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so\OneDrive\Desktop\"/>
    </mc:Choice>
  </mc:AlternateContent>
  <xr:revisionPtr revIDLastSave="0" documentId="13_ncr:1_{4B2BA98E-4C2C-4ADF-AC61-D8D549B521EC}" xr6:coauthVersionLast="45" xr6:coauthVersionMax="45" xr10:uidLastSave="{00000000-0000-0000-0000-000000000000}"/>
  <bookViews>
    <workbookView xWindow="-120" yWindow="-120" windowWidth="29040" windowHeight="15840" activeTab="2" xr2:uid="{0ECA2E3D-AB7D-4635-AD9F-439D788018E0}"/>
  </bookViews>
  <sheets>
    <sheet name="Solver" sheetId="1" r:id="rId1"/>
    <sheet name="Graphs" sheetId="7" r:id="rId2"/>
    <sheet name="PlayerForecast" sheetId="16" r:id="rId3"/>
    <sheet name="FixtureTicker" sheetId="6" r:id="rId4"/>
    <sheet name="PlayerForm" sheetId="2" r:id="rId5"/>
    <sheet name="TeamForm" sheetId="3" r:id="rId6"/>
    <sheet name="PlayerData" sheetId="4" r:id="rId7"/>
    <sheet name="TeamData" sheetId="5" r:id="rId8"/>
  </sheets>
  <definedNames>
    <definedName name="_xlchart.v1.0" hidden="1">FixtureTicker!$E$140:$CB$140</definedName>
    <definedName name="_xlchart.v1.1" hidden="1">FixtureTicker!$E$141:$CB$141</definedName>
    <definedName name="_xlchart.v1.10" hidden="1">FixtureTicker!$E$150:$CB$150</definedName>
    <definedName name="_xlchart.v1.11" hidden="1">FixtureTicker!$E$151:$CB$151</definedName>
    <definedName name="_xlchart.v1.12" hidden="1">FixtureTicker!$E$152:$CB$152</definedName>
    <definedName name="_xlchart.v1.13" hidden="1">FixtureTicker!$E$153:$CB$153</definedName>
    <definedName name="_xlchart.v1.14" hidden="1">FixtureTicker!$E$154:$CB$154</definedName>
    <definedName name="_xlchart.v1.15" hidden="1">FixtureTicker!$E$155:$CB$155</definedName>
    <definedName name="_xlchart.v1.16" hidden="1">FixtureTicker!$E$156:$CB$156</definedName>
    <definedName name="_xlchart.v1.17" hidden="1">FixtureTicker!$E$157:$CB$157</definedName>
    <definedName name="_xlchart.v1.18" hidden="1">FixtureTicker!$E$158:$CB$158</definedName>
    <definedName name="_xlchart.v1.19" hidden="1">FixtureTicker!$E$159:$CB$159</definedName>
    <definedName name="_xlchart.v1.2" hidden="1">FixtureTicker!$E$142:$CB$142</definedName>
    <definedName name="_xlchart.v1.20" hidden="1">FixtureTicker!$B$120:$B$865</definedName>
    <definedName name="_xlchart.v1.21" hidden="1">FixtureTicker!$E$119:$CB$119</definedName>
    <definedName name="_xlchart.v1.22" hidden="1">FixtureTicker!$E$120:$CB$120</definedName>
    <definedName name="_xlchart.v1.23" hidden="1">FixtureTicker!$E$121:$CB$121</definedName>
    <definedName name="_xlchart.v1.24" hidden="1">FixtureTicker!$E$122:$CB$122</definedName>
    <definedName name="_xlchart.v1.25" hidden="1">FixtureTicker!$E$123:$CB$123</definedName>
    <definedName name="_xlchart.v1.26" hidden="1">FixtureTicker!$E$124:$CB$124</definedName>
    <definedName name="_xlchart.v1.27" hidden="1">FixtureTicker!$E$125:$CB$125</definedName>
    <definedName name="_xlchart.v1.28" hidden="1">FixtureTicker!$E$126:$CB$126</definedName>
    <definedName name="_xlchart.v1.29" hidden="1">FixtureTicker!$E$127:$CB$127</definedName>
    <definedName name="_xlchart.v1.3" hidden="1">FixtureTicker!$E$143:$CB$143</definedName>
    <definedName name="_xlchart.v1.30" hidden="1">FixtureTicker!$E$128:$CB$128</definedName>
    <definedName name="_xlchart.v1.31" hidden="1">FixtureTicker!$E$129:$CB$129</definedName>
    <definedName name="_xlchart.v1.32" hidden="1">FixtureTicker!$E$130:$CB$130</definedName>
    <definedName name="_xlchart.v1.33" hidden="1">FixtureTicker!$E$131:$CB$131</definedName>
    <definedName name="_xlchart.v1.34" hidden="1">FixtureTicker!$E$132:$CB$132</definedName>
    <definedName name="_xlchart.v1.35" hidden="1">FixtureTicker!$E$133:$CB$133</definedName>
    <definedName name="_xlchart.v1.36" hidden="1">FixtureTicker!$E$134:$CB$134</definedName>
    <definedName name="_xlchart.v1.37" hidden="1">FixtureTicker!$E$135:$CB$135</definedName>
    <definedName name="_xlchart.v1.38" hidden="1">FixtureTicker!$E$136:$CB$136</definedName>
    <definedName name="_xlchart.v1.39" hidden="1">FixtureTicker!$E$137:$CB$137</definedName>
    <definedName name="_xlchart.v1.4" hidden="1">FixtureTicker!$E$144:$CB$144</definedName>
    <definedName name="_xlchart.v1.40" hidden="1">FixtureTicker!$E$138:$CB$138</definedName>
    <definedName name="_xlchart.v1.41" hidden="1">FixtureTicker!$E$119:$CB$119</definedName>
    <definedName name="_xlchart.v1.42" hidden="1">FixtureTicker!$E$120:$CB$120</definedName>
    <definedName name="_xlchart.v1.43" hidden="1">FixtureTicker!$E$121:$CB$121</definedName>
    <definedName name="_xlchart.v1.44" hidden="1">FixtureTicker!$E$122:$CB$122</definedName>
    <definedName name="_xlchart.v1.45" hidden="1">FixtureTicker!$E$123:$CB$123</definedName>
    <definedName name="_xlchart.v1.46" hidden="1">FixtureTicker!$E$124:$CB$124</definedName>
    <definedName name="_xlchart.v1.47" hidden="1">FixtureTicker!$E$125:$CB$125</definedName>
    <definedName name="_xlchart.v1.48" hidden="1">FixtureTicker!$E$126:$CB$126</definedName>
    <definedName name="_xlchart.v1.49" hidden="1">FixtureTicker!$E$127:$CB$127</definedName>
    <definedName name="_xlchart.v1.5" hidden="1">FixtureTicker!$E$145:$CB$145</definedName>
    <definedName name="_xlchart.v1.50" hidden="1">FixtureTicker!$E$128:$CB$128</definedName>
    <definedName name="_xlchart.v1.51" hidden="1">FixtureTicker!$E$129:$CB$129</definedName>
    <definedName name="_xlchart.v1.52" hidden="1">FixtureTicker!$E$130:$CB$130</definedName>
    <definedName name="_xlchart.v1.53" hidden="1">FixtureTicker!$E$131:$CB$131</definedName>
    <definedName name="_xlchart.v1.54" hidden="1">FixtureTicker!$E$132:$CB$132</definedName>
    <definedName name="_xlchart.v1.55" hidden="1">FixtureTicker!$E$133:$CB$133</definedName>
    <definedName name="_xlchart.v1.56" hidden="1">FixtureTicker!$E$134:$CB$134</definedName>
    <definedName name="_xlchart.v1.57" hidden="1">FixtureTicker!$E$135:$CB$135</definedName>
    <definedName name="_xlchart.v1.58" hidden="1">FixtureTicker!$E$136:$CB$136</definedName>
    <definedName name="_xlchart.v1.59" hidden="1">FixtureTicker!$E$137:$CB$137</definedName>
    <definedName name="_xlchart.v1.6" hidden="1">FixtureTicker!$E$146:$CB$146</definedName>
    <definedName name="_xlchart.v1.60" hidden="1">FixtureTicker!$E$138:$CB$138</definedName>
    <definedName name="_xlchart.v1.7" hidden="1">FixtureTicker!$E$147:$CB$147</definedName>
    <definedName name="_xlchart.v1.8" hidden="1">FixtureTicker!$E$148:$CB$148</definedName>
    <definedName name="_xlchart.v1.9" hidden="1">FixtureTicker!$E$149:$CB$149</definedName>
    <definedName name="solver_adj" localSheetId="0" hidden="1">Solver!$H$2:$H$201</definedName>
    <definedName name="solver_cvg" localSheetId="0" hidden="1">0.0001</definedName>
    <definedName name="solver_drv" localSheetId="0" hidden="1">2</definedName>
    <definedName name="solver_eng" localSheetId="0" hidden="1">2</definedName>
    <definedName name="solver_est" localSheetId="0" hidden="1">1</definedName>
    <definedName name="solver_itr" localSheetId="0" hidden="1">2147483647</definedName>
    <definedName name="solver_lhs1" localSheetId="0" hidden="1">Solver!$H$2:$H$201</definedName>
    <definedName name="solver_lhs10" localSheetId="0" hidden="1">Solver!$M$13</definedName>
    <definedName name="solver_lhs11" localSheetId="0" hidden="1">Solver!$M$14</definedName>
    <definedName name="solver_lhs12" localSheetId="0" hidden="1">Solver!$M$14</definedName>
    <definedName name="solver_lhs13" localSheetId="0" hidden="1">Solver!$M$15</definedName>
    <definedName name="solver_lhs14" localSheetId="0" hidden="1">Solver!$M$15</definedName>
    <definedName name="solver_lhs15" localSheetId="0" hidden="1">Solver!$M$16</definedName>
    <definedName name="solver_lhs16" localSheetId="0" hidden="1">Solver!$M$16</definedName>
    <definedName name="solver_lhs17" localSheetId="0" hidden="1">Solver!$M$17</definedName>
    <definedName name="solver_lhs18" localSheetId="0" hidden="1">Solver!$M$17</definedName>
    <definedName name="solver_lhs19" localSheetId="0" hidden="1">Solver!$M$18</definedName>
    <definedName name="solver_lhs2" localSheetId="0" hidden="1">Solver!$K$2</definedName>
    <definedName name="solver_lhs20" localSheetId="0" hidden="1">Solver!$M$18</definedName>
    <definedName name="solver_lhs21" localSheetId="0" hidden="1">Solver!$M$19</definedName>
    <definedName name="solver_lhs22" localSheetId="0" hidden="1">Solver!$M$19</definedName>
    <definedName name="solver_lhs23" localSheetId="0" hidden="1">Solver!$M$20</definedName>
    <definedName name="solver_lhs24" localSheetId="0" hidden="1">Solver!$M$20</definedName>
    <definedName name="solver_lhs25" localSheetId="0" hidden="1">Solver!$M$21</definedName>
    <definedName name="solver_lhs26" localSheetId="0" hidden="1">Solver!$M$21</definedName>
    <definedName name="solver_lhs27" localSheetId="0" hidden="1">Solver!$M$22</definedName>
    <definedName name="solver_lhs28" localSheetId="0" hidden="1">Solver!$M$22</definedName>
    <definedName name="solver_lhs29" localSheetId="0" hidden="1">Solver!$M$23</definedName>
    <definedName name="solver_lhs3" localSheetId="0" hidden="1">Solver!$M$10</definedName>
    <definedName name="solver_lhs30" localSheetId="0" hidden="1">Solver!$M$23</definedName>
    <definedName name="solver_lhs31" localSheetId="0" hidden="1">Solver!$M$24</definedName>
    <definedName name="solver_lhs32" localSheetId="0" hidden="1">Solver!$M$24</definedName>
    <definedName name="solver_lhs33" localSheetId="0" hidden="1">Solver!$M$25</definedName>
    <definedName name="solver_lhs34" localSheetId="0" hidden="1">Solver!$M$25</definedName>
    <definedName name="solver_lhs35" localSheetId="0" hidden="1">Solver!$M$26</definedName>
    <definedName name="solver_lhs36" localSheetId="0" hidden="1">Solver!$M$26</definedName>
    <definedName name="solver_lhs37" localSheetId="0" hidden="1">Solver!$M$27</definedName>
    <definedName name="solver_lhs38" localSheetId="0" hidden="1">Solver!$M$27</definedName>
    <definedName name="solver_lhs39" localSheetId="0" hidden="1">Solver!$M$28</definedName>
    <definedName name="solver_lhs4" localSheetId="0" hidden="1">Solver!$M$10</definedName>
    <definedName name="solver_lhs40" localSheetId="0" hidden="1">Solver!$M$28</definedName>
    <definedName name="solver_lhs41" localSheetId="0" hidden="1">Solver!$M$29</definedName>
    <definedName name="solver_lhs42" localSheetId="0" hidden="1">Solver!$M$29</definedName>
    <definedName name="solver_lhs43" localSheetId="0" hidden="1">Solver!$M$30</definedName>
    <definedName name="solver_lhs44" localSheetId="0" hidden="1">Solver!$M$30</definedName>
    <definedName name="solver_lhs45" localSheetId="0" hidden="1">Solver!$M$31</definedName>
    <definedName name="solver_lhs46" localSheetId="0" hidden="1">Solver!$M$31</definedName>
    <definedName name="solver_lhs47" localSheetId="0" hidden="1">Solver!$M$6</definedName>
    <definedName name="solver_lhs48" localSheetId="0" hidden="1">Solver!$M$6</definedName>
    <definedName name="solver_lhs49" localSheetId="0" hidden="1">Solver!$M$7</definedName>
    <definedName name="solver_lhs5" localSheetId="0" hidden="1">Solver!$M$11</definedName>
    <definedName name="solver_lhs50" localSheetId="0" hidden="1">Solver!$M$7</definedName>
    <definedName name="solver_lhs51" localSheetId="0" hidden="1">Solver!$M$8</definedName>
    <definedName name="solver_lhs52" localSheetId="0" hidden="1">Solver!$M$8</definedName>
    <definedName name="solver_lhs53" localSheetId="0" hidden="1">Solver!$M$9</definedName>
    <definedName name="solver_lhs54" localSheetId="0" hidden="1">Solver!$M$9</definedName>
    <definedName name="solver_lhs6" localSheetId="0" hidden="1">Solver!$M$11</definedName>
    <definedName name="solver_lhs7" localSheetId="0" hidden="1">Solver!$M$12</definedName>
    <definedName name="solver_lhs8" localSheetId="0" hidden="1">Solver!$M$12</definedName>
    <definedName name="solver_lhs9" localSheetId="0" hidden="1">Solver!$M$13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54</definedName>
    <definedName name="solver_nwt" localSheetId="0" hidden="1">1</definedName>
    <definedName name="solver_opt" localSheetId="0" hidden="1">Solver!$K$3</definedName>
    <definedName name="solver_pre" localSheetId="0" hidden="1">0.000001</definedName>
    <definedName name="solver_rbv" localSheetId="0" hidden="1">2</definedName>
    <definedName name="solver_rel1" localSheetId="0" hidden="1">5</definedName>
    <definedName name="solver_rel10" localSheetId="0" hidden="1">3</definedName>
    <definedName name="solver_rel11" localSheetId="0" hidden="1">1</definedName>
    <definedName name="solver_rel12" localSheetId="0" hidden="1">3</definedName>
    <definedName name="solver_rel13" localSheetId="0" hidden="1">1</definedName>
    <definedName name="solver_rel14" localSheetId="0" hidden="1">3</definedName>
    <definedName name="solver_rel15" localSheetId="0" hidden="1">1</definedName>
    <definedName name="solver_rel16" localSheetId="0" hidden="1">3</definedName>
    <definedName name="solver_rel17" localSheetId="0" hidden="1">1</definedName>
    <definedName name="solver_rel18" localSheetId="0" hidden="1">3</definedName>
    <definedName name="solver_rel19" localSheetId="0" hidden="1">1</definedName>
    <definedName name="solver_rel2" localSheetId="0" hidden="1">1</definedName>
    <definedName name="solver_rel20" localSheetId="0" hidden="1">3</definedName>
    <definedName name="solver_rel21" localSheetId="0" hidden="1">1</definedName>
    <definedName name="solver_rel22" localSheetId="0" hidden="1">3</definedName>
    <definedName name="solver_rel23" localSheetId="0" hidden="1">1</definedName>
    <definedName name="solver_rel24" localSheetId="0" hidden="1">3</definedName>
    <definedName name="solver_rel25" localSheetId="0" hidden="1">1</definedName>
    <definedName name="solver_rel26" localSheetId="0" hidden="1">3</definedName>
    <definedName name="solver_rel27" localSheetId="0" hidden="1">1</definedName>
    <definedName name="solver_rel28" localSheetId="0" hidden="1">3</definedName>
    <definedName name="solver_rel29" localSheetId="0" hidden="1">1</definedName>
    <definedName name="solver_rel3" localSheetId="0" hidden="1">1</definedName>
    <definedName name="solver_rel30" localSheetId="0" hidden="1">3</definedName>
    <definedName name="solver_rel31" localSheetId="0" hidden="1">1</definedName>
    <definedName name="solver_rel32" localSheetId="0" hidden="1">3</definedName>
    <definedName name="solver_rel33" localSheetId="0" hidden="1">1</definedName>
    <definedName name="solver_rel34" localSheetId="0" hidden="1">3</definedName>
    <definedName name="solver_rel35" localSheetId="0" hidden="1">1</definedName>
    <definedName name="solver_rel36" localSheetId="0" hidden="1">3</definedName>
    <definedName name="solver_rel37" localSheetId="0" hidden="1">1</definedName>
    <definedName name="solver_rel38" localSheetId="0" hidden="1">3</definedName>
    <definedName name="solver_rel39" localSheetId="0" hidden="1">1</definedName>
    <definedName name="solver_rel4" localSheetId="0" hidden="1">3</definedName>
    <definedName name="solver_rel40" localSheetId="0" hidden="1">3</definedName>
    <definedName name="solver_rel41" localSheetId="0" hidden="1">1</definedName>
    <definedName name="solver_rel42" localSheetId="0" hidden="1">3</definedName>
    <definedName name="solver_rel43" localSheetId="0" hidden="1">1</definedName>
    <definedName name="solver_rel44" localSheetId="0" hidden="1">3</definedName>
    <definedName name="solver_rel45" localSheetId="0" hidden="1">1</definedName>
    <definedName name="solver_rel46" localSheetId="0" hidden="1">3</definedName>
    <definedName name="solver_rel47" localSheetId="0" hidden="1">1</definedName>
    <definedName name="solver_rel48" localSheetId="0" hidden="1">3</definedName>
    <definedName name="solver_rel49" localSheetId="0" hidden="1">1</definedName>
    <definedName name="solver_rel5" localSheetId="0" hidden="1">1</definedName>
    <definedName name="solver_rel50" localSheetId="0" hidden="1">3</definedName>
    <definedName name="solver_rel51" localSheetId="0" hidden="1">1</definedName>
    <definedName name="solver_rel52" localSheetId="0" hidden="1">3</definedName>
    <definedName name="solver_rel53" localSheetId="0" hidden="1">1</definedName>
    <definedName name="solver_rel54" localSheetId="0" hidden="1">3</definedName>
    <definedName name="solver_rel6" localSheetId="0" hidden="1">3</definedName>
    <definedName name="solver_rel7" localSheetId="0" hidden="1">1</definedName>
    <definedName name="solver_rel8" localSheetId="0" hidden="1">3</definedName>
    <definedName name="solver_rel9" localSheetId="0" hidden="1">1</definedName>
    <definedName name="solver_rhs1" localSheetId="0" hidden="1">binary</definedName>
    <definedName name="solver_rhs10" localSheetId="0" hidden="1">Solver!$K$13</definedName>
    <definedName name="solver_rhs11" localSheetId="0" hidden="1">Solver!$L$14</definedName>
    <definedName name="solver_rhs12" localSheetId="0" hidden="1">Solver!$K$14</definedName>
    <definedName name="solver_rhs13" localSheetId="0" hidden="1">Solver!$L$15</definedName>
    <definedName name="solver_rhs14" localSheetId="0" hidden="1">Solver!$K$15</definedName>
    <definedName name="solver_rhs15" localSheetId="0" hidden="1">Solver!$L$16</definedName>
    <definedName name="solver_rhs16" localSheetId="0" hidden="1">Solver!$K$16</definedName>
    <definedName name="solver_rhs17" localSheetId="0" hidden="1">Solver!$L$17</definedName>
    <definedName name="solver_rhs18" localSheetId="0" hidden="1">Solver!$K$17</definedName>
    <definedName name="solver_rhs19" localSheetId="0" hidden="1">Solver!$L$18</definedName>
    <definedName name="solver_rhs2" localSheetId="0" hidden="1">Solver!$J$2</definedName>
    <definedName name="solver_rhs20" localSheetId="0" hidden="1">Solver!$K$18</definedName>
    <definedName name="solver_rhs21" localSheetId="0" hidden="1">Solver!$L$19</definedName>
    <definedName name="solver_rhs22" localSheetId="0" hidden="1">Solver!$K$19</definedName>
    <definedName name="solver_rhs23" localSheetId="0" hidden="1">Solver!$L$20</definedName>
    <definedName name="solver_rhs24" localSheetId="0" hidden="1">Solver!$K$20</definedName>
    <definedName name="solver_rhs25" localSheetId="0" hidden="1">Solver!$L$21</definedName>
    <definedName name="solver_rhs26" localSheetId="0" hidden="1">Solver!$K$21</definedName>
    <definedName name="solver_rhs27" localSheetId="0" hidden="1">Solver!$L$22</definedName>
    <definedName name="solver_rhs28" localSheetId="0" hidden="1">Solver!$K$22</definedName>
    <definedName name="solver_rhs29" localSheetId="0" hidden="1">Solver!$L$23</definedName>
    <definedName name="solver_rhs3" localSheetId="0" hidden="1">Solver!$L$10</definedName>
    <definedName name="solver_rhs30" localSheetId="0" hidden="1">Solver!$K$23</definedName>
    <definedName name="solver_rhs31" localSheetId="0" hidden="1">Solver!$L$24</definedName>
    <definedName name="solver_rhs32" localSheetId="0" hidden="1">Solver!$K$24</definedName>
    <definedName name="solver_rhs33" localSheetId="0" hidden="1">Solver!$L$25</definedName>
    <definedName name="solver_rhs34" localSheetId="0" hidden="1">Solver!$K$25</definedName>
    <definedName name="solver_rhs35" localSheetId="0" hidden="1">Solver!$L$26</definedName>
    <definedName name="solver_rhs36" localSheetId="0" hidden="1">Solver!$K$26</definedName>
    <definedName name="solver_rhs37" localSheetId="0" hidden="1">Solver!$L$27</definedName>
    <definedName name="solver_rhs38" localSheetId="0" hidden="1">Solver!$K$27</definedName>
    <definedName name="solver_rhs39" localSheetId="0" hidden="1">Solver!$L$28</definedName>
    <definedName name="solver_rhs4" localSheetId="0" hidden="1">Solver!$K$10</definedName>
    <definedName name="solver_rhs40" localSheetId="0" hidden="1">Solver!$K$28</definedName>
    <definedName name="solver_rhs41" localSheetId="0" hidden="1">Solver!$L$29</definedName>
    <definedName name="solver_rhs42" localSheetId="0" hidden="1">Solver!$K$29</definedName>
    <definedName name="solver_rhs43" localSheetId="0" hidden="1">Solver!$L$30</definedName>
    <definedName name="solver_rhs44" localSheetId="0" hidden="1">Solver!$K$30</definedName>
    <definedName name="solver_rhs45" localSheetId="0" hidden="1">Solver!$L$31</definedName>
    <definedName name="solver_rhs46" localSheetId="0" hidden="1">Solver!$L$31</definedName>
    <definedName name="solver_rhs47" localSheetId="0" hidden="1">Solver!$L$6</definedName>
    <definedName name="solver_rhs48" localSheetId="0" hidden="1">Solver!$K$6</definedName>
    <definedName name="solver_rhs49" localSheetId="0" hidden="1">Solver!$L$7</definedName>
    <definedName name="solver_rhs5" localSheetId="0" hidden="1">Solver!$L$11</definedName>
    <definedName name="solver_rhs50" localSheetId="0" hidden="1">Solver!$K$7</definedName>
    <definedName name="solver_rhs51" localSheetId="0" hidden="1">Solver!$L$8</definedName>
    <definedName name="solver_rhs52" localSheetId="0" hidden="1">Solver!$K$8</definedName>
    <definedName name="solver_rhs53" localSheetId="0" hidden="1">Solver!$L$9</definedName>
    <definedName name="solver_rhs54" localSheetId="0" hidden="1">Solver!$K$9</definedName>
    <definedName name="solver_rhs6" localSheetId="0" hidden="1">Solver!$K$11</definedName>
    <definedName name="solver_rhs7" localSheetId="0" hidden="1">Solver!$L$12</definedName>
    <definedName name="solver_rhs8" localSheetId="0" hidden="1">Solver!$K$12</definedName>
    <definedName name="solver_rhs9" localSheetId="0" hidden="1">Solver!$L$13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0" i="6" l="1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BX140" i="6"/>
  <c r="BY140" i="6"/>
  <c r="BZ140" i="6"/>
  <c r="CA140" i="6"/>
  <c r="CB140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BX141" i="6"/>
  <c r="BY141" i="6"/>
  <c r="BZ141" i="6"/>
  <c r="CA141" i="6"/>
  <c r="CB141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BX142" i="6"/>
  <c r="BY142" i="6"/>
  <c r="BZ142" i="6"/>
  <c r="CA142" i="6"/>
  <c r="CB142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BX143" i="6"/>
  <c r="BY143" i="6"/>
  <c r="BZ143" i="6"/>
  <c r="CA143" i="6"/>
  <c r="CB143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BX144" i="6"/>
  <c r="BY144" i="6"/>
  <c r="BZ144" i="6"/>
  <c r="CA144" i="6"/>
  <c r="CB144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BX145" i="6"/>
  <c r="BY145" i="6"/>
  <c r="BZ145" i="6"/>
  <c r="CA145" i="6"/>
  <c r="CB145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BX146" i="6"/>
  <c r="BY146" i="6"/>
  <c r="BZ146" i="6"/>
  <c r="CA146" i="6"/>
  <c r="CB146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BX147" i="6"/>
  <c r="BY147" i="6"/>
  <c r="BZ147" i="6"/>
  <c r="CA147" i="6"/>
  <c r="CB147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BX148" i="6"/>
  <c r="BY148" i="6"/>
  <c r="BZ148" i="6"/>
  <c r="CA148" i="6"/>
  <c r="CB148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BX149" i="6"/>
  <c r="BY149" i="6"/>
  <c r="BZ149" i="6"/>
  <c r="CA149" i="6"/>
  <c r="CB149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V150" i="6"/>
  <c r="BW150" i="6"/>
  <c r="BX150" i="6"/>
  <c r="BY150" i="6"/>
  <c r="BZ150" i="6"/>
  <c r="CA150" i="6"/>
  <c r="CB150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V151" i="6"/>
  <c r="BW151" i="6"/>
  <c r="BX151" i="6"/>
  <c r="BY151" i="6"/>
  <c r="BZ151" i="6"/>
  <c r="CA151" i="6"/>
  <c r="CB151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V152" i="6"/>
  <c r="BW152" i="6"/>
  <c r="BX152" i="6"/>
  <c r="BY152" i="6"/>
  <c r="BZ152" i="6"/>
  <c r="CA152" i="6"/>
  <c r="CB152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V153" i="6"/>
  <c r="BW153" i="6"/>
  <c r="BX153" i="6"/>
  <c r="BY153" i="6"/>
  <c r="BZ153" i="6"/>
  <c r="CA153" i="6"/>
  <c r="CB153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V154" i="6"/>
  <c r="BW154" i="6"/>
  <c r="BX154" i="6"/>
  <c r="BY154" i="6"/>
  <c r="BZ154" i="6"/>
  <c r="CA154" i="6"/>
  <c r="CB154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V155" i="6"/>
  <c r="BW155" i="6"/>
  <c r="BX155" i="6"/>
  <c r="BY155" i="6"/>
  <c r="BZ155" i="6"/>
  <c r="CA155" i="6"/>
  <c r="CB155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V156" i="6"/>
  <c r="BW156" i="6"/>
  <c r="BX156" i="6"/>
  <c r="BY156" i="6"/>
  <c r="BZ156" i="6"/>
  <c r="CA156" i="6"/>
  <c r="CB156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V157" i="6"/>
  <c r="BW157" i="6"/>
  <c r="BX157" i="6"/>
  <c r="BY157" i="6"/>
  <c r="BZ157" i="6"/>
  <c r="CA157" i="6"/>
  <c r="CB157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V158" i="6"/>
  <c r="BW158" i="6"/>
  <c r="BX158" i="6"/>
  <c r="BY158" i="6"/>
  <c r="BZ158" i="6"/>
  <c r="CA158" i="6"/>
  <c r="CB158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BX159" i="6"/>
  <c r="BY159" i="6"/>
  <c r="BZ159" i="6"/>
  <c r="CA159" i="6"/>
  <c r="CB159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40" i="6"/>
  <c r="H92" i="6"/>
  <c r="G92" i="6"/>
  <c r="F92" i="6"/>
  <c r="GG117" i="6" a="1"/>
  <c r="GG117" i="6" s="1"/>
  <c r="GG116" i="6" a="1"/>
  <c r="GG116" i="6" s="1"/>
  <c r="GG101" i="6" a="1"/>
  <c r="GG101" i="6" s="1"/>
  <c r="GG100" i="6" a="1"/>
  <c r="GG100" i="6" s="1"/>
  <c r="GB105" i="6" a="1"/>
  <c r="GB105" i="6" s="1"/>
  <c r="GB104" i="6" a="1"/>
  <c r="GB104" i="6" s="1"/>
  <c r="FW109" i="6" a="1"/>
  <c r="FW109" i="6" s="1"/>
  <c r="FW108" i="6" a="1"/>
  <c r="FW108" i="6" s="1"/>
  <c r="FR113" i="6" a="1"/>
  <c r="FR113" i="6" s="1"/>
  <c r="FR112" i="6" a="1"/>
  <c r="FR112" i="6" s="1"/>
  <c r="FM117" i="6" a="1"/>
  <c r="FM117" i="6" s="1"/>
  <c r="FM116" i="6" a="1"/>
  <c r="FM116" i="6" s="1"/>
  <c r="FM101" i="6" a="1"/>
  <c r="FM101" i="6" s="1"/>
  <c r="FM100" i="6" a="1"/>
  <c r="FM100" i="6" s="1"/>
  <c r="FH105" i="6" a="1"/>
  <c r="FH105" i="6" s="1"/>
  <c r="FH104" i="6" a="1"/>
  <c r="FH104" i="6" s="1"/>
  <c r="FC109" i="6" a="1"/>
  <c r="FC109" i="6" s="1"/>
  <c r="FC108" i="6" a="1"/>
  <c r="FC108" i="6" s="1"/>
  <c r="EX113" i="6" a="1"/>
  <c r="EX113" i="6" s="1"/>
  <c r="EX112" i="6" a="1"/>
  <c r="EX112" i="6" s="1"/>
  <c r="ES117" i="6" a="1"/>
  <c r="ES117" i="6" s="1"/>
  <c r="ES116" i="6" a="1"/>
  <c r="ES116" i="6" s="1"/>
  <c r="ES100" i="6" a="1"/>
  <c r="ES100" i="6" s="1"/>
  <c r="EN114" i="6" a="1"/>
  <c r="EN114" i="6" s="1"/>
  <c r="EN108" i="6"/>
  <c r="EN103" i="6" a="1"/>
  <c r="EN103" i="6" s="1"/>
  <c r="EN118" i="6" s="1"/>
  <c r="EN98" i="6" a="1"/>
  <c r="EN98" i="6" s="1"/>
  <c r="EI111" i="6" a="1"/>
  <c r="EI111" i="6" s="1"/>
  <c r="EI110" i="6" a="1"/>
  <c r="EI110" i="6" s="1"/>
  <c r="EI103" i="6" a="1"/>
  <c r="EI103" i="6" s="1"/>
  <c r="EI102" i="6" a="1"/>
  <c r="EI102" i="6" s="1"/>
  <c r="ED115" i="6" a="1"/>
  <c r="ED115" i="6" s="1"/>
  <c r="ED114" i="6" a="1"/>
  <c r="ED114" i="6" s="1"/>
  <c r="ED107" i="6" a="1"/>
  <c r="ED107" i="6" s="1"/>
  <c r="ED106" i="6" a="1"/>
  <c r="ED106" i="6" s="1"/>
  <c r="ED99" i="6" a="1"/>
  <c r="ED99" i="6" s="1"/>
  <c r="ED98" i="6" a="1"/>
  <c r="ED98" i="6" s="1"/>
  <c r="DY111" i="6" a="1"/>
  <c r="DY111" i="6" s="1"/>
  <c r="DY110" i="6" a="1"/>
  <c r="DY110" i="6" s="1"/>
  <c r="DY103" i="6" a="1"/>
  <c r="DY103" i="6" s="1"/>
  <c r="DY102" i="6" a="1"/>
  <c r="DY102" i="6" s="1"/>
  <c r="DT115" i="6" a="1"/>
  <c r="DT115" i="6" s="1"/>
  <c r="DT114" i="6" a="1"/>
  <c r="DT114" i="6" s="1"/>
  <c r="DT107" i="6" a="1"/>
  <c r="DT107" i="6" s="1"/>
  <c r="DT106" i="6" a="1"/>
  <c r="DT106" i="6" s="1"/>
  <c r="DT99" i="6" a="1"/>
  <c r="DT99" i="6" s="1"/>
  <c r="DT98" i="6" a="1"/>
  <c r="DT98" i="6" s="1"/>
  <c r="DO111" i="6" a="1"/>
  <c r="DO111" i="6" s="1"/>
  <c r="DO110" i="6" a="1"/>
  <c r="DO110" i="6" s="1"/>
  <c r="DO103" i="6" a="1"/>
  <c r="DO103" i="6" s="1"/>
  <c r="DO102" i="6" a="1"/>
  <c r="DO102" i="6" s="1"/>
  <c r="DJ115" i="6" a="1"/>
  <c r="DJ115" i="6" s="1"/>
  <c r="DJ114" i="6" a="1"/>
  <c r="DJ114" i="6" s="1"/>
  <c r="DJ107" i="6" a="1"/>
  <c r="DJ107" i="6" s="1"/>
  <c r="DJ106" i="6" a="1"/>
  <c r="DJ106" i="6" s="1"/>
  <c r="DJ99" i="6" a="1"/>
  <c r="DJ99" i="6" s="1"/>
  <c r="DJ98" i="6" a="1"/>
  <c r="DJ98" i="6" s="1"/>
  <c r="DE111" i="6" a="1"/>
  <c r="DE111" i="6" s="1"/>
  <c r="DE110" i="6" a="1"/>
  <c r="DE110" i="6" s="1"/>
  <c r="DE103" i="6" a="1"/>
  <c r="DE103" i="6" s="1"/>
  <c r="DE102" i="6" a="1"/>
  <c r="DE102" i="6" s="1"/>
  <c r="CZ115" i="6" a="1"/>
  <c r="CZ115" i="6" s="1"/>
  <c r="CZ114" i="6" a="1"/>
  <c r="CZ114" i="6" s="1"/>
  <c r="CZ107" i="6" a="1"/>
  <c r="CZ107" i="6" s="1"/>
  <c r="CZ106" i="6" a="1"/>
  <c r="CZ106" i="6" s="1"/>
  <c r="CZ99" i="6" a="1"/>
  <c r="CZ99" i="6" s="1"/>
  <c r="CZ98" i="6" a="1"/>
  <c r="CZ98" i="6" s="1"/>
  <c r="CU107" i="6"/>
  <c r="CU103" i="6" a="1"/>
  <c r="CU103" i="6" s="1"/>
  <c r="CU102" i="6" a="1"/>
  <c r="CU102" i="6" s="1"/>
  <c r="CP115" i="6" a="1"/>
  <c r="CP115" i="6" s="1"/>
  <c r="CP107" i="6" a="1"/>
  <c r="CP107" i="6" s="1"/>
  <c r="CP99" i="6" a="1"/>
  <c r="CP99" i="6" s="1"/>
  <c r="CK111" i="6" a="1"/>
  <c r="CK111" i="6" s="1"/>
  <c r="CK103" i="6" a="1"/>
  <c r="CK103" i="6" s="1"/>
  <c r="CF115" i="6" a="1"/>
  <c r="CF115" i="6" s="1"/>
  <c r="CF107" i="6" a="1"/>
  <c r="CF107" i="6" s="1"/>
  <c r="CF99" i="6" a="1"/>
  <c r="CF99" i="6" s="1"/>
  <c r="CA111" i="6" a="1"/>
  <c r="CA111" i="6" s="1"/>
  <c r="CA103" i="6" a="1"/>
  <c r="CA103" i="6" s="1"/>
  <c r="BV115" i="6" a="1"/>
  <c r="BV115" i="6" s="1"/>
  <c r="BV107" i="6" a="1"/>
  <c r="BV107" i="6" s="1"/>
  <c r="BV99" i="6" a="1"/>
  <c r="BV99" i="6" s="1"/>
  <c r="BQ111" i="6" a="1"/>
  <c r="BQ111" i="6" s="1"/>
  <c r="BQ103" i="6" a="1"/>
  <c r="BQ103" i="6" s="1"/>
  <c r="BL115" i="6" a="1"/>
  <c r="BL115" i="6" s="1"/>
  <c r="BL107" i="6" a="1"/>
  <c r="BL107" i="6" s="1"/>
  <c r="BL99" i="6" a="1"/>
  <c r="BL99" i="6" s="1"/>
  <c r="BG111" i="6" a="1"/>
  <c r="BG111" i="6" s="1"/>
  <c r="BG103" i="6" a="1"/>
  <c r="BG103" i="6" s="1"/>
  <c r="BB115" i="6" a="1"/>
  <c r="BB115" i="6" s="1"/>
  <c r="BB107" i="6" a="1"/>
  <c r="BB107" i="6" s="1"/>
  <c r="BB99" i="6" a="1"/>
  <c r="BB99" i="6" s="1"/>
  <c r="AW111" i="6" a="1"/>
  <c r="AW111" i="6" s="1"/>
  <c r="AW103" i="6" a="1"/>
  <c r="AW103" i="6" s="1"/>
  <c r="AR115" i="6" a="1"/>
  <c r="AR115" i="6" s="1"/>
  <c r="AR107" i="6" a="1"/>
  <c r="AR107" i="6" s="1"/>
  <c r="AR99" i="6" a="1"/>
  <c r="AR99" i="6" s="1"/>
  <c r="AM111" i="6" a="1"/>
  <c r="AM111" i="6" s="1"/>
  <c r="AM103" i="6" a="1"/>
  <c r="AM103" i="6" s="1"/>
  <c r="AH115" i="6" a="1"/>
  <c r="AH115" i="6" s="1"/>
  <c r="AH107" i="6" a="1"/>
  <c r="AH107" i="6" s="1"/>
  <c r="AH99" i="6" a="1"/>
  <c r="AH99" i="6" s="1"/>
  <c r="AC111" i="6" a="1"/>
  <c r="AC111" i="6" s="1"/>
  <c r="AC103" i="6" a="1"/>
  <c r="AC103" i="6" s="1"/>
  <c r="X115" i="6" a="1"/>
  <c r="X115" i="6" s="1"/>
  <c r="X107" i="6" a="1"/>
  <c r="X107" i="6" s="1"/>
  <c r="X99" i="6" a="1"/>
  <c r="X99" i="6" s="1"/>
  <c r="S111" i="6" a="1"/>
  <c r="S111" i="6" s="1"/>
  <c r="S103" i="6" a="1"/>
  <c r="S103" i="6" s="1"/>
  <c r="F98" i="6" a="1"/>
  <c r="F98" i="6"/>
  <c r="F99" i="6" a="1"/>
  <c r="F99" i="6"/>
  <c r="F100" i="6" a="1"/>
  <c r="F100" i="6"/>
  <c r="F101" i="6" a="1"/>
  <c r="F101" i="6" s="1"/>
  <c r="F102" i="6" a="1"/>
  <c r="F102" i="6" s="1"/>
  <c r="F103" i="6" a="1"/>
  <c r="F103" i="6"/>
  <c r="F104" i="6" a="1"/>
  <c r="F104" i="6" s="1"/>
  <c r="F105" i="6" a="1"/>
  <c r="F105" i="6" s="1"/>
  <c r="F106" i="6" a="1"/>
  <c r="F106" i="6" s="1"/>
  <c r="F107" i="6" a="1"/>
  <c r="F107" i="6"/>
  <c r="F108" i="6" a="1"/>
  <c r="F108" i="6" s="1"/>
  <c r="F109" i="6" a="1"/>
  <c r="F109" i="6" s="1"/>
  <c r="F110" i="6" a="1"/>
  <c r="F110" i="6" s="1"/>
  <c r="F111" i="6" a="1"/>
  <c r="F111" i="6"/>
  <c r="F112" i="6" a="1"/>
  <c r="F112" i="6" s="1"/>
  <c r="F113" i="6" a="1"/>
  <c r="F113" i="6" s="1"/>
  <c r="F114" i="6" a="1"/>
  <c r="F114" i="6" s="1"/>
  <c r="F115" i="6" a="1"/>
  <c r="F115" i="6"/>
  <c r="F116" i="6" a="1"/>
  <c r="F116" i="6" s="1"/>
  <c r="F117" i="6" a="1"/>
  <c r="F117" i="6" s="1"/>
  <c r="I104" i="6" a="1"/>
  <c r="I104" i="6" s="1"/>
  <c r="GD117" i="6" a="1"/>
  <c r="GD117" i="6" s="1"/>
  <c r="GD116" i="6" a="1"/>
  <c r="GD116" i="6" s="1"/>
  <c r="GD115" i="6" a="1"/>
  <c r="GD115" i="6" s="1"/>
  <c r="GG115" i="6" s="1" a="1"/>
  <c r="GG115" i="6" s="1"/>
  <c r="GD114" i="6" a="1"/>
  <c r="GD114" i="6" s="1"/>
  <c r="GG114" i="6" s="1" a="1"/>
  <c r="GG114" i="6" s="1"/>
  <c r="GD113" i="6" a="1"/>
  <c r="GD113" i="6" s="1"/>
  <c r="GG113" i="6" s="1" a="1"/>
  <c r="GG113" i="6" s="1"/>
  <c r="GD112" i="6" a="1"/>
  <c r="GD112" i="6" s="1"/>
  <c r="GG112" i="6" s="1" a="1"/>
  <c r="GG112" i="6" s="1"/>
  <c r="GD111" i="6" a="1"/>
  <c r="GD111" i="6" s="1"/>
  <c r="GG111" i="6" s="1" a="1"/>
  <c r="GG111" i="6" s="1"/>
  <c r="GD110" i="6" a="1"/>
  <c r="GD110" i="6" s="1"/>
  <c r="GG110" i="6" s="1" a="1"/>
  <c r="GG110" i="6" s="1"/>
  <c r="GD109" i="6" a="1"/>
  <c r="GD109" i="6" s="1"/>
  <c r="GG109" i="6" s="1" a="1"/>
  <c r="GG109" i="6" s="1"/>
  <c r="GD108" i="6" a="1"/>
  <c r="GD108" i="6" s="1"/>
  <c r="GG108" i="6" s="1" a="1"/>
  <c r="GG108" i="6" s="1"/>
  <c r="GD107" i="6" a="1"/>
  <c r="GD107" i="6" s="1"/>
  <c r="GG107" i="6" s="1" a="1"/>
  <c r="GG107" i="6" s="1"/>
  <c r="GD106" i="6" a="1"/>
  <c r="GD106" i="6" s="1"/>
  <c r="GG106" i="6" s="1" a="1"/>
  <c r="GG106" i="6" s="1"/>
  <c r="GD105" i="6" a="1"/>
  <c r="GD105" i="6" s="1"/>
  <c r="GG105" i="6" s="1" a="1"/>
  <c r="GG105" i="6" s="1"/>
  <c r="GD104" i="6" a="1"/>
  <c r="GD104" i="6" s="1"/>
  <c r="GG104" i="6" s="1" a="1"/>
  <c r="GG104" i="6" s="1"/>
  <c r="GD103" i="6" a="1"/>
  <c r="GD103" i="6" s="1"/>
  <c r="GG103" i="6" s="1" a="1"/>
  <c r="GG103" i="6" s="1"/>
  <c r="GD102" i="6" a="1"/>
  <c r="GD102" i="6" s="1"/>
  <c r="GG102" i="6" s="1" a="1"/>
  <c r="GG102" i="6" s="1"/>
  <c r="GD101" i="6" a="1"/>
  <c r="GD101" i="6" s="1"/>
  <c r="GD100" i="6" a="1"/>
  <c r="GD100" i="6" s="1"/>
  <c r="GD99" i="6" a="1"/>
  <c r="GD99" i="6" s="1"/>
  <c r="GG99" i="6" s="1" a="1"/>
  <c r="GG99" i="6" s="1"/>
  <c r="GD98" i="6" a="1"/>
  <c r="GD98" i="6" s="1"/>
  <c r="GG98" i="6" s="1" a="1"/>
  <c r="GG98" i="6" s="1"/>
  <c r="FY117" i="6" a="1"/>
  <c r="FY117" i="6" s="1"/>
  <c r="GB117" i="6" s="1" a="1"/>
  <c r="GB117" i="6" s="1"/>
  <c r="FY116" i="6" a="1"/>
  <c r="FY116" i="6" s="1"/>
  <c r="GB116" i="6" s="1" a="1"/>
  <c r="GB116" i="6" s="1"/>
  <c r="FY115" i="6" a="1"/>
  <c r="FY115" i="6" s="1"/>
  <c r="GB115" i="6" s="1" a="1"/>
  <c r="GB115" i="6" s="1"/>
  <c r="FY114" i="6" a="1"/>
  <c r="FY114" i="6" s="1"/>
  <c r="GB114" i="6" s="1" a="1"/>
  <c r="GB114" i="6" s="1"/>
  <c r="FY113" i="6" a="1"/>
  <c r="FY113" i="6" s="1"/>
  <c r="GB113" i="6" s="1" a="1"/>
  <c r="GB113" i="6" s="1"/>
  <c r="FY112" i="6" a="1"/>
  <c r="FY112" i="6" s="1"/>
  <c r="GB112" i="6" s="1" a="1"/>
  <c r="GB112" i="6" s="1"/>
  <c r="FY111" i="6" a="1"/>
  <c r="FY111" i="6" s="1"/>
  <c r="GB111" i="6" s="1" a="1"/>
  <c r="GB111" i="6" s="1"/>
  <c r="FY110" i="6" a="1"/>
  <c r="FY110" i="6" s="1"/>
  <c r="GB110" i="6" s="1" a="1"/>
  <c r="GB110" i="6" s="1"/>
  <c r="FY109" i="6" a="1"/>
  <c r="FY109" i="6" s="1"/>
  <c r="GB109" i="6" s="1" a="1"/>
  <c r="GB109" i="6" s="1"/>
  <c r="FY108" i="6" a="1"/>
  <c r="FY108" i="6" s="1"/>
  <c r="GB108" i="6" s="1" a="1"/>
  <c r="GB108" i="6" s="1"/>
  <c r="FY107" i="6" a="1"/>
  <c r="FY107" i="6" s="1"/>
  <c r="GB107" i="6" s="1" a="1"/>
  <c r="GB107" i="6" s="1"/>
  <c r="FY106" i="6" a="1"/>
  <c r="FY106" i="6" s="1"/>
  <c r="GB106" i="6" s="1" a="1"/>
  <c r="GB106" i="6" s="1"/>
  <c r="FY105" i="6" a="1"/>
  <c r="FY105" i="6" s="1"/>
  <c r="FY104" i="6" a="1"/>
  <c r="FY104" i="6" s="1"/>
  <c r="FY103" i="6" a="1"/>
  <c r="FY103" i="6" s="1"/>
  <c r="GB103" i="6" s="1" a="1"/>
  <c r="GB103" i="6" s="1"/>
  <c r="FY102" i="6" a="1"/>
  <c r="FY102" i="6" s="1"/>
  <c r="GB102" i="6" s="1" a="1"/>
  <c r="GB102" i="6" s="1"/>
  <c r="FY101" i="6" a="1"/>
  <c r="FY101" i="6" s="1"/>
  <c r="GB101" i="6" s="1" a="1"/>
  <c r="GB101" i="6" s="1"/>
  <c r="FY100" i="6" a="1"/>
  <c r="FY100" i="6" s="1"/>
  <c r="GB100" i="6" s="1" a="1"/>
  <c r="GB100" i="6" s="1"/>
  <c r="FY99" i="6" a="1"/>
  <c r="FY99" i="6" s="1"/>
  <c r="GB99" i="6" s="1" a="1"/>
  <c r="GB99" i="6" s="1"/>
  <c r="FY98" i="6" a="1"/>
  <c r="FY98" i="6" s="1"/>
  <c r="GB98" i="6" s="1" a="1"/>
  <c r="GB98" i="6" s="1"/>
  <c r="FT117" i="6" a="1"/>
  <c r="FT117" i="6" s="1"/>
  <c r="FW117" i="6" s="1" a="1"/>
  <c r="FW117" i="6" s="1"/>
  <c r="FT116" i="6" a="1"/>
  <c r="FT116" i="6" s="1"/>
  <c r="FW116" i="6" s="1" a="1"/>
  <c r="FW116" i="6" s="1"/>
  <c r="FT115" i="6" a="1"/>
  <c r="FT115" i="6" s="1"/>
  <c r="FW115" i="6" s="1" a="1"/>
  <c r="FW115" i="6" s="1"/>
  <c r="FT114" i="6" a="1"/>
  <c r="FT114" i="6" s="1"/>
  <c r="FW114" i="6" s="1" a="1"/>
  <c r="FW114" i="6" s="1"/>
  <c r="FT113" i="6" a="1"/>
  <c r="FT113" i="6" s="1"/>
  <c r="FW113" i="6" s="1" a="1"/>
  <c r="FW113" i="6" s="1"/>
  <c r="FT112" i="6" a="1"/>
  <c r="FT112" i="6" s="1"/>
  <c r="FW112" i="6" s="1" a="1"/>
  <c r="FW112" i="6" s="1"/>
  <c r="FT111" i="6" a="1"/>
  <c r="FT111" i="6" s="1"/>
  <c r="FW111" i="6" s="1" a="1"/>
  <c r="FW111" i="6" s="1"/>
  <c r="FT110" i="6" a="1"/>
  <c r="FT110" i="6" s="1"/>
  <c r="FW110" i="6" s="1" a="1"/>
  <c r="FW110" i="6" s="1"/>
  <c r="FT109" i="6" a="1"/>
  <c r="FT109" i="6" s="1"/>
  <c r="FT108" i="6" a="1"/>
  <c r="FT108" i="6" s="1"/>
  <c r="FT107" i="6" a="1"/>
  <c r="FT107" i="6" s="1"/>
  <c r="FW107" i="6" s="1" a="1"/>
  <c r="FW107" i="6" s="1"/>
  <c r="FT106" i="6" a="1"/>
  <c r="FT106" i="6" s="1"/>
  <c r="FW106" i="6" s="1" a="1"/>
  <c r="FW106" i="6" s="1"/>
  <c r="FT105" i="6" a="1"/>
  <c r="FT105" i="6" s="1"/>
  <c r="FW105" i="6" s="1" a="1"/>
  <c r="FW105" i="6" s="1"/>
  <c r="FT104" i="6" a="1"/>
  <c r="FT104" i="6" s="1"/>
  <c r="FW104" i="6" s="1" a="1"/>
  <c r="FW104" i="6" s="1"/>
  <c r="FT103" i="6" a="1"/>
  <c r="FT103" i="6" s="1"/>
  <c r="FW103" i="6" s="1" a="1"/>
  <c r="FW103" i="6" s="1"/>
  <c r="FT102" i="6" a="1"/>
  <c r="FT102" i="6" s="1"/>
  <c r="FW102" i="6" s="1" a="1"/>
  <c r="FW102" i="6" s="1"/>
  <c r="FT101" i="6" a="1"/>
  <c r="FT101" i="6" s="1"/>
  <c r="FW101" i="6" s="1" a="1"/>
  <c r="FW101" i="6" s="1"/>
  <c r="FT100" i="6" a="1"/>
  <c r="FT100" i="6" s="1"/>
  <c r="FW100" i="6" s="1" a="1"/>
  <c r="FW100" i="6" s="1"/>
  <c r="FT99" i="6" a="1"/>
  <c r="FT99" i="6" s="1"/>
  <c r="FW99" i="6" s="1" a="1"/>
  <c r="FW99" i="6" s="1"/>
  <c r="FT98" i="6" a="1"/>
  <c r="FT98" i="6" s="1"/>
  <c r="FW98" i="6" s="1" a="1"/>
  <c r="FW98" i="6" s="1"/>
  <c r="FO117" i="6" a="1"/>
  <c r="FO117" i="6" s="1"/>
  <c r="FR117" i="6" s="1" a="1"/>
  <c r="FR117" i="6" s="1"/>
  <c r="FO116" i="6" a="1"/>
  <c r="FO116" i="6" s="1"/>
  <c r="FR116" i="6" s="1" a="1"/>
  <c r="FR116" i="6" s="1"/>
  <c r="FO115" i="6" a="1"/>
  <c r="FO115" i="6" s="1"/>
  <c r="FR115" i="6" s="1" a="1"/>
  <c r="FR115" i="6" s="1"/>
  <c r="FO114" i="6" a="1"/>
  <c r="FO114" i="6" s="1"/>
  <c r="FR114" i="6" s="1" a="1"/>
  <c r="FR114" i="6" s="1"/>
  <c r="FO113" i="6" a="1"/>
  <c r="FO113" i="6" s="1"/>
  <c r="FO112" i="6" a="1"/>
  <c r="FO112" i="6" s="1"/>
  <c r="FO111" i="6" a="1"/>
  <c r="FO111" i="6" s="1"/>
  <c r="FR111" i="6" s="1" a="1"/>
  <c r="FR111" i="6" s="1"/>
  <c r="FO110" i="6" a="1"/>
  <c r="FO110" i="6" s="1"/>
  <c r="FR110" i="6" s="1" a="1"/>
  <c r="FR110" i="6" s="1"/>
  <c r="FO109" i="6" a="1"/>
  <c r="FO109" i="6" s="1"/>
  <c r="FR109" i="6" s="1" a="1"/>
  <c r="FR109" i="6" s="1"/>
  <c r="FO108" i="6" a="1"/>
  <c r="FO108" i="6" s="1"/>
  <c r="FR108" i="6" s="1" a="1"/>
  <c r="FR108" i="6" s="1"/>
  <c r="FO107" i="6" a="1"/>
  <c r="FO107" i="6" s="1"/>
  <c r="FR107" i="6" s="1" a="1"/>
  <c r="FR107" i="6" s="1"/>
  <c r="FO106" i="6" a="1"/>
  <c r="FO106" i="6" s="1"/>
  <c r="FR106" i="6" s="1" a="1"/>
  <c r="FR106" i="6" s="1"/>
  <c r="FO105" i="6" a="1"/>
  <c r="FO105" i="6" s="1"/>
  <c r="FR105" i="6" s="1" a="1"/>
  <c r="FR105" i="6" s="1"/>
  <c r="FO104" i="6" a="1"/>
  <c r="FO104" i="6" s="1"/>
  <c r="FR104" i="6" s="1" a="1"/>
  <c r="FR104" i="6" s="1"/>
  <c r="FO103" i="6" a="1"/>
  <c r="FO103" i="6" s="1"/>
  <c r="FR103" i="6" s="1" a="1"/>
  <c r="FR103" i="6" s="1"/>
  <c r="FO102" i="6" a="1"/>
  <c r="FO102" i="6" s="1"/>
  <c r="FR102" i="6" s="1" a="1"/>
  <c r="FR102" i="6" s="1"/>
  <c r="FO101" i="6" a="1"/>
  <c r="FO101" i="6" s="1"/>
  <c r="FR101" i="6" s="1" a="1"/>
  <c r="FR101" i="6" s="1"/>
  <c r="FO100" i="6" a="1"/>
  <c r="FO100" i="6" s="1"/>
  <c r="FR100" i="6" s="1" a="1"/>
  <c r="FR100" i="6" s="1"/>
  <c r="FO99" i="6" a="1"/>
  <c r="FO99" i="6" s="1"/>
  <c r="FR99" i="6" s="1" a="1"/>
  <c r="FR99" i="6" s="1"/>
  <c r="FO98" i="6" a="1"/>
  <c r="FO98" i="6" s="1"/>
  <c r="FR98" i="6" s="1" a="1"/>
  <c r="FR98" i="6" s="1"/>
  <c r="FJ117" i="6" a="1"/>
  <c r="FJ117" i="6" s="1"/>
  <c r="FJ116" i="6" a="1"/>
  <c r="FJ116" i="6" s="1"/>
  <c r="FJ115" i="6" a="1"/>
  <c r="FJ115" i="6" s="1"/>
  <c r="FM115" i="6" s="1" a="1"/>
  <c r="FM115" i="6" s="1"/>
  <c r="FJ114" i="6" a="1"/>
  <c r="FJ114" i="6" s="1"/>
  <c r="FM114" i="6" s="1" a="1"/>
  <c r="FM114" i="6" s="1"/>
  <c r="FJ113" i="6" a="1"/>
  <c r="FJ113" i="6" s="1"/>
  <c r="FM113" i="6" s="1" a="1"/>
  <c r="FM113" i="6" s="1"/>
  <c r="FJ112" i="6" a="1"/>
  <c r="FJ112" i="6" s="1"/>
  <c r="FM112" i="6" s="1" a="1"/>
  <c r="FM112" i="6" s="1"/>
  <c r="FJ111" i="6" a="1"/>
  <c r="FJ111" i="6" s="1"/>
  <c r="FM111" i="6" s="1" a="1"/>
  <c r="FM111" i="6" s="1"/>
  <c r="FJ110" i="6" a="1"/>
  <c r="FJ110" i="6" s="1"/>
  <c r="FM110" i="6" s="1" a="1"/>
  <c r="FM110" i="6" s="1"/>
  <c r="FJ109" i="6" a="1"/>
  <c r="FJ109" i="6" s="1"/>
  <c r="FM109" i="6" s="1" a="1"/>
  <c r="FM109" i="6" s="1"/>
  <c r="FJ108" i="6" a="1"/>
  <c r="FJ108" i="6" s="1"/>
  <c r="FM108" i="6" s="1" a="1"/>
  <c r="FM108" i="6" s="1"/>
  <c r="FJ107" i="6" a="1"/>
  <c r="FJ107" i="6" s="1"/>
  <c r="FM107" i="6" s="1" a="1"/>
  <c r="FM107" i="6" s="1"/>
  <c r="FJ106" i="6" a="1"/>
  <c r="FJ106" i="6" s="1"/>
  <c r="FM106" i="6" s="1" a="1"/>
  <c r="FM106" i="6" s="1"/>
  <c r="FJ105" i="6" a="1"/>
  <c r="FJ105" i="6" s="1"/>
  <c r="FM105" i="6" s="1" a="1"/>
  <c r="FM105" i="6" s="1"/>
  <c r="FJ104" i="6" a="1"/>
  <c r="FJ104" i="6" s="1"/>
  <c r="FM104" i="6" s="1" a="1"/>
  <c r="FM104" i="6" s="1"/>
  <c r="FJ103" i="6" a="1"/>
  <c r="FJ103" i="6" s="1"/>
  <c r="FM103" i="6" s="1" a="1"/>
  <c r="FM103" i="6" s="1"/>
  <c r="FJ102" i="6" a="1"/>
  <c r="FJ102" i="6" s="1"/>
  <c r="FM102" i="6" s="1" a="1"/>
  <c r="FM102" i="6" s="1"/>
  <c r="FJ101" i="6" a="1"/>
  <c r="FJ101" i="6" s="1"/>
  <c r="FJ100" i="6" a="1"/>
  <c r="FJ100" i="6" s="1"/>
  <c r="FJ99" i="6" a="1"/>
  <c r="FJ99" i="6" s="1"/>
  <c r="FM99" i="6" s="1" a="1"/>
  <c r="FM99" i="6" s="1"/>
  <c r="FJ98" i="6" a="1"/>
  <c r="FJ98" i="6" s="1"/>
  <c r="FM98" i="6" s="1" a="1"/>
  <c r="FM98" i="6" s="1"/>
  <c r="FE117" i="6" a="1"/>
  <c r="FE117" i="6" s="1"/>
  <c r="FH117" i="6" s="1" a="1"/>
  <c r="FH117" i="6" s="1"/>
  <c r="FE116" i="6" a="1"/>
  <c r="FE116" i="6" s="1"/>
  <c r="FH116" i="6" s="1" a="1"/>
  <c r="FH116" i="6" s="1"/>
  <c r="FE115" i="6" a="1"/>
  <c r="FE115" i="6" s="1"/>
  <c r="FH115" i="6" s="1" a="1"/>
  <c r="FH115" i="6" s="1"/>
  <c r="FE114" i="6" a="1"/>
  <c r="FE114" i="6" s="1"/>
  <c r="FH114" i="6" s="1" a="1"/>
  <c r="FH114" i="6" s="1"/>
  <c r="FE113" i="6" a="1"/>
  <c r="FE113" i="6" s="1"/>
  <c r="FH113" i="6" s="1" a="1"/>
  <c r="FH113" i="6" s="1"/>
  <c r="FE112" i="6" a="1"/>
  <c r="FE112" i="6" s="1"/>
  <c r="FH112" i="6" s="1" a="1"/>
  <c r="FH112" i="6" s="1"/>
  <c r="FE111" i="6" a="1"/>
  <c r="FE111" i="6" s="1"/>
  <c r="FH111" i="6" s="1" a="1"/>
  <c r="FH111" i="6" s="1"/>
  <c r="FE110" i="6" a="1"/>
  <c r="FE110" i="6" s="1"/>
  <c r="FH110" i="6" s="1" a="1"/>
  <c r="FH110" i="6" s="1"/>
  <c r="FE109" i="6" a="1"/>
  <c r="FE109" i="6" s="1"/>
  <c r="FH109" i="6" s="1" a="1"/>
  <c r="FH109" i="6" s="1"/>
  <c r="FE108" i="6" a="1"/>
  <c r="FE108" i="6" s="1"/>
  <c r="FH108" i="6" s="1" a="1"/>
  <c r="FH108" i="6" s="1"/>
  <c r="FE107" i="6" a="1"/>
  <c r="FE107" i="6" s="1"/>
  <c r="FH107" i="6" s="1" a="1"/>
  <c r="FH107" i="6" s="1"/>
  <c r="FE106" i="6" a="1"/>
  <c r="FE106" i="6" s="1"/>
  <c r="FH106" i="6" s="1" a="1"/>
  <c r="FH106" i="6" s="1"/>
  <c r="FE105" i="6" a="1"/>
  <c r="FE105" i="6" s="1"/>
  <c r="FE104" i="6" a="1"/>
  <c r="FE104" i="6" s="1"/>
  <c r="FE103" i="6" a="1"/>
  <c r="FE103" i="6" s="1"/>
  <c r="FH103" i="6" s="1" a="1"/>
  <c r="FH103" i="6" s="1"/>
  <c r="FE102" i="6" a="1"/>
  <c r="FE102" i="6" s="1"/>
  <c r="FH102" i="6" s="1" a="1"/>
  <c r="FH102" i="6" s="1"/>
  <c r="FE101" i="6" a="1"/>
  <c r="FE101" i="6" s="1"/>
  <c r="FH101" i="6" s="1" a="1"/>
  <c r="FH101" i="6" s="1"/>
  <c r="FE100" i="6" a="1"/>
  <c r="FE100" i="6" s="1"/>
  <c r="FH100" i="6" s="1" a="1"/>
  <c r="FH100" i="6" s="1"/>
  <c r="FE99" i="6" a="1"/>
  <c r="FE99" i="6" s="1"/>
  <c r="FH99" i="6" s="1" a="1"/>
  <c r="FH99" i="6" s="1"/>
  <c r="FE98" i="6" a="1"/>
  <c r="FE98" i="6" s="1"/>
  <c r="FH98" i="6" s="1" a="1"/>
  <c r="FH98" i="6" s="1"/>
  <c r="EZ117" i="6" a="1"/>
  <c r="EZ117" i="6" s="1"/>
  <c r="FC117" i="6" s="1" a="1"/>
  <c r="FC117" i="6" s="1"/>
  <c r="EZ116" i="6" a="1"/>
  <c r="EZ116" i="6" s="1"/>
  <c r="FC116" i="6" s="1" a="1"/>
  <c r="FC116" i="6" s="1"/>
  <c r="EZ115" i="6" a="1"/>
  <c r="EZ115" i="6" s="1"/>
  <c r="FC115" i="6" s="1" a="1"/>
  <c r="FC115" i="6" s="1"/>
  <c r="EZ114" i="6" a="1"/>
  <c r="EZ114" i="6" s="1"/>
  <c r="FC114" i="6" s="1" a="1"/>
  <c r="FC114" i="6" s="1"/>
  <c r="EZ113" i="6" a="1"/>
  <c r="EZ113" i="6" s="1"/>
  <c r="FC113" i="6" s="1" a="1"/>
  <c r="FC113" i="6" s="1"/>
  <c r="EZ112" i="6" a="1"/>
  <c r="EZ112" i="6" s="1"/>
  <c r="FC112" i="6" s="1" a="1"/>
  <c r="FC112" i="6" s="1"/>
  <c r="EZ111" i="6" a="1"/>
  <c r="EZ111" i="6" s="1"/>
  <c r="FC111" i="6" s="1" a="1"/>
  <c r="FC111" i="6" s="1"/>
  <c r="EZ110" i="6" a="1"/>
  <c r="EZ110" i="6" s="1"/>
  <c r="FC110" i="6" s="1" a="1"/>
  <c r="FC110" i="6" s="1"/>
  <c r="EZ109" i="6" a="1"/>
  <c r="EZ109" i="6" s="1"/>
  <c r="EZ108" i="6" a="1"/>
  <c r="EZ108" i="6" s="1"/>
  <c r="EZ107" i="6" a="1"/>
  <c r="EZ107" i="6" s="1"/>
  <c r="FC107" i="6" s="1" a="1"/>
  <c r="FC107" i="6" s="1"/>
  <c r="EZ106" i="6" a="1"/>
  <c r="EZ106" i="6" s="1"/>
  <c r="FC106" i="6" s="1" a="1"/>
  <c r="FC106" i="6" s="1"/>
  <c r="EZ105" i="6" a="1"/>
  <c r="EZ105" i="6" s="1"/>
  <c r="FC105" i="6" s="1" a="1"/>
  <c r="FC105" i="6" s="1"/>
  <c r="EZ104" i="6" a="1"/>
  <c r="EZ104" i="6" s="1"/>
  <c r="FC104" i="6" s="1" a="1"/>
  <c r="FC104" i="6" s="1"/>
  <c r="EZ103" i="6" a="1"/>
  <c r="EZ103" i="6" s="1"/>
  <c r="FC103" i="6" s="1" a="1"/>
  <c r="FC103" i="6" s="1"/>
  <c r="EZ102" i="6" a="1"/>
  <c r="EZ102" i="6" s="1"/>
  <c r="FC102" i="6" s="1" a="1"/>
  <c r="FC102" i="6" s="1"/>
  <c r="EZ101" i="6" a="1"/>
  <c r="EZ101" i="6" s="1"/>
  <c r="FC101" i="6" s="1" a="1"/>
  <c r="FC101" i="6" s="1"/>
  <c r="EZ100" i="6" a="1"/>
  <c r="EZ100" i="6" s="1"/>
  <c r="FC100" i="6" s="1" a="1"/>
  <c r="FC100" i="6" s="1"/>
  <c r="EZ99" i="6" a="1"/>
  <c r="EZ99" i="6" s="1"/>
  <c r="FC99" i="6" s="1" a="1"/>
  <c r="FC99" i="6" s="1"/>
  <c r="EZ98" i="6" a="1"/>
  <c r="EZ98" i="6" s="1"/>
  <c r="FC98" i="6" s="1" a="1"/>
  <c r="FC98" i="6" s="1"/>
  <c r="EU117" i="6" a="1"/>
  <c r="EU117" i="6" s="1"/>
  <c r="EX117" i="6" s="1" a="1"/>
  <c r="EX117" i="6" s="1"/>
  <c r="EU116" i="6" a="1"/>
  <c r="EU116" i="6" s="1"/>
  <c r="EX116" i="6" s="1" a="1"/>
  <c r="EX116" i="6" s="1"/>
  <c r="EU115" i="6" a="1"/>
  <c r="EU115" i="6" s="1"/>
  <c r="EX115" i="6" s="1" a="1"/>
  <c r="EX115" i="6" s="1"/>
  <c r="EU114" i="6" a="1"/>
  <c r="EU114" i="6" s="1"/>
  <c r="EX114" i="6" s="1" a="1"/>
  <c r="EX114" i="6" s="1"/>
  <c r="EU113" i="6" a="1"/>
  <c r="EU113" i="6" s="1"/>
  <c r="EU112" i="6" a="1"/>
  <c r="EU112" i="6" s="1"/>
  <c r="EU111" i="6" a="1"/>
  <c r="EU111" i="6" s="1"/>
  <c r="EX111" i="6" s="1" a="1"/>
  <c r="EX111" i="6" s="1"/>
  <c r="EU110" i="6" a="1"/>
  <c r="EU110" i="6" s="1"/>
  <c r="EX110" i="6" s="1" a="1"/>
  <c r="EX110" i="6" s="1"/>
  <c r="EU109" i="6" a="1"/>
  <c r="EU109" i="6" s="1"/>
  <c r="EX109" i="6" s="1" a="1"/>
  <c r="EX109" i="6" s="1"/>
  <c r="EU108" i="6" a="1"/>
  <c r="EU108" i="6" s="1"/>
  <c r="EX108" i="6" s="1" a="1"/>
  <c r="EX108" i="6" s="1"/>
  <c r="EU107" i="6" a="1"/>
  <c r="EU107" i="6" s="1"/>
  <c r="EX107" i="6" s="1" a="1"/>
  <c r="EX107" i="6" s="1"/>
  <c r="EU106" i="6" a="1"/>
  <c r="EU106" i="6" s="1"/>
  <c r="EX106" i="6" s="1" a="1"/>
  <c r="EX106" i="6" s="1"/>
  <c r="EU105" i="6" a="1"/>
  <c r="EU105" i="6" s="1"/>
  <c r="EX105" i="6" s="1" a="1"/>
  <c r="EX105" i="6" s="1"/>
  <c r="EU104" i="6" a="1"/>
  <c r="EU104" i="6" s="1"/>
  <c r="EX104" i="6" s="1" a="1"/>
  <c r="EX104" i="6" s="1"/>
  <c r="EU103" i="6" a="1"/>
  <c r="EU103" i="6" s="1"/>
  <c r="EX103" i="6" s="1" a="1"/>
  <c r="EX103" i="6" s="1"/>
  <c r="EU102" i="6" a="1"/>
  <c r="EU102" i="6" s="1"/>
  <c r="EX102" i="6" s="1" a="1"/>
  <c r="EX102" i="6" s="1"/>
  <c r="EU101" i="6" a="1"/>
  <c r="EU101" i="6" s="1"/>
  <c r="EX101" i="6" s="1" a="1"/>
  <c r="EX101" i="6" s="1"/>
  <c r="EU100" i="6" a="1"/>
  <c r="EU100" i="6" s="1"/>
  <c r="EX100" i="6" s="1" a="1"/>
  <c r="EX100" i="6" s="1"/>
  <c r="EU99" i="6" a="1"/>
  <c r="EU99" i="6" s="1"/>
  <c r="EX99" i="6" s="1" a="1"/>
  <c r="EX99" i="6" s="1"/>
  <c r="EU98" i="6" a="1"/>
  <c r="EU98" i="6" s="1"/>
  <c r="EX98" i="6" s="1" a="1"/>
  <c r="EX98" i="6" s="1"/>
  <c r="EP117" i="6" a="1"/>
  <c r="EP117" i="6" s="1"/>
  <c r="EP116" i="6" a="1"/>
  <c r="EP116" i="6" s="1"/>
  <c r="EP115" i="6" a="1"/>
  <c r="EP115" i="6" s="1"/>
  <c r="ES115" i="6" s="1" a="1"/>
  <c r="ES115" i="6" s="1"/>
  <c r="EP114" i="6" a="1"/>
  <c r="EP114" i="6" s="1"/>
  <c r="ES114" i="6" s="1" a="1"/>
  <c r="ES114" i="6" s="1"/>
  <c r="EP113" i="6" a="1"/>
  <c r="EP113" i="6" s="1"/>
  <c r="ES113" i="6" s="1" a="1"/>
  <c r="ES113" i="6" s="1"/>
  <c r="EP112" i="6" a="1"/>
  <c r="EP112" i="6" s="1"/>
  <c r="ES112" i="6" s="1" a="1"/>
  <c r="ES112" i="6" s="1"/>
  <c r="EP111" i="6" a="1"/>
  <c r="EP111" i="6" s="1"/>
  <c r="ES111" i="6" s="1" a="1"/>
  <c r="ES111" i="6" s="1"/>
  <c r="EP110" i="6" a="1"/>
  <c r="EP110" i="6" s="1"/>
  <c r="ES110" i="6" s="1" a="1"/>
  <c r="ES110" i="6" s="1"/>
  <c r="EP109" i="6" a="1"/>
  <c r="EP109" i="6" s="1"/>
  <c r="ES109" i="6" s="1" a="1"/>
  <c r="ES109" i="6" s="1"/>
  <c r="EP108" i="6" a="1"/>
  <c r="EP108" i="6" s="1"/>
  <c r="ES108" i="6" s="1" a="1"/>
  <c r="ES108" i="6" s="1"/>
  <c r="EP107" i="6" a="1"/>
  <c r="EP107" i="6" s="1"/>
  <c r="ES107" i="6" s="1" a="1"/>
  <c r="ES107" i="6" s="1"/>
  <c r="EP106" i="6" a="1"/>
  <c r="EP106" i="6" s="1"/>
  <c r="ES106" i="6" s="1" a="1"/>
  <c r="ES106" i="6" s="1"/>
  <c r="EP105" i="6" a="1"/>
  <c r="EP105" i="6" s="1"/>
  <c r="ES105" i="6" s="1" a="1"/>
  <c r="ES105" i="6" s="1"/>
  <c r="EP104" i="6" a="1"/>
  <c r="EP104" i="6" s="1"/>
  <c r="ES104" i="6" s="1" a="1"/>
  <c r="ES104" i="6" s="1"/>
  <c r="EP103" i="6" a="1"/>
  <c r="EP103" i="6" s="1"/>
  <c r="ES103" i="6" s="1" a="1"/>
  <c r="ES103" i="6" s="1"/>
  <c r="EP102" i="6" a="1"/>
  <c r="EP102" i="6" s="1"/>
  <c r="ES102" i="6" s="1" a="1"/>
  <c r="ES102" i="6" s="1"/>
  <c r="EP101" i="6" a="1"/>
  <c r="EP101" i="6" s="1"/>
  <c r="ES101" i="6" s="1" a="1"/>
  <c r="ES101" i="6" s="1"/>
  <c r="EP100" i="6" a="1"/>
  <c r="EP100" i="6" s="1"/>
  <c r="EP99" i="6" a="1"/>
  <c r="EP99" i="6" s="1"/>
  <c r="ES99" i="6" s="1" a="1"/>
  <c r="ES99" i="6" s="1"/>
  <c r="EP98" i="6" a="1"/>
  <c r="EP98" i="6" s="1"/>
  <c r="ES98" i="6" s="1" a="1"/>
  <c r="ES98" i="6" s="1"/>
  <c r="EK117" i="6" a="1"/>
  <c r="EK117" i="6" s="1"/>
  <c r="EN117" i="6" s="1" a="1"/>
  <c r="EN117" i="6" s="1"/>
  <c r="EK116" i="6" a="1"/>
  <c r="EK116" i="6" s="1"/>
  <c r="EN116" i="6" s="1" a="1"/>
  <c r="EN116" i="6" s="1"/>
  <c r="EK115" i="6" a="1"/>
  <c r="EK115" i="6" s="1"/>
  <c r="EN115" i="6" s="1" a="1"/>
  <c r="EN115" i="6" s="1"/>
  <c r="EK114" i="6" a="1"/>
  <c r="EK114" i="6" s="1"/>
  <c r="EK113" i="6" a="1"/>
  <c r="EK113" i="6" s="1"/>
  <c r="EN113" i="6" s="1" a="1"/>
  <c r="EN113" i="6" s="1"/>
  <c r="EK112" i="6" a="1"/>
  <c r="EK112" i="6" s="1"/>
  <c r="EN112" i="6" s="1" a="1"/>
  <c r="EN112" i="6" s="1"/>
  <c r="EK111" i="6" a="1"/>
  <c r="EK111" i="6" s="1"/>
  <c r="EN111" i="6" s="1" a="1"/>
  <c r="EN111" i="6" s="1"/>
  <c r="EK110" i="6" a="1"/>
  <c r="EK110" i="6" s="1"/>
  <c r="EN110" i="6" s="1" a="1"/>
  <c r="EN110" i="6" s="1"/>
  <c r="EK109" i="6" a="1"/>
  <c r="EK109" i="6" s="1"/>
  <c r="EN109" i="6" s="1" a="1"/>
  <c r="EN109" i="6" s="1"/>
  <c r="EK108" i="6" a="1"/>
  <c r="EK108" i="6" s="1"/>
  <c r="EN108" i="6" s="1" a="1"/>
  <c r="EK107" i="6" a="1"/>
  <c r="EK107" i="6" s="1"/>
  <c r="EN107" i="6" s="1" a="1"/>
  <c r="EN107" i="6" s="1"/>
  <c r="EK106" i="6" a="1"/>
  <c r="EK106" i="6" s="1"/>
  <c r="EN106" i="6" s="1" a="1"/>
  <c r="EN106" i="6" s="1"/>
  <c r="EK105" i="6" a="1"/>
  <c r="EK105" i="6" s="1"/>
  <c r="EN105" i="6" s="1" a="1"/>
  <c r="EN105" i="6" s="1"/>
  <c r="EK104" i="6" a="1"/>
  <c r="EK104" i="6" s="1"/>
  <c r="EN104" i="6" s="1" a="1"/>
  <c r="EN104" i="6" s="1"/>
  <c r="EK103" i="6" a="1"/>
  <c r="EK103" i="6" s="1"/>
  <c r="EK102" i="6" a="1"/>
  <c r="EK102" i="6" s="1"/>
  <c r="EN102" i="6" s="1" a="1"/>
  <c r="EN102" i="6" s="1"/>
  <c r="EK101" i="6" a="1"/>
  <c r="EK101" i="6" s="1"/>
  <c r="EN101" i="6" s="1" a="1"/>
  <c r="EN101" i="6" s="1"/>
  <c r="EK100" i="6" a="1"/>
  <c r="EK100" i="6" s="1"/>
  <c r="EN100" i="6" s="1" a="1"/>
  <c r="EN100" i="6" s="1"/>
  <c r="EK99" i="6" a="1"/>
  <c r="EK99" i="6" s="1"/>
  <c r="EN99" i="6" s="1" a="1"/>
  <c r="EN99" i="6" s="1"/>
  <c r="EK98" i="6" a="1"/>
  <c r="EK98" i="6" s="1"/>
  <c r="EA117" i="6" a="1"/>
  <c r="EA117" i="6" s="1"/>
  <c r="ED117" i="6" s="1" a="1"/>
  <c r="ED117" i="6" s="1"/>
  <c r="EA116" i="6" a="1"/>
  <c r="EA116" i="6" s="1"/>
  <c r="ED116" i="6" s="1" a="1"/>
  <c r="ED116" i="6" s="1"/>
  <c r="EA115" i="6" a="1"/>
  <c r="EA115" i="6" s="1"/>
  <c r="EA114" i="6" a="1"/>
  <c r="EA114" i="6" s="1"/>
  <c r="EA113" i="6" a="1"/>
  <c r="EA113" i="6" s="1"/>
  <c r="ED113" i="6" s="1" a="1"/>
  <c r="ED113" i="6" s="1"/>
  <c r="EA112" i="6" a="1"/>
  <c r="EA112" i="6" s="1"/>
  <c r="ED112" i="6" s="1" a="1"/>
  <c r="ED112" i="6" s="1"/>
  <c r="EA111" i="6" a="1"/>
  <c r="EA111" i="6" s="1"/>
  <c r="ED111" i="6" s="1" a="1"/>
  <c r="ED111" i="6" s="1"/>
  <c r="EA110" i="6" a="1"/>
  <c r="EA110" i="6" s="1"/>
  <c r="ED110" i="6" s="1" a="1"/>
  <c r="ED110" i="6" s="1"/>
  <c r="EA109" i="6" a="1"/>
  <c r="EA109" i="6" s="1"/>
  <c r="ED109" i="6" s="1" a="1"/>
  <c r="ED109" i="6" s="1"/>
  <c r="EA108" i="6" a="1"/>
  <c r="EA108" i="6" s="1"/>
  <c r="ED108" i="6" s="1" a="1"/>
  <c r="ED108" i="6" s="1"/>
  <c r="EA107" i="6" a="1"/>
  <c r="EA107" i="6" s="1"/>
  <c r="EA106" i="6" a="1"/>
  <c r="EA106" i="6" s="1"/>
  <c r="EA105" i="6" a="1"/>
  <c r="EA105" i="6" s="1"/>
  <c r="ED105" i="6" s="1" a="1"/>
  <c r="ED105" i="6" s="1"/>
  <c r="EA104" i="6" a="1"/>
  <c r="EA104" i="6" s="1"/>
  <c r="ED104" i="6" s="1" a="1"/>
  <c r="ED104" i="6" s="1"/>
  <c r="EA103" i="6" a="1"/>
  <c r="EA103" i="6" s="1"/>
  <c r="ED103" i="6" s="1" a="1"/>
  <c r="ED103" i="6" s="1"/>
  <c r="EA102" i="6" a="1"/>
  <c r="EA102" i="6" s="1"/>
  <c r="ED102" i="6" s="1" a="1"/>
  <c r="ED102" i="6" s="1"/>
  <c r="EA101" i="6" a="1"/>
  <c r="EA101" i="6" s="1"/>
  <c r="ED101" i="6" s="1" a="1"/>
  <c r="ED101" i="6" s="1"/>
  <c r="EA100" i="6" a="1"/>
  <c r="EA100" i="6" s="1"/>
  <c r="ED100" i="6" s="1" a="1"/>
  <c r="ED100" i="6" s="1"/>
  <c r="EA99" i="6" a="1"/>
  <c r="EA99" i="6" s="1"/>
  <c r="EA98" i="6" a="1"/>
  <c r="EA98" i="6" s="1"/>
  <c r="EF117" i="6" a="1"/>
  <c r="EF117" i="6" s="1"/>
  <c r="EI117" i="6" s="1" a="1"/>
  <c r="EI117" i="6" s="1"/>
  <c r="EF116" i="6" a="1"/>
  <c r="EF116" i="6" s="1"/>
  <c r="EI116" i="6" s="1" a="1"/>
  <c r="EI116" i="6" s="1"/>
  <c r="EF115" i="6" a="1"/>
  <c r="EF115" i="6" s="1"/>
  <c r="EI115" i="6" s="1" a="1"/>
  <c r="EI115" i="6" s="1"/>
  <c r="EF114" i="6" a="1"/>
  <c r="EF114" i="6" s="1"/>
  <c r="EI114" i="6" s="1" a="1"/>
  <c r="EI114" i="6" s="1"/>
  <c r="EF113" i="6" a="1"/>
  <c r="EF113" i="6" s="1"/>
  <c r="EI113" i="6" s="1" a="1"/>
  <c r="EI113" i="6" s="1"/>
  <c r="EF112" i="6" a="1"/>
  <c r="EF112" i="6" s="1"/>
  <c r="EI112" i="6" s="1" a="1"/>
  <c r="EI112" i="6" s="1"/>
  <c r="EF111" i="6" a="1"/>
  <c r="EF111" i="6" s="1"/>
  <c r="EF110" i="6" a="1"/>
  <c r="EF110" i="6" s="1"/>
  <c r="EF109" i="6" a="1"/>
  <c r="EF109" i="6" s="1"/>
  <c r="EI109" i="6" s="1" a="1"/>
  <c r="EI109" i="6" s="1"/>
  <c r="EF108" i="6" a="1"/>
  <c r="EF108" i="6" s="1"/>
  <c r="EI108" i="6" s="1" a="1"/>
  <c r="EI108" i="6" s="1"/>
  <c r="EF107" i="6" a="1"/>
  <c r="EF107" i="6" s="1"/>
  <c r="EI107" i="6" s="1" a="1"/>
  <c r="EI107" i="6" s="1"/>
  <c r="EF106" i="6" a="1"/>
  <c r="EF106" i="6" s="1"/>
  <c r="EI106" i="6" s="1" a="1"/>
  <c r="EI106" i="6" s="1"/>
  <c r="EF105" i="6" a="1"/>
  <c r="EF105" i="6" s="1"/>
  <c r="EI105" i="6" s="1" a="1"/>
  <c r="EI105" i="6" s="1"/>
  <c r="EF104" i="6" a="1"/>
  <c r="EF104" i="6" s="1"/>
  <c r="EI104" i="6" s="1" a="1"/>
  <c r="EI104" i="6" s="1"/>
  <c r="EF103" i="6" a="1"/>
  <c r="EF103" i="6" s="1"/>
  <c r="EF102" i="6" a="1"/>
  <c r="EF102" i="6" s="1"/>
  <c r="EF101" i="6" a="1"/>
  <c r="EF101" i="6" s="1"/>
  <c r="EI101" i="6" s="1" a="1"/>
  <c r="EI101" i="6" s="1"/>
  <c r="EF100" i="6" a="1"/>
  <c r="EF100" i="6" s="1"/>
  <c r="EI100" i="6" s="1" a="1"/>
  <c r="EI100" i="6" s="1"/>
  <c r="EF99" i="6" a="1"/>
  <c r="EF99" i="6" s="1"/>
  <c r="EI99" i="6" s="1" a="1"/>
  <c r="EI99" i="6" s="1"/>
  <c r="EF98" i="6" a="1"/>
  <c r="EF98" i="6" s="1"/>
  <c r="EI98" i="6" s="1" a="1"/>
  <c r="EI98" i="6" s="1"/>
  <c r="DV117" i="6" a="1"/>
  <c r="DV117" i="6" s="1"/>
  <c r="DY117" i="6" s="1" a="1"/>
  <c r="DY117" i="6" s="1"/>
  <c r="DV116" i="6" a="1"/>
  <c r="DV116" i="6" s="1"/>
  <c r="DY116" i="6" s="1" a="1"/>
  <c r="DY116" i="6" s="1"/>
  <c r="DV115" i="6" a="1"/>
  <c r="DV115" i="6" s="1"/>
  <c r="DY115" i="6" s="1" a="1"/>
  <c r="DY115" i="6" s="1"/>
  <c r="DV114" i="6" a="1"/>
  <c r="DV114" i="6" s="1"/>
  <c r="DY114" i="6" s="1" a="1"/>
  <c r="DY114" i="6" s="1"/>
  <c r="DV113" i="6" a="1"/>
  <c r="DV113" i="6" s="1"/>
  <c r="DY113" i="6" s="1" a="1"/>
  <c r="DY113" i="6" s="1"/>
  <c r="DV112" i="6" a="1"/>
  <c r="DV112" i="6" s="1"/>
  <c r="DY112" i="6" s="1" a="1"/>
  <c r="DY112" i="6" s="1"/>
  <c r="DV111" i="6" a="1"/>
  <c r="DV111" i="6" s="1"/>
  <c r="DV110" i="6" a="1"/>
  <c r="DV110" i="6" s="1"/>
  <c r="DV109" i="6" a="1"/>
  <c r="DV109" i="6" s="1"/>
  <c r="DY109" i="6" s="1" a="1"/>
  <c r="DY109" i="6" s="1"/>
  <c r="DV108" i="6" a="1"/>
  <c r="DV108" i="6" s="1"/>
  <c r="DY108" i="6" s="1" a="1"/>
  <c r="DY108" i="6" s="1"/>
  <c r="DV107" i="6" a="1"/>
  <c r="DV107" i="6" s="1"/>
  <c r="DY107" i="6" s="1" a="1"/>
  <c r="DY107" i="6" s="1"/>
  <c r="DV106" i="6" a="1"/>
  <c r="DV106" i="6" s="1"/>
  <c r="DY106" i="6" s="1" a="1"/>
  <c r="DY106" i="6" s="1"/>
  <c r="DV105" i="6" a="1"/>
  <c r="DV105" i="6" s="1"/>
  <c r="DY105" i="6" s="1" a="1"/>
  <c r="DY105" i="6" s="1"/>
  <c r="DV104" i="6" a="1"/>
  <c r="DV104" i="6" s="1"/>
  <c r="DY104" i="6" s="1" a="1"/>
  <c r="DY104" i="6" s="1"/>
  <c r="DV103" i="6" a="1"/>
  <c r="DV103" i="6" s="1"/>
  <c r="DV102" i="6" a="1"/>
  <c r="DV102" i="6" s="1"/>
  <c r="DV101" i="6" a="1"/>
  <c r="DV101" i="6" s="1"/>
  <c r="DY101" i="6" s="1" a="1"/>
  <c r="DY101" i="6" s="1"/>
  <c r="DV100" i="6" a="1"/>
  <c r="DV100" i="6" s="1"/>
  <c r="DY100" i="6" s="1" a="1"/>
  <c r="DY100" i="6" s="1"/>
  <c r="DV99" i="6" a="1"/>
  <c r="DV99" i="6" s="1"/>
  <c r="DY99" i="6" s="1" a="1"/>
  <c r="DY99" i="6" s="1"/>
  <c r="DV98" i="6" a="1"/>
  <c r="DV98" i="6" s="1"/>
  <c r="DY98" i="6" s="1" a="1"/>
  <c r="DY98" i="6" s="1"/>
  <c r="DQ117" i="6" a="1"/>
  <c r="DQ117" i="6" s="1"/>
  <c r="DT117" i="6" s="1" a="1"/>
  <c r="DT117" i="6" s="1"/>
  <c r="DQ116" i="6" a="1"/>
  <c r="DQ116" i="6" s="1"/>
  <c r="DT116" i="6" s="1" a="1"/>
  <c r="DT116" i="6" s="1"/>
  <c r="DQ115" i="6" a="1"/>
  <c r="DQ115" i="6" s="1"/>
  <c r="DQ114" i="6" a="1"/>
  <c r="DQ114" i="6" s="1"/>
  <c r="DQ113" i="6" a="1"/>
  <c r="DQ113" i="6" s="1"/>
  <c r="DT113" i="6" s="1" a="1"/>
  <c r="DT113" i="6" s="1"/>
  <c r="DQ112" i="6" a="1"/>
  <c r="DQ112" i="6" s="1"/>
  <c r="DT112" i="6" s="1" a="1"/>
  <c r="DT112" i="6" s="1"/>
  <c r="DQ111" i="6" a="1"/>
  <c r="DQ111" i="6" s="1"/>
  <c r="DT111" i="6" s="1" a="1"/>
  <c r="DT111" i="6" s="1"/>
  <c r="DQ110" i="6" a="1"/>
  <c r="DQ110" i="6" s="1"/>
  <c r="DT110" i="6" s="1" a="1"/>
  <c r="DT110" i="6" s="1"/>
  <c r="DQ109" i="6" a="1"/>
  <c r="DQ109" i="6" s="1"/>
  <c r="DT109" i="6" s="1" a="1"/>
  <c r="DT109" i="6" s="1"/>
  <c r="DQ108" i="6" a="1"/>
  <c r="DQ108" i="6" s="1"/>
  <c r="DT108" i="6" s="1" a="1"/>
  <c r="DT108" i="6" s="1"/>
  <c r="DQ107" i="6" a="1"/>
  <c r="DQ107" i="6" s="1"/>
  <c r="DQ106" i="6" a="1"/>
  <c r="DQ106" i="6" s="1"/>
  <c r="DQ105" i="6" a="1"/>
  <c r="DQ105" i="6" s="1"/>
  <c r="DT105" i="6" s="1" a="1"/>
  <c r="DT105" i="6" s="1"/>
  <c r="DQ104" i="6" a="1"/>
  <c r="DQ104" i="6" s="1"/>
  <c r="DT104" i="6" s="1" a="1"/>
  <c r="DT104" i="6" s="1"/>
  <c r="DQ103" i="6" a="1"/>
  <c r="DQ103" i="6" s="1"/>
  <c r="DT103" i="6" s="1" a="1"/>
  <c r="DT103" i="6" s="1"/>
  <c r="DQ102" i="6" a="1"/>
  <c r="DQ102" i="6" s="1"/>
  <c r="DT102" i="6" s="1" a="1"/>
  <c r="DT102" i="6" s="1"/>
  <c r="DQ101" i="6" a="1"/>
  <c r="DQ101" i="6" s="1"/>
  <c r="DT101" i="6" s="1" a="1"/>
  <c r="DT101" i="6" s="1"/>
  <c r="DQ100" i="6" a="1"/>
  <c r="DQ100" i="6" s="1"/>
  <c r="DT100" i="6" s="1" a="1"/>
  <c r="DT100" i="6" s="1"/>
  <c r="DQ99" i="6" a="1"/>
  <c r="DQ99" i="6" s="1"/>
  <c r="DQ98" i="6" a="1"/>
  <c r="DQ98" i="6" s="1"/>
  <c r="DL117" i="6" a="1"/>
  <c r="DL117" i="6" s="1"/>
  <c r="DO117" i="6" s="1" a="1"/>
  <c r="DO117" i="6" s="1"/>
  <c r="DL116" i="6" a="1"/>
  <c r="DL116" i="6" s="1"/>
  <c r="DO116" i="6" s="1" a="1"/>
  <c r="DO116" i="6" s="1"/>
  <c r="DL115" i="6" a="1"/>
  <c r="DL115" i="6" s="1"/>
  <c r="DO115" i="6" s="1" a="1"/>
  <c r="DO115" i="6" s="1"/>
  <c r="DL114" i="6" a="1"/>
  <c r="DL114" i="6" s="1"/>
  <c r="DO114" i="6" s="1" a="1"/>
  <c r="DO114" i="6" s="1"/>
  <c r="DL113" i="6" a="1"/>
  <c r="DL113" i="6" s="1"/>
  <c r="DO113" i="6" s="1" a="1"/>
  <c r="DO113" i="6" s="1"/>
  <c r="DL112" i="6" a="1"/>
  <c r="DL112" i="6" s="1"/>
  <c r="DO112" i="6" s="1" a="1"/>
  <c r="DO112" i="6" s="1"/>
  <c r="DL111" i="6" a="1"/>
  <c r="DL111" i="6" s="1"/>
  <c r="DL110" i="6" a="1"/>
  <c r="DL110" i="6" s="1"/>
  <c r="DL109" i="6" a="1"/>
  <c r="DL109" i="6" s="1"/>
  <c r="DO109" i="6" s="1" a="1"/>
  <c r="DO109" i="6" s="1"/>
  <c r="DL108" i="6" a="1"/>
  <c r="DL108" i="6" s="1"/>
  <c r="DO108" i="6" s="1" a="1"/>
  <c r="DO108" i="6" s="1"/>
  <c r="DL107" i="6" a="1"/>
  <c r="DL107" i="6" s="1"/>
  <c r="DO107" i="6" s="1" a="1"/>
  <c r="DO107" i="6" s="1"/>
  <c r="DL106" i="6" a="1"/>
  <c r="DL106" i="6" s="1"/>
  <c r="DO106" i="6" s="1" a="1"/>
  <c r="DO106" i="6" s="1"/>
  <c r="DL105" i="6" a="1"/>
  <c r="DL105" i="6" s="1"/>
  <c r="DO105" i="6" s="1" a="1"/>
  <c r="DO105" i="6" s="1"/>
  <c r="DL104" i="6" a="1"/>
  <c r="DL104" i="6" s="1"/>
  <c r="DO104" i="6" s="1" a="1"/>
  <c r="DO104" i="6" s="1"/>
  <c r="DL103" i="6" a="1"/>
  <c r="DL103" i="6" s="1"/>
  <c r="DL102" i="6" a="1"/>
  <c r="DL102" i="6" s="1"/>
  <c r="DL101" i="6" a="1"/>
  <c r="DL101" i="6" s="1"/>
  <c r="DO101" i="6" s="1" a="1"/>
  <c r="DO101" i="6" s="1"/>
  <c r="DL100" i="6" a="1"/>
  <c r="DL100" i="6" s="1"/>
  <c r="DO100" i="6" s="1" a="1"/>
  <c r="DO100" i="6" s="1"/>
  <c r="DL99" i="6" a="1"/>
  <c r="DL99" i="6" s="1"/>
  <c r="DO99" i="6" s="1" a="1"/>
  <c r="DO99" i="6" s="1"/>
  <c r="DL98" i="6" a="1"/>
  <c r="DL98" i="6" s="1"/>
  <c r="DO98" i="6" s="1" a="1"/>
  <c r="DO98" i="6" s="1"/>
  <c r="DG117" i="6" a="1"/>
  <c r="DG117" i="6" s="1"/>
  <c r="DJ117" i="6" s="1" a="1"/>
  <c r="DJ117" i="6" s="1"/>
  <c r="DG116" i="6" a="1"/>
  <c r="DG116" i="6" s="1"/>
  <c r="DJ116" i="6" s="1" a="1"/>
  <c r="DJ116" i="6" s="1"/>
  <c r="DG115" i="6" a="1"/>
  <c r="DG115" i="6" s="1"/>
  <c r="DG114" i="6" a="1"/>
  <c r="DG114" i="6" s="1"/>
  <c r="DG113" i="6" a="1"/>
  <c r="DG113" i="6" s="1"/>
  <c r="DJ113" i="6" s="1" a="1"/>
  <c r="DJ113" i="6" s="1"/>
  <c r="DG112" i="6" a="1"/>
  <c r="DG112" i="6" s="1"/>
  <c r="DJ112" i="6" s="1" a="1"/>
  <c r="DJ112" i="6" s="1"/>
  <c r="DG111" i="6" a="1"/>
  <c r="DG111" i="6" s="1"/>
  <c r="DJ111" i="6" s="1" a="1"/>
  <c r="DJ111" i="6" s="1"/>
  <c r="DG110" i="6" a="1"/>
  <c r="DG110" i="6" s="1"/>
  <c r="DJ110" i="6" s="1" a="1"/>
  <c r="DJ110" i="6" s="1"/>
  <c r="DG109" i="6" a="1"/>
  <c r="DG109" i="6" s="1"/>
  <c r="DJ109" i="6" s="1" a="1"/>
  <c r="DJ109" i="6" s="1"/>
  <c r="DG108" i="6" a="1"/>
  <c r="DG108" i="6" s="1"/>
  <c r="DJ108" i="6" s="1" a="1"/>
  <c r="DJ108" i="6" s="1"/>
  <c r="DG107" i="6" a="1"/>
  <c r="DG107" i="6" s="1"/>
  <c r="DG106" i="6" a="1"/>
  <c r="DG106" i="6" s="1"/>
  <c r="DG105" i="6" a="1"/>
  <c r="DG105" i="6" s="1"/>
  <c r="DJ105" i="6" s="1" a="1"/>
  <c r="DJ105" i="6" s="1"/>
  <c r="DG104" i="6" a="1"/>
  <c r="DG104" i="6" s="1"/>
  <c r="DJ104" i="6" s="1" a="1"/>
  <c r="DJ104" i="6" s="1"/>
  <c r="DG103" i="6" a="1"/>
  <c r="DG103" i="6" s="1"/>
  <c r="DJ103" i="6" s="1" a="1"/>
  <c r="DJ103" i="6" s="1"/>
  <c r="DG102" i="6" a="1"/>
  <c r="DG102" i="6" s="1"/>
  <c r="DJ102" i="6" s="1" a="1"/>
  <c r="DJ102" i="6" s="1"/>
  <c r="DG101" i="6" a="1"/>
  <c r="DG101" i="6" s="1"/>
  <c r="DJ101" i="6" s="1" a="1"/>
  <c r="DJ101" i="6" s="1"/>
  <c r="DG100" i="6" a="1"/>
  <c r="DG100" i="6" s="1"/>
  <c r="DJ100" i="6" s="1" a="1"/>
  <c r="DJ100" i="6" s="1"/>
  <c r="DG99" i="6" a="1"/>
  <c r="DG99" i="6" s="1"/>
  <c r="DG98" i="6" a="1"/>
  <c r="DG98" i="6" s="1"/>
  <c r="DB117" i="6" a="1"/>
  <c r="DB117" i="6" s="1"/>
  <c r="DE117" i="6" s="1" a="1"/>
  <c r="DE117" i="6" s="1"/>
  <c r="DB116" i="6" a="1"/>
  <c r="DB116" i="6" s="1"/>
  <c r="DE116" i="6" s="1" a="1"/>
  <c r="DE116" i="6" s="1"/>
  <c r="DB115" i="6" a="1"/>
  <c r="DB115" i="6" s="1"/>
  <c r="DE115" i="6" s="1" a="1"/>
  <c r="DE115" i="6" s="1"/>
  <c r="DB114" i="6" a="1"/>
  <c r="DB114" i="6" s="1"/>
  <c r="DE114" i="6" s="1" a="1"/>
  <c r="DE114" i="6" s="1"/>
  <c r="DB113" i="6" a="1"/>
  <c r="DB113" i="6" s="1"/>
  <c r="DE113" i="6" s="1" a="1"/>
  <c r="DE113" i="6" s="1"/>
  <c r="DB112" i="6" a="1"/>
  <c r="DB112" i="6" s="1"/>
  <c r="DE112" i="6" s="1" a="1"/>
  <c r="DE112" i="6" s="1"/>
  <c r="DB111" i="6" a="1"/>
  <c r="DB111" i="6" s="1"/>
  <c r="DB110" i="6" a="1"/>
  <c r="DB110" i="6" s="1"/>
  <c r="DB109" i="6" a="1"/>
  <c r="DB109" i="6" s="1"/>
  <c r="DE109" i="6" s="1" a="1"/>
  <c r="DE109" i="6" s="1"/>
  <c r="DB108" i="6" a="1"/>
  <c r="DB108" i="6" s="1"/>
  <c r="DE108" i="6" s="1" a="1"/>
  <c r="DE108" i="6" s="1"/>
  <c r="DB107" i="6" a="1"/>
  <c r="DB107" i="6" s="1"/>
  <c r="DE107" i="6" s="1" a="1"/>
  <c r="DE107" i="6" s="1"/>
  <c r="DB106" i="6" a="1"/>
  <c r="DB106" i="6" s="1"/>
  <c r="DE106" i="6" s="1" a="1"/>
  <c r="DE106" i="6" s="1"/>
  <c r="DB105" i="6" a="1"/>
  <c r="DB105" i="6" s="1"/>
  <c r="DE105" i="6" s="1" a="1"/>
  <c r="DE105" i="6" s="1"/>
  <c r="DB104" i="6" a="1"/>
  <c r="DB104" i="6" s="1"/>
  <c r="DE104" i="6" s="1" a="1"/>
  <c r="DE104" i="6" s="1"/>
  <c r="DB103" i="6" a="1"/>
  <c r="DB103" i="6" s="1"/>
  <c r="DB102" i="6" a="1"/>
  <c r="DB102" i="6" s="1"/>
  <c r="DB101" i="6" a="1"/>
  <c r="DB101" i="6" s="1"/>
  <c r="DE101" i="6" s="1" a="1"/>
  <c r="DE101" i="6" s="1"/>
  <c r="DB100" i="6" a="1"/>
  <c r="DB100" i="6" s="1"/>
  <c r="DE100" i="6" s="1" a="1"/>
  <c r="DE100" i="6" s="1"/>
  <c r="DB99" i="6" a="1"/>
  <c r="DB99" i="6" s="1"/>
  <c r="DE99" i="6" s="1" a="1"/>
  <c r="DE99" i="6" s="1"/>
  <c r="DB98" i="6" a="1"/>
  <c r="DB98" i="6" s="1"/>
  <c r="DE98" i="6" s="1" a="1"/>
  <c r="DE98" i="6" s="1"/>
  <c r="CW117" i="6" a="1"/>
  <c r="CW117" i="6" s="1"/>
  <c r="CZ117" i="6" s="1" a="1"/>
  <c r="CZ117" i="6" s="1"/>
  <c r="CW116" i="6" a="1"/>
  <c r="CW116" i="6" s="1"/>
  <c r="CZ116" i="6" s="1" a="1"/>
  <c r="CZ116" i="6" s="1"/>
  <c r="CW115" i="6" a="1"/>
  <c r="CW115" i="6" s="1"/>
  <c r="CW114" i="6" a="1"/>
  <c r="CW114" i="6" s="1"/>
  <c r="CW113" i="6" a="1"/>
  <c r="CW113" i="6" s="1"/>
  <c r="CZ113" i="6" s="1" a="1"/>
  <c r="CZ113" i="6" s="1"/>
  <c r="CW112" i="6" a="1"/>
  <c r="CW112" i="6" s="1"/>
  <c r="CZ112" i="6" s="1" a="1"/>
  <c r="CZ112" i="6" s="1"/>
  <c r="CW111" i="6" a="1"/>
  <c r="CW111" i="6" s="1"/>
  <c r="CZ111" i="6" s="1" a="1"/>
  <c r="CZ111" i="6" s="1"/>
  <c r="CW110" i="6" a="1"/>
  <c r="CW110" i="6" s="1"/>
  <c r="CZ110" i="6" s="1" a="1"/>
  <c r="CZ110" i="6" s="1"/>
  <c r="CW109" i="6" a="1"/>
  <c r="CW109" i="6" s="1"/>
  <c r="CZ109" i="6" s="1" a="1"/>
  <c r="CZ109" i="6" s="1"/>
  <c r="CW108" i="6" a="1"/>
  <c r="CW108" i="6" s="1"/>
  <c r="CZ108" i="6" s="1" a="1"/>
  <c r="CZ108" i="6" s="1"/>
  <c r="CW107" i="6" a="1"/>
  <c r="CW107" i="6" s="1"/>
  <c r="CW106" i="6" a="1"/>
  <c r="CW106" i="6" s="1"/>
  <c r="CW105" i="6" a="1"/>
  <c r="CW105" i="6" s="1"/>
  <c r="CZ105" i="6" s="1" a="1"/>
  <c r="CZ105" i="6" s="1"/>
  <c r="CW104" i="6" a="1"/>
  <c r="CW104" i="6" s="1"/>
  <c r="CZ104" i="6" s="1" a="1"/>
  <c r="CZ104" i="6" s="1"/>
  <c r="CW103" i="6" a="1"/>
  <c r="CW103" i="6" s="1"/>
  <c r="CZ103" i="6" s="1" a="1"/>
  <c r="CZ103" i="6" s="1"/>
  <c r="CW102" i="6" a="1"/>
  <c r="CW102" i="6" s="1"/>
  <c r="CZ102" i="6" s="1" a="1"/>
  <c r="CZ102" i="6" s="1"/>
  <c r="CW101" i="6" a="1"/>
  <c r="CW101" i="6" s="1"/>
  <c r="CZ101" i="6" s="1" a="1"/>
  <c r="CZ101" i="6" s="1"/>
  <c r="CW100" i="6" a="1"/>
  <c r="CW100" i="6" s="1"/>
  <c r="CZ100" i="6" s="1" a="1"/>
  <c r="CZ100" i="6" s="1"/>
  <c r="CW99" i="6" a="1"/>
  <c r="CW99" i="6" s="1"/>
  <c r="CW98" i="6" a="1"/>
  <c r="CW98" i="6" s="1"/>
  <c r="CR117" i="6" a="1"/>
  <c r="CR117" i="6" s="1"/>
  <c r="CU117" i="6" s="1" a="1"/>
  <c r="CU117" i="6" s="1"/>
  <c r="CR116" i="6" a="1"/>
  <c r="CR116" i="6" s="1"/>
  <c r="CU116" i="6" s="1" a="1"/>
  <c r="CU116" i="6" s="1"/>
  <c r="CR115" i="6" a="1"/>
  <c r="CR115" i="6" s="1"/>
  <c r="CU115" i="6" s="1" a="1"/>
  <c r="CU115" i="6" s="1"/>
  <c r="CR114" i="6" a="1"/>
  <c r="CR114" i="6" s="1"/>
  <c r="CU114" i="6" s="1" a="1"/>
  <c r="CU114" i="6" s="1"/>
  <c r="CR113" i="6" a="1"/>
  <c r="CR113" i="6" s="1"/>
  <c r="CU113" i="6" s="1" a="1"/>
  <c r="CU113" i="6" s="1"/>
  <c r="CR112" i="6" a="1"/>
  <c r="CR112" i="6" s="1"/>
  <c r="CU112" i="6" s="1" a="1"/>
  <c r="CU112" i="6" s="1"/>
  <c r="CR111" i="6" a="1"/>
  <c r="CR111" i="6" s="1"/>
  <c r="CU111" i="6" s="1" a="1"/>
  <c r="CU111" i="6" s="1"/>
  <c r="CR110" i="6" a="1"/>
  <c r="CR110" i="6" s="1"/>
  <c r="CU110" i="6" s="1" a="1"/>
  <c r="CU110" i="6" s="1"/>
  <c r="CR109" i="6" a="1"/>
  <c r="CR109" i="6" s="1"/>
  <c r="CU109" i="6" s="1" a="1"/>
  <c r="CU109" i="6" s="1"/>
  <c r="CR108" i="6" a="1"/>
  <c r="CR108" i="6" s="1"/>
  <c r="CU108" i="6" s="1" a="1"/>
  <c r="CU108" i="6" s="1"/>
  <c r="CR107" i="6" a="1"/>
  <c r="CR107" i="6" s="1"/>
  <c r="CU107" i="6" s="1" a="1"/>
  <c r="CR106" i="6" a="1"/>
  <c r="CR106" i="6" s="1"/>
  <c r="CU106" i="6" s="1" a="1"/>
  <c r="CU106" i="6" s="1"/>
  <c r="CR105" i="6" a="1"/>
  <c r="CR105" i="6" s="1"/>
  <c r="CU105" i="6" s="1" a="1"/>
  <c r="CU105" i="6" s="1"/>
  <c r="CR104" i="6" a="1"/>
  <c r="CR104" i="6" s="1"/>
  <c r="CU104" i="6" s="1" a="1"/>
  <c r="CU104" i="6" s="1"/>
  <c r="CR103" i="6" a="1"/>
  <c r="CR103" i="6" s="1"/>
  <c r="CR102" i="6" a="1"/>
  <c r="CR102" i="6" s="1"/>
  <c r="CR101" i="6" a="1"/>
  <c r="CR101" i="6" s="1"/>
  <c r="CU101" i="6" s="1" a="1"/>
  <c r="CU101" i="6" s="1"/>
  <c r="CR100" i="6" a="1"/>
  <c r="CR100" i="6" s="1"/>
  <c r="CU100" i="6" s="1" a="1"/>
  <c r="CU100" i="6" s="1"/>
  <c r="CR99" i="6" a="1"/>
  <c r="CR99" i="6" s="1"/>
  <c r="CU99" i="6" s="1" a="1"/>
  <c r="CU99" i="6" s="1"/>
  <c r="CR98" i="6" a="1"/>
  <c r="CR98" i="6" s="1"/>
  <c r="CU98" i="6" s="1" a="1"/>
  <c r="CU98" i="6" s="1"/>
  <c r="CM117" i="6" a="1"/>
  <c r="CM117" i="6" s="1"/>
  <c r="CP117" i="6" s="1" a="1"/>
  <c r="CP117" i="6" s="1"/>
  <c r="CM116" i="6" a="1"/>
  <c r="CM116" i="6" s="1"/>
  <c r="CP116" i="6" s="1" a="1"/>
  <c r="CP116" i="6" s="1"/>
  <c r="CM115" i="6" a="1"/>
  <c r="CM115" i="6" s="1"/>
  <c r="CM114" i="6" a="1"/>
  <c r="CM114" i="6" s="1"/>
  <c r="CP114" i="6" s="1" a="1"/>
  <c r="CP114" i="6" s="1"/>
  <c r="CM113" i="6" a="1"/>
  <c r="CM113" i="6" s="1"/>
  <c r="CP113" i="6" s="1" a="1"/>
  <c r="CP113" i="6" s="1"/>
  <c r="CM112" i="6" a="1"/>
  <c r="CM112" i="6" s="1"/>
  <c r="CP112" i="6" s="1" a="1"/>
  <c r="CP112" i="6" s="1"/>
  <c r="CM111" i="6" a="1"/>
  <c r="CM111" i="6" s="1"/>
  <c r="CP111" i="6" s="1" a="1"/>
  <c r="CP111" i="6" s="1"/>
  <c r="CM110" i="6" a="1"/>
  <c r="CM110" i="6" s="1"/>
  <c r="CP110" i="6" s="1" a="1"/>
  <c r="CP110" i="6" s="1"/>
  <c r="CM109" i="6" a="1"/>
  <c r="CM109" i="6" s="1"/>
  <c r="CP109" i="6" s="1" a="1"/>
  <c r="CP109" i="6" s="1"/>
  <c r="CM108" i="6" a="1"/>
  <c r="CM108" i="6" s="1"/>
  <c r="CP108" i="6" s="1" a="1"/>
  <c r="CP108" i="6" s="1"/>
  <c r="CM107" i="6" a="1"/>
  <c r="CM107" i="6" s="1"/>
  <c r="CM106" i="6" a="1"/>
  <c r="CM106" i="6" s="1"/>
  <c r="CP106" i="6" s="1" a="1"/>
  <c r="CP106" i="6" s="1"/>
  <c r="CM105" i="6" a="1"/>
  <c r="CM105" i="6" s="1"/>
  <c r="CP105" i="6" s="1" a="1"/>
  <c r="CP105" i="6" s="1"/>
  <c r="CM104" i="6" a="1"/>
  <c r="CM104" i="6" s="1"/>
  <c r="CP104" i="6" s="1" a="1"/>
  <c r="CP104" i="6" s="1"/>
  <c r="CM103" i="6" a="1"/>
  <c r="CM103" i="6" s="1"/>
  <c r="CP103" i="6" s="1" a="1"/>
  <c r="CP103" i="6" s="1"/>
  <c r="CM102" i="6" a="1"/>
  <c r="CM102" i="6" s="1"/>
  <c r="CP102" i="6" s="1" a="1"/>
  <c r="CP102" i="6" s="1"/>
  <c r="CM101" i="6" a="1"/>
  <c r="CM101" i="6" s="1"/>
  <c r="CP101" i="6" s="1" a="1"/>
  <c r="CP101" i="6" s="1"/>
  <c r="CM100" i="6" a="1"/>
  <c r="CM100" i="6" s="1"/>
  <c r="CP100" i="6" s="1" a="1"/>
  <c r="CP100" i="6" s="1"/>
  <c r="CM99" i="6" a="1"/>
  <c r="CM99" i="6" s="1"/>
  <c r="CM98" i="6" a="1"/>
  <c r="CM98" i="6" s="1"/>
  <c r="CP98" i="6" s="1" a="1"/>
  <c r="CP98" i="6" s="1"/>
  <c r="CH117" i="6" a="1"/>
  <c r="CH117" i="6" s="1"/>
  <c r="CK117" i="6" s="1" a="1"/>
  <c r="CK117" i="6" s="1"/>
  <c r="CH116" i="6" a="1"/>
  <c r="CH116" i="6" s="1"/>
  <c r="CK116" i="6" s="1" a="1"/>
  <c r="CK116" i="6" s="1"/>
  <c r="CH115" i="6" a="1"/>
  <c r="CH115" i="6" s="1"/>
  <c r="CK115" i="6" s="1" a="1"/>
  <c r="CK115" i="6" s="1"/>
  <c r="CH114" i="6" a="1"/>
  <c r="CH114" i="6" s="1"/>
  <c r="CK114" i="6" s="1" a="1"/>
  <c r="CK114" i="6" s="1"/>
  <c r="CH113" i="6" a="1"/>
  <c r="CH113" i="6" s="1"/>
  <c r="CK113" i="6" s="1" a="1"/>
  <c r="CK113" i="6" s="1"/>
  <c r="CH112" i="6" a="1"/>
  <c r="CH112" i="6" s="1"/>
  <c r="CK112" i="6" s="1" a="1"/>
  <c r="CK112" i="6" s="1"/>
  <c r="CH111" i="6" a="1"/>
  <c r="CH111" i="6" s="1"/>
  <c r="CH110" i="6" a="1"/>
  <c r="CH110" i="6" s="1"/>
  <c r="CK110" i="6" s="1" a="1"/>
  <c r="CK110" i="6" s="1"/>
  <c r="CH109" i="6" a="1"/>
  <c r="CH109" i="6" s="1"/>
  <c r="CK109" i="6" s="1" a="1"/>
  <c r="CK109" i="6" s="1"/>
  <c r="CH108" i="6" a="1"/>
  <c r="CH108" i="6" s="1"/>
  <c r="CK108" i="6" s="1" a="1"/>
  <c r="CK108" i="6" s="1"/>
  <c r="CH107" i="6" a="1"/>
  <c r="CH107" i="6" s="1"/>
  <c r="CK107" i="6" s="1" a="1"/>
  <c r="CK107" i="6" s="1"/>
  <c r="CH106" i="6" a="1"/>
  <c r="CH106" i="6" s="1"/>
  <c r="CK106" i="6" s="1" a="1"/>
  <c r="CK106" i="6" s="1"/>
  <c r="CH105" i="6" a="1"/>
  <c r="CH105" i="6" s="1"/>
  <c r="CK105" i="6" s="1" a="1"/>
  <c r="CK105" i="6" s="1"/>
  <c r="CH104" i="6" a="1"/>
  <c r="CH104" i="6" s="1"/>
  <c r="CK104" i="6" s="1" a="1"/>
  <c r="CK104" i="6" s="1"/>
  <c r="CH103" i="6" a="1"/>
  <c r="CH103" i="6" s="1"/>
  <c r="CH102" i="6" a="1"/>
  <c r="CH102" i="6" s="1"/>
  <c r="CK102" i="6" s="1" a="1"/>
  <c r="CK102" i="6" s="1"/>
  <c r="CH101" i="6" a="1"/>
  <c r="CH101" i="6" s="1"/>
  <c r="CK101" i="6" s="1" a="1"/>
  <c r="CK101" i="6" s="1"/>
  <c r="CH100" i="6" a="1"/>
  <c r="CH100" i="6" s="1"/>
  <c r="CK100" i="6" s="1" a="1"/>
  <c r="CK100" i="6" s="1"/>
  <c r="CH99" i="6" a="1"/>
  <c r="CH99" i="6" s="1"/>
  <c r="CK99" i="6" s="1" a="1"/>
  <c r="CK99" i="6" s="1"/>
  <c r="CH98" i="6" a="1"/>
  <c r="CH98" i="6" s="1"/>
  <c r="CK98" i="6" s="1" a="1"/>
  <c r="CK98" i="6" s="1"/>
  <c r="CC117" i="6" a="1"/>
  <c r="CC117" i="6" s="1"/>
  <c r="CF117" i="6" s="1" a="1"/>
  <c r="CF117" i="6" s="1"/>
  <c r="CC116" i="6" a="1"/>
  <c r="CC116" i="6" s="1"/>
  <c r="CF116" i="6" s="1" a="1"/>
  <c r="CF116" i="6" s="1"/>
  <c r="CC115" i="6" a="1"/>
  <c r="CC115" i="6" s="1"/>
  <c r="CC114" i="6" a="1"/>
  <c r="CC114" i="6" s="1"/>
  <c r="CF114" i="6" s="1" a="1"/>
  <c r="CF114" i="6" s="1"/>
  <c r="CC113" i="6" a="1"/>
  <c r="CC113" i="6" s="1"/>
  <c r="CF113" i="6" s="1" a="1"/>
  <c r="CF113" i="6" s="1"/>
  <c r="CC112" i="6" a="1"/>
  <c r="CC112" i="6" s="1"/>
  <c r="CF112" i="6" s="1" a="1"/>
  <c r="CF112" i="6" s="1"/>
  <c r="CC111" i="6" a="1"/>
  <c r="CC111" i="6" s="1"/>
  <c r="CF111" i="6" s="1" a="1"/>
  <c r="CF111" i="6" s="1"/>
  <c r="CC110" i="6" a="1"/>
  <c r="CC110" i="6" s="1"/>
  <c r="CF110" i="6" s="1" a="1"/>
  <c r="CF110" i="6" s="1"/>
  <c r="CC109" i="6" a="1"/>
  <c r="CC109" i="6" s="1"/>
  <c r="CF109" i="6" s="1" a="1"/>
  <c r="CF109" i="6" s="1"/>
  <c r="CC108" i="6" a="1"/>
  <c r="CC108" i="6" s="1"/>
  <c r="CF108" i="6" s="1" a="1"/>
  <c r="CF108" i="6" s="1"/>
  <c r="CC107" i="6" a="1"/>
  <c r="CC107" i="6" s="1"/>
  <c r="CC106" i="6" a="1"/>
  <c r="CC106" i="6" s="1"/>
  <c r="CF106" i="6" s="1" a="1"/>
  <c r="CF106" i="6" s="1"/>
  <c r="CC105" i="6" a="1"/>
  <c r="CC105" i="6" s="1"/>
  <c r="CF105" i="6" s="1" a="1"/>
  <c r="CF105" i="6" s="1"/>
  <c r="CC104" i="6" a="1"/>
  <c r="CC104" i="6" s="1"/>
  <c r="CF104" i="6" s="1" a="1"/>
  <c r="CF104" i="6" s="1"/>
  <c r="CC103" i="6" a="1"/>
  <c r="CC103" i="6" s="1"/>
  <c r="CF103" i="6" s="1" a="1"/>
  <c r="CF103" i="6" s="1"/>
  <c r="CC102" i="6" a="1"/>
  <c r="CC102" i="6" s="1"/>
  <c r="CF102" i="6" s="1" a="1"/>
  <c r="CF102" i="6" s="1"/>
  <c r="CC101" i="6" a="1"/>
  <c r="CC101" i="6" s="1"/>
  <c r="CF101" i="6" s="1" a="1"/>
  <c r="CF101" i="6" s="1"/>
  <c r="CC100" i="6" a="1"/>
  <c r="CC100" i="6" s="1"/>
  <c r="CF100" i="6" s="1" a="1"/>
  <c r="CF100" i="6" s="1"/>
  <c r="CC99" i="6" a="1"/>
  <c r="CC99" i="6" s="1"/>
  <c r="CC98" i="6" a="1"/>
  <c r="CC98" i="6" s="1"/>
  <c r="CF98" i="6" s="1" a="1"/>
  <c r="CF98" i="6" s="1"/>
  <c r="BX117" i="6" a="1"/>
  <c r="BX117" i="6" s="1"/>
  <c r="CA117" i="6" s="1" a="1"/>
  <c r="CA117" i="6" s="1"/>
  <c r="BX116" i="6" a="1"/>
  <c r="BX116" i="6" s="1"/>
  <c r="CA116" i="6" s="1" a="1"/>
  <c r="CA116" i="6" s="1"/>
  <c r="BX115" i="6" a="1"/>
  <c r="BX115" i="6" s="1"/>
  <c r="CA115" i="6" s="1" a="1"/>
  <c r="CA115" i="6" s="1"/>
  <c r="BX114" i="6" a="1"/>
  <c r="BX114" i="6" s="1"/>
  <c r="CA114" i="6" s="1" a="1"/>
  <c r="CA114" i="6" s="1"/>
  <c r="BX113" i="6" a="1"/>
  <c r="BX113" i="6" s="1"/>
  <c r="CA113" i="6" s="1" a="1"/>
  <c r="CA113" i="6" s="1"/>
  <c r="BX112" i="6" a="1"/>
  <c r="BX112" i="6" s="1"/>
  <c r="CA112" i="6" s="1" a="1"/>
  <c r="CA112" i="6" s="1"/>
  <c r="BX111" i="6" a="1"/>
  <c r="BX111" i="6" s="1"/>
  <c r="BX110" i="6" a="1"/>
  <c r="BX110" i="6" s="1"/>
  <c r="CA110" i="6" s="1" a="1"/>
  <c r="CA110" i="6" s="1"/>
  <c r="BX109" i="6" a="1"/>
  <c r="BX109" i="6" s="1"/>
  <c r="CA109" i="6" s="1" a="1"/>
  <c r="CA109" i="6" s="1"/>
  <c r="BX108" i="6" a="1"/>
  <c r="BX108" i="6" s="1"/>
  <c r="CA108" i="6" s="1" a="1"/>
  <c r="CA108" i="6" s="1"/>
  <c r="BX107" i="6" a="1"/>
  <c r="BX107" i="6" s="1"/>
  <c r="CA107" i="6" s="1" a="1"/>
  <c r="CA107" i="6" s="1"/>
  <c r="BX106" i="6" a="1"/>
  <c r="BX106" i="6" s="1"/>
  <c r="CA106" i="6" s="1" a="1"/>
  <c r="CA106" i="6" s="1"/>
  <c r="BX105" i="6" a="1"/>
  <c r="BX105" i="6" s="1"/>
  <c r="CA105" i="6" s="1" a="1"/>
  <c r="CA105" i="6" s="1"/>
  <c r="BX104" i="6" a="1"/>
  <c r="BX104" i="6" s="1"/>
  <c r="CA104" i="6" s="1" a="1"/>
  <c r="CA104" i="6" s="1"/>
  <c r="BX103" i="6" a="1"/>
  <c r="BX103" i="6" s="1"/>
  <c r="BX102" i="6" a="1"/>
  <c r="BX102" i="6" s="1"/>
  <c r="CA102" i="6" s="1" a="1"/>
  <c r="CA102" i="6" s="1"/>
  <c r="BX101" i="6" a="1"/>
  <c r="BX101" i="6" s="1"/>
  <c r="CA101" i="6" s="1" a="1"/>
  <c r="CA101" i="6" s="1"/>
  <c r="BX100" i="6" a="1"/>
  <c r="BX100" i="6" s="1"/>
  <c r="CA100" i="6" s="1" a="1"/>
  <c r="CA100" i="6" s="1"/>
  <c r="BX99" i="6" a="1"/>
  <c r="BX99" i="6" s="1"/>
  <c r="CA99" i="6" s="1" a="1"/>
  <c r="CA99" i="6" s="1"/>
  <c r="BX98" i="6" a="1"/>
  <c r="BX98" i="6" s="1"/>
  <c r="CA98" i="6" s="1" a="1"/>
  <c r="CA98" i="6" s="1"/>
  <c r="BS117" i="6" a="1"/>
  <c r="BS117" i="6" s="1"/>
  <c r="BV117" i="6" s="1" a="1"/>
  <c r="BV117" i="6" s="1"/>
  <c r="BS116" i="6" a="1"/>
  <c r="BS116" i="6" s="1"/>
  <c r="BV116" i="6" s="1" a="1"/>
  <c r="BV116" i="6" s="1"/>
  <c r="BS115" i="6" a="1"/>
  <c r="BS115" i="6" s="1"/>
  <c r="BS114" i="6" a="1"/>
  <c r="BS114" i="6" s="1"/>
  <c r="BV114" i="6" s="1" a="1"/>
  <c r="BV114" i="6" s="1"/>
  <c r="BS113" i="6" a="1"/>
  <c r="BS113" i="6" s="1"/>
  <c r="BV113" i="6" s="1" a="1"/>
  <c r="BV113" i="6" s="1"/>
  <c r="BS112" i="6" a="1"/>
  <c r="BS112" i="6" s="1"/>
  <c r="BV112" i="6" s="1" a="1"/>
  <c r="BV112" i="6" s="1"/>
  <c r="BS111" i="6" a="1"/>
  <c r="BS111" i="6" s="1"/>
  <c r="BV111" i="6" s="1" a="1"/>
  <c r="BV111" i="6" s="1"/>
  <c r="BS110" i="6" a="1"/>
  <c r="BS110" i="6" s="1"/>
  <c r="BV110" i="6" s="1" a="1"/>
  <c r="BV110" i="6" s="1"/>
  <c r="BS109" i="6" a="1"/>
  <c r="BS109" i="6" s="1"/>
  <c r="BV109" i="6" s="1" a="1"/>
  <c r="BV109" i="6" s="1"/>
  <c r="BS108" i="6" a="1"/>
  <c r="BS108" i="6" s="1"/>
  <c r="BV108" i="6" s="1" a="1"/>
  <c r="BV108" i="6" s="1"/>
  <c r="BS107" i="6" a="1"/>
  <c r="BS107" i="6" s="1"/>
  <c r="BS106" i="6" a="1"/>
  <c r="BS106" i="6" s="1"/>
  <c r="BV106" i="6" s="1" a="1"/>
  <c r="BV106" i="6" s="1"/>
  <c r="BS105" i="6" a="1"/>
  <c r="BS105" i="6" s="1"/>
  <c r="BV105" i="6" s="1" a="1"/>
  <c r="BV105" i="6" s="1"/>
  <c r="BS104" i="6" a="1"/>
  <c r="BS104" i="6" s="1"/>
  <c r="BV104" i="6" s="1" a="1"/>
  <c r="BV104" i="6" s="1"/>
  <c r="BS103" i="6" a="1"/>
  <c r="BS103" i="6" s="1"/>
  <c r="BV103" i="6" s="1" a="1"/>
  <c r="BV103" i="6" s="1"/>
  <c r="BS102" i="6" a="1"/>
  <c r="BS102" i="6" s="1"/>
  <c r="BV102" i="6" s="1" a="1"/>
  <c r="BV102" i="6" s="1"/>
  <c r="BS101" i="6" a="1"/>
  <c r="BS101" i="6" s="1"/>
  <c r="BV101" i="6" s="1" a="1"/>
  <c r="BV101" i="6" s="1"/>
  <c r="BS100" i="6" a="1"/>
  <c r="BS100" i="6" s="1"/>
  <c r="BV100" i="6" s="1" a="1"/>
  <c r="BV100" i="6" s="1"/>
  <c r="BS99" i="6" a="1"/>
  <c r="BS99" i="6" s="1"/>
  <c r="BS98" i="6" a="1"/>
  <c r="BS98" i="6" s="1"/>
  <c r="BV98" i="6" s="1" a="1"/>
  <c r="BV98" i="6" s="1"/>
  <c r="BN117" i="6" a="1"/>
  <c r="BN117" i="6" s="1"/>
  <c r="BQ117" i="6" s="1" a="1"/>
  <c r="BQ117" i="6" s="1"/>
  <c r="BN116" i="6" a="1"/>
  <c r="BN116" i="6" s="1"/>
  <c r="BQ116" i="6" s="1" a="1"/>
  <c r="BQ116" i="6" s="1"/>
  <c r="BN115" i="6" a="1"/>
  <c r="BN115" i="6" s="1"/>
  <c r="BQ115" i="6" s="1" a="1"/>
  <c r="BQ115" i="6" s="1"/>
  <c r="BN114" i="6" a="1"/>
  <c r="BN114" i="6" s="1"/>
  <c r="BQ114" i="6" s="1" a="1"/>
  <c r="BQ114" i="6" s="1"/>
  <c r="BN113" i="6" a="1"/>
  <c r="BN113" i="6" s="1"/>
  <c r="BQ113" i="6" s="1" a="1"/>
  <c r="BQ113" i="6" s="1"/>
  <c r="BN112" i="6" a="1"/>
  <c r="BN112" i="6" s="1"/>
  <c r="BQ112" i="6" s="1" a="1"/>
  <c r="BQ112" i="6" s="1"/>
  <c r="BN111" i="6" a="1"/>
  <c r="BN111" i="6" s="1"/>
  <c r="BN110" i="6" a="1"/>
  <c r="BN110" i="6" s="1"/>
  <c r="BQ110" i="6" s="1" a="1"/>
  <c r="BQ110" i="6" s="1"/>
  <c r="BN109" i="6" a="1"/>
  <c r="BN109" i="6" s="1"/>
  <c r="BQ109" i="6" s="1" a="1"/>
  <c r="BQ109" i="6" s="1"/>
  <c r="BN108" i="6" a="1"/>
  <c r="BN108" i="6" s="1"/>
  <c r="BQ108" i="6" s="1" a="1"/>
  <c r="BQ108" i="6" s="1"/>
  <c r="BN107" i="6" a="1"/>
  <c r="BN107" i="6" s="1"/>
  <c r="BQ107" i="6" s="1" a="1"/>
  <c r="BQ107" i="6" s="1"/>
  <c r="BN106" i="6" a="1"/>
  <c r="BN106" i="6" s="1"/>
  <c r="BQ106" i="6" s="1" a="1"/>
  <c r="BQ106" i="6" s="1"/>
  <c r="BN105" i="6" a="1"/>
  <c r="BN105" i="6" s="1"/>
  <c r="BQ105" i="6" s="1" a="1"/>
  <c r="BQ105" i="6" s="1"/>
  <c r="BN104" i="6" a="1"/>
  <c r="BN104" i="6" s="1"/>
  <c r="BQ104" i="6" s="1" a="1"/>
  <c r="BQ104" i="6" s="1"/>
  <c r="BN103" i="6" a="1"/>
  <c r="BN103" i="6" s="1"/>
  <c r="BN102" i="6" a="1"/>
  <c r="BN102" i="6" s="1"/>
  <c r="BQ102" i="6" s="1" a="1"/>
  <c r="BQ102" i="6" s="1"/>
  <c r="BN101" i="6" a="1"/>
  <c r="BN101" i="6" s="1"/>
  <c r="BQ101" i="6" s="1" a="1"/>
  <c r="BQ101" i="6" s="1"/>
  <c r="BN100" i="6" a="1"/>
  <c r="BN100" i="6" s="1"/>
  <c r="BQ100" i="6" s="1" a="1"/>
  <c r="BQ100" i="6" s="1"/>
  <c r="BN99" i="6" a="1"/>
  <c r="BN99" i="6" s="1"/>
  <c r="BQ99" i="6" s="1" a="1"/>
  <c r="BQ99" i="6" s="1"/>
  <c r="BN98" i="6" a="1"/>
  <c r="BN98" i="6" s="1"/>
  <c r="BQ98" i="6" s="1" a="1"/>
  <c r="BQ98" i="6" s="1"/>
  <c r="BI117" i="6" a="1"/>
  <c r="BI117" i="6" s="1"/>
  <c r="BL117" i="6" s="1" a="1"/>
  <c r="BL117" i="6" s="1"/>
  <c r="BI116" i="6" a="1"/>
  <c r="BI116" i="6" s="1"/>
  <c r="BL116" i="6" s="1" a="1"/>
  <c r="BL116" i="6" s="1"/>
  <c r="BI115" i="6" a="1"/>
  <c r="BI115" i="6" s="1"/>
  <c r="BI114" i="6" a="1"/>
  <c r="BI114" i="6" s="1"/>
  <c r="BL114" i="6" s="1" a="1"/>
  <c r="BL114" i="6" s="1"/>
  <c r="BI113" i="6" a="1"/>
  <c r="BI113" i="6" s="1"/>
  <c r="BL113" i="6" s="1" a="1"/>
  <c r="BL113" i="6" s="1"/>
  <c r="BI112" i="6" a="1"/>
  <c r="BI112" i="6" s="1"/>
  <c r="BL112" i="6" s="1" a="1"/>
  <c r="BL112" i="6" s="1"/>
  <c r="BI111" i="6" a="1"/>
  <c r="BI111" i="6" s="1"/>
  <c r="BL111" i="6" s="1" a="1"/>
  <c r="BL111" i="6" s="1"/>
  <c r="BI110" i="6" a="1"/>
  <c r="BI110" i="6" s="1"/>
  <c r="BL110" i="6" s="1" a="1"/>
  <c r="BL110" i="6" s="1"/>
  <c r="BI109" i="6" a="1"/>
  <c r="BI109" i="6" s="1"/>
  <c r="BL109" i="6" s="1" a="1"/>
  <c r="BL109" i="6" s="1"/>
  <c r="BI108" i="6" a="1"/>
  <c r="BI108" i="6" s="1"/>
  <c r="BL108" i="6" s="1" a="1"/>
  <c r="BL108" i="6" s="1"/>
  <c r="BI107" i="6" a="1"/>
  <c r="BI107" i="6" s="1"/>
  <c r="BI106" i="6" a="1"/>
  <c r="BI106" i="6" s="1"/>
  <c r="BL106" i="6" s="1" a="1"/>
  <c r="BL106" i="6" s="1"/>
  <c r="BI105" i="6" a="1"/>
  <c r="BI105" i="6" s="1"/>
  <c r="BL105" i="6" s="1" a="1"/>
  <c r="BL105" i="6" s="1"/>
  <c r="BI104" i="6" a="1"/>
  <c r="BI104" i="6" s="1"/>
  <c r="BL104" i="6" s="1" a="1"/>
  <c r="BL104" i="6" s="1"/>
  <c r="BI103" i="6" a="1"/>
  <c r="BI103" i="6" s="1"/>
  <c r="BL103" i="6" s="1" a="1"/>
  <c r="BL103" i="6" s="1"/>
  <c r="BI102" i="6" a="1"/>
  <c r="BI102" i="6" s="1"/>
  <c r="BL102" i="6" s="1" a="1"/>
  <c r="BL102" i="6" s="1"/>
  <c r="BI101" i="6" a="1"/>
  <c r="BI101" i="6" s="1"/>
  <c r="BL101" i="6" s="1" a="1"/>
  <c r="BL101" i="6" s="1"/>
  <c r="BI100" i="6" a="1"/>
  <c r="BI100" i="6" s="1"/>
  <c r="BL100" i="6" s="1" a="1"/>
  <c r="BL100" i="6" s="1"/>
  <c r="BI99" i="6" a="1"/>
  <c r="BI99" i="6" s="1"/>
  <c r="BI98" i="6" a="1"/>
  <c r="BI98" i="6" s="1"/>
  <c r="BL98" i="6" s="1" a="1"/>
  <c r="BL98" i="6" s="1"/>
  <c r="BD117" i="6" a="1"/>
  <c r="BD117" i="6" s="1"/>
  <c r="BG117" i="6" s="1" a="1"/>
  <c r="BG117" i="6" s="1"/>
  <c r="BD116" i="6" a="1"/>
  <c r="BD116" i="6" s="1"/>
  <c r="BG116" i="6" s="1" a="1"/>
  <c r="BG116" i="6" s="1"/>
  <c r="BD115" i="6" a="1"/>
  <c r="BD115" i="6" s="1"/>
  <c r="BG115" i="6" s="1" a="1"/>
  <c r="BG115" i="6" s="1"/>
  <c r="BD114" i="6" a="1"/>
  <c r="BD114" i="6" s="1"/>
  <c r="BG114" i="6" s="1" a="1"/>
  <c r="BG114" i="6" s="1"/>
  <c r="BD113" i="6" a="1"/>
  <c r="BD113" i="6" s="1"/>
  <c r="BG113" i="6" s="1" a="1"/>
  <c r="BG113" i="6" s="1"/>
  <c r="BD112" i="6" a="1"/>
  <c r="BD112" i="6" s="1"/>
  <c r="BG112" i="6" s="1" a="1"/>
  <c r="BG112" i="6" s="1"/>
  <c r="BD111" i="6" a="1"/>
  <c r="BD111" i="6" s="1"/>
  <c r="BD110" i="6" a="1"/>
  <c r="BD110" i="6" s="1"/>
  <c r="BG110" i="6" s="1" a="1"/>
  <c r="BG110" i="6" s="1"/>
  <c r="BD109" i="6" a="1"/>
  <c r="BD109" i="6" s="1"/>
  <c r="BG109" i="6" s="1" a="1"/>
  <c r="BG109" i="6" s="1"/>
  <c r="BD108" i="6" a="1"/>
  <c r="BD108" i="6" s="1"/>
  <c r="BG108" i="6" s="1" a="1"/>
  <c r="BG108" i="6" s="1"/>
  <c r="BD107" i="6" a="1"/>
  <c r="BD107" i="6" s="1"/>
  <c r="BG107" i="6" s="1" a="1"/>
  <c r="BG107" i="6" s="1"/>
  <c r="BD106" i="6" a="1"/>
  <c r="BD106" i="6" s="1"/>
  <c r="BG106" i="6" s="1" a="1"/>
  <c r="BG106" i="6" s="1"/>
  <c r="BD105" i="6" a="1"/>
  <c r="BD105" i="6" s="1"/>
  <c r="BG105" i="6" s="1" a="1"/>
  <c r="BG105" i="6" s="1"/>
  <c r="BD104" i="6" a="1"/>
  <c r="BD104" i="6" s="1"/>
  <c r="BG104" i="6" s="1" a="1"/>
  <c r="BG104" i="6" s="1"/>
  <c r="BD103" i="6" a="1"/>
  <c r="BD103" i="6" s="1"/>
  <c r="BD102" i="6" a="1"/>
  <c r="BD102" i="6" s="1"/>
  <c r="BG102" i="6" s="1" a="1"/>
  <c r="BG102" i="6" s="1"/>
  <c r="BD101" i="6" a="1"/>
  <c r="BD101" i="6" s="1"/>
  <c r="BG101" i="6" s="1" a="1"/>
  <c r="BG101" i="6" s="1"/>
  <c r="BD100" i="6" a="1"/>
  <c r="BD100" i="6" s="1"/>
  <c r="BG100" i="6" s="1" a="1"/>
  <c r="BG100" i="6" s="1"/>
  <c r="BD99" i="6" a="1"/>
  <c r="BD99" i="6" s="1"/>
  <c r="BG99" i="6" s="1" a="1"/>
  <c r="BG99" i="6" s="1"/>
  <c r="BD98" i="6" a="1"/>
  <c r="BD98" i="6" s="1"/>
  <c r="BG98" i="6" s="1" a="1"/>
  <c r="BG98" i="6" s="1"/>
  <c r="AY117" i="6" a="1"/>
  <c r="AY117" i="6" s="1"/>
  <c r="BB117" i="6" s="1" a="1"/>
  <c r="BB117" i="6" s="1"/>
  <c r="AY116" i="6" a="1"/>
  <c r="AY116" i="6" s="1"/>
  <c r="BB116" i="6" s="1" a="1"/>
  <c r="BB116" i="6" s="1"/>
  <c r="AY115" i="6" a="1"/>
  <c r="AY115" i="6" s="1"/>
  <c r="AY114" i="6" a="1"/>
  <c r="AY114" i="6" s="1"/>
  <c r="BB114" i="6" s="1" a="1"/>
  <c r="BB114" i="6" s="1"/>
  <c r="AY113" i="6" a="1"/>
  <c r="AY113" i="6" s="1"/>
  <c r="BB113" i="6" s="1" a="1"/>
  <c r="BB113" i="6" s="1"/>
  <c r="AY112" i="6" a="1"/>
  <c r="AY112" i="6" s="1"/>
  <c r="BB112" i="6" s="1" a="1"/>
  <c r="BB112" i="6" s="1"/>
  <c r="AY111" i="6" a="1"/>
  <c r="AY111" i="6" s="1"/>
  <c r="BB111" i="6" s="1" a="1"/>
  <c r="BB111" i="6" s="1"/>
  <c r="AY110" i="6" a="1"/>
  <c r="AY110" i="6" s="1"/>
  <c r="BB110" i="6" s="1" a="1"/>
  <c r="BB110" i="6" s="1"/>
  <c r="AY109" i="6" a="1"/>
  <c r="AY109" i="6" s="1"/>
  <c r="BB109" i="6" s="1" a="1"/>
  <c r="BB109" i="6" s="1"/>
  <c r="AY108" i="6" a="1"/>
  <c r="AY108" i="6" s="1"/>
  <c r="BB108" i="6" s="1" a="1"/>
  <c r="BB108" i="6" s="1"/>
  <c r="AY107" i="6" a="1"/>
  <c r="AY107" i="6" s="1"/>
  <c r="AY106" i="6" a="1"/>
  <c r="AY106" i="6" s="1"/>
  <c r="BB106" i="6" s="1" a="1"/>
  <c r="BB106" i="6" s="1"/>
  <c r="AY105" i="6" a="1"/>
  <c r="AY105" i="6" s="1"/>
  <c r="BB105" i="6" s="1" a="1"/>
  <c r="BB105" i="6" s="1"/>
  <c r="AY104" i="6" a="1"/>
  <c r="AY104" i="6" s="1"/>
  <c r="BB104" i="6" s="1" a="1"/>
  <c r="BB104" i="6" s="1"/>
  <c r="AY103" i="6" a="1"/>
  <c r="AY103" i="6" s="1"/>
  <c r="BB103" i="6" s="1" a="1"/>
  <c r="BB103" i="6" s="1"/>
  <c r="AY102" i="6" a="1"/>
  <c r="AY102" i="6" s="1"/>
  <c r="BB102" i="6" s="1" a="1"/>
  <c r="BB102" i="6" s="1"/>
  <c r="AY101" i="6" a="1"/>
  <c r="AY101" i="6" s="1"/>
  <c r="BB101" i="6" s="1" a="1"/>
  <c r="BB101" i="6" s="1"/>
  <c r="AY100" i="6" a="1"/>
  <c r="AY100" i="6" s="1"/>
  <c r="BB100" i="6" s="1" a="1"/>
  <c r="BB100" i="6" s="1"/>
  <c r="AY99" i="6" a="1"/>
  <c r="AY99" i="6" s="1"/>
  <c r="AY98" i="6" a="1"/>
  <c r="AY98" i="6" s="1"/>
  <c r="BB98" i="6" s="1" a="1"/>
  <c r="BB98" i="6" s="1"/>
  <c r="AT117" i="6" a="1"/>
  <c r="AT117" i="6" s="1"/>
  <c r="AW117" i="6" s="1" a="1"/>
  <c r="AW117" i="6" s="1"/>
  <c r="AT116" i="6" a="1"/>
  <c r="AT116" i="6" s="1"/>
  <c r="AW116" i="6" s="1" a="1"/>
  <c r="AW116" i="6" s="1"/>
  <c r="AT115" i="6" a="1"/>
  <c r="AT115" i="6" s="1"/>
  <c r="AW115" i="6" s="1" a="1"/>
  <c r="AW115" i="6" s="1"/>
  <c r="AT114" i="6" a="1"/>
  <c r="AT114" i="6" s="1"/>
  <c r="AW114" i="6" s="1" a="1"/>
  <c r="AW114" i="6" s="1"/>
  <c r="AT113" i="6" a="1"/>
  <c r="AT113" i="6" s="1"/>
  <c r="AW113" i="6" s="1" a="1"/>
  <c r="AW113" i="6" s="1"/>
  <c r="AT112" i="6" a="1"/>
  <c r="AT112" i="6" s="1"/>
  <c r="AW112" i="6" s="1" a="1"/>
  <c r="AW112" i="6" s="1"/>
  <c r="AT111" i="6" a="1"/>
  <c r="AT111" i="6" s="1"/>
  <c r="AT110" i="6" a="1"/>
  <c r="AT110" i="6" s="1"/>
  <c r="AW110" i="6" s="1" a="1"/>
  <c r="AW110" i="6" s="1"/>
  <c r="AT109" i="6" a="1"/>
  <c r="AT109" i="6" s="1"/>
  <c r="AW109" i="6" s="1" a="1"/>
  <c r="AW109" i="6" s="1"/>
  <c r="AT108" i="6" a="1"/>
  <c r="AT108" i="6" s="1"/>
  <c r="AW108" i="6" s="1" a="1"/>
  <c r="AW108" i="6" s="1"/>
  <c r="AT107" i="6" a="1"/>
  <c r="AT107" i="6" s="1"/>
  <c r="AW107" i="6" s="1" a="1"/>
  <c r="AW107" i="6" s="1"/>
  <c r="AT106" i="6" a="1"/>
  <c r="AT106" i="6" s="1"/>
  <c r="AW106" i="6" s="1" a="1"/>
  <c r="AW106" i="6" s="1"/>
  <c r="AT105" i="6" a="1"/>
  <c r="AT105" i="6" s="1"/>
  <c r="AW105" i="6" s="1" a="1"/>
  <c r="AW105" i="6" s="1"/>
  <c r="AT104" i="6" a="1"/>
  <c r="AT104" i="6" s="1"/>
  <c r="AW104" i="6" s="1" a="1"/>
  <c r="AW104" i="6" s="1"/>
  <c r="AT103" i="6" a="1"/>
  <c r="AT103" i="6" s="1"/>
  <c r="AT102" i="6" a="1"/>
  <c r="AT102" i="6" s="1"/>
  <c r="AW102" i="6" s="1" a="1"/>
  <c r="AW102" i="6" s="1"/>
  <c r="AT101" i="6" a="1"/>
  <c r="AT101" i="6" s="1"/>
  <c r="AW101" i="6" s="1" a="1"/>
  <c r="AW101" i="6" s="1"/>
  <c r="AT100" i="6" a="1"/>
  <c r="AT100" i="6" s="1"/>
  <c r="AW100" i="6" s="1" a="1"/>
  <c r="AW100" i="6" s="1"/>
  <c r="AT99" i="6" a="1"/>
  <c r="AT99" i="6" s="1"/>
  <c r="AW99" i="6" s="1" a="1"/>
  <c r="AW99" i="6" s="1"/>
  <c r="AT98" i="6" a="1"/>
  <c r="AT98" i="6" s="1"/>
  <c r="AW98" i="6" s="1" a="1"/>
  <c r="AW98" i="6" s="1"/>
  <c r="AO117" i="6" a="1"/>
  <c r="AO117" i="6" s="1"/>
  <c r="AR117" i="6" s="1" a="1"/>
  <c r="AR117" i="6" s="1"/>
  <c r="AO116" i="6" a="1"/>
  <c r="AO116" i="6" s="1"/>
  <c r="AR116" i="6" s="1" a="1"/>
  <c r="AR116" i="6" s="1"/>
  <c r="AO115" i="6" a="1"/>
  <c r="AO115" i="6" s="1"/>
  <c r="AO114" i="6" a="1"/>
  <c r="AO114" i="6" s="1"/>
  <c r="AR114" i="6" s="1" a="1"/>
  <c r="AR114" i="6" s="1"/>
  <c r="AO113" i="6" a="1"/>
  <c r="AO113" i="6" s="1"/>
  <c r="AR113" i="6" s="1" a="1"/>
  <c r="AR113" i="6" s="1"/>
  <c r="AO112" i="6" a="1"/>
  <c r="AO112" i="6" s="1"/>
  <c r="AR112" i="6" s="1" a="1"/>
  <c r="AR112" i="6" s="1"/>
  <c r="AO111" i="6" a="1"/>
  <c r="AO111" i="6" s="1"/>
  <c r="AR111" i="6" s="1" a="1"/>
  <c r="AR111" i="6" s="1"/>
  <c r="AO110" i="6" a="1"/>
  <c r="AO110" i="6" s="1"/>
  <c r="AR110" i="6" s="1" a="1"/>
  <c r="AR110" i="6" s="1"/>
  <c r="AO109" i="6" a="1"/>
  <c r="AO109" i="6" s="1"/>
  <c r="AR109" i="6" s="1" a="1"/>
  <c r="AR109" i="6" s="1"/>
  <c r="AO108" i="6" a="1"/>
  <c r="AO108" i="6" s="1"/>
  <c r="AR108" i="6" s="1" a="1"/>
  <c r="AR108" i="6" s="1"/>
  <c r="AO107" i="6" a="1"/>
  <c r="AO107" i="6" s="1"/>
  <c r="AO106" i="6" a="1"/>
  <c r="AO106" i="6" s="1"/>
  <c r="AR106" i="6" s="1" a="1"/>
  <c r="AR106" i="6" s="1"/>
  <c r="AO105" i="6" a="1"/>
  <c r="AO105" i="6" s="1"/>
  <c r="AR105" i="6" s="1" a="1"/>
  <c r="AR105" i="6" s="1"/>
  <c r="AO104" i="6" a="1"/>
  <c r="AO104" i="6" s="1"/>
  <c r="AR104" i="6" s="1" a="1"/>
  <c r="AR104" i="6" s="1"/>
  <c r="AO103" i="6" a="1"/>
  <c r="AO103" i="6" s="1"/>
  <c r="AR103" i="6" s="1" a="1"/>
  <c r="AR103" i="6" s="1"/>
  <c r="AO102" i="6" a="1"/>
  <c r="AO102" i="6" s="1"/>
  <c r="AR102" i="6" s="1" a="1"/>
  <c r="AR102" i="6" s="1"/>
  <c r="AO101" i="6" a="1"/>
  <c r="AO101" i="6" s="1"/>
  <c r="AR101" i="6" s="1" a="1"/>
  <c r="AR101" i="6" s="1"/>
  <c r="AO100" i="6" a="1"/>
  <c r="AO100" i="6" s="1"/>
  <c r="AR100" i="6" s="1" a="1"/>
  <c r="AR100" i="6" s="1"/>
  <c r="AO99" i="6" a="1"/>
  <c r="AO99" i="6" s="1"/>
  <c r="AO98" i="6" a="1"/>
  <c r="AO98" i="6" s="1"/>
  <c r="AR98" i="6" s="1" a="1"/>
  <c r="AR98" i="6" s="1"/>
  <c r="AJ117" i="6" a="1"/>
  <c r="AJ117" i="6" s="1"/>
  <c r="AM117" i="6" s="1" a="1"/>
  <c r="AM117" i="6" s="1"/>
  <c r="AJ116" i="6" a="1"/>
  <c r="AJ116" i="6" s="1"/>
  <c r="AM116" i="6" s="1" a="1"/>
  <c r="AM116" i="6" s="1"/>
  <c r="AJ115" i="6" a="1"/>
  <c r="AJ115" i="6" s="1"/>
  <c r="AM115" i="6" s="1" a="1"/>
  <c r="AM115" i="6" s="1"/>
  <c r="AJ114" i="6" a="1"/>
  <c r="AJ114" i="6" s="1"/>
  <c r="AM114" i="6" s="1" a="1"/>
  <c r="AM114" i="6" s="1"/>
  <c r="AJ113" i="6" a="1"/>
  <c r="AJ113" i="6" s="1"/>
  <c r="AM113" i="6" s="1" a="1"/>
  <c r="AM113" i="6" s="1"/>
  <c r="AJ112" i="6" a="1"/>
  <c r="AJ112" i="6" s="1"/>
  <c r="AM112" i="6" s="1" a="1"/>
  <c r="AM112" i="6" s="1"/>
  <c r="AJ111" i="6" a="1"/>
  <c r="AJ111" i="6" s="1"/>
  <c r="AJ110" i="6" a="1"/>
  <c r="AJ110" i="6" s="1"/>
  <c r="AM110" i="6" s="1" a="1"/>
  <c r="AM110" i="6" s="1"/>
  <c r="AJ109" i="6" a="1"/>
  <c r="AJ109" i="6" s="1"/>
  <c r="AM109" i="6" s="1" a="1"/>
  <c r="AM109" i="6" s="1"/>
  <c r="AJ108" i="6" a="1"/>
  <c r="AJ108" i="6" s="1"/>
  <c r="AM108" i="6" s="1" a="1"/>
  <c r="AM108" i="6" s="1"/>
  <c r="AJ107" i="6" a="1"/>
  <c r="AJ107" i="6" s="1"/>
  <c r="AM107" i="6" s="1" a="1"/>
  <c r="AM107" i="6" s="1"/>
  <c r="AJ106" i="6" a="1"/>
  <c r="AJ106" i="6" s="1"/>
  <c r="AM106" i="6" s="1" a="1"/>
  <c r="AM106" i="6" s="1"/>
  <c r="AJ105" i="6" a="1"/>
  <c r="AJ105" i="6" s="1"/>
  <c r="AM105" i="6" s="1" a="1"/>
  <c r="AM105" i="6" s="1"/>
  <c r="AJ104" i="6" a="1"/>
  <c r="AJ104" i="6" s="1"/>
  <c r="AM104" i="6" s="1" a="1"/>
  <c r="AM104" i="6" s="1"/>
  <c r="AJ103" i="6" a="1"/>
  <c r="AJ103" i="6" s="1"/>
  <c r="AJ102" i="6" a="1"/>
  <c r="AJ102" i="6" s="1"/>
  <c r="AM102" i="6" s="1" a="1"/>
  <c r="AM102" i="6" s="1"/>
  <c r="AJ101" i="6" a="1"/>
  <c r="AJ101" i="6" s="1"/>
  <c r="AM101" i="6" s="1" a="1"/>
  <c r="AM101" i="6" s="1"/>
  <c r="AJ100" i="6" a="1"/>
  <c r="AJ100" i="6" s="1"/>
  <c r="AM100" i="6" s="1" a="1"/>
  <c r="AM100" i="6" s="1"/>
  <c r="AJ99" i="6" a="1"/>
  <c r="AJ99" i="6" s="1"/>
  <c r="AM99" i="6" s="1" a="1"/>
  <c r="AM99" i="6" s="1"/>
  <c r="AJ98" i="6" a="1"/>
  <c r="AJ98" i="6" s="1"/>
  <c r="AM98" i="6" s="1" a="1"/>
  <c r="AM98" i="6" s="1"/>
  <c r="AE117" i="6" a="1"/>
  <c r="AE117" i="6" s="1"/>
  <c r="AH117" i="6" s="1" a="1"/>
  <c r="AH117" i="6" s="1"/>
  <c r="AE116" i="6" a="1"/>
  <c r="AE116" i="6" s="1"/>
  <c r="AH116" i="6" s="1" a="1"/>
  <c r="AH116" i="6" s="1"/>
  <c r="AE115" i="6" a="1"/>
  <c r="AE115" i="6" s="1"/>
  <c r="AE114" i="6" a="1"/>
  <c r="AE114" i="6" s="1"/>
  <c r="AH114" i="6" s="1" a="1"/>
  <c r="AH114" i="6" s="1"/>
  <c r="AE113" i="6" a="1"/>
  <c r="AE113" i="6" s="1"/>
  <c r="AH113" i="6" s="1" a="1"/>
  <c r="AH113" i="6" s="1"/>
  <c r="AE112" i="6" a="1"/>
  <c r="AE112" i="6" s="1"/>
  <c r="AH112" i="6" s="1" a="1"/>
  <c r="AH112" i="6" s="1"/>
  <c r="AE111" i="6" a="1"/>
  <c r="AE111" i="6" s="1"/>
  <c r="AH111" i="6" s="1" a="1"/>
  <c r="AH111" i="6" s="1"/>
  <c r="AE110" i="6" a="1"/>
  <c r="AE110" i="6" s="1"/>
  <c r="AH110" i="6" s="1" a="1"/>
  <c r="AH110" i="6" s="1"/>
  <c r="AE109" i="6" a="1"/>
  <c r="AE109" i="6" s="1"/>
  <c r="AH109" i="6" s="1" a="1"/>
  <c r="AH109" i="6" s="1"/>
  <c r="AE108" i="6" a="1"/>
  <c r="AE108" i="6" s="1"/>
  <c r="AH108" i="6" s="1" a="1"/>
  <c r="AH108" i="6" s="1"/>
  <c r="AE107" i="6" a="1"/>
  <c r="AE107" i="6" s="1"/>
  <c r="AE106" i="6" a="1"/>
  <c r="AE106" i="6" s="1"/>
  <c r="AH106" i="6" s="1" a="1"/>
  <c r="AH106" i="6" s="1"/>
  <c r="AE105" i="6" a="1"/>
  <c r="AE105" i="6" s="1"/>
  <c r="AH105" i="6" s="1" a="1"/>
  <c r="AH105" i="6" s="1"/>
  <c r="AE104" i="6" a="1"/>
  <c r="AE104" i="6" s="1"/>
  <c r="AH104" i="6" s="1" a="1"/>
  <c r="AH104" i="6" s="1"/>
  <c r="AE103" i="6" a="1"/>
  <c r="AE103" i="6" s="1"/>
  <c r="AH103" i="6" s="1" a="1"/>
  <c r="AH103" i="6" s="1"/>
  <c r="AE102" i="6" a="1"/>
  <c r="AE102" i="6" s="1"/>
  <c r="AH102" i="6" s="1" a="1"/>
  <c r="AH102" i="6" s="1"/>
  <c r="AE101" i="6" a="1"/>
  <c r="AE101" i="6" s="1"/>
  <c r="AH101" i="6" s="1" a="1"/>
  <c r="AH101" i="6" s="1"/>
  <c r="AE100" i="6" a="1"/>
  <c r="AE100" i="6" s="1"/>
  <c r="AH100" i="6" s="1" a="1"/>
  <c r="AH100" i="6" s="1"/>
  <c r="AE99" i="6" a="1"/>
  <c r="AE99" i="6" s="1"/>
  <c r="AE98" i="6" a="1"/>
  <c r="AE98" i="6" s="1"/>
  <c r="AH98" i="6" s="1" a="1"/>
  <c r="AH98" i="6" s="1"/>
  <c r="Z117" i="6" a="1"/>
  <c r="Z117" i="6" s="1"/>
  <c r="AC117" i="6" s="1" a="1"/>
  <c r="AC117" i="6" s="1"/>
  <c r="Z116" i="6" a="1"/>
  <c r="Z116" i="6" s="1"/>
  <c r="AC116" i="6" s="1" a="1"/>
  <c r="AC116" i="6" s="1"/>
  <c r="Z115" i="6" a="1"/>
  <c r="Z115" i="6" s="1"/>
  <c r="AC115" i="6" s="1" a="1"/>
  <c r="AC115" i="6" s="1"/>
  <c r="Z114" i="6" a="1"/>
  <c r="Z114" i="6" s="1"/>
  <c r="AC114" i="6" s="1" a="1"/>
  <c r="AC114" i="6" s="1"/>
  <c r="Z113" i="6" a="1"/>
  <c r="Z113" i="6" s="1"/>
  <c r="AC113" i="6" s="1" a="1"/>
  <c r="AC113" i="6" s="1"/>
  <c r="Z112" i="6" a="1"/>
  <c r="Z112" i="6" s="1"/>
  <c r="AC112" i="6" s="1" a="1"/>
  <c r="AC112" i="6" s="1"/>
  <c r="Z111" i="6" a="1"/>
  <c r="Z111" i="6" s="1"/>
  <c r="Z110" i="6" a="1"/>
  <c r="Z110" i="6" s="1"/>
  <c r="AC110" i="6" s="1" a="1"/>
  <c r="AC110" i="6" s="1"/>
  <c r="Z109" i="6" a="1"/>
  <c r="Z109" i="6" s="1"/>
  <c r="AC109" i="6" s="1" a="1"/>
  <c r="AC109" i="6" s="1"/>
  <c r="Z108" i="6" a="1"/>
  <c r="Z108" i="6" s="1"/>
  <c r="AC108" i="6" s="1" a="1"/>
  <c r="AC108" i="6" s="1"/>
  <c r="Z107" i="6" a="1"/>
  <c r="Z107" i="6" s="1"/>
  <c r="AC107" i="6" s="1" a="1"/>
  <c r="AC107" i="6" s="1"/>
  <c r="Z106" i="6" a="1"/>
  <c r="Z106" i="6" s="1"/>
  <c r="AC106" i="6" s="1" a="1"/>
  <c r="AC106" i="6" s="1"/>
  <c r="Z105" i="6" a="1"/>
  <c r="Z105" i="6" s="1"/>
  <c r="AC105" i="6" s="1" a="1"/>
  <c r="AC105" i="6" s="1"/>
  <c r="Z104" i="6" a="1"/>
  <c r="Z104" i="6" s="1"/>
  <c r="AC104" i="6" s="1" a="1"/>
  <c r="AC104" i="6" s="1"/>
  <c r="Z103" i="6" a="1"/>
  <c r="Z103" i="6" s="1"/>
  <c r="Z102" i="6" a="1"/>
  <c r="Z102" i="6" s="1"/>
  <c r="AC102" i="6" s="1" a="1"/>
  <c r="AC102" i="6" s="1"/>
  <c r="Z101" i="6" a="1"/>
  <c r="Z101" i="6" s="1"/>
  <c r="AC101" i="6" s="1" a="1"/>
  <c r="AC101" i="6" s="1"/>
  <c r="Z100" i="6" a="1"/>
  <c r="Z100" i="6" s="1"/>
  <c r="AC100" i="6" s="1" a="1"/>
  <c r="AC100" i="6" s="1"/>
  <c r="Z99" i="6" a="1"/>
  <c r="Z99" i="6" s="1"/>
  <c r="AC99" i="6" s="1" a="1"/>
  <c r="AC99" i="6" s="1"/>
  <c r="Z98" i="6" a="1"/>
  <c r="Z98" i="6" s="1"/>
  <c r="AC98" i="6" s="1" a="1"/>
  <c r="AC98" i="6" s="1"/>
  <c r="U117" i="6" a="1"/>
  <c r="U117" i="6" s="1"/>
  <c r="X117" i="6" s="1" a="1"/>
  <c r="X117" i="6" s="1"/>
  <c r="U116" i="6" a="1"/>
  <c r="U116" i="6" s="1"/>
  <c r="X116" i="6" s="1" a="1"/>
  <c r="X116" i="6" s="1"/>
  <c r="U115" i="6" a="1"/>
  <c r="U115" i="6" s="1"/>
  <c r="U114" i="6" a="1"/>
  <c r="U114" i="6" s="1"/>
  <c r="X114" i="6" s="1" a="1"/>
  <c r="X114" i="6" s="1"/>
  <c r="U113" i="6" a="1"/>
  <c r="U113" i="6" s="1"/>
  <c r="X113" i="6" s="1" a="1"/>
  <c r="X113" i="6" s="1"/>
  <c r="U112" i="6" a="1"/>
  <c r="U112" i="6" s="1"/>
  <c r="X112" i="6" s="1" a="1"/>
  <c r="X112" i="6" s="1"/>
  <c r="U111" i="6" a="1"/>
  <c r="U111" i="6" s="1"/>
  <c r="X111" i="6" s="1" a="1"/>
  <c r="X111" i="6" s="1"/>
  <c r="U110" i="6" a="1"/>
  <c r="U110" i="6" s="1"/>
  <c r="X110" i="6" s="1" a="1"/>
  <c r="X110" i="6" s="1"/>
  <c r="U109" i="6" a="1"/>
  <c r="U109" i="6" s="1"/>
  <c r="X109" i="6" s="1" a="1"/>
  <c r="X109" i="6" s="1"/>
  <c r="U108" i="6" a="1"/>
  <c r="U108" i="6" s="1"/>
  <c r="X108" i="6" s="1" a="1"/>
  <c r="X108" i="6" s="1"/>
  <c r="U107" i="6" a="1"/>
  <c r="U107" i="6" s="1"/>
  <c r="U106" i="6" a="1"/>
  <c r="U106" i="6" s="1"/>
  <c r="X106" i="6" s="1" a="1"/>
  <c r="X106" i="6" s="1"/>
  <c r="U105" i="6" a="1"/>
  <c r="U105" i="6" s="1"/>
  <c r="X105" i="6" s="1" a="1"/>
  <c r="X105" i="6" s="1"/>
  <c r="U104" i="6" a="1"/>
  <c r="U104" i="6" s="1"/>
  <c r="X104" i="6" s="1" a="1"/>
  <c r="X104" i="6" s="1"/>
  <c r="U103" i="6" a="1"/>
  <c r="U103" i="6" s="1"/>
  <c r="X103" i="6" s="1" a="1"/>
  <c r="X103" i="6" s="1"/>
  <c r="U102" i="6" a="1"/>
  <c r="U102" i="6" s="1"/>
  <c r="X102" i="6" s="1" a="1"/>
  <c r="X102" i="6" s="1"/>
  <c r="U101" i="6" a="1"/>
  <c r="U101" i="6" s="1"/>
  <c r="X101" i="6" s="1" a="1"/>
  <c r="X101" i="6" s="1"/>
  <c r="U100" i="6" a="1"/>
  <c r="U100" i="6" s="1"/>
  <c r="X100" i="6" s="1" a="1"/>
  <c r="X100" i="6" s="1"/>
  <c r="U99" i="6" a="1"/>
  <c r="U99" i="6" s="1"/>
  <c r="U98" i="6" a="1"/>
  <c r="U98" i="6" s="1"/>
  <c r="X98" i="6" s="1" a="1"/>
  <c r="X98" i="6" s="1"/>
  <c r="P117" i="6" a="1"/>
  <c r="P117" i="6" s="1"/>
  <c r="S117" i="6" s="1" a="1"/>
  <c r="S117" i="6" s="1"/>
  <c r="P116" i="6" a="1"/>
  <c r="P116" i="6" s="1"/>
  <c r="S116" i="6" s="1" a="1"/>
  <c r="S116" i="6" s="1"/>
  <c r="P115" i="6" a="1"/>
  <c r="P115" i="6" s="1"/>
  <c r="S115" i="6" s="1" a="1"/>
  <c r="S115" i="6" s="1"/>
  <c r="P114" i="6" a="1"/>
  <c r="P114" i="6" s="1"/>
  <c r="S114" i="6" s="1" a="1"/>
  <c r="S114" i="6" s="1"/>
  <c r="P113" i="6" a="1"/>
  <c r="P113" i="6" s="1"/>
  <c r="S113" i="6" s="1" a="1"/>
  <c r="S113" i="6" s="1"/>
  <c r="P112" i="6" a="1"/>
  <c r="P112" i="6" s="1"/>
  <c r="S112" i="6" s="1" a="1"/>
  <c r="S112" i="6" s="1"/>
  <c r="P111" i="6" a="1"/>
  <c r="P111" i="6" s="1"/>
  <c r="P110" i="6" a="1"/>
  <c r="P110" i="6" s="1"/>
  <c r="S110" i="6" s="1" a="1"/>
  <c r="S110" i="6" s="1"/>
  <c r="P109" i="6" a="1"/>
  <c r="P109" i="6" s="1"/>
  <c r="S109" i="6" s="1" a="1"/>
  <c r="S109" i="6" s="1"/>
  <c r="P108" i="6" a="1"/>
  <c r="P108" i="6" s="1"/>
  <c r="S108" i="6" s="1" a="1"/>
  <c r="S108" i="6" s="1"/>
  <c r="P107" i="6" a="1"/>
  <c r="P107" i="6" s="1"/>
  <c r="S107" i="6" s="1" a="1"/>
  <c r="S107" i="6" s="1"/>
  <c r="P106" i="6" a="1"/>
  <c r="P106" i="6" s="1"/>
  <c r="S106" i="6" s="1" a="1"/>
  <c r="S106" i="6" s="1"/>
  <c r="P105" i="6" a="1"/>
  <c r="P105" i="6" s="1"/>
  <c r="S105" i="6" s="1" a="1"/>
  <c r="S105" i="6" s="1"/>
  <c r="P104" i="6" a="1"/>
  <c r="P104" i="6" s="1"/>
  <c r="S104" i="6" s="1" a="1"/>
  <c r="S104" i="6" s="1"/>
  <c r="P103" i="6" a="1"/>
  <c r="P103" i="6" s="1"/>
  <c r="P102" i="6" a="1"/>
  <c r="P102" i="6" s="1"/>
  <c r="S102" i="6" s="1" a="1"/>
  <c r="S102" i="6" s="1"/>
  <c r="P101" i="6" a="1"/>
  <c r="P101" i="6" s="1"/>
  <c r="S101" i="6" s="1" a="1"/>
  <c r="S101" i="6" s="1"/>
  <c r="P100" i="6" a="1"/>
  <c r="P100" i="6" s="1"/>
  <c r="S100" i="6" s="1" a="1"/>
  <c r="S100" i="6" s="1"/>
  <c r="P99" i="6" a="1"/>
  <c r="P99" i="6" s="1"/>
  <c r="S99" i="6" s="1" a="1"/>
  <c r="S99" i="6" s="1"/>
  <c r="P98" i="6" a="1"/>
  <c r="P98" i="6" s="1"/>
  <c r="S98" i="6" s="1" a="1"/>
  <c r="S98" i="6" s="1"/>
  <c r="K117" i="6" a="1"/>
  <c r="K117" i="6" s="1"/>
  <c r="N117" i="6" s="1" a="1"/>
  <c r="N117" i="6" s="1"/>
  <c r="K116" i="6" a="1"/>
  <c r="K116" i="6" s="1"/>
  <c r="N116" i="6" s="1" a="1"/>
  <c r="N116" i="6" s="1"/>
  <c r="K115" i="6" a="1"/>
  <c r="K115" i="6" s="1"/>
  <c r="N115" i="6" s="1" a="1"/>
  <c r="N115" i="6" s="1"/>
  <c r="K114" i="6" a="1"/>
  <c r="K114" i="6" s="1"/>
  <c r="N114" i="6" s="1" a="1"/>
  <c r="N114" i="6" s="1"/>
  <c r="K113" i="6" a="1"/>
  <c r="K113" i="6" s="1"/>
  <c r="N113" i="6" s="1" a="1"/>
  <c r="N113" i="6" s="1"/>
  <c r="K112" i="6" a="1"/>
  <c r="K112" i="6" s="1"/>
  <c r="N112" i="6" s="1" a="1"/>
  <c r="N112" i="6" s="1"/>
  <c r="K111" i="6" a="1"/>
  <c r="K111" i="6" s="1"/>
  <c r="N111" i="6" s="1" a="1"/>
  <c r="N111" i="6" s="1"/>
  <c r="K110" i="6" a="1"/>
  <c r="K110" i="6" s="1"/>
  <c r="N110" i="6" s="1" a="1"/>
  <c r="N110" i="6" s="1"/>
  <c r="K109" i="6" a="1"/>
  <c r="K109" i="6" s="1"/>
  <c r="N109" i="6" s="1" a="1"/>
  <c r="N109" i="6" s="1"/>
  <c r="K108" i="6" a="1"/>
  <c r="K108" i="6" s="1"/>
  <c r="N108" i="6" s="1" a="1"/>
  <c r="N108" i="6" s="1"/>
  <c r="K107" i="6" a="1"/>
  <c r="K107" i="6" s="1"/>
  <c r="N107" i="6" s="1" a="1"/>
  <c r="N107" i="6" s="1"/>
  <c r="K106" i="6" a="1"/>
  <c r="K106" i="6" s="1"/>
  <c r="N106" i="6" s="1" a="1"/>
  <c r="N106" i="6" s="1"/>
  <c r="K105" i="6" a="1"/>
  <c r="K105" i="6" s="1"/>
  <c r="N105" i="6" s="1" a="1"/>
  <c r="N105" i="6" s="1"/>
  <c r="K104" i="6" a="1"/>
  <c r="K104" i="6" s="1"/>
  <c r="N104" i="6" s="1" a="1"/>
  <c r="N104" i="6" s="1"/>
  <c r="K103" i="6" a="1"/>
  <c r="K103" i="6" s="1"/>
  <c r="N103" i="6" s="1" a="1"/>
  <c r="N103" i="6" s="1"/>
  <c r="K102" i="6" a="1"/>
  <c r="K102" i="6" s="1"/>
  <c r="N102" i="6" s="1" a="1"/>
  <c r="N102" i="6" s="1"/>
  <c r="K101" i="6" a="1"/>
  <c r="K101" i="6" s="1"/>
  <c r="N101" i="6" s="1" a="1"/>
  <c r="N101" i="6" s="1"/>
  <c r="K100" i="6" a="1"/>
  <c r="K100" i="6" s="1"/>
  <c r="N100" i="6" s="1" a="1"/>
  <c r="N100" i="6" s="1"/>
  <c r="K99" i="6" a="1"/>
  <c r="K99" i="6" s="1"/>
  <c r="N99" i="6" s="1" a="1"/>
  <c r="N99" i="6" s="1"/>
  <c r="K98" i="6" a="1"/>
  <c r="K98" i="6" s="1"/>
  <c r="N98" i="6" s="1" a="1"/>
  <c r="N98" i="6" s="1"/>
  <c r="A115" i="6" a="1"/>
  <c r="A115" i="6" s="1"/>
  <c r="A116" i="6" a="1"/>
  <c r="A116" i="6"/>
  <c r="A117" i="6" a="1"/>
  <c r="A117" i="6" s="1"/>
  <c r="A99" i="6" a="1"/>
  <c r="A99" i="6" s="1"/>
  <c r="A100" i="6" a="1"/>
  <c r="A100" i="6"/>
  <c r="A101" i="6" a="1"/>
  <c r="A101" i="6" s="1"/>
  <c r="A102" i="6" a="1"/>
  <c r="A102" i="6"/>
  <c r="A103" i="6" a="1"/>
  <c r="A103" i="6" s="1"/>
  <c r="A104" i="6" a="1"/>
  <c r="A104" i="6" s="1"/>
  <c r="A105" i="6" a="1"/>
  <c r="A105" i="6" s="1"/>
  <c r="A106" i="6" a="1"/>
  <c r="A106" i="6"/>
  <c r="A107" i="6" a="1"/>
  <c r="A107" i="6" s="1"/>
  <c r="A108" i="6" a="1"/>
  <c r="A108" i="6"/>
  <c r="A109" i="6" a="1"/>
  <c r="A109" i="6" s="1"/>
  <c r="A110" i="6" a="1"/>
  <c r="A110" i="6"/>
  <c r="A111" i="6" a="1"/>
  <c r="A111" i="6" s="1"/>
  <c r="A112" i="6" a="1"/>
  <c r="A112" i="6" s="1"/>
  <c r="A113" i="6" a="1"/>
  <c r="A113" i="6" s="1"/>
  <c r="A114" i="6" a="1"/>
  <c r="A114" i="6" s="1"/>
  <c r="A98" i="6" a="1"/>
  <c r="A98" i="6"/>
  <c r="EA94" i="6"/>
  <c r="EE94" i="6"/>
  <c r="EJ94" i="6"/>
  <c r="EO94" i="6"/>
  <c r="EP94" i="6"/>
  <c r="ET94" i="6"/>
  <c r="EU94" i="6"/>
  <c r="EY94" i="6"/>
  <c r="FD94" i="6"/>
  <c r="FI94" i="6"/>
  <c r="FJ94" i="6"/>
  <c r="FN94" i="6"/>
  <c r="FO94" i="6"/>
  <c r="FS94" i="6"/>
  <c r="FX94" i="6"/>
  <c r="GC94" i="6"/>
  <c r="GD94" i="6"/>
  <c r="GG72" i="6" a="1"/>
  <c r="GG72" i="6"/>
  <c r="GG75" i="6" a="1"/>
  <c r="GG75" i="6" s="1"/>
  <c r="GG78" i="6" a="1"/>
  <c r="GG78" i="6" s="1"/>
  <c r="GG80" i="6" a="1"/>
  <c r="GG80" i="6"/>
  <c r="GG83" i="6" a="1"/>
  <c r="GG83" i="6" s="1"/>
  <c r="GG88" i="6" a="1"/>
  <c r="GG88" i="6"/>
  <c r="GB72" i="6" a="1"/>
  <c r="GB72" i="6" s="1"/>
  <c r="GB74" i="6" a="1"/>
  <c r="GB74" i="6"/>
  <c r="GB76" i="6" a="1"/>
  <c r="GB76" i="6"/>
  <c r="GB79" i="6" a="1"/>
  <c r="GB79" i="6" s="1"/>
  <c r="GB80" i="6" a="1"/>
  <c r="GB80" i="6" s="1"/>
  <c r="GB84" i="6" a="1"/>
  <c r="GB84" i="6"/>
  <c r="GB87" i="6" a="1"/>
  <c r="GB87" i="6" s="1"/>
  <c r="GB88" i="6" a="1"/>
  <c r="GB88" i="6" s="1"/>
  <c r="FW71" i="6" a="1"/>
  <c r="FW71" i="6" s="1"/>
  <c r="FW74" i="6" a="1"/>
  <c r="FW74" i="6" s="1"/>
  <c r="FW76" i="6" a="1"/>
  <c r="FW76" i="6"/>
  <c r="FW79" i="6" a="1"/>
  <c r="FW79" i="6" s="1"/>
  <c r="FW80" i="6" a="1"/>
  <c r="FW80" i="6" s="1"/>
  <c r="FW84" i="6" a="1"/>
  <c r="FW84" i="6" s="1"/>
  <c r="FW87" i="6" a="1"/>
  <c r="FW87" i="6" s="1"/>
  <c r="FW88" i="6" a="1"/>
  <c r="FW88" i="6" s="1"/>
  <c r="FR72" i="6" a="1"/>
  <c r="FR72" i="6" s="1"/>
  <c r="FR74" i="6" a="1"/>
  <c r="FR74" i="6"/>
  <c r="FR76" i="6" a="1"/>
  <c r="FR76" i="6"/>
  <c r="FR79" i="6" a="1"/>
  <c r="FR79" i="6" s="1"/>
  <c r="FR80" i="6" a="1"/>
  <c r="FR80" i="6" s="1"/>
  <c r="FR84" i="6" a="1"/>
  <c r="FR84" i="6"/>
  <c r="FR87" i="6" a="1"/>
  <c r="FR87" i="6" s="1"/>
  <c r="FR88" i="6" a="1"/>
  <c r="FR88" i="6" s="1"/>
  <c r="FM71" i="6" a="1"/>
  <c r="FM71" i="6" s="1"/>
  <c r="FM74" i="6" a="1"/>
  <c r="FM74" i="6" s="1"/>
  <c r="FM76" i="6" a="1"/>
  <c r="FM76" i="6"/>
  <c r="FM79" i="6" a="1"/>
  <c r="FM79" i="6" s="1"/>
  <c r="FM84" i="6" a="1"/>
  <c r="FM84" i="6"/>
  <c r="FM87" i="6" a="1"/>
  <c r="FM87" i="6" s="1"/>
  <c r="FM70" i="6" a="1"/>
  <c r="FM70" i="6" s="1"/>
  <c r="FH72" i="6" a="1"/>
  <c r="FH72" i="6"/>
  <c r="FH75" i="6" a="1"/>
  <c r="FH75" i="6" s="1"/>
  <c r="FH76" i="6" a="1"/>
  <c r="FH76" i="6" s="1"/>
  <c r="FH80" i="6" a="1"/>
  <c r="FH80" i="6"/>
  <c r="FH83" i="6" a="1"/>
  <c r="FH83" i="6" s="1"/>
  <c r="FH84" i="6" a="1"/>
  <c r="FH84" i="6" s="1"/>
  <c r="FH88" i="6" a="1"/>
  <c r="FH88" i="6"/>
  <c r="FC71" i="6" a="1"/>
  <c r="FC71" i="6" s="1"/>
  <c r="FC72" i="6" a="1"/>
  <c r="FC72" i="6" s="1"/>
  <c r="FC74" i="6" a="1"/>
  <c r="FC74" i="6" s="1"/>
  <c r="FC76" i="6" a="1"/>
  <c r="FC76" i="6"/>
  <c r="FC80" i="6" a="1"/>
  <c r="FC80" i="6" s="1"/>
  <c r="FC82" i="6" a="1"/>
  <c r="FC82" i="6"/>
  <c r="FC84" i="6" a="1"/>
  <c r="FC84" i="6"/>
  <c r="FC87" i="6" a="1"/>
  <c r="FC87" i="6" s="1"/>
  <c r="FC88" i="6" a="1"/>
  <c r="FC88" i="6" s="1"/>
  <c r="EX71" i="6" a="1"/>
  <c r="EX71" i="6" s="1"/>
  <c r="EX76" i="6" a="1"/>
  <c r="EX76" i="6"/>
  <c r="EX82" i="6" a="1"/>
  <c r="EX82" i="6" s="1"/>
  <c r="EX84" i="6" a="1"/>
  <c r="EX84" i="6" s="1"/>
  <c r="EX87" i="6" a="1"/>
  <c r="EX87" i="6" s="1"/>
  <c r="ES72" i="6" a="1"/>
  <c r="ES72" i="6" s="1"/>
  <c r="ES74" i="6" a="1"/>
  <c r="ES74" i="6" s="1"/>
  <c r="ES76" i="6" a="1"/>
  <c r="ES76" i="6" s="1"/>
  <c r="ES78" i="6" a="1"/>
  <c r="ES78" i="6" s="1"/>
  <c r="ES80" i="6" a="1"/>
  <c r="ES80" i="6" s="1"/>
  <c r="ES84" i="6" a="1"/>
  <c r="ES84" i="6" s="1"/>
  <c r="ES88" i="6" a="1"/>
  <c r="ES88" i="6" s="1"/>
  <c r="ES70" i="6" a="1"/>
  <c r="ES70" i="6" s="1"/>
  <c r="EN72" i="6" a="1"/>
  <c r="EN72" i="6"/>
  <c r="EN75" i="6" a="1"/>
  <c r="EN75" i="6" s="1"/>
  <c r="EN76" i="6" a="1"/>
  <c r="EN76" i="6" s="1"/>
  <c r="EN80" i="6" a="1"/>
  <c r="EN80" i="6"/>
  <c r="EN83" i="6" a="1"/>
  <c r="EN83" i="6" s="1"/>
  <c r="EN84" i="6" a="1"/>
  <c r="EN84" i="6" s="1"/>
  <c r="EN88" i="6" a="1"/>
  <c r="EN88" i="6"/>
  <c r="EI72" i="6" a="1"/>
  <c r="EI72" i="6" s="1"/>
  <c r="EI74" i="6" a="1"/>
  <c r="EI74" i="6" s="1"/>
  <c r="EI76" i="6" a="1"/>
  <c r="EI76" i="6"/>
  <c r="EI80" i="6" a="1"/>
  <c r="EI80" i="6" s="1"/>
  <c r="EI82" i="6" a="1"/>
  <c r="EI82" i="6"/>
  <c r="EI84" i="6" a="1"/>
  <c r="EI84" i="6"/>
  <c r="EI87" i="6" a="1"/>
  <c r="EI87" i="6" s="1"/>
  <c r="EI88" i="6" a="1"/>
  <c r="EI88" i="6" s="1"/>
  <c r="ED71" i="6" a="1"/>
  <c r="ED71" i="6" s="1"/>
  <c r="ED74" i="6" a="1"/>
  <c r="ED74" i="6" s="1"/>
  <c r="ED79" i="6" a="1"/>
  <c r="ED79" i="6" s="1"/>
  <c r="ED82" i="6" a="1"/>
  <c r="ED82" i="6" s="1"/>
  <c r="ED87" i="6" a="1"/>
  <c r="ED87" i="6" s="1"/>
  <c r="ED70" i="6" a="1"/>
  <c r="ED70" i="6" s="1"/>
  <c r="DY74" i="6" a="1"/>
  <c r="DY74" i="6" s="1"/>
  <c r="DY76" i="6" a="1"/>
  <c r="DY76" i="6" s="1"/>
  <c r="DY79" i="6" a="1"/>
  <c r="DY79" i="6" s="1"/>
  <c r="DY84" i="6" a="1"/>
  <c r="DY84" i="6"/>
  <c r="DY70" i="6" a="1"/>
  <c r="DY70" i="6" s="1"/>
  <c r="DT72" i="6" a="1"/>
  <c r="DT72" i="6" s="1"/>
  <c r="DT76" i="6" a="1"/>
  <c r="DT76" i="6" s="1"/>
  <c r="DT80" i="6" a="1"/>
  <c r="DT80" i="6" s="1"/>
  <c r="DT84" i="6" a="1"/>
  <c r="DT84" i="6" s="1"/>
  <c r="DT88" i="6" a="1"/>
  <c r="DT88" i="6" s="1"/>
  <c r="DO71" i="6" a="1"/>
  <c r="DO71" i="6" s="1"/>
  <c r="DO72" i="6" a="1"/>
  <c r="DO72" i="6"/>
  <c r="DO75" i="6" a="1"/>
  <c r="DO75" i="6" s="1"/>
  <c r="DO80" i="6" a="1"/>
  <c r="DO80" i="6" s="1"/>
  <c r="DO83" i="6" a="1"/>
  <c r="DO83" i="6" s="1"/>
  <c r="DO86" i="6" a="1"/>
  <c r="DO86" i="6" s="1"/>
  <c r="DO88" i="6" a="1"/>
  <c r="DO88" i="6"/>
  <c r="DJ72" i="6" a="1"/>
  <c r="DJ72" i="6" s="1"/>
  <c r="DJ75" i="6" a="1"/>
  <c r="DJ75" i="6" s="1"/>
  <c r="DJ80" i="6" a="1"/>
  <c r="DJ80" i="6"/>
  <c r="DJ86" i="6" a="1"/>
  <c r="DJ86" i="6" s="1"/>
  <c r="DJ88" i="6" a="1"/>
  <c r="DJ88" i="6" s="1"/>
  <c r="DE71" i="6" a="1"/>
  <c r="DE71" i="6" s="1"/>
  <c r="DE72" i="6" a="1"/>
  <c r="DE72" i="6" s="1"/>
  <c r="DE74" i="6" a="1"/>
  <c r="DE74" i="6" s="1"/>
  <c r="DE76" i="6" a="1"/>
  <c r="DE76" i="6"/>
  <c r="DE80" i="6" a="1"/>
  <c r="DE80" i="6" s="1"/>
  <c r="DE82" i="6" a="1"/>
  <c r="DE82" i="6"/>
  <c r="DE84" i="6" a="1"/>
  <c r="DE84" i="6"/>
  <c r="DE87" i="6" a="1"/>
  <c r="DE87" i="6" s="1"/>
  <c r="DE88" i="6" a="1"/>
  <c r="DE88" i="6" s="1"/>
  <c r="CZ71" i="6" a="1"/>
  <c r="CZ71" i="6" s="1"/>
  <c r="CZ76" i="6" a="1"/>
  <c r="CZ76" i="6"/>
  <c r="CZ82" i="6" a="1"/>
  <c r="CZ82" i="6" s="1"/>
  <c r="CZ84" i="6" a="1"/>
  <c r="CZ84" i="6" s="1"/>
  <c r="CZ87" i="6" a="1"/>
  <c r="CZ87" i="6" s="1"/>
  <c r="CU72" i="6" a="1"/>
  <c r="CU72" i="6"/>
  <c r="CU76" i="6" a="1"/>
  <c r="CU76" i="6" s="1"/>
  <c r="CU80" i="6" a="1"/>
  <c r="CU80" i="6"/>
  <c r="CU83" i="6" a="1"/>
  <c r="CU83" i="6" s="1"/>
  <c r="CU84" i="6" a="1"/>
  <c r="CU84" i="6" s="1"/>
  <c r="CU88" i="6" a="1"/>
  <c r="CU88" i="6"/>
  <c r="CP72" i="6" a="1"/>
  <c r="CP72" i="6"/>
  <c r="CP75" i="6" a="1"/>
  <c r="CP75" i="6" s="1"/>
  <c r="CP80" i="6" a="1"/>
  <c r="CP80" i="6"/>
  <c r="CP83" i="6" a="1"/>
  <c r="CP83" i="6" s="1"/>
  <c r="CP88" i="6" a="1"/>
  <c r="CP88" i="6" s="1"/>
  <c r="CK72" i="6" a="1"/>
  <c r="CK72" i="6" s="1"/>
  <c r="CK76" i="6" a="1"/>
  <c r="CK76" i="6"/>
  <c r="CK79" i="6" a="1"/>
  <c r="CK79" i="6" s="1"/>
  <c r="CK80" i="6" a="1"/>
  <c r="CK80" i="6" s="1"/>
  <c r="CK84" i="6" a="1"/>
  <c r="CK84" i="6"/>
  <c r="CK87" i="6" a="1"/>
  <c r="CK87" i="6" s="1"/>
  <c r="CK88" i="6" a="1"/>
  <c r="CK88" i="6" s="1"/>
  <c r="CF71" i="6" a="1"/>
  <c r="CF71" i="6" s="1"/>
  <c r="CF76" i="6" a="1"/>
  <c r="CF76" i="6"/>
  <c r="CF79" i="6" a="1"/>
  <c r="CF79" i="6" s="1"/>
  <c r="CF84" i="6" a="1"/>
  <c r="CF84" i="6" s="1"/>
  <c r="CF87" i="6" a="1"/>
  <c r="CF87" i="6" s="1"/>
  <c r="CA72" i="6" a="1"/>
  <c r="CA72" i="6" s="1"/>
  <c r="CA75" i="6" a="1"/>
  <c r="CA75" i="6" s="1"/>
  <c r="CA80" i="6" a="1"/>
  <c r="CA80" i="6" s="1"/>
  <c r="CA88" i="6" a="1"/>
  <c r="CA88" i="6" s="1"/>
  <c r="BV71" i="6" a="1"/>
  <c r="BV71" i="6" s="1"/>
  <c r="BV72" i="6" a="1"/>
  <c r="BV72" i="6" s="1"/>
  <c r="BV76" i="6" a="1"/>
  <c r="BV76" i="6" s="1"/>
  <c r="BV79" i="6" a="1"/>
  <c r="BV79" i="6" s="1"/>
  <c r="BV80" i="6" a="1"/>
  <c r="BV80" i="6" s="1"/>
  <c r="BV84" i="6" a="1"/>
  <c r="BV84" i="6" s="1"/>
  <c r="BV87" i="6" a="1"/>
  <c r="BV87" i="6" s="1"/>
  <c r="BV88" i="6" a="1"/>
  <c r="BV88" i="6" s="1"/>
  <c r="BQ72" i="6" a="1"/>
  <c r="BQ72" i="6" s="1"/>
  <c r="BQ75" i="6" a="1"/>
  <c r="BQ75" i="6" s="1"/>
  <c r="BQ80" i="6" a="1"/>
  <c r="BQ80" i="6" s="1"/>
  <c r="BQ83" i="6" a="1"/>
  <c r="BQ83" i="6" s="1"/>
  <c r="BQ86" i="6" a="1"/>
  <c r="BQ86" i="6" s="1"/>
  <c r="BQ88" i="6" a="1"/>
  <c r="BQ88" i="6"/>
  <c r="BL71" i="6" a="1"/>
  <c r="BL71" i="6" s="1"/>
  <c r="BL72" i="6" a="1"/>
  <c r="BL72" i="6" s="1"/>
  <c r="BL76" i="6" a="1"/>
  <c r="BL76" i="6"/>
  <c r="BL79" i="6" a="1"/>
  <c r="BL79" i="6" s="1"/>
  <c r="BL80" i="6" a="1"/>
  <c r="BL80" i="6" s="1"/>
  <c r="BL84" i="6" a="1"/>
  <c r="BL84" i="6"/>
  <c r="BL88" i="6" a="1"/>
  <c r="BL88" i="6" s="1"/>
  <c r="BG71" i="6" a="1"/>
  <c r="BG71" i="6" s="1"/>
  <c r="BG75" i="6" a="1"/>
  <c r="BG75" i="6" s="1"/>
  <c r="BG79" i="6" a="1"/>
  <c r="BG79" i="6" s="1"/>
  <c r="BG83" i="6" a="1"/>
  <c r="BG83" i="6" s="1"/>
  <c r="BG86" i="6" a="1"/>
  <c r="BG86" i="6" s="1"/>
  <c r="BG87" i="6" a="1"/>
  <c r="BG87" i="6" s="1"/>
  <c r="BB71" i="6" a="1"/>
  <c r="BB71" i="6" s="1"/>
  <c r="BB74" i="6" a="1"/>
  <c r="BB74" i="6" s="1"/>
  <c r="BB76" i="6" a="1"/>
  <c r="BB76" i="6"/>
  <c r="BB79" i="6" a="1"/>
  <c r="BB79" i="6" s="1"/>
  <c r="BB84" i="6" a="1"/>
  <c r="BB84" i="6"/>
  <c r="BB87" i="6" a="1"/>
  <c r="BB87" i="6" s="1"/>
  <c r="AW72" i="6" a="1"/>
  <c r="AW72" i="6"/>
  <c r="AW75" i="6" a="1"/>
  <c r="AW75" i="6" s="1"/>
  <c r="AW76" i="6" a="1"/>
  <c r="AW76" i="6" s="1"/>
  <c r="AW80" i="6" a="1"/>
  <c r="AW80" i="6" s="1"/>
  <c r="AW83" i="6" a="1"/>
  <c r="AW83" i="6" s="1"/>
  <c r="AW84" i="6" a="1"/>
  <c r="AW84" i="6" s="1"/>
  <c r="AW88" i="6" a="1"/>
  <c r="AW88" i="6"/>
  <c r="AR71" i="6" a="1"/>
  <c r="AR71" i="6" s="1"/>
  <c r="AR72" i="6" a="1"/>
  <c r="AR72" i="6"/>
  <c r="AR80" i="6" a="1"/>
  <c r="AR80" i="6"/>
  <c r="AR82" i="6" a="1"/>
  <c r="AR82" i="6" s="1"/>
  <c r="AR83" i="6" a="1"/>
  <c r="AR83" i="6" s="1"/>
  <c r="AR87" i="6" a="1"/>
  <c r="AR87" i="6" s="1"/>
  <c r="AR88" i="6" a="1"/>
  <c r="AR88" i="6"/>
  <c r="AM71" i="6" a="1"/>
  <c r="AM71" i="6" s="1"/>
  <c r="AM72" i="6" a="1"/>
  <c r="AM72" i="6" s="1"/>
  <c r="AM76" i="6" a="1"/>
  <c r="AM76" i="6" s="1"/>
  <c r="AM79" i="6" a="1"/>
  <c r="AM79" i="6" s="1"/>
  <c r="AM80" i="6" a="1"/>
  <c r="AM80" i="6" s="1"/>
  <c r="AM83" i="6" a="1"/>
  <c r="AM83" i="6" s="1"/>
  <c r="AM84" i="6" a="1"/>
  <c r="AM84" i="6" s="1"/>
  <c r="AM87" i="6" a="1"/>
  <c r="AM87" i="6" s="1"/>
  <c r="AM88" i="6" a="1"/>
  <c r="AM88" i="6" s="1"/>
  <c r="AH72" i="6" a="1"/>
  <c r="AH72" i="6" s="1"/>
  <c r="AH76" i="6" a="1"/>
  <c r="AH76" i="6"/>
  <c r="AH79" i="6" a="1"/>
  <c r="AH79" i="6" s="1"/>
  <c r="AH80" i="6" a="1"/>
  <c r="AH80" i="6" s="1"/>
  <c r="AH84" i="6" a="1"/>
  <c r="AH84" i="6" s="1"/>
  <c r="AH87" i="6" a="1"/>
  <c r="AH87" i="6" s="1"/>
  <c r="AH88" i="6" a="1"/>
  <c r="AH88" i="6" s="1"/>
  <c r="AC72" i="6" a="1"/>
  <c r="AC72" i="6" s="1"/>
  <c r="AC75" i="6" a="1"/>
  <c r="AC75" i="6" s="1"/>
  <c r="AC76" i="6" a="1"/>
  <c r="AC76" i="6" s="1"/>
  <c r="AC80" i="6" a="1"/>
  <c r="AC80" i="6"/>
  <c r="AC84" i="6" a="1"/>
  <c r="AC84" i="6" s="1"/>
  <c r="AC88" i="6" a="1"/>
  <c r="AC88" i="6"/>
  <c r="X72" i="6" a="1"/>
  <c r="X72" i="6" s="1"/>
  <c r="X75" i="6" a="1"/>
  <c r="X75" i="6" s="1"/>
  <c r="X76" i="6" a="1"/>
  <c r="X76" i="6" s="1"/>
  <c r="X79" i="6" a="1"/>
  <c r="X79" i="6" s="1"/>
  <c r="X83" i="6" a="1"/>
  <c r="X83" i="6" s="1"/>
  <c r="X84" i="6" a="1"/>
  <c r="X84" i="6"/>
  <c r="S71" i="6" a="1"/>
  <c r="S71" i="6" s="1"/>
  <c r="S75" i="6" a="1"/>
  <c r="S75" i="6" s="1"/>
  <c r="S76" i="6" a="1"/>
  <c r="S76" i="6"/>
  <c r="S84" i="6" a="1"/>
  <c r="S84" i="6"/>
  <c r="S87" i="6" a="1"/>
  <c r="S87" i="6" s="1"/>
  <c r="N72" i="6" a="1"/>
  <c r="N72" i="6"/>
  <c r="N75" i="6" a="1"/>
  <c r="N75" i="6" s="1"/>
  <c r="N76" i="6" a="1"/>
  <c r="N76" i="6" s="1"/>
  <c r="N80" i="6" a="1"/>
  <c r="N80" i="6"/>
  <c r="N83" i="6" a="1"/>
  <c r="N83" i="6" s="1"/>
  <c r="N84" i="6" a="1"/>
  <c r="N84" i="6" s="1"/>
  <c r="N88" i="6" a="1"/>
  <c r="N88" i="6" s="1"/>
  <c r="I71" i="6" a="1"/>
  <c r="I71" i="6" s="1"/>
  <c r="I72" i="6" a="1"/>
  <c r="I72" i="6" s="1"/>
  <c r="I75" i="6" a="1"/>
  <c r="I75" i="6" s="1"/>
  <c r="I79" i="6" a="1"/>
  <c r="I79" i="6" s="1"/>
  <c r="I80" i="6" a="1"/>
  <c r="I80" i="6"/>
  <c r="I86" i="6" a="1"/>
  <c r="I86" i="6" s="1"/>
  <c r="I88" i="6" a="1"/>
  <c r="I88" i="6"/>
  <c r="D72" i="6" a="1"/>
  <c r="D72" i="6" s="1"/>
  <c r="D77" i="6" a="1"/>
  <c r="D77" i="6" s="1"/>
  <c r="D81" i="6" a="1"/>
  <c r="D81" i="6" s="1"/>
  <c r="C109" i="6" s="1" a="1"/>
  <c r="C109" i="6" s="1"/>
  <c r="D87" i="6" a="1"/>
  <c r="D87" i="6" s="1"/>
  <c r="GD89" i="6" a="1"/>
  <c r="GD89" i="6" s="1"/>
  <c r="GD88" i="6" a="1"/>
  <c r="GD88" i="6" s="1"/>
  <c r="GD87" i="6" a="1"/>
  <c r="GD87" i="6" s="1"/>
  <c r="GD86" i="6" a="1"/>
  <c r="GD86" i="6" s="1"/>
  <c r="GD85" i="6" a="1"/>
  <c r="GD85" i="6" s="1"/>
  <c r="GD84" i="6" a="1"/>
  <c r="GD84" i="6" s="1"/>
  <c r="GD83" i="6" a="1"/>
  <c r="GD83" i="6" s="1"/>
  <c r="GD82" i="6" a="1"/>
  <c r="GD82" i="6" s="1"/>
  <c r="GD81" i="6" a="1"/>
  <c r="GD81" i="6" s="1"/>
  <c r="GD80" i="6" a="1"/>
  <c r="GD80" i="6" s="1"/>
  <c r="GD79" i="6" a="1"/>
  <c r="GD79" i="6" s="1"/>
  <c r="GD78" i="6" a="1"/>
  <c r="GD78" i="6" s="1"/>
  <c r="GD77" i="6" a="1"/>
  <c r="GD77" i="6" s="1"/>
  <c r="GD76" i="6" a="1"/>
  <c r="GD76" i="6" s="1"/>
  <c r="GD75" i="6" a="1"/>
  <c r="GD75" i="6" s="1"/>
  <c r="GD74" i="6" a="1"/>
  <c r="GD74" i="6" s="1"/>
  <c r="GD73" i="6" a="1"/>
  <c r="GD73" i="6" s="1"/>
  <c r="GD72" i="6" a="1"/>
  <c r="GD72" i="6" s="1"/>
  <c r="GD71" i="6" a="1"/>
  <c r="GD71" i="6" s="1"/>
  <c r="GD70" i="6" a="1"/>
  <c r="GD70" i="6" s="1"/>
  <c r="FY89" i="6" a="1"/>
  <c r="FY89" i="6" s="1"/>
  <c r="FY88" i="6" a="1"/>
  <c r="FY88" i="6" s="1"/>
  <c r="FY87" i="6" a="1"/>
  <c r="FY87" i="6" s="1"/>
  <c r="FY86" i="6" a="1"/>
  <c r="FY86" i="6" s="1"/>
  <c r="FY85" i="6" a="1"/>
  <c r="FY85" i="6" s="1"/>
  <c r="FY84" i="6" a="1"/>
  <c r="FY84" i="6" s="1"/>
  <c r="FY83" i="6" a="1"/>
  <c r="FY83" i="6" s="1"/>
  <c r="FY82" i="6" a="1"/>
  <c r="FY82" i="6" s="1"/>
  <c r="FY81" i="6" a="1"/>
  <c r="FY81" i="6" s="1"/>
  <c r="FY80" i="6" a="1"/>
  <c r="FY80" i="6" s="1"/>
  <c r="FY79" i="6" a="1"/>
  <c r="FY79" i="6" s="1"/>
  <c r="FY78" i="6" a="1"/>
  <c r="FY78" i="6" s="1"/>
  <c r="FY77" i="6" a="1"/>
  <c r="FY77" i="6" s="1"/>
  <c r="FY76" i="6" a="1"/>
  <c r="FY76" i="6" s="1"/>
  <c r="FY75" i="6" a="1"/>
  <c r="FY75" i="6" s="1"/>
  <c r="FY74" i="6" a="1"/>
  <c r="FY74" i="6" s="1"/>
  <c r="FY73" i="6" a="1"/>
  <c r="FY73" i="6" s="1"/>
  <c r="FY72" i="6" a="1"/>
  <c r="FY72" i="6" s="1"/>
  <c r="FY71" i="6" a="1"/>
  <c r="FY71" i="6" s="1"/>
  <c r="FY70" i="6" a="1"/>
  <c r="FY70" i="6" s="1"/>
  <c r="FT89" i="6" a="1"/>
  <c r="FT89" i="6" s="1"/>
  <c r="FT88" i="6" a="1"/>
  <c r="FT88" i="6" s="1"/>
  <c r="FT87" i="6" a="1"/>
  <c r="FT87" i="6" s="1"/>
  <c r="FT86" i="6" a="1"/>
  <c r="FT86" i="6" s="1"/>
  <c r="FT85" i="6" a="1"/>
  <c r="FT85" i="6" s="1"/>
  <c r="FT84" i="6" a="1"/>
  <c r="FT84" i="6" s="1"/>
  <c r="FT83" i="6" a="1"/>
  <c r="FT83" i="6" s="1"/>
  <c r="FT82" i="6" a="1"/>
  <c r="FT82" i="6" s="1"/>
  <c r="FT81" i="6" a="1"/>
  <c r="FT81" i="6" s="1"/>
  <c r="FT80" i="6" a="1"/>
  <c r="FT80" i="6" s="1"/>
  <c r="FT79" i="6" a="1"/>
  <c r="FT79" i="6" s="1"/>
  <c r="FT78" i="6" a="1"/>
  <c r="FT78" i="6" s="1"/>
  <c r="FT77" i="6" a="1"/>
  <c r="FT77" i="6" s="1"/>
  <c r="FT76" i="6" a="1"/>
  <c r="FT76" i="6" s="1"/>
  <c r="FT75" i="6" a="1"/>
  <c r="FT75" i="6" s="1"/>
  <c r="FT74" i="6" a="1"/>
  <c r="FT74" i="6" s="1"/>
  <c r="FT73" i="6" a="1"/>
  <c r="FT73" i="6" s="1"/>
  <c r="FT72" i="6" a="1"/>
  <c r="FT72" i="6" s="1"/>
  <c r="FT71" i="6" a="1"/>
  <c r="FT71" i="6" s="1"/>
  <c r="FT70" i="6" a="1"/>
  <c r="FT70" i="6" s="1"/>
  <c r="FO89" i="6" a="1"/>
  <c r="FO89" i="6" s="1"/>
  <c r="FO88" i="6" a="1"/>
  <c r="FO88" i="6" s="1"/>
  <c r="FO87" i="6" a="1"/>
  <c r="FO87" i="6" s="1"/>
  <c r="FO86" i="6" a="1"/>
  <c r="FO86" i="6" s="1"/>
  <c r="FO85" i="6" a="1"/>
  <c r="FO85" i="6" s="1"/>
  <c r="FO84" i="6" a="1"/>
  <c r="FO84" i="6" s="1"/>
  <c r="FO83" i="6" a="1"/>
  <c r="FO83" i="6" s="1"/>
  <c r="FO82" i="6" a="1"/>
  <c r="FO82" i="6" s="1"/>
  <c r="FO81" i="6" a="1"/>
  <c r="FO81" i="6" s="1"/>
  <c r="FO80" i="6" a="1"/>
  <c r="FO80" i="6" s="1"/>
  <c r="FO79" i="6" a="1"/>
  <c r="FO79" i="6" s="1"/>
  <c r="FO78" i="6" a="1"/>
  <c r="FO78" i="6" s="1"/>
  <c r="FO77" i="6" a="1"/>
  <c r="FO77" i="6" s="1"/>
  <c r="FO76" i="6" a="1"/>
  <c r="FO76" i="6" s="1"/>
  <c r="FO75" i="6" a="1"/>
  <c r="FO75" i="6" s="1"/>
  <c r="FO74" i="6" a="1"/>
  <c r="FO74" i="6" s="1"/>
  <c r="FO73" i="6" a="1"/>
  <c r="FO73" i="6" s="1"/>
  <c r="FO72" i="6" a="1"/>
  <c r="FO72" i="6" s="1"/>
  <c r="FO71" i="6" a="1"/>
  <c r="FO71" i="6" s="1"/>
  <c r="FO70" i="6" a="1"/>
  <c r="FO70" i="6" s="1"/>
  <c r="FJ89" i="6" a="1"/>
  <c r="FJ89" i="6" s="1"/>
  <c r="FJ88" i="6" a="1"/>
  <c r="FJ88" i="6" s="1"/>
  <c r="FJ87" i="6" a="1"/>
  <c r="FJ87" i="6" s="1"/>
  <c r="FJ86" i="6" a="1"/>
  <c r="FJ86" i="6" s="1"/>
  <c r="FJ85" i="6" a="1"/>
  <c r="FJ85" i="6" s="1"/>
  <c r="FJ84" i="6" a="1"/>
  <c r="FJ84" i="6" s="1"/>
  <c r="FJ83" i="6" a="1"/>
  <c r="FJ83" i="6" s="1"/>
  <c r="FJ82" i="6" a="1"/>
  <c r="FJ82" i="6" s="1"/>
  <c r="FJ81" i="6" a="1"/>
  <c r="FJ81" i="6" s="1"/>
  <c r="FJ80" i="6" a="1"/>
  <c r="FJ80" i="6" s="1"/>
  <c r="FJ79" i="6" a="1"/>
  <c r="FJ79" i="6" s="1"/>
  <c r="FJ78" i="6" a="1"/>
  <c r="FJ78" i="6" s="1"/>
  <c r="FJ77" i="6" a="1"/>
  <c r="FJ77" i="6" s="1"/>
  <c r="FJ76" i="6" a="1"/>
  <c r="FJ76" i="6" s="1"/>
  <c r="FJ75" i="6" a="1"/>
  <c r="FJ75" i="6" s="1"/>
  <c r="FJ74" i="6" a="1"/>
  <c r="FJ74" i="6" s="1"/>
  <c r="FJ73" i="6" a="1"/>
  <c r="FJ73" i="6" s="1"/>
  <c r="FJ72" i="6" a="1"/>
  <c r="FJ72" i="6" s="1"/>
  <c r="FJ71" i="6" a="1"/>
  <c r="FJ71" i="6" s="1"/>
  <c r="FJ70" i="6" a="1"/>
  <c r="FJ70" i="6" s="1"/>
  <c r="FE89" i="6" a="1"/>
  <c r="FE89" i="6" s="1"/>
  <c r="FE88" i="6" a="1"/>
  <c r="FE88" i="6" s="1"/>
  <c r="FE87" i="6" a="1"/>
  <c r="FE87" i="6" s="1"/>
  <c r="FE86" i="6" a="1"/>
  <c r="FE86" i="6" s="1"/>
  <c r="FE85" i="6" a="1"/>
  <c r="FE85" i="6" s="1"/>
  <c r="FE84" i="6" a="1"/>
  <c r="FE84" i="6" s="1"/>
  <c r="FE83" i="6" a="1"/>
  <c r="FE83" i="6" s="1"/>
  <c r="FE82" i="6" a="1"/>
  <c r="FE82" i="6" s="1"/>
  <c r="FE81" i="6" a="1"/>
  <c r="FE81" i="6" s="1"/>
  <c r="FE80" i="6" a="1"/>
  <c r="FE80" i="6" s="1"/>
  <c r="FE79" i="6" a="1"/>
  <c r="FE79" i="6" s="1"/>
  <c r="FE78" i="6" a="1"/>
  <c r="FE78" i="6" s="1"/>
  <c r="FH78" i="6" s="1" a="1"/>
  <c r="FH78" i="6" s="1"/>
  <c r="FE77" i="6" a="1"/>
  <c r="FE77" i="6" s="1"/>
  <c r="FE76" i="6" a="1"/>
  <c r="FE76" i="6" s="1"/>
  <c r="FE75" i="6" a="1"/>
  <c r="FE75" i="6" s="1"/>
  <c r="FE74" i="6" a="1"/>
  <c r="FE74" i="6" s="1"/>
  <c r="FE73" i="6" a="1"/>
  <c r="FE73" i="6" s="1"/>
  <c r="FE72" i="6" a="1"/>
  <c r="FE72" i="6" s="1"/>
  <c r="FE71" i="6" a="1"/>
  <c r="FE71" i="6" s="1"/>
  <c r="FE70" i="6" a="1"/>
  <c r="FE70" i="6" s="1"/>
  <c r="EZ89" i="6" a="1"/>
  <c r="EZ89" i="6" s="1"/>
  <c r="EZ88" i="6" a="1"/>
  <c r="EZ88" i="6" s="1"/>
  <c r="EZ87" i="6" a="1"/>
  <c r="EZ87" i="6" s="1"/>
  <c r="EZ86" i="6" a="1"/>
  <c r="EZ86" i="6" s="1"/>
  <c r="EZ85" i="6" a="1"/>
  <c r="EZ85" i="6" s="1"/>
  <c r="EZ84" i="6" a="1"/>
  <c r="EZ84" i="6" s="1"/>
  <c r="EZ83" i="6" a="1"/>
  <c r="EZ83" i="6" s="1"/>
  <c r="EZ82" i="6" a="1"/>
  <c r="EZ82" i="6" s="1"/>
  <c r="EZ81" i="6" a="1"/>
  <c r="EZ81" i="6" s="1"/>
  <c r="EZ80" i="6" a="1"/>
  <c r="EZ80" i="6" s="1"/>
  <c r="EZ79" i="6" a="1"/>
  <c r="EZ79" i="6" s="1"/>
  <c r="EZ78" i="6" a="1"/>
  <c r="EZ78" i="6" s="1"/>
  <c r="EZ77" i="6" a="1"/>
  <c r="EZ77" i="6" s="1"/>
  <c r="EZ76" i="6" a="1"/>
  <c r="EZ76" i="6" s="1"/>
  <c r="EZ75" i="6" a="1"/>
  <c r="EZ75" i="6" s="1"/>
  <c r="EZ74" i="6" a="1"/>
  <c r="EZ74" i="6" s="1"/>
  <c r="EZ73" i="6" a="1"/>
  <c r="EZ73" i="6" s="1"/>
  <c r="EZ72" i="6" a="1"/>
  <c r="EZ72" i="6" s="1"/>
  <c r="EZ71" i="6" a="1"/>
  <c r="EZ71" i="6" s="1"/>
  <c r="EZ70" i="6" a="1"/>
  <c r="EZ70" i="6" s="1"/>
  <c r="EU89" i="6" a="1"/>
  <c r="EU89" i="6" s="1"/>
  <c r="EU88" i="6" a="1"/>
  <c r="EU88" i="6" s="1"/>
  <c r="EU87" i="6" a="1"/>
  <c r="EU87" i="6" s="1"/>
  <c r="EU86" i="6" a="1"/>
  <c r="EU86" i="6" s="1"/>
  <c r="EU85" i="6" a="1"/>
  <c r="EU85" i="6" s="1"/>
  <c r="EU84" i="6" a="1"/>
  <c r="EU84" i="6" s="1"/>
  <c r="EU83" i="6" a="1"/>
  <c r="EU83" i="6" s="1"/>
  <c r="EU82" i="6" a="1"/>
  <c r="EU82" i="6" s="1"/>
  <c r="EU81" i="6" a="1"/>
  <c r="EU81" i="6" s="1"/>
  <c r="EU80" i="6" a="1"/>
  <c r="EU80" i="6" s="1"/>
  <c r="EU79" i="6" a="1"/>
  <c r="EU79" i="6" s="1"/>
  <c r="EU78" i="6" a="1"/>
  <c r="EU78" i="6" s="1"/>
  <c r="EU77" i="6" a="1"/>
  <c r="EU77" i="6" s="1"/>
  <c r="EU76" i="6" a="1"/>
  <c r="EU76" i="6" s="1"/>
  <c r="EU75" i="6" a="1"/>
  <c r="EU75" i="6" s="1"/>
  <c r="EU74" i="6" a="1"/>
  <c r="EU74" i="6" s="1"/>
  <c r="EU73" i="6" a="1"/>
  <c r="EU73" i="6" s="1"/>
  <c r="EU72" i="6" a="1"/>
  <c r="EU72" i="6" s="1"/>
  <c r="EU71" i="6" a="1"/>
  <c r="EU71" i="6" s="1"/>
  <c r="EU70" i="6" a="1"/>
  <c r="EU70" i="6" s="1"/>
  <c r="EP89" i="6" a="1"/>
  <c r="EP89" i="6" s="1"/>
  <c r="EP88" i="6" a="1"/>
  <c r="EP88" i="6" s="1"/>
  <c r="EP87" i="6" a="1"/>
  <c r="EP87" i="6" s="1"/>
  <c r="EP86" i="6" a="1"/>
  <c r="EP86" i="6" s="1"/>
  <c r="EP85" i="6" a="1"/>
  <c r="EP85" i="6" s="1"/>
  <c r="ES85" i="6" s="1" a="1"/>
  <c r="ES85" i="6" s="1"/>
  <c r="EP84" i="6" a="1"/>
  <c r="EP84" i="6" s="1"/>
  <c r="EP83" i="6" a="1"/>
  <c r="EP83" i="6" s="1"/>
  <c r="EP82" i="6" a="1"/>
  <c r="EP82" i="6" s="1"/>
  <c r="EP81" i="6" a="1"/>
  <c r="EP81" i="6" s="1"/>
  <c r="EP80" i="6" a="1"/>
  <c r="EP80" i="6" s="1"/>
  <c r="EP79" i="6" a="1"/>
  <c r="EP79" i="6" s="1"/>
  <c r="EP78" i="6" a="1"/>
  <c r="EP78" i="6" s="1"/>
  <c r="EP77" i="6" a="1"/>
  <c r="EP77" i="6" s="1"/>
  <c r="EP76" i="6" a="1"/>
  <c r="EP76" i="6" s="1"/>
  <c r="EP75" i="6" a="1"/>
  <c r="EP75" i="6" s="1"/>
  <c r="EP74" i="6" a="1"/>
  <c r="EP74" i="6" s="1"/>
  <c r="EP73" i="6" a="1"/>
  <c r="EP73" i="6" s="1"/>
  <c r="EP72" i="6" a="1"/>
  <c r="EP72" i="6" s="1"/>
  <c r="EP71" i="6" a="1"/>
  <c r="EP71" i="6" s="1"/>
  <c r="EP70" i="6" a="1"/>
  <c r="EP70" i="6" s="1"/>
  <c r="EK89" i="6" a="1"/>
  <c r="EK89" i="6" s="1"/>
  <c r="EK88" i="6" a="1"/>
  <c r="EK88" i="6" s="1"/>
  <c r="EK87" i="6" a="1"/>
  <c r="EK87" i="6" s="1"/>
  <c r="EK86" i="6" a="1"/>
  <c r="EK86" i="6" s="1"/>
  <c r="EK85" i="6" a="1"/>
  <c r="EK85" i="6" s="1"/>
  <c r="EK84" i="6" a="1"/>
  <c r="EK84" i="6" s="1"/>
  <c r="EK83" i="6" a="1"/>
  <c r="EK83" i="6" s="1"/>
  <c r="EK82" i="6" a="1"/>
  <c r="EK82" i="6" s="1"/>
  <c r="EK81" i="6" a="1"/>
  <c r="EK81" i="6" s="1"/>
  <c r="EK80" i="6" a="1"/>
  <c r="EK80" i="6" s="1"/>
  <c r="EK79" i="6" a="1"/>
  <c r="EK79" i="6" s="1"/>
  <c r="EK78" i="6" a="1"/>
  <c r="EK78" i="6" s="1"/>
  <c r="EK77" i="6" a="1"/>
  <c r="EK77" i="6" s="1"/>
  <c r="EK76" i="6" a="1"/>
  <c r="EK76" i="6" s="1"/>
  <c r="EK75" i="6" a="1"/>
  <c r="EK75" i="6" s="1"/>
  <c r="EK74" i="6" a="1"/>
  <c r="EK74" i="6" s="1"/>
  <c r="EK73" i="6" a="1"/>
  <c r="EK73" i="6" s="1"/>
  <c r="EK72" i="6" a="1"/>
  <c r="EK72" i="6" s="1"/>
  <c r="EK71" i="6" a="1"/>
  <c r="EK71" i="6" s="1"/>
  <c r="EK70" i="6" a="1"/>
  <c r="EK70" i="6" s="1"/>
  <c r="EF89" i="6" a="1"/>
  <c r="EF89" i="6" s="1"/>
  <c r="EF88" i="6" a="1"/>
  <c r="EF88" i="6" s="1"/>
  <c r="EF87" i="6" a="1"/>
  <c r="EF87" i="6" s="1"/>
  <c r="EF86" i="6" a="1"/>
  <c r="EF86" i="6" s="1"/>
  <c r="EF85" i="6" a="1"/>
  <c r="EF85" i="6" s="1"/>
  <c r="EF84" i="6" a="1"/>
  <c r="EF84" i="6" s="1"/>
  <c r="EF83" i="6" a="1"/>
  <c r="EF83" i="6" s="1"/>
  <c r="EF82" i="6" a="1"/>
  <c r="EF82" i="6" s="1"/>
  <c r="EF81" i="6" a="1"/>
  <c r="EF81" i="6" s="1"/>
  <c r="EF80" i="6" a="1"/>
  <c r="EF80" i="6" s="1"/>
  <c r="EF79" i="6" a="1"/>
  <c r="EF79" i="6" s="1"/>
  <c r="EF78" i="6" a="1"/>
  <c r="EF78" i="6" s="1"/>
  <c r="EF77" i="6" a="1"/>
  <c r="EF77" i="6" s="1"/>
  <c r="EF76" i="6" a="1"/>
  <c r="EF76" i="6" s="1"/>
  <c r="EF75" i="6" a="1"/>
  <c r="EF75" i="6" s="1"/>
  <c r="EF74" i="6" a="1"/>
  <c r="EF74" i="6" s="1"/>
  <c r="EF73" i="6" a="1"/>
  <c r="EF73" i="6" s="1"/>
  <c r="EF72" i="6" a="1"/>
  <c r="EF72" i="6" s="1"/>
  <c r="EF71" i="6" a="1"/>
  <c r="EF71" i="6" s="1"/>
  <c r="EF70" i="6" a="1"/>
  <c r="EF70" i="6" s="1"/>
  <c r="EA89" i="6" a="1"/>
  <c r="EA89" i="6" s="1"/>
  <c r="EA88" i="6" a="1"/>
  <c r="EA88" i="6" s="1"/>
  <c r="EA87" i="6" a="1"/>
  <c r="EA87" i="6" s="1"/>
  <c r="EA86" i="6" a="1"/>
  <c r="EA86" i="6" s="1"/>
  <c r="EA85" i="6" a="1"/>
  <c r="EA85" i="6" s="1"/>
  <c r="EA84" i="6" a="1"/>
  <c r="EA84" i="6" s="1"/>
  <c r="EA83" i="6" a="1"/>
  <c r="EA83" i="6" s="1"/>
  <c r="EA82" i="6" a="1"/>
  <c r="EA82" i="6" s="1"/>
  <c r="EA81" i="6" a="1"/>
  <c r="EA81" i="6" s="1"/>
  <c r="EA80" i="6" a="1"/>
  <c r="EA80" i="6" s="1"/>
  <c r="EA79" i="6" a="1"/>
  <c r="EA79" i="6" s="1"/>
  <c r="EA78" i="6" a="1"/>
  <c r="EA78" i="6" s="1"/>
  <c r="EA77" i="6" a="1"/>
  <c r="EA77" i="6" s="1"/>
  <c r="EA76" i="6" a="1"/>
  <c r="EA76" i="6" s="1"/>
  <c r="EA75" i="6" a="1"/>
  <c r="EA75" i="6" s="1"/>
  <c r="EA74" i="6" a="1"/>
  <c r="EA74" i="6" s="1"/>
  <c r="EA73" i="6" a="1"/>
  <c r="EA73" i="6" s="1"/>
  <c r="EA72" i="6" a="1"/>
  <c r="EA72" i="6" s="1"/>
  <c r="EA71" i="6" a="1"/>
  <c r="EA71" i="6" s="1"/>
  <c r="EA70" i="6" a="1"/>
  <c r="EA70" i="6" s="1"/>
  <c r="DV89" i="6" a="1"/>
  <c r="DV89" i="6" s="1"/>
  <c r="DV88" i="6" a="1"/>
  <c r="DV88" i="6" s="1"/>
  <c r="DV87" i="6" a="1"/>
  <c r="DV87" i="6" s="1"/>
  <c r="DV86" i="6" a="1"/>
  <c r="DV86" i="6" s="1"/>
  <c r="DV85" i="6" a="1"/>
  <c r="DV85" i="6" s="1"/>
  <c r="DV84" i="6" a="1"/>
  <c r="DV84" i="6" s="1"/>
  <c r="DV83" i="6" a="1"/>
  <c r="DV83" i="6" s="1"/>
  <c r="DV82" i="6" a="1"/>
  <c r="DV82" i="6" s="1"/>
  <c r="DV81" i="6" a="1"/>
  <c r="DV81" i="6" s="1"/>
  <c r="DV80" i="6" a="1"/>
  <c r="DV80" i="6" s="1"/>
  <c r="DV79" i="6" a="1"/>
  <c r="DV79" i="6" s="1"/>
  <c r="DV78" i="6" a="1"/>
  <c r="DV78" i="6" s="1"/>
  <c r="DV77" i="6" a="1"/>
  <c r="DV77" i="6" s="1"/>
  <c r="DV76" i="6" a="1"/>
  <c r="DV76" i="6" s="1"/>
  <c r="DV75" i="6" a="1"/>
  <c r="DV75" i="6" s="1"/>
  <c r="DV74" i="6" a="1"/>
  <c r="DV74" i="6" s="1"/>
  <c r="DV73" i="6" a="1"/>
  <c r="DV73" i="6" s="1"/>
  <c r="DV72" i="6" a="1"/>
  <c r="DV72" i="6" s="1"/>
  <c r="DV71" i="6" a="1"/>
  <c r="DV71" i="6" s="1"/>
  <c r="DV70" i="6" a="1"/>
  <c r="DV70" i="6" s="1"/>
  <c r="DQ89" i="6" a="1"/>
  <c r="DQ89" i="6" s="1"/>
  <c r="DQ88" i="6" a="1"/>
  <c r="DQ88" i="6" s="1"/>
  <c r="DQ87" i="6" a="1"/>
  <c r="DQ87" i="6" s="1"/>
  <c r="DQ86" i="6" a="1"/>
  <c r="DQ86" i="6" s="1"/>
  <c r="DQ85" i="6" a="1"/>
  <c r="DQ85" i="6" s="1"/>
  <c r="DQ84" i="6" a="1"/>
  <c r="DQ84" i="6" s="1"/>
  <c r="DQ83" i="6" a="1"/>
  <c r="DQ83" i="6" s="1"/>
  <c r="DQ82" i="6" a="1"/>
  <c r="DQ82" i="6" s="1"/>
  <c r="DT82" i="6" s="1" a="1"/>
  <c r="DT82" i="6" s="1"/>
  <c r="DQ81" i="6" a="1"/>
  <c r="DQ81" i="6" s="1"/>
  <c r="DQ80" i="6" a="1"/>
  <c r="DQ80" i="6" s="1"/>
  <c r="DQ79" i="6" a="1"/>
  <c r="DQ79" i="6" s="1"/>
  <c r="DQ78" i="6" a="1"/>
  <c r="DQ78" i="6" s="1"/>
  <c r="DQ77" i="6" a="1"/>
  <c r="DQ77" i="6" s="1"/>
  <c r="DQ76" i="6" a="1"/>
  <c r="DQ76" i="6" s="1"/>
  <c r="DQ75" i="6" a="1"/>
  <c r="DQ75" i="6" s="1"/>
  <c r="DQ74" i="6" a="1"/>
  <c r="DQ74" i="6" s="1"/>
  <c r="DQ73" i="6" a="1"/>
  <c r="DQ73" i="6" s="1"/>
  <c r="DQ72" i="6" a="1"/>
  <c r="DQ72" i="6" s="1"/>
  <c r="DQ71" i="6" a="1"/>
  <c r="DQ71" i="6" s="1"/>
  <c r="DQ70" i="6" a="1"/>
  <c r="DQ70" i="6" s="1"/>
  <c r="DL89" i="6" a="1"/>
  <c r="DL89" i="6" s="1"/>
  <c r="DL88" i="6" a="1"/>
  <c r="DL88" i="6" s="1"/>
  <c r="DL87" i="6" a="1"/>
  <c r="DL87" i="6" s="1"/>
  <c r="DL86" i="6" a="1"/>
  <c r="DL86" i="6" s="1"/>
  <c r="DL85" i="6" a="1"/>
  <c r="DL85" i="6" s="1"/>
  <c r="DL84" i="6" a="1"/>
  <c r="DL84" i="6" s="1"/>
  <c r="DL83" i="6" a="1"/>
  <c r="DL83" i="6" s="1"/>
  <c r="DL82" i="6" a="1"/>
  <c r="DL82" i="6" s="1"/>
  <c r="DL81" i="6" a="1"/>
  <c r="DL81" i="6" s="1"/>
  <c r="DL80" i="6" a="1"/>
  <c r="DL80" i="6" s="1"/>
  <c r="DL79" i="6" a="1"/>
  <c r="DL79" i="6" s="1"/>
  <c r="DL78" i="6" a="1"/>
  <c r="DL78" i="6" s="1"/>
  <c r="DO78" i="6" s="1" a="1"/>
  <c r="DO78" i="6" s="1"/>
  <c r="DL77" i="6" a="1"/>
  <c r="DL77" i="6" s="1"/>
  <c r="DL76" i="6" a="1"/>
  <c r="DL76" i="6" s="1"/>
  <c r="DL75" i="6" a="1"/>
  <c r="DL75" i="6" s="1"/>
  <c r="DL74" i="6" a="1"/>
  <c r="DL74" i="6" s="1"/>
  <c r="DL73" i="6" a="1"/>
  <c r="DL73" i="6" s="1"/>
  <c r="DL72" i="6" a="1"/>
  <c r="DL72" i="6" s="1"/>
  <c r="DL71" i="6" a="1"/>
  <c r="DL71" i="6" s="1"/>
  <c r="DL70" i="6" a="1"/>
  <c r="DL70" i="6" s="1"/>
  <c r="DO70" i="6" s="1" a="1"/>
  <c r="DO70" i="6" s="1"/>
  <c r="DG89" i="6" a="1"/>
  <c r="DG89" i="6" s="1"/>
  <c r="DG88" i="6" a="1"/>
  <c r="DG88" i="6" s="1"/>
  <c r="DG87" i="6" a="1"/>
  <c r="DG87" i="6" s="1"/>
  <c r="DG86" i="6" a="1"/>
  <c r="DG86" i="6" s="1"/>
  <c r="DG85" i="6" a="1"/>
  <c r="DG85" i="6" s="1"/>
  <c r="DG84" i="6" a="1"/>
  <c r="DG84" i="6" s="1"/>
  <c r="DG83" i="6" a="1"/>
  <c r="DG83" i="6" s="1"/>
  <c r="DG82" i="6" a="1"/>
  <c r="DG82" i="6" s="1"/>
  <c r="DG81" i="6" a="1"/>
  <c r="DG81" i="6" s="1"/>
  <c r="DG80" i="6" a="1"/>
  <c r="DG80" i="6" s="1"/>
  <c r="DG79" i="6" a="1"/>
  <c r="DG79" i="6" s="1"/>
  <c r="DG78" i="6" a="1"/>
  <c r="DG78" i="6" s="1"/>
  <c r="DG77" i="6" a="1"/>
  <c r="DG77" i="6" s="1"/>
  <c r="DG76" i="6" a="1"/>
  <c r="DG76" i="6" s="1"/>
  <c r="DG75" i="6" a="1"/>
  <c r="DG75" i="6" s="1"/>
  <c r="DG74" i="6" a="1"/>
  <c r="DG74" i="6" s="1"/>
  <c r="DG73" i="6" a="1"/>
  <c r="DG73" i="6" s="1"/>
  <c r="DG72" i="6" a="1"/>
  <c r="DG72" i="6" s="1"/>
  <c r="DG71" i="6" a="1"/>
  <c r="DG71" i="6" s="1"/>
  <c r="DG70" i="6" a="1"/>
  <c r="DG70" i="6" s="1"/>
  <c r="DB89" i="6" a="1"/>
  <c r="DB89" i="6" s="1"/>
  <c r="DB88" i="6" a="1"/>
  <c r="DB88" i="6" s="1"/>
  <c r="DB87" i="6" a="1"/>
  <c r="DB87" i="6" s="1"/>
  <c r="DB86" i="6" a="1"/>
  <c r="DB86" i="6" s="1"/>
  <c r="DB85" i="6" a="1"/>
  <c r="DB85" i="6" s="1"/>
  <c r="DE85" i="6" s="1" a="1"/>
  <c r="DE85" i="6" s="1"/>
  <c r="DB84" i="6" a="1"/>
  <c r="DB84" i="6" s="1"/>
  <c r="DB83" i="6" a="1"/>
  <c r="DB83" i="6" s="1"/>
  <c r="DB82" i="6" a="1"/>
  <c r="DB82" i="6" s="1"/>
  <c r="DB81" i="6" a="1"/>
  <c r="DB81" i="6" s="1"/>
  <c r="DB80" i="6" a="1"/>
  <c r="DB80" i="6" s="1"/>
  <c r="DB79" i="6" a="1"/>
  <c r="DB79" i="6" s="1"/>
  <c r="DB78" i="6" a="1"/>
  <c r="DB78" i="6" s="1"/>
  <c r="DB77" i="6" a="1"/>
  <c r="DB77" i="6" s="1"/>
  <c r="DB76" i="6" a="1"/>
  <c r="DB76" i="6" s="1"/>
  <c r="DB75" i="6" a="1"/>
  <c r="DB75" i="6" s="1"/>
  <c r="DB74" i="6" a="1"/>
  <c r="DB74" i="6" s="1"/>
  <c r="DB73" i="6" a="1"/>
  <c r="DB73" i="6" s="1"/>
  <c r="DB72" i="6" a="1"/>
  <c r="DB72" i="6" s="1"/>
  <c r="DB71" i="6" a="1"/>
  <c r="DB71" i="6" s="1"/>
  <c r="DB70" i="6" a="1"/>
  <c r="DB70" i="6" s="1"/>
  <c r="CW89" i="6" a="1"/>
  <c r="CW89" i="6" s="1"/>
  <c r="CW88" i="6" a="1"/>
  <c r="CW88" i="6" s="1"/>
  <c r="CW87" i="6" a="1"/>
  <c r="CW87" i="6" s="1"/>
  <c r="CW86" i="6" a="1"/>
  <c r="CW86" i="6" s="1"/>
  <c r="CW85" i="6" a="1"/>
  <c r="CW85" i="6" s="1"/>
  <c r="CW84" i="6" a="1"/>
  <c r="CW84" i="6" s="1"/>
  <c r="CW83" i="6" a="1"/>
  <c r="CW83" i="6" s="1"/>
  <c r="CW82" i="6" a="1"/>
  <c r="CW82" i="6" s="1"/>
  <c r="CW81" i="6" a="1"/>
  <c r="CW81" i="6" s="1"/>
  <c r="CW80" i="6" a="1"/>
  <c r="CW80" i="6" s="1"/>
  <c r="CW79" i="6" a="1"/>
  <c r="CW79" i="6" s="1"/>
  <c r="CW78" i="6" a="1"/>
  <c r="CW78" i="6" s="1"/>
  <c r="CW77" i="6" a="1"/>
  <c r="CW77" i="6" s="1"/>
  <c r="CW76" i="6" a="1"/>
  <c r="CW76" i="6" s="1"/>
  <c r="CW75" i="6" a="1"/>
  <c r="CW75" i="6" s="1"/>
  <c r="CW74" i="6" a="1"/>
  <c r="CW74" i="6" s="1"/>
  <c r="CW73" i="6" a="1"/>
  <c r="CW73" i="6" s="1"/>
  <c r="CW72" i="6" a="1"/>
  <c r="CW72" i="6" s="1"/>
  <c r="CW71" i="6" a="1"/>
  <c r="CW71" i="6" s="1"/>
  <c r="CW70" i="6" a="1"/>
  <c r="CW70" i="6" s="1"/>
  <c r="CR89" i="6" a="1"/>
  <c r="CR89" i="6" s="1"/>
  <c r="CR88" i="6" a="1"/>
  <c r="CR88" i="6" s="1"/>
  <c r="CR87" i="6" a="1"/>
  <c r="CR87" i="6" s="1"/>
  <c r="CR86" i="6" a="1"/>
  <c r="CR86" i="6" s="1"/>
  <c r="CR85" i="6" a="1"/>
  <c r="CR85" i="6" s="1"/>
  <c r="CR84" i="6" a="1"/>
  <c r="CR84" i="6" s="1"/>
  <c r="CR83" i="6" a="1"/>
  <c r="CR83" i="6" s="1"/>
  <c r="CR82" i="6" a="1"/>
  <c r="CR82" i="6" s="1"/>
  <c r="CR81" i="6" a="1"/>
  <c r="CR81" i="6" s="1"/>
  <c r="CR80" i="6" a="1"/>
  <c r="CR80" i="6" s="1"/>
  <c r="CR79" i="6" a="1"/>
  <c r="CR79" i="6" s="1"/>
  <c r="CR78" i="6" a="1"/>
  <c r="CR78" i="6" s="1"/>
  <c r="CU78" i="6" s="1" a="1"/>
  <c r="CU78" i="6" s="1"/>
  <c r="CR77" i="6" a="1"/>
  <c r="CR77" i="6" s="1"/>
  <c r="CR76" i="6" a="1"/>
  <c r="CR76" i="6" s="1"/>
  <c r="CR75" i="6" a="1"/>
  <c r="CR75" i="6" s="1"/>
  <c r="CR74" i="6" a="1"/>
  <c r="CR74" i="6" s="1"/>
  <c r="CR73" i="6" a="1"/>
  <c r="CR73" i="6" s="1"/>
  <c r="CU73" i="6" s="1" a="1"/>
  <c r="CU73" i="6" s="1"/>
  <c r="CR72" i="6" a="1"/>
  <c r="CR72" i="6" s="1"/>
  <c r="CR71" i="6" a="1"/>
  <c r="CR71" i="6" s="1"/>
  <c r="CR70" i="6" a="1"/>
  <c r="CR70" i="6" s="1"/>
  <c r="CM89" i="6" a="1"/>
  <c r="CM89" i="6" s="1"/>
  <c r="CM88" i="6" a="1"/>
  <c r="CM88" i="6" s="1"/>
  <c r="CM87" i="6" a="1"/>
  <c r="CM87" i="6" s="1"/>
  <c r="CM86" i="6" a="1"/>
  <c r="CM86" i="6" s="1"/>
  <c r="CM85" i="6" a="1"/>
  <c r="CM85" i="6" s="1"/>
  <c r="CM84" i="6" a="1"/>
  <c r="CM84" i="6" s="1"/>
  <c r="CM83" i="6" a="1"/>
  <c r="CM83" i="6" s="1"/>
  <c r="CM82" i="6" a="1"/>
  <c r="CM82" i="6" s="1"/>
  <c r="CM81" i="6" a="1"/>
  <c r="CM81" i="6" s="1"/>
  <c r="CM80" i="6" a="1"/>
  <c r="CM80" i="6" s="1"/>
  <c r="CM79" i="6" a="1"/>
  <c r="CM79" i="6" s="1"/>
  <c r="CM78" i="6" a="1"/>
  <c r="CM78" i="6" s="1"/>
  <c r="CM77" i="6" a="1"/>
  <c r="CM77" i="6" s="1"/>
  <c r="CP77" i="6" s="1" a="1"/>
  <c r="CP77" i="6" s="1"/>
  <c r="CM76" i="6" a="1"/>
  <c r="CM76" i="6" s="1"/>
  <c r="CM75" i="6" a="1"/>
  <c r="CM75" i="6" s="1"/>
  <c r="CM74" i="6" a="1"/>
  <c r="CM74" i="6" s="1"/>
  <c r="CM73" i="6" a="1"/>
  <c r="CM73" i="6" s="1"/>
  <c r="CM72" i="6" a="1"/>
  <c r="CM72" i="6" s="1"/>
  <c r="CM71" i="6" a="1"/>
  <c r="CM71" i="6" s="1"/>
  <c r="CM70" i="6" a="1"/>
  <c r="CM70" i="6" s="1"/>
  <c r="CH89" i="6" a="1"/>
  <c r="CH89" i="6" s="1"/>
  <c r="CH88" i="6" a="1"/>
  <c r="CH88" i="6" s="1"/>
  <c r="CH87" i="6" a="1"/>
  <c r="CH87" i="6" s="1"/>
  <c r="CH86" i="6" a="1"/>
  <c r="CH86" i="6" s="1"/>
  <c r="CH85" i="6" a="1"/>
  <c r="CH85" i="6" s="1"/>
  <c r="CH84" i="6" a="1"/>
  <c r="CH84" i="6" s="1"/>
  <c r="CH83" i="6" a="1"/>
  <c r="CH83" i="6" s="1"/>
  <c r="CH82" i="6" a="1"/>
  <c r="CH82" i="6" s="1"/>
  <c r="CH81" i="6" a="1"/>
  <c r="CH81" i="6" s="1"/>
  <c r="CH80" i="6" a="1"/>
  <c r="CH80" i="6" s="1"/>
  <c r="CH79" i="6" a="1"/>
  <c r="CH79" i="6" s="1"/>
  <c r="CH78" i="6" a="1"/>
  <c r="CH78" i="6" s="1"/>
  <c r="CH77" i="6" a="1"/>
  <c r="CH77" i="6" s="1"/>
  <c r="CH76" i="6" a="1"/>
  <c r="CH76" i="6" s="1"/>
  <c r="CH75" i="6" a="1"/>
  <c r="CH75" i="6" s="1"/>
  <c r="CH74" i="6" a="1"/>
  <c r="CH74" i="6" s="1"/>
  <c r="CH73" i="6" a="1"/>
  <c r="CH73" i="6" s="1"/>
  <c r="CH72" i="6" a="1"/>
  <c r="CH72" i="6" s="1"/>
  <c r="CH71" i="6" a="1"/>
  <c r="CH71" i="6" s="1"/>
  <c r="CH70" i="6" a="1"/>
  <c r="CH70" i="6" s="1"/>
  <c r="CC89" i="6" a="1"/>
  <c r="CC89" i="6" s="1"/>
  <c r="CC88" i="6" a="1"/>
  <c r="CC88" i="6" s="1"/>
  <c r="CC87" i="6" a="1"/>
  <c r="CC87" i="6" s="1"/>
  <c r="CC86" i="6" a="1"/>
  <c r="CC86" i="6" s="1"/>
  <c r="CC85" i="6" a="1"/>
  <c r="CC85" i="6" s="1"/>
  <c r="CC84" i="6" a="1"/>
  <c r="CC84" i="6" s="1"/>
  <c r="CC83" i="6" a="1"/>
  <c r="CC83" i="6" s="1"/>
  <c r="CC82" i="6" a="1"/>
  <c r="CC82" i="6" s="1"/>
  <c r="CC81" i="6" a="1"/>
  <c r="CC81" i="6" s="1"/>
  <c r="CC80" i="6" a="1"/>
  <c r="CC80" i="6" s="1"/>
  <c r="CC79" i="6" a="1"/>
  <c r="CC79" i="6" s="1"/>
  <c r="CC78" i="6" a="1"/>
  <c r="CC78" i="6" s="1"/>
  <c r="CC77" i="6" a="1"/>
  <c r="CC77" i="6" s="1"/>
  <c r="CC76" i="6" a="1"/>
  <c r="CC76" i="6" s="1"/>
  <c r="CC75" i="6" a="1"/>
  <c r="CC75" i="6" s="1"/>
  <c r="CC74" i="6" a="1"/>
  <c r="CC74" i="6" s="1"/>
  <c r="CF74" i="6" s="1" a="1"/>
  <c r="CF74" i="6" s="1"/>
  <c r="CC73" i="6" a="1"/>
  <c r="CC73" i="6" s="1"/>
  <c r="CC72" i="6" a="1"/>
  <c r="CC72" i="6" s="1"/>
  <c r="CC71" i="6" a="1"/>
  <c r="CC71" i="6" s="1"/>
  <c r="CC70" i="6" a="1"/>
  <c r="CC70" i="6" s="1"/>
  <c r="BX89" i="6" a="1"/>
  <c r="BX89" i="6" s="1"/>
  <c r="BX88" i="6" a="1"/>
  <c r="BX88" i="6" s="1"/>
  <c r="BX87" i="6" a="1"/>
  <c r="BX87" i="6" s="1"/>
  <c r="BX86" i="6" a="1"/>
  <c r="BX86" i="6" s="1"/>
  <c r="CA86" i="6" s="1" a="1"/>
  <c r="CA86" i="6" s="1"/>
  <c r="BX85" i="6" a="1"/>
  <c r="BX85" i="6" s="1"/>
  <c r="BX84" i="6" a="1"/>
  <c r="BX84" i="6" s="1"/>
  <c r="BX83" i="6" a="1"/>
  <c r="BX83" i="6" s="1"/>
  <c r="BX82" i="6" a="1"/>
  <c r="BX82" i="6" s="1"/>
  <c r="BX81" i="6" a="1"/>
  <c r="BX81" i="6" s="1"/>
  <c r="BX80" i="6" a="1"/>
  <c r="BX80" i="6" s="1"/>
  <c r="BX79" i="6" a="1"/>
  <c r="BX79" i="6" s="1"/>
  <c r="BX78" i="6" a="1"/>
  <c r="BX78" i="6" s="1"/>
  <c r="BX77" i="6" a="1"/>
  <c r="BX77" i="6" s="1"/>
  <c r="BX76" i="6" a="1"/>
  <c r="BX76" i="6" s="1"/>
  <c r="BX75" i="6" a="1"/>
  <c r="BX75" i="6" s="1"/>
  <c r="BX74" i="6" a="1"/>
  <c r="BX74" i="6" s="1"/>
  <c r="BX73" i="6" a="1"/>
  <c r="BX73" i="6" s="1"/>
  <c r="BX72" i="6" a="1"/>
  <c r="BX72" i="6" s="1"/>
  <c r="BX71" i="6" a="1"/>
  <c r="BX71" i="6" s="1"/>
  <c r="BX70" i="6" a="1"/>
  <c r="BX70" i="6" s="1"/>
  <c r="BS89" i="6" a="1"/>
  <c r="BS89" i="6" s="1"/>
  <c r="BS88" i="6" a="1"/>
  <c r="BS88" i="6" s="1"/>
  <c r="BS87" i="6" a="1"/>
  <c r="BS87" i="6" s="1"/>
  <c r="BS86" i="6" a="1"/>
  <c r="BS86" i="6" s="1"/>
  <c r="BS85" i="6" a="1"/>
  <c r="BS85" i="6" s="1"/>
  <c r="BS84" i="6" a="1"/>
  <c r="BS84" i="6" s="1"/>
  <c r="BS83" i="6" a="1"/>
  <c r="BS83" i="6" s="1"/>
  <c r="BS82" i="6" a="1"/>
  <c r="BS82" i="6" s="1"/>
  <c r="BS81" i="6" a="1"/>
  <c r="BS81" i="6" s="1"/>
  <c r="BS80" i="6" a="1"/>
  <c r="BS80" i="6" s="1"/>
  <c r="BS79" i="6" a="1"/>
  <c r="BS79" i="6" s="1"/>
  <c r="BS78" i="6" a="1"/>
  <c r="BS78" i="6" s="1"/>
  <c r="BS77" i="6" a="1"/>
  <c r="BS77" i="6" s="1"/>
  <c r="BS76" i="6" a="1"/>
  <c r="BS76" i="6" s="1"/>
  <c r="BS75" i="6" a="1"/>
  <c r="BS75" i="6" s="1"/>
  <c r="BS74" i="6" a="1"/>
  <c r="BS74" i="6" s="1"/>
  <c r="BS73" i="6" a="1"/>
  <c r="BS73" i="6" s="1"/>
  <c r="BS72" i="6" a="1"/>
  <c r="BS72" i="6" s="1"/>
  <c r="BS71" i="6" a="1"/>
  <c r="BS71" i="6" s="1"/>
  <c r="BS70" i="6" a="1"/>
  <c r="BS70" i="6" s="1"/>
  <c r="BN89" i="6" a="1"/>
  <c r="BN89" i="6" s="1"/>
  <c r="BN88" i="6" a="1"/>
  <c r="BN88" i="6" s="1"/>
  <c r="BN87" i="6" a="1"/>
  <c r="BN87" i="6" s="1"/>
  <c r="BN86" i="6" a="1"/>
  <c r="BN86" i="6" s="1"/>
  <c r="BN85" i="6" a="1"/>
  <c r="BN85" i="6" s="1"/>
  <c r="BQ85" i="6" s="1" a="1"/>
  <c r="BQ85" i="6" s="1"/>
  <c r="BN84" i="6" a="1"/>
  <c r="BN84" i="6" s="1"/>
  <c r="BN83" i="6" a="1"/>
  <c r="BN83" i="6" s="1"/>
  <c r="BN82" i="6" a="1"/>
  <c r="BN82" i="6" s="1"/>
  <c r="BN81" i="6" a="1"/>
  <c r="BN81" i="6" s="1"/>
  <c r="BN80" i="6" a="1"/>
  <c r="BN80" i="6" s="1"/>
  <c r="BN79" i="6" a="1"/>
  <c r="BN79" i="6" s="1"/>
  <c r="BN78" i="6" a="1"/>
  <c r="BN78" i="6" s="1"/>
  <c r="BN77" i="6" a="1"/>
  <c r="BN77" i="6" s="1"/>
  <c r="BN76" i="6" a="1"/>
  <c r="BN76" i="6" s="1"/>
  <c r="BN75" i="6" a="1"/>
  <c r="BN75" i="6" s="1"/>
  <c r="BN74" i="6" a="1"/>
  <c r="BN74" i="6" s="1"/>
  <c r="BN73" i="6" a="1"/>
  <c r="BN73" i="6" s="1"/>
  <c r="BN72" i="6" a="1"/>
  <c r="BN72" i="6" s="1"/>
  <c r="BN71" i="6" a="1"/>
  <c r="BN71" i="6" s="1"/>
  <c r="BN70" i="6" a="1"/>
  <c r="BN70" i="6" s="1"/>
  <c r="BI89" i="6" a="1"/>
  <c r="BI89" i="6" s="1"/>
  <c r="BI88" i="6" a="1"/>
  <c r="BI88" i="6" s="1"/>
  <c r="BI87" i="6" a="1"/>
  <c r="BI87" i="6" s="1"/>
  <c r="BI86" i="6" a="1"/>
  <c r="BI86" i="6" s="1"/>
  <c r="BI85" i="6" a="1"/>
  <c r="BI85" i="6" s="1"/>
  <c r="BI84" i="6" a="1"/>
  <c r="BI84" i="6" s="1"/>
  <c r="BI83" i="6" a="1"/>
  <c r="BI83" i="6" s="1"/>
  <c r="BI82" i="6" a="1"/>
  <c r="BI82" i="6" s="1"/>
  <c r="BI81" i="6" a="1"/>
  <c r="BI81" i="6" s="1"/>
  <c r="BI80" i="6" a="1"/>
  <c r="BI80" i="6" s="1"/>
  <c r="BI79" i="6" a="1"/>
  <c r="BI79" i="6" s="1"/>
  <c r="BI78" i="6" a="1"/>
  <c r="BI78" i="6" s="1"/>
  <c r="BI77" i="6" a="1"/>
  <c r="BI77" i="6" s="1"/>
  <c r="BI76" i="6" a="1"/>
  <c r="BI76" i="6" s="1"/>
  <c r="BI75" i="6" a="1"/>
  <c r="BI75" i="6" s="1"/>
  <c r="BI74" i="6" a="1"/>
  <c r="BI74" i="6" s="1"/>
  <c r="BI73" i="6" a="1"/>
  <c r="BI73" i="6" s="1"/>
  <c r="BI72" i="6" a="1"/>
  <c r="BI72" i="6" s="1"/>
  <c r="BI71" i="6" a="1"/>
  <c r="BI71" i="6" s="1"/>
  <c r="BI70" i="6" a="1"/>
  <c r="BI70" i="6" s="1"/>
  <c r="BD89" i="6" a="1"/>
  <c r="BD89" i="6" s="1"/>
  <c r="BD88" i="6" a="1"/>
  <c r="BD88" i="6" s="1"/>
  <c r="BD87" i="6" a="1"/>
  <c r="BD87" i="6" s="1"/>
  <c r="BD86" i="6" a="1"/>
  <c r="BD86" i="6" s="1"/>
  <c r="BD85" i="6" a="1"/>
  <c r="BD85" i="6" s="1"/>
  <c r="BD84" i="6" a="1"/>
  <c r="BD84" i="6" s="1"/>
  <c r="BD83" i="6" a="1"/>
  <c r="BD83" i="6" s="1"/>
  <c r="BD82" i="6" a="1"/>
  <c r="BD82" i="6" s="1"/>
  <c r="BD81" i="6" a="1"/>
  <c r="BD81" i="6" s="1"/>
  <c r="BD80" i="6" a="1"/>
  <c r="BD80" i="6" s="1"/>
  <c r="BD79" i="6" a="1"/>
  <c r="BD79" i="6" s="1"/>
  <c r="BD78" i="6" a="1"/>
  <c r="BD78" i="6" s="1"/>
  <c r="BD77" i="6" a="1"/>
  <c r="BD77" i="6" s="1"/>
  <c r="BD76" i="6" a="1"/>
  <c r="BD76" i="6" s="1"/>
  <c r="BD75" i="6" a="1"/>
  <c r="BD75" i="6" s="1"/>
  <c r="BD74" i="6" a="1"/>
  <c r="BD74" i="6" s="1"/>
  <c r="BD73" i="6" a="1"/>
  <c r="BD73" i="6" s="1"/>
  <c r="BD72" i="6" a="1"/>
  <c r="BD72" i="6" s="1"/>
  <c r="BD71" i="6" a="1"/>
  <c r="BD71" i="6" s="1"/>
  <c r="BD70" i="6" a="1"/>
  <c r="BD70" i="6" s="1"/>
  <c r="AY89" i="6" a="1"/>
  <c r="AY89" i="6" s="1"/>
  <c r="AY88" i="6" a="1"/>
  <c r="AY88" i="6" s="1"/>
  <c r="AY87" i="6" a="1"/>
  <c r="AY87" i="6" s="1"/>
  <c r="AY86" i="6" a="1"/>
  <c r="AY86" i="6" s="1"/>
  <c r="AY85" i="6" a="1"/>
  <c r="AY85" i="6" s="1"/>
  <c r="AY84" i="6" a="1"/>
  <c r="AY84" i="6" s="1"/>
  <c r="AY83" i="6" a="1"/>
  <c r="AY83" i="6" s="1"/>
  <c r="AY82" i="6" a="1"/>
  <c r="AY82" i="6" s="1"/>
  <c r="AY81" i="6" a="1"/>
  <c r="AY81" i="6" s="1"/>
  <c r="AY80" i="6" a="1"/>
  <c r="AY80" i="6" s="1"/>
  <c r="AY79" i="6" a="1"/>
  <c r="AY79" i="6" s="1"/>
  <c r="AY78" i="6" a="1"/>
  <c r="AY78" i="6" s="1"/>
  <c r="AY77" i="6" a="1"/>
  <c r="AY77" i="6" s="1"/>
  <c r="AY76" i="6" a="1"/>
  <c r="AY76" i="6" s="1"/>
  <c r="AY75" i="6" a="1"/>
  <c r="AY75" i="6" s="1"/>
  <c r="AY74" i="6" a="1"/>
  <c r="AY74" i="6" s="1"/>
  <c r="AY73" i="6" a="1"/>
  <c r="AY73" i="6" s="1"/>
  <c r="AY72" i="6" a="1"/>
  <c r="AY72" i="6" s="1"/>
  <c r="AY71" i="6" a="1"/>
  <c r="AY71" i="6" s="1"/>
  <c r="AY70" i="6" a="1"/>
  <c r="AY70" i="6" s="1"/>
  <c r="AT89" i="6" a="1"/>
  <c r="AT89" i="6" s="1"/>
  <c r="AT88" i="6" a="1"/>
  <c r="AT88" i="6" s="1"/>
  <c r="AT87" i="6" a="1"/>
  <c r="AT87" i="6" s="1"/>
  <c r="AT86" i="6" a="1"/>
  <c r="AT86" i="6" s="1"/>
  <c r="AT85" i="6" a="1"/>
  <c r="AT85" i="6" s="1"/>
  <c r="AT84" i="6" a="1"/>
  <c r="AT84" i="6" s="1"/>
  <c r="AT83" i="6" a="1"/>
  <c r="AT83" i="6" s="1"/>
  <c r="AT82" i="6" a="1"/>
  <c r="AT82" i="6" s="1"/>
  <c r="AT81" i="6" a="1"/>
  <c r="AT81" i="6" s="1"/>
  <c r="AT80" i="6" a="1"/>
  <c r="AT80" i="6" s="1"/>
  <c r="AT79" i="6" a="1"/>
  <c r="AT79" i="6" s="1"/>
  <c r="AT78" i="6" a="1"/>
  <c r="AT78" i="6" s="1"/>
  <c r="AT77" i="6" a="1"/>
  <c r="AT77" i="6" s="1"/>
  <c r="AT76" i="6" a="1"/>
  <c r="AT76" i="6" s="1"/>
  <c r="AT75" i="6" a="1"/>
  <c r="AT75" i="6" s="1"/>
  <c r="AT74" i="6" a="1"/>
  <c r="AT74" i="6" s="1"/>
  <c r="AT73" i="6" a="1"/>
  <c r="AT73" i="6" s="1"/>
  <c r="AT72" i="6" a="1"/>
  <c r="AT72" i="6" s="1"/>
  <c r="AT71" i="6" a="1"/>
  <c r="AT71" i="6" s="1"/>
  <c r="AT70" i="6" a="1"/>
  <c r="AT70" i="6" s="1"/>
  <c r="AO89" i="6" a="1"/>
  <c r="AO89" i="6" s="1"/>
  <c r="AO88" i="6" a="1"/>
  <c r="AO88" i="6" s="1"/>
  <c r="AO87" i="6" a="1"/>
  <c r="AO87" i="6" s="1"/>
  <c r="AO86" i="6" a="1"/>
  <c r="AO86" i="6" s="1"/>
  <c r="AO85" i="6" a="1"/>
  <c r="AO85" i="6" s="1"/>
  <c r="AO84" i="6" a="1"/>
  <c r="AO84" i="6" s="1"/>
  <c r="AO83" i="6" a="1"/>
  <c r="AO83" i="6" s="1"/>
  <c r="AO82" i="6" a="1"/>
  <c r="AO82" i="6" s="1"/>
  <c r="AO81" i="6" a="1"/>
  <c r="AO81" i="6" s="1"/>
  <c r="AO80" i="6" a="1"/>
  <c r="AO80" i="6" s="1"/>
  <c r="AO79" i="6" a="1"/>
  <c r="AO79" i="6" s="1"/>
  <c r="AO78" i="6" a="1"/>
  <c r="AO78" i="6" s="1"/>
  <c r="AR78" i="6" s="1" a="1"/>
  <c r="AR78" i="6" s="1"/>
  <c r="AO77" i="6" a="1"/>
  <c r="AO77" i="6" s="1"/>
  <c r="AO76" i="6" a="1"/>
  <c r="AO76" i="6" s="1"/>
  <c r="AO75" i="6" a="1"/>
  <c r="AO75" i="6" s="1"/>
  <c r="AO74" i="6" a="1"/>
  <c r="AO74" i="6" s="1"/>
  <c r="AO73" i="6" a="1"/>
  <c r="AO73" i="6" s="1"/>
  <c r="AO72" i="6" a="1"/>
  <c r="AO72" i="6" s="1"/>
  <c r="AO71" i="6" a="1"/>
  <c r="AO71" i="6" s="1"/>
  <c r="AO70" i="6" a="1"/>
  <c r="AO70" i="6" s="1"/>
  <c r="AJ89" i="6" a="1"/>
  <c r="AJ89" i="6" s="1"/>
  <c r="AJ88" i="6" a="1"/>
  <c r="AJ88" i="6" s="1"/>
  <c r="AJ87" i="6" a="1"/>
  <c r="AJ87" i="6" s="1"/>
  <c r="AJ86" i="6" a="1"/>
  <c r="AJ86" i="6" s="1"/>
  <c r="AJ85" i="6" a="1"/>
  <c r="AJ85" i="6" s="1"/>
  <c r="AJ84" i="6" a="1"/>
  <c r="AJ84" i="6" s="1"/>
  <c r="AJ83" i="6" a="1"/>
  <c r="AJ83" i="6" s="1"/>
  <c r="AJ82" i="6" a="1"/>
  <c r="AJ82" i="6" s="1"/>
  <c r="AJ81" i="6" a="1"/>
  <c r="AJ81" i="6" s="1"/>
  <c r="AJ80" i="6" a="1"/>
  <c r="AJ80" i="6" s="1"/>
  <c r="AJ79" i="6" a="1"/>
  <c r="AJ79" i="6" s="1"/>
  <c r="AJ78" i="6" a="1"/>
  <c r="AJ78" i="6" s="1"/>
  <c r="AJ77" i="6" a="1"/>
  <c r="AJ77" i="6" s="1"/>
  <c r="AJ76" i="6" a="1"/>
  <c r="AJ76" i="6" s="1"/>
  <c r="AJ75" i="6" a="1"/>
  <c r="AJ75" i="6" s="1"/>
  <c r="AJ74" i="6" a="1"/>
  <c r="AJ74" i="6" s="1"/>
  <c r="AM74" i="6" s="1" a="1"/>
  <c r="AM74" i="6" s="1"/>
  <c r="AJ73" i="6" a="1"/>
  <c r="AJ73" i="6" s="1"/>
  <c r="AJ72" i="6" a="1"/>
  <c r="AJ72" i="6" s="1"/>
  <c r="AJ71" i="6" a="1"/>
  <c r="AJ71" i="6" s="1"/>
  <c r="AJ70" i="6" a="1"/>
  <c r="AJ70" i="6" s="1"/>
  <c r="AE89" i="6" a="1"/>
  <c r="AE89" i="6" s="1"/>
  <c r="AE88" i="6" a="1"/>
  <c r="AE88" i="6" s="1"/>
  <c r="AE87" i="6" a="1"/>
  <c r="AE87" i="6" s="1"/>
  <c r="AE86" i="6" a="1"/>
  <c r="AE86" i="6" s="1"/>
  <c r="AE85" i="6" a="1"/>
  <c r="AE85" i="6" s="1"/>
  <c r="AE84" i="6" a="1"/>
  <c r="AE84" i="6" s="1"/>
  <c r="AE83" i="6" a="1"/>
  <c r="AE83" i="6" s="1"/>
  <c r="AE82" i="6" a="1"/>
  <c r="AE82" i="6" s="1"/>
  <c r="AE81" i="6" a="1"/>
  <c r="AE81" i="6" s="1"/>
  <c r="AE80" i="6" a="1"/>
  <c r="AE80" i="6" s="1"/>
  <c r="AE79" i="6" a="1"/>
  <c r="AE79" i="6" s="1"/>
  <c r="AE78" i="6" a="1"/>
  <c r="AE78" i="6" s="1"/>
  <c r="AE77" i="6" a="1"/>
  <c r="AE77" i="6" s="1"/>
  <c r="AE76" i="6" a="1"/>
  <c r="AE76" i="6" s="1"/>
  <c r="AE75" i="6" a="1"/>
  <c r="AE75" i="6" s="1"/>
  <c r="AE74" i="6" a="1"/>
  <c r="AE74" i="6" s="1"/>
  <c r="AH74" i="6" s="1" a="1"/>
  <c r="AH74" i="6" s="1"/>
  <c r="AE73" i="6" a="1"/>
  <c r="AE73" i="6" s="1"/>
  <c r="AH73" i="6" s="1" a="1"/>
  <c r="AH73" i="6" s="1"/>
  <c r="AE72" i="6" a="1"/>
  <c r="AE72" i="6" s="1"/>
  <c r="AE71" i="6" a="1"/>
  <c r="AE71" i="6" s="1"/>
  <c r="AE70" i="6" a="1"/>
  <c r="AE70" i="6" s="1"/>
  <c r="Z89" i="6" a="1"/>
  <c r="Z89" i="6" s="1"/>
  <c r="AC89" i="6" s="1" a="1"/>
  <c r="AC89" i="6" s="1"/>
  <c r="Z88" i="6" a="1"/>
  <c r="Z88" i="6" s="1"/>
  <c r="Z87" i="6" a="1"/>
  <c r="Z87" i="6" s="1"/>
  <c r="Z86" i="6" a="1"/>
  <c r="Z86" i="6" s="1"/>
  <c r="AC86" i="6" s="1" a="1"/>
  <c r="AC86" i="6" s="1"/>
  <c r="Z85" i="6" a="1"/>
  <c r="Z85" i="6" s="1"/>
  <c r="Z84" i="6" a="1"/>
  <c r="Z84" i="6" s="1"/>
  <c r="Z83" i="6" a="1"/>
  <c r="Z83" i="6" s="1"/>
  <c r="Z82" i="6" a="1"/>
  <c r="Z82" i="6" s="1"/>
  <c r="Z81" i="6" a="1"/>
  <c r="Z81" i="6" s="1"/>
  <c r="AC81" i="6" s="1" a="1"/>
  <c r="AC81" i="6" s="1"/>
  <c r="Z80" i="6" a="1"/>
  <c r="Z80" i="6" s="1"/>
  <c r="Z79" i="6" a="1"/>
  <c r="Z79" i="6" s="1"/>
  <c r="Z78" i="6" a="1"/>
  <c r="Z78" i="6" s="1"/>
  <c r="AC78" i="6" s="1" a="1"/>
  <c r="AC78" i="6" s="1"/>
  <c r="Z77" i="6" a="1"/>
  <c r="Z77" i="6" s="1"/>
  <c r="Z76" i="6" a="1"/>
  <c r="Z76" i="6" s="1"/>
  <c r="Z75" i="6" a="1"/>
  <c r="Z75" i="6" s="1"/>
  <c r="Z74" i="6" a="1"/>
  <c r="Z74" i="6" s="1"/>
  <c r="Z73" i="6" a="1"/>
  <c r="Z73" i="6" s="1"/>
  <c r="Z72" i="6" a="1"/>
  <c r="Z72" i="6" s="1"/>
  <c r="Z71" i="6" a="1"/>
  <c r="Z71" i="6" s="1"/>
  <c r="Z70" i="6" a="1"/>
  <c r="Z70" i="6" s="1"/>
  <c r="U89" i="6" a="1"/>
  <c r="U89" i="6" s="1"/>
  <c r="U88" i="6" a="1"/>
  <c r="U88" i="6" s="1"/>
  <c r="U87" i="6" a="1"/>
  <c r="U87" i="6" s="1"/>
  <c r="U86" i="6" a="1"/>
  <c r="U86" i="6" s="1"/>
  <c r="U85" i="6" a="1"/>
  <c r="U85" i="6" s="1"/>
  <c r="U84" i="6" a="1"/>
  <c r="U84" i="6" s="1"/>
  <c r="U83" i="6" a="1"/>
  <c r="U83" i="6" s="1"/>
  <c r="U82" i="6" a="1"/>
  <c r="U82" i="6" s="1"/>
  <c r="X82" i="6" s="1" a="1"/>
  <c r="X82" i="6" s="1"/>
  <c r="U81" i="6" a="1"/>
  <c r="U81" i="6" s="1"/>
  <c r="U80" i="6" a="1"/>
  <c r="U80" i="6" s="1"/>
  <c r="U79" i="6" a="1"/>
  <c r="U79" i="6" s="1"/>
  <c r="U78" i="6" a="1"/>
  <c r="U78" i="6" s="1"/>
  <c r="U77" i="6" a="1"/>
  <c r="U77" i="6" s="1"/>
  <c r="U76" i="6" a="1"/>
  <c r="U76" i="6" s="1"/>
  <c r="U75" i="6" a="1"/>
  <c r="U75" i="6" s="1"/>
  <c r="U74" i="6" a="1"/>
  <c r="U74" i="6" s="1"/>
  <c r="U73" i="6" a="1"/>
  <c r="U73" i="6" s="1"/>
  <c r="X73" i="6" s="1" a="1"/>
  <c r="X73" i="6" s="1"/>
  <c r="U72" i="6" a="1"/>
  <c r="U72" i="6" s="1"/>
  <c r="U71" i="6" a="1"/>
  <c r="U71" i="6" s="1"/>
  <c r="U70" i="6" a="1"/>
  <c r="U70" i="6" s="1"/>
  <c r="P89" i="6" a="1"/>
  <c r="P89" i="6" s="1"/>
  <c r="P88" i="6" a="1"/>
  <c r="P88" i="6" s="1"/>
  <c r="P87" i="6" a="1"/>
  <c r="P87" i="6" s="1"/>
  <c r="P86" i="6" a="1"/>
  <c r="P86" i="6" s="1"/>
  <c r="S86" i="6" s="1" a="1"/>
  <c r="S86" i="6" s="1"/>
  <c r="P85" i="6" a="1"/>
  <c r="P85" i="6" s="1"/>
  <c r="P84" i="6" a="1"/>
  <c r="P84" i="6" s="1"/>
  <c r="P83" i="6" a="1"/>
  <c r="P83" i="6" s="1"/>
  <c r="P82" i="6" a="1"/>
  <c r="P82" i="6" s="1"/>
  <c r="P81" i="6" a="1"/>
  <c r="P81" i="6" s="1"/>
  <c r="P80" i="6" a="1"/>
  <c r="P80" i="6" s="1"/>
  <c r="P79" i="6" a="1"/>
  <c r="P79" i="6" s="1"/>
  <c r="P78" i="6" a="1"/>
  <c r="P78" i="6" s="1"/>
  <c r="S78" i="6" s="1" a="1"/>
  <c r="S78" i="6" s="1"/>
  <c r="P77" i="6" a="1"/>
  <c r="P77" i="6" s="1"/>
  <c r="P76" i="6" a="1"/>
  <c r="P76" i="6" s="1"/>
  <c r="P75" i="6" a="1"/>
  <c r="P75" i="6" s="1"/>
  <c r="P74" i="6" a="1"/>
  <c r="P74" i="6" s="1"/>
  <c r="S74" i="6" s="1" a="1"/>
  <c r="S74" i="6" s="1"/>
  <c r="P73" i="6" a="1"/>
  <c r="P73" i="6" s="1"/>
  <c r="P72" i="6" a="1"/>
  <c r="P72" i="6" s="1"/>
  <c r="P71" i="6" a="1"/>
  <c r="P71" i="6" s="1"/>
  <c r="P70" i="6" a="1"/>
  <c r="P70" i="6" s="1"/>
  <c r="K89" i="6" a="1"/>
  <c r="K89" i="6" s="1"/>
  <c r="K88" i="6" a="1"/>
  <c r="K88" i="6" s="1"/>
  <c r="K87" i="6" a="1"/>
  <c r="K87" i="6" s="1"/>
  <c r="K86" i="6" a="1"/>
  <c r="K86" i="6" s="1"/>
  <c r="K85" i="6" a="1"/>
  <c r="K85" i="6" s="1"/>
  <c r="K84" i="6" a="1"/>
  <c r="K84" i="6" s="1"/>
  <c r="K83" i="6" a="1"/>
  <c r="K83" i="6" s="1"/>
  <c r="K82" i="6" a="1"/>
  <c r="K82" i="6" s="1"/>
  <c r="K81" i="6" a="1"/>
  <c r="K81" i="6" s="1"/>
  <c r="K80" i="6" a="1"/>
  <c r="K80" i="6" s="1"/>
  <c r="K79" i="6" a="1"/>
  <c r="K79" i="6" s="1"/>
  <c r="K78" i="6" a="1"/>
  <c r="K78" i="6" s="1"/>
  <c r="K77" i="6" a="1"/>
  <c r="K77" i="6" s="1"/>
  <c r="N77" i="6" s="1" a="1"/>
  <c r="N77" i="6" s="1"/>
  <c r="K76" i="6" a="1"/>
  <c r="K76" i="6" s="1"/>
  <c r="K75" i="6" a="1"/>
  <c r="K75" i="6" s="1"/>
  <c r="K74" i="6" a="1"/>
  <c r="K74" i="6" s="1"/>
  <c r="K73" i="6" a="1"/>
  <c r="K73" i="6" s="1"/>
  <c r="N73" i="6" s="1" a="1"/>
  <c r="N73" i="6" s="1"/>
  <c r="K72" i="6" a="1"/>
  <c r="K72" i="6" s="1"/>
  <c r="K71" i="6" a="1"/>
  <c r="K71" i="6" s="1"/>
  <c r="K70" i="6" a="1"/>
  <c r="K70" i="6" s="1"/>
  <c r="F89" i="6" a="1"/>
  <c r="F89" i="6" s="1"/>
  <c r="F88" i="6" a="1"/>
  <c r="F88" i="6" s="1"/>
  <c r="F87" i="6" a="1"/>
  <c r="F87" i="6" s="1"/>
  <c r="F86" i="6" a="1"/>
  <c r="F86" i="6" s="1"/>
  <c r="F85" i="6" a="1"/>
  <c r="F85" i="6" s="1"/>
  <c r="F84" i="6" a="1"/>
  <c r="F84" i="6" s="1"/>
  <c r="I112" i="6" s="1" a="1"/>
  <c r="I112" i="6" s="1"/>
  <c r="F83" i="6" a="1"/>
  <c r="F83" i="6" s="1"/>
  <c r="F82" i="6" a="1"/>
  <c r="F82" i="6" s="1"/>
  <c r="F81" i="6" a="1"/>
  <c r="F81" i="6" s="1"/>
  <c r="F80" i="6" a="1"/>
  <c r="F80" i="6" s="1"/>
  <c r="F79" i="6" a="1"/>
  <c r="F79" i="6" s="1"/>
  <c r="F78" i="6" a="1"/>
  <c r="F78" i="6" s="1"/>
  <c r="I78" i="6" s="1" a="1"/>
  <c r="I78" i="6" s="1"/>
  <c r="F77" i="6" a="1"/>
  <c r="F77" i="6" s="1"/>
  <c r="F76" i="6" a="1"/>
  <c r="F76" i="6" s="1"/>
  <c r="F75" i="6" a="1"/>
  <c r="F75" i="6" s="1"/>
  <c r="F74" i="6" a="1"/>
  <c r="F74" i="6" s="1"/>
  <c r="F73" i="6" a="1"/>
  <c r="F73" i="6" s="1"/>
  <c r="F72" i="6" a="1"/>
  <c r="F72" i="6" s="1"/>
  <c r="F71" i="6" a="1"/>
  <c r="F71" i="6" s="1"/>
  <c r="I99" i="6" s="1" a="1"/>
  <c r="I99" i="6" s="1"/>
  <c r="F70" i="6" a="1"/>
  <c r="F70" i="6" s="1"/>
  <c r="I70" i="6" s="1" a="1"/>
  <c r="I70" i="6" s="1"/>
  <c r="A71" i="6" a="1"/>
  <c r="A71" i="6" s="1"/>
  <c r="A72" i="6" a="1"/>
  <c r="A72" i="6"/>
  <c r="A73" i="6" a="1"/>
  <c r="A73" i="6" s="1"/>
  <c r="D73" i="6" s="1" a="1"/>
  <c r="D73" i="6" s="1"/>
  <c r="C101" i="6" s="1" a="1"/>
  <c r="C101" i="6" s="1"/>
  <c r="A74" i="6" a="1"/>
  <c r="A74" i="6" s="1"/>
  <c r="A75" i="6" a="1"/>
  <c r="A75" i="6" s="1"/>
  <c r="A76" i="6" a="1"/>
  <c r="A76" i="6"/>
  <c r="A77" i="6" a="1"/>
  <c r="A77" i="6" s="1"/>
  <c r="D105" i="6" s="1" a="1"/>
  <c r="D105" i="6" s="1"/>
  <c r="A78" i="6" a="1"/>
  <c r="A78" i="6" s="1"/>
  <c r="A79" i="6" a="1"/>
  <c r="A79" i="6" s="1"/>
  <c r="A80" i="6" a="1"/>
  <c r="A80" i="6"/>
  <c r="A81" i="6" a="1"/>
  <c r="A81" i="6" s="1"/>
  <c r="A82" i="6" a="1"/>
  <c r="A82" i="6" s="1"/>
  <c r="A83" i="6" a="1"/>
  <c r="A83" i="6" s="1"/>
  <c r="A84" i="6" a="1"/>
  <c r="A84" i="6" s="1"/>
  <c r="A85" i="6" a="1"/>
  <c r="A85" i="6" s="1"/>
  <c r="A86" i="6" a="1"/>
  <c r="A86" i="6"/>
  <c r="A87" i="6" a="1"/>
  <c r="A87" i="6" s="1"/>
  <c r="A88" i="6" a="1"/>
  <c r="A88" i="6" s="1"/>
  <c r="A89" i="6" a="1"/>
  <c r="A89" i="6" s="1"/>
  <c r="A70" i="6" a="1"/>
  <c r="A70" i="6" s="1"/>
  <c r="D116" i="6" l="1" a="1"/>
  <c r="D116" i="6" s="1"/>
  <c r="D88" i="6" a="1"/>
  <c r="D88" i="6" s="1"/>
  <c r="D112" i="6" a="1"/>
  <c r="D112" i="6" s="1"/>
  <c r="B71" i="6" a="1"/>
  <c r="B71" i="6" s="1"/>
  <c r="D99" i="6" a="1"/>
  <c r="D99" i="6" s="1"/>
  <c r="B99" i="6" a="1"/>
  <c r="B99" i="6" s="1"/>
  <c r="D71" i="6" a="1"/>
  <c r="D71" i="6" s="1"/>
  <c r="C99" i="6" s="1" a="1"/>
  <c r="C99" i="6" s="1"/>
  <c r="N81" i="6" a="1"/>
  <c r="N81" i="6" s="1"/>
  <c r="S73" i="6" a="1"/>
  <c r="S73" i="6" s="1"/>
  <c r="X85" i="6" a="1"/>
  <c r="X85" i="6" s="1"/>
  <c r="AH89" i="6" a="1"/>
  <c r="AH89" i="6" s="1"/>
  <c r="AM81" i="6" a="1"/>
  <c r="AM81" i="6" s="1"/>
  <c r="AR89" i="6" a="1"/>
  <c r="AR89" i="6" s="1"/>
  <c r="AW81" i="6" a="1"/>
  <c r="AW81" i="6" s="1"/>
  <c r="BB85" i="6" a="1"/>
  <c r="BB85" i="6" s="1"/>
  <c r="BG77" i="6" a="1"/>
  <c r="BG77" i="6" s="1"/>
  <c r="BG89" i="6" a="1"/>
  <c r="BG89" i="6" s="1"/>
  <c r="BQ77" i="6" a="1"/>
  <c r="BQ77" i="6" s="1"/>
  <c r="BQ89" i="6" a="1"/>
  <c r="BQ89" i="6" s="1"/>
  <c r="BV85" i="6" a="1"/>
  <c r="BV85" i="6" s="1"/>
  <c r="CF85" i="6" a="1"/>
  <c r="CF85" i="6" s="1"/>
  <c r="CK89" i="6" a="1"/>
  <c r="CK89" i="6" s="1"/>
  <c r="CP81" i="6" a="1"/>
  <c r="CP81" i="6" s="1"/>
  <c r="CZ85" i="6" a="1"/>
  <c r="CZ85" i="6" s="1"/>
  <c r="DE89" i="6" a="1"/>
  <c r="DE89" i="6" s="1"/>
  <c r="DJ81" i="6" a="1"/>
  <c r="DJ81" i="6" s="1"/>
  <c r="DO73" i="6" a="1"/>
  <c r="DO73" i="6" s="1"/>
  <c r="DT85" i="6" a="1"/>
  <c r="DT85" i="6" s="1"/>
  <c r="D111" i="6" a="1"/>
  <c r="D111" i="6" s="1"/>
  <c r="D83" i="6" a="1"/>
  <c r="D83" i="6" s="1"/>
  <c r="D76" i="6" a="1"/>
  <c r="D76" i="6" s="1"/>
  <c r="D104" i="6" a="1"/>
  <c r="D104" i="6" s="1"/>
  <c r="I74" i="6" a="1"/>
  <c r="I74" i="6" s="1"/>
  <c r="I110" i="6" a="1"/>
  <c r="I110" i="6" s="1"/>
  <c r="N70" i="6" a="1"/>
  <c r="N70" i="6" s="1"/>
  <c r="N74" i="6" a="1"/>
  <c r="N74" i="6" s="1"/>
  <c r="N82" i="6" a="1"/>
  <c r="N82" i="6" s="1"/>
  <c r="S70" i="6" a="1"/>
  <c r="S70" i="6" s="1"/>
  <c r="X78" i="6" a="1"/>
  <c r="X78" i="6" s="1"/>
  <c r="AC74" i="6" a="1"/>
  <c r="AC74" i="6" s="1"/>
  <c r="AC82" i="6" a="1"/>
  <c r="AC82" i="6" s="1"/>
  <c r="AH70" i="6" a="1"/>
  <c r="AH70" i="6" s="1"/>
  <c r="AH78" i="6" a="1"/>
  <c r="AH78" i="6" s="1"/>
  <c r="AM86" i="6" a="1"/>
  <c r="AM86" i="6" s="1"/>
  <c r="AW70" i="6" a="1"/>
  <c r="AW70" i="6" s="1"/>
  <c r="AW78" i="6" a="1"/>
  <c r="AW78" i="6" s="1"/>
  <c r="BB82" i="6" a="1"/>
  <c r="BB82" i="6" s="1"/>
  <c r="BG70" i="6" a="1"/>
  <c r="BG70" i="6" s="1"/>
  <c r="BL74" i="6" a="1"/>
  <c r="BL74" i="6" s="1"/>
  <c r="BQ70" i="6" a="1"/>
  <c r="BQ70" i="6" s="1"/>
  <c r="BQ78" i="6" a="1"/>
  <c r="BQ78" i="6" s="1"/>
  <c r="BV74" i="6" a="1"/>
  <c r="BV74" i="6" s="1"/>
  <c r="BV82" i="6" a="1"/>
  <c r="BV82" i="6" s="1"/>
  <c r="CA70" i="6" a="1"/>
  <c r="CA70" i="6" s="1"/>
  <c r="CA78" i="6" a="1"/>
  <c r="CA78" i="6" s="1"/>
  <c r="CF78" i="6" a="1"/>
  <c r="CF78" i="6" s="1"/>
  <c r="CF86" i="6" a="1"/>
  <c r="CF86" i="6" s="1"/>
  <c r="CK82" i="6" a="1"/>
  <c r="CK82" i="6" s="1"/>
  <c r="CP70" i="6" a="1"/>
  <c r="CP70" i="6" s="1"/>
  <c r="CP86" i="6" a="1"/>
  <c r="CP86" i="6" s="1"/>
  <c r="CU74" i="6" a="1"/>
  <c r="CU74" i="6" s="1"/>
  <c r="FH93" i="6"/>
  <c r="S82" i="6" a="1"/>
  <c r="S82" i="6" s="1"/>
  <c r="AM70" i="6" a="1"/>
  <c r="AM70" i="6" s="1"/>
  <c r="D98" i="6" a="1"/>
  <c r="D98" i="6" s="1"/>
  <c r="D70" i="6" a="1"/>
  <c r="D70" i="6" s="1"/>
  <c r="B82" i="6" a="1"/>
  <c r="B82" i="6" s="1"/>
  <c r="D110" i="6" a="1"/>
  <c r="D110" i="6" s="1"/>
  <c r="B110" i="6" a="1"/>
  <c r="B110" i="6" s="1"/>
  <c r="D82" i="6" a="1"/>
  <c r="D82" i="6" s="1"/>
  <c r="C110" i="6" s="1" a="1"/>
  <c r="C110" i="6" s="1"/>
  <c r="D107" i="6" a="1"/>
  <c r="D107" i="6" s="1"/>
  <c r="D79" i="6" a="1"/>
  <c r="D79" i="6" s="1"/>
  <c r="D80" i="6" a="1"/>
  <c r="D80" i="6" s="1"/>
  <c r="I82" i="6" a="1"/>
  <c r="I82" i="6" s="1"/>
  <c r="S81" i="6" a="1"/>
  <c r="S81" i="6" s="1"/>
  <c r="X70" i="6" a="1"/>
  <c r="X70" i="6" s="1"/>
  <c r="BG78" i="6" a="1"/>
  <c r="BG78" i="6" s="1"/>
  <c r="BL82" i="6" a="1"/>
  <c r="BL82" i="6" s="1"/>
  <c r="CA81" i="6" a="1"/>
  <c r="CA81" i="6" s="1"/>
  <c r="CK77" i="6" a="1"/>
  <c r="CK77" i="6" s="1"/>
  <c r="CK74" i="6" a="1"/>
  <c r="CK74" i="6" s="1"/>
  <c r="CP78" i="6" a="1"/>
  <c r="CP78" i="6" s="1"/>
  <c r="DE77" i="6" a="1"/>
  <c r="DE77" i="6" s="1"/>
  <c r="FH90" i="6"/>
  <c r="I113" i="6" a="1"/>
  <c r="I113" i="6" s="1"/>
  <c r="D108" i="6" a="1"/>
  <c r="D108" i="6" s="1"/>
  <c r="I105" i="6" a="1"/>
  <c r="I105" i="6" s="1"/>
  <c r="I77" i="6" a="1"/>
  <c r="I77" i="6" s="1"/>
  <c r="X77" i="6" a="1"/>
  <c r="X77" i="6" s="1"/>
  <c r="AC77" i="6" a="1"/>
  <c r="AC77" i="6" s="1"/>
  <c r="D113" i="6" a="1"/>
  <c r="D113" i="6" s="1"/>
  <c r="D85" i="6" a="1"/>
  <c r="D85" i="6" s="1"/>
  <c r="D106" i="6" a="1"/>
  <c r="D106" i="6" s="1"/>
  <c r="D78" i="6" a="1"/>
  <c r="D78" i="6" s="1"/>
  <c r="D103" i="6" a="1"/>
  <c r="D103" i="6" s="1"/>
  <c r="D75" i="6" a="1"/>
  <c r="D75" i="6" s="1"/>
  <c r="S89" i="6" a="1"/>
  <c r="S89" i="6" s="1"/>
  <c r="AC85" i="6" a="1"/>
  <c r="AC85" i="6" s="1"/>
  <c r="AH77" i="6" a="1"/>
  <c r="AH77" i="6" s="1"/>
  <c r="AR77" i="6" a="1"/>
  <c r="AR77" i="6" s="1"/>
  <c r="BL85" i="6" a="1"/>
  <c r="BL85" i="6" s="1"/>
  <c r="CF70" i="6" a="1"/>
  <c r="CF70" i="6" s="1"/>
  <c r="FR94" i="6"/>
  <c r="GB94" i="6"/>
  <c r="I101" i="6" a="1"/>
  <c r="I101" i="6" s="1"/>
  <c r="I73" i="6" a="1"/>
  <c r="I73" i="6" s="1"/>
  <c r="I117" i="6" a="1"/>
  <c r="I117" i="6" s="1"/>
  <c r="I89" i="6" a="1"/>
  <c r="I89" i="6" s="1"/>
  <c r="N85" i="6" a="1"/>
  <c r="N85" i="6" s="1"/>
  <c r="S77" i="6" a="1"/>
  <c r="S77" i="6" s="1"/>
  <c r="X89" i="6" a="1"/>
  <c r="X89" i="6" s="1"/>
  <c r="AH85" i="6" a="1"/>
  <c r="AH85" i="6" s="1"/>
  <c r="AM77" i="6" a="1"/>
  <c r="AM77" i="6" s="1"/>
  <c r="AM89" i="6" a="1"/>
  <c r="AM89" i="6" s="1"/>
  <c r="AW77" i="6" a="1"/>
  <c r="AW77" i="6" s="1"/>
  <c r="BB81" i="6" a="1"/>
  <c r="BB81" i="6" s="1"/>
  <c r="BG73" i="6" a="1"/>
  <c r="BG73" i="6" s="1"/>
  <c r="BG85" i="6" a="1"/>
  <c r="BG85" i="6" s="1"/>
  <c r="BL77" i="6" a="1"/>
  <c r="BL77" i="6" s="1"/>
  <c r="BL89" i="6" a="1"/>
  <c r="BL89" i="6" s="1"/>
  <c r="BQ81" i="6" a="1"/>
  <c r="BQ81" i="6" s="1"/>
  <c r="BV73" i="6" a="1"/>
  <c r="BV73" i="6" s="1"/>
  <c r="BV81" i="6" a="1"/>
  <c r="BV81" i="6" s="1"/>
  <c r="CA73" i="6" a="1"/>
  <c r="CA73" i="6" s="1"/>
  <c r="CA85" i="6" a="1"/>
  <c r="CA85" i="6" s="1"/>
  <c r="CF77" i="6" a="1"/>
  <c r="CF77" i="6" s="1"/>
  <c r="CK85" i="6" a="1"/>
  <c r="CK85" i="6" s="1"/>
  <c r="CP73" i="6" a="1"/>
  <c r="CP73" i="6" s="1"/>
  <c r="CP89" i="6" a="1"/>
  <c r="CP89" i="6" s="1"/>
  <c r="CU77" i="6" a="1"/>
  <c r="CU77" i="6" s="1"/>
  <c r="CU89" i="6" a="1"/>
  <c r="CU89" i="6" s="1"/>
  <c r="CZ81" i="6" a="1"/>
  <c r="CZ81" i="6" s="1"/>
  <c r="DE73" i="6" a="1"/>
  <c r="DE73" i="6" s="1"/>
  <c r="DE81" i="6" a="1"/>
  <c r="DE81" i="6" s="1"/>
  <c r="DJ73" i="6" a="1"/>
  <c r="DJ73" i="6" s="1"/>
  <c r="DJ85" i="6" a="1"/>
  <c r="DJ85" i="6" s="1"/>
  <c r="DO77" i="6" a="1"/>
  <c r="DO77" i="6" s="1"/>
  <c r="DT73" i="6" a="1"/>
  <c r="DT73" i="6" s="1"/>
  <c r="DT81" i="6" a="1"/>
  <c r="DT81" i="6" s="1"/>
  <c r="DT89" i="6" a="1"/>
  <c r="DT89" i="6" s="1"/>
  <c r="DY73" i="6" a="1"/>
  <c r="DY73" i="6" s="1"/>
  <c r="DY77" i="6" a="1"/>
  <c r="DY77" i="6" s="1"/>
  <c r="DY85" i="6" a="1"/>
  <c r="DY85" i="6" s="1"/>
  <c r="DY89" i="6" a="1"/>
  <c r="DY89" i="6" s="1"/>
  <c r="ED73" i="6" a="1"/>
  <c r="ED73" i="6" s="1"/>
  <c r="ED77" i="6" a="1"/>
  <c r="ED77" i="6" s="1"/>
  <c r="ED81" i="6" a="1"/>
  <c r="ED81" i="6" s="1"/>
  <c r="ED85" i="6" a="1"/>
  <c r="ED85" i="6" s="1"/>
  <c r="ED89" i="6" a="1"/>
  <c r="ED89" i="6" s="1"/>
  <c r="EI73" i="6" a="1"/>
  <c r="EI73" i="6" s="1"/>
  <c r="EI81" i="6" a="1"/>
  <c r="EI81" i="6" s="1"/>
  <c r="EI85" i="6" a="1"/>
  <c r="EI85" i="6" s="1"/>
  <c r="EI89" i="6" a="1"/>
  <c r="EI89" i="6" s="1"/>
  <c r="EN73" i="6" a="1"/>
  <c r="EN73" i="6" s="1"/>
  <c r="EN77" i="6" a="1"/>
  <c r="EN77" i="6" s="1"/>
  <c r="EN81" i="6" a="1"/>
  <c r="EN81" i="6" s="1"/>
  <c r="EN85" i="6" a="1"/>
  <c r="EN85" i="6" s="1"/>
  <c r="EN89" i="6" a="1"/>
  <c r="EN89" i="6" s="1"/>
  <c r="ES73" i="6" a="1"/>
  <c r="ES73" i="6" s="1"/>
  <c r="ES77" i="6" a="1"/>
  <c r="ES77" i="6" s="1"/>
  <c r="ES81" i="6" a="1"/>
  <c r="ES81" i="6" s="1"/>
  <c r="ES89" i="6" a="1"/>
  <c r="ES89" i="6" s="1"/>
  <c r="EX77" i="6" a="1"/>
  <c r="EX77" i="6" s="1"/>
  <c r="EX81" i="6" a="1"/>
  <c r="EX81" i="6" s="1"/>
  <c r="EX85" i="6" a="1"/>
  <c r="EX85" i="6" s="1"/>
  <c r="FC73" i="6" a="1"/>
  <c r="FC73" i="6" s="1"/>
  <c r="FC81" i="6" a="1"/>
  <c r="FC81" i="6" s="1"/>
  <c r="FC85" i="6" a="1"/>
  <c r="FC85" i="6" s="1"/>
  <c r="FC89" i="6" a="1"/>
  <c r="FC89" i="6" s="1"/>
  <c r="FH73" i="6" a="1"/>
  <c r="FH73" i="6" s="1"/>
  <c r="FH77" i="6" a="1"/>
  <c r="FH77" i="6" s="1"/>
  <c r="FH81" i="6" a="1"/>
  <c r="FH81" i="6" s="1"/>
  <c r="FH85" i="6" a="1"/>
  <c r="FH85" i="6" s="1"/>
  <c r="FH89" i="6" a="1"/>
  <c r="FH89" i="6" s="1"/>
  <c r="FM73" i="6" a="1"/>
  <c r="FM73" i="6" s="1"/>
  <c r="FM77" i="6" a="1"/>
  <c r="FM77" i="6" s="1"/>
  <c r="FM81" i="6" a="1"/>
  <c r="FM81" i="6" s="1"/>
  <c r="FM85" i="6" a="1"/>
  <c r="FM85" i="6" s="1"/>
  <c r="FM89" i="6" a="1"/>
  <c r="FM89" i="6" s="1"/>
  <c r="FR73" i="6" a="1"/>
  <c r="FR73" i="6" s="1"/>
  <c r="FR77" i="6" a="1"/>
  <c r="FR77" i="6" s="1"/>
  <c r="FR81" i="6" a="1"/>
  <c r="FR81" i="6" s="1"/>
  <c r="FR85" i="6" a="1"/>
  <c r="FR85" i="6" s="1"/>
  <c r="FR89" i="6" a="1"/>
  <c r="FR89" i="6" s="1"/>
  <c r="FW73" i="6" a="1"/>
  <c r="FW73" i="6" s="1"/>
  <c r="FW77" i="6" a="1"/>
  <c r="FW77" i="6" s="1"/>
  <c r="FW81" i="6" a="1"/>
  <c r="FW81" i="6" s="1"/>
  <c r="FW85" i="6" a="1"/>
  <c r="FW85" i="6" s="1"/>
  <c r="FW89" i="6" a="1"/>
  <c r="FW89" i="6" s="1"/>
  <c r="GB73" i="6" a="1"/>
  <c r="GB73" i="6" s="1"/>
  <c r="GB77" i="6" a="1"/>
  <c r="GB77" i="6" s="1"/>
  <c r="GB81" i="6" a="1"/>
  <c r="GB81" i="6" s="1"/>
  <c r="GB85" i="6" a="1"/>
  <c r="GB85" i="6" s="1"/>
  <c r="GB89" i="6" a="1"/>
  <c r="GB89" i="6" s="1"/>
  <c r="GG73" i="6" a="1"/>
  <c r="GG73" i="6" s="1"/>
  <c r="GG77" i="6" a="1"/>
  <c r="GG77" i="6" s="1"/>
  <c r="GG81" i="6" a="1"/>
  <c r="GG81" i="6" s="1"/>
  <c r="GG85" i="6" a="1"/>
  <c r="GG85" i="6" s="1"/>
  <c r="GG89" i="6" a="1"/>
  <c r="GG89" i="6" s="1"/>
  <c r="D84" i="6" a="1"/>
  <c r="D84" i="6" s="1"/>
  <c r="I85" i="6" a="1"/>
  <c r="I85" i="6" s="1"/>
  <c r="X86" i="6" a="1"/>
  <c r="X86" i="6" s="1"/>
  <c r="AH81" i="6" a="1"/>
  <c r="AH81" i="6" s="1"/>
  <c r="AM78" i="6" a="1"/>
  <c r="AM78" i="6" s="1"/>
  <c r="AR85" i="6" a="1"/>
  <c r="AR85" i="6" s="1"/>
  <c r="BB73" i="6" a="1"/>
  <c r="BB73" i="6" s="1"/>
  <c r="CF89" i="6" a="1"/>
  <c r="CF89" i="6" s="1"/>
  <c r="CU81" i="6" a="1"/>
  <c r="CU81" i="6" s="1"/>
  <c r="CZ73" i="6" a="1"/>
  <c r="CZ73" i="6" s="1"/>
  <c r="DO89" i="6" a="1"/>
  <c r="DO89" i="6" s="1"/>
  <c r="DO85" i="6" a="1"/>
  <c r="DO85" i="6" s="1"/>
  <c r="DY81" i="6" a="1"/>
  <c r="DY81" i="6" s="1"/>
  <c r="EX73" i="6" a="1"/>
  <c r="EX73" i="6" s="1"/>
  <c r="I102" i="6" a="1"/>
  <c r="I102" i="6" s="1"/>
  <c r="D102" i="6" a="1"/>
  <c r="D102" i="6" s="1"/>
  <c r="I109" i="6" a="1"/>
  <c r="I109" i="6" s="1"/>
  <c r="I81" i="6" a="1"/>
  <c r="I81" i="6" s="1"/>
  <c r="N89" i="6" a="1"/>
  <c r="N89" i="6" s="1"/>
  <c r="S85" i="6" a="1"/>
  <c r="S85" i="6" s="1"/>
  <c r="X81" i="6" a="1"/>
  <c r="X81" i="6" s="1"/>
  <c r="AC73" i="6" a="1"/>
  <c r="AC73" i="6" s="1"/>
  <c r="AM73" i="6" a="1"/>
  <c r="AM73" i="6" s="1"/>
  <c r="AM85" i="6" a="1"/>
  <c r="AM85" i="6" s="1"/>
  <c r="AR73" i="6" a="1"/>
  <c r="AR73" i="6" s="1"/>
  <c r="AR81" i="6" a="1"/>
  <c r="AR81" i="6" s="1"/>
  <c r="AW73" i="6" a="1"/>
  <c r="AW73" i="6" s="1"/>
  <c r="AW85" i="6" a="1"/>
  <c r="AW85" i="6" s="1"/>
  <c r="BB77" i="6" a="1"/>
  <c r="BB77" i="6" s="1"/>
  <c r="BB89" i="6" a="1"/>
  <c r="BB89" i="6" s="1"/>
  <c r="BG81" i="6" a="1"/>
  <c r="BG81" i="6" s="1"/>
  <c r="BL73" i="6" a="1"/>
  <c r="BL73" i="6" s="1"/>
  <c r="BL81" i="6" a="1"/>
  <c r="BL81" i="6" s="1"/>
  <c r="BQ73" i="6" a="1"/>
  <c r="BQ73" i="6" s="1"/>
  <c r="BV77" i="6" a="1"/>
  <c r="BV77" i="6" s="1"/>
  <c r="BV89" i="6" a="1"/>
  <c r="BV89" i="6" s="1"/>
  <c r="CA77" i="6" a="1"/>
  <c r="CA77" i="6" s="1"/>
  <c r="CA89" i="6" a="1"/>
  <c r="CA89" i="6" s="1"/>
  <c r="CF81" i="6" a="1"/>
  <c r="CF81" i="6" s="1"/>
  <c r="CK73" i="6" a="1"/>
  <c r="CK73" i="6" s="1"/>
  <c r="CK81" i="6" a="1"/>
  <c r="CK81" i="6" s="1"/>
  <c r="CP85" i="6" a="1"/>
  <c r="CP85" i="6" s="1"/>
  <c r="CU85" i="6" a="1"/>
  <c r="CU85" i="6" s="1"/>
  <c r="CZ77" i="6" a="1"/>
  <c r="CZ77" i="6" s="1"/>
  <c r="DJ89" i="6" a="1"/>
  <c r="DJ89" i="6" s="1"/>
  <c r="DO81" i="6" a="1"/>
  <c r="DO81" i="6" s="1"/>
  <c r="DT77" i="6" a="1"/>
  <c r="DT77" i="6" s="1"/>
  <c r="D117" i="6" a="1"/>
  <c r="D117" i="6" s="1"/>
  <c r="D89" i="6" a="1"/>
  <c r="D89" i="6" s="1"/>
  <c r="D114" i="6" a="1"/>
  <c r="D114" i="6" s="1"/>
  <c r="D86" i="6" a="1"/>
  <c r="D86" i="6" s="1"/>
  <c r="B73" i="6" a="1"/>
  <c r="B73" i="6" s="1"/>
  <c r="D101" i="6" a="1"/>
  <c r="D101" i="6" s="1"/>
  <c r="B101" i="6" a="1"/>
  <c r="B101" i="6" s="1"/>
  <c r="I98" i="6" a="1"/>
  <c r="I98" i="6" s="1"/>
  <c r="I106" i="6" a="1"/>
  <c r="I106" i="6" s="1"/>
  <c r="I114" i="6" a="1"/>
  <c r="I114" i="6" s="1"/>
  <c r="N78" i="6" a="1"/>
  <c r="N78" i="6" s="1"/>
  <c r="N86" i="6" a="1"/>
  <c r="N86" i="6" s="1"/>
  <c r="X74" i="6" a="1"/>
  <c r="X74" i="6" s="1"/>
  <c r="AC70" i="6" a="1"/>
  <c r="AC70" i="6" s="1"/>
  <c r="AH82" i="6" a="1"/>
  <c r="AH82" i="6" s="1"/>
  <c r="AH86" i="6" a="1"/>
  <c r="AH86" i="6" s="1"/>
  <c r="AM82" i="6" a="1"/>
  <c r="AM82" i="6" s="1"/>
  <c r="AR70" i="6" a="1"/>
  <c r="AR70" i="6" s="1"/>
  <c r="AR86" i="6" a="1"/>
  <c r="AR86" i="6" s="1"/>
  <c r="AW74" i="6" a="1"/>
  <c r="AW74" i="6" s="1"/>
  <c r="AW82" i="6" a="1"/>
  <c r="AW82" i="6" s="1"/>
  <c r="BB70" i="6" a="1"/>
  <c r="BB70" i="6" s="1"/>
  <c r="BB78" i="6" a="1"/>
  <c r="BB78" i="6" s="1"/>
  <c r="BB86" i="6" a="1"/>
  <c r="BB86" i="6" s="1"/>
  <c r="BG74" i="6" a="1"/>
  <c r="BG74" i="6" s="1"/>
  <c r="BG82" i="6" a="1"/>
  <c r="BG82" i="6" s="1"/>
  <c r="BL78" i="6" a="1"/>
  <c r="BL78" i="6" s="1"/>
  <c r="BL86" i="6" a="1"/>
  <c r="BL86" i="6" s="1"/>
  <c r="BQ74" i="6" a="1"/>
  <c r="BQ74" i="6" s="1"/>
  <c r="BQ82" i="6" a="1"/>
  <c r="BQ82" i="6" s="1"/>
  <c r="BV70" i="6" a="1"/>
  <c r="BV70" i="6" s="1"/>
  <c r="BV78" i="6" a="1"/>
  <c r="BV78" i="6" s="1"/>
  <c r="BV86" i="6" a="1"/>
  <c r="BV86" i="6" s="1"/>
  <c r="CA74" i="6" a="1"/>
  <c r="CA74" i="6" s="1"/>
  <c r="CA82" i="6" a="1"/>
  <c r="CA82" i="6" s="1"/>
  <c r="CF82" i="6" a="1"/>
  <c r="CF82" i="6" s="1"/>
  <c r="CK70" i="6" a="1"/>
  <c r="CK70" i="6" s="1"/>
  <c r="CK78" i="6" a="1"/>
  <c r="CK78" i="6" s="1"/>
  <c r="CK86" i="6" a="1"/>
  <c r="CK86" i="6" s="1"/>
  <c r="CP74" i="6" a="1"/>
  <c r="CP74" i="6" s="1"/>
  <c r="CP82" i="6" a="1"/>
  <c r="CP82" i="6" s="1"/>
  <c r="CU70" i="6" a="1"/>
  <c r="CU70" i="6" s="1"/>
  <c r="CU82" i="6" a="1"/>
  <c r="CU82" i="6" s="1"/>
  <c r="D74" i="6" a="1"/>
  <c r="D74" i="6" s="1"/>
  <c r="AR74" i="6" a="1"/>
  <c r="AR74" i="6" s="1"/>
  <c r="AW89" i="6" a="1"/>
  <c r="AW89" i="6" s="1"/>
  <c r="AW86" i="6" a="1"/>
  <c r="AW86" i="6" s="1"/>
  <c r="BL70" i="6" a="1"/>
  <c r="BL70" i="6" s="1"/>
  <c r="CF73" i="6" a="1"/>
  <c r="CF73" i="6" s="1"/>
  <c r="CZ89" i="6" a="1"/>
  <c r="CZ89" i="6" s="1"/>
  <c r="DJ77" i="6" a="1"/>
  <c r="DJ77" i="6" s="1"/>
  <c r="EI77" i="6" a="1"/>
  <c r="EI77" i="6" s="1"/>
  <c r="EX89" i="6" a="1"/>
  <c r="EX89" i="6" s="1"/>
  <c r="FC77" i="6" a="1"/>
  <c r="FC77" i="6" s="1"/>
  <c r="FM94" i="6"/>
  <c r="EI91" i="6"/>
  <c r="FW94" i="6"/>
  <c r="D100" i="6" a="1"/>
  <c r="D100" i="6" s="1"/>
  <c r="CZ78" i="6" a="1"/>
  <c r="CZ78" i="6" s="1"/>
  <c r="CZ86" i="6" a="1"/>
  <c r="CZ86" i="6" s="1"/>
  <c r="DE78" i="6" a="1"/>
  <c r="DE78" i="6" s="1"/>
  <c r="DE86" i="6" a="1"/>
  <c r="DE86" i="6" s="1"/>
  <c r="DJ70" i="6" a="1"/>
  <c r="DJ70" i="6" s="1"/>
  <c r="DJ74" i="6" a="1"/>
  <c r="DJ74" i="6" s="1"/>
  <c r="DJ82" i="6" a="1"/>
  <c r="DJ82" i="6" s="1"/>
  <c r="EN70" i="6" a="1"/>
  <c r="EN70" i="6" s="1"/>
  <c r="EX78" i="6" a="1"/>
  <c r="EX78" i="6" s="1"/>
  <c r="FC78" i="6" a="1"/>
  <c r="FC78" i="6" s="1"/>
  <c r="FC86" i="6" a="1"/>
  <c r="FC86" i="6" s="1"/>
  <c r="FH74" i="6" a="1"/>
  <c r="FH74" i="6" s="1"/>
  <c r="FH82" i="6" a="1"/>
  <c r="FH82" i="6" s="1"/>
  <c r="FM86" i="6" a="1"/>
  <c r="FM86" i="6" s="1"/>
  <c r="FW70" i="6" a="1"/>
  <c r="FW70" i="6" s="1"/>
  <c r="FW78" i="6" a="1"/>
  <c r="FW78" i="6" s="1"/>
  <c r="FW86" i="6" a="1"/>
  <c r="FW86" i="6" s="1"/>
  <c r="GG70" i="6" a="1"/>
  <c r="GG70" i="6" s="1"/>
  <c r="DT70" i="6" a="1"/>
  <c r="DT70" i="6" s="1"/>
  <c r="EN78" i="6" a="1"/>
  <c r="EN78" i="6" s="1"/>
  <c r="FC70" i="6" a="1"/>
  <c r="FC70" i="6" s="1"/>
  <c r="FR82" i="6" a="1"/>
  <c r="FR82" i="6" s="1"/>
  <c r="GB82" i="6" a="1"/>
  <c r="GB82" i="6" s="1"/>
  <c r="GB91" i="6"/>
  <c r="DO74" i="6" a="1"/>
  <c r="DO74" i="6" s="1"/>
  <c r="DO82" i="6" a="1"/>
  <c r="DO82" i="6" s="1"/>
  <c r="DY78" i="6" a="1"/>
  <c r="DY78" i="6" s="1"/>
  <c r="DY86" i="6" a="1"/>
  <c r="DY86" i="6" s="1"/>
  <c r="EI78" i="6" a="1"/>
  <c r="EI78" i="6" s="1"/>
  <c r="EI86" i="6" a="1"/>
  <c r="EI86" i="6" s="1"/>
  <c r="EN74" i="6" a="1"/>
  <c r="EN74" i="6" s="1"/>
  <c r="EN82" i="6" a="1"/>
  <c r="EN82" i="6" s="1"/>
  <c r="EX86" i="6" a="1"/>
  <c r="EX86" i="6" s="1"/>
  <c r="FH70" i="6" a="1"/>
  <c r="FH70" i="6" s="1"/>
  <c r="FM78" i="6" a="1"/>
  <c r="FM78" i="6" s="1"/>
  <c r="FR78" i="6" a="1"/>
  <c r="FR78" i="6" s="1"/>
  <c r="FR86" i="6" a="1"/>
  <c r="FR86" i="6" s="1"/>
  <c r="FW82" i="6" a="1"/>
  <c r="FW82" i="6" s="1"/>
  <c r="GB78" i="6" a="1"/>
  <c r="GB78" i="6" s="1"/>
  <c r="GB86" i="6" a="1"/>
  <c r="GB86" i="6" s="1"/>
  <c r="GG74" i="6" a="1"/>
  <c r="GG74" i="6" s="1"/>
  <c r="GG82" i="6" a="1"/>
  <c r="GG82" i="6" s="1"/>
  <c r="CU86" i="6" a="1"/>
  <c r="CU86" i="6" s="1"/>
  <c r="DE70" i="6" a="1"/>
  <c r="DE70" i="6" s="1"/>
  <c r="DT86" i="6" a="1"/>
  <c r="DT86" i="6" s="1"/>
  <c r="DT78" i="6" a="1"/>
  <c r="DT78" i="6" s="1"/>
  <c r="DT74" i="6" a="1"/>
  <c r="DT74" i="6" s="1"/>
  <c r="ED86" i="6" a="1"/>
  <c r="ED86" i="6" s="1"/>
  <c r="ED78" i="6" a="1"/>
  <c r="ED78" i="6" s="1"/>
  <c r="EI70" i="6" a="1"/>
  <c r="EI70" i="6" s="1"/>
  <c r="ES82" i="6" a="1"/>
  <c r="ES82" i="6" s="1"/>
  <c r="FM82" i="6" a="1"/>
  <c r="FM82" i="6" s="1"/>
  <c r="FM91" i="6"/>
  <c r="GG86" i="6" a="1"/>
  <c r="GG86" i="6" s="1"/>
  <c r="D115" i="6" a="1"/>
  <c r="D115" i="6" s="1"/>
  <c r="B109" i="6" a="1"/>
  <c r="B109" i="6" s="1"/>
  <c r="D109" i="6" a="1"/>
  <c r="D109" i="6" s="1"/>
  <c r="I103" i="6" a="1"/>
  <c r="I103" i="6" s="1"/>
  <c r="I107" i="6" a="1"/>
  <c r="I107" i="6" s="1"/>
  <c r="I111" i="6" a="1"/>
  <c r="I111" i="6" s="1"/>
  <c r="N71" i="6" a="1"/>
  <c r="N71" i="6" s="1"/>
  <c r="N79" i="6" a="1"/>
  <c r="N79" i="6" s="1"/>
  <c r="N87" i="6" a="1"/>
  <c r="N87" i="6" s="1"/>
  <c r="AC71" i="6" a="1"/>
  <c r="AC71" i="6" s="1"/>
  <c r="AC79" i="6" a="1"/>
  <c r="AC79" i="6" s="1"/>
  <c r="AC87" i="6" a="1"/>
  <c r="AC87" i="6" s="1"/>
  <c r="AH75" i="6" a="1"/>
  <c r="AH75" i="6" s="1"/>
  <c r="AH83" i="6" a="1"/>
  <c r="AH83" i="6" s="1"/>
  <c r="AW71" i="6" a="1"/>
  <c r="AW71" i="6" s="1"/>
  <c r="AW79" i="6" a="1"/>
  <c r="AW79" i="6" s="1"/>
  <c r="AW87" i="6" a="1"/>
  <c r="AW87" i="6" s="1"/>
  <c r="BB75" i="6" a="1"/>
  <c r="BB75" i="6" s="1"/>
  <c r="BB83" i="6" a="1"/>
  <c r="BB83" i="6" s="1"/>
  <c r="BL75" i="6" a="1"/>
  <c r="BL75" i="6" s="1"/>
  <c r="BL83" i="6" a="1"/>
  <c r="BL83" i="6" s="1"/>
  <c r="BQ79" i="6" a="1"/>
  <c r="BQ79" i="6" s="1"/>
  <c r="BQ87" i="6" a="1"/>
  <c r="BQ87" i="6" s="1"/>
  <c r="CA71" i="6" a="1"/>
  <c r="CA71" i="6" s="1"/>
  <c r="CA79" i="6" a="1"/>
  <c r="CA79" i="6" s="1"/>
  <c r="CA87" i="6" a="1"/>
  <c r="CA87" i="6" s="1"/>
  <c r="CF75" i="6" a="1"/>
  <c r="CF75" i="6" s="1"/>
  <c r="CF83" i="6" a="1"/>
  <c r="CF83" i="6" s="1"/>
  <c r="CK75" i="6" a="1"/>
  <c r="CK75" i="6" s="1"/>
  <c r="CK83" i="6" a="1"/>
  <c r="CK83" i="6" s="1"/>
  <c r="CP71" i="6" a="1"/>
  <c r="CP71" i="6" s="1"/>
  <c r="CP79" i="6" a="1"/>
  <c r="CP79" i="6" s="1"/>
  <c r="CP87" i="6" a="1"/>
  <c r="CP87" i="6" s="1"/>
  <c r="CU71" i="6" a="1"/>
  <c r="CU71" i="6" s="1"/>
  <c r="CU79" i="6" a="1"/>
  <c r="CU79" i="6" s="1"/>
  <c r="CU87" i="6" a="1"/>
  <c r="CU87" i="6" s="1"/>
  <c r="CZ75" i="6" a="1"/>
  <c r="CZ75" i="6" s="1"/>
  <c r="CZ83" i="6" a="1"/>
  <c r="CZ83" i="6" s="1"/>
  <c r="DE75" i="6" a="1"/>
  <c r="DE75" i="6" s="1"/>
  <c r="DE83" i="6" a="1"/>
  <c r="DE83" i="6" s="1"/>
  <c r="DJ71" i="6" a="1"/>
  <c r="DJ71" i="6" s="1"/>
  <c r="DJ79" i="6" a="1"/>
  <c r="DJ79" i="6" s="1"/>
  <c r="DJ87" i="6" a="1"/>
  <c r="DJ87" i="6" s="1"/>
  <c r="DO79" i="6" a="1"/>
  <c r="DO79" i="6" s="1"/>
  <c r="DO87" i="6" a="1"/>
  <c r="DO87" i="6" s="1"/>
  <c r="DT71" i="6" a="1"/>
  <c r="DT71" i="6" s="1"/>
  <c r="DT75" i="6" a="1"/>
  <c r="DT75" i="6" s="1"/>
  <c r="DT79" i="6" a="1"/>
  <c r="DT79" i="6" s="1"/>
  <c r="DT83" i="6" a="1"/>
  <c r="DT83" i="6" s="1"/>
  <c r="DT87" i="6" a="1"/>
  <c r="DT87" i="6" s="1"/>
  <c r="DY75" i="6" a="1"/>
  <c r="DY75" i="6" s="1"/>
  <c r="DY83" i="6" a="1"/>
  <c r="DY83" i="6" s="1"/>
  <c r="EI71" i="6" a="1"/>
  <c r="EI71" i="6" s="1"/>
  <c r="EI75" i="6" a="1"/>
  <c r="EI75" i="6" s="1"/>
  <c r="EF94" i="6"/>
  <c r="EI83" i="6" a="1"/>
  <c r="EI83" i="6" s="1"/>
  <c r="EN71" i="6" a="1"/>
  <c r="EN71" i="6" s="1"/>
  <c r="EK94" i="6"/>
  <c r="EN79" i="6" a="1"/>
  <c r="EN79" i="6" s="1"/>
  <c r="EN87" i="6" a="1"/>
  <c r="EN87" i="6" s="1"/>
  <c r="ES71" i="6" a="1"/>
  <c r="ES71" i="6" s="1"/>
  <c r="ES75" i="6" a="1"/>
  <c r="ES75" i="6" s="1"/>
  <c r="ES79" i="6" a="1"/>
  <c r="ES79" i="6" s="1"/>
  <c r="ES83" i="6" a="1"/>
  <c r="ES83" i="6" s="1"/>
  <c r="ES87" i="6" a="1"/>
  <c r="ES87" i="6" s="1"/>
  <c r="EX75" i="6" a="1"/>
  <c r="EX75" i="6" s="1"/>
  <c r="EX83" i="6" a="1"/>
  <c r="EX83" i="6" s="1"/>
  <c r="FC75" i="6" a="1"/>
  <c r="FC75" i="6" s="1"/>
  <c r="EZ94" i="6"/>
  <c r="FC83" i="6" a="1"/>
  <c r="FC83" i="6" s="1"/>
  <c r="FH71" i="6" a="1"/>
  <c r="FH71" i="6" s="1"/>
  <c r="FE94" i="6"/>
  <c r="FH79" i="6" a="1"/>
  <c r="FH79" i="6" s="1"/>
  <c r="FH87" i="6" a="1"/>
  <c r="FH87" i="6" s="1"/>
  <c r="FM75" i="6" a="1"/>
  <c r="FM75" i="6" s="1"/>
  <c r="FM83" i="6" a="1"/>
  <c r="FM83" i="6" s="1"/>
  <c r="FR75" i="6" a="1"/>
  <c r="FR75" i="6" s="1"/>
  <c r="FR83" i="6" a="1"/>
  <c r="FR83" i="6" s="1"/>
  <c r="FW75" i="6" a="1"/>
  <c r="FW75" i="6" s="1"/>
  <c r="FT94" i="6"/>
  <c r="GB75" i="6" a="1"/>
  <c r="GB75" i="6" s="1"/>
  <c r="FY94" i="6"/>
  <c r="GB83" i="6" a="1"/>
  <c r="GB83" i="6" s="1"/>
  <c r="GG71" i="6" a="1"/>
  <c r="GG71" i="6" s="1"/>
  <c r="GG79" i="6" a="1"/>
  <c r="GG79" i="6" s="1"/>
  <c r="GG87" i="6" a="1"/>
  <c r="GG87" i="6" s="1"/>
  <c r="I87" i="6" a="1"/>
  <c r="I87" i="6" s="1"/>
  <c r="I83" i="6" a="1"/>
  <c r="I83" i="6" s="1"/>
  <c r="S83" i="6" a="1"/>
  <c r="S83" i="6" s="1"/>
  <c r="S79" i="6" a="1"/>
  <c r="S79" i="6" s="1"/>
  <c r="X87" i="6" a="1"/>
  <c r="X87" i="6" s="1"/>
  <c r="X71" i="6" a="1"/>
  <c r="X71" i="6" s="1"/>
  <c r="AC83" i="6" a="1"/>
  <c r="AC83" i="6" s="1"/>
  <c r="AH71" i="6" a="1"/>
  <c r="AH71" i="6" s="1"/>
  <c r="AM75" i="6" a="1"/>
  <c r="AM75" i="6" s="1"/>
  <c r="AR79" i="6" a="1"/>
  <c r="AR79" i="6" s="1"/>
  <c r="AR75" i="6" a="1"/>
  <c r="AR75" i="6" s="1"/>
  <c r="BL87" i="6" a="1"/>
  <c r="BL87" i="6" s="1"/>
  <c r="BQ71" i="6" a="1"/>
  <c r="BQ71" i="6" s="1"/>
  <c r="BV83" i="6" a="1"/>
  <c r="BV83" i="6" s="1"/>
  <c r="BV75" i="6" a="1"/>
  <c r="BV75" i="6" s="1"/>
  <c r="CA83" i="6" a="1"/>
  <c r="CA83" i="6" s="1"/>
  <c r="CK71" i="6" a="1"/>
  <c r="CK71" i="6" s="1"/>
  <c r="CU75" i="6" a="1"/>
  <c r="CU75" i="6" s="1"/>
  <c r="CZ70" i="6" a="1"/>
  <c r="CZ70" i="6" s="1"/>
  <c r="CZ79" i="6" a="1"/>
  <c r="CZ79" i="6" s="1"/>
  <c r="CZ74" i="6" a="1"/>
  <c r="CZ74" i="6" s="1"/>
  <c r="DE79" i="6" a="1"/>
  <c r="DE79" i="6" s="1"/>
  <c r="DJ83" i="6" a="1"/>
  <c r="DJ83" i="6" s="1"/>
  <c r="DJ78" i="6" a="1"/>
  <c r="DJ78" i="6" s="1"/>
  <c r="DY87" i="6" a="1"/>
  <c r="DY87" i="6" s="1"/>
  <c r="DY82" i="6" a="1"/>
  <c r="DY82" i="6" s="1"/>
  <c r="DY71" i="6" a="1"/>
  <c r="DY71" i="6" s="1"/>
  <c r="ED83" i="6" a="1"/>
  <c r="ED83" i="6" s="1"/>
  <c r="ED75" i="6" a="1"/>
  <c r="ED75" i="6" s="1"/>
  <c r="EI79" i="6" a="1"/>
  <c r="EI79" i="6" s="1"/>
  <c r="EN86" i="6" a="1"/>
  <c r="EN86" i="6" s="1"/>
  <c r="ES86" i="6" a="1"/>
  <c r="ES86" i="6" s="1"/>
  <c r="EX70" i="6" a="1"/>
  <c r="EX70" i="6" s="1"/>
  <c r="EX79" i="6" a="1"/>
  <c r="EX79" i="6" s="1"/>
  <c r="EX74" i="6" a="1"/>
  <c r="EX74" i="6" s="1"/>
  <c r="FC79" i="6" a="1"/>
  <c r="FC79" i="6" s="1"/>
  <c r="FH86" i="6" a="1"/>
  <c r="FH86" i="6" s="1"/>
  <c r="FH91" i="6"/>
  <c r="FR70" i="6" a="1"/>
  <c r="FR70" i="6" s="1"/>
  <c r="FR71" i="6" a="1"/>
  <c r="FR71" i="6" s="1"/>
  <c r="FW83" i="6" a="1"/>
  <c r="FW83" i="6" s="1"/>
  <c r="GB70" i="6" a="1"/>
  <c r="GB70" i="6" s="1"/>
  <c r="GB71" i="6" a="1"/>
  <c r="GB71" i="6" s="1"/>
  <c r="ED94" i="6"/>
  <c r="I115" i="6" a="1"/>
  <c r="I115" i="6" s="1"/>
  <c r="I100" i="6" a="1"/>
  <c r="I100" i="6" s="1"/>
  <c r="I108" i="6" a="1"/>
  <c r="I108" i="6" s="1"/>
  <c r="I116" i="6" a="1"/>
  <c r="I116" i="6" s="1"/>
  <c r="I84" i="6" a="1"/>
  <c r="I84" i="6" s="1"/>
  <c r="I76" i="6" a="1"/>
  <c r="I76" i="6" s="1"/>
  <c r="S88" i="6" a="1"/>
  <c r="S88" i="6" s="1"/>
  <c r="S80" i="6" a="1"/>
  <c r="S80" i="6" s="1"/>
  <c r="S72" i="6" a="1"/>
  <c r="S72" i="6" s="1"/>
  <c r="X88" i="6" a="1"/>
  <c r="X88" i="6" s="1"/>
  <c r="X80" i="6" a="1"/>
  <c r="X80" i="6" s="1"/>
  <c r="AR84" i="6" a="1"/>
  <c r="AR84" i="6" s="1"/>
  <c r="AR76" i="6" a="1"/>
  <c r="AR76" i="6" s="1"/>
  <c r="BB88" i="6" a="1"/>
  <c r="BB88" i="6" s="1"/>
  <c r="BB80" i="6" a="1"/>
  <c r="BB80" i="6" s="1"/>
  <c r="BB72" i="6" a="1"/>
  <c r="BB72" i="6" s="1"/>
  <c r="BG88" i="6" a="1"/>
  <c r="BG88" i="6" s="1"/>
  <c r="BG84" i="6" a="1"/>
  <c r="BG84" i="6" s="1"/>
  <c r="BG80" i="6" a="1"/>
  <c r="BG80" i="6" s="1"/>
  <c r="BG76" i="6" a="1"/>
  <c r="BG76" i="6" s="1"/>
  <c r="BG72" i="6" a="1"/>
  <c r="BG72" i="6" s="1"/>
  <c r="BQ84" i="6" a="1"/>
  <c r="BQ84" i="6" s="1"/>
  <c r="BQ76" i="6" a="1"/>
  <c r="BQ76" i="6" s="1"/>
  <c r="CA84" i="6" a="1"/>
  <c r="CA84" i="6" s="1"/>
  <c r="CA76" i="6" a="1"/>
  <c r="CA76" i="6" s="1"/>
  <c r="CF88" i="6" a="1"/>
  <c r="CF88" i="6" s="1"/>
  <c r="CF80" i="6" a="1"/>
  <c r="CF80" i="6" s="1"/>
  <c r="CF72" i="6" a="1"/>
  <c r="CF72" i="6" s="1"/>
  <c r="CP84" i="6" a="1"/>
  <c r="CP84" i="6" s="1"/>
  <c r="CP76" i="6" a="1"/>
  <c r="CP76" i="6" s="1"/>
  <c r="CZ88" i="6" a="1"/>
  <c r="CZ88" i="6" s="1"/>
  <c r="CZ80" i="6" a="1"/>
  <c r="CZ80" i="6" s="1"/>
  <c r="CZ72" i="6" a="1"/>
  <c r="CZ72" i="6" s="1"/>
  <c r="DJ84" i="6" a="1"/>
  <c r="DJ84" i="6" s="1"/>
  <c r="DJ76" i="6" a="1"/>
  <c r="DJ76" i="6" s="1"/>
  <c r="DO84" i="6" a="1"/>
  <c r="DO84" i="6" s="1"/>
  <c r="DO76" i="6" a="1"/>
  <c r="DO76" i="6" s="1"/>
  <c r="DY88" i="6" a="1"/>
  <c r="DY88" i="6" s="1"/>
  <c r="DY80" i="6" a="1"/>
  <c r="DY80" i="6" s="1"/>
  <c r="DY72" i="6" a="1"/>
  <c r="DY72" i="6" s="1"/>
  <c r="ED88" i="6" a="1"/>
  <c r="ED88" i="6" s="1"/>
  <c r="ED84" i="6" a="1"/>
  <c r="ED84" i="6" s="1"/>
  <c r="ED80" i="6" a="1"/>
  <c r="ED80" i="6" s="1"/>
  <c r="ED76" i="6" a="1"/>
  <c r="ED76" i="6" s="1"/>
  <c r="ED72" i="6" a="1"/>
  <c r="ED72" i="6" s="1"/>
  <c r="EX88" i="6" a="1"/>
  <c r="EX88" i="6" s="1"/>
  <c r="EX80" i="6" a="1"/>
  <c r="EX80" i="6" s="1"/>
  <c r="EX72" i="6" a="1"/>
  <c r="EX72" i="6" s="1"/>
  <c r="FM88" i="6" a="1"/>
  <c r="FM88" i="6" s="1"/>
  <c r="FM80" i="6" a="1"/>
  <c r="FM80" i="6" s="1"/>
  <c r="FM72" i="6" a="1"/>
  <c r="FM72" i="6" s="1"/>
  <c r="FW72" i="6" a="1"/>
  <c r="FW72" i="6" s="1"/>
  <c r="GG84" i="6" a="1"/>
  <c r="GG84" i="6" s="1"/>
  <c r="GG76" i="6" a="1"/>
  <c r="GG76" i="6" s="1"/>
  <c r="B81" i="6" a="1"/>
  <c r="B81" i="6" s="1"/>
  <c r="C81" i="6" a="1"/>
  <c r="C81" i="6" s="1"/>
  <c r="C82" i="6" a="1"/>
  <c r="C82" i="6" s="1"/>
  <c r="ED90" i="6" l="1"/>
  <c r="FH94" i="6"/>
  <c r="ES94" i="6"/>
  <c r="FC94" i="6"/>
  <c r="GB93" i="6"/>
  <c r="GB92" i="6"/>
  <c r="ED91" i="6"/>
  <c r="GG94" i="6"/>
  <c r="GB90" i="6"/>
  <c r="FM90" i="6"/>
  <c r="EN94" i="6"/>
  <c r="EI93" i="6"/>
  <c r="FH92" i="6"/>
  <c r="ED92" i="6"/>
  <c r="EX94" i="6"/>
  <c r="EI94" i="6"/>
  <c r="EI90" i="6"/>
  <c r="ED93" i="6"/>
  <c r="FM93" i="6"/>
  <c r="EI92" i="6"/>
  <c r="FM92" i="6"/>
  <c r="EE90" i="6" l="1"/>
  <c r="EJ90" i="6"/>
  <c r="EO90" i="6"/>
  <c r="ET90" i="6"/>
  <c r="EY90" i="6"/>
  <c r="FD90" i="6"/>
  <c r="FI90" i="6"/>
  <c r="FN90" i="6"/>
  <c r="FS90" i="6"/>
  <c r="FX90" i="6"/>
  <c r="GC90" i="6"/>
  <c r="EE91" i="6"/>
  <c r="EJ91" i="6"/>
  <c r="EO91" i="6"/>
  <c r="ET91" i="6"/>
  <c r="EY91" i="6"/>
  <c r="FD91" i="6"/>
  <c r="FI91" i="6"/>
  <c r="FN91" i="6"/>
  <c r="FS91" i="6"/>
  <c r="FX91" i="6"/>
  <c r="GC91" i="6"/>
  <c r="EE92" i="6"/>
  <c r="EJ92" i="6"/>
  <c r="EO92" i="6"/>
  <c r="ET92" i="6"/>
  <c r="EY92" i="6"/>
  <c r="FD92" i="6"/>
  <c r="FI92" i="6"/>
  <c r="FN92" i="6"/>
  <c r="FS92" i="6"/>
  <c r="FX92" i="6"/>
  <c r="GC92" i="6"/>
  <c r="EE93" i="6"/>
  <c r="EJ93" i="6"/>
  <c r="EO93" i="6"/>
  <c r="ET93" i="6"/>
  <c r="EY93" i="6"/>
  <c r="FD93" i="6"/>
  <c r="FI93" i="6"/>
  <c r="FN93" i="6"/>
  <c r="FS93" i="6"/>
  <c r="FX93" i="6"/>
  <c r="GC93" i="6"/>
  <c r="GD90" i="6"/>
  <c r="GD93" i="6"/>
  <c r="FY90" i="6"/>
  <c r="FY93" i="6"/>
  <c r="FT90" i="6"/>
  <c r="FT91" i="6"/>
  <c r="FO92" i="6"/>
  <c r="FJ93" i="6"/>
  <c r="FE90" i="6"/>
  <c r="EZ90" i="6"/>
  <c r="EZ92" i="6"/>
  <c r="EU92" i="6"/>
  <c r="EK90" i="6"/>
  <c r="EA92" i="6"/>
  <c r="C71" i="6" l="1" a="1"/>
  <c r="C71" i="6" s="1"/>
  <c r="EF93" i="6"/>
  <c r="EF90" i="6"/>
  <c r="EZ93" i="6"/>
  <c r="EA93" i="6"/>
  <c r="EU93" i="6"/>
  <c r="FY91" i="6"/>
  <c r="EK91" i="6"/>
  <c r="EP93" i="6"/>
  <c r="EP90" i="6"/>
  <c r="C73" i="6" a="1"/>
  <c r="C73" i="6" s="1"/>
  <c r="EA91" i="6"/>
  <c r="EK93" i="6"/>
  <c r="FE93" i="6"/>
  <c r="GD92" i="6"/>
  <c r="FJ92" i="6"/>
  <c r="EP92" i="6"/>
  <c r="FO91" i="6"/>
  <c r="EU91" i="6"/>
  <c r="EZ91" i="6"/>
  <c r="EF91" i="6"/>
  <c r="FO93" i="6"/>
  <c r="FT92" i="6"/>
  <c r="EF92" i="6"/>
  <c r="FE91" i="6"/>
  <c r="FJ90" i="6"/>
  <c r="FT93" i="6"/>
  <c r="FY92" i="6"/>
  <c r="FE92" i="6"/>
  <c r="EK92" i="6"/>
  <c r="GD91" i="6"/>
  <c r="FJ91" i="6"/>
  <c r="EP91" i="6"/>
  <c r="FO90" i="6"/>
  <c r="EU90" i="6"/>
  <c r="EA90" i="6"/>
  <c r="Q8" i="1"/>
  <c r="P8" i="1" s="1"/>
  <c r="R13" i="2" a="1"/>
  <c r="R13" i="2" s="1"/>
  <c r="R16" i="2" a="1"/>
  <c r="R16" i="2" s="1"/>
  <c r="R26" i="2" a="1"/>
  <c r="R26" i="2" s="1"/>
  <c r="R30" i="2" a="1"/>
  <c r="R30" i="2" s="1"/>
  <c r="R31" i="2" a="1"/>
  <c r="R31" i="2" s="1"/>
  <c r="R32" i="2" a="1"/>
  <c r="R32" i="2" s="1"/>
  <c r="R37" i="2" a="1"/>
  <c r="R37" i="2" s="1"/>
  <c r="R40" i="2" a="1"/>
  <c r="R40" i="2" s="1"/>
  <c r="R43" i="2" a="1"/>
  <c r="R43" i="2" s="1"/>
  <c r="R50" i="2" a="1"/>
  <c r="R50" i="2" s="1"/>
  <c r="R51" i="2" a="1"/>
  <c r="R51" i="2" s="1"/>
  <c r="R70" i="2" a="1"/>
  <c r="R70" i="2" s="1"/>
  <c r="R82" i="2" a="1"/>
  <c r="R82" i="2" s="1"/>
  <c r="R85" i="2" a="1"/>
  <c r="R85" i="2" s="1"/>
  <c r="R99" i="2" a="1"/>
  <c r="R99" i="2" s="1"/>
  <c r="R106" i="2" a="1"/>
  <c r="R106" i="2" s="1"/>
  <c r="R110" i="2" a="1"/>
  <c r="R110" i="2" s="1"/>
  <c r="R111" i="2" a="1"/>
  <c r="R111" i="2" s="1"/>
  <c r="R130" i="2" a="1"/>
  <c r="R130" i="2" s="1"/>
  <c r="R135" i="2" a="1"/>
  <c r="R135" i="2" s="1"/>
  <c r="R149" i="2" a="1"/>
  <c r="R149" i="2" s="1"/>
  <c r="R150" i="2" a="1"/>
  <c r="R150" i="2" s="1"/>
  <c r="R155" i="2" a="1"/>
  <c r="R155" i="2" s="1"/>
  <c r="R157" i="2" a="1"/>
  <c r="R157" i="2" s="1"/>
  <c r="R158" i="2" a="1"/>
  <c r="R158" i="2" s="1"/>
  <c r="R168" i="2" a="1"/>
  <c r="R168" i="2" s="1"/>
  <c r="R171" i="2" a="1"/>
  <c r="R171" i="2" s="1"/>
  <c r="R176" i="2" a="1"/>
  <c r="R176" i="2" s="1"/>
  <c r="R182" i="2" a="1"/>
  <c r="R182" i="2" s="1"/>
  <c r="R185" i="2" a="1"/>
  <c r="R185" i="2" s="1"/>
  <c r="R190" i="2" a="1"/>
  <c r="R190" i="2" s="1"/>
  <c r="R191" i="2" a="1"/>
  <c r="R191" i="2" s="1"/>
  <c r="R193" i="2" a="1"/>
  <c r="R193" i="2" s="1"/>
  <c r="R210" i="2" a="1"/>
  <c r="R210" i="2" s="1"/>
  <c r="R211" i="2" a="1"/>
  <c r="R211" i="2" s="1"/>
  <c r="R240" i="2" a="1"/>
  <c r="R240" i="2" s="1"/>
  <c r="R255" i="2" a="1"/>
  <c r="R255" i="2" s="1"/>
  <c r="R329" i="2" a="1"/>
  <c r="R329" i="2" s="1"/>
  <c r="R335" i="2" a="1"/>
  <c r="R335" i="2" s="1"/>
  <c r="Q13" i="2" a="1"/>
  <c r="Q13" i="2" s="1"/>
  <c r="Q16" i="2" a="1"/>
  <c r="Q16" i="2" s="1"/>
  <c r="Q26" i="2" a="1"/>
  <c r="Q26" i="2" s="1"/>
  <c r="Q30" i="2" a="1"/>
  <c r="Q30" i="2" s="1"/>
  <c r="Q31" i="2" a="1"/>
  <c r="Q31" i="2" s="1"/>
  <c r="Q32" i="2" a="1"/>
  <c r="Q32" i="2" s="1"/>
  <c r="Q37" i="2" a="1"/>
  <c r="Q37" i="2" s="1"/>
  <c r="Q40" i="2" a="1"/>
  <c r="Q40" i="2" s="1"/>
  <c r="Q43" i="2" a="1"/>
  <c r="Q43" i="2" s="1"/>
  <c r="Q50" i="2" a="1"/>
  <c r="Q50" i="2" s="1"/>
  <c r="Q51" i="2" a="1"/>
  <c r="Q51" i="2" s="1"/>
  <c r="Q70" i="2" a="1"/>
  <c r="Q70" i="2" s="1"/>
  <c r="Q82" i="2" a="1"/>
  <c r="Q82" i="2" s="1"/>
  <c r="Q85" i="2" a="1"/>
  <c r="Q85" i="2" s="1"/>
  <c r="Q99" i="2" a="1"/>
  <c r="Q99" i="2" s="1"/>
  <c r="Q106" i="2" a="1"/>
  <c r="Q106" i="2" s="1"/>
  <c r="Q110" i="2" a="1"/>
  <c r="Q110" i="2" s="1"/>
  <c r="Q111" i="2" a="1"/>
  <c r="Q111" i="2" s="1"/>
  <c r="Q130" i="2" a="1"/>
  <c r="Q130" i="2" s="1"/>
  <c r="Q135" i="2" a="1"/>
  <c r="Q135" i="2" s="1"/>
  <c r="Q149" i="2" a="1"/>
  <c r="Q149" i="2" s="1"/>
  <c r="Q150" i="2" a="1"/>
  <c r="Q150" i="2" s="1"/>
  <c r="Q155" i="2" a="1"/>
  <c r="Q155" i="2" s="1"/>
  <c r="Q157" i="2" a="1"/>
  <c r="Q157" i="2" s="1"/>
  <c r="Q158" i="2" a="1"/>
  <c r="Q158" i="2" s="1"/>
  <c r="Q168" i="2" a="1"/>
  <c r="Q168" i="2" s="1"/>
  <c r="Q171" i="2" a="1"/>
  <c r="Q171" i="2" s="1"/>
  <c r="Q176" i="2" a="1"/>
  <c r="Q176" i="2" s="1"/>
  <c r="Q182" i="2" a="1"/>
  <c r="Q182" i="2" s="1"/>
  <c r="Q185" i="2" a="1"/>
  <c r="Q185" i="2" s="1"/>
  <c r="Q190" i="2" a="1"/>
  <c r="Q190" i="2" s="1"/>
  <c r="Q191" i="2" a="1"/>
  <c r="Q191" i="2" s="1"/>
  <c r="Q193" i="2" a="1"/>
  <c r="Q193" i="2" s="1"/>
  <c r="Q210" i="2" a="1"/>
  <c r="Q210" i="2" s="1"/>
  <c r="Q211" i="2" a="1"/>
  <c r="Q211" i="2" s="1"/>
  <c r="Q240" i="2" a="1"/>
  <c r="Q240" i="2" s="1"/>
  <c r="Q255" i="2" a="1"/>
  <c r="Q255" i="2" s="1"/>
  <c r="Q329" i="2" a="1"/>
  <c r="Q329" i="2" s="1"/>
  <c r="Q335" i="2" a="1"/>
  <c r="Q335" i="2" s="1"/>
  <c r="F201" i="1" a="1"/>
  <c r="F201" i="1" s="1"/>
  <c r="D3" i="16"/>
  <c r="D7" i="16"/>
  <c r="D306" i="16"/>
  <c r="D6" i="16"/>
  <c r="D299" i="16"/>
  <c r="D4" i="16"/>
  <c r="D308" i="16"/>
  <c r="D307" i="16"/>
  <c r="D5" i="16"/>
  <c r="D20" i="16"/>
  <c r="D12" i="16"/>
  <c r="D8" i="16"/>
  <c r="D10" i="16"/>
  <c r="D9" i="16"/>
  <c r="D19" i="16"/>
  <c r="D14" i="16"/>
  <c r="D24" i="16"/>
  <c r="D309" i="16"/>
  <c r="D327" i="16"/>
  <c r="D17" i="16"/>
  <c r="D305" i="16"/>
  <c r="D15" i="16"/>
  <c r="D13" i="16"/>
  <c r="D11" i="16"/>
  <c r="D25" i="16"/>
  <c r="D312" i="16"/>
  <c r="D21" i="16"/>
  <c r="D311" i="16"/>
  <c r="D27" i="16"/>
  <c r="D316" i="16"/>
  <c r="D16" i="16"/>
  <c r="D33" i="16"/>
  <c r="D310" i="16"/>
  <c r="D23" i="16"/>
  <c r="D31" i="16"/>
  <c r="D303" i="16"/>
  <c r="D18" i="16"/>
  <c r="D301" i="16"/>
  <c r="D313" i="16"/>
  <c r="D28" i="16"/>
  <c r="D26" i="16"/>
  <c r="D29" i="16"/>
  <c r="D318" i="16"/>
  <c r="D289" i="16"/>
  <c r="D297" i="16"/>
  <c r="D314" i="16"/>
  <c r="D43" i="16"/>
  <c r="D317" i="16"/>
  <c r="D36" i="16"/>
  <c r="D30" i="16"/>
  <c r="D35" i="16"/>
  <c r="D40" i="16"/>
  <c r="D37" i="16"/>
  <c r="D22" i="16"/>
  <c r="D46" i="16"/>
  <c r="D44" i="16"/>
  <c r="D300" i="16"/>
  <c r="D34" i="16"/>
  <c r="D315" i="16"/>
  <c r="D32" i="16"/>
  <c r="D54" i="16"/>
  <c r="D296" i="16"/>
  <c r="D294" i="16"/>
  <c r="D41" i="16"/>
  <c r="D38" i="16"/>
  <c r="D65" i="16"/>
  <c r="D48" i="16"/>
  <c r="D49" i="16"/>
  <c r="D39" i="16"/>
  <c r="D321" i="16"/>
  <c r="D55" i="16"/>
  <c r="D64" i="16"/>
  <c r="D323" i="16"/>
  <c r="D292" i="16"/>
  <c r="D319" i="16"/>
  <c r="D56" i="16"/>
  <c r="D42" i="16"/>
  <c r="D293" i="16"/>
  <c r="D304" i="16"/>
  <c r="D47" i="16"/>
  <c r="D45" i="16"/>
  <c r="D298" i="16"/>
  <c r="D66" i="16"/>
  <c r="D51" i="16"/>
  <c r="D320" i="16"/>
  <c r="D50" i="16"/>
  <c r="D76" i="16"/>
  <c r="D295" i="16"/>
  <c r="D79" i="16"/>
  <c r="D60" i="16"/>
  <c r="D68" i="16"/>
  <c r="D322" i="16"/>
  <c r="D52" i="16"/>
  <c r="D103" i="16"/>
  <c r="D53" i="16"/>
  <c r="D57" i="16"/>
  <c r="D302" i="16"/>
  <c r="D324" i="16"/>
  <c r="D61" i="16"/>
  <c r="D77" i="16"/>
  <c r="D73" i="16"/>
  <c r="D90" i="16"/>
  <c r="D70" i="16"/>
  <c r="D325" i="16"/>
  <c r="D67" i="16"/>
  <c r="D81" i="16"/>
  <c r="D59" i="16"/>
  <c r="D69" i="16"/>
  <c r="D290" i="16"/>
  <c r="D75" i="16"/>
  <c r="D71" i="16"/>
  <c r="D63" i="16"/>
  <c r="D58" i="16"/>
  <c r="D62" i="16"/>
  <c r="D86" i="16"/>
  <c r="D94" i="16"/>
  <c r="D93" i="16"/>
  <c r="D84" i="16"/>
  <c r="D80" i="16"/>
  <c r="D98" i="16"/>
  <c r="D115" i="16"/>
  <c r="D88" i="16"/>
  <c r="D96" i="16"/>
  <c r="D72" i="16"/>
  <c r="D78" i="16"/>
  <c r="D87" i="16"/>
  <c r="D291" i="16"/>
  <c r="D82" i="16"/>
  <c r="D111" i="16"/>
  <c r="D85" i="16"/>
  <c r="D89" i="16"/>
  <c r="D97" i="16"/>
  <c r="D117" i="16"/>
  <c r="D74" i="16"/>
  <c r="D83" i="16"/>
  <c r="D105" i="16"/>
  <c r="D108" i="16"/>
  <c r="D114" i="16"/>
  <c r="D104" i="16"/>
  <c r="D92" i="16"/>
  <c r="D153" i="16"/>
  <c r="D107" i="16"/>
  <c r="D109" i="16"/>
  <c r="D100" i="16"/>
  <c r="D112" i="16"/>
  <c r="D101" i="16"/>
  <c r="D120" i="16"/>
  <c r="D136" i="16"/>
  <c r="D91" i="16"/>
  <c r="D113" i="16"/>
  <c r="D118" i="16"/>
  <c r="D133" i="16"/>
  <c r="D126" i="16"/>
  <c r="D106" i="16"/>
  <c r="D110" i="16"/>
  <c r="D135" i="16"/>
  <c r="D119" i="16"/>
  <c r="D99" i="16"/>
  <c r="D116" i="16"/>
  <c r="D143" i="16"/>
  <c r="D102" i="16"/>
  <c r="D127" i="16"/>
  <c r="D131" i="16"/>
  <c r="D132" i="16"/>
  <c r="D122" i="16"/>
  <c r="D326" i="16"/>
  <c r="D139" i="16"/>
  <c r="D123" i="16"/>
  <c r="D142" i="16"/>
  <c r="D149" i="16"/>
  <c r="D158" i="16"/>
  <c r="D121" i="16"/>
  <c r="D124" i="16"/>
  <c r="D148" i="16"/>
  <c r="D95" i="16"/>
  <c r="D137" i="16"/>
  <c r="D129" i="16"/>
  <c r="D125" i="16"/>
  <c r="D151" i="16"/>
  <c r="D147" i="16"/>
  <c r="D130" i="16"/>
  <c r="D128" i="16"/>
  <c r="D157" i="16"/>
  <c r="D141" i="16"/>
  <c r="D159" i="16"/>
  <c r="D164" i="16"/>
  <c r="D152" i="16"/>
  <c r="D162" i="16"/>
  <c r="D176" i="16"/>
  <c r="D146" i="16"/>
  <c r="D138" i="16"/>
  <c r="D194" i="16"/>
  <c r="D175" i="16"/>
  <c r="D167" i="16"/>
  <c r="D174" i="16"/>
  <c r="D154" i="16"/>
  <c r="D161" i="16"/>
  <c r="D163" i="16"/>
  <c r="D195" i="16"/>
  <c r="D196" i="16"/>
  <c r="D134" i="16"/>
  <c r="D150" i="16"/>
  <c r="D185" i="16"/>
  <c r="D145" i="16"/>
  <c r="D160" i="16"/>
  <c r="D188" i="16"/>
  <c r="D197" i="16"/>
  <c r="D140" i="16"/>
  <c r="D144" i="16"/>
  <c r="D198" i="16"/>
  <c r="D178" i="16"/>
  <c r="D165" i="16"/>
  <c r="D209" i="16"/>
  <c r="D205" i="16"/>
  <c r="D155" i="16"/>
  <c r="D179" i="16"/>
  <c r="D189" i="16"/>
  <c r="D168" i="16"/>
  <c r="D173" i="16"/>
  <c r="D204" i="16"/>
  <c r="D166" i="16"/>
  <c r="D182" i="16"/>
  <c r="D206" i="16"/>
  <c r="D177" i="16"/>
  <c r="D183" i="16"/>
  <c r="D181" i="16"/>
  <c r="D156" i="16"/>
  <c r="D172" i="16"/>
  <c r="D237" i="16"/>
  <c r="D170" i="16"/>
  <c r="D171" i="16"/>
  <c r="D193" i="16"/>
  <c r="D211" i="16"/>
  <c r="D190" i="16"/>
  <c r="D187" i="16"/>
  <c r="D169" i="16"/>
  <c r="D191" i="16"/>
  <c r="D212" i="16"/>
  <c r="D192" i="16"/>
  <c r="D203" i="16"/>
  <c r="D186" i="16"/>
  <c r="D184" i="16"/>
  <c r="D202" i="16"/>
  <c r="D199" i="16"/>
  <c r="D200" i="16"/>
  <c r="D180" i="16"/>
  <c r="D207" i="16"/>
  <c r="D208" i="16"/>
  <c r="D213" i="16"/>
  <c r="D219" i="16"/>
  <c r="D218" i="16"/>
  <c r="D210" i="16"/>
  <c r="D215" i="16"/>
  <c r="D234" i="16"/>
  <c r="D230" i="16"/>
  <c r="D201" i="16"/>
  <c r="D224" i="16"/>
  <c r="D222" i="16"/>
  <c r="D223" i="16"/>
  <c r="D252" i="16"/>
  <c r="D214" i="16"/>
  <c r="D216" i="16"/>
  <c r="D227" i="16"/>
  <c r="D244" i="16"/>
  <c r="D232" i="16"/>
  <c r="D225" i="16"/>
  <c r="D229" i="16"/>
  <c r="D226" i="16"/>
  <c r="D248" i="16"/>
  <c r="D217" i="16"/>
  <c r="D220" i="16"/>
  <c r="D221" i="16"/>
  <c r="D263" i="16"/>
  <c r="D233" i="16"/>
  <c r="D228" i="16"/>
  <c r="D259" i="16"/>
  <c r="D236" i="16"/>
  <c r="D241" i="16"/>
  <c r="D240" i="16"/>
  <c r="D239" i="16"/>
  <c r="D254" i="16"/>
  <c r="D238" i="16"/>
  <c r="D243" i="16"/>
  <c r="D256" i="16"/>
  <c r="D231" i="16"/>
  <c r="D261" i="16"/>
  <c r="D235" i="16"/>
  <c r="D249" i="16"/>
  <c r="D242" i="16"/>
  <c r="D246" i="16"/>
  <c r="D255" i="16"/>
  <c r="D257" i="16"/>
  <c r="D260" i="16"/>
  <c r="D253" i="16"/>
  <c r="D250" i="16"/>
  <c r="D247" i="16"/>
  <c r="D258" i="16"/>
  <c r="D269" i="16"/>
  <c r="D245" i="16"/>
  <c r="D268" i="16"/>
  <c r="D276" i="16"/>
  <c r="D251" i="16"/>
  <c r="D265" i="16"/>
  <c r="D278" i="16"/>
  <c r="D270" i="16"/>
  <c r="D281" i="16"/>
  <c r="D264" i="16"/>
  <c r="D266" i="16"/>
  <c r="D275" i="16"/>
  <c r="D262" i="16"/>
  <c r="D267" i="16"/>
  <c r="D273" i="16"/>
  <c r="D272" i="16"/>
  <c r="D288" i="16"/>
  <c r="D271" i="16"/>
  <c r="D284" i="16"/>
  <c r="D277" i="16"/>
  <c r="D274" i="16"/>
  <c r="D280" i="16"/>
  <c r="D279" i="16"/>
  <c r="D283" i="16"/>
  <c r="D282" i="16"/>
  <c r="D285" i="16"/>
  <c r="D286" i="16"/>
  <c r="D28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FR92" i="6" l="1"/>
  <c r="FC92" i="6"/>
  <c r="EX92" i="6"/>
  <c r="FR90" i="6"/>
  <c r="ES90" i="6"/>
  <c r="GG90" i="6"/>
  <c r="GG91" i="6"/>
  <c r="ES91" i="6"/>
  <c r="EN90" i="6"/>
  <c r="FW91" i="6"/>
  <c r="FW92" i="6"/>
  <c r="FC90" i="6"/>
  <c r="GG93" i="6"/>
  <c r="FW90" i="6"/>
  <c r="EX90" i="6"/>
  <c r="EX91" i="6"/>
  <c r="EN92" i="6"/>
  <c r="EN91" i="6"/>
  <c r="FC93" i="6"/>
  <c r="FR93" i="6"/>
  <c r="GG92" i="6"/>
  <c r="FW93" i="6"/>
  <c r="FR91" i="6"/>
  <c r="FC91" i="6"/>
  <c r="ES92" i="6"/>
  <c r="EN93" i="6"/>
  <c r="ES93" i="6"/>
  <c r="EX93" i="6"/>
  <c r="Q9" i="1"/>
  <c r="Y13" i="1"/>
  <c r="Y14" i="1"/>
  <c r="Y15" i="1"/>
  <c r="Y16" i="1"/>
  <c r="Y17" i="1"/>
  <c r="Y18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12" i="1"/>
  <c r="X13" i="1"/>
  <c r="X14" i="1"/>
  <c r="X15" i="1"/>
  <c r="X16" i="1"/>
  <c r="X17" i="1"/>
  <c r="X18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12" i="1"/>
  <c r="W13" i="1"/>
  <c r="W14" i="1"/>
  <c r="W15" i="1"/>
  <c r="W16" i="1"/>
  <c r="W17" i="1"/>
  <c r="W18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12" i="1"/>
  <c r="V13" i="1"/>
  <c r="V14" i="1"/>
  <c r="V15" i="1"/>
  <c r="V16" i="1"/>
  <c r="V17" i="1"/>
  <c r="V18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1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" i="1"/>
  <c r="F2" i="1" s="1" a="1"/>
  <c r="F2" i="1" s="1"/>
  <c r="O23" i="1" a="1"/>
  <c r="O23" i="1" s="1"/>
  <c r="P22" i="1" a="1"/>
  <c r="P22" i="1" s="1"/>
  <c r="O22" i="1" a="1"/>
  <c r="O22" i="1" s="1"/>
  <c r="P21" i="1" a="1"/>
  <c r="P21" i="1" s="1"/>
  <c r="O21" i="1" a="1"/>
  <c r="O21" i="1" s="1"/>
  <c r="P20" i="1" a="1"/>
  <c r="P20" i="1" s="1"/>
  <c r="O20" i="1" a="1"/>
  <c r="O20" i="1" s="1"/>
  <c r="O19" i="1" a="1"/>
  <c r="O19" i="1" s="1"/>
  <c r="O18" i="1" a="1"/>
  <c r="O18" i="1" s="1"/>
  <c r="O17" i="1" a="1"/>
  <c r="O17" i="1" s="1"/>
  <c r="O16" i="1" a="1"/>
  <c r="O16" i="1" s="1"/>
  <c r="O15" i="1" a="1"/>
  <c r="O15" i="1" s="1"/>
  <c r="O13" i="1" a="1"/>
  <c r="O13" i="1" s="1"/>
  <c r="O12" i="1" a="1"/>
  <c r="O12" i="1" s="1"/>
  <c r="L7" i="1"/>
  <c r="M6" i="1"/>
  <c r="O14" i="1" l="1" a="1"/>
  <c r="O14" i="1" s="1"/>
  <c r="R21" i="1"/>
  <c r="B15" i="1"/>
  <c r="K6" i="1"/>
  <c r="L6" i="1" s="1"/>
  <c r="L31" i="1" s="1"/>
  <c r="P7" i="1"/>
  <c r="P9" i="1" s="1"/>
  <c r="J2" i="1" s="1"/>
  <c r="Q20" i="1"/>
  <c r="Q22" i="1"/>
  <c r="E197" i="1"/>
  <c r="C197" i="1"/>
  <c r="D197" i="1"/>
  <c r="E193" i="1"/>
  <c r="C193" i="1"/>
  <c r="D193" i="1"/>
  <c r="E189" i="1"/>
  <c r="C189" i="1"/>
  <c r="D189" i="1"/>
  <c r="E185" i="1"/>
  <c r="C185" i="1"/>
  <c r="D185" i="1"/>
  <c r="E181" i="1"/>
  <c r="C181" i="1"/>
  <c r="D181" i="1"/>
  <c r="E177" i="1"/>
  <c r="C177" i="1"/>
  <c r="D177" i="1"/>
  <c r="E173" i="1"/>
  <c r="C173" i="1"/>
  <c r="D173" i="1"/>
  <c r="E169" i="1"/>
  <c r="C169" i="1"/>
  <c r="D169" i="1"/>
  <c r="E165" i="1"/>
  <c r="C165" i="1"/>
  <c r="D165" i="1"/>
  <c r="E161" i="1"/>
  <c r="C161" i="1"/>
  <c r="D161" i="1"/>
  <c r="E157" i="1"/>
  <c r="C157" i="1"/>
  <c r="D157" i="1"/>
  <c r="E153" i="1"/>
  <c r="C153" i="1"/>
  <c r="D153" i="1"/>
  <c r="E149" i="1"/>
  <c r="C149" i="1"/>
  <c r="D149" i="1"/>
  <c r="E145" i="1"/>
  <c r="C145" i="1"/>
  <c r="D145" i="1"/>
  <c r="E141" i="1"/>
  <c r="C141" i="1"/>
  <c r="D141" i="1"/>
  <c r="E137" i="1"/>
  <c r="D137" i="1"/>
  <c r="C137" i="1"/>
  <c r="E133" i="1"/>
  <c r="D133" i="1"/>
  <c r="C133" i="1"/>
  <c r="E129" i="1"/>
  <c r="D129" i="1"/>
  <c r="C129" i="1"/>
  <c r="E125" i="1"/>
  <c r="D125" i="1"/>
  <c r="C125" i="1"/>
  <c r="E121" i="1"/>
  <c r="D121" i="1"/>
  <c r="C121" i="1"/>
  <c r="E117" i="1"/>
  <c r="D117" i="1"/>
  <c r="C117" i="1"/>
  <c r="E113" i="1"/>
  <c r="D113" i="1"/>
  <c r="C113" i="1"/>
  <c r="E109" i="1"/>
  <c r="D109" i="1"/>
  <c r="C109" i="1"/>
  <c r="E105" i="1"/>
  <c r="D105" i="1"/>
  <c r="C105" i="1"/>
  <c r="E101" i="1"/>
  <c r="D101" i="1"/>
  <c r="C101" i="1"/>
  <c r="E97" i="1"/>
  <c r="D97" i="1"/>
  <c r="C97" i="1"/>
  <c r="E93" i="1"/>
  <c r="D93" i="1"/>
  <c r="C93" i="1"/>
  <c r="E89" i="1"/>
  <c r="D89" i="1"/>
  <c r="C89" i="1"/>
  <c r="E85" i="1"/>
  <c r="D85" i="1"/>
  <c r="C85" i="1"/>
  <c r="E81" i="1"/>
  <c r="D81" i="1"/>
  <c r="C81" i="1"/>
  <c r="E77" i="1"/>
  <c r="D77" i="1"/>
  <c r="C77" i="1"/>
  <c r="E73" i="1"/>
  <c r="D73" i="1"/>
  <c r="C73" i="1"/>
  <c r="E69" i="1"/>
  <c r="D69" i="1"/>
  <c r="C69" i="1"/>
  <c r="E65" i="1"/>
  <c r="D65" i="1"/>
  <c r="C65" i="1"/>
  <c r="E61" i="1"/>
  <c r="D61" i="1"/>
  <c r="C61" i="1"/>
  <c r="E57" i="1"/>
  <c r="D57" i="1"/>
  <c r="C57" i="1"/>
  <c r="E53" i="1"/>
  <c r="D53" i="1"/>
  <c r="C53" i="1"/>
  <c r="E49" i="1"/>
  <c r="D49" i="1"/>
  <c r="C49" i="1"/>
  <c r="E45" i="1"/>
  <c r="D45" i="1"/>
  <c r="C45" i="1"/>
  <c r="E41" i="1"/>
  <c r="D41" i="1"/>
  <c r="C41" i="1"/>
  <c r="E37" i="1"/>
  <c r="D37" i="1"/>
  <c r="C37" i="1"/>
  <c r="E33" i="1"/>
  <c r="D33" i="1"/>
  <c r="C33" i="1"/>
  <c r="E29" i="1"/>
  <c r="D29" i="1"/>
  <c r="C29" i="1"/>
  <c r="E25" i="1"/>
  <c r="D25" i="1"/>
  <c r="C25" i="1"/>
  <c r="E21" i="1"/>
  <c r="D21" i="1"/>
  <c r="C21" i="1"/>
  <c r="E17" i="1"/>
  <c r="D17" i="1"/>
  <c r="B17" i="1"/>
  <c r="C17" i="1"/>
  <c r="E13" i="1"/>
  <c r="D13" i="1"/>
  <c r="B13" i="1"/>
  <c r="C13" i="1"/>
  <c r="E9" i="1"/>
  <c r="D9" i="1"/>
  <c r="B9" i="1"/>
  <c r="C9" i="1"/>
  <c r="E5" i="1"/>
  <c r="D5" i="1"/>
  <c r="B5" i="1"/>
  <c r="C5" i="1"/>
  <c r="B197" i="1"/>
  <c r="B193" i="1"/>
  <c r="B189" i="1"/>
  <c r="B185" i="1"/>
  <c r="B181" i="1"/>
  <c r="B177" i="1"/>
  <c r="B173" i="1"/>
  <c r="B169" i="1"/>
  <c r="B165" i="1"/>
  <c r="B161" i="1"/>
  <c r="B157" i="1"/>
  <c r="B153" i="1"/>
  <c r="B149" i="1"/>
  <c r="B145" i="1"/>
  <c r="B141" i="1"/>
  <c r="B137" i="1"/>
  <c r="B133" i="1"/>
  <c r="P19" i="1" s="1" a="1"/>
  <c r="P19" i="1" s="1"/>
  <c r="B129" i="1"/>
  <c r="B125" i="1"/>
  <c r="B121" i="1"/>
  <c r="B117" i="1"/>
  <c r="B113" i="1"/>
  <c r="B109" i="1"/>
  <c r="B105" i="1"/>
  <c r="B101" i="1"/>
  <c r="B97" i="1"/>
  <c r="B93" i="1"/>
  <c r="B89" i="1"/>
  <c r="B85" i="1"/>
  <c r="B81" i="1"/>
  <c r="B77" i="1"/>
  <c r="B73" i="1"/>
  <c r="B69" i="1"/>
  <c r="B65" i="1"/>
  <c r="B61" i="1"/>
  <c r="B57" i="1"/>
  <c r="B53" i="1"/>
  <c r="B49" i="1"/>
  <c r="B45" i="1"/>
  <c r="B41" i="1"/>
  <c r="B37" i="1"/>
  <c r="B33" i="1"/>
  <c r="B29" i="1"/>
  <c r="B25" i="1"/>
  <c r="B21" i="1"/>
  <c r="E200" i="1"/>
  <c r="C200" i="1"/>
  <c r="D200" i="1"/>
  <c r="E196" i="1"/>
  <c r="C196" i="1"/>
  <c r="D196" i="1"/>
  <c r="E192" i="1"/>
  <c r="C192" i="1"/>
  <c r="D192" i="1"/>
  <c r="E188" i="1"/>
  <c r="C188" i="1"/>
  <c r="D188" i="1"/>
  <c r="E184" i="1"/>
  <c r="C184" i="1"/>
  <c r="D184" i="1"/>
  <c r="E180" i="1"/>
  <c r="C180" i="1"/>
  <c r="D180" i="1"/>
  <c r="E176" i="1"/>
  <c r="C176" i="1"/>
  <c r="D176" i="1"/>
  <c r="E172" i="1"/>
  <c r="C172" i="1"/>
  <c r="D172" i="1"/>
  <c r="E168" i="1"/>
  <c r="C168" i="1"/>
  <c r="D168" i="1"/>
  <c r="E164" i="1"/>
  <c r="C164" i="1"/>
  <c r="D164" i="1"/>
  <c r="E160" i="1"/>
  <c r="C160" i="1"/>
  <c r="D160" i="1"/>
  <c r="E156" i="1"/>
  <c r="C156" i="1"/>
  <c r="D156" i="1"/>
  <c r="E152" i="1"/>
  <c r="C152" i="1"/>
  <c r="D152" i="1"/>
  <c r="E148" i="1"/>
  <c r="C148" i="1"/>
  <c r="D148" i="1"/>
  <c r="E144" i="1"/>
  <c r="C144" i="1"/>
  <c r="D144" i="1"/>
  <c r="E140" i="1"/>
  <c r="C140" i="1"/>
  <c r="D140" i="1"/>
  <c r="E136" i="1"/>
  <c r="D136" i="1"/>
  <c r="C136" i="1"/>
  <c r="E132" i="1"/>
  <c r="C132" i="1"/>
  <c r="D132" i="1"/>
  <c r="E128" i="1"/>
  <c r="D128" i="1"/>
  <c r="C128" i="1"/>
  <c r="E124" i="1"/>
  <c r="C124" i="1"/>
  <c r="D124" i="1"/>
  <c r="E120" i="1"/>
  <c r="D120" i="1"/>
  <c r="C120" i="1"/>
  <c r="E116" i="1"/>
  <c r="C116" i="1"/>
  <c r="D116" i="1"/>
  <c r="E112" i="1"/>
  <c r="D112" i="1"/>
  <c r="C112" i="1"/>
  <c r="E108" i="1"/>
  <c r="C108" i="1"/>
  <c r="D108" i="1"/>
  <c r="E104" i="1"/>
  <c r="D104" i="1"/>
  <c r="C104" i="1"/>
  <c r="E100" i="1"/>
  <c r="D100" i="1"/>
  <c r="C100" i="1"/>
  <c r="E96" i="1"/>
  <c r="C96" i="1"/>
  <c r="D96" i="1"/>
  <c r="E92" i="1"/>
  <c r="C92" i="1"/>
  <c r="D92" i="1"/>
  <c r="E88" i="1"/>
  <c r="D88" i="1"/>
  <c r="C88" i="1"/>
  <c r="E84" i="1"/>
  <c r="D84" i="1"/>
  <c r="C84" i="1"/>
  <c r="E80" i="1"/>
  <c r="C80" i="1"/>
  <c r="D80" i="1"/>
  <c r="E76" i="1"/>
  <c r="C76" i="1"/>
  <c r="D76" i="1"/>
  <c r="E72" i="1"/>
  <c r="D72" i="1"/>
  <c r="C72" i="1"/>
  <c r="E68" i="1"/>
  <c r="D68" i="1"/>
  <c r="C68" i="1"/>
  <c r="E64" i="1"/>
  <c r="C64" i="1"/>
  <c r="D64" i="1"/>
  <c r="E60" i="1"/>
  <c r="C60" i="1"/>
  <c r="D60" i="1"/>
  <c r="E56" i="1"/>
  <c r="D56" i="1"/>
  <c r="C56" i="1"/>
  <c r="E52" i="1"/>
  <c r="D52" i="1"/>
  <c r="C52" i="1"/>
  <c r="E48" i="1"/>
  <c r="C48" i="1"/>
  <c r="D48" i="1"/>
  <c r="E44" i="1"/>
  <c r="C44" i="1"/>
  <c r="D44" i="1"/>
  <c r="E40" i="1"/>
  <c r="D40" i="1"/>
  <c r="C40" i="1"/>
  <c r="E36" i="1"/>
  <c r="D36" i="1"/>
  <c r="C36" i="1"/>
  <c r="E32" i="1"/>
  <c r="C32" i="1"/>
  <c r="D32" i="1"/>
  <c r="E28" i="1"/>
  <c r="C28" i="1"/>
  <c r="D28" i="1"/>
  <c r="E24" i="1"/>
  <c r="D24" i="1"/>
  <c r="C24" i="1"/>
  <c r="E20" i="1"/>
  <c r="D20" i="1"/>
  <c r="C20" i="1"/>
  <c r="E16" i="1"/>
  <c r="C16" i="1"/>
  <c r="D16" i="1"/>
  <c r="E12" i="1"/>
  <c r="C12" i="1"/>
  <c r="D12" i="1"/>
  <c r="E8" i="1"/>
  <c r="D8" i="1"/>
  <c r="C8" i="1"/>
  <c r="B8" i="1"/>
  <c r="E4" i="1"/>
  <c r="D4" i="1"/>
  <c r="C4" i="1"/>
  <c r="B4" i="1"/>
  <c r="B200" i="1"/>
  <c r="B196" i="1"/>
  <c r="B192" i="1"/>
  <c r="B188" i="1"/>
  <c r="B184" i="1"/>
  <c r="B180" i="1"/>
  <c r="B176" i="1"/>
  <c r="B172" i="1"/>
  <c r="B168" i="1"/>
  <c r="B164" i="1"/>
  <c r="B160" i="1"/>
  <c r="B156" i="1"/>
  <c r="B152" i="1"/>
  <c r="B148" i="1"/>
  <c r="B144" i="1"/>
  <c r="B140" i="1"/>
  <c r="B136" i="1"/>
  <c r="B132" i="1"/>
  <c r="B128" i="1"/>
  <c r="B124" i="1"/>
  <c r="B120" i="1"/>
  <c r="B116" i="1"/>
  <c r="B112" i="1"/>
  <c r="B108" i="1"/>
  <c r="B104" i="1"/>
  <c r="B100" i="1"/>
  <c r="B96" i="1"/>
  <c r="B92" i="1"/>
  <c r="B88" i="1"/>
  <c r="B84" i="1"/>
  <c r="B80" i="1"/>
  <c r="B76" i="1"/>
  <c r="B72" i="1"/>
  <c r="B68" i="1"/>
  <c r="B64" i="1"/>
  <c r="B60" i="1"/>
  <c r="B56" i="1"/>
  <c r="B52" i="1"/>
  <c r="B48" i="1"/>
  <c r="B44" i="1"/>
  <c r="B40" i="1"/>
  <c r="B36" i="1"/>
  <c r="B32" i="1"/>
  <c r="B28" i="1"/>
  <c r="B24" i="1"/>
  <c r="B20" i="1"/>
  <c r="B12" i="1"/>
  <c r="C199" i="1"/>
  <c r="D199" i="1"/>
  <c r="E199" i="1"/>
  <c r="C195" i="1"/>
  <c r="D195" i="1"/>
  <c r="E195" i="1"/>
  <c r="C191" i="1"/>
  <c r="E191" i="1"/>
  <c r="D191" i="1"/>
  <c r="E187" i="1"/>
  <c r="C187" i="1"/>
  <c r="D187" i="1"/>
  <c r="C183" i="1"/>
  <c r="D183" i="1"/>
  <c r="E183" i="1"/>
  <c r="C179" i="1"/>
  <c r="D179" i="1"/>
  <c r="E179" i="1"/>
  <c r="C175" i="1"/>
  <c r="E175" i="1"/>
  <c r="D175" i="1"/>
  <c r="E171" i="1"/>
  <c r="C171" i="1"/>
  <c r="D171" i="1"/>
  <c r="C167" i="1"/>
  <c r="D167" i="1"/>
  <c r="E167" i="1"/>
  <c r="C163" i="1"/>
  <c r="D163" i="1"/>
  <c r="E163" i="1"/>
  <c r="C159" i="1"/>
  <c r="E159" i="1"/>
  <c r="D159" i="1"/>
  <c r="E155" i="1"/>
  <c r="C155" i="1"/>
  <c r="D155" i="1"/>
  <c r="C151" i="1"/>
  <c r="D151" i="1"/>
  <c r="E151" i="1"/>
  <c r="C147" i="1"/>
  <c r="D147" i="1"/>
  <c r="E147" i="1"/>
  <c r="C143" i="1"/>
  <c r="E143" i="1"/>
  <c r="D143" i="1"/>
  <c r="D139" i="1"/>
  <c r="E139" i="1"/>
  <c r="C139" i="1"/>
  <c r="D135" i="1"/>
  <c r="E135" i="1"/>
  <c r="C135" i="1"/>
  <c r="D131" i="1"/>
  <c r="E131" i="1"/>
  <c r="C131" i="1"/>
  <c r="D127" i="1"/>
  <c r="E127" i="1"/>
  <c r="C127" i="1"/>
  <c r="D123" i="1"/>
  <c r="E123" i="1"/>
  <c r="C123" i="1"/>
  <c r="D119" i="1"/>
  <c r="E119" i="1"/>
  <c r="C119" i="1"/>
  <c r="D115" i="1"/>
  <c r="E115" i="1"/>
  <c r="C115" i="1"/>
  <c r="D111" i="1"/>
  <c r="E111" i="1"/>
  <c r="C111" i="1"/>
  <c r="D107" i="1"/>
  <c r="E107" i="1"/>
  <c r="C107" i="1"/>
  <c r="D103" i="1"/>
  <c r="E103" i="1"/>
  <c r="C103" i="1"/>
  <c r="D99" i="1"/>
  <c r="E99" i="1"/>
  <c r="C99" i="1"/>
  <c r="D95" i="1"/>
  <c r="E95" i="1"/>
  <c r="C95" i="1"/>
  <c r="D91" i="1"/>
  <c r="E91" i="1"/>
  <c r="C91" i="1"/>
  <c r="D87" i="1"/>
  <c r="E87" i="1"/>
  <c r="C87" i="1"/>
  <c r="D83" i="1"/>
  <c r="E83" i="1"/>
  <c r="C83" i="1"/>
  <c r="D79" i="1"/>
  <c r="E79" i="1"/>
  <c r="C79" i="1"/>
  <c r="D75" i="1"/>
  <c r="E75" i="1"/>
  <c r="C75" i="1"/>
  <c r="D71" i="1"/>
  <c r="E71" i="1"/>
  <c r="C71" i="1"/>
  <c r="D67" i="1"/>
  <c r="E67" i="1"/>
  <c r="C67" i="1"/>
  <c r="D63" i="1"/>
  <c r="E63" i="1"/>
  <c r="C63" i="1"/>
  <c r="D59" i="1"/>
  <c r="E59" i="1"/>
  <c r="C59" i="1"/>
  <c r="D55" i="1"/>
  <c r="E55" i="1"/>
  <c r="C55" i="1"/>
  <c r="D51" i="1"/>
  <c r="E51" i="1"/>
  <c r="C51" i="1"/>
  <c r="D47" i="1"/>
  <c r="R18" i="1" s="1"/>
  <c r="E47" i="1"/>
  <c r="C47" i="1"/>
  <c r="Q18" i="1" s="1"/>
  <c r="D43" i="1"/>
  <c r="E43" i="1"/>
  <c r="C43" i="1"/>
  <c r="D39" i="1"/>
  <c r="E39" i="1"/>
  <c r="C39" i="1"/>
  <c r="D35" i="1"/>
  <c r="E35" i="1"/>
  <c r="C35" i="1"/>
  <c r="D31" i="1"/>
  <c r="E31" i="1"/>
  <c r="C31" i="1"/>
  <c r="D27" i="1"/>
  <c r="E27" i="1"/>
  <c r="C27" i="1"/>
  <c r="D23" i="1"/>
  <c r="E23" i="1"/>
  <c r="C23" i="1"/>
  <c r="D19" i="1"/>
  <c r="E19" i="1"/>
  <c r="C19" i="1"/>
  <c r="Q16" i="1" s="1"/>
  <c r="D15" i="1"/>
  <c r="E15" i="1"/>
  <c r="C15" i="1"/>
  <c r="D11" i="1"/>
  <c r="E11" i="1"/>
  <c r="C11" i="1"/>
  <c r="D7" i="1"/>
  <c r="E7" i="1"/>
  <c r="C7" i="1"/>
  <c r="B7" i="1"/>
  <c r="D3" i="1"/>
  <c r="E3" i="1"/>
  <c r="C3" i="1"/>
  <c r="B3" i="1"/>
  <c r="B199" i="1"/>
  <c r="B195" i="1"/>
  <c r="B191" i="1"/>
  <c r="B187" i="1"/>
  <c r="B183" i="1"/>
  <c r="B179" i="1"/>
  <c r="B175" i="1"/>
  <c r="B171" i="1"/>
  <c r="B167" i="1"/>
  <c r="B163" i="1"/>
  <c r="B159" i="1"/>
  <c r="B155" i="1"/>
  <c r="B151" i="1"/>
  <c r="B147" i="1"/>
  <c r="B143" i="1"/>
  <c r="B139" i="1"/>
  <c r="B135" i="1"/>
  <c r="B131" i="1"/>
  <c r="B127" i="1"/>
  <c r="B123" i="1"/>
  <c r="B119" i="1"/>
  <c r="B115" i="1"/>
  <c r="B111" i="1"/>
  <c r="B107" i="1"/>
  <c r="B103" i="1"/>
  <c r="B99" i="1"/>
  <c r="B95" i="1"/>
  <c r="B91" i="1"/>
  <c r="B87" i="1"/>
  <c r="B83" i="1"/>
  <c r="B79" i="1"/>
  <c r="B75" i="1"/>
  <c r="B71" i="1"/>
  <c r="B67" i="1"/>
  <c r="B63" i="1"/>
  <c r="B59" i="1"/>
  <c r="B55" i="1"/>
  <c r="B51" i="1"/>
  <c r="B47" i="1"/>
  <c r="P18" i="1" s="1" a="1"/>
  <c r="P18" i="1" s="1"/>
  <c r="B43" i="1"/>
  <c r="B39" i="1"/>
  <c r="B35" i="1"/>
  <c r="B31" i="1"/>
  <c r="B27" i="1"/>
  <c r="B23" i="1"/>
  <c r="B19" i="1"/>
  <c r="P16" i="1" s="1" a="1"/>
  <c r="P16" i="1" s="1"/>
  <c r="B11" i="1"/>
  <c r="Q19" i="1"/>
  <c r="D2" i="1"/>
  <c r="C2" i="1"/>
  <c r="E2" i="1"/>
  <c r="E198" i="1"/>
  <c r="D198" i="1"/>
  <c r="C198" i="1"/>
  <c r="E194" i="1"/>
  <c r="D194" i="1"/>
  <c r="C194" i="1"/>
  <c r="E190" i="1"/>
  <c r="D190" i="1"/>
  <c r="C190" i="1"/>
  <c r="E186" i="1"/>
  <c r="D186" i="1"/>
  <c r="C186" i="1"/>
  <c r="E182" i="1"/>
  <c r="D182" i="1"/>
  <c r="C182" i="1"/>
  <c r="E178" i="1"/>
  <c r="D178" i="1"/>
  <c r="C178" i="1"/>
  <c r="E174" i="1"/>
  <c r="D174" i="1"/>
  <c r="C174" i="1"/>
  <c r="E170" i="1"/>
  <c r="D170" i="1"/>
  <c r="C170" i="1"/>
  <c r="E166" i="1"/>
  <c r="D166" i="1"/>
  <c r="C166" i="1"/>
  <c r="E162" i="1"/>
  <c r="D162" i="1"/>
  <c r="C162" i="1"/>
  <c r="E158" i="1"/>
  <c r="D158" i="1"/>
  <c r="C158" i="1"/>
  <c r="E154" i="1"/>
  <c r="D154" i="1"/>
  <c r="C154" i="1"/>
  <c r="E150" i="1"/>
  <c r="D150" i="1"/>
  <c r="C150" i="1"/>
  <c r="E146" i="1"/>
  <c r="D146" i="1"/>
  <c r="C146" i="1"/>
  <c r="E142" i="1"/>
  <c r="D142" i="1"/>
  <c r="C142" i="1"/>
  <c r="E138" i="1"/>
  <c r="D138" i="1"/>
  <c r="C138" i="1"/>
  <c r="E134" i="1"/>
  <c r="D134" i="1"/>
  <c r="C134" i="1"/>
  <c r="E130" i="1"/>
  <c r="D130" i="1"/>
  <c r="C130" i="1"/>
  <c r="E126" i="1"/>
  <c r="D126" i="1"/>
  <c r="C126" i="1"/>
  <c r="E122" i="1"/>
  <c r="D122" i="1"/>
  <c r="C122" i="1"/>
  <c r="E118" i="1"/>
  <c r="D118" i="1"/>
  <c r="C118" i="1"/>
  <c r="E114" i="1"/>
  <c r="D114" i="1"/>
  <c r="C114" i="1"/>
  <c r="E110" i="1"/>
  <c r="D110" i="1"/>
  <c r="C110" i="1"/>
  <c r="D106" i="1"/>
  <c r="E106" i="1"/>
  <c r="C106" i="1"/>
  <c r="D102" i="1"/>
  <c r="E102" i="1"/>
  <c r="C102" i="1"/>
  <c r="D98" i="1"/>
  <c r="E98" i="1"/>
  <c r="C98" i="1"/>
  <c r="D94" i="1"/>
  <c r="E94" i="1"/>
  <c r="C94" i="1"/>
  <c r="D90" i="1"/>
  <c r="E90" i="1"/>
  <c r="C90" i="1"/>
  <c r="D86" i="1"/>
  <c r="E86" i="1"/>
  <c r="C86" i="1"/>
  <c r="D82" i="1"/>
  <c r="E82" i="1"/>
  <c r="C82" i="1"/>
  <c r="D78" i="1"/>
  <c r="E78" i="1"/>
  <c r="C78" i="1"/>
  <c r="D74" i="1"/>
  <c r="E74" i="1"/>
  <c r="C74" i="1"/>
  <c r="D70" i="1"/>
  <c r="E70" i="1"/>
  <c r="C70" i="1"/>
  <c r="D66" i="1"/>
  <c r="E66" i="1"/>
  <c r="C66" i="1"/>
  <c r="D62" i="1"/>
  <c r="E62" i="1"/>
  <c r="C62" i="1"/>
  <c r="D58" i="1"/>
  <c r="E58" i="1"/>
  <c r="C58" i="1"/>
  <c r="D54" i="1"/>
  <c r="E54" i="1"/>
  <c r="C54" i="1"/>
  <c r="D50" i="1"/>
  <c r="E50" i="1"/>
  <c r="C50" i="1"/>
  <c r="D46" i="1"/>
  <c r="E46" i="1"/>
  <c r="C46" i="1"/>
  <c r="D42" i="1"/>
  <c r="E42" i="1"/>
  <c r="C42" i="1"/>
  <c r="D38" i="1"/>
  <c r="E38" i="1"/>
  <c r="C38" i="1"/>
  <c r="D34" i="1"/>
  <c r="E34" i="1"/>
  <c r="C34" i="1"/>
  <c r="D30" i="1"/>
  <c r="E30" i="1"/>
  <c r="C30" i="1"/>
  <c r="D26" i="1"/>
  <c r="R17" i="1" s="1"/>
  <c r="E26" i="1"/>
  <c r="C26" i="1"/>
  <c r="Q17" i="1" s="1"/>
  <c r="D22" i="1"/>
  <c r="E22" i="1"/>
  <c r="C22" i="1"/>
  <c r="D18" i="1"/>
  <c r="E18" i="1"/>
  <c r="B18" i="1"/>
  <c r="C18" i="1"/>
  <c r="D14" i="1"/>
  <c r="E14" i="1"/>
  <c r="B14" i="1"/>
  <c r="C14" i="1"/>
  <c r="D10" i="1"/>
  <c r="E10" i="1"/>
  <c r="B10" i="1"/>
  <c r="C10" i="1"/>
  <c r="D6" i="1"/>
  <c r="E6" i="1"/>
  <c r="B6" i="1"/>
  <c r="P13" i="1" s="1" a="1"/>
  <c r="P13" i="1" s="1"/>
  <c r="C6" i="1"/>
  <c r="B2" i="1"/>
  <c r="B198" i="1"/>
  <c r="B194" i="1"/>
  <c r="B190" i="1"/>
  <c r="B186" i="1"/>
  <c r="B182" i="1"/>
  <c r="B178" i="1"/>
  <c r="B174" i="1"/>
  <c r="B170" i="1"/>
  <c r="B166" i="1"/>
  <c r="B162" i="1"/>
  <c r="B158" i="1"/>
  <c r="B154" i="1"/>
  <c r="B150" i="1"/>
  <c r="B146" i="1"/>
  <c r="B142" i="1"/>
  <c r="B138" i="1"/>
  <c r="B134" i="1"/>
  <c r="B130" i="1"/>
  <c r="B126" i="1"/>
  <c r="B122" i="1"/>
  <c r="B118" i="1"/>
  <c r="B114" i="1"/>
  <c r="B110" i="1"/>
  <c r="B106" i="1"/>
  <c r="B102" i="1"/>
  <c r="B98" i="1"/>
  <c r="B94" i="1"/>
  <c r="B90" i="1"/>
  <c r="B86" i="1"/>
  <c r="B82" i="1"/>
  <c r="B78" i="1"/>
  <c r="B74" i="1"/>
  <c r="B70" i="1"/>
  <c r="B66" i="1"/>
  <c r="B62" i="1"/>
  <c r="B58" i="1"/>
  <c r="B54" i="1"/>
  <c r="B50" i="1"/>
  <c r="B46" i="1"/>
  <c r="B42" i="1"/>
  <c r="B38" i="1"/>
  <c r="B34" i="1"/>
  <c r="B30" i="1"/>
  <c r="B26" i="1"/>
  <c r="P17" i="1" s="1" a="1"/>
  <c r="P17" i="1" s="1"/>
  <c r="B22" i="1"/>
  <c r="B16" i="1"/>
  <c r="Q21" i="1"/>
  <c r="R20" i="1"/>
  <c r="R16" i="1"/>
  <c r="R19" i="1"/>
  <c r="R15" i="1"/>
  <c r="R22" i="1"/>
  <c r="L10" i="1"/>
  <c r="K31" i="1"/>
  <c r="K10" i="1"/>
  <c r="K9" i="1"/>
  <c r="L9" i="1"/>
  <c r="P14" i="1" a="1"/>
  <c r="P14" i="1" s="1"/>
  <c r="P15" i="1" l="1" a="1"/>
  <c r="P15" i="1" s="1"/>
  <c r="P12" i="1" a="1"/>
  <c r="P12" i="1" s="1"/>
  <c r="R14" i="1"/>
  <c r="Q15" i="1"/>
  <c r="Q12" i="1"/>
  <c r="Q14" i="1"/>
  <c r="R13" i="1"/>
  <c r="Q13" i="1"/>
  <c r="R12" i="1"/>
  <c r="M7" i="1"/>
  <c r="M11" i="1"/>
  <c r="M9" i="1"/>
  <c r="M30" i="1"/>
  <c r="M13" i="1"/>
  <c r="M21" i="1"/>
  <c r="M25" i="1"/>
  <c r="M28" i="1"/>
  <c r="K2" i="1"/>
  <c r="L2" i="1" s="1"/>
  <c r="M12" i="1"/>
  <c r="M15" i="1"/>
  <c r="M23" i="1"/>
  <c r="M22" i="1"/>
  <c r="M14" i="1"/>
  <c r="M20" i="1"/>
  <c r="M26" i="1"/>
  <c r="M29" i="1"/>
  <c r="M16" i="1"/>
  <c r="M17" i="1"/>
  <c r="M10" i="1"/>
  <c r="M24" i="1"/>
  <c r="M8" i="1"/>
  <c r="M19" i="1"/>
  <c r="M27" i="1"/>
  <c r="M18" i="1"/>
  <c r="M31" i="1" l="1"/>
  <c r="E394" i="16" l="1"/>
  <c r="C394" i="16"/>
  <c r="B394" i="16"/>
  <c r="E70" i="16"/>
  <c r="C70" i="16"/>
  <c r="B70" i="16"/>
  <c r="E288" i="16"/>
  <c r="C288" i="16"/>
  <c r="B288" i="16"/>
  <c r="E373" i="16"/>
  <c r="C373" i="16"/>
  <c r="B373" i="16"/>
  <c r="E393" i="16"/>
  <c r="C393" i="16"/>
  <c r="B393" i="16"/>
  <c r="E197" i="16"/>
  <c r="C197" i="16"/>
  <c r="B197" i="16"/>
  <c r="E282" i="16"/>
  <c r="C282" i="16"/>
  <c r="B282" i="16"/>
  <c r="E153" i="16"/>
  <c r="C153" i="16"/>
  <c r="B153" i="16"/>
  <c r="E181" i="16"/>
  <c r="C181" i="16"/>
  <c r="B181" i="16"/>
  <c r="E370" i="16"/>
  <c r="C370" i="16"/>
  <c r="B370" i="16"/>
  <c r="E287" i="16"/>
  <c r="C287" i="16"/>
  <c r="B287" i="16"/>
  <c r="E392" i="16"/>
  <c r="C392" i="16"/>
  <c r="B392" i="16"/>
  <c r="E276" i="16"/>
  <c r="C276" i="16"/>
  <c r="B276" i="16"/>
  <c r="E391" i="16"/>
  <c r="C391" i="16"/>
  <c r="B391" i="16"/>
  <c r="E262" i="16"/>
  <c r="C262" i="16"/>
  <c r="B262" i="16"/>
  <c r="E390" i="16"/>
  <c r="C390" i="16"/>
  <c r="B390" i="16"/>
  <c r="E269" i="16"/>
  <c r="C269" i="16"/>
  <c r="B269" i="16"/>
  <c r="E389" i="16"/>
  <c r="C389" i="16"/>
  <c r="B389" i="16"/>
  <c r="E266" i="16"/>
  <c r="C266" i="16"/>
  <c r="B266" i="16"/>
  <c r="E388" i="16"/>
  <c r="C388" i="16"/>
  <c r="B388" i="16"/>
  <c r="E387" i="16"/>
  <c r="C387" i="16"/>
  <c r="B387" i="16"/>
  <c r="E386" i="16"/>
  <c r="C386" i="16"/>
  <c r="B386" i="16"/>
  <c r="E142" i="16"/>
  <c r="C142" i="16"/>
  <c r="B142" i="16"/>
  <c r="E385" i="16"/>
  <c r="C385" i="16"/>
  <c r="B385" i="16"/>
  <c r="E384" i="16"/>
  <c r="C384" i="16"/>
  <c r="B384" i="16"/>
  <c r="E253" i="16"/>
  <c r="C253" i="16"/>
  <c r="B253" i="16"/>
  <c r="E383" i="16"/>
  <c r="C383" i="16"/>
  <c r="B383" i="16"/>
  <c r="E368" i="16"/>
  <c r="C368" i="16"/>
  <c r="B368" i="16"/>
  <c r="E80" i="16"/>
  <c r="C80" i="16"/>
  <c r="B80" i="16"/>
  <c r="E240" i="16"/>
  <c r="C240" i="16"/>
  <c r="B240" i="16"/>
  <c r="E280" i="16"/>
  <c r="C280" i="16"/>
  <c r="B280" i="16"/>
  <c r="E251" i="16"/>
  <c r="C251" i="16"/>
  <c r="B251" i="16"/>
  <c r="E98" i="16"/>
  <c r="C98" i="16"/>
  <c r="B98" i="16"/>
  <c r="E372" i="16"/>
  <c r="C372" i="16"/>
  <c r="B372" i="16"/>
  <c r="E132" i="16"/>
  <c r="C132" i="16"/>
  <c r="B132" i="16"/>
  <c r="E376" i="16"/>
  <c r="C376" i="16"/>
  <c r="B376" i="16"/>
  <c r="E360" i="16"/>
  <c r="C360" i="16"/>
  <c r="B360" i="16"/>
  <c r="E371" i="16"/>
  <c r="C371" i="16"/>
  <c r="B371" i="16"/>
  <c r="E357" i="16"/>
  <c r="C357" i="16"/>
  <c r="B357" i="16"/>
  <c r="E219" i="16"/>
  <c r="C219" i="16"/>
  <c r="B219" i="16"/>
  <c r="E346" i="16"/>
  <c r="C346" i="16"/>
  <c r="B346" i="16"/>
  <c r="E358" i="16"/>
  <c r="C358" i="16"/>
  <c r="B358" i="16"/>
  <c r="E347" i="16"/>
  <c r="C347" i="16"/>
  <c r="B347" i="16"/>
  <c r="E353" i="16"/>
  <c r="C353" i="16"/>
  <c r="B353" i="16"/>
  <c r="E349" i="16"/>
  <c r="C349" i="16"/>
  <c r="B349" i="16"/>
  <c r="E367" i="16"/>
  <c r="C367" i="16"/>
  <c r="B367" i="16"/>
  <c r="E374" i="16"/>
  <c r="C374" i="16"/>
  <c r="B374" i="16"/>
  <c r="E366" i="16"/>
  <c r="C366" i="16"/>
  <c r="B366" i="16"/>
  <c r="E375" i="16"/>
  <c r="C375" i="16"/>
  <c r="B375" i="16"/>
  <c r="E361" i="16"/>
  <c r="C361" i="16"/>
  <c r="B361" i="16"/>
  <c r="E350" i="16"/>
  <c r="C350" i="16"/>
  <c r="B350" i="16"/>
  <c r="E171" i="16"/>
  <c r="C171" i="16"/>
  <c r="B171" i="16"/>
  <c r="E382" i="16"/>
  <c r="C382" i="16"/>
  <c r="B382" i="16"/>
  <c r="E285" i="16"/>
  <c r="C285" i="16"/>
  <c r="B285" i="16"/>
  <c r="E128" i="16"/>
  <c r="C128" i="16"/>
  <c r="B128" i="16"/>
  <c r="E152" i="16"/>
  <c r="C152" i="16"/>
  <c r="B152" i="16"/>
  <c r="E229" i="16"/>
  <c r="C229" i="16"/>
  <c r="B229" i="16"/>
  <c r="E170" i="16"/>
  <c r="C170" i="16"/>
  <c r="B170" i="16"/>
  <c r="E242" i="16"/>
  <c r="C242" i="16"/>
  <c r="B242" i="16"/>
  <c r="E303" i="16"/>
  <c r="C303" i="16"/>
  <c r="B303" i="16"/>
  <c r="E141" i="16"/>
  <c r="C141" i="16"/>
  <c r="B141" i="16"/>
  <c r="E218" i="16"/>
  <c r="C218" i="16"/>
  <c r="B218" i="16"/>
  <c r="E121" i="16"/>
  <c r="C121" i="16"/>
  <c r="B121" i="16"/>
  <c r="E221" i="16"/>
  <c r="C221" i="16"/>
  <c r="B221" i="16"/>
  <c r="E156" i="16"/>
  <c r="C156" i="16"/>
  <c r="B156" i="16"/>
  <c r="E304" i="16"/>
  <c r="C304" i="16"/>
  <c r="B304" i="16"/>
  <c r="E270" i="16"/>
  <c r="C270" i="16"/>
  <c r="B270" i="16"/>
  <c r="E228" i="16"/>
  <c r="C228" i="16"/>
  <c r="B228" i="16"/>
  <c r="E194" i="16"/>
  <c r="C194" i="16"/>
  <c r="B194" i="16"/>
  <c r="E213" i="16"/>
  <c r="C213" i="16"/>
  <c r="B213" i="16"/>
  <c r="E135" i="16"/>
  <c r="C135" i="16"/>
  <c r="B135" i="16"/>
  <c r="E161" i="16"/>
  <c r="C161" i="16"/>
  <c r="B161" i="16"/>
  <c r="E203" i="16"/>
  <c r="C203" i="16"/>
  <c r="B203" i="16"/>
  <c r="E130" i="16"/>
  <c r="C130" i="16"/>
  <c r="B130" i="16"/>
  <c r="E198" i="16"/>
  <c r="C198" i="16"/>
  <c r="B198" i="16"/>
  <c r="E185" i="16"/>
  <c r="C185" i="16"/>
  <c r="B185" i="16"/>
  <c r="E279" i="16"/>
  <c r="C279" i="16"/>
  <c r="B279" i="16"/>
  <c r="E278" i="16"/>
  <c r="C278" i="16"/>
  <c r="B278" i="16"/>
  <c r="E259" i="16"/>
  <c r="C259" i="16"/>
  <c r="B259" i="16"/>
  <c r="E209" i="16"/>
  <c r="C209" i="16"/>
  <c r="B209" i="16"/>
  <c r="E265" i="16"/>
  <c r="C265" i="16"/>
  <c r="B265" i="16"/>
  <c r="E250" i="16"/>
  <c r="C250" i="16"/>
  <c r="B250" i="16"/>
  <c r="E75" i="16"/>
  <c r="C75" i="16"/>
  <c r="B75" i="16"/>
  <c r="E248" i="16"/>
  <c r="C248" i="16"/>
  <c r="B248" i="16"/>
  <c r="E97" i="16"/>
  <c r="C97" i="16"/>
  <c r="B97" i="16"/>
  <c r="E284" i="16"/>
  <c r="C284" i="16"/>
  <c r="B284" i="16"/>
  <c r="E381" i="16"/>
  <c r="C381" i="16"/>
  <c r="B381" i="16"/>
  <c r="E286" i="16"/>
  <c r="C286" i="16"/>
  <c r="B286" i="16"/>
  <c r="E175" i="16"/>
  <c r="C175" i="16"/>
  <c r="B175" i="16"/>
  <c r="E118" i="16"/>
  <c r="C118" i="16"/>
  <c r="B118" i="16"/>
  <c r="E113" i="16"/>
  <c r="C113" i="16"/>
  <c r="B113" i="16"/>
  <c r="E138" i="16"/>
  <c r="C138" i="16"/>
  <c r="B138" i="16"/>
  <c r="E264" i="16"/>
  <c r="C264" i="16"/>
  <c r="B264" i="16"/>
  <c r="E220" i="16"/>
  <c r="C220" i="16"/>
  <c r="B220" i="16"/>
  <c r="E380" i="16"/>
  <c r="C380" i="16"/>
  <c r="B380" i="16"/>
  <c r="E226" i="16"/>
  <c r="C226" i="16"/>
  <c r="B226" i="16"/>
  <c r="E186" i="16"/>
  <c r="C186" i="16"/>
  <c r="B186" i="16"/>
  <c r="E254" i="16"/>
  <c r="C254" i="16"/>
  <c r="B254" i="16"/>
  <c r="E252" i="16"/>
  <c r="C252" i="16"/>
  <c r="B252" i="16"/>
  <c r="E339" i="16"/>
  <c r="C339" i="16"/>
  <c r="B339" i="16"/>
  <c r="E85" i="16"/>
  <c r="C85" i="16"/>
  <c r="B85" i="16"/>
  <c r="E165" i="16"/>
  <c r="C165" i="16"/>
  <c r="B165" i="16"/>
  <c r="E81" i="16"/>
  <c r="C81" i="16"/>
  <c r="B81" i="16"/>
  <c r="E249" i="16"/>
  <c r="C249" i="16"/>
  <c r="B249" i="16"/>
  <c r="E73" i="16"/>
  <c r="C73" i="16"/>
  <c r="B73" i="16"/>
  <c r="E123" i="16"/>
  <c r="C123" i="16"/>
  <c r="B123" i="16"/>
  <c r="E267" i="16"/>
  <c r="C267" i="16"/>
  <c r="B267" i="16"/>
  <c r="E137" i="16"/>
  <c r="C137" i="16"/>
  <c r="B137" i="16"/>
  <c r="E234" i="16"/>
  <c r="C234" i="16"/>
  <c r="B234" i="16"/>
  <c r="E178" i="16"/>
  <c r="C178" i="16"/>
  <c r="B178" i="16"/>
  <c r="E281" i="16"/>
  <c r="C281" i="16"/>
  <c r="B281" i="16"/>
  <c r="E150" i="16"/>
  <c r="C150" i="16"/>
  <c r="B150" i="16"/>
  <c r="E274" i="16"/>
  <c r="C274" i="16"/>
  <c r="B274" i="16"/>
  <c r="E211" i="16"/>
  <c r="C211" i="16"/>
  <c r="B211" i="16"/>
  <c r="E188" i="16"/>
  <c r="C188" i="16"/>
  <c r="B188" i="16"/>
  <c r="E163" i="16"/>
  <c r="C163" i="16"/>
  <c r="B163" i="16"/>
  <c r="E162" i="16"/>
  <c r="C162" i="16"/>
  <c r="B162" i="16"/>
  <c r="E204" i="16"/>
  <c r="C204" i="16"/>
  <c r="B204" i="16"/>
  <c r="E114" i="16"/>
  <c r="C114" i="16"/>
  <c r="B114" i="16"/>
  <c r="E268" i="16"/>
  <c r="C268" i="16"/>
  <c r="B268" i="16"/>
  <c r="E124" i="16"/>
  <c r="C124" i="16"/>
  <c r="B124" i="16"/>
  <c r="E105" i="16"/>
  <c r="C105" i="16"/>
  <c r="B105" i="16"/>
  <c r="E200" i="16"/>
  <c r="C200" i="16"/>
  <c r="B200" i="16"/>
  <c r="E271" i="16"/>
  <c r="C271" i="16"/>
  <c r="B271" i="16"/>
  <c r="E236" i="16"/>
  <c r="C236" i="16"/>
  <c r="B236" i="16"/>
  <c r="E195" i="16"/>
  <c r="C195" i="16"/>
  <c r="B195" i="16"/>
  <c r="E174" i="16"/>
  <c r="C174" i="16"/>
  <c r="B174" i="16"/>
  <c r="E202" i="16"/>
  <c r="C202" i="16"/>
  <c r="B202" i="16"/>
  <c r="E222" i="16"/>
  <c r="C222" i="16"/>
  <c r="B222" i="16"/>
  <c r="E139" i="16"/>
  <c r="C139" i="16"/>
  <c r="B139" i="16"/>
  <c r="E154" i="16"/>
  <c r="C154" i="16"/>
  <c r="B154" i="16"/>
  <c r="E133" i="16"/>
  <c r="C133" i="16"/>
  <c r="B133" i="16"/>
  <c r="E206" i="16"/>
  <c r="C206" i="16"/>
  <c r="B206" i="16"/>
  <c r="E143" i="16"/>
  <c r="C143" i="16"/>
  <c r="B143" i="16"/>
  <c r="E110" i="16"/>
  <c r="C110" i="16"/>
  <c r="B110" i="16"/>
  <c r="E87" i="16"/>
  <c r="C87" i="16"/>
  <c r="B87" i="16"/>
  <c r="E233" i="16"/>
  <c r="C233" i="16"/>
  <c r="B233" i="16"/>
  <c r="E362" i="16"/>
  <c r="C362" i="16"/>
  <c r="B362" i="16"/>
  <c r="E223" i="16"/>
  <c r="C223" i="16"/>
  <c r="B223" i="16"/>
  <c r="E300" i="16"/>
  <c r="C300" i="16"/>
  <c r="B300" i="16"/>
  <c r="E275" i="16"/>
  <c r="C275" i="16"/>
  <c r="B275" i="16"/>
  <c r="E158" i="16"/>
  <c r="C158" i="16"/>
  <c r="B158" i="16"/>
  <c r="E235" i="16"/>
  <c r="C235" i="16"/>
  <c r="B235" i="16"/>
  <c r="E215" i="16"/>
  <c r="C215" i="16"/>
  <c r="B215" i="16"/>
  <c r="E151" i="16"/>
  <c r="C151" i="16"/>
  <c r="B151" i="16"/>
  <c r="E192" i="16"/>
  <c r="C192" i="16"/>
  <c r="B192" i="16"/>
  <c r="E119" i="16"/>
  <c r="C119" i="16"/>
  <c r="B119" i="16"/>
  <c r="E207" i="16"/>
  <c r="C207" i="16"/>
  <c r="B207" i="16"/>
  <c r="E122" i="16"/>
  <c r="C122" i="16"/>
  <c r="B122" i="16"/>
  <c r="E379" i="16"/>
  <c r="C379" i="16"/>
  <c r="B379" i="16"/>
  <c r="E189" i="16"/>
  <c r="C189" i="16"/>
  <c r="B189" i="16"/>
  <c r="E131" i="16"/>
  <c r="C131" i="16"/>
  <c r="B131" i="16"/>
  <c r="E179" i="16"/>
  <c r="C179" i="16"/>
  <c r="B179" i="16"/>
  <c r="E136" i="16"/>
  <c r="C136" i="16"/>
  <c r="B136" i="16"/>
  <c r="E293" i="16"/>
  <c r="C293" i="16"/>
  <c r="B293" i="16"/>
  <c r="E155" i="16"/>
  <c r="C155" i="16"/>
  <c r="B155" i="16"/>
  <c r="E92" i="16"/>
  <c r="C92" i="16"/>
  <c r="B92" i="16"/>
  <c r="E167" i="16"/>
  <c r="C167" i="16"/>
  <c r="B167" i="16"/>
  <c r="E169" i="16"/>
  <c r="C169" i="16"/>
  <c r="B169" i="16"/>
  <c r="E99" i="16"/>
  <c r="C99" i="16"/>
  <c r="B99" i="16"/>
  <c r="E183" i="16"/>
  <c r="C183" i="16"/>
  <c r="B183" i="16"/>
  <c r="E146" i="16"/>
  <c r="C146" i="16"/>
  <c r="B146" i="16"/>
  <c r="E260" i="16"/>
  <c r="C260" i="16"/>
  <c r="B260" i="16"/>
  <c r="E193" i="16"/>
  <c r="C193" i="16"/>
  <c r="B193" i="16"/>
  <c r="E140" i="16"/>
  <c r="C140" i="16"/>
  <c r="B140" i="16"/>
  <c r="E239" i="16"/>
  <c r="C239" i="16"/>
  <c r="B239" i="16"/>
  <c r="E245" i="16"/>
  <c r="C245" i="16"/>
  <c r="B245" i="16"/>
  <c r="E201" i="16"/>
  <c r="C201" i="16"/>
  <c r="B201" i="16"/>
  <c r="E116" i="16"/>
  <c r="C116" i="16"/>
  <c r="B116" i="16"/>
  <c r="E41" i="16"/>
  <c r="C41" i="16"/>
  <c r="B41" i="16"/>
  <c r="E66" i="16"/>
  <c r="C66" i="16"/>
  <c r="B66" i="16"/>
  <c r="E33" i="16"/>
  <c r="C33" i="16"/>
  <c r="B33" i="16"/>
  <c r="E104" i="16"/>
  <c r="C104" i="16"/>
  <c r="B104" i="16"/>
  <c r="E208" i="16"/>
  <c r="C208" i="16"/>
  <c r="B208" i="16"/>
  <c r="E60" i="16"/>
  <c r="C60" i="16"/>
  <c r="B60" i="16"/>
  <c r="E72" i="16"/>
  <c r="C72" i="16"/>
  <c r="B72" i="16"/>
  <c r="E59" i="16"/>
  <c r="C59" i="16"/>
  <c r="B59" i="16"/>
  <c r="E261" i="16"/>
  <c r="C261" i="16"/>
  <c r="B261" i="16"/>
  <c r="E238" i="16"/>
  <c r="C238" i="16"/>
  <c r="B238" i="16"/>
  <c r="E173" i="16"/>
  <c r="C173" i="16"/>
  <c r="B173" i="16"/>
  <c r="E241" i="16"/>
  <c r="C241" i="16"/>
  <c r="B241" i="16"/>
  <c r="E378" i="16"/>
  <c r="C378" i="16"/>
  <c r="B378" i="16"/>
  <c r="E348" i="16"/>
  <c r="C348" i="16"/>
  <c r="B348" i="16"/>
  <c r="E326" i="16"/>
  <c r="C326" i="16"/>
  <c r="B326" i="16"/>
  <c r="E324" i="16"/>
  <c r="C324" i="16"/>
  <c r="B324" i="16"/>
  <c r="E214" i="16"/>
  <c r="C214" i="16"/>
  <c r="B214" i="16"/>
  <c r="E231" i="16"/>
  <c r="C231" i="16"/>
  <c r="B231" i="16"/>
  <c r="E199" i="16"/>
  <c r="C199" i="16"/>
  <c r="B199" i="16"/>
  <c r="E180" i="16"/>
  <c r="C180" i="16"/>
  <c r="B180" i="16"/>
  <c r="E243" i="16"/>
  <c r="C243" i="16"/>
  <c r="B243" i="16"/>
  <c r="E352" i="16"/>
  <c r="C352" i="16"/>
  <c r="B352" i="16"/>
  <c r="E365" i="16"/>
  <c r="C365" i="16"/>
  <c r="B365" i="16"/>
  <c r="E343" i="16"/>
  <c r="C343" i="16"/>
  <c r="B343" i="16"/>
  <c r="E356" i="16"/>
  <c r="C356" i="16"/>
  <c r="B356" i="16"/>
  <c r="E355" i="16"/>
  <c r="C355" i="16"/>
  <c r="B355" i="16"/>
  <c r="E336" i="16"/>
  <c r="C336" i="16"/>
  <c r="B336" i="16"/>
  <c r="E354" i="16"/>
  <c r="C354" i="16"/>
  <c r="B354" i="16"/>
  <c r="E120" i="16"/>
  <c r="C120" i="16"/>
  <c r="B120" i="16"/>
  <c r="E69" i="16"/>
  <c r="C69" i="16"/>
  <c r="B69" i="16"/>
  <c r="E159" i="16"/>
  <c r="C159" i="16"/>
  <c r="B159" i="16"/>
  <c r="E246" i="16"/>
  <c r="C246" i="16"/>
  <c r="B246" i="16"/>
  <c r="E291" i="16"/>
  <c r="C291" i="16"/>
  <c r="B291" i="16"/>
  <c r="E205" i="16"/>
  <c r="C205" i="16"/>
  <c r="B205" i="16"/>
  <c r="E323" i="16"/>
  <c r="C323" i="16"/>
  <c r="B323" i="16"/>
  <c r="E320" i="16"/>
  <c r="C320" i="16"/>
  <c r="B320" i="16"/>
  <c r="E247" i="16"/>
  <c r="C247" i="16"/>
  <c r="B247" i="16"/>
  <c r="E283" i="16"/>
  <c r="C283" i="16"/>
  <c r="B283" i="16"/>
  <c r="E244" i="16"/>
  <c r="C244" i="16"/>
  <c r="B244" i="16"/>
  <c r="E256" i="16"/>
  <c r="C256" i="16"/>
  <c r="B256" i="16"/>
  <c r="E322" i="16"/>
  <c r="C322" i="16"/>
  <c r="B322" i="16"/>
  <c r="E224" i="16"/>
  <c r="C224" i="16"/>
  <c r="B224" i="16"/>
  <c r="E225" i="16"/>
  <c r="C225" i="16"/>
  <c r="B225" i="16"/>
  <c r="E325" i="16"/>
  <c r="C325" i="16"/>
  <c r="B325" i="16"/>
  <c r="E164" i="16"/>
  <c r="C164" i="16"/>
  <c r="B164" i="16"/>
  <c r="E216" i="16"/>
  <c r="C216" i="16"/>
  <c r="B216" i="16"/>
  <c r="E377" i="16"/>
  <c r="C377" i="16"/>
  <c r="B377" i="16"/>
  <c r="E196" i="16"/>
  <c r="C196" i="16"/>
  <c r="B196" i="16"/>
  <c r="E177" i="16"/>
  <c r="C177" i="16"/>
  <c r="B177" i="16"/>
  <c r="E319" i="16"/>
  <c r="C319" i="16"/>
  <c r="B319" i="16"/>
  <c r="E364" i="16"/>
  <c r="C364" i="16"/>
  <c r="B364" i="16"/>
  <c r="E230" i="16"/>
  <c r="C230" i="16"/>
  <c r="B230" i="16"/>
  <c r="E227" i="16"/>
  <c r="C227" i="16"/>
  <c r="B227" i="16"/>
  <c r="E64" i="16"/>
  <c r="C64" i="16"/>
  <c r="B64" i="16"/>
  <c r="E309" i="16"/>
  <c r="C309" i="16"/>
  <c r="B309" i="16"/>
  <c r="E166" i="16"/>
  <c r="C166" i="16"/>
  <c r="B166" i="16"/>
  <c r="E129" i="16"/>
  <c r="C129" i="16"/>
  <c r="B129" i="16"/>
  <c r="E327" i="16"/>
  <c r="C327" i="16"/>
  <c r="B327" i="16"/>
  <c r="E263" i="16"/>
  <c r="C263" i="16"/>
  <c r="B263" i="16"/>
  <c r="E277" i="16"/>
  <c r="C277" i="16"/>
  <c r="B277" i="16"/>
  <c r="E147" i="16"/>
  <c r="C147" i="16"/>
  <c r="B147" i="16"/>
  <c r="E190" i="16"/>
  <c r="C190" i="16"/>
  <c r="B190" i="16"/>
  <c r="E257" i="16"/>
  <c r="C257" i="16"/>
  <c r="B257" i="16"/>
  <c r="E344" i="16"/>
  <c r="C344" i="16"/>
  <c r="B344" i="16"/>
  <c r="E351" i="16"/>
  <c r="C351" i="16"/>
  <c r="B351" i="16"/>
  <c r="E337" i="16"/>
  <c r="C337" i="16"/>
  <c r="B337" i="16"/>
  <c r="E51" i="16"/>
  <c r="C51" i="16"/>
  <c r="B51" i="16"/>
  <c r="E297" i="16"/>
  <c r="C297" i="16"/>
  <c r="B297" i="16"/>
  <c r="E294" i="16"/>
  <c r="C294" i="16"/>
  <c r="B294" i="16"/>
  <c r="E184" i="16"/>
  <c r="C184" i="16"/>
  <c r="B184" i="16"/>
  <c r="E317" i="16"/>
  <c r="C317" i="16"/>
  <c r="B317" i="16"/>
  <c r="E83" i="16"/>
  <c r="C83" i="16"/>
  <c r="B83" i="16"/>
  <c r="E145" i="16"/>
  <c r="C145" i="16"/>
  <c r="B145" i="16"/>
  <c r="E125" i="16"/>
  <c r="C125" i="16"/>
  <c r="B125" i="16"/>
  <c r="E212" i="16"/>
  <c r="C212" i="16"/>
  <c r="B212" i="16"/>
  <c r="E313" i="16"/>
  <c r="C313" i="16"/>
  <c r="B313" i="16"/>
  <c r="E295" i="16"/>
  <c r="C295" i="16"/>
  <c r="B295" i="16"/>
  <c r="E37" i="16"/>
  <c r="C37" i="16"/>
  <c r="B37" i="16"/>
  <c r="E71" i="16"/>
  <c r="C71" i="16"/>
  <c r="B71" i="16"/>
  <c r="E258" i="16"/>
  <c r="C258" i="16"/>
  <c r="B258" i="16"/>
  <c r="E40" i="16"/>
  <c r="C40" i="16"/>
  <c r="B40" i="16"/>
  <c r="E182" i="16"/>
  <c r="C182" i="16"/>
  <c r="B182" i="16"/>
  <c r="E77" i="16"/>
  <c r="C77" i="16"/>
  <c r="B77" i="16"/>
  <c r="E134" i="16"/>
  <c r="C134" i="16"/>
  <c r="B134" i="16"/>
  <c r="E53" i="16"/>
  <c r="C53" i="16"/>
  <c r="B53" i="16"/>
  <c r="E61" i="16"/>
  <c r="C61" i="16"/>
  <c r="B61" i="16"/>
  <c r="E172" i="16"/>
  <c r="C172" i="16"/>
  <c r="B172" i="16"/>
  <c r="E160" i="16"/>
  <c r="C160" i="16"/>
  <c r="B160" i="16"/>
  <c r="E108" i="16"/>
  <c r="C108" i="16"/>
  <c r="B108" i="16"/>
  <c r="E82" i="16"/>
  <c r="C82" i="16"/>
  <c r="B82" i="16"/>
  <c r="E307" i="16"/>
  <c r="C307" i="16"/>
  <c r="B307" i="16"/>
  <c r="E107" i="16"/>
  <c r="C107" i="16"/>
  <c r="B107" i="16"/>
  <c r="E232" i="16"/>
  <c r="C232" i="16"/>
  <c r="B232" i="16"/>
  <c r="E157" i="16"/>
  <c r="C157" i="16"/>
  <c r="B157" i="16"/>
  <c r="E168" i="16"/>
  <c r="C168" i="16"/>
  <c r="B168" i="16"/>
  <c r="E321" i="16"/>
  <c r="C321" i="16"/>
  <c r="B321" i="16"/>
  <c r="E176" i="16"/>
  <c r="C176" i="16"/>
  <c r="B176" i="16"/>
  <c r="E144" i="16"/>
  <c r="C144" i="16"/>
  <c r="B144" i="16"/>
  <c r="E255" i="16"/>
  <c r="C255" i="16"/>
  <c r="B255" i="16"/>
  <c r="E74" i="16"/>
  <c r="C74" i="16"/>
  <c r="B74" i="16"/>
  <c r="E112" i="16"/>
  <c r="C112" i="16"/>
  <c r="B112" i="16"/>
  <c r="E126" i="16"/>
  <c r="C126" i="16"/>
  <c r="B126" i="16"/>
  <c r="E94" i="16"/>
  <c r="C94" i="16"/>
  <c r="B94" i="16"/>
  <c r="E340" i="16"/>
  <c r="C340" i="16"/>
  <c r="B340" i="16"/>
  <c r="E369" i="16"/>
  <c r="C369" i="16"/>
  <c r="B369" i="16"/>
  <c r="E341" i="16"/>
  <c r="C341" i="16"/>
  <c r="B341" i="16"/>
  <c r="E330" i="16"/>
  <c r="C330" i="16"/>
  <c r="B330" i="16"/>
  <c r="E58" i="16"/>
  <c r="C58" i="16"/>
  <c r="B58" i="16"/>
  <c r="E93" i="16"/>
  <c r="C93" i="16"/>
  <c r="B93" i="16"/>
  <c r="E117" i="16"/>
  <c r="C117" i="16"/>
  <c r="B117" i="16"/>
  <c r="E89" i="16"/>
  <c r="C89" i="16"/>
  <c r="B89" i="16"/>
  <c r="E49" i="16"/>
  <c r="C49" i="16"/>
  <c r="B49" i="16"/>
  <c r="E54" i="16"/>
  <c r="C54" i="16"/>
  <c r="B54" i="16"/>
  <c r="E106" i="16"/>
  <c r="C106" i="16"/>
  <c r="B106" i="16"/>
  <c r="E292" i="16"/>
  <c r="C292" i="16"/>
  <c r="B292" i="16"/>
  <c r="E289" i="16"/>
  <c r="C289" i="16"/>
  <c r="B289" i="16"/>
  <c r="E217" i="16"/>
  <c r="C217" i="16"/>
  <c r="B217" i="16"/>
  <c r="E210" i="16"/>
  <c r="C210" i="16"/>
  <c r="B210" i="16"/>
  <c r="E237" i="16"/>
  <c r="C237" i="16"/>
  <c r="B237" i="16"/>
  <c r="E318" i="16"/>
  <c r="C318" i="16"/>
  <c r="B318" i="16"/>
  <c r="E56" i="16"/>
  <c r="C56" i="16"/>
  <c r="B56" i="16"/>
  <c r="E102" i="16"/>
  <c r="C102" i="16"/>
  <c r="B102" i="16"/>
  <c r="E109" i="16"/>
  <c r="C109" i="16"/>
  <c r="B109" i="16"/>
  <c r="E34" i="16"/>
  <c r="C34" i="16"/>
  <c r="B34" i="16"/>
  <c r="E101" i="16"/>
  <c r="C101" i="16"/>
  <c r="B101" i="16"/>
  <c r="E342" i="16"/>
  <c r="C342" i="16"/>
  <c r="B342" i="16"/>
  <c r="E298" i="16"/>
  <c r="C298" i="16"/>
  <c r="B298" i="16"/>
  <c r="E148" i="16"/>
  <c r="C148" i="16"/>
  <c r="B148" i="16"/>
  <c r="E359" i="16"/>
  <c r="C359" i="16"/>
  <c r="B359" i="16"/>
  <c r="E345" i="16"/>
  <c r="C345" i="16"/>
  <c r="B345" i="16"/>
  <c r="E55" i="16"/>
  <c r="C55" i="16"/>
  <c r="B55" i="16"/>
  <c r="E26" i="16"/>
  <c r="C26" i="16"/>
  <c r="B26" i="16"/>
  <c r="E95" i="16"/>
  <c r="C95" i="16"/>
  <c r="B95" i="16"/>
  <c r="E32" i="16"/>
  <c r="C32" i="16"/>
  <c r="B32" i="16"/>
  <c r="E44" i="16"/>
  <c r="C44" i="16"/>
  <c r="B44" i="16"/>
  <c r="E100" i="16"/>
  <c r="C100" i="16"/>
  <c r="B100" i="16"/>
  <c r="E57" i="16"/>
  <c r="C57" i="16"/>
  <c r="B57" i="16"/>
  <c r="E111" i="16"/>
  <c r="C111" i="16"/>
  <c r="B111" i="16"/>
  <c r="E84" i="16"/>
  <c r="C84" i="16"/>
  <c r="B84" i="16"/>
  <c r="E30" i="16"/>
  <c r="C30" i="16"/>
  <c r="B30" i="16"/>
  <c r="E310" i="16"/>
  <c r="C310" i="16"/>
  <c r="B310" i="16"/>
  <c r="E90" i="16"/>
  <c r="C90" i="16"/>
  <c r="B90" i="16"/>
  <c r="E149" i="16"/>
  <c r="C149" i="16"/>
  <c r="B149" i="16"/>
  <c r="E305" i="16"/>
  <c r="C305" i="16"/>
  <c r="B305" i="16"/>
  <c r="E331" i="16"/>
  <c r="C331" i="16"/>
  <c r="B331" i="16"/>
  <c r="E187" i="16"/>
  <c r="C187" i="16"/>
  <c r="B187" i="16"/>
  <c r="E31" i="16"/>
  <c r="C31" i="16"/>
  <c r="B31" i="16"/>
  <c r="E127" i="16"/>
  <c r="C127" i="16"/>
  <c r="B127" i="16"/>
  <c r="E50" i="16"/>
  <c r="C50" i="16"/>
  <c r="B50" i="16"/>
  <c r="E29" i="16"/>
  <c r="C29" i="16"/>
  <c r="B29" i="16"/>
  <c r="E45" i="16"/>
  <c r="C45" i="16"/>
  <c r="B45" i="16"/>
  <c r="E48" i="16"/>
  <c r="C48" i="16"/>
  <c r="B48" i="16"/>
  <c r="E78" i="16"/>
  <c r="C78" i="16"/>
  <c r="B78" i="16"/>
  <c r="E52" i="16"/>
  <c r="C52" i="16"/>
  <c r="B52" i="16"/>
  <c r="E38" i="16"/>
  <c r="C38" i="16"/>
  <c r="B38" i="16"/>
  <c r="E301" i="16"/>
  <c r="C301" i="16"/>
  <c r="B301" i="16"/>
  <c r="E67" i="16"/>
  <c r="C67" i="16"/>
  <c r="B67" i="16"/>
  <c r="E63" i="16"/>
  <c r="C63" i="16"/>
  <c r="B63" i="16"/>
  <c r="E15" i="16"/>
  <c r="C15" i="16"/>
  <c r="B15" i="16"/>
  <c r="E35" i="16"/>
  <c r="C35" i="16"/>
  <c r="B35" i="16"/>
  <c r="E91" i="16"/>
  <c r="C91" i="16"/>
  <c r="B91" i="16"/>
  <c r="E12" i="16"/>
  <c r="C12" i="16"/>
  <c r="B12" i="16"/>
  <c r="E24" i="16"/>
  <c r="C24" i="16"/>
  <c r="B24" i="16"/>
  <c r="E18" i="16"/>
  <c r="C18" i="16"/>
  <c r="B18" i="16"/>
  <c r="E62" i="16"/>
  <c r="C62" i="16"/>
  <c r="B62" i="16"/>
  <c r="E8" i="16"/>
  <c r="C8" i="16"/>
  <c r="B8" i="16"/>
  <c r="E4" i="16"/>
  <c r="C4" i="16"/>
  <c r="B4" i="16"/>
  <c r="E16" i="16"/>
  <c r="C16" i="16"/>
  <c r="B16" i="16"/>
  <c r="E22" i="16"/>
  <c r="C22" i="16"/>
  <c r="B22" i="16"/>
  <c r="E11" i="16"/>
  <c r="C11" i="16"/>
  <c r="B11" i="16"/>
  <c r="E10" i="16"/>
  <c r="C10" i="16"/>
  <c r="B10" i="16"/>
  <c r="E6" i="16"/>
  <c r="C6" i="16"/>
  <c r="B6" i="16"/>
  <c r="E3" i="16"/>
  <c r="C3" i="16"/>
  <c r="B3" i="16"/>
  <c r="E86" i="16"/>
  <c r="C86" i="16"/>
  <c r="B86" i="16"/>
  <c r="E302" i="16"/>
  <c r="C302" i="16"/>
  <c r="B302" i="16"/>
  <c r="E290" i="16"/>
  <c r="C290" i="16"/>
  <c r="B290" i="16"/>
  <c r="E115" i="16"/>
  <c r="C115" i="16"/>
  <c r="B115" i="16"/>
  <c r="E272" i="16"/>
  <c r="C272" i="16"/>
  <c r="B272" i="16"/>
  <c r="E335" i="16"/>
  <c r="C335" i="16"/>
  <c r="B335" i="16"/>
  <c r="E363" i="16"/>
  <c r="C363" i="16"/>
  <c r="B363" i="16"/>
  <c r="E79" i="16"/>
  <c r="C79" i="16"/>
  <c r="B79" i="16"/>
  <c r="E191" i="16"/>
  <c r="C191" i="16"/>
  <c r="B191" i="16"/>
  <c r="E296" i="16"/>
  <c r="C296" i="16"/>
  <c r="B296" i="16"/>
  <c r="E68" i="16"/>
  <c r="C68" i="16"/>
  <c r="B68" i="16"/>
  <c r="E47" i="16"/>
  <c r="C47" i="16"/>
  <c r="B47" i="16"/>
  <c r="E315" i="16"/>
  <c r="C315" i="16"/>
  <c r="B315" i="16"/>
  <c r="E329" i="16"/>
  <c r="C329" i="16"/>
  <c r="B329" i="16"/>
  <c r="E28" i="16"/>
  <c r="C28" i="16"/>
  <c r="B28" i="16"/>
  <c r="E306" i="16"/>
  <c r="C306" i="16"/>
  <c r="B306" i="16"/>
  <c r="E76" i="16"/>
  <c r="C76" i="16"/>
  <c r="B76" i="16"/>
  <c r="E39" i="16"/>
  <c r="C39" i="16"/>
  <c r="B39" i="16"/>
  <c r="E65" i="16"/>
  <c r="C65" i="16"/>
  <c r="B65" i="16"/>
  <c r="E36" i="16"/>
  <c r="C36" i="16"/>
  <c r="B36" i="16"/>
  <c r="E316" i="16"/>
  <c r="C316" i="16"/>
  <c r="B316" i="16"/>
  <c r="E314" i="16"/>
  <c r="C314" i="16"/>
  <c r="B314" i="16"/>
  <c r="E311" i="16"/>
  <c r="C311" i="16"/>
  <c r="B311" i="16"/>
  <c r="E103" i="16"/>
  <c r="C103" i="16"/>
  <c r="B103" i="16"/>
  <c r="E88" i="16"/>
  <c r="C88" i="16"/>
  <c r="B88" i="16"/>
  <c r="E273" i="16"/>
  <c r="C273" i="16"/>
  <c r="B273" i="16"/>
  <c r="E312" i="16"/>
  <c r="C312" i="16"/>
  <c r="B312" i="16"/>
  <c r="E96" i="16"/>
  <c r="C96" i="16"/>
  <c r="B96" i="16"/>
  <c r="E332" i="16"/>
  <c r="C332" i="16"/>
  <c r="B332" i="16"/>
  <c r="E334" i="16"/>
  <c r="C334" i="16"/>
  <c r="B334" i="16"/>
  <c r="E328" i="16"/>
  <c r="C328" i="16"/>
  <c r="B328" i="16"/>
  <c r="E338" i="16"/>
  <c r="C338" i="16"/>
  <c r="B338" i="16"/>
  <c r="E43" i="16"/>
  <c r="C43" i="16"/>
  <c r="B43" i="16"/>
  <c r="E42" i="16"/>
  <c r="C42" i="16"/>
  <c r="B42" i="16"/>
  <c r="E23" i="16"/>
  <c r="C23" i="16"/>
  <c r="B23" i="16"/>
  <c r="E7" i="16"/>
  <c r="C7" i="16"/>
  <c r="B7" i="16"/>
  <c r="E308" i="16"/>
  <c r="C308" i="16"/>
  <c r="B308" i="16"/>
  <c r="E19" i="16"/>
  <c r="C19" i="16"/>
  <c r="B19" i="16"/>
  <c r="E333" i="16"/>
  <c r="C333" i="16"/>
  <c r="B333" i="16"/>
  <c r="E299" i="16"/>
  <c r="C299" i="16"/>
  <c r="B299" i="16"/>
  <c r="E27" i="16"/>
  <c r="C27" i="16"/>
  <c r="B27" i="16"/>
  <c r="E20" i="16"/>
  <c r="C20" i="16"/>
  <c r="B20" i="16"/>
  <c r="E46" i="16"/>
  <c r="C46" i="16"/>
  <c r="B46" i="16"/>
  <c r="E17" i="16"/>
  <c r="C17" i="16"/>
  <c r="B17" i="16"/>
  <c r="E21" i="16"/>
  <c r="C21" i="16"/>
  <c r="B21" i="16"/>
  <c r="E25" i="16"/>
  <c r="C25" i="16"/>
  <c r="B25" i="16"/>
  <c r="E5" i="16"/>
  <c r="C5" i="16"/>
  <c r="B5" i="16"/>
  <c r="E14" i="16"/>
  <c r="C14" i="16"/>
  <c r="B14" i="16"/>
  <c r="E13" i="16"/>
  <c r="C13" i="16"/>
  <c r="B13" i="16"/>
  <c r="E9" i="16"/>
  <c r="C9" i="16"/>
  <c r="B9" i="1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" i="4"/>
  <c r="D4" i="5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" i="4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C3" i="2"/>
  <c r="D3" i="2"/>
  <c r="B3" i="2"/>
  <c r="R4" i="4" a="1"/>
  <c r="R4" i="4" s="1"/>
  <c r="R5" i="4" a="1"/>
  <c r="R5" i="4" s="1"/>
  <c r="R6" i="4" a="1"/>
  <c r="R6" i="4" s="1"/>
  <c r="R7" i="4" a="1"/>
  <c r="R7" i="4"/>
  <c r="R8" i="4" a="1"/>
  <c r="R8" i="4" s="1"/>
  <c r="R9" i="4" a="1"/>
  <c r="R9" i="4" s="1"/>
  <c r="R10" i="4" a="1"/>
  <c r="R10" i="4" s="1"/>
  <c r="R11" i="4" a="1"/>
  <c r="R11" i="4"/>
  <c r="R12" i="4" a="1"/>
  <c r="R12" i="4" s="1"/>
  <c r="R13" i="4" a="1"/>
  <c r="R13" i="4" s="1"/>
  <c r="R14" i="4" a="1"/>
  <c r="R14" i="4" s="1"/>
  <c r="R15" i="4" a="1"/>
  <c r="R15" i="4"/>
  <c r="R16" i="4" a="1"/>
  <c r="R16" i="4" s="1"/>
  <c r="R17" i="4" a="1"/>
  <c r="R17" i="4" s="1"/>
  <c r="R18" i="4" a="1"/>
  <c r="R18" i="4" s="1"/>
  <c r="R19" i="4" a="1"/>
  <c r="R19" i="4"/>
  <c r="R20" i="4" a="1"/>
  <c r="R20" i="4" s="1"/>
  <c r="R21" i="4" a="1"/>
  <c r="R21" i="4" s="1"/>
  <c r="R22" i="4" a="1"/>
  <c r="R22" i="4" s="1"/>
  <c r="R23" i="4" a="1"/>
  <c r="R23" i="4"/>
  <c r="R24" i="4" a="1"/>
  <c r="R24" i="4" s="1"/>
  <c r="R25" i="4" a="1"/>
  <c r="R25" i="4" s="1"/>
  <c r="R26" i="4" a="1"/>
  <c r="R26" i="4" s="1"/>
  <c r="R27" i="4" a="1"/>
  <c r="R27" i="4"/>
  <c r="R28" i="4" a="1"/>
  <c r="R28" i="4" s="1"/>
  <c r="R29" i="4" a="1"/>
  <c r="R29" i="4" s="1"/>
  <c r="R30" i="4" a="1"/>
  <c r="R30" i="4" s="1"/>
  <c r="R31" i="4" a="1"/>
  <c r="R31" i="4"/>
  <c r="R32" i="4" a="1"/>
  <c r="R32" i="4" s="1"/>
  <c r="R33" i="4" a="1"/>
  <c r="R33" i="4" s="1"/>
  <c r="R34" i="4" a="1"/>
  <c r="R34" i="4" s="1"/>
  <c r="R35" i="4" a="1"/>
  <c r="R35" i="4"/>
  <c r="R36" i="4" a="1"/>
  <c r="R36" i="4" s="1"/>
  <c r="R37" i="4" a="1"/>
  <c r="R37" i="4" s="1"/>
  <c r="R38" i="4" a="1"/>
  <c r="R38" i="4" s="1"/>
  <c r="R39" i="4" a="1"/>
  <c r="R39" i="4"/>
  <c r="R40" i="4" a="1"/>
  <c r="R40" i="4" s="1"/>
  <c r="R41" i="4" a="1"/>
  <c r="R41" i="4" s="1"/>
  <c r="R42" i="4" a="1"/>
  <c r="R42" i="4" s="1"/>
  <c r="R43" i="4" a="1"/>
  <c r="R43" i="4"/>
  <c r="R44" i="4" a="1"/>
  <c r="R44" i="4" s="1"/>
  <c r="R45" i="4" a="1"/>
  <c r="R45" i="4" s="1"/>
  <c r="R46" i="4" a="1"/>
  <c r="R46" i="4" s="1"/>
  <c r="R47" i="4" a="1"/>
  <c r="R47" i="4"/>
  <c r="R48" i="4" a="1"/>
  <c r="R48" i="4" s="1"/>
  <c r="R49" i="4" a="1"/>
  <c r="R49" i="4" s="1"/>
  <c r="R50" i="4" a="1"/>
  <c r="R50" i="4" s="1"/>
  <c r="R51" i="4" a="1"/>
  <c r="R51" i="4"/>
  <c r="R52" i="4" a="1"/>
  <c r="R52" i="4" s="1"/>
  <c r="R53" i="4" a="1"/>
  <c r="R53" i="4" s="1"/>
  <c r="R54" i="4" a="1"/>
  <c r="R54" i="4" s="1"/>
  <c r="R55" i="4" a="1"/>
  <c r="R55" i="4"/>
  <c r="R56" i="4" a="1"/>
  <c r="R56" i="4" s="1"/>
  <c r="R57" i="4" a="1"/>
  <c r="R57" i="4" s="1"/>
  <c r="R58" i="4" a="1"/>
  <c r="R58" i="4" s="1"/>
  <c r="R59" i="4" a="1"/>
  <c r="R59" i="4"/>
  <c r="R60" i="4" a="1"/>
  <c r="R60" i="4" s="1"/>
  <c r="R61" i="4" a="1"/>
  <c r="R61" i="4" s="1"/>
  <c r="R62" i="4" a="1"/>
  <c r="R62" i="4" s="1"/>
  <c r="R63" i="4" a="1"/>
  <c r="R63" i="4"/>
  <c r="R64" i="4" a="1"/>
  <c r="R64" i="4" s="1"/>
  <c r="R65" i="4" a="1"/>
  <c r="R65" i="4" s="1"/>
  <c r="R66" i="4" a="1"/>
  <c r="R66" i="4" s="1"/>
  <c r="R67" i="4" a="1"/>
  <c r="R67" i="4"/>
  <c r="R68" i="4" a="1"/>
  <c r="R68" i="4" s="1"/>
  <c r="R69" i="4" a="1"/>
  <c r="R69" i="4" s="1"/>
  <c r="R70" i="4" a="1"/>
  <c r="R70" i="4" s="1"/>
  <c r="R71" i="4" a="1"/>
  <c r="R71" i="4"/>
  <c r="R72" i="4" a="1"/>
  <c r="R72" i="4" s="1"/>
  <c r="R73" i="4" a="1"/>
  <c r="R73" i="4" s="1"/>
  <c r="R74" i="4" a="1"/>
  <c r="R74" i="4" s="1"/>
  <c r="R75" i="4" a="1"/>
  <c r="R75" i="4"/>
  <c r="R76" i="4" a="1"/>
  <c r="R76" i="4" s="1"/>
  <c r="R77" i="4" a="1"/>
  <c r="R77" i="4" s="1"/>
  <c r="R78" i="4" a="1"/>
  <c r="R78" i="4" s="1"/>
  <c r="R79" i="4" a="1"/>
  <c r="R79" i="4"/>
  <c r="R80" i="4" a="1"/>
  <c r="R80" i="4" s="1"/>
  <c r="R81" i="4" a="1"/>
  <c r="R81" i="4" s="1"/>
  <c r="R82" i="4" a="1"/>
  <c r="R82" i="4" s="1"/>
  <c r="R83" i="4" a="1"/>
  <c r="R83" i="4"/>
  <c r="R84" i="4" a="1"/>
  <c r="R84" i="4" s="1"/>
  <c r="R85" i="4" a="1"/>
  <c r="R85" i="4" s="1"/>
  <c r="R86" i="4" a="1"/>
  <c r="R86" i="4" s="1"/>
  <c r="R87" i="4" a="1"/>
  <c r="R87" i="4"/>
  <c r="R88" i="4" a="1"/>
  <c r="R88" i="4" s="1"/>
  <c r="R89" i="4" a="1"/>
  <c r="R89" i="4" s="1"/>
  <c r="R90" i="4" a="1"/>
  <c r="R90" i="4" s="1"/>
  <c r="R91" i="4" a="1"/>
  <c r="R91" i="4"/>
  <c r="R92" i="4" a="1"/>
  <c r="R92" i="4" s="1"/>
  <c r="R93" i="4" a="1"/>
  <c r="R93" i="4" s="1"/>
  <c r="R94" i="4" a="1"/>
  <c r="R94" i="4" s="1"/>
  <c r="R95" i="4" a="1"/>
  <c r="R95" i="4"/>
  <c r="R96" i="4" a="1"/>
  <c r="R96" i="4" s="1"/>
  <c r="R97" i="4" a="1"/>
  <c r="R97" i="4" s="1"/>
  <c r="R98" i="4" a="1"/>
  <c r="R98" i="4" s="1"/>
  <c r="R99" i="4" a="1"/>
  <c r="R99" i="4"/>
  <c r="R100" i="4" a="1"/>
  <c r="R100" i="4" s="1"/>
  <c r="R101" i="4" a="1"/>
  <c r="R101" i="4" s="1"/>
  <c r="R102" i="4" a="1"/>
  <c r="R102" i="4" s="1"/>
  <c r="R103" i="4" a="1"/>
  <c r="R103" i="4"/>
  <c r="R104" i="4" a="1"/>
  <c r="R104" i="4" s="1"/>
  <c r="R105" i="4" a="1"/>
  <c r="R105" i="4"/>
  <c r="R106" i="4" a="1"/>
  <c r="R106" i="4" s="1"/>
  <c r="R107" i="4" a="1"/>
  <c r="R107" i="4"/>
  <c r="R108" i="4" a="1"/>
  <c r="R108" i="4" s="1"/>
  <c r="R109" i="4" a="1"/>
  <c r="R109" i="4" s="1"/>
  <c r="R110" i="4" a="1"/>
  <c r="R110" i="4" s="1"/>
  <c r="R111" i="4" a="1"/>
  <c r="R111" i="4"/>
  <c r="R112" i="4" a="1"/>
  <c r="R112" i="4" s="1"/>
  <c r="R113" i="4" a="1"/>
  <c r="R113" i="4" s="1"/>
  <c r="R114" i="4" a="1"/>
  <c r="R114" i="4" s="1"/>
  <c r="R115" i="4" a="1"/>
  <c r="R115" i="4"/>
  <c r="R116" i="4" a="1"/>
  <c r="R116" i="4" s="1"/>
  <c r="R117" i="4" a="1"/>
  <c r="R117" i="4" s="1"/>
  <c r="R118" i="4" a="1"/>
  <c r="R118" i="4" s="1"/>
  <c r="R119" i="4" a="1"/>
  <c r="R119" i="4" s="1"/>
  <c r="R120" i="4" a="1"/>
  <c r="R120" i="4" s="1"/>
  <c r="R121" i="4" a="1"/>
  <c r="R121" i="4" s="1"/>
  <c r="R122" i="4" a="1"/>
  <c r="R122" i="4" s="1"/>
  <c r="R123" i="4" a="1"/>
  <c r="R123" i="4"/>
  <c r="R124" i="4" a="1"/>
  <c r="R124" i="4" s="1"/>
  <c r="R125" i="4" a="1"/>
  <c r="R125" i="4" s="1"/>
  <c r="R126" i="4" a="1"/>
  <c r="R126" i="4" s="1"/>
  <c r="R127" i="4" a="1"/>
  <c r="R127" i="4" s="1"/>
  <c r="R128" i="4" a="1"/>
  <c r="R128" i="4" s="1"/>
  <c r="R129" i="4" a="1"/>
  <c r="R129" i="4" s="1"/>
  <c r="R130" i="4" a="1"/>
  <c r="R130" i="4" s="1"/>
  <c r="R131" i="4" a="1"/>
  <c r="R131" i="4"/>
  <c r="R132" i="4" a="1"/>
  <c r="R132" i="4" s="1"/>
  <c r="R133" i="4" a="1"/>
  <c r="R133" i="4" s="1"/>
  <c r="R134" i="4" a="1"/>
  <c r="R134" i="4" s="1"/>
  <c r="R135" i="4" a="1"/>
  <c r="R135" i="4" s="1"/>
  <c r="R136" i="4" a="1"/>
  <c r="R136" i="4" s="1"/>
  <c r="R137" i="4" a="1"/>
  <c r="R137" i="4"/>
  <c r="R138" i="4" a="1"/>
  <c r="R138" i="4" s="1"/>
  <c r="R139" i="4" a="1"/>
  <c r="R139" i="4"/>
  <c r="R140" i="4" a="1"/>
  <c r="R140" i="4" s="1"/>
  <c r="R141" i="4" a="1"/>
  <c r="R141" i="4" s="1"/>
  <c r="R142" i="4" a="1"/>
  <c r="R142" i="4" s="1"/>
  <c r="R143" i="4" a="1"/>
  <c r="R143" i="4"/>
  <c r="R144" i="4" a="1"/>
  <c r="R144" i="4" s="1"/>
  <c r="R145" i="4" a="1"/>
  <c r="R145" i="4" s="1"/>
  <c r="R146" i="4" a="1"/>
  <c r="R146" i="4" s="1"/>
  <c r="R147" i="4" a="1"/>
  <c r="R147" i="4"/>
  <c r="R148" i="4" a="1"/>
  <c r="R148" i="4" s="1"/>
  <c r="R149" i="4" a="1"/>
  <c r="R149" i="4" s="1"/>
  <c r="R150" i="4" a="1"/>
  <c r="R150" i="4" s="1"/>
  <c r="R151" i="4" a="1"/>
  <c r="R151" i="4" s="1"/>
  <c r="R152" i="4" a="1"/>
  <c r="R152" i="4" s="1"/>
  <c r="R153" i="4" a="1"/>
  <c r="R153" i="4" s="1"/>
  <c r="R154" i="4" a="1"/>
  <c r="R154" i="4" s="1"/>
  <c r="R155" i="4" a="1"/>
  <c r="R155" i="4"/>
  <c r="R156" i="4" a="1"/>
  <c r="R156" i="4" s="1"/>
  <c r="R157" i="4" a="1"/>
  <c r="R157" i="4" s="1"/>
  <c r="R158" i="4" a="1"/>
  <c r="R158" i="4" s="1"/>
  <c r="R159" i="4" a="1"/>
  <c r="R159" i="4" s="1"/>
  <c r="R160" i="4" a="1"/>
  <c r="R160" i="4" s="1"/>
  <c r="R161" i="4" a="1"/>
  <c r="R161" i="4" s="1"/>
  <c r="R162" i="4" a="1"/>
  <c r="R162" i="4" s="1"/>
  <c r="R163" i="4" a="1"/>
  <c r="R163" i="4"/>
  <c r="R164" i="4" a="1"/>
  <c r="R164" i="4" s="1"/>
  <c r="R165" i="4" a="1"/>
  <c r="R165" i="4" s="1"/>
  <c r="R166" i="4" a="1"/>
  <c r="R166" i="4" s="1"/>
  <c r="R167" i="4" a="1"/>
  <c r="R167" i="4" s="1"/>
  <c r="R168" i="4" a="1"/>
  <c r="R168" i="4" s="1"/>
  <c r="R169" i="4" a="1"/>
  <c r="R169" i="4"/>
  <c r="R170" i="4" a="1"/>
  <c r="R170" i="4" s="1"/>
  <c r="R171" i="4" a="1"/>
  <c r="R171" i="4"/>
  <c r="R172" i="4" a="1"/>
  <c r="R172" i="4" s="1"/>
  <c r="R173" i="4" a="1"/>
  <c r="R173" i="4" s="1"/>
  <c r="R174" i="4" a="1"/>
  <c r="R174" i="4" s="1"/>
  <c r="R175" i="4" a="1"/>
  <c r="R175" i="4" s="1"/>
  <c r="R176" i="4" a="1"/>
  <c r="R176" i="4" s="1"/>
  <c r="R177" i="4" a="1"/>
  <c r="R177" i="4" s="1"/>
  <c r="R178" i="4" a="1"/>
  <c r="R178" i="4" s="1"/>
  <c r="R179" i="4" a="1"/>
  <c r="R179" i="4" s="1"/>
  <c r="R180" i="4" a="1"/>
  <c r="R180" i="4"/>
  <c r="R181" i="4" a="1"/>
  <c r="R181" i="4" s="1"/>
  <c r="R182" i="4" a="1"/>
  <c r="R182" i="4" s="1"/>
  <c r="R183" i="4" a="1"/>
  <c r="R183" i="4" s="1"/>
  <c r="R184" i="4" a="1"/>
  <c r="R184" i="4" s="1"/>
  <c r="R185" i="4" a="1"/>
  <c r="R185" i="4" s="1"/>
  <c r="R186" i="4" a="1"/>
  <c r="R186" i="4" s="1"/>
  <c r="R187" i="4" a="1"/>
  <c r="R187" i="4" s="1"/>
  <c r="R188" i="4" a="1"/>
  <c r="R188" i="4"/>
  <c r="R189" i="4" a="1"/>
  <c r="R189" i="4" s="1"/>
  <c r="R190" i="4" a="1"/>
  <c r="R190" i="4" s="1"/>
  <c r="R191" i="4" a="1"/>
  <c r="R191" i="4" s="1"/>
  <c r="R192" i="4" a="1"/>
  <c r="R192" i="4" s="1"/>
  <c r="R193" i="4" a="1"/>
  <c r="R193" i="4" s="1"/>
  <c r="R194" i="4" a="1"/>
  <c r="R194" i="4" s="1"/>
  <c r="R195" i="4" a="1"/>
  <c r="R195" i="4" s="1"/>
  <c r="R196" i="4" a="1"/>
  <c r="R196" i="4"/>
  <c r="R197" i="4" a="1"/>
  <c r="R197" i="4" s="1"/>
  <c r="R198" i="4" a="1"/>
  <c r="R198" i="4" s="1"/>
  <c r="R199" i="4" a="1"/>
  <c r="R199" i="4" s="1"/>
  <c r="R200" i="4" a="1"/>
  <c r="R200" i="4" s="1"/>
  <c r="R201" i="4" a="1"/>
  <c r="R201" i="4" s="1"/>
  <c r="R202" i="4" a="1"/>
  <c r="R202" i="4" s="1"/>
  <c r="R203" i="4" a="1"/>
  <c r="R203" i="4" s="1"/>
  <c r="R204" i="4" a="1"/>
  <c r="R204" i="4"/>
  <c r="R205" i="4" a="1"/>
  <c r="R205" i="4" s="1"/>
  <c r="R206" i="4" a="1"/>
  <c r="R206" i="4" s="1"/>
  <c r="R207" i="4" a="1"/>
  <c r="R207" i="4" s="1"/>
  <c r="R208" i="4" a="1"/>
  <c r="R208" i="4" s="1"/>
  <c r="R209" i="4" a="1"/>
  <c r="R209" i="4" s="1"/>
  <c r="R210" i="4" a="1"/>
  <c r="R210" i="4" s="1"/>
  <c r="R211" i="4" a="1"/>
  <c r="R211" i="4" s="1"/>
  <c r="R212" i="4" a="1"/>
  <c r="R212" i="4"/>
  <c r="R213" i="4" a="1"/>
  <c r="R213" i="4" s="1"/>
  <c r="R214" i="4" a="1"/>
  <c r="R214" i="4" s="1"/>
  <c r="R215" i="4" a="1"/>
  <c r="R215" i="4" s="1"/>
  <c r="R216" i="4" a="1"/>
  <c r="R216" i="4" s="1"/>
  <c r="R217" i="4" a="1"/>
  <c r="R217" i="4" s="1"/>
  <c r="R218" i="4" a="1"/>
  <c r="R218" i="4" s="1"/>
  <c r="R219" i="4" a="1"/>
  <c r="R219" i="4" s="1"/>
  <c r="R220" i="4" a="1"/>
  <c r="R220" i="4"/>
  <c r="R221" i="4" a="1"/>
  <c r="R221" i="4" s="1"/>
  <c r="R222" i="4" a="1"/>
  <c r="R222" i="4" s="1"/>
  <c r="R223" i="4" a="1"/>
  <c r="R223" i="4" s="1"/>
  <c r="R224" i="4" a="1"/>
  <c r="R224" i="4" s="1"/>
  <c r="R225" i="4" a="1"/>
  <c r="R225" i="4" s="1"/>
  <c r="R226" i="4" a="1"/>
  <c r="R226" i="4" s="1"/>
  <c r="R227" i="4" a="1"/>
  <c r="R227" i="4" s="1"/>
  <c r="R228" i="4" a="1"/>
  <c r="R228" i="4"/>
  <c r="R229" i="4" a="1"/>
  <c r="R229" i="4" s="1"/>
  <c r="R230" i="4" a="1"/>
  <c r="R230" i="4" s="1"/>
  <c r="R231" i="4" a="1"/>
  <c r="R231" i="4" s="1"/>
  <c r="R232" i="4" a="1"/>
  <c r="R232" i="4" s="1"/>
  <c r="R233" i="4" a="1"/>
  <c r="R233" i="4" s="1"/>
  <c r="R234" i="4" a="1"/>
  <c r="R234" i="4" s="1"/>
  <c r="R235" i="4" a="1"/>
  <c r="R235" i="4" s="1"/>
  <c r="R236" i="4" a="1"/>
  <c r="R236" i="4"/>
  <c r="R237" i="4" a="1"/>
  <c r="R237" i="4" s="1"/>
  <c r="R238" i="4" a="1"/>
  <c r="R238" i="4" s="1"/>
  <c r="R239" i="4" a="1"/>
  <c r="R239" i="4" s="1"/>
  <c r="R240" i="4" a="1"/>
  <c r="R240" i="4" s="1"/>
  <c r="R241" i="4" a="1"/>
  <c r="R241" i="4" s="1"/>
  <c r="R242" i="4" a="1"/>
  <c r="R242" i="4" s="1"/>
  <c r="R243" i="4" a="1"/>
  <c r="R243" i="4" s="1"/>
  <c r="R244" i="4" a="1"/>
  <c r="R244" i="4"/>
  <c r="R245" i="4" a="1"/>
  <c r="R245" i="4" s="1"/>
  <c r="R246" i="4" a="1"/>
  <c r="R246" i="4" s="1"/>
  <c r="R247" i="4" a="1"/>
  <c r="R247" i="4" s="1"/>
  <c r="R248" i="4" a="1"/>
  <c r="R248" i="4" s="1"/>
  <c r="R249" i="4" a="1"/>
  <c r="R249" i="4" s="1"/>
  <c r="R250" i="4" a="1"/>
  <c r="R250" i="4" s="1"/>
  <c r="R251" i="4" a="1"/>
  <c r="R251" i="4" s="1"/>
  <c r="R252" i="4" a="1"/>
  <c r="R252" i="4"/>
  <c r="R253" i="4" a="1"/>
  <c r="R253" i="4" s="1"/>
  <c r="R254" i="4" a="1"/>
  <c r="R254" i="4" s="1"/>
  <c r="R255" i="4" a="1"/>
  <c r="R255" i="4" s="1"/>
  <c r="R256" i="4" a="1"/>
  <c r="R256" i="4" s="1"/>
  <c r="R257" i="4" a="1"/>
  <c r="R257" i="4" s="1"/>
  <c r="R258" i="4" a="1"/>
  <c r="R258" i="4" s="1"/>
  <c r="R259" i="4" a="1"/>
  <c r="R259" i="4" s="1"/>
  <c r="R260" i="4" a="1"/>
  <c r="R260" i="4"/>
  <c r="R261" i="4" a="1"/>
  <c r="R261" i="4" s="1"/>
  <c r="R262" i="4" a="1"/>
  <c r="R262" i="4" s="1"/>
  <c r="R263" i="4" a="1"/>
  <c r="R263" i="4" s="1"/>
  <c r="R264" i="4" a="1"/>
  <c r="R264" i="4" s="1"/>
  <c r="R265" i="4" a="1"/>
  <c r="R265" i="4" s="1"/>
  <c r="R266" i="4" a="1"/>
  <c r="R266" i="4" s="1"/>
  <c r="R267" i="4" a="1"/>
  <c r="R267" i="4" s="1"/>
  <c r="R268" i="4" a="1"/>
  <c r="R268" i="4"/>
  <c r="R269" i="4" a="1"/>
  <c r="R269" i="4" s="1"/>
  <c r="R270" i="4" a="1"/>
  <c r="R270" i="4" s="1"/>
  <c r="R271" i="4" a="1"/>
  <c r="R271" i="4" s="1"/>
  <c r="R272" i="4" a="1"/>
  <c r="R272" i="4" s="1"/>
  <c r="R273" i="4" a="1"/>
  <c r="R273" i="4" s="1"/>
  <c r="R274" i="4" a="1"/>
  <c r="R274" i="4" s="1"/>
  <c r="R275" i="4" a="1"/>
  <c r="R275" i="4" s="1"/>
  <c r="R276" i="4" a="1"/>
  <c r="R276" i="4"/>
  <c r="R277" i="4" a="1"/>
  <c r="R277" i="4" s="1"/>
  <c r="R278" i="4" a="1"/>
  <c r="R278" i="4" s="1"/>
  <c r="R279" i="4" a="1"/>
  <c r="R279" i="4" s="1"/>
  <c r="R280" i="4" a="1"/>
  <c r="R280" i="4" s="1"/>
  <c r="R281" i="4" a="1"/>
  <c r="R281" i="4" s="1"/>
  <c r="R282" i="4" a="1"/>
  <c r="R282" i="4" s="1"/>
  <c r="R283" i="4" a="1"/>
  <c r="R283" i="4" s="1"/>
  <c r="R284" i="4" a="1"/>
  <c r="R284" i="4"/>
  <c r="R285" i="4" a="1"/>
  <c r="R285" i="4" s="1"/>
  <c r="R286" i="4" a="1"/>
  <c r="R286" i="4" s="1"/>
  <c r="R287" i="4" a="1"/>
  <c r="R287" i="4" s="1"/>
  <c r="R288" i="4" a="1"/>
  <c r="R288" i="4" s="1"/>
  <c r="R289" i="4" a="1"/>
  <c r="R289" i="4" s="1"/>
  <c r="R290" i="4" a="1"/>
  <c r="R290" i="4" s="1"/>
  <c r="R291" i="4" a="1"/>
  <c r="R291" i="4" s="1"/>
  <c r="R292" i="4" a="1"/>
  <c r="R292" i="4"/>
  <c r="R293" i="4" a="1"/>
  <c r="R293" i="4" s="1"/>
  <c r="R294" i="4" a="1"/>
  <c r="R294" i="4" s="1"/>
  <c r="R295" i="4" a="1"/>
  <c r="R295" i="4" s="1"/>
  <c r="R296" i="4" a="1"/>
  <c r="R296" i="4" s="1"/>
  <c r="R297" i="4" a="1"/>
  <c r="R297" i="4" s="1"/>
  <c r="R298" i="4" a="1"/>
  <c r="R298" i="4" s="1"/>
  <c r="R299" i="4" a="1"/>
  <c r="R299" i="4" s="1"/>
  <c r="R300" i="4" a="1"/>
  <c r="R300" i="4"/>
  <c r="R301" i="4" a="1"/>
  <c r="R301" i="4" s="1"/>
  <c r="R302" i="4" a="1"/>
  <c r="R302" i="4"/>
  <c r="R303" i="4" a="1"/>
  <c r="R303" i="4" s="1"/>
  <c r="R304" i="4" a="1"/>
  <c r="R304" i="4"/>
  <c r="R305" i="4" a="1"/>
  <c r="R305" i="4" s="1"/>
  <c r="R306" i="4" a="1"/>
  <c r="R306" i="4"/>
  <c r="R307" i="4" a="1"/>
  <c r="R307" i="4" s="1"/>
  <c r="R308" i="4" a="1"/>
  <c r="R308" i="4"/>
  <c r="R309" i="4" a="1"/>
  <c r="R309" i="4" s="1"/>
  <c r="R310" i="4" a="1"/>
  <c r="R310" i="4"/>
  <c r="R311" i="4" a="1"/>
  <c r="R311" i="4" s="1"/>
  <c r="R312" i="4" a="1"/>
  <c r="R312" i="4"/>
  <c r="R313" i="4" a="1"/>
  <c r="R313" i="4" s="1"/>
  <c r="R314" i="4" a="1"/>
  <c r="R314" i="4"/>
  <c r="R315" i="4" a="1"/>
  <c r="R315" i="4" s="1"/>
  <c r="R316" i="4" a="1"/>
  <c r="R316" i="4"/>
  <c r="R317" i="4" a="1"/>
  <c r="R317" i="4" s="1"/>
  <c r="R318" i="4" a="1"/>
  <c r="R318" i="4"/>
  <c r="R319" i="4" a="1"/>
  <c r="R319" i="4" s="1"/>
  <c r="R320" i="4" a="1"/>
  <c r="R320" i="4"/>
  <c r="R321" i="4" a="1"/>
  <c r="R321" i="4" s="1"/>
  <c r="R322" i="4" a="1"/>
  <c r="R322" i="4"/>
  <c r="R323" i="4" a="1"/>
  <c r="R323" i="4" s="1"/>
  <c r="R324" i="4" a="1"/>
  <c r="R324" i="4"/>
  <c r="R325" i="4" a="1"/>
  <c r="R325" i="4" s="1"/>
  <c r="R326" i="4" a="1"/>
  <c r="R326" i="4"/>
  <c r="R327" i="4" a="1"/>
  <c r="R327" i="4" s="1"/>
  <c r="R328" i="4" a="1"/>
  <c r="R328" i="4"/>
  <c r="R329" i="4" a="1"/>
  <c r="R329" i="4" s="1"/>
  <c r="R330" i="4" a="1"/>
  <c r="R330" i="4"/>
  <c r="R331" i="4" a="1"/>
  <c r="R331" i="4" s="1"/>
  <c r="R332" i="4" a="1"/>
  <c r="R332" i="4"/>
  <c r="R333" i="4" a="1"/>
  <c r="R333" i="4" s="1"/>
  <c r="R334" i="4" a="1"/>
  <c r="R334" i="4"/>
  <c r="R335" i="4" a="1"/>
  <c r="R335" i="4" s="1"/>
  <c r="R336" i="4" a="1"/>
  <c r="R336" i="4"/>
  <c r="R337" i="4" a="1"/>
  <c r="R337" i="4" s="1"/>
  <c r="R338" i="4" a="1"/>
  <c r="R338" i="4"/>
  <c r="R339" i="4" a="1"/>
  <c r="R339" i="4" s="1"/>
  <c r="R340" i="4" a="1"/>
  <c r="R340" i="4"/>
  <c r="R341" i="4" a="1"/>
  <c r="R341" i="4" s="1"/>
  <c r="R342" i="4" a="1"/>
  <c r="R342" i="4"/>
  <c r="R343" i="4" a="1"/>
  <c r="R343" i="4" s="1"/>
  <c r="R344" i="4" a="1"/>
  <c r="R344" i="4"/>
  <c r="R345" i="4" a="1"/>
  <c r="R345" i="4" s="1"/>
  <c r="R346" i="4" a="1"/>
  <c r="R346" i="4"/>
  <c r="R347" i="4" a="1"/>
  <c r="R347" i="4" s="1"/>
  <c r="R348" i="4" a="1"/>
  <c r="R348" i="4"/>
  <c r="R349" i="4" a="1"/>
  <c r="R349" i="4" s="1"/>
  <c r="R350" i="4" a="1"/>
  <c r="R350" i="4"/>
  <c r="R351" i="4" a="1"/>
  <c r="R351" i="4" s="1"/>
  <c r="R352" i="4" a="1"/>
  <c r="R352" i="4"/>
  <c r="R353" i="4" a="1"/>
  <c r="R353" i="4" s="1"/>
  <c r="R354" i="4" a="1"/>
  <c r="R354" i="4"/>
  <c r="R355" i="4" a="1"/>
  <c r="R355" i="4" s="1"/>
  <c r="R356" i="4" a="1"/>
  <c r="R356" i="4"/>
  <c r="R357" i="4" a="1"/>
  <c r="R357" i="4" s="1"/>
  <c r="R358" i="4" a="1"/>
  <c r="R358" i="4"/>
  <c r="R359" i="4" a="1"/>
  <c r="R359" i="4" s="1"/>
  <c r="R360" i="4" a="1"/>
  <c r="R360" i="4"/>
  <c r="R361" i="4" a="1"/>
  <c r="R361" i="4" s="1"/>
  <c r="R362" i="4" a="1"/>
  <c r="R362" i="4"/>
  <c r="R363" i="4" a="1"/>
  <c r="R363" i="4" s="1"/>
  <c r="R364" i="4" a="1"/>
  <c r="R364" i="4"/>
  <c r="R365" i="4" a="1"/>
  <c r="R365" i="4" s="1"/>
  <c r="R366" i="4" a="1"/>
  <c r="R366" i="4"/>
  <c r="R367" i="4" a="1"/>
  <c r="R367" i="4" s="1"/>
  <c r="R368" i="4" a="1"/>
  <c r="R368" i="4"/>
  <c r="R369" i="4" a="1"/>
  <c r="R369" i="4" s="1"/>
  <c r="R370" i="4" a="1"/>
  <c r="R370" i="4"/>
  <c r="R371" i="4" a="1"/>
  <c r="R371" i="4" s="1"/>
  <c r="R372" i="4" a="1"/>
  <c r="R372" i="4"/>
  <c r="R373" i="4" a="1"/>
  <c r="R373" i="4" s="1"/>
  <c r="R374" i="4" a="1"/>
  <c r="R374" i="4"/>
  <c r="R375" i="4" a="1"/>
  <c r="R375" i="4" s="1"/>
  <c r="R376" i="4" a="1"/>
  <c r="R376" i="4"/>
  <c r="R377" i="4" a="1"/>
  <c r="R377" i="4" s="1"/>
  <c r="R378" i="4" a="1"/>
  <c r="R378" i="4"/>
  <c r="R379" i="4" a="1"/>
  <c r="R379" i="4" s="1"/>
  <c r="R380" i="4" a="1"/>
  <c r="R380" i="4"/>
  <c r="R381" i="4" a="1"/>
  <c r="R381" i="4" s="1"/>
  <c r="R382" i="4" a="1"/>
  <c r="R382" i="4"/>
  <c r="R383" i="4" a="1"/>
  <c r="R383" i="4" s="1"/>
  <c r="R384" i="4" a="1"/>
  <c r="R384" i="4"/>
  <c r="R385" i="4" a="1"/>
  <c r="R385" i="4" s="1"/>
  <c r="R386" i="4" a="1"/>
  <c r="R386" i="4"/>
  <c r="R387" i="4" a="1"/>
  <c r="R387" i="4" s="1"/>
  <c r="R388" i="4" a="1"/>
  <c r="R388" i="4"/>
  <c r="R389" i="4" a="1"/>
  <c r="R389" i="4" s="1"/>
  <c r="R390" i="4" a="1"/>
  <c r="R390" i="4"/>
  <c r="R391" i="4" a="1"/>
  <c r="R391" i="4" s="1"/>
  <c r="R392" i="4" a="1"/>
  <c r="R392" i="4"/>
  <c r="R393" i="4" a="1"/>
  <c r="R393" i="4" s="1"/>
  <c r="R394" i="4" a="1"/>
  <c r="R394" i="4"/>
  <c r="R3" i="4" a="1"/>
  <c r="R3" i="4" s="1"/>
  <c r="L370" i="4" a="1"/>
  <c r="L370" i="4" s="1"/>
  <c r="L371" i="4" a="1"/>
  <c r="L371" i="4"/>
  <c r="L372" i="4" a="1"/>
  <c r="L372" i="4" s="1"/>
  <c r="L373" i="4" a="1"/>
  <c r="L373" i="4" s="1"/>
  <c r="L374" i="4" a="1"/>
  <c r="L374" i="4" s="1"/>
  <c r="L375" i="4" a="1"/>
  <c r="L375" i="4" s="1"/>
  <c r="L376" i="4" a="1"/>
  <c r="L376" i="4" s="1"/>
  <c r="L377" i="4" a="1"/>
  <c r="L377" i="4"/>
  <c r="L378" i="4" a="1"/>
  <c r="L378" i="4" s="1"/>
  <c r="L379" i="4" a="1"/>
  <c r="L379" i="4"/>
  <c r="L380" i="4" a="1"/>
  <c r="L380" i="4" s="1"/>
  <c r="L381" i="4" a="1"/>
  <c r="L381" i="4" s="1"/>
  <c r="L382" i="4" a="1"/>
  <c r="L382" i="4" s="1"/>
  <c r="L383" i="4" a="1"/>
  <c r="L383" i="4" s="1"/>
  <c r="L384" i="4" a="1"/>
  <c r="L384" i="4" s="1"/>
  <c r="L385" i="4" a="1"/>
  <c r="L385" i="4"/>
  <c r="L386" i="4" a="1"/>
  <c r="L386" i="4" s="1"/>
  <c r="L387" i="4" a="1"/>
  <c r="L387" i="4"/>
  <c r="L388" i="4" a="1"/>
  <c r="L388" i="4" s="1"/>
  <c r="L389" i="4" a="1"/>
  <c r="L389" i="4" s="1"/>
  <c r="L390" i="4" a="1"/>
  <c r="L390" i="4" s="1"/>
  <c r="L391" i="4" a="1"/>
  <c r="L391" i="4" s="1"/>
  <c r="L392" i="4" a="1"/>
  <c r="L392" i="4" s="1"/>
  <c r="L393" i="4" a="1"/>
  <c r="L393" i="4"/>
  <c r="L394" i="4" a="1"/>
  <c r="L394" i="4" s="1"/>
  <c r="L4" i="4" a="1"/>
  <c r="L4" i="4" s="1"/>
  <c r="L5" i="4" a="1"/>
  <c r="L5" i="4" s="1"/>
  <c r="L6" i="4" a="1"/>
  <c r="L6" i="4" s="1"/>
  <c r="L7" i="4" a="1"/>
  <c r="L7" i="4" s="1"/>
  <c r="L8" i="4" a="1"/>
  <c r="L8" i="4" s="1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 s="1"/>
  <c r="L63" i="4" a="1"/>
  <c r="L63" i="4" s="1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 s="1"/>
  <c r="L70" i="4" a="1"/>
  <c r="L70" i="4" s="1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 s="1"/>
  <c r="L91" i="4" a="1"/>
  <c r="L91" i="4" s="1"/>
  <c r="L92" i="4" a="1"/>
  <c r="L92" i="4" s="1"/>
  <c r="L93" i="4" a="1"/>
  <c r="L93" i="4" s="1"/>
  <c r="L94" i="4" a="1"/>
  <c r="L94" i="4" s="1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 s="1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 s="1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 s="1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L156" i="4" a="1"/>
  <c r="L156" i="4" s="1"/>
  <c r="L157" i="4" a="1"/>
  <c r="L157" i="4" s="1"/>
  <c r="L158" i="4" a="1"/>
  <c r="L158" i="4" s="1"/>
  <c r="L159" i="4" a="1"/>
  <c r="L159" i="4" s="1"/>
  <c r="L160" i="4" a="1"/>
  <c r="L160" i="4" s="1"/>
  <c r="L161" i="4" a="1"/>
  <c r="L161" i="4" s="1"/>
  <c r="L162" i="4" a="1"/>
  <c r="L162" i="4" s="1"/>
  <c r="L163" i="4" a="1"/>
  <c r="L163" i="4" s="1"/>
  <c r="L164" i="4" a="1"/>
  <c r="L164" i="4" s="1"/>
  <c r="L165" i="4" a="1"/>
  <c r="L165" i="4" s="1"/>
  <c r="L166" i="4" a="1"/>
  <c r="L166" i="4" s="1"/>
  <c r="L167" i="4" a="1"/>
  <c r="L167" i="4" s="1"/>
  <c r="L168" i="4" a="1"/>
  <c r="L168" i="4" s="1"/>
  <c r="L169" i="4" a="1"/>
  <c r="L169" i="4" s="1"/>
  <c r="L170" i="4" a="1"/>
  <c r="L170" i="4" s="1"/>
  <c r="L171" i="4" a="1"/>
  <c r="L171" i="4" s="1"/>
  <c r="L172" i="4" a="1"/>
  <c r="L172" i="4" s="1"/>
  <c r="L173" i="4" a="1"/>
  <c r="L173" i="4" s="1"/>
  <c r="L174" i="4" a="1"/>
  <c r="L174" i="4" s="1"/>
  <c r="L175" i="4" a="1"/>
  <c r="L175" i="4" s="1"/>
  <c r="L176" i="4" a="1"/>
  <c r="L176" i="4" s="1"/>
  <c r="L177" i="4" a="1"/>
  <c r="L177" i="4" s="1"/>
  <c r="L178" i="4" a="1"/>
  <c r="L178" i="4" s="1"/>
  <c r="L179" i="4" a="1"/>
  <c r="L179" i="4" s="1"/>
  <c r="L180" i="4" a="1"/>
  <c r="L180" i="4" s="1"/>
  <c r="L181" i="4" a="1"/>
  <c r="L181" i="4" s="1"/>
  <c r="L182" i="4" a="1"/>
  <c r="L182" i="4" s="1"/>
  <c r="L183" i="4" a="1"/>
  <c r="L183" i="4" s="1"/>
  <c r="L184" i="4" a="1"/>
  <c r="L184" i="4" s="1"/>
  <c r="L185" i="4" a="1"/>
  <c r="L185" i="4" s="1"/>
  <c r="L186" i="4" a="1"/>
  <c r="L186" i="4" s="1"/>
  <c r="L187" i="4" a="1"/>
  <c r="L187" i="4" s="1"/>
  <c r="L188" i="4" a="1"/>
  <c r="L188" i="4" s="1"/>
  <c r="L189" i="4" a="1"/>
  <c r="L189" i="4" s="1"/>
  <c r="L190" i="4" a="1"/>
  <c r="L190" i="4" s="1"/>
  <c r="L191" i="4" a="1"/>
  <c r="L191" i="4" s="1"/>
  <c r="L192" i="4" a="1"/>
  <c r="L192" i="4" s="1"/>
  <c r="L193" i="4" a="1"/>
  <c r="L193" i="4" s="1"/>
  <c r="L194" i="4" a="1"/>
  <c r="L194" i="4" s="1"/>
  <c r="L195" i="4" a="1"/>
  <c r="L195" i="4" s="1"/>
  <c r="L196" i="4" a="1"/>
  <c r="L196" i="4" s="1"/>
  <c r="L197" i="4" a="1"/>
  <c r="L197" i="4" s="1"/>
  <c r="L198" i="4" a="1"/>
  <c r="L198" i="4" s="1"/>
  <c r="L199" i="4" a="1"/>
  <c r="L199" i="4" s="1"/>
  <c r="L200" i="4" a="1"/>
  <c r="L200" i="4" s="1"/>
  <c r="L201" i="4" a="1"/>
  <c r="L201" i="4" s="1"/>
  <c r="L202" i="4" a="1"/>
  <c r="L202" i="4" s="1"/>
  <c r="L203" i="4" a="1"/>
  <c r="L203" i="4" s="1"/>
  <c r="L204" i="4" a="1"/>
  <c r="L204" i="4" s="1"/>
  <c r="L205" i="4" a="1"/>
  <c r="L205" i="4" s="1"/>
  <c r="L206" i="4" a="1"/>
  <c r="L206" i="4" s="1"/>
  <c r="L207" i="4" a="1"/>
  <c r="L207" i="4" s="1"/>
  <c r="L208" i="4" a="1"/>
  <c r="L208" i="4" s="1"/>
  <c r="L209" i="4" a="1"/>
  <c r="L209" i="4" s="1"/>
  <c r="L210" i="4" a="1"/>
  <c r="L210" i="4" s="1"/>
  <c r="L211" i="4" a="1"/>
  <c r="L211" i="4" s="1"/>
  <c r="L212" i="4" a="1"/>
  <c r="L212" i="4" s="1"/>
  <c r="L213" i="4" a="1"/>
  <c r="L213" i="4" s="1"/>
  <c r="L214" i="4" a="1"/>
  <c r="L214" i="4" s="1"/>
  <c r="L215" i="4" a="1"/>
  <c r="L215" i="4" s="1"/>
  <c r="L216" i="4" a="1"/>
  <c r="L216" i="4" s="1"/>
  <c r="L217" i="4" a="1"/>
  <c r="L217" i="4" s="1"/>
  <c r="L218" i="4" a="1"/>
  <c r="L218" i="4" s="1"/>
  <c r="L219" i="4" a="1"/>
  <c r="L219" i="4" s="1"/>
  <c r="L220" i="4" a="1"/>
  <c r="L220" i="4" s="1"/>
  <c r="L221" i="4" a="1"/>
  <c r="L221" i="4" s="1"/>
  <c r="L222" i="4" a="1"/>
  <c r="L222" i="4" s="1"/>
  <c r="L223" i="4" a="1"/>
  <c r="L223" i="4" s="1"/>
  <c r="L224" i="4" a="1"/>
  <c r="L224" i="4" s="1"/>
  <c r="L225" i="4" a="1"/>
  <c r="L225" i="4" s="1"/>
  <c r="L226" i="4" a="1"/>
  <c r="L226" i="4" s="1"/>
  <c r="L227" i="4" a="1"/>
  <c r="L227" i="4" s="1"/>
  <c r="L228" i="4" a="1"/>
  <c r="L228" i="4" s="1"/>
  <c r="L229" i="4" a="1"/>
  <c r="L229" i="4" s="1"/>
  <c r="L230" i="4" a="1"/>
  <c r="L230" i="4" s="1"/>
  <c r="L231" i="4" a="1"/>
  <c r="L231" i="4" s="1"/>
  <c r="L232" i="4" a="1"/>
  <c r="L232" i="4" s="1"/>
  <c r="L233" i="4" a="1"/>
  <c r="L233" i="4" s="1"/>
  <c r="L234" i="4" a="1"/>
  <c r="L234" i="4" s="1"/>
  <c r="L235" i="4" a="1"/>
  <c r="L235" i="4" s="1"/>
  <c r="L236" i="4" a="1"/>
  <c r="L236" i="4" s="1"/>
  <c r="L237" i="4" a="1"/>
  <c r="L237" i="4" s="1"/>
  <c r="L238" i="4" a="1"/>
  <c r="L238" i="4" s="1"/>
  <c r="L239" i="4" a="1"/>
  <c r="L239" i="4" s="1"/>
  <c r="L240" i="4" a="1"/>
  <c r="L240" i="4" s="1"/>
  <c r="L241" i="4" a="1"/>
  <c r="L241" i="4" s="1"/>
  <c r="L242" i="4" a="1"/>
  <c r="L242" i="4" s="1"/>
  <c r="L243" i="4" a="1"/>
  <c r="L243" i="4" s="1"/>
  <c r="L244" i="4" a="1"/>
  <c r="L244" i="4" s="1"/>
  <c r="L245" i="4" a="1"/>
  <c r="L245" i="4" s="1"/>
  <c r="L246" i="4" a="1"/>
  <c r="L246" i="4" s="1"/>
  <c r="L247" i="4" a="1"/>
  <c r="L247" i="4" s="1"/>
  <c r="L248" i="4" a="1"/>
  <c r="L248" i="4" s="1"/>
  <c r="L249" i="4" a="1"/>
  <c r="L249" i="4" s="1"/>
  <c r="L250" i="4" a="1"/>
  <c r="L250" i="4" s="1"/>
  <c r="L251" i="4" a="1"/>
  <c r="L251" i="4" s="1"/>
  <c r="L252" i="4" a="1"/>
  <c r="L252" i="4" s="1"/>
  <c r="L253" i="4" a="1"/>
  <c r="L253" i="4" s="1"/>
  <c r="L254" i="4" a="1"/>
  <c r="L254" i="4" s="1"/>
  <c r="L255" i="4" a="1"/>
  <c r="L255" i="4" s="1"/>
  <c r="L256" i="4" a="1"/>
  <c r="L256" i="4" s="1"/>
  <c r="L257" i="4" a="1"/>
  <c r="L257" i="4" s="1"/>
  <c r="L258" i="4" a="1"/>
  <c r="L258" i="4" s="1"/>
  <c r="L259" i="4" a="1"/>
  <c r="L259" i="4" s="1"/>
  <c r="L260" i="4" a="1"/>
  <c r="L260" i="4" s="1"/>
  <c r="L261" i="4" a="1"/>
  <c r="L261" i="4" s="1"/>
  <c r="L262" i="4" a="1"/>
  <c r="L262" i="4" s="1"/>
  <c r="L263" i="4" a="1"/>
  <c r="L263" i="4" s="1"/>
  <c r="L264" i="4" a="1"/>
  <c r="L264" i="4" s="1"/>
  <c r="L265" i="4" a="1"/>
  <c r="L265" i="4" s="1"/>
  <c r="L266" i="4" a="1"/>
  <c r="L266" i="4" s="1"/>
  <c r="L267" i="4" a="1"/>
  <c r="L267" i="4" s="1"/>
  <c r="L268" i="4" a="1"/>
  <c r="L268" i="4" s="1"/>
  <c r="L269" i="4" a="1"/>
  <c r="L269" i="4" s="1"/>
  <c r="L270" i="4" a="1"/>
  <c r="L270" i="4" s="1"/>
  <c r="L271" i="4" a="1"/>
  <c r="L271" i="4" s="1"/>
  <c r="L272" i="4" a="1"/>
  <c r="L272" i="4" s="1"/>
  <c r="L273" i="4" a="1"/>
  <c r="L273" i="4" s="1"/>
  <c r="L274" i="4" a="1"/>
  <c r="L274" i="4" s="1"/>
  <c r="L275" i="4" a="1"/>
  <c r="L275" i="4" s="1"/>
  <c r="L276" i="4" a="1"/>
  <c r="L276" i="4" s="1"/>
  <c r="L277" i="4" a="1"/>
  <c r="L277" i="4" s="1"/>
  <c r="L278" i="4" a="1"/>
  <c r="L278" i="4" s="1"/>
  <c r="L279" i="4" a="1"/>
  <c r="L279" i="4" s="1"/>
  <c r="L280" i="4" a="1"/>
  <c r="L280" i="4" s="1"/>
  <c r="L281" i="4" a="1"/>
  <c r="L281" i="4" s="1"/>
  <c r="L282" i="4" a="1"/>
  <c r="L282" i="4" s="1"/>
  <c r="L283" i="4" a="1"/>
  <c r="L283" i="4" s="1"/>
  <c r="L284" i="4" a="1"/>
  <c r="L284" i="4" s="1"/>
  <c r="L285" i="4" a="1"/>
  <c r="L285" i="4" s="1"/>
  <c r="L286" i="4" a="1"/>
  <c r="L286" i="4" s="1"/>
  <c r="L287" i="4" a="1"/>
  <c r="L287" i="4" s="1"/>
  <c r="L288" i="4" a="1"/>
  <c r="L288" i="4" s="1"/>
  <c r="L289" i="4" a="1"/>
  <c r="L289" i="4" s="1"/>
  <c r="L290" i="4" a="1"/>
  <c r="L290" i="4" s="1"/>
  <c r="L291" i="4" a="1"/>
  <c r="L291" i="4" s="1"/>
  <c r="L292" i="4" a="1"/>
  <c r="L292" i="4" s="1"/>
  <c r="L293" i="4" a="1"/>
  <c r="L293" i="4" s="1"/>
  <c r="L294" i="4" a="1"/>
  <c r="L294" i="4" s="1"/>
  <c r="L295" i="4" a="1"/>
  <c r="L295" i="4" s="1"/>
  <c r="L296" i="4" a="1"/>
  <c r="L296" i="4" s="1"/>
  <c r="L297" i="4" a="1"/>
  <c r="L297" i="4" s="1"/>
  <c r="L298" i="4" a="1"/>
  <c r="L298" i="4" s="1"/>
  <c r="L299" i="4" a="1"/>
  <c r="L299" i="4" s="1"/>
  <c r="L300" i="4" a="1"/>
  <c r="L300" i="4" s="1"/>
  <c r="L301" i="4" a="1"/>
  <c r="L301" i="4" s="1"/>
  <c r="L302" i="4" a="1"/>
  <c r="L302" i="4" s="1"/>
  <c r="L303" i="4" a="1"/>
  <c r="L303" i="4" s="1"/>
  <c r="L304" i="4" a="1"/>
  <c r="L304" i="4" s="1"/>
  <c r="L305" i="4" a="1"/>
  <c r="L305" i="4" s="1"/>
  <c r="L306" i="4" a="1"/>
  <c r="L306" i="4" s="1"/>
  <c r="L307" i="4" a="1"/>
  <c r="L307" i="4" s="1"/>
  <c r="L308" i="4" a="1"/>
  <c r="L308" i="4" s="1"/>
  <c r="L309" i="4" a="1"/>
  <c r="L309" i="4" s="1"/>
  <c r="L310" i="4" a="1"/>
  <c r="L310" i="4" s="1"/>
  <c r="L311" i="4" a="1"/>
  <c r="L311" i="4" s="1"/>
  <c r="L312" i="4" a="1"/>
  <c r="L312" i="4" s="1"/>
  <c r="L313" i="4" a="1"/>
  <c r="L313" i="4" s="1"/>
  <c r="L314" i="4" a="1"/>
  <c r="L314" i="4" s="1"/>
  <c r="L315" i="4" a="1"/>
  <c r="L315" i="4" s="1"/>
  <c r="L316" i="4" a="1"/>
  <c r="L316" i="4" s="1"/>
  <c r="L317" i="4" a="1"/>
  <c r="L317" i="4" s="1"/>
  <c r="L318" i="4" a="1"/>
  <c r="L318" i="4" s="1"/>
  <c r="L319" i="4" a="1"/>
  <c r="L319" i="4" s="1"/>
  <c r="L320" i="4" a="1"/>
  <c r="L320" i="4" s="1"/>
  <c r="L321" i="4" a="1"/>
  <c r="L321" i="4" s="1"/>
  <c r="L322" i="4" a="1"/>
  <c r="L322" i="4" s="1"/>
  <c r="L323" i="4" a="1"/>
  <c r="L323" i="4" s="1"/>
  <c r="L324" i="4" a="1"/>
  <c r="L324" i="4" s="1"/>
  <c r="L325" i="4" a="1"/>
  <c r="L325" i="4" s="1"/>
  <c r="L326" i="4" a="1"/>
  <c r="L326" i="4" s="1"/>
  <c r="L327" i="4" a="1"/>
  <c r="L327" i="4" s="1"/>
  <c r="L328" i="4" a="1"/>
  <c r="L328" i="4" s="1"/>
  <c r="L329" i="4" a="1"/>
  <c r="L329" i="4" s="1"/>
  <c r="L330" i="4" a="1"/>
  <c r="L330" i="4" s="1"/>
  <c r="L331" i="4" a="1"/>
  <c r="L331" i="4" s="1"/>
  <c r="L332" i="4" a="1"/>
  <c r="L332" i="4" s="1"/>
  <c r="L333" i="4" a="1"/>
  <c r="L333" i="4" s="1"/>
  <c r="L334" i="4" a="1"/>
  <c r="L334" i="4" s="1"/>
  <c r="L335" i="4" a="1"/>
  <c r="L335" i="4" s="1"/>
  <c r="L336" i="4" a="1"/>
  <c r="L336" i="4" s="1"/>
  <c r="L337" i="4" a="1"/>
  <c r="L337" i="4" s="1"/>
  <c r="L338" i="4" a="1"/>
  <c r="L338" i="4" s="1"/>
  <c r="L339" i="4" a="1"/>
  <c r="L339" i="4" s="1"/>
  <c r="L340" i="4" a="1"/>
  <c r="L340" i="4" s="1"/>
  <c r="L341" i="4" a="1"/>
  <c r="L341" i="4" s="1"/>
  <c r="L342" i="4" a="1"/>
  <c r="L342" i="4" s="1"/>
  <c r="L343" i="4" a="1"/>
  <c r="L343" i="4" s="1"/>
  <c r="L344" i="4" a="1"/>
  <c r="L344" i="4" s="1"/>
  <c r="L345" i="4" a="1"/>
  <c r="L345" i="4" s="1"/>
  <c r="L346" i="4" a="1"/>
  <c r="L346" i="4" s="1"/>
  <c r="L347" i="4" a="1"/>
  <c r="L347" i="4" s="1"/>
  <c r="L348" i="4" a="1"/>
  <c r="L348" i="4" s="1"/>
  <c r="L349" i="4" a="1"/>
  <c r="L349" i="4" s="1"/>
  <c r="L350" i="4" a="1"/>
  <c r="L350" i="4" s="1"/>
  <c r="L351" i="4" a="1"/>
  <c r="L351" i="4" s="1"/>
  <c r="L352" i="4" a="1"/>
  <c r="L352" i="4" s="1"/>
  <c r="L353" i="4" a="1"/>
  <c r="L353" i="4" s="1"/>
  <c r="L354" i="4" a="1"/>
  <c r="L354" i="4" s="1"/>
  <c r="L355" i="4" a="1"/>
  <c r="L355" i="4" s="1"/>
  <c r="L356" i="4" a="1"/>
  <c r="L356" i="4" s="1"/>
  <c r="L357" i="4" a="1"/>
  <c r="L357" i="4" s="1"/>
  <c r="L358" i="4" a="1"/>
  <c r="L358" i="4" s="1"/>
  <c r="L359" i="4" a="1"/>
  <c r="L359" i="4" s="1"/>
  <c r="L360" i="4" a="1"/>
  <c r="L360" i="4" s="1"/>
  <c r="L361" i="4" a="1"/>
  <c r="L361" i="4" s="1"/>
  <c r="L362" i="4" a="1"/>
  <c r="L362" i="4" s="1"/>
  <c r="L363" i="4" a="1"/>
  <c r="L363" i="4" s="1"/>
  <c r="L364" i="4" a="1"/>
  <c r="L364" i="4" s="1"/>
  <c r="L365" i="4" a="1"/>
  <c r="L365" i="4" s="1"/>
  <c r="L366" i="4" a="1"/>
  <c r="L366" i="4" s="1"/>
  <c r="L367" i="4" a="1"/>
  <c r="L367" i="4" s="1"/>
  <c r="L368" i="4" a="1"/>
  <c r="L368" i="4" s="1"/>
  <c r="L369" i="4" a="1"/>
  <c r="L369" i="4" s="1"/>
  <c r="L3" i="4" a="1"/>
  <c r="L3" i="4" s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" i="5"/>
  <c r="AJ5" i="3"/>
  <c r="U4" i="2"/>
  <c r="V4" i="2"/>
  <c r="Z3" i="2" a="1"/>
  <c r="Z3" i="2" s="1"/>
  <c r="Z4" i="2" s="1" a="1"/>
  <c r="Z4" i="2" s="1"/>
  <c r="AO3" i="3" a="1"/>
  <c r="AO3" i="3" s="1"/>
  <c r="AO4" i="3" s="1" a="1"/>
  <c r="AO4" i="3" s="1"/>
  <c r="AO5" i="3" s="1" a="1"/>
  <c r="AO5" i="3" s="1"/>
  <c r="AO6" i="3" s="1" a="1"/>
  <c r="AO6" i="3" s="1"/>
  <c r="AO7" i="3" s="1" a="1"/>
  <c r="AO7" i="3" s="1"/>
  <c r="AO8" i="3" s="1" a="1"/>
  <c r="AO8" i="3" s="1"/>
  <c r="AO9" i="3" s="1" a="1"/>
  <c r="AO9" i="3" s="1"/>
  <c r="AO10" i="3" s="1" a="1"/>
  <c r="AO10" i="3" s="1"/>
  <c r="AO11" i="3" s="1" a="1"/>
  <c r="AO11" i="3" s="1"/>
  <c r="AO12" i="3" s="1" a="1"/>
  <c r="AO12" i="3" s="1"/>
  <c r="AO13" i="3" s="1" a="1"/>
  <c r="AO13" i="3" s="1"/>
  <c r="AO14" i="3" s="1" a="1"/>
  <c r="AO14" i="3" s="1"/>
  <c r="AO15" i="3" s="1" a="1"/>
  <c r="AO15" i="3" s="1"/>
  <c r="AO16" i="3" s="1" a="1"/>
  <c r="AO16" i="3" s="1"/>
  <c r="AO17" i="3" s="1" a="1"/>
  <c r="AO17" i="3" s="1"/>
  <c r="AO18" i="3" s="1" a="1"/>
  <c r="AO18" i="3" s="1"/>
  <c r="AO19" i="3" s="1" a="1"/>
  <c r="AO19" i="3" s="1"/>
  <c r="AO20" i="3" s="1" a="1"/>
  <c r="AO20" i="3" s="1"/>
  <c r="AO21" i="3" s="1" a="1"/>
  <c r="AO21" i="3" s="1"/>
  <c r="AP21" i="3" s="1"/>
  <c r="AK5" i="3"/>
  <c r="AI5" i="3"/>
  <c r="AG5" i="3"/>
  <c r="AH5" i="3"/>
  <c r="AF5" i="3"/>
  <c r="Z5" i="2" l="1" a="1"/>
  <c r="Z5" i="2" s="1"/>
  <c r="AP19" i="3"/>
  <c r="AP15" i="3"/>
  <c r="AP11" i="3"/>
  <c r="AP7" i="3"/>
  <c r="AP3" i="3"/>
  <c r="AP18" i="3"/>
  <c r="AP14" i="3"/>
  <c r="AP10" i="3"/>
  <c r="AP6" i="3"/>
  <c r="AP17" i="3"/>
  <c r="AP13" i="3"/>
  <c r="AP9" i="3"/>
  <c r="AP5" i="3"/>
  <c r="AP20" i="3"/>
  <c r="AP16" i="3"/>
  <c r="AP12" i="3"/>
  <c r="AP8" i="3"/>
  <c r="AP4" i="3"/>
  <c r="C8" i="3" l="1" a="1"/>
  <c r="C8" i="3" s="1"/>
  <c r="C11" i="3" a="1"/>
  <c r="C11" i="3" s="1"/>
  <c r="C16" i="3" a="1"/>
  <c r="C16" i="3" s="1"/>
  <c r="C19" i="3" a="1"/>
  <c r="C19" i="3" s="1"/>
  <c r="C6" i="3" a="1"/>
  <c r="C6" i="3" s="1"/>
  <c r="C9" i="3" a="1"/>
  <c r="C9" i="3" s="1"/>
  <c r="C14" i="3" a="1"/>
  <c r="C14" i="3" s="1"/>
  <c r="C17" i="3" a="1"/>
  <c r="C17" i="3" s="1"/>
  <c r="C22" i="3" a="1"/>
  <c r="C22" i="3" s="1"/>
  <c r="C13" i="3" a="1"/>
  <c r="C13" i="3" s="1"/>
  <c r="C18" i="3" a="1"/>
  <c r="C18" i="3" s="1"/>
  <c r="C12" i="3" a="1"/>
  <c r="C12" i="3" s="1"/>
  <c r="C4" i="3" a="1"/>
  <c r="C4" i="3" s="1"/>
  <c r="C15" i="3" a="1"/>
  <c r="C15" i="3" s="1"/>
  <c r="C20" i="3" a="1"/>
  <c r="C20" i="3" s="1"/>
  <c r="C23" i="3" a="1"/>
  <c r="C23" i="3" s="1"/>
  <c r="C5" i="3" a="1"/>
  <c r="C5" i="3" s="1"/>
  <c r="C10" i="3" a="1"/>
  <c r="C10" i="3" s="1"/>
  <c r="C21" i="3" a="1"/>
  <c r="C21" i="3" s="1"/>
  <c r="C7" i="3" a="1"/>
  <c r="C7" i="3" s="1"/>
  <c r="AQ12" i="3"/>
  <c r="J19" i="3" a="1"/>
  <c r="J19" i="3" s="1"/>
  <c r="Z6" i="2" a="1"/>
  <c r="Z6" i="2" s="1"/>
  <c r="O21" i="3" a="1"/>
  <c r="O21" i="3" s="1"/>
  <c r="U5" i="3" a="1"/>
  <c r="U5" i="3" s="1"/>
  <c r="AQ10" i="3"/>
  <c r="W11" i="3" a="1"/>
  <c r="W11" i="3" s="1"/>
  <c r="Q7" i="3" a="1"/>
  <c r="Q7" i="3" s="1"/>
  <c r="Q23" i="3" a="1"/>
  <c r="Q23" i="3" s="1"/>
  <c r="I21" i="3" a="1"/>
  <c r="I21" i="3" s="1"/>
  <c r="I18" i="3" a="1"/>
  <c r="I18" i="3" s="1"/>
  <c r="W18" i="3" a="1"/>
  <c r="W18" i="3" s="1"/>
  <c r="Q14" i="3" a="1"/>
  <c r="Q14" i="3" s="1"/>
  <c r="K10" i="3" a="1"/>
  <c r="K10" i="3" s="1"/>
  <c r="W12" i="3" a="1"/>
  <c r="W12" i="3" s="1"/>
  <c r="K20" i="3" a="1"/>
  <c r="K20" i="3" s="1"/>
  <c r="U19" i="3" a="1"/>
  <c r="U19" i="3" s="1"/>
  <c r="O15" i="3" a="1"/>
  <c r="O15" i="3" s="1"/>
  <c r="I11" i="3" a="1"/>
  <c r="I11" i="3" s="1"/>
  <c r="K21" i="3" a="1"/>
  <c r="K21" i="3" s="1"/>
  <c r="V7" i="3" a="1"/>
  <c r="V7" i="3" s="1"/>
  <c r="W7" i="3" a="1"/>
  <c r="W7" i="3" s="1"/>
  <c r="U13" i="3" a="1"/>
  <c r="U13" i="3" s="1"/>
  <c r="V18" i="3" a="1"/>
  <c r="V18" i="3" s="1"/>
  <c r="W23" i="3" a="1"/>
  <c r="W23" i="3" s="1"/>
  <c r="O9" i="3" a="1"/>
  <c r="O9" i="3" s="1"/>
  <c r="P14" i="3" a="1"/>
  <c r="P14" i="3" s="1"/>
  <c r="Q19" i="3" a="1"/>
  <c r="Q19" i="3" s="1"/>
  <c r="J6" i="3" a="1"/>
  <c r="J6" i="3" s="1"/>
  <c r="K11" i="3" a="1"/>
  <c r="K11" i="3" s="1"/>
  <c r="I17" i="3" a="1"/>
  <c r="I17" i="3" s="1"/>
  <c r="J22" i="3" a="1"/>
  <c r="J22" i="3" s="1"/>
  <c r="O6" i="3" a="1"/>
  <c r="O6" i="3" s="1"/>
  <c r="Q20" i="3" a="1"/>
  <c r="Q20" i="3" s="1"/>
  <c r="I22" i="3" a="1"/>
  <c r="I22" i="3" s="1"/>
  <c r="V9" i="3" a="1"/>
  <c r="V9" i="3" s="1"/>
  <c r="W14" i="3" a="1"/>
  <c r="W14" i="3" s="1"/>
  <c r="U20" i="3" a="1"/>
  <c r="U20" i="3" s="1"/>
  <c r="P5" i="3" a="1"/>
  <c r="P5" i="3" s="1"/>
  <c r="Q10" i="3" a="1"/>
  <c r="Q10" i="3" s="1"/>
  <c r="O16" i="3" a="1"/>
  <c r="O16" i="3" s="1"/>
  <c r="P21" i="3" a="1"/>
  <c r="P21" i="3" s="1"/>
  <c r="K6" i="3" a="1"/>
  <c r="K6" i="3" s="1"/>
  <c r="I12" i="3" a="1"/>
  <c r="I12" i="3" s="1"/>
  <c r="J17" i="3" a="1"/>
  <c r="J17" i="3" s="1"/>
  <c r="K22" i="3" a="1"/>
  <c r="K22" i="3" s="1"/>
  <c r="V15" i="3" a="1"/>
  <c r="V15" i="3" s="1"/>
  <c r="P11" i="3" a="1"/>
  <c r="P11" i="3" s="1"/>
  <c r="J7" i="3" a="1"/>
  <c r="J7" i="3" s="1"/>
  <c r="I4" i="3" a="1"/>
  <c r="I4" i="3" s="1"/>
  <c r="W9" i="3" a="1"/>
  <c r="W9" i="3" s="1"/>
  <c r="U15" i="3" a="1"/>
  <c r="U15" i="3" s="1"/>
  <c r="V20" i="3" a="1"/>
  <c r="V20" i="3" s="1"/>
  <c r="Q5" i="3" a="1"/>
  <c r="Q5" i="3" s="1"/>
  <c r="O11" i="3" a="1"/>
  <c r="O11" i="3" s="1"/>
  <c r="P16" i="3" a="1"/>
  <c r="P16" i="3" s="1"/>
  <c r="Q21" i="3" a="1"/>
  <c r="Q21" i="3" s="1"/>
  <c r="I7" i="3" a="1"/>
  <c r="I7" i="3" s="1"/>
  <c r="J12" i="3" a="1"/>
  <c r="J12" i="3" s="1"/>
  <c r="K17" i="3" a="1"/>
  <c r="K17" i="3" s="1"/>
  <c r="I23" i="3" a="1"/>
  <c r="I23" i="3" s="1"/>
  <c r="U18" i="3" a="1"/>
  <c r="U18" i="3" s="1"/>
  <c r="O14" i="3" a="1"/>
  <c r="O14" i="3" s="1"/>
  <c r="K8" i="3" a="1"/>
  <c r="K8" i="3" s="1"/>
  <c r="J23" i="3" a="1"/>
  <c r="J23" i="3" s="1"/>
  <c r="U6" i="3" a="1"/>
  <c r="U6" i="3" s="1"/>
  <c r="V6" i="3" a="1"/>
  <c r="V6" i="3" s="1"/>
  <c r="V22" i="3" a="1"/>
  <c r="V22" i="3" s="1"/>
  <c r="P18" i="3" a="1"/>
  <c r="P18" i="3" s="1"/>
  <c r="K15" i="3" a="1"/>
  <c r="K15" i="3" s="1"/>
  <c r="Q16" i="3" a="1"/>
  <c r="Q16" i="3" s="1"/>
  <c r="V13" i="3" a="1"/>
  <c r="V13" i="3" s="1"/>
  <c r="P9" i="3" a="1"/>
  <c r="P9" i="3" s="1"/>
  <c r="J5" i="3" a="1"/>
  <c r="J5" i="3" s="1"/>
  <c r="J21" i="3" a="1"/>
  <c r="J21" i="3" s="1"/>
  <c r="P23" i="3" a="1"/>
  <c r="P23" i="3" s="1"/>
  <c r="W13" i="3" a="1"/>
  <c r="W13" i="3" s="1"/>
  <c r="Q9" i="3" a="1"/>
  <c r="Q9" i="3" s="1"/>
  <c r="P20" i="3" a="1"/>
  <c r="P20" i="3" s="1"/>
  <c r="J16" i="3" a="1"/>
  <c r="J16" i="3" s="1"/>
  <c r="O10" i="3" a="1"/>
  <c r="O10" i="3" s="1"/>
  <c r="U9" i="3" a="1"/>
  <c r="U9" i="3" s="1"/>
  <c r="V14" i="3" a="1"/>
  <c r="V14" i="3" s="1"/>
  <c r="W19" i="3" a="1"/>
  <c r="W19" i="3" s="1"/>
  <c r="O5" i="3" a="1"/>
  <c r="O5" i="3" s="1"/>
  <c r="P10" i="3" a="1"/>
  <c r="P10" i="3" s="1"/>
  <c r="Q15" i="3" a="1"/>
  <c r="Q15" i="3" s="1"/>
  <c r="K7" i="3" a="1"/>
  <c r="K7" i="3" s="1"/>
  <c r="I13" i="3" a="1"/>
  <c r="I13" i="3" s="1"/>
  <c r="J18" i="3" a="1"/>
  <c r="J18" i="3" s="1"/>
  <c r="K23" i="3" a="1"/>
  <c r="K23" i="3" s="1"/>
  <c r="Q8" i="3" a="1"/>
  <c r="Q8" i="3" s="1"/>
  <c r="O4" i="3" a="1"/>
  <c r="O4" i="3" s="1"/>
  <c r="V5" i="3" a="1"/>
  <c r="V5" i="3" s="1"/>
  <c r="W10" i="3" a="1"/>
  <c r="W10" i="3" s="1"/>
  <c r="U16" i="3" a="1"/>
  <c r="U16" i="3" s="1"/>
  <c r="V21" i="3" a="1"/>
  <c r="V21" i="3" s="1"/>
  <c r="Q6" i="3" a="1"/>
  <c r="Q6" i="3" s="1"/>
  <c r="O12" i="3" a="1"/>
  <c r="O12" i="3" s="1"/>
  <c r="P17" i="3" a="1"/>
  <c r="P17" i="3" s="1"/>
  <c r="Q22" i="3" a="1"/>
  <c r="Q22" i="3" s="1"/>
  <c r="I8" i="3" a="1"/>
  <c r="I8" i="3" s="1"/>
  <c r="J13" i="3" a="1"/>
  <c r="J13" i="3" s="1"/>
  <c r="K18" i="3" a="1"/>
  <c r="K18" i="3" s="1"/>
  <c r="J4" i="3" a="1"/>
  <c r="J4" i="3" s="1"/>
  <c r="V19" i="3" a="1"/>
  <c r="V19" i="3" s="1"/>
  <c r="P15" i="3" a="1"/>
  <c r="P15" i="3" s="1"/>
  <c r="K12" i="3" a="1"/>
  <c r="K12" i="3" s="1"/>
  <c r="W5" i="3" a="1"/>
  <c r="W5" i="3" s="1"/>
  <c r="U11" i="3" a="1"/>
  <c r="U11" i="3" s="1"/>
  <c r="V16" i="3" a="1"/>
  <c r="V16" i="3" s="1"/>
  <c r="W21" i="3" a="1"/>
  <c r="W21" i="3" s="1"/>
  <c r="O7" i="3" a="1"/>
  <c r="O7" i="3" s="1"/>
  <c r="P12" i="3" a="1"/>
  <c r="P12" i="3" s="1"/>
  <c r="Q17" i="3" a="1"/>
  <c r="Q17" i="3" s="1"/>
  <c r="O23" i="3" a="1"/>
  <c r="O23" i="3" s="1"/>
  <c r="J8" i="3" a="1"/>
  <c r="J8" i="3" s="1"/>
  <c r="K13" i="3" a="1"/>
  <c r="K13" i="3" s="1"/>
  <c r="I19" i="3" a="1"/>
  <c r="I19" i="3" s="1"/>
  <c r="K4" i="3" a="1"/>
  <c r="K4" i="3" s="1"/>
  <c r="W20" i="3" a="1"/>
  <c r="W20" i="3" s="1"/>
  <c r="O18" i="3" a="1"/>
  <c r="O18" i="3" s="1"/>
  <c r="J11" i="3" a="1"/>
  <c r="J11" i="3" s="1"/>
  <c r="V11" i="3" a="1"/>
  <c r="V11" i="3" s="1"/>
  <c r="I5" i="3" a="1"/>
  <c r="I5" i="3" s="1"/>
  <c r="AQ18" i="3"/>
  <c r="U17" i="3" a="1"/>
  <c r="U17" i="3" s="1"/>
  <c r="O13" i="3" a="1"/>
  <c r="O13" i="3" s="1"/>
  <c r="J10" i="3" a="1"/>
  <c r="J10" i="3" s="1"/>
  <c r="U22" i="3" a="1"/>
  <c r="U22" i="3" s="1"/>
  <c r="U8" i="3" a="1"/>
  <c r="U8" i="3" s="1"/>
  <c r="V4" i="3" a="1"/>
  <c r="V4" i="3" s="1"/>
  <c r="O20" i="3" a="1"/>
  <c r="O20" i="3" s="1"/>
  <c r="I16" i="3" a="1"/>
  <c r="I16" i="3" s="1"/>
  <c r="P7" i="3" a="1"/>
  <c r="P7" i="3" s="1"/>
  <c r="V8" i="3" a="1"/>
  <c r="V8" i="3" s="1"/>
  <c r="W4" i="3" a="1"/>
  <c r="W4" i="3" s="1"/>
  <c r="K5" i="3" a="1"/>
  <c r="K5" i="3" s="1"/>
  <c r="U14" i="3" a="1"/>
  <c r="U14" i="3" s="1"/>
  <c r="I6" i="3" a="1"/>
  <c r="I6" i="3" s="1"/>
  <c r="V10" i="3" a="1"/>
  <c r="V10" i="3" s="1"/>
  <c r="W15" i="3" a="1"/>
  <c r="W15" i="3" s="1"/>
  <c r="U21" i="3" a="1"/>
  <c r="U21" i="3" s="1"/>
  <c r="P6" i="3" a="1"/>
  <c r="P6" i="3" s="1"/>
  <c r="Q11" i="3" a="1"/>
  <c r="Q11" i="3" s="1"/>
  <c r="O17" i="3" a="1"/>
  <c r="O17" i="3" s="1"/>
  <c r="P22" i="3" a="1"/>
  <c r="P22" i="3" s="1"/>
  <c r="I9" i="3" a="1"/>
  <c r="I9" i="3" s="1"/>
  <c r="J14" i="3" a="1"/>
  <c r="J14" i="3" s="1"/>
  <c r="K19" i="3" a="1"/>
  <c r="K19" i="3" s="1"/>
  <c r="W16" i="3" a="1"/>
  <c r="W16" i="3" s="1"/>
  <c r="Q12" i="3" a="1"/>
  <c r="Q12" i="3" s="1"/>
  <c r="I14" i="3" a="1"/>
  <c r="I14" i="3" s="1"/>
  <c r="W6" i="3" a="1"/>
  <c r="W6" i="3" s="1"/>
  <c r="U12" i="3" a="1"/>
  <c r="U12" i="3" s="1"/>
  <c r="V17" i="3" a="1"/>
  <c r="V17" i="3" s="1"/>
  <c r="W22" i="3" a="1"/>
  <c r="W22" i="3" s="1"/>
  <c r="O8" i="3" a="1"/>
  <c r="O8" i="3" s="1"/>
  <c r="P13" i="3" a="1"/>
  <c r="P13" i="3" s="1"/>
  <c r="Q18" i="3" a="1"/>
  <c r="Q18" i="3" s="1"/>
  <c r="P4" i="3" a="1"/>
  <c r="P4" i="3" s="1"/>
  <c r="J9" i="3" a="1"/>
  <c r="J9" i="3" s="1"/>
  <c r="K14" i="3" a="1"/>
  <c r="K14" i="3" s="1"/>
  <c r="I20" i="3" a="1"/>
  <c r="I20" i="3" s="1"/>
  <c r="W8" i="3" a="1"/>
  <c r="W8" i="3" s="1"/>
  <c r="V23" i="3" a="1"/>
  <c r="V23" i="3" s="1"/>
  <c r="P19" i="3" a="1"/>
  <c r="P19" i="3" s="1"/>
  <c r="K16" i="3" a="1"/>
  <c r="K16" i="3" s="1"/>
  <c r="U7" i="3" a="1"/>
  <c r="U7" i="3" s="1"/>
  <c r="V12" i="3" a="1"/>
  <c r="V12" i="3" s="1"/>
  <c r="W17" i="3" a="1"/>
  <c r="W17" i="3" s="1"/>
  <c r="U23" i="3" a="1"/>
  <c r="U23" i="3" s="1"/>
  <c r="P8" i="3" a="1"/>
  <c r="P8" i="3" s="1"/>
  <c r="Q13" i="3" a="1"/>
  <c r="Q13" i="3" s="1"/>
  <c r="O19" i="3" a="1"/>
  <c r="O19" i="3" s="1"/>
  <c r="Q4" i="3" a="1"/>
  <c r="Q4" i="3" s="1"/>
  <c r="K9" i="3" a="1"/>
  <c r="K9" i="3" s="1"/>
  <c r="I15" i="3" a="1"/>
  <c r="I15" i="3" s="1"/>
  <c r="J20" i="3" a="1"/>
  <c r="J20" i="3" s="1"/>
  <c r="U10" i="3" a="1"/>
  <c r="U10" i="3" s="1"/>
  <c r="U4" i="3" a="1"/>
  <c r="U4" i="3" s="1"/>
  <c r="O22" i="3" a="1"/>
  <c r="O22" i="3" s="1"/>
  <c r="J15" i="3" a="1"/>
  <c r="J15" i="3" s="1"/>
  <c r="I10" i="3" a="1"/>
  <c r="I10" i="3" s="1"/>
  <c r="AQ11" i="3"/>
  <c r="AQ9" i="3"/>
  <c r="AQ17" i="3"/>
  <c r="AQ14" i="3"/>
  <c r="AQ20" i="3"/>
  <c r="AQ15" i="3"/>
  <c r="AQ8" i="3"/>
  <c r="AQ13" i="3"/>
  <c r="AQ7" i="3"/>
  <c r="AQ19" i="3"/>
  <c r="AQ21" i="3"/>
  <c r="AQ16" i="3"/>
  <c r="D6" i="3" a="1"/>
  <c r="D6" i="3" s="1"/>
  <c r="E7" i="3" a="1"/>
  <c r="E7" i="3" s="1"/>
  <c r="D10" i="3" a="1"/>
  <c r="D10" i="3" s="1"/>
  <c r="E11" i="3" a="1"/>
  <c r="E11" i="3" s="1"/>
  <c r="D14" i="3" a="1"/>
  <c r="D14" i="3" s="1"/>
  <c r="E15" i="3" a="1"/>
  <c r="E15" i="3" s="1"/>
  <c r="D18" i="3" a="1"/>
  <c r="D18" i="3" s="1"/>
  <c r="E19" i="3" a="1"/>
  <c r="E19" i="3" s="1"/>
  <c r="D22" i="3" a="1"/>
  <c r="D22" i="3" s="1"/>
  <c r="E23" i="3" a="1"/>
  <c r="E23" i="3" s="1"/>
  <c r="D5" i="3" a="1"/>
  <c r="D5" i="3" s="1"/>
  <c r="E6" i="3" a="1"/>
  <c r="E6" i="3" s="1"/>
  <c r="D9" i="3" a="1"/>
  <c r="D9" i="3" s="1"/>
  <c r="E10" i="3" a="1"/>
  <c r="E10" i="3" s="1"/>
  <c r="D13" i="3" a="1"/>
  <c r="D13" i="3" s="1"/>
  <c r="E14" i="3" a="1"/>
  <c r="E14" i="3" s="1"/>
  <c r="D17" i="3" a="1"/>
  <c r="D17" i="3" s="1"/>
  <c r="E18" i="3" a="1"/>
  <c r="E18" i="3" s="1"/>
  <c r="D21" i="3" a="1"/>
  <c r="D21" i="3" s="1"/>
  <c r="E22" i="3" a="1"/>
  <c r="E22" i="3" s="1"/>
  <c r="D4" i="3" a="1"/>
  <c r="D4" i="3" s="1"/>
  <c r="E5" i="3" a="1"/>
  <c r="E5" i="3" s="1"/>
  <c r="D8" i="3" a="1"/>
  <c r="D8" i="3" s="1"/>
  <c r="E9" i="3" a="1"/>
  <c r="E9" i="3" s="1"/>
  <c r="D12" i="3" a="1"/>
  <c r="D12" i="3" s="1"/>
  <c r="E13" i="3" a="1"/>
  <c r="E13" i="3" s="1"/>
  <c r="D16" i="3" a="1"/>
  <c r="D16" i="3" s="1"/>
  <c r="E17" i="3" a="1"/>
  <c r="E17" i="3" s="1"/>
  <c r="D20" i="3" a="1"/>
  <c r="D20" i="3" s="1"/>
  <c r="E21" i="3" a="1"/>
  <c r="E21" i="3" s="1"/>
  <c r="E4" i="3" a="1"/>
  <c r="E4" i="3" s="1"/>
  <c r="D7" i="3" a="1"/>
  <c r="D7" i="3" s="1"/>
  <c r="E8" i="3" a="1"/>
  <c r="E8" i="3" s="1"/>
  <c r="D11" i="3" a="1"/>
  <c r="D11" i="3" s="1"/>
  <c r="E12" i="3" a="1"/>
  <c r="E12" i="3" s="1"/>
  <c r="D15" i="3" a="1"/>
  <c r="D15" i="3" s="1"/>
  <c r="E16" i="3" a="1"/>
  <c r="E16" i="3" s="1"/>
  <c r="D19" i="3" a="1"/>
  <c r="D19" i="3" s="1"/>
  <c r="E20" i="3" a="1"/>
  <c r="E20" i="3" s="1"/>
  <c r="D23" i="3" a="1"/>
  <c r="D23" i="3" s="1"/>
  <c r="AQ5" i="3"/>
  <c r="AQ4" i="3"/>
  <c r="AQ6" i="3"/>
  <c r="AQ3" i="3"/>
  <c r="Z7" i="2" l="1" a="1"/>
  <c r="Z7" i="2" s="1"/>
  <c r="G23" i="3"/>
  <c r="F22" i="3"/>
  <c r="L15" i="3"/>
  <c r="M9" i="3"/>
  <c r="H16" i="3"/>
  <c r="G11" i="3"/>
  <c r="F15" i="3"/>
  <c r="H18" i="3"/>
  <c r="F8" i="3"/>
  <c r="F17" i="3"/>
  <c r="G6" i="3"/>
  <c r="L8" i="3"/>
  <c r="M18" i="3"/>
  <c r="M5" i="3"/>
  <c r="L7" i="3"/>
  <c r="X5" i="3"/>
  <c r="X7" i="3"/>
  <c r="X9" i="3"/>
  <c r="X11" i="3"/>
  <c r="X13" i="3"/>
  <c r="X15" i="3"/>
  <c r="X17" i="3"/>
  <c r="X19" i="3"/>
  <c r="X21" i="3"/>
  <c r="X23" i="3"/>
  <c r="L4" i="3"/>
  <c r="X4" i="3"/>
  <c r="X6" i="3"/>
  <c r="X8" i="3"/>
  <c r="X10" i="3"/>
  <c r="X12" i="3"/>
  <c r="X14" i="3"/>
  <c r="X16" i="3"/>
  <c r="X18" i="3"/>
  <c r="X20" i="3"/>
  <c r="X22" i="3"/>
  <c r="L21" i="3"/>
  <c r="G20" i="3"/>
  <c r="S5" i="3"/>
  <c r="S7" i="3"/>
  <c r="S9" i="3"/>
  <c r="S11" i="3"/>
  <c r="S13" i="3"/>
  <c r="S15" i="3"/>
  <c r="S17" i="3"/>
  <c r="S19" i="3"/>
  <c r="S21" i="3"/>
  <c r="S23" i="3"/>
  <c r="G4" i="3"/>
  <c r="S4" i="3"/>
  <c r="S6" i="3"/>
  <c r="S8" i="3"/>
  <c r="S10" i="3"/>
  <c r="S12" i="3"/>
  <c r="S14" i="3"/>
  <c r="S16" i="3"/>
  <c r="S18" i="3"/>
  <c r="S20" i="3"/>
  <c r="S22" i="3"/>
  <c r="G13" i="3"/>
  <c r="G22" i="3"/>
  <c r="H11" i="3"/>
  <c r="L16" i="3"/>
  <c r="H20" i="3"/>
  <c r="G15" i="3"/>
  <c r="F10" i="3"/>
  <c r="H4" i="3"/>
  <c r="T4" i="3"/>
  <c r="T6" i="3"/>
  <c r="T8" i="3"/>
  <c r="T10" i="3"/>
  <c r="T12" i="3"/>
  <c r="T14" i="3"/>
  <c r="T16" i="3"/>
  <c r="T18" i="3"/>
  <c r="T20" i="3"/>
  <c r="T22" i="3"/>
  <c r="T5" i="3"/>
  <c r="T7" i="3"/>
  <c r="T9" i="3"/>
  <c r="T11" i="3"/>
  <c r="T13" i="3"/>
  <c r="T15" i="3"/>
  <c r="T17" i="3"/>
  <c r="T19" i="3"/>
  <c r="T21" i="3"/>
  <c r="T23" i="3"/>
  <c r="F19" i="3"/>
  <c r="H13" i="3"/>
  <c r="G8" i="3"/>
  <c r="H22" i="3"/>
  <c r="G17" i="3"/>
  <c r="F12" i="3"/>
  <c r="H6" i="3"/>
  <c r="F21" i="3"/>
  <c r="H15" i="3"/>
  <c r="G10" i="3"/>
  <c r="F5" i="3"/>
  <c r="L14" i="3"/>
  <c r="M14" i="3"/>
  <c r="M10" i="3"/>
  <c r="L5" i="3"/>
  <c r="M8" i="3"/>
  <c r="M4" i="3"/>
  <c r="Y4" i="3"/>
  <c r="Y6" i="3"/>
  <c r="Y8" i="3"/>
  <c r="Y10" i="3"/>
  <c r="Y12" i="3"/>
  <c r="Y14" i="3"/>
  <c r="Y16" i="3"/>
  <c r="Y18" i="3"/>
  <c r="Y20" i="3"/>
  <c r="Y22" i="3"/>
  <c r="Y5" i="3"/>
  <c r="Y7" i="3"/>
  <c r="Y9" i="3"/>
  <c r="Y11" i="3"/>
  <c r="Y13" i="3"/>
  <c r="Y15" i="3"/>
  <c r="Y17" i="3"/>
  <c r="Y19" i="3"/>
  <c r="Y21" i="3"/>
  <c r="Y23" i="3"/>
  <c r="L13" i="3"/>
  <c r="M23" i="3"/>
  <c r="L23" i="3"/>
  <c r="M7" i="3"/>
  <c r="M17" i="3"/>
  <c r="M6" i="3"/>
  <c r="F6" i="3"/>
  <c r="H9" i="3"/>
  <c r="R5" i="3"/>
  <c r="R9" i="3"/>
  <c r="R13" i="3"/>
  <c r="R17" i="3"/>
  <c r="R21" i="3"/>
  <c r="R6" i="3"/>
  <c r="R10" i="3"/>
  <c r="R14" i="3"/>
  <c r="R18" i="3"/>
  <c r="R22" i="3"/>
  <c r="R7" i="3"/>
  <c r="R11" i="3"/>
  <c r="R15" i="3"/>
  <c r="R19" i="3"/>
  <c r="R23" i="3"/>
  <c r="F4" i="3"/>
  <c r="R4" i="3"/>
  <c r="R8" i="3"/>
  <c r="R12" i="3"/>
  <c r="R16" i="3"/>
  <c r="R20" i="3"/>
  <c r="G19" i="3"/>
  <c r="F14" i="3"/>
  <c r="H8" i="3"/>
  <c r="F23" i="3"/>
  <c r="H17" i="3"/>
  <c r="G12" i="3"/>
  <c r="F7" i="3"/>
  <c r="G21" i="3"/>
  <c r="F16" i="3"/>
  <c r="H10" i="3"/>
  <c r="G5" i="3"/>
  <c r="H19" i="3"/>
  <c r="G14" i="3"/>
  <c r="F9" i="3"/>
  <c r="L10" i="3"/>
  <c r="L20" i="3"/>
  <c r="L9" i="3"/>
  <c r="L6" i="3"/>
  <c r="N7" i="3"/>
  <c r="N11" i="3"/>
  <c r="N15" i="3"/>
  <c r="N19" i="3"/>
  <c r="N23" i="3"/>
  <c r="Z10" i="3"/>
  <c r="Z13" i="3"/>
  <c r="Z17" i="3"/>
  <c r="Z21" i="3"/>
  <c r="N8" i="3"/>
  <c r="N12" i="3"/>
  <c r="N16" i="3"/>
  <c r="N20" i="3"/>
  <c r="Z4" i="3"/>
  <c r="Z7" i="3"/>
  <c r="Z14" i="3"/>
  <c r="Z18" i="3"/>
  <c r="Z22" i="3"/>
  <c r="N5" i="3"/>
  <c r="N9" i="3"/>
  <c r="N13" i="3"/>
  <c r="N17" i="3"/>
  <c r="N21" i="3"/>
  <c r="Z5" i="3"/>
  <c r="Z8" i="3"/>
  <c r="Z11" i="3"/>
  <c r="Z15" i="3"/>
  <c r="Z19" i="3"/>
  <c r="Z23" i="3"/>
  <c r="N4" i="3"/>
  <c r="AB4" i="3" s="1"/>
  <c r="N6" i="3"/>
  <c r="N10" i="3"/>
  <c r="N14" i="3"/>
  <c r="N18" i="3"/>
  <c r="N22" i="3"/>
  <c r="Z6" i="3"/>
  <c r="Z9" i="3"/>
  <c r="Z12" i="3"/>
  <c r="Z16" i="3"/>
  <c r="Z20" i="3"/>
  <c r="M16" i="3"/>
  <c r="L12" i="3"/>
  <c r="M22" i="3"/>
  <c r="F18" i="3"/>
  <c r="H12" i="3"/>
  <c r="G7" i="3"/>
  <c r="H21" i="3"/>
  <c r="G16" i="3"/>
  <c r="F11" i="3"/>
  <c r="H5" i="3"/>
  <c r="F20" i="3"/>
  <c r="H14" i="3"/>
  <c r="G9" i="3"/>
  <c r="H23" i="3"/>
  <c r="G18" i="3"/>
  <c r="F13" i="3"/>
  <c r="H7" i="3"/>
  <c r="M15" i="3"/>
  <c r="M20" i="3"/>
  <c r="AB20" i="3" s="1"/>
  <c r="M11" i="3"/>
  <c r="L19" i="3"/>
  <c r="M13" i="3"/>
  <c r="M21" i="3"/>
  <c r="M12" i="3"/>
  <c r="L22" i="3"/>
  <c r="L17" i="3"/>
  <c r="AB17" i="3" s="1"/>
  <c r="L11" i="3"/>
  <c r="L18" i="3"/>
  <c r="AB18" i="3" s="1"/>
  <c r="M19" i="3"/>
  <c r="AB15" i="3" l="1"/>
  <c r="AB22" i="3"/>
  <c r="Z8" i="2" a="1"/>
  <c r="Z8" i="2" s="1"/>
  <c r="AB19" i="3"/>
  <c r="AD18" i="3"/>
  <c r="AD16" i="3"/>
  <c r="AD8" i="3"/>
  <c r="AD23" i="3"/>
  <c r="AD15" i="3"/>
  <c r="AD7" i="3"/>
  <c r="AB23" i="3"/>
  <c r="AB8" i="3"/>
  <c r="AB14" i="3"/>
  <c r="AB16" i="3"/>
  <c r="AD22" i="3"/>
  <c r="AD6" i="3"/>
  <c r="AD21" i="3"/>
  <c r="AD13" i="3"/>
  <c r="AD5" i="3"/>
  <c r="AB11" i="3"/>
  <c r="AB21" i="3"/>
  <c r="AB9" i="3"/>
  <c r="AB6" i="3"/>
  <c r="AD14" i="3"/>
  <c r="AB5" i="3"/>
  <c r="AD20" i="3"/>
  <c r="AD12" i="3"/>
  <c r="AD19" i="3"/>
  <c r="AD11" i="3"/>
  <c r="AB7" i="3"/>
  <c r="AB12" i="3"/>
  <c r="AB13" i="3"/>
  <c r="AD4" i="3"/>
  <c r="AB10" i="3"/>
  <c r="AD10" i="3"/>
  <c r="AD17" i="3"/>
  <c r="AD9" i="3"/>
  <c r="Z9" i="2" l="1" a="1"/>
  <c r="Z9" i="2" s="1"/>
  <c r="Z10" i="2" l="1" a="1"/>
  <c r="Z10" i="2" s="1"/>
  <c r="T4" i="2"/>
  <c r="R7" i="2" l="1" a="1"/>
  <c r="R7" i="2" s="1"/>
  <c r="R11" i="2" a="1"/>
  <c r="R11" i="2" s="1"/>
  <c r="R15" i="2" a="1"/>
  <c r="R15" i="2" s="1"/>
  <c r="R19" i="2" a="1"/>
  <c r="R19" i="2" s="1"/>
  <c r="R23" i="2" a="1"/>
  <c r="R23" i="2" s="1"/>
  <c r="R27" i="2" a="1"/>
  <c r="R27" i="2" s="1"/>
  <c r="R35" i="2" a="1"/>
  <c r="R35" i="2" s="1"/>
  <c r="R39" i="2" a="1"/>
  <c r="R39" i="2" s="1"/>
  <c r="R47" i="2" a="1"/>
  <c r="R47" i="2" s="1"/>
  <c r="R55" i="2" a="1"/>
  <c r="R55" i="2" s="1"/>
  <c r="R59" i="2" a="1"/>
  <c r="R59" i="2" s="1"/>
  <c r="R63" i="2" a="1"/>
  <c r="R63" i="2" s="1"/>
  <c r="R67" i="2" a="1"/>
  <c r="R67" i="2" s="1"/>
  <c r="R71" i="2" a="1"/>
  <c r="R71" i="2" s="1"/>
  <c r="R75" i="2" a="1"/>
  <c r="R75" i="2" s="1"/>
  <c r="R79" i="2" a="1"/>
  <c r="R79" i="2" s="1"/>
  <c r="R83" i="2" a="1"/>
  <c r="R83" i="2" s="1"/>
  <c r="R87" i="2" a="1"/>
  <c r="R87" i="2" s="1"/>
  <c r="R91" i="2" a="1"/>
  <c r="R91" i="2" s="1"/>
  <c r="R95" i="2" a="1"/>
  <c r="R95" i="2" s="1"/>
  <c r="R103" i="2" a="1"/>
  <c r="R103" i="2" s="1"/>
  <c r="R107" i="2" a="1"/>
  <c r="R107" i="2" s="1"/>
  <c r="R115" i="2" a="1"/>
  <c r="R115" i="2" s="1"/>
  <c r="R119" i="2" a="1"/>
  <c r="R119" i="2" s="1"/>
  <c r="R123" i="2" a="1"/>
  <c r="R123" i="2" s="1"/>
  <c r="R127" i="2" a="1"/>
  <c r="R127" i="2" s="1"/>
  <c r="R131" i="2" a="1"/>
  <c r="R131" i="2" s="1"/>
  <c r="R139" i="2" a="1"/>
  <c r="R139" i="2" s="1"/>
  <c r="R143" i="2" a="1"/>
  <c r="R143" i="2" s="1"/>
  <c r="R147" i="2" a="1"/>
  <c r="R147" i="2" s="1"/>
  <c r="R151" i="2" a="1"/>
  <c r="R151" i="2" s="1"/>
  <c r="R159" i="2" a="1"/>
  <c r="R159" i="2" s="1"/>
  <c r="R163" i="2" a="1"/>
  <c r="R163" i="2" s="1"/>
  <c r="R167" i="2" a="1"/>
  <c r="R167" i="2" s="1"/>
  <c r="R175" i="2" a="1"/>
  <c r="R175" i="2" s="1"/>
  <c r="R179" i="2" a="1"/>
  <c r="R179" i="2" s="1"/>
  <c r="R183" i="2" a="1"/>
  <c r="R183" i="2" s="1"/>
  <c r="R187" i="2" a="1"/>
  <c r="R187" i="2" s="1"/>
  <c r="R195" i="2" a="1"/>
  <c r="R195" i="2" s="1"/>
  <c r="R199" i="2" a="1"/>
  <c r="R199" i="2" s="1"/>
  <c r="R203" i="2" a="1"/>
  <c r="R203" i="2" s="1"/>
  <c r="R207" i="2" a="1"/>
  <c r="R207" i="2" s="1"/>
  <c r="R215" i="2" a="1"/>
  <c r="R215" i="2" s="1"/>
  <c r="R219" i="2" a="1"/>
  <c r="R219" i="2" s="1"/>
  <c r="R223" i="2" a="1"/>
  <c r="R223" i="2" s="1"/>
  <c r="R227" i="2" a="1"/>
  <c r="R227" i="2" s="1"/>
  <c r="R231" i="2" a="1"/>
  <c r="R231" i="2" s="1"/>
  <c r="R235" i="2" a="1"/>
  <c r="R235" i="2" s="1"/>
  <c r="R239" i="2" a="1"/>
  <c r="R239" i="2" s="1"/>
  <c r="R243" i="2" a="1"/>
  <c r="R243" i="2" s="1"/>
  <c r="R247" i="2" a="1"/>
  <c r="R247" i="2" s="1"/>
  <c r="R251" i="2" a="1"/>
  <c r="R251" i="2" s="1"/>
  <c r="R259" i="2" a="1"/>
  <c r="R259" i="2" s="1"/>
  <c r="R263" i="2" a="1"/>
  <c r="R263" i="2" s="1"/>
  <c r="R267" i="2" a="1"/>
  <c r="R267" i="2" s="1"/>
  <c r="R271" i="2" a="1"/>
  <c r="R271" i="2" s="1"/>
  <c r="R275" i="2" a="1"/>
  <c r="R275" i="2" s="1"/>
  <c r="R279" i="2" a="1"/>
  <c r="R279" i="2" s="1"/>
  <c r="R283" i="2" a="1"/>
  <c r="R283" i="2" s="1"/>
  <c r="R287" i="2" a="1"/>
  <c r="R287" i="2" s="1"/>
  <c r="R291" i="2" a="1"/>
  <c r="R291" i="2" s="1"/>
  <c r="R295" i="2" a="1"/>
  <c r="R295" i="2" s="1"/>
  <c r="R299" i="2" a="1"/>
  <c r="R299" i="2" s="1"/>
  <c r="R303" i="2" a="1"/>
  <c r="R303" i="2" s="1"/>
  <c r="R307" i="2" a="1"/>
  <c r="R307" i="2" s="1"/>
  <c r="R311" i="2" a="1"/>
  <c r="R311" i="2" s="1"/>
  <c r="R315" i="2" a="1"/>
  <c r="R315" i="2" s="1"/>
  <c r="R319" i="2" a="1"/>
  <c r="R319" i="2" s="1"/>
  <c r="R323" i="2" a="1"/>
  <c r="R323" i="2" s="1"/>
  <c r="R327" i="2" a="1"/>
  <c r="R327" i="2" s="1"/>
  <c r="R331" i="2" a="1"/>
  <c r="R331" i="2" s="1"/>
  <c r="R339" i="2" a="1"/>
  <c r="R339" i="2" s="1"/>
  <c r="R343" i="2" a="1"/>
  <c r="R343" i="2" s="1"/>
  <c r="R347" i="2" a="1"/>
  <c r="R347" i="2" s="1"/>
  <c r="R351" i="2" a="1"/>
  <c r="R351" i="2" s="1"/>
  <c r="R355" i="2" a="1"/>
  <c r="R355" i="2" s="1"/>
  <c r="R359" i="2" a="1"/>
  <c r="R359" i="2" s="1"/>
  <c r="R4" i="2" a="1"/>
  <c r="R4" i="2" s="1"/>
  <c r="R8" i="2" a="1"/>
  <c r="R8" i="2" s="1"/>
  <c r="R12" i="2" a="1"/>
  <c r="R12" i="2" s="1"/>
  <c r="R20" i="2" a="1"/>
  <c r="R20" i="2" s="1"/>
  <c r="R24" i="2" a="1"/>
  <c r="R24" i="2" s="1"/>
  <c r="R28" i="2" a="1"/>
  <c r="R28" i="2" s="1"/>
  <c r="R36" i="2" a="1"/>
  <c r="R36" i="2" s="1"/>
  <c r="R44" i="2" a="1"/>
  <c r="R44" i="2" s="1"/>
  <c r="R48" i="2" a="1"/>
  <c r="R48" i="2" s="1"/>
  <c r="R52" i="2" a="1"/>
  <c r="R52" i="2" s="1"/>
  <c r="R56" i="2" a="1"/>
  <c r="R56" i="2" s="1"/>
  <c r="R60" i="2" a="1"/>
  <c r="R60" i="2" s="1"/>
  <c r="R64" i="2" a="1"/>
  <c r="R64" i="2" s="1"/>
  <c r="R68" i="2" a="1"/>
  <c r="R68" i="2" s="1"/>
  <c r="R72" i="2" a="1"/>
  <c r="R72" i="2" s="1"/>
  <c r="R76" i="2" a="1"/>
  <c r="R76" i="2" s="1"/>
  <c r="R80" i="2" a="1"/>
  <c r="R80" i="2" s="1"/>
  <c r="R84" i="2" a="1"/>
  <c r="R84" i="2" s="1"/>
  <c r="R88" i="2" a="1"/>
  <c r="R88" i="2" s="1"/>
  <c r="R92" i="2" a="1"/>
  <c r="R92" i="2" s="1"/>
  <c r="R96" i="2" a="1"/>
  <c r="R96" i="2" s="1"/>
  <c r="R100" i="2" a="1"/>
  <c r="R100" i="2" s="1"/>
  <c r="R104" i="2" a="1"/>
  <c r="R104" i="2" s="1"/>
  <c r="R108" i="2" a="1"/>
  <c r="R108" i="2" s="1"/>
  <c r="R112" i="2" a="1"/>
  <c r="R112" i="2" s="1"/>
  <c r="R116" i="2" a="1"/>
  <c r="R116" i="2" s="1"/>
  <c r="R120" i="2" a="1"/>
  <c r="R120" i="2" s="1"/>
  <c r="R124" i="2" a="1"/>
  <c r="R124" i="2" s="1"/>
  <c r="R128" i="2" a="1"/>
  <c r="R128" i="2" s="1"/>
  <c r="R132" i="2" a="1"/>
  <c r="R132" i="2" s="1"/>
  <c r="R136" i="2" a="1"/>
  <c r="R136" i="2" s="1"/>
  <c r="R140" i="2" a="1"/>
  <c r="R140" i="2" s="1"/>
  <c r="R144" i="2" a="1"/>
  <c r="R144" i="2" s="1"/>
  <c r="R148" i="2" a="1"/>
  <c r="R148" i="2" s="1"/>
  <c r="R152" i="2" a="1"/>
  <c r="R152" i="2" s="1"/>
  <c r="R156" i="2" a="1"/>
  <c r="R156" i="2" s="1"/>
  <c r="R160" i="2" a="1"/>
  <c r="R160" i="2" s="1"/>
  <c r="R164" i="2" a="1"/>
  <c r="R164" i="2" s="1"/>
  <c r="R172" i="2" a="1"/>
  <c r="R172" i="2" s="1"/>
  <c r="R180" i="2" a="1"/>
  <c r="R180" i="2" s="1"/>
  <c r="R184" i="2" a="1"/>
  <c r="R184" i="2" s="1"/>
  <c r="R188" i="2" a="1"/>
  <c r="R188" i="2" s="1"/>
  <c r="R192" i="2" a="1"/>
  <c r="R192" i="2" s="1"/>
  <c r="R196" i="2" a="1"/>
  <c r="R196" i="2" s="1"/>
  <c r="R200" i="2" a="1"/>
  <c r="R200" i="2" s="1"/>
  <c r="R204" i="2" a="1"/>
  <c r="R204" i="2" s="1"/>
  <c r="R208" i="2" a="1"/>
  <c r="R208" i="2" s="1"/>
  <c r="R212" i="2" a="1"/>
  <c r="R212" i="2" s="1"/>
  <c r="R216" i="2" a="1"/>
  <c r="R216" i="2" s="1"/>
  <c r="R220" i="2" a="1"/>
  <c r="R220" i="2" s="1"/>
  <c r="R224" i="2" a="1"/>
  <c r="R224" i="2" s="1"/>
  <c r="R228" i="2" a="1"/>
  <c r="R228" i="2" s="1"/>
  <c r="R232" i="2" a="1"/>
  <c r="R232" i="2" s="1"/>
  <c r="R236" i="2" a="1"/>
  <c r="R236" i="2" s="1"/>
  <c r="R244" i="2" a="1"/>
  <c r="R244" i="2" s="1"/>
  <c r="R248" i="2" a="1"/>
  <c r="R248" i="2" s="1"/>
  <c r="R252" i="2" a="1"/>
  <c r="R252" i="2" s="1"/>
  <c r="R256" i="2" a="1"/>
  <c r="R256" i="2" s="1"/>
  <c r="R260" i="2" a="1"/>
  <c r="R260" i="2" s="1"/>
  <c r="R264" i="2" a="1"/>
  <c r="R264" i="2" s="1"/>
  <c r="R268" i="2" a="1"/>
  <c r="R268" i="2" s="1"/>
  <c r="R272" i="2" a="1"/>
  <c r="R272" i="2" s="1"/>
  <c r="R276" i="2" a="1"/>
  <c r="R276" i="2" s="1"/>
  <c r="R280" i="2" a="1"/>
  <c r="R280" i="2" s="1"/>
  <c r="R284" i="2" a="1"/>
  <c r="R284" i="2" s="1"/>
  <c r="R288" i="2" a="1"/>
  <c r="R288" i="2" s="1"/>
  <c r="R292" i="2" a="1"/>
  <c r="R292" i="2" s="1"/>
  <c r="R296" i="2" a="1"/>
  <c r="R296" i="2" s="1"/>
  <c r="R300" i="2" a="1"/>
  <c r="R300" i="2" s="1"/>
  <c r="R304" i="2" a="1"/>
  <c r="R304" i="2" s="1"/>
  <c r="R308" i="2" a="1"/>
  <c r="R308" i="2" s="1"/>
  <c r="R312" i="2" a="1"/>
  <c r="R312" i="2" s="1"/>
  <c r="R316" i="2" a="1"/>
  <c r="R316" i="2" s="1"/>
  <c r="R320" i="2" a="1"/>
  <c r="R320" i="2" s="1"/>
  <c r="R324" i="2" a="1"/>
  <c r="R324" i="2" s="1"/>
  <c r="R328" i="2" a="1"/>
  <c r="R328" i="2" s="1"/>
  <c r="R332" i="2" a="1"/>
  <c r="R332" i="2" s="1"/>
  <c r="R336" i="2" a="1"/>
  <c r="R336" i="2" s="1"/>
  <c r="R340" i="2" a="1"/>
  <c r="R340" i="2" s="1"/>
  <c r="R344" i="2" a="1"/>
  <c r="R344" i="2" s="1"/>
  <c r="R348" i="2" a="1"/>
  <c r="R348" i="2" s="1"/>
  <c r="R352" i="2" a="1"/>
  <c r="R352" i="2" s="1"/>
  <c r="R356" i="2" a="1"/>
  <c r="R356" i="2" s="1"/>
  <c r="R360" i="2" a="1"/>
  <c r="R360" i="2" s="1"/>
  <c r="R364" i="2" a="1"/>
  <c r="R364" i="2" s="1"/>
  <c r="R5" i="2" a="1"/>
  <c r="R5" i="2" s="1"/>
  <c r="R9" i="2" a="1"/>
  <c r="R9" i="2" s="1"/>
  <c r="R17" i="2" a="1"/>
  <c r="R17" i="2" s="1"/>
  <c r="R21" i="2" a="1"/>
  <c r="R21" i="2" s="1"/>
  <c r="R25" i="2" a="1"/>
  <c r="R25" i="2" s="1"/>
  <c r="R29" i="2" a="1"/>
  <c r="R29" i="2" s="1"/>
  <c r="R33" i="2" a="1"/>
  <c r="R33" i="2" s="1"/>
  <c r="R41" i="2" a="1"/>
  <c r="R41" i="2" s="1"/>
  <c r="R45" i="2" a="1"/>
  <c r="R45" i="2" s="1"/>
  <c r="R49" i="2" a="1"/>
  <c r="R49" i="2" s="1"/>
  <c r="R53" i="2" a="1"/>
  <c r="R53" i="2" s="1"/>
  <c r="R57" i="2" a="1"/>
  <c r="R57" i="2" s="1"/>
  <c r="R61" i="2" a="1"/>
  <c r="R61" i="2" s="1"/>
  <c r="R65" i="2" a="1"/>
  <c r="R65" i="2" s="1"/>
  <c r="R69" i="2" a="1"/>
  <c r="R69" i="2" s="1"/>
  <c r="R73" i="2" a="1"/>
  <c r="R73" i="2" s="1"/>
  <c r="R77" i="2" a="1"/>
  <c r="R77" i="2" s="1"/>
  <c r="R81" i="2" a="1"/>
  <c r="R81" i="2" s="1"/>
  <c r="R89" i="2" a="1"/>
  <c r="R89" i="2" s="1"/>
  <c r="R93" i="2" a="1"/>
  <c r="R93" i="2" s="1"/>
  <c r="R97" i="2" a="1"/>
  <c r="R97" i="2" s="1"/>
  <c r="R101" i="2" a="1"/>
  <c r="R101" i="2" s="1"/>
  <c r="R105" i="2" a="1"/>
  <c r="R105" i="2" s="1"/>
  <c r="R109" i="2" a="1"/>
  <c r="R109" i="2" s="1"/>
  <c r="R113" i="2" a="1"/>
  <c r="R113" i="2" s="1"/>
  <c r="R117" i="2" a="1"/>
  <c r="R117" i="2" s="1"/>
  <c r="R121" i="2" a="1"/>
  <c r="R121" i="2" s="1"/>
  <c r="R125" i="2" a="1"/>
  <c r="R125" i="2" s="1"/>
  <c r="R129" i="2" a="1"/>
  <c r="R129" i="2" s="1"/>
  <c r="R133" i="2" a="1"/>
  <c r="R133" i="2" s="1"/>
  <c r="R137" i="2" a="1"/>
  <c r="R137" i="2" s="1"/>
  <c r="R141" i="2" a="1"/>
  <c r="R141" i="2" s="1"/>
  <c r="R145" i="2" a="1"/>
  <c r="R145" i="2" s="1"/>
  <c r="R153" i="2" a="1"/>
  <c r="R153" i="2" s="1"/>
  <c r="R161" i="2" a="1"/>
  <c r="R161" i="2" s="1"/>
  <c r="R165" i="2" a="1"/>
  <c r="R165" i="2" s="1"/>
  <c r="R169" i="2" a="1"/>
  <c r="R169" i="2" s="1"/>
  <c r="R173" i="2" a="1"/>
  <c r="R173" i="2" s="1"/>
  <c r="R177" i="2" a="1"/>
  <c r="R177" i="2" s="1"/>
  <c r="R181" i="2" a="1"/>
  <c r="R181" i="2" s="1"/>
  <c r="R189" i="2" a="1"/>
  <c r="R189" i="2" s="1"/>
  <c r="R197" i="2" a="1"/>
  <c r="R197" i="2" s="1"/>
  <c r="R201" i="2" a="1"/>
  <c r="R201" i="2" s="1"/>
  <c r="R205" i="2" a="1"/>
  <c r="R205" i="2" s="1"/>
  <c r="R209" i="2" a="1"/>
  <c r="R209" i="2" s="1"/>
  <c r="R213" i="2" a="1"/>
  <c r="R213" i="2" s="1"/>
  <c r="R217" i="2" a="1"/>
  <c r="R217" i="2" s="1"/>
  <c r="R221" i="2" a="1"/>
  <c r="R221" i="2" s="1"/>
  <c r="R225" i="2" a="1"/>
  <c r="R225" i="2" s="1"/>
  <c r="R229" i="2" a="1"/>
  <c r="R229" i="2" s="1"/>
  <c r="R233" i="2" a="1"/>
  <c r="R233" i="2" s="1"/>
  <c r="R237" i="2" a="1"/>
  <c r="R237" i="2" s="1"/>
  <c r="R241" i="2" a="1"/>
  <c r="R241" i="2" s="1"/>
  <c r="R245" i="2" a="1"/>
  <c r="R245" i="2" s="1"/>
  <c r="R249" i="2" a="1"/>
  <c r="R249" i="2" s="1"/>
  <c r="R253" i="2" a="1"/>
  <c r="R253" i="2" s="1"/>
  <c r="R257" i="2" a="1"/>
  <c r="R257" i="2" s="1"/>
  <c r="R261" i="2" a="1"/>
  <c r="R261" i="2" s="1"/>
  <c r="R265" i="2" a="1"/>
  <c r="R265" i="2" s="1"/>
  <c r="R269" i="2" a="1"/>
  <c r="R269" i="2" s="1"/>
  <c r="R273" i="2" a="1"/>
  <c r="R273" i="2" s="1"/>
  <c r="R277" i="2" a="1"/>
  <c r="R277" i="2" s="1"/>
  <c r="R281" i="2" a="1"/>
  <c r="R281" i="2" s="1"/>
  <c r="R285" i="2" a="1"/>
  <c r="R285" i="2" s="1"/>
  <c r="R289" i="2" a="1"/>
  <c r="R289" i="2" s="1"/>
  <c r="R293" i="2" a="1"/>
  <c r="R293" i="2" s="1"/>
  <c r="R297" i="2" a="1"/>
  <c r="R297" i="2" s="1"/>
  <c r="R301" i="2" a="1"/>
  <c r="R301" i="2" s="1"/>
  <c r="R305" i="2" a="1"/>
  <c r="R305" i="2" s="1"/>
  <c r="R14" i="2" a="1"/>
  <c r="R14" i="2" s="1"/>
  <c r="R34" i="2" a="1"/>
  <c r="R34" i="2" s="1"/>
  <c r="R42" i="2" a="1"/>
  <c r="R42" i="2" s="1"/>
  <c r="R66" i="2" a="1"/>
  <c r="R66" i="2" s="1"/>
  <c r="R94" i="2" a="1"/>
  <c r="R94" i="2" s="1"/>
  <c r="R118" i="2" a="1"/>
  <c r="R118" i="2" s="1"/>
  <c r="R134" i="2" a="1"/>
  <c r="R134" i="2" s="1"/>
  <c r="R146" i="2" a="1"/>
  <c r="R146" i="2" s="1"/>
  <c r="R166" i="2" a="1"/>
  <c r="R166" i="2" s="1"/>
  <c r="R174" i="2" a="1"/>
  <c r="R174" i="2" s="1"/>
  <c r="R206" i="2" a="1"/>
  <c r="R206" i="2" s="1"/>
  <c r="R218" i="2" a="1"/>
  <c r="R218" i="2" s="1"/>
  <c r="R234" i="2" a="1"/>
  <c r="R234" i="2" s="1"/>
  <c r="R246" i="2" a="1"/>
  <c r="R246" i="2" s="1"/>
  <c r="R258" i="2" a="1"/>
  <c r="R258" i="2" s="1"/>
  <c r="R274" i="2" a="1"/>
  <c r="R274" i="2" s="1"/>
  <c r="R290" i="2" a="1"/>
  <c r="R290" i="2" s="1"/>
  <c r="R306" i="2" a="1"/>
  <c r="R306" i="2" s="1"/>
  <c r="R314" i="2" a="1"/>
  <c r="R314" i="2" s="1"/>
  <c r="R322" i="2" a="1"/>
  <c r="R322" i="2" s="1"/>
  <c r="R330" i="2" a="1"/>
  <c r="R330" i="2" s="1"/>
  <c r="R337" i="2" a="1"/>
  <c r="R337" i="2" s="1"/>
  <c r="R345" i="2" a="1"/>
  <c r="R345" i="2" s="1"/>
  <c r="R353" i="2" a="1"/>
  <c r="R353" i="2" s="1"/>
  <c r="R361" i="2" a="1"/>
  <c r="R361" i="2" s="1"/>
  <c r="R366" i="2" a="1"/>
  <c r="R366" i="2" s="1"/>
  <c r="R370" i="2" a="1"/>
  <c r="R370" i="2" s="1"/>
  <c r="R374" i="2" a="1"/>
  <c r="R374" i="2" s="1"/>
  <c r="R378" i="2" a="1"/>
  <c r="R378" i="2" s="1"/>
  <c r="R382" i="2" a="1"/>
  <c r="R382" i="2" s="1"/>
  <c r="R386" i="2" a="1"/>
  <c r="R386" i="2" s="1"/>
  <c r="R390" i="2" a="1"/>
  <c r="R390" i="2" s="1"/>
  <c r="R394" i="2" a="1"/>
  <c r="R394" i="2" s="1"/>
  <c r="Q6" i="2" a="1"/>
  <c r="Q6" i="2" s="1"/>
  <c r="Q10" i="2" a="1"/>
  <c r="Q10" i="2" s="1"/>
  <c r="Q14" i="2" a="1"/>
  <c r="Q14" i="2" s="1"/>
  <c r="Q18" i="2" a="1"/>
  <c r="Q18" i="2" s="1"/>
  <c r="Q22" i="2" a="1"/>
  <c r="Q22" i="2" s="1"/>
  <c r="Q34" i="2" a="1"/>
  <c r="Q34" i="2" s="1"/>
  <c r="Q38" i="2" a="1"/>
  <c r="Q38" i="2" s="1"/>
  <c r="Q42" i="2" a="1"/>
  <c r="Q42" i="2" s="1"/>
  <c r="Q46" i="2" a="1"/>
  <c r="Q46" i="2" s="1"/>
  <c r="Q54" i="2" a="1"/>
  <c r="Q54" i="2" s="1"/>
  <c r="Q58" i="2" a="1"/>
  <c r="Q58" i="2" s="1"/>
  <c r="Q62" i="2" a="1"/>
  <c r="Q62" i="2" s="1"/>
  <c r="Q66" i="2" a="1"/>
  <c r="Q66" i="2" s="1"/>
  <c r="Q74" i="2" a="1"/>
  <c r="Q74" i="2" s="1"/>
  <c r="Q78" i="2" a="1"/>
  <c r="Q78" i="2" s="1"/>
  <c r="Q86" i="2" a="1"/>
  <c r="Q86" i="2" s="1"/>
  <c r="Q90" i="2" a="1"/>
  <c r="Q90" i="2" s="1"/>
  <c r="Q94" i="2" a="1"/>
  <c r="Q94" i="2" s="1"/>
  <c r="Q98" i="2" a="1"/>
  <c r="Q98" i="2" s="1"/>
  <c r="Q102" i="2" a="1"/>
  <c r="Q102" i="2" s="1"/>
  <c r="Q114" i="2" a="1"/>
  <c r="Q114" i="2" s="1"/>
  <c r="Q118" i="2" a="1"/>
  <c r="Q118" i="2" s="1"/>
  <c r="Q122" i="2" a="1"/>
  <c r="Q122" i="2" s="1"/>
  <c r="Q126" i="2" a="1"/>
  <c r="Q126" i="2" s="1"/>
  <c r="Q134" i="2" a="1"/>
  <c r="Q134" i="2" s="1"/>
  <c r="Q138" i="2" a="1"/>
  <c r="Q138" i="2" s="1"/>
  <c r="Q142" i="2" a="1"/>
  <c r="Q142" i="2" s="1"/>
  <c r="Q146" i="2" a="1"/>
  <c r="Q146" i="2" s="1"/>
  <c r="Q154" i="2" a="1"/>
  <c r="Q154" i="2" s="1"/>
  <c r="Q162" i="2" a="1"/>
  <c r="Q162" i="2" s="1"/>
  <c r="Q166" i="2" a="1"/>
  <c r="Q166" i="2" s="1"/>
  <c r="Q170" i="2" a="1"/>
  <c r="Q170" i="2" s="1"/>
  <c r="Q174" i="2" a="1"/>
  <c r="Q174" i="2" s="1"/>
  <c r="Q178" i="2" a="1"/>
  <c r="Q178" i="2" s="1"/>
  <c r="Q186" i="2" a="1"/>
  <c r="Q186" i="2" s="1"/>
  <c r="Q194" i="2" a="1"/>
  <c r="Q194" i="2" s="1"/>
  <c r="Q198" i="2" a="1"/>
  <c r="Q198" i="2" s="1"/>
  <c r="Q202" i="2" a="1"/>
  <c r="Q202" i="2" s="1"/>
  <c r="R6" i="2" a="1"/>
  <c r="R6" i="2" s="1"/>
  <c r="R54" i="2" a="1"/>
  <c r="R54" i="2" s="1"/>
  <c r="R98" i="2" a="1"/>
  <c r="R98" i="2" s="1"/>
  <c r="R122" i="2" a="1"/>
  <c r="R122" i="2" s="1"/>
  <c r="R186" i="2" a="1"/>
  <c r="R186" i="2" s="1"/>
  <c r="R194" i="2" a="1"/>
  <c r="R194" i="2" s="1"/>
  <c r="R222" i="2" a="1"/>
  <c r="R222" i="2" s="1"/>
  <c r="R238" i="2" a="1"/>
  <c r="R238" i="2" s="1"/>
  <c r="R250" i="2" a="1"/>
  <c r="R250" i="2" s="1"/>
  <c r="R262" i="2" a="1"/>
  <c r="R262" i="2" s="1"/>
  <c r="R278" i="2" a="1"/>
  <c r="R278" i="2" s="1"/>
  <c r="R294" i="2" a="1"/>
  <c r="R294" i="2" s="1"/>
  <c r="R309" i="2" a="1"/>
  <c r="R309" i="2" s="1"/>
  <c r="R317" i="2" a="1"/>
  <c r="R317" i="2" s="1"/>
  <c r="R325" i="2" a="1"/>
  <c r="R325" i="2" s="1"/>
  <c r="R333" i="2" a="1"/>
  <c r="R333" i="2" s="1"/>
  <c r="R338" i="2" a="1"/>
  <c r="R338" i="2" s="1"/>
  <c r="R346" i="2" a="1"/>
  <c r="R346" i="2" s="1"/>
  <c r="R354" i="2" a="1"/>
  <c r="R354" i="2" s="1"/>
  <c r="R362" i="2" a="1"/>
  <c r="R362" i="2" s="1"/>
  <c r="R367" i="2" a="1"/>
  <c r="R367" i="2" s="1"/>
  <c r="R371" i="2" a="1"/>
  <c r="R371" i="2" s="1"/>
  <c r="R375" i="2" a="1"/>
  <c r="R375" i="2" s="1"/>
  <c r="R379" i="2" a="1"/>
  <c r="R379" i="2" s="1"/>
  <c r="R383" i="2" a="1"/>
  <c r="R383" i="2" s="1"/>
  <c r="R387" i="2" a="1"/>
  <c r="R387" i="2" s="1"/>
  <c r="R391" i="2" a="1"/>
  <c r="R391" i="2" s="1"/>
  <c r="R3" i="2" a="1"/>
  <c r="R3" i="2" s="1"/>
  <c r="Q7" i="2" a="1"/>
  <c r="Q7" i="2" s="1"/>
  <c r="Q11" i="2" a="1"/>
  <c r="Q11" i="2" s="1"/>
  <c r="Q15" i="2" a="1"/>
  <c r="Q15" i="2" s="1"/>
  <c r="Q19" i="2" a="1"/>
  <c r="Q19" i="2" s="1"/>
  <c r="Q23" i="2" a="1"/>
  <c r="Q23" i="2" s="1"/>
  <c r="Q27" i="2" a="1"/>
  <c r="Q27" i="2" s="1"/>
  <c r="Q35" i="2" a="1"/>
  <c r="Q35" i="2" s="1"/>
  <c r="Q39" i="2" a="1"/>
  <c r="Q39" i="2" s="1"/>
  <c r="Q47" i="2" a="1"/>
  <c r="Q47" i="2" s="1"/>
  <c r="Q55" i="2" a="1"/>
  <c r="Q55" i="2" s="1"/>
  <c r="Q59" i="2" a="1"/>
  <c r="Q59" i="2" s="1"/>
  <c r="Q63" i="2" a="1"/>
  <c r="Q63" i="2" s="1"/>
  <c r="Q67" i="2" a="1"/>
  <c r="Q67" i="2" s="1"/>
  <c r="Q71" i="2" a="1"/>
  <c r="Q71" i="2" s="1"/>
  <c r="Q75" i="2" a="1"/>
  <c r="Q75" i="2" s="1"/>
  <c r="Q79" i="2" a="1"/>
  <c r="Q79" i="2" s="1"/>
  <c r="Q83" i="2" a="1"/>
  <c r="Q83" i="2" s="1"/>
  <c r="Q87" i="2" a="1"/>
  <c r="Q87" i="2" s="1"/>
  <c r="Q91" i="2" a="1"/>
  <c r="Q91" i="2" s="1"/>
  <c r="Q95" i="2" a="1"/>
  <c r="Q95" i="2" s="1"/>
  <c r="Q103" i="2" a="1"/>
  <c r="Q103" i="2" s="1"/>
  <c r="Q107" i="2" a="1"/>
  <c r="Q107" i="2" s="1"/>
  <c r="Q115" i="2" a="1"/>
  <c r="Q115" i="2" s="1"/>
  <c r="Q119" i="2" a="1"/>
  <c r="Q119" i="2" s="1"/>
  <c r="Q123" i="2" a="1"/>
  <c r="Q123" i="2" s="1"/>
  <c r="Q127" i="2" a="1"/>
  <c r="Q127" i="2" s="1"/>
  <c r="Q131" i="2" a="1"/>
  <c r="Q131" i="2" s="1"/>
  <c r="Q139" i="2" a="1"/>
  <c r="Q139" i="2" s="1"/>
  <c r="Q143" i="2" a="1"/>
  <c r="Q143" i="2" s="1"/>
  <c r="Q147" i="2" a="1"/>
  <c r="Q147" i="2" s="1"/>
  <c r="Q151" i="2" a="1"/>
  <c r="Q151" i="2" s="1"/>
  <c r="Q159" i="2" a="1"/>
  <c r="Q159" i="2" s="1"/>
  <c r="Q163" i="2" a="1"/>
  <c r="Q163" i="2" s="1"/>
  <c r="Q167" i="2" a="1"/>
  <c r="Q167" i="2" s="1"/>
  <c r="Q175" i="2" a="1"/>
  <c r="Q175" i="2" s="1"/>
  <c r="Q179" i="2" a="1"/>
  <c r="Q179" i="2" s="1"/>
  <c r="Q183" i="2" a="1"/>
  <c r="Q183" i="2" s="1"/>
  <c r="Q187" i="2" a="1"/>
  <c r="Q187" i="2" s="1"/>
  <c r="Q195" i="2" a="1"/>
  <c r="Q195" i="2" s="1"/>
  <c r="Q199" i="2" a="1"/>
  <c r="Q199" i="2" s="1"/>
  <c r="Q203" i="2" a="1"/>
  <c r="Q203" i="2" s="1"/>
  <c r="Q207" i="2" a="1"/>
  <c r="Q207" i="2" s="1"/>
  <c r="Q215" i="2" a="1"/>
  <c r="Q215" i="2" s="1"/>
  <c r="Q219" i="2" a="1"/>
  <c r="Q219" i="2" s="1"/>
  <c r="Q223" i="2" a="1"/>
  <c r="Q223" i="2" s="1"/>
  <c r="Q227" i="2" a="1"/>
  <c r="Q227" i="2" s="1"/>
  <c r="Q231" i="2" a="1"/>
  <c r="Q231" i="2" s="1"/>
  <c r="Q235" i="2" a="1"/>
  <c r="Q235" i="2" s="1"/>
  <c r="Q239" i="2" a="1"/>
  <c r="Q239" i="2" s="1"/>
  <c r="Q243" i="2" a="1"/>
  <c r="Q243" i="2" s="1"/>
  <c r="R10" i="2" a="1"/>
  <c r="R10" i="2" s="1"/>
  <c r="R18" i="2" a="1"/>
  <c r="R18" i="2" s="1"/>
  <c r="R38" i="2" a="1"/>
  <c r="R38" i="2" s="1"/>
  <c r="R46" i="2" a="1"/>
  <c r="R46" i="2" s="1"/>
  <c r="R58" i="2" a="1"/>
  <c r="R58" i="2" s="1"/>
  <c r="R74" i="2" a="1"/>
  <c r="R74" i="2" s="1"/>
  <c r="R86" i="2" a="1"/>
  <c r="R86" i="2" s="1"/>
  <c r="R126" i="2" a="1"/>
  <c r="R126" i="2" s="1"/>
  <c r="R138" i="2" a="1"/>
  <c r="R138" i="2" s="1"/>
  <c r="R170" i="2" a="1"/>
  <c r="R170" i="2" s="1"/>
  <c r="R178" i="2" a="1"/>
  <c r="R178" i="2" s="1"/>
  <c r="R198" i="2" a="1"/>
  <c r="R198" i="2" s="1"/>
  <c r="R226" i="2" a="1"/>
  <c r="R226" i="2" s="1"/>
  <c r="R254" i="2" a="1"/>
  <c r="R254" i="2" s="1"/>
  <c r="R266" i="2" a="1"/>
  <c r="R266" i="2" s="1"/>
  <c r="R282" i="2" a="1"/>
  <c r="R282" i="2" s="1"/>
  <c r="R298" i="2" a="1"/>
  <c r="R298" i="2" s="1"/>
  <c r="R310" i="2" a="1"/>
  <c r="R310" i="2" s="1"/>
  <c r="R318" i="2" a="1"/>
  <c r="R318" i="2" s="1"/>
  <c r="R326" i="2" a="1"/>
  <c r="R326" i="2" s="1"/>
  <c r="R334" i="2" a="1"/>
  <c r="R334" i="2" s="1"/>
  <c r="R341" i="2" a="1"/>
  <c r="R341" i="2" s="1"/>
  <c r="R349" i="2" a="1"/>
  <c r="R349" i="2" s="1"/>
  <c r="R357" i="2" a="1"/>
  <c r="R357" i="2" s="1"/>
  <c r="R363" i="2" a="1"/>
  <c r="R363" i="2" s="1"/>
  <c r="R368" i="2" a="1"/>
  <c r="R368" i="2" s="1"/>
  <c r="R372" i="2" a="1"/>
  <c r="R372" i="2" s="1"/>
  <c r="R376" i="2" a="1"/>
  <c r="R376" i="2" s="1"/>
  <c r="R380" i="2" a="1"/>
  <c r="R380" i="2" s="1"/>
  <c r="R384" i="2" a="1"/>
  <c r="R384" i="2" s="1"/>
  <c r="R388" i="2" a="1"/>
  <c r="R388" i="2" s="1"/>
  <c r="R392" i="2" a="1"/>
  <c r="R392" i="2" s="1"/>
  <c r="Q4" i="2" a="1"/>
  <c r="Q4" i="2" s="1"/>
  <c r="Q8" i="2" a="1"/>
  <c r="Q8" i="2" s="1"/>
  <c r="Q12" i="2" a="1"/>
  <c r="Q12" i="2" s="1"/>
  <c r="Q20" i="2" a="1"/>
  <c r="Q20" i="2" s="1"/>
  <c r="Q24" i="2" a="1"/>
  <c r="Q24" i="2" s="1"/>
  <c r="Q28" i="2" a="1"/>
  <c r="Q28" i="2" s="1"/>
  <c r="Q36" i="2" a="1"/>
  <c r="Q36" i="2" s="1"/>
  <c r="Q44" i="2" a="1"/>
  <c r="Q44" i="2" s="1"/>
  <c r="Q48" i="2" a="1"/>
  <c r="Q48" i="2" s="1"/>
  <c r="Q52" i="2" a="1"/>
  <c r="Q52" i="2" s="1"/>
  <c r="Q56" i="2" a="1"/>
  <c r="Q56" i="2" s="1"/>
  <c r="Q60" i="2" a="1"/>
  <c r="Q60" i="2" s="1"/>
  <c r="Q64" i="2" a="1"/>
  <c r="Q64" i="2" s="1"/>
  <c r="Q68" i="2" a="1"/>
  <c r="Q68" i="2" s="1"/>
  <c r="Q72" i="2" a="1"/>
  <c r="Q72" i="2" s="1"/>
  <c r="Q76" i="2" a="1"/>
  <c r="Q76" i="2" s="1"/>
  <c r="Q80" i="2" a="1"/>
  <c r="Q80" i="2" s="1"/>
  <c r="Q84" i="2" a="1"/>
  <c r="Q84" i="2" s="1"/>
  <c r="Q88" i="2" a="1"/>
  <c r="Q88" i="2" s="1"/>
  <c r="Q92" i="2" a="1"/>
  <c r="Q92" i="2" s="1"/>
  <c r="Q96" i="2" a="1"/>
  <c r="Q96" i="2" s="1"/>
  <c r="Q100" i="2" a="1"/>
  <c r="Q100" i="2" s="1"/>
  <c r="Q104" i="2" a="1"/>
  <c r="Q104" i="2" s="1"/>
  <c r="Q108" i="2" a="1"/>
  <c r="Q108" i="2" s="1"/>
  <c r="Q112" i="2" a="1"/>
  <c r="Q112" i="2" s="1"/>
  <c r="Q116" i="2" a="1"/>
  <c r="Q116" i="2" s="1"/>
  <c r="Q120" i="2" a="1"/>
  <c r="Q120" i="2" s="1"/>
  <c r="Q124" i="2" a="1"/>
  <c r="Q124" i="2" s="1"/>
  <c r="Q128" i="2" a="1"/>
  <c r="Q128" i="2" s="1"/>
  <c r="Q132" i="2" a="1"/>
  <c r="Q132" i="2" s="1"/>
  <c r="Q136" i="2" a="1"/>
  <c r="Q136" i="2" s="1"/>
  <c r="Q140" i="2" a="1"/>
  <c r="Q140" i="2" s="1"/>
  <c r="Q144" i="2" a="1"/>
  <c r="Q144" i="2" s="1"/>
  <c r="Q148" i="2" a="1"/>
  <c r="Q148" i="2" s="1"/>
  <c r="Q152" i="2" a="1"/>
  <c r="Q152" i="2" s="1"/>
  <c r="Q156" i="2" a="1"/>
  <c r="Q156" i="2" s="1"/>
  <c r="Q160" i="2" a="1"/>
  <c r="Q160" i="2" s="1"/>
  <c r="Q164" i="2" a="1"/>
  <c r="Q164" i="2" s="1"/>
  <c r="Q172" i="2" a="1"/>
  <c r="Q172" i="2" s="1"/>
  <c r="Q180" i="2" a="1"/>
  <c r="Q180" i="2" s="1"/>
  <c r="Q184" i="2" a="1"/>
  <c r="Q184" i="2" s="1"/>
  <c r="Q188" i="2" a="1"/>
  <c r="Q188" i="2" s="1"/>
  <c r="Q192" i="2" a="1"/>
  <c r="Q192" i="2" s="1"/>
  <c r="Q196" i="2" a="1"/>
  <c r="Q196" i="2" s="1"/>
  <c r="Q200" i="2" a="1"/>
  <c r="Q200" i="2" s="1"/>
  <c r="Q204" i="2" a="1"/>
  <c r="Q204" i="2" s="1"/>
  <c r="Q208" i="2" a="1"/>
  <c r="Q208" i="2" s="1"/>
  <c r="Q212" i="2" a="1"/>
  <c r="Q212" i="2" s="1"/>
  <c r="Q216" i="2" a="1"/>
  <c r="Q216" i="2" s="1"/>
  <c r="Q220" i="2" a="1"/>
  <c r="Q220" i="2" s="1"/>
  <c r="Q224" i="2" a="1"/>
  <c r="Q224" i="2" s="1"/>
  <c r="Q228" i="2" a="1"/>
  <c r="Q228" i="2" s="1"/>
  <c r="Q232" i="2" a="1"/>
  <c r="Q232" i="2" s="1"/>
  <c r="R102" i="2" a="1"/>
  <c r="R102" i="2" s="1"/>
  <c r="R114" i="2" a="1"/>
  <c r="R114" i="2" s="1"/>
  <c r="R286" i="2" a="1"/>
  <c r="R286" i="2" s="1"/>
  <c r="R358" i="2" a="1"/>
  <c r="R358" i="2" s="1"/>
  <c r="R377" i="2" a="1"/>
  <c r="R377" i="2" s="1"/>
  <c r="R393" i="2" a="1"/>
  <c r="R393" i="2" s="1"/>
  <c r="Q41" i="2" a="1"/>
  <c r="Q41" i="2" s="1"/>
  <c r="Q61" i="2" a="1"/>
  <c r="Q61" i="2" s="1"/>
  <c r="Q73" i="2" a="1"/>
  <c r="Q73" i="2" s="1"/>
  <c r="Q109" i="2" a="1"/>
  <c r="Q109" i="2" s="1"/>
  <c r="Q117" i="2" a="1"/>
  <c r="Q117" i="2" s="1"/>
  <c r="Q141" i="2" a="1"/>
  <c r="Q141" i="2" s="1"/>
  <c r="Q153" i="2" a="1"/>
  <c r="Q153" i="2" s="1"/>
  <c r="Q161" i="2" a="1"/>
  <c r="Q161" i="2" s="1"/>
  <c r="Q181" i="2" a="1"/>
  <c r="Q181" i="2" s="1"/>
  <c r="Q201" i="2" a="1"/>
  <c r="Q201" i="2" s="1"/>
  <c r="Q217" i="2" a="1"/>
  <c r="Q217" i="2" s="1"/>
  <c r="Q225" i="2" a="1"/>
  <c r="Q225" i="2" s="1"/>
  <c r="Q233" i="2" a="1"/>
  <c r="Q233" i="2" s="1"/>
  <c r="Q238" i="2" a="1"/>
  <c r="Q238" i="2" s="1"/>
  <c r="Q244" i="2" a="1"/>
  <c r="Q244" i="2" s="1"/>
  <c r="Q248" i="2" a="1"/>
  <c r="Q248" i="2" s="1"/>
  <c r="Q252" i="2" a="1"/>
  <c r="Q252" i="2" s="1"/>
  <c r="Q256" i="2" a="1"/>
  <c r="Q256" i="2" s="1"/>
  <c r="Q260" i="2" a="1"/>
  <c r="Q260" i="2" s="1"/>
  <c r="Q264" i="2" a="1"/>
  <c r="Q264" i="2" s="1"/>
  <c r="Q268" i="2" a="1"/>
  <c r="Q268" i="2" s="1"/>
  <c r="Q272" i="2" a="1"/>
  <c r="Q272" i="2" s="1"/>
  <c r="Q276" i="2" a="1"/>
  <c r="Q276" i="2" s="1"/>
  <c r="Q280" i="2" a="1"/>
  <c r="Q280" i="2" s="1"/>
  <c r="Q284" i="2" a="1"/>
  <c r="Q284" i="2" s="1"/>
  <c r="Q288" i="2" a="1"/>
  <c r="Q288" i="2" s="1"/>
  <c r="Q292" i="2" a="1"/>
  <c r="Q292" i="2" s="1"/>
  <c r="Q296" i="2" a="1"/>
  <c r="Q296" i="2" s="1"/>
  <c r="Q300" i="2" a="1"/>
  <c r="Q300" i="2" s="1"/>
  <c r="Q304" i="2" a="1"/>
  <c r="Q304" i="2" s="1"/>
  <c r="Q308" i="2" a="1"/>
  <c r="Q308" i="2" s="1"/>
  <c r="Q312" i="2" a="1"/>
  <c r="Q312" i="2" s="1"/>
  <c r="Q316" i="2" a="1"/>
  <c r="Q316" i="2" s="1"/>
  <c r="Q320" i="2" a="1"/>
  <c r="Q320" i="2" s="1"/>
  <c r="Q324" i="2" a="1"/>
  <c r="Q324" i="2" s="1"/>
  <c r="Q328" i="2" a="1"/>
  <c r="Q328" i="2" s="1"/>
  <c r="Q332" i="2" a="1"/>
  <c r="Q332" i="2" s="1"/>
  <c r="Q336" i="2" a="1"/>
  <c r="Q336" i="2" s="1"/>
  <c r="Q340" i="2" a="1"/>
  <c r="Q340" i="2" s="1"/>
  <c r="Q344" i="2" a="1"/>
  <c r="Q344" i="2" s="1"/>
  <c r="Q348" i="2" a="1"/>
  <c r="Q348" i="2" s="1"/>
  <c r="Q352" i="2" a="1"/>
  <c r="Q352" i="2" s="1"/>
  <c r="Q356" i="2" a="1"/>
  <c r="Q356" i="2" s="1"/>
  <c r="Q360" i="2" a="1"/>
  <c r="Q360" i="2" s="1"/>
  <c r="Q364" i="2" a="1"/>
  <c r="Q364" i="2" s="1"/>
  <c r="Q368" i="2" a="1"/>
  <c r="Q368" i="2" s="1"/>
  <c r="Q372" i="2" a="1"/>
  <c r="Q372" i="2" s="1"/>
  <c r="Q376" i="2" a="1"/>
  <c r="Q376" i="2" s="1"/>
  <c r="Q380" i="2" a="1"/>
  <c r="Q380" i="2" s="1"/>
  <c r="Q384" i="2" a="1"/>
  <c r="Q384" i="2" s="1"/>
  <c r="Q388" i="2" a="1"/>
  <c r="Q388" i="2" s="1"/>
  <c r="Q392" i="2" a="1"/>
  <c r="Q392" i="2" s="1"/>
  <c r="R22" i="2" a="1"/>
  <c r="R22" i="2" s="1"/>
  <c r="R202" i="2" a="1"/>
  <c r="R202" i="2" s="1"/>
  <c r="R321" i="2" a="1"/>
  <c r="R321" i="2" s="1"/>
  <c r="R389" i="2" a="1"/>
  <c r="R389" i="2" s="1"/>
  <c r="Q49" i="2" a="1"/>
  <c r="Q49" i="2" s="1"/>
  <c r="Q113" i="2" a="1"/>
  <c r="Q113" i="2" s="1"/>
  <c r="Q169" i="2" a="1"/>
  <c r="Q169" i="2" s="1"/>
  <c r="Q197" i="2" a="1"/>
  <c r="Q197" i="2" s="1"/>
  <c r="Q222" i="2" a="1"/>
  <c r="Q222" i="2" s="1"/>
  <c r="Q242" i="2" a="1"/>
  <c r="Q242" i="2" s="1"/>
  <c r="Q267" i="2" a="1"/>
  <c r="Q267" i="2" s="1"/>
  <c r="Q279" i="2" a="1"/>
  <c r="Q279" i="2" s="1"/>
  <c r="Q291" i="2" a="1"/>
  <c r="Q291" i="2" s="1"/>
  <c r="Q303" i="2" a="1"/>
  <c r="Q303" i="2" s="1"/>
  <c r="Q315" i="2" a="1"/>
  <c r="Q315" i="2" s="1"/>
  <c r="Q327" i="2" a="1"/>
  <c r="Q327" i="2" s="1"/>
  <c r="Q339" i="2" a="1"/>
  <c r="Q339" i="2" s="1"/>
  <c r="Q351" i="2" a="1"/>
  <c r="Q351" i="2" s="1"/>
  <c r="Q363" i="2" a="1"/>
  <c r="Q363" i="2" s="1"/>
  <c r="Q375" i="2" a="1"/>
  <c r="Q375" i="2" s="1"/>
  <c r="Q387" i="2" a="1"/>
  <c r="Q387" i="2" s="1"/>
  <c r="R62" i="2" a="1"/>
  <c r="R62" i="2" s="1"/>
  <c r="R242" i="2" a="1"/>
  <c r="R242" i="2" s="1"/>
  <c r="R302" i="2" a="1"/>
  <c r="R302" i="2" s="1"/>
  <c r="R365" i="2" a="1"/>
  <c r="R365" i="2" s="1"/>
  <c r="R381" i="2" a="1"/>
  <c r="R381" i="2" s="1"/>
  <c r="Q5" i="2" a="1"/>
  <c r="Q5" i="2" s="1"/>
  <c r="Q17" i="2" a="1"/>
  <c r="Q17" i="2" s="1"/>
  <c r="Q29" i="2" a="1"/>
  <c r="Q29" i="2" s="1"/>
  <c r="Q33" i="2" a="1"/>
  <c r="Q33" i="2" s="1"/>
  <c r="Q65" i="2" a="1"/>
  <c r="Q65" i="2" s="1"/>
  <c r="Q77" i="2" a="1"/>
  <c r="Q77" i="2" s="1"/>
  <c r="Q89" i="2" a="1"/>
  <c r="Q89" i="2" s="1"/>
  <c r="Q101" i="2" a="1"/>
  <c r="Q101" i="2" s="1"/>
  <c r="Q121" i="2" a="1"/>
  <c r="Q121" i="2" s="1"/>
  <c r="Q133" i="2" a="1"/>
  <c r="Q133" i="2" s="1"/>
  <c r="Q145" i="2" a="1"/>
  <c r="Q145" i="2" s="1"/>
  <c r="Q165" i="2" a="1"/>
  <c r="Q165" i="2" s="1"/>
  <c r="Q173" i="2" a="1"/>
  <c r="Q173" i="2" s="1"/>
  <c r="Q205" i="2" a="1"/>
  <c r="Q205" i="2" s="1"/>
  <c r="Q218" i="2" a="1"/>
  <c r="Q218" i="2" s="1"/>
  <c r="Q226" i="2" a="1"/>
  <c r="Q226" i="2" s="1"/>
  <c r="Q234" i="2" a="1"/>
  <c r="Q234" i="2" s="1"/>
  <c r="Q245" i="2" a="1"/>
  <c r="Q245" i="2" s="1"/>
  <c r="Q249" i="2" a="1"/>
  <c r="Q249" i="2" s="1"/>
  <c r="Q253" i="2" a="1"/>
  <c r="Q253" i="2" s="1"/>
  <c r="Q257" i="2" a="1"/>
  <c r="Q257" i="2" s="1"/>
  <c r="Q261" i="2" a="1"/>
  <c r="Q261" i="2" s="1"/>
  <c r="Q265" i="2" a="1"/>
  <c r="Q265" i="2" s="1"/>
  <c r="Q269" i="2" a="1"/>
  <c r="Q269" i="2" s="1"/>
  <c r="Q273" i="2" a="1"/>
  <c r="Q273" i="2" s="1"/>
  <c r="Q277" i="2" a="1"/>
  <c r="Q277" i="2" s="1"/>
  <c r="Q281" i="2" a="1"/>
  <c r="Q281" i="2" s="1"/>
  <c r="Q285" i="2" a="1"/>
  <c r="Q285" i="2" s="1"/>
  <c r="Q289" i="2" a="1"/>
  <c r="Q289" i="2" s="1"/>
  <c r="Q293" i="2" a="1"/>
  <c r="Q293" i="2" s="1"/>
  <c r="Q297" i="2" a="1"/>
  <c r="Q297" i="2" s="1"/>
  <c r="Q301" i="2" a="1"/>
  <c r="Q301" i="2" s="1"/>
  <c r="Q305" i="2" a="1"/>
  <c r="Q305" i="2" s="1"/>
  <c r="Q309" i="2" a="1"/>
  <c r="Q309" i="2" s="1"/>
  <c r="Q313" i="2" a="1"/>
  <c r="Q313" i="2" s="1"/>
  <c r="Q317" i="2" a="1"/>
  <c r="Q317" i="2" s="1"/>
  <c r="Q321" i="2" a="1"/>
  <c r="Q321" i="2" s="1"/>
  <c r="Q325" i="2" a="1"/>
  <c r="Q325" i="2" s="1"/>
  <c r="Q333" i="2" a="1"/>
  <c r="Q333" i="2" s="1"/>
  <c r="Q337" i="2" a="1"/>
  <c r="Q337" i="2" s="1"/>
  <c r="Q341" i="2" a="1"/>
  <c r="Q341" i="2" s="1"/>
  <c r="Q345" i="2" a="1"/>
  <c r="Q345" i="2" s="1"/>
  <c r="Q349" i="2" a="1"/>
  <c r="Q349" i="2" s="1"/>
  <c r="Q353" i="2" a="1"/>
  <c r="Q353" i="2" s="1"/>
  <c r="Q357" i="2" a="1"/>
  <c r="Q357" i="2" s="1"/>
  <c r="Q361" i="2" a="1"/>
  <c r="Q361" i="2" s="1"/>
  <c r="Q365" i="2" a="1"/>
  <c r="Q365" i="2" s="1"/>
  <c r="Q369" i="2" a="1"/>
  <c r="Q369" i="2" s="1"/>
  <c r="Q373" i="2" a="1"/>
  <c r="Q373" i="2" s="1"/>
  <c r="Q377" i="2" a="1"/>
  <c r="Q377" i="2" s="1"/>
  <c r="Q381" i="2" a="1"/>
  <c r="Q381" i="2" s="1"/>
  <c r="Q385" i="2" a="1"/>
  <c r="Q385" i="2" s="1"/>
  <c r="Q389" i="2" a="1"/>
  <c r="Q389" i="2" s="1"/>
  <c r="Q393" i="2" a="1"/>
  <c r="Q393" i="2" s="1"/>
  <c r="R142" i="2" a="1"/>
  <c r="R142" i="2" s="1"/>
  <c r="R270" i="2" a="1"/>
  <c r="R270" i="2" s="1"/>
  <c r="R373" i="2" a="1"/>
  <c r="R373" i="2" s="1"/>
  <c r="Q25" i="2" a="1"/>
  <c r="Q25" i="2" s="1"/>
  <c r="Q97" i="2" a="1"/>
  <c r="Q97" i="2" s="1"/>
  <c r="Q137" i="2" a="1"/>
  <c r="Q137" i="2" s="1"/>
  <c r="Q189" i="2" a="1"/>
  <c r="Q189" i="2" s="1"/>
  <c r="Q214" i="2" a="1"/>
  <c r="Q214" i="2" s="1"/>
  <c r="Q237" i="2" a="1"/>
  <c r="Q237" i="2" s="1"/>
  <c r="Q251" i="2" a="1"/>
  <c r="Q251" i="2" s="1"/>
  <c r="Q263" i="2" a="1"/>
  <c r="Q263" i="2" s="1"/>
  <c r="Q275" i="2" a="1"/>
  <c r="Q275" i="2" s="1"/>
  <c r="Q287" i="2" a="1"/>
  <c r="Q287" i="2" s="1"/>
  <c r="Q299" i="2" a="1"/>
  <c r="Q299" i="2" s="1"/>
  <c r="Q311" i="2" a="1"/>
  <c r="Q311" i="2" s="1"/>
  <c r="Q323" i="2" a="1"/>
  <c r="Q323" i="2" s="1"/>
  <c r="Q347" i="2" a="1"/>
  <c r="Q347" i="2" s="1"/>
  <c r="Q359" i="2" a="1"/>
  <c r="Q359" i="2" s="1"/>
  <c r="Q371" i="2" a="1"/>
  <c r="Q371" i="2" s="1"/>
  <c r="Q383" i="2" a="1"/>
  <c r="Q383" i="2" s="1"/>
  <c r="Q3" i="2" a="1"/>
  <c r="Q3" i="2" s="1"/>
  <c r="R90" i="2" a="1"/>
  <c r="R90" i="2" s="1"/>
  <c r="R154" i="2" a="1"/>
  <c r="R154" i="2" s="1"/>
  <c r="R162" i="2" a="1"/>
  <c r="R162" i="2" s="1"/>
  <c r="R214" i="2" a="1"/>
  <c r="R214" i="2" s="1"/>
  <c r="R313" i="2" a="1"/>
  <c r="R313" i="2" s="1"/>
  <c r="R342" i="2" a="1"/>
  <c r="R342" i="2" s="1"/>
  <c r="R369" i="2" a="1"/>
  <c r="R369" i="2" s="1"/>
  <c r="R385" i="2" a="1"/>
  <c r="R385" i="2" s="1"/>
  <c r="Q9" i="2" a="1"/>
  <c r="Q9" i="2" s="1"/>
  <c r="Q21" i="2" a="1"/>
  <c r="Q21" i="2" s="1"/>
  <c r="Q45" i="2" a="1"/>
  <c r="Q45" i="2" s="1"/>
  <c r="Q53" i="2" a="1"/>
  <c r="Q53" i="2" s="1"/>
  <c r="Q69" i="2" a="1"/>
  <c r="Q69" i="2" s="1"/>
  <c r="Q81" i="2" a="1"/>
  <c r="Q81" i="2" s="1"/>
  <c r="Q93" i="2" a="1"/>
  <c r="Q93" i="2" s="1"/>
  <c r="Q105" i="2" a="1"/>
  <c r="Q105" i="2" s="1"/>
  <c r="Q125" i="2" a="1"/>
  <c r="Q125" i="2" s="1"/>
  <c r="Q206" i="2" a="1"/>
  <c r="Q206" i="2" s="1"/>
  <c r="Q213" i="2" a="1"/>
  <c r="Q213" i="2" s="1"/>
  <c r="Q221" i="2" a="1"/>
  <c r="Q221" i="2" s="1"/>
  <c r="Q229" i="2" a="1"/>
  <c r="Q229" i="2" s="1"/>
  <c r="Q236" i="2" a="1"/>
  <c r="Q236" i="2" s="1"/>
  <c r="Q241" i="2" a="1"/>
  <c r="Q241" i="2" s="1"/>
  <c r="Q246" i="2" a="1"/>
  <c r="Q246" i="2" s="1"/>
  <c r="Q250" i="2" a="1"/>
  <c r="Q250" i="2" s="1"/>
  <c r="Q254" i="2" a="1"/>
  <c r="Q254" i="2" s="1"/>
  <c r="Q258" i="2" a="1"/>
  <c r="Q258" i="2" s="1"/>
  <c r="Q262" i="2" a="1"/>
  <c r="Q262" i="2" s="1"/>
  <c r="Q266" i="2" a="1"/>
  <c r="Q266" i="2" s="1"/>
  <c r="Q270" i="2" a="1"/>
  <c r="Q270" i="2" s="1"/>
  <c r="Q274" i="2" a="1"/>
  <c r="Q274" i="2" s="1"/>
  <c r="Q278" i="2" a="1"/>
  <c r="Q278" i="2" s="1"/>
  <c r="Q282" i="2" a="1"/>
  <c r="Q282" i="2" s="1"/>
  <c r="Q286" i="2" a="1"/>
  <c r="Q286" i="2" s="1"/>
  <c r="Q290" i="2" a="1"/>
  <c r="Q290" i="2" s="1"/>
  <c r="Q294" i="2" a="1"/>
  <c r="Q294" i="2" s="1"/>
  <c r="Q298" i="2" a="1"/>
  <c r="Q298" i="2" s="1"/>
  <c r="Q302" i="2" a="1"/>
  <c r="Q302" i="2" s="1"/>
  <c r="Q306" i="2" a="1"/>
  <c r="Q306" i="2" s="1"/>
  <c r="Q310" i="2" a="1"/>
  <c r="Q310" i="2" s="1"/>
  <c r="Q314" i="2" a="1"/>
  <c r="Q314" i="2" s="1"/>
  <c r="Q318" i="2" a="1"/>
  <c r="Q318" i="2" s="1"/>
  <c r="Q322" i="2" a="1"/>
  <c r="Q322" i="2" s="1"/>
  <c r="Q326" i="2" a="1"/>
  <c r="Q326" i="2" s="1"/>
  <c r="Q330" i="2" a="1"/>
  <c r="Q330" i="2" s="1"/>
  <c r="Q334" i="2" a="1"/>
  <c r="Q334" i="2" s="1"/>
  <c r="Q338" i="2" a="1"/>
  <c r="Q338" i="2" s="1"/>
  <c r="Q342" i="2" a="1"/>
  <c r="Q342" i="2" s="1"/>
  <c r="Q346" i="2" a="1"/>
  <c r="Q346" i="2" s="1"/>
  <c r="Q350" i="2" a="1"/>
  <c r="Q350" i="2" s="1"/>
  <c r="Q354" i="2" a="1"/>
  <c r="Q354" i="2" s="1"/>
  <c r="Q358" i="2" a="1"/>
  <c r="Q358" i="2" s="1"/>
  <c r="Q362" i="2" a="1"/>
  <c r="Q362" i="2" s="1"/>
  <c r="Q366" i="2" a="1"/>
  <c r="Q366" i="2" s="1"/>
  <c r="Q370" i="2" a="1"/>
  <c r="Q370" i="2" s="1"/>
  <c r="Q374" i="2" a="1"/>
  <c r="Q374" i="2" s="1"/>
  <c r="Q378" i="2" a="1"/>
  <c r="Q378" i="2" s="1"/>
  <c r="Q382" i="2" a="1"/>
  <c r="Q382" i="2" s="1"/>
  <c r="Q386" i="2" a="1"/>
  <c r="Q386" i="2" s="1"/>
  <c r="Q390" i="2" a="1"/>
  <c r="Q390" i="2" s="1"/>
  <c r="Q394" i="2" a="1"/>
  <c r="Q394" i="2" s="1"/>
  <c r="R78" i="2" a="1"/>
  <c r="R78" i="2" s="1"/>
  <c r="R230" i="2" a="1"/>
  <c r="R230" i="2" s="1"/>
  <c r="R350" i="2" a="1"/>
  <c r="R350" i="2" s="1"/>
  <c r="Q57" i="2" a="1"/>
  <c r="Q57" i="2" s="1"/>
  <c r="Q129" i="2" a="1"/>
  <c r="Q129" i="2" s="1"/>
  <c r="Q177" i="2" a="1"/>
  <c r="Q177" i="2" s="1"/>
  <c r="Q209" i="2" a="1"/>
  <c r="Q209" i="2" s="1"/>
  <c r="Q230" i="2" a="1"/>
  <c r="Q230" i="2" s="1"/>
  <c r="Q247" i="2" a="1"/>
  <c r="Q247" i="2" s="1"/>
  <c r="Q259" i="2" a="1"/>
  <c r="Q259" i="2" s="1"/>
  <c r="Q271" i="2" a="1"/>
  <c r="Q271" i="2" s="1"/>
  <c r="Q283" i="2" a="1"/>
  <c r="Q283" i="2" s="1"/>
  <c r="Q295" i="2" a="1"/>
  <c r="Q295" i="2" s="1"/>
  <c r="Q307" i="2" a="1"/>
  <c r="Q307" i="2" s="1"/>
  <c r="Q319" i="2" a="1"/>
  <c r="Q319" i="2" s="1"/>
  <c r="Q331" i="2" a="1"/>
  <c r="Q331" i="2" s="1"/>
  <c r="Q343" i="2" a="1"/>
  <c r="Q343" i="2" s="1"/>
  <c r="Q355" i="2" a="1"/>
  <c r="Q355" i="2" s="1"/>
  <c r="Q367" i="2" a="1"/>
  <c r="Q367" i="2" s="1"/>
  <c r="Q379" i="2" a="1"/>
  <c r="Q379" i="2" s="1"/>
  <c r="Q391" i="2" a="1"/>
  <c r="Q391" i="2" s="1"/>
  <c r="Z11" i="2" a="1"/>
  <c r="Z11" i="2" s="1"/>
  <c r="Z12" i="2" l="1" a="1"/>
  <c r="Z12" i="2" s="1"/>
  <c r="AC12" i="3"/>
  <c r="AA5" i="3"/>
  <c r="AA15" i="3"/>
  <c r="Z13" i="2" l="1" a="1"/>
  <c r="Z13" i="2" s="1"/>
  <c r="AC21" i="3"/>
  <c r="AC10" i="3"/>
  <c r="AC16" i="3"/>
  <c r="AA14" i="3"/>
  <c r="AC20" i="3"/>
  <c r="AA6" i="3"/>
  <c r="AC11" i="3"/>
  <c r="AC18" i="3"/>
  <c r="AA13" i="3"/>
  <c r="AC23" i="3"/>
  <c r="AC5" i="3"/>
  <c r="AC15" i="3"/>
  <c r="AC9" i="3"/>
  <c r="AC17" i="3"/>
  <c r="AA11" i="3"/>
  <c r="AA17" i="3"/>
  <c r="AA20" i="3"/>
  <c r="AC7" i="3"/>
  <c r="AA7" i="3"/>
  <c r="AA19" i="3"/>
  <c r="AA8" i="3"/>
  <c r="AA16" i="3"/>
  <c r="AA4" i="3"/>
  <c r="AC6" i="3"/>
  <c r="AC4" i="3"/>
  <c r="AC8" i="3"/>
  <c r="AC19" i="3"/>
  <c r="AC14" i="3"/>
  <c r="AA9" i="3"/>
  <c r="AA10" i="3"/>
  <c r="AC22" i="3"/>
  <c r="AA18" i="3"/>
  <c r="AA21" i="3"/>
  <c r="AA12" i="3"/>
  <c r="AA23" i="3"/>
  <c r="AC13" i="3"/>
  <c r="AA22" i="3"/>
  <c r="C47" i="6" l="1" a="1"/>
  <c r="C47" i="6" s="1"/>
  <c r="F47" i="6" a="1"/>
  <c r="F47" i="6" s="1"/>
  <c r="K47" i="6" a="1"/>
  <c r="K47" i="6" s="1"/>
  <c r="R47" i="6" a="1"/>
  <c r="R47" i="6" s="1"/>
  <c r="U47" i="6" a="1"/>
  <c r="U47" i="6" s="1"/>
  <c r="X47" i="6" a="1"/>
  <c r="X47" i="6" s="1"/>
  <c r="AA47" i="6" a="1"/>
  <c r="AA47" i="6" s="1"/>
  <c r="AH47" i="6" a="1"/>
  <c r="AH47" i="6" s="1"/>
  <c r="AK47" i="6" a="1"/>
  <c r="AK47" i="6" s="1"/>
  <c r="J47" i="6" a="1"/>
  <c r="J47" i="6" s="1"/>
  <c r="N47" i="6" a="1"/>
  <c r="N47" i="6" s="1"/>
  <c r="AE47" i="6" a="1"/>
  <c r="AE47" i="6" s="1"/>
  <c r="AI47" i="6" a="1"/>
  <c r="AI47" i="6" s="1"/>
  <c r="AM47" i="6" a="1"/>
  <c r="AM47" i="6" s="1"/>
  <c r="D47" i="6" a="1"/>
  <c r="D47" i="6" s="1"/>
  <c r="G47" i="6" a="1"/>
  <c r="G47" i="6" s="1"/>
  <c r="O47" i="6" a="1"/>
  <c r="O47" i="6" s="1"/>
  <c r="S47" i="6" a="1"/>
  <c r="S47" i="6" s="1"/>
  <c r="W47" i="6" a="1"/>
  <c r="W47" i="6" s="1"/>
  <c r="AB47" i="6" a="1"/>
  <c r="AB47" i="6" s="1"/>
  <c r="AF47" i="6" a="1"/>
  <c r="AF47" i="6" s="1"/>
  <c r="AJ47" i="6" a="1"/>
  <c r="AJ47" i="6" s="1"/>
  <c r="H47" i="6" a="1"/>
  <c r="H47" i="6" s="1"/>
  <c r="P47" i="6" a="1"/>
  <c r="P47" i="6" s="1"/>
  <c r="Y47" i="6" a="1"/>
  <c r="Y47" i="6" s="1"/>
  <c r="AG47" i="6" a="1"/>
  <c r="AG47" i="6" s="1"/>
  <c r="B47" i="6" a="1"/>
  <c r="B47" i="6" s="1"/>
  <c r="L47" i="6" a="1"/>
  <c r="L47" i="6" s="1"/>
  <c r="AL47" i="6" a="1"/>
  <c r="AL47" i="6" s="1"/>
  <c r="I47" i="6" a="1"/>
  <c r="I47" i="6" s="1"/>
  <c r="Q47" i="6" a="1"/>
  <c r="Q47" i="6" s="1"/>
  <c r="Z47" i="6" a="1"/>
  <c r="Z47" i="6" s="1"/>
  <c r="AC47" i="6" a="1"/>
  <c r="AC47" i="6" s="1"/>
  <c r="T47" i="6" a="1"/>
  <c r="T47" i="6" s="1"/>
  <c r="M47" i="6" a="1"/>
  <c r="M47" i="6" s="1"/>
  <c r="E47" i="6" a="1"/>
  <c r="E47" i="6" s="1"/>
  <c r="V47" i="6" a="1"/>
  <c r="V47" i="6" s="1"/>
  <c r="AD47" i="6" a="1"/>
  <c r="AD47" i="6" s="1"/>
  <c r="F52" i="6" a="1"/>
  <c r="F52" i="6" s="1"/>
  <c r="L52" i="6" a="1"/>
  <c r="L52" i="6" s="1"/>
  <c r="O52" i="6" a="1"/>
  <c r="O52" i="6" s="1"/>
  <c r="R52" i="6" a="1"/>
  <c r="R52" i="6" s="1"/>
  <c r="V52" i="6" a="1"/>
  <c r="V52" i="6" s="1"/>
  <c r="AB52" i="6" a="1"/>
  <c r="AB52" i="6" s="1"/>
  <c r="AE52" i="6" a="1"/>
  <c r="AE52" i="6" s="1"/>
  <c r="AH52" i="6" a="1"/>
  <c r="AH52" i="6" s="1"/>
  <c r="AL52" i="6" a="1"/>
  <c r="AL52" i="6" s="1"/>
  <c r="J52" i="6" a="1"/>
  <c r="J52" i="6" s="1"/>
  <c r="S52" i="6" a="1"/>
  <c r="S52" i="6" s="1"/>
  <c r="W52" i="6" a="1"/>
  <c r="W52" i="6" s="1"/>
  <c r="AA52" i="6" a="1"/>
  <c r="AA52" i="6" s="1"/>
  <c r="AF52" i="6" a="1"/>
  <c r="AF52" i="6" s="1"/>
  <c r="AJ52" i="6" a="1"/>
  <c r="AJ52" i="6" s="1"/>
  <c r="H52" i="6" a="1"/>
  <c r="H52" i="6" s="1"/>
  <c r="Y52" i="6" a="1"/>
  <c r="Y52" i="6" s="1"/>
  <c r="C52" i="6" a="1"/>
  <c r="C52" i="6" s="1"/>
  <c r="G52" i="6" a="1"/>
  <c r="G52" i="6" s="1"/>
  <c r="K52" i="6" a="1"/>
  <c r="K52" i="6" s="1"/>
  <c r="P52" i="6" a="1"/>
  <c r="P52" i="6" s="1"/>
  <c r="T52" i="6" a="1"/>
  <c r="T52" i="6" s="1"/>
  <c r="X52" i="6" a="1"/>
  <c r="X52" i="6" s="1"/>
  <c r="AC52" i="6" a="1"/>
  <c r="AC52" i="6" s="1"/>
  <c r="AK52" i="6" a="1"/>
  <c r="AK52" i="6" s="1"/>
  <c r="D52" i="6" a="1"/>
  <c r="D52" i="6" s="1"/>
  <c r="M52" i="6" a="1"/>
  <c r="M52" i="6" s="1"/>
  <c r="AD52" i="6" a="1"/>
  <c r="AD52" i="6" s="1"/>
  <c r="U52" i="6" a="1"/>
  <c r="U52" i="6" s="1"/>
  <c r="AG52" i="6" a="1"/>
  <c r="AG52" i="6" s="1"/>
  <c r="I52" i="6" a="1"/>
  <c r="I52" i="6" s="1"/>
  <c r="Z52" i="6" a="1"/>
  <c r="Z52" i="6" s="1"/>
  <c r="E52" i="6" a="1"/>
  <c r="E52" i="6" s="1"/>
  <c r="N52" i="6" a="1"/>
  <c r="N52" i="6" s="1"/>
  <c r="B52" i="6" a="1"/>
  <c r="B52" i="6" s="1"/>
  <c r="Q52" i="6" a="1"/>
  <c r="Q52" i="6" s="1"/>
  <c r="AI52" i="6" a="1"/>
  <c r="AI52" i="6" s="1"/>
  <c r="AM52" i="6" a="1"/>
  <c r="AM52" i="6" s="1"/>
  <c r="C63" i="6" a="1"/>
  <c r="C63" i="6" s="1"/>
  <c r="G63" i="6" a="1"/>
  <c r="G63" i="6" s="1"/>
  <c r="K63" i="6" a="1"/>
  <c r="K63" i="6" s="1"/>
  <c r="O63" i="6" a="1"/>
  <c r="O63" i="6" s="1"/>
  <c r="S63" i="6" a="1"/>
  <c r="S63" i="6" s="1"/>
  <c r="W63" i="6" a="1"/>
  <c r="W63" i="6" s="1"/>
  <c r="AA63" i="6" a="1"/>
  <c r="AA63" i="6" s="1"/>
  <c r="AE63" i="6" a="1"/>
  <c r="AE63" i="6" s="1"/>
  <c r="AI63" i="6" a="1"/>
  <c r="AI63" i="6" s="1"/>
  <c r="AM63" i="6" a="1"/>
  <c r="AM63" i="6" s="1"/>
  <c r="D63" i="6" a="1"/>
  <c r="D63" i="6" s="1"/>
  <c r="H63" i="6" a="1"/>
  <c r="H63" i="6" s="1"/>
  <c r="L63" i="6" a="1"/>
  <c r="L63" i="6" s="1"/>
  <c r="P63" i="6" a="1"/>
  <c r="P63" i="6" s="1"/>
  <c r="T63" i="6" a="1"/>
  <c r="T63" i="6" s="1"/>
  <c r="X63" i="6" a="1"/>
  <c r="X63" i="6" s="1"/>
  <c r="AB63" i="6" a="1"/>
  <c r="AB63" i="6" s="1"/>
  <c r="AF63" i="6" a="1"/>
  <c r="AF63" i="6" s="1"/>
  <c r="AJ63" i="6" a="1"/>
  <c r="AJ63" i="6" s="1"/>
  <c r="J63" i="6" a="1"/>
  <c r="J63" i="6" s="1"/>
  <c r="R63" i="6" a="1"/>
  <c r="R63" i="6" s="1"/>
  <c r="Z63" i="6" a="1"/>
  <c r="Z63" i="6" s="1"/>
  <c r="AH63" i="6" a="1"/>
  <c r="AH63" i="6" s="1"/>
  <c r="Q63" i="6" a="1"/>
  <c r="Q63" i="6" s="1"/>
  <c r="E63" i="6" a="1"/>
  <c r="E63" i="6" s="1"/>
  <c r="M63" i="6" a="1"/>
  <c r="M63" i="6" s="1"/>
  <c r="U63" i="6" a="1"/>
  <c r="U63" i="6" s="1"/>
  <c r="AC63" i="6" a="1"/>
  <c r="AC63" i="6" s="1"/>
  <c r="AK63" i="6" a="1"/>
  <c r="AK63" i="6" s="1"/>
  <c r="B63" i="6" a="1"/>
  <c r="B63" i="6" s="1"/>
  <c r="Y63" i="6" a="1"/>
  <c r="Y63" i="6" s="1"/>
  <c r="F63" i="6" a="1"/>
  <c r="F63" i="6" s="1"/>
  <c r="N63" i="6" a="1"/>
  <c r="N63" i="6" s="1"/>
  <c r="V63" i="6" a="1"/>
  <c r="V63" i="6" s="1"/>
  <c r="AD63" i="6" a="1"/>
  <c r="AD63" i="6" s="1"/>
  <c r="AL63" i="6" a="1"/>
  <c r="AL63" i="6" s="1"/>
  <c r="I63" i="6" a="1"/>
  <c r="I63" i="6" s="1"/>
  <c r="AG63" i="6" a="1"/>
  <c r="AG63" i="6" s="1"/>
  <c r="F64" i="6" a="1"/>
  <c r="F64" i="6" s="1"/>
  <c r="J64" i="6" a="1"/>
  <c r="J64" i="6" s="1"/>
  <c r="N64" i="6" a="1"/>
  <c r="N64" i="6" s="1"/>
  <c r="R64" i="6" a="1"/>
  <c r="R64" i="6" s="1"/>
  <c r="V64" i="6" a="1"/>
  <c r="V64" i="6" s="1"/>
  <c r="Z64" i="6" a="1"/>
  <c r="Z64" i="6" s="1"/>
  <c r="AD64" i="6" a="1"/>
  <c r="AD64" i="6" s="1"/>
  <c r="AH64" i="6" a="1"/>
  <c r="AH64" i="6" s="1"/>
  <c r="AL64" i="6" a="1"/>
  <c r="AL64" i="6" s="1"/>
  <c r="B64" i="6" a="1"/>
  <c r="B64" i="6" s="1"/>
  <c r="C64" i="6" a="1"/>
  <c r="C64" i="6" s="1"/>
  <c r="G64" i="6" a="1"/>
  <c r="G64" i="6" s="1"/>
  <c r="K64" i="6" a="1"/>
  <c r="K64" i="6" s="1"/>
  <c r="O64" i="6" a="1"/>
  <c r="O64" i="6" s="1"/>
  <c r="S64" i="6" a="1"/>
  <c r="S64" i="6" s="1"/>
  <c r="W64" i="6" a="1"/>
  <c r="W64" i="6" s="1"/>
  <c r="AA64" i="6" a="1"/>
  <c r="AA64" i="6" s="1"/>
  <c r="AE64" i="6" a="1"/>
  <c r="AE64" i="6" s="1"/>
  <c r="AI64" i="6" a="1"/>
  <c r="AI64" i="6" s="1"/>
  <c r="AM64" i="6" a="1"/>
  <c r="AM64" i="6" s="1"/>
  <c r="E64" i="6" a="1"/>
  <c r="E64" i="6" s="1"/>
  <c r="M64" i="6" a="1"/>
  <c r="M64" i="6" s="1"/>
  <c r="U64" i="6" a="1"/>
  <c r="U64" i="6" s="1"/>
  <c r="AC64" i="6" a="1"/>
  <c r="AC64" i="6" s="1"/>
  <c r="AK64" i="6" a="1"/>
  <c r="AK64" i="6" s="1"/>
  <c r="D64" i="6" a="1"/>
  <c r="D64" i="6" s="1"/>
  <c r="AB64" i="6" a="1"/>
  <c r="AB64" i="6" s="1"/>
  <c r="H64" i="6" a="1"/>
  <c r="H64" i="6" s="1"/>
  <c r="P64" i="6" a="1"/>
  <c r="P64" i="6" s="1"/>
  <c r="X64" i="6" a="1"/>
  <c r="X64" i="6" s="1"/>
  <c r="AF64" i="6" a="1"/>
  <c r="AF64" i="6" s="1"/>
  <c r="T64" i="6" a="1"/>
  <c r="T64" i="6" s="1"/>
  <c r="I64" i="6" a="1"/>
  <c r="I64" i="6" s="1"/>
  <c r="Q64" i="6" a="1"/>
  <c r="Q64" i="6" s="1"/>
  <c r="Y64" i="6" a="1"/>
  <c r="Y64" i="6" s="1"/>
  <c r="AG64" i="6" a="1"/>
  <c r="AG64" i="6" s="1"/>
  <c r="L64" i="6" a="1"/>
  <c r="L64" i="6" s="1"/>
  <c r="AJ64" i="6" a="1"/>
  <c r="AJ64" i="6" s="1"/>
  <c r="AF55" i="6" a="1"/>
  <c r="AF55" i="6" s="1"/>
  <c r="W55" i="6" a="1"/>
  <c r="W55" i="6" s="1"/>
  <c r="D55" i="6" a="1"/>
  <c r="D55" i="6" s="1"/>
  <c r="AL55" i="6" a="1"/>
  <c r="AL55" i="6" s="1"/>
  <c r="AK55" i="6" a="1"/>
  <c r="AK55" i="6" s="1"/>
  <c r="V55" i="6" a="1"/>
  <c r="V55" i="6" s="1"/>
  <c r="F55" i="6" a="1"/>
  <c r="F55" i="6" s="1"/>
  <c r="AJ55" i="6" a="1"/>
  <c r="AJ55" i="6" s="1"/>
  <c r="P55" i="6" a="1"/>
  <c r="P55" i="6" s="1"/>
  <c r="C56" i="6" a="1"/>
  <c r="C56" i="6" s="1"/>
  <c r="F56" i="6" a="1"/>
  <c r="F56" i="6" s="1"/>
  <c r="J56" i="6" a="1"/>
  <c r="J56" i="6" s="1"/>
  <c r="M56" i="6" a="1"/>
  <c r="M56" i="6" s="1"/>
  <c r="Q56" i="6" a="1"/>
  <c r="Q56" i="6" s="1"/>
  <c r="T56" i="6" a="1"/>
  <c r="T56" i="6" s="1"/>
  <c r="X56" i="6" a="1"/>
  <c r="X56" i="6" s="1"/>
  <c r="AE56" i="6" a="1"/>
  <c r="AE56" i="6" s="1"/>
  <c r="AI56" i="6" a="1"/>
  <c r="AI56" i="6" s="1"/>
  <c r="AL56" i="6" a="1"/>
  <c r="AL56" i="6" s="1"/>
  <c r="B56" i="6" a="1"/>
  <c r="B56" i="6" s="1"/>
  <c r="D56" i="6" a="1"/>
  <c r="D56" i="6" s="1"/>
  <c r="S56" i="6" a="1"/>
  <c r="S56" i="6" s="1"/>
  <c r="AC56" i="6" a="1"/>
  <c r="AC56" i="6" s="1"/>
  <c r="G56" i="6" a="1"/>
  <c r="G56" i="6" s="1"/>
  <c r="K56" i="6" a="1"/>
  <c r="K56" i="6" s="1"/>
  <c r="N56" i="6" a="1"/>
  <c r="N56" i="6" s="1"/>
  <c r="R56" i="6" a="1"/>
  <c r="R56" i="6" s="1"/>
  <c r="U56" i="6" a="1"/>
  <c r="U56" i="6" s="1"/>
  <c r="Y56" i="6" a="1"/>
  <c r="Y56" i="6" s="1"/>
  <c r="AB56" i="6" a="1"/>
  <c r="AB56" i="6" s="1"/>
  <c r="AF56" i="6" a="1"/>
  <c r="AF56" i="6" s="1"/>
  <c r="AM56" i="6" a="1"/>
  <c r="AM56" i="6" s="1"/>
  <c r="O56" i="6" a="1"/>
  <c r="O56" i="6" s="1"/>
  <c r="Z56" i="6" a="1"/>
  <c r="Z56" i="6" s="1"/>
  <c r="AJ56" i="6" a="1"/>
  <c r="AJ56" i="6" s="1"/>
  <c r="H56" i="6" a="1"/>
  <c r="H56" i="6" s="1"/>
  <c r="V56" i="6" a="1"/>
  <c r="V56" i="6" s="1"/>
  <c r="AG56" i="6" a="1"/>
  <c r="AG56" i="6" s="1"/>
  <c r="P56" i="6" a="1"/>
  <c r="P56" i="6" s="1"/>
  <c r="AD56" i="6" a="1"/>
  <c r="AD56" i="6" s="1"/>
  <c r="AA56" i="6" a="1"/>
  <c r="AA56" i="6" s="1"/>
  <c r="E56" i="6" a="1"/>
  <c r="E56" i="6" s="1"/>
  <c r="AH56" i="6" a="1"/>
  <c r="AH56" i="6" s="1"/>
  <c r="L56" i="6" a="1"/>
  <c r="L56" i="6" s="1"/>
  <c r="I56" i="6" a="1"/>
  <c r="I56" i="6" s="1"/>
  <c r="W56" i="6" a="1"/>
  <c r="W56" i="6" s="1"/>
  <c r="AK56" i="6" a="1"/>
  <c r="AK56" i="6" s="1"/>
  <c r="E57" i="6" a="1"/>
  <c r="E57" i="6" s="1"/>
  <c r="H57" i="6" a="1"/>
  <c r="H57" i="6" s="1"/>
  <c r="L57" i="6" a="1"/>
  <c r="L57" i="6" s="1"/>
  <c r="O57" i="6" a="1"/>
  <c r="O57" i="6" s="1"/>
  <c r="S57" i="6" a="1"/>
  <c r="S57" i="6" s="1"/>
  <c r="Z57" i="6" a="1"/>
  <c r="Z57" i="6" s="1"/>
  <c r="AD57" i="6" a="1"/>
  <c r="AD57" i="6" s="1"/>
  <c r="AG57" i="6" a="1"/>
  <c r="AG57" i="6" s="1"/>
  <c r="AK57" i="6" a="1"/>
  <c r="AK57" i="6" s="1"/>
  <c r="C57" i="6" a="1"/>
  <c r="C57" i="6" s="1"/>
  <c r="F57" i="6" a="1"/>
  <c r="F57" i="6" s="1"/>
  <c r="I57" i="6" a="1"/>
  <c r="I57" i="6" s="1"/>
  <c r="M57" i="6" a="1"/>
  <c r="M57" i="6" s="1"/>
  <c r="P57" i="6" a="1"/>
  <c r="P57" i="6" s="1"/>
  <c r="T57" i="6" a="1"/>
  <c r="T57" i="6" s="1"/>
  <c r="W57" i="6" a="1"/>
  <c r="W57" i="6" s="1"/>
  <c r="AA57" i="6" a="1"/>
  <c r="AA57" i="6" s="1"/>
  <c r="AH57" i="6" a="1"/>
  <c r="AH57" i="6" s="1"/>
  <c r="AL57" i="6" a="1"/>
  <c r="AL57" i="6" s="1"/>
  <c r="B57" i="6" a="1"/>
  <c r="B57" i="6" s="1"/>
  <c r="G57" i="6" a="1"/>
  <c r="G57" i="6" s="1"/>
  <c r="V57" i="6" a="1"/>
  <c r="V57" i="6" s="1"/>
  <c r="AC57" i="6" a="1"/>
  <c r="AC57" i="6" s="1"/>
  <c r="AJ57" i="6" a="1"/>
  <c r="AJ57" i="6" s="1"/>
  <c r="U57" i="6" a="1"/>
  <c r="U57" i="6" s="1"/>
  <c r="J57" i="6" a="1"/>
  <c r="J57" i="6" s="1"/>
  <c r="Q57" i="6" a="1"/>
  <c r="Q57" i="6" s="1"/>
  <c r="X57" i="6" a="1"/>
  <c r="X57" i="6" s="1"/>
  <c r="AE57" i="6" a="1"/>
  <c r="AE57" i="6" s="1"/>
  <c r="N57" i="6" a="1"/>
  <c r="N57" i="6" s="1"/>
  <c r="AI57" i="6" a="1"/>
  <c r="AI57" i="6" s="1"/>
  <c r="K57" i="6" a="1"/>
  <c r="K57" i="6" s="1"/>
  <c r="R57" i="6" a="1"/>
  <c r="R57" i="6" s="1"/>
  <c r="Y57" i="6" a="1"/>
  <c r="Y57" i="6" s="1"/>
  <c r="AF57" i="6" a="1"/>
  <c r="AF57" i="6" s="1"/>
  <c r="AM57" i="6" a="1"/>
  <c r="AM57" i="6" s="1"/>
  <c r="D57" i="6" a="1"/>
  <c r="D57" i="6" s="1"/>
  <c r="AB57" i="6" a="1"/>
  <c r="AB57" i="6" s="1"/>
  <c r="H49" i="6" a="1"/>
  <c r="H49" i="6" s="1"/>
  <c r="K49" i="6" a="1"/>
  <c r="K49" i="6" s="1"/>
  <c r="N49" i="6" a="1"/>
  <c r="N49" i="6" s="1"/>
  <c r="Q49" i="6" a="1"/>
  <c r="Q49" i="6" s="1"/>
  <c r="X49" i="6" a="1"/>
  <c r="X49" i="6" s="1"/>
  <c r="AA49" i="6" a="1"/>
  <c r="AA49" i="6" s="1"/>
  <c r="AD49" i="6" a="1"/>
  <c r="AD49" i="6" s="1"/>
  <c r="AG49" i="6" a="1"/>
  <c r="AG49" i="6" s="1"/>
  <c r="D49" i="6" a="1"/>
  <c r="D49" i="6" s="1"/>
  <c r="U49" i="6" a="1"/>
  <c r="U49" i="6" s="1"/>
  <c r="Y49" i="6" a="1"/>
  <c r="Y49" i="6" s="1"/>
  <c r="AC49" i="6" a="1"/>
  <c r="AC49" i="6" s="1"/>
  <c r="AH49" i="6" a="1"/>
  <c r="AH49" i="6" s="1"/>
  <c r="AL49" i="6" a="1"/>
  <c r="AL49" i="6" s="1"/>
  <c r="E49" i="6" a="1"/>
  <c r="E49" i="6" s="1"/>
  <c r="I49" i="6" a="1"/>
  <c r="I49" i="6" s="1"/>
  <c r="M49" i="6" a="1"/>
  <c r="M49" i="6" s="1"/>
  <c r="R49" i="6" a="1"/>
  <c r="R49" i="6" s="1"/>
  <c r="V49" i="6" a="1"/>
  <c r="V49" i="6" s="1"/>
  <c r="Z49" i="6" a="1"/>
  <c r="Z49" i="6" s="1"/>
  <c r="AE49" i="6" a="1"/>
  <c r="AE49" i="6" s="1"/>
  <c r="AI49" i="6" a="1"/>
  <c r="AI49" i="6" s="1"/>
  <c r="AM49" i="6" a="1"/>
  <c r="AM49" i="6" s="1"/>
  <c r="J49" i="6" a="1"/>
  <c r="J49" i="6" s="1"/>
  <c r="S49" i="6" a="1"/>
  <c r="S49" i="6" s="1"/>
  <c r="AB49" i="6" a="1"/>
  <c r="AB49" i="6" s="1"/>
  <c r="AJ49" i="6" a="1"/>
  <c r="AJ49" i="6" s="1"/>
  <c r="W49" i="6" a="1"/>
  <c r="W49" i="6" s="1"/>
  <c r="C49" i="6" a="1"/>
  <c r="C49" i="6" s="1"/>
  <c r="L49" i="6" a="1"/>
  <c r="L49" i="6" s="1"/>
  <c r="T49" i="6" a="1"/>
  <c r="T49" i="6" s="1"/>
  <c r="AK49" i="6" a="1"/>
  <c r="AK49" i="6" s="1"/>
  <c r="B49" i="6" a="1"/>
  <c r="B49" i="6" s="1"/>
  <c r="O49" i="6" a="1"/>
  <c r="O49" i="6" s="1"/>
  <c r="F49" i="6" a="1"/>
  <c r="F49" i="6" s="1"/>
  <c r="AF49" i="6" a="1"/>
  <c r="AF49" i="6" s="1"/>
  <c r="G49" i="6" a="1"/>
  <c r="G49" i="6" s="1"/>
  <c r="P49" i="6" a="1"/>
  <c r="P49" i="6" s="1"/>
  <c r="C58" i="6" a="1"/>
  <c r="C58" i="6" s="1"/>
  <c r="G58" i="6" a="1"/>
  <c r="G58" i="6" s="1"/>
  <c r="J58" i="6" a="1"/>
  <c r="J58" i="6" s="1"/>
  <c r="N58" i="6" a="1"/>
  <c r="N58" i="6" s="1"/>
  <c r="U58" i="6" a="1"/>
  <c r="U58" i="6" s="1"/>
  <c r="Y58" i="6" a="1"/>
  <c r="Y58" i="6" s="1"/>
  <c r="AB58" i="6" a="1"/>
  <c r="AB58" i="6" s="1"/>
  <c r="AF58" i="6" a="1"/>
  <c r="AF58" i="6" s="1"/>
  <c r="AJ58" i="6" a="1"/>
  <c r="AJ58" i="6" s="1"/>
  <c r="D58" i="6" a="1"/>
  <c r="D58" i="6" s="1"/>
  <c r="H58" i="6" a="1"/>
  <c r="H58" i="6" s="1"/>
  <c r="K58" i="6" a="1"/>
  <c r="K58" i="6" s="1"/>
  <c r="O58" i="6" a="1"/>
  <c r="O58" i="6" s="1"/>
  <c r="R58" i="6" a="1"/>
  <c r="R58" i="6" s="1"/>
  <c r="V58" i="6" a="1"/>
  <c r="V58" i="6" s="1"/>
  <c r="AC58" i="6" a="1"/>
  <c r="AC58" i="6" s="1"/>
  <c r="AG58" i="6" a="1"/>
  <c r="AG58" i="6" s="1"/>
  <c r="AK58" i="6" a="1"/>
  <c r="AK58" i="6" s="1"/>
  <c r="F58" i="6" a="1"/>
  <c r="F58" i="6" s="1"/>
  <c r="M58" i="6" a="1"/>
  <c r="M58" i="6" s="1"/>
  <c r="T58" i="6" a="1"/>
  <c r="T58" i="6" s="1"/>
  <c r="AA58" i="6" a="1"/>
  <c r="AA58" i="6" s="1"/>
  <c r="AI58" i="6" a="1"/>
  <c r="AI58" i="6" s="1"/>
  <c r="L58" i="6" a="1"/>
  <c r="L58" i="6" s="1"/>
  <c r="AH58" i="6" a="1"/>
  <c r="AH58" i="6" s="1"/>
  <c r="I58" i="6" a="1"/>
  <c r="I58" i="6" s="1"/>
  <c r="P58" i="6" a="1"/>
  <c r="P58" i="6" s="1"/>
  <c r="W58" i="6" a="1"/>
  <c r="W58" i="6" s="1"/>
  <c r="AD58" i="6" a="1"/>
  <c r="AD58" i="6" s="1"/>
  <c r="AL58" i="6" a="1"/>
  <c r="AL58" i="6" s="1"/>
  <c r="S58" i="6" a="1"/>
  <c r="S58" i="6" s="1"/>
  <c r="Q58" i="6" a="1"/>
  <c r="Q58" i="6" s="1"/>
  <c r="X58" i="6" a="1"/>
  <c r="X58" i="6" s="1"/>
  <c r="AE58" i="6" a="1"/>
  <c r="AE58" i="6" s="1"/>
  <c r="AM58" i="6" a="1"/>
  <c r="AM58" i="6" s="1"/>
  <c r="B58" i="6" a="1"/>
  <c r="B58" i="6" s="1"/>
  <c r="E58" i="6" a="1"/>
  <c r="E58" i="6" s="1"/>
  <c r="Z58" i="6" a="1"/>
  <c r="Z58" i="6" s="1"/>
  <c r="E61" i="6" a="1"/>
  <c r="E61" i="6" s="1"/>
  <c r="I61" i="6" a="1"/>
  <c r="I61" i="6" s="1"/>
  <c r="M61" i="6" a="1"/>
  <c r="M61" i="6" s="1"/>
  <c r="Q61" i="6" a="1"/>
  <c r="Q61" i="6" s="1"/>
  <c r="U61" i="6" a="1"/>
  <c r="U61" i="6" s="1"/>
  <c r="Y61" i="6" a="1"/>
  <c r="Y61" i="6" s="1"/>
  <c r="AC61" i="6" a="1"/>
  <c r="AC61" i="6" s="1"/>
  <c r="AG61" i="6" a="1"/>
  <c r="AG61" i="6" s="1"/>
  <c r="AK61" i="6" a="1"/>
  <c r="AK61" i="6" s="1"/>
  <c r="F61" i="6" a="1"/>
  <c r="F61" i="6" s="1"/>
  <c r="J61" i="6" a="1"/>
  <c r="J61" i="6" s="1"/>
  <c r="N61" i="6" a="1"/>
  <c r="N61" i="6" s="1"/>
  <c r="R61" i="6" a="1"/>
  <c r="R61" i="6" s="1"/>
  <c r="V61" i="6" a="1"/>
  <c r="V61" i="6" s="1"/>
  <c r="Z61" i="6" a="1"/>
  <c r="Z61" i="6" s="1"/>
  <c r="AD61" i="6" a="1"/>
  <c r="AD61" i="6" s="1"/>
  <c r="AH61" i="6" a="1"/>
  <c r="AH61" i="6" s="1"/>
  <c r="AL61" i="6" a="1"/>
  <c r="AL61" i="6" s="1"/>
  <c r="D61" i="6" a="1"/>
  <c r="D61" i="6" s="1"/>
  <c r="L61" i="6" a="1"/>
  <c r="L61" i="6" s="1"/>
  <c r="T61" i="6" a="1"/>
  <c r="T61" i="6" s="1"/>
  <c r="AB61" i="6" a="1"/>
  <c r="AB61" i="6" s="1"/>
  <c r="AJ61" i="6" a="1"/>
  <c r="AJ61" i="6" s="1"/>
  <c r="B61" i="6" a="1"/>
  <c r="B61" i="6" s="1"/>
  <c r="S61" i="6" a="1"/>
  <c r="S61" i="6" s="1"/>
  <c r="G61" i="6" a="1"/>
  <c r="G61" i="6" s="1"/>
  <c r="O61" i="6" a="1"/>
  <c r="O61" i="6" s="1"/>
  <c r="W61" i="6" a="1"/>
  <c r="W61" i="6" s="1"/>
  <c r="AE61" i="6" a="1"/>
  <c r="AE61" i="6" s="1"/>
  <c r="AM61" i="6" a="1"/>
  <c r="AM61" i="6" s="1"/>
  <c r="C61" i="6" a="1"/>
  <c r="C61" i="6" s="1"/>
  <c r="AA61" i="6" a="1"/>
  <c r="AA61" i="6" s="1"/>
  <c r="H61" i="6" a="1"/>
  <c r="H61" i="6" s="1"/>
  <c r="P61" i="6" a="1"/>
  <c r="P61" i="6" s="1"/>
  <c r="X61" i="6" a="1"/>
  <c r="X61" i="6" s="1"/>
  <c r="AF61" i="6" a="1"/>
  <c r="AF61" i="6" s="1"/>
  <c r="K61" i="6" a="1"/>
  <c r="K61" i="6" s="1"/>
  <c r="AI61" i="6" a="1"/>
  <c r="AI61" i="6" s="1"/>
  <c r="J55" i="6" a="1"/>
  <c r="J55" i="6" s="1"/>
  <c r="AM55" i="6" a="1"/>
  <c r="AM55" i="6" s="1"/>
  <c r="AH55" i="6" a="1"/>
  <c r="AH55" i="6" s="1"/>
  <c r="AB55" i="6" a="1"/>
  <c r="AB55" i="6" s="1"/>
  <c r="AG55" i="6" a="1"/>
  <c r="AG55" i="6" s="1"/>
  <c r="S55" i="6" a="1"/>
  <c r="S55" i="6" s="1"/>
  <c r="AE55" i="6" a="1"/>
  <c r="AE55" i="6" s="1"/>
  <c r="AC55" i="6" a="1"/>
  <c r="AC55" i="6" s="1"/>
  <c r="M55" i="6" a="1"/>
  <c r="M55" i="6" s="1"/>
  <c r="E65" i="6" a="1"/>
  <c r="E65" i="6" s="1"/>
  <c r="I65" i="6" a="1"/>
  <c r="I65" i="6" s="1"/>
  <c r="M65" i="6" a="1"/>
  <c r="M65" i="6" s="1"/>
  <c r="Q65" i="6" a="1"/>
  <c r="Q65" i="6" s="1"/>
  <c r="U65" i="6" a="1"/>
  <c r="U65" i="6" s="1"/>
  <c r="Y65" i="6" a="1"/>
  <c r="Y65" i="6" s="1"/>
  <c r="AC65" i="6" a="1"/>
  <c r="AC65" i="6" s="1"/>
  <c r="AG65" i="6" a="1"/>
  <c r="AG65" i="6" s="1"/>
  <c r="AK65" i="6" a="1"/>
  <c r="AK65" i="6" s="1"/>
  <c r="F65" i="6" a="1"/>
  <c r="F65" i="6" s="1"/>
  <c r="J65" i="6" a="1"/>
  <c r="J65" i="6" s="1"/>
  <c r="N65" i="6" a="1"/>
  <c r="N65" i="6" s="1"/>
  <c r="R65" i="6" a="1"/>
  <c r="R65" i="6" s="1"/>
  <c r="V65" i="6" a="1"/>
  <c r="V65" i="6" s="1"/>
  <c r="Z65" i="6" a="1"/>
  <c r="Z65" i="6" s="1"/>
  <c r="AD65" i="6" a="1"/>
  <c r="AD65" i="6" s="1"/>
  <c r="AH65" i="6" a="1"/>
  <c r="AH65" i="6" s="1"/>
  <c r="AL65" i="6" a="1"/>
  <c r="AL65" i="6" s="1"/>
  <c r="B65" i="6" a="1"/>
  <c r="B65" i="6" s="1"/>
  <c r="H65" i="6" a="1"/>
  <c r="H65" i="6" s="1"/>
  <c r="P65" i="6" a="1"/>
  <c r="P65" i="6" s="1"/>
  <c r="X65" i="6" a="1"/>
  <c r="X65" i="6" s="1"/>
  <c r="AF65" i="6" a="1"/>
  <c r="AF65" i="6" s="1"/>
  <c r="O65" i="6" a="1"/>
  <c r="O65" i="6" s="1"/>
  <c r="AM65" i="6" a="1"/>
  <c r="AM65" i="6" s="1"/>
  <c r="C65" i="6" a="1"/>
  <c r="C65" i="6" s="1"/>
  <c r="K65" i="6" a="1"/>
  <c r="K65" i="6" s="1"/>
  <c r="S65" i="6" a="1"/>
  <c r="S65" i="6" s="1"/>
  <c r="AA65" i="6" a="1"/>
  <c r="AA65" i="6" s="1"/>
  <c r="AI65" i="6" a="1"/>
  <c r="AI65" i="6" s="1"/>
  <c r="G65" i="6" a="1"/>
  <c r="G65" i="6" s="1"/>
  <c r="AE65" i="6" a="1"/>
  <c r="AE65" i="6" s="1"/>
  <c r="D65" i="6" a="1"/>
  <c r="D65" i="6" s="1"/>
  <c r="L65" i="6" a="1"/>
  <c r="L65" i="6" s="1"/>
  <c r="T65" i="6" a="1"/>
  <c r="T65" i="6" s="1"/>
  <c r="AB65" i="6" a="1"/>
  <c r="AB65" i="6" s="1"/>
  <c r="AJ65" i="6" a="1"/>
  <c r="AJ65" i="6" s="1"/>
  <c r="W65" i="6" a="1"/>
  <c r="W65" i="6" s="1"/>
  <c r="D62" i="6" a="1"/>
  <c r="D62" i="6" s="1"/>
  <c r="H62" i="6" a="1"/>
  <c r="H62" i="6" s="1"/>
  <c r="L62" i="6" a="1"/>
  <c r="L62" i="6" s="1"/>
  <c r="P62" i="6" a="1"/>
  <c r="P62" i="6" s="1"/>
  <c r="T62" i="6" a="1"/>
  <c r="T62" i="6" s="1"/>
  <c r="X62" i="6" a="1"/>
  <c r="X62" i="6" s="1"/>
  <c r="AB62" i="6" a="1"/>
  <c r="AB62" i="6" s="1"/>
  <c r="AF62" i="6" a="1"/>
  <c r="AF62" i="6" s="1"/>
  <c r="AJ62" i="6" a="1"/>
  <c r="AJ62" i="6" s="1"/>
  <c r="E62" i="6" a="1"/>
  <c r="E62" i="6" s="1"/>
  <c r="I62" i="6" a="1"/>
  <c r="I62" i="6" s="1"/>
  <c r="M62" i="6" a="1"/>
  <c r="M62" i="6" s="1"/>
  <c r="Q62" i="6" a="1"/>
  <c r="Q62" i="6" s="1"/>
  <c r="U62" i="6" a="1"/>
  <c r="U62" i="6" s="1"/>
  <c r="Y62" i="6" a="1"/>
  <c r="Y62" i="6" s="1"/>
  <c r="AC62" i="6" a="1"/>
  <c r="AC62" i="6" s="1"/>
  <c r="AG62" i="6" a="1"/>
  <c r="AG62" i="6" s="1"/>
  <c r="AK62" i="6" a="1"/>
  <c r="AK62" i="6" s="1"/>
  <c r="B62" i="6" a="1"/>
  <c r="B62" i="6" s="1"/>
  <c r="G62" i="6" a="1"/>
  <c r="G62" i="6" s="1"/>
  <c r="O62" i="6" a="1"/>
  <c r="O62" i="6" s="1"/>
  <c r="W62" i="6" a="1"/>
  <c r="W62" i="6" s="1"/>
  <c r="AE62" i="6" a="1"/>
  <c r="AE62" i="6" s="1"/>
  <c r="AM62" i="6" a="1"/>
  <c r="AM62" i="6" s="1"/>
  <c r="F62" i="6" a="1"/>
  <c r="F62" i="6" s="1"/>
  <c r="AD62" i="6" a="1"/>
  <c r="AD62" i="6" s="1"/>
  <c r="J62" i="6" a="1"/>
  <c r="J62" i="6" s="1"/>
  <c r="R62" i="6" a="1"/>
  <c r="R62" i="6" s="1"/>
  <c r="Z62" i="6" a="1"/>
  <c r="Z62" i="6" s="1"/>
  <c r="AH62" i="6" a="1"/>
  <c r="AH62" i="6" s="1"/>
  <c r="N62" i="6" a="1"/>
  <c r="N62" i="6" s="1"/>
  <c r="AL62" i="6" a="1"/>
  <c r="AL62" i="6" s="1"/>
  <c r="C62" i="6" a="1"/>
  <c r="C62" i="6" s="1"/>
  <c r="K62" i="6" a="1"/>
  <c r="K62" i="6" s="1"/>
  <c r="S62" i="6" a="1"/>
  <c r="S62" i="6" s="1"/>
  <c r="AA62" i="6" a="1"/>
  <c r="AA62" i="6" s="1"/>
  <c r="AI62" i="6" a="1"/>
  <c r="AI62" i="6" s="1"/>
  <c r="V62" i="6" a="1"/>
  <c r="V62" i="6" s="1"/>
  <c r="AR47" i="6" a="1"/>
  <c r="AR47" i="6" s="1"/>
  <c r="AU47" i="6" a="1"/>
  <c r="AU47" i="6" s="1"/>
  <c r="BB47" i="6" a="1"/>
  <c r="BB47" i="6" s="1"/>
  <c r="BE47" i="6" a="1"/>
  <c r="BE47" i="6" s="1"/>
  <c r="BH47" i="6" a="1"/>
  <c r="BH47" i="6" s="1"/>
  <c r="BK47" i="6" a="1"/>
  <c r="BK47" i="6" s="1"/>
  <c r="BR47" i="6" a="1"/>
  <c r="BR47" i="6" s="1"/>
  <c r="BU47" i="6" a="1"/>
  <c r="BU47" i="6" s="1"/>
  <c r="BX47" i="6" a="1"/>
  <c r="BX47" i="6" s="1"/>
  <c r="CA47" i="6" a="1"/>
  <c r="CA47" i="6" s="1"/>
  <c r="AW48" i="6" a="1"/>
  <c r="AW48" i="6" s="1"/>
  <c r="AZ48" i="6" a="1"/>
  <c r="AZ48" i="6" s="1"/>
  <c r="BC48" i="6" a="1"/>
  <c r="BC48" i="6" s="1"/>
  <c r="BF48" i="6" a="1"/>
  <c r="BF48" i="6" s="1"/>
  <c r="BM48" i="6" a="1"/>
  <c r="BM48" i="6" s="1"/>
  <c r="BP48" i="6" a="1"/>
  <c r="BP48" i="6" s="1"/>
  <c r="BS48" i="6" a="1"/>
  <c r="BS48" i="6" s="1"/>
  <c r="BV48" i="6" a="1"/>
  <c r="BV48" i="6" s="1"/>
  <c r="AR49" i="6" a="1"/>
  <c r="AR49" i="6" s="1"/>
  <c r="AU49" i="6" a="1"/>
  <c r="AU49" i="6" s="1"/>
  <c r="AX49" i="6" a="1"/>
  <c r="AX49" i="6" s="1"/>
  <c r="BA49" i="6" a="1"/>
  <c r="BA49" i="6" s="1"/>
  <c r="BH49" i="6" a="1"/>
  <c r="BH49" i="6" s="1"/>
  <c r="BK49" i="6" a="1"/>
  <c r="BK49" i="6" s="1"/>
  <c r="BN49" i="6" a="1"/>
  <c r="BN49" i="6" s="1"/>
  <c r="BQ49" i="6" a="1"/>
  <c r="BQ49" i="6" s="1"/>
  <c r="BX49" i="6" a="1"/>
  <c r="BX49" i="6" s="1"/>
  <c r="CA49" i="6" a="1"/>
  <c r="CA49" i="6" s="1"/>
  <c r="AS50" i="6" a="1"/>
  <c r="AS50" i="6" s="1"/>
  <c r="AV50" i="6" a="1"/>
  <c r="AV50" i="6" s="1"/>
  <c r="BC50" i="6" a="1"/>
  <c r="BC50" i="6" s="1"/>
  <c r="BF50" i="6" a="1"/>
  <c r="BF50" i="6" s="1"/>
  <c r="BI50" i="6" a="1"/>
  <c r="BI50" i="6" s="1"/>
  <c r="BL50" i="6" a="1"/>
  <c r="BL50" i="6" s="1"/>
  <c r="BS50" i="6" a="1"/>
  <c r="BS50" i="6" s="1"/>
  <c r="BV50" i="6" a="1"/>
  <c r="BV50" i="6" s="1"/>
  <c r="BY50" i="6" a="1"/>
  <c r="BY50" i="6" s="1"/>
  <c r="AQ51" i="6" a="1"/>
  <c r="AQ51" i="6" s="1"/>
  <c r="AX51" i="6" a="1"/>
  <c r="AX51" i="6" s="1"/>
  <c r="BA51" i="6" a="1"/>
  <c r="BA51" i="6" s="1"/>
  <c r="BD51" i="6" a="1"/>
  <c r="BD51" i="6" s="1"/>
  <c r="BG51" i="6" a="1"/>
  <c r="BG51" i="6" s="1"/>
  <c r="BN51" i="6" a="1"/>
  <c r="BN51" i="6" s="1"/>
  <c r="BR51" i="6" a="1"/>
  <c r="BR51" i="6" s="1"/>
  <c r="BV51" i="6" a="1"/>
  <c r="BV51" i="6" s="1"/>
  <c r="BZ51" i="6" a="1"/>
  <c r="BZ51" i="6" s="1"/>
  <c r="AS52" i="6" a="1"/>
  <c r="AS52" i="6" s="1"/>
  <c r="AW52" i="6" a="1"/>
  <c r="AW52" i="6" s="1"/>
  <c r="BA52" i="6" a="1"/>
  <c r="BA52" i="6" s="1"/>
  <c r="BE52" i="6" a="1"/>
  <c r="BE52" i="6" s="1"/>
  <c r="BI52" i="6" a="1"/>
  <c r="BI52" i="6" s="1"/>
  <c r="BM52" i="6" a="1"/>
  <c r="BM52" i="6" s="1"/>
  <c r="BQ52" i="6" a="1"/>
  <c r="BQ52" i="6" s="1"/>
  <c r="BU52" i="6" a="1"/>
  <c r="BU52" i="6" s="1"/>
  <c r="BY52" i="6" a="1"/>
  <c r="BY52" i="6" s="1"/>
  <c r="AR53" i="6" a="1"/>
  <c r="AR53" i="6" s="1"/>
  <c r="AV53" i="6" a="1"/>
  <c r="AV53" i="6" s="1"/>
  <c r="AZ53" i="6" a="1"/>
  <c r="AZ53" i="6" s="1"/>
  <c r="BD53" i="6" a="1"/>
  <c r="BD53" i="6" s="1"/>
  <c r="BH53" i="6" a="1"/>
  <c r="BH53" i="6" s="1"/>
  <c r="BK53" i="6" a="1"/>
  <c r="BK53" i="6" s="1"/>
  <c r="BQ53" i="6" a="1"/>
  <c r="BQ53" i="6" s="1"/>
  <c r="BU53" i="6" a="1"/>
  <c r="BU53" i="6" s="1"/>
  <c r="BX53" i="6" a="1"/>
  <c r="BX53" i="6" s="1"/>
  <c r="CA53" i="6" a="1"/>
  <c r="CA53" i="6" s="1"/>
  <c r="AV54" i="6" a="1"/>
  <c r="AV54" i="6" s="1"/>
  <c r="AZ54" i="6" a="1"/>
  <c r="AZ54" i="6" s="1"/>
  <c r="BG54" i="6" a="1"/>
  <c r="BG54" i="6" s="1"/>
  <c r="BJ54" i="6" a="1"/>
  <c r="BJ54" i="6" s="1"/>
  <c r="BM54" i="6" a="1"/>
  <c r="BM54" i="6" s="1"/>
  <c r="BP54" i="6" a="1"/>
  <c r="BP54" i="6" s="1"/>
  <c r="AW47" i="6" a="1"/>
  <c r="AW47" i="6" s="1"/>
  <c r="BA47" i="6" a="1"/>
  <c r="BA47" i="6" s="1"/>
  <c r="BF47" i="6" a="1"/>
  <c r="BF47" i="6" s="1"/>
  <c r="BJ47" i="6" a="1"/>
  <c r="BJ47" i="6" s="1"/>
  <c r="BN47" i="6" a="1"/>
  <c r="BN47" i="6" s="1"/>
  <c r="AT48" i="6" a="1"/>
  <c r="AT48" i="6" s="1"/>
  <c r="AX48" i="6" a="1"/>
  <c r="AX48" i="6" s="1"/>
  <c r="BB48" i="6" a="1"/>
  <c r="BB48" i="6" s="1"/>
  <c r="BG48" i="6" a="1"/>
  <c r="BG48" i="6" s="1"/>
  <c r="BK48" i="6" a="1"/>
  <c r="BK48" i="6" s="1"/>
  <c r="BO48" i="6" a="1"/>
  <c r="BO48" i="6" s="1"/>
  <c r="BT48" i="6" a="1"/>
  <c r="BT48" i="6" s="1"/>
  <c r="BX48" i="6" a="1"/>
  <c r="BX48" i="6" s="1"/>
  <c r="AQ49" i="6" a="1"/>
  <c r="AQ49" i="6" s="1"/>
  <c r="AV49" i="6" a="1"/>
  <c r="AV49" i="6" s="1"/>
  <c r="AZ49" i="6" a="1"/>
  <c r="AZ49" i="6" s="1"/>
  <c r="BD49" i="6" a="1"/>
  <c r="BD49" i="6" s="1"/>
  <c r="BU49" i="6" a="1"/>
  <c r="BU49" i="6" s="1"/>
  <c r="BY49" i="6" a="1"/>
  <c r="BY49" i="6" s="1"/>
  <c r="AR50" i="6" a="1"/>
  <c r="AR50" i="6" s="1"/>
  <c r="AW50" i="6" a="1"/>
  <c r="AW50" i="6" s="1"/>
  <c r="BA50" i="6" a="1"/>
  <c r="BA50" i="6" s="1"/>
  <c r="BE50" i="6" a="1"/>
  <c r="BE50" i="6" s="1"/>
  <c r="BJ50" i="6" a="1"/>
  <c r="BJ50" i="6" s="1"/>
  <c r="BN50" i="6" a="1"/>
  <c r="BN50" i="6" s="1"/>
  <c r="BR50" i="6" a="1"/>
  <c r="BR50" i="6" s="1"/>
  <c r="BW50" i="6" a="1"/>
  <c r="BW50" i="6" s="1"/>
  <c r="CA50" i="6" a="1"/>
  <c r="CA50" i="6" s="1"/>
  <c r="AT51" i="6" a="1"/>
  <c r="AT51" i="6" s="1"/>
  <c r="BK51" i="6" a="1"/>
  <c r="BK51" i="6" s="1"/>
  <c r="BP51" i="6" a="1"/>
  <c r="BP51" i="6" s="1"/>
  <c r="BU51" i="6" a="1"/>
  <c r="BU51" i="6" s="1"/>
  <c r="CA51" i="6" a="1"/>
  <c r="CA51" i="6" s="1"/>
  <c r="AU52" i="6" a="1"/>
  <c r="AU52" i="6" s="1"/>
  <c r="AZ52" i="6" a="1"/>
  <c r="AZ52" i="6" s="1"/>
  <c r="BF52" i="6" a="1"/>
  <c r="BF52" i="6" s="1"/>
  <c r="BK52" i="6" a="1"/>
  <c r="BK52" i="6" s="1"/>
  <c r="BP52" i="6" a="1"/>
  <c r="BP52" i="6" s="1"/>
  <c r="BV52" i="6" a="1"/>
  <c r="BV52" i="6" s="1"/>
  <c r="CA52" i="6" a="1"/>
  <c r="CA52" i="6" s="1"/>
  <c r="AU53" i="6" a="1"/>
  <c r="AU53" i="6" s="1"/>
  <c r="BA53" i="6" a="1"/>
  <c r="BA53" i="6" s="1"/>
  <c r="BF53" i="6" a="1"/>
  <c r="BF53" i="6" s="1"/>
  <c r="BJ53" i="6" a="1"/>
  <c r="BJ53" i="6" s="1"/>
  <c r="BO53" i="6" a="1"/>
  <c r="BO53" i="6" s="1"/>
  <c r="BS53" i="6" a="1"/>
  <c r="BS53" i="6" s="1"/>
  <c r="BW53" i="6" a="1"/>
  <c r="BW53" i="6" s="1"/>
  <c r="AQ54" i="6" a="1"/>
  <c r="AQ54" i="6" s="1"/>
  <c r="AU54" i="6" a="1"/>
  <c r="AU54" i="6" s="1"/>
  <c r="AY54" i="6" a="1"/>
  <c r="AY54" i="6" s="1"/>
  <c r="BD54" i="6" a="1"/>
  <c r="BD54" i="6" s="1"/>
  <c r="BI54" i="6" a="1"/>
  <c r="BI54" i="6" s="1"/>
  <c r="BL54" i="6" a="1"/>
  <c r="BL54" i="6" s="1"/>
  <c r="BQ54" i="6" a="1"/>
  <c r="BQ54" i="6" s="1"/>
  <c r="BW54" i="6" a="1"/>
  <c r="BW54" i="6" s="1"/>
  <c r="BZ54" i="6" a="1"/>
  <c r="BZ54" i="6" s="1"/>
  <c r="AR55" i="6" a="1"/>
  <c r="AR55" i="6" s="1"/>
  <c r="AX55" i="6" a="1"/>
  <c r="AX55" i="6" s="1"/>
  <c r="BB55" i="6" a="1"/>
  <c r="BB55" i="6" s="1"/>
  <c r="BE55" i="6" a="1"/>
  <c r="BE55" i="6" s="1"/>
  <c r="BH55" i="6" a="1"/>
  <c r="BH55" i="6" s="1"/>
  <c r="BN55" i="6" a="1"/>
  <c r="BN55" i="6" s="1"/>
  <c r="BR55" i="6" a="1"/>
  <c r="BR55" i="6" s="1"/>
  <c r="BU55" i="6" a="1"/>
  <c r="BU55" i="6" s="1"/>
  <c r="BX55" i="6" a="1"/>
  <c r="BX55" i="6" s="1"/>
  <c r="AS56" i="6" a="1"/>
  <c r="AS56" i="6" s="1"/>
  <c r="AW56" i="6" a="1"/>
  <c r="AW56" i="6" s="1"/>
  <c r="AZ56" i="6" a="1"/>
  <c r="AZ56" i="6" s="1"/>
  <c r="BD56" i="6" a="1"/>
  <c r="BD56" i="6" s="1"/>
  <c r="BG56" i="6" a="1"/>
  <c r="BG56" i="6" s="1"/>
  <c r="BK56" i="6" a="1"/>
  <c r="BK56" i="6" s="1"/>
  <c r="BR56" i="6" a="1"/>
  <c r="BR56" i="6" s="1"/>
  <c r="BV56" i="6" a="1"/>
  <c r="BV56" i="6" s="1"/>
  <c r="BY56" i="6" a="1"/>
  <c r="BY56" i="6" s="1"/>
  <c r="AR57" i="6" a="1"/>
  <c r="AR57" i="6" s="1"/>
  <c r="AU57" i="6" a="1"/>
  <c r="AU57" i="6" s="1"/>
  <c r="AY57" i="6" a="1"/>
  <c r="AY57" i="6" s="1"/>
  <c r="BB57" i="6" a="1"/>
  <c r="BB57" i="6" s="1"/>
  <c r="BF57" i="6" a="1"/>
  <c r="BF57" i="6" s="1"/>
  <c r="BM57" i="6" a="1"/>
  <c r="BM57" i="6" s="1"/>
  <c r="BQ57" i="6" a="1"/>
  <c r="BQ57" i="6" s="1"/>
  <c r="BT57" i="6" a="1"/>
  <c r="BT57" i="6" s="1"/>
  <c r="BX57" i="6" a="1"/>
  <c r="BX57" i="6" s="1"/>
  <c r="CA57" i="6" a="1"/>
  <c r="CA57" i="6" s="1"/>
  <c r="AT58" i="6" a="1"/>
  <c r="AT58" i="6" s="1"/>
  <c r="AW58" i="6" a="1"/>
  <c r="AW58" i="6" s="1"/>
  <c r="BA58" i="6" a="1"/>
  <c r="BA58" i="6" s="1"/>
  <c r="BH58" i="6" a="1"/>
  <c r="BH58" i="6" s="1"/>
  <c r="BL58" i="6" a="1"/>
  <c r="BL58" i="6" s="1"/>
  <c r="BR58" i="6" a="1"/>
  <c r="BR58" i="6" s="1"/>
  <c r="BU58" i="6" a="1"/>
  <c r="BU58" i="6" s="1"/>
  <c r="BX58" i="6" a="1"/>
  <c r="BX58" i="6" s="1"/>
  <c r="AQ59" i="6" a="1"/>
  <c r="AQ59" i="6" s="1"/>
  <c r="AT59" i="6" a="1"/>
  <c r="AT59" i="6" s="1"/>
  <c r="AX59" i="6" a="1"/>
  <c r="AX59" i="6" s="1"/>
  <c r="BA59" i="6" a="1"/>
  <c r="BA59" i="6" s="1"/>
  <c r="BE59" i="6" a="1"/>
  <c r="BE59" i="6" s="1"/>
  <c r="BH59" i="6" a="1"/>
  <c r="BH59" i="6" s="1"/>
  <c r="BL59" i="6" a="1"/>
  <c r="BL59" i="6" s="1"/>
  <c r="BS59" i="6" a="1"/>
  <c r="BS59" i="6" s="1"/>
  <c r="BW59" i="6" a="1"/>
  <c r="BW59" i="6" s="1"/>
  <c r="BZ59" i="6" a="1"/>
  <c r="BZ59" i="6" s="1"/>
  <c r="AS60" i="6" a="1"/>
  <c r="AS60" i="6" s="1"/>
  <c r="AV60" i="6" a="1"/>
  <c r="AV60" i="6" s="1"/>
  <c r="AZ60" i="6" a="1"/>
  <c r="AZ60" i="6" s="1"/>
  <c r="BC60" i="6" a="1"/>
  <c r="BC60" i="6" s="1"/>
  <c r="BG60" i="6" a="1"/>
  <c r="BG60" i="6" s="1"/>
  <c r="BN60" i="6" a="1"/>
  <c r="BN60" i="6" s="1"/>
  <c r="BR60" i="6" a="1"/>
  <c r="BR60" i="6" s="1"/>
  <c r="BU60" i="6" a="1"/>
  <c r="BU60" i="6" s="1"/>
  <c r="BY60" i="6" a="1"/>
  <c r="BY60" i="6" s="1"/>
  <c r="AQ61" i="6" a="1"/>
  <c r="AQ61" i="6" s="1"/>
  <c r="AU61" i="6" a="1"/>
  <c r="AU61" i="6" s="1"/>
  <c r="AX61" i="6" a="1"/>
  <c r="AX61" i="6" s="1"/>
  <c r="BB61" i="6" a="1"/>
  <c r="BB61" i="6" s="1"/>
  <c r="BI61" i="6" a="1"/>
  <c r="BI61" i="6" s="1"/>
  <c r="BM61" i="6" a="1"/>
  <c r="BM61" i="6" s="1"/>
  <c r="BP61" i="6" a="1"/>
  <c r="BP61" i="6" s="1"/>
  <c r="BT61" i="6" a="1"/>
  <c r="BT61" i="6" s="1"/>
  <c r="BW61" i="6" a="1"/>
  <c r="BW61" i="6" s="1"/>
  <c r="CA61" i="6" a="1"/>
  <c r="CA61" i="6" s="1"/>
  <c r="AS62" i="6" a="1"/>
  <c r="AS62" i="6" s="1"/>
  <c r="AW62" i="6" a="1"/>
  <c r="AW62" i="6" s="1"/>
  <c r="BD62" i="6" a="1"/>
  <c r="BD62" i="6" s="1"/>
  <c r="BH62" i="6" a="1"/>
  <c r="BH62" i="6" s="1"/>
  <c r="BK62" i="6" a="1"/>
  <c r="BK62" i="6" s="1"/>
  <c r="BO62" i="6" a="1"/>
  <c r="BO62" i="6" s="1"/>
  <c r="BR62" i="6" a="1"/>
  <c r="BR62" i="6" s="1"/>
  <c r="BV62" i="6" a="1"/>
  <c r="BV62" i="6" s="1"/>
  <c r="BY62" i="6" a="1"/>
  <c r="BY62" i="6" s="1"/>
  <c r="AR63" i="6" a="1"/>
  <c r="AR63" i="6" s="1"/>
  <c r="AY63" i="6" a="1"/>
  <c r="AY63" i="6" s="1"/>
  <c r="BC63" i="6" a="1"/>
  <c r="BC63" i="6" s="1"/>
  <c r="BF63" i="6" a="1"/>
  <c r="BF63" i="6" s="1"/>
  <c r="BJ63" i="6" a="1"/>
  <c r="BJ63" i="6" s="1"/>
  <c r="BM63" i="6" a="1"/>
  <c r="BM63" i="6" s="1"/>
  <c r="BQ63" i="6" a="1"/>
  <c r="BQ63" i="6" s="1"/>
  <c r="BT63" i="6" a="1"/>
  <c r="BT63" i="6" s="1"/>
  <c r="BW63" i="6" a="1"/>
  <c r="BW63" i="6" s="1"/>
  <c r="AS64" i="6" a="1"/>
  <c r="AS64" i="6" s="1"/>
  <c r="AV64" i="6" a="1"/>
  <c r="AV64" i="6" s="1"/>
  <c r="AY64" i="6" a="1"/>
  <c r="AY64" i="6" s="1"/>
  <c r="BB64" i="6" a="1"/>
  <c r="BB64" i="6" s="1"/>
  <c r="BI64" i="6" a="1"/>
  <c r="BI64" i="6" s="1"/>
  <c r="BL64" i="6" a="1"/>
  <c r="BL64" i="6" s="1"/>
  <c r="AQ47" i="6" a="1"/>
  <c r="AQ47" i="6" s="1"/>
  <c r="AX47" i="6" a="1"/>
  <c r="AX47" i="6" s="1"/>
  <c r="BC47" i="6" a="1"/>
  <c r="BC47" i="6" s="1"/>
  <c r="BI47" i="6" a="1"/>
  <c r="BI47" i="6" s="1"/>
  <c r="BO47" i="6" a="1"/>
  <c r="BO47" i="6" s="1"/>
  <c r="BT47" i="6" a="1"/>
  <c r="BT47" i="6" s="1"/>
  <c r="BZ47" i="6" a="1"/>
  <c r="BZ47" i="6" s="1"/>
  <c r="AU48" i="6" a="1"/>
  <c r="AU48" i="6" s="1"/>
  <c r="BA48" i="6" a="1"/>
  <c r="BA48" i="6" s="1"/>
  <c r="BL48" i="6" a="1"/>
  <c r="BL48" i="6" s="1"/>
  <c r="BW48" i="6" a="1"/>
  <c r="BW48" i="6" s="1"/>
  <c r="AW49" i="6" a="1"/>
  <c r="AW49" i="6" s="1"/>
  <c r="BC49" i="6" a="1"/>
  <c r="BC49" i="6" s="1"/>
  <c r="BI49" i="6" a="1"/>
  <c r="BI49" i="6" s="1"/>
  <c r="BO49" i="6" a="1"/>
  <c r="BO49" i="6" s="1"/>
  <c r="BT49" i="6" a="1"/>
  <c r="BT49" i="6" s="1"/>
  <c r="BZ49" i="6" a="1"/>
  <c r="BZ49" i="6" s="1"/>
  <c r="AU50" i="6" a="1"/>
  <c r="AU50" i="6" s="1"/>
  <c r="AZ50" i="6" a="1"/>
  <c r="AZ50" i="6" s="1"/>
  <c r="BG50" i="6" a="1"/>
  <c r="BG50" i="6" s="1"/>
  <c r="BQ50" i="6" a="1"/>
  <c r="BQ50" i="6" s="1"/>
  <c r="AR51" i="6" a="1"/>
  <c r="AR51" i="6" s="1"/>
  <c r="AW51" i="6" a="1"/>
  <c r="AW51" i="6" s="1"/>
  <c r="BC51" i="6" a="1"/>
  <c r="BC51" i="6" s="1"/>
  <c r="BI51" i="6" a="1"/>
  <c r="BI51" i="6" s="1"/>
  <c r="BO51" i="6" a="1"/>
  <c r="BO51" i="6" s="1"/>
  <c r="BW51" i="6" a="1"/>
  <c r="BW51" i="6" s="1"/>
  <c r="AR52" i="6" a="1"/>
  <c r="AR52" i="6" s="1"/>
  <c r="AY52" i="6" a="1"/>
  <c r="AY52" i="6" s="1"/>
  <c r="BG52" i="6" a="1"/>
  <c r="BG52" i="6" s="1"/>
  <c r="BN52" i="6" a="1"/>
  <c r="BN52" i="6" s="1"/>
  <c r="BT52" i="6" a="1"/>
  <c r="BT52" i="6" s="1"/>
  <c r="AQ53" i="6" a="1"/>
  <c r="AQ53" i="6" s="1"/>
  <c r="AX53" i="6" a="1"/>
  <c r="AX53" i="6" s="1"/>
  <c r="BE53" i="6" a="1"/>
  <c r="BE53" i="6" s="1"/>
  <c r="BL53" i="6" a="1"/>
  <c r="BL53" i="6" s="1"/>
  <c r="AR54" i="6" a="1"/>
  <c r="AR54" i="6" s="1"/>
  <c r="AW54" i="6" a="1"/>
  <c r="AW54" i="6" s="1"/>
  <c r="BC54" i="6" a="1"/>
  <c r="BC54" i="6" s="1"/>
  <c r="BO54" i="6" a="1"/>
  <c r="BO54" i="6" s="1"/>
  <c r="BS54" i="6" a="1"/>
  <c r="BS54" i="6" s="1"/>
  <c r="AU55" i="6" a="1"/>
  <c r="AU55" i="6" s="1"/>
  <c r="AY55" i="6" a="1"/>
  <c r="AY55" i="6" s="1"/>
  <c r="BG55" i="6" a="1"/>
  <c r="BG55" i="6" s="1"/>
  <c r="BL55" i="6" a="1"/>
  <c r="BL55" i="6" s="1"/>
  <c r="BP55" i="6" a="1"/>
  <c r="BP55" i="6" s="1"/>
  <c r="BT55" i="6" a="1"/>
  <c r="BT55" i="6" s="1"/>
  <c r="BY55" i="6" a="1"/>
  <c r="BY55" i="6" s="1"/>
  <c r="AR56" i="6" a="1"/>
  <c r="AR56" i="6" s="1"/>
  <c r="AV56" i="6" a="1"/>
  <c r="AV56" i="6" s="1"/>
  <c r="BA56" i="6" a="1"/>
  <c r="BA56" i="6" s="1"/>
  <c r="BF56" i="6" a="1"/>
  <c r="BF56" i="6" s="1"/>
  <c r="BJ56" i="6" a="1"/>
  <c r="BJ56" i="6" s="1"/>
  <c r="BO56" i="6" a="1"/>
  <c r="BO56" i="6" s="1"/>
  <c r="BT56" i="6" a="1"/>
  <c r="BT56" i="6" s="1"/>
  <c r="BX56" i="6" a="1"/>
  <c r="BX56" i="6" s="1"/>
  <c r="AS57" i="6" a="1"/>
  <c r="AS57" i="6" s="1"/>
  <c r="AW57" i="6" a="1"/>
  <c r="AW57" i="6" s="1"/>
  <c r="BG57" i="6" a="1"/>
  <c r="BG57" i="6" s="1"/>
  <c r="BK57" i="6" a="1"/>
  <c r="BK57" i="6" s="1"/>
  <c r="BP57" i="6" a="1"/>
  <c r="BP57" i="6" s="1"/>
  <c r="BU57" i="6" a="1"/>
  <c r="BU57" i="6" s="1"/>
  <c r="AS58" i="6" a="1"/>
  <c r="AS58" i="6" s="1"/>
  <c r="AX58" i="6" a="1"/>
  <c r="AX58" i="6" s="1"/>
  <c r="AS47" i="6" a="1"/>
  <c r="AS47" i="6" s="1"/>
  <c r="AY47" i="6" a="1"/>
  <c r="AY47" i="6" s="1"/>
  <c r="BD47" i="6" a="1"/>
  <c r="BD47" i="6" s="1"/>
  <c r="BP47" i="6" a="1"/>
  <c r="BP47" i="6" s="1"/>
  <c r="BV47" i="6" a="1"/>
  <c r="BV47" i="6" s="1"/>
  <c r="AQ48" i="6" a="1"/>
  <c r="AQ48" i="6" s="1"/>
  <c r="AV48" i="6" a="1"/>
  <c r="AV48" i="6" s="1"/>
  <c r="BH48" i="6" a="1"/>
  <c r="BH48" i="6" s="1"/>
  <c r="BR48" i="6" a="1"/>
  <c r="BR48" i="6" s="1"/>
  <c r="BY48" i="6" a="1"/>
  <c r="BY48" i="6" s="1"/>
  <c r="AS49" i="6" a="1"/>
  <c r="AS49" i="6" s="1"/>
  <c r="AY49" i="6" a="1"/>
  <c r="AY49" i="6" s="1"/>
  <c r="BE49" i="6" a="1"/>
  <c r="BE49" i="6" s="1"/>
  <c r="BJ49" i="6" a="1"/>
  <c r="BJ49" i="6" s="1"/>
  <c r="BP49" i="6" a="1"/>
  <c r="BP49" i="6" s="1"/>
  <c r="BV49" i="6" a="1"/>
  <c r="BV49" i="6" s="1"/>
  <c r="AQ50" i="6" a="1"/>
  <c r="AQ50" i="6" s="1"/>
  <c r="BB50" i="6" a="1"/>
  <c r="BB50" i="6" s="1"/>
  <c r="BM50" i="6" a="1"/>
  <c r="BM50" i="6" s="1"/>
  <c r="BX50" i="6" a="1"/>
  <c r="BX50" i="6" s="1"/>
  <c r="AS51" i="6" a="1"/>
  <c r="AS51" i="6" s="1"/>
  <c r="AY51" i="6" a="1"/>
  <c r="AY51" i="6" s="1"/>
  <c r="BE51" i="6" a="1"/>
  <c r="BE51" i="6" s="1"/>
  <c r="BJ51" i="6" a="1"/>
  <c r="BJ51" i="6" s="1"/>
  <c r="BQ51" i="6" a="1"/>
  <c r="BQ51" i="6" s="1"/>
  <c r="BX51" i="6" a="1"/>
  <c r="BX51" i="6" s="1"/>
  <c r="AT52" i="6" a="1"/>
  <c r="AT52" i="6" s="1"/>
  <c r="BB52" i="6" a="1"/>
  <c r="BB52" i="6" s="1"/>
  <c r="BH52" i="6" a="1"/>
  <c r="BH52" i="6" s="1"/>
  <c r="BO52" i="6" a="1"/>
  <c r="BO52" i="6" s="1"/>
  <c r="BW52" i="6" a="1"/>
  <c r="BW52" i="6" s="1"/>
  <c r="AS53" i="6" a="1"/>
  <c r="AS53" i="6" s="1"/>
  <c r="AY53" i="6" a="1"/>
  <c r="AY53" i="6" s="1"/>
  <c r="BG53" i="6" a="1"/>
  <c r="BG53" i="6" s="1"/>
  <c r="BM53" i="6" a="1"/>
  <c r="BM53" i="6" s="1"/>
  <c r="BR53" i="6" a="1"/>
  <c r="BR53" i="6" s="1"/>
  <c r="AS54" i="6" a="1"/>
  <c r="AS54" i="6" s="1"/>
  <c r="AX54" i="6" a="1"/>
  <c r="AX54" i="6" s="1"/>
  <c r="BE54" i="6" a="1"/>
  <c r="BE54" i="6" s="1"/>
  <c r="BK54" i="6" a="1"/>
  <c r="BK54" i="6" s="1"/>
  <c r="BT54" i="6" a="1"/>
  <c r="BT54" i="6" s="1"/>
  <c r="BX54" i="6" a="1"/>
  <c r="BX54" i="6" s="1"/>
  <c r="AQ55" i="6" a="1"/>
  <c r="AQ55" i="6" s="1"/>
  <c r="AV55" i="6" a="1"/>
  <c r="AV55" i="6" s="1"/>
  <c r="AZ55" i="6" a="1"/>
  <c r="AZ55" i="6" s="1"/>
  <c r="BD55" i="6" a="1"/>
  <c r="BD55" i="6" s="1"/>
  <c r="BI55" i="6" a="1"/>
  <c r="BI55" i="6" s="1"/>
  <c r="BM55" i="6" a="1"/>
  <c r="BM55" i="6" s="1"/>
  <c r="BQ55" i="6" a="1"/>
  <c r="BQ55" i="6" s="1"/>
  <c r="BZ55" i="6" a="1"/>
  <c r="BZ55" i="6" s="1"/>
  <c r="AX56" i="6" a="1"/>
  <c r="AX56" i="6" s="1"/>
  <c r="BB56" i="6" a="1"/>
  <c r="BB56" i="6" s="1"/>
  <c r="BL56" i="6" a="1"/>
  <c r="BL56" i="6" s="1"/>
  <c r="BP56" i="6" a="1"/>
  <c r="BP56" i="6" s="1"/>
  <c r="BU56" i="6" a="1"/>
  <c r="BU56" i="6" s="1"/>
  <c r="BZ56" i="6" a="1"/>
  <c r="BZ56" i="6" s="1"/>
  <c r="AX57" i="6" a="1"/>
  <c r="AX57" i="6" s="1"/>
  <c r="BC57" i="6" a="1"/>
  <c r="BC57" i="6" s="1"/>
  <c r="BH57" i="6" a="1"/>
  <c r="BH57" i="6" s="1"/>
  <c r="BL57" i="6" a="1"/>
  <c r="BL57" i="6" s="1"/>
  <c r="BV57" i="6" a="1"/>
  <c r="BV57" i="6" s="1"/>
  <c r="BZ57" i="6" a="1"/>
  <c r="BZ57" i="6" s="1"/>
  <c r="AU58" i="6" a="1"/>
  <c r="AU58" i="6" s="1"/>
  <c r="AY58" i="6" a="1"/>
  <c r="AY58" i="6" s="1"/>
  <c r="BD58" i="6" a="1"/>
  <c r="BD58" i="6" s="1"/>
  <c r="BI58" i="6" a="1"/>
  <c r="BI58" i="6" s="1"/>
  <c r="BM58" i="6" a="1"/>
  <c r="BM58" i="6" s="1"/>
  <c r="BQ58" i="6" a="1"/>
  <c r="BQ58" i="6" s="1"/>
  <c r="BV58" i="6" a="1"/>
  <c r="BV58" i="6" s="1"/>
  <c r="BZ58" i="6" a="1"/>
  <c r="BZ58" i="6" s="1"/>
  <c r="AS59" i="6" a="1"/>
  <c r="AS59" i="6" s="1"/>
  <c r="AY59" i="6" a="1"/>
  <c r="AY59" i="6" s="1"/>
  <c r="BC59" i="6" a="1"/>
  <c r="BC59" i="6" s="1"/>
  <c r="BM59" i="6" a="1"/>
  <c r="BM59" i="6" s="1"/>
  <c r="BQ59" i="6" a="1"/>
  <c r="BQ59" i="6" s="1"/>
  <c r="BV59" i="6" a="1"/>
  <c r="BV59" i="6" s="1"/>
  <c r="CA59" i="6" a="1"/>
  <c r="CA59" i="6" s="1"/>
  <c r="AY60" i="6" a="1"/>
  <c r="AY60" i="6" s="1"/>
  <c r="BD60" i="6" a="1"/>
  <c r="BD60" i="6" s="1"/>
  <c r="BI60" i="6" a="1"/>
  <c r="BI60" i="6" s="1"/>
  <c r="BM60" i="6" a="1"/>
  <c r="BM60" i="6" s="1"/>
  <c r="BW60" i="6" a="1"/>
  <c r="BW60" i="6" s="1"/>
  <c r="CA60" i="6" a="1"/>
  <c r="CA60" i="6" s="1"/>
  <c r="AV61" i="6" a="1"/>
  <c r="AV61" i="6" s="1"/>
  <c r="AZ61" i="6" a="1"/>
  <c r="AZ61" i="6" s="1"/>
  <c r="BE61" i="6" a="1"/>
  <c r="BE61" i="6" s="1"/>
  <c r="BJ61" i="6" a="1"/>
  <c r="BJ61" i="6" s="1"/>
  <c r="BN61" i="6" a="1"/>
  <c r="BN61" i="6" s="1"/>
  <c r="BS61" i="6" a="1"/>
  <c r="BS61" i="6" s="1"/>
  <c r="BX61" i="6" a="1"/>
  <c r="BX61" i="6" s="1"/>
  <c r="AR62" i="6" a="1"/>
  <c r="AR62" i="6" s="1"/>
  <c r="AV62" i="6" a="1"/>
  <c r="AV62" i="6" s="1"/>
  <c r="BA62" i="6" a="1"/>
  <c r="BA62" i="6" s="1"/>
  <c r="BF62" i="6" a="1"/>
  <c r="BF62" i="6" s="1"/>
  <c r="BJ62" i="6" a="1"/>
  <c r="BJ62" i="6" s="1"/>
  <c r="BP62" i="6" a="1"/>
  <c r="BP62" i="6" s="1"/>
  <c r="BT62" i="6" a="1"/>
  <c r="BT62" i="6" s="1"/>
  <c r="AS63" i="6" a="1"/>
  <c r="AS63" i="6" s="1"/>
  <c r="AW63" i="6" a="1"/>
  <c r="AW63" i="6" s="1"/>
  <c r="BB63" i="6" a="1"/>
  <c r="BB63" i="6" s="1"/>
  <c r="BG63" i="6" a="1"/>
  <c r="BG63" i="6" s="1"/>
  <c r="BP63" i="6" a="1"/>
  <c r="BP63" i="6" s="1"/>
  <c r="BU63" i="6" a="1"/>
  <c r="BU63" i="6" s="1"/>
  <c r="BY63" i="6" a="1"/>
  <c r="BY63" i="6" s="1"/>
  <c r="AR64" i="6" a="1"/>
  <c r="AR64" i="6" s="1"/>
  <c r="AW64" i="6" a="1"/>
  <c r="AW64" i="6" s="1"/>
  <c r="BA64" i="6" a="1"/>
  <c r="BA64" i="6" s="1"/>
  <c r="BE64" i="6" a="1"/>
  <c r="BE64" i="6" s="1"/>
  <c r="BQ64" i="6" a="1"/>
  <c r="BQ64" i="6" s="1"/>
  <c r="BT64" i="6" a="1"/>
  <c r="BT64" i="6" s="1"/>
  <c r="BW64" i="6" a="1"/>
  <c r="BW64" i="6" s="1"/>
  <c r="BZ64" i="6" a="1"/>
  <c r="BZ64" i="6" s="1"/>
  <c r="AV65" i="6" a="1"/>
  <c r="AV65" i="6" s="1"/>
  <c r="AY65" i="6" a="1"/>
  <c r="AY65" i="6" s="1"/>
  <c r="BB65" i="6" a="1"/>
  <c r="BB65" i="6" s="1"/>
  <c r="BE65" i="6" a="1"/>
  <c r="BE65" i="6" s="1"/>
  <c r="BL65" i="6" a="1"/>
  <c r="BL65" i="6" s="1"/>
  <c r="BO65" i="6" a="1"/>
  <c r="BO65" i="6" s="1"/>
  <c r="BR65" i="6" a="1"/>
  <c r="BR65" i="6" s="1"/>
  <c r="BU65" i="6" a="1"/>
  <c r="BU65" i="6" s="1"/>
  <c r="AQ66" i="6" a="1"/>
  <c r="AQ66" i="6" s="1"/>
  <c r="AT66" i="6" a="1"/>
  <c r="AT66" i="6" s="1"/>
  <c r="AW66" i="6" a="1"/>
  <c r="AW66" i="6" s="1"/>
  <c r="AZ66" i="6" a="1"/>
  <c r="AZ66" i="6" s="1"/>
  <c r="BG66" i="6" a="1"/>
  <c r="BG66" i="6" s="1"/>
  <c r="BJ66" i="6" a="1"/>
  <c r="BJ66" i="6" s="1"/>
  <c r="BM66" i="6" a="1"/>
  <c r="BM66" i="6" s="1"/>
  <c r="BQ66" i="6" a="1"/>
  <c r="BQ66" i="6" s="1"/>
  <c r="BU66" i="6" a="1"/>
  <c r="BU66" i="6" s="1"/>
  <c r="BY66" i="6" a="1"/>
  <c r="BY66" i="6" s="1"/>
  <c r="AT47" i="6" a="1"/>
  <c r="AT47" i="6" s="1"/>
  <c r="BQ47" i="6" a="1"/>
  <c r="BQ47" i="6" s="1"/>
  <c r="AR48" i="6" a="1"/>
  <c r="AR48" i="6" s="1"/>
  <c r="BD48" i="6" a="1"/>
  <c r="BD48" i="6" s="1"/>
  <c r="BN48" i="6" a="1"/>
  <c r="BN48" i="6" s="1"/>
  <c r="BZ48" i="6" a="1"/>
  <c r="BZ48" i="6" s="1"/>
  <c r="BL49" i="6" a="1"/>
  <c r="BL49" i="6" s="1"/>
  <c r="BW49" i="6" a="1"/>
  <c r="BW49" i="6" s="1"/>
  <c r="AX50" i="6" a="1"/>
  <c r="AX50" i="6" s="1"/>
  <c r="BH50" i="6" a="1"/>
  <c r="BH50" i="6" s="1"/>
  <c r="BT50" i="6" a="1"/>
  <c r="BT50" i="6" s="1"/>
  <c r="AU51" i="6" a="1"/>
  <c r="AU51" i="6" s="1"/>
  <c r="BF51" i="6" a="1"/>
  <c r="BF51" i="6" s="1"/>
  <c r="BS51" i="6" a="1"/>
  <c r="BS51" i="6" s="1"/>
  <c r="AV52" i="6" a="1"/>
  <c r="AV52" i="6" s="1"/>
  <c r="BJ52" i="6" a="1"/>
  <c r="BJ52" i="6" s="1"/>
  <c r="BX52" i="6" a="1"/>
  <c r="BX52" i="6" s="1"/>
  <c r="BB53" i="6" a="1"/>
  <c r="BB53" i="6" s="1"/>
  <c r="BN53" i="6" a="1"/>
  <c r="BN53" i="6" s="1"/>
  <c r="BY53" i="6" a="1"/>
  <c r="BY53" i="6" s="1"/>
  <c r="BA54" i="6" a="1"/>
  <c r="BA54" i="6" s="1"/>
  <c r="BU54" i="6" a="1"/>
  <c r="BU54" i="6" s="1"/>
  <c r="AS55" i="6" a="1"/>
  <c r="AS55" i="6" s="1"/>
  <c r="BA55" i="6" a="1"/>
  <c r="BA55" i="6" s="1"/>
  <c r="BJ55" i="6" a="1"/>
  <c r="BJ55" i="6" s="1"/>
  <c r="BS55" i="6" a="1"/>
  <c r="BS55" i="6" s="1"/>
  <c r="CA55" i="6" a="1"/>
  <c r="CA55" i="6" s="1"/>
  <c r="BH56" i="6" a="1"/>
  <c r="BH56" i="6" s="1"/>
  <c r="BQ56" i="6" a="1"/>
  <c r="BQ56" i="6" s="1"/>
  <c r="CA56" i="6" a="1"/>
  <c r="CA56" i="6" s="1"/>
  <c r="AZ57" i="6" a="1"/>
  <c r="AZ57" i="6" s="1"/>
  <c r="BI57" i="6" a="1"/>
  <c r="BI57" i="6" s="1"/>
  <c r="BR57" i="6" a="1"/>
  <c r="BR57" i="6" s="1"/>
  <c r="AQ58" i="6" a="1"/>
  <c r="AQ58" i="6" s="1"/>
  <c r="AZ58" i="6" a="1"/>
  <c r="AZ58" i="6" s="1"/>
  <c r="BF58" i="6" a="1"/>
  <c r="BF58" i="6" s="1"/>
  <c r="BS58" i="6" a="1"/>
  <c r="BS58" i="6" s="1"/>
  <c r="BW58" i="6" a="1"/>
  <c r="BW58" i="6" s="1"/>
  <c r="AR59" i="6" a="1"/>
  <c r="AR59" i="6" s="1"/>
  <c r="BF59" i="6" a="1"/>
  <c r="BF59" i="6" s="1"/>
  <c r="BK59" i="6" a="1"/>
  <c r="BK59" i="6" s="1"/>
  <c r="BR59" i="6" a="1"/>
  <c r="BR59" i="6" s="1"/>
  <c r="BX59" i="6" a="1"/>
  <c r="BX59" i="6" s="1"/>
  <c r="AT60" i="6" a="1"/>
  <c r="AT60" i="6" s="1"/>
  <c r="BA60" i="6" a="1"/>
  <c r="BA60" i="6" s="1"/>
  <c r="BF60" i="6" a="1"/>
  <c r="BF60" i="6" s="1"/>
  <c r="BL60" i="6" a="1"/>
  <c r="BL60" i="6" s="1"/>
  <c r="BS60" i="6" a="1"/>
  <c r="BS60" i="6" s="1"/>
  <c r="BZ60" i="6" a="1"/>
  <c r="BZ60" i="6" s="1"/>
  <c r="AT61" i="6" a="1"/>
  <c r="AT61" i="6" s="1"/>
  <c r="BA61" i="6" a="1"/>
  <c r="BA61" i="6" s="1"/>
  <c r="BG61" i="6" a="1"/>
  <c r="BG61" i="6" s="1"/>
  <c r="BU61" i="6" a="1"/>
  <c r="BU61" i="6" s="1"/>
  <c r="BZ61" i="6" a="1"/>
  <c r="BZ61" i="6" s="1"/>
  <c r="AU62" i="6" a="1"/>
  <c r="AU62" i="6" s="1"/>
  <c r="BB62" i="6" a="1"/>
  <c r="BB62" i="6" s="1"/>
  <c r="BN62" i="6" a="1"/>
  <c r="BN62" i="6" s="1"/>
  <c r="BU62" i="6" a="1"/>
  <c r="BU62" i="6" s="1"/>
  <c r="CA62" i="6" a="1"/>
  <c r="CA62" i="6" s="1"/>
  <c r="AV63" i="6" a="1"/>
  <c r="AV63" i="6" s="1"/>
  <c r="BI63" i="6" a="1"/>
  <c r="BI63" i="6" s="1"/>
  <c r="BO63" i="6" a="1"/>
  <c r="BO63" i="6" s="1"/>
  <c r="BV63" i="6" a="1"/>
  <c r="BV63" i="6" s="1"/>
  <c r="CA63" i="6" a="1"/>
  <c r="CA63" i="6" s="1"/>
  <c r="AU64" i="6" a="1"/>
  <c r="AU64" i="6" s="1"/>
  <c r="BG64" i="6" a="1"/>
  <c r="BG64" i="6" s="1"/>
  <c r="BM64" i="6" a="1"/>
  <c r="BM64" i="6" s="1"/>
  <c r="AS65" i="6" a="1"/>
  <c r="AS65" i="6" s="1"/>
  <c r="AW65" i="6" a="1"/>
  <c r="AW65" i="6" s="1"/>
  <c r="BA65" i="6" a="1"/>
  <c r="BA65" i="6" s="1"/>
  <c r="BF65" i="6" a="1"/>
  <c r="BF65" i="6" s="1"/>
  <c r="BJ65" i="6" a="1"/>
  <c r="BJ65" i="6" s="1"/>
  <c r="BN65" i="6" a="1"/>
  <c r="BN65" i="6" s="1"/>
  <c r="BS65" i="6" a="1"/>
  <c r="BS65" i="6" s="1"/>
  <c r="BW65" i="6" a="1"/>
  <c r="BW65" i="6" s="1"/>
  <c r="CA65" i="6" a="1"/>
  <c r="CA65" i="6" s="1"/>
  <c r="AU66" i="6" a="1"/>
  <c r="AU66" i="6" s="1"/>
  <c r="AY66" i="6" a="1"/>
  <c r="AY66" i="6" s="1"/>
  <c r="BC66" i="6" a="1"/>
  <c r="BC66" i="6" s="1"/>
  <c r="BP66" i="6" a="1"/>
  <c r="BP66" i="6" s="1"/>
  <c r="BV66" i="6" a="1"/>
  <c r="BV66" i="6" s="1"/>
  <c r="CA66" i="6" a="1"/>
  <c r="CA66" i="6" s="1"/>
  <c r="AP51" i="6" a="1"/>
  <c r="AP51" i="6" s="1"/>
  <c r="AP54" i="6" a="1"/>
  <c r="AP54" i="6" s="1"/>
  <c r="AP59" i="6" a="1"/>
  <c r="AP59" i="6" s="1"/>
  <c r="AP62" i="6" a="1"/>
  <c r="AP62" i="6" s="1"/>
  <c r="AP47" i="6" a="1"/>
  <c r="AP47" i="6" s="1"/>
  <c r="AV47" i="6" a="1"/>
  <c r="AV47" i="6" s="1"/>
  <c r="BG47" i="6" a="1"/>
  <c r="BG47" i="6" s="1"/>
  <c r="BS47" i="6" a="1"/>
  <c r="BS47" i="6" s="1"/>
  <c r="AS48" i="6" a="1"/>
  <c r="AS48" i="6" s="1"/>
  <c r="BE48" i="6" a="1"/>
  <c r="BE48" i="6" s="1"/>
  <c r="BQ48" i="6" a="1"/>
  <c r="BQ48" i="6" s="1"/>
  <c r="CA48" i="6" a="1"/>
  <c r="CA48" i="6" s="1"/>
  <c r="BB49" i="6" a="1"/>
  <c r="BB49" i="6" s="1"/>
  <c r="BM49" i="6" a="1"/>
  <c r="BM49" i="6" s="1"/>
  <c r="AY50" i="6" a="1"/>
  <c r="AY50" i="6" s="1"/>
  <c r="BK50" i="6" a="1"/>
  <c r="BK50" i="6" s="1"/>
  <c r="BU50" i="6" a="1"/>
  <c r="BU50" i="6" s="1"/>
  <c r="AV51" i="6" a="1"/>
  <c r="AV51" i="6" s="1"/>
  <c r="BH51" i="6" a="1"/>
  <c r="BH51" i="6" s="1"/>
  <c r="BT51" i="6" a="1"/>
  <c r="BT51" i="6" s="1"/>
  <c r="AX52" i="6" a="1"/>
  <c r="AX52" i="6" s="1"/>
  <c r="BL52" i="6" a="1"/>
  <c r="BL52" i="6" s="1"/>
  <c r="BZ52" i="6" a="1"/>
  <c r="BZ52" i="6" s="1"/>
  <c r="BC53" i="6" a="1"/>
  <c r="BC53" i="6" s="1"/>
  <c r="BP53" i="6" a="1"/>
  <c r="BP53" i="6" s="1"/>
  <c r="BZ53" i="6" a="1"/>
  <c r="BZ53" i="6" s="1"/>
  <c r="BB54" i="6" a="1"/>
  <c r="BB54" i="6" s="1"/>
  <c r="BN54" i="6" a="1"/>
  <c r="BN54" i="6" s="1"/>
  <c r="BV54" i="6" a="1"/>
  <c r="BV54" i="6" s="1"/>
  <c r="AT55" i="6" a="1"/>
  <c r="AT55" i="6" s="1"/>
  <c r="BC55" i="6" a="1"/>
  <c r="BC55" i="6" s="1"/>
  <c r="BK55" i="6" a="1"/>
  <c r="BK55" i="6" s="1"/>
  <c r="AQ56" i="6" a="1"/>
  <c r="AQ56" i="6" s="1"/>
  <c r="AY56" i="6" a="1"/>
  <c r="AY56" i="6" s="1"/>
  <c r="BI56" i="6" a="1"/>
  <c r="BI56" i="6" s="1"/>
  <c r="BS56" i="6" a="1"/>
  <c r="BS56" i="6" s="1"/>
  <c r="AQ57" i="6" a="1"/>
  <c r="AQ57" i="6" s="1"/>
  <c r="BA57" i="6" a="1"/>
  <c r="BA57" i="6" s="1"/>
  <c r="BJ57" i="6" a="1"/>
  <c r="BJ57" i="6" s="1"/>
  <c r="BS57" i="6" a="1"/>
  <c r="BS57" i="6" s="1"/>
  <c r="AR58" i="6" a="1"/>
  <c r="AR58" i="6" s="1"/>
  <c r="BB58" i="6" a="1"/>
  <c r="BB58" i="6" s="1"/>
  <c r="BG58" i="6" a="1"/>
  <c r="BG58" i="6" s="1"/>
  <c r="BN58" i="6" a="1"/>
  <c r="BN58" i="6" s="1"/>
  <c r="BT58" i="6" a="1"/>
  <c r="BT58" i="6" s="1"/>
  <c r="BY58" i="6" a="1"/>
  <c r="BY58" i="6" s="1"/>
  <c r="AU59" i="6" a="1"/>
  <c r="AU59" i="6" s="1"/>
  <c r="AZ59" i="6" a="1"/>
  <c r="AZ59" i="6" s="1"/>
  <c r="BG59" i="6" a="1"/>
  <c r="BG59" i="6" s="1"/>
  <c r="BN59" i="6" a="1"/>
  <c r="BN59" i="6" s="1"/>
  <c r="BT59" i="6" a="1"/>
  <c r="BT59" i="6" s="1"/>
  <c r="BY59" i="6" a="1"/>
  <c r="BY59" i="6" s="1"/>
  <c r="AU60" i="6" a="1"/>
  <c r="AU60" i="6" s="1"/>
  <c r="BB60" i="6" a="1"/>
  <c r="BB60" i="6" s="1"/>
  <c r="BH60" i="6" a="1"/>
  <c r="BH60" i="6" s="1"/>
  <c r="BO60" i="6" a="1"/>
  <c r="BO60" i="6" s="1"/>
  <c r="BT60" i="6" a="1"/>
  <c r="BT60" i="6" s="1"/>
  <c r="AW61" i="6" a="1"/>
  <c r="AW61" i="6" s="1"/>
  <c r="BC61" i="6" a="1"/>
  <c r="BC61" i="6" s="1"/>
  <c r="BH61" i="6" a="1"/>
  <c r="BH61" i="6" s="1"/>
  <c r="BO61" i="6" a="1"/>
  <c r="BO61" i="6" s="1"/>
  <c r="AQ62" i="6" a="1"/>
  <c r="AQ62" i="6" s="1"/>
  <c r="AX62" i="6" a="1"/>
  <c r="AX62" i="6" s="1"/>
  <c r="BC62" i="6" a="1"/>
  <c r="BC62" i="6" s="1"/>
  <c r="BI62" i="6" a="1"/>
  <c r="BI62" i="6" s="1"/>
  <c r="BW62" i="6" a="1"/>
  <c r="BW62" i="6" s="1"/>
  <c r="AQ63" i="6" a="1"/>
  <c r="AQ63" i="6" s="1"/>
  <c r="AX63" i="6" a="1"/>
  <c r="AX63" i="6" s="1"/>
  <c r="BD63" i="6" a="1"/>
  <c r="BD63" i="6" s="1"/>
  <c r="BK63" i="6" a="1"/>
  <c r="BK63" i="6" s="1"/>
  <c r="BR63" i="6" a="1"/>
  <c r="BR63" i="6" s="1"/>
  <c r="AQ64" i="6" a="1"/>
  <c r="AQ64" i="6" s="1"/>
  <c r="BC64" i="6" a="1"/>
  <c r="BC64" i="6" s="1"/>
  <c r="BH64" i="6" a="1"/>
  <c r="BH64" i="6" s="1"/>
  <c r="BN64" i="6" a="1"/>
  <c r="BN64" i="6" s="1"/>
  <c r="BR64" i="6" a="1"/>
  <c r="BR64" i="6" s="1"/>
  <c r="BV64" i="6" a="1"/>
  <c r="BV64" i="6" s="1"/>
  <c r="CA64" i="6" a="1"/>
  <c r="CA64" i="6" s="1"/>
  <c r="AT65" i="6" a="1"/>
  <c r="AT65" i="6" s="1"/>
  <c r="AX65" i="6" a="1"/>
  <c r="AX65" i="6" s="1"/>
  <c r="BC65" i="6" a="1"/>
  <c r="BC65" i="6" s="1"/>
  <c r="BG65" i="6" a="1"/>
  <c r="BG65" i="6" s="1"/>
  <c r="BK65" i="6" a="1"/>
  <c r="BK65" i="6" s="1"/>
  <c r="BP65" i="6" a="1"/>
  <c r="BP65" i="6" s="1"/>
  <c r="BT65" i="6" a="1"/>
  <c r="BT65" i="6" s="1"/>
  <c r="BX65" i="6" a="1"/>
  <c r="BX65" i="6" s="1"/>
  <c r="BD66" i="6" a="1"/>
  <c r="BD66" i="6" s="1"/>
  <c r="BH66" i="6" a="1"/>
  <c r="BH66" i="6" s="1"/>
  <c r="BL66" i="6" a="1"/>
  <c r="BL66" i="6" s="1"/>
  <c r="BR66" i="6" a="1"/>
  <c r="BR66" i="6" s="1"/>
  <c r="BW66" i="6" a="1"/>
  <c r="BW66" i="6" s="1"/>
  <c r="AP49" i="6" a="1"/>
  <c r="AP49" i="6" s="1"/>
  <c r="AP52" i="6" a="1"/>
  <c r="AP52" i="6" s="1"/>
  <c r="AP57" i="6" a="1"/>
  <c r="AP57" i="6" s="1"/>
  <c r="AP60" i="6" a="1"/>
  <c r="AP60" i="6" s="1"/>
  <c r="AP65" i="6" a="1"/>
  <c r="AP65" i="6" s="1"/>
  <c r="AZ47" i="6" a="1"/>
  <c r="AZ47" i="6" s="1"/>
  <c r="BW47" i="6" a="1"/>
  <c r="BW47" i="6" s="1"/>
  <c r="BI48" i="6" a="1"/>
  <c r="BI48" i="6" s="1"/>
  <c r="AT49" i="6" a="1"/>
  <c r="AT49" i="6" s="1"/>
  <c r="BR49" i="6" a="1"/>
  <c r="BR49" i="6" s="1"/>
  <c r="BZ50" i="6" a="1"/>
  <c r="BZ50" i="6" s="1"/>
  <c r="BL51" i="6" a="1"/>
  <c r="BL51" i="6" s="1"/>
  <c r="BC52" i="6" a="1"/>
  <c r="BC52" i="6" s="1"/>
  <c r="AT53" i="6" a="1"/>
  <c r="AT53" i="6" s="1"/>
  <c r="BT53" i="6" a="1"/>
  <c r="BT53" i="6" s="1"/>
  <c r="BF54" i="6" a="1"/>
  <c r="BF54" i="6" s="1"/>
  <c r="BY54" i="6" a="1"/>
  <c r="BY54" i="6" s="1"/>
  <c r="BV55" i="6" a="1"/>
  <c r="BV55" i="6" s="1"/>
  <c r="BC56" i="6" a="1"/>
  <c r="BC56" i="6" s="1"/>
  <c r="BD57" i="6" a="1"/>
  <c r="BD57" i="6" s="1"/>
  <c r="BW57" i="6" a="1"/>
  <c r="BW57" i="6" s="1"/>
  <c r="BC58" i="6" a="1"/>
  <c r="BC58" i="6" s="1"/>
  <c r="BO58" i="6" a="1"/>
  <c r="BO58" i="6" s="1"/>
  <c r="CA58" i="6" a="1"/>
  <c r="CA58" i="6" s="1"/>
  <c r="BB59" i="6" a="1"/>
  <c r="BB59" i="6" s="1"/>
  <c r="BO59" i="6" a="1"/>
  <c r="BO59" i="6" s="1"/>
  <c r="AQ60" i="6" a="1"/>
  <c r="AQ60" i="6" s="1"/>
  <c r="BP60" i="6" a="1"/>
  <c r="BP60" i="6" s="1"/>
  <c r="AR61" i="6" a="1"/>
  <c r="AR61" i="6" s="1"/>
  <c r="BD61" i="6" a="1"/>
  <c r="BD61" i="6" s="1"/>
  <c r="BQ61" i="6" a="1"/>
  <c r="BQ61" i="6" s="1"/>
  <c r="BE62" i="6" a="1"/>
  <c r="BE62" i="6" s="1"/>
  <c r="BQ62" i="6" a="1"/>
  <c r="BQ62" i="6" s="1"/>
  <c r="AT63" i="6" a="1"/>
  <c r="AT63" i="6" s="1"/>
  <c r="BE63" i="6" a="1"/>
  <c r="BE63" i="6" s="1"/>
  <c r="BS63" i="6" a="1"/>
  <c r="BS63" i="6" s="1"/>
  <c r="BD64" i="6" a="1"/>
  <c r="BD64" i="6" s="1"/>
  <c r="BO64" i="6" a="1"/>
  <c r="BO64" i="6" s="1"/>
  <c r="BX64" i="6" a="1"/>
  <c r="BX64" i="6" s="1"/>
  <c r="AU65" i="6" a="1"/>
  <c r="AU65" i="6" s="1"/>
  <c r="BD65" i="6" a="1"/>
  <c r="BD65" i="6" s="1"/>
  <c r="AR66" i="6" a="1"/>
  <c r="AR66" i="6" s="1"/>
  <c r="BA66" i="6" a="1"/>
  <c r="BA66" i="6" s="1"/>
  <c r="BI66" i="6" a="1"/>
  <c r="BI66" i="6" s="1"/>
  <c r="BS66" i="6" a="1"/>
  <c r="BS66" i="6" s="1"/>
  <c r="AP50" i="6" a="1"/>
  <c r="AP50" i="6" s="1"/>
  <c r="AP55" i="6" a="1"/>
  <c r="AP55" i="6" s="1"/>
  <c r="AP66" i="6" a="1"/>
  <c r="AP66" i="6" s="1"/>
  <c r="BN57" i="6" a="1"/>
  <c r="BN57" i="6" s="1"/>
  <c r="AV59" i="6" a="1"/>
  <c r="AV59" i="6" s="1"/>
  <c r="BJ60" i="6" a="1"/>
  <c r="BJ60" i="6" s="1"/>
  <c r="BK61" i="6" a="1"/>
  <c r="BK61" i="6" s="1"/>
  <c r="BL62" i="6" a="1"/>
  <c r="BL62" i="6" s="1"/>
  <c r="BL63" i="6" a="1"/>
  <c r="BL63" i="6" s="1"/>
  <c r="BJ64" i="6" a="1"/>
  <c r="BJ64" i="6" s="1"/>
  <c r="BH65" i="6" a="1"/>
  <c r="BH65" i="6" s="1"/>
  <c r="BE66" i="6" a="1"/>
  <c r="BE66" i="6" s="1"/>
  <c r="AP58" i="6" a="1"/>
  <c r="AP58" i="6" s="1"/>
  <c r="BY47" i="6" a="1"/>
  <c r="BY47" i="6" s="1"/>
  <c r="BJ48" i="6" a="1"/>
  <c r="BJ48" i="6" s="1"/>
  <c r="BS49" i="6" a="1"/>
  <c r="BS49" i="6" s="1"/>
  <c r="BD50" i="6" a="1"/>
  <c r="BD50" i="6" s="1"/>
  <c r="BM51" i="6" a="1"/>
  <c r="BM51" i="6" s="1"/>
  <c r="BD52" i="6" a="1"/>
  <c r="BD52" i="6" s="1"/>
  <c r="AW53" i="6" a="1"/>
  <c r="AW53" i="6" s="1"/>
  <c r="BV53" i="6" a="1"/>
  <c r="BV53" i="6" s="1"/>
  <c r="BH54" i="6" a="1"/>
  <c r="BH54" i="6" s="1"/>
  <c r="CA54" i="6" a="1"/>
  <c r="CA54" i="6" s="1"/>
  <c r="BF55" i="6" a="1"/>
  <c r="BF55" i="6" s="1"/>
  <c r="BW55" i="6" a="1"/>
  <c r="BW55" i="6" s="1"/>
  <c r="BE56" i="6" a="1"/>
  <c r="BE56" i="6" s="1"/>
  <c r="BW56" i="6" a="1"/>
  <c r="BW56" i="6" s="1"/>
  <c r="BE57" i="6" a="1"/>
  <c r="BE57" i="6" s="1"/>
  <c r="BY57" i="6" a="1"/>
  <c r="BY57" i="6" s="1"/>
  <c r="BE58" i="6" a="1"/>
  <c r="BE58" i="6" s="1"/>
  <c r="BP58" i="6" a="1"/>
  <c r="BP58" i="6" s="1"/>
  <c r="BD59" i="6" a="1"/>
  <c r="BD59" i="6" s="1"/>
  <c r="BP59" i="6" a="1"/>
  <c r="BP59" i="6" s="1"/>
  <c r="AR60" i="6" a="1"/>
  <c r="AR60" i="6" s="1"/>
  <c r="BE60" i="6" a="1"/>
  <c r="BE60" i="6" s="1"/>
  <c r="BQ60" i="6" a="1"/>
  <c r="BQ60" i="6" s="1"/>
  <c r="AS61" i="6" a="1"/>
  <c r="AS61" i="6" s="1"/>
  <c r="BF61" i="6" a="1"/>
  <c r="BF61" i="6" s="1"/>
  <c r="BR61" i="6" a="1"/>
  <c r="BR61" i="6" s="1"/>
  <c r="AT62" i="6" a="1"/>
  <c r="AT62" i="6" s="1"/>
  <c r="BG62" i="6" a="1"/>
  <c r="BG62" i="6" s="1"/>
  <c r="BS62" i="6" a="1"/>
  <c r="BS62" i="6" s="1"/>
  <c r="AU63" i="6" a="1"/>
  <c r="AU63" i="6" s="1"/>
  <c r="BH63" i="6" a="1"/>
  <c r="BH63" i="6" s="1"/>
  <c r="AT64" i="6" a="1"/>
  <c r="AT64" i="6" s="1"/>
  <c r="BF64" i="6" a="1"/>
  <c r="BF64" i="6" s="1"/>
  <c r="BP64" i="6" a="1"/>
  <c r="BP64" i="6" s="1"/>
  <c r="BY64" i="6" a="1"/>
  <c r="BY64" i="6" s="1"/>
  <c r="BM65" i="6" a="1"/>
  <c r="BM65" i="6" s="1"/>
  <c r="BV65" i="6" a="1"/>
  <c r="BV65" i="6" s="1"/>
  <c r="AS66" i="6" a="1"/>
  <c r="AS66" i="6" s="1"/>
  <c r="BB66" i="6" a="1"/>
  <c r="BB66" i="6" s="1"/>
  <c r="BK66" i="6" a="1"/>
  <c r="BK66" i="6" s="1"/>
  <c r="BT66" i="6" a="1"/>
  <c r="BT66" i="6" s="1"/>
  <c r="AP56" i="6" a="1"/>
  <c r="AP56" i="6" s="1"/>
  <c r="AP61" i="6" a="1"/>
  <c r="AP61" i="6" s="1"/>
  <c r="CE17" i="6" s="1"/>
  <c r="BL47" i="6" a="1"/>
  <c r="BL47" i="6" s="1"/>
  <c r="BU48" i="6" a="1"/>
  <c r="BU48" i="6" s="1"/>
  <c r="BO50" i="6" a="1"/>
  <c r="BO50" i="6" s="1"/>
  <c r="AZ51" i="6" a="1"/>
  <c r="AZ51" i="6" s="1"/>
  <c r="BR52" i="6" a="1"/>
  <c r="BR52" i="6" s="1"/>
  <c r="AT54" i="6" a="1"/>
  <c r="AT54" i="6" s="1"/>
  <c r="AT56" i="6" a="1"/>
  <c r="AT56" i="6" s="1"/>
  <c r="AT57" i="6" a="1"/>
  <c r="AT57" i="6" s="1"/>
  <c r="BJ58" i="6" a="1"/>
  <c r="BJ58" i="6" s="1"/>
  <c r="BU59" i="6" a="1"/>
  <c r="BU59" i="6" s="1"/>
  <c r="BV61" i="6" a="1"/>
  <c r="BV61" i="6" s="1"/>
  <c r="BX62" i="6" a="1"/>
  <c r="BX62" i="6" s="1"/>
  <c r="BX63" i="6" a="1"/>
  <c r="BX63" i="6" s="1"/>
  <c r="AQ65" i="6" a="1"/>
  <c r="AQ65" i="6" s="1"/>
  <c r="BY65" i="6" a="1"/>
  <c r="BY65" i="6" s="1"/>
  <c r="BN66" i="6" a="1"/>
  <c r="BN66" i="6" s="1"/>
  <c r="AP63" i="6" a="1"/>
  <c r="AP63" i="6" s="1"/>
  <c r="BF49" i="6" a="1"/>
  <c r="BF49" i="6" s="1"/>
  <c r="BY51" i="6" a="1"/>
  <c r="BY51" i="6" s="1"/>
  <c r="AW55" i="6" a="1"/>
  <c r="AW55" i="6" s="1"/>
  <c r="BM56" i="6" a="1"/>
  <c r="BM56" i="6" s="1"/>
  <c r="AV58" i="6" a="1"/>
  <c r="AV58" i="6" s="1"/>
  <c r="BI59" i="6" a="1"/>
  <c r="BI59" i="6" s="1"/>
  <c r="AW60" i="6" a="1"/>
  <c r="AW60" i="6" s="1"/>
  <c r="BV60" i="6" a="1"/>
  <c r="BV60" i="6" s="1"/>
  <c r="AY62" i="6" a="1"/>
  <c r="AY62" i="6" s="1"/>
  <c r="AZ63" i="6" a="1"/>
  <c r="AZ63" i="6" s="1"/>
  <c r="AX64" i="6" a="1"/>
  <c r="AX64" i="6" s="1"/>
  <c r="BS64" i="6" a="1"/>
  <c r="BS64" i="6" s="1"/>
  <c r="AZ65" i="6" a="1"/>
  <c r="AZ65" i="6" s="1"/>
  <c r="AV66" i="6" a="1"/>
  <c r="AV66" i="6" s="1"/>
  <c r="BX66" i="6" a="1"/>
  <c r="BX66" i="6" s="1"/>
  <c r="BM47" i="6" a="1"/>
  <c r="BM47" i="6" s="1"/>
  <c r="AT50" i="6" a="1"/>
  <c r="AT50" i="6" s="1"/>
  <c r="BS52" i="6" a="1"/>
  <c r="BS52" i="6" s="1"/>
  <c r="AV57" i="6" a="1"/>
  <c r="AV57" i="6" s="1"/>
  <c r="AX60" i="6" a="1"/>
  <c r="AX60" i="6" s="1"/>
  <c r="BL61" i="6" a="1"/>
  <c r="BL61" i="6" s="1"/>
  <c r="BZ62" i="6" a="1"/>
  <c r="BZ62" i="6" s="1"/>
  <c r="AZ64" i="6" a="1"/>
  <c r="AZ64" i="6" s="1"/>
  <c r="AX66" i="6" a="1"/>
  <c r="AX66" i="6" s="1"/>
  <c r="AP53" i="6" a="1"/>
  <c r="AP53" i="6" s="1"/>
  <c r="AY61" i="6" a="1"/>
  <c r="AY61" i="6" s="1"/>
  <c r="AY48" i="6" a="1"/>
  <c r="AY48" i="6" s="1"/>
  <c r="BP50" i="6" a="1"/>
  <c r="BP50" i="6" s="1"/>
  <c r="BI53" i="6" a="1"/>
  <c r="BI53" i="6" s="1"/>
  <c r="BO55" i="6" a="1"/>
  <c r="BO55" i="6" s="1"/>
  <c r="BO57" i="6" a="1"/>
  <c r="BO57" i="6" s="1"/>
  <c r="AW59" i="6" a="1"/>
  <c r="AW59" i="6" s="1"/>
  <c r="BK60" i="6" a="1"/>
  <c r="BK60" i="6" s="1"/>
  <c r="BY61" i="6" a="1"/>
  <c r="BY61" i="6" s="1"/>
  <c r="BA63" i="6" a="1"/>
  <c r="BA63" i="6" s="1"/>
  <c r="BK64" i="6" a="1"/>
  <c r="BK64" i="6" s="1"/>
  <c r="BI65" i="6" a="1"/>
  <c r="BI65" i="6" s="1"/>
  <c r="BF66" i="6" a="1"/>
  <c r="BF66" i="6" s="1"/>
  <c r="BZ63" i="6" a="1"/>
  <c r="BZ63" i="6" s="1"/>
  <c r="BB51" i="6" a="1"/>
  <c r="BB51" i="6" s="1"/>
  <c r="AU56" i="6" a="1"/>
  <c r="AU56" i="6" s="1"/>
  <c r="BJ59" i="6" a="1"/>
  <c r="BJ59" i="6" s="1"/>
  <c r="BX60" i="6" a="1"/>
  <c r="BX60" i="6" s="1"/>
  <c r="AZ62" i="6" a="1"/>
  <c r="AZ62" i="6" s="1"/>
  <c r="BN63" i="6" a="1"/>
  <c r="BN63" i="6" s="1"/>
  <c r="BU64" i="6" a="1"/>
  <c r="BU64" i="6" s="1"/>
  <c r="BQ65" i="6" a="1"/>
  <c r="BQ65" i="6" s="1"/>
  <c r="BO66" i="6" a="1"/>
  <c r="BO66" i="6" s="1"/>
  <c r="AP64" i="6" a="1"/>
  <c r="AP64" i="6" s="1"/>
  <c r="AP48" i="6" a="1"/>
  <c r="AP48" i="6" s="1"/>
  <c r="BG49" i="6" a="1"/>
  <c r="BG49" i="6" s="1"/>
  <c r="AQ52" i="6" a="1"/>
  <c r="AQ52" i="6" s="1"/>
  <c r="BR54" i="6" a="1"/>
  <c r="BR54" i="6" s="1"/>
  <c r="BN56" i="6" a="1"/>
  <c r="BN56" i="6" s="1"/>
  <c r="BK58" i="6" a="1"/>
  <c r="BK58" i="6" s="1"/>
  <c r="BM62" i="6" a="1"/>
  <c r="BM62" i="6" s="1"/>
  <c r="AR65" i="6" a="1"/>
  <c r="AR65" i="6" s="1"/>
  <c r="BZ65" i="6" a="1"/>
  <c r="BZ65" i="6" s="1"/>
  <c r="BZ66" i="6" a="1"/>
  <c r="BZ66" i="6" s="1"/>
  <c r="C48" i="6" a="1"/>
  <c r="C48" i="6" s="1"/>
  <c r="F48" i="6" a="1"/>
  <c r="F48" i="6" s="1"/>
  <c r="M48" i="6" a="1"/>
  <c r="M48" i="6" s="1"/>
  <c r="P48" i="6" a="1"/>
  <c r="P48" i="6" s="1"/>
  <c r="S48" i="6" a="1"/>
  <c r="S48" i="6" s="1"/>
  <c r="V48" i="6" a="1"/>
  <c r="V48" i="6" s="1"/>
  <c r="AC48" i="6" a="1"/>
  <c r="AC48" i="6" s="1"/>
  <c r="AF48" i="6" a="1"/>
  <c r="AF48" i="6" s="1"/>
  <c r="AI48" i="6" a="1"/>
  <c r="AI48" i="6" s="1"/>
  <c r="AL48" i="6" a="1"/>
  <c r="AL48" i="6" s="1"/>
  <c r="G48" i="6" a="1"/>
  <c r="G48" i="6" s="1"/>
  <c r="K48" i="6" a="1"/>
  <c r="K48" i="6" s="1"/>
  <c r="O48" i="6" a="1"/>
  <c r="O48" i="6" s="1"/>
  <c r="T48" i="6" a="1"/>
  <c r="T48" i="6" s="1"/>
  <c r="X48" i="6" a="1"/>
  <c r="X48" i="6" s="1"/>
  <c r="AB48" i="6" a="1"/>
  <c r="AB48" i="6" s="1"/>
  <c r="AG48" i="6" a="1"/>
  <c r="AG48" i="6" s="1"/>
  <c r="AK48" i="6" a="1"/>
  <c r="AK48" i="6" s="1"/>
  <c r="D48" i="6" a="1"/>
  <c r="D48" i="6" s="1"/>
  <c r="H48" i="6" a="1"/>
  <c r="H48" i="6" s="1"/>
  <c r="L48" i="6" a="1"/>
  <c r="L48" i="6" s="1"/>
  <c r="Q48" i="6" a="1"/>
  <c r="Q48" i="6" s="1"/>
  <c r="U48" i="6" a="1"/>
  <c r="U48" i="6" s="1"/>
  <c r="Y48" i="6" a="1"/>
  <c r="Y48" i="6" s="1"/>
  <c r="E48" i="6" a="1"/>
  <c r="E48" i="6" s="1"/>
  <c r="AD48" i="6" a="1"/>
  <c r="AD48" i="6" s="1"/>
  <c r="AM48" i="6" a="1"/>
  <c r="AM48" i="6" s="1"/>
  <c r="B48" i="6" a="1"/>
  <c r="B48" i="6" s="1"/>
  <c r="AH48" i="6" a="1"/>
  <c r="AH48" i="6" s="1"/>
  <c r="N48" i="6" a="1"/>
  <c r="N48" i="6" s="1"/>
  <c r="W48" i="6" a="1"/>
  <c r="W48" i="6" s="1"/>
  <c r="AE48" i="6" a="1"/>
  <c r="AE48" i="6" s="1"/>
  <c r="Z48" i="6" a="1"/>
  <c r="Z48" i="6" s="1"/>
  <c r="I48" i="6" a="1"/>
  <c r="I48" i="6" s="1"/>
  <c r="J48" i="6" a="1"/>
  <c r="J48" i="6" s="1"/>
  <c r="R48" i="6" a="1"/>
  <c r="R48" i="6" s="1"/>
  <c r="AA48" i="6" a="1"/>
  <c r="AA48" i="6" s="1"/>
  <c r="AJ48" i="6" a="1"/>
  <c r="AJ48" i="6" s="1"/>
  <c r="C54" i="6" a="1"/>
  <c r="C54" i="6" s="1"/>
  <c r="F54" i="6" a="1"/>
  <c r="F54" i="6" s="1"/>
  <c r="I54" i="6" a="1"/>
  <c r="I54" i="6" s="1"/>
  <c r="O54" i="6" a="1"/>
  <c r="O54" i="6" s="1"/>
  <c r="S54" i="6" a="1"/>
  <c r="S54" i="6" s="1"/>
  <c r="V54" i="6" a="1"/>
  <c r="V54" i="6" s="1"/>
  <c r="Y54" i="6" a="1"/>
  <c r="Y54" i="6" s="1"/>
  <c r="AC54" i="6" a="1"/>
  <c r="AC54" i="6" s="1"/>
  <c r="AF54" i="6" a="1"/>
  <c r="AF54" i="6" s="1"/>
  <c r="AJ54" i="6" a="1"/>
  <c r="AJ54" i="6" s="1"/>
  <c r="G54" i="6" a="1"/>
  <c r="G54" i="6" s="1"/>
  <c r="Q54" i="6" a="1"/>
  <c r="Q54" i="6" s="1"/>
  <c r="AK54" i="6" a="1"/>
  <c r="AK54" i="6" s="1"/>
  <c r="D54" i="6" a="1"/>
  <c r="D54" i="6" s="1"/>
  <c r="J54" i="6" a="1"/>
  <c r="J54" i="6" s="1"/>
  <c r="M54" i="6" a="1"/>
  <c r="M54" i="6" s="1"/>
  <c r="P54" i="6" a="1"/>
  <c r="P54" i="6" s="1"/>
  <c r="T54" i="6" a="1"/>
  <c r="T54" i="6" s="1"/>
  <c r="Z54" i="6" a="1"/>
  <c r="Z54" i="6" s="1"/>
  <c r="AD54" i="6" a="1"/>
  <c r="AD54" i="6" s="1"/>
  <c r="AG54" i="6" a="1"/>
  <c r="AG54" i="6" s="1"/>
  <c r="AM54" i="6" a="1"/>
  <c r="AM54" i="6" s="1"/>
  <c r="B54" i="6" a="1"/>
  <c r="B54" i="6" s="1"/>
  <c r="N54" i="6" a="1"/>
  <c r="N54" i="6" s="1"/>
  <c r="AA54" i="6" a="1"/>
  <c r="AA54" i="6" s="1"/>
  <c r="K54" i="6" a="1"/>
  <c r="K54" i="6" s="1"/>
  <c r="W54" i="6" a="1"/>
  <c r="W54" i="6" s="1"/>
  <c r="AH54" i="6" a="1"/>
  <c r="AH54" i="6" s="1"/>
  <c r="AB54" i="6" a="1"/>
  <c r="AB54" i="6" s="1"/>
  <c r="L54" i="6" a="1"/>
  <c r="L54" i="6" s="1"/>
  <c r="E54" i="6" a="1"/>
  <c r="E54" i="6" s="1"/>
  <c r="R54" i="6" a="1"/>
  <c r="R54" i="6" s="1"/>
  <c r="AE54" i="6" a="1"/>
  <c r="AE54" i="6" s="1"/>
  <c r="AL54" i="6" a="1"/>
  <c r="AL54" i="6" s="1"/>
  <c r="H54" i="6" a="1"/>
  <c r="H54" i="6" s="1"/>
  <c r="U54" i="6" a="1"/>
  <c r="U54" i="6" s="1"/>
  <c r="AI54" i="6" a="1"/>
  <c r="AI54" i="6" s="1"/>
  <c r="X54" i="6" a="1"/>
  <c r="X54" i="6" s="1"/>
  <c r="C59" i="6" a="1"/>
  <c r="C59" i="6" s="1"/>
  <c r="G59" i="6" a="1"/>
  <c r="G59" i="6" s="1"/>
  <c r="K59" i="6" a="1"/>
  <c r="K59" i="6" s="1"/>
  <c r="O59" i="6" a="1"/>
  <c r="O59" i="6" s="1"/>
  <c r="S59" i="6" a="1"/>
  <c r="S59" i="6" s="1"/>
  <c r="W59" i="6" a="1"/>
  <c r="W59" i="6" s="1"/>
  <c r="AA59" i="6" a="1"/>
  <c r="AA59" i="6" s="1"/>
  <c r="AE59" i="6" a="1"/>
  <c r="AE59" i="6" s="1"/>
  <c r="AI59" i="6" a="1"/>
  <c r="AI59" i="6" s="1"/>
  <c r="AM59" i="6" a="1"/>
  <c r="AM59" i="6" s="1"/>
  <c r="B59" i="6" a="1"/>
  <c r="B59" i="6" s="1"/>
  <c r="D59" i="6" a="1"/>
  <c r="D59" i="6" s="1"/>
  <c r="H59" i="6" a="1"/>
  <c r="H59" i="6" s="1"/>
  <c r="L59" i="6" a="1"/>
  <c r="L59" i="6" s="1"/>
  <c r="P59" i="6" a="1"/>
  <c r="P59" i="6" s="1"/>
  <c r="T59" i="6" a="1"/>
  <c r="T59" i="6" s="1"/>
  <c r="X59" i="6" a="1"/>
  <c r="X59" i="6" s="1"/>
  <c r="AB59" i="6" a="1"/>
  <c r="AB59" i="6" s="1"/>
  <c r="AF59" i="6" a="1"/>
  <c r="AF59" i="6" s="1"/>
  <c r="AJ59" i="6" a="1"/>
  <c r="AJ59" i="6" s="1"/>
  <c r="F59" i="6" a="1"/>
  <c r="F59" i="6" s="1"/>
  <c r="N59" i="6" a="1"/>
  <c r="N59" i="6" s="1"/>
  <c r="V59" i="6" a="1"/>
  <c r="V59" i="6" s="1"/>
  <c r="AD59" i="6" a="1"/>
  <c r="AD59" i="6" s="1"/>
  <c r="AL59" i="6" a="1"/>
  <c r="AL59" i="6" s="1"/>
  <c r="U59" i="6" a="1"/>
  <c r="U59" i="6" s="1"/>
  <c r="I59" i="6" a="1"/>
  <c r="I59" i="6" s="1"/>
  <c r="Q59" i="6" a="1"/>
  <c r="Q59" i="6" s="1"/>
  <c r="Y59" i="6" a="1"/>
  <c r="Y59" i="6" s="1"/>
  <c r="AG59" i="6" a="1"/>
  <c r="AG59" i="6" s="1"/>
  <c r="E59" i="6" a="1"/>
  <c r="E59" i="6" s="1"/>
  <c r="AC59" i="6" a="1"/>
  <c r="AC59" i="6" s="1"/>
  <c r="J59" i="6" a="1"/>
  <c r="J59" i="6" s="1"/>
  <c r="R59" i="6" a="1"/>
  <c r="R59" i="6" s="1"/>
  <c r="Z59" i="6" a="1"/>
  <c r="Z59" i="6" s="1"/>
  <c r="AH59" i="6" a="1"/>
  <c r="AH59" i="6" s="1"/>
  <c r="M59" i="6" a="1"/>
  <c r="M59" i="6" s="1"/>
  <c r="AK59" i="6" a="1"/>
  <c r="AK59" i="6" s="1"/>
  <c r="B55" i="6" a="1"/>
  <c r="B55" i="6" s="1"/>
  <c r="R55" i="6" a="1"/>
  <c r="R55" i="6" s="1"/>
  <c r="Z55" i="6" a="1"/>
  <c r="Z55" i="6" s="1"/>
  <c r="Y55" i="6" a="1"/>
  <c r="Y55" i="6" s="1"/>
  <c r="Q55" i="6" a="1"/>
  <c r="Q55" i="6" s="1"/>
  <c r="AD55" i="6" a="1"/>
  <c r="AD55" i="6" s="1"/>
  <c r="N55" i="6" a="1"/>
  <c r="N55" i="6" s="1"/>
  <c r="T55" i="6" a="1"/>
  <c r="T55" i="6" s="1"/>
  <c r="X55" i="6" a="1"/>
  <c r="X55" i="6" s="1"/>
  <c r="H55" i="6" a="1"/>
  <c r="H55" i="6" s="1"/>
  <c r="D51" i="6" a="1"/>
  <c r="D51" i="6" s="1"/>
  <c r="G51" i="6" a="1"/>
  <c r="G51" i="6" s="1"/>
  <c r="N51" i="6" a="1"/>
  <c r="N51" i="6" s="1"/>
  <c r="Q51" i="6" a="1"/>
  <c r="Q51" i="6" s="1"/>
  <c r="T51" i="6" a="1"/>
  <c r="T51" i="6" s="1"/>
  <c r="K51" i="6" a="1"/>
  <c r="K51" i="6" s="1"/>
  <c r="O51" i="6" a="1"/>
  <c r="O51" i="6" s="1"/>
  <c r="S51" i="6" a="1"/>
  <c r="S51" i="6" s="1"/>
  <c r="W51" i="6" a="1"/>
  <c r="W51" i="6" s="1"/>
  <c r="AA51" i="6" a="1"/>
  <c r="AA51" i="6" s="1"/>
  <c r="AG51" i="6" a="1"/>
  <c r="AG51" i="6" s="1"/>
  <c r="AJ51" i="6" a="1"/>
  <c r="AJ51" i="6" s="1"/>
  <c r="AM51" i="6" a="1"/>
  <c r="AM51" i="6" s="1"/>
  <c r="C51" i="6" a="1"/>
  <c r="C51" i="6" s="1"/>
  <c r="H51" i="6" a="1"/>
  <c r="H51" i="6" s="1"/>
  <c r="L51" i="6" a="1"/>
  <c r="L51" i="6" s="1"/>
  <c r="P51" i="6" a="1"/>
  <c r="P51" i="6" s="1"/>
  <c r="U51" i="6" a="1"/>
  <c r="U51" i="6" s="1"/>
  <c r="E51" i="6" a="1"/>
  <c r="E51" i="6" s="1"/>
  <c r="M51" i="6" a="1"/>
  <c r="M51" i="6" s="1"/>
  <c r="V51" i="6" a="1"/>
  <c r="V51" i="6" s="1"/>
  <c r="Z51" i="6" a="1"/>
  <c r="Z51" i="6" s="1"/>
  <c r="AD51" i="6" a="1"/>
  <c r="AD51" i="6" s="1"/>
  <c r="AI51" i="6" a="1"/>
  <c r="AI51" i="6" s="1"/>
  <c r="AL51" i="6" a="1"/>
  <c r="AL51" i="6" s="1"/>
  <c r="B51" i="6" a="1"/>
  <c r="B51" i="6" s="1"/>
  <c r="R51" i="6" a="1"/>
  <c r="R51" i="6" s="1"/>
  <c r="AF51" i="6" a="1"/>
  <c r="AF51" i="6" s="1"/>
  <c r="F51" i="6" a="1"/>
  <c r="F51" i="6" s="1"/>
  <c r="AE51" i="6" a="1"/>
  <c r="AE51" i="6" s="1"/>
  <c r="I51" i="6" a="1"/>
  <c r="I51" i="6" s="1"/>
  <c r="AB51" i="6" a="1"/>
  <c r="AB51" i="6" s="1"/>
  <c r="X51" i="6" a="1"/>
  <c r="X51" i="6" s="1"/>
  <c r="AK51" i="6" a="1"/>
  <c r="AK51" i="6" s="1"/>
  <c r="AC51" i="6" a="1"/>
  <c r="AC51" i="6" s="1"/>
  <c r="J51" i="6" a="1"/>
  <c r="J51" i="6" s="1"/>
  <c r="AH51" i="6" a="1"/>
  <c r="AH51" i="6" s="1"/>
  <c r="Y51" i="6" a="1"/>
  <c r="Y51" i="6" s="1"/>
  <c r="C50" i="6" a="1"/>
  <c r="C50" i="6" s="1"/>
  <c r="F50" i="6" a="1"/>
  <c r="F50" i="6" s="1"/>
  <c r="I50" i="6" a="1"/>
  <c r="I50" i="6" s="1"/>
  <c r="L50" i="6" a="1"/>
  <c r="L50" i="6" s="1"/>
  <c r="S50" i="6" a="1"/>
  <c r="S50" i="6" s="1"/>
  <c r="V50" i="6" a="1"/>
  <c r="V50" i="6" s="1"/>
  <c r="Y50" i="6" a="1"/>
  <c r="Y50" i="6" s="1"/>
  <c r="AB50" i="6" a="1"/>
  <c r="AB50" i="6" s="1"/>
  <c r="AI50" i="6" a="1"/>
  <c r="AI50" i="6" s="1"/>
  <c r="AL50" i="6" a="1"/>
  <c r="AL50" i="6" s="1"/>
  <c r="E50" i="6" a="1"/>
  <c r="E50" i="6" s="1"/>
  <c r="J50" i="6" a="1"/>
  <c r="J50" i="6" s="1"/>
  <c r="N50" i="6" a="1"/>
  <c r="N50" i="6" s="1"/>
  <c r="R50" i="6" a="1"/>
  <c r="R50" i="6" s="1"/>
  <c r="W50" i="6" a="1"/>
  <c r="W50" i="6" s="1"/>
  <c r="AA50" i="6" a="1"/>
  <c r="AA50" i="6" s="1"/>
  <c r="AE50" i="6" a="1"/>
  <c r="AE50" i="6" s="1"/>
  <c r="G50" i="6" a="1"/>
  <c r="G50" i="6" s="1"/>
  <c r="K50" i="6" a="1"/>
  <c r="K50" i="6" s="1"/>
  <c r="O50" i="6" a="1"/>
  <c r="O50" i="6" s="1"/>
  <c r="AF50" i="6" a="1"/>
  <c r="AF50" i="6" s="1"/>
  <c r="AJ50" i="6" a="1"/>
  <c r="AJ50" i="6" s="1"/>
  <c r="P50" i="6" a="1"/>
  <c r="P50" i="6" s="1"/>
  <c r="X50" i="6" a="1"/>
  <c r="X50" i="6" s="1"/>
  <c r="AG50" i="6" a="1"/>
  <c r="AG50" i="6" s="1"/>
  <c r="AC50" i="6" a="1"/>
  <c r="AC50" i="6" s="1"/>
  <c r="H50" i="6" a="1"/>
  <c r="H50" i="6" s="1"/>
  <c r="Q50" i="6" a="1"/>
  <c r="Q50" i="6" s="1"/>
  <c r="Z50" i="6" a="1"/>
  <c r="Z50" i="6" s="1"/>
  <c r="AH50" i="6" a="1"/>
  <c r="AH50" i="6" s="1"/>
  <c r="T50" i="6" a="1"/>
  <c r="T50" i="6" s="1"/>
  <c r="AK50" i="6" a="1"/>
  <c r="AK50" i="6" s="1"/>
  <c r="D50" i="6" a="1"/>
  <c r="D50" i="6" s="1"/>
  <c r="AM50" i="6" a="1"/>
  <c r="AM50" i="6" s="1"/>
  <c r="B50" i="6" a="1"/>
  <c r="B50" i="6" s="1"/>
  <c r="M50" i="6" a="1"/>
  <c r="M50" i="6" s="1"/>
  <c r="AD50" i="6" a="1"/>
  <c r="AD50" i="6" s="1"/>
  <c r="U50" i="6" a="1"/>
  <c r="U50" i="6" s="1"/>
  <c r="F60" i="6" a="1"/>
  <c r="F60" i="6" s="1"/>
  <c r="J60" i="6" a="1"/>
  <c r="J60" i="6" s="1"/>
  <c r="N60" i="6" a="1"/>
  <c r="N60" i="6" s="1"/>
  <c r="R60" i="6" a="1"/>
  <c r="R60" i="6" s="1"/>
  <c r="V60" i="6" a="1"/>
  <c r="V60" i="6" s="1"/>
  <c r="Z60" i="6" a="1"/>
  <c r="Z60" i="6" s="1"/>
  <c r="AD60" i="6" a="1"/>
  <c r="AD60" i="6" s="1"/>
  <c r="AH60" i="6" a="1"/>
  <c r="AH60" i="6" s="1"/>
  <c r="AL60" i="6" a="1"/>
  <c r="AL60" i="6" s="1"/>
  <c r="C60" i="6" a="1"/>
  <c r="C60" i="6" s="1"/>
  <c r="G60" i="6" a="1"/>
  <c r="G60" i="6" s="1"/>
  <c r="K60" i="6" a="1"/>
  <c r="K60" i="6" s="1"/>
  <c r="O60" i="6" a="1"/>
  <c r="O60" i="6" s="1"/>
  <c r="S60" i="6" a="1"/>
  <c r="S60" i="6" s="1"/>
  <c r="W60" i="6" a="1"/>
  <c r="W60" i="6" s="1"/>
  <c r="AA60" i="6" a="1"/>
  <c r="AA60" i="6" s="1"/>
  <c r="AE60" i="6" a="1"/>
  <c r="AE60" i="6" s="1"/>
  <c r="AI60" i="6" a="1"/>
  <c r="AI60" i="6" s="1"/>
  <c r="AM60" i="6" a="1"/>
  <c r="AM60" i="6" s="1"/>
  <c r="I60" i="6" a="1"/>
  <c r="I60" i="6" s="1"/>
  <c r="Q60" i="6" a="1"/>
  <c r="Q60" i="6" s="1"/>
  <c r="Y60" i="6" a="1"/>
  <c r="Y60" i="6" s="1"/>
  <c r="AG60" i="6" a="1"/>
  <c r="AG60" i="6" s="1"/>
  <c r="H60" i="6" a="1"/>
  <c r="H60" i="6" s="1"/>
  <c r="AF60" i="6" a="1"/>
  <c r="AF60" i="6" s="1"/>
  <c r="B60" i="6" a="1"/>
  <c r="B60" i="6" s="1"/>
  <c r="D60" i="6" a="1"/>
  <c r="D60" i="6" s="1"/>
  <c r="L60" i="6" a="1"/>
  <c r="L60" i="6" s="1"/>
  <c r="T60" i="6" a="1"/>
  <c r="T60" i="6" s="1"/>
  <c r="AB60" i="6" a="1"/>
  <c r="AB60" i="6" s="1"/>
  <c r="AJ60" i="6" a="1"/>
  <c r="AJ60" i="6" s="1"/>
  <c r="P60" i="6" a="1"/>
  <c r="P60" i="6" s="1"/>
  <c r="E60" i="6" a="1"/>
  <c r="E60" i="6" s="1"/>
  <c r="M60" i="6" a="1"/>
  <c r="M60" i="6" s="1"/>
  <c r="U60" i="6" a="1"/>
  <c r="U60" i="6" s="1"/>
  <c r="AC60" i="6" a="1"/>
  <c r="AC60" i="6" s="1"/>
  <c r="AK60" i="6" a="1"/>
  <c r="AK60" i="6" s="1"/>
  <c r="X60" i="6" a="1"/>
  <c r="X60" i="6" s="1"/>
  <c r="D66" i="6" a="1"/>
  <c r="D66" i="6" s="1"/>
  <c r="H66" i="6" a="1"/>
  <c r="H66" i="6" s="1"/>
  <c r="L66" i="6" a="1"/>
  <c r="L66" i="6" s="1"/>
  <c r="P66" i="6" a="1"/>
  <c r="P66" i="6" s="1"/>
  <c r="T66" i="6" a="1"/>
  <c r="T66" i="6" s="1"/>
  <c r="X66" i="6" a="1"/>
  <c r="X66" i="6" s="1"/>
  <c r="AB66" i="6" a="1"/>
  <c r="AB66" i="6" s="1"/>
  <c r="AF66" i="6" a="1"/>
  <c r="AF66" i="6" s="1"/>
  <c r="AJ66" i="6" a="1"/>
  <c r="AJ66" i="6" s="1"/>
  <c r="E66" i="6" a="1"/>
  <c r="E66" i="6" s="1"/>
  <c r="I66" i="6" a="1"/>
  <c r="I66" i="6" s="1"/>
  <c r="M66" i="6" a="1"/>
  <c r="M66" i="6" s="1"/>
  <c r="Q66" i="6" a="1"/>
  <c r="Q66" i="6" s="1"/>
  <c r="U66" i="6" a="1"/>
  <c r="U66" i="6" s="1"/>
  <c r="Y66" i="6" a="1"/>
  <c r="Y66" i="6" s="1"/>
  <c r="AC66" i="6" a="1"/>
  <c r="AC66" i="6" s="1"/>
  <c r="AG66" i="6" a="1"/>
  <c r="AG66" i="6" s="1"/>
  <c r="AK66" i="6" a="1"/>
  <c r="AK66" i="6" s="1"/>
  <c r="C66" i="6" a="1"/>
  <c r="C66" i="6" s="1"/>
  <c r="K66" i="6" a="1"/>
  <c r="K66" i="6" s="1"/>
  <c r="S66" i="6" a="1"/>
  <c r="S66" i="6" s="1"/>
  <c r="AA66" i="6" a="1"/>
  <c r="AA66" i="6" s="1"/>
  <c r="AI66" i="6" a="1"/>
  <c r="AI66" i="6" s="1"/>
  <c r="B66" i="6" a="1"/>
  <c r="B66" i="6" s="1"/>
  <c r="Z66" i="6" a="1"/>
  <c r="Z66" i="6" s="1"/>
  <c r="F66" i="6" a="1"/>
  <c r="F66" i="6" s="1"/>
  <c r="N66" i="6" a="1"/>
  <c r="N66" i="6" s="1"/>
  <c r="V66" i="6" a="1"/>
  <c r="V66" i="6" s="1"/>
  <c r="AD66" i="6" a="1"/>
  <c r="AD66" i="6" s="1"/>
  <c r="AL66" i="6" a="1"/>
  <c r="AL66" i="6" s="1"/>
  <c r="J66" i="6" a="1"/>
  <c r="J66" i="6" s="1"/>
  <c r="AH66" i="6" a="1"/>
  <c r="AH66" i="6" s="1"/>
  <c r="G66" i="6" a="1"/>
  <c r="G66" i="6" s="1"/>
  <c r="O66" i="6" a="1"/>
  <c r="O66" i="6" s="1"/>
  <c r="W66" i="6" a="1"/>
  <c r="W66" i="6" s="1"/>
  <c r="AE66" i="6" a="1"/>
  <c r="AE66" i="6" s="1"/>
  <c r="AM66" i="6" a="1"/>
  <c r="AM66" i="6" s="1"/>
  <c r="R66" i="6" a="1"/>
  <c r="R66" i="6" s="1"/>
  <c r="G53" i="6" a="1"/>
  <c r="G53" i="6" s="1"/>
  <c r="J53" i="6" a="1"/>
  <c r="J53" i="6" s="1"/>
  <c r="M53" i="6" a="1"/>
  <c r="M53" i="6" s="1"/>
  <c r="Q53" i="6" a="1"/>
  <c r="Q53" i="6" s="1"/>
  <c r="W53" i="6" a="1"/>
  <c r="W53" i="6" s="1"/>
  <c r="Z53" i="6" a="1"/>
  <c r="Z53" i="6" s="1"/>
  <c r="AC53" i="6" a="1"/>
  <c r="AC53" i="6" s="1"/>
  <c r="AG53" i="6" a="1"/>
  <c r="AG53" i="6" s="1"/>
  <c r="C53" i="6" a="1"/>
  <c r="C53" i="6" s="1"/>
  <c r="H53" i="6" a="1"/>
  <c r="H53" i="6" s="1"/>
  <c r="P53" i="6" a="1"/>
  <c r="P53" i="6" s="1"/>
  <c r="T53" i="6" a="1"/>
  <c r="T53" i="6" s="1"/>
  <c r="Y53" i="6" a="1"/>
  <c r="Y53" i="6" s="1"/>
  <c r="AB53" i="6" a="1"/>
  <c r="AB53" i="6" s="1"/>
  <c r="AJ53" i="6" a="1"/>
  <c r="AJ53" i="6" s="1"/>
  <c r="E53" i="6" a="1"/>
  <c r="E53" i="6" s="1"/>
  <c r="V53" i="6" a="1"/>
  <c r="V53" i="6" s="1"/>
  <c r="AI53" i="6" a="1"/>
  <c r="AI53" i="6" s="1"/>
  <c r="D53" i="6" a="1"/>
  <c r="D53" i="6" s="1"/>
  <c r="I53" i="6" a="1"/>
  <c r="I53" i="6" s="1"/>
  <c r="L53" i="6" a="1"/>
  <c r="L53" i="6" s="1"/>
  <c r="U53" i="6" a="1"/>
  <c r="U53" i="6" s="1"/>
  <c r="AD53" i="6" a="1"/>
  <c r="AD53" i="6" s="1"/>
  <c r="AH53" i="6" a="1"/>
  <c r="AH53" i="6" s="1"/>
  <c r="AK53" i="6" a="1"/>
  <c r="AK53" i="6" s="1"/>
  <c r="N53" i="6" a="1"/>
  <c r="N53" i="6" s="1"/>
  <c r="AA53" i="6" a="1"/>
  <c r="AA53" i="6" s="1"/>
  <c r="AL53" i="6" a="1"/>
  <c r="AL53" i="6" s="1"/>
  <c r="R53" i="6" a="1"/>
  <c r="R53" i="6" s="1"/>
  <c r="AE53" i="6" a="1"/>
  <c r="AE53" i="6" s="1"/>
  <c r="F53" i="6" a="1"/>
  <c r="F53" i="6" s="1"/>
  <c r="X53" i="6" a="1"/>
  <c r="X53" i="6" s="1"/>
  <c r="AM53" i="6" a="1"/>
  <c r="AM53" i="6" s="1"/>
  <c r="K53" i="6" a="1"/>
  <c r="K53" i="6" s="1"/>
  <c r="S53" i="6" a="1"/>
  <c r="S53" i="6" s="1"/>
  <c r="O53" i="6" a="1"/>
  <c r="O53" i="6" s="1"/>
  <c r="AF53" i="6" a="1"/>
  <c r="AF53" i="6" s="1"/>
  <c r="B53" i="6" a="1"/>
  <c r="B53" i="6" s="1"/>
  <c r="AI55" i="6" a="1"/>
  <c r="AI55" i="6" s="1"/>
  <c r="G55" i="6" a="1"/>
  <c r="G55" i="6" s="1"/>
  <c r="O55" i="6" a="1"/>
  <c r="O55" i="6" s="1"/>
  <c r="L55" i="6" a="1"/>
  <c r="L55" i="6" s="1"/>
  <c r="C55" i="6" a="1"/>
  <c r="C55" i="6" s="1"/>
  <c r="AA55" i="6" a="1"/>
  <c r="AA55" i="6" s="1"/>
  <c r="K55" i="6" a="1"/>
  <c r="K55" i="6" s="1"/>
  <c r="I55" i="6" a="1"/>
  <c r="I55" i="6" s="1"/>
  <c r="U55" i="6" a="1"/>
  <c r="U55" i="6" s="1"/>
  <c r="E55" i="6" a="1"/>
  <c r="E55" i="6" s="1"/>
  <c r="Z14" i="2" a="1"/>
  <c r="Z14" i="2" s="1"/>
  <c r="B76" i="6" l="1" a="1"/>
  <c r="B76" i="6" s="1"/>
  <c r="B104" i="6" a="1"/>
  <c r="B104" i="6" s="1"/>
  <c r="C86" i="6" a="1"/>
  <c r="C86" i="6" s="1"/>
  <c r="C114" i="6" a="1"/>
  <c r="C114" i="6" s="1"/>
  <c r="CS76" i="6" a="1"/>
  <c r="CS76" i="6" s="1"/>
  <c r="CS104" i="6" a="1"/>
  <c r="CS104" i="6" s="1"/>
  <c r="CT107" i="6" a="1"/>
  <c r="CT107" i="6" s="1"/>
  <c r="CT79" i="6" a="1"/>
  <c r="CT79" i="6" s="1"/>
  <c r="DS108" i="6" a="1"/>
  <c r="DS108" i="6" s="1"/>
  <c r="DR76" i="6" a="1"/>
  <c r="DR76" i="6" s="1"/>
  <c r="DR104" i="6" a="1"/>
  <c r="DR104" i="6" s="1"/>
  <c r="DS80" i="6" a="1"/>
  <c r="DS80" i="6" s="1"/>
  <c r="CX89" i="6" a="1"/>
  <c r="CX89" i="6" s="1"/>
  <c r="CX117" i="6" a="1"/>
  <c r="CX117" i="6" s="1"/>
  <c r="CY103" i="6" a="1"/>
  <c r="CY103" i="6" s="1"/>
  <c r="CY75" i="6" a="1"/>
  <c r="CY75" i="6" s="1"/>
  <c r="BF99" i="6" a="1"/>
  <c r="BF99" i="6" s="1"/>
  <c r="BE89" i="6" a="1"/>
  <c r="BE89" i="6" s="1"/>
  <c r="BE117" i="6" a="1"/>
  <c r="BE117" i="6" s="1"/>
  <c r="BF71" i="6" a="1"/>
  <c r="BF71" i="6" s="1"/>
  <c r="BF115" i="6" a="1"/>
  <c r="BF115" i="6" s="1"/>
  <c r="BE83" i="6" a="1"/>
  <c r="BE83" i="6" s="1"/>
  <c r="BE111" i="6" a="1"/>
  <c r="BE111" i="6" s="1"/>
  <c r="BF87" i="6" a="1"/>
  <c r="BF87" i="6" s="1"/>
  <c r="CI83" i="6" a="1"/>
  <c r="CI83" i="6" s="1"/>
  <c r="CJ112" i="6" a="1"/>
  <c r="CJ112" i="6" s="1"/>
  <c r="CI111" i="6" a="1"/>
  <c r="CI111" i="6" s="1"/>
  <c r="CJ84" i="6" a="1"/>
  <c r="CJ84" i="6" s="1"/>
  <c r="FU73" i="6" a="1"/>
  <c r="FU73" i="6" s="1"/>
  <c r="FU101" i="6" a="1"/>
  <c r="FU101" i="6" s="1"/>
  <c r="FV106" i="6" a="1"/>
  <c r="FV106" i="6" s="1"/>
  <c r="FV78" i="6" a="1"/>
  <c r="FV78" i="6" s="1"/>
  <c r="DI100" i="6" a="1"/>
  <c r="DI100" i="6" s="1"/>
  <c r="DH73" i="6" a="1"/>
  <c r="DH73" i="6" s="1"/>
  <c r="DH101" i="6" a="1"/>
  <c r="DH101" i="6" s="1"/>
  <c r="DI72" i="6" a="1"/>
  <c r="DI72" i="6" s="1"/>
  <c r="DN111" i="6" a="1"/>
  <c r="DN111" i="6" s="1"/>
  <c r="DM74" i="6" a="1"/>
  <c r="DM74" i="6" s="1"/>
  <c r="DM102" i="6" a="1"/>
  <c r="DM102" i="6" s="1"/>
  <c r="DN83" i="6" a="1"/>
  <c r="DN83" i="6" s="1"/>
  <c r="C100" i="6" a="1"/>
  <c r="C100" i="6" s="1"/>
  <c r="B102" i="6" a="1"/>
  <c r="B102" i="6" s="1"/>
  <c r="B74" i="6" a="1"/>
  <c r="B74" i="6" s="1"/>
  <c r="C72" i="6" a="1"/>
  <c r="C72" i="6" s="1"/>
  <c r="DW102" i="6" a="1"/>
  <c r="DW102" i="6" s="1"/>
  <c r="DW74" i="6" a="1"/>
  <c r="DW74" i="6" s="1"/>
  <c r="DX82" i="6" a="1"/>
  <c r="DX82" i="6" s="1"/>
  <c r="DX110" i="6" a="1"/>
  <c r="DX110" i="6" s="1"/>
  <c r="FV107" i="6" a="1"/>
  <c r="FV107" i="6" s="1"/>
  <c r="FU82" i="6" a="1"/>
  <c r="FU82" i="6" s="1"/>
  <c r="FU110" i="6" a="1"/>
  <c r="FU110" i="6" s="1"/>
  <c r="FV79" i="6" a="1"/>
  <c r="FV79" i="6" s="1"/>
  <c r="BJ82" i="6" a="1"/>
  <c r="BJ82" i="6" s="1"/>
  <c r="BJ110" i="6" a="1"/>
  <c r="BJ110" i="6" s="1"/>
  <c r="BK112" i="6" a="1"/>
  <c r="BK112" i="6" s="1"/>
  <c r="BK84" i="6" a="1"/>
  <c r="BK84" i="6" s="1"/>
  <c r="DD113" i="6" a="1"/>
  <c r="DD113" i="6" s="1"/>
  <c r="DC82" i="6" a="1"/>
  <c r="DC82" i="6" s="1"/>
  <c r="DC110" i="6" a="1"/>
  <c r="DC110" i="6" s="1"/>
  <c r="DD85" i="6" a="1"/>
  <c r="DD85" i="6" s="1"/>
  <c r="CD105" i="6" a="1"/>
  <c r="CD105" i="6" s="1"/>
  <c r="CD77" i="6" a="1"/>
  <c r="CD77" i="6" s="1"/>
  <c r="CE101" i="6" a="1"/>
  <c r="CE101" i="6" s="1"/>
  <c r="CE73" i="6" a="1"/>
  <c r="CE73" i="6" s="1"/>
  <c r="BE77" i="6" a="1"/>
  <c r="BE77" i="6" s="1"/>
  <c r="BE105" i="6" a="1"/>
  <c r="BE105" i="6" s="1"/>
  <c r="BF80" i="6" a="1"/>
  <c r="BF80" i="6" s="1"/>
  <c r="BF108" i="6" a="1"/>
  <c r="BF108" i="6" s="1"/>
  <c r="BP111" i="6" a="1"/>
  <c r="BP111" i="6" s="1"/>
  <c r="BO77" i="6" a="1"/>
  <c r="BO77" i="6" s="1"/>
  <c r="BO105" i="6" a="1"/>
  <c r="BO105" i="6" s="1"/>
  <c r="BP83" i="6" a="1"/>
  <c r="BP83" i="6" s="1"/>
  <c r="BJ71" i="6" a="1"/>
  <c r="BJ71" i="6" s="1"/>
  <c r="BJ99" i="6" a="1"/>
  <c r="BJ99" i="6" s="1"/>
  <c r="BK101" i="6" a="1"/>
  <c r="BK101" i="6" s="1"/>
  <c r="BK73" i="6" a="1"/>
  <c r="BK73" i="6" s="1"/>
  <c r="FU71" i="6" a="1"/>
  <c r="FU71" i="6" s="1"/>
  <c r="FU99" i="6" a="1"/>
  <c r="FU99" i="6" s="1"/>
  <c r="FV103" i="6" a="1"/>
  <c r="FV103" i="6" s="1"/>
  <c r="FV75" i="6" a="1"/>
  <c r="FV75" i="6" s="1"/>
  <c r="CX71" i="6" a="1"/>
  <c r="CX71" i="6" s="1"/>
  <c r="CX99" i="6" a="1"/>
  <c r="CX99" i="6" s="1"/>
  <c r="CY85" i="6" a="1"/>
  <c r="CY85" i="6" s="1"/>
  <c r="CY113" i="6" a="1"/>
  <c r="CY113" i="6" s="1"/>
  <c r="Q106" i="6" a="1"/>
  <c r="Q106" i="6" s="1"/>
  <c r="Q78" i="6" a="1"/>
  <c r="Q78" i="6" s="1"/>
  <c r="R81" i="6" a="1"/>
  <c r="R81" i="6" s="1"/>
  <c r="R109" i="6" a="1"/>
  <c r="R109" i="6" s="1"/>
  <c r="AA78" i="6" a="1"/>
  <c r="AA78" i="6" s="1"/>
  <c r="AA106" i="6" a="1"/>
  <c r="AA106" i="6" s="1"/>
  <c r="AB99" i="6" a="1"/>
  <c r="AB99" i="6" s="1"/>
  <c r="AB71" i="6" a="1"/>
  <c r="AB71" i="6" s="1"/>
  <c r="DH104" i="6" a="1"/>
  <c r="DH104" i="6" s="1"/>
  <c r="DI82" i="6" a="1"/>
  <c r="DI82" i="6" s="1"/>
  <c r="DH76" i="6" a="1"/>
  <c r="DH76" i="6" s="1"/>
  <c r="DI110" i="6" a="1"/>
  <c r="DI110" i="6" s="1"/>
  <c r="FF76" i="6" a="1"/>
  <c r="FF76" i="6" s="1"/>
  <c r="FF104" i="6" a="1"/>
  <c r="FF104" i="6" s="1"/>
  <c r="FG98" i="6" a="1"/>
  <c r="FG98" i="6" s="1"/>
  <c r="FG70" i="6" a="1"/>
  <c r="FG70" i="6" s="1"/>
  <c r="Q104" i="6" a="1"/>
  <c r="Q104" i="6" s="1"/>
  <c r="Q76" i="6" a="1"/>
  <c r="Q76" i="6" s="1"/>
  <c r="R100" i="6" a="1"/>
  <c r="R100" i="6" s="1"/>
  <c r="R72" i="6" a="1"/>
  <c r="R72" i="6" s="1"/>
  <c r="FA76" i="6" a="1"/>
  <c r="FA76" i="6" s="1"/>
  <c r="FA104" i="6" a="1"/>
  <c r="FA104" i="6" s="1"/>
  <c r="FB86" i="6" a="1"/>
  <c r="FB86" i="6" s="1"/>
  <c r="FB114" i="6" a="1"/>
  <c r="FB114" i="6" s="1"/>
  <c r="CD89" i="6" a="1"/>
  <c r="CD89" i="6" s="1"/>
  <c r="CD117" i="6" a="1"/>
  <c r="CD117" i="6" s="1"/>
  <c r="CE100" i="6" a="1"/>
  <c r="CE100" i="6" s="1"/>
  <c r="CE72" i="6" a="1"/>
  <c r="CE72" i="6" s="1"/>
  <c r="FZ89" i="6" a="1"/>
  <c r="FZ89" i="6" s="1"/>
  <c r="FZ117" i="6" a="1"/>
  <c r="FZ117" i="6" s="1"/>
  <c r="GA104" i="6" a="1"/>
  <c r="GA104" i="6" s="1"/>
  <c r="GA76" i="6" a="1"/>
  <c r="GA76" i="6" s="1"/>
  <c r="DW89" i="6" a="1"/>
  <c r="DW89" i="6" s="1"/>
  <c r="DW117" i="6" a="1"/>
  <c r="DW117" i="6" s="1"/>
  <c r="DX83" i="6" a="1"/>
  <c r="DX83" i="6" s="1"/>
  <c r="DX111" i="6" a="1"/>
  <c r="DX111" i="6" s="1"/>
  <c r="CS117" i="6" a="1"/>
  <c r="CS117" i="6" s="1"/>
  <c r="CS89" i="6" a="1"/>
  <c r="CS89" i="6" s="1"/>
  <c r="CT102" i="6" a="1"/>
  <c r="CT102" i="6" s="1"/>
  <c r="CT74" i="6" a="1"/>
  <c r="CT74" i="6" s="1"/>
  <c r="AF89" i="6" a="1"/>
  <c r="AF89" i="6" s="1"/>
  <c r="AF117" i="6" a="1"/>
  <c r="AF117" i="6" s="1"/>
  <c r="AG103" i="6" a="1"/>
  <c r="AG103" i="6" s="1"/>
  <c r="AG75" i="6" a="1"/>
  <c r="AG75" i="6" s="1"/>
  <c r="BT83" i="6" a="1"/>
  <c r="BT83" i="6" s="1"/>
  <c r="BT111" i="6" a="1"/>
  <c r="BT111" i="6" s="1"/>
  <c r="BU81" i="6" a="1"/>
  <c r="BU81" i="6" s="1"/>
  <c r="BU109" i="6" a="1"/>
  <c r="BU109" i="6" s="1"/>
  <c r="AG104" i="6" a="1"/>
  <c r="AG104" i="6" s="1"/>
  <c r="AF111" i="6" a="1"/>
  <c r="AF111" i="6" s="1"/>
  <c r="AF83" i="6" a="1"/>
  <c r="AF83" i="6" s="1"/>
  <c r="AG76" i="6" a="1"/>
  <c r="AG76" i="6" s="1"/>
  <c r="DW83" i="6" a="1"/>
  <c r="DW83" i="6" s="1"/>
  <c r="DW111" i="6" a="1"/>
  <c r="DW111" i="6" s="1"/>
  <c r="DX89" i="6" a="1"/>
  <c r="DX89" i="6" s="1"/>
  <c r="DX117" i="6" a="1"/>
  <c r="DX117" i="6" s="1"/>
  <c r="FG108" i="6" a="1"/>
  <c r="FG108" i="6" s="1"/>
  <c r="FF83" i="6" a="1"/>
  <c r="FF83" i="6" s="1"/>
  <c r="FF111" i="6" a="1"/>
  <c r="FF111" i="6" s="1"/>
  <c r="FG80" i="6" a="1"/>
  <c r="FG80" i="6" s="1"/>
  <c r="CS101" i="6" a="1"/>
  <c r="CS101" i="6" s="1"/>
  <c r="CS73" i="6" a="1"/>
  <c r="CS73" i="6" s="1"/>
  <c r="CT99" i="6" a="1"/>
  <c r="CT99" i="6" s="1"/>
  <c r="CT71" i="6" a="1"/>
  <c r="CT71" i="6" s="1"/>
  <c r="FF73" i="6" a="1"/>
  <c r="FF73" i="6" s="1"/>
  <c r="FF101" i="6" a="1"/>
  <c r="FF101" i="6" s="1"/>
  <c r="FG89" i="6" a="1"/>
  <c r="FG89" i="6" s="1"/>
  <c r="FG117" i="6" a="1"/>
  <c r="FG117" i="6" s="1"/>
  <c r="FP73" i="6" a="1"/>
  <c r="FP73" i="6" s="1"/>
  <c r="FP101" i="6" a="1"/>
  <c r="FP101" i="6" s="1"/>
  <c r="FQ105" i="6" a="1"/>
  <c r="FQ105" i="6" s="1"/>
  <c r="FQ77" i="6" a="1"/>
  <c r="FQ77" i="6" s="1"/>
  <c r="CD73" i="6" a="1"/>
  <c r="CD73" i="6" s="1"/>
  <c r="CD101" i="6" a="1"/>
  <c r="CD101" i="6" s="1"/>
  <c r="CE105" i="6" a="1"/>
  <c r="CE105" i="6" s="1"/>
  <c r="CE77" i="6" a="1"/>
  <c r="CE77" i="6" s="1"/>
  <c r="CX73" i="6" a="1"/>
  <c r="CX73" i="6" s="1"/>
  <c r="CX101" i="6" a="1"/>
  <c r="CX101" i="6" s="1"/>
  <c r="CY102" i="6" a="1"/>
  <c r="CY102" i="6" s="1"/>
  <c r="CY74" i="6" a="1"/>
  <c r="CY74" i="6" s="1"/>
  <c r="AQ111" i="6" a="1"/>
  <c r="AQ111" i="6" s="1"/>
  <c r="AP74" i="6" a="1"/>
  <c r="AP74" i="6" s="1"/>
  <c r="AP102" i="6" a="1"/>
  <c r="AP102" i="6" s="1"/>
  <c r="AQ83" i="6" a="1"/>
  <c r="AQ83" i="6" s="1"/>
  <c r="EV74" i="6" a="1"/>
  <c r="EV74" i="6" s="1"/>
  <c r="EV102" i="6" a="1"/>
  <c r="EV102" i="6" s="1"/>
  <c r="EW103" i="6" a="1"/>
  <c r="EW103" i="6" s="1"/>
  <c r="EW75" i="6" a="1"/>
  <c r="EW75" i="6" s="1"/>
  <c r="BE74" i="6" a="1"/>
  <c r="BE74" i="6" s="1"/>
  <c r="BE102" i="6" a="1"/>
  <c r="BE102" i="6" s="1"/>
  <c r="BF104" i="6" a="1"/>
  <c r="BF104" i="6" s="1"/>
  <c r="BF76" i="6" a="1"/>
  <c r="BF76" i="6" s="1"/>
  <c r="FP74" i="6" a="1"/>
  <c r="FP74" i="6" s="1"/>
  <c r="FP102" i="6" a="1"/>
  <c r="FP102" i="6" s="1"/>
  <c r="FQ81" i="6" a="1"/>
  <c r="FQ81" i="6" s="1"/>
  <c r="FQ109" i="6" a="1"/>
  <c r="FQ109" i="6" s="1"/>
  <c r="BY74" i="6" a="1"/>
  <c r="BY74" i="6" s="1"/>
  <c r="BY102" i="6" a="1"/>
  <c r="BY102" i="6" s="1"/>
  <c r="BZ99" i="6" a="1"/>
  <c r="BZ99" i="6" s="1"/>
  <c r="BZ71" i="6" a="1"/>
  <c r="BZ71" i="6" s="1"/>
  <c r="EL78" i="6" a="1"/>
  <c r="EL78" i="6" s="1"/>
  <c r="EL106" i="6" a="1"/>
  <c r="EL106" i="6" s="1"/>
  <c r="EM105" i="6" a="1"/>
  <c r="EM105" i="6" s="1"/>
  <c r="EM77" i="6" a="1"/>
  <c r="EM77" i="6" s="1"/>
  <c r="FG106" i="6" a="1"/>
  <c r="FG106" i="6" s="1"/>
  <c r="FF82" i="6" a="1"/>
  <c r="FF82" i="6" s="1"/>
  <c r="FF110" i="6" a="1"/>
  <c r="FF110" i="6" s="1"/>
  <c r="FG78" i="6" a="1"/>
  <c r="FG78" i="6" s="1"/>
  <c r="BY110" i="6" a="1"/>
  <c r="BY110" i="6" s="1"/>
  <c r="BY82" i="6" a="1"/>
  <c r="BY82" i="6" s="1"/>
  <c r="BZ89" i="6" a="1"/>
  <c r="BZ89" i="6" s="1"/>
  <c r="BZ117" i="6" a="1"/>
  <c r="BZ117" i="6" s="1"/>
  <c r="CO108" i="6" a="1"/>
  <c r="CO108" i="6" s="1"/>
  <c r="CN110" i="6" a="1"/>
  <c r="CN110" i="6" s="1"/>
  <c r="CN82" i="6" a="1"/>
  <c r="CN82" i="6" s="1"/>
  <c r="CO80" i="6" a="1"/>
  <c r="CO80" i="6" s="1"/>
  <c r="ER100" i="6" a="1"/>
  <c r="ER100" i="6" s="1"/>
  <c r="EQ110" i="6" a="1"/>
  <c r="EQ110" i="6" s="1"/>
  <c r="EQ82" i="6" a="1"/>
  <c r="EQ82" i="6" s="1"/>
  <c r="ER72" i="6" a="1"/>
  <c r="ER72" i="6" s="1"/>
  <c r="DI116" i="6" a="1"/>
  <c r="DI116" i="6" s="1"/>
  <c r="DH105" i="6" a="1"/>
  <c r="DH105" i="6" s="1"/>
  <c r="DH77" i="6" a="1"/>
  <c r="DH77" i="6" s="1"/>
  <c r="DI88" i="6" a="1"/>
  <c r="DI88" i="6" s="1"/>
  <c r="AZ105" i="6" a="1"/>
  <c r="AZ105" i="6" s="1"/>
  <c r="AZ77" i="6" a="1"/>
  <c r="AZ77" i="6" s="1"/>
  <c r="BA81" i="6" a="1"/>
  <c r="BA81" i="6" s="1"/>
  <c r="BA109" i="6" a="1"/>
  <c r="BA109" i="6" s="1"/>
  <c r="GF111" i="6" a="1"/>
  <c r="GF111" i="6" s="1"/>
  <c r="GE105" i="6" a="1"/>
  <c r="GE105" i="6" s="1"/>
  <c r="GE77" i="6" a="1"/>
  <c r="GE77" i="6" s="1"/>
  <c r="GF83" i="6" a="1"/>
  <c r="GF83" i="6" s="1"/>
  <c r="L77" i="6" a="1"/>
  <c r="L77" i="6" s="1"/>
  <c r="L105" i="6" a="1"/>
  <c r="L105" i="6" s="1"/>
  <c r="M99" i="6" a="1"/>
  <c r="M99" i="6" s="1"/>
  <c r="M71" i="6" a="1"/>
  <c r="M71" i="6" s="1"/>
  <c r="CY115" i="6" a="1"/>
  <c r="CY115" i="6" s="1"/>
  <c r="CX105" i="6" a="1"/>
  <c r="CX105" i="6" s="1"/>
  <c r="CX77" i="6" a="1"/>
  <c r="CX77" i="6" s="1"/>
  <c r="CY87" i="6" a="1"/>
  <c r="CY87" i="6" s="1"/>
  <c r="CD99" i="6" a="1"/>
  <c r="CD99" i="6" s="1"/>
  <c r="CD71" i="6" a="1"/>
  <c r="CD71" i="6" s="1"/>
  <c r="CE82" i="6" a="1"/>
  <c r="CE82" i="6" s="1"/>
  <c r="CE110" i="6" a="1"/>
  <c r="CE110" i="6" s="1"/>
  <c r="EQ71" i="6" a="1"/>
  <c r="EQ71" i="6" s="1"/>
  <c r="EQ99" i="6" a="1"/>
  <c r="EQ99" i="6" s="1"/>
  <c r="ER105" i="6" a="1"/>
  <c r="ER105" i="6" s="1"/>
  <c r="ER77" i="6" a="1"/>
  <c r="ER77" i="6" s="1"/>
  <c r="DN100" i="6" a="1"/>
  <c r="DN100" i="6" s="1"/>
  <c r="DM99" i="6" a="1"/>
  <c r="DM99" i="6" s="1"/>
  <c r="DM71" i="6" a="1"/>
  <c r="DM71" i="6" s="1"/>
  <c r="DN72" i="6" a="1"/>
  <c r="DN72" i="6" s="1"/>
  <c r="EB71" i="6" a="1"/>
  <c r="EB71" i="6" s="1"/>
  <c r="EC89" i="6" a="1"/>
  <c r="EC89" i="6" s="1"/>
  <c r="EB99" i="6" a="1"/>
  <c r="EB99" i="6" s="1"/>
  <c r="EC117" i="6" a="1"/>
  <c r="EC117" i="6" s="1"/>
  <c r="EV99" i="6" a="1"/>
  <c r="EV99" i="6" s="1"/>
  <c r="EV71" i="6" a="1"/>
  <c r="EV71" i="6" s="1"/>
  <c r="EW80" i="6" a="1"/>
  <c r="EW80" i="6" s="1"/>
  <c r="EW108" i="6" a="1"/>
  <c r="EW108" i="6" s="1"/>
  <c r="CY99" i="6" a="1"/>
  <c r="CY99" i="6" s="1"/>
  <c r="CX113" i="6" a="1"/>
  <c r="CX113" i="6" s="1"/>
  <c r="CX85" i="6" a="1"/>
  <c r="CX85" i="6" s="1"/>
  <c r="CY71" i="6" a="1"/>
  <c r="CY71" i="6" s="1"/>
  <c r="AU113" i="6" a="1"/>
  <c r="AU113" i="6" s="1"/>
  <c r="AU85" i="6" a="1"/>
  <c r="AU85" i="6" s="1"/>
  <c r="AV82" i="6" a="1"/>
  <c r="AV82" i="6" s="1"/>
  <c r="AV110" i="6" a="1"/>
  <c r="AV110" i="6" s="1"/>
  <c r="FF85" i="6" a="1"/>
  <c r="FF85" i="6" s="1"/>
  <c r="FF113" i="6" a="1"/>
  <c r="FF113" i="6" s="1"/>
  <c r="FG81" i="6" a="1"/>
  <c r="FG81" i="6" s="1"/>
  <c r="FG109" i="6" a="1"/>
  <c r="FG109" i="6" s="1"/>
  <c r="EL85" i="6" a="1"/>
  <c r="EL85" i="6" s="1"/>
  <c r="EL113" i="6" a="1"/>
  <c r="EL113" i="6" s="1"/>
  <c r="EM86" i="6" a="1"/>
  <c r="EM86" i="6" s="1"/>
  <c r="EM114" i="6" a="1"/>
  <c r="EM114" i="6" s="1"/>
  <c r="DD110" i="6" a="1"/>
  <c r="DD110" i="6" s="1"/>
  <c r="DC85" i="6" a="1"/>
  <c r="DC85" i="6" s="1"/>
  <c r="DC113" i="6" a="1"/>
  <c r="DC113" i="6" s="1"/>
  <c r="DD82" i="6" a="1"/>
  <c r="DD82" i="6" s="1"/>
  <c r="FU113" i="6" a="1"/>
  <c r="FU113" i="6" s="1"/>
  <c r="FU85" i="6" a="1"/>
  <c r="FU85" i="6" s="1"/>
  <c r="FV105" i="6" a="1"/>
  <c r="FV105" i="6" s="1"/>
  <c r="FV77" i="6" a="1"/>
  <c r="FV77" i="6" s="1"/>
  <c r="CS113" i="6" a="1"/>
  <c r="CS113" i="6" s="1"/>
  <c r="CS85" i="6" a="1"/>
  <c r="CS85" i="6" s="1"/>
  <c r="CT98" i="6" a="1"/>
  <c r="CT98" i="6" s="1"/>
  <c r="CT70" i="6" a="1"/>
  <c r="CT70" i="6" s="1"/>
  <c r="R115" i="6" a="1"/>
  <c r="R115" i="6" s="1"/>
  <c r="Q113" i="6" a="1"/>
  <c r="Q113" i="6" s="1"/>
  <c r="Q85" i="6" a="1"/>
  <c r="Q85" i="6" s="1"/>
  <c r="R87" i="6" a="1"/>
  <c r="R87" i="6" s="1"/>
  <c r="DH85" i="6" a="1"/>
  <c r="DH85" i="6" s="1"/>
  <c r="DH113" i="6" a="1"/>
  <c r="DH113" i="6" s="1"/>
  <c r="DI83" i="6" a="1"/>
  <c r="DI83" i="6" s="1"/>
  <c r="DI111" i="6" a="1"/>
  <c r="DI111" i="6" s="1"/>
  <c r="AF113" i="6" a="1"/>
  <c r="AF113" i="6" s="1"/>
  <c r="AF85" i="6" a="1"/>
  <c r="AF85" i="6" s="1"/>
  <c r="AG99" i="6" a="1"/>
  <c r="AG99" i="6" s="1"/>
  <c r="AG71" i="6" a="1"/>
  <c r="AG71" i="6" s="1"/>
  <c r="EB88" i="6" a="1"/>
  <c r="EB88" i="6" s="1"/>
  <c r="EB116" i="6" a="1"/>
  <c r="EB116" i="6" s="1"/>
  <c r="EC106" i="6" a="1"/>
  <c r="EC106" i="6" s="1"/>
  <c r="EC78" i="6" a="1"/>
  <c r="EC78" i="6" s="1"/>
  <c r="EQ116" i="6" a="1"/>
  <c r="EQ116" i="6" s="1"/>
  <c r="ER89" i="6" a="1"/>
  <c r="ER89" i="6" s="1"/>
  <c r="EQ88" i="6" a="1"/>
  <c r="EQ88" i="6" s="1"/>
  <c r="ER117" i="6" a="1"/>
  <c r="ER117" i="6" s="1"/>
  <c r="CJ115" i="6" a="1"/>
  <c r="CJ115" i="6" s="1"/>
  <c r="CJ87" i="6" a="1"/>
  <c r="CJ87" i="6" s="1"/>
  <c r="CI88" i="6" a="1"/>
  <c r="CI88" i="6" s="1"/>
  <c r="CI116" i="6" a="1"/>
  <c r="CI116" i="6" s="1"/>
  <c r="BO88" i="6" a="1"/>
  <c r="BO88" i="6" s="1"/>
  <c r="BO116" i="6" a="1"/>
  <c r="BO116" i="6" s="1"/>
  <c r="BP102" i="6" a="1"/>
  <c r="BP102" i="6" s="1"/>
  <c r="BP74" i="6" a="1"/>
  <c r="BP74" i="6" s="1"/>
  <c r="AG108" i="6" a="1"/>
  <c r="AG108" i="6" s="1"/>
  <c r="AF116" i="6" a="1"/>
  <c r="AF116" i="6" s="1"/>
  <c r="AF88" i="6" a="1"/>
  <c r="AF88" i="6" s="1"/>
  <c r="AG80" i="6" a="1"/>
  <c r="AG80" i="6" s="1"/>
  <c r="EL88" i="6" a="1"/>
  <c r="EL88" i="6" s="1"/>
  <c r="EL116" i="6" a="1"/>
  <c r="EL116" i="6" s="1"/>
  <c r="EM98" i="6" a="1"/>
  <c r="EM98" i="6" s="1"/>
  <c r="EM70" i="6" a="1"/>
  <c r="EM70" i="6" s="1"/>
  <c r="BJ88" i="6" a="1"/>
  <c r="BJ88" i="6" s="1"/>
  <c r="BJ116" i="6" a="1"/>
  <c r="BJ116" i="6" s="1"/>
  <c r="BK103" i="6" a="1"/>
  <c r="BK103" i="6" s="1"/>
  <c r="BK75" i="6" a="1"/>
  <c r="BK75" i="6" s="1"/>
  <c r="FA88" i="6" a="1"/>
  <c r="FA88" i="6" s="1"/>
  <c r="FA116" i="6" a="1"/>
  <c r="FA116" i="6" s="1"/>
  <c r="FB83" i="6" a="1"/>
  <c r="FB83" i="6" s="1"/>
  <c r="FB111" i="6" a="1"/>
  <c r="FB111" i="6" s="1"/>
  <c r="BY116" i="6" a="1"/>
  <c r="BY116" i="6" s="1"/>
  <c r="BY88" i="6" a="1"/>
  <c r="BY88" i="6" s="1"/>
  <c r="BZ85" i="6" a="1"/>
  <c r="BZ85" i="6" s="1"/>
  <c r="BZ113" i="6" a="1"/>
  <c r="BZ113" i="6" s="1"/>
  <c r="BE78" i="6" a="1"/>
  <c r="BE78" i="6" s="1"/>
  <c r="BE106" i="6" a="1"/>
  <c r="BE106" i="6" s="1"/>
  <c r="BF88" i="6" a="1"/>
  <c r="BF88" i="6" s="1"/>
  <c r="BF116" i="6" a="1"/>
  <c r="BF116" i="6" s="1"/>
  <c r="FB108" i="6" a="1"/>
  <c r="FB108" i="6" s="1"/>
  <c r="FA78" i="6" a="1"/>
  <c r="FA78" i="6" s="1"/>
  <c r="FA106" i="6" a="1"/>
  <c r="FA106" i="6" s="1"/>
  <c r="FB80" i="6" a="1"/>
  <c r="FB80" i="6" s="1"/>
  <c r="AP78" i="6" a="1"/>
  <c r="AP78" i="6" s="1"/>
  <c r="AP106" i="6" a="1"/>
  <c r="AP106" i="6" s="1"/>
  <c r="AQ98" i="6" a="1"/>
  <c r="AQ98" i="6" s="1"/>
  <c r="AQ70" i="6" a="1"/>
  <c r="AQ70" i="6" s="1"/>
  <c r="DH112" i="6" a="1"/>
  <c r="DH112" i="6" s="1"/>
  <c r="DH84" i="6" a="1"/>
  <c r="DH84" i="6" s="1"/>
  <c r="DI102" i="6" a="1"/>
  <c r="DI102" i="6" s="1"/>
  <c r="DI74" i="6" a="1"/>
  <c r="DI74" i="6" s="1"/>
  <c r="H99" i="6" a="1"/>
  <c r="H99" i="6" s="1"/>
  <c r="G84" i="6" a="1"/>
  <c r="G84" i="6" s="1"/>
  <c r="G112" i="6" a="1"/>
  <c r="G112" i="6" s="1"/>
  <c r="H71" i="6" a="1"/>
  <c r="H71" i="6" s="1"/>
  <c r="BP100" i="6" a="1"/>
  <c r="BP100" i="6" s="1"/>
  <c r="BO84" i="6" a="1"/>
  <c r="BO84" i="6" s="1"/>
  <c r="BO112" i="6" a="1"/>
  <c r="BO112" i="6" s="1"/>
  <c r="BP72" i="6" a="1"/>
  <c r="BP72" i="6" s="1"/>
  <c r="FP112" i="6" a="1"/>
  <c r="FP112" i="6" s="1"/>
  <c r="FP84" i="6" a="1"/>
  <c r="FP84" i="6" s="1"/>
  <c r="FQ103" i="6" a="1"/>
  <c r="FQ103" i="6" s="1"/>
  <c r="FQ75" i="6" a="1"/>
  <c r="FQ75" i="6" s="1"/>
  <c r="L84" i="6" a="1"/>
  <c r="L84" i="6" s="1"/>
  <c r="L112" i="6" a="1"/>
  <c r="L112" i="6" s="1"/>
  <c r="M106" i="6" a="1"/>
  <c r="M106" i="6" s="1"/>
  <c r="M78" i="6" a="1"/>
  <c r="M78" i="6" s="1"/>
  <c r="DR112" i="6" a="1"/>
  <c r="DR112" i="6" s="1"/>
  <c r="DR84" i="6" a="1"/>
  <c r="DR84" i="6" s="1"/>
  <c r="DS105" i="6" a="1"/>
  <c r="DS105" i="6" s="1"/>
  <c r="DS77" i="6" a="1"/>
  <c r="DS77" i="6" s="1"/>
  <c r="AQ116" i="6" a="1"/>
  <c r="AQ116" i="6" s="1"/>
  <c r="AP84" i="6" a="1"/>
  <c r="AP84" i="6" s="1"/>
  <c r="AP112" i="6" a="1"/>
  <c r="AP112" i="6" s="1"/>
  <c r="AQ88" i="6" a="1"/>
  <c r="AQ88" i="6" s="1"/>
  <c r="EG112" i="6" a="1"/>
  <c r="EG112" i="6" s="1"/>
  <c r="EG84" i="6" a="1"/>
  <c r="EG84" i="6" s="1"/>
  <c r="EH107" i="6" a="1"/>
  <c r="EH107" i="6" s="1"/>
  <c r="EH79" i="6" a="1"/>
  <c r="EH79" i="6" s="1"/>
  <c r="BE84" i="6" a="1"/>
  <c r="BE84" i="6" s="1"/>
  <c r="BE112" i="6" a="1"/>
  <c r="BE112" i="6" s="1"/>
  <c r="BF85" i="6" a="1"/>
  <c r="BF85" i="6" s="1"/>
  <c r="BF113" i="6" a="1"/>
  <c r="BF113" i="6" s="1"/>
  <c r="Q109" i="6" a="1"/>
  <c r="Q109" i="6" s="1"/>
  <c r="R106" i="6" a="1"/>
  <c r="R106" i="6" s="1"/>
  <c r="Q81" i="6" a="1"/>
  <c r="Q81" i="6" s="1"/>
  <c r="R78" i="6" a="1"/>
  <c r="R78" i="6" s="1"/>
  <c r="DI108" i="6" a="1"/>
  <c r="DI108" i="6" s="1"/>
  <c r="DH109" i="6" a="1"/>
  <c r="DH109" i="6" s="1"/>
  <c r="DH81" i="6" a="1"/>
  <c r="DH81" i="6" s="1"/>
  <c r="DI80" i="6" a="1"/>
  <c r="DI80" i="6" s="1"/>
  <c r="EL109" i="6" a="1"/>
  <c r="EL109" i="6" s="1"/>
  <c r="EL81" i="6" a="1"/>
  <c r="EL81" i="6" s="1"/>
  <c r="EM89" i="6" a="1"/>
  <c r="EM89" i="6" s="1"/>
  <c r="EM117" i="6" a="1"/>
  <c r="EM117" i="6" s="1"/>
  <c r="FF81" i="6" a="1"/>
  <c r="FF81" i="6" s="1"/>
  <c r="FF109" i="6" a="1"/>
  <c r="FF109" i="6" s="1"/>
  <c r="FG85" i="6" a="1"/>
  <c r="FG85" i="6" s="1"/>
  <c r="FG113" i="6" a="1"/>
  <c r="FG113" i="6" s="1"/>
  <c r="CO103" i="6" a="1"/>
  <c r="CO103" i="6" s="1"/>
  <c r="CN109" i="6" a="1"/>
  <c r="CN109" i="6" s="1"/>
  <c r="CN81" i="6" a="1"/>
  <c r="CN81" i="6" s="1"/>
  <c r="CO75" i="6" a="1"/>
  <c r="CO75" i="6" s="1"/>
  <c r="FB99" i="6" a="1"/>
  <c r="FB99" i="6" s="1"/>
  <c r="FA109" i="6" a="1"/>
  <c r="FA109" i="6" s="1"/>
  <c r="FA81" i="6" a="1"/>
  <c r="FA81" i="6" s="1"/>
  <c r="FB71" i="6" a="1"/>
  <c r="FB71" i="6" s="1"/>
  <c r="BP113" i="6" a="1"/>
  <c r="BP113" i="6" s="1"/>
  <c r="BO81" i="6" a="1"/>
  <c r="BO81" i="6" s="1"/>
  <c r="BO109" i="6" a="1"/>
  <c r="BO109" i="6" s="1"/>
  <c r="BP85" i="6" a="1"/>
  <c r="BP85" i="6" s="1"/>
  <c r="FQ102" i="6" a="1"/>
  <c r="FQ102" i="6" s="1"/>
  <c r="FP81" i="6" a="1"/>
  <c r="FP81" i="6" s="1"/>
  <c r="FP109" i="6" a="1"/>
  <c r="FP109" i="6" s="1"/>
  <c r="FQ74" i="6" a="1"/>
  <c r="FQ74" i="6" s="1"/>
  <c r="CS109" i="6" a="1"/>
  <c r="CS109" i="6" s="1"/>
  <c r="CS81" i="6" a="1"/>
  <c r="CS81" i="6" s="1"/>
  <c r="CT87" i="6" a="1"/>
  <c r="CT87" i="6" s="1"/>
  <c r="CT115" i="6" a="1"/>
  <c r="CT115" i="6" s="1"/>
  <c r="G109" i="6" a="1"/>
  <c r="G109" i="6" s="1"/>
  <c r="G81" i="6" a="1"/>
  <c r="G81" i="6" s="1"/>
  <c r="H89" i="6" a="1"/>
  <c r="H89" i="6" s="1"/>
  <c r="H117" i="6" a="1"/>
  <c r="H117" i="6" s="1"/>
  <c r="W103" i="6" a="1"/>
  <c r="W103" i="6" s="1"/>
  <c r="V72" i="6" a="1"/>
  <c r="V72" i="6" s="1"/>
  <c r="V100" i="6" a="1"/>
  <c r="V100" i="6" s="1"/>
  <c r="W75" i="6" a="1"/>
  <c r="W75" i="6" s="1"/>
  <c r="CN100" i="6" a="1"/>
  <c r="CN100" i="6" s="1"/>
  <c r="CN72" i="6" a="1"/>
  <c r="CN72" i="6" s="1"/>
  <c r="CO106" i="6" a="1"/>
  <c r="CO106" i="6" s="1"/>
  <c r="CO78" i="6" a="1"/>
  <c r="CO78" i="6" s="1"/>
  <c r="FP100" i="6" a="1"/>
  <c r="FP100" i="6" s="1"/>
  <c r="FQ89" i="6" a="1"/>
  <c r="FQ89" i="6" s="1"/>
  <c r="FP72" i="6" a="1"/>
  <c r="FP72" i="6" s="1"/>
  <c r="FQ117" i="6" a="1"/>
  <c r="FQ117" i="6" s="1"/>
  <c r="GE100" i="6" a="1"/>
  <c r="GE100" i="6" s="1"/>
  <c r="GE72" i="6" a="1"/>
  <c r="GE72" i="6" s="1"/>
  <c r="GF98" i="6" a="1"/>
  <c r="GF98" i="6" s="1"/>
  <c r="GF70" i="6" a="1"/>
  <c r="GF70" i="6" s="1"/>
  <c r="CX100" i="6" a="1"/>
  <c r="CX100" i="6" s="1"/>
  <c r="CY86" i="6" a="1"/>
  <c r="CY86" i="6" s="1"/>
  <c r="CX72" i="6" a="1"/>
  <c r="CX72" i="6" s="1"/>
  <c r="CY114" i="6" a="1"/>
  <c r="CY114" i="6" s="1"/>
  <c r="R104" i="6" a="1"/>
  <c r="R104" i="6" s="1"/>
  <c r="Q72" i="6" a="1"/>
  <c r="Q72" i="6" s="1"/>
  <c r="Q100" i="6" a="1"/>
  <c r="Q100" i="6" s="1"/>
  <c r="R76" i="6" a="1"/>
  <c r="R76" i="6" s="1"/>
  <c r="DN99" i="6" a="1"/>
  <c r="DN99" i="6" s="1"/>
  <c r="DM100" i="6" a="1"/>
  <c r="DM100" i="6" s="1"/>
  <c r="DM72" i="6" a="1"/>
  <c r="DM72" i="6" s="1"/>
  <c r="DN71" i="6" a="1"/>
  <c r="DN71" i="6" s="1"/>
  <c r="EM111" i="6" a="1"/>
  <c r="EM111" i="6" s="1"/>
  <c r="EL100" i="6" a="1"/>
  <c r="EL100" i="6" s="1"/>
  <c r="EL72" i="6" a="1"/>
  <c r="EL72" i="6" s="1"/>
  <c r="EM83" i="6" a="1"/>
  <c r="EM83" i="6" s="1"/>
  <c r="BJ72" i="6" a="1"/>
  <c r="BJ72" i="6" s="1"/>
  <c r="BJ100" i="6" a="1"/>
  <c r="BJ100" i="6" s="1"/>
  <c r="BK105" i="6" a="1"/>
  <c r="BK105" i="6" s="1"/>
  <c r="BK77" i="6" a="1"/>
  <c r="BK77" i="6" s="1"/>
  <c r="L108" i="6" a="1"/>
  <c r="L108" i="6" s="1"/>
  <c r="L80" i="6" a="1"/>
  <c r="L80" i="6" s="1"/>
  <c r="M98" i="6" a="1"/>
  <c r="M98" i="6" s="1"/>
  <c r="M70" i="6" a="1"/>
  <c r="M70" i="6" s="1"/>
  <c r="CD108" i="6" a="1"/>
  <c r="CD108" i="6" s="1"/>
  <c r="CE85" i="6" a="1"/>
  <c r="CE85" i="6" s="1"/>
  <c r="CD80" i="6" a="1"/>
  <c r="CD80" i="6" s="1"/>
  <c r="CE113" i="6" a="1"/>
  <c r="CE113" i="6" s="1"/>
  <c r="EQ108" i="6" a="1"/>
  <c r="EQ108" i="6" s="1"/>
  <c r="ER98" i="6" a="1"/>
  <c r="ER98" i="6" s="1"/>
  <c r="EQ80" i="6" a="1"/>
  <c r="EQ80" i="6" s="1"/>
  <c r="ER70" i="6" a="1"/>
  <c r="ER70" i="6" s="1"/>
  <c r="CS108" i="6" a="1"/>
  <c r="CS108" i="6" s="1"/>
  <c r="CS80" i="6" a="1"/>
  <c r="CS80" i="6" s="1"/>
  <c r="CT86" i="6" a="1"/>
  <c r="CT86" i="6" s="1"/>
  <c r="CT114" i="6" a="1"/>
  <c r="CT114" i="6" s="1"/>
  <c r="AB112" i="6" a="1"/>
  <c r="AB112" i="6" s="1"/>
  <c r="AA108" i="6" a="1"/>
  <c r="AA108" i="6" s="1"/>
  <c r="AA80" i="6" a="1"/>
  <c r="AA80" i="6" s="1"/>
  <c r="AB84" i="6" a="1"/>
  <c r="AB84" i="6" s="1"/>
  <c r="DX112" i="6" a="1"/>
  <c r="DX112" i="6" s="1"/>
  <c r="DW108" i="6" a="1"/>
  <c r="DW108" i="6" s="1"/>
  <c r="DW80" i="6" a="1"/>
  <c r="DW80" i="6" s="1"/>
  <c r="DX84" i="6" a="1"/>
  <c r="DX84" i="6" s="1"/>
  <c r="BE108" i="6" a="1"/>
  <c r="BE108" i="6" s="1"/>
  <c r="BE80" i="6" a="1"/>
  <c r="BE80" i="6" s="1"/>
  <c r="BF105" i="6" a="1"/>
  <c r="BF105" i="6" s="1"/>
  <c r="BF77" i="6" a="1"/>
  <c r="BF77" i="6" s="1"/>
  <c r="FV115" i="6" a="1"/>
  <c r="FV115" i="6" s="1"/>
  <c r="FU108" i="6" a="1"/>
  <c r="FU108" i="6" s="1"/>
  <c r="FU80" i="6" a="1"/>
  <c r="FU80" i="6" s="1"/>
  <c r="FV87" i="6" a="1"/>
  <c r="FV87" i="6" s="1"/>
  <c r="CI108" i="6" a="1"/>
  <c r="CI108" i="6" s="1"/>
  <c r="CI80" i="6" a="1"/>
  <c r="CI80" i="6" s="1"/>
  <c r="CJ101" i="6" a="1"/>
  <c r="CJ101" i="6" s="1"/>
  <c r="CJ73" i="6" a="1"/>
  <c r="CJ73" i="6" s="1"/>
  <c r="R99" i="6" a="1"/>
  <c r="R99" i="6" s="1"/>
  <c r="Q108" i="6" a="1"/>
  <c r="Q108" i="6" s="1"/>
  <c r="Q80" i="6" a="1"/>
  <c r="Q80" i="6" s="1"/>
  <c r="R71" i="6" a="1"/>
  <c r="R71" i="6" s="1"/>
  <c r="BA112" i="6" a="1"/>
  <c r="BA112" i="6" s="1"/>
  <c r="AZ79" i="6" a="1"/>
  <c r="AZ79" i="6" s="1"/>
  <c r="AZ107" i="6" a="1"/>
  <c r="AZ107" i="6" s="1"/>
  <c r="BA84" i="6" a="1"/>
  <c r="BA84" i="6" s="1"/>
  <c r="EL107" i="6" a="1"/>
  <c r="EL107" i="6" s="1"/>
  <c r="EL79" i="6" a="1"/>
  <c r="EL79" i="6" s="1"/>
  <c r="EM101" i="6" a="1"/>
  <c r="EM101" i="6" s="1"/>
  <c r="EM73" i="6" a="1"/>
  <c r="EM73" i="6" s="1"/>
  <c r="AF79" i="6" a="1"/>
  <c r="AF79" i="6" s="1"/>
  <c r="AF107" i="6" a="1"/>
  <c r="AF107" i="6" s="1"/>
  <c r="AG106" i="6" a="1"/>
  <c r="AG106" i="6" s="1"/>
  <c r="AG78" i="6" a="1"/>
  <c r="AG78" i="6" s="1"/>
  <c r="GE79" i="6" a="1"/>
  <c r="GE79" i="6" s="1"/>
  <c r="GE107" i="6" a="1"/>
  <c r="GE107" i="6" s="1"/>
  <c r="GF86" i="6" a="1"/>
  <c r="GF86" i="6" s="1"/>
  <c r="GF114" i="6" a="1"/>
  <c r="GF114" i="6" s="1"/>
  <c r="CT104" i="6" a="1"/>
  <c r="CT104" i="6" s="1"/>
  <c r="CS107" i="6" a="1"/>
  <c r="CS107" i="6" s="1"/>
  <c r="CS79" i="6" a="1"/>
  <c r="CS79" i="6" s="1"/>
  <c r="CT76" i="6" a="1"/>
  <c r="CT76" i="6" s="1"/>
  <c r="AA79" i="6" a="1"/>
  <c r="AA79" i="6" s="1"/>
  <c r="AA107" i="6" a="1"/>
  <c r="AA107" i="6" s="1"/>
  <c r="AB98" i="6" a="1"/>
  <c r="AB98" i="6" s="1"/>
  <c r="AB70" i="6" a="1"/>
  <c r="AB70" i="6" s="1"/>
  <c r="C115" i="6" a="1"/>
  <c r="C115" i="6" s="1"/>
  <c r="B79" i="6" a="1"/>
  <c r="B79" i="6" s="1"/>
  <c r="B107" i="6" a="1"/>
  <c r="B107" i="6" s="1"/>
  <c r="C87" i="6" a="1"/>
  <c r="C87" i="6" s="1"/>
  <c r="DH107" i="6" a="1"/>
  <c r="DH107" i="6" s="1"/>
  <c r="DI89" i="6" a="1"/>
  <c r="DI89" i="6" s="1"/>
  <c r="DH79" i="6" a="1"/>
  <c r="DH79" i="6" s="1"/>
  <c r="DI117" i="6" a="1"/>
  <c r="DI117" i="6" s="1"/>
  <c r="AQ108" i="6" a="1"/>
  <c r="AQ108" i="6" s="1"/>
  <c r="AP79" i="6" a="1"/>
  <c r="AP79" i="6" s="1"/>
  <c r="AP107" i="6" a="1"/>
  <c r="AP107" i="6" s="1"/>
  <c r="AQ80" i="6" a="1"/>
  <c r="AQ80" i="6" s="1"/>
  <c r="FP106" i="6" a="1"/>
  <c r="FP106" i="6" s="1"/>
  <c r="FP78" i="6" a="1"/>
  <c r="FP78" i="6" s="1"/>
  <c r="FQ86" i="6" a="1"/>
  <c r="FQ86" i="6" s="1"/>
  <c r="FQ114" i="6" a="1"/>
  <c r="FQ114" i="6" s="1"/>
  <c r="FZ78" i="6" a="1"/>
  <c r="FZ78" i="6" s="1"/>
  <c r="FZ106" i="6" a="1"/>
  <c r="FZ106" i="6" s="1"/>
  <c r="GA85" i="6" a="1"/>
  <c r="GA85" i="6" s="1"/>
  <c r="GA113" i="6" a="1"/>
  <c r="GA113" i="6" s="1"/>
  <c r="FP87" i="6" a="1"/>
  <c r="FP87" i="6" s="1"/>
  <c r="FP115" i="6" a="1"/>
  <c r="FP115" i="6" s="1"/>
  <c r="FQ98" i="6" a="1"/>
  <c r="FQ98" i="6" s="1"/>
  <c r="FQ70" i="6" a="1"/>
  <c r="FQ70" i="6" s="1"/>
  <c r="BY87" i="6" a="1"/>
  <c r="BY87" i="6" s="1"/>
  <c r="BY115" i="6" a="1"/>
  <c r="BY115" i="6" s="1"/>
  <c r="BZ106" i="6" a="1"/>
  <c r="BZ106" i="6" s="1"/>
  <c r="BZ78" i="6" a="1"/>
  <c r="BZ78" i="6" s="1"/>
  <c r="DI114" i="6" a="1"/>
  <c r="DI114" i="6" s="1"/>
  <c r="DH87" i="6" a="1"/>
  <c r="DH87" i="6" s="1"/>
  <c r="DH115" i="6" a="1"/>
  <c r="DH115" i="6" s="1"/>
  <c r="DI86" i="6" a="1"/>
  <c r="DI86" i="6" s="1"/>
  <c r="L87" i="6" a="1"/>
  <c r="L87" i="6" s="1"/>
  <c r="L115" i="6" a="1"/>
  <c r="L115" i="6" s="1"/>
  <c r="M102" i="6" a="1"/>
  <c r="M102" i="6" s="1"/>
  <c r="M74" i="6" a="1"/>
  <c r="M74" i="6" s="1"/>
  <c r="BF111" i="6" a="1"/>
  <c r="BF111" i="6" s="1"/>
  <c r="BE87" i="6" a="1"/>
  <c r="BE87" i="6" s="1"/>
  <c r="BE115" i="6" a="1"/>
  <c r="BE115" i="6" s="1"/>
  <c r="BF83" i="6" a="1"/>
  <c r="BF83" i="6" s="1"/>
  <c r="ER102" i="6" a="1"/>
  <c r="ER102" i="6" s="1"/>
  <c r="EQ87" i="6" a="1"/>
  <c r="EQ87" i="6" s="1"/>
  <c r="EQ115" i="6" a="1"/>
  <c r="EQ115" i="6" s="1"/>
  <c r="ER74" i="6" a="1"/>
  <c r="ER74" i="6" s="1"/>
  <c r="BO115" i="6" a="1"/>
  <c r="BO115" i="6" s="1"/>
  <c r="BO87" i="6" a="1"/>
  <c r="BO87" i="6" s="1"/>
  <c r="BP99" i="6" a="1"/>
  <c r="BP99" i="6" s="1"/>
  <c r="BP71" i="6" a="1"/>
  <c r="BP71" i="6" s="1"/>
  <c r="B87" i="6" a="1"/>
  <c r="B87" i="6" s="1"/>
  <c r="B115" i="6" a="1"/>
  <c r="B115" i="6" s="1"/>
  <c r="C107" i="6" a="1"/>
  <c r="C107" i="6" s="1"/>
  <c r="C79" i="6" a="1"/>
  <c r="C79" i="6" s="1"/>
  <c r="DR115" i="6" a="1"/>
  <c r="DR115" i="6" s="1"/>
  <c r="DR87" i="6" a="1"/>
  <c r="DR87" i="6" s="1"/>
  <c r="DS101" i="6" a="1"/>
  <c r="DS101" i="6" s="1"/>
  <c r="DS73" i="6" a="1"/>
  <c r="DS73" i="6" s="1"/>
  <c r="AP87" i="6" a="1"/>
  <c r="AP87" i="6" s="1"/>
  <c r="AQ110" i="6" a="1"/>
  <c r="AQ110" i="6" s="1"/>
  <c r="AP115" i="6" a="1"/>
  <c r="AP115" i="6" s="1"/>
  <c r="AQ82" i="6" a="1"/>
  <c r="AQ82" i="6" s="1"/>
  <c r="FZ86" i="6" a="1"/>
  <c r="FZ86" i="6" s="1"/>
  <c r="FZ114" i="6" a="1"/>
  <c r="FZ114" i="6" s="1"/>
  <c r="GA99" i="6" a="1"/>
  <c r="GA99" i="6" s="1"/>
  <c r="GA71" i="6" a="1"/>
  <c r="GA71" i="6" s="1"/>
  <c r="V114" i="6" a="1"/>
  <c r="V114" i="6" s="1"/>
  <c r="V86" i="6" a="1"/>
  <c r="V86" i="6" s="1"/>
  <c r="W88" i="6" a="1"/>
  <c r="W88" i="6" s="1"/>
  <c r="W116" i="6" a="1"/>
  <c r="W116" i="6" s="1"/>
  <c r="EG114" i="6" a="1"/>
  <c r="EG114" i="6" s="1"/>
  <c r="EG86" i="6" a="1"/>
  <c r="EG86" i="6" s="1"/>
  <c r="EH98" i="6" a="1"/>
  <c r="EH98" i="6" s="1"/>
  <c r="EH70" i="6" a="1"/>
  <c r="EH70" i="6" s="1"/>
  <c r="BY114" i="6" a="1"/>
  <c r="BY114" i="6" s="1"/>
  <c r="BY86" i="6" a="1"/>
  <c r="BY86" i="6" s="1"/>
  <c r="BZ105" i="6" a="1"/>
  <c r="BZ105" i="6" s="1"/>
  <c r="BZ77" i="6" a="1"/>
  <c r="BZ77" i="6" s="1"/>
  <c r="AP114" i="6" a="1"/>
  <c r="AP114" i="6" s="1"/>
  <c r="AP86" i="6" a="1"/>
  <c r="AP86" i="6" s="1"/>
  <c r="AQ81" i="6" a="1"/>
  <c r="AQ81" i="6" s="1"/>
  <c r="AQ109" i="6" a="1"/>
  <c r="AQ109" i="6" s="1"/>
  <c r="DH114" i="6" a="1"/>
  <c r="DH114" i="6" s="1"/>
  <c r="DH86" i="6" a="1"/>
  <c r="DH86" i="6" s="1"/>
  <c r="DI87" i="6" a="1"/>
  <c r="DI87" i="6" s="1"/>
  <c r="DI115" i="6" a="1"/>
  <c r="DI115" i="6" s="1"/>
  <c r="AG100" i="6" a="1"/>
  <c r="AG100" i="6" s="1"/>
  <c r="AF114" i="6" a="1"/>
  <c r="AF114" i="6" s="1"/>
  <c r="AF86" i="6" a="1"/>
  <c r="AF86" i="6" s="1"/>
  <c r="AG72" i="6" a="1"/>
  <c r="AG72" i="6" s="1"/>
  <c r="EQ86" i="6" a="1"/>
  <c r="EQ86" i="6" s="1"/>
  <c r="EQ114" i="6" a="1"/>
  <c r="EQ114" i="6" s="1"/>
  <c r="ER83" i="6" a="1"/>
  <c r="ER83" i="6" s="1"/>
  <c r="ER111" i="6" a="1"/>
  <c r="ER111" i="6" s="1"/>
  <c r="BO114" i="6" a="1"/>
  <c r="BO114" i="6" s="1"/>
  <c r="BO86" i="6" a="1"/>
  <c r="BO86" i="6" s="1"/>
  <c r="BP107" i="6" a="1"/>
  <c r="BP107" i="6" s="1"/>
  <c r="BP79" i="6" a="1"/>
  <c r="BP79" i="6" s="1"/>
  <c r="GF108" i="6" a="1"/>
  <c r="GF108" i="6" s="1"/>
  <c r="GE75" i="6" a="1"/>
  <c r="GE75" i="6" s="1"/>
  <c r="GF80" i="6" a="1"/>
  <c r="GF80" i="6" s="1"/>
  <c r="GE103" i="6" a="1"/>
  <c r="GE103" i="6" s="1"/>
  <c r="BK116" i="6" a="1"/>
  <c r="BK116" i="6" s="1"/>
  <c r="BJ75" i="6" a="1"/>
  <c r="BJ75" i="6" s="1"/>
  <c r="BJ103" i="6" a="1"/>
  <c r="BJ103" i="6" s="1"/>
  <c r="BK88" i="6" a="1"/>
  <c r="BK88" i="6" s="1"/>
  <c r="FA75" i="6" a="1"/>
  <c r="FA75" i="6" s="1"/>
  <c r="FA103" i="6" a="1"/>
  <c r="FA103" i="6" s="1"/>
  <c r="FB85" i="6" a="1"/>
  <c r="FB85" i="6" s="1"/>
  <c r="FB113" i="6" a="1"/>
  <c r="FB113" i="6" s="1"/>
  <c r="M104" i="6" a="1"/>
  <c r="M104" i="6" s="1"/>
  <c r="L75" i="6" a="1"/>
  <c r="L75" i="6" s="1"/>
  <c r="L103" i="6" a="1"/>
  <c r="L103" i="6" s="1"/>
  <c r="M76" i="6" a="1"/>
  <c r="M76" i="6" s="1"/>
  <c r="CN75" i="6" a="1"/>
  <c r="CN75" i="6" s="1"/>
  <c r="CN103" i="6" a="1"/>
  <c r="CN103" i="6" s="1"/>
  <c r="CO81" i="6" a="1"/>
  <c r="CO81" i="6" s="1"/>
  <c r="CO109" i="6" a="1"/>
  <c r="CO109" i="6" s="1"/>
  <c r="G103" i="6" a="1"/>
  <c r="G103" i="6" s="1"/>
  <c r="G75" i="6" a="1"/>
  <c r="G75" i="6" s="1"/>
  <c r="H82" i="6" a="1"/>
  <c r="H82" i="6" s="1"/>
  <c r="H110" i="6" a="1"/>
  <c r="H110" i="6" s="1"/>
  <c r="EV75" i="6" a="1"/>
  <c r="EV75" i="6" s="1"/>
  <c r="EV103" i="6" a="1"/>
  <c r="EV103" i="6" s="1"/>
  <c r="EW102" i="6" a="1"/>
  <c r="EW102" i="6" s="1"/>
  <c r="EW74" i="6" a="1"/>
  <c r="EW74" i="6" s="1"/>
  <c r="AP75" i="6" a="1"/>
  <c r="AP75" i="6" s="1"/>
  <c r="AP103" i="6" a="1"/>
  <c r="AP103" i="6" s="1"/>
  <c r="AQ101" i="6" a="1"/>
  <c r="AQ101" i="6" s="1"/>
  <c r="AQ73" i="6" a="1"/>
  <c r="AQ73" i="6" s="1"/>
  <c r="EB75" i="6" a="1"/>
  <c r="EB75" i="6" s="1"/>
  <c r="EB103" i="6" a="1"/>
  <c r="EB103" i="6" s="1"/>
  <c r="EC86" i="6" a="1"/>
  <c r="EC86" i="6" s="1"/>
  <c r="EC114" i="6" a="1"/>
  <c r="EC114" i="6" s="1"/>
  <c r="BA115" i="6" a="1"/>
  <c r="BA115" i="6" s="1"/>
  <c r="AZ75" i="6" a="1"/>
  <c r="AZ75" i="6" s="1"/>
  <c r="AZ103" i="6" a="1"/>
  <c r="AZ103" i="6" s="1"/>
  <c r="BA87" i="6" a="1"/>
  <c r="BA87" i="6" s="1"/>
  <c r="Q98" i="6" a="1"/>
  <c r="Q98" i="6" s="1"/>
  <c r="R112" i="6" a="1"/>
  <c r="R112" i="6" s="1"/>
  <c r="DR98" i="6" a="1"/>
  <c r="DR98" i="6" s="1"/>
  <c r="DS109" i="6" a="1"/>
  <c r="DS109" i="6" s="1"/>
  <c r="AZ98" i="6" a="1"/>
  <c r="AZ98" i="6" s="1"/>
  <c r="BA114" i="6" a="1"/>
  <c r="BA114" i="6" s="1"/>
  <c r="BT98" i="6" a="1"/>
  <c r="BT98" i="6" s="1"/>
  <c r="BU102" i="6" a="1"/>
  <c r="BU102" i="6" s="1"/>
  <c r="EB98" i="6" a="1"/>
  <c r="EB98" i="6" s="1"/>
  <c r="EC101" i="6" a="1"/>
  <c r="EC101" i="6" s="1"/>
  <c r="AA98" i="6" a="1"/>
  <c r="AA98" i="6" s="1"/>
  <c r="AB107" i="6" a="1"/>
  <c r="AB107" i="6" s="1"/>
  <c r="EQ98" i="6" a="1"/>
  <c r="EQ98" i="6" s="1"/>
  <c r="ER108" i="6" a="1"/>
  <c r="ER108" i="6" s="1"/>
  <c r="FF98" i="6" a="1"/>
  <c r="FF98" i="6" s="1"/>
  <c r="FG104" i="6" a="1"/>
  <c r="FG104" i="6" s="1"/>
  <c r="CE115" i="6" a="1"/>
  <c r="CE115" i="6" s="1"/>
  <c r="CD98" i="6" a="1"/>
  <c r="CD98" i="6" s="1"/>
  <c r="AK78" i="6" a="1"/>
  <c r="AK78" i="6" s="1"/>
  <c r="AK106" i="6" a="1"/>
  <c r="AK106" i="6" s="1"/>
  <c r="AL103" i="6" a="1"/>
  <c r="AL103" i="6" s="1"/>
  <c r="AL75" i="6" a="1"/>
  <c r="AL75" i="6" s="1"/>
  <c r="AU104" i="6" a="1"/>
  <c r="AU104" i="6" s="1"/>
  <c r="AU76" i="6" a="1"/>
  <c r="AU76" i="6" s="1"/>
  <c r="AV106" i="6" a="1"/>
  <c r="AV106" i="6" s="1"/>
  <c r="AV78" i="6" a="1"/>
  <c r="AV78" i="6" s="1"/>
  <c r="FL99" i="6" a="1"/>
  <c r="FL99" i="6" s="1"/>
  <c r="FK76" i="6" a="1"/>
  <c r="FK76" i="6" s="1"/>
  <c r="FK104" i="6" a="1"/>
  <c r="FK104" i="6" s="1"/>
  <c r="FL71" i="6" a="1"/>
  <c r="FL71" i="6" s="1"/>
  <c r="AP104" i="6" a="1"/>
  <c r="AP104" i="6" s="1"/>
  <c r="AP76" i="6" a="1"/>
  <c r="AP76" i="6" s="1"/>
  <c r="AQ105" i="6" a="1"/>
  <c r="AQ105" i="6" s="1"/>
  <c r="AQ77" i="6" a="1"/>
  <c r="AQ77" i="6" s="1"/>
  <c r="B117" i="6" a="1"/>
  <c r="B117" i="6" s="1"/>
  <c r="B89" i="6" a="1"/>
  <c r="B89" i="6" s="1"/>
  <c r="C84" i="6" a="1"/>
  <c r="C84" i="6" s="1"/>
  <c r="C112" i="6" a="1"/>
  <c r="C112" i="6" s="1"/>
  <c r="EV89" i="6" a="1"/>
  <c r="EV89" i="6" s="1"/>
  <c r="EV117" i="6" a="1"/>
  <c r="EV117" i="6" s="1"/>
  <c r="EW105" i="6" a="1"/>
  <c r="EW105" i="6" s="1"/>
  <c r="EW77" i="6" a="1"/>
  <c r="EW77" i="6" s="1"/>
  <c r="EC115" i="6" a="1"/>
  <c r="EC115" i="6" s="1"/>
  <c r="EB83" i="6" a="1"/>
  <c r="EB83" i="6" s="1"/>
  <c r="EB111" i="6" a="1"/>
  <c r="EB111" i="6" s="1"/>
  <c r="EC87" i="6" a="1"/>
  <c r="EC87" i="6" s="1"/>
  <c r="FL98" i="6" a="1"/>
  <c r="FL98" i="6" s="1"/>
  <c r="FK83" i="6" a="1"/>
  <c r="FK83" i="6" s="1"/>
  <c r="FK111" i="6" a="1"/>
  <c r="FK111" i="6" s="1"/>
  <c r="FL70" i="6" a="1"/>
  <c r="FL70" i="6" s="1"/>
  <c r="AP83" i="6" a="1"/>
  <c r="AP83" i="6" s="1"/>
  <c r="AP111" i="6" a="1"/>
  <c r="AP111" i="6" s="1"/>
  <c r="AQ102" i="6" a="1"/>
  <c r="AQ102" i="6" s="1"/>
  <c r="AQ74" i="6" a="1"/>
  <c r="AQ74" i="6" s="1"/>
  <c r="BO73" i="6" a="1"/>
  <c r="BO73" i="6" s="1"/>
  <c r="BO101" i="6" a="1"/>
  <c r="BO101" i="6" s="1"/>
  <c r="BP89" i="6" a="1"/>
  <c r="BP89" i="6" s="1"/>
  <c r="BP117" i="6" a="1"/>
  <c r="BP117" i="6" s="1"/>
  <c r="BA104" i="6" a="1"/>
  <c r="BA104" i="6" s="1"/>
  <c r="AZ73" i="6" a="1"/>
  <c r="AZ73" i="6" s="1"/>
  <c r="AZ101" i="6" a="1"/>
  <c r="AZ101" i="6" s="1"/>
  <c r="BA76" i="6" a="1"/>
  <c r="BA76" i="6" s="1"/>
  <c r="DR74" i="6" a="1"/>
  <c r="DR74" i="6" s="1"/>
  <c r="DR102" i="6" a="1"/>
  <c r="DR102" i="6" s="1"/>
  <c r="DS85" i="6" a="1"/>
  <c r="DS85" i="6" s="1"/>
  <c r="DS113" i="6" a="1"/>
  <c r="DS113" i="6" s="1"/>
  <c r="AU74" i="6" a="1"/>
  <c r="AU74" i="6" s="1"/>
  <c r="AU102" i="6" a="1"/>
  <c r="AU102" i="6" s="1"/>
  <c r="AV86" i="6" a="1"/>
  <c r="AV86" i="6" s="1"/>
  <c r="AV114" i="6" a="1"/>
  <c r="AV114" i="6" s="1"/>
  <c r="DN98" i="6" a="1"/>
  <c r="DN98" i="6" s="1"/>
  <c r="DM106" i="6" a="1"/>
  <c r="DM106" i="6" s="1"/>
  <c r="DM78" i="6" a="1"/>
  <c r="DM78" i="6" s="1"/>
  <c r="DN70" i="6" a="1"/>
  <c r="DN70" i="6" s="1"/>
  <c r="CT112" i="6" a="1"/>
  <c r="CT112" i="6" s="1"/>
  <c r="CS82" i="6" a="1"/>
  <c r="CS82" i="6" s="1"/>
  <c r="CS110" i="6" a="1"/>
  <c r="CS110" i="6" s="1"/>
  <c r="CT84" i="6" a="1"/>
  <c r="CT84" i="6" s="1"/>
  <c r="GE82" i="6" a="1"/>
  <c r="GE82" i="6" s="1"/>
  <c r="GE110" i="6" a="1"/>
  <c r="GE110" i="6" s="1"/>
  <c r="GF89" i="6" a="1"/>
  <c r="GF89" i="6" s="1"/>
  <c r="GF117" i="6" a="1"/>
  <c r="GF117" i="6" s="1"/>
  <c r="CS77" i="6" a="1"/>
  <c r="CS77" i="6" s="1"/>
  <c r="CS105" i="6" a="1"/>
  <c r="CS105" i="6" s="1"/>
  <c r="CT100" i="6" a="1"/>
  <c r="CT100" i="6" s="1"/>
  <c r="CT72" i="6" a="1"/>
  <c r="CT72" i="6" s="1"/>
  <c r="EL77" i="6" a="1"/>
  <c r="EL77" i="6" s="1"/>
  <c r="EL105" i="6" a="1"/>
  <c r="EL105" i="6" s="1"/>
  <c r="EM106" i="6" a="1"/>
  <c r="EM106" i="6" s="1"/>
  <c r="EM78" i="6" a="1"/>
  <c r="EM78" i="6" s="1"/>
  <c r="EG77" i="6" a="1"/>
  <c r="EG77" i="6" s="1"/>
  <c r="EG105" i="6" a="1"/>
  <c r="EG105" i="6" s="1"/>
  <c r="EH81" i="6" a="1"/>
  <c r="EH81" i="6" s="1"/>
  <c r="EH109" i="6" a="1"/>
  <c r="EH109" i="6" s="1"/>
  <c r="AK71" i="6" a="1"/>
  <c r="AK71" i="6" s="1"/>
  <c r="AK99" i="6" a="1"/>
  <c r="AK99" i="6" s="1"/>
  <c r="AL98" i="6" a="1"/>
  <c r="AL98" i="6" s="1"/>
  <c r="AL70" i="6" a="1"/>
  <c r="AL70" i="6" s="1"/>
  <c r="BY71" i="6" a="1"/>
  <c r="BY71" i="6" s="1"/>
  <c r="BY99" i="6" a="1"/>
  <c r="BY99" i="6" s="1"/>
  <c r="BZ102" i="6" a="1"/>
  <c r="BZ102" i="6" s="1"/>
  <c r="BZ74" i="6" a="1"/>
  <c r="BZ74" i="6" s="1"/>
  <c r="FZ71" i="6" a="1"/>
  <c r="FZ71" i="6" s="1"/>
  <c r="GA86" i="6" a="1"/>
  <c r="GA86" i="6" s="1"/>
  <c r="FZ99" i="6" a="1"/>
  <c r="FZ99" i="6" s="1"/>
  <c r="GA114" i="6" a="1"/>
  <c r="GA114" i="6" s="1"/>
  <c r="DW78" i="6" a="1"/>
  <c r="DW78" i="6" s="1"/>
  <c r="DW106" i="6" a="1"/>
  <c r="DW106" i="6" s="1"/>
  <c r="DX99" i="6" a="1"/>
  <c r="DX99" i="6" s="1"/>
  <c r="DX71" i="6" a="1"/>
  <c r="DX71" i="6" s="1"/>
  <c r="BO76" i="6" a="1"/>
  <c r="BO76" i="6" s="1"/>
  <c r="BO104" i="6" a="1"/>
  <c r="BO104" i="6" s="1"/>
  <c r="BP98" i="6" a="1"/>
  <c r="BP98" i="6" s="1"/>
  <c r="BP70" i="6" a="1"/>
  <c r="BP70" i="6" s="1"/>
  <c r="FZ76" i="6" a="1"/>
  <c r="FZ76" i="6" s="1"/>
  <c r="FZ104" i="6" a="1"/>
  <c r="FZ104" i="6" s="1"/>
  <c r="GA89" i="6" a="1"/>
  <c r="GA89" i="6" s="1"/>
  <c r="GA117" i="6" a="1"/>
  <c r="GA117" i="6" s="1"/>
  <c r="AK104" i="6" a="1"/>
  <c r="AK104" i="6" s="1"/>
  <c r="AK76" i="6" a="1"/>
  <c r="AK76" i="6" s="1"/>
  <c r="AL82" i="6" a="1"/>
  <c r="AL82" i="6" s="1"/>
  <c r="AL110" i="6" a="1"/>
  <c r="AL110" i="6" s="1"/>
  <c r="CN76" i="6" a="1"/>
  <c r="CN76" i="6" s="1"/>
  <c r="CN104" i="6" a="1"/>
  <c r="CN104" i="6" s="1"/>
  <c r="CO99" i="6" a="1"/>
  <c r="CO99" i="6" s="1"/>
  <c r="CO71" i="6" a="1"/>
  <c r="CO71" i="6" s="1"/>
  <c r="BY76" i="6" a="1"/>
  <c r="BY76" i="6" s="1"/>
  <c r="BY104" i="6" a="1"/>
  <c r="BY104" i="6" s="1"/>
  <c r="BZ81" i="6" a="1"/>
  <c r="BZ81" i="6" s="1"/>
  <c r="BZ109" i="6" a="1"/>
  <c r="BZ109" i="6" s="1"/>
  <c r="BO89" i="6" a="1"/>
  <c r="BO89" i="6" s="1"/>
  <c r="BO117" i="6" a="1"/>
  <c r="BO117" i="6" s="1"/>
  <c r="BP101" i="6" a="1"/>
  <c r="BP101" i="6" s="1"/>
  <c r="BP73" i="6" a="1"/>
  <c r="BP73" i="6" s="1"/>
  <c r="V89" i="6" a="1"/>
  <c r="V89" i="6" s="1"/>
  <c r="V117" i="6" a="1"/>
  <c r="V117" i="6" s="1"/>
  <c r="W106" i="6" a="1"/>
  <c r="W106" i="6" s="1"/>
  <c r="W78" i="6" a="1"/>
  <c r="W78" i="6" s="1"/>
  <c r="FU89" i="6" a="1"/>
  <c r="FU89" i="6" s="1"/>
  <c r="FU117" i="6" a="1"/>
  <c r="FU117" i="6" s="1"/>
  <c r="FV86" i="6" a="1"/>
  <c r="FV86" i="6" s="1"/>
  <c r="FV114" i="6" a="1"/>
  <c r="FV114" i="6" s="1"/>
  <c r="Q89" i="6" a="1"/>
  <c r="Q89" i="6" s="1"/>
  <c r="Q117" i="6" a="1"/>
  <c r="Q117" i="6" s="1"/>
  <c r="R105" i="6" a="1"/>
  <c r="R105" i="6" s="1"/>
  <c r="R77" i="6" a="1"/>
  <c r="R77" i="6" s="1"/>
  <c r="DH89" i="6" a="1"/>
  <c r="DH89" i="6" s="1"/>
  <c r="DH117" i="6" a="1"/>
  <c r="DH117" i="6" s="1"/>
  <c r="DI107" i="6" a="1"/>
  <c r="DI107" i="6" s="1"/>
  <c r="DI79" i="6" a="1"/>
  <c r="DI79" i="6" s="1"/>
  <c r="EG83" i="6" a="1"/>
  <c r="EG83" i="6" s="1"/>
  <c r="EG111" i="6" a="1"/>
  <c r="EG111" i="6" s="1"/>
  <c r="EH99" i="6" a="1"/>
  <c r="EH99" i="6" s="1"/>
  <c r="EH71" i="6" a="1"/>
  <c r="EH71" i="6" s="1"/>
  <c r="BA99" i="6" a="1"/>
  <c r="BA99" i="6" s="1"/>
  <c r="AZ111" i="6" a="1"/>
  <c r="AZ111" i="6" s="1"/>
  <c r="AZ83" i="6" a="1"/>
  <c r="AZ83" i="6" s="1"/>
  <c r="BA71" i="6" a="1"/>
  <c r="BA71" i="6" s="1"/>
  <c r="AK83" i="6" a="1"/>
  <c r="AK83" i="6" s="1"/>
  <c r="AK111" i="6" a="1"/>
  <c r="AK111" i="6" s="1"/>
  <c r="AL85" i="6" a="1"/>
  <c r="AL85" i="6" s="1"/>
  <c r="AL113" i="6" a="1"/>
  <c r="AL113" i="6" s="1"/>
  <c r="AU83" i="6" a="1"/>
  <c r="AU83" i="6" s="1"/>
  <c r="AV103" i="6" a="1"/>
  <c r="AV103" i="6" s="1"/>
  <c r="AU111" i="6" a="1"/>
  <c r="AU111" i="6" s="1"/>
  <c r="AV75" i="6" a="1"/>
  <c r="AV75" i="6" s="1"/>
  <c r="CE107" i="6" a="1"/>
  <c r="CE107" i="6" s="1"/>
  <c r="CD83" i="6" a="1"/>
  <c r="CD83" i="6" s="1"/>
  <c r="CD111" i="6" a="1"/>
  <c r="CD111" i="6" s="1"/>
  <c r="CE79" i="6" a="1"/>
  <c r="CE79" i="6" s="1"/>
  <c r="GE73" i="6" a="1"/>
  <c r="GE73" i="6" s="1"/>
  <c r="GE101" i="6" a="1"/>
  <c r="GE101" i="6" s="1"/>
  <c r="GF112" i="6" a="1"/>
  <c r="GF112" i="6" s="1"/>
  <c r="GF84" i="6" a="1"/>
  <c r="GF84" i="6" s="1"/>
  <c r="EG101" i="6" a="1"/>
  <c r="EG101" i="6" s="1"/>
  <c r="EH104" i="6" a="1"/>
  <c r="EH104" i="6" s="1"/>
  <c r="EG73" i="6" a="1"/>
  <c r="EG73" i="6" s="1"/>
  <c r="EH76" i="6" a="1"/>
  <c r="EH76" i="6" s="1"/>
  <c r="AB114" i="6" a="1"/>
  <c r="AB114" i="6" s="1"/>
  <c r="AA101" i="6" a="1"/>
  <c r="AA101" i="6" s="1"/>
  <c r="AA73" i="6" a="1"/>
  <c r="AA73" i="6" s="1"/>
  <c r="AB86" i="6" a="1"/>
  <c r="AB86" i="6" s="1"/>
  <c r="GA108" i="6" a="1"/>
  <c r="GA108" i="6" s="1"/>
  <c r="FZ73" i="6" a="1"/>
  <c r="FZ73" i="6" s="1"/>
  <c r="FZ101" i="6" a="1"/>
  <c r="FZ101" i="6" s="1"/>
  <c r="GA80" i="6" a="1"/>
  <c r="GA80" i="6" s="1"/>
  <c r="V73" i="6" a="1"/>
  <c r="V73" i="6" s="1"/>
  <c r="V101" i="6" a="1"/>
  <c r="V101" i="6" s="1"/>
  <c r="W87" i="6" a="1"/>
  <c r="W87" i="6" s="1"/>
  <c r="W115" i="6" a="1"/>
  <c r="W115" i="6" s="1"/>
  <c r="EB74" i="6" a="1"/>
  <c r="EB74" i="6" s="1"/>
  <c r="EB102" i="6" a="1"/>
  <c r="EB102" i="6" s="1"/>
  <c r="EC104" i="6" a="1"/>
  <c r="EC104" i="6" s="1"/>
  <c r="EC76" i="6" a="1"/>
  <c r="EC76" i="6" s="1"/>
  <c r="FK74" i="6" a="1"/>
  <c r="FK74" i="6" s="1"/>
  <c r="FK102" i="6" a="1"/>
  <c r="FK102" i="6" s="1"/>
  <c r="FL105" i="6" a="1"/>
  <c r="FL105" i="6" s="1"/>
  <c r="FL77" i="6" a="1"/>
  <c r="FL77" i="6" s="1"/>
  <c r="AZ102" i="6" a="1"/>
  <c r="AZ102" i="6" s="1"/>
  <c r="AZ74" i="6" a="1"/>
  <c r="AZ74" i="6" s="1"/>
  <c r="BA106" i="6" a="1"/>
  <c r="BA106" i="6" s="1"/>
  <c r="BA78" i="6" a="1"/>
  <c r="BA78" i="6" s="1"/>
  <c r="CJ107" i="6" a="1"/>
  <c r="CJ107" i="6" s="1"/>
  <c r="CI74" i="6" a="1"/>
  <c r="CI74" i="6" s="1"/>
  <c r="CI102" i="6" a="1"/>
  <c r="CI102" i="6" s="1"/>
  <c r="CJ79" i="6" a="1"/>
  <c r="CJ79" i="6" s="1"/>
  <c r="AG107" i="6" a="1"/>
  <c r="AG107" i="6" s="1"/>
  <c r="AF78" i="6" a="1"/>
  <c r="AF78" i="6" s="1"/>
  <c r="AF106" i="6" a="1"/>
  <c r="AF106" i="6" s="1"/>
  <c r="AG79" i="6" a="1"/>
  <c r="AG79" i="6" s="1"/>
  <c r="CD78" i="6" a="1"/>
  <c r="CD78" i="6" s="1"/>
  <c r="CD106" i="6" a="1"/>
  <c r="CD106" i="6" s="1"/>
  <c r="CE86" i="6" a="1"/>
  <c r="CE86" i="6" s="1"/>
  <c r="CE114" i="6" a="1"/>
  <c r="CE114" i="6" s="1"/>
  <c r="EH116" i="6" a="1"/>
  <c r="EH116" i="6" s="1"/>
  <c r="EG82" i="6" a="1"/>
  <c r="EG82" i="6" s="1"/>
  <c r="EG110" i="6" a="1"/>
  <c r="EG110" i="6" s="1"/>
  <c r="EH88" i="6" a="1"/>
  <c r="EH88" i="6" s="1"/>
  <c r="EM103" i="6" a="1"/>
  <c r="EM103" i="6" s="1"/>
  <c r="EL82" i="6" a="1"/>
  <c r="EL82" i="6" s="1"/>
  <c r="EL110" i="6" a="1"/>
  <c r="EL110" i="6" s="1"/>
  <c r="EM75" i="6" a="1"/>
  <c r="EM75" i="6" s="1"/>
  <c r="FP110" i="6" a="1"/>
  <c r="FP110" i="6" s="1"/>
  <c r="FP82" i="6" a="1"/>
  <c r="FP82" i="6" s="1"/>
  <c r="FQ99" i="6" a="1"/>
  <c r="FQ99" i="6" s="1"/>
  <c r="FQ71" i="6" a="1"/>
  <c r="FQ71" i="6" s="1"/>
  <c r="M100" i="6" a="1"/>
  <c r="M100" i="6" s="1"/>
  <c r="L82" i="6" a="1"/>
  <c r="L82" i="6" s="1"/>
  <c r="L110" i="6" a="1"/>
  <c r="L110" i="6" s="1"/>
  <c r="M72" i="6" a="1"/>
  <c r="M72" i="6" s="1"/>
  <c r="BO110" i="6" a="1"/>
  <c r="BO110" i="6" s="1"/>
  <c r="BO82" i="6" a="1"/>
  <c r="BO82" i="6" s="1"/>
  <c r="BP106" i="6" a="1"/>
  <c r="BP106" i="6" s="1"/>
  <c r="BP78" i="6" a="1"/>
  <c r="BP78" i="6" s="1"/>
  <c r="FZ77" i="6" a="1"/>
  <c r="FZ77" i="6" s="1"/>
  <c r="FZ105" i="6" a="1"/>
  <c r="FZ105" i="6" s="1"/>
  <c r="GA82" i="6" a="1"/>
  <c r="GA82" i="6" s="1"/>
  <c r="GA110" i="6" a="1"/>
  <c r="GA110" i="6" s="1"/>
  <c r="AU77" i="6" a="1"/>
  <c r="AU77" i="6" s="1"/>
  <c r="AU105" i="6" a="1"/>
  <c r="AU105" i="6" s="1"/>
  <c r="AV107" i="6" a="1"/>
  <c r="AV107" i="6" s="1"/>
  <c r="AV79" i="6" a="1"/>
  <c r="AV79" i="6" s="1"/>
  <c r="CN77" i="6" a="1"/>
  <c r="CN77" i="6" s="1"/>
  <c r="CN105" i="6" a="1"/>
  <c r="CN105" i="6" s="1"/>
  <c r="CO102" i="6" a="1"/>
  <c r="CO102" i="6" s="1"/>
  <c r="CO74" i="6" a="1"/>
  <c r="CO74" i="6" s="1"/>
  <c r="FP77" i="6" a="1"/>
  <c r="FP77" i="6" s="1"/>
  <c r="FP105" i="6" a="1"/>
  <c r="FP105" i="6" s="1"/>
  <c r="FQ101" i="6" a="1"/>
  <c r="FQ101" i="6" s="1"/>
  <c r="FQ73" i="6" a="1"/>
  <c r="FQ73" i="6" s="1"/>
  <c r="W112" i="6" a="1"/>
  <c r="W112" i="6" s="1"/>
  <c r="V77" i="6" a="1"/>
  <c r="V77" i="6" s="1"/>
  <c r="V105" i="6" a="1"/>
  <c r="V105" i="6" s="1"/>
  <c r="W84" i="6" a="1"/>
  <c r="W84" i="6" s="1"/>
  <c r="CD4" i="6"/>
  <c r="AF71" i="6" a="1"/>
  <c r="AF71" i="6" s="1"/>
  <c r="AF99" i="6" a="1"/>
  <c r="AF99" i="6" s="1"/>
  <c r="AG85" i="6" a="1"/>
  <c r="AG85" i="6" s="1"/>
  <c r="AG113" i="6" a="1"/>
  <c r="AG113" i="6" s="1"/>
  <c r="AV116" i="6" a="1"/>
  <c r="AV116" i="6" s="1"/>
  <c r="AU71" i="6" a="1"/>
  <c r="AU71" i="6" s="1"/>
  <c r="AU99" i="6" a="1"/>
  <c r="AU99" i="6" s="1"/>
  <c r="AV88" i="6" a="1"/>
  <c r="AV88" i="6" s="1"/>
  <c r="BT71" i="6" a="1"/>
  <c r="BT71" i="6" s="1"/>
  <c r="BT99" i="6" a="1"/>
  <c r="BT99" i="6" s="1"/>
  <c r="BU103" i="6" a="1"/>
  <c r="BU103" i="6" s="1"/>
  <c r="BU75" i="6" a="1"/>
  <c r="BU75" i="6" s="1"/>
  <c r="CT111" i="6" a="1"/>
  <c r="CT111" i="6" s="1"/>
  <c r="CS106" i="6" a="1"/>
  <c r="CS106" i="6" s="1"/>
  <c r="CS78" i="6" a="1"/>
  <c r="CS78" i="6" s="1"/>
  <c r="CT83" i="6" a="1"/>
  <c r="CT83" i="6" s="1"/>
  <c r="G106" i="6" a="1"/>
  <c r="G106" i="6" s="1"/>
  <c r="G78" i="6" a="1"/>
  <c r="G78" i="6" s="1"/>
  <c r="H105" i="6" a="1"/>
  <c r="H105" i="6" s="1"/>
  <c r="H77" i="6" a="1"/>
  <c r="H77" i="6" s="1"/>
  <c r="FK106" i="6" a="1"/>
  <c r="FK106" i="6" s="1"/>
  <c r="FK78" i="6" a="1"/>
  <c r="FK78" i="6" s="1"/>
  <c r="FL100" i="6" a="1"/>
  <c r="FL100" i="6" s="1"/>
  <c r="FL72" i="6" a="1"/>
  <c r="FL72" i="6" s="1"/>
  <c r="CI76" i="6" a="1"/>
  <c r="CI76" i="6" s="1"/>
  <c r="CI104" i="6" a="1"/>
  <c r="CI104" i="6" s="1"/>
  <c r="CJ89" i="6" a="1"/>
  <c r="CJ89" i="6" s="1"/>
  <c r="CJ117" i="6" a="1"/>
  <c r="CJ117" i="6" s="1"/>
  <c r="V104" i="6" a="1"/>
  <c r="V104" i="6" s="1"/>
  <c r="W80" i="6" a="1"/>
  <c r="W80" i="6" s="1"/>
  <c r="V76" i="6" a="1"/>
  <c r="V76" i="6" s="1"/>
  <c r="W108" i="6" a="1"/>
  <c r="W108" i="6" s="1"/>
  <c r="DW76" i="6" a="1"/>
  <c r="DW76" i="6" s="1"/>
  <c r="DW104" i="6" a="1"/>
  <c r="DW104" i="6" s="1"/>
  <c r="DX85" i="6" a="1"/>
  <c r="DX85" i="6" s="1"/>
  <c r="DX113" i="6" a="1"/>
  <c r="DX113" i="6" s="1"/>
  <c r="EL76" i="6" a="1"/>
  <c r="EL76" i="6" s="1"/>
  <c r="EL104" i="6" a="1"/>
  <c r="EL104" i="6" s="1"/>
  <c r="EM87" i="6" a="1"/>
  <c r="EM87" i="6" s="1"/>
  <c r="EM115" i="6" a="1"/>
  <c r="EM115" i="6" s="1"/>
  <c r="M103" i="6" a="1"/>
  <c r="M103" i="6" s="1"/>
  <c r="L76" i="6" a="1"/>
  <c r="L76" i="6" s="1"/>
  <c r="L104" i="6" a="1"/>
  <c r="L104" i="6" s="1"/>
  <c r="M75" i="6" a="1"/>
  <c r="M75" i="6" s="1"/>
  <c r="FQ116" i="6" a="1"/>
  <c r="FQ116" i="6" s="1"/>
  <c r="FP76" i="6" a="1"/>
  <c r="FP76" i="6" s="1"/>
  <c r="FP104" i="6" a="1"/>
  <c r="FP104" i="6" s="1"/>
  <c r="FQ88" i="6" a="1"/>
  <c r="FQ88" i="6" s="1"/>
  <c r="BU112" i="6" a="1"/>
  <c r="BU112" i="6" s="1"/>
  <c r="BT76" i="6" a="1"/>
  <c r="BT76" i="6" s="1"/>
  <c r="BT104" i="6" a="1"/>
  <c r="BT104" i="6" s="1"/>
  <c r="BU84" i="6" a="1"/>
  <c r="BU84" i="6" s="1"/>
  <c r="EG76" i="6" a="1"/>
  <c r="EG76" i="6" s="1"/>
  <c r="EG104" i="6" a="1"/>
  <c r="EG104" i="6" s="1"/>
  <c r="EH101" i="6" a="1"/>
  <c r="EH101" i="6" s="1"/>
  <c r="EH73" i="6" a="1"/>
  <c r="EH73" i="6" s="1"/>
  <c r="BE104" i="6" a="1"/>
  <c r="BE104" i="6" s="1"/>
  <c r="BE76" i="6" a="1"/>
  <c r="BE76" i="6" s="1"/>
  <c r="BF102" i="6" a="1"/>
  <c r="BF102" i="6" s="1"/>
  <c r="BF74" i="6" a="1"/>
  <c r="BF74" i="6" s="1"/>
  <c r="GE89" i="6" a="1"/>
  <c r="GE89" i="6" s="1"/>
  <c r="GE117" i="6" a="1"/>
  <c r="GE117" i="6" s="1"/>
  <c r="GF82" i="6" a="1"/>
  <c r="GF82" i="6" s="1"/>
  <c r="GF110" i="6" a="1"/>
  <c r="GF110" i="6" s="1"/>
  <c r="AA117" i="6" a="1"/>
  <c r="AA117" i="6" s="1"/>
  <c r="AA89" i="6" a="1"/>
  <c r="AA89" i="6" s="1"/>
  <c r="AB83" i="6" a="1"/>
  <c r="AB83" i="6" s="1"/>
  <c r="AB111" i="6" a="1"/>
  <c r="AB111" i="6" s="1"/>
  <c r="EL89" i="6" a="1"/>
  <c r="EL89" i="6" s="1"/>
  <c r="EL117" i="6" a="1"/>
  <c r="EL117" i="6" s="1"/>
  <c r="EM81" i="6" a="1"/>
  <c r="EM81" i="6" s="1"/>
  <c r="EM109" i="6" a="1"/>
  <c r="EM109" i="6" s="1"/>
  <c r="DR117" i="6" a="1"/>
  <c r="DR117" i="6" s="1"/>
  <c r="DR89" i="6" a="1"/>
  <c r="DR89" i="6" s="1"/>
  <c r="DS106" i="6" a="1"/>
  <c r="DS106" i="6" s="1"/>
  <c r="DS78" i="6" a="1"/>
  <c r="DS78" i="6" s="1"/>
  <c r="CJ104" i="6" a="1"/>
  <c r="CJ104" i="6" s="1"/>
  <c r="CI89" i="6" a="1"/>
  <c r="CI89" i="6" s="1"/>
  <c r="CI117" i="6" a="1"/>
  <c r="CI117" i="6" s="1"/>
  <c r="CJ76" i="6" a="1"/>
  <c r="CJ76" i="6" s="1"/>
  <c r="FB112" i="6" a="1"/>
  <c r="FB112" i="6" s="1"/>
  <c r="FA89" i="6" a="1"/>
  <c r="FA89" i="6" s="1"/>
  <c r="FA117" i="6" a="1"/>
  <c r="FA117" i="6" s="1"/>
  <c r="FB84" i="6" a="1"/>
  <c r="FB84" i="6" s="1"/>
  <c r="BY89" i="6" a="1"/>
  <c r="BY89" i="6" s="1"/>
  <c r="BY117" i="6" a="1"/>
  <c r="BY117" i="6" s="1"/>
  <c r="BZ82" i="6" a="1"/>
  <c r="BZ82" i="6" s="1"/>
  <c r="BZ110" i="6" a="1"/>
  <c r="BZ110" i="6" s="1"/>
  <c r="FQ100" i="6" a="1"/>
  <c r="FQ100" i="6" s="1"/>
  <c r="FP117" i="6" a="1"/>
  <c r="FP117" i="6" s="1"/>
  <c r="FP89" i="6" a="1"/>
  <c r="FP89" i="6" s="1"/>
  <c r="FQ72" i="6" a="1"/>
  <c r="FQ72" i="6" s="1"/>
  <c r="CN89" i="6" a="1"/>
  <c r="CN89" i="6" s="1"/>
  <c r="CN117" i="6" a="1"/>
  <c r="CN117" i="6" s="1"/>
  <c r="CO87" i="6" a="1"/>
  <c r="CO87" i="6" s="1"/>
  <c r="CO115" i="6" a="1"/>
  <c r="CO115" i="6" s="1"/>
  <c r="M116" i="6" a="1"/>
  <c r="M116" i="6" s="1"/>
  <c r="L117" i="6" a="1"/>
  <c r="L117" i="6" s="1"/>
  <c r="L89" i="6" a="1"/>
  <c r="L89" i="6" s="1"/>
  <c r="M88" i="6" a="1"/>
  <c r="M88" i="6" s="1"/>
  <c r="CT106" i="6" a="1"/>
  <c r="CT106" i="6" s="1"/>
  <c r="CS83" i="6" a="1"/>
  <c r="CS83" i="6" s="1"/>
  <c r="CS111" i="6" a="1"/>
  <c r="CS111" i="6" s="1"/>
  <c r="CT78" i="6" a="1"/>
  <c r="CT78" i="6" s="1"/>
  <c r="FQ107" i="6" a="1"/>
  <c r="FQ107" i="6" s="1"/>
  <c r="FP83" i="6" a="1"/>
  <c r="FP83" i="6" s="1"/>
  <c r="FP111" i="6" a="1"/>
  <c r="FP111" i="6" s="1"/>
  <c r="FQ79" i="6" a="1"/>
  <c r="FQ79" i="6" s="1"/>
  <c r="L83" i="6" a="1"/>
  <c r="L83" i="6" s="1"/>
  <c r="L111" i="6" a="1"/>
  <c r="L111" i="6" s="1"/>
  <c r="M86" i="6" a="1"/>
  <c r="M86" i="6" s="1"/>
  <c r="M114" i="6" a="1"/>
  <c r="M114" i="6" s="1"/>
  <c r="FB116" i="6" a="1"/>
  <c r="FB116" i="6" s="1"/>
  <c r="FA111" i="6" a="1"/>
  <c r="FA111" i="6" s="1"/>
  <c r="FA83" i="6" a="1"/>
  <c r="FA83" i="6" s="1"/>
  <c r="FB88" i="6" a="1"/>
  <c r="FB88" i="6" s="1"/>
  <c r="GE111" i="6" a="1"/>
  <c r="GE111" i="6" s="1"/>
  <c r="GE83" i="6" a="1"/>
  <c r="GE83" i="6" s="1"/>
  <c r="GF105" i="6" a="1"/>
  <c r="GF105" i="6" s="1"/>
  <c r="GF77" i="6" a="1"/>
  <c r="GF77" i="6" s="1"/>
  <c r="DC83" i="6" a="1"/>
  <c r="DC83" i="6" s="1"/>
  <c r="DC111" i="6" a="1"/>
  <c r="DC111" i="6" s="1"/>
  <c r="DD103" i="6" a="1"/>
  <c r="DD103" i="6" s="1"/>
  <c r="DD75" i="6" a="1"/>
  <c r="DD75" i="6" s="1"/>
  <c r="AB117" i="6" a="1"/>
  <c r="AB117" i="6" s="1"/>
  <c r="AA83" i="6" a="1"/>
  <c r="AA83" i="6" s="1"/>
  <c r="AA111" i="6" a="1"/>
  <c r="AA111" i="6" s="1"/>
  <c r="AB89" i="6" a="1"/>
  <c r="AB89" i="6" s="1"/>
  <c r="EM100" i="6" a="1"/>
  <c r="EM100" i="6" s="1"/>
  <c r="EL111" i="6" a="1"/>
  <c r="EL111" i="6" s="1"/>
  <c r="EL83" i="6" a="1"/>
  <c r="EL83" i="6" s="1"/>
  <c r="EM72" i="6" a="1"/>
  <c r="EM72" i="6" s="1"/>
  <c r="BJ111" i="6" a="1"/>
  <c r="BJ111" i="6" s="1"/>
  <c r="BJ83" i="6" a="1"/>
  <c r="BJ83" i="6" s="1"/>
  <c r="BK106" i="6" a="1"/>
  <c r="BK106" i="6" s="1"/>
  <c r="BK78" i="6" a="1"/>
  <c r="BK78" i="6" s="1"/>
  <c r="EL73" i="6" a="1"/>
  <c r="EL73" i="6" s="1"/>
  <c r="EL101" i="6" a="1"/>
  <c r="EL101" i="6" s="1"/>
  <c r="EM107" i="6" a="1"/>
  <c r="EM107" i="6" s="1"/>
  <c r="EM79" i="6" a="1"/>
  <c r="EM79" i="6" s="1"/>
  <c r="L73" i="6" a="1"/>
  <c r="L73" i="6" s="1"/>
  <c r="L101" i="6" a="1"/>
  <c r="L101" i="6" s="1"/>
  <c r="M85" i="6" a="1"/>
  <c r="M85" i="6" s="1"/>
  <c r="M113" i="6" a="1"/>
  <c r="M113" i="6" s="1"/>
  <c r="DR73" i="6" a="1"/>
  <c r="DR73" i="6" s="1"/>
  <c r="DR101" i="6" a="1"/>
  <c r="DR101" i="6" s="1"/>
  <c r="DS87" i="6" a="1"/>
  <c r="DS87" i="6" s="1"/>
  <c r="DS115" i="6" a="1"/>
  <c r="DS115" i="6" s="1"/>
  <c r="FB110" i="6" a="1"/>
  <c r="FB110" i="6" s="1"/>
  <c r="FA73" i="6" a="1"/>
  <c r="FA73" i="6" s="1"/>
  <c r="FA101" i="6" a="1"/>
  <c r="FA101" i="6" s="1"/>
  <c r="FB82" i="6" a="1"/>
  <c r="FB82" i="6" s="1"/>
  <c r="EV73" i="6" a="1"/>
  <c r="EV73" i="6" s="1"/>
  <c r="EV101" i="6" a="1"/>
  <c r="EV101" i="6" s="1"/>
  <c r="EW83" i="6" a="1"/>
  <c r="EW83" i="6" s="1"/>
  <c r="EW111" i="6" a="1"/>
  <c r="EW111" i="6" s="1"/>
  <c r="ER113" i="6" a="1"/>
  <c r="ER113" i="6" s="1"/>
  <c r="EQ73" i="6" a="1"/>
  <c r="EQ73" i="6" s="1"/>
  <c r="EQ101" i="6" a="1"/>
  <c r="EQ101" i="6" s="1"/>
  <c r="ER85" i="6" a="1"/>
  <c r="ER85" i="6" s="1"/>
  <c r="BK99" i="6" a="1"/>
  <c r="BK99" i="6" s="1"/>
  <c r="BJ73" i="6" a="1"/>
  <c r="BJ73" i="6" s="1"/>
  <c r="BJ101" i="6" a="1"/>
  <c r="BJ101" i="6" s="1"/>
  <c r="BK71" i="6" a="1"/>
  <c r="BK71" i="6" s="1"/>
  <c r="FK101" i="6" a="1"/>
  <c r="FK101" i="6" s="1"/>
  <c r="FK73" i="6" a="1"/>
  <c r="FK73" i="6" s="1"/>
  <c r="FL88" i="6" a="1"/>
  <c r="FL88" i="6" s="1"/>
  <c r="FL116" i="6" a="1"/>
  <c r="FL116" i="6" s="1"/>
  <c r="CJ108" i="6" a="1"/>
  <c r="CJ108" i="6" s="1"/>
  <c r="CI73" i="6" a="1"/>
  <c r="CI73" i="6" s="1"/>
  <c r="CI101" i="6" a="1"/>
  <c r="CI101" i="6" s="1"/>
  <c r="CJ80" i="6" a="1"/>
  <c r="CJ80" i="6" s="1"/>
  <c r="H107" i="6" a="1"/>
  <c r="H107" i="6" s="1"/>
  <c r="G73" i="6" a="1"/>
  <c r="G73" i="6" s="1"/>
  <c r="G101" i="6" a="1"/>
  <c r="G101" i="6" s="1"/>
  <c r="H79" i="6" a="1"/>
  <c r="H79" i="6" s="1"/>
  <c r="EG102" i="6" a="1"/>
  <c r="EG102" i="6" s="1"/>
  <c r="EG74" i="6" a="1"/>
  <c r="EG74" i="6" s="1"/>
  <c r="EH106" i="6" a="1"/>
  <c r="EH106" i="6" s="1"/>
  <c r="EH78" i="6" a="1"/>
  <c r="EH78" i="6" s="1"/>
  <c r="AL112" i="6" a="1"/>
  <c r="AL112" i="6" s="1"/>
  <c r="AK102" i="6" a="1"/>
  <c r="AK102" i="6" s="1"/>
  <c r="AK74" i="6" a="1"/>
  <c r="AK74" i="6" s="1"/>
  <c r="AL84" i="6" a="1"/>
  <c r="AL84" i="6" s="1"/>
  <c r="CD102" i="6" a="1"/>
  <c r="CD102" i="6" s="1"/>
  <c r="CD74" i="6" a="1"/>
  <c r="CD74" i="6" s="1"/>
  <c r="CE81" i="6" a="1"/>
  <c r="CE81" i="6" s="1"/>
  <c r="CE109" i="6" a="1"/>
  <c r="CE109" i="6" s="1"/>
  <c r="EM108" i="6" a="1"/>
  <c r="EM108" i="6" s="1"/>
  <c r="EL74" i="6" a="1"/>
  <c r="EL74" i="6" s="1"/>
  <c r="EL102" i="6" a="1"/>
  <c r="EL102" i="6" s="1"/>
  <c r="EM80" i="6" a="1"/>
  <c r="EM80" i="6" s="1"/>
  <c r="R103" i="6" a="1"/>
  <c r="R103" i="6" s="1"/>
  <c r="Q102" i="6" a="1"/>
  <c r="Q102" i="6" s="1"/>
  <c r="Q74" i="6" a="1"/>
  <c r="Q74" i="6" s="1"/>
  <c r="R75" i="6" a="1"/>
  <c r="R75" i="6" s="1"/>
  <c r="AG101" i="6" a="1"/>
  <c r="AG101" i="6" s="1"/>
  <c r="AF74" i="6" a="1"/>
  <c r="AF74" i="6" s="1"/>
  <c r="AF102" i="6" a="1"/>
  <c r="AF102" i="6" s="1"/>
  <c r="AG73" i="6" a="1"/>
  <c r="AG73" i="6" s="1"/>
  <c r="FB100" i="6" a="1"/>
  <c r="FB100" i="6" s="1"/>
  <c r="FA102" i="6" a="1"/>
  <c r="FA102" i="6" s="1"/>
  <c r="FA74" i="6" a="1"/>
  <c r="FA74" i="6" s="1"/>
  <c r="FB72" i="6" a="1"/>
  <c r="FB72" i="6" s="1"/>
  <c r="BP116" i="6" a="1"/>
  <c r="BP116" i="6" s="1"/>
  <c r="BO74" i="6" a="1"/>
  <c r="BO74" i="6" s="1"/>
  <c r="BO102" i="6" a="1"/>
  <c r="BO102" i="6" s="1"/>
  <c r="BP88" i="6" a="1"/>
  <c r="BP88" i="6" s="1"/>
  <c r="BJ74" i="6" a="1"/>
  <c r="BJ74" i="6" s="1"/>
  <c r="BJ102" i="6" a="1"/>
  <c r="BJ102" i="6" s="1"/>
  <c r="BK89" i="6" a="1"/>
  <c r="BK89" i="6" s="1"/>
  <c r="BK117" i="6" a="1"/>
  <c r="BK117" i="6" s="1"/>
  <c r="DI103" i="6" a="1"/>
  <c r="DI103" i="6" s="1"/>
  <c r="DH106" i="6" a="1"/>
  <c r="DH106" i="6" s="1"/>
  <c r="DH78" i="6" a="1"/>
  <c r="DH78" i="6" s="1"/>
  <c r="DI75" i="6" a="1"/>
  <c r="DI75" i="6" s="1"/>
  <c r="BY78" i="6" a="1"/>
  <c r="BY78" i="6" s="1"/>
  <c r="BY106" i="6" a="1"/>
  <c r="BY106" i="6" s="1"/>
  <c r="BZ87" i="6" a="1"/>
  <c r="BZ87" i="6" s="1"/>
  <c r="BZ115" i="6" a="1"/>
  <c r="BZ115" i="6" s="1"/>
  <c r="B78" i="6" a="1"/>
  <c r="B78" i="6" s="1"/>
  <c r="B106" i="6" a="1"/>
  <c r="B106" i="6" s="1"/>
  <c r="C80" i="6" a="1"/>
  <c r="C80" i="6" s="1"/>
  <c r="C108" i="6" a="1"/>
  <c r="C108" i="6" s="1"/>
  <c r="DR82" i="6" a="1"/>
  <c r="DR82" i="6" s="1"/>
  <c r="DR110" i="6" a="1"/>
  <c r="DR110" i="6" s="1"/>
  <c r="DS83" i="6" a="1"/>
  <c r="DS83" i="6" s="1"/>
  <c r="DS111" i="6" a="1"/>
  <c r="DS111" i="6" s="1"/>
  <c r="R114" i="6" a="1"/>
  <c r="R114" i="6" s="1"/>
  <c r="Q82" i="6" a="1"/>
  <c r="Q82" i="6" s="1"/>
  <c r="Q110" i="6" a="1"/>
  <c r="Q110" i="6" s="1"/>
  <c r="R86" i="6" a="1"/>
  <c r="R86" i="6" s="1"/>
  <c r="AL104" i="6" a="1"/>
  <c r="AL104" i="6" s="1"/>
  <c r="AK82" i="6" a="1"/>
  <c r="AK82" i="6" s="1"/>
  <c r="AK110" i="6" a="1"/>
  <c r="AK110" i="6" s="1"/>
  <c r="AL76" i="6" a="1"/>
  <c r="AL76" i="6" s="1"/>
  <c r="CX82" i="6" a="1"/>
  <c r="CX82" i="6" s="1"/>
  <c r="CX110" i="6" a="1"/>
  <c r="CX110" i="6" s="1"/>
  <c r="CY98" i="6" a="1"/>
  <c r="CY98" i="6" s="1"/>
  <c r="CY70" i="6" a="1"/>
  <c r="CY70" i="6" s="1"/>
  <c r="EV110" i="6" a="1"/>
  <c r="EV110" i="6" s="1"/>
  <c r="EW86" i="6" a="1"/>
  <c r="EW86" i="6" s="1"/>
  <c r="EV82" i="6" a="1"/>
  <c r="EV82" i="6" s="1"/>
  <c r="EW114" i="6" a="1"/>
  <c r="EW114" i="6" s="1"/>
  <c r="BU107" i="6" a="1"/>
  <c r="BU107" i="6" s="1"/>
  <c r="BT82" i="6" a="1"/>
  <c r="BT82" i="6" s="1"/>
  <c r="BT110" i="6" a="1"/>
  <c r="BT110" i="6" s="1"/>
  <c r="BU79" i="6" a="1"/>
  <c r="BU79" i="6" s="1"/>
  <c r="DX102" i="6" a="1"/>
  <c r="DX102" i="6" s="1"/>
  <c r="DW82" i="6" a="1"/>
  <c r="DW82" i="6" s="1"/>
  <c r="DW110" i="6" a="1"/>
  <c r="DW110" i="6" s="1"/>
  <c r="DX74" i="6" a="1"/>
  <c r="DX74" i="6" s="1"/>
  <c r="AU110" i="6" a="1"/>
  <c r="AU110" i="6" s="1"/>
  <c r="AU82" i="6" a="1"/>
  <c r="AU82" i="6" s="1"/>
  <c r="AV85" i="6" a="1"/>
  <c r="AV85" i="6" s="1"/>
  <c r="AV113" i="6" a="1"/>
  <c r="AV113" i="6" s="1"/>
  <c r="FL102" i="6" a="1"/>
  <c r="FL102" i="6" s="1"/>
  <c r="FK77" i="6" a="1"/>
  <c r="FK77" i="6" s="1"/>
  <c r="FK105" i="6" a="1"/>
  <c r="FK105" i="6" s="1"/>
  <c r="FL74" i="6" a="1"/>
  <c r="FL74" i="6" s="1"/>
  <c r="EQ105" i="6" a="1"/>
  <c r="EQ105" i="6" s="1"/>
  <c r="EQ77" i="6" a="1"/>
  <c r="EQ77" i="6" s="1"/>
  <c r="ER99" i="6" a="1"/>
  <c r="ER99" i="6" s="1"/>
  <c r="ER71" i="6" a="1"/>
  <c r="ER71" i="6" s="1"/>
  <c r="EB105" i="6" a="1"/>
  <c r="EB105" i="6" s="1"/>
  <c r="EB77" i="6" a="1"/>
  <c r="EB77" i="6" s="1"/>
  <c r="EC80" i="6" a="1"/>
  <c r="EC80" i="6" s="1"/>
  <c r="EC108" i="6" a="1"/>
  <c r="EC108" i="6" s="1"/>
  <c r="DW77" i="6" a="1"/>
  <c r="DW77" i="6" s="1"/>
  <c r="DW105" i="6" a="1"/>
  <c r="DW105" i="6" s="1"/>
  <c r="DX103" i="6" a="1"/>
  <c r="DX103" i="6" s="1"/>
  <c r="DX75" i="6" a="1"/>
  <c r="DX75" i="6" s="1"/>
  <c r="FA77" i="6" a="1"/>
  <c r="FA77" i="6" s="1"/>
  <c r="FA105" i="6" a="1"/>
  <c r="FA105" i="6" s="1"/>
  <c r="FB98" i="6" a="1"/>
  <c r="FB98" i="6" s="1"/>
  <c r="FB70" i="6" a="1"/>
  <c r="FB70" i="6" s="1"/>
  <c r="BT77" i="6" a="1"/>
  <c r="BT77" i="6" s="1"/>
  <c r="BT105" i="6" a="1"/>
  <c r="BT105" i="6" s="1"/>
  <c r="BU85" i="6" a="1"/>
  <c r="BU85" i="6" s="1"/>
  <c r="BU113" i="6" a="1"/>
  <c r="BU113" i="6" s="1"/>
  <c r="FU105" i="6" a="1"/>
  <c r="FU105" i="6" s="1"/>
  <c r="FU77" i="6" a="1"/>
  <c r="FU77" i="6" s="1"/>
  <c r="FV85" i="6" a="1"/>
  <c r="FV85" i="6" s="1"/>
  <c r="FV113" i="6" a="1"/>
  <c r="FV113" i="6" s="1"/>
  <c r="EV77" i="6" a="1"/>
  <c r="EV77" i="6" s="1"/>
  <c r="EV105" i="6" a="1"/>
  <c r="EV105" i="6" s="1"/>
  <c r="EW89" i="6" a="1"/>
  <c r="EW89" i="6" s="1"/>
  <c r="EW117" i="6" a="1"/>
  <c r="EW117" i="6" s="1"/>
  <c r="CI77" i="6" a="1"/>
  <c r="CI77" i="6" s="1"/>
  <c r="CI105" i="6" a="1"/>
  <c r="CI105" i="6" s="1"/>
  <c r="CJ82" i="6" a="1"/>
  <c r="CJ82" i="6" s="1"/>
  <c r="CJ110" i="6" a="1"/>
  <c r="CJ110" i="6" s="1"/>
  <c r="H106" i="6" a="1"/>
  <c r="H106" i="6" s="1"/>
  <c r="G105" i="6" a="1"/>
  <c r="G105" i="6" s="1"/>
  <c r="G77" i="6" a="1"/>
  <c r="G77" i="6" s="1"/>
  <c r="H78" i="6" a="1"/>
  <c r="H78" i="6" s="1"/>
  <c r="AP71" i="6" a="1"/>
  <c r="AP71" i="6" s="1"/>
  <c r="AQ100" i="6" a="1"/>
  <c r="AQ100" i="6" s="1"/>
  <c r="AP99" i="6" a="1"/>
  <c r="AP99" i="6" s="1"/>
  <c r="AQ72" i="6" a="1"/>
  <c r="AQ72" i="6" s="1"/>
  <c r="DD116" i="6" a="1"/>
  <c r="DD116" i="6" s="1"/>
  <c r="DC71" i="6" a="1"/>
  <c r="DC71" i="6" s="1"/>
  <c r="DC99" i="6" a="1"/>
  <c r="DC99" i="6" s="1"/>
  <c r="DD88" i="6" a="1"/>
  <c r="DD88" i="6" s="1"/>
  <c r="GE99" i="6" a="1"/>
  <c r="GE99" i="6" s="1"/>
  <c r="GE71" i="6" a="1"/>
  <c r="GE71" i="6" s="1"/>
  <c r="GF102" i="6" a="1"/>
  <c r="GF102" i="6" s="1"/>
  <c r="GF74" i="6" a="1"/>
  <c r="GF74" i="6" s="1"/>
  <c r="CT101" i="6" a="1"/>
  <c r="CT101" i="6" s="1"/>
  <c r="CS71" i="6" a="1"/>
  <c r="CS71" i="6" s="1"/>
  <c r="CS99" i="6" a="1"/>
  <c r="CS99" i="6" s="1"/>
  <c r="CT73" i="6" a="1"/>
  <c r="CT73" i="6" s="1"/>
  <c r="M105" i="6" a="1"/>
  <c r="M105" i="6" s="1"/>
  <c r="L71" i="6" a="1"/>
  <c r="L71" i="6" s="1"/>
  <c r="L99" i="6" a="1"/>
  <c r="L99" i="6" s="1"/>
  <c r="M77" i="6" a="1"/>
  <c r="M77" i="6" s="1"/>
  <c r="DH71" i="6" a="1"/>
  <c r="DH71" i="6" s="1"/>
  <c r="DH99" i="6" a="1"/>
  <c r="DH99" i="6" s="1"/>
  <c r="DI98" i="6" a="1"/>
  <c r="DI98" i="6" s="1"/>
  <c r="DI70" i="6" a="1"/>
  <c r="DI70" i="6" s="1"/>
  <c r="AB106" i="6" a="1"/>
  <c r="AB106" i="6" s="1"/>
  <c r="AA99" i="6" a="1"/>
  <c r="AA99" i="6" s="1"/>
  <c r="AA71" i="6" a="1"/>
  <c r="AA71" i="6" s="1"/>
  <c r="AB78" i="6" a="1"/>
  <c r="AB78" i="6" s="1"/>
  <c r="EG71" i="6" a="1"/>
  <c r="EG71" i="6" s="1"/>
  <c r="EG99" i="6" a="1"/>
  <c r="EG99" i="6" s="1"/>
  <c r="EH83" i="6" a="1"/>
  <c r="EH83" i="6" s="1"/>
  <c r="EH111" i="6" a="1"/>
  <c r="EH111" i="6" s="1"/>
  <c r="BE71" i="6" a="1"/>
  <c r="BE71" i="6" s="1"/>
  <c r="BE99" i="6" a="1"/>
  <c r="BE99" i="6" s="1"/>
  <c r="BF89" i="6" a="1"/>
  <c r="BF89" i="6" s="1"/>
  <c r="BF117" i="6" a="1"/>
  <c r="BF117" i="6" s="1"/>
  <c r="FK85" i="6" a="1"/>
  <c r="FK85" i="6" s="1"/>
  <c r="FK113" i="6" a="1"/>
  <c r="FK113" i="6" s="1"/>
  <c r="FL107" i="6" a="1"/>
  <c r="FL107" i="6" s="1"/>
  <c r="FL79" i="6" a="1"/>
  <c r="FL79" i="6" s="1"/>
  <c r="H114" i="6" a="1"/>
  <c r="H114" i="6" s="1"/>
  <c r="G85" i="6" a="1"/>
  <c r="G85" i="6" s="1"/>
  <c r="G113" i="6" a="1"/>
  <c r="G113" i="6" s="1"/>
  <c r="H86" i="6" a="1"/>
  <c r="H86" i="6" s="1"/>
  <c r="DR113" i="6" a="1"/>
  <c r="DR113" i="6" s="1"/>
  <c r="DR85" i="6" a="1"/>
  <c r="DR85" i="6" s="1"/>
  <c r="DS102" i="6" a="1"/>
  <c r="DS102" i="6" s="1"/>
  <c r="DS74" i="6" a="1"/>
  <c r="DS74" i="6" s="1"/>
  <c r="V113" i="6" a="1"/>
  <c r="V113" i="6" s="1"/>
  <c r="V85" i="6" a="1"/>
  <c r="V85" i="6" s="1"/>
  <c r="W102" i="6" a="1"/>
  <c r="W102" i="6" s="1"/>
  <c r="W74" i="6" a="1"/>
  <c r="W74" i="6" s="1"/>
  <c r="BO113" i="6" a="1"/>
  <c r="BO113" i="6" s="1"/>
  <c r="BO85" i="6" a="1"/>
  <c r="BO85" i="6" s="1"/>
  <c r="BP81" i="6" a="1"/>
  <c r="BP81" i="6" s="1"/>
  <c r="BP109" i="6" a="1"/>
  <c r="BP109" i="6" s="1"/>
  <c r="FA85" i="6" a="1"/>
  <c r="FA85" i="6" s="1"/>
  <c r="FA113" i="6" a="1"/>
  <c r="FA113" i="6" s="1"/>
  <c r="FB103" i="6" a="1"/>
  <c r="FB103" i="6" s="1"/>
  <c r="FB75" i="6" a="1"/>
  <c r="FB75" i="6" s="1"/>
  <c r="BZ116" i="6" a="1"/>
  <c r="BZ116" i="6" s="1"/>
  <c r="BY85" i="6" a="1"/>
  <c r="BY85" i="6" s="1"/>
  <c r="BY113" i="6" a="1"/>
  <c r="BY113" i="6" s="1"/>
  <c r="BZ88" i="6" a="1"/>
  <c r="BZ88" i="6" s="1"/>
  <c r="FQ108" i="6" a="1"/>
  <c r="FQ108" i="6" s="1"/>
  <c r="FP113" i="6" a="1"/>
  <c r="FP113" i="6" s="1"/>
  <c r="FP85" i="6" a="1"/>
  <c r="FP85" i="6" s="1"/>
  <c r="FQ80" i="6" a="1"/>
  <c r="FQ80" i="6" s="1"/>
  <c r="CN85" i="6" a="1"/>
  <c r="CN85" i="6" s="1"/>
  <c r="CN113" i="6" a="1"/>
  <c r="CN113" i="6" s="1"/>
  <c r="CO107" i="6" a="1"/>
  <c r="CO107" i="6" s="1"/>
  <c r="CO79" i="6" a="1"/>
  <c r="CO79" i="6" s="1"/>
  <c r="M101" i="6" a="1"/>
  <c r="M101" i="6" s="1"/>
  <c r="L85" i="6" a="1"/>
  <c r="L85" i="6" s="1"/>
  <c r="L113" i="6" a="1"/>
  <c r="L113" i="6" s="1"/>
  <c r="M73" i="6" a="1"/>
  <c r="M73" i="6" s="1"/>
  <c r="CN116" i="6" a="1"/>
  <c r="CN116" i="6" s="1"/>
  <c r="CN88" i="6" a="1"/>
  <c r="CN88" i="6" s="1"/>
  <c r="CO101" i="6" a="1"/>
  <c r="CO101" i="6" s="1"/>
  <c r="CO73" i="6" a="1"/>
  <c r="CO73" i="6" s="1"/>
  <c r="AB109" i="6" a="1"/>
  <c r="AB109" i="6" s="1"/>
  <c r="AA116" i="6" a="1"/>
  <c r="AA116" i="6" s="1"/>
  <c r="AB81" i="6" a="1"/>
  <c r="AB81" i="6" s="1"/>
  <c r="AA88" i="6" a="1"/>
  <c r="AA88" i="6" s="1"/>
  <c r="AU116" i="6" a="1"/>
  <c r="AU116" i="6" s="1"/>
  <c r="AU88" i="6" a="1"/>
  <c r="AU88" i="6" s="1"/>
  <c r="AV99" i="6" a="1"/>
  <c r="AV99" i="6" s="1"/>
  <c r="AV71" i="6" a="1"/>
  <c r="AV71" i="6" s="1"/>
  <c r="EV88" i="6" a="1"/>
  <c r="EV88" i="6" s="1"/>
  <c r="EV116" i="6" a="1"/>
  <c r="EV116" i="6" s="1"/>
  <c r="EW107" i="6" a="1"/>
  <c r="EW107" i="6" s="1"/>
  <c r="EW79" i="6" a="1"/>
  <c r="EW79" i="6" s="1"/>
  <c r="B88" i="6" a="1"/>
  <c r="B88" i="6" s="1"/>
  <c r="B116" i="6" a="1"/>
  <c r="B116" i="6" s="1"/>
  <c r="C83" i="6" a="1"/>
  <c r="C83" i="6" s="1"/>
  <c r="C111" i="6" a="1"/>
  <c r="C111" i="6" s="1"/>
  <c r="DR116" i="6" a="1"/>
  <c r="DR116" i="6" s="1"/>
  <c r="DS86" i="6" a="1"/>
  <c r="DS86" i="6" s="1"/>
  <c r="DR88" i="6" a="1"/>
  <c r="DR88" i="6" s="1"/>
  <c r="DS114" i="6" a="1"/>
  <c r="DS114" i="6" s="1"/>
  <c r="AP116" i="6" a="1"/>
  <c r="AP116" i="6" s="1"/>
  <c r="AP88" i="6" a="1"/>
  <c r="AP88" i="6" s="1"/>
  <c r="AQ84" i="6" a="1"/>
  <c r="AQ84" i="6" s="1"/>
  <c r="AQ112" i="6" a="1"/>
  <c r="AQ112" i="6" s="1"/>
  <c r="EH110" i="6" a="1"/>
  <c r="EH110" i="6" s="1"/>
  <c r="EG88" i="6" a="1"/>
  <c r="EG88" i="6" s="1"/>
  <c r="EG116" i="6" a="1"/>
  <c r="EG116" i="6" s="1"/>
  <c r="EH82" i="6" a="1"/>
  <c r="EH82" i="6" s="1"/>
  <c r="BE116" i="6" a="1"/>
  <c r="BE116" i="6" s="1"/>
  <c r="BE88" i="6" a="1"/>
  <c r="BE88" i="6" s="1"/>
  <c r="BF106" i="6" a="1"/>
  <c r="BF106" i="6" s="1"/>
  <c r="BF78" i="6" a="1"/>
  <c r="BF78" i="6" s="1"/>
  <c r="EH102" i="6" a="1"/>
  <c r="EH102" i="6" s="1"/>
  <c r="EG78" i="6" a="1"/>
  <c r="EG78" i="6" s="1"/>
  <c r="EG106" i="6" a="1"/>
  <c r="EG106" i="6" s="1"/>
  <c r="EH74" i="6" a="1"/>
  <c r="EH74" i="6" s="1"/>
  <c r="EB106" i="6" a="1"/>
  <c r="EB106" i="6" s="1"/>
  <c r="EB78" i="6" a="1"/>
  <c r="EB78" i="6" s="1"/>
  <c r="EC88" i="6" a="1"/>
  <c r="EC88" i="6" s="1"/>
  <c r="EC116" i="6" a="1"/>
  <c r="EC116" i="6" s="1"/>
  <c r="FK112" i="6" a="1"/>
  <c r="FK112" i="6" s="1"/>
  <c r="FL86" i="6" a="1"/>
  <c r="FL86" i="6" s="1"/>
  <c r="FK84" i="6" a="1"/>
  <c r="FK84" i="6" s="1"/>
  <c r="FL114" i="6" a="1"/>
  <c r="FL114" i="6" s="1"/>
  <c r="BU104" i="6" a="1"/>
  <c r="BU104" i="6" s="1"/>
  <c r="BT84" i="6" a="1"/>
  <c r="BT84" i="6" s="1"/>
  <c r="BT112" i="6" a="1"/>
  <c r="BT112" i="6" s="1"/>
  <c r="BU76" i="6" a="1"/>
  <c r="BU76" i="6" s="1"/>
  <c r="GE112" i="6" a="1"/>
  <c r="GE112" i="6" s="1"/>
  <c r="GE84" i="6" a="1"/>
  <c r="GE84" i="6" s="1"/>
  <c r="GF101" i="6" a="1"/>
  <c r="GF101" i="6" s="1"/>
  <c r="GF73" i="6" a="1"/>
  <c r="GF73" i="6" s="1"/>
  <c r="AB108" i="6" a="1"/>
  <c r="AB108" i="6" s="1"/>
  <c r="AA84" i="6" a="1"/>
  <c r="AA84" i="6" s="1"/>
  <c r="AA112" i="6" a="1"/>
  <c r="AA112" i="6" s="1"/>
  <c r="AB80" i="6" a="1"/>
  <c r="AB80" i="6" s="1"/>
  <c r="EB84" i="6" a="1"/>
  <c r="EB84" i="6" s="1"/>
  <c r="EB112" i="6" a="1"/>
  <c r="EB112" i="6" s="1"/>
  <c r="EC85" i="6" a="1"/>
  <c r="EC85" i="6" s="1"/>
  <c r="EC113" i="6" a="1"/>
  <c r="EC113" i="6" s="1"/>
  <c r="FZ112" i="6" a="1"/>
  <c r="FZ112" i="6" s="1"/>
  <c r="GA83" i="6" a="1"/>
  <c r="GA83" i="6" s="1"/>
  <c r="FZ84" i="6" a="1"/>
  <c r="FZ84" i="6" s="1"/>
  <c r="GA111" i="6" a="1"/>
  <c r="GA111" i="6" s="1"/>
  <c r="CX112" i="6" a="1"/>
  <c r="CX112" i="6" s="1"/>
  <c r="CY81" i="6" a="1"/>
  <c r="CY81" i="6" s="1"/>
  <c r="CX84" i="6" a="1"/>
  <c r="CX84" i="6" s="1"/>
  <c r="CY109" i="6" a="1"/>
  <c r="CY109" i="6" s="1"/>
  <c r="V84" i="6" a="1"/>
  <c r="V84" i="6" s="1"/>
  <c r="V112" i="6" a="1"/>
  <c r="V112" i="6" s="1"/>
  <c r="W105" i="6" a="1"/>
  <c r="W105" i="6" s="1"/>
  <c r="W77" i="6" a="1"/>
  <c r="W77" i="6" s="1"/>
  <c r="DN116" i="6" a="1"/>
  <c r="DN116" i="6" s="1"/>
  <c r="DM112" i="6" a="1"/>
  <c r="DM112" i="6" s="1"/>
  <c r="DN88" i="6" a="1"/>
  <c r="DN88" i="6" s="1"/>
  <c r="DM84" i="6" a="1"/>
  <c r="DM84" i="6" s="1"/>
  <c r="AL102" i="6" a="1"/>
  <c r="AL102" i="6" s="1"/>
  <c r="AK84" i="6" a="1"/>
  <c r="AK84" i="6" s="1"/>
  <c r="AK112" i="6" a="1"/>
  <c r="AK112" i="6" s="1"/>
  <c r="AL74" i="6" a="1"/>
  <c r="AL74" i="6" s="1"/>
  <c r="BY109" i="6" a="1"/>
  <c r="BY109" i="6" s="1"/>
  <c r="BY81" i="6" a="1"/>
  <c r="BY81" i="6" s="1"/>
  <c r="BZ104" i="6" a="1"/>
  <c r="BZ104" i="6" s="1"/>
  <c r="BZ76" i="6" a="1"/>
  <c r="BZ76" i="6" s="1"/>
  <c r="DC109" i="6" a="1"/>
  <c r="DC109" i="6" s="1"/>
  <c r="DC81" i="6" a="1"/>
  <c r="DC81" i="6" s="1"/>
  <c r="DD101" i="6" a="1"/>
  <c r="DD101" i="6" s="1"/>
  <c r="DD73" i="6" a="1"/>
  <c r="DD73" i="6" s="1"/>
  <c r="AZ109" i="6" a="1"/>
  <c r="AZ109" i="6" s="1"/>
  <c r="AZ81" i="6" a="1"/>
  <c r="AZ81" i="6" s="1"/>
  <c r="BA105" i="6" a="1"/>
  <c r="BA105" i="6" s="1"/>
  <c r="BA77" i="6" a="1"/>
  <c r="BA77" i="6" s="1"/>
  <c r="BE109" i="6" a="1"/>
  <c r="BE109" i="6" s="1"/>
  <c r="BE81" i="6" a="1"/>
  <c r="BE81" i="6" s="1"/>
  <c r="BF82" i="6" a="1"/>
  <c r="BF82" i="6" s="1"/>
  <c r="BF110" i="6" a="1"/>
  <c r="BF110" i="6" s="1"/>
  <c r="EG81" i="6" a="1"/>
  <c r="EG81" i="6" s="1"/>
  <c r="EG109" i="6" a="1"/>
  <c r="EG109" i="6" s="1"/>
  <c r="EH105" i="6" a="1"/>
  <c r="EH105" i="6" s="1"/>
  <c r="EH77" i="6" a="1"/>
  <c r="EH77" i="6" s="1"/>
  <c r="AU81" i="6" a="1"/>
  <c r="AU81" i="6" s="1"/>
  <c r="AU109" i="6" a="1"/>
  <c r="AU109" i="6" s="1"/>
  <c r="AV101" i="6" a="1"/>
  <c r="AV101" i="6" s="1"/>
  <c r="AV73" i="6" a="1"/>
  <c r="AV73" i="6" s="1"/>
  <c r="EV109" i="6" a="1"/>
  <c r="EV109" i="6" s="1"/>
  <c r="EV81" i="6" a="1"/>
  <c r="EV81" i="6" s="1"/>
  <c r="EW106" i="6" a="1"/>
  <c r="EW106" i="6" s="1"/>
  <c r="EW78" i="6" a="1"/>
  <c r="EW78" i="6" s="1"/>
  <c r="BJ81" i="6" a="1"/>
  <c r="BJ81" i="6" s="1"/>
  <c r="BJ109" i="6" a="1"/>
  <c r="BJ109" i="6" s="1"/>
  <c r="BK87" i="6" a="1"/>
  <c r="BK87" i="6" s="1"/>
  <c r="BK115" i="6" a="1"/>
  <c r="BK115" i="6" s="1"/>
  <c r="BU116" i="6" a="1"/>
  <c r="BU116" i="6" s="1"/>
  <c r="BT72" i="6" a="1"/>
  <c r="BT72" i="6" s="1"/>
  <c r="BT100" i="6" a="1"/>
  <c r="BT100" i="6" s="1"/>
  <c r="BU88" i="6" a="1"/>
  <c r="BU88" i="6" s="1"/>
  <c r="BO72" i="6" a="1"/>
  <c r="BO72" i="6" s="1"/>
  <c r="BO100" i="6" a="1"/>
  <c r="BO100" i="6" s="1"/>
  <c r="BP84" i="6" a="1"/>
  <c r="BP84" i="6" s="1"/>
  <c r="BP112" i="6" a="1"/>
  <c r="BP112" i="6" s="1"/>
  <c r="AZ72" i="6" a="1"/>
  <c r="AZ72" i="6" s="1"/>
  <c r="AZ100" i="6" a="1"/>
  <c r="AZ100" i="6" s="1"/>
  <c r="BA85" i="6" a="1"/>
  <c r="BA85" i="6" s="1"/>
  <c r="BA113" i="6" a="1"/>
  <c r="BA113" i="6" s="1"/>
  <c r="EC107" i="6" a="1"/>
  <c r="EC107" i="6" s="1"/>
  <c r="EB100" i="6" a="1"/>
  <c r="EB100" i="6" s="1"/>
  <c r="EB72" i="6" a="1"/>
  <c r="EB72" i="6" s="1"/>
  <c r="EC79" i="6" a="1"/>
  <c r="EC79" i="6" s="1"/>
  <c r="FK100" i="6" a="1"/>
  <c r="FK100" i="6" s="1"/>
  <c r="FK72" i="6" a="1"/>
  <c r="FK72" i="6" s="1"/>
  <c r="FL106" i="6" a="1"/>
  <c r="FL106" i="6" s="1"/>
  <c r="FL78" i="6" a="1"/>
  <c r="FL78" i="6" s="1"/>
  <c r="CD72" i="6" a="1"/>
  <c r="CD72" i="6" s="1"/>
  <c r="CD100" i="6" a="1"/>
  <c r="CD100" i="6" s="1"/>
  <c r="CE89" i="6" a="1"/>
  <c r="CE89" i="6" s="1"/>
  <c r="CE117" i="6" a="1"/>
  <c r="CE117" i="6" s="1"/>
  <c r="FZ100" i="6" a="1"/>
  <c r="FZ100" i="6" s="1"/>
  <c r="GA81" i="6" a="1"/>
  <c r="GA81" i="6" s="1"/>
  <c r="FZ72" i="6" a="1"/>
  <c r="FZ72" i="6" s="1"/>
  <c r="GA109" i="6" a="1"/>
  <c r="GA109" i="6" s="1"/>
  <c r="CS100" i="6" a="1"/>
  <c r="CS100" i="6" s="1"/>
  <c r="CS72" i="6" a="1"/>
  <c r="CS72" i="6" s="1"/>
  <c r="CT105" i="6" a="1"/>
  <c r="CT105" i="6" s="1"/>
  <c r="CT77" i="6" a="1"/>
  <c r="CT77" i="6" s="1"/>
  <c r="DW100" i="6" a="1"/>
  <c r="DW100" i="6" s="1"/>
  <c r="DW72" i="6" a="1"/>
  <c r="DW72" i="6" s="1"/>
  <c r="DX87" i="6" a="1"/>
  <c r="DX87" i="6" s="1"/>
  <c r="DX115" i="6" a="1"/>
  <c r="DX115" i="6" s="1"/>
  <c r="AV108" i="6" a="1"/>
  <c r="AV108" i="6" s="1"/>
  <c r="AU72" i="6" a="1"/>
  <c r="AU72" i="6" s="1"/>
  <c r="AU100" i="6" a="1"/>
  <c r="AU100" i="6" s="1"/>
  <c r="AV80" i="6" a="1"/>
  <c r="AV80" i="6" s="1"/>
  <c r="GE108" i="6" a="1"/>
  <c r="GE108" i="6" s="1"/>
  <c r="GF103" i="6" a="1"/>
  <c r="GF103" i="6" s="1"/>
  <c r="GE80" i="6" a="1"/>
  <c r="GE80" i="6" s="1"/>
  <c r="GF75" i="6" a="1"/>
  <c r="GF75" i="6" s="1"/>
  <c r="AV100" i="6" a="1"/>
  <c r="AV100" i="6" s="1"/>
  <c r="AU108" i="6" a="1"/>
  <c r="AU108" i="6" s="1"/>
  <c r="AU80" i="6" a="1"/>
  <c r="AU80" i="6" s="1"/>
  <c r="AV72" i="6" a="1"/>
  <c r="AV72" i="6" s="1"/>
  <c r="DH108" i="6" a="1"/>
  <c r="DH108" i="6" s="1"/>
  <c r="DH80" i="6" a="1"/>
  <c r="DH80" i="6" s="1"/>
  <c r="DI81" i="6" a="1"/>
  <c r="DI81" i="6" s="1"/>
  <c r="DI109" i="6" a="1"/>
  <c r="DI109" i="6" s="1"/>
  <c r="FP108" i="6" a="1"/>
  <c r="FP108" i="6" s="1"/>
  <c r="FP80" i="6" a="1"/>
  <c r="FP80" i="6" s="1"/>
  <c r="FQ85" i="6" a="1"/>
  <c r="FQ85" i="6" s="1"/>
  <c r="FQ113" i="6" a="1"/>
  <c r="FQ113" i="6" s="1"/>
  <c r="B108" i="6" a="1"/>
  <c r="B108" i="6" s="1"/>
  <c r="B80" i="6" a="1"/>
  <c r="B80" i="6" s="1"/>
  <c r="C106" i="6" a="1"/>
  <c r="C106" i="6" s="1"/>
  <c r="C78" i="6" a="1"/>
  <c r="C78" i="6" s="1"/>
  <c r="DD100" i="6" a="1"/>
  <c r="DD100" i="6" s="1"/>
  <c r="DC80" i="6" a="1"/>
  <c r="DC80" i="6" s="1"/>
  <c r="DC108" i="6" a="1"/>
  <c r="DC108" i="6" s="1"/>
  <c r="DD72" i="6" a="1"/>
  <c r="DD72" i="6" s="1"/>
  <c r="AK108" i="6" a="1"/>
  <c r="AK108" i="6" s="1"/>
  <c r="AK80" i="6" a="1"/>
  <c r="AK80" i="6" s="1"/>
  <c r="AL81" i="6" a="1"/>
  <c r="AL81" i="6" s="1"/>
  <c r="AL109" i="6" a="1"/>
  <c r="AL109" i="6" s="1"/>
  <c r="FA108" i="6" a="1"/>
  <c r="FA108" i="6" s="1"/>
  <c r="FA80" i="6" a="1"/>
  <c r="FA80" i="6" s="1"/>
  <c r="FB106" i="6" a="1"/>
  <c r="FB106" i="6" s="1"/>
  <c r="FB78" i="6" a="1"/>
  <c r="FB78" i="6" s="1"/>
  <c r="BO108" i="6" a="1"/>
  <c r="BO108" i="6" s="1"/>
  <c r="BP103" i="6" a="1"/>
  <c r="BP103" i="6" s="1"/>
  <c r="BO80" i="6" a="1"/>
  <c r="BO80" i="6" s="1"/>
  <c r="BP75" i="6" a="1"/>
  <c r="BP75" i="6" s="1"/>
  <c r="FU107" i="6" a="1"/>
  <c r="FU107" i="6" s="1"/>
  <c r="FU79" i="6" a="1"/>
  <c r="FU79" i="6" s="1"/>
  <c r="FV82" i="6" a="1"/>
  <c r="FV82" i="6" s="1"/>
  <c r="FV110" i="6" a="1"/>
  <c r="FV110" i="6" s="1"/>
  <c r="FG103" i="6" a="1"/>
  <c r="FG103" i="6" s="1"/>
  <c r="FF79" i="6" a="1"/>
  <c r="FF79" i="6" s="1"/>
  <c r="FF107" i="6" a="1"/>
  <c r="FF107" i="6" s="1"/>
  <c r="FG75" i="6" a="1"/>
  <c r="FG75" i="6" s="1"/>
  <c r="BT79" i="6" a="1"/>
  <c r="BT79" i="6" s="1"/>
  <c r="BT107" i="6" a="1"/>
  <c r="BT107" i="6" s="1"/>
  <c r="BU82" i="6" a="1"/>
  <c r="BU82" i="6" s="1"/>
  <c r="BU110" i="6" a="1"/>
  <c r="BU110" i="6" s="1"/>
  <c r="FP107" i="6" a="1"/>
  <c r="FP107" i="6" s="1"/>
  <c r="FP79" i="6" a="1"/>
  <c r="FP79" i="6" s="1"/>
  <c r="FQ83" i="6" a="1"/>
  <c r="FQ83" i="6" s="1"/>
  <c r="FQ111" i="6" a="1"/>
  <c r="FQ111" i="6" s="1"/>
  <c r="EV79" i="6" a="1"/>
  <c r="EV79" i="6" s="1"/>
  <c r="EV107" i="6" a="1"/>
  <c r="EV107" i="6" s="1"/>
  <c r="EW88" i="6" a="1"/>
  <c r="EW88" i="6" s="1"/>
  <c r="EW116" i="6" a="1"/>
  <c r="EW116" i="6" s="1"/>
  <c r="CD107" i="6" a="1"/>
  <c r="CD107" i="6" s="1"/>
  <c r="CD79" i="6" a="1"/>
  <c r="CD79" i="6" s="1"/>
  <c r="CE83" i="6" a="1"/>
  <c r="CE83" i="6" s="1"/>
  <c r="CE111" i="6" a="1"/>
  <c r="CE111" i="6" s="1"/>
  <c r="EH112" i="6" a="1"/>
  <c r="EH112" i="6" s="1"/>
  <c r="EG79" i="6" a="1"/>
  <c r="EG79" i="6" s="1"/>
  <c r="EG107" i="6" a="1"/>
  <c r="EG107" i="6" s="1"/>
  <c r="EH84" i="6" a="1"/>
  <c r="EH84" i="6" s="1"/>
  <c r="GA102" i="6" a="1"/>
  <c r="GA102" i="6" s="1"/>
  <c r="FZ107" i="6" a="1"/>
  <c r="FZ107" i="6" s="1"/>
  <c r="FZ79" i="6" a="1"/>
  <c r="FZ79" i="6" s="1"/>
  <c r="GA74" i="6" a="1"/>
  <c r="GA74" i="6" s="1"/>
  <c r="CN79" i="6" a="1"/>
  <c r="CN79" i="6" s="1"/>
  <c r="CO85" i="6" a="1"/>
  <c r="CO85" i="6" s="1"/>
  <c r="CN107" i="6" a="1"/>
  <c r="CN107" i="6" s="1"/>
  <c r="CO113" i="6" a="1"/>
  <c r="CO113" i="6" s="1"/>
  <c r="V107" i="6" a="1"/>
  <c r="V107" i="6" s="1"/>
  <c r="V79" i="6" a="1"/>
  <c r="V79" i="6" s="1"/>
  <c r="W99" i="6" a="1"/>
  <c r="W99" i="6" s="1"/>
  <c r="W71" i="6" a="1"/>
  <c r="W71" i="6" s="1"/>
  <c r="V78" i="6" a="1"/>
  <c r="V78" i="6" s="1"/>
  <c r="V106" i="6" a="1"/>
  <c r="V106" i="6" s="1"/>
  <c r="W89" i="6" a="1"/>
  <c r="W89" i="6" s="1"/>
  <c r="W117" i="6" a="1"/>
  <c r="W117" i="6" s="1"/>
  <c r="M112" i="6" a="1"/>
  <c r="M112" i="6" s="1"/>
  <c r="L78" i="6" a="1"/>
  <c r="L78" i="6" s="1"/>
  <c r="L106" i="6" a="1"/>
  <c r="L106" i="6" s="1"/>
  <c r="M84" i="6" a="1"/>
  <c r="M84" i="6" s="1"/>
  <c r="AZ87" i="6" a="1"/>
  <c r="AZ87" i="6" s="1"/>
  <c r="AZ115" i="6" a="1"/>
  <c r="AZ115" i="6" s="1"/>
  <c r="BA103" i="6" a="1"/>
  <c r="BA103" i="6" s="1"/>
  <c r="BA75" i="6" a="1"/>
  <c r="BA75" i="6" s="1"/>
  <c r="AK115" i="6" a="1"/>
  <c r="AK115" i="6" s="1"/>
  <c r="AL86" i="6" a="1"/>
  <c r="AL86" i="6" s="1"/>
  <c r="AK87" i="6" a="1"/>
  <c r="AK87" i="6" s="1"/>
  <c r="AL114" i="6" a="1"/>
  <c r="AL114" i="6" s="1"/>
  <c r="BU108" i="6" a="1"/>
  <c r="BU108" i="6" s="1"/>
  <c r="BT115" i="6" a="1"/>
  <c r="BT115" i="6" s="1"/>
  <c r="BT87" i="6" a="1"/>
  <c r="BT87" i="6" s="1"/>
  <c r="BU80" i="6" a="1"/>
  <c r="BU80" i="6" s="1"/>
  <c r="FV108" i="6" a="1"/>
  <c r="FV108" i="6" s="1"/>
  <c r="FU87" i="6" a="1"/>
  <c r="FU87" i="6" s="1"/>
  <c r="FU115" i="6" a="1"/>
  <c r="FU115" i="6" s="1"/>
  <c r="FV80" i="6" a="1"/>
  <c r="FV80" i="6" s="1"/>
  <c r="Q115" i="6" a="1"/>
  <c r="Q115" i="6" s="1"/>
  <c r="Q87" i="6" a="1"/>
  <c r="Q87" i="6" s="1"/>
  <c r="R85" i="6" a="1"/>
  <c r="R85" i="6" s="1"/>
  <c r="R113" i="6" a="1"/>
  <c r="R113" i="6" s="1"/>
  <c r="DW87" i="6" a="1"/>
  <c r="DW87" i="6" s="1"/>
  <c r="DW115" i="6" a="1"/>
  <c r="DW115" i="6" s="1"/>
  <c r="DX100" i="6" a="1"/>
  <c r="DX100" i="6" s="1"/>
  <c r="DX72" i="6" a="1"/>
  <c r="DX72" i="6" s="1"/>
  <c r="AV112" i="6" a="1"/>
  <c r="AV112" i="6" s="1"/>
  <c r="AU115" i="6" a="1"/>
  <c r="AU115" i="6" s="1"/>
  <c r="AV84" i="6" a="1"/>
  <c r="AV84" i="6" s="1"/>
  <c r="AU87" i="6" a="1"/>
  <c r="AU87" i="6" s="1"/>
  <c r="GA116" i="6" a="1"/>
  <c r="GA116" i="6" s="1"/>
  <c r="FZ87" i="6" a="1"/>
  <c r="FZ87" i="6" s="1"/>
  <c r="FZ115" i="6" a="1"/>
  <c r="FZ115" i="6" s="1"/>
  <c r="GA88" i="6" a="1"/>
  <c r="GA88" i="6" s="1"/>
  <c r="CX87" i="6" a="1"/>
  <c r="CX87" i="6" s="1"/>
  <c r="CX115" i="6" a="1"/>
  <c r="CX115" i="6" s="1"/>
  <c r="CY105" i="6" a="1"/>
  <c r="CY105" i="6" s="1"/>
  <c r="CY77" i="6" a="1"/>
  <c r="CY77" i="6" s="1"/>
  <c r="W101" i="6" a="1"/>
  <c r="W101" i="6" s="1"/>
  <c r="V87" i="6" a="1"/>
  <c r="V87" i="6" s="1"/>
  <c r="V115" i="6" a="1"/>
  <c r="V115" i="6" s="1"/>
  <c r="W73" i="6" a="1"/>
  <c r="W73" i="6" s="1"/>
  <c r="EL114" i="6" a="1"/>
  <c r="EL114" i="6" s="1"/>
  <c r="EL86" i="6" a="1"/>
  <c r="EL86" i="6" s="1"/>
  <c r="EM85" i="6" a="1"/>
  <c r="EM85" i="6" s="1"/>
  <c r="EM113" i="6" a="1"/>
  <c r="EM113" i="6" s="1"/>
  <c r="DM86" i="6" a="1"/>
  <c r="DM86" i="6" s="1"/>
  <c r="DM114" i="6" a="1"/>
  <c r="DM114" i="6" s="1"/>
  <c r="DN81" i="6" a="1"/>
  <c r="DN81" i="6" s="1"/>
  <c r="DN109" i="6" a="1"/>
  <c r="DN109" i="6" s="1"/>
  <c r="CS114" i="6" a="1"/>
  <c r="CS114" i="6" s="1"/>
  <c r="CT108" i="6" a="1"/>
  <c r="CT108" i="6" s="1"/>
  <c r="CS86" i="6" a="1"/>
  <c r="CS86" i="6" s="1"/>
  <c r="CT80" i="6" a="1"/>
  <c r="CT80" i="6" s="1"/>
  <c r="FF114" i="6" a="1"/>
  <c r="FF114" i="6" s="1"/>
  <c r="FF86" i="6" a="1"/>
  <c r="FF86" i="6" s="1"/>
  <c r="FG105" i="6" a="1"/>
  <c r="FG105" i="6" s="1"/>
  <c r="FG77" i="6" a="1"/>
  <c r="FG77" i="6" s="1"/>
  <c r="FP86" i="6" a="1"/>
  <c r="FP86" i="6" s="1"/>
  <c r="FP114" i="6" a="1"/>
  <c r="FP114" i="6" s="1"/>
  <c r="FQ106" i="6" a="1"/>
  <c r="FQ106" i="6" s="1"/>
  <c r="FQ78" i="6" a="1"/>
  <c r="FQ78" i="6" s="1"/>
  <c r="CN114" i="6" a="1"/>
  <c r="CN114" i="6" s="1"/>
  <c r="CN86" i="6" a="1"/>
  <c r="CN86" i="6" s="1"/>
  <c r="CO84" i="6" a="1"/>
  <c r="CO84" i="6" s="1"/>
  <c r="CO112" i="6" a="1"/>
  <c r="CO112" i="6" s="1"/>
  <c r="M111" i="6" a="1"/>
  <c r="M111" i="6" s="1"/>
  <c r="L114" i="6" a="1"/>
  <c r="L114" i="6" s="1"/>
  <c r="L86" i="6" a="1"/>
  <c r="L86" i="6" s="1"/>
  <c r="M83" i="6" a="1"/>
  <c r="M83" i="6" s="1"/>
  <c r="DW114" i="6" a="1"/>
  <c r="DW114" i="6" s="1"/>
  <c r="DW86" i="6" a="1"/>
  <c r="DW86" i="6" s="1"/>
  <c r="DX101" i="6" a="1"/>
  <c r="DX101" i="6" s="1"/>
  <c r="DX73" i="6" a="1"/>
  <c r="DX73" i="6" s="1"/>
  <c r="AU86" i="6" a="1"/>
  <c r="AU86" i="6" s="1"/>
  <c r="AU114" i="6" a="1"/>
  <c r="AU114" i="6" s="1"/>
  <c r="AV102" i="6" a="1"/>
  <c r="AV102" i="6" s="1"/>
  <c r="AV74" i="6" a="1"/>
  <c r="AV74" i="6" s="1"/>
  <c r="FK75" i="6" a="1"/>
  <c r="FK75" i="6" s="1"/>
  <c r="FK103" i="6" a="1"/>
  <c r="FK103" i="6" s="1"/>
  <c r="FL81" i="6" a="1"/>
  <c r="FL81" i="6" s="1"/>
  <c r="FL109" i="6" a="1"/>
  <c r="FL109" i="6" s="1"/>
  <c r="R102" i="6" a="1"/>
  <c r="R102" i="6" s="1"/>
  <c r="Q75" i="6" a="1"/>
  <c r="Q75" i="6" s="1"/>
  <c r="Q103" i="6" a="1"/>
  <c r="Q103" i="6" s="1"/>
  <c r="R74" i="6" a="1"/>
  <c r="R74" i="6" s="1"/>
  <c r="CT116" i="6" a="1"/>
  <c r="CT116" i="6" s="1"/>
  <c r="CS75" i="6" a="1"/>
  <c r="CS75" i="6" s="1"/>
  <c r="CS103" i="6" a="1"/>
  <c r="CS103" i="6" s="1"/>
  <c r="CT88" i="6" a="1"/>
  <c r="CT88" i="6" s="1"/>
  <c r="FV99" i="6" a="1"/>
  <c r="FV99" i="6" s="1"/>
  <c r="FU75" i="6" a="1"/>
  <c r="FU75" i="6" s="1"/>
  <c r="FU103" i="6" a="1"/>
  <c r="FU103" i="6" s="1"/>
  <c r="FV71" i="6" a="1"/>
  <c r="FV71" i="6" s="1"/>
  <c r="BU99" i="6" a="1"/>
  <c r="BU99" i="6" s="1"/>
  <c r="BT75" i="6" a="1"/>
  <c r="BT75" i="6" s="1"/>
  <c r="BT103" i="6" a="1"/>
  <c r="BT103" i="6" s="1"/>
  <c r="BU71" i="6" a="1"/>
  <c r="BU71" i="6" s="1"/>
  <c r="DM75" i="6" a="1"/>
  <c r="DM75" i="6" s="1"/>
  <c r="DM103" i="6" a="1"/>
  <c r="DM103" i="6" s="1"/>
  <c r="DN101" i="6" a="1"/>
  <c r="DN101" i="6" s="1"/>
  <c r="DN73" i="6" a="1"/>
  <c r="DN73" i="6" s="1"/>
  <c r="DW75" i="6" a="1"/>
  <c r="DW75" i="6" s="1"/>
  <c r="DW103" i="6" a="1"/>
  <c r="DW103" i="6" s="1"/>
  <c r="DX105" i="6" a="1"/>
  <c r="DX105" i="6" s="1"/>
  <c r="DX77" i="6" a="1"/>
  <c r="DX77" i="6" s="1"/>
  <c r="FZ75" i="6" a="1"/>
  <c r="FZ75" i="6" s="1"/>
  <c r="FZ103" i="6" a="1"/>
  <c r="FZ103" i="6" s="1"/>
  <c r="GA98" i="6" a="1"/>
  <c r="GA98" i="6" s="1"/>
  <c r="GA70" i="6" a="1"/>
  <c r="GA70" i="6" s="1"/>
  <c r="CX75" i="6" a="1"/>
  <c r="CX75" i="6" s="1"/>
  <c r="CX103" i="6" a="1"/>
  <c r="CX103" i="6" s="1"/>
  <c r="CY89" i="6" a="1"/>
  <c r="CY89" i="6" s="1"/>
  <c r="CY117" i="6" a="1"/>
  <c r="CY117" i="6" s="1"/>
  <c r="W100" i="6" a="1"/>
  <c r="W100" i="6" s="1"/>
  <c r="V103" i="6" a="1"/>
  <c r="V103" i="6" s="1"/>
  <c r="V75" i="6" a="1"/>
  <c r="V75" i="6" s="1"/>
  <c r="W72" i="6" a="1"/>
  <c r="W72" i="6" s="1"/>
  <c r="BE98" i="6" a="1"/>
  <c r="BE98" i="6" s="1"/>
  <c r="BF101" i="6" a="1"/>
  <c r="BF101" i="6" s="1"/>
  <c r="BZ100" i="6" a="1"/>
  <c r="BZ100" i="6" s="1"/>
  <c r="BY98" i="6" a="1"/>
  <c r="BY98" i="6" s="1"/>
  <c r="C105" i="6" a="1"/>
  <c r="C105" i="6" s="1"/>
  <c r="B98" i="6" a="1"/>
  <c r="B98" i="6" s="1"/>
  <c r="AF98" i="6" a="1"/>
  <c r="AF98" i="6" s="1"/>
  <c r="AG110" i="6" a="1"/>
  <c r="AG110" i="6" s="1"/>
  <c r="DC98" i="6" a="1"/>
  <c r="DC98" i="6" s="1"/>
  <c r="DD117" i="6" a="1"/>
  <c r="DD117" i="6" s="1"/>
  <c r="M108" i="6" a="1"/>
  <c r="M108" i="6" s="1"/>
  <c r="L98" i="6" a="1"/>
  <c r="L98" i="6" s="1"/>
  <c r="BJ98" i="6" a="1"/>
  <c r="BJ98" i="6" s="1"/>
  <c r="BK113" i="6" a="1"/>
  <c r="BK113" i="6" s="1"/>
  <c r="DX107" i="6" a="1"/>
  <c r="DX107" i="6" s="1"/>
  <c r="DW98" i="6" a="1"/>
  <c r="DW98" i="6" s="1"/>
  <c r="AU98" i="6" a="1"/>
  <c r="AU98" i="6" s="1"/>
  <c r="AV117" i="6" a="1"/>
  <c r="AV117" i="6" s="1"/>
  <c r="BK107" i="6" a="1"/>
  <c r="BK107" i="6" s="1"/>
  <c r="BJ104" i="6" a="1"/>
  <c r="BJ104" i="6" s="1"/>
  <c r="BJ76" i="6" a="1"/>
  <c r="BJ76" i="6" s="1"/>
  <c r="BK79" i="6" a="1"/>
  <c r="BK79" i="6" s="1"/>
  <c r="AF104" i="6" a="1"/>
  <c r="AF104" i="6" s="1"/>
  <c r="AG83" i="6" a="1"/>
  <c r="AG83" i="6" s="1"/>
  <c r="AF76" i="6" a="1"/>
  <c r="AF76" i="6" s="1"/>
  <c r="AG111" i="6" a="1"/>
  <c r="AG111" i="6" s="1"/>
  <c r="FF89" i="6" a="1"/>
  <c r="FF89" i="6" s="1"/>
  <c r="FF117" i="6" a="1"/>
  <c r="FF117" i="6" s="1"/>
  <c r="FG101" i="6" a="1"/>
  <c r="FG101" i="6" s="1"/>
  <c r="FG73" i="6" a="1"/>
  <c r="FG73" i="6" s="1"/>
  <c r="EH108" i="6" a="1"/>
  <c r="EH108" i="6" s="1"/>
  <c r="EG89" i="6" a="1"/>
  <c r="EG89" i="6" s="1"/>
  <c r="EG117" i="6" a="1"/>
  <c r="EG117" i="6" s="1"/>
  <c r="EH80" i="6" a="1"/>
  <c r="EH80" i="6" s="1"/>
  <c r="DH83" i="6" a="1"/>
  <c r="DH83" i="6" s="1"/>
  <c r="DH111" i="6" a="1"/>
  <c r="DH111" i="6" s="1"/>
  <c r="DI85" i="6" a="1"/>
  <c r="DI85" i="6" s="1"/>
  <c r="DI113" i="6" a="1"/>
  <c r="DI113" i="6" s="1"/>
  <c r="DM83" i="6" a="1"/>
  <c r="DM83" i="6" s="1"/>
  <c r="DM111" i="6" a="1"/>
  <c r="DM111" i="6" s="1"/>
  <c r="DN102" i="6" a="1"/>
  <c r="DN102" i="6" s="1"/>
  <c r="DN74" i="6" a="1"/>
  <c r="DN74" i="6" s="1"/>
  <c r="DS110" i="6" a="1"/>
  <c r="DS110" i="6" s="1"/>
  <c r="DR83" i="6" a="1"/>
  <c r="DR83" i="6" s="1"/>
  <c r="DR111" i="6" a="1"/>
  <c r="DR111" i="6" s="1"/>
  <c r="DS82" i="6" a="1"/>
  <c r="DS82" i="6" s="1"/>
  <c r="BY73" i="6" a="1"/>
  <c r="BY73" i="6" s="1"/>
  <c r="BY101" i="6" a="1"/>
  <c r="BY101" i="6" s="1"/>
  <c r="BZ84" i="6" a="1"/>
  <c r="BZ84" i="6" s="1"/>
  <c r="BZ112" i="6" a="1"/>
  <c r="BZ112" i="6" s="1"/>
  <c r="AP101" i="6" a="1"/>
  <c r="AP101" i="6" s="1"/>
  <c r="AP73" i="6" a="1"/>
  <c r="AP73" i="6" s="1"/>
  <c r="AQ103" i="6" a="1"/>
  <c r="AQ103" i="6" s="1"/>
  <c r="AQ75" i="6" a="1"/>
  <c r="AQ75" i="6" s="1"/>
  <c r="EQ74" i="6" a="1"/>
  <c r="EQ74" i="6" s="1"/>
  <c r="EQ102" i="6" a="1"/>
  <c r="EQ102" i="6" s="1"/>
  <c r="ER87" i="6" a="1"/>
  <c r="ER87" i="6" s="1"/>
  <c r="ER115" i="6" a="1"/>
  <c r="ER115" i="6" s="1"/>
  <c r="H108" i="6" a="1"/>
  <c r="H108" i="6" s="1"/>
  <c r="G74" i="6" a="1"/>
  <c r="G74" i="6" s="1"/>
  <c r="G102" i="6" a="1"/>
  <c r="G102" i="6" s="1"/>
  <c r="H80" i="6" a="1"/>
  <c r="H80" i="6" s="1"/>
  <c r="CO100" i="6" a="1"/>
  <c r="CO100" i="6" s="1"/>
  <c r="CN78" i="6" a="1"/>
  <c r="CN78" i="6" s="1"/>
  <c r="CN106" i="6" a="1"/>
  <c r="CN106" i="6" s="1"/>
  <c r="CO72" i="6" a="1"/>
  <c r="CO72" i="6" s="1"/>
  <c r="FA82" i="6" a="1"/>
  <c r="FA82" i="6" s="1"/>
  <c r="FA110" i="6" a="1"/>
  <c r="FA110" i="6" s="1"/>
  <c r="FB101" i="6" a="1"/>
  <c r="FB101" i="6" s="1"/>
  <c r="FB73" i="6" a="1"/>
  <c r="FB73" i="6" s="1"/>
  <c r="AZ110" i="6" a="1"/>
  <c r="AZ110" i="6" s="1"/>
  <c r="AZ82" i="6" a="1"/>
  <c r="AZ82" i="6" s="1"/>
  <c r="BA88" i="6" a="1"/>
  <c r="BA88" i="6" s="1"/>
  <c r="BA116" i="6" a="1"/>
  <c r="BA116" i="6" s="1"/>
  <c r="FF105" i="6" a="1"/>
  <c r="FF105" i="6" s="1"/>
  <c r="FF77" i="6" a="1"/>
  <c r="FF77" i="6" s="1"/>
  <c r="FG86" i="6" a="1"/>
  <c r="FG86" i="6" s="1"/>
  <c r="FG114" i="6" a="1"/>
  <c r="FG114" i="6" s="1"/>
  <c r="FZ85" i="6" a="1"/>
  <c r="FZ85" i="6" s="1"/>
  <c r="FZ113" i="6" a="1"/>
  <c r="FZ113" i="6" s="1"/>
  <c r="GA106" i="6" a="1"/>
  <c r="GA106" i="6" s="1"/>
  <c r="GA78" i="6" a="1"/>
  <c r="GA78" i="6" s="1"/>
  <c r="CD113" i="6" a="1"/>
  <c r="CD113" i="6" s="1"/>
  <c r="CD85" i="6" a="1"/>
  <c r="CD85" i="6" s="1"/>
  <c r="CE80" i="6" a="1"/>
  <c r="CE80" i="6" s="1"/>
  <c r="CE108" i="6" a="1"/>
  <c r="CE108" i="6" s="1"/>
  <c r="EH100" i="6" a="1"/>
  <c r="EH100" i="6" s="1"/>
  <c r="EG113" i="6" a="1"/>
  <c r="EG113" i="6" s="1"/>
  <c r="EG85" i="6" a="1"/>
  <c r="EG85" i="6" s="1"/>
  <c r="EH72" i="6" a="1"/>
  <c r="EH72" i="6" s="1"/>
  <c r="EW115" i="6" a="1"/>
  <c r="EW115" i="6" s="1"/>
  <c r="EV85" i="6" a="1"/>
  <c r="EV85" i="6" s="1"/>
  <c r="EV113" i="6" a="1"/>
  <c r="EV113" i="6" s="1"/>
  <c r="EW87" i="6" a="1"/>
  <c r="EW87" i="6" s="1"/>
  <c r="DC116" i="6" a="1"/>
  <c r="DC116" i="6" s="1"/>
  <c r="DC88" i="6" a="1"/>
  <c r="DC88" i="6" s="1"/>
  <c r="DD99" i="6" a="1"/>
  <c r="DD99" i="6" s="1"/>
  <c r="DD71" i="6" a="1"/>
  <c r="DD71" i="6" s="1"/>
  <c r="FK88" i="6" a="1"/>
  <c r="FK88" i="6" s="1"/>
  <c r="FK116" i="6" a="1"/>
  <c r="FK116" i="6" s="1"/>
  <c r="FL101" i="6" a="1"/>
  <c r="FL101" i="6" s="1"/>
  <c r="FL73" i="6" a="1"/>
  <c r="FL73" i="6" s="1"/>
  <c r="DH88" i="6" a="1"/>
  <c r="DH88" i="6" s="1"/>
  <c r="DH116" i="6" a="1"/>
  <c r="DH116" i="6" s="1"/>
  <c r="DI105" i="6" a="1"/>
  <c r="DI105" i="6" s="1"/>
  <c r="DI77" i="6" a="1"/>
  <c r="DI77" i="6" s="1"/>
  <c r="CX116" i="6" a="1"/>
  <c r="CX116" i="6" s="1"/>
  <c r="CX88" i="6" a="1"/>
  <c r="CX88" i="6" s="1"/>
  <c r="CY80" i="6" a="1"/>
  <c r="CY80" i="6" s="1"/>
  <c r="CY108" i="6" a="1"/>
  <c r="CY108" i="6" s="1"/>
  <c r="DM88" i="6" a="1"/>
  <c r="DM88" i="6" s="1"/>
  <c r="DM116" i="6" a="1"/>
  <c r="DM116" i="6" s="1"/>
  <c r="DN84" i="6" a="1"/>
  <c r="DN84" i="6" s="1"/>
  <c r="DN112" i="6" a="1"/>
  <c r="DN112" i="6" s="1"/>
  <c r="ER112" i="6" a="1"/>
  <c r="ER112" i="6" s="1"/>
  <c r="EQ78" i="6" a="1"/>
  <c r="EQ78" i="6" s="1"/>
  <c r="EQ106" i="6" a="1"/>
  <c r="EQ106" i="6" s="1"/>
  <c r="ER84" i="6" a="1"/>
  <c r="ER84" i="6" s="1"/>
  <c r="AU84" i="6" a="1"/>
  <c r="AU84" i="6" s="1"/>
  <c r="AU112" i="6" a="1"/>
  <c r="AU112" i="6" s="1"/>
  <c r="AV87" i="6" a="1"/>
  <c r="AV87" i="6" s="1"/>
  <c r="AV115" i="6" a="1"/>
  <c r="AV115" i="6" s="1"/>
  <c r="ER106" i="6" a="1"/>
  <c r="ER106" i="6" s="1"/>
  <c r="EQ84" i="6" a="1"/>
  <c r="EQ84" i="6" s="1"/>
  <c r="EQ112" i="6" a="1"/>
  <c r="EQ112" i="6" s="1"/>
  <c r="ER78" i="6" a="1"/>
  <c r="ER78" i="6" s="1"/>
  <c r="CN84" i="6" a="1"/>
  <c r="CN84" i="6" s="1"/>
  <c r="CO86" i="6" a="1"/>
  <c r="CO86" i="6" s="1"/>
  <c r="CN112" i="6" a="1"/>
  <c r="CN112" i="6" s="1"/>
  <c r="CO114" i="6" a="1"/>
  <c r="CO114" i="6" s="1"/>
  <c r="CD84" i="6" a="1"/>
  <c r="CD84" i="6" s="1"/>
  <c r="CD112" i="6" a="1"/>
  <c r="CD112" i="6" s="1"/>
  <c r="CE103" i="6" a="1"/>
  <c r="CE103" i="6" s="1"/>
  <c r="CE75" i="6" a="1"/>
  <c r="CE75" i="6" s="1"/>
  <c r="CS112" i="6" a="1"/>
  <c r="CS112" i="6" s="1"/>
  <c r="CT82" i="6" a="1"/>
  <c r="CT82" i="6" s="1"/>
  <c r="CS84" i="6" a="1"/>
  <c r="CS84" i="6" s="1"/>
  <c r="CT110" i="6" a="1"/>
  <c r="CT110" i="6" s="1"/>
  <c r="GE81" i="6" a="1"/>
  <c r="GE81" i="6" s="1"/>
  <c r="GE109" i="6" a="1"/>
  <c r="GE109" i="6" s="1"/>
  <c r="GF104" i="6" a="1"/>
  <c r="GF104" i="6" s="1"/>
  <c r="GF76" i="6" a="1"/>
  <c r="GF76" i="6" s="1"/>
  <c r="CJ100" i="6" a="1"/>
  <c r="CJ100" i="6" s="1"/>
  <c r="CI109" i="6" a="1"/>
  <c r="CI109" i="6" s="1"/>
  <c r="CI81" i="6" a="1"/>
  <c r="CI81" i="6" s="1"/>
  <c r="CJ72" i="6" a="1"/>
  <c r="CJ72" i="6" s="1"/>
  <c r="BT81" i="6" a="1"/>
  <c r="BT81" i="6" s="1"/>
  <c r="BT109" i="6" a="1"/>
  <c r="BT109" i="6" s="1"/>
  <c r="BU83" i="6" a="1"/>
  <c r="BU83" i="6" s="1"/>
  <c r="BU111" i="6" a="1"/>
  <c r="BU111" i="6" s="1"/>
  <c r="V109" i="6" a="1"/>
  <c r="V109" i="6" s="1"/>
  <c r="V81" i="6" a="1"/>
  <c r="V81" i="6" s="1"/>
  <c r="W98" i="6" a="1"/>
  <c r="W98" i="6" s="1"/>
  <c r="W70" i="6" a="1"/>
  <c r="W70" i="6" s="1"/>
  <c r="CY112" i="6" a="1"/>
  <c r="CY112" i="6" s="1"/>
  <c r="CX81" i="6" a="1"/>
  <c r="CX81" i="6" s="1"/>
  <c r="CX109" i="6" a="1"/>
  <c r="CX109" i="6" s="1"/>
  <c r="CY84" i="6" a="1"/>
  <c r="CY84" i="6" s="1"/>
  <c r="AF109" i="6" a="1"/>
  <c r="AF109" i="6" s="1"/>
  <c r="AG112" i="6" a="1"/>
  <c r="AG112" i="6" s="1"/>
  <c r="AF81" i="6" a="1"/>
  <c r="AF81" i="6" s="1"/>
  <c r="AG84" i="6" a="1"/>
  <c r="AG84" i="6" s="1"/>
  <c r="EC110" i="6" a="1"/>
  <c r="EC110" i="6" s="1"/>
  <c r="EB81" i="6" a="1"/>
  <c r="EB81" i="6" s="1"/>
  <c r="EB109" i="6" a="1"/>
  <c r="EB109" i="6" s="1"/>
  <c r="EC82" i="6" a="1"/>
  <c r="EC82" i="6" s="1"/>
  <c r="AP81" i="6" a="1"/>
  <c r="AP81" i="6" s="1"/>
  <c r="AP109" i="6" a="1"/>
  <c r="AP109" i="6" s="1"/>
  <c r="AQ86" i="6" a="1"/>
  <c r="AQ86" i="6" s="1"/>
  <c r="AQ114" i="6" a="1"/>
  <c r="AQ114" i="6" s="1"/>
  <c r="AA72" i="6" a="1"/>
  <c r="AA72" i="6" s="1"/>
  <c r="AA100" i="6" a="1"/>
  <c r="AA100" i="6" s="1"/>
  <c r="AB87" i="6" a="1"/>
  <c r="AB87" i="6" s="1"/>
  <c r="AB115" i="6" a="1"/>
  <c r="AB115" i="6" s="1"/>
  <c r="B72" i="6" a="1"/>
  <c r="B72" i="6" s="1"/>
  <c r="B100" i="6" a="1"/>
  <c r="B100" i="6" s="1"/>
  <c r="C102" i="6" a="1"/>
  <c r="C102" i="6" s="1"/>
  <c r="C74" i="6" a="1"/>
  <c r="C74" i="6" s="1"/>
  <c r="G100" i="6" a="1"/>
  <c r="G100" i="6" s="1"/>
  <c r="G72" i="6" a="1"/>
  <c r="G72" i="6" s="1"/>
  <c r="H83" i="6" a="1"/>
  <c r="H83" i="6" s="1"/>
  <c r="H111" i="6" a="1"/>
  <c r="H111" i="6" s="1"/>
  <c r="CI100" i="6" a="1"/>
  <c r="CI100" i="6" s="1"/>
  <c r="CI72" i="6" a="1"/>
  <c r="CI72" i="6" s="1"/>
  <c r="CJ81" i="6" a="1"/>
  <c r="CJ81" i="6" s="1"/>
  <c r="CJ109" i="6" a="1"/>
  <c r="CJ109" i="6" s="1"/>
  <c r="EQ100" i="6" a="1"/>
  <c r="EQ100" i="6" s="1"/>
  <c r="EQ72" i="6" a="1"/>
  <c r="EQ72" i="6" s="1"/>
  <c r="ER82" i="6" a="1"/>
  <c r="ER82" i="6" s="1"/>
  <c r="ER110" i="6" a="1"/>
  <c r="ER110" i="6" s="1"/>
  <c r="BF107" i="6" a="1"/>
  <c r="BF107" i="6" s="1"/>
  <c r="BE72" i="6" a="1"/>
  <c r="BE72" i="6" s="1"/>
  <c r="BE100" i="6" a="1"/>
  <c r="BE100" i="6" s="1"/>
  <c r="BF79" i="6" a="1"/>
  <c r="BF79" i="6" s="1"/>
  <c r="FG112" i="6" a="1"/>
  <c r="FG112" i="6" s="1"/>
  <c r="FF100" i="6" a="1"/>
  <c r="FF100" i="6" s="1"/>
  <c r="FG84" i="6" a="1"/>
  <c r="FG84" i="6" s="1"/>
  <c r="FF72" i="6" a="1"/>
  <c r="FF72" i="6" s="1"/>
  <c r="L100" i="6" a="1"/>
  <c r="L100" i="6" s="1"/>
  <c r="L72" i="6" a="1"/>
  <c r="L72" i="6" s="1"/>
  <c r="M82" i="6" a="1"/>
  <c r="M82" i="6" s="1"/>
  <c r="M110" i="6" a="1"/>
  <c r="M110" i="6" s="1"/>
  <c r="DH72" i="6" a="1"/>
  <c r="DH72" i="6" s="1"/>
  <c r="DH100" i="6" a="1"/>
  <c r="DH100" i="6" s="1"/>
  <c r="DI101" i="6" a="1"/>
  <c r="DI101" i="6" s="1"/>
  <c r="DI73" i="6" a="1"/>
  <c r="DI73" i="6" s="1"/>
  <c r="AF72" i="6" a="1"/>
  <c r="AF72" i="6" s="1"/>
  <c r="AF100" i="6" a="1"/>
  <c r="AF100" i="6" s="1"/>
  <c r="AG86" i="6" a="1"/>
  <c r="AG86" i="6" s="1"/>
  <c r="AG114" i="6" a="1"/>
  <c r="AG114" i="6" s="1"/>
  <c r="EW99" i="6" a="1"/>
  <c r="EW99" i="6" s="1"/>
  <c r="EV108" i="6" a="1"/>
  <c r="EV108" i="6" s="1"/>
  <c r="EV80" i="6" a="1"/>
  <c r="EV80" i="6" s="1"/>
  <c r="EW71" i="6" a="1"/>
  <c r="EW71" i="6" s="1"/>
  <c r="FK108" i="6" a="1"/>
  <c r="FK108" i="6" s="1"/>
  <c r="FK80" i="6" a="1"/>
  <c r="FK80" i="6" s="1"/>
  <c r="FL82" i="6" a="1"/>
  <c r="FL82" i="6" s="1"/>
  <c r="FL110" i="6" a="1"/>
  <c r="FL110" i="6" s="1"/>
  <c r="BY108" i="6" a="1"/>
  <c r="BY108" i="6" s="1"/>
  <c r="BY80" i="6" a="1"/>
  <c r="BY80" i="6" s="1"/>
  <c r="BZ83" i="6" a="1"/>
  <c r="BZ83" i="6" s="1"/>
  <c r="BZ111" i="6" a="1"/>
  <c r="BZ111" i="6" s="1"/>
  <c r="EG108" i="6" a="1"/>
  <c r="EG108" i="6" s="1"/>
  <c r="EG80" i="6" a="1"/>
  <c r="EG80" i="6" s="1"/>
  <c r="EH89" i="6" a="1"/>
  <c r="EH89" i="6" s="1"/>
  <c r="EH117" i="6" a="1"/>
  <c r="EH117" i="6" s="1"/>
  <c r="FZ108" i="6" a="1"/>
  <c r="FZ108" i="6" s="1"/>
  <c r="FZ80" i="6" a="1"/>
  <c r="FZ80" i="6" s="1"/>
  <c r="GA101" i="6" a="1"/>
  <c r="GA101" i="6" s="1"/>
  <c r="GA73" i="6" a="1"/>
  <c r="GA73" i="6" s="1"/>
  <c r="CN108" i="6" a="1"/>
  <c r="CN108" i="6" s="1"/>
  <c r="CO82" i="6" a="1"/>
  <c r="CO82" i="6" s="1"/>
  <c r="CN80" i="6" a="1"/>
  <c r="CN80" i="6" s="1"/>
  <c r="CO110" i="6" a="1"/>
  <c r="CO110" i="6" s="1"/>
  <c r="W104" i="6" a="1"/>
  <c r="W104" i="6" s="1"/>
  <c r="V108" i="6" a="1"/>
  <c r="V108" i="6" s="1"/>
  <c r="V80" i="6" a="1"/>
  <c r="V80" i="6" s="1"/>
  <c r="W76" i="6" a="1"/>
  <c r="W76" i="6" s="1"/>
  <c r="EL108" i="6" a="1"/>
  <c r="EL108" i="6" s="1"/>
  <c r="EL80" i="6" a="1"/>
  <c r="EL80" i="6" s="1"/>
  <c r="EM102" i="6" a="1"/>
  <c r="EM102" i="6" s="1"/>
  <c r="EM74" i="6" a="1"/>
  <c r="EM74" i="6" s="1"/>
  <c r="AZ108" i="6" a="1"/>
  <c r="AZ108" i="6" s="1"/>
  <c r="AZ80" i="6" a="1"/>
  <c r="AZ80" i="6" s="1"/>
  <c r="BA89" i="6" a="1"/>
  <c r="BA89" i="6" s="1"/>
  <c r="BA117" i="6" a="1"/>
  <c r="BA117" i="6" s="1"/>
  <c r="DC107" i="6" a="1"/>
  <c r="DC107" i="6" s="1"/>
  <c r="DC79" i="6" a="1"/>
  <c r="DC79" i="6" s="1"/>
  <c r="DD105" i="6" a="1"/>
  <c r="DD105" i="6" s="1"/>
  <c r="DD77" i="6" a="1"/>
  <c r="DD77" i="6" s="1"/>
  <c r="Q107" i="6" a="1"/>
  <c r="Q107" i="6" s="1"/>
  <c r="Q79" i="6" a="1"/>
  <c r="Q79" i="6" s="1"/>
  <c r="R88" i="6" a="1"/>
  <c r="R88" i="6" s="1"/>
  <c r="R116" i="6" a="1"/>
  <c r="R116" i="6" s="1"/>
  <c r="FB115" i="6" a="1"/>
  <c r="FB115" i="6" s="1"/>
  <c r="FA79" i="6" a="1"/>
  <c r="FA79" i="6" s="1"/>
  <c r="FA107" i="6" a="1"/>
  <c r="FA107" i="6" s="1"/>
  <c r="FB87" i="6" a="1"/>
  <c r="FB87" i="6" s="1"/>
  <c r="DR79" i="6" a="1"/>
  <c r="DR79" i="6" s="1"/>
  <c r="DR107" i="6" a="1"/>
  <c r="DR107" i="6" s="1"/>
  <c r="DS99" i="6" a="1"/>
  <c r="DS99" i="6" s="1"/>
  <c r="DS71" i="6" a="1"/>
  <c r="DS71" i="6" s="1"/>
  <c r="EB79" i="6" a="1"/>
  <c r="EB79" i="6" s="1"/>
  <c r="EB107" i="6" a="1"/>
  <c r="EB107" i="6" s="1"/>
  <c r="EC100" i="6" a="1"/>
  <c r="EC100" i="6" s="1"/>
  <c r="EC72" i="6" a="1"/>
  <c r="EC72" i="6" s="1"/>
  <c r="BK104" i="6" a="1"/>
  <c r="BK104" i="6" s="1"/>
  <c r="BJ79" i="6" a="1"/>
  <c r="BJ79" i="6" s="1"/>
  <c r="BJ107" i="6" a="1"/>
  <c r="BJ107" i="6" s="1"/>
  <c r="BK76" i="6" a="1"/>
  <c r="BK76" i="6" s="1"/>
  <c r="CI79" i="6" a="1"/>
  <c r="CI79" i="6" s="1"/>
  <c r="CI107" i="6" a="1"/>
  <c r="CI107" i="6" s="1"/>
  <c r="CJ102" i="6" a="1"/>
  <c r="CJ102" i="6" s="1"/>
  <c r="CJ74" i="6" a="1"/>
  <c r="CJ74" i="6" s="1"/>
  <c r="FK107" i="6" a="1"/>
  <c r="FK107" i="6" s="1"/>
  <c r="FK79" i="6" a="1"/>
  <c r="FK79" i="6" s="1"/>
  <c r="FL85" i="6" a="1"/>
  <c r="FL85" i="6" s="1"/>
  <c r="FL113" i="6" a="1"/>
  <c r="FL113" i="6" s="1"/>
  <c r="BZ103" i="6" a="1"/>
  <c r="BZ103" i="6" s="1"/>
  <c r="BY79" i="6" a="1"/>
  <c r="BY79" i="6" s="1"/>
  <c r="BY107" i="6" a="1"/>
  <c r="BY107" i="6" s="1"/>
  <c r="BZ75" i="6" a="1"/>
  <c r="BZ75" i="6" s="1"/>
  <c r="G79" i="6" a="1"/>
  <c r="G79" i="6" s="1"/>
  <c r="G107" i="6" a="1"/>
  <c r="G107" i="6" s="1"/>
  <c r="H101" i="6" a="1"/>
  <c r="H101" i="6" s="1"/>
  <c r="H73" i="6" a="1"/>
  <c r="H73" i="6" s="1"/>
  <c r="CX78" i="6" a="1"/>
  <c r="CX78" i="6" s="1"/>
  <c r="CX106" i="6" a="1"/>
  <c r="CX106" i="6" s="1"/>
  <c r="CY107" i="6" a="1"/>
  <c r="CY107" i="6" s="1"/>
  <c r="CY79" i="6" a="1"/>
  <c r="CY79" i="6" s="1"/>
  <c r="DD104" i="6" a="1"/>
  <c r="DD104" i="6" s="1"/>
  <c r="DC106" i="6" a="1"/>
  <c r="DC106" i="6" s="1"/>
  <c r="DC78" i="6" a="1"/>
  <c r="DC78" i="6" s="1"/>
  <c r="DD76" i="6" a="1"/>
  <c r="DD76" i="6" s="1"/>
  <c r="FA87" i="6" a="1"/>
  <c r="FA87" i="6" s="1"/>
  <c r="FA115" i="6" a="1"/>
  <c r="FA115" i="6" s="1"/>
  <c r="FB107" i="6" a="1"/>
  <c r="FB107" i="6" s="1"/>
  <c r="FB79" i="6" a="1"/>
  <c r="FB79" i="6" s="1"/>
  <c r="CN115" i="6" a="1"/>
  <c r="CN115" i="6" s="1"/>
  <c r="CN87" i="6" a="1"/>
  <c r="CN87" i="6" s="1"/>
  <c r="CO89" i="6" a="1"/>
  <c r="CO89" i="6" s="1"/>
  <c r="CO117" i="6" a="1"/>
  <c r="CO117" i="6" s="1"/>
  <c r="AF87" i="6" a="1"/>
  <c r="AF87" i="6" s="1"/>
  <c r="AF115" i="6" a="1"/>
  <c r="AF115" i="6" s="1"/>
  <c r="AG105" i="6" a="1"/>
  <c r="AG105" i="6" s="1"/>
  <c r="AG77" i="6" a="1"/>
  <c r="AG77" i="6" s="1"/>
  <c r="EG87" i="6" a="1"/>
  <c r="EG87" i="6" s="1"/>
  <c r="EG115" i="6" a="1"/>
  <c r="EG115" i="6" s="1"/>
  <c r="EH103" i="6" a="1"/>
  <c r="EH103" i="6" s="1"/>
  <c r="EH75" i="6" a="1"/>
  <c r="EH75" i="6" s="1"/>
  <c r="GF106" i="6" a="1"/>
  <c r="GF106" i="6" s="1"/>
  <c r="GE87" i="6" a="1"/>
  <c r="GE87" i="6" s="1"/>
  <c r="GE115" i="6" a="1"/>
  <c r="GE115" i="6" s="1"/>
  <c r="GF78" i="6" a="1"/>
  <c r="GF78" i="6" s="1"/>
  <c r="DD112" i="6" a="1"/>
  <c r="DD112" i="6" s="1"/>
  <c r="DC87" i="6" a="1"/>
  <c r="DC87" i="6" s="1"/>
  <c r="DC115" i="6" a="1"/>
  <c r="DC115" i="6" s="1"/>
  <c r="DD84" i="6" a="1"/>
  <c r="DD84" i="6" s="1"/>
  <c r="AB100" i="6" a="1"/>
  <c r="AB100" i="6" s="1"/>
  <c r="AA115" i="6" a="1"/>
  <c r="AA115" i="6" s="1"/>
  <c r="AA87" i="6" a="1"/>
  <c r="AA87" i="6" s="1"/>
  <c r="AB72" i="6" a="1"/>
  <c r="AB72" i="6" s="1"/>
  <c r="FF115" i="6" a="1"/>
  <c r="FF115" i="6" s="1"/>
  <c r="FF87" i="6" a="1"/>
  <c r="FF87" i="6" s="1"/>
  <c r="FG99" i="6" a="1"/>
  <c r="FG99" i="6" s="1"/>
  <c r="FG71" i="6" a="1"/>
  <c r="FG71" i="6" s="1"/>
  <c r="CD115" i="6" a="1"/>
  <c r="CD115" i="6" s="1"/>
  <c r="CD87" i="6" a="1"/>
  <c r="CD87" i="6" s="1"/>
  <c r="CE98" i="6" a="1"/>
  <c r="CE98" i="6" s="1"/>
  <c r="CE70" i="6" a="1"/>
  <c r="CE70" i="6" s="1"/>
  <c r="FB104" i="6" a="1"/>
  <c r="FB104" i="6" s="1"/>
  <c r="FA114" i="6" a="1"/>
  <c r="FA114" i="6" s="1"/>
  <c r="FA86" i="6" a="1"/>
  <c r="FA86" i="6" s="1"/>
  <c r="FB76" i="6" a="1"/>
  <c r="FB76" i="6" s="1"/>
  <c r="CX86" i="6" a="1"/>
  <c r="CX86" i="6" s="1"/>
  <c r="CX114" i="6" a="1"/>
  <c r="CX114" i="6" s="1"/>
  <c r="CY100" i="6" a="1"/>
  <c r="CY100" i="6" s="1"/>
  <c r="CY72" i="6" a="1"/>
  <c r="CY72" i="6" s="1"/>
  <c r="B86" i="6" a="1"/>
  <c r="B86" i="6" s="1"/>
  <c r="B114" i="6" a="1"/>
  <c r="B114" i="6" s="1"/>
  <c r="C104" i="6" a="1"/>
  <c r="C104" i="6" s="1"/>
  <c r="C76" i="6" a="1"/>
  <c r="C76" i="6" s="1"/>
  <c r="BF103" i="6" a="1"/>
  <c r="BF103" i="6" s="1"/>
  <c r="BE114" i="6" a="1"/>
  <c r="BE114" i="6" s="1"/>
  <c r="BE86" i="6" a="1"/>
  <c r="BE86" i="6" s="1"/>
  <c r="BF75" i="6" a="1"/>
  <c r="BF75" i="6" s="1"/>
  <c r="DS116" i="6" a="1"/>
  <c r="DS116" i="6" s="1"/>
  <c r="DR86" i="6" a="1"/>
  <c r="DR86" i="6" s="1"/>
  <c r="DR114" i="6" a="1"/>
  <c r="DR114" i="6" s="1"/>
  <c r="DS88" i="6" a="1"/>
  <c r="DS88" i="6" s="1"/>
  <c r="EW110" i="6" a="1"/>
  <c r="EW110" i="6" s="1"/>
  <c r="EV86" i="6" a="1"/>
  <c r="EV86" i="6" s="1"/>
  <c r="EV114" i="6" a="1"/>
  <c r="EV114" i="6" s="1"/>
  <c r="EW82" i="6" a="1"/>
  <c r="EW82" i="6" s="1"/>
  <c r="BT114" i="6" a="1"/>
  <c r="BT114" i="6" s="1"/>
  <c r="BT86" i="6" a="1"/>
  <c r="BT86" i="6" s="1"/>
  <c r="BU89" i="6" a="1"/>
  <c r="BU89" i="6" s="1"/>
  <c r="BU117" i="6" a="1"/>
  <c r="BU117" i="6" s="1"/>
  <c r="GE86" i="6" a="1"/>
  <c r="GE86" i="6" s="1"/>
  <c r="GE114" i="6" a="1"/>
  <c r="GE114" i="6" s="1"/>
  <c r="GF107" i="6" a="1"/>
  <c r="GF107" i="6" s="1"/>
  <c r="GF79" i="6" a="1"/>
  <c r="GF79" i="6" s="1"/>
  <c r="DD102" i="6" a="1"/>
  <c r="DD102" i="6" s="1"/>
  <c r="DC114" i="6" a="1"/>
  <c r="DC114" i="6" s="1"/>
  <c r="DC86" i="6" a="1"/>
  <c r="DC86" i="6" s="1"/>
  <c r="DD74" i="6" a="1"/>
  <c r="DD74" i="6" s="1"/>
  <c r="AA86" i="6" a="1"/>
  <c r="AA86" i="6" s="1"/>
  <c r="AA114" i="6" a="1"/>
  <c r="AA114" i="6" s="1"/>
  <c r="AB101" i="6" a="1"/>
  <c r="AB101" i="6" s="1"/>
  <c r="AB73" i="6" a="1"/>
  <c r="AB73" i="6" s="1"/>
  <c r="BY103" i="6" a="1"/>
  <c r="BY103" i="6" s="1"/>
  <c r="BY75" i="6" a="1"/>
  <c r="BY75" i="6" s="1"/>
  <c r="BZ107" i="6" a="1"/>
  <c r="BZ107" i="6" s="1"/>
  <c r="BZ79" i="6" a="1"/>
  <c r="BZ79" i="6" s="1"/>
  <c r="DS100" i="6" a="1"/>
  <c r="DS100" i="6" s="1"/>
  <c r="DR75" i="6" a="1"/>
  <c r="DR75" i="6" s="1"/>
  <c r="DR103" i="6" a="1"/>
  <c r="DR103" i="6" s="1"/>
  <c r="DS72" i="6" a="1"/>
  <c r="DS72" i="6" s="1"/>
  <c r="EL75" i="6" a="1"/>
  <c r="EL75" i="6" s="1"/>
  <c r="EL103" i="6" a="1"/>
  <c r="EL103" i="6" s="1"/>
  <c r="EM82" i="6" a="1"/>
  <c r="EM82" i="6" s="1"/>
  <c r="EM110" i="6" a="1"/>
  <c r="EM110" i="6" s="1"/>
  <c r="EH115" i="6" a="1"/>
  <c r="EH115" i="6" s="1"/>
  <c r="EG103" i="6" a="1"/>
  <c r="EG103" i="6" s="1"/>
  <c r="EG75" i="6" a="1"/>
  <c r="EG75" i="6" s="1"/>
  <c r="EH87" i="6" a="1"/>
  <c r="EH87" i="6" s="1"/>
  <c r="AU75" i="6" a="1"/>
  <c r="AU75" i="6" s="1"/>
  <c r="AV111" i="6" a="1"/>
  <c r="AV111" i="6" s="1"/>
  <c r="AU103" i="6" a="1"/>
  <c r="AU103" i="6" s="1"/>
  <c r="AV83" i="6" a="1"/>
  <c r="AV83" i="6" s="1"/>
  <c r="AF75" i="6" a="1"/>
  <c r="AF75" i="6" s="1"/>
  <c r="AF103" i="6" a="1"/>
  <c r="AF103" i="6" s="1"/>
  <c r="AG89" i="6" a="1"/>
  <c r="AG89" i="6" s="1"/>
  <c r="AG117" i="6" a="1"/>
  <c r="AG117" i="6" s="1"/>
  <c r="DC75" i="6" a="1"/>
  <c r="DC75" i="6" s="1"/>
  <c r="DC103" i="6" a="1"/>
  <c r="DC103" i="6" s="1"/>
  <c r="DD83" i="6" a="1"/>
  <c r="DD83" i="6" s="1"/>
  <c r="DD111" i="6" a="1"/>
  <c r="DD111" i="6" s="1"/>
  <c r="FF103" i="6" a="1"/>
  <c r="FF103" i="6" s="1"/>
  <c r="FF75" i="6" a="1"/>
  <c r="FF75" i="6" s="1"/>
  <c r="FG107" i="6" a="1"/>
  <c r="FG107" i="6" s="1"/>
  <c r="FG79" i="6" a="1"/>
  <c r="FG79" i="6" s="1"/>
  <c r="CE112" i="6" a="1"/>
  <c r="CE112" i="6" s="1"/>
  <c r="CD103" i="6" a="1"/>
  <c r="CD103" i="6" s="1"/>
  <c r="CD75" i="6" a="1"/>
  <c r="CD75" i="6" s="1"/>
  <c r="CE84" i="6" a="1"/>
  <c r="CE84" i="6" s="1"/>
  <c r="EM116" i="6" a="1"/>
  <c r="EM116" i="6" s="1"/>
  <c r="EL98" i="6" a="1"/>
  <c r="EL98" i="6" s="1"/>
  <c r="CO111" i="6" a="1"/>
  <c r="CO111" i="6" s="1"/>
  <c r="CN98" i="6" a="1"/>
  <c r="CN98" i="6" s="1"/>
  <c r="AK98" i="6" a="1"/>
  <c r="AK98" i="6" s="1"/>
  <c r="AL99" i="6" a="1"/>
  <c r="AL99" i="6" s="1"/>
  <c r="FA98" i="6" a="1"/>
  <c r="FA98" i="6" s="1"/>
  <c r="FB105" i="6" a="1"/>
  <c r="FB105" i="6" s="1"/>
  <c r="FP98" i="6" a="1"/>
  <c r="FP98" i="6" s="1"/>
  <c r="FQ115" i="6" a="1"/>
  <c r="FQ115" i="6" s="1"/>
  <c r="CI98" i="6" a="1"/>
  <c r="CI98" i="6" s="1"/>
  <c r="CJ103" i="6" a="1"/>
  <c r="CJ103" i="6" s="1"/>
  <c r="GF100" i="6" a="1"/>
  <c r="GF100" i="6" s="1"/>
  <c r="GE98" i="6" a="1"/>
  <c r="GE98" i="6" s="1"/>
  <c r="AQ106" i="6" a="1"/>
  <c r="AQ106" i="6" s="1"/>
  <c r="AP98" i="6" a="1"/>
  <c r="AP98" i="6" s="1"/>
  <c r="DH98" i="6" a="1"/>
  <c r="DH98" i="6" s="1"/>
  <c r="DI99" i="6" a="1"/>
  <c r="DI99" i="6" s="1"/>
  <c r="V98" i="6" a="1"/>
  <c r="V98" i="6" s="1"/>
  <c r="W109" i="6" a="1"/>
  <c r="W109" i="6" s="1"/>
  <c r="BA102" i="6" a="1"/>
  <c r="BA102" i="6" s="1"/>
  <c r="AZ106" i="6" a="1"/>
  <c r="AZ106" i="6" s="1"/>
  <c r="AZ78" i="6" a="1"/>
  <c r="AZ78" i="6" s="1"/>
  <c r="BA74" i="6" a="1"/>
  <c r="BA74" i="6" s="1"/>
  <c r="EQ76" i="6" a="1"/>
  <c r="EQ76" i="6" s="1"/>
  <c r="EQ104" i="6" a="1"/>
  <c r="EQ104" i="6" s="1"/>
  <c r="ER103" i="6" a="1"/>
  <c r="ER103" i="6" s="1"/>
  <c r="ER75" i="6" a="1"/>
  <c r="ER75" i="6" s="1"/>
  <c r="EC102" i="6" a="1"/>
  <c r="EC102" i="6" s="1"/>
  <c r="EB76" i="6" a="1"/>
  <c r="EB76" i="6" s="1"/>
  <c r="EB104" i="6" a="1"/>
  <c r="EB104" i="6" s="1"/>
  <c r="EC74" i="6" a="1"/>
  <c r="EC74" i="6" s="1"/>
  <c r="ER116" i="6" a="1"/>
  <c r="ER116" i="6" s="1"/>
  <c r="EQ117" i="6" a="1"/>
  <c r="EQ117" i="6" s="1"/>
  <c r="EQ89" i="6" a="1"/>
  <c r="EQ89" i="6" s="1"/>
  <c r="ER88" i="6" a="1"/>
  <c r="ER88" i="6" s="1"/>
  <c r="AU89" i="6" a="1"/>
  <c r="AU89" i="6" s="1"/>
  <c r="AU117" i="6" a="1"/>
  <c r="AU117" i="6" s="1"/>
  <c r="AV98" i="6" a="1"/>
  <c r="AV98" i="6" s="1"/>
  <c r="AV70" i="6" a="1"/>
  <c r="AV70" i="6" s="1"/>
  <c r="BT89" i="6" a="1"/>
  <c r="BT89" i="6" s="1"/>
  <c r="BT117" i="6" a="1"/>
  <c r="BT117" i="6" s="1"/>
  <c r="BU86" i="6" a="1"/>
  <c r="BU86" i="6" s="1"/>
  <c r="BU114" i="6" a="1"/>
  <c r="BU114" i="6" s="1"/>
  <c r="B111" i="6" a="1"/>
  <c r="B111" i="6" s="1"/>
  <c r="B83" i="6" a="1"/>
  <c r="B83" i="6" s="1"/>
  <c r="C88" i="6" a="1"/>
  <c r="C88" i="6" s="1"/>
  <c r="C116" i="6" a="1"/>
  <c r="C116" i="6" s="1"/>
  <c r="H100" i="6" a="1"/>
  <c r="H100" i="6" s="1"/>
  <c r="G83" i="6" a="1"/>
  <c r="G83" i="6" s="1"/>
  <c r="G111" i="6" a="1"/>
  <c r="G111" i="6" s="1"/>
  <c r="H72" i="6" a="1"/>
  <c r="H72" i="6" s="1"/>
  <c r="BE73" i="6" a="1"/>
  <c r="BE73" i="6" s="1"/>
  <c r="BE101" i="6" a="1"/>
  <c r="BE101" i="6" s="1"/>
  <c r="BF98" i="6" a="1"/>
  <c r="BF98" i="6" s="1"/>
  <c r="BF70" i="6" a="1"/>
  <c r="BF70" i="6" s="1"/>
  <c r="DW73" i="6" a="1"/>
  <c r="DW73" i="6" s="1"/>
  <c r="DW101" i="6" a="1"/>
  <c r="DW101" i="6" s="1"/>
  <c r="DX86" i="6" a="1"/>
  <c r="DX86" i="6" s="1"/>
  <c r="DX114" i="6" a="1"/>
  <c r="DX114" i="6" s="1"/>
  <c r="EC98" i="6" a="1"/>
  <c r="EC98" i="6" s="1"/>
  <c r="EB73" i="6" a="1"/>
  <c r="EB73" i="6" s="1"/>
  <c r="EB101" i="6" a="1"/>
  <c r="EB101" i="6" s="1"/>
  <c r="EC70" i="6" a="1"/>
  <c r="EC70" i="6" s="1"/>
  <c r="FU74" i="6" a="1"/>
  <c r="FU74" i="6" s="1"/>
  <c r="FU102" i="6" a="1"/>
  <c r="FU102" i="6" s="1"/>
  <c r="FV98" i="6" a="1"/>
  <c r="FV98" i="6" s="1"/>
  <c r="FV70" i="6" a="1"/>
  <c r="FV70" i="6" s="1"/>
  <c r="CS74" i="6" a="1"/>
  <c r="CS74" i="6" s="1"/>
  <c r="CS102" i="6" a="1"/>
  <c r="CS102" i="6" s="1"/>
  <c r="CT89" i="6" a="1"/>
  <c r="CT89" i="6" s="1"/>
  <c r="CT117" i="6" a="1"/>
  <c r="CT117" i="6" s="1"/>
  <c r="AA74" i="6" a="1"/>
  <c r="AA74" i="6" s="1"/>
  <c r="AA102" i="6" a="1"/>
  <c r="AA102" i="6" s="1"/>
  <c r="AB82" i="6" a="1"/>
  <c r="AB82" i="6" s="1"/>
  <c r="AB110" i="6" a="1"/>
  <c r="AB110" i="6" s="1"/>
  <c r="CE99" i="6" a="1"/>
  <c r="CE99" i="6" s="1"/>
  <c r="CD82" i="6" a="1"/>
  <c r="CD82" i="6" s="1"/>
  <c r="CD110" i="6" a="1"/>
  <c r="CD110" i="6" s="1"/>
  <c r="CE71" i="6" a="1"/>
  <c r="CE71" i="6" s="1"/>
  <c r="EB110" i="6" a="1"/>
  <c r="EB110" i="6" s="1"/>
  <c r="EB82" i="6" a="1"/>
  <c r="EB82" i="6" s="1"/>
  <c r="EC81" i="6" a="1"/>
  <c r="EC81" i="6" s="1"/>
  <c r="EC109" i="6" a="1"/>
  <c r="EC109" i="6" s="1"/>
  <c r="AA82" i="6" a="1"/>
  <c r="AA82" i="6" s="1"/>
  <c r="AA110" i="6" a="1"/>
  <c r="AA110" i="6" s="1"/>
  <c r="AB102" i="6" a="1"/>
  <c r="AB102" i="6" s="1"/>
  <c r="AB74" i="6" a="1"/>
  <c r="AB74" i="6" s="1"/>
  <c r="BK100" i="6" a="1"/>
  <c r="BK100" i="6" s="1"/>
  <c r="BJ77" i="6" a="1"/>
  <c r="BJ77" i="6" s="1"/>
  <c r="BJ105" i="6" a="1"/>
  <c r="BJ105" i="6" s="1"/>
  <c r="BK72" i="6" a="1"/>
  <c r="BK72" i="6" s="1"/>
  <c r="BZ114" i="6" a="1"/>
  <c r="BZ114" i="6" s="1"/>
  <c r="BY105" i="6" a="1"/>
  <c r="BY105" i="6" s="1"/>
  <c r="BY77" i="6" a="1"/>
  <c r="BY77" i="6" s="1"/>
  <c r="BZ86" i="6" a="1"/>
  <c r="BZ86" i="6" s="1"/>
  <c r="FP71" i="6" a="1"/>
  <c r="FP71" i="6" s="1"/>
  <c r="FP99" i="6" a="1"/>
  <c r="FP99" i="6" s="1"/>
  <c r="FQ82" i="6" a="1"/>
  <c r="FQ82" i="6" s="1"/>
  <c r="FQ110" i="6" a="1"/>
  <c r="FQ110" i="6" s="1"/>
  <c r="EM112" i="6" a="1"/>
  <c r="EM112" i="6" s="1"/>
  <c r="EL71" i="6" a="1"/>
  <c r="EL71" i="6" s="1"/>
  <c r="EL99" i="6" a="1"/>
  <c r="EL99" i="6" s="1"/>
  <c r="EM84" i="6" a="1"/>
  <c r="EM84" i="6" s="1"/>
  <c r="CN71" i="6" a="1"/>
  <c r="CN71" i="6" s="1"/>
  <c r="CN99" i="6" a="1"/>
  <c r="CN99" i="6" s="1"/>
  <c r="CO104" i="6" a="1"/>
  <c r="CO104" i="6" s="1"/>
  <c r="CO76" i="6" a="1"/>
  <c r="CO76" i="6" s="1"/>
  <c r="W107" i="6" a="1"/>
  <c r="W107" i="6" s="1"/>
  <c r="V71" i="6" a="1"/>
  <c r="V71" i="6" s="1"/>
  <c r="V99" i="6" a="1"/>
  <c r="V99" i="6" s="1"/>
  <c r="W79" i="6" a="1"/>
  <c r="W79" i="6" s="1"/>
  <c r="DX104" i="6" a="1"/>
  <c r="DX104" i="6" s="1"/>
  <c r="DW85" i="6" a="1"/>
  <c r="DW85" i="6" s="1"/>
  <c r="DW113" i="6" a="1"/>
  <c r="DW113" i="6" s="1"/>
  <c r="DX76" i="6" a="1"/>
  <c r="DX76" i="6" s="1"/>
  <c r="GF116" i="6" a="1"/>
  <c r="GF116" i="6" s="1"/>
  <c r="GE85" i="6" a="1"/>
  <c r="GE85" i="6" s="1"/>
  <c r="GE113" i="6" a="1"/>
  <c r="GE113" i="6" s="1"/>
  <c r="GF88" i="6" a="1"/>
  <c r="GF88" i="6" s="1"/>
  <c r="AB104" i="6" a="1"/>
  <c r="AB104" i="6" s="1"/>
  <c r="AA85" i="6" a="1"/>
  <c r="AA85" i="6" s="1"/>
  <c r="AA113" i="6" a="1"/>
  <c r="AA113" i="6" s="1"/>
  <c r="AB76" i="6" a="1"/>
  <c r="AB76" i="6" s="1"/>
  <c r="BE113" i="6" a="1"/>
  <c r="BE113" i="6" s="1"/>
  <c r="BE85" i="6" a="1"/>
  <c r="BE85" i="6" s="1"/>
  <c r="BF84" i="6" a="1"/>
  <c r="BF84" i="6" s="1"/>
  <c r="BF112" i="6" a="1"/>
  <c r="BF112" i="6" s="1"/>
  <c r="BT113" i="6" a="1"/>
  <c r="BT113" i="6" s="1"/>
  <c r="BT85" i="6" a="1"/>
  <c r="BT85" i="6" s="1"/>
  <c r="BU105" i="6" a="1"/>
  <c r="BU105" i="6" s="1"/>
  <c r="BU77" i="6" a="1"/>
  <c r="BU77" i="6" s="1"/>
  <c r="AZ116" i="6" a="1"/>
  <c r="AZ116" i="6" s="1"/>
  <c r="AZ88" i="6" a="1"/>
  <c r="AZ88" i="6" s="1"/>
  <c r="BA82" i="6" a="1"/>
  <c r="BA82" i="6" s="1"/>
  <c r="BA110" i="6" a="1"/>
  <c r="BA110" i="6" s="1"/>
  <c r="H98" i="6" a="1"/>
  <c r="H98" i="6" s="1"/>
  <c r="G88" i="6" a="1"/>
  <c r="G88" i="6" s="1"/>
  <c r="G116" i="6" a="1"/>
  <c r="G116" i="6" s="1"/>
  <c r="H70" i="6" a="1"/>
  <c r="H70" i="6" s="1"/>
  <c r="GA115" i="6" a="1"/>
  <c r="GA115" i="6" s="1"/>
  <c r="FZ88" i="6" a="1"/>
  <c r="FZ88" i="6" s="1"/>
  <c r="FZ116" i="6" a="1"/>
  <c r="FZ116" i="6" s="1"/>
  <c r="GA87" i="6" a="1"/>
  <c r="GA87" i="6" s="1"/>
  <c r="V116" i="6" a="1"/>
  <c r="V116" i="6" s="1"/>
  <c r="V88" i="6" a="1"/>
  <c r="V88" i="6" s="1"/>
  <c r="W86" i="6" a="1"/>
  <c r="W86" i="6" s="1"/>
  <c r="W114" i="6" a="1"/>
  <c r="W114" i="6" s="1"/>
  <c r="AK116" i="6" a="1"/>
  <c r="AK116" i="6" s="1"/>
  <c r="AK88" i="6" a="1"/>
  <c r="AK88" i="6" s="1"/>
  <c r="AL105" i="6" a="1"/>
  <c r="AL105" i="6" s="1"/>
  <c r="AL77" i="6" a="1"/>
  <c r="AL77" i="6" s="1"/>
  <c r="FF78" i="6" a="1"/>
  <c r="FF78" i="6" s="1"/>
  <c r="FF106" i="6" a="1"/>
  <c r="FF106" i="6" s="1"/>
  <c r="FG82" i="6" a="1"/>
  <c r="FG82" i="6" s="1"/>
  <c r="FG110" i="6" a="1"/>
  <c r="FG110" i="6" s="1"/>
  <c r="AF84" i="6" a="1"/>
  <c r="AF84" i="6" s="1"/>
  <c r="AF112" i="6" a="1"/>
  <c r="AF112" i="6" s="1"/>
  <c r="AG81" i="6" a="1"/>
  <c r="AG81" i="6" s="1"/>
  <c r="AG109" i="6" a="1"/>
  <c r="AG109" i="6" s="1"/>
  <c r="CI112" i="6" a="1"/>
  <c r="CI112" i="6" s="1"/>
  <c r="CJ83" i="6" a="1"/>
  <c r="CJ83" i="6" s="1"/>
  <c r="CI84" i="6" a="1"/>
  <c r="CI84" i="6" s="1"/>
  <c r="CJ111" i="6" a="1"/>
  <c r="CJ111" i="6" s="1"/>
  <c r="FG100" i="6" a="1"/>
  <c r="FG100" i="6" s="1"/>
  <c r="FF112" i="6" a="1"/>
  <c r="FF112" i="6" s="1"/>
  <c r="FF84" i="6" a="1"/>
  <c r="FF84" i="6" s="1"/>
  <c r="FG72" i="6" a="1"/>
  <c r="FG72" i="6" s="1"/>
  <c r="FV104" i="6" a="1"/>
  <c r="FV104" i="6" s="1"/>
  <c r="FU112" i="6" a="1"/>
  <c r="FU112" i="6" s="1"/>
  <c r="FU84" i="6" a="1"/>
  <c r="FU84" i="6" s="1"/>
  <c r="FV76" i="6" a="1"/>
  <c r="FV76" i="6" s="1"/>
  <c r="Q84" i="6" a="1"/>
  <c r="Q84" i="6" s="1"/>
  <c r="Q112" i="6" a="1"/>
  <c r="Q112" i="6" s="1"/>
  <c r="R98" i="6" a="1"/>
  <c r="R98" i="6" s="1"/>
  <c r="R70" i="6" a="1"/>
  <c r="R70" i="6" s="1"/>
  <c r="FK81" i="6" a="1"/>
  <c r="FK81" i="6" s="1"/>
  <c r="FK109" i="6" a="1"/>
  <c r="FK109" i="6" s="1"/>
  <c r="FL103" i="6" a="1"/>
  <c r="FL103" i="6" s="1"/>
  <c r="FL75" i="6" a="1"/>
  <c r="FL75" i="6" s="1"/>
  <c r="AV104" i="6" a="1"/>
  <c r="AV104" i="6" s="1"/>
  <c r="AU78" i="6" a="1"/>
  <c r="AU78" i="6" s="1"/>
  <c r="AU106" i="6" a="1"/>
  <c r="AU106" i="6" s="1"/>
  <c r="AV76" i="6" a="1"/>
  <c r="AV76" i="6" s="1"/>
  <c r="BO78" i="6" a="1"/>
  <c r="BO78" i="6" s="1"/>
  <c r="BO106" i="6" a="1"/>
  <c r="BO106" i="6" s="1"/>
  <c r="BP82" i="6" a="1"/>
  <c r="BP82" i="6" s="1"/>
  <c r="BP110" i="6" a="1"/>
  <c r="BP110" i="6" s="1"/>
  <c r="EV104" i="6" a="1"/>
  <c r="EV104" i="6" s="1"/>
  <c r="EV76" i="6" a="1"/>
  <c r="EV76" i="6" s="1"/>
  <c r="EW100" i="6" a="1"/>
  <c r="EW100" i="6" s="1"/>
  <c r="EW72" i="6" a="1"/>
  <c r="EW72" i="6" s="1"/>
  <c r="GE76" i="6" a="1"/>
  <c r="GE76" i="6" s="1"/>
  <c r="GE104" i="6" a="1"/>
  <c r="GE104" i="6" s="1"/>
  <c r="GF81" i="6" a="1"/>
  <c r="GF81" i="6" s="1"/>
  <c r="GF109" i="6" a="1"/>
  <c r="GF109" i="6" s="1"/>
  <c r="CD76" i="6" a="1"/>
  <c r="CD76" i="6" s="1"/>
  <c r="CD104" i="6" a="1"/>
  <c r="CD104" i="6" s="1"/>
  <c r="CE88" i="6" a="1"/>
  <c r="CE88" i="6" s="1"/>
  <c r="CE116" i="6" a="1"/>
  <c r="CE116" i="6" s="1"/>
  <c r="FV112" i="6" a="1"/>
  <c r="FV112" i="6" s="1"/>
  <c r="FU76" i="6" a="1"/>
  <c r="FU76" i="6" s="1"/>
  <c r="FU104" i="6" a="1"/>
  <c r="FU104" i="6" s="1"/>
  <c r="FV84" i="6" a="1"/>
  <c r="FV84" i="6" s="1"/>
  <c r="AZ104" i="6" a="1"/>
  <c r="AZ104" i="6" s="1"/>
  <c r="AZ76" i="6" a="1"/>
  <c r="AZ76" i="6" s="1"/>
  <c r="BA101" i="6" a="1"/>
  <c r="BA101" i="6" s="1"/>
  <c r="BA73" i="6" a="1"/>
  <c r="BA73" i="6" s="1"/>
  <c r="CX76" i="6" a="1"/>
  <c r="CX76" i="6" s="1"/>
  <c r="CX104" i="6" a="1"/>
  <c r="CX104" i="6" s="1"/>
  <c r="CY83" i="6" a="1"/>
  <c r="CY83" i="6" s="1"/>
  <c r="CY111" i="6" a="1"/>
  <c r="CY111" i="6" s="1"/>
  <c r="DM76" i="6" a="1"/>
  <c r="DM76" i="6" s="1"/>
  <c r="DM104" i="6" a="1"/>
  <c r="DM104" i="6" s="1"/>
  <c r="DN105" i="6" a="1"/>
  <c r="DN105" i="6" s="1"/>
  <c r="DN77" i="6" a="1"/>
  <c r="DN77" i="6" s="1"/>
  <c r="G76" i="6" a="1"/>
  <c r="G76" i="6" s="1"/>
  <c r="G104" i="6" a="1"/>
  <c r="G104" i="6" s="1"/>
  <c r="H87" i="6" a="1"/>
  <c r="H87" i="6" s="1"/>
  <c r="H115" i="6" a="1"/>
  <c r="H115" i="6" s="1"/>
  <c r="DC104" i="6" a="1"/>
  <c r="DC104" i="6" s="1"/>
  <c r="DC76" i="6" a="1"/>
  <c r="DC76" i="6" s="1"/>
  <c r="DD106" i="6" a="1"/>
  <c r="DD106" i="6" s="1"/>
  <c r="DD78" i="6" a="1"/>
  <c r="DD78" i="6" s="1"/>
  <c r="AA104" i="6" a="1"/>
  <c r="AA104" i="6" s="1"/>
  <c r="AA76" i="6" a="1"/>
  <c r="AA76" i="6" s="1"/>
  <c r="AB85" i="6" a="1"/>
  <c r="AB85" i="6" s="1"/>
  <c r="AB113" i="6" a="1"/>
  <c r="AB113" i="6" s="1"/>
  <c r="DC89" i="6" a="1"/>
  <c r="DC89" i="6" s="1"/>
  <c r="DC117" i="6" a="1"/>
  <c r="DC117" i="6" s="1"/>
  <c r="DD98" i="6" a="1"/>
  <c r="DD98" i="6" s="1"/>
  <c r="DD70" i="6" a="1"/>
  <c r="DD70" i="6" s="1"/>
  <c r="AP89" i="6" a="1"/>
  <c r="AP89" i="6" s="1"/>
  <c r="AP117" i="6" a="1"/>
  <c r="AP117" i="6" s="1"/>
  <c r="AQ85" i="6" a="1"/>
  <c r="AQ85" i="6" s="1"/>
  <c r="AQ113" i="6" a="1"/>
  <c r="AQ113" i="6" s="1"/>
  <c r="BJ89" i="6" a="1"/>
  <c r="BJ89" i="6" s="1"/>
  <c r="BJ117" i="6" a="1"/>
  <c r="BJ117" i="6" s="1"/>
  <c r="BK102" i="6" a="1"/>
  <c r="BK102" i="6" s="1"/>
  <c r="BK74" i="6" a="1"/>
  <c r="BK74" i="6" s="1"/>
  <c r="FL115" i="6" a="1"/>
  <c r="FL115" i="6" s="1"/>
  <c r="FK117" i="6" a="1"/>
  <c r="FK117" i="6" s="1"/>
  <c r="FL87" i="6" a="1"/>
  <c r="FL87" i="6" s="1"/>
  <c r="FK89" i="6" a="1"/>
  <c r="FK89" i="6" s="1"/>
  <c r="G89" i="6" a="1"/>
  <c r="G89" i="6" s="1"/>
  <c r="G117" i="6" a="1"/>
  <c r="G117" i="6" s="1"/>
  <c r="H81" i="6" a="1"/>
  <c r="H81" i="6" s="1"/>
  <c r="H109" i="6" a="1"/>
  <c r="H109" i="6" s="1"/>
  <c r="DM117" i="6" a="1"/>
  <c r="DM117" i="6" s="1"/>
  <c r="DM89" i="6" a="1"/>
  <c r="DM89" i="6" s="1"/>
  <c r="DN85" i="6" a="1"/>
  <c r="DN85" i="6" s="1"/>
  <c r="DN113" i="6" a="1"/>
  <c r="DN113" i="6" s="1"/>
  <c r="AL107" i="6" a="1"/>
  <c r="AL107" i="6" s="1"/>
  <c r="AK89" i="6" a="1"/>
  <c r="AK89" i="6" s="1"/>
  <c r="AK117" i="6" a="1"/>
  <c r="AK117" i="6" s="1"/>
  <c r="AL79" i="6" a="1"/>
  <c r="AL79" i="6" s="1"/>
  <c r="EC99" i="6" a="1"/>
  <c r="EC99" i="6" s="1"/>
  <c r="EB89" i="6" a="1"/>
  <c r="EB89" i="6" s="1"/>
  <c r="EB117" i="6" a="1"/>
  <c r="EB117" i="6" s="1"/>
  <c r="EC71" i="6" a="1"/>
  <c r="EC71" i="6" s="1"/>
  <c r="AZ89" i="6" a="1"/>
  <c r="AZ89" i="6" s="1"/>
  <c r="AZ117" i="6" a="1"/>
  <c r="AZ117" i="6" s="1"/>
  <c r="BA80" i="6" a="1"/>
  <c r="BA80" i="6" s="1"/>
  <c r="BA108" i="6" a="1"/>
  <c r="BA108" i="6" s="1"/>
  <c r="FU83" i="6" a="1"/>
  <c r="FU83" i="6" s="1"/>
  <c r="FU111" i="6" a="1"/>
  <c r="FU111" i="6" s="1"/>
  <c r="FV81" i="6" a="1"/>
  <c r="FV81" i="6" s="1"/>
  <c r="FV109" i="6" a="1"/>
  <c r="FV109" i="6" s="1"/>
  <c r="Q83" i="6" a="1"/>
  <c r="Q83" i="6" s="1"/>
  <c r="Q111" i="6" a="1"/>
  <c r="Q111" i="6" s="1"/>
  <c r="R101" i="6" a="1"/>
  <c r="R101" i="6" s="1"/>
  <c r="R73" i="6" a="1"/>
  <c r="R73" i="6" s="1"/>
  <c r="CN83" i="6" a="1"/>
  <c r="CN83" i="6" s="1"/>
  <c r="CN111" i="6" a="1"/>
  <c r="CN111" i="6" s="1"/>
  <c r="CO98" i="6" a="1"/>
  <c r="CO98" i="6" s="1"/>
  <c r="CO70" i="6" a="1"/>
  <c r="CO70" i="6" s="1"/>
  <c r="EV83" i="6" a="1"/>
  <c r="EV83" i="6" s="1"/>
  <c r="EV111" i="6" a="1"/>
  <c r="EV111" i="6" s="1"/>
  <c r="EW101" i="6" a="1"/>
  <c r="EW101" i="6" s="1"/>
  <c r="EW73" i="6" a="1"/>
  <c r="EW73" i="6" s="1"/>
  <c r="BZ108" i="6" a="1"/>
  <c r="BZ108" i="6" s="1"/>
  <c r="BY83" i="6" a="1"/>
  <c r="BY83" i="6" s="1"/>
  <c r="BY111" i="6" a="1"/>
  <c r="BY111" i="6" s="1"/>
  <c r="BZ80" i="6" a="1"/>
  <c r="BZ80" i="6" s="1"/>
  <c r="EQ83" i="6" a="1"/>
  <c r="EQ83" i="6" s="1"/>
  <c r="EQ111" i="6" a="1"/>
  <c r="EQ111" i="6" s="1"/>
  <c r="ER86" i="6" a="1"/>
  <c r="ER86" i="6" s="1"/>
  <c r="ER114" i="6" a="1"/>
  <c r="ER114" i="6" s="1"/>
  <c r="BO83" i="6" a="1"/>
  <c r="BO83" i="6" s="1"/>
  <c r="BO111" i="6" a="1"/>
  <c r="BO111" i="6" s="1"/>
  <c r="BP105" i="6" a="1"/>
  <c r="BP105" i="6" s="1"/>
  <c r="BP77" i="6" a="1"/>
  <c r="BP77" i="6" s="1"/>
  <c r="GA112" i="6" a="1"/>
  <c r="GA112" i="6" s="1"/>
  <c r="FZ83" i="6" a="1"/>
  <c r="FZ83" i="6" s="1"/>
  <c r="GA84" i="6" a="1"/>
  <c r="GA84" i="6" s="1"/>
  <c r="FZ111" i="6" a="1"/>
  <c r="FZ111" i="6" s="1"/>
  <c r="CY104" i="6" a="1"/>
  <c r="CY104" i="6" s="1"/>
  <c r="CX83" i="6" a="1"/>
  <c r="CX83" i="6" s="1"/>
  <c r="CX111" i="6" a="1"/>
  <c r="CX111" i="6" s="1"/>
  <c r="CY76" i="6" a="1"/>
  <c r="CY76" i="6" s="1"/>
  <c r="W110" i="6" a="1"/>
  <c r="W110" i="6" s="1"/>
  <c r="V111" i="6" a="1"/>
  <c r="V111" i="6" s="1"/>
  <c r="V83" i="6" a="1"/>
  <c r="V83" i="6" s="1"/>
  <c r="W82" i="6" a="1"/>
  <c r="W82" i="6" s="1"/>
  <c r="CO116" i="6" a="1"/>
  <c r="CO116" i="6" s="1"/>
  <c r="CN73" i="6" a="1"/>
  <c r="CN73" i="6" s="1"/>
  <c r="CN101" i="6" a="1"/>
  <c r="CN101" i="6" s="1"/>
  <c r="CO88" i="6" a="1"/>
  <c r="CO88" i="6" s="1"/>
  <c r="AG102" i="6" a="1"/>
  <c r="AG102" i="6" s="1"/>
  <c r="AF73" i="6" a="1"/>
  <c r="AF73" i="6" s="1"/>
  <c r="AF101" i="6" a="1"/>
  <c r="AF101" i="6" s="1"/>
  <c r="AG74" i="6" a="1"/>
  <c r="AG74" i="6" s="1"/>
  <c r="BT101" i="6" a="1"/>
  <c r="BT101" i="6" s="1"/>
  <c r="BT73" i="6" a="1"/>
  <c r="BT73" i="6" s="1"/>
  <c r="BU106" i="6" a="1"/>
  <c r="BU106" i="6" s="1"/>
  <c r="BU78" i="6" a="1"/>
  <c r="BU78" i="6" s="1"/>
  <c r="AU73" i="6" a="1"/>
  <c r="AU73" i="6" s="1"/>
  <c r="AU101" i="6" a="1"/>
  <c r="AU101" i="6" s="1"/>
  <c r="AV81" i="6" a="1"/>
  <c r="AV81" i="6" s="1"/>
  <c r="AV109" i="6" a="1"/>
  <c r="AV109" i="6" s="1"/>
  <c r="DC73" i="6" a="1"/>
  <c r="DC73" i="6" s="1"/>
  <c r="DC101" i="6" a="1"/>
  <c r="DC101" i="6" s="1"/>
  <c r="DD81" i="6" a="1"/>
  <c r="DD81" i="6" s="1"/>
  <c r="DD109" i="6" a="1"/>
  <c r="DD109" i="6" s="1"/>
  <c r="Q101" i="6" a="1"/>
  <c r="Q101" i="6" s="1"/>
  <c r="Q73" i="6" a="1"/>
  <c r="Q73" i="6" s="1"/>
  <c r="R83" i="6" a="1"/>
  <c r="R83" i="6" s="1"/>
  <c r="R111" i="6" a="1"/>
  <c r="R111" i="6" s="1"/>
  <c r="DN103" i="6" a="1"/>
  <c r="DN103" i="6" s="1"/>
  <c r="DM73" i="6" a="1"/>
  <c r="DM73" i="6" s="1"/>
  <c r="DM101" i="6" a="1"/>
  <c r="DM101" i="6" s="1"/>
  <c r="DN75" i="6" a="1"/>
  <c r="DN75" i="6" s="1"/>
  <c r="AL100" i="6" a="1"/>
  <c r="AL100" i="6" s="1"/>
  <c r="AK73" i="6" a="1"/>
  <c r="AK73" i="6" s="1"/>
  <c r="AK101" i="6" a="1"/>
  <c r="AK101" i="6" s="1"/>
  <c r="AL72" i="6" a="1"/>
  <c r="AL72" i="6" s="1"/>
  <c r="FG116" i="6" a="1"/>
  <c r="FG116" i="6" s="1"/>
  <c r="FF74" i="6" a="1"/>
  <c r="FF74" i="6" s="1"/>
  <c r="FF102" i="6" a="1"/>
  <c r="FF102" i="6" s="1"/>
  <c r="FG88" i="6" a="1"/>
  <c r="FG88" i="6" s="1"/>
  <c r="DH102" i="6" a="1"/>
  <c r="DH102" i="6" s="1"/>
  <c r="DH74" i="6" a="1"/>
  <c r="DH74" i="6" s="1"/>
  <c r="DI84" i="6" a="1"/>
  <c r="DI84" i="6" s="1"/>
  <c r="DI112" i="6" a="1"/>
  <c r="DI112" i="6" s="1"/>
  <c r="V102" i="6" a="1"/>
  <c r="V102" i="6" s="1"/>
  <c r="V74" i="6" a="1"/>
  <c r="V74" i="6" s="1"/>
  <c r="W85" i="6" a="1"/>
  <c r="W85" i="6" s="1"/>
  <c r="W113" i="6" a="1"/>
  <c r="W113" i="6" s="1"/>
  <c r="GA107" i="6" a="1"/>
  <c r="GA107" i="6" s="1"/>
  <c r="FZ74" i="6" a="1"/>
  <c r="FZ74" i="6" s="1"/>
  <c r="FZ102" i="6" a="1"/>
  <c r="FZ102" i="6" s="1"/>
  <c r="GA79" i="6" a="1"/>
  <c r="GA79" i="6" s="1"/>
  <c r="CX102" i="6" a="1"/>
  <c r="CX102" i="6" s="1"/>
  <c r="CX74" i="6" a="1"/>
  <c r="CX74" i="6" s="1"/>
  <c r="CY101" i="6" a="1"/>
  <c r="CY101" i="6" s="1"/>
  <c r="CY73" i="6" a="1"/>
  <c r="CY73" i="6" s="1"/>
  <c r="BT74" i="6" a="1"/>
  <c r="BT74" i="6" s="1"/>
  <c r="BT102" i="6" a="1"/>
  <c r="BT102" i="6" s="1"/>
  <c r="BU98" i="6" a="1"/>
  <c r="BU98" i="6" s="1"/>
  <c r="BU70" i="6" a="1"/>
  <c r="BU70" i="6" s="1"/>
  <c r="GE102" i="6" a="1"/>
  <c r="GE102" i="6" s="1"/>
  <c r="GE74" i="6" a="1"/>
  <c r="GE74" i="6" s="1"/>
  <c r="GF99" i="6" a="1"/>
  <c r="GF99" i="6" s="1"/>
  <c r="GF71" i="6" a="1"/>
  <c r="GF71" i="6" s="1"/>
  <c r="DC74" i="6" a="1"/>
  <c r="DC74" i="6" s="1"/>
  <c r="DC102" i="6" a="1"/>
  <c r="DC102" i="6" s="1"/>
  <c r="DD86" i="6" a="1"/>
  <c r="DD86" i="6" s="1"/>
  <c r="DD114" i="6" a="1"/>
  <c r="DD114" i="6" s="1"/>
  <c r="CO105" i="6" a="1"/>
  <c r="CO105" i="6" s="1"/>
  <c r="CN102" i="6" a="1"/>
  <c r="CN102" i="6" s="1"/>
  <c r="CN74" i="6" a="1"/>
  <c r="CN74" i="6" s="1"/>
  <c r="CO77" i="6" a="1"/>
  <c r="CO77" i="6" s="1"/>
  <c r="L74" i="6" a="1"/>
  <c r="L74" i="6" s="1"/>
  <c r="L102" i="6" a="1"/>
  <c r="L102" i="6" s="1"/>
  <c r="M87" i="6" a="1"/>
  <c r="M87" i="6" s="1"/>
  <c r="M115" i="6" a="1"/>
  <c r="M115" i="6" s="1"/>
  <c r="BJ78" i="6" a="1"/>
  <c r="BJ78" i="6" s="1"/>
  <c r="BJ106" i="6" a="1"/>
  <c r="BJ106" i="6" s="1"/>
  <c r="BK83" i="6" a="1"/>
  <c r="BK83" i="6" s="1"/>
  <c r="BK111" i="6" a="1"/>
  <c r="BK111" i="6" s="1"/>
  <c r="DR78" i="6" a="1"/>
  <c r="DR78" i="6" s="1"/>
  <c r="DR106" i="6" a="1"/>
  <c r="DR106" i="6" s="1"/>
  <c r="DS89" i="6" a="1"/>
  <c r="DS89" i="6" s="1"/>
  <c r="DS117" i="6" a="1"/>
  <c r="DS117" i="6" s="1"/>
  <c r="BE110" i="6" a="1"/>
  <c r="BE110" i="6" s="1"/>
  <c r="BE82" i="6" a="1"/>
  <c r="BE82" i="6" s="1"/>
  <c r="BF81" i="6" a="1"/>
  <c r="BF81" i="6" s="1"/>
  <c r="BF109" i="6" a="1"/>
  <c r="BF109" i="6" s="1"/>
  <c r="AQ115" i="6" a="1"/>
  <c r="AQ115" i="6" s="1"/>
  <c r="AP82" i="6" a="1"/>
  <c r="AP82" i="6" s="1"/>
  <c r="AP110" i="6" a="1"/>
  <c r="AP110" i="6" s="1"/>
  <c r="AQ87" i="6" a="1"/>
  <c r="AQ87" i="6" s="1"/>
  <c r="DM82" i="6" a="1"/>
  <c r="DM82" i="6" s="1"/>
  <c r="DM110" i="6" a="1"/>
  <c r="DM110" i="6" s="1"/>
  <c r="DN87" i="6" a="1"/>
  <c r="DN87" i="6" s="1"/>
  <c r="DN115" i="6" a="1"/>
  <c r="DN115" i="6" s="1"/>
  <c r="FZ110" i="6" a="1"/>
  <c r="FZ110" i="6" s="1"/>
  <c r="FZ82" i="6" a="1"/>
  <c r="FZ82" i="6" s="1"/>
  <c r="GA105" i="6" a="1"/>
  <c r="GA105" i="6" s="1"/>
  <c r="GA77" i="6" a="1"/>
  <c r="GA77" i="6" s="1"/>
  <c r="W111" i="6" a="1"/>
  <c r="W111" i="6" s="1"/>
  <c r="V110" i="6" a="1"/>
  <c r="V110" i="6" s="1"/>
  <c r="V82" i="6" a="1"/>
  <c r="V82" i="6" s="1"/>
  <c r="W83" i="6" a="1"/>
  <c r="W83" i="6" s="1"/>
  <c r="DH82" i="6" a="1"/>
  <c r="DH82" i="6" s="1"/>
  <c r="DH110" i="6" a="1"/>
  <c r="DH110" i="6" s="1"/>
  <c r="DI104" i="6" a="1"/>
  <c r="DI104" i="6" s="1"/>
  <c r="DI76" i="6" a="1"/>
  <c r="DI76" i="6" s="1"/>
  <c r="AF82" i="6" a="1"/>
  <c r="AF82" i="6" s="1"/>
  <c r="AF110" i="6" a="1"/>
  <c r="AF110" i="6" s="1"/>
  <c r="AG98" i="6" a="1"/>
  <c r="AG98" i="6" s="1"/>
  <c r="AG70" i="6" a="1"/>
  <c r="AG70" i="6" s="1"/>
  <c r="FK82" i="6" a="1"/>
  <c r="FK82" i="6" s="1"/>
  <c r="FK110" i="6" a="1"/>
  <c r="FK110" i="6" s="1"/>
  <c r="FL80" i="6" a="1"/>
  <c r="FL80" i="6" s="1"/>
  <c r="FL108" i="6" a="1"/>
  <c r="FL108" i="6" s="1"/>
  <c r="CI82" i="6" a="1"/>
  <c r="CI82" i="6" s="1"/>
  <c r="CI110" i="6" a="1"/>
  <c r="CI110" i="6" s="1"/>
  <c r="CJ105" i="6" a="1"/>
  <c r="CJ105" i="6" s="1"/>
  <c r="CJ77" i="6" a="1"/>
  <c r="CJ77" i="6" s="1"/>
  <c r="H103" i="6" a="1"/>
  <c r="H103" i="6" s="1"/>
  <c r="G82" i="6" a="1"/>
  <c r="G82" i="6" s="1"/>
  <c r="G110" i="6" a="1"/>
  <c r="G110" i="6" s="1"/>
  <c r="H75" i="6" a="1"/>
  <c r="H75" i="6" s="1"/>
  <c r="AG115" i="6" a="1"/>
  <c r="AG115" i="6" s="1"/>
  <c r="AF77" i="6" a="1"/>
  <c r="AF77" i="6" s="1"/>
  <c r="AF105" i="6" a="1"/>
  <c r="AF105" i="6" s="1"/>
  <c r="AG87" i="6" a="1"/>
  <c r="AG87" i="6" s="1"/>
  <c r="Q105" i="6" a="1"/>
  <c r="Q105" i="6" s="1"/>
  <c r="Q77" i="6" a="1"/>
  <c r="Q77" i="6" s="1"/>
  <c r="R89" i="6" a="1"/>
  <c r="R89" i="6" s="1"/>
  <c r="R117" i="6" a="1"/>
  <c r="R117" i="6" s="1"/>
  <c r="DC77" i="6" a="1"/>
  <c r="DC77" i="6" s="1"/>
  <c r="DC105" i="6" a="1"/>
  <c r="DC105" i="6" s="1"/>
  <c r="DD107" i="6" a="1"/>
  <c r="DD107" i="6" s="1"/>
  <c r="DD79" i="6" a="1"/>
  <c r="DD79" i="6" s="1"/>
  <c r="B77" i="6" a="1"/>
  <c r="B77" i="6" s="1"/>
  <c r="B105" i="6" a="1"/>
  <c r="B105" i="6" s="1"/>
  <c r="C98" i="6" a="1"/>
  <c r="C98" i="6" s="1"/>
  <c r="C70" i="6" a="1"/>
  <c r="C70" i="6" s="1"/>
  <c r="DS112" i="6" a="1"/>
  <c r="DS112" i="6" s="1"/>
  <c r="DR105" i="6" a="1"/>
  <c r="DR105" i="6" s="1"/>
  <c r="DR77" i="6" a="1"/>
  <c r="DR77" i="6" s="1"/>
  <c r="DS84" i="6" a="1"/>
  <c r="DS84" i="6" s="1"/>
  <c r="AP77" i="6" a="1"/>
  <c r="AP77" i="6" s="1"/>
  <c r="AP105" i="6" a="1"/>
  <c r="AP105" i="6" s="1"/>
  <c r="AQ104" i="6" a="1"/>
  <c r="AQ104" i="6" s="1"/>
  <c r="AQ76" i="6" a="1"/>
  <c r="AQ76" i="6" s="1"/>
  <c r="AB103" i="6" a="1"/>
  <c r="AB103" i="6" s="1"/>
  <c r="AA105" i="6" a="1"/>
  <c r="AA105" i="6" s="1"/>
  <c r="AA77" i="6" a="1"/>
  <c r="AA77" i="6" s="1"/>
  <c r="AB75" i="6" a="1"/>
  <c r="AB75" i="6" s="1"/>
  <c r="DM77" i="6" a="1"/>
  <c r="DM77" i="6" s="1"/>
  <c r="DM105" i="6" a="1"/>
  <c r="DM105" i="6" s="1"/>
  <c r="DN104" i="6" a="1"/>
  <c r="DN104" i="6" s="1"/>
  <c r="DN76" i="6" a="1"/>
  <c r="DN76" i="6" s="1"/>
  <c r="AL116" i="6" a="1"/>
  <c r="AL116" i="6" s="1"/>
  <c r="AK77" i="6" a="1"/>
  <c r="AK77" i="6" s="1"/>
  <c r="AK105" i="6" a="1"/>
  <c r="AK105" i="6" s="1"/>
  <c r="AL88" i="6" a="1"/>
  <c r="AL88" i="6" s="1"/>
  <c r="DW71" i="6" a="1"/>
  <c r="DW71" i="6" s="1"/>
  <c r="DW99" i="6" a="1"/>
  <c r="DW99" i="6" s="1"/>
  <c r="DX106" i="6" a="1"/>
  <c r="DX106" i="6" s="1"/>
  <c r="DX78" i="6" a="1"/>
  <c r="DX78" i="6" s="1"/>
  <c r="DR99" i="6" a="1"/>
  <c r="DR99" i="6" s="1"/>
  <c r="DR71" i="6" a="1"/>
  <c r="DR71" i="6" s="1"/>
  <c r="DS107" i="6" a="1"/>
  <c r="DS107" i="6" s="1"/>
  <c r="DS79" i="6" a="1"/>
  <c r="DS79" i="6" s="1"/>
  <c r="FF71" i="6" a="1"/>
  <c r="FF71" i="6" s="1"/>
  <c r="FF99" i="6" a="1"/>
  <c r="FF99" i="6" s="1"/>
  <c r="FG87" i="6" a="1"/>
  <c r="FG87" i="6" s="1"/>
  <c r="FG115" i="6" a="1"/>
  <c r="FG115" i="6" s="1"/>
  <c r="Q99" i="6" a="1"/>
  <c r="Q99" i="6" s="1"/>
  <c r="Q71" i="6" a="1"/>
  <c r="Q71" i="6" s="1"/>
  <c r="R80" i="6" a="1"/>
  <c r="R80" i="6" s="1"/>
  <c r="R108" i="6" a="1"/>
  <c r="R108" i="6" s="1"/>
  <c r="AZ71" i="6" a="1"/>
  <c r="AZ71" i="6" s="1"/>
  <c r="AZ99" i="6" a="1"/>
  <c r="AZ99" i="6" s="1"/>
  <c r="BA83" i="6" a="1"/>
  <c r="BA83" i="6" s="1"/>
  <c r="BA111" i="6" a="1"/>
  <c r="BA111" i="6" s="1"/>
  <c r="FA99" i="6" a="1"/>
  <c r="FA99" i="6" s="1"/>
  <c r="FA71" i="6" a="1"/>
  <c r="FA71" i="6" s="1"/>
  <c r="FB81" i="6" a="1"/>
  <c r="FB81" i="6" s="1"/>
  <c r="FB109" i="6" a="1"/>
  <c r="FB109" i="6" s="1"/>
  <c r="BO99" i="6" a="1"/>
  <c r="BO99" i="6" s="1"/>
  <c r="BO71" i="6" a="1"/>
  <c r="BO71" i="6" s="1"/>
  <c r="BP87" i="6" a="1"/>
  <c r="BP87" i="6" s="1"/>
  <c r="BP115" i="6" a="1"/>
  <c r="BP115" i="6" s="1"/>
  <c r="FK71" i="6" a="1"/>
  <c r="FK71" i="6" s="1"/>
  <c r="FL104" i="6" a="1"/>
  <c r="FL104" i="6" s="1"/>
  <c r="FK99" i="6" a="1"/>
  <c r="FK99" i="6" s="1"/>
  <c r="FL76" i="6" a="1"/>
  <c r="FL76" i="6" s="1"/>
  <c r="CI71" i="6" a="1"/>
  <c r="CI71" i="6" s="1"/>
  <c r="CI99" i="6" a="1"/>
  <c r="CI99" i="6" s="1"/>
  <c r="CJ86" i="6" a="1"/>
  <c r="CJ86" i="6" s="1"/>
  <c r="CJ114" i="6" a="1"/>
  <c r="CJ114" i="6" s="1"/>
  <c r="G71" i="6" a="1"/>
  <c r="G71" i="6" s="1"/>
  <c r="G99" i="6" a="1"/>
  <c r="G99" i="6" s="1"/>
  <c r="H84" i="6" a="1"/>
  <c r="H84" i="6" s="1"/>
  <c r="H112" i="6" a="1"/>
  <c r="H112" i="6" s="1"/>
  <c r="CI113" i="6" a="1"/>
  <c r="CI113" i="6" s="1"/>
  <c r="CI85" i="6" a="1"/>
  <c r="CI85" i="6" s="1"/>
  <c r="CJ106" i="6" a="1"/>
  <c r="CJ106" i="6" s="1"/>
  <c r="CJ78" i="6" a="1"/>
  <c r="CJ78" i="6" s="1"/>
  <c r="BJ113" i="6" a="1"/>
  <c r="BJ113" i="6" s="1"/>
  <c r="BJ85" i="6" a="1"/>
  <c r="BJ85" i="6" s="1"/>
  <c r="BK98" i="6" a="1"/>
  <c r="BK98" i="6" s="1"/>
  <c r="BK70" i="6" a="1"/>
  <c r="BK70" i="6" s="1"/>
  <c r="AP85" i="6" a="1"/>
  <c r="AP85" i="6" s="1"/>
  <c r="AP113" i="6" a="1"/>
  <c r="AP113" i="6" s="1"/>
  <c r="AQ89" i="6" a="1"/>
  <c r="AQ89" i="6" s="1"/>
  <c r="AQ117" i="6" a="1"/>
  <c r="AQ117" i="6" s="1"/>
  <c r="EQ85" i="6" a="1"/>
  <c r="EQ85" i="6" s="1"/>
  <c r="EQ113" i="6" a="1"/>
  <c r="EQ113" i="6" s="1"/>
  <c r="ER101" i="6" a="1"/>
  <c r="ER101" i="6" s="1"/>
  <c r="ER73" i="6" a="1"/>
  <c r="ER73" i="6" s="1"/>
  <c r="B113" i="6" a="1"/>
  <c r="B113" i="6" s="1"/>
  <c r="B85" i="6" a="1"/>
  <c r="B85" i="6" s="1"/>
  <c r="C103" i="6" a="1"/>
  <c r="C103" i="6" s="1"/>
  <c r="C75" i="6" a="1"/>
  <c r="C75" i="6" s="1"/>
  <c r="DM85" i="6" a="1"/>
  <c r="DM85" i="6" s="1"/>
  <c r="DM113" i="6" a="1"/>
  <c r="DM113" i="6" s="1"/>
  <c r="DN89" i="6" a="1"/>
  <c r="DN89" i="6" s="1"/>
  <c r="DN117" i="6" a="1"/>
  <c r="DN117" i="6" s="1"/>
  <c r="AK113" i="6" a="1"/>
  <c r="AK113" i="6" s="1"/>
  <c r="AL111" i="6" a="1"/>
  <c r="AL111" i="6" s="1"/>
  <c r="AK85" i="6" a="1"/>
  <c r="AK85" i="6" s="1"/>
  <c r="AL83" i="6" a="1"/>
  <c r="AL83" i="6" s="1"/>
  <c r="EB85" i="6" a="1"/>
  <c r="EB85" i="6" s="1"/>
  <c r="EB113" i="6" a="1"/>
  <c r="EB113" i="6" s="1"/>
  <c r="EC84" i="6" a="1"/>
  <c r="EC84" i="6" s="1"/>
  <c r="EC112" i="6" a="1"/>
  <c r="EC112" i="6" s="1"/>
  <c r="AZ85" i="6" a="1"/>
  <c r="AZ85" i="6" s="1"/>
  <c r="AZ113" i="6" a="1"/>
  <c r="AZ113" i="6" s="1"/>
  <c r="BA100" i="6" a="1"/>
  <c r="BA100" i="6" s="1"/>
  <c r="BA72" i="6" a="1"/>
  <c r="BA72" i="6" s="1"/>
  <c r="FQ104" i="6" a="1"/>
  <c r="FQ104" i="6" s="1"/>
  <c r="FP88" i="6" a="1"/>
  <c r="FP88" i="6" s="1"/>
  <c r="FP116" i="6" a="1"/>
  <c r="FP116" i="6" s="1"/>
  <c r="FQ76" i="6" a="1"/>
  <c r="FQ76" i="6" s="1"/>
  <c r="L116" i="6" a="1"/>
  <c r="L116" i="6" s="1"/>
  <c r="L88" i="6" a="1"/>
  <c r="L88" i="6" s="1"/>
  <c r="M89" i="6" a="1"/>
  <c r="M89" i="6" s="1"/>
  <c r="M117" i="6" a="1"/>
  <c r="M117" i="6" s="1"/>
  <c r="DW88" i="6" a="1"/>
  <c r="DW88" i="6" s="1"/>
  <c r="DW116" i="6" a="1"/>
  <c r="DW116" i="6" s="1"/>
  <c r="DX81" i="6" a="1"/>
  <c r="DX81" i="6" s="1"/>
  <c r="DX109" i="6" a="1"/>
  <c r="DX109" i="6" s="1"/>
  <c r="GE88" i="6" a="1"/>
  <c r="GE88" i="6" s="1"/>
  <c r="GE116" i="6" a="1"/>
  <c r="GE116" i="6" s="1"/>
  <c r="GF85" i="6" a="1"/>
  <c r="GF85" i="6" s="1"/>
  <c r="GF113" i="6" a="1"/>
  <c r="GF113" i="6" s="1"/>
  <c r="BU100" i="6" a="1"/>
  <c r="BU100" i="6" s="1"/>
  <c r="BT88" i="6" a="1"/>
  <c r="BT88" i="6" s="1"/>
  <c r="BT116" i="6" a="1"/>
  <c r="BT116" i="6" s="1"/>
  <c r="BU72" i="6" a="1"/>
  <c r="BU72" i="6" s="1"/>
  <c r="FF88" i="6" a="1"/>
  <c r="FF88" i="6" s="1"/>
  <c r="FF116" i="6" a="1"/>
  <c r="FF116" i="6" s="1"/>
  <c r="FG102" i="6" a="1"/>
  <c r="FG102" i="6" s="1"/>
  <c r="FG74" i="6" a="1"/>
  <c r="FG74" i="6" s="1"/>
  <c r="CE104" i="6" a="1"/>
  <c r="CE104" i="6" s="1"/>
  <c r="CD116" i="6" a="1"/>
  <c r="CD116" i="6" s="1"/>
  <c r="CD88" i="6" a="1"/>
  <c r="CD88" i="6" s="1"/>
  <c r="CE76" i="6" a="1"/>
  <c r="CE76" i="6" s="1"/>
  <c r="FU88" i="6" a="1"/>
  <c r="FU88" i="6" s="1"/>
  <c r="FU116" i="6" a="1"/>
  <c r="FU116" i="6" s="1"/>
  <c r="FV100" i="6" a="1"/>
  <c r="FV100" i="6" s="1"/>
  <c r="FV72" i="6" a="1"/>
  <c r="FV72" i="6" s="1"/>
  <c r="CS88" i="6" a="1"/>
  <c r="CS88" i="6" s="1"/>
  <c r="CS116" i="6" a="1"/>
  <c r="CS116" i="6" s="1"/>
  <c r="CT103" i="6" a="1"/>
  <c r="CT103" i="6" s="1"/>
  <c r="CT75" i="6" a="1"/>
  <c r="CT75" i="6" s="1"/>
  <c r="Q116" i="6" a="1"/>
  <c r="Q116" i="6" s="1"/>
  <c r="Q88" i="6" a="1"/>
  <c r="Q88" i="6" s="1"/>
  <c r="R107" i="6" a="1"/>
  <c r="R107" i="6" s="1"/>
  <c r="R79" i="6" a="1"/>
  <c r="R79" i="6" s="1"/>
  <c r="CI78" i="6" a="1"/>
  <c r="CI78" i="6" s="1"/>
  <c r="CI106" i="6" a="1"/>
  <c r="CI106" i="6" s="1"/>
  <c r="CJ85" i="6" a="1"/>
  <c r="CJ85" i="6" s="1"/>
  <c r="CJ113" i="6" a="1"/>
  <c r="CJ113" i="6" s="1"/>
  <c r="GE106" i="6" a="1"/>
  <c r="GE106" i="6" s="1"/>
  <c r="GE78" i="6" a="1"/>
  <c r="GE78" i="6" s="1"/>
  <c r="GF87" i="6" a="1"/>
  <c r="GF87" i="6" s="1"/>
  <c r="GF115" i="6" a="1"/>
  <c r="GF115" i="6" s="1"/>
  <c r="EV112" i="6" a="1"/>
  <c r="EV112" i="6" s="1"/>
  <c r="EV84" i="6" a="1"/>
  <c r="EV84" i="6" s="1"/>
  <c r="EW98" i="6" a="1"/>
  <c r="EW98" i="6" s="1"/>
  <c r="EW70" i="6" a="1"/>
  <c r="EW70" i="6" s="1"/>
  <c r="DW112" i="6" a="1"/>
  <c r="DW112" i="6" s="1"/>
  <c r="DX80" i="6" a="1"/>
  <c r="DX80" i="6" s="1"/>
  <c r="DW84" i="6" a="1"/>
  <c r="DW84" i="6" s="1"/>
  <c r="DX108" i="6" a="1"/>
  <c r="DX108" i="6" s="1"/>
  <c r="DD115" i="6" a="1"/>
  <c r="DD115" i="6" s="1"/>
  <c r="DC112" i="6" a="1"/>
  <c r="DC112" i="6" s="1"/>
  <c r="DD87" i="6" a="1"/>
  <c r="DD87" i="6" s="1"/>
  <c r="DC84" i="6" a="1"/>
  <c r="DC84" i="6" s="1"/>
  <c r="B112" i="6" a="1"/>
  <c r="B112" i="6" s="1"/>
  <c r="B84" i="6" a="1"/>
  <c r="B84" i="6" s="1"/>
  <c r="C89" i="6" a="1"/>
  <c r="C89" i="6" s="1"/>
  <c r="C117" i="6" a="1"/>
  <c r="C117" i="6" s="1"/>
  <c r="BA107" i="6" a="1"/>
  <c r="BA107" i="6" s="1"/>
  <c r="AZ84" i="6" a="1"/>
  <c r="AZ84" i="6" s="1"/>
  <c r="AZ112" i="6" a="1"/>
  <c r="AZ112" i="6" s="1"/>
  <c r="BA79" i="6" a="1"/>
  <c r="BA79" i="6" s="1"/>
  <c r="EL112" i="6" a="1"/>
  <c r="EL112" i="6" s="1"/>
  <c r="EL84" i="6" a="1"/>
  <c r="EL84" i="6" s="1"/>
  <c r="EM99" i="6" a="1"/>
  <c r="EM99" i="6" s="1"/>
  <c r="EM71" i="6" a="1"/>
  <c r="EM71" i="6" s="1"/>
  <c r="BJ84" i="6" a="1"/>
  <c r="BJ84" i="6" s="1"/>
  <c r="BJ112" i="6" a="1"/>
  <c r="BJ112" i="6" s="1"/>
  <c r="BK82" i="6" a="1"/>
  <c r="BK82" i="6" s="1"/>
  <c r="BK110" i="6" a="1"/>
  <c r="BK110" i="6" s="1"/>
  <c r="FA112" i="6" a="1"/>
  <c r="FA112" i="6" s="1"/>
  <c r="FB89" i="6" a="1"/>
  <c r="FB89" i="6" s="1"/>
  <c r="FA84" i="6" a="1"/>
  <c r="FA84" i="6" s="1"/>
  <c r="FB117" i="6" a="1"/>
  <c r="FB117" i="6" s="1"/>
  <c r="BY84" i="6" a="1"/>
  <c r="BY84" i="6" s="1"/>
  <c r="BY112" i="6" a="1"/>
  <c r="BY112" i="6" s="1"/>
  <c r="BZ101" i="6" a="1"/>
  <c r="BZ101" i="6" s="1"/>
  <c r="BZ73" i="6" a="1"/>
  <c r="BZ73" i="6" s="1"/>
  <c r="DR81" i="6" a="1"/>
  <c r="DR81" i="6" s="1"/>
  <c r="DR109" i="6" a="1"/>
  <c r="DR109" i="6" s="1"/>
  <c r="DS98" i="6" a="1"/>
  <c r="DS98" i="6" s="1"/>
  <c r="DS70" i="6" a="1"/>
  <c r="DS70" i="6" s="1"/>
  <c r="EQ81" i="6" a="1"/>
  <c r="EQ81" i="6" s="1"/>
  <c r="EQ109" i="6" a="1"/>
  <c r="EQ109" i="6" s="1"/>
  <c r="ER107" i="6" a="1"/>
  <c r="ER107" i="6" s="1"/>
  <c r="ER79" i="6" a="1"/>
  <c r="ER79" i="6" s="1"/>
  <c r="GA100" i="6" a="1"/>
  <c r="GA100" i="6" s="1"/>
  <c r="FZ109" i="6" a="1"/>
  <c r="FZ109" i="6" s="1"/>
  <c r="FZ81" i="6" a="1"/>
  <c r="FZ81" i="6" s="1"/>
  <c r="GA72" i="6" a="1"/>
  <c r="GA72" i="6" s="1"/>
  <c r="AL108" i="6" a="1"/>
  <c r="AL108" i="6" s="1"/>
  <c r="AK81" i="6" a="1"/>
  <c r="AK81" i="6" s="1"/>
  <c r="AK109" i="6" a="1"/>
  <c r="AK109" i="6" s="1"/>
  <c r="AL80" i="6" a="1"/>
  <c r="AL80" i="6" s="1"/>
  <c r="DW81" i="6" a="1"/>
  <c r="DW81" i="6" s="1"/>
  <c r="DW109" i="6" a="1"/>
  <c r="DW109" i="6" s="1"/>
  <c r="DX88" i="6" a="1"/>
  <c r="DX88" i="6" s="1"/>
  <c r="DX116" i="6" a="1"/>
  <c r="DX116" i="6" s="1"/>
  <c r="FU109" i="6" a="1"/>
  <c r="FU109" i="6" s="1"/>
  <c r="FU81" i="6" a="1"/>
  <c r="FU81" i="6" s="1"/>
  <c r="FV83" i="6" a="1"/>
  <c r="FV83" i="6" s="1"/>
  <c r="FV111" i="6" a="1"/>
  <c r="FV111" i="6" s="1"/>
  <c r="CE102" i="6" a="1"/>
  <c r="CE102" i="6" s="1"/>
  <c r="CD81" i="6" a="1"/>
  <c r="CD81" i="6" s="1"/>
  <c r="CD109" i="6" a="1"/>
  <c r="CD109" i="6" s="1"/>
  <c r="CE74" i="6" a="1"/>
  <c r="CE74" i="6" s="1"/>
  <c r="L109" i="6" a="1"/>
  <c r="L109" i="6" s="1"/>
  <c r="L81" i="6" a="1"/>
  <c r="L81" i="6" s="1"/>
  <c r="M107" i="6" a="1"/>
  <c r="M107" i="6" s="1"/>
  <c r="M79" i="6" a="1"/>
  <c r="M79" i="6" s="1"/>
  <c r="DM109" i="6" a="1"/>
  <c r="DM109" i="6" s="1"/>
  <c r="DN114" i="6" a="1"/>
  <c r="DN114" i="6" s="1"/>
  <c r="DM81" i="6" a="1"/>
  <c r="DM81" i="6" s="1"/>
  <c r="DN86" i="6" a="1"/>
  <c r="DN86" i="6" s="1"/>
  <c r="AB116" i="6" a="1"/>
  <c r="AB116" i="6" s="1"/>
  <c r="AA109" i="6" a="1"/>
  <c r="AA109" i="6" s="1"/>
  <c r="AA81" i="6" a="1"/>
  <c r="AA81" i="6" s="1"/>
  <c r="AB88" i="6" a="1"/>
  <c r="AB88" i="6" s="1"/>
  <c r="EW104" i="6" a="1"/>
  <c r="EW104" i="6" s="1"/>
  <c r="EV72" i="6" a="1"/>
  <c r="EV72" i="6" s="1"/>
  <c r="EV100" i="6" a="1"/>
  <c r="EV100" i="6" s="1"/>
  <c r="EW76" i="6" a="1"/>
  <c r="EW76" i="6" s="1"/>
  <c r="FV116" i="6" a="1"/>
  <c r="FV116" i="6" s="1"/>
  <c r="FU100" i="6" a="1"/>
  <c r="FU100" i="6" s="1"/>
  <c r="FV88" i="6" a="1"/>
  <c r="FV88" i="6" s="1"/>
  <c r="FU72" i="6" a="1"/>
  <c r="FU72" i="6" s="1"/>
  <c r="DD108" i="6" a="1"/>
  <c r="DD108" i="6" s="1"/>
  <c r="DC72" i="6" a="1"/>
  <c r="DC72" i="6" s="1"/>
  <c r="DC100" i="6" a="1"/>
  <c r="DC100" i="6" s="1"/>
  <c r="DD80" i="6" a="1"/>
  <c r="DD80" i="6" s="1"/>
  <c r="AQ99" i="6" a="1"/>
  <c r="AQ99" i="6" s="1"/>
  <c r="AP72" i="6" a="1"/>
  <c r="AP72" i="6" s="1"/>
  <c r="AP100" i="6" a="1"/>
  <c r="AP100" i="6" s="1"/>
  <c r="AQ71" i="6" a="1"/>
  <c r="AQ71" i="6" s="1"/>
  <c r="DR100" i="6" a="1"/>
  <c r="DR100" i="6" s="1"/>
  <c r="DR72" i="6" a="1"/>
  <c r="DR72" i="6" s="1"/>
  <c r="DS103" i="6" a="1"/>
  <c r="DS103" i="6" s="1"/>
  <c r="DS75" i="6" a="1"/>
  <c r="DS75" i="6" s="1"/>
  <c r="AK72" i="6" a="1"/>
  <c r="AK72" i="6" s="1"/>
  <c r="AK100" i="6" a="1"/>
  <c r="AK100" i="6" s="1"/>
  <c r="AL101" i="6" a="1"/>
  <c r="AL101" i="6" s="1"/>
  <c r="AL73" i="6" a="1"/>
  <c r="AL73" i="6" s="1"/>
  <c r="EG100" i="6" a="1"/>
  <c r="EG100" i="6" s="1"/>
  <c r="EH85" i="6" a="1"/>
  <c r="EH85" i="6" s="1"/>
  <c r="EG72" i="6" a="1"/>
  <c r="EG72" i="6" s="1"/>
  <c r="EH113" i="6" a="1"/>
  <c r="EH113" i="6" s="1"/>
  <c r="FB102" i="6" a="1"/>
  <c r="FB102" i="6" s="1"/>
  <c r="FA100" i="6" a="1"/>
  <c r="FA100" i="6" s="1"/>
  <c r="FA72" i="6" a="1"/>
  <c r="FA72" i="6" s="1"/>
  <c r="FB74" i="6" a="1"/>
  <c r="FB74" i="6" s="1"/>
  <c r="BY72" i="6" a="1"/>
  <c r="BY72" i="6" s="1"/>
  <c r="BY100" i="6" a="1"/>
  <c r="BY100" i="6" s="1"/>
  <c r="BZ98" i="6" a="1"/>
  <c r="BZ98" i="6" s="1"/>
  <c r="BZ70" i="6" a="1"/>
  <c r="BZ70" i="6" s="1"/>
  <c r="EB108" i="6" a="1"/>
  <c r="EB108" i="6" s="1"/>
  <c r="EB80" i="6" a="1"/>
  <c r="EB80" i="6" s="1"/>
  <c r="EC105" i="6" a="1"/>
  <c r="EC105" i="6" s="1"/>
  <c r="EC77" i="6" a="1"/>
  <c r="EC77" i="6" s="1"/>
  <c r="DM108" i="6" a="1"/>
  <c r="DM108" i="6" s="1"/>
  <c r="DM80" i="6" a="1"/>
  <c r="DM80" i="6" s="1"/>
  <c r="DN107" i="6" a="1"/>
  <c r="DN107" i="6" s="1"/>
  <c r="DN79" i="6" a="1"/>
  <c r="DN79" i="6" s="1"/>
  <c r="BJ108" i="6" a="1"/>
  <c r="BJ108" i="6" s="1"/>
  <c r="BJ80" i="6" a="1"/>
  <c r="BJ80" i="6" s="1"/>
  <c r="BK86" i="6" a="1"/>
  <c r="BK86" i="6" s="1"/>
  <c r="BK114" i="6" a="1"/>
  <c r="BK114" i="6" s="1"/>
  <c r="AP108" i="6" a="1"/>
  <c r="AP108" i="6" s="1"/>
  <c r="AP80" i="6" a="1"/>
  <c r="AP80" i="6" s="1"/>
  <c r="AQ107" i="6" a="1"/>
  <c r="AQ107" i="6" s="1"/>
  <c r="AQ79" i="6" a="1"/>
  <c r="AQ79" i="6" s="1"/>
  <c r="CX80" i="6" a="1"/>
  <c r="CX80" i="6" s="1"/>
  <c r="CX108" i="6" a="1"/>
  <c r="CX108" i="6" s="1"/>
  <c r="CY88" i="6" a="1"/>
  <c r="CY88" i="6" s="1"/>
  <c r="CY116" i="6" a="1"/>
  <c r="CY116" i="6" s="1"/>
  <c r="FG111" i="6" a="1"/>
  <c r="FG111" i="6" s="1"/>
  <c r="FF108" i="6" a="1"/>
  <c r="FF108" i="6" s="1"/>
  <c r="FF80" i="6" a="1"/>
  <c r="FF80" i="6" s="1"/>
  <c r="FG83" i="6" a="1"/>
  <c r="FG83" i="6" s="1"/>
  <c r="BT108" i="6" a="1"/>
  <c r="BT108" i="6" s="1"/>
  <c r="BU115" i="6" a="1"/>
  <c r="BU115" i="6" s="1"/>
  <c r="BT80" i="6" a="1"/>
  <c r="BT80" i="6" s="1"/>
  <c r="BU87" i="6" a="1"/>
  <c r="BU87" i="6" s="1"/>
  <c r="G108" i="6" a="1"/>
  <c r="G108" i="6" s="1"/>
  <c r="G80" i="6" a="1"/>
  <c r="G80" i="6" s="1"/>
  <c r="H102" i="6" a="1"/>
  <c r="H102" i="6" s="1"/>
  <c r="H74" i="6" a="1"/>
  <c r="H74" i="6" s="1"/>
  <c r="DR108" i="6" a="1"/>
  <c r="DR108" i="6" s="1"/>
  <c r="DS104" i="6" a="1"/>
  <c r="DS104" i="6" s="1"/>
  <c r="DR80" i="6" a="1"/>
  <c r="DR80" i="6" s="1"/>
  <c r="DS76" i="6" a="1"/>
  <c r="DS76" i="6" s="1"/>
  <c r="AF108" i="6" a="1"/>
  <c r="AF108" i="6" s="1"/>
  <c r="AG116" i="6" a="1"/>
  <c r="AG116" i="6" s="1"/>
  <c r="AF80" i="6" a="1"/>
  <c r="AF80" i="6" s="1"/>
  <c r="AG88" i="6" a="1"/>
  <c r="AG88" i="6" s="1"/>
  <c r="AK107" i="6" a="1"/>
  <c r="AK107" i="6" s="1"/>
  <c r="AK79" i="6" a="1"/>
  <c r="AK79" i="6" s="1"/>
  <c r="AL89" i="6" a="1"/>
  <c r="AL89" i="6" s="1"/>
  <c r="AL117" i="6" a="1"/>
  <c r="AL117" i="6" s="1"/>
  <c r="DX98" i="6" a="1"/>
  <c r="DX98" i="6" s="1"/>
  <c r="DW107" i="6" a="1"/>
  <c r="DW107" i="6" s="1"/>
  <c r="DW79" i="6" a="1"/>
  <c r="DW79" i="6" s="1"/>
  <c r="DX70" i="6" a="1"/>
  <c r="DX70" i="6" s="1"/>
  <c r="CX107" i="6" a="1"/>
  <c r="CX107" i="6" s="1"/>
  <c r="CX79" i="6" a="1"/>
  <c r="CX79" i="6" s="1"/>
  <c r="CY106" i="6" a="1"/>
  <c r="CY106" i="6" s="1"/>
  <c r="CY78" i="6" a="1"/>
  <c r="CY78" i="6" s="1"/>
  <c r="BP114" i="6" a="1"/>
  <c r="BP114" i="6" s="1"/>
  <c r="BO79" i="6" a="1"/>
  <c r="BO79" i="6" s="1"/>
  <c r="BP86" i="6" a="1"/>
  <c r="BP86" i="6" s="1"/>
  <c r="BO107" i="6" a="1"/>
  <c r="BO107" i="6" s="1"/>
  <c r="DN108" i="6" a="1"/>
  <c r="DN108" i="6" s="1"/>
  <c r="DM107" i="6" a="1"/>
  <c r="DM107" i="6" s="1"/>
  <c r="DN80" i="6" a="1"/>
  <c r="DN80" i="6" s="1"/>
  <c r="DM79" i="6" a="1"/>
  <c r="DM79" i="6" s="1"/>
  <c r="AU107" i="6" a="1"/>
  <c r="AU107" i="6" s="1"/>
  <c r="AU79" i="6" a="1"/>
  <c r="AU79" i="6" s="1"/>
  <c r="AV105" i="6" a="1"/>
  <c r="AV105" i="6" s="1"/>
  <c r="AV77" i="6" a="1"/>
  <c r="AV77" i="6" s="1"/>
  <c r="L107" i="6" a="1"/>
  <c r="L107" i="6" s="1"/>
  <c r="L79" i="6" a="1"/>
  <c r="L79" i="6" s="1"/>
  <c r="M81" i="6" a="1"/>
  <c r="M81" i="6" s="1"/>
  <c r="M109" i="6" a="1"/>
  <c r="M109" i="6" s="1"/>
  <c r="EQ79" i="6" a="1"/>
  <c r="EQ79" i="6" s="1"/>
  <c r="EQ107" i="6" a="1"/>
  <c r="EQ107" i="6" s="1"/>
  <c r="ER81" i="6" a="1"/>
  <c r="ER81" i="6" s="1"/>
  <c r="ER109" i="6" a="1"/>
  <c r="ER109" i="6" s="1"/>
  <c r="BE79" i="6" a="1"/>
  <c r="BE79" i="6" s="1"/>
  <c r="BE107" i="6" a="1"/>
  <c r="BE107" i="6" s="1"/>
  <c r="BF100" i="6" a="1"/>
  <c r="BF100" i="6" s="1"/>
  <c r="BF72" i="6" a="1"/>
  <c r="BF72" i="6" s="1"/>
  <c r="BT106" i="6" a="1"/>
  <c r="BT106" i="6" s="1"/>
  <c r="BT78" i="6" a="1"/>
  <c r="BT78" i="6" s="1"/>
  <c r="BU101" i="6" a="1"/>
  <c r="BU101" i="6" s="1"/>
  <c r="BU73" i="6" a="1"/>
  <c r="BU73" i="6" s="1"/>
  <c r="FU106" i="6" a="1"/>
  <c r="FU106" i="6" s="1"/>
  <c r="FU78" i="6" a="1"/>
  <c r="FU78" i="6" s="1"/>
  <c r="FV101" i="6" a="1"/>
  <c r="FV101" i="6" s="1"/>
  <c r="FV73" i="6" a="1"/>
  <c r="FV73" i="6" s="1"/>
  <c r="EV78" i="6" a="1"/>
  <c r="EV78" i="6" s="1"/>
  <c r="EV106" i="6" a="1"/>
  <c r="EV106" i="6" s="1"/>
  <c r="EW81" i="6" a="1"/>
  <c r="EW81" i="6" s="1"/>
  <c r="EW109" i="6" a="1"/>
  <c r="EW109" i="6" s="1"/>
  <c r="DM87" i="6" a="1"/>
  <c r="DM87" i="6" s="1"/>
  <c r="DM115" i="6" a="1"/>
  <c r="DM115" i="6" s="1"/>
  <c r="DN82" i="6" a="1"/>
  <c r="DN82" i="6" s="1"/>
  <c r="DN110" i="6" a="1"/>
  <c r="DN110" i="6" s="1"/>
  <c r="EV87" i="6" a="1"/>
  <c r="EV87" i="6" s="1"/>
  <c r="EV115" i="6" a="1"/>
  <c r="EV115" i="6" s="1"/>
  <c r="EW85" i="6" a="1"/>
  <c r="EW85" i="6" s="1"/>
  <c r="EW113" i="6" a="1"/>
  <c r="EW113" i="6" s="1"/>
  <c r="EB87" i="6" a="1"/>
  <c r="EB87" i="6" s="1"/>
  <c r="EB115" i="6" a="1"/>
  <c r="EB115" i="6" s="1"/>
  <c r="EC83" i="6" a="1"/>
  <c r="EC83" i="6" s="1"/>
  <c r="EC111" i="6" a="1"/>
  <c r="EC111" i="6" s="1"/>
  <c r="CS115" i="6" a="1"/>
  <c r="CS115" i="6" s="1"/>
  <c r="CS87" i="6" a="1"/>
  <c r="CS87" i="6" s="1"/>
  <c r="CT81" i="6" a="1"/>
  <c r="CT81" i="6" s="1"/>
  <c r="CT109" i="6" a="1"/>
  <c r="CT109" i="6" s="1"/>
  <c r="FK87" i="6" a="1"/>
  <c r="FK87" i="6" s="1"/>
  <c r="FK115" i="6" a="1"/>
  <c r="FK115" i="6" s="1"/>
  <c r="FL89" i="6" a="1"/>
  <c r="FL89" i="6" s="1"/>
  <c r="FL117" i="6" a="1"/>
  <c r="FL117" i="6" s="1"/>
  <c r="CJ116" i="6" a="1"/>
  <c r="CJ116" i="6" s="1"/>
  <c r="CI115" i="6" a="1"/>
  <c r="CI115" i="6" s="1"/>
  <c r="CI87" i="6" a="1"/>
  <c r="CI87" i="6" s="1"/>
  <c r="CJ88" i="6" a="1"/>
  <c r="CJ88" i="6" s="1"/>
  <c r="G87" i="6" a="1"/>
  <c r="G87" i="6" s="1"/>
  <c r="G115" i="6" a="1"/>
  <c r="G115" i="6" s="1"/>
  <c r="H104" i="6" a="1"/>
  <c r="H104" i="6" s="1"/>
  <c r="H76" i="6" a="1"/>
  <c r="H76" i="6" s="1"/>
  <c r="EM104" i="6" a="1"/>
  <c r="EM104" i="6" s="1"/>
  <c r="EL87" i="6" a="1"/>
  <c r="EL87" i="6" s="1"/>
  <c r="EL115" i="6" a="1"/>
  <c r="EL115" i="6" s="1"/>
  <c r="EM76" i="6" a="1"/>
  <c r="EM76" i="6" s="1"/>
  <c r="BJ87" i="6" a="1"/>
  <c r="BJ87" i="6" s="1"/>
  <c r="BJ115" i="6" a="1"/>
  <c r="BJ115" i="6" s="1"/>
  <c r="BK81" i="6" a="1"/>
  <c r="BK81" i="6" s="1"/>
  <c r="BK109" i="6" a="1"/>
  <c r="BK109" i="6" s="1"/>
  <c r="AL115" i="6" a="1"/>
  <c r="AL115" i="6" s="1"/>
  <c r="AK114" i="6" a="1"/>
  <c r="AK114" i="6" s="1"/>
  <c r="AK86" i="6" a="1"/>
  <c r="AK86" i="6" s="1"/>
  <c r="AL87" i="6" a="1"/>
  <c r="AL87" i="6" s="1"/>
  <c r="BK108" i="6" a="1"/>
  <c r="BK108" i="6" s="1"/>
  <c r="BJ86" i="6" a="1"/>
  <c r="BJ86" i="6" s="1"/>
  <c r="BJ114" i="6" a="1"/>
  <c r="BJ114" i="6" s="1"/>
  <c r="BK80" i="6" a="1"/>
  <c r="BK80" i="6" s="1"/>
  <c r="FU86" i="6" a="1"/>
  <c r="FU86" i="6" s="1"/>
  <c r="FV89" i="6" a="1"/>
  <c r="FV89" i="6" s="1"/>
  <c r="FU114" i="6" a="1"/>
  <c r="FU114" i="6" s="1"/>
  <c r="FV117" i="6" a="1"/>
  <c r="FV117" i="6" s="1"/>
  <c r="Q114" i="6" a="1"/>
  <c r="Q114" i="6" s="1"/>
  <c r="Q86" i="6" a="1"/>
  <c r="Q86" i="6" s="1"/>
  <c r="R82" i="6" a="1"/>
  <c r="R82" i="6" s="1"/>
  <c r="R110" i="6" a="1"/>
  <c r="R110" i="6" s="1"/>
  <c r="CD114" i="6" a="1"/>
  <c r="CD114" i="6" s="1"/>
  <c r="CD86" i="6" a="1"/>
  <c r="CD86" i="6" s="1"/>
  <c r="CE106" i="6" a="1"/>
  <c r="CE106" i="6" s="1"/>
  <c r="CE78" i="6" a="1"/>
  <c r="CE78" i="6" s="1"/>
  <c r="EB86" i="6" a="1"/>
  <c r="EB86" i="6" s="1"/>
  <c r="EB114" i="6" a="1"/>
  <c r="EB114" i="6" s="1"/>
  <c r="EC103" i="6" a="1"/>
  <c r="EC103" i="6" s="1"/>
  <c r="EC75" i="6" a="1"/>
  <c r="EC75" i="6" s="1"/>
  <c r="AZ114" i="6" a="1"/>
  <c r="AZ114" i="6" s="1"/>
  <c r="AZ86" i="6" a="1"/>
  <c r="AZ86" i="6" s="1"/>
  <c r="BA98" i="6" a="1"/>
  <c r="BA98" i="6" s="1"/>
  <c r="BA70" i="6" a="1"/>
  <c r="BA70" i="6" s="1"/>
  <c r="FL112" i="6" a="1"/>
  <c r="FL112" i="6" s="1"/>
  <c r="FK86" i="6" a="1"/>
  <c r="FK86" i="6" s="1"/>
  <c r="FK114" i="6" a="1"/>
  <c r="FK114" i="6" s="1"/>
  <c r="FL84" i="6" a="1"/>
  <c r="FL84" i="6" s="1"/>
  <c r="CI114" i="6" a="1"/>
  <c r="CI114" i="6" s="1"/>
  <c r="CI86" i="6" a="1"/>
  <c r="CI86" i="6" s="1"/>
  <c r="CJ99" i="6" a="1"/>
  <c r="CJ99" i="6" s="1"/>
  <c r="CJ71" i="6" a="1"/>
  <c r="CJ71" i="6" s="1"/>
  <c r="G86" i="6" a="1"/>
  <c r="G86" i="6" s="1"/>
  <c r="G114" i="6" a="1"/>
  <c r="G114" i="6" s="1"/>
  <c r="H85" i="6" a="1"/>
  <c r="H85" i="6" s="1"/>
  <c r="H113" i="6" a="1"/>
  <c r="H113" i="6" s="1"/>
  <c r="B75" i="6" a="1"/>
  <c r="B75" i="6" s="1"/>
  <c r="B103" i="6" a="1"/>
  <c r="B103" i="6" s="1"/>
  <c r="C85" i="6" a="1"/>
  <c r="C85" i="6" s="1"/>
  <c r="C113" i="6" a="1"/>
  <c r="C113" i="6" s="1"/>
  <c r="AK75" i="6" a="1"/>
  <c r="AK75" i="6" s="1"/>
  <c r="AK103" i="6" a="1"/>
  <c r="AK103" i="6" s="1"/>
  <c r="AL106" i="6" a="1"/>
  <c r="AL106" i="6" s="1"/>
  <c r="AL78" i="6" a="1"/>
  <c r="AL78" i="6" s="1"/>
  <c r="BE75" i="6" a="1"/>
  <c r="BE75" i="6" s="1"/>
  <c r="BF114" i="6" a="1"/>
  <c r="BF114" i="6" s="1"/>
  <c r="BE103" i="6" a="1"/>
  <c r="BE103" i="6" s="1"/>
  <c r="BF86" i="6" a="1"/>
  <c r="BF86" i="6" s="1"/>
  <c r="DH75" i="6" a="1"/>
  <c r="DH75" i="6" s="1"/>
  <c r="DH103" i="6" a="1"/>
  <c r="DH103" i="6" s="1"/>
  <c r="DI106" i="6" a="1"/>
  <c r="DI106" i="6" s="1"/>
  <c r="DI78" i="6" a="1"/>
  <c r="DI78" i="6" s="1"/>
  <c r="AA75" i="6" a="1"/>
  <c r="AA75" i="6" s="1"/>
  <c r="AA103" i="6" a="1"/>
  <c r="AA103" i="6" s="1"/>
  <c r="AB105" i="6" a="1"/>
  <c r="AB105" i="6" s="1"/>
  <c r="AB77" i="6" a="1"/>
  <c r="AB77" i="6" s="1"/>
  <c r="FQ112" i="6" a="1"/>
  <c r="FQ112" i="6" s="1"/>
  <c r="FP75" i="6" a="1"/>
  <c r="FP75" i="6" s="1"/>
  <c r="FP103" i="6" a="1"/>
  <c r="FP103" i="6" s="1"/>
  <c r="FQ84" i="6" a="1"/>
  <c r="FQ84" i="6" s="1"/>
  <c r="CI103" i="6" a="1"/>
  <c r="CI103" i="6" s="1"/>
  <c r="CI75" i="6" a="1"/>
  <c r="CI75" i="6" s="1"/>
  <c r="CJ98" i="6" a="1"/>
  <c r="CJ98" i="6" s="1"/>
  <c r="CJ70" i="6" a="1"/>
  <c r="CJ70" i="6" s="1"/>
  <c r="ER104" i="6" a="1"/>
  <c r="ER104" i="6" s="1"/>
  <c r="EQ103" i="6" a="1"/>
  <c r="EQ103" i="6" s="1"/>
  <c r="EQ75" i="6" a="1"/>
  <c r="EQ75" i="6" s="1"/>
  <c r="ER76" i="6" a="1"/>
  <c r="ER76" i="6" s="1"/>
  <c r="BP108" i="6" a="1"/>
  <c r="BP108" i="6" s="1"/>
  <c r="BO75" i="6" a="1"/>
  <c r="BO75" i="6" s="1"/>
  <c r="BO103" i="6" a="1"/>
  <c r="BO103" i="6" s="1"/>
  <c r="BP80" i="6" a="1"/>
  <c r="BP80" i="6" s="1"/>
  <c r="CX98" i="6" a="1"/>
  <c r="CX98" i="6" s="1"/>
  <c r="CY110" i="6" a="1"/>
  <c r="CY110" i="6" s="1"/>
  <c r="EG98" i="6" a="1"/>
  <c r="EG98" i="6" s="1"/>
  <c r="EH114" i="6" a="1"/>
  <c r="EH114" i="6" s="1"/>
  <c r="FZ98" i="6" a="1"/>
  <c r="FZ98" i="6" s="1"/>
  <c r="GA103" i="6" a="1"/>
  <c r="GA103" i="6" s="1"/>
  <c r="DN106" i="6" a="1"/>
  <c r="DN106" i="6" s="1"/>
  <c r="DM98" i="6" a="1"/>
  <c r="DM98" i="6" s="1"/>
  <c r="EV98" i="6" a="1"/>
  <c r="EV98" i="6" s="1"/>
  <c r="EW112" i="6" a="1"/>
  <c r="EW112" i="6" s="1"/>
  <c r="BO98" i="6" a="1"/>
  <c r="BO98" i="6" s="1"/>
  <c r="BP104" i="6" a="1"/>
  <c r="BP104" i="6" s="1"/>
  <c r="FK98" i="6" a="1"/>
  <c r="FK98" i="6" s="1"/>
  <c r="FL111" i="6" a="1"/>
  <c r="FL111" i="6" s="1"/>
  <c r="FU98" i="6" a="1"/>
  <c r="FU98" i="6" s="1"/>
  <c r="FV102" i="6" a="1"/>
  <c r="FV102" i="6" s="1"/>
  <c r="CS98" i="6" a="1"/>
  <c r="CS98" i="6" s="1"/>
  <c r="CT113" i="6" a="1"/>
  <c r="CT113" i="6" s="1"/>
  <c r="H116" i="6" a="1"/>
  <c r="H116" i="6" s="1"/>
  <c r="G98" i="6" a="1"/>
  <c r="G98" i="6" s="1"/>
  <c r="Q70" i="6" a="1"/>
  <c r="Q70" i="6" s="1"/>
  <c r="R84" i="6" a="1"/>
  <c r="R84" i="6" s="1"/>
  <c r="DS81" i="6" a="1"/>
  <c r="DS81" i="6" s="1"/>
  <c r="DR70" i="6" a="1"/>
  <c r="DR70" i="6" s="1"/>
  <c r="AZ70" i="6" a="1"/>
  <c r="AZ70" i="6" s="1"/>
  <c r="BA86" i="6" a="1"/>
  <c r="BA86" i="6" s="1"/>
  <c r="BT70" i="6" a="1"/>
  <c r="BT70" i="6" s="1"/>
  <c r="BU74" i="6" a="1"/>
  <c r="BU74" i="6" s="1"/>
  <c r="EC73" i="6" a="1"/>
  <c r="EC73" i="6" s="1"/>
  <c r="EB70" i="6" a="1"/>
  <c r="EB70" i="6" s="1"/>
  <c r="AA70" i="6" a="1"/>
  <c r="AA70" i="6" s="1"/>
  <c r="AB79" i="6" a="1"/>
  <c r="AB79" i="6" s="1"/>
  <c r="EQ70" i="6" a="1"/>
  <c r="EQ70" i="6" s="1"/>
  <c r="ER80" i="6" a="1"/>
  <c r="ER80" i="6" s="1"/>
  <c r="FF70" i="6" a="1"/>
  <c r="FF70" i="6" s="1"/>
  <c r="FG76" i="6" a="1"/>
  <c r="FG76" i="6" s="1"/>
  <c r="CD70" i="6" a="1"/>
  <c r="CD70" i="6" s="1"/>
  <c r="CE87" i="6" a="1"/>
  <c r="CE87" i="6" s="1"/>
  <c r="BE70" i="6" a="1"/>
  <c r="BE70" i="6" s="1"/>
  <c r="BF73" i="6" a="1"/>
  <c r="BF73" i="6" s="1"/>
  <c r="BY70" i="6" a="1"/>
  <c r="BY70" i="6" s="1"/>
  <c r="BZ72" i="6" a="1"/>
  <c r="BZ72" i="6" s="1"/>
  <c r="B70" i="6" a="1"/>
  <c r="B70" i="6" s="1"/>
  <c r="C77" i="6" a="1"/>
  <c r="C77" i="6" s="1"/>
  <c r="AF70" i="6" a="1"/>
  <c r="AF70" i="6" s="1"/>
  <c r="AG82" i="6" a="1"/>
  <c r="AG82" i="6" s="1"/>
  <c r="DD89" i="6" a="1"/>
  <c r="DD89" i="6" s="1"/>
  <c r="DC70" i="6" a="1"/>
  <c r="DC70" i="6" s="1"/>
  <c r="L70" i="6" a="1"/>
  <c r="L70" i="6" s="1"/>
  <c r="M80" i="6" a="1"/>
  <c r="M80" i="6" s="1"/>
  <c r="BJ70" i="6" a="1"/>
  <c r="BJ70" i="6" s="1"/>
  <c r="BK85" i="6" a="1"/>
  <c r="BK85" i="6" s="1"/>
  <c r="DX79" i="6" a="1"/>
  <c r="DX79" i="6" s="1"/>
  <c r="DW70" i="6" a="1"/>
  <c r="DW70" i="6" s="1"/>
  <c r="AU70" i="6" a="1"/>
  <c r="AU70" i="6" s="1"/>
  <c r="AV89" i="6" a="1"/>
  <c r="AV89" i="6" s="1"/>
  <c r="EM88" i="6" a="1"/>
  <c r="EM88" i="6" s="1"/>
  <c r="EL70" i="6" a="1"/>
  <c r="EL70" i="6" s="1"/>
  <c r="CN70" i="6" a="1"/>
  <c r="CN70" i="6" s="1"/>
  <c r="CO83" i="6" a="1"/>
  <c r="CO83" i="6" s="1"/>
  <c r="AK70" i="6" a="1"/>
  <c r="AK70" i="6" s="1"/>
  <c r="AL71" i="6" a="1"/>
  <c r="AL71" i="6" s="1"/>
  <c r="FB77" i="6" a="1"/>
  <c r="FB77" i="6" s="1"/>
  <c r="FA70" i="6" a="1"/>
  <c r="FA70" i="6" s="1"/>
  <c r="FQ87" i="6" a="1"/>
  <c r="FQ87" i="6" s="1"/>
  <c r="FP70" i="6" a="1"/>
  <c r="FP70" i="6" s="1"/>
  <c r="CJ75" i="6" a="1"/>
  <c r="CJ75" i="6" s="1"/>
  <c r="CI70" i="6" a="1"/>
  <c r="CI70" i="6" s="1"/>
  <c r="GE70" i="6" a="1"/>
  <c r="GE70" i="6" s="1"/>
  <c r="GF72" i="6" a="1"/>
  <c r="GF72" i="6" s="1"/>
  <c r="AP70" i="6" a="1"/>
  <c r="AP70" i="6" s="1"/>
  <c r="AQ78" i="6" a="1"/>
  <c r="AQ78" i="6" s="1"/>
  <c r="DH70" i="6" a="1"/>
  <c r="DH70" i="6" s="1"/>
  <c r="DI71" i="6" a="1"/>
  <c r="DI71" i="6" s="1"/>
  <c r="V70" i="6" a="1"/>
  <c r="V70" i="6" s="1"/>
  <c r="W81" i="6" a="1"/>
  <c r="W81" i="6" s="1"/>
  <c r="CX70" i="6" a="1"/>
  <c r="CX70" i="6" s="1"/>
  <c r="CY82" i="6" a="1"/>
  <c r="CY82" i="6" s="1"/>
  <c r="EG70" i="6" a="1"/>
  <c r="EG70" i="6" s="1"/>
  <c r="EH86" i="6" a="1"/>
  <c r="EH86" i="6" s="1"/>
  <c r="FZ70" i="6" a="1"/>
  <c r="FZ70" i="6" s="1"/>
  <c r="GA75" i="6" a="1"/>
  <c r="GA75" i="6" s="1"/>
  <c r="DM70" i="6" a="1"/>
  <c r="DM70" i="6" s="1"/>
  <c r="DN78" i="6" a="1"/>
  <c r="DN78" i="6" s="1"/>
  <c r="EV70" i="6" a="1"/>
  <c r="EV70" i="6" s="1"/>
  <c r="EW84" i="6" a="1"/>
  <c r="EW84" i="6" s="1"/>
  <c r="BO70" i="6" a="1"/>
  <c r="BO70" i="6" s="1"/>
  <c r="BP76" i="6" a="1"/>
  <c r="BP76" i="6" s="1"/>
  <c r="FL83" i="6" a="1"/>
  <c r="FL83" i="6" s="1"/>
  <c r="FK70" i="6" a="1"/>
  <c r="FK70" i="6" s="1"/>
  <c r="FU70" i="6" a="1"/>
  <c r="FU70" i="6" s="1"/>
  <c r="FV74" i="6" a="1"/>
  <c r="FV74" i="6" s="1"/>
  <c r="CT85" i="6" a="1"/>
  <c r="CT85" i="6" s="1"/>
  <c r="CS70" i="6" a="1"/>
  <c r="CS70" i="6" s="1"/>
  <c r="G70" i="6" a="1"/>
  <c r="G70" i="6" s="1"/>
  <c r="H88" i="6" a="1"/>
  <c r="H88" i="6" s="1"/>
  <c r="CE21" i="6"/>
  <c r="CE3" i="6"/>
  <c r="CD12" i="6"/>
  <c r="CD20" i="6"/>
  <c r="CD11" i="6"/>
  <c r="CD15" i="6"/>
  <c r="CE4" i="6"/>
  <c r="CE12" i="6"/>
  <c r="CE22" i="6"/>
  <c r="CE16" i="6"/>
  <c r="CE15" i="6"/>
  <c r="CD21" i="6"/>
  <c r="CD14" i="6"/>
  <c r="CD13" i="6"/>
  <c r="CD3" i="6"/>
  <c r="CE18" i="6"/>
  <c r="CD9" i="6"/>
  <c r="CD22" i="6"/>
  <c r="CD16" i="6"/>
  <c r="CD7" i="6"/>
  <c r="CE20" i="6"/>
  <c r="CE9" i="6"/>
  <c r="CE11" i="6"/>
  <c r="CE13" i="6"/>
  <c r="CE10" i="6"/>
  <c r="CD5" i="6"/>
  <c r="CD19" i="6"/>
  <c r="CE5" i="6"/>
  <c r="CD6" i="6"/>
  <c r="CD10" i="6"/>
  <c r="CE19" i="6"/>
  <c r="CE14" i="6"/>
  <c r="CE6" i="6"/>
  <c r="CE8" i="6"/>
  <c r="CE7" i="6"/>
  <c r="CD18" i="6"/>
  <c r="CD17" i="6"/>
  <c r="CD8" i="6"/>
  <c r="Z15" i="2" a="1"/>
  <c r="Z15" i="2" s="1"/>
  <c r="H94" i="6" l="1"/>
  <c r="F94" i="6"/>
  <c r="G94" i="6"/>
  <c r="H93" i="6"/>
  <c r="G93" i="6"/>
  <c r="F93" i="6"/>
  <c r="Z16" i="2" a="1"/>
  <c r="Z16" i="2" s="1"/>
  <c r="Z17" i="2" l="1" a="1"/>
  <c r="Z17" i="2" s="1"/>
  <c r="Z18" i="2" l="1" a="1"/>
  <c r="Z18" i="2" s="1"/>
  <c r="Z19" i="2" l="1" a="1"/>
  <c r="Z19" i="2" s="1"/>
  <c r="Z20" i="2" l="1" a="1"/>
  <c r="Z20" i="2" s="1"/>
  <c r="Z21" i="2" l="1" a="1"/>
  <c r="Z21" i="2" s="1"/>
  <c r="AA20" i="2" s="1"/>
  <c r="AA21" i="2" l="1"/>
  <c r="AA4" i="2"/>
  <c r="AA5" i="2"/>
  <c r="AA3" i="2"/>
  <c r="AA7" i="2"/>
  <c r="AA6" i="2"/>
  <c r="AA9" i="2"/>
  <c r="AA8" i="2"/>
  <c r="AA11" i="2"/>
  <c r="AA12" i="2"/>
  <c r="AA10" i="2"/>
  <c r="AA13" i="2"/>
  <c r="AA15" i="2"/>
  <c r="AA17" i="2"/>
  <c r="AA16" i="2"/>
  <c r="AA14" i="2"/>
  <c r="AA18" i="2"/>
  <c r="AA19" i="2"/>
  <c r="AB16" i="2" l="1"/>
  <c r="AB10" i="2"/>
  <c r="AB9" i="2"/>
  <c r="AB6" i="2"/>
  <c r="AB4" i="2"/>
  <c r="AB19" i="2"/>
  <c r="AB12" i="2"/>
  <c r="AB15" i="2"/>
  <c r="AB21" i="2"/>
  <c r="AB5" i="2"/>
  <c r="AB17" i="2"/>
  <c r="AB18" i="2"/>
  <c r="AB11" i="2"/>
  <c r="E3" i="2" a="1"/>
  <c r="E3" i="2" s="1"/>
  <c r="AB7" i="2"/>
  <c r="AB14" i="2"/>
  <c r="AB13" i="2"/>
  <c r="AB8" i="2"/>
  <c r="K5" i="2" a="1"/>
  <c r="K5" i="2" s="1"/>
  <c r="K7" i="2" a="1"/>
  <c r="K7" i="2" s="1"/>
  <c r="L8" i="2" a="1"/>
  <c r="L8" i="2" s="1"/>
  <c r="K10" i="2" a="1"/>
  <c r="K10" i="2" s="1"/>
  <c r="L13" i="2" a="1"/>
  <c r="L13" i="2" s="1"/>
  <c r="K15" i="2" a="1"/>
  <c r="K15" i="2" s="1"/>
  <c r="L16" i="2" a="1"/>
  <c r="L16" i="2" s="1"/>
  <c r="K18" i="2" a="1"/>
  <c r="K18" i="2" s="1"/>
  <c r="L21" i="2" a="1"/>
  <c r="L21" i="2" s="1"/>
  <c r="K23" i="2" a="1"/>
  <c r="K23" i="2" s="1"/>
  <c r="L24" i="2" a="1"/>
  <c r="L24" i="2" s="1"/>
  <c r="K26" i="2" a="1"/>
  <c r="K26" i="2" s="1"/>
  <c r="L29" i="2" a="1"/>
  <c r="L29" i="2" s="1"/>
  <c r="K31" i="2" a="1"/>
  <c r="K31" i="2" s="1"/>
  <c r="L32" i="2" a="1"/>
  <c r="L32" i="2" s="1"/>
  <c r="K34" i="2" a="1"/>
  <c r="K34" i="2" s="1"/>
  <c r="L37" i="2" a="1"/>
  <c r="L37" i="2" s="1"/>
  <c r="K39" i="2" a="1"/>
  <c r="K39" i="2" s="1"/>
  <c r="L40" i="2" a="1"/>
  <c r="L40" i="2" s="1"/>
  <c r="K42" i="2" a="1"/>
  <c r="K42" i="2" s="1"/>
  <c r="L45" i="2" a="1"/>
  <c r="L45" i="2" s="1"/>
  <c r="K47" i="2" a="1"/>
  <c r="K47" i="2" s="1"/>
  <c r="L48" i="2" a="1"/>
  <c r="L48" i="2" s="1"/>
  <c r="K50" i="2" a="1"/>
  <c r="K50" i="2" s="1"/>
  <c r="L53" i="2" a="1"/>
  <c r="L53" i="2" s="1"/>
  <c r="K55" i="2" a="1"/>
  <c r="K55" i="2" s="1"/>
  <c r="L56" i="2" a="1"/>
  <c r="L56" i="2" s="1"/>
  <c r="K58" i="2" a="1"/>
  <c r="K58" i="2" s="1"/>
  <c r="L61" i="2" a="1"/>
  <c r="L61" i="2" s="1"/>
  <c r="K63" i="2" a="1"/>
  <c r="K63" i="2" s="1"/>
  <c r="L64" i="2" a="1"/>
  <c r="L64" i="2" s="1"/>
  <c r="K66" i="2" a="1"/>
  <c r="K66" i="2" s="1"/>
  <c r="L69" i="2" a="1"/>
  <c r="L69" i="2" s="1"/>
  <c r="K71" i="2" a="1"/>
  <c r="K71" i="2" s="1"/>
  <c r="L72" i="2" a="1"/>
  <c r="L72" i="2" s="1"/>
  <c r="K74" i="2" a="1"/>
  <c r="K74" i="2" s="1"/>
  <c r="L77" i="2" a="1"/>
  <c r="L77" i="2" s="1"/>
  <c r="K4" i="2" a="1"/>
  <c r="K4" i="2" s="1"/>
  <c r="L5" i="2" a="1"/>
  <c r="L5" i="2" s="1"/>
  <c r="L7" i="2" a="1"/>
  <c r="L7" i="2" s="1"/>
  <c r="K9" i="2" a="1"/>
  <c r="K9" i="2" s="1"/>
  <c r="L10" i="2" a="1"/>
  <c r="L10" i="2" s="1"/>
  <c r="K12" i="2" a="1"/>
  <c r="K12" i="2" s="1"/>
  <c r="L15" i="2" a="1"/>
  <c r="L15" i="2" s="1"/>
  <c r="K17" i="2" a="1"/>
  <c r="K17" i="2" s="1"/>
  <c r="L18" i="2" a="1"/>
  <c r="L18" i="2" s="1"/>
  <c r="K20" i="2" a="1"/>
  <c r="K20" i="2" s="1"/>
  <c r="L23" i="2" a="1"/>
  <c r="L23" i="2" s="1"/>
  <c r="K25" i="2" a="1"/>
  <c r="K25" i="2" s="1"/>
  <c r="L26" i="2" a="1"/>
  <c r="L26" i="2" s="1"/>
  <c r="K28" i="2" a="1"/>
  <c r="K28" i="2" s="1"/>
  <c r="L31" i="2" a="1"/>
  <c r="L31" i="2" s="1"/>
  <c r="K33" i="2" a="1"/>
  <c r="K33" i="2" s="1"/>
  <c r="L34" i="2" a="1"/>
  <c r="L34" i="2" s="1"/>
  <c r="K36" i="2" a="1"/>
  <c r="K36" i="2" s="1"/>
  <c r="L39" i="2" a="1"/>
  <c r="L39" i="2" s="1"/>
  <c r="K41" i="2" a="1"/>
  <c r="K41" i="2" s="1"/>
  <c r="L42" i="2" a="1"/>
  <c r="L42" i="2" s="1"/>
  <c r="K44" i="2" a="1"/>
  <c r="K44" i="2" s="1"/>
  <c r="L47" i="2" a="1"/>
  <c r="L47" i="2" s="1"/>
  <c r="K49" i="2" a="1"/>
  <c r="K49" i="2" s="1"/>
  <c r="L50" i="2" a="1"/>
  <c r="L50" i="2" s="1"/>
  <c r="K52" i="2" a="1"/>
  <c r="K52" i="2" s="1"/>
  <c r="L55" i="2" a="1"/>
  <c r="L55" i="2" s="1"/>
  <c r="K57" i="2" a="1"/>
  <c r="K57" i="2" s="1"/>
  <c r="L58" i="2" a="1"/>
  <c r="L58" i="2" s="1"/>
  <c r="K60" i="2" a="1"/>
  <c r="K60" i="2" s="1"/>
  <c r="L63" i="2" a="1"/>
  <c r="L63" i="2" s="1"/>
  <c r="K65" i="2" a="1"/>
  <c r="K65" i="2" s="1"/>
  <c r="L66" i="2" a="1"/>
  <c r="L66" i="2" s="1"/>
  <c r="K68" i="2" a="1"/>
  <c r="K68" i="2" s="1"/>
  <c r="L71" i="2" a="1"/>
  <c r="L71" i="2" s="1"/>
  <c r="K73" i="2" a="1"/>
  <c r="K73" i="2" s="1"/>
  <c r="L74" i="2" a="1"/>
  <c r="L74" i="2" s="1"/>
  <c r="K76" i="2" a="1"/>
  <c r="K76" i="2" s="1"/>
  <c r="L79" i="2" a="1"/>
  <c r="L79" i="2" s="1"/>
  <c r="K6" i="2" a="1"/>
  <c r="K6" i="2" s="1"/>
  <c r="L9" i="2" a="1"/>
  <c r="L9" i="2" s="1"/>
  <c r="L12" i="2" a="1"/>
  <c r="L12" i="2" s="1"/>
  <c r="K19" i="2" a="1"/>
  <c r="K19" i="2" s="1"/>
  <c r="K22" i="2" a="1"/>
  <c r="K22" i="2" s="1"/>
  <c r="L25" i="2" a="1"/>
  <c r="L25" i="2" s="1"/>
  <c r="L28" i="2" a="1"/>
  <c r="L28" i="2" s="1"/>
  <c r="K35" i="2" a="1"/>
  <c r="K35" i="2" s="1"/>
  <c r="K38" i="2" a="1"/>
  <c r="K38" i="2" s="1"/>
  <c r="L41" i="2" a="1"/>
  <c r="L41" i="2" s="1"/>
  <c r="L44" i="2" a="1"/>
  <c r="L44" i="2" s="1"/>
  <c r="K51" i="2" a="1"/>
  <c r="K51" i="2" s="1"/>
  <c r="K54" i="2" a="1"/>
  <c r="K54" i="2" s="1"/>
  <c r="L57" i="2" a="1"/>
  <c r="L57" i="2" s="1"/>
  <c r="L60" i="2" a="1"/>
  <c r="L60" i="2" s="1"/>
  <c r="K67" i="2" a="1"/>
  <c r="K67" i="2" s="1"/>
  <c r="K70" i="2" a="1"/>
  <c r="K70" i="2" s="1"/>
  <c r="L73" i="2" a="1"/>
  <c r="L73" i="2" s="1"/>
  <c r="L76" i="2" a="1"/>
  <c r="L76" i="2" s="1"/>
  <c r="K79" i="2" a="1"/>
  <c r="K79" i="2" s="1"/>
  <c r="K81" i="2" a="1"/>
  <c r="K81" i="2" s="1"/>
  <c r="L82" i="2" a="1"/>
  <c r="L82" i="2" s="1"/>
  <c r="K84" i="2" a="1"/>
  <c r="K84" i="2" s="1"/>
  <c r="L87" i="2" a="1"/>
  <c r="L87" i="2" s="1"/>
  <c r="L89" i="2" a="1"/>
  <c r="L89" i="2" s="1"/>
  <c r="L92" i="2" a="1"/>
  <c r="L92" i="2" s="1"/>
  <c r="K95" i="2" a="1"/>
  <c r="K95" i="2" s="1"/>
  <c r="K98" i="2" a="1"/>
  <c r="K98" i="2" s="1"/>
  <c r="L99" i="2" a="1"/>
  <c r="L99" i="2" s="1"/>
  <c r="K101" i="2" a="1"/>
  <c r="K101" i="2" s="1"/>
  <c r="L102" i="2" a="1"/>
  <c r="L102" i="2" s="1"/>
  <c r="K104" i="2" a="1"/>
  <c r="K104" i="2" s="1"/>
  <c r="L105" i="2" a="1"/>
  <c r="L105" i="2" s="1"/>
  <c r="L108" i="2" a="1"/>
  <c r="L108" i="2" s="1"/>
  <c r="K111" i="2" a="1"/>
  <c r="K111" i="2" s="1"/>
  <c r="K114" i="2" a="1"/>
  <c r="K114" i="2" s="1"/>
  <c r="L115" i="2" a="1"/>
  <c r="L115" i="2" s="1"/>
  <c r="K117" i="2" a="1"/>
  <c r="K117" i="2" s="1"/>
  <c r="L118" i="2" a="1"/>
  <c r="L118" i="2" s="1"/>
  <c r="K120" i="2" a="1"/>
  <c r="K120" i="2" s="1"/>
  <c r="L121" i="2" a="1"/>
  <c r="L121" i="2" s="1"/>
  <c r="L124" i="2" a="1"/>
  <c r="L124" i="2" s="1"/>
  <c r="K127" i="2" a="1"/>
  <c r="K127" i="2" s="1"/>
  <c r="K130" i="2" a="1"/>
  <c r="K130" i="2" s="1"/>
  <c r="L131" i="2" a="1"/>
  <c r="L131" i="2" s="1"/>
  <c r="K133" i="2" a="1"/>
  <c r="K133" i="2" s="1"/>
  <c r="L134" i="2" a="1"/>
  <c r="L134" i="2" s="1"/>
  <c r="K136" i="2" a="1"/>
  <c r="K136" i="2" s="1"/>
  <c r="L137" i="2" a="1"/>
  <c r="L137" i="2" s="1"/>
  <c r="L140" i="2" a="1"/>
  <c r="L140" i="2" s="1"/>
  <c r="K143" i="2" a="1"/>
  <c r="K143" i="2" s="1"/>
  <c r="K146" i="2" a="1"/>
  <c r="K146" i="2" s="1"/>
  <c r="L147" i="2" a="1"/>
  <c r="L147" i="2" s="1"/>
  <c r="L149" i="2" a="1"/>
  <c r="L149" i="2" s="1"/>
  <c r="L152" i="2" a="1"/>
  <c r="L152" i="2" s="1"/>
  <c r="K154" i="2" a="1"/>
  <c r="K154" i="2" s="1"/>
  <c r="K158" i="2" a="1"/>
  <c r="K158" i="2" s="1"/>
  <c r="K160" i="2" a="1"/>
  <c r="K160" i="2" s="1"/>
  <c r="L161" i="2" a="1"/>
  <c r="L161" i="2" s="1"/>
  <c r="K163" i="2" a="1"/>
  <c r="K163" i="2" s="1"/>
  <c r="K166" i="2" a="1"/>
  <c r="K166" i="2" s="1"/>
  <c r="K168" i="2" a="1"/>
  <c r="K168" i="2" s="1"/>
  <c r="L169" i="2" a="1"/>
  <c r="L169" i="2" s="1"/>
  <c r="K171" i="2" a="1"/>
  <c r="K171" i="2" s="1"/>
  <c r="K174" i="2" a="1"/>
  <c r="K174" i="2" s="1"/>
  <c r="K176" i="2" a="1"/>
  <c r="K176" i="2" s="1"/>
  <c r="L177" i="2" a="1"/>
  <c r="L177" i="2" s="1"/>
  <c r="K179" i="2" a="1"/>
  <c r="K179" i="2" s="1"/>
  <c r="K182" i="2" a="1"/>
  <c r="K182" i="2" s="1"/>
  <c r="K184" i="2" a="1"/>
  <c r="K184" i="2" s="1"/>
  <c r="L185" i="2" a="1"/>
  <c r="L185" i="2" s="1"/>
  <c r="K187" i="2" a="1"/>
  <c r="K187" i="2" s="1"/>
  <c r="K190" i="2" a="1"/>
  <c r="K190" i="2" s="1"/>
  <c r="K193" i="2" a="1"/>
  <c r="K193" i="2" s="1"/>
  <c r="L194" i="2" a="1"/>
  <c r="L194" i="2" s="1"/>
  <c r="K196" i="2" a="1"/>
  <c r="K196" i="2" s="1"/>
  <c r="L197" i="2" a="1"/>
  <c r="L197" i="2" s="1"/>
  <c r="K199" i="2" a="1"/>
  <c r="K199" i="2" s="1"/>
  <c r="L200" i="2" a="1"/>
  <c r="L200" i="2" s="1"/>
  <c r="L203" i="2" a="1"/>
  <c r="L203" i="2" s="1"/>
  <c r="K206" i="2" a="1"/>
  <c r="K206" i="2" s="1"/>
  <c r="K209" i="2" a="1"/>
  <c r="K209" i="2" s="1"/>
  <c r="L210" i="2" a="1"/>
  <c r="L210" i="2" s="1"/>
  <c r="K212" i="2" a="1"/>
  <c r="K212" i="2" s="1"/>
  <c r="L213" i="2" a="1"/>
  <c r="L213" i="2" s="1"/>
  <c r="K215" i="2" a="1"/>
  <c r="K215" i="2" s="1"/>
  <c r="L216" i="2" a="1"/>
  <c r="L216" i="2" s="1"/>
  <c r="L219" i="2" a="1"/>
  <c r="L219" i="2" s="1"/>
  <c r="K222" i="2" a="1"/>
  <c r="K222" i="2" s="1"/>
  <c r="K225" i="2" a="1"/>
  <c r="K225" i="2" s="1"/>
  <c r="L226" i="2" a="1"/>
  <c r="L226" i="2" s="1"/>
  <c r="K228" i="2" a="1"/>
  <c r="K228" i="2" s="1"/>
  <c r="L229" i="2" a="1"/>
  <c r="L229" i="2" s="1"/>
  <c r="K231" i="2" a="1"/>
  <c r="K231" i="2" s="1"/>
  <c r="L232" i="2" a="1"/>
  <c r="L232" i="2" s="1"/>
  <c r="L235" i="2" a="1"/>
  <c r="L235" i="2" s="1"/>
  <c r="K237" i="2" a="1"/>
  <c r="K237" i="2" s="1"/>
  <c r="L238" i="2" a="1"/>
  <c r="L238" i="2" s="1"/>
  <c r="L240" i="2" a="1"/>
  <c r="L240" i="2" s="1"/>
  <c r="K242" i="2" a="1"/>
  <c r="K242" i="2" s="1"/>
  <c r="L243" i="2" a="1"/>
  <c r="L243" i="2" s="1"/>
  <c r="K245" i="2" a="1"/>
  <c r="K245" i="2" s="1"/>
  <c r="L248" i="2" a="1"/>
  <c r="L248" i="2" s="1"/>
  <c r="K250" i="2" a="1"/>
  <c r="K250" i="2" s="1"/>
  <c r="L251" i="2" a="1"/>
  <c r="L251" i="2" s="1"/>
  <c r="K253" i="2" a="1"/>
  <c r="K253" i="2" s="1"/>
  <c r="L256" i="2" a="1"/>
  <c r="L256" i="2" s="1"/>
  <c r="K258" i="2" a="1"/>
  <c r="K258" i="2" s="1"/>
  <c r="L259" i="2" a="1"/>
  <c r="L259" i="2" s="1"/>
  <c r="K261" i="2" a="1"/>
  <c r="K261" i="2" s="1"/>
  <c r="K263" i="2" a="1"/>
  <c r="K263" i="2" s="1"/>
  <c r="L266" i="2" a="1"/>
  <c r="L266" i="2" s="1"/>
  <c r="L268" i="2" a="1"/>
  <c r="L268" i="2" s="1"/>
  <c r="K270" i="2" a="1"/>
  <c r="K270" i="2" s="1"/>
  <c r="K272" i="2" a="1"/>
  <c r="K272" i="2" s="1"/>
  <c r="L273" i="2" a="1"/>
  <c r="L273" i="2" s="1"/>
  <c r="L275" i="2" a="1"/>
  <c r="L275" i="2" s="1"/>
  <c r="K277" i="2" a="1"/>
  <c r="K277" i="2" s="1"/>
  <c r="K279" i="2" a="1"/>
  <c r="K279" i="2" s="1"/>
  <c r="K281" i="2" a="1"/>
  <c r="K281" i="2" s="1"/>
  <c r="L282" i="2" a="1"/>
  <c r="L282" i="2" s="1"/>
  <c r="L284" i="2" a="1"/>
  <c r="L284" i="2" s="1"/>
  <c r="K286" i="2" a="1"/>
  <c r="K286" i="2" s="1"/>
  <c r="K288" i="2" a="1"/>
  <c r="K288" i="2" s="1"/>
  <c r="L289" i="2" a="1"/>
  <c r="L289" i="2" s="1"/>
  <c r="L291" i="2" a="1"/>
  <c r="L291" i="2" s="1"/>
  <c r="K293" i="2" a="1"/>
  <c r="K293" i="2" s="1"/>
  <c r="K295" i="2" a="1"/>
  <c r="K295" i="2" s="1"/>
  <c r="L298" i="2" a="1"/>
  <c r="L298" i="2" s="1"/>
  <c r="L300" i="2" a="1"/>
  <c r="L300" i="2" s="1"/>
  <c r="K302" i="2" a="1"/>
  <c r="K302" i="2" s="1"/>
  <c r="L303" i="2" a="1"/>
  <c r="L303" i="2" s="1"/>
  <c r="L305" i="2" a="1"/>
  <c r="L305" i="2" s="1"/>
  <c r="L307" i="2" a="1"/>
  <c r="L307" i="2" s="1"/>
  <c r="L309" i="2" a="1"/>
  <c r="L309" i="2" s="1"/>
  <c r="L311" i="2" a="1"/>
  <c r="L311" i="2" s="1"/>
  <c r="L313" i="2" a="1"/>
  <c r="L313" i="2" s="1"/>
  <c r="L315" i="2" a="1"/>
  <c r="L315" i="2" s="1"/>
  <c r="L317" i="2" a="1"/>
  <c r="L317" i="2" s="1"/>
  <c r="L319" i="2" a="1"/>
  <c r="L319" i="2" s="1"/>
  <c r="L321" i="2" a="1"/>
  <c r="L321" i="2" s="1"/>
  <c r="L323" i="2" a="1"/>
  <c r="L323" i="2" s="1"/>
  <c r="L325" i="2" a="1"/>
  <c r="L325" i="2" s="1"/>
  <c r="L327" i="2" a="1"/>
  <c r="L327" i="2" s="1"/>
  <c r="L329" i="2" a="1"/>
  <c r="L329" i="2" s="1"/>
  <c r="L331" i="2" a="1"/>
  <c r="L331" i="2" s="1"/>
  <c r="L333" i="2" a="1"/>
  <c r="L333" i="2" s="1"/>
  <c r="L335" i="2" a="1"/>
  <c r="L335" i="2" s="1"/>
  <c r="L337" i="2" a="1"/>
  <c r="L337" i="2" s="1"/>
  <c r="L339" i="2" a="1"/>
  <c r="L339" i="2" s="1"/>
  <c r="L341" i="2" a="1"/>
  <c r="L341" i="2" s="1"/>
  <c r="L343" i="2" a="1"/>
  <c r="L343" i="2" s="1"/>
  <c r="L345" i="2" a="1"/>
  <c r="L345" i="2" s="1"/>
  <c r="L347" i="2" a="1"/>
  <c r="L347" i="2" s="1"/>
  <c r="L349" i="2" a="1"/>
  <c r="L349" i="2" s="1"/>
  <c r="L351" i="2" a="1"/>
  <c r="L351" i="2" s="1"/>
  <c r="L353" i="2" a="1"/>
  <c r="L353" i="2" s="1"/>
  <c r="L355" i="2" a="1"/>
  <c r="L355" i="2" s="1"/>
  <c r="L6" i="2" a="1"/>
  <c r="L6" i="2" s="1"/>
  <c r="K13" i="2" a="1"/>
  <c r="K13" i="2" s="1"/>
  <c r="K16" i="2" a="1"/>
  <c r="K16" i="2" s="1"/>
  <c r="L19" i="2" a="1"/>
  <c r="L19" i="2" s="1"/>
  <c r="L22" i="2" a="1"/>
  <c r="L22" i="2" s="1"/>
  <c r="K29" i="2" a="1"/>
  <c r="K29" i="2" s="1"/>
  <c r="K32" i="2" a="1"/>
  <c r="K32" i="2" s="1"/>
  <c r="L35" i="2" a="1"/>
  <c r="L35" i="2" s="1"/>
  <c r="L38" i="2" a="1"/>
  <c r="L38" i="2" s="1"/>
  <c r="K45" i="2" a="1"/>
  <c r="K45" i="2" s="1"/>
  <c r="K48" i="2" a="1"/>
  <c r="K48" i="2" s="1"/>
  <c r="L51" i="2" a="1"/>
  <c r="L51" i="2" s="1"/>
  <c r="L54" i="2" a="1"/>
  <c r="L54" i="2" s="1"/>
  <c r="K61" i="2" a="1"/>
  <c r="K61" i="2" s="1"/>
  <c r="K64" i="2" a="1"/>
  <c r="K64" i="2" s="1"/>
  <c r="L67" i="2" a="1"/>
  <c r="L67" i="2" s="1"/>
  <c r="L70" i="2" a="1"/>
  <c r="L70" i="2" s="1"/>
  <c r="K77" i="2" a="1"/>
  <c r="K77" i="2" s="1"/>
  <c r="L81" i="2" a="1"/>
  <c r="L81" i="2" s="1"/>
  <c r="K83" i="2" a="1"/>
  <c r="K83" i="2" s="1"/>
  <c r="L84" i="2" a="1"/>
  <c r="L84" i="2" s="1"/>
  <c r="K86" i="2" a="1"/>
  <c r="K86" i="2" s="1"/>
  <c r="K88" i="2" a="1"/>
  <c r="K88" i="2" s="1"/>
  <c r="K91" i="2" a="1"/>
  <c r="K91" i="2" s="1"/>
  <c r="K94" i="2" a="1"/>
  <c r="K94" i="2" s="1"/>
  <c r="L95" i="2" a="1"/>
  <c r="L95" i="2" s="1"/>
  <c r="K97" i="2" a="1"/>
  <c r="K97" i="2" s="1"/>
  <c r="L98" i="2" a="1"/>
  <c r="L98" i="2" s="1"/>
  <c r="K100" i="2" a="1"/>
  <c r="K100" i="2" s="1"/>
  <c r="L101" i="2" a="1"/>
  <c r="L101" i="2" s="1"/>
  <c r="L104" i="2" a="1"/>
  <c r="L104" i="2" s="1"/>
  <c r="K107" i="2" a="1"/>
  <c r="K107" i="2" s="1"/>
  <c r="K110" i="2" a="1"/>
  <c r="K110" i="2" s="1"/>
  <c r="L111" i="2" a="1"/>
  <c r="L111" i="2" s="1"/>
  <c r="K113" i="2" a="1"/>
  <c r="K113" i="2" s="1"/>
  <c r="L114" i="2" a="1"/>
  <c r="L114" i="2" s="1"/>
  <c r="K116" i="2" a="1"/>
  <c r="K116" i="2" s="1"/>
  <c r="L117" i="2" a="1"/>
  <c r="L117" i="2" s="1"/>
  <c r="L120" i="2" a="1"/>
  <c r="L120" i="2" s="1"/>
  <c r="K123" i="2" a="1"/>
  <c r="K123" i="2" s="1"/>
  <c r="K126" i="2" a="1"/>
  <c r="K126" i="2" s="1"/>
  <c r="L127" i="2" a="1"/>
  <c r="L127" i="2" s="1"/>
  <c r="K129" i="2" a="1"/>
  <c r="K129" i="2" s="1"/>
  <c r="L130" i="2" a="1"/>
  <c r="L130" i="2" s="1"/>
  <c r="K132" i="2" a="1"/>
  <c r="K132" i="2" s="1"/>
  <c r="L133" i="2" a="1"/>
  <c r="L133" i="2" s="1"/>
  <c r="K8" i="2" a="1"/>
  <c r="K8" i="2" s="1"/>
  <c r="L14" i="2" a="1"/>
  <c r="L14" i="2" s="1"/>
  <c r="K21" i="2" a="1"/>
  <c r="K21" i="2" s="1"/>
  <c r="L27" i="2" a="1"/>
  <c r="L27" i="2" s="1"/>
  <c r="K40" i="2" a="1"/>
  <c r="K40" i="2" s="1"/>
  <c r="L46" i="2" a="1"/>
  <c r="L46" i="2" s="1"/>
  <c r="K53" i="2" a="1"/>
  <c r="K53" i="2" s="1"/>
  <c r="L59" i="2" a="1"/>
  <c r="L59" i="2" s="1"/>
  <c r="K72" i="2" a="1"/>
  <c r="K72" i="2" s="1"/>
  <c r="L78" i="2" a="1"/>
  <c r="L78" i="2" s="1"/>
  <c r="K14" i="2" a="1"/>
  <c r="K14" i="2" s="1"/>
  <c r="L30" i="2" a="1"/>
  <c r="L30" i="2" s="1"/>
  <c r="L49" i="2" a="1"/>
  <c r="L49" i="2" s="1"/>
  <c r="K56" i="2" a="1"/>
  <c r="K56" i="2" s="1"/>
  <c r="L65" i="2" a="1"/>
  <c r="L65" i="2" s="1"/>
  <c r="K75" i="2" a="1"/>
  <c r="K75" i="2" s="1"/>
  <c r="L80" i="2" a="1"/>
  <c r="L80" i="2" s="1"/>
  <c r="K87" i="2" a="1"/>
  <c r="K87" i="2" s="1"/>
  <c r="L90" i="2" a="1"/>
  <c r="L90" i="2" s="1"/>
  <c r="L93" i="2" a="1"/>
  <c r="L93" i="2" s="1"/>
  <c r="L96" i="2" a="1"/>
  <c r="L96" i="2" s="1"/>
  <c r="K99" i="2" a="1"/>
  <c r="K99" i="2" s="1"/>
  <c r="K102" i="2" a="1"/>
  <c r="K102" i="2" s="1"/>
  <c r="K105" i="2" a="1"/>
  <c r="K105" i="2" s="1"/>
  <c r="K108" i="2" a="1"/>
  <c r="K108" i="2" s="1"/>
  <c r="L119" i="2" a="1"/>
  <c r="L119" i="2" s="1"/>
  <c r="L122" i="2" a="1"/>
  <c r="L122" i="2" s="1"/>
  <c r="L125" i="2" a="1"/>
  <c r="L125" i="2" s="1"/>
  <c r="L128" i="2" a="1"/>
  <c r="L128" i="2" s="1"/>
  <c r="K131" i="2" a="1"/>
  <c r="K131" i="2" s="1"/>
  <c r="K134" i="2" a="1"/>
  <c r="K134" i="2" s="1"/>
  <c r="L136" i="2" a="1"/>
  <c r="L136" i="2" s="1"/>
  <c r="K138" i="2" a="1"/>
  <c r="K138" i="2" s="1"/>
  <c r="K140" i="2" a="1"/>
  <c r="K140" i="2" s="1"/>
  <c r="K142" i="2" a="1"/>
  <c r="K142" i="2" s="1"/>
  <c r="K144" i="2" a="1"/>
  <c r="K144" i="2" s="1"/>
  <c r="K148" i="2" a="1"/>
  <c r="K148" i="2" s="1"/>
  <c r="K150" i="2" a="1"/>
  <c r="K150" i="2" s="1"/>
  <c r="K152" i="2" a="1"/>
  <c r="K152" i="2" s="1"/>
  <c r="K156" i="2" a="1"/>
  <c r="K156" i="2" s="1"/>
  <c r="L160" i="2" a="1"/>
  <c r="L160" i="2" s="1"/>
  <c r="K162" i="2" a="1"/>
  <c r="K162" i="2" s="1"/>
  <c r="L164" i="2" a="1"/>
  <c r="L164" i="2" s="1"/>
  <c r="L166" i="2" a="1"/>
  <c r="L166" i="2" s="1"/>
  <c r="L170" i="2" a="1"/>
  <c r="L170" i="2" s="1"/>
  <c r="K173" i="2" a="1"/>
  <c r="K173" i="2" s="1"/>
  <c r="K175" i="2" a="1"/>
  <c r="K175" i="2" s="1"/>
  <c r="K177" i="2" a="1"/>
  <c r="K177" i="2" s="1"/>
  <c r="L179" i="2" a="1"/>
  <c r="L179" i="2" s="1"/>
  <c r="L181" i="2" a="1"/>
  <c r="L181" i="2" s="1"/>
  <c r="L183" i="2" a="1"/>
  <c r="L183" i="2" s="1"/>
  <c r="K188" i="2" a="1"/>
  <c r="K188" i="2" s="1"/>
  <c r="K192" i="2" a="1"/>
  <c r="K192" i="2" s="1"/>
  <c r="L201" i="2" a="1"/>
  <c r="L201" i="2" s="1"/>
  <c r="L205" i="2" a="1"/>
  <c r="L205" i="2" s="1"/>
  <c r="L207" i="2" a="1"/>
  <c r="L207" i="2" s="1"/>
  <c r="L209" i="2" a="1"/>
  <c r="L209" i="2" s="1"/>
  <c r="L211" i="2" a="1"/>
  <c r="L211" i="2" s="1"/>
  <c r="K213" i="2" a="1"/>
  <c r="K213" i="2" s="1"/>
  <c r="L215" i="2" a="1"/>
  <c r="L215" i="2" s="1"/>
  <c r="K217" i="2" a="1"/>
  <c r="K217" i="2" s="1"/>
  <c r="K219" i="2" a="1"/>
  <c r="K219" i="2" s="1"/>
  <c r="K221" i="2" a="1"/>
  <c r="K221" i="2" s="1"/>
  <c r="K223" i="2" a="1"/>
  <c r="K223" i="2" s="1"/>
  <c r="K227" i="2" a="1"/>
  <c r="K227" i="2" s="1"/>
  <c r="L230" i="2" a="1"/>
  <c r="L230" i="2" s="1"/>
  <c r="L234" i="2" a="1"/>
  <c r="L234" i="2" s="1"/>
  <c r="L236" i="2" a="1"/>
  <c r="L236" i="2" s="1"/>
  <c r="K239" i="2" a="1"/>
  <c r="K239" i="2" s="1"/>
  <c r="K241" i="2" a="1"/>
  <c r="K241" i="2" s="1"/>
  <c r="K243" i="2" a="1"/>
  <c r="K243" i="2" s="1"/>
  <c r="L245" i="2" a="1"/>
  <c r="L245" i="2" s="1"/>
  <c r="L247" i="2" a="1"/>
  <c r="L247" i="2" s="1"/>
  <c r="L249" i="2" a="1"/>
  <c r="L249" i="2" s="1"/>
  <c r="K252" i="2" a="1"/>
  <c r="K252" i="2" s="1"/>
  <c r="K254" i="2" a="1"/>
  <c r="K254" i="2" s="1"/>
  <c r="K256" i="2" a="1"/>
  <c r="K256" i="2" s="1"/>
  <c r="L258" i="2" a="1"/>
  <c r="L258" i="2" s="1"/>
  <c r="L260" i="2" a="1"/>
  <c r="L260" i="2" s="1"/>
  <c r="L262" i="2" a="1"/>
  <c r="L262" i="2" s="1"/>
  <c r="K265" i="2" a="1"/>
  <c r="K265" i="2" s="1"/>
  <c r="L267" i="2" a="1"/>
  <c r="L267" i="2" s="1"/>
  <c r="L269" i="2" a="1"/>
  <c r="L269" i="2" s="1"/>
  <c r="L272" i="2" a="1"/>
  <c r="L272" i="2" s="1"/>
  <c r="L274" i="2" a="1"/>
  <c r="L274" i="2" s="1"/>
  <c r="L279" i="2" a="1"/>
  <c r="L279" i="2" s="1"/>
  <c r="K284" i="2" a="1"/>
  <c r="K284" i="2" s="1"/>
  <c r="L286" i="2" a="1"/>
  <c r="L286" i="2" s="1"/>
  <c r="K291" i="2" a="1"/>
  <c r="K291" i="2" s="1"/>
  <c r="L293" i="2" a="1"/>
  <c r="L293" i="2" s="1"/>
  <c r="K296" i="2" a="1"/>
  <c r="K296" i="2" s="1"/>
  <c r="K298" i="2" a="1"/>
  <c r="K298" i="2" s="1"/>
  <c r="K305" i="2" a="1"/>
  <c r="K305" i="2" s="1"/>
  <c r="K308" i="2" a="1"/>
  <c r="K308" i="2" s="1"/>
  <c r="L310" i="2" a="1"/>
  <c r="L310" i="2" s="1"/>
  <c r="K313" i="2" a="1"/>
  <c r="K313" i="2" s="1"/>
  <c r="K316" i="2" a="1"/>
  <c r="K316" i="2" s="1"/>
  <c r="L318" i="2" a="1"/>
  <c r="L318" i="2" s="1"/>
  <c r="K321" i="2" a="1"/>
  <c r="K321" i="2" s="1"/>
  <c r="K324" i="2" a="1"/>
  <c r="K324" i="2" s="1"/>
  <c r="L326" i="2" a="1"/>
  <c r="L326" i="2" s="1"/>
  <c r="K329" i="2" a="1"/>
  <c r="K329" i="2" s="1"/>
  <c r="K332" i="2" a="1"/>
  <c r="K332" i="2" s="1"/>
  <c r="L334" i="2" a="1"/>
  <c r="L334" i="2" s="1"/>
  <c r="K337" i="2" a="1"/>
  <c r="K337" i="2" s="1"/>
  <c r="K340" i="2" a="1"/>
  <c r="K340" i="2" s="1"/>
  <c r="L342" i="2" a="1"/>
  <c r="L342" i="2" s="1"/>
  <c r="K345" i="2" a="1"/>
  <c r="K345" i="2" s="1"/>
  <c r="K348" i="2" a="1"/>
  <c r="K348" i="2" s="1"/>
  <c r="L350" i="2" a="1"/>
  <c r="L350" i="2" s="1"/>
  <c r="K353" i="2" a="1"/>
  <c r="K353" i="2" s="1"/>
  <c r="K356" i="2" a="1"/>
  <c r="K356" i="2" s="1"/>
  <c r="K358" i="2" a="1"/>
  <c r="K358" i="2" s="1"/>
  <c r="K360" i="2" a="1"/>
  <c r="K360" i="2" s="1"/>
  <c r="K362" i="2" a="1"/>
  <c r="K362" i="2" s="1"/>
  <c r="K364" i="2" a="1"/>
  <c r="K364" i="2" s="1"/>
  <c r="K366" i="2" a="1"/>
  <c r="K366" i="2" s="1"/>
  <c r="K368" i="2" a="1"/>
  <c r="K368" i="2" s="1"/>
  <c r="K370" i="2" a="1"/>
  <c r="K370" i="2" s="1"/>
  <c r="K372" i="2" a="1"/>
  <c r="K372" i="2" s="1"/>
  <c r="K374" i="2" a="1"/>
  <c r="K374" i="2" s="1"/>
  <c r="K376" i="2" a="1"/>
  <c r="K376" i="2" s="1"/>
  <c r="K378" i="2" a="1"/>
  <c r="K378" i="2" s="1"/>
  <c r="K380" i="2" a="1"/>
  <c r="K380" i="2" s="1"/>
  <c r="K382" i="2" a="1"/>
  <c r="K382" i="2" s="1"/>
  <c r="K384" i="2" a="1"/>
  <c r="K384" i="2" s="1"/>
  <c r="K386" i="2" a="1"/>
  <c r="K386" i="2" s="1"/>
  <c r="K388" i="2" a="1"/>
  <c r="K388" i="2" s="1"/>
  <c r="K390" i="2" a="1"/>
  <c r="K390" i="2" s="1"/>
  <c r="K392" i="2" a="1"/>
  <c r="K392" i="2" s="1"/>
  <c r="K394" i="2" a="1"/>
  <c r="K394" i="2" s="1"/>
  <c r="L3" i="2" a="1"/>
  <c r="L3" i="2" s="1"/>
  <c r="M9" i="2" a="1"/>
  <c r="M9" i="2" s="1"/>
  <c r="M12" i="2" a="1"/>
  <c r="M12" i="2" s="1"/>
  <c r="M19" i="2" a="1"/>
  <c r="M19" i="2" s="1"/>
  <c r="M22" i="2" a="1"/>
  <c r="M22" i="2" s="1"/>
  <c r="M25" i="2" a="1"/>
  <c r="M25" i="2" s="1"/>
  <c r="M28" i="2" a="1"/>
  <c r="M28" i="2" s="1"/>
  <c r="M35" i="2" a="1"/>
  <c r="M35" i="2" s="1"/>
  <c r="M38" i="2" a="1"/>
  <c r="M38" i="2" s="1"/>
  <c r="M41" i="2" a="1"/>
  <c r="M41" i="2" s="1"/>
  <c r="M44" i="2" a="1"/>
  <c r="M44" i="2" s="1"/>
  <c r="M51" i="2" a="1"/>
  <c r="M51" i="2" s="1"/>
  <c r="M54" i="2" a="1"/>
  <c r="M54" i="2" s="1"/>
  <c r="M57" i="2" a="1"/>
  <c r="M57" i="2" s="1"/>
  <c r="M60" i="2" a="1"/>
  <c r="M60" i="2" s="1"/>
  <c r="M67" i="2" a="1"/>
  <c r="M67" i="2" s="1"/>
  <c r="M70" i="2" a="1"/>
  <c r="M70" i="2" s="1"/>
  <c r="M73" i="2" a="1"/>
  <c r="M73" i="2" s="1"/>
  <c r="M76" i="2" a="1"/>
  <c r="M76" i="2" s="1"/>
  <c r="M83" i="2" a="1"/>
  <c r="M83" i="2" s="1"/>
  <c r="M86" i="2" a="1"/>
  <c r="M86" i="2" s="1"/>
  <c r="M89" i="2" a="1"/>
  <c r="M89" i="2" s="1"/>
  <c r="M92" i="2" a="1"/>
  <c r="M92" i="2" s="1"/>
  <c r="M99" i="2" a="1"/>
  <c r="M99" i="2" s="1"/>
  <c r="M102" i="2" a="1"/>
  <c r="M102" i="2" s="1"/>
  <c r="M105" i="2" a="1"/>
  <c r="M105" i="2" s="1"/>
  <c r="M108" i="2" a="1"/>
  <c r="M108" i="2" s="1"/>
  <c r="M115" i="2" a="1"/>
  <c r="M115" i="2" s="1"/>
  <c r="M118" i="2" a="1"/>
  <c r="M118" i="2" s="1"/>
  <c r="M121" i="2" a="1"/>
  <c r="M121" i="2" s="1"/>
  <c r="M124" i="2" a="1"/>
  <c r="M124" i="2" s="1"/>
  <c r="M131" i="2" a="1"/>
  <c r="M131" i="2" s="1"/>
  <c r="M134" i="2" a="1"/>
  <c r="M134" i="2" s="1"/>
  <c r="M138" i="2" a="1"/>
  <c r="M138" i="2" s="1"/>
  <c r="M141" i="2" a="1"/>
  <c r="M141" i="2" s="1"/>
  <c r="M145" i="2" a="1"/>
  <c r="M145" i="2" s="1"/>
  <c r="M148" i="2" a="1"/>
  <c r="M148" i="2" s="1"/>
  <c r="M152" i="2" a="1"/>
  <c r="M152" i="2" s="1"/>
  <c r="M155" i="2" a="1"/>
  <c r="M155" i="2" s="1"/>
  <c r="M158" i="2" a="1"/>
  <c r="M158" i="2" s="1"/>
  <c r="M161" i="2" a="1"/>
  <c r="M161" i="2" s="1"/>
  <c r="M164" i="2" a="1"/>
  <c r="M164" i="2" s="1"/>
  <c r="M168" i="2" a="1"/>
  <c r="M168" i="2" s="1"/>
  <c r="M175" i="2" a="1"/>
  <c r="M175" i="2" s="1"/>
  <c r="M178" i="2" a="1"/>
  <c r="M178" i="2" s="1"/>
  <c r="M181" i="2" a="1"/>
  <c r="M181" i="2" s="1"/>
  <c r="M188" i="2" a="1"/>
  <c r="M188" i="2" s="1"/>
  <c r="M191" i="2" a="1"/>
  <c r="M191" i="2" s="1"/>
  <c r="M194" i="2" a="1"/>
  <c r="M194" i="2" s="1"/>
  <c r="M197" i="2" a="1"/>
  <c r="M197" i="2" s="1"/>
  <c r="M204" i="2" a="1"/>
  <c r="M204" i="2" s="1"/>
  <c r="M207" i="2" a="1"/>
  <c r="M207" i="2" s="1"/>
  <c r="M210" i="2" a="1"/>
  <c r="M210" i="2" s="1"/>
  <c r="M213" i="2" a="1"/>
  <c r="M213" i="2" s="1"/>
  <c r="M220" i="2" a="1"/>
  <c r="M220" i="2" s="1"/>
  <c r="M223" i="2" a="1"/>
  <c r="M223" i="2" s="1"/>
  <c r="M226" i="2" a="1"/>
  <c r="M226" i="2" s="1"/>
  <c r="M230" i="2" a="1"/>
  <c r="M230" i="2" s="1"/>
  <c r="M233" i="2" a="1"/>
  <c r="M233" i="2" s="1"/>
  <c r="M240" i="2" a="1"/>
  <c r="M240" i="2" s="1"/>
  <c r="M243" i="2" a="1"/>
  <c r="M243" i="2" s="1"/>
  <c r="M246" i="2" a="1"/>
  <c r="M246" i="2" s="1"/>
  <c r="M249" i="2" a="1"/>
  <c r="M249" i="2" s="1"/>
  <c r="M256" i="2" a="1"/>
  <c r="M256" i="2" s="1"/>
  <c r="M259" i="2" a="1"/>
  <c r="M259" i="2" s="1"/>
  <c r="M262" i="2" a="1"/>
  <c r="M262" i="2" s="1"/>
  <c r="M265" i="2" a="1"/>
  <c r="M265" i="2" s="1"/>
  <c r="M272" i="2" a="1"/>
  <c r="M272" i="2" s="1"/>
  <c r="M275" i="2" a="1"/>
  <c r="M275" i="2" s="1"/>
  <c r="M278" i="2" a="1"/>
  <c r="M278" i="2" s="1"/>
  <c r="M281" i="2" a="1"/>
  <c r="M281" i="2" s="1"/>
  <c r="M288" i="2" a="1"/>
  <c r="M288" i="2" s="1"/>
  <c r="M291" i="2" a="1"/>
  <c r="M291" i="2" s="1"/>
  <c r="M294" i="2" a="1"/>
  <c r="M294" i="2" s="1"/>
  <c r="M297" i="2" a="1"/>
  <c r="M297" i="2" s="1"/>
  <c r="M304" i="2" a="1"/>
  <c r="M304" i="2" s="1"/>
  <c r="M308" i="2" a="1"/>
  <c r="M308" i="2" s="1"/>
  <c r="M312" i="2" a="1"/>
  <c r="M312" i="2" s="1"/>
  <c r="M316" i="2" a="1"/>
  <c r="M316" i="2" s="1"/>
  <c r="M320" i="2" a="1"/>
  <c r="M320" i="2" s="1"/>
  <c r="M324" i="2" a="1"/>
  <c r="M324" i="2" s="1"/>
  <c r="M328" i="2" a="1"/>
  <c r="M328" i="2" s="1"/>
  <c r="M332" i="2" a="1"/>
  <c r="M332" i="2" s="1"/>
  <c r="M336" i="2" a="1"/>
  <c r="M336" i="2" s="1"/>
  <c r="M340" i="2" a="1"/>
  <c r="M340" i="2" s="1"/>
  <c r="M344" i="2" a="1"/>
  <c r="M344" i="2" s="1"/>
  <c r="M348" i="2" a="1"/>
  <c r="M348" i="2" s="1"/>
  <c r="M352" i="2" a="1"/>
  <c r="M352" i="2" s="1"/>
  <c r="M356" i="2" a="1"/>
  <c r="M356" i="2" s="1"/>
  <c r="M360" i="2" a="1"/>
  <c r="M360" i="2" s="1"/>
  <c r="M364" i="2" a="1"/>
  <c r="M364" i="2" s="1"/>
  <c r="M368" i="2" a="1"/>
  <c r="M368" i="2" s="1"/>
  <c r="M372" i="2" a="1"/>
  <c r="M372" i="2" s="1"/>
  <c r="M376" i="2" a="1"/>
  <c r="M376" i="2" s="1"/>
  <c r="M380" i="2" a="1"/>
  <c r="M380" i="2" s="1"/>
  <c r="M384" i="2" a="1"/>
  <c r="M384" i="2" s="1"/>
  <c r="M388" i="2" a="1"/>
  <c r="M388" i="2" s="1"/>
  <c r="M392" i="2" a="1"/>
  <c r="M392" i="2" s="1"/>
  <c r="M3" i="2" a="1"/>
  <c r="M3" i="2" s="1"/>
  <c r="F5" i="2" a="1"/>
  <c r="F5" i="2" s="1"/>
  <c r="F7" i="2" a="1"/>
  <c r="F7" i="2" s="1"/>
  <c r="G8" i="2" a="1"/>
  <c r="G8" i="2" s="1"/>
  <c r="F10" i="2" a="1"/>
  <c r="F10" i="2" s="1"/>
  <c r="G13" i="2" a="1"/>
  <c r="G13" i="2" s="1"/>
  <c r="F15" i="2" a="1"/>
  <c r="F15" i="2" s="1"/>
  <c r="G16" i="2" a="1"/>
  <c r="G16" i="2" s="1"/>
  <c r="F18" i="2" a="1"/>
  <c r="F18" i="2" s="1"/>
  <c r="G21" i="2" a="1"/>
  <c r="G21" i="2" s="1"/>
  <c r="F23" i="2" a="1"/>
  <c r="F23" i="2" s="1"/>
  <c r="G24" i="2" a="1"/>
  <c r="G24" i="2" s="1"/>
  <c r="F26" i="2" a="1"/>
  <c r="F26" i="2" s="1"/>
  <c r="G29" i="2" a="1"/>
  <c r="G29" i="2" s="1"/>
  <c r="F31" i="2" a="1"/>
  <c r="F31" i="2" s="1"/>
  <c r="G32" i="2" a="1"/>
  <c r="G32" i="2" s="1"/>
  <c r="F34" i="2" a="1"/>
  <c r="F34" i="2" s="1"/>
  <c r="G37" i="2" a="1"/>
  <c r="G37" i="2" s="1"/>
  <c r="F39" i="2" a="1"/>
  <c r="F39" i="2" s="1"/>
  <c r="G40" i="2" a="1"/>
  <c r="G40" i="2" s="1"/>
  <c r="F42" i="2" a="1"/>
  <c r="F42" i="2" s="1"/>
  <c r="G45" i="2" a="1"/>
  <c r="G45" i="2" s="1"/>
  <c r="F47" i="2" a="1"/>
  <c r="F47" i="2" s="1"/>
  <c r="G48" i="2" a="1"/>
  <c r="G48" i="2" s="1"/>
  <c r="F50" i="2" a="1"/>
  <c r="F50" i="2" s="1"/>
  <c r="G53" i="2" a="1"/>
  <c r="G53" i="2" s="1"/>
  <c r="F55" i="2" a="1"/>
  <c r="F55" i="2" s="1"/>
  <c r="G56" i="2" a="1"/>
  <c r="G56" i="2" s="1"/>
  <c r="F58" i="2" a="1"/>
  <c r="F58" i="2" s="1"/>
  <c r="G61" i="2" a="1"/>
  <c r="G61" i="2" s="1"/>
  <c r="F63" i="2" a="1"/>
  <c r="F63" i="2" s="1"/>
  <c r="G64" i="2" a="1"/>
  <c r="G64" i="2" s="1"/>
  <c r="F66" i="2" a="1"/>
  <c r="F66" i="2" s="1"/>
  <c r="G69" i="2" a="1"/>
  <c r="G69" i="2" s="1"/>
  <c r="F71" i="2" a="1"/>
  <c r="F71" i="2" s="1"/>
  <c r="G72" i="2" a="1"/>
  <c r="G72" i="2" s="1"/>
  <c r="F74" i="2" a="1"/>
  <c r="F74" i="2" s="1"/>
  <c r="G77" i="2" a="1"/>
  <c r="G77" i="2" s="1"/>
  <c r="F79" i="2" a="1"/>
  <c r="F79" i="2" s="1"/>
  <c r="G80" i="2" a="1"/>
  <c r="G80" i="2" s="1"/>
  <c r="F82" i="2" a="1"/>
  <c r="F82" i="2" s="1"/>
  <c r="G85" i="2" a="1"/>
  <c r="G85" i="2" s="1"/>
  <c r="F87" i="2" a="1"/>
  <c r="F87" i="2" s="1"/>
  <c r="G88" i="2" a="1"/>
  <c r="G88" i="2" s="1"/>
  <c r="G90" i="2" a="1"/>
  <c r="G90" i="2" s="1"/>
  <c r="G92" i="2" a="1"/>
  <c r="G92" i="2" s="1"/>
  <c r="G94" i="2" a="1"/>
  <c r="G94" i="2" s="1"/>
  <c r="G96" i="2" a="1"/>
  <c r="G96" i="2" s="1"/>
  <c r="G98" i="2" a="1"/>
  <c r="G98" i="2" s="1"/>
  <c r="G100" i="2" a="1"/>
  <c r="G100" i="2" s="1"/>
  <c r="G102" i="2" a="1"/>
  <c r="G102" i="2" s="1"/>
  <c r="G104" i="2" a="1"/>
  <c r="G104" i="2" s="1"/>
  <c r="G106" i="2" a="1"/>
  <c r="G106" i="2" s="1"/>
  <c r="G108" i="2" a="1"/>
  <c r="G108" i="2" s="1"/>
  <c r="G110" i="2" a="1"/>
  <c r="G110" i="2" s="1"/>
  <c r="G112" i="2" a="1"/>
  <c r="G112" i="2" s="1"/>
  <c r="G114" i="2" a="1"/>
  <c r="G114" i="2" s="1"/>
  <c r="G116" i="2" a="1"/>
  <c r="G116" i="2" s="1"/>
  <c r="G118" i="2" a="1"/>
  <c r="G118" i="2" s="1"/>
  <c r="G120" i="2" a="1"/>
  <c r="G120" i="2" s="1"/>
  <c r="G122" i="2" a="1"/>
  <c r="G122" i="2" s="1"/>
  <c r="G124" i="2" a="1"/>
  <c r="G124" i="2" s="1"/>
  <c r="G126" i="2" a="1"/>
  <c r="G126" i="2" s="1"/>
  <c r="G128" i="2" a="1"/>
  <c r="G128" i="2" s="1"/>
  <c r="F130" i="2" a="1"/>
  <c r="F130" i="2" s="1"/>
  <c r="F132" i="2" a="1"/>
  <c r="F132" i="2" s="1"/>
  <c r="G133" i="2" a="1"/>
  <c r="G133" i="2" s="1"/>
  <c r="G135" i="2" a="1"/>
  <c r="G135" i="2" s="1"/>
  <c r="F139" i="2" a="1"/>
  <c r="F139" i="2" s="1"/>
  <c r="F141" i="2" a="1"/>
  <c r="F141" i="2" s="1"/>
  <c r="G142" i="2" a="1"/>
  <c r="G142" i="2" s="1"/>
  <c r="G144" i="2" a="1"/>
  <c r="G144" i="2" s="1"/>
  <c r="F146" i="2" a="1"/>
  <c r="F146" i="2" s="1"/>
  <c r="F148" i="2" a="1"/>
  <c r="F148" i="2" s="1"/>
  <c r="G149" i="2" a="1"/>
  <c r="G149" i="2" s="1"/>
  <c r="G151" i="2" a="1"/>
  <c r="G151" i="2" s="1"/>
  <c r="F153" i="2" a="1"/>
  <c r="F153" i="2" s="1"/>
  <c r="G154" i="2" a="1"/>
  <c r="G154" i="2" s="1"/>
  <c r="G156" i="2" a="1"/>
  <c r="G156" i="2" s="1"/>
  <c r="G158" i="2" a="1"/>
  <c r="G158" i="2" s="1"/>
  <c r="G160" i="2" a="1"/>
  <c r="G160" i="2" s="1"/>
  <c r="G162" i="2" a="1"/>
  <c r="G162" i="2" s="1"/>
  <c r="G164" i="2" a="1"/>
  <c r="G164" i="2" s="1"/>
  <c r="G166" i="2" a="1"/>
  <c r="G166" i="2" s="1"/>
  <c r="G168" i="2" a="1"/>
  <c r="G168" i="2" s="1"/>
  <c r="G170" i="2" a="1"/>
  <c r="G170" i="2" s="1"/>
  <c r="G172" i="2" a="1"/>
  <c r="G172" i="2" s="1"/>
  <c r="G174" i="2" a="1"/>
  <c r="G174" i="2" s="1"/>
  <c r="G176" i="2" a="1"/>
  <c r="G176" i="2" s="1"/>
  <c r="G178" i="2" a="1"/>
  <c r="G178" i="2" s="1"/>
  <c r="G180" i="2" a="1"/>
  <c r="G180" i="2" s="1"/>
  <c r="G182" i="2" a="1"/>
  <c r="G182" i="2" s="1"/>
  <c r="G184" i="2" a="1"/>
  <c r="G184" i="2" s="1"/>
  <c r="G186" i="2" a="1"/>
  <c r="G186" i="2" s="1"/>
  <c r="G188" i="2" a="1"/>
  <c r="G188" i="2" s="1"/>
  <c r="G190" i="2" a="1"/>
  <c r="G190" i="2" s="1"/>
  <c r="G192" i="2" a="1"/>
  <c r="G192" i="2" s="1"/>
  <c r="G194" i="2" a="1"/>
  <c r="G194" i="2" s="1"/>
  <c r="G196" i="2" a="1"/>
  <c r="G196" i="2" s="1"/>
  <c r="G198" i="2" a="1"/>
  <c r="G198" i="2" s="1"/>
  <c r="G200" i="2" a="1"/>
  <c r="G200" i="2" s="1"/>
  <c r="G202" i="2" a="1"/>
  <c r="G202" i="2" s="1"/>
  <c r="G204" i="2" a="1"/>
  <c r="G204" i="2" s="1"/>
  <c r="G206" i="2" a="1"/>
  <c r="G206" i="2" s="1"/>
  <c r="G208" i="2" a="1"/>
  <c r="G208" i="2" s="1"/>
  <c r="G210" i="2" a="1"/>
  <c r="G210" i="2" s="1"/>
  <c r="G212" i="2" a="1"/>
  <c r="G212" i="2" s="1"/>
  <c r="G214" i="2" a="1"/>
  <c r="G214" i="2" s="1"/>
  <c r="G216" i="2" a="1"/>
  <c r="G216" i="2" s="1"/>
  <c r="G218" i="2" a="1"/>
  <c r="G218" i="2" s="1"/>
  <c r="G220" i="2" a="1"/>
  <c r="G220" i="2" s="1"/>
  <c r="F222" i="2" a="1"/>
  <c r="F222" i="2" s="1"/>
  <c r="F224" i="2" a="1"/>
  <c r="F224" i="2" s="1"/>
  <c r="F226" i="2" a="1"/>
  <c r="F226" i="2" s="1"/>
  <c r="G227" i="2" a="1"/>
  <c r="G227" i="2" s="1"/>
  <c r="G230" i="2" a="1"/>
  <c r="G230" i="2" s="1"/>
  <c r="G232" i="2" a="1"/>
  <c r="G232" i="2" s="1"/>
  <c r="G235" i="2" a="1"/>
  <c r="G235" i="2" s="1"/>
  <c r="F237" i="2" a="1"/>
  <c r="F237" i="2" s="1"/>
  <c r="G238" i="2" a="1"/>
  <c r="G238" i="2" s="1"/>
  <c r="F240" i="2" a="1"/>
  <c r="F240" i="2" s="1"/>
  <c r="G243" i="2" a="1"/>
  <c r="G243" i="2" s="1"/>
  <c r="F245" i="2" a="1"/>
  <c r="F245" i="2" s="1"/>
  <c r="G246" i="2" a="1"/>
  <c r="G246" i="2" s="1"/>
  <c r="F248" i="2" a="1"/>
  <c r="F248" i="2" s="1"/>
  <c r="G251" i="2" a="1"/>
  <c r="G251" i="2" s="1"/>
  <c r="G253" i="2" a="1"/>
  <c r="G253" i="2" s="1"/>
  <c r="F255" i="2" a="1"/>
  <c r="F255" i="2" s="1"/>
  <c r="F257" i="2" a="1"/>
  <c r="F257" i="2" s="1"/>
  <c r="G258" i="2" a="1"/>
  <c r="G258" i="2" s="1"/>
  <c r="G260" i="2" a="1"/>
  <c r="G260" i="2" s="1"/>
  <c r="F262" i="2" a="1"/>
  <c r="F262" i="2" s="1"/>
  <c r="F264" i="2" a="1"/>
  <c r="F264" i="2" s="1"/>
  <c r="G267" i="2" a="1"/>
  <c r="G267" i="2" s="1"/>
  <c r="G269" i="2" a="1"/>
  <c r="G269" i="2" s="1"/>
  <c r="F271" i="2" a="1"/>
  <c r="F271" i="2" s="1"/>
  <c r="F273" i="2" a="1"/>
  <c r="F273" i="2" s="1"/>
  <c r="G274" i="2" a="1"/>
  <c r="G274" i="2" s="1"/>
  <c r="G276" i="2" a="1"/>
  <c r="G276" i="2" s="1"/>
  <c r="F278" i="2" a="1"/>
  <c r="F278" i="2" s="1"/>
  <c r="G279" i="2" a="1"/>
  <c r="G279" i="2" s="1"/>
  <c r="G281" i="2" a="1"/>
  <c r="G281" i="2" s="1"/>
  <c r="G284" i="2" a="1"/>
  <c r="G284" i="2" s="1"/>
  <c r="F286" i="2" a="1"/>
  <c r="F286" i="2" s="1"/>
  <c r="G287" i="2" a="1"/>
  <c r="G287" i="2" s="1"/>
  <c r="G289" i="2" a="1"/>
  <c r="G289" i="2" s="1"/>
  <c r="G292" i="2" a="1"/>
  <c r="G292" i="2" s="1"/>
  <c r="F294" i="2" a="1"/>
  <c r="F294" i="2" s="1"/>
  <c r="G295" i="2" a="1"/>
  <c r="G295" i="2" s="1"/>
  <c r="G297" i="2" a="1"/>
  <c r="G297" i="2" s="1"/>
  <c r="G300" i="2" a="1"/>
  <c r="G300" i="2" s="1"/>
  <c r="F302" i="2" a="1"/>
  <c r="F302" i="2" s="1"/>
  <c r="G303" i="2" a="1"/>
  <c r="G303" i="2" s="1"/>
  <c r="G305" i="2" a="1"/>
  <c r="G305" i="2" s="1"/>
  <c r="G308" i="2" a="1"/>
  <c r="G308" i="2" s="1"/>
  <c r="F310" i="2" a="1"/>
  <c r="F310" i="2" s="1"/>
  <c r="G311" i="2" a="1"/>
  <c r="G311" i="2" s="1"/>
  <c r="G313" i="2" a="1"/>
  <c r="G313" i="2" s="1"/>
  <c r="G316" i="2" a="1"/>
  <c r="G316" i="2" s="1"/>
  <c r="F318" i="2" a="1"/>
  <c r="F318" i="2" s="1"/>
  <c r="G319" i="2" a="1"/>
  <c r="G319" i="2" s="1"/>
  <c r="G321" i="2" a="1"/>
  <c r="G321" i="2" s="1"/>
  <c r="G324" i="2" a="1"/>
  <c r="G324" i="2" s="1"/>
  <c r="F326" i="2" a="1"/>
  <c r="F326" i="2" s="1"/>
  <c r="G327" i="2" a="1"/>
  <c r="G327" i="2" s="1"/>
  <c r="G329" i="2" a="1"/>
  <c r="G329" i="2" s="1"/>
  <c r="G332" i="2" a="1"/>
  <c r="G332" i="2" s="1"/>
  <c r="F334" i="2" a="1"/>
  <c r="F334" i="2" s="1"/>
  <c r="G335" i="2" a="1"/>
  <c r="G335" i="2" s="1"/>
  <c r="G337" i="2" a="1"/>
  <c r="G337" i="2" s="1"/>
  <c r="G340" i="2" a="1"/>
  <c r="G340" i="2" s="1"/>
  <c r="F342" i="2" a="1"/>
  <c r="F342" i="2" s="1"/>
  <c r="G343" i="2" a="1"/>
  <c r="G343" i="2" s="1"/>
  <c r="G345" i="2" a="1"/>
  <c r="G345" i="2" s="1"/>
  <c r="G348" i="2" a="1"/>
  <c r="G348" i="2" s="1"/>
  <c r="F350" i="2" a="1"/>
  <c r="F350" i="2" s="1"/>
  <c r="G351" i="2" a="1"/>
  <c r="G351" i="2" s="1"/>
  <c r="G353" i="2" a="1"/>
  <c r="G353" i="2" s="1"/>
  <c r="F355" i="2" a="1"/>
  <c r="F355" i="2" s="1"/>
  <c r="F357" i="2" a="1"/>
  <c r="F357" i="2" s="1"/>
  <c r="G358" i="2" a="1"/>
  <c r="G358" i="2" s="1"/>
  <c r="G360" i="2" a="1"/>
  <c r="G360" i="2" s="1"/>
  <c r="F362" i="2" a="1"/>
  <c r="F362" i="2" s="1"/>
  <c r="F364" i="2" a="1"/>
  <c r="F364" i="2" s="1"/>
  <c r="G367" i="2" a="1"/>
  <c r="G367" i="2" s="1"/>
  <c r="G369" i="2" a="1"/>
  <c r="G369" i="2" s="1"/>
  <c r="F371" i="2" a="1"/>
  <c r="F371" i="2" s="1"/>
  <c r="F373" i="2" a="1"/>
  <c r="F373" i="2" s="1"/>
  <c r="G374" i="2" a="1"/>
  <c r="G374" i="2" s="1"/>
  <c r="F376" i="2" a="1"/>
  <c r="F376" i="2" s="1"/>
  <c r="F379" i="2" a="1"/>
  <c r="F379" i="2" s="1"/>
  <c r="F381" i="2" a="1"/>
  <c r="F381" i="2" s="1"/>
  <c r="G382" i="2" a="1"/>
  <c r="G382" i="2" s="1"/>
  <c r="F385" i="2" a="1"/>
  <c r="F385" i="2" s="1"/>
  <c r="G386" i="2" a="1"/>
  <c r="G386" i="2" s="1"/>
  <c r="F389" i="2" a="1"/>
  <c r="F389" i="2" s="1"/>
  <c r="G390" i="2" a="1"/>
  <c r="G390" i="2" s="1"/>
  <c r="F393" i="2" a="1"/>
  <c r="F393" i="2" s="1"/>
  <c r="G394" i="2" a="1"/>
  <c r="G394" i="2" s="1"/>
  <c r="E15" i="2" a="1"/>
  <c r="E15" i="2" s="1"/>
  <c r="E18" i="2" a="1"/>
  <c r="E18" i="2" s="1"/>
  <c r="E25" i="2" a="1"/>
  <c r="E25" i="2" s="1"/>
  <c r="E28" i="2" a="1"/>
  <c r="E28" i="2" s="1"/>
  <c r="E31" i="2" a="1"/>
  <c r="E31" i="2" s="1"/>
  <c r="E34" i="2" a="1"/>
  <c r="E34" i="2" s="1"/>
  <c r="E41" i="2" a="1"/>
  <c r="E41" i="2" s="1"/>
  <c r="E44" i="2" a="1"/>
  <c r="E44" i="2" s="1"/>
  <c r="E47" i="2" a="1"/>
  <c r="E47" i="2" s="1"/>
  <c r="E50" i="2" a="1"/>
  <c r="E50" i="2" s="1"/>
  <c r="E57" i="2" a="1"/>
  <c r="E57" i="2" s="1"/>
  <c r="E60" i="2" a="1"/>
  <c r="E60" i="2" s="1"/>
  <c r="E63" i="2" a="1"/>
  <c r="E63" i="2" s="1"/>
  <c r="E66" i="2" a="1"/>
  <c r="E66" i="2" s="1"/>
  <c r="E73" i="2" a="1"/>
  <c r="E73" i="2" s="1"/>
  <c r="E76" i="2" a="1"/>
  <c r="E76" i="2" s="1"/>
  <c r="E79" i="2" a="1"/>
  <c r="E79" i="2" s="1"/>
  <c r="E82" i="2" a="1"/>
  <c r="E82" i="2" s="1"/>
  <c r="E89" i="2" a="1"/>
  <c r="E89" i="2" s="1"/>
  <c r="E92" i="2" a="1"/>
  <c r="E92" i="2" s="1"/>
  <c r="E95" i="2" a="1"/>
  <c r="E95" i="2" s="1"/>
  <c r="E98" i="2" a="1"/>
  <c r="E98" i="2" s="1"/>
  <c r="E105" i="2" a="1"/>
  <c r="E105" i="2" s="1"/>
  <c r="E108" i="2" a="1"/>
  <c r="E108" i="2" s="1"/>
  <c r="E111" i="2" a="1"/>
  <c r="E111" i="2" s="1"/>
  <c r="E114" i="2" a="1"/>
  <c r="E114" i="2" s="1"/>
  <c r="E121" i="2" a="1"/>
  <c r="E121" i="2" s="1"/>
  <c r="E124" i="2" a="1"/>
  <c r="E124" i="2" s="1"/>
  <c r="E127" i="2" a="1"/>
  <c r="E127" i="2" s="1"/>
  <c r="E130" i="2" a="1"/>
  <c r="E130" i="2" s="1"/>
  <c r="E137" i="2" a="1"/>
  <c r="E137" i="2" s="1"/>
  <c r="E140" i="2" a="1"/>
  <c r="E140" i="2" s="1"/>
  <c r="E143" i="2" a="1"/>
  <c r="E143" i="2" s="1"/>
  <c r="E146" i="2" a="1"/>
  <c r="E146" i="2" s="1"/>
  <c r="E153" i="2" a="1"/>
  <c r="E153" i="2" s="1"/>
  <c r="E156" i="2" a="1"/>
  <c r="E156" i="2" s="1"/>
  <c r="E159" i="2" a="1"/>
  <c r="E159" i="2" s="1"/>
  <c r="E162" i="2" a="1"/>
  <c r="E162" i="2" s="1"/>
  <c r="E169" i="2" a="1"/>
  <c r="E169" i="2" s="1"/>
  <c r="E172" i="2" a="1"/>
  <c r="E172" i="2" s="1"/>
  <c r="E175" i="2" a="1"/>
  <c r="E175" i="2" s="1"/>
  <c r="E178" i="2" a="1"/>
  <c r="E178" i="2" s="1"/>
  <c r="E185" i="2" a="1"/>
  <c r="E185" i="2" s="1"/>
  <c r="E188" i="2" a="1"/>
  <c r="E188" i="2" s="1"/>
  <c r="E191" i="2" a="1"/>
  <c r="E191" i="2" s="1"/>
  <c r="E195" i="2" a="1"/>
  <c r="E195" i="2" s="1"/>
  <c r="E201" i="2" a="1"/>
  <c r="E201" i="2" s="1"/>
  <c r="E205" i="2" a="1"/>
  <c r="E205" i="2" s="1"/>
  <c r="E208" i="2" a="1"/>
  <c r="E208" i="2" s="1"/>
  <c r="E212" i="2" a="1"/>
  <c r="E212" i="2" s="1"/>
  <c r="E215" i="2" a="1"/>
  <c r="E215" i="2" s="1"/>
  <c r="E219" i="2" a="1"/>
  <c r="E219" i="2" s="1"/>
  <c r="E222" i="2" a="1"/>
  <c r="E222" i="2" s="1"/>
  <c r="E226" i="2" a="1"/>
  <c r="E226" i="2" s="1"/>
  <c r="E233" i="2" a="1"/>
  <c r="E233" i="2" s="1"/>
  <c r="E236" i="2" a="1"/>
  <c r="E236" i="2" s="1"/>
  <c r="E239" i="2" a="1"/>
  <c r="E239" i="2" s="1"/>
  <c r="E243" i="2" a="1"/>
  <c r="E243" i="2" s="1"/>
  <c r="E249" i="2" a="1"/>
  <c r="E249" i="2" s="1"/>
  <c r="E252" i="2" a="1"/>
  <c r="E252" i="2" s="1"/>
  <c r="E255" i="2" a="1"/>
  <c r="E255" i="2" s="1"/>
  <c r="E259" i="2" a="1"/>
  <c r="E259" i="2" s="1"/>
  <c r="E265" i="2" a="1"/>
  <c r="E265" i="2" s="1"/>
  <c r="E268" i="2" a="1"/>
  <c r="E268" i="2" s="1"/>
  <c r="E271" i="2" a="1"/>
  <c r="E271" i="2" s="1"/>
  <c r="E275" i="2" a="1"/>
  <c r="E275" i="2" s="1"/>
  <c r="E281" i="2" a="1"/>
  <c r="E281" i="2" s="1"/>
  <c r="E284" i="2" a="1"/>
  <c r="E284" i="2" s="1"/>
  <c r="E287" i="2" a="1"/>
  <c r="E287" i="2" s="1"/>
  <c r="E291" i="2" a="1"/>
  <c r="E291" i="2" s="1"/>
  <c r="E294" i="2" a="1"/>
  <c r="E294" i="2" s="1"/>
  <c r="E298" i="2" a="1"/>
  <c r="E298" i="2" s="1"/>
  <c r="E301" i="2" a="1"/>
  <c r="E301" i="2" s="1"/>
  <c r="E304" i="2" a="1"/>
  <c r="E304" i="2" s="1"/>
  <c r="E310" i="2" a="1"/>
  <c r="E310" i="2" s="1"/>
  <c r="E313" i="2" a="1"/>
  <c r="E313" i="2" s="1"/>
  <c r="E316" i="2" a="1"/>
  <c r="E316" i="2" s="1"/>
  <c r="E321" i="2" a="1"/>
  <c r="E321" i="2" s="1"/>
  <c r="E324" i="2" a="1"/>
  <c r="E324" i="2" s="1"/>
  <c r="E329" i="2" a="1"/>
  <c r="E329" i="2" s="1"/>
  <c r="E332" i="2" a="1"/>
  <c r="E332" i="2" s="1"/>
  <c r="E337" i="2" a="1"/>
  <c r="E337" i="2" s="1"/>
  <c r="E340" i="2" a="1"/>
  <c r="E340" i="2" s="1"/>
  <c r="E345" i="2" a="1"/>
  <c r="E345" i="2" s="1"/>
  <c r="E348" i="2" a="1"/>
  <c r="E348" i="2" s="1"/>
  <c r="E353" i="2" a="1"/>
  <c r="E353" i="2" s="1"/>
  <c r="E356" i="2" a="1"/>
  <c r="E356" i="2" s="1"/>
  <c r="E361" i="2" a="1"/>
  <c r="E361" i="2" s="1"/>
  <c r="E364" i="2" a="1"/>
  <c r="E364" i="2" s="1"/>
  <c r="E369" i="2" a="1"/>
  <c r="E369" i="2" s="1"/>
  <c r="E372" i="2" a="1"/>
  <c r="E372" i="2" s="1"/>
  <c r="E375" i="2" a="1"/>
  <c r="E375" i="2" s="1"/>
  <c r="E378" i="2" a="1"/>
  <c r="E378" i="2" s="1"/>
  <c r="E383" i="2" a="1"/>
  <c r="E383" i="2" s="1"/>
  <c r="E386" i="2" a="1"/>
  <c r="E386" i="2" s="1"/>
  <c r="E391" i="2" a="1"/>
  <c r="E391" i="2" s="1"/>
  <c r="E394" i="2" a="1"/>
  <c r="E394" i="2" s="1"/>
  <c r="E5" i="2" a="1"/>
  <c r="E5" i="2" s="1"/>
  <c r="E9" i="2" a="1"/>
  <c r="E9" i="2" s="1"/>
  <c r="E13" i="2" a="1"/>
  <c r="E13" i="2" s="1"/>
  <c r="L17" i="2" a="1"/>
  <c r="L17" i="2" s="1"/>
  <c r="K24" i="2" a="1"/>
  <c r="K24" i="2" s="1"/>
  <c r="L33" i="2" a="1"/>
  <c r="L33" i="2" s="1"/>
  <c r="K43" i="2" a="1"/>
  <c r="K43" i="2" s="1"/>
  <c r="K59" i="2" a="1"/>
  <c r="K59" i="2" s="1"/>
  <c r="L68" i="2" a="1"/>
  <c r="L68" i="2" s="1"/>
  <c r="L75" i="2" a="1"/>
  <c r="L75" i="2" s="1"/>
  <c r="K85" i="2" a="1"/>
  <c r="K85" i="2" s="1"/>
  <c r="L88" i="2" a="1"/>
  <c r="L88" i="2" s="1"/>
  <c r="L91" i="2" a="1"/>
  <c r="L91" i="2" s="1"/>
  <c r="L94" i="2" a="1"/>
  <c r="L94" i="2" s="1"/>
  <c r="L97" i="2" a="1"/>
  <c r="L97" i="2" s="1"/>
  <c r="L100" i="2" a="1"/>
  <c r="L100" i="2" s="1"/>
  <c r="K103" i="2" a="1"/>
  <c r="K103" i="2" s="1"/>
  <c r="K106" i="2" a="1"/>
  <c r="K106" i="2" s="1"/>
  <c r="K109" i="2" a="1"/>
  <c r="K109" i="2" s="1"/>
  <c r="K112" i="2" a="1"/>
  <c r="K112" i="2" s="1"/>
  <c r="L123" i="2" a="1"/>
  <c r="L123" i="2" s="1"/>
  <c r="L126" i="2" a="1"/>
  <c r="L126" i="2" s="1"/>
  <c r="L129" i="2" a="1"/>
  <c r="L129" i="2" s="1"/>
  <c r="L132" i="2" a="1"/>
  <c r="L132" i="2" s="1"/>
  <c r="L138" i="2" a="1"/>
  <c r="L138" i="2" s="1"/>
  <c r="L142" i="2" a="1"/>
  <c r="L142" i="2" s="1"/>
  <c r="L144" i="2" a="1"/>
  <c r="L144" i="2" s="1"/>
  <c r="L146" i="2" a="1"/>
  <c r="L146" i="2" s="1"/>
  <c r="L148" i="2" a="1"/>
  <c r="L148" i="2" s="1"/>
  <c r="L150" i="2" a="1"/>
  <c r="L150" i="2" s="1"/>
  <c r="K153" i="2" a="1"/>
  <c r="K153" i="2" s="1"/>
  <c r="L154" i="2" a="1"/>
  <c r="L154" i="2" s="1"/>
  <c r="L156" i="2" a="1"/>
  <c r="L156" i="2" s="1"/>
  <c r="L158" i="2" a="1"/>
  <c r="L158" i="2" s="1"/>
  <c r="L162" i="2" a="1"/>
  <c r="L162" i="2" s="1"/>
  <c r="K165" i="2" a="1"/>
  <c r="K165" i="2" s="1"/>
  <c r="K167" i="2" a="1"/>
  <c r="K167" i="2" s="1"/>
  <c r="K169" i="2" a="1"/>
  <c r="K169" i="2" s="1"/>
  <c r="L171" i="2" a="1"/>
  <c r="L171" i="2" s="1"/>
  <c r="L173" i="2" a="1"/>
  <c r="L173" i="2" s="1"/>
  <c r="L175" i="2" a="1"/>
  <c r="L175" i="2" s="1"/>
  <c r="K180" i="2" a="1"/>
  <c r="K180" i="2" s="1"/>
  <c r="L184" i="2" a="1"/>
  <c r="L184" i="2" s="1"/>
  <c r="K186" i="2" a="1"/>
  <c r="K186" i="2" s="1"/>
  <c r="L188" i="2" a="1"/>
  <c r="L188" i="2" s="1"/>
  <c r="L190" i="2" a="1"/>
  <c r="L190" i="2" s="1"/>
  <c r="L192" i="2" a="1"/>
  <c r="L192" i="2" s="1"/>
  <c r="K194" i="2" a="1"/>
  <c r="K194" i="2" s="1"/>
  <c r="L196" i="2" a="1"/>
  <c r="L196" i="2" s="1"/>
  <c r="K198" i="2" a="1"/>
  <c r="K198" i="2" s="1"/>
  <c r="K200" i="2" a="1"/>
  <c r="K200" i="2" s="1"/>
  <c r="K202" i="2" a="1"/>
  <c r="K202" i="2" s="1"/>
  <c r="K204" i="2" a="1"/>
  <c r="K204" i="2" s="1"/>
  <c r="K208" i="2" a="1"/>
  <c r="K208" i="2" s="1"/>
  <c r="L217" i="2" a="1"/>
  <c r="L217" i="2" s="1"/>
  <c r="L221" i="2" a="1"/>
  <c r="L221" i="2" s="1"/>
  <c r="L223" i="2" a="1"/>
  <c r="L223" i="2" s="1"/>
  <c r="L225" i="2" a="1"/>
  <c r="L225" i="2" s="1"/>
  <c r="L227" i="2" a="1"/>
  <c r="L227" i="2" s="1"/>
  <c r="K229" i="2" a="1"/>
  <c r="K229" i="2" s="1"/>
  <c r="L231" i="2" a="1"/>
  <c r="L231" i="2" s="1"/>
  <c r="K233" i="2" a="1"/>
  <c r="K233" i="2" s="1"/>
  <c r="K235" i="2" a="1"/>
  <c r="K235" i="2" s="1"/>
  <c r="L237" i="2" a="1"/>
  <c r="L237" i="2" s="1"/>
  <c r="L239" i="2" a="1"/>
  <c r="L239" i="2" s="1"/>
  <c r="L241" i="2" a="1"/>
  <c r="L241" i="2" s="1"/>
  <c r="K244" i="2" a="1"/>
  <c r="K244" i="2" s="1"/>
  <c r="K246" i="2" a="1"/>
  <c r="K246" i="2" s="1"/>
  <c r="K248" i="2" a="1"/>
  <c r="K248" i="2" s="1"/>
  <c r="L250" i="2" a="1"/>
  <c r="L250" i="2" s="1"/>
  <c r="L252" i="2" a="1"/>
  <c r="L252" i="2" s="1"/>
  <c r="L254" i="2" a="1"/>
  <c r="L254" i="2" s="1"/>
  <c r="L263" i="2" a="1"/>
  <c r="L263" i="2" s="1"/>
  <c r="L265" i="2" a="1"/>
  <c r="L265" i="2" s="1"/>
  <c r="K268" i="2" a="1"/>
  <c r="K268" i="2" s="1"/>
  <c r="L270" i="2" a="1"/>
  <c r="L270" i="2" s="1"/>
  <c r="K275" i="2" a="1"/>
  <c r="K275" i="2" s="1"/>
  <c r="L277" i="2" a="1"/>
  <c r="L277" i="2" s="1"/>
  <c r="K280" i="2" a="1"/>
  <c r="K280" i="2" s="1"/>
  <c r="K282" i="2" a="1"/>
  <c r="K282" i="2" s="1"/>
  <c r="K287" i="2" a="1"/>
  <c r="K287" i="2" s="1"/>
  <c r="K289" i="2" a="1"/>
  <c r="K289" i="2" s="1"/>
  <c r="K292" i="2" a="1"/>
  <c r="K292" i="2" s="1"/>
  <c r="K294" i="2" a="1"/>
  <c r="K294" i="2" s="1"/>
  <c r="L296" i="2" a="1"/>
  <c r="L296" i="2" s="1"/>
  <c r="K299" i="2" a="1"/>
  <c r="K299" i="2" s="1"/>
  <c r="K301" i="2" a="1"/>
  <c r="K301" i="2" s="1"/>
  <c r="K303" i="2" a="1"/>
  <c r="K303" i="2" s="1"/>
  <c r="K306" i="2" a="1"/>
  <c r="K306" i="2" s="1"/>
  <c r="L308" i="2" a="1"/>
  <c r="L308" i="2" s="1"/>
  <c r="K311" i="2" a="1"/>
  <c r="K311" i="2" s="1"/>
  <c r="K314" i="2" a="1"/>
  <c r="K314" i="2" s="1"/>
  <c r="L316" i="2" a="1"/>
  <c r="L316" i="2" s="1"/>
  <c r="K319" i="2" a="1"/>
  <c r="K319" i="2" s="1"/>
  <c r="K322" i="2" a="1"/>
  <c r="K322" i="2" s="1"/>
  <c r="L324" i="2" a="1"/>
  <c r="L324" i="2" s="1"/>
  <c r="K327" i="2" a="1"/>
  <c r="K327" i="2" s="1"/>
  <c r="K330" i="2" a="1"/>
  <c r="K330" i="2" s="1"/>
  <c r="L332" i="2" a="1"/>
  <c r="L332" i="2" s="1"/>
  <c r="K335" i="2" a="1"/>
  <c r="K335" i="2" s="1"/>
  <c r="K338" i="2" a="1"/>
  <c r="K338" i="2" s="1"/>
  <c r="L340" i="2" a="1"/>
  <c r="L340" i="2" s="1"/>
  <c r="K343" i="2" a="1"/>
  <c r="K343" i="2" s="1"/>
  <c r="K346" i="2" a="1"/>
  <c r="K346" i="2" s="1"/>
  <c r="L348" i="2" a="1"/>
  <c r="L348" i="2" s="1"/>
  <c r="K351" i="2" a="1"/>
  <c r="K351" i="2" s="1"/>
  <c r="K354" i="2" a="1"/>
  <c r="K354" i="2" s="1"/>
  <c r="L356" i="2" a="1"/>
  <c r="L356" i="2" s="1"/>
  <c r="L358" i="2" a="1"/>
  <c r="L358" i="2" s="1"/>
  <c r="L360" i="2" a="1"/>
  <c r="L360" i="2" s="1"/>
  <c r="L362" i="2" a="1"/>
  <c r="L362" i="2" s="1"/>
  <c r="L364" i="2" a="1"/>
  <c r="L364" i="2" s="1"/>
  <c r="L366" i="2" a="1"/>
  <c r="L366" i="2" s="1"/>
  <c r="L368" i="2" a="1"/>
  <c r="L368" i="2" s="1"/>
  <c r="L370" i="2" a="1"/>
  <c r="L370" i="2" s="1"/>
  <c r="L372" i="2" a="1"/>
  <c r="L372" i="2" s="1"/>
  <c r="L374" i="2" a="1"/>
  <c r="L374" i="2" s="1"/>
  <c r="L376" i="2" a="1"/>
  <c r="L376" i="2" s="1"/>
  <c r="L378" i="2" a="1"/>
  <c r="L378" i="2" s="1"/>
  <c r="L380" i="2" a="1"/>
  <c r="L380" i="2" s="1"/>
  <c r="L382" i="2" a="1"/>
  <c r="L382" i="2" s="1"/>
  <c r="L384" i="2" a="1"/>
  <c r="L384" i="2" s="1"/>
  <c r="L386" i="2" a="1"/>
  <c r="L386" i="2" s="1"/>
  <c r="L388" i="2" a="1"/>
  <c r="L388" i="2" s="1"/>
  <c r="L390" i="2" a="1"/>
  <c r="L390" i="2" s="1"/>
  <c r="L392" i="2" a="1"/>
  <c r="L392" i="2" s="1"/>
  <c r="L394" i="2" a="1"/>
  <c r="L394" i="2" s="1"/>
  <c r="K3" i="2" a="1"/>
  <c r="K3" i="2" s="1"/>
  <c r="M6" i="2" a="1"/>
  <c r="M6" i="2" s="1"/>
  <c r="M10" i="2" a="1"/>
  <c r="M10" i="2" s="1"/>
  <c r="M13" i="2" a="1"/>
  <c r="M13" i="2" s="1"/>
  <c r="M16" i="2" a="1"/>
  <c r="M16" i="2" s="1"/>
  <c r="M23" i="2" a="1"/>
  <c r="M23" i="2" s="1"/>
  <c r="M26" i="2" a="1"/>
  <c r="M26" i="2" s="1"/>
  <c r="M29" i="2" a="1"/>
  <c r="M29" i="2" s="1"/>
  <c r="M32" i="2" a="1"/>
  <c r="M32" i="2" s="1"/>
  <c r="M39" i="2" a="1"/>
  <c r="M39" i="2" s="1"/>
  <c r="M42" i="2" a="1"/>
  <c r="M42" i="2" s="1"/>
  <c r="M45" i="2" a="1"/>
  <c r="M45" i="2" s="1"/>
  <c r="M48" i="2" a="1"/>
  <c r="M48" i="2" s="1"/>
  <c r="M55" i="2" a="1"/>
  <c r="M55" i="2" s="1"/>
  <c r="M58" i="2" a="1"/>
  <c r="M58" i="2" s="1"/>
  <c r="M61" i="2" a="1"/>
  <c r="M61" i="2" s="1"/>
  <c r="M64" i="2" a="1"/>
  <c r="M64" i="2" s="1"/>
  <c r="M71" i="2" a="1"/>
  <c r="M71" i="2" s="1"/>
  <c r="M74" i="2" a="1"/>
  <c r="M74" i="2" s="1"/>
  <c r="M77" i="2" a="1"/>
  <c r="M77" i="2" s="1"/>
  <c r="M80" i="2" a="1"/>
  <c r="M80" i="2" s="1"/>
  <c r="M87" i="2" a="1"/>
  <c r="M87" i="2" s="1"/>
  <c r="M90" i="2" a="1"/>
  <c r="M90" i="2" s="1"/>
  <c r="M93" i="2" a="1"/>
  <c r="M93" i="2" s="1"/>
  <c r="M96" i="2" a="1"/>
  <c r="M96" i="2" s="1"/>
  <c r="M103" i="2" a="1"/>
  <c r="M103" i="2" s="1"/>
  <c r="M106" i="2" a="1"/>
  <c r="M106" i="2" s="1"/>
  <c r="M109" i="2" a="1"/>
  <c r="M109" i="2" s="1"/>
  <c r="M112" i="2" a="1"/>
  <c r="M112" i="2" s="1"/>
  <c r="M119" i="2" a="1"/>
  <c r="M119" i="2" s="1"/>
  <c r="M122" i="2" a="1"/>
  <c r="M122" i="2" s="1"/>
  <c r="M125" i="2" a="1"/>
  <c r="M125" i="2" s="1"/>
  <c r="M128" i="2" a="1"/>
  <c r="M128" i="2" s="1"/>
  <c r="M135" i="2" a="1"/>
  <c r="M135" i="2" s="1"/>
  <c r="M139" i="2" a="1"/>
  <c r="M139" i="2" s="1"/>
  <c r="M142" i="2" a="1"/>
  <c r="M142" i="2" s="1"/>
  <c r="M146" i="2" a="1"/>
  <c r="M146" i="2" s="1"/>
  <c r="M149" i="2" a="1"/>
  <c r="M149" i="2" s="1"/>
  <c r="M153" i="2" a="1"/>
  <c r="M153" i="2" s="1"/>
  <c r="M159" i="2" a="1"/>
  <c r="M159" i="2" s="1"/>
  <c r="M162" i="2" a="1"/>
  <c r="M162" i="2" s="1"/>
  <c r="M165" i="2" a="1"/>
  <c r="M165" i="2" s="1"/>
  <c r="M169" i="2" a="1"/>
  <c r="M169" i="2" s="1"/>
  <c r="M172" i="2" a="1"/>
  <c r="M172" i="2" s="1"/>
  <c r="M176" i="2" a="1"/>
  <c r="M176" i="2" s="1"/>
  <c r="M179" i="2" a="1"/>
  <c r="M179" i="2" s="1"/>
  <c r="M182" i="2" a="1"/>
  <c r="M182" i="2" s="1"/>
  <c r="M185" i="2" a="1"/>
  <c r="M185" i="2" s="1"/>
  <c r="M192" i="2" a="1"/>
  <c r="M192" i="2" s="1"/>
  <c r="M195" i="2" a="1"/>
  <c r="M195" i="2" s="1"/>
  <c r="M198" i="2" a="1"/>
  <c r="M198" i="2" s="1"/>
  <c r="M201" i="2" a="1"/>
  <c r="M201" i="2" s="1"/>
  <c r="M208" i="2" a="1"/>
  <c r="M208" i="2" s="1"/>
  <c r="M211" i="2" a="1"/>
  <c r="M211" i="2" s="1"/>
  <c r="M214" i="2" a="1"/>
  <c r="M214" i="2" s="1"/>
  <c r="M217" i="2" a="1"/>
  <c r="M217" i="2" s="1"/>
  <c r="M224" i="2" a="1"/>
  <c r="M224" i="2" s="1"/>
  <c r="M227" i="2" a="1"/>
  <c r="M227" i="2" s="1"/>
  <c r="M231" i="2" a="1"/>
  <c r="M231" i="2" s="1"/>
  <c r="M234" i="2" a="1"/>
  <c r="M234" i="2" s="1"/>
  <c r="M237" i="2" a="1"/>
  <c r="M237" i="2" s="1"/>
  <c r="M244" i="2" a="1"/>
  <c r="M244" i="2" s="1"/>
  <c r="M247" i="2" a="1"/>
  <c r="M247" i="2" s="1"/>
  <c r="M250" i="2" a="1"/>
  <c r="M250" i="2" s="1"/>
  <c r="M253" i="2" a="1"/>
  <c r="M253" i="2" s="1"/>
  <c r="M260" i="2" a="1"/>
  <c r="M260" i="2" s="1"/>
  <c r="M263" i="2" a="1"/>
  <c r="M263" i="2" s="1"/>
  <c r="M266" i="2" a="1"/>
  <c r="M266" i="2" s="1"/>
  <c r="M269" i="2" a="1"/>
  <c r="M269" i="2" s="1"/>
  <c r="M276" i="2" a="1"/>
  <c r="M276" i="2" s="1"/>
  <c r="M279" i="2" a="1"/>
  <c r="M279" i="2" s="1"/>
  <c r="M282" i="2" a="1"/>
  <c r="M282" i="2" s="1"/>
  <c r="M285" i="2" a="1"/>
  <c r="M285" i="2" s="1"/>
  <c r="M292" i="2" a="1"/>
  <c r="M292" i="2" s="1"/>
  <c r="M295" i="2" a="1"/>
  <c r="M295" i="2" s="1"/>
  <c r="M298" i="2" a="1"/>
  <c r="M298" i="2" s="1"/>
  <c r="M301" i="2" a="1"/>
  <c r="M301" i="2" s="1"/>
  <c r="M305" i="2" a="1"/>
  <c r="M305" i="2" s="1"/>
  <c r="M309" i="2" a="1"/>
  <c r="M309" i="2" s="1"/>
  <c r="M313" i="2" a="1"/>
  <c r="M313" i="2" s="1"/>
  <c r="M317" i="2" a="1"/>
  <c r="M317" i="2" s="1"/>
  <c r="M321" i="2" a="1"/>
  <c r="M321" i="2" s="1"/>
  <c r="M325" i="2" a="1"/>
  <c r="M325" i="2" s="1"/>
  <c r="M329" i="2" a="1"/>
  <c r="M329" i="2" s="1"/>
  <c r="M333" i="2" a="1"/>
  <c r="M333" i="2" s="1"/>
  <c r="M337" i="2" a="1"/>
  <c r="M337" i="2" s="1"/>
  <c r="M341" i="2" a="1"/>
  <c r="M341" i="2" s="1"/>
  <c r="M345" i="2" a="1"/>
  <c r="M345" i="2" s="1"/>
  <c r="M349" i="2" a="1"/>
  <c r="M349" i="2" s="1"/>
  <c r="M353" i="2" a="1"/>
  <c r="M353" i="2" s="1"/>
  <c r="M357" i="2" a="1"/>
  <c r="M357" i="2" s="1"/>
  <c r="M361" i="2" a="1"/>
  <c r="M361" i="2" s="1"/>
  <c r="M365" i="2" a="1"/>
  <c r="M365" i="2" s="1"/>
  <c r="M369" i="2" a="1"/>
  <c r="M369" i="2" s="1"/>
  <c r="M373" i="2" a="1"/>
  <c r="M373" i="2" s="1"/>
  <c r="M377" i="2" a="1"/>
  <c r="M377" i="2" s="1"/>
  <c r="M381" i="2" a="1"/>
  <c r="M381" i="2" s="1"/>
  <c r="M385" i="2" a="1"/>
  <c r="M385" i="2" s="1"/>
  <c r="M389" i="2" a="1"/>
  <c r="M389" i="2" s="1"/>
  <c r="M393" i="2" a="1"/>
  <c r="M393" i="2" s="1"/>
  <c r="F4" i="2" a="1"/>
  <c r="F4" i="2" s="1"/>
  <c r="G5" i="2" a="1"/>
  <c r="G5" i="2" s="1"/>
  <c r="G7" i="2" a="1"/>
  <c r="G7" i="2" s="1"/>
  <c r="F9" i="2" a="1"/>
  <c r="F9" i="2" s="1"/>
  <c r="G10" i="2" a="1"/>
  <c r="G10" i="2" s="1"/>
  <c r="F12" i="2" a="1"/>
  <c r="F12" i="2" s="1"/>
  <c r="G15" i="2" a="1"/>
  <c r="G15" i="2" s="1"/>
  <c r="F17" i="2" a="1"/>
  <c r="F17" i="2" s="1"/>
  <c r="G18" i="2" a="1"/>
  <c r="G18" i="2" s="1"/>
  <c r="F20" i="2" a="1"/>
  <c r="F20" i="2" s="1"/>
  <c r="G23" i="2" a="1"/>
  <c r="G23" i="2" s="1"/>
  <c r="F25" i="2" a="1"/>
  <c r="F25" i="2" s="1"/>
  <c r="G26" i="2" a="1"/>
  <c r="G26" i="2" s="1"/>
  <c r="F28" i="2" a="1"/>
  <c r="F28" i="2" s="1"/>
  <c r="G31" i="2" a="1"/>
  <c r="G31" i="2" s="1"/>
  <c r="F33" i="2" a="1"/>
  <c r="F33" i="2" s="1"/>
  <c r="G34" i="2" a="1"/>
  <c r="G34" i="2" s="1"/>
  <c r="F36" i="2" a="1"/>
  <c r="F36" i="2" s="1"/>
  <c r="G39" i="2" a="1"/>
  <c r="G39" i="2" s="1"/>
  <c r="F41" i="2" a="1"/>
  <c r="F41" i="2" s="1"/>
  <c r="G42" i="2" a="1"/>
  <c r="G42" i="2" s="1"/>
  <c r="F44" i="2" a="1"/>
  <c r="F44" i="2" s="1"/>
  <c r="G47" i="2" a="1"/>
  <c r="G47" i="2" s="1"/>
  <c r="F49" i="2" a="1"/>
  <c r="F49" i="2" s="1"/>
  <c r="G50" i="2" a="1"/>
  <c r="G50" i="2" s="1"/>
  <c r="F52" i="2" a="1"/>
  <c r="F52" i="2" s="1"/>
  <c r="G55" i="2" a="1"/>
  <c r="G55" i="2" s="1"/>
  <c r="F57" i="2" a="1"/>
  <c r="F57" i="2" s="1"/>
  <c r="G58" i="2" a="1"/>
  <c r="G58" i="2" s="1"/>
  <c r="F60" i="2" a="1"/>
  <c r="F60" i="2" s="1"/>
  <c r="G63" i="2" a="1"/>
  <c r="G63" i="2" s="1"/>
  <c r="F65" i="2" a="1"/>
  <c r="F65" i="2" s="1"/>
  <c r="G66" i="2" a="1"/>
  <c r="G66" i="2" s="1"/>
  <c r="F68" i="2" a="1"/>
  <c r="F68" i="2" s="1"/>
  <c r="G71" i="2" a="1"/>
  <c r="G71" i="2" s="1"/>
  <c r="F73" i="2" a="1"/>
  <c r="F73" i="2" s="1"/>
  <c r="G74" i="2" a="1"/>
  <c r="G74" i="2" s="1"/>
  <c r="F76" i="2" a="1"/>
  <c r="F76" i="2" s="1"/>
  <c r="G79" i="2" a="1"/>
  <c r="G79" i="2" s="1"/>
  <c r="F81" i="2" a="1"/>
  <c r="F81" i="2" s="1"/>
  <c r="G82" i="2" a="1"/>
  <c r="G82" i="2" s="1"/>
  <c r="F84" i="2" a="1"/>
  <c r="F84" i="2" s="1"/>
  <c r="G87" i="2" a="1"/>
  <c r="G87" i="2" s="1"/>
  <c r="F89" i="2" a="1"/>
  <c r="F89" i="2" s="1"/>
  <c r="F91" i="2" a="1"/>
  <c r="F91" i="2" s="1"/>
  <c r="F93" i="2" a="1"/>
  <c r="F93" i="2" s="1"/>
  <c r="F95" i="2" a="1"/>
  <c r="F95" i="2" s="1"/>
  <c r="F97" i="2" a="1"/>
  <c r="F97" i="2" s="1"/>
  <c r="F99" i="2" a="1"/>
  <c r="F99" i="2" s="1"/>
  <c r="F101" i="2" a="1"/>
  <c r="F101" i="2" s="1"/>
  <c r="F103" i="2" a="1"/>
  <c r="F103" i="2" s="1"/>
  <c r="F105" i="2" a="1"/>
  <c r="F105" i="2" s="1"/>
  <c r="F107" i="2" a="1"/>
  <c r="F107" i="2" s="1"/>
  <c r="F109" i="2" a="1"/>
  <c r="F109" i="2" s="1"/>
  <c r="F111" i="2" a="1"/>
  <c r="F111" i="2" s="1"/>
  <c r="F113" i="2" a="1"/>
  <c r="F113" i="2" s="1"/>
  <c r="F115" i="2" a="1"/>
  <c r="F115" i="2" s="1"/>
  <c r="F117" i="2" a="1"/>
  <c r="F117" i="2" s="1"/>
  <c r="F119" i="2" a="1"/>
  <c r="F119" i="2" s="1"/>
  <c r="F121" i="2" a="1"/>
  <c r="F121" i="2" s="1"/>
  <c r="F123" i="2" a="1"/>
  <c r="F123" i="2" s="1"/>
  <c r="F125" i="2" a="1"/>
  <c r="F125" i="2" s="1"/>
  <c r="F127" i="2" a="1"/>
  <c r="F127" i="2" s="1"/>
  <c r="F129" i="2" a="1"/>
  <c r="F129" i="2" s="1"/>
  <c r="G130" i="2" a="1"/>
  <c r="G130" i="2" s="1"/>
  <c r="G132" i="2" a="1"/>
  <c r="G132" i="2" s="1"/>
  <c r="F134" i="2" a="1"/>
  <c r="F134" i="2" s="1"/>
  <c r="F136" i="2" a="1"/>
  <c r="F136" i="2" s="1"/>
  <c r="G137" i="2" a="1"/>
  <c r="G137" i="2" s="1"/>
  <c r="G139" i="2" a="1"/>
  <c r="G139" i="2" s="1"/>
  <c r="F143" i="2" a="1"/>
  <c r="F143" i="2" s="1"/>
  <c r="F145" i="2" a="1"/>
  <c r="F145" i="2" s="1"/>
  <c r="G146" i="2" a="1"/>
  <c r="G146" i="2" s="1"/>
  <c r="G148" i="2" a="1"/>
  <c r="G148" i="2" s="1"/>
  <c r="F150" i="2" a="1"/>
  <c r="F150" i="2" s="1"/>
  <c r="F152" i="2" a="1"/>
  <c r="F152" i="2" s="1"/>
  <c r="F155" i="2" a="1"/>
  <c r="F155" i="2" s="1"/>
  <c r="F157" i="2" a="1"/>
  <c r="F157" i="2" s="1"/>
  <c r="F159" i="2" a="1"/>
  <c r="F159" i="2" s="1"/>
  <c r="F161" i="2" a="1"/>
  <c r="F161" i="2" s="1"/>
  <c r="F163" i="2" a="1"/>
  <c r="F163" i="2" s="1"/>
  <c r="F165" i="2" a="1"/>
  <c r="F165" i="2" s="1"/>
  <c r="F167" i="2" a="1"/>
  <c r="F167" i="2" s="1"/>
  <c r="F169" i="2" a="1"/>
  <c r="F169" i="2" s="1"/>
  <c r="F171" i="2" a="1"/>
  <c r="F171" i="2" s="1"/>
  <c r="F173" i="2" a="1"/>
  <c r="F173" i="2" s="1"/>
  <c r="F175" i="2" a="1"/>
  <c r="F175" i="2" s="1"/>
  <c r="F177" i="2" a="1"/>
  <c r="F177" i="2" s="1"/>
  <c r="F179" i="2" a="1"/>
  <c r="F179" i="2" s="1"/>
  <c r="F181" i="2" a="1"/>
  <c r="F181" i="2" s="1"/>
  <c r="F183" i="2" a="1"/>
  <c r="F183" i="2" s="1"/>
  <c r="F185" i="2" a="1"/>
  <c r="F185" i="2" s="1"/>
  <c r="F187" i="2" a="1"/>
  <c r="F187" i="2" s="1"/>
  <c r="F189" i="2" a="1"/>
  <c r="F189" i="2" s="1"/>
  <c r="F191" i="2" a="1"/>
  <c r="F191" i="2" s="1"/>
  <c r="F193" i="2" a="1"/>
  <c r="F193" i="2" s="1"/>
  <c r="F195" i="2" a="1"/>
  <c r="F195" i="2" s="1"/>
  <c r="F197" i="2" a="1"/>
  <c r="F197" i="2" s="1"/>
  <c r="F199" i="2" a="1"/>
  <c r="F199" i="2" s="1"/>
  <c r="F201" i="2" a="1"/>
  <c r="F201" i="2" s="1"/>
  <c r="F203" i="2" a="1"/>
  <c r="F203" i="2" s="1"/>
  <c r="F205" i="2" a="1"/>
  <c r="F205" i="2" s="1"/>
  <c r="F207" i="2" a="1"/>
  <c r="F207" i="2" s="1"/>
  <c r="F209" i="2" a="1"/>
  <c r="F209" i="2" s="1"/>
  <c r="F211" i="2" a="1"/>
  <c r="F211" i="2" s="1"/>
  <c r="F213" i="2" a="1"/>
  <c r="F213" i="2" s="1"/>
  <c r="F215" i="2" a="1"/>
  <c r="F215" i="2" s="1"/>
  <c r="F217" i="2" a="1"/>
  <c r="F217" i="2" s="1"/>
  <c r="F219" i="2" a="1"/>
  <c r="F219" i="2" s="1"/>
  <c r="F221" i="2" a="1"/>
  <c r="F221" i="2" s="1"/>
  <c r="G222" i="2" a="1"/>
  <c r="G222" i="2" s="1"/>
  <c r="G224" i="2" a="1"/>
  <c r="G224" i="2" s="1"/>
  <c r="F228" i="2" a="1"/>
  <c r="F228" i="2" s="1"/>
  <c r="G229" i="2" a="1"/>
  <c r="G229" i="2" s="1"/>
  <c r="F231" i="2" a="1"/>
  <c r="F231" i="2" s="1"/>
  <c r="F234" i="2" a="1"/>
  <c r="F234" i="2" s="1"/>
  <c r="G237" i="2" a="1"/>
  <c r="G237" i="2" s="1"/>
  <c r="F239" i="2" a="1"/>
  <c r="F239" i="2" s="1"/>
  <c r="G240" i="2" a="1"/>
  <c r="G240" i="2" s="1"/>
  <c r="F242" i="2" a="1"/>
  <c r="F242" i="2" s="1"/>
  <c r="G245" i="2" a="1"/>
  <c r="G245" i="2" s="1"/>
  <c r="F247" i="2" a="1"/>
  <c r="F247" i="2" s="1"/>
  <c r="G248" i="2" a="1"/>
  <c r="G248" i="2" s="1"/>
  <c r="F250" i="2" a="1"/>
  <c r="F250" i="2" s="1"/>
  <c r="F252" i="2" a="1"/>
  <c r="F252" i="2" s="1"/>
  <c r="G255" i="2" a="1"/>
  <c r="G255" i="2" s="1"/>
  <c r="G257" i="2" a="1"/>
  <c r="G257" i="2" s="1"/>
  <c r="F259" i="2" a="1"/>
  <c r="F259" i="2" s="1"/>
  <c r="F261" i="2" a="1"/>
  <c r="F261" i="2" s="1"/>
  <c r="G262" i="2" a="1"/>
  <c r="G262" i="2" s="1"/>
  <c r="G264" i="2" a="1"/>
  <c r="G264" i="2" s="1"/>
  <c r="F266" i="2" a="1"/>
  <c r="F266" i="2" s="1"/>
  <c r="F268" i="2" a="1"/>
  <c r="F268" i="2" s="1"/>
  <c r="G271" i="2" a="1"/>
  <c r="G271" i="2" s="1"/>
  <c r="G273" i="2" a="1"/>
  <c r="G273" i="2" s="1"/>
  <c r="F275" i="2" a="1"/>
  <c r="F275" i="2" s="1"/>
  <c r="F277" i="2" a="1"/>
  <c r="F277" i="2" s="1"/>
  <c r="G278" i="2" a="1"/>
  <c r="G278" i="2" s="1"/>
  <c r="F280" i="2" a="1"/>
  <c r="F280" i="2" s="1"/>
  <c r="F283" i="2" a="1"/>
  <c r="F283" i="2" s="1"/>
  <c r="F285" i="2" a="1"/>
  <c r="F285" i="2" s="1"/>
  <c r="G286" i="2" a="1"/>
  <c r="G286" i="2" s="1"/>
  <c r="F288" i="2" a="1"/>
  <c r="F288" i="2" s="1"/>
  <c r="F291" i="2" a="1"/>
  <c r="F291" i="2" s="1"/>
  <c r="F293" i="2" a="1"/>
  <c r="F293" i="2" s="1"/>
  <c r="G294" i="2" a="1"/>
  <c r="G294" i="2" s="1"/>
  <c r="F296" i="2" a="1"/>
  <c r="F296" i="2" s="1"/>
  <c r="F299" i="2" a="1"/>
  <c r="F299" i="2" s="1"/>
  <c r="F301" i="2" a="1"/>
  <c r="F301" i="2" s="1"/>
  <c r="G302" i="2" a="1"/>
  <c r="G302" i="2" s="1"/>
  <c r="F304" i="2" a="1"/>
  <c r="F304" i="2" s="1"/>
  <c r="F307" i="2" a="1"/>
  <c r="F307" i="2" s="1"/>
  <c r="F309" i="2" a="1"/>
  <c r="F309" i="2" s="1"/>
  <c r="G310" i="2" a="1"/>
  <c r="G310" i="2" s="1"/>
  <c r="F312" i="2" a="1"/>
  <c r="F312" i="2" s="1"/>
  <c r="F315" i="2" a="1"/>
  <c r="F315" i="2" s="1"/>
  <c r="F317" i="2" a="1"/>
  <c r="F317" i="2" s="1"/>
  <c r="G318" i="2" a="1"/>
  <c r="G318" i="2" s="1"/>
  <c r="F320" i="2" a="1"/>
  <c r="F320" i="2" s="1"/>
  <c r="F323" i="2" a="1"/>
  <c r="F323" i="2" s="1"/>
  <c r="F325" i="2" a="1"/>
  <c r="F325" i="2" s="1"/>
  <c r="G326" i="2" a="1"/>
  <c r="G326" i="2" s="1"/>
  <c r="F328" i="2" a="1"/>
  <c r="F328" i="2" s="1"/>
  <c r="F331" i="2" a="1"/>
  <c r="F331" i="2" s="1"/>
  <c r="F333" i="2" a="1"/>
  <c r="F333" i="2" s="1"/>
  <c r="G334" i="2" a="1"/>
  <c r="G334" i="2" s="1"/>
  <c r="F336" i="2" a="1"/>
  <c r="F336" i="2" s="1"/>
  <c r="F339" i="2" a="1"/>
  <c r="F339" i="2" s="1"/>
  <c r="F341" i="2" a="1"/>
  <c r="F341" i="2" s="1"/>
  <c r="G342" i="2" a="1"/>
  <c r="G342" i="2" s="1"/>
  <c r="F344" i="2" a="1"/>
  <c r="F344" i="2" s="1"/>
  <c r="F347" i="2" a="1"/>
  <c r="F347" i="2" s="1"/>
  <c r="F349" i="2" a="1"/>
  <c r="F349" i="2" s="1"/>
  <c r="G350" i="2" a="1"/>
  <c r="G350" i="2" s="1"/>
  <c r="F352" i="2" a="1"/>
  <c r="F352" i="2" s="1"/>
  <c r="G355" i="2" a="1"/>
  <c r="G355" i="2" s="1"/>
  <c r="G357" i="2" a="1"/>
  <c r="G357" i="2" s="1"/>
  <c r="F359" i="2" a="1"/>
  <c r="F359" i="2" s="1"/>
  <c r="F361" i="2" a="1"/>
  <c r="F361" i="2" s="1"/>
  <c r="G362" i="2" a="1"/>
  <c r="G362" i="2" s="1"/>
  <c r="G364" i="2" a="1"/>
  <c r="G364" i="2" s="1"/>
  <c r="F366" i="2" a="1"/>
  <c r="F366" i="2" s="1"/>
  <c r="F368" i="2" a="1"/>
  <c r="F368" i="2" s="1"/>
  <c r="G371" i="2" a="1"/>
  <c r="G371" i="2" s="1"/>
  <c r="G373" i="2" a="1"/>
  <c r="G373" i="2" s="1"/>
  <c r="G376" i="2" a="1"/>
  <c r="G376" i="2" s="1"/>
  <c r="F378" i="2" a="1"/>
  <c r="F378" i="2" s="1"/>
  <c r="G379" i="2" a="1"/>
  <c r="G379" i="2" s="1"/>
  <c r="G381" i="2" a="1"/>
  <c r="G381" i="2" s="1"/>
  <c r="F384" i="2" a="1"/>
  <c r="F384" i="2" s="1"/>
  <c r="G385" i="2" a="1"/>
  <c r="G385" i="2" s="1"/>
  <c r="F388" i="2" a="1"/>
  <c r="F388" i="2" s="1"/>
  <c r="G389" i="2" a="1"/>
  <c r="G389" i="2" s="1"/>
  <c r="F392" i="2" a="1"/>
  <c r="F392" i="2" s="1"/>
  <c r="G393" i="2" a="1"/>
  <c r="G393" i="2" s="1"/>
  <c r="G3" i="2" a="1"/>
  <c r="G3" i="2" s="1"/>
  <c r="E19" i="2" a="1"/>
  <c r="E19" i="2" s="1"/>
  <c r="E22" i="2" a="1"/>
  <c r="E22" i="2" s="1"/>
  <c r="E29" i="2" a="1"/>
  <c r="E29" i="2" s="1"/>
  <c r="E32" i="2" a="1"/>
  <c r="E32" i="2" s="1"/>
  <c r="E35" i="2" a="1"/>
  <c r="E35" i="2" s="1"/>
  <c r="E38" i="2" a="1"/>
  <c r="E38" i="2" s="1"/>
  <c r="E45" i="2" a="1"/>
  <c r="E45" i="2" s="1"/>
  <c r="E48" i="2" a="1"/>
  <c r="E48" i="2" s="1"/>
  <c r="E51" i="2" a="1"/>
  <c r="E51" i="2" s="1"/>
  <c r="E54" i="2" a="1"/>
  <c r="E54" i="2" s="1"/>
  <c r="E61" i="2" a="1"/>
  <c r="E61" i="2" s="1"/>
  <c r="E64" i="2" a="1"/>
  <c r="E64" i="2" s="1"/>
  <c r="E67" i="2" a="1"/>
  <c r="E67" i="2" s="1"/>
  <c r="E70" i="2" a="1"/>
  <c r="E70" i="2" s="1"/>
  <c r="E77" i="2" a="1"/>
  <c r="E77" i="2" s="1"/>
  <c r="E80" i="2" a="1"/>
  <c r="E80" i="2" s="1"/>
  <c r="E83" i="2" a="1"/>
  <c r="E83" i="2" s="1"/>
  <c r="E86" i="2" a="1"/>
  <c r="E86" i="2" s="1"/>
  <c r="E93" i="2" a="1"/>
  <c r="E93" i="2" s="1"/>
  <c r="E96" i="2" a="1"/>
  <c r="E96" i="2" s="1"/>
  <c r="E99" i="2" a="1"/>
  <c r="E99" i="2" s="1"/>
  <c r="E102" i="2" a="1"/>
  <c r="E102" i="2" s="1"/>
  <c r="E109" i="2" a="1"/>
  <c r="E109" i="2" s="1"/>
  <c r="E112" i="2" a="1"/>
  <c r="E112" i="2" s="1"/>
  <c r="E115" i="2" a="1"/>
  <c r="E115" i="2" s="1"/>
  <c r="E118" i="2" a="1"/>
  <c r="E118" i="2" s="1"/>
  <c r="E125" i="2" a="1"/>
  <c r="E125" i="2" s="1"/>
  <c r="E128" i="2" a="1"/>
  <c r="E128" i="2" s="1"/>
  <c r="E131" i="2" a="1"/>
  <c r="E131" i="2" s="1"/>
  <c r="E134" i="2" a="1"/>
  <c r="E134" i="2" s="1"/>
  <c r="E141" i="2" a="1"/>
  <c r="E141" i="2" s="1"/>
  <c r="E144" i="2" a="1"/>
  <c r="E144" i="2" s="1"/>
  <c r="E147" i="2" a="1"/>
  <c r="E147" i="2" s="1"/>
  <c r="E150" i="2" a="1"/>
  <c r="E150" i="2" s="1"/>
  <c r="E157" i="2" a="1"/>
  <c r="E157" i="2" s="1"/>
  <c r="E160" i="2" a="1"/>
  <c r="E160" i="2" s="1"/>
  <c r="E163" i="2" a="1"/>
  <c r="E163" i="2" s="1"/>
  <c r="E166" i="2" a="1"/>
  <c r="E166" i="2" s="1"/>
  <c r="E173" i="2" a="1"/>
  <c r="E173" i="2" s="1"/>
  <c r="E176" i="2" a="1"/>
  <c r="E176" i="2" s="1"/>
  <c r="E179" i="2" a="1"/>
  <c r="E179" i="2" s="1"/>
  <c r="E182" i="2" a="1"/>
  <c r="E182" i="2" s="1"/>
  <c r="E186" i="2" a="1"/>
  <c r="E186" i="2" s="1"/>
  <c r="E189" i="2" a="1"/>
  <c r="E189" i="2" s="1"/>
  <c r="E192" i="2" a="1"/>
  <c r="E192" i="2" s="1"/>
  <c r="E198" i="2" a="1"/>
  <c r="E198" i="2" s="1"/>
  <c r="E202" i="2" a="1"/>
  <c r="E202" i="2" s="1"/>
  <c r="E209" i="2" a="1"/>
  <c r="E209" i="2" s="1"/>
  <c r="E213" i="2" a="1"/>
  <c r="E213" i="2" s="1"/>
  <c r="E216" i="2" a="1"/>
  <c r="E216" i="2" s="1"/>
  <c r="E220" i="2" a="1"/>
  <c r="E220" i="2" s="1"/>
  <c r="E223" i="2" a="1"/>
  <c r="E223" i="2" s="1"/>
  <c r="E227" i="2" a="1"/>
  <c r="E227" i="2" s="1"/>
  <c r="E230" i="2" a="1"/>
  <c r="E230" i="2" s="1"/>
  <c r="E234" i="2" a="1"/>
  <c r="E234" i="2" s="1"/>
  <c r="E237" i="2" a="1"/>
  <c r="E237" i="2" s="1"/>
  <c r="E240" i="2" a="1"/>
  <c r="E240" i="2" s="1"/>
  <c r="E246" i="2" a="1"/>
  <c r="E246" i="2" s="1"/>
  <c r="E250" i="2" a="1"/>
  <c r="E250" i="2" s="1"/>
  <c r="E253" i="2" a="1"/>
  <c r="E253" i="2" s="1"/>
  <c r="E256" i="2" a="1"/>
  <c r="E256" i="2" s="1"/>
  <c r="E262" i="2" a="1"/>
  <c r="E262" i="2" s="1"/>
  <c r="E266" i="2" a="1"/>
  <c r="E266" i="2" s="1"/>
  <c r="E269" i="2" a="1"/>
  <c r="E269" i="2" s="1"/>
  <c r="E272" i="2" a="1"/>
  <c r="E272" i="2" s="1"/>
  <c r="E278" i="2" a="1"/>
  <c r="E278" i="2" s="1"/>
  <c r="E282" i="2" a="1"/>
  <c r="E282" i="2" s="1"/>
  <c r="E285" i="2" a="1"/>
  <c r="E285" i="2" s="1"/>
  <c r="E288" i="2" a="1"/>
  <c r="E288" i="2" s="1"/>
  <c r="E295" i="2" a="1"/>
  <c r="E295" i="2" s="1"/>
  <c r="E299" i="2" a="1"/>
  <c r="E299" i="2" s="1"/>
  <c r="E305" i="2" a="1"/>
  <c r="E305" i="2" s="1"/>
  <c r="E308" i="2" a="1"/>
  <c r="E308" i="2" s="1"/>
  <c r="E311" i="2" a="1"/>
  <c r="E311" i="2" s="1"/>
  <c r="E314" i="2" a="1"/>
  <c r="E314" i="2" s="1"/>
  <c r="E319" i="2" a="1"/>
  <c r="E319" i="2" s="1"/>
  <c r="E322" i="2" a="1"/>
  <c r="E322" i="2" s="1"/>
  <c r="E327" i="2" a="1"/>
  <c r="E327" i="2" s="1"/>
  <c r="E330" i="2" a="1"/>
  <c r="E330" i="2" s="1"/>
  <c r="E335" i="2" a="1"/>
  <c r="E335" i="2" s="1"/>
  <c r="E338" i="2" a="1"/>
  <c r="E338" i="2" s="1"/>
  <c r="E343" i="2" a="1"/>
  <c r="E343" i="2" s="1"/>
  <c r="E346" i="2" a="1"/>
  <c r="E346" i="2" s="1"/>
  <c r="E351" i="2" a="1"/>
  <c r="E351" i="2" s="1"/>
  <c r="E354" i="2" a="1"/>
  <c r="E354" i="2" s="1"/>
  <c r="E359" i="2" a="1"/>
  <c r="E359" i="2" s="1"/>
  <c r="E362" i="2" a="1"/>
  <c r="E362" i="2" s="1"/>
  <c r="E367" i="2" a="1"/>
  <c r="E367" i="2" s="1"/>
  <c r="E370" i="2" a="1"/>
  <c r="E370" i="2" s="1"/>
  <c r="E373" i="2" a="1"/>
  <c r="E373" i="2" s="1"/>
  <c r="E376" i="2" a="1"/>
  <c r="E376" i="2" s="1"/>
  <c r="E381" i="2" a="1"/>
  <c r="E381" i="2" s="1"/>
  <c r="E384" i="2" a="1"/>
  <c r="E384" i="2" s="1"/>
  <c r="E389" i="2" a="1"/>
  <c r="E389" i="2" s="1"/>
  <c r="E392" i="2" a="1"/>
  <c r="E392" i="2" s="1"/>
  <c r="E6" i="2" a="1"/>
  <c r="E6" i="2" s="1"/>
  <c r="E10" i="2" a="1"/>
  <c r="E10" i="2" s="1"/>
  <c r="K11" i="2" a="1"/>
  <c r="K11" i="2" s="1"/>
  <c r="K27" i="2" a="1"/>
  <c r="K27" i="2" s="1"/>
  <c r="L36" i="2" a="1"/>
  <c r="L36" i="2" s="1"/>
  <c r="L43" i="2" a="1"/>
  <c r="L43" i="2" s="1"/>
  <c r="L52" i="2" a="1"/>
  <c r="L52" i="2" s="1"/>
  <c r="K62" i="2" a="1"/>
  <c r="K62" i="2" s="1"/>
  <c r="K69" i="2" a="1"/>
  <c r="K69" i="2" s="1"/>
  <c r="K78" i="2" a="1"/>
  <c r="K78" i="2" s="1"/>
  <c r="K82" i="2" a="1"/>
  <c r="K82" i="2" s="1"/>
  <c r="L85" i="2" a="1"/>
  <c r="L85" i="2" s="1"/>
  <c r="K89" i="2" a="1"/>
  <c r="K89" i="2" s="1"/>
  <c r="K92" i="2" a="1"/>
  <c r="K92" i="2" s="1"/>
  <c r="L103" i="2" a="1"/>
  <c r="L103" i="2" s="1"/>
  <c r="L106" i="2" a="1"/>
  <c r="L106" i="2" s="1"/>
  <c r="L109" i="2" a="1"/>
  <c r="L109" i="2" s="1"/>
  <c r="L112" i="2" a="1"/>
  <c r="L112" i="2" s="1"/>
  <c r="K115" i="2" a="1"/>
  <c r="K115" i="2" s="1"/>
  <c r="K118" i="2" a="1"/>
  <c r="K118" i="2" s="1"/>
  <c r="K121" i="2" a="1"/>
  <c r="K121" i="2" s="1"/>
  <c r="K124" i="2" a="1"/>
  <c r="K124" i="2" s="1"/>
  <c r="K135" i="2" a="1"/>
  <c r="K135" i="2" s="1"/>
  <c r="K137" i="2" a="1"/>
  <c r="K137" i="2" s="1"/>
  <c r="K139" i="2" a="1"/>
  <c r="K139" i="2" s="1"/>
  <c r="K141" i="2" a="1"/>
  <c r="K141" i="2" s="1"/>
  <c r="K145" i="2" a="1"/>
  <c r="K145" i="2" s="1"/>
  <c r="K149" i="2" a="1"/>
  <c r="K149" i="2" s="1"/>
  <c r="K151" i="2" a="1"/>
  <c r="K151" i="2" s="1"/>
  <c r="K155" i="2" a="1"/>
  <c r="K155" i="2" s="1"/>
  <c r="K157" i="2" a="1"/>
  <c r="K157" i="2" s="1"/>
  <c r="K159" i="2" a="1"/>
  <c r="K159" i="2" s="1"/>
  <c r="K161" i="2" a="1"/>
  <c r="K161" i="2" s="1"/>
  <c r="L163" i="2" a="1"/>
  <c r="L163" i="2" s="1"/>
  <c r="L165" i="2" a="1"/>
  <c r="L165" i="2" s="1"/>
  <c r="L167" i="2" a="1"/>
  <c r="L167" i="2" s="1"/>
  <c r="K172" i="2" a="1"/>
  <c r="K172" i="2" s="1"/>
  <c r="L176" i="2" a="1"/>
  <c r="L176" i="2" s="1"/>
  <c r="K178" i="2" a="1"/>
  <c r="K178" i="2" s="1"/>
  <c r="L180" i="2" a="1"/>
  <c r="L180" i="2" s="1"/>
  <c r="L182" i="2" a="1"/>
  <c r="L182" i="2" s="1"/>
  <c r="L186" i="2" a="1"/>
  <c r="L186" i="2" s="1"/>
  <c r="K189" i="2" a="1"/>
  <c r="K189" i="2" s="1"/>
  <c r="K191" i="2" a="1"/>
  <c r="K191" i="2" s="1"/>
  <c r="K195" i="2" a="1"/>
  <c r="K195" i="2" s="1"/>
  <c r="L198" i="2" a="1"/>
  <c r="L198" i="2" s="1"/>
  <c r="L202" i="2" a="1"/>
  <c r="L202" i="2" s="1"/>
  <c r="L204" i="2" a="1"/>
  <c r="L204" i="2" s="1"/>
  <c r="L206" i="2" a="1"/>
  <c r="L206" i="2" s="1"/>
  <c r="L208" i="2" a="1"/>
  <c r="L208" i="2" s="1"/>
  <c r="K210" i="2" a="1"/>
  <c r="K210" i="2" s="1"/>
  <c r="L212" i="2" a="1"/>
  <c r="L212" i="2" s="1"/>
  <c r="K214" i="2" a="1"/>
  <c r="K214" i="2" s="1"/>
  <c r="K216" i="2" a="1"/>
  <c r="K216" i="2" s="1"/>
  <c r="K218" i="2" a="1"/>
  <c r="K218" i="2" s="1"/>
  <c r="K220" i="2" a="1"/>
  <c r="K220" i="2" s="1"/>
  <c r="K224" i="2" a="1"/>
  <c r="K224" i="2" s="1"/>
  <c r="L233" i="2" a="1"/>
  <c r="L233" i="2" s="1"/>
  <c r="K240" i="2" a="1"/>
  <c r="K240" i="2" s="1"/>
  <c r="L242" i="2" a="1"/>
  <c r="L242" i="2" s="1"/>
  <c r="L244" i="2" a="1"/>
  <c r="L244" i="2" s="1"/>
  <c r="L246" i="2" a="1"/>
  <c r="L246" i="2" s="1"/>
  <c r="K255" i="2" a="1"/>
  <c r="K255" i="2" s="1"/>
  <c r="K257" i="2" a="1"/>
  <c r="K257" i="2" s="1"/>
  <c r="K259" i="2" a="1"/>
  <c r="K259" i="2" s="1"/>
  <c r="L261" i="2" a="1"/>
  <c r="L261" i="2" s="1"/>
  <c r="K264" i="2" a="1"/>
  <c r="K264" i="2" s="1"/>
  <c r="K266" i="2" a="1"/>
  <c r="K266" i="2" s="1"/>
  <c r="K271" i="2" a="1"/>
  <c r="K271" i="2" s="1"/>
  <c r="K273" i="2" a="1"/>
  <c r="K273" i="2" s="1"/>
  <c r="K276" i="2" a="1"/>
  <c r="K276" i="2" s="1"/>
  <c r="K278" i="2" a="1"/>
  <c r="K278" i="2" s="1"/>
  <c r="L280" i="2" a="1"/>
  <c r="L280" i="2" s="1"/>
  <c r="K283" i="2" a="1"/>
  <c r="K283" i="2" s="1"/>
  <c r="K285" i="2" a="1"/>
  <c r="K285" i="2" s="1"/>
  <c r="L287" i="2" a="1"/>
  <c r="L287" i="2" s="1"/>
  <c r="K290" i="2" a="1"/>
  <c r="K290" i="2" s="1"/>
  <c r="L292" i="2" a="1"/>
  <c r="L292" i="2" s="1"/>
  <c r="L294" i="2" a="1"/>
  <c r="L294" i="2" s="1"/>
  <c r="K297" i="2" a="1"/>
  <c r="K297" i="2" s="1"/>
  <c r="L299" i="2" a="1"/>
  <c r="L299" i="2" s="1"/>
  <c r="L301" i="2" a="1"/>
  <c r="L301" i="2" s="1"/>
  <c r="K304" i="2" a="1"/>
  <c r="K304" i="2" s="1"/>
  <c r="L306" i="2" a="1"/>
  <c r="L306" i="2" s="1"/>
  <c r="K309" i="2" a="1"/>
  <c r="K309" i="2" s="1"/>
  <c r="K312" i="2" a="1"/>
  <c r="K312" i="2" s="1"/>
  <c r="L314" i="2" a="1"/>
  <c r="L314" i="2" s="1"/>
  <c r="K317" i="2" a="1"/>
  <c r="K317" i="2" s="1"/>
  <c r="K320" i="2" a="1"/>
  <c r="K320" i="2" s="1"/>
  <c r="L322" i="2" a="1"/>
  <c r="L322" i="2" s="1"/>
  <c r="L20" i="2" a="1"/>
  <c r="L20" i="2" s="1"/>
  <c r="L83" i="2" a="1"/>
  <c r="L83" i="2" s="1"/>
  <c r="K96" i="2" a="1"/>
  <c r="K96" i="2" s="1"/>
  <c r="L107" i="2" a="1"/>
  <c r="L107" i="2" s="1"/>
  <c r="K119" i="2" a="1"/>
  <c r="K119" i="2" s="1"/>
  <c r="L139" i="2" a="1"/>
  <c r="L139" i="2" s="1"/>
  <c r="K147" i="2" a="1"/>
  <c r="K147" i="2" s="1"/>
  <c r="L155" i="2" a="1"/>
  <c r="L155" i="2" s="1"/>
  <c r="K164" i="2" a="1"/>
  <c r="K164" i="2" s="1"/>
  <c r="L172" i="2" a="1"/>
  <c r="L172" i="2" s="1"/>
  <c r="K181" i="2" a="1"/>
  <c r="K181" i="2" s="1"/>
  <c r="L189" i="2" a="1"/>
  <c r="L189" i="2" s="1"/>
  <c r="K197" i="2" a="1"/>
  <c r="K197" i="2" s="1"/>
  <c r="K205" i="2" a="1"/>
  <c r="K205" i="2" s="1"/>
  <c r="L220" i="2" a="1"/>
  <c r="L220" i="2" s="1"/>
  <c r="L228" i="2" a="1"/>
  <c r="L228" i="2" s="1"/>
  <c r="K236" i="2" a="1"/>
  <c r="K236" i="2" s="1"/>
  <c r="L253" i="2" a="1"/>
  <c r="L253" i="2" s="1"/>
  <c r="K262" i="2" a="1"/>
  <c r="K262" i="2" s="1"/>
  <c r="L271" i="2" a="1"/>
  <c r="L271" i="2" s="1"/>
  <c r="L281" i="2" a="1"/>
  <c r="L281" i="2" s="1"/>
  <c r="L290" i="2" a="1"/>
  <c r="L290" i="2" s="1"/>
  <c r="K300" i="2" a="1"/>
  <c r="K300" i="2" s="1"/>
  <c r="K310" i="2" a="1"/>
  <c r="K310" i="2" s="1"/>
  <c r="L320" i="2" a="1"/>
  <c r="L320" i="2" s="1"/>
  <c r="K328" i="2" a="1"/>
  <c r="K328" i="2" s="1"/>
  <c r="K333" i="2" a="1"/>
  <c r="K333" i="2" s="1"/>
  <c r="L338" i="2" a="1"/>
  <c r="L338" i="2" s="1"/>
  <c r="K344" i="2" a="1"/>
  <c r="K344" i="2" s="1"/>
  <c r="K349" i="2" a="1"/>
  <c r="K349" i="2" s="1"/>
  <c r="L354" i="2" a="1"/>
  <c r="L354" i="2" s="1"/>
  <c r="K359" i="2" a="1"/>
  <c r="K359" i="2" s="1"/>
  <c r="K363" i="2" a="1"/>
  <c r="K363" i="2" s="1"/>
  <c r="K367" i="2" a="1"/>
  <c r="K367" i="2" s="1"/>
  <c r="K371" i="2" a="1"/>
  <c r="K371" i="2" s="1"/>
  <c r="K375" i="2" a="1"/>
  <c r="K375" i="2" s="1"/>
  <c r="K379" i="2" a="1"/>
  <c r="K379" i="2" s="1"/>
  <c r="K383" i="2" a="1"/>
  <c r="K383" i="2" s="1"/>
  <c r="K387" i="2" a="1"/>
  <c r="K387" i="2" s="1"/>
  <c r="K391" i="2" a="1"/>
  <c r="K391" i="2" s="1"/>
  <c r="M7" i="2" a="1"/>
  <c r="M7" i="2" s="1"/>
  <c r="M14" i="2" a="1"/>
  <c r="M14" i="2" s="1"/>
  <c r="M20" i="2" a="1"/>
  <c r="M20" i="2" s="1"/>
  <c r="M27" i="2" a="1"/>
  <c r="M27" i="2" s="1"/>
  <c r="M33" i="2" a="1"/>
  <c r="M33" i="2" s="1"/>
  <c r="M46" i="2" a="1"/>
  <c r="M46" i="2" s="1"/>
  <c r="M52" i="2" a="1"/>
  <c r="M52" i="2" s="1"/>
  <c r="M59" i="2" a="1"/>
  <c r="M59" i="2" s="1"/>
  <c r="M65" i="2" a="1"/>
  <c r="M65" i="2" s="1"/>
  <c r="M78" i="2" a="1"/>
  <c r="M78" i="2" s="1"/>
  <c r="M84" i="2" a="1"/>
  <c r="M84" i="2" s="1"/>
  <c r="M91" i="2" a="1"/>
  <c r="M91" i="2" s="1"/>
  <c r="M97" i="2" a="1"/>
  <c r="M97" i="2" s="1"/>
  <c r="M110" i="2" a="1"/>
  <c r="M110" i="2" s="1"/>
  <c r="M116" i="2" a="1"/>
  <c r="M116" i="2" s="1"/>
  <c r="M123" i="2" a="1"/>
  <c r="M123" i="2" s="1"/>
  <c r="M129" i="2" a="1"/>
  <c r="M129" i="2" s="1"/>
  <c r="M136" i="2" a="1"/>
  <c r="M136" i="2" s="1"/>
  <c r="M143" i="2" a="1"/>
  <c r="M143" i="2" s="1"/>
  <c r="M150" i="2" a="1"/>
  <c r="M150" i="2" s="1"/>
  <c r="M156" i="2" a="1"/>
  <c r="M156" i="2" s="1"/>
  <c r="M163" i="2" a="1"/>
  <c r="M163" i="2" s="1"/>
  <c r="M170" i="2" a="1"/>
  <c r="M170" i="2" s="1"/>
  <c r="M183" i="2" a="1"/>
  <c r="M183" i="2" s="1"/>
  <c r="M189" i="2" a="1"/>
  <c r="M189" i="2" s="1"/>
  <c r="M196" i="2" a="1"/>
  <c r="M196" i="2" s="1"/>
  <c r="M202" i="2" a="1"/>
  <c r="M202" i="2" s="1"/>
  <c r="M215" i="2" a="1"/>
  <c r="M215" i="2" s="1"/>
  <c r="M221" i="2" a="1"/>
  <c r="M221" i="2" s="1"/>
  <c r="M228" i="2" a="1"/>
  <c r="M228" i="2" s="1"/>
  <c r="M235" i="2" a="1"/>
  <c r="M235" i="2" s="1"/>
  <c r="M241" i="2" a="1"/>
  <c r="M241" i="2" s="1"/>
  <c r="M248" i="2" a="1"/>
  <c r="M248" i="2" s="1"/>
  <c r="M254" i="2" a="1"/>
  <c r="M254" i="2" s="1"/>
  <c r="M267" i="2" a="1"/>
  <c r="M267" i="2" s="1"/>
  <c r="M273" i="2" a="1"/>
  <c r="M273" i="2" s="1"/>
  <c r="M280" i="2" a="1"/>
  <c r="M280" i="2" s="1"/>
  <c r="M286" i="2" a="1"/>
  <c r="M286" i="2" s="1"/>
  <c r="M299" i="2" a="1"/>
  <c r="M299" i="2" s="1"/>
  <c r="M306" i="2" a="1"/>
  <c r="M306" i="2" s="1"/>
  <c r="M314" i="2" a="1"/>
  <c r="M314" i="2" s="1"/>
  <c r="M322" i="2" a="1"/>
  <c r="M322" i="2" s="1"/>
  <c r="M330" i="2" a="1"/>
  <c r="M330" i="2" s="1"/>
  <c r="M338" i="2" a="1"/>
  <c r="M338" i="2" s="1"/>
  <c r="M346" i="2" a="1"/>
  <c r="M346" i="2" s="1"/>
  <c r="M354" i="2" a="1"/>
  <c r="M354" i="2" s="1"/>
  <c r="M362" i="2" a="1"/>
  <c r="M362" i="2" s="1"/>
  <c r="M370" i="2" a="1"/>
  <c r="M370" i="2" s="1"/>
  <c r="M378" i="2" a="1"/>
  <c r="M378" i="2" s="1"/>
  <c r="M386" i="2" a="1"/>
  <c r="M386" i="2" s="1"/>
  <c r="M394" i="2" a="1"/>
  <c r="M394" i="2" s="1"/>
  <c r="F6" i="2" a="1"/>
  <c r="F6" i="2" s="1"/>
  <c r="G9" i="2" a="1"/>
  <c r="G9" i="2" s="1"/>
  <c r="G12" i="2" a="1"/>
  <c r="G12" i="2" s="1"/>
  <c r="F19" i="2" a="1"/>
  <c r="F19" i="2" s="1"/>
  <c r="F22" i="2" a="1"/>
  <c r="F22" i="2" s="1"/>
  <c r="G25" i="2" a="1"/>
  <c r="G25" i="2" s="1"/>
  <c r="G28" i="2" a="1"/>
  <c r="G28" i="2" s="1"/>
  <c r="F35" i="2" a="1"/>
  <c r="F35" i="2" s="1"/>
  <c r="F38" i="2" a="1"/>
  <c r="F38" i="2" s="1"/>
  <c r="G41" i="2" a="1"/>
  <c r="G41" i="2" s="1"/>
  <c r="G44" i="2" a="1"/>
  <c r="G44" i="2" s="1"/>
  <c r="F51" i="2" a="1"/>
  <c r="F51" i="2" s="1"/>
  <c r="F54" i="2" a="1"/>
  <c r="F54" i="2" s="1"/>
  <c r="G57" i="2" a="1"/>
  <c r="G57" i="2" s="1"/>
  <c r="G60" i="2" a="1"/>
  <c r="G60" i="2" s="1"/>
  <c r="F67" i="2" a="1"/>
  <c r="F67" i="2" s="1"/>
  <c r="F70" i="2" a="1"/>
  <c r="F70" i="2" s="1"/>
  <c r="G73" i="2" a="1"/>
  <c r="G73" i="2" s="1"/>
  <c r="G76" i="2" a="1"/>
  <c r="G76" i="2" s="1"/>
  <c r="F83" i="2" a="1"/>
  <c r="F83" i="2" s="1"/>
  <c r="F86" i="2" a="1"/>
  <c r="F86" i="2" s="1"/>
  <c r="G89" i="2" a="1"/>
  <c r="G89" i="2" s="1"/>
  <c r="G93" i="2" a="1"/>
  <c r="G93" i="2" s="1"/>
  <c r="G97" i="2" a="1"/>
  <c r="G97" i="2" s="1"/>
  <c r="G101" i="2" a="1"/>
  <c r="G101" i="2" s="1"/>
  <c r="G105" i="2" a="1"/>
  <c r="G105" i="2" s="1"/>
  <c r="G109" i="2" a="1"/>
  <c r="G109" i="2" s="1"/>
  <c r="G113" i="2" a="1"/>
  <c r="G113" i="2" s="1"/>
  <c r="G117" i="2" a="1"/>
  <c r="G117" i="2" s="1"/>
  <c r="G121" i="2" a="1"/>
  <c r="G121" i="2" s="1"/>
  <c r="G125" i="2" a="1"/>
  <c r="G125" i="2" s="1"/>
  <c r="F133" i="2" a="1"/>
  <c r="F133" i="2" s="1"/>
  <c r="G136" i="2" a="1"/>
  <c r="G136" i="2" s="1"/>
  <c r="F140" i="2" a="1"/>
  <c r="F140" i="2" s="1"/>
  <c r="G143" i="2" a="1"/>
  <c r="G143" i="2" s="1"/>
  <c r="F147" i="2" a="1"/>
  <c r="F147" i="2" s="1"/>
  <c r="G150" i="2" a="1"/>
  <c r="G150" i="2" s="1"/>
  <c r="G153" i="2" a="1"/>
  <c r="G153" i="2" s="1"/>
  <c r="G157" i="2" a="1"/>
  <c r="G157" i="2" s="1"/>
  <c r="G161" i="2" a="1"/>
  <c r="G161" i="2" s="1"/>
  <c r="G165" i="2" a="1"/>
  <c r="G165" i="2" s="1"/>
  <c r="G169" i="2" a="1"/>
  <c r="G169" i="2" s="1"/>
  <c r="G173" i="2" a="1"/>
  <c r="G173" i="2" s="1"/>
  <c r="G177" i="2" a="1"/>
  <c r="G177" i="2" s="1"/>
  <c r="G181" i="2" a="1"/>
  <c r="G181" i="2" s="1"/>
  <c r="G185" i="2" a="1"/>
  <c r="G185" i="2" s="1"/>
  <c r="G189" i="2" a="1"/>
  <c r="G189" i="2" s="1"/>
  <c r="G193" i="2" a="1"/>
  <c r="G193" i="2" s="1"/>
  <c r="G197" i="2" a="1"/>
  <c r="G197" i="2" s="1"/>
  <c r="G201" i="2" a="1"/>
  <c r="G201" i="2" s="1"/>
  <c r="G205" i="2" a="1"/>
  <c r="G205" i="2" s="1"/>
  <c r="G209" i="2" a="1"/>
  <c r="G209" i="2" s="1"/>
  <c r="G213" i="2" a="1"/>
  <c r="G213" i="2" s="1"/>
  <c r="G217" i="2" a="1"/>
  <c r="G217" i="2" s="1"/>
  <c r="F225" i="2" a="1"/>
  <c r="F225" i="2" s="1"/>
  <c r="G228" i="2" a="1"/>
  <c r="G228" i="2" s="1"/>
  <c r="G231" i="2" a="1"/>
  <c r="G231" i="2" s="1"/>
  <c r="G234" i="2" a="1"/>
  <c r="G234" i="2" s="1"/>
  <c r="F241" i="2" a="1"/>
  <c r="F241" i="2" s="1"/>
  <c r="F244" i="2" a="1"/>
  <c r="F244" i="2" s="1"/>
  <c r="G247" i="2" a="1"/>
  <c r="G247" i="2" s="1"/>
  <c r="G250" i="2" a="1"/>
  <c r="G250" i="2" s="1"/>
  <c r="F254" i="2" a="1"/>
  <c r="F254" i="2" s="1"/>
  <c r="G261" i="2" a="1"/>
  <c r="G261" i="2" s="1"/>
  <c r="F265" i="2" a="1"/>
  <c r="F265" i="2" s="1"/>
  <c r="G268" i="2" a="1"/>
  <c r="G268" i="2" s="1"/>
  <c r="F272" i="2" a="1"/>
  <c r="F272" i="2" s="1"/>
  <c r="G275" i="2" a="1"/>
  <c r="G275" i="2" s="1"/>
  <c r="F282" i="2" a="1"/>
  <c r="F282" i="2" s="1"/>
  <c r="G285" i="2" a="1"/>
  <c r="G285" i="2" s="1"/>
  <c r="G288" i="2" a="1"/>
  <c r="G288" i="2" s="1"/>
  <c r="G291" i="2" a="1"/>
  <c r="G291" i="2" s="1"/>
  <c r="F298" i="2" a="1"/>
  <c r="F298" i="2" s="1"/>
  <c r="G301" i="2" a="1"/>
  <c r="G301" i="2" s="1"/>
  <c r="G304" i="2" a="1"/>
  <c r="G304" i="2" s="1"/>
  <c r="G307" i="2" a="1"/>
  <c r="G307" i="2" s="1"/>
  <c r="F314" i="2" a="1"/>
  <c r="F314" i="2" s="1"/>
  <c r="G317" i="2" a="1"/>
  <c r="G317" i="2" s="1"/>
  <c r="G320" i="2" a="1"/>
  <c r="G320" i="2" s="1"/>
  <c r="G323" i="2" a="1"/>
  <c r="G323" i="2" s="1"/>
  <c r="F330" i="2" a="1"/>
  <c r="F330" i="2" s="1"/>
  <c r="G333" i="2" a="1"/>
  <c r="G333" i="2" s="1"/>
  <c r="G336" i="2" a="1"/>
  <c r="G336" i="2" s="1"/>
  <c r="G339" i="2" a="1"/>
  <c r="G339" i="2" s="1"/>
  <c r="F346" i="2" a="1"/>
  <c r="F346" i="2" s="1"/>
  <c r="G349" i="2" a="1"/>
  <c r="G349" i="2" s="1"/>
  <c r="G352" i="2" a="1"/>
  <c r="G352" i="2" s="1"/>
  <c r="F356" i="2" a="1"/>
  <c r="F356" i="2" s="1"/>
  <c r="G359" i="2" a="1"/>
  <c r="G359" i="2" s="1"/>
  <c r="F363" i="2" a="1"/>
  <c r="F363" i="2" s="1"/>
  <c r="G366" i="2" a="1"/>
  <c r="G366" i="2" s="1"/>
  <c r="F370" i="2" a="1"/>
  <c r="F370" i="2" s="1"/>
  <c r="F377" i="2" a="1"/>
  <c r="F377" i="2" s="1"/>
  <c r="F380" i="2" a="1"/>
  <c r="F380" i="2" s="1"/>
  <c r="F383" i="2" a="1"/>
  <c r="F383" i="2" s="1"/>
  <c r="G388" i="2" a="1"/>
  <c r="G388" i="2" s="1"/>
  <c r="F391" i="2" a="1"/>
  <c r="F391" i="2" s="1"/>
  <c r="F3" i="2" a="1"/>
  <c r="F3" i="2" s="1"/>
  <c r="E20" i="2" a="1"/>
  <c r="E20" i="2" s="1"/>
  <c r="E26" i="2" a="1"/>
  <c r="E26" i="2" s="1"/>
  <c r="E33" i="2" a="1"/>
  <c r="E33" i="2" s="1"/>
  <c r="E39" i="2" a="1"/>
  <c r="E39" i="2" s="1"/>
  <c r="E52" i="2" a="1"/>
  <c r="E52" i="2" s="1"/>
  <c r="E58" i="2" a="1"/>
  <c r="E58" i="2" s="1"/>
  <c r="E65" i="2" a="1"/>
  <c r="E65" i="2" s="1"/>
  <c r="E71" i="2" a="1"/>
  <c r="E71" i="2" s="1"/>
  <c r="E84" i="2" a="1"/>
  <c r="E84" i="2" s="1"/>
  <c r="E90" i="2" a="1"/>
  <c r="E90" i="2" s="1"/>
  <c r="E97" i="2" a="1"/>
  <c r="E97" i="2" s="1"/>
  <c r="E103" i="2" a="1"/>
  <c r="E103" i="2" s="1"/>
  <c r="E116" i="2" a="1"/>
  <c r="E116" i="2" s="1"/>
  <c r="E122" i="2" a="1"/>
  <c r="E122" i="2" s="1"/>
  <c r="E129" i="2" a="1"/>
  <c r="E129" i="2" s="1"/>
  <c r="E135" i="2" a="1"/>
  <c r="E135" i="2" s="1"/>
  <c r="E148" i="2" a="1"/>
  <c r="E148" i="2" s="1"/>
  <c r="E154" i="2" a="1"/>
  <c r="E154" i="2" s="1"/>
  <c r="E161" i="2" a="1"/>
  <c r="E161" i="2" s="1"/>
  <c r="E167" i="2" a="1"/>
  <c r="E167" i="2" s="1"/>
  <c r="E180" i="2" a="1"/>
  <c r="E180" i="2" s="1"/>
  <c r="E187" i="2" a="1"/>
  <c r="E187" i="2" s="1"/>
  <c r="E193" i="2" a="1"/>
  <c r="E193" i="2" s="1"/>
  <c r="E199" i="2" a="1"/>
  <c r="E199" i="2" s="1"/>
  <c r="E206" i="2" a="1"/>
  <c r="E206" i="2" s="1"/>
  <c r="E221" i="2" a="1"/>
  <c r="E221" i="2" s="1"/>
  <c r="E228" i="2" a="1"/>
  <c r="E228" i="2" s="1"/>
  <c r="E235" i="2" a="1"/>
  <c r="E235" i="2" s="1"/>
  <c r="E241" i="2" a="1"/>
  <c r="E241" i="2" s="1"/>
  <c r="E247" i="2" a="1"/>
  <c r="E247" i="2" s="1"/>
  <c r="E260" i="2" a="1"/>
  <c r="E260" i="2" s="1"/>
  <c r="E267" i="2" a="1"/>
  <c r="E267" i="2" s="1"/>
  <c r="E273" i="2" a="1"/>
  <c r="E273" i="2" s="1"/>
  <c r="E279" i="2" a="1"/>
  <c r="E279" i="2" s="1"/>
  <c r="E292" i="2" a="1"/>
  <c r="E292" i="2" s="1"/>
  <c r="E306" i="2" a="1"/>
  <c r="E306" i="2" s="1"/>
  <c r="E312" i="2" a="1"/>
  <c r="E312" i="2" s="1"/>
  <c r="E317" i="2" a="1"/>
  <c r="E317" i="2" s="1"/>
  <c r="E328" i="2" a="1"/>
  <c r="E328" i="2" s="1"/>
  <c r="E333" i="2" a="1"/>
  <c r="E333" i="2" s="1"/>
  <c r="E344" i="2" a="1"/>
  <c r="E344" i="2" s="1"/>
  <c r="E349" i="2" a="1"/>
  <c r="E349" i="2" s="1"/>
  <c r="E360" i="2" a="1"/>
  <c r="E360" i="2" s="1"/>
  <c r="E365" i="2" a="1"/>
  <c r="E365" i="2" s="1"/>
  <c r="E382" i="2" a="1"/>
  <c r="E382" i="2" s="1"/>
  <c r="E387" i="2" a="1"/>
  <c r="E387" i="2" s="1"/>
  <c r="E7" i="2" a="1"/>
  <c r="E7" i="2" s="1"/>
  <c r="K46" i="2" a="1"/>
  <c r="K46" i="2" s="1"/>
  <c r="K128" i="2" a="1"/>
  <c r="K128" i="2" s="1"/>
  <c r="L187" i="2" a="1"/>
  <c r="L187" i="2" s="1"/>
  <c r="L218" i="2" a="1"/>
  <c r="L218" i="2" s="1"/>
  <c r="K260" i="2" a="1"/>
  <c r="K260" i="2" s="1"/>
  <c r="K269" i="2" a="1"/>
  <c r="K269" i="2" s="1"/>
  <c r="K307" i="2" a="1"/>
  <c r="K307" i="2" s="1"/>
  <c r="K331" i="2" a="1"/>
  <c r="K331" i="2" s="1"/>
  <c r="K342" i="2" a="1"/>
  <c r="K342" i="2" s="1"/>
  <c r="L352" i="2" a="1"/>
  <c r="L352" i="2" s="1"/>
  <c r="L365" i="2" a="1"/>
  <c r="L365" i="2" s="1"/>
  <c r="L377" i="2" a="1"/>
  <c r="L377" i="2" s="1"/>
  <c r="L389" i="2" a="1"/>
  <c r="L389" i="2" s="1"/>
  <c r="M31" i="2" a="1"/>
  <c r="M31" i="2" s="1"/>
  <c r="M56" i="2" a="1"/>
  <c r="M56" i="2" s="1"/>
  <c r="M88" i="2" a="1"/>
  <c r="M88" i="2" s="1"/>
  <c r="M101" i="2" a="1"/>
  <c r="M101" i="2" s="1"/>
  <c r="M114" i="2" a="1"/>
  <c r="M114" i="2" s="1"/>
  <c r="M133" i="2" a="1"/>
  <c r="M133" i="2" s="1"/>
  <c r="M154" i="2" a="1"/>
  <c r="M154" i="2" s="1"/>
  <c r="M174" i="2" a="1"/>
  <c r="M174" i="2" s="1"/>
  <c r="M200" i="2" a="1"/>
  <c r="M200" i="2" s="1"/>
  <c r="M225" i="2" a="1"/>
  <c r="M225" i="2" s="1"/>
  <c r="M252" i="2" a="1"/>
  <c r="M252" i="2" s="1"/>
  <c r="M271" i="2" a="1"/>
  <c r="M271" i="2" s="1"/>
  <c r="M290" i="2" a="1"/>
  <c r="M290" i="2" s="1"/>
  <c r="M319" i="2" a="1"/>
  <c r="M319" i="2" s="1"/>
  <c r="M343" i="2" a="1"/>
  <c r="M343" i="2" s="1"/>
  <c r="M375" i="2" a="1"/>
  <c r="M375" i="2" s="1"/>
  <c r="G14" i="2" a="1"/>
  <c r="G14" i="2" s="1"/>
  <c r="F21" i="2" a="1"/>
  <c r="F21" i="2" s="1"/>
  <c r="G30" i="2" a="1"/>
  <c r="G30" i="2" s="1"/>
  <c r="F40" i="2" a="1"/>
  <c r="F40" i="2" s="1"/>
  <c r="G59" i="2" a="1"/>
  <c r="G59" i="2" s="1"/>
  <c r="F69" i="2" a="1"/>
  <c r="F69" i="2" s="1"/>
  <c r="G78" i="2" a="1"/>
  <c r="G78" i="2" s="1"/>
  <c r="K30" i="2" a="1"/>
  <c r="K30" i="2" s="1"/>
  <c r="L62" i="2" a="1"/>
  <c r="L62" i="2" s="1"/>
  <c r="L86" i="2" a="1"/>
  <c r="L86" i="2" s="1"/>
  <c r="L110" i="2" a="1"/>
  <c r="L110" i="2" s="1"/>
  <c r="K122" i="2" a="1"/>
  <c r="K122" i="2" s="1"/>
  <c r="L141" i="2" a="1"/>
  <c r="L141" i="2" s="1"/>
  <c r="L157" i="2" a="1"/>
  <c r="L157" i="2" s="1"/>
  <c r="L174" i="2" a="1"/>
  <c r="L174" i="2" s="1"/>
  <c r="K183" i="2" a="1"/>
  <c r="K183" i="2" s="1"/>
  <c r="L191" i="2" a="1"/>
  <c r="L191" i="2" s="1"/>
  <c r="L199" i="2" a="1"/>
  <c r="L199" i="2" s="1"/>
  <c r="K207" i="2" a="1"/>
  <c r="K207" i="2" s="1"/>
  <c r="L214" i="2" a="1"/>
  <c r="L214" i="2" s="1"/>
  <c r="L222" i="2" a="1"/>
  <c r="L222" i="2" s="1"/>
  <c r="K230" i="2" a="1"/>
  <c r="K230" i="2" s="1"/>
  <c r="K238" i="2" a="1"/>
  <c r="K238" i="2" s="1"/>
  <c r="K247" i="2" a="1"/>
  <c r="K247" i="2" s="1"/>
  <c r="L255" i="2" a="1"/>
  <c r="L255" i="2" s="1"/>
  <c r="L264" i="2" a="1"/>
  <c r="L264" i="2" s="1"/>
  <c r="K274" i="2" a="1"/>
  <c r="K274" i="2" s="1"/>
  <c r="L283" i="2" a="1"/>
  <c r="L283" i="2" s="1"/>
  <c r="L302" i="2" a="1"/>
  <c r="L302" i="2" s="1"/>
  <c r="L312" i="2" a="1"/>
  <c r="L312" i="2" s="1"/>
  <c r="K323" i="2" a="1"/>
  <c r="K323" i="2" s="1"/>
  <c r="L328" i="2" a="1"/>
  <c r="L328" i="2" s="1"/>
  <c r="K334" i="2" a="1"/>
  <c r="K334" i="2" s="1"/>
  <c r="K339" i="2" a="1"/>
  <c r="K339" i="2" s="1"/>
  <c r="L344" i="2" a="1"/>
  <c r="L344" i="2" s="1"/>
  <c r="K350" i="2" a="1"/>
  <c r="K350" i="2" s="1"/>
  <c r="K355" i="2" a="1"/>
  <c r="K355" i="2" s="1"/>
  <c r="L359" i="2" a="1"/>
  <c r="L359" i="2" s="1"/>
  <c r="L363" i="2" a="1"/>
  <c r="L363" i="2" s="1"/>
  <c r="L367" i="2" a="1"/>
  <c r="L367" i="2" s="1"/>
  <c r="L371" i="2" a="1"/>
  <c r="L371" i="2" s="1"/>
  <c r="L375" i="2" a="1"/>
  <c r="L375" i="2" s="1"/>
  <c r="L379" i="2" a="1"/>
  <c r="L379" i="2" s="1"/>
  <c r="L383" i="2" a="1"/>
  <c r="L383" i="2" s="1"/>
  <c r="L387" i="2" a="1"/>
  <c r="L387" i="2" s="1"/>
  <c r="L391" i="2" a="1"/>
  <c r="L391" i="2" s="1"/>
  <c r="M8" i="2" a="1"/>
  <c r="M8" i="2" s="1"/>
  <c r="M15" i="2" a="1"/>
  <c r="M15" i="2" s="1"/>
  <c r="M21" i="2" a="1"/>
  <c r="M21" i="2" s="1"/>
  <c r="M34" i="2" a="1"/>
  <c r="M34" i="2" s="1"/>
  <c r="M40" i="2" a="1"/>
  <c r="M40" i="2" s="1"/>
  <c r="M47" i="2" a="1"/>
  <c r="M47" i="2" s="1"/>
  <c r="M53" i="2" a="1"/>
  <c r="M53" i="2" s="1"/>
  <c r="M66" i="2" a="1"/>
  <c r="M66" i="2" s="1"/>
  <c r="M72" i="2" a="1"/>
  <c r="M72" i="2" s="1"/>
  <c r="M79" i="2" a="1"/>
  <c r="M79" i="2" s="1"/>
  <c r="M85" i="2" a="1"/>
  <c r="M85" i="2" s="1"/>
  <c r="M98" i="2" a="1"/>
  <c r="M98" i="2" s="1"/>
  <c r="M104" i="2" a="1"/>
  <c r="M104" i="2" s="1"/>
  <c r="M111" i="2" a="1"/>
  <c r="M111" i="2" s="1"/>
  <c r="M117" i="2" a="1"/>
  <c r="M117" i="2" s="1"/>
  <c r="M130" i="2" a="1"/>
  <c r="M130" i="2" s="1"/>
  <c r="M137" i="2" a="1"/>
  <c r="M137" i="2" s="1"/>
  <c r="M144" i="2" a="1"/>
  <c r="M144" i="2" s="1"/>
  <c r="M151" i="2" a="1"/>
  <c r="M151" i="2" s="1"/>
  <c r="M157" i="2" a="1"/>
  <c r="M157" i="2" s="1"/>
  <c r="M171" i="2" a="1"/>
  <c r="M171" i="2" s="1"/>
  <c r="M177" i="2" a="1"/>
  <c r="M177" i="2" s="1"/>
  <c r="M184" i="2" a="1"/>
  <c r="M184" i="2" s="1"/>
  <c r="M190" i="2" a="1"/>
  <c r="M190" i="2" s="1"/>
  <c r="M203" i="2" a="1"/>
  <c r="M203" i="2" s="1"/>
  <c r="M209" i="2" a="1"/>
  <c r="M209" i="2" s="1"/>
  <c r="M216" i="2" a="1"/>
  <c r="M216" i="2" s="1"/>
  <c r="M222" i="2" a="1"/>
  <c r="M222" i="2" s="1"/>
  <c r="M229" i="2" a="1"/>
  <c r="M229" i="2" s="1"/>
  <c r="M236" i="2" a="1"/>
  <c r="M236" i="2" s="1"/>
  <c r="M242" i="2" a="1"/>
  <c r="M242" i="2" s="1"/>
  <c r="M255" i="2" a="1"/>
  <c r="M255" i="2" s="1"/>
  <c r="M261" i="2" a="1"/>
  <c r="M261" i="2" s="1"/>
  <c r="M268" i="2" a="1"/>
  <c r="M268" i="2" s="1"/>
  <c r="M274" i="2" a="1"/>
  <c r="M274" i="2" s="1"/>
  <c r="M287" i="2" a="1"/>
  <c r="M287" i="2" s="1"/>
  <c r="M293" i="2" a="1"/>
  <c r="M293" i="2" s="1"/>
  <c r="M300" i="2" a="1"/>
  <c r="M300" i="2" s="1"/>
  <c r="M307" i="2" a="1"/>
  <c r="M307" i="2" s="1"/>
  <c r="M315" i="2" a="1"/>
  <c r="M315" i="2" s="1"/>
  <c r="M323" i="2" a="1"/>
  <c r="M323" i="2" s="1"/>
  <c r="M331" i="2" a="1"/>
  <c r="M331" i="2" s="1"/>
  <c r="M339" i="2" a="1"/>
  <c r="M339" i="2" s="1"/>
  <c r="M347" i="2" a="1"/>
  <c r="M347" i="2" s="1"/>
  <c r="M355" i="2" a="1"/>
  <c r="M355" i="2" s="1"/>
  <c r="M363" i="2" a="1"/>
  <c r="M363" i="2" s="1"/>
  <c r="M371" i="2" a="1"/>
  <c r="M371" i="2" s="1"/>
  <c r="M379" i="2" a="1"/>
  <c r="M379" i="2" s="1"/>
  <c r="M387" i="2" a="1"/>
  <c r="M387" i="2" s="1"/>
  <c r="G6" i="2" a="1"/>
  <c r="G6" i="2" s="1"/>
  <c r="F13" i="2" a="1"/>
  <c r="F13" i="2" s="1"/>
  <c r="F16" i="2" a="1"/>
  <c r="F16" i="2" s="1"/>
  <c r="G19" i="2" a="1"/>
  <c r="G19" i="2" s="1"/>
  <c r="G22" i="2" a="1"/>
  <c r="G22" i="2" s="1"/>
  <c r="F29" i="2" a="1"/>
  <c r="F29" i="2" s="1"/>
  <c r="F32" i="2" a="1"/>
  <c r="F32" i="2" s="1"/>
  <c r="G35" i="2" a="1"/>
  <c r="G35" i="2" s="1"/>
  <c r="G38" i="2" a="1"/>
  <c r="G38" i="2" s="1"/>
  <c r="F45" i="2" a="1"/>
  <c r="F45" i="2" s="1"/>
  <c r="F48" i="2" a="1"/>
  <c r="F48" i="2" s="1"/>
  <c r="G51" i="2" a="1"/>
  <c r="G51" i="2" s="1"/>
  <c r="G54" i="2" a="1"/>
  <c r="G54" i="2" s="1"/>
  <c r="F61" i="2" a="1"/>
  <c r="F61" i="2" s="1"/>
  <c r="F64" i="2" a="1"/>
  <c r="F64" i="2" s="1"/>
  <c r="G67" i="2" a="1"/>
  <c r="G67" i="2" s="1"/>
  <c r="G70" i="2" a="1"/>
  <c r="G70" i="2" s="1"/>
  <c r="F77" i="2" a="1"/>
  <c r="F77" i="2" s="1"/>
  <c r="F80" i="2" a="1"/>
  <c r="F80" i="2" s="1"/>
  <c r="G83" i="2" a="1"/>
  <c r="G83" i="2" s="1"/>
  <c r="G86" i="2" a="1"/>
  <c r="G86" i="2" s="1"/>
  <c r="F90" i="2" a="1"/>
  <c r="F90" i="2" s="1"/>
  <c r="F94" i="2" a="1"/>
  <c r="F94" i="2" s="1"/>
  <c r="F98" i="2" a="1"/>
  <c r="F98" i="2" s="1"/>
  <c r="F102" i="2" a="1"/>
  <c r="F102" i="2" s="1"/>
  <c r="F106" i="2" a="1"/>
  <c r="F106" i="2" s="1"/>
  <c r="F110" i="2" a="1"/>
  <c r="F110" i="2" s="1"/>
  <c r="F114" i="2" a="1"/>
  <c r="F114" i="2" s="1"/>
  <c r="F118" i="2" a="1"/>
  <c r="F118" i="2" s="1"/>
  <c r="F122" i="2" a="1"/>
  <c r="F122" i="2" s="1"/>
  <c r="F126" i="2" a="1"/>
  <c r="F126" i="2" s="1"/>
  <c r="G129" i="2" a="1"/>
  <c r="G129" i="2" s="1"/>
  <c r="F137" i="2" a="1"/>
  <c r="F137" i="2" s="1"/>
  <c r="G140" i="2" a="1"/>
  <c r="G140" i="2" s="1"/>
  <c r="F144" i="2" a="1"/>
  <c r="F144" i="2" s="1"/>
  <c r="G147" i="2" a="1"/>
  <c r="G147" i="2" s="1"/>
  <c r="F151" i="2" a="1"/>
  <c r="F151" i="2" s="1"/>
  <c r="F154" i="2" a="1"/>
  <c r="F154" i="2" s="1"/>
  <c r="F158" i="2" a="1"/>
  <c r="F158" i="2" s="1"/>
  <c r="F162" i="2" a="1"/>
  <c r="F162" i="2" s="1"/>
  <c r="F166" i="2" a="1"/>
  <c r="F166" i="2" s="1"/>
  <c r="F170" i="2" a="1"/>
  <c r="F170" i="2" s="1"/>
  <c r="F174" i="2" a="1"/>
  <c r="F174" i="2" s="1"/>
  <c r="F178" i="2" a="1"/>
  <c r="F178" i="2" s="1"/>
  <c r="F182" i="2" a="1"/>
  <c r="F182" i="2" s="1"/>
  <c r="F186" i="2" a="1"/>
  <c r="F186" i="2" s="1"/>
  <c r="F190" i="2" a="1"/>
  <c r="F190" i="2" s="1"/>
  <c r="F194" i="2" a="1"/>
  <c r="F194" i="2" s="1"/>
  <c r="F198" i="2" a="1"/>
  <c r="F198" i="2" s="1"/>
  <c r="F202" i="2" a="1"/>
  <c r="F202" i="2" s="1"/>
  <c r="F206" i="2" a="1"/>
  <c r="F206" i="2" s="1"/>
  <c r="F210" i="2" a="1"/>
  <c r="F210" i="2" s="1"/>
  <c r="F214" i="2" a="1"/>
  <c r="F214" i="2" s="1"/>
  <c r="F218" i="2" a="1"/>
  <c r="F218" i="2" s="1"/>
  <c r="G221" i="2" a="1"/>
  <c r="G221" i="2" s="1"/>
  <c r="G225" i="2" a="1"/>
  <c r="G225" i="2" s="1"/>
  <c r="F229" i="2" a="1"/>
  <c r="F229" i="2" s="1"/>
  <c r="F232" i="2" a="1"/>
  <c r="F232" i="2" s="1"/>
  <c r="F235" i="2" a="1"/>
  <c r="F235" i="2" s="1"/>
  <c r="F238" i="2" a="1"/>
  <c r="F238" i="2" s="1"/>
  <c r="G241" i="2" a="1"/>
  <c r="G241" i="2" s="1"/>
  <c r="G244" i="2" a="1"/>
  <c r="G244" i="2" s="1"/>
  <c r="F251" i="2" a="1"/>
  <c r="F251" i="2" s="1"/>
  <c r="G254" i="2" a="1"/>
  <c r="G254" i="2" s="1"/>
  <c r="F258" i="2" a="1"/>
  <c r="F258" i="2" s="1"/>
  <c r="G265" i="2" a="1"/>
  <c r="G265" i="2" s="1"/>
  <c r="F269" i="2" a="1"/>
  <c r="F269" i="2" s="1"/>
  <c r="G272" i="2" a="1"/>
  <c r="G272" i="2" s="1"/>
  <c r="F276" i="2" a="1"/>
  <c r="F276" i="2" s="1"/>
  <c r="F279" i="2" a="1"/>
  <c r="F279" i="2" s="1"/>
  <c r="G282" i="2" a="1"/>
  <c r="G282" i="2" s="1"/>
  <c r="F289" i="2" a="1"/>
  <c r="F289" i="2" s="1"/>
  <c r="F292" i="2" a="1"/>
  <c r="F292" i="2" s="1"/>
  <c r="F295" i="2" a="1"/>
  <c r="F295" i="2" s="1"/>
  <c r="G298" i="2" a="1"/>
  <c r="G298" i="2" s="1"/>
  <c r="F305" i="2" a="1"/>
  <c r="F305" i="2" s="1"/>
  <c r="F308" i="2" a="1"/>
  <c r="F308" i="2" s="1"/>
  <c r="F311" i="2" a="1"/>
  <c r="F311" i="2" s="1"/>
  <c r="G314" i="2" a="1"/>
  <c r="G314" i="2" s="1"/>
  <c r="F321" i="2" a="1"/>
  <c r="F321" i="2" s="1"/>
  <c r="F324" i="2" a="1"/>
  <c r="F324" i="2" s="1"/>
  <c r="F327" i="2" a="1"/>
  <c r="F327" i="2" s="1"/>
  <c r="G330" i="2" a="1"/>
  <c r="G330" i="2" s="1"/>
  <c r="F337" i="2" a="1"/>
  <c r="F337" i="2" s="1"/>
  <c r="F340" i="2" a="1"/>
  <c r="F340" i="2" s="1"/>
  <c r="F343" i="2" a="1"/>
  <c r="F343" i="2" s="1"/>
  <c r="G346" i="2" a="1"/>
  <c r="G346" i="2" s="1"/>
  <c r="F353" i="2" a="1"/>
  <c r="F353" i="2" s="1"/>
  <c r="G356" i="2" a="1"/>
  <c r="G356" i="2" s="1"/>
  <c r="F360" i="2" a="1"/>
  <c r="F360" i="2" s="1"/>
  <c r="G363" i="2" a="1"/>
  <c r="G363" i="2" s="1"/>
  <c r="F367" i="2" a="1"/>
  <c r="F367" i="2" s="1"/>
  <c r="G370" i="2" a="1"/>
  <c r="G370" i="2" s="1"/>
  <c r="F374" i="2" a="1"/>
  <c r="F374" i="2" s="1"/>
  <c r="G377" i="2" a="1"/>
  <c r="G377" i="2" s="1"/>
  <c r="G380" i="2" a="1"/>
  <c r="G380" i="2" s="1"/>
  <c r="G383" i="2" a="1"/>
  <c r="G383" i="2" s="1"/>
  <c r="F386" i="2" a="1"/>
  <c r="F386" i="2" s="1"/>
  <c r="G391" i="2" a="1"/>
  <c r="G391" i="2" s="1"/>
  <c r="F394" i="2" a="1"/>
  <c r="F394" i="2" s="1"/>
  <c r="E14" i="2" a="1"/>
  <c r="E14" i="2" s="1"/>
  <c r="E21" i="2" a="1"/>
  <c r="E21" i="2" s="1"/>
  <c r="E27" i="2" a="1"/>
  <c r="E27" i="2" s="1"/>
  <c r="E40" i="2" a="1"/>
  <c r="E40" i="2" s="1"/>
  <c r="E46" i="2" a="1"/>
  <c r="E46" i="2" s="1"/>
  <c r="E53" i="2" a="1"/>
  <c r="E53" i="2" s="1"/>
  <c r="E59" i="2" a="1"/>
  <c r="E59" i="2" s="1"/>
  <c r="E72" i="2" a="1"/>
  <c r="E72" i="2" s="1"/>
  <c r="E78" i="2" a="1"/>
  <c r="E78" i="2" s="1"/>
  <c r="E85" i="2" a="1"/>
  <c r="E85" i="2" s="1"/>
  <c r="E91" i="2" a="1"/>
  <c r="E91" i="2" s="1"/>
  <c r="E104" i="2" a="1"/>
  <c r="E104" i="2" s="1"/>
  <c r="E110" i="2" a="1"/>
  <c r="E110" i="2" s="1"/>
  <c r="E117" i="2" a="1"/>
  <c r="E117" i="2" s="1"/>
  <c r="E123" i="2" a="1"/>
  <c r="E123" i="2" s="1"/>
  <c r="E136" i="2" a="1"/>
  <c r="E136" i="2" s="1"/>
  <c r="E142" i="2" a="1"/>
  <c r="E142" i="2" s="1"/>
  <c r="E149" i="2" a="1"/>
  <c r="E149" i="2" s="1"/>
  <c r="E155" i="2" a="1"/>
  <c r="E155" i="2" s="1"/>
  <c r="E168" i="2" a="1"/>
  <c r="E168" i="2" s="1"/>
  <c r="E174" i="2" a="1"/>
  <c r="E174" i="2" s="1"/>
  <c r="E181" i="2" a="1"/>
  <c r="E181" i="2" s="1"/>
  <c r="E194" i="2" a="1"/>
  <c r="E194" i="2" s="1"/>
  <c r="E200" i="2" a="1"/>
  <c r="E200" i="2" s="1"/>
  <c r="E207" i="2" a="1"/>
  <c r="E207" i="2" s="1"/>
  <c r="E214" i="2" a="1"/>
  <c r="E214" i="2" s="1"/>
  <c r="E229" i="2" a="1"/>
  <c r="E229" i="2" s="1"/>
  <c r="E242" i="2" a="1"/>
  <c r="E242" i="2" s="1"/>
  <c r="E248" i="2" a="1"/>
  <c r="E248" i="2" s="1"/>
  <c r="E254" i="2" a="1"/>
  <c r="E254" i="2" s="1"/>
  <c r="E261" i="2" a="1"/>
  <c r="E261" i="2" s="1"/>
  <c r="E274" i="2" a="1"/>
  <c r="E274" i="2" s="1"/>
  <c r="E280" i="2" a="1"/>
  <c r="E280" i="2" s="1"/>
  <c r="E286" i="2" a="1"/>
  <c r="E286" i="2" s="1"/>
  <c r="E293" i="2" a="1"/>
  <c r="E293" i="2" s="1"/>
  <c r="E300" i="2" a="1"/>
  <c r="E300" i="2" s="1"/>
  <c r="E307" i="2" a="1"/>
  <c r="E307" i="2" s="1"/>
  <c r="E318" i="2" a="1"/>
  <c r="E318" i="2" s="1"/>
  <c r="E323" i="2" a="1"/>
  <c r="E323" i="2" s="1"/>
  <c r="E334" i="2" a="1"/>
  <c r="E334" i="2" s="1"/>
  <c r="E339" i="2" a="1"/>
  <c r="E339" i="2" s="1"/>
  <c r="E350" i="2" a="1"/>
  <c r="E350" i="2" s="1"/>
  <c r="E355" i="2" a="1"/>
  <c r="E355" i="2" s="1"/>
  <c r="E366" i="2" a="1"/>
  <c r="E366" i="2" s="1"/>
  <c r="E371" i="2" a="1"/>
  <c r="E371" i="2" s="1"/>
  <c r="E377" i="2" a="1"/>
  <c r="E377" i="2" s="1"/>
  <c r="E388" i="2" a="1"/>
  <c r="E388" i="2" s="1"/>
  <c r="E393" i="2" a="1"/>
  <c r="E393" i="2" s="1"/>
  <c r="E8" i="2" a="1"/>
  <c r="E8" i="2" s="1"/>
  <c r="K80" i="2" a="1"/>
  <c r="K80" i="2" s="1"/>
  <c r="L116" i="2" a="1"/>
  <c r="L116" i="2" s="1"/>
  <c r="L145" i="2" a="1"/>
  <c r="L145" i="2" s="1"/>
  <c r="K170" i="2" a="1"/>
  <c r="K170" i="2" s="1"/>
  <c r="L195" i="2" a="1"/>
  <c r="L195" i="2" s="1"/>
  <c r="K211" i="2" a="1"/>
  <c r="K211" i="2" s="1"/>
  <c r="K226" i="2" a="1"/>
  <c r="K226" i="2" s="1"/>
  <c r="K251" i="2" a="1"/>
  <c r="K251" i="2" s="1"/>
  <c r="L278" i="2" a="1"/>
  <c r="L278" i="2" s="1"/>
  <c r="L297" i="2" a="1"/>
  <c r="L297" i="2" s="1"/>
  <c r="K326" i="2" a="1"/>
  <c r="K326" i="2" s="1"/>
  <c r="K347" i="2" a="1"/>
  <c r="K347" i="2" s="1"/>
  <c r="L361" i="2" a="1"/>
  <c r="L361" i="2" s="1"/>
  <c r="L373" i="2" a="1"/>
  <c r="L373" i="2" s="1"/>
  <c r="L385" i="2" a="1"/>
  <c r="L385" i="2" s="1"/>
  <c r="M5" i="2" a="1"/>
  <c r="M5" i="2" s="1"/>
  <c r="M24" i="2" a="1"/>
  <c r="M24" i="2" s="1"/>
  <c r="M50" i="2" a="1"/>
  <c r="M50" i="2" s="1"/>
  <c r="M69" i="2" a="1"/>
  <c r="M69" i="2" s="1"/>
  <c r="M95" i="2" a="1"/>
  <c r="M95" i="2" s="1"/>
  <c r="M120" i="2" a="1"/>
  <c r="M120" i="2" s="1"/>
  <c r="M140" i="2" a="1"/>
  <c r="M140" i="2" s="1"/>
  <c r="M167" i="2" a="1"/>
  <c r="M167" i="2" s="1"/>
  <c r="M187" i="2" a="1"/>
  <c r="M187" i="2" s="1"/>
  <c r="M206" i="2" a="1"/>
  <c r="M206" i="2" s="1"/>
  <c r="M245" i="2" a="1"/>
  <c r="M245" i="2" s="1"/>
  <c r="M277" i="2" a="1"/>
  <c r="M277" i="2" s="1"/>
  <c r="M311" i="2" a="1"/>
  <c r="M311" i="2" s="1"/>
  <c r="M335" i="2" a="1"/>
  <c r="M335" i="2" s="1"/>
  <c r="M351" i="2" a="1"/>
  <c r="M351" i="2" s="1"/>
  <c r="M383" i="2" a="1"/>
  <c r="M383" i="2" s="1"/>
  <c r="F8" i="2" a="1"/>
  <c r="F8" i="2" s="1"/>
  <c r="G27" i="2" a="1"/>
  <c r="G27" i="2" s="1"/>
  <c r="F37" i="2" a="1"/>
  <c r="F37" i="2" s="1"/>
  <c r="G46" i="2" a="1"/>
  <c r="G46" i="2" s="1"/>
  <c r="F56" i="2" a="1"/>
  <c r="F56" i="2" s="1"/>
  <c r="F72" i="2" a="1"/>
  <c r="F72" i="2" s="1"/>
  <c r="F88" i="2" a="1"/>
  <c r="F88" i="2" s="1"/>
  <c r="L4" i="2" a="1"/>
  <c r="L4" i="2" s="1"/>
  <c r="K37" i="2" a="1"/>
  <c r="K37" i="2" s="1"/>
  <c r="K90" i="2" a="1"/>
  <c r="K90" i="2" s="1"/>
  <c r="L113" i="2" a="1"/>
  <c r="L113" i="2" s="1"/>
  <c r="K125" i="2" a="1"/>
  <c r="K125" i="2" s="1"/>
  <c r="L135" i="2" a="1"/>
  <c r="L135" i="2" s="1"/>
  <c r="L143" i="2" a="1"/>
  <c r="L143" i="2" s="1"/>
  <c r="L151" i="2" a="1"/>
  <c r="L151" i="2" s="1"/>
  <c r="L159" i="2" a="1"/>
  <c r="L159" i="2" s="1"/>
  <c r="L168" i="2" a="1"/>
  <c r="L168" i="2" s="1"/>
  <c r="K185" i="2" a="1"/>
  <c r="K185" i="2" s="1"/>
  <c r="L193" i="2" a="1"/>
  <c r="L193" i="2" s="1"/>
  <c r="K201" i="2" a="1"/>
  <c r="K201" i="2" s="1"/>
  <c r="L224" i="2" a="1"/>
  <c r="L224" i="2" s="1"/>
  <c r="K232" i="2" a="1"/>
  <c r="K232" i="2" s="1"/>
  <c r="K249" i="2" a="1"/>
  <c r="K249" i="2" s="1"/>
  <c r="L257" i="2" a="1"/>
  <c r="L257" i="2" s="1"/>
  <c r="K267" i="2" a="1"/>
  <c r="K267" i="2" s="1"/>
  <c r="L276" i="2" a="1"/>
  <c r="L276" i="2" s="1"/>
  <c r="L285" i="2" a="1"/>
  <c r="L285" i="2" s="1"/>
  <c r="L295" i="2" a="1"/>
  <c r="L295" i="2" s="1"/>
  <c r="L304" i="2" a="1"/>
  <c r="L304" i="2" s="1"/>
  <c r="K315" i="2" a="1"/>
  <c r="K315" i="2" s="1"/>
  <c r="K325" i="2" a="1"/>
  <c r="K325" i="2" s="1"/>
  <c r="L330" i="2" a="1"/>
  <c r="L330" i="2" s="1"/>
  <c r="K336" i="2" a="1"/>
  <c r="K336" i="2" s="1"/>
  <c r="K341" i="2" a="1"/>
  <c r="K341" i="2" s="1"/>
  <c r="L346" i="2" a="1"/>
  <c r="L346" i="2" s="1"/>
  <c r="K352" i="2" a="1"/>
  <c r="K352" i="2" s="1"/>
  <c r="K357" i="2" a="1"/>
  <c r="K357" i="2" s="1"/>
  <c r="K361" i="2" a="1"/>
  <c r="K361" i="2" s="1"/>
  <c r="K365" i="2" a="1"/>
  <c r="K365" i="2" s="1"/>
  <c r="K369" i="2" a="1"/>
  <c r="K369" i="2" s="1"/>
  <c r="K373" i="2" a="1"/>
  <c r="K373" i="2" s="1"/>
  <c r="K377" i="2" a="1"/>
  <c r="K377" i="2" s="1"/>
  <c r="K381" i="2" a="1"/>
  <c r="K381" i="2" s="1"/>
  <c r="K385" i="2" a="1"/>
  <c r="K385" i="2" s="1"/>
  <c r="K389" i="2" a="1"/>
  <c r="K389" i="2" s="1"/>
  <c r="K393" i="2" a="1"/>
  <c r="K393" i="2" s="1"/>
  <c r="M4" i="2" a="1"/>
  <c r="M4" i="2" s="1"/>
  <c r="M11" i="2" a="1"/>
  <c r="M11" i="2" s="1"/>
  <c r="M17" i="2" a="1"/>
  <c r="M17" i="2" s="1"/>
  <c r="M30" i="2" a="1"/>
  <c r="M30" i="2" s="1"/>
  <c r="M36" i="2" a="1"/>
  <c r="M36" i="2" s="1"/>
  <c r="M43" i="2" a="1"/>
  <c r="M43" i="2" s="1"/>
  <c r="M49" i="2" a="1"/>
  <c r="M49" i="2" s="1"/>
  <c r="M62" i="2" a="1"/>
  <c r="M62" i="2" s="1"/>
  <c r="M68" i="2" a="1"/>
  <c r="M68" i="2" s="1"/>
  <c r="M75" i="2" a="1"/>
  <c r="M75" i="2" s="1"/>
  <c r="M81" i="2" a="1"/>
  <c r="M81" i="2" s="1"/>
  <c r="M94" i="2" a="1"/>
  <c r="M94" i="2" s="1"/>
  <c r="M100" i="2" a="1"/>
  <c r="M100" i="2" s="1"/>
  <c r="M107" i="2" a="1"/>
  <c r="M107" i="2" s="1"/>
  <c r="M113" i="2" a="1"/>
  <c r="M113" i="2" s="1"/>
  <c r="M126" i="2" a="1"/>
  <c r="M126" i="2" s="1"/>
  <c r="M132" i="2" a="1"/>
  <c r="M132" i="2" s="1"/>
  <c r="M147" i="2" a="1"/>
  <c r="M147" i="2" s="1"/>
  <c r="M166" i="2" a="1"/>
  <c r="M166" i="2" s="1"/>
  <c r="M173" i="2" a="1"/>
  <c r="M173" i="2" s="1"/>
  <c r="M180" i="2" a="1"/>
  <c r="M180" i="2" s="1"/>
  <c r="M186" i="2" a="1"/>
  <c r="M186" i="2" s="1"/>
  <c r="M199" i="2" a="1"/>
  <c r="M199" i="2" s="1"/>
  <c r="M205" i="2" a="1"/>
  <c r="M205" i="2" s="1"/>
  <c r="M212" i="2" a="1"/>
  <c r="M212" i="2" s="1"/>
  <c r="M218" i="2" a="1"/>
  <c r="M218" i="2" s="1"/>
  <c r="M232" i="2" a="1"/>
  <c r="M232" i="2" s="1"/>
  <c r="M238" i="2" a="1"/>
  <c r="M238" i="2" s="1"/>
  <c r="M251" i="2" a="1"/>
  <c r="M251" i="2" s="1"/>
  <c r="M257" i="2" a="1"/>
  <c r="M257" i="2" s="1"/>
  <c r="M264" i="2" a="1"/>
  <c r="M264" i="2" s="1"/>
  <c r="M270" i="2" a="1"/>
  <c r="M270" i="2" s="1"/>
  <c r="M283" i="2" a="1"/>
  <c r="M283" i="2" s="1"/>
  <c r="M289" i="2" a="1"/>
  <c r="M289" i="2" s="1"/>
  <c r="M296" i="2" a="1"/>
  <c r="M296" i="2" s="1"/>
  <c r="M302" i="2" a="1"/>
  <c r="M302" i="2" s="1"/>
  <c r="M310" i="2" a="1"/>
  <c r="M310" i="2" s="1"/>
  <c r="M318" i="2" a="1"/>
  <c r="M318" i="2" s="1"/>
  <c r="M326" i="2" a="1"/>
  <c r="M326" i="2" s="1"/>
  <c r="M334" i="2" a="1"/>
  <c r="M334" i="2" s="1"/>
  <c r="M342" i="2" a="1"/>
  <c r="M342" i="2" s="1"/>
  <c r="M350" i="2" a="1"/>
  <c r="M350" i="2" s="1"/>
  <c r="M358" i="2" a="1"/>
  <c r="M358" i="2" s="1"/>
  <c r="M366" i="2" a="1"/>
  <c r="M366" i="2" s="1"/>
  <c r="M374" i="2" a="1"/>
  <c r="M374" i="2" s="1"/>
  <c r="M382" i="2" a="1"/>
  <c r="M382" i="2" s="1"/>
  <c r="M390" i="2" a="1"/>
  <c r="M390" i="2" s="1"/>
  <c r="G4" i="2" a="1"/>
  <c r="G4" i="2" s="1"/>
  <c r="F11" i="2" a="1"/>
  <c r="F11" i="2" s="1"/>
  <c r="F14" i="2" a="1"/>
  <c r="F14" i="2" s="1"/>
  <c r="G17" i="2" a="1"/>
  <c r="G17" i="2" s="1"/>
  <c r="G20" i="2" a="1"/>
  <c r="G20" i="2" s="1"/>
  <c r="F27" i="2" a="1"/>
  <c r="F27" i="2" s="1"/>
  <c r="F30" i="2" a="1"/>
  <c r="F30" i="2" s="1"/>
  <c r="G33" i="2" a="1"/>
  <c r="G33" i="2" s="1"/>
  <c r="G36" i="2" a="1"/>
  <c r="G36" i="2" s="1"/>
  <c r="F43" i="2" a="1"/>
  <c r="F43" i="2" s="1"/>
  <c r="F46" i="2" a="1"/>
  <c r="F46" i="2" s="1"/>
  <c r="G49" i="2" a="1"/>
  <c r="G49" i="2" s="1"/>
  <c r="G52" i="2" a="1"/>
  <c r="G52" i="2" s="1"/>
  <c r="F59" i="2" a="1"/>
  <c r="F59" i="2" s="1"/>
  <c r="F62" i="2" a="1"/>
  <c r="F62" i="2" s="1"/>
  <c r="G65" i="2" a="1"/>
  <c r="G65" i="2" s="1"/>
  <c r="G68" i="2" a="1"/>
  <c r="G68" i="2" s="1"/>
  <c r="F75" i="2" a="1"/>
  <c r="F75" i="2" s="1"/>
  <c r="F78" i="2" a="1"/>
  <c r="F78" i="2" s="1"/>
  <c r="G81" i="2" a="1"/>
  <c r="G81" i="2" s="1"/>
  <c r="G84" i="2" a="1"/>
  <c r="G84" i="2" s="1"/>
  <c r="G91" i="2" a="1"/>
  <c r="G91" i="2" s="1"/>
  <c r="G95" i="2" a="1"/>
  <c r="G95" i="2" s="1"/>
  <c r="G99" i="2" a="1"/>
  <c r="G99" i="2" s="1"/>
  <c r="G103" i="2" a="1"/>
  <c r="G103" i="2" s="1"/>
  <c r="G107" i="2" a="1"/>
  <c r="G107" i="2" s="1"/>
  <c r="G111" i="2" a="1"/>
  <c r="G111" i="2" s="1"/>
  <c r="G115" i="2" a="1"/>
  <c r="G115" i="2" s="1"/>
  <c r="G119" i="2" a="1"/>
  <c r="G119" i="2" s="1"/>
  <c r="G123" i="2" a="1"/>
  <c r="G123" i="2" s="1"/>
  <c r="G127" i="2" a="1"/>
  <c r="G127" i="2" s="1"/>
  <c r="F131" i="2" a="1"/>
  <c r="F131" i="2" s="1"/>
  <c r="G134" i="2" a="1"/>
  <c r="G134" i="2" s="1"/>
  <c r="F138" i="2" a="1"/>
  <c r="F138" i="2" s="1"/>
  <c r="G141" i="2" a="1"/>
  <c r="G141" i="2" s="1"/>
  <c r="F149" i="2" a="1"/>
  <c r="F149" i="2" s="1"/>
  <c r="G155" i="2" a="1"/>
  <c r="G155" i="2" s="1"/>
  <c r="G159" i="2" a="1"/>
  <c r="G159" i="2" s="1"/>
  <c r="G163" i="2" a="1"/>
  <c r="G163" i="2" s="1"/>
  <c r="G167" i="2" a="1"/>
  <c r="G167" i="2" s="1"/>
  <c r="G171" i="2" a="1"/>
  <c r="G171" i="2" s="1"/>
  <c r="G175" i="2" a="1"/>
  <c r="G175" i="2" s="1"/>
  <c r="G179" i="2" a="1"/>
  <c r="G179" i="2" s="1"/>
  <c r="G183" i="2" a="1"/>
  <c r="G183" i="2" s="1"/>
  <c r="G187" i="2" a="1"/>
  <c r="G187" i="2" s="1"/>
  <c r="G191" i="2" a="1"/>
  <c r="G191" i="2" s="1"/>
  <c r="G195" i="2" a="1"/>
  <c r="G195" i="2" s="1"/>
  <c r="G199" i="2" a="1"/>
  <c r="G199" i="2" s="1"/>
  <c r="G203" i="2" a="1"/>
  <c r="G203" i="2" s="1"/>
  <c r="G207" i="2" a="1"/>
  <c r="G207" i="2" s="1"/>
  <c r="G211" i="2" a="1"/>
  <c r="G211" i="2" s="1"/>
  <c r="G215" i="2" a="1"/>
  <c r="G215" i="2" s="1"/>
  <c r="G219" i="2" a="1"/>
  <c r="G219" i="2" s="1"/>
  <c r="F223" i="2" a="1"/>
  <c r="F223" i="2" s="1"/>
  <c r="G226" i="2" a="1"/>
  <c r="G226" i="2" s="1"/>
  <c r="F230" i="2" a="1"/>
  <c r="F230" i="2" s="1"/>
  <c r="F233" i="2" a="1"/>
  <c r="F233" i="2" s="1"/>
  <c r="F236" i="2" a="1"/>
  <c r="F236" i="2" s="1"/>
  <c r="G239" i="2" a="1"/>
  <c r="G239" i="2" s="1"/>
  <c r="G242" i="2" a="1"/>
  <c r="G242" i="2" s="1"/>
  <c r="F249" i="2" a="1"/>
  <c r="F249" i="2" s="1"/>
  <c r="G252" i="2" a="1"/>
  <c r="G252" i="2" s="1"/>
  <c r="F256" i="2" a="1"/>
  <c r="F256" i="2" s="1"/>
  <c r="G259" i="2" a="1"/>
  <c r="G259" i="2" s="1"/>
  <c r="F263" i="2" a="1"/>
  <c r="F263" i="2" s="1"/>
  <c r="G266" i="2" a="1"/>
  <c r="G266" i="2" s="1"/>
  <c r="F270" i="2" a="1"/>
  <c r="F270" i="2" s="1"/>
  <c r="G277" i="2" a="1"/>
  <c r="G277" i="2" s="1"/>
  <c r="G280" i="2" a="1"/>
  <c r="G280" i="2" s="1"/>
  <c r="G283" i="2" a="1"/>
  <c r="G283" i="2" s="1"/>
  <c r="F290" i="2" a="1"/>
  <c r="F290" i="2" s="1"/>
  <c r="G293" i="2" a="1"/>
  <c r="G293" i="2" s="1"/>
  <c r="G296" i="2" a="1"/>
  <c r="G296" i="2" s="1"/>
  <c r="G299" i="2" a="1"/>
  <c r="G299" i="2" s="1"/>
  <c r="F306" i="2" a="1"/>
  <c r="F306" i="2" s="1"/>
  <c r="G309" i="2" a="1"/>
  <c r="G309" i="2" s="1"/>
  <c r="G312" i="2" a="1"/>
  <c r="G312" i="2" s="1"/>
  <c r="G315" i="2" a="1"/>
  <c r="G315" i="2" s="1"/>
  <c r="F322" i="2" a="1"/>
  <c r="F322" i="2" s="1"/>
  <c r="G325" i="2" a="1"/>
  <c r="G325" i="2" s="1"/>
  <c r="G328" i="2" a="1"/>
  <c r="G328" i="2" s="1"/>
  <c r="G331" i="2" a="1"/>
  <c r="G331" i="2" s="1"/>
  <c r="F338" i="2" a="1"/>
  <c r="F338" i="2" s="1"/>
  <c r="G341" i="2" a="1"/>
  <c r="G341" i="2" s="1"/>
  <c r="G344" i="2" a="1"/>
  <c r="G344" i="2" s="1"/>
  <c r="G347" i="2" a="1"/>
  <c r="G347" i="2" s="1"/>
  <c r="F354" i="2" a="1"/>
  <c r="F354" i="2" s="1"/>
  <c r="G361" i="2" a="1"/>
  <c r="G361" i="2" s="1"/>
  <c r="F365" i="2" a="1"/>
  <c r="F365" i="2" s="1"/>
  <c r="G368" i="2" a="1"/>
  <c r="G368" i="2" s="1"/>
  <c r="F372" i="2" a="1"/>
  <c r="F372" i="2" s="1"/>
  <c r="F375" i="2" a="1"/>
  <c r="F375" i="2" s="1"/>
  <c r="G378" i="2" a="1"/>
  <c r="G378" i="2" s="1"/>
  <c r="G384" i="2" a="1"/>
  <c r="G384" i="2" s="1"/>
  <c r="F387" i="2" a="1"/>
  <c r="F387" i="2" s="1"/>
  <c r="G392" i="2" a="1"/>
  <c r="G392" i="2" s="1"/>
  <c r="E16" i="2" a="1"/>
  <c r="E16" i="2" s="1"/>
  <c r="E23" i="2" a="1"/>
  <c r="E23" i="2" s="1"/>
  <c r="E36" i="2" a="1"/>
  <c r="E36" i="2" s="1"/>
  <c r="E42" i="2" a="1"/>
  <c r="E42" i="2" s="1"/>
  <c r="E49" i="2" a="1"/>
  <c r="E49" i="2" s="1"/>
  <c r="E55" i="2" a="1"/>
  <c r="E55" i="2" s="1"/>
  <c r="E68" i="2" a="1"/>
  <c r="E68" i="2" s="1"/>
  <c r="E74" i="2" a="1"/>
  <c r="E74" i="2" s="1"/>
  <c r="E81" i="2" a="1"/>
  <c r="E81" i="2" s="1"/>
  <c r="E87" i="2" a="1"/>
  <c r="E87" i="2" s="1"/>
  <c r="E100" i="2" a="1"/>
  <c r="E100" i="2" s="1"/>
  <c r="E106" i="2" a="1"/>
  <c r="E106" i="2" s="1"/>
  <c r="E113" i="2" a="1"/>
  <c r="E113" i="2" s="1"/>
  <c r="E119" i="2" a="1"/>
  <c r="E119" i="2" s="1"/>
  <c r="E132" i="2" a="1"/>
  <c r="E132" i="2" s="1"/>
  <c r="E138" i="2" a="1"/>
  <c r="E138" i="2" s="1"/>
  <c r="E145" i="2" a="1"/>
  <c r="E145" i="2" s="1"/>
  <c r="E151" i="2" a="1"/>
  <c r="E151" i="2" s="1"/>
  <c r="E164" i="2" a="1"/>
  <c r="E164" i="2" s="1"/>
  <c r="E170" i="2" a="1"/>
  <c r="E170" i="2" s="1"/>
  <c r="E177" i="2" a="1"/>
  <c r="E177" i="2" s="1"/>
  <c r="E183" i="2" a="1"/>
  <c r="E183" i="2" s="1"/>
  <c r="E196" i="2" a="1"/>
  <c r="E196" i="2" s="1"/>
  <c r="E203" i="2" a="1"/>
  <c r="E203" i="2" s="1"/>
  <c r="E210" i="2" a="1"/>
  <c r="E210" i="2" s="1"/>
  <c r="E217" i="2" a="1"/>
  <c r="E217" i="2" s="1"/>
  <c r="E224" i="2" a="1"/>
  <c r="E224" i="2" s="1"/>
  <c r="E231" i="2" a="1"/>
  <c r="E231" i="2" s="1"/>
  <c r="E244" i="2" a="1"/>
  <c r="E244" i="2" s="1"/>
  <c r="E251" i="2" a="1"/>
  <c r="E251" i="2" s="1"/>
  <c r="E257" i="2" a="1"/>
  <c r="E257" i="2" s="1"/>
  <c r="E263" i="2" a="1"/>
  <c r="E263" i="2" s="1"/>
  <c r="E276" i="2" a="1"/>
  <c r="E276" i="2" s="1"/>
  <c r="E283" i="2" a="1"/>
  <c r="E283" i="2" s="1"/>
  <c r="E289" i="2" a="1"/>
  <c r="E289" i="2" s="1"/>
  <c r="E296" i="2" a="1"/>
  <c r="E296" i="2" s="1"/>
  <c r="E302" i="2" a="1"/>
  <c r="E302" i="2" s="1"/>
  <c r="E309" i="2" a="1"/>
  <c r="E309" i="2" s="1"/>
  <c r="E320" i="2" a="1"/>
  <c r="E320" i="2" s="1"/>
  <c r="E325" i="2" a="1"/>
  <c r="E325" i="2" s="1"/>
  <c r="E336" i="2" a="1"/>
  <c r="E336" i="2" s="1"/>
  <c r="E341" i="2" a="1"/>
  <c r="E341" i="2" s="1"/>
  <c r="E352" i="2" a="1"/>
  <c r="E352" i="2" s="1"/>
  <c r="E357" i="2" a="1"/>
  <c r="E357" i="2" s="1"/>
  <c r="E368" i="2" a="1"/>
  <c r="E368" i="2" s="1"/>
  <c r="E374" i="2" a="1"/>
  <c r="E374" i="2" s="1"/>
  <c r="E379" i="2" a="1"/>
  <c r="E379" i="2" s="1"/>
  <c r="E390" i="2" a="1"/>
  <c r="E390" i="2" s="1"/>
  <c r="E11" i="2" a="1"/>
  <c r="E11" i="2" s="1"/>
  <c r="L11" i="2" a="1"/>
  <c r="L11" i="2" s="1"/>
  <c r="K93" i="2" a="1"/>
  <c r="K93" i="2" s="1"/>
  <c r="L153" i="2" a="1"/>
  <c r="L153" i="2" s="1"/>
  <c r="L178" i="2" a="1"/>
  <c r="L178" i="2" s="1"/>
  <c r="K203" i="2" a="1"/>
  <c r="K203" i="2" s="1"/>
  <c r="K234" i="2" a="1"/>
  <c r="K234" i="2" s="1"/>
  <c r="L288" i="2" a="1"/>
  <c r="L288" i="2" s="1"/>
  <c r="K318" i="2" a="1"/>
  <c r="K318" i="2" s="1"/>
  <c r="L336" i="2" a="1"/>
  <c r="L336" i="2" s="1"/>
  <c r="L357" i="2" a="1"/>
  <c r="L357" i="2" s="1"/>
  <c r="L369" i="2" a="1"/>
  <c r="L369" i="2" s="1"/>
  <c r="L381" i="2" a="1"/>
  <c r="L381" i="2" s="1"/>
  <c r="L393" i="2" a="1"/>
  <c r="L393" i="2" s="1"/>
  <c r="M18" i="2" a="1"/>
  <c r="M18" i="2" s="1"/>
  <c r="M37" i="2" a="1"/>
  <c r="M37" i="2" s="1"/>
  <c r="M63" i="2" a="1"/>
  <c r="M63" i="2" s="1"/>
  <c r="M82" i="2" a="1"/>
  <c r="M82" i="2" s="1"/>
  <c r="M127" i="2" a="1"/>
  <c r="M127" i="2" s="1"/>
  <c r="M160" i="2" a="1"/>
  <c r="M160" i="2" s="1"/>
  <c r="M193" i="2" a="1"/>
  <c r="M193" i="2" s="1"/>
  <c r="M219" i="2" a="1"/>
  <c r="M219" i="2" s="1"/>
  <c r="M239" i="2" a="1"/>
  <c r="M239" i="2" s="1"/>
  <c r="M258" i="2" a="1"/>
  <c r="M258" i="2" s="1"/>
  <c r="M284" i="2" a="1"/>
  <c r="M284" i="2" s="1"/>
  <c r="M303" i="2" a="1"/>
  <c r="M303" i="2" s="1"/>
  <c r="M327" i="2" a="1"/>
  <c r="M327" i="2" s="1"/>
  <c r="M359" i="2" a="1"/>
  <c r="M359" i="2" s="1"/>
  <c r="M367" i="2" a="1"/>
  <c r="M367" i="2" s="1"/>
  <c r="M391" i="2" a="1"/>
  <c r="M391" i="2" s="1"/>
  <c r="G11" i="2" a="1"/>
  <c r="G11" i="2" s="1"/>
  <c r="F24" i="2" a="1"/>
  <c r="F24" i="2" s="1"/>
  <c r="G43" i="2" a="1"/>
  <c r="G43" i="2" s="1"/>
  <c r="F53" i="2" a="1"/>
  <c r="F53" i="2" s="1"/>
  <c r="G62" i="2" a="1"/>
  <c r="G62" i="2" s="1"/>
  <c r="G75" i="2" a="1"/>
  <c r="G75" i="2" s="1"/>
  <c r="F85" i="2" a="1"/>
  <c r="F85" i="2" s="1"/>
  <c r="F104" i="2" a="1"/>
  <c r="F104" i="2" s="1"/>
  <c r="F120" i="2" a="1"/>
  <c r="F120" i="2" s="1"/>
  <c r="F135" i="2" a="1"/>
  <c r="F135" i="2" s="1"/>
  <c r="F164" i="2" a="1"/>
  <c r="F164" i="2" s="1"/>
  <c r="F180" i="2" a="1"/>
  <c r="F180" i="2" s="1"/>
  <c r="F196" i="2" a="1"/>
  <c r="F196" i="2" s="1"/>
  <c r="F212" i="2" a="1"/>
  <c r="F212" i="2" s="1"/>
  <c r="F227" i="2" a="1"/>
  <c r="F227" i="2" s="1"/>
  <c r="F253" i="2" a="1"/>
  <c r="F253" i="2" s="1"/>
  <c r="F267" i="2" a="1"/>
  <c r="F267" i="2" s="1"/>
  <c r="F281" i="2" a="1"/>
  <c r="F281" i="2" s="1"/>
  <c r="G306" i="2" a="1"/>
  <c r="G306" i="2" s="1"/>
  <c r="F319" i="2" a="1"/>
  <c r="F319" i="2" s="1"/>
  <c r="F332" i="2" a="1"/>
  <c r="F332" i="2" s="1"/>
  <c r="F345" i="2" a="1"/>
  <c r="F345" i="2" s="1"/>
  <c r="F358" i="2" a="1"/>
  <c r="F358" i="2" s="1"/>
  <c r="G372" i="2" a="1"/>
  <c r="G372" i="2" s="1"/>
  <c r="E37" i="2" a="1"/>
  <c r="E37" i="2" s="1"/>
  <c r="E62" i="2" a="1"/>
  <c r="E62" i="2" s="1"/>
  <c r="E88" i="2" a="1"/>
  <c r="E88" i="2" s="1"/>
  <c r="E139" i="2" a="1"/>
  <c r="E139" i="2" s="1"/>
  <c r="E165" i="2" a="1"/>
  <c r="E165" i="2" s="1"/>
  <c r="E190" i="2" a="1"/>
  <c r="E190" i="2" s="1"/>
  <c r="E218" i="2" a="1"/>
  <c r="E218" i="2" s="1"/>
  <c r="E245" i="2" a="1"/>
  <c r="E245" i="2" s="1"/>
  <c r="E270" i="2" a="1"/>
  <c r="E270" i="2" s="1"/>
  <c r="E297" i="2" a="1"/>
  <c r="E297" i="2" s="1"/>
  <c r="E342" i="2" a="1"/>
  <c r="E342" i="2" s="1"/>
  <c r="E363" i="2" a="1"/>
  <c r="E363" i="2" s="1"/>
  <c r="E385" i="2" a="1"/>
  <c r="E385" i="2" s="1"/>
  <c r="G131" i="2" a="1"/>
  <c r="G131" i="2" s="1"/>
  <c r="G223" i="2" a="1"/>
  <c r="G223" i="2" s="1"/>
  <c r="G263" i="2" a="1"/>
  <c r="G263" i="2" s="1"/>
  <c r="F303" i="2" a="1"/>
  <c r="F303" i="2" s="1"/>
  <c r="F329" i="2" a="1"/>
  <c r="F329" i="2" s="1"/>
  <c r="G354" i="2" a="1"/>
  <c r="G354" i="2" s="1"/>
  <c r="E56" i="2" a="1"/>
  <c r="E56" i="2" s="1"/>
  <c r="E133" i="2" a="1"/>
  <c r="E133" i="2" s="1"/>
  <c r="E184" i="2" a="1"/>
  <c r="E184" i="2" s="1"/>
  <c r="E238" i="2" a="1"/>
  <c r="E238" i="2" s="1"/>
  <c r="E290" i="2" a="1"/>
  <c r="E290" i="2" s="1"/>
  <c r="E358" i="2" a="1"/>
  <c r="E358" i="2" s="1"/>
  <c r="E12" i="2" a="1"/>
  <c r="E12" i="2" s="1"/>
  <c r="F92" i="2" a="1"/>
  <c r="F92" i="2" s="1"/>
  <c r="F108" i="2" a="1"/>
  <c r="F108" i="2" s="1"/>
  <c r="F124" i="2" a="1"/>
  <c r="F124" i="2" s="1"/>
  <c r="G138" i="2" a="1"/>
  <c r="G138" i="2" s="1"/>
  <c r="G152" i="2" a="1"/>
  <c r="G152" i="2" s="1"/>
  <c r="F168" i="2" a="1"/>
  <c r="F168" i="2" s="1"/>
  <c r="F184" i="2" a="1"/>
  <c r="F184" i="2" s="1"/>
  <c r="F200" i="2" a="1"/>
  <c r="F200" i="2" s="1"/>
  <c r="F216" i="2" a="1"/>
  <c r="F216" i="2" s="1"/>
  <c r="F243" i="2" a="1"/>
  <c r="F243" i="2" s="1"/>
  <c r="G256" i="2" a="1"/>
  <c r="G256" i="2" s="1"/>
  <c r="G270" i="2" a="1"/>
  <c r="G270" i="2" s="1"/>
  <c r="F284" i="2" a="1"/>
  <c r="F284" i="2" s="1"/>
  <c r="F297" i="2" a="1"/>
  <c r="F297" i="2" s="1"/>
  <c r="G322" i="2" a="1"/>
  <c r="G322" i="2" s="1"/>
  <c r="F335" i="2" a="1"/>
  <c r="F335" i="2" s="1"/>
  <c r="F348" i="2" a="1"/>
  <c r="F348" i="2" s="1"/>
  <c r="G375" i="2" a="1"/>
  <c r="G375" i="2" s="1"/>
  <c r="G387" i="2" a="1"/>
  <c r="G387" i="2" s="1"/>
  <c r="E17" i="2" a="1"/>
  <c r="E17" i="2" s="1"/>
  <c r="E43" i="2" a="1"/>
  <c r="E43" i="2" s="1"/>
  <c r="E69" i="2" a="1"/>
  <c r="E69" i="2" s="1"/>
  <c r="E94" i="2" a="1"/>
  <c r="E94" i="2" s="1"/>
  <c r="E120" i="2" a="1"/>
  <c r="E120" i="2" s="1"/>
  <c r="E171" i="2" a="1"/>
  <c r="E171" i="2" s="1"/>
  <c r="E197" i="2" a="1"/>
  <c r="E197" i="2" s="1"/>
  <c r="E225" i="2" a="1"/>
  <c r="E225" i="2" s="1"/>
  <c r="E277" i="2" a="1"/>
  <c r="E277" i="2" s="1"/>
  <c r="E303" i="2" a="1"/>
  <c r="E303" i="2" s="1"/>
  <c r="E326" i="2" a="1"/>
  <c r="E326" i="2" s="1"/>
  <c r="E347" i="2" a="1"/>
  <c r="E347" i="2" s="1"/>
  <c r="F116" i="2" a="1"/>
  <c r="F116" i="2" s="1"/>
  <c r="G145" i="2" a="1"/>
  <c r="G145" i="2" s="1"/>
  <c r="F160" i="2" a="1"/>
  <c r="F160" i="2" s="1"/>
  <c r="F176" i="2" a="1"/>
  <c r="F176" i="2" s="1"/>
  <c r="F192" i="2" a="1"/>
  <c r="F192" i="2" s="1"/>
  <c r="F208" i="2" a="1"/>
  <c r="F208" i="2" s="1"/>
  <c r="G236" i="2" a="1"/>
  <c r="G236" i="2" s="1"/>
  <c r="G249" i="2" a="1"/>
  <c r="G249" i="2" s="1"/>
  <c r="G290" i="2" a="1"/>
  <c r="G290" i="2" s="1"/>
  <c r="F316" i="2" a="1"/>
  <c r="F316" i="2" s="1"/>
  <c r="F369" i="2" a="1"/>
  <c r="F369" i="2" s="1"/>
  <c r="F382" i="2" a="1"/>
  <c r="F382" i="2" s="1"/>
  <c r="E30" i="2" a="1"/>
  <c r="E30" i="2" s="1"/>
  <c r="E107" i="2" a="1"/>
  <c r="E107" i="2" s="1"/>
  <c r="E158" i="2" a="1"/>
  <c r="E158" i="2" s="1"/>
  <c r="E211" i="2" a="1"/>
  <c r="E211" i="2" s="1"/>
  <c r="E264" i="2" a="1"/>
  <c r="E264" i="2" s="1"/>
  <c r="E315" i="2" a="1"/>
  <c r="E315" i="2" s="1"/>
  <c r="E380" i="2" a="1"/>
  <c r="E380" i="2" s="1"/>
  <c r="F96" i="2" a="1"/>
  <c r="F96" i="2" s="1"/>
  <c r="F112" i="2" a="1"/>
  <c r="F112" i="2" s="1"/>
  <c r="F128" i="2" a="1"/>
  <c r="F128" i="2" s="1"/>
  <c r="F142" i="2" a="1"/>
  <c r="F142" i="2" s="1"/>
  <c r="F156" i="2" a="1"/>
  <c r="F156" i="2" s="1"/>
  <c r="F172" i="2" a="1"/>
  <c r="F172" i="2" s="1"/>
  <c r="F188" i="2" a="1"/>
  <c r="F188" i="2" s="1"/>
  <c r="F204" i="2" a="1"/>
  <c r="F204" i="2" s="1"/>
  <c r="F220" i="2" a="1"/>
  <c r="F220" i="2" s="1"/>
  <c r="G233" i="2" a="1"/>
  <c r="G233" i="2" s="1"/>
  <c r="F246" i="2" a="1"/>
  <c r="F246" i="2" s="1"/>
  <c r="F260" i="2" a="1"/>
  <c r="F260" i="2" s="1"/>
  <c r="F274" i="2" a="1"/>
  <c r="F274" i="2" s="1"/>
  <c r="F287" i="2" a="1"/>
  <c r="F287" i="2" s="1"/>
  <c r="F300" i="2" a="1"/>
  <c r="F300" i="2" s="1"/>
  <c r="F313" i="2" a="1"/>
  <c r="F313" i="2" s="1"/>
  <c r="G338" i="2" a="1"/>
  <c r="G338" i="2" s="1"/>
  <c r="F351" i="2" a="1"/>
  <c r="F351" i="2" s="1"/>
  <c r="G365" i="2" a="1"/>
  <c r="G365" i="2" s="1"/>
  <c r="F390" i="2" a="1"/>
  <c r="F390" i="2" s="1"/>
  <c r="E24" i="2" a="1"/>
  <c r="E24" i="2" s="1"/>
  <c r="E75" i="2" a="1"/>
  <c r="E75" i="2" s="1"/>
  <c r="E101" i="2" a="1"/>
  <c r="E101" i="2" s="1"/>
  <c r="E126" i="2" a="1"/>
  <c r="E126" i="2" s="1"/>
  <c r="E152" i="2" a="1"/>
  <c r="E152" i="2" s="1"/>
  <c r="E204" i="2" a="1"/>
  <c r="E204" i="2" s="1"/>
  <c r="E232" i="2" a="1"/>
  <c r="E232" i="2" s="1"/>
  <c r="E258" i="2" a="1"/>
  <c r="E258" i="2" s="1"/>
  <c r="E331" i="2" a="1"/>
  <c r="E331" i="2" s="1"/>
  <c r="E4" i="2" a="1"/>
  <c r="E4" i="2" s="1"/>
  <c r="F100" i="2" a="1"/>
  <c r="F100" i="2" s="1"/>
  <c r="AB3" i="2"/>
  <c r="AB20" i="2"/>
  <c r="H232" i="2" l="1"/>
  <c r="J372" i="2"/>
  <c r="I100" i="2"/>
  <c r="J365" i="2"/>
  <c r="I246" i="2"/>
  <c r="I128" i="2"/>
  <c r="I316" i="2"/>
  <c r="I208" i="2"/>
  <c r="H303" i="2"/>
  <c r="H43" i="2"/>
  <c r="I284" i="2"/>
  <c r="J152" i="2"/>
  <c r="H238" i="2"/>
  <c r="J223" i="2"/>
  <c r="H218" i="2"/>
  <c r="I319" i="2"/>
  <c r="I104" i="2"/>
  <c r="P303" i="2"/>
  <c r="P82" i="2"/>
  <c r="O11" i="2"/>
  <c r="H320" i="2"/>
  <c r="H224" i="2"/>
  <c r="H164" i="2"/>
  <c r="H68" i="2"/>
  <c r="J361" i="2"/>
  <c r="J309" i="2"/>
  <c r="J259" i="2"/>
  <c r="J215" i="2"/>
  <c r="J115" i="2"/>
  <c r="J49" i="2"/>
  <c r="P358" i="2"/>
  <c r="P232" i="2"/>
  <c r="P81" i="2"/>
  <c r="N373" i="2"/>
  <c r="N267" i="2"/>
  <c r="O135" i="2"/>
  <c r="P311" i="2"/>
  <c r="N347" i="2"/>
  <c r="H339" i="2"/>
  <c r="H207" i="2"/>
  <c r="H78" i="2"/>
  <c r="J370" i="2"/>
  <c r="I308" i="2"/>
  <c r="I258" i="2"/>
  <c r="I198" i="2"/>
  <c r="I137" i="2"/>
  <c r="J70" i="2"/>
  <c r="J6" i="2"/>
  <c r="P274" i="2"/>
  <c r="P151" i="2"/>
  <c r="P21" i="2"/>
  <c r="H4" i="2"/>
  <c r="I351" i="2"/>
  <c r="I172" i="2"/>
  <c r="H30" i="2"/>
  <c r="I116" i="2"/>
  <c r="H17" i="2"/>
  <c r="I200" i="2"/>
  <c r="H184" i="2"/>
  <c r="H297" i="2"/>
  <c r="I358" i="2"/>
  <c r="I164" i="2"/>
  <c r="P367" i="2"/>
  <c r="P63" i="2"/>
  <c r="H309" i="2"/>
  <c r="H101" i="2"/>
  <c r="I300" i="2"/>
  <c r="I188" i="2"/>
  <c r="H315" i="2"/>
  <c r="H107" i="2"/>
  <c r="J145" i="2"/>
  <c r="H171" i="2"/>
  <c r="I348" i="2"/>
  <c r="I216" i="2"/>
  <c r="I92" i="2"/>
  <c r="J354" i="2"/>
  <c r="H342" i="2"/>
  <c r="H88" i="2"/>
  <c r="I253" i="2"/>
  <c r="P391" i="2"/>
  <c r="O393" i="2"/>
  <c r="N203" i="2"/>
  <c r="H352" i="2"/>
  <c r="H257" i="2"/>
  <c r="H132" i="2"/>
  <c r="H36" i="2"/>
  <c r="I375" i="2"/>
  <c r="J325" i="2"/>
  <c r="J277" i="2"/>
  <c r="I230" i="2"/>
  <c r="J167" i="2"/>
  <c r="I131" i="2"/>
  <c r="J65" i="2"/>
  <c r="P390" i="2"/>
  <c r="P264" i="2"/>
  <c r="P113" i="2"/>
  <c r="N389" i="2"/>
  <c r="O304" i="2"/>
  <c r="N37" i="2"/>
  <c r="P187" i="2"/>
  <c r="N251" i="2"/>
  <c r="H371" i="2"/>
  <c r="H248" i="2"/>
  <c r="H110" i="2"/>
  <c r="J383" i="2"/>
  <c r="I340" i="2"/>
  <c r="I276" i="2"/>
  <c r="I214" i="2"/>
  <c r="I151" i="2"/>
  <c r="J86" i="2"/>
  <c r="J22" i="2"/>
  <c r="P307" i="2"/>
  <c r="P216" i="2"/>
  <c r="P85" i="2"/>
  <c r="O375" i="2"/>
  <c r="H204" i="2"/>
  <c r="I287" i="2"/>
  <c r="I112" i="2"/>
  <c r="J290" i="2"/>
  <c r="H277" i="2"/>
  <c r="I335" i="2"/>
  <c r="J138" i="2"/>
  <c r="I329" i="2"/>
  <c r="H190" i="2"/>
  <c r="J306" i="2"/>
  <c r="I85" i="2"/>
  <c r="P284" i="2"/>
  <c r="O381" i="2"/>
  <c r="H11" i="2"/>
  <c r="H374" i="2"/>
  <c r="H251" i="2"/>
  <c r="J99" i="2"/>
  <c r="J33" i="2"/>
  <c r="P326" i="2"/>
  <c r="P199" i="2"/>
  <c r="P49" i="2"/>
  <c r="N357" i="2"/>
  <c r="O224" i="2"/>
  <c r="I8" i="2"/>
  <c r="P5" i="2"/>
  <c r="H8" i="2"/>
  <c r="H280" i="2"/>
  <c r="H142" i="2"/>
  <c r="H14" i="2"/>
  <c r="I324" i="2"/>
  <c r="J241" i="2"/>
  <c r="I182" i="2"/>
  <c r="I118" i="2"/>
  <c r="J54" i="2"/>
  <c r="P371" i="2"/>
  <c r="P184" i="2"/>
  <c r="P53" i="2"/>
  <c r="O359" i="2"/>
  <c r="H75" i="2"/>
  <c r="J233" i="2"/>
  <c r="H264" i="2"/>
  <c r="I192" i="2"/>
  <c r="H120" i="2"/>
  <c r="J270" i="2"/>
  <c r="H12" i="2"/>
  <c r="J131" i="2"/>
  <c r="H62" i="2"/>
  <c r="I227" i="2"/>
  <c r="J43" i="2"/>
  <c r="P193" i="2"/>
  <c r="N318" i="2"/>
  <c r="O178" i="2"/>
  <c r="H341" i="2"/>
  <c r="H283" i="2"/>
  <c r="I180" i="2"/>
  <c r="I53" i="2"/>
  <c r="P219" i="2"/>
  <c r="O336" i="2"/>
  <c r="H379" i="2"/>
  <c r="H289" i="2"/>
  <c r="H196" i="2"/>
  <c r="H100" i="2"/>
  <c r="J392" i="2"/>
  <c r="J341" i="2"/>
  <c r="J293" i="2"/>
  <c r="J242" i="2"/>
  <c r="J199" i="2"/>
  <c r="J183" i="2"/>
  <c r="I149" i="2"/>
  <c r="J81" i="2"/>
  <c r="J17" i="2"/>
  <c r="P296" i="2"/>
  <c r="P166" i="2"/>
  <c r="P17" i="2"/>
  <c r="N336" i="2"/>
  <c r="O168" i="2"/>
  <c r="I56" i="2"/>
  <c r="P95" i="2"/>
  <c r="N170" i="2"/>
  <c r="H307" i="2"/>
  <c r="H174" i="2"/>
  <c r="H46" i="2"/>
  <c r="J356" i="2"/>
  <c r="I292" i="2"/>
  <c r="I229" i="2"/>
  <c r="I166" i="2"/>
  <c r="I102" i="2"/>
  <c r="J38" i="2"/>
  <c r="P339" i="2"/>
  <c r="P242" i="2"/>
  <c r="P117" i="2"/>
  <c r="O391" i="2"/>
  <c r="N339" i="2"/>
  <c r="O312" i="2"/>
  <c r="O264" i="2"/>
  <c r="N230" i="2"/>
  <c r="O199" i="2"/>
  <c r="O157" i="2"/>
  <c r="O86" i="2"/>
  <c r="I69" i="2"/>
  <c r="I21" i="2"/>
  <c r="P319" i="2"/>
  <c r="P225" i="2"/>
  <c r="P133" i="2"/>
  <c r="P56" i="2"/>
  <c r="O365" i="2"/>
  <c r="N307" i="2"/>
  <c r="O187" i="2"/>
  <c r="H387" i="2"/>
  <c r="H217" i="2"/>
  <c r="H119" i="2"/>
  <c r="H23" i="2"/>
  <c r="I354" i="2"/>
  <c r="I306" i="2"/>
  <c r="I256" i="2"/>
  <c r="J211" i="2"/>
  <c r="J163" i="2"/>
  <c r="J111" i="2"/>
  <c r="I62" i="2"/>
  <c r="I14" i="2"/>
  <c r="P318" i="2"/>
  <c r="P218" i="2"/>
  <c r="P107" i="2"/>
  <c r="P43" i="2"/>
  <c r="N369" i="2"/>
  <c r="O295" i="2"/>
  <c r="O159" i="2"/>
  <c r="J46" i="2"/>
  <c r="P167" i="2"/>
  <c r="N326" i="2"/>
  <c r="H393" i="2"/>
  <c r="H300" i="2"/>
  <c r="H200" i="2"/>
  <c r="H104" i="2"/>
  <c r="J380" i="2"/>
  <c r="I337" i="2"/>
  <c r="I289" i="2"/>
  <c r="I238" i="2"/>
  <c r="I194" i="2"/>
  <c r="I162" i="2"/>
  <c r="I114" i="2"/>
  <c r="J67" i="2"/>
  <c r="J19" i="2"/>
  <c r="P331" i="2"/>
  <c r="P236" i="2"/>
  <c r="P144" i="2"/>
  <c r="P47" i="2"/>
  <c r="O371" i="2"/>
  <c r="O302" i="2"/>
  <c r="O191" i="2"/>
  <c r="J59" i="2"/>
  <c r="P200" i="2"/>
  <c r="O352" i="2"/>
  <c r="H344" i="2"/>
  <c r="H241" i="2"/>
  <c r="H148" i="2"/>
  <c r="H52" i="2"/>
  <c r="J366" i="2"/>
  <c r="J320" i="2"/>
  <c r="I272" i="2"/>
  <c r="I225" i="2"/>
  <c r="J173" i="2"/>
  <c r="J125" i="2"/>
  <c r="J76" i="2"/>
  <c r="J28" i="2"/>
  <c r="P354" i="2"/>
  <c r="P254" i="2"/>
  <c r="P136" i="2"/>
  <c r="P46" i="2"/>
  <c r="N371" i="2"/>
  <c r="N300" i="2"/>
  <c r="N181" i="2"/>
  <c r="N309" i="2"/>
  <c r="O280" i="2"/>
  <c r="O244" i="2"/>
  <c r="O206" i="2"/>
  <c r="N172" i="2"/>
  <c r="N139" i="2"/>
  <c r="N89" i="2"/>
  <c r="H6" i="2"/>
  <c r="H351" i="2"/>
  <c r="H305" i="2"/>
  <c r="H253" i="2"/>
  <c r="H209" i="2"/>
  <c r="H160" i="2"/>
  <c r="H112" i="2"/>
  <c r="H64" i="2"/>
  <c r="H32" i="2"/>
  <c r="J371" i="2"/>
  <c r="I347" i="2"/>
  <c r="I323" i="2"/>
  <c r="I299" i="2"/>
  <c r="I275" i="2"/>
  <c r="I234" i="2"/>
  <c r="I209" i="2"/>
  <c r="I185" i="2"/>
  <c r="I161" i="2"/>
  <c r="I136" i="2"/>
  <c r="I113" i="2"/>
  <c r="I89" i="2"/>
  <c r="I65" i="2"/>
  <c r="I41" i="2"/>
  <c r="I33" i="2"/>
  <c r="I25" i="2"/>
  <c r="I17" i="2"/>
  <c r="I9" i="2"/>
  <c r="P393" i="2"/>
  <c r="P377" i="2"/>
  <c r="P361" i="2"/>
  <c r="P345" i="2"/>
  <c r="P329" i="2"/>
  <c r="P313" i="2"/>
  <c r="P298" i="2"/>
  <c r="P282" i="2"/>
  <c r="P266" i="2"/>
  <c r="P250" i="2"/>
  <c r="P234" i="2"/>
  <c r="P217" i="2"/>
  <c r="P201" i="2"/>
  <c r="P185" i="2"/>
  <c r="P172" i="2"/>
  <c r="P159" i="2"/>
  <c r="P142" i="2"/>
  <c r="P125" i="2"/>
  <c r="P109" i="2"/>
  <c r="P93" i="2"/>
  <c r="P77" i="2"/>
  <c r="P61" i="2"/>
  <c r="P45" i="2"/>
  <c r="P29" i="2"/>
  <c r="P13" i="2"/>
  <c r="O394" i="2"/>
  <c r="O386" i="2"/>
  <c r="O378" i="2"/>
  <c r="O370" i="2"/>
  <c r="O362" i="2"/>
  <c r="N354" i="2"/>
  <c r="N343" i="2"/>
  <c r="O332" i="2"/>
  <c r="N322" i="2"/>
  <c r="N311" i="2"/>
  <c r="N301" i="2"/>
  <c r="N292" i="2"/>
  <c r="N280" i="2"/>
  <c r="N268" i="2"/>
  <c r="O252" i="2"/>
  <c r="N244" i="2"/>
  <c r="N235" i="2"/>
  <c r="O227" i="2"/>
  <c r="O217" i="2"/>
  <c r="N200" i="2"/>
  <c r="O192" i="2"/>
  <c r="O184" i="2"/>
  <c r="O171" i="2"/>
  <c r="O162" i="2"/>
  <c r="N153" i="2"/>
  <c r="O144" i="2"/>
  <c r="O129" i="2"/>
  <c r="N109" i="2"/>
  <c r="O97" i="2"/>
  <c r="N85" i="2"/>
  <c r="N43" i="2"/>
  <c r="H13" i="2"/>
  <c r="H391" i="2"/>
  <c r="H375" i="2"/>
  <c r="H361" i="2"/>
  <c r="H345" i="2"/>
  <c r="H329" i="2"/>
  <c r="H313" i="2"/>
  <c r="H298" i="2"/>
  <c r="H284" i="2"/>
  <c r="H268" i="2"/>
  <c r="H252" i="2"/>
  <c r="H236" i="2"/>
  <c r="H219" i="2"/>
  <c r="H205" i="2"/>
  <c r="H188" i="2"/>
  <c r="H172" i="2"/>
  <c r="H156" i="2"/>
  <c r="H140" i="2"/>
  <c r="H124" i="2"/>
  <c r="H108" i="2"/>
  <c r="H92" i="2"/>
  <c r="H76" i="2"/>
  <c r="H60" i="2"/>
  <c r="H44" i="2"/>
  <c r="H28" i="2"/>
  <c r="J394" i="2"/>
  <c r="J386" i="2"/>
  <c r="I379" i="2"/>
  <c r="I371" i="2"/>
  <c r="I362" i="2"/>
  <c r="I355" i="2"/>
  <c r="J348" i="2"/>
  <c r="J340" i="2"/>
  <c r="H151" i="2"/>
  <c r="H55" i="2"/>
  <c r="I372" i="2"/>
  <c r="I322" i="2"/>
  <c r="I270" i="2"/>
  <c r="J226" i="2"/>
  <c r="J179" i="2"/>
  <c r="J127" i="2"/>
  <c r="I78" i="2"/>
  <c r="I30" i="2"/>
  <c r="P350" i="2"/>
  <c r="P257" i="2"/>
  <c r="P147" i="2"/>
  <c r="P11" i="2"/>
  <c r="N352" i="2"/>
  <c r="O257" i="2"/>
  <c r="N125" i="2"/>
  <c r="P383" i="2"/>
  <c r="P69" i="2"/>
  <c r="N226" i="2"/>
  <c r="H366" i="2"/>
  <c r="H274" i="2"/>
  <c r="H168" i="2"/>
  <c r="H72" i="2"/>
  <c r="I394" i="2"/>
  <c r="I353" i="2"/>
  <c r="I305" i="2"/>
  <c r="J254" i="2"/>
  <c r="I210" i="2"/>
  <c r="J147" i="2"/>
  <c r="I98" i="2"/>
  <c r="J51" i="2"/>
  <c r="P300" i="2"/>
  <c r="P209" i="2"/>
  <c r="P111" i="2"/>
  <c r="P15" i="2"/>
  <c r="N355" i="2"/>
  <c r="O255" i="2"/>
  <c r="O141" i="2"/>
  <c r="J14" i="2"/>
  <c r="P114" i="2"/>
  <c r="N269" i="2"/>
  <c r="H382" i="2"/>
  <c r="H273" i="2"/>
  <c r="H180" i="2"/>
  <c r="H84" i="2"/>
  <c r="I383" i="2"/>
  <c r="J336" i="2"/>
  <c r="J288" i="2"/>
  <c r="I241" i="2"/>
  <c r="J189" i="2"/>
  <c r="J143" i="2"/>
  <c r="J93" i="2"/>
  <c r="J44" i="2"/>
  <c r="P386" i="2"/>
  <c r="P286" i="2"/>
  <c r="P196" i="2"/>
  <c r="P110" i="2"/>
  <c r="P14" i="2"/>
  <c r="O354" i="2"/>
  <c r="N262" i="2"/>
  <c r="N147" i="2"/>
  <c r="N320" i="2"/>
  <c r="N290" i="2"/>
  <c r="N259" i="2"/>
  <c r="N214" i="2"/>
  <c r="O182" i="2"/>
  <c r="N151" i="2"/>
  <c r="O109" i="2"/>
  <c r="O36" i="2"/>
  <c r="H367" i="2"/>
  <c r="H319" i="2"/>
  <c r="H269" i="2"/>
  <c r="H223" i="2"/>
  <c r="H176" i="2"/>
  <c r="H128" i="2"/>
  <c r="H80" i="2"/>
  <c r="J3" i="2"/>
  <c r="J379" i="2"/>
  <c r="J355" i="2"/>
  <c r="I331" i="2"/>
  <c r="I307" i="2"/>
  <c r="I283" i="2"/>
  <c r="I259" i="2"/>
  <c r="I242" i="2"/>
  <c r="I217" i="2"/>
  <c r="I193" i="2"/>
  <c r="I177" i="2"/>
  <c r="I145" i="2"/>
  <c r="I121" i="2"/>
  <c r="I97" i="2"/>
  <c r="I73" i="2"/>
  <c r="I57" i="2"/>
  <c r="H331" i="2"/>
  <c r="H24" i="2"/>
  <c r="J338" i="2"/>
  <c r="I220" i="2"/>
  <c r="I96" i="2"/>
  <c r="I382" i="2"/>
  <c r="I176" i="2"/>
  <c r="H225" i="2"/>
  <c r="H94" i="2"/>
  <c r="J322" i="2"/>
  <c r="J256" i="2"/>
  <c r="I124" i="2"/>
  <c r="H133" i="2"/>
  <c r="H385" i="2"/>
  <c r="H270" i="2"/>
  <c r="H165" i="2"/>
  <c r="I345" i="2"/>
  <c r="I212" i="2"/>
  <c r="J75" i="2"/>
  <c r="P359" i="2"/>
  <c r="P160" i="2"/>
  <c r="O369" i="2"/>
  <c r="O153" i="2"/>
  <c r="H368" i="2"/>
  <c r="H302" i="2"/>
  <c r="H244" i="2"/>
  <c r="H177" i="2"/>
  <c r="H113" i="2"/>
  <c r="H49" i="2"/>
  <c r="J384" i="2"/>
  <c r="J347" i="2"/>
  <c r="J315" i="2"/>
  <c r="J299" i="2"/>
  <c r="J283" i="2"/>
  <c r="J252" i="2"/>
  <c r="I223" i="2"/>
  <c r="J191" i="2"/>
  <c r="J159" i="2"/>
  <c r="J123" i="2"/>
  <c r="J91" i="2"/>
  <c r="I59" i="2"/>
  <c r="I27" i="2"/>
  <c r="P374" i="2"/>
  <c r="P310" i="2"/>
  <c r="P251" i="2"/>
  <c r="P180" i="2"/>
  <c r="P100" i="2"/>
  <c r="P68" i="2"/>
  <c r="P4" i="2"/>
  <c r="N365" i="2"/>
  <c r="N325" i="2"/>
  <c r="N249" i="2"/>
  <c r="O151" i="2"/>
  <c r="O113" i="2"/>
  <c r="I37" i="2"/>
  <c r="P351" i="2"/>
  <c r="P140" i="2"/>
  <c r="P50" i="2"/>
  <c r="O297" i="2"/>
  <c r="N211" i="2"/>
  <c r="H388" i="2"/>
  <c r="H355" i="2"/>
  <c r="H293" i="2"/>
  <c r="H261" i="2"/>
  <c r="H194" i="2"/>
  <c r="H155" i="2"/>
  <c r="H123" i="2"/>
  <c r="H59" i="2"/>
  <c r="H27" i="2"/>
  <c r="J377" i="2"/>
  <c r="J346" i="2"/>
  <c r="J314" i="2"/>
  <c r="J282" i="2"/>
  <c r="I251" i="2"/>
  <c r="J221" i="2"/>
  <c r="I190" i="2"/>
  <c r="I158" i="2"/>
  <c r="I126" i="2"/>
  <c r="I94" i="2"/>
  <c r="I64" i="2"/>
  <c r="I32" i="2"/>
  <c r="P387" i="2"/>
  <c r="P323" i="2"/>
  <c r="P261" i="2"/>
  <c r="P203" i="2"/>
  <c r="P137" i="2"/>
  <c r="P72" i="2"/>
  <c r="P8" i="2"/>
  <c r="O367" i="2"/>
  <c r="O328" i="2"/>
  <c r="N247" i="2"/>
  <c r="N122" i="2"/>
  <c r="I40" i="2"/>
  <c r="P271" i="2"/>
  <c r="P101" i="2"/>
  <c r="N342" i="2"/>
  <c r="N46" i="2"/>
  <c r="H333" i="2"/>
  <c r="H267" i="2"/>
  <c r="H235" i="2"/>
  <c r="H167" i="2"/>
  <c r="H183" i="2"/>
  <c r="H87" i="2"/>
  <c r="I387" i="2"/>
  <c r="I338" i="2"/>
  <c r="I290" i="2"/>
  <c r="J239" i="2"/>
  <c r="J195" i="2"/>
  <c r="J141" i="2"/>
  <c r="J95" i="2"/>
  <c r="I46" i="2"/>
  <c r="P382" i="2"/>
  <c r="P289" i="2"/>
  <c r="P186" i="2"/>
  <c r="P75" i="2"/>
  <c r="N385" i="2"/>
  <c r="O330" i="2"/>
  <c r="N201" i="2"/>
  <c r="O4" i="2"/>
  <c r="P277" i="2"/>
  <c r="O385" i="2"/>
  <c r="O145" i="2"/>
  <c r="H334" i="2"/>
  <c r="H242" i="2"/>
  <c r="H136" i="2"/>
  <c r="H40" i="2"/>
  <c r="I367" i="2"/>
  <c r="I321" i="2"/>
  <c r="J272" i="2"/>
  <c r="J225" i="2"/>
  <c r="I178" i="2"/>
  <c r="J129" i="2"/>
  <c r="J83" i="2"/>
  <c r="J35" i="2"/>
  <c r="P363" i="2"/>
  <c r="P268" i="2"/>
  <c r="P177" i="2"/>
  <c r="P79" i="2"/>
  <c r="O387" i="2"/>
  <c r="N334" i="2"/>
  <c r="O222" i="2"/>
  <c r="O62" i="2"/>
  <c r="P290" i="2"/>
  <c r="P31" i="2"/>
  <c r="N128" i="2"/>
  <c r="H312" i="2"/>
  <c r="H206" i="2"/>
  <c r="H116" i="2"/>
  <c r="H20" i="2"/>
  <c r="J352" i="2"/>
  <c r="J304" i="2"/>
  <c r="I254" i="2"/>
  <c r="J205" i="2"/>
  <c r="J157" i="2"/>
  <c r="J109" i="2"/>
  <c r="J60" i="2"/>
  <c r="J12" i="2"/>
  <c r="P322" i="2"/>
  <c r="P228" i="2"/>
  <c r="P163" i="2"/>
  <c r="P78" i="2"/>
  <c r="N387" i="2"/>
  <c r="N333" i="2"/>
  <c r="O220" i="2"/>
  <c r="N96" i="2"/>
  <c r="O299" i="2"/>
  <c r="N271" i="2"/>
  <c r="N224" i="2"/>
  <c r="N195" i="2"/>
  <c r="N161" i="2"/>
  <c r="N121" i="2"/>
  <c r="N69" i="2"/>
  <c r="H381" i="2"/>
  <c r="H335" i="2"/>
  <c r="H285" i="2"/>
  <c r="H237" i="2"/>
  <c r="H189" i="2"/>
  <c r="H144" i="2"/>
  <c r="H96" i="2"/>
  <c r="H48" i="2"/>
  <c r="I388" i="2"/>
  <c r="J362" i="2"/>
  <c r="I339" i="2"/>
  <c r="I315" i="2"/>
  <c r="I291" i="2"/>
  <c r="I266" i="2"/>
  <c r="I250" i="2"/>
  <c r="J224" i="2"/>
  <c r="I201" i="2"/>
  <c r="I169" i="2"/>
  <c r="I152" i="2"/>
  <c r="I129" i="2"/>
  <c r="I105" i="2"/>
  <c r="I81" i="2"/>
  <c r="I49" i="2"/>
  <c r="H152" i="2"/>
  <c r="I274" i="2"/>
  <c r="I156" i="2"/>
  <c r="H211" i="2"/>
  <c r="J249" i="2"/>
  <c r="H347" i="2"/>
  <c r="J387" i="2"/>
  <c r="I184" i="2"/>
  <c r="H358" i="2"/>
  <c r="I303" i="2"/>
  <c r="H37" i="2"/>
  <c r="I281" i="2"/>
  <c r="I135" i="2"/>
  <c r="I24" i="2"/>
  <c r="P258" i="2"/>
  <c r="P37" i="2"/>
  <c r="O288" i="2"/>
  <c r="H336" i="2"/>
  <c r="H276" i="2"/>
  <c r="H210" i="2"/>
  <c r="H145" i="2"/>
  <c r="H81" i="2"/>
  <c r="H16" i="2"/>
  <c r="J368" i="2"/>
  <c r="J331" i="2"/>
  <c r="J266" i="2"/>
  <c r="I236" i="2"/>
  <c r="J207" i="2"/>
  <c r="J175" i="2"/>
  <c r="I138" i="2"/>
  <c r="J107" i="2"/>
  <c r="I75" i="2"/>
  <c r="I43" i="2"/>
  <c r="I11" i="2"/>
  <c r="P342" i="2"/>
  <c r="P283" i="2"/>
  <c r="P212" i="2"/>
  <c r="P132" i="2"/>
  <c r="P36" i="2"/>
  <c r="N381" i="2"/>
  <c r="O346" i="2"/>
  <c r="O285" i="2"/>
  <c r="O193" i="2"/>
  <c r="I88" i="2"/>
  <c r="P245" i="2"/>
  <c r="O373" i="2"/>
  <c r="O116" i="2"/>
  <c r="H323" i="2"/>
  <c r="H229" i="2"/>
  <c r="H91" i="2"/>
  <c r="J391" i="2"/>
  <c r="J363" i="2"/>
  <c r="J330" i="2"/>
  <c r="J298" i="2"/>
  <c r="I269" i="2"/>
  <c r="I235" i="2"/>
  <c r="I206" i="2"/>
  <c r="I174" i="2"/>
  <c r="I144" i="2"/>
  <c r="I110" i="2"/>
  <c r="I80" i="2"/>
  <c r="I48" i="2"/>
  <c r="I16" i="2"/>
  <c r="P355" i="2"/>
  <c r="P293" i="2"/>
  <c r="P229" i="2"/>
  <c r="P171" i="2"/>
  <c r="P104" i="2"/>
  <c r="P40" i="2"/>
  <c r="O383" i="2"/>
  <c r="N350" i="2"/>
  <c r="O283" i="2"/>
  <c r="O214" i="2"/>
  <c r="N183" i="2"/>
  <c r="N30" i="2"/>
  <c r="P375" i="2"/>
  <c r="P174" i="2"/>
  <c r="O389" i="2"/>
  <c r="N260" i="2"/>
  <c r="H365" i="2"/>
  <c r="H306" i="2"/>
  <c r="H199" i="2"/>
  <c r="H349" i="2"/>
  <c r="H317" i="2"/>
  <c r="H279" i="2"/>
  <c r="H247" i="2"/>
  <c r="H221" i="2"/>
  <c r="H187" i="2"/>
  <c r="H154" i="2"/>
  <c r="H122" i="2"/>
  <c r="H90" i="2"/>
  <c r="H58" i="2"/>
  <c r="H26" i="2"/>
  <c r="J388" i="2"/>
  <c r="I370" i="2"/>
  <c r="I356" i="2"/>
  <c r="J339" i="2"/>
  <c r="J323" i="2"/>
  <c r="J307" i="2"/>
  <c r="J291" i="2"/>
  <c r="J275" i="2"/>
  <c r="J261" i="2"/>
  <c r="I244" i="2"/>
  <c r="J228" i="2"/>
  <c r="J209" i="2"/>
  <c r="J193" i="2"/>
  <c r="J177" i="2"/>
  <c r="J161" i="2"/>
  <c r="I147" i="2"/>
  <c r="I133" i="2"/>
  <c r="J113" i="2"/>
  <c r="J97" i="2"/>
  <c r="I83" i="2"/>
  <c r="I67" i="2"/>
  <c r="I51" i="2"/>
  <c r="I35" i="2"/>
  <c r="I19" i="2"/>
  <c r="P394" i="2"/>
  <c r="P362" i="2"/>
  <c r="P330" i="2"/>
  <c r="P299" i="2"/>
  <c r="P267" i="2"/>
  <c r="P235" i="2"/>
  <c r="P202" i="2"/>
  <c r="P170" i="2"/>
  <c r="P143" i="2"/>
  <c r="P116" i="2"/>
  <c r="P84" i="2"/>
  <c r="P52" i="2"/>
  <c r="P20" i="2"/>
  <c r="N391" i="2"/>
  <c r="N375" i="2"/>
  <c r="N359" i="2"/>
  <c r="O338" i="2"/>
  <c r="N310" i="2"/>
  <c r="O271" i="2"/>
  <c r="O228" i="2"/>
  <c r="O189" i="2"/>
  <c r="O155" i="2"/>
  <c r="O107" i="2"/>
  <c r="O322" i="2"/>
  <c r="N312" i="2"/>
  <c r="O301" i="2"/>
  <c r="O292" i="2"/>
  <c r="N283" i="2"/>
  <c r="N273" i="2"/>
  <c r="O261" i="2"/>
  <c r="O246" i="2"/>
  <c r="O233" i="2"/>
  <c r="N216" i="2"/>
  <c r="O208" i="2"/>
  <c r="O198" i="2"/>
  <c r="O186" i="2"/>
  <c r="O176" i="2"/>
  <c r="O163" i="2"/>
  <c r="N155" i="2"/>
  <c r="N141" i="2"/>
  <c r="N124" i="2"/>
  <c r="O112" i="2"/>
  <c r="N92" i="2"/>
  <c r="N78" i="2"/>
  <c r="O43" i="2"/>
  <c r="H10" i="2"/>
  <c r="H384" i="2"/>
  <c r="H370" i="2"/>
  <c r="H354" i="2"/>
  <c r="H338" i="2"/>
  <c r="H322" i="2"/>
  <c r="H308" i="2"/>
  <c r="H288" i="2"/>
  <c r="H272" i="2"/>
  <c r="H256" i="2"/>
  <c r="H240" i="2"/>
  <c r="H227" i="2"/>
  <c r="H213" i="2"/>
  <c r="H192" i="2"/>
  <c r="H179" i="2"/>
  <c r="H163" i="2"/>
  <c r="H147" i="2"/>
  <c r="H131" i="2"/>
  <c r="H115" i="2"/>
  <c r="H99" i="2"/>
  <c r="H83" i="2"/>
  <c r="H67" i="2"/>
  <c r="H51" i="2"/>
  <c r="H35" i="2"/>
  <c r="H19" i="2"/>
  <c r="J389" i="2"/>
  <c r="J381" i="2"/>
  <c r="J373" i="2"/>
  <c r="J364" i="2"/>
  <c r="J357" i="2"/>
  <c r="I349" i="2"/>
  <c r="I341" i="2"/>
  <c r="I333" i="2"/>
  <c r="I325" i="2"/>
  <c r="I317" i="2"/>
  <c r="I309" i="2"/>
  <c r="I301" i="2"/>
  <c r="I293" i="2"/>
  <c r="I285" i="2"/>
  <c r="I277" i="2"/>
  <c r="I268" i="2"/>
  <c r="I261" i="2"/>
  <c r="I252" i="2"/>
  <c r="J245" i="2"/>
  <c r="J237" i="2"/>
  <c r="I228" i="2"/>
  <c r="I219" i="2"/>
  <c r="I211" i="2"/>
  <c r="I203" i="2"/>
  <c r="I195" i="2"/>
  <c r="I187" i="2"/>
  <c r="I179" i="2"/>
  <c r="I171" i="2"/>
  <c r="I163" i="2"/>
  <c r="I155" i="2"/>
  <c r="J146" i="2"/>
  <c r="J137" i="2"/>
  <c r="J130" i="2"/>
  <c r="I123" i="2"/>
  <c r="I115" i="2"/>
  <c r="I107" i="2"/>
  <c r="I99" i="2"/>
  <c r="I91" i="2"/>
  <c r="J332" i="2"/>
  <c r="J324" i="2"/>
  <c r="J316" i="2"/>
  <c r="J308" i="2"/>
  <c r="J300" i="2"/>
  <c r="J292" i="2"/>
  <c r="J284" i="2"/>
  <c r="J276" i="2"/>
  <c r="J269" i="2"/>
  <c r="J260" i="2"/>
  <c r="J253" i="2"/>
  <c r="I245" i="2"/>
  <c r="I237" i="2"/>
  <c r="J227" i="2"/>
  <c r="J220" i="2"/>
  <c r="J212" i="2"/>
  <c r="J204" i="2"/>
  <c r="J196" i="2"/>
  <c r="J188" i="2"/>
  <c r="J180" i="2"/>
  <c r="J172" i="2"/>
  <c r="J164" i="2"/>
  <c r="J156" i="2"/>
  <c r="J149" i="2"/>
  <c r="J142" i="2"/>
  <c r="J133" i="2"/>
  <c r="J126" i="2"/>
  <c r="J118" i="2"/>
  <c r="J110" i="2"/>
  <c r="J102" i="2"/>
  <c r="J94" i="2"/>
  <c r="I87" i="2"/>
  <c r="I79" i="2"/>
  <c r="I71" i="2"/>
  <c r="I63" i="2"/>
  <c r="I55" i="2"/>
  <c r="I47" i="2"/>
  <c r="I39" i="2"/>
  <c r="I31" i="2"/>
  <c r="I23" i="2"/>
  <c r="I15" i="2"/>
  <c r="I7" i="2"/>
  <c r="P388" i="2"/>
  <c r="P372" i="2"/>
  <c r="P356" i="2"/>
  <c r="P340" i="2"/>
  <c r="P324" i="2"/>
  <c r="P308" i="2"/>
  <c r="P291" i="2"/>
  <c r="P275" i="2"/>
  <c r="P259" i="2"/>
  <c r="P243" i="2"/>
  <c r="P226" i="2"/>
  <c r="P210" i="2"/>
  <c r="P194" i="2"/>
  <c r="P178" i="2"/>
  <c r="P161" i="2"/>
  <c r="P148" i="2"/>
  <c r="P134" i="2"/>
  <c r="P118" i="2"/>
  <c r="P102" i="2"/>
  <c r="P86" i="2"/>
  <c r="P70" i="2"/>
  <c r="P54" i="2"/>
  <c r="P38" i="2"/>
  <c r="P22" i="2"/>
  <c r="O3" i="2"/>
  <c r="N388" i="2"/>
  <c r="N380" i="2"/>
  <c r="N372" i="2"/>
  <c r="N364" i="2"/>
  <c r="N356" i="2"/>
  <c r="N345" i="2"/>
  <c r="O334" i="2"/>
  <c r="N324" i="2"/>
  <c r="N313" i="2"/>
  <c r="N298" i="2"/>
  <c r="O286" i="2"/>
  <c r="O272" i="2"/>
  <c r="O262" i="2"/>
  <c r="N254" i="2"/>
  <c r="O245" i="2"/>
  <c r="O236" i="2"/>
  <c r="N223" i="2"/>
  <c r="O215" i="2"/>
  <c r="O207" i="2"/>
  <c r="N188" i="2"/>
  <c r="N177" i="2"/>
  <c r="O166" i="2"/>
  <c r="N156" i="2"/>
  <c r="N144" i="2"/>
  <c r="O136" i="2"/>
  <c r="O125" i="2"/>
  <c r="N105" i="2"/>
  <c r="O93" i="2"/>
  <c r="N75" i="2"/>
  <c r="O30" i="2"/>
  <c r="O59" i="2"/>
  <c r="O27" i="2"/>
  <c r="O133" i="2"/>
  <c r="O127" i="2"/>
  <c r="O117" i="2"/>
  <c r="O111" i="2"/>
  <c r="O101" i="2"/>
  <c r="O95" i="2"/>
  <c r="N86" i="2"/>
  <c r="N77" i="2"/>
  <c r="N61" i="2"/>
  <c r="N45" i="2"/>
  <c r="N29" i="2"/>
  <c r="N13" i="2"/>
  <c r="O351" i="2"/>
  <c r="O343" i="2"/>
  <c r="O335" i="2"/>
  <c r="O327" i="2"/>
  <c r="O319" i="2"/>
  <c r="O311" i="2"/>
  <c r="O303" i="2"/>
  <c r="N295" i="2"/>
  <c r="N288" i="2"/>
  <c r="N281" i="2"/>
  <c r="O273" i="2"/>
  <c r="O266" i="2"/>
  <c r="N258" i="2"/>
  <c r="N250" i="2"/>
  <c r="N242" i="2"/>
  <c r="O235" i="2"/>
  <c r="N228" i="2"/>
  <c r="O219" i="2"/>
  <c r="N212" i="2"/>
  <c r="O203" i="2"/>
  <c r="N196" i="2"/>
  <c r="N187" i="2"/>
  <c r="N179" i="2"/>
  <c r="N171" i="2"/>
  <c r="N163" i="2"/>
  <c r="N154" i="2"/>
  <c r="N146" i="2"/>
  <c r="N136" i="2"/>
  <c r="N130" i="2"/>
  <c r="N120" i="2"/>
  <c r="N114" i="2"/>
  <c r="N104" i="2"/>
  <c r="N98" i="2"/>
  <c r="O87" i="2"/>
  <c r="N79" i="2"/>
  <c r="N67" i="2"/>
  <c r="N51" i="2"/>
  <c r="N35" i="2"/>
  <c r="N19" i="2"/>
  <c r="O79" i="2"/>
  <c r="O71" i="2"/>
  <c r="O63" i="2"/>
  <c r="O55" i="2"/>
  <c r="O47" i="2"/>
  <c r="O39" i="2"/>
  <c r="O31" i="2"/>
  <c r="O23" i="2"/>
  <c r="O15" i="2"/>
  <c r="O7" i="2"/>
  <c r="N74" i="2"/>
  <c r="N66" i="2"/>
  <c r="N58" i="2"/>
  <c r="N50" i="2"/>
  <c r="N42" i="2"/>
  <c r="N34" i="2"/>
  <c r="N26" i="2"/>
  <c r="N18" i="2"/>
  <c r="N10" i="2"/>
  <c r="H3" i="2"/>
  <c r="H103" i="2"/>
  <c r="H39" i="2"/>
  <c r="I380" i="2"/>
  <c r="J349" i="2"/>
  <c r="J317" i="2"/>
  <c r="J285" i="2"/>
  <c r="J250" i="2"/>
  <c r="J217" i="2"/>
  <c r="J185" i="2"/>
  <c r="J153" i="2"/>
  <c r="J121" i="2"/>
  <c r="J89" i="2"/>
  <c r="J57" i="2"/>
  <c r="J25" i="2"/>
  <c r="P378" i="2"/>
  <c r="P314" i="2"/>
  <c r="P248" i="2"/>
  <c r="P189" i="2"/>
  <c r="P129" i="2"/>
  <c r="P65" i="2"/>
  <c r="P7" i="2"/>
  <c r="N367" i="2"/>
  <c r="N328" i="2"/>
  <c r="O253" i="2"/>
  <c r="O172" i="2"/>
  <c r="O83" i="2"/>
  <c r="O306" i="2"/>
  <c r="H372" i="2"/>
  <c r="H356" i="2"/>
  <c r="H340" i="2"/>
  <c r="H324" i="2"/>
  <c r="H310" i="2"/>
  <c r="H294" i="2"/>
  <c r="H281" i="2"/>
  <c r="H265" i="2"/>
  <c r="H249" i="2"/>
  <c r="H233" i="2"/>
  <c r="H215" i="2"/>
  <c r="H201" i="2"/>
  <c r="H185" i="2"/>
  <c r="H169" i="2"/>
  <c r="H153" i="2"/>
  <c r="H137" i="2"/>
  <c r="H121" i="2"/>
  <c r="H105" i="2"/>
  <c r="H89" i="2"/>
  <c r="H73" i="2"/>
  <c r="H57" i="2"/>
  <c r="H41" i="2"/>
  <c r="H25" i="2"/>
  <c r="I393" i="2"/>
  <c r="I385" i="2"/>
  <c r="I376" i="2"/>
  <c r="J369" i="2"/>
  <c r="J360" i="2"/>
  <c r="J353" i="2"/>
  <c r="J345" i="2"/>
  <c r="J337" i="2"/>
  <c r="J329" i="2"/>
  <c r="J321" i="2"/>
  <c r="J313" i="2"/>
  <c r="J305" i="2"/>
  <c r="J297" i="2"/>
  <c r="J289" i="2"/>
  <c r="J281" i="2"/>
  <c r="J274" i="2"/>
  <c r="J267" i="2"/>
  <c r="J258" i="2"/>
  <c r="J251" i="2"/>
  <c r="J243" i="2"/>
  <c r="J235" i="2"/>
  <c r="I226" i="2"/>
  <c r="J218" i="2"/>
  <c r="J210" i="2"/>
  <c r="J202" i="2"/>
  <c r="J194" i="2"/>
  <c r="J186" i="2"/>
  <c r="J178" i="2"/>
  <c r="J170" i="2"/>
  <c r="J162" i="2"/>
  <c r="J154" i="2"/>
  <c r="I148" i="2"/>
  <c r="I141" i="2"/>
  <c r="I132" i="2"/>
  <c r="J124" i="2"/>
  <c r="J116" i="2"/>
  <c r="J108" i="2"/>
  <c r="J100" i="2"/>
  <c r="J92" i="2"/>
  <c r="J85" i="2"/>
  <c r="J77" i="2"/>
  <c r="J69" i="2"/>
  <c r="J61" i="2"/>
  <c r="J53" i="2"/>
  <c r="J45" i="2"/>
  <c r="J37" i="2"/>
  <c r="J29" i="2"/>
  <c r="J21" i="2"/>
  <c r="J13" i="2"/>
  <c r="I5" i="2"/>
  <c r="P384" i="2"/>
  <c r="P368" i="2"/>
  <c r="P352" i="2"/>
  <c r="P336" i="2"/>
  <c r="P320" i="2"/>
  <c r="P304" i="2"/>
  <c r="P288" i="2"/>
  <c r="P272" i="2"/>
  <c r="P256" i="2"/>
  <c r="P240" i="2"/>
  <c r="P223" i="2"/>
  <c r="P207" i="2"/>
  <c r="P191" i="2"/>
  <c r="P175" i="2"/>
  <c r="P158" i="2"/>
  <c r="P145" i="2"/>
  <c r="P131" i="2"/>
  <c r="P115" i="2"/>
  <c r="P99" i="2"/>
  <c r="P83" i="2"/>
  <c r="P67" i="2"/>
  <c r="P51" i="2"/>
  <c r="P35" i="2"/>
  <c r="P19" i="2"/>
  <c r="N394" i="2"/>
  <c r="N386" i="2"/>
  <c r="N378" i="2"/>
  <c r="N370" i="2"/>
  <c r="N362" i="2"/>
  <c r="N353" i="2"/>
  <c r="O342" i="2"/>
  <c r="N332" i="2"/>
  <c r="N321" i="2"/>
  <c r="O310" i="2"/>
  <c r="N296" i="2"/>
  <c r="N284" i="2"/>
  <c r="O269" i="2"/>
  <c r="O260" i="2"/>
  <c r="N252" i="2"/>
  <c r="N243" i="2"/>
  <c r="O234" i="2"/>
  <c r="N221" i="2"/>
  <c r="N213" i="2"/>
  <c r="O205" i="2"/>
  <c r="O183" i="2"/>
  <c r="N175" i="2"/>
  <c r="O164" i="2"/>
  <c r="N152" i="2"/>
  <c r="N142" i="2"/>
  <c r="N134" i="2"/>
  <c r="O122" i="2"/>
  <c r="N102" i="2"/>
  <c r="O90" i="2"/>
  <c r="O65" i="2"/>
  <c r="N14" i="2"/>
  <c r="N53" i="2"/>
  <c r="N21" i="2"/>
  <c r="N132" i="2"/>
  <c r="N126" i="2"/>
  <c r="N116" i="2"/>
  <c r="N110" i="2"/>
  <c r="N100" i="2"/>
  <c r="N94" i="2"/>
  <c r="O84" i="2"/>
  <c r="O70" i="2"/>
  <c r="O54" i="2"/>
  <c r="O38" i="2"/>
  <c r="O22" i="2"/>
  <c r="O6" i="2"/>
  <c r="O349" i="2"/>
  <c r="O341" i="2"/>
  <c r="O333" i="2"/>
  <c r="O325" i="2"/>
  <c r="O317" i="2"/>
  <c r="O309" i="2"/>
  <c r="N302" i="2"/>
  <c r="N293" i="2"/>
  <c r="N286" i="2"/>
  <c r="N279" i="2"/>
  <c r="N272" i="2"/>
  <c r="N263" i="2"/>
  <c r="O256" i="2"/>
  <c r="O248" i="2"/>
  <c r="O240" i="2"/>
  <c r="O232" i="2"/>
  <c r="O226" i="2"/>
  <c r="O216" i="2"/>
  <c r="O210" i="2"/>
  <c r="O200" i="2"/>
  <c r="O194" i="2"/>
  <c r="O185" i="2"/>
  <c r="O177" i="2"/>
  <c r="O169" i="2"/>
  <c r="O161" i="2"/>
  <c r="O152" i="2"/>
  <c r="N143" i="2"/>
  <c r="O134" i="2"/>
  <c r="N127" i="2"/>
  <c r="O118" i="2"/>
  <c r="N111" i="2"/>
  <c r="O102" i="2"/>
  <c r="N95" i="2"/>
  <c r="N84" i="2"/>
  <c r="O76" i="2"/>
  <c r="O60" i="2"/>
  <c r="O44" i="2"/>
  <c r="O28" i="2"/>
  <c r="O12" i="2"/>
  <c r="N76" i="2"/>
  <c r="N68" i="2"/>
  <c r="N60" i="2"/>
  <c r="N52" i="2"/>
  <c r="N44" i="2"/>
  <c r="N36" i="2"/>
  <c r="N28" i="2"/>
  <c r="N20" i="2"/>
  <c r="N12" i="2"/>
  <c r="O5" i="2"/>
  <c r="O72" i="2"/>
  <c r="O64" i="2"/>
  <c r="O56" i="2"/>
  <c r="O48" i="2"/>
  <c r="O40" i="2"/>
  <c r="O32" i="2"/>
  <c r="O24" i="2"/>
  <c r="O16" i="2"/>
  <c r="O8" i="2"/>
  <c r="H135" i="2"/>
  <c r="H71" i="2"/>
  <c r="I3" i="2"/>
  <c r="I363" i="2"/>
  <c r="J333" i="2"/>
  <c r="J301" i="2"/>
  <c r="J268" i="2"/>
  <c r="J234" i="2"/>
  <c r="J201" i="2"/>
  <c r="J169" i="2"/>
  <c r="I140" i="2"/>
  <c r="J105" i="2"/>
  <c r="J73" i="2"/>
  <c r="J41" i="2"/>
  <c r="J9" i="2"/>
  <c r="P346" i="2"/>
  <c r="P280" i="2"/>
  <c r="P221" i="2"/>
  <c r="P156" i="2"/>
  <c r="P97" i="2"/>
  <c r="P33" i="2"/>
  <c r="N383" i="2"/>
  <c r="N349" i="2"/>
  <c r="O290" i="2"/>
  <c r="N205" i="2"/>
  <c r="O139" i="2"/>
  <c r="N317" i="2"/>
  <c r="N297" i="2"/>
  <c r="O287" i="2"/>
  <c r="N278" i="2"/>
  <c r="N266" i="2"/>
  <c r="N257" i="2"/>
  <c r="O242" i="2"/>
  <c r="N220" i="2"/>
  <c r="O212" i="2"/>
  <c r="O204" i="2"/>
  <c r="N191" i="2"/>
  <c r="O180" i="2"/>
  <c r="O167" i="2"/>
  <c r="N159" i="2"/>
  <c r="N149" i="2"/>
  <c r="N137" i="2"/>
  <c r="N118" i="2"/>
  <c r="O106" i="2"/>
  <c r="O85" i="2"/>
  <c r="N62" i="2"/>
  <c r="N27" i="2"/>
  <c r="H392" i="2"/>
  <c r="H376" i="2"/>
  <c r="H362" i="2"/>
  <c r="H346" i="2"/>
  <c r="H330" i="2"/>
  <c r="H314" i="2"/>
  <c r="H299" i="2"/>
  <c r="H282" i="2"/>
  <c r="H266" i="2"/>
  <c r="H250" i="2"/>
  <c r="H234" i="2"/>
  <c r="H220" i="2"/>
  <c r="H202" i="2"/>
  <c r="H186" i="2"/>
  <c r="H173" i="2"/>
  <c r="H157" i="2"/>
  <c r="H141" i="2"/>
  <c r="H125" i="2"/>
  <c r="H109" i="2"/>
  <c r="H93" i="2"/>
  <c r="H77" i="2"/>
  <c r="H61" i="2"/>
  <c r="H45" i="2"/>
  <c r="H29" i="2"/>
  <c r="J393" i="2"/>
  <c r="J385" i="2"/>
  <c r="I378" i="2"/>
  <c r="I368" i="2"/>
  <c r="I361" i="2"/>
  <c r="I352" i="2"/>
  <c r="I344" i="2"/>
  <c r="I336" i="2"/>
  <c r="I328" i="2"/>
  <c r="I320" i="2"/>
  <c r="I312" i="2"/>
  <c r="I304" i="2"/>
  <c r="I296" i="2"/>
  <c r="I288" i="2"/>
  <c r="I280" i="2"/>
  <c r="J273" i="2"/>
  <c r="J264" i="2"/>
  <c r="J257" i="2"/>
  <c r="J248" i="2"/>
  <c r="J240" i="2"/>
  <c r="I231" i="2"/>
  <c r="J222" i="2"/>
  <c r="I215" i="2"/>
  <c r="I207" i="2"/>
  <c r="I199" i="2"/>
  <c r="I191" i="2"/>
  <c r="I183" i="2"/>
  <c r="I175" i="2"/>
  <c r="I167" i="2"/>
  <c r="I159" i="2"/>
  <c r="I150" i="2"/>
  <c r="I143" i="2"/>
  <c r="I134" i="2"/>
  <c r="I127" i="2"/>
  <c r="I119" i="2"/>
  <c r="I111" i="2"/>
  <c r="I103" i="2"/>
  <c r="I95" i="2"/>
  <c r="J87" i="2"/>
  <c r="J79" i="2"/>
  <c r="J71" i="2"/>
  <c r="J63" i="2"/>
  <c r="J55" i="2"/>
  <c r="J47" i="2"/>
  <c r="J39" i="2"/>
  <c r="J31" i="2"/>
  <c r="J23" i="2"/>
  <c r="J15" i="2"/>
  <c r="J7" i="2"/>
  <c r="P389" i="2"/>
  <c r="P373" i="2"/>
  <c r="P357" i="2"/>
  <c r="P341" i="2"/>
  <c r="P325" i="2"/>
  <c r="P309" i="2"/>
  <c r="P295" i="2"/>
  <c r="P279" i="2"/>
  <c r="P263" i="2"/>
  <c r="P247" i="2"/>
  <c r="P231" i="2"/>
  <c r="P214" i="2"/>
  <c r="P198" i="2"/>
  <c r="P182" i="2"/>
  <c r="P169" i="2"/>
  <c r="P153" i="2"/>
  <c r="P139" i="2"/>
  <c r="P122" i="2"/>
  <c r="P106" i="2"/>
  <c r="P90" i="2"/>
  <c r="P74" i="2"/>
  <c r="P58" i="2"/>
  <c r="P42" i="2"/>
  <c r="P26" i="2"/>
  <c r="P10" i="2"/>
  <c r="O392" i="2"/>
  <c r="O384" i="2"/>
  <c r="O376" i="2"/>
  <c r="O368" i="2"/>
  <c r="O360" i="2"/>
  <c r="N351" i="2"/>
  <c r="O340" i="2"/>
  <c r="N330" i="2"/>
  <c r="N319" i="2"/>
  <c r="O308" i="2"/>
  <c r="N299" i="2"/>
  <c r="N289" i="2"/>
  <c r="O277" i="2"/>
  <c r="O265" i="2"/>
  <c r="O250" i="2"/>
  <c r="O241" i="2"/>
  <c r="N233" i="2"/>
  <c r="O225" i="2"/>
  <c r="N208" i="2"/>
  <c r="N198" i="2"/>
  <c r="O190" i="2"/>
  <c r="N180" i="2"/>
  <c r="N169" i="2"/>
  <c r="O158" i="2"/>
  <c r="O150" i="2"/>
  <c r="O142" i="2"/>
  <c r="O126" i="2"/>
  <c r="N106" i="2"/>
  <c r="O94" i="2"/>
  <c r="O75" i="2"/>
  <c r="O33" i="2"/>
  <c r="H9" i="2"/>
  <c r="H386" i="2"/>
  <c r="H258" i="2"/>
  <c r="H126" i="2"/>
  <c r="I390" i="2"/>
  <c r="I313" i="2"/>
  <c r="I260" i="2"/>
  <c r="I204" i="2"/>
  <c r="I142" i="2"/>
  <c r="H380" i="2"/>
  <c r="H158" i="2"/>
  <c r="I369" i="2"/>
  <c r="J236" i="2"/>
  <c r="I160" i="2"/>
  <c r="H326" i="2"/>
  <c r="H197" i="2"/>
  <c r="H69" i="2"/>
  <c r="J375" i="2"/>
  <c r="I297" i="2"/>
  <c r="I243" i="2"/>
  <c r="I168" i="2"/>
  <c r="I108" i="2"/>
  <c r="H290" i="2"/>
  <c r="H56" i="2"/>
  <c r="J263" i="2"/>
  <c r="H363" i="2"/>
  <c r="H245" i="2"/>
  <c r="H139" i="2"/>
  <c r="I332" i="2"/>
  <c r="I267" i="2"/>
  <c r="I196" i="2"/>
  <c r="I120" i="2"/>
  <c r="J62" i="2"/>
  <c r="J11" i="2"/>
  <c r="P327" i="2"/>
  <c r="P239" i="2"/>
  <c r="P127" i="2"/>
  <c r="P18" i="2"/>
  <c r="O357" i="2"/>
  <c r="N234" i="2"/>
  <c r="N93" i="2"/>
  <c r="H390" i="2"/>
  <c r="H357" i="2"/>
  <c r="H325" i="2"/>
  <c r="H296" i="2"/>
  <c r="H263" i="2"/>
  <c r="H231" i="2"/>
  <c r="H203" i="2"/>
  <c r="H170" i="2"/>
  <c r="H138" i="2"/>
  <c r="H106" i="2"/>
  <c r="H74" i="2"/>
  <c r="H42" i="2"/>
  <c r="J378" i="2"/>
  <c r="I365" i="2"/>
  <c r="J344" i="2"/>
  <c r="J328" i="2"/>
  <c r="J312" i="2"/>
  <c r="J296" i="2"/>
  <c r="J280" i="2"/>
  <c r="I263" i="2"/>
  <c r="I249" i="2"/>
  <c r="I233" i="2"/>
  <c r="J219" i="2"/>
  <c r="J203" i="2"/>
  <c r="J187" i="2"/>
  <c r="J171" i="2"/>
  <c r="J155" i="2"/>
  <c r="J134" i="2"/>
  <c r="J119" i="2"/>
  <c r="J103" i="2"/>
  <c r="J84" i="2"/>
  <c r="J68" i="2"/>
  <c r="J52" i="2"/>
  <c r="J36" i="2"/>
  <c r="J20" i="2"/>
  <c r="J4" i="2"/>
  <c r="P366" i="2"/>
  <c r="P334" i="2"/>
  <c r="P302" i="2"/>
  <c r="P270" i="2"/>
  <c r="P238" i="2"/>
  <c r="P205" i="2"/>
  <c r="P173" i="2"/>
  <c r="P126" i="2"/>
  <c r="P94" i="2"/>
  <c r="P62" i="2"/>
  <c r="P30" i="2"/>
  <c r="N393" i="2"/>
  <c r="N377" i="2"/>
  <c r="N361" i="2"/>
  <c r="N341" i="2"/>
  <c r="N315" i="2"/>
  <c r="O276" i="2"/>
  <c r="N232" i="2"/>
  <c r="N185" i="2"/>
  <c r="O143" i="2"/>
  <c r="N90" i="2"/>
  <c r="I72" i="2"/>
  <c r="J27" i="2"/>
  <c r="P335" i="2"/>
  <c r="P206" i="2"/>
  <c r="P120" i="2"/>
  <c r="P24" i="2"/>
  <c r="O361" i="2"/>
  <c r="O278" i="2"/>
  <c r="O195" i="2"/>
  <c r="N80" i="2"/>
  <c r="H377" i="2"/>
  <c r="H350" i="2"/>
  <c r="H318" i="2"/>
  <c r="H286" i="2"/>
  <c r="H254" i="2"/>
  <c r="H214" i="2"/>
  <c r="H181" i="2"/>
  <c r="H149" i="2"/>
  <c r="H117" i="2"/>
  <c r="H85" i="2"/>
  <c r="H53" i="2"/>
  <c r="H21" i="2"/>
  <c r="I386" i="2"/>
  <c r="I374" i="2"/>
  <c r="I360" i="2"/>
  <c r="I343" i="2"/>
  <c r="I327" i="2"/>
  <c r="I311" i="2"/>
  <c r="I295" i="2"/>
  <c r="I279" i="2"/>
  <c r="J265" i="2"/>
  <c r="J244" i="2"/>
  <c r="I232" i="2"/>
  <c r="I218" i="2"/>
  <c r="I202" i="2"/>
  <c r="I186" i="2"/>
  <c r="I170" i="2"/>
  <c r="I154" i="2"/>
  <c r="J140" i="2"/>
  <c r="I122" i="2"/>
  <c r="I106" i="2"/>
  <c r="I90" i="2"/>
  <c r="I77" i="2"/>
  <c r="I61" i="2"/>
  <c r="I45" i="2"/>
  <c r="I29" i="2"/>
  <c r="I13" i="2"/>
  <c r="P379" i="2"/>
  <c r="P347" i="2"/>
  <c r="P315" i="2"/>
  <c r="P287" i="2"/>
  <c r="P255" i="2"/>
  <c r="P222" i="2"/>
  <c r="P190" i="2"/>
  <c r="P157" i="2"/>
  <c r="P130" i="2"/>
  <c r="P98" i="2"/>
  <c r="P66" i="2"/>
  <c r="P34" i="2"/>
  <c r="O379" i="2"/>
  <c r="O363" i="2"/>
  <c r="O344" i="2"/>
  <c r="N323" i="2"/>
  <c r="N274" i="2"/>
  <c r="N238" i="2"/>
  <c r="N207" i="2"/>
  <c r="O174" i="2"/>
  <c r="O110" i="2"/>
  <c r="J78" i="2"/>
  <c r="J30" i="2"/>
  <c r="P343" i="2"/>
  <c r="P252" i="2"/>
  <c r="P154" i="2"/>
  <c r="P88" i="2"/>
  <c r="O377" i="2"/>
  <c r="N331" i="2"/>
  <c r="O218" i="2"/>
  <c r="H7" i="2"/>
  <c r="H360" i="2"/>
  <c r="H328" i="2"/>
  <c r="H292" i="2"/>
  <c r="H260" i="2"/>
  <c r="H228" i="2"/>
  <c r="H193" i="2"/>
  <c r="H161" i="2"/>
  <c r="H129" i="2"/>
  <c r="H97" i="2"/>
  <c r="H65" i="2"/>
  <c r="H33" i="2"/>
  <c r="I391" i="2"/>
  <c r="I377" i="2"/>
  <c r="J359" i="2"/>
  <c r="I346" i="2"/>
  <c r="I330" i="2"/>
  <c r="I314" i="2"/>
  <c r="I298" i="2"/>
  <c r="I282" i="2"/>
  <c r="I265" i="2"/>
  <c r="J247" i="2"/>
  <c r="J231" i="2"/>
  <c r="J213" i="2"/>
  <c r="J197" i="2"/>
  <c r="J181" i="2"/>
  <c r="J165" i="2"/>
  <c r="J150" i="2"/>
  <c r="J136" i="2"/>
  <c r="J117" i="2"/>
  <c r="J101" i="2"/>
  <c r="I86" i="2"/>
  <c r="I70" i="2"/>
  <c r="I54" i="2"/>
  <c r="I38" i="2"/>
  <c r="I22" i="2"/>
  <c r="I6" i="2"/>
  <c r="P370" i="2"/>
  <c r="P338" i="2"/>
  <c r="P306" i="2"/>
  <c r="P273" i="2"/>
  <c r="P241" i="2"/>
  <c r="P215" i="2"/>
  <c r="P183" i="2"/>
  <c r="P150" i="2"/>
  <c r="P123" i="2"/>
  <c r="P91" i="2"/>
  <c r="P59" i="2"/>
  <c r="P27" i="2"/>
  <c r="N379" i="2"/>
  <c r="N363" i="2"/>
  <c r="N344" i="2"/>
  <c r="O320" i="2"/>
  <c r="O281" i="2"/>
  <c r="N236" i="2"/>
  <c r="N197" i="2"/>
  <c r="N164" i="2"/>
  <c r="N119" i="2"/>
  <c r="O20" i="2"/>
  <c r="O314" i="2"/>
  <c r="N304" i="2"/>
  <c r="O294" i="2"/>
  <c r="N285" i="2"/>
  <c r="N276" i="2"/>
  <c r="N264" i="2"/>
  <c r="N255" i="2"/>
  <c r="N240" i="2"/>
  <c r="N218" i="2"/>
  <c r="N210" i="2"/>
  <c r="O202" i="2"/>
  <c r="N189" i="2"/>
  <c r="N178" i="2"/>
  <c r="O165" i="2"/>
  <c r="N157" i="2"/>
  <c r="N145" i="2"/>
  <c r="N135" i="2"/>
  <c r="N115" i="2"/>
  <c r="O103" i="2"/>
  <c r="N82" i="2"/>
  <c r="O52" i="2"/>
  <c r="N11" i="2"/>
  <c r="H389" i="2"/>
  <c r="H373" i="2"/>
  <c r="H359" i="2"/>
  <c r="H343" i="2"/>
  <c r="H327" i="2"/>
  <c r="H311" i="2"/>
  <c r="H295" i="2"/>
  <c r="H278" i="2"/>
  <c r="H262" i="2"/>
  <c r="H246" i="2"/>
  <c r="H230" i="2"/>
  <c r="H216" i="2"/>
  <c r="H198" i="2"/>
  <c r="H182" i="2"/>
  <c r="H166" i="2"/>
  <c r="H150" i="2"/>
  <c r="H134" i="2"/>
  <c r="H118" i="2"/>
  <c r="H102" i="2"/>
  <c r="H86" i="2"/>
  <c r="H70" i="2"/>
  <c r="H54" i="2"/>
  <c r="H38" i="2"/>
  <c r="H22" i="2"/>
  <c r="I392" i="2"/>
  <c r="I384" i="2"/>
  <c r="J376" i="2"/>
  <c r="I366" i="2"/>
  <c r="I359" i="2"/>
  <c r="J350" i="2"/>
  <c r="J342" i="2"/>
  <c r="J334" i="2"/>
  <c r="J326" i="2"/>
  <c r="J318" i="2"/>
  <c r="J310" i="2"/>
  <c r="J302" i="2"/>
  <c r="J294" i="2"/>
  <c r="J286" i="2"/>
  <c r="J278" i="2"/>
  <c r="J271" i="2"/>
  <c r="J262" i="2"/>
  <c r="J255" i="2"/>
  <c r="I247" i="2"/>
  <c r="I239" i="2"/>
  <c r="J229" i="2"/>
  <c r="I221" i="2"/>
  <c r="I213" i="2"/>
  <c r="I205" i="2"/>
  <c r="I197" i="2"/>
  <c r="I189" i="2"/>
  <c r="I181" i="2"/>
  <c r="I173" i="2"/>
  <c r="I165" i="2"/>
  <c r="I157" i="2"/>
  <c r="J148" i="2"/>
  <c r="J139" i="2"/>
  <c r="J132" i="2"/>
  <c r="I125" i="2"/>
  <c r="I117" i="2"/>
  <c r="I109" i="2"/>
  <c r="I101" i="2"/>
  <c r="I93" i="2"/>
  <c r="I84" i="2"/>
  <c r="I76" i="2"/>
  <c r="I68" i="2"/>
  <c r="I60" i="2"/>
  <c r="I52" i="2"/>
  <c r="I44" i="2"/>
  <c r="I36" i="2"/>
  <c r="I28" i="2"/>
  <c r="I20" i="2"/>
  <c r="I12" i="2"/>
  <c r="J5" i="2"/>
  <c r="P385" i="2"/>
  <c r="P369" i="2"/>
  <c r="P353" i="2"/>
  <c r="P337" i="2"/>
  <c r="P321" i="2"/>
  <c r="P305" i="2"/>
  <c r="P292" i="2"/>
  <c r="P276" i="2"/>
  <c r="P260" i="2"/>
  <c r="P244" i="2"/>
  <c r="P227" i="2"/>
  <c r="P211" i="2"/>
  <c r="P195" i="2"/>
  <c r="P179" i="2"/>
  <c r="P165" i="2"/>
  <c r="P149" i="2"/>
  <c r="P135" i="2"/>
  <c r="P119" i="2"/>
  <c r="P103" i="2"/>
  <c r="P87" i="2"/>
  <c r="P71" i="2"/>
  <c r="P55" i="2"/>
  <c r="P39" i="2"/>
  <c r="P23" i="2"/>
  <c r="P6" i="2"/>
  <c r="O390" i="2"/>
  <c r="O382" i="2"/>
  <c r="O374" i="2"/>
  <c r="O366" i="2"/>
  <c r="O358" i="2"/>
  <c r="O348" i="2"/>
  <c r="N338" i="2"/>
  <c r="N327" i="2"/>
  <c r="O316" i="2"/>
  <c r="N306" i="2"/>
  <c r="O296" i="2"/>
  <c r="N287" i="2"/>
  <c r="N275" i="2"/>
  <c r="O263" i="2"/>
  <c r="N248" i="2"/>
  <c r="O239" i="2"/>
  <c r="O231" i="2"/>
  <c r="O223" i="2"/>
  <c r="N204" i="2"/>
  <c r="O196" i="2"/>
  <c r="O188" i="2"/>
  <c r="O175" i="2"/>
  <c r="N167" i="2"/>
  <c r="O156" i="2"/>
  <c r="O148" i="2"/>
  <c r="O138" i="2"/>
  <c r="O123" i="2"/>
  <c r="N103" i="2"/>
  <c r="O91" i="2"/>
  <c r="O68" i="2"/>
  <c r="N24" i="2"/>
  <c r="H5" i="2"/>
  <c r="H383" i="2"/>
  <c r="H369" i="2"/>
  <c r="H353" i="2"/>
  <c r="H337" i="2"/>
  <c r="H321" i="2"/>
  <c r="H304" i="2"/>
  <c r="H291" i="2"/>
  <c r="H275" i="2"/>
  <c r="H259" i="2"/>
  <c r="H243" i="2"/>
  <c r="H226" i="2"/>
  <c r="H212" i="2"/>
  <c r="H195" i="2"/>
  <c r="H178" i="2"/>
  <c r="H162" i="2"/>
  <c r="H146" i="2"/>
  <c r="H130" i="2"/>
  <c r="H114" i="2"/>
  <c r="H98" i="2"/>
  <c r="H82" i="2"/>
  <c r="H66" i="2"/>
  <c r="H50" i="2"/>
  <c r="H34" i="2"/>
  <c r="H18" i="2"/>
  <c r="J390" i="2"/>
  <c r="J382" i="2"/>
  <c r="J374" i="2"/>
  <c r="J367" i="2"/>
  <c r="J358" i="2"/>
  <c r="J351" i="2"/>
  <c r="J343" i="2"/>
  <c r="J335" i="2"/>
  <c r="J327" i="2"/>
  <c r="J319" i="2"/>
  <c r="J311" i="2"/>
  <c r="J303" i="2"/>
  <c r="J295" i="2"/>
  <c r="J287" i="2"/>
  <c r="J279" i="2"/>
  <c r="I273" i="2"/>
  <c r="I264" i="2"/>
  <c r="I257" i="2"/>
  <c r="I248" i="2"/>
  <c r="I240" i="2"/>
  <c r="J232" i="2"/>
  <c r="I224" i="2"/>
  <c r="J216" i="2"/>
  <c r="J208" i="2"/>
  <c r="J200" i="2"/>
  <c r="J192" i="2"/>
  <c r="J184" i="2"/>
  <c r="J176" i="2"/>
  <c r="J168" i="2"/>
  <c r="J160" i="2"/>
  <c r="I153" i="2"/>
  <c r="I146" i="2"/>
  <c r="I139" i="2"/>
  <c r="I130" i="2"/>
  <c r="J122" i="2"/>
  <c r="J114" i="2"/>
  <c r="J106" i="2"/>
  <c r="J98" i="2"/>
  <c r="J90" i="2"/>
  <c r="I82" i="2"/>
  <c r="I74" i="2"/>
  <c r="I66" i="2"/>
  <c r="I58" i="2"/>
  <c r="I50" i="2"/>
  <c r="I42" i="2"/>
  <c r="I34" i="2"/>
  <c r="I26" i="2"/>
  <c r="I18" i="2"/>
  <c r="I10" i="2"/>
  <c r="P3" i="2"/>
  <c r="P380" i="2"/>
  <c r="P364" i="2"/>
  <c r="P348" i="2"/>
  <c r="P332" i="2"/>
  <c r="P316" i="2"/>
  <c r="P297" i="2"/>
  <c r="P281" i="2"/>
  <c r="P265" i="2"/>
  <c r="P249" i="2"/>
  <c r="P233" i="2"/>
  <c r="P220" i="2"/>
  <c r="P204" i="2"/>
  <c r="P188" i="2"/>
  <c r="P168" i="2"/>
  <c r="P155" i="2"/>
  <c r="P141" i="2"/>
  <c r="P124" i="2"/>
  <c r="P108" i="2"/>
  <c r="P92" i="2"/>
  <c r="P76" i="2"/>
  <c r="P60" i="2"/>
  <c r="P44" i="2"/>
  <c r="P28" i="2"/>
  <c r="P12" i="2"/>
  <c r="N392" i="2"/>
  <c r="N384" i="2"/>
  <c r="N376" i="2"/>
  <c r="N368" i="2"/>
  <c r="N360" i="2"/>
  <c r="O350" i="2"/>
  <c r="N340" i="2"/>
  <c r="N329" i="2"/>
  <c r="O318" i="2"/>
  <c r="N308" i="2"/>
  <c r="O293" i="2"/>
  <c r="O279" i="2"/>
  <c r="O267" i="2"/>
  <c r="O258" i="2"/>
  <c r="O249" i="2"/>
  <c r="N241" i="2"/>
  <c r="O230" i="2"/>
  <c r="N219" i="2"/>
  <c r="O211" i="2"/>
  <c r="O201" i="2"/>
  <c r="O181" i="2"/>
  <c r="N173" i="2"/>
  <c r="N162" i="2"/>
  <c r="N150" i="2"/>
  <c r="N140" i="2"/>
  <c r="N131" i="2"/>
  <c r="O119" i="2"/>
  <c r="N99" i="2"/>
  <c r="N87" i="2"/>
  <c r="N56" i="2"/>
  <c r="O78" i="2"/>
  <c r="O46" i="2"/>
  <c r="O14" i="2"/>
  <c r="O130" i="2"/>
  <c r="N123" i="2"/>
  <c r="O114" i="2"/>
  <c r="N107" i="2"/>
  <c r="O98" i="2"/>
  <c r="N91" i="2"/>
  <c r="N83" i="2"/>
  <c r="O67" i="2"/>
  <c r="O51" i="2"/>
  <c r="O35" i="2"/>
  <c r="O19" i="2"/>
  <c r="O355" i="2"/>
  <c r="O347" i="2"/>
  <c r="O339" i="2"/>
  <c r="O331" i="2"/>
  <c r="O323" i="2"/>
  <c r="O315" i="2"/>
  <c r="O307" i="2"/>
  <c r="O300" i="2"/>
  <c r="O291" i="2"/>
  <c r="O284" i="2"/>
  <c r="N277" i="2"/>
  <c r="N270" i="2"/>
  <c r="N261" i="2"/>
  <c r="N253" i="2"/>
  <c r="N245" i="2"/>
  <c r="O238" i="2"/>
  <c r="N231" i="2"/>
  <c r="N225" i="2"/>
  <c r="N215" i="2"/>
  <c r="N209" i="2"/>
  <c r="N199" i="2"/>
  <c r="N193" i="2"/>
  <c r="N184" i="2"/>
  <c r="N176" i="2"/>
  <c r="N168" i="2"/>
  <c r="N160" i="2"/>
  <c r="O149" i="2"/>
  <c r="O140" i="2"/>
  <c r="N133" i="2"/>
  <c r="O124" i="2"/>
  <c r="N117" i="2"/>
  <c r="O108" i="2"/>
  <c r="N101" i="2"/>
  <c r="O92" i="2"/>
  <c r="O82" i="2"/>
  <c r="O73" i="2"/>
  <c r="O57" i="2"/>
  <c r="O41" i="2"/>
  <c r="O25" i="2"/>
  <c r="O9" i="2"/>
  <c r="O74" i="2"/>
  <c r="O66" i="2"/>
  <c r="O58" i="2"/>
  <c r="O50" i="2"/>
  <c r="O42" i="2"/>
  <c r="O34" i="2"/>
  <c r="O26" i="2"/>
  <c r="O18" i="2"/>
  <c r="O10" i="2"/>
  <c r="N4" i="2"/>
  <c r="N71" i="2"/>
  <c r="N63" i="2"/>
  <c r="N55" i="2"/>
  <c r="N47" i="2"/>
  <c r="N39" i="2"/>
  <c r="N31" i="2"/>
  <c r="N23" i="2"/>
  <c r="N15" i="2"/>
  <c r="N7" i="2"/>
  <c r="J82" i="2"/>
  <c r="J74" i="2"/>
  <c r="J66" i="2"/>
  <c r="J58" i="2"/>
  <c r="J50" i="2"/>
  <c r="J42" i="2"/>
  <c r="J34" i="2"/>
  <c r="J26" i="2"/>
  <c r="J18" i="2"/>
  <c r="J10" i="2"/>
  <c r="I4" i="2"/>
  <c r="P381" i="2"/>
  <c r="P365" i="2"/>
  <c r="P349" i="2"/>
  <c r="P333" i="2"/>
  <c r="P317" i="2"/>
  <c r="P301" i="2"/>
  <c r="P285" i="2"/>
  <c r="P269" i="2"/>
  <c r="P253" i="2"/>
  <c r="P237" i="2"/>
  <c r="P224" i="2"/>
  <c r="P208" i="2"/>
  <c r="P192" i="2"/>
  <c r="P176" i="2"/>
  <c r="P162" i="2"/>
  <c r="P146" i="2"/>
  <c r="P128" i="2"/>
  <c r="P112" i="2"/>
  <c r="P96" i="2"/>
  <c r="P80" i="2"/>
  <c r="P64" i="2"/>
  <c r="P48" i="2"/>
  <c r="P32" i="2"/>
  <c r="P16" i="2"/>
  <c r="N3" i="2"/>
  <c r="O388" i="2"/>
  <c r="O380" i="2"/>
  <c r="O372" i="2"/>
  <c r="O364" i="2"/>
  <c r="O356" i="2"/>
  <c r="N346" i="2"/>
  <c r="N335" i="2"/>
  <c r="O324" i="2"/>
  <c r="N314" i="2"/>
  <c r="N303" i="2"/>
  <c r="N294" i="2"/>
  <c r="N282" i="2"/>
  <c r="O270" i="2"/>
  <c r="O254" i="2"/>
  <c r="N246" i="2"/>
  <c r="O237" i="2"/>
  <c r="N229" i="2"/>
  <c r="O221" i="2"/>
  <c r="N202" i="2"/>
  <c r="N194" i="2"/>
  <c r="N186" i="2"/>
  <c r="O173" i="2"/>
  <c r="N165" i="2"/>
  <c r="O154" i="2"/>
  <c r="O146" i="2"/>
  <c r="O132" i="2"/>
  <c r="N112" i="2"/>
  <c r="O100" i="2"/>
  <c r="O88" i="2"/>
  <c r="N59" i="2"/>
  <c r="O17" i="2"/>
  <c r="H394" i="2"/>
  <c r="H378" i="2"/>
  <c r="H364" i="2"/>
  <c r="H348" i="2"/>
  <c r="H332" i="2"/>
  <c r="H316" i="2"/>
  <c r="H301" i="2"/>
  <c r="H287" i="2"/>
  <c r="H271" i="2"/>
  <c r="H255" i="2"/>
  <c r="H239" i="2"/>
  <c r="H222" i="2"/>
  <c r="H208" i="2"/>
  <c r="H191" i="2"/>
  <c r="H175" i="2"/>
  <c r="H159" i="2"/>
  <c r="H143" i="2"/>
  <c r="H127" i="2"/>
  <c r="H111" i="2"/>
  <c r="H95" i="2"/>
  <c r="H79" i="2"/>
  <c r="H63" i="2"/>
  <c r="H47" i="2"/>
  <c r="H31" i="2"/>
  <c r="H15" i="2"/>
  <c r="I389" i="2"/>
  <c r="I381" i="2"/>
  <c r="I373" i="2"/>
  <c r="I364" i="2"/>
  <c r="I357" i="2"/>
  <c r="I350" i="2"/>
  <c r="I342" i="2"/>
  <c r="I334" i="2"/>
  <c r="I326" i="2"/>
  <c r="I318" i="2"/>
  <c r="I310" i="2"/>
  <c r="I302" i="2"/>
  <c r="I294" i="2"/>
  <c r="I286" i="2"/>
  <c r="I278" i="2"/>
  <c r="I271" i="2"/>
  <c r="I262" i="2"/>
  <c r="I255" i="2"/>
  <c r="J246" i="2"/>
  <c r="J238" i="2"/>
  <c r="J230" i="2"/>
  <c r="I222" i="2"/>
  <c r="J214" i="2"/>
  <c r="J206" i="2"/>
  <c r="J198" i="2"/>
  <c r="J190" i="2"/>
  <c r="J182" i="2"/>
  <c r="J174" i="2"/>
  <c r="J166" i="2"/>
  <c r="J158" i="2"/>
  <c r="J151" i="2"/>
  <c r="J144" i="2"/>
  <c r="J135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P392" i="2"/>
  <c r="P376" i="2"/>
  <c r="P360" i="2"/>
  <c r="P344" i="2"/>
  <c r="P328" i="2"/>
  <c r="P312" i="2"/>
  <c r="P294" i="2"/>
  <c r="P278" i="2"/>
  <c r="P262" i="2"/>
  <c r="P246" i="2"/>
  <c r="P230" i="2"/>
  <c r="P213" i="2"/>
  <c r="P197" i="2"/>
  <c r="P181" i="2"/>
  <c r="P164" i="2"/>
  <c r="P152" i="2"/>
  <c r="P138" i="2"/>
  <c r="P121" i="2"/>
  <c r="P105" i="2"/>
  <c r="P89" i="2"/>
  <c r="P73" i="2"/>
  <c r="P57" i="2"/>
  <c r="P41" i="2"/>
  <c r="P25" i="2"/>
  <c r="P9" i="2"/>
  <c r="N390" i="2"/>
  <c r="N382" i="2"/>
  <c r="N374" i="2"/>
  <c r="N366" i="2"/>
  <c r="N358" i="2"/>
  <c r="N348" i="2"/>
  <c r="N337" i="2"/>
  <c r="O326" i="2"/>
  <c r="N316" i="2"/>
  <c r="N305" i="2"/>
  <c r="N291" i="2"/>
  <c r="O274" i="2"/>
  <c r="N265" i="2"/>
  <c r="N256" i="2"/>
  <c r="O247" i="2"/>
  <c r="N239" i="2"/>
  <c r="N227" i="2"/>
  <c r="N217" i="2"/>
  <c r="O209" i="2"/>
  <c r="N192" i="2"/>
  <c r="O179" i="2"/>
  <c r="O170" i="2"/>
  <c r="O160" i="2"/>
  <c r="N148" i="2"/>
  <c r="N138" i="2"/>
  <c r="O128" i="2"/>
  <c r="N108" i="2"/>
  <c r="O96" i="2"/>
  <c r="O80" i="2"/>
  <c r="O49" i="2"/>
  <c r="N72" i="2"/>
  <c r="N40" i="2"/>
  <c r="N8" i="2"/>
  <c r="N129" i="2"/>
  <c r="O120" i="2"/>
  <c r="N113" i="2"/>
  <c r="O104" i="2"/>
  <c r="N97" i="2"/>
  <c r="N88" i="2"/>
  <c r="O81" i="2"/>
  <c r="N64" i="2"/>
  <c r="N48" i="2"/>
  <c r="N32" i="2"/>
  <c r="N16" i="2"/>
  <c r="O353" i="2"/>
  <c r="O345" i="2"/>
  <c r="O337" i="2"/>
  <c r="O329" i="2"/>
  <c r="O321" i="2"/>
  <c r="O313" i="2"/>
  <c r="O305" i="2"/>
  <c r="O298" i="2"/>
  <c r="O289" i="2"/>
  <c r="O282" i="2"/>
  <c r="O275" i="2"/>
  <c r="O268" i="2"/>
  <c r="O259" i="2"/>
  <c r="O251" i="2"/>
  <c r="O243" i="2"/>
  <c r="N237" i="2"/>
  <c r="O229" i="2"/>
  <c r="N222" i="2"/>
  <c r="O213" i="2"/>
  <c r="N206" i="2"/>
  <c r="O197" i="2"/>
  <c r="N190" i="2"/>
  <c r="N182" i="2"/>
  <c r="N174" i="2"/>
  <c r="N166" i="2"/>
  <c r="N158" i="2"/>
  <c r="O147" i="2"/>
  <c r="O137" i="2"/>
  <c r="O131" i="2"/>
  <c r="O121" i="2"/>
  <c r="O115" i="2"/>
  <c r="O105" i="2"/>
  <c r="O99" i="2"/>
  <c r="O89" i="2"/>
  <c r="N81" i="2"/>
  <c r="N70" i="2"/>
  <c r="N54" i="2"/>
  <c r="N38" i="2"/>
  <c r="N22" i="2"/>
  <c r="N6" i="2"/>
  <c r="N73" i="2"/>
  <c r="N65" i="2"/>
  <c r="N57" i="2"/>
  <c r="N49" i="2"/>
  <c r="N41" i="2"/>
  <c r="N33" i="2"/>
  <c r="N25" i="2"/>
  <c r="N17" i="2"/>
  <c r="N9" i="2"/>
  <c r="O77" i="2"/>
  <c r="O69" i="2"/>
  <c r="O61" i="2"/>
  <c r="O53" i="2"/>
  <c r="O45" i="2"/>
  <c r="O37" i="2"/>
  <c r="O29" i="2"/>
  <c r="O21" i="2"/>
  <c r="O13" i="2"/>
  <c r="N5" i="2"/>
  <c r="J24" i="16" l="1" a="1"/>
  <c r="J24" i="16" s="1"/>
  <c r="F24" i="16" a="1"/>
  <c r="F24" i="16" s="1"/>
  <c r="I24" i="16" a="1"/>
  <c r="I24" i="16" s="1"/>
  <c r="H24" i="16" a="1"/>
  <c r="H24" i="16" s="1"/>
  <c r="G24" i="16" a="1"/>
  <c r="G24" i="16" s="1"/>
  <c r="J323" i="16" a="1"/>
  <c r="J323" i="16" s="1"/>
  <c r="F323" i="16" a="1"/>
  <c r="F323" i="16" s="1"/>
  <c r="I323" i="16" a="1"/>
  <c r="I323" i="16" s="1"/>
  <c r="H323" i="16" a="1"/>
  <c r="H323" i="16" s="1"/>
  <c r="G323" i="16" a="1"/>
  <c r="G323" i="16" s="1"/>
  <c r="J176" i="16" a="1"/>
  <c r="J176" i="16" s="1"/>
  <c r="F176" i="16" a="1"/>
  <c r="F176" i="16" s="1"/>
  <c r="H176" i="16" a="1"/>
  <c r="H176" i="16" s="1"/>
  <c r="I176" i="16" a="1"/>
  <c r="I176" i="16" s="1"/>
  <c r="G176" i="16" a="1"/>
  <c r="G176" i="16" s="1"/>
  <c r="G222" i="16" a="1"/>
  <c r="G222" i="16" s="1"/>
  <c r="J222" i="16" a="1"/>
  <c r="J222" i="16" s="1"/>
  <c r="F222" i="16" a="1"/>
  <c r="F222" i="16" s="1"/>
  <c r="H222" i="16" a="1"/>
  <c r="H222" i="16" s="1"/>
  <c r="I222" i="16" a="1"/>
  <c r="I222" i="16" s="1"/>
  <c r="J19" i="16" a="1"/>
  <c r="J19" i="16" s="1"/>
  <c r="F19" i="16" a="1"/>
  <c r="F19" i="16" s="1"/>
  <c r="I19" i="16" a="1"/>
  <c r="I19" i="16" s="1"/>
  <c r="H19" i="16" a="1"/>
  <c r="H19" i="16" s="1"/>
  <c r="G19" i="16" a="1"/>
  <c r="G19" i="16" s="1"/>
  <c r="J394" i="16" a="1"/>
  <c r="J394" i="16" s="1"/>
  <c r="F394" i="16" a="1"/>
  <c r="F394" i="16" s="1"/>
  <c r="H394" i="16" a="1"/>
  <c r="H394" i="16" s="1"/>
  <c r="I394" i="16" a="1"/>
  <c r="I394" i="16" s="1"/>
  <c r="G394" i="16" a="1"/>
  <c r="G394" i="16" s="1"/>
  <c r="J392" i="16" a="1"/>
  <c r="J392" i="16" s="1"/>
  <c r="F392" i="16" a="1"/>
  <c r="F392" i="16" s="1"/>
  <c r="I392" i="16" a="1"/>
  <c r="I392" i="16" s="1"/>
  <c r="H392" i="16" a="1"/>
  <c r="H392" i="16" s="1"/>
  <c r="G392" i="16" a="1"/>
  <c r="G392" i="16" s="1"/>
  <c r="J36" i="16" a="1"/>
  <c r="J36" i="16" s="1"/>
  <c r="F36" i="16" a="1"/>
  <c r="F36" i="16" s="1"/>
  <c r="I36" i="16" a="1"/>
  <c r="I36" i="16" s="1"/>
  <c r="H36" i="16" a="1"/>
  <c r="H36" i="16" s="1"/>
  <c r="G36" i="16" a="1"/>
  <c r="G36" i="16" s="1"/>
  <c r="J40" i="16" a="1"/>
  <c r="J40" i="16" s="1"/>
  <c r="F40" i="16" a="1"/>
  <c r="F40" i="16" s="1"/>
  <c r="I40" i="16" a="1"/>
  <c r="I40" i="16" s="1"/>
  <c r="H40" i="16" a="1"/>
  <c r="H40" i="16" s="1"/>
  <c r="G40" i="16" a="1"/>
  <c r="G40" i="16" s="1"/>
  <c r="J314" i="16" a="1"/>
  <c r="J314" i="16" s="1"/>
  <c r="F314" i="16" a="1"/>
  <c r="F314" i="16" s="1"/>
  <c r="I314" i="16" a="1"/>
  <c r="I314" i="16" s="1"/>
  <c r="H314" i="16" a="1"/>
  <c r="H314" i="16" s="1"/>
  <c r="G314" i="16" a="1"/>
  <c r="G314" i="16" s="1"/>
  <c r="J55" i="16" a="1"/>
  <c r="J55" i="16" s="1"/>
  <c r="F55" i="16" a="1"/>
  <c r="F55" i="16" s="1"/>
  <c r="I55" i="16" a="1"/>
  <c r="I55" i="16" s="1"/>
  <c r="H55" i="16" a="1"/>
  <c r="H55" i="16" s="1"/>
  <c r="G55" i="16" a="1"/>
  <c r="G55" i="16" s="1"/>
  <c r="J51" i="16" a="1"/>
  <c r="J51" i="16" s="1"/>
  <c r="F51" i="16" a="1"/>
  <c r="F51" i="16" s="1"/>
  <c r="I51" i="16" a="1"/>
  <c r="I51" i="16" s="1"/>
  <c r="H51" i="16" a="1"/>
  <c r="H51" i="16" s="1"/>
  <c r="G51" i="16" a="1"/>
  <c r="G51" i="16" s="1"/>
  <c r="J374" i="16" a="1"/>
  <c r="J374" i="16" s="1"/>
  <c r="F374" i="16" a="1"/>
  <c r="F374" i="16" s="1"/>
  <c r="I374" i="16" a="1"/>
  <c r="I374" i="16" s="1"/>
  <c r="H374" i="16" a="1"/>
  <c r="H374" i="16" s="1"/>
  <c r="G374" i="16" a="1"/>
  <c r="G374" i="16" s="1"/>
  <c r="J91" i="16" a="1"/>
  <c r="J91" i="16" s="1"/>
  <c r="F91" i="16" a="1"/>
  <c r="F91" i="16" s="1"/>
  <c r="I91" i="16" a="1"/>
  <c r="I91" i="16" s="1"/>
  <c r="H91" i="16" a="1"/>
  <c r="H91" i="16" s="1"/>
  <c r="G91" i="16" a="1"/>
  <c r="G91" i="16" s="1"/>
  <c r="J291" i="16" a="1"/>
  <c r="J291" i="16" s="1"/>
  <c r="F291" i="16" a="1"/>
  <c r="F291" i="16" s="1"/>
  <c r="I291" i="16" a="1"/>
  <c r="I291" i="16" s="1"/>
  <c r="H291" i="16" a="1"/>
  <c r="H291" i="16" s="1"/>
  <c r="G291" i="16" a="1"/>
  <c r="G291" i="16" s="1"/>
  <c r="J98" i="16" a="1"/>
  <c r="J98" i="16" s="1"/>
  <c r="F98" i="16" a="1"/>
  <c r="F98" i="16" s="1"/>
  <c r="I98" i="16" a="1"/>
  <c r="I98" i="16" s="1"/>
  <c r="H98" i="16" a="1"/>
  <c r="H98" i="16" s="1"/>
  <c r="G98" i="16" a="1"/>
  <c r="G98" i="16" s="1"/>
  <c r="J155" i="16" a="1"/>
  <c r="J155" i="16" s="1"/>
  <c r="F155" i="16" a="1"/>
  <c r="F155" i="16" s="1"/>
  <c r="I155" i="16" a="1"/>
  <c r="I155" i="16" s="1"/>
  <c r="H155" i="16" a="1"/>
  <c r="H155" i="16" s="1"/>
  <c r="G155" i="16" a="1"/>
  <c r="G155" i="16" s="1"/>
  <c r="G249" i="16" a="1"/>
  <c r="G249" i="16" s="1"/>
  <c r="J249" i="16" a="1"/>
  <c r="J249" i="16" s="1"/>
  <c r="F249" i="16" a="1"/>
  <c r="F249" i="16" s="1"/>
  <c r="I249" i="16" a="1"/>
  <c r="I249" i="16" s="1"/>
  <c r="H249" i="16" a="1"/>
  <c r="H249" i="16" s="1"/>
  <c r="J359" i="16" a="1"/>
  <c r="J359" i="16" s="1"/>
  <c r="G359" i="16" a="1"/>
  <c r="G359" i="16" s="1"/>
  <c r="I359" i="16" a="1"/>
  <c r="I359" i="16" s="1"/>
  <c r="H359" i="16" a="1"/>
  <c r="H359" i="16" s="1"/>
  <c r="F359" i="16" a="1"/>
  <c r="F359" i="16" s="1"/>
  <c r="I245" i="16" a="1"/>
  <c r="I245" i="16" s="1"/>
  <c r="G245" i="16" a="1"/>
  <c r="G245" i="16" s="1"/>
  <c r="J245" i="16" a="1"/>
  <c r="J245" i="16" s="1"/>
  <c r="H245" i="16" a="1"/>
  <c r="H245" i="16" s="1"/>
  <c r="F245" i="16" a="1"/>
  <c r="F245" i="16" s="1"/>
  <c r="J269" i="16" a="1"/>
  <c r="J269" i="16" s="1"/>
  <c r="F259" i="16" a="1"/>
  <c r="F259" i="16" s="1"/>
  <c r="F160" i="16" a="1"/>
  <c r="F160" i="16" s="1"/>
  <c r="H137" i="16" a="1"/>
  <c r="H137" i="16" s="1"/>
  <c r="F60" i="16" a="1"/>
  <c r="F60" i="16" s="1"/>
  <c r="G87" i="16" a="1"/>
  <c r="G87" i="16" s="1"/>
  <c r="J346" i="16" a="1"/>
  <c r="J346" i="16" s="1"/>
  <c r="H77" i="16" a="1"/>
  <c r="H77" i="16" s="1"/>
  <c r="I34" i="16" a="1"/>
  <c r="I34" i="16" s="1"/>
  <c r="J31" i="16" a="1"/>
  <c r="J31" i="16" s="1"/>
  <c r="J110" i="16" a="1"/>
  <c r="J110" i="16" s="1"/>
  <c r="F213" i="16" a="1"/>
  <c r="F213" i="16" s="1"/>
  <c r="J73" i="16" a="1"/>
  <c r="J73" i="16" s="1"/>
  <c r="I236" i="16" a="1"/>
  <c r="I236" i="16" s="1"/>
  <c r="H74" i="16" a="1"/>
  <c r="H74" i="16" s="1"/>
  <c r="J275" i="16" a="1"/>
  <c r="J275" i="16" s="1"/>
  <c r="G262" i="16" a="1"/>
  <c r="G262" i="16" s="1"/>
  <c r="J351" i="16" a="1"/>
  <c r="J351" i="16" s="1"/>
  <c r="J116" i="16" a="1"/>
  <c r="J116" i="16" s="1"/>
  <c r="I81" i="16" a="1"/>
  <c r="I81" i="16" s="1"/>
  <c r="H57" i="16" a="1"/>
  <c r="H57" i="16" s="1"/>
  <c r="I344" i="16" a="1"/>
  <c r="I344" i="16" s="1"/>
  <c r="J268" i="16" a="1"/>
  <c r="J268" i="16" s="1"/>
  <c r="H255" i="16" a="1"/>
  <c r="H255" i="16" s="1"/>
  <c r="H358" i="16" a="1"/>
  <c r="H358" i="16" s="1"/>
  <c r="J159" i="16" a="1"/>
  <c r="J159" i="16" s="1"/>
  <c r="J220" i="16" a="1"/>
  <c r="J220" i="16" s="1"/>
  <c r="H116" i="16" l="1" a="1"/>
  <c r="H116" i="16" s="1"/>
  <c r="G344" i="16" a="1"/>
  <c r="G344" i="16" s="1"/>
  <c r="G254" i="16" a="1"/>
  <c r="G254" i="16" s="1"/>
  <c r="J254" i="16" a="1"/>
  <c r="J254" i="16" s="1"/>
  <c r="I254" i="16" a="1"/>
  <c r="I254" i="16" s="1"/>
  <c r="H254" i="16" a="1"/>
  <c r="H254" i="16" s="1"/>
  <c r="F254" i="16" a="1"/>
  <c r="F254" i="16" s="1"/>
  <c r="J186" i="16" a="1"/>
  <c r="J186" i="16" s="1"/>
  <c r="F186" i="16" a="1"/>
  <c r="F186" i="16" s="1"/>
  <c r="I186" i="16" a="1"/>
  <c r="I186" i="16" s="1"/>
  <c r="H186" i="16" a="1"/>
  <c r="H186" i="16" s="1"/>
  <c r="G186" i="16" a="1"/>
  <c r="G186" i="16" s="1"/>
  <c r="H263" i="16" a="1"/>
  <c r="H263" i="16" s="1"/>
  <c r="G263" i="16" a="1"/>
  <c r="G263" i="16" s="1"/>
  <c r="J263" i="16" a="1"/>
  <c r="J263" i="16" s="1"/>
  <c r="I263" i="16" a="1"/>
  <c r="I263" i="16" s="1"/>
  <c r="F263" i="16" a="1"/>
  <c r="F263" i="16" s="1"/>
  <c r="H139" i="16" a="1"/>
  <c r="H139" i="16" s="1"/>
  <c r="G139" i="16" a="1"/>
  <c r="G139" i="16" s="1"/>
  <c r="J139" i="16" a="1"/>
  <c r="J139" i="16" s="1"/>
  <c r="F139" i="16" a="1"/>
  <c r="F139" i="16" s="1"/>
  <c r="I139" i="16" a="1"/>
  <c r="I139" i="16" s="1"/>
  <c r="J271" i="16" a="1"/>
  <c r="J271" i="16" s="1"/>
  <c r="F271" i="16" a="1"/>
  <c r="F271" i="16" s="1"/>
  <c r="I271" i="16" a="1"/>
  <c r="I271" i="16" s="1"/>
  <c r="H271" i="16" a="1"/>
  <c r="H271" i="16" s="1"/>
  <c r="G271" i="16" a="1"/>
  <c r="G271" i="16" s="1"/>
  <c r="H86" i="16" a="1"/>
  <c r="H86" i="16" s="1"/>
  <c r="G86" i="16" a="1"/>
  <c r="G86" i="16" s="1"/>
  <c r="F86" i="16" a="1"/>
  <c r="F86" i="16" s="1"/>
  <c r="J86" i="16" a="1"/>
  <c r="J86" i="16" s="1"/>
  <c r="I86" i="16" a="1"/>
  <c r="I86" i="16" s="1"/>
  <c r="J368" i="16" a="1"/>
  <c r="J368" i="16" s="1"/>
  <c r="F368" i="16" a="1"/>
  <c r="F368" i="16" s="1"/>
  <c r="I368" i="16" a="1"/>
  <c r="I368" i="16" s="1"/>
  <c r="H368" i="16" a="1"/>
  <c r="H368" i="16" s="1"/>
  <c r="G368" i="16" a="1"/>
  <c r="G368" i="16" s="1"/>
  <c r="G149" i="16" a="1"/>
  <c r="G149" i="16" s="1"/>
  <c r="J149" i="16" a="1"/>
  <c r="J149" i="16" s="1"/>
  <c r="F149" i="16" a="1"/>
  <c r="F149" i="16" s="1"/>
  <c r="I149" i="16" a="1"/>
  <c r="I149" i="16" s="1"/>
  <c r="H149" i="16" a="1"/>
  <c r="H149" i="16" s="1"/>
  <c r="G389" i="16" a="1"/>
  <c r="G389" i="16" s="1"/>
  <c r="J389" i="16" a="1"/>
  <c r="J389" i="16" s="1"/>
  <c r="F389" i="16" a="1"/>
  <c r="F389" i="16" s="1"/>
  <c r="I389" i="16" a="1"/>
  <c r="I389" i="16" s="1"/>
  <c r="H389" i="16" a="1"/>
  <c r="H389" i="16" s="1"/>
  <c r="G198" i="16" a="1"/>
  <c r="G198" i="16" s="1"/>
  <c r="F198" i="16" a="1"/>
  <c r="F198" i="16" s="1"/>
  <c r="J198" i="16" a="1"/>
  <c r="J198" i="16" s="1"/>
  <c r="I198" i="16" a="1"/>
  <c r="I198" i="16" s="1"/>
  <c r="H198" i="16" a="1"/>
  <c r="H198" i="16" s="1"/>
  <c r="G304" i="16" a="1"/>
  <c r="G304" i="16" s="1"/>
  <c r="I304" i="16" a="1"/>
  <c r="I304" i="16" s="1"/>
  <c r="F304" i="16" a="1"/>
  <c r="F304" i="16" s="1"/>
  <c r="J304" i="16" a="1"/>
  <c r="J304" i="16" s="1"/>
  <c r="H304" i="16" a="1"/>
  <c r="H304" i="16" s="1"/>
  <c r="I180" i="16" a="1"/>
  <c r="I180" i="16" s="1"/>
  <c r="G180" i="16" a="1"/>
  <c r="G180" i="16" s="1"/>
  <c r="J180" i="16" a="1"/>
  <c r="J180" i="16" s="1"/>
  <c r="F180" i="16" a="1"/>
  <c r="F180" i="16" s="1"/>
  <c r="H180" i="16" a="1"/>
  <c r="H180" i="16" s="1"/>
  <c r="I227" i="16" a="1"/>
  <c r="I227" i="16" s="1"/>
  <c r="H227" i="16" a="1"/>
  <c r="H227" i="16" s="1"/>
  <c r="G227" i="16" a="1"/>
  <c r="G227" i="16" s="1"/>
  <c r="J227" i="16" a="1"/>
  <c r="J227" i="16" s="1"/>
  <c r="F227" i="16" a="1"/>
  <c r="F227" i="16" s="1"/>
  <c r="I119" i="16" a="1"/>
  <c r="I119" i="16" s="1"/>
  <c r="H119" i="16" a="1"/>
  <c r="H119" i="16" s="1"/>
  <c r="J119" i="16" a="1"/>
  <c r="J119" i="16" s="1"/>
  <c r="G119" i="16" a="1"/>
  <c r="G119" i="16" s="1"/>
  <c r="F119" i="16" a="1"/>
  <c r="F119" i="16" s="1"/>
  <c r="G250" i="16" a="1"/>
  <c r="G250" i="16" s="1"/>
  <c r="I250" i="16" a="1"/>
  <c r="I250" i="16" s="1"/>
  <c r="H250" i="16" a="1"/>
  <c r="H250" i="16" s="1"/>
  <c r="F250" i="16" a="1"/>
  <c r="F250" i="16" s="1"/>
  <c r="J250" i="16" a="1"/>
  <c r="J250" i="16" s="1"/>
  <c r="I315" i="16" a="1"/>
  <c r="I315" i="16" s="1"/>
  <c r="H315" i="16" a="1"/>
  <c r="H315" i="16" s="1"/>
  <c r="G315" i="16" a="1"/>
  <c r="G315" i="16" s="1"/>
  <c r="J315" i="16" a="1"/>
  <c r="J315" i="16" s="1"/>
  <c r="F315" i="16" a="1"/>
  <c r="F315" i="16" s="1"/>
  <c r="G293" i="16" a="1"/>
  <c r="G293" i="16" s="1"/>
  <c r="J293" i="16" a="1"/>
  <c r="J293" i="16" s="1"/>
  <c r="F293" i="16" a="1"/>
  <c r="F293" i="16" s="1"/>
  <c r="I293" i="16" a="1"/>
  <c r="I293" i="16" s="1"/>
  <c r="H293" i="16" a="1"/>
  <c r="H293" i="16" s="1"/>
  <c r="G120" i="16" a="1"/>
  <c r="G120" i="16" s="1"/>
  <c r="J120" i="16" a="1"/>
  <c r="J120" i="16" s="1"/>
  <c r="F120" i="16" a="1"/>
  <c r="F120" i="16" s="1"/>
  <c r="I120" i="16" a="1"/>
  <c r="I120" i="16" s="1"/>
  <c r="H120" i="16" a="1"/>
  <c r="H120" i="16" s="1"/>
  <c r="H339" i="16" a="1"/>
  <c r="H339" i="16" s="1"/>
  <c r="F339" i="16" a="1"/>
  <c r="F339" i="16" s="1"/>
  <c r="J339" i="16" a="1"/>
  <c r="J339" i="16" s="1"/>
  <c r="G339" i="16" a="1"/>
  <c r="G339" i="16" s="1"/>
  <c r="I339" i="16" a="1"/>
  <c r="I339" i="16" s="1"/>
  <c r="G151" i="16" a="1"/>
  <c r="G151" i="16" s="1"/>
  <c r="J151" i="16" a="1"/>
  <c r="J151" i="16" s="1"/>
  <c r="F151" i="16" a="1"/>
  <c r="F151" i="16" s="1"/>
  <c r="I151" i="16" a="1"/>
  <c r="I151" i="16" s="1"/>
  <c r="H151" i="16" a="1"/>
  <c r="H151" i="16" s="1"/>
  <c r="H128" i="16" a="1"/>
  <c r="H128" i="16" s="1"/>
  <c r="J128" i="16" a="1"/>
  <c r="J128" i="16" s="1"/>
  <c r="I128" i="16" a="1"/>
  <c r="I128" i="16" s="1"/>
  <c r="G128" i="16" a="1"/>
  <c r="G128" i="16" s="1"/>
  <c r="F128" i="16" a="1"/>
  <c r="F128" i="16" s="1"/>
  <c r="G204" i="16" a="1"/>
  <c r="G204" i="16" s="1"/>
  <c r="J204" i="16" a="1"/>
  <c r="J204" i="16" s="1"/>
  <c r="F204" i="16" a="1"/>
  <c r="F204" i="16" s="1"/>
  <c r="H204" i="16" a="1"/>
  <c r="H204" i="16" s="1"/>
  <c r="I204" i="16" a="1"/>
  <c r="I204" i="16" s="1"/>
  <c r="J169" i="16" a="1"/>
  <c r="J169" i="16" s="1"/>
  <c r="F169" i="16" a="1"/>
  <c r="F169" i="16" s="1"/>
  <c r="I169" i="16" a="1"/>
  <c r="I169" i="16" s="1"/>
  <c r="H169" i="16" a="1"/>
  <c r="H169" i="16" s="1"/>
  <c r="G169" i="16" a="1"/>
  <c r="G169" i="16" s="1"/>
  <c r="H282" i="16" a="1"/>
  <c r="H282" i="16" s="1"/>
  <c r="I282" i="16" a="1"/>
  <c r="I282" i="16" s="1"/>
  <c r="G282" i="16" a="1"/>
  <c r="G282" i="16" s="1"/>
  <c r="J282" i="16" a="1"/>
  <c r="J282" i="16" s="1"/>
  <c r="F282" i="16" a="1"/>
  <c r="F282" i="16" s="1"/>
  <c r="I208" i="16" a="1"/>
  <c r="I208" i="16" s="1"/>
  <c r="G208" i="16" a="1"/>
  <c r="G208" i="16" s="1"/>
  <c r="H208" i="16" a="1"/>
  <c r="H208" i="16" s="1"/>
  <c r="J208" i="16" a="1"/>
  <c r="J208" i="16" s="1"/>
  <c r="F208" i="16" a="1"/>
  <c r="F208" i="16" s="1"/>
  <c r="G343" i="16" a="1"/>
  <c r="G343" i="16" s="1"/>
  <c r="J343" i="16" a="1"/>
  <c r="J343" i="16" s="1"/>
  <c r="F343" i="16" a="1"/>
  <c r="F343" i="16" s="1"/>
  <c r="I343" i="16" a="1"/>
  <c r="I343" i="16" s="1"/>
  <c r="H343" i="16" a="1"/>
  <c r="H343" i="16" s="1"/>
  <c r="H63" i="16" a="1"/>
  <c r="H63" i="16" s="1"/>
  <c r="G63" i="16" a="1"/>
  <c r="G63" i="16" s="1"/>
  <c r="J63" i="16" a="1"/>
  <c r="J63" i="16" s="1"/>
  <c r="I63" i="16" a="1"/>
  <c r="I63" i="16" s="1"/>
  <c r="F63" i="16" a="1"/>
  <c r="F63" i="16" s="1"/>
  <c r="H363" i="16" a="1"/>
  <c r="H363" i="16" s="1"/>
  <c r="F363" i="16" a="1"/>
  <c r="F363" i="16" s="1"/>
  <c r="J363" i="16" a="1"/>
  <c r="J363" i="16" s="1"/>
  <c r="G363" i="16" a="1"/>
  <c r="G363" i="16" s="1"/>
  <c r="I363" i="16" a="1"/>
  <c r="I363" i="16" s="1"/>
  <c r="J88" i="16" a="1"/>
  <c r="J88" i="16" s="1"/>
  <c r="F88" i="16" a="1"/>
  <c r="F88" i="16" s="1"/>
  <c r="I88" i="16" a="1"/>
  <c r="I88" i="16" s="1"/>
  <c r="H88" i="16" a="1"/>
  <c r="H88" i="16" s="1"/>
  <c r="G88" i="16" a="1"/>
  <c r="G88" i="16" s="1"/>
  <c r="I75" i="16" a="1"/>
  <c r="I75" i="16" s="1"/>
  <c r="G75" i="16" a="1"/>
  <c r="G75" i="16" s="1"/>
  <c r="F75" i="16" a="1"/>
  <c r="F75" i="16" s="1"/>
  <c r="J75" i="16" a="1"/>
  <c r="J75" i="16" s="1"/>
  <c r="H75" i="16" a="1"/>
  <c r="H75" i="16" s="1"/>
  <c r="G46" i="16" a="1"/>
  <c r="G46" i="16" s="1"/>
  <c r="J46" i="16" a="1"/>
  <c r="J46" i="16" s="1"/>
  <c r="F46" i="16" a="1"/>
  <c r="F46" i="16" s="1"/>
  <c r="I46" i="16" a="1"/>
  <c r="I46" i="16" s="1"/>
  <c r="H46" i="16" a="1"/>
  <c r="H46" i="16" s="1"/>
  <c r="J371" i="16" a="1"/>
  <c r="J371" i="16" s="1"/>
  <c r="G371" i="16" a="1"/>
  <c r="G371" i="16" s="1"/>
  <c r="I371" i="16" a="1"/>
  <c r="I371" i="16" s="1"/>
  <c r="H371" i="16" a="1"/>
  <c r="H371" i="16" s="1"/>
  <c r="F371" i="16" a="1"/>
  <c r="F371" i="16" s="1"/>
  <c r="J300" i="16" a="1"/>
  <c r="J300" i="16" s="1"/>
  <c r="F300" i="16" a="1"/>
  <c r="F300" i="16" s="1"/>
  <c r="H300" i="16" a="1"/>
  <c r="H300" i="16" s="1"/>
  <c r="I300" i="16" a="1"/>
  <c r="I300" i="16" s="1"/>
  <c r="G300" i="16" a="1"/>
  <c r="G300" i="16" s="1"/>
  <c r="H69" i="16" a="1"/>
  <c r="H69" i="16" s="1"/>
  <c r="G69" i="16" a="1"/>
  <c r="G69" i="16" s="1"/>
  <c r="J69" i="16" a="1"/>
  <c r="J69" i="16" s="1"/>
  <c r="I69" i="16" a="1"/>
  <c r="I69" i="16" s="1"/>
  <c r="F69" i="16" a="1"/>
  <c r="F69" i="16" s="1"/>
  <c r="H212" i="16" a="1"/>
  <c r="H212" i="16" s="1"/>
  <c r="G212" i="16" a="1"/>
  <c r="G212" i="16" s="1"/>
  <c r="F212" i="16" a="1"/>
  <c r="F212" i="16" s="1"/>
  <c r="J212" i="16" a="1"/>
  <c r="J212" i="16" s="1"/>
  <c r="I212" i="16" a="1"/>
  <c r="I212" i="16" s="1"/>
  <c r="J303" i="16" a="1"/>
  <c r="J303" i="16" s="1"/>
  <c r="F303" i="16" a="1"/>
  <c r="F303" i="16" s="1"/>
  <c r="I303" i="16" a="1"/>
  <c r="I303" i="16" s="1"/>
  <c r="H303" i="16" a="1"/>
  <c r="H303" i="16" s="1"/>
  <c r="G303" i="16" a="1"/>
  <c r="G303" i="16" s="1"/>
  <c r="H287" i="16" a="1"/>
  <c r="H287" i="16" s="1"/>
  <c r="G287" i="16" a="1"/>
  <c r="G287" i="16" s="1"/>
  <c r="J287" i="16" a="1"/>
  <c r="J287" i="16" s="1"/>
  <c r="F287" i="16" a="1"/>
  <c r="F287" i="16" s="1"/>
  <c r="I287" i="16" a="1"/>
  <c r="I287" i="16" s="1"/>
  <c r="G48" i="16" a="1"/>
  <c r="G48" i="16" s="1"/>
  <c r="J48" i="16" a="1"/>
  <c r="J48" i="16" s="1"/>
  <c r="F48" i="16" a="1"/>
  <c r="F48" i="16" s="1"/>
  <c r="I48" i="16" a="1"/>
  <c r="I48" i="16" s="1"/>
  <c r="H48" i="16" a="1"/>
  <c r="H48" i="16" s="1"/>
  <c r="I215" i="16" a="1"/>
  <c r="I215" i="16" s="1"/>
  <c r="H215" i="16" a="1"/>
  <c r="H215" i="16" s="1"/>
  <c r="G215" i="16" a="1"/>
  <c r="G215" i="16" s="1"/>
  <c r="J215" i="16" a="1"/>
  <c r="J215" i="16" s="1"/>
  <c r="F215" i="16" a="1"/>
  <c r="F215" i="16" s="1"/>
  <c r="J214" i="16" a="1"/>
  <c r="J214" i="16" s="1"/>
  <c r="F214" i="16" a="1"/>
  <c r="F214" i="16" s="1"/>
  <c r="I214" i="16" a="1"/>
  <c r="I214" i="16" s="1"/>
  <c r="H214" i="16" a="1"/>
  <c r="H214" i="16" s="1"/>
  <c r="G214" i="16" a="1"/>
  <c r="G214" i="16" s="1"/>
  <c r="G187" i="16" a="1"/>
  <c r="G187" i="16" s="1"/>
  <c r="J187" i="16" a="1"/>
  <c r="J187" i="16" s="1"/>
  <c r="F187" i="16" a="1"/>
  <c r="F187" i="16" s="1"/>
  <c r="I187" i="16" a="1"/>
  <c r="I187" i="16" s="1"/>
  <c r="H187" i="16" a="1"/>
  <c r="H187" i="16" s="1"/>
  <c r="H114" i="16" a="1"/>
  <c r="H114" i="16" s="1"/>
  <c r="G114" i="16" a="1"/>
  <c r="G114" i="16" s="1"/>
  <c r="F114" i="16" a="1"/>
  <c r="F114" i="16" s="1"/>
  <c r="I114" i="16" a="1"/>
  <c r="I114" i="16" s="1"/>
  <c r="J114" i="16" a="1"/>
  <c r="J114" i="16" s="1"/>
  <c r="H173" i="16" a="1"/>
  <c r="H173" i="16" s="1"/>
  <c r="G173" i="16" a="1"/>
  <c r="G173" i="16" s="1"/>
  <c r="J173" i="16" a="1"/>
  <c r="J173" i="16" s="1"/>
  <c r="F173" i="16" a="1"/>
  <c r="F173" i="16" s="1"/>
  <c r="I173" i="16" a="1"/>
  <c r="I173" i="16" s="1"/>
  <c r="G68" i="16" a="1"/>
  <c r="G68" i="16" s="1"/>
  <c r="J68" i="16" a="1"/>
  <c r="J68" i="16" s="1"/>
  <c r="F68" i="16" a="1"/>
  <c r="F68" i="16" s="1"/>
  <c r="H68" i="16" a="1"/>
  <c r="H68" i="16" s="1"/>
  <c r="I68" i="16" a="1"/>
  <c r="I68" i="16" s="1"/>
  <c r="H148" i="16" a="1"/>
  <c r="H148" i="16" s="1"/>
  <c r="I148" i="16" a="1"/>
  <c r="I148" i="16" s="1"/>
  <c r="G148" i="16" a="1"/>
  <c r="G148" i="16" s="1"/>
  <c r="J148" i="16" a="1"/>
  <c r="J148" i="16" s="1"/>
  <c r="F148" i="16" a="1"/>
  <c r="F148" i="16" s="1"/>
  <c r="G200" i="16" a="1"/>
  <c r="G200" i="16" s="1"/>
  <c r="J200" i="16" a="1"/>
  <c r="J200" i="16" s="1"/>
  <c r="F200" i="16" a="1"/>
  <c r="F200" i="16" s="1"/>
  <c r="I200" i="16" a="1"/>
  <c r="I200" i="16" s="1"/>
  <c r="H200" i="16" a="1"/>
  <c r="H200" i="16" s="1"/>
  <c r="G175" i="16" a="1"/>
  <c r="G175" i="16" s="1"/>
  <c r="H175" i="16" a="1"/>
  <c r="H175" i="16" s="1"/>
  <c r="I175" i="16" a="1"/>
  <c r="I175" i="16" s="1"/>
  <c r="F175" i="16" a="1"/>
  <c r="F175" i="16" s="1"/>
  <c r="J175" i="16" a="1"/>
  <c r="J175" i="16" s="1"/>
  <c r="G39" i="16" a="1"/>
  <c r="G39" i="16" s="1"/>
  <c r="J39" i="16" a="1"/>
  <c r="J39" i="16" s="1"/>
  <c r="F39" i="16" a="1"/>
  <c r="F39" i="16" s="1"/>
  <c r="I39" i="16" a="1"/>
  <c r="I39" i="16" s="1"/>
  <c r="H39" i="16" a="1"/>
  <c r="H39" i="16" s="1"/>
  <c r="J199" i="16" a="1"/>
  <c r="J199" i="16" s="1"/>
  <c r="F199" i="16" a="1"/>
  <c r="F199" i="16" s="1"/>
  <c r="I199" i="16" a="1"/>
  <c r="I199" i="16" s="1"/>
  <c r="H199" i="16" a="1"/>
  <c r="H199" i="16" s="1"/>
  <c r="G199" i="16" a="1"/>
  <c r="G199" i="16" s="1"/>
  <c r="H320" i="16" a="1"/>
  <c r="H320" i="16" s="1"/>
  <c r="G320" i="16" a="1"/>
  <c r="G320" i="16" s="1"/>
  <c r="J320" i="16" a="1"/>
  <c r="J320" i="16" s="1"/>
  <c r="F320" i="16" a="1"/>
  <c r="F320" i="16" s="1"/>
  <c r="I320" i="16" a="1"/>
  <c r="I320" i="16" s="1"/>
  <c r="G337" i="16" a="1"/>
  <c r="G337" i="16" s="1"/>
  <c r="J337" i="16" a="1"/>
  <c r="J337" i="16" s="1"/>
  <c r="F337" i="16" a="1"/>
  <c r="F337" i="16" s="1"/>
  <c r="I337" i="16" a="1"/>
  <c r="I337" i="16" s="1"/>
  <c r="H337" i="16" a="1"/>
  <c r="H337" i="16" s="1"/>
  <c r="H216" i="16" a="1"/>
  <c r="H216" i="16" s="1"/>
  <c r="G216" i="16" a="1"/>
  <c r="G216" i="16" s="1"/>
  <c r="F216" i="16" a="1"/>
  <c r="F216" i="16" s="1"/>
  <c r="J216" i="16" a="1"/>
  <c r="J216" i="16" s="1"/>
  <c r="I216" i="16" a="1"/>
  <c r="I216" i="16" s="1"/>
  <c r="I246" i="16" a="1"/>
  <c r="I246" i="16" s="1"/>
  <c r="H246" i="16" a="1"/>
  <c r="H246" i="16" s="1"/>
  <c r="G246" i="16" a="1"/>
  <c r="G246" i="16" s="1"/>
  <c r="J246" i="16" a="1"/>
  <c r="J246" i="16" s="1"/>
  <c r="F246" i="16" a="1"/>
  <c r="F246" i="16" s="1"/>
  <c r="I360" i="16" a="1"/>
  <c r="I360" i="16" s="1"/>
  <c r="H360" i="16" a="1"/>
  <c r="H360" i="16" s="1"/>
  <c r="G360" i="16" a="1"/>
  <c r="G360" i="16" s="1"/>
  <c r="J360" i="16" a="1"/>
  <c r="J360" i="16" s="1"/>
  <c r="F360" i="16" a="1"/>
  <c r="F360" i="16" s="1"/>
  <c r="G298" i="16" a="1"/>
  <c r="G298" i="16" s="1"/>
  <c r="J298" i="16" a="1"/>
  <c r="J298" i="16" s="1"/>
  <c r="F298" i="16" a="1"/>
  <c r="F298" i="16" s="1"/>
  <c r="I298" i="16" a="1"/>
  <c r="I298" i="16" s="1"/>
  <c r="H298" i="16" a="1"/>
  <c r="H298" i="16" s="1"/>
  <c r="H50" i="16" a="1"/>
  <c r="H50" i="16" s="1"/>
  <c r="I50" i="16" a="1"/>
  <c r="I50" i="16" s="1"/>
  <c r="J50" i="16" a="1"/>
  <c r="J50" i="16" s="1"/>
  <c r="G50" i="16" a="1"/>
  <c r="G50" i="16" s="1"/>
  <c r="F50" i="16" a="1"/>
  <c r="F50" i="16" s="1"/>
  <c r="J301" i="16" a="1"/>
  <c r="J301" i="16" s="1"/>
  <c r="F301" i="16" a="1"/>
  <c r="F301" i="16" s="1"/>
  <c r="I301" i="16" a="1"/>
  <c r="I301" i="16" s="1"/>
  <c r="H301" i="16" a="1"/>
  <c r="H301" i="16" s="1"/>
  <c r="G301" i="16" a="1"/>
  <c r="G301" i="16" s="1"/>
  <c r="H382" i="16" a="1"/>
  <c r="H382" i="16" s="1"/>
  <c r="I382" i="16" a="1"/>
  <c r="I382" i="16" s="1"/>
  <c r="G382" i="16" a="1"/>
  <c r="G382" i="16" s="1"/>
  <c r="J382" i="16" a="1"/>
  <c r="J382" i="16" s="1"/>
  <c r="F382" i="16" a="1"/>
  <c r="F382" i="16" s="1"/>
  <c r="H330" i="16" a="1"/>
  <c r="H330" i="16" s="1"/>
  <c r="G330" i="16" a="1"/>
  <c r="G330" i="16" s="1"/>
  <c r="F330" i="16" a="1"/>
  <c r="F330" i="16" s="1"/>
  <c r="J330" i="16" a="1"/>
  <c r="J330" i="16" s="1"/>
  <c r="I330" i="16" a="1"/>
  <c r="I330" i="16" s="1"/>
  <c r="I72" i="16" a="1"/>
  <c r="I72" i="16" s="1"/>
  <c r="H72" i="16" a="1"/>
  <c r="H72" i="16" s="1"/>
  <c r="G72" i="16" a="1"/>
  <c r="G72" i="16" s="1"/>
  <c r="J72" i="16" a="1"/>
  <c r="J72" i="16" s="1"/>
  <c r="F72" i="16" a="1"/>
  <c r="F72" i="16" s="1"/>
  <c r="I332" i="16" a="1"/>
  <c r="I332" i="16" s="1"/>
  <c r="H332" i="16" a="1"/>
  <c r="H332" i="16" s="1"/>
  <c r="G332" i="16" a="1"/>
  <c r="G332" i="16" s="1"/>
  <c r="J332" i="16" a="1"/>
  <c r="J332" i="16" s="1"/>
  <c r="F332" i="16" a="1"/>
  <c r="F332" i="16" s="1"/>
  <c r="H391" i="16" a="1"/>
  <c r="H391" i="16" s="1"/>
  <c r="G391" i="16" a="1"/>
  <c r="G391" i="16" s="1"/>
  <c r="J391" i="16" a="1"/>
  <c r="J391" i="16" s="1"/>
  <c r="F391" i="16" a="1"/>
  <c r="F391" i="16" s="1"/>
  <c r="I391" i="16" a="1"/>
  <c r="I391" i="16" s="1"/>
  <c r="G378" i="16" a="1"/>
  <c r="G378" i="16" s="1"/>
  <c r="J378" i="16" a="1"/>
  <c r="J378" i="16" s="1"/>
  <c r="F378" i="16" a="1"/>
  <c r="F378" i="16" s="1"/>
  <c r="H378" i="16" a="1"/>
  <c r="H378" i="16" s="1"/>
  <c r="I378" i="16" a="1"/>
  <c r="I378" i="16" s="1"/>
  <c r="H307" i="16" a="1"/>
  <c r="H307" i="16" s="1"/>
  <c r="G307" i="16" a="1"/>
  <c r="G307" i="16" s="1"/>
  <c r="J307" i="16" a="1"/>
  <c r="J307" i="16" s="1"/>
  <c r="I307" i="16" a="1"/>
  <c r="I307" i="16" s="1"/>
  <c r="F307" i="16" a="1"/>
  <c r="F307" i="16" s="1"/>
  <c r="H193" i="16" a="1"/>
  <c r="H193" i="16" s="1"/>
  <c r="G193" i="16" a="1"/>
  <c r="G193" i="16" s="1"/>
  <c r="J193" i="16" a="1"/>
  <c r="J193" i="16" s="1"/>
  <c r="F193" i="16" a="1"/>
  <c r="F193" i="16" s="1"/>
  <c r="I193" i="16" a="1"/>
  <c r="I193" i="16" s="1"/>
  <c r="J6" i="16" a="1"/>
  <c r="J6" i="16" s="1"/>
  <c r="F6" i="16" a="1"/>
  <c r="F6" i="16" s="1"/>
  <c r="I6" i="16" a="1"/>
  <c r="I6" i="16" s="1"/>
  <c r="H6" i="16" a="1"/>
  <c r="H6" i="16" s="1"/>
  <c r="G6" i="16" a="1"/>
  <c r="G6" i="16" s="1"/>
  <c r="J237" i="16" a="1"/>
  <c r="J237" i="16" s="1"/>
  <c r="H237" i="16" a="1"/>
  <c r="H237" i="16" s="1"/>
  <c r="G237" i="16" a="1"/>
  <c r="G237" i="16" s="1"/>
  <c r="F237" i="16" a="1"/>
  <c r="F237" i="16" s="1"/>
  <c r="I237" i="16" a="1"/>
  <c r="I237" i="16" s="1"/>
  <c r="H334" i="16" a="1"/>
  <c r="H334" i="16" s="1"/>
  <c r="G334" i="16" a="1"/>
  <c r="G334" i="16" s="1"/>
  <c r="J334" i="16" a="1"/>
  <c r="J334" i="16" s="1"/>
  <c r="F334" i="16" a="1"/>
  <c r="F334" i="16" s="1"/>
  <c r="I334" i="16" a="1"/>
  <c r="I334" i="16" s="1"/>
  <c r="I243" i="16" a="1"/>
  <c r="I243" i="16" s="1"/>
  <c r="H243" i="16" a="1"/>
  <c r="H243" i="16" s="1"/>
  <c r="G243" i="16" a="1"/>
  <c r="G243" i="16" s="1"/>
  <c r="F243" i="16" a="1"/>
  <c r="F243" i="16" s="1"/>
  <c r="J243" i="16" a="1"/>
  <c r="J243" i="16" s="1"/>
  <c r="J177" i="16" a="1"/>
  <c r="J177" i="16" s="1"/>
  <c r="F177" i="16" a="1"/>
  <c r="F177" i="16" s="1"/>
  <c r="I177" i="16" a="1"/>
  <c r="I177" i="16" s="1"/>
  <c r="H177" i="16" a="1"/>
  <c r="H177" i="16" s="1"/>
  <c r="G177" i="16" a="1"/>
  <c r="G177" i="16" s="1"/>
  <c r="G182" i="16" a="1"/>
  <c r="G182" i="16" s="1"/>
  <c r="J182" i="16" a="1"/>
  <c r="J182" i="16" s="1"/>
  <c r="F182" i="16" a="1"/>
  <c r="F182" i="16" s="1"/>
  <c r="H182" i="16" a="1"/>
  <c r="H182" i="16" s="1"/>
  <c r="I182" i="16" a="1"/>
  <c r="I182" i="16" s="1"/>
  <c r="G205" i="16" a="1"/>
  <c r="G205" i="16" s="1"/>
  <c r="J205" i="16" a="1"/>
  <c r="J205" i="16" s="1"/>
  <c r="F205" i="16" a="1"/>
  <c r="F205" i="16" s="1"/>
  <c r="I205" i="16" a="1"/>
  <c r="I205" i="16" s="1"/>
  <c r="H205" i="16" a="1"/>
  <c r="H205" i="16" s="1"/>
  <c r="H79" i="16" a="1"/>
  <c r="H79" i="16" s="1"/>
  <c r="I79" i="16" a="1"/>
  <c r="I79" i="16" s="1"/>
  <c r="G79" i="16" a="1"/>
  <c r="G79" i="16" s="1"/>
  <c r="F79" i="16" a="1"/>
  <c r="F79" i="16" s="1"/>
  <c r="J79" i="16" a="1"/>
  <c r="J79" i="16" s="1"/>
  <c r="I296" i="16" a="1"/>
  <c r="I296" i="16" s="1"/>
  <c r="H296" i="16" a="1"/>
  <c r="H296" i="16" s="1"/>
  <c r="G296" i="16" a="1"/>
  <c r="G296" i="16" s="1"/>
  <c r="J296" i="16" a="1"/>
  <c r="J296" i="16" s="1"/>
  <c r="F296" i="16" a="1"/>
  <c r="F296" i="16" s="1"/>
  <c r="I188" i="16" a="1"/>
  <c r="I188" i="16" s="1"/>
  <c r="H188" i="16" a="1"/>
  <c r="H188" i="16" s="1"/>
  <c r="J188" i="16" a="1"/>
  <c r="J188" i="16" s="1"/>
  <c r="G188" i="16" a="1"/>
  <c r="G188" i="16" s="1"/>
  <c r="F188" i="16" a="1"/>
  <c r="F188" i="16" s="1"/>
  <c r="G70" i="16" a="1"/>
  <c r="G70" i="16" s="1"/>
  <c r="J70" i="16" a="1"/>
  <c r="J70" i="16" s="1"/>
  <c r="F70" i="16" a="1"/>
  <c r="F70" i="16" s="1"/>
  <c r="I70" i="16" a="1"/>
  <c r="I70" i="16" s="1"/>
  <c r="H70" i="16" a="1"/>
  <c r="H70" i="16" s="1"/>
  <c r="J283" i="16" a="1"/>
  <c r="J283" i="16" s="1"/>
  <c r="F283" i="16" a="1"/>
  <c r="F283" i="16" s="1"/>
  <c r="I283" i="16" a="1"/>
  <c r="I283" i="16" s="1"/>
  <c r="H283" i="16" a="1"/>
  <c r="H283" i="16" s="1"/>
  <c r="G283" i="16" a="1"/>
  <c r="G283" i="16" s="1"/>
  <c r="J41" i="16" a="1"/>
  <c r="J41" i="16" s="1"/>
  <c r="F41" i="16" a="1"/>
  <c r="F41" i="16" s="1"/>
  <c r="I41" i="16" a="1"/>
  <c r="I41" i="16" s="1"/>
  <c r="H41" i="16" a="1"/>
  <c r="H41" i="16" s="1"/>
  <c r="G41" i="16" a="1"/>
  <c r="G41" i="16" s="1"/>
  <c r="G143" i="16" a="1"/>
  <c r="G143" i="16" s="1"/>
  <c r="J143" i="16" a="1"/>
  <c r="J143" i="16" s="1"/>
  <c r="F143" i="16" a="1"/>
  <c r="F143" i="16" s="1"/>
  <c r="H143" i="16" a="1"/>
  <c r="H143" i="16" s="1"/>
  <c r="I143" i="16" a="1"/>
  <c r="I143" i="16" s="1"/>
  <c r="G308" i="16" a="1"/>
  <c r="G308" i="16" s="1"/>
  <c r="J308" i="16" a="1"/>
  <c r="J308" i="16" s="1"/>
  <c r="F308" i="16" a="1"/>
  <c r="F308" i="16" s="1"/>
  <c r="I308" i="16" a="1"/>
  <c r="I308" i="16" s="1"/>
  <c r="H308" i="16" a="1"/>
  <c r="H308" i="16" s="1"/>
  <c r="G89" i="16" a="1"/>
  <c r="G89" i="16" s="1"/>
  <c r="J89" i="16" a="1"/>
  <c r="J89" i="16" s="1"/>
  <c r="F89" i="16" a="1"/>
  <c r="F89" i="16" s="1"/>
  <c r="I89" i="16" a="1"/>
  <c r="I89" i="16" s="1"/>
  <c r="H89" i="16" a="1"/>
  <c r="H89" i="16" s="1"/>
  <c r="I95" i="16" a="1"/>
  <c r="I95" i="16" s="1"/>
  <c r="H95" i="16" a="1"/>
  <c r="H95" i="16" s="1"/>
  <c r="G95" i="16" a="1"/>
  <c r="G95" i="16" s="1"/>
  <c r="J95" i="16" a="1"/>
  <c r="J95" i="16" s="1"/>
  <c r="F95" i="16" a="1"/>
  <c r="F95" i="16" s="1"/>
  <c r="G279" i="16" a="1"/>
  <c r="G279" i="16" s="1"/>
  <c r="J279" i="16" a="1"/>
  <c r="J279" i="16" s="1"/>
  <c r="F279" i="16" a="1"/>
  <c r="F279" i="16" s="1"/>
  <c r="I279" i="16" a="1"/>
  <c r="I279" i="16" s="1"/>
  <c r="H279" i="16" a="1"/>
  <c r="H279" i="16" s="1"/>
  <c r="I104" i="16" a="1"/>
  <c r="I104" i="16" s="1"/>
  <c r="G104" i="16" a="1"/>
  <c r="G104" i="16" s="1"/>
  <c r="J104" i="16" a="1"/>
  <c r="J104" i="16" s="1"/>
  <c r="F104" i="16" a="1"/>
  <c r="F104" i="16" s="1"/>
  <c r="H104" i="16" a="1"/>
  <c r="H104" i="16" s="1"/>
  <c r="I365" i="16" a="1"/>
  <c r="I365" i="16" s="1"/>
  <c r="H365" i="16" a="1"/>
  <c r="H365" i="16" s="1"/>
  <c r="G365" i="16" a="1"/>
  <c r="G365" i="16" s="1"/>
  <c r="J365" i="16" a="1"/>
  <c r="J365" i="16" s="1"/>
  <c r="F365" i="16" a="1"/>
  <c r="F365" i="16" s="1"/>
  <c r="H322" i="16" a="1"/>
  <c r="H322" i="16" s="1"/>
  <c r="G322" i="16" a="1"/>
  <c r="G322" i="16" s="1"/>
  <c r="J322" i="16" a="1"/>
  <c r="J322" i="16" s="1"/>
  <c r="F322" i="16" a="1"/>
  <c r="F322" i="16" s="1"/>
  <c r="I322" i="16" a="1"/>
  <c r="I322" i="16" s="1"/>
  <c r="G379" i="16" a="1"/>
  <c r="G379" i="16" s="1"/>
  <c r="J379" i="16" a="1"/>
  <c r="J379" i="16" s="1"/>
  <c r="F379" i="16" a="1"/>
  <c r="F379" i="16" s="1"/>
  <c r="I379" i="16" a="1"/>
  <c r="I379" i="16" s="1"/>
  <c r="H379" i="16" a="1"/>
  <c r="H379" i="16" s="1"/>
  <c r="I233" i="16" a="1"/>
  <c r="I233" i="16" s="1"/>
  <c r="H233" i="16" a="1"/>
  <c r="H233" i="16" s="1"/>
  <c r="G233" i="16" a="1"/>
  <c r="G233" i="16" s="1"/>
  <c r="J233" i="16" a="1"/>
  <c r="J233" i="16" s="1"/>
  <c r="F233" i="16" a="1"/>
  <c r="F233" i="16" s="1"/>
  <c r="H135" i="16" a="1"/>
  <c r="H135" i="16" s="1"/>
  <c r="F135" i="16" a="1"/>
  <c r="F135" i="16" s="1"/>
  <c r="J135" i="16" a="1"/>
  <c r="J135" i="16" s="1"/>
  <c r="I135" i="16" a="1"/>
  <c r="I135" i="16" s="1"/>
  <c r="G135" i="16" a="1"/>
  <c r="G135" i="16" s="1"/>
  <c r="H13" i="16" a="1"/>
  <c r="H13" i="16" s="1"/>
  <c r="F13" i="16" a="1"/>
  <c r="F13" i="16" s="1"/>
  <c r="J13" i="16" a="1"/>
  <c r="J13" i="16" s="1"/>
  <c r="G13" i="16" a="1"/>
  <c r="G13" i="16" s="1"/>
  <c r="I13" i="16" a="1"/>
  <c r="I13" i="16" s="1"/>
  <c r="H289" i="16" a="1"/>
  <c r="H289" i="16" s="1"/>
  <c r="G289" i="16" a="1"/>
  <c r="G289" i="16" s="1"/>
  <c r="J289" i="16" a="1"/>
  <c r="J289" i="16" s="1"/>
  <c r="F289" i="16" a="1"/>
  <c r="F289" i="16" s="1"/>
  <c r="I289" i="16" a="1"/>
  <c r="I289" i="16" s="1"/>
  <c r="G134" i="16" a="1"/>
  <c r="G134" i="16" s="1"/>
  <c r="H134" i="16" a="1"/>
  <c r="H134" i="16" s="1"/>
  <c r="J134" i="16" a="1"/>
  <c r="J134" i="16" s="1"/>
  <c r="F134" i="16" a="1"/>
  <c r="F134" i="16" s="1"/>
  <c r="I134" i="16" a="1"/>
  <c r="I134" i="16" s="1"/>
  <c r="J380" i="16" a="1"/>
  <c r="J380" i="16" s="1"/>
  <c r="F380" i="16" a="1"/>
  <c r="F380" i="16" s="1"/>
  <c r="H380" i="16" a="1"/>
  <c r="H380" i="16" s="1"/>
  <c r="G380" i="16" a="1"/>
  <c r="G380" i="16" s="1"/>
  <c r="I380" i="16" a="1"/>
  <c r="I380" i="16" s="1"/>
  <c r="G372" i="16" a="1"/>
  <c r="G372" i="16" s="1"/>
  <c r="J372" i="16" a="1"/>
  <c r="J372" i="16" s="1"/>
  <c r="F372" i="16" a="1"/>
  <c r="F372" i="16" s="1"/>
  <c r="I372" i="16" a="1"/>
  <c r="I372" i="16" s="1"/>
  <c r="H372" i="16" a="1"/>
  <c r="H372" i="16" s="1"/>
  <c r="J210" i="16" a="1"/>
  <c r="J210" i="16" s="1"/>
  <c r="F210" i="16" a="1"/>
  <c r="F210" i="16" s="1"/>
  <c r="I210" i="16" a="1"/>
  <c r="I210" i="16" s="1"/>
  <c r="H210" i="16" a="1"/>
  <c r="H210" i="16" s="1"/>
  <c r="G210" i="16" a="1"/>
  <c r="G210" i="16" s="1"/>
  <c r="J33" i="16" a="1"/>
  <c r="J33" i="16" s="1"/>
  <c r="F33" i="16" a="1"/>
  <c r="F33" i="16" s="1"/>
  <c r="I33" i="16" a="1"/>
  <c r="I33" i="16" s="1"/>
  <c r="H33" i="16" a="1"/>
  <c r="H33" i="16" s="1"/>
  <c r="G33" i="16" a="1"/>
  <c r="G33" i="16" s="1"/>
  <c r="H264" i="16" a="1"/>
  <c r="H264" i="16" s="1"/>
  <c r="J264" i="16" a="1"/>
  <c r="J264" i="16" s="1"/>
  <c r="F264" i="16" a="1"/>
  <c r="F264" i="16" s="1"/>
  <c r="I264" i="16" a="1"/>
  <c r="I264" i="16" s="1"/>
  <c r="G264" i="16" a="1"/>
  <c r="G264" i="16" s="1"/>
  <c r="H273" i="16" a="1"/>
  <c r="H273" i="16" s="1"/>
  <c r="I273" i="16" a="1"/>
  <c r="I273" i="16" s="1"/>
  <c r="G273" i="16" a="1"/>
  <c r="G273" i="16" s="1"/>
  <c r="J273" i="16" a="1"/>
  <c r="J273" i="16" s="1"/>
  <c r="F273" i="16" a="1"/>
  <c r="F273" i="16" s="1"/>
  <c r="I167" i="16" a="1"/>
  <c r="I167" i="16" s="1"/>
  <c r="H167" i="16" a="1"/>
  <c r="H167" i="16" s="1"/>
  <c r="G167" i="16" a="1"/>
  <c r="G167" i="16" s="1"/>
  <c r="J167" i="16" a="1"/>
  <c r="J167" i="16" s="1"/>
  <c r="F167" i="16" a="1"/>
  <c r="F167" i="16" s="1"/>
  <c r="I324" i="16" a="1"/>
  <c r="I324" i="16" s="1"/>
  <c r="H324" i="16" a="1"/>
  <c r="H324" i="16" s="1"/>
  <c r="G324" i="16" a="1"/>
  <c r="G324" i="16" s="1"/>
  <c r="F324" i="16" a="1"/>
  <c r="F324" i="16" s="1"/>
  <c r="J324" i="16" a="1"/>
  <c r="J324" i="16" s="1"/>
  <c r="G267" i="16" a="1"/>
  <c r="G267" i="16" s="1"/>
  <c r="J267" i="16" a="1"/>
  <c r="J267" i="16" s="1"/>
  <c r="F267" i="16" a="1"/>
  <c r="F267" i="16" s="1"/>
  <c r="I267" i="16" a="1"/>
  <c r="I267" i="16" s="1"/>
  <c r="H267" i="16" a="1"/>
  <c r="H267" i="16" s="1"/>
  <c r="G109" i="16" a="1"/>
  <c r="G109" i="16" s="1"/>
  <c r="H109" i="16" a="1"/>
  <c r="H109" i="16" s="1"/>
  <c r="J109" i="16" a="1"/>
  <c r="J109" i="16" s="1"/>
  <c r="I109" i="16" a="1"/>
  <c r="I109" i="16" s="1"/>
  <c r="F109" i="16" a="1"/>
  <c r="F109" i="16" s="1"/>
  <c r="J288" i="16" a="1"/>
  <c r="J288" i="16" s="1"/>
  <c r="F288" i="16" a="1"/>
  <c r="F288" i="16" s="1"/>
  <c r="I288" i="16" a="1"/>
  <c r="I288" i="16" s="1"/>
  <c r="H288" i="16" a="1"/>
  <c r="H288" i="16" s="1"/>
  <c r="G288" i="16" a="1"/>
  <c r="G288" i="16" s="1"/>
  <c r="I393" i="16" a="1"/>
  <c r="I393" i="16" s="1"/>
  <c r="H393" i="16" a="1"/>
  <c r="H393" i="16" s="1"/>
  <c r="G393" i="16" a="1"/>
  <c r="G393" i="16" s="1"/>
  <c r="J393" i="16" a="1"/>
  <c r="J393" i="16" s="1"/>
  <c r="F393" i="16" a="1"/>
  <c r="F393" i="16" s="1"/>
  <c r="I228" i="16" a="1"/>
  <c r="I228" i="16" s="1"/>
  <c r="G228" i="16" a="1"/>
  <c r="G228" i="16" s="1"/>
  <c r="J228" i="16" a="1"/>
  <c r="J228" i="16" s="1"/>
  <c r="F228" i="16" a="1"/>
  <c r="F228" i="16" s="1"/>
  <c r="H228" i="16" a="1"/>
  <c r="H228" i="16" s="1"/>
  <c r="I35" i="16" a="1"/>
  <c r="I35" i="16" s="1"/>
  <c r="H35" i="16" a="1"/>
  <c r="H35" i="16" s="1"/>
  <c r="G35" i="16" a="1"/>
  <c r="G35" i="16" s="1"/>
  <c r="J35" i="16" a="1"/>
  <c r="J35" i="16" s="1"/>
  <c r="F35" i="16" a="1"/>
  <c r="F35" i="16" s="1"/>
  <c r="J7" i="16" a="1"/>
  <c r="J7" i="16" s="1"/>
  <c r="F7" i="16" a="1"/>
  <c r="F7" i="16" s="1"/>
  <c r="I7" i="16" a="1"/>
  <c r="I7" i="16" s="1"/>
  <c r="H7" i="16" a="1"/>
  <c r="H7" i="16" s="1"/>
  <c r="G7" i="16" a="1"/>
  <c r="G7" i="16" s="1"/>
  <c r="J362" i="16" a="1"/>
  <c r="J362" i="16" s="1"/>
  <c r="F362" i="16" a="1"/>
  <c r="F362" i="16" s="1"/>
  <c r="I362" i="16" a="1"/>
  <c r="I362" i="16" s="1"/>
  <c r="H362" i="16" a="1"/>
  <c r="H362" i="16" s="1"/>
  <c r="G362" i="16" a="1"/>
  <c r="G362" i="16" s="1"/>
  <c r="J27" i="16" a="1"/>
  <c r="J27" i="16" s="1"/>
  <c r="F27" i="16" a="1"/>
  <c r="F27" i="16" s="1"/>
  <c r="I27" i="16" a="1"/>
  <c r="I27" i="16" s="1"/>
  <c r="H27" i="16" a="1"/>
  <c r="H27" i="16" s="1"/>
  <c r="G27" i="16" a="1"/>
  <c r="G27" i="16" s="1"/>
  <c r="I355" i="16" a="1"/>
  <c r="I355" i="16" s="1"/>
  <c r="H355" i="16" a="1"/>
  <c r="H355" i="16" s="1"/>
  <c r="F355" i="16" a="1"/>
  <c r="F355" i="16" s="1"/>
  <c r="G355" i="16" a="1"/>
  <c r="G355" i="16" s="1"/>
  <c r="J355" i="16" a="1"/>
  <c r="J355" i="16" s="1"/>
  <c r="I299" i="16" a="1"/>
  <c r="I299" i="16" s="1"/>
  <c r="H299" i="16" a="1"/>
  <c r="H299" i="16" s="1"/>
  <c r="G299" i="16" a="1"/>
  <c r="G299" i="16" s="1"/>
  <c r="J299" i="16" a="1"/>
  <c r="J299" i="16" s="1"/>
  <c r="F299" i="16" a="1"/>
  <c r="F299" i="16" s="1"/>
  <c r="J184" i="16" a="1"/>
  <c r="J184" i="16" s="1"/>
  <c r="F184" i="16" a="1"/>
  <c r="F184" i="16" s="1"/>
  <c r="I184" i="16" a="1"/>
  <c r="I184" i="16" s="1"/>
  <c r="H184" i="16" a="1"/>
  <c r="H184" i="16" s="1"/>
  <c r="G184" i="16" a="1"/>
  <c r="G184" i="16" s="1"/>
  <c r="H90" i="16" a="1"/>
  <c r="H90" i="16" s="1"/>
  <c r="G90" i="16" a="1"/>
  <c r="G90" i="16" s="1"/>
  <c r="F90" i="16" a="1"/>
  <c r="F90" i="16" s="1"/>
  <c r="J90" i="16" a="1"/>
  <c r="J90" i="16" s="1"/>
  <c r="I90" i="16" a="1"/>
  <c r="I90" i="16" s="1"/>
  <c r="I370" i="16" a="1"/>
  <c r="I370" i="16" s="1"/>
  <c r="H370" i="16" a="1"/>
  <c r="H370" i="16" s="1"/>
  <c r="G370" i="16" a="1"/>
  <c r="G370" i="16" s="1"/>
  <c r="F370" i="16" a="1"/>
  <c r="F370" i="16" s="1"/>
  <c r="J370" i="16" a="1"/>
  <c r="J370" i="16" s="1"/>
  <c r="H218" i="16" a="1"/>
  <c r="H218" i="16" s="1"/>
  <c r="G218" i="16" a="1"/>
  <c r="G218" i="16" s="1"/>
  <c r="J218" i="16" a="1"/>
  <c r="J218" i="16" s="1"/>
  <c r="F218" i="16" a="1"/>
  <c r="F218" i="16" s="1"/>
  <c r="I218" i="16" a="1"/>
  <c r="I218" i="16" s="1"/>
  <c r="I247" i="16" a="1"/>
  <c r="I247" i="16" s="1"/>
  <c r="H247" i="16" a="1"/>
  <c r="H247" i="16" s="1"/>
  <c r="G247" i="16" a="1"/>
  <c r="G247" i="16" s="1"/>
  <c r="J247" i="16" a="1"/>
  <c r="J247" i="16" s="1"/>
  <c r="F247" i="16" a="1"/>
  <c r="F247" i="16" s="1"/>
  <c r="I244" i="16" a="1"/>
  <c r="I244" i="16" s="1"/>
  <c r="H244" i="16" a="1"/>
  <c r="H244" i="16" s="1"/>
  <c r="J244" i="16" a="1"/>
  <c r="J244" i="16" s="1"/>
  <c r="G244" i="16" a="1"/>
  <c r="G244" i="16" s="1"/>
  <c r="F244" i="16" a="1"/>
  <c r="F244" i="16" s="1"/>
  <c r="G71" i="16" a="1"/>
  <c r="G71" i="16" s="1"/>
  <c r="I71" i="16" a="1"/>
  <c r="I71" i="16" s="1"/>
  <c r="F71" i="16" a="1"/>
  <c r="F71" i="16" s="1"/>
  <c r="J71" i="16" a="1"/>
  <c r="J71" i="16" s="1"/>
  <c r="H71" i="16" a="1"/>
  <c r="H71" i="16" s="1"/>
  <c r="I97" i="16" a="1"/>
  <c r="I97" i="16" s="1"/>
  <c r="H97" i="16" a="1"/>
  <c r="H97" i="16" s="1"/>
  <c r="G97" i="16" a="1"/>
  <c r="G97" i="16" s="1"/>
  <c r="F97" i="16" a="1"/>
  <c r="F97" i="16" s="1"/>
  <c r="J97" i="16" a="1"/>
  <c r="J97" i="16" s="1"/>
  <c r="I266" i="16" a="1"/>
  <c r="I266" i="16" s="1"/>
  <c r="G266" i="16" a="1"/>
  <c r="G266" i="16" s="1"/>
  <c r="F266" i="16" a="1"/>
  <c r="F266" i="16" s="1"/>
  <c r="J266" i="16" a="1"/>
  <c r="J266" i="16" s="1"/>
  <c r="H266" i="16" a="1"/>
  <c r="H266" i="16" s="1"/>
  <c r="I62" i="16" a="1"/>
  <c r="I62" i="16" s="1"/>
  <c r="H62" i="16" a="1"/>
  <c r="H62" i="16" s="1"/>
  <c r="G62" i="16" a="1"/>
  <c r="G62" i="16" s="1"/>
  <c r="J62" i="16" a="1"/>
  <c r="J62" i="16" s="1"/>
  <c r="F62" i="16" a="1"/>
  <c r="F62" i="16" s="1"/>
  <c r="G318" i="16" a="1"/>
  <c r="G318" i="16" s="1"/>
  <c r="J318" i="16" a="1"/>
  <c r="J318" i="16" s="1"/>
  <c r="F318" i="16" a="1"/>
  <c r="F318" i="16" s="1"/>
  <c r="I318" i="16" a="1"/>
  <c r="I318" i="16" s="1"/>
  <c r="H318" i="16" a="1"/>
  <c r="H318" i="16" s="1"/>
  <c r="G248" i="16" a="1"/>
  <c r="G248" i="16" s="1"/>
  <c r="H248" i="16" a="1"/>
  <c r="H248" i="16" s="1"/>
  <c r="J248" i="16" a="1"/>
  <c r="J248" i="16" s="1"/>
  <c r="F248" i="16" a="1"/>
  <c r="F248" i="16" s="1"/>
  <c r="I248" i="16" a="1"/>
  <c r="I248" i="16" s="1"/>
  <c r="I49" i="16" a="1"/>
  <c r="I49" i="16" s="1"/>
  <c r="H49" i="16" a="1"/>
  <c r="H49" i="16" s="1"/>
  <c r="G49" i="16" a="1"/>
  <c r="G49" i="16" s="1"/>
  <c r="J49" i="16" a="1"/>
  <c r="J49" i="16" s="1"/>
  <c r="F49" i="16" a="1"/>
  <c r="F49" i="16" s="1"/>
  <c r="I92" i="16" a="1"/>
  <c r="I92" i="16" s="1"/>
  <c r="G92" i="16" a="1"/>
  <c r="G92" i="16" s="1"/>
  <c r="J92" i="16" a="1"/>
  <c r="J92" i="16" s="1"/>
  <c r="F92" i="16" a="1"/>
  <c r="F92" i="16" s="1"/>
  <c r="H92" i="16" a="1"/>
  <c r="H92" i="16" s="1"/>
  <c r="I111" i="16" a="1"/>
  <c r="I111" i="16" s="1"/>
  <c r="H111" i="16" a="1"/>
  <c r="H111" i="16" s="1"/>
  <c r="J111" i="16" a="1"/>
  <c r="J111" i="16" s="1"/>
  <c r="G111" i="16" a="1"/>
  <c r="G111" i="16" s="1"/>
  <c r="F111" i="16" a="1"/>
  <c r="F111" i="16" s="1"/>
  <c r="I21" i="16" a="1"/>
  <c r="I21" i="16" s="1"/>
  <c r="H21" i="16" a="1"/>
  <c r="H21" i="16" s="1"/>
  <c r="F21" i="16" a="1"/>
  <c r="F21" i="16" s="1"/>
  <c r="J21" i="16" a="1"/>
  <c r="J21" i="16" s="1"/>
  <c r="G21" i="16" a="1"/>
  <c r="G21" i="16" s="1"/>
  <c r="I102" i="16" a="1"/>
  <c r="I102" i="16" s="1"/>
  <c r="H102" i="16" a="1"/>
  <c r="H102" i="16" s="1"/>
  <c r="G102" i="16" a="1"/>
  <c r="G102" i="16" s="1"/>
  <c r="F102" i="16" a="1"/>
  <c r="F102" i="16" s="1"/>
  <c r="J102" i="16" a="1"/>
  <c r="J102" i="16" s="1"/>
  <c r="H373" i="16" a="1"/>
  <c r="H373" i="16" s="1"/>
  <c r="I373" i="16" a="1"/>
  <c r="I373" i="16" s="1"/>
  <c r="G373" i="16" a="1"/>
  <c r="G373" i="16" s="1"/>
  <c r="F373" i="16" a="1"/>
  <c r="F373" i="16" s="1"/>
  <c r="J373" i="16" a="1"/>
  <c r="J373" i="16" s="1"/>
  <c r="J61" i="16" a="1"/>
  <c r="J61" i="16" s="1"/>
  <c r="F61" i="16" a="1"/>
  <c r="F61" i="16" s="1"/>
  <c r="I61" i="16" a="1"/>
  <c r="I61" i="16" s="1"/>
  <c r="H61" i="16" a="1"/>
  <c r="H61" i="16" s="1"/>
  <c r="G61" i="16" a="1"/>
  <c r="G61" i="16" s="1"/>
  <c r="G276" i="16" a="1"/>
  <c r="G276" i="16" s="1"/>
  <c r="J276" i="16" a="1"/>
  <c r="J276" i="16" s="1"/>
  <c r="F276" i="16" a="1"/>
  <c r="F276" i="16" s="1"/>
  <c r="I276" i="16" a="1"/>
  <c r="I276" i="16" s="1"/>
  <c r="H276" i="16" a="1"/>
  <c r="H276" i="16" s="1"/>
  <c r="J165" i="16" a="1"/>
  <c r="J165" i="16" s="1"/>
  <c r="F165" i="16" a="1"/>
  <c r="F165" i="16" s="1"/>
  <c r="I165" i="16" a="1"/>
  <c r="I165" i="16" s="1"/>
  <c r="H165" i="16" a="1"/>
  <c r="H165" i="16" s="1"/>
  <c r="G165" i="16" a="1"/>
  <c r="G165" i="16" s="1"/>
  <c r="I82" i="16" a="1"/>
  <c r="I82" i="16" s="1"/>
  <c r="H82" i="16" a="1"/>
  <c r="H82" i="16" s="1"/>
  <c r="G82" i="16" a="1"/>
  <c r="G82" i="16" s="1"/>
  <c r="F82" i="16" a="1"/>
  <c r="F82" i="16" s="1"/>
  <c r="J82" i="16" a="1"/>
  <c r="J82" i="16" s="1"/>
  <c r="G306" i="16" a="1"/>
  <c r="G306" i="16" s="1"/>
  <c r="J306" i="16" a="1"/>
  <c r="J306" i="16" s="1"/>
  <c r="F306" i="16" a="1"/>
  <c r="F306" i="16" s="1"/>
  <c r="I306" i="16" a="1"/>
  <c r="I306" i="16" s="1"/>
  <c r="H306" i="16" a="1"/>
  <c r="H306" i="16" s="1"/>
  <c r="G83" i="16" a="1"/>
  <c r="G83" i="16" s="1"/>
  <c r="J83" i="16" a="1"/>
  <c r="J83" i="16" s="1"/>
  <c r="F83" i="16" a="1"/>
  <c r="F83" i="16" s="1"/>
  <c r="I83" i="16" a="1"/>
  <c r="I83" i="16" s="1"/>
  <c r="H83" i="16" a="1"/>
  <c r="H83" i="16" s="1"/>
  <c r="I85" i="16" a="1"/>
  <c r="I85" i="16" s="1"/>
  <c r="H85" i="16" a="1"/>
  <c r="H85" i="16" s="1"/>
  <c r="G85" i="16" a="1"/>
  <c r="G85" i="16" s="1"/>
  <c r="J85" i="16" a="1"/>
  <c r="J85" i="16" s="1"/>
  <c r="F85" i="16" a="1"/>
  <c r="F85" i="16" s="1"/>
  <c r="H47" i="16" a="1"/>
  <c r="H47" i="16" s="1"/>
  <c r="G47" i="16" a="1"/>
  <c r="G47" i="16" s="1"/>
  <c r="J47" i="16" a="1"/>
  <c r="J47" i="16" s="1"/>
  <c r="F47" i="16" a="1"/>
  <c r="F47" i="16" s="1"/>
  <c r="I47" i="16" a="1"/>
  <c r="I47" i="16" s="1"/>
  <c r="H297" i="16" a="1"/>
  <c r="H297" i="16" s="1"/>
  <c r="G297" i="16" a="1"/>
  <c r="G297" i="16" s="1"/>
  <c r="J297" i="16" a="1"/>
  <c r="J297" i="16" s="1"/>
  <c r="F297" i="16" a="1"/>
  <c r="F297" i="16" s="1"/>
  <c r="I297" i="16" a="1"/>
  <c r="I297" i="16" s="1"/>
  <c r="J241" i="16" a="1"/>
  <c r="J241" i="16" s="1"/>
  <c r="F241" i="16" a="1"/>
  <c r="F241" i="16" s="1"/>
  <c r="I241" i="16" a="1"/>
  <c r="I241" i="16" s="1"/>
  <c r="H241" i="16" a="1"/>
  <c r="H241" i="16" s="1"/>
  <c r="G241" i="16" a="1"/>
  <c r="G241" i="16" s="1"/>
  <c r="G66" i="16" a="1"/>
  <c r="G66" i="16" s="1"/>
  <c r="J66" i="16" a="1"/>
  <c r="J66" i="16" s="1"/>
  <c r="F66" i="16" a="1"/>
  <c r="F66" i="16" s="1"/>
  <c r="I66" i="16" a="1"/>
  <c r="I66" i="16" s="1"/>
  <c r="H66" i="16" a="1"/>
  <c r="H66" i="16" s="1"/>
  <c r="H76" i="16" a="1"/>
  <c r="H76" i="16" s="1"/>
  <c r="G76" i="16" a="1"/>
  <c r="G76" i="16" s="1"/>
  <c r="J76" i="16" a="1"/>
  <c r="J76" i="16" s="1"/>
  <c r="F76" i="16" a="1"/>
  <c r="F76" i="16" s="1"/>
  <c r="I76" i="16" a="1"/>
  <c r="I76" i="16" s="1"/>
  <c r="I45" i="16" a="1"/>
  <c r="I45" i="16" s="1"/>
  <c r="H45" i="16" a="1"/>
  <c r="H45" i="16" s="1"/>
  <c r="G45" i="16" a="1"/>
  <c r="G45" i="16" s="1"/>
  <c r="F45" i="16" a="1"/>
  <c r="F45" i="16" s="1"/>
  <c r="J45" i="16" a="1"/>
  <c r="J45" i="16" s="1"/>
  <c r="H342" i="16" a="1"/>
  <c r="H342" i="16" s="1"/>
  <c r="G342" i="16" a="1"/>
  <c r="G342" i="16" s="1"/>
  <c r="J342" i="16" a="1"/>
  <c r="J342" i="16" s="1"/>
  <c r="I342" i="16" a="1"/>
  <c r="I342" i="16" s="1"/>
  <c r="F342" i="16" a="1"/>
  <c r="F342" i="16" s="1"/>
  <c r="J136" i="16" a="1"/>
  <c r="J136" i="16" s="1"/>
  <c r="F136" i="16" a="1"/>
  <c r="F136" i="16" s="1"/>
  <c r="I136" i="16" a="1"/>
  <c r="I136" i="16" s="1"/>
  <c r="H136" i="16" a="1"/>
  <c r="H136" i="16" s="1"/>
  <c r="G136" i="16" a="1"/>
  <c r="G136" i="16" s="1"/>
  <c r="H388" i="16" a="1"/>
  <c r="H388" i="16" s="1"/>
  <c r="G388" i="16" a="1"/>
  <c r="G388" i="16" s="1"/>
  <c r="J388" i="16" a="1"/>
  <c r="J388" i="16" s="1"/>
  <c r="F388" i="16" a="1"/>
  <c r="F388" i="16" s="1"/>
  <c r="I388" i="16" a="1"/>
  <c r="I388" i="16" s="1"/>
  <c r="J126" i="16" a="1"/>
  <c r="J126" i="16" s="1"/>
  <c r="F126" i="16" a="1"/>
  <c r="F126" i="16" s="1"/>
  <c r="I126" i="16" a="1"/>
  <c r="I126" i="16" s="1"/>
  <c r="G126" i="16" a="1"/>
  <c r="G126" i="16" s="1"/>
  <c r="H126" i="16" a="1"/>
  <c r="H126" i="16" s="1"/>
  <c r="J105" i="16" a="1"/>
  <c r="J105" i="16" s="1"/>
  <c r="F105" i="16" a="1"/>
  <c r="F105" i="16" s="1"/>
  <c r="I105" i="16" a="1"/>
  <c r="I105" i="16" s="1"/>
  <c r="H105" i="16" a="1"/>
  <c r="H105" i="16" s="1"/>
  <c r="G105" i="16" a="1"/>
  <c r="G105" i="16" s="1"/>
  <c r="G147" i="16" a="1"/>
  <c r="G147" i="16" s="1"/>
  <c r="J147" i="16" a="1"/>
  <c r="J147" i="16" s="1"/>
  <c r="F147" i="16" a="1"/>
  <c r="F147" i="16" s="1"/>
  <c r="I147" i="16" a="1"/>
  <c r="I147" i="16" s="1"/>
  <c r="H147" i="16" a="1"/>
  <c r="H147" i="16" s="1"/>
  <c r="J99" i="16" a="1"/>
  <c r="J99" i="16" s="1"/>
  <c r="H99" i="16" a="1"/>
  <c r="H99" i="16" s="1"/>
  <c r="G99" i="16" a="1"/>
  <c r="G99" i="16" s="1"/>
  <c r="I99" i="16" a="1"/>
  <c r="I99" i="16" s="1"/>
  <c r="F99" i="16" a="1"/>
  <c r="F99" i="16" s="1"/>
  <c r="G345" i="16" a="1"/>
  <c r="G345" i="16" s="1"/>
  <c r="J345" i="16" a="1"/>
  <c r="J345" i="16" s="1"/>
  <c r="F345" i="16" a="1"/>
  <c r="F345" i="16" s="1"/>
  <c r="I345" i="16" a="1"/>
  <c r="I345" i="16" s="1"/>
  <c r="H345" i="16" a="1"/>
  <c r="H345" i="16" s="1"/>
  <c r="I44" i="16" a="1"/>
  <c r="I44" i="16" s="1"/>
  <c r="H44" i="16" a="1"/>
  <c r="H44" i="16" s="1"/>
  <c r="J44" i="16" a="1"/>
  <c r="J44" i="16" s="1"/>
  <c r="G44" i="16" a="1"/>
  <c r="G44" i="16" s="1"/>
  <c r="F44" i="16" a="1"/>
  <c r="F44" i="16" s="1"/>
  <c r="H381" i="16" a="1"/>
  <c r="H381" i="16" s="1"/>
  <c r="G381" i="16" a="1"/>
  <c r="G381" i="16" s="1"/>
  <c r="F381" i="16" a="1"/>
  <c r="F381" i="16" s="1"/>
  <c r="J381" i="16" a="1"/>
  <c r="J381" i="16" s="1"/>
  <c r="I381" i="16" a="1"/>
  <c r="I381" i="16" s="1"/>
  <c r="G9" i="16" a="1"/>
  <c r="G9" i="16" s="1"/>
  <c r="J9" i="16" a="1"/>
  <c r="J9" i="16" s="1"/>
  <c r="F9" i="16" a="1"/>
  <c r="F9" i="16" s="1"/>
  <c r="I9" i="16" a="1"/>
  <c r="I9" i="16" s="1"/>
  <c r="H9" i="16" a="1"/>
  <c r="H9" i="16" s="1"/>
  <c r="J375" i="16" a="1"/>
  <c r="J375" i="16" s="1"/>
  <c r="G375" i="16" a="1"/>
  <c r="G375" i="16" s="1"/>
  <c r="I375" i="16" a="1"/>
  <c r="I375" i="16" s="1"/>
  <c r="H375" i="16" a="1"/>
  <c r="H375" i="16" s="1"/>
  <c r="F375" i="16" a="1"/>
  <c r="F375" i="16" s="1"/>
  <c r="I103" i="16" a="1"/>
  <c r="I103" i="16" s="1"/>
  <c r="H103" i="16" a="1"/>
  <c r="H103" i="16" s="1"/>
  <c r="G103" i="16" a="1"/>
  <c r="G103" i="16" s="1"/>
  <c r="J103" i="16" a="1"/>
  <c r="J103" i="16" s="1"/>
  <c r="F103" i="16" a="1"/>
  <c r="F103" i="16" s="1"/>
  <c r="I252" i="16" a="1"/>
  <c r="I252" i="16" s="1"/>
  <c r="H252" i="16" a="1"/>
  <c r="H252" i="16" s="1"/>
  <c r="G252" i="16" a="1"/>
  <c r="G252" i="16" s="1"/>
  <c r="F252" i="16" a="1"/>
  <c r="F252" i="16" s="1"/>
  <c r="J252" i="16" a="1"/>
  <c r="J252" i="16" s="1"/>
  <c r="G164" i="16" a="1"/>
  <c r="G164" i="16" s="1"/>
  <c r="J164" i="16" a="1"/>
  <c r="J164" i="16" s="1"/>
  <c r="F164" i="16" a="1"/>
  <c r="F164" i="16" s="1"/>
  <c r="I164" i="16" a="1"/>
  <c r="I164" i="16" s="1"/>
  <c r="H164" i="16" a="1"/>
  <c r="H164" i="16" s="1"/>
  <c r="I258" i="16" a="1"/>
  <c r="I258" i="16" s="1"/>
  <c r="H258" i="16" a="1"/>
  <c r="H258" i="16" s="1"/>
  <c r="G258" i="16" a="1"/>
  <c r="G258" i="16" s="1"/>
  <c r="F258" i="16" a="1"/>
  <c r="F258" i="16" s="1"/>
  <c r="J258" i="16" a="1"/>
  <c r="J258" i="16" s="1"/>
  <c r="H38" i="16" a="1"/>
  <c r="H38" i="16" s="1"/>
  <c r="G38" i="16" a="1"/>
  <c r="G38" i="16" s="1"/>
  <c r="J38" i="16" a="1"/>
  <c r="J38" i="16" s="1"/>
  <c r="I38" i="16" a="1"/>
  <c r="I38" i="16" s="1"/>
  <c r="F38" i="16" a="1"/>
  <c r="F38" i="16" s="1"/>
  <c r="J280" i="16" a="1"/>
  <c r="J280" i="16" s="1"/>
  <c r="F280" i="16" a="1"/>
  <c r="F280" i="16" s="1"/>
  <c r="G280" i="16" a="1"/>
  <c r="G280" i="16" s="1"/>
  <c r="H280" i="16" a="1"/>
  <c r="H280" i="16" s="1"/>
  <c r="I280" i="16" a="1"/>
  <c r="I280" i="16" s="1"/>
  <c r="H376" i="16" a="1"/>
  <c r="H376" i="16" s="1"/>
  <c r="G376" i="16" a="1"/>
  <c r="G376" i="16" s="1"/>
  <c r="J376" i="16" a="1"/>
  <c r="J376" i="16" s="1"/>
  <c r="F376" i="16" a="1"/>
  <c r="F376" i="16" s="1"/>
  <c r="I376" i="16" a="1"/>
  <c r="I376" i="16" s="1"/>
  <c r="I366" i="16" a="1"/>
  <c r="I366" i="16" s="1"/>
  <c r="H366" i="16" a="1"/>
  <c r="H366" i="16" s="1"/>
  <c r="G366" i="16" a="1"/>
  <c r="G366" i="16" s="1"/>
  <c r="J366" i="16" a="1"/>
  <c r="J366" i="16" s="1"/>
  <c r="F366" i="16" a="1"/>
  <c r="F366" i="16" s="1"/>
  <c r="H22" i="16" a="1"/>
  <c r="H22" i="16" s="1"/>
  <c r="G22" i="16" a="1"/>
  <c r="G22" i="16" s="1"/>
  <c r="J22" i="16" a="1"/>
  <c r="J22" i="16" s="1"/>
  <c r="F22" i="16" a="1"/>
  <c r="F22" i="16" s="1"/>
  <c r="I22" i="16" a="1"/>
  <c r="I22" i="16" s="1"/>
  <c r="I132" i="16" a="1"/>
  <c r="I132" i="16" s="1"/>
  <c r="H132" i="16" a="1"/>
  <c r="H132" i="16" s="1"/>
  <c r="G132" i="16" a="1"/>
  <c r="G132" i="16" s="1"/>
  <c r="F132" i="16" a="1"/>
  <c r="F132" i="16" s="1"/>
  <c r="J132" i="16" a="1"/>
  <c r="J132" i="16" s="1"/>
  <c r="H25" i="16" a="1"/>
  <c r="H25" i="16" s="1"/>
  <c r="G25" i="16" a="1"/>
  <c r="G25" i="16" s="1"/>
  <c r="J25" i="16" a="1"/>
  <c r="J25" i="16" s="1"/>
  <c r="F25" i="16" a="1"/>
  <c r="F25" i="16" s="1"/>
  <c r="I25" i="16" a="1"/>
  <c r="I25" i="16" s="1"/>
  <c r="G223" i="16" a="1"/>
  <c r="G223" i="16" s="1"/>
  <c r="J223" i="16" a="1"/>
  <c r="J223" i="16" s="1"/>
  <c r="F223" i="16" a="1"/>
  <c r="F223" i="16" s="1"/>
  <c r="H223" i="16" a="1"/>
  <c r="H223" i="16" s="1"/>
  <c r="I223" i="16" a="1"/>
  <c r="I223" i="16" s="1"/>
  <c r="J30" i="16" a="1"/>
  <c r="J30" i="16" s="1"/>
  <c r="F30" i="16" a="1"/>
  <c r="F30" i="16" s="1"/>
  <c r="I30" i="16" a="1"/>
  <c r="I30" i="16" s="1"/>
  <c r="H30" i="16" a="1"/>
  <c r="H30" i="16" s="1"/>
  <c r="G30" i="16" a="1"/>
  <c r="G30" i="16" s="1"/>
  <c r="I108" i="16" a="1"/>
  <c r="I108" i="16" s="1"/>
  <c r="G108" i="16" a="1"/>
  <c r="G108" i="16" s="1"/>
  <c r="J108" i="16" a="1"/>
  <c r="J108" i="16" s="1"/>
  <c r="F108" i="16" a="1"/>
  <c r="F108" i="16" s="1"/>
  <c r="H108" i="16" a="1"/>
  <c r="H108" i="16" s="1"/>
  <c r="G231" i="16" a="1"/>
  <c r="G231" i="16" s="1"/>
  <c r="J231" i="16" a="1"/>
  <c r="J231" i="16" s="1"/>
  <c r="F231" i="16" a="1"/>
  <c r="F231" i="16" s="1"/>
  <c r="I231" i="16" a="1"/>
  <c r="I231" i="16" s="1"/>
  <c r="H231" i="16" a="1"/>
  <c r="H231" i="16" s="1"/>
  <c r="H17" i="16" a="1"/>
  <c r="H17" i="16" s="1"/>
  <c r="G17" i="16" a="1"/>
  <c r="G17" i="16" s="1"/>
  <c r="J17" i="16" a="1"/>
  <c r="J17" i="16" s="1"/>
  <c r="F17" i="16" a="1"/>
  <c r="F17" i="16" s="1"/>
  <c r="I17" i="16" a="1"/>
  <c r="I17" i="16" s="1"/>
  <c r="H253" i="16" a="1"/>
  <c r="H253" i="16" s="1"/>
  <c r="I253" i="16" a="1"/>
  <c r="I253" i="16" s="1"/>
  <c r="G253" i="16" a="1"/>
  <c r="G253" i="16" s="1"/>
  <c r="J253" i="16" a="1"/>
  <c r="J253" i="16" s="1"/>
  <c r="F253" i="16" a="1"/>
  <c r="F253" i="16" s="1"/>
  <c r="I53" i="16" a="1"/>
  <c r="I53" i="16" s="1"/>
  <c r="H53" i="16" a="1"/>
  <c r="H53" i="16" s="1"/>
  <c r="G53" i="16" a="1"/>
  <c r="G53" i="16" s="1"/>
  <c r="F53" i="16" a="1"/>
  <c r="F53" i="16" s="1"/>
  <c r="J53" i="16" a="1"/>
  <c r="J53" i="16" s="1"/>
  <c r="J58" i="16" a="1"/>
  <c r="J58" i="16" s="1"/>
  <c r="F58" i="16" a="1"/>
  <c r="F58" i="16" s="1"/>
  <c r="I58" i="16" a="1"/>
  <c r="I58" i="16" s="1"/>
  <c r="H58" i="16" a="1"/>
  <c r="H58" i="16" s="1"/>
  <c r="G58" i="16" a="1"/>
  <c r="G58" i="16" s="1"/>
  <c r="G275" i="16" a="1"/>
  <c r="G275" i="16" s="1"/>
  <c r="F358" i="16" a="1"/>
  <c r="F358" i="16" s="1"/>
  <c r="I358" i="16" a="1"/>
  <c r="I358" i="16" s="1"/>
  <c r="G116" i="16" a="1"/>
  <c r="G116" i="16" s="1"/>
  <c r="J344" i="16" a="1"/>
  <c r="J344" i="16" s="1"/>
  <c r="F220" i="16" a="1"/>
  <c r="F220" i="16" s="1"/>
  <c r="H220" i="16" a="1"/>
  <c r="H220" i="16" s="1"/>
  <c r="J236" i="16" a="1"/>
  <c r="J236" i="16" s="1"/>
  <c r="H262" i="16" a="1"/>
  <c r="H262" i="16" s="1"/>
  <c r="J262" i="16" a="1"/>
  <c r="J262" i="16" s="1"/>
  <c r="J160" i="16" a="1"/>
  <c r="J160" i="16" s="1"/>
  <c r="H268" i="16" a="1"/>
  <c r="H268" i="16" s="1"/>
  <c r="G268" i="16" a="1"/>
  <c r="G268" i="16" s="1"/>
  <c r="I137" i="16" a="1"/>
  <c r="I137" i="16" s="1"/>
  <c r="F57" i="16" a="1"/>
  <c r="F57" i="16" s="1"/>
  <c r="G60" i="16" a="1"/>
  <c r="G60" i="16" s="1"/>
  <c r="J60" i="16" a="1"/>
  <c r="J60" i="16" s="1"/>
  <c r="G73" i="16" a="1"/>
  <c r="G73" i="16" s="1"/>
  <c r="J81" i="16" a="1"/>
  <c r="J81" i="16" s="1"/>
  <c r="H351" i="16" a="1"/>
  <c r="H351" i="16" s="1"/>
  <c r="F34" i="16" a="1"/>
  <c r="F34" i="16" s="1"/>
  <c r="I87" i="16" a="1"/>
  <c r="I87" i="16" s="1"/>
  <c r="H159" i="16" a="1"/>
  <c r="H159" i="16" s="1"/>
  <c r="G159" i="16" a="1"/>
  <c r="G159" i="16" s="1"/>
  <c r="I77" i="16" a="1"/>
  <c r="I77" i="16" s="1"/>
  <c r="H31" i="16" a="1"/>
  <c r="H31" i="16" s="1"/>
  <c r="G346" i="16" a="1"/>
  <c r="G346" i="16" s="1"/>
  <c r="F74" i="16" a="1"/>
  <c r="F74" i="16" s="1"/>
  <c r="I213" i="16" a="1"/>
  <c r="I213" i="16" s="1"/>
  <c r="J213" i="16" a="1"/>
  <c r="J213" i="16" s="1"/>
  <c r="G110" i="16" a="1"/>
  <c r="G110" i="16" s="1"/>
  <c r="H269" i="16" a="1"/>
  <c r="H269" i="16" s="1"/>
  <c r="H259" i="16" a="1"/>
  <c r="H259" i="16" s="1"/>
  <c r="J259" i="16" a="1"/>
  <c r="J259" i="16" s="1"/>
  <c r="I255" i="16" a="1"/>
  <c r="I255" i="16" s="1"/>
  <c r="H390" i="16" a="1"/>
  <c r="H390" i="16" s="1"/>
  <c r="I390" i="16" a="1"/>
  <c r="I390" i="16" s="1"/>
  <c r="G390" i="16" a="1"/>
  <c r="G390" i="16" s="1"/>
  <c r="J390" i="16" a="1"/>
  <c r="J390" i="16" s="1"/>
  <c r="F390" i="16" a="1"/>
  <c r="F390" i="16" s="1"/>
  <c r="I221" i="16" a="1"/>
  <c r="I221" i="16" s="1"/>
  <c r="H221" i="16" a="1"/>
  <c r="H221" i="16" s="1"/>
  <c r="G221" i="16" a="1"/>
  <c r="G221" i="16" s="1"/>
  <c r="J221" i="16" a="1"/>
  <c r="J221" i="16" s="1"/>
  <c r="F221" i="16" a="1"/>
  <c r="F221" i="16" s="1"/>
  <c r="H367" i="16" a="1"/>
  <c r="H367" i="16" s="1"/>
  <c r="G367" i="16" a="1"/>
  <c r="G367" i="16" s="1"/>
  <c r="J367" i="16" a="1"/>
  <c r="J367" i="16" s="1"/>
  <c r="F367" i="16" a="1"/>
  <c r="F367" i="16" s="1"/>
  <c r="I367" i="16" a="1"/>
  <c r="I367" i="16" s="1"/>
  <c r="H133" i="16" a="1"/>
  <c r="H133" i="16" s="1"/>
  <c r="G133" i="16" a="1"/>
  <c r="G133" i="16" s="1"/>
  <c r="J133" i="16" a="1"/>
  <c r="J133" i="16" s="1"/>
  <c r="F133" i="16" a="1"/>
  <c r="F133" i="16" s="1"/>
  <c r="I133" i="16" a="1"/>
  <c r="I133" i="16" s="1"/>
  <c r="J123" i="16" a="1"/>
  <c r="J123" i="16" s="1"/>
  <c r="F123" i="16" a="1"/>
  <c r="F123" i="16" s="1"/>
  <c r="I123" i="16" a="1"/>
  <c r="I123" i="16" s="1"/>
  <c r="G123" i="16" a="1"/>
  <c r="G123" i="16" s="1"/>
  <c r="H123" i="16" a="1"/>
  <c r="H123" i="16" s="1"/>
  <c r="H189" i="16" a="1"/>
  <c r="H189" i="16" s="1"/>
  <c r="G189" i="16" a="1"/>
  <c r="G189" i="16" s="1"/>
  <c r="F189" i="16" a="1"/>
  <c r="F189" i="16" s="1"/>
  <c r="J189" i="16" a="1"/>
  <c r="J189" i="16" s="1"/>
  <c r="I189" i="16" a="1"/>
  <c r="I189" i="16" s="1"/>
  <c r="G16" i="16" a="1"/>
  <c r="G16" i="16" s="1"/>
  <c r="J16" i="16" a="1"/>
  <c r="J16" i="16" s="1"/>
  <c r="F16" i="16" a="1"/>
  <c r="F16" i="16" s="1"/>
  <c r="I16" i="16" a="1"/>
  <c r="I16" i="16" s="1"/>
  <c r="H16" i="16" a="1"/>
  <c r="H16" i="16" s="1"/>
  <c r="H181" i="16" a="1"/>
  <c r="H181" i="16" s="1"/>
  <c r="G181" i="16" a="1"/>
  <c r="G181" i="16" s="1"/>
  <c r="J181" i="16" a="1"/>
  <c r="J181" i="16" s="1"/>
  <c r="F181" i="16" a="1"/>
  <c r="F181" i="16" s="1"/>
  <c r="I181" i="16" a="1"/>
  <c r="I181" i="16" s="1"/>
  <c r="H157" i="16" a="1"/>
  <c r="H157" i="16" s="1"/>
  <c r="G157" i="16" a="1"/>
  <c r="G157" i="16" s="1"/>
  <c r="J157" i="16" a="1"/>
  <c r="J157" i="16" s="1"/>
  <c r="I157" i="16" a="1"/>
  <c r="I157" i="16" s="1"/>
  <c r="F157" i="16" a="1"/>
  <c r="F157" i="16" s="1"/>
  <c r="J185" i="16" a="1"/>
  <c r="J185" i="16" s="1"/>
  <c r="F185" i="16" a="1"/>
  <c r="F185" i="16" s="1"/>
  <c r="I185" i="16" a="1"/>
  <c r="I185" i="16" s="1"/>
  <c r="H185" i="16" a="1"/>
  <c r="H185" i="16" s="1"/>
  <c r="G185" i="16" a="1"/>
  <c r="G185" i="16" s="1"/>
  <c r="F312" i="16" a="1"/>
  <c r="F312" i="16" s="1"/>
  <c r="J312" i="16" a="1"/>
  <c r="J312" i="16" s="1"/>
  <c r="G312" i="16" a="1"/>
  <c r="G312" i="16" s="1"/>
  <c r="I312" i="16" a="1"/>
  <c r="I312" i="16" s="1"/>
  <c r="H312" i="16" a="1"/>
  <c r="H312" i="16" s="1"/>
  <c r="G152" i="16" a="1"/>
  <c r="G152" i="16" s="1"/>
  <c r="J152" i="16" a="1"/>
  <c r="J152" i="16" s="1"/>
  <c r="F152" i="16" a="1"/>
  <c r="F152" i="16" s="1"/>
  <c r="I152" i="16" a="1"/>
  <c r="I152" i="16" s="1"/>
  <c r="H152" i="16" a="1"/>
  <c r="H152" i="16" s="1"/>
  <c r="J5" i="16" a="1"/>
  <c r="J5" i="16" s="1"/>
  <c r="F5" i="16" a="1"/>
  <c r="F5" i="16" s="1"/>
  <c r="I5" i="16" a="1"/>
  <c r="I5" i="16" s="1"/>
  <c r="H5" i="16" a="1"/>
  <c r="H5" i="16" s="1"/>
  <c r="G5" i="16" a="1"/>
  <c r="G5" i="16" s="1"/>
  <c r="G383" i="16" a="1"/>
  <c r="G383" i="16" s="1"/>
  <c r="H383" i="16" a="1"/>
  <c r="H383" i="16" s="1"/>
  <c r="F383" i="16" a="1"/>
  <c r="F383" i="16" s="1"/>
  <c r="J383" i="16" a="1"/>
  <c r="J383" i="16" s="1"/>
  <c r="I383" i="16" a="1"/>
  <c r="I383" i="16" s="1"/>
  <c r="G211" i="16" a="1"/>
  <c r="G211" i="16" s="1"/>
  <c r="H211" i="16" a="1"/>
  <c r="H211" i="16" s="1"/>
  <c r="J211" i="16" a="1"/>
  <c r="J211" i="16" s="1"/>
  <c r="F211" i="16" a="1"/>
  <c r="F211" i="16" s="1"/>
  <c r="I211" i="16" a="1"/>
  <c r="I211" i="16" s="1"/>
  <c r="I305" i="16" a="1"/>
  <c r="I305" i="16" s="1"/>
  <c r="H305" i="16" a="1"/>
  <c r="H305" i="16" s="1"/>
  <c r="G305" i="16" a="1"/>
  <c r="G305" i="16" s="1"/>
  <c r="F305" i="16" a="1"/>
  <c r="F305" i="16" s="1"/>
  <c r="J305" i="16" a="1"/>
  <c r="J305" i="16" s="1"/>
  <c r="H229" i="16" a="1"/>
  <c r="H229" i="16" s="1"/>
  <c r="G229" i="16" a="1"/>
  <c r="G229" i="16" s="1"/>
  <c r="J229" i="16" a="1"/>
  <c r="J229" i="16" s="1"/>
  <c r="F229" i="16" a="1"/>
  <c r="F229" i="16" s="1"/>
  <c r="I229" i="16" a="1"/>
  <c r="I229" i="16" s="1"/>
  <c r="G168" i="16" a="1"/>
  <c r="G168" i="16" s="1"/>
  <c r="J168" i="16" a="1"/>
  <c r="J168" i="16" s="1"/>
  <c r="F168" i="16" a="1"/>
  <c r="F168" i="16" s="1"/>
  <c r="I168" i="16" a="1"/>
  <c r="I168" i="16" s="1"/>
  <c r="H168" i="16" a="1"/>
  <c r="H168" i="16" s="1"/>
  <c r="G113" i="16" a="1"/>
  <c r="G113" i="16" s="1"/>
  <c r="H113" i="16" a="1"/>
  <c r="H113" i="16" s="1"/>
  <c r="F113" i="16" a="1"/>
  <c r="F113" i="16" s="1"/>
  <c r="J113" i="16" a="1"/>
  <c r="J113" i="16" s="1"/>
  <c r="I113" i="16" a="1"/>
  <c r="I113" i="16" s="1"/>
  <c r="I170" i="16" a="1"/>
  <c r="I170" i="16" s="1"/>
  <c r="H170" i="16" a="1"/>
  <c r="H170" i="16" s="1"/>
  <c r="G170" i="16" a="1"/>
  <c r="G170" i="16" s="1"/>
  <c r="J170" i="16" a="1"/>
  <c r="J170" i="16" s="1"/>
  <c r="F170" i="16" a="1"/>
  <c r="F170" i="16" s="1"/>
  <c r="I179" i="16" a="1"/>
  <c r="I179" i="16" s="1"/>
  <c r="H179" i="16" a="1"/>
  <c r="H179" i="16" s="1"/>
  <c r="G179" i="16" a="1"/>
  <c r="G179" i="16" s="1"/>
  <c r="J179" i="16" a="1"/>
  <c r="J179" i="16" s="1"/>
  <c r="F179" i="16" a="1"/>
  <c r="F179" i="16" s="1"/>
  <c r="H226" i="16" a="1"/>
  <c r="H226" i="16" s="1"/>
  <c r="I226" i="16" a="1"/>
  <c r="I226" i="16" s="1"/>
  <c r="G226" i="16" a="1"/>
  <c r="G226" i="16" s="1"/>
  <c r="J226" i="16" a="1"/>
  <c r="J226" i="16" s="1"/>
  <c r="F226" i="16" a="1"/>
  <c r="F226" i="16" s="1"/>
  <c r="H348" i="16" a="1"/>
  <c r="H348" i="16" s="1"/>
  <c r="G348" i="16" a="1"/>
  <c r="G348" i="16" s="1"/>
  <c r="F348" i="16" a="1"/>
  <c r="F348" i="16" s="1"/>
  <c r="J348" i="16" a="1"/>
  <c r="J348" i="16" s="1"/>
  <c r="I348" i="16" a="1"/>
  <c r="I348" i="16" s="1"/>
  <c r="I275" i="16" a="1"/>
  <c r="I275" i="16" s="1"/>
  <c r="H275" i="16" a="1"/>
  <c r="H275" i="16" s="1"/>
  <c r="J358" i="16" a="1"/>
  <c r="J358" i="16" s="1"/>
  <c r="G220" i="16" a="1"/>
  <c r="G220" i="16" s="1"/>
  <c r="G236" i="16" a="1"/>
  <c r="G236" i="16" s="1"/>
  <c r="I262" i="16" a="1"/>
  <c r="I262" i="16" s="1"/>
  <c r="H160" i="16" a="1"/>
  <c r="H160" i="16" s="1"/>
  <c r="G160" i="16" a="1"/>
  <c r="G160" i="16" s="1"/>
  <c r="I268" i="16" a="1"/>
  <c r="I268" i="16" s="1"/>
  <c r="F137" i="16" a="1"/>
  <c r="F137" i="16" s="1"/>
  <c r="J57" i="16" a="1"/>
  <c r="J57" i="16" s="1"/>
  <c r="H60" i="16" a="1"/>
  <c r="H60" i="16" s="1"/>
  <c r="I73" i="16" a="1"/>
  <c r="I73" i="16" s="1"/>
  <c r="H73" i="16" a="1"/>
  <c r="H73" i="16" s="1"/>
  <c r="G81" i="16" a="1"/>
  <c r="G81" i="16" s="1"/>
  <c r="I351" i="16" a="1"/>
  <c r="I351" i="16" s="1"/>
  <c r="G34" i="16" a="1"/>
  <c r="G34" i="16" s="1"/>
  <c r="J34" i="16" a="1"/>
  <c r="J34" i="16" s="1"/>
  <c r="F87" i="16" a="1"/>
  <c r="F87" i="16" s="1"/>
  <c r="I159" i="16" a="1"/>
  <c r="I159" i="16" s="1"/>
  <c r="F77" i="16" a="1"/>
  <c r="F77" i="16" s="1"/>
  <c r="I31" i="16" a="1"/>
  <c r="I31" i="16" s="1"/>
  <c r="I346" i="16" a="1"/>
  <c r="I346" i="16" s="1"/>
  <c r="H346" i="16" a="1"/>
  <c r="H346" i="16" s="1"/>
  <c r="J74" i="16" a="1"/>
  <c r="J74" i="16" s="1"/>
  <c r="G213" i="16" a="1"/>
  <c r="G213" i="16" s="1"/>
  <c r="F110" i="16" a="1"/>
  <c r="F110" i="16" s="1"/>
  <c r="H110" i="16" a="1"/>
  <c r="H110" i="16" s="1"/>
  <c r="I269" i="16" a="1"/>
  <c r="I269" i="16" s="1"/>
  <c r="I259" i="16" a="1"/>
  <c r="I259" i="16" s="1"/>
  <c r="F255" i="16" a="1"/>
  <c r="F255" i="16" s="1"/>
  <c r="G59" i="16" a="1"/>
  <c r="G59" i="16" s="1"/>
  <c r="J59" i="16" a="1"/>
  <c r="J59" i="16" s="1"/>
  <c r="F59" i="16" a="1"/>
  <c r="F59" i="16" s="1"/>
  <c r="I59" i="16" a="1"/>
  <c r="I59" i="16" s="1"/>
  <c r="H59" i="16" a="1"/>
  <c r="H59" i="16" s="1"/>
  <c r="H37" i="16" a="1"/>
  <c r="H37" i="16" s="1"/>
  <c r="G37" i="16" a="1"/>
  <c r="G37" i="16" s="1"/>
  <c r="F37" i="16" a="1"/>
  <c r="F37" i="16" s="1"/>
  <c r="J37" i="16" a="1"/>
  <c r="J37" i="16" s="1"/>
  <c r="I37" i="16" a="1"/>
  <c r="I37" i="16" s="1"/>
  <c r="J115" i="16" a="1"/>
  <c r="J115" i="16" s="1"/>
  <c r="F115" i="16" a="1"/>
  <c r="F115" i="16" s="1"/>
  <c r="I115" i="16" a="1"/>
  <c r="I115" i="16" s="1"/>
  <c r="H115" i="16" a="1"/>
  <c r="H115" i="16" s="1"/>
  <c r="G115" i="16" a="1"/>
  <c r="G115" i="16" s="1"/>
  <c r="G201" i="16" a="1"/>
  <c r="G201" i="16" s="1"/>
  <c r="J201" i="16" a="1"/>
  <c r="J201" i="16" s="1"/>
  <c r="F201" i="16" a="1"/>
  <c r="F201" i="16" s="1"/>
  <c r="I201" i="16" a="1"/>
  <c r="I201" i="16" s="1"/>
  <c r="H201" i="16" a="1"/>
  <c r="H201" i="16" s="1"/>
  <c r="I206" i="16" a="1"/>
  <c r="I206" i="16" s="1"/>
  <c r="F206" i="16" a="1"/>
  <c r="F206" i="16" s="1"/>
  <c r="J206" i="16" a="1"/>
  <c r="J206" i="16" s="1"/>
  <c r="H206" i="16" a="1"/>
  <c r="H206" i="16" s="1"/>
  <c r="G206" i="16" a="1"/>
  <c r="G206" i="16" s="1"/>
  <c r="I20" i="16" a="1"/>
  <c r="I20" i="16" s="1"/>
  <c r="H20" i="16" a="1"/>
  <c r="H20" i="16" s="1"/>
  <c r="G20" i="16" a="1"/>
  <c r="G20" i="16" s="1"/>
  <c r="J20" i="16" a="1"/>
  <c r="J20" i="16" s="1"/>
  <c r="F20" i="16" a="1"/>
  <c r="F20" i="16" s="1"/>
  <c r="J32" i="16" a="1"/>
  <c r="J32" i="16" s="1"/>
  <c r="F32" i="16" a="1"/>
  <c r="F32" i="16" s="1"/>
  <c r="I32" i="16" a="1"/>
  <c r="I32" i="16" s="1"/>
  <c r="H32" i="16" a="1"/>
  <c r="H32" i="16" s="1"/>
  <c r="G32" i="16" a="1"/>
  <c r="G32" i="16" s="1"/>
  <c r="H161" i="16" a="1"/>
  <c r="H161" i="16" s="1"/>
  <c r="I161" i="16" a="1"/>
  <c r="I161" i="16" s="1"/>
  <c r="F161" i="16" a="1"/>
  <c r="F161" i="16" s="1"/>
  <c r="J161" i="16" a="1"/>
  <c r="J161" i="16" s="1"/>
  <c r="G161" i="16" a="1"/>
  <c r="G161" i="16" s="1"/>
  <c r="J265" i="16" a="1"/>
  <c r="J265" i="16" s="1"/>
  <c r="F265" i="16" a="1"/>
  <c r="F265" i="16" s="1"/>
  <c r="I265" i="16" a="1"/>
  <c r="I265" i="16" s="1"/>
  <c r="H265" i="16" a="1"/>
  <c r="H265" i="16" s="1"/>
  <c r="G265" i="16" a="1"/>
  <c r="G265" i="16" s="1"/>
  <c r="H290" i="16" a="1"/>
  <c r="H290" i="16" s="1"/>
  <c r="I290" i="16" a="1"/>
  <c r="I290" i="16" s="1"/>
  <c r="G290" i="16" a="1"/>
  <c r="G290" i="16" s="1"/>
  <c r="J290" i="16" a="1"/>
  <c r="J290" i="16" s="1"/>
  <c r="F290" i="16" a="1"/>
  <c r="F290" i="16" s="1"/>
  <c r="J285" i="16" a="1"/>
  <c r="J285" i="16" s="1"/>
  <c r="F285" i="16" a="1"/>
  <c r="F285" i="16" s="1"/>
  <c r="H285" i="16" a="1"/>
  <c r="H285" i="16" s="1"/>
  <c r="I285" i="16" a="1"/>
  <c r="I285" i="16" s="1"/>
  <c r="G285" i="16" a="1"/>
  <c r="G285" i="16" s="1"/>
  <c r="J29" i="16" a="1"/>
  <c r="J29" i="16" s="1"/>
  <c r="F29" i="16" a="1"/>
  <c r="F29" i="16" s="1"/>
  <c r="I29" i="16" a="1"/>
  <c r="I29" i="16" s="1"/>
  <c r="H29" i="16" a="1"/>
  <c r="H29" i="16" s="1"/>
  <c r="G29" i="16" a="1"/>
  <c r="G29" i="16" s="1"/>
  <c r="G242" i="16" a="1"/>
  <c r="G242" i="16" s="1"/>
  <c r="J242" i="16" a="1"/>
  <c r="J242" i="16" s="1"/>
  <c r="H242" i="16" a="1"/>
  <c r="H242" i="16" s="1"/>
  <c r="I242" i="16" a="1"/>
  <c r="I242" i="16" s="1"/>
  <c r="F242" i="16" a="1"/>
  <c r="F242" i="16" s="1"/>
  <c r="I194" i="16" a="1"/>
  <c r="I194" i="16" s="1"/>
  <c r="H194" i="16" a="1"/>
  <c r="H194" i="16" s="1"/>
  <c r="G194" i="16" a="1"/>
  <c r="G194" i="16" s="1"/>
  <c r="J194" i="16" a="1"/>
  <c r="J194" i="16" s="1"/>
  <c r="F194" i="16" a="1"/>
  <c r="F194" i="16" s="1"/>
  <c r="I341" i="16" a="1"/>
  <c r="I341" i="16" s="1"/>
  <c r="H341" i="16" a="1"/>
  <c r="H341" i="16" s="1"/>
  <c r="J341" i="16" a="1"/>
  <c r="J341" i="16" s="1"/>
  <c r="G341" i="16" a="1"/>
  <c r="G341" i="16" s="1"/>
  <c r="F341" i="16" a="1"/>
  <c r="F341" i="16" s="1"/>
  <c r="J8" i="16" a="1"/>
  <c r="J8" i="16" s="1"/>
  <c r="G8" i="16" a="1"/>
  <c r="G8" i="16" s="1"/>
  <c r="I8" i="16" a="1"/>
  <c r="I8" i="16" s="1"/>
  <c r="H8" i="16" a="1"/>
  <c r="H8" i="16" s="1"/>
  <c r="F8" i="16" a="1"/>
  <c r="F8" i="16" s="1"/>
  <c r="G326" i="16" a="1"/>
  <c r="G326" i="16" s="1"/>
  <c r="J326" i="16" a="1"/>
  <c r="J326" i="16" s="1"/>
  <c r="F326" i="16" a="1"/>
  <c r="F326" i="16" s="1"/>
  <c r="I326" i="16" a="1"/>
  <c r="I326" i="16" s="1"/>
  <c r="H326" i="16" a="1"/>
  <c r="H326" i="16" s="1"/>
  <c r="J274" i="16" a="1"/>
  <c r="J274" i="16" s="1"/>
  <c r="F274" i="16" a="1"/>
  <c r="F274" i="16" s="1"/>
  <c r="I274" i="16" a="1"/>
  <c r="I274" i="16" s="1"/>
  <c r="H274" i="16" a="1"/>
  <c r="H274" i="16" s="1"/>
  <c r="G274" i="16" a="1"/>
  <c r="G274" i="16" s="1"/>
  <c r="I171" i="16" a="1"/>
  <c r="I171" i="16" s="1"/>
  <c r="G171" i="16" a="1"/>
  <c r="G171" i="16" s="1"/>
  <c r="J171" i="16" a="1"/>
  <c r="J171" i="16" s="1"/>
  <c r="F171" i="16" a="1"/>
  <c r="F171" i="16" s="1"/>
  <c r="H171" i="16" a="1"/>
  <c r="H171" i="16" s="1"/>
  <c r="I260" i="16" a="1"/>
  <c r="I260" i="16" s="1"/>
  <c r="G260" i="16" a="1"/>
  <c r="G260" i="16" s="1"/>
  <c r="H260" i="16" a="1"/>
  <c r="H260" i="16" s="1"/>
  <c r="F260" i="16" a="1"/>
  <c r="F260" i="16" s="1"/>
  <c r="J260" i="16" a="1"/>
  <c r="J260" i="16" s="1"/>
  <c r="I251" i="16" a="1"/>
  <c r="I251" i="16" s="1"/>
  <c r="H251" i="16" a="1"/>
  <c r="H251" i="16" s="1"/>
  <c r="G251" i="16" a="1"/>
  <c r="G251" i="16" s="1"/>
  <c r="J251" i="16" a="1"/>
  <c r="J251" i="16" s="1"/>
  <c r="F251" i="16" a="1"/>
  <c r="F251" i="16" s="1"/>
  <c r="J328" i="16" a="1"/>
  <c r="J328" i="16" s="1"/>
  <c r="F328" i="16" a="1"/>
  <c r="F328" i="16" s="1"/>
  <c r="I328" i="16" a="1"/>
  <c r="I328" i="16" s="1"/>
  <c r="H328" i="16" a="1"/>
  <c r="H328" i="16" s="1"/>
  <c r="G328" i="16" a="1"/>
  <c r="G328" i="16" s="1"/>
  <c r="I270" i="16" a="1"/>
  <c r="I270" i="16" s="1"/>
  <c r="F270" i="16" a="1"/>
  <c r="F270" i="16" s="1"/>
  <c r="J270" i="16" a="1"/>
  <c r="J270" i="16" s="1"/>
  <c r="H270" i="16" a="1"/>
  <c r="H270" i="16" s="1"/>
  <c r="G270" i="16" a="1"/>
  <c r="G270" i="16" s="1"/>
  <c r="H190" i="16" a="1"/>
  <c r="H190" i="16" s="1"/>
  <c r="G190" i="16" a="1"/>
  <c r="G190" i="16" s="1"/>
  <c r="J190" i="16" a="1"/>
  <c r="J190" i="16" s="1"/>
  <c r="I190" i="16" a="1"/>
  <c r="I190" i="16" s="1"/>
  <c r="F190" i="16" a="1"/>
  <c r="F190" i="16" s="1"/>
  <c r="H230" i="16" a="1"/>
  <c r="H230" i="16" s="1"/>
  <c r="G230" i="16" a="1"/>
  <c r="G230" i="16" s="1"/>
  <c r="J230" i="16" a="1"/>
  <c r="J230" i="16" s="1"/>
  <c r="F230" i="16" a="1"/>
  <c r="F230" i="16" s="1"/>
  <c r="I230" i="16" a="1"/>
  <c r="I230" i="16" s="1"/>
  <c r="I52" i="16" a="1"/>
  <c r="I52" i="16" s="1"/>
  <c r="H52" i="16" a="1"/>
  <c r="H52" i="16" s="1"/>
  <c r="G52" i="16" a="1"/>
  <c r="G52" i="16" s="1"/>
  <c r="F52" i="16" a="1"/>
  <c r="F52" i="16" s="1"/>
  <c r="J52" i="16" a="1"/>
  <c r="J52" i="16" s="1"/>
  <c r="G141" i="16" a="1"/>
  <c r="G141" i="16" s="1"/>
  <c r="J141" i="16" a="1"/>
  <c r="J141" i="16" s="1"/>
  <c r="F141" i="16" a="1"/>
  <c r="F141" i="16" s="1"/>
  <c r="I141" i="16" a="1"/>
  <c r="I141" i="16" s="1"/>
  <c r="H141" i="16" a="1"/>
  <c r="H141" i="16" s="1"/>
  <c r="G257" i="16" a="1"/>
  <c r="G257" i="16" s="1"/>
  <c r="J257" i="16" a="1"/>
  <c r="J257" i="16" s="1"/>
  <c r="F257" i="16" a="1"/>
  <c r="F257" i="16" s="1"/>
  <c r="I257" i="16" a="1"/>
  <c r="I257" i="16" s="1"/>
  <c r="H257" i="16" a="1"/>
  <c r="H257" i="16" s="1"/>
  <c r="G234" i="16" a="1"/>
  <c r="G234" i="16" s="1"/>
  <c r="J234" i="16" a="1"/>
  <c r="J234" i="16" s="1"/>
  <c r="F234" i="16" a="1"/>
  <c r="F234" i="16" s="1"/>
  <c r="I234" i="16" a="1"/>
  <c r="I234" i="16" s="1"/>
  <c r="H234" i="16" a="1"/>
  <c r="H234" i="16" s="1"/>
  <c r="I209" i="16" a="1"/>
  <c r="I209" i="16" s="1"/>
  <c r="H209" i="16" a="1"/>
  <c r="H209" i="16" s="1"/>
  <c r="G209" i="16" a="1"/>
  <c r="G209" i="16" s="1"/>
  <c r="J209" i="16" a="1"/>
  <c r="J209" i="16" s="1"/>
  <c r="F209" i="16" a="1"/>
  <c r="F209" i="16" s="1"/>
  <c r="I118" i="16" a="1"/>
  <c r="I118" i="16" s="1"/>
  <c r="J118" i="16" a="1"/>
  <c r="J118" i="16" s="1"/>
  <c r="H118" i="16" a="1"/>
  <c r="H118" i="16" s="1"/>
  <c r="G118" i="16" a="1"/>
  <c r="G118" i="16" s="1"/>
  <c r="F118" i="16" a="1"/>
  <c r="F118" i="16" s="1"/>
  <c r="G319" i="16" a="1"/>
  <c r="G319" i="16" s="1"/>
  <c r="J319" i="16" a="1"/>
  <c r="J319" i="16" s="1"/>
  <c r="F319" i="16" a="1"/>
  <c r="F319" i="16" s="1"/>
  <c r="I319" i="16" a="1"/>
  <c r="I319" i="16" s="1"/>
  <c r="H319" i="16" a="1"/>
  <c r="H319" i="16" s="1"/>
  <c r="H240" i="16" a="1"/>
  <c r="H240" i="16" s="1"/>
  <c r="G240" i="16" a="1"/>
  <c r="G240" i="16" s="1"/>
  <c r="J240" i="16" a="1"/>
  <c r="J240" i="16" s="1"/>
  <c r="F240" i="16" a="1"/>
  <c r="F240" i="16" s="1"/>
  <c r="I240" i="16" a="1"/>
  <c r="I240" i="16" s="1"/>
  <c r="H369" i="16" a="1"/>
  <c r="H369" i="16" s="1"/>
  <c r="F369" i="16" a="1"/>
  <c r="F369" i="16" s="1"/>
  <c r="J369" i="16" a="1"/>
  <c r="J369" i="16" s="1"/>
  <c r="G369" i="16" a="1"/>
  <c r="G369" i="16" s="1"/>
  <c r="I369" i="16" a="1"/>
  <c r="I369" i="16" s="1"/>
  <c r="G93" i="16" a="1"/>
  <c r="G93" i="16" s="1"/>
  <c r="J93" i="16" a="1"/>
  <c r="J93" i="16" s="1"/>
  <c r="F93" i="16" a="1"/>
  <c r="F93" i="16" s="1"/>
  <c r="I93" i="16" a="1"/>
  <c r="I93" i="16" s="1"/>
  <c r="H93" i="16" a="1"/>
  <c r="H93" i="16" s="1"/>
  <c r="G101" i="16" a="1"/>
  <c r="G101" i="16" s="1"/>
  <c r="J101" i="16" a="1"/>
  <c r="J101" i="16" s="1"/>
  <c r="F101" i="16" a="1"/>
  <c r="F101" i="16" s="1"/>
  <c r="I101" i="16" a="1"/>
  <c r="I101" i="16" s="1"/>
  <c r="H101" i="16" a="1"/>
  <c r="H101" i="16" s="1"/>
  <c r="I158" i="16" a="1"/>
  <c r="I158" i="16" s="1"/>
  <c r="H158" i="16" a="1"/>
  <c r="H158" i="16" s="1"/>
  <c r="G158" i="16" a="1"/>
  <c r="G158" i="16" s="1"/>
  <c r="J158" i="16" a="1"/>
  <c r="J158" i="16" s="1"/>
  <c r="F158" i="16" a="1"/>
  <c r="F158" i="16" s="1"/>
  <c r="H144" i="16" a="1"/>
  <c r="H144" i="16" s="1"/>
  <c r="J144" i="16" a="1"/>
  <c r="J144" i="16" s="1"/>
  <c r="F144" i="16" a="1"/>
  <c r="F144" i="16" s="1"/>
  <c r="I144" i="16" a="1"/>
  <c r="I144" i="16" s="1"/>
  <c r="G144" i="16" a="1"/>
  <c r="G144" i="16" s="1"/>
  <c r="G239" i="16" a="1"/>
  <c r="G239" i="16" s="1"/>
  <c r="J239" i="16" a="1"/>
  <c r="J239" i="16" s="1"/>
  <c r="F239" i="16" a="1"/>
  <c r="F239" i="16" s="1"/>
  <c r="I239" i="16" a="1"/>
  <c r="I239" i="16" s="1"/>
  <c r="H239" i="16" a="1"/>
  <c r="H239" i="16" s="1"/>
  <c r="I217" i="16" a="1"/>
  <c r="I217" i="16" s="1"/>
  <c r="H217" i="16" a="1"/>
  <c r="H217" i="16" s="1"/>
  <c r="G217" i="16" a="1"/>
  <c r="G217" i="16" s="1"/>
  <c r="J217" i="16" a="1"/>
  <c r="J217" i="16" s="1"/>
  <c r="F217" i="16" a="1"/>
  <c r="F217" i="16" s="1"/>
  <c r="H311" i="16" a="1"/>
  <c r="H311" i="16" s="1"/>
  <c r="G311" i="16" a="1"/>
  <c r="G311" i="16" s="1"/>
  <c r="J311" i="16" a="1"/>
  <c r="J311" i="16" s="1"/>
  <c r="F311" i="16" a="1"/>
  <c r="F311" i="16" s="1"/>
  <c r="I311" i="16" a="1"/>
  <c r="I311" i="16" s="1"/>
  <c r="G153" i="16" a="1"/>
  <c r="G153" i="16" s="1"/>
  <c r="J153" i="16" a="1"/>
  <c r="J153" i="16" s="1"/>
  <c r="F153" i="16" a="1"/>
  <c r="F153" i="16" s="1"/>
  <c r="I153" i="16" a="1"/>
  <c r="I153" i="16" s="1"/>
  <c r="H153" i="16" a="1"/>
  <c r="H153" i="16" s="1"/>
  <c r="H10" i="16" a="1"/>
  <c r="H10" i="16" s="1"/>
  <c r="G10" i="16" a="1"/>
  <c r="G10" i="16" s="1"/>
  <c r="J10" i="16" a="1"/>
  <c r="J10" i="16" s="1"/>
  <c r="F10" i="16" a="1"/>
  <c r="F10" i="16" s="1"/>
  <c r="I10" i="16" a="1"/>
  <c r="I10" i="16" s="1"/>
  <c r="H117" i="16" a="1"/>
  <c r="H117" i="16" s="1"/>
  <c r="G117" i="16" a="1"/>
  <c r="G117" i="16" s="1"/>
  <c r="F117" i="16" a="1"/>
  <c r="F117" i="16" s="1"/>
  <c r="J117" i="16" a="1"/>
  <c r="J117" i="16" s="1"/>
  <c r="I117" i="16" a="1"/>
  <c r="I117" i="16" s="1"/>
  <c r="G377" i="16" a="1"/>
  <c r="G377" i="16" s="1"/>
  <c r="J377" i="16" a="1"/>
  <c r="J377" i="16" s="1"/>
  <c r="F377" i="16" a="1"/>
  <c r="F377" i="16" s="1"/>
  <c r="I377" i="16" a="1"/>
  <c r="I377" i="16" s="1"/>
  <c r="H377" i="16" a="1"/>
  <c r="H377" i="16" s="1"/>
  <c r="I11" i="16" a="1"/>
  <c r="I11" i="16" s="1"/>
  <c r="H11" i="16" a="1"/>
  <c r="H11" i="16" s="1"/>
  <c r="J11" i="16" a="1"/>
  <c r="J11" i="16" s="1"/>
  <c r="G11" i="16" a="1"/>
  <c r="G11" i="16" s="1"/>
  <c r="F11" i="16" a="1"/>
  <c r="F11" i="16" s="1"/>
  <c r="I23" i="16" a="1"/>
  <c r="I23" i="16" s="1"/>
  <c r="H23" i="16" a="1"/>
  <c r="H23" i="16" s="1"/>
  <c r="G23" i="16" a="1"/>
  <c r="G23" i="16" s="1"/>
  <c r="F23" i="16" a="1"/>
  <c r="F23" i="16" s="1"/>
  <c r="J23" i="16" a="1"/>
  <c r="J23" i="16" s="1"/>
  <c r="G14" i="16" a="1"/>
  <c r="G14" i="16" s="1"/>
  <c r="J14" i="16" a="1"/>
  <c r="J14" i="16" s="1"/>
  <c r="F14" i="16" a="1"/>
  <c r="F14" i="16" s="1"/>
  <c r="I14" i="16" a="1"/>
  <c r="I14" i="16" s="1"/>
  <c r="H14" i="16" a="1"/>
  <c r="H14" i="16" s="1"/>
  <c r="H183" i="16" a="1"/>
  <c r="H183" i="16" s="1"/>
  <c r="J183" i="16" a="1"/>
  <c r="J183" i="16" s="1"/>
  <c r="F183" i="16" a="1"/>
  <c r="F183" i="16" s="1"/>
  <c r="I183" i="16" a="1"/>
  <c r="I183" i="16" s="1"/>
  <c r="G183" i="16" a="1"/>
  <c r="G183" i="16" s="1"/>
  <c r="H96" i="16" a="1"/>
  <c r="H96" i="16" s="1"/>
  <c r="G96" i="16" a="1"/>
  <c r="G96" i="16" s="1"/>
  <c r="J96" i="16" a="1"/>
  <c r="J96" i="16" s="1"/>
  <c r="F96" i="16" a="1"/>
  <c r="F96" i="16" s="1"/>
  <c r="I96" i="16" a="1"/>
  <c r="I96" i="16" s="1"/>
  <c r="J310" i="16" a="1"/>
  <c r="J310" i="16" s="1"/>
  <c r="G310" i="16" a="1"/>
  <c r="G310" i="16" s="1"/>
  <c r="F310" i="16" a="1"/>
  <c r="F310" i="16" s="1"/>
  <c r="I310" i="16" a="1"/>
  <c r="I310" i="16" s="1"/>
  <c r="H310" i="16" a="1"/>
  <c r="H310" i="16" s="1"/>
  <c r="G131" i="16" a="1"/>
  <c r="G131" i="16" s="1"/>
  <c r="J131" i="16" a="1"/>
  <c r="J131" i="16" s="1"/>
  <c r="F131" i="16" a="1"/>
  <c r="F131" i="16" s="1"/>
  <c r="I131" i="16" a="1"/>
  <c r="I131" i="16" s="1"/>
  <c r="H131" i="16" a="1"/>
  <c r="H131" i="16" s="1"/>
  <c r="G3" i="16" a="1"/>
  <c r="G3" i="16" s="1"/>
  <c r="J3" i="16" a="1"/>
  <c r="J3" i="16" s="1"/>
  <c r="F3" i="16" a="1"/>
  <c r="F3" i="16" s="1"/>
  <c r="I3" i="16" a="1"/>
  <c r="I3" i="16" s="1"/>
  <c r="H3" i="16" a="1"/>
  <c r="H3" i="16" s="1"/>
  <c r="J364" i="16" a="1"/>
  <c r="J364" i="16" s="1"/>
  <c r="F364" i="16" a="1"/>
  <c r="F364" i="16" s="1"/>
  <c r="I364" i="16" a="1"/>
  <c r="I364" i="16" s="1"/>
  <c r="H364" i="16" a="1"/>
  <c r="H364" i="16" s="1"/>
  <c r="G364" i="16" a="1"/>
  <c r="G364" i="16" s="1"/>
  <c r="G338" i="16" a="1"/>
  <c r="G338" i="16" s="1"/>
  <c r="J338" i="16" a="1"/>
  <c r="J338" i="16" s="1"/>
  <c r="F338" i="16" a="1"/>
  <c r="F338" i="16" s="1"/>
  <c r="I338" i="16" a="1"/>
  <c r="I338" i="16" s="1"/>
  <c r="H338" i="16" a="1"/>
  <c r="H338" i="16" s="1"/>
  <c r="J331" i="16" a="1"/>
  <c r="J331" i="16" s="1"/>
  <c r="G331" i="16" a="1"/>
  <c r="G331" i="16" s="1"/>
  <c r="I331" i="16" a="1"/>
  <c r="I331" i="16" s="1"/>
  <c r="H331" i="16" a="1"/>
  <c r="H331" i="16" s="1"/>
  <c r="F331" i="16" a="1"/>
  <c r="F331" i="16" s="1"/>
  <c r="H142" i="16" a="1"/>
  <c r="H142" i="16" s="1"/>
  <c r="G142" i="16" a="1"/>
  <c r="G142" i="16" s="1"/>
  <c r="F142" i="16" a="1"/>
  <c r="F142" i="16" s="1"/>
  <c r="J142" i="16" a="1"/>
  <c r="J142" i="16" s="1"/>
  <c r="I142" i="16" a="1"/>
  <c r="I142" i="16" s="1"/>
  <c r="F15" i="16" a="1"/>
  <c r="F15" i="16" s="1"/>
  <c r="J15" i="16" a="1"/>
  <c r="J15" i="16" s="1"/>
  <c r="G15" i="16" a="1"/>
  <c r="G15" i="16" s="1"/>
  <c r="I15" i="16" a="1"/>
  <c r="I15" i="16" s="1"/>
  <c r="F18" i="1" s="1" a="1"/>
  <c r="F18" i="1" s="1"/>
  <c r="H15" i="16" a="1"/>
  <c r="H15" i="16" s="1"/>
  <c r="F275" i="16" a="1"/>
  <c r="F275" i="16" s="1"/>
  <c r="G358" i="16" a="1"/>
  <c r="G358" i="16" s="1"/>
  <c r="F116" i="16" a="1"/>
  <c r="F116" i="16" s="1"/>
  <c r="I116" i="16" a="1"/>
  <c r="I116" i="16" s="1"/>
  <c r="H344" i="16" a="1"/>
  <c r="H344" i="16" s="1"/>
  <c r="I220" i="16" a="1"/>
  <c r="I220" i="16" s="1"/>
  <c r="F236" i="16" a="1"/>
  <c r="F236" i="16" s="1"/>
  <c r="H236" i="16" a="1"/>
  <c r="H236" i="16" s="1"/>
  <c r="F262" i="16" a="1"/>
  <c r="F262" i="16" s="1"/>
  <c r="I160" i="16" a="1"/>
  <c r="I160" i="16" s="1"/>
  <c r="F268" i="16" a="1"/>
  <c r="F268" i="16" s="1"/>
  <c r="G137" i="16" a="1"/>
  <c r="G137" i="16" s="1"/>
  <c r="J137" i="16" a="1"/>
  <c r="J137" i="16" s="1"/>
  <c r="G57" i="16" a="1"/>
  <c r="G57" i="16" s="1"/>
  <c r="I60" i="16" a="1"/>
  <c r="I60" i="16" s="1"/>
  <c r="F73" i="16" a="1"/>
  <c r="F73" i="16" s="1"/>
  <c r="F81" i="16" a="1"/>
  <c r="F81" i="16" s="1"/>
  <c r="H81" i="16" a="1"/>
  <c r="H81" i="16" s="1"/>
  <c r="G351" i="16" a="1"/>
  <c r="G351" i="16" s="1"/>
  <c r="H34" i="16" a="1"/>
  <c r="H34" i="16" s="1"/>
  <c r="J87" i="16" a="1"/>
  <c r="J87" i="16" s="1"/>
  <c r="F159" i="16" a="1"/>
  <c r="F159" i="16" s="1"/>
  <c r="G77" i="16" a="1"/>
  <c r="G77" i="16" s="1"/>
  <c r="J77" i="16" a="1"/>
  <c r="J77" i="16" s="1"/>
  <c r="F31" i="16" a="1"/>
  <c r="F31" i="16" s="1"/>
  <c r="F346" i="16" a="1"/>
  <c r="F346" i="16" s="1"/>
  <c r="G74" i="16" a="1"/>
  <c r="G74" i="16" s="1"/>
  <c r="H213" i="16" a="1"/>
  <c r="H213" i="16" s="1"/>
  <c r="I110" i="16" a="1"/>
  <c r="I110" i="16" s="1"/>
  <c r="F269" i="16" a="1"/>
  <c r="F269" i="16" s="1"/>
  <c r="G259" i="16" a="1"/>
  <c r="G259" i="16" s="1"/>
  <c r="G255" i="16" a="1"/>
  <c r="G255" i="16" s="1"/>
  <c r="J255" i="16" a="1"/>
  <c r="J255" i="16" s="1"/>
  <c r="J352" i="16" a="1"/>
  <c r="J352" i="16" s="1"/>
  <c r="F352" i="16" a="1"/>
  <c r="F352" i="16" s="1"/>
  <c r="I352" i="16" a="1"/>
  <c r="I352" i="16" s="1"/>
  <c r="H352" i="16" a="1"/>
  <c r="H352" i="16" s="1"/>
  <c r="G352" i="16" a="1"/>
  <c r="G352" i="16" s="1"/>
  <c r="J191" i="16" a="1"/>
  <c r="J191" i="16" s="1"/>
  <c r="F191" i="16" a="1"/>
  <c r="F191" i="16" s="1"/>
  <c r="I191" i="16" a="1"/>
  <c r="I191" i="16" s="1"/>
  <c r="H191" i="16" a="1"/>
  <c r="H191" i="16" s="1"/>
  <c r="G191" i="16" a="1"/>
  <c r="G191" i="16" s="1"/>
  <c r="G272" i="16" a="1"/>
  <c r="G272" i="16" s="1"/>
  <c r="J272" i="16" a="1"/>
  <c r="J272" i="16" s="1"/>
  <c r="F272" i="16" a="1"/>
  <c r="F272" i="16" s="1"/>
  <c r="H272" i="16" a="1"/>
  <c r="H272" i="16" s="1"/>
  <c r="I272" i="16" a="1"/>
  <c r="I272" i="16" s="1"/>
  <c r="J156" i="16" a="1"/>
  <c r="J156" i="16" s="1"/>
  <c r="F156" i="16" a="1"/>
  <c r="F156" i="16" s="1"/>
  <c r="I156" i="16" a="1"/>
  <c r="I156" i="16" s="1"/>
  <c r="H156" i="16" a="1"/>
  <c r="H156" i="16" s="1"/>
  <c r="G156" i="16" a="1"/>
  <c r="G156" i="16" s="1"/>
  <c r="J284" i="16" a="1"/>
  <c r="J284" i="16" s="1"/>
  <c r="F284" i="16" a="1"/>
  <c r="F284" i="16" s="1"/>
  <c r="I284" i="16" a="1"/>
  <c r="I284" i="16" s="1"/>
  <c r="H284" i="16" a="1"/>
  <c r="H284" i="16" s="1"/>
  <c r="G284" i="16" a="1"/>
  <c r="G284" i="16" s="1"/>
  <c r="G361" i="16" a="1"/>
  <c r="G361" i="16" s="1"/>
  <c r="J361" i="16" a="1"/>
  <c r="J361" i="16" s="1"/>
  <c r="F361" i="16" a="1"/>
  <c r="F361" i="16" s="1"/>
  <c r="I361" i="16" a="1"/>
  <c r="I361" i="16" s="1"/>
  <c r="H361" i="16" a="1"/>
  <c r="H361" i="16" s="1"/>
  <c r="H225" i="16" a="1"/>
  <c r="H225" i="16" s="1"/>
  <c r="G225" i="16" a="1"/>
  <c r="G225" i="16" s="1"/>
  <c r="F225" i="16" a="1"/>
  <c r="F225" i="16" s="1"/>
  <c r="J225" i="16" a="1"/>
  <c r="J225" i="16" s="1"/>
  <c r="I225" i="16" a="1"/>
  <c r="I225" i="16" s="1"/>
  <c r="H192" i="16" a="1"/>
  <c r="H192" i="16" s="1"/>
  <c r="G192" i="16" a="1"/>
  <c r="G192" i="16" s="1"/>
  <c r="J192" i="16" a="1"/>
  <c r="J192" i="16" s="1"/>
  <c r="F192" i="16" a="1"/>
  <c r="F192" i="16" s="1"/>
  <c r="I192" i="16" a="1"/>
  <c r="I192" i="16" s="1"/>
  <c r="J122" i="16" a="1"/>
  <c r="J122" i="16" s="1"/>
  <c r="F122" i="16" a="1"/>
  <c r="F122" i="16" s="1"/>
  <c r="I122" i="16" a="1"/>
  <c r="I122" i="16" s="1"/>
  <c r="H122" i="16" a="1"/>
  <c r="H122" i="16" s="1"/>
  <c r="G122" i="16" a="1"/>
  <c r="G122" i="16" s="1"/>
  <c r="I350" i="16" a="1"/>
  <c r="I350" i="16" s="1"/>
  <c r="J350" i="16" a="1"/>
  <c r="J350" i="16" s="1"/>
  <c r="H350" i="16" a="1"/>
  <c r="H350" i="16" s="1"/>
  <c r="G350" i="16" a="1"/>
  <c r="G350" i="16" s="1"/>
  <c r="F350" i="16" a="1"/>
  <c r="F350" i="16" s="1"/>
  <c r="H94" i="16" a="1"/>
  <c r="H94" i="16" s="1"/>
  <c r="I94" i="16" a="1"/>
  <c r="I94" i="16" s="1"/>
  <c r="J94" i="16" a="1"/>
  <c r="J94" i="16" s="1"/>
  <c r="G94" i="16" a="1"/>
  <c r="G94" i="16" s="1"/>
  <c r="F94" i="16" a="1"/>
  <c r="F94" i="16" s="1"/>
  <c r="H146" i="16" a="1"/>
  <c r="H146" i="16" s="1"/>
  <c r="G146" i="16" a="1"/>
  <c r="G146" i="16" s="1"/>
  <c r="J146" i="16" a="1"/>
  <c r="J146" i="16" s="1"/>
  <c r="F146" i="16" a="1"/>
  <c r="F146" i="16" s="1"/>
  <c r="I146" i="16" a="1"/>
  <c r="I146" i="16" s="1"/>
  <c r="J140" i="16" a="1"/>
  <c r="J140" i="16" s="1"/>
  <c r="F140" i="16" a="1"/>
  <c r="F140" i="16" s="1"/>
  <c r="I140" i="16" a="1"/>
  <c r="I140" i="16" s="1"/>
  <c r="H140" i="16" a="1"/>
  <c r="H140" i="16" s="1"/>
  <c r="G140" i="16" a="1"/>
  <c r="G140" i="16" s="1"/>
  <c r="G286" i="16" a="1"/>
  <c r="G286" i="16" s="1"/>
  <c r="J286" i="16" a="1"/>
  <c r="J286" i="16" s="1"/>
  <c r="F286" i="16" a="1"/>
  <c r="F286" i="16" s="1"/>
  <c r="I286" i="16" a="1"/>
  <c r="I286" i="16" s="1"/>
  <c r="H286" i="16" a="1"/>
  <c r="H286" i="16" s="1"/>
  <c r="I195" i="16" a="1"/>
  <c r="I195" i="16" s="1"/>
  <c r="H195" i="16" a="1"/>
  <c r="H195" i="16" s="1"/>
  <c r="G195" i="16" a="1"/>
  <c r="G195" i="16" s="1"/>
  <c r="F195" i="16" a="1"/>
  <c r="F195" i="16" s="1"/>
  <c r="J195" i="16" a="1"/>
  <c r="J195" i="16" s="1"/>
  <c r="H336" i="16" a="1"/>
  <c r="H336" i="16" s="1"/>
  <c r="G336" i="16" a="1"/>
  <c r="G336" i="16" s="1"/>
  <c r="J336" i="16" a="1"/>
  <c r="J336" i="16" s="1"/>
  <c r="F336" i="16" a="1"/>
  <c r="F336" i="16" s="1"/>
  <c r="I336" i="16" a="1"/>
  <c r="I336" i="16" s="1"/>
  <c r="G166" i="16" a="1"/>
  <c r="G166" i="16" s="1"/>
  <c r="J166" i="16" a="1"/>
  <c r="J166" i="16" s="1"/>
  <c r="F166" i="16" a="1"/>
  <c r="F166" i="16" s="1"/>
  <c r="H166" i="16" a="1"/>
  <c r="H166" i="16" s="1"/>
  <c r="I166" i="16" a="1"/>
  <c r="I166" i="16" s="1"/>
  <c r="J28" i="16" a="1"/>
  <c r="J28" i="16" s="1"/>
  <c r="G28" i="16" a="1"/>
  <c r="G28" i="16" s="1"/>
  <c r="I28" i="16" a="1"/>
  <c r="I28" i="16" s="1"/>
  <c r="H28" i="16" a="1"/>
  <c r="H28" i="16" s="1"/>
  <c r="F28" i="16" a="1"/>
  <c r="F28" i="16" s="1"/>
  <c r="J335" i="16" a="1"/>
  <c r="J335" i="16" s="1"/>
  <c r="G335" i="16" a="1"/>
  <c r="G335" i="16" s="1"/>
  <c r="I335" i="16" a="1"/>
  <c r="I335" i="16" s="1"/>
  <c r="H335" i="16" a="1"/>
  <c r="H335" i="16" s="1"/>
  <c r="F335" i="16" a="1"/>
  <c r="F335" i="16" s="1"/>
  <c r="G67" i="16" a="1"/>
  <c r="G67" i="16" s="1"/>
  <c r="J67" i="16" a="1"/>
  <c r="J67" i="16" s="1"/>
  <c r="F67" i="16" a="1"/>
  <c r="F67" i="16" s="1"/>
  <c r="I67" i="16" a="1"/>
  <c r="I67" i="16" s="1"/>
  <c r="H67" i="16" a="1"/>
  <c r="H67" i="16" s="1"/>
  <c r="I309" i="16" a="1"/>
  <c r="I309" i="16" s="1"/>
  <c r="H309" i="16" a="1"/>
  <c r="H309" i="16" s="1"/>
  <c r="G309" i="16" a="1"/>
  <c r="G309" i="16" s="1"/>
  <c r="F309" i="16" a="1"/>
  <c r="F309" i="16" s="1"/>
  <c r="J309" i="16" a="1"/>
  <c r="J309" i="16" s="1"/>
  <c r="J353" i="16" a="1"/>
  <c r="J353" i="16" s="1"/>
  <c r="G353" i="16" a="1"/>
  <c r="G353" i="16" s="1"/>
  <c r="I353" i="16" a="1"/>
  <c r="I353" i="16" s="1"/>
  <c r="H353" i="16" a="1"/>
  <c r="H353" i="16" s="1"/>
  <c r="F353" i="16" a="1"/>
  <c r="F353" i="16" s="1"/>
  <c r="H26" i="16" a="1"/>
  <c r="H26" i="16" s="1"/>
  <c r="G26" i="16" a="1"/>
  <c r="G26" i="16" s="1"/>
  <c r="J26" i="16" a="1"/>
  <c r="J26" i="16" s="1"/>
  <c r="F26" i="16" a="1"/>
  <c r="F26" i="16" s="1"/>
  <c r="I26" i="16" a="1"/>
  <c r="I26" i="16" s="1"/>
  <c r="I125" i="16" a="1"/>
  <c r="I125" i="16" s="1"/>
  <c r="H125" i="16" a="1"/>
  <c r="H125" i="16" s="1"/>
  <c r="J125" i="16" a="1"/>
  <c r="J125" i="16" s="1"/>
  <c r="G125" i="16" a="1"/>
  <c r="G125" i="16" s="1"/>
  <c r="F125" i="16" a="1"/>
  <c r="F125" i="16" s="1"/>
  <c r="H356" i="16" a="1"/>
  <c r="H356" i="16" s="1"/>
  <c r="G356" i="16" a="1"/>
  <c r="G356" i="16" s="1"/>
  <c r="J356" i="16" a="1"/>
  <c r="J356" i="16" s="1"/>
  <c r="F356" i="16" a="1"/>
  <c r="F356" i="16" s="1"/>
  <c r="I356" i="16" a="1"/>
  <c r="I356" i="16" s="1"/>
  <c r="J354" i="16" a="1"/>
  <c r="J354" i="16" s="1"/>
  <c r="F354" i="16" a="1"/>
  <c r="F354" i="16" s="1"/>
  <c r="I354" i="16" a="1"/>
  <c r="I354" i="16" s="1"/>
  <c r="H354" i="16" a="1"/>
  <c r="H354" i="16" s="1"/>
  <c r="G354" i="16" a="1"/>
  <c r="G354" i="16" s="1"/>
  <c r="H333" i="16" a="1"/>
  <c r="H333" i="16" s="1"/>
  <c r="G333" i="16" a="1"/>
  <c r="G333" i="16" s="1"/>
  <c r="J333" i="16" a="1"/>
  <c r="J333" i="16" s="1"/>
  <c r="F333" i="16" a="1"/>
  <c r="F333" i="16" s="1"/>
  <c r="I333" i="16" a="1"/>
  <c r="I333" i="16" s="1"/>
  <c r="J281" i="16" a="1"/>
  <c r="J281" i="16" s="1"/>
  <c r="F281" i="16" a="1"/>
  <c r="F281" i="16" s="1"/>
  <c r="I281" i="16" a="1"/>
  <c r="I281" i="16" s="1"/>
  <c r="H281" i="16" a="1"/>
  <c r="H281" i="16" s="1"/>
  <c r="G281" i="16" a="1"/>
  <c r="G281" i="16" s="1"/>
  <c r="G219" i="16" a="1"/>
  <c r="G219" i="16" s="1"/>
  <c r="J219" i="16" a="1"/>
  <c r="J219" i="16" s="1"/>
  <c r="F219" i="16" a="1"/>
  <c r="F219" i="16" s="1"/>
  <c r="I219" i="16" a="1"/>
  <c r="I219" i="16" s="1"/>
  <c r="H219" i="16" a="1"/>
  <c r="H219" i="16" s="1"/>
  <c r="G42" i="16" a="1"/>
  <c r="G42" i="16" s="1"/>
  <c r="J42" i="16" a="1"/>
  <c r="J42" i="16" s="1"/>
  <c r="F42" i="16" a="1"/>
  <c r="F42" i="16" s="1"/>
  <c r="I42" i="16" a="1"/>
  <c r="I42" i="16" s="1"/>
  <c r="H42" i="16" a="1"/>
  <c r="H42" i="16" s="1"/>
  <c r="H256" i="16" a="1"/>
  <c r="H256" i="16" s="1"/>
  <c r="J256" i="16" a="1"/>
  <c r="J256" i="16" s="1"/>
  <c r="F256" i="16" a="1"/>
  <c r="F256" i="16" s="1"/>
  <c r="I256" i="16" a="1"/>
  <c r="I256" i="16" s="1"/>
  <c r="G256" i="16" a="1"/>
  <c r="G256" i="16" s="1"/>
  <c r="J325" i="16" a="1"/>
  <c r="J325" i="16" s="1"/>
  <c r="F325" i="16" a="1"/>
  <c r="F325" i="16" s="1"/>
  <c r="I325" i="16" a="1"/>
  <c r="I325" i="16" s="1"/>
  <c r="H325" i="16" a="1"/>
  <c r="H325" i="16" s="1"/>
  <c r="G325" i="16" a="1"/>
  <c r="G325" i="16" s="1"/>
  <c r="G385" i="16" a="1"/>
  <c r="G385" i="16" s="1"/>
  <c r="J385" i="16" a="1"/>
  <c r="J385" i="16" s="1"/>
  <c r="F385" i="16" a="1"/>
  <c r="F385" i="16" s="1"/>
  <c r="I385" i="16" a="1"/>
  <c r="I385" i="16" s="1"/>
  <c r="H385" i="16" a="1"/>
  <c r="H385" i="16" s="1"/>
  <c r="J174" i="16" a="1"/>
  <c r="J174" i="16" s="1"/>
  <c r="F174" i="16" a="1"/>
  <c r="F174" i="16" s="1"/>
  <c r="I174" i="16" a="1"/>
  <c r="I174" i="16" s="1"/>
  <c r="H174" i="16" a="1"/>
  <c r="H174" i="16" s="1"/>
  <c r="G174" i="16" a="1"/>
  <c r="G174" i="16" s="1"/>
  <c r="I202" i="16" a="1"/>
  <c r="I202" i="16" s="1"/>
  <c r="H202" i="16" a="1"/>
  <c r="H202" i="16" s="1"/>
  <c r="G202" i="16" a="1"/>
  <c r="G202" i="16" s="1"/>
  <c r="J202" i="16" a="1"/>
  <c r="J202" i="16" s="1"/>
  <c r="F202" i="16" a="1"/>
  <c r="F202" i="16" s="1"/>
  <c r="H129" i="16" a="1"/>
  <c r="H129" i="16" s="1"/>
  <c r="G129" i="16" a="1"/>
  <c r="G129" i="16" s="1"/>
  <c r="J129" i="16" a="1"/>
  <c r="J129" i="16" s="1"/>
  <c r="F129" i="16" a="1"/>
  <c r="F129" i="16" s="1"/>
  <c r="I129" i="16" a="1"/>
  <c r="I129" i="16" s="1"/>
  <c r="J277" i="16" a="1"/>
  <c r="J277" i="16" s="1"/>
  <c r="F277" i="16" a="1"/>
  <c r="F277" i="16" s="1"/>
  <c r="I277" i="16" a="1"/>
  <c r="I277" i="16" s="1"/>
  <c r="H277" i="16" a="1"/>
  <c r="H277" i="16" s="1"/>
  <c r="G277" i="16" a="1"/>
  <c r="G277" i="16" s="1"/>
  <c r="H18" i="16" a="1"/>
  <c r="H18" i="16" s="1"/>
  <c r="F18" i="16" a="1"/>
  <c r="F18" i="16" s="1"/>
  <c r="J18" i="16" a="1"/>
  <c r="J18" i="16" s="1"/>
  <c r="G18" i="16" a="1"/>
  <c r="G18" i="16" s="1"/>
  <c r="I18" i="16" a="1"/>
  <c r="I18" i="16" s="1"/>
  <c r="J235" i="16" a="1"/>
  <c r="J235" i="16" s="1"/>
  <c r="F235" i="16" a="1"/>
  <c r="F235" i="16" s="1"/>
  <c r="I235" i="16" a="1"/>
  <c r="I235" i="16" s="1"/>
  <c r="H235" i="16" a="1"/>
  <c r="H235" i="16" s="1"/>
  <c r="G235" i="16" a="1"/>
  <c r="G235" i="16" s="1"/>
  <c r="J54" i="16" a="1"/>
  <c r="J54" i="16" s="1"/>
  <c r="F54" i="16" a="1"/>
  <c r="F54" i="16" s="1"/>
  <c r="I54" i="16" a="1"/>
  <c r="I54" i="16" s="1"/>
  <c r="H54" i="16" a="1"/>
  <c r="H54" i="16" s="1"/>
  <c r="G54" i="16" a="1"/>
  <c r="G54" i="16" s="1"/>
  <c r="H207" i="16" a="1"/>
  <c r="H207" i="16" s="1"/>
  <c r="G207" i="16" a="1"/>
  <c r="G207" i="16" s="1"/>
  <c r="J207" i="16" a="1"/>
  <c r="J207" i="16" s="1"/>
  <c r="F207" i="16" a="1"/>
  <c r="F207" i="16" s="1"/>
  <c r="I207" i="16" a="1"/>
  <c r="I207" i="16" s="1"/>
  <c r="I294" i="16" a="1"/>
  <c r="I294" i="16" s="1"/>
  <c r="H294" i="16" a="1"/>
  <c r="H294" i="16" s="1"/>
  <c r="G294" i="16" a="1"/>
  <c r="G294" i="16" s="1"/>
  <c r="J294" i="16" a="1"/>
  <c r="J294" i="16" s="1"/>
  <c r="F294" i="16" a="1"/>
  <c r="F294" i="16" s="1"/>
  <c r="J162" i="16" a="1"/>
  <c r="J162" i="16" s="1"/>
  <c r="H162" i="16" a="1"/>
  <c r="H162" i="16" s="1"/>
  <c r="G162" i="16" a="1"/>
  <c r="G162" i="16" s="1"/>
  <c r="I162" i="16" a="1"/>
  <c r="I162" i="16" s="1"/>
  <c r="F162" i="16" a="1"/>
  <c r="F162" i="16" s="1"/>
  <c r="I321" i="16" a="1"/>
  <c r="I321" i="16" s="1"/>
  <c r="H321" i="16" a="1"/>
  <c r="H321" i="16" s="1"/>
  <c r="G321" i="16" a="1"/>
  <c r="G321" i="16" s="1"/>
  <c r="J321" i="16" a="1"/>
  <c r="J321" i="16" s="1"/>
  <c r="F321" i="16" a="1"/>
  <c r="F321" i="16" s="1"/>
  <c r="H384" i="16" a="1"/>
  <c r="H384" i="16" s="1"/>
  <c r="G384" i="16" a="1"/>
  <c r="G384" i="16" s="1"/>
  <c r="J384" i="16" a="1"/>
  <c r="J384" i="16" s="1"/>
  <c r="F384" i="16" a="1"/>
  <c r="F384" i="16" s="1"/>
  <c r="I384" i="16" a="1"/>
  <c r="I384" i="16" s="1"/>
  <c r="H357" i="16" a="1"/>
  <c r="H357" i="16" s="1"/>
  <c r="I357" i="16" a="1"/>
  <c r="I357" i="16" s="1"/>
  <c r="G357" i="16" a="1"/>
  <c r="G357" i="16" s="1"/>
  <c r="F357" i="16" a="1"/>
  <c r="F357" i="16" s="1"/>
  <c r="J357" i="16" a="1"/>
  <c r="J357" i="16" s="1"/>
  <c r="I130" i="16" a="1"/>
  <c r="I130" i="16" s="1"/>
  <c r="H130" i="16" a="1"/>
  <c r="H130" i="16" s="1"/>
  <c r="G130" i="16" a="1"/>
  <c r="G130" i="16" s="1"/>
  <c r="F130" i="16" a="1"/>
  <c r="F130" i="16" s="1"/>
  <c r="J130" i="16" a="1"/>
  <c r="J130" i="16" s="1"/>
  <c r="G347" i="16" a="1"/>
  <c r="G347" i="16" s="1"/>
  <c r="I347" i="16" a="1"/>
  <c r="I347" i="16" s="1"/>
  <c r="H347" i="16" a="1"/>
  <c r="H347" i="16" s="1"/>
  <c r="F347" i="16" a="1"/>
  <c r="F347" i="16" s="1"/>
  <c r="J347" i="16" a="1"/>
  <c r="J347" i="16" s="1"/>
  <c r="H261" i="16" a="1"/>
  <c r="H261" i="16" s="1"/>
  <c r="G261" i="16" a="1"/>
  <c r="G261" i="16" s="1"/>
  <c r="J261" i="16" a="1"/>
  <c r="J261" i="16" s="1"/>
  <c r="F261" i="16" a="1"/>
  <c r="F261" i="16" s="1"/>
  <c r="I261" i="16" a="1"/>
  <c r="I261" i="16" s="1"/>
  <c r="J64" i="16" a="1"/>
  <c r="J64" i="16" s="1"/>
  <c r="F64" i="16" a="1"/>
  <c r="F64" i="16" s="1"/>
  <c r="I64" i="16" a="1"/>
  <c r="I64" i="16" s="1"/>
  <c r="H64" i="16" a="1"/>
  <c r="H64" i="16" s="1"/>
  <c r="G64" i="16" a="1"/>
  <c r="G64" i="16" s="1"/>
  <c r="G232" i="16" a="1"/>
  <c r="G232" i="16" s="1"/>
  <c r="J232" i="16" a="1"/>
  <c r="J232" i="16" s="1"/>
  <c r="F232" i="16" a="1"/>
  <c r="F232" i="16" s="1"/>
  <c r="I232" i="16" a="1"/>
  <c r="I232" i="16" s="1"/>
  <c r="H232" i="16" a="1"/>
  <c r="H232" i="16" s="1"/>
  <c r="H43" i="16" a="1"/>
  <c r="H43" i="16" s="1"/>
  <c r="G43" i="16" a="1"/>
  <c r="G43" i="16" s="1"/>
  <c r="J43" i="16" a="1"/>
  <c r="J43" i="16" s="1"/>
  <c r="F43" i="16" a="1"/>
  <c r="F43" i="16" s="1"/>
  <c r="I43" i="16" a="1"/>
  <c r="I43" i="16" s="1"/>
  <c r="G100" i="16" a="1"/>
  <c r="G100" i="16" s="1"/>
  <c r="J100" i="16" a="1"/>
  <c r="J100" i="16" s="1"/>
  <c r="F100" i="16" a="1"/>
  <c r="F100" i="16" s="1"/>
  <c r="I100" i="16" a="1"/>
  <c r="I100" i="16" s="1"/>
  <c r="H100" i="16" a="1"/>
  <c r="H100" i="16" s="1"/>
  <c r="H78" i="16" a="1"/>
  <c r="H78" i="16" s="1"/>
  <c r="G78" i="16" a="1"/>
  <c r="G78" i="16" s="1"/>
  <c r="F78" i="16" a="1"/>
  <c r="F78" i="16" s="1"/>
  <c r="J78" i="16" a="1"/>
  <c r="J78" i="16" s="1"/>
  <c r="I78" i="16" a="1"/>
  <c r="I78" i="16" s="1"/>
  <c r="J197" i="16" a="1"/>
  <c r="J197" i="16" s="1"/>
  <c r="F197" i="16" a="1"/>
  <c r="F197" i="16" s="1"/>
  <c r="I197" i="16" a="1"/>
  <c r="I197" i="16" s="1"/>
  <c r="H197" i="16" a="1"/>
  <c r="H197" i="16" s="1"/>
  <c r="G197" i="16" a="1"/>
  <c r="G197" i="16" s="1"/>
  <c r="H127" i="16" a="1"/>
  <c r="H127" i="16" s="1"/>
  <c r="G127" i="16" a="1"/>
  <c r="G127" i="16" s="1"/>
  <c r="J127" i="16" a="1"/>
  <c r="J127" i="16" s="1"/>
  <c r="F127" i="16" a="1"/>
  <c r="F127" i="16" s="1"/>
  <c r="I127" i="16" a="1"/>
  <c r="I127" i="16" s="1"/>
  <c r="I154" i="16" a="1"/>
  <c r="I154" i="16" s="1"/>
  <c r="H154" i="16" a="1"/>
  <c r="H154" i="16" s="1"/>
  <c r="G154" i="16" a="1"/>
  <c r="G154" i="16" s="1"/>
  <c r="F154" i="16" a="1"/>
  <c r="F154" i="16" s="1"/>
  <c r="J154" i="16" a="1"/>
  <c r="J154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G80" i="16" a="1"/>
  <c r="G80" i="16" s="1"/>
  <c r="J80" i="16" a="1"/>
  <c r="J80" i="16" s="1"/>
  <c r="F80" i="16" a="1"/>
  <c r="F80" i="16" s="1"/>
  <c r="I80" i="16" a="1"/>
  <c r="I80" i="16" s="1"/>
  <c r="H80" i="16" a="1"/>
  <c r="H80" i="16" s="1"/>
  <c r="I317" i="16" a="1"/>
  <c r="I317" i="16" s="1"/>
  <c r="H317" i="16" a="1"/>
  <c r="H317" i="16" s="1"/>
  <c r="J317" i="16" a="1"/>
  <c r="J317" i="16" s="1"/>
  <c r="G317" i="16" a="1"/>
  <c r="G317" i="16" s="1"/>
  <c r="F317" i="16" a="1"/>
  <c r="F317" i="16" s="1"/>
  <c r="H278" i="16" a="1"/>
  <c r="H278" i="16" s="1"/>
  <c r="I278" i="16" a="1"/>
  <c r="I278" i="16" s="1"/>
  <c r="G278" i="16" a="1"/>
  <c r="G278" i="16" s="1"/>
  <c r="F278" i="16" a="1"/>
  <c r="F278" i="16" s="1"/>
  <c r="J278" i="16" a="1"/>
  <c r="J278" i="16" s="1"/>
  <c r="H329" i="16" a="1"/>
  <c r="H329" i="16" s="1"/>
  <c r="G329" i="16" a="1"/>
  <c r="G329" i="16" s="1"/>
  <c r="J329" i="16" a="1"/>
  <c r="J329" i="16" s="1"/>
  <c r="F329" i="16" a="1"/>
  <c r="F329" i="16" s="1"/>
  <c r="I329" i="16" a="1"/>
  <c r="I329" i="16" s="1"/>
  <c r="I112" i="16" a="1"/>
  <c r="I112" i="16" s="1"/>
  <c r="H112" i="16" a="1"/>
  <c r="H112" i="16" s="1"/>
  <c r="G112" i="16" a="1"/>
  <c r="G112" i="16" s="1"/>
  <c r="J112" i="16" a="1"/>
  <c r="J112" i="16" s="1"/>
  <c r="F112" i="16" a="1"/>
  <c r="F112" i="16" s="1"/>
  <c r="J386" i="16" a="1"/>
  <c r="J386" i="16" s="1"/>
  <c r="F386" i="16" a="1"/>
  <c r="F386" i="16" s="1"/>
  <c r="H386" i="16" a="1"/>
  <c r="H386" i="16" s="1"/>
  <c r="I386" i="16" a="1"/>
  <c r="I386" i="16" s="1"/>
  <c r="G386" i="16" a="1"/>
  <c r="G386" i="16" s="1"/>
  <c r="J138" i="16" a="1"/>
  <c r="J138" i="16" s="1"/>
  <c r="F138" i="16" a="1"/>
  <c r="F138" i="16" s="1"/>
  <c r="I138" i="16" a="1"/>
  <c r="I138" i="16" s="1"/>
  <c r="H138" i="16" a="1"/>
  <c r="H138" i="16" s="1"/>
  <c r="G138" i="16" a="1"/>
  <c r="G138" i="16" s="1"/>
  <c r="I387" i="16" a="1"/>
  <c r="I387" i="16" s="1"/>
  <c r="H387" i="16" a="1"/>
  <c r="H387" i="16" s="1"/>
  <c r="G387" i="16" a="1"/>
  <c r="G387" i="16" s="1"/>
  <c r="F387" i="16" a="1"/>
  <c r="F387" i="16" s="1"/>
  <c r="J387" i="16" a="1"/>
  <c r="J387" i="16" s="1"/>
  <c r="G12" i="16" a="1"/>
  <c r="G12" i="16" s="1"/>
  <c r="J12" i="16" a="1"/>
  <c r="J12" i="16" s="1"/>
  <c r="F12" i="16" a="1"/>
  <c r="F12" i="16" s="1"/>
  <c r="I12" i="16" a="1"/>
  <c r="I12" i="16" s="1"/>
  <c r="F20" i="1" s="1" a="1"/>
  <c r="F20" i="1" s="1"/>
  <c r="H12" i="16" a="1"/>
  <c r="H12" i="16" s="1"/>
  <c r="I124" i="16" a="1"/>
  <c r="I124" i="16" s="1"/>
  <c r="H124" i="16" a="1"/>
  <c r="H124" i="16" s="1"/>
  <c r="J124" i="16" a="1"/>
  <c r="J124" i="16" s="1"/>
  <c r="G124" i="16" a="1"/>
  <c r="G124" i="16" s="1"/>
  <c r="F124" i="16" a="1"/>
  <c r="F124" i="16" s="1"/>
  <c r="H84" i="16" a="1"/>
  <c r="H84" i="16" s="1"/>
  <c r="G84" i="16" a="1"/>
  <c r="G84" i="16" s="1"/>
  <c r="F84" i="16" a="1"/>
  <c r="F84" i="16" s="1"/>
  <c r="J84" i="16" a="1"/>
  <c r="J84" i="16" s="1"/>
  <c r="I84" i="16" a="1"/>
  <c r="I84" i="16" s="1"/>
  <c r="I163" i="16" a="1"/>
  <c r="I163" i="16" s="1"/>
  <c r="G163" i="16" a="1"/>
  <c r="G163" i="16" s="1"/>
  <c r="J163" i="16" a="1"/>
  <c r="J163" i="16" s="1"/>
  <c r="F163" i="16" a="1"/>
  <c r="F163" i="16" s="1"/>
  <c r="H163" i="16" a="1"/>
  <c r="H163" i="16" s="1"/>
  <c r="H56" i="16" a="1"/>
  <c r="H56" i="16" s="1"/>
  <c r="G56" i="16" a="1"/>
  <c r="G56" i="16" s="1"/>
  <c r="J56" i="16" a="1"/>
  <c r="J56" i="16" s="1"/>
  <c r="F56" i="16" a="1"/>
  <c r="F56" i="16" s="1"/>
  <c r="I56" i="16" a="1"/>
  <c r="I56" i="16" s="1"/>
  <c r="F349" i="16" a="1"/>
  <c r="F349" i="16" s="1"/>
  <c r="J349" i="16" a="1"/>
  <c r="J349" i="16" s="1"/>
  <c r="G349" i="16" a="1"/>
  <c r="G349" i="16" s="1"/>
  <c r="I349" i="16" a="1"/>
  <c r="I349" i="16" s="1"/>
  <c r="H349" i="16" a="1"/>
  <c r="H349" i="16" s="1"/>
  <c r="J224" i="16" a="1"/>
  <c r="J224" i="16" s="1"/>
  <c r="H224" i="16" a="1"/>
  <c r="H224" i="16" s="1"/>
  <c r="I224" i="16" a="1"/>
  <c r="I224" i="16" s="1"/>
  <c r="G224" i="16" a="1"/>
  <c r="G224" i="16" s="1"/>
  <c r="F224" i="16" a="1"/>
  <c r="F224" i="16" s="1"/>
  <c r="I150" i="16" a="1"/>
  <c r="I150" i="16" s="1"/>
  <c r="H150" i="16" a="1"/>
  <c r="H150" i="16" s="1"/>
  <c r="G150" i="16" a="1"/>
  <c r="G150" i="16" s="1"/>
  <c r="J150" i="16" a="1"/>
  <c r="J150" i="16" s="1"/>
  <c r="F150" i="16" a="1"/>
  <c r="F150" i="16" s="1"/>
  <c r="G316" i="16" a="1"/>
  <c r="G316" i="16" s="1"/>
  <c r="J316" i="16" a="1"/>
  <c r="J316" i="16" s="1"/>
  <c r="F316" i="16" a="1"/>
  <c r="F316" i="16" s="1"/>
  <c r="I316" i="16" a="1"/>
  <c r="I316" i="16" s="1"/>
  <c r="H316" i="16" a="1"/>
  <c r="H316" i="16" s="1"/>
  <c r="I327" i="16" a="1"/>
  <c r="I327" i="16" s="1"/>
  <c r="H327" i="16" a="1"/>
  <c r="H327" i="16" s="1"/>
  <c r="F327" i="16" a="1"/>
  <c r="F327" i="16" s="1"/>
  <c r="G327" i="16" a="1"/>
  <c r="G327" i="16" s="1"/>
  <c r="J327" i="16" a="1"/>
  <c r="J327" i="16" s="1"/>
  <c r="I178" i="16" a="1"/>
  <c r="I178" i="16" s="1"/>
  <c r="H178" i="16" a="1"/>
  <c r="H178" i="16" s="1"/>
  <c r="J178" i="16" a="1"/>
  <c r="J178" i="16" s="1"/>
  <c r="G178" i="16" a="1"/>
  <c r="G178" i="16" s="1"/>
  <c r="F178" i="16" a="1"/>
  <c r="F178" i="16" s="1"/>
  <c r="G340" i="16" a="1"/>
  <c r="G340" i="16" s="1"/>
  <c r="J340" i="16" a="1"/>
  <c r="J340" i="16" s="1"/>
  <c r="F340" i="16" a="1"/>
  <c r="F340" i="16" s="1"/>
  <c r="I340" i="16" a="1"/>
  <c r="I340" i="16" s="1"/>
  <c r="H340" i="16" a="1"/>
  <c r="H340" i="16" s="1"/>
  <c r="I145" i="16" a="1"/>
  <c r="I145" i="16" s="1"/>
  <c r="G145" i="16" a="1"/>
  <c r="G145" i="16" s="1"/>
  <c r="J145" i="16" a="1"/>
  <c r="J145" i="16" s="1"/>
  <c r="F145" i="16" a="1"/>
  <c r="F145" i="16" s="1"/>
  <c r="H145" i="16" a="1"/>
  <c r="H145" i="16" s="1"/>
  <c r="I172" i="16" a="1"/>
  <c r="I172" i="16" s="1"/>
  <c r="F198" i="1" s="1" a="1"/>
  <c r="F198" i="1" s="1"/>
  <c r="G172" i="16" a="1"/>
  <c r="G172" i="16" s="1"/>
  <c r="H172" i="16" a="1"/>
  <c r="H172" i="16" s="1"/>
  <c r="F172" i="16" a="1"/>
  <c r="F172" i="16" s="1"/>
  <c r="J172" i="16" a="1"/>
  <c r="J172" i="16" s="1"/>
  <c r="I238" i="16" a="1"/>
  <c r="I238" i="16" s="1"/>
  <c r="H238" i="16" a="1"/>
  <c r="H238" i="16" s="1"/>
  <c r="J238" i="16" a="1"/>
  <c r="J238" i="16" s="1"/>
  <c r="G238" i="16" a="1"/>
  <c r="G238" i="16" s="1"/>
  <c r="F238" i="16" a="1"/>
  <c r="F238" i="16" s="1"/>
  <c r="I65" i="16" a="1"/>
  <c r="I65" i="16" s="1"/>
  <c r="H65" i="16" a="1"/>
  <c r="H65" i="16" s="1"/>
  <c r="G65" i="16" a="1"/>
  <c r="G65" i="16" s="1"/>
  <c r="J65" i="16" a="1"/>
  <c r="J65" i="16" s="1"/>
  <c r="F65" i="16" a="1"/>
  <c r="F65" i="16" s="1"/>
  <c r="I4" i="16" a="1"/>
  <c r="I4" i="16" s="1"/>
  <c r="F4" i="1" s="1" a="1"/>
  <c r="F4" i="1" s="1"/>
  <c r="H4" i="16" a="1"/>
  <c r="H4" i="16" s="1"/>
  <c r="F4" i="16" a="1"/>
  <c r="F4" i="16" s="1"/>
  <c r="G4" i="16" a="1"/>
  <c r="G4" i="16" s="1"/>
  <c r="J4" i="16" a="1"/>
  <c r="J4" i="16" s="1"/>
  <c r="G302" i="16" a="1"/>
  <c r="G302" i="16" s="1"/>
  <c r="J302" i="16" a="1"/>
  <c r="J302" i="16" s="1"/>
  <c r="F302" i="16" a="1"/>
  <c r="F302" i="16" s="1"/>
  <c r="I302" i="16" a="1"/>
  <c r="I302" i="16" s="1"/>
  <c r="H302" i="16" a="1"/>
  <c r="H302" i="16" s="1"/>
  <c r="H203" i="16" a="1"/>
  <c r="H203" i="16" s="1"/>
  <c r="G203" i="16" a="1"/>
  <c r="G203" i="16" s="1"/>
  <c r="J203" i="16" a="1"/>
  <c r="J203" i="16" s="1"/>
  <c r="F203" i="16" a="1"/>
  <c r="F203" i="16" s="1"/>
  <c r="I203" i="16" a="1"/>
  <c r="I203" i="16" s="1"/>
  <c r="J313" i="16" a="1"/>
  <c r="J313" i="16" s="1"/>
  <c r="F313" i="16" a="1"/>
  <c r="F313" i="16" s="1"/>
  <c r="I313" i="16" a="1"/>
  <c r="I313" i="16" s="1"/>
  <c r="H313" i="16" a="1"/>
  <c r="H313" i="16" s="1"/>
  <c r="G313" i="16" a="1"/>
  <c r="G313" i="16" s="1"/>
  <c r="J121" i="16" a="1"/>
  <c r="J121" i="16" s="1"/>
  <c r="F121" i="16" a="1"/>
  <c r="F121" i="16" s="1"/>
  <c r="I121" i="16" a="1"/>
  <c r="I121" i="16" s="1"/>
  <c r="H121" i="16" a="1"/>
  <c r="H121" i="16" s="1"/>
  <c r="G121" i="16" a="1"/>
  <c r="G121" i="16" s="1"/>
  <c r="I196" i="16" a="1"/>
  <c r="I196" i="16" s="1"/>
  <c r="H196" i="16" a="1"/>
  <c r="H196" i="16" s="1"/>
  <c r="G196" i="16" a="1"/>
  <c r="G196" i="16" s="1"/>
  <c r="J196" i="16" a="1"/>
  <c r="J196" i="16" s="1"/>
  <c r="F196" i="16" a="1"/>
  <c r="F196" i="16" s="1"/>
  <c r="J107" i="16" a="1"/>
  <c r="J107" i="16" s="1"/>
  <c r="F107" i="16" a="1"/>
  <c r="F107" i="16" s="1"/>
  <c r="I107" i="16" a="1"/>
  <c r="I107" i="16" s="1"/>
  <c r="G107" i="16" a="1"/>
  <c r="G107" i="16" s="1"/>
  <c r="H107" i="16" a="1"/>
  <c r="H107" i="16" s="1"/>
  <c r="J292" i="16" a="1"/>
  <c r="J292" i="16" s="1"/>
  <c r="F292" i="16" a="1"/>
  <c r="F292" i="16" s="1"/>
  <c r="I292" i="16" a="1"/>
  <c r="I292" i="16" s="1"/>
  <c r="H292" i="16" a="1"/>
  <c r="H292" i="16" s="1"/>
  <c r="G292" i="16" a="1"/>
  <c r="G292" i="16" s="1"/>
  <c r="G295" i="16" a="1"/>
  <c r="G295" i="16" s="1"/>
  <c r="J295" i="16" a="1"/>
  <c r="J295" i="16" s="1"/>
  <c r="F295" i="16" a="1"/>
  <c r="F295" i="16" s="1"/>
  <c r="I295" i="16" a="1"/>
  <c r="I295" i="16" s="1"/>
  <c r="H295" i="16" a="1"/>
  <c r="H295" i="16" s="1"/>
  <c r="F344" i="16" a="1"/>
  <c r="F344" i="16" s="1"/>
  <c r="I57" i="16" a="1"/>
  <c r="I57" i="16" s="1"/>
  <c r="F351" i="16" a="1"/>
  <c r="F351" i="16" s="1"/>
  <c r="H87" i="16" a="1"/>
  <c r="H87" i="16" s="1"/>
  <c r="G31" i="16" a="1"/>
  <c r="G31" i="16" s="1"/>
  <c r="I74" i="16" a="1"/>
  <c r="I74" i="16" s="1"/>
  <c r="G269" i="16" a="1"/>
  <c r="G269" i="16" s="1"/>
  <c r="F23" i="1" l="1" a="1"/>
  <c r="F23" i="1" s="1"/>
  <c r="F3" i="1" a="1"/>
  <c r="F3" i="1" s="1"/>
  <c r="F88" i="1" a="1"/>
  <c r="F88" i="1" s="1"/>
  <c r="F121" i="1" a="1"/>
  <c r="F121" i="1" s="1"/>
  <c r="F78" i="1" a="1"/>
  <c r="F78" i="1" s="1"/>
  <c r="F79" i="1" a="1"/>
  <c r="F79" i="1" s="1"/>
  <c r="F113" i="1" a="1"/>
  <c r="F113" i="1" s="1"/>
  <c r="F92" i="1" a="1"/>
  <c r="F92" i="1" s="1"/>
  <c r="F26" i="1" a="1"/>
  <c r="F26" i="1" s="1"/>
  <c r="F52" i="1" a="1"/>
  <c r="F52" i="1" s="1"/>
  <c r="F46" i="1" a="1"/>
  <c r="F46" i="1" s="1"/>
  <c r="F83" i="1" a="1"/>
  <c r="F83" i="1" s="1"/>
  <c r="F14" i="1" a="1"/>
  <c r="F14" i="1" s="1"/>
  <c r="F10" i="1" a="1"/>
  <c r="F10" i="1" s="1"/>
  <c r="F85" i="1" a="1"/>
  <c r="F85" i="1" s="1"/>
  <c r="F84" i="1" a="1"/>
  <c r="F84" i="1" s="1"/>
  <c r="F182" i="1" a="1"/>
  <c r="F182" i="1" s="1"/>
  <c r="F143" i="1" a="1"/>
  <c r="F143" i="1" s="1"/>
  <c r="F73" i="1" a="1"/>
  <c r="F73" i="1" s="1"/>
  <c r="F57" i="1" a="1"/>
  <c r="F57" i="1" s="1"/>
  <c r="F200" i="1" a="1"/>
  <c r="F200" i="1" s="1"/>
  <c r="F124" i="1" a="1"/>
  <c r="F124" i="1" s="1"/>
  <c r="F169" i="1" a="1"/>
  <c r="F169" i="1" s="1"/>
  <c r="F39" i="1" a="1"/>
  <c r="F39" i="1" s="1"/>
  <c r="F186" i="1" a="1"/>
  <c r="F186" i="1" s="1"/>
  <c r="F59" i="1" a="1"/>
  <c r="F59" i="1" s="1"/>
  <c r="F58" i="1" a="1"/>
  <c r="F58" i="1" s="1"/>
  <c r="F51" i="1" a="1"/>
  <c r="F51" i="1" s="1"/>
  <c r="F98" i="1" a="1"/>
  <c r="F98" i="1" s="1"/>
  <c r="F183" i="1" a="1"/>
  <c r="F183" i="1" s="1"/>
  <c r="F99" i="1" a="1"/>
  <c r="F99" i="1" s="1"/>
  <c r="F136" i="1" a="1"/>
  <c r="F136" i="1" s="1"/>
  <c r="F91" i="1" a="1"/>
  <c r="F91" i="1" s="1"/>
  <c r="F35" i="1" a="1"/>
  <c r="F35" i="1" s="1"/>
  <c r="F108" i="1" a="1"/>
  <c r="F108" i="1" s="1"/>
  <c r="F194" i="1" a="1"/>
  <c r="F194" i="1" s="1"/>
  <c r="F170" i="1" a="1"/>
  <c r="F170" i="1" s="1"/>
  <c r="F187" i="1" a="1"/>
  <c r="F187" i="1" s="1"/>
  <c r="F60" i="1" a="1"/>
  <c r="F60" i="1" s="1"/>
  <c r="F120" i="1" a="1"/>
  <c r="F120" i="1" s="1"/>
  <c r="F74" i="1" a="1"/>
  <c r="F74" i="1" s="1"/>
  <c r="F68" i="1" a="1"/>
  <c r="F68" i="1" s="1"/>
  <c r="F64" i="1" a="1"/>
  <c r="F64" i="1" s="1"/>
  <c r="F49" i="1" a="1"/>
  <c r="F49" i="1" s="1"/>
  <c r="F102" i="1" a="1"/>
  <c r="F102" i="1" s="1"/>
  <c r="F150" i="1" a="1"/>
  <c r="F150" i="1" s="1"/>
  <c r="F166" i="1" a="1"/>
  <c r="F166" i="1" s="1"/>
  <c r="F133" i="1" a="1"/>
  <c r="F133" i="1" s="1"/>
  <c r="F94" i="1" a="1"/>
  <c r="F94" i="1" s="1"/>
  <c r="F75" i="1" a="1"/>
  <c r="F75" i="1" s="1"/>
  <c r="F17" i="1" a="1"/>
  <c r="F17" i="1" s="1"/>
  <c r="F16" i="1" a="1"/>
  <c r="F16" i="1" s="1"/>
  <c r="F13" i="1" a="1"/>
  <c r="F13" i="1" s="1"/>
  <c r="F112" i="1" a="1"/>
  <c r="F112" i="1" s="1"/>
  <c r="F61" i="1" a="1"/>
  <c r="F61" i="1" s="1"/>
  <c r="F97" i="1" a="1"/>
  <c r="F97" i="1" s="1"/>
  <c r="F11" i="1" a="1"/>
  <c r="F11" i="1" s="1"/>
  <c r="F9" i="1" a="1"/>
  <c r="F9" i="1" s="1"/>
  <c r="F47" i="1" a="1"/>
  <c r="F47" i="1" s="1"/>
  <c r="F93" i="1" a="1"/>
  <c r="F93" i="1" s="1"/>
  <c r="F53" i="1" a="1"/>
  <c r="F53" i="1" s="1"/>
  <c r="F114" i="1" a="1"/>
  <c r="F114" i="1" s="1"/>
  <c r="F15" i="1" a="1"/>
  <c r="F15" i="1" s="1"/>
  <c r="F8" i="1" a="1"/>
  <c r="F8" i="1" s="1"/>
  <c r="F6" i="1" a="1"/>
  <c r="F6" i="1" s="1"/>
  <c r="F42" i="1" a="1"/>
  <c r="F42" i="1" s="1"/>
  <c r="F33" i="1" a="1"/>
  <c r="F33" i="1" s="1"/>
  <c r="F69" i="1" a="1"/>
  <c r="F69" i="1" s="1"/>
  <c r="F19" i="1" a="1"/>
  <c r="F19" i="1" s="1"/>
  <c r="F34" i="1" a="1"/>
  <c r="F34" i="1" s="1"/>
  <c r="F12" i="1" a="1"/>
  <c r="F12" i="1" s="1"/>
  <c r="F105" i="1" a="1"/>
  <c r="F105" i="1" s="1"/>
  <c r="F65" i="1" a="1"/>
  <c r="F65" i="1" s="1"/>
  <c r="F50" i="1" a="1"/>
  <c r="F50" i="1" s="1"/>
  <c r="F156" i="1" a="1"/>
  <c r="F156" i="1" s="1"/>
  <c r="F56" i="1" a="1"/>
  <c r="F56" i="1" s="1"/>
  <c r="F43" i="1" a="1"/>
  <c r="F43" i="1" s="1"/>
  <c r="F48" i="1" a="1"/>
  <c r="F48" i="1" s="1"/>
  <c r="F38" i="1" a="1"/>
  <c r="F38" i="1" s="1"/>
  <c r="F70" i="1" a="1"/>
  <c r="F70" i="1" s="1"/>
  <c r="F130" i="1" a="1"/>
  <c r="F130" i="1" s="1"/>
  <c r="F115" i="1" a="1"/>
  <c r="F115" i="1" s="1"/>
  <c r="F7" i="1" a="1"/>
  <c r="F7" i="1" s="1"/>
  <c r="F5" i="1" a="1"/>
  <c r="F5" i="1" s="1"/>
  <c r="F155" i="1" a="1"/>
  <c r="F155" i="1" s="1"/>
  <c r="F197" i="1" a="1"/>
  <c r="F197" i="1" s="1"/>
  <c r="F199" i="1" a="1"/>
  <c r="F199" i="1" s="1"/>
  <c r="F81" i="1" a="1"/>
  <c r="F81" i="1" s="1"/>
  <c r="F80" i="1" a="1"/>
  <c r="F80" i="1" s="1"/>
  <c r="F172" i="1" a="1"/>
  <c r="F172" i="1" s="1"/>
  <c r="F171" i="1" a="1"/>
  <c r="F171" i="1" s="1"/>
  <c r="F123" i="1" a="1"/>
  <c r="F123" i="1" s="1"/>
  <c r="F122" i="1" a="1"/>
  <c r="F122" i="1" s="1"/>
  <c r="F138" i="1" a="1"/>
  <c r="F138" i="1" s="1"/>
  <c r="F137" i="1" a="1"/>
  <c r="F137" i="1" s="1"/>
  <c r="F185" i="1" a="1"/>
  <c r="F185" i="1" s="1"/>
  <c r="F184" i="1" a="1"/>
  <c r="F184" i="1" s="1"/>
  <c r="F160" i="1" a="1"/>
  <c r="F160" i="1" s="1"/>
  <c r="F159" i="1" a="1"/>
  <c r="F159" i="1" s="1"/>
  <c r="F196" i="1" a="1"/>
  <c r="F196" i="1" s="1"/>
  <c r="F195" i="1" a="1"/>
  <c r="F195" i="1" s="1"/>
  <c r="F128" i="1" a="1"/>
  <c r="F128" i="1" s="1"/>
  <c r="F127" i="1" a="1"/>
  <c r="F127" i="1" s="1"/>
  <c r="F28" i="1" a="1"/>
  <c r="F28" i="1" s="1"/>
  <c r="F27" i="1" a="1"/>
  <c r="F27" i="1" s="1"/>
  <c r="F37" i="1" a="1"/>
  <c r="F37" i="1" s="1"/>
  <c r="F36" i="1" a="1"/>
  <c r="F36" i="1" s="1"/>
  <c r="F173" i="1" a="1"/>
  <c r="F173" i="1" s="1"/>
  <c r="F179" i="1" a="1"/>
  <c r="F179" i="1" s="1"/>
  <c r="F178" i="1" a="1"/>
  <c r="F178" i="1" s="1"/>
  <c r="F175" i="1" a="1"/>
  <c r="F175" i="1" s="1"/>
  <c r="F174" i="1" a="1"/>
  <c r="F174" i="1" s="1"/>
  <c r="F110" i="1" a="1"/>
  <c r="F110" i="1" s="1"/>
  <c r="F109" i="1" a="1"/>
  <c r="F109" i="1" s="1"/>
  <c r="F96" i="1" a="1"/>
  <c r="F96" i="1" s="1"/>
  <c r="F95" i="1" a="1"/>
  <c r="F95" i="1" s="1"/>
  <c r="F181" i="1" a="1"/>
  <c r="F181" i="1" s="1"/>
  <c r="F180" i="1" a="1"/>
  <c r="F180" i="1" s="1"/>
  <c r="F41" i="1" a="1"/>
  <c r="F41" i="1" s="1"/>
  <c r="F40" i="1" a="1"/>
  <c r="F40" i="1" s="1"/>
  <c r="F147" i="1" a="1"/>
  <c r="F147" i="1" s="1"/>
  <c r="F146" i="1" a="1"/>
  <c r="F146" i="1" s="1"/>
  <c r="F165" i="1" a="1"/>
  <c r="F165" i="1" s="1"/>
  <c r="F140" i="1" a="1"/>
  <c r="F140" i="1" s="1"/>
  <c r="F139" i="1" a="1"/>
  <c r="F139" i="1" s="1"/>
  <c r="F45" i="1" a="1"/>
  <c r="F45" i="1" s="1"/>
  <c r="F44" i="1" a="1"/>
  <c r="F44" i="1" s="1"/>
  <c r="F77" i="1" a="1"/>
  <c r="F77" i="1" s="1"/>
  <c r="F76" i="1" a="1"/>
  <c r="F76" i="1" s="1"/>
  <c r="F72" i="1" a="1"/>
  <c r="F72" i="1" s="1"/>
  <c r="F71" i="1" a="1"/>
  <c r="F71" i="1" s="1"/>
  <c r="F30" i="1" a="1"/>
  <c r="F30" i="1" s="1"/>
  <c r="F29" i="1" a="1"/>
  <c r="F29" i="1" s="1"/>
  <c r="F101" i="1" a="1"/>
  <c r="F101" i="1" s="1"/>
  <c r="F100" i="1" a="1"/>
  <c r="F100" i="1" s="1"/>
  <c r="F90" i="1" a="1"/>
  <c r="F90" i="1" s="1"/>
  <c r="F89" i="1" a="1"/>
  <c r="F89" i="1" s="1"/>
  <c r="F107" i="1" a="1"/>
  <c r="F107" i="1" s="1"/>
  <c r="F106" i="1" a="1"/>
  <c r="F106" i="1" s="1"/>
  <c r="F193" i="1" a="1"/>
  <c r="F193" i="1" s="1"/>
  <c r="F192" i="1" a="1"/>
  <c r="F192" i="1" s="1"/>
  <c r="F87" i="1" a="1"/>
  <c r="F87" i="1" s="1"/>
  <c r="F86" i="1" a="1"/>
  <c r="F86" i="1" s="1"/>
  <c r="F158" i="1" a="1"/>
  <c r="F158" i="1" s="1"/>
  <c r="F157" i="1" a="1"/>
  <c r="F157" i="1" s="1"/>
  <c r="F149" i="1" a="1"/>
  <c r="F149" i="1" s="1"/>
  <c r="F145" i="1" a="1"/>
  <c r="F145" i="1" s="1"/>
  <c r="F144" i="1" a="1"/>
  <c r="F144" i="1" s="1"/>
  <c r="F32" i="1" a="1"/>
  <c r="F32" i="1" s="1"/>
  <c r="F31" i="1" a="1"/>
  <c r="F31" i="1" s="1"/>
  <c r="F191" i="1" a="1"/>
  <c r="F191" i="1" s="1"/>
  <c r="F190" i="1" a="1"/>
  <c r="F190" i="1" s="1"/>
  <c r="F164" i="1" a="1"/>
  <c r="F164" i="1" s="1"/>
  <c r="F163" i="1" a="1"/>
  <c r="F163" i="1" s="1"/>
  <c r="F25" i="1" a="1"/>
  <c r="F25" i="1" s="1"/>
  <c r="F24" i="1" a="1"/>
  <c r="F24" i="1" s="1"/>
  <c r="F132" i="1" a="1"/>
  <c r="F132" i="1" s="1"/>
  <c r="F131" i="1" a="1"/>
  <c r="F131" i="1" s="1"/>
  <c r="F104" i="1" a="1"/>
  <c r="F104" i="1" s="1"/>
  <c r="F103" i="1" a="1"/>
  <c r="F103" i="1" s="1"/>
  <c r="F111" i="1" a="1"/>
  <c r="F111" i="1" s="1"/>
  <c r="F152" i="1" a="1"/>
  <c r="F152" i="1" s="1"/>
  <c r="F151" i="1" a="1"/>
  <c r="F151" i="1" s="1"/>
  <c r="F148" i="1" a="1"/>
  <c r="F148" i="1" s="1"/>
  <c r="F154" i="1" a="1"/>
  <c r="F154" i="1" s="1"/>
  <c r="F153" i="1" a="1"/>
  <c r="F153" i="1" s="1"/>
  <c r="F117" i="1" a="1"/>
  <c r="F117" i="1" s="1"/>
  <c r="F116" i="1" a="1"/>
  <c r="F116" i="1" s="1"/>
  <c r="F55" i="1" a="1"/>
  <c r="F55" i="1" s="1"/>
  <c r="F54" i="1" a="1"/>
  <c r="F54" i="1" s="1"/>
  <c r="F82" i="1" a="1"/>
  <c r="F82" i="1" s="1"/>
  <c r="F22" i="1" a="1"/>
  <c r="F22" i="1" s="1"/>
  <c r="F21" i="1" a="1"/>
  <c r="F21" i="1" s="1"/>
  <c r="F135" i="1" a="1"/>
  <c r="F135" i="1" s="1"/>
  <c r="F134" i="1" a="1"/>
  <c r="F134" i="1" s="1"/>
  <c r="F189" i="1" a="1"/>
  <c r="F189" i="1" s="1"/>
  <c r="F188" i="1" a="1"/>
  <c r="F188" i="1" s="1"/>
  <c r="F126" i="1" a="1"/>
  <c r="F126" i="1" s="1"/>
  <c r="F125" i="1" a="1"/>
  <c r="F125" i="1" s="1"/>
  <c r="F168" i="1" a="1"/>
  <c r="F168" i="1" s="1"/>
  <c r="F167" i="1" a="1"/>
  <c r="F167" i="1" s="1"/>
  <c r="F177" i="1" a="1"/>
  <c r="F177" i="1" s="1"/>
  <c r="F176" i="1" a="1"/>
  <c r="F176" i="1" s="1"/>
  <c r="F142" i="1" a="1"/>
  <c r="F142" i="1" s="1"/>
  <c r="F141" i="1" a="1"/>
  <c r="F141" i="1" s="1"/>
  <c r="F162" i="1" a="1"/>
  <c r="F162" i="1" s="1"/>
  <c r="F161" i="1" a="1"/>
  <c r="F161" i="1" s="1"/>
  <c r="F119" i="1" a="1"/>
  <c r="F119" i="1" s="1"/>
  <c r="F118" i="1" a="1"/>
  <c r="F118" i="1" s="1"/>
  <c r="F63" i="1" a="1"/>
  <c r="F63" i="1" s="1"/>
  <c r="F62" i="1" a="1"/>
  <c r="F62" i="1" s="1"/>
  <c r="F67" i="1" a="1"/>
  <c r="F67" i="1" s="1"/>
  <c r="F66" i="1" a="1"/>
  <c r="F66" i="1" s="1"/>
  <c r="F129" i="1" a="1"/>
  <c r="F129" i="1" s="1"/>
  <c r="K3" i="1" l="1"/>
  <c r="K91" i="6"/>
  <c r="J91" i="6"/>
  <c r="L9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7136B5-8937-4253-9139-557A97B88E87}" keepAlive="1" name="Query - Table11" description="Connection to the 'Table11' query in the workbook." type="5" refreshedVersion="6" background="1">
    <dbPr connection="Provider=Microsoft.Mashup.OleDb.1;Data Source=$Workbook$;Location=Table11;Extended Properties=&quot;&quot;" command="SELECT * FROM [Table11]"/>
  </connection>
  <connection id="2" xr16:uid="{56DA2501-8E19-4C31-97A0-D3FC3F99A3CD}" keepAlive="1" name="Query - Table2" description="Connection to the 'Table2' query in the workbook." type="5" refreshedVersion="6" background="1">
    <dbPr connection="Provider=Microsoft.Mashup.OleDb.1;Data Source=$Workbook$;Location=Table2;Extended Properties=&quot;&quot;" command="SELECT * FROM [Table2]"/>
  </connection>
  <connection id="3" xr16:uid="{7C032856-DDCE-4AD7-9083-79C8109DBF96}" keepAlive="1" name="Query - Table4" description="Connection to the 'Table4' query in the workbook." type="5" refreshedVersion="6" background="1">
    <dbPr connection="Provider=Microsoft.Mashup.OleDb.1;Data Source=$Workbook$;Location=Table4;Extended Properties=&quot;&quot;" command="SELECT * FROM [Table4]"/>
  </connection>
  <connection id="4" xr16:uid="{508ED5F5-61B7-4D65-9DDB-BB083891FD62}" keepAlive="1" name="Query - Table6" description="Connection to the 'Table6' query in the workbook." type="5" refreshedVersion="6" background="1">
    <dbPr connection="Provider=Microsoft.Mashup.OleDb.1;Data Source=$Workbook$;Location=Table6;Extended Properties=&quot;&quot;" command="SELECT * FROM [Table6]"/>
  </connection>
  <connection id="5" xr16:uid="{9ECB8793-19BB-4D6A-9386-1A11B24B021B}" keepAlive="1" name="Query - Table6 (2)" description="Connection to the 'Table6 (2)' query in the workbook." type="5" refreshedVersion="6" background="1">
    <dbPr connection="Provider=Microsoft.Mashup.OleDb.1;Data Source=$Workbook$;Location=Table6 (2);Extended Properties=&quot;&quot;" command="SELECT * FROM [Table6 (2)]"/>
  </connection>
  <connection id="6" xr16:uid="{38B67873-F37F-41EB-BBB1-52E72883C6B3}" keepAlive="1" name="Query - Table9" description="Connection to the 'Table9' query in the workbook." type="5" refreshedVersion="6" background="1">
    <dbPr connection="Provider=Microsoft.Mashup.OleDb.1;Data Source=$Workbook$;Location=Table9;Extended Properties=&quot;&quot;" command="SELECT * FROM [Table9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<sst xmlns="http://schemas.openxmlformats.org/spreadsheetml/2006/main" count="5009" uniqueCount="542">
  <si>
    <t>Home</t>
  </si>
  <si>
    <t>PlayerID</t>
  </si>
  <si>
    <t>Name</t>
  </si>
  <si>
    <t>Team</t>
  </si>
  <si>
    <t>Position</t>
  </si>
  <si>
    <t>xG</t>
  </si>
  <si>
    <t>Big Chances</t>
  </si>
  <si>
    <t>Away</t>
  </si>
  <si>
    <t>Home Normalised</t>
  </si>
  <si>
    <t>Away Normalised</t>
  </si>
  <si>
    <t>Player Info</t>
  </si>
  <si>
    <t>Player ID</t>
  </si>
  <si>
    <t>Liverpool</t>
  </si>
  <si>
    <t>Salah</t>
  </si>
  <si>
    <t>Metric Weightings</t>
  </si>
  <si>
    <t>Gameweek Weightings</t>
  </si>
  <si>
    <t>Scale Factor</t>
  </si>
  <si>
    <t>Gameweek</t>
  </si>
  <si>
    <t>Weighting</t>
  </si>
  <si>
    <t>Weighting%</t>
  </si>
  <si>
    <t>Cumulative%</t>
  </si>
  <si>
    <t>Next Gameweek</t>
  </si>
  <si>
    <t>Attacking</t>
  </si>
  <si>
    <t>Defending</t>
  </si>
  <si>
    <t>Attacking Normalised</t>
  </si>
  <si>
    <t>Defending Normalised</t>
  </si>
  <si>
    <t>xGA</t>
  </si>
  <si>
    <t>Big Chances Conc.</t>
  </si>
  <si>
    <t>Attacking Rankings</t>
  </si>
  <si>
    <t>Rankings</t>
  </si>
  <si>
    <t>BLANK</t>
  </si>
  <si>
    <t>ARS</t>
  </si>
  <si>
    <t>AVL</t>
  </si>
  <si>
    <t>Shots In Box</t>
  </si>
  <si>
    <t>G</t>
  </si>
  <si>
    <t>xA</t>
  </si>
  <si>
    <t>Man City</t>
  </si>
  <si>
    <t>Chelsea</t>
  </si>
  <si>
    <t>West Ham</t>
  </si>
  <si>
    <t>Burnley</t>
  </si>
  <si>
    <t>Southampton</t>
  </si>
  <si>
    <t>Leicester</t>
  </si>
  <si>
    <t>Man Utd</t>
  </si>
  <si>
    <t>Brighton</t>
  </si>
  <si>
    <t>Aston Villa</t>
  </si>
  <si>
    <t>Arsenal</t>
  </si>
  <si>
    <t>Everton</t>
  </si>
  <si>
    <t>Sheffield Utd</t>
  </si>
  <si>
    <t>Wolves</t>
  </si>
  <si>
    <t>Crystal Palace</t>
  </si>
  <si>
    <t>Newcastle</t>
  </si>
  <si>
    <t>Spurs</t>
  </si>
  <si>
    <t>Leeds</t>
  </si>
  <si>
    <t>Fulham</t>
  </si>
  <si>
    <t>West Brom</t>
  </si>
  <si>
    <t>Game</t>
  </si>
  <si>
    <t>Game-Team-H/A</t>
  </si>
  <si>
    <t>TeamID</t>
  </si>
  <si>
    <t>F</t>
  </si>
  <si>
    <t>xCS</t>
  </si>
  <si>
    <t>£M</t>
  </si>
  <si>
    <t>xPts</t>
  </si>
  <si>
    <t>Kane</t>
  </si>
  <si>
    <t>TOT</t>
  </si>
  <si>
    <t>Agüero</t>
  </si>
  <si>
    <t>MCI</t>
  </si>
  <si>
    <t>Vardy</t>
  </si>
  <si>
    <t>LEI</t>
  </si>
  <si>
    <t>Jesus</t>
  </si>
  <si>
    <t>Firmino</t>
  </si>
  <si>
    <t>LIV</t>
  </si>
  <si>
    <t>Martial</t>
  </si>
  <si>
    <t>MUN</t>
  </si>
  <si>
    <t>Jiménez</t>
  </si>
  <si>
    <t>WOL</t>
  </si>
  <si>
    <t>Lacazette</t>
  </si>
  <si>
    <t>Ings</t>
  </si>
  <si>
    <t>SOU</t>
  </si>
  <si>
    <t>Richarlison</t>
  </si>
  <si>
    <t>EVE</t>
  </si>
  <si>
    <t>Abraham</t>
  </si>
  <si>
    <t>CHE</t>
  </si>
  <si>
    <t>Callum Wilson</t>
  </si>
  <si>
    <t>Calvert-Lewin</t>
  </si>
  <si>
    <t>Giroud</t>
  </si>
  <si>
    <t>Antonio</t>
  </si>
  <si>
    <t>WHU</t>
  </si>
  <si>
    <t>Maupay</t>
  </si>
  <si>
    <t>BHA</t>
  </si>
  <si>
    <t>Wood</t>
  </si>
  <si>
    <t>BUR</t>
  </si>
  <si>
    <t>Haller</t>
  </si>
  <si>
    <t>Pukki</t>
  </si>
  <si>
    <t>Deeney</t>
  </si>
  <si>
    <t>Deulofeu</t>
  </si>
  <si>
    <t>King</t>
  </si>
  <si>
    <t>Samatta</t>
  </si>
  <si>
    <t>Nketiah</t>
  </si>
  <si>
    <t>Ayew</t>
  </si>
  <si>
    <t>CRY</t>
  </si>
  <si>
    <t>Batshuayi</t>
  </si>
  <si>
    <t>Tosun</t>
  </si>
  <si>
    <t>Iheanacho</t>
  </si>
  <si>
    <t>Gayle</t>
  </si>
  <si>
    <t>NEW</t>
  </si>
  <si>
    <t>Sharp</t>
  </si>
  <si>
    <t>SHU</t>
  </si>
  <si>
    <t>Adams</t>
  </si>
  <si>
    <t>Rodriguez</t>
  </si>
  <si>
    <t>Joelinton</t>
  </si>
  <si>
    <t>Kean</t>
  </si>
  <si>
    <t>McBurnie</t>
  </si>
  <si>
    <t>Welbeck</t>
  </si>
  <si>
    <t>Benteke</t>
  </si>
  <si>
    <t>McGoldrick</t>
  </si>
  <si>
    <t>Connolly</t>
  </si>
  <si>
    <t>Origi</t>
  </si>
  <si>
    <t>Carroll</t>
  </si>
  <si>
    <t>Drmic</t>
  </si>
  <si>
    <t>Solanke</t>
  </si>
  <si>
    <t>Muto</t>
  </si>
  <si>
    <t>Obafemi</t>
  </si>
  <si>
    <t>Murray</t>
  </si>
  <si>
    <t>Vydra</t>
  </si>
  <si>
    <t>Davis</t>
  </si>
  <si>
    <t>M</t>
  </si>
  <si>
    <t>Aubameyang</t>
  </si>
  <si>
    <t>Mané</t>
  </si>
  <si>
    <t>Sterling</t>
  </si>
  <si>
    <t>De Bruyne</t>
  </si>
  <si>
    <t>Fernandes</t>
  </si>
  <si>
    <t>Rashford</t>
  </si>
  <si>
    <t>Son</t>
  </si>
  <si>
    <t>Eriksen</t>
  </si>
  <si>
    <t>Mahrez</t>
  </si>
  <si>
    <t>Pulisic</t>
  </si>
  <si>
    <t>Willian</t>
  </si>
  <si>
    <t>Pogba</t>
  </si>
  <si>
    <t>Pépé</t>
  </si>
  <si>
    <t>Alli</t>
  </si>
  <si>
    <t>Bernardo Silva</t>
  </si>
  <si>
    <t>Bergwijn</t>
  </si>
  <si>
    <t>David Silva</t>
  </si>
  <si>
    <t>Greenwood</t>
  </si>
  <si>
    <t>Grealish</t>
  </si>
  <si>
    <t>Zaha</t>
  </si>
  <si>
    <t>Sigurdsson</t>
  </si>
  <si>
    <t>Maddison</t>
  </si>
  <si>
    <t>Lucas Moura</t>
  </si>
  <si>
    <t>Özil</t>
  </si>
  <si>
    <t>Mount</t>
  </si>
  <si>
    <t>Lo Celso</t>
  </si>
  <si>
    <t>Fraser</t>
  </si>
  <si>
    <t>Pedro</t>
  </si>
  <si>
    <t>Lanzini</t>
  </si>
  <si>
    <t>Felipe Anderson</t>
  </si>
  <si>
    <t>Traoré</t>
  </si>
  <si>
    <t>Fornals</t>
  </si>
  <si>
    <t>Tielemans</t>
  </si>
  <si>
    <t>Chamberlain</t>
  </si>
  <si>
    <t>Bowen</t>
  </si>
  <si>
    <t>Foden</t>
  </si>
  <si>
    <t>Lallana</t>
  </si>
  <si>
    <t>Pérez</t>
  </si>
  <si>
    <t>Redmond</t>
  </si>
  <si>
    <t>Vrancic</t>
  </si>
  <si>
    <t>Brooks</t>
  </si>
  <si>
    <t>Iwobi</t>
  </si>
  <si>
    <t>El Ghazi</t>
  </si>
  <si>
    <t>Buendía</t>
  </si>
  <si>
    <t>Fleck</t>
  </si>
  <si>
    <t>Trossard</t>
  </si>
  <si>
    <t>Groß</t>
  </si>
  <si>
    <t>McNeil</t>
  </si>
  <si>
    <t>Barkley</t>
  </si>
  <si>
    <t>Hudson-Odoi</t>
  </si>
  <si>
    <t>Loftus-Cheek</t>
  </si>
  <si>
    <t>Townsend</t>
  </si>
  <si>
    <t>Milivojevic</t>
  </si>
  <si>
    <t>Walcott</t>
  </si>
  <si>
    <t>Bernard</t>
  </si>
  <si>
    <t>Mata</t>
  </si>
  <si>
    <t>Almirón</t>
  </si>
  <si>
    <t>Ward-Prowse</t>
  </si>
  <si>
    <t>Lamela</t>
  </si>
  <si>
    <t>Yarmolenko</t>
  </si>
  <si>
    <t>Snodgrass</t>
  </si>
  <si>
    <t>Hourihane</t>
  </si>
  <si>
    <t>Sarr</t>
  </si>
  <si>
    <t>Stanislas</t>
  </si>
  <si>
    <t>Danjuma</t>
  </si>
  <si>
    <t>Pereyra</t>
  </si>
  <si>
    <t>Mac Allister</t>
  </si>
  <si>
    <t>Nelson</t>
  </si>
  <si>
    <t>Saka</t>
  </si>
  <si>
    <t>Jahanbakhsh</t>
  </si>
  <si>
    <t>Gudmundsson</t>
  </si>
  <si>
    <t>Westwood</t>
  </si>
  <si>
    <t>Kovacic</t>
  </si>
  <si>
    <t>Schlupp</t>
  </si>
  <si>
    <t>McArthur</t>
  </si>
  <si>
    <t>André Gomes</t>
  </si>
  <si>
    <t>Albrighton</t>
  </si>
  <si>
    <t>Gray</t>
  </si>
  <si>
    <t>Henderson</t>
  </si>
  <si>
    <t>Wijnaldum</t>
  </si>
  <si>
    <t>Milner</t>
  </si>
  <si>
    <t>Fabinho</t>
  </si>
  <si>
    <t>Keita</t>
  </si>
  <si>
    <t>Gündogan</t>
  </si>
  <si>
    <t>Fred</t>
  </si>
  <si>
    <t>Shelvey</t>
  </si>
  <si>
    <t>Armstrong</t>
  </si>
  <si>
    <t>Winks</t>
  </si>
  <si>
    <t>Praet</t>
  </si>
  <si>
    <t>Saint-Maximin</t>
  </si>
  <si>
    <t>Neto</t>
  </si>
  <si>
    <t>Podence</t>
  </si>
  <si>
    <t>Xhaka</t>
  </si>
  <si>
    <t>Neves</t>
  </si>
  <si>
    <t>Moutinho</t>
  </si>
  <si>
    <t>McGinn</t>
  </si>
  <si>
    <t>Lundstram</t>
  </si>
  <si>
    <t>Rodrigo</t>
  </si>
  <si>
    <t>Djenepo</t>
  </si>
  <si>
    <t>Trézéguet</t>
  </si>
  <si>
    <t>Harry Wilson</t>
  </si>
  <si>
    <t>Doucouré</t>
  </si>
  <si>
    <t>Hughes</t>
  </si>
  <si>
    <t>Hernández</t>
  </si>
  <si>
    <t>Lazaro</t>
  </si>
  <si>
    <t>Ceballos</t>
  </si>
  <si>
    <t>Berge</t>
  </si>
  <si>
    <t>Guendouzi</t>
  </si>
  <si>
    <t>Willock</t>
  </si>
  <si>
    <t>Douglas Luiz</t>
  </si>
  <si>
    <t>Osborn</t>
  </si>
  <si>
    <t>Martinelli</t>
  </si>
  <si>
    <t>Soucek</t>
  </si>
  <si>
    <t>Brownhill</t>
  </si>
  <si>
    <t>Torreira</t>
  </si>
  <si>
    <t>Lewis Cook</t>
  </si>
  <si>
    <t>March</t>
  </si>
  <si>
    <t>Pröpper</t>
  </si>
  <si>
    <t>Hendrick</t>
  </si>
  <si>
    <t>Brady</t>
  </si>
  <si>
    <t>Cork</t>
  </si>
  <si>
    <t>Kanté</t>
  </si>
  <si>
    <t>Jorginho</t>
  </si>
  <si>
    <t>Kouyaté</t>
  </si>
  <si>
    <t>Meyer</t>
  </si>
  <si>
    <t>Mooy</t>
  </si>
  <si>
    <t>Ndidi</t>
  </si>
  <si>
    <t>Choudhury</t>
  </si>
  <si>
    <t>Delph</t>
  </si>
  <si>
    <t>Matic</t>
  </si>
  <si>
    <t>Ritchie</t>
  </si>
  <si>
    <t>Hayden</t>
  </si>
  <si>
    <t>Højbjerg</t>
  </si>
  <si>
    <t>Sissoko</t>
  </si>
  <si>
    <t>Rice</t>
  </si>
  <si>
    <t>Noble</t>
  </si>
  <si>
    <t>Dendoncker</t>
  </si>
  <si>
    <t>Stiepermann</t>
  </si>
  <si>
    <t>Billing</t>
  </si>
  <si>
    <t>McLean</t>
  </si>
  <si>
    <t>Lerma</t>
  </si>
  <si>
    <t>Gosling</t>
  </si>
  <si>
    <t>Cleverley</t>
  </si>
  <si>
    <t>Capoue</t>
  </si>
  <si>
    <t>Bentaleb</t>
  </si>
  <si>
    <t>Bissouma</t>
  </si>
  <si>
    <t>Riedewald</t>
  </si>
  <si>
    <t>McCarthy</t>
  </si>
  <si>
    <t>Oriol Romeu</t>
  </si>
  <si>
    <t>Cantwell</t>
  </si>
  <si>
    <t>Nakamba</t>
  </si>
  <si>
    <t>Gilmour</t>
  </si>
  <si>
    <t>Alzate</t>
  </si>
  <si>
    <t>Gordon</t>
  </si>
  <si>
    <t>Smallbone</t>
  </si>
  <si>
    <t>Alexander-Arnold</t>
  </si>
  <si>
    <t>D</t>
  </si>
  <si>
    <t>Robertson</t>
  </si>
  <si>
    <t>van Dijk</t>
  </si>
  <si>
    <t>Laporte</t>
  </si>
  <si>
    <t>Alonso</t>
  </si>
  <si>
    <t>Azpilicueta</t>
  </si>
  <si>
    <t>Doherty</t>
  </si>
  <si>
    <t>Digne</t>
  </si>
  <si>
    <t>Mendy</t>
  </si>
  <si>
    <t>Walker</t>
  </si>
  <si>
    <t>Fernandinho</t>
  </si>
  <si>
    <t>Zinchenko</t>
  </si>
  <si>
    <t>Alderweireld</t>
  </si>
  <si>
    <t>Sánchez</t>
  </si>
  <si>
    <t>Aurier</t>
  </si>
  <si>
    <t>Boly</t>
  </si>
  <si>
    <t>Cancelo</t>
  </si>
  <si>
    <t>Tarkowski</t>
  </si>
  <si>
    <t>David Luiz</t>
  </si>
  <si>
    <t>van Aanholt</t>
  </si>
  <si>
    <t>Wan-Bissaka</t>
  </si>
  <si>
    <t>Mina</t>
  </si>
  <si>
    <t>Chilwell</t>
  </si>
  <si>
    <t>Maguire</t>
  </si>
  <si>
    <t>Evans</t>
  </si>
  <si>
    <t>Söyüncü</t>
  </si>
  <si>
    <t>Gomez</t>
  </si>
  <si>
    <t>Aké</t>
  </si>
  <si>
    <t>Jonny</t>
  </si>
  <si>
    <t>Stevens</t>
  </si>
  <si>
    <t>Baldock</t>
  </si>
  <si>
    <t>Tierney</t>
  </si>
  <si>
    <t>Vertonghen</t>
  </si>
  <si>
    <t>Tanganga</t>
  </si>
  <si>
    <t>Mustafi</t>
  </si>
  <si>
    <t>Kolasinac</t>
  </si>
  <si>
    <t>Sokratis</t>
  </si>
  <si>
    <t>Maitland-Niles</t>
  </si>
  <si>
    <t>Steve Cook</t>
  </si>
  <si>
    <t>Mings</t>
  </si>
  <si>
    <t>Dunk</t>
  </si>
  <si>
    <t>Mee</t>
  </si>
  <si>
    <t>Rüdiger</t>
  </si>
  <si>
    <t>Christensen</t>
  </si>
  <si>
    <t>Emerson</t>
  </si>
  <si>
    <t>Garcia</t>
  </si>
  <si>
    <t>Bellerín</t>
  </si>
  <si>
    <t>Coleman</t>
  </si>
  <si>
    <t>Holgate</t>
  </si>
  <si>
    <t>Keane</t>
  </si>
  <si>
    <t>Zouma</t>
  </si>
  <si>
    <t>Sessegnon</t>
  </si>
  <si>
    <t>Stones</t>
  </si>
  <si>
    <t>Otamendi</t>
  </si>
  <si>
    <t>Shaw</t>
  </si>
  <si>
    <t>Lindelöf</t>
  </si>
  <si>
    <t>Schär</t>
  </si>
  <si>
    <t>Fernández</t>
  </si>
  <si>
    <t>Bertrand</t>
  </si>
  <si>
    <t>Cédric</t>
  </si>
  <si>
    <t>Valery</t>
  </si>
  <si>
    <t>Rose</t>
  </si>
  <si>
    <t>Dier</t>
  </si>
  <si>
    <t>Cresswell</t>
  </si>
  <si>
    <t>Ogbonna</t>
  </si>
  <si>
    <t>Saïss</t>
  </si>
  <si>
    <t>Coady</t>
  </si>
  <si>
    <t>O'Connell</t>
  </si>
  <si>
    <t>Egan</t>
  </si>
  <si>
    <t>Basham</t>
  </si>
  <si>
    <t>Sidibé</t>
  </si>
  <si>
    <t>Baines</t>
  </si>
  <si>
    <t>Dawson</t>
  </si>
  <si>
    <t>Holding</t>
  </si>
  <si>
    <t>Duffy</t>
  </si>
  <si>
    <t>Montoya</t>
  </si>
  <si>
    <t>Burn</t>
  </si>
  <si>
    <t>Lowton</t>
  </si>
  <si>
    <t>Bardsley</t>
  </si>
  <si>
    <t>Cahill</t>
  </si>
  <si>
    <t>Tomkins</t>
  </si>
  <si>
    <t>Dann</t>
  </si>
  <si>
    <t>Sakho</t>
  </si>
  <si>
    <t>Ward</t>
  </si>
  <si>
    <t>Chambers</t>
  </si>
  <si>
    <t>Fosu-Mensah</t>
  </si>
  <si>
    <t>Morgan</t>
  </si>
  <si>
    <t>Fuchs</t>
  </si>
  <si>
    <t>Yedlin</t>
  </si>
  <si>
    <t>Clark</t>
  </si>
  <si>
    <t>Lascelles</t>
  </si>
  <si>
    <t>Lejeune</t>
  </si>
  <si>
    <t>Manquillo</t>
  </si>
  <si>
    <t>Bednarek</t>
  </si>
  <si>
    <t>Vestergaard</t>
  </si>
  <si>
    <t>Targett</t>
  </si>
  <si>
    <t>Walker-Peters</t>
  </si>
  <si>
    <t>Fredericks</t>
  </si>
  <si>
    <t>Diop</t>
  </si>
  <si>
    <t>Masuaku</t>
  </si>
  <si>
    <t>Balbuena</t>
  </si>
  <si>
    <t>Bennett</t>
  </si>
  <si>
    <t>Vinagre</t>
  </si>
  <si>
    <t>Hause</t>
  </si>
  <si>
    <t>El Mohamady</t>
  </si>
  <si>
    <t>Pieters</t>
  </si>
  <si>
    <t>Justin</t>
  </si>
  <si>
    <t>Konsa</t>
  </si>
  <si>
    <t>Engels</t>
  </si>
  <si>
    <t>Guilbert</t>
  </si>
  <si>
    <t>Webster</t>
  </si>
  <si>
    <t>Krafth</t>
  </si>
  <si>
    <t>Lamptey</t>
  </si>
  <si>
    <t>Jack Robinson</t>
  </si>
  <si>
    <t>Marí</t>
  </si>
  <si>
    <t>Thomas</t>
  </si>
  <si>
    <t>Godfrey</t>
  </si>
  <si>
    <t>Lewis</t>
  </si>
  <si>
    <t>Zimmermann</t>
  </si>
  <si>
    <t>Francis</t>
  </si>
  <si>
    <t>Adam Smith</t>
  </si>
  <si>
    <t>Kabasele</t>
  </si>
  <si>
    <t>Masina</t>
  </si>
  <si>
    <t>Byram</t>
  </si>
  <si>
    <t>Klose</t>
  </si>
  <si>
    <t>Stacey</t>
  </si>
  <si>
    <t>Willems</t>
  </si>
  <si>
    <t>Rico</t>
  </si>
  <si>
    <t>Kiko Femenía</t>
  </si>
  <si>
    <t>Aarons</t>
  </si>
  <si>
    <t>Cathcart</t>
  </si>
  <si>
    <t>Zabaleta</t>
  </si>
  <si>
    <t>Mariappa</t>
  </si>
  <si>
    <t>Mitchell</t>
  </si>
  <si>
    <t>Johnson</t>
  </si>
  <si>
    <t>Ngakia</t>
  </si>
  <si>
    <t>Bernardo</t>
  </si>
  <si>
    <t>Hanley</t>
  </si>
  <si>
    <t>Branthwaite</t>
  </si>
  <si>
    <t>Vokins</t>
  </si>
  <si>
    <t>Mousset</t>
  </si>
  <si>
    <t>Wesley</t>
  </si>
  <si>
    <t>Callum Robinson</t>
  </si>
  <si>
    <t>Minamino</t>
  </si>
  <si>
    <t>Ndombele</t>
  </si>
  <si>
    <t>Lingard</t>
  </si>
  <si>
    <t>Atsu</t>
  </si>
  <si>
    <t>Matty Longstaff</t>
  </si>
  <si>
    <t>McTominay</t>
  </si>
  <si>
    <t>Sean Longstaff</t>
  </si>
  <si>
    <t>Surman</t>
  </si>
  <si>
    <t>Lennon</t>
  </si>
  <si>
    <t>Skipp</t>
  </si>
  <si>
    <t>Lansbury</t>
  </si>
  <si>
    <t>Matip</t>
  </si>
  <si>
    <t>Young</t>
  </si>
  <si>
    <t>Lovren</t>
  </si>
  <si>
    <t>Bailly</t>
  </si>
  <si>
    <t>Tomori</t>
  </si>
  <si>
    <t>Dummett</t>
  </si>
  <si>
    <t>Foyth</t>
  </si>
  <si>
    <t>Mepham</t>
  </si>
  <si>
    <t>Jagielka</t>
  </si>
  <si>
    <t>Kilman</t>
  </si>
  <si>
    <t>Long Shane</t>
  </si>
  <si>
    <t>Long Kevin</t>
  </si>
  <si>
    <t>Jota Diogo</t>
  </si>
  <si>
    <t>Jota Peleteiro</t>
  </si>
  <si>
    <t>James Daniel</t>
  </si>
  <si>
    <t>James Reece</t>
  </si>
  <si>
    <t>Taylor Neil</t>
  </si>
  <si>
    <t>Taylor Charlie</t>
  </si>
  <si>
    <t>Kelly Lloyd</t>
  </si>
  <si>
    <t>Kelly Martin</t>
  </si>
  <si>
    <t>Pereira Ricardo</t>
  </si>
  <si>
    <t>Pereira Andreas</t>
  </si>
  <si>
    <t>Davies Ben</t>
  </si>
  <si>
    <t>Davies Tom</t>
  </si>
  <si>
    <t>Williams Neco</t>
  </si>
  <si>
    <t>Williams Brandon</t>
  </si>
  <si>
    <t>Stephens Jack</t>
  </si>
  <si>
    <t>Stephens Dale</t>
  </si>
  <si>
    <t>Barnes Harvey</t>
  </si>
  <si>
    <t>Barnes Ashley</t>
  </si>
  <si>
    <t>Jones Curtis</t>
  </si>
  <si>
    <t>Jones Phil</t>
  </si>
  <si>
    <t>Game-Player-H/A</t>
  </si>
  <si>
    <t>cry</t>
  </si>
  <si>
    <t>bur</t>
  </si>
  <si>
    <t>WBA</t>
  </si>
  <si>
    <t>che</t>
  </si>
  <si>
    <t>avl</t>
  </si>
  <si>
    <t>wol</t>
  </si>
  <si>
    <t>bha</t>
  </si>
  <si>
    <t>ars</t>
  </si>
  <si>
    <t>ful</t>
  </si>
  <si>
    <t>lee</t>
  </si>
  <si>
    <t>lei</t>
  </si>
  <si>
    <t>mun</t>
  </si>
  <si>
    <t>new</t>
  </si>
  <si>
    <t>eve</t>
  </si>
  <si>
    <t>shu</t>
  </si>
  <si>
    <t>tot</t>
  </si>
  <si>
    <t>wba</t>
  </si>
  <si>
    <t>mci</t>
  </si>
  <si>
    <t>liv</t>
  </si>
  <si>
    <t>FUL</t>
  </si>
  <si>
    <t>LEE</t>
  </si>
  <si>
    <t>whu</t>
  </si>
  <si>
    <t>sou</t>
  </si>
  <si>
    <t>H/A</t>
  </si>
  <si>
    <t>Attacking FDR</t>
  </si>
  <si>
    <t>Defending FDR</t>
  </si>
  <si>
    <t>No. Gameweeks to Forecast</t>
  </si>
  <si>
    <t>1</t>
  </si>
  <si>
    <t>2</t>
  </si>
  <si>
    <t>4</t>
  </si>
  <si>
    <t>6</t>
  </si>
  <si>
    <t>8</t>
  </si>
  <si>
    <t>Price (£m)</t>
  </si>
  <si>
    <t>In Team?</t>
  </si>
  <si>
    <t>Budget (£m)</t>
  </si>
  <si>
    <t>Spent (£m)</t>
  </si>
  <si>
    <t>Minimum</t>
  </si>
  <si>
    <t>Maximum</t>
  </si>
  <si>
    <t>Chosen</t>
  </si>
  <si>
    <t>Count</t>
  </si>
  <si>
    <t>Players</t>
  </si>
  <si>
    <t>M/F</t>
  </si>
  <si>
    <t>Total</t>
  </si>
  <si>
    <t>Exclude</t>
  </si>
  <si>
    <t>Include</t>
  </si>
  <si>
    <t>xForecast</t>
  </si>
  <si>
    <t>fal</t>
  </si>
  <si>
    <t>Werner</t>
  </si>
  <si>
    <t>ATB</t>
  </si>
  <si>
    <t>ITB (£m)</t>
  </si>
  <si>
    <t>Player</t>
  </si>
  <si>
    <t>Price</t>
  </si>
  <si>
    <t>Norwood</t>
  </si>
  <si>
    <t>Total xForecast</t>
  </si>
  <si>
    <t>6GW Sum FDR</t>
  </si>
  <si>
    <t>Matchups</t>
  </si>
  <si>
    <t>GW</t>
  </si>
  <si>
    <t/>
  </si>
  <si>
    <t>mean</t>
  </si>
  <si>
    <t>xg</t>
  </si>
  <si>
    <t>stdev</t>
  </si>
  <si>
    <t>FDR model</t>
  </si>
  <si>
    <t>Adjusted</t>
  </si>
  <si>
    <t>Adjusted Matchups</t>
  </si>
  <si>
    <t>skew</t>
  </si>
  <si>
    <t>2019/20 Scores</t>
  </si>
  <si>
    <t>2019/20 xG</t>
  </si>
  <si>
    <t>Power</t>
  </si>
  <si>
    <t>Divide by</t>
  </si>
  <si>
    <t>Add/Subtract</t>
  </si>
  <si>
    <t>0.81-1.5</t>
  </si>
  <si>
    <t>1.5-2.3</t>
  </si>
  <si>
    <t>2.3-3.1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</si>
</sst>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rgb="FF212529"/>
      <name val="Open Sans"/>
    </font>
    <font>
      <sz val="11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0084B4"/>
      <name val="Calibri"/>
      <family val="2"/>
      <scheme val="minor"/>
    </font>
    <font>
      <sz val="11"/>
      <color rgb="FF242729"/>
      <name val="Calibri"/>
      <family val="2"/>
      <scheme val="minor"/>
    </font>
    <font>
      <sz val="14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64E2D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39CC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ck">
        <color rgb="FFB7D6B7"/>
      </left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6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6" xfId="0" applyFill="1" applyBorder="1"/>
    <xf numFmtId="0" fontId="0" fillId="2" borderId="19" xfId="0" applyFill="1" applyBorder="1"/>
    <xf numFmtId="0" fontId="0" fillId="0" borderId="0" xfId="0" applyFill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2" fillId="12" borderId="13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0" fontId="0" fillId="13" borderId="13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2" fontId="0" fillId="14" borderId="0" xfId="0" applyNumberFormat="1" applyFill="1" applyBorder="1" applyAlignment="1">
      <alignment horizontal="center" vertical="center"/>
    </xf>
    <xf numFmtId="9" fontId="0" fillId="14" borderId="0" xfId="1" applyFont="1" applyFill="1" applyBorder="1" applyAlignment="1">
      <alignment horizontal="center" vertical="center"/>
    </xf>
    <xf numFmtId="9" fontId="0" fillId="14" borderId="1" xfId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13" borderId="1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2" fontId="0" fillId="14" borderId="5" xfId="0" applyNumberFormat="1" applyFill="1" applyBorder="1" applyAlignment="1">
      <alignment horizontal="center" vertical="center"/>
    </xf>
    <xf numFmtId="9" fontId="0" fillId="14" borderId="5" xfId="1" applyFont="1" applyFill="1" applyBorder="1" applyAlignment="1">
      <alignment horizontal="center" vertical="center"/>
    </xf>
    <xf numFmtId="9" fontId="0" fillId="14" borderId="4" xfId="1" applyFont="1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4" borderId="25" xfId="0" applyFill="1" applyBorder="1" applyAlignment="1">
      <alignment horizontal="center" vertical="center"/>
    </xf>
    <xf numFmtId="2" fontId="0" fillId="14" borderId="20" xfId="0" applyNumberFormat="1" applyFill="1" applyBorder="1" applyAlignment="1">
      <alignment horizontal="center" vertical="center"/>
    </xf>
    <xf numFmtId="9" fontId="0" fillId="14" borderId="20" xfId="1" applyFont="1" applyFill="1" applyBorder="1" applyAlignment="1">
      <alignment horizontal="center" vertical="center"/>
    </xf>
    <xf numFmtId="9" fontId="0" fillId="14" borderId="23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164" fontId="0" fillId="14" borderId="17" xfId="1" applyNumberFormat="1" applyFont="1" applyFill="1" applyBorder="1" applyAlignment="1">
      <alignment horizontal="center" vertical="center"/>
    </xf>
    <xf numFmtId="164" fontId="0" fillId="14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4" fontId="0" fillId="8" borderId="16" xfId="1" applyNumberFormat="1" applyFont="1" applyFill="1" applyBorder="1" applyAlignment="1">
      <alignment horizontal="center" vertical="center"/>
    </xf>
    <xf numFmtId="164" fontId="0" fillId="8" borderId="15" xfId="1" applyNumberFormat="1" applyFont="1" applyFill="1" applyBorder="1" applyAlignment="1">
      <alignment horizontal="center" vertical="center"/>
    </xf>
    <xf numFmtId="1" fontId="0" fillId="6" borderId="0" xfId="0" applyNumberFormat="1" applyFill="1" applyAlignment="1">
      <alignment horizontal="center" vertical="center"/>
    </xf>
    <xf numFmtId="1" fontId="0" fillId="6" borderId="22" xfId="0" applyNumberFormat="1" applyFill="1" applyBorder="1" applyAlignment="1">
      <alignment horizontal="center" vertical="center"/>
    </xf>
    <xf numFmtId="1" fontId="0" fillId="8" borderId="0" xfId="0" applyNumberFormat="1" applyFill="1" applyAlignment="1">
      <alignment horizontal="center" vertical="center"/>
    </xf>
    <xf numFmtId="1" fontId="0" fillId="8" borderId="22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" fontId="0" fillId="8" borderId="1" xfId="0" applyNumberFormat="1" applyFill="1" applyBorder="1" applyAlignment="1">
      <alignment horizontal="center" vertical="center"/>
    </xf>
    <xf numFmtId="1" fontId="0" fillId="6" borderId="20" xfId="0" applyNumberFormat="1" applyFill="1" applyBorder="1" applyAlignment="1">
      <alignment horizontal="center" vertical="center"/>
    </xf>
    <xf numFmtId="1" fontId="0" fillId="6" borderId="23" xfId="0" applyNumberFormat="1" applyFill="1" applyBorder="1" applyAlignment="1">
      <alignment horizontal="center" vertical="center"/>
    </xf>
    <xf numFmtId="1" fontId="0" fillId="8" borderId="20" xfId="0" applyNumberFormat="1" applyFill="1" applyBorder="1" applyAlignment="1">
      <alignment horizontal="center" vertical="center"/>
    </xf>
    <xf numFmtId="1" fontId="0" fillId="8" borderId="23" xfId="0" applyNumberFormat="1" applyFill="1" applyBorder="1" applyAlignment="1">
      <alignment horizontal="center" vertical="center"/>
    </xf>
    <xf numFmtId="0" fontId="4" fillId="0" borderId="0" xfId="0" applyFont="1" applyFill="1" applyBorder="1"/>
    <xf numFmtId="0" fontId="0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3" fontId="4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/>
    <xf numFmtId="0" fontId="6" fillId="0" borderId="0" xfId="0" applyFont="1" applyFill="1" applyBorder="1" applyAlignment="1">
      <alignment horizontal="center"/>
    </xf>
    <xf numFmtId="0" fontId="0" fillId="3" borderId="15" xfId="0" applyFill="1" applyBorder="1" applyAlignment="1">
      <alignment horizontal="center" vertical="center"/>
    </xf>
    <xf numFmtId="165" fontId="0" fillId="5" borderId="0" xfId="0" applyNumberFormat="1" applyFill="1" applyAlignment="1">
      <alignment horizontal="center" vertical="center"/>
    </xf>
    <xf numFmtId="165" fontId="0" fillId="5" borderId="22" xfId="0" applyNumberFormat="1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165" fontId="0" fillId="5" borderId="20" xfId="0" applyNumberFormat="1" applyFill="1" applyBorder="1" applyAlignment="1">
      <alignment horizontal="center" vertical="center"/>
    </xf>
    <xf numFmtId="165" fontId="0" fillId="5" borderId="23" xfId="0" applyNumberFormat="1" applyFill="1" applyBorder="1" applyAlignment="1">
      <alignment horizontal="center" vertical="center"/>
    </xf>
    <xf numFmtId="1" fontId="0" fillId="6" borderId="21" xfId="0" applyNumberFormat="1" applyFill="1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165" fontId="0" fillId="7" borderId="22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165" fontId="0" fillId="7" borderId="20" xfId="0" applyNumberFormat="1" applyFill="1" applyBorder="1" applyAlignment="1">
      <alignment horizontal="center" vertical="center"/>
    </xf>
    <xf numFmtId="165" fontId="0" fillId="7" borderId="23" xfId="0" applyNumberForma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4" borderId="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0" fillId="4" borderId="13" xfId="0" applyFont="1" applyFill="1" applyBorder="1" applyAlignment="1">
      <alignment horizontal="center" vertical="center"/>
    </xf>
    <xf numFmtId="0" fontId="4" fillId="10" borderId="13" xfId="0" applyFont="1" applyFill="1" applyBorder="1" applyAlignment="1">
      <alignment horizontal="center" vertical="center"/>
    </xf>
    <xf numFmtId="0" fontId="4" fillId="12" borderId="13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0" fillId="3" borderId="24" xfId="0" applyFont="1" applyFill="1" applyBorder="1" applyAlignment="1">
      <alignment horizontal="center" vertical="center"/>
    </xf>
    <xf numFmtId="2" fontId="4" fillId="6" borderId="0" xfId="0" applyNumberFormat="1" applyFont="1" applyFill="1" applyBorder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/>
    </xf>
    <xf numFmtId="2" fontId="5" fillId="8" borderId="0" xfId="0" applyNumberFormat="1" applyFont="1" applyFill="1" applyBorder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2" fontId="4" fillId="3" borderId="24" xfId="0" applyNumberFormat="1" applyFont="1" applyFill="1" applyBorder="1" applyAlignment="1">
      <alignment horizontal="center" vertical="center"/>
    </xf>
    <xf numFmtId="2" fontId="4" fillId="8" borderId="0" xfId="0" applyNumberFormat="1" applyFont="1" applyFill="1" applyBorder="1" applyAlignment="1">
      <alignment horizontal="center" vertical="center"/>
    </xf>
    <xf numFmtId="2" fontId="4" fillId="8" borderId="1" xfId="0" applyNumberFormat="1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2" fontId="4" fillId="3" borderId="2" xfId="0" applyNumberFormat="1" applyFont="1" applyFill="1" applyBorder="1" applyAlignment="1">
      <alignment horizontal="center" vertical="center"/>
    </xf>
    <xf numFmtId="0" fontId="0" fillId="3" borderId="20" xfId="0" applyFont="1" applyFill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0" fillId="3" borderId="25" xfId="0" applyFont="1" applyFill="1" applyBorder="1" applyAlignment="1">
      <alignment horizontal="center" vertical="center"/>
    </xf>
    <xf numFmtId="2" fontId="4" fillId="6" borderId="20" xfId="0" applyNumberFormat="1" applyFont="1" applyFill="1" applyBorder="1" applyAlignment="1">
      <alignment horizontal="center" vertical="center"/>
    </xf>
    <xf numFmtId="2" fontId="4" fillId="6" borderId="23" xfId="0" applyNumberFormat="1" applyFont="1" applyFill="1" applyBorder="1" applyAlignment="1">
      <alignment horizontal="center" vertical="center"/>
    </xf>
    <xf numFmtId="2" fontId="5" fillId="8" borderId="20" xfId="0" applyNumberFormat="1" applyFont="1" applyFill="1" applyBorder="1" applyAlignment="1">
      <alignment horizontal="center" vertical="center"/>
    </xf>
    <xf numFmtId="2" fontId="5" fillId="8" borderId="23" xfId="0" applyNumberFormat="1" applyFont="1" applyFill="1" applyBorder="1" applyAlignment="1">
      <alignment horizontal="center" vertical="center"/>
    </xf>
    <xf numFmtId="2" fontId="4" fillId="3" borderId="25" xfId="0" applyNumberFormat="1" applyFont="1" applyFill="1" applyBorder="1" applyAlignment="1">
      <alignment horizontal="center" vertical="center"/>
    </xf>
    <xf numFmtId="2" fontId="4" fillId="8" borderId="20" xfId="0" applyNumberFormat="1" applyFont="1" applyFill="1" applyBorder="1" applyAlignment="1">
      <alignment horizontal="center" vertical="center"/>
    </xf>
    <xf numFmtId="2" fontId="4" fillId="8" borderId="23" xfId="0" applyNumberFormat="1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" fontId="0" fillId="6" borderId="0" xfId="0" applyNumberFormat="1" applyFill="1" applyBorder="1" applyAlignment="1">
      <alignment horizontal="center" vertical="center"/>
    </xf>
    <xf numFmtId="1" fontId="0" fillId="8" borderId="21" xfId="0" applyNumberFormat="1" applyFill="1" applyBorder="1" applyAlignment="1">
      <alignment horizontal="center" vertical="center"/>
    </xf>
    <xf numFmtId="1" fontId="0" fillId="8" borderId="0" xfId="0" applyNumberFormat="1" applyFill="1" applyBorder="1" applyAlignment="1">
      <alignment horizontal="center" vertical="center"/>
    </xf>
    <xf numFmtId="165" fontId="0" fillId="5" borderId="21" xfId="0" applyNumberFormat="1" applyFill="1" applyBorder="1" applyAlignment="1">
      <alignment horizontal="center" vertical="center"/>
    </xf>
    <xf numFmtId="165" fontId="0" fillId="5" borderId="0" xfId="0" applyNumberFormat="1" applyFill="1" applyBorder="1" applyAlignment="1">
      <alignment horizontal="center" vertical="center"/>
    </xf>
    <xf numFmtId="165" fontId="0" fillId="7" borderId="21" xfId="0" applyNumberFormat="1" applyFill="1" applyBorder="1" applyAlignment="1">
      <alignment horizontal="center" vertical="center"/>
    </xf>
    <xf numFmtId="165" fontId="0" fillId="7" borderId="0" xfId="0" applyNumberFormat="1" applyFill="1" applyBorder="1" applyAlignment="1">
      <alignment horizontal="center" vertical="center"/>
    </xf>
    <xf numFmtId="0" fontId="4" fillId="20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3" borderId="0" xfId="0" applyNumberFormat="1" applyFont="1" applyFill="1" applyBorder="1" applyAlignment="1">
      <alignment horizontal="center" vertical="center"/>
    </xf>
    <xf numFmtId="0" fontId="4" fillId="12" borderId="20" xfId="0" applyFont="1" applyFill="1" applyBorder="1" applyAlignment="1">
      <alignment horizontal="center" vertical="center"/>
    </xf>
    <xf numFmtId="0" fontId="4" fillId="12" borderId="25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22" borderId="0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1" fontId="0" fillId="0" borderId="0" xfId="0" applyNumberFormat="1" applyBorder="1"/>
    <xf numFmtId="1" fontId="0" fillId="0" borderId="3" xfId="0" applyNumberFormat="1" applyBorder="1"/>
    <xf numFmtId="0" fontId="0" fillId="20" borderId="26" xfId="0" applyFill="1" applyBorder="1"/>
    <xf numFmtId="0" fontId="0" fillId="20" borderId="20" xfId="0" applyFill="1" applyBorder="1"/>
    <xf numFmtId="0" fontId="4" fillId="0" borderId="0" xfId="0" applyNumberFormat="1" applyFont="1" applyFill="1" applyBorder="1" applyAlignment="1">
      <alignment horizontal="center" vertical="center"/>
    </xf>
    <xf numFmtId="0" fontId="4" fillId="3" borderId="20" xfId="0" applyNumberFormat="1" applyFont="1" applyFill="1" applyBorder="1" applyAlignment="1">
      <alignment horizontal="center" vertical="center"/>
    </xf>
    <xf numFmtId="0" fontId="4" fillId="20" borderId="20" xfId="0" applyFont="1" applyFill="1" applyBorder="1" applyAlignment="1">
      <alignment horizontal="center" vertical="center"/>
    </xf>
    <xf numFmtId="0" fontId="4" fillId="8" borderId="20" xfId="0" applyFont="1" applyFill="1" applyBorder="1" applyAlignment="1">
      <alignment horizontal="center" vertical="center"/>
    </xf>
    <xf numFmtId="0" fontId="4" fillId="8" borderId="23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10" borderId="25" xfId="0" applyFont="1" applyFill="1" applyBorder="1" applyAlignment="1">
      <alignment horizontal="center" vertical="center"/>
    </xf>
    <xf numFmtId="0" fontId="4" fillId="10" borderId="20" xfId="0" applyFont="1" applyFill="1" applyBorder="1" applyAlignment="1">
      <alignment horizontal="center" vertical="center"/>
    </xf>
    <xf numFmtId="0" fontId="4" fillId="10" borderId="23" xfId="0" applyFont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23" xfId="0" applyFont="1" applyFill="1" applyBorder="1" applyAlignment="1">
      <alignment horizontal="center" vertical="center"/>
    </xf>
    <xf numFmtId="0" fontId="8" fillId="0" borderId="27" xfId="0" applyFont="1" applyBorder="1" applyAlignment="1">
      <alignment horizontal="left" vertical="center" wrapText="1" indent="1"/>
    </xf>
    <xf numFmtId="0" fontId="0" fillId="2" borderId="2" xfId="0" applyFill="1" applyBorder="1"/>
    <xf numFmtId="0" fontId="0" fillId="2" borderId="3" xfId="0" applyFill="1" applyBorder="1"/>
    <xf numFmtId="0" fontId="0" fillId="2" borderId="10" xfId="0" applyFill="1" applyBorder="1"/>
    <xf numFmtId="0" fontId="0" fillId="0" borderId="4" xfId="0" applyFill="1" applyBorder="1" applyAlignment="1">
      <alignment horizontal="center" vertical="center"/>
    </xf>
    <xf numFmtId="0" fontId="0" fillId="0" borderId="1" xfId="0" applyBorder="1"/>
    <xf numFmtId="0" fontId="0" fillId="0" borderId="0" xfId="0" applyBorder="1"/>
    <xf numFmtId="0" fontId="0" fillId="0" borderId="23" xfId="0" applyBorder="1"/>
    <xf numFmtId="0" fontId="0" fillId="0" borderId="2" xfId="0" applyBorder="1"/>
    <xf numFmtId="0" fontId="0" fillId="0" borderId="4" xfId="0" applyBorder="1"/>
    <xf numFmtId="0" fontId="0" fillId="0" borderId="11" xfId="0" applyBorder="1"/>
    <xf numFmtId="0" fontId="0" fillId="0" borderId="5" xfId="0" applyBorder="1"/>
    <xf numFmtId="0" fontId="0" fillId="2" borderId="28" xfId="0" applyFill="1" applyBorder="1"/>
    <xf numFmtId="0" fontId="4" fillId="0" borderId="14" xfId="0" applyFont="1" applyFill="1" applyBorder="1" applyAlignment="1">
      <alignment horizontal="center" vertical="center"/>
    </xf>
    <xf numFmtId="0" fontId="0" fillId="4" borderId="23" xfId="0" applyFill="1" applyBorder="1"/>
    <xf numFmtId="0" fontId="0" fillId="4" borderId="25" xfId="0" applyFill="1" applyBorder="1"/>
    <xf numFmtId="0" fontId="0" fillId="11" borderId="25" xfId="0" applyFill="1" applyBorder="1"/>
    <xf numFmtId="0" fontId="0" fillId="12" borderId="25" xfId="0" applyFill="1" applyBorder="1"/>
    <xf numFmtId="0" fontId="0" fillId="12" borderId="24" xfId="0" applyFill="1" applyBorder="1"/>
    <xf numFmtId="0" fontId="0" fillId="12" borderId="2" xfId="0" applyFill="1" applyBorder="1"/>
    <xf numFmtId="0" fontId="0" fillId="11" borderId="20" xfId="0" applyFill="1" applyBorder="1"/>
    <xf numFmtId="0" fontId="0" fillId="11" borderId="7" xfId="0" applyFill="1" applyBorder="1"/>
    <xf numFmtId="0" fontId="0" fillId="11" borderId="2" xfId="0" applyFill="1" applyBorder="1"/>
    <xf numFmtId="0" fontId="0" fillId="11" borderId="19" xfId="0" applyFill="1" applyBorder="1"/>
    <xf numFmtId="0" fontId="0" fillId="7" borderId="0" xfId="0" applyFill="1"/>
    <xf numFmtId="0" fontId="0" fillId="7" borderId="1" xfId="0" applyFill="1" applyBorder="1"/>
    <xf numFmtId="0" fontId="0" fillId="7" borderId="4" xfId="0" applyFill="1" applyBorder="1"/>
    <xf numFmtId="0" fontId="0" fillId="7" borderId="6" xfId="0" applyFill="1" applyBorder="1"/>
    <xf numFmtId="0" fontId="0" fillId="7" borderId="5" xfId="0" applyFill="1" applyBorder="1"/>
    <xf numFmtId="0" fontId="0" fillId="17" borderId="28" xfId="0" applyFill="1" applyBorder="1"/>
    <xf numFmtId="0" fontId="0" fillId="17" borderId="5" xfId="0" applyFill="1" applyBorder="1"/>
    <xf numFmtId="0" fontId="0" fillId="17" borderId="4" xfId="0" applyFill="1" applyBorder="1"/>
    <xf numFmtId="0" fontId="0" fillId="8" borderId="0" xfId="0" applyFill="1"/>
    <xf numFmtId="0" fontId="0" fillId="8" borderId="1" xfId="0" applyFill="1" applyBorder="1"/>
    <xf numFmtId="0" fontId="0" fillId="8" borderId="20" xfId="0" applyFill="1" applyBorder="1"/>
    <xf numFmtId="0" fontId="0" fillId="8" borderId="23" xfId="0" applyFill="1" applyBorder="1"/>
    <xf numFmtId="0" fontId="0" fillId="8" borderId="22" xfId="0" applyFill="1" applyBorder="1"/>
    <xf numFmtId="0" fontId="0" fillId="10" borderId="7" xfId="0" applyFill="1" applyBorder="1"/>
    <xf numFmtId="0" fontId="0" fillId="6" borderId="1" xfId="0" applyFill="1" applyBorder="1"/>
    <xf numFmtId="0" fontId="0" fillId="6" borderId="4" xfId="0" applyFill="1" applyBorder="1"/>
    <xf numFmtId="0" fontId="0" fillId="11" borderId="13" xfId="0" applyFill="1" applyBorder="1"/>
    <xf numFmtId="0" fontId="0" fillId="11" borderId="14" xfId="0" applyFill="1" applyBorder="1"/>
    <xf numFmtId="0" fontId="0" fillId="11" borderId="8" xfId="0" applyFill="1" applyBorder="1"/>
    <xf numFmtId="0" fontId="0" fillId="7" borderId="11" xfId="0" applyFill="1" applyBorder="1"/>
    <xf numFmtId="0" fontId="0" fillId="7" borderId="12" xfId="0" applyFill="1" applyBorder="1"/>
    <xf numFmtId="0" fontId="0" fillId="10" borderId="25" xfId="0" applyFill="1" applyBorder="1"/>
    <xf numFmtId="0" fontId="0" fillId="6" borderId="22" xfId="0" applyFill="1" applyBorder="1"/>
    <xf numFmtId="0" fontId="0" fillId="3" borderId="0" xfId="0" applyFill="1"/>
    <xf numFmtId="1" fontId="0" fillId="3" borderId="22" xfId="0" applyNumberFormat="1" applyFill="1" applyBorder="1"/>
    <xf numFmtId="1" fontId="0" fillId="3" borderId="1" xfId="0" applyNumberFormat="1" applyFill="1" applyBorder="1"/>
    <xf numFmtId="0" fontId="0" fillId="10" borderId="23" xfId="0" applyFill="1" applyBorder="1"/>
    <xf numFmtId="0" fontId="0" fillId="6" borderId="20" xfId="0" applyFill="1" applyBorder="1"/>
    <xf numFmtId="0" fontId="0" fillId="6" borderId="18" xfId="0" applyFill="1" applyBorder="1"/>
    <xf numFmtId="0" fontId="0" fillId="6" borderId="28" xfId="0" applyFill="1" applyBorder="1"/>
    <xf numFmtId="0" fontId="0" fillId="10" borderId="28" xfId="0" applyFill="1" applyBorder="1"/>
    <xf numFmtId="0" fontId="0" fillId="7" borderId="20" xfId="0" applyFill="1" applyBorder="1"/>
    <xf numFmtId="0" fontId="0" fillId="0" borderId="3" xfId="0" applyBorder="1"/>
    <xf numFmtId="0" fontId="0" fillId="10" borderId="29" xfId="0" applyFill="1" applyBorder="1"/>
    <xf numFmtId="0" fontId="0" fillId="10" borderId="30" xfId="0" applyFill="1" applyBorder="1"/>
    <xf numFmtId="0" fontId="0" fillId="10" borderId="31" xfId="0" applyFill="1" applyBorder="1"/>
    <xf numFmtId="0" fontId="7" fillId="6" borderId="32" xfId="0" applyFont="1" applyFill="1" applyBorder="1"/>
    <xf numFmtId="0" fontId="7" fillId="6" borderId="0" xfId="0" applyFont="1" applyFill="1" applyBorder="1"/>
    <xf numFmtId="0" fontId="0" fillId="6" borderId="0" xfId="0" applyFill="1" applyBorder="1"/>
    <xf numFmtId="0" fontId="0" fillId="6" borderId="33" xfId="0" applyFill="1" applyBorder="1"/>
    <xf numFmtId="0" fontId="7" fillId="6" borderId="34" xfId="0" applyFont="1" applyFill="1" applyBorder="1"/>
    <xf numFmtId="0" fontId="7" fillId="6" borderId="35" xfId="0" applyFont="1" applyFill="1" applyBorder="1"/>
    <xf numFmtId="0" fontId="0" fillId="6" borderId="35" xfId="0" applyFill="1" applyBorder="1"/>
    <xf numFmtId="0" fontId="0" fillId="6" borderId="36" xfId="0" applyFill="1" applyBorder="1"/>
    <xf numFmtId="0" fontId="7" fillId="0" borderId="32" xfId="0" applyFont="1" applyBorder="1"/>
    <xf numFmtId="0" fontId="7" fillId="0" borderId="0" xfId="0" applyFont="1" applyBorder="1"/>
    <xf numFmtId="0" fontId="0" fillId="0" borderId="33" xfId="0" applyBorder="1"/>
    <xf numFmtId="0" fontId="7" fillId="0" borderId="34" xfId="0" applyFont="1" applyBorder="1"/>
    <xf numFmtId="0" fontId="0" fillId="0" borderId="35" xfId="0" applyBorder="1"/>
    <xf numFmtId="0" fontId="0" fillId="0" borderId="36" xfId="0" applyBorder="1"/>
    <xf numFmtId="0" fontId="4" fillId="4" borderId="9" xfId="0" applyFont="1" applyFill="1" applyBorder="1" applyAlignment="1">
      <alignment horizontal="center" vertical="center"/>
    </xf>
    <xf numFmtId="0" fontId="4" fillId="10" borderId="37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0" fillId="22" borderId="0" xfId="0" applyNumberFormat="1" applyFill="1" applyAlignment="1">
      <alignment horizontal="center" vertical="center"/>
    </xf>
    <xf numFmtId="1" fontId="0" fillId="22" borderId="0" xfId="0" applyNumberFormat="1" applyFill="1" applyBorder="1" applyAlignment="1">
      <alignment horizontal="center" vertical="center"/>
    </xf>
    <xf numFmtId="165" fontId="4" fillId="10" borderId="0" xfId="0" applyNumberFormat="1" applyFont="1" applyFill="1" applyBorder="1" applyAlignment="1">
      <alignment horizontal="center" vertical="center"/>
    </xf>
    <xf numFmtId="165" fontId="4" fillId="11" borderId="0" xfId="0" applyNumberFormat="1" applyFont="1" applyFill="1" applyBorder="1" applyAlignment="1">
      <alignment horizontal="center" vertical="center"/>
    </xf>
    <xf numFmtId="165" fontId="0" fillId="10" borderId="0" xfId="0" applyNumberFormat="1" applyFill="1" applyBorder="1" applyAlignment="1">
      <alignment horizontal="center" vertical="center"/>
    </xf>
    <xf numFmtId="165" fontId="0" fillId="11" borderId="0" xfId="0" applyNumberFormat="1" applyFill="1" applyBorder="1" applyAlignment="1">
      <alignment horizontal="center" vertical="center"/>
    </xf>
    <xf numFmtId="165" fontId="0" fillId="10" borderId="20" xfId="0" applyNumberFormat="1" applyFill="1" applyBorder="1" applyAlignment="1">
      <alignment horizontal="center" vertical="center"/>
    </xf>
    <xf numFmtId="165" fontId="0" fillId="11" borderId="20" xfId="0" applyNumberForma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15" borderId="3" xfId="0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8" borderId="11" xfId="0" applyFill="1" applyBorder="1" applyAlignment="1">
      <alignment horizontal="center" vertical="center"/>
    </xf>
    <xf numFmtId="0" fontId="0" fillId="18" borderId="12" xfId="0" applyFill="1" applyBorder="1" applyAlignment="1">
      <alignment horizontal="center" vertical="center"/>
    </xf>
    <xf numFmtId="0" fontId="0" fillId="17" borderId="11" xfId="0" applyFill="1" applyBorder="1" applyAlignment="1">
      <alignment horizontal="center" vertical="center"/>
    </xf>
    <xf numFmtId="0" fontId="0" fillId="17" borderId="12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2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 vertical="center"/>
    </xf>
    <xf numFmtId="0" fontId="0" fillId="15" borderId="12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11" xfId="0" applyFill="1" applyBorder="1" applyAlignment="1">
      <alignment horizontal="center" vertical="center"/>
    </xf>
    <xf numFmtId="0" fontId="0" fillId="16" borderId="12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0" fillId="19" borderId="12" xfId="0" applyFill="1" applyBorder="1" applyAlignment="1">
      <alignment horizontal="center" vertical="center"/>
    </xf>
    <xf numFmtId="0" fontId="4" fillId="17" borderId="6" xfId="0" applyFont="1" applyFill="1" applyBorder="1" applyAlignment="1">
      <alignment horizontal="center" vertical="center"/>
    </xf>
    <xf numFmtId="0" fontId="4" fillId="17" borderId="5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4" fillId="21" borderId="6" xfId="0" applyFont="1" applyFill="1" applyBorder="1" applyAlignment="1">
      <alignment horizontal="center" vertical="center"/>
    </xf>
    <xf numFmtId="0" fontId="4" fillId="21" borderId="5" xfId="0" applyFont="1" applyFill="1" applyBorder="1" applyAlignment="1">
      <alignment horizontal="center" vertical="center"/>
    </xf>
    <xf numFmtId="0" fontId="4" fillId="21" borderId="4" xfId="0" applyFont="1" applyFill="1" applyBorder="1" applyAlignment="1">
      <alignment horizontal="center" vertical="center"/>
    </xf>
    <xf numFmtId="0" fontId="0" fillId="15" borderId="6" xfId="0" applyFont="1" applyFill="1" applyBorder="1" applyAlignment="1">
      <alignment horizontal="center" vertical="center"/>
    </xf>
    <xf numFmtId="0" fontId="0" fillId="15" borderId="5" xfId="0" applyFont="1" applyFill="1" applyBorder="1" applyAlignment="1">
      <alignment horizontal="center" vertical="center"/>
    </xf>
    <xf numFmtId="0" fontId="0" fillId="15" borderId="4" xfId="0" applyFont="1" applyFill="1" applyBorder="1" applyAlignment="1">
      <alignment horizontal="center" vertical="center"/>
    </xf>
    <xf numFmtId="0" fontId="0" fillId="16" borderId="6" xfId="0" applyFont="1" applyFill="1" applyBorder="1" applyAlignment="1">
      <alignment horizontal="center" vertical="center"/>
    </xf>
    <xf numFmtId="0" fontId="0" fillId="16" borderId="5" xfId="0" applyFont="1" applyFill="1" applyBorder="1" applyAlignment="1">
      <alignment horizontal="center" vertical="center"/>
    </xf>
    <xf numFmtId="0" fontId="0" fillId="16" borderId="4" xfId="0" applyFont="1" applyFill="1" applyBorder="1" applyAlignment="1">
      <alignment horizontal="center" vertical="center"/>
    </xf>
    <xf numFmtId="0" fontId="0" fillId="18" borderId="10" xfId="0" applyFont="1" applyFill="1" applyBorder="1" applyAlignment="1">
      <alignment horizontal="center" vertical="center"/>
    </xf>
    <xf numFmtId="0" fontId="0" fillId="18" borderId="11" xfId="0" applyFont="1" applyFill="1" applyBorder="1" applyAlignment="1">
      <alignment horizontal="center" vertical="center"/>
    </xf>
    <xf numFmtId="0" fontId="0" fillId="18" borderId="12" xfId="0" applyFont="1" applyFill="1" applyBorder="1" applyAlignment="1">
      <alignment horizontal="center" vertical="center"/>
    </xf>
    <xf numFmtId="0" fontId="0" fillId="17" borderId="10" xfId="0" applyFont="1" applyFill="1" applyBorder="1" applyAlignment="1">
      <alignment horizontal="center" vertical="center"/>
    </xf>
    <xf numFmtId="0" fontId="0" fillId="17" borderId="11" xfId="0" applyFont="1" applyFill="1" applyBorder="1" applyAlignment="1">
      <alignment horizontal="center" vertical="center"/>
    </xf>
    <xf numFmtId="0" fontId="0" fillId="17" borderId="12" xfId="0" applyFont="1" applyFill="1" applyBorder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4" fillId="11" borderId="37" xfId="0" applyNumberFormat="1" applyFont="1" applyFill="1" applyBorder="1" applyAlignment="1">
      <alignment horizontal="center" vertical="center"/>
    </xf>
    <xf numFmtId="165" fontId="4" fillId="11" borderId="2" xfId="0" applyNumberFormat="1" applyFont="1" applyFill="1" applyBorder="1" applyAlignment="1">
      <alignment horizontal="center" vertical="center"/>
    </xf>
    <xf numFmtId="165" fontId="4" fillId="10" borderId="3" xfId="0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4" fillId="11" borderId="25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Alignment="1"/>
    <xf numFmtId="0" fontId="0" fillId="0" borderId="0" xfId="0" applyNumberFormat="1" applyAlignment="1"/>
    <xf numFmtId="0" fontId="4" fillId="4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0" fontId="4" fillId="4" borderId="40" xfId="0" applyFont="1" applyFill="1" applyBorder="1" applyAlignment="1">
      <alignment horizontal="center" vertical="center"/>
    </xf>
    <xf numFmtId="0" fontId="4" fillId="4" borderId="40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4" borderId="42" xfId="0" applyFont="1" applyFill="1" applyBorder="1" applyAlignment="1">
      <alignment horizontal="center" vertical="center"/>
    </xf>
    <xf numFmtId="0" fontId="4" fillId="4" borderId="43" xfId="0" applyFont="1" applyFill="1" applyBorder="1" applyAlignment="1">
      <alignment horizontal="center" vertical="center"/>
    </xf>
    <xf numFmtId="0" fontId="4" fillId="10" borderId="44" xfId="0" applyFont="1" applyFill="1" applyBorder="1" applyAlignment="1">
      <alignment horizontal="center" vertical="center"/>
    </xf>
    <xf numFmtId="165" fontId="4" fillId="11" borderId="45" xfId="0" applyNumberFormat="1" applyFont="1" applyFill="1" applyBorder="1" applyAlignment="1">
      <alignment horizontal="center" vertical="center"/>
    </xf>
    <xf numFmtId="0" fontId="4" fillId="10" borderId="46" xfId="0" applyFont="1" applyFill="1" applyBorder="1" applyAlignment="1">
      <alignment horizontal="center" vertical="center"/>
    </xf>
    <xf numFmtId="165" fontId="4" fillId="11" borderId="47" xfId="0" applyNumberFormat="1" applyFont="1" applyFill="1" applyBorder="1" applyAlignment="1">
      <alignment horizontal="center" vertical="center"/>
    </xf>
    <xf numFmtId="0" fontId="4" fillId="10" borderId="48" xfId="0" applyFont="1" applyFill="1" applyBorder="1" applyAlignment="1">
      <alignment horizontal="center" vertical="center"/>
    </xf>
    <xf numFmtId="165" fontId="0" fillId="10" borderId="35" xfId="0" applyNumberFormat="1" applyFill="1" applyBorder="1" applyAlignment="1">
      <alignment horizontal="center" vertical="center"/>
    </xf>
    <xf numFmtId="165" fontId="0" fillId="11" borderId="35" xfId="0" applyNumberFormat="1" applyFill="1" applyBorder="1" applyAlignment="1">
      <alignment horizontal="center" vertical="center"/>
    </xf>
    <xf numFmtId="165" fontId="4" fillId="11" borderId="49" xfId="0" applyNumberFormat="1" applyFont="1" applyFill="1" applyBorder="1" applyAlignment="1">
      <alignment horizontal="center" vertical="center"/>
    </xf>
    <xf numFmtId="165" fontId="0" fillId="0" borderId="35" xfId="0" applyNumberFormat="1" applyBorder="1" applyAlignment="1">
      <alignment horizontal="center" vertical="center"/>
    </xf>
    <xf numFmtId="0" fontId="4" fillId="10" borderId="49" xfId="0" applyFont="1" applyFill="1" applyBorder="1" applyAlignment="1">
      <alignment horizontal="center" vertical="center"/>
    </xf>
    <xf numFmtId="165" fontId="4" fillId="11" borderId="5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5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</dxf>
    <dxf>
      <border outline="0">
        <right style="thin">
          <color indexed="64"/>
        </right>
        <top style="thin">
          <color indexed="64"/>
        </top>
        <bottom style="double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colors>
    <mruColors>
      <color rgb="FF64E2DC"/>
      <color rgb="FFFFA3A3"/>
      <color rgb="FFC39C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6GW Forecast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A20C49F-A06C-4765-83E6-FF51112351D5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809-455F-A147-8A1F5F88504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475FD50-D1B9-433E-8BB2-4C26EF2592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809-455F-A147-8A1F5F88504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19F9AF-96E1-4B30-871F-D86C27586B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809-455F-A147-8A1F5F88504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DE9D678-D9C6-44F2-9C35-CF5AECB9CA5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809-455F-A147-8A1F5F88504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D0EFB49-5397-47E5-9899-0E5CFB71DE8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809-455F-A147-8A1F5F88504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346369D-569D-44A2-B949-826FDFDDD8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809-455F-A147-8A1F5F88504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E0E07DB-DF99-45A3-8245-AF915137849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809-455F-A147-8A1F5F88504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D70DF38-5AED-4BFF-B830-1203B7333CC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809-455F-A147-8A1F5F88504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BB76AB1-F63C-4606-8FF3-3BC4ADCB308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809-455F-A147-8A1F5F88504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73E2CE9-4EF0-4F35-85CE-D2E640249D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809-455F-A147-8A1F5F88504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3DBBFA2-96F2-4556-9A96-A2216D0FE18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809-455F-A147-8A1F5F88504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7A5B886-EE50-4900-AD57-22B8E52B66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809-455F-A147-8A1F5F88504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C17D92C-C8C4-4AD8-836B-9915895C7F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809-455F-A147-8A1F5F88504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47DC408-049E-4117-A967-EF338F80A4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809-455F-A147-8A1F5F88504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B2ABA74-53CA-4E7F-8425-387D8D601D3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809-455F-A147-8A1F5F88504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0CCA273-B92B-4D8C-B739-97423BA9EA0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809-455F-A147-8A1F5F885047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41FBC35-16D8-4DA5-9953-A765D1029B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809-455F-A147-8A1F5F885047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7B55FD1-F7EA-4A62-9EF3-A7744B5E07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809-455F-A147-8A1F5F885047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B21648A-B30E-4949-A5FE-7774801B29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809-455F-A147-8A1F5F885047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4FFE59C-6FF5-4D96-8B22-C2ACEA229E6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809-455F-A147-8A1F5F885047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F8462D4-C448-4A63-B931-975C115281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809-455F-A147-8A1F5F885047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A3A6235-B327-4937-9DD7-E18B45A329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809-455F-A147-8A1F5F885047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DBD480F-3C33-4BFA-A327-73B3D14126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809-455F-A147-8A1F5F885047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C0CF0A4-D56C-47A3-B3EA-1E5DE81E641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809-455F-A147-8A1F5F885047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1A2DD1E-5EFE-4ECE-9838-D45A4F67AB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809-455F-A147-8A1F5F885047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EB4BA7D-0EDF-4F7D-B9F9-4F865D9949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809-455F-A147-8A1F5F885047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20C8DDE-1019-4D0A-8D34-A76878208F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809-455F-A147-8A1F5F885047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E623750-1F52-4370-966C-06CE3635E6B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809-455F-A147-8A1F5F885047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E39931B-B645-4F53-B2E8-D8DEAE2906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809-455F-A147-8A1F5F885047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3BA0A17-2EE7-4A97-9FEF-9BCA19E0204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809-455F-A147-8A1F5F885047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28FE614-44BA-43F9-A071-7892A879117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809-455F-A147-8A1F5F885047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A9C60AE-6FDA-4CC9-83CA-70ABD3BA7E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809-455F-A147-8A1F5F885047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0DFEFE7-6B46-4EE4-B26F-5CDDBBCF49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809-455F-A147-8A1F5F885047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6F3BE8D-EA04-4FEA-A5E5-C0B2D7A966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809-455F-A147-8A1F5F885047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B1D3C17-2C79-4D3D-AB56-601D75EE94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809-455F-A147-8A1F5F885047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A157353-211B-43BF-8EB7-6DECD5CBB74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809-455F-A147-8A1F5F885047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E7D133D-7B34-4344-9F5A-621C20B175D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809-455F-A147-8A1F5F885047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BBCDF93-E7F2-4979-8D7D-21F727FF3A1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809-455F-A147-8A1F5F885047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06EE2D0-EAC7-4DA5-BBB8-6E03954B529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809-455F-A147-8A1F5F885047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0482AF4-952A-4696-94D4-1441A2A3EEA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8809-455F-A147-8A1F5F885047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75F5865-CC88-4F0F-8BDC-B27FB21BA06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8809-455F-A147-8A1F5F885047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626E1D1-4BA9-4DC8-945A-C9EDBB6B868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8809-455F-A147-8A1F5F885047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56BC275-A04F-466C-8B1F-574DA46A236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8809-455F-A147-8A1F5F885047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940B06E-22D0-4750-A3BF-DBAF151C6B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8809-455F-A147-8A1F5F885047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13D64A4-877D-4F07-8C7F-4EA33E4FBDC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8809-455F-A147-8A1F5F885047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0C16B70-9B63-43EC-82AD-77C65E1D0F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8809-455F-A147-8A1F5F885047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B0BBE2F-86C5-482A-A209-BC237F86BB8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8809-455F-A147-8A1F5F885047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CA722FE-2329-4191-A6AD-B61D7515D62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8809-455F-A147-8A1F5F885047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9BF2D88-AE96-41A4-A1BD-6E62F4AA2AE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8809-455F-A147-8A1F5F885047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5844FAF-471C-4E24-B341-2065220000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8809-455F-A147-8A1F5F8850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PlayerForecast!$D$3:$D$52</c:f>
              <c:numCache>
                <c:formatCode>General</c:formatCode>
                <c:ptCount val="50"/>
                <c:pt idx="0">
                  <c:v>12</c:v>
                </c:pt>
                <c:pt idx="1">
                  <c:v>9.5</c:v>
                </c:pt>
                <c:pt idx="2">
                  <c:v>9.5</c:v>
                </c:pt>
                <c:pt idx="3">
                  <c:v>12</c:v>
                </c:pt>
                <c:pt idx="4">
                  <c:v>6.5</c:v>
                </c:pt>
                <c:pt idx="5">
                  <c:v>9</c:v>
                </c:pt>
                <c:pt idx="6">
                  <c:v>10.5</c:v>
                </c:pt>
                <c:pt idx="7">
                  <c:v>12</c:v>
                </c:pt>
                <c:pt idx="8">
                  <c:v>11.5</c:v>
                </c:pt>
                <c:pt idx="9">
                  <c:v>8</c:v>
                </c:pt>
                <c:pt idx="10">
                  <c:v>10.5</c:v>
                </c:pt>
                <c:pt idx="11">
                  <c:v>10</c:v>
                </c:pt>
                <c:pt idx="12">
                  <c:v>8</c:v>
                </c:pt>
                <c:pt idx="13">
                  <c:v>10.5</c:v>
                </c:pt>
                <c:pt idx="14">
                  <c:v>8.5</c:v>
                </c:pt>
                <c:pt idx="15">
                  <c:v>8.5</c:v>
                </c:pt>
                <c:pt idx="16">
                  <c:v>7</c:v>
                </c:pt>
                <c:pt idx="17">
                  <c:v>8.5</c:v>
                </c:pt>
                <c:pt idx="18">
                  <c:v>9</c:v>
                </c:pt>
                <c:pt idx="19">
                  <c:v>11.5</c:v>
                </c:pt>
                <c:pt idx="20">
                  <c:v>6.5</c:v>
                </c:pt>
                <c:pt idx="21">
                  <c:v>8.5</c:v>
                </c:pt>
                <c:pt idx="22">
                  <c:v>9.5</c:v>
                </c:pt>
                <c:pt idx="23">
                  <c:v>6.5</c:v>
                </c:pt>
                <c:pt idx="24">
                  <c:v>8</c:v>
                </c:pt>
                <c:pt idx="25">
                  <c:v>6</c:v>
                </c:pt>
                <c:pt idx="26">
                  <c:v>7</c:v>
                </c:pt>
                <c:pt idx="27">
                  <c:v>6.5</c:v>
                </c:pt>
                <c:pt idx="28">
                  <c:v>7</c:v>
                </c:pt>
                <c:pt idx="29">
                  <c:v>6.5</c:v>
                </c:pt>
                <c:pt idx="30">
                  <c:v>6</c:v>
                </c:pt>
                <c:pt idx="31">
                  <c:v>6</c:v>
                </c:pt>
                <c:pt idx="32">
                  <c:v>8</c:v>
                </c:pt>
                <c:pt idx="33">
                  <c:v>6</c:v>
                </c:pt>
                <c:pt idx="34">
                  <c:v>5.5</c:v>
                </c:pt>
                <c:pt idx="35">
                  <c:v>7.5</c:v>
                </c:pt>
                <c:pt idx="36">
                  <c:v>6</c:v>
                </c:pt>
                <c:pt idx="37">
                  <c:v>5.5</c:v>
                </c:pt>
                <c:pt idx="38">
                  <c:v>6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7</c:v>
                </c:pt>
                <c:pt idx="43">
                  <c:v>8.5</c:v>
                </c:pt>
                <c:pt idx="44">
                  <c:v>5.5</c:v>
                </c:pt>
                <c:pt idx="45">
                  <c:v>7</c:v>
                </c:pt>
                <c:pt idx="46">
                  <c:v>6</c:v>
                </c:pt>
                <c:pt idx="47">
                  <c:v>7</c:v>
                </c:pt>
                <c:pt idx="48">
                  <c:v>5.5</c:v>
                </c:pt>
                <c:pt idx="49">
                  <c:v>7</c:v>
                </c:pt>
              </c:numCache>
            </c:numRef>
          </c:xVal>
          <c:yVal>
            <c:numRef>
              <c:f>PlayerForecast!$I$3:$I$52</c:f>
              <c:numCache>
                <c:formatCode>0</c:formatCode>
                <c:ptCount val="50"/>
                <c:pt idx="0">
                  <c:v>212.82666053136046</c:v>
                </c:pt>
                <c:pt idx="1">
                  <c:v>170.66391956511023</c:v>
                </c:pt>
                <c:pt idx="2">
                  <c:v>155.52909975725231</c:v>
                </c:pt>
                <c:pt idx="3">
                  <c:v>144.46220632470872</c:v>
                </c:pt>
                <c:pt idx="4">
                  <c:v>144.22389675830178</c:v>
                </c:pt>
                <c:pt idx="5">
                  <c:v>142.7778955956685</c:v>
                </c:pt>
                <c:pt idx="6">
                  <c:v>134.67194009025209</c:v>
                </c:pt>
                <c:pt idx="7">
                  <c:v>130.60432474064717</c:v>
                </c:pt>
                <c:pt idx="8">
                  <c:v>127.15278290457887</c:v>
                </c:pt>
                <c:pt idx="9">
                  <c:v>127.11454982280104</c:v>
                </c:pt>
                <c:pt idx="10">
                  <c:v>126.41888354717101</c:v>
                </c:pt>
                <c:pt idx="11">
                  <c:v>121.6180421043267</c:v>
                </c:pt>
                <c:pt idx="12">
                  <c:v>118.51723953829182</c:v>
                </c:pt>
                <c:pt idx="13">
                  <c:v>117.86250011308343</c:v>
                </c:pt>
                <c:pt idx="14">
                  <c:v>114.99271895813355</c:v>
                </c:pt>
                <c:pt idx="15">
                  <c:v>112.90859899298728</c:v>
                </c:pt>
                <c:pt idx="16">
                  <c:v>112.61154221053961</c:v>
                </c:pt>
                <c:pt idx="17">
                  <c:v>108.50835975808675</c:v>
                </c:pt>
                <c:pt idx="18">
                  <c:v>105.959337833612</c:v>
                </c:pt>
                <c:pt idx="19">
                  <c:v>105.08929712995376</c:v>
                </c:pt>
                <c:pt idx="20">
                  <c:v>102.52736892054519</c:v>
                </c:pt>
                <c:pt idx="21">
                  <c:v>102.27735339741939</c:v>
                </c:pt>
                <c:pt idx="22">
                  <c:v>100.65786113979459</c:v>
                </c:pt>
                <c:pt idx="23">
                  <c:v>90.30524302124104</c:v>
                </c:pt>
                <c:pt idx="24">
                  <c:v>89.792294748156166</c:v>
                </c:pt>
                <c:pt idx="25">
                  <c:v>87.905009410410599</c:v>
                </c:pt>
                <c:pt idx="26">
                  <c:v>85.493382552308319</c:v>
                </c:pt>
                <c:pt idx="27">
                  <c:v>84.643972185040028</c:v>
                </c:pt>
                <c:pt idx="28">
                  <c:v>81.792452102406088</c:v>
                </c:pt>
                <c:pt idx="29">
                  <c:v>80.897148265202489</c:v>
                </c:pt>
                <c:pt idx="30">
                  <c:v>80.099287190220352</c:v>
                </c:pt>
                <c:pt idx="31">
                  <c:v>74.958714794026832</c:v>
                </c:pt>
                <c:pt idx="32">
                  <c:v>72.322748982228475</c:v>
                </c:pt>
                <c:pt idx="33">
                  <c:v>71.302894442543206</c:v>
                </c:pt>
                <c:pt idx="34">
                  <c:v>70.39611392014767</c:v>
                </c:pt>
                <c:pt idx="35">
                  <c:v>68.935135387122997</c:v>
                </c:pt>
                <c:pt idx="36">
                  <c:v>68.724799659463301</c:v>
                </c:pt>
                <c:pt idx="37">
                  <c:v>67.842879231886997</c:v>
                </c:pt>
                <c:pt idx="38">
                  <c:v>67.091397917246667</c:v>
                </c:pt>
                <c:pt idx="39">
                  <c:v>66.164909178662668</c:v>
                </c:pt>
                <c:pt idx="40">
                  <c:v>65.770181021005257</c:v>
                </c:pt>
                <c:pt idx="41">
                  <c:v>65.303884589322152</c:v>
                </c:pt>
                <c:pt idx="42">
                  <c:v>63.819830998479269</c:v>
                </c:pt>
                <c:pt idx="43">
                  <c:v>62.769545912836946</c:v>
                </c:pt>
                <c:pt idx="44">
                  <c:v>60.8549788187213</c:v>
                </c:pt>
                <c:pt idx="45">
                  <c:v>59.342181629909035</c:v>
                </c:pt>
                <c:pt idx="46">
                  <c:v>57.032696607421713</c:v>
                </c:pt>
                <c:pt idx="47">
                  <c:v>56.997447225671124</c:v>
                </c:pt>
                <c:pt idx="48">
                  <c:v>56.829246038547957</c:v>
                </c:pt>
                <c:pt idx="49">
                  <c:v>56.437972230624901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PlayerForecast!$E$3:$E$52</c15:f>
                <c15:dlblRangeCache>
                  <c:ptCount val="50"/>
                  <c:pt idx="0">
                    <c:v>Salah</c:v>
                  </c:pt>
                  <c:pt idx="1">
                    <c:v>Rashford</c:v>
                  </c:pt>
                  <c:pt idx="2">
                    <c:v>Jesus</c:v>
                  </c:pt>
                  <c:pt idx="3">
                    <c:v>Aubameyang</c:v>
                  </c:pt>
                  <c:pt idx="4">
                    <c:v>Antonio</c:v>
                  </c:pt>
                  <c:pt idx="5">
                    <c:v>Son</c:v>
                  </c:pt>
                  <c:pt idx="6">
                    <c:v>Kane</c:v>
                  </c:pt>
                  <c:pt idx="7">
                    <c:v>Mané</c:v>
                  </c:pt>
                  <c:pt idx="8">
                    <c:v>Sterling</c:v>
                  </c:pt>
                  <c:pt idx="9">
                    <c:v>Willian</c:v>
                  </c:pt>
                  <c:pt idx="10">
                    <c:v>Agüero</c:v>
                  </c:pt>
                  <c:pt idx="11">
                    <c:v>Vardy</c:v>
                  </c:pt>
                  <c:pt idx="12">
                    <c:v>Alli</c:v>
                  </c:pt>
                  <c:pt idx="13">
                    <c:v>Fernandes</c:v>
                  </c:pt>
                  <c:pt idx="14">
                    <c:v>Jiménez</c:v>
                  </c:pt>
                  <c:pt idx="15">
                    <c:v>Mahrez</c:v>
                  </c:pt>
                  <c:pt idx="16">
                    <c:v>Calvert-Lewin</c:v>
                  </c:pt>
                  <c:pt idx="17">
                    <c:v>Ings</c:v>
                  </c:pt>
                  <c:pt idx="18">
                    <c:v>Martial</c:v>
                  </c:pt>
                  <c:pt idx="19">
                    <c:v>De Bruyne</c:v>
                  </c:pt>
                  <c:pt idx="20">
                    <c:v>Maupay</c:v>
                  </c:pt>
                  <c:pt idx="21">
                    <c:v>Pulisic</c:v>
                  </c:pt>
                  <c:pt idx="22">
                    <c:v>Firmino</c:v>
                  </c:pt>
                  <c:pt idx="23">
                    <c:v>Pérez</c:v>
                  </c:pt>
                  <c:pt idx="24">
                    <c:v>Richarlison</c:v>
                  </c:pt>
                  <c:pt idx="25">
                    <c:v>McBurnie</c:v>
                  </c:pt>
                  <c:pt idx="26">
                    <c:v>Barnes Harvey</c:v>
                  </c:pt>
                  <c:pt idx="27">
                    <c:v>Traoré</c:v>
                  </c:pt>
                  <c:pt idx="28">
                    <c:v>Mount</c:v>
                  </c:pt>
                  <c:pt idx="29">
                    <c:v>Foden</c:v>
                  </c:pt>
                  <c:pt idx="30">
                    <c:v>Alonso</c:v>
                  </c:pt>
                  <c:pt idx="31">
                    <c:v>Trossard</c:v>
                  </c:pt>
                  <c:pt idx="32">
                    <c:v>Pépé</c:v>
                  </c:pt>
                  <c:pt idx="33">
                    <c:v>Sharp</c:v>
                  </c:pt>
                  <c:pt idx="34">
                    <c:v>Saint-Maximin</c:v>
                  </c:pt>
                  <c:pt idx="35">
                    <c:v>Greenwood</c:v>
                  </c:pt>
                  <c:pt idx="36">
                    <c:v>Rodriguez</c:v>
                  </c:pt>
                  <c:pt idx="37">
                    <c:v>Armstrong</c:v>
                  </c:pt>
                  <c:pt idx="38">
                    <c:v>Doherty</c:v>
                  </c:pt>
                  <c:pt idx="39">
                    <c:v>Wood</c:v>
                  </c:pt>
                  <c:pt idx="40">
                    <c:v>Haller</c:v>
                  </c:pt>
                  <c:pt idx="41">
                    <c:v>Bowen</c:v>
                  </c:pt>
                  <c:pt idx="42">
                    <c:v>Maddison</c:v>
                  </c:pt>
                  <c:pt idx="43">
                    <c:v>Lacazette</c:v>
                  </c:pt>
                  <c:pt idx="44">
                    <c:v>McGoldrick</c:v>
                  </c:pt>
                  <c:pt idx="45">
                    <c:v>Sigurdsson</c:v>
                  </c:pt>
                  <c:pt idx="46">
                    <c:v>Ward-Prowse</c:v>
                  </c:pt>
                  <c:pt idx="47">
                    <c:v>Lucas Moura</c:v>
                  </c:pt>
                  <c:pt idx="48">
                    <c:v>Harry Wilson</c:v>
                  </c:pt>
                  <c:pt idx="49">
                    <c:v>Grealish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809-455F-A147-8A1F5F88504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11857632"/>
        <c:axId val="1480399600"/>
      </c:scatterChart>
      <c:valAx>
        <c:axId val="911857632"/>
        <c:scaling>
          <c:orientation val="minMax"/>
          <c:min val="4.5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99600"/>
        <c:crosses val="autoZero"/>
        <c:crossBetween val="midCat"/>
      </c:valAx>
      <c:valAx>
        <c:axId val="148039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6GW</a:t>
                </a:r>
                <a:r>
                  <a:rPr lang="en-GB" baseline="0"/>
                  <a:t> Attacking Forecast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91185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Captain Options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1B50044-58EF-461A-9379-EBE414E3D4A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2F7-4ADC-B819-C2E446B819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E41FA5-2F4C-47AA-B052-E4D6687789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2F7-4ADC-B819-C2E446B819F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8C5E27A-4BCE-4F7D-9E1D-920F36B5E71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2F7-4ADC-B819-C2E446B819F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840D49-F259-4C03-977A-2FF213D9C2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2F7-4ADC-B819-C2E446B819F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A61D697-0E5A-4BB8-A4C8-1DA9B5B468A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2F7-4ADC-B819-C2E446B819F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0645FBF-A68E-419A-A318-2ABE340891A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2F7-4ADC-B819-C2E446B819F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5EF62B4-0EFE-49A1-8495-AC920D7C2E9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2F7-4ADC-B819-C2E446B819F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D036CD0-5BED-419E-A2FE-365A2BFC34F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2F7-4ADC-B819-C2E446B819F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2BD66C0-98A9-4EE6-B0A7-A71F9D7E94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2F7-4ADC-B819-C2E446B819F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E52B052-185F-4CF6-A7F3-84C23A59D6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2F7-4ADC-B819-C2E446B819F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73CA9D1-7283-4BB2-835F-6825D6D9CC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2F7-4ADC-B819-C2E446B819F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D5C3766-B46B-4C11-8583-EF78D7BCDF3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2F7-4ADC-B819-C2E446B819F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690A65A-9E89-4DBC-921B-D9F4383D8B1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2F7-4ADC-B819-C2E446B819F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94B8569-CA64-4CDE-AA8C-E4BC9BD7A6A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2F7-4ADC-B819-C2E446B819F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2EEA57F-4D78-4658-9EED-51CF005D6E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2F7-4ADC-B819-C2E446B819F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C12D721-3CFB-48BE-B28F-C9B6A728DB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2F7-4ADC-B819-C2E446B819F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CF46A5F-A42C-4121-9985-E931627FD4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2F7-4ADC-B819-C2E446B819F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B9FE086-8251-49DB-AB9F-4BFC2D31CD5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2F7-4ADC-B819-C2E446B819F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314AB87-6DAC-46FA-8866-48B1EBAAA71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2F7-4ADC-B819-C2E446B819F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5DDA215-1738-4DC9-80A9-92EFE84F92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2F7-4ADC-B819-C2E446B819F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E71B16A-F81B-4086-8BDD-DDB518929B0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2F7-4ADC-B819-C2E446B819F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444381D-0E85-4D67-B5F3-6AC8D956D8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2F7-4ADC-B819-C2E446B819F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4DFEAF8-B79B-4630-A157-52F0C2C86B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2F7-4ADC-B819-C2E446B819F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79B7018-E64E-4616-8797-36FD26C0629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2F7-4ADC-B819-C2E446B819F0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1169114-DE65-432C-8D0C-552BE204AF3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2F7-4ADC-B819-C2E446B819F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281EC9B-F216-4428-AD0F-AD08D3B32AD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2F7-4ADC-B819-C2E446B819F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CF9F26C-24AD-4F65-BF8B-66FE1DA97EF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2F7-4ADC-B819-C2E446B819F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C5ADC2C-D463-41FD-AB3A-0F4CD7A2250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2F7-4ADC-B819-C2E446B819F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6D1725E-AC3D-4742-83F7-9C518C6E8D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2F7-4ADC-B819-C2E446B819F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D84E65F-12C9-41BE-A521-85D699EA479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2F7-4ADC-B819-C2E446B819F0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653AB12-3053-4F1D-9E83-67A87541DA7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2F7-4ADC-B819-C2E446B819F0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1A39655-022E-4BA3-8A82-4AE25D6A828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2F7-4ADC-B819-C2E446B819F0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AD04A57-B432-4F93-AF96-041E7AC21CC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2F7-4ADC-B819-C2E446B819F0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65955E5-8BA5-4E35-AA57-4370E944CD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2F7-4ADC-B819-C2E446B819F0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FD51AC6-1B49-4CCE-A94E-3417393EF5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2F7-4ADC-B819-C2E446B819F0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9D4A784-6ACD-4983-A74F-82F8EC9A850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2F7-4ADC-B819-C2E446B819F0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E6A0E3A-C601-459A-BE15-E2BD636275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2F7-4ADC-B819-C2E446B819F0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1C6A4E6-A7B2-403A-8FCC-80C9A8670EF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2F7-4ADC-B819-C2E446B819F0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48E8BCE-25BA-4203-87DC-C689BCBFFE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2F7-4ADC-B819-C2E446B819F0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48F8BE1-3D3B-4EBA-BFB3-FFD49A9ABF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2F7-4ADC-B819-C2E446B819F0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C1BE476A-5C07-4CA5-A009-78BEB889F2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2F7-4ADC-B819-C2E446B819F0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6021925-B1ED-47FE-8D21-092D277599D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2F7-4ADC-B819-C2E446B819F0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0CE200B-600B-4743-A580-81F0198EA49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2F7-4ADC-B819-C2E446B819F0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FD10480-86C8-44F1-B4EF-2A5127F528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2F7-4ADC-B819-C2E446B819F0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E3DAEFA-A01B-460C-AA32-C7B8E67CEAE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2F7-4ADC-B819-C2E446B819F0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05F1BA2-FAB9-4201-AC4B-5C9A2634D4E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2F7-4ADC-B819-C2E446B819F0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20E5116-B38B-4EDB-9D83-F323A963480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2F7-4ADC-B819-C2E446B819F0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0473B27-51EA-4A51-A5C2-82F64829145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2F7-4ADC-B819-C2E446B819F0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12EBA7B-BBB0-4732-A609-B18CB38F4B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2F7-4ADC-B819-C2E446B819F0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7D8D2F5-0A38-4D60-B403-F96CCAFCC6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2F7-4ADC-B819-C2E446B819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PlayerForecast!$G$3:$G$52</c:f>
              <c:numCache>
                <c:formatCode>0</c:formatCode>
                <c:ptCount val="50"/>
                <c:pt idx="0">
                  <c:v>76.347708894878721</c:v>
                </c:pt>
                <c:pt idx="1">
                  <c:v>53.29828180981221</c:v>
                </c:pt>
                <c:pt idx="2">
                  <c:v>17.781132075471699</c:v>
                </c:pt>
                <c:pt idx="3">
                  <c:v>54.932788969561493</c:v>
                </c:pt>
                <c:pt idx="4">
                  <c:v>62.599893905850259</c:v>
                </c:pt>
                <c:pt idx="5">
                  <c:v>40.816018742607902</c:v>
                </c:pt>
                <c:pt idx="6">
                  <c:v>36.910840201739958</c:v>
                </c:pt>
                <c:pt idx="7">
                  <c:v>48.180592991913763</c:v>
                </c:pt>
                <c:pt idx="8">
                  <c:v>14.63935309973046</c:v>
                </c:pt>
                <c:pt idx="9">
                  <c:v>49.216533329319425</c:v>
                </c:pt>
                <c:pt idx="10">
                  <c:v>13.736927223719677</c:v>
                </c:pt>
                <c:pt idx="11">
                  <c:v>45.798117793963392</c:v>
                </c:pt>
                <c:pt idx="12">
                  <c:v>34.659528597410201</c:v>
                </c:pt>
                <c:pt idx="13">
                  <c:v>26.247971041821497</c:v>
                </c:pt>
                <c:pt idx="14">
                  <c:v>20.754673133756025</c:v>
                </c:pt>
                <c:pt idx="15">
                  <c:v>10.127223719676552</c:v>
                </c:pt>
                <c:pt idx="16">
                  <c:v>49.573054052385764</c:v>
                </c:pt>
                <c:pt idx="17">
                  <c:v>31.505436741475236</c:v>
                </c:pt>
                <c:pt idx="18">
                  <c:v>34.385988264394975</c:v>
                </c:pt>
                <c:pt idx="19">
                  <c:v>6.484097035040433</c:v>
                </c:pt>
                <c:pt idx="20">
                  <c:v>37.725154826502639</c:v>
                </c:pt>
                <c:pt idx="21">
                  <c:v>29.795432775467397</c:v>
                </c:pt>
                <c:pt idx="22">
                  <c:v>35.950134770889498</c:v>
                </c:pt>
                <c:pt idx="23">
                  <c:v>34.507147306177949</c:v>
                </c:pt>
                <c:pt idx="24">
                  <c:v>40.86850064813482</c:v>
                </c:pt>
                <c:pt idx="25">
                  <c:v>18.519735145846013</c:v>
                </c:pt>
                <c:pt idx="26">
                  <c:v>28.709655124749467</c:v>
                </c:pt>
                <c:pt idx="27">
                  <c:v>14.2656481319822</c:v>
                </c:pt>
                <c:pt idx="28">
                  <c:v>24.026492769897441</c:v>
                </c:pt>
                <c:pt idx="29">
                  <c:v>7.3865229110512143</c:v>
                </c:pt>
                <c:pt idx="30">
                  <c:v>24.610511124377155</c:v>
                </c:pt>
                <c:pt idx="31">
                  <c:v>27.774645521657476</c:v>
                </c:pt>
                <c:pt idx="32">
                  <c:v>26.62546367624978</c:v>
                </c:pt>
                <c:pt idx="33">
                  <c:v>17.512028132595109</c:v>
                </c:pt>
                <c:pt idx="34">
                  <c:v>27.736060004757437</c:v>
                </c:pt>
                <c:pt idx="35">
                  <c:v>22.580132293619371</c:v>
                </c:pt>
                <c:pt idx="36">
                  <c:v>8.5286736685565607</c:v>
                </c:pt>
                <c:pt idx="37">
                  <c:v>19.609334813547893</c:v>
                </c:pt>
                <c:pt idx="38">
                  <c:v>19.03881443393842</c:v>
                </c:pt>
                <c:pt idx="39">
                  <c:v>6.9151408123431581</c:v>
                </c:pt>
                <c:pt idx="40">
                  <c:v>29.823259790237508</c:v>
                </c:pt>
                <c:pt idx="41">
                  <c:v>28.521401779647082</c:v>
                </c:pt>
                <c:pt idx="42">
                  <c:v>25.177852555384153</c:v>
                </c:pt>
                <c:pt idx="43">
                  <c:v>25.298842784975957</c:v>
                </c:pt>
                <c:pt idx="44">
                  <c:v>11.353800186930112</c:v>
                </c:pt>
                <c:pt idx="45">
                  <c:v>29.030266866936898</c:v>
                </c:pt>
                <c:pt idx="46">
                  <c:v>16.751362041958391</c:v>
                </c:pt>
                <c:pt idx="47">
                  <c:v>15.93633762464319</c:v>
                </c:pt>
                <c:pt idx="48">
                  <c:v>20.822102425876011</c:v>
                </c:pt>
                <c:pt idx="49">
                  <c:v>12.157902993482514</c:v>
                </c:pt>
              </c:numCache>
            </c:numRef>
          </c:xVal>
          <c:yVal>
            <c:numRef>
              <c:f>PlayerForecast!$F$3:$F$52</c:f>
              <c:numCache>
                <c:formatCode>0</c:formatCode>
                <c:ptCount val="50"/>
                <c:pt idx="0">
                  <c:v>62.803234501347717</c:v>
                </c:pt>
                <c:pt idx="1">
                  <c:v>0</c:v>
                </c:pt>
                <c:pt idx="2">
                  <c:v>0</c:v>
                </c:pt>
                <c:pt idx="3">
                  <c:v>20.783017494113221</c:v>
                </c:pt>
                <c:pt idx="4">
                  <c:v>29.589345172031084</c:v>
                </c:pt>
                <c:pt idx="5">
                  <c:v>16.141187432345411</c:v>
                </c:pt>
                <c:pt idx="6">
                  <c:v>20.024781401030019</c:v>
                </c:pt>
                <c:pt idx="7">
                  <c:v>41.239892183288418</c:v>
                </c:pt>
                <c:pt idx="8">
                  <c:v>0</c:v>
                </c:pt>
                <c:pt idx="9">
                  <c:v>20.697841192907838</c:v>
                </c:pt>
                <c:pt idx="10">
                  <c:v>0</c:v>
                </c:pt>
                <c:pt idx="11">
                  <c:v>22.316190915810097</c:v>
                </c:pt>
                <c:pt idx="12">
                  <c:v>11.043970348446859</c:v>
                </c:pt>
                <c:pt idx="13">
                  <c:v>0</c:v>
                </c:pt>
                <c:pt idx="14">
                  <c:v>9.5425602562600105</c:v>
                </c:pt>
                <c:pt idx="15">
                  <c:v>0</c:v>
                </c:pt>
                <c:pt idx="16">
                  <c:v>18.306207691199774</c:v>
                </c:pt>
                <c:pt idx="17">
                  <c:v>16.814748261289143</c:v>
                </c:pt>
                <c:pt idx="18">
                  <c:v>0</c:v>
                </c:pt>
                <c:pt idx="19">
                  <c:v>0</c:v>
                </c:pt>
                <c:pt idx="20">
                  <c:v>22.99846605947555</c:v>
                </c:pt>
                <c:pt idx="21">
                  <c:v>9.0972862911573849</c:v>
                </c:pt>
                <c:pt idx="22">
                  <c:v>29.380053908355805</c:v>
                </c:pt>
                <c:pt idx="23">
                  <c:v>18.823962566389437</c:v>
                </c:pt>
                <c:pt idx="24">
                  <c:v>11.353675850291147</c:v>
                </c:pt>
                <c:pt idx="25">
                  <c:v>11.184495130208473</c:v>
                </c:pt>
                <c:pt idx="26">
                  <c:v>0</c:v>
                </c:pt>
                <c:pt idx="27">
                  <c:v>3.7782725887729995</c:v>
                </c:pt>
                <c:pt idx="28">
                  <c:v>8.7857353907752813</c:v>
                </c:pt>
                <c:pt idx="29">
                  <c:v>0</c:v>
                </c:pt>
                <c:pt idx="30">
                  <c:v>16.823748620633516</c:v>
                </c:pt>
                <c:pt idx="31">
                  <c:v>15.929265426440031</c:v>
                </c:pt>
                <c:pt idx="32">
                  <c:v>8.006572313305913</c:v>
                </c:pt>
                <c:pt idx="33">
                  <c:v>6.7324145443973338</c:v>
                </c:pt>
                <c:pt idx="34">
                  <c:v>16.487874228269774</c:v>
                </c:pt>
                <c:pt idx="35">
                  <c:v>0</c:v>
                </c:pt>
                <c:pt idx="36">
                  <c:v>0</c:v>
                </c:pt>
                <c:pt idx="37">
                  <c:v>9.5421117433696061</c:v>
                </c:pt>
                <c:pt idx="38">
                  <c:v>8.0099125604120047</c:v>
                </c:pt>
                <c:pt idx="39">
                  <c:v>0</c:v>
                </c:pt>
                <c:pt idx="40">
                  <c:v>18.972570160139536</c:v>
                </c:pt>
                <c:pt idx="41">
                  <c:v>14.155700015855402</c:v>
                </c:pt>
                <c:pt idx="42">
                  <c:v>16.864907638665649</c:v>
                </c:pt>
                <c:pt idx="43">
                  <c:v>12.946797783218072</c:v>
                </c:pt>
                <c:pt idx="44">
                  <c:v>9.1213358343447748</c:v>
                </c:pt>
                <c:pt idx="45">
                  <c:v>2.6151725273142534</c:v>
                </c:pt>
                <c:pt idx="46">
                  <c:v>10.934744268077603</c:v>
                </c:pt>
                <c:pt idx="47">
                  <c:v>7.5244633143264323</c:v>
                </c:pt>
                <c:pt idx="48">
                  <c:v>17.654986522911052</c:v>
                </c:pt>
                <c:pt idx="49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PlayerForecast!$E$3:$E$52</c15:f>
                <c15:dlblRangeCache>
                  <c:ptCount val="50"/>
                  <c:pt idx="0">
                    <c:v>Salah</c:v>
                  </c:pt>
                  <c:pt idx="1">
                    <c:v>Rashford</c:v>
                  </c:pt>
                  <c:pt idx="2">
                    <c:v>Jesus</c:v>
                  </c:pt>
                  <c:pt idx="3">
                    <c:v>Aubameyang</c:v>
                  </c:pt>
                  <c:pt idx="4">
                    <c:v>Antonio</c:v>
                  </c:pt>
                  <c:pt idx="5">
                    <c:v>Son</c:v>
                  </c:pt>
                  <c:pt idx="6">
                    <c:v>Kane</c:v>
                  </c:pt>
                  <c:pt idx="7">
                    <c:v>Mané</c:v>
                  </c:pt>
                  <c:pt idx="8">
                    <c:v>Sterling</c:v>
                  </c:pt>
                  <c:pt idx="9">
                    <c:v>Willian</c:v>
                  </c:pt>
                  <c:pt idx="10">
                    <c:v>Agüero</c:v>
                  </c:pt>
                  <c:pt idx="11">
                    <c:v>Vardy</c:v>
                  </c:pt>
                  <c:pt idx="12">
                    <c:v>Alli</c:v>
                  </c:pt>
                  <c:pt idx="13">
                    <c:v>Fernandes</c:v>
                  </c:pt>
                  <c:pt idx="14">
                    <c:v>Jiménez</c:v>
                  </c:pt>
                  <c:pt idx="15">
                    <c:v>Mahrez</c:v>
                  </c:pt>
                  <c:pt idx="16">
                    <c:v>Calvert-Lewin</c:v>
                  </c:pt>
                  <c:pt idx="17">
                    <c:v>Ings</c:v>
                  </c:pt>
                  <c:pt idx="18">
                    <c:v>Martial</c:v>
                  </c:pt>
                  <c:pt idx="19">
                    <c:v>De Bruyne</c:v>
                  </c:pt>
                  <c:pt idx="20">
                    <c:v>Maupay</c:v>
                  </c:pt>
                  <c:pt idx="21">
                    <c:v>Pulisic</c:v>
                  </c:pt>
                  <c:pt idx="22">
                    <c:v>Firmino</c:v>
                  </c:pt>
                  <c:pt idx="23">
                    <c:v>Pérez</c:v>
                  </c:pt>
                  <c:pt idx="24">
                    <c:v>Richarlison</c:v>
                  </c:pt>
                  <c:pt idx="25">
                    <c:v>McBurnie</c:v>
                  </c:pt>
                  <c:pt idx="26">
                    <c:v>Barnes Harvey</c:v>
                  </c:pt>
                  <c:pt idx="27">
                    <c:v>Traoré</c:v>
                  </c:pt>
                  <c:pt idx="28">
                    <c:v>Mount</c:v>
                  </c:pt>
                  <c:pt idx="29">
                    <c:v>Foden</c:v>
                  </c:pt>
                  <c:pt idx="30">
                    <c:v>Alonso</c:v>
                  </c:pt>
                  <c:pt idx="31">
                    <c:v>Trossard</c:v>
                  </c:pt>
                  <c:pt idx="32">
                    <c:v>Pépé</c:v>
                  </c:pt>
                  <c:pt idx="33">
                    <c:v>Sharp</c:v>
                  </c:pt>
                  <c:pt idx="34">
                    <c:v>Saint-Maximin</c:v>
                  </c:pt>
                  <c:pt idx="35">
                    <c:v>Greenwood</c:v>
                  </c:pt>
                  <c:pt idx="36">
                    <c:v>Rodriguez</c:v>
                  </c:pt>
                  <c:pt idx="37">
                    <c:v>Armstrong</c:v>
                  </c:pt>
                  <c:pt idx="38">
                    <c:v>Doherty</c:v>
                  </c:pt>
                  <c:pt idx="39">
                    <c:v>Wood</c:v>
                  </c:pt>
                  <c:pt idx="40">
                    <c:v>Haller</c:v>
                  </c:pt>
                  <c:pt idx="41">
                    <c:v>Bowen</c:v>
                  </c:pt>
                  <c:pt idx="42">
                    <c:v>Maddison</c:v>
                  </c:pt>
                  <c:pt idx="43">
                    <c:v>Lacazette</c:v>
                  </c:pt>
                  <c:pt idx="44">
                    <c:v>McGoldrick</c:v>
                  </c:pt>
                  <c:pt idx="45">
                    <c:v>Sigurdsson</c:v>
                  </c:pt>
                  <c:pt idx="46">
                    <c:v>Ward-Prowse</c:v>
                  </c:pt>
                  <c:pt idx="47">
                    <c:v>Lucas Moura</c:v>
                  </c:pt>
                  <c:pt idx="48">
                    <c:v>Harry Wilson</c:v>
                  </c:pt>
                  <c:pt idx="49">
                    <c:v>Grealish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F2F7-4ADC-B819-C2E446B819F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11857632"/>
        <c:axId val="1480399600"/>
      </c:scatterChart>
      <c:valAx>
        <c:axId val="911857632"/>
        <c:scaling>
          <c:orientation val="minMax"/>
          <c:min val="4.5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2GW Attacking</a:t>
                </a:r>
                <a:r>
                  <a:rPr lang="en-GB" baseline="0"/>
                  <a:t> Forecast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1480399600"/>
        <c:crosses val="autoZero"/>
        <c:crossBetween val="midCat"/>
      </c:valAx>
      <c:valAx>
        <c:axId val="148039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1GW</a:t>
                </a:r>
                <a:r>
                  <a:rPr lang="en-GB" baseline="0"/>
                  <a:t> Attacking Forecast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91185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6GW Team Att and Def Scores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0387A85-9EF1-4A4A-8D6C-AF655CBC563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297-433C-90E1-34A7F2819B6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CA6EEBC-0EE3-4756-9CF0-024600F882A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297-433C-90E1-34A7F2819B6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A1D3F25-0C85-4764-9595-E31E0A0331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297-433C-90E1-34A7F2819B6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DB4473-62DA-4895-98E3-3499B01FF97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297-433C-90E1-34A7F2819B6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C56700B-A885-43B1-8F07-9D7936AC627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297-433C-90E1-34A7F2819B6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7037B48-7ABF-4AAB-9FB8-6AC51FA78FC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297-433C-90E1-34A7F2819B6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D243859-5434-4D2A-BAF4-7EA55087015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297-433C-90E1-34A7F2819B6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380745C-7674-4C5B-A26A-CC4D5CC3CBC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297-433C-90E1-34A7F2819B6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76A0E8E-6F99-4641-B923-9A9832C85C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297-433C-90E1-34A7F2819B6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B1CF422-532D-4E0C-8E6C-A3759889894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297-433C-90E1-34A7F2819B6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3C39A83-38DB-44DA-980C-1D1E24A9BC7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297-433C-90E1-34A7F2819B6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72BE099-4C4B-4A7E-9016-C4DC7F91625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297-433C-90E1-34A7F2819B6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8179107-1520-4582-9AAB-999FE2F818E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297-433C-90E1-34A7F2819B6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2B7787B-0964-4664-9CD3-78A8C97F6C8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297-433C-90E1-34A7F2819B6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0EC2CD7-E0A7-4A1A-A1AC-602FFAAECE5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297-433C-90E1-34A7F2819B6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90311E9-DA0A-4D5D-B70D-44D6EF168D5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297-433C-90E1-34A7F2819B6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E5B2BCB-189F-420D-885D-4E30F5EDC7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297-433C-90E1-34A7F2819B6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3172DB0-067C-4137-89B4-5DCCEDEB044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297-433C-90E1-34A7F2819B6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8F920B5-DA07-4635-A098-168CDBDD52C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297-433C-90E1-34A7F2819B6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776331E-C91C-498E-B9C2-F46E8194A50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297-433C-90E1-34A7F2819B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FixtureTicker!$CE$3:$CE$22</c:f>
              <c:numCache>
                <c:formatCode>0</c:formatCode>
                <c:ptCount val="20"/>
                <c:pt idx="0">
                  <c:v>18.586915404899973</c:v>
                </c:pt>
                <c:pt idx="1">
                  <c:v>20.724003874286936</c:v>
                </c:pt>
                <c:pt idx="2">
                  <c:v>22.24479983642901</c:v>
                </c:pt>
                <c:pt idx="3">
                  <c:v>14.201721100905068</c:v>
                </c:pt>
                <c:pt idx="4">
                  <c:v>28.360131396072209</c:v>
                </c:pt>
                <c:pt idx="5">
                  <c:v>17.945262456611118</c:v>
                </c:pt>
                <c:pt idx="6">
                  <c:v>24.657667039395186</c:v>
                </c:pt>
                <c:pt idx="7">
                  <c:v>17.021523556988313</c:v>
                </c:pt>
                <c:pt idx="8">
                  <c:v>12.851262003143356</c:v>
                </c:pt>
                <c:pt idx="9">
                  <c:v>23.867601804141533</c:v>
                </c:pt>
                <c:pt idx="10">
                  <c:v>29.649879194532009</c:v>
                </c:pt>
                <c:pt idx="11">
                  <c:v>31.774038899719383</c:v>
                </c:pt>
                <c:pt idx="12">
                  <c:v>26.310203240817188</c:v>
                </c:pt>
                <c:pt idx="13">
                  <c:v>15.486799325639364</c:v>
                </c:pt>
                <c:pt idx="14">
                  <c:v>24.266360489364882</c:v>
                </c:pt>
                <c:pt idx="15">
                  <c:v>22.633053501886337</c:v>
                </c:pt>
                <c:pt idx="16">
                  <c:v>17.99776541666121</c:v>
                </c:pt>
                <c:pt idx="17">
                  <c:v>12.5567228845178</c:v>
                </c:pt>
                <c:pt idx="18">
                  <c:v>14.085164701425741</c:v>
                </c:pt>
                <c:pt idx="19">
                  <c:v>36.525109873939051</c:v>
                </c:pt>
              </c:numCache>
            </c:numRef>
          </c:xVal>
          <c:yVal>
            <c:numRef>
              <c:f>FixtureTicker!$CD$3:$CD$22</c:f>
              <c:numCache>
                <c:formatCode>0</c:formatCode>
                <c:ptCount val="20"/>
                <c:pt idx="0">
                  <c:v>20.659396680870515</c:v>
                </c:pt>
                <c:pt idx="1">
                  <c:v>17.754926964440791</c:v>
                </c:pt>
                <c:pt idx="2">
                  <c:v>19.526740889250206</c:v>
                </c:pt>
                <c:pt idx="3">
                  <c:v>15.583548789939933</c:v>
                </c:pt>
                <c:pt idx="4">
                  <c:v>32.052515051318608</c:v>
                </c:pt>
                <c:pt idx="5">
                  <c:v>11.808776061546981</c:v>
                </c:pt>
                <c:pt idx="6">
                  <c:v>23.00380840195664</c:v>
                </c:pt>
                <c:pt idx="7">
                  <c:v>11.982848357461236</c:v>
                </c:pt>
                <c:pt idx="8">
                  <c:v>10.779887143399137</c:v>
                </c:pt>
                <c:pt idx="9">
                  <c:v>27.006181740660018</c:v>
                </c:pt>
                <c:pt idx="10">
                  <c:v>31.51242598945344</c:v>
                </c:pt>
                <c:pt idx="11">
                  <c:v>34.216124841585781</c:v>
                </c:pt>
                <c:pt idx="12">
                  <c:v>27.013512974065101</c:v>
                </c:pt>
                <c:pt idx="13">
                  <c:v>16.23064326722508</c:v>
                </c:pt>
                <c:pt idx="14">
                  <c:v>19.054138223809559</c:v>
                </c:pt>
                <c:pt idx="15">
                  <c:v>25.015299315839645</c:v>
                </c:pt>
                <c:pt idx="16">
                  <c:v>21.754863025103386</c:v>
                </c:pt>
                <c:pt idx="17">
                  <c:v>12.347359209934726</c:v>
                </c:pt>
                <c:pt idx="18">
                  <c:v>20.766903544454877</c:v>
                </c:pt>
                <c:pt idx="19">
                  <c:v>23.864020154993781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FixtureTicker!$CC$3:$CC$22</c15:f>
                <c15:dlblRangeCache>
                  <c:ptCount val="20"/>
                  <c:pt idx="0">
                    <c:v>ARS</c:v>
                  </c:pt>
                  <c:pt idx="1">
                    <c:v>AVL</c:v>
                  </c:pt>
                  <c:pt idx="2">
                    <c:v>BHA</c:v>
                  </c:pt>
                  <c:pt idx="3">
                    <c:v>BUR</c:v>
                  </c:pt>
                  <c:pt idx="4">
                    <c:v>CHE</c:v>
                  </c:pt>
                  <c:pt idx="5">
                    <c:v>CRY</c:v>
                  </c:pt>
                  <c:pt idx="6">
                    <c:v>EVE</c:v>
                  </c:pt>
                  <c:pt idx="7">
                    <c:v>FUL</c:v>
                  </c:pt>
                  <c:pt idx="8">
                    <c:v>LEE</c:v>
                  </c:pt>
                  <c:pt idx="9">
                    <c:v>LEI</c:v>
                  </c:pt>
                  <c:pt idx="10">
                    <c:v>LIV</c:v>
                  </c:pt>
                  <c:pt idx="11">
                    <c:v>MCI</c:v>
                  </c:pt>
                  <c:pt idx="12">
                    <c:v>MUN</c:v>
                  </c:pt>
                  <c:pt idx="13">
                    <c:v>NEW</c:v>
                  </c:pt>
                  <c:pt idx="14">
                    <c:v>SHU</c:v>
                  </c:pt>
                  <c:pt idx="15">
                    <c:v>SOU</c:v>
                  </c:pt>
                  <c:pt idx="16">
                    <c:v>TOT</c:v>
                  </c:pt>
                  <c:pt idx="17">
                    <c:v>WBA</c:v>
                  </c:pt>
                  <c:pt idx="18">
                    <c:v>WHU</c:v>
                  </c:pt>
                  <c:pt idx="19">
                    <c:v>WOL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3-D297-433C-90E1-34A7F2819B6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11857632"/>
        <c:axId val="1480399600"/>
      </c:scatterChart>
      <c:valAx>
        <c:axId val="911857632"/>
        <c:scaling>
          <c:orientation val="minMax"/>
          <c:min val="4.5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Def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1480399600"/>
        <c:crosses val="autoZero"/>
        <c:crossBetween val="midCat"/>
      </c:valAx>
      <c:valAx>
        <c:axId val="148039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Att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crossAx val="91185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txData>
          <cx:v>xG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xG Distribution</a:t>
          </a:r>
        </a:p>
      </cx:txPr>
    </cx:title>
    <cx:plotArea>
      <cx:plotAreaRegion>
        <cx:series layoutId="clusteredColumn" hidden="1" uniqueId="{61DBB1FD-8671-4E5B-BCF2-40BCBD60C798}" formatIdx="0">
          <cx:dataId val="0"/>
          <cx:layoutPr>
            <cx:binning intervalClosed="r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  <cx:data id="1">
      <cx:numDim type="val">
        <cx:f dir="row">_xlchart.v1.1</cx:f>
      </cx:numDim>
    </cx:data>
    <cx:data id="2">
      <cx:numDim type="val">
        <cx:f dir="row">_xlchart.v1.2</cx:f>
      </cx:numDim>
    </cx:data>
    <cx:data id="3">
      <cx:numDim type="val">
        <cx:f dir="row">_xlchart.v1.3</cx:f>
      </cx:numDim>
    </cx:data>
    <cx:data id="4">
      <cx:numDim type="val">
        <cx:f dir="row">_xlchart.v1.4</cx:f>
      </cx:numDim>
    </cx:data>
    <cx:data id="5">
      <cx:numDim type="val">
        <cx:f dir="row">_xlchart.v1.5</cx:f>
      </cx:numDim>
    </cx:data>
    <cx:data id="6">
      <cx:numDim type="val">
        <cx:f dir="row">_xlchart.v1.6</cx:f>
      </cx:numDim>
    </cx:data>
    <cx:data id="7">
      <cx:numDim type="val">
        <cx:f dir="row">_xlchart.v1.7</cx:f>
      </cx:numDim>
    </cx:data>
    <cx:data id="8">
      <cx:numDim type="val">
        <cx:f dir="row">_xlchart.v1.8</cx:f>
      </cx:numDim>
    </cx:data>
    <cx:data id="9">
      <cx:numDim type="val">
        <cx:f dir="row">_xlchart.v1.9</cx:f>
      </cx:numDim>
    </cx:data>
    <cx:data id="10">
      <cx:numDim type="val">
        <cx:f dir="row">_xlchart.v1.10</cx:f>
      </cx:numDim>
    </cx:data>
    <cx:data id="11">
      <cx:numDim type="val">
        <cx:f dir="row">_xlchart.v1.11</cx:f>
      </cx:numDim>
    </cx:data>
    <cx:data id="12">
      <cx:numDim type="val">
        <cx:f dir="row">_xlchart.v1.12</cx:f>
      </cx:numDim>
    </cx:data>
    <cx:data id="13">
      <cx:numDim type="val">
        <cx:f dir="row">_xlchart.v1.13</cx:f>
      </cx:numDim>
    </cx:data>
    <cx:data id="14">
      <cx:numDim type="val">
        <cx:f dir="row">_xlchart.v1.14</cx:f>
      </cx:numDim>
    </cx:data>
    <cx:data id="15">
      <cx:numDim type="val">
        <cx:f dir="row">_xlchart.v1.15</cx:f>
      </cx:numDim>
    </cx:data>
    <cx:data id="16">
      <cx:numDim type="val">
        <cx:f dir="row">_xlchart.v1.16</cx:f>
      </cx:numDim>
    </cx:data>
    <cx:data id="17">
      <cx:numDim type="val">
        <cx:f dir="row">_xlchart.v1.17</cx:f>
      </cx:numDim>
    </cx:data>
    <cx:data id="18">
      <cx:numDim type="val">
        <cx:f dir="row">_xlchart.v1.18</cx:f>
      </cx:numDim>
    </cx:data>
    <cx:data id="19">
      <cx:numDim type="val">
        <cx:f dir="row">_xlchart.v1.19</cx:f>
      </cx:numDim>
    </cx:data>
  </cx:chartData>
  <cx:chart>
    <cx:title pos="t" align="ctr" overlay="0">
      <cx:tx>
        <cx:txData>
          <cx:v>Adjusted Model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Adjusted Model Distribution</a:t>
          </a:r>
        </a:p>
      </cx:txPr>
    </cx:title>
    <cx:plotArea>
      <cx:plotAreaRegion>
        <cx:series layoutId="clusteredColumn" hidden="1" uniqueId="{C7E85DA0-A7D0-47C6-8F23-7A43CB2F5D26}" formatIdx="0">
          <cx:dataId val="0"/>
          <cx:layoutPr>
            <cx:binning intervalClosed="r"/>
          </cx:layoutPr>
        </cx:series>
        <cx:series layoutId="clusteredColumn" hidden="1" uniqueId="{4D4B3481-DA1C-4172-9B1D-244A5E0FFA25}" formatIdx="1">
          <cx:dataId val="1"/>
          <cx:layoutPr>
            <cx:binning intervalClosed="r"/>
          </cx:layoutPr>
        </cx:series>
        <cx:series layoutId="clusteredColumn" hidden="1" uniqueId="{E1A4A41D-7B1A-4256-9A16-FB0B3FF29671}" formatIdx="2">
          <cx:dataId val="2"/>
          <cx:layoutPr>
            <cx:binning intervalClosed="r"/>
          </cx:layoutPr>
        </cx:series>
        <cx:series layoutId="clusteredColumn" hidden="1" uniqueId="{E97C0EEC-3D9E-4A06-B540-E110ACA7FAEF}" formatIdx="3">
          <cx:dataId val="3"/>
          <cx:layoutPr>
            <cx:binning intervalClosed="r"/>
          </cx:layoutPr>
        </cx:series>
        <cx:series layoutId="clusteredColumn" hidden="1" uniqueId="{8527407B-373A-46C7-83AF-C5FEBC367FFE}" formatIdx="4">
          <cx:dataId val="4"/>
          <cx:layoutPr>
            <cx:binning intervalClosed="r"/>
          </cx:layoutPr>
        </cx:series>
        <cx:series layoutId="clusteredColumn" hidden="1" uniqueId="{A979CCA1-D8CF-4A33-A426-C836EE187E21}" formatIdx="5">
          <cx:dataId val="5"/>
          <cx:layoutPr>
            <cx:binning intervalClosed="r"/>
          </cx:layoutPr>
        </cx:series>
        <cx:series layoutId="clusteredColumn" hidden="1" uniqueId="{625F30D4-C2BE-4E72-9C3A-51C145B931B6}" formatIdx="6">
          <cx:dataId val="6"/>
          <cx:layoutPr>
            <cx:binning intervalClosed="r"/>
          </cx:layoutPr>
        </cx:series>
        <cx:series layoutId="clusteredColumn" hidden="1" uniqueId="{B3BD76DB-1E7A-47A1-98EF-BAABE042F661}" formatIdx="7">
          <cx:dataId val="7"/>
          <cx:layoutPr>
            <cx:binning intervalClosed="r"/>
          </cx:layoutPr>
        </cx:series>
        <cx:series layoutId="clusteredColumn" hidden="1" uniqueId="{D2B1B6F3-0C34-4186-9272-498A1046E353}" formatIdx="8">
          <cx:dataId val="8"/>
          <cx:layoutPr>
            <cx:binning intervalClosed="r"/>
          </cx:layoutPr>
        </cx:series>
        <cx:series layoutId="clusteredColumn" hidden="1" uniqueId="{AADBC600-D904-47BB-928B-762A82E671CA}" formatIdx="9">
          <cx:dataId val="9"/>
          <cx:layoutPr>
            <cx:binning intervalClosed="r"/>
          </cx:layoutPr>
        </cx:series>
        <cx:series layoutId="clusteredColumn" hidden="1" uniqueId="{807D4A54-CB6C-4CCC-96E8-0970BE791E6F}" formatIdx="10">
          <cx:dataId val="10"/>
          <cx:layoutPr>
            <cx:binning intervalClosed="r"/>
          </cx:layoutPr>
        </cx:series>
        <cx:series layoutId="clusteredColumn" hidden="1" uniqueId="{98C79AFF-2DAA-4C04-B8BC-D2F0689A67CC}" formatIdx="11">
          <cx:dataId val="11"/>
          <cx:layoutPr>
            <cx:binning intervalClosed="r"/>
          </cx:layoutPr>
        </cx:series>
        <cx:series layoutId="clusteredColumn" hidden="1" uniqueId="{24AAF150-D1A8-44E3-BB99-C6A286F29564}" formatIdx="12">
          <cx:dataId val="12"/>
          <cx:layoutPr>
            <cx:binning intervalClosed="r"/>
          </cx:layoutPr>
        </cx:series>
        <cx:series layoutId="clusteredColumn" hidden="1" uniqueId="{205CC11A-F872-4A09-BAE0-E3E2B190F14D}" formatIdx="13">
          <cx:dataId val="13"/>
          <cx:layoutPr>
            <cx:binning intervalClosed="r"/>
          </cx:layoutPr>
        </cx:series>
        <cx:series layoutId="clusteredColumn" hidden="1" uniqueId="{26F0FDA4-12A0-44A2-AE23-2FE119A21C42}" formatIdx="14">
          <cx:dataId val="14"/>
          <cx:layoutPr>
            <cx:binning intervalClosed="r"/>
          </cx:layoutPr>
        </cx:series>
        <cx:series layoutId="clusteredColumn" hidden="1" uniqueId="{62D805FB-02D1-4C5F-B3D7-A0A79C28D2E2}" formatIdx="15">
          <cx:dataId val="15"/>
          <cx:layoutPr>
            <cx:binning intervalClosed="r"/>
          </cx:layoutPr>
        </cx:series>
        <cx:series layoutId="clusteredColumn" hidden="1" uniqueId="{533F0172-F912-4A93-B3C6-C5A828060CCC}" formatIdx="16">
          <cx:dataId val="16"/>
          <cx:layoutPr>
            <cx:binning intervalClosed="r"/>
          </cx:layoutPr>
        </cx:series>
        <cx:series layoutId="clusteredColumn" hidden="1" uniqueId="{CE999450-7F59-4C24-ADA8-881C39779095}" formatIdx="17">
          <cx:dataId val="17"/>
          <cx:layoutPr>
            <cx:binning intervalClosed="r"/>
          </cx:layoutPr>
        </cx:series>
        <cx:series layoutId="clusteredColumn" hidden="1" uniqueId="{3188E1DC-8152-4B69-AB92-85BE205D84D9}" formatIdx="18">
          <cx:dataId val="18"/>
          <cx:layoutPr>
            <cx:binning intervalClosed="r"/>
          </cx:layoutPr>
        </cx:series>
        <cx:series layoutId="clusteredColumn" hidden="1" uniqueId="{66B06141-B731-4B08-BB07-1FE965A5DC08}" formatIdx="19">
          <cx:dataId val="19"/>
          <cx:layoutPr>
            <cx:binning intervalClosed="r"/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_xlchart.v1.41</cx:f>
      </cx:numDim>
    </cx:data>
    <cx:data id="1">
      <cx:numDim type="val">
        <cx:f dir="row">_xlchart.v1.42</cx:f>
      </cx:numDim>
    </cx:data>
    <cx:data id="2">
      <cx:numDim type="val">
        <cx:f dir="row">_xlchart.v1.43</cx:f>
      </cx:numDim>
    </cx:data>
    <cx:data id="3">
      <cx:numDim type="val">
        <cx:f dir="row">_xlchart.v1.44</cx:f>
      </cx:numDim>
    </cx:data>
    <cx:data id="4">
      <cx:numDim type="val">
        <cx:f dir="row">_xlchart.v1.45</cx:f>
      </cx:numDim>
    </cx:data>
    <cx:data id="5">
      <cx:numDim type="val">
        <cx:f dir="row">_xlchart.v1.46</cx:f>
      </cx:numDim>
    </cx:data>
    <cx:data id="6">
      <cx:numDim type="val">
        <cx:f dir="row">_xlchart.v1.47</cx:f>
      </cx:numDim>
    </cx:data>
    <cx:data id="7">
      <cx:numDim type="val">
        <cx:f dir="row">_xlchart.v1.48</cx:f>
      </cx:numDim>
    </cx:data>
    <cx:data id="8">
      <cx:numDim type="val">
        <cx:f dir="row">_xlchart.v1.49</cx:f>
      </cx:numDim>
    </cx:data>
    <cx:data id="9">
      <cx:numDim type="val">
        <cx:f dir="row">_xlchart.v1.50</cx:f>
      </cx:numDim>
    </cx:data>
    <cx:data id="10">
      <cx:numDim type="val">
        <cx:f dir="row">_xlchart.v1.51</cx:f>
      </cx:numDim>
    </cx:data>
    <cx:data id="11">
      <cx:numDim type="val">
        <cx:f dir="row">_xlchart.v1.52</cx:f>
      </cx:numDim>
    </cx:data>
    <cx:data id="12">
      <cx:numDim type="val">
        <cx:f dir="row">_xlchart.v1.53</cx:f>
      </cx:numDim>
    </cx:data>
    <cx:data id="13">
      <cx:numDim type="val">
        <cx:f dir="row">_xlchart.v1.54</cx:f>
      </cx:numDim>
    </cx:data>
    <cx:data id="14">
      <cx:numDim type="val">
        <cx:f dir="row">_xlchart.v1.55</cx:f>
      </cx:numDim>
    </cx:data>
    <cx:data id="15">
      <cx:numDim type="val">
        <cx:f dir="row">_xlchart.v1.56</cx:f>
      </cx:numDim>
    </cx:data>
    <cx:data id="16">
      <cx:numDim type="val">
        <cx:f dir="row">_xlchart.v1.57</cx:f>
      </cx:numDim>
    </cx:data>
    <cx:data id="17">
      <cx:numDim type="val">
        <cx:f dir="row">_xlchart.v1.58</cx:f>
      </cx:numDim>
    </cx:data>
    <cx:data id="18">
      <cx:numDim type="val">
        <cx:f dir="row">_xlchart.v1.59</cx:f>
      </cx:numDim>
    </cx:data>
    <cx:data id="19">
      <cx:numDim type="val">
        <cx:f dir="row">_xlchart.v1.60</cx:f>
      </cx:numDim>
    </cx:data>
  </cx:chartData>
  <cx:chart>
    <cx:title pos="t" align="ctr" overlay="0">
      <cx:tx>
        <cx:txData>
          <cx:v>Model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Model Distribution</a:t>
          </a:r>
        </a:p>
      </cx:txPr>
    </cx:title>
    <cx:plotArea>
      <cx:plotAreaRegion>
        <cx:series layoutId="clusteredColumn" hidden="1" uniqueId="{84C14B3D-99AE-4292-A2A2-C3A581D19E22}" formatIdx="0">
          <cx:dataId val="0"/>
          <cx:layoutPr>
            <cx:binning intervalClosed="r"/>
          </cx:layoutPr>
        </cx:series>
        <cx:series layoutId="clusteredColumn" hidden="1" uniqueId="{998523B8-1D87-44AA-B86A-B9818BF26A7D}" formatIdx="1">
          <cx:dataId val="1"/>
          <cx:layoutPr>
            <cx:binning intervalClosed="r"/>
          </cx:layoutPr>
        </cx:series>
        <cx:series layoutId="clusteredColumn" hidden="1" uniqueId="{80DC8DEB-0198-4480-ABF2-06D62CAB6B35}" formatIdx="2">
          <cx:dataId val="2"/>
          <cx:layoutPr>
            <cx:binning intervalClosed="r"/>
          </cx:layoutPr>
        </cx:series>
        <cx:series layoutId="clusteredColumn" hidden="1" uniqueId="{824F83BF-D6E9-4878-BD32-8777CBF12F48}" formatIdx="3">
          <cx:dataId val="3"/>
          <cx:layoutPr>
            <cx:binning intervalClosed="r"/>
          </cx:layoutPr>
        </cx:series>
        <cx:series layoutId="clusteredColumn" hidden="1" uniqueId="{6BDDD855-5ABC-4E0F-A934-F7668D0FE595}" formatIdx="4">
          <cx:dataId val="4"/>
          <cx:layoutPr>
            <cx:binning intervalClosed="r"/>
          </cx:layoutPr>
        </cx:series>
        <cx:series layoutId="clusteredColumn" hidden="1" uniqueId="{3C8719C5-14E3-491A-94FE-FA36BE882097}" formatIdx="5">
          <cx:dataId val="5"/>
          <cx:layoutPr>
            <cx:binning intervalClosed="r"/>
          </cx:layoutPr>
        </cx:series>
        <cx:series layoutId="clusteredColumn" hidden="1" uniqueId="{F36E797F-940D-41A9-98C7-D1BAD8BA6827}" formatIdx="6">
          <cx:dataId val="6"/>
          <cx:layoutPr>
            <cx:binning intervalClosed="r"/>
          </cx:layoutPr>
        </cx:series>
        <cx:series layoutId="clusteredColumn" hidden="1" uniqueId="{C410707A-AEBB-4119-833E-D51F87DF5FCA}" formatIdx="7">
          <cx:dataId val="7"/>
          <cx:layoutPr>
            <cx:binning intervalClosed="r"/>
          </cx:layoutPr>
        </cx:series>
        <cx:series layoutId="clusteredColumn" hidden="1" uniqueId="{7BA6F4F6-8B3A-480A-A670-406902DF0A02}" formatIdx="8">
          <cx:dataId val="8"/>
          <cx:layoutPr>
            <cx:binning intervalClosed="r"/>
          </cx:layoutPr>
        </cx:series>
        <cx:series layoutId="clusteredColumn" hidden="1" uniqueId="{F86A939B-2990-4096-9393-DFDCEE9DEA62}" formatIdx="9">
          <cx:dataId val="9"/>
          <cx:layoutPr>
            <cx:binning intervalClosed="r"/>
          </cx:layoutPr>
        </cx:series>
        <cx:series layoutId="clusteredColumn" hidden="1" uniqueId="{23FF3C25-98EB-4263-B1F8-EBCEB87E70D8}" formatIdx="10">
          <cx:dataId val="10"/>
          <cx:layoutPr>
            <cx:binning intervalClosed="r"/>
          </cx:layoutPr>
        </cx:series>
        <cx:series layoutId="clusteredColumn" hidden="1" uniqueId="{5EF5DB97-4BE6-40D5-A769-739437905CFD}" formatIdx="11">
          <cx:dataId val="11"/>
          <cx:layoutPr>
            <cx:binning intervalClosed="r"/>
          </cx:layoutPr>
        </cx:series>
        <cx:series layoutId="clusteredColumn" hidden="1" uniqueId="{AD5E6A77-2B04-4C84-9F25-B58C279434F2}" formatIdx="12">
          <cx:dataId val="12"/>
          <cx:layoutPr>
            <cx:binning intervalClosed="r"/>
          </cx:layoutPr>
        </cx:series>
        <cx:series layoutId="clusteredColumn" hidden="1" uniqueId="{842868E6-9C51-471A-8675-106FAE84B189}" formatIdx="13">
          <cx:dataId val="13"/>
          <cx:layoutPr>
            <cx:binning intervalClosed="r"/>
          </cx:layoutPr>
        </cx:series>
        <cx:series layoutId="clusteredColumn" hidden="1" uniqueId="{B9F2835D-8A40-4F5C-8ADC-144A1AA9D592}" formatIdx="14">
          <cx:dataId val="14"/>
          <cx:layoutPr>
            <cx:binning intervalClosed="r"/>
          </cx:layoutPr>
        </cx:series>
        <cx:series layoutId="clusteredColumn" hidden="1" uniqueId="{2B2F1533-7A8D-4F10-977B-D4D6AF7348EB}" formatIdx="15">
          <cx:dataId val="15"/>
          <cx:layoutPr>
            <cx:binning intervalClosed="r"/>
          </cx:layoutPr>
        </cx:series>
        <cx:series layoutId="clusteredColumn" hidden="1" uniqueId="{50D40DA5-BA32-418E-A153-67E6FC312E4C}" formatIdx="16">
          <cx:dataId val="16"/>
          <cx:layoutPr>
            <cx:binning intervalClosed="r"/>
          </cx:layoutPr>
        </cx:series>
        <cx:series layoutId="clusteredColumn" hidden="1" uniqueId="{53795C26-EDEF-4FBE-9EDA-E8274384B5BD}" formatIdx="17">
          <cx:dataId val="17"/>
          <cx:layoutPr>
            <cx:binning intervalClosed="r"/>
          </cx:layoutPr>
        </cx:series>
        <cx:series layoutId="clusteredColumn" hidden="1" uniqueId="{1199855D-E0B3-4201-B2AF-54B58858CD7B}" formatIdx="18">
          <cx:dataId val="18"/>
          <cx:layoutPr>
            <cx:binning intervalClosed="r"/>
          </cx:layoutPr>
        </cx:series>
        <cx:series layoutId="clusteredColumn" hidden="1" uniqueId="{5A377E18-30EF-472F-8A9A-725DA39B153F}" formatIdx="19">
          <cx:dataId val="19"/>
          <cx:layoutPr>
            <cx:binning intervalClosed="r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0</xdr:colOff>
      <xdr:row>35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11841-C90F-4D30-8D1C-1F5DC707C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38</xdr:col>
      <xdr:colOff>0</xdr:colOff>
      <xdr:row>35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EAA71C-AE4B-4EC7-919F-51AB64477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19</xdr:col>
      <xdr:colOff>0</xdr:colOff>
      <xdr:row>70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617C66-F736-4C2B-9614-9DC9D9ABA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160</xdr:row>
      <xdr:rowOff>0</xdr:rowOff>
    </xdr:from>
    <xdr:to>
      <xdr:col>9</xdr:col>
      <xdr:colOff>693964</xdr:colOff>
      <xdr:row>174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D510F01E-66CE-46EA-BCF0-CFF9E0EAE9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714" y="26438679"/>
              <a:ext cx="397328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160</xdr:row>
      <xdr:rowOff>0</xdr:rowOff>
    </xdr:from>
    <xdr:to>
      <xdr:col>14</xdr:col>
      <xdr:colOff>598714</xdr:colOff>
      <xdr:row>174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A4BB8FB6-DB88-49D4-85E6-5439614D57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38357" y="2643867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160</xdr:row>
      <xdr:rowOff>0</xdr:rowOff>
    </xdr:from>
    <xdr:to>
      <xdr:col>19</xdr:col>
      <xdr:colOff>598714</xdr:colOff>
      <xdr:row>174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92594CE0-620C-4FDA-B1D1-613BB56C3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04964" y="2643867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6946A74-A7FF-463B-8ECC-55326BBBDE76}" name="Table14" displayName="Table14" ref="A2:J394" totalsRowShown="0" headerRowDxfId="14" headerRowBorderDxfId="13" tableBorderDxfId="12">
  <autoFilter ref="A2:J394" xr:uid="{73EFCD84-27A4-47D5-B1E2-669DB88A7AFC}"/>
  <sortState xmlns:xlrd2="http://schemas.microsoft.com/office/spreadsheetml/2017/richdata2" ref="A3:J394">
    <sortCondition descending="1" ref="I2:I394"/>
  </sortState>
  <tableColumns count="10">
    <tableColumn id="1" xr3:uid="{DF5BFBB0-E7CF-494F-B240-42F67F1DE10D}" name="Player ID" dataDxfId="11"/>
    <tableColumn id="2" xr3:uid="{FA3FFF48-877D-4474-8503-C4B9385F4998}" name="Team" dataDxfId="10">
      <calculatedColumnFormula>_xlfn.XLOOKUP($A3, PlayerData!$B$3:$B$394, PlayerData!C$3:C$394)</calculatedColumnFormula>
    </tableColumn>
    <tableColumn id="3" xr3:uid="{6AC94167-EE38-4BBD-9CCA-2DC3B9CF2F9E}" name="Position" dataDxfId="9">
      <calculatedColumnFormula>_xlfn.XLOOKUP($A3, PlayerData!$B$3:$B$394, PlayerData!D$3:D$394)</calculatedColumnFormula>
    </tableColumn>
    <tableColumn id="10" xr3:uid="{DDA32BEF-060D-499E-9992-936FC47C57F3}" name="Price" dataDxfId="8">
      <calculatedColumnFormula>_xlfn.XLOOKUP($A3, PlayerData!$B:$B, PlayerData!F:F,,,-1)</calculatedColumnFormula>
    </tableColumn>
    <tableColumn id="4" xr3:uid="{0A1ED1A2-2A8C-4BD7-8F92-D3C7488AD6B7}" name="Name" dataDxfId="7">
      <calculatedColumnFormula>_xlfn.XLOOKUP($A3, PlayerData!$B$3:$B$394, PlayerData!E$3:E$394)</calculatedColumnFormula>
    </tableColumn>
    <tableColumn id="5" xr3:uid="{287F7C3C-E925-47D6-9B2B-636F96B1AAD4}" name="1" dataDxfId="6">
      <calculatedColumnFormula array="1">IFERROR(0.01*_xlfn.IFS(
INDEX(FixtureTicker!$B$24:$AM$43, MATCH($B3, FixtureTicker!$A$24:$A$43, 0), PlayerForm!$X$5)="H",
_xlfn.XLOOKUP($E3, PlayerForm!$D$3:$D$394, PlayerForm!$Q$3:$Q$394)*
_xlfn.XLOOKUP(
INDEX(FixtureTicker!$B$3:$AM$22, MATCH($B3, FixtureTicker!$A$3:$A$22,0), PlayerForm!$X$5),
 TeamForm!$B$4:$B$23, TeamForm!$AD$4:$AD$23),
INDEX(FixtureTicker!$B$24:$AM$43, MATCH($B3, FixtureTicker!$A$24:$A$43,0), PlayerForm!$X$5)="A",
_xlfn.XLOOKUP($E3, PlayerForm!$D$3:$D$394, PlayerForm!$R$3:$R$394)*
_xlfn.XLOOKUP(
INDEX(FixtureTicker!$B$3:$AM$22, MATCH($B3, FixtureTicker!$A$3:$A$22,0), PlayerForm!$X$5),
 TeamForm!$B$4:$B$23, TeamForm!$AB$4:$AB$23),
INDEX(FixtureTicker!$B$24:$AM$43, MATCH($B3, FixtureTicker!$A$24:$A$43,0), PlayerForm!$X$5)="BLANK",
0),0)</calculatedColumnFormula>
    </tableColumn>
    <tableColumn id="6" xr3:uid="{A0B7FDC0-5ED9-4086-A815-0718750D9738}" name="2" dataDxfId="5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
),0)</calculatedColumnFormula>
    </tableColumn>
    <tableColumn id="7" xr3:uid="{628AB56C-7EC7-4E83-9E60-64623CE2FE1D}" name="4" dataDxfId="4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
),0)</calculatedColumnFormula>
    </tableColumn>
    <tableColumn id="8" xr3:uid="{BAC7A448-1D3C-4047-87C0-7FE3911A2DDC}" name="6" dataDxfId="3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
),0)</calculatedColumnFormula>
    </tableColumn>
    <tableColumn id="9" xr3:uid="{B3905EF0-BEB3-47CB-9D1C-B890B02D43D9}" name="8" dataDxfId="2">
      <calculatedColumnFormula array="1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),
_xlfn.IFS(
INDEX(FixtureTicker!$B$24:$AM$43, MATCH($B3, FixtureTicker!$A$24:$A$43), PlayerForm!$X$5+6)="H",
_xlfn.XLOOKUP($E3, PlayerForm!$D$3:$D$394, PlayerForm!$Q$3:$Q$394)*
_xlfn.XLOOKUP(
INDEX(FixtureTicker!$B$3:$AM$22, MATCH($B3, FixtureTicker!$A$3:$A$22), PlayerForm!$X$5+6),
 TeamForm!$B$4:$B$23, TeamForm!$AD$4:$AD$23),
INDEX(FixtureTicker!$B$24:$AM$43, MATCH($B3, FixtureTicker!$A$24:$A$43), PlayerForm!$X$5+6)="A",
_xlfn.XLOOKUP($E3, PlayerForm!$D$3:$D$394, PlayerForm!$R$3:$R$394)*
_xlfn.XLOOKUP(
INDEX(FixtureTicker!$B$3:$AM$22, MATCH($B3, FixtureTicker!$A$3:$A$22), PlayerForm!$X$5+6),
 TeamForm!$B$4:$B$23, TeamForm!$AB$4:$AB$23),
INDEX(FixtureTicker!$B$24:$AM$43, MATCH($B3, FixtureTicker!$A$24:$A$43), PlayerForm!$X$5+6)="BLANK",
0
),
_xlfn.IFS(
INDEX(FixtureTicker!$B$24:$AM$43, MATCH($B3, FixtureTicker!$A$24:$A$43), PlayerForm!$X$5+7)="H",
_xlfn.XLOOKUP($E3, PlayerForm!$D$3:$D$394, PlayerForm!$Q$3:$Q$394)*
_xlfn.XLOOKUP(
INDEX(FixtureTicker!$B$3:$AM$22, MATCH($B3, FixtureTicker!$A$3:$A$22), PlayerForm!$X$5+7),
 TeamForm!$B$4:$B$23, TeamForm!$AD$4:$AD$23),
INDEX(FixtureTicker!$B$24:$AM$43, MATCH($B3, FixtureTicker!$A$24:$A$43), PlayerForm!$X$5+7)="A",
_xlfn.XLOOKUP($E3, PlayerForm!$D$3:$D$394, PlayerForm!$R$3:$R$394)*
_xlfn.XLOOKUP(
INDEX(FixtureTicker!$B$3:$AM$22, MATCH($B3, FixtureTicker!$A$3:$A$22), PlayerForm!$X$5+7),
 TeamForm!$B$4:$B$23, TeamForm!$AB$4:$AB$23),
INDEX(FixtureTicker!$B$24:$AM$43, MATCH($B3, FixtureTicker!$A$24:$A$43), PlayerForm!$X$5+7)="BLANK",
0
)
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EE563-0D23-4E38-8D78-9403BBC20167}">
  <dimension ref="A1:Y201"/>
  <sheetViews>
    <sheetView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8.42578125" bestFit="1" customWidth="1"/>
    <col min="2" max="2" width="17" bestFit="1" customWidth="1"/>
    <col min="3" max="3" width="5.85546875" bestFit="1" customWidth="1"/>
    <col min="4" max="4" width="8.28515625" bestFit="1" customWidth="1"/>
    <col min="5" max="5" width="10" bestFit="1" customWidth="1"/>
    <col min="6" max="7" width="9.42578125" bestFit="1" customWidth="1"/>
    <col min="8" max="8" width="9" bestFit="1" customWidth="1"/>
    <col min="9" max="9" width="9.42578125" bestFit="1" customWidth="1"/>
    <col min="10" max="10" width="14.42578125" bestFit="1" customWidth="1"/>
    <col min="11" max="11" width="12" bestFit="1" customWidth="1"/>
    <col min="12" max="12" width="9.85546875" bestFit="1" customWidth="1"/>
    <col min="13" max="13" width="7.5703125" bestFit="1" customWidth="1"/>
    <col min="14" max="14" width="9.42578125" bestFit="1" customWidth="1"/>
    <col min="15" max="15" width="8.42578125" bestFit="1" customWidth="1"/>
    <col min="16" max="16" width="10.28515625" bestFit="1" customWidth="1"/>
    <col min="17" max="17" width="6.28515625" bestFit="1" customWidth="1"/>
    <col min="18" max="18" width="8.28515625" bestFit="1" customWidth="1"/>
    <col min="20" max="20" width="7.85546875" bestFit="1" customWidth="1"/>
    <col min="21" max="21" width="7.5703125" bestFit="1" customWidth="1"/>
    <col min="22" max="22" width="17" bestFit="1" customWidth="1"/>
    <col min="23" max="23" width="10" bestFit="1" customWidth="1"/>
    <col min="24" max="24" width="5.85546875" bestFit="1" customWidth="1"/>
    <col min="25" max="25" width="8.28515625" bestFit="1" customWidth="1"/>
    <col min="26" max="442" width="9.42578125" bestFit="1" customWidth="1"/>
    <col min="443" max="443" width="11.28515625" bestFit="1" customWidth="1"/>
    <col min="444" max="638" width="13.85546875" bestFit="1" customWidth="1"/>
    <col min="639" max="640" width="18.85546875" bestFit="1" customWidth="1"/>
    <col min="641" max="641" width="10.42578125" bestFit="1" customWidth="1"/>
    <col min="642" max="642" width="7.85546875" bestFit="1" customWidth="1"/>
    <col min="643" max="643" width="10.42578125" bestFit="1" customWidth="1"/>
    <col min="644" max="644" width="7.85546875" bestFit="1" customWidth="1"/>
    <col min="645" max="645" width="10.42578125" bestFit="1" customWidth="1"/>
    <col min="646" max="646" width="7.85546875" bestFit="1" customWidth="1"/>
    <col min="647" max="647" width="10.42578125" bestFit="1" customWidth="1"/>
    <col min="648" max="648" width="7.85546875" bestFit="1" customWidth="1"/>
    <col min="649" max="649" width="6" bestFit="1" customWidth="1"/>
    <col min="650" max="650" width="10.42578125" bestFit="1" customWidth="1"/>
    <col min="651" max="651" width="7.85546875" bestFit="1" customWidth="1"/>
    <col min="652" max="652" width="10.42578125" bestFit="1" customWidth="1"/>
    <col min="653" max="653" width="7.85546875" bestFit="1" customWidth="1"/>
    <col min="654" max="654" width="10.42578125" bestFit="1" customWidth="1"/>
    <col min="655" max="655" width="7.85546875" bestFit="1" customWidth="1"/>
    <col min="656" max="656" width="10.42578125" bestFit="1" customWidth="1"/>
    <col min="657" max="657" width="7.85546875" bestFit="1" customWidth="1"/>
    <col min="658" max="658" width="10.42578125" bestFit="1" customWidth="1"/>
    <col min="659" max="659" width="7.85546875" bestFit="1" customWidth="1"/>
    <col min="660" max="660" width="10.42578125" bestFit="1" customWidth="1"/>
    <col min="661" max="661" width="7.85546875" bestFit="1" customWidth="1"/>
    <col min="662" max="662" width="10.42578125" bestFit="1" customWidth="1"/>
    <col min="663" max="663" width="7.85546875" bestFit="1" customWidth="1"/>
    <col min="664" max="664" width="10.42578125" bestFit="1" customWidth="1"/>
    <col min="665" max="665" width="7.85546875" bestFit="1" customWidth="1"/>
    <col min="666" max="666" width="10.42578125" bestFit="1" customWidth="1"/>
    <col min="667" max="667" width="7.85546875" bestFit="1" customWidth="1"/>
    <col min="668" max="668" width="10.42578125" bestFit="1" customWidth="1"/>
    <col min="669" max="669" width="7.85546875" bestFit="1" customWidth="1"/>
    <col min="670" max="670" width="10.42578125" bestFit="1" customWidth="1"/>
    <col min="671" max="671" width="7.85546875" bestFit="1" customWidth="1"/>
    <col min="672" max="672" width="10.42578125" bestFit="1" customWidth="1"/>
    <col min="673" max="673" width="7.85546875" bestFit="1" customWidth="1"/>
    <col min="674" max="674" width="10.42578125" bestFit="1" customWidth="1"/>
    <col min="675" max="675" width="7.85546875" bestFit="1" customWidth="1"/>
    <col min="676" max="676" width="10.42578125" bestFit="1" customWidth="1"/>
    <col min="677" max="677" width="7.85546875" bestFit="1" customWidth="1"/>
    <col min="678" max="678" width="10.42578125" bestFit="1" customWidth="1"/>
    <col min="679" max="679" width="7.85546875" bestFit="1" customWidth="1"/>
    <col min="680" max="680" width="10.42578125" bestFit="1" customWidth="1"/>
    <col min="681" max="681" width="7.85546875" bestFit="1" customWidth="1"/>
    <col min="682" max="682" width="10.42578125" bestFit="1" customWidth="1"/>
    <col min="683" max="683" width="7.85546875" bestFit="1" customWidth="1"/>
    <col min="684" max="684" width="10.42578125" bestFit="1" customWidth="1"/>
    <col min="685" max="685" width="7.85546875" bestFit="1" customWidth="1"/>
    <col min="686" max="686" width="10.42578125" bestFit="1" customWidth="1"/>
    <col min="687" max="687" width="7.85546875" bestFit="1" customWidth="1"/>
    <col min="688" max="688" width="10.42578125" bestFit="1" customWidth="1"/>
    <col min="689" max="689" width="7.85546875" bestFit="1" customWidth="1"/>
    <col min="690" max="690" width="10.42578125" bestFit="1" customWidth="1"/>
    <col min="691" max="691" width="7.85546875" bestFit="1" customWidth="1"/>
    <col min="692" max="692" width="10.42578125" bestFit="1" customWidth="1"/>
    <col min="693" max="693" width="7.85546875" bestFit="1" customWidth="1"/>
    <col min="694" max="694" width="10.42578125" bestFit="1" customWidth="1"/>
    <col min="695" max="695" width="7.85546875" bestFit="1" customWidth="1"/>
    <col min="696" max="696" width="10.42578125" bestFit="1" customWidth="1"/>
    <col min="697" max="697" width="7.85546875" bestFit="1" customWidth="1"/>
    <col min="698" max="698" width="10.42578125" bestFit="1" customWidth="1"/>
    <col min="699" max="699" width="7.85546875" bestFit="1" customWidth="1"/>
    <col min="700" max="700" width="10.42578125" bestFit="1" customWidth="1"/>
    <col min="701" max="701" width="7.85546875" bestFit="1" customWidth="1"/>
    <col min="702" max="702" width="10.42578125" bestFit="1" customWidth="1"/>
    <col min="703" max="703" width="7" bestFit="1" customWidth="1"/>
    <col min="704" max="704" width="9.42578125" bestFit="1" customWidth="1"/>
    <col min="705" max="705" width="7.85546875" bestFit="1" customWidth="1"/>
    <col min="706" max="706" width="10.42578125" bestFit="1" customWidth="1"/>
    <col min="707" max="707" width="7.85546875" bestFit="1" customWidth="1"/>
    <col min="708" max="708" width="10.42578125" bestFit="1" customWidth="1"/>
    <col min="709" max="709" width="7.85546875" bestFit="1" customWidth="1"/>
    <col min="710" max="710" width="10.42578125" bestFit="1" customWidth="1"/>
    <col min="711" max="711" width="7.85546875" bestFit="1" customWidth="1"/>
    <col min="712" max="712" width="10.42578125" bestFit="1" customWidth="1"/>
    <col min="713" max="713" width="7.85546875" bestFit="1" customWidth="1"/>
    <col min="714" max="714" width="10.42578125" bestFit="1" customWidth="1"/>
    <col min="715" max="715" width="7.85546875" bestFit="1" customWidth="1"/>
    <col min="716" max="716" width="10.42578125" bestFit="1" customWidth="1"/>
    <col min="717" max="717" width="7.85546875" bestFit="1" customWidth="1"/>
    <col min="718" max="718" width="10.42578125" bestFit="1" customWidth="1"/>
    <col min="719" max="719" width="7.85546875" bestFit="1" customWidth="1"/>
    <col min="720" max="720" width="10.42578125" bestFit="1" customWidth="1"/>
    <col min="721" max="721" width="7.85546875" bestFit="1" customWidth="1"/>
    <col min="722" max="722" width="10.42578125" bestFit="1" customWidth="1"/>
    <col min="723" max="723" width="7.85546875" bestFit="1" customWidth="1"/>
    <col min="724" max="724" width="10.42578125" bestFit="1" customWidth="1"/>
    <col min="725" max="725" width="7.85546875" bestFit="1" customWidth="1"/>
    <col min="726" max="726" width="10.42578125" bestFit="1" customWidth="1"/>
    <col min="727" max="727" width="7.85546875" bestFit="1" customWidth="1"/>
    <col min="728" max="728" width="10.42578125" bestFit="1" customWidth="1"/>
    <col min="729" max="729" width="7.85546875" bestFit="1" customWidth="1"/>
    <col min="730" max="730" width="10.42578125" bestFit="1" customWidth="1"/>
    <col min="731" max="731" width="7.85546875" bestFit="1" customWidth="1"/>
    <col min="732" max="732" width="10.42578125" bestFit="1" customWidth="1"/>
    <col min="733" max="733" width="7.85546875" bestFit="1" customWidth="1"/>
    <col min="734" max="734" width="10.42578125" bestFit="1" customWidth="1"/>
    <col min="735" max="735" width="7.85546875" bestFit="1" customWidth="1"/>
    <col min="736" max="736" width="10.42578125" bestFit="1" customWidth="1"/>
    <col min="738" max="738" width="12.140625" bestFit="1" customWidth="1"/>
    <col min="739" max="739" width="11.28515625" bestFit="1" customWidth="1"/>
  </cols>
  <sheetData>
    <row r="1" spans="1:25" ht="15.75" thickBot="1">
      <c r="A1" s="195" t="s">
        <v>1</v>
      </c>
      <c r="B1" s="196" t="s">
        <v>2</v>
      </c>
      <c r="C1" s="196" t="s">
        <v>3</v>
      </c>
      <c r="D1" s="196" t="s">
        <v>4</v>
      </c>
      <c r="E1" s="196" t="s">
        <v>501</v>
      </c>
      <c r="F1" s="196" t="s">
        <v>514</v>
      </c>
      <c r="G1" s="189"/>
      <c r="H1" s="226" t="s">
        <v>502</v>
      </c>
      <c r="I1" s="189"/>
      <c r="J1" s="197" t="s">
        <v>503</v>
      </c>
      <c r="K1" s="226" t="s">
        <v>504</v>
      </c>
      <c r="L1" s="231" t="s">
        <v>518</v>
      </c>
      <c r="N1" s="186"/>
      <c r="O1" s="198" t="s">
        <v>517</v>
      </c>
    </row>
    <row r="2" spans="1:25" ht="16.5" thickTop="1" thickBot="1">
      <c r="A2" s="228">
        <f>PlayerForecast!A3</f>
        <v>51</v>
      </c>
      <c r="B2" s="228" t="str">
        <f>_xlfn.XLOOKUP($A2, PlayerData!$B:$B, PlayerData!E:E,,,-1)</f>
        <v>Salah</v>
      </c>
      <c r="C2" s="228" t="str">
        <f>_xlfn.XLOOKUP($A2, PlayerData!$B:$B, PlayerData!C:C,,,-1)</f>
        <v>LIV</v>
      </c>
      <c r="D2" s="228" t="str">
        <f>_xlfn.XLOOKUP($A2, PlayerData!$B:$B, PlayerData!D:D,,,-1)</f>
        <v>M</v>
      </c>
      <c r="E2" s="228">
        <f>_xlfn.XLOOKUP($A2, PlayerData!$B:$B, PlayerData!F:F,,,-1)</f>
        <v>12</v>
      </c>
      <c r="F2" s="229" cm="1">
        <f t="array" ref="F2">IF(OR($A2=$U$12:$U$50, $A2=$T$12:$T$201), 0, _xlfn.XLOOKUP($A2, PlayerForecast!$A:$A, PlayerForecast!I:I))</f>
        <v>0</v>
      </c>
      <c r="G2" s="189"/>
      <c r="H2" s="227">
        <v>0</v>
      </c>
      <c r="I2" s="186"/>
      <c r="J2" s="236">
        <f>100-$P$9-SUMIFS($W$12:$W$50, $Y$12:$Y$50, "M")-SUMIFS($W$12:$W$50, $Y$12:$Y$50, "F")</f>
        <v>27.5</v>
      </c>
      <c r="K2" s="232">
        <f>SUMPRODUCT($H2:$H201, $E2:$E201)</f>
        <v>27.5</v>
      </c>
      <c r="L2" s="233">
        <f>$J$2-$K$2</f>
        <v>0</v>
      </c>
      <c r="N2" s="186"/>
      <c r="O2" s="193">
        <v>3</v>
      </c>
    </row>
    <row r="3" spans="1:25" ht="15.75" thickTop="1">
      <c r="A3" s="228">
        <f>PlayerForecast!A4</f>
        <v>57</v>
      </c>
      <c r="B3" s="228" t="str">
        <f>_xlfn.XLOOKUP($A3, PlayerData!$B:$B, PlayerData!E:E,,,-1)</f>
        <v>Rashford</v>
      </c>
      <c r="C3" s="228" t="str">
        <f>_xlfn.XLOOKUP($A3, PlayerData!$B:$B, PlayerData!C:C,,,-1)</f>
        <v>MUN</v>
      </c>
      <c r="D3" s="228" t="str">
        <f>_xlfn.XLOOKUP($A3, PlayerData!$B:$B, PlayerData!D:D,,,-1)</f>
        <v>M</v>
      </c>
      <c r="E3" s="228">
        <f>_xlfn.XLOOKUP($A3, PlayerData!$B:$B, PlayerData!F:F,,,-1)</f>
        <v>9.5</v>
      </c>
      <c r="F3" s="230" cm="1">
        <f t="array" ref="F3">IF(OR($A3=$U$12:$U$50, $A3=$T$12:$T$201), 0, _xlfn.XLOOKUP($A3, PlayerForecast!$A:$A, PlayerForecast!I:I))</f>
        <v>170.66391956511023</v>
      </c>
      <c r="G3" s="189"/>
      <c r="H3" s="219">
        <v>1</v>
      </c>
      <c r="I3" s="186"/>
      <c r="J3" s="235" t="s">
        <v>522</v>
      </c>
      <c r="K3" s="234">
        <f>SUMPRODUCT($H2:$H201, $F2:$F201)</f>
        <v>473.18893965397029</v>
      </c>
    </row>
    <row r="4" spans="1:25">
      <c r="A4" s="228">
        <f>PlayerForecast!A5</f>
        <v>4</v>
      </c>
      <c r="B4" s="228" t="str">
        <f>_xlfn.XLOOKUP($A4, PlayerData!$B:$B, PlayerData!E:E,,,-1)</f>
        <v>Jesus</v>
      </c>
      <c r="C4" s="228" t="str">
        <f>_xlfn.XLOOKUP($A4, PlayerData!$B:$B, PlayerData!C:C,,,-1)</f>
        <v>MCI</v>
      </c>
      <c r="D4" s="228" t="str">
        <f>_xlfn.XLOOKUP($A4, PlayerData!$B:$B, PlayerData!D:D,,,-1)</f>
        <v>F</v>
      </c>
      <c r="E4" s="228">
        <f>_xlfn.XLOOKUP($A4, PlayerData!$B:$B, PlayerData!F:F,,,-1)</f>
        <v>9.5</v>
      </c>
      <c r="F4" s="230" cm="1">
        <f t="array" ref="F4">IF(OR($A4=$U$12:$U$50, $A4=$T$12:$T$201), 0, _xlfn.XLOOKUP($A4, PlayerForecast!$A:$A, PlayerForecast!I:I))</f>
        <v>155.52909975725231</v>
      </c>
      <c r="G4" s="189"/>
      <c r="H4" s="219">
        <v>0</v>
      </c>
      <c r="K4" s="191"/>
      <c r="L4" s="192"/>
      <c r="M4" s="192"/>
      <c r="P4" s="192"/>
      <c r="Q4" s="192"/>
    </row>
    <row r="5" spans="1:25" ht="15.75" thickBot="1">
      <c r="A5" s="228">
        <f>PlayerForecast!A6</f>
        <v>52</v>
      </c>
      <c r="B5" s="228" t="str">
        <f>_xlfn.XLOOKUP($A5, PlayerData!$B:$B, PlayerData!E:E,,,-1)</f>
        <v>Aubameyang</v>
      </c>
      <c r="C5" s="228" t="str">
        <f>_xlfn.XLOOKUP($A5, PlayerData!$B:$B, PlayerData!C:C,,,-1)</f>
        <v>ARS</v>
      </c>
      <c r="D5" s="228" t="str">
        <f>_xlfn.XLOOKUP($A5, PlayerData!$B:$B, PlayerData!D:D,,,-1)</f>
        <v>M</v>
      </c>
      <c r="E5" s="228">
        <f>_xlfn.XLOOKUP($A5, PlayerData!$B:$B, PlayerData!F:F,,,-1)</f>
        <v>12</v>
      </c>
      <c r="F5" s="230" cm="1">
        <f t="array" ref="F5">IF(OR($A5=$U$12:$U$50, $A5=$T$12:$T$201), 0, _xlfn.XLOOKUP($A5, PlayerForecast!$A:$A, PlayerForecast!I:I))</f>
        <v>0</v>
      </c>
      <c r="G5" s="189"/>
      <c r="H5" s="219">
        <v>0</v>
      </c>
      <c r="J5" s="190"/>
      <c r="K5" s="201" t="s">
        <v>505</v>
      </c>
      <c r="L5" s="201" t="s">
        <v>506</v>
      </c>
      <c r="M5" s="218" t="s">
        <v>507</v>
      </c>
      <c r="O5" s="188"/>
      <c r="P5" s="198" t="s">
        <v>501</v>
      </c>
      <c r="Q5" s="198" t="s">
        <v>508</v>
      </c>
    </row>
    <row r="6" spans="1:25" ht="15.75" thickTop="1">
      <c r="A6" s="228">
        <f>PlayerForecast!A7</f>
        <v>15</v>
      </c>
      <c r="B6" s="228" t="str">
        <f>_xlfn.XLOOKUP($A6, PlayerData!$B:$B, PlayerData!E:E,,,-1)</f>
        <v>Antonio</v>
      </c>
      <c r="C6" s="228" t="str">
        <f>_xlfn.XLOOKUP($A6, PlayerData!$B:$B, PlayerData!C:C,,,-1)</f>
        <v>WHU</v>
      </c>
      <c r="D6" s="228" t="str">
        <f>_xlfn.XLOOKUP($A6, PlayerData!$B:$B, PlayerData!D:D,,,-1)</f>
        <v>F</v>
      </c>
      <c r="E6" s="228">
        <f>_xlfn.XLOOKUP($A6, PlayerData!$B:$B, PlayerData!F:F,,,-1)</f>
        <v>6.5</v>
      </c>
      <c r="F6" s="230" cm="1">
        <f t="array" ref="F6">IF(OR($A6=$U$12:$U$50, $A6=$T$12:$T$201), 0, _xlfn.XLOOKUP($A6, PlayerForecast!$A:$A, PlayerForecast!I:I))</f>
        <v>144.22389675830178</v>
      </c>
      <c r="G6" s="189"/>
      <c r="H6" s="219">
        <v>1</v>
      </c>
      <c r="I6" s="186"/>
      <c r="J6" s="203" t="s">
        <v>509</v>
      </c>
      <c r="K6" s="205">
        <f>15-Q9-COUNTIF($Y$12:$Y$50, "F")-COUNTIF($Y$12:$Y$50, "M")</f>
        <v>4</v>
      </c>
      <c r="L6" s="205">
        <f>$K$6</f>
        <v>4</v>
      </c>
      <c r="M6" s="219">
        <f>SUM($H$2:$H$201)</f>
        <v>4</v>
      </c>
      <c r="N6" s="186"/>
      <c r="O6" s="199" t="s">
        <v>34</v>
      </c>
      <c r="P6" s="2">
        <v>8.5</v>
      </c>
      <c r="Q6" s="217">
        <v>2</v>
      </c>
    </row>
    <row r="7" spans="1:25">
      <c r="A7" s="228">
        <f>PlayerForecast!A8</f>
        <v>58</v>
      </c>
      <c r="B7" s="228" t="str">
        <f>_xlfn.XLOOKUP($A7, PlayerData!$B:$B, PlayerData!E:E,,,-1)</f>
        <v>Son</v>
      </c>
      <c r="C7" s="228" t="str">
        <f>_xlfn.XLOOKUP($A7, PlayerData!$B:$B, PlayerData!C:C,,,-1)</f>
        <v>TOT</v>
      </c>
      <c r="D7" s="228" t="str">
        <f>_xlfn.XLOOKUP($A7, PlayerData!$B:$B, PlayerData!D:D,,,-1)</f>
        <v>M</v>
      </c>
      <c r="E7" s="228">
        <f>_xlfn.XLOOKUP($A7, PlayerData!$B:$B, PlayerData!F:F,,,-1)</f>
        <v>9</v>
      </c>
      <c r="F7" s="230" cm="1">
        <f t="array" ref="F7">IF(OR($A7=$U$12:$U$50, $A7=$T$12:$T$201), 0, _xlfn.XLOOKUP($A7, PlayerForecast!$A:$A, PlayerForecast!I:I))</f>
        <v>142.7778955956685</v>
      </c>
      <c r="G7" s="189"/>
      <c r="H7" s="219">
        <v>0</v>
      </c>
      <c r="I7" s="186"/>
      <c r="J7" s="203" t="s">
        <v>34</v>
      </c>
      <c r="K7" s="205">
        <v>0</v>
      </c>
      <c r="L7" s="205">
        <f>2-$Q$6</f>
        <v>0</v>
      </c>
      <c r="M7" s="219">
        <f>SUMIFS($H$2:$H$201, $D$2:$D$201, $J7)</f>
        <v>0</v>
      </c>
      <c r="N7" s="186"/>
      <c r="O7" s="200" t="s">
        <v>282</v>
      </c>
      <c r="P7" s="213">
        <f>SUMIFS($W$12:$W$50, $Y$12:$Y$50, "D")</f>
        <v>26</v>
      </c>
      <c r="Q7" s="214">
        <v>5</v>
      </c>
    </row>
    <row r="8" spans="1:25" ht="15.75" thickBot="1">
      <c r="A8" s="228">
        <f>PlayerForecast!A9</f>
        <v>1</v>
      </c>
      <c r="B8" s="228" t="str">
        <f>_xlfn.XLOOKUP($A8, PlayerData!$B:$B, PlayerData!E:E,,,-1)</f>
        <v>Kane</v>
      </c>
      <c r="C8" s="228" t="str">
        <f>_xlfn.XLOOKUP($A8, PlayerData!$B:$B, PlayerData!C:C,,,-1)</f>
        <v>TOT</v>
      </c>
      <c r="D8" s="228" t="str">
        <f>_xlfn.XLOOKUP($A8, PlayerData!$B:$B, PlayerData!D:D,,,-1)</f>
        <v>F</v>
      </c>
      <c r="E8" s="228">
        <f>_xlfn.XLOOKUP($A8, PlayerData!$B:$B, PlayerData!F:F,,,-1)</f>
        <v>10.5</v>
      </c>
      <c r="F8" s="230" cm="1">
        <f t="array" ref="F8">IF(OR($A8=$U$12:$U$50, $A8=$T$12:$T$201), 0, _xlfn.XLOOKUP($A8, PlayerForecast!$A:$A, PlayerForecast!I:I))</f>
        <v>134.67194009025209</v>
      </c>
      <c r="G8" s="189"/>
      <c r="H8" s="219">
        <v>0</v>
      </c>
      <c r="I8" s="186"/>
      <c r="J8" s="203" t="s">
        <v>282</v>
      </c>
      <c r="K8" s="205">
        <v>0</v>
      </c>
      <c r="L8" s="205">
        <v>0</v>
      </c>
      <c r="M8" s="219">
        <f t="shared" ref="M8:M10" si="0">SUMIFS($H$2:$H$201, $D$2:$D$201, $J8)</f>
        <v>0</v>
      </c>
      <c r="N8" s="186"/>
      <c r="O8" s="198" t="s">
        <v>510</v>
      </c>
      <c r="P8" s="215">
        <f>4.5*Q8</f>
        <v>4.5</v>
      </c>
      <c r="Q8" s="216">
        <f>O2-2</f>
        <v>1</v>
      </c>
    </row>
    <row r="9" spans="1:25" ht="15.75" thickTop="1">
      <c r="A9" s="228">
        <f>PlayerForecast!A10</f>
        <v>53</v>
      </c>
      <c r="B9" s="228" t="str">
        <f>_xlfn.XLOOKUP($A9, PlayerData!$B:$B, PlayerData!E:E,,,-1)</f>
        <v>Mané</v>
      </c>
      <c r="C9" s="228" t="str">
        <f>_xlfn.XLOOKUP($A9, PlayerData!$B:$B, PlayerData!C:C,,,-1)</f>
        <v>LIV</v>
      </c>
      <c r="D9" s="228" t="str">
        <f>_xlfn.XLOOKUP($A9, PlayerData!$B:$B, PlayerData!D:D,,,-1)</f>
        <v>M</v>
      </c>
      <c r="E9" s="228">
        <f>_xlfn.XLOOKUP($A9, PlayerData!$B:$B, PlayerData!F:F,,,-1)</f>
        <v>12</v>
      </c>
      <c r="F9" s="230" cm="1">
        <f t="array" ref="F9">IF(OR($A9=$U$12:$U$50, $A9=$T$12:$T$201), 0, _xlfn.XLOOKUP($A9, PlayerForecast!$A:$A, PlayerForecast!I:I))</f>
        <v>130.60432474064717</v>
      </c>
      <c r="G9" s="189"/>
      <c r="H9" s="219">
        <v>0</v>
      </c>
      <c r="I9" s="186"/>
      <c r="J9" s="203" t="s">
        <v>125</v>
      </c>
      <c r="K9" s="205">
        <f>2-COUNTIF($Y$12:$Y$50, $J$9)</f>
        <v>0</v>
      </c>
      <c r="L9" s="205">
        <f>5-COUNTIFS($Y$12:$Y$50, $J$9)</f>
        <v>3</v>
      </c>
      <c r="M9" s="219">
        <f t="shared" si="0"/>
        <v>2</v>
      </c>
      <c r="N9" s="186"/>
      <c r="O9" s="210" t="s">
        <v>511</v>
      </c>
      <c r="P9" s="211">
        <f>SUM($P$6:$P$8)</f>
        <v>39</v>
      </c>
      <c r="Q9" s="212">
        <f>SUM($Q$6:$Q$8)</f>
        <v>8</v>
      </c>
    </row>
    <row r="10" spans="1:25" ht="15.75" thickBot="1">
      <c r="A10" s="228">
        <f>PlayerForecast!A11</f>
        <v>54</v>
      </c>
      <c r="B10" s="228" t="str">
        <f>_xlfn.XLOOKUP($A10, PlayerData!$B:$B, PlayerData!E:E,,,-1)</f>
        <v>Sterling</v>
      </c>
      <c r="C10" s="228" t="str">
        <f>_xlfn.XLOOKUP($A10, PlayerData!$B:$B, PlayerData!C:C,,,-1)</f>
        <v>MCI</v>
      </c>
      <c r="D10" s="228" t="str">
        <f>_xlfn.XLOOKUP($A10, PlayerData!$B:$B, PlayerData!D:D,,,-1)</f>
        <v>M</v>
      </c>
      <c r="E10" s="228">
        <f>_xlfn.XLOOKUP($A10, PlayerData!$B:$B, PlayerData!F:F,,,-1)</f>
        <v>11.5</v>
      </c>
      <c r="F10" s="230" cm="1">
        <f t="array" ref="F10">IF(OR($A10=$U$12:$U$50, $A10=$T$12:$T$201), 0, _xlfn.XLOOKUP($A10, PlayerForecast!$A:$A, PlayerForecast!I:I))</f>
        <v>127.15278290457887</v>
      </c>
      <c r="G10" s="189"/>
      <c r="H10" s="219">
        <v>0</v>
      </c>
      <c r="I10" s="186"/>
      <c r="J10" s="203" t="s">
        <v>58</v>
      </c>
      <c r="K10" s="205">
        <f>1-COUNTIF($Y$12:$Y$50, $J$10)</f>
        <v>0</v>
      </c>
      <c r="L10" s="205">
        <f>3-COUNTIFS($Y$12:$Y$50, $J$10)</f>
        <v>2</v>
      </c>
      <c r="M10" s="219">
        <f t="shared" si="0"/>
        <v>2</v>
      </c>
      <c r="O10" s="187"/>
      <c r="P10" s="187"/>
      <c r="Q10" s="187"/>
      <c r="R10" s="187"/>
    </row>
    <row r="11" spans="1:25" ht="15.75" thickBot="1">
      <c r="A11" s="228">
        <f>PlayerForecast!A12</f>
        <v>62</v>
      </c>
      <c r="B11" s="228" t="str">
        <f>_xlfn.XLOOKUP($A11, PlayerData!$B:$B, PlayerData!E:E,,,-1)</f>
        <v>Willian</v>
      </c>
      <c r="C11" s="228" t="str">
        <f>_xlfn.XLOOKUP($A11, PlayerData!$B:$B, PlayerData!C:C,,,-1)</f>
        <v>ARS</v>
      </c>
      <c r="D11" s="228" t="str">
        <f>_xlfn.XLOOKUP($A11, PlayerData!$B:$B, PlayerData!D:D,,,-1)</f>
        <v>M</v>
      </c>
      <c r="E11" s="228">
        <f>_xlfn.XLOOKUP($A11, PlayerData!$B:$B, PlayerData!F:F,,,-1)</f>
        <v>8</v>
      </c>
      <c r="F11" s="230" cm="1">
        <f t="array" ref="F11">IF(OR($A11=$U$12:$U$50, $A11=$T$12:$T$201), 0, _xlfn.XLOOKUP($A11, PlayerForecast!$A:$A, PlayerForecast!I:I))</f>
        <v>127.11454982280104</v>
      </c>
      <c r="G11" s="189"/>
      <c r="H11" s="219">
        <v>0</v>
      </c>
      <c r="I11" s="186"/>
      <c r="J11" s="203" t="s">
        <v>31</v>
      </c>
      <c r="K11" s="2">
        <v>0</v>
      </c>
      <c r="L11" s="2">
        <v>2</v>
      </c>
      <c r="M11" s="219">
        <f>SUMIFS($H$2:$H$201, $C$2:$C$201, $J11)</f>
        <v>0</v>
      </c>
      <c r="N11" s="237"/>
      <c r="O11" s="238" t="s">
        <v>1</v>
      </c>
      <c r="P11" s="239" t="s">
        <v>519</v>
      </c>
      <c r="Q11" s="239" t="s">
        <v>3</v>
      </c>
      <c r="R11" s="240" t="s">
        <v>4</v>
      </c>
      <c r="T11" s="221" t="s">
        <v>512</v>
      </c>
      <c r="U11" s="222" t="s">
        <v>513</v>
      </c>
      <c r="V11" s="223" t="s">
        <v>2</v>
      </c>
      <c r="W11" s="223" t="s">
        <v>501</v>
      </c>
      <c r="X11" s="223" t="s">
        <v>3</v>
      </c>
      <c r="Y11" s="202" t="s">
        <v>4</v>
      </c>
    </row>
    <row r="12" spans="1:25" ht="15.75" thickTop="1">
      <c r="A12" s="228">
        <f>PlayerForecast!A13</f>
        <v>2</v>
      </c>
      <c r="B12" s="228" t="str">
        <f>_xlfn.XLOOKUP($A12, PlayerData!$B:$B, PlayerData!E:E,,,-1)</f>
        <v>Agüero</v>
      </c>
      <c r="C12" s="228" t="str">
        <f>_xlfn.XLOOKUP($A12, PlayerData!$B:$B, PlayerData!C:C,,,-1)</f>
        <v>MCI</v>
      </c>
      <c r="D12" s="228" t="str">
        <f>_xlfn.XLOOKUP($A12, PlayerData!$B:$B, PlayerData!D:D,,,-1)</f>
        <v>F</v>
      </c>
      <c r="E12" s="228">
        <f>_xlfn.XLOOKUP($A12, PlayerData!$B:$B, PlayerData!F:F,,,-1)</f>
        <v>10.5</v>
      </c>
      <c r="F12" s="230" cm="1">
        <f t="array" ref="F12">IF(OR($A12=$U$12:$U$50, $A12=$T$12:$T$201), 0, _xlfn.XLOOKUP($A12, PlayerForecast!$A:$A, PlayerForecast!I:I))</f>
        <v>126.41888354717101</v>
      </c>
      <c r="G12" s="189"/>
      <c r="H12" s="219">
        <v>0</v>
      </c>
      <c r="I12" s="186"/>
      <c r="J12" s="203" t="s">
        <v>32</v>
      </c>
      <c r="K12" s="2">
        <v>0</v>
      </c>
      <c r="L12" s="2">
        <v>0</v>
      </c>
      <c r="M12" s="219">
        <f t="shared" ref="M12:M30" si="1">SUMIFS($H$2:$H$201, $C$2:$C$201, $J12)</f>
        <v>0</v>
      </c>
      <c r="N12" s="237"/>
      <c r="O12" s="241" cm="1">
        <f t="array" ref="O12">IFERROR(INDEX($A$2:$A$201,SMALL(IF($H$2:$H$201=1,ROW($H$2:$H$201)-ROW($H$2)+1),ROWS($H$2:$H2))),"")</f>
        <v>57</v>
      </c>
      <c r="P12" s="242" t="str" cm="1">
        <f t="array" ref="P12">IFERROR(INDEX($B$2:$B$201,SMALL(IF($H$2:$H$201=1,ROW($H$2:$H$201)-ROW($H$2)+1),ROWS($H$2:$H2))),"")</f>
        <v>Rashford</v>
      </c>
      <c r="Q12" s="243" t="str">
        <f>IFERROR(_xlfn.XLOOKUP($O12, $A:$A, C:C, ""), "")</f>
        <v>MUN</v>
      </c>
      <c r="R12" s="244" t="str">
        <f>IFERROR(_xlfn.XLOOKUP($O12, $A:$A, D:D, ""), "")</f>
        <v>M</v>
      </c>
      <c r="T12" s="182">
        <v>133</v>
      </c>
      <c r="U12" s="183">
        <v>51</v>
      </c>
      <c r="V12" s="205" t="str">
        <f>IF(_xlfn.XLOOKUP($U12, PlayerData!$B:$B, PlayerData!E:E,,,-1)=0, "", _xlfn.XLOOKUP($U12, PlayerData!$B:$B, PlayerData!E:E,,,-1))</f>
        <v>Salah</v>
      </c>
      <c r="W12" s="205">
        <f>IF(_xlfn.XLOOKUP($U12, PlayerData!$B:$B, PlayerData!F:F,,,-1)=0, "", _xlfn.XLOOKUP($U12, PlayerData!$B:$B, PlayerData!F:F,,,-1))</f>
        <v>12</v>
      </c>
      <c r="X12" s="205" t="str">
        <f>IF(_xlfn.XLOOKUP($U12, PlayerData!$B:$B, PlayerData!C:C,,,-1)=0, "", _xlfn.XLOOKUP($U12, PlayerData!$B:$B, PlayerData!C:C,,,-1))</f>
        <v>LIV</v>
      </c>
      <c r="Y12" s="206" t="str">
        <f>IF(_xlfn.XLOOKUP($U12, PlayerData!$B:$B, PlayerData!D:D,,,-1)=0, "", _xlfn.XLOOKUP($U12, PlayerData!$B:$B, PlayerData!D:D,,,-1))</f>
        <v>M</v>
      </c>
    </row>
    <row r="13" spans="1:25">
      <c r="A13" s="228">
        <f>PlayerForecast!A14</f>
        <v>3</v>
      </c>
      <c r="B13" s="228" t="str">
        <f>_xlfn.XLOOKUP($A13, PlayerData!$B:$B, PlayerData!E:E,,,-1)</f>
        <v>Vardy</v>
      </c>
      <c r="C13" s="228" t="str">
        <f>_xlfn.XLOOKUP($A13, PlayerData!$B:$B, PlayerData!C:C,,,-1)</f>
        <v>LEI</v>
      </c>
      <c r="D13" s="228" t="str">
        <f>_xlfn.XLOOKUP($A13, PlayerData!$B:$B, PlayerData!D:D,,,-1)</f>
        <v>F</v>
      </c>
      <c r="E13" s="228">
        <f>_xlfn.XLOOKUP($A13, PlayerData!$B:$B, PlayerData!F:F,,,-1)</f>
        <v>10</v>
      </c>
      <c r="F13" s="230" cm="1">
        <f t="array" ref="F13">IF(OR($A13=$U$12:$U$50, $A13=$T$12:$T$201), 0, _xlfn.XLOOKUP($A13, PlayerForecast!$A:$A, PlayerForecast!I:I))</f>
        <v>121.6180421043267</v>
      </c>
      <c r="G13" s="189"/>
      <c r="H13" s="219">
        <v>0</v>
      </c>
      <c r="I13" s="186"/>
      <c r="J13" s="203" t="s">
        <v>88</v>
      </c>
      <c r="K13" s="2">
        <v>0</v>
      </c>
      <c r="L13" s="2">
        <v>3</v>
      </c>
      <c r="M13" s="219">
        <f t="shared" si="1"/>
        <v>0</v>
      </c>
      <c r="N13" s="237"/>
      <c r="O13" s="241" cm="1">
        <f t="array" ref="O13">IFERROR(INDEX($A$2:$A$201,SMALL(IF($H$2:$H$201=1,ROW($H$2:$H$201)-ROW($H$2)+1),ROWS($H$2:$H3))),"")</f>
        <v>15</v>
      </c>
      <c r="P13" s="242" t="str" cm="1">
        <f t="array" ref="P13">IFERROR(INDEX($B$2:$B$201,SMALL(IF($H$2:$H$201=1,ROW($H$2:$H$201)-ROW($H$2)+1),ROWS($H$2:$H3))),"")</f>
        <v>Antonio</v>
      </c>
      <c r="Q13" s="243" t="str">
        <f t="shared" ref="Q13:Q22" si="2">IFERROR(_xlfn.XLOOKUP($O13, $A:$A, C:C, ""), "")</f>
        <v>WHU</v>
      </c>
      <c r="R13" s="244" t="str">
        <f t="shared" ref="R13:R22" si="3">IFERROR(_xlfn.XLOOKUP($O13, $A:$A, D:D, ""), "")</f>
        <v>F</v>
      </c>
      <c r="T13" s="182">
        <v>166</v>
      </c>
      <c r="U13" s="183">
        <v>52</v>
      </c>
      <c r="V13" s="205" t="str">
        <f>IF(_xlfn.XLOOKUP($U13, PlayerData!$B:$B, PlayerData!E:E,,,-1)=0, "", _xlfn.XLOOKUP($U13, PlayerData!$B:$B, PlayerData!E:E,,,-1))</f>
        <v>Aubameyang</v>
      </c>
      <c r="W13" s="205">
        <f>IF(_xlfn.XLOOKUP($U13, PlayerData!$B:$B, PlayerData!F:F,,,-1)=0, "", _xlfn.XLOOKUP($U13, PlayerData!$B:$B, PlayerData!F:F,,,-1))</f>
        <v>12</v>
      </c>
      <c r="X13" s="205" t="str">
        <f>IF(_xlfn.XLOOKUP($U13, PlayerData!$B:$B, PlayerData!C:C,,,-1)=0, "", _xlfn.XLOOKUP($U13, PlayerData!$B:$B, PlayerData!C:C,,,-1))</f>
        <v>ARS</v>
      </c>
      <c r="Y13" s="206" t="str">
        <f>IF(_xlfn.XLOOKUP($U13, PlayerData!$B:$B, PlayerData!D:D,,,-1)=0, "", _xlfn.XLOOKUP($U13, PlayerData!$B:$B, PlayerData!D:D,,,-1))</f>
        <v>M</v>
      </c>
    </row>
    <row r="14" spans="1:25">
      <c r="A14" s="228">
        <f>PlayerForecast!A15</f>
        <v>65</v>
      </c>
      <c r="B14" s="228" t="str">
        <f>_xlfn.XLOOKUP($A14, PlayerData!$B:$B, PlayerData!E:E,,,-1)</f>
        <v>Alli</v>
      </c>
      <c r="C14" s="228" t="str">
        <f>_xlfn.XLOOKUP($A14, PlayerData!$B:$B, PlayerData!C:C,,,-1)</f>
        <v>TOT</v>
      </c>
      <c r="D14" s="228" t="str">
        <f>_xlfn.XLOOKUP($A14, PlayerData!$B:$B, PlayerData!D:D,,,-1)</f>
        <v>M</v>
      </c>
      <c r="E14" s="228">
        <f>_xlfn.XLOOKUP($A14, PlayerData!$B:$B, PlayerData!F:F,,,-1)</f>
        <v>8</v>
      </c>
      <c r="F14" s="230" cm="1">
        <f t="array" ref="F14">IF(OR($A14=$U$12:$U$50, $A14=$T$12:$T$201), 0, _xlfn.XLOOKUP($A14, PlayerForecast!$A:$A, PlayerForecast!I:I))</f>
        <v>118.51723953829182</v>
      </c>
      <c r="G14" s="189"/>
      <c r="H14" s="219">
        <v>0</v>
      </c>
      <c r="I14" s="186"/>
      <c r="J14" s="203" t="s">
        <v>90</v>
      </c>
      <c r="K14" s="2">
        <v>0</v>
      </c>
      <c r="L14" s="2">
        <v>0</v>
      </c>
      <c r="M14" s="219">
        <f t="shared" si="1"/>
        <v>0</v>
      </c>
      <c r="N14" s="237"/>
      <c r="O14" s="241" cm="1">
        <f t="array" ref="O14">IFERROR(INDEX($A$2:$A$201,SMALL(IF($H$2:$H$201=1,ROW($H$2:$H$201)-ROW($H$2)+1),ROWS($H$2:$H4))),"")</f>
        <v>36</v>
      </c>
      <c r="P14" s="242" t="str" cm="1">
        <f t="array" ref="P14">IFERROR(INDEX($B$2:$B$201,SMALL(IF($H$2:$H$201=1,ROW($H$2:$H$201)-ROW($H$2)+1),ROWS($H$2:$H4))),"")</f>
        <v>McBurnie</v>
      </c>
      <c r="Q14" s="243" t="str">
        <f t="shared" si="2"/>
        <v>SHU</v>
      </c>
      <c r="R14" s="244" t="str">
        <f t="shared" si="3"/>
        <v>F</v>
      </c>
      <c r="T14" s="182">
        <v>35</v>
      </c>
      <c r="U14" s="183">
        <v>216</v>
      </c>
      <c r="V14" s="205" t="str">
        <f>IF(_xlfn.XLOOKUP($U14, PlayerData!$B:$B, PlayerData!E:E,,,-1)=0, "", _xlfn.XLOOKUP($U14, PlayerData!$B:$B, PlayerData!E:E,,,-1))</f>
        <v>Alexander-Arnold</v>
      </c>
      <c r="W14" s="205">
        <f>IF(_xlfn.XLOOKUP($U14, PlayerData!$B:$B, PlayerData!F:F,,,-1)=0, "", _xlfn.XLOOKUP($U14, PlayerData!$B:$B, PlayerData!F:F,,,-1))</f>
        <v>7.5</v>
      </c>
      <c r="X14" s="205" t="str">
        <f>IF(_xlfn.XLOOKUP($U14, PlayerData!$B:$B, PlayerData!C:C,,,-1)=0, "", _xlfn.XLOOKUP($U14, PlayerData!$B:$B, PlayerData!C:C,,,-1))</f>
        <v>LIV</v>
      </c>
      <c r="Y14" s="206" t="str">
        <f>IF(_xlfn.XLOOKUP($U14, PlayerData!$B:$B, PlayerData!D:D,,,-1)=0, "", _xlfn.XLOOKUP($U14, PlayerData!$B:$B, PlayerData!D:D,,,-1))</f>
        <v>D</v>
      </c>
    </row>
    <row r="15" spans="1:25" ht="15.75" thickBot="1">
      <c r="A15" s="228">
        <f>PlayerForecast!A16</f>
        <v>56</v>
      </c>
      <c r="B15" s="228" t="str">
        <f>_xlfn.XLOOKUP($A15, PlayerData!$B:$B, PlayerData!E:E,,,-1)</f>
        <v>Fernandes</v>
      </c>
      <c r="C15" s="228" t="str">
        <f>_xlfn.XLOOKUP($A15, PlayerData!$B:$B, PlayerData!C:C,,,-1)</f>
        <v>MUN</v>
      </c>
      <c r="D15" s="228" t="str">
        <f>_xlfn.XLOOKUP($A15, PlayerData!$B:$B, PlayerData!D:D,,,-1)</f>
        <v>M</v>
      </c>
      <c r="E15" s="228">
        <f>_xlfn.XLOOKUP($A15, PlayerData!$B:$B, PlayerData!F:F,,,-1)</f>
        <v>10.5</v>
      </c>
      <c r="F15" s="230" cm="1">
        <f t="array" ref="F15">IF(OR($A15=$U$12:$U$50, $A15=$T$12:$T$201), 0, _xlfn.XLOOKUP($A15, PlayerForecast!$A:$A, PlayerForecast!I:I))</f>
        <v>117.86250011308343</v>
      </c>
      <c r="G15" s="189"/>
      <c r="H15" s="219">
        <v>0</v>
      </c>
      <c r="I15" s="186"/>
      <c r="J15" s="203" t="s">
        <v>81</v>
      </c>
      <c r="K15" s="2">
        <v>0</v>
      </c>
      <c r="L15" s="2">
        <v>3</v>
      </c>
      <c r="M15" s="219">
        <f t="shared" si="1"/>
        <v>0</v>
      </c>
      <c r="N15" s="237"/>
      <c r="O15" s="245" cm="1">
        <f t="array" ref="O15">IFERROR(INDEX($A$2:$A$201,SMALL(IF($H$2:$H$201=1,ROW($H$2:$H$201)-ROW($H$2)+1),ROWS($H$2:$H5))),"")</f>
        <v>146</v>
      </c>
      <c r="P15" s="246" t="str" cm="1">
        <f t="array" ref="P15">IFERROR(INDEX($B$2:$B$201,SMALL(IF($H$2:$H$201=1,ROW($H$2:$H$201)-ROW($H$2)+1),ROWS($H$2:$H5))),"")</f>
        <v>Saint-Maximin</v>
      </c>
      <c r="Q15" s="247" t="str">
        <f t="shared" si="2"/>
        <v>NEW</v>
      </c>
      <c r="R15" s="248" t="str">
        <f t="shared" si="3"/>
        <v>M</v>
      </c>
      <c r="T15" s="182">
        <v>169</v>
      </c>
      <c r="U15" s="183">
        <v>326</v>
      </c>
      <c r="V15" s="205" t="str">
        <f>IF(_xlfn.XLOOKUP($U15, PlayerData!$B:$B, PlayerData!E:E,,,-1)=0, "", _xlfn.XLOOKUP($U15, PlayerData!$B:$B, PlayerData!E:E,,,-1))</f>
        <v>Vinagre</v>
      </c>
      <c r="W15" s="205">
        <f>IF(_xlfn.XLOOKUP($U15, PlayerData!$B:$B, PlayerData!F:F,,,-1)=0, "", _xlfn.XLOOKUP($U15, PlayerData!$B:$B, PlayerData!F:F,,,-1))</f>
        <v>4.5</v>
      </c>
      <c r="X15" s="205" t="str">
        <f>IF(_xlfn.XLOOKUP($U15, PlayerData!$B:$B, PlayerData!C:C,,,-1)=0, "", _xlfn.XLOOKUP($U15, PlayerData!$B:$B, PlayerData!C:C,,,-1))</f>
        <v>WOL</v>
      </c>
      <c r="Y15" s="206" t="str">
        <f>IF(_xlfn.XLOOKUP($U15, PlayerData!$B:$B, PlayerData!D:D,,,-1)=0, "", _xlfn.XLOOKUP($U15, PlayerData!$B:$B, PlayerData!D:D,,,-1))</f>
        <v>D</v>
      </c>
    </row>
    <row r="16" spans="1:25">
      <c r="A16" s="228">
        <f>PlayerForecast!A17</f>
        <v>7</v>
      </c>
      <c r="B16" s="228" t="str">
        <f>_xlfn.XLOOKUP($A16, PlayerData!$B:$B, PlayerData!E:E,,,-1)</f>
        <v>Jiménez</v>
      </c>
      <c r="C16" s="228" t="str">
        <f>_xlfn.XLOOKUP($A16, PlayerData!$B:$B, PlayerData!C:C,,,-1)</f>
        <v>WOL</v>
      </c>
      <c r="D16" s="228" t="str">
        <f>_xlfn.XLOOKUP($A16, PlayerData!$B:$B, PlayerData!D:D,,,-1)</f>
        <v>F</v>
      </c>
      <c r="E16" s="228">
        <f>_xlfn.XLOOKUP($A16, PlayerData!$B:$B, PlayerData!F:F,,,-1)</f>
        <v>8.5</v>
      </c>
      <c r="F16" s="230" cm="1">
        <f t="array" ref="F16">IF(OR($A16=$U$12:$U$50, $A16=$T$12:$T$201), 0, _xlfn.XLOOKUP($A16, PlayerForecast!$A:$A, PlayerForecast!I:I))</f>
        <v>114.99271895813355</v>
      </c>
      <c r="G16" s="189"/>
      <c r="H16" s="219">
        <v>0</v>
      </c>
      <c r="I16" s="186"/>
      <c r="J16" s="203" t="s">
        <v>99</v>
      </c>
      <c r="K16" s="2">
        <v>0</v>
      </c>
      <c r="L16" s="2">
        <v>3</v>
      </c>
      <c r="M16" s="219">
        <f t="shared" si="1"/>
        <v>0</v>
      </c>
      <c r="O16" s="249" t="str" cm="1">
        <f t="array" ref="O16">IFERROR(INDEX($A$2:$A$201,SMALL(IF($H$2:$H$201=1,ROW($H$2:$H$201)-ROW($H$2)+1),ROWS($H$2:$H6))),"")</f>
        <v/>
      </c>
      <c r="P16" s="250" t="str" cm="1">
        <f t="array" ref="P16">IFERROR(INDEX($B$2:$B$201,SMALL(IF($H$2:$H$201=1,ROW($H$2:$H$201)-ROW($H$2)+1),ROWS($H$2:$H6))),"")</f>
        <v/>
      </c>
      <c r="Q16" s="187" t="str">
        <f t="shared" si="2"/>
        <v/>
      </c>
      <c r="R16" s="251" t="str">
        <f t="shared" si="3"/>
        <v/>
      </c>
      <c r="T16" s="182">
        <v>28</v>
      </c>
      <c r="U16" s="183">
        <v>361</v>
      </c>
      <c r="V16" s="205" t="str">
        <f>IF(_xlfn.XLOOKUP($U16, PlayerData!$B:$B, PlayerData!E:E,,,-1)=0, "", _xlfn.XLOOKUP($U16, PlayerData!$B:$B, PlayerData!E:E,,,-1))</f>
        <v>Mitchell</v>
      </c>
      <c r="W16" s="205">
        <f>IF(_xlfn.XLOOKUP($U16, PlayerData!$B:$B, PlayerData!F:F,,,-1)=0, "", _xlfn.XLOOKUP($U16, PlayerData!$B:$B, PlayerData!F:F,,,-1))</f>
        <v>4</v>
      </c>
      <c r="X16" s="205" t="str">
        <f>IF(_xlfn.XLOOKUP($U16, PlayerData!$B:$B, PlayerData!C:C,,,-1)=0, "", _xlfn.XLOOKUP($U16, PlayerData!$B:$B, PlayerData!C:C,,,-1))</f>
        <v>CRY</v>
      </c>
      <c r="Y16" s="206" t="str">
        <f>IF(_xlfn.XLOOKUP($U16, PlayerData!$B:$B, PlayerData!D:D,,,-1)=0, "", _xlfn.XLOOKUP($U16, PlayerData!$B:$B, PlayerData!D:D,,,-1))</f>
        <v>D</v>
      </c>
    </row>
    <row r="17" spans="1:25">
      <c r="A17" s="228">
        <f>PlayerForecast!A18</f>
        <v>60</v>
      </c>
      <c r="B17" s="228" t="str">
        <f>_xlfn.XLOOKUP($A17, PlayerData!$B:$B, PlayerData!E:E,,,-1)</f>
        <v>Mahrez</v>
      </c>
      <c r="C17" s="228" t="str">
        <f>_xlfn.XLOOKUP($A17, PlayerData!$B:$B, PlayerData!C:C,,,-1)</f>
        <v>MCI</v>
      </c>
      <c r="D17" s="228" t="str">
        <f>_xlfn.XLOOKUP($A17, PlayerData!$B:$B, PlayerData!D:D,,,-1)</f>
        <v>M</v>
      </c>
      <c r="E17" s="228">
        <f>_xlfn.XLOOKUP($A17, PlayerData!$B:$B, PlayerData!F:F,,,-1)</f>
        <v>8.5</v>
      </c>
      <c r="F17" s="230" cm="1">
        <f t="array" ref="F17">IF(OR($A17=$U$12:$U$50, $A17=$T$12:$T$201), 0, _xlfn.XLOOKUP($A17, PlayerForecast!$A:$A, PlayerForecast!I:I))</f>
        <v>112.90859899298728</v>
      </c>
      <c r="G17" s="189"/>
      <c r="H17" s="219">
        <v>0</v>
      </c>
      <c r="I17" s="186"/>
      <c r="J17" s="203" t="s">
        <v>79</v>
      </c>
      <c r="K17" s="2">
        <v>0</v>
      </c>
      <c r="L17" s="2">
        <v>3</v>
      </c>
      <c r="M17" s="219">
        <f t="shared" si="1"/>
        <v>0</v>
      </c>
      <c r="O17" s="249" t="str" cm="1">
        <f t="array" ref="O17">IFERROR(INDEX($A$2:$A$201,SMALL(IF($H$2:$H$201=1,ROW($H$2:$H$201)-ROW($H$2)+1),ROWS($H$2:$H7))),"")</f>
        <v/>
      </c>
      <c r="P17" s="250" t="str" cm="1">
        <f t="array" ref="P17">IFERROR(INDEX($B$2:$B$201,SMALL(IF($H$2:$H$201=1,ROW($H$2:$H$201)-ROW($H$2)+1),ROWS($H$2:$H7))),"")</f>
        <v/>
      </c>
      <c r="Q17" s="187" t="str">
        <f t="shared" si="2"/>
        <v/>
      </c>
      <c r="R17" s="251" t="str">
        <f t="shared" si="3"/>
        <v/>
      </c>
      <c r="T17" s="182">
        <v>148</v>
      </c>
      <c r="U17" s="183">
        <v>223</v>
      </c>
      <c r="V17" s="205" t="str">
        <f>IF(_xlfn.XLOOKUP($U17, PlayerData!$B:$B, PlayerData!E:E,,,-1)=0, "", _xlfn.XLOOKUP($U17, PlayerData!$B:$B, PlayerData!E:E,,,-1))</f>
        <v>Doherty</v>
      </c>
      <c r="W17" s="205">
        <f>IF(_xlfn.XLOOKUP($U17, PlayerData!$B:$B, PlayerData!F:F,,,-1)=0, "", _xlfn.XLOOKUP($U17, PlayerData!$B:$B, PlayerData!F:F,,,-1))</f>
        <v>6</v>
      </c>
      <c r="X17" s="205" t="str">
        <f>IF(_xlfn.XLOOKUP($U17, PlayerData!$B:$B, PlayerData!C:C,,,-1)=0, "", _xlfn.XLOOKUP($U17, PlayerData!$B:$B, PlayerData!C:C,,,-1))</f>
        <v>TOT</v>
      </c>
      <c r="Y17" s="206" t="str">
        <f>IF(_xlfn.XLOOKUP($U17, PlayerData!$B:$B, PlayerData!D:D,,,-1)=0, "", _xlfn.XLOOKUP($U17, PlayerData!$B:$B, PlayerData!D:D,,,-1))</f>
        <v>D</v>
      </c>
    </row>
    <row r="18" spans="1:25">
      <c r="A18" s="228">
        <f>PlayerForecast!A19</f>
        <v>13</v>
      </c>
      <c r="B18" s="228" t="str">
        <f>_xlfn.XLOOKUP($A18, PlayerData!$B:$B, PlayerData!E:E,,,-1)</f>
        <v>Calvert-Lewin</v>
      </c>
      <c r="C18" s="228" t="str">
        <f>_xlfn.XLOOKUP($A18, PlayerData!$B:$B, PlayerData!C:C,,,-1)</f>
        <v>EVE</v>
      </c>
      <c r="D18" s="228" t="str">
        <f>_xlfn.XLOOKUP($A18, PlayerData!$B:$B, PlayerData!D:D,,,-1)</f>
        <v>F</v>
      </c>
      <c r="E18" s="228">
        <f>_xlfn.XLOOKUP($A18, PlayerData!$B:$B, PlayerData!F:F,,,-1)</f>
        <v>7</v>
      </c>
      <c r="F18" s="230" cm="1">
        <f t="array" ref="F18">IF(OR($A18=$U$12:$U$50, $A18=$T$12:$T$201), 0, _xlfn.XLOOKUP($A18, PlayerForecast!$A:$A, PlayerForecast!I:I))</f>
        <v>112.61154221053961</v>
      </c>
      <c r="G18" s="189"/>
      <c r="H18" s="219">
        <v>0</v>
      </c>
      <c r="I18" s="186"/>
      <c r="J18" s="203" t="s">
        <v>488</v>
      </c>
      <c r="K18" s="2">
        <v>0</v>
      </c>
      <c r="L18" s="2">
        <v>3</v>
      </c>
      <c r="M18" s="219">
        <f t="shared" si="1"/>
        <v>0</v>
      </c>
      <c r="O18" s="249" t="str" cm="1">
        <f t="array" ref="O18">IFERROR(INDEX($A$2:$A$201,SMALL(IF($H$2:$H$201=1,ROW($H$2:$H$201)-ROW($H$2)+1),ROWS($H$2:$H8))),"")</f>
        <v/>
      </c>
      <c r="P18" s="250" t="str" cm="1">
        <f t="array" ref="P18">IFERROR(INDEX($B$2:$B$201,SMALL(IF($H$2:$H$201=1,ROW($H$2:$H$201)-ROW($H$2)+1),ROWS($H$2:$H8))),"")</f>
        <v/>
      </c>
      <c r="Q18" s="187" t="str">
        <f t="shared" si="2"/>
        <v/>
      </c>
      <c r="R18" s="251" t="str">
        <f t="shared" si="3"/>
        <v/>
      </c>
      <c r="T18" s="182">
        <v>174</v>
      </c>
      <c r="U18" s="183">
        <v>362</v>
      </c>
      <c r="V18" s="205" t="str">
        <f>IF(_xlfn.XLOOKUP($U18, PlayerData!$B:$B, PlayerData!E:E,,,-1)=0, "", _xlfn.XLOOKUP($U18, PlayerData!$B:$B, PlayerData!E:E,,,-1))</f>
        <v>Johnson</v>
      </c>
      <c r="W18" s="205">
        <f>IF(_xlfn.XLOOKUP($U18, PlayerData!$B:$B, PlayerData!F:F,,,-1)=0, "", _xlfn.XLOOKUP($U18, PlayerData!$B:$B, PlayerData!F:F,,,-1))</f>
        <v>4</v>
      </c>
      <c r="X18" s="205" t="str">
        <f>IF(_xlfn.XLOOKUP($U18, PlayerData!$B:$B, PlayerData!C:C,,,-1)=0, "", _xlfn.XLOOKUP($U18, PlayerData!$B:$B, PlayerData!C:C,,,-1))</f>
        <v>WHU</v>
      </c>
      <c r="Y18" s="206" t="str">
        <f>IF(_xlfn.XLOOKUP($U18, PlayerData!$B:$B, PlayerData!D:D,,,-1)=0, "", _xlfn.XLOOKUP($U18, PlayerData!$B:$B, PlayerData!D:D,,,-1))</f>
        <v>D</v>
      </c>
    </row>
    <row r="19" spans="1:25">
      <c r="A19" s="228">
        <f>PlayerForecast!A20</f>
        <v>9</v>
      </c>
      <c r="B19" s="228" t="str">
        <f>_xlfn.XLOOKUP($A19, PlayerData!$B:$B, PlayerData!E:E,,,-1)</f>
        <v>Ings</v>
      </c>
      <c r="C19" s="228" t="str">
        <f>_xlfn.XLOOKUP($A19, PlayerData!$B:$B, PlayerData!C:C,,,-1)</f>
        <v>SOU</v>
      </c>
      <c r="D19" s="228" t="str">
        <f>_xlfn.XLOOKUP($A19, PlayerData!$B:$B, PlayerData!D:D,,,-1)</f>
        <v>F</v>
      </c>
      <c r="E19" s="228">
        <f>_xlfn.XLOOKUP($A19, PlayerData!$B:$B, PlayerData!F:F,,,-1)</f>
        <v>8.5</v>
      </c>
      <c r="F19" s="230" cm="1">
        <f t="array" ref="F19">IF(OR($A19=$U$12:$U$50, $A19=$T$12:$T$201), 0, _xlfn.XLOOKUP($A19, PlayerForecast!$A:$A, PlayerForecast!I:I))</f>
        <v>108.50835975808675</v>
      </c>
      <c r="G19" s="189"/>
      <c r="H19" s="219">
        <v>0</v>
      </c>
      <c r="I19" s="186"/>
      <c r="J19" s="203" t="s">
        <v>489</v>
      </c>
      <c r="K19" s="2">
        <v>0</v>
      </c>
      <c r="L19" s="2">
        <v>3</v>
      </c>
      <c r="M19" s="219">
        <f t="shared" si="1"/>
        <v>0</v>
      </c>
      <c r="O19" s="249" t="str" cm="1">
        <f t="array" ref="O19">IFERROR(INDEX($A$2:$A$201,SMALL(IF($H$2:$H$201=1,ROW($H$2:$H$201)-ROW($H$2)+1),ROWS($H$2:$H9))),"")</f>
        <v/>
      </c>
      <c r="P19" s="250" t="str" cm="1">
        <f t="array" ref="P19">IFERROR(INDEX($B$2:$B$201,SMALL(IF($H$2:$H$201=1,ROW($H$2:$H$201)-ROW($H$2)+1),ROWS($H$2:$H9))),"")</f>
        <v/>
      </c>
      <c r="Q19" s="187" t="str">
        <f t="shared" si="2"/>
        <v/>
      </c>
      <c r="R19" s="251" t="str">
        <f t="shared" si="3"/>
        <v/>
      </c>
      <c r="T19" s="182">
        <v>14</v>
      </c>
      <c r="U19" s="184">
        <v>999</v>
      </c>
      <c r="V19" s="224" t="s">
        <v>516</v>
      </c>
      <c r="W19" s="224">
        <v>9.5</v>
      </c>
      <c r="X19" s="224" t="s">
        <v>81</v>
      </c>
      <c r="Y19" s="225" t="s">
        <v>58</v>
      </c>
    </row>
    <row r="20" spans="1:25">
      <c r="A20" s="228">
        <f>PlayerForecast!A21</f>
        <v>6</v>
      </c>
      <c r="B20" s="228" t="str">
        <f>_xlfn.XLOOKUP($A20, PlayerData!$B:$B, PlayerData!E:E,,,-1)</f>
        <v>Martial</v>
      </c>
      <c r="C20" s="228" t="str">
        <f>_xlfn.XLOOKUP($A20, PlayerData!$B:$B, PlayerData!C:C,,,-1)</f>
        <v>MUN</v>
      </c>
      <c r="D20" s="228" t="str">
        <f>_xlfn.XLOOKUP($A20, PlayerData!$B:$B, PlayerData!D:D,,,-1)</f>
        <v>F</v>
      </c>
      <c r="E20" s="228">
        <f>_xlfn.XLOOKUP($A20, PlayerData!$B:$B, PlayerData!F:F,,,-1)</f>
        <v>9</v>
      </c>
      <c r="F20" s="230" cm="1">
        <f t="array" ref="F20">IF(OR($A20=$U$12:$U$50, $A20=$T$12:$T$201), 0, _xlfn.XLOOKUP($A20, PlayerForecast!$A:$A, PlayerForecast!I:I))</f>
        <v>105.959337833612</v>
      </c>
      <c r="G20" s="189"/>
      <c r="H20" s="219">
        <v>0</v>
      </c>
      <c r="I20" s="186"/>
      <c r="J20" s="203" t="s">
        <v>67</v>
      </c>
      <c r="K20" s="2">
        <v>0</v>
      </c>
      <c r="L20" s="2">
        <v>3</v>
      </c>
      <c r="M20" s="219">
        <f t="shared" si="1"/>
        <v>0</v>
      </c>
      <c r="O20" s="249" t="str" cm="1">
        <f t="array" ref="O20">IFERROR(INDEX($A$2:$A$201,SMALL(IF($H$2:$H$201=1,ROW($H$2:$H$201)-ROW($H$2)+1),ROWS($H$2:$H10))),"")</f>
        <v/>
      </c>
      <c r="P20" s="250" t="str" cm="1">
        <f t="array" ref="P20">IFERROR(INDEX($B$2:$B$201,SMALL(IF($H$2:$H$201=1,ROW($H$2:$H$201)-ROW($H$2)+1),ROWS($H$2:$H10))),"")</f>
        <v/>
      </c>
      <c r="Q20" s="187" t="str">
        <f t="shared" si="2"/>
        <v/>
      </c>
      <c r="R20" s="251" t="str">
        <f t="shared" si="3"/>
        <v/>
      </c>
      <c r="T20" s="182">
        <v>188</v>
      </c>
      <c r="U20" s="183"/>
      <c r="V20" s="205" t="str">
        <f>IF(_xlfn.XLOOKUP($U20, PlayerData!$B:$B, PlayerData!E:E,,,-1)=0, "", _xlfn.XLOOKUP($U20, PlayerData!$B:$B, PlayerData!E:E,,,-1))</f>
        <v/>
      </c>
      <c r="W20" s="205" t="str">
        <f>IF(_xlfn.XLOOKUP($U20, PlayerData!$B:$B, PlayerData!F:F,,,-1)=0, "", _xlfn.XLOOKUP($U20, PlayerData!$B:$B, PlayerData!F:F,,,-1))</f>
        <v/>
      </c>
      <c r="X20" s="205" t="str">
        <f>IF(_xlfn.XLOOKUP($U20, PlayerData!$B:$B, PlayerData!C:C,,,-1)=0, "", _xlfn.XLOOKUP($U20, PlayerData!$B:$B, PlayerData!C:C,,,-1))</f>
        <v/>
      </c>
      <c r="Y20" s="206" t="str">
        <f>IF(_xlfn.XLOOKUP($U20, PlayerData!$B:$B, PlayerData!D:D,,,-1)=0, "", _xlfn.XLOOKUP($U20, PlayerData!$B:$B, PlayerData!D:D,,,-1))</f>
        <v/>
      </c>
    </row>
    <row r="21" spans="1:25">
      <c r="A21" s="228">
        <f>PlayerForecast!A22</f>
        <v>55</v>
      </c>
      <c r="B21" s="228" t="str">
        <f>_xlfn.XLOOKUP($A21, PlayerData!$B:$B, PlayerData!E:E,,,-1)</f>
        <v>De Bruyne</v>
      </c>
      <c r="C21" s="228" t="str">
        <f>_xlfn.XLOOKUP($A21, PlayerData!$B:$B, PlayerData!C:C,,,-1)</f>
        <v>MCI</v>
      </c>
      <c r="D21" s="228" t="str">
        <f>_xlfn.XLOOKUP($A21, PlayerData!$B:$B, PlayerData!D:D,,,-1)</f>
        <v>M</v>
      </c>
      <c r="E21" s="228">
        <f>_xlfn.XLOOKUP($A21, PlayerData!$B:$B, PlayerData!F:F,,,-1)</f>
        <v>11.5</v>
      </c>
      <c r="F21" s="230" cm="1">
        <f t="array" ref="F21">IF(OR($A21=$U$12:$U$50, $A21=$T$12:$T$201), 0, _xlfn.XLOOKUP($A21, PlayerForecast!$A:$A, PlayerForecast!I:I))</f>
        <v>105.08929712995376</v>
      </c>
      <c r="G21" s="189"/>
      <c r="H21" s="219">
        <v>0</v>
      </c>
      <c r="I21" s="186"/>
      <c r="J21" s="203" t="s">
        <v>70</v>
      </c>
      <c r="K21" s="2">
        <v>0</v>
      </c>
      <c r="L21" s="2">
        <v>1</v>
      </c>
      <c r="M21" s="219">
        <f t="shared" si="1"/>
        <v>0</v>
      </c>
      <c r="O21" s="249" t="str" cm="1">
        <f t="array" ref="O21">IFERROR(INDEX($A$2:$A$201,SMALL(IF($H$2:$H$201=1,ROW($H$2:$H$201)-ROW($H$2)+1),ROWS($H$2:$H11))),"")</f>
        <v/>
      </c>
      <c r="P21" s="250" t="str" cm="1">
        <f t="array" ref="P21">IFERROR(INDEX($B$2:$B$201,SMALL(IF($H$2:$H$201=1,ROW($H$2:$H$201)-ROW($H$2)+1),ROWS($H$2:$H11))),"")</f>
        <v/>
      </c>
      <c r="Q21" s="187" t="str">
        <f t="shared" si="2"/>
        <v/>
      </c>
      <c r="R21" s="251" t="str">
        <f t="shared" si="3"/>
        <v/>
      </c>
      <c r="T21" s="182">
        <v>24</v>
      </c>
      <c r="U21" s="183"/>
      <c r="V21" s="205" t="str">
        <f>IF(_xlfn.XLOOKUP($U21, PlayerData!$B:$B, PlayerData!E:E,,,-1)=0, "", _xlfn.XLOOKUP($U21, PlayerData!$B:$B, PlayerData!E:E,,,-1))</f>
        <v/>
      </c>
      <c r="W21" s="205" t="str">
        <f>IF(_xlfn.XLOOKUP($U21, PlayerData!$B:$B, PlayerData!F:F,,,-1)=0, "", _xlfn.XLOOKUP($U21, PlayerData!$B:$B, PlayerData!F:F,,,-1))</f>
        <v/>
      </c>
      <c r="X21" s="205" t="str">
        <f>IF(_xlfn.XLOOKUP($U21, PlayerData!$B:$B, PlayerData!C:C,,,-1)=0, "", _xlfn.XLOOKUP($U21, PlayerData!$B:$B, PlayerData!C:C,,,-1))</f>
        <v/>
      </c>
      <c r="Y21" s="206" t="str">
        <f>IF(_xlfn.XLOOKUP($U21, PlayerData!$B:$B, PlayerData!D:D,,,-1)=0, "", _xlfn.XLOOKUP($U21, PlayerData!$B:$B, PlayerData!D:D,,,-1))</f>
        <v/>
      </c>
    </row>
    <row r="22" spans="1:25">
      <c r="A22" s="228">
        <f>PlayerForecast!A23</f>
        <v>16</v>
      </c>
      <c r="B22" s="228" t="str">
        <f>_xlfn.XLOOKUP($A22, PlayerData!$B:$B, PlayerData!E:E,,,-1)</f>
        <v>Maupay</v>
      </c>
      <c r="C22" s="228" t="str">
        <f>_xlfn.XLOOKUP($A22, PlayerData!$B:$B, PlayerData!C:C,,,-1)</f>
        <v>BHA</v>
      </c>
      <c r="D22" s="228" t="str">
        <f>_xlfn.XLOOKUP($A22, PlayerData!$B:$B, PlayerData!D:D,,,-1)</f>
        <v>F</v>
      </c>
      <c r="E22" s="228">
        <f>_xlfn.XLOOKUP($A22, PlayerData!$B:$B, PlayerData!F:F,,,-1)</f>
        <v>6.5</v>
      </c>
      <c r="F22" s="230" cm="1">
        <f t="array" ref="F22">IF(OR($A22=$U$12:$U$50, $A22=$T$12:$T$201), 0, _xlfn.XLOOKUP($A22, PlayerForecast!$A:$A, PlayerForecast!I:I))</f>
        <v>102.52736892054519</v>
      </c>
      <c r="G22" s="189"/>
      <c r="H22" s="219">
        <v>0</v>
      </c>
      <c r="I22" s="186"/>
      <c r="J22" s="203" t="s">
        <v>65</v>
      </c>
      <c r="K22" s="2">
        <v>0</v>
      </c>
      <c r="L22" s="2">
        <v>0</v>
      </c>
      <c r="M22" s="219">
        <f t="shared" si="1"/>
        <v>0</v>
      </c>
      <c r="O22" s="249" t="str" cm="1">
        <f t="array" ref="O22">IFERROR(INDEX($A$2:$A$201,SMALL(IF($H$2:$H$201=1,ROW($H$2:$H$201)-ROW($H$2)+1),ROWS($H$2:$H12))),"")</f>
        <v/>
      </c>
      <c r="P22" s="250" t="str" cm="1">
        <f t="array" ref="P22">IFERROR(INDEX($B$2:$B$201,SMALL(IF($H$2:$H$201=1,ROW($H$2:$H$201)-ROW($H$2)+1),ROWS($H$2:$H12))),"")</f>
        <v/>
      </c>
      <c r="Q22" s="187" t="str">
        <f t="shared" si="2"/>
        <v/>
      </c>
      <c r="R22" s="251" t="str">
        <f t="shared" si="3"/>
        <v/>
      </c>
      <c r="T22" s="182">
        <v>208</v>
      </c>
      <c r="U22" s="183"/>
      <c r="V22" s="205" t="str">
        <f>IF(_xlfn.XLOOKUP($U22, PlayerData!$B:$B, PlayerData!E:E,,,-1)=0, "", _xlfn.XLOOKUP($U22, PlayerData!$B:$B, PlayerData!E:E,,,-1))</f>
        <v/>
      </c>
      <c r="W22" s="205" t="str">
        <f>IF(_xlfn.XLOOKUP($U22, PlayerData!$B:$B, PlayerData!F:F,,,-1)=0, "", _xlfn.XLOOKUP($U22, PlayerData!$B:$B, PlayerData!F:F,,,-1))</f>
        <v/>
      </c>
      <c r="X22" s="205" t="str">
        <f>IF(_xlfn.XLOOKUP($U22, PlayerData!$B:$B, PlayerData!C:C,,,-1)=0, "", _xlfn.XLOOKUP($U22, PlayerData!$B:$B, PlayerData!C:C,,,-1))</f>
        <v/>
      </c>
      <c r="Y22" s="206" t="str">
        <f>IF(_xlfn.XLOOKUP($U22, PlayerData!$B:$B, PlayerData!D:D,,,-1)=0, "", _xlfn.XLOOKUP($U22, PlayerData!$B:$B, PlayerData!D:D,,,-1))</f>
        <v/>
      </c>
    </row>
    <row r="23" spans="1:25" ht="15.75" thickBot="1">
      <c r="A23" s="228">
        <f>PlayerForecast!A24</f>
        <v>61</v>
      </c>
      <c r="B23" s="228" t="str">
        <f>_xlfn.XLOOKUP($A23, PlayerData!$B:$B, PlayerData!E:E,,,-1)</f>
        <v>Pulisic</v>
      </c>
      <c r="C23" s="228" t="str">
        <f>_xlfn.XLOOKUP($A23, PlayerData!$B:$B, PlayerData!C:C,,,-1)</f>
        <v>CHE</v>
      </c>
      <c r="D23" s="228" t="str">
        <f>_xlfn.XLOOKUP($A23, PlayerData!$B:$B, PlayerData!D:D,,,-1)</f>
        <v>M</v>
      </c>
      <c r="E23" s="228">
        <f>_xlfn.XLOOKUP($A23, PlayerData!$B:$B, PlayerData!F:F,,,-1)</f>
        <v>8.5</v>
      </c>
      <c r="F23" s="230" cm="1">
        <f t="array" ref="F23">IF(OR($A23=$U$12:$U$50, $A23=$T$12:$T$201), 0, _xlfn.XLOOKUP($A23, PlayerForecast!$A:$A, PlayerForecast!I:I))</f>
        <v>102.27735339741939</v>
      </c>
      <c r="G23" s="189"/>
      <c r="H23" s="219">
        <v>0</v>
      </c>
      <c r="I23" s="186"/>
      <c r="J23" s="203" t="s">
        <v>72</v>
      </c>
      <c r="K23" s="2">
        <v>1</v>
      </c>
      <c r="L23" s="2">
        <v>1</v>
      </c>
      <c r="M23" s="219">
        <f t="shared" si="1"/>
        <v>1</v>
      </c>
      <c r="O23" s="252" t="str" cm="1">
        <f t="array" ref="O23">IFERROR(INDEX($A$2:$A$201,SMALL(IF($H$2:$H$201=1,ROW($H$2:$H$201)-ROW($H$2)+1),ROWS($H$2:$H13))),"")</f>
        <v/>
      </c>
      <c r="P23" s="253"/>
      <c r="Q23" s="253"/>
      <c r="R23" s="254"/>
      <c r="T23" s="182">
        <v>38</v>
      </c>
      <c r="U23" s="183"/>
      <c r="V23" s="205" t="str">
        <f>IF(_xlfn.XLOOKUP($U23, PlayerData!$B:$B, PlayerData!E:E,,,-1)=0, "", _xlfn.XLOOKUP($U23, PlayerData!$B:$B, PlayerData!E:E,,,-1))</f>
        <v/>
      </c>
      <c r="W23" s="205" t="str">
        <f>IF(_xlfn.XLOOKUP($U23, PlayerData!$B:$B, PlayerData!F:F,,,-1)=0, "", _xlfn.XLOOKUP($U23, PlayerData!$B:$B, PlayerData!F:F,,,-1))</f>
        <v/>
      </c>
      <c r="X23" s="205" t="str">
        <f>IF(_xlfn.XLOOKUP($U23, PlayerData!$B:$B, PlayerData!C:C,,,-1)=0, "", _xlfn.XLOOKUP($U23, PlayerData!$B:$B, PlayerData!C:C,,,-1))</f>
        <v/>
      </c>
      <c r="Y23" s="206" t="str">
        <f>IF(_xlfn.XLOOKUP($U23, PlayerData!$B:$B, PlayerData!D:D,,,-1)=0, "", _xlfn.XLOOKUP($U23, PlayerData!$B:$B, PlayerData!D:D,,,-1))</f>
        <v/>
      </c>
    </row>
    <row r="24" spans="1:25">
      <c r="A24" s="228">
        <f>PlayerForecast!A25</f>
        <v>5</v>
      </c>
      <c r="B24" s="228" t="str">
        <f>_xlfn.XLOOKUP($A24, PlayerData!$B:$B, PlayerData!E:E,,,-1)</f>
        <v>Firmino</v>
      </c>
      <c r="C24" s="228" t="str">
        <f>_xlfn.XLOOKUP($A24, PlayerData!$B:$B, PlayerData!C:C,,,-1)</f>
        <v>LIV</v>
      </c>
      <c r="D24" s="228" t="str">
        <f>_xlfn.XLOOKUP($A24, PlayerData!$B:$B, PlayerData!D:D,,,-1)</f>
        <v>F</v>
      </c>
      <c r="E24" s="228">
        <f>_xlfn.XLOOKUP($A24, PlayerData!$B:$B, PlayerData!F:F,,,-1)</f>
        <v>9.5</v>
      </c>
      <c r="F24" s="230" cm="1">
        <f t="array" ref="F24">IF(OR($A24=$U$12:$U$50, $A24=$T$12:$T$201), 0, _xlfn.XLOOKUP($A24, PlayerForecast!$A:$A, PlayerForecast!I:I))</f>
        <v>100.65786113979459</v>
      </c>
      <c r="G24" s="189"/>
      <c r="H24" s="219">
        <v>0</v>
      </c>
      <c r="I24" s="186"/>
      <c r="J24" s="203" t="s">
        <v>104</v>
      </c>
      <c r="K24" s="2">
        <v>0</v>
      </c>
      <c r="L24" s="2">
        <v>3</v>
      </c>
      <c r="M24" s="219">
        <f t="shared" si="1"/>
        <v>1</v>
      </c>
      <c r="T24" s="182">
        <v>183</v>
      </c>
      <c r="U24" s="183"/>
      <c r="V24" s="205" t="str">
        <f>IF(_xlfn.XLOOKUP($U24, PlayerData!$B:$B, PlayerData!E:E,,,-1)=0, "", _xlfn.XLOOKUP($U24, PlayerData!$B:$B, PlayerData!E:E,,,-1))</f>
        <v/>
      </c>
      <c r="W24" s="205" t="str">
        <f>IF(_xlfn.XLOOKUP($U24, PlayerData!$B:$B, PlayerData!F:F,,,-1)=0, "", _xlfn.XLOOKUP($U24, PlayerData!$B:$B, PlayerData!F:F,,,-1))</f>
        <v/>
      </c>
      <c r="X24" s="205" t="str">
        <f>IF(_xlfn.XLOOKUP($U24, PlayerData!$B:$B, PlayerData!C:C,,,-1)=0, "", _xlfn.XLOOKUP($U24, PlayerData!$B:$B, PlayerData!C:C,,,-1))</f>
        <v/>
      </c>
      <c r="Y24" s="206" t="str">
        <f>IF(_xlfn.XLOOKUP($U24, PlayerData!$B:$B, PlayerData!D:D,,,-1)=0, "", _xlfn.XLOOKUP($U24, PlayerData!$B:$B, PlayerData!D:D,,,-1))</f>
        <v/>
      </c>
    </row>
    <row r="25" spans="1:25">
      <c r="A25" s="228">
        <f>PlayerForecast!A26</f>
        <v>92</v>
      </c>
      <c r="B25" s="228" t="str">
        <f>_xlfn.XLOOKUP($A25, PlayerData!$B:$B, PlayerData!E:E,,,-1)</f>
        <v>Pérez</v>
      </c>
      <c r="C25" s="228" t="str">
        <f>_xlfn.XLOOKUP($A25, PlayerData!$B:$B, PlayerData!C:C,,,-1)</f>
        <v>LEI</v>
      </c>
      <c r="D25" s="228" t="str">
        <f>_xlfn.XLOOKUP($A25, PlayerData!$B:$B, PlayerData!D:D,,,-1)</f>
        <v>M</v>
      </c>
      <c r="E25" s="228">
        <f>_xlfn.XLOOKUP($A25, PlayerData!$B:$B, PlayerData!F:F,,,-1)</f>
        <v>6.5</v>
      </c>
      <c r="F25" s="230" cm="1">
        <f t="array" ref="F25">IF(OR($A25=$U$12:$U$50, $A25=$T$12:$T$201), 0, _xlfn.XLOOKUP($A25, PlayerForecast!$A:$A, PlayerForecast!I:I))</f>
        <v>90.30524302124104</v>
      </c>
      <c r="G25" s="189"/>
      <c r="H25" s="219">
        <v>0</v>
      </c>
      <c r="I25" s="186"/>
      <c r="J25" s="203" t="s">
        <v>106</v>
      </c>
      <c r="K25" s="2">
        <v>0</v>
      </c>
      <c r="L25" s="2">
        <v>3</v>
      </c>
      <c r="M25" s="219">
        <f t="shared" si="1"/>
        <v>1</v>
      </c>
      <c r="T25" s="182">
        <v>153</v>
      </c>
      <c r="U25" s="183"/>
      <c r="V25" s="205" t="str">
        <f>IF(_xlfn.XLOOKUP($U25, PlayerData!$B:$B, PlayerData!E:E,,,-1)=0, "", _xlfn.XLOOKUP($U25, PlayerData!$B:$B, PlayerData!E:E,,,-1))</f>
        <v/>
      </c>
      <c r="W25" s="205" t="str">
        <f>IF(_xlfn.XLOOKUP($U25, PlayerData!$B:$B, PlayerData!F:F,,,-1)=0, "", _xlfn.XLOOKUP($U25, PlayerData!$B:$B, PlayerData!F:F,,,-1))</f>
        <v/>
      </c>
      <c r="X25" s="205" t="str">
        <f>IF(_xlfn.XLOOKUP($U25, PlayerData!$B:$B, PlayerData!C:C,,,-1)=0, "", _xlfn.XLOOKUP($U25, PlayerData!$B:$B, PlayerData!C:C,,,-1))</f>
        <v/>
      </c>
      <c r="Y25" s="206" t="str">
        <f>IF(_xlfn.XLOOKUP($U25, PlayerData!$B:$B, PlayerData!D:D,,,-1)=0, "", _xlfn.XLOOKUP($U25, PlayerData!$B:$B, PlayerData!D:D,,,-1))</f>
        <v/>
      </c>
    </row>
    <row r="26" spans="1:25">
      <c r="A26" s="228">
        <f>PlayerForecast!A27</f>
        <v>10</v>
      </c>
      <c r="B26" s="228" t="str">
        <f>_xlfn.XLOOKUP($A26, PlayerData!$B:$B, PlayerData!E:E,,,-1)</f>
        <v>Richarlison</v>
      </c>
      <c r="C26" s="228" t="str">
        <f>_xlfn.XLOOKUP($A26, PlayerData!$B:$B, PlayerData!C:C,,,-1)</f>
        <v>EVE</v>
      </c>
      <c r="D26" s="228" t="str">
        <f>_xlfn.XLOOKUP($A26, PlayerData!$B:$B, PlayerData!D:D,,,-1)</f>
        <v>F</v>
      </c>
      <c r="E26" s="228">
        <f>_xlfn.XLOOKUP($A26, PlayerData!$B:$B, PlayerData!F:F,,,-1)</f>
        <v>8</v>
      </c>
      <c r="F26" s="230" cm="1">
        <f t="array" ref="F26">IF(OR($A26=$U$12:$U$50, $A26=$T$12:$T$201), 0, _xlfn.XLOOKUP($A26, PlayerForecast!$A:$A, PlayerForecast!I:I))</f>
        <v>89.792294748156166</v>
      </c>
      <c r="G26" s="189"/>
      <c r="H26" s="219">
        <v>0</v>
      </c>
      <c r="I26" s="186"/>
      <c r="J26" s="203" t="s">
        <v>77</v>
      </c>
      <c r="K26" s="2">
        <v>0</v>
      </c>
      <c r="L26" s="2">
        <v>3</v>
      </c>
      <c r="M26" s="219">
        <f t="shared" si="1"/>
        <v>0</v>
      </c>
      <c r="T26" s="182">
        <v>209</v>
      </c>
      <c r="U26" s="183"/>
      <c r="V26" s="205" t="str">
        <f>IF(_xlfn.XLOOKUP($U26, PlayerData!$B:$B, PlayerData!E:E,,,-1)=0, "", _xlfn.XLOOKUP($U26, PlayerData!$B:$B, PlayerData!E:E,,,-1))</f>
        <v/>
      </c>
      <c r="W26" s="205" t="str">
        <f>IF(_xlfn.XLOOKUP($U26, PlayerData!$B:$B, PlayerData!F:F,,,-1)=0, "", _xlfn.XLOOKUP($U26, PlayerData!$B:$B, PlayerData!F:F,,,-1))</f>
        <v/>
      </c>
      <c r="X26" s="205" t="str">
        <f>IF(_xlfn.XLOOKUP($U26, PlayerData!$B:$B, PlayerData!C:C,,,-1)=0, "", _xlfn.XLOOKUP($U26, PlayerData!$B:$B, PlayerData!C:C,,,-1))</f>
        <v/>
      </c>
      <c r="Y26" s="206" t="str">
        <f>IF(_xlfn.XLOOKUP($U26, PlayerData!$B:$B, PlayerData!D:D,,,-1)=0, "", _xlfn.XLOOKUP($U26, PlayerData!$B:$B, PlayerData!D:D,,,-1))</f>
        <v/>
      </c>
    </row>
    <row r="27" spans="1:25">
      <c r="A27" s="228">
        <f>PlayerForecast!A28</f>
        <v>36</v>
      </c>
      <c r="B27" s="228" t="str">
        <f>_xlfn.XLOOKUP($A27, PlayerData!$B:$B, PlayerData!E:E,,,-1)</f>
        <v>McBurnie</v>
      </c>
      <c r="C27" s="228" t="str">
        <f>_xlfn.XLOOKUP($A27, PlayerData!$B:$B, PlayerData!C:C,,,-1)</f>
        <v>SHU</v>
      </c>
      <c r="D27" s="228" t="str">
        <f>_xlfn.XLOOKUP($A27, PlayerData!$B:$B, PlayerData!D:D,,,-1)</f>
        <v>F</v>
      </c>
      <c r="E27" s="228">
        <f>_xlfn.XLOOKUP($A27, PlayerData!$B:$B, PlayerData!F:F,,,-1)</f>
        <v>6</v>
      </c>
      <c r="F27" s="230" cm="1">
        <f t="array" ref="F27">IF(OR($A27=$U$12:$U$50, $A27=$T$12:$T$201), 0, _xlfn.XLOOKUP($A27, PlayerForecast!$A:$A, PlayerForecast!I:I))</f>
        <v>87.905009410410599</v>
      </c>
      <c r="G27" s="189"/>
      <c r="H27" s="219">
        <v>1</v>
      </c>
      <c r="I27" s="186"/>
      <c r="J27" s="203" t="s">
        <v>63</v>
      </c>
      <c r="K27" s="2">
        <v>0</v>
      </c>
      <c r="L27" s="2">
        <v>3</v>
      </c>
      <c r="M27" s="219">
        <f t="shared" si="1"/>
        <v>0</v>
      </c>
      <c r="T27" s="182">
        <v>29</v>
      </c>
      <c r="U27" s="183"/>
      <c r="V27" s="205" t="str">
        <f>IF(_xlfn.XLOOKUP($U27, PlayerData!$B:$B, PlayerData!E:E,,,-1)=0, "", _xlfn.XLOOKUP($U27, PlayerData!$B:$B, PlayerData!E:E,,,-1))</f>
        <v/>
      </c>
      <c r="W27" s="205" t="str">
        <f>IF(_xlfn.XLOOKUP($U27, PlayerData!$B:$B, PlayerData!F:F,,,-1)=0, "", _xlfn.XLOOKUP($U27, PlayerData!$B:$B, PlayerData!F:F,,,-1))</f>
        <v/>
      </c>
      <c r="X27" s="205" t="str">
        <f>IF(_xlfn.XLOOKUP($U27, PlayerData!$B:$B, PlayerData!C:C,,,-1)=0, "", _xlfn.XLOOKUP($U27, PlayerData!$B:$B, PlayerData!C:C,,,-1))</f>
        <v/>
      </c>
      <c r="Y27" s="206" t="str">
        <f>IF(_xlfn.XLOOKUP($U27, PlayerData!$B:$B, PlayerData!D:D,,,-1)=0, "", _xlfn.XLOOKUP($U27, PlayerData!$B:$B, PlayerData!D:D,,,-1))</f>
        <v/>
      </c>
    </row>
    <row r="28" spans="1:25" ht="18">
      <c r="A28" s="228">
        <f>PlayerForecast!A29</f>
        <v>74</v>
      </c>
      <c r="B28" s="228" t="str">
        <f>_xlfn.XLOOKUP($A28, PlayerData!$B:$B, PlayerData!E:E,,,-1)</f>
        <v>Barnes Harvey</v>
      </c>
      <c r="C28" s="228" t="str">
        <f>_xlfn.XLOOKUP($A28, PlayerData!$B:$B, PlayerData!C:C,,,-1)</f>
        <v>LEI</v>
      </c>
      <c r="D28" s="228" t="str">
        <f>_xlfn.XLOOKUP($A28, PlayerData!$B:$B, PlayerData!D:D,,,-1)</f>
        <v>M</v>
      </c>
      <c r="E28" s="228">
        <f>_xlfn.XLOOKUP($A28, PlayerData!$B:$B, PlayerData!F:F,,,-1)</f>
        <v>7</v>
      </c>
      <c r="F28" s="230" cm="1">
        <f t="array" ref="F28">IF(OR($A28=$U$12:$U$50, $A28=$T$12:$T$201), 0, _xlfn.XLOOKUP($A28, PlayerForecast!$A:$A, PlayerForecast!I:I))</f>
        <v>85.493382552308319</v>
      </c>
      <c r="G28" s="189"/>
      <c r="H28" s="219">
        <v>0</v>
      </c>
      <c r="I28" s="186"/>
      <c r="J28" s="203" t="s">
        <v>471</v>
      </c>
      <c r="K28" s="2">
        <v>0</v>
      </c>
      <c r="L28" s="2">
        <v>3</v>
      </c>
      <c r="M28" s="219">
        <f t="shared" si="1"/>
        <v>0</v>
      </c>
      <c r="O28" s="181"/>
      <c r="T28" s="182">
        <v>128</v>
      </c>
      <c r="U28" s="183"/>
      <c r="V28" s="205" t="str">
        <f>IF(_xlfn.XLOOKUP($U28, PlayerData!$B:$B, PlayerData!E:E,,,-1)=0, "", _xlfn.XLOOKUP($U28, PlayerData!$B:$B, PlayerData!E:E,,,-1))</f>
        <v/>
      </c>
      <c r="W28" s="205" t="str">
        <f>IF(_xlfn.XLOOKUP($U28, PlayerData!$B:$B, PlayerData!F:F,,,-1)=0, "", _xlfn.XLOOKUP($U28, PlayerData!$B:$B, PlayerData!F:F,,,-1))</f>
        <v/>
      </c>
      <c r="X28" s="205" t="str">
        <f>IF(_xlfn.XLOOKUP($U28, PlayerData!$B:$B, PlayerData!C:C,,,-1)=0, "", _xlfn.XLOOKUP($U28, PlayerData!$B:$B, PlayerData!C:C,,,-1))</f>
        <v/>
      </c>
      <c r="Y28" s="206" t="str">
        <f>IF(_xlfn.XLOOKUP($U28, PlayerData!$B:$B, PlayerData!D:D,,,-1)=0, "", _xlfn.XLOOKUP($U28, PlayerData!$B:$B, PlayerData!D:D,,,-1))</f>
        <v/>
      </c>
    </row>
    <row r="29" spans="1:25">
      <c r="A29" s="228">
        <f>PlayerForecast!A30</f>
        <v>84</v>
      </c>
      <c r="B29" s="228" t="str">
        <f>_xlfn.XLOOKUP($A29, PlayerData!$B:$B, PlayerData!E:E,,,-1)</f>
        <v>Traoré</v>
      </c>
      <c r="C29" s="228" t="str">
        <f>_xlfn.XLOOKUP($A29, PlayerData!$B:$B, PlayerData!C:C,,,-1)</f>
        <v>WOL</v>
      </c>
      <c r="D29" s="228" t="str">
        <f>_xlfn.XLOOKUP($A29, PlayerData!$B:$B, PlayerData!D:D,,,-1)</f>
        <v>M</v>
      </c>
      <c r="E29" s="228">
        <f>_xlfn.XLOOKUP($A29, PlayerData!$B:$B, PlayerData!F:F,,,-1)</f>
        <v>6.5</v>
      </c>
      <c r="F29" s="230" cm="1">
        <f t="array" ref="F29">IF(OR($A29=$U$12:$U$50, $A29=$T$12:$T$201), 0, _xlfn.XLOOKUP($A29, PlayerForecast!$A:$A, PlayerForecast!I:I))</f>
        <v>84.643972185040028</v>
      </c>
      <c r="G29" s="189"/>
      <c r="H29" s="219">
        <v>0</v>
      </c>
      <c r="I29" s="186"/>
      <c r="J29" s="203" t="s">
        <v>86</v>
      </c>
      <c r="K29" s="2">
        <v>0</v>
      </c>
      <c r="L29" s="2">
        <v>1</v>
      </c>
      <c r="M29" s="219">
        <f t="shared" si="1"/>
        <v>1</v>
      </c>
      <c r="T29" s="182">
        <v>83</v>
      </c>
      <c r="U29" s="183"/>
      <c r="V29" s="205" t="str">
        <f>IF(_xlfn.XLOOKUP($U29, PlayerData!$B:$B, PlayerData!E:E,,,-1)=0, "", _xlfn.XLOOKUP($U29, PlayerData!$B:$B, PlayerData!E:E,,,-1))</f>
        <v/>
      </c>
      <c r="W29" s="205" t="str">
        <f>IF(_xlfn.XLOOKUP($U29, PlayerData!$B:$B, PlayerData!F:F,,,-1)=0, "", _xlfn.XLOOKUP($U29, PlayerData!$B:$B, PlayerData!F:F,,,-1))</f>
        <v/>
      </c>
      <c r="X29" s="205" t="str">
        <f>IF(_xlfn.XLOOKUP($U29, PlayerData!$B:$B, PlayerData!C:C,,,-1)=0, "", _xlfn.XLOOKUP($U29, PlayerData!$B:$B, PlayerData!C:C,,,-1))</f>
        <v/>
      </c>
      <c r="Y29" s="206" t="str">
        <f>IF(_xlfn.XLOOKUP($U29, PlayerData!$B:$B, PlayerData!D:D,,,-1)=0, "", _xlfn.XLOOKUP($U29, PlayerData!$B:$B, PlayerData!D:D,,,-1))</f>
        <v/>
      </c>
    </row>
    <row r="30" spans="1:25">
      <c r="A30" s="228">
        <f>PlayerForecast!A31</f>
        <v>77</v>
      </c>
      <c r="B30" s="228" t="str">
        <f>_xlfn.XLOOKUP($A30, PlayerData!$B:$B, PlayerData!E:E,,,-1)</f>
        <v>Mount</v>
      </c>
      <c r="C30" s="228" t="str">
        <f>_xlfn.XLOOKUP($A30, PlayerData!$B:$B, PlayerData!C:C,,,-1)</f>
        <v>CHE</v>
      </c>
      <c r="D30" s="228" t="str">
        <f>_xlfn.XLOOKUP($A30, PlayerData!$B:$B, PlayerData!D:D,,,-1)</f>
        <v>M</v>
      </c>
      <c r="E30" s="228">
        <f>_xlfn.XLOOKUP($A30, PlayerData!$B:$B, PlayerData!F:F,,,-1)</f>
        <v>7</v>
      </c>
      <c r="F30" s="230" cm="1">
        <f t="array" ref="F30">IF(OR($A30=$U$12:$U$50, $A30=$T$12:$T$201), 0, _xlfn.XLOOKUP($A30, PlayerForecast!$A:$A, PlayerForecast!I:I))</f>
        <v>81.792452102406088</v>
      </c>
      <c r="G30" s="189"/>
      <c r="H30" s="219">
        <v>0</v>
      </c>
      <c r="I30" s="186"/>
      <c r="J30" s="203" t="s">
        <v>74</v>
      </c>
      <c r="K30" s="2">
        <v>0</v>
      </c>
      <c r="L30" s="2">
        <v>3</v>
      </c>
      <c r="M30" s="219">
        <f t="shared" si="1"/>
        <v>0</v>
      </c>
      <c r="T30" s="182">
        <v>189</v>
      </c>
      <c r="U30" s="183"/>
      <c r="V30" s="205" t="str">
        <f>IF(_xlfn.XLOOKUP($U30, PlayerData!$B:$B, PlayerData!E:E,,,-1)=0, "", _xlfn.XLOOKUP($U30, PlayerData!$B:$B, PlayerData!E:E,,,-1))</f>
        <v/>
      </c>
      <c r="W30" s="205" t="str">
        <f>IF(_xlfn.XLOOKUP($U30, PlayerData!$B:$B, PlayerData!F:F,,,-1)=0, "", _xlfn.XLOOKUP($U30, PlayerData!$B:$B, PlayerData!F:F,,,-1))</f>
        <v/>
      </c>
      <c r="X30" s="205" t="str">
        <f>IF(_xlfn.XLOOKUP($U30, PlayerData!$B:$B, PlayerData!C:C,,,-1)=0, "", _xlfn.XLOOKUP($U30, PlayerData!$B:$B, PlayerData!C:C,,,-1))</f>
        <v/>
      </c>
      <c r="Y30" s="206" t="str">
        <f>IF(_xlfn.XLOOKUP($U30, PlayerData!$B:$B, PlayerData!D:D,,,-1)=0, "", _xlfn.XLOOKUP($U30, PlayerData!$B:$B, PlayerData!D:D,,,-1))</f>
        <v/>
      </c>
    </row>
    <row r="31" spans="1:25">
      <c r="A31" s="228">
        <f>PlayerForecast!A32</f>
        <v>90</v>
      </c>
      <c r="B31" s="228" t="str">
        <f>_xlfn.XLOOKUP($A31, PlayerData!$B:$B, PlayerData!E:E,,,-1)</f>
        <v>Foden</v>
      </c>
      <c r="C31" s="228" t="str">
        <f>_xlfn.XLOOKUP($A31, PlayerData!$B:$B, PlayerData!C:C,,,-1)</f>
        <v>MCI</v>
      </c>
      <c r="D31" s="228" t="str">
        <f>_xlfn.XLOOKUP($A31, PlayerData!$B:$B, PlayerData!D:D,,,-1)</f>
        <v>M</v>
      </c>
      <c r="E31" s="228">
        <f>_xlfn.XLOOKUP($A31, PlayerData!$B:$B, PlayerData!F:F,,,-1)</f>
        <v>6.5</v>
      </c>
      <c r="F31" s="230" cm="1">
        <f t="array" ref="F31">IF(OR($A31=$U$12:$U$50, $A31=$T$12:$T$201), 0, _xlfn.XLOOKUP($A31, PlayerForecast!$A:$A, PlayerForecast!I:I))</f>
        <v>80.897148265202489</v>
      </c>
      <c r="G31" s="189"/>
      <c r="H31" s="219">
        <v>0</v>
      </c>
      <c r="I31" s="186"/>
      <c r="J31" s="204" t="s">
        <v>510</v>
      </c>
      <c r="K31" s="208">
        <f>3-COUNTIF($Y$12:$Y$50, $J$9)-COUNTIF($Y$12:$Y$50, $J$10)</f>
        <v>0</v>
      </c>
      <c r="L31" s="209">
        <f>$L$6-$L$7-$L$8</f>
        <v>4</v>
      </c>
      <c r="M31" s="220">
        <f>SUM($M$9:$M$10)</f>
        <v>4</v>
      </c>
      <c r="T31" s="182">
        <v>104</v>
      </c>
      <c r="U31" s="183"/>
      <c r="V31" s="205" t="str">
        <f>IF(_xlfn.XLOOKUP($U31, PlayerData!$B:$B, PlayerData!E:E,,,-1)=0, "", _xlfn.XLOOKUP($U31, PlayerData!$B:$B, PlayerData!E:E,,,-1))</f>
        <v/>
      </c>
      <c r="W31" s="205" t="str">
        <f>IF(_xlfn.XLOOKUP($U31, PlayerData!$B:$B, PlayerData!F:F,,,-1)=0, "", _xlfn.XLOOKUP($U31, PlayerData!$B:$B, PlayerData!F:F,,,-1))</f>
        <v/>
      </c>
      <c r="X31" s="205" t="str">
        <f>IF(_xlfn.XLOOKUP($U31, PlayerData!$B:$B, PlayerData!C:C,,,-1)=0, "", _xlfn.XLOOKUP($U31, PlayerData!$B:$B, PlayerData!C:C,,,-1))</f>
        <v/>
      </c>
      <c r="Y31" s="206" t="str">
        <f>IF(_xlfn.XLOOKUP($U31, PlayerData!$B:$B, PlayerData!D:D,,,-1)=0, "", _xlfn.XLOOKUP($U31, PlayerData!$B:$B, PlayerData!D:D,,,-1))</f>
        <v/>
      </c>
    </row>
    <row r="32" spans="1:25">
      <c r="A32" s="228">
        <f>PlayerForecast!A33</f>
        <v>221</v>
      </c>
      <c r="B32" s="228" t="str">
        <f>_xlfn.XLOOKUP($A32, PlayerData!$B:$B, PlayerData!E:E,,,-1)</f>
        <v>Alonso</v>
      </c>
      <c r="C32" s="228" t="str">
        <f>_xlfn.XLOOKUP($A32, PlayerData!$B:$B, PlayerData!C:C,,,-1)</f>
        <v>CHE</v>
      </c>
      <c r="D32" s="228" t="str">
        <f>_xlfn.XLOOKUP($A32, PlayerData!$B:$B, PlayerData!D:D,,,-1)</f>
        <v>D</v>
      </c>
      <c r="E32" s="228">
        <f>_xlfn.XLOOKUP($A32, PlayerData!$B:$B, PlayerData!F:F,,,-1)</f>
        <v>6</v>
      </c>
      <c r="F32" s="230" cm="1">
        <f t="array" ref="F32">IF(OR($A32=$U$12:$U$50, $A32=$T$12:$T$201), 0, _xlfn.XLOOKUP($A32, PlayerForecast!$A:$A, PlayerForecast!I:I))</f>
        <v>80.099287190220352</v>
      </c>
      <c r="G32" s="189"/>
      <c r="H32" s="219">
        <v>0</v>
      </c>
      <c r="T32" s="182">
        <v>30</v>
      </c>
      <c r="U32" s="183"/>
      <c r="V32" s="205" t="str">
        <f>IF(_xlfn.XLOOKUP($U32, PlayerData!$B:$B, PlayerData!E:E,,,-1)=0, "", _xlfn.XLOOKUP($U32, PlayerData!$B:$B, PlayerData!E:E,,,-1))</f>
        <v/>
      </c>
      <c r="W32" s="205" t="str">
        <f>IF(_xlfn.XLOOKUP($U32, PlayerData!$B:$B, PlayerData!F:F,,,-1)=0, "", _xlfn.XLOOKUP($U32, PlayerData!$B:$B, PlayerData!F:F,,,-1))</f>
        <v/>
      </c>
      <c r="X32" s="205" t="str">
        <f>IF(_xlfn.XLOOKUP($U32, PlayerData!$B:$B, PlayerData!C:C,,,-1)=0, "", _xlfn.XLOOKUP($U32, PlayerData!$B:$B, PlayerData!C:C,,,-1))</f>
        <v/>
      </c>
      <c r="Y32" s="206" t="str">
        <f>IF(_xlfn.XLOOKUP($U32, PlayerData!$B:$B, PlayerData!D:D,,,-1)=0, "", _xlfn.XLOOKUP($U32, PlayerData!$B:$B, PlayerData!D:D,,,-1))</f>
        <v/>
      </c>
    </row>
    <row r="33" spans="1:25">
      <c r="A33" s="228">
        <f>PlayerForecast!A34</f>
        <v>100</v>
      </c>
      <c r="B33" s="228" t="str">
        <f>_xlfn.XLOOKUP($A33, PlayerData!$B:$B, PlayerData!E:E,,,-1)</f>
        <v>Trossard</v>
      </c>
      <c r="C33" s="228" t="str">
        <f>_xlfn.XLOOKUP($A33, PlayerData!$B:$B, PlayerData!C:C,,,-1)</f>
        <v>BHA</v>
      </c>
      <c r="D33" s="228" t="str">
        <f>_xlfn.XLOOKUP($A33, PlayerData!$B:$B, PlayerData!D:D,,,-1)</f>
        <v>M</v>
      </c>
      <c r="E33" s="228">
        <f>_xlfn.XLOOKUP($A33, PlayerData!$B:$B, PlayerData!F:F,,,-1)</f>
        <v>6</v>
      </c>
      <c r="F33" s="230" cm="1">
        <f t="array" ref="F33">IF(OR($A33=$U$12:$U$50, $A33=$T$12:$T$201), 0, _xlfn.XLOOKUP($A33, PlayerForecast!$A:$A, PlayerForecast!I:I))</f>
        <v>74.958714794026832</v>
      </c>
      <c r="G33" s="189"/>
      <c r="H33" s="219">
        <v>0</v>
      </c>
      <c r="T33" s="182">
        <v>180</v>
      </c>
      <c r="U33" s="183"/>
      <c r="V33" s="205" t="str">
        <f>IF(_xlfn.XLOOKUP($U33, PlayerData!$B:$B, PlayerData!E:E,,,-1)=0, "", _xlfn.XLOOKUP($U33, PlayerData!$B:$B, PlayerData!E:E,,,-1))</f>
        <v/>
      </c>
      <c r="W33" s="205" t="str">
        <f>IF(_xlfn.XLOOKUP($U33, PlayerData!$B:$B, PlayerData!F:F,,,-1)=0, "", _xlfn.XLOOKUP($U33, PlayerData!$B:$B, PlayerData!F:F,,,-1))</f>
        <v/>
      </c>
      <c r="X33" s="205" t="str">
        <f>IF(_xlfn.XLOOKUP($U33, PlayerData!$B:$B, PlayerData!C:C,,,-1)=0, "", _xlfn.XLOOKUP($U33, PlayerData!$B:$B, PlayerData!C:C,,,-1))</f>
        <v/>
      </c>
      <c r="Y33" s="206" t="str">
        <f>IF(_xlfn.XLOOKUP($U33, PlayerData!$B:$B, PlayerData!D:D,,,-1)=0, "", _xlfn.XLOOKUP($U33, PlayerData!$B:$B, PlayerData!D:D,,,-1))</f>
        <v/>
      </c>
    </row>
    <row r="34" spans="1:25">
      <c r="A34" s="228">
        <f>PlayerForecast!A35</f>
        <v>64</v>
      </c>
      <c r="B34" s="228" t="str">
        <f>_xlfn.XLOOKUP($A34, PlayerData!$B:$B, PlayerData!E:E,,,-1)</f>
        <v>Pépé</v>
      </c>
      <c r="C34" s="228" t="str">
        <f>_xlfn.XLOOKUP($A34, PlayerData!$B:$B, PlayerData!C:C,,,-1)</f>
        <v>ARS</v>
      </c>
      <c r="D34" s="228" t="str">
        <f>_xlfn.XLOOKUP($A34, PlayerData!$B:$B, PlayerData!D:D,,,-1)</f>
        <v>M</v>
      </c>
      <c r="E34" s="228">
        <f>_xlfn.XLOOKUP($A34, PlayerData!$B:$B, PlayerData!F:F,,,-1)</f>
        <v>8</v>
      </c>
      <c r="F34" s="230" cm="1">
        <f t="array" ref="F34">IF(OR($A34=$U$12:$U$50, $A34=$T$12:$T$201), 0, _xlfn.XLOOKUP($A34, PlayerForecast!$A:$A, PlayerForecast!I:I))</f>
        <v>72.322748982228475</v>
      </c>
      <c r="G34" s="189"/>
      <c r="H34" s="219">
        <v>0</v>
      </c>
      <c r="T34" s="182">
        <v>80</v>
      </c>
      <c r="U34" s="183"/>
      <c r="V34" s="205" t="str">
        <f>IF(_xlfn.XLOOKUP($U34, PlayerData!$B:$B, PlayerData!E:E,,,-1)=0, "", _xlfn.XLOOKUP($U34, PlayerData!$B:$B, PlayerData!E:E,,,-1))</f>
        <v/>
      </c>
      <c r="W34" s="205" t="str">
        <f>IF(_xlfn.XLOOKUP($U34, PlayerData!$B:$B, PlayerData!F:F,,,-1)=0, "", _xlfn.XLOOKUP($U34, PlayerData!$B:$B, PlayerData!F:F,,,-1))</f>
        <v/>
      </c>
      <c r="X34" s="205" t="str">
        <f>IF(_xlfn.XLOOKUP($U34, PlayerData!$B:$B, PlayerData!C:C,,,-1)=0, "", _xlfn.XLOOKUP($U34, PlayerData!$B:$B, PlayerData!C:C,,,-1))</f>
        <v/>
      </c>
      <c r="Y34" s="206" t="str">
        <f>IF(_xlfn.XLOOKUP($U34, PlayerData!$B:$B, PlayerData!D:D,,,-1)=0, "", _xlfn.XLOOKUP($U34, PlayerData!$B:$B, PlayerData!D:D,,,-1))</f>
        <v/>
      </c>
    </row>
    <row r="35" spans="1:25">
      <c r="A35" s="228">
        <f>PlayerForecast!A36</f>
        <v>31</v>
      </c>
      <c r="B35" s="228" t="str">
        <f>_xlfn.XLOOKUP($A35, PlayerData!$B:$B, PlayerData!E:E,,,-1)</f>
        <v>Sharp</v>
      </c>
      <c r="C35" s="228" t="str">
        <f>_xlfn.XLOOKUP($A35, PlayerData!$B:$B, PlayerData!C:C,,,-1)</f>
        <v>SHU</v>
      </c>
      <c r="D35" s="228" t="str">
        <f>_xlfn.XLOOKUP($A35, PlayerData!$B:$B, PlayerData!D:D,,,-1)</f>
        <v>F</v>
      </c>
      <c r="E35" s="228">
        <f>_xlfn.XLOOKUP($A35, PlayerData!$B:$B, PlayerData!F:F,,,-1)</f>
        <v>6</v>
      </c>
      <c r="F35" s="230" cm="1">
        <f t="array" ref="F35">IF(OR($A35=$U$12:$U$50, $A35=$T$12:$T$201), 0, _xlfn.XLOOKUP($A35, PlayerForecast!$A:$A, PlayerForecast!I:I))</f>
        <v>71.302894442543206</v>
      </c>
      <c r="G35" s="189"/>
      <c r="H35" s="219">
        <v>0</v>
      </c>
      <c r="T35" s="182">
        <v>333</v>
      </c>
      <c r="U35" s="183"/>
      <c r="V35" s="205" t="str">
        <f>IF(_xlfn.XLOOKUP($U35, PlayerData!$B:$B, PlayerData!E:E,,,-1)=0, "", _xlfn.XLOOKUP($U35, PlayerData!$B:$B, PlayerData!E:E,,,-1))</f>
        <v/>
      </c>
      <c r="W35" s="205" t="str">
        <f>IF(_xlfn.XLOOKUP($U35, PlayerData!$B:$B, PlayerData!F:F,,,-1)=0, "", _xlfn.XLOOKUP($U35, PlayerData!$B:$B, PlayerData!F:F,,,-1))</f>
        <v/>
      </c>
      <c r="X35" s="205" t="str">
        <f>IF(_xlfn.XLOOKUP($U35, PlayerData!$B:$B, PlayerData!C:C,,,-1)=0, "", _xlfn.XLOOKUP($U35, PlayerData!$B:$B, PlayerData!C:C,,,-1))</f>
        <v/>
      </c>
      <c r="Y35" s="206" t="str">
        <f>IF(_xlfn.XLOOKUP($U35, PlayerData!$B:$B, PlayerData!D:D,,,-1)=0, "", _xlfn.XLOOKUP($U35, PlayerData!$B:$B, PlayerData!D:D,,,-1))</f>
        <v/>
      </c>
    </row>
    <row r="36" spans="1:25">
      <c r="A36" s="228">
        <f>PlayerForecast!A37</f>
        <v>146</v>
      </c>
      <c r="B36" s="228" t="str">
        <f>_xlfn.XLOOKUP($A36, PlayerData!$B:$B, PlayerData!E:E,,,-1)</f>
        <v>Saint-Maximin</v>
      </c>
      <c r="C36" s="228" t="str">
        <f>_xlfn.XLOOKUP($A36, PlayerData!$B:$B, PlayerData!C:C,,,-1)</f>
        <v>NEW</v>
      </c>
      <c r="D36" s="228" t="str">
        <f>_xlfn.XLOOKUP($A36, PlayerData!$B:$B, PlayerData!D:D,,,-1)</f>
        <v>M</v>
      </c>
      <c r="E36" s="228">
        <f>_xlfn.XLOOKUP($A36, PlayerData!$B:$B, PlayerData!F:F,,,-1)</f>
        <v>5.5</v>
      </c>
      <c r="F36" s="230" cm="1">
        <f t="array" ref="F36">IF(OR($A36=$U$12:$U$50, $A36=$T$12:$T$201), 0, _xlfn.XLOOKUP($A36, PlayerForecast!$A:$A, PlayerForecast!I:I))</f>
        <v>70.39611392014767</v>
      </c>
      <c r="G36" s="189"/>
      <c r="H36" s="219">
        <v>1</v>
      </c>
      <c r="T36" s="182">
        <v>327</v>
      </c>
      <c r="U36" s="183"/>
      <c r="V36" s="205" t="str">
        <f>IF(_xlfn.XLOOKUP($U36, PlayerData!$B:$B, PlayerData!E:E,,,-1)=0, "", _xlfn.XLOOKUP($U36, PlayerData!$B:$B, PlayerData!E:E,,,-1))</f>
        <v/>
      </c>
      <c r="W36" s="205" t="str">
        <f>IF(_xlfn.XLOOKUP($U36, PlayerData!$B:$B, PlayerData!F:F,,,-1)=0, "", _xlfn.XLOOKUP($U36, PlayerData!$B:$B, PlayerData!F:F,,,-1))</f>
        <v/>
      </c>
      <c r="X36" s="205" t="str">
        <f>IF(_xlfn.XLOOKUP($U36, PlayerData!$B:$B, PlayerData!C:C,,,-1)=0, "", _xlfn.XLOOKUP($U36, PlayerData!$B:$B, PlayerData!C:C,,,-1))</f>
        <v/>
      </c>
      <c r="Y36" s="206" t="str">
        <f>IF(_xlfn.XLOOKUP($U36, PlayerData!$B:$B, PlayerData!D:D,,,-1)=0, "", _xlfn.XLOOKUP($U36, PlayerData!$B:$B, PlayerData!D:D,,,-1))</f>
        <v/>
      </c>
    </row>
    <row r="37" spans="1:25">
      <c r="A37" s="228">
        <f>PlayerForecast!A38</f>
        <v>69</v>
      </c>
      <c r="B37" s="228" t="str">
        <f>_xlfn.XLOOKUP($A37, PlayerData!$B:$B, PlayerData!E:E,,,-1)</f>
        <v>Greenwood</v>
      </c>
      <c r="C37" s="228" t="str">
        <f>_xlfn.XLOOKUP($A37, PlayerData!$B:$B, PlayerData!C:C,,,-1)</f>
        <v>MUN</v>
      </c>
      <c r="D37" s="228" t="str">
        <f>_xlfn.XLOOKUP($A37, PlayerData!$B:$B, PlayerData!D:D,,,-1)</f>
        <v>M</v>
      </c>
      <c r="E37" s="228">
        <f>_xlfn.XLOOKUP($A37, PlayerData!$B:$B, PlayerData!F:F,,,-1)</f>
        <v>7.5</v>
      </c>
      <c r="F37" s="230" cm="1">
        <f t="array" ref="F37">IF(OR($A37=$U$12:$U$50, $A37=$T$12:$T$201), 0, _xlfn.XLOOKUP($A37, PlayerForecast!$A:$A, PlayerForecast!I:I))</f>
        <v>68.935135387122997</v>
      </c>
      <c r="G37" s="189"/>
      <c r="H37" s="219">
        <v>0</v>
      </c>
      <c r="T37" s="182">
        <v>68</v>
      </c>
      <c r="U37" s="183"/>
      <c r="V37" s="205" t="str">
        <f>IF(_xlfn.XLOOKUP($U37, PlayerData!$B:$B, PlayerData!E:E,,,-1)=0, "", _xlfn.XLOOKUP($U37, PlayerData!$B:$B, PlayerData!E:E,,,-1))</f>
        <v/>
      </c>
      <c r="W37" s="205" t="str">
        <f>IF(_xlfn.XLOOKUP($U37, PlayerData!$B:$B, PlayerData!F:F,,,-1)=0, "", _xlfn.XLOOKUP($U37, PlayerData!$B:$B, PlayerData!F:F,,,-1))</f>
        <v/>
      </c>
      <c r="X37" s="205" t="str">
        <f>IF(_xlfn.XLOOKUP($U37, PlayerData!$B:$B, PlayerData!C:C,,,-1)=0, "", _xlfn.XLOOKUP($U37, PlayerData!$B:$B, PlayerData!C:C,,,-1))</f>
        <v/>
      </c>
      <c r="Y37" s="206" t="str">
        <f>IF(_xlfn.XLOOKUP($U37, PlayerData!$B:$B, PlayerData!D:D,,,-1)=0, "", _xlfn.XLOOKUP($U37, PlayerData!$B:$B, PlayerData!D:D,,,-1))</f>
        <v/>
      </c>
    </row>
    <row r="38" spans="1:25">
      <c r="A38" s="228">
        <f>PlayerForecast!A39</f>
        <v>33</v>
      </c>
      <c r="B38" s="228" t="str">
        <f>_xlfn.XLOOKUP($A38, PlayerData!$B:$B, PlayerData!E:E,,,-1)</f>
        <v>Rodriguez</v>
      </c>
      <c r="C38" s="228" t="str">
        <f>_xlfn.XLOOKUP($A38, PlayerData!$B:$B, PlayerData!C:C,,,-1)</f>
        <v>BUR</v>
      </c>
      <c r="D38" s="228" t="str">
        <f>_xlfn.XLOOKUP($A38, PlayerData!$B:$B, PlayerData!D:D,,,-1)</f>
        <v>F</v>
      </c>
      <c r="E38" s="228">
        <f>_xlfn.XLOOKUP($A38, PlayerData!$B:$B, PlayerData!F:F,,,-1)</f>
        <v>6</v>
      </c>
      <c r="F38" s="230" cm="1">
        <f t="array" ref="F38">IF(OR($A38=$U$12:$U$50, $A38=$T$12:$T$201), 0, _xlfn.XLOOKUP($A38, PlayerForecast!$A:$A, PlayerForecast!I:I))</f>
        <v>68.724799659463301</v>
      </c>
      <c r="G38" s="189"/>
      <c r="H38" s="219">
        <v>0</v>
      </c>
      <c r="T38" s="182">
        <v>49</v>
      </c>
      <c r="U38" s="183"/>
      <c r="V38" s="205" t="str">
        <f>IF(_xlfn.XLOOKUP($U38, PlayerData!$B:$B, PlayerData!E:E,,,-1)=0, "", _xlfn.XLOOKUP($U38, PlayerData!$B:$B, PlayerData!E:E,,,-1))</f>
        <v/>
      </c>
      <c r="W38" s="205" t="str">
        <f>IF(_xlfn.XLOOKUP($U38, PlayerData!$B:$B, PlayerData!F:F,,,-1)=0, "", _xlfn.XLOOKUP($U38, PlayerData!$B:$B, PlayerData!F:F,,,-1))</f>
        <v/>
      </c>
      <c r="X38" s="205" t="str">
        <f>IF(_xlfn.XLOOKUP($U38, PlayerData!$B:$B, PlayerData!C:C,,,-1)=0, "", _xlfn.XLOOKUP($U38, PlayerData!$B:$B, PlayerData!C:C,,,-1))</f>
        <v/>
      </c>
      <c r="Y38" s="206" t="str">
        <f>IF(_xlfn.XLOOKUP($U38, PlayerData!$B:$B, PlayerData!D:D,,,-1)=0, "", _xlfn.XLOOKUP($U38, PlayerData!$B:$B, PlayerData!D:D,,,-1))</f>
        <v/>
      </c>
    </row>
    <row r="39" spans="1:25">
      <c r="A39" s="228">
        <f>PlayerForecast!A40</f>
        <v>143</v>
      </c>
      <c r="B39" s="228" t="str">
        <f>_xlfn.XLOOKUP($A39, PlayerData!$B:$B, PlayerData!E:E,,,-1)</f>
        <v>Armstrong</v>
      </c>
      <c r="C39" s="228" t="str">
        <f>_xlfn.XLOOKUP($A39, PlayerData!$B:$B, PlayerData!C:C,,,-1)</f>
        <v>SOU</v>
      </c>
      <c r="D39" s="228" t="str">
        <f>_xlfn.XLOOKUP($A39, PlayerData!$B:$B, PlayerData!D:D,,,-1)</f>
        <v>M</v>
      </c>
      <c r="E39" s="228">
        <f>_xlfn.XLOOKUP($A39, PlayerData!$B:$B, PlayerData!F:F,,,-1)</f>
        <v>5.5</v>
      </c>
      <c r="F39" s="230" cm="1">
        <f t="array" ref="F39">IF(OR($A39=$U$12:$U$50, $A39=$T$12:$T$201), 0, _xlfn.XLOOKUP($A39, PlayerForecast!$A:$A, PlayerForecast!I:I))</f>
        <v>67.842879231886997</v>
      </c>
      <c r="G39" s="189"/>
      <c r="H39" s="219">
        <v>0</v>
      </c>
      <c r="T39" s="182">
        <v>11</v>
      </c>
      <c r="U39" s="183"/>
      <c r="V39" s="205" t="str">
        <f>IF(_xlfn.XLOOKUP($U39, PlayerData!$B:$B, PlayerData!E:E,,,-1)=0, "", _xlfn.XLOOKUP($U39, PlayerData!$B:$B, PlayerData!E:E,,,-1))</f>
        <v/>
      </c>
      <c r="W39" s="205" t="str">
        <f>IF(_xlfn.XLOOKUP($U39, PlayerData!$B:$B, PlayerData!F:F,,,-1)=0, "", _xlfn.XLOOKUP($U39, PlayerData!$B:$B, PlayerData!F:F,,,-1))</f>
        <v/>
      </c>
      <c r="X39" s="205" t="str">
        <f>IF(_xlfn.XLOOKUP($U39, PlayerData!$B:$B, PlayerData!C:C,,,-1)=0, "", _xlfn.XLOOKUP($U39, PlayerData!$B:$B, PlayerData!C:C,,,-1))</f>
        <v/>
      </c>
      <c r="Y39" s="206" t="str">
        <f>IF(_xlfn.XLOOKUP($U39, PlayerData!$B:$B, PlayerData!D:D,,,-1)=0, "", _xlfn.XLOOKUP($U39, PlayerData!$B:$B, PlayerData!D:D,,,-1))</f>
        <v/>
      </c>
    </row>
    <row r="40" spans="1:25">
      <c r="A40" s="228">
        <f>PlayerForecast!A41</f>
        <v>223</v>
      </c>
      <c r="B40" s="228" t="str">
        <f>_xlfn.XLOOKUP($A40, PlayerData!$B:$B, PlayerData!E:E,,,-1)</f>
        <v>Doherty</v>
      </c>
      <c r="C40" s="228" t="str">
        <f>_xlfn.XLOOKUP($A40, PlayerData!$B:$B, PlayerData!C:C,,,-1)</f>
        <v>TOT</v>
      </c>
      <c r="D40" s="228" t="str">
        <f>_xlfn.XLOOKUP($A40, PlayerData!$B:$B, PlayerData!D:D,,,-1)</f>
        <v>D</v>
      </c>
      <c r="E40" s="228">
        <f>_xlfn.XLOOKUP($A40, PlayerData!$B:$B, PlayerData!F:F,,,-1)</f>
        <v>6</v>
      </c>
      <c r="F40" s="230" cm="1">
        <f t="array" ref="F40">IF(OR($A40=$U$12:$U$50, $A40=$T$12:$T$201), 0, _xlfn.XLOOKUP($A40, PlayerForecast!$A:$A, PlayerForecast!I:I))</f>
        <v>0</v>
      </c>
      <c r="G40" s="189"/>
      <c r="H40" s="219">
        <v>0</v>
      </c>
      <c r="T40" s="182">
        <v>253</v>
      </c>
      <c r="U40" s="183"/>
      <c r="V40" s="205" t="str">
        <f>IF(_xlfn.XLOOKUP($U40, PlayerData!$B:$B, PlayerData!E:E,,,-1)=0, "", _xlfn.XLOOKUP($U40, PlayerData!$B:$B, PlayerData!E:E,,,-1))</f>
        <v/>
      </c>
      <c r="W40" s="205" t="str">
        <f>IF(_xlfn.XLOOKUP($U40, PlayerData!$B:$B, PlayerData!F:F,,,-1)=0, "", _xlfn.XLOOKUP($U40, PlayerData!$B:$B, PlayerData!F:F,,,-1))</f>
        <v/>
      </c>
      <c r="X40" s="205" t="str">
        <f>IF(_xlfn.XLOOKUP($U40, PlayerData!$B:$B, PlayerData!C:C,,,-1)=0, "", _xlfn.XLOOKUP($U40, PlayerData!$B:$B, PlayerData!C:C,,,-1))</f>
        <v/>
      </c>
      <c r="Y40" s="206" t="str">
        <f>IF(_xlfn.XLOOKUP($U40, PlayerData!$B:$B, PlayerData!D:D,,,-1)=0, "", _xlfn.XLOOKUP($U40, PlayerData!$B:$B, PlayerData!D:D,,,-1))</f>
        <v/>
      </c>
    </row>
    <row r="41" spans="1:25">
      <c r="A41" s="228">
        <f>PlayerForecast!A42</f>
        <v>17</v>
      </c>
      <c r="B41" s="228" t="str">
        <f>_xlfn.XLOOKUP($A41, PlayerData!$B:$B, PlayerData!E:E,,,-1)</f>
        <v>Wood</v>
      </c>
      <c r="C41" s="228" t="str">
        <f>_xlfn.XLOOKUP($A41, PlayerData!$B:$B, PlayerData!C:C,,,-1)</f>
        <v>BUR</v>
      </c>
      <c r="D41" s="228" t="str">
        <f>_xlfn.XLOOKUP($A41, PlayerData!$B:$B, PlayerData!D:D,,,-1)</f>
        <v>F</v>
      </c>
      <c r="E41" s="228">
        <f>_xlfn.XLOOKUP($A41, PlayerData!$B:$B, PlayerData!F:F,,,-1)</f>
        <v>6.5</v>
      </c>
      <c r="F41" s="230" cm="1">
        <f t="array" ref="F41">IF(OR($A41=$U$12:$U$50, $A41=$T$12:$T$201), 0, _xlfn.XLOOKUP($A41, PlayerForecast!$A:$A, PlayerForecast!I:I))</f>
        <v>66.164909178662668</v>
      </c>
      <c r="G41" s="189"/>
      <c r="H41" s="219">
        <v>0</v>
      </c>
      <c r="T41" s="182">
        <v>156</v>
      </c>
      <c r="U41" s="183"/>
      <c r="V41" s="205" t="str">
        <f>IF(_xlfn.XLOOKUP($U41, PlayerData!$B:$B, PlayerData!E:E,,,-1)=0, "", _xlfn.XLOOKUP($U41, PlayerData!$B:$B, PlayerData!E:E,,,-1))</f>
        <v/>
      </c>
      <c r="W41" s="205" t="str">
        <f>IF(_xlfn.XLOOKUP($U41, PlayerData!$B:$B, PlayerData!F:F,,,-1)=0, "", _xlfn.XLOOKUP($U41, PlayerData!$B:$B, PlayerData!F:F,,,-1))</f>
        <v/>
      </c>
      <c r="X41" s="205" t="str">
        <f>IF(_xlfn.XLOOKUP($U41, PlayerData!$B:$B, PlayerData!C:C,,,-1)=0, "", _xlfn.XLOOKUP($U41, PlayerData!$B:$B, PlayerData!C:C,,,-1))</f>
        <v/>
      </c>
      <c r="Y41" s="206" t="str">
        <f>IF(_xlfn.XLOOKUP($U41, PlayerData!$B:$B, PlayerData!D:D,,,-1)=0, "", _xlfn.XLOOKUP($U41, PlayerData!$B:$B, PlayerData!D:D,,,-1))</f>
        <v/>
      </c>
    </row>
    <row r="42" spans="1:25">
      <c r="A42" s="228">
        <f>PlayerForecast!A43</f>
        <v>18</v>
      </c>
      <c r="B42" s="228" t="str">
        <f>_xlfn.XLOOKUP($A42, PlayerData!$B:$B, PlayerData!E:E,,,-1)</f>
        <v>Haller</v>
      </c>
      <c r="C42" s="228" t="str">
        <f>_xlfn.XLOOKUP($A42, PlayerData!$B:$B, PlayerData!C:C,,,-1)</f>
        <v>WHU</v>
      </c>
      <c r="D42" s="228" t="str">
        <f>_xlfn.XLOOKUP($A42, PlayerData!$B:$B, PlayerData!D:D,,,-1)</f>
        <v>F</v>
      </c>
      <c r="E42" s="228">
        <f>_xlfn.XLOOKUP($A42, PlayerData!$B:$B, PlayerData!F:F,,,-1)</f>
        <v>6.5</v>
      </c>
      <c r="F42" s="230" cm="1">
        <f t="array" ref="F42">IF(OR($A42=$U$12:$U$50, $A42=$T$12:$T$201), 0, _xlfn.XLOOKUP($A42, PlayerForecast!$A:$A, PlayerForecast!I:I))</f>
        <v>65.770181021005257</v>
      </c>
      <c r="G42" s="189"/>
      <c r="H42" s="219">
        <v>0</v>
      </c>
      <c r="T42" s="182">
        <v>97</v>
      </c>
      <c r="U42" s="183"/>
      <c r="V42" s="205" t="str">
        <f>IF(_xlfn.XLOOKUP($U42, PlayerData!$B:$B, PlayerData!E:E,,,-1)=0, "", _xlfn.XLOOKUP($U42, PlayerData!$B:$B, PlayerData!E:E,,,-1))</f>
        <v/>
      </c>
      <c r="W42" s="205" t="str">
        <f>IF(_xlfn.XLOOKUP($U42, PlayerData!$B:$B, PlayerData!F:F,,,-1)=0, "", _xlfn.XLOOKUP($U42, PlayerData!$B:$B, PlayerData!F:F,,,-1))</f>
        <v/>
      </c>
      <c r="X42" s="205" t="str">
        <f>IF(_xlfn.XLOOKUP($U42, PlayerData!$B:$B, PlayerData!C:C,,,-1)=0, "", _xlfn.XLOOKUP($U42, PlayerData!$B:$B, PlayerData!C:C,,,-1))</f>
        <v/>
      </c>
      <c r="Y42" s="206" t="str">
        <f>IF(_xlfn.XLOOKUP($U42, PlayerData!$B:$B, PlayerData!D:D,,,-1)=0, "", _xlfn.XLOOKUP($U42, PlayerData!$B:$B, PlayerData!D:D,,,-1))</f>
        <v/>
      </c>
    </row>
    <row r="43" spans="1:25">
      <c r="A43" s="228">
        <f>PlayerForecast!A44</f>
        <v>89</v>
      </c>
      <c r="B43" s="228" t="str">
        <f>_xlfn.XLOOKUP($A43, PlayerData!$B:$B, PlayerData!E:E,,,-1)</f>
        <v>Bowen</v>
      </c>
      <c r="C43" s="228" t="str">
        <f>_xlfn.XLOOKUP($A43, PlayerData!$B:$B, PlayerData!C:C,,,-1)</f>
        <v>WHU</v>
      </c>
      <c r="D43" s="228" t="str">
        <f>_xlfn.XLOOKUP($A43, PlayerData!$B:$B, PlayerData!D:D,,,-1)</f>
        <v>M</v>
      </c>
      <c r="E43" s="228">
        <f>_xlfn.XLOOKUP($A43, PlayerData!$B:$B, PlayerData!F:F,,,-1)</f>
        <v>6.5</v>
      </c>
      <c r="F43" s="230" cm="1">
        <f t="array" ref="F43">IF(OR($A43=$U$12:$U$50, $A43=$T$12:$T$201), 0, _xlfn.XLOOKUP($A43, PlayerForecast!$A:$A, PlayerForecast!I:I))</f>
        <v>65.303884589322152</v>
      </c>
      <c r="G43" s="189"/>
      <c r="H43" s="219">
        <v>0</v>
      </c>
      <c r="T43" s="182">
        <v>41</v>
      </c>
      <c r="U43" s="183"/>
      <c r="V43" s="205" t="str">
        <f>IF(_xlfn.XLOOKUP($U43, PlayerData!$B:$B, PlayerData!E:E,,,-1)=0, "", _xlfn.XLOOKUP($U43, PlayerData!$B:$B, PlayerData!E:E,,,-1))</f>
        <v/>
      </c>
      <c r="W43" s="205" t="str">
        <f>IF(_xlfn.XLOOKUP($U43, PlayerData!$B:$B, PlayerData!F:F,,,-1)=0, "", _xlfn.XLOOKUP($U43, PlayerData!$B:$B, PlayerData!F:F,,,-1))</f>
        <v/>
      </c>
      <c r="X43" s="205" t="str">
        <f>IF(_xlfn.XLOOKUP($U43, PlayerData!$B:$B, PlayerData!C:C,,,-1)=0, "", _xlfn.XLOOKUP($U43, PlayerData!$B:$B, PlayerData!C:C,,,-1))</f>
        <v/>
      </c>
      <c r="Y43" s="206" t="str">
        <f>IF(_xlfn.XLOOKUP($U43, PlayerData!$B:$B, PlayerData!D:D,,,-1)=0, "", _xlfn.XLOOKUP($U43, PlayerData!$B:$B, PlayerData!D:D,,,-1))</f>
        <v/>
      </c>
    </row>
    <row r="44" spans="1:25">
      <c r="A44" s="228">
        <f>PlayerForecast!A45</f>
        <v>73</v>
      </c>
      <c r="B44" s="228" t="str">
        <f>_xlfn.XLOOKUP($A44, PlayerData!$B:$B, PlayerData!E:E,,,-1)</f>
        <v>Maddison</v>
      </c>
      <c r="C44" s="228" t="str">
        <f>_xlfn.XLOOKUP($A44, PlayerData!$B:$B, PlayerData!C:C,,,-1)</f>
        <v>LEI</v>
      </c>
      <c r="D44" s="228" t="str">
        <f>_xlfn.XLOOKUP($A44, PlayerData!$B:$B, PlayerData!D:D,,,-1)</f>
        <v>M</v>
      </c>
      <c r="E44" s="228">
        <f>_xlfn.XLOOKUP($A44, PlayerData!$B:$B, PlayerData!F:F,,,-1)</f>
        <v>7</v>
      </c>
      <c r="F44" s="230" cm="1">
        <f t="array" ref="F44">IF(OR($A44=$U$12:$U$50, $A44=$T$12:$T$201), 0, _xlfn.XLOOKUP($A44, PlayerForecast!$A:$A, PlayerForecast!I:I))</f>
        <v>63.819830998479269</v>
      </c>
      <c r="G44" s="189"/>
      <c r="H44" s="219">
        <v>0</v>
      </c>
      <c r="T44" s="182">
        <v>147</v>
      </c>
      <c r="U44" s="183"/>
      <c r="V44" s="205" t="str">
        <f>IF(_xlfn.XLOOKUP($U44, PlayerData!$B:$B, PlayerData!E:E,,,-1)=0, "", _xlfn.XLOOKUP($U44, PlayerData!$B:$B, PlayerData!E:E,,,-1))</f>
        <v/>
      </c>
      <c r="W44" s="205" t="str">
        <f>IF(_xlfn.XLOOKUP($U44, PlayerData!$B:$B, PlayerData!F:F,,,-1)=0, "", _xlfn.XLOOKUP($U44, PlayerData!$B:$B, PlayerData!F:F,,,-1))</f>
        <v/>
      </c>
      <c r="X44" s="205" t="str">
        <f>IF(_xlfn.XLOOKUP($U44, PlayerData!$B:$B, PlayerData!C:C,,,-1)=0, "", _xlfn.XLOOKUP($U44, PlayerData!$B:$B, PlayerData!C:C,,,-1))</f>
        <v/>
      </c>
      <c r="Y44" s="206" t="str">
        <f>IF(_xlfn.XLOOKUP($U44, PlayerData!$B:$B, PlayerData!D:D,,,-1)=0, "", _xlfn.XLOOKUP($U44, PlayerData!$B:$B, PlayerData!D:D,,,-1))</f>
        <v/>
      </c>
    </row>
    <row r="45" spans="1:25">
      <c r="A45" s="228">
        <f>PlayerForecast!A46</f>
        <v>8</v>
      </c>
      <c r="B45" s="228" t="str">
        <f>_xlfn.XLOOKUP($A45, PlayerData!$B:$B, PlayerData!E:E,,,-1)</f>
        <v>Lacazette</v>
      </c>
      <c r="C45" s="228" t="str">
        <f>_xlfn.XLOOKUP($A45, PlayerData!$B:$B, PlayerData!C:C,,,-1)</f>
        <v>ARS</v>
      </c>
      <c r="D45" s="228" t="str">
        <f>_xlfn.XLOOKUP($A45, PlayerData!$B:$B, PlayerData!D:D,,,-1)</f>
        <v>F</v>
      </c>
      <c r="E45" s="228">
        <f>_xlfn.XLOOKUP($A45, PlayerData!$B:$B, PlayerData!F:F,,,-1)</f>
        <v>8.5</v>
      </c>
      <c r="F45" s="230" cm="1">
        <f t="array" ref="F45">IF(OR($A45=$U$12:$U$50, $A45=$T$12:$T$201), 0, _xlfn.XLOOKUP($A45, PlayerForecast!$A:$A, PlayerForecast!I:I))</f>
        <v>62.769545912836946</v>
      </c>
      <c r="G45" s="189"/>
      <c r="H45" s="219">
        <v>0</v>
      </c>
      <c r="T45" s="182">
        <v>155</v>
      </c>
      <c r="U45" s="183"/>
      <c r="V45" s="205" t="str">
        <f>IF(_xlfn.XLOOKUP($U45, PlayerData!$B:$B, PlayerData!E:E,,,-1)=0, "", _xlfn.XLOOKUP($U45, PlayerData!$B:$B, PlayerData!E:E,,,-1))</f>
        <v/>
      </c>
      <c r="W45" s="205" t="str">
        <f>IF(_xlfn.XLOOKUP($U45, PlayerData!$B:$B, PlayerData!F:F,,,-1)=0, "", _xlfn.XLOOKUP($U45, PlayerData!$B:$B, PlayerData!F:F,,,-1))</f>
        <v/>
      </c>
      <c r="X45" s="205" t="str">
        <f>IF(_xlfn.XLOOKUP($U45, PlayerData!$B:$B, PlayerData!C:C,,,-1)=0, "", _xlfn.XLOOKUP($U45, PlayerData!$B:$B, PlayerData!C:C,,,-1))</f>
        <v/>
      </c>
      <c r="Y45" s="206" t="str">
        <f>IF(_xlfn.XLOOKUP($U45, PlayerData!$B:$B, PlayerData!D:D,,,-1)=0, "", _xlfn.XLOOKUP($U45, PlayerData!$B:$B, PlayerData!D:D,,,-1))</f>
        <v/>
      </c>
    </row>
    <row r="46" spans="1:25">
      <c r="A46" s="228">
        <f>PlayerForecast!A47</f>
        <v>39</v>
      </c>
      <c r="B46" s="228" t="str">
        <f>_xlfn.XLOOKUP($A46, PlayerData!$B:$B, PlayerData!E:E,,,-1)</f>
        <v>McGoldrick</v>
      </c>
      <c r="C46" s="228" t="str">
        <f>_xlfn.XLOOKUP($A46, PlayerData!$B:$B, PlayerData!C:C,,,-1)</f>
        <v>SHU</v>
      </c>
      <c r="D46" s="228" t="str">
        <f>_xlfn.XLOOKUP($A46, PlayerData!$B:$B, PlayerData!D:D,,,-1)</f>
        <v>F</v>
      </c>
      <c r="E46" s="228">
        <f>_xlfn.XLOOKUP($A46, PlayerData!$B:$B, PlayerData!F:F,,,-1)</f>
        <v>5.5</v>
      </c>
      <c r="F46" s="230" cm="1">
        <f t="array" ref="F46">IF(OR($A46=$U$12:$U$50, $A46=$T$12:$T$201), 0, _xlfn.XLOOKUP($A46, PlayerForecast!$A:$A, PlayerForecast!I:I))</f>
        <v>60.8549788187213</v>
      </c>
      <c r="G46" s="189"/>
      <c r="H46" s="219">
        <v>0</v>
      </c>
      <c r="T46" s="182">
        <v>238</v>
      </c>
      <c r="U46" s="183"/>
      <c r="V46" s="205" t="str">
        <f>IF(_xlfn.XLOOKUP($U46, PlayerData!$B:$B, PlayerData!E:E,,,-1)=0, "", _xlfn.XLOOKUP($U46, PlayerData!$B:$B, PlayerData!E:E,,,-1))</f>
        <v/>
      </c>
      <c r="W46" s="205" t="str">
        <f>IF(_xlfn.XLOOKUP($U46, PlayerData!$B:$B, PlayerData!F:F,,,-1)=0, "", _xlfn.XLOOKUP($U46, PlayerData!$B:$B, PlayerData!F:F,,,-1))</f>
        <v/>
      </c>
      <c r="X46" s="205" t="str">
        <f>IF(_xlfn.XLOOKUP($U46, PlayerData!$B:$B, PlayerData!C:C,,,-1)=0, "", _xlfn.XLOOKUP($U46, PlayerData!$B:$B, PlayerData!C:C,,,-1))</f>
        <v/>
      </c>
      <c r="Y46" s="206" t="str">
        <f>IF(_xlfn.XLOOKUP($U46, PlayerData!$B:$B, PlayerData!D:D,,,-1)=0, "", _xlfn.XLOOKUP($U46, PlayerData!$B:$B, PlayerData!D:D,,,-1))</f>
        <v/>
      </c>
    </row>
    <row r="47" spans="1:25">
      <c r="A47" s="228">
        <f>PlayerForecast!A48</f>
        <v>72</v>
      </c>
      <c r="B47" s="228" t="str">
        <f>_xlfn.XLOOKUP($A47, PlayerData!$B:$B, PlayerData!E:E,,,-1)</f>
        <v>Sigurdsson</v>
      </c>
      <c r="C47" s="228" t="str">
        <f>_xlfn.XLOOKUP($A47, PlayerData!$B:$B, PlayerData!C:C,,,-1)</f>
        <v>EVE</v>
      </c>
      <c r="D47" s="228" t="str">
        <f>_xlfn.XLOOKUP($A47, PlayerData!$B:$B, PlayerData!D:D,,,-1)</f>
        <v>M</v>
      </c>
      <c r="E47" s="228">
        <f>_xlfn.XLOOKUP($A47, PlayerData!$B:$B, PlayerData!F:F,,,-1)</f>
        <v>7</v>
      </c>
      <c r="F47" s="230" cm="1">
        <f t="array" ref="F47">IF(OR($A47=$U$12:$U$50, $A47=$T$12:$T$201), 0, _xlfn.XLOOKUP($A47, PlayerForecast!$A:$A, PlayerForecast!I:I))</f>
        <v>59.342181629909035</v>
      </c>
      <c r="G47" s="189"/>
      <c r="H47" s="219">
        <v>0</v>
      </c>
      <c r="T47" s="182">
        <v>109</v>
      </c>
      <c r="U47" s="183"/>
      <c r="V47" s="205" t="str">
        <f>IF(_xlfn.XLOOKUP($U47, PlayerData!$B:$B, PlayerData!E:E,,,-1)=0, "", _xlfn.XLOOKUP($U47, PlayerData!$B:$B, PlayerData!E:E,,,-1))</f>
        <v/>
      </c>
      <c r="W47" s="205" t="str">
        <f>IF(_xlfn.XLOOKUP($U47, PlayerData!$B:$B, PlayerData!F:F,,,-1)=0, "", _xlfn.XLOOKUP($U47, PlayerData!$B:$B, PlayerData!F:F,,,-1))</f>
        <v/>
      </c>
      <c r="X47" s="205" t="str">
        <f>IF(_xlfn.XLOOKUP($U47, PlayerData!$B:$B, PlayerData!C:C,,,-1)=0, "", _xlfn.XLOOKUP($U47, PlayerData!$B:$B, PlayerData!C:C,,,-1))</f>
        <v/>
      </c>
      <c r="Y47" s="206" t="str">
        <f>IF(_xlfn.XLOOKUP($U47, PlayerData!$B:$B, PlayerData!D:D,,,-1)=0, "", _xlfn.XLOOKUP($U47, PlayerData!$B:$B, PlayerData!D:D,,,-1))</f>
        <v/>
      </c>
    </row>
    <row r="48" spans="1:25">
      <c r="A48" s="228">
        <f>PlayerForecast!A49</f>
        <v>112</v>
      </c>
      <c r="B48" s="228" t="str">
        <f>_xlfn.XLOOKUP($A48, PlayerData!$B:$B, PlayerData!E:E,,,-1)</f>
        <v>Ward-Prowse</v>
      </c>
      <c r="C48" s="228" t="str">
        <f>_xlfn.XLOOKUP($A48, PlayerData!$B:$B, PlayerData!C:C,,,-1)</f>
        <v>SOU</v>
      </c>
      <c r="D48" s="228" t="str">
        <f>_xlfn.XLOOKUP($A48, PlayerData!$B:$B, PlayerData!D:D,,,-1)</f>
        <v>M</v>
      </c>
      <c r="E48" s="228">
        <f>_xlfn.XLOOKUP($A48, PlayerData!$B:$B, PlayerData!F:F,,,-1)</f>
        <v>6</v>
      </c>
      <c r="F48" s="230" cm="1">
        <f t="array" ref="F48">IF(OR($A48=$U$12:$U$50, $A48=$T$12:$T$201), 0, _xlfn.XLOOKUP($A48, PlayerForecast!$A:$A, PlayerForecast!I:I))</f>
        <v>57.032696607421713</v>
      </c>
      <c r="G48" s="189"/>
      <c r="H48" s="219">
        <v>0</v>
      </c>
      <c r="T48" s="182">
        <v>191</v>
      </c>
      <c r="U48" s="183"/>
      <c r="V48" s="205" t="str">
        <f>IF(_xlfn.XLOOKUP($U48, PlayerData!$B:$B, PlayerData!E:E,,,-1)=0, "", _xlfn.XLOOKUP($U48, PlayerData!$B:$B, PlayerData!E:E,,,-1))</f>
        <v/>
      </c>
      <c r="W48" s="205" t="str">
        <f>IF(_xlfn.XLOOKUP($U48, PlayerData!$B:$B, PlayerData!F:F,,,-1)=0, "", _xlfn.XLOOKUP($U48, PlayerData!$B:$B, PlayerData!F:F,,,-1))</f>
        <v/>
      </c>
      <c r="X48" s="205" t="str">
        <f>IF(_xlfn.XLOOKUP($U48, PlayerData!$B:$B, PlayerData!C:C,,,-1)=0, "", _xlfn.XLOOKUP($U48, PlayerData!$B:$B, PlayerData!C:C,,,-1))</f>
        <v/>
      </c>
      <c r="Y48" s="206" t="str">
        <f>IF(_xlfn.XLOOKUP($U48, PlayerData!$B:$B, PlayerData!D:D,,,-1)=0, "", _xlfn.XLOOKUP($U48, PlayerData!$B:$B, PlayerData!D:D,,,-1))</f>
        <v/>
      </c>
    </row>
    <row r="49" spans="1:25">
      <c r="A49" s="228">
        <f>PlayerForecast!A50</f>
        <v>75</v>
      </c>
      <c r="B49" s="228" t="str">
        <f>_xlfn.XLOOKUP($A49, PlayerData!$B:$B, PlayerData!E:E,,,-1)</f>
        <v>Lucas Moura</v>
      </c>
      <c r="C49" s="228" t="str">
        <f>_xlfn.XLOOKUP($A49, PlayerData!$B:$B, PlayerData!C:C,,,-1)</f>
        <v>TOT</v>
      </c>
      <c r="D49" s="228" t="str">
        <f>_xlfn.XLOOKUP($A49, PlayerData!$B:$B, PlayerData!D:D,,,-1)</f>
        <v>M</v>
      </c>
      <c r="E49" s="228">
        <f>_xlfn.XLOOKUP($A49, PlayerData!$B:$B, PlayerData!F:F,,,-1)</f>
        <v>7</v>
      </c>
      <c r="F49" s="230" cm="1">
        <f t="array" ref="F49">IF(OR($A49=$U$12:$U$50, $A49=$T$12:$T$201), 0, _xlfn.XLOOKUP($A49, PlayerForecast!$A:$A, PlayerForecast!I:I))</f>
        <v>56.997447225671124</v>
      </c>
      <c r="G49" s="189"/>
      <c r="H49" s="219">
        <v>0</v>
      </c>
      <c r="T49" s="182">
        <v>108</v>
      </c>
      <c r="U49" s="183"/>
      <c r="V49" s="205" t="str">
        <f>IF(_xlfn.XLOOKUP($U49, PlayerData!$B:$B, PlayerData!E:E,,,-1)=0, "", _xlfn.XLOOKUP($U49, PlayerData!$B:$B, PlayerData!E:E,,,-1))</f>
        <v/>
      </c>
      <c r="W49" s="205" t="str">
        <f>IF(_xlfn.XLOOKUP($U49, PlayerData!$B:$B, PlayerData!F:F,,,-1)=0, "", _xlfn.XLOOKUP($U49, PlayerData!$B:$B, PlayerData!F:F,,,-1))</f>
        <v/>
      </c>
      <c r="X49" s="205" t="str">
        <f>IF(_xlfn.XLOOKUP($U49, PlayerData!$B:$B, PlayerData!C:C,,,-1)=0, "", _xlfn.XLOOKUP($U49, PlayerData!$B:$B, PlayerData!C:C,,,-1))</f>
        <v/>
      </c>
      <c r="Y49" s="206" t="str">
        <f>IF(_xlfn.XLOOKUP($U49, PlayerData!$B:$B, PlayerData!D:D,,,-1)=0, "", _xlfn.XLOOKUP($U49, PlayerData!$B:$B, PlayerData!D:D,,,-1))</f>
        <v/>
      </c>
    </row>
    <row r="50" spans="1:25">
      <c r="A50" s="228">
        <f>PlayerForecast!A51</f>
        <v>157</v>
      </c>
      <c r="B50" s="228" t="str">
        <f>_xlfn.XLOOKUP($A50, PlayerData!$B:$B, PlayerData!E:E,,,-1)</f>
        <v>Harry Wilson</v>
      </c>
      <c r="C50" s="228" t="str">
        <f>_xlfn.XLOOKUP($A50, PlayerData!$B:$B, PlayerData!C:C,,,-1)</f>
        <v>LIV</v>
      </c>
      <c r="D50" s="228" t="str">
        <f>_xlfn.XLOOKUP($A50, PlayerData!$B:$B, PlayerData!D:D,,,-1)</f>
        <v>M</v>
      </c>
      <c r="E50" s="228">
        <f>_xlfn.XLOOKUP($A50, PlayerData!$B:$B, PlayerData!F:F,,,-1)</f>
        <v>5.5</v>
      </c>
      <c r="F50" s="230" cm="1">
        <f t="array" ref="F50">IF(OR($A50=$U$12:$U$50, $A50=$T$12:$T$201), 0, _xlfn.XLOOKUP($A50, PlayerForecast!$A:$A, PlayerForecast!I:I))</f>
        <v>56.829246038547957</v>
      </c>
      <c r="G50" s="189"/>
      <c r="H50" s="219">
        <v>0</v>
      </c>
      <c r="T50" s="182">
        <v>48</v>
      </c>
      <c r="U50" s="3"/>
      <c r="V50" s="209" t="str">
        <f>IF(_xlfn.XLOOKUP($U50, PlayerData!$B:$B, PlayerData!E:E,,,-1)=0, "", _xlfn.XLOOKUP($U50, PlayerData!$B:$B, PlayerData!E:E,,,-1))</f>
        <v/>
      </c>
      <c r="W50" s="209" t="str">
        <f>IF(_xlfn.XLOOKUP($U50, PlayerData!$B:$B, PlayerData!F:F,,,-1)=0, "", _xlfn.XLOOKUP($U50, PlayerData!$B:$B, PlayerData!F:F,,,-1))</f>
        <v/>
      </c>
      <c r="X50" s="209" t="str">
        <f>IF(_xlfn.XLOOKUP($U50, PlayerData!$B:$B, PlayerData!C:C,,,-1)=0, "", _xlfn.XLOOKUP($U50, PlayerData!$B:$B, PlayerData!C:C,,,-1))</f>
        <v/>
      </c>
      <c r="Y50" s="207" t="str">
        <f>IF(_xlfn.XLOOKUP($U50, PlayerData!$B:$B, PlayerData!D:D,,,-1)=0, "", _xlfn.XLOOKUP($U50, PlayerData!$B:$B, PlayerData!D:D,,,-1))</f>
        <v/>
      </c>
    </row>
    <row r="51" spans="1:25">
      <c r="A51" s="228">
        <f>PlayerForecast!A52</f>
        <v>70</v>
      </c>
      <c r="B51" s="228" t="str">
        <f>_xlfn.XLOOKUP($A51, PlayerData!$B:$B, PlayerData!E:E,,,-1)</f>
        <v>Grealish</v>
      </c>
      <c r="C51" s="228" t="str">
        <f>_xlfn.XLOOKUP($A51, PlayerData!$B:$B, PlayerData!C:C,,,-1)</f>
        <v>AVL</v>
      </c>
      <c r="D51" s="228" t="str">
        <f>_xlfn.XLOOKUP($A51, PlayerData!$B:$B, PlayerData!D:D,,,-1)</f>
        <v>M</v>
      </c>
      <c r="E51" s="228">
        <f>_xlfn.XLOOKUP($A51, PlayerData!$B:$B, PlayerData!F:F,,,-1)</f>
        <v>7</v>
      </c>
      <c r="F51" s="230" cm="1">
        <f t="array" ref="F51">IF(OR($A51=$U$12:$U$50, $A51=$T$12:$T$201), 0, _xlfn.XLOOKUP($A51, PlayerForecast!$A:$A, PlayerForecast!I:I))</f>
        <v>56.437972230624901</v>
      </c>
      <c r="G51" s="189"/>
      <c r="H51" s="219">
        <v>0</v>
      </c>
      <c r="T51" s="182"/>
    </row>
    <row r="52" spans="1:25">
      <c r="A52" s="228">
        <f>PlayerForecast!A53</f>
        <v>139</v>
      </c>
      <c r="B52" s="228" t="str">
        <f>_xlfn.XLOOKUP($A52, PlayerData!$B:$B, PlayerData!E:E,,,-1)</f>
        <v>Gündogan</v>
      </c>
      <c r="C52" s="228" t="str">
        <f>_xlfn.XLOOKUP($A52, PlayerData!$B:$B, PlayerData!C:C,,,-1)</f>
        <v>MCI</v>
      </c>
      <c r="D52" s="228" t="str">
        <f>_xlfn.XLOOKUP($A52, PlayerData!$B:$B, PlayerData!D:D,,,-1)</f>
        <v>M</v>
      </c>
      <c r="E52" s="228">
        <f>_xlfn.XLOOKUP($A52, PlayerData!$B:$B, PlayerData!F:F,,,-1)</f>
        <v>5.5</v>
      </c>
      <c r="F52" s="230" cm="1">
        <f t="array" ref="F52">IF(OR($A52=$U$12:$U$50, $A52=$T$12:$T$201), 0, _xlfn.XLOOKUP($A52, PlayerForecast!$A:$A, PlayerForecast!I:I))</f>
        <v>55.602732370593074</v>
      </c>
      <c r="G52" s="189"/>
      <c r="H52" s="219">
        <v>0</v>
      </c>
      <c r="T52" s="182"/>
    </row>
    <row r="53" spans="1:25">
      <c r="A53" s="228">
        <f>PlayerForecast!A54</f>
        <v>111</v>
      </c>
      <c r="B53" s="228" t="str">
        <f>_xlfn.XLOOKUP($A53, PlayerData!$B:$B, PlayerData!E:E,,,-1)</f>
        <v>Almirón</v>
      </c>
      <c r="C53" s="228" t="str">
        <f>_xlfn.XLOOKUP($A53, PlayerData!$B:$B, PlayerData!C:C,,,-1)</f>
        <v>NEW</v>
      </c>
      <c r="D53" s="228" t="str">
        <f>_xlfn.XLOOKUP($A53, PlayerData!$B:$B, PlayerData!D:D,,,-1)</f>
        <v>M</v>
      </c>
      <c r="E53" s="228">
        <f>_xlfn.XLOOKUP($A53, PlayerData!$B:$B, PlayerData!F:F,,,-1)</f>
        <v>6</v>
      </c>
      <c r="F53" s="230" cm="1">
        <f t="array" ref="F53">IF(OR($A53=$U$12:$U$50, $A53=$T$12:$T$201), 0, _xlfn.XLOOKUP($A53, PlayerForecast!$A:$A, PlayerForecast!I:I))</f>
        <v>55.517553051590802</v>
      </c>
      <c r="G53" s="189"/>
      <c r="H53" s="219">
        <v>0</v>
      </c>
      <c r="T53" s="182"/>
    </row>
    <row r="54" spans="1:25">
      <c r="A54" s="228">
        <f>PlayerForecast!A55</f>
        <v>93</v>
      </c>
      <c r="B54" s="228" t="str">
        <f>_xlfn.XLOOKUP($A54, PlayerData!$B:$B, PlayerData!E:E,,,-1)</f>
        <v>Redmond</v>
      </c>
      <c r="C54" s="228" t="str">
        <f>_xlfn.XLOOKUP($A54, PlayerData!$B:$B, PlayerData!C:C,,,-1)</f>
        <v>SOU</v>
      </c>
      <c r="D54" s="228" t="str">
        <f>_xlfn.XLOOKUP($A54, PlayerData!$B:$B, PlayerData!D:D,,,-1)</f>
        <v>M</v>
      </c>
      <c r="E54" s="228">
        <f>_xlfn.XLOOKUP($A54, PlayerData!$B:$B, PlayerData!F:F,,,-1)</f>
        <v>6.5</v>
      </c>
      <c r="F54" s="230" cm="1">
        <f t="array" ref="F54">IF(OR($A54=$U$12:$U$50, $A54=$T$12:$T$201), 0, _xlfn.XLOOKUP($A54, PlayerForecast!$A:$A, PlayerForecast!I:I))</f>
        <v>53.686739168845179</v>
      </c>
      <c r="G54" s="189"/>
      <c r="H54" s="219">
        <v>0</v>
      </c>
      <c r="T54" s="182"/>
    </row>
    <row r="55" spans="1:25">
      <c r="A55" s="228">
        <f>PlayerForecast!A56</f>
        <v>103</v>
      </c>
      <c r="B55" s="228" t="str">
        <f>_xlfn.XLOOKUP($A55, PlayerData!$B:$B, PlayerData!E:E,,,-1)</f>
        <v>Barkley</v>
      </c>
      <c r="C55" s="228" t="str">
        <f>_xlfn.XLOOKUP($A55, PlayerData!$B:$B, PlayerData!C:C,,,-1)</f>
        <v>CHE</v>
      </c>
      <c r="D55" s="228" t="str">
        <f>_xlfn.XLOOKUP($A55, PlayerData!$B:$B, PlayerData!D:D,,,-1)</f>
        <v>M</v>
      </c>
      <c r="E55" s="228">
        <f>_xlfn.XLOOKUP($A55, PlayerData!$B:$B, PlayerData!F:F,,,-1)</f>
        <v>6</v>
      </c>
      <c r="F55" s="230" cm="1">
        <f t="array" ref="F55">IF(OR($A55=$U$12:$U$50, $A55=$T$12:$T$201), 0, _xlfn.XLOOKUP($A55, PlayerForecast!$A:$A, PlayerForecast!I:I))</f>
        <v>53.533300318613968</v>
      </c>
      <c r="G55" s="189"/>
      <c r="H55" s="219">
        <v>0</v>
      </c>
      <c r="T55" s="182"/>
    </row>
    <row r="56" spans="1:25">
      <c r="A56" s="228">
        <f>PlayerForecast!A57</f>
        <v>87</v>
      </c>
      <c r="B56" s="228" t="str">
        <f>_xlfn.XLOOKUP($A56, PlayerData!$B:$B, PlayerData!E:E,,,-1)</f>
        <v>Tielemans</v>
      </c>
      <c r="C56" s="228" t="str">
        <f>_xlfn.XLOOKUP($A56, PlayerData!$B:$B, PlayerData!C:C,,,-1)</f>
        <v>LEI</v>
      </c>
      <c r="D56" s="228" t="str">
        <f>_xlfn.XLOOKUP($A56, PlayerData!$B:$B, PlayerData!D:D,,,-1)</f>
        <v>M</v>
      </c>
      <c r="E56" s="228">
        <f>_xlfn.XLOOKUP($A56, PlayerData!$B:$B, PlayerData!F:F,,,-1)</f>
        <v>6.5</v>
      </c>
      <c r="F56" s="230" cm="1">
        <f t="array" ref="F56">IF(OR($A56=$U$12:$U$50, $A56=$T$12:$T$201), 0, _xlfn.XLOOKUP($A56, PlayerForecast!$A:$A, PlayerForecast!I:I))</f>
        <v>52.98365852684946</v>
      </c>
      <c r="G56" s="189"/>
      <c r="H56" s="219">
        <v>0</v>
      </c>
      <c r="T56" s="182"/>
    </row>
    <row r="57" spans="1:25">
      <c r="A57" s="228">
        <f>PlayerForecast!A58</f>
        <v>116</v>
      </c>
      <c r="B57" s="228" t="str">
        <f>_xlfn.XLOOKUP($A57, PlayerData!$B:$B, PlayerData!E:E,,,-1)</f>
        <v>Hourihane</v>
      </c>
      <c r="C57" s="228" t="str">
        <f>_xlfn.XLOOKUP($A57, PlayerData!$B:$B, PlayerData!C:C,,,-1)</f>
        <v>AVL</v>
      </c>
      <c r="D57" s="228" t="str">
        <f>_xlfn.XLOOKUP($A57, PlayerData!$B:$B, PlayerData!D:D,,,-1)</f>
        <v>M</v>
      </c>
      <c r="E57" s="228">
        <f>_xlfn.XLOOKUP($A57, PlayerData!$B:$B, PlayerData!F:F,,,-1)</f>
        <v>6</v>
      </c>
      <c r="F57" s="230" cm="1">
        <f t="array" ref="F57">IF(OR($A57=$U$12:$U$50, $A57=$T$12:$T$201), 0, _xlfn.XLOOKUP($A57, PlayerForecast!$A:$A, PlayerForecast!I:I))</f>
        <v>52.894156221313096</v>
      </c>
      <c r="G57" s="189"/>
      <c r="H57" s="219">
        <v>0</v>
      </c>
      <c r="T57" s="182"/>
    </row>
    <row r="58" spans="1:25">
      <c r="A58" s="228">
        <f>PlayerForecast!A59</f>
        <v>216</v>
      </c>
      <c r="B58" s="228" t="str">
        <f>_xlfn.XLOOKUP($A58, PlayerData!$B:$B, PlayerData!E:E,,,-1)</f>
        <v>Alexander-Arnold</v>
      </c>
      <c r="C58" s="228" t="str">
        <f>_xlfn.XLOOKUP($A58, PlayerData!$B:$B, PlayerData!C:C,,,-1)</f>
        <v>LIV</v>
      </c>
      <c r="D58" s="228" t="str">
        <f>_xlfn.XLOOKUP($A58, PlayerData!$B:$B, PlayerData!D:D,,,-1)</f>
        <v>D</v>
      </c>
      <c r="E58" s="228">
        <f>_xlfn.XLOOKUP($A58, PlayerData!$B:$B, PlayerData!F:F,,,-1)</f>
        <v>7.5</v>
      </c>
      <c r="F58" s="230" cm="1">
        <f t="array" ref="F58">IF(OR($A58=$U$12:$U$50, $A58=$T$12:$T$201), 0, _xlfn.XLOOKUP($A58, PlayerForecast!$A:$A, PlayerForecast!I:I))</f>
        <v>0</v>
      </c>
      <c r="G58" s="189"/>
      <c r="H58" s="219">
        <v>0</v>
      </c>
      <c r="T58" s="182"/>
    </row>
    <row r="59" spans="1:25">
      <c r="A59" s="228">
        <f>PlayerForecast!A60</f>
        <v>218</v>
      </c>
      <c r="B59" s="228" t="str">
        <f>_xlfn.XLOOKUP($A59, PlayerData!$B:$B, PlayerData!E:E,,,-1)</f>
        <v>van Dijk</v>
      </c>
      <c r="C59" s="228" t="str">
        <f>_xlfn.XLOOKUP($A59, PlayerData!$B:$B, PlayerData!C:C,,,-1)</f>
        <v>LIV</v>
      </c>
      <c r="D59" s="228" t="str">
        <f>_xlfn.XLOOKUP($A59, PlayerData!$B:$B, PlayerData!D:D,,,-1)</f>
        <v>D</v>
      </c>
      <c r="E59" s="228">
        <f>_xlfn.XLOOKUP($A59, PlayerData!$B:$B, PlayerData!F:F,,,-1)</f>
        <v>6.5</v>
      </c>
      <c r="F59" s="230" cm="1">
        <f t="array" ref="F59">IF(OR($A59=$U$12:$U$50, $A59=$T$12:$T$201), 0, _xlfn.XLOOKUP($A59, PlayerForecast!$A:$A, PlayerForecast!I:I))</f>
        <v>52.671691907185142</v>
      </c>
      <c r="G59" s="189"/>
      <c r="H59" s="219">
        <v>0</v>
      </c>
      <c r="T59" s="182"/>
    </row>
    <row r="60" spans="1:25">
      <c r="A60" s="228">
        <f>PlayerForecast!A61</f>
        <v>138</v>
      </c>
      <c r="B60" s="228" t="str">
        <f>_xlfn.XLOOKUP($A60, PlayerData!$B:$B, PlayerData!E:E,,,-1)</f>
        <v>Keita</v>
      </c>
      <c r="C60" s="228" t="str">
        <f>_xlfn.XLOOKUP($A60, PlayerData!$B:$B, PlayerData!C:C,,,-1)</f>
        <v>LIV</v>
      </c>
      <c r="D60" s="228" t="str">
        <f>_xlfn.XLOOKUP($A60, PlayerData!$B:$B, PlayerData!D:D,,,-1)</f>
        <v>M</v>
      </c>
      <c r="E60" s="228">
        <f>_xlfn.XLOOKUP($A60, PlayerData!$B:$B, PlayerData!F:F,,,-1)</f>
        <v>5.5</v>
      </c>
      <c r="F60" s="230" cm="1">
        <f t="array" ref="F60">IF(OR($A60=$U$12:$U$50, $A60=$T$12:$T$201), 0, _xlfn.XLOOKUP($A60, PlayerForecast!$A:$A, PlayerForecast!I:I))</f>
        <v>51.994966083800747</v>
      </c>
      <c r="G60" s="189"/>
      <c r="H60" s="219">
        <v>0</v>
      </c>
      <c r="T60" s="182"/>
    </row>
    <row r="61" spans="1:25">
      <c r="A61" s="228">
        <f>PlayerForecast!A62</f>
        <v>59</v>
      </c>
      <c r="B61" s="228" t="str">
        <f>_xlfn.XLOOKUP($A61, PlayerData!$B:$B, PlayerData!E:E,,,-1)</f>
        <v>Eriksen</v>
      </c>
      <c r="C61" s="228" t="str">
        <f>_xlfn.XLOOKUP($A61, PlayerData!$B:$B, PlayerData!C:C,,,-1)</f>
        <v>TOT</v>
      </c>
      <c r="D61" s="228" t="str">
        <f>_xlfn.XLOOKUP($A61, PlayerData!$B:$B, PlayerData!D:D,,,-1)</f>
        <v>M</v>
      </c>
      <c r="E61" s="228">
        <f>_xlfn.XLOOKUP($A61, PlayerData!$B:$B, PlayerData!F:F,,,-1)</f>
        <v>8.6</v>
      </c>
      <c r="F61" s="230" cm="1">
        <f t="array" ref="F61">IF(OR($A61=$U$12:$U$50, $A61=$T$12:$T$201), 0, _xlfn.XLOOKUP($A61, PlayerForecast!$A:$A, PlayerForecast!I:I))</f>
        <v>50.894179027987157</v>
      </c>
      <c r="G61" s="189"/>
      <c r="H61" s="219">
        <v>0</v>
      </c>
      <c r="T61" s="182"/>
    </row>
    <row r="62" spans="1:25">
      <c r="A62" s="228">
        <f>PlayerForecast!A63</f>
        <v>66</v>
      </c>
      <c r="B62" s="228" t="str">
        <f>_xlfn.XLOOKUP($A62, PlayerData!$B:$B, PlayerData!E:E,,,-1)</f>
        <v>Bernardo Silva</v>
      </c>
      <c r="C62" s="228" t="str">
        <f>_xlfn.XLOOKUP($A62, PlayerData!$B:$B, PlayerData!C:C,,,-1)</f>
        <v>MCI</v>
      </c>
      <c r="D62" s="228" t="str">
        <f>_xlfn.XLOOKUP($A62, PlayerData!$B:$B, PlayerData!D:D,,,-1)</f>
        <v>M</v>
      </c>
      <c r="E62" s="228">
        <f>_xlfn.XLOOKUP($A62, PlayerData!$B:$B, PlayerData!F:F,,,-1)</f>
        <v>7.5</v>
      </c>
      <c r="F62" s="230" cm="1">
        <f t="array" ref="F62">IF(OR($A62=$U$12:$U$50, $A62=$T$12:$T$201), 0, _xlfn.XLOOKUP($A62, PlayerForecast!$A:$A, PlayerForecast!I:I))</f>
        <v>50.34918709399178</v>
      </c>
      <c r="G62" s="189"/>
      <c r="H62" s="219">
        <v>0</v>
      </c>
      <c r="T62" s="182"/>
    </row>
    <row r="63" spans="1:25">
      <c r="A63" s="228">
        <f>PlayerForecast!A64</f>
        <v>170</v>
      </c>
      <c r="B63" s="228" t="str">
        <f>_xlfn.XLOOKUP($A63, PlayerData!$B:$B, PlayerData!E:E,,,-1)</f>
        <v>Soucek</v>
      </c>
      <c r="C63" s="228" t="str">
        <f>_xlfn.XLOOKUP($A63, PlayerData!$B:$B, PlayerData!C:C,,,-1)</f>
        <v>WHU</v>
      </c>
      <c r="D63" s="228" t="str">
        <f>_xlfn.XLOOKUP($A63, PlayerData!$B:$B, PlayerData!D:D,,,-1)</f>
        <v>M</v>
      </c>
      <c r="E63" s="228">
        <f>_xlfn.XLOOKUP($A63, PlayerData!$B:$B, PlayerData!F:F,,,-1)</f>
        <v>5</v>
      </c>
      <c r="F63" s="230" cm="1">
        <f t="array" ref="F63">IF(OR($A63=$U$12:$U$50, $A63=$T$12:$T$201), 0, _xlfn.XLOOKUP($A63, PlayerForecast!$A:$A, PlayerForecast!I:I))</f>
        <v>50.191384259960472</v>
      </c>
      <c r="G63" s="189"/>
      <c r="H63" s="219">
        <v>0</v>
      </c>
      <c r="T63" s="182"/>
    </row>
    <row r="64" spans="1:25">
      <c r="A64" s="228">
        <f>PlayerForecast!A65</f>
        <v>32</v>
      </c>
      <c r="B64" s="228" t="str">
        <f>_xlfn.XLOOKUP($A64, PlayerData!$B:$B, PlayerData!E:E,,,-1)</f>
        <v>Adams</v>
      </c>
      <c r="C64" s="228" t="str">
        <f>_xlfn.XLOOKUP($A64, PlayerData!$B:$B, PlayerData!C:C,,,-1)</f>
        <v>SOU</v>
      </c>
      <c r="D64" s="228" t="str">
        <f>_xlfn.XLOOKUP($A64, PlayerData!$B:$B, PlayerData!D:D,,,-1)</f>
        <v>F</v>
      </c>
      <c r="E64" s="228">
        <f>_xlfn.XLOOKUP($A64, PlayerData!$B:$B, PlayerData!F:F,,,-1)</f>
        <v>6</v>
      </c>
      <c r="F64" s="230" cm="1">
        <f t="array" ref="F64">IF(OR($A64=$U$12:$U$50, $A64=$T$12:$T$201), 0, _xlfn.XLOOKUP($A64, PlayerForecast!$A:$A, PlayerForecast!I:I))</f>
        <v>48.299379388051506</v>
      </c>
      <c r="G64" s="189"/>
      <c r="H64" s="219">
        <v>0</v>
      </c>
      <c r="T64" s="182"/>
    </row>
    <row r="65" spans="1:20">
      <c r="A65" s="228">
        <f>PlayerForecast!A66</f>
        <v>222</v>
      </c>
      <c r="B65" s="228" t="str">
        <f>_xlfn.XLOOKUP($A65, PlayerData!$B:$B, PlayerData!E:E,,,-1)</f>
        <v>Azpilicueta</v>
      </c>
      <c r="C65" s="228" t="str">
        <f>_xlfn.XLOOKUP($A65, PlayerData!$B:$B, PlayerData!C:C,,,-1)</f>
        <v>CHE</v>
      </c>
      <c r="D65" s="228" t="str">
        <f>_xlfn.XLOOKUP($A65, PlayerData!$B:$B, PlayerData!D:D,,,-1)</f>
        <v>D</v>
      </c>
      <c r="E65" s="228">
        <f>_xlfn.XLOOKUP($A65, PlayerData!$B:$B, PlayerData!F:F,,,-1)</f>
        <v>6</v>
      </c>
      <c r="F65" s="230" cm="1">
        <f t="array" ref="F65">IF(OR($A65=$U$12:$U$50, $A65=$T$12:$T$201), 0, _xlfn.XLOOKUP($A65, PlayerForecast!$A:$A, PlayerForecast!I:I))</f>
        <v>47.407122243277655</v>
      </c>
      <c r="G65" s="189"/>
      <c r="H65" s="219">
        <v>0</v>
      </c>
      <c r="T65" s="182"/>
    </row>
    <row r="66" spans="1:20">
      <c r="A66" s="228">
        <f>PlayerForecast!A67</f>
        <v>67</v>
      </c>
      <c r="B66" s="228" t="str">
        <f>_xlfn.XLOOKUP($A66, PlayerData!$B:$B, PlayerData!E:E,,,-1)</f>
        <v>Bergwijn</v>
      </c>
      <c r="C66" s="228" t="str">
        <f>_xlfn.XLOOKUP($A66, PlayerData!$B:$B, PlayerData!C:C,,,-1)</f>
        <v>TOT</v>
      </c>
      <c r="D66" s="228" t="str">
        <f>_xlfn.XLOOKUP($A66, PlayerData!$B:$B, PlayerData!D:D,,,-1)</f>
        <v>M</v>
      </c>
      <c r="E66" s="228">
        <f>_xlfn.XLOOKUP($A66, PlayerData!$B:$B, PlayerData!F:F,,,-1)</f>
        <v>7.5</v>
      </c>
      <c r="F66" s="230" cm="1">
        <f t="array" ref="F66">IF(OR($A66=$U$12:$U$50, $A66=$T$12:$T$201), 0, _xlfn.XLOOKUP($A66, PlayerForecast!$A:$A, PlayerForecast!I:I))</f>
        <v>45.916769221514315</v>
      </c>
      <c r="G66" s="189"/>
      <c r="H66" s="219">
        <v>0</v>
      </c>
      <c r="T66" s="182"/>
    </row>
    <row r="67" spans="1:20">
      <c r="A67" s="228">
        <f>PlayerForecast!A68</f>
        <v>40</v>
      </c>
      <c r="B67" s="228" t="str">
        <f>_xlfn.XLOOKUP($A67, PlayerData!$B:$B, PlayerData!E:E,,,-1)</f>
        <v>Connolly</v>
      </c>
      <c r="C67" s="228" t="str">
        <f>_xlfn.XLOOKUP($A67, PlayerData!$B:$B, PlayerData!C:C,,,-1)</f>
        <v>BHA</v>
      </c>
      <c r="D67" s="228" t="str">
        <f>_xlfn.XLOOKUP($A67, PlayerData!$B:$B, PlayerData!D:D,,,-1)</f>
        <v>F</v>
      </c>
      <c r="E67" s="228">
        <f>_xlfn.XLOOKUP($A67, PlayerData!$B:$B, PlayerData!F:F,,,-1)</f>
        <v>5.5</v>
      </c>
      <c r="F67" s="230" cm="1">
        <f t="array" ref="F67">IF(OR($A67=$U$12:$U$50, $A67=$T$12:$T$201), 0, _xlfn.XLOOKUP($A67, PlayerForecast!$A:$A, PlayerForecast!I:I))</f>
        <v>44.608466707617957</v>
      </c>
      <c r="G67" s="189"/>
      <c r="H67" s="219">
        <v>0</v>
      </c>
      <c r="T67" s="182"/>
    </row>
    <row r="68" spans="1:20">
      <c r="A68" s="228">
        <f>PlayerForecast!A69</f>
        <v>194</v>
      </c>
      <c r="B68" s="228" t="str">
        <f>_xlfn.XLOOKUP($A68, PlayerData!$B:$B, PlayerData!E:E,,,-1)</f>
        <v>Noble</v>
      </c>
      <c r="C68" s="228" t="str">
        <f>_xlfn.XLOOKUP($A68, PlayerData!$B:$B, PlayerData!C:C,,,-1)</f>
        <v>WHU</v>
      </c>
      <c r="D68" s="228" t="str">
        <f>_xlfn.XLOOKUP($A68, PlayerData!$B:$B, PlayerData!D:D,,,-1)</f>
        <v>M</v>
      </c>
      <c r="E68" s="228">
        <f>_xlfn.XLOOKUP($A68, PlayerData!$B:$B, PlayerData!F:F,,,-1)</f>
        <v>5</v>
      </c>
      <c r="F68" s="230" cm="1">
        <f t="array" ref="F68">IF(OR($A68=$U$12:$U$50, $A68=$T$12:$T$201), 0, _xlfn.XLOOKUP($A68, PlayerForecast!$A:$A, PlayerForecast!I:I))</f>
        <v>44.204178900842464</v>
      </c>
      <c r="G68" s="189"/>
      <c r="H68" s="219">
        <v>0</v>
      </c>
      <c r="T68" s="182"/>
    </row>
    <row r="69" spans="1:20">
      <c r="A69" s="228">
        <f>PlayerForecast!A70</f>
        <v>391</v>
      </c>
      <c r="B69" s="228" t="str">
        <f>_xlfn.XLOOKUP($A69, PlayerData!$B:$B, PlayerData!E:E,,,-1)</f>
        <v>Wesley</v>
      </c>
      <c r="C69" s="228" t="str">
        <f>_xlfn.XLOOKUP($A69, PlayerData!$B:$B, PlayerData!C:C,,,-1)</f>
        <v>AVL</v>
      </c>
      <c r="D69" s="228" t="str">
        <f>_xlfn.XLOOKUP($A69, PlayerData!$B:$B, PlayerData!D:D,,,-1)</f>
        <v>F</v>
      </c>
      <c r="E69" s="228">
        <f>_xlfn.XLOOKUP($A69, PlayerData!$B:$B, PlayerData!F:F,,,-1)</f>
        <v>6</v>
      </c>
      <c r="F69" s="230" cm="1">
        <f t="array" ref="F69">IF(OR($A69=$U$12:$U$50, $A69=$T$12:$T$201), 0, _xlfn.XLOOKUP($A69, PlayerForecast!$A:$A, PlayerForecast!I:I))</f>
        <v>43.840359714963533</v>
      </c>
      <c r="G69" s="189"/>
      <c r="H69" s="219">
        <v>0</v>
      </c>
      <c r="T69" s="182"/>
    </row>
    <row r="70" spans="1:20">
      <c r="A70" s="228">
        <f>PlayerForecast!A71</f>
        <v>145</v>
      </c>
      <c r="B70" s="228" t="str">
        <f>_xlfn.XLOOKUP($A70, PlayerData!$B:$B, PlayerData!E:E,,,-1)</f>
        <v>Praet</v>
      </c>
      <c r="C70" s="228" t="str">
        <f>_xlfn.XLOOKUP($A70, PlayerData!$B:$B, PlayerData!C:C,,,-1)</f>
        <v>LEI</v>
      </c>
      <c r="D70" s="228" t="str">
        <f>_xlfn.XLOOKUP($A70, PlayerData!$B:$B, PlayerData!D:D,,,-1)</f>
        <v>M</v>
      </c>
      <c r="E70" s="228">
        <f>_xlfn.XLOOKUP($A70, PlayerData!$B:$B, PlayerData!F:F,,,-1)</f>
        <v>5.5</v>
      </c>
      <c r="F70" s="230" cm="1">
        <f t="array" ref="F70">IF(OR($A70=$U$12:$U$50, $A70=$T$12:$T$201), 0, _xlfn.XLOOKUP($A70, PlayerForecast!$A:$A, PlayerForecast!I:I))</f>
        <v>43.800487563625246</v>
      </c>
      <c r="G70" s="189"/>
      <c r="H70" s="219">
        <v>0</v>
      </c>
      <c r="T70" s="182"/>
    </row>
    <row r="71" spans="1:20">
      <c r="A71" s="228">
        <f>PlayerForecast!A72</f>
        <v>217</v>
      </c>
      <c r="B71" s="228" t="str">
        <f>_xlfn.XLOOKUP($A71, PlayerData!$B:$B, PlayerData!E:E,,,-1)</f>
        <v>Robertson</v>
      </c>
      <c r="C71" s="228" t="str">
        <f>_xlfn.XLOOKUP($A71, PlayerData!$B:$B, PlayerData!C:C,,,-1)</f>
        <v>LIV</v>
      </c>
      <c r="D71" s="228" t="str">
        <f>_xlfn.XLOOKUP($A71, PlayerData!$B:$B, PlayerData!D:D,,,-1)</f>
        <v>D</v>
      </c>
      <c r="E71" s="228">
        <f>_xlfn.XLOOKUP($A71, PlayerData!$B:$B, PlayerData!F:F,,,-1)</f>
        <v>7</v>
      </c>
      <c r="F71" s="230" cm="1">
        <f t="array" ref="F71">IF(OR($A71=$U$12:$U$50, $A71=$T$12:$T$201), 0, _xlfn.XLOOKUP($A71, PlayerForecast!$A:$A, PlayerForecast!I:I))</f>
        <v>43.024699027979487</v>
      </c>
      <c r="G71" s="189"/>
      <c r="H71" s="219">
        <v>0</v>
      </c>
      <c r="T71" s="182"/>
    </row>
    <row r="72" spans="1:20">
      <c r="A72" s="228">
        <f>PlayerForecast!A73</f>
        <v>288</v>
      </c>
      <c r="B72" s="228" t="str">
        <f>_xlfn.XLOOKUP($A72, PlayerData!$B:$B, PlayerData!E:E,,,-1)</f>
        <v>Egan</v>
      </c>
      <c r="C72" s="228" t="str">
        <f>_xlfn.XLOOKUP($A72, PlayerData!$B:$B, PlayerData!C:C,,,-1)</f>
        <v>SHU</v>
      </c>
      <c r="D72" s="228" t="str">
        <f>_xlfn.XLOOKUP($A72, PlayerData!$B:$B, PlayerData!D:D,,,-1)</f>
        <v>D</v>
      </c>
      <c r="E72" s="228">
        <f>_xlfn.XLOOKUP($A72, PlayerData!$B:$B, PlayerData!F:F,,,-1)</f>
        <v>5</v>
      </c>
      <c r="F72" s="230" cm="1">
        <f t="array" ref="F72">IF(OR($A72=$U$12:$U$50, $A72=$T$12:$T$201), 0, _xlfn.XLOOKUP($A72, PlayerForecast!$A:$A, PlayerForecast!I:I))</f>
        <v>42.817990173756414</v>
      </c>
      <c r="G72" s="189"/>
      <c r="H72" s="219">
        <v>0</v>
      </c>
      <c r="T72" s="182"/>
    </row>
    <row r="73" spans="1:20">
      <c r="A73" s="228">
        <f>PlayerForecast!A74</f>
        <v>124</v>
      </c>
      <c r="B73" s="228" t="str">
        <f>_xlfn.XLOOKUP($A73, PlayerData!$B:$B, PlayerData!E:E,,,-1)</f>
        <v>Jahanbakhsh</v>
      </c>
      <c r="C73" s="228" t="str">
        <f>_xlfn.XLOOKUP($A73, PlayerData!$B:$B, PlayerData!C:C,,,-1)</f>
        <v>BHA</v>
      </c>
      <c r="D73" s="228" t="str">
        <f>_xlfn.XLOOKUP($A73, PlayerData!$B:$B, PlayerData!D:D,,,-1)</f>
        <v>M</v>
      </c>
      <c r="E73" s="228">
        <f>_xlfn.XLOOKUP($A73, PlayerData!$B:$B, PlayerData!F:F,,,-1)</f>
        <v>5.5</v>
      </c>
      <c r="F73" s="230" cm="1">
        <f t="array" ref="F73">IF(OR($A73=$U$12:$U$50, $A73=$T$12:$T$201), 0, _xlfn.XLOOKUP($A73, PlayerForecast!$A:$A, PlayerForecast!I:I))</f>
        <v>42.785529168124832</v>
      </c>
      <c r="G73" s="189"/>
      <c r="H73" s="219">
        <v>0</v>
      </c>
      <c r="T73" s="182"/>
    </row>
    <row r="74" spans="1:20">
      <c r="A74" s="228">
        <f>PlayerForecast!A75</f>
        <v>310</v>
      </c>
      <c r="B74" s="228" t="str">
        <f>_xlfn.XLOOKUP($A74, PlayerData!$B:$B, PlayerData!E:E,,,-1)</f>
        <v>Morgan</v>
      </c>
      <c r="C74" s="228" t="str">
        <f>_xlfn.XLOOKUP($A74, PlayerData!$B:$B, PlayerData!C:C,,,-1)</f>
        <v>LEI</v>
      </c>
      <c r="D74" s="228" t="str">
        <f>_xlfn.XLOOKUP($A74, PlayerData!$B:$B, PlayerData!D:D,,,-1)</f>
        <v>D</v>
      </c>
      <c r="E74" s="228">
        <f>_xlfn.XLOOKUP($A74, PlayerData!$B:$B, PlayerData!F:F,,,-1)</f>
        <v>4.5</v>
      </c>
      <c r="F74" s="230" cm="1">
        <f t="array" ref="F74">IF(OR($A74=$U$12:$U$50, $A74=$T$12:$T$201), 0, _xlfn.XLOOKUP($A74, PlayerForecast!$A:$A, PlayerForecast!I:I))</f>
        <v>42.616397102577942</v>
      </c>
      <c r="G74" s="189"/>
      <c r="H74" s="219">
        <v>0</v>
      </c>
      <c r="T74" s="182"/>
    </row>
    <row r="75" spans="1:20">
      <c r="A75" s="228">
        <f>PlayerForecast!A76</f>
        <v>34</v>
      </c>
      <c r="B75" s="228" t="str">
        <f>_xlfn.XLOOKUP($A75, PlayerData!$B:$B, PlayerData!E:E,,,-1)</f>
        <v>Joelinton</v>
      </c>
      <c r="C75" s="228" t="str">
        <f>_xlfn.XLOOKUP($A75, PlayerData!$B:$B, PlayerData!C:C,,,-1)</f>
        <v>NEW</v>
      </c>
      <c r="D75" s="228" t="str">
        <f>_xlfn.XLOOKUP($A75, PlayerData!$B:$B, PlayerData!D:D,,,-1)</f>
        <v>F</v>
      </c>
      <c r="E75" s="228">
        <f>_xlfn.XLOOKUP($A75, PlayerData!$B:$B, PlayerData!F:F,,,-1)</f>
        <v>6</v>
      </c>
      <c r="F75" s="230" cm="1">
        <f t="array" ref="F75">IF(OR($A75=$U$12:$U$50, $A75=$T$12:$T$201), 0, _xlfn.XLOOKUP($A75, PlayerForecast!$A:$A, PlayerForecast!I:I))</f>
        <v>42.383646722813339</v>
      </c>
      <c r="G75" s="189"/>
      <c r="H75" s="219">
        <v>0</v>
      </c>
      <c r="T75" s="182"/>
    </row>
    <row r="76" spans="1:20">
      <c r="A76" s="228">
        <f>PlayerForecast!A77</f>
        <v>141</v>
      </c>
      <c r="B76" s="228" t="str">
        <f>_xlfn.XLOOKUP($A76, PlayerData!$B:$B, PlayerData!E:E,,,-1)</f>
        <v>Shelvey</v>
      </c>
      <c r="C76" s="228" t="str">
        <f>_xlfn.XLOOKUP($A76, PlayerData!$B:$B, PlayerData!C:C,,,-1)</f>
        <v>NEW</v>
      </c>
      <c r="D76" s="228" t="str">
        <f>_xlfn.XLOOKUP($A76, PlayerData!$B:$B, PlayerData!D:D,,,-1)</f>
        <v>M</v>
      </c>
      <c r="E76" s="228">
        <f>_xlfn.XLOOKUP($A76, PlayerData!$B:$B, PlayerData!F:F,,,-1)</f>
        <v>5.5</v>
      </c>
      <c r="F76" s="230" cm="1">
        <f t="array" ref="F76">IF(OR($A76=$U$12:$U$50, $A76=$T$12:$T$201), 0, _xlfn.XLOOKUP($A76, PlayerForecast!$A:$A, PlayerForecast!I:I))</f>
        <v>42.320765268061415</v>
      </c>
      <c r="G76" s="189"/>
      <c r="H76" s="219">
        <v>0</v>
      </c>
      <c r="T76" s="182"/>
    </row>
    <row r="77" spans="1:20">
      <c r="A77" s="228">
        <f>PlayerForecast!A78</f>
        <v>71</v>
      </c>
      <c r="B77" s="228" t="str">
        <f>_xlfn.XLOOKUP($A77, PlayerData!$B:$B, PlayerData!E:E,,,-1)</f>
        <v>Zaha</v>
      </c>
      <c r="C77" s="228" t="str">
        <f>_xlfn.XLOOKUP($A77, PlayerData!$B:$B, PlayerData!C:C,,,-1)</f>
        <v>CRY</v>
      </c>
      <c r="D77" s="228" t="str">
        <f>_xlfn.XLOOKUP($A77, PlayerData!$B:$B, PlayerData!D:D,,,-1)</f>
        <v>M</v>
      </c>
      <c r="E77" s="228">
        <f>_xlfn.XLOOKUP($A77, PlayerData!$B:$B, PlayerData!F:F,,,-1)</f>
        <v>7</v>
      </c>
      <c r="F77" s="230" cm="1">
        <f t="array" ref="F77">IF(OR($A77=$U$12:$U$50, $A77=$T$12:$T$201), 0, _xlfn.XLOOKUP($A77, PlayerForecast!$A:$A, PlayerForecast!I:I))</f>
        <v>41.553936566216393</v>
      </c>
      <c r="G77" s="189"/>
      <c r="H77" s="219">
        <v>0</v>
      </c>
      <c r="T77" s="182"/>
    </row>
    <row r="78" spans="1:20">
      <c r="A78" s="228">
        <f>PlayerForecast!A79</f>
        <v>43</v>
      </c>
      <c r="B78" s="228" t="str">
        <f>_xlfn.XLOOKUP($A78, PlayerData!$B:$B, PlayerData!E:E,,,-1)</f>
        <v>Carroll</v>
      </c>
      <c r="C78" s="228" t="str">
        <f>_xlfn.XLOOKUP($A78, PlayerData!$B:$B, PlayerData!C:C,,,-1)</f>
        <v>NEW</v>
      </c>
      <c r="D78" s="228" t="str">
        <f>_xlfn.XLOOKUP($A78, PlayerData!$B:$B, PlayerData!D:D,,,-1)</f>
        <v>F</v>
      </c>
      <c r="E78" s="228">
        <f>_xlfn.XLOOKUP($A78, PlayerData!$B:$B, PlayerData!F:F,,,-1)</f>
        <v>5.5</v>
      </c>
      <c r="F78" s="230" cm="1">
        <f t="array" ref="F78">IF(OR($A78=$U$12:$U$50, $A78=$T$12:$T$201), 0, _xlfn.XLOOKUP($A78, PlayerForecast!$A:$A, PlayerForecast!I:I))</f>
        <v>41.43974474163155</v>
      </c>
      <c r="G78" s="189"/>
      <c r="H78" s="219">
        <v>0</v>
      </c>
      <c r="T78" s="182"/>
    </row>
    <row r="79" spans="1:20">
      <c r="A79" s="228">
        <f>PlayerForecast!A80</f>
        <v>364</v>
      </c>
      <c r="B79" s="228" t="str">
        <f>_xlfn.XLOOKUP($A79, PlayerData!$B:$B, PlayerData!E:E,,,-1)</f>
        <v>Bernardo</v>
      </c>
      <c r="C79" s="228" t="str">
        <f>_xlfn.XLOOKUP($A79, PlayerData!$B:$B, PlayerData!C:C,,,-1)</f>
        <v>BHA</v>
      </c>
      <c r="D79" s="228" t="str">
        <f>_xlfn.XLOOKUP($A79, PlayerData!$B:$B, PlayerData!D:D,,,-1)</f>
        <v>D</v>
      </c>
      <c r="E79" s="228">
        <f>_xlfn.XLOOKUP($A79, PlayerData!$B:$B, PlayerData!F:F,,,-1)</f>
        <v>4</v>
      </c>
      <c r="F79" s="230" cm="1">
        <f t="array" ref="F79">IF(OR($A79=$U$12:$U$50, $A79=$T$12:$T$201), 0, _xlfn.XLOOKUP($A79, PlayerForecast!$A:$A, PlayerForecast!I:I))</f>
        <v>41.213085051370157</v>
      </c>
      <c r="G79" s="189"/>
      <c r="H79" s="219">
        <v>0</v>
      </c>
      <c r="T79" s="182"/>
    </row>
    <row r="80" spans="1:20">
      <c r="A80" s="228">
        <f>PlayerForecast!A81</f>
        <v>290</v>
      </c>
      <c r="B80" s="228" t="str">
        <f>_xlfn.XLOOKUP($A80, PlayerData!$B:$B, PlayerData!E:E,,,-1)</f>
        <v>James Reece</v>
      </c>
      <c r="C80" s="228" t="str">
        <f>_xlfn.XLOOKUP($A80, PlayerData!$B:$B, PlayerData!C:C,,,-1)</f>
        <v>CHE</v>
      </c>
      <c r="D80" s="228" t="str">
        <f>_xlfn.XLOOKUP($A80, PlayerData!$B:$B, PlayerData!D:D,,,-1)</f>
        <v>D</v>
      </c>
      <c r="E80" s="228">
        <f>_xlfn.XLOOKUP($A80, PlayerData!$B:$B, PlayerData!F:F,,,-1)</f>
        <v>5</v>
      </c>
      <c r="F80" s="230" cm="1">
        <f t="array" ref="F80">IF(OR($A80=$U$12:$U$50, $A80=$T$12:$T$201), 0, _xlfn.XLOOKUP($A80, PlayerForecast!$A:$A, PlayerForecast!I:I))</f>
        <v>41.207517826227381</v>
      </c>
      <c r="G80" s="189"/>
      <c r="H80" s="219">
        <v>0</v>
      </c>
      <c r="T80" s="182"/>
    </row>
    <row r="81" spans="1:20">
      <c r="A81" s="228">
        <f>PlayerForecast!A82</f>
        <v>134</v>
      </c>
      <c r="B81" s="228" t="str">
        <f>_xlfn.XLOOKUP($A81, PlayerData!$B:$B, PlayerData!E:E,,,-1)</f>
        <v>Henderson</v>
      </c>
      <c r="C81" s="228" t="str">
        <f>_xlfn.XLOOKUP($A81, PlayerData!$B:$B, PlayerData!C:C,,,-1)</f>
        <v>LIV</v>
      </c>
      <c r="D81" s="228" t="str">
        <f>_xlfn.XLOOKUP($A81, PlayerData!$B:$B, PlayerData!D:D,,,-1)</f>
        <v>M</v>
      </c>
      <c r="E81" s="228">
        <f>_xlfn.XLOOKUP($A81, PlayerData!$B:$B, PlayerData!F:F,,,-1)</f>
        <v>5.5</v>
      </c>
      <c r="F81" s="230" cm="1">
        <f t="array" ref="F81">IF(OR($A81=$U$12:$U$50, $A81=$T$12:$T$201), 0, _xlfn.XLOOKUP($A81, PlayerForecast!$A:$A, PlayerForecast!I:I))</f>
        <v>40.494811347173815</v>
      </c>
      <c r="G81" s="189"/>
      <c r="H81" s="219">
        <v>0</v>
      </c>
      <c r="T81" s="182"/>
    </row>
    <row r="82" spans="1:20">
      <c r="A82" s="228">
        <f>PlayerForecast!A83</f>
        <v>152</v>
      </c>
      <c r="B82" s="228" t="str">
        <f>_xlfn.XLOOKUP($A82, PlayerData!$B:$B, PlayerData!E:E,,,-1)</f>
        <v>McGinn</v>
      </c>
      <c r="C82" s="228" t="str">
        <f>_xlfn.XLOOKUP($A82, PlayerData!$B:$B, PlayerData!C:C,,,-1)</f>
        <v>AVL</v>
      </c>
      <c r="D82" s="228" t="str">
        <f>_xlfn.XLOOKUP($A82, PlayerData!$B:$B, PlayerData!D:D,,,-1)</f>
        <v>M</v>
      </c>
      <c r="E82" s="228">
        <f>_xlfn.XLOOKUP($A82, PlayerData!$B:$B, PlayerData!F:F,,,-1)</f>
        <v>5.5</v>
      </c>
      <c r="F82" s="230" cm="1">
        <f t="array" ref="F82">IF(OR($A82=$U$12:$U$50, $A82=$T$12:$T$201), 0, _xlfn.XLOOKUP($A82, PlayerForecast!$A:$A, PlayerForecast!I:I))</f>
        <v>40.193209694496304</v>
      </c>
      <c r="G82" s="189"/>
      <c r="H82" s="219">
        <v>0</v>
      </c>
      <c r="T82" s="182"/>
    </row>
    <row r="83" spans="1:20">
      <c r="A83" s="228">
        <f>PlayerForecast!A84</f>
        <v>85</v>
      </c>
      <c r="B83" s="228" t="str">
        <f>_xlfn.XLOOKUP($A83, PlayerData!$B:$B, PlayerData!E:E,,,-1)</f>
        <v>James Daniel</v>
      </c>
      <c r="C83" s="228" t="str">
        <f>_xlfn.XLOOKUP($A83, PlayerData!$B:$B, PlayerData!C:C,,,-1)</f>
        <v>MUN</v>
      </c>
      <c r="D83" s="228" t="str">
        <f>_xlfn.XLOOKUP($A83, PlayerData!$B:$B, PlayerData!D:D,,,-1)</f>
        <v>M</v>
      </c>
      <c r="E83" s="228">
        <f>_xlfn.XLOOKUP($A83, PlayerData!$B:$B, PlayerData!F:F,,,-1)</f>
        <v>6.5</v>
      </c>
      <c r="F83" s="230" cm="1">
        <f t="array" ref="F83">IF(OR($A83=$U$12:$U$50, $A83=$T$12:$T$201), 0, _xlfn.XLOOKUP($A83, PlayerForecast!$A:$A, PlayerForecast!I:I))</f>
        <v>40.129679638407239</v>
      </c>
      <c r="G83" s="189"/>
      <c r="H83" s="219">
        <v>0</v>
      </c>
      <c r="T83" s="182"/>
    </row>
    <row r="84" spans="1:20">
      <c r="A84" s="228">
        <f>PlayerForecast!A85</f>
        <v>292</v>
      </c>
      <c r="B84" s="228" t="str">
        <f>_xlfn.XLOOKUP($A84, PlayerData!$B:$B, PlayerData!E:E,,,-1)</f>
        <v>Baines</v>
      </c>
      <c r="C84" s="228" t="str">
        <f>_xlfn.XLOOKUP($A84, PlayerData!$B:$B, PlayerData!C:C,,,-1)</f>
        <v>EVE</v>
      </c>
      <c r="D84" s="228" t="str">
        <f>_xlfn.XLOOKUP($A84, PlayerData!$B:$B, PlayerData!D:D,,,-1)</f>
        <v>D</v>
      </c>
      <c r="E84" s="228">
        <f>_xlfn.XLOOKUP($A84, PlayerData!$B:$B, PlayerData!F:F,,,-1)</f>
        <v>4.9000000000000004</v>
      </c>
      <c r="F84" s="230" cm="1">
        <f t="array" ref="F84">IF(OR($A84=$U$12:$U$50, $A84=$T$12:$T$201), 0, _xlfn.XLOOKUP($A84, PlayerForecast!$A:$A, PlayerForecast!I:I))</f>
        <v>39.845430517886093</v>
      </c>
      <c r="G84" s="189"/>
      <c r="H84" s="219">
        <v>0</v>
      </c>
      <c r="T84" s="182"/>
    </row>
    <row r="85" spans="1:20">
      <c r="A85" s="228">
        <f>PlayerForecast!A86</f>
        <v>50</v>
      </c>
      <c r="B85" s="228" t="str">
        <f>_xlfn.XLOOKUP($A85, PlayerData!$B:$B, PlayerData!E:E,,,-1)</f>
        <v>Davis</v>
      </c>
      <c r="C85" s="228" t="str">
        <f>_xlfn.XLOOKUP($A85, PlayerData!$B:$B, PlayerData!C:C,,,-1)</f>
        <v>AVL</v>
      </c>
      <c r="D85" s="228" t="str">
        <f>_xlfn.XLOOKUP($A85, PlayerData!$B:$B, PlayerData!D:D,,,-1)</f>
        <v>F</v>
      </c>
      <c r="E85" s="228">
        <f>_xlfn.XLOOKUP($A85, PlayerData!$B:$B, PlayerData!F:F,,,-1)</f>
        <v>4.5</v>
      </c>
      <c r="F85" s="230" cm="1">
        <f t="array" ref="F85">IF(OR($A85=$U$12:$U$50, $A85=$T$12:$T$201), 0, _xlfn.XLOOKUP($A85, PlayerForecast!$A:$A, PlayerForecast!I:I))</f>
        <v>39.135726416987012</v>
      </c>
      <c r="G85" s="189"/>
      <c r="H85" s="219">
        <v>0</v>
      </c>
      <c r="T85" s="182"/>
    </row>
    <row r="86" spans="1:20">
      <c r="A86" s="228">
        <f>PlayerForecast!A87</f>
        <v>257</v>
      </c>
      <c r="B86" s="228" t="str">
        <f>_xlfn.XLOOKUP($A86, PlayerData!$B:$B, PlayerData!E:E,,,-1)</f>
        <v>Dunk</v>
      </c>
      <c r="C86" s="228" t="str">
        <f>_xlfn.XLOOKUP($A86, PlayerData!$B:$B, PlayerData!C:C,,,-1)</f>
        <v>BHA</v>
      </c>
      <c r="D86" s="228" t="str">
        <f>_xlfn.XLOOKUP($A86, PlayerData!$B:$B, PlayerData!D:D,,,-1)</f>
        <v>D</v>
      </c>
      <c r="E86" s="228">
        <f>_xlfn.XLOOKUP($A86, PlayerData!$B:$B, PlayerData!F:F,,,-1)</f>
        <v>5</v>
      </c>
      <c r="F86" s="230" cm="1">
        <f t="array" ref="F86">IF(OR($A86=$U$12:$U$50, $A86=$T$12:$T$201), 0, _xlfn.XLOOKUP($A86, PlayerForecast!$A:$A, PlayerForecast!I:I))</f>
        <v>38.909733227995964</v>
      </c>
      <c r="G86" s="189"/>
      <c r="H86" s="219">
        <v>0</v>
      </c>
      <c r="T86" s="182"/>
    </row>
    <row r="87" spans="1:20">
      <c r="A87" s="228">
        <f>PlayerForecast!A88</f>
        <v>26</v>
      </c>
      <c r="B87" s="228" t="str">
        <f>_xlfn.XLOOKUP($A87, PlayerData!$B:$B, PlayerData!E:E,,,-1)</f>
        <v>Ayew</v>
      </c>
      <c r="C87" s="228" t="str">
        <f>_xlfn.XLOOKUP($A87, PlayerData!$B:$B, PlayerData!C:C,,,-1)</f>
        <v>CRY</v>
      </c>
      <c r="D87" s="228" t="str">
        <f>_xlfn.XLOOKUP($A87, PlayerData!$B:$B, PlayerData!D:D,,,-1)</f>
        <v>F</v>
      </c>
      <c r="E87" s="228">
        <f>_xlfn.XLOOKUP($A87, PlayerData!$B:$B, PlayerData!F:F,,,-1)</f>
        <v>6</v>
      </c>
      <c r="F87" s="230" cm="1">
        <f t="array" ref="F87">IF(OR($A87=$U$12:$U$50, $A87=$T$12:$T$201), 0, _xlfn.XLOOKUP($A87, PlayerForecast!$A:$A, PlayerForecast!I:I))</f>
        <v>38.204300110715678</v>
      </c>
      <c r="G87" s="189"/>
      <c r="H87" s="219">
        <v>0</v>
      </c>
      <c r="T87" s="182"/>
    </row>
    <row r="88" spans="1:20">
      <c r="A88" s="228">
        <f>PlayerForecast!A89</f>
        <v>113</v>
      </c>
      <c r="B88" s="228" t="str">
        <f>_xlfn.XLOOKUP($A88, PlayerData!$B:$B, PlayerData!E:E,,,-1)</f>
        <v>Lamela</v>
      </c>
      <c r="C88" s="228" t="str">
        <f>_xlfn.XLOOKUP($A88, PlayerData!$B:$B, PlayerData!C:C,,,-1)</f>
        <v>TOT</v>
      </c>
      <c r="D88" s="228" t="str">
        <f>_xlfn.XLOOKUP($A88, PlayerData!$B:$B, PlayerData!D:D,,,-1)</f>
        <v>M</v>
      </c>
      <c r="E88" s="228">
        <f>_xlfn.XLOOKUP($A88, PlayerData!$B:$B, PlayerData!F:F,,,-1)</f>
        <v>6</v>
      </c>
      <c r="F88" s="230" cm="1">
        <f t="array" ref="F88">IF(OR($A88=$U$12:$U$50, $A88=$T$12:$T$201), 0, _xlfn.XLOOKUP($A88, PlayerForecast!$A:$A, PlayerForecast!I:I))</f>
        <v>37.96885631683292</v>
      </c>
      <c r="G88" s="189"/>
      <c r="H88" s="219">
        <v>0</v>
      </c>
      <c r="T88" s="182"/>
    </row>
    <row r="89" spans="1:20">
      <c r="A89" s="228">
        <f>PlayerForecast!A90</f>
        <v>82</v>
      </c>
      <c r="B89" s="228" t="str">
        <f>_xlfn.XLOOKUP($A89, PlayerData!$B:$B, PlayerData!E:E,,,-1)</f>
        <v>Felipe Anderson</v>
      </c>
      <c r="C89" s="228" t="str">
        <f>_xlfn.XLOOKUP($A89, PlayerData!$B:$B, PlayerData!C:C,,,-1)</f>
        <v>WHU</v>
      </c>
      <c r="D89" s="228" t="str">
        <f>_xlfn.XLOOKUP($A89, PlayerData!$B:$B, PlayerData!D:D,,,-1)</f>
        <v>M</v>
      </c>
      <c r="E89" s="228">
        <f>_xlfn.XLOOKUP($A89, PlayerData!$B:$B, PlayerData!F:F,,,-1)</f>
        <v>6.5</v>
      </c>
      <c r="F89" s="230" cm="1">
        <f t="array" ref="F89">IF(OR($A89=$U$12:$U$50, $A89=$T$12:$T$201), 0, _xlfn.XLOOKUP($A89, PlayerForecast!$A:$A, PlayerForecast!I:I))</f>
        <v>37.925713864856242</v>
      </c>
      <c r="G89" s="189"/>
      <c r="H89" s="219">
        <v>0</v>
      </c>
      <c r="T89" s="182"/>
    </row>
    <row r="90" spans="1:20">
      <c r="A90" s="228">
        <f>PlayerForecast!A91</f>
        <v>63</v>
      </c>
      <c r="B90" s="228" t="str">
        <f>_xlfn.XLOOKUP($A90, PlayerData!$B:$B, PlayerData!E:E,,,-1)</f>
        <v>Pogba</v>
      </c>
      <c r="C90" s="228" t="str">
        <f>_xlfn.XLOOKUP($A90, PlayerData!$B:$B, PlayerData!C:C,,,-1)</f>
        <v>MUN</v>
      </c>
      <c r="D90" s="228" t="str">
        <f>_xlfn.XLOOKUP($A90, PlayerData!$B:$B, PlayerData!D:D,,,-1)</f>
        <v>M</v>
      </c>
      <c r="E90" s="228">
        <f>_xlfn.XLOOKUP($A90, PlayerData!$B:$B, PlayerData!F:F,,,-1)</f>
        <v>8</v>
      </c>
      <c r="F90" s="230" cm="1">
        <f t="array" ref="F90">IF(OR($A90=$U$12:$U$50, $A90=$T$12:$T$201), 0, _xlfn.XLOOKUP($A90, PlayerForecast!$A:$A, PlayerForecast!I:I))</f>
        <v>37.462447691408151</v>
      </c>
      <c r="G90" s="189"/>
      <c r="H90" s="219">
        <v>0</v>
      </c>
      <c r="T90" s="182"/>
    </row>
    <row r="91" spans="1:20">
      <c r="A91" s="228">
        <f>PlayerForecast!A92</f>
        <v>236</v>
      </c>
      <c r="B91" s="228" t="str">
        <f>_xlfn.XLOOKUP($A91, PlayerData!$B:$B, PlayerData!E:E,,,-1)</f>
        <v>van Aanholt</v>
      </c>
      <c r="C91" s="228" t="str">
        <f>_xlfn.XLOOKUP($A91, PlayerData!$B:$B, PlayerData!C:C,,,-1)</f>
        <v>CRY</v>
      </c>
      <c r="D91" s="228" t="str">
        <f>_xlfn.XLOOKUP($A91, PlayerData!$B:$B, PlayerData!D:D,,,-1)</f>
        <v>D</v>
      </c>
      <c r="E91" s="228">
        <f>_xlfn.XLOOKUP($A91, PlayerData!$B:$B, PlayerData!F:F,,,-1)</f>
        <v>5.5</v>
      </c>
      <c r="F91" s="230" cm="1">
        <f t="array" ref="F91">IF(OR($A91=$U$12:$U$50, $A91=$T$12:$T$201), 0, _xlfn.XLOOKUP($A91, PlayerForecast!$A:$A, PlayerForecast!I:I))</f>
        <v>37.354844848776338</v>
      </c>
      <c r="G91" s="189"/>
      <c r="H91" s="219">
        <v>0</v>
      </c>
      <c r="T91" s="182"/>
    </row>
    <row r="92" spans="1:20">
      <c r="A92" s="228">
        <f>PlayerForecast!A93</f>
        <v>115</v>
      </c>
      <c r="B92" s="228" t="str">
        <f>_xlfn.XLOOKUP($A92, PlayerData!$B:$B, PlayerData!E:E,,,-1)</f>
        <v>Snodgrass</v>
      </c>
      <c r="C92" s="228" t="str">
        <f>_xlfn.XLOOKUP($A92, PlayerData!$B:$B, PlayerData!C:C,,,-1)</f>
        <v>WHU</v>
      </c>
      <c r="D92" s="228" t="str">
        <f>_xlfn.XLOOKUP($A92, PlayerData!$B:$B, PlayerData!D:D,,,-1)</f>
        <v>M</v>
      </c>
      <c r="E92" s="228">
        <f>_xlfn.XLOOKUP($A92, PlayerData!$B:$B, PlayerData!F:F,,,-1)</f>
        <v>6</v>
      </c>
      <c r="F92" s="230" cm="1">
        <f t="array" ref="F92">IF(OR($A92=$U$12:$U$50, $A92=$T$12:$T$201), 0, _xlfn.XLOOKUP($A92, PlayerForecast!$A:$A, PlayerForecast!I:I))</f>
        <v>36.947546158162702</v>
      </c>
      <c r="G92" s="189"/>
      <c r="H92" s="219">
        <v>0</v>
      </c>
      <c r="T92" s="182"/>
    </row>
    <row r="93" spans="1:20">
      <c r="A93" s="228">
        <f>PlayerForecast!A94</f>
        <v>121</v>
      </c>
      <c r="B93" s="228" t="str">
        <f>_xlfn.XLOOKUP($A93, PlayerData!$B:$B, PlayerData!E:E,,,-1)</f>
        <v>Mac Allister</v>
      </c>
      <c r="C93" s="228" t="str">
        <f>_xlfn.XLOOKUP($A93, PlayerData!$B:$B, PlayerData!C:C,,,-1)</f>
        <v>BHA</v>
      </c>
      <c r="D93" s="228" t="str">
        <f>_xlfn.XLOOKUP($A93, PlayerData!$B:$B, PlayerData!D:D,,,-1)</f>
        <v>M</v>
      </c>
      <c r="E93" s="228">
        <f>_xlfn.XLOOKUP($A93, PlayerData!$B:$B, PlayerData!F:F,,,-1)</f>
        <v>5.5</v>
      </c>
      <c r="F93" s="230" cm="1">
        <f t="array" ref="F93">IF(OR($A93=$U$12:$U$50, $A93=$T$12:$T$201), 0, _xlfn.XLOOKUP($A93, PlayerForecast!$A:$A, PlayerForecast!I:I))</f>
        <v>36.680121305958387</v>
      </c>
      <c r="G93" s="189"/>
      <c r="H93" s="219">
        <v>0</v>
      </c>
      <c r="T93" s="182"/>
    </row>
    <row r="94" spans="1:20">
      <c r="A94" s="228">
        <f>PlayerForecast!A95</f>
        <v>91</v>
      </c>
      <c r="B94" s="228" t="str">
        <f>_xlfn.XLOOKUP($A94, PlayerData!$B:$B, PlayerData!E:E,,,-1)</f>
        <v>Lallana</v>
      </c>
      <c r="C94" s="228" t="str">
        <f>_xlfn.XLOOKUP($A94, PlayerData!$B:$B, PlayerData!C:C,,,-1)</f>
        <v>BHA</v>
      </c>
      <c r="D94" s="228" t="str">
        <f>_xlfn.XLOOKUP($A94, PlayerData!$B:$B, PlayerData!D:D,,,-1)</f>
        <v>M</v>
      </c>
      <c r="E94" s="228">
        <f>_xlfn.XLOOKUP($A94, PlayerData!$B:$B, PlayerData!F:F,,,-1)</f>
        <v>6.5</v>
      </c>
      <c r="F94" s="230" cm="1">
        <f t="array" ref="F94">IF(OR($A94=$U$12:$U$50, $A94=$T$12:$T$201), 0, _xlfn.XLOOKUP($A94, PlayerForecast!$A:$A, PlayerForecast!I:I))</f>
        <v>36.083685653171337</v>
      </c>
      <c r="G94" s="189"/>
      <c r="H94" s="219">
        <v>0</v>
      </c>
      <c r="T94" s="182"/>
    </row>
    <row r="95" spans="1:20">
      <c r="A95" s="228">
        <f>PlayerForecast!A96</f>
        <v>23</v>
      </c>
      <c r="B95" s="228" t="str">
        <f>_xlfn.XLOOKUP($A95, PlayerData!$B:$B, PlayerData!E:E,,,-1)</f>
        <v>Samatta</v>
      </c>
      <c r="C95" s="228" t="str">
        <f>_xlfn.XLOOKUP($A95, PlayerData!$B:$B, PlayerData!C:C,,,-1)</f>
        <v>AVL</v>
      </c>
      <c r="D95" s="228" t="str">
        <f>_xlfn.XLOOKUP($A95, PlayerData!$B:$B, PlayerData!D:D,,,-1)</f>
        <v>F</v>
      </c>
      <c r="E95" s="228">
        <f>_xlfn.XLOOKUP($A95, PlayerData!$B:$B, PlayerData!F:F,,,-1)</f>
        <v>6</v>
      </c>
      <c r="F95" s="230" cm="1">
        <f t="array" ref="F95">IF(OR($A95=$U$12:$U$50, $A95=$T$12:$T$201), 0, _xlfn.XLOOKUP($A95, PlayerForecast!$A:$A, PlayerForecast!I:I))</f>
        <v>36.054212696733458</v>
      </c>
      <c r="G95" s="189"/>
      <c r="H95" s="219">
        <v>0</v>
      </c>
      <c r="T95" s="182"/>
    </row>
    <row r="96" spans="1:20">
      <c r="A96" s="228">
        <f>PlayerForecast!A97</f>
        <v>308</v>
      </c>
      <c r="B96" s="228" t="str">
        <f>_xlfn.XLOOKUP($A96, PlayerData!$B:$B, PlayerData!E:E,,,-1)</f>
        <v>Chambers</v>
      </c>
      <c r="C96" s="228" t="str">
        <f>_xlfn.XLOOKUP($A96, PlayerData!$B:$B, PlayerData!C:C,,,-1)</f>
        <v>ARS</v>
      </c>
      <c r="D96" s="228" t="str">
        <f>_xlfn.XLOOKUP($A96, PlayerData!$B:$B, PlayerData!D:D,,,-1)</f>
        <v>D</v>
      </c>
      <c r="E96" s="228">
        <f>_xlfn.XLOOKUP($A96, PlayerData!$B:$B, PlayerData!F:F,,,-1)</f>
        <v>4.5</v>
      </c>
      <c r="F96" s="230" cm="1">
        <f t="array" ref="F96">IF(OR($A96=$U$12:$U$50, $A96=$T$12:$T$201), 0, _xlfn.XLOOKUP($A96, PlayerForecast!$A:$A, PlayerForecast!I:I))</f>
        <v>35.751031144126863</v>
      </c>
      <c r="G96" s="189"/>
      <c r="H96" s="219">
        <v>0</v>
      </c>
      <c r="T96" s="182"/>
    </row>
    <row r="97" spans="1:20">
      <c r="A97" s="228">
        <f>PlayerForecast!A98</f>
        <v>360</v>
      </c>
      <c r="B97" s="228" t="str">
        <f>_xlfn.XLOOKUP($A97, PlayerData!$B:$B, PlayerData!E:E,,,-1)</f>
        <v>Williams Neco</v>
      </c>
      <c r="C97" s="228" t="str">
        <f>_xlfn.XLOOKUP($A97, PlayerData!$B:$B, PlayerData!C:C,,,-1)</f>
        <v>LIV</v>
      </c>
      <c r="D97" s="228" t="str">
        <f>_xlfn.XLOOKUP($A97, PlayerData!$B:$B, PlayerData!D:D,,,-1)</f>
        <v>D</v>
      </c>
      <c r="E97" s="228">
        <f>_xlfn.XLOOKUP($A97, PlayerData!$B:$B, PlayerData!F:F,,,-1)</f>
        <v>4</v>
      </c>
      <c r="F97" s="230" cm="1">
        <f t="array" ref="F97">IF(OR($A97=$U$12:$U$50, $A97=$T$12:$T$201), 0, _xlfn.XLOOKUP($A97, PlayerForecast!$A:$A, PlayerForecast!I:I))</f>
        <v>35.539166081682524</v>
      </c>
      <c r="G97" s="189"/>
      <c r="H97" s="219">
        <v>0</v>
      </c>
      <c r="T97" s="182"/>
    </row>
    <row r="98" spans="1:20">
      <c r="A98" s="228">
        <f>PlayerForecast!A99</f>
        <v>233</v>
      </c>
      <c r="B98" s="228" t="str">
        <f>_xlfn.XLOOKUP($A98, PlayerData!$B:$B, PlayerData!E:E,,,-1)</f>
        <v>Cancelo</v>
      </c>
      <c r="C98" s="228" t="str">
        <f>_xlfn.XLOOKUP($A98, PlayerData!$B:$B, PlayerData!C:C,,,-1)</f>
        <v>MCI</v>
      </c>
      <c r="D98" s="228" t="str">
        <f>_xlfn.XLOOKUP($A98, PlayerData!$B:$B, PlayerData!D:D,,,-1)</f>
        <v>D</v>
      </c>
      <c r="E98" s="228">
        <f>_xlfn.XLOOKUP($A98, PlayerData!$B:$B, PlayerData!F:F,,,-1)</f>
        <v>5.5</v>
      </c>
      <c r="F98" s="230" cm="1">
        <f t="array" ref="F98">IF(OR($A98=$U$12:$U$50, $A98=$T$12:$T$201), 0, _xlfn.XLOOKUP($A98, PlayerForecast!$A:$A, PlayerForecast!I:I))</f>
        <v>35.235346056039788</v>
      </c>
      <c r="G98" s="189"/>
      <c r="H98" s="219">
        <v>0</v>
      </c>
      <c r="T98" s="182"/>
    </row>
    <row r="99" spans="1:20">
      <c r="A99" s="228">
        <f>PlayerForecast!A100</f>
        <v>88</v>
      </c>
      <c r="B99" s="228" t="str">
        <f>_xlfn.XLOOKUP($A99, PlayerData!$B:$B, PlayerData!E:E,,,-1)</f>
        <v>Chamberlain</v>
      </c>
      <c r="C99" s="228" t="str">
        <f>_xlfn.XLOOKUP($A99, PlayerData!$B:$B, PlayerData!C:C,,,-1)</f>
        <v>LIV</v>
      </c>
      <c r="D99" s="228" t="str">
        <f>_xlfn.XLOOKUP($A99, PlayerData!$B:$B, PlayerData!D:D,,,-1)</f>
        <v>M</v>
      </c>
      <c r="E99" s="228">
        <f>_xlfn.XLOOKUP($A99, PlayerData!$B:$B, PlayerData!F:F,,,-1)</f>
        <v>6.5</v>
      </c>
      <c r="F99" s="230" cm="1">
        <f t="array" ref="F99">IF(OR($A99=$U$12:$U$50, $A99=$T$12:$T$201), 0, _xlfn.XLOOKUP($A99, PlayerForecast!$A:$A, PlayerForecast!I:I))</f>
        <v>34.601368456261028</v>
      </c>
      <c r="G99" s="189"/>
      <c r="H99" s="219">
        <v>0</v>
      </c>
      <c r="T99" s="182"/>
    </row>
    <row r="100" spans="1:20">
      <c r="A100" s="228">
        <f>PlayerForecast!A101</f>
        <v>99</v>
      </c>
      <c r="B100" s="228" t="str">
        <f>_xlfn.XLOOKUP($A100, PlayerData!$B:$B, PlayerData!E:E,,,-1)</f>
        <v>Fleck</v>
      </c>
      <c r="C100" s="228" t="str">
        <f>_xlfn.XLOOKUP($A100, PlayerData!$B:$B, PlayerData!C:C,,,-1)</f>
        <v>SHU</v>
      </c>
      <c r="D100" s="228" t="str">
        <f>_xlfn.XLOOKUP($A100, PlayerData!$B:$B, PlayerData!D:D,,,-1)</f>
        <v>M</v>
      </c>
      <c r="E100" s="228">
        <f>_xlfn.XLOOKUP($A100, PlayerData!$B:$B, PlayerData!F:F,,,-1)</f>
        <v>6</v>
      </c>
      <c r="F100" s="230" cm="1">
        <f t="array" ref="F100">IF(OR($A100=$U$12:$U$50, $A100=$T$12:$T$201), 0, _xlfn.XLOOKUP($A100, PlayerForecast!$A:$A, PlayerForecast!I:I))</f>
        <v>34.524330595460988</v>
      </c>
      <c r="G100" s="189"/>
      <c r="H100" s="219">
        <v>0</v>
      </c>
      <c r="T100" s="182"/>
    </row>
    <row r="101" spans="1:20">
      <c r="A101" s="228">
        <f>PlayerForecast!A102</f>
        <v>102</v>
      </c>
      <c r="B101" s="228" t="str">
        <f>_xlfn.XLOOKUP($A101, PlayerData!$B:$B, PlayerData!E:E,,,-1)</f>
        <v>McNeil</v>
      </c>
      <c r="C101" s="228" t="str">
        <f>_xlfn.XLOOKUP($A101, PlayerData!$B:$B, PlayerData!C:C,,,-1)</f>
        <v>BUR</v>
      </c>
      <c r="D101" s="228" t="str">
        <f>_xlfn.XLOOKUP($A101, PlayerData!$B:$B, PlayerData!D:D,,,-1)</f>
        <v>M</v>
      </c>
      <c r="E101" s="228">
        <f>_xlfn.XLOOKUP($A101, PlayerData!$B:$B, PlayerData!F:F,,,-1)</f>
        <v>6</v>
      </c>
      <c r="F101" s="230" cm="1">
        <f t="array" ref="F101">IF(OR($A101=$U$12:$U$50, $A101=$T$12:$T$201), 0, _xlfn.XLOOKUP($A101, PlayerForecast!$A:$A, PlayerForecast!I:I))</f>
        <v>34.402389336310748</v>
      </c>
      <c r="G101" s="189"/>
      <c r="H101" s="219">
        <v>0</v>
      </c>
      <c r="T101" s="182"/>
    </row>
    <row r="102" spans="1:20">
      <c r="A102" s="228">
        <f>PlayerForecast!A103</f>
        <v>27</v>
      </c>
      <c r="B102" s="228" t="str">
        <f>_xlfn.XLOOKUP($A102, PlayerData!$B:$B, PlayerData!E:E,,,-1)</f>
        <v>Batshuayi</v>
      </c>
      <c r="C102" s="228" t="str">
        <f>_xlfn.XLOOKUP($A102, PlayerData!$B:$B, PlayerData!C:C,,,-1)</f>
        <v>CHE</v>
      </c>
      <c r="D102" s="228" t="str">
        <f>_xlfn.XLOOKUP($A102, PlayerData!$B:$B, PlayerData!D:D,,,-1)</f>
        <v>F</v>
      </c>
      <c r="E102" s="228">
        <f>_xlfn.XLOOKUP($A102, PlayerData!$B:$B, PlayerData!F:F,,,-1)</f>
        <v>6</v>
      </c>
      <c r="F102" s="230" cm="1">
        <f t="array" ref="F102">IF(OR($A102=$U$12:$U$50, $A102=$T$12:$T$201), 0, _xlfn.XLOOKUP($A102, PlayerForecast!$A:$A, PlayerForecast!I:I))</f>
        <v>33.322188258796025</v>
      </c>
      <c r="G102" s="189"/>
      <c r="H102" s="219">
        <v>0</v>
      </c>
      <c r="T102" s="182"/>
    </row>
    <row r="103" spans="1:20">
      <c r="A103" s="228">
        <f>PlayerForecast!A104</f>
        <v>220</v>
      </c>
      <c r="B103" s="228" t="str">
        <f>_xlfn.XLOOKUP($A103, PlayerData!$B:$B, PlayerData!E:E,,,-1)</f>
        <v>Pereira Ricardo</v>
      </c>
      <c r="C103" s="228" t="str">
        <f>_xlfn.XLOOKUP($A103, PlayerData!$B:$B, PlayerData!C:C,,,-1)</f>
        <v>LEI</v>
      </c>
      <c r="D103" s="228" t="str">
        <f>_xlfn.XLOOKUP($A103, PlayerData!$B:$B, PlayerData!D:D,,,-1)</f>
        <v>D</v>
      </c>
      <c r="E103" s="228">
        <f>_xlfn.XLOOKUP($A103, PlayerData!$B:$B, PlayerData!F:F,,,-1)</f>
        <v>6</v>
      </c>
      <c r="F103" s="230" cm="1">
        <f t="array" ref="F103">IF(OR($A103=$U$12:$U$50, $A103=$T$12:$T$201), 0, _xlfn.XLOOKUP($A103, PlayerForecast!$A:$A, PlayerForecast!I:I))</f>
        <v>33.236531309904315</v>
      </c>
      <c r="G103" s="189"/>
      <c r="H103" s="219">
        <v>0</v>
      </c>
      <c r="T103" s="182"/>
    </row>
    <row r="104" spans="1:20">
      <c r="A104" s="228">
        <f>PlayerForecast!A105</f>
        <v>271</v>
      </c>
      <c r="B104" s="228" t="str">
        <f>_xlfn.XLOOKUP($A104, PlayerData!$B:$B, PlayerData!E:E,,,-1)</f>
        <v>Jones Phil</v>
      </c>
      <c r="C104" s="228" t="str">
        <f>_xlfn.XLOOKUP($A104, PlayerData!$B:$B, PlayerData!C:C,,,-1)</f>
        <v>MUN</v>
      </c>
      <c r="D104" s="228" t="str">
        <f>_xlfn.XLOOKUP($A104, PlayerData!$B:$B, PlayerData!D:D,,,-1)</f>
        <v>D</v>
      </c>
      <c r="E104" s="228">
        <f>_xlfn.XLOOKUP($A104, PlayerData!$B:$B, PlayerData!F:F,,,-1)</f>
        <v>5</v>
      </c>
      <c r="F104" s="230" cm="1">
        <f t="array" ref="F104">IF(OR($A104=$U$12:$U$50, $A104=$T$12:$T$201), 0, _xlfn.XLOOKUP($A104, PlayerForecast!$A:$A, PlayerForecast!I:I))</f>
        <v>33.163415071470624</v>
      </c>
      <c r="G104" s="189"/>
      <c r="H104" s="219">
        <v>0</v>
      </c>
      <c r="T104" s="182"/>
    </row>
    <row r="105" spans="1:20">
      <c r="A105" s="228">
        <f>PlayerForecast!A106</f>
        <v>110</v>
      </c>
      <c r="B105" s="228" t="str">
        <f>_xlfn.XLOOKUP($A105, PlayerData!$B:$B, PlayerData!E:E,,,-1)</f>
        <v>Mata</v>
      </c>
      <c r="C105" s="228" t="str">
        <f>_xlfn.XLOOKUP($A105, PlayerData!$B:$B, PlayerData!C:C,,,-1)</f>
        <v>MUN</v>
      </c>
      <c r="D105" s="228" t="str">
        <f>_xlfn.XLOOKUP($A105, PlayerData!$B:$B, PlayerData!D:D,,,-1)</f>
        <v>M</v>
      </c>
      <c r="E105" s="228">
        <f>_xlfn.XLOOKUP($A105, PlayerData!$B:$B, PlayerData!F:F,,,-1)</f>
        <v>6</v>
      </c>
      <c r="F105" s="230" cm="1">
        <f t="array" ref="F105">IF(OR($A105=$U$12:$U$50, $A105=$T$12:$T$201), 0, _xlfn.XLOOKUP($A105, PlayerForecast!$A:$A, PlayerForecast!I:I))</f>
        <v>32.596519087342919</v>
      </c>
      <c r="G105" s="189"/>
      <c r="H105" s="219">
        <v>0</v>
      </c>
      <c r="T105" s="182"/>
    </row>
    <row r="106" spans="1:20">
      <c r="A106" s="228">
        <f>PlayerForecast!A107</f>
        <v>132</v>
      </c>
      <c r="B106" s="228" t="str">
        <f>_xlfn.XLOOKUP($A106, PlayerData!$B:$B, PlayerData!E:E,,,-1)</f>
        <v>Albrighton</v>
      </c>
      <c r="C106" s="228" t="str">
        <f>_xlfn.XLOOKUP($A106, PlayerData!$B:$B, PlayerData!C:C,,,-1)</f>
        <v>LEI</v>
      </c>
      <c r="D106" s="228" t="str">
        <f>_xlfn.XLOOKUP($A106, PlayerData!$B:$B, PlayerData!D:D,,,-1)</f>
        <v>M</v>
      </c>
      <c r="E106" s="228">
        <f>_xlfn.XLOOKUP($A106, PlayerData!$B:$B, PlayerData!F:F,,,-1)</f>
        <v>5.5</v>
      </c>
      <c r="F106" s="230" cm="1">
        <f t="array" ref="F106">IF(OR($A106=$U$12:$U$50, $A106=$T$12:$T$201), 0, _xlfn.XLOOKUP($A106, PlayerForecast!$A:$A, PlayerForecast!I:I))</f>
        <v>32.507333568035932</v>
      </c>
      <c r="G106" s="189"/>
      <c r="H106" s="219">
        <v>0</v>
      </c>
      <c r="T106" s="182"/>
    </row>
    <row r="107" spans="1:20">
      <c r="A107" s="228">
        <f>PlayerForecast!A108</f>
        <v>135</v>
      </c>
      <c r="B107" s="228" t="str">
        <f>_xlfn.XLOOKUP($A107, PlayerData!$B:$B, PlayerData!E:E,,,-1)</f>
        <v>Wijnaldum</v>
      </c>
      <c r="C107" s="228" t="str">
        <f>_xlfn.XLOOKUP($A107, PlayerData!$B:$B, PlayerData!C:C,,,-1)</f>
        <v>LIV</v>
      </c>
      <c r="D107" s="228" t="str">
        <f>_xlfn.XLOOKUP($A107, PlayerData!$B:$B, PlayerData!D:D,,,-1)</f>
        <v>M</v>
      </c>
      <c r="E107" s="228">
        <f>_xlfn.XLOOKUP($A107, PlayerData!$B:$B, PlayerData!F:F,,,-1)</f>
        <v>5.5</v>
      </c>
      <c r="F107" s="230" cm="1">
        <f t="array" ref="F107">IF(OR($A107=$U$12:$U$50, $A107=$T$12:$T$201), 0, _xlfn.XLOOKUP($A107, PlayerForecast!$A:$A, PlayerForecast!I:I))</f>
        <v>32.471392705652548</v>
      </c>
      <c r="G107" s="189"/>
      <c r="H107" s="219">
        <v>0</v>
      </c>
      <c r="T107" s="182"/>
    </row>
    <row r="108" spans="1:20">
      <c r="A108" s="228">
        <f>PlayerForecast!A109</f>
        <v>101</v>
      </c>
      <c r="B108" s="228" t="str">
        <f>_xlfn.XLOOKUP($A108, PlayerData!$B:$B, PlayerData!E:E,,,-1)</f>
        <v>Groß</v>
      </c>
      <c r="C108" s="228" t="str">
        <f>_xlfn.XLOOKUP($A108, PlayerData!$B:$B, PlayerData!C:C,,,-1)</f>
        <v>BHA</v>
      </c>
      <c r="D108" s="228" t="str">
        <f>_xlfn.XLOOKUP($A108, PlayerData!$B:$B, PlayerData!D:D,,,-1)</f>
        <v>M</v>
      </c>
      <c r="E108" s="228">
        <f>_xlfn.XLOOKUP($A108, PlayerData!$B:$B, PlayerData!F:F,,,-1)</f>
        <v>6</v>
      </c>
      <c r="F108" s="230" cm="1">
        <f t="array" ref="F108">IF(OR($A108=$U$12:$U$50, $A108=$T$12:$T$201), 0, _xlfn.XLOOKUP($A108, PlayerForecast!$A:$A, PlayerForecast!I:I))</f>
        <v>32.381397581071035</v>
      </c>
      <c r="G108" s="189"/>
      <c r="H108" s="219">
        <v>0</v>
      </c>
      <c r="T108" s="182"/>
    </row>
    <row r="109" spans="1:20">
      <c r="A109" s="228">
        <f>PlayerForecast!A110</f>
        <v>258</v>
      </c>
      <c r="B109" s="228" t="str">
        <f>_xlfn.XLOOKUP($A109, PlayerData!$B:$B, PlayerData!E:E,,,-1)</f>
        <v>Mee</v>
      </c>
      <c r="C109" s="228" t="str">
        <f>_xlfn.XLOOKUP($A109, PlayerData!$B:$B, PlayerData!C:C,,,-1)</f>
        <v>BUR</v>
      </c>
      <c r="D109" s="228" t="str">
        <f>_xlfn.XLOOKUP($A109, PlayerData!$B:$B, PlayerData!D:D,,,-1)</f>
        <v>D</v>
      </c>
      <c r="E109" s="228">
        <f>_xlfn.XLOOKUP($A109, PlayerData!$B:$B, PlayerData!F:F,,,-1)</f>
        <v>5</v>
      </c>
      <c r="F109" s="230" cm="1">
        <f t="array" ref="F109">IF(OR($A109=$U$12:$U$50, $A109=$T$12:$T$201), 0, _xlfn.XLOOKUP($A109, PlayerForecast!$A:$A, PlayerForecast!I:I))</f>
        <v>32.037074852306809</v>
      </c>
      <c r="G109" s="189"/>
      <c r="H109" s="219">
        <v>0</v>
      </c>
      <c r="T109" s="182"/>
    </row>
    <row r="110" spans="1:20">
      <c r="A110" s="228">
        <f>PlayerForecast!A111</f>
        <v>86</v>
      </c>
      <c r="B110" s="228" t="str">
        <f>_xlfn.XLOOKUP($A110, PlayerData!$B:$B, PlayerData!E:E,,,-1)</f>
        <v>Fornals</v>
      </c>
      <c r="C110" s="228" t="str">
        <f>_xlfn.XLOOKUP($A110, PlayerData!$B:$B, PlayerData!C:C,,,-1)</f>
        <v>WHU</v>
      </c>
      <c r="D110" s="228" t="str">
        <f>_xlfn.XLOOKUP($A110, PlayerData!$B:$B, PlayerData!D:D,,,-1)</f>
        <v>M</v>
      </c>
      <c r="E110" s="228">
        <f>_xlfn.XLOOKUP($A110, PlayerData!$B:$B, PlayerData!F:F,,,-1)</f>
        <v>6.5</v>
      </c>
      <c r="F110" s="230" cm="1">
        <f t="array" ref="F110">IF(OR($A110=$U$12:$U$50, $A110=$T$12:$T$201), 0, _xlfn.XLOOKUP($A110, PlayerForecast!$A:$A, PlayerForecast!I:I))</f>
        <v>31.553813328480366</v>
      </c>
      <c r="G110" s="189"/>
      <c r="H110" s="219">
        <v>0</v>
      </c>
      <c r="T110" s="182"/>
    </row>
    <row r="111" spans="1:20">
      <c r="A111" s="228">
        <f>PlayerForecast!A112</f>
        <v>123</v>
      </c>
      <c r="B111" s="228" t="str">
        <f>_xlfn.XLOOKUP($A111, PlayerData!$B:$B, PlayerData!E:E,,,-1)</f>
        <v>Saka</v>
      </c>
      <c r="C111" s="228" t="str">
        <f>_xlfn.XLOOKUP($A111, PlayerData!$B:$B, PlayerData!C:C,,,-1)</f>
        <v>ARS</v>
      </c>
      <c r="D111" s="228" t="str">
        <f>_xlfn.XLOOKUP($A111, PlayerData!$B:$B, PlayerData!D:D,,,-1)</f>
        <v>M</v>
      </c>
      <c r="E111" s="228">
        <f>_xlfn.XLOOKUP($A111, PlayerData!$B:$B, PlayerData!F:F,,,-1)</f>
        <v>5.5</v>
      </c>
      <c r="F111" s="230" cm="1">
        <f t="array" ref="F111">IF(OR($A111=$U$12:$U$50, $A111=$T$12:$T$201), 0, _xlfn.XLOOKUP($A111, PlayerForecast!$A:$A, PlayerForecast!I:I))</f>
        <v>30.783018756342774</v>
      </c>
      <c r="G111" s="189"/>
      <c r="H111" s="219">
        <v>0</v>
      </c>
      <c r="T111" s="182"/>
    </row>
    <row r="112" spans="1:20">
      <c r="A112" s="228">
        <f>PlayerForecast!A113</f>
        <v>302</v>
      </c>
      <c r="B112" s="228" t="str">
        <f>_xlfn.XLOOKUP($A112, PlayerData!$B:$B, PlayerData!E:E,,,-1)</f>
        <v>Cahill</v>
      </c>
      <c r="C112" s="228" t="str">
        <f>_xlfn.XLOOKUP($A112, PlayerData!$B:$B, PlayerData!C:C,,,-1)</f>
        <v>CRY</v>
      </c>
      <c r="D112" s="228" t="str">
        <f>_xlfn.XLOOKUP($A112, PlayerData!$B:$B, PlayerData!D:D,,,-1)</f>
        <v>D</v>
      </c>
      <c r="E112" s="228">
        <f>_xlfn.XLOOKUP($A112, PlayerData!$B:$B, PlayerData!F:F,,,-1)</f>
        <v>4.5</v>
      </c>
      <c r="F112" s="230" cm="1">
        <f t="array" ref="F112">IF(OR($A112=$U$12:$U$50, $A112=$T$12:$T$201), 0, _xlfn.XLOOKUP($A112, PlayerForecast!$A:$A, PlayerForecast!I:I))</f>
        <v>30.658063899047871</v>
      </c>
      <c r="G112" s="189"/>
      <c r="H112" s="219">
        <v>0</v>
      </c>
      <c r="T112" s="182"/>
    </row>
    <row r="113" spans="1:20">
      <c r="A113" s="228">
        <f>PlayerForecast!A114</f>
        <v>274</v>
      </c>
      <c r="B113" s="228" t="str">
        <f>_xlfn.XLOOKUP($A113, PlayerData!$B:$B, PlayerData!E:E,,,-1)</f>
        <v>Schär</v>
      </c>
      <c r="C113" s="228" t="str">
        <f>_xlfn.XLOOKUP($A113, PlayerData!$B:$B, PlayerData!C:C,,,-1)</f>
        <v>NEW</v>
      </c>
      <c r="D113" s="228" t="str">
        <f>_xlfn.XLOOKUP($A113, PlayerData!$B:$B, PlayerData!D:D,,,-1)</f>
        <v>D</v>
      </c>
      <c r="E113" s="228">
        <f>_xlfn.XLOOKUP($A113, PlayerData!$B:$B, PlayerData!F:F,,,-1)</f>
        <v>5</v>
      </c>
      <c r="F113" s="230" cm="1">
        <f t="array" ref="F113">IF(OR($A113=$U$12:$U$50, $A113=$T$12:$T$201), 0, _xlfn.XLOOKUP($A113, PlayerForecast!$A:$A, PlayerForecast!I:I))</f>
        <v>30.609353675049391</v>
      </c>
      <c r="G113" s="189"/>
      <c r="H113" s="219">
        <v>0</v>
      </c>
      <c r="T113" s="182"/>
    </row>
    <row r="114" spans="1:20">
      <c r="A114" s="228">
        <f>PlayerForecast!A115</f>
        <v>47</v>
      </c>
      <c r="B114" s="228" t="str">
        <f>_xlfn.XLOOKUP($A114, PlayerData!$B:$B, PlayerData!E:E,,,-1)</f>
        <v>Obafemi</v>
      </c>
      <c r="C114" s="228" t="str">
        <f>_xlfn.XLOOKUP($A114, PlayerData!$B:$B, PlayerData!C:C,,,-1)</f>
        <v>SOU</v>
      </c>
      <c r="D114" s="228" t="str">
        <f>_xlfn.XLOOKUP($A114, PlayerData!$B:$B, PlayerData!D:D,,,-1)</f>
        <v>F</v>
      </c>
      <c r="E114" s="228">
        <f>_xlfn.XLOOKUP($A114, PlayerData!$B:$B, PlayerData!F:F,,,-1)</f>
        <v>5</v>
      </c>
      <c r="F114" s="230" cm="1">
        <f t="array" ref="F114">IF(OR($A114=$U$12:$U$50, $A114=$T$12:$T$201), 0, _xlfn.XLOOKUP($A114, PlayerForecast!$A:$A, PlayerForecast!I:I))</f>
        <v>30.048729618039037</v>
      </c>
      <c r="G114" s="189"/>
      <c r="H114" s="219">
        <v>0</v>
      </c>
      <c r="T114" s="182"/>
    </row>
    <row r="115" spans="1:20">
      <c r="A115" s="228">
        <f>PlayerForecast!A116</f>
        <v>224</v>
      </c>
      <c r="B115" s="228" t="str">
        <f>_xlfn.XLOOKUP($A115, PlayerData!$B:$B, PlayerData!E:E,,,-1)</f>
        <v>Digne</v>
      </c>
      <c r="C115" s="228" t="str">
        <f>_xlfn.XLOOKUP($A115, PlayerData!$B:$B, PlayerData!C:C,,,-1)</f>
        <v>EVE</v>
      </c>
      <c r="D115" s="228" t="str">
        <f>_xlfn.XLOOKUP($A115, PlayerData!$B:$B, PlayerData!D:D,,,-1)</f>
        <v>D</v>
      </c>
      <c r="E115" s="228">
        <f>_xlfn.XLOOKUP($A115, PlayerData!$B:$B, PlayerData!F:F,,,-1)</f>
        <v>6</v>
      </c>
      <c r="F115" s="230" cm="1">
        <f t="array" ref="F115">IF(OR($A115=$U$12:$U$50, $A115=$T$12:$T$201), 0, _xlfn.XLOOKUP($A115, PlayerForecast!$A:$A, PlayerForecast!I:I))</f>
        <v>30.041925955399726</v>
      </c>
      <c r="G115" s="189"/>
      <c r="H115" s="219">
        <v>0</v>
      </c>
      <c r="T115" s="182"/>
    </row>
    <row r="116" spans="1:20">
      <c r="A116" s="228">
        <f>PlayerForecast!A117</f>
        <v>114</v>
      </c>
      <c r="B116" s="228" t="str">
        <f>_xlfn.XLOOKUP($A116, PlayerData!$B:$B, PlayerData!E:E,,,-1)</f>
        <v>Yarmolenko</v>
      </c>
      <c r="C116" s="228" t="str">
        <f>_xlfn.XLOOKUP($A116, PlayerData!$B:$B, PlayerData!C:C,,,-1)</f>
        <v>WHU</v>
      </c>
      <c r="D116" s="228" t="str">
        <f>_xlfn.XLOOKUP($A116, PlayerData!$B:$B, PlayerData!D:D,,,-1)</f>
        <v>M</v>
      </c>
      <c r="E116" s="228">
        <f>_xlfn.XLOOKUP($A116, PlayerData!$B:$B, PlayerData!F:F,,,-1)</f>
        <v>6</v>
      </c>
      <c r="F116" s="230" cm="1">
        <f t="array" ref="F116">IF(OR($A116=$U$12:$U$50, $A116=$T$12:$T$201), 0, _xlfn.XLOOKUP($A116, PlayerForecast!$A:$A, PlayerForecast!I:I))</f>
        <v>29.869998124563118</v>
      </c>
      <c r="G116" s="189"/>
      <c r="H116" s="219">
        <v>0</v>
      </c>
      <c r="T116" s="182"/>
    </row>
    <row r="117" spans="1:20">
      <c r="A117" s="228">
        <f>PlayerForecast!A118</f>
        <v>303</v>
      </c>
      <c r="B117" s="228" t="str">
        <f>_xlfn.XLOOKUP($A117, PlayerData!$B:$B, PlayerData!E:E,,,-1)</f>
        <v>Tomkins</v>
      </c>
      <c r="C117" s="228" t="str">
        <f>_xlfn.XLOOKUP($A117, PlayerData!$B:$B, PlayerData!C:C,,,-1)</f>
        <v>CRY</v>
      </c>
      <c r="D117" s="228" t="str">
        <f>_xlfn.XLOOKUP($A117, PlayerData!$B:$B, PlayerData!D:D,,,-1)</f>
        <v>D</v>
      </c>
      <c r="E117" s="228">
        <f>_xlfn.XLOOKUP($A117, PlayerData!$B:$B, PlayerData!F:F,,,-1)</f>
        <v>4.5</v>
      </c>
      <c r="F117" s="230" cm="1">
        <f t="array" ref="F117">IF(OR($A117=$U$12:$U$50, $A117=$T$12:$T$201), 0, _xlfn.XLOOKUP($A117, PlayerForecast!$A:$A, PlayerForecast!I:I))</f>
        <v>29.57931816558877</v>
      </c>
      <c r="G117" s="189"/>
      <c r="H117" s="219">
        <v>0</v>
      </c>
      <c r="T117" s="182"/>
    </row>
    <row r="118" spans="1:20">
      <c r="A118" s="228">
        <f>PlayerForecast!A119</f>
        <v>246</v>
      </c>
      <c r="B118" s="228" t="str">
        <f>_xlfn.XLOOKUP($A118, PlayerData!$B:$B, PlayerData!E:E,,,-1)</f>
        <v>Stevens</v>
      </c>
      <c r="C118" s="228" t="str">
        <f>_xlfn.XLOOKUP($A118, PlayerData!$B:$B, PlayerData!C:C,,,-1)</f>
        <v>SHU</v>
      </c>
      <c r="D118" s="228" t="str">
        <f>_xlfn.XLOOKUP($A118, PlayerData!$B:$B, PlayerData!D:D,,,-1)</f>
        <v>D</v>
      </c>
      <c r="E118" s="228">
        <f>_xlfn.XLOOKUP($A118, PlayerData!$B:$B, PlayerData!F:F,,,-1)</f>
        <v>5.5</v>
      </c>
      <c r="F118" s="230" cm="1">
        <f t="array" ref="F118">IF(OR($A118=$U$12:$U$50, $A118=$T$12:$T$201), 0, _xlfn.XLOOKUP($A118, PlayerForecast!$A:$A, PlayerForecast!I:I))</f>
        <v>28.963922477920352</v>
      </c>
      <c r="G118" s="189"/>
      <c r="H118" s="219">
        <v>0</v>
      </c>
      <c r="T118" s="182"/>
    </row>
    <row r="119" spans="1:20">
      <c r="A119" s="228">
        <f>PlayerForecast!A120</f>
        <v>195</v>
      </c>
      <c r="B119" s="228" t="str">
        <f>_xlfn.XLOOKUP($A119, PlayerData!$B:$B, PlayerData!E:E,,,-1)</f>
        <v>Dendoncker</v>
      </c>
      <c r="C119" s="228" t="str">
        <f>_xlfn.XLOOKUP($A119, PlayerData!$B:$B, PlayerData!C:C,,,-1)</f>
        <v>WOL</v>
      </c>
      <c r="D119" s="228" t="str">
        <f>_xlfn.XLOOKUP($A119, PlayerData!$B:$B, PlayerData!D:D,,,-1)</f>
        <v>M</v>
      </c>
      <c r="E119" s="228">
        <f>_xlfn.XLOOKUP($A119, PlayerData!$B:$B, PlayerData!F:F,,,-1)</f>
        <v>5</v>
      </c>
      <c r="F119" s="230" cm="1">
        <f t="array" ref="F119">IF(OR($A119=$U$12:$U$50, $A119=$T$12:$T$201), 0, _xlfn.XLOOKUP($A119, PlayerForecast!$A:$A, PlayerForecast!I:I))</f>
        <v>28.681408996167502</v>
      </c>
      <c r="G119" s="189"/>
      <c r="H119" s="219">
        <v>0</v>
      </c>
      <c r="T119" s="182"/>
    </row>
    <row r="120" spans="1:20">
      <c r="A120" s="228">
        <f>PlayerForecast!A121</f>
        <v>330</v>
      </c>
      <c r="B120" s="228" t="str">
        <f>_xlfn.XLOOKUP($A120, PlayerData!$B:$B, PlayerData!E:E,,,-1)</f>
        <v>Pieters</v>
      </c>
      <c r="C120" s="228" t="str">
        <f>_xlfn.XLOOKUP($A120, PlayerData!$B:$B, PlayerData!C:C,,,-1)</f>
        <v>BUR</v>
      </c>
      <c r="D120" s="228" t="str">
        <f>_xlfn.XLOOKUP($A120, PlayerData!$B:$B, PlayerData!D:D,,,-1)</f>
        <v>D</v>
      </c>
      <c r="E120" s="228">
        <f>_xlfn.XLOOKUP($A120, PlayerData!$B:$B, PlayerData!F:F,,,-1)</f>
        <v>4.5</v>
      </c>
      <c r="F120" s="230" cm="1">
        <f t="array" ref="F120">IF(OR($A120=$U$12:$U$50, $A120=$T$12:$T$201), 0, _xlfn.XLOOKUP($A120, PlayerForecast!$A:$A, PlayerForecast!I:I))</f>
        <v>27.871670512505151</v>
      </c>
      <c r="G120" s="189"/>
      <c r="H120" s="219">
        <v>0</v>
      </c>
      <c r="T120" s="182"/>
    </row>
    <row r="121" spans="1:20">
      <c r="A121" s="228">
        <f>PlayerForecast!A122</f>
        <v>244</v>
      </c>
      <c r="B121" s="228" t="str">
        <f>_xlfn.XLOOKUP($A121, PlayerData!$B:$B, PlayerData!E:E,,,-1)</f>
        <v>Aké</v>
      </c>
      <c r="C121" s="228" t="str">
        <f>_xlfn.XLOOKUP($A121, PlayerData!$B:$B, PlayerData!C:C,,,-1)</f>
        <v>MCI</v>
      </c>
      <c r="D121" s="228" t="str">
        <f>_xlfn.XLOOKUP($A121, PlayerData!$B:$B, PlayerData!D:D,,,-1)</f>
        <v>D</v>
      </c>
      <c r="E121" s="228">
        <f>_xlfn.XLOOKUP($A121, PlayerData!$B:$B, PlayerData!F:F,,,-1)</f>
        <v>5.5</v>
      </c>
      <c r="F121" s="230" cm="1">
        <f t="array" ref="F121">IF(OR($A121=$U$12:$U$50, $A121=$T$12:$T$201), 0, _xlfn.XLOOKUP($A121, PlayerForecast!$A:$A, PlayerForecast!I:I))</f>
        <v>27.871172512769647</v>
      </c>
      <c r="G121" s="189"/>
      <c r="H121" s="219">
        <v>0</v>
      </c>
      <c r="T121" s="182"/>
    </row>
    <row r="122" spans="1:20">
      <c r="A122" s="228">
        <f>PlayerForecast!A123</f>
        <v>287</v>
      </c>
      <c r="B122" s="228" t="str">
        <f>_xlfn.XLOOKUP($A122, PlayerData!$B:$B, PlayerData!E:E,,,-1)</f>
        <v>O'Connell</v>
      </c>
      <c r="C122" s="228" t="str">
        <f>_xlfn.XLOOKUP($A122, PlayerData!$B:$B, PlayerData!C:C,,,-1)</f>
        <v>SHU</v>
      </c>
      <c r="D122" s="228" t="str">
        <f>_xlfn.XLOOKUP($A122, PlayerData!$B:$B, PlayerData!D:D,,,-1)</f>
        <v>D</v>
      </c>
      <c r="E122" s="228">
        <f>_xlfn.XLOOKUP($A122, PlayerData!$B:$B, PlayerData!F:F,,,-1)</f>
        <v>5</v>
      </c>
      <c r="F122" s="230" cm="1">
        <f t="array" ref="F122">IF(OR($A122=$U$12:$U$50, $A122=$T$12:$T$201), 0, _xlfn.XLOOKUP($A122, PlayerForecast!$A:$A, PlayerForecast!I:I))</f>
        <v>27.858101200814289</v>
      </c>
      <c r="G122" s="189"/>
      <c r="H122" s="219">
        <v>0</v>
      </c>
      <c r="T122" s="182"/>
    </row>
    <row r="123" spans="1:20">
      <c r="A123" s="228">
        <f>PlayerForecast!A124</f>
        <v>272</v>
      </c>
      <c r="B123" s="228" t="str">
        <f>_xlfn.XLOOKUP($A123, PlayerData!$B:$B, PlayerData!E:E,,,-1)</f>
        <v>Shaw</v>
      </c>
      <c r="C123" s="228" t="str">
        <f>_xlfn.XLOOKUP($A123, PlayerData!$B:$B, PlayerData!C:C,,,-1)</f>
        <v>MUN</v>
      </c>
      <c r="D123" s="228" t="str">
        <f>_xlfn.XLOOKUP($A123, PlayerData!$B:$B, PlayerData!D:D,,,-1)</f>
        <v>D</v>
      </c>
      <c r="E123" s="228">
        <f>_xlfn.XLOOKUP($A123, PlayerData!$B:$B, PlayerData!F:F,,,-1)</f>
        <v>5</v>
      </c>
      <c r="F123" s="230" cm="1">
        <f t="array" ref="F123">IF(OR($A123=$U$12:$U$50, $A123=$T$12:$T$201), 0, _xlfn.XLOOKUP($A123, PlayerForecast!$A:$A, PlayerForecast!I:I))</f>
        <v>27.233418535541205</v>
      </c>
      <c r="G123" s="189"/>
      <c r="H123" s="219">
        <v>0</v>
      </c>
      <c r="T123" s="182"/>
    </row>
    <row r="124" spans="1:20">
      <c r="A124" s="228">
        <f>PlayerForecast!A125</f>
        <v>150</v>
      </c>
      <c r="B124" s="228" t="str">
        <f>_xlfn.XLOOKUP($A124, PlayerData!$B:$B, PlayerData!E:E,,,-1)</f>
        <v>Neves</v>
      </c>
      <c r="C124" s="228" t="str">
        <f>_xlfn.XLOOKUP($A124, PlayerData!$B:$B, PlayerData!C:C,,,-1)</f>
        <v>WOL</v>
      </c>
      <c r="D124" s="228" t="str">
        <f>_xlfn.XLOOKUP($A124, PlayerData!$B:$B, PlayerData!D:D,,,-1)</f>
        <v>M</v>
      </c>
      <c r="E124" s="228">
        <f>_xlfn.XLOOKUP($A124, PlayerData!$B:$B, PlayerData!F:F,,,-1)</f>
        <v>5.5</v>
      </c>
      <c r="F124" s="230" cm="1">
        <f t="array" ref="F124">IF(OR($A124=$U$12:$U$50, $A124=$T$12:$T$201), 0, _xlfn.XLOOKUP($A124, PlayerForecast!$A:$A, PlayerForecast!I:I))</f>
        <v>27.207356331853017</v>
      </c>
      <c r="G124" s="189"/>
      <c r="H124" s="219">
        <v>0</v>
      </c>
      <c r="T124" s="182"/>
    </row>
    <row r="125" spans="1:20">
      <c r="A125" s="228">
        <f>PlayerForecast!A126</f>
        <v>122</v>
      </c>
      <c r="B125" s="228" t="str">
        <f>_xlfn.XLOOKUP($A125, PlayerData!$B:$B, PlayerData!E:E,,,-1)</f>
        <v>Nelson</v>
      </c>
      <c r="C125" s="228" t="str">
        <f>_xlfn.XLOOKUP($A125, PlayerData!$B:$B, PlayerData!C:C,,,-1)</f>
        <v>ARS</v>
      </c>
      <c r="D125" s="228" t="str">
        <f>_xlfn.XLOOKUP($A125, PlayerData!$B:$B, PlayerData!D:D,,,-1)</f>
        <v>M</v>
      </c>
      <c r="E125" s="228">
        <f>_xlfn.XLOOKUP($A125, PlayerData!$B:$B, PlayerData!F:F,,,-1)</f>
        <v>5.5</v>
      </c>
      <c r="F125" s="230" cm="1">
        <f t="array" ref="F125">IF(OR($A125=$U$12:$U$50, $A125=$T$12:$T$201), 0, _xlfn.XLOOKUP($A125, PlayerForecast!$A:$A, PlayerForecast!I:I))</f>
        <v>27.159698078483977</v>
      </c>
      <c r="G125" s="189"/>
      <c r="H125" s="219">
        <v>0</v>
      </c>
      <c r="T125" s="182"/>
    </row>
    <row r="126" spans="1:20">
      <c r="A126" s="228">
        <f>PlayerForecast!A127</f>
        <v>76</v>
      </c>
      <c r="B126" s="228" t="str">
        <f>_xlfn.XLOOKUP($A126, PlayerData!$B:$B, PlayerData!E:E,,,-1)</f>
        <v>Özil</v>
      </c>
      <c r="C126" s="228" t="str">
        <f>_xlfn.XLOOKUP($A126, PlayerData!$B:$B, PlayerData!C:C,,,-1)</f>
        <v>ARS</v>
      </c>
      <c r="D126" s="228" t="str">
        <f>_xlfn.XLOOKUP($A126, PlayerData!$B:$B, PlayerData!D:D,,,-1)</f>
        <v>M</v>
      </c>
      <c r="E126" s="228">
        <f>_xlfn.XLOOKUP($A126, PlayerData!$B:$B, PlayerData!F:F,,,-1)</f>
        <v>7</v>
      </c>
      <c r="F126" s="230" cm="1">
        <f t="array" ref="F126">IF(OR($A126=$U$12:$U$50, $A126=$T$12:$T$201), 0, _xlfn.XLOOKUP($A126, PlayerForecast!$A:$A, PlayerForecast!I:I))</f>
        <v>26.698165504080322</v>
      </c>
      <c r="G126" s="189"/>
      <c r="H126" s="219">
        <v>0</v>
      </c>
      <c r="T126" s="182"/>
    </row>
    <row r="127" spans="1:20">
      <c r="A127" s="228">
        <f>PlayerForecast!A128</f>
        <v>338</v>
      </c>
      <c r="B127" s="228" t="str">
        <f>_xlfn.XLOOKUP($A127, PlayerData!$B:$B, PlayerData!E:E,,,-1)</f>
        <v>Lamptey</v>
      </c>
      <c r="C127" s="228" t="str">
        <f>_xlfn.XLOOKUP($A127, PlayerData!$B:$B, PlayerData!C:C,,,-1)</f>
        <v>BHA</v>
      </c>
      <c r="D127" s="228" t="str">
        <f>_xlfn.XLOOKUP($A127, PlayerData!$B:$B, PlayerData!D:D,,,-1)</f>
        <v>D</v>
      </c>
      <c r="E127" s="228">
        <f>_xlfn.XLOOKUP($A127, PlayerData!$B:$B, PlayerData!F:F,,,-1)</f>
        <v>4.5</v>
      </c>
      <c r="F127" s="230" cm="1">
        <f t="array" ref="F127">IF(OR($A127=$U$12:$U$50, $A127=$T$12:$T$201), 0, _xlfn.XLOOKUP($A127, PlayerForecast!$A:$A, PlayerForecast!I:I))</f>
        <v>26.540602099513848</v>
      </c>
      <c r="G127" s="189"/>
      <c r="H127" s="219">
        <v>0</v>
      </c>
      <c r="T127" s="182"/>
    </row>
    <row r="128" spans="1:20">
      <c r="A128" s="228">
        <f>PlayerForecast!A129</f>
        <v>167</v>
      </c>
      <c r="B128" s="228" t="str">
        <f>_xlfn.XLOOKUP($A128, PlayerData!$B:$B, PlayerData!E:E,,,-1)</f>
        <v>Douglas Luiz</v>
      </c>
      <c r="C128" s="228" t="str">
        <f>_xlfn.XLOOKUP($A128, PlayerData!$B:$B, PlayerData!C:C,,,-1)</f>
        <v>AVL</v>
      </c>
      <c r="D128" s="228" t="str">
        <f>_xlfn.XLOOKUP($A128, PlayerData!$B:$B, PlayerData!D:D,,,-1)</f>
        <v>M</v>
      </c>
      <c r="E128" s="228">
        <f>_xlfn.XLOOKUP($A128, PlayerData!$B:$B, PlayerData!F:F,,,-1)</f>
        <v>5</v>
      </c>
      <c r="F128" s="230" cm="1">
        <f t="array" ref="F128">IF(OR($A128=$U$12:$U$50, $A128=$T$12:$T$201), 0, _xlfn.XLOOKUP($A128, PlayerForecast!$A:$A, PlayerForecast!I:I))</f>
        <v>26.276480041927254</v>
      </c>
      <c r="G128" s="189"/>
      <c r="H128" s="219">
        <v>0</v>
      </c>
      <c r="T128" s="182"/>
    </row>
    <row r="129" spans="1:20">
      <c r="A129" s="228">
        <f>PlayerForecast!A130</f>
        <v>319</v>
      </c>
      <c r="B129" s="228" t="str">
        <f>_xlfn.XLOOKUP($A129, PlayerData!$B:$B, PlayerData!E:E,,,-1)</f>
        <v>Targett</v>
      </c>
      <c r="C129" s="228" t="str">
        <f>_xlfn.XLOOKUP($A129, PlayerData!$B:$B, PlayerData!C:C,,,-1)</f>
        <v>AVL</v>
      </c>
      <c r="D129" s="228" t="str">
        <f>_xlfn.XLOOKUP($A129, PlayerData!$B:$B, PlayerData!D:D,,,-1)</f>
        <v>D</v>
      </c>
      <c r="E129" s="228">
        <f>_xlfn.XLOOKUP($A129, PlayerData!$B:$B, PlayerData!F:F,,,-1)</f>
        <v>4.5</v>
      </c>
      <c r="F129" s="230" cm="1">
        <f t="array" ref="F129">IF(OR($A129=$U$12:$U$50, $A129=$T$12:$T$201), 0, _xlfn.XLOOKUP($A129, PlayerForecast!$A:$A, PlayerForecast!I:I))</f>
        <v>25.801779853987913</v>
      </c>
      <c r="G129" s="189"/>
      <c r="H129" s="219">
        <v>0</v>
      </c>
      <c r="T129" s="182"/>
    </row>
    <row r="130" spans="1:20">
      <c r="A130" s="228">
        <f>PlayerForecast!A131</f>
        <v>241</v>
      </c>
      <c r="B130" s="228" t="str">
        <f>_xlfn.XLOOKUP($A130, PlayerData!$B:$B, PlayerData!E:E,,,-1)</f>
        <v>Evans</v>
      </c>
      <c r="C130" s="228" t="str">
        <f>_xlfn.XLOOKUP($A130, PlayerData!$B:$B, PlayerData!C:C,,,-1)</f>
        <v>LEI</v>
      </c>
      <c r="D130" s="228" t="str">
        <f>_xlfn.XLOOKUP($A130, PlayerData!$B:$B, PlayerData!D:D,,,-1)</f>
        <v>D</v>
      </c>
      <c r="E130" s="228">
        <f>_xlfn.XLOOKUP($A130, PlayerData!$B:$B, PlayerData!F:F,,,-1)</f>
        <v>5.5</v>
      </c>
      <c r="F130" s="230" cm="1">
        <f t="array" ref="F130">IF(OR($A130=$U$12:$U$50, $A130=$T$12:$T$201), 0, _xlfn.XLOOKUP($A130, PlayerForecast!$A:$A, PlayerForecast!I:I))</f>
        <v>25.792628920090458</v>
      </c>
      <c r="G130" s="189"/>
      <c r="H130" s="219">
        <v>0</v>
      </c>
      <c r="T130" s="182"/>
    </row>
    <row r="131" spans="1:20">
      <c r="A131" s="228">
        <f>PlayerForecast!A132</f>
        <v>358</v>
      </c>
      <c r="B131" s="228" t="str">
        <f>_xlfn.XLOOKUP($A131, PlayerData!$B:$B, PlayerData!E:E,,,-1)</f>
        <v>Zabaleta</v>
      </c>
      <c r="C131" s="228" t="str">
        <f>_xlfn.XLOOKUP($A131, PlayerData!$B:$B, PlayerData!C:C,,,-1)</f>
        <v>WHU</v>
      </c>
      <c r="D131" s="228" t="str">
        <f>_xlfn.XLOOKUP($A131, PlayerData!$B:$B, PlayerData!D:D,,,-1)</f>
        <v>D</v>
      </c>
      <c r="E131" s="228">
        <f>_xlfn.XLOOKUP($A131, PlayerData!$B:$B, PlayerData!F:F,,,-1)</f>
        <v>4.0999999999999996</v>
      </c>
      <c r="F131" s="230" cm="1">
        <f t="array" ref="F131">IF(OR($A131=$U$12:$U$50, $A131=$T$12:$T$201), 0, _xlfn.XLOOKUP($A131, PlayerForecast!$A:$A, PlayerForecast!I:I))</f>
        <v>25.770194460407392</v>
      </c>
      <c r="G131" s="189"/>
      <c r="H131" s="219">
        <v>0</v>
      </c>
      <c r="T131" s="182"/>
    </row>
    <row r="132" spans="1:20">
      <c r="A132" s="228">
        <f>PlayerForecast!A133</f>
        <v>261</v>
      </c>
      <c r="B132" s="228" t="str">
        <f>_xlfn.XLOOKUP($A132, PlayerData!$B:$B, PlayerData!E:E,,,-1)</f>
        <v>Emerson</v>
      </c>
      <c r="C132" s="228" t="str">
        <f>_xlfn.XLOOKUP($A132, PlayerData!$B:$B, PlayerData!C:C,,,-1)</f>
        <v>CHE</v>
      </c>
      <c r="D132" s="228" t="str">
        <f>_xlfn.XLOOKUP($A132, PlayerData!$B:$B, PlayerData!D:D,,,-1)</f>
        <v>D</v>
      </c>
      <c r="E132" s="228">
        <f>_xlfn.XLOOKUP($A132, PlayerData!$B:$B, PlayerData!F:F,,,-1)</f>
        <v>5</v>
      </c>
      <c r="F132" s="230" cm="1">
        <f t="array" ref="F132">IF(OR($A132=$U$12:$U$50, $A132=$T$12:$T$201), 0, _xlfn.XLOOKUP($A132, PlayerForecast!$A:$A, PlayerForecast!I:I))</f>
        <v>24.991641194097021</v>
      </c>
      <c r="G132" s="189"/>
      <c r="H132" s="219">
        <v>0</v>
      </c>
      <c r="T132" s="182"/>
    </row>
    <row r="133" spans="1:20">
      <c r="A133" s="228">
        <f>PlayerForecast!A134</f>
        <v>140</v>
      </c>
      <c r="B133" s="228" t="str">
        <f>_xlfn.XLOOKUP($A133, PlayerData!$B:$B, PlayerData!E:E,,,-1)</f>
        <v>Fred</v>
      </c>
      <c r="C133" s="228" t="str">
        <f>_xlfn.XLOOKUP($A133, PlayerData!$B:$B, PlayerData!C:C,,,-1)</f>
        <v>MUN</v>
      </c>
      <c r="D133" s="228" t="str">
        <f>_xlfn.XLOOKUP($A133, PlayerData!$B:$B, PlayerData!D:D,,,-1)</f>
        <v>M</v>
      </c>
      <c r="E133" s="228">
        <f>_xlfn.XLOOKUP($A133, PlayerData!$B:$B, PlayerData!F:F,,,-1)</f>
        <v>5.5</v>
      </c>
      <c r="F133" s="230" cm="1">
        <f t="array" ref="F133">IF(OR($A133=$U$12:$U$50, $A133=$T$12:$T$201), 0, _xlfn.XLOOKUP($A133, PlayerForecast!$A:$A, PlayerForecast!I:I))</f>
        <v>24.863330373468518</v>
      </c>
      <c r="G133" s="189"/>
      <c r="H133" s="219">
        <v>0</v>
      </c>
      <c r="T133" s="182"/>
    </row>
    <row r="134" spans="1:20">
      <c r="A134" s="228">
        <f>PlayerForecast!A135</f>
        <v>322</v>
      </c>
      <c r="B134" s="228" t="str">
        <f>_xlfn.XLOOKUP($A134, PlayerData!$B:$B, PlayerData!E:E,,,-1)</f>
        <v>Diop</v>
      </c>
      <c r="C134" s="228" t="str">
        <f>_xlfn.XLOOKUP($A134, PlayerData!$B:$B, PlayerData!C:C,,,-1)</f>
        <v>WHU</v>
      </c>
      <c r="D134" s="228" t="str">
        <f>_xlfn.XLOOKUP($A134, PlayerData!$B:$B, PlayerData!D:D,,,-1)</f>
        <v>D</v>
      </c>
      <c r="E134" s="228">
        <f>_xlfn.XLOOKUP($A134, PlayerData!$B:$B, PlayerData!F:F,,,-1)</f>
        <v>4.5</v>
      </c>
      <c r="F134" s="230" cm="1">
        <f t="array" ref="F134">IF(OR($A134=$U$12:$U$50, $A134=$T$12:$T$201), 0, _xlfn.XLOOKUP($A134, PlayerForecast!$A:$A, PlayerForecast!I:I))</f>
        <v>24.777906694014504</v>
      </c>
      <c r="G134" s="189"/>
      <c r="H134" s="219">
        <v>0</v>
      </c>
      <c r="T134" s="182"/>
    </row>
    <row r="135" spans="1:20">
      <c r="A135" s="228">
        <f>PlayerForecast!A136</f>
        <v>239</v>
      </c>
      <c r="B135" s="228" t="str">
        <f>_xlfn.XLOOKUP($A135, PlayerData!$B:$B, PlayerData!E:E,,,-1)</f>
        <v>Chilwell</v>
      </c>
      <c r="C135" s="228" t="str">
        <f>_xlfn.XLOOKUP($A135, PlayerData!$B:$B, PlayerData!C:C,,,-1)</f>
        <v>CHE</v>
      </c>
      <c r="D135" s="228" t="str">
        <f>_xlfn.XLOOKUP($A135, PlayerData!$B:$B, PlayerData!D:D,,,-1)</f>
        <v>D</v>
      </c>
      <c r="E135" s="228">
        <f>_xlfn.XLOOKUP($A135, PlayerData!$B:$B, PlayerData!F:F,,,-1)</f>
        <v>5.5</v>
      </c>
      <c r="F135" s="230" cm="1">
        <f t="array" ref="F135">IF(OR($A135=$U$12:$U$50, $A135=$T$12:$T$201), 0, _xlfn.XLOOKUP($A135, PlayerForecast!$A:$A, PlayerForecast!I:I))</f>
        <v>24.777900748102244</v>
      </c>
      <c r="G135" s="189"/>
      <c r="H135" s="219">
        <v>0</v>
      </c>
      <c r="T135" s="182"/>
    </row>
    <row r="136" spans="1:20">
      <c r="A136" s="228">
        <f>PlayerForecast!A137</f>
        <v>285</v>
      </c>
      <c r="B136" s="228" t="str">
        <f>_xlfn.XLOOKUP($A136, PlayerData!$B:$B, PlayerData!E:E,,,-1)</f>
        <v>Saïss</v>
      </c>
      <c r="C136" s="228" t="str">
        <f>_xlfn.XLOOKUP($A136, PlayerData!$B:$B, PlayerData!C:C,,,-1)</f>
        <v>WOL</v>
      </c>
      <c r="D136" s="228" t="str">
        <f>_xlfn.XLOOKUP($A136, PlayerData!$B:$B, PlayerData!D:D,,,-1)</f>
        <v>D</v>
      </c>
      <c r="E136" s="228">
        <f>_xlfn.XLOOKUP($A136, PlayerData!$B:$B, PlayerData!F:F,,,-1)</f>
        <v>5</v>
      </c>
      <c r="F136" s="230" cm="1">
        <f t="array" ref="F136">IF(OR($A136=$U$12:$U$50, $A136=$T$12:$T$201), 0, _xlfn.XLOOKUP($A136, PlayerForecast!$A:$A, PlayerForecast!I:I))</f>
        <v>24.518345831340177</v>
      </c>
      <c r="G136" s="189"/>
      <c r="H136" s="219">
        <v>0</v>
      </c>
      <c r="T136" s="182"/>
    </row>
    <row r="137" spans="1:20">
      <c r="A137" s="228">
        <f>PlayerForecast!A138</f>
        <v>301</v>
      </c>
      <c r="B137" s="228" t="str">
        <f>_xlfn.XLOOKUP($A137, PlayerData!$B:$B, PlayerData!E:E,,,-1)</f>
        <v>Bardsley</v>
      </c>
      <c r="C137" s="228" t="str">
        <f>_xlfn.XLOOKUP($A137, PlayerData!$B:$B, PlayerData!C:C,,,-1)</f>
        <v>BUR</v>
      </c>
      <c r="D137" s="228" t="str">
        <f>_xlfn.XLOOKUP($A137, PlayerData!$B:$B, PlayerData!D:D,,,-1)</f>
        <v>D</v>
      </c>
      <c r="E137" s="228">
        <f>_xlfn.XLOOKUP($A137, PlayerData!$B:$B, PlayerData!F:F,,,-1)</f>
        <v>4.5</v>
      </c>
      <c r="F137" s="230" cm="1">
        <f t="array" ref="F137">IF(OR($A137=$U$12:$U$50, $A137=$T$12:$T$201), 0, _xlfn.XLOOKUP($A137, PlayerForecast!$A:$A, PlayerForecast!I:I))</f>
        <v>23.44937143532513</v>
      </c>
      <c r="G137" s="189"/>
      <c r="H137" s="219">
        <v>0</v>
      </c>
      <c r="T137" s="182"/>
    </row>
    <row r="138" spans="1:20">
      <c r="A138" s="228">
        <f>PlayerForecast!A139</f>
        <v>263</v>
      </c>
      <c r="B138" s="228" t="str">
        <f>_xlfn.XLOOKUP($A138, PlayerData!$B:$B, PlayerData!E:E,,,-1)</f>
        <v>Bellerín</v>
      </c>
      <c r="C138" s="228" t="str">
        <f>_xlfn.XLOOKUP($A138, PlayerData!$B:$B, PlayerData!C:C,,,-1)</f>
        <v>ARS</v>
      </c>
      <c r="D138" s="228" t="str">
        <f>_xlfn.XLOOKUP($A138, PlayerData!$B:$B, PlayerData!D:D,,,-1)</f>
        <v>D</v>
      </c>
      <c r="E138" s="228">
        <f>_xlfn.XLOOKUP($A138, PlayerData!$B:$B, PlayerData!F:F,,,-1)</f>
        <v>5</v>
      </c>
      <c r="F138" s="230" cm="1">
        <f t="array" ref="F138">IF(OR($A138=$U$12:$U$50, $A138=$T$12:$T$201), 0, _xlfn.XLOOKUP($A138, PlayerForecast!$A:$A, PlayerForecast!I:I))</f>
        <v>23.240936355187788</v>
      </c>
      <c r="G138" s="189"/>
      <c r="H138" s="219">
        <v>0</v>
      </c>
      <c r="T138" s="182"/>
    </row>
    <row r="139" spans="1:20">
      <c r="A139" s="228">
        <f>PlayerForecast!A140</f>
        <v>228</v>
      </c>
      <c r="B139" s="228" t="str">
        <f>_xlfn.XLOOKUP($A139, PlayerData!$B:$B, PlayerData!E:E,,,-1)</f>
        <v>Zinchenko</v>
      </c>
      <c r="C139" s="228" t="str">
        <f>_xlfn.XLOOKUP($A139, PlayerData!$B:$B, PlayerData!C:C,,,-1)</f>
        <v>MCI</v>
      </c>
      <c r="D139" s="228" t="str">
        <f>_xlfn.XLOOKUP($A139, PlayerData!$B:$B, PlayerData!D:D,,,-1)</f>
        <v>D</v>
      </c>
      <c r="E139" s="228">
        <f>_xlfn.XLOOKUP($A139, PlayerData!$B:$B, PlayerData!F:F,,,-1)</f>
        <v>5.5</v>
      </c>
      <c r="F139" s="230" cm="1">
        <f t="array" ref="F139">IF(OR($A139=$U$12:$U$50, $A139=$T$12:$T$201), 0, _xlfn.XLOOKUP($A139, PlayerForecast!$A:$A, PlayerForecast!I:I))</f>
        <v>23.056083549218247</v>
      </c>
      <c r="G139" s="189"/>
      <c r="H139" s="219">
        <v>0</v>
      </c>
      <c r="T139" s="182"/>
    </row>
    <row r="140" spans="1:20">
      <c r="A140" s="228">
        <f>PlayerForecast!A141</f>
        <v>332</v>
      </c>
      <c r="B140" s="228" t="str">
        <f>_xlfn.XLOOKUP($A140, PlayerData!$B:$B, PlayerData!E:E,,,-1)</f>
        <v>Konsa</v>
      </c>
      <c r="C140" s="228" t="str">
        <f>_xlfn.XLOOKUP($A140, PlayerData!$B:$B, PlayerData!C:C,,,-1)</f>
        <v>AVL</v>
      </c>
      <c r="D140" s="228" t="str">
        <f>_xlfn.XLOOKUP($A140, PlayerData!$B:$B, PlayerData!D:D,,,-1)</f>
        <v>D</v>
      </c>
      <c r="E140" s="228">
        <f>_xlfn.XLOOKUP($A140, PlayerData!$B:$B, PlayerData!F:F,,,-1)</f>
        <v>4.5</v>
      </c>
      <c r="F140" s="230" cm="1">
        <f t="array" ref="F140">IF(OR($A140=$U$12:$U$50, $A140=$T$12:$T$201), 0, _xlfn.XLOOKUP($A140, PlayerForecast!$A:$A, PlayerForecast!I:I))</f>
        <v>22.985824175730478</v>
      </c>
      <c r="G140" s="189"/>
      <c r="H140" s="219">
        <v>0</v>
      </c>
      <c r="T140" s="182"/>
    </row>
    <row r="141" spans="1:20">
      <c r="A141" s="228">
        <f>PlayerForecast!A142</f>
        <v>370</v>
      </c>
      <c r="B141" s="228" t="str">
        <f>_xlfn.XLOOKUP($A141, PlayerData!$B:$B, PlayerData!E:E,,,-1)</f>
        <v>Callum Robinson</v>
      </c>
      <c r="C141" s="228" t="str">
        <f>_xlfn.XLOOKUP($A141, PlayerData!$B:$B, PlayerData!C:C,,,-1)</f>
        <v>SHU</v>
      </c>
      <c r="D141" s="228" t="str">
        <f>_xlfn.XLOOKUP($A141, PlayerData!$B:$B, PlayerData!D:D,,,-1)</f>
        <v>F</v>
      </c>
      <c r="E141" s="228">
        <f>_xlfn.XLOOKUP($A141, PlayerData!$B:$B, PlayerData!F:F,,,-1)</f>
        <v>5.5</v>
      </c>
      <c r="F141" s="230" cm="1">
        <f t="array" ref="F141">IF(OR($A141=$U$12:$U$50, $A141=$T$12:$T$201), 0, _xlfn.XLOOKUP($A141, PlayerForecast!$A:$A, PlayerForecast!I:I))</f>
        <v>22.669336180674176</v>
      </c>
      <c r="G141" s="189"/>
      <c r="H141" s="219">
        <v>0</v>
      </c>
      <c r="T141" s="182"/>
    </row>
    <row r="142" spans="1:20">
      <c r="A142" s="228">
        <f>PlayerForecast!A143</f>
        <v>259</v>
      </c>
      <c r="B142" s="228" t="str">
        <f>_xlfn.XLOOKUP($A142, PlayerData!$B:$B, PlayerData!E:E,,,-1)</f>
        <v>Rüdiger</v>
      </c>
      <c r="C142" s="228" t="str">
        <f>_xlfn.XLOOKUP($A142, PlayerData!$B:$B, PlayerData!C:C,,,-1)</f>
        <v>CHE</v>
      </c>
      <c r="D142" s="228" t="str">
        <f>_xlfn.XLOOKUP($A142, PlayerData!$B:$B, PlayerData!D:D,,,-1)</f>
        <v>D</v>
      </c>
      <c r="E142" s="228">
        <f>_xlfn.XLOOKUP($A142, PlayerData!$B:$B, PlayerData!F:F,,,-1)</f>
        <v>5</v>
      </c>
      <c r="F142" s="230" cm="1">
        <f t="array" ref="F142">IF(OR($A142=$U$12:$U$50, $A142=$T$12:$T$201), 0, _xlfn.XLOOKUP($A142, PlayerForecast!$A:$A, PlayerForecast!I:I))</f>
        <v>22.635760074322498</v>
      </c>
      <c r="G142" s="189"/>
      <c r="H142" s="219">
        <v>0</v>
      </c>
      <c r="T142" s="182"/>
    </row>
    <row r="143" spans="1:20">
      <c r="A143" s="228">
        <f>PlayerForecast!A144</f>
        <v>126</v>
      </c>
      <c r="B143" s="228" t="str">
        <f>_xlfn.XLOOKUP($A143, PlayerData!$B:$B, PlayerData!E:E,,,-1)</f>
        <v>Westwood</v>
      </c>
      <c r="C143" s="228" t="str">
        <f>_xlfn.XLOOKUP($A143, PlayerData!$B:$B, PlayerData!C:C,,,-1)</f>
        <v>BUR</v>
      </c>
      <c r="D143" s="228" t="str">
        <f>_xlfn.XLOOKUP($A143, PlayerData!$B:$B, PlayerData!D:D,,,-1)</f>
        <v>M</v>
      </c>
      <c r="E143" s="228">
        <f>_xlfn.XLOOKUP($A143, PlayerData!$B:$B, PlayerData!F:F,,,-1)</f>
        <v>5.5</v>
      </c>
      <c r="F143" s="230" cm="1">
        <f t="array" ref="F143">IF(OR($A143=$U$12:$U$50, $A143=$T$12:$T$201), 0, _xlfn.XLOOKUP($A143, PlayerForecast!$A:$A, PlayerForecast!I:I))</f>
        <v>22.43776657917358</v>
      </c>
      <c r="G143" s="189"/>
      <c r="H143" s="219">
        <v>0</v>
      </c>
      <c r="T143" s="182"/>
    </row>
    <row r="144" spans="1:20">
      <c r="A144" s="228">
        <f>PlayerForecast!A145</f>
        <v>151</v>
      </c>
      <c r="B144" s="228" t="str">
        <f>_xlfn.XLOOKUP($A144, PlayerData!$B:$B, PlayerData!E:E,,,-1)</f>
        <v>Moutinho</v>
      </c>
      <c r="C144" s="228" t="str">
        <f>_xlfn.XLOOKUP($A144, PlayerData!$B:$B, PlayerData!C:C,,,-1)</f>
        <v>WOL</v>
      </c>
      <c r="D144" s="228" t="str">
        <f>_xlfn.XLOOKUP($A144, PlayerData!$B:$B, PlayerData!D:D,,,-1)</f>
        <v>M</v>
      </c>
      <c r="E144" s="228">
        <f>_xlfn.XLOOKUP($A144, PlayerData!$B:$B, PlayerData!F:F,,,-1)</f>
        <v>5.5</v>
      </c>
      <c r="F144" s="230" cm="1">
        <f t="array" ref="F144">IF(OR($A144=$U$12:$U$50, $A144=$T$12:$T$201), 0, _xlfn.XLOOKUP($A144, PlayerForecast!$A:$A, PlayerForecast!I:I))</f>
        <v>22.03411777178006</v>
      </c>
      <c r="G144" s="189"/>
      <c r="H144" s="219">
        <v>0</v>
      </c>
      <c r="T144" s="182"/>
    </row>
    <row r="145" spans="1:20">
      <c r="A145" s="228">
        <f>PlayerForecast!A146</f>
        <v>231</v>
      </c>
      <c r="B145" s="228" t="str">
        <f>_xlfn.XLOOKUP($A145, PlayerData!$B:$B, PlayerData!E:E,,,-1)</f>
        <v>Aurier</v>
      </c>
      <c r="C145" s="228" t="str">
        <f>_xlfn.XLOOKUP($A145, PlayerData!$B:$B, PlayerData!C:C,,,-1)</f>
        <v>TOT</v>
      </c>
      <c r="D145" s="228" t="str">
        <f>_xlfn.XLOOKUP($A145, PlayerData!$B:$B, PlayerData!D:D,,,-1)</f>
        <v>D</v>
      </c>
      <c r="E145" s="228">
        <f>_xlfn.XLOOKUP($A145, PlayerData!$B:$B, PlayerData!F:F,,,-1)</f>
        <v>5.5</v>
      </c>
      <c r="F145" s="230" cm="1">
        <f t="array" ref="F145">IF(OR($A145=$U$12:$U$50, $A145=$T$12:$T$201), 0, _xlfn.XLOOKUP($A145, PlayerForecast!$A:$A, PlayerForecast!I:I))</f>
        <v>21.62688048156771</v>
      </c>
      <c r="G145" s="189"/>
      <c r="H145" s="219">
        <v>0</v>
      </c>
      <c r="T145" s="182"/>
    </row>
    <row r="146" spans="1:20">
      <c r="A146" s="228">
        <f>PlayerForecast!A147</f>
        <v>163</v>
      </c>
      <c r="B146" s="228" t="str">
        <f>_xlfn.XLOOKUP($A146, PlayerData!$B:$B, PlayerData!E:E,,,-1)</f>
        <v>Berge</v>
      </c>
      <c r="C146" s="228" t="str">
        <f>_xlfn.XLOOKUP($A146, PlayerData!$B:$B, PlayerData!C:C,,,-1)</f>
        <v>SHU</v>
      </c>
      <c r="D146" s="228" t="str">
        <f>_xlfn.XLOOKUP($A146, PlayerData!$B:$B, PlayerData!D:D,,,-1)</f>
        <v>M</v>
      </c>
      <c r="E146" s="228">
        <f>_xlfn.XLOOKUP($A146, PlayerData!$B:$B, PlayerData!F:F,,,-1)</f>
        <v>5</v>
      </c>
      <c r="F146" s="230" cm="1">
        <f t="array" ref="F146">IF(OR($A146=$U$12:$U$50, $A146=$T$12:$T$201), 0, _xlfn.XLOOKUP($A146, PlayerForecast!$A:$A, PlayerForecast!I:I))</f>
        <v>21.526141161494071</v>
      </c>
      <c r="G146" s="189"/>
      <c r="H146" s="219">
        <v>0</v>
      </c>
      <c r="T146" s="182"/>
    </row>
    <row r="147" spans="1:20">
      <c r="A147" s="228">
        <f>PlayerForecast!A148</f>
        <v>96</v>
      </c>
      <c r="B147" s="228" t="str">
        <f>_xlfn.XLOOKUP($A147, PlayerData!$B:$B, PlayerData!E:E,,,-1)</f>
        <v>Iwobi</v>
      </c>
      <c r="C147" s="228" t="str">
        <f>_xlfn.XLOOKUP($A147, PlayerData!$B:$B, PlayerData!C:C,,,-1)</f>
        <v>EVE</v>
      </c>
      <c r="D147" s="228" t="str">
        <f>_xlfn.XLOOKUP($A147, PlayerData!$B:$B, PlayerData!D:D,,,-1)</f>
        <v>M</v>
      </c>
      <c r="E147" s="228">
        <f>_xlfn.XLOOKUP($A147, PlayerData!$B:$B, PlayerData!F:F,,,-1)</f>
        <v>6</v>
      </c>
      <c r="F147" s="230" cm="1">
        <f t="array" ref="F147">IF(OR($A147=$U$12:$U$50, $A147=$T$12:$T$201), 0, _xlfn.XLOOKUP($A147, PlayerForecast!$A:$A, PlayerForecast!I:I))</f>
        <v>21.084883537133742</v>
      </c>
      <c r="G147" s="189"/>
      <c r="H147" s="219">
        <v>0</v>
      </c>
      <c r="T147" s="182"/>
    </row>
    <row r="148" spans="1:20">
      <c r="A148" s="228">
        <f>PlayerForecast!A149</f>
        <v>81</v>
      </c>
      <c r="B148" s="228" t="str">
        <f>_xlfn.XLOOKUP($A148, PlayerData!$B:$B, PlayerData!E:E,,,-1)</f>
        <v>Lanzini</v>
      </c>
      <c r="C148" s="228" t="str">
        <f>_xlfn.XLOOKUP($A148, PlayerData!$B:$B, PlayerData!C:C,,,-1)</f>
        <v>WHU</v>
      </c>
      <c r="D148" s="228" t="str">
        <f>_xlfn.XLOOKUP($A148, PlayerData!$B:$B, PlayerData!D:D,,,-1)</f>
        <v>M</v>
      </c>
      <c r="E148" s="228">
        <f>_xlfn.XLOOKUP($A148, PlayerData!$B:$B, PlayerData!F:F,,,-1)</f>
        <v>6.5</v>
      </c>
      <c r="F148" s="230" cm="1">
        <f t="array" ref="F148">IF(OR($A148=$U$12:$U$50, $A148=$T$12:$T$201), 0, _xlfn.XLOOKUP($A148, PlayerForecast!$A:$A, PlayerForecast!I:I))</f>
        <v>21.063369660550379</v>
      </c>
      <c r="G148" s="189"/>
      <c r="H148" s="219">
        <v>0</v>
      </c>
      <c r="T148" s="182"/>
    </row>
    <row r="149" spans="1:20">
      <c r="A149" s="228">
        <f>PlayerForecast!A150</f>
        <v>281</v>
      </c>
      <c r="B149" s="228" t="str">
        <f>_xlfn.XLOOKUP($A149, PlayerData!$B:$B, PlayerData!E:E,,,-1)</f>
        <v>Davies Ben</v>
      </c>
      <c r="C149" s="228" t="str">
        <f>_xlfn.XLOOKUP($A149, PlayerData!$B:$B, PlayerData!C:C,,,-1)</f>
        <v>TOT</v>
      </c>
      <c r="D149" s="228" t="str">
        <f>_xlfn.XLOOKUP($A149, PlayerData!$B:$B, PlayerData!D:D,,,-1)</f>
        <v>D</v>
      </c>
      <c r="E149" s="228">
        <f>_xlfn.XLOOKUP($A149, PlayerData!$B:$B, PlayerData!F:F,,,-1)</f>
        <v>5</v>
      </c>
      <c r="F149" s="230" cm="1">
        <f t="array" ref="F149">IF(OR($A149=$U$12:$U$50, $A149=$T$12:$T$201), 0, _xlfn.XLOOKUP($A149, PlayerForecast!$A:$A, PlayerForecast!I:I))</f>
        <v>21.006892387666248</v>
      </c>
      <c r="G149" s="189"/>
      <c r="H149" s="219">
        <v>0</v>
      </c>
      <c r="T149" s="182"/>
    </row>
    <row r="150" spans="1:20">
      <c r="A150" s="228">
        <f>PlayerForecast!A151</f>
        <v>248</v>
      </c>
      <c r="B150" s="228" t="str">
        <f>_xlfn.XLOOKUP($A150, PlayerData!$B:$B, PlayerData!E:E,,,-1)</f>
        <v>Tierney</v>
      </c>
      <c r="C150" s="228" t="str">
        <f>_xlfn.XLOOKUP($A150, PlayerData!$B:$B, PlayerData!C:C,,,-1)</f>
        <v>ARS</v>
      </c>
      <c r="D150" s="228" t="str">
        <f>_xlfn.XLOOKUP($A150, PlayerData!$B:$B, PlayerData!D:D,,,-1)</f>
        <v>D</v>
      </c>
      <c r="E150" s="228">
        <f>_xlfn.XLOOKUP($A150, PlayerData!$B:$B, PlayerData!F:F,,,-1)</f>
        <v>5.5</v>
      </c>
      <c r="F150" s="230" cm="1">
        <f t="array" ref="F150">IF(OR($A150=$U$12:$U$50, $A150=$T$12:$T$201), 0, _xlfn.XLOOKUP($A150, PlayerForecast!$A:$A, PlayerForecast!I:I))</f>
        <v>20.746678368388235</v>
      </c>
      <c r="G150" s="189"/>
      <c r="H150" s="219">
        <v>0</v>
      </c>
      <c r="T150" s="182"/>
    </row>
    <row r="151" spans="1:20">
      <c r="A151" s="228">
        <f>PlayerForecast!A152</f>
        <v>337</v>
      </c>
      <c r="B151" s="228" t="str">
        <f>_xlfn.XLOOKUP($A151, PlayerData!$B:$B, PlayerData!E:E,,,-1)</f>
        <v>Williams Brandon</v>
      </c>
      <c r="C151" s="228" t="str">
        <f>_xlfn.XLOOKUP($A151, PlayerData!$B:$B, PlayerData!C:C,,,-1)</f>
        <v>MUN</v>
      </c>
      <c r="D151" s="228" t="str">
        <f>_xlfn.XLOOKUP($A151, PlayerData!$B:$B, PlayerData!D:D,,,-1)</f>
        <v>D</v>
      </c>
      <c r="E151" s="228">
        <f>_xlfn.XLOOKUP($A151, PlayerData!$B:$B, PlayerData!F:F,,,-1)</f>
        <v>4.5</v>
      </c>
      <c r="F151" s="230" cm="1">
        <f t="array" ref="F151">IF(OR($A151=$U$12:$U$50, $A151=$T$12:$T$201), 0, _xlfn.XLOOKUP($A151, PlayerForecast!$A:$A, PlayerForecast!I:I))</f>
        <v>19.98868626485439</v>
      </c>
      <c r="G151" s="189"/>
      <c r="H151" s="219">
        <v>0</v>
      </c>
      <c r="T151" s="182"/>
    </row>
    <row r="152" spans="1:20">
      <c r="A152" s="228">
        <f>PlayerForecast!A153</f>
        <v>385</v>
      </c>
      <c r="B152" s="228" t="str">
        <f>_xlfn.XLOOKUP($A152, PlayerData!$B:$B, PlayerData!E:E,,,-1)</f>
        <v>Mousset</v>
      </c>
      <c r="C152" s="228" t="str">
        <f>_xlfn.XLOOKUP($A152, PlayerData!$B:$B, PlayerData!C:C,,,-1)</f>
        <v>SHU</v>
      </c>
      <c r="D152" s="228" t="str">
        <f>_xlfn.XLOOKUP($A152, PlayerData!$B:$B, PlayerData!D:D,,,-1)</f>
        <v>F</v>
      </c>
      <c r="E152" s="228">
        <f>_xlfn.XLOOKUP($A152, PlayerData!$B:$B, PlayerData!F:F,,,-1)</f>
        <v>6</v>
      </c>
      <c r="F152" s="230" cm="1">
        <f t="array" ref="F152">IF(OR($A152=$U$12:$U$50, $A152=$T$12:$T$201), 0, _xlfn.XLOOKUP($A152, PlayerForecast!$A:$A, PlayerForecast!I:I))</f>
        <v>19.904782987909034</v>
      </c>
      <c r="G152" s="189"/>
      <c r="H152" s="219">
        <v>0</v>
      </c>
      <c r="T152" s="182"/>
    </row>
    <row r="153" spans="1:20">
      <c r="A153" s="228">
        <f>PlayerForecast!A154</f>
        <v>262</v>
      </c>
      <c r="B153" s="228" t="str">
        <f>_xlfn.XLOOKUP($A153, PlayerData!$B:$B, PlayerData!E:E,,,-1)</f>
        <v>Garcia</v>
      </c>
      <c r="C153" s="228" t="str">
        <f>_xlfn.XLOOKUP($A153, PlayerData!$B:$B, PlayerData!C:C,,,-1)</f>
        <v>MCI</v>
      </c>
      <c r="D153" s="228" t="str">
        <f>_xlfn.XLOOKUP($A153, PlayerData!$B:$B, PlayerData!D:D,,,-1)</f>
        <v>D</v>
      </c>
      <c r="E153" s="228">
        <f>_xlfn.XLOOKUP($A153, PlayerData!$B:$B, PlayerData!F:F,,,-1)</f>
        <v>5</v>
      </c>
      <c r="F153" s="230" cm="1">
        <f t="array" ref="F153">IF(OR($A153=$U$12:$U$50, $A153=$T$12:$T$201), 0, _xlfn.XLOOKUP($A153, PlayerForecast!$A:$A, PlayerForecast!I:I))</f>
        <v>19.713556730972115</v>
      </c>
      <c r="G153" s="189"/>
      <c r="H153" s="219">
        <v>0</v>
      </c>
      <c r="T153" s="182"/>
    </row>
    <row r="154" spans="1:20">
      <c r="A154" s="228">
        <f>PlayerForecast!A155</f>
        <v>237</v>
      </c>
      <c r="B154" s="228" t="str">
        <f>_xlfn.XLOOKUP($A154, PlayerData!$B:$B, PlayerData!E:E,,,-1)</f>
        <v>Wan-Bissaka</v>
      </c>
      <c r="C154" s="228" t="str">
        <f>_xlfn.XLOOKUP($A154, PlayerData!$B:$B, PlayerData!C:C,,,-1)</f>
        <v>MUN</v>
      </c>
      <c r="D154" s="228" t="str">
        <f>_xlfn.XLOOKUP($A154, PlayerData!$B:$B, PlayerData!D:D,,,-1)</f>
        <v>D</v>
      </c>
      <c r="E154" s="228">
        <f>_xlfn.XLOOKUP($A154, PlayerData!$B:$B, PlayerData!F:F,,,-1)</f>
        <v>5.5</v>
      </c>
      <c r="F154" s="230" cm="1">
        <f t="array" ref="F154">IF(OR($A154=$U$12:$U$50, $A154=$T$12:$T$201), 0, _xlfn.XLOOKUP($A154, PlayerForecast!$A:$A, PlayerForecast!I:I))</f>
        <v>19.587793182287697</v>
      </c>
      <c r="G154" s="189"/>
      <c r="H154" s="219">
        <v>0</v>
      </c>
      <c r="T154" s="182"/>
    </row>
    <row r="155" spans="1:20">
      <c r="A155" s="228">
        <f>PlayerForecast!A156</f>
        <v>328</v>
      </c>
      <c r="B155" s="228" t="str">
        <f>_xlfn.XLOOKUP($A155, PlayerData!$B:$B, PlayerData!E:E,,,-1)</f>
        <v>El Mohamady</v>
      </c>
      <c r="C155" s="228" t="str">
        <f>_xlfn.XLOOKUP($A155, PlayerData!$B:$B, PlayerData!C:C,,,-1)</f>
        <v>AVL</v>
      </c>
      <c r="D155" s="228" t="str">
        <f>_xlfn.XLOOKUP($A155, PlayerData!$B:$B, PlayerData!D:D,,,-1)</f>
        <v>D</v>
      </c>
      <c r="E155" s="228">
        <f>_xlfn.XLOOKUP($A155, PlayerData!$B:$B, PlayerData!F:F,,,-1)</f>
        <v>4.5</v>
      </c>
      <c r="F155" s="230" cm="1">
        <f t="array" ref="F155">IF(OR($A155=$U$12:$U$50, $A155=$T$12:$T$201), 0, _xlfn.XLOOKUP($A155, PlayerForecast!$A:$A, PlayerForecast!I:I))</f>
        <v>19.48912563831075</v>
      </c>
      <c r="G155" s="189"/>
      <c r="H155" s="219">
        <v>0</v>
      </c>
      <c r="T155" s="182"/>
    </row>
    <row r="156" spans="1:20">
      <c r="A156" s="228">
        <f>PlayerForecast!A157</f>
        <v>130</v>
      </c>
      <c r="B156" s="228" t="str">
        <f>_xlfn.XLOOKUP($A156, PlayerData!$B:$B, PlayerData!E:E,,,-1)</f>
        <v>Davies Tom</v>
      </c>
      <c r="C156" s="228" t="str">
        <f>_xlfn.XLOOKUP($A156, PlayerData!$B:$B, PlayerData!C:C,,,-1)</f>
        <v>EVE</v>
      </c>
      <c r="D156" s="228" t="str">
        <f>_xlfn.XLOOKUP($A156, PlayerData!$B:$B, PlayerData!D:D,,,-1)</f>
        <v>M</v>
      </c>
      <c r="E156" s="228">
        <f>_xlfn.XLOOKUP($A156, PlayerData!$B:$B, PlayerData!F:F,,,-1)</f>
        <v>5.5</v>
      </c>
      <c r="F156" s="230" cm="1">
        <f t="array" ref="F156">IF(OR($A156=$U$12:$U$50, $A156=$T$12:$T$201), 0, _xlfn.XLOOKUP($A156, PlayerForecast!$A:$A, PlayerForecast!I:I))</f>
        <v>19.218397000454871</v>
      </c>
      <c r="G156" s="189"/>
      <c r="H156" s="219">
        <v>0</v>
      </c>
      <c r="T156" s="182"/>
    </row>
    <row r="157" spans="1:20">
      <c r="A157" s="228">
        <f>PlayerForecast!A158</f>
        <v>251</v>
      </c>
      <c r="B157" s="228" t="str">
        <f>_xlfn.XLOOKUP($A157, PlayerData!$B:$B, PlayerData!E:E,,,-1)</f>
        <v>Mustafi</v>
      </c>
      <c r="C157" s="228" t="str">
        <f>_xlfn.XLOOKUP($A157, PlayerData!$B:$B, PlayerData!C:C,,,-1)</f>
        <v>ARS</v>
      </c>
      <c r="D157" s="228" t="str">
        <f>_xlfn.XLOOKUP($A157, PlayerData!$B:$B, PlayerData!D:D,,,-1)</f>
        <v>D</v>
      </c>
      <c r="E157" s="228">
        <f>_xlfn.XLOOKUP($A157, PlayerData!$B:$B, PlayerData!F:F,,,-1)</f>
        <v>5</v>
      </c>
      <c r="F157" s="230" cm="1">
        <f t="array" ref="F157">IF(OR($A157=$U$12:$U$50, $A157=$T$12:$T$201), 0, _xlfn.XLOOKUP($A157, PlayerForecast!$A:$A, PlayerForecast!I:I))</f>
        <v>18.886511960782169</v>
      </c>
      <c r="G157" s="189"/>
      <c r="H157" s="219">
        <v>0</v>
      </c>
      <c r="T157" s="182"/>
    </row>
    <row r="158" spans="1:20">
      <c r="A158" s="228">
        <f>PlayerForecast!A159</f>
        <v>193</v>
      </c>
      <c r="B158" s="228" t="str">
        <f>_xlfn.XLOOKUP($A158, PlayerData!$B:$B, PlayerData!E:E,,,-1)</f>
        <v>Rice</v>
      </c>
      <c r="C158" s="228" t="str">
        <f>_xlfn.XLOOKUP($A158, PlayerData!$B:$B, PlayerData!C:C,,,-1)</f>
        <v>WHU</v>
      </c>
      <c r="D158" s="228" t="str">
        <f>_xlfn.XLOOKUP($A158, PlayerData!$B:$B, PlayerData!D:D,,,-1)</f>
        <v>M</v>
      </c>
      <c r="E158" s="228">
        <f>_xlfn.XLOOKUP($A158, PlayerData!$B:$B, PlayerData!F:F,,,-1)</f>
        <v>5</v>
      </c>
      <c r="F158" s="230" cm="1">
        <f t="array" ref="F158">IF(OR($A158=$U$12:$U$50, $A158=$T$12:$T$201), 0, _xlfn.XLOOKUP($A158, PlayerForecast!$A:$A, PlayerForecast!I:I))</f>
        <v>18.817227093994017</v>
      </c>
      <c r="G158" s="189"/>
      <c r="H158" s="219">
        <v>0</v>
      </c>
      <c r="T158" s="182"/>
    </row>
    <row r="159" spans="1:20">
      <c r="A159" s="228">
        <f>PlayerForecast!A160</f>
        <v>136</v>
      </c>
      <c r="B159" s="228" t="str">
        <f>_xlfn.XLOOKUP($A159, PlayerData!$B:$B, PlayerData!E:E,,,-1)</f>
        <v>Milner</v>
      </c>
      <c r="C159" s="228" t="str">
        <f>_xlfn.XLOOKUP($A159, PlayerData!$B:$B, PlayerData!C:C,,,-1)</f>
        <v>LIV</v>
      </c>
      <c r="D159" s="228" t="str">
        <f>_xlfn.XLOOKUP($A159, PlayerData!$B:$B, PlayerData!D:D,,,-1)</f>
        <v>M</v>
      </c>
      <c r="E159" s="228">
        <f>_xlfn.XLOOKUP($A159, PlayerData!$B:$B, PlayerData!F:F,,,-1)</f>
        <v>5.5</v>
      </c>
      <c r="F159" s="230" cm="1">
        <f t="array" ref="F159">IF(OR($A159=$U$12:$U$50, $A159=$T$12:$T$201), 0, _xlfn.XLOOKUP($A159, PlayerForecast!$A:$A, PlayerForecast!I:I))</f>
        <v>18.563581962096965</v>
      </c>
      <c r="G159" s="189"/>
      <c r="H159" s="219">
        <v>0</v>
      </c>
      <c r="T159" s="182"/>
    </row>
    <row r="160" spans="1:20">
      <c r="A160" s="228">
        <f>PlayerForecast!A161</f>
        <v>321</v>
      </c>
      <c r="B160" s="228" t="str">
        <f>_xlfn.XLOOKUP($A160, PlayerData!$B:$B, PlayerData!E:E,,,-1)</f>
        <v>Fredericks</v>
      </c>
      <c r="C160" s="228" t="str">
        <f>_xlfn.XLOOKUP($A160, PlayerData!$B:$B, PlayerData!C:C,,,-1)</f>
        <v>WHU</v>
      </c>
      <c r="D160" s="228" t="str">
        <f>_xlfn.XLOOKUP($A160, PlayerData!$B:$B, PlayerData!D:D,,,-1)</f>
        <v>D</v>
      </c>
      <c r="E160" s="228">
        <f>_xlfn.XLOOKUP($A160, PlayerData!$B:$B, PlayerData!F:F,,,-1)</f>
        <v>4.5</v>
      </c>
      <c r="F160" s="230" cm="1">
        <f t="array" ref="F160">IF(OR($A160=$U$12:$U$50, $A160=$T$12:$T$201), 0, _xlfn.XLOOKUP($A160, PlayerForecast!$A:$A, PlayerForecast!I:I))</f>
        <v>18.24970887022214</v>
      </c>
      <c r="G160" s="189"/>
      <c r="H160" s="219">
        <v>0</v>
      </c>
      <c r="T160" s="182"/>
    </row>
    <row r="161" spans="1:20">
      <c r="A161" s="228">
        <f>PlayerForecast!A162</f>
        <v>276</v>
      </c>
      <c r="B161" s="228" t="str">
        <f>_xlfn.XLOOKUP($A161, PlayerData!$B:$B, PlayerData!E:E,,,-1)</f>
        <v>Bertrand</v>
      </c>
      <c r="C161" s="228" t="str">
        <f>_xlfn.XLOOKUP($A161, PlayerData!$B:$B, PlayerData!C:C,,,-1)</f>
        <v>SOU</v>
      </c>
      <c r="D161" s="228" t="str">
        <f>_xlfn.XLOOKUP($A161, PlayerData!$B:$B, PlayerData!D:D,,,-1)</f>
        <v>D</v>
      </c>
      <c r="E161" s="228">
        <f>_xlfn.XLOOKUP($A161, PlayerData!$B:$B, PlayerData!F:F,,,-1)</f>
        <v>5</v>
      </c>
      <c r="F161" s="230" cm="1">
        <f t="array" ref="F161">IF(OR($A161=$U$12:$U$50, $A161=$T$12:$T$201), 0, _xlfn.XLOOKUP($A161, PlayerForecast!$A:$A, PlayerForecast!I:I))</f>
        <v>18.166254069968819</v>
      </c>
      <c r="G161" s="189"/>
      <c r="H161" s="219">
        <v>0</v>
      </c>
      <c r="T161" s="182"/>
    </row>
    <row r="162" spans="1:20">
      <c r="A162" s="228">
        <f>PlayerForecast!A163</f>
        <v>277</v>
      </c>
      <c r="B162" s="228" t="str">
        <f>_xlfn.XLOOKUP($A162, PlayerData!$B:$B, PlayerData!E:E,,,-1)</f>
        <v>Cédric</v>
      </c>
      <c r="C162" s="228" t="str">
        <f>_xlfn.XLOOKUP($A162, PlayerData!$B:$B, PlayerData!C:C,,,-1)</f>
        <v>ARS</v>
      </c>
      <c r="D162" s="228" t="str">
        <f>_xlfn.XLOOKUP($A162, PlayerData!$B:$B, PlayerData!D:D,,,-1)</f>
        <v>D</v>
      </c>
      <c r="E162" s="228">
        <f>_xlfn.XLOOKUP($A162, PlayerData!$B:$B, PlayerData!F:F,,,-1)</f>
        <v>5</v>
      </c>
      <c r="F162" s="230" cm="1">
        <f t="array" ref="F162">IF(OR($A162=$U$12:$U$50, $A162=$T$12:$T$201), 0, _xlfn.XLOOKUP($A162, PlayerForecast!$A:$A, PlayerForecast!I:I))</f>
        <v>17.954777019462615</v>
      </c>
      <c r="G162" s="189"/>
      <c r="H162" s="219">
        <v>0</v>
      </c>
      <c r="T162" s="182"/>
    </row>
    <row r="163" spans="1:20">
      <c r="A163" s="228">
        <f>PlayerForecast!A164</f>
        <v>179</v>
      </c>
      <c r="B163" s="228" t="str">
        <f>_xlfn.XLOOKUP($A163, PlayerData!$B:$B, PlayerData!E:E,,,-1)</f>
        <v>Kanté</v>
      </c>
      <c r="C163" s="228" t="str">
        <f>_xlfn.XLOOKUP($A163, PlayerData!$B:$B, PlayerData!C:C,,,-1)</f>
        <v>CHE</v>
      </c>
      <c r="D163" s="228" t="str">
        <f>_xlfn.XLOOKUP($A163, PlayerData!$B:$B, PlayerData!D:D,,,-1)</f>
        <v>M</v>
      </c>
      <c r="E163" s="228">
        <f>_xlfn.XLOOKUP($A163, PlayerData!$B:$B, PlayerData!F:F,,,-1)</f>
        <v>5</v>
      </c>
      <c r="F163" s="230" cm="1">
        <f t="array" ref="F163">IF(OR($A163=$U$12:$U$50, $A163=$T$12:$T$201), 0, _xlfn.XLOOKUP($A163, PlayerForecast!$A:$A, PlayerForecast!I:I))</f>
        <v>17.875447465923067</v>
      </c>
      <c r="G163" s="189"/>
      <c r="H163" s="219">
        <v>0</v>
      </c>
      <c r="T163" s="182"/>
    </row>
    <row r="164" spans="1:20">
      <c r="A164" s="228">
        <f>PlayerForecast!A165</f>
        <v>291</v>
      </c>
      <c r="B164" s="228" t="str">
        <f>_xlfn.XLOOKUP($A164, PlayerData!$B:$B, PlayerData!E:E,,,-1)</f>
        <v>Sidibé</v>
      </c>
      <c r="C164" s="228" t="str">
        <f>_xlfn.XLOOKUP($A164, PlayerData!$B:$B, PlayerData!C:C,,,-1)</f>
        <v>EVE</v>
      </c>
      <c r="D164" s="228" t="str">
        <f>_xlfn.XLOOKUP($A164, PlayerData!$B:$B, PlayerData!D:D,,,-1)</f>
        <v>D</v>
      </c>
      <c r="E164" s="228">
        <f>_xlfn.XLOOKUP($A164, PlayerData!$B:$B, PlayerData!F:F,,,-1)</f>
        <v>5</v>
      </c>
      <c r="F164" s="230" cm="1">
        <f t="array" ref="F164">IF(OR($A164=$U$12:$U$50, $A164=$T$12:$T$201), 0, _xlfn.XLOOKUP($A164, PlayerForecast!$A:$A, PlayerForecast!I:I))</f>
        <v>17.804294333858657</v>
      </c>
      <c r="G164" s="189"/>
      <c r="H164" s="219">
        <v>0</v>
      </c>
      <c r="T164" s="182"/>
    </row>
    <row r="165" spans="1:20">
      <c r="A165" s="228">
        <f>PlayerForecast!A166</f>
        <v>168</v>
      </c>
      <c r="B165" s="228" t="str">
        <f>_xlfn.XLOOKUP($A165, PlayerData!$B:$B, PlayerData!E:E,,,-1)</f>
        <v>Osborn</v>
      </c>
      <c r="C165" s="228" t="str">
        <f>_xlfn.XLOOKUP($A165, PlayerData!$B:$B, PlayerData!C:C,,,-1)</f>
        <v>SHU</v>
      </c>
      <c r="D165" s="228" t="str">
        <f>_xlfn.XLOOKUP($A165, PlayerData!$B:$B, PlayerData!D:D,,,-1)</f>
        <v>M</v>
      </c>
      <c r="E165" s="228">
        <f>_xlfn.XLOOKUP($A165, PlayerData!$B:$B, PlayerData!F:F,,,-1)</f>
        <v>5</v>
      </c>
      <c r="F165" s="230" cm="1">
        <f t="array" ref="F165">IF(OR($A165=$U$12:$U$50, $A165=$T$12:$T$201), 0, _xlfn.XLOOKUP($A165, PlayerForecast!$A:$A, PlayerForecast!I:I))</f>
        <v>17.487114011443708</v>
      </c>
      <c r="G165" s="189"/>
      <c r="H165" s="219">
        <v>0</v>
      </c>
      <c r="T165" s="182"/>
    </row>
    <row r="166" spans="1:20">
      <c r="A166" s="228">
        <f>PlayerForecast!A167</f>
        <v>235</v>
      </c>
      <c r="B166" s="228" t="str">
        <f>_xlfn.XLOOKUP($A166, PlayerData!$B:$B, PlayerData!E:E,,,-1)</f>
        <v>David Luiz</v>
      </c>
      <c r="C166" s="228" t="str">
        <f>_xlfn.XLOOKUP($A166, PlayerData!$B:$B, PlayerData!C:C,,,-1)</f>
        <v>ARS</v>
      </c>
      <c r="D166" s="228" t="str">
        <f>_xlfn.XLOOKUP($A166, PlayerData!$B:$B, PlayerData!D:D,,,-1)</f>
        <v>D</v>
      </c>
      <c r="E166" s="228">
        <f>_xlfn.XLOOKUP($A166, PlayerData!$B:$B, PlayerData!F:F,,,-1)</f>
        <v>5.5</v>
      </c>
      <c r="F166" s="230" cm="1">
        <f t="array" ref="F166">IF(OR($A166=$U$12:$U$50, $A166=$T$12:$T$201), 0, _xlfn.XLOOKUP($A166, PlayerForecast!$A:$A, PlayerForecast!I:I))</f>
        <v>17.421001052655505</v>
      </c>
      <c r="G166" s="189"/>
      <c r="H166" s="219">
        <v>0</v>
      </c>
      <c r="T166" s="182"/>
    </row>
    <row r="167" spans="1:20">
      <c r="A167" s="228">
        <f>PlayerForecast!A168</f>
        <v>129</v>
      </c>
      <c r="B167" s="228" t="str">
        <f>_xlfn.XLOOKUP($A167, PlayerData!$B:$B, PlayerData!E:E,,,-1)</f>
        <v>McArthur</v>
      </c>
      <c r="C167" s="228" t="str">
        <f>_xlfn.XLOOKUP($A167, PlayerData!$B:$B, PlayerData!C:C,,,-1)</f>
        <v>CRY</v>
      </c>
      <c r="D167" s="228" t="str">
        <f>_xlfn.XLOOKUP($A167, PlayerData!$B:$B, PlayerData!D:D,,,-1)</f>
        <v>M</v>
      </c>
      <c r="E167" s="228">
        <f>_xlfn.XLOOKUP($A167, PlayerData!$B:$B, PlayerData!F:F,,,-1)</f>
        <v>5.5</v>
      </c>
      <c r="F167" s="230" cm="1">
        <f t="array" ref="F167">IF(OR($A167=$U$12:$U$50, $A167=$T$12:$T$201), 0, _xlfn.XLOOKUP($A167, PlayerForecast!$A:$A, PlayerForecast!I:I))</f>
        <v>17.305486480229145</v>
      </c>
      <c r="G167" s="189"/>
      <c r="H167" s="219">
        <v>0</v>
      </c>
      <c r="T167" s="182"/>
    </row>
    <row r="168" spans="1:20">
      <c r="A168" s="228">
        <f>PlayerForecast!A169</f>
        <v>234</v>
      </c>
      <c r="B168" s="228" t="str">
        <f>_xlfn.XLOOKUP($A168, PlayerData!$B:$B, PlayerData!E:E,,,-1)</f>
        <v>Tarkowski</v>
      </c>
      <c r="C168" s="228" t="str">
        <f>_xlfn.XLOOKUP($A168, PlayerData!$B:$B, PlayerData!C:C,,,-1)</f>
        <v>BUR</v>
      </c>
      <c r="D168" s="228" t="str">
        <f>_xlfn.XLOOKUP($A168, PlayerData!$B:$B, PlayerData!D:D,,,-1)</f>
        <v>D</v>
      </c>
      <c r="E168" s="228">
        <f>_xlfn.XLOOKUP($A168, PlayerData!$B:$B, PlayerData!F:F,,,-1)</f>
        <v>5.5</v>
      </c>
      <c r="F168" s="230" cm="1">
        <f t="array" ref="F168">IF(OR($A168=$U$12:$U$50, $A168=$T$12:$T$201), 0, _xlfn.XLOOKUP($A168, PlayerForecast!$A:$A, PlayerForecast!I:I))</f>
        <v>17.141069893352174</v>
      </c>
      <c r="G168" s="189"/>
      <c r="H168" s="219">
        <v>0</v>
      </c>
      <c r="T168" s="182"/>
    </row>
    <row r="169" spans="1:20">
      <c r="A169" s="228">
        <f>PlayerForecast!A170</f>
        <v>335</v>
      </c>
      <c r="B169" s="228" t="str">
        <f>_xlfn.XLOOKUP($A169, PlayerData!$B:$B, PlayerData!E:E,,,-1)</f>
        <v>Webster</v>
      </c>
      <c r="C169" s="228" t="str">
        <f>_xlfn.XLOOKUP($A169, PlayerData!$B:$B, PlayerData!C:C,,,-1)</f>
        <v>BHA</v>
      </c>
      <c r="D169" s="228" t="str">
        <f>_xlfn.XLOOKUP($A169, PlayerData!$B:$B, PlayerData!D:D,,,-1)</f>
        <v>D</v>
      </c>
      <c r="E169" s="228">
        <f>_xlfn.XLOOKUP($A169, PlayerData!$B:$B, PlayerData!F:F,,,-1)</f>
        <v>4.5</v>
      </c>
      <c r="F169" s="230" cm="1">
        <f t="array" ref="F169">IF(OR($A169=$U$12:$U$50, $A169=$T$12:$T$201), 0, _xlfn.XLOOKUP($A169, PlayerForecast!$A:$A, PlayerForecast!I:I))</f>
        <v>16.927036865566876</v>
      </c>
      <c r="G169" s="189"/>
      <c r="H169" s="219">
        <v>0</v>
      </c>
      <c r="T169" s="182"/>
    </row>
    <row r="170" spans="1:20">
      <c r="A170" s="228">
        <f>PlayerForecast!A171</f>
        <v>341</v>
      </c>
      <c r="B170" s="228" t="str">
        <f>_xlfn.XLOOKUP($A170, PlayerData!$B:$B, PlayerData!E:E,,,-1)</f>
        <v>Thomas</v>
      </c>
      <c r="C170" s="228" t="str">
        <f>_xlfn.XLOOKUP($A170, PlayerData!$B:$B, PlayerData!C:C,,,-1)</f>
        <v>LEI</v>
      </c>
      <c r="D170" s="228" t="str">
        <f>_xlfn.XLOOKUP($A170, PlayerData!$B:$B, PlayerData!D:D,,,-1)</f>
        <v>D</v>
      </c>
      <c r="E170" s="228">
        <f>_xlfn.XLOOKUP($A170, PlayerData!$B:$B, PlayerData!F:F,,,-1)</f>
        <v>4.5</v>
      </c>
      <c r="F170" s="230" cm="1">
        <f t="array" ref="F170">IF(OR($A170=$U$12:$U$50, $A170=$T$12:$T$201), 0, _xlfn.XLOOKUP($A170, PlayerForecast!$A:$A, PlayerForecast!I:I))</f>
        <v>16.881975827417499</v>
      </c>
      <c r="G170" s="189"/>
      <c r="H170" s="219">
        <v>0</v>
      </c>
      <c r="T170" s="182"/>
    </row>
    <row r="171" spans="1:20">
      <c r="A171" s="228">
        <f>PlayerForecast!A172</f>
        <v>137</v>
      </c>
      <c r="B171" s="228" t="str">
        <f>_xlfn.XLOOKUP($A171, PlayerData!$B:$B, PlayerData!E:E,,,-1)</f>
        <v>Fabinho</v>
      </c>
      <c r="C171" s="228" t="str">
        <f>_xlfn.XLOOKUP($A171, PlayerData!$B:$B, PlayerData!C:C,,,-1)</f>
        <v>LIV</v>
      </c>
      <c r="D171" s="228" t="str">
        <f>_xlfn.XLOOKUP($A171, PlayerData!$B:$B, PlayerData!D:D,,,-1)</f>
        <v>M</v>
      </c>
      <c r="E171" s="228">
        <f>_xlfn.XLOOKUP($A171, PlayerData!$B:$B, PlayerData!F:F,,,-1)</f>
        <v>5.5</v>
      </c>
      <c r="F171" s="230" cm="1">
        <f t="array" ref="F171">IF(OR($A171=$U$12:$U$50, $A171=$T$12:$T$201), 0, _xlfn.XLOOKUP($A171, PlayerForecast!$A:$A, PlayerForecast!I:I))</f>
        <v>16.620299373439831</v>
      </c>
      <c r="G171" s="189"/>
      <c r="H171" s="219">
        <v>0</v>
      </c>
      <c r="T171" s="182"/>
    </row>
    <row r="172" spans="1:20">
      <c r="A172" s="228">
        <f>PlayerForecast!A173</f>
        <v>213</v>
      </c>
      <c r="B172" s="228" t="str">
        <f>_xlfn.XLOOKUP($A172, PlayerData!$B:$B, PlayerData!E:E,,,-1)</f>
        <v>Alzate</v>
      </c>
      <c r="C172" s="228" t="str">
        <f>_xlfn.XLOOKUP($A172, PlayerData!$B:$B, PlayerData!C:C,,,-1)</f>
        <v>BHA</v>
      </c>
      <c r="D172" s="228" t="str">
        <f>_xlfn.XLOOKUP($A172, PlayerData!$B:$B, PlayerData!D:D,,,-1)</f>
        <v>M</v>
      </c>
      <c r="E172" s="228">
        <f>_xlfn.XLOOKUP($A172, PlayerData!$B:$B, PlayerData!F:F,,,-1)</f>
        <v>4.5</v>
      </c>
      <c r="F172" s="230" cm="1">
        <f t="array" ref="F172">IF(OR($A172=$U$12:$U$50, $A172=$T$12:$T$201), 0, _xlfn.XLOOKUP($A172, PlayerForecast!$A:$A, PlayerForecast!I:I))</f>
        <v>16.584352856565374</v>
      </c>
      <c r="G172" s="189"/>
      <c r="H172" s="219">
        <v>0</v>
      </c>
      <c r="T172" s="182"/>
    </row>
    <row r="173" spans="1:20">
      <c r="A173" s="228">
        <f>PlayerForecast!A174</f>
        <v>266</v>
      </c>
      <c r="B173" s="228" t="str">
        <f>_xlfn.XLOOKUP($A173, PlayerData!$B:$B, PlayerData!E:E,,,-1)</f>
        <v>Keane</v>
      </c>
      <c r="C173" s="228" t="str">
        <f>_xlfn.XLOOKUP($A173, PlayerData!$B:$B, PlayerData!C:C,,,-1)</f>
        <v>EVE</v>
      </c>
      <c r="D173" s="228" t="str">
        <f>_xlfn.XLOOKUP($A173, PlayerData!$B:$B, PlayerData!D:D,,,-1)</f>
        <v>D</v>
      </c>
      <c r="E173" s="228">
        <f>_xlfn.XLOOKUP($A173, PlayerData!$B:$B, PlayerData!F:F,,,-1)</f>
        <v>5</v>
      </c>
      <c r="F173" s="230" cm="1">
        <f t="array" ref="F173">IF(OR($A173=$U$12:$U$50, $A173=$T$12:$T$201), 0, _xlfn.XLOOKUP($A173, PlayerForecast!$A:$A, PlayerForecast!I:I))</f>
        <v>16.485405770949516</v>
      </c>
      <c r="G173" s="189"/>
      <c r="H173" s="219">
        <v>0</v>
      </c>
      <c r="T173" s="182"/>
    </row>
    <row r="174" spans="1:20">
      <c r="A174" s="228">
        <f>PlayerForecast!A175</f>
        <v>304</v>
      </c>
      <c r="B174" s="228" t="str">
        <f>_xlfn.XLOOKUP($A174, PlayerData!$B:$B, PlayerData!E:E,,,-1)</f>
        <v>Dann</v>
      </c>
      <c r="C174" s="228" t="str">
        <f>_xlfn.XLOOKUP($A174, PlayerData!$B:$B, PlayerData!C:C,,,-1)</f>
        <v>CRY</v>
      </c>
      <c r="D174" s="228" t="str">
        <f>_xlfn.XLOOKUP($A174, PlayerData!$B:$B, PlayerData!D:D,,,-1)</f>
        <v>D</v>
      </c>
      <c r="E174" s="228">
        <f>_xlfn.XLOOKUP($A174, PlayerData!$B:$B, PlayerData!F:F,,,-1)</f>
        <v>4.5</v>
      </c>
      <c r="F174" s="230" cm="1">
        <f t="array" ref="F174">IF(OR($A174=$U$12:$U$50, $A174=$T$12:$T$201), 0, _xlfn.XLOOKUP($A174, PlayerForecast!$A:$A, PlayerForecast!I:I))</f>
        <v>16.361878222849029</v>
      </c>
      <c r="G174" s="189"/>
      <c r="H174" s="219">
        <v>0</v>
      </c>
      <c r="T174" s="182"/>
    </row>
    <row r="175" spans="1:20">
      <c r="A175" s="228">
        <f>PlayerForecast!A176</f>
        <v>127</v>
      </c>
      <c r="B175" s="228" t="str">
        <f>_xlfn.XLOOKUP($A175, PlayerData!$B:$B, PlayerData!E:E,,,-1)</f>
        <v>Kovacic</v>
      </c>
      <c r="C175" s="228" t="str">
        <f>_xlfn.XLOOKUP($A175, PlayerData!$B:$B, PlayerData!C:C,,,-1)</f>
        <v>CHE</v>
      </c>
      <c r="D175" s="228" t="str">
        <f>_xlfn.XLOOKUP($A175, PlayerData!$B:$B, PlayerData!D:D,,,-1)</f>
        <v>M</v>
      </c>
      <c r="E175" s="228">
        <f>_xlfn.XLOOKUP($A175, PlayerData!$B:$B, PlayerData!F:F,,,-1)</f>
        <v>5.5</v>
      </c>
      <c r="F175" s="230" cm="1">
        <f t="array" ref="F175">IF(OR($A175=$U$12:$U$50, $A175=$T$12:$T$201), 0, _xlfn.XLOOKUP($A175, PlayerForecast!$A:$A, PlayerForecast!I:I))</f>
        <v>16.307339973341605</v>
      </c>
      <c r="G175" s="189"/>
      <c r="H175" s="219">
        <v>0</v>
      </c>
      <c r="T175" s="182"/>
    </row>
    <row r="176" spans="1:20">
      <c r="A176" s="228">
        <f>PlayerForecast!A177</f>
        <v>175</v>
      </c>
      <c r="B176" s="228" t="str">
        <f>_xlfn.XLOOKUP($A176, PlayerData!$B:$B, PlayerData!E:E,,,-1)</f>
        <v>Pröpper</v>
      </c>
      <c r="C176" s="228" t="str">
        <f>_xlfn.XLOOKUP($A176, PlayerData!$B:$B, PlayerData!C:C,,,-1)</f>
        <v>BHA</v>
      </c>
      <c r="D176" s="228" t="str">
        <f>_xlfn.XLOOKUP($A176, PlayerData!$B:$B, PlayerData!D:D,,,-1)</f>
        <v>M</v>
      </c>
      <c r="E176" s="228">
        <f>_xlfn.XLOOKUP($A176, PlayerData!$B:$B, PlayerData!F:F,,,-1)</f>
        <v>5</v>
      </c>
      <c r="F176" s="230" cm="1">
        <f t="array" ref="F176">IF(OR($A176=$U$12:$U$50, $A176=$T$12:$T$201), 0, _xlfn.XLOOKUP($A176, PlayerForecast!$A:$A, PlayerForecast!I:I))</f>
        <v>16.049722862282689</v>
      </c>
      <c r="G176" s="189"/>
      <c r="H176" s="219">
        <v>0</v>
      </c>
      <c r="T176" s="182"/>
    </row>
    <row r="177" spans="1:20">
      <c r="A177" s="228">
        <f>PlayerForecast!A178</f>
        <v>283</v>
      </c>
      <c r="B177" s="228" t="str">
        <f>_xlfn.XLOOKUP($A177, PlayerData!$B:$B, PlayerData!E:E,,,-1)</f>
        <v>Cresswell</v>
      </c>
      <c r="C177" s="228" t="str">
        <f>_xlfn.XLOOKUP($A177, PlayerData!$B:$B, PlayerData!C:C,,,-1)</f>
        <v>WHU</v>
      </c>
      <c r="D177" s="228" t="str">
        <f>_xlfn.XLOOKUP($A177, PlayerData!$B:$B, PlayerData!D:D,,,-1)</f>
        <v>D</v>
      </c>
      <c r="E177" s="228">
        <f>_xlfn.XLOOKUP($A177, PlayerData!$B:$B, PlayerData!F:F,,,-1)</f>
        <v>5</v>
      </c>
      <c r="F177" s="230" cm="1">
        <f t="array" ref="F177">IF(OR($A177=$U$12:$U$50, $A177=$T$12:$T$201), 0, _xlfn.XLOOKUP($A177, PlayerForecast!$A:$A, PlayerForecast!I:I))</f>
        <v>15.914750210975148</v>
      </c>
      <c r="G177" s="189"/>
      <c r="H177" s="219">
        <v>0</v>
      </c>
      <c r="T177" s="182"/>
    </row>
    <row r="178" spans="1:20">
      <c r="A178" s="228">
        <f>PlayerForecast!A179</f>
        <v>240</v>
      </c>
      <c r="B178" s="228" t="str">
        <f>_xlfn.XLOOKUP($A178, PlayerData!$B:$B, PlayerData!E:E,,,-1)</f>
        <v>Maguire</v>
      </c>
      <c r="C178" s="228" t="str">
        <f>_xlfn.XLOOKUP($A178, PlayerData!$B:$B, PlayerData!C:C,,,-1)</f>
        <v>MUN</v>
      </c>
      <c r="D178" s="228" t="str">
        <f>_xlfn.XLOOKUP($A178, PlayerData!$B:$B, PlayerData!D:D,,,-1)</f>
        <v>D</v>
      </c>
      <c r="E178" s="228">
        <f>_xlfn.XLOOKUP($A178, PlayerData!$B:$B, PlayerData!F:F,,,-1)</f>
        <v>5.5</v>
      </c>
      <c r="F178" s="230" cm="1">
        <f t="array" ref="F178">IF(OR($A178=$U$12:$U$50, $A178=$T$12:$T$201), 0, _xlfn.XLOOKUP($A178, PlayerForecast!$A:$A, PlayerForecast!I:I))</f>
        <v>15.763112897543325</v>
      </c>
      <c r="G178" s="189"/>
      <c r="H178" s="219">
        <v>0</v>
      </c>
      <c r="T178" s="182"/>
    </row>
    <row r="179" spans="1:20">
      <c r="A179" s="228">
        <f>PlayerForecast!A180</f>
        <v>204</v>
      </c>
      <c r="B179" s="228" t="str">
        <f>_xlfn.XLOOKUP($A179, PlayerData!$B:$B, PlayerData!E:E,,,-1)</f>
        <v>Stephens Dale</v>
      </c>
      <c r="C179" s="228" t="str">
        <f>_xlfn.XLOOKUP($A179, PlayerData!$B:$B, PlayerData!C:C,,,-1)</f>
        <v>BHA</v>
      </c>
      <c r="D179" s="228" t="str">
        <f>_xlfn.XLOOKUP($A179, PlayerData!$B:$B, PlayerData!D:D,,,-1)</f>
        <v>M</v>
      </c>
      <c r="E179" s="228">
        <f>_xlfn.XLOOKUP($A179, PlayerData!$B:$B, PlayerData!F:F,,,-1)</f>
        <v>4.5</v>
      </c>
      <c r="F179" s="230" cm="1">
        <f t="array" ref="F179">IF(OR($A179=$U$12:$U$50, $A179=$T$12:$T$201), 0, _xlfn.XLOOKUP($A179, PlayerForecast!$A:$A, PlayerForecast!I:I))</f>
        <v>15.674506913505448</v>
      </c>
      <c r="G179" s="189"/>
      <c r="H179" s="219">
        <v>0</v>
      </c>
      <c r="T179" s="182"/>
    </row>
    <row r="180" spans="1:20">
      <c r="A180" s="228">
        <f>PlayerForecast!A181</f>
        <v>384</v>
      </c>
      <c r="B180" s="228" t="str">
        <f>_xlfn.XLOOKUP($A180, PlayerData!$B:$B, PlayerData!E:E,,,-1)</f>
        <v>Minamino</v>
      </c>
      <c r="C180" s="228" t="str">
        <f>_xlfn.XLOOKUP($A180, PlayerData!$B:$B, PlayerData!C:C,,,-1)</f>
        <v>LIV</v>
      </c>
      <c r="D180" s="228" t="str">
        <f>_xlfn.XLOOKUP($A180, PlayerData!$B:$B, PlayerData!D:D,,,-1)</f>
        <v>M</v>
      </c>
      <c r="E180" s="228">
        <f>_xlfn.XLOOKUP($A180, PlayerData!$B:$B, PlayerData!F:F,,,-1)</f>
        <v>6.5</v>
      </c>
      <c r="F180" s="230" cm="1">
        <f t="array" ref="F180">IF(OR($A180=$U$12:$U$50, $A180=$T$12:$T$201), 0, _xlfn.XLOOKUP($A180, PlayerForecast!$A:$A, PlayerForecast!I:I))</f>
        <v>15.465190766899735</v>
      </c>
      <c r="G180" s="189"/>
      <c r="H180" s="219">
        <v>0</v>
      </c>
      <c r="T180" s="182"/>
    </row>
    <row r="181" spans="1:20">
      <c r="A181" s="228">
        <f>PlayerForecast!A182</f>
        <v>142</v>
      </c>
      <c r="B181" s="228" t="str">
        <f>_xlfn.XLOOKUP($A181, PlayerData!$B:$B, PlayerData!E:E,,,-1)</f>
        <v>fal</v>
      </c>
      <c r="C181" s="228" t="str">
        <f>_xlfn.XLOOKUP($A181, PlayerData!$B:$B, PlayerData!C:C,,,-1)</f>
        <v>SOU</v>
      </c>
      <c r="D181" s="228" t="str">
        <f>_xlfn.XLOOKUP($A181, PlayerData!$B:$B, PlayerData!D:D,,,-1)</f>
        <v>M</v>
      </c>
      <c r="E181" s="228">
        <f>_xlfn.XLOOKUP($A181, PlayerData!$B:$B, PlayerData!F:F,,,-1)</f>
        <v>5.5</v>
      </c>
      <c r="F181" s="230" cm="1">
        <f t="array" ref="F181">IF(OR($A181=$U$12:$U$50, $A181=$T$12:$T$201), 0, _xlfn.XLOOKUP($A181, PlayerForecast!$A:$A, PlayerForecast!I:I))</f>
        <v>15.451475254561075</v>
      </c>
      <c r="G181" s="189"/>
      <c r="H181" s="219">
        <v>0</v>
      </c>
      <c r="T181" s="182"/>
    </row>
    <row r="182" spans="1:20">
      <c r="A182" s="228">
        <f>PlayerForecast!A183</f>
        <v>232</v>
      </c>
      <c r="B182" s="228" t="str">
        <f>_xlfn.XLOOKUP($A182, PlayerData!$B:$B, PlayerData!E:E,,,-1)</f>
        <v>Boly</v>
      </c>
      <c r="C182" s="228" t="str">
        <f>_xlfn.XLOOKUP($A182, PlayerData!$B:$B, PlayerData!C:C,,,-1)</f>
        <v>WOL</v>
      </c>
      <c r="D182" s="228" t="str">
        <f>_xlfn.XLOOKUP($A182, PlayerData!$B:$B, PlayerData!D:D,,,-1)</f>
        <v>D</v>
      </c>
      <c r="E182" s="228">
        <f>_xlfn.XLOOKUP($A182, PlayerData!$B:$B, PlayerData!F:F,,,-1)</f>
        <v>5.5</v>
      </c>
      <c r="F182" s="230" cm="1">
        <f t="array" ref="F182">IF(OR($A182=$U$12:$U$50, $A182=$T$12:$T$201), 0, _xlfn.XLOOKUP($A182, PlayerForecast!$A:$A, PlayerForecast!I:I))</f>
        <v>15.281076105151069</v>
      </c>
      <c r="G182" s="189"/>
      <c r="H182" s="219">
        <v>0</v>
      </c>
      <c r="T182" s="182"/>
    </row>
    <row r="183" spans="1:20">
      <c r="A183" s="228">
        <f>PlayerForecast!A184</f>
        <v>154</v>
      </c>
      <c r="B183" s="228" t="str">
        <f>_xlfn.XLOOKUP($A183, PlayerData!$B:$B, PlayerData!E:E,,,-1)</f>
        <v>Rodrigo</v>
      </c>
      <c r="C183" s="228" t="str">
        <f>_xlfn.XLOOKUP($A183, PlayerData!$B:$B, PlayerData!C:C,,,-1)</f>
        <v>MCI</v>
      </c>
      <c r="D183" s="228" t="str">
        <f>_xlfn.XLOOKUP($A183, PlayerData!$B:$B, PlayerData!D:D,,,-1)</f>
        <v>M</v>
      </c>
      <c r="E183" s="228">
        <f>_xlfn.XLOOKUP($A183, PlayerData!$B:$B, PlayerData!F:F,,,-1)</f>
        <v>5.5</v>
      </c>
      <c r="F183" s="230" cm="1">
        <f t="array" ref="F183">IF(OR($A183=$U$12:$U$50, $A183=$T$12:$T$201), 0, _xlfn.XLOOKUP($A183, PlayerForecast!$A:$A, PlayerForecast!I:I))</f>
        <v>15.219655407223323</v>
      </c>
      <c r="G183" s="189"/>
      <c r="H183" s="219">
        <v>0</v>
      </c>
      <c r="T183" s="182"/>
    </row>
    <row r="184" spans="1:20">
      <c r="A184" s="228">
        <f>PlayerForecast!A185</f>
        <v>317</v>
      </c>
      <c r="B184" s="228" t="str">
        <f>_xlfn.XLOOKUP($A184, PlayerData!$B:$B, PlayerData!E:E,,,-1)</f>
        <v>Bednarek</v>
      </c>
      <c r="C184" s="228" t="str">
        <f>_xlfn.XLOOKUP($A184, PlayerData!$B:$B, PlayerData!C:C,,,-1)</f>
        <v>SOU</v>
      </c>
      <c r="D184" s="228" t="str">
        <f>_xlfn.XLOOKUP($A184, PlayerData!$B:$B, PlayerData!D:D,,,-1)</f>
        <v>D</v>
      </c>
      <c r="E184" s="228">
        <f>_xlfn.XLOOKUP($A184, PlayerData!$B:$B, PlayerData!F:F,,,-1)</f>
        <v>4.5</v>
      </c>
      <c r="F184" s="230" cm="1">
        <f t="array" ref="F184">IF(OR($A184=$U$12:$U$50, $A184=$T$12:$T$201), 0, _xlfn.XLOOKUP($A184, PlayerForecast!$A:$A, PlayerForecast!I:I))</f>
        <v>15.112127902635107</v>
      </c>
      <c r="G184" s="189"/>
      <c r="H184" s="219">
        <v>0</v>
      </c>
      <c r="T184" s="182"/>
    </row>
    <row r="185" spans="1:20">
      <c r="A185" s="228">
        <f>PlayerForecast!A186</f>
        <v>296</v>
      </c>
      <c r="B185" s="228" t="str">
        <f>_xlfn.XLOOKUP($A185, PlayerData!$B:$B, PlayerData!E:E,,,-1)</f>
        <v>Montoya</v>
      </c>
      <c r="C185" s="228" t="str">
        <f>_xlfn.XLOOKUP($A185, PlayerData!$B:$B, PlayerData!C:C,,,-1)</f>
        <v>BHA</v>
      </c>
      <c r="D185" s="228" t="str">
        <f>_xlfn.XLOOKUP($A185, PlayerData!$B:$B, PlayerData!D:D,,,-1)</f>
        <v>D</v>
      </c>
      <c r="E185" s="228">
        <f>_xlfn.XLOOKUP($A185, PlayerData!$B:$B, PlayerData!F:F,,,-1)</f>
        <v>4.5</v>
      </c>
      <c r="F185" s="230" cm="1">
        <f t="array" ref="F185">IF(OR($A185=$U$12:$U$50, $A185=$T$12:$T$201), 0, _xlfn.XLOOKUP($A185, PlayerForecast!$A:$A, PlayerForecast!I:I))</f>
        <v>14.997814917287565</v>
      </c>
      <c r="G185" s="189"/>
      <c r="H185" s="219">
        <v>0</v>
      </c>
      <c r="T185" s="182"/>
    </row>
    <row r="186" spans="1:20">
      <c r="A186" s="228">
        <f>PlayerForecast!A187</f>
        <v>78</v>
      </c>
      <c r="B186" s="228" t="str">
        <f>_xlfn.XLOOKUP($A186, PlayerData!$B:$B, PlayerData!E:E,,,-1)</f>
        <v>Lo Celso</v>
      </c>
      <c r="C186" s="228" t="str">
        <f>_xlfn.XLOOKUP($A186, PlayerData!$B:$B, PlayerData!C:C,,,-1)</f>
        <v>TOT</v>
      </c>
      <c r="D186" s="228" t="str">
        <f>_xlfn.XLOOKUP($A186, PlayerData!$B:$B, PlayerData!D:D,,,-1)</f>
        <v>M</v>
      </c>
      <c r="E186" s="228">
        <f>_xlfn.XLOOKUP($A186, PlayerData!$B:$B, PlayerData!F:F,,,-1)</f>
        <v>7</v>
      </c>
      <c r="F186" s="230" cm="1">
        <f t="array" ref="F186">IF(OR($A186=$U$12:$U$50, $A186=$T$12:$T$201), 0, _xlfn.XLOOKUP($A186, PlayerForecast!$A:$A, PlayerForecast!I:I))</f>
        <v>14.783253072880973</v>
      </c>
      <c r="G186" s="189"/>
      <c r="H186" s="219">
        <v>0</v>
      </c>
      <c r="T186" s="182"/>
    </row>
    <row r="187" spans="1:20">
      <c r="A187" s="228">
        <f>PlayerForecast!A188</f>
        <v>278</v>
      </c>
      <c r="B187" s="228" t="str">
        <f>_xlfn.XLOOKUP($A187, PlayerData!$B:$B, PlayerData!E:E,,,-1)</f>
        <v>Stephens Jack</v>
      </c>
      <c r="C187" s="228" t="str">
        <f>_xlfn.XLOOKUP($A187, PlayerData!$B:$B, PlayerData!C:C,,,-1)</f>
        <v>SOU</v>
      </c>
      <c r="D187" s="228" t="str">
        <f>_xlfn.XLOOKUP($A187, PlayerData!$B:$B, PlayerData!D:D,,,-1)</f>
        <v>D</v>
      </c>
      <c r="E187" s="228">
        <f>_xlfn.XLOOKUP($A187, PlayerData!$B:$B, PlayerData!F:F,,,-1)</f>
        <v>5</v>
      </c>
      <c r="F187" s="230" cm="1">
        <f t="array" ref="F187">IF(OR($A187=$U$12:$U$50, $A187=$T$12:$T$201), 0, _xlfn.XLOOKUP($A187, PlayerForecast!$A:$A, PlayerForecast!I:I))</f>
        <v>14.531832753721419</v>
      </c>
      <c r="G187" s="189"/>
      <c r="H187" s="219">
        <v>0</v>
      </c>
      <c r="T187" s="182"/>
    </row>
    <row r="188" spans="1:20">
      <c r="A188" s="228">
        <f>PlayerForecast!A189</f>
        <v>242</v>
      </c>
      <c r="B188" s="228" t="str">
        <f>_xlfn.XLOOKUP($A188, PlayerData!$B:$B, PlayerData!E:E,,,-1)</f>
        <v>Söyüncü</v>
      </c>
      <c r="C188" s="228" t="str">
        <f>_xlfn.XLOOKUP($A188, PlayerData!$B:$B, PlayerData!C:C,,,-1)</f>
        <v>LEI</v>
      </c>
      <c r="D188" s="228" t="str">
        <f>_xlfn.XLOOKUP($A188, PlayerData!$B:$B, PlayerData!D:D,,,-1)</f>
        <v>D</v>
      </c>
      <c r="E188" s="228">
        <f>_xlfn.XLOOKUP($A188, PlayerData!$B:$B, PlayerData!F:F,,,-1)</f>
        <v>5.5</v>
      </c>
      <c r="F188" s="230" cm="1">
        <f t="array" ref="F188">IF(OR($A188=$U$12:$U$50, $A188=$T$12:$T$201), 0, _xlfn.XLOOKUP($A188, PlayerForecast!$A:$A, PlayerForecast!I:I))</f>
        <v>14.411420707358182</v>
      </c>
      <c r="G188" s="189"/>
      <c r="H188" s="219">
        <v>0</v>
      </c>
      <c r="T188" s="182"/>
    </row>
    <row r="189" spans="1:20">
      <c r="A189" s="228">
        <f>PlayerForecast!A190</f>
        <v>162</v>
      </c>
      <c r="B189" s="228" t="str">
        <f>_xlfn.XLOOKUP($A189, PlayerData!$B:$B, PlayerData!E:E,,,-1)</f>
        <v>Ceballos</v>
      </c>
      <c r="C189" s="228" t="str">
        <f>_xlfn.XLOOKUP($A189, PlayerData!$B:$B, PlayerData!C:C,,,-1)</f>
        <v>ARS</v>
      </c>
      <c r="D189" s="228" t="str">
        <f>_xlfn.XLOOKUP($A189, PlayerData!$B:$B, PlayerData!D:D,,,-1)</f>
        <v>M</v>
      </c>
      <c r="E189" s="228">
        <f>_xlfn.XLOOKUP($A189, PlayerData!$B:$B, PlayerData!F:F,,,-1)</f>
        <v>5.2</v>
      </c>
      <c r="F189" s="230" cm="1">
        <f t="array" ref="F189">IF(OR($A189=$U$12:$U$50, $A189=$T$12:$T$201), 0, _xlfn.XLOOKUP($A189, PlayerForecast!$A:$A, PlayerForecast!I:I))</f>
        <v>14.266781583368255</v>
      </c>
      <c r="G189" s="189"/>
      <c r="H189" s="219">
        <v>0</v>
      </c>
      <c r="T189" s="182"/>
    </row>
    <row r="190" spans="1:20">
      <c r="A190" s="228">
        <f>PlayerForecast!A191</f>
        <v>42</v>
      </c>
      <c r="B190" s="228" t="str">
        <f>_xlfn.XLOOKUP($A190, PlayerData!$B:$B, PlayerData!E:E,,,-1)</f>
        <v>Origi</v>
      </c>
      <c r="C190" s="228" t="str">
        <f>_xlfn.XLOOKUP($A190, PlayerData!$B:$B, PlayerData!C:C,,,-1)</f>
        <v>LIV</v>
      </c>
      <c r="D190" s="228" t="str">
        <f>_xlfn.XLOOKUP($A190, PlayerData!$B:$B, PlayerData!D:D,,,-1)</f>
        <v>F</v>
      </c>
      <c r="E190" s="228">
        <f>_xlfn.XLOOKUP($A190, PlayerData!$B:$B, PlayerData!F:F,,,-1)</f>
        <v>5.5</v>
      </c>
      <c r="F190" s="230" cm="1">
        <f t="array" ref="F190">IF(OR($A190=$U$12:$U$50, $A190=$T$12:$T$201), 0, _xlfn.XLOOKUP($A190, PlayerForecast!$A:$A, PlayerForecast!I:I))</f>
        <v>14.237436246539776</v>
      </c>
      <c r="G190" s="189"/>
      <c r="H190" s="219">
        <v>0</v>
      </c>
      <c r="T190" s="182"/>
    </row>
    <row r="191" spans="1:20">
      <c r="A191" s="228">
        <f>PlayerForecast!A192</f>
        <v>247</v>
      </c>
      <c r="B191" s="228" t="str">
        <f>_xlfn.XLOOKUP($A191, PlayerData!$B:$B, PlayerData!E:E,,,-1)</f>
        <v>Baldock</v>
      </c>
      <c r="C191" s="228" t="str">
        <f>_xlfn.XLOOKUP($A191, PlayerData!$B:$B, PlayerData!C:C,,,-1)</f>
        <v>SHU</v>
      </c>
      <c r="D191" s="228" t="str">
        <f>_xlfn.XLOOKUP($A191, PlayerData!$B:$B, PlayerData!D:D,,,-1)</f>
        <v>D</v>
      </c>
      <c r="E191" s="228">
        <f>_xlfn.XLOOKUP($A191, PlayerData!$B:$B, PlayerData!F:F,,,-1)</f>
        <v>5.5</v>
      </c>
      <c r="F191" s="230" cm="1">
        <f t="array" ref="F191">IF(OR($A191=$U$12:$U$50, $A191=$T$12:$T$201), 0, _xlfn.XLOOKUP($A191, PlayerForecast!$A:$A, PlayerForecast!I:I))</f>
        <v>14.138348448115181</v>
      </c>
      <c r="G191" s="189"/>
      <c r="H191" s="219">
        <v>0</v>
      </c>
      <c r="T191" s="182"/>
    </row>
    <row r="192" spans="1:20">
      <c r="A192" s="228">
        <f>PlayerForecast!A193</f>
        <v>229</v>
      </c>
      <c r="B192" s="228" t="str">
        <f>_xlfn.XLOOKUP($A192, PlayerData!$B:$B, PlayerData!E:E,,,-1)</f>
        <v>Alderweireld</v>
      </c>
      <c r="C192" s="228" t="str">
        <f>_xlfn.XLOOKUP($A192, PlayerData!$B:$B, PlayerData!C:C,,,-1)</f>
        <v>TOT</v>
      </c>
      <c r="D192" s="228" t="str">
        <f>_xlfn.XLOOKUP($A192, PlayerData!$B:$B, PlayerData!D:D,,,-1)</f>
        <v>D</v>
      </c>
      <c r="E192" s="228">
        <f>_xlfn.XLOOKUP($A192, PlayerData!$B:$B, PlayerData!F:F,,,-1)</f>
        <v>5.5</v>
      </c>
      <c r="F192" s="230" cm="1">
        <f t="array" ref="F192">IF(OR($A192=$U$12:$U$50, $A192=$T$12:$T$201), 0, _xlfn.XLOOKUP($A192, PlayerForecast!$A:$A, PlayerForecast!I:I))</f>
        <v>14.090886505976666</v>
      </c>
      <c r="G192" s="189"/>
      <c r="H192" s="219">
        <v>0</v>
      </c>
      <c r="T192" s="182"/>
    </row>
    <row r="193" spans="1:20">
      <c r="A193" s="228">
        <f>PlayerForecast!A194</f>
        <v>324</v>
      </c>
      <c r="B193" s="228" t="str">
        <f>_xlfn.XLOOKUP($A193, PlayerData!$B:$B, PlayerData!E:E,,,-1)</f>
        <v>Balbuena</v>
      </c>
      <c r="C193" s="228" t="str">
        <f>_xlfn.XLOOKUP($A193, PlayerData!$B:$B, PlayerData!C:C,,,-1)</f>
        <v>WHU</v>
      </c>
      <c r="D193" s="228" t="str">
        <f>_xlfn.XLOOKUP($A193, PlayerData!$B:$B, PlayerData!D:D,,,-1)</f>
        <v>D</v>
      </c>
      <c r="E193" s="228">
        <f>_xlfn.XLOOKUP($A193, PlayerData!$B:$B, PlayerData!F:F,,,-1)</f>
        <v>4.5</v>
      </c>
      <c r="F193" s="230" cm="1">
        <f t="array" ref="F193">IF(OR($A193=$U$12:$U$50, $A193=$T$12:$T$201), 0, _xlfn.XLOOKUP($A193, PlayerForecast!$A:$A, PlayerForecast!I:I))</f>
        <v>14.056469705676767</v>
      </c>
      <c r="G193" s="189"/>
      <c r="H193" s="219">
        <v>0</v>
      </c>
      <c r="T193" s="182"/>
    </row>
    <row r="194" spans="1:20">
      <c r="A194" s="228">
        <f>PlayerForecast!A195</f>
        <v>267</v>
      </c>
      <c r="B194" s="228" t="str">
        <f>_xlfn.XLOOKUP($A194, PlayerData!$B:$B, PlayerData!E:E,,,-1)</f>
        <v>Zouma</v>
      </c>
      <c r="C194" s="228" t="str">
        <f>_xlfn.XLOOKUP($A194, PlayerData!$B:$B, PlayerData!C:C,,,-1)</f>
        <v>CHE</v>
      </c>
      <c r="D194" s="228" t="str">
        <f>_xlfn.XLOOKUP($A194, PlayerData!$B:$B, PlayerData!D:D,,,-1)</f>
        <v>D</v>
      </c>
      <c r="E194" s="228">
        <f>_xlfn.XLOOKUP($A194, PlayerData!$B:$B, PlayerData!F:F,,,-1)</f>
        <v>5</v>
      </c>
      <c r="F194" s="230" cm="1">
        <f t="array" ref="F194">IF(OR($A194=$U$12:$U$50, $A194=$T$12:$T$201), 0, _xlfn.XLOOKUP($A194, PlayerForecast!$A:$A, PlayerForecast!I:I))</f>
        <v>13.973854905829098</v>
      </c>
      <c r="G194" s="189"/>
      <c r="H194" s="219">
        <v>0</v>
      </c>
      <c r="T194" s="182"/>
    </row>
    <row r="195" spans="1:20">
      <c r="A195" s="228">
        <f>PlayerForecast!A196</f>
        <v>176</v>
      </c>
      <c r="B195" s="228" t="str">
        <f>_xlfn.XLOOKUP($A195, PlayerData!$B:$B, PlayerData!E:E,,,-1)</f>
        <v>Hendrick</v>
      </c>
      <c r="C195" s="228" t="str">
        <f>_xlfn.XLOOKUP($A195, PlayerData!$B:$B, PlayerData!C:C,,,-1)</f>
        <v>NEW</v>
      </c>
      <c r="D195" s="228" t="str">
        <f>_xlfn.XLOOKUP($A195, PlayerData!$B:$B, PlayerData!D:D,,,-1)</f>
        <v>M</v>
      </c>
      <c r="E195" s="228">
        <f>_xlfn.XLOOKUP($A195, PlayerData!$B:$B, PlayerData!F:F,,,-1)</f>
        <v>5</v>
      </c>
      <c r="F195" s="230" cm="1">
        <f t="array" ref="F195">IF(OR($A195=$U$12:$U$50, $A195=$T$12:$T$201), 0, _xlfn.XLOOKUP($A195, PlayerForecast!$A:$A, PlayerForecast!I:I))</f>
        <v>13.848859921811618</v>
      </c>
      <c r="G195" s="189"/>
      <c r="H195" s="219">
        <v>0</v>
      </c>
      <c r="T195" s="182"/>
    </row>
    <row r="196" spans="1:20">
      <c r="A196" s="228">
        <f>PlayerForecast!A197</f>
        <v>387</v>
      </c>
      <c r="B196" s="228" t="str">
        <f>_xlfn.XLOOKUP($A196, PlayerData!$B:$B, PlayerData!E:E,,,-1)</f>
        <v>Sean Longstaff</v>
      </c>
      <c r="C196" s="228" t="str">
        <f>_xlfn.XLOOKUP($A196, PlayerData!$B:$B, PlayerData!C:C,,,-1)</f>
        <v>NEW</v>
      </c>
      <c r="D196" s="228" t="str">
        <f>_xlfn.XLOOKUP($A196, PlayerData!$B:$B, PlayerData!D:D,,,-1)</f>
        <v>M</v>
      </c>
      <c r="E196" s="228">
        <f>_xlfn.XLOOKUP($A196, PlayerData!$B:$B, PlayerData!F:F,,,-1)</f>
        <v>5</v>
      </c>
      <c r="F196" s="230" cm="1">
        <f t="array" ref="F196">IF(OR($A196=$U$12:$U$50, $A196=$T$12:$T$201), 0, _xlfn.XLOOKUP($A196, PlayerForecast!$A:$A, PlayerForecast!I:I))</f>
        <v>13.801256807600721</v>
      </c>
      <c r="G196" s="189"/>
      <c r="H196" s="219">
        <v>0</v>
      </c>
      <c r="T196" s="182"/>
    </row>
    <row r="197" spans="1:20">
      <c r="A197" s="228">
        <f>PlayerForecast!A198</f>
        <v>318</v>
      </c>
      <c r="B197" s="228" t="str">
        <f>_xlfn.XLOOKUP($A197, PlayerData!$B:$B, PlayerData!E:E,,,-1)</f>
        <v>Vestergaard</v>
      </c>
      <c r="C197" s="228" t="str">
        <f>_xlfn.XLOOKUP($A197, PlayerData!$B:$B, PlayerData!C:C,,,-1)</f>
        <v>SOU</v>
      </c>
      <c r="D197" s="228" t="str">
        <f>_xlfn.XLOOKUP($A197, PlayerData!$B:$B, PlayerData!D:D,,,-1)</f>
        <v>D</v>
      </c>
      <c r="E197" s="228">
        <f>_xlfn.XLOOKUP($A197, PlayerData!$B:$B, PlayerData!F:F,,,-1)</f>
        <v>4.5</v>
      </c>
      <c r="F197" s="230" cm="1">
        <f t="array" ref="F197">IF(OR($A197=$U$12:$U$50, $A197=$T$12:$T$201), 0, _xlfn.XLOOKUP($A197, PlayerForecast!$A:$A, PlayerForecast!I:I))</f>
        <v>13.678146143245163</v>
      </c>
      <c r="G197" s="189"/>
      <c r="H197" s="219">
        <v>0</v>
      </c>
      <c r="T197" s="182"/>
    </row>
    <row r="198" spans="1:20">
      <c r="A198" s="228">
        <f>PlayerForecast!A199</f>
        <v>205</v>
      </c>
      <c r="B198" s="228" t="str">
        <f>_xlfn.XLOOKUP($A198, PlayerData!$B:$B, PlayerData!E:E,,,-1)</f>
        <v>Bissouma</v>
      </c>
      <c r="C198" s="228" t="str">
        <f>_xlfn.XLOOKUP($A198, PlayerData!$B:$B, PlayerData!C:C,,,-1)</f>
        <v>BHA</v>
      </c>
      <c r="D198" s="228" t="str">
        <f>_xlfn.XLOOKUP($A198, PlayerData!$B:$B, PlayerData!D:D,,,-1)</f>
        <v>M</v>
      </c>
      <c r="E198" s="228">
        <f>_xlfn.XLOOKUP($A198, PlayerData!$B:$B, PlayerData!F:F,,,-1)</f>
        <v>4.5</v>
      </c>
      <c r="F198" s="230" cm="1">
        <f t="array" ref="F198">IF(OR($A198=$U$12:$U$50, $A198=$T$12:$T$201), 0, _xlfn.XLOOKUP($A198, PlayerForecast!$A:$A, PlayerForecast!I:I))</f>
        <v>13.620575006861177</v>
      </c>
      <c r="G198" s="189"/>
      <c r="H198" s="219">
        <v>0</v>
      </c>
      <c r="T198" s="182"/>
    </row>
    <row r="199" spans="1:20">
      <c r="A199" s="228">
        <f>PlayerForecast!A200</f>
        <v>270</v>
      </c>
      <c r="B199" s="228" t="str">
        <f>_xlfn.XLOOKUP($A199, PlayerData!$B:$B, PlayerData!E:E,,,-1)</f>
        <v>Otamendi</v>
      </c>
      <c r="C199" s="228" t="str">
        <f>_xlfn.XLOOKUP($A199, PlayerData!$B:$B, PlayerData!C:C,,,-1)</f>
        <v>MCI</v>
      </c>
      <c r="D199" s="228" t="str">
        <f>_xlfn.XLOOKUP($A199, PlayerData!$B:$B, PlayerData!D:D,,,-1)</f>
        <v>D</v>
      </c>
      <c r="E199" s="228">
        <f>_xlfn.XLOOKUP($A199, PlayerData!$B:$B, PlayerData!F:F,,,-1)</f>
        <v>5</v>
      </c>
      <c r="F199" s="230" cm="1">
        <f t="array" ref="F199">IF(OR($A199=$U$12:$U$50, $A199=$T$12:$T$201), 0, _xlfn.XLOOKUP($A199, PlayerForecast!$A:$A, PlayerForecast!I:I))</f>
        <v>13.56030057432416</v>
      </c>
      <c r="G199" s="189"/>
      <c r="H199" s="219">
        <v>0</v>
      </c>
      <c r="T199" s="182"/>
    </row>
    <row r="200" spans="1:20">
      <c r="A200" s="228">
        <f>PlayerForecast!A201</f>
        <v>225</v>
      </c>
      <c r="B200" s="228" t="str">
        <f>_xlfn.XLOOKUP($A200, PlayerData!$B:$B, PlayerData!E:E,,,-1)</f>
        <v>Mendy</v>
      </c>
      <c r="C200" s="228" t="str">
        <f>_xlfn.XLOOKUP($A200, PlayerData!$B:$B, PlayerData!C:C,,,-1)</f>
        <v>MCI</v>
      </c>
      <c r="D200" s="228" t="str">
        <f>_xlfn.XLOOKUP($A200, PlayerData!$B:$B, PlayerData!D:D,,,-1)</f>
        <v>D</v>
      </c>
      <c r="E200" s="228">
        <f>_xlfn.XLOOKUP($A200, PlayerData!$B:$B, PlayerData!F:F,,,-1)</f>
        <v>6</v>
      </c>
      <c r="F200" s="230" cm="1">
        <f t="array" ref="F200">IF(OR($A200=$U$12:$U$50, $A200=$T$12:$T$201), 0, _xlfn.XLOOKUP($A200, PlayerForecast!$A:$A, PlayerForecast!I:I))</f>
        <v>13.270075232703716</v>
      </c>
      <c r="G200" s="189"/>
      <c r="H200" s="219">
        <v>0</v>
      </c>
      <c r="T200" s="182"/>
    </row>
    <row r="201" spans="1:20">
      <c r="A201" s="228">
        <v>999</v>
      </c>
      <c r="B201" s="228" t="s">
        <v>516</v>
      </c>
      <c r="C201" s="228" t="s">
        <v>81</v>
      </c>
      <c r="D201" s="228" t="s">
        <v>58</v>
      </c>
      <c r="E201" s="228">
        <v>9.5</v>
      </c>
      <c r="F201" s="230" cm="1">
        <f t="array" ref="F201">IF(OR($A201=$U$12:$U$50, $A201=$T$12:$T$201), 0, _xlfn.XLOOKUP($A201, PlayerForecast!$A:$A, PlayerForecast!I:I))</f>
        <v>0</v>
      </c>
      <c r="G201" s="189"/>
      <c r="H201" s="219">
        <v>0</v>
      </c>
      <c r="T20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4DFE3-539F-44C1-BE04-0F68CCD7F1A6}">
  <dimension ref="A1"/>
  <sheetViews>
    <sheetView zoomScale="70" zoomScaleNormal="70" workbookViewId="0">
      <selection activeCell="W49" sqref="W49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E58B-FCBE-4185-A920-27EFC38A5717}">
  <dimension ref="A1:J394"/>
  <sheetViews>
    <sheetView tabSelected="1" workbookViewId="0">
      <pane ySplit="2" topLeftCell="A3" activePane="bottomLeft" state="frozen"/>
      <selection pane="bottomLeft" activeCell="O13" sqref="O13"/>
    </sheetView>
  </sheetViews>
  <sheetFormatPr defaultRowHeight="15"/>
  <cols>
    <col min="1" max="1" width="13.42578125" bestFit="1" customWidth="1"/>
    <col min="2" max="2" width="10.42578125" bestFit="1" customWidth="1"/>
    <col min="3" max="3" width="12.85546875" bestFit="1" customWidth="1"/>
    <col min="4" max="4" width="12.85546875" customWidth="1"/>
    <col min="5" max="5" width="17" bestFit="1" customWidth="1"/>
    <col min="6" max="6" width="5.5703125" bestFit="1" customWidth="1"/>
    <col min="7" max="9" width="4.28515625" bestFit="1" customWidth="1"/>
    <col min="10" max="10" width="4.28515625" customWidth="1"/>
  </cols>
  <sheetData>
    <row r="1" spans="1:10">
      <c r="A1" s="273" t="s">
        <v>10</v>
      </c>
      <c r="B1" s="273"/>
      <c r="C1" s="273"/>
      <c r="D1" s="273"/>
      <c r="E1" s="274"/>
      <c r="F1" s="275" t="s">
        <v>495</v>
      </c>
      <c r="G1" s="276"/>
      <c r="H1" s="276"/>
      <c r="I1" s="276"/>
      <c r="J1" s="277"/>
    </row>
    <row r="2" spans="1:10" ht="15.75" thickBot="1">
      <c r="A2" s="44" t="s">
        <v>11</v>
      </c>
      <c r="B2" s="44" t="s">
        <v>3</v>
      </c>
      <c r="C2" s="44" t="s">
        <v>4</v>
      </c>
      <c r="D2" s="44" t="s">
        <v>520</v>
      </c>
      <c r="E2" s="45" t="s">
        <v>2</v>
      </c>
      <c r="F2" s="165" t="s">
        <v>496</v>
      </c>
      <c r="G2" s="166" t="s">
        <v>497</v>
      </c>
      <c r="H2" s="166" t="s">
        <v>498</v>
      </c>
      <c r="I2" s="166" t="s">
        <v>499</v>
      </c>
      <c r="J2" s="166" t="s">
        <v>500</v>
      </c>
    </row>
    <row r="3" spans="1:10" ht="15.75" thickTop="1">
      <c r="A3" s="55">
        <v>51</v>
      </c>
      <c r="B3" s="55" t="str">
        <f>_xlfn.XLOOKUP($A3, PlayerData!$B$3:$B$394, PlayerData!C$3:C$394)</f>
        <v>LIV</v>
      </c>
      <c r="C3" s="55" t="str">
        <f>_xlfn.XLOOKUP($A3, PlayerData!$B$3:$B$394, PlayerData!D$3:D$394)</f>
        <v>M</v>
      </c>
      <c r="D3" s="55">
        <f>_xlfn.XLOOKUP($A3, PlayerData!$B:$B, PlayerData!F:F,,,-1)</f>
        <v>12</v>
      </c>
      <c r="E3" s="31" t="str">
        <f>_xlfn.XLOOKUP($A3, PlayerData!$B$3:$B$394, PlayerData!E$3:E$394)</f>
        <v>Salah</v>
      </c>
      <c r="F3" s="164" cm="1">
        <f t="array" ref="F3">IFERROR(0.01*_xlfn.IFS(
INDEX(FixtureTicker!$B$24:$AM$43, MATCH($B3, FixtureTicker!$A$24:$A$43, 0), PlayerForm!$X$5)="H",
_xlfn.XLOOKUP($E3, PlayerForm!$D$3:$D$394, PlayerForm!$Q$3:$Q$394)*
_xlfn.XLOOKUP(
INDEX(FixtureTicker!$B$3:$AM$22, MATCH($B3, FixtureTicker!$A$3:$A$22,0), PlayerForm!$X$5),
 TeamForm!$B$4:$B$23, TeamForm!$AD$4:$AD$23),
INDEX(FixtureTicker!$B$24:$AM$43, MATCH($B3, FixtureTicker!$A$24:$A$43,0), PlayerForm!$X$5)="A",
_xlfn.XLOOKUP($E3, PlayerForm!$D$3:$D$394, PlayerForm!$R$3:$R$394)*
_xlfn.XLOOKUP(
INDEX(FixtureTicker!$B$3:$AM$22, MATCH($B3, FixtureTicker!$A$3:$A$22,0), PlayerForm!$X$5),
 TeamForm!$B$4:$B$23, TeamForm!$AB$4:$AB$23),
INDEX(FixtureTicker!$B$24:$AM$43, MATCH($B3, FixtureTicker!$A$24:$A$43,0), PlayerForm!$X$5)="BLANK",
0),0)</f>
        <v>62.803234501347717</v>
      </c>
      <c r="G3" s="163" cm="1">
        <f t="array" ref="G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
),0)</f>
        <v>76.347708894878721</v>
      </c>
      <c r="H3" s="163" cm="1">
        <f t="array" ref="H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
),0)</f>
        <v>137.06844073760394</v>
      </c>
      <c r="I3" s="163" cm="1">
        <f t="array" ref="I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
),0)</f>
        <v>212.82666053136046</v>
      </c>
      <c r="J3" s="163" cm="1">
        <f t="array" ref="J3">IFERROR(0.01*SUM(
_xlfn.IFS(
INDEX(FixtureTicker!$B$24:$AM$43, MATCH($B3, FixtureTicker!$A$24:$A$43), PlayerForm!$X$5)="H",
_xlfn.XLOOKUP($E3, PlayerForm!$D$3:$D$394, PlayerForm!$Q$3:$Q$394)*
_xlfn.XLOOKUP(
INDEX(FixtureTicker!$B$3:$AM$22, MATCH($B3, FixtureTicker!$A$3:$A$22), PlayerForm!$X$5),
 TeamForm!$B$4:$B$23, TeamForm!$AD$4:$AD$23),
INDEX(FixtureTicker!$B$24:$AM$43, MATCH($B3, FixtureTicker!$A$24:$A$43), PlayerForm!$X$5)="A",
_xlfn.XLOOKUP($E3, PlayerForm!$D$3:$D$394, PlayerForm!$R$3:$R$394)*
_xlfn.XLOOKUP(
INDEX(FixtureTicker!$B$3:$AM$22, MATCH($B3, FixtureTicker!$A$3:$A$22), PlayerForm!$X$5),
 TeamForm!$B$4:$B$23, TeamForm!$AB$4:$AB$23),
INDEX(FixtureTicker!$B$24:$AM$43, MATCH($B3, FixtureTicker!$A$24:$A$43), PlayerForm!$X$5)="BLANK",
0
),
_xlfn.IFS(
INDEX(FixtureTicker!$B$24:$AM$43, MATCH($B3, FixtureTicker!$A$24:$A$43), PlayerForm!$X$5+1)="H",
_xlfn.XLOOKUP($E3, PlayerForm!$D$3:$D$394, PlayerForm!$Q$3:$Q$394)*
_xlfn.XLOOKUP(
INDEX(FixtureTicker!$B$3:$AM$22, MATCH($B3, FixtureTicker!$A$3:$A$22), PlayerForm!$X$5+1),
 TeamForm!$B$4:$B$23, TeamForm!$AD$4:$AD$23),
INDEX(FixtureTicker!$B$24:$AM$43, MATCH($B3, FixtureTicker!$A$24:$A$43), PlayerForm!$X$5+1)="A",
_xlfn.XLOOKUP($E3, PlayerForm!$D$3:$D$394, PlayerForm!$R$3:$R$394)*
_xlfn.XLOOKUP(
INDEX(FixtureTicker!$B$3:$AM$22, MATCH($B3, FixtureTicker!$A$3:$A$22), PlayerForm!$X$5+1),
 TeamForm!$B$4:$B$23, TeamForm!$AB$4:$AB$23),
INDEX(FixtureTicker!$B$24:$AM$43, MATCH($B3, FixtureTicker!$A$24:$A$43), PlayerForm!$X$5+1)="BLANK",
0
),
_xlfn.IFS(
INDEX(FixtureTicker!$B$24:$AM$43, MATCH($B3, FixtureTicker!$A$24:$A$43), PlayerForm!$X$5+2)="H",
_xlfn.XLOOKUP($E3, PlayerForm!$D$3:$D$394, PlayerForm!$Q$3:$Q$394)*
_xlfn.XLOOKUP(
INDEX(FixtureTicker!$B$3:$AM$22, MATCH($B3, FixtureTicker!$A$3:$A$22), PlayerForm!$X$5+2),
 TeamForm!$B$4:$B$23, TeamForm!$AD$4:$AD$23),
INDEX(FixtureTicker!$B$24:$AM$43, MATCH($B3, FixtureTicker!$A$24:$A$43), PlayerForm!$X$5+2)="A",
_xlfn.XLOOKUP($E3, PlayerForm!$D$3:$D$394, PlayerForm!$R$3:$R$394)*
_xlfn.XLOOKUP(
INDEX(FixtureTicker!$B$3:$AM$22, MATCH($B3, FixtureTicker!$A$3:$A$22), PlayerForm!$X$5+2),
 TeamForm!$B$4:$B$23, TeamForm!$AB$4:$AB$23),
INDEX(FixtureTicker!$B$24:$AM$43, MATCH($B3, FixtureTicker!$A$24:$A$43), PlayerForm!$X$5+2)="BLANK",
0
),
_xlfn.IFS(
INDEX(FixtureTicker!$B$24:$AM$43, MATCH($B3, FixtureTicker!$A$24:$A$43), PlayerForm!$X$5+3)="H",
_xlfn.XLOOKUP($E3, PlayerForm!$D$3:$D$394, PlayerForm!$Q$3:$Q$394)*
_xlfn.XLOOKUP(
INDEX(FixtureTicker!$B$3:$AM$22, MATCH($B3, FixtureTicker!$A$3:$A$22), PlayerForm!$X$5+3),
 TeamForm!$B$4:$B$23, TeamForm!$AD$4:$AD$23),
INDEX(FixtureTicker!$B$24:$AM$43, MATCH($B3, FixtureTicker!$A$24:$A$43), PlayerForm!$X$5+3)="A",
_xlfn.XLOOKUP($E3, PlayerForm!$D$3:$D$394, PlayerForm!$R$3:$R$394)*
_xlfn.XLOOKUP(
INDEX(FixtureTicker!$B$3:$AM$22, MATCH($B3, FixtureTicker!$A$3:$A$22), PlayerForm!$X$5+3),
 TeamForm!$B$4:$B$23, TeamForm!$AB$4:$AB$23),
INDEX(FixtureTicker!$B$24:$AM$43, MATCH($B3, FixtureTicker!$A$24:$A$43), PlayerForm!$X$5+3)="BLANK",
0
),
_xlfn.IFS(
INDEX(FixtureTicker!$B$24:$AM$43, MATCH($B3, FixtureTicker!$A$24:$A$43), PlayerForm!$X$5+4)="H",
_xlfn.XLOOKUP($E3, PlayerForm!$D$3:$D$394, PlayerForm!$Q$3:$Q$394)*
_xlfn.XLOOKUP(
INDEX(FixtureTicker!$B$3:$AM$22, MATCH($B3, FixtureTicker!$A$3:$A$22), PlayerForm!$X$5+4),
 TeamForm!$B$4:$B$23, TeamForm!$AD$4:$AD$23),
INDEX(FixtureTicker!$B$24:$AM$43, MATCH($B3, FixtureTicker!$A$24:$A$43), PlayerForm!$X$5+4)="A",
_xlfn.XLOOKUP($E3, PlayerForm!$D$3:$D$394, PlayerForm!$R$3:$R$394)*
_xlfn.XLOOKUP(
INDEX(FixtureTicker!$B$3:$AM$22, MATCH($B3, FixtureTicker!$A$3:$A$22), PlayerForm!$X$5+4),
 TeamForm!$B$4:$B$23, TeamForm!$AB$4:$AB$23),
INDEX(FixtureTicker!$B$24:$AM$43, MATCH($B3, FixtureTicker!$A$24:$A$43), PlayerForm!$X$5+4)="BLANK",
0
),
_xlfn.IFS(
INDEX(FixtureTicker!$B$24:$AM$43, MATCH($B3, FixtureTicker!$A$24:$A$43), PlayerForm!$X$5+5)="H",
_xlfn.XLOOKUP($E3, PlayerForm!$D$3:$D$394, PlayerForm!$Q$3:$Q$394)*
_xlfn.XLOOKUP(
INDEX(FixtureTicker!$B$3:$AM$22, MATCH($B3, FixtureTicker!$A$3:$A$22), PlayerForm!$X$5+5),
 TeamForm!$B$4:$B$23, TeamForm!$AD$4:$AD$23),
INDEX(FixtureTicker!$B$24:$AM$43, MATCH($B3, FixtureTicker!$A$24:$A$43), PlayerForm!$X$5+5)="A",
_xlfn.XLOOKUP($E3, PlayerForm!$D$3:$D$394, PlayerForm!$R$3:$R$394)*
_xlfn.XLOOKUP(
INDEX(FixtureTicker!$B$3:$AM$22, MATCH($B3, FixtureTicker!$A$3:$A$22), PlayerForm!$X$5+5),
 TeamForm!$B$4:$B$23, TeamForm!$AB$4:$AB$23),
INDEX(FixtureTicker!$B$24:$AM$43, MATCH($B3, FixtureTicker!$A$24:$A$43), PlayerForm!$X$5+5)="BLANK",
0
),
_xlfn.IFS(
INDEX(FixtureTicker!$B$24:$AM$43, MATCH($B3, FixtureTicker!$A$24:$A$43), PlayerForm!$X$5+6)="H",
_xlfn.XLOOKUP($E3, PlayerForm!$D$3:$D$394, PlayerForm!$Q$3:$Q$394)*
_xlfn.XLOOKUP(
INDEX(FixtureTicker!$B$3:$AM$22, MATCH($B3, FixtureTicker!$A$3:$A$22), PlayerForm!$X$5+6),
 TeamForm!$B$4:$B$23, TeamForm!$AD$4:$AD$23),
INDEX(FixtureTicker!$B$24:$AM$43, MATCH($B3, FixtureTicker!$A$24:$A$43), PlayerForm!$X$5+6)="A",
_xlfn.XLOOKUP($E3, PlayerForm!$D$3:$D$394, PlayerForm!$R$3:$R$394)*
_xlfn.XLOOKUP(
INDEX(FixtureTicker!$B$3:$AM$22, MATCH($B3, FixtureTicker!$A$3:$A$22), PlayerForm!$X$5+6),
 TeamForm!$B$4:$B$23, TeamForm!$AB$4:$AB$23),
INDEX(FixtureTicker!$B$24:$AM$43, MATCH($B3, FixtureTicker!$A$24:$A$43), PlayerForm!$X$5+6)="BLANK",
0
),
_xlfn.IFS(
INDEX(FixtureTicker!$B$24:$AM$43, MATCH($B3, FixtureTicker!$A$24:$A$43), PlayerForm!$X$5+7)="H",
_xlfn.XLOOKUP($E3, PlayerForm!$D$3:$D$394, PlayerForm!$Q$3:$Q$394)*
_xlfn.XLOOKUP(
INDEX(FixtureTicker!$B$3:$AM$22, MATCH($B3, FixtureTicker!$A$3:$A$22), PlayerForm!$X$5+7),
 TeamForm!$B$4:$B$23, TeamForm!$AD$4:$AD$23),
INDEX(FixtureTicker!$B$24:$AM$43, MATCH($B3, FixtureTicker!$A$24:$A$43), PlayerForm!$X$5+7)="A",
_xlfn.XLOOKUP($E3, PlayerForm!$D$3:$D$394, PlayerForm!$R$3:$R$394)*
_xlfn.XLOOKUP(
INDEX(FixtureTicker!$B$3:$AM$22, MATCH($B3, FixtureTicker!$A$3:$A$22), PlayerForm!$X$5+7),
 TeamForm!$B$4:$B$23, TeamForm!$AB$4:$AB$23),
INDEX(FixtureTicker!$B$24:$AM$43, MATCH($B3, FixtureTicker!$A$24:$A$43), PlayerForm!$X$5+7)="BLANK",
0
)
),0)</f>
        <v>269.50540699681738</v>
      </c>
    </row>
    <row r="4" spans="1:10">
      <c r="A4" s="55">
        <v>57</v>
      </c>
      <c r="B4" s="55" t="str">
        <f>_xlfn.XLOOKUP($A4, PlayerData!$B$3:$B$394, PlayerData!C$3:C$394)</f>
        <v>MUN</v>
      </c>
      <c r="C4" s="55" t="str">
        <f>_xlfn.XLOOKUP($A4, PlayerData!$B$3:$B$394, PlayerData!D$3:D$394)</f>
        <v>M</v>
      </c>
      <c r="D4" s="55">
        <f>_xlfn.XLOOKUP($A4, PlayerData!$B:$B, PlayerData!F:F,,,-1)</f>
        <v>9.5</v>
      </c>
      <c r="E4" s="31" t="str">
        <f>_xlfn.XLOOKUP($A4, PlayerData!$B$3:$B$394, PlayerData!E$3:E$394)</f>
        <v>Rashford</v>
      </c>
      <c r="F4" s="164" cm="1">
        <f t="array" ref="F4">IFERROR(0.01*_xlfn.IFS(
INDEX(FixtureTicker!$B$24:$AM$43, MATCH($B4, FixtureTicker!$A$24:$A$43, 0), PlayerForm!$X$5)="H",
_xlfn.XLOOKUP($E4, PlayerForm!$D$3:$D$394, PlayerForm!$Q$3:$Q$394)*
_xlfn.XLOOKUP(
INDEX(FixtureTicker!$B$3:$AM$22, MATCH($B4, FixtureTicker!$A$3:$A$22,0), PlayerForm!$X$5),
 TeamForm!$B$4:$B$23, TeamForm!$AD$4:$AD$23),
INDEX(FixtureTicker!$B$24:$AM$43, MATCH($B4, FixtureTicker!$A$24:$A$43,0), PlayerForm!$X$5)="A",
_xlfn.XLOOKUP($E4, PlayerForm!$D$3:$D$394, PlayerForm!$R$3:$R$394)*
_xlfn.XLOOKUP(
INDEX(FixtureTicker!$B$3:$AM$22, MATCH($B4, FixtureTicker!$A$3:$A$22,0), PlayerForm!$X$5),
 TeamForm!$B$4:$B$23, TeamForm!$AB$4:$AB$23),
INDEX(FixtureTicker!$B$24:$AM$43, MATCH($B4, FixtureTicker!$A$24:$A$43,0), PlayerForm!$X$5)="BLANK",
0),0)</f>
        <v>0</v>
      </c>
      <c r="G4" s="163" cm="1">
        <f t="array" ref="G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
),0)</f>
        <v>53.29828180981221</v>
      </c>
      <c r="H4" s="163" cm="1">
        <f t="array" ref="H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),
_xlfn.IFS(
INDEX(FixtureTicker!$B$24:$AM$43, MATCH($B4, FixtureTicker!$A$24:$A$43), PlayerForm!$X$5+2)="H",
_xlfn.XLOOKUP($E4, PlayerForm!$D$3:$D$394, PlayerForm!$Q$3:$Q$394)*
_xlfn.XLOOKUP(
INDEX(FixtureTicker!$B$3:$AM$22, MATCH($B4, FixtureTicker!$A$3:$A$22), PlayerForm!$X$5+2),
 TeamForm!$B$4:$B$23, TeamForm!$AD$4:$AD$23),
INDEX(FixtureTicker!$B$24:$AM$43, MATCH($B4, FixtureTicker!$A$24:$A$43), PlayerForm!$X$5+2)="A",
_xlfn.XLOOKUP($E4, PlayerForm!$D$3:$D$394, PlayerForm!$R$3:$R$394)*
_xlfn.XLOOKUP(
INDEX(FixtureTicker!$B$3:$AM$22, MATCH($B4, FixtureTicker!$A$3:$A$22), PlayerForm!$X$5+2),
 TeamForm!$B$4:$B$23, TeamForm!$AB$4:$AB$23),
INDEX(FixtureTicker!$B$24:$AM$43, MATCH($B4, FixtureTicker!$A$24:$A$43), PlayerForm!$X$5+2)="BLANK",
0
),
_xlfn.IFS(
INDEX(FixtureTicker!$B$24:$AM$43, MATCH($B4, FixtureTicker!$A$24:$A$43), PlayerForm!$X$5+3)="H",
_xlfn.XLOOKUP($E4, PlayerForm!$D$3:$D$394, PlayerForm!$Q$3:$Q$394)*
_xlfn.XLOOKUP(
INDEX(FixtureTicker!$B$3:$AM$22, MATCH($B4, FixtureTicker!$A$3:$A$22), PlayerForm!$X$5+3),
 TeamForm!$B$4:$B$23, TeamForm!$AD$4:$AD$23),
INDEX(FixtureTicker!$B$24:$AM$43, MATCH($B4, FixtureTicker!$A$24:$A$43), PlayerForm!$X$5+3)="A",
_xlfn.XLOOKUP($E4, PlayerForm!$D$3:$D$394, PlayerForm!$R$3:$R$394)*
_xlfn.XLOOKUP(
INDEX(FixtureTicker!$B$3:$AM$22, MATCH($B4, FixtureTicker!$A$3:$A$22), PlayerForm!$X$5+3),
 TeamForm!$B$4:$B$23, TeamForm!$AB$4:$AB$23),
INDEX(FixtureTicker!$B$24:$AM$43, MATCH($B4, FixtureTicker!$A$24:$A$43), PlayerForm!$X$5+3)="BLANK",
0
)
),0)</f>
        <v>104.98495154573354</v>
      </c>
      <c r="I4" s="163" cm="1">
        <f t="array" ref="I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),
_xlfn.IFS(
INDEX(FixtureTicker!$B$24:$AM$43, MATCH($B4, FixtureTicker!$A$24:$A$43), PlayerForm!$X$5+2)="H",
_xlfn.XLOOKUP($E4, PlayerForm!$D$3:$D$394, PlayerForm!$Q$3:$Q$394)*
_xlfn.XLOOKUP(
INDEX(FixtureTicker!$B$3:$AM$22, MATCH($B4, FixtureTicker!$A$3:$A$22), PlayerForm!$X$5+2),
 TeamForm!$B$4:$B$23, TeamForm!$AD$4:$AD$23),
INDEX(FixtureTicker!$B$24:$AM$43, MATCH($B4, FixtureTicker!$A$24:$A$43), PlayerForm!$X$5+2)="A",
_xlfn.XLOOKUP($E4, PlayerForm!$D$3:$D$394, PlayerForm!$R$3:$R$394)*
_xlfn.XLOOKUP(
INDEX(FixtureTicker!$B$3:$AM$22, MATCH($B4, FixtureTicker!$A$3:$A$22), PlayerForm!$X$5+2),
 TeamForm!$B$4:$B$23, TeamForm!$AB$4:$AB$23),
INDEX(FixtureTicker!$B$24:$AM$43, MATCH($B4, FixtureTicker!$A$24:$A$43), PlayerForm!$X$5+2)="BLANK",
0
),
_xlfn.IFS(
INDEX(FixtureTicker!$B$24:$AM$43, MATCH($B4, FixtureTicker!$A$24:$A$43), PlayerForm!$X$5+3)="H",
_xlfn.XLOOKUP($E4, PlayerForm!$D$3:$D$394, PlayerForm!$Q$3:$Q$394)*
_xlfn.XLOOKUP(
INDEX(FixtureTicker!$B$3:$AM$22, MATCH($B4, FixtureTicker!$A$3:$A$22), PlayerForm!$X$5+3),
 TeamForm!$B$4:$B$23, TeamForm!$AD$4:$AD$23),
INDEX(FixtureTicker!$B$24:$AM$43, MATCH($B4, FixtureTicker!$A$24:$A$43), PlayerForm!$X$5+3)="A",
_xlfn.XLOOKUP($E4, PlayerForm!$D$3:$D$394, PlayerForm!$R$3:$R$394)*
_xlfn.XLOOKUP(
INDEX(FixtureTicker!$B$3:$AM$22, MATCH($B4, FixtureTicker!$A$3:$A$22), PlayerForm!$X$5+3),
 TeamForm!$B$4:$B$23, TeamForm!$AB$4:$AB$23),
INDEX(FixtureTicker!$B$24:$AM$43, MATCH($B4, FixtureTicker!$A$24:$A$43), PlayerForm!$X$5+3)="BLANK",
0
),
_xlfn.IFS(
INDEX(FixtureTicker!$B$24:$AM$43, MATCH($B4, FixtureTicker!$A$24:$A$43), PlayerForm!$X$5+4)="H",
_xlfn.XLOOKUP($E4, PlayerForm!$D$3:$D$394, PlayerForm!$Q$3:$Q$394)*
_xlfn.XLOOKUP(
INDEX(FixtureTicker!$B$3:$AM$22, MATCH($B4, FixtureTicker!$A$3:$A$22), PlayerForm!$X$5+4),
 TeamForm!$B$4:$B$23, TeamForm!$AD$4:$AD$23),
INDEX(FixtureTicker!$B$24:$AM$43, MATCH($B4, FixtureTicker!$A$24:$A$43), PlayerForm!$X$5+4)="A",
_xlfn.XLOOKUP($E4, PlayerForm!$D$3:$D$394, PlayerForm!$R$3:$R$394)*
_xlfn.XLOOKUP(
INDEX(FixtureTicker!$B$3:$AM$22, MATCH($B4, FixtureTicker!$A$3:$A$22), PlayerForm!$X$5+4),
 TeamForm!$B$4:$B$23, TeamForm!$AB$4:$AB$23),
INDEX(FixtureTicker!$B$24:$AM$43, MATCH($B4, FixtureTicker!$A$24:$A$43), PlayerForm!$X$5+4)="BLANK",
0
),
_xlfn.IFS(
INDEX(FixtureTicker!$B$24:$AM$43, MATCH($B4, FixtureTicker!$A$24:$A$43), PlayerForm!$X$5+5)="H",
_xlfn.XLOOKUP($E4, PlayerForm!$D$3:$D$394, PlayerForm!$Q$3:$Q$394)*
_xlfn.XLOOKUP(
INDEX(FixtureTicker!$B$3:$AM$22, MATCH($B4, FixtureTicker!$A$3:$A$22), PlayerForm!$X$5+5),
 TeamForm!$B$4:$B$23, TeamForm!$AD$4:$AD$23),
INDEX(FixtureTicker!$B$24:$AM$43, MATCH($B4, FixtureTicker!$A$24:$A$43), PlayerForm!$X$5+5)="A",
_xlfn.XLOOKUP($E4, PlayerForm!$D$3:$D$394, PlayerForm!$R$3:$R$394)*
_xlfn.XLOOKUP(
INDEX(FixtureTicker!$B$3:$AM$22, MATCH($B4, FixtureTicker!$A$3:$A$22), PlayerForm!$X$5+5),
 TeamForm!$B$4:$B$23, TeamForm!$AB$4:$AB$23),
INDEX(FixtureTicker!$B$24:$AM$43, MATCH($B4, FixtureTicker!$A$24:$A$43), PlayerForm!$X$5+5)="BLANK",
0
)
),0)</f>
        <v>170.66391956511023</v>
      </c>
      <c r="J4" s="163" cm="1">
        <f t="array" ref="J4">IFERROR(0.01*SUM(
_xlfn.IFS(
INDEX(FixtureTicker!$B$24:$AM$43, MATCH($B4, FixtureTicker!$A$24:$A$43), PlayerForm!$X$5)="H",
_xlfn.XLOOKUP($E4, PlayerForm!$D$3:$D$394, PlayerForm!$Q$3:$Q$394)*
_xlfn.XLOOKUP(
INDEX(FixtureTicker!$B$3:$AM$22, MATCH($B4, FixtureTicker!$A$3:$A$22), PlayerForm!$X$5),
 TeamForm!$B$4:$B$23, TeamForm!$AD$4:$AD$23),
INDEX(FixtureTicker!$B$24:$AM$43, MATCH($B4, FixtureTicker!$A$24:$A$43), PlayerForm!$X$5)="A",
_xlfn.XLOOKUP($E4, PlayerForm!$D$3:$D$394, PlayerForm!$R$3:$R$394)*
_xlfn.XLOOKUP(
INDEX(FixtureTicker!$B$3:$AM$22, MATCH($B4, FixtureTicker!$A$3:$A$22), PlayerForm!$X$5),
 TeamForm!$B$4:$B$23, TeamForm!$AB$4:$AB$23),
INDEX(FixtureTicker!$B$24:$AM$43, MATCH($B4, FixtureTicker!$A$24:$A$43), PlayerForm!$X$5)="BLANK",
0
),
_xlfn.IFS(
INDEX(FixtureTicker!$B$24:$AM$43, MATCH($B4, FixtureTicker!$A$24:$A$43), PlayerForm!$X$5+1)="H",
_xlfn.XLOOKUP($E4, PlayerForm!$D$3:$D$394, PlayerForm!$Q$3:$Q$394)*
_xlfn.XLOOKUP(
INDEX(FixtureTicker!$B$3:$AM$22, MATCH($B4, FixtureTicker!$A$3:$A$22), PlayerForm!$X$5+1),
 TeamForm!$B$4:$B$23, TeamForm!$AD$4:$AD$23),
INDEX(FixtureTicker!$B$24:$AM$43, MATCH($B4, FixtureTicker!$A$24:$A$43), PlayerForm!$X$5+1)="A",
_xlfn.XLOOKUP($E4, PlayerForm!$D$3:$D$394, PlayerForm!$R$3:$R$394)*
_xlfn.XLOOKUP(
INDEX(FixtureTicker!$B$3:$AM$22, MATCH($B4, FixtureTicker!$A$3:$A$22), PlayerForm!$X$5+1),
 TeamForm!$B$4:$B$23, TeamForm!$AB$4:$AB$23),
INDEX(FixtureTicker!$B$24:$AM$43, MATCH($B4, FixtureTicker!$A$24:$A$43), PlayerForm!$X$5+1)="BLANK",
0
),
_xlfn.IFS(
INDEX(FixtureTicker!$B$24:$AM$43, MATCH($B4, FixtureTicker!$A$24:$A$43), PlayerForm!$X$5+2)="H",
_xlfn.XLOOKUP($E4, PlayerForm!$D$3:$D$394, PlayerForm!$Q$3:$Q$394)*
_xlfn.XLOOKUP(
INDEX(FixtureTicker!$B$3:$AM$22, MATCH($B4, FixtureTicker!$A$3:$A$22), PlayerForm!$X$5+2),
 TeamForm!$B$4:$B$23, TeamForm!$AD$4:$AD$23),
INDEX(FixtureTicker!$B$24:$AM$43, MATCH($B4, FixtureTicker!$A$24:$A$43), PlayerForm!$X$5+2)="A",
_xlfn.XLOOKUP($E4, PlayerForm!$D$3:$D$394, PlayerForm!$R$3:$R$394)*
_xlfn.XLOOKUP(
INDEX(FixtureTicker!$B$3:$AM$22, MATCH($B4, FixtureTicker!$A$3:$A$22), PlayerForm!$X$5+2),
 TeamForm!$B$4:$B$23, TeamForm!$AB$4:$AB$23),
INDEX(FixtureTicker!$B$24:$AM$43, MATCH($B4, FixtureTicker!$A$24:$A$43), PlayerForm!$X$5+2)="BLANK",
0
),
_xlfn.IFS(
INDEX(FixtureTicker!$B$24:$AM$43, MATCH($B4, FixtureTicker!$A$24:$A$43), PlayerForm!$X$5+3)="H",
_xlfn.XLOOKUP($E4, PlayerForm!$D$3:$D$394, PlayerForm!$Q$3:$Q$394)*
_xlfn.XLOOKUP(
INDEX(FixtureTicker!$B$3:$AM$22, MATCH($B4, FixtureTicker!$A$3:$A$22), PlayerForm!$X$5+3),
 TeamForm!$B$4:$B$23, TeamForm!$AD$4:$AD$23),
INDEX(FixtureTicker!$B$24:$AM$43, MATCH($B4, FixtureTicker!$A$24:$A$43), PlayerForm!$X$5+3)="A",
_xlfn.XLOOKUP($E4, PlayerForm!$D$3:$D$394, PlayerForm!$R$3:$R$394)*
_xlfn.XLOOKUP(
INDEX(FixtureTicker!$B$3:$AM$22, MATCH($B4, FixtureTicker!$A$3:$A$22), PlayerForm!$X$5+3),
 TeamForm!$B$4:$B$23, TeamForm!$AB$4:$AB$23),
INDEX(FixtureTicker!$B$24:$AM$43, MATCH($B4, FixtureTicker!$A$24:$A$43), PlayerForm!$X$5+3)="BLANK",
0
),
_xlfn.IFS(
INDEX(FixtureTicker!$B$24:$AM$43, MATCH($B4, FixtureTicker!$A$24:$A$43), PlayerForm!$X$5+4)="H",
_xlfn.XLOOKUP($E4, PlayerForm!$D$3:$D$394, PlayerForm!$Q$3:$Q$394)*
_xlfn.XLOOKUP(
INDEX(FixtureTicker!$B$3:$AM$22, MATCH($B4, FixtureTicker!$A$3:$A$22), PlayerForm!$X$5+4),
 TeamForm!$B$4:$B$23, TeamForm!$AD$4:$AD$23),
INDEX(FixtureTicker!$B$24:$AM$43, MATCH($B4, FixtureTicker!$A$24:$A$43), PlayerForm!$X$5+4)="A",
_xlfn.XLOOKUP($E4, PlayerForm!$D$3:$D$394, PlayerForm!$R$3:$R$394)*
_xlfn.XLOOKUP(
INDEX(FixtureTicker!$B$3:$AM$22, MATCH($B4, FixtureTicker!$A$3:$A$22), PlayerForm!$X$5+4),
 TeamForm!$B$4:$B$23, TeamForm!$AB$4:$AB$23),
INDEX(FixtureTicker!$B$24:$AM$43, MATCH($B4, FixtureTicker!$A$24:$A$43), PlayerForm!$X$5+4)="BLANK",
0
),
_xlfn.IFS(
INDEX(FixtureTicker!$B$24:$AM$43, MATCH($B4, FixtureTicker!$A$24:$A$43), PlayerForm!$X$5+5)="H",
_xlfn.XLOOKUP($E4, PlayerForm!$D$3:$D$394, PlayerForm!$Q$3:$Q$394)*
_xlfn.XLOOKUP(
INDEX(FixtureTicker!$B$3:$AM$22, MATCH($B4, FixtureTicker!$A$3:$A$22), PlayerForm!$X$5+5),
 TeamForm!$B$4:$B$23, TeamForm!$AD$4:$AD$23),
INDEX(FixtureTicker!$B$24:$AM$43, MATCH($B4, FixtureTicker!$A$24:$A$43), PlayerForm!$X$5+5)="A",
_xlfn.XLOOKUP($E4, PlayerForm!$D$3:$D$394, PlayerForm!$R$3:$R$394)*
_xlfn.XLOOKUP(
INDEX(FixtureTicker!$B$3:$AM$22, MATCH($B4, FixtureTicker!$A$3:$A$22), PlayerForm!$X$5+5),
 TeamForm!$B$4:$B$23, TeamForm!$AB$4:$AB$23),
INDEX(FixtureTicker!$B$24:$AM$43, MATCH($B4, FixtureTicker!$A$24:$A$43), PlayerForm!$X$5+5)="BLANK",
0
),
_xlfn.IFS(
INDEX(FixtureTicker!$B$24:$AM$43, MATCH($B4, FixtureTicker!$A$24:$A$43), PlayerForm!$X$5+6)="H",
_xlfn.XLOOKUP($E4, PlayerForm!$D$3:$D$394, PlayerForm!$Q$3:$Q$394)*
_xlfn.XLOOKUP(
INDEX(FixtureTicker!$B$3:$AM$22, MATCH($B4, FixtureTicker!$A$3:$A$22), PlayerForm!$X$5+6),
 TeamForm!$B$4:$B$23, TeamForm!$AD$4:$AD$23),
INDEX(FixtureTicker!$B$24:$AM$43, MATCH($B4, FixtureTicker!$A$24:$A$43), PlayerForm!$X$5+6)="A",
_xlfn.XLOOKUP($E4, PlayerForm!$D$3:$D$394, PlayerForm!$R$3:$R$394)*
_xlfn.XLOOKUP(
INDEX(FixtureTicker!$B$3:$AM$22, MATCH($B4, FixtureTicker!$A$3:$A$22), PlayerForm!$X$5+6),
 TeamForm!$B$4:$B$23, TeamForm!$AB$4:$AB$23),
INDEX(FixtureTicker!$B$24:$AM$43, MATCH($B4, FixtureTicker!$A$24:$A$43), PlayerForm!$X$5+6)="BLANK",
0
),
_xlfn.IFS(
INDEX(FixtureTicker!$B$24:$AM$43, MATCH($B4, FixtureTicker!$A$24:$A$43), PlayerForm!$X$5+7)="H",
_xlfn.XLOOKUP($E4, PlayerForm!$D$3:$D$394, PlayerForm!$Q$3:$Q$394)*
_xlfn.XLOOKUP(
INDEX(FixtureTicker!$B$3:$AM$22, MATCH($B4, FixtureTicker!$A$3:$A$22), PlayerForm!$X$5+7),
 TeamForm!$B$4:$B$23, TeamForm!$AD$4:$AD$23),
INDEX(FixtureTicker!$B$24:$AM$43, MATCH($B4, FixtureTicker!$A$24:$A$43), PlayerForm!$X$5+7)="A",
_xlfn.XLOOKUP($E4, PlayerForm!$D$3:$D$394, PlayerForm!$R$3:$R$394)*
_xlfn.XLOOKUP(
INDEX(FixtureTicker!$B$3:$AM$22, MATCH($B4, FixtureTicker!$A$3:$A$22), PlayerForm!$X$5+7),
 TeamForm!$B$4:$B$23, TeamForm!$AB$4:$AB$23),
INDEX(FixtureTicker!$B$24:$AM$43, MATCH($B4, FixtureTicker!$A$24:$A$43), PlayerForm!$X$5+7)="BLANK",
0
)
),0)</f>
        <v>222.1381939601666</v>
      </c>
    </row>
    <row r="5" spans="1:10">
      <c r="A5" s="55">
        <v>4</v>
      </c>
      <c r="B5" s="55" t="str">
        <f>_xlfn.XLOOKUP($A5, PlayerData!$B$3:$B$394, PlayerData!C$3:C$394)</f>
        <v>MCI</v>
      </c>
      <c r="C5" s="55" t="str">
        <f>_xlfn.XLOOKUP($A5, PlayerData!$B$3:$B$394, PlayerData!D$3:D$394)</f>
        <v>F</v>
      </c>
      <c r="D5" s="55">
        <f>_xlfn.XLOOKUP($A5, PlayerData!$B:$B, PlayerData!F:F,,,-1)</f>
        <v>9.5</v>
      </c>
      <c r="E5" s="31" t="str">
        <f>_xlfn.XLOOKUP($A5, PlayerData!$B$3:$B$394, PlayerData!E$3:E$394)</f>
        <v>Jesus</v>
      </c>
      <c r="F5" s="164" cm="1">
        <f t="array" ref="F5">IFERROR(0.01*_xlfn.IFS(
INDEX(FixtureTicker!$B$24:$AM$43, MATCH($B5, FixtureTicker!$A$24:$A$43, 0), PlayerForm!$X$5)="H",
_xlfn.XLOOKUP($E5, PlayerForm!$D$3:$D$394, PlayerForm!$Q$3:$Q$394)*
_xlfn.XLOOKUP(
INDEX(FixtureTicker!$B$3:$AM$22, MATCH($B5, FixtureTicker!$A$3:$A$22,0), PlayerForm!$X$5),
 TeamForm!$B$4:$B$23, TeamForm!$AD$4:$AD$23),
INDEX(FixtureTicker!$B$24:$AM$43, MATCH($B5, FixtureTicker!$A$24:$A$43,0), PlayerForm!$X$5)="A",
_xlfn.XLOOKUP($E5, PlayerForm!$D$3:$D$394, PlayerForm!$R$3:$R$394)*
_xlfn.XLOOKUP(
INDEX(FixtureTicker!$B$3:$AM$22, MATCH($B5, FixtureTicker!$A$3:$A$22,0), PlayerForm!$X$5),
 TeamForm!$B$4:$B$23, TeamForm!$AB$4:$AB$23),
INDEX(FixtureTicker!$B$24:$AM$43, MATCH($B5, FixtureTicker!$A$24:$A$43,0), PlayerForm!$X$5)="BLANK",
0),0)</f>
        <v>0</v>
      </c>
      <c r="G5" s="163" cm="1">
        <f t="array" ref="G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
),0)</f>
        <v>17.781132075471699</v>
      </c>
      <c r="H5" s="163" cm="1">
        <f t="array" ref="H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),
_xlfn.IFS(
INDEX(FixtureTicker!$B$24:$AM$43, MATCH($B5, FixtureTicker!$A$24:$A$43), PlayerForm!$X$5+2)="H",
_xlfn.XLOOKUP($E5, PlayerForm!$D$3:$D$394, PlayerForm!$Q$3:$Q$394)*
_xlfn.XLOOKUP(
INDEX(FixtureTicker!$B$3:$AM$22, MATCH($B5, FixtureTicker!$A$3:$A$22), PlayerForm!$X$5+2),
 TeamForm!$B$4:$B$23, TeamForm!$AD$4:$AD$23),
INDEX(FixtureTicker!$B$24:$AM$43, MATCH($B5, FixtureTicker!$A$24:$A$43), PlayerForm!$X$5+2)="A",
_xlfn.XLOOKUP($E5, PlayerForm!$D$3:$D$394, PlayerForm!$R$3:$R$394)*
_xlfn.XLOOKUP(
INDEX(FixtureTicker!$B$3:$AM$22, MATCH($B5, FixtureTicker!$A$3:$A$22), PlayerForm!$X$5+2),
 TeamForm!$B$4:$B$23, TeamForm!$AB$4:$AB$23),
INDEX(FixtureTicker!$B$24:$AM$43, MATCH($B5, FixtureTicker!$A$24:$A$43), PlayerForm!$X$5+2)="BLANK",
0
),
_xlfn.IFS(
INDEX(FixtureTicker!$B$24:$AM$43, MATCH($B5, FixtureTicker!$A$24:$A$43), PlayerForm!$X$5+3)="H",
_xlfn.XLOOKUP($E5, PlayerForm!$D$3:$D$394, PlayerForm!$Q$3:$Q$394)*
_xlfn.XLOOKUP(
INDEX(FixtureTicker!$B$3:$AM$22, MATCH($B5, FixtureTicker!$A$3:$A$22), PlayerForm!$X$5+3),
 TeamForm!$B$4:$B$23, TeamForm!$AD$4:$AD$23),
INDEX(FixtureTicker!$B$24:$AM$43, MATCH($B5, FixtureTicker!$A$24:$A$43), PlayerForm!$X$5+3)="A",
_xlfn.XLOOKUP($E5, PlayerForm!$D$3:$D$394, PlayerForm!$R$3:$R$394)*
_xlfn.XLOOKUP(
INDEX(FixtureTicker!$B$3:$AM$22, MATCH($B5, FixtureTicker!$A$3:$A$22), PlayerForm!$X$5+3),
 TeamForm!$B$4:$B$23, TeamForm!$AB$4:$AB$23),
INDEX(FixtureTicker!$B$24:$AM$43, MATCH($B5, FixtureTicker!$A$24:$A$43), PlayerForm!$X$5+3)="BLANK",
0
)
),0)</f>
        <v>87.574940941534024</v>
      </c>
      <c r="I5" s="163" cm="1">
        <f t="array" ref="I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),
_xlfn.IFS(
INDEX(FixtureTicker!$B$24:$AM$43, MATCH($B5, FixtureTicker!$A$24:$A$43), PlayerForm!$X$5+2)="H",
_xlfn.XLOOKUP($E5, PlayerForm!$D$3:$D$394, PlayerForm!$Q$3:$Q$394)*
_xlfn.XLOOKUP(
INDEX(FixtureTicker!$B$3:$AM$22, MATCH($B5, FixtureTicker!$A$3:$A$22), PlayerForm!$X$5+2),
 TeamForm!$B$4:$B$23, TeamForm!$AD$4:$AD$23),
INDEX(FixtureTicker!$B$24:$AM$43, MATCH($B5, FixtureTicker!$A$24:$A$43), PlayerForm!$X$5+2)="A",
_xlfn.XLOOKUP($E5, PlayerForm!$D$3:$D$394, PlayerForm!$R$3:$R$394)*
_xlfn.XLOOKUP(
INDEX(FixtureTicker!$B$3:$AM$22, MATCH($B5, FixtureTicker!$A$3:$A$22), PlayerForm!$X$5+2),
 TeamForm!$B$4:$B$23, TeamForm!$AB$4:$AB$23),
INDEX(FixtureTicker!$B$24:$AM$43, MATCH($B5, FixtureTicker!$A$24:$A$43), PlayerForm!$X$5+2)="BLANK",
0
),
_xlfn.IFS(
INDEX(FixtureTicker!$B$24:$AM$43, MATCH($B5, FixtureTicker!$A$24:$A$43), PlayerForm!$X$5+3)="H",
_xlfn.XLOOKUP($E5, PlayerForm!$D$3:$D$394, PlayerForm!$Q$3:$Q$394)*
_xlfn.XLOOKUP(
INDEX(FixtureTicker!$B$3:$AM$22, MATCH($B5, FixtureTicker!$A$3:$A$22), PlayerForm!$X$5+3),
 TeamForm!$B$4:$B$23, TeamForm!$AD$4:$AD$23),
INDEX(FixtureTicker!$B$24:$AM$43, MATCH($B5, FixtureTicker!$A$24:$A$43), PlayerForm!$X$5+3)="A",
_xlfn.XLOOKUP($E5, PlayerForm!$D$3:$D$394, PlayerForm!$R$3:$R$394)*
_xlfn.XLOOKUP(
INDEX(FixtureTicker!$B$3:$AM$22, MATCH($B5, FixtureTicker!$A$3:$A$22), PlayerForm!$X$5+3),
 TeamForm!$B$4:$B$23, TeamForm!$AB$4:$AB$23),
INDEX(FixtureTicker!$B$24:$AM$43, MATCH($B5, FixtureTicker!$A$24:$A$43), PlayerForm!$X$5+3)="BLANK",
0
),
_xlfn.IFS(
INDEX(FixtureTicker!$B$24:$AM$43, MATCH($B5, FixtureTicker!$A$24:$A$43), PlayerForm!$X$5+4)="H",
_xlfn.XLOOKUP($E5, PlayerForm!$D$3:$D$394, PlayerForm!$Q$3:$Q$394)*
_xlfn.XLOOKUP(
INDEX(FixtureTicker!$B$3:$AM$22, MATCH($B5, FixtureTicker!$A$3:$A$22), PlayerForm!$X$5+4),
 TeamForm!$B$4:$B$23, TeamForm!$AD$4:$AD$23),
INDEX(FixtureTicker!$B$24:$AM$43, MATCH($B5, FixtureTicker!$A$24:$A$43), PlayerForm!$X$5+4)="A",
_xlfn.XLOOKUP($E5, PlayerForm!$D$3:$D$394, PlayerForm!$R$3:$R$394)*
_xlfn.XLOOKUP(
INDEX(FixtureTicker!$B$3:$AM$22, MATCH($B5, FixtureTicker!$A$3:$A$22), PlayerForm!$X$5+4),
 TeamForm!$B$4:$B$23, TeamForm!$AB$4:$AB$23),
INDEX(FixtureTicker!$B$24:$AM$43, MATCH($B5, FixtureTicker!$A$24:$A$43), PlayerForm!$X$5+4)="BLANK",
0
),
_xlfn.IFS(
INDEX(FixtureTicker!$B$24:$AM$43, MATCH($B5, FixtureTicker!$A$24:$A$43), PlayerForm!$X$5+5)="H",
_xlfn.XLOOKUP($E5, PlayerForm!$D$3:$D$394, PlayerForm!$Q$3:$Q$394)*
_xlfn.XLOOKUP(
INDEX(FixtureTicker!$B$3:$AM$22, MATCH($B5, FixtureTicker!$A$3:$A$22), PlayerForm!$X$5+5),
 TeamForm!$B$4:$B$23, TeamForm!$AD$4:$AD$23),
INDEX(FixtureTicker!$B$24:$AM$43, MATCH($B5, FixtureTicker!$A$24:$A$43), PlayerForm!$X$5+5)="A",
_xlfn.XLOOKUP($E5, PlayerForm!$D$3:$D$394, PlayerForm!$R$3:$R$394)*
_xlfn.XLOOKUP(
INDEX(FixtureTicker!$B$3:$AM$22, MATCH($B5, FixtureTicker!$A$3:$A$22), PlayerForm!$X$5+5),
 TeamForm!$B$4:$B$23, TeamForm!$AB$4:$AB$23),
INDEX(FixtureTicker!$B$24:$AM$43, MATCH($B5, FixtureTicker!$A$24:$A$43), PlayerForm!$X$5+5)="BLANK",
0
)
),0)</f>
        <v>155.52909975725231</v>
      </c>
      <c r="J5" s="163" cm="1">
        <f t="array" ref="J5">IFERROR(0.01*SUM(
_xlfn.IFS(
INDEX(FixtureTicker!$B$24:$AM$43, MATCH($B5, FixtureTicker!$A$24:$A$43), PlayerForm!$X$5)="H",
_xlfn.XLOOKUP($E5, PlayerForm!$D$3:$D$394, PlayerForm!$Q$3:$Q$394)*
_xlfn.XLOOKUP(
INDEX(FixtureTicker!$B$3:$AM$22, MATCH($B5, FixtureTicker!$A$3:$A$22), PlayerForm!$X$5),
 TeamForm!$B$4:$B$23, TeamForm!$AD$4:$AD$23),
INDEX(FixtureTicker!$B$24:$AM$43, MATCH($B5, FixtureTicker!$A$24:$A$43), PlayerForm!$X$5)="A",
_xlfn.XLOOKUP($E5, PlayerForm!$D$3:$D$394, PlayerForm!$R$3:$R$394)*
_xlfn.XLOOKUP(
INDEX(FixtureTicker!$B$3:$AM$22, MATCH($B5, FixtureTicker!$A$3:$A$22), PlayerForm!$X$5),
 TeamForm!$B$4:$B$23, TeamForm!$AB$4:$AB$23),
INDEX(FixtureTicker!$B$24:$AM$43, MATCH($B5, FixtureTicker!$A$24:$A$43), PlayerForm!$X$5)="BLANK",
0
),
_xlfn.IFS(
INDEX(FixtureTicker!$B$24:$AM$43, MATCH($B5, FixtureTicker!$A$24:$A$43), PlayerForm!$X$5+1)="H",
_xlfn.XLOOKUP($E5, PlayerForm!$D$3:$D$394, PlayerForm!$Q$3:$Q$394)*
_xlfn.XLOOKUP(
INDEX(FixtureTicker!$B$3:$AM$22, MATCH($B5, FixtureTicker!$A$3:$A$22), PlayerForm!$X$5+1),
 TeamForm!$B$4:$B$23, TeamForm!$AD$4:$AD$23),
INDEX(FixtureTicker!$B$24:$AM$43, MATCH($B5, FixtureTicker!$A$24:$A$43), PlayerForm!$X$5+1)="A",
_xlfn.XLOOKUP($E5, PlayerForm!$D$3:$D$394, PlayerForm!$R$3:$R$394)*
_xlfn.XLOOKUP(
INDEX(FixtureTicker!$B$3:$AM$22, MATCH($B5, FixtureTicker!$A$3:$A$22), PlayerForm!$X$5+1),
 TeamForm!$B$4:$B$23, TeamForm!$AB$4:$AB$23),
INDEX(FixtureTicker!$B$24:$AM$43, MATCH($B5, FixtureTicker!$A$24:$A$43), PlayerForm!$X$5+1)="BLANK",
0
),
_xlfn.IFS(
INDEX(FixtureTicker!$B$24:$AM$43, MATCH($B5, FixtureTicker!$A$24:$A$43), PlayerForm!$X$5+2)="H",
_xlfn.XLOOKUP($E5, PlayerForm!$D$3:$D$394, PlayerForm!$Q$3:$Q$394)*
_xlfn.XLOOKUP(
INDEX(FixtureTicker!$B$3:$AM$22, MATCH($B5, FixtureTicker!$A$3:$A$22), PlayerForm!$X$5+2),
 TeamForm!$B$4:$B$23, TeamForm!$AD$4:$AD$23),
INDEX(FixtureTicker!$B$24:$AM$43, MATCH($B5, FixtureTicker!$A$24:$A$43), PlayerForm!$X$5+2)="A",
_xlfn.XLOOKUP($E5, PlayerForm!$D$3:$D$394, PlayerForm!$R$3:$R$394)*
_xlfn.XLOOKUP(
INDEX(FixtureTicker!$B$3:$AM$22, MATCH($B5, FixtureTicker!$A$3:$A$22), PlayerForm!$X$5+2),
 TeamForm!$B$4:$B$23, TeamForm!$AB$4:$AB$23),
INDEX(FixtureTicker!$B$24:$AM$43, MATCH($B5, FixtureTicker!$A$24:$A$43), PlayerForm!$X$5+2)="BLANK",
0
),
_xlfn.IFS(
INDEX(FixtureTicker!$B$24:$AM$43, MATCH($B5, FixtureTicker!$A$24:$A$43), PlayerForm!$X$5+3)="H",
_xlfn.XLOOKUP($E5, PlayerForm!$D$3:$D$394, PlayerForm!$Q$3:$Q$394)*
_xlfn.XLOOKUP(
INDEX(FixtureTicker!$B$3:$AM$22, MATCH($B5, FixtureTicker!$A$3:$A$22), PlayerForm!$X$5+3),
 TeamForm!$B$4:$B$23, TeamForm!$AD$4:$AD$23),
INDEX(FixtureTicker!$B$24:$AM$43, MATCH($B5, FixtureTicker!$A$24:$A$43), PlayerForm!$X$5+3)="A",
_xlfn.XLOOKUP($E5, PlayerForm!$D$3:$D$394, PlayerForm!$R$3:$R$394)*
_xlfn.XLOOKUP(
INDEX(FixtureTicker!$B$3:$AM$22, MATCH($B5, FixtureTicker!$A$3:$A$22), PlayerForm!$X$5+3),
 TeamForm!$B$4:$B$23, TeamForm!$AB$4:$AB$23),
INDEX(FixtureTicker!$B$24:$AM$43, MATCH($B5, FixtureTicker!$A$24:$A$43), PlayerForm!$X$5+3)="BLANK",
0
),
_xlfn.IFS(
INDEX(FixtureTicker!$B$24:$AM$43, MATCH($B5, FixtureTicker!$A$24:$A$43), PlayerForm!$X$5+4)="H",
_xlfn.XLOOKUP($E5, PlayerForm!$D$3:$D$394, PlayerForm!$Q$3:$Q$394)*
_xlfn.XLOOKUP(
INDEX(FixtureTicker!$B$3:$AM$22, MATCH($B5, FixtureTicker!$A$3:$A$22), PlayerForm!$X$5+4),
 TeamForm!$B$4:$B$23, TeamForm!$AD$4:$AD$23),
INDEX(FixtureTicker!$B$24:$AM$43, MATCH($B5, FixtureTicker!$A$24:$A$43), PlayerForm!$X$5+4)="A",
_xlfn.XLOOKUP($E5, PlayerForm!$D$3:$D$394, PlayerForm!$R$3:$R$394)*
_xlfn.XLOOKUP(
INDEX(FixtureTicker!$B$3:$AM$22, MATCH($B5, FixtureTicker!$A$3:$A$22), PlayerForm!$X$5+4),
 TeamForm!$B$4:$B$23, TeamForm!$AB$4:$AB$23),
INDEX(FixtureTicker!$B$24:$AM$43, MATCH($B5, FixtureTicker!$A$24:$A$43), PlayerForm!$X$5+4)="BLANK",
0
),
_xlfn.IFS(
INDEX(FixtureTicker!$B$24:$AM$43, MATCH($B5, FixtureTicker!$A$24:$A$43), PlayerForm!$X$5+5)="H",
_xlfn.XLOOKUP($E5, PlayerForm!$D$3:$D$394, PlayerForm!$Q$3:$Q$394)*
_xlfn.XLOOKUP(
INDEX(FixtureTicker!$B$3:$AM$22, MATCH($B5, FixtureTicker!$A$3:$A$22), PlayerForm!$X$5+5),
 TeamForm!$B$4:$B$23, TeamForm!$AD$4:$AD$23),
INDEX(FixtureTicker!$B$24:$AM$43, MATCH($B5, FixtureTicker!$A$24:$A$43), PlayerForm!$X$5+5)="A",
_xlfn.XLOOKUP($E5, PlayerForm!$D$3:$D$394, PlayerForm!$R$3:$R$394)*
_xlfn.XLOOKUP(
INDEX(FixtureTicker!$B$3:$AM$22, MATCH($B5, FixtureTicker!$A$3:$A$22), PlayerForm!$X$5+5),
 TeamForm!$B$4:$B$23, TeamForm!$AB$4:$AB$23),
INDEX(FixtureTicker!$B$24:$AM$43, MATCH($B5, FixtureTicker!$A$24:$A$43), PlayerForm!$X$5+5)="BLANK",
0
),
_xlfn.IFS(
INDEX(FixtureTicker!$B$24:$AM$43, MATCH($B5, FixtureTicker!$A$24:$A$43), PlayerForm!$X$5+6)="H",
_xlfn.XLOOKUP($E5, PlayerForm!$D$3:$D$394, PlayerForm!$Q$3:$Q$394)*
_xlfn.XLOOKUP(
INDEX(FixtureTicker!$B$3:$AM$22, MATCH($B5, FixtureTicker!$A$3:$A$22), PlayerForm!$X$5+6),
 TeamForm!$B$4:$B$23, TeamForm!$AD$4:$AD$23),
INDEX(FixtureTicker!$B$24:$AM$43, MATCH($B5, FixtureTicker!$A$24:$A$43), PlayerForm!$X$5+6)="A",
_xlfn.XLOOKUP($E5, PlayerForm!$D$3:$D$394, PlayerForm!$R$3:$R$394)*
_xlfn.XLOOKUP(
INDEX(FixtureTicker!$B$3:$AM$22, MATCH($B5, FixtureTicker!$A$3:$A$22), PlayerForm!$X$5+6),
 TeamForm!$B$4:$B$23, TeamForm!$AB$4:$AB$23),
INDEX(FixtureTicker!$B$24:$AM$43, MATCH($B5, FixtureTicker!$A$24:$A$43), PlayerForm!$X$5+6)="BLANK",
0
),
_xlfn.IFS(
INDEX(FixtureTicker!$B$24:$AM$43, MATCH($B5, FixtureTicker!$A$24:$A$43), PlayerForm!$X$5+7)="H",
_xlfn.XLOOKUP($E5, PlayerForm!$D$3:$D$394, PlayerForm!$Q$3:$Q$394)*
_xlfn.XLOOKUP(
INDEX(FixtureTicker!$B$3:$AM$22, MATCH($B5, FixtureTicker!$A$3:$A$22), PlayerForm!$X$5+7),
 TeamForm!$B$4:$B$23, TeamForm!$AD$4:$AD$23),
INDEX(FixtureTicker!$B$24:$AM$43, MATCH($B5, FixtureTicker!$A$24:$A$43), PlayerForm!$X$5+7)="A",
_xlfn.XLOOKUP($E5, PlayerForm!$D$3:$D$394, PlayerForm!$R$3:$R$394)*
_xlfn.XLOOKUP(
INDEX(FixtureTicker!$B$3:$AM$22, MATCH($B5, FixtureTicker!$A$3:$A$22), PlayerForm!$X$5+7),
 TeamForm!$B$4:$B$23, TeamForm!$AB$4:$AB$23),
INDEX(FixtureTicker!$B$24:$AM$43, MATCH($B5, FixtureTicker!$A$24:$A$43), PlayerForm!$X$5+7)="BLANK",
0
)
),0)</f>
        <v>202.79564518075699</v>
      </c>
    </row>
    <row r="6" spans="1:10">
      <c r="A6" s="55">
        <v>52</v>
      </c>
      <c r="B6" s="55" t="str">
        <f>_xlfn.XLOOKUP($A6, PlayerData!$B$3:$B$394, PlayerData!C$3:C$394)</f>
        <v>ARS</v>
      </c>
      <c r="C6" s="55" t="str">
        <f>_xlfn.XLOOKUP($A6, PlayerData!$B$3:$B$394, PlayerData!D$3:D$394)</f>
        <v>M</v>
      </c>
      <c r="D6" s="55">
        <f>_xlfn.XLOOKUP($A6, PlayerData!$B:$B, PlayerData!F:F,,,-1)</f>
        <v>12</v>
      </c>
      <c r="E6" s="31" t="str">
        <f>_xlfn.XLOOKUP($A6, PlayerData!$B$3:$B$394, PlayerData!E$3:E$394)</f>
        <v>Aubameyang</v>
      </c>
      <c r="F6" s="164" cm="1">
        <f t="array" ref="F6">IFERROR(0.01*_xlfn.IFS(
INDEX(FixtureTicker!$B$24:$AM$43, MATCH($B6, FixtureTicker!$A$24:$A$43, 0), PlayerForm!$X$5)="H",
_xlfn.XLOOKUP($E6, PlayerForm!$D$3:$D$394, PlayerForm!$Q$3:$Q$394)*
_xlfn.XLOOKUP(
INDEX(FixtureTicker!$B$3:$AM$22, MATCH($B6, FixtureTicker!$A$3:$A$22,0), PlayerForm!$X$5),
 TeamForm!$B$4:$B$23, TeamForm!$AD$4:$AD$23),
INDEX(FixtureTicker!$B$24:$AM$43, MATCH($B6, FixtureTicker!$A$24:$A$43,0), PlayerForm!$X$5)="A",
_xlfn.XLOOKUP($E6, PlayerForm!$D$3:$D$394, PlayerForm!$R$3:$R$394)*
_xlfn.XLOOKUP(
INDEX(FixtureTicker!$B$3:$AM$22, MATCH($B6, FixtureTicker!$A$3:$A$22,0), PlayerForm!$X$5),
 TeamForm!$B$4:$B$23, TeamForm!$AB$4:$AB$23),
INDEX(FixtureTicker!$B$24:$AM$43, MATCH($B6, FixtureTicker!$A$24:$A$43,0), PlayerForm!$X$5)="BLANK",
0),0)</f>
        <v>20.783017494113221</v>
      </c>
      <c r="G6" s="163" cm="1">
        <f t="array" ref="G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
),0)</f>
        <v>54.932788969561493</v>
      </c>
      <c r="H6" s="163" cm="1">
        <f t="array" ref="H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),
_xlfn.IFS(
INDEX(FixtureTicker!$B$24:$AM$43, MATCH($B6, FixtureTicker!$A$24:$A$43), PlayerForm!$X$5+2)="H",
_xlfn.XLOOKUP($E6, PlayerForm!$D$3:$D$394, PlayerForm!$Q$3:$Q$394)*
_xlfn.XLOOKUP(
INDEX(FixtureTicker!$B$3:$AM$22, MATCH($B6, FixtureTicker!$A$3:$A$22), PlayerForm!$X$5+2),
 TeamForm!$B$4:$B$23, TeamForm!$AD$4:$AD$23),
INDEX(FixtureTicker!$B$24:$AM$43, MATCH($B6, FixtureTicker!$A$24:$A$43), PlayerForm!$X$5+2)="A",
_xlfn.XLOOKUP($E6, PlayerForm!$D$3:$D$394, PlayerForm!$R$3:$R$394)*
_xlfn.XLOOKUP(
INDEX(FixtureTicker!$B$3:$AM$22, MATCH($B6, FixtureTicker!$A$3:$A$22), PlayerForm!$X$5+2),
 TeamForm!$B$4:$B$23, TeamForm!$AB$4:$AB$23),
INDEX(FixtureTicker!$B$24:$AM$43, MATCH($B6, FixtureTicker!$A$24:$A$43), PlayerForm!$X$5+2)="BLANK",
0
),
_xlfn.IFS(
INDEX(FixtureTicker!$B$24:$AM$43, MATCH($B6, FixtureTicker!$A$24:$A$43), PlayerForm!$X$5+3)="H",
_xlfn.XLOOKUP($E6, PlayerForm!$D$3:$D$394, PlayerForm!$Q$3:$Q$394)*
_xlfn.XLOOKUP(
INDEX(FixtureTicker!$B$3:$AM$22, MATCH($B6, FixtureTicker!$A$3:$A$22), PlayerForm!$X$5+3),
 TeamForm!$B$4:$B$23, TeamForm!$AD$4:$AD$23),
INDEX(FixtureTicker!$B$24:$AM$43, MATCH($B6, FixtureTicker!$A$24:$A$43), PlayerForm!$X$5+3)="A",
_xlfn.XLOOKUP($E6, PlayerForm!$D$3:$D$394, PlayerForm!$R$3:$R$394)*
_xlfn.XLOOKUP(
INDEX(FixtureTicker!$B$3:$AM$22, MATCH($B6, FixtureTicker!$A$3:$A$22), PlayerForm!$X$5+3),
 TeamForm!$B$4:$B$23, TeamForm!$AB$4:$AB$23),
INDEX(FixtureTicker!$B$24:$AM$43, MATCH($B6, FixtureTicker!$A$24:$A$43), PlayerForm!$X$5+3)="BLANK",
0
)
),0)</f>
        <v>107.25246445574467</v>
      </c>
      <c r="I6" s="163" cm="1">
        <f t="array" ref="I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),
_xlfn.IFS(
INDEX(FixtureTicker!$B$24:$AM$43, MATCH($B6, FixtureTicker!$A$24:$A$43), PlayerForm!$X$5+2)="H",
_xlfn.XLOOKUP($E6, PlayerForm!$D$3:$D$394, PlayerForm!$Q$3:$Q$394)*
_xlfn.XLOOKUP(
INDEX(FixtureTicker!$B$3:$AM$22, MATCH($B6, FixtureTicker!$A$3:$A$22), PlayerForm!$X$5+2),
 TeamForm!$B$4:$B$23, TeamForm!$AD$4:$AD$23),
INDEX(FixtureTicker!$B$24:$AM$43, MATCH($B6, FixtureTicker!$A$24:$A$43), PlayerForm!$X$5+2)="A",
_xlfn.XLOOKUP($E6, PlayerForm!$D$3:$D$394, PlayerForm!$R$3:$R$394)*
_xlfn.XLOOKUP(
INDEX(FixtureTicker!$B$3:$AM$22, MATCH($B6, FixtureTicker!$A$3:$A$22), PlayerForm!$X$5+2),
 TeamForm!$B$4:$B$23, TeamForm!$AB$4:$AB$23),
INDEX(FixtureTicker!$B$24:$AM$43, MATCH($B6, FixtureTicker!$A$24:$A$43), PlayerForm!$X$5+2)="BLANK",
0
),
_xlfn.IFS(
INDEX(FixtureTicker!$B$24:$AM$43, MATCH($B6, FixtureTicker!$A$24:$A$43), PlayerForm!$X$5+3)="H",
_xlfn.XLOOKUP($E6, PlayerForm!$D$3:$D$394, PlayerForm!$Q$3:$Q$394)*
_xlfn.XLOOKUP(
INDEX(FixtureTicker!$B$3:$AM$22, MATCH($B6, FixtureTicker!$A$3:$A$22), PlayerForm!$X$5+3),
 TeamForm!$B$4:$B$23, TeamForm!$AD$4:$AD$23),
INDEX(FixtureTicker!$B$24:$AM$43, MATCH($B6, FixtureTicker!$A$24:$A$43), PlayerForm!$X$5+3)="A",
_xlfn.XLOOKUP($E6, PlayerForm!$D$3:$D$394, PlayerForm!$R$3:$R$394)*
_xlfn.XLOOKUP(
INDEX(FixtureTicker!$B$3:$AM$22, MATCH($B6, FixtureTicker!$A$3:$A$22), PlayerForm!$X$5+3),
 TeamForm!$B$4:$B$23, TeamForm!$AB$4:$AB$23),
INDEX(FixtureTicker!$B$24:$AM$43, MATCH($B6, FixtureTicker!$A$24:$A$43), PlayerForm!$X$5+3)="BLANK",
0
),
_xlfn.IFS(
INDEX(FixtureTicker!$B$24:$AM$43, MATCH($B6, FixtureTicker!$A$24:$A$43), PlayerForm!$X$5+4)="H",
_xlfn.XLOOKUP($E6, PlayerForm!$D$3:$D$394, PlayerForm!$Q$3:$Q$394)*
_xlfn.XLOOKUP(
INDEX(FixtureTicker!$B$3:$AM$22, MATCH($B6, FixtureTicker!$A$3:$A$22), PlayerForm!$X$5+4),
 TeamForm!$B$4:$B$23, TeamForm!$AD$4:$AD$23),
INDEX(FixtureTicker!$B$24:$AM$43, MATCH($B6, FixtureTicker!$A$24:$A$43), PlayerForm!$X$5+4)="A",
_xlfn.XLOOKUP($E6, PlayerForm!$D$3:$D$394, PlayerForm!$R$3:$R$394)*
_xlfn.XLOOKUP(
INDEX(FixtureTicker!$B$3:$AM$22, MATCH($B6, FixtureTicker!$A$3:$A$22), PlayerForm!$X$5+4),
 TeamForm!$B$4:$B$23, TeamForm!$AB$4:$AB$23),
INDEX(FixtureTicker!$B$24:$AM$43, MATCH($B6, FixtureTicker!$A$24:$A$43), PlayerForm!$X$5+4)="BLANK",
0
),
_xlfn.IFS(
INDEX(FixtureTicker!$B$24:$AM$43, MATCH($B6, FixtureTicker!$A$24:$A$43), PlayerForm!$X$5+5)="H",
_xlfn.XLOOKUP($E6, PlayerForm!$D$3:$D$394, PlayerForm!$Q$3:$Q$394)*
_xlfn.XLOOKUP(
INDEX(FixtureTicker!$B$3:$AM$22, MATCH($B6, FixtureTicker!$A$3:$A$22), PlayerForm!$X$5+5),
 TeamForm!$B$4:$B$23, TeamForm!$AD$4:$AD$23),
INDEX(FixtureTicker!$B$24:$AM$43, MATCH($B6, FixtureTicker!$A$24:$A$43), PlayerForm!$X$5+5)="A",
_xlfn.XLOOKUP($E6, PlayerForm!$D$3:$D$394, PlayerForm!$R$3:$R$394)*
_xlfn.XLOOKUP(
INDEX(FixtureTicker!$B$3:$AM$22, MATCH($B6, FixtureTicker!$A$3:$A$22), PlayerForm!$X$5+5),
 TeamForm!$B$4:$B$23, TeamForm!$AB$4:$AB$23),
INDEX(FixtureTicker!$B$24:$AM$43, MATCH($B6, FixtureTicker!$A$24:$A$43), PlayerForm!$X$5+5)="BLANK",
0
)
),0)</f>
        <v>144.46220632470872</v>
      </c>
      <c r="J6" s="163" cm="1">
        <f t="array" ref="J6">IFERROR(0.01*SUM(
_xlfn.IFS(
INDEX(FixtureTicker!$B$24:$AM$43, MATCH($B6, FixtureTicker!$A$24:$A$43), PlayerForm!$X$5)="H",
_xlfn.XLOOKUP($E6, PlayerForm!$D$3:$D$394, PlayerForm!$Q$3:$Q$394)*
_xlfn.XLOOKUP(
INDEX(FixtureTicker!$B$3:$AM$22, MATCH($B6, FixtureTicker!$A$3:$A$22), PlayerForm!$X$5),
 TeamForm!$B$4:$B$23, TeamForm!$AD$4:$AD$23),
INDEX(FixtureTicker!$B$24:$AM$43, MATCH($B6, FixtureTicker!$A$24:$A$43), PlayerForm!$X$5)="A",
_xlfn.XLOOKUP($E6, PlayerForm!$D$3:$D$394, PlayerForm!$R$3:$R$394)*
_xlfn.XLOOKUP(
INDEX(FixtureTicker!$B$3:$AM$22, MATCH($B6, FixtureTicker!$A$3:$A$22), PlayerForm!$X$5),
 TeamForm!$B$4:$B$23, TeamForm!$AB$4:$AB$23),
INDEX(FixtureTicker!$B$24:$AM$43, MATCH($B6, FixtureTicker!$A$24:$A$43), PlayerForm!$X$5)="BLANK",
0
),
_xlfn.IFS(
INDEX(FixtureTicker!$B$24:$AM$43, MATCH($B6, FixtureTicker!$A$24:$A$43), PlayerForm!$X$5+1)="H",
_xlfn.XLOOKUP($E6, PlayerForm!$D$3:$D$394, PlayerForm!$Q$3:$Q$394)*
_xlfn.XLOOKUP(
INDEX(FixtureTicker!$B$3:$AM$22, MATCH($B6, FixtureTicker!$A$3:$A$22), PlayerForm!$X$5+1),
 TeamForm!$B$4:$B$23, TeamForm!$AD$4:$AD$23),
INDEX(FixtureTicker!$B$24:$AM$43, MATCH($B6, FixtureTicker!$A$24:$A$43), PlayerForm!$X$5+1)="A",
_xlfn.XLOOKUP($E6, PlayerForm!$D$3:$D$394, PlayerForm!$R$3:$R$394)*
_xlfn.XLOOKUP(
INDEX(FixtureTicker!$B$3:$AM$22, MATCH($B6, FixtureTicker!$A$3:$A$22), PlayerForm!$X$5+1),
 TeamForm!$B$4:$B$23, TeamForm!$AB$4:$AB$23),
INDEX(FixtureTicker!$B$24:$AM$43, MATCH($B6, FixtureTicker!$A$24:$A$43), PlayerForm!$X$5+1)="BLANK",
0
),
_xlfn.IFS(
INDEX(FixtureTicker!$B$24:$AM$43, MATCH($B6, FixtureTicker!$A$24:$A$43), PlayerForm!$X$5+2)="H",
_xlfn.XLOOKUP($E6, PlayerForm!$D$3:$D$394, PlayerForm!$Q$3:$Q$394)*
_xlfn.XLOOKUP(
INDEX(FixtureTicker!$B$3:$AM$22, MATCH($B6, FixtureTicker!$A$3:$A$22), PlayerForm!$X$5+2),
 TeamForm!$B$4:$B$23, TeamForm!$AD$4:$AD$23),
INDEX(FixtureTicker!$B$24:$AM$43, MATCH($B6, FixtureTicker!$A$24:$A$43), PlayerForm!$X$5+2)="A",
_xlfn.XLOOKUP($E6, PlayerForm!$D$3:$D$394, PlayerForm!$R$3:$R$394)*
_xlfn.XLOOKUP(
INDEX(FixtureTicker!$B$3:$AM$22, MATCH($B6, FixtureTicker!$A$3:$A$22), PlayerForm!$X$5+2),
 TeamForm!$B$4:$B$23, TeamForm!$AB$4:$AB$23),
INDEX(FixtureTicker!$B$24:$AM$43, MATCH($B6, FixtureTicker!$A$24:$A$43), PlayerForm!$X$5+2)="BLANK",
0
),
_xlfn.IFS(
INDEX(FixtureTicker!$B$24:$AM$43, MATCH($B6, FixtureTicker!$A$24:$A$43), PlayerForm!$X$5+3)="H",
_xlfn.XLOOKUP($E6, PlayerForm!$D$3:$D$394, PlayerForm!$Q$3:$Q$394)*
_xlfn.XLOOKUP(
INDEX(FixtureTicker!$B$3:$AM$22, MATCH($B6, FixtureTicker!$A$3:$A$22), PlayerForm!$X$5+3),
 TeamForm!$B$4:$B$23, TeamForm!$AD$4:$AD$23),
INDEX(FixtureTicker!$B$24:$AM$43, MATCH($B6, FixtureTicker!$A$24:$A$43), PlayerForm!$X$5+3)="A",
_xlfn.XLOOKUP($E6, PlayerForm!$D$3:$D$394, PlayerForm!$R$3:$R$394)*
_xlfn.XLOOKUP(
INDEX(FixtureTicker!$B$3:$AM$22, MATCH($B6, FixtureTicker!$A$3:$A$22), PlayerForm!$X$5+3),
 TeamForm!$B$4:$B$23, TeamForm!$AB$4:$AB$23),
INDEX(FixtureTicker!$B$24:$AM$43, MATCH($B6, FixtureTicker!$A$24:$A$43), PlayerForm!$X$5+3)="BLANK",
0
),
_xlfn.IFS(
INDEX(FixtureTicker!$B$24:$AM$43, MATCH($B6, FixtureTicker!$A$24:$A$43), PlayerForm!$X$5+4)="H",
_xlfn.XLOOKUP($E6, PlayerForm!$D$3:$D$394, PlayerForm!$Q$3:$Q$394)*
_xlfn.XLOOKUP(
INDEX(FixtureTicker!$B$3:$AM$22, MATCH($B6, FixtureTicker!$A$3:$A$22), PlayerForm!$X$5+4),
 TeamForm!$B$4:$B$23, TeamForm!$AD$4:$AD$23),
INDEX(FixtureTicker!$B$24:$AM$43, MATCH($B6, FixtureTicker!$A$24:$A$43), PlayerForm!$X$5+4)="A",
_xlfn.XLOOKUP($E6, PlayerForm!$D$3:$D$394, PlayerForm!$R$3:$R$394)*
_xlfn.XLOOKUP(
INDEX(FixtureTicker!$B$3:$AM$22, MATCH($B6, FixtureTicker!$A$3:$A$22), PlayerForm!$X$5+4),
 TeamForm!$B$4:$B$23, TeamForm!$AB$4:$AB$23),
INDEX(FixtureTicker!$B$24:$AM$43, MATCH($B6, FixtureTicker!$A$24:$A$43), PlayerForm!$X$5+4)="BLANK",
0
),
_xlfn.IFS(
INDEX(FixtureTicker!$B$24:$AM$43, MATCH($B6, FixtureTicker!$A$24:$A$43), PlayerForm!$X$5+5)="H",
_xlfn.XLOOKUP($E6, PlayerForm!$D$3:$D$394, PlayerForm!$Q$3:$Q$394)*
_xlfn.XLOOKUP(
INDEX(FixtureTicker!$B$3:$AM$22, MATCH($B6, FixtureTicker!$A$3:$A$22), PlayerForm!$X$5+5),
 TeamForm!$B$4:$B$23, TeamForm!$AD$4:$AD$23),
INDEX(FixtureTicker!$B$24:$AM$43, MATCH($B6, FixtureTicker!$A$24:$A$43), PlayerForm!$X$5+5)="A",
_xlfn.XLOOKUP($E6, PlayerForm!$D$3:$D$394, PlayerForm!$R$3:$R$394)*
_xlfn.XLOOKUP(
INDEX(FixtureTicker!$B$3:$AM$22, MATCH($B6, FixtureTicker!$A$3:$A$22), PlayerForm!$X$5+5),
 TeamForm!$B$4:$B$23, TeamForm!$AB$4:$AB$23),
INDEX(FixtureTicker!$B$24:$AM$43, MATCH($B6, FixtureTicker!$A$24:$A$43), PlayerForm!$X$5+5)="BLANK",
0
),
_xlfn.IFS(
INDEX(FixtureTicker!$B$24:$AM$43, MATCH($B6, FixtureTicker!$A$24:$A$43), PlayerForm!$X$5+6)="H",
_xlfn.XLOOKUP($E6, PlayerForm!$D$3:$D$394, PlayerForm!$Q$3:$Q$394)*
_xlfn.XLOOKUP(
INDEX(FixtureTicker!$B$3:$AM$22, MATCH($B6, FixtureTicker!$A$3:$A$22), PlayerForm!$X$5+6),
 TeamForm!$B$4:$B$23, TeamForm!$AD$4:$AD$23),
INDEX(FixtureTicker!$B$24:$AM$43, MATCH($B6, FixtureTicker!$A$24:$A$43), PlayerForm!$X$5+6)="A",
_xlfn.XLOOKUP($E6, PlayerForm!$D$3:$D$394, PlayerForm!$R$3:$R$394)*
_xlfn.XLOOKUP(
INDEX(FixtureTicker!$B$3:$AM$22, MATCH($B6, FixtureTicker!$A$3:$A$22), PlayerForm!$X$5+6),
 TeamForm!$B$4:$B$23, TeamForm!$AB$4:$AB$23),
INDEX(FixtureTicker!$B$24:$AM$43, MATCH($B6, FixtureTicker!$A$24:$A$43), PlayerForm!$X$5+6)="BLANK",
0
),
_xlfn.IFS(
INDEX(FixtureTicker!$B$24:$AM$43, MATCH($B6, FixtureTicker!$A$24:$A$43), PlayerForm!$X$5+7)="H",
_xlfn.XLOOKUP($E6, PlayerForm!$D$3:$D$394, PlayerForm!$Q$3:$Q$394)*
_xlfn.XLOOKUP(
INDEX(FixtureTicker!$B$3:$AM$22, MATCH($B6, FixtureTicker!$A$3:$A$22), PlayerForm!$X$5+7),
 TeamForm!$B$4:$B$23, TeamForm!$AD$4:$AD$23),
INDEX(FixtureTicker!$B$24:$AM$43, MATCH($B6, FixtureTicker!$A$24:$A$43), PlayerForm!$X$5+7)="A",
_xlfn.XLOOKUP($E6, PlayerForm!$D$3:$D$394, PlayerForm!$R$3:$R$394)*
_xlfn.XLOOKUP(
INDEX(FixtureTicker!$B$3:$AM$22, MATCH($B6, FixtureTicker!$A$3:$A$22), PlayerForm!$X$5+7),
 TeamForm!$B$4:$B$23, TeamForm!$AB$4:$AB$23),
INDEX(FixtureTicker!$B$24:$AM$43, MATCH($B6, FixtureTicker!$A$24:$A$43), PlayerForm!$X$5+7)="BLANK",
0
)
),0)</f>
        <v>185.27894757462727</v>
      </c>
    </row>
    <row r="7" spans="1:10">
      <c r="A7" s="55">
        <v>15</v>
      </c>
      <c r="B7" s="55" t="str">
        <f>_xlfn.XLOOKUP($A7, PlayerData!$B$3:$B$394, PlayerData!C$3:C$394)</f>
        <v>WHU</v>
      </c>
      <c r="C7" s="55" t="str">
        <f>_xlfn.XLOOKUP($A7, PlayerData!$B$3:$B$394, PlayerData!D$3:D$394)</f>
        <v>F</v>
      </c>
      <c r="D7" s="55">
        <f>_xlfn.XLOOKUP($A7, PlayerData!$B:$B, PlayerData!F:F,,,-1)</f>
        <v>6.5</v>
      </c>
      <c r="E7" s="31" t="str">
        <f>_xlfn.XLOOKUP($A7, PlayerData!$B$3:$B$394, PlayerData!E$3:E$394)</f>
        <v>Antonio</v>
      </c>
      <c r="F7" s="164" cm="1">
        <f t="array" ref="F7">IFERROR(0.01*_xlfn.IFS(
INDEX(FixtureTicker!$B$24:$AM$43, MATCH($B7, FixtureTicker!$A$24:$A$43, 0), PlayerForm!$X$5)="H",
_xlfn.XLOOKUP($E7, PlayerForm!$D$3:$D$394, PlayerForm!$Q$3:$Q$394)*
_xlfn.XLOOKUP(
INDEX(FixtureTicker!$B$3:$AM$22, MATCH($B7, FixtureTicker!$A$3:$A$22,0), PlayerForm!$X$5),
 TeamForm!$B$4:$B$23, TeamForm!$AD$4:$AD$23),
INDEX(FixtureTicker!$B$24:$AM$43, MATCH($B7, FixtureTicker!$A$24:$A$43,0), PlayerForm!$X$5)="A",
_xlfn.XLOOKUP($E7, PlayerForm!$D$3:$D$394, PlayerForm!$R$3:$R$394)*
_xlfn.XLOOKUP(
INDEX(FixtureTicker!$B$3:$AM$22, MATCH($B7, FixtureTicker!$A$3:$A$22,0), PlayerForm!$X$5),
 TeamForm!$B$4:$B$23, TeamForm!$AB$4:$AB$23),
INDEX(FixtureTicker!$B$24:$AM$43, MATCH($B7, FixtureTicker!$A$24:$A$43,0), PlayerForm!$X$5)="BLANK",
0),0)</f>
        <v>29.589345172031084</v>
      </c>
      <c r="G7" s="163" cm="1">
        <f t="array" ref="G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
),0)</f>
        <v>62.599893905850259</v>
      </c>
      <c r="H7" s="163" cm="1">
        <f t="array" ref="H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),
_xlfn.IFS(
INDEX(FixtureTicker!$B$24:$AM$43, MATCH($B7, FixtureTicker!$A$24:$A$43), PlayerForm!$X$5+2)="H",
_xlfn.XLOOKUP($E7, PlayerForm!$D$3:$D$394, PlayerForm!$Q$3:$Q$394)*
_xlfn.XLOOKUP(
INDEX(FixtureTicker!$B$3:$AM$22, MATCH($B7, FixtureTicker!$A$3:$A$22), PlayerForm!$X$5+2),
 TeamForm!$B$4:$B$23, TeamForm!$AD$4:$AD$23),
INDEX(FixtureTicker!$B$24:$AM$43, MATCH($B7, FixtureTicker!$A$24:$A$43), PlayerForm!$X$5+2)="A",
_xlfn.XLOOKUP($E7, PlayerForm!$D$3:$D$394, PlayerForm!$R$3:$R$394)*
_xlfn.XLOOKUP(
INDEX(FixtureTicker!$B$3:$AM$22, MATCH($B7, FixtureTicker!$A$3:$A$22), PlayerForm!$X$5+2),
 TeamForm!$B$4:$B$23, TeamForm!$AB$4:$AB$23),
INDEX(FixtureTicker!$B$24:$AM$43, MATCH($B7, FixtureTicker!$A$24:$A$43), PlayerForm!$X$5+2)="BLANK",
0
),
_xlfn.IFS(
INDEX(FixtureTicker!$B$24:$AM$43, MATCH($B7, FixtureTicker!$A$24:$A$43), PlayerForm!$X$5+3)="H",
_xlfn.XLOOKUP($E7, PlayerForm!$D$3:$D$394, PlayerForm!$Q$3:$Q$394)*
_xlfn.XLOOKUP(
INDEX(FixtureTicker!$B$3:$AM$22, MATCH($B7, FixtureTicker!$A$3:$A$22), PlayerForm!$X$5+3),
 TeamForm!$B$4:$B$23, TeamForm!$AD$4:$AD$23),
INDEX(FixtureTicker!$B$24:$AM$43, MATCH($B7, FixtureTicker!$A$24:$A$43), PlayerForm!$X$5+3)="A",
_xlfn.XLOOKUP($E7, PlayerForm!$D$3:$D$394, PlayerForm!$R$3:$R$394)*
_xlfn.XLOOKUP(
INDEX(FixtureTicker!$B$3:$AM$22, MATCH($B7, FixtureTicker!$A$3:$A$22), PlayerForm!$X$5+3),
 TeamForm!$B$4:$B$23, TeamForm!$AB$4:$AB$23),
INDEX(FixtureTicker!$B$24:$AM$43, MATCH($B7, FixtureTicker!$A$24:$A$43), PlayerForm!$X$5+3)="BLANK",
0
)
),0)</f>
        <v>103.83679420015335</v>
      </c>
      <c r="I7" s="163" cm="1">
        <f t="array" ref="I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),
_xlfn.IFS(
INDEX(FixtureTicker!$B$24:$AM$43, MATCH($B7, FixtureTicker!$A$24:$A$43), PlayerForm!$X$5+2)="H",
_xlfn.XLOOKUP($E7, PlayerForm!$D$3:$D$394, PlayerForm!$Q$3:$Q$394)*
_xlfn.XLOOKUP(
INDEX(FixtureTicker!$B$3:$AM$22, MATCH($B7, FixtureTicker!$A$3:$A$22), PlayerForm!$X$5+2),
 TeamForm!$B$4:$B$23, TeamForm!$AD$4:$AD$23),
INDEX(FixtureTicker!$B$24:$AM$43, MATCH($B7, FixtureTicker!$A$24:$A$43), PlayerForm!$X$5+2)="A",
_xlfn.XLOOKUP($E7, PlayerForm!$D$3:$D$394, PlayerForm!$R$3:$R$394)*
_xlfn.XLOOKUP(
INDEX(FixtureTicker!$B$3:$AM$22, MATCH($B7, FixtureTicker!$A$3:$A$22), PlayerForm!$X$5+2),
 TeamForm!$B$4:$B$23, TeamForm!$AB$4:$AB$23),
INDEX(FixtureTicker!$B$24:$AM$43, MATCH($B7, FixtureTicker!$A$24:$A$43), PlayerForm!$X$5+2)="BLANK",
0
),
_xlfn.IFS(
INDEX(FixtureTicker!$B$24:$AM$43, MATCH($B7, FixtureTicker!$A$24:$A$43), PlayerForm!$X$5+3)="H",
_xlfn.XLOOKUP($E7, PlayerForm!$D$3:$D$394, PlayerForm!$Q$3:$Q$394)*
_xlfn.XLOOKUP(
INDEX(FixtureTicker!$B$3:$AM$22, MATCH($B7, FixtureTicker!$A$3:$A$22), PlayerForm!$X$5+3),
 TeamForm!$B$4:$B$23, TeamForm!$AD$4:$AD$23),
INDEX(FixtureTicker!$B$24:$AM$43, MATCH($B7, FixtureTicker!$A$24:$A$43), PlayerForm!$X$5+3)="A",
_xlfn.XLOOKUP($E7, PlayerForm!$D$3:$D$394, PlayerForm!$R$3:$R$394)*
_xlfn.XLOOKUP(
INDEX(FixtureTicker!$B$3:$AM$22, MATCH($B7, FixtureTicker!$A$3:$A$22), PlayerForm!$X$5+3),
 TeamForm!$B$4:$B$23, TeamForm!$AB$4:$AB$23),
INDEX(FixtureTicker!$B$24:$AM$43, MATCH($B7, FixtureTicker!$A$24:$A$43), PlayerForm!$X$5+3)="BLANK",
0
),
_xlfn.IFS(
INDEX(FixtureTicker!$B$24:$AM$43, MATCH($B7, FixtureTicker!$A$24:$A$43), PlayerForm!$X$5+4)="H",
_xlfn.XLOOKUP($E7, PlayerForm!$D$3:$D$394, PlayerForm!$Q$3:$Q$394)*
_xlfn.XLOOKUP(
INDEX(FixtureTicker!$B$3:$AM$22, MATCH($B7, FixtureTicker!$A$3:$A$22), PlayerForm!$X$5+4),
 TeamForm!$B$4:$B$23, TeamForm!$AD$4:$AD$23),
INDEX(FixtureTicker!$B$24:$AM$43, MATCH($B7, FixtureTicker!$A$24:$A$43), PlayerForm!$X$5+4)="A",
_xlfn.XLOOKUP($E7, PlayerForm!$D$3:$D$394, PlayerForm!$R$3:$R$394)*
_xlfn.XLOOKUP(
INDEX(FixtureTicker!$B$3:$AM$22, MATCH($B7, FixtureTicker!$A$3:$A$22), PlayerForm!$X$5+4),
 TeamForm!$B$4:$B$23, TeamForm!$AB$4:$AB$23),
INDEX(FixtureTicker!$B$24:$AM$43, MATCH($B7, FixtureTicker!$A$24:$A$43), PlayerForm!$X$5+4)="BLANK",
0
),
_xlfn.IFS(
INDEX(FixtureTicker!$B$24:$AM$43, MATCH($B7, FixtureTicker!$A$24:$A$43), PlayerForm!$X$5+5)="H",
_xlfn.XLOOKUP($E7, PlayerForm!$D$3:$D$394, PlayerForm!$Q$3:$Q$394)*
_xlfn.XLOOKUP(
INDEX(FixtureTicker!$B$3:$AM$22, MATCH($B7, FixtureTicker!$A$3:$A$22), PlayerForm!$X$5+5),
 TeamForm!$B$4:$B$23, TeamForm!$AD$4:$AD$23),
INDEX(FixtureTicker!$B$24:$AM$43, MATCH($B7, FixtureTicker!$A$24:$A$43), PlayerForm!$X$5+5)="A",
_xlfn.XLOOKUP($E7, PlayerForm!$D$3:$D$394, PlayerForm!$R$3:$R$394)*
_xlfn.XLOOKUP(
INDEX(FixtureTicker!$B$3:$AM$22, MATCH($B7, FixtureTicker!$A$3:$A$22), PlayerForm!$X$5+5),
 TeamForm!$B$4:$B$23, TeamForm!$AB$4:$AB$23),
INDEX(FixtureTicker!$B$24:$AM$43, MATCH($B7, FixtureTicker!$A$24:$A$43), PlayerForm!$X$5+5)="BLANK",
0
)
),0)</f>
        <v>144.22389675830178</v>
      </c>
      <c r="J7" s="163" cm="1">
        <f t="array" ref="J7">IFERROR(0.01*SUM(
_xlfn.IFS(
INDEX(FixtureTicker!$B$24:$AM$43, MATCH($B7, FixtureTicker!$A$24:$A$43), PlayerForm!$X$5)="H",
_xlfn.XLOOKUP($E7, PlayerForm!$D$3:$D$394, PlayerForm!$Q$3:$Q$394)*
_xlfn.XLOOKUP(
INDEX(FixtureTicker!$B$3:$AM$22, MATCH($B7, FixtureTicker!$A$3:$A$22), PlayerForm!$X$5),
 TeamForm!$B$4:$B$23, TeamForm!$AD$4:$AD$23),
INDEX(FixtureTicker!$B$24:$AM$43, MATCH($B7, FixtureTicker!$A$24:$A$43), PlayerForm!$X$5)="A",
_xlfn.XLOOKUP($E7, PlayerForm!$D$3:$D$394, PlayerForm!$R$3:$R$394)*
_xlfn.XLOOKUP(
INDEX(FixtureTicker!$B$3:$AM$22, MATCH($B7, FixtureTicker!$A$3:$A$22), PlayerForm!$X$5),
 TeamForm!$B$4:$B$23, TeamForm!$AB$4:$AB$23),
INDEX(FixtureTicker!$B$24:$AM$43, MATCH($B7, FixtureTicker!$A$24:$A$43), PlayerForm!$X$5)="BLANK",
0
),
_xlfn.IFS(
INDEX(FixtureTicker!$B$24:$AM$43, MATCH($B7, FixtureTicker!$A$24:$A$43), PlayerForm!$X$5+1)="H",
_xlfn.XLOOKUP($E7, PlayerForm!$D$3:$D$394, PlayerForm!$Q$3:$Q$394)*
_xlfn.XLOOKUP(
INDEX(FixtureTicker!$B$3:$AM$22, MATCH($B7, FixtureTicker!$A$3:$A$22), PlayerForm!$X$5+1),
 TeamForm!$B$4:$B$23, TeamForm!$AD$4:$AD$23),
INDEX(FixtureTicker!$B$24:$AM$43, MATCH($B7, FixtureTicker!$A$24:$A$43), PlayerForm!$X$5+1)="A",
_xlfn.XLOOKUP($E7, PlayerForm!$D$3:$D$394, PlayerForm!$R$3:$R$394)*
_xlfn.XLOOKUP(
INDEX(FixtureTicker!$B$3:$AM$22, MATCH($B7, FixtureTicker!$A$3:$A$22), PlayerForm!$X$5+1),
 TeamForm!$B$4:$B$23, TeamForm!$AB$4:$AB$23),
INDEX(FixtureTicker!$B$24:$AM$43, MATCH($B7, FixtureTicker!$A$24:$A$43), PlayerForm!$X$5+1)="BLANK",
0
),
_xlfn.IFS(
INDEX(FixtureTicker!$B$24:$AM$43, MATCH($B7, FixtureTicker!$A$24:$A$43), PlayerForm!$X$5+2)="H",
_xlfn.XLOOKUP($E7, PlayerForm!$D$3:$D$394, PlayerForm!$Q$3:$Q$394)*
_xlfn.XLOOKUP(
INDEX(FixtureTicker!$B$3:$AM$22, MATCH($B7, FixtureTicker!$A$3:$A$22), PlayerForm!$X$5+2),
 TeamForm!$B$4:$B$23, TeamForm!$AD$4:$AD$23),
INDEX(FixtureTicker!$B$24:$AM$43, MATCH($B7, FixtureTicker!$A$24:$A$43), PlayerForm!$X$5+2)="A",
_xlfn.XLOOKUP($E7, PlayerForm!$D$3:$D$394, PlayerForm!$R$3:$R$394)*
_xlfn.XLOOKUP(
INDEX(FixtureTicker!$B$3:$AM$22, MATCH($B7, FixtureTicker!$A$3:$A$22), PlayerForm!$X$5+2),
 TeamForm!$B$4:$B$23, TeamForm!$AB$4:$AB$23),
INDEX(FixtureTicker!$B$24:$AM$43, MATCH($B7, FixtureTicker!$A$24:$A$43), PlayerForm!$X$5+2)="BLANK",
0
),
_xlfn.IFS(
INDEX(FixtureTicker!$B$24:$AM$43, MATCH($B7, FixtureTicker!$A$24:$A$43), PlayerForm!$X$5+3)="H",
_xlfn.XLOOKUP($E7, PlayerForm!$D$3:$D$394, PlayerForm!$Q$3:$Q$394)*
_xlfn.XLOOKUP(
INDEX(FixtureTicker!$B$3:$AM$22, MATCH($B7, FixtureTicker!$A$3:$A$22), PlayerForm!$X$5+3),
 TeamForm!$B$4:$B$23, TeamForm!$AD$4:$AD$23),
INDEX(FixtureTicker!$B$24:$AM$43, MATCH($B7, FixtureTicker!$A$24:$A$43), PlayerForm!$X$5+3)="A",
_xlfn.XLOOKUP($E7, PlayerForm!$D$3:$D$394, PlayerForm!$R$3:$R$394)*
_xlfn.XLOOKUP(
INDEX(FixtureTicker!$B$3:$AM$22, MATCH($B7, FixtureTicker!$A$3:$A$22), PlayerForm!$X$5+3),
 TeamForm!$B$4:$B$23, TeamForm!$AB$4:$AB$23),
INDEX(FixtureTicker!$B$24:$AM$43, MATCH($B7, FixtureTicker!$A$24:$A$43), PlayerForm!$X$5+3)="BLANK",
0
),
_xlfn.IFS(
INDEX(FixtureTicker!$B$24:$AM$43, MATCH($B7, FixtureTicker!$A$24:$A$43), PlayerForm!$X$5+4)="H",
_xlfn.XLOOKUP($E7, PlayerForm!$D$3:$D$394, PlayerForm!$Q$3:$Q$394)*
_xlfn.XLOOKUP(
INDEX(FixtureTicker!$B$3:$AM$22, MATCH($B7, FixtureTicker!$A$3:$A$22), PlayerForm!$X$5+4),
 TeamForm!$B$4:$B$23, TeamForm!$AD$4:$AD$23),
INDEX(FixtureTicker!$B$24:$AM$43, MATCH($B7, FixtureTicker!$A$24:$A$43), PlayerForm!$X$5+4)="A",
_xlfn.XLOOKUP($E7, PlayerForm!$D$3:$D$394, PlayerForm!$R$3:$R$394)*
_xlfn.XLOOKUP(
INDEX(FixtureTicker!$B$3:$AM$22, MATCH($B7, FixtureTicker!$A$3:$A$22), PlayerForm!$X$5+4),
 TeamForm!$B$4:$B$23, TeamForm!$AB$4:$AB$23),
INDEX(FixtureTicker!$B$24:$AM$43, MATCH($B7, FixtureTicker!$A$24:$A$43), PlayerForm!$X$5+4)="BLANK",
0
),
_xlfn.IFS(
INDEX(FixtureTicker!$B$24:$AM$43, MATCH($B7, FixtureTicker!$A$24:$A$43), PlayerForm!$X$5+5)="H",
_xlfn.XLOOKUP($E7, PlayerForm!$D$3:$D$394, PlayerForm!$Q$3:$Q$394)*
_xlfn.XLOOKUP(
INDEX(FixtureTicker!$B$3:$AM$22, MATCH($B7, FixtureTicker!$A$3:$A$22), PlayerForm!$X$5+5),
 TeamForm!$B$4:$B$23, TeamForm!$AD$4:$AD$23),
INDEX(FixtureTicker!$B$24:$AM$43, MATCH($B7, FixtureTicker!$A$24:$A$43), PlayerForm!$X$5+5)="A",
_xlfn.XLOOKUP($E7, PlayerForm!$D$3:$D$394, PlayerForm!$R$3:$R$394)*
_xlfn.XLOOKUP(
INDEX(FixtureTicker!$B$3:$AM$22, MATCH($B7, FixtureTicker!$A$3:$A$22), PlayerForm!$X$5+5),
 TeamForm!$B$4:$B$23, TeamForm!$AB$4:$AB$23),
INDEX(FixtureTicker!$B$24:$AM$43, MATCH($B7, FixtureTicker!$A$24:$A$43), PlayerForm!$X$5+5)="BLANK",
0
),
_xlfn.IFS(
INDEX(FixtureTicker!$B$24:$AM$43, MATCH($B7, FixtureTicker!$A$24:$A$43), PlayerForm!$X$5+6)="H",
_xlfn.XLOOKUP($E7, PlayerForm!$D$3:$D$394, PlayerForm!$Q$3:$Q$394)*
_xlfn.XLOOKUP(
INDEX(FixtureTicker!$B$3:$AM$22, MATCH($B7, FixtureTicker!$A$3:$A$22), PlayerForm!$X$5+6),
 TeamForm!$B$4:$B$23, TeamForm!$AD$4:$AD$23),
INDEX(FixtureTicker!$B$24:$AM$43, MATCH($B7, FixtureTicker!$A$24:$A$43), PlayerForm!$X$5+6)="A",
_xlfn.XLOOKUP($E7, PlayerForm!$D$3:$D$394, PlayerForm!$R$3:$R$394)*
_xlfn.XLOOKUP(
INDEX(FixtureTicker!$B$3:$AM$22, MATCH($B7, FixtureTicker!$A$3:$A$22), PlayerForm!$X$5+6),
 TeamForm!$B$4:$B$23, TeamForm!$AB$4:$AB$23),
INDEX(FixtureTicker!$B$24:$AM$43, MATCH($B7, FixtureTicker!$A$24:$A$43), PlayerForm!$X$5+6)="BLANK",
0
),
_xlfn.IFS(
INDEX(FixtureTicker!$B$24:$AM$43, MATCH($B7, FixtureTicker!$A$24:$A$43), PlayerForm!$X$5+7)="H",
_xlfn.XLOOKUP($E7, PlayerForm!$D$3:$D$394, PlayerForm!$Q$3:$Q$394)*
_xlfn.XLOOKUP(
INDEX(FixtureTicker!$B$3:$AM$22, MATCH($B7, FixtureTicker!$A$3:$A$22), PlayerForm!$X$5+7),
 TeamForm!$B$4:$B$23, TeamForm!$AD$4:$AD$23),
INDEX(FixtureTicker!$B$24:$AM$43, MATCH($B7, FixtureTicker!$A$24:$A$43), PlayerForm!$X$5+7)="A",
_xlfn.XLOOKUP($E7, PlayerForm!$D$3:$D$394, PlayerForm!$R$3:$R$394)*
_xlfn.XLOOKUP(
INDEX(FixtureTicker!$B$3:$AM$22, MATCH($B7, FixtureTicker!$A$3:$A$22), PlayerForm!$X$5+7),
 TeamForm!$B$4:$B$23, TeamForm!$AB$4:$AB$23),
INDEX(FixtureTicker!$B$24:$AM$43, MATCH($B7, FixtureTicker!$A$24:$A$43), PlayerForm!$X$5+7)="BLANK",
0
)
),0)</f>
        <v>203.84352913148592</v>
      </c>
    </row>
    <row r="8" spans="1:10">
      <c r="A8" s="55">
        <v>58</v>
      </c>
      <c r="B8" s="55" t="str">
        <f>_xlfn.XLOOKUP($A8, PlayerData!$B$3:$B$394, PlayerData!C$3:C$394)</f>
        <v>TOT</v>
      </c>
      <c r="C8" s="55" t="str">
        <f>_xlfn.XLOOKUP($A8, PlayerData!$B$3:$B$394, PlayerData!D$3:D$394)</f>
        <v>M</v>
      </c>
      <c r="D8" s="55">
        <f>_xlfn.XLOOKUP($A8, PlayerData!$B:$B, PlayerData!F:F,,,-1)</f>
        <v>9</v>
      </c>
      <c r="E8" s="31" t="str">
        <f>_xlfn.XLOOKUP($A8, PlayerData!$B$3:$B$394, PlayerData!E$3:E$394)</f>
        <v>Son</v>
      </c>
      <c r="F8" s="164" cm="1">
        <f t="array" ref="F8">IFERROR(0.01*_xlfn.IFS(
INDEX(FixtureTicker!$B$24:$AM$43, MATCH($B8, FixtureTicker!$A$24:$A$43, 0), PlayerForm!$X$5)="H",
_xlfn.XLOOKUP($E8, PlayerForm!$D$3:$D$394, PlayerForm!$Q$3:$Q$394)*
_xlfn.XLOOKUP(
INDEX(FixtureTicker!$B$3:$AM$22, MATCH($B8, FixtureTicker!$A$3:$A$22,0), PlayerForm!$X$5),
 TeamForm!$B$4:$B$23, TeamForm!$AD$4:$AD$23),
INDEX(FixtureTicker!$B$24:$AM$43, MATCH($B8, FixtureTicker!$A$24:$A$43,0), PlayerForm!$X$5)="A",
_xlfn.XLOOKUP($E8, PlayerForm!$D$3:$D$394, PlayerForm!$R$3:$R$394)*
_xlfn.XLOOKUP(
INDEX(FixtureTicker!$B$3:$AM$22, MATCH($B8, FixtureTicker!$A$3:$A$22,0), PlayerForm!$X$5),
 TeamForm!$B$4:$B$23, TeamForm!$AB$4:$AB$23),
INDEX(FixtureTicker!$B$24:$AM$43, MATCH($B8, FixtureTicker!$A$24:$A$43,0), PlayerForm!$X$5)="BLANK",
0),0)</f>
        <v>16.141187432345411</v>
      </c>
      <c r="G8" s="163" cm="1">
        <f t="array" ref="G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
),0)</f>
        <v>40.816018742607902</v>
      </c>
      <c r="H8" s="163" cm="1">
        <f t="array" ref="H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),
_xlfn.IFS(
INDEX(FixtureTicker!$B$24:$AM$43, MATCH($B8, FixtureTicker!$A$24:$A$43), PlayerForm!$X$5+2)="H",
_xlfn.XLOOKUP($E8, PlayerForm!$D$3:$D$394, PlayerForm!$Q$3:$Q$394)*
_xlfn.XLOOKUP(
INDEX(FixtureTicker!$B$3:$AM$22, MATCH($B8, FixtureTicker!$A$3:$A$22), PlayerForm!$X$5+2),
 TeamForm!$B$4:$B$23, TeamForm!$AD$4:$AD$23),
INDEX(FixtureTicker!$B$24:$AM$43, MATCH($B8, FixtureTicker!$A$24:$A$43), PlayerForm!$X$5+2)="A",
_xlfn.XLOOKUP($E8, PlayerForm!$D$3:$D$394, PlayerForm!$R$3:$R$394)*
_xlfn.XLOOKUP(
INDEX(FixtureTicker!$B$3:$AM$22, MATCH($B8, FixtureTicker!$A$3:$A$22), PlayerForm!$X$5+2),
 TeamForm!$B$4:$B$23, TeamForm!$AB$4:$AB$23),
INDEX(FixtureTicker!$B$24:$AM$43, MATCH($B8, FixtureTicker!$A$24:$A$43), PlayerForm!$X$5+2)="BLANK",
0
),
_xlfn.IFS(
INDEX(FixtureTicker!$B$24:$AM$43, MATCH($B8, FixtureTicker!$A$24:$A$43), PlayerForm!$X$5+3)="H",
_xlfn.XLOOKUP($E8, PlayerForm!$D$3:$D$394, PlayerForm!$Q$3:$Q$394)*
_xlfn.XLOOKUP(
INDEX(FixtureTicker!$B$3:$AM$22, MATCH($B8, FixtureTicker!$A$3:$A$22), PlayerForm!$X$5+3),
 TeamForm!$B$4:$B$23, TeamForm!$AD$4:$AD$23),
INDEX(FixtureTicker!$B$24:$AM$43, MATCH($B8, FixtureTicker!$A$24:$A$43), PlayerForm!$X$5+3)="A",
_xlfn.XLOOKUP($E8, PlayerForm!$D$3:$D$394, PlayerForm!$R$3:$R$394)*
_xlfn.XLOOKUP(
INDEX(FixtureTicker!$B$3:$AM$22, MATCH($B8, FixtureTicker!$A$3:$A$22), PlayerForm!$X$5+3),
 TeamForm!$B$4:$B$23, TeamForm!$AB$4:$AB$23),
INDEX(FixtureTicker!$B$24:$AM$43, MATCH($B8, FixtureTicker!$A$24:$A$43), PlayerForm!$X$5+3)="BLANK",
0
)
),0)</f>
        <v>85.195568161003052</v>
      </c>
      <c r="I8" s="163" cm="1">
        <f t="array" ref="I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),
_xlfn.IFS(
INDEX(FixtureTicker!$B$24:$AM$43, MATCH($B8, FixtureTicker!$A$24:$A$43), PlayerForm!$X$5+2)="H",
_xlfn.XLOOKUP($E8, PlayerForm!$D$3:$D$394, PlayerForm!$Q$3:$Q$394)*
_xlfn.XLOOKUP(
INDEX(FixtureTicker!$B$3:$AM$22, MATCH($B8, FixtureTicker!$A$3:$A$22), PlayerForm!$X$5+2),
 TeamForm!$B$4:$B$23, TeamForm!$AD$4:$AD$23),
INDEX(FixtureTicker!$B$24:$AM$43, MATCH($B8, FixtureTicker!$A$24:$A$43), PlayerForm!$X$5+2)="A",
_xlfn.XLOOKUP($E8, PlayerForm!$D$3:$D$394, PlayerForm!$R$3:$R$394)*
_xlfn.XLOOKUP(
INDEX(FixtureTicker!$B$3:$AM$22, MATCH($B8, FixtureTicker!$A$3:$A$22), PlayerForm!$X$5+2),
 TeamForm!$B$4:$B$23, TeamForm!$AB$4:$AB$23),
INDEX(FixtureTicker!$B$24:$AM$43, MATCH($B8, FixtureTicker!$A$24:$A$43), PlayerForm!$X$5+2)="BLANK",
0
),
_xlfn.IFS(
INDEX(FixtureTicker!$B$24:$AM$43, MATCH($B8, FixtureTicker!$A$24:$A$43), PlayerForm!$X$5+3)="H",
_xlfn.XLOOKUP($E8, PlayerForm!$D$3:$D$394, PlayerForm!$Q$3:$Q$394)*
_xlfn.XLOOKUP(
INDEX(FixtureTicker!$B$3:$AM$22, MATCH($B8, FixtureTicker!$A$3:$A$22), PlayerForm!$X$5+3),
 TeamForm!$B$4:$B$23, TeamForm!$AD$4:$AD$23),
INDEX(FixtureTicker!$B$24:$AM$43, MATCH($B8, FixtureTicker!$A$24:$A$43), PlayerForm!$X$5+3)="A",
_xlfn.XLOOKUP($E8, PlayerForm!$D$3:$D$394, PlayerForm!$R$3:$R$394)*
_xlfn.XLOOKUP(
INDEX(FixtureTicker!$B$3:$AM$22, MATCH($B8, FixtureTicker!$A$3:$A$22), PlayerForm!$X$5+3),
 TeamForm!$B$4:$B$23, TeamForm!$AB$4:$AB$23),
INDEX(FixtureTicker!$B$24:$AM$43, MATCH($B8, FixtureTicker!$A$24:$A$43), PlayerForm!$X$5+3)="BLANK",
0
),
_xlfn.IFS(
INDEX(FixtureTicker!$B$24:$AM$43, MATCH($B8, FixtureTicker!$A$24:$A$43), PlayerForm!$X$5+4)="H",
_xlfn.XLOOKUP($E8, PlayerForm!$D$3:$D$394, PlayerForm!$Q$3:$Q$394)*
_xlfn.XLOOKUP(
INDEX(FixtureTicker!$B$3:$AM$22, MATCH($B8, FixtureTicker!$A$3:$A$22), PlayerForm!$X$5+4),
 TeamForm!$B$4:$B$23, TeamForm!$AD$4:$AD$23),
INDEX(FixtureTicker!$B$24:$AM$43, MATCH($B8, FixtureTicker!$A$24:$A$43), PlayerForm!$X$5+4)="A",
_xlfn.XLOOKUP($E8, PlayerForm!$D$3:$D$394, PlayerForm!$R$3:$R$394)*
_xlfn.XLOOKUP(
INDEX(FixtureTicker!$B$3:$AM$22, MATCH($B8, FixtureTicker!$A$3:$A$22), PlayerForm!$X$5+4),
 TeamForm!$B$4:$B$23, TeamForm!$AB$4:$AB$23),
INDEX(FixtureTicker!$B$24:$AM$43, MATCH($B8, FixtureTicker!$A$24:$A$43), PlayerForm!$X$5+4)="BLANK",
0
),
_xlfn.IFS(
INDEX(FixtureTicker!$B$24:$AM$43, MATCH($B8, FixtureTicker!$A$24:$A$43), PlayerForm!$X$5+5)="H",
_xlfn.XLOOKUP($E8, PlayerForm!$D$3:$D$394, PlayerForm!$Q$3:$Q$394)*
_xlfn.XLOOKUP(
INDEX(FixtureTicker!$B$3:$AM$22, MATCH($B8, FixtureTicker!$A$3:$A$22), PlayerForm!$X$5+5),
 TeamForm!$B$4:$B$23, TeamForm!$AD$4:$AD$23),
INDEX(FixtureTicker!$B$24:$AM$43, MATCH($B8, FixtureTicker!$A$24:$A$43), PlayerForm!$X$5+5)="A",
_xlfn.XLOOKUP($E8, PlayerForm!$D$3:$D$394, PlayerForm!$R$3:$R$394)*
_xlfn.XLOOKUP(
INDEX(FixtureTicker!$B$3:$AM$22, MATCH($B8, FixtureTicker!$A$3:$A$22), PlayerForm!$X$5+5),
 TeamForm!$B$4:$B$23, TeamForm!$AB$4:$AB$23),
INDEX(FixtureTicker!$B$24:$AM$43, MATCH($B8, FixtureTicker!$A$24:$A$43), PlayerForm!$X$5+5)="BLANK",
0
)
),0)</f>
        <v>142.7778955956685</v>
      </c>
      <c r="J8" s="163" cm="1">
        <f t="array" ref="J8">IFERROR(0.01*SUM(
_xlfn.IFS(
INDEX(FixtureTicker!$B$24:$AM$43, MATCH($B8, FixtureTicker!$A$24:$A$43), PlayerForm!$X$5)="H",
_xlfn.XLOOKUP($E8, PlayerForm!$D$3:$D$394, PlayerForm!$Q$3:$Q$394)*
_xlfn.XLOOKUP(
INDEX(FixtureTicker!$B$3:$AM$22, MATCH($B8, FixtureTicker!$A$3:$A$22), PlayerForm!$X$5),
 TeamForm!$B$4:$B$23, TeamForm!$AD$4:$AD$23),
INDEX(FixtureTicker!$B$24:$AM$43, MATCH($B8, FixtureTicker!$A$24:$A$43), PlayerForm!$X$5)="A",
_xlfn.XLOOKUP($E8, PlayerForm!$D$3:$D$394, PlayerForm!$R$3:$R$394)*
_xlfn.XLOOKUP(
INDEX(FixtureTicker!$B$3:$AM$22, MATCH($B8, FixtureTicker!$A$3:$A$22), PlayerForm!$X$5),
 TeamForm!$B$4:$B$23, TeamForm!$AB$4:$AB$23),
INDEX(FixtureTicker!$B$24:$AM$43, MATCH($B8, FixtureTicker!$A$24:$A$43), PlayerForm!$X$5)="BLANK",
0
),
_xlfn.IFS(
INDEX(FixtureTicker!$B$24:$AM$43, MATCH($B8, FixtureTicker!$A$24:$A$43), PlayerForm!$X$5+1)="H",
_xlfn.XLOOKUP($E8, PlayerForm!$D$3:$D$394, PlayerForm!$Q$3:$Q$394)*
_xlfn.XLOOKUP(
INDEX(FixtureTicker!$B$3:$AM$22, MATCH($B8, FixtureTicker!$A$3:$A$22), PlayerForm!$X$5+1),
 TeamForm!$B$4:$B$23, TeamForm!$AD$4:$AD$23),
INDEX(FixtureTicker!$B$24:$AM$43, MATCH($B8, FixtureTicker!$A$24:$A$43), PlayerForm!$X$5+1)="A",
_xlfn.XLOOKUP($E8, PlayerForm!$D$3:$D$394, PlayerForm!$R$3:$R$394)*
_xlfn.XLOOKUP(
INDEX(FixtureTicker!$B$3:$AM$22, MATCH($B8, FixtureTicker!$A$3:$A$22), PlayerForm!$X$5+1),
 TeamForm!$B$4:$B$23, TeamForm!$AB$4:$AB$23),
INDEX(FixtureTicker!$B$24:$AM$43, MATCH($B8, FixtureTicker!$A$24:$A$43), PlayerForm!$X$5+1)="BLANK",
0
),
_xlfn.IFS(
INDEX(FixtureTicker!$B$24:$AM$43, MATCH($B8, FixtureTicker!$A$24:$A$43), PlayerForm!$X$5+2)="H",
_xlfn.XLOOKUP($E8, PlayerForm!$D$3:$D$394, PlayerForm!$Q$3:$Q$394)*
_xlfn.XLOOKUP(
INDEX(FixtureTicker!$B$3:$AM$22, MATCH($B8, FixtureTicker!$A$3:$A$22), PlayerForm!$X$5+2),
 TeamForm!$B$4:$B$23, TeamForm!$AD$4:$AD$23),
INDEX(FixtureTicker!$B$24:$AM$43, MATCH($B8, FixtureTicker!$A$24:$A$43), PlayerForm!$X$5+2)="A",
_xlfn.XLOOKUP($E8, PlayerForm!$D$3:$D$394, PlayerForm!$R$3:$R$394)*
_xlfn.XLOOKUP(
INDEX(FixtureTicker!$B$3:$AM$22, MATCH($B8, FixtureTicker!$A$3:$A$22), PlayerForm!$X$5+2),
 TeamForm!$B$4:$B$23, TeamForm!$AB$4:$AB$23),
INDEX(FixtureTicker!$B$24:$AM$43, MATCH($B8, FixtureTicker!$A$24:$A$43), PlayerForm!$X$5+2)="BLANK",
0
),
_xlfn.IFS(
INDEX(FixtureTicker!$B$24:$AM$43, MATCH($B8, FixtureTicker!$A$24:$A$43), PlayerForm!$X$5+3)="H",
_xlfn.XLOOKUP($E8, PlayerForm!$D$3:$D$394, PlayerForm!$Q$3:$Q$394)*
_xlfn.XLOOKUP(
INDEX(FixtureTicker!$B$3:$AM$22, MATCH($B8, FixtureTicker!$A$3:$A$22), PlayerForm!$X$5+3),
 TeamForm!$B$4:$B$23, TeamForm!$AD$4:$AD$23),
INDEX(FixtureTicker!$B$24:$AM$43, MATCH($B8, FixtureTicker!$A$24:$A$43), PlayerForm!$X$5+3)="A",
_xlfn.XLOOKUP($E8, PlayerForm!$D$3:$D$394, PlayerForm!$R$3:$R$394)*
_xlfn.XLOOKUP(
INDEX(FixtureTicker!$B$3:$AM$22, MATCH($B8, FixtureTicker!$A$3:$A$22), PlayerForm!$X$5+3),
 TeamForm!$B$4:$B$23, TeamForm!$AB$4:$AB$23),
INDEX(FixtureTicker!$B$24:$AM$43, MATCH($B8, FixtureTicker!$A$24:$A$43), PlayerForm!$X$5+3)="BLANK",
0
),
_xlfn.IFS(
INDEX(FixtureTicker!$B$24:$AM$43, MATCH($B8, FixtureTicker!$A$24:$A$43), PlayerForm!$X$5+4)="H",
_xlfn.XLOOKUP($E8, PlayerForm!$D$3:$D$394, PlayerForm!$Q$3:$Q$394)*
_xlfn.XLOOKUP(
INDEX(FixtureTicker!$B$3:$AM$22, MATCH($B8, FixtureTicker!$A$3:$A$22), PlayerForm!$X$5+4),
 TeamForm!$B$4:$B$23, TeamForm!$AD$4:$AD$23),
INDEX(FixtureTicker!$B$24:$AM$43, MATCH($B8, FixtureTicker!$A$24:$A$43), PlayerForm!$X$5+4)="A",
_xlfn.XLOOKUP($E8, PlayerForm!$D$3:$D$394, PlayerForm!$R$3:$R$394)*
_xlfn.XLOOKUP(
INDEX(FixtureTicker!$B$3:$AM$22, MATCH($B8, FixtureTicker!$A$3:$A$22), PlayerForm!$X$5+4),
 TeamForm!$B$4:$B$23, TeamForm!$AB$4:$AB$23),
INDEX(FixtureTicker!$B$24:$AM$43, MATCH($B8, FixtureTicker!$A$24:$A$43), PlayerForm!$X$5+4)="BLANK",
0
),
_xlfn.IFS(
INDEX(FixtureTicker!$B$24:$AM$43, MATCH($B8, FixtureTicker!$A$24:$A$43), PlayerForm!$X$5+5)="H",
_xlfn.XLOOKUP($E8, PlayerForm!$D$3:$D$394, PlayerForm!$Q$3:$Q$394)*
_xlfn.XLOOKUP(
INDEX(FixtureTicker!$B$3:$AM$22, MATCH($B8, FixtureTicker!$A$3:$A$22), PlayerForm!$X$5+5),
 TeamForm!$B$4:$B$23, TeamForm!$AD$4:$AD$23),
INDEX(FixtureTicker!$B$24:$AM$43, MATCH($B8, FixtureTicker!$A$24:$A$43), PlayerForm!$X$5+5)="A",
_xlfn.XLOOKUP($E8, PlayerForm!$D$3:$D$394, PlayerForm!$R$3:$R$394)*
_xlfn.XLOOKUP(
INDEX(FixtureTicker!$B$3:$AM$22, MATCH($B8, FixtureTicker!$A$3:$A$22), PlayerForm!$X$5+5),
 TeamForm!$B$4:$B$23, TeamForm!$AB$4:$AB$23),
INDEX(FixtureTicker!$B$24:$AM$43, MATCH($B8, FixtureTicker!$A$24:$A$43), PlayerForm!$X$5+5)="BLANK",
0
),
_xlfn.IFS(
INDEX(FixtureTicker!$B$24:$AM$43, MATCH($B8, FixtureTicker!$A$24:$A$43), PlayerForm!$X$5+6)="H",
_xlfn.XLOOKUP($E8, PlayerForm!$D$3:$D$394, PlayerForm!$Q$3:$Q$394)*
_xlfn.XLOOKUP(
INDEX(FixtureTicker!$B$3:$AM$22, MATCH($B8, FixtureTicker!$A$3:$A$22), PlayerForm!$X$5+6),
 TeamForm!$B$4:$B$23, TeamForm!$AD$4:$AD$23),
INDEX(FixtureTicker!$B$24:$AM$43, MATCH($B8, FixtureTicker!$A$24:$A$43), PlayerForm!$X$5+6)="A",
_xlfn.XLOOKUP($E8, PlayerForm!$D$3:$D$394, PlayerForm!$R$3:$R$394)*
_xlfn.XLOOKUP(
INDEX(FixtureTicker!$B$3:$AM$22, MATCH($B8, FixtureTicker!$A$3:$A$22), PlayerForm!$X$5+6),
 TeamForm!$B$4:$B$23, TeamForm!$AB$4:$AB$23),
INDEX(FixtureTicker!$B$24:$AM$43, MATCH($B8, FixtureTicker!$A$24:$A$43), PlayerForm!$X$5+6)="BLANK",
0
),
_xlfn.IFS(
INDEX(FixtureTicker!$B$24:$AM$43, MATCH($B8, FixtureTicker!$A$24:$A$43), PlayerForm!$X$5+7)="H",
_xlfn.XLOOKUP($E8, PlayerForm!$D$3:$D$394, PlayerForm!$Q$3:$Q$394)*
_xlfn.XLOOKUP(
INDEX(FixtureTicker!$B$3:$AM$22, MATCH($B8, FixtureTicker!$A$3:$A$22), PlayerForm!$X$5+7),
 TeamForm!$B$4:$B$23, TeamForm!$AD$4:$AD$23),
INDEX(FixtureTicker!$B$24:$AM$43, MATCH($B8, FixtureTicker!$A$24:$A$43), PlayerForm!$X$5+7)="A",
_xlfn.XLOOKUP($E8, PlayerForm!$D$3:$D$394, PlayerForm!$R$3:$R$394)*
_xlfn.XLOOKUP(
INDEX(FixtureTicker!$B$3:$AM$22, MATCH($B8, FixtureTicker!$A$3:$A$22), PlayerForm!$X$5+7),
 TeamForm!$B$4:$B$23, TeamForm!$AB$4:$AB$23),
INDEX(FixtureTicker!$B$24:$AM$43, MATCH($B8, FixtureTicker!$A$24:$A$43), PlayerForm!$X$5+7)="BLANK",
0
)
),0)</f>
        <v>193.60495325326104</v>
      </c>
    </row>
    <row r="9" spans="1:10">
      <c r="A9" s="55">
        <v>1</v>
      </c>
      <c r="B9" s="55" t="str">
        <f>_xlfn.XLOOKUP($A9, PlayerData!$B$3:$B$394, PlayerData!C$3:C$394)</f>
        <v>TOT</v>
      </c>
      <c r="C9" s="55" t="str">
        <f>_xlfn.XLOOKUP($A9, PlayerData!$B$3:$B$394, PlayerData!D$3:D$394)</f>
        <v>F</v>
      </c>
      <c r="D9" s="55">
        <f>_xlfn.XLOOKUP($A9, PlayerData!$B:$B, PlayerData!F:F,,,-1)</f>
        <v>10.5</v>
      </c>
      <c r="E9" s="31" t="str">
        <f>_xlfn.XLOOKUP($A9, PlayerData!$B$3:$B$394, PlayerData!E$3:E$394)</f>
        <v>Kane</v>
      </c>
      <c r="F9" s="164" cm="1">
        <f t="array" ref="F9">IFERROR(0.01*_xlfn.IFS(
INDEX(FixtureTicker!$B$24:$AM$43, MATCH($B9, FixtureTicker!$A$24:$A$43, 0), PlayerForm!$X$5)="H",
_xlfn.XLOOKUP($E9, PlayerForm!$D$3:$D$394, PlayerForm!$Q$3:$Q$394)*
_xlfn.XLOOKUP(
INDEX(FixtureTicker!$B$3:$AM$22, MATCH($B9, FixtureTicker!$A$3:$A$22,0), PlayerForm!$X$5),
 TeamForm!$B$4:$B$23, TeamForm!$AD$4:$AD$23),
INDEX(FixtureTicker!$B$24:$AM$43, MATCH($B9, FixtureTicker!$A$24:$A$43,0), PlayerForm!$X$5)="A",
_xlfn.XLOOKUP($E9, PlayerForm!$D$3:$D$394, PlayerForm!$R$3:$R$394)*
_xlfn.XLOOKUP(
INDEX(FixtureTicker!$B$3:$AM$22, MATCH($B9, FixtureTicker!$A$3:$A$22,0), PlayerForm!$X$5),
 TeamForm!$B$4:$B$23, TeamForm!$AB$4:$AB$23),
INDEX(FixtureTicker!$B$24:$AM$43, MATCH($B9, FixtureTicker!$A$24:$A$43,0), PlayerForm!$X$5)="BLANK",
0),0)</f>
        <v>20.024781401030019</v>
      </c>
      <c r="G9" s="163" cm="1">
        <f t="array" ref="G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
),0)</f>
        <v>36.910840201739958</v>
      </c>
      <c r="H9" s="163" cm="1">
        <f t="array" ref="H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),
_xlfn.IFS(
INDEX(FixtureTicker!$B$24:$AM$43, MATCH($B9, FixtureTicker!$A$24:$A$43), PlayerForm!$X$5+2)="H",
_xlfn.XLOOKUP($E9, PlayerForm!$D$3:$D$394, PlayerForm!$Q$3:$Q$394)*
_xlfn.XLOOKUP(
INDEX(FixtureTicker!$B$3:$AM$22, MATCH($B9, FixtureTicker!$A$3:$A$22), PlayerForm!$X$5+2),
 TeamForm!$B$4:$B$23, TeamForm!$AD$4:$AD$23),
INDEX(FixtureTicker!$B$24:$AM$43, MATCH($B9, FixtureTicker!$A$24:$A$43), PlayerForm!$X$5+2)="A",
_xlfn.XLOOKUP($E9, PlayerForm!$D$3:$D$394, PlayerForm!$R$3:$R$394)*
_xlfn.XLOOKUP(
INDEX(FixtureTicker!$B$3:$AM$22, MATCH($B9, FixtureTicker!$A$3:$A$22), PlayerForm!$X$5+2),
 TeamForm!$B$4:$B$23, TeamForm!$AB$4:$AB$23),
INDEX(FixtureTicker!$B$24:$AM$43, MATCH($B9, FixtureTicker!$A$24:$A$43), PlayerForm!$X$5+2)="BLANK",
0
),
_xlfn.IFS(
INDEX(FixtureTicker!$B$24:$AM$43, MATCH($B9, FixtureTicker!$A$24:$A$43), PlayerForm!$X$5+3)="H",
_xlfn.XLOOKUP($E9, PlayerForm!$D$3:$D$394, PlayerForm!$Q$3:$Q$394)*
_xlfn.XLOOKUP(
INDEX(FixtureTicker!$B$3:$AM$22, MATCH($B9, FixtureTicker!$A$3:$A$22), PlayerForm!$X$5+3),
 TeamForm!$B$4:$B$23, TeamForm!$AD$4:$AD$23),
INDEX(FixtureTicker!$B$24:$AM$43, MATCH($B9, FixtureTicker!$A$24:$A$43), PlayerForm!$X$5+3)="A",
_xlfn.XLOOKUP($E9, PlayerForm!$D$3:$D$394, PlayerForm!$R$3:$R$394)*
_xlfn.XLOOKUP(
INDEX(FixtureTicker!$B$3:$AM$22, MATCH($B9, FixtureTicker!$A$3:$A$22), PlayerForm!$X$5+3),
 TeamForm!$B$4:$B$23, TeamForm!$AB$4:$AB$23),
INDEX(FixtureTicker!$B$24:$AM$43, MATCH($B9, FixtureTicker!$A$24:$A$43), PlayerForm!$X$5+3)="BLANK",
0
)
),0)</f>
        <v>81.827131995238901</v>
      </c>
      <c r="I9" s="163" cm="1">
        <f t="array" ref="I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),
_xlfn.IFS(
INDEX(FixtureTicker!$B$24:$AM$43, MATCH($B9, FixtureTicker!$A$24:$A$43), PlayerForm!$X$5+2)="H",
_xlfn.XLOOKUP($E9, PlayerForm!$D$3:$D$394, PlayerForm!$Q$3:$Q$394)*
_xlfn.XLOOKUP(
INDEX(FixtureTicker!$B$3:$AM$22, MATCH($B9, FixtureTicker!$A$3:$A$22), PlayerForm!$X$5+2),
 TeamForm!$B$4:$B$23, TeamForm!$AD$4:$AD$23),
INDEX(FixtureTicker!$B$24:$AM$43, MATCH($B9, FixtureTicker!$A$24:$A$43), PlayerForm!$X$5+2)="A",
_xlfn.XLOOKUP($E9, PlayerForm!$D$3:$D$394, PlayerForm!$R$3:$R$394)*
_xlfn.XLOOKUP(
INDEX(FixtureTicker!$B$3:$AM$22, MATCH($B9, FixtureTicker!$A$3:$A$22), PlayerForm!$X$5+2),
 TeamForm!$B$4:$B$23, TeamForm!$AB$4:$AB$23),
INDEX(FixtureTicker!$B$24:$AM$43, MATCH($B9, FixtureTicker!$A$24:$A$43), PlayerForm!$X$5+2)="BLANK",
0
),
_xlfn.IFS(
INDEX(FixtureTicker!$B$24:$AM$43, MATCH($B9, FixtureTicker!$A$24:$A$43), PlayerForm!$X$5+3)="H",
_xlfn.XLOOKUP($E9, PlayerForm!$D$3:$D$394, PlayerForm!$Q$3:$Q$394)*
_xlfn.XLOOKUP(
INDEX(FixtureTicker!$B$3:$AM$22, MATCH($B9, FixtureTicker!$A$3:$A$22), PlayerForm!$X$5+3),
 TeamForm!$B$4:$B$23, TeamForm!$AD$4:$AD$23),
INDEX(FixtureTicker!$B$24:$AM$43, MATCH($B9, FixtureTicker!$A$24:$A$43), PlayerForm!$X$5+3)="A",
_xlfn.XLOOKUP($E9, PlayerForm!$D$3:$D$394, PlayerForm!$R$3:$R$394)*
_xlfn.XLOOKUP(
INDEX(FixtureTicker!$B$3:$AM$22, MATCH($B9, FixtureTicker!$A$3:$A$22), PlayerForm!$X$5+3),
 TeamForm!$B$4:$B$23, TeamForm!$AB$4:$AB$23),
INDEX(FixtureTicker!$B$24:$AM$43, MATCH($B9, FixtureTicker!$A$24:$A$43), PlayerForm!$X$5+3)="BLANK",
0
),
_xlfn.IFS(
INDEX(FixtureTicker!$B$24:$AM$43, MATCH($B9, FixtureTicker!$A$24:$A$43), PlayerForm!$X$5+4)="H",
_xlfn.XLOOKUP($E9, PlayerForm!$D$3:$D$394, PlayerForm!$Q$3:$Q$394)*
_xlfn.XLOOKUP(
INDEX(FixtureTicker!$B$3:$AM$22, MATCH($B9, FixtureTicker!$A$3:$A$22), PlayerForm!$X$5+4),
 TeamForm!$B$4:$B$23, TeamForm!$AD$4:$AD$23),
INDEX(FixtureTicker!$B$24:$AM$43, MATCH($B9, FixtureTicker!$A$24:$A$43), PlayerForm!$X$5+4)="A",
_xlfn.XLOOKUP($E9, PlayerForm!$D$3:$D$394, PlayerForm!$R$3:$R$394)*
_xlfn.XLOOKUP(
INDEX(FixtureTicker!$B$3:$AM$22, MATCH($B9, FixtureTicker!$A$3:$A$22), PlayerForm!$X$5+4),
 TeamForm!$B$4:$B$23, TeamForm!$AB$4:$AB$23),
INDEX(FixtureTicker!$B$24:$AM$43, MATCH($B9, FixtureTicker!$A$24:$A$43), PlayerForm!$X$5+4)="BLANK",
0
),
_xlfn.IFS(
INDEX(FixtureTicker!$B$24:$AM$43, MATCH($B9, FixtureTicker!$A$24:$A$43), PlayerForm!$X$5+5)="H",
_xlfn.XLOOKUP($E9, PlayerForm!$D$3:$D$394, PlayerForm!$Q$3:$Q$394)*
_xlfn.XLOOKUP(
INDEX(FixtureTicker!$B$3:$AM$22, MATCH($B9, FixtureTicker!$A$3:$A$22), PlayerForm!$X$5+5),
 TeamForm!$B$4:$B$23, TeamForm!$AD$4:$AD$23),
INDEX(FixtureTicker!$B$24:$AM$43, MATCH($B9, FixtureTicker!$A$24:$A$43), PlayerForm!$X$5+5)="A",
_xlfn.XLOOKUP($E9, PlayerForm!$D$3:$D$394, PlayerForm!$R$3:$R$394)*
_xlfn.XLOOKUP(
INDEX(FixtureTicker!$B$3:$AM$22, MATCH($B9, FixtureTicker!$A$3:$A$22), PlayerForm!$X$5+5),
 TeamForm!$B$4:$B$23, TeamForm!$AB$4:$AB$23),
INDEX(FixtureTicker!$B$24:$AM$43, MATCH($B9, FixtureTicker!$A$24:$A$43), PlayerForm!$X$5+5)="BLANK",
0
)
),0)</f>
        <v>134.67194009025209</v>
      </c>
      <c r="J9" s="163" cm="1">
        <f t="array" ref="J9">IFERROR(0.01*SUM(
_xlfn.IFS(
INDEX(FixtureTicker!$B$24:$AM$43, MATCH($B9, FixtureTicker!$A$24:$A$43), PlayerForm!$X$5)="H",
_xlfn.XLOOKUP($E9, PlayerForm!$D$3:$D$394, PlayerForm!$Q$3:$Q$394)*
_xlfn.XLOOKUP(
INDEX(FixtureTicker!$B$3:$AM$22, MATCH($B9, FixtureTicker!$A$3:$A$22), PlayerForm!$X$5),
 TeamForm!$B$4:$B$23, TeamForm!$AD$4:$AD$23),
INDEX(FixtureTicker!$B$24:$AM$43, MATCH($B9, FixtureTicker!$A$24:$A$43), PlayerForm!$X$5)="A",
_xlfn.XLOOKUP($E9, PlayerForm!$D$3:$D$394, PlayerForm!$R$3:$R$394)*
_xlfn.XLOOKUP(
INDEX(FixtureTicker!$B$3:$AM$22, MATCH($B9, FixtureTicker!$A$3:$A$22), PlayerForm!$X$5),
 TeamForm!$B$4:$B$23, TeamForm!$AB$4:$AB$23),
INDEX(FixtureTicker!$B$24:$AM$43, MATCH($B9, FixtureTicker!$A$24:$A$43), PlayerForm!$X$5)="BLANK",
0
),
_xlfn.IFS(
INDEX(FixtureTicker!$B$24:$AM$43, MATCH($B9, FixtureTicker!$A$24:$A$43), PlayerForm!$X$5+1)="H",
_xlfn.XLOOKUP($E9, PlayerForm!$D$3:$D$394, PlayerForm!$Q$3:$Q$394)*
_xlfn.XLOOKUP(
INDEX(FixtureTicker!$B$3:$AM$22, MATCH($B9, FixtureTicker!$A$3:$A$22), PlayerForm!$X$5+1),
 TeamForm!$B$4:$B$23, TeamForm!$AD$4:$AD$23),
INDEX(FixtureTicker!$B$24:$AM$43, MATCH($B9, FixtureTicker!$A$24:$A$43), PlayerForm!$X$5+1)="A",
_xlfn.XLOOKUP($E9, PlayerForm!$D$3:$D$394, PlayerForm!$R$3:$R$394)*
_xlfn.XLOOKUP(
INDEX(FixtureTicker!$B$3:$AM$22, MATCH($B9, FixtureTicker!$A$3:$A$22), PlayerForm!$X$5+1),
 TeamForm!$B$4:$B$23, TeamForm!$AB$4:$AB$23),
INDEX(FixtureTicker!$B$24:$AM$43, MATCH($B9, FixtureTicker!$A$24:$A$43), PlayerForm!$X$5+1)="BLANK",
0
),
_xlfn.IFS(
INDEX(FixtureTicker!$B$24:$AM$43, MATCH($B9, FixtureTicker!$A$24:$A$43), PlayerForm!$X$5+2)="H",
_xlfn.XLOOKUP($E9, PlayerForm!$D$3:$D$394, PlayerForm!$Q$3:$Q$394)*
_xlfn.XLOOKUP(
INDEX(FixtureTicker!$B$3:$AM$22, MATCH($B9, FixtureTicker!$A$3:$A$22), PlayerForm!$X$5+2),
 TeamForm!$B$4:$B$23, TeamForm!$AD$4:$AD$23),
INDEX(FixtureTicker!$B$24:$AM$43, MATCH($B9, FixtureTicker!$A$24:$A$43), PlayerForm!$X$5+2)="A",
_xlfn.XLOOKUP($E9, PlayerForm!$D$3:$D$394, PlayerForm!$R$3:$R$394)*
_xlfn.XLOOKUP(
INDEX(FixtureTicker!$B$3:$AM$22, MATCH($B9, FixtureTicker!$A$3:$A$22), PlayerForm!$X$5+2),
 TeamForm!$B$4:$B$23, TeamForm!$AB$4:$AB$23),
INDEX(FixtureTicker!$B$24:$AM$43, MATCH($B9, FixtureTicker!$A$24:$A$43), PlayerForm!$X$5+2)="BLANK",
0
),
_xlfn.IFS(
INDEX(FixtureTicker!$B$24:$AM$43, MATCH($B9, FixtureTicker!$A$24:$A$43), PlayerForm!$X$5+3)="H",
_xlfn.XLOOKUP($E9, PlayerForm!$D$3:$D$394, PlayerForm!$Q$3:$Q$394)*
_xlfn.XLOOKUP(
INDEX(FixtureTicker!$B$3:$AM$22, MATCH($B9, FixtureTicker!$A$3:$A$22), PlayerForm!$X$5+3),
 TeamForm!$B$4:$B$23, TeamForm!$AD$4:$AD$23),
INDEX(FixtureTicker!$B$24:$AM$43, MATCH($B9, FixtureTicker!$A$24:$A$43), PlayerForm!$X$5+3)="A",
_xlfn.XLOOKUP($E9, PlayerForm!$D$3:$D$394, PlayerForm!$R$3:$R$394)*
_xlfn.XLOOKUP(
INDEX(FixtureTicker!$B$3:$AM$22, MATCH($B9, FixtureTicker!$A$3:$A$22), PlayerForm!$X$5+3),
 TeamForm!$B$4:$B$23, TeamForm!$AB$4:$AB$23),
INDEX(FixtureTicker!$B$24:$AM$43, MATCH($B9, FixtureTicker!$A$24:$A$43), PlayerForm!$X$5+3)="BLANK",
0
),
_xlfn.IFS(
INDEX(FixtureTicker!$B$24:$AM$43, MATCH($B9, FixtureTicker!$A$24:$A$43), PlayerForm!$X$5+4)="H",
_xlfn.XLOOKUP($E9, PlayerForm!$D$3:$D$394, PlayerForm!$Q$3:$Q$394)*
_xlfn.XLOOKUP(
INDEX(FixtureTicker!$B$3:$AM$22, MATCH($B9, FixtureTicker!$A$3:$A$22), PlayerForm!$X$5+4),
 TeamForm!$B$4:$B$23, TeamForm!$AD$4:$AD$23),
INDEX(FixtureTicker!$B$24:$AM$43, MATCH($B9, FixtureTicker!$A$24:$A$43), PlayerForm!$X$5+4)="A",
_xlfn.XLOOKUP($E9, PlayerForm!$D$3:$D$394, PlayerForm!$R$3:$R$394)*
_xlfn.XLOOKUP(
INDEX(FixtureTicker!$B$3:$AM$22, MATCH($B9, FixtureTicker!$A$3:$A$22), PlayerForm!$X$5+4),
 TeamForm!$B$4:$B$23, TeamForm!$AB$4:$AB$23),
INDEX(FixtureTicker!$B$24:$AM$43, MATCH($B9, FixtureTicker!$A$24:$A$43), PlayerForm!$X$5+4)="BLANK",
0
),
_xlfn.IFS(
INDEX(FixtureTicker!$B$24:$AM$43, MATCH($B9, FixtureTicker!$A$24:$A$43), PlayerForm!$X$5+5)="H",
_xlfn.XLOOKUP($E9, PlayerForm!$D$3:$D$394, PlayerForm!$Q$3:$Q$394)*
_xlfn.XLOOKUP(
INDEX(FixtureTicker!$B$3:$AM$22, MATCH($B9, FixtureTicker!$A$3:$A$22), PlayerForm!$X$5+5),
 TeamForm!$B$4:$B$23, TeamForm!$AD$4:$AD$23),
INDEX(FixtureTicker!$B$24:$AM$43, MATCH($B9, FixtureTicker!$A$24:$A$43), PlayerForm!$X$5+5)="A",
_xlfn.XLOOKUP($E9, PlayerForm!$D$3:$D$394, PlayerForm!$R$3:$R$394)*
_xlfn.XLOOKUP(
INDEX(FixtureTicker!$B$3:$AM$22, MATCH($B9, FixtureTicker!$A$3:$A$22), PlayerForm!$X$5+5),
 TeamForm!$B$4:$B$23, TeamForm!$AB$4:$AB$23),
INDEX(FixtureTicker!$B$24:$AM$43, MATCH($B9, FixtureTicker!$A$24:$A$43), PlayerForm!$X$5+5)="BLANK",
0
),
_xlfn.IFS(
INDEX(FixtureTicker!$B$24:$AM$43, MATCH($B9, FixtureTicker!$A$24:$A$43), PlayerForm!$X$5+6)="H",
_xlfn.XLOOKUP($E9, PlayerForm!$D$3:$D$394, PlayerForm!$Q$3:$Q$394)*
_xlfn.XLOOKUP(
INDEX(FixtureTicker!$B$3:$AM$22, MATCH($B9, FixtureTicker!$A$3:$A$22), PlayerForm!$X$5+6),
 TeamForm!$B$4:$B$23, TeamForm!$AD$4:$AD$23),
INDEX(FixtureTicker!$B$24:$AM$43, MATCH($B9, FixtureTicker!$A$24:$A$43), PlayerForm!$X$5+6)="A",
_xlfn.XLOOKUP($E9, PlayerForm!$D$3:$D$394, PlayerForm!$R$3:$R$394)*
_xlfn.XLOOKUP(
INDEX(FixtureTicker!$B$3:$AM$22, MATCH($B9, FixtureTicker!$A$3:$A$22), PlayerForm!$X$5+6),
 TeamForm!$B$4:$B$23, TeamForm!$AB$4:$AB$23),
INDEX(FixtureTicker!$B$24:$AM$43, MATCH($B9, FixtureTicker!$A$24:$A$43), PlayerForm!$X$5+6)="BLANK",
0
),
_xlfn.IFS(
INDEX(FixtureTicker!$B$24:$AM$43, MATCH($B9, FixtureTicker!$A$24:$A$43), PlayerForm!$X$5+7)="H",
_xlfn.XLOOKUP($E9, PlayerForm!$D$3:$D$394, PlayerForm!$Q$3:$Q$394)*
_xlfn.XLOOKUP(
INDEX(FixtureTicker!$B$3:$AM$22, MATCH($B9, FixtureTicker!$A$3:$A$22), PlayerForm!$X$5+7),
 TeamForm!$B$4:$B$23, TeamForm!$AD$4:$AD$23),
INDEX(FixtureTicker!$B$24:$AM$43, MATCH($B9, FixtureTicker!$A$24:$A$43), PlayerForm!$X$5+7)="A",
_xlfn.XLOOKUP($E9, PlayerForm!$D$3:$D$394, PlayerForm!$R$3:$R$394)*
_xlfn.XLOOKUP(
INDEX(FixtureTicker!$B$3:$AM$22, MATCH($B9, FixtureTicker!$A$3:$A$22), PlayerForm!$X$5+7),
 TeamForm!$B$4:$B$23, TeamForm!$AB$4:$AB$23),
INDEX(FixtureTicker!$B$24:$AM$43, MATCH($B9, FixtureTicker!$A$24:$A$43), PlayerForm!$X$5+7)="BLANK",
0
)
),0)</f>
        <v>178.96558232400167</v>
      </c>
    </row>
    <row r="10" spans="1:10">
      <c r="A10" s="55">
        <v>53</v>
      </c>
      <c r="B10" s="55" t="str">
        <f>_xlfn.XLOOKUP($A10, PlayerData!$B$3:$B$394, PlayerData!C$3:C$394)</f>
        <v>LIV</v>
      </c>
      <c r="C10" s="55" t="str">
        <f>_xlfn.XLOOKUP($A10, PlayerData!$B$3:$B$394, PlayerData!D$3:D$394)</f>
        <v>M</v>
      </c>
      <c r="D10" s="55">
        <f>_xlfn.XLOOKUP($A10, PlayerData!$B:$B, PlayerData!F:F,,,-1)</f>
        <v>12</v>
      </c>
      <c r="E10" s="31" t="str">
        <f>_xlfn.XLOOKUP($A10, PlayerData!$B$3:$B$394, PlayerData!E$3:E$394)</f>
        <v>Mané</v>
      </c>
      <c r="F10" s="164" cm="1">
        <f t="array" ref="F10">IFERROR(0.01*_xlfn.IFS(
INDEX(FixtureTicker!$B$24:$AM$43, MATCH($B10, FixtureTicker!$A$24:$A$43, 0), PlayerForm!$X$5)="H",
_xlfn.XLOOKUP($E10, PlayerForm!$D$3:$D$394, PlayerForm!$Q$3:$Q$394)*
_xlfn.XLOOKUP(
INDEX(FixtureTicker!$B$3:$AM$22, MATCH($B10, FixtureTicker!$A$3:$A$22,0), PlayerForm!$X$5),
 TeamForm!$B$4:$B$23, TeamForm!$AD$4:$AD$23),
INDEX(FixtureTicker!$B$24:$AM$43, MATCH($B10, FixtureTicker!$A$24:$A$43,0), PlayerForm!$X$5)="A",
_xlfn.XLOOKUP($E10, PlayerForm!$D$3:$D$394, PlayerForm!$R$3:$R$394)*
_xlfn.XLOOKUP(
INDEX(FixtureTicker!$B$3:$AM$22, MATCH($B10, FixtureTicker!$A$3:$A$22,0), PlayerForm!$X$5),
 TeamForm!$B$4:$B$23, TeamForm!$AB$4:$AB$23),
INDEX(FixtureTicker!$B$24:$AM$43, MATCH($B10, FixtureTicker!$A$24:$A$43,0), PlayerForm!$X$5)="BLANK",
0),0)</f>
        <v>41.239892183288418</v>
      </c>
      <c r="G10" s="163" cm="1">
        <f t="array" ref="G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
),0)</f>
        <v>48.180592991913763</v>
      </c>
      <c r="H10" s="163" cm="1">
        <f t="array" ref="H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),
_xlfn.IFS(
INDEX(FixtureTicker!$B$24:$AM$43, MATCH($B10, FixtureTicker!$A$24:$A$43), PlayerForm!$X$5+2)="H",
_xlfn.XLOOKUP($E10, PlayerForm!$D$3:$D$394, PlayerForm!$Q$3:$Q$394)*
_xlfn.XLOOKUP(
INDEX(FixtureTicker!$B$3:$AM$22, MATCH($B10, FixtureTicker!$A$3:$A$22), PlayerForm!$X$5+2),
 TeamForm!$B$4:$B$23, TeamForm!$AD$4:$AD$23),
INDEX(FixtureTicker!$B$24:$AM$43, MATCH($B10, FixtureTicker!$A$24:$A$43), PlayerForm!$X$5+2)="A",
_xlfn.XLOOKUP($E10, PlayerForm!$D$3:$D$394, PlayerForm!$R$3:$R$394)*
_xlfn.XLOOKUP(
INDEX(FixtureTicker!$B$3:$AM$22, MATCH($B10, FixtureTicker!$A$3:$A$22), PlayerForm!$X$5+2),
 TeamForm!$B$4:$B$23, TeamForm!$AB$4:$AB$23),
INDEX(FixtureTicker!$B$24:$AM$43, MATCH($B10, FixtureTicker!$A$24:$A$43), PlayerForm!$X$5+2)="BLANK",
0
),
_xlfn.IFS(
INDEX(FixtureTicker!$B$24:$AM$43, MATCH($B10, FixtureTicker!$A$24:$A$43), PlayerForm!$X$5+3)="H",
_xlfn.XLOOKUP($E10, PlayerForm!$D$3:$D$394, PlayerForm!$Q$3:$Q$394)*
_xlfn.XLOOKUP(
INDEX(FixtureTicker!$B$3:$AM$22, MATCH($B10, FixtureTicker!$A$3:$A$22), PlayerForm!$X$5+3),
 TeamForm!$B$4:$B$23, TeamForm!$AD$4:$AD$23),
INDEX(FixtureTicker!$B$24:$AM$43, MATCH($B10, FixtureTicker!$A$24:$A$43), PlayerForm!$X$5+3)="A",
_xlfn.XLOOKUP($E10, PlayerForm!$D$3:$D$394, PlayerForm!$R$3:$R$394)*
_xlfn.XLOOKUP(
INDEX(FixtureTicker!$B$3:$AM$22, MATCH($B10, FixtureTicker!$A$3:$A$22), PlayerForm!$X$5+3),
 TeamForm!$B$4:$B$23, TeamForm!$AB$4:$AB$23),
INDEX(FixtureTicker!$B$24:$AM$43, MATCH($B10, FixtureTicker!$A$24:$A$43), PlayerForm!$X$5+3)="BLANK",
0
)
),0)</f>
        <v>84.355135057281132</v>
      </c>
      <c r="I10" s="163" cm="1">
        <f t="array" ref="I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),
_xlfn.IFS(
INDEX(FixtureTicker!$B$24:$AM$43, MATCH($B10, FixtureTicker!$A$24:$A$43), PlayerForm!$X$5+2)="H",
_xlfn.XLOOKUP($E10, PlayerForm!$D$3:$D$394, PlayerForm!$Q$3:$Q$394)*
_xlfn.XLOOKUP(
INDEX(FixtureTicker!$B$3:$AM$22, MATCH($B10, FixtureTicker!$A$3:$A$22), PlayerForm!$X$5+2),
 TeamForm!$B$4:$B$23, TeamForm!$AD$4:$AD$23),
INDEX(FixtureTicker!$B$24:$AM$43, MATCH($B10, FixtureTicker!$A$24:$A$43), PlayerForm!$X$5+2)="A",
_xlfn.XLOOKUP($E10, PlayerForm!$D$3:$D$394, PlayerForm!$R$3:$R$394)*
_xlfn.XLOOKUP(
INDEX(FixtureTicker!$B$3:$AM$22, MATCH($B10, FixtureTicker!$A$3:$A$22), PlayerForm!$X$5+2),
 TeamForm!$B$4:$B$23, TeamForm!$AB$4:$AB$23),
INDEX(FixtureTicker!$B$24:$AM$43, MATCH($B10, FixtureTicker!$A$24:$A$43), PlayerForm!$X$5+2)="BLANK",
0
),
_xlfn.IFS(
INDEX(FixtureTicker!$B$24:$AM$43, MATCH($B10, FixtureTicker!$A$24:$A$43), PlayerForm!$X$5+3)="H",
_xlfn.XLOOKUP($E10, PlayerForm!$D$3:$D$394, PlayerForm!$Q$3:$Q$394)*
_xlfn.XLOOKUP(
INDEX(FixtureTicker!$B$3:$AM$22, MATCH($B10, FixtureTicker!$A$3:$A$22), PlayerForm!$X$5+3),
 TeamForm!$B$4:$B$23, TeamForm!$AD$4:$AD$23),
INDEX(FixtureTicker!$B$24:$AM$43, MATCH($B10, FixtureTicker!$A$24:$A$43), PlayerForm!$X$5+3)="A",
_xlfn.XLOOKUP($E10, PlayerForm!$D$3:$D$394, PlayerForm!$R$3:$R$394)*
_xlfn.XLOOKUP(
INDEX(FixtureTicker!$B$3:$AM$22, MATCH($B10, FixtureTicker!$A$3:$A$22), PlayerForm!$X$5+3),
 TeamForm!$B$4:$B$23, TeamForm!$AB$4:$AB$23),
INDEX(FixtureTicker!$B$24:$AM$43, MATCH($B10, FixtureTicker!$A$24:$A$43), PlayerForm!$X$5+3)="BLANK",
0
),
_xlfn.IFS(
INDEX(FixtureTicker!$B$24:$AM$43, MATCH($B10, FixtureTicker!$A$24:$A$43), PlayerForm!$X$5+4)="H",
_xlfn.XLOOKUP($E10, PlayerForm!$D$3:$D$394, PlayerForm!$Q$3:$Q$394)*
_xlfn.XLOOKUP(
INDEX(FixtureTicker!$B$3:$AM$22, MATCH($B10, FixtureTicker!$A$3:$A$22), PlayerForm!$X$5+4),
 TeamForm!$B$4:$B$23, TeamForm!$AD$4:$AD$23),
INDEX(FixtureTicker!$B$24:$AM$43, MATCH($B10, FixtureTicker!$A$24:$A$43), PlayerForm!$X$5+4)="A",
_xlfn.XLOOKUP($E10, PlayerForm!$D$3:$D$394, PlayerForm!$R$3:$R$394)*
_xlfn.XLOOKUP(
INDEX(FixtureTicker!$B$3:$AM$22, MATCH($B10, FixtureTicker!$A$3:$A$22), PlayerForm!$X$5+4),
 TeamForm!$B$4:$B$23, TeamForm!$AB$4:$AB$23),
INDEX(FixtureTicker!$B$24:$AM$43, MATCH($B10, FixtureTicker!$A$24:$A$43), PlayerForm!$X$5+4)="BLANK",
0
),
_xlfn.IFS(
INDEX(FixtureTicker!$B$24:$AM$43, MATCH($B10, FixtureTicker!$A$24:$A$43), PlayerForm!$X$5+5)="H",
_xlfn.XLOOKUP($E10, PlayerForm!$D$3:$D$394, PlayerForm!$Q$3:$Q$394)*
_xlfn.XLOOKUP(
INDEX(FixtureTicker!$B$3:$AM$22, MATCH($B10, FixtureTicker!$A$3:$A$22), PlayerForm!$X$5+5),
 TeamForm!$B$4:$B$23, TeamForm!$AD$4:$AD$23),
INDEX(FixtureTicker!$B$24:$AM$43, MATCH($B10, FixtureTicker!$A$24:$A$43), PlayerForm!$X$5+5)="A",
_xlfn.XLOOKUP($E10, PlayerForm!$D$3:$D$394, PlayerForm!$R$3:$R$394)*
_xlfn.XLOOKUP(
INDEX(FixtureTicker!$B$3:$AM$22, MATCH($B10, FixtureTicker!$A$3:$A$22), PlayerForm!$X$5+5),
 TeamForm!$B$4:$B$23, TeamForm!$AB$4:$AB$23),
INDEX(FixtureTicker!$B$24:$AM$43, MATCH($B10, FixtureTicker!$A$24:$A$43), PlayerForm!$X$5+5)="BLANK",
0
)
),0)</f>
        <v>130.60432474064717</v>
      </c>
      <c r="J10" s="163" cm="1">
        <f t="array" ref="J10">IFERROR(0.01*SUM(
_xlfn.IFS(
INDEX(FixtureTicker!$B$24:$AM$43, MATCH($B10, FixtureTicker!$A$24:$A$43), PlayerForm!$X$5)="H",
_xlfn.XLOOKUP($E10, PlayerForm!$D$3:$D$394, PlayerForm!$Q$3:$Q$394)*
_xlfn.XLOOKUP(
INDEX(FixtureTicker!$B$3:$AM$22, MATCH($B10, FixtureTicker!$A$3:$A$22), PlayerForm!$X$5),
 TeamForm!$B$4:$B$23, TeamForm!$AD$4:$AD$23),
INDEX(FixtureTicker!$B$24:$AM$43, MATCH($B10, FixtureTicker!$A$24:$A$43), PlayerForm!$X$5)="A",
_xlfn.XLOOKUP($E10, PlayerForm!$D$3:$D$394, PlayerForm!$R$3:$R$394)*
_xlfn.XLOOKUP(
INDEX(FixtureTicker!$B$3:$AM$22, MATCH($B10, FixtureTicker!$A$3:$A$22), PlayerForm!$X$5),
 TeamForm!$B$4:$B$23, TeamForm!$AB$4:$AB$23),
INDEX(FixtureTicker!$B$24:$AM$43, MATCH($B10, FixtureTicker!$A$24:$A$43), PlayerForm!$X$5)="BLANK",
0
),
_xlfn.IFS(
INDEX(FixtureTicker!$B$24:$AM$43, MATCH($B10, FixtureTicker!$A$24:$A$43), PlayerForm!$X$5+1)="H",
_xlfn.XLOOKUP($E10, PlayerForm!$D$3:$D$394, PlayerForm!$Q$3:$Q$394)*
_xlfn.XLOOKUP(
INDEX(FixtureTicker!$B$3:$AM$22, MATCH($B10, FixtureTicker!$A$3:$A$22), PlayerForm!$X$5+1),
 TeamForm!$B$4:$B$23, TeamForm!$AD$4:$AD$23),
INDEX(FixtureTicker!$B$24:$AM$43, MATCH($B10, FixtureTicker!$A$24:$A$43), PlayerForm!$X$5+1)="A",
_xlfn.XLOOKUP($E10, PlayerForm!$D$3:$D$394, PlayerForm!$R$3:$R$394)*
_xlfn.XLOOKUP(
INDEX(FixtureTicker!$B$3:$AM$22, MATCH($B10, FixtureTicker!$A$3:$A$22), PlayerForm!$X$5+1),
 TeamForm!$B$4:$B$23, TeamForm!$AB$4:$AB$23),
INDEX(FixtureTicker!$B$24:$AM$43, MATCH($B10, FixtureTicker!$A$24:$A$43), PlayerForm!$X$5+1)="BLANK",
0
),
_xlfn.IFS(
INDEX(FixtureTicker!$B$24:$AM$43, MATCH($B10, FixtureTicker!$A$24:$A$43), PlayerForm!$X$5+2)="H",
_xlfn.XLOOKUP($E10, PlayerForm!$D$3:$D$394, PlayerForm!$Q$3:$Q$394)*
_xlfn.XLOOKUP(
INDEX(FixtureTicker!$B$3:$AM$22, MATCH($B10, FixtureTicker!$A$3:$A$22), PlayerForm!$X$5+2),
 TeamForm!$B$4:$B$23, TeamForm!$AD$4:$AD$23),
INDEX(FixtureTicker!$B$24:$AM$43, MATCH($B10, FixtureTicker!$A$24:$A$43), PlayerForm!$X$5+2)="A",
_xlfn.XLOOKUP($E10, PlayerForm!$D$3:$D$394, PlayerForm!$R$3:$R$394)*
_xlfn.XLOOKUP(
INDEX(FixtureTicker!$B$3:$AM$22, MATCH($B10, FixtureTicker!$A$3:$A$22), PlayerForm!$X$5+2),
 TeamForm!$B$4:$B$23, TeamForm!$AB$4:$AB$23),
INDEX(FixtureTicker!$B$24:$AM$43, MATCH($B10, FixtureTicker!$A$24:$A$43), PlayerForm!$X$5+2)="BLANK",
0
),
_xlfn.IFS(
INDEX(FixtureTicker!$B$24:$AM$43, MATCH($B10, FixtureTicker!$A$24:$A$43), PlayerForm!$X$5+3)="H",
_xlfn.XLOOKUP($E10, PlayerForm!$D$3:$D$394, PlayerForm!$Q$3:$Q$394)*
_xlfn.XLOOKUP(
INDEX(FixtureTicker!$B$3:$AM$22, MATCH($B10, FixtureTicker!$A$3:$A$22), PlayerForm!$X$5+3),
 TeamForm!$B$4:$B$23, TeamForm!$AD$4:$AD$23),
INDEX(FixtureTicker!$B$24:$AM$43, MATCH($B10, FixtureTicker!$A$24:$A$43), PlayerForm!$X$5+3)="A",
_xlfn.XLOOKUP($E10, PlayerForm!$D$3:$D$394, PlayerForm!$R$3:$R$394)*
_xlfn.XLOOKUP(
INDEX(FixtureTicker!$B$3:$AM$22, MATCH($B10, FixtureTicker!$A$3:$A$22), PlayerForm!$X$5+3),
 TeamForm!$B$4:$B$23, TeamForm!$AB$4:$AB$23),
INDEX(FixtureTicker!$B$24:$AM$43, MATCH($B10, FixtureTicker!$A$24:$A$43), PlayerForm!$X$5+3)="BLANK",
0
),
_xlfn.IFS(
INDEX(FixtureTicker!$B$24:$AM$43, MATCH($B10, FixtureTicker!$A$24:$A$43), PlayerForm!$X$5+4)="H",
_xlfn.XLOOKUP($E10, PlayerForm!$D$3:$D$394, PlayerForm!$Q$3:$Q$394)*
_xlfn.XLOOKUP(
INDEX(FixtureTicker!$B$3:$AM$22, MATCH($B10, FixtureTicker!$A$3:$A$22), PlayerForm!$X$5+4),
 TeamForm!$B$4:$B$23, TeamForm!$AD$4:$AD$23),
INDEX(FixtureTicker!$B$24:$AM$43, MATCH($B10, FixtureTicker!$A$24:$A$43), PlayerForm!$X$5+4)="A",
_xlfn.XLOOKUP($E10, PlayerForm!$D$3:$D$394, PlayerForm!$R$3:$R$394)*
_xlfn.XLOOKUP(
INDEX(FixtureTicker!$B$3:$AM$22, MATCH($B10, FixtureTicker!$A$3:$A$22), PlayerForm!$X$5+4),
 TeamForm!$B$4:$B$23, TeamForm!$AB$4:$AB$23),
INDEX(FixtureTicker!$B$24:$AM$43, MATCH($B10, FixtureTicker!$A$24:$A$43), PlayerForm!$X$5+4)="BLANK",
0
),
_xlfn.IFS(
INDEX(FixtureTicker!$B$24:$AM$43, MATCH($B10, FixtureTicker!$A$24:$A$43), PlayerForm!$X$5+5)="H",
_xlfn.XLOOKUP($E10, PlayerForm!$D$3:$D$394, PlayerForm!$Q$3:$Q$394)*
_xlfn.XLOOKUP(
INDEX(FixtureTicker!$B$3:$AM$22, MATCH($B10, FixtureTicker!$A$3:$A$22), PlayerForm!$X$5+5),
 TeamForm!$B$4:$B$23, TeamForm!$AD$4:$AD$23),
INDEX(FixtureTicker!$B$24:$AM$43, MATCH($B10, FixtureTicker!$A$24:$A$43), PlayerForm!$X$5+5)="A",
_xlfn.XLOOKUP($E10, PlayerForm!$D$3:$D$394, PlayerForm!$R$3:$R$394)*
_xlfn.XLOOKUP(
INDEX(FixtureTicker!$B$3:$AM$22, MATCH($B10, FixtureTicker!$A$3:$A$22), PlayerForm!$X$5+5),
 TeamForm!$B$4:$B$23, TeamForm!$AB$4:$AB$23),
INDEX(FixtureTicker!$B$24:$AM$43, MATCH($B10, FixtureTicker!$A$24:$A$43), PlayerForm!$X$5+5)="BLANK",
0
),
_xlfn.IFS(
INDEX(FixtureTicker!$B$24:$AM$43, MATCH($B10, FixtureTicker!$A$24:$A$43), PlayerForm!$X$5+6)="H",
_xlfn.XLOOKUP($E10, PlayerForm!$D$3:$D$394, PlayerForm!$Q$3:$Q$394)*
_xlfn.XLOOKUP(
INDEX(FixtureTicker!$B$3:$AM$22, MATCH($B10, FixtureTicker!$A$3:$A$22), PlayerForm!$X$5+6),
 TeamForm!$B$4:$B$23, TeamForm!$AD$4:$AD$23),
INDEX(FixtureTicker!$B$24:$AM$43, MATCH($B10, FixtureTicker!$A$24:$A$43), PlayerForm!$X$5+6)="A",
_xlfn.XLOOKUP($E10, PlayerForm!$D$3:$D$394, PlayerForm!$R$3:$R$394)*
_xlfn.XLOOKUP(
INDEX(FixtureTicker!$B$3:$AM$22, MATCH($B10, FixtureTicker!$A$3:$A$22), PlayerForm!$X$5+6),
 TeamForm!$B$4:$B$23, TeamForm!$AB$4:$AB$23),
INDEX(FixtureTicker!$B$24:$AM$43, MATCH($B10, FixtureTicker!$A$24:$A$43), PlayerForm!$X$5+6)="BLANK",
0
),
_xlfn.IFS(
INDEX(FixtureTicker!$B$24:$AM$43, MATCH($B10, FixtureTicker!$A$24:$A$43), PlayerForm!$X$5+7)="H",
_xlfn.XLOOKUP($E10, PlayerForm!$D$3:$D$394, PlayerForm!$Q$3:$Q$394)*
_xlfn.XLOOKUP(
INDEX(FixtureTicker!$B$3:$AM$22, MATCH($B10, FixtureTicker!$A$3:$A$22), PlayerForm!$X$5+7),
 TeamForm!$B$4:$B$23, TeamForm!$AD$4:$AD$23),
INDEX(FixtureTicker!$B$24:$AM$43, MATCH($B10, FixtureTicker!$A$24:$A$43), PlayerForm!$X$5+7)="A",
_xlfn.XLOOKUP($E10, PlayerForm!$D$3:$D$394, PlayerForm!$R$3:$R$394)*
_xlfn.XLOOKUP(
INDEX(FixtureTicker!$B$3:$AM$22, MATCH($B10, FixtureTicker!$A$3:$A$22), PlayerForm!$X$5+7),
 TeamForm!$B$4:$B$23, TeamForm!$AB$4:$AB$23),
INDEX(FixtureTicker!$B$24:$AM$43, MATCH($B10, FixtureTicker!$A$24:$A$43), PlayerForm!$X$5+7)="BLANK",
0
)
),0)</f>
        <v>165.7523824071626</v>
      </c>
    </row>
    <row r="11" spans="1:10">
      <c r="A11" s="55">
        <v>54</v>
      </c>
      <c r="B11" s="55" t="str">
        <f>_xlfn.XLOOKUP($A11, PlayerData!$B$3:$B$394, PlayerData!C$3:C$394)</f>
        <v>MCI</v>
      </c>
      <c r="C11" s="55" t="str">
        <f>_xlfn.XLOOKUP($A11, PlayerData!$B$3:$B$394, PlayerData!D$3:D$394)</f>
        <v>M</v>
      </c>
      <c r="D11" s="55">
        <f>_xlfn.XLOOKUP($A11, PlayerData!$B:$B, PlayerData!F:F,,,-1)</f>
        <v>11.5</v>
      </c>
      <c r="E11" s="31" t="str">
        <f>_xlfn.XLOOKUP($A11, PlayerData!$B$3:$B$394, PlayerData!E$3:E$394)</f>
        <v>Sterling</v>
      </c>
      <c r="F11" s="164" cm="1">
        <f t="array" ref="F11">IFERROR(0.01*_xlfn.IFS(
INDEX(FixtureTicker!$B$24:$AM$43, MATCH($B11, FixtureTicker!$A$24:$A$43, 0), PlayerForm!$X$5)="H",
_xlfn.XLOOKUP($E11, PlayerForm!$D$3:$D$394, PlayerForm!$Q$3:$Q$394)*
_xlfn.XLOOKUP(
INDEX(FixtureTicker!$B$3:$AM$22, MATCH($B11, FixtureTicker!$A$3:$A$22,0), PlayerForm!$X$5),
 TeamForm!$B$4:$B$23, TeamForm!$AD$4:$AD$23),
INDEX(FixtureTicker!$B$24:$AM$43, MATCH($B11, FixtureTicker!$A$24:$A$43,0), PlayerForm!$X$5)="A",
_xlfn.XLOOKUP($E11, PlayerForm!$D$3:$D$394, PlayerForm!$R$3:$R$394)*
_xlfn.XLOOKUP(
INDEX(FixtureTicker!$B$3:$AM$22, MATCH($B11, FixtureTicker!$A$3:$A$22,0), PlayerForm!$X$5),
 TeamForm!$B$4:$B$23, TeamForm!$AB$4:$AB$23),
INDEX(FixtureTicker!$B$24:$AM$43, MATCH($B11, FixtureTicker!$A$24:$A$43,0), PlayerForm!$X$5)="BLANK",
0),0)</f>
        <v>0</v>
      </c>
      <c r="G11" s="163" cm="1">
        <f t="array" ref="G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
),0)</f>
        <v>14.63935309973046</v>
      </c>
      <c r="H11" s="163" cm="1">
        <f t="array" ref="H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),
_xlfn.IFS(
INDEX(FixtureTicker!$B$24:$AM$43, MATCH($B11, FixtureTicker!$A$24:$A$43), PlayerForm!$X$5+2)="H",
_xlfn.XLOOKUP($E11, PlayerForm!$D$3:$D$394, PlayerForm!$Q$3:$Q$394)*
_xlfn.XLOOKUP(
INDEX(FixtureTicker!$B$3:$AM$22, MATCH($B11, FixtureTicker!$A$3:$A$22), PlayerForm!$X$5+2),
 TeamForm!$B$4:$B$23, TeamForm!$AD$4:$AD$23),
INDEX(FixtureTicker!$B$24:$AM$43, MATCH($B11, FixtureTicker!$A$24:$A$43), PlayerForm!$X$5+2)="A",
_xlfn.XLOOKUP($E11, PlayerForm!$D$3:$D$394, PlayerForm!$R$3:$R$394)*
_xlfn.XLOOKUP(
INDEX(FixtureTicker!$B$3:$AM$22, MATCH($B11, FixtureTicker!$A$3:$A$22), PlayerForm!$X$5+2),
 TeamForm!$B$4:$B$23, TeamForm!$AB$4:$AB$23),
INDEX(FixtureTicker!$B$24:$AM$43, MATCH($B11, FixtureTicker!$A$24:$A$43), PlayerForm!$X$5+2)="BLANK",
0
),
_xlfn.IFS(
INDEX(FixtureTicker!$B$24:$AM$43, MATCH($B11, FixtureTicker!$A$24:$A$43), PlayerForm!$X$5+3)="H",
_xlfn.XLOOKUP($E11, PlayerForm!$D$3:$D$394, PlayerForm!$Q$3:$Q$394)*
_xlfn.XLOOKUP(
INDEX(FixtureTicker!$B$3:$AM$22, MATCH($B11, FixtureTicker!$A$3:$A$22), PlayerForm!$X$5+3),
 TeamForm!$B$4:$B$23, TeamForm!$AD$4:$AD$23),
INDEX(FixtureTicker!$B$24:$AM$43, MATCH($B11, FixtureTicker!$A$24:$A$43), PlayerForm!$X$5+3)="A",
_xlfn.XLOOKUP($E11, PlayerForm!$D$3:$D$394, PlayerForm!$R$3:$R$394)*
_xlfn.XLOOKUP(
INDEX(FixtureTicker!$B$3:$AM$22, MATCH($B11, FixtureTicker!$A$3:$A$22), PlayerForm!$X$5+3),
 TeamForm!$B$4:$B$23, TeamForm!$AB$4:$AB$23),
INDEX(FixtureTicker!$B$24:$AM$43, MATCH($B11, FixtureTicker!$A$24:$A$43), PlayerForm!$X$5+3)="BLANK",
0
)
),0)</f>
        <v>71.651849567773738</v>
      </c>
      <c r="I11" s="163" cm="1">
        <f t="array" ref="I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),
_xlfn.IFS(
INDEX(FixtureTicker!$B$24:$AM$43, MATCH($B11, FixtureTicker!$A$24:$A$43), PlayerForm!$X$5+2)="H",
_xlfn.XLOOKUP($E11, PlayerForm!$D$3:$D$394, PlayerForm!$Q$3:$Q$394)*
_xlfn.XLOOKUP(
INDEX(FixtureTicker!$B$3:$AM$22, MATCH($B11, FixtureTicker!$A$3:$A$22), PlayerForm!$X$5+2),
 TeamForm!$B$4:$B$23, TeamForm!$AD$4:$AD$23),
INDEX(FixtureTicker!$B$24:$AM$43, MATCH($B11, FixtureTicker!$A$24:$A$43), PlayerForm!$X$5+2)="A",
_xlfn.XLOOKUP($E11, PlayerForm!$D$3:$D$394, PlayerForm!$R$3:$R$394)*
_xlfn.XLOOKUP(
INDEX(FixtureTicker!$B$3:$AM$22, MATCH($B11, FixtureTicker!$A$3:$A$22), PlayerForm!$X$5+2),
 TeamForm!$B$4:$B$23, TeamForm!$AB$4:$AB$23),
INDEX(FixtureTicker!$B$24:$AM$43, MATCH($B11, FixtureTicker!$A$24:$A$43), PlayerForm!$X$5+2)="BLANK",
0
),
_xlfn.IFS(
INDEX(FixtureTicker!$B$24:$AM$43, MATCH($B11, FixtureTicker!$A$24:$A$43), PlayerForm!$X$5+3)="H",
_xlfn.XLOOKUP($E11, PlayerForm!$D$3:$D$394, PlayerForm!$Q$3:$Q$394)*
_xlfn.XLOOKUP(
INDEX(FixtureTicker!$B$3:$AM$22, MATCH($B11, FixtureTicker!$A$3:$A$22), PlayerForm!$X$5+3),
 TeamForm!$B$4:$B$23, TeamForm!$AD$4:$AD$23),
INDEX(FixtureTicker!$B$24:$AM$43, MATCH($B11, FixtureTicker!$A$24:$A$43), PlayerForm!$X$5+3)="A",
_xlfn.XLOOKUP($E11, PlayerForm!$D$3:$D$394, PlayerForm!$R$3:$R$394)*
_xlfn.XLOOKUP(
INDEX(FixtureTicker!$B$3:$AM$22, MATCH($B11, FixtureTicker!$A$3:$A$22), PlayerForm!$X$5+3),
 TeamForm!$B$4:$B$23, TeamForm!$AB$4:$AB$23),
INDEX(FixtureTicker!$B$24:$AM$43, MATCH($B11, FixtureTicker!$A$24:$A$43), PlayerForm!$X$5+3)="BLANK",
0
),
_xlfn.IFS(
INDEX(FixtureTicker!$B$24:$AM$43, MATCH($B11, FixtureTicker!$A$24:$A$43), PlayerForm!$X$5+4)="H",
_xlfn.XLOOKUP($E11, PlayerForm!$D$3:$D$394, PlayerForm!$Q$3:$Q$394)*
_xlfn.XLOOKUP(
INDEX(FixtureTicker!$B$3:$AM$22, MATCH($B11, FixtureTicker!$A$3:$A$22), PlayerForm!$X$5+4),
 TeamForm!$B$4:$B$23, TeamForm!$AD$4:$AD$23),
INDEX(FixtureTicker!$B$24:$AM$43, MATCH($B11, FixtureTicker!$A$24:$A$43), PlayerForm!$X$5+4)="A",
_xlfn.XLOOKUP($E11, PlayerForm!$D$3:$D$394, PlayerForm!$R$3:$R$394)*
_xlfn.XLOOKUP(
INDEX(FixtureTicker!$B$3:$AM$22, MATCH($B11, FixtureTicker!$A$3:$A$22), PlayerForm!$X$5+4),
 TeamForm!$B$4:$B$23, TeamForm!$AB$4:$AB$23),
INDEX(FixtureTicker!$B$24:$AM$43, MATCH($B11, FixtureTicker!$A$24:$A$43), PlayerForm!$X$5+4)="BLANK",
0
),
_xlfn.IFS(
INDEX(FixtureTicker!$B$24:$AM$43, MATCH($B11, FixtureTicker!$A$24:$A$43), PlayerForm!$X$5+5)="H",
_xlfn.XLOOKUP($E11, PlayerForm!$D$3:$D$394, PlayerForm!$Q$3:$Q$394)*
_xlfn.XLOOKUP(
INDEX(FixtureTicker!$B$3:$AM$22, MATCH($B11, FixtureTicker!$A$3:$A$22), PlayerForm!$X$5+5),
 TeamForm!$B$4:$B$23, TeamForm!$AD$4:$AD$23),
INDEX(FixtureTicker!$B$24:$AM$43, MATCH($B11, FixtureTicker!$A$24:$A$43), PlayerForm!$X$5+5)="A",
_xlfn.XLOOKUP($E11, PlayerForm!$D$3:$D$394, PlayerForm!$R$3:$R$394)*
_xlfn.XLOOKUP(
INDEX(FixtureTicker!$B$3:$AM$22, MATCH($B11, FixtureTicker!$A$3:$A$22), PlayerForm!$X$5+5),
 TeamForm!$B$4:$B$23, TeamForm!$AB$4:$AB$23),
INDEX(FixtureTicker!$B$24:$AM$43, MATCH($B11, FixtureTicker!$A$24:$A$43), PlayerForm!$X$5+5)="BLANK",
0
)
),0)</f>
        <v>127.15278290457887</v>
      </c>
      <c r="J11" s="163" cm="1">
        <f t="array" ref="J11">IFERROR(0.01*SUM(
_xlfn.IFS(
INDEX(FixtureTicker!$B$24:$AM$43, MATCH($B11, FixtureTicker!$A$24:$A$43), PlayerForm!$X$5)="H",
_xlfn.XLOOKUP($E11, PlayerForm!$D$3:$D$394, PlayerForm!$Q$3:$Q$394)*
_xlfn.XLOOKUP(
INDEX(FixtureTicker!$B$3:$AM$22, MATCH($B11, FixtureTicker!$A$3:$A$22), PlayerForm!$X$5),
 TeamForm!$B$4:$B$23, TeamForm!$AD$4:$AD$23),
INDEX(FixtureTicker!$B$24:$AM$43, MATCH($B11, FixtureTicker!$A$24:$A$43), PlayerForm!$X$5)="A",
_xlfn.XLOOKUP($E11, PlayerForm!$D$3:$D$394, PlayerForm!$R$3:$R$394)*
_xlfn.XLOOKUP(
INDEX(FixtureTicker!$B$3:$AM$22, MATCH($B11, FixtureTicker!$A$3:$A$22), PlayerForm!$X$5),
 TeamForm!$B$4:$B$23, TeamForm!$AB$4:$AB$23),
INDEX(FixtureTicker!$B$24:$AM$43, MATCH($B11, FixtureTicker!$A$24:$A$43), PlayerForm!$X$5)="BLANK",
0
),
_xlfn.IFS(
INDEX(FixtureTicker!$B$24:$AM$43, MATCH($B11, FixtureTicker!$A$24:$A$43), PlayerForm!$X$5+1)="H",
_xlfn.XLOOKUP($E11, PlayerForm!$D$3:$D$394, PlayerForm!$Q$3:$Q$394)*
_xlfn.XLOOKUP(
INDEX(FixtureTicker!$B$3:$AM$22, MATCH($B11, FixtureTicker!$A$3:$A$22), PlayerForm!$X$5+1),
 TeamForm!$B$4:$B$23, TeamForm!$AD$4:$AD$23),
INDEX(FixtureTicker!$B$24:$AM$43, MATCH($B11, FixtureTicker!$A$24:$A$43), PlayerForm!$X$5+1)="A",
_xlfn.XLOOKUP($E11, PlayerForm!$D$3:$D$394, PlayerForm!$R$3:$R$394)*
_xlfn.XLOOKUP(
INDEX(FixtureTicker!$B$3:$AM$22, MATCH($B11, FixtureTicker!$A$3:$A$22), PlayerForm!$X$5+1),
 TeamForm!$B$4:$B$23, TeamForm!$AB$4:$AB$23),
INDEX(FixtureTicker!$B$24:$AM$43, MATCH($B11, FixtureTicker!$A$24:$A$43), PlayerForm!$X$5+1)="BLANK",
0
),
_xlfn.IFS(
INDEX(FixtureTicker!$B$24:$AM$43, MATCH($B11, FixtureTicker!$A$24:$A$43), PlayerForm!$X$5+2)="H",
_xlfn.XLOOKUP($E11, PlayerForm!$D$3:$D$394, PlayerForm!$Q$3:$Q$394)*
_xlfn.XLOOKUP(
INDEX(FixtureTicker!$B$3:$AM$22, MATCH($B11, FixtureTicker!$A$3:$A$22), PlayerForm!$X$5+2),
 TeamForm!$B$4:$B$23, TeamForm!$AD$4:$AD$23),
INDEX(FixtureTicker!$B$24:$AM$43, MATCH($B11, FixtureTicker!$A$24:$A$43), PlayerForm!$X$5+2)="A",
_xlfn.XLOOKUP($E11, PlayerForm!$D$3:$D$394, PlayerForm!$R$3:$R$394)*
_xlfn.XLOOKUP(
INDEX(FixtureTicker!$B$3:$AM$22, MATCH($B11, FixtureTicker!$A$3:$A$22), PlayerForm!$X$5+2),
 TeamForm!$B$4:$B$23, TeamForm!$AB$4:$AB$23),
INDEX(FixtureTicker!$B$24:$AM$43, MATCH($B11, FixtureTicker!$A$24:$A$43), PlayerForm!$X$5+2)="BLANK",
0
),
_xlfn.IFS(
INDEX(FixtureTicker!$B$24:$AM$43, MATCH($B11, FixtureTicker!$A$24:$A$43), PlayerForm!$X$5+3)="H",
_xlfn.XLOOKUP($E11, PlayerForm!$D$3:$D$394, PlayerForm!$Q$3:$Q$394)*
_xlfn.XLOOKUP(
INDEX(FixtureTicker!$B$3:$AM$22, MATCH($B11, FixtureTicker!$A$3:$A$22), PlayerForm!$X$5+3),
 TeamForm!$B$4:$B$23, TeamForm!$AD$4:$AD$23),
INDEX(FixtureTicker!$B$24:$AM$43, MATCH($B11, FixtureTicker!$A$24:$A$43), PlayerForm!$X$5+3)="A",
_xlfn.XLOOKUP($E11, PlayerForm!$D$3:$D$394, PlayerForm!$R$3:$R$394)*
_xlfn.XLOOKUP(
INDEX(FixtureTicker!$B$3:$AM$22, MATCH($B11, FixtureTicker!$A$3:$A$22), PlayerForm!$X$5+3),
 TeamForm!$B$4:$B$23, TeamForm!$AB$4:$AB$23),
INDEX(FixtureTicker!$B$24:$AM$43, MATCH($B11, FixtureTicker!$A$24:$A$43), PlayerForm!$X$5+3)="BLANK",
0
),
_xlfn.IFS(
INDEX(FixtureTicker!$B$24:$AM$43, MATCH($B11, FixtureTicker!$A$24:$A$43), PlayerForm!$X$5+4)="H",
_xlfn.XLOOKUP($E11, PlayerForm!$D$3:$D$394, PlayerForm!$Q$3:$Q$394)*
_xlfn.XLOOKUP(
INDEX(FixtureTicker!$B$3:$AM$22, MATCH($B11, FixtureTicker!$A$3:$A$22), PlayerForm!$X$5+4),
 TeamForm!$B$4:$B$23, TeamForm!$AD$4:$AD$23),
INDEX(FixtureTicker!$B$24:$AM$43, MATCH($B11, FixtureTicker!$A$24:$A$43), PlayerForm!$X$5+4)="A",
_xlfn.XLOOKUP($E11, PlayerForm!$D$3:$D$394, PlayerForm!$R$3:$R$394)*
_xlfn.XLOOKUP(
INDEX(FixtureTicker!$B$3:$AM$22, MATCH($B11, FixtureTicker!$A$3:$A$22), PlayerForm!$X$5+4),
 TeamForm!$B$4:$B$23, TeamForm!$AB$4:$AB$23),
INDEX(FixtureTicker!$B$24:$AM$43, MATCH($B11, FixtureTicker!$A$24:$A$43), PlayerForm!$X$5+4)="BLANK",
0
),
_xlfn.IFS(
INDEX(FixtureTicker!$B$24:$AM$43, MATCH($B11, FixtureTicker!$A$24:$A$43), PlayerForm!$X$5+5)="H",
_xlfn.XLOOKUP($E11, PlayerForm!$D$3:$D$394, PlayerForm!$Q$3:$Q$394)*
_xlfn.XLOOKUP(
INDEX(FixtureTicker!$B$3:$AM$22, MATCH($B11, FixtureTicker!$A$3:$A$22), PlayerForm!$X$5+5),
 TeamForm!$B$4:$B$23, TeamForm!$AD$4:$AD$23),
INDEX(FixtureTicker!$B$24:$AM$43, MATCH($B11, FixtureTicker!$A$24:$A$43), PlayerForm!$X$5+5)="A",
_xlfn.XLOOKUP($E11, PlayerForm!$D$3:$D$394, PlayerForm!$R$3:$R$394)*
_xlfn.XLOOKUP(
INDEX(FixtureTicker!$B$3:$AM$22, MATCH($B11, FixtureTicker!$A$3:$A$22), PlayerForm!$X$5+5),
 TeamForm!$B$4:$B$23, TeamForm!$AB$4:$AB$23),
INDEX(FixtureTicker!$B$24:$AM$43, MATCH($B11, FixtureTicker!$A$24:$A$43), PlayerForm!$X$5+5)="BLANK",
0
),
_xlfn.IFS(
INDEX(FixtureTicker!$B$24:$AM$43, MATCH($B11, FixtureTicker!$A$24:$A$43), PlayerForm!$X$5+6)="H",
_xlfn.XLOOKUP($E11, PlayerForm!$D$3:$D$394, PlayerForm!$Q$3:$Q$394)*
_xlfn.XLOOKUP(
INDEX(FixtureTicker!$B$3:$AM$22, MATCH($B11, FixtureTicker!$A$3:$A$22), PlayerForm!$X$5+6),
 TeamForm!$B$4:$B$23, TeamForm!$AD$4:$AD$23),
INDEX(FixtureTicker!$B$24:$AM$43, MATCH($B11, FixtureTicker!$A$24:$A$43), PlayerForm!$X$5+6)="A",
_xlfn.XLOOKUP($E11, PlayerForm!$D$3:$D$394, PlayerForm!$R$3:$R$394)*
_xlfn.XLOOKUP(
INDEX(FixtureTicker!$B$3:$AM$22, MATCH($B11, FixtureTicker!$A$3:$A$22), PlayerForm!$X$5+6),
 TeamForm!$B$4:$B$23, TeamForm!$AB$4:$AB$23),
INDEX(FixtureTicker!$B$24:$AM$43, MATCH($B11, FixtureTicker!$A$24:$A$43), PlayerForm!$X$5+6)="BLANK",
0
),
_xlfn.IFS(
INDEX(FixtureTicker!$B$24:$AM$43, MATCH($B11, FixtureTicker!$A$24:$A$43), PlayerForm!$X$5+7)="H",
_xlfn.XLOOKUP($E11, PlayerForm!$D$3:$D$394, PlayerForm!$Q$3:$Q$394)*
_xlfn.XLOOKUP(
INDEX(FixtureTicker!$B$3:$AM$22, MATCH($B11, FixtureTicker!$A$3:$A$22), PlayerForm!$X$5+7),
 TeamForm!$B$4:$B$23, TeamForm!$AD$4:$AD$23),
INDEX(FixtureTicker!$B$24:$AM$43, MATCH($B11, FixtureTicker!$A$24:$A$43), PlayerForm!$X$5+7)="A",
_xlfn.XLOOKUP($E11, PlayerForm!$D$3:$D$394, PlayerForm!$R$3:$R$394)*
_xlfn.XLOOKUP(
INDEX(FixtureTicker!$B$3:$AM$22, MATCH($B11, FixtureTicker!$A$3:$A$22), PlayerForm!$X$5+7),
 TeamForm!$B$4:$B$23, TeamForm!$AB$4:$AB$23),
INDEX(FixtureTicker!$B$24:$AM$43, MATCH($B11, FixtureTicker!$A$24:$A$43), PlayerForm!$X$5+7)="BLANK",
0
)
),0)</f>
        <v>165.67315334729003</v>
      </c>
    </row>
    <row r="12" spans="1:10">
      <c r="A12" s="55">
        <v>62</v>
      </c>
      <c r="B12" s="55" t="str">
        <f>_xlfn.XLOOKUP($A12, PlayerData!$B$3:$B$394, PlayerData!C$3:C$394)</f>
        <v>ARS</v>
      </c>
      <c r="C12" s="55" t="str">
        <f>_xlfn.XLOOKUP($A12, PlayerData!$B$3:$B$394, PlayerData!D$3:D$394)</f>
        <v>M</v>
      </c>
      <c r="D12" s="55">
        <f>_xlfn.XLOOKUP($A12, PlayerData!$B:$B, PlayerData!F:F,,,-1)</f>
        <v>8</v>
      </c>
      <c r="E12" s="31" t="str">
        <f>_xlfn.XLOOKUP($A12, PlayerData!$B$3:$B$394, PlayerData!E$3:E$394)</f>
        <v>Willian</v>
      </c>
      <c r="F12" s="164" cm="1">
        <f t="array" ref="F12">IFERROR(0.01*_xlfn.IFS(
INDEX(FixtureTicker!$B$24:$AM$43, MATCH($B12, FixtureTicker!$A$24:$A$43, 0), PlayerForm!$X$5)="H",
_xlfn.XLOOKUP($E12, PlayerForm!$D$3:$D$394, PlayerForm!$Q$3:$Q$394)*
_xlfn.XLOOKUP(
INDEX(FixtureTicker!$B$3:$AM$22, MATCH($B12, FixtureTicker!$A$3:$A$22,0), PlayerForm!$X$5),
 TeamForm!$B$4:$B$23, TeamForm!$AD$4:$AD$23),
INDEX(FixtureTicker!$B$24:$AM$43, MATCH($B12, FixtureTicker!$A$24:$A$43,0), PlayerForm!$X$5)="A",
_xlfn.XLOOKUP($E12, PlayerForm!$D$3:$D$394, PlayerForm!$R$3:$R$394)*
_xlfn.XLOOKUP(
INDEX(FixtureTicker!$B$3:$AM$22, MATCH($B12, FixtureTicker!$A$3:$A$22,0), PlayerForm!$X$5),
 TeamForm!$B$4:$B$23, TeamForm!$AB$4:$AB$23),
INDEX(FixtureTicker!$B$24:$AM$43, MATCH($B12, FixtureTicker!$A$24:$A$43,0), PlayerForm!$X$5)="BLANK",
0),0)</f>
        <v>20.697841192907838</v>
      </c>
      <c r="G12" s="163" cm="1">
        <f t="array" ref="G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
),0)</f>
        <v>49.216533329319425</v>
      </c>
      <c r="H12" s="163" cm="1">
        <f t="array" ref="H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),
_xlfn.IFS(
INDEX(FixtureTicker!$B$24:$AM$43, MATCH($B12, FixtureTicker!$A$24:$A$43), PlayerForm!$X$5+2)="H",
_xlfn.XLOOKUP($E12, PlayerForm!$D$3:$D$394, PlayerForm!$Q$3:$Q$394)*
_xlfn.XLOOKUP(
INDEX(FixtureTicker!$B$3:$AM$22, MATCH($B12, FixtureTicker!$A$3:$A$22), PlayerForm!$X$5+2),
 TeamForm!$B$4:$B$23, TeamForm!$AD$4:$AD$23),
INDEX(FixtureTicker!$B$24:$AM$43, MATCH($B12, FixtureTicker!$A$24:$A$43), PlayerForm!$X$5+2)="A",
_xlfn.XLOOKUP($E12, PlayerForm!$D$3:$D$394, PlayerForm!$R$3:$R$394)*
_xlfn.XLOOKUP(
INDEX(FixtureTicker!$B$3:$AM$22, MATCH($B12, FixtureTicker!$A$3:$A$22), PlayerForm!$X$5+2),
 TeamForm!$B$4:$B$23, TeamForm!$AB$4:$AB$23),
INDEX(FixtureTicker!$B$24:$AM$43, MATCH($B12, FixtureTicker!$A$24:$A$43), PlayerForm!$X$5+2)="BLANK",
0
),
_xlfn.IFS(
INDEX(FixtureTicker!$B$24:$AM$43, MATCH($B12, FixtureTicker!$A$24:$A$43), PlayerForm!$X$5+3)="H",
_xlfn.XLOOKUP($E12, PlayerForm!$D$3:$D$394, PlayerForm!$Q$3:$Q$394)*
_xlfn.XLOOKUP(
INDEX(FixtureTicker!$B$3:$AM$22, MATCH($B12, FixtureTicker!$A$3:$A$22), PlayerForm!$X$5+3),
 TeamForm!$B$4:$B$23, TeamForm!$AD$4:$AD$23),
INDEX(FixtureTicker!$B$24:$AM$43, MATCH($B12, FixtureTicker!$A$24:$A$43), PlayerForm!$X$5+3)="A",
_xlfn.XLOOKUP($E12, PlayerForm!$D$3:$D$394, PlayerForm!$R$3:$R$394)*
_xlfn.XLOOKUP(
INDEX(FixtureTicker!$B$3:$AM$22, MATCH($B12, FixtureTicker!$A$3:$A$22), PlayerForm!$X$5+3),
 TeamForm!$B$4:$B$23, TeamForm!$AB$4:$AB$23),
INDEX(FixtureTicker!$B$24:$AM$43, MATCH($B12, FixtureTicker!$A$24:$A$43), PlayerForm!$X$5+3)="BLANK",
0
)
),0)</f>
        <v>94.639467039670492</v>
      </c>
      <c r="I12" s="163" cm="1">
        <f t="array" ref="I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),
_xlfn.IFS(
INDEX(FixtureTicker!$B$24:$AM$43, MATCH($B12, FixtureTicker!$A$24:$A$43), PlayerForm!$X$5+2)="H",
_xlfn.XLOOKUP($E12, PlayerForm!$D$3:$D$394, PlayerForm!$Q$3:$Q$394)*
_xlfn.XLOOKUP(
INDEX(FixtureTicker!$B$3:$AM$22, MATCH($B12, FixtureTicker!$A$3:$A$22), PlayerForm!$X$5+2),
 TeamForm!$B$4:$B$23, TeamForm!$AD$4:$AD$23),
INDEX(FixtureTicker!$B$24:$AM$43, MATCH($B12, FixtureTicker!$A$24:$A$43), PlayerForm!$X$5+2)="A",
_xlfn.XLOOKUP($E12, PlayerForm!$D$3:$D$394, PlayerForm!$R$3:$R$394)*
_xlfn.XLOOKUP(
INDEX(FixtureTicker!$B$3:$AM$22, MATCH($B12, FixtureTicker!$A$3:$A$22), PlayerForm!$X$5+2),
 TeamForm!$B$4:$B$23, TeamForm!$AB$4:$AB$23),
INDEX(FixtureTicker!$B$24:$AM$43, MATCH($B12, FixtureTicker!$A$24:$A$43), PlayerForm!$X$5+2)="BLANK",
0
),
_xlfn.IFS(
INDEX(FixtureTicker!$B$24:$AM$43, MATCH($B12, FixtureTicker!$A$24:$A$43), PlayerForm!$X$5+3)="H",
_xlfn.XLOOKUP($E12, PlayerForm!$D$3:$D$394, PlayerForm!$Q$3:$Q$394)*
_xlfn.XLOOKUP(
INDEX(FixtureTicker!$B$3:$AM$22, MATCH($B12, FixtureTicker!$A$3:$A$22), PlayerForm!$X$5+3),
 TeamForm!$B$4:$B$23, TeamForm!$AD$4:$AD$23),
INDEX(FixtureTicker!$B$24:$AM$43, MATCH($B12, FixtureTicker!$A$24:$A$43), PlayerForm!$X$5+3)="A",
_xlfn.XLOOKUP($E12, PlayerForm!$D$3:$D$394, PlayerForm!$R$3:$R$394)*
_xlfn.XLOOKUP(
INDEX(FixtureTicker!$B$3:$AM$22, MATCH($B12, FixtureTicker!$A$3:$A$22), PlayerForm!$X$5+3),
 TeamForm!$B$4:$B$23, TeamForm!$AB$4:$AB$23),
INDEX(FixtureTicker!$B$24:$AM$43, MATCH($B12, FixtureTicker!$A$24:$A$43), PlayerForm!$X$5+3)="BLANK",
0
),
_xlfn.IFS(
INDEX(FixtureTicker!$B$24:$AM$43, MATCH($B12, FixtureTicker!$A$24:$A$43), PlayerForm!$X$5+4)="H",
_xlfn.XLOOKUP($E12, PlayerForm!$D$3:$D$394, PlayerForm!$Q$3:$Q$394)*
_xlfn.XLOOKUP(
INDEX(FixtureTicker!$B$3:$AM$22, MATCH($B12, FixtureTicker!$A$3:$A$22), PlayerForm!$X$5+4),
 TeamForm!$B$4:$B$23, TeamForm!$AD$4:$AD$23),
INDEX(FixtureTicker!$B$24:$AM$43, MATCH($B12, FixtureTicker!$A$24:$A$43), PlayerForm!$X$5+4)="A",
_xlfn.XLOOKUP($E12, PlayerForm!$D$3:$D$394, PlayerForm!$R$3:$R$394)*
_xlfn.XLOOKUP(
INDEX(FixtureTicker!$B$3:$AM$22, MATCH($B12, FixtureTicker!$A$3:$A$22), PlayerForm!$X$5+4),
 TeamForm!$B$4:$B$23, TeamForm!$AB$4:$AB$23),
INDEX(FixtureTicker!$B$24:$AM$43, MATCH($B12, FixtureTicker!$A$24:$A$43), PlayerForm!$X$5+4)="BLANK",
0
),
_xlfn.IFS(
INDEX(FixtureTicker!$B$24:$AM$43, MATCH($B12, FixtureTicker!$A$24:$A$43), PlayerForm!$X$5+5)="H",
_xlfn.XLOOKUP($E12, PlayerForm!$D$3:$D$394, PlayerForm!$Q$3:$Q$394)*
_xlfn.XLOOKUP(
INDEX(FixtureTicker!$B$3:$AM$22, MATCH($B12, FixtureTicker!$A$3:$A$22), PlayerForm!$X$5+5),
 TeamForm!$B$4:$B$23, TeamForm!$AD$4:$AD$23),
INDEX(FixtureTicker!$B$24:$AM$43, MATCH($B12, FixtureTicker!$A$24:$A$43), PlayerForm!$X$5+5)="A",
_xlfn.XLOOKUP($E12, PlayerForm!$D$3:$D$394, PlayerForm!$R$3:$R$394)*
_xlfn.XLOOKUP(
INDEX(FixtureTicker!$B$3:$AM$22, MATCH($B12, FixtureTicker!$A$3:$A$22), PlayerForm!$X$5+5),
 TeamForm!$B$4:$B$23, TeamForm!$AB$4:$AB$23),
INDEX(FixtureTicker!$B$24:$AM$43, MATCH($B12, FixtureTicker!$A$24:$A$43), PlayerForm!$X$5+5)="BLANK",
0
)
),0)</f>
        <v>127.11454982280104</v>
      </c>
      <c r="J12" s="163" cm="1">
        <f t="array" ref="J12">IFERROR(0.01*SUM(
_xlfn.IFS(
INDEX(FixtureTicker!$B$24:$AM$43, MATCH($B12, FixtureTicker!$A$24:$A$43), PlayerForm!$X$5)="H",
_xlfn.XLOOKUP($E12, PlayerForm!$D$3:$D$394, PlayerForm!$Q$3:$Q$394)*
_xlfn.XLOOKUP(
INDEX(FixtureTicker!$B$3:$AM$22, MATCH($B12, FixtureTicker!$A$3:$A$22), PlayerForm!$X$5),
 TeamForm!$B$4:$B$23, TeamForm!$AD$4:$AD$23),
INDEX(FixtureTicker!$B$24:$AM$43, MATCH($B12, FixtureTicker!$A$24:$A$43), PlayerForm!$X$5)="A",
_xlfn.XLOOKUP($E12, PlayerForm!$D$3:$D$394, PlayerForm!$R$3:$R$394)*
_xlfn.XLOOKUP(
INDEX(FixtureTicker!$B$3:$AM$22, MATCH($B12, FixtureTicker!$A$3:$A$22), PlayerForm!$X$5),
 TeamForm!$B$4:$B$23, TeamForm!$AB$4:$AB$23),
INDEX(FixtureTicker!$B$24:$AM$43, MATCH($B12, FixtureTicker!$A$24:$A$43), PlayerForm!$X$5)="BLANK",
0
),
_xlfn.IFS(
INDEX(FixtureTicker!$B$24:$AM$43, MATCH($B12, FixtureTicker!$A$24:$A$43), PlayerForm!$X$5+1)="H",
_xlfn.XLOOKUP($E12, PlayerForm!$D$3:$D$394, PlayerForm!$Q$3:$Q$394)*
_xlfn.XLOOKUP(
INDEX(FixtureTicker!$B$3:$AM$22, MATCH($B12, FixtureTicker!$A$3:$A$22), PlayerForm!$X$5+1),
 TeamForm!$B$4:$B$23, TeamForm!$AD$4:$AD$23),
INDEX(FixtureTicker!$B$24:$AM$43, MATCH($B12, FixtureTicker!$A$24:$A$43), PlayerForm!$X$5+1)="A",
_xlfn.XLOOKUP($E12, PlayerForm!$D$3:$D$394, PlayerForm!$R$3:$R$394)*
_xlfn.XLOOKUP(
INDEX(FixtureTicker!$B$3:$AM$22, MATCH($B12, FixtureTicker!$A$3:$A$22), PlayerForm!$X$5+1),
 TeamForm!$B$4:$B$23, TeamForm!$AB$4:$AB$23),
INDEX(FixtureTicker!$B$24:$AM$43, MATCH($B12, FixtureTicker!$A$24:$A$43), PlayerForm!$X$5+1)="BLANK",
0
),
_xlfn.IFS(
INDEX(FixtureTicker!$B$24:$AM$43, MATCH($B12, FixtureTicker!$A$24:$A$43), PlayerForm!$X$5+2)="H",
_xlfn.XLOOKUP($E12, PlayerForm!$D$3:$D$394, PlayerForm!$Q$3:$Q$394)*
_xlfn.XLOOKUP(
INDEX(FixtureTicker!$B$3:$AM$22, MATCH($B12, FixtureTicker!$A$3:$A$22), PlayerForm!$X$5+2),
 TeamForm!$B$4:$B$23, TeamForm!$AD$4:$AD$23),
INDEX(FixtureTicker!$B$24:$AM$43, MATCH($B12, FixtureTicker!$A$24:$A$43), PlayerForm!$X$5+2)="A",
_xlfn.XLOOKUP($E12, PlayerForm!$D$3:$D$394, PlayerForm!$R$3:$R$394)*
_xlfn.XLOOKUP(
INDEX(FixtureTicker!$B$3:$AM$22, MATCH($B12, FixtureTicker!$A$3:$A$22), PlayerForm!$X$5+2),
 TeamForm!$B$4:$B$23, TeamForm!$AB$4:$AB$23),
INDEX(FixtureTicker!$B$24:$AM$43, MATCH($B12, FixtureTicker!$A$24:$A$43), PlayerForm!$X$5+2)="BLANK",
0
),
_xlfn.IFS(
INDEX(FixtureTicker!$B$24:$AM$43, MATCH($B12, FixtureTicker!$A$24:$A$43), PlayerForm!$X$5+3)="H",
_xlfn.XLOOKUP($E12, PlayerForm!$D$3:$D$394, PlayerForm!$Q$3:$Q$394)*
_xlfn.XLOOKUP(
INDEX(FixtureTicker!$B$3:$AM$22, MATCH($B12, FixtureTicker!$A$3:$A$22), PlayerForm!$X$5+3),
 TeamForm!$B$4:$B$23, TeamForm!$AD$4:$AD$23),
INDEX(FixtureTicker!$B$24:$AM$43, MATCH($B12, FixtureTicker!$A$24:$A$43), PlayerForm!$X$5+3)="A",
_xlfn.XLOOKUP($E12, PlayerForm!$D$3:$D$394, PlayerForm!$R$3:$R$394)*
_xlfn.XLOOKUP(
INDEX(FixtureTicker!$B$3:$AM$22, MATCH($B12, FixtureTicker!$A$3:$A$22), PlayerForm!$X$5+3),
 TeamForm!$B$4:$B$23, TeamForm!$AB$4:$AB$23),
INDEX(FixtureTicker!$B$24:$AM$43, MATCH($B12, FixtureTicker!$A$24:$A$43), PlayerForm!$X$5+3)="BLANK",
0
),
_xlfn.IFS(
INDEX(FixtureTicker!$B$24:$AM$43, MATCH($B12, FixtureTicker!$A$24:$A$43), PlayerForm!$X$5+4)="H",
_xlfn.XLOOKUP($E12, PlayerForm!$D$3:$D$394, PlayerForm!$Q$3:$Q$394)*
_xlfn.XLOOKUP(
INDEX(FixtureTicker!$B$3:$AM$22, MATCH($B12, FixtureTicker!$A$3:$A$22), PlayerForm!$X$5+4),
 TeamForm!$B$4:$B$23, TeamForm!$AD$4:$AD$23),
INDEX(FixtureTicker!$B$24:$AM$43, MATCH($B12, FixtureTicker!$A$24:$A$43), PlayerForm!$X$5+4)="A",
_xlfn.XLOOKUP($E12, PlayerForm!$D$3:$D$394, PlayerForm!$R$3:$R$394)*
_xlfn.XLOOKUP(
INDEX(FixtureTicker!$B$3:$AM$22, MATCH($B12, FixtureTicker!$A$3:$A$22), PlayerForm!$X$5+4),
 TeamForm!$B$4:$B$23, TeamForm!$AB$4:$AB$23),
INDEX(FixtureTicker!$B$24:$AM$43, MATCH($B12, FixtureTicker!$A$24:$A$43), PlayerForm!$X$5+4)="BLANK",
0
),
_xlfn.IFS(
INDEX(FixtureTicker!$B$24:$AM$43, MATCH($B12, FixtureTicker!$A$24:$A$43), PlayerForm!$X$5+5)="H",
_xlfn.XLOOKUP($E12, PlayerForm!$D$3:$D$394, PlayerForm!$Q$3:$Q$394)*
_xlfn.XLOOKUP(
INDEX(FixtureTicker!$B$3:$AM$22, MATCH($B12, FixtureTicker!$A$3:$A$22), PlayerForm!$X$5+5),
 TeamForm!$B$4:$B$23, TeamForm!$AD$4:$AD$23),
INDEX(FixtureTicker!$B$24:$AM$43, MATCH($B12, FixtureTicker!$A$24:$A$43), PlayerForm!$X$5+5)="A",
_xlfn.XLOOKUP($E12, PlayerForm!$D$3:$D$394, PlayerForm!$R$3:$R$394)*
_xlfn.XLOOKUP(
INDEX(FixtureTicker!$B$3:$AM$22, MATCH($B12, FixtureTicker!$A$3:$A$22), PlayerForm!$X$5+5),
 TeamForm!$B$4:$B$23, TeamForm!$AB$4:$AB$23),
INDEX(FixtureTicker!$B$24:$AM$43, MATCH($B12, FixtureTicker!$A$24:$A$43), PlayerForm!$X$5+5)="BLANK",
0
),
_xlfn.IFS(
INDEX(FixtureTicker!$B$24:$AM$43, MATCH($B12, FixtureTicker!$A$24:$A$43), PlayerForm!$X$5+6)="H",
_xlfn.XLOOKUP($E12, PlayerForm!$D$3:$D$394, PlayerForm!$Q$3:$Q$394)*
_xlfn.XLOOKUP(
INDEX(FixtureTicker!$B$3:$AM$22, MATCH($B12, FixtureTicker!$A$3:$A$22), PlayerForm!$X$5+6),
 TeamForm!$B$4:$B$23, TeamForm!$AD$4:$AD$23),
INDEX(FixtureTicker!$B$24:$AM$43, MATCH($B12, FixtureTicker!$A$24:$A$43), PlayerForm!$X$5+6)="A",
_xlfn.XLOOKUP($E12, PlayerForm!$D$3:$D$394, PlayerForm!$R$3:$R$394)*
_xlfn.XLOOKUP(
INDEX(FixtureTicker!$B$3:$AM$22, MATCH($B12, FixtureTicker!$A$3:$A$22), PlayerForm!$X$5+6),
 TeamForm!$B$4:$B$23, TeamForm!$AB$4:$AB$23),
INDEX(FixtureTicker!$B$24:$AM$43, MATCH($B12, FixtureTicker!$A$24:$A$43), PlayerForm!$X$5+6)="BLANK",
0
),
_xlfn.IFS(
INDEX(FixtureTicker!$B$24:$AM$43, MATCH($B12, FixtureTicker!$A$24:$A$43), PlayerForm!$X$5+7)="H",
_xlfn.XLOOKUP($E12, PlayerForm!$D$3:$D$394, PlayerForm!$Q$3:$Q$394)*
_xlfn.XLOOKUP(
INDEX(FixtureTicker!$B$3:$AM$22, MATCH($B12, FixtureTicker!$A$3:$A$22), PlayerForm!$X$5+7),
 TeamForm!$B$4:$B$23, TeamForm!$AD$4:$AD$23),
INDEX(FixtureTicker!$B$24:$AM$43, MATCH($B12, FixtureTicker!$A$24:$A$43), PlayerForm!$X$5+7)="A",
_xlfn.XLOOKUP($E12, PlayerForm!$D$3:$D$394, PlayerForm!$R$3:$R$394)*
_xlfn.XLOOKUP(
INDEX(FixtureTicker!$B$3:$AM$22, MATCH($B12, FixtureTicker!$A$3:$A$22), PlayerForm!$X$5+7),
 TeamForm!$B$4:$B$23, TeamForm!$AB$4:$AB$23),
INDEX(FixtureTicker!$B$24:$AM$43, MATCH($B12, FixtureTicker!$A$24:$A$43), PlayerForm!$X$5+7)="BLANK",
0
)
),0)</f>
        <v>163.00710580722551</v>
      </c>
    </row>
    <row r="13" spans="1:10">
      <c r="A13" s="55">
        <v>2</v>
      </c>
      <c r="B13" s="55" t="str">
        <f>_xlfn.XLOOKUP($A13, PlayerData!$B$3:$B$394, PlayerData!C$3:C$394)</f>
        <v>MCI</v>
      </c>
      <c r="C13" s="55" t="str">
        <f>_xlfn.XLOOKUP($A13, PlayerData!$B$3:$B$394, PlayerData!D$3:D$394)</f>
        <v>F</v>
      </c>
      <c r="D13" s="55">
        <f>_xlfn.XLOOKUP($A13, PlayerData!$B:$B, PlayerData!F:F,,,-1)</f>
        <v>10.5</v>
      </c>
      <c r="E13" s="31" t="str">
        <f>_xlfn.XLOOKUP($A13, PlayerData!$B$3:$B$394, PlayerData!E$3:E$394)</f>
        <v>Agüero</v>
      </c>
      <c r="F13" s="164" cm="1">
        <f t="array" ref="F13">IFERROR(0.01*_xlfn.IFS(
INDEX(FixtureTicker!$B$24:$AM$43, MATCH($B13, FixtureTicker!$A$24:$A$43, 0), PlayerForm!$X$5)="H",
_xlfn.XLOOKUP($E13, PlayerForm!$D$3:$D$394, PlayerForm!$Q$3:$Q$394)*
_xlfn.XLOOKUP(
INDEX(FixtureTicker!$B$3:$AM$22, MATCH($B13, FixtureTicker!$A$3:$A$22,0), PlayerForm!$X$5),
 TeamForm!$B$4:$B$23, TeamForm!$AD$4:$AD$23),
INDEX(FixtureTicker!$B$24:$AM$43, MATCH($B13, FixtureTicker!$A$24:$A$43,0), PlayerForm!$X$5)="A",
_xlfn.XLOOKUP($E13, PlayerForm!$D$3:$D$394, PlayerForm!$R$3:$R$394)*
_xlfn.XLOOKUP(
INDEX(FixtureTicker!$B$3:$AM$22, MATCH($B13, FixtureTicker!$A$3:$A$22,0), PlayerForm!$X$5),
 TeamForm!$B$4:$B$23, TeamForm!$AB$4:$AB$23),
INDEX(FixtureTicker!$B$24:$AM$43, MATCH($B13, FixtureTicker!$A$24:$A$43,0), PlayerForm!$X$5)="BLANK",
0),0)</f>
        <v>0</v>
      </c>
      <c r="G13" s="163" cm="1">
        <f t="array" ref="G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
),0)</f>
        <v>13.736927223719677</v>
      </c>
      <c r="H13" s="163" cm="1">
        <f t="array" ref="H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),
_xlfn.IFS(
INDEX(FixtureTicker!$B$24:$AM$43, MATCH($B13, FixtureTicker!$A$24:$A$43), PlayerForm!$X$5+2)="H",
_xlfn.XLOOKUP($E13, PlayerForm!$D$3:$D$394, PlayerForm!$Q$3:$Q$394)*
_xlfn.XLOOKUP(
INDEX(FixtureTicker!$B$3:$AM$22, MATCH($B13, FixtureTicker!$A$3:$A$22), PlayerForm!$X$5+2),
 TeamForm!$B$4:$B$23, TeamForm!$AD$4:$AD$23),
INDEX(FixtureTicker!$B$24:$AM$43, MATCH($B13, FixtureTicker!$A$24:$A$43), PlayerForm!$X$5+2)="A",
_xlfn.XLOOKUP($E13, PlayerForm!$D$3:$D$394, PlayerForm!$R$3:$R$394)*
_xlfn.XLOOKUP(
INDEX(FixtureTicker!$B$3:$AM$22, MATCH($B13, FixtureTicker!$A$3:$A$22), PlayerForm!$X$5+2),
 TeamForm!$B$4:$B$23, TeamForm!$AB$4:$AB$23),
INDEX(FixtureTicker!$B$24:$AM$43, MATCH($B13, FixtureTicker!$A$24:$A$43), PlayerForm!$X$5+2)="BLANK",
0
),
_xlfn.IFS(
INDEX(FixtureTicker!$B$24:$AM$43, MATCH($B13, FixtureTicker!$A$24:$A$43), PlayerForm!$X$5+3)="H",
_xlfn.XLOOKUP($E13, PlayerForm!$D$3:$D$394, PlayerForm!$Q$3:$Q$394)*
_xlfn.XLOOKUP(
INDEX(FixtureTicker!$B$3:$AM$22, MATCH($B13, FixtureTicker!$A$3:$A$22), PlayerForm!$X$5+3),
 TeamForm!$B$4:$B$23, TeamForm!$AD$4:$AD$23),
INDEX(FixtureTicker!$B$24:$AM$43, MATCH($B13, FixtureTicker!$A$24:$A$43), PlayerForm!$X$5+3)="A",
_xlfn.XLOOKUP($E13, PlayerForm!$D$3:$D$394, PlayerForm!$R$3:$R$394)*
_xlfn.XLOOKUP(
INDEX(FixtureTicker!$B$3:$AM$22, MATCH($B13, FixtureTicker!$A$3:$A$22), PlayerForm!$X$5+3),
 TeamForm!$B$4:$B$23, TeamForm!$AB$4:$AB$23),
INDEX(FixtureTicker!$B$24:$AM$43, MATCH($B13, FixtureTicker!$A$24:$A$43), PlayerForm!$X$5+3)="BLANK",
0
)
),0)</f>
        <v>70.799138838997109</v>
      </c>
      <c r="I13" s="163" cm="1">
        <f t="array" ref="I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),
_xlfn.IFS(
INDEX(FixtureTicker!$B$24:$AM$43, MATCH($B13, FixtureTicker!$A$24:$A$43), PlayerForm!$X$5+2)="H",
_xlfn.XLOOKUP($E13, PlayerForm!$D$3:$D$394, PlayerForm!$Q$3:$Q$394)*
_xlfn.XLOOKUP(
INDEX(FixtureTicker!$B$3:$AM$22, MATCH($B13, FixtureTicker!$A$3:$A$22), PlayerForm!$X$5+2),
 TeamForm!$B$4:$B$23, TeamForm!$AD$4:$AD$23),
INDEX(FixtureTicker!$B$24:$AM$43, MATCH($B13, FixtureTicker!$A$24:$A$43), PlayerForm!$X$5+2)="A",
_xlfn.XLOOKUP($E13, PlayerForm!$D$3:$D$394, PlayerForm!$R$3:$R$394)*
_xlfn.XLOOKUP(
INDEX(FixtureTicker!$B$3:$AM$22, MATCH($B13, FixtureTicker!$A$3:$A$22), PlayerForm!$X$5+2),
 TeamForm!$B$4:$B$23, TeamForm!$AB$4:$AB$23),
INDEX(FixtureTicker!$B$24:$AM$43, MATCH($B13, FixtureTicker!$A$24:$A$43), PlayerForm!$X$5+2)="BLANK",
0
),
_xlfn.IFS(
INDEX(FixtureTicker!$B$24:$AM$43, MATCH($B13, FixtureTicker!$A$24:$A$43), PlayerForm!$X$5+3)="H",
_xlfn.XLOOKUP($E13, PlayerForm!$D$3:$D$394, PlayerForm!$Q$3:$Q$394)*
_xlfn.XLOOKUP(
INDEX(FixtureTicker!$B$3:$AM$22, MATCH($B13, FixtureTicker!$A$3:$A$22), PlayerForm!$X$5+3),
 TeamForm!$B$4:$B$23, TeamForm!$AD$4:$AD$23),
INDEX(FixtureTicker!$B$24:$AM$43, MATCH($B13, FixtureTicker!$A$24:$A$43), PlayerForm!$X$5+3)="A",
_xlfn.XLOOKUP($E13, PlayerForm!$D$3:$D$394, PlayerForm!$R$3:$R$394)*
_xlfn.XLOOKUP(
INDEX(FixtureTicker!$B$3:$AM$22, MATCH($B13, FixtureTicker!$A$3:$A$22), PlayerForm!$X$5+3),
 TeamForm!$B$4:$B$23, TeamForm!$AB$4:$AB$23),
INDEX(FixtureTicker!$B$24:$AM$43, MATCH($B13, FixtureTicker!$A$24:$A$43), PlayerForm!$X$5+3)="BLANK",
0
),
_xlfn.IFS(
INDEX(FixtureTicker!$B$24:$AM$43, MATCH($B13, FixtureTicker!$A$24:$A$43), PlayerForm!$X$5+4)="H",
_xlfn.XLOOKUP($E13, PlayerForm!$D$3:$D$394, PlayerForm!$Q$3:$Q$394)*
_xlfn.XLOOKUP(
INDEX(FixtureTicker!$B$3:$AM$22, MATCH($B13, FixtureTicker!$A$3:$A$22), PlayerForm!$X$5+4),
 TeamForm!$B$4:$B$23, TeamForm!$AD$4:$AD$23),
INDEX(FixtureTicker!$B$24:$AM$43, MATCH($B13, FixtureTicker!$A$24:$A$43), PlayerForm!$X$5+4)="A",
_xlfn.XLOOKUP($E13, PlayerForm!$D$3:$D$394, PlayerForm!$R$3:$R$394)*
_xlfn.XLOOKUP(
INDEX(FixtureTicker!$B$3:$AM$22, MATCH($B13, FixtureTicker!$A$3:$A$22), PlayerForm!$X$5+4),
 TeamForm!$B$4:$B$23, TeamForm!$AB$4:$AB$23),
INDEX(FixtureTicker!$B$24:$AM$43, MATCH($B13, FixtureTicker!$A$24:$A$43), PlayerForm!$X$5+4)="BLANK",
0
),
_xlfn.IFS(
INDEX(FixtureTicker!$B$24:$AM$43, MATCH($B13, FixtureTicker!$A$24:$A$43), PlayerForm!$X$5+5)="H",
_xlfn.XLOOKUP($E13, PlayerForm!$D$3:$D$394, PlayerForm!$Q$3:$Q$394)*
_xlfn.XLOOKUP(
INDEX(FixtureTicker!$B$3:$AM$22, MATCH($B13, FixtureTicker!$A$3:$A$22), PlayerForm!$X$5+5),
 TeamForm!$B$4:$B$23, TeamForm!$AD$4:$AD$23),
INDEX(FixtureTicker!$B$24:$AM$43, MATCH($B13, FixtureTicker!$A$24:$A$43), PlayerForm!$X$5+5)="A",
_xlfn.XLOOKUP($E13, PlayerForm!$D$3:$D$394, PlayerForm!$R$3:$R$394)*
_xlfn.XLOOKUP(
INDEX(FixtureTicker!$B$3:$AM$22, MATCH($B13, FixtureTicker!$A$3:$A$22), PlayerForm!$X$5+5),
 TeamForm!$B$4:$B$23, TeamForm!$AB$4:$AB$23),
INDEX(FixtureTicker!$B$24:$AM$43, MATCH($B13, FixtureTicker!$A$24:$A$43), PlayerForm!$X$5+5)="BLANK",
0
)
),0)</f>
        <v>126.41888354717101</v>
      </c>
      <c r="J13" s="163" cm="1">
        <f t="array" ref="J13">IFERROR(0.01*SUM(
_xlfn.IFS(
INDEX(FixtureTicker!$B$24:$AM$43, MATCH($B13, FixtureTicker!$A$24:$A$43), PlayerForm!$X$5)="H",
_xlfn.XLOOKUP($E13, PlayerForm!$D$3:$D$394, PlayerForm!$Q$3:$Q$394)*
_xlfn.XLOOKUP(
INDEX(FixtureTicker!$B$3:$AM$22, MATCH($B13, FixtureTicker!$A$3:$A$22), PlayerForm!$X$5),
 TeamForm!$B$4:$B$23, TeamForm!$AD$4:$AD$23),
INDEX(FixtureTicker!$B$24:$AM$43, MATCH($B13, FixtureTicker!$A$24:$A$43), PlayerForm!$X$5)="A",
_xlfn.XLOOKUP($E13, PlayerForm!$D$3:$D$394, PlayerForm!$R$3:$R$394)*
_xlfn.XLOOKUP(
INDEX(FixtureTicker!$B$3:$AM$22, MATCH($B13, FixtureTicker!$A$3:$A$22), PlayerForm!$X$5),
 TeamForm!$B$4:$B$23, TeamForm!$AB$4:$AB$23),
INDEX(FixtureTicker!$B$24:$AM$43, MATCH($B13, FixtureTicker!$A$24:$A$43), PlayerForm!$X$5)="BLANK",
0
),
_xlfn.IFS(
INDEX(FixtureTicker!$B$24:$AM$43, MATCH($B13, FixtureTicker!$A$24:$A$43), PlayerForm!$X$5+1)="H",
_xlfn.XLOOKUP($E13, PlayerForm!$D$3:$D$394, PlayerForm!$Q$3:$Q$394)*
_xlfn.XLOOKUP(
INDEX(FixtureTicker!$B$3:$AM$22, MATCH($B13, FixtureTicker!$A$3:$A$22), PlayerForm!$X$5+1),
 TeamForm!$B$4:$B$23, TeamForm!$AD$4:$AD$23),
INDEX(FixtureTicker!$B$24:$AM$43, MATCH($B13, FixtureTicker!$A$24:$A$43), PlayerForm!$X$5+1)="A",
_xlfn.XLOOKUP($E13, PlayerForm!$D$3:$D$394, PlayerForm!$R$3:$R$394)*
_xlfn.XLOOKUP(
INDEX(FixtureTicker!$B$3:$AM$22, MATCH($B13, FixtureTicker!$A$3:$A$22), PlayerForm!$X$5+1),
 TeamForm!$B$4:$B$23, TeamForm!$AB$4:$AB$23),
INDEX(FixtureTicker!$B$24:$AM$43, MATCH($B13, FixtureTicker!$A$24:$A$43), PlayerForm!$X$5+1)="BLANK",
0
),
_xlfn.IFS(
INDEX(FixtureTicker!$B$24:$AM$43, MATCH($B13, FixtureTicker!$A$24:$A$43), PlayerForm!$X$5+2)="H",
_xlfn.XLOOKUP($E13, PlayerForm!$D$3:$D$394, PlayerForm!$Q$3:$Q$394)*
_xlfn.XLOOKUP(
INDEX(FixtureTicker!$B$3:$AM$22, MATCH($B13, FixtureTicker!$A$3:$A$22), PlayerForm!$X$5+2),
 TeamForm!$B$4:$B$23, TeamForm!$AD$4:$AD$23),
INDEX(FixtureTicker!$B$24:$AM$43, MATCH($B13, FixtureTicker!$A$24:$A$43), PlayerForm!$X$5+2)="A",
_xlfn.XLOOKUP($E13, PlayerForm!$D$3:$D$394, PlayerForm!$R$3:$R$394)*
_xlfn.XLOOKUP(
INDEX(FixtureTicker!$B$3:$AM$22, MATCH($B13, FixtureTicker!$A$3:$A$22), PlayerForm!$X$5+2),
 TeamForm!$B$4:$B$23, TeamForm!$AB$4:$AB$23),
INDEX(FixtureTicker!$B$24:$AM$43, MATCH($B13, FixtureTicker!$A$24:$A$43), PlayerForm!$X$5+2)="BLANK",
0
),
_xlfn.IFS(
INDEX(FixtureTicker!$B$24:$AM$43, MATCH($B13, FixtureTicker!$A$24:$A$43), PlayerForm!$X$5+3)="H",
_xlfn.XLOOKUP($E13, PlayerForm!$D$3:$D$394, PlayerForm!$Q$3:$Q$394)*
_xlfn.XLOOKUP(
INDEX(FixtureTicker!$B$3:$AM$22, MATCH($B13, FixtureTicker!$A$3:$A$22), PlayerForm!$X$5+3),
 TeamForm!$B$4:$B$23, TeamForm!$AD$4:$AD$23),
INDEX(FixtureTicker!$B$24:$AM$43, MATCH($B13, FixtureTicker!$A$24:$A$43), PlayerForm!$X$5+3)="A",
_xlfn.XLOOKUP($E13, PlayerForm!$D$3:$D$394, PlayerForm!$R$3:$R$394)*
_xlfn.XLOOKUP(
INDEX(FixtureTicker!$B$3:$AM$22, MATCH($B13, FixtureTicker!$A$3:$A$22), PlayerForm!$X$5+3),
 TeamForm!$B$4:$B$23, TeamForm!$AB$4:$AB$23),
INDEX(FixtureTicker!$B$24:$AM$43, MATCH($B13, FixtureTicker!$A$24:$A$43), PlayerForm!$X$5+3)="BLANK",
0
),
_xlfn.IFS(
INDEX(FixtureTicker!$B$24:$AM$43, MATCH($B13, FixtureTicker!$A$24:$A$43), PlayerForm!$X$5+4)="H",
_xlfn.XLOOKUP($E13, PlayerForm!$D$3:$D$394, PlayerForm!$Q$3:$Q$394)*
_xlfn.XLOOKUP(
INDEX(FixtureTicker!$B$3:$AM$22, MATCH($B13, FixtureTicker!$A$3:$A$22), PlayerForm!$X$5+4),
 TeamForm!$B$4:$B$23, TeamForm!$AD$4:$AD$23),
INDEX(FixtureTicker!$B$24:$AM$43, MATCH($B13, FixtureTicker!$A$24:$A$43), PlayerForm!$X$5+4)="A",
_xlfn.XLOOKUP($E13, PlayerForm!$D$3:$D$394, PlayerForm!$R$3:$R$394)*
_xlfn.XLOOKUP(
INDEX(FixtureTicker!$B$3:$AM$22, MATCH($B13, FixtureTicker!$A$3:$A$22), PlayerForm!$X$5+4),
 TeamForm!$B$4:$B$23, TeamForm!$AB$4:$AB$23),
INDEX(FixtureTicker!$B$24:$AM$43, MATCH($B13, FixtureTicker!$A$24:$A$43), PlayerForm!$X$5+4)="BLANK",
0
),
_xlfn.IFS(
INDEX(FixtureTicker!$B$24:$AM$43, MATCH($B13, FixtureTicker!$A$24:$A$43), PlayerForm!$X$5+5)="H",
_xlfn.XLOOKUP($E13, PlayerForm!$D$3:$D$394, PlayerForm!$Q$3:$Q$394)*
_xlfn.XLOOKUP(
INDEX(FixtureTicker!$B$3:$AM$22, MATCH($B13, FixtureTicker!$A$3:$A$22), PlayerForm!$X$5+5),
 TeamForm!$B$4:$B$23, TeamForm!$AD$4:$AD$23),
INDEX(FixtureTicker!$B$24:$AM$43, MATCH($B13, FixtureTicker!$A$24:$A$43), PlayerForm!$X$5+5)="A",
_xlfn.XLOOKUP($E13, PlayerForm!$D$3:$D$394, PlayerForm!$R$3:$R$394)*
_xlfn.XLOOKUP(
INDEX(FixtureTicker!$B$3:$AM$22, MATCH($B13, FixtureTicker!$A$3:$A$22), PlayerForm!$X$5+5),
 TeamForm!$B$4:$B$23, TeamForm!$AB$4:$AB$23),
INDEX(FixtureTicker!$B$24:$AM$43, MATCH($B13, FixtureTicker!$A$24:$A$43), PlayerForm!$X$5+5)="BLANK",
0
),
_xlfn.IFS(
INDEX(FixtureTicker!$B$24:$AM$43, MATCH($B13, FixtureTicker!$A$24:$A$43), PlayerForm!$X$5+6)="H",
_xlfn.XLOOKUP($E13, PlayerForm!$D$3:$D$394, PlayerForm!$Q$3:$Q$394)*
_xlfn.XLOOKUP(
INDEX(FixtureTicker!$B$3:$AM$22, MATCH($B13, FixtureTicker!$A$3:$A$22), PlayerForm!$X$5+6),
 TeamForm!$B$4:$B$23, TeamForm!$AD$4:$AD$23),
INDEX(FixtureTicker!$B$24:$AM$43, MATCH($B13, FixtureTicker!$A$24:$A$43), PlayerForm!$X$5+6)="A",
_xlfn.XLOOKUP($E13, PlayerForm!$D$3:$D$394, PlayerForm!$R$3:$R$394)*
_xlfn.XLOOKUP(
INDEX(FixtureTicker!$B$3:$AM$22, MATCH($B13, FixtureTicker!$A$3:$A$22), PlayerForm!$X$5+6),
 TeamForm!$B$4:$B$23, TeamForm!$AB$4:$AB$23),
INDEX(FixtureTicker!$B$24:$AM$43, MATCH($B13, FixtureTicker!$A$24:$A$43), PlayerForm!$X$5+6)="BLANK",
0
),
_xlfn.IFS(
INDEX(FixtureTicker!$B$24:$AM$43, MATCH($B13, FixtureTicker!$A$24:$A$43), PlayerForm!$X$5+7)="H",
_xlfn.XLOOKUP($E13, PlayerForm!$D$3:$D$394, PlayerForm!$Q$3:$Q$394)*
_xlfn.XLOOKUP(
INDEX(FixtureTicker!$B$3:$AM$22, MATCH($B13, FixtureTicker!$A$3:$A$22), PlayerForm!$X$5+7),
 TeamForm!$B$4:$B$23, TeamForm!$AD$4:$AD$23),
INDEX(FixtureTicker!$B$24:$AM$43, MATCH($B13, FixtureTicker!$A$24:$A$43), PlayerForm!$X$5+7)="A",
_xlfn.XLOOKUP($E13, PlayerForm!$D$3:$D$394, PlayerForm!$R$3:$R$394)*
_xlfn.XLOOKUP(
INDEX(FixtureTicker!$B$3:$AM$22, MATCH($B13, FixtureTicker!$A$3:$A$22), PlayerForm!$X$5+7),
 TeamForm!$B$4:$B$23, TeamForm!$AB$4:$AB$23),
INDEX(FixtureTicker!$B$24:$AM$43, MATCH($B13, FixtureTicker!$A$24:$A$43), PlayerForm!$X$5+7)="BLANK",
0
)
),0)</f>
        <v>165.69454969732445</v>
      </c>
    </row>
    <row r="14" spans="1:10">
      <c r="A14" s="55">
        <v>3</v>
      </c>
      <c r="B14" s="55" t="str">
        <f>_xlfn.XLOOKUP($A14, PlayerData!$B$3:$B$394, PlayerData!C$3:C$394)</f>
        <v>LEI</v>
      </c>
      <c r="C14" s="55" t="str">
        <f>_xlfn.XLOOKUP($A14, PlayerData!$B$3:$B$394, PlayerData!D$3:D$394)</f>
        <v>F</v>
      </c>
      <c r="D14" s="55">
        <f>_xlfn.XLOOKUP($A14, PlayerData!$B:$B, PlayerData!F:F,,,-1)</f>
        <v>10</v>
      </c>
      <c r="E14" s="31" t="str">
        <f>_xlfn.XLOOKUP($A14, PlayerData!$B$3:$B$394, PlayerData!E$3:E$394)</f>
        <v>Vardy</v>
      </c>
      <c r="F14" s="164" cm="1">
        <f t="array" ref="F14">IFERROR(0.01*_xlfn.IFS(
INDEX(FixtureTicker!$B$24:$AM$43, MATCH($B14, FixtureTicker!$A$24:$A$43, 0), PlayerForm!$X$5)="H",
_xlfn.XLOOKUP($E14, PlayerForm!$D$3:$D$394, PlayerForm!$Q$3:$Q$394)*
_xlfn.XLOOKUP(
INDEX(FixtureTicker!$B$3:$AM$22, MATCH($B14, FixtureTicker!$A$3:$A$22,0), PlayerForm!$X$5),
 TeamForm!$B$4:$B$23, TeamForm!$AD$4:$AD$23),
INDEX(FixtureTicker!$B$24:$AM$43, MATCH($B14, FixtureTicker!$A$24:$A$43,0), PlayerForm!$X$5)="A",
_xlfn.XLOOKUP($E14, PlayerForm!$D$3:$D$394, PlayerForm!$R$3:$R$394)*
_xlfn.XLOOKUP(
INDEX(FixtureTicker!$B$3:$AM$22, MATCH($B14, FixtureTicker!$A$3:$A$22,0), PlayerForm!$X$5),
 TeamForm!$B$4:$B$23, TeamForm!$AB$4:$AB$23),
INDEX(FixtureTicker!$B$24:$AM$43, MATCH($B14, FixtureTicker!$A$24:$A$43,0), PlayerForm!$X$5)="BLANK",
0),0)</f>
        <v>22.316190915810097</v>
      </c>
      <c r="G14" s="163" cm="1">
        <f t="array" ref="G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
),0)</f>
        <v>45.798117793963392</v>
      </c>
      <c r="H14" s="163" cm="1">
        <f t="array" ref="H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),
_xlfn.IFS(
INDEX(FixtureTicker!$B$24:$AM$43, MATCH($B14, FixtureTicker!$A$24:$A$43), PlayerForm!$X$5+2)="H",
_xlfn.XLOOKUP($E14, PlayerForm!$D$3:$D$394, PlayerForm!$Q$3:$Q$394)*
_xlfn.XLOOKUP(
INDEX(FixtureTicker!$B$3:$AM$22, MATCH($B14, FixtureTicker!$A$3:$A$22), PlayerForm!$X$5+2),
 TeamForm!$B$4:$B$23, TeamForm!$AD$4:$AD$23),
INDEX(FixtureTicker!$B$24:$AM$43, MATCH($B14, FixtureTicker!$A$24:$A$43), PlayerForm!$X$5+2)="A",
_xlfn.XLOOKUP($E14, PlayerForm!$D$3:$D$394, PlayerForm!$R$3:$R$394)*
_xlfn.XLOOKUP(
INDEX(FixtureTicker!$B$3:$AM$22, MATCH($B14, FixtureTicker!$A$3:$A$22), PlayerForm!$X$5+2),
 TeamForm!$B$4:$B$23, TeamForm!$AB$4:$AB$23),
INDEX(FixtureTicker!$B$24:$AM$43, MATCH($B14, FixtureTicker!$A$24:$A$43), PlayerForm!$X$5+2)="BLANK",
0
),
_xlfn.IFS(
INDEX(FixtureTicker!$B$24:$AM$43, MATCH($B14, FixtureTicker!$A$24:$A$43), PlayerForm!$X$5+3)="H",
_xlfn.XLOOKUP($E14, PlayerForm!$D$3:$D$394, PlayerForm!$Q$3:$Q$394)*
_xlfn.XLOOKUP(
INDEX(FixtureTicker!$B$3:$AM$22, MATCH($B14, FixtureTicker!$A$3:$A$22), PlayerForm!$X$5+3),
 TeamForm!$B$4:$B$23, TeamForm!$AD$4:$AD$23),
INDEX(FixtureTicker!$B$24:$AM$43, MATCH($B14, FixtureTicker!$A$24:$A$43), PlayerForm!$X$5+3)="A",
_xlfn.XLOOKUP($E14, PlayerForm!$D$3:$D$394, PlayerForm!$R$3:$R$394)*
_xlfn.XLOOKUP(
INDEX(FixtureTicker!$B$3:$AM$22, MATCH($B14, FixtureTicker!$A$3:$A$22), PlayerForm!$X$5+3),
 TeamForm!$B$4:$B$23, TeamForm!$AB$4:$AB$23),
INDEX(FixtureTicker!$B$24:$AM$43, MATCH($B14, FixtureTicker!$A$24:$A$43), PlayerForm!$X$5+3)="BLANK",
0
)
),0)</f>
        <v>80.03948940202902</v>
      </c>
      <c r="I14" s="163" cm="1">
        <f t="array" ref="I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),
_xlfn.IFS(
INDEX(FixtureTicker!$B$24:$AM$43, MATCH($B14, FixtureTicker!$A$24:$A$43), PlayerForm!$X$5+2)="H",
_xlfn.XLOOKUP($E14, PlayerForm!$D$3:$D$394, PlayerForm!$Q$3:$Q$394)*
_xlfn.XLOOKUP(
INDEX(FixtureTicker!$B$3:$AM$22, MATCH($B14, FixtureTicker!$A$3:$A$22), PlayerForm!$X$5+2),
 TeamForm!$B$4:$B$23, TeamForm!$AD$4:$AD$23),
INDEX(FixtureTicker!$B$24:$AM$43, MATCH($B14, FixtureTicker!$A$24:$A$43), PlayerForm!$X$5+2)="A",
_xlfn.XLOOKUP($E14, PlayerForm!$D$3:$D$394, PlayerForm!$R$3:$R$394)*
_xlfn.XLOOKUP(
INDEX(FixtureTicker!$B$3:$AM$22, MATCH($B14, FixtureTicker!$A$3:$A$22), PlayerForm!$X$5+2),
 TeamForm!$B$4:$B$23, TeamForm!$AB$4:$AB$23),
INDEX(FixtureTicker!$B$24:$AM$43, MATCH($B14, FixtureTicker!$A$24:$A$43), PlayerForm!$X$5+2)="BLANK",
0
),
_xlfn.IFS(
INDEX(FixtureTicker!$B$24:$AM$43, MATCH($B14, FixtureTicker!$A$24:$A$43), PlayerForm!$X$5+3)="H",
_xlfn.XLOOKUP($E14, PlayerForm!$D$3:$D$394, PlayerForm!$Q$3:$Q$394)*
_xlfn.XLOOKUP(
INDEX(FixtureTicker!$B$3:$AM$22, MATCH($B14, FixtureTicker!$A$3:$A$22), PlayerForm!$X$5+3),
 TeamForm!$B$4:$B$23, TeamForm!$AD$4:$AD$23),
INDEX(FixtureTicker!$B$24:$AM$43, MATCH($B14, FixtureTicker!$A$24:$A$43), PlayerForm!$X$5+3)="A",
_xlfn.XLOOKUP($E14, PlayerForm!$D$3:$D$394, PlayerForm!$R$3:$R$394)*
_xlfn.XLOOKUP(
INDEX(FixtureTicker!$B$3:$AM$22, MATCH($B14, FixtureTicker!$A$3:$A$22), PlayerForm!$X$5+3),
 TeamForm!$B$4:$B$23, TeamForm!$AB$4:$AB$23),
INDEX(FixtureTicker!$B$24:$AM$43, MATCH($B14, FixtureTicker!$A$24:$A$43), PlayerForm!$X$5+3)="BLANK",
0
),
_xlfn.IFS(
INDEX(FixtureTicker!$B$24:$AM$43, MATCH($B14, FixtureTicker!$A$24:$A$43), PlayerForm!$X$5+4)="H",
_xlfn.XLOOKUP($E14, PlayerForm!$D$3:$D$394, PlayerForm!$Q$3:$Q$394)*
_xlfn.XLOOKUP(
INDEX(FixtureTicker!$B$3:$AM$22, MATCH($B14, FixtureTicker!$A$3:$A$22), PlayerForm!$X$5+4),
 TeamForm!$B$4:$B$23, TeamForm!$AD$4:$AD$23),
INDEX(FixtureTicker!$B$24:$AM$43, MATCH($B14, FixtureTicker!$A$24:$A$43), PlayerForm!$X$5+4)="A",
_xlfn.XLOOKUP($E14, PlayerForm!$D$3:$D$394, PlayerForm!$R$3:$R$394)*
_xlfn.XLOOKUP(
INDEX(FixtureTicker!$B$3:$AM$22, MATCH($B14, FixtureTicker!$A$3:$A$22), PlayerForm!$X$5+4),
 TeamForm!$B$4:$B$23, TeamForm!$AB$4:$AB$23),
INDEX(FixtureTicker!$B$24:$AM$43, MATCH($B14, FixtureTicker!$A$24:$A$43), PlayerForm!$X$5+4)="BLANK",
0
),
_xlfn.IFS(
INDEX(FixtureTicker!$B$24:$AM$43, MATCH($B14, FixtureTicker!$A$24:$A$43), PlayerForm!$X$5+5)="H",
_xlfn.XLOOKUP($E14, PlayerForm!$D$3:$D$394, PlayerForm!$Q$3:$Q$394)*
_xlfn.XLOOKUP(
INDEX(FixtureTicker!$B$3:$AM$22, MATCH($B14, FixtureTicker!$A$3:$A$22), PlayerForm!$X$5+5),
 TeamForm!$B$4:$B$23, TeamForm!$AD$4:$AD$23),
INDEX(FixtureTicker!$B$24:$AM$43, MATCH($B14, FixtureTicker!$A$24:$A$43), PlayerForm!$X$5+5)="A",
_xlfn.XLOOKUP($E14, PlayerForm!$D$3:$D$394, PlayerForm!$R$3:$R$394)*
_xlfn.XLOOKUP(
INDEX(FixtureTicker!$B$3:$AM$22, MATCH($B14, FixtureTicker!$A$3:$A$22), PlayerForm!$X$5+5),
 TeamForm!$B$4:$B$23, TeamForm!$AB$4:$AB$23),
INDEX(FixtureTicker!$B$24:$AM$43, MATCH($B14, FixtureTicker!$A$24:$A$43), PlayerForm!$X$5+5)="BLANK",
0
)
),0)</f>
        <v>121.6180421043267</v>
      </c>
      <c r="J14" s="163" cm="1">
        <f t="array" ref="J14">IFERROR(0.01*SUM(
_xlfn.IFS(
INDEX(FixtureTicker!$B$24:$AM$43, MATCH($B14, FixtureTicker!$A$24:$A$43), PlayerForm!$X$5)="H",
_xlfn.XLOOKUP($E14, PlayerForm!$D$3:$D$394, PlayerForm!$Q$3:$Q$394)*
_xlfn.XLOOKUP(
INDEX(FixtureTicker!$B$3:$AM$22, MATCH($B14, FixtureTicker!$A$3:$A$22), PlayerForm!$X$5),
 TeamForm!$B$4:$B$23, TeamForm!$AD$4:$AD$23),
INDEX(FixtureTicker!$B$24:$AM$43, MATCH($B14, FixtureTicker!$A$24:$A$43), PlayerForm!$X$5)="A",
_xlfn.XLOOKUP($E14, PlayerForm!$D$3:$D$394, PlayerForm!$R$3:$R$394)*
_xlfn.XLOOKUP(
INDEX(FixtureTicker!$B$3:$AM$22, MATCH($B14, FixtureTicker!$A$3:$A$22), PlayerForm!$X$5),
 TeamForm!$B$4:$B$23, TeamForm!$AB$4:$AB$23),
INDEX(FixtureTicker!$B$24:$AM$43, MATCH($B14, FixtureTicker!$A$24:$A$43), PlayerForm!$X$5)="BLANK",
0
),
_xlfn.IFS(
INDEX(FixtureTicker!$B$24:$AM$43, MATCH($B14, FixtureTicker!$A$24:$A$43), PlayerForm!$X$5+1)="H",
_xlfn.XLOOKUP($E14, PlayerForm!$D$3:$D$394, PlayerForm!$Q$3:$Q$394)*
_xlfn.XLOOKUP(
INDEX(FixtureTicker!$B$3:$AM$22, MATCH($B14, FixtureTicker!$A$3:$A$22), PlayerForm!$X$5+1),
 TeamForm!$B$4:$B$23, TeamForm!$AD$4:$AD$23),
INDEX(FixtureTicker!$B$24:$AM$43, MATCH($B14, FixtureTicker!$A$24:$A$43), PlayerForm!$X$5+1)="A",
_xlfn.XLOOKUP($E14, PlayerForm!$D$3:$D$394, PlayerForm!$R$3:$R$394)*
_xlfn.XLOOKUP(
INDEX(FixtureTicker!$B$3:$AM$22, MATCH($B14, FixtureTicker!$A$3:$A$22), PlayerForm!$X$5+1),
 TeamForm!$B$4:$B$23, TeamForm!$AB$4:$AB$23),
INDEX(FixtureTicker!$B$24:$AM$43, MATCH($B14, FixtureTicker!$A$24:$A$43), PlayerForm!$X$5+1)="BLANK",
0
),
_xlfn.IFS(
INDEX(FixtureTicker!$B$24:$AM$43, MATCH($B14, FixtureTicker!$A$24:$A$43), PlayerForm!$X$5+2)="H",
_xlfn.XLOOKUP($E14, PlayerForm!$D$3:$D$394, PlayerForm!$Q$3:$Q$394)*
_xlfn.XLOOKUP(
INDEX(FixtureTicker!$B$3:$AM$22, MATCH($B14, FixtureTicker!$A$3:$A$22), PlayerForm!$X$5+2),
 TeamForm!$B$4:$B$23, TeamForm!$AD$4:$AD$23),
INDEX(FixtureTicker!$B$24:$AM$43, MATCH($B14, FixtureTicker!$A$24:$A$43), PlayerForm!$X$5+2)="A",
_xlfn.XLOOKUP($E14, PlayerForm!$D$3:$D$394, PlayerForm!$R$3:$R$394)*
_xlfn.XLOOKUP(
INDEX(FixtureTicker!$B$3:$AM$22, MATCH($B14, FixtureTicker!$A$3:$A$22), PlayerForm!$X$5+2),
 TeamForm!$B$4:$B$23, TeamForm!$AB$4:$AB$23),
INDEX(FixtureTicker!$B$24:$AM$43, MATCH($B14, FixtureTicker!$A$24:$A$43), PlayerForm!$X$5+2)="BLANK",
0
),
_xlfn.IFS(
INDEX(FixtureTicker!$B$24:$AM$43, MATCH($B14, FixtureTicker!$A$24:$A$43), PlayerForm!$X$5+3)="H",
_xlfn.XLOOKUP($E14, PlayerForm!$D$3:$D$394, PlayerForm!$Q$3:$Q$394)*
_xlfn.XLOOKUP(
INDEX(FixtureTicker!$B$3:$AM$22, MATCH($B14, FixtureTicker!$A$3:$A$22), PlayerForm!$X$5+3),
 TeamForm!$B$4:$B$23, TeamForm!$AD$4:$AD$23),
INDEX(FixtureTicker!$B$24:$AM$43, MATCH($B14, FixtureTicker!$A$24:$A$43), PlayerForm!$X$5+3)="A",
_xlfn.XLOOKUP($E14, PlayerForm!$D$3:$D$394, PlayerForm!$R$3:$R$394)*
_xlfn.XLOOKUP(
INDEX(FixtureTicker!$B$3:$AM$22, MATCH($B14, FixtureTicker!$A$3:$A$22), PlayerForm!$X$5+3),
 TeamForm!$B$4:$B$23, TeamForm!$AB$4:$AB$23),
INDEX(FixtureTicker!$B$24:$AM$43, MATCH($B14, FixtureTicker!$A$24:$A$43), PlayerForm!$X$5+3)="BLANK",
0
),
_xlfn.IFS(
INDEX(FixtureTicker!$B$24:$AM$43, MATCH($B14, FixtureTicker!$A$24:$A$43), PlayerForm!$X$5+4)="H",
_xlfn.XLOOKUP($E14, PlayerForm!$D$3:$D$394, PlayerForm!$Q$3:$Q$394)*
_xlfn.XLOOKUP(
INDEX(FixtureTicker!$B$3:$AM$22, MATCH($B14, FixtureTicker!$A$3:$A$22), PlayerForm!$X$5+4),
 TeamForm!$B$4:$B$23, TeamForm!$AD$4:$AD$23),
INDEX(FixtureTicker!$B$24:$AM$43, MATCH($B14, FixtureTicker!$A$24:$A$43), PlayerForm!$X$5+4)="A",
_xlfn.XLOOKUP($E14, PlayerForm!$D$3:$D$394, PlayerForm!$R$3:$R$394)*
_xlfn.XLOOKUP(
INDEX(FixtureTicker!$B$3:$AM$22, MATCH($B14, FixtureTicker!$A$3:$A$22), PlayerForm!$X$5+4),
 TeamForm!$B$4:$B$23, TeamForm!$AB$4:$AB$23),
INDEX(FixtureTicker!$B$24:$AM$43, MATCH($B14, FixtureTicker!$A$24:$A$43), PlayerForm!$X$5+4)="BLANK",
0
),
_xlfn.IFS(
INDEX(FixtureTicker!$B$24:$AM$43, MATCH($B14, FixtureTicker!$A$24:$A$43), PlayerForm!$X$5+5)="H",
_xlfn.XLOOKUP($E14, PlayerForm!$D$3:$D$394, PlayerForm!$Q$3:$Q$394)*
_xlfn.XLOOKUP(
INDEX(FixtureTicker!$B$3:$AM$22, MATCH($B14, FixtureTicker!$A$3:$A$22), PlayerForm!$X$5+5),
 TeamForm!$B$4:$B$23, TeamForm!$AD$4:$AD$23),
INDEX(FixtureTicker!$B$24:$AM$43, MATCH($B14, FixtureTicker!$A$24:$A$43), PlayerForm!$X$5+5)="A",
_xlfn.XLOOKUP($E14, PlayerForm!$D$3:$D$394, PlayerForm!$R$3:$R$394)*
_xlfn.XLOOKUP(
INDEX(FixtureTicker!$B$3:$AM$22, MATCH($B14, FixtureTicker!$A$3:$A$22), PlayerForm!$X$5+5),
 TeamForm!$B$4:$B$23, TeamForm!$AB$4:$AB$23),
INDEX(FixtureTicker!$B$24:$AM$43, MATCH($B14, FixtureTicker!$A$24:$A$43), PlayerForm!$X$5+5)="BLANK",
0
),
_xlfn.IFS(
INDEX(FixtureTicker!$B$24:$AM$43, MATCH($B14, FixtureTicker!$A$24:$A$43), PlayerForm!$X$5+6)="H",
_xlfn.XLOOKUP($E14, PlayerForm!$D$3:$D$394, PlayerForm!$Q$3:$Q$394)*
_xlfn.XLOOKUP(
INDEX(FixtureTicker!$B$3:$AM$22, MATCH($B14, FixtureTicker!$A$3:$A$22), PlayerForm!$X$5+6),
 TeamForm!$B$4:$B$23, TeamForm!$AD$4:$AD$23),
INDEX(FixtureTicker!$B$24:$AM$43, MATCH($B14, FixtureTicker!$A$24:$A$43), PlayerForm!$X$5+6)="A",
_xlfn.XLOOKUP($E14, PlayerForm!$D$3:$D$394, PlayerForm!$R$3:$R$394)*
_xlfn.XLOOKUP(
INDEX(FixtureTicker!$B$3:$AM$22, MATCH($B14, FixtureTicker!$A$3:$A$22), PlayerForm!$X$5+6),
 TeamForm!$B$4:$B$23, TeamForm!$AB$4:$AB$23),
INDEX(FixtureTicker!$B$24:$AM$43, MATCH($B14, FixtureTicker!$A$24:$A$43), PlayerForm!$X$5+6)="BLANK",
0
),
_xlfn.IFS(
INDEX(FixtureTicker!$B$24:$AM$43, MATCH($B14, FixtureTicker!$A$24:$A$43), PlayerForm!$X$5+7)="H",
_xlfn.XLOOKUP($E14, PlayerForm!$D$3:$D$394, PlayerForm!$Q$3:$Q$394)*
_xlfn.XLOOKUP(
INDEX(FixtureTicker!$B$3:$AM$22, MATCH($B14, FixtureTicker!$A$3:$A$22), PlayerForm!$X$5+7),
 TeamForm!$B$4:$B$23, TeamForm!$AD$4:$AD$23),
INDEX(FixtureTicker!$B$24:$AM$43, MATCH($B14, FixtureTicker!$A$24:$A$43), PlayerForm!$X$5+7)="A",
_xlfn.XLOOKUP($E14, PlayerForm!$D$3:$D$394, PlayerForm!$R$3:$R$394)*
_xlfn.XLOOKUP(
INDEX(FixtureTicker!$B$3:$AM$22, MATCH($B14, FixtureTicker!$A$3:$A$22), PlayerForm!$X$5+7),
 TeamForm!$B$4:$B$23, TeamForm!$AB$4:$AB$23),
INDEX(FixtureTicker!$B$24:$AM$43, MATCH($B14, FixtureTicker!$A$24:$A$43), PlayerForm!$X$5+7)="BLANK",
0
)
),0)</f>
        <v>158.81069741662768</v>
      </c>
    </row>
    <row r="15" spans="1:10">
      <c r="A15" s="55">
        <v>65</v>
      </c>
      <c r="B15" s="55" t="str">
        <f>_xlfn.XLOOKUP($A15, PlayerData!$B$3:$B$394, PlayerData!C$3:C$394)</f>
        <v>TOT</v>
      </c>
      <c r="C15" s="55" t="str">
        <f>_xlfn.XLOOKUP($A15, PlayerData!$B$3:$B$394, PlayerData!D$3:D$394)</f>
        <v>M</v>
      </c>
      <c r="D15" s="55">
        <f>_xlfn.XLOOKUP($A15, PlayerData!$B:$B, PlayerData!F:F,,,-1)</f>
        <v>8</v>
      </c>
      <c r="E15" s="31" t="str">
        <f>_xlfn.XLOOKUP($A15, PlayerData!$B$3:$B$394, PlayerData!E$3:E$394)</f>
        <v>Alli</v>
      </c>
      <c r="F15" s="164" cm="1">
        <f t="array" ref="F15">IFERROR(0.01*_xlfn.IFS(
INDEX(FixtureTicker!$B$24:$AM$43, MATCH($B15, FixtureTicker!$A$24:$A$43, 0), PlayerForm!$X$5)="H",
_xlfn.XLOOKUP($E15, PlayerForm!$D$3:$D$394, PlayerForm!$Q$3:$Q$394)*
_xlfn.XLOOKUP(
INDEX(FixtureTicker!$B$3:$AM$22, MATCH($B15, FixtureTicker!$A$3:$A$22,0), PlayerForm!$X$5),
 TeamForm!$B$4:$B$23, TeamForm!$AD$4:$AD$23),
INDEX(FixtureTicker!$B$24:$AM$43, MATCH($B15, FixtureTicker!$A$24:$A$43,0), PlayerForm!$X$5)="A",
_xlfn.XLOOKUP($E15, PlayerForm!$D$3:$D$394, PlayerForm!$R$3:$R$394)*
_xlfn.XLOOKUP(
INDEX(FixtureTicker!$B$3:$AM$22, MATCH($B15, FixtureTicker!$A$3:$A$22,0), PlayerForm!$X$5),
 TeamForm!$B$4:$B$23, TeamForm!$AB$4:$AB$23),
INDEX(FixtureTicker!$B$24:$AM$43, MATCH($B15, FixtureTicker!$A$24:$A$43,0), PlayerForm!$X$5)="BLANK",
0),0)</f>
        <v>11.043970348446859</v>
      </c>
      <c r="G15" s="163" cm="1">
        <f t="array" ref="G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
),0)</f>
        <v>34.659528597410201</v>
      </c>
      <c r="H15" s="163" cm="1">
        <f t="array" ref="H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),
_xlfn.IFS(
INDEX(FixtureTicker!$B$24:$AM$43, MATCH($B15, FixtureTicker!$A$24:$A$43), PlayerForm!$X$5+2)="H",
_xlfn.XLOOKUP($E15, PlayerForm!$D$3:$D$394, PlayerForm!$Q$3:$Q$394)*
_xlfn.XLOOKUP(
INDEX(FixtureTicker!$B$3:$AM$22, MATCH($B15, FixtureTicker!$A$3:$A$22), PlayerForm!$X$5+2),
 TeamForm!$B$4:$B$23, TeamForm!$AD$4:$AD$23),
INDEX(FixtureTicker!$B$24:$AM$43, MATCH($B15, FixtureTicker!$A$24:$A$43), PlayerForm!$X$5+2)="A",
_xlfn.XLOOKUP($E15, PlayerForm!$D$3:$D$394, PlayerForm!$R$3:$R$394)*
_xlfn.XLOOKUP(
INDEX(FixtureTicker!$B$3:$AM$22, MATCH($B15, FixtureTicker!$A$3:$A$22), PlayerForm!$X$5+2),
 TeamForm!$B$4:$B$23, TeamForm!$AB$4:$AB$23),
INDEX(FixtureTicker!$B$24:$AM$43, MATCH($B15, FixtureTicker!$A$24:$A$43), PlayerForm!$X$5+2)="BLANK",
0
),
_xlfn.IFS(
INDEX(FixtureTicker!$B$24:$AM$43, MATCH($B15, FixtureTicker!$A$24:$A$43), PlayerForm!$X$5+3)="H",
_xlfn.XLOOKUP($E15, PlayerForm!$D$3:$D$394, PlayerForm!$Q$3:$Q$394)*
_xlfn.XLOOKUP(
INDEX(FixtureTicker!$B$3:$AM$22, MATCH($B15, FixtureTicker!$A$3:$A$22), PlayerForm!$X$5+3),
 TeamForm!$B$4:$B$23, TeamForm!$AD$4:$AD$23),
INDEX(FixtureTicker!$B$24:$AM$43, MATCH($B15, FixtureTicker!$A$24:$A$43), PlayerForm!$X$5+3)="A",
_xlfn.XLOOKUP($E15, PlayerForm!$D$3:$D$394, PlayerForm!$R$3:$R$394)*
_xlfn.XLOOKUP(
INDEX(FixtureTicker!$B$3:$AM$22, MATCH($B15, FixtureTicker!$A$3:$A$22), PlayerForm!$X$5+3),
 TeamForm!$B$4:$B$23, TeamForm!$AB$4:$AB$23),
INDEX(FixtureTicker!$B$24:$AM$43, MATCH($B15, FixtureTicker!$A$24:$A$43), PlayerForm!$X$5+3)="BLANK",
0
)
),0)</f>
        <v>69.998949879723227</v>
      </c>
      <c r="I15" s="163" cm="1">
        <f t="array" ref="I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),
_xlfn.IFS(
INDEX(FixtureTicker!$B$24:$AM$43, MATCH($B15, FixtureTicker!$A$24:$A$43), PlayerForm!$X$5+2)="H",
_xlfn.XLOOKUP($E15, PlayerForm!$D$3:$D$394, PlayerForm!$Q$3:$Q$394)*
_xlfn.XLOOKUP(
INDEX(FixtureTicker!$B$3:$AM$22, MATCH($B15, FixtureTicker!$A$3:$A$22), PlayerForm!$X$5+2),
 TeamForm!$B$4:$B$23, TeamForm!$AD$4:$AD$23),
INDEX(FixtureTicker!$B$24:$AM$43, MATCH($B15, FixtureTicker!$A$24:$A$43), PlayerForm!$X$5+2)="A",
_xlfn.XLOOKUP($E15, PlayerForm!$D$3:$D$394, PlayerForm!$R$3:$R$394)*
_xlfn.XLOOKUP(
INDEX(FixtureTicker!$B$3:$AM$22, MATCH($B15, FixtureTicker!$A$3:$A$22), PlayerForm!$X$5+2),
 TeamForm!$B$4:$B$23, TeamForm!$AB$4:$AB$23),
INDEX(FixtureTicker!$B$24:$AM$43, MATCH($B15, FixtureTicker!$A$24:$A$43), PlayerForm!$X$5+2)="BLANK",
0
),
_xlfn.IFS(
INDEX(FixtureTicker!$B$24:$AM$43, MATCH($B15, FixtureTicker!$A$24:$A$43), PlayerForm!$X$5+3)="H",
_xlfn.XLOOKUP($E15, PlayerForm!$D$3:$D$394, PlayerForm!$Q$3:$Q$394)*
_xlfn.XLOOKUP(
INDEX(FixtureTicker!$B$3:$AM$22, MATCH($B15, FixtureTicker!$A$3:$A$22), PlayerForm!$X$5+3),
 TeamForm!$B$4:$B$23, TeamForm!$AD$4:$AD$23),
INDEX(FixtureTicker!$B$24:$AM$43, MATCH($B15, FixtureTicker!$A$24:$A$43), PlayerForm!$X$5+3)="A",
_xlfn.XLOOKUP($E15, PlayerForm!$D$3:$D$394, PlayerForm!$R$3:$R$394)*
_xlfn.XLOOKUP(
INDEX(FixtureTicker!$B$3:$AM$22, MATCH($B15, FixtureTicker!$A$3:$A$22), PlayerForm!$X$5+3),
 TeamForm!$B$4:$B$23, TeamForm!$AB$4:$AB$23),
INDEX(FixtureTicker!$B$24:$AM$43, MATCH($B15, FixtureTicker!$A$24:$A$43), PlayerForm!$X$5+3)="BLANK",
0
),
_xlfn.IFS(
INDEX(FixtureTicker!$B$24:$AM$43, MATCH($B15, FixtureTicker!$A$24:$A$43), PlayerForm!$X$5+4)="H",
_xlfn.XLOOKUP($E15, PlayerForm!$D$3:$D$394, PlayerForm!$Q$3:$Q$394)*
_xlfn.XLOOKUP(
INDEX(FixtureTicker!$B$3:$AM$22, MATCH($B15, FixtureTicker!$A$3:$A$22), PlayerForm!$X$5+4),
 TeamForm!$B$4:$B$23, TeamForm!$AD$4:$AD$23),
INDEX(FixtureTicker!$B$24:$AM$43, MATCH($B15, FixtureTicker!$A$24:$A$43), PlayerForm!$X$5+4)="A",
_xlfn.XLOOKUP($E15, PlayerForm!$D$3:$D$394, PlayerForm!$R$3:$R$394)*
_xlfn.XLOOKUP(
INDEX(FixtureTicker!$B$3:$AM$22, MATCH($B15, FixtureTicker!$A$3:$A$22), PlayerForm!$X$5+4),
 TeamForm!$B$4:$B$23, TeamForm!$AB$4:$AB$23),
INDEX(FixtureTicker!$B$24:$AM$43, MATCH($B15, FixtureTicker!$A$24:$A$43), PlayerForm!$X$5+4)="BLANK",
0
),
_xlfn.IFS(
INDEX(FixtureTicker!$B$24:$AM$43, MATCH($B15, FixtureTicker!$A$24:$A$43), PlayerForm!$X$5+5)="H",
_xlfn.XLOOKUP($E15, PlayerForm!$D$3:$D$394, PlayerForm!$Q$3:$Q$394)*
_xlfn.XLOOKUP(
INDEX(FixtureTicker!$B$3:$AM$22, MATCH($B15, FixtureTicker!$A$3:$A$22), PlayerForm!$X$5+5),
 TeamForm!$B$4:$B$23, TeamForm!$AD$4:$AD$23),
INDEX(FixtureTicker!$B$24:$AM$43, MATCH($B15, FixtureTicker!$A$24:$A$43), PlayerForm!$X$5+5)="A",
_xlfn.XLOOKUP($E15, PlayerForm!$D$3:$D$394, PlayerForm!$R$3:$R$394)*
_xlfn.XLOOKUP(
INDEX(FixtureTicker!$B$3:$AM$22, MATCH($B15, FixtureTicker!$A$3:$A$22), PlayerForm!$X$5+5),
 TeamForm!$B$4:$B$23, TeamForm!$AB$4:$AB$23),
INDEX(FixtureTicker!$B$24:$AM$43, MATCH($B15, FixtureTicker!$A$24:$A$43), PlayerForm!$X$5+5)="BLANK",
0
)
),0)</f>
        <v>118.51723953829182</v>
      </c>
      <c r="J15" s="163" cm="1">
        <f t="array" ref="J15">IFERROR(0.01*SUM(
_xlfn.IFS(
INDEX(FixtureTicker!$B$24:$AM$43, MATCH($B15, FixtureTicker!$A$24:$A$43), PlayerForm!$X$5)="H",
_xlfn.XLOOKUP($E15, PlayerForm!$D$3:$D$394, PlayerForm!$Q$3:$Q$394)*
_xlfn.XLOOKUP(
INDEX(FixtureTicker!$B$3:$AM$22, MATCH($B15, FixtureTicker!$A$3:$A$22), PlayerForm!$X$5),
 TeamForm!$B$4:$B$23, TeamForm!$AD$4:$AD$23),
INDEX(FixtureTicker!$B$24:$AM$43, MATCH($B15, FixtureTicker!$A$24:$A$43), PlayerForm!$X$5)="A",
_xlfn.XLOOKUP($E15, PlayerForm!$D$3:$D$394, PlayerForm!$R$3:$R$394)*
_xlfn.XLOOKUP(
INDEX(FixtureTicker!$B$3:$AM$22, MATCH($B15, FixtureTicker!$A$3:$A$22), PlayerForm!$X$5),
 TeamForm!$B$4:$B$23, TeamForm!$AB$4:$AB$23),
INDEX(FixtureTicker!$B$24:$AM$43, MATCH($B15, FixtureTicker!$A$24:$A$43), PlayerForm!$X$5)="BLANK",
0
),
_xlfn.IFS(
INDEX(FixtureTicker!$B$24:$AM$43, MATCH($B15, FixtureTicker!$A$24:$A$43), PlayerForm!$X$5+1)="H",
_xlfn.XLOOKUP($E15, PlayerForm!$D$3:$D$394, PlayerForm!$Q$3:$Q$394)*
_xlfn.XLOOKUP(
INDEX(FixtureTicker!$B$3:$AM$22, MATCH($B15, FixtureTicker!$A$3:$A$22), PlayerForm!$X$5+1),
 TeamForm!$B$4:$B$23, TeamForm!$AD$4:$AD$23),
INDEX(FixtureTicker!$B$24:$AM$43, MATCH($B15, FixtureTicker!$A$24:$A$43), PlayerForm!$X$5+1)="A",
_xlfn.XLOOKUP($E15, PlayerForm!$D$3:$D$394, PlayerForm!$R$3:$R$394)*
_xlfn.XLOOKUP(
INDEX(FixtureTicker!$B$3:$AM$22, MATCH($B15, FixtureTicker!$A$3:$A$22), PlayerForm!$X$5+1),
 TeamForm!$B$4:$B$23, TeamForm!$AB$4:$AB$23),
INDEX(FixtureTicker!$B$24:$AM$43, MATCH($B15, FixtureTicker!$A$24:$A$43), PlayerForm!$X$5+1)="BLANK",
0
),
_xlfn.IFS(
INDEX(FixtureTicker!$B$24:$AM$43, MATCH($B15, FixtureTicker!$A$24:$A$43), PlayerForm!$X$5+2)="H",
_xlfn.XLOOKUP($E15, PlayerForm!$D$3:$D$394, PlayerForm!$Q$3:$Q$394)*
_xlfn.XLOOKUP(
INDEX(FixtureTicker!$B$3:$AM$22, MATCH($B15, FixtureTicker!$A$3:$A$22), PlayerForm!$X$5+2),
 TeamForm!$B$4:$B$23, TeamForm!$AD$4:$AD$23),
INDEX(FixtureTicker!$B$24:$AM$43, MATCH($B15, FixtureTicker!$A$24:$A$43), PlayerForm!$X$5+2)="A",
_xlfn.XLOOKUP($E15, PlayerForm!$D$3:$D$394, PlayerForm!$R$3:$R$394)*
_xlfn.XLOOKUP(
INDEX(FixtureTicker!$B$3:$AM$22, MATCH($B15, FixtureTicker!$A$3:$A$22), PlayerForm!$X$5+2),
 TeamForm!$B$4:$B$23, TeamForm!$AB$4:$AB$23),
INDEX(FixtureTicker!$B$24:$AM$43, MATCH($B15, FixtureTicker!$A$24:$A$43), PlayerForm!$X$5+2)="BLANK",
0
),
_xlfn.IFS(
INDEX(FixtureTicker!$B$24:$AM$43, MATCH($B15, FixtureTicker!$A$24:$A$43), PlayerForm!$X$5+3)="H",
_xlfn.XLOOKUP($E15, PlayerForm!$D$3:$D$394, PlayerForm!$Q$3:$Q$394)*
_xlfn.XLOOKUP(
INDEX(FixtureTicker!$B$3:$AM$22, MATCH($B15, FixtureTicker!$A$3:$A$22), PlayerForm!$X$5+3),
 TeamForm!$B$4:$B$23, TeamForm!$AD$4:$AD$23),
INDEX(FixtureTicker!$B$24:$AM$43, MATCH($B15, FixtureTicker!$A$24:$A$43), PlayerForm!$X$5+3)="A",
_xlfn.XLOOKUP($E15, PlayerForm!$D$3:$D$394, PlayerForm!$R$3:$R$394)*
_xlfn.XLOOKUP(
INDEX(FixtureTicker!$B$3:$AM$22, MATCH($B15, FixtureTicker!$A$3:$A$22), PlayerForm!$X$5+3),
 TeamForm!$B$4:$B$23, TeamForm!$AB$4:$AB$23),
INDEX(FixtureTicker!$B$24:$AM$43, MATCH($B15, FixtureTicker!$A$24:$A$43), PlayerForm!$X$5+3)="BLANK",
0
),
_xlfn.IFS(
INDEX(FixtureTicker!$B$24:$AM$43, MATCH($B15, FixtureTicker!$A$24:$A$43), PlayerForm!$X$5+4)="H",
_xlfn.XLOOKUP($E15, PlayerForm!$D$3:$D$394, PlayerForm!$Q$3:$Q$394)*
_xlfn.XLOOKUP(
INDEX(FixtureTicker!$B$3:$AM$22, MATCH($B15, FixtureTicker!$A$3:$A$22), PlayerForm!$X$5+4),
 TeamForm!$B$4:$B$23, TeamForm!$AD$4:$AD$23),
INDEX(FixtureTicker!$B$24:$AM$43, MATCH($B15, FixtureTicker!$A$24:$A$43), PlayerForm!$X$5+4)="A",
_xlfn.XLOOKUP($E15, PlayerForm!$D$3:$D$394, PlayerForm!$R$3:$R$394)*
_xlfn.XLOOKUP(
INDEX(FixtureTicker!$B$3:$AM$22, MATCH($B15, FixtureTicker!$A$3:$A$22), PlayerForm!$X$5+4),
 TeamForm!$B$4:$B$23, TeamForm!$AB$4:$AB$23),
INDEX(FixtureTicker!$B$24:$AM$43, MATCH($B15, FixtureTicker!$A$24:$A$43), PlayerForm!$X$5+4)="BLANK",
0
),
_xlfn.IFS(
INDEX(FixtureTicker!$B$24:$AM$43, MATCH($B15, FixtureTicker!$A$24:$A$43), PlayerForm!$X$5+5)="H",
_xlfn.XLOOKUP($E15, PlayerForm!$D$3:$D$394, PlayerForm!$Q$3:$Q$394)*
_xlfn.XLOOKUP(
INDEX(FixtureTicker!$B$3:$AM$22, MATCH($B15, FixtureTicker!$A$3:$A$22), PlayerForm!$X$5+5),
 TeamForm!$B$4:$B$23, TeamForm!$AD$4:$AD$23),
INDEX(FixtureTicker!$B$24:$AM$43, MATCH($B15, FixtureTicker!$A$24:$A$43), PlayerForm!$X$5+5)="A",
_xlfn.XLOOKUP($E15, PlayerForm!$D$3:$D$394, PlayerForm!$R$3:$R$394)*
_xlfn.XLOOKUP(
INDEX(FixtureTicker!$B$3:$AM$22, MATCH($B15, FixtureTicker!$A$3:$A$22), PlayerForm!$X$5+5),
 TeamForm!$B$4:$B$23, TeamForm!$AB$4:$AB$23),
INDEX(FixtureTicker!$B$24:$AM$43, MATCH($B15, FixtureTicker!$A$24:$A$43), PlayerForm!$X$5+5)="BLANK",
0
),
_xlfn.IFS(
INDEX(FixtureTicker!$B$24:$AM$43, MATCH($B15, FixtureTicker!$A$24:$A$43), PlayerForm!$X$5+6)="H",
_xlfn.XLOOKUP($E15, PlayerForm!$D$3:$D$394, PlayerForm!$Q$3:$Q$394)*
_xlfn.XLOOKUP(
INDEX(FixtureTicker!$B$3:$AM$22, MATCH($B15, FixtureTicker!$A$3:$A$22), PlayerForm!$X$5+6),
 TeamForm!$B$4:$B$23, TeamForm!$AD$4:$AD$23),
INDEX(FixtureTicker!$B$24:$AM$43, MATCH($B15, FixtureTicker!$A$24:$A$43), PlayerForm!$X$5+6)="A",
_xlfn.XLOOKUP($E15, PlayerForm!$D$3:$D$394, PlayerForm!$R$3:$R$394)*
_xlfn.XLOOKUP(
INDEX(FixtureTicker!$B$3:$AM$22, MATCH($B15, FixtureTicker!$A$3:$A$22), PlayerForm!$X$5+6),
 TeamForm!$B$4:$B$23, TeamForm!$AB$4:$AB$23),
INDEX(FixtureTicker!$B$24:$AM$43, MATCH($B15, FixtureTicker!$A$24:$A$43), PlayerForm!$X$5+6)="BLANK",
0
),
_xlfn.IFS(
INDEX(FixtureTicker!$B$24:$AM$43, MATCH($B15, FixtureTicker!$A$24:$A$43), PlayerForm!$X$5+7)="H",
_xlfn.XLOOKUP($E15, PlayerForm!$D$3:$D$394, PlayerForm!$Q$3:$Q$394)*
_xlfn.XLOOKUP(
INDEX(FixtureTicker!$B$3:$AM$22, MATCH($B15, FixtureTicker!$A$3:$A$22), PlayerForm!$X$5+7),
 TeamForm!$B$4:$B$23, TeamForm!$AD$4:$AD$23),
INDEX(FixtureTicker!$B$24:$AM$43, MATCH($B15, FixtureTicker!$A$24:$A$43), PlayerForm!$X$5+7)="A",
_xlfn.XLOOKUP($E15, PlayerForm!$D$3:$D$394, PlayerForm!$R$3:$R$394)*
_xlfn.XLOOKUP(
INDEX(FixtureTicker!$B$3:$AM$22, MATCH($B15, FixtureTicker!$A$3:$A$22), PlayerForm!$X$5+7),
 TeamForm!$B$4:$B$23, TeamForm!$AB$4:$AB$23),
INDEX(FixtureTicker!$B$24:$AM$43, MATCH($B15, FixtureTicker!$A$24:$A$43), PlayerForm!$X$5+7)="BLANK",
0
)
),0)</f>
        <v>162.49717090267879</v>
      </c>
    </row>
    <row r="16" spans="1:10">
      <c r="A16" s="55">
        <v>56</v>
      </c>
      <c r="B16" s="55" t="str">
        <f>_xlfn.XLOOKUP($A16, PlayerData!$B$3:$B$394, PlayerData!C$3:C$394)</f>
        <v>MUN</v>
      </c>
      <c r="C16" s="55" t="str">
        <f>_xlfn.XLOOKUP($A16, PlayerData!$B$3:$B$394, PlayerData!D$3:D$394)</f>
        <v>M</v>
      </c>
      <c r="D16" s="55">
        <f>_xlfn.XLOOKUP($A16, PlayerData!$B:$B, PlayerData!F:F,,,-1)</f>
        <v>10.5</v>
      </c>
      <c r="E16" s="31" t="str">
        <f>_xlfn.XLOOKUP($A16, PlayerData!$B$3:$B$394, PlayerData!E$3:E$394)</f>
        <v>Fernandes</v>
      </c>
      <c r="F16" s="164" cm="1">
        <f t="array" ref="F16">IFERROR(0.01*_xlfn.IFS(
INDEX(FixtureTicker!$B$24:$AM$43, MATCH($B16, FixtureTicker!$A$24:$A$43, 0), PlayerForm!$X$5)="H",
_xlfn.XLOOKUP($E16, PlayerForm!$D$3:$D$394, PlayerForm!$Q$3:$Q$394)*
_xlfn.XLOOKUP(
INDEX(FixtureTicker!$B$3:$AM$22, MATCH($B16, FixtureTicker!$A$3:$A$22,0), PlayerForm!$X$5),
 TeamForm!$B$4:$B$23, TeamForm!$AD$4:$AD$23),
INDEX(FixtureTicker!$B$24:$AM$43, MATCH($B16, FixtureTicker!$A$24:$A$43,0), PlayerForm!$X$5)="A",
_xlfn.XLOOKUP($E16, PlayerForm!$D$3:$D$394, PlayerForm!$R$3:$R$394)*
_xlfn.XLOOKUP(
INDEX(FixtureTicker!$B$3:$AM$22, MATCH($B16, FixtureTicker!$A$3:$A$22,0), PlayerForm!$X$5),
 TeamForm!$B$4:$B$23, TeamForm!$AB$4:$AB$23),
INDEX(FixtureTicker!$B$24:$AM$43, MATCH($B16, FixtureTicker!$A$24:$A$43,0), PlayerForm!$X$5)="BLANK",
0),0)</f>
        <v>0</v>
      </c>
      <c r="G16" s="163" cm="1">
        <f t="array" ref="G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
),0)</f>
        <v>26.247971041821497</v>
      </c>
      <c r="H16" s="163" cm="1">
        <f t="array" ref="H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),
_xlfn.IFS(
INDEX(FixtureTicker!$B$24:$AM$43, MATCH($B16, FixtureTicker!$A$24:$A$43), PlayerForm!$X$5+2)="H",
_xlfn.XLOOKUP($E16, PlayerForm!$D$3:$D$394, PlayerForm!$Q$3:$Q$394)*
_xlfn.XLOOKUP(
INDEX(FixtureTicker!$B$3:$AM$22, MATCH($B16, FixtureTicker!$A$3:$A$22), PlayerForm!$X$5+2),
 TeamForm!$B$4:$B$23, TeamForm!$AD$4:$AD$23),
INDEX(FixtureTicker!$B$24:$AM$43, MATCH($B16, FixtureTicker!$A$24:$A$43), PlayerForm!$X$5+2)="A",
_xlfn.XLOOKUP($E16, PlayerForm!$D$3:$D$394, PlayerForm!$R$3:$R$394)*
_xlfn.XLOOKUP(
INDEX(FixtureTicker!$B$3:$AM$22, MATCH($B16, FixtureTicker!$A$3:$A$22), PlayerForm!$X$5+2),
 TeamForm!$B$4:$B$23, TeamForm!$AB$4:$AB$23),
INDEX(FixtureTicker!$B$24:$AM$43, MATCH($B16, FixtureTicker!$A$24:$A$43), PlayerForm!$X$5+2)="BLANK",
0
),
_xlfn.IFS(
INDEX(FixtureTicker!$B$24:$AM$43, MATCH($B16, FixtureTicker!$A$24:$A$43), PlayerForm!$X$5+3)="H",
_xlfn.XLOOKUP($E16, PlayerForm!$D$3:$D$394, PlayerForm!$Q$3:$Q$394)*
_xlfn.XLOOKUP(
INDEX(FixtureTicker!$B$3:$AM$22, MATCH($B16, FixtureTicker!$A$3:$A$22), PlayerForm!$X$5+3),
 TeamForm!$B$4:$B$23, TeamForm!$AD$4:$AD$23),
INDEX(FixtureTicker!$B$24:$AM$43, MATCH($B16, FixtureTicker!$A$24:$A$43), PlayerForm!$X$5+3)="A",
_xlfn.XLOOKUP($E16, PlayerForm!$D$3:$D$394, PlayerForm!$R$3:$R$394)*
_xlfn.XLOOKUP(
INDEX(FixtureTicker!$B$3:$AM$22, MATCH($B16, FixtureTicker!$A$3:$A$22), PlayerForm!$X$5+3),
 TeamForm!$B$4:$B$23, TeamForm!$AB$4:$AB$23),
INDEX(FixtureTicker!$B$24:$AM$43, MATCH($B16, FixtureTicker!$A$24:$A$43), PlayerForm!$X$5+3)="BLANK",
0
)
),0)</f>
        <v>66.504351238181954</v>
      </c>
      <c r="I16" s="163" cm="1">
        <f t="array" ref="I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),
_xlfn.IFS(
INDEX(FixtureTicker!$B$24:$AM$43, MATCH($B16, FixtureTicker!$A$24:$A$43), PlayerForm!$X$5+2)="H",
_xlfn.XLOOKUP($E16, PlayerForm!$D$3:$D$394, PlayerForm!$Q$3:$Q$394)*
_xlfn.XLOOKUP(
INDEX(FixtureTicker!$B$3:$AM$22, MATCH($B16, FixtureTicker!$A$3:$A$22), PlayerForm!$X$5+2),
 TeamForm!$B$4:$B$23, TeamForm!$AD$4:$AD$23),
INDEX(FixtureTicker!$B$24:$AM$43, MATCH($B16, FixtureTicker!$A$24:$A$43), PlayerForm!$X$5+2)="A",
_xlfn.XLOOKUP($E16, PlayerForm!$D$3:$D$394, PlayerForm!$R$3:$R$394)*
_xlfn.XLOOKUP(
INDEX(FixtureTicker!$B$3:$AM$22, MATCH($B16, FixtureTicker!$A$3:$A$22), PlayerForm!$X$5+2),
 TeamForm!$B$4:$B$23, TeamForm!$AB$4:$AB$23),
INDEX(FixtureTicker!$B$24:$AM$43, MATCH($B16, FixtureTicker!$A$24:$A$43), PlayerForm!$X$5+2)="BLANK",
0
),
_xlfn.IFS(
INDEX(FixtureTicker!$B$24:$AM$43, MATCH($B16, FixtureTicker!$A$24:$A$43), PlayerForm!$X$5+3)="H",
_xlfn.XLOOKUP($E16, PlayerForm!$D$3:$D$394, PlayerForm!$Q$3:$Q$394)*
_xlfn.XLOOKUP(
INDEX(FixtureTicker!$B$3:$AM$22, MATCH($B16, FixtureTicker!$A$3:$A$22), PlayerForm!$X$5+3),
 TeamForm!$B$4:$B$23, TeamForm!$AD$4:$AD$23),
INDEX(FixtureTicker!$B$24:$AM$43, MATCH($B16, FixtureTicker!$A$24:$A$43), PlayerForm!$X$5+3)="A",
_xlfn.XLOOKUP($E16, PlayerForm!$D$3:$D$394, PlayerForm!$R$3:$R$394)*
_xlfn.XLOOKUP(
INDEX(FixtureTicker!$B$3:$AM$22, MATCH($B16, FixtureTicker!$A$3:$A$22), PlayerForm!$X$5+3),
 TeamForm!$B$4:$B$23, TeamForm!$AB$4:$AB$23),
INDEX(FixtureTicker!$B$24:$AM$43, MATCH($B16, FixtureTicker!$A$24:$A$43), PlayerForm!$X$5+3)="BLANK",
0
),
_xlfn.IFS(
INDEX(FixtureTicker!$B$24:$AM$43, MATCH($B16, FixtureTicker!$A$24:$A$43), PlayerForm!$X$5+4)="H",
_xlfn.XLOOKUP($E16, PlayerForm!$D$3:$D$394, PlayerForm!$Q$3:$Q$394)*
_xlfn.XLOOKUP(
INDEX(FixtureTicker!$B$3:$AM$22, MATCH($B16, FixtureTicker!$A$3:$A$22), PlayerForm!$X$5+4),
 TeamForm!$B$4:$B$23, TeamForm!$AD$4:$AD$23),
INDEX(FixtureTicker!$B$24:$AM$43, MATCH($B16, FixtureTicker!$A$24:$A$43), PlayerForm!$X$5+4)="A",
_xlfn.XLOOKUP($E16, PlayerForm!$D$3:$D$394, PlayerForm!$R$3:$R$394)*
_xlfn.XLOOKUP(
INDEX(FixtureTicker!$B$3:$AM$22, MATCH($B16, FixtureTicker!$A$3:$A$22), PlayerForm!$X$5+4),
 TeamForm!$B$4:$B$23, TeamForm!$AB$4:$AB$23),
INDEX(FixtureTicker!$B$24:$AM$43, MATCH($B16, FixtureTicker!$A$24:$A$43), PlayerForm!$X$5+4)="BLANK",
0
),
_xlfn.IFS(
INDEX(FixtureTicker!$B$24:$AM$43, MATCH($B16, FixtureTicker!$A$24:$A$43), PlayerForm!$X$5+5)="H",
_xlfn.XLOOKUP($E16, PlayerForm!$D$3:$D$394, PlayerForm!$Q$3:$Q$394)*
_xlfn.XLOOKUP(
INDEX(FixtureTicker!$B$3:$AM$22, MATCH($B16, FixtureTicker!$A$3:$A$22), PlayerForm!$X$5+5),
 TeamForm!$B$4:$B$23, TeamForm!$AD$4:$AD$23),
INDEX(FixtureTicker!$B$24:$AM$43, MATCH($B16, FixtureTicker!$A$24:$A$43), PlayerForm!$X$5+5)="A",
_xlfn.XLOOKUP($E16, PlayerForm!$D$3:$D$394, PlayerForm!$R$3:$R$394)*
_xlfn.XLOOKUP(
INDEX(FixtureTicker!$B$3:$AM$22, MATCH($B16, FixtureTicker!$A$3:$A$22), PlayerForm!$X$5+5),
 TeamForm!$B$4:$B$23, TeamForm!$AB$4:$AB$23),
INDEX(FixtureTicker!$B$24:$AM$43, MATCH($B16, FixtureTicker!$A$24:$A$43), PlayerForm!$X$5+5)="BLANK",
0
)
),0)</f>
        <v>117.86250011308343</v>
      </c>
      <c r="J16" s="163" cm="1">
        <f t="array" ref="J16">IFERROR(0.01*SUM(
_xlfn.IFS(
INDEX(FixtureTicker!$B$24:$AM$43, MATCH($B16, FixtureTicker!$A$24:$A$43), PlayerForm!$X$5)="H",
_xlfn.XLOOKUP($E16, PlayerForm!$D$3:$D$394, PlayerForm!$Q$3:$Q$394)*
_xlfn.XLOOKUP(
INDEX(FixtureTicker!$B$3:$AM$22, MATCH($B16, FixtureTicker!$A$3:$A$22), PlayerForm!$X$5),
 TeamForm!$B$4:$B$23, TeamForm!$AD$4:$AD$23),
INDEX(FixtureTicker!$B$24:$AM$43, MATCH($B16, FixtureTicker!$A$24:$A$43), PlayerForm!$X$5)="A",
_xlfn.XLOOKUP($E16, PlayerForm!$D$3:$D$394, PlayerForm!$R$3:$R$394)*
_xlfn.XLOOKUP(
INDEX(FixtureTicker!$B$3:$AM$22, MATCH($B16, FixtureTicker!$A$3:$A$22), PlayerForm!$X$5),
 TeamForm!$B$4:$B$23, TeamForm!$AB$4:$AB$23),
INDEX(FixtureTicker!$B$24:$AM$43, MATCH($B16, FixtureTicker!$A$24:$A$43), PlayerForm!$X$5)="BLANK",
0
),
_xlfn.IFS(
INDEX(FixtureTicker!$B$24:$AM$43, MATCH($B16, FixtureTicker!$A$24:$A$43), PlayerForm!$X$5+1)="H",
_xlfn.XLOOKUP($E16, PlayerForm!$D$3:$D$394, PlayerForm!$Q$3:$Q$394)*
_xlfn.XLOOKUP(
INDEX(FixtureTicker!$B$3:$AM$22, MATCH($B16, FixtureTicker!$A$3:$A$22), PlayerForm!$X$5+1),
 TeamForm!$B$4:$B$23, TeamForm!$AD$4:$AD$23),
INDEX(FixtureTicker!$B$24:$AM$43, MATCH($B16, FixtureTicker!$A$24:$A$43), PlayerForm!$X$5+1)="A",
_xlfn.XLOOKUP($E16, PlayerForm!$D$3:$D$394, PlayerForm!$R$3:$R$394)*
_xlfn.XLOOKUP(
INDEX(FixtureTicker!$B$3:$AM$22, MATCH($B16, FixtureTicker!$A$3:$A$22), PlayerForm!$X$5+1),
 TeamForm!$B$4:$B$23, TeamForm!$AB$4:$AB$23),
INDEX(FixtureTicker!$B$24:$AM$43, MATCH($B16, FixtureTicker!$A$24:$A$43), PlayerForm!$X$5+1)="BLANK",
0
),
_xlfn.IFS(
INDEX(FixtureTicker!$B$24:$AM$43, MATCH($B16, FixtureTicker!$A$24:$A$43), PlayerForm!$X$5+2)="H",
_xlfn.XLOOKUP($E16, PlayerForm!$D$3:$D$394, PlayerForm!$Q$3:$Q$394)*
_xlfn.XLOOKUP(
INDEX(FixtureTicker!$B$3:$AM$22, MATCH($B16, FixtureTicker!$A$3:$A$22), PlayerForm!$X$5+2),
 TeamForm!$B$4:$B$23, TeamForm!$AD$4:$AD$23),
INDEX(FixtureTicker!$B$24:$AM$43, MATCH($B16, FixtureTicker!$A$24:$A$43), PlayerForm!$X$5+2)="A",
_xlfn.XLOOKUP($E16, PlayerForm!$D$3:$D$394, PlayerForm!$R$3:$R$394)*
_xlfn.XLOOKUP(
INDEX(FixtureTicker!$B$3:$AM$22, MATCH($B16, FixtureTicker!$A$3:$A$22), PlayerForm!$X$5+2),
 TeamForm!$B$4:$B$23, TeamForm!$AB$4:$AB$23),
INDEX(FixtureTicker!$B$24:$AM$43, MATCH($B16, FixtureTicker!$A$24:$A$43), PlayerForm!$X$5+2)="BLANK",
0
),
_xlfn.IFS(
INDEX(FixtureTicker!$B$24:$AM$43, MATCH($B16, FixtureTicker!$A$24:$A$43), PlayerForm!$X$5+3)="H",
_xlfn.XLOOKUP($E16, PlayerForm!$D$3:$D$394, PlayerForm!$Q$3:$Q$394)*
_xlfn.XLOOKUP(
INDEX(FixtureTicker!$B$3:$AM$22, MATCH($B16, FixtureTicker!$A$3:$A$22), PlayerForm!$X$5+3),
 TeamForm!$B$4:$B$23, TeamForm!$AD$4:$AD$23),
INDEX(FixtureTicker!$B$24:$AM$43, MATCH($B16, FixtureTicker!$A$24:$A$43), PlayerForm!$X$5+3)="A",
_xlfn.XLOOKUP($E16, PlayerForm!$D$3:$D$394, PlayerForm!$R$3:$R$394)*
_xlfn.XLOOKUP(
INDEX(FixtureTicker!$B$3:$AM$22, MATCH($B16, FixtureTicker!$A$3:$A$22), PlayerForm!$X$5+3),
 TeamForm!$B$4:$B$23, TeamForm!$AB$4:$AB$23),
INDEX(FixtureTicker!$B$24:$AM$43, MATCH($B16, FixtureTicker!$A$24:$A$43), PlayerForm!$X$5+3)="BLANK",
0
),
_xlfn.IFS(
INDEX(FixtureTicker!$B$24:$AM$43, MATCH($B16, FixtureTicker!$A$24:$A$43), PlayerForm!$X$5+4)="H",
_xlfn.XLOOKUP($E16, PlayerForm!$D$3:$D$394, PlayerForm!$Q$3:$Q$394)*
_xlfn.XLOOKUP(
INDEX(FixtureTicker!$B$3:$AM$22, MATCH($B16, FixtureTicker!$A$3:$A$22), PlayerForm!$X$5+4),
 TeamForm!$B$4:$B$23, TeamForm!$AD$4:$AD$23),
INDEX(FixtureTicker!$B$24:$AM$43, MATCH($B16, FixtureTicker!$A$24:$A$43), PlayerForm!$X$5+4)="A",
_xlfn.XLOOKUP($E16, PlayerForm!$D$3:$D$394, PlayerForm!$R$3:$R$394)*
_xlfn.XLOOKUP(
INDEX(FixtureTicker!$B$3:$AM$22, MATCH($B16, FixtureTicker!$A$3:$A$22), PlayerForm!$X$5+4),
 TeamForm!$B$4:$B$23, TeamForm!$AB$4:$AB$23),
INDEX(FixtureTicker!$B$24:$AM$43, MATCH($B16, FixtureTicker!$A$24:$A$43), PlayerForm!$X$5+4)="BLANK",
0
),
_xlfn.IFS(
INDEX(FixtureTicker!$B$24:$AM$43, MATCH($B16, FixtureTicker!$A$24:$A$43), PlayerForm!$X$5+5)="H",
_xlfn.XLOOKUP($E16, PlayerForm!$D$3:$D$394, PlayerForm!$Q$3:$Q$394)*
_xlfn.XLOOKUP(
INDEX(FixtureTicker!$B$3:$AM$22, MATCH($B16, FixtureTicker!$A$3:$A$22), PlayerForm!$X$5+5),
 TeamForm!$B$4:$B$23, TeamForm!$AD$4:$AD$23),
INDEX(FixtureTicker!$B$24:$AM$43, MATCH($B16, FixtureTicker!$A$24:$A$43), PlayerForm!$X$5+5)="A",
_xlfn.XLOOKUP($E16, PlayerForm!$D$3:$D$394, PlayerForm!$R$3:$R$394)*
_xlfn.XLOOKUP(
INDEX(FixtureTicker!$B$3:$AM$22, MATCH($B16, FixtureTicker!$A$3:$A$22), PlayerForm!$X$5+5),
 TeamForm!$B$4:$B$23, TeamForm!$AB$4:$AB$23),
INDEX(FixtureTicker!$B$24:$AM$43, MATCH($B16, FixtureTicker!$A$24:$A$43), PlayerForm!$X$5+5)="BLANK",
0
),
_xlfn.IFS(
INDEX(FixtureTicker!$B$24:$AM$43, MATCH($B16, FixtureTicker!$A$24:$A$43), PlayerForm!$X$5+6)="H",
_xlfn.XLOOKUP($E16, PlayerForm!$D$3:$D$394, PlayerForm!$Q$3:$Q$394)*
_xlfn.XLOOKUP(
INDEX(FixtureTicker!$B$3:$AM$22, MATCH($B16, FixtureTicker!$A$3:$A$22), PlayerForm!$X$5+6),
 TeamForm!$B$4:$B$23, TeamForm!$AD$4:$AD$23),
INDEX(FixtureTicker!$B$24:$AM$43, MATCH($B16, FixtureTicker!$A$24:$A$43), PlayerForm!$X$5+6)="A",
_xlfn.XLOOKUP($E16, PlayerForm!$D$3:$D$394, PlayerForm!$R$3:$R$394)*
_xlfn.XLOOKUP(
INDEX(FixtureTicker!$B$3:$AM$22, MATCH($B16, FixtureTicker!$A$3:$A$22), PlayerForm!$X$5+6),
 TeamForm!$B$4:$B$23, TeamForm!$AB$4:$AB$23),
INDEX(FixtureTicker!$B$24:$AM$43, MATCH($B16, FixtureTicker!$A$24:$A$43), PlayerForm!$X$5+6)="BLANK",
0
),
_xlfn.IFS(
INDEX(FixtureTicker!$B$24:$AM$43, MATCH($B16, FixtureTicker!$A$24:$A$43), PlayerForm!$X$5+7)="H",
_xlfn.XLOOKUP($E16, PlayerForm!$D$3:$D$394, PlayerForm!$Q$3:$Q$394)*
_xlfn.XLOOKUP(
INDEX(FixtureTicker!$B$3:$AM$22, MATCH($B16, FixtureTicker!$A$3:$A$22), PlayerForm!$X$5+7),
 TeamForm!$B$4:$B$23, TeamForm!$AD$4:$AD$23),
INDEX(FixtureTicker!$B$24:$AM$43, MATCH($B16, FixtureTicker!$A$24:$A$43), PlayerForm!$X$5+7)="A",
_xlfn.XLOOKUP($E16, PlayerForm!$D$3:$D$394, PlayerForm!$R$3:$R$394)*
_xlfn.XLOOKUP(
INDEX(FixtureTicker!$B$3:$AM$22, MATCH($B16, FixtureTicker!$A$3:$A$22), PlayerForm!$X$5+7),
 TeamForm!$B$4:$B$23, TeamForm!$AB$4:$AB$23),
INDEX(FixtureTicker!$B$24:$AM$43, MATCH($B16, FixtureTicker!$A$24:$A$43), PlayerForm!$X$5+7)="BLANK",
0
)
),0)</f>
        <v>157.54403457698967</v>
      </c>
    </row>
    <row r="17" spans="1:10">
      <c r="A17" s="55">
        <v>7</v>
      </c>
      <c r="B17" s="55" t="str">
        <f>_xlfn.XLOOKUP($A17, PlayerData!$B$3:$B$394, PlayerData!C$3:C$394)</f>
        <v>WOL</v>
      </c>
      <c r="C17" s="55" t="str">
        <f>_xlfn.XLOOKUP($A17, PlayerData!$B$3:$B$394, PlayerData!D$3:D$394)</f>
        <v>F</v>
      </c>
      <c r="D17" s="55">
        <f>_xlfn.XLOOKUP($A17, PlayerData!$B:$B, PlayerData!F:F,,,-1)</f>
        <v>8.5</v>
      </c>
      <c r="E17" s="31" t="str">
        <f>_xlfn.XLOOKUP($A17, PlayerData!$B$3:$B$394, PlayerData!E$3:E$394)</f>
        <v>Jiménez</v>
      </c>
      <c r="F17" s="164" cm="1">
        <f t="array" ref="F17">IFERROR(0.01*_xlfn.IFS(
INDEX(FixtureTicker!$B$24:$AM$43, MATCH($B17, FixtureTicker!$A$24:$A$43, 0), PlayerForm!$X$5)="H",
_xlfn.XLOOKUP($E17, PlayerForm!$D$3:$D$394, PlayerForm!$Q$3:$Q$394)*
_xlfn.XLOOKUP(
INDEX(FixtureTicker!$B$3:$AM$22, MATCH($B17, FixtureTicker!$A$3:$A$22,0), PlayerForm!$X$5),
 TeamForm!$B$4:$B$23, TeamForm!$AD$4:$AD$23),
INDEX(FixtureTicker!$B$24:$AM$43, MATCH($B17, FixtureTicker!$A$24:$A$43,0), PlayerForm!$X$5)="A",
_xlfn.XLOOKUP($E17, PlayerForm!$D$3:$D$394, PlayerForm!$R$3:$R$394)*
_xlfn.XLOOKUP(
INDEX(FixtureTicker!$B$3:$AM$22, MATCH($B17, FixtureTicker!$A$3:$A$22,0), PlayerForm!$X$5),
 TeamForm!$B$4:$B$23, TeamForm!$AB$4:$AB$23),
INDEX(FixtureTicker!$B$24:$AM$43, MATCH($B17, FixtureTicker!$A$24:$A$43,0), PlayerForm!$X$5)="BLANK",
0),0)</f>
        <v>9.5425602562600105</v>
      </c>
      <c r="G17" s="163" cm="1">
        <f t="array" ref="G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
),0)</f>
        <v>20.754673133756025</v>
      </c>
      <c r="H17" s="163" cm="1">
        <f t="array" ref="H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),
_xlfn.IFS(
INDEX(FixtureTicker!$B$24:$AM$43, MATCH($B17, FixtureTicker!$A$24:$A$43), PlayerForm!$X$5+2)="H",
_xlfn.XLOOKUP($E17, PlayerForm!$D$3:$D$394, PlayerForm!$Q$3:$Q$394)*
_xlfn.XLOOKUP(
INDEX(FixtureTicker!$B$3:$AM$22, MATCH($B17, FixtureTicker!$A$3:$A$22), PlayerForm!$X$5+2),
 TeamForm!$B$4:$B$23, TeamForm!$AD$4:$AD$23),
INDEX(FixtureTicker!$B$24:$AM$43, MATCH($B17, FixtureTicker!$A$24:$A$43), PlayerForm!$X$5+2)="A",
_xlfn.XLOOKUP($E17, PlayerForm!$D$3:$D$394, PlayerForm!$R$3:$R$394)*
_xlfn.XLOOKUP(
INDEX(FixtureTicker!$B$3:$AM$22, MATCH($B17, FixtureTicker!$A$3:$A$22), PlayerForm!$X$5+2),
 TeamForm!$B$4:$B$23, TeamForm!$AB$4:$AB$23),
INDEX(FixtureTicker!$B$24:$AM$43, MATCH($B17, FixtureTicker!$A$24:$A$43), PlayerForm!$X$5+2)="BLANK",
0
),
_xlfn.IFS(
INDEX(FixtureTicker!$B$24:$AM$43, MATCH($B17, FixtureTicker!$A$24:$A$43), PlayerForm!$X$5+3)="H",
_xlfn.XLOOKUP($E17, PlayerForm!$D$3:$D$394, PlayerForm!$Q$3:$Q$394)*
_xlfn.XLOOKUP(
INDEX(FixtureTicker!$B$3:$AM$22, MATCH($B17, FixtureTicker!$A$3:$A$22), PlayerForm!$X$5+3),
 TeamForm!$B$4:$B$23, TeamForm!$AD$4:$AD$23),
INDEX(FixtureTicker!$B$24:$AM$43, MATCH($B17, FixtureTicker!$A$24:$A$43), PlayerForm!$X$5+3)="A",
_xlfn.XLOOKUP($E17, PlayerForm!$D$3:$D$394, PlayerForm!$R$3:$R$394)*
_xlfn.XLOOKUP(
INDEX(FixtureTicker!$B$3:$AM$22, MATCH($B17, FixtureTicker!$A$3:$A$22), PlayerForm!$X$5+3),
 TeamForm!$B$4:$B$23, TeamForm!$AB$4:$AB$23),
INDEX(FixtureTicker!$B$24:$AM$43, MATCH($B17, FixtureTicker!$A$24:$A$43), PlayerForm!$X$5+3)="BLANK",
0
)
),0)</f>
        <v>72.359174397270706</v>
      </c>
      <c r="I17" s="163" cm="1">
        <f t="array" ref="I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),
_xlfn.IFS(
INDEX(FixtureTicker!$B$24:$AM$43, MATCH($B17, FixtureTicker!$A$24:$A$43), PlayerForm!$X$5+2)="H",
_xlfn.XLOOKUP($E17, PlayerForm!$D$3:$D$394, PlayerForm!$Q$3:$Q$394)*
_xlfn.XLOOKUP(
INDEX(FixtureTicker!$B$3:$AM$22, MATCH($B17, FixtureTicker!$A$3:$A$22), PlayerForm!$X$5+2),
 TeamForm!$B$4:$B$23, TeamForm!$AD$4:$AD$23),
INDEX(FixtureTicker!$B$24:$AM$43, MATCH($B17, FixtureTicker!$A$24:$A$43), PlayerForm!$X$5+2)="A",
_xlfn.XLOOKUP($E17, PlayerForm!$D$3:$D$394, PlayerForm!$R$3:$R$394)*
_xlfn.XLOOKUP(
INDEX(FixtureTicker!$B$3:$AM$22, MATCH($B17, FixtureTicker!$A$3:$A$22), PlayerForm!$X$5+2),
 TeamForm!$B$4:$B$23, TeamForm!$AB$4:$AB$23),
INDEX(FixtureTicker!$B$24:$AM$43, MATCH($B17, FixtureTicker!$A$24:$A$43), PlayerForm!$X$5+2)="BLANK",
0
),
_xlfn.IFS(
INDEX(FixtureTicker!$B$24:$AM$43, MATCH($B17, FixtureTicker!$A$24:$A$43), PlayerForm!$X$5+3)="H",
_xlfn.XLOOKUP($E17, PlayerForm!$D$3:$D$394, PlayerForm!$Q$3:$Q$394)*
_xlfn.XLOOKUP(
INDEX(FixtureTicker!$B$3:$AM$22, MATCH($B17, FixtureTicker!$A$3:$A$22), PlayerForm!$X$5+3),
 TeamForm!$B$4:$B$23, TeamForm!$AD$4:$AD$23),
INDEX(FixtureTicker!$B$24:$AM$43, MATCH($B17, FixtureTicker!$A$24:$A$43), PlayerForm!$X$5+3)="A",
_xlfn.XLOOKUP($E17, PlayerForm!$D$3:$D$394, PlayerForm!$R$3:$R$394)*
_xlfn.XLOOKUP(
INDEX(FixtureTicker!$B$3:$AM$22, MATCH($B17, FixtureTicker!$A$3:$A$22), PlayerForm!$X$5+3),
 TeamForm!$B$4:$B$23, TeamForm!$AB$4:$AB$23),
INDEX(FixtureTicker!$B$24:$AM$43, MATCH($B17, FixtureTicker!$A$24:$A$43), PlayerForm!$X$5+3)="BLANK",
0
),
_xlfn.IFS(
INDEX(FixtureTicker!$B$24:$AM$43, MATCH($B17, FixtureTicker!$A$24:$A$43), PlayerForm!$X$5+4)="H",
_xlfn.XLOOKUP($E17, PlayerForm!$D$3:$D$394, PlayerForm!$Q$3:$Q$394)*
_xlfn.XLOOKUP(
INDEX(FixtureTicker!$B$3:$AM$22, MATCH($B17, FixtureTicker!$A$3:$A$22), PlayerForm!$X$5+4),
 TeamForm!$B$4:$B$23, TeamForm!$AD$4:$AD$23),
INDEX(FixtureTicker!$B$24:$AM$43, MATCH($B17, FixtureTicker!$A$24:$A$43), PlayerForm!$X$5+4)="A",
_xlfn.XLOOKUP($E17, PlayerForm!$D$3:$D$394, PlayerForm!$R$3:$R$394)*
_xlfn.XLOOKUP(
INDEX(FixtureTicker!$B$3:$AM$22, MATCH($B17, FixtureTicker!$A$3:$A$22), PlayerForm!$X$5+4),
 TeamForm!$B$4:$B$23, TeamForm!$AB$4:$AB$23),
INDEX(FixtureTicker!$B$24:$AM$43, MATCH($B17, FixtureTicker!$A$24:$A$43), PlayerForm!$X$5+4)="BLANK",
0
),
_xlfn.IFS(
INDEX(FixtureTicker!$B$24:$AM$43, MATCH($B17, FixtureTicker!$A$24:$A$43), PlayerForm!$X$5+5)="H",
_xlfn.XLOOKUP($E17, PlayerForm!$D$3:$D$394, PlayerForm!$Q$3:$Q$394)*
_xlfn.XLOOKUP(
INDEX(FixtureTicker!$B$3:$AM$22, MATCH($B17, FixtureTicker!$A$3:$A$22), PlayerForm!$X$5+5),
 TeamForm!$B$4:$B$23, TeamForm!$AD$4:$AD$23),
INDEX(FixtureTicker!$B$24:$AM$43, MATCH($B17, FixtureTicker!$A$24:$A$43), PlayerForm!$X$5+5)="A",
_xlfn.XLOOKUP($E17, PlayerForm!$D$3:$D$394, PlayerForm!$R$3:$R$394)*
_xlfn.XLOOKUP(
INDEX(FixtureTicker!$B$3:$AM$22, MATCH($B17, FixtureTicker!$A$3:$A$22), PlayerForm!$X$5+5),
 TeamForm!$B$4:$B$23, TeamForm!$AB$4:$AB$23),
INDEX(FixtureTicker!$B$24:$AM$43, MATCH($B17, FixtureTicker!$A$24:$A$43), PlayerForm!$X$5+5)="BLANK",
0
)
),0)</f>
        <v>114.99271895813355</v>
      </c>
      <c r="J17" s="163" cm="1">
        <f t="array" ref="J17">IFERROR(0.01*SUM(
_xlfn.IFS(
INDEX(FixtureTicker!$B$24:$AM$43, MATCH($B17, FixtureTicker!$A$24:$A$43), PlayerForm!$X$5)="H",
_xlfn.XLOOKUP($E17, PlayerForm!$D$3:$D$394, PlayerForm!$Q$3:$Q$394)*
_xlfn.XLOOKUP(
INDEX(FixtureTicker!$B$3:$AM$22, MATCH($B17, FixtureTicker!$A$3:$A$22), PlayerForm!$X$5),
 TeamForm!$B$4:$B$23, TeamForm!$AD$4:$AD$23),
INDEX(FixtureTicker!$B$24:$AM$43, MATCH($B17, FixtureTicker!$A$24:$A$43), PlayerForm!$X$5)="A",
_xlfn.XLOOKUP($E17, PlayerForm!$D$3:$D$394, PlayerForm!$R$3:$R$394)*
_xlfn.XLOOKUP(
INDEX(FixtureTicker!$B$3:$AM$22, MATCH($B17, FixtureTicker!$A$3:$A$22), PlayerForm!$X$5),
 TeamForm!$B$4:$B$23, TeamForm!$AB$4:$AB$23),
INDEX(FixtureTicker!$B$24:$AM$43, MATCH($B17, FixtureTicker!$A$24:$A$43), PlayerForm!$X$5)="BLANK",
0
),
_xlfn.IFS(
INDEX(FixtureTicker!$B$24:$AM$43, MATCH($B17, FixtureTicker!$A$24:$A$43), PlayerForm!$X$5+1)="H",
_xlfn.XLOOKUP($E17, PlayerForm!$D$3:$D$394, PlayerForm!$Q$3:$Q$394)*
_xlfn.XLOOKUP(
INDEX(FixtureTicker!$B$3:$AM$22, MATCH($B17, FixtureTicker!$A$3:$A$22), PlayerForm!$X$5+1),
 TeamForm!$B$4:$B$23, TeamForm!$AD$4:$AD$23),
INDEX(FixtureTicker!$B$24:$AM$43, MATCH($B17, FixtureTicker!$A$24:$A$43), PlayerForm!$X$5+1)="A",
_xlfn.XLOOKUP($E17, PlayerForm!$D$3:$D$394, PlayerForm!$R$3:$R$394)*
_xlfn.XLOOKUP(
INDEX(FixtureTicker!$B$3:$AM$22, MATCH($B17, FixtureTicker!$A$3:$A$22), PlayerForm!$X$5+1),
 TeamForm!$B$4:$B$23, TeamForm!$AB$4:$AB$23),
INDEX(FixtureTicker!$B$24:$AM$43, MATCH($B17, FixtureTicker!$A$24:$A$43), PlayerForm!$X$5+1)="BLANK",
0
),
_xlfn.IFS(
INDEX(FixtureTicker!$B$24:$AM$43, MATCH($B17, FixtureTicker!$A$24:$A$43), PlayerForm!$X$5+2)="H",
_xlfn.XLOOKUP($E17, PlayerForm!$D$3:$D$394, PlayerForm!$Q$3:$Q$394)*
_xlfn.XLOOKUP(
INDEX(FixtureTicker!$B$3:$AM$22, MATCH($B17, FixtureTicker!$A$3:$A$22), PlayerForm!$X$5+2),
 TeamForm!$B$4:$B$23, TeamForm!$AD$4:$AD$23),
INDEX(FixtureTicker!$B$24:$AM$43, MATCH($B17, FixtureTicker!$A$24:$A$43), PlayerForm!$X$5+2)="A",
_xlfn.XLOOKUP($E17, PlayerForm!$D$3:$D$394, PlayerForm!$R$3:$R$394)*
_xlfn.XLOOKUP(
INDEX(FixtureTicker!$B$3:$AM$22, MATCH($B17, FixtureTicker!$A$3:$A$22), PlayerForm!$X$5+2),
 TeamForm!$B$4:$B$23, TeamForm!$AB$4:$AB$23),
INDEX(FixtureTicker!$B$24:$AM$43, MATCH($B17, FixtureTicker!$A$24:$A$43), PlayerForm!$X$5+2)="BLANK",
0
),
_xlfn.IFS(
INDEX(FixtureTicker!$B$24:$AM$43, MATCH($B17, FixtureTicker!$A$24:$A$43), PlayerForm!$X$5+3)="H",
_xlfn.XLOOKUP($E17, PlayerForm!$D$3:$D$394, PlayerForm!$Q$3:$Q$394)*
_xlfn.XLOOKUP(
INDEX(FixtureTicker!$B$3:$AM$22, MATCH($B17, FixtureTicker!$A$3:$A$22), PlayerForm!$X$5+3),
 TeamForm!$B$4:$B$23, TeamForm!$AD$4:$AD$23),
INDEX(FixtureTicker!$B$24:$AM$43, MATCH($B17, FixtureTicker!$A$24:$A$43), PlayerForm!$X$5+3)="A",
_xlfn.XLOOKUP($E17, PlayerForm!$D$3:$D$394, PlayerForm!$R$3:$R$394)*
_xlfn.XLOOKUP(
INDEX(FixtureTicker!$B$3:$AM$22, MATCH($B17, FixtureTicker!$A$3:$A$22), PlayerForm!$X$5+3),
 TeamForm!$B$4:$B$23, TeamForm!$AB$4:$AB$23),
INDEX(FixtureTicker!$B$24:$AM$43, MATCH($B17, FixtureTicker!$A$24:$A$43), PlayerForm!$X$5+3)="BLANK",
0
),
_xlfn.IFS(
INDEX(FixtureTicker!$B$24:$AM$43, MATCH($B17, FixtureTicker!$A$24:$A$43), PlayerForm!$X$5+4)="H",
_xlfn.XLOOKUP($E17, PlayerForm!$D$3:$D$394, PlayerForm!$Q$3:$Q$394)*
_xlfn.XLOOKUP(
INDEX(FixtureTicker!$B$3:$AM$22, MATCH($B17, FixtureTicker!$A$3:$A$22), PlayerForm!$X$5+4),
 TeamForm!$B$4:$B$23, TeamForm!$AD$4:$AD$23),
INDEX(FixtureTicker!$B$24:$AM$43, MATCH($B17, FixtureTicker!$A$24:$A$43), PlayerForm!$X$5+4)="A",
_xlfn.XLOOKUP($E17, PlayerForm!$D$3:$D$394, PlayerForm!$R$3:$R$394)*
_xlfn.XLOOKUP(
INDEX(FixtureTicker!$B$3:$AM$22, MATCH($B17, FixtureTicker!$A$3:$A$22), PlayerForm!$X$5+4),
 TeamForm!$B$4:$B$23, TeamForm!$AB$4:$AB$23),
INDEX(FixtureTicker!$B$24:$AM$43, MATCH($B17, FixtureTicker!$A$24:$A$43), PlayerForm!$X$5+4)="BLANK",
0
),
_xlfn.IFS(
INDEX(FixtureTicker!$B$24:$AM$43, MATCH($B17, FixtureTicker!$A$24:$A$43), PlayerForm!$X$5+5)="H",
_xlfn.XLOOKUP($E17, PlayerForm!$D$3:$D$394, PlayerForm!$Q$3:$Q$394)*
_xlfn.XLOOKUP(
INDEX(FixtureTicker!$B$3:$AM$22, MATCH($B17, FixtureTicker!$A$3:$A$22), PlayerForm!$X$5+5),
 TeamForm!$B$4:$B$23, TeamForm!$AD$4:$AD$23),
INDEX(FixtureTicker!$B$24:$AM$43, MATCH($B17, FixtureTicker!$A$24:$A$43), PlayerForm!$X$5+5)="A",
_xlfn.XLOOKUP($E17, PlayerForm!$D$3:$D$394, PlayerForm!$R$3:$R$394)*
_xlfn.XLOOKUP(
INDEX(FixtureTicker!$B$3:$AM$22, MATCH($B17, FixtureTicker!$A$3:$A$22), PlayerForm!$X$5+5),
 TeamForm!$B$4:$B$23, TeamForm!$AB$4:$AB$23),
INDEX(FixtureTicker!$B$24:$AM$43, MATCH($B17, FixtureTicker!$A$24:$A$43), PlayerForm!$X$5+5)="BLANK",
0
),
_xlfn.IFS(
INDEX(FixtureTicker!$B$24:$AM$43, MATCH($B17, FixtureTicker!$A$24:$A$43), PlayerForm!$X$5+6)="H",
_xlfn.XLOOKUP($E17, PlayerForm!$D$3:$D$394, PlayerForm!$Q$3:$Q$394)*
_xlfn.XLOOKUP(
INDEX(FixtureTicker!$B$3:$AM$22, MATCH($B17, FixtureTicker!$A$3:$A$22), PlayerForm!$X$5+6),
 TeamForm!$B$4:$B$23, TeamForm!$AD$4:$AD$23),
INDEX(FixtureTicker!$B$24:$AM$43, MATCH($B17, FixtureTicker!$A$24:$A$43), PlayerForm!$X$5+6)="A",
_xlfn.XLOOKUP($E17, PlayerForm!$D$3:$D$394, PlayerForm!$R$3:$R$394)*
_xlfn.XLOOKUP(
INDEX(FixtureTicker!$B$3:$AM$22, MATCH($B17, FixtureTicker!$A$3:$A$22), PlayerForm!$X$5+6),
 TeamForm!$B$4:$B$23, TeamForm!$AB$4:$AB$23),
INDEX(FixtureTicker!$B$24:$AM$43, MATCH($B17, FixtureTicker!$A$24:$A$43), PlayerForm!$X$5+6)="BLANK",
0
),
_xlfn.IFS(
INDEX(FixtureTicker!$B$24:$AM$43, MATCH($B17, FixtureTicker!$A$24:$A$43), PlayerForm!$X$5+7)="H",
_xlfn.XLOOKUP($E17, PlayerForm!$D$3:$D$394, PlayerForm!$Q$3:$Q$394)*
_xlfn.XLOOKUP(
INDEX(FixtureTicker!$B$3:$AM$22, MATCH($B17, FixtureTicker!$A$3:$A$22), PlayerForm!$X$5+7),
 TeamForm!$B$4:$B$23, TeamForm!$AD$4:$AD$23),
INDEX(FixtureTicker!$B$24:$AM$43, MATCH($B17, FixtureTicker!$A$24:$A$43), PlayerForm!$X$5+7)="A",
_xlfn.XLOOKUP($E17, PlayerForm!$D$3:$D$394, PlayerForm!$R$3:$R$394)*
_xlfn.XLOOKUP(
INDEX(FixtureTicker!$B$3:$AM$22, MATCH($B17, FixtureTicker!$A$3:$A$22), PlayerForm!$X$5+7),
 TeamForm!$B$4:$B$23, TeamForm!$AB$4:$AB$23),
INDEX(FixtureTicker!$B$24:$AM$43, MATCH($B17, FixtureTicker!$A$24:$A$43), PlayerForm!$X$5+7)="BLANK",
0
)
),0)</f>
        <v>156.49012483684984</v>
      </c>
    </row>
    <row r="18" spans="1:10">
      <c r="A18" s="55">
        <v>60</v>
      </c>
      <c r="B18" s="55" t="str">
        <f>_xlfn.XLOOKUP($A18, PlayerData!$B$3:$B$394, PlayerData!C$3:C$394)</f>
        <v>MCI</v>
      </c>
      <c r="C18" s="55" t="str">
        <f>_xlfn.XLOOKUP($A18, PlayerData!$B$3:$B$394, PlayerData!D$3:D$394)</f>
        <v>M</v>
      </c>
      <c r="D18" s="55">
        <f>_xlfn.XLOOKUP($A18, PlayerData!$B:$B, PlayerData!F:F,,,-1)</f>
        <v>8.5</v>
      </c>
      <c r="E18" s="31" t="str">
        <f>_xlfn.XLOOKUP($A18, PlayerData!$B$3:$B$394, PlayerData!E$3:E$394)</f>
        <v>Mahrez</v>
      </c>
      <c r="F18" s="164" cm="1">
        <f t="array" ref="F18">IFERROR(0.01*_xlfn.IFS(
INDEX(FixtureTicker!$B$24:$AM$43, MATCH($B18, FixtureTicker!$A$24:$A$43, 0), PlayerForm!$X$5)="H",
_xlfn.XLOOKUP($E18, PlayerForm!$D$3:$D$394, PlayerForm!$Q$3:$Q$394)*
_xlfn.XLOOKUP(
INDEX(FixtureTicker!$B$3:$AM$22, MATCH($B18, FixtureTicker!$A$3:$A$22,0), PlayerForm!$X$5),
 TeamForm!$B$4:$B$23, TeamForm!$AD$4:$AD$23),
INDEX(FixtureTicker!$B$24:$AM$43, MATCH($B18, FixtureTicker!$A$24:$A$43,0), PlayerForm!$X$5)="A",
_xlfn.XLOOKUP($E18, PlayerForm!$D$3:$D$394, PlayerForm!$R$3:$R$394)*
_xlfn.XLOOKUP(
INDEX(FixtureTicker!$B$3:$AM$22, MATCH($B18, FixtureTicker!$A$3:$A$22,0), PlayerForm!$X$5),
 TeamForm!$B$4:$B$23, TeamForm!$AB$4:$AB$23),
INDEX(FixtureTicker!$B$24:$AM$43, MATCH($B18, FixtureTicker!$A$24:$A$43,0), PlayerForm!$X$5)="BLANK",
0),0)</f>
        <v>0</v>
      </c>
      <c r="G18" s="163" cm="1">
        <f t="array" ref="G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
),0)</f>
        <v>10.127223719676552</v>
      </c>
      <c r="H18" s="163" cm="1">
        <f t="array" ref="H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),
_xlfn.IFS(
INDEX(FixtureTicker!$B$24:$AM$43, MATCH($B18, FixtureTicker!$A$24:$A$43), PlayerForm!$X$5+2)="H",
_xlfn.XLOOKUP($E18, PlayerForm!$D$3:$D$394, PlayerForm!$Q$3:$Q$394)*
_xlfn.XLOOKUP(
INDEX(FixtureTicker!$B$3:$AM$22, MATCH($B18, FixtureTicker!$A$3:$A$22), PlayerForm!$X$5+2),
 TeamForm!$B$4:$B$23, TeamForm!$AD$4:$AD$23),
INDEX(FixtureTicker!$B$24:$AM$43, MATCH($B18, FixtureTicker!$A$24:$A$43), PlayerForm!$X$5+2)="A",
_xlfn.XLOOKUP($E18, PlayerForm!$D$3:$D$394, PlayerForm!$R$3:$R$394)*
_xlfn.XLOOKUP(
INDEX(FixtureTicker!$B$3:$AM$22, MATCH($B18, FixtureTicker!$A$3:$A$22), PlayerForm!$X$5+2),
 TeamForm!$B$4:$B$23, TeamForm!$AB$4:$AB$23),
INDEX(FixtureTicker!$B$24:$AM$43, MATCH($B18, FixtureTicker!$A$24:$A$43), PlayerForm!$X$5+2)="BLANK",
0
),
_xlfn.IFS(
INDEX(FixtureTicker!$B$24:$AM$43, MATCH($B18, FixtureTicker!$A$24:$A$43), PlayerForm!$X$5+3)="H",
_xlfn.XLOOKUP($E18, PlayerForm!$D$3:$D$394, PlayerForm!$Q$3:$Q$394)*
_xlfn.XLOOKUP(
INDEX(FixtureTicker!$B$3:$AM$22, MATCH($B18, FixtureTicker!$A$3:$A$22), PlayerForm!$X$5+3),
 TeamForm!$B$4:$B$23, TeamForm!$AD$4:$AD$23),
INDEX(FixtureTicker!$B$24:$AM$43, MATCH($B18, FixtureTicker!$A$24:$A$43), PlayerForm!$X$5+3)="A",
_xlfn.XLOOKUP($E18, PlayerForm!$D$3:$D$394, PlayerForm!$R$3:$R$394)*
_xlfn.XLOOKUP(
INDEX(FixtureTicker!$B$3:$AM$22, MATCH($B18, FixtureTicker!$A$3:$A$22), PlayerForm!$X$5+3),
 TeamForm!$B$4:$B$23, TeamForm!$AB$4:$AB$23),
INDEX(FixtureTicker!$B$24:$AM$43, MATCH($B18, FixtureTicker!$A$24:$A$43), PlayerForm!$X$5+3)="BLANK",
0
)
),0)</f>
        <v>62.083029163098267</v>
      </c>
      <c r="I18" s="163" cm="1">
        <f t="array" ref="I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),
_xlfn.IFS(
INDEX(FixtureTicker!$B$24:$AM$43, MATCH($B18, FixtureTicker!$A$24:$A$43), PlayerForm!$X$5+2)="H",
_xlfn.XLOOKUP($E18, PlayerForm!$D$3:$D$394, PlayerForm!$Q$3:$Q$394)*
_xlfn.XLOOKUP(
INDEX(FixtureTicker!$B$3:$AM$22, MATCH($B18, FixtureTicker!$A$3:$A$22), PlayerForm!$X$5+2),
 TeamForm!$B$4:$B$23, TeamForm!$AD$4:$AD$23),
INDEX(FixtureTicker!$B$24:$AM$43, MATCH($B18, FixtureTicker!$A$24:$A$43), PlayerForm!$X$5+2)="A",
_xlfn.XLOOKUP($E18, PlayerForm!$D$3:$D$394, PlayerForm!$R$3:$R$394)*
_xlfn.XLOOKUP(
INDEX(FixtureTicker!$B$3:$AM$22, MATCH($B18, FixtureTicker!$A$3:$A$22), PlayerForm!$X$5+2),
 TeamForm!$B$4:$B$23, TeamForm!$AB$4:$AB$23),
INDEX(FixtureTicker!$B$24:$AM$43, MATCH($B18, FixtureTicker!$A$24:$A$43), PlayerForm!$X$5+2)="BLANK",
0
),
_xlfn.IFS(
INDEX(FixtureTicker!$B$24:$AM$43, MATCH($B18, FixtureTicker!$A$24:$A$43), PlayerForm!$X$5+3)="H",
_xlfn.XLOOKUP($E18, PlayerForm!$D$3:$D$394, PlayerForm!$Q$3:$Q$394)*
_xlfn.XLOOKUP(
INDEX(FixtureTicker!$B$3:$AM$22, MATCH($B18, FixtureTicker!$A$3:$A$22), PlayerForm!$X$5+3),
 TeamForm!$B$4:$B$23, TeamForm!$AD$4:$AD$23),
INDEX(FixtureTicker!$B$24:$AM$43, MATCH($B18, FixtureTicker!$A$24:$A$43), PlayerForm!$X$5+3)="A",
_xlfn.XLOOKUP($E18, PlayerForm!$D$3:$D$394, PlayerForm!$R$3:$R$394)*
_xlfn.XLOOKUP(
INDEX(FixtureTicker!$B$3:$AM$22, MATCH($B18, FixtureTicker!$A$3:$A$22), PlayerForm!$X$5+3),
 TeamForm!$B$4:$B$23, TeamForm!$AB$4:$AB$23),
INDEX(FixtureTicker!$B$24:$AM$43, MATCH($B18, FixtureTicker!$A$24:$A$43), PlayerForm!$X$5+3)="BLANK",
0
),
_xlfn.IFS(
INDEX(FixtureTicker!$B$24:$AM$43, MATCH($B18, FixtureTicker!$A$24:$A$43), PlayerForm!$X$5+4)="H",
_xlfn.XLOOKUP($E18, PlayerForm!$D$3:$D$394, PlayerForm!$Q$3:$Q$394)*
_xlfn.XLOOKUP(
INDEX(FixtureTicker!$B$3:$AM$22, MATCH($B18, FixtureTicker!$A$3:$A$22), PlayerForm!$X$5+4),
 TeamForm!$B$4:$B$23, TeamForm!$AD$4:$AD$23),
INDEX(FixtureTicker!$B$24:$AM$43, MATCH($B18, FixtureTicker!$A$24:$A$43), PlayerForm!$X$5+4)="A",
_xlfn.XLOOKUP($E18, PlayerForm!$D$3:$D$394, PlayerForm!$R$3:$R$394)*
_xlfn.XLOOKUP(
INDEX(FixtureTicker!$B$3:$AM$22, MATCH($B18, FixtureTicker!$A$3:$A$22), PlayerForm!$X$5+4),
 TeamForm!$B$4:$B$23, TeamForm!$AB$4:$AB$23),
INDEX(FixtureTicker!$B$24:$AM$43, MATCH($B18, FixtureTicker!$A$24:$A$43), PlayerForm!$X$5+4)="BLANK",
0
),
_xlfn.IFS(
INDEX(FixtureTicker!$B$24:$AM$43, MATCH($B18, FixtureTicker!$A$24:$A$43), PlayerForm!$X$5+5)="H",
_xlfn.XLOOKUP($E18, PlayerForm!$D$3:$D$394, PlayerForm!$Q$3:$Q$394)*
_xlfn.XLOOKUP(
INDEX(FixtureTicker!$B$3:$AM$22, MATCH($B18, FixtureTicker!$A$3:$A$22), PlayerForm!$X$5+5),
 TeamForm!$B$4:$B$23, TeamForm!$AD$4:$AD$23),
INDEX(FixtureTicker!$B$24:$AM$43, MATCH($B18, FixtureTicker!$A$24:$A$43), PlayerForm!$X$5+5)="A",
_xlfn.XLOOKUP($E18, PlayerForm!$D$3:$D$394, PlayerForm!$R$3:$R$394)*
_xlfn.XLOOKUP(
INDEX(FixtureTicker!$B$3:$AM$22, MATCH($B18, FixtureTicker!$A$3:$A$22), PlayerForm!$X$5+5),
 TeamForm!$B$4:$B$23, TeamForm!$AB$4:$AB$23),
INDEX(FixtureTicker!$B$24:$AM$43, MATCH($B18, FixtureTicker!$A$24:$A$43), PlayerForm!$X$5+5)="BLANK",
0
)
),0)</f>
        <v>112.90859899298728</v>
      </c>
      <c r="J18" s="163" cm="1">
        <f t="array" ref="J18">IFERROR(0.01*SUM(
_xlfn.IFS(
INDEX(FixtureTicker!$B$24:$AM$43, MATCH($B18, FixtureTicker!$A$24:$A$43), PlayerForm!$X$5)="H",
_xlfn.XLOOKUP($E18, PlayerForm!$D$3:$D$394, PlayerForm!$Q$3:$Q$394)*
_xlfn.XLOOKUP(
INDEX(FixtureTicker!$B$3:$AM$22, MATCH($B18, FixtureTicker!$A$3:$A$22), PlayerForm!$X$5),
 TeamForm!$B$4:$B$23, TeamForm!$AD$4:$AD$23),
INDEX(FixtureTicker!$B$24:$AM$43, MATCH($B18, FixtureTicker!$A$24:$A$43), PlayerForm!$X$5)="A",
_xlfn.XLOOKUP($E18, PlayerForm!$D$3:$D$394, PlayerForm!$R$3:$R$394)*
_xlfn.XLOOKUP(
INDEX(FixtureTicker!$B$3:$AM$22, MATCH($B18, FixtureTicker!$A$3:$A$22), PlayerForm!$X$5),
 TeamForm!$B$4:$B$23, TeamForm!$AB$4:$AB$23),
INDEX(FixtureTicker!$B$24:$AM$43, MATCH($B18, FixtureTicker!$A$24:$A$43), PlayerForm!$X$5)="BLANK",
0
),
_xlfn.IFS(
INDEX(FixtureTicker!$B$24:$AM$43, MATCH($B18, FixtureTicker!$A$24:$A$43), PlayerForm!$X$5+1)="H",
_xlfn.XLOOKUP($E18, PlayerForm!$D$3:$D$394, PlayerForm!$Q$3:$Q$394)*
_xlfn.XLOOKUP(
INDEX(FixtureTicker!$B$3:$AM$22, MATCH($B18, FixtureTicker!$A$3:$A$22), PlayerForm!$X$5+1),
 TeamForm!$B$4:$B$23, TeamForm!$AD$4:$AD$23),
INDEX(FixtureTicker!$B$24:$AM$43, MATCH($B18, FixtureTicker!$A$24:$A$43), PlayerForm!$X$5+1)="A",
_xlfn.XLOOKUP($E18, PlayerForm!$D$3:$D$394, PlayerForm!$R$3:$R$394)*
_xlfn.XLOOKUP(
INDEX(FixtureTicker!$B$3:$AM$22, MATCH($B18, FixtureTicker!$A$3:$A$22), PlayerForm!$X$5+1),
 TeamForm!$B$4:$B$23, TeamForm!$AB$4:$AB$23),
INDEX(FixtureTicker!$B$24:$AM$43, MATCH($B18, FixtureTicker!$A$24:$A$43), PlayerForm!$X$5+1)="BLANK",
0
),
_xlfn.IFS(
INDEX(FixtureTicker!$B$24:$AM$43, MATCH($B18, FixtureTicker!$A$24:$A$43), PlayerForm!$X$5+2)="H",
_xlfn.XLOOKUP($E18, PlayerForm!$D$3:$D$394, PlayerForm!$Q$3:$Q$394)*
_xlfn.XLOOKUP(
INDEX(FixtureTicker!$B$3:$AM$22, MATCH($B18, FixtureTicker!$A$3:$A$22), PlayerForm!$X$5+2),
 TeamForm!$B$4:$B$23, TeamForm!$AD$4:$AD$23),
INDEX(FixtureTicker!$B$24:$AM$43, MATCH($B18, FixtureTicker!$A$24:$A$43), PlayerForm!$X$5+2)="A",
_xlfn.XLOOKUP($E18, PlayerForm!$D$3:$D$394, PlayerForm!$R$3:$R$394)*
_xlfn.XLOOKUP(
INDEX(FixtureTicker!$B$3:$AM$22, MATCH($B18, FixtureTicker!$A$3:$A$22), PlayerForm!$X$5+2),
 TeamForm!$B$4:$B$23, TeamForm!$AB$4:$AB$23),
INDEX(FixtureTicker!$B$24:$AM$43, MATCH($B18, FixtureTicker!$A$24:$A$43), PlayerForm!$X$5+2)="BLANK",
0
),
_xlfn.IFS(
INDEX(FixtureTicker!$B$24:$AM$43, MATCH($B18, FixtureTicker!$A$24:$A$43), PlayerForm!$X$5+3)="H",
_xlfn.XLOOKUP($E18, PlayerForm!$D$3:$D$394, PlayerForm!$Q$3:$Q$394)*
_xlfn.XLOOKUP(
INDEX(FixtureTicker!$B$3:$AM$22, MATCH($B18, FixtureTicker!$A$3:$A$22), PlayerForm!$X$5+3),
 TeamForm!$B$4:$B$23, TeamForm!$AD$4:$AD$23),
INDEX(FixtureTicker!$B$24:$AM$43, MATCH($B18, FixtureTicker!$A$24:$A$43), PlayerForm!$X$5+3)="A",
_xlfn.XLOOKUP($E18, PlayerForm!$D$3:$D$394, PlayerForm!$R$3:$R$394)*
_xlfn.XLOOKUP(
INDEX(FixtureTicker!$B$3:$AM$22, MATCH($B18, FixtureTicker!$A$3:$A$22), PlayerForm!$X$5+3),
 TeamForm!$B$4:$B$23, TeamForm!$AB$4:$AB$23),
INDEX(FixtureTicker!$B$24:$AM$43, MATCH($B18, FixtureTicker!$A$24:$A$43), PlayerForm!$X$5+3)="BLANK",
0
),
_xlfn.IFS(
INDEX(FixtureTicker!$B$24:$AM$43, MATCH($B18, FixtureTicker!$A$24:$A$43), PlayerForm!$X$5+4)="H",
_xlfn.XLOOKUP($E18, PlayerForm!$D$3:$D$394, PlayerForm!$Q$3:$Q$394)*
_xlfn.XLOOKUP(
INDEX(FixtureTicker!$B$3:$AM$22, MATCH($B18, FixtureTicker!$A$3:$A$22), PlayerForm!$X$5+4),
 TeamForm!$B$4:$B$23, TeamForm!$AD$4:$AD$23),
INDEX(FixtureTicker!$B$24:$AM$43, MATCH($B18, FixtureTicker!$A$24:$A$43), PlayerForm!$X$5+4)="A",
_xlfn.XLOOKUP($E18, PlayerForm!$D$3:$D$394, PlayerForm!$R$3:$R$394)*
_xlfn.XLOOKUP(
INDEX(FixtureTicker!$B$3:$AM$22, MATCH($B18, FixtureTicker!$A$3:$A$22), PlayerForm!$X$5+4),
 TeamForm!$B$4:$B$23, TeamForm!$AB$4:$AB$23),
INDEX(FixtureTicker!$B$24:$AM$43, MATCH($B18, FixtureTicker!$A$24:$A$43), PlayerForm!$X$5+4)="BLANK",
0
),
_xlfn.IFS(
INDEX(FixtureTicker!$B$24:$AM$43, MATCH($B18, FixtureTicker!$A$24:$A$43), PlayerForm!$X$5+5)="H",
_xlfn.XLOOKUP($E18, PlayerForm!$D$3:$D$394, PlayerForm!$Q$3:$Q$394)*
_xlfn.XLOOKUP(
INDEX(FixtureTicker!$B$3:$AM$22, MATCH($B18, FixtureTicker!$A$3:$A$22), PlayerForm!$X$5+5),
 TeamForm!$B$4:$B$23, TeamForm!$AD$4:$AD$23),
INDEX(FixtureTicker!$B$24:$AM$43, MATCH($B18, FixtureTicker!$A$24:$A$43), PlayerForm!$X$5+5)="A",
_xlfn.XLOOKUP($E18, PlayerForm!$D$3:$D$394, PlayerForm!$R$3:$R$394)*
_xlfn.XLOOKUP(
INDEX(FixtureTicker!$B$3:$AM$22, MATCH($B18, FixtureTicker!$A$3:$A$22), PlayerForm!$X$5+5),
 TeamForm!$B$4:$B$23, TeamForm!$AB$4:$AB$23),
INDEX(FixtureTicker!$B$24:$AM$43, MATCH($B18, FixtureTicker!$A$24:$A$43), PlayerForm!$X$5+5)="BLANK",
0
),
_xlfn.IFS(
INDEX(FixtureTicker!$B$24:$AM$43, MATCH($B18, FixtureTicker!$A$24:$A$43), PlayerForm!$X$5+6)="H",
_xlfn.XLOOKUP($E18, PlayerForm!$D$3:$D$394, PlayerForm!$Q$3:$Q$394)*
_xlfn.XLOOKUP(
INDEX(FixtureTicker!$B$3:$AM$22, MATCH($B18, FixtureTicker!$A$3:$A$22), PlayerForm!$X$5+6),
 TeamForm!$B$4:$B$23, TeamForm!$AD$4:$AD$23),
INDEX(FixtureTicker!$B$24:$AM$43, MATCH($B18, FixtureTicker!$A$24:$A$43), PlayerForm!$X$5+6)="A",
_xlfn.XLOOKUP($E18, PlayerForm!$D$3:$D$394, PlayerForm!$R$3:$R$394)*
_xlfn.XLOOKUP(
INDEX(FixtureTicker!$B$3:$AM$22, MATCH($B18, FixtureTicker!$A$3:$A$22), PlayerForm!$X$5+6),
 TeamForm!$B$4:$B$23, TeamForm!$AB$4:$AB$23),
INDEX(FixtureTicker!$B$24:$AM$43, MATCH($B18, FixtureTicker!$A$24:$A$43), PlayerForm!$X$5+6)="BLANK",
0
),
_xlfn.IFS(
INDEX(FixtureTicker!$B$24:$AM$43, MATCH($B18, FixtureTicker!$A$24:$A$43), PlayerForm!$X$5+7)="H",
_xlfn.XLOOKUP($E18, PlayerForm!$D$3:$D$394, PlayerForm!$Q$3:$Q$394)*
_xlfn.XLOOKUP(
INDEX(FixtureTicker!$B$3:$AM$22, MATCH($B18, FixtureTicker!$A$3:$A$22), PlayerForm!$X$5+7),
 TeamForm!$B$4:$B$23, TeamForm!$AD$4:$AD$23),
INDEX(FixtureTicker!$B$24:$AM$43, MATCH($B18, FixtureTicker!$A$24:$A$43), PlayerForm!$X$5+7)="A",
_xlfn.XLOOKUP($E18, PlayerForm!$D$3:$D$394, PlayerForm!$R$3:$R$394)*
_xlfn.XLOOKUP(
INDEX(FixtureTicker!$B$3:$AM$22, MATCH($B18, FixtureTicker!$A$3:$A$22), PlayerForm!$X$5+7),
 TeamForm!$B$4:$B$23, TeamForm!$AB$4:$AB$23),
INDEX(FixtureTicker!$B$24:$AM$43, MATCH($B18, FixtureTicker!$A$24:$A$43), PlayerForm!$X$5+7)="BLANK",
0
)
),0)</f>
        <v>150.54670117579823</v>
      </c>
    </row>
    <row r="19" spans="1:10">
      <c r="A19" s="55">
        <v>13</v>
      </c>
      <c r="B19" s="55" t="str">
        <f>_xlfn.XLOOKUP($A19, PlayerData!$B$3:$B$394, PlayerData!C$3:C$394)</f>
        <v>EVE</v>
      </c>
      <c r="C19" s="55" t="str">
        <f>_xlfn.XLOOKUP($A19, PlayerData!$B$3:$B$394, PlayerData!D$3:D$394)</f>
        <v>F</v>
      </c>
      <c r="D19" s="55">
        <f>_xlfn.XLOOKUP($A19, PlayerData!$B:$B, PlayerData!F:F,,,-1)</f>
        <v>7</v>
      </c>
      <c r="E19" s="31" t="str">
        <f>_xlfn.XLOOKUP($A19, PlayerData!$B$3:$B$394, PlayerData!E$3:E$394)</f>
        <v>Calvert-Lewin</v>
      </c>
      <c r="F19" s="164" cm="1">
        <f t="array" ref="F19">IFERROR(0.01*_xlfn.IFS(
INDEX(FixtureTicker!$B$24:$AM$43, MATCH($B19, FixtureTicker!$A$24:$A$43, 0), PlayerForm!$X$5)="H",
_xlfn.XLOOKUP($E19, PlayerForm!$D$3:$D$394, PlayerForm!$Q$3:$Q$394)*
_xlfn.XLOOKUP(
INDEX(FixtureTicker!$B$3:$AM$22, MATCH($B19, FixtureTicker!$A$3:$A$22,0), PlayerForm!$X$5),
 TeamForm!$B$4:$B$23, TeamForm!$AD$4:$AD$23),
INDEX(FixtureTicker!$B$24:$AM$43, MATCH($B19, FixtureTicker!$A$24:$A$43,0), PlayerForm!$X$5)="A",
_xlfn.XLOOKUP($E19, PlayerForm!$D$3:$D$394, PlayerForm!$R$3:$R$394)*
_xlfn.XLOOKUP(
INDEX(FixtureTicker!$B$3:$AM$22, MATCH($B19, FixtureTicker!$A$3:$A$22,0), PlayerForm!$X$5),
 TeamForm!$B$4:$B$23, TeamForm!$AB$4:$AB$23),
INDEX(FixtureTicker!$B$24:$AM$43, MATCH($B19, FixtureTicker!$A$24:$A$43,0), PlayerForm!$X$5)="BLANK",
0),0)</f>
        <v>18.306207691199774</v>
      </c>
      <c r="G19" s="163" cm="1">
        <f t="array" ref="G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
),0)</f>
        <v>49.573054052385764</v>
      </c>
      <c r="H19" s="163" cm="1">
        <f t="array" ref="H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),
_xlfn.IFS(
INDEX(FixtureTicker!$B$24:$AM$43, MATCH($B19, FixtureTicker!$A$24:$A$43), PlayerForm!$X$5+2)="H",
_xlfn.XLOOKUP($E19, PlayerForm!$D$3:$D$394, PlayerForm!$Q$3:$Q$394)*
_xlfn.XLOOKUP(
INDEX(FixtureTicker!$B$3:$AM$22, MATCH($B19, FixtureTicker!$A$3:$A$22), PlayerForm!$X$5+2),
 TeamForm!$B$4:$B$23, TeamForm!$AD$4:$AD$23),
INDEX(FixtureTicker!$B$24:$AM$43, MATCH($B19, FixtureTicker!$A$24:$A$43), PlayerForm!$X$5+2)="A",
_xlfn.XLOOKUP($E19, PlayerForm!$D$3:$D$394, PlayerForm!$R$3:$R$394)*
_xlfn.XLOOKUP(
INDEX(FixtureTicker!$B$3:$AM$22, MATCH($B19, FixtureTicker!$A$3:$A$22), PlayerForm!$X$5+2),
 TeamForm!$B$4:$B$23, TeamForm!$AB$4:$AB$23),
INDEX(FixtureTicker!$B$24:$AM$43, MATCH($B19, FixtureTicker!$A$24:$A$43), PlayerForm!$X$5+2)="BLANK",
0
),
_xlfn.IFS(
INDEX(FixtureTicker!$B$24:$AM$43, MATCH($B19, FixtureTicker!$A$24:$A$43), PlayerForm!$X$5+3)="H",
_xlfn.XLOOKUP($E19, PlayerForm!$D$3:$D$394, PlayerForm!$Q$3:$Q$394)*
_xlfn.XLOOKUP(
INDEX(FixtureTicker!$B$3:$AM$22, MATCH($B19, FixtureTicker!$A$3:$A$22), PlayerForm!$X$5+3),
 TeamForm!$B$4:$B$23, TeamForm!$AD$4:$AD$23),
INDEX(FixtureTicker!$B$24:$AM$43, MATCH($B19, FixtureTicker!$A$24:$A$43), PlayerForm!$X$5+3)="A",
_xlfn.XLOOKUP($E19, PlayerForm!$D$3:$D$394, PlayerForm!$R$3:$R$394)*
_xlfn.XLOOKUP(
INDEX(FixtureTicker!$B$3:$AM$22, MATCH($B19, FixtureTicker!$A$3:$A$22), PlayerForm!$X$5+3),
 TeamForm!$B$4:$B$23, TeamForm!$AB$4:$AB$23),
INDEX(FixtureTicker!$B$24:$AM$43, MATCH($B19, FixtureTicker!$A$24:$A$43), PlayerForm!$X$5+3)="BLANK",
0
)
),0)</f>
        <v>79.288102572465732</v>
      </c>
      <c r="I19" s="163" cm="1">
        <f t="array" ref="I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),
_xlfn.IFS(
INDEX(FixtureTicker!$B$24:$AM$43, MATCH($B19, FixtureTicker!$A$24:$A$43), PlayerForm!$X$5+2)="H",
_xlfn.XLOOKUP($E19, PlayerForm!$D$3:$D$394, PlayerForm!$Q$3:$Q$394)*
_xlfn.XLOOKUP(
INDEX(FixtureTicker!$B$3:$AM$22, MATCH($B19, FixtureTicker!$A$3:$A$22), PlayerForm!$X$5+2),
 TeamForm!$B$4:$B$23, TeamForm!$AD$4:$AD$23),
INDEX(FixtureTicker!$B$24:$AM$43, MATCH($B19, FixtureTicker!$A$24:$A$43), PlayerForm!$X$5+2)="A",
_xlfn.XLOOKUP($E19, PlayerForm!$D$3:$D$394, PlayerForm!$R$3:$R$394)*
_xlfn.XLOOKUP(
INDEX(FixtureTicker!$B$3:$AM$22, MATCH($B19, FixtureTicker!$A$3:$A$22), PlayerForm!$X$5+2),
 TeamForm!$B$4:$B$23, TeamForm!$AB$4:$AB$23),
INDEX(FixtureTicker!$B$24:$AM$43, MATCH($B19, FixtureTicker!$A$24:$A$43), PlayerForm!$X$5+2)="BLANK",
0
),
_xlfn.IFS(
INDEX(FixtureTicker!$B$24:$AM$43, MATCH($B19, FixtureTicker!$A$24:$A$43), PlayerForm!$X$5+3)="H",
_xlfn.XLOOKUP($E19, PlayerForm!$D$3:$D$394, PlayerForm!$Q$3:$Q$394)*
_xlfn.XLOOKUP(
INDEX(FixtureTicker!$B$3:$AM$22, MATCH($B19, FixtureTicker!$A$3:$A$22), PlayerForm!$X$5+3),
 TeamForm!$B$4:$B$23, TeamForm!$AD$4:$AD$23),
INDEX(FixtureTicker!$B$24:$AM$43, MATCH($B19, FixtureTicker!$A$24:$A$43), PlayerForm!$X$5+3)="A",
_xlfn.XLOOKUP($E19, PlayerForm!$D$3:$D$394, PlayerForm!$R$3:$R$394)*
_xlfn.XLOOKUP(
INDEX(FixtureTicker!$B$3:$AM$22, MATCH($B19, FixtureTicker!$A$3:$A$22), PlayerForm!$X$5+3),
 TeamForm!$B$4:$B$23, TeamForm!$AB$4:$AB$23),
INDEX(FixtureTicker!$B$24:$AM$43, MATCH($B19, FixtureTicker!$A$24:$A$43), PlayerForm!$X$5+3)="BLANK",
0
),
_xlfn.IFS(
INDEX(FixtureTicker!$B$24:$AM$43, MATCH($B19, FixtureTicker!$A$24:$A$43), PlayerForm!$X$5+4)="H",
_xlfn.XLOOKUP($E19, PlayerForm!$D$3:$D$394, PlayerForm!$Q$3:$Q$394)*
_xlfn.XLOOKUP(
INDEX(FixtureTicker!$B$3:$AM$22, MATCH($B19, FixtureTicker!$A$3:$A$22), PlayerForm!$X$5+4),
 TeamForm!$B$4:$B$23, TeamForm!$AD$4:$AD$23),
INDEX(FixtureTicker!$B$24:$AM$43, MATCH($B19, FixtureTicker!$A$24:$A$43), PlayerForm!$X$5+4)="A",
_xlfn.XLOOKUP($E19, PlayerForm!$D$3:$D$394, PlayerForm!$R$3:$R$394)*
_xlfn.XLOOKUP(
INDEX(FixtureTicker!$B$3:$AM$22, MATCH($B19, FixtureTicker!$A$3:$A$22), PlayerForm!$X$5+4),
 TeamForm!$B$4:$B$23, TeamForm!$AB$4:$AB$23),
INDEX(FixtureTicker!$B$24:$AM$43, MATCH($B19, FixtureTicker!$A$24:$A$43), PlayerForm!$X$5+4)="BLANK",
0
),
_xlfn.IFS(
INDEX(FixtureTicker!$B$24:$AM$43, MATCH($B19, FixtureTicker!$A$24:$A$43), PlayerForm!$X$5+5)="H",
_xlfn.XLOOKUP($E19, PlayerForm!$D$3:$D$394, PlayerForm!$Q$3:$Q$394)*
_xlfn.XLOOKUP(
INDEX(FixtureTicker!$B$3:$AM$22, MATCH($B19, FixtureTicker!$A$3:$A$22), PlayerForm!$X$5+5),
 TeamForm!$B$4:$B$23, TeamForm!$AD$4:$AD$23),
INDEX(FixtureTicker!$B$24:$AM$43, MATCH($B19, FixtureTicker!$A$24:$A$43), PlayerForm!$X$5+5)="A",
_xlfn.XLOOKUP($E19, PlayerForm!$D$3:$D$394, PlayerForm!$R$3:$R$394)*
_xlfn.XLOOKUP(
INDEX(FixtureTicker!$B$3:$AM$22, MATCH($B19, FixtureTicker!$A$3:$A$22), PlayerForm!$X$5+5),
 TeamForm!$B$4:$B$23, TeamForm!$AB$4:$AB$23),
INDEX(FixtureTicker!$B$24:$AM$43, MATCH($B19, FixtureTicker!$A$24:$A$43), PlayerForm!$X$5+5)="BLANK",
0
)
),0)</f>
        <v>112.61154221053961</v>
      </c>
      <c r="J19" s="163" cm="1">
        <f t="array" ref="J19">IFERROR(0.01*SUM(
_xlfn.IFS(
INDEX(FixtureTicker!$B$24:$AM$43, MATCH($B19, FixtureTicker!$A$24:$A$43), PlayerForm!$X$5)="H",
_xlfn.XLOOKUP($E19, PlayerForm!$D$3:$D$394, PlayerForm!$Q$3:$Q$394)*
_xlfn.XLOOKUP(
INDEX(FixtureTicker!$B$3:$AM$22, MATCH($B19, FixtureTicker!$A$3:$A$22), PlayerForm!$X$5),
 TeamForm!$B$4:$B$23, TeamForm!$AD$4:$AD$23),
INDEX(FixtureTicker!$B$24:$AM$43, MATCH($B19, FixtureTicker!$A$24:$A$43), PlayerForm!$X$5)="A",
_xlfn.XLOOKUP($E19, PlayerForm!$D$3:$D$394, PlayerForm!$R$3:$R$394)*
_xlfn.XLOOKUP(
INDEX(FixtureTicker!$B$3:$AM$22, MATCH($B19, FixtureTicker!$A$3:$A$22), PlayerForm!$X$5),
 TeamForm!$B$4:$B$23, TeamForm!$AB$4:$AB$23),
INDEX(FixtureTicker!$B$24:$AM$43, MATCH($B19, FixtureTicker!$A$24:$A$43), PlayerForm!$X$5)="BLANK",
0
),
_xlfn.IFS(
INDEX(FixtureTicker!$B$24:$AM$43, MATCH($B19, FixtureTicker!$A$24:$A$43), PlayerForm!$X$5+1)="H",
_xlfn.XLOOKUP($E19, PlayerForm!$D$3:$D$394, PlayerForm!$Q$3:$Q$394)*
_xlfn.XLOOKUP(
INDEX(FixtureTicker!$B$3:$AM$22, MATCH($B19, FixtureTicker!$A$3:$A$22), PlayerForm!$X$5+1),
 TeamForm!$B$4:$B$23, TeamForm!$AD$4:$AD$23),
INDEX(FixtureTicker!$B$24:$AM$43, MATCH($B19, FixtureTicker!$A$24:$A$43), PlayerForm!$X$5+1)="A",
_xlfn.XLOOKUP($E19, PlayerForm!$D$3:$D$394, PlayerForm!$R$3:$R$394)*
_xlfn.XLOOKUP(
INDEX(FixtureTicker!$B$3:$AM$22, MATCH($B19, FixtureTicker!$A$3:$A$22), PlayerForm!$X$5+1),
 TeamForm!$B$4:$B$23, TeamForm!$AB$4:$AB$23),
INDEX(FixtureTicker!$B$24:$AM$43, MATCH($B19, FixtureTicker!$A$24:$A$43), PlayerForm!$X$5+1)="BLANK",
0
),
_xlfn.IFS(
INDEX(FixtureTicker!$B$24:$AM$43, MATCH($B19, FixtureTicker!$A$24:$A$43), PlayerForm!$X$5+2)="H",
_xlfn.XLOOKUP($E19, PlayerForm!$D$3:$D$394, PlayerForm!$Q$3:$Q$394)*
_xlfn.XLOOKUP(
INDEX(FixtureTicker!$B$3:$AM$22, MATCH($B19, FixtureTicker!$A$3:$A$22), PlayerForm!$X$5+2),
 TeamForm!$B$4:$B$23, TeamForm!$AD$4:$AD$23),
INDEX(FixtureTicker!$B$24:$AM$43, MATCH($B19, FixtureTicker!$A$24:$A$43), PlayerForm!$X$5+2)="A",
_xlfn.XLOOKUP($E19, PlayerForm!$D$3:$D$394, PlayerForm!$R$3:$R$394)*
_xlfn.XLOOKUP(
INDEX(FixtureTicker!$B$3:$AM$22, MATCH($B19, FixtureTicker!$A$3:$A$22), PlayerForm!$X$5+2),
 TeamForm!$B$4:$B$23, TeamForm!$AB$4:$AB$23),
INDEX(FixtureTicker!$B$24:$AM$43, MATCH($B19, FixtureTicker!$A$24:$A$43), PlayerForm!$X$5+2)="BLANK",
0
),
_xlfn.IFS(
INDEX(FixtureTicker!$B$24:$AM$43, MATCH($B19, FixtureTicker!$A$24:$A$43), PlayerForm!$X$5+3)="H",
_xlfn.XLOOKUP($E19, PlayerForm!$D$3:$D$394, PlayerForm!$Q$3:$Q$394)*
_xlfn.XLOOKUP(
INDEX(FixtureTicker!$B$3:$AM$22, MATCH($B19, FixtureTicker!$A$3:$A$22), PlayerForm!$X$5+3),
 TeamForm!$B$4:$B$23, TeamForm!$AD$4:$AD$23),
INDEX(FixtureTicker!$B$24:$AM$43, MATCH($B19, FixtureTicker!$A$24:$A$43), PlayerForm!$X$5+3)="A",
_xlfn.XLOOKUP($E19, PlayerForm!$D$3:$D$394, PlayerForm!$R$3:$R$394)*
_xlfn.XLOOKUP(
INDEX(FixtureTicker!$B$3:$AM$22, MATCH($B19, FixtureTicker!$A$3:$A$22), PlayerForm!$X$5+3),
 TeamForm!$B$4:$B$23, TeamForm!$AB$4:$AB$23),
INDEX(FixtureTicker!$B$24:$AM$43, MATCH($B19, FixtureTicker!$A$24:$A$43), PlayerForm!$X$5+3)="BLANK",
0
),
_xlfn.IFS(
INDEX(FixtureTicker!$B$24:$AM$43, MATCH($B19, FixtureTicker!$A$24:$A$43), PlayerForm!$X$5+4)="H",
_xlfn.XLOOKUP($E19, PlayerForm!$D$3:$D$394, PlayerForm!$Q$3:$Q$394)*
_xlfn.XLOOKUP(
INDEX(FixtureTicker!$B$3:$AM$22, MATCH($B19, FixtureTicker!$A$3:$A$22), PlayerForm!$X$5+4),
 TeamForm!$B$4:$B$23, TeamForm!$AD$4:$AD$23),
INDEX(FixtureTicker!$B$24:$AM$43, MATCH($B19, FixtureTicker!$A$24:$A$43), PlayerForm!$X$5+4)="A",
_xlfn.XLOOKUP($E19, PlayerForm!$D$3:$D$394, PlayerForm!$R$3:$R$394)*
_xlfn.XLOOKUP(
INDEX(FixtureTicker!$B$3:$AM$22, MATCH($B19, FixtureTicker!$A$3:$A$22), PlayerForm!$X$5+4),
 TeamForm!$B$4:$B$23, TeamForm!$AB$4:$AB$23),
INDEX(FixtureTicker!$B$24:$AM$43, MATCH($B19, FixtureTicker!$A$24:$A$43), PlayerForm!$X$5+4)="BLANK",
0
),
_xlfn.IFS(
INDEX(FixtureTicker!$B$24:$AM$43, MATCH($B19, FixtureTicker!$A$24:$A$43), PlayerForm!$X$5+5)="H",
_xlfn.XLOOKUP($E19, PlayerForm!$D$3:$D$394, PlayerForm!$Q$3:$Q$394)*
_xlfn.XLOOKUP(
INDEX(FixtureTicker!$B$3:$AM$22, MATCH($B19, FixtureTicker!$A$3:$A$22), PlayerForm!$X$5+5),
 TeamForm!$B$4:$B$23, TeamForm!$AD$4:$AD$23),
INDEX(FixtureTicker!$B$24:$AM$43, MATCH($B19, FixtureTicker!$A$24:$A$43), PlayerForm!$X$5+5)="A",
_xlfn.XLOOKUP($E19, PlayerForm!$D$3:$D$394, PlayerForm!$R$3:$R$394)*
_xlfn.XLOOKUP(
INDEX(FixtureTicker!$B$3:$AM$22, MATCH($B19, FixtureTicker!$A$3:$A$22), PlayerForm!$X$5+5),
 TeamForm!$B$4:$B$23, TeamForm!$AB$4:$AB$23),
INDEX(FixtureTicker!$B$24:$AM$43, MATCH($B19, FixtureTicker!$A$24:$A$43), PlayerForm!$X$5+5)="BLANK",
0
),
_xlfn.IFS(
INDEX(FixtureTicker!$B$24:$AM$43, MATCH($B19, FixtureTicker!$A$24:$A$43), PlayerForm!$X$5+6)="H",
_xlfn.XLOOKUP($E19, PlayerForm!$D$3:$D$394, PlayerForm!$Q$3:$Q$394)*
_xlfn.XLOOKUP(
INDEX(FixtureTicker!$B$3:$AM$22, MATCH($B19, FixtureTicker!$A$3:$A$22), PlayerForm!$X$5+6),
 TeamForm!$B$4:$B$23, TeamForm!$AD$4:$AD$23),
INDEX(FixtureTicker!$B$24:$AM$43, MATCH($B19, FixtureTicker!$A$24:$A$43), PlayerForm!$X$5+6)="A",
_xlfn.XLOOKUP($E19, PlayerForm!$D$3:$D$394, PlayerForm!$R$3:$R$394)*
_xlfn.XLOOKUP(
INDEX(FixtureTicker!$B$3:$AM$22, MATCH($B19, FixtureTicker!$A$3:$A$22), PlayerForm!$X$5+6),
 TeamForm!$B$4:$B$23, TeamForm!$AB$4:$AB$23),
INDEX(FixtureTicker!$B$24:$AM$43, MATCH($B19, FixtureTicker!$A$24:$A$43), PlayerForm!$X$5+6)="BLANK",
0
),
_xlfn.IFS(
INDEX(FixtureTicker!$B$24:$AM$43, MATCH($B19, FixtureTicker!$A$24:$A$43), PlayerForm!$X$5+7)="H",
_xlfn.XLOOKUP($E19, PlayerForm!$D$3:$D$394, PlayerForm!$Q$3:$Q$394)*
_xlfn.XLOOKUP(
INDEX(FixtureTicker!$B$3:$AM$22, MATCH($B19, FixtureTicker!$A$3:$A$22), PlayerForm!$X$5+7),
 TeamForm!$B$4:$B$23, TeamForm!$AD$4:$AD$23),
INDEX(FixtureTicker!$B$24:$AM$43, MATCH($B19, FixtureTicker!$A$24:$A$43), PlayerForm!$X$5+7)="A",
_xlfn.XLOOKUP($E19, PlayerForm!$D$3:$D$394, PlayerForm!$R$3:$R$394)*
_xlfn.XLOOKUP(
INDEX(FixtureTicker!$B$3:$AM$22, MATCH($B19, FixtureTicker!$A$3:$A$22), PlayerForm!$X$5+7),
 TeamForm!$B$4:$B$23, TeamForm!$AB$4:$AB$23),
INDEX(FixtureTicker!$B$24:$AM$43, MATCH($B19, FixtureTicker!$A$24:$A$43), PlayerForm!$X$5+7)="BLANK",
0
)
),0)</f>
        <v>146.35166675743059</v>
      </c>
    </row>
    <row r="20" spans="1:10">
      <c r="A20" s="55">
        <v>9</v>
      </c>
      <c r="B20" s="55" t="str">
        <f>_xlfn.XLOOKUP($A20, PlayerData!$B$3:$B$394, PlayerData!C$3:C$394)</f>
        <v>SOU</v>
      </c>
      <c r="C20" s="55" t="str">
        <f>_xlfn.XLOOKUP($A20, PlayerData!$B$3:$B$394, PlayerData!D$3:D$394)</f>
        <v>F</v>
      </c>
      <c r="D20" s="55">
        <f>_xlfn.XLOOKUP($A20, PlayerData!$B:$B, PlayerData!F:F,,,-1)</f>
        <v>8.5</v>
      </c>
      <c r="E20" s="31" t="str">
        <f>_xlfn.XLOOKUP($A20, PlayerData!$B$3:$B$394, PlayerData!E$3:E$394)</f>
        <v>Ings</v>
      </c>
      <c r="F20" s="164" cm="1">
        <f t="array" ref="F20">IFERROR(0.01*_xlfn.IFS(
INDEX(FixtureTicker!$B$24:$AM$43, MATCH($B20, FixtureTicker!$A$24:$A$43, 0), PlayerForm!$X$5)="H",
_xlfn.XLOOKUP($E20, PlayerForm!$D$3:$D$394, PlayerForm!$Q$3:$Q$394)*
_xlfn.XLOOKUP(
INDEX(FixtureTicker!$B$3:$AM$22, MATCH($B20, FixtureTicker!$A$3:$A$22,0), PlayerForm!$X$5),
 TeamForm!$B$4:$B$23, TeamForm!$AD$4:$AD$23),
INDEX(FixtureTicker!$B$24:$AM$43, MATCH($B20, FixtureTicker!$A$24:$A$43,0), PlayerForm!$X$5)="A",
_xlfn.XLOOKUP($E20, PlayerForm!$D$3:$D$394, PlayerForm!$R$3:$R$394)*
_xlfn.XLOOKUP(
INDEX(FixtureTicker!$B$3:$AM$22, MATCH($B20, FixtureTicker!$A$3:$A$22,0), PlayerForm!$X$5),
 TeamForm!$B$4:$B$23, TeamForm!$AB$4:$AB$23),
INDEX(FixtureTicker!$B$24:$AM$43, MATCH($B20, FixtureTicker!$A$24:$A$43,0), PlayerForm!$X$5)="BLANK",
0),0)</f>
        <v>16.814748261289143</v>
      </c>
      <c r="G20" s="163" cm="1">
        <f t="array" ref="G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
),0)</f>
        <v>31.505436741475236</v>
      </c>
      <c r="H20" s="163" cm="1">
        <f t="array" ref="H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),
_xlfn.IFS(
INDEX(FixtureTicker!$B$24:$AM$43, MATCH($B20, FixtureTicker!$A$24:$A$43), PlayerForm!$X$5+2)="H",
_xlfn.XLOOKUP($E20, PlayerForm!$D$3:$D$394, PlayerForm!$Q$3:$Q$394)*
_xlfn.XLOOKUP(
INDEX(FixtureTicker!$B$3:$AM$22, MATCH($B20, FixtureTicker!$A$3:$A$22), PlayerForm!$X$5+2),
 TeamForm!$B$4:$B$23, TeamForm!$AD$4:$AD$23),
INDEX(FixtureTicker!$B$24:$AM$43, MATCH($B20, FixtureTicker!$A$24:$A$43), PlayerForm!$X$5+2)="A",
_xlfn.XLOOKUP($E20, PlayerForm!$D$3:$D$394, PlayerForm!$R$3:$R$394)*
_xlfn.XLOOKUP(
INDEX(FixtureTicker!$B$3:$AM$22, MATCH($B20, FixtureTicker!$A$3:$A$22), PlayerForm!$X$5+2),
 TeamForm!$B$4:$B$23, TeamForm!$AB$4:$AB$23),
INDEX(FixtureTicker!$B$24:$AM$43, MATCH($B20, FixtureTicker!$A$24:$A$43), PlayerForm!$X$5+2)="BLANK",
0
),
_xlfn.IFS(
INDEX(FixtureTicker!$B$24:$AM$43, MATCH($B20, FixtureTicker!$A$24:$A$43), PlayerForm!$X$5+3)="H",
_xlfn.XLOOKUP($E20, PlayerForm!$D$3:$D$394, PlayerForm!$Q$3:$Q$394)*
_xlfn.XLOOKUP(
INDEX(FixtureTicker!$B$3:$AM$22, MATCH($B20, FixtureTicker!$A$3:$A$22), PlayerForm!$X$5+3),
 TeamForm!$B$4:$B$23, TeamForm!$AD$4:$AD$23),
INDEX(FixtureTicker!$B$24:$AM$43, MATCH($B20, FixtureTicker!$A$24:$A$43), PlayerForm!$X$5+3)="A",
_xlfn.XLOOKUP($E20, PlayerForm!$D$3:$D$394, PlayerForm!$R$3:$R$394)*
_xlfn.XLOOKUP(
INDEX(FixtureTicker!$B$3:$AM$22, MATCH($B20, FixtureTicker!$A$3:$A$22), PlayerForm!$X$5+3),
 TeamForm!$B$4:$B$23, TeamForm!$AB$4:$AB$23),
INDEX(FixtureTicker!$B$24:$AM$43, MATCH($B20, FixtureTicker!$A$24:$A$43), PlayerForm!$X$5+3)="BLANK",
0
)
),0)</f>
        <v>85.570344579967994</v>
      </c>
      <c r="I20" s="163" cm="1">
        <f t="array" ref="I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),
_xlfn.IFS(
INDEX(FixtureTicker!$B$24:$AM$43, MATCH($B20, FixtureTicker!$A$24:$A$43), PlayerForm!$X$5+2)="H",
_xlfn.XLOOKUP($E20, PlayerForm!$D$3:$D$394, PlayerForm!$Q$3:$Q$394)*
_xlfn.XLOOKUP(
INDEX(FixtureTicker!$B$3:$AM$22, MATCH($B20, FixtureTicker!$A$3:$A$22), PlayerForm!$X$5+2),
 TeamForm!$B$4:$B$23, TeamForm!$AD$4:$AD$23),
INDEX(FixtureTicker!$B$24:$AM$43, MATCH($B20, FixtureTicker!$A$24:$A$43), PlayerForm!$X$5+2)="A",
_xlfn.XLOOKUP($E20, PlayerForm!$D$3:$D$394, PlayerForm!$R$3:$R$394)*
_xlfn.XLOOKUP(
INDEX(FixtureTicker!$B$3:$AM$22, MATCH($B20, FixtureTicker!$A$3:$A$22), PlayerForm!$X$5+2),
 TeamForm!$B$4:$B$23, TeamForm!$AB$4:$AB$23),
INDEX(FixtureTicker!$B$24:$AM$43, MATCH($B20, FixtureTicker!$A$24:$A$43), PlayerForm!$X$5+2)="BLANK",
0
),
_xlfn.IFS(
INDEX(FixtureTicker!$B$24:$AM$43, MATCH($B20, FixtureTicker!$A$24:$A$43), PlayerForm!$X$5+3)="H",
_xlfn.XLOOKUP($E20, PlayerForm!$D$3:$D$394, PlayerForm!$Q$3:$Q$394)*
_xlfn.XLOOKUP(
INDEX(FixtureTicker!$B$3:$AM$22, MATCH($B20, FixtureTicker!$A$3:$A$22), PlayerForm!$X$5+3),
 TeamForm!$B$4:$B$23, TeamForm!$AD$4:$AD$23),
INDEX(FixtureTicker!$B$24:$AM$43, MATCH($B20, FixtureTicker!$A$24:$A$43), PlayerForm!$X$5+3)="A",
_xlfn.XLOOKUP($E20, PlayerForm!$D$3:$D$394, PlayerForm!$R$3:$R$394)*
_xlfn.XLOOKUP(
INDEX(FixtureTicker!$B$3:$AM$22, MATCH($B20, FixtureTicker!$A$3:$A$22), PlayerForm!$X$5+3),
 TeamForm!$B$4:$B$23, TeamForm!$AB$4:$AB$23),
INDEX(FixtureTicker!$B$24:$AM$43, MATCH($B20, FixtureTicker!$A$24:$A$43), PlayerForm!$X$5+3)="BLANK",
0
),
_xlfn.IFS(
INDEX(FixtureTicker!$B$24:$AM$43, MATCH($B20, FixtureTicker!$A$24:$A$43), PlayerForm!$X$5+4)="H",
_xlfn.XLOOKUP($E20, PlayerForm!$D$3:$D$394, PlayerForm!$Q$3:$Q$394)*
_xlfn.XLOOKUP(
INDEX(FixtureTicker!$B$3:$AM$22, MATCH($B20, FixtureTicker!$A$3:$A$22), PlayerForm!$X$5+4),
 TeamForm!$B$4:$B$23, TeamForm!$AD$4:$AD$23),
INDEX(FixtureTicker!$B$24:$AM$43, MATCH($B20, FixtureTicker!$A$24:$A$43), PlayerForm!$X$5+4)="A",
_xlfn.XLOOKUP($E20, PlayerForm!$D$3:$D$394, PlayerForm!$R$3:$R$394)*
_xlfn.XLOOKUP(
INDEX(FixtureTicker!$B$3:$AM$22, MATCH($B20, FixtureTicker!$A$3:$A$22), PlayerForm!$X$5+4),
 TeamForm!$B$4:$B$23, TeamForm!$AB$4:$AB$23),
INDEX(FixtureTicker!$B$24:$AM$43, MATCH($B20, FixtureTicker!$A$24:$A$43), PlayerForm!$X$5+4)="BLANK",
0
),
_xlfn.IFS(
INDEX(FixtureTicker!$B$24:$AM$43, MATCH($B20, FixtureTicker!$A$24:$A$43), PlayerForm!$X$5+5)="H",
_xlfn.XLOOKUP($E20, PlayerForm!$D$3:$D$394, PlayerForm!$Q$3:$Q$394)*
_xlfn.XLOOKUP(
INDEX(FixtureTicker!$B$3:$AM$22, MATCH($B20, FixtureTicker!$A$3:$A$22), PlayerForm!$X$5+5),
 TeamForm!$B$4:$B$23, TeamForm!$AD$4:$AD$23),
INDEX(FixtureTicker!$B$24:$AM$43, MATCH($B20, FixtureTicker!$A$24:$A$43), PlayerForm!$X$5+5)="A",
_xlfn.XLOOKUP($E20, PlayerForm!$D$3:$D$394, PlayerForm!$R$3:$R$394)*
_xlfn.XLOOKUP(
INDEX(FixtureTicker!$B$3:$AM$22, MATCH($B20, FixtureTicker!$A$3:$A$22), PlayerForm!$X$5+5),
 TeamForm!$B$4:$B$23, TeamForm!$AB$4:$AB$23),
INDEX(FixtureTicker!$B$24:$AM$43, MATCH($B20, FixtureTicker!$A$24:$A$43), PlayerForm!$X$5+5)="BLANK",
0
)
),0)</f>
        <v>108.50835975808675</v>
      </c>
      <c r="J20" s="163" cm="1">
        <f t="array" ref="J20">IFERROR(0.01*SUM(
_xlfn.IFS(
INDEX(FixtureTicker!$B$24:$AM$43, MATCH($B20, FixtureTicker!$A$24:$A$43), PlayerForm!$X$5)="H",
_xlfn.XLOOKUP($E20, PlayerForm!$D$3:$D$394, PlayerForm!$Q$3:$Q$394)*
_xlfn.XLOOKUP(
INDEX(FixtureTicker!$B$3:$AM$22, MATCH($B20, FixtureTicker!$A$3:$A$22), PlayerForm!$X$5),
 TeamForm!$B$4:$B$23, TeamForm!$AD$4:$AD$23),
INDEX(FixtureTicker!$B$24:$AM$43, MATCH($B20, FixtureTicker!$A$24:$A$43), PlayerForm!$X$5)="A",
_xlfn.XLOOKUP($E20, PlayerForm!$D$3:$D$394, PlayerForm!$R$3:$R$394)*
_xlfn.XLOOKUP(
INDEX(FixtureTicker!$B$3:$AM$22, MATCH($B20, FixtureTicker!$A$3:$A$22), PlayerForm!$X$5),
 TeamForm!$B$4:$B$23, TeamForm!$AB$4:$AB$23),
INDEX(FixtureTicker!$B$24:$AM$43, MATCH($B20, FixtureTicker!$A$24:$A$43), PlayerForm!$X$5)="BLANK",
0
),
_xlfn.IFS(
INDEX(FixtureTicker!$B$24:$AM$43, MATCH($B20, FixtureTicker!$A$24:$A$43), PlayerForm!$X$5+1)="H",
_xlfn.XLOOKUP($E20, PlayerForm!$D$3:$D$394, PlayerForm!$Q$3:$Q$394)*
_xlfn.XLOOKUP(
INDEX(FixtureTicker!$B$3:$AM$22, MATCH($B20, FixtureTicker!$A$3:$A$22), PlayerForm!$X$5+1),
 TeamForm!$B$4:$B$23, TeamForm!$AD$4:$AD$23),
INDEX(FixtureTicker!$B$24:$AM$43, MATCH($B20, FixtureTicker!$A$24:$A$43), PlayerForm!$X$5+1)="A",
_xlfn.XLOOKUP($E20, PlayerForm!$D$3:$D$394, PlayerForm!$R$3:$R$394)*
_xlfn.XLOOKUP(
INDEX(FixtureTicker!$B$3:$AM$22, MATCH($B20, FixtureTicker!$A$3:$A$22), PlayerForm!$X$5+1),
 TeamForm!$B$4:$B$23, TeamForm!$AB$4:$AB$23),
INDEX(FixtureTicker!$B$24:$AM$43, MATCH($B20, FixtureTicker!$A$24:$A$43), PlayerForm!$X$5+1)="BLANK",
0
),
_xlfn.IFS(
INDEX(FixtureTicker!$B$24:$AM$43, MATCH($B20, FixtureTicker!$A$24:$A$43), PlayerForm!$X$5+2)="H",
_xlfn.XLOOKUP($E20, PlayerForm!$D$3:$D$394, PlayerForm!$Q$3:$Q$394)*
_xlfn.XLOOKUP(
INDEX(FixtureTicker!$B$3:$AM$22, MATCH($B20, FixtureTicker!$A$3:$A$22), PlayerForm!$X$5+2),
 TeamForm!$B$4:$B$23, TeamForm!$AD$4:$AD$23),
INDEX(FixtureTicker!$B$24:$AM$43, MATCH($B20, FixtureTicker!$A$24:$A$43), PlayerForm!$X$5+2)="A",
_xlfn.XLOOKUP($E20, PlayerForm!$D$3:$D$394, PlayerForm!$R$3:$R$394)*
_xlfn.XLOOKUP(
INDEX(FixtureTicker!$B$3:$AM$22, MATCH($B20, FixtureTicker!$A$3:$A$22), PlayerForm!$X$5+2),
 TeamForm!$B$4:$B$23, TeamForm!$AB$4:$AB$23),
INDEX(FixtureTicker!$B$24:$AM$43, MATCH($B20, FixtureTicker!$A$24:$A$43), PlayerForm!$X$5+2)="BLANK",
0
),
_xlfn.IFS(
INDEX(FixtureTicker!$B$24:$AM$43, MATCH($B20, FixtureTicker!$A$24:$A$43), PlayerForm!$X$5+3)="H",
_xlfn.XLOOKUP($E20, PlayerForm!$D$3:$D$394, PlayerForm!$Q$3:$Q$394)*
_xlfn.XLOOKUP(
INDEX(FixtureTicker!$B$3:$AM$22, MATCH($B20, FixtureTicker!$A$3:$A$22), PlayerForm!$X$5+3),
 TeamForm!$B$4:$B$23, TeamForm!$AD$4:$AD$23),
INDEX(FixtureTicker!$B$24:$AM$43, MATCH($B20, FixtureTicker!$A$24:$A$43), PlayerForm!$X$5+3)="A",
_xlfn.XLOOKUP($E20, PlayerForm!$D$3:$D$394, PlayerForm!$R$3:$R$394)*
_xlfn.XLOOKUP(
INDEX(FixtureTicker!$B$3:$AM$22, MATCH($B20, FixtureTicker!$A$3:$A$22), PlayerForm!$X$5+3),
 TeamForm!$B$4:$B$23, TeamForm!$AB$4:$AB$23),
INDEX(FixtureTicker!$B$24:$AM$43, MATCH($B20, FixtureTicker!$A$24:$A$43), PlayerForm!$X$5+3)="BLANK",
0
),
_xlfn.IFS(
INDEX(FixtureTicker!$B$24:$AM$43, MATCH($B20, FixtureTicker!$A$24:$A$43), PlayerForm!$X$5+4)="H",
_xlfn.XLOOKUP($E20, PlayerForm!$D$3:$D$394, PlayerForm!$Q$3:$Q$394)*
_xlfn.XLOOKUP(
INDEX(FixtureTicker!$B$3:$AM$22, MATCH($B20, FixtureTicker!$A$3:$A$22), PlayerForm!$X$5+4),
 TeamForm!$B$4:$B$23, TeamForm!$AD$4:$AD$23),
INDEX(FixtureTicker!$B$24:$AM$43, MATCH($B20, FixtureTicker!$A$24:$A$43), PlayerForm!$X$5+4)="A",
_xlfn.XLOOKUP($E20, PlayerForm!$D$3:$D$394, PlayerForm!$R$3:$R$394)*
_xlfn.XLOOKUP(
INDEX(FixtureTicker!$B$3:$AM$22, MATCH($B20, FixtureTicker!$A$3:$A$22), PlayerForm!$X$5+4),
 TeamForm!$B$4:$B$23, TeamForm!$AB$4:$AB$23),
INDEX(FixtureTicker!$B$24:$AM$43, MATCH($B20, FixtureTicker!$A$24:$A$43), PlayerForm!$X$5+4)="BLANK",
0
),
_xlfn.IFS(
INDEX(FixtureTicker!$B$24:$AM$43, MATCH($B20, FixtureTicker!$A$24:$A$43), PlayerForm!$X$5+5)="H",
_xlfn.XLOOKUP($E20, PlayerForm!$D$3:$D$394, PlayerForm!$Q$3:$Q$394)*
_xlfn.XLOOKUP(
INDEX(FixtureTicker!$B$3:$AM$22, MATCH($B20, FixtureTicker!$A$3:$A$22), PlayerForm!$X$5+5),
 TeamForm!$B$4:$B$23, TeamForm!$AD$4:$AD$23),
INDEX(FixtureTicker!$B$24:$AM$43, MATCH($B20, FixtureTicker!$A$24:$A$43), PlayerForm!$X$5+5)="A",
_xlfn.XLOOKUP($E20, PlayerForm!$D$3:$D$394, PlayerForm!$R$3:$R$394)*
_xlfn.XLOOKUP(
INDEX(FixtureTicker!$B$3:$AM$22, MATCH($B20, FixtureTicker!$A$3:$A$22), PlayerForm!$X$5+5),
 TeamForm!$B$4:$B$23, TeamForm!$AB$4:$AB$23),
INDEX(FixtureTicker!$B$24:$AM$43, MATCH($B20, FixtureTicker!$A$24:$A$43), PlayerForm!$X$5+5)="BLANK",
0
),
_xlfn.IFS(
INDEX(FixtureTicker!$B$24:$AM$43, MATCH($B20, FixtureTicker!$A$24:$A$43), PlayerForm!$X$5+6)="H",
_xlfn.XLOOKUP($E20, PlayerForm!$D$3:$D$394, PlayerForm!$Q$3:$Q$394)*
_xlfn.XLOOKUP(
INDEX(FixtureTicker!$B$3:$AM$22, MATCH($B20, FixtureTicker!$A$3:$A$22), PlayerForm!$X$5+6),
 TeamForm!$B$4:$B$23, TeamForm!$AD$4:$AD$23),
INDEX(FixtureTicker!$B$24:$AM$43, MATCH($B20, FixtureTicker!$A$24:$A$43), PlayerForm!$X$5+6)="A",
_xlfn.XLOOKUP($E20, PlayerForm!$D$3:$D$394, PlayerForm!$R$3:$R$394)*
_xlfn.XLOOKUP(
INDEX(FixtureTicker!$B$3:$AM$22, MATCH($B20, FixtureTicker!$A$3:$A$22), PlayerForm!$X$5+6),
 TeamForm!$B$4:$B$23, TeamForm!$AB$4:$AB$23),
INDEX(FixtureTicker!$B$24:$AM$43, MATCH($B20, FixtureTicker!$A$24:$A$43), PlayerForm!$X$5+6)="BLANK",
0
),
_xlfn.IFS(
INDEX(FixtureTicker!$B$24:$AM$43, MATCH($B20, FixtureTicker!$A$24:$A$43), PlayerForm!$X$5+7)="H",
_xlfn.XLOOKUP($E20, PlayerForm!$D$3:$D$394, PlayerForm!$Q$3:$Q$394)*
_xlfn.XLOOKUP(
INDEX(FixtureTicker!$B$3:$AM$22, MATCH($B20, FixtureTicker!$A$3:$A$22), PlayerForm!$X$5+7),
 TeamForm!$B$4:$B$23, TeamForm!$AD$4:$AD$23),
INDEX(FixtureTicker!$B$24:$AM$43, MATCH($B20, FixtureTicker!$A$24:$A$43), PlayerForm!$X$5+7)="A",
_xlfn.XLOOKUP($E20, PlayerForm!$D$3:$D$394, PlayerForm!$R$3:$R$394)*
_xlfn.XLOOKUP(
INDEX(FixtureTicker!$B$3:$AM$22, MATCH($B20, FixtureTicker!$A$3:$A$22), PlayerForm!$X$5+7),
 TeamForm!$B$4:$B$23, TeamForm!$AB$4:$AB$23),
INDEX(FixtureTicker!$B$24:$AM$43, MATCH($B20, FixtureTicker!$A$24:$A$43), PlayerForm!$X$5+7)="BLANK",
0
)
),0)</f>
        <v>148.66795463449333</v>
      </c>
    </row>
    <row r="21" spans="1:10">
      <c r="A21" s="55">
        <v>6</v>
      </c>
      <c r="B21" s="55" t="str">
        <f>_xlfn.XLOOKUP($A21, PlayerData!$B$3:$B$394, PlayerData!C$3:C$394)</f>
        <v>MUN</v>
      </c>
      <c r="C21" s="55" t="str">
        <f>_xlfn.XLOOKUP($A21, PlayerData!$B$3:$B$394, PlayerData!D$3:D$394)</f>
        <v>F</v>
      </c>
      <c r="D21" s="55">
        <f>_xlfn.XLOOKUP($A21, PlayerData!$B:$B, PlayerData!F:F,,,-1)</f>
        <v>9</v>
      </c>
      <c r="E21" s="31" t="str">
        <f>_xlfn.XLOOKUP($A21, PlayerData!$B$3:$B$394, PlayerData!E$3:E$394)</f>
        <v>Martial</v>
      </c>
      <c r="F21" s="164" cm="1">
        <f t="array" ref="F21">IFERROR(0.01*_xlfn.IFS(
INDEX(FixtureTicker!$B$24:$AM$43, MATCH($B21, FixtureTicker!$A$24:$A$43, 0), PlayerForm!$X$5)="H",
_xlfn.XLOOKUP($E21, PlayerForm!$D$3:$D$394, PlayerForm!$Q$3:$Q$394)*
_xlfn.XLOOKUP(
INDEX(FixtureTicker!$B$3:$AM$22, MATCH($B21, FixtureTicker!$A$3:$A$22,0), PlayerForm!$X$5),
 TeamForm!$B$4:$B$23, TeamForm!$AD$4:$AD$23),
INDEX(FixtureTicker!$B$24:$AM$43, MATCH($B21, FixtureTicker!$A$24:$A$43,0), PlayerForm!$X$5)="A",
_xlfn.XLOOKUP($E21, PlayerForm!$D$3:$D$394, PlayerForm!$R$3:$R$394)*
_xlfn.XLOOKUP(
INDEX(FixtureTicker!$B$3:$AM$22, MATCH($B21, FixtureTicker!$A$3:$A$22,0), PlayerForm!$X$5),
 TeamForm!$B$4:$B$23, TeamForm!$AB$4:$AB$23),
INDEX(FixtureTicker!$B$24:$AM$43, MATCH($B21, FixtureTicker!$A$24:$A$43,0), PlayerForm!$X$5)="BLANK",
0),0)</f>
        <v>0</v>
      </c>
      <c r="G21" s="163" cm="1">
        <f t="array" ref="G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
),0)</f>
        <v>34.385988264394975</v>
      </c>
      <c r="H21" s="163" cm="1">
        <f t="array" ref="H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),
_xlfn.IFS(
INDEX(FixtureTicker!$B$24:$AM$43, MATCH($B21, FixtureTicker!$A$24:$A$43), PlayerForm!$X$5+2)="H",
_xlfn.XLOOKUP($E21, PlayerForm!$D$3:$D$394, PlayerForm!$Q$3:$Q$394)*
_xlfn.XLOOKUP(
INDEX(FixtureTicker!$B$3:$AM$22, MATCH($B21, FixtureTicker!$A$3:$A$22), PlayerForm!$X$5+2),
 TeamForm!$B$4:$B$23, TeamForm!$AD$4:$AD$23),
INDEX(FixtureTicker!$B$24:$AM$43, MATCH($B21, FixtureTicker!$A$24:$A$43), PlayerForm!$X$5+2)="A",
_xlfn.XLOOKUP($E21, PlayerForm!$D$3:$D$394, PlayerForm!$R$3:$R$394)*
_xlfn.XLOOKUP(
INDEX(FixtureTicker!$B$3:$AM$22, MATCH($B21, FixtureTicker!$A$3:$A$22), PlayerForm!$X$5+2),
 TeamForm!$B$4:$B$23, TeamForm!$AB$4:$AB$23),
INDEX(FixtureTicker!$B$24:$AM$43, MATCH($B21, FixtureTicker!$A$24:$A$43), PlayerForm!$X$5+2)="BLANK",
0
),
_xlfn.IFS(
INDEX(FixtureTicker!$B$24:$AM$43, MATCH($B21, FixtureTicker!$A$24:$A$43), PlayerForm!$X$5+3)="H",
_xlfn.XLOOKUP($E21, PlayerForm!$D$3:$D$394, PlayerForm!$Q$3:$Q$394)*
_xlfn.XLOOKUP(
INDEX(FixtureTicker!$B$3:$AM$22, MATCH($B21, FixtureTicker!$A$3:$A$22), PlayerForm!$X$5+3),
 TeamForm!$B$4:$B$23, TeamForm!$AD$4:$AD$23),
INDEX(FixtureTicker!$B$24:$AM$43, MATCH($B21, FixtureTicker!$A$24:$A$43), PlayerForm!$X$5+3)="A",
_xlfn.XLOOKUP($E21, PlayerForm!$D$3:$D$394, PlayerForm!$R$3:$R$394)*
_xlfn.XLOOKUP(
INDEX(FixtureTicker!$B$3:$AM$22, MATCH($B21, FixtureTicker!$A$3:$A$22), PlayerForm!$X$5+3),
 TeamForm!$B$4:$B$23, TeamForm!$AB$4:$AB$23),
INDEX(FixtureTicker!$B$24:$AM$43, MATCH($B21, FixtureTicker!$A$24:$A$43), PlayerForm!$X$5+3)="BLANK",
0
)
),0)</f>
        <v>65.917191558247197</v>
      </c>
      <c r="I21" s="163" cm="1">
        <f t="array" ref="I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),
_xlfn.IFS(
INDEX(FixtureTicker!$B$24:$AM$43, MATCH($B21, FixtureTicker!$A$24:$A$43), PlayerForm!$X$5+2)="H",
_xlfn.XLOOKUP($E21, PlayerForm!$D$3:$D$394, PlayerForm!$Q$3:$Q$394)*
_xlfn.XLOOKUP(
INDEX(FixtureTicker!$B$3:$AM$22, MATCH($B21, FixtureTicker!$A$3:$A$22), PlayerForm!$X$5+2),
 TeamForm!$B$4:$B$23, TeamForm!$AD$4:$AD$23),
INDEX(FixtureTicker!$B$24:$AM$43, MATCH($B21, FixtureTicker!$A$24:$A$43), PlayerForm!$X$5+2)="A",
_xlfn.XLOOKUP($E21, PlayerForm!$D$3:$D$394, PlayerForm!$R$3:$R$394)*
_xlfn.XLOOKUP(
INDEX(FixtureTicker!$B$3:$AM$22, MATCH($B21, FixtureTicker!$A$3:$A$22), PlayerForm!$X$5+2),
 TeamForm!$B$4:$B$23, TeamForm!$AB$4:$AB$23),
INDEX(FixtureTicker!$B$24:$AM$43, MATCH($B21, FixtureTicker!$A$24:$A$43), PlayerForm!$X$5+2)="BLANK",
0
),
_xlfn.IFS(
INDEX(FixtureTicker!$B$24:$AM$43, MATCH($B21, FixtureTicker!$A$24:$A$43), PlayerForm!$X$5+3)="H",
_xlfn.XLOOKUP($E21, PlayerForm!$D$3:$D$394, PlayerForm!$Q$3:$Q$394)*
_xlfn.XLOOKUP(
INDEX(FixtureTicker!$B$3:$AM$22, MATCH($B21, FixtureTicker!$A$3:$A$22), PlayerForm!$X$5+3),
 TeamForm!$B$4:$B$23, TeamForm!$AD$4:$AD$23),
INDEX(FixtureTicker!$B$24:$AM$43, MATCH($B21, FixtureTicker!$A$24:$A$43), PlayerForm!$X$5+3)="A",
_xlfn.XLOOKUP($E21, PlayerForm!$D$3:$D$394, PlayerForm!$R$3:$R$394)*
_xlfn.XLOOKUP(
INDEX(FixtureTicker!$B$3:$AM$22, MATCH($B21, FixtureTicker!$A$3:$A$22), PlayerForm!$X$5+3),
 TeamForm!$B$4:$B$23, TeamForm!$AB$4:$AB$23),
INDEX(FixtureTicker!$B$24:$AM$43, MATCH($B21, FixtureTicker!$A$24:$A$43), PlayerForm!$X$5+3)="BLANK",
0
),
_xlfn.IFS(
INDEX(FixtureTicker!$B$24:$AM$43, MATCH($B21, FixtureTicker!$A$24:$A$43), PlayerForm!$X$5+4)="H",
_xlfn.XLOOKUP($E21, PlayerForm!$D$3:$D$394, PlayerForm!$Q$3:$Q$394)*
_xlfn.XLOOKUP(
INDEX(FixtureTicker!$B$3:$AM$22, MATCH($B21, FixtureTicker!$A$3:$A$22), PlayerForm!$X$5+4),
 TeamForm!$B$4:$B$23, TeamForm!$AD$4:$AD$23),
INDEX(FixtureTicker!$B$24:$AM$43, MATCH($B21, FixtureTicker!$A$24:$A$43), PlayerForm!$X$5+4)="A",
_xlfn.XLOOKUP($E21, PlayerForm!$D$3:$D$394, PlayerForm!$R$3:$R$394)*
_xlfn.XLOOKUP(
INDEX(FixtureTicker!$B$3:$AM$22, MATCH($B21, FixtureTicker!$A$3:$A$22), PlayerForm!$X$5+4),
 TeamForm!$B$4:$B$23, TeamForm!$AB$4:$AB$23),
INDEX(FixtureTicker!$B$24:$AM$43, MATCH($B21, FixtureTicker!$A$24:$A$43), PlayerForm!$X$5+4)="BLANK",
0
),
_xlfn.IFS(
INDEX(FixtureTicker!$B$24:$AM$43, MATCH($B21, FixtureTicker!$A$24:$A$43), PlayerForm!$X$5+5)="H",
_xlfn.XLOOKUP($E21, PlayerForm!$D$3:$D$394, PlayerForm!$Q$3:$Q$394)*
_xlfn.XLOOKUP(
INDEX(FixtureTicker!$B$3:$AM$22, MATCH($B21, FixtureTicker!$A$3:$A$22), PlayerForm!$X$5+5),
 TeamForm!$B$4:$B$23, TeamForm!$AD$4:$AD$23),
INDEX(FixtureTicker!$B$24:$AM$43, MATCH($B21, FixtureTicker!$A$24:$A$43), PlayerForm!$X$5+5)="A",
_xlfn.XLOOKUP($E21, PlayerForm!$D$3:$D$394, PlayerForm!$R$3:$R$394)*
_xlfn.XLOOKUP(
INDEX(FixtureTicker!$B$3:$AM$22, MATCH($B21, FixtureTicker!$A$3:$A$22), PlayerForm!$X$5+5),
 TeamForm!$B$4:$B$23, TeamForm!$AB$4:$AB$23),
INDEX(FixtureTicker!$B$24:$AM$43, MATCH($B21, FixtureTicker!$A$24:$A$43), PlayerForm!$X$5+5)="BLANK",
0
)
),0)</f>
        <v>105.959337833612</v>
      </c>
      <c r="J21" s="163" cm="1">
        <f t="array" ref="J21">IFERROR(0.01*SUM(
_xlfn.IFS(
INDEX(FixtureTicker!$B$24:$AM$43, MATCH($B21, FixtureTicker!$A$24:$A$43), PlayerForm!$X$5)="H",
_xlfn.XLOOKUP($E21, PlayerForm!$D$3:$D$394, PlayerForm!$Q$3:$Q$394)*
_xlfn.XLOOKUP(
INDEX(FixtureTicker!$B$3:$AM$22, MATCH($B21, FixtureTicker!$A$3:$A$22), PlayerForm!$X$5),
 TeamForm!$B$4:$B$23, TeamForm!$AD$4:$AD$23),
INDEX(FixtureTicker!$B$24:$AM$43, MATCH($B21, FixtureTicker!$A$24:$A$43), PlayerForm!$X$5)="A",
_xlfn.XLOOKUP($E21, PlayerForm!$D$3:$D$394, PlayerForm!$R$3:$R$394)*
_xlfn.XLOOKUP(
INDEX(FixtureTicker!$B$3:$AM$22, MATCH($B21, FixtureTicker!$A$3:$A$22), PlayerForm!$X$5),
 TeamForm!$B$4:$B$23, TeamForm!$AB$4:$AB$23),
INDEX(FixtureTicker!$B$24:$AM$43, MATCH($B21, FixtureTicker!$A$24:$A$43), PlayerForm!$X$5)="BLANK",
0
),
_xlfn.IFS(
INDEX(FixtureTicker!$B$24:$AM$43, MATCH($B21, FixtureTicker!$A$24:$A$43), PlayerForm!$X$5+1)="H",
_xlfn.XLOOKUP($E21, PlayerForm!$D$3:$D$394, PlayerForm!$Q$3:$Q$394)*
_xlfn.XLOOKUP(
INDEX(FixtureTicker!$B$3:$AM$22, MATCH($B21, FixtureTicker!$A$3:$A$22), PlayerForm!$X$5+1),
 TeamForm!$B$4:$B$23, TeamForm!$AD$4:$AD$23),
INDEX(FixtureTicker!$B$24:$AM$43, MATCH($B21, FixtureTicker!$A$24:$A$43), PlayerForm!$X$5+1)="A",
_xlfn.XLOOKUP($E21, PlayerForm!$D$3:$D$394, PlayerForm!$R$3:$R$394)*
_xlfn.XLOOKUP(
INDEX(FixtureTicker!$B$3:$AM$22, MATCH($B21, FixtureTicker!$A$3:$A$22), PlayerForm!$X$5+1),
 TeamForm!$B$4:$B$23, TeamForm!$AB$4:$AB$23),
INDEX(FixtureTicker!$B$24:$AM$43, MATCH($B21, FixtureTicker!$A$24:$A$43), PlayerForm!$X$5+1)="BLANK",
0
),
_xlfn.IFS(
INDEX(FixtureTicker!$B$24:$AM$43, MATCH($B21, FixtureTicker!$A$24:$A$43), PlayerForm!$X$5+2)="H",
_xlfn.XLOOKUP($E21, PlayerForm!$D$3:$D$394, PlayerForm!$Q$3:$Q$394)*
_xlfn.XLOOKUP(
INDEX(FixtureTicker!$B$3:$AM$22, MATCH($B21, FixtureTicker!$A$3:$A$22), PlayerForm!$X$5+2),
 TeamForm!$B$4:$B$23, TeamForm!$AD$4:$AD$23),
INDEX(FixtureTicker!$B$24:$AM$43, MATCH($B21, FixtureTicker!$A$24:$A$43), PlayerForm!$X$5+2)="A",
_xlfn.XLOOKUP($E21, PlayerForm!$D$3:$D$394, PlayerForm!$R$3:$R$394)*
_xlfn.XLOOKUP(
INDEX(FixtureTicker!$B$3:$AM$22, MATCH($B21, FixtureTicker!$A$3:$A$22), PlayerForm!$X$5+2),
 TeamForm!$B$4:$B$23, TeamForm!$AB$4:$AB$23),
INDEX(FixtureTicker!$B$24:$AM$43, MATCH($B21, FixtureTicker!$A$24:$A$43), PlayerForm!$X$5+2)="BLANK",
0
),
_xlfn.IFS(
INDEX(FixtureTicker!$B$24:$AM$43, MATCH($B21, FixtureTicker!$A$24:$A$43), PlayerForm!$X$5+3)="H",
_xlfn.XLOOKUP($E21, PlayerForm!$D$3:$D$394, PlayerForm!$Q$3:$Q$394)*
_xlfn.XLOOKUP(
INDEX(FixtureTicker!$B$3:$AM$22, MATCH($B21, FixtureTicker!$A$3:$A$22), PlayerForm!$X$5+3),
 TeamForm!$B$4:$B$23, TeamForm!$AD$4:$AD$23),
INDEX(FixtureTicker!$B$24:$AM$43, MATCH($B21, FixtureTicker!$A$24:$A$43), PlayerForm!$X$5+3)="A",
_xlfn.XLOOKUP($E21, PlayerForm!$D$3:$D$394, PlayerForm!$R$3:$R$394)*
_xlfn.XLOOKUP(
INDEX(FixtureTicker!$B$3:$AM$22, MATCH($B21, FixtureTicker!$A$3:$A$22), PlayerForm!$X$5+3),
 TeamForm!$B$4:$B$23, TeamForm!$AB$4:$AB$23),
INDEX(FixtureTicker!$B$24:$AM$43, MATCH($B21, FixtureTicker!$A$24:$A$43), PlayerForm!$X$5+3)="BLANK",
0
),
_xlfn.IFS(
INDEX(FixtureTicker!$B$24:$AM$43, MATCH($B21, FixtureTicker!$A$24:$A$43), PlayerForm!$X$5+4)="H",
_xlfn.XLOOKUP($E21, PlayerForm!$D$3:$D$394, PlayerForm!$Q$3:$Q$394)*
_xlfn.XLOOKUP(
INDEX(FixtureTicker!$B$3:$AM$22, MATCH($B21, FixtureTicker!$A$3:$A$22), PlayerForm!$X$5+4),
 TeamForm!$B$4:$B$23, TeamForm!$AD$4:$AD$23),
INDEX(FixtureTicker!$B$24:$AM$43, MATCH($B21, FixtureTicker!$A$24:$A$43), PlayerForm!$X$5+4)="A",
_xlfn.XLOOKUP($E21, PlayerForm!$D$3:$D$394, PlayerForm!$R$3:$R$394)*
_xlfn.XLOOKUP(
INDEX(FixtureTicker!$B$3:$AM$22, MATCH($B21, FixtureTicker!$A$3:$A$22), PlayerForm!$X$5+4),
 TeamForm!$B$4:$B$23, TeamForm!$AB$4:$AB$23),
INDEX(FixtureTicker!$B$24:$AM$43, MATCH($B21, FixtureTicker!$A$24:$A$43), PlayerForm!$X$5+4)="BLANK",
0
),
_xlfn.IFS(
INDEX(FixtureTicker!$B$24:$AM$43, MATCH($B21, FixtureTicker!$A$24:$A$43), PlayerForm!$X$5+5)="H",
_xlfn.XLOOKUP($E21, PlayerForm!$D$3:$D$394, PlayerForm!$Q$3:$Q$394)*
_xlfn.XLOOKUP(
INDEX(FixtureTicker!$B$3:$AM$22, MATCH($B21, FixtureTicker!$A$3:$A$22), PlayerForm!$X$5+5),
 TeamForm!$B$4:$B$23, TeamForm!$AD$4:$AD$23),
INDEX(FixtureTicker!$B$24:$AM$43, MATCH($B21, FixtureTicker!$A$24:$A$43), PlayerForm!$X$5+5)="A",
_xlfn.XLOOKUP($E21, PlayerForm!$D$3:$D$394, PlayerForm!$R$3:$R$394)*
_xlfn.XLOOKUP(
INDEX(FixtureTicker!$B$3:$AM$22, MATCH($B21, FixtureTicker!$A$3:$A$22), PlayerForm!$X$5+5),
 TeamForm!$B$4:$B$23, TeamForm!$AB$4:$AB$23),
INDEX(FixtureTicker!$B$24:$AM$43, MATCH($B21, FixtureTicker!$A$24:$A$43), PlayerForm!$X$5+5)="BLANK",
0
),
_xlfn.IFS(
INDEX(FixtureTicker!$B$24:$AM$43, MATCH($B21, FixtureTicker!$A$24:$A$43), PlayerForm!$X$5+6)="H",
_xlfn.XLOOKUP($E21, PlayerForm!$D$3:$D$394, PlayerForm!$Q$3:$Q$394)*
_xlfn.XLOOKUP(
INDEX(FixtureTicker!$B$3:$AM$22, MATCH($B21, FixtureTicker!$A$3:$A$22), PlayerForm!$X$5+6),
 TeamForm!$B$4:$B$23, TeamForm!$AD$4:$AD$23),
INDEX(FixtureTicker!$B$24:$AM$43, MATCH($B21, FixtureTicker!$A$24:$A$43), PlayerForm!$X$5+6)="A",
_xlfn.XLOOKUP($E21, PlayerForm!$D$3:$D$394, PlayerForm!$R$3:$R$394)*
_xlfn.XLOOKUP(
INDEX(FixtureTicker!$B$3:$AM$22, MATCH($B21, FixtureTicker!$A$3:$A$22), PlayerForm!$X$5+6),
 TeamForm!$B$4:$B$23, TeamForm!$AB$4:$AB$23),
INDEX(FixtureTicker!$B$24:$AM$43, MATCH($B21, FixtureTicker!$A$24:$A$43), PlayerForm!$X$5+6)="BLANK",
0
),
_xlfn.IFS(
INDEX(FixtureTicker!$B$24:$AM$43, MATCH($B21, FixtureTicker!$A$24:$A$43), PlayerForm!$X$5+7)="H",
_xlfn.XLOOKUP($E21, PlayerForm!$D$3:$D$394, PlayerForm!$Q$3:$Q$394)*
_xlfn.XLOOKUP(
INDEX(FixtureTicker!$B$3:$AM$22, MATCH($B21, FixtureTicker!$A$3:$A$22), PlayerForm!$X$5+7),
 TeamForm!$B$4:$B$23, TeamForm!$AD$4:$AD$23),
INDEX(FixtureTicker!$B$24:$AM$43, MATCH($B21, FixtureTicker!$A$24:$A$43), PlayerForm!$X$5+7)="A",
_xlfn.XLOOKUP($E21, PlayerForm!$D$3:$D$394, PlayerForm!$R$3:$R$394)*
_xlfn.XLOOKUP(
INDEX(FixtureTicker!$B$3:$AM$22, MATCH($B21, FixtureTicker!$A$3:$A$22), PlayerForm!$X$5+7),
 TeamForm!$B$4:$B$23, TeamForm!$AB$4:$AB$23),
INDEX(FixtureTicker!$B$24:$AM$43, MATCH($B21, FixtureTicker!$A$24:$A$43), PlayerForm!$X$5+7)="BLANK",
0
)
),0)</f>
        <v>137.41117364482389</v>
      </c>
    </row>
    <row r="22" spans="1:10">
      <c r="A22" s="55">
        <v>55</v>
      </c>
      <c r="B22" s="55" t="str">
        <f>_xlfn.XLOOKUP($A22, PlayerData!$B$3:$B$394, PlayerData!C$3:C$394)</f>
        <v>MCI</v>
      </c>
      <c r="C22" s="55" t="str">
        <f>_xlfn.XLOOKUP($A22, PlayerData!$B$3:$B$394, PlayerData!D$3:D$394)</f>
        <v>M</v>
      </c>
      <c r="D22" s="55">
        <f>_xlfn.XLOOKUP($A22, PlayerData!$B:$B, PlayerData!F:F,,,-1)</f>
        <v>11.5</v>
      </c>
      <c r="E22" s="31" t="str">
        <f>_xlfn.XLOOKUP($A22, PlayerData!$B$3:$B$394, PlayerData!E$3:E$394)</f>
        <v>De Bruyne</v>
      </c>
      <c r="F22" s="164" cm="1">
        <f t="array" ref="F22">IFERROR(0.01*_xlfn.IFS(
INDEX(FixtureTicker!$B$24:$AM$43, MATCH($B22, FixtureTicker!$A$24:$A$43, 0), PlayerForm!$X$5)="H",
_xlfn.XLOOKUP($E22, PlayerForm!$D$3:$D$394, PlayerForm!$Q$3:$Q$394)*
_xlfn.XLOOKUP(
INDEX(FixtureTicker!$B$3:$AM$22, MATCH($B22, FixtureTicker!$A$3:$A$22,0), PlayerForm!$X$5),
 TeamForm!$B$4:$B$23, TeamForm!$AD$4:$AD$23),
INDEX(FixtureTicker!$B$24:$AM$43, MATCH($B22, FixtureTicker!$A$24:$A$43,0), PlayerForm!$X$5)="A",
_xlfn.XLOOKUP($E22, PlayerForm!$D$3:$D$394, PlayerForm!$R$3:$R$394)*
_xlfn.XLOOKUP(
INDEX(FixtureTicker!$B$3:$AM$22, MATCH($B22, FixtureTicker!$A$3:$A$22,0), PlayerForm!$X$5),
 TeamForm!$B$4:$B$23, TeamForm!$AB$4:$AB$23),
INDEX(FixtureTicker!$B$24:$AM$43, MATCH($B22, FixtureTicker!$A$24:$A$43,0), PlayerForm!$X$5)="BLANK",
0),0)</f>
        <v>0</v>
      </c>
      <c r="G22" s="163" cm="1">
        <f t="array" ref="G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
),0)</f>
        <v>6.484097035040433</v>
      </c>
      <c r="H22" s="163" cm="1">
        <f t="array" ref="H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),
_xlfn.IFS(
INDEX(FixtureTicker!$B$24:$AM$43, MATCH($B22, FixtureTicker!$A$24:$A$43), PlayerForm!$X$5+2)="H",
_xlfn.XLOOKUP($E22, PlayerForm!$D$3:$D$394, PlayerForm!$Q$3:$Q$394)*
_xlfn.XLOOKUP(
INDEX(FixtureTicker!$B$3:$AM$22, MATCH($B22, FixtureTicker!$A$3:$A$22), PlayerForm!$X$5+2),
 TeamForm!$B$4:$B$23, TeamForm!$AD$4:$AD$23),
INDEX(FixtureTicker!$B$24:$AM$43, MATCH($B22, FixtureTicker!$A$24:$A$43), PlayerForm!$X$5+2)="A",
_xlfn.XLOOKUP($E22, PlayerForm!$D$3:$D$394, PlayerForm!$R$3:$R$394)*
_xlfn.XLOOKUP(
INDEX(FixtureTicker!$B$3:$AM$22, MATCH($B22, FixtureTicker!$A$3:$A$22), PlayerForm!$X$5+2),
 TeamForm!$B$4:$B$23, TeamForm!$AB$4:$AB$23),
INDEX(FixtureTicker!$B$24:$AM$43, MATCH($B22, FixtureTicker!$A$24:$A$43), PlayerForm!$X$5+2)="BLANK",
0
),
_xlfn.IFS(
INDEX(FixtureTicker!$B$24:$AM$43, MATCH($B22, FixtureTicker!$A$24:$A$43), PlayerForm!$X$5+3)="H",
_xlfn.XLOOKUP($E22, PlayerForm!$D$3:$D$394, PlayerForm!$Q$3:$Q$394)*
_xlfn.XLOOKUP(
INDEX(FixtureTicker!$B$3:$AM$22, MATCH($B22, FixtureTicker!$A$3:$A$22), PlayerForm!$X$5+3),
 TeamForm!$B$4:$B$23, TeamForm!$AD$4:$AD$23),
INDEX(FixtureTicker!$B$24:$AM$43, MATCH($B22, FixtureTicker!$A$24:$A$43), PlayerForm!$X$5+3)="A",
_xlfn.XLOOKUP($E22, PlayerForm!$D$3:$D$394, PlayerForm!$R$3:$R$394)*
_xlfn.XLOOKUP(
INDEX(FixtureTicker!$B$3:$AM$22, MATCH($B22, FixtureTicker!$A$3:$A$22), PlayerForm!$X$5+3),
 TeamForm!$B$4:$B$23, TeamForm!$AB$4:$AB$23),
INDEX(FixtureTicker!$B$24:$AM$43, MATCH($B22, FixtureTicker!$A$24:$A$43), PlayerForm!$X$5+3)="BLANK",
0
)
),0)</f>
        <v>56.204111486413943</v>
      </c>
      <c r="I22" s="163" cm="1">
        <f t="array" ref="I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),
_xlfn.IFS(
INDEX(FixtureTicker!$B$24:$AM$43, MATCH($B22, FixtureTicker!$A$24:$A$43), PlayerForm!$X$5+2)="H",
_xlfn.XLOOKUP($E22, PlayerForm!$D$3:$D$394, PlayerForm!$Q$3:$Q$394)*
_xlfn.XLOOKUP(
INDEX(FixtureTicker!$B$3:$AM$22, MATCH($B22, FixtureTicker!$A$3:$A$22), PlayerForm!$X$5+2),
 TeamForm!$B$4:$B$23, TeamForm!$AD$4:$AD$23),
INDEX(FixtureTicker!$B$24:$AM$43, MATCH($B22, FixtureTicker!$A$24:$A$43), PlayerForm!$X$5+2)="A",
_xlfn.XLOOKUP($E22, PlayerForm!$D$3:$D$394, PlayerForm!$R$3:$R$394)*
_xlfn.XLOOKUP(
INDEX(FixtureTicker!$B$3:$AM$22, MATCH($B22, FixtureTicker!$A$3:$A$22), PlayerForm!$X$5+2),
 TeamForm!$B$4:$B$23, TeamForm!$AB$4:$AB$23),
INDEX(FixtureTicker!$B$24:$AM$43, MATCH($B22, FixtureTicker!$A$24:$A$43), PlayerForm!$X$5+2)="BLANK",
0
),
_xlfn.IFS(
INDEX(FixtureTicker!$B$24:$AM$43, MATCH($B22, FixtureTicker!$A$24:$A$43), PlayerForm!$X$5+3)="H",
_xlfn.XLOOKUP($E22, PlayerForm!$D$3:$D$394, PlayerForm!$Q$3:$Q$394)*
_xlfn.XLOOKUP(
INDEX(FixtureTicker!$B$3:$AM$22, MATCH($B22, FixtureTicker!$A$3:$A$22), PlayerForm!$X$5+3),
 TeamForm!$B$4:$B$23, TeamForm!$AD$4:$AD$23),
INDEX(FixtureTicker!$B$24:$AM$43, MATCH($B22, FixtureTicker!$A$24:$A$43), PlayerForm!$X$5+3)="A",
_xlfn.XLOOKUP($E22, PlayerForm!$D$3:$D$394, PlayerForm!$R$3:$R$394)*
_xlfn.XLOOKUP(
INDEX(FixtureTicker!$B$3:$AM$22, MATCH($B22, FixtureTicker!$A$3:$A$22), PlayerForm!$X$5+3),
 TeamForm!$B$4:$B$23, TeamForm!$AB$4:$AB$23),
INDEX(FixtureTicker!$B$24:$AM$43, MATCH($B22, FixtureTicker!$A$24:$A$43), PlayerForm!$X$5+3)="BLANK",
0
),
_xlfn.IFS(
INDEX(FixtureTicker!$B$24:$AM$43, MATCH($B22, FixtureTicker!$A$24:$A$43), PlayerForm!$X$5+4)="H",
_xlfn.XLOOKUP($E22, PlayerForm!$D$3:$D$394, PlayerForm!$Q$3:$Q$394)*
_xlfn.XLOOKUP(
INDEX(FixtureTicker!$B$3:$AM$22, MATCH($B22, FixtureTicker!$A$3:$A$22), PlayerForm!$X$5+4),
 TeamForm!$B$4:$B$23, TeamForm!$AD$4:$AD$23),
INDEX(FixtureTicker!$B$24:$AM$43, MATCH($B22, FixtureTicker!$A$24:$A$43), PlayerForm!$X$5+4)="A",
_xlfn.XLOOKUP($E22, PlayerForm!$D$3:$D$394, PlayerForm!$R$3:$R$394)*
_xlfn.XLOOKUP(
INDEX(FixtureTicker!$B$3:$AM$22, MATCH($B22, FixtureTicker!$A$3:$A$22), PlayerForm!$X$5+4),
 TeamForm!$B$4:$B$23, TeamForm!$AB$4:$AB$23),
INDEX(FixtureTicker!$B$24:$AM$43, MATCH($B22, FixtureTicker!$A$24:$A$43), PlayerForm!$X$5+4)="BLANK",
0
),
_xlfn.IFS(
INDEX(FixtureTicker!$B$24:$AM$43, MATCH($B22, FixtureTicker!$A$24:$A$43), PlayerForm!$X$5+5)="H",
_xlfn.XLOOKUP($E22, PlayerForm!$D$3:$D$394, PlayerForm!$Q$3:$Q$394)*
_xlfn.XLOOKUP(
INDEX(FixtureTicker!$B$3:$AM$22, MATCH($B22, FixtureTicker!$A$3:$A$22), PlayerForm!$X$5+5),
 TeamForm!$B$4:$B$23, TeamForm!$AD$4:$AD$23),
INDEX(FixtureTicker!$B$24:$AM$43, MATCH($B22, FixtureTicker!$A$24:$A$43), PlayerForm!$X$5+5)="A",
_xlfn.XLOOKUP($E22, PlayerForm!$D$3:$D$394, PlayerForm!$R$3:$R$394)*
_xlfn.XLOOKUP(
INDEX(FixtureTicker!$B$3:$AM$22, MATCH($B22, FixtureTicker!$A$3:$A$22), PlayerForm!$X$5+5),
 TeamForm!$B$4:$B$23, TeamForm!$AB$4:$AB$23),
INDEX(FixtureTicker!$B$24:$AM$43, MATCH($B22, FixtureTicker!$A$24:$A$43), PlayerForm!$X$5+5)="BLANK",
0
)
),0)</f>
        <v>105.08929712995376</v>
      </c>
      <c r="J22" s="163" cm="1">
        <f t="array" ref="J22">IFERROR(0.01*SUM(
_xlfn.IFS(
INDEX(FixtureTicker!$B$24:$AM$43, MATCH($B22, FixtureTicker!$A$24:$A$43), PlayerForm!$X$5)="H",
_xlfn.XLOOKUP($E22, PlayerForm!$D$3:$D$394, PlayerForm!$Q$3:$Q$394)*
_xlfn.XLOOKUP(
INDEX(FixtureTicker!$B$3:$AM$22, MATCH($B22, FixtureTicker!$A$3:$A$22), PlayerForm!$X$5),
 TeamForm!$B$4:$B$23, TeamForm!$AD$4:$AD$23),
INDEX(FixtureTicker!$B$24:$AM$43, MATCH($B22, FixtureTicker!$A$24:$A$43), PlayerForm!$X$5)="A",
_xlfn.XLOOKUP($E22, PlayerForm!$D$3:$D$394, PlayerForm!$R$3:$R$394)*
_xlfn.XLOOKUP(
INDEX(FixtureTicker!$B$3:$AM$22, MATCH($B22, FixtureTicker!$A$3:$A$22), PlayerForm!$X$5),
 TeamForm!$B$4:$B$23, TeamForm!$AB$4:$AB$23),
INDEX(FixtureTicker!$B$24:$AM$43, MATCH($B22, FixtureTicker!$A$24:$A$43), PlayerForm!$X$5)="BLANK",
0
),
_xlfn.IFS(
INDEX(FixtureTicker!$B$24:$AM$43, MATCH($B22, FixtureTicker!$A$24:$A$43), PlayerForm!$X$5+1)="H",
_xlfn.XLOOKUP($E22, PlayerForm!$D$3:$D$394, PlayerForm!$Q$3:$Q$394)*
_xlfn.XLOOKUP(
INDEX(FixtureTicker!$B$3:$AM$22, MATCH($B22, FixtureTicker!$A$3:$A$22), PlayerForm!$X$5+1),
 TeamForm!$B$4:$B$23, TeamForm!$AD$4:$AD$23),
INDEX(FixtureTicker!$B$24:$AM$43, MATCH($B22, FixtureTicker!$A$24:$A$43), PlayerForm!$X$5+1)="A",
_xlfn.XLOOKUP($E22, PlayerForm!$D$3:$D$394, PlayerForm!$R$3:$R$394)*
_xlfn.XLOOKUP(
INDEX(FixtureTicker!$B$3:$AM$22, MATCH($B22, FixtureTicker!$A$3:$A$22), PlayerForm!$X$5+1),
 TeamForm!$B$4:$B$23, TeamForm!$AB$4:$AB$23),
INDEX(FixtureTicker!$B$24:$AM$43, MATCH($B22, FixtureTicker!$A$24:$A$43), PlayerForm!$X$5+1)="BLANK",
0
),
_xlfn.IFS(
INDEX(FixtureTicker!$B$24:$AM$43, MATCH($B22, FixtureTicker!$A$24:$A$43), PlayerForm!$X$5+2)="H",
_xlfn.XLOOKUP($E22, PlayerForm!$D$3:$D$394, PlayerForm!$Q$3:$Q$394)*
_xlfn.XLOOKUP(
INDEX(FixtureTicker!$B$3:$AM$22, MATCH($B22, FixtureTicker!$A$3:$A$22), PlayerForm!$X$5+2),
 TeamForm!$B$4:$B$23, TeamForm!$AD$4:$AD$23),
INDEX(FixtureTicker!$B$24:$AM$43, MATCH($B22, FixtureTicker!$A$24:$A$43), PlayerForm!$X$5+2)="A",
_xlfn.XLOOKUP($E22, PlayerForm!$D$3:$D$394, PlayerForm!$R$3:$R$394)*
_xlfn.XLOOKUP(
INDEX(FixtureTicker!$B$3:$AM$22, MATCH($B22, FixtureTicker!$A$3:$A$22), PlayerForm!$X$5+2),
 TeamForm!$B$4:$B$23, TeamForm!$AB$4:$AB$23),
INDEX(FixtureTicker!$B$24:$AM$43, MATCH($B22, FixtureTicker!$A$24:$A$43), PlayerForm!$X$5+2)="BLANK",
0
),
_xlfn.IFS(
INDEX(FixtureTicker!$B$24:$AM$43, MATCH($B22, FixtureTicker!$A$24:$A$43), PlayerForm!$X$5+3)="H",
_xlfn.XLOOKUP($E22, PlayerForm!$D$3:$D$394, PlayerForm!$Q$3:$Q$394)*
_xlfn.XLOOKUP(
INDEX(FixtureTicker!$B$3:$AM$22, MATCH($B22, FixtureTicker!$A$3:$A$22), PlayerForm!$X$5+3),
 TeamForm!$B$4:$B$23, TeamForm!$AD$4:$AD$23),
INDEX(FixtureTicker!$B$24:$AM$43, MATCH($B22, FixtureTicker!$A$24:$A$43), PlayerForm!$X$5+3)="A",
_xlfn.XLOOKUP($E22, PlayerForm!$D$3:$D$394, PlayerForm!$R$3:$R$394)*
_xlfn.XLOOKUP(
INDEX(FixtureTicker!$B$3:$AM$22, MATCH($B22, FixtureTicker!$A$3:$A$22), PlayerForm!$X$5+3),
 TeamForm!$B$4:$B$23, TeamForm!$AB$4:$AB$23),
INDEX(FixtureTicker!$B$24:$AM$43, MATCH($B22, FixtureTicker!$A$24:$A$43), PlayerForm!$X$5+3)="BLANK",
0
),
_xlfn.IFS(
INDEX(FixtureTicker!$B$24:$AM$43, MATCH($B22, FixtureTicker!$A$24:$A$43), PlayerForm!$X$5+4)="H",
_xlfn.XLOOKUP($E22, PlayerForm!$D$3:$D$394, PlayerForm!$Q$3:$Q$394)*
_xlfn.XLOOKUP(
INDEX(FixtureTicker!$B$3:$AM$22, MATCH($B22, FixtureTicker!$A$3:$A$22), PlayerForm!$X$5+4),
 TeamForm!$B$4:$B$23, TeamForm!$AD$4:$AD$23),
INDEX(FixtureTicker!$B$24:$AM$43, MATCH($B22, FixtureTicker!$A$24:$A$43), PlayerForm!$X$5+4)="A",
_xlfn.XLOOKUP($E22, PlayerForm!$D$3:$D$394, PlayerForm!$R$3:$R$394)*
_xlfn.XLOOKUP(
INDEX(FixtureTicker!$B$3:$AM$22, MATCH($B22, FixtureTicker!$A$3:$A$22), PlayerForm!$X$5+4),
 TeamForm!$B$4:$B$23, TeamForm!$AB$4:$AB$23),
INDEX(FixtureTicker!$B$24:$AM$43, MATCH($B22, FixtureTicker!$A$24:$A$43), PlayerForm!$X$5+4)="BLANK",
0
),
_xlfn.IFS(
INDEX(FixtureTicker!$B$24:$AM$43, MATCH($B22, FixtureTicker!$A$24:$A$43), PlayerForm!$X$5+5)="H",
_xlfn.XLOOKUP($E22, PlayerForm!$D$3:$D$394, PlayerForm!$Q$3:$Q$394)*
_xlfn.XLOOKUP(
INDEX(FixtureTicker!$B$3:$AM$22, MATCH($B22, FixtureTicker!$A$3:$A$22), PlayerForm!$X$5+5),
 TeamForm!$B$4:$B$23, TeamForm!$AD$4:$AD$23),
INDEX(FixtureTicker!$B$24:$AM$43, MATCH($B22, FixtureTicker!$A$24:$A$43), PlayerForm!$X$5+5)="A",
_xlfn.XLOOKUP($E22, PlayerForm!$D$3:$D$394, PlayerForm!$R$3:$R$394)*
_xlfn.XLOOKUP(
INDEX(FixtureTicker!$B$3:$AM$22, MATCH($B22, FixtureTicker!$A$3:$A$22), PlayerForm!$X$5+5),
 TeamForm!$B$4:$B$23, TeamForm!$AB$4:$AB$23),
INDEX(FixtureTicker!$B$24:$AM$43, MATCH($B22, FixtureTicker!$A$24:$A$43), PlayerForm!$X$5+5)="BLANK",
0
),
_xlfn.IFS(
INDEX(FixtureTicker!$B$24:$AM$43, MATCH($B22, FixtureTicker!$A$24:$A$43), PlayerForm!$X$5+6)="H",
_xlfn.XLOOKUP($E22, PlayerForm!$D$3:$D$394, PlayerForm!$Q$3:$Q$394)*
_xlfn.XLOOKUP(
INDEX(FixtureTicker!$B$3:$AM$22, MATCH($B22, FixtureTicker!$A$3:$A$22), PlayerForm!$X$5+6),
 TeamForm!$B$4:$B$23, TeamForm!$AD$4:$AD$23),
INDEX(FixtureTicker!$B$24:$AM$43, MATCH($B22, FixtureTicker!$A$24:$A$43), PlayerForm!$X$5+6)="A",
_xlfn.XLOOKUP($E22, PlayerForm!$D$3:$D$394, PlayerForm!$R$3:$R$394)*
_xlfn.XLOOKUP(
INDEX(FixtureTicker!$B$3:$AM$22, MATCH($B22, FixtureTicker!$A$3:$A$22), PlayerForm!$X$5+6),
 TeamForm!$B$4:$B$23, TeamForm!$AB$4:$AB$23),
INDEX(FixtureTicker!$B$24:$AM$43, MATCH($B22, FixtureTicker!$A$24:$A$43), PlayerForm!$X$5+6)="BLANK",
0
),
_xlfn.IFS(
INDEX(FixtureTicker!$B$24:$AM$43, MATCH($B22, FixtureTicker!$A$24:$A$43), PlayerForm!$X$5+7)="H",
_xlfn.XLOOKUP($E22, PlayerForm!$D$3:$D$394, PlayerForm!$Q$3:$Q$394)*
_xlfn.XLOOKUP(
INDEX(FixtureTicker!$B$3:$AM$22, MATCH($B22, FixtureTicker!$A$3:$A$22), PlayerForm!$X$5+7),
 TeamForm!$B$4:$B$23, TeamForm!$AD$4:$AD$23),
INDEX(FixtureTicker!$B$24:$AM$43, MATCH($B22, FixtureTicker!$A$24:$A$43), PlayerForm!$X$5+7)="A",
_xlfn.XLOOKUP($E22, PlayerForm!$D$3:$D$394, PlayerForm!$R$3:$R$394)*
_xlfn.XLOOKUP(
INDEX(FixtureTicker!$B$3:$AM$22, MATCH($B22, FixtureTicker!$A$3:$A$22), PlayerForm!$X$5+7),
 TeamForm!$B$4:$B$23, TeamForm!$AB$4:$AB$23),
INDEX(FixtureTicker!$B$24:$AM$43, MATCH($B22, FixtureTicker!$A$24:$A$43), PlayerForm!$X$5+7)="BLANK",
0
)
),0)</f>
        <v>143.63698345450638</v>
      </c>
    </row>
    <row r="23" spans="1:10">
      <c r="A23" s="55">
        <v>16</v>
      </c>
      <c r="B23" s="55" t="str">
        <f>_xlfn.XLOOKUP($A23, PlayerData!$B$3:$B$394, PlayerData!C$3:C$394)</f>
        <v>BHA</v>
      </c>
      <c r="C23" s="55" t="str">
        <f>_xlfn.XLOOKUP($A23, PlayerData!$B$3:$B$394, PlayerData!D$3:D$394)</f>
        <v>F</v>
      </c>
      <c r="D23" s="55">
        <f>_xlfn.XLOOKUP($A23, PlayerData!$B:$B, PlayerData!F:F,,,-1)</f>
        <v>6.5</v>
      </c>
      <c r="E23" s="31" t="str">
        <f>_xlfn.XLOOKUP($A23, PlayerData!$B$3:$B$394, PlayerData!E$3:E$394)</f>
        <v>Maupay</v>
      </c>
      <c r="F23" s="164" cm="1">
        <f t="array" ref="F23">IFERROR(0.01*_xlfn.IFS(
INDEX(FixtureTicker!$B$24:$AM$43, MATCH($B23, FixtureTicker!$A$24:$A$43, 0), PlayerForm!$X$5)="H",
_xlfn.XLOOKUP($E23, PlayerForm!$D$3:$D$394, PlayerForm!$Q$3:$Q$394)*
_xlfn.XLOOKUP(
INDEX(FixtureTicker!$B$3:$AM$22, MATCH($B23, FixtureTicker!$A$3:$A$22,0), PlayerForm!$X$5),
 TeamForm!$B$4:$B$23, TeamForm!$AD$4:$AD$23),
INDEX(FixtureTicker!$B$24:$AM$43, MATCH($B23, FixtureTicker!$A$24:$A$43,0), PlayerForm!$X$5)="A",
_xlfn.XLOOKUP($E23, PlayerForm!$D$3:$D$394, PlayerForm!$R$3:$R$394)*
_xlfn.XLOOKUP(
INDEX(FixtureTicker!$B$3:$AM$22, MATCH($B23, FixtureTicker!$A$3:$A$22,0), PlayerForm!$X$5),
 TeamForm!$B$4:$B$23, TeamForm!$AB$4:$AB$23),
INDEX(FixtureTicker!$B$24:$AM$43, MATCH($B23, FixtureTicker!$A$24:$A$43,0), PlayerForm!$X$5)="BLANK",
0),0)</f>
        <v>22.99846605947555</v>
      </c>
      <c r="G23" s="163" cm="1">
        <f t="array" ref="G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
),0)</f>
        <v>37.725154826502639</v>
      </c>
      <c r="H23" s="163" cm="1">
        <f t="array" ref="H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),
_xlfn.IFS(
INDEX(FixtureTicker!$B$24:$AM$43, MATCH($B23, FixtureTicker!$A$24:$A$43), PlayerForm!$X$5+2)="H",
_xlfn.XLOOKUP($E23, PlayerForm!$D$3:$D$394, PlayerForm!$Q$3:$Q$394)*
_xlfn.XLOOKUP(
INDEX(FixtureTicker!$B$3:$AM$22, MATCH($B23, FixtureTicker!$A$3:$A$22), PlayerForm!$X$5+2),
 TeamForm!$B$4:$B$23, TeamForm!$AD$4:$AD$23),
INDEX(FixtureTicker!$B$24:$AM$43, MATCH($B23, FixtureTicker!$A$24:$A$43), PlayerForm!$X$5+2)="A",
_xlfn.XLOOKUP($E23, PlayerForm!$D$3:$D$394, PlayerForm!$R$3:$R$394)*
_xlfn.XLOOKUP(
INDEX(FixtureTicker!$B$3:$AM$22, MATCH($B23, FixtureTicker!$A$3:$A$22), PlayerForm!$X$5+2),
 TeamForm!$B$4:$B$23, TeamForm!$AB$4:$AB$23),
INDEX(FixtureTicker!$B$24:$AM$43, MATCH($B23, FixtureTicker!$A$24:$A$43), PlayerForm!$X$5+2)="BLANK",
0
),
_xlfn.IFS(
INDEX(FixtureTicker!$B$24:$AM$43, MATCH($B23, FixtureTicker!$A$24:$A$43), PlayerForm!$X$5+3)="H",
_xlfn.XLOOKUP($E23, PlayerForm!$D$3:$D$394, PlayerForm!$Q$3:$Q$394)*
_xlfn.XLOOKUP(
INDEX(FixtureTicker!$B$3:$AM$22, MATCH($B23, FixtureTicker!$A$3:$A$22), PlayerForm!$X$5+3),
 TeamForm!$B$4:$B$23, TeamForm!$AD$4:$AD$23),
INDEX(FixtureTicker!$B$24:$AM$43, MATCH($B23, FixtureTicker!$A$24:$A$43), PlayerForm!$X$5+3)="A",
_xlfn.XLOOKUP($E23, PlayerForm!$D$3:$D$394, PlayerForm!$R$3:$R$394)*
_xlfn.XLOOKUP(
INDEX(FixtureTicker!$B$3:$AM$22, MATCH($B23, FixtureTicker!$A$3:$A$22), PlayerForm!$X$5+3),
 TeamForm!$B$4:$B$23, TeamForm!$AB$4:$AB$23),
INDEX(FixtureTicker!$B$24:$AM$43, MATCH($B23, FixtureTicker!$A$24:$A$43), PlayerForm!$X$5+3)="BLANK",
0
)
),0)</f>
        <v>60.152739124531728</v>
      </c>
      <c r="I23" s="163" cm="1">
        <f t="array" ref="I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),
_xlfn.IFS(
INDEX(FixtureTicker!$B$24:$AM$43, MATCH($B23, FixtureTicker!$A$24:$A$43), PlayerForm!$X$5+2)="H",
_xlfn.XLOOKUP($E23, PlayerForm!$D$3:$D$394, PlayerForm!$Q$3:$Q$394)*
_xlfn.XLOOKUP(
INDEX(FixtureTicker!$B$3:$AM$22, MATCH($B23, FixtureTicker!$A$3:$A$22), PlayerForm!$X$5+2),
 TeamForm!$B$4:$B$23, TeamForm!$AD$4:$AD$23),
INDEX(FixtureTicker!$B$24:$AM$43, MATCH($B23, FixtureTicker!$A$24:$A$43), PlayerForm!$X$5+2)="A",
_xlfn.XLOOKUP($E23, PlayerForm!$D$3:$D$394, PlayerForm!$R$3:$R$394)*
_xlfn.XLOOKUP(
INDEX(FixtureTicker!$B$3:$AM$22, MATCH($B23, FixtureTicker!$A$3:$A$22), PlayerForm!$X$5+2),
 TeamForm!$B$4:$B$23, TeamForm!$AB$4:$AB$23),
INDEX(FixtureTicker!$B$24:$AM$43, MATCH($B23, FixtureTicker!$A$24:$A$43), PlayerForm!$X$5+2)="BLANK",
0
),
_xlfn.IFS(
INDEX(FixtureTicker!$B$24:$AM$43, MATCH($B23, FixtureTicker!$A$24:$A$43), PlayerForm!$X$5+3)="H",
_xlfn.XLOOKUP($E23, PlayerForm!$D$3:$D$394, PlayerForm!$Q$3:$Q$394)*
_xlfn.XLOOKUP(
INDEX(FixtureTicker!$B$3:$AM$22, MATCH($B23, FixtureTicker!$A$3:$A$22), PlayerForm!$X$5+3),
 TeamForm!$B$4:$B$23, TeamForm!$AD$4:$AD$23),
INDEX(FixtureTicker!$B$24:$AM$43, MATCH($B23, FixtureTicker!$A$24:$A$43), PlayerForm!$X$5+3)="A",
_xlfn.XLOOKUP($E23, PlayerForm!$D$3:$D$394, PlayerForm!$R$3:$R$394)*
_xlfn.XLOOKUP(
INDEX(FixtureTicker!$B$3:$AM$22, MATCH($B23, FixtureTicker!$A$3:$A$22), PlayerForm!$X$5+3),
 TeamForm!$B$4:$B$23, TeamForm!$AB$4:$AB$23),
INDEX(FixtureTicker!$B$24:$AM$43, MATCH($B23, FixtureTicker!$A$24:$A$43), PlayerForm!$X$5+3)="BLANK",
0
),
_xlfn.IFS(
INDEX(FixtureTicker!$B$24:$AM$43, MATCH($B23, FixtureTicker!$A$24:$A$43), PlayerForm!$X$5+4)="H",
_xlfn.XLOOKUP($E23, PlayerForm!$D$3:$D$394, PlayerForm!$Q$3:$Q$394)*
_xlfn.XLOOKUP(
INDEX(FixtureTicker!$B$3:$AM$22, MATCH($B23, FixtureTicker!$A$3:$A$22), PlayerForm!$X$5+4),
 TeamForm!$B$4:$B$23, TeamForm!$AD$4:$AD$23),
INDEX(FixtureTicker!$B$24:$AM$43, MATCH($B23, FixtureTicker!$A$24:$A$43), PlayerForm!$X$5+4)="A",
_xlfn.XLOOKUP($E23, PlayerForm!$D$3:$D$394, PlayerForm!$R$3:$R$394)*
_xlfn.XLOOKUP(
INDEX(FixtureTicker!$B$3:$AM$22, MATCH($B23, FixtureTicker!$A$3:$A$22), PlayerForm!$X$5+4),
 TeamForm!$B$4:$B$23, TeamForm!$AB$4:$AB$23),
INDEX(FixtureTicker!$B$24:$AM$43, MATCH($B23, FixtureTicker!$A$24:$A$43), PlayerForm!$X$5+4)="BLANK",
0
),
_xlfn.IFS(
INDEX(FixtureTicker!$B$24:$AM$43, MATCH($B23, FixtureTicker!$A$24:$A$43), PlayerForm!$X$5+5)="H",
_xlfn.XLOOKUP($E23, PlayerForm!$D$3:$D$394, PlayerForm!$Q$3:$Q$394)*
_xlfn.XLOOKUP(
INDEX(FixtureTicker!$B$3:$AM$22, MATCH($B23, FixtureTicker!$A$3:$A$22), PlayerForm!$X$5+5),
 TeamForm!$B$4:$B$23, TeamForm!$AD$4:$AD$23),
INDEX(FixtureTicker!$B$24:$AM$43, MATCH($B23, FixtureTicker!$A$24:$A$43), PlayerForm!$X$5+5)="A",
_xlfn.XLOOKUP($E23, PlayerForm!$D$3:$D$394, PlayerForm!$R$3:$R$394)*
_xlfn.XLOOKUP(
INDEX(FixtureTicker!$B$3:$AM$22, MATCH($B23, FixtureTicker!$A$3:$A$22), PlayerForm!$X$5+5),
 TeamForm!$B$4:$B$23, TeamForm!$AB$4:$AB$23),
INDEX(FixtureTicker!$B$24:$AM$43, MATCH($B23, FixtureTicker!$A$24:$A$43), PlayerForm!$X$5+5)="BLANK",
0
)
),0)</f>
        <v>102.52736892054519</v>
      </c>
      <c r="J23" s="163" cm="1">
        <f t="array" ref="J23">IFERROR(0.01*SUM(
_xlfn.IFS(
INDEX(FixtureTicker!$B$24:$AM$43, MATCH($B23, FixtureTicker!$A$24:$A$43), PlayerForm!$X$5)="H",
_xlfn.XLOOKUP($E23, PlayerForm!$D$3:$D$394, PlayerForm!$Q$3:$Q$394)*
_xlfn.XLOOKUP(
INDEX(FixtureTicker!$B$3:$AM$22, MATCH($B23, FixtureTicker!$A$3:$A$22), PlayerForm!$X$5),
 TeamForm!$B$4:$B$23, TeamForm!$AD$4:$AD$23),
INDEX(FixtureTicker!$B$24:$AM$43, MATCH($B23, FixtureTicker!$A$24:$A$43), PlayerForm!$X$5)="A",
_xlfn.XLOOKUP($E23, PlayerForm!$D$3:$D$394, PlayerForm!$R$3:$R$394)*
_xlfn.XLOOKUP(
INDEX(FixtureTicker!$B$3:$AM$22, MATCH($B23, FixtureTicker!$A$3:$A$22), PlayerForm!$X$5),
 TeamForm!$B$4:$B$23, TeamForm!$AB$4:$AB$23),
INDEX(FixtureTicker!$B$24:$AM$43, MATCH($B23, FixtureTicker!$A$24:$A$43), PlayerForm!$X$5)="BLANK",
0
),
_xlfn.IFS(
INDEX(FixtureTicker!$B$24:$AM$43, MATCH($B23, FixtureTicker!$A$24:$A$43), PlayerForm!$X$5+1)="H",
_xlfn.XLOOKUP($E23, PlayerForm!$D$3:$D$394, PlayerForm!$Q$3:$Q$394)*
_xlfn.XLOOKUP(
INDEX(FixtureTicker!$B$3:$AM$22, MATCH($B23, FixtureTicker!$A$3:$A$22), PlayerForm!$X$5+1),
 TeamForm!$B$4:$B$23, TeamForm!$AD$4:$AD$23),
INDEX(FixtureTicker!$B$24:$AM$43, MATCH($B23, FixtureTicker!$A$24:$A$43), PlayerForm!$X$5+1)="A",
_xlfn.XLOOKUP($E23, PlayerForm!$D$3:$D$394, PlayerForm!$R$3:$R$394)*
_xlfn.XLOOKUP(
INDEX(FixtureTicker!$B$3:$AM$22, MATCH($B23, FixtureTicker!$A$3:$A$22), PlayerForm!$X$5+1),
 TeamForm!$B$4:$B$23, TeamForm!$AB$4:$AB$23),
INDEX(FixtureTicker!$B$24:$AM$43, MATCH($B23, FixtureTicker!$A$24:$A$43), PlayerForm!$X$5+1)="BLANK",
0
),
_xlfn.IFS(
INDEX(FixtureTicker!$B$24:$AM$43, MATCH($B23, FixtureTicker!$A$24:$A$43), PlayerForm!$X$5+2)="H",
_xlfn.XLOOKUP($E23, PlayerForm!$D$3:$D$394, PlayerForm!$Q$3:$Q$394)*
_xlfn.XLOOKUP(
INDEX(FixtureTicker!$B$3:$AM$22, MATCH($B23, FixtureTicker!$A$3:$A$22), PlayerForm!$X$5+2),
 TeamForm!$B$4:$B$23, TeamForm!$AD$4:$AD$23),
INDEX(FixtureTicker!$B$24:$AM$43, MATCH($B23, FixtureTicker!$A$24:$A$43), PlayerForm!$X$5+2)="A",
_xlfn.XLOOKUP($E23, PlayerForm!$D$3:$D$394, PlayerForm!$R$3:$R$394)*
_xlfn.XLOOKUP(
INDEX(FixtureTicker!$B$3:$AM$22, MATCH($B23, FixtureTicker!$A$3:$A$22), PlayerForm!$X$5+2),
 TeamForm!$B$4:$B$23, TeamForm!$AB$4:$AB$23),
INDEX(FixtureTicker!$B$24:$AM$43, MATCH($B23, FixtureTicker!$A$24:$A$43), PlayerForm!$X$5+2)="BLANK",
0
),
_xlfn.IFS(
INDEX(FixtureTicker!$B$24:$AM$43, MATCH($B23, FixtureTicker!$A$24:$A$43), PlayerForm!$X$5+3)="H",
_xlfn.XLOOKUP($E23, PlayerForm!$D$3:$D$394, PlayerForm!$Q$3:$Q$394)*
_xlfn.XLOOKUP(
INDEX(FixtureTicker!$B$3:$AM$22, MATCH($B23, FixtureTicker!$A$3:$A$22), PlayerForm!$X$5+3),
 TeamForm!$B$4:$B$23, TeamForm!$AD$4:$AD$23),
INDEX(FixtureTicker!$B$24:$AM$43, MATCH($B23, FixtureTicker!$A$24:$A$43), PlayerForm!$X$5+3)="A",
_xlfn.XLOOKUP($E23, PlayerForm!$D$3:$D$394, PlayerForm!$R$3:$R$394)*
_xlfn.XLOOKUP(
INDEX(FixtureTicker!$B$3:$AM$22, MATCH($B23, FixtureTicker!$A$3:$A$22), PlayerForm!$X$5+3),
 TeamForm!$B$4:$B$23, TeamForm!$AB$4:$AB$23),
INDEX(FixtureTicker!$B$24:$AM$43, MATCH($B23, FixtureTicker!$A$24:$A$43), PlayerForm!$X$5+3)="BLANK",
0
),
_xlfn.IFS(
INDEX(FixtureTicker!$B$24:$AM$43, MATCH($B23, FixtureTicker!$A$24:$A$43), PlayerForm!$X$5+4)="H",
_xlfn.XLOOKUP($E23, PlayerForm!$D$3:$D$394, PlayerForm!$Q$3:$Q$394)*
_xlfn.XLOOKUP(
INDEX(FixtureTicker!$B$3:$AM$22, MATCH($B23, FixtureTicker!$A$3:$A$22), PlayerForm!$X$5+4),
 TeamForm!$B$4:$B$23, TeamForm!$AD$4:$AD$23),
INDEX(FixtureTicker!$B$24:$AM$43, MATCH($B23, FixtureTicker!$A$24:$A$43), PlayerForm!$X$5+4)="A",
_xlfn.XLOOKUP($E23, PlayerForm!$D$3:$D$394, PlayerForm!$R$3:$R$394)*
_xlfn.XLOOKUP(
INDEX(FixtureTicker!$B$3:$AM$22, MATCH($B23, FixtureTicker!$A$3:$A$22), PlayerForm!$X$5+4),
 TeamForm!$B$4:$B$23, TeamForm!$AB$4:$AB$23),
INDEX(FixtureTicker!$B$24:$AM$43, MATCH($B23, FixtureTicker!$A$24:$A$43), PlayerForm!$X$5+4)="BLANK",
0
),
_xlfn.IFS(
INDEX(FixtureTicker!$B$24:$AM$43, MATCH($B23, FixtureTicker!$A$24:$A$43), PlayerForm!$X$5+5)="H",
_xlfn.XLOOKUP($E23, PlayerForm!$D$3:$D$394, PlayerForm!$Q$3:$Q$394)*
_xlfn.XLOOKUP(
INDEX(FixtureTicker!$B$3:$AM$22, MATCH($B23, FixtureTicker!$A$3:$A$22), PlayerForm!$X$5+5),
 TeamForm!$B$4:$B$23, TeamForm!$AD$4:$AD$23),
INDEX(FixtureTicker!$B$24:$AM$43, MATCH($B23, FixtureTicker!$A$24:$A$43), PlayerForm!$X$5+5)="A",
_xlfn.XLOOKUP($E23, PlayerForm!$D$3:$D$394, PlayerForm!$R$3:$R$394)*
_xlfn.XLOOKUP(
INDEX(FixtureTicker!$B$3:$AM$22, MATCH($B23, FixtureTicker!$A$3:$A$22), PlayerForm!$X$5+5),
 TeamForm!$B$4:$B$23, TeamForm!$AB$4:$AB$23),
INDEX(FixtureTicker!$B$24:$AM$43, MATCH($B23, FixtureTicker!$A$24:$A$43), PlayerForm!$X$5+5)="BLANK",
0
),
_xlfn.IFS(
INDEX(FixtureTicker!$B$24:$AM$43, MATCH($B23, FixtureTicker!$A$24:$A$43), PlayerForm!$X$5+6)="H",
_xlfn.XLOOKUP($E23, PlayerForm!$D$3:$D$394, PlayerForm!$Q$3:$Q$394)*
_xlfn.XLOOKUP(
INDEX(FixtureTicker!$B$3:$AM$22, MATCH($B23, FixtureTicker!$A$3:$A$22), PlayerForm!$X$5+6),
 TeamForm!$B$4:$B$23, TeamForm!$AD$4:$AD$23),
INDEX(FixtureTicker!$B$24:$AM$43, MATCH($B23, FixtureTicker!$A$24:$A$43), PlayerForm!$X$5+6)="A",
_xlfn.XLOOKUP($E23, PlayerForm!$D$3:$D$394, PlayerForm!$R$3:$R$394)*
_xlfn.XLOOKUP(
INDEX(FixtureTicker!$B$3:$AM$22, MATCH($B23, FixtureTicker!$A$3:$A$22), PlayerForm!$X$5+6),
 TeamForm!$B$4:$B$23, TeamForm!$AB$4:$AB$23),
INDEX(FixtureTicker!$B$24:$AM$43, MATCH($B23, FixtureTicker!$A$24:$A$43), PlayerForm!$X$5+6)="BLANK",
0
),
_xlfn.IFS(
INDEX(FixtureTicker!$B$24:$AM$43, MATCH($B23, FixtureTicker!$A$24:$A$43), PlayerForm!$X$5+7)="H",
_xlfn.XLOOKUP($E23, PlayerForm!$D$3:$D$394, PlayerForm!$Q$3:$Q$394)*
_xlfn.XLOOKUP(
INDEX(FixtureTicker!$B$3:$AM$22, MATCH($B23, FixtureTicker!$A$3:$A$22), PlayerForm!$X$5+7),
 TeamForm!$B$4:$B$23, TeamForm!$AD$4:$AD$23),
INDEX(FixtureTicker!$B$24:$AM$43, MATCH($B23, FixtureTicker!$A$24:$A$43), PlayerForm!$X$5+7)="A",
_xlfn.XLOOKUP($E23, PlayerForm!$D$3:$D$394, PlayerForm!$R$3:$R$394)*
_xlfn.XLOOKUP(
INDEX(FixtureTicker!$B$3:$AM$22, MATCH($B23, FixtureTicker!$A$3:$A$22), PlayerForm!$X$5+7),
 TeamForm!$B$4:$B$23, TeamForm!$AB$4:$AB$23),
INDEX(FixtureTicker!$B$24:$AM$43, MATCH($B23, FixtureTicker!$A$24:$A$43), PlayerForm!$X$5+7)="BLANK",
0
)
),0)</f>
        <v>135.17466593194993</v>
      </c>
    </row>
    <row r="24" spans="1:10">
      <c r="A24" s="55">
        <v>61</v>
      </c>
      <c r="B24" s="55" t="str">
        <f>_xlfn.XLOOKUP($A24, PlayerData!$B$3:$B$394, PlayerData!C$3:C$394)</f>
        <v>CHE</v>
      </c>
      <c r="C24" s="55" t="str">
        <f>_xlfn.XLOOKUP($A24, PlayerData!$B$3:$B$394, PlayerData!D$3:D$394)</f>
        <v>M</v>
      </c>
      <c r="D24" s="55">
        <f>_xlfn.XLOOKUP($A24, PlayerData!$B:$B, PlayerData!F:F,,,-1)</f>
        <v>8.5</v>
      </c>
      <c r="E24" s="31" t="str">
        <f>_xlfn.XLOOKUP($A24, PlayerData!$B$3:$B$394, PlayerData!E$3:E$394)</f>
        <v>Pulisic</v>
      </c>
      <c r="F24" s="164" cm="1">
        <f t="array" ref="F24">IFERROR(0.01*_xlfn.IFS(
INDEX(FixtureTicker!$B$24:$AM$43, MATCH($B24, FixtureTicker!$A$24:$A$43, 0), PlayerForm!$X$5)="H",
_xlfn.XLOOKUP($E24, PlayerForm!$D$3:$D$394, PlayerForm!$Q$3:$Q$394)*
_xlfn.XLOOKUP(
INDEX(FixtureTicker!$B$3:$AM$22, MATCH($B24, FixtureTicker!$A$3:$A$22,0), PlayerForm!$X$5),
 TeamForm!$B$4:$B$23, TeamForm!$AD$4:$AD$23),
INDEX(FixtureTicker!$B$24:$AM$43, MATCH($B24, FixtureTicker!$A$24:$A$43,0), PlayerForm!$X$5)="A",
_xlfn.XLOOKUP($E24, PlayerForm!$D$3:$D$394, PlayerForm!$R$3:$R$394)*
_xlfn.XLOOKUP(
INDEX(FixtureTicker!$B$3:$AM$22, MATCH($B24, FixtureTicker!$A$3:$A$22,0), PlayerForm!$X$5),
 TeamForm!$B$4:$B$23, TeamForm!$AB$4:$AB$23),
INDEX(FixtureTicker!$B$24:$AM$43, MATCH($B24, FixtureTicker!$A$24:$A$43,0), PlayerForm!$X$5)="BLANK",
0),0)</f>
        <v>9.0972862911573849</v>
      </c>
      <c r="G24" s="163" cm="1">
        <f t="array" ref="G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
),0)</f>
        <v>29.795432775467397</v>
      </c>
      <c r="H24" s="163" cm="1">
        <f t="array" ref="H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),
_xlfn.IFS(
INDEX(FixtureTicker!$B$24:$AM$43, MATCH($B24, FixtureTicker!$A$24:$A$43), PlayerForm!$X$5+2)="H",
_xlfn.XLOOKUP($E24, PlayerForm!$D$3:$D$394, PlayerForm!$Q$3:$Q$394)*
_xlfn.XLOOKUP(
INDEX(FixtureTicker!$B$3:$AM$22, MATCH($B24, FixtureTicker!$A$3:$A$22), PlayerForm!$X$5+2),
 TeamForm!$B$4:$B$23, TeamForm!$AD$4:$AD$23),
INDEX(FixtureTicker!$B$24:$AM$43, MATCH($B24, FixtureTicker!$A$24:$A$43), PlayerForm!$X$5+2)="A",
_xlfn.XLOOKUP($E24, PlayerForm!$D$3:$D$394, PlayerForm!$R$3:$R$394)*
_xlfn.XLOOKUP(
INDEX(FixtureTicker!$B$3:$AM$22, MATCH($B24, FixtureTicker!$A$3:$A$22), PlayerForm!$X$5+2),
 TeamForm!$B$4:$B$23, TeamForm!$AB$4:$AB$23),
INDEX(FixtureTicker!$B$24:$AM$43, MATCH($B24, FixtureTicker!$A$24:$A$43), PlayerForm!$X$5+2)="BLANK",
0
),
_xlfn.IFS(
INDEX(FixtureTicker!$B$24:$AM$43, MATCH($B24, FixtureTicker!$A$24:$A$43), PlayerForm!$X$5+3)="H",
_xlfn.XLOOKUP($E24, PlayerForm!$D$3:$D$394, PlayerForm!$Q$3:$Q$394)*
_xlfn.XLOOKUP(
INDEX(FixtureTicker!$B$3:$AM$22, MATCH($B24, FixtureTicker!$A$3:$A$22), PlayerForm!$X$5+3),
 TeamForm!$B$4:$B$23, TeamForm!$AD$4:$AD$23),
INDEX(FixtureTicker!$B$24:$AM$43, MATCH($B24, FixtureTicker!$A$24:$A$43), PlayerForm!$X$5+3)="A",
_xlfn.XLOOKUP($E24, PlayerForm!$D$3:$D$394, PlayerForm!$R$3:$R$394)*
_xlfn.XLOOKUP(
INDEX(FixtureTicker!$B$3:$AM$22, MATCH($B24, FixtureTicker!$A$3:$A$22), PlayerForm!$X$5+3),
 TeamForm!$B$4:$B$23, TeamForm!$AB$4:$AB$23),
INDEX(FixtureTicker!$B$24:$AM$43, MATCH($B24, FixtureTicker!$A$24:$A$43), PlayerForm!$X$5+3)="BLANK",
0
)
),0)</f>
        <v>77.877980585542645</v>
      </c>
      <c r="I24" s="163" cm="1">
        <f t="array" ref="I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),
_xlfn.IFS(
INDEX(FixtureTicker!$B$24:$AM$43, MATCH($B24, FixtureTicker!$A$24:$A$43), PlayerForm!$X$5+2)="H",
_xlfn.XLOOKUP($E24, PlayerForm!$D$3:$D$394, PlayerForm!$Q$3:$Q$394)*
_xlfn.XLOOKUP(
INDEX(FixtureTicker!$B$3:$AM$22, MATCH($B24, FixtureTicker!$A$3:$A$22), PlayerForm!$X$5+2),
 TeamForm!$B$4:$B$23, TeamForm!$AD$4:$AD$23),
INDEX(FixtureTicker!$B$24:$AM$43, MATCH($B24, FixtureTicker!$A$24:$A$43), PlayerForm!$X$5+2)="A",
_xlfn.XLOOKUP($E24, PlayerForm!$D$3:$D$394, PlayerForm!$R$3:$R$394)*
_xlfn.XLOOKUP(
INDEX(FixtureTicker!$B$3:$AM$22, MATCH($B24, FixtureTicker!$A$3:$A$22), PlayerForm!$X$5+2),
 TeamForm!$B$4:$B$23, TeamForm!$AB$4:$AB$23),
INDEX(FixtureTicker!$B$24:$AM$43, MATCH($B24, FixtureTicker!$A$24:$A$43), PlayerForm!$X$5+2)="BLANK",
0
),
_xlfn.IFS(
INDEX(FixtureTicker!$B$24:$AM$43, MATCH($B24, FixtureTicker!$A$24:$A$43), PlayerForm!$X$5+3)="H",
_xlfn.XLOOKUP($E24, PlayerForm!$D$3:$D$394, PlayerForm!$Q$3:$Q$394)*
_xlfn.XLOOKUP(
INDEX(FixtureTicker!$B$3:$AM$22, MATCH($B24, FixtureTicker!$A$3:$A$22), PlayerForm!$X$5+3),
 TeamForm!$B$4:$B$23, TeamForm!$AD$4:$AD$23),
INDEX(FixtureTicker!$B$24:$AM$43, MATCH($B24, FixtureTicker!$A$24:$A$43), PlayerForm!$X$5+3)="A",
_xlfn.XLOOKUP($E24, PlayerForm!$D$3:$D$394, PlayerForm!$R$3:$R$394)*
_xlfn.XLOOKUP(
INDEX(FixtureTicker!$B$3:$AM$22, MATCH($B24, FixtureTicker!$A$3:$A$22), PlayerForm!$X$5+3),
 TeamForm!$B$4:$B$23, TeamForm!$AB$4:$AB$23),
INDEX(FixtureTicker!$B$24:$AM$43, MATCH($B24, FixtureTicker!$A$24:$A$43), PlayerForm!$X$5+3)="BLANK",
0
),
_xlfn.IFS(
INDEX(FixtureTicker!$B$24:$AM$43, MATCH($B24, FixtureTicker!$A$24:$A$43), PlayerForm!$X$5+4)="H",
_xlfn.XLOOKUP($E24, PlayerForm!$D$3:$D$394, PlayerForm!$Q$3:$Q$394)*
_xlfn.XLOOKUP(
INDEX(FixtureTicker!$B$3:$AM$22, MATCH($B24, FixtureTicker!$A$3:$A$22), PlayerForm!$X$5+4),
 TeamForm!$B$4:$B$23, TeamForm!$AD$4:$AD$23),
INDEX(FixtureTicker!$B$24:$AM$43, MATCH($B24, FixtureTicker!$A$24:$A$43), PlayerForm!$X$5+4)="A",
_xlfn.XLOOKUP($E24, PlayerForm!$D$3:$D$394, PlayerForm!$R$3:$R$394)*
_xlfn.XLOOKUP(
INDEX(FixtureTicker!$B$3:$AM$22, MATCH($B24, FixtureTicker!$A$3:$A$22), PlayerForm!$X$5+4),
 TeamForm!$B$4:$B$23, TeamForm!$AB$4:$AB$23),
INDEX(FixtureTicker!$B$24:$AM$43, MATCH($B24, FixtureTicker!$A$24:$A$43), PlayerForm!$X$5+4)="BLANK",
0
),
_xlfn.IFS(
INDEX(FixtureTicker!$B$24:$AM$43, MATCH($B24, FixtureTicker!$A$24:$A$43), PlayerForm!$X$5+5)="H",
_xlfn.XLOOKUP($E24, PlayerForm!$D$3:$D$394, PlayerForm!$Q$3:$Q$394)*
_xlfn.XLOOKUP(
INDEX(FixtureTicker!$B$3:$AM$22, MATCH($B24, FixtureTicker!$A$3:$A$22), PlayerForm!$X$5+5),
 TeamForm!$B$4:$B$23, TeamForm!$AD$4:$AD$23),
INDEX(FixtureTicker!$B$24:$AM$43, MATCH($B24, FixtureTicker!$A$24:$A$43), PlayerForm!$X$5+5)="A",
_xlfn.XLOOKUP($E24, PlayerForm!$D$3:$D$394, PlayerForm!$R$3:$R$394)*
_xlfn.XLOOKUP(
INDEX(FixtureTicker!$B$3:$AM$22, MATCH($B24, FixtureTicker!$A$3:$A$22), PlayerForm!$X$5+5),
 TeamForm!$B$4:$B$23, TeamForm!$AB$4:$AB$23),
INDEX(FixtureTicker!$B$24:$AM$43, MATCH($B24, FixtureTicker!$A$24:$A$43), PlayerForm!$X$5+5)="BLANK",
0
)
),0)</f>
        <v>102.27735339741939</v>
      </c>
      <c r="J24" s="163" cm="1">
        <f t="array" ref="J24">IFERROR(0.01*SUM(
_xlfn.IFS(
INDEX(FixtureTicker!$B$24:$AM$43, MATCH($B24, FixtureTicker!$A$24:$A$43), PlayerForm!$X$5)="H",
_xlfn.XLOOKUP($E24, PlayerForm!$D$3:$D$394, PlayerForm!$Q$3:$Q$394)*
_xlfn.XLOOKUP(
INDEX(FixtureTicker!$B$3:$AM$22, MATCH($B24, FixtureTicker!$A$3:$A$22), PlayerForm!$X$5),
 TeamForm!$B$4:$B$23, TeamForm!$AD$4:$AD$23),
INDEX(FixtureTicker!$B$24:$AM$43, MATCH($B24, FixtureTicker!$A$24:$A$43), PlayerForm!$X$5)="A",
_xlfn.XLOOKUP($E24, PlayerForm!$D$3:$D$394, PlayerForm!$R$3:$R$394)*
_xlfn.XLOOKUP(
INDEX(FixtureTicker!$B$3:$AM$22, MATCH($B24, FixtureTicker!$A$3:$A$22), PlayerForm!$X$5),
 TeamForm!$B$4:$B$23, TeamForm!$AB$4:$AB$23),
INDEX(FixtureTicker!$B$24:$AM$43, MATCH($B24, FixtureTicker!$A$24:$A$43), PlayerForm!$X$5)="BLANK",
0
),
_xlfn.IFS(
INDEX(FixtureTicker!$B$24:$AM$43, MATCH($B24, FixtureTicker!$A$24:$A$43), PlayerForm!$X$5+1)="H",
_xlfn.XLOOKUP($E24, PlayerForm!$D$3:$D$394, PlayerForm!$Q$3:$Q$394)*
_xlfn.XLOOKUP(
INDEX(FixtureTicker!$B$3:$AM$22, MATCH($B24, FixtureTicker!$A$3:$A$22), PlayerForm!$X$5+1),
 TeamForm!$B$4:$B$23, TeamForm!$AD$4:$AD$23),
INDEX(FixtureTicker!$B$24:$AM$43, MATCH($B24, FixtureTicker!$A$24:$A$43), PlayerForm!$X$5+1)="A",
_xlfn.XLOOKUP($E24, PlayerForm!$D$3:$D$394, PlayerForm!$R$3:$R$394)*
_xlfn.XLOOKUP(
INDEX(FixtureTicker!$B$3:$AM$22, MATCH($B24, FixtureTicker!$A$3:$A$22), PlayerForm!$X$5+1),
 TeamForm!$B$4:$B$23, TeamForm!$AB$4:$AB$23),
INDEX(FixtureTicker!$B$24:$AM$43, MATCH($B24, FixtureTicker!$A$24:$A$43), PlayerForm!$X$5+1)="BLANK",
0
),
_xlfn.IFS(
INDEX(FixtureTicker!$B$24:$AM$43, MATCH($B24, FixtureTicker!$A$24:$A$43), PlayerForm!$X$5+2)="H",
_xlfn.XLOOKUP($E24, PlayerForm!$D$3:$D$394, PlayerForm!$Q$3:$Q$394)*
_xlfn.XLOOKUP(
INDEX(FixtureTicker!$B$3:$AM$22, MATCH($B24, FixtureTicker!$A$3:$A$22), PlayerForm!$X$5+2),
 TeamForm!$B$4:$B$23, TeamForm!$AD$4:$AD$23),
INDEX(FixtureTicker!$B$24:$AM$43, MATCH($B24, FixtureTicker!$A$24:$A$43), PlayerForm!$X$5+2)="A",
_xlfn.XLOOKUP($E24, PlayerForm!$D$3:$D$394, PlayerForm!$R$3:$R$394)*
_xlfn.XLOOKUP(
INDEX(FixtureTicker!$B$3:$AM$22, MATCH($B24, FixtureTicker!$A$3:$A$22), PlayerForm!$X$5+2),
 TeamForm!$B$4:$B$23, TeamForm!$AB$4:$AB$23),
INDEX(FixtureTicker!$B$24:$AM$43, MATCH($B24, FixtureTicker!$A$24:$A$43), PlayerForm!$X$5+2)="BLANK",
0
),
_xlfn.IFS(
INDEX(FixtureTicker!$B$24:$AM$43, MATCH($B24, FixtureTicker!$A$24:$A$43), PlayerForm!$X$5+3)="H",
_xlfn.XLOOKUP($E24, PlayerForm!$D$3:$D$394, PlayerForm!$Q$3:$Q$394)*
_xlfn.XLOOKUP(
INDEX(FixtureTicker!$B$3:$AM$22, MATCH($B24, FixtureTicker!$A$3:$A$22), PlayerForm!$X$5+3),
 TeamForm!$B$4:$B$23, TeamForm!$AD$4:$AD$23),
INDEX(FixtureTicker!$B$24:$AM$43, MATCH($B24, FixtureTicker!$A$24:$A$43), PlayerForm!$X$5+3)="A",
_xlfn.XLOOKUP($E24, PlayerForm!$D$3:$D$394, PlayerForm!$R$3:$R$394)*
_xlfn.XLOOKUP(
INDEX(FixtureTicker!$B$3:$AM$22, MATCH($B24, FixtureTicker!$A$3:$A$22), PlayerForm!$X$5+3),
 TeamForm!$B$4:$B$23, TeamForm!$AB$4:$AB$23),
INDEX(FixtureTicker!$B$24:$AM$43, MATCH($B24, FixtureTicker!$A$24:$A$43), PlayerForm!$X$5+3)="BLANK",
0
),
_xlfn.IFS(
INDEX(FixtureTicker!$B$24:$AM$43, MATCH($B24, FixtureTicker!$A$24:$A$43), PlayerForm!$X$5+4)="H",
_xlfn.XLOOKUP($E24, PlayerForm!$D$3:$D$394, PlayerForm!$Q$3:$Q$394)*
_xlfn.XLOOKUP(
INDEX(FixtureTicker!$B$3:$AM$22, MATCH($B24, FixtureTicker!$A$3:$A$22), PlayerForm!$X$5+4),
 TeamForm!$B$4:$B$23, TeamForm!$AD$4:$AD$23),
INDEX(FixtureTicker!$B$24:$AM$43, MATCH($B24, FixtureTicker!$A$24:$A$43), PlayerForm!$X$5+4)="A",
_xlfn.XLOOKUP($E24, PlayerForm!$D$3:$D$394, PlayerForm!$R$3:$R$394)*
_xlfn.XLOOKUP(
INDEX(FixtureTicker!$B$3:$AM$22, MATCH($B24, FixtureTicker!$A$3:$A$22), PlayerForm!$X$5+4),
 TeamForm!$B$4:$B$23, TeamForm!$AB$4:$AB$23),
INDEX(FixtureTicker!$B$24:$AM$43, MATCH($B24, FixtureTicker!$A$24:$A$43), PlayerForm!$X$5+4)="BLANK",
0
),
_xlfn.IFS(
INDEX(FixtureTicker!$B$24:$AM$43, MATCH($B24, FixtureTicker!$A$24:$A$43), PlayerForm!$X$5+5)="H",
_xlfn.XLOOKUP($E24, PlayerForm!$D$3:$D$394, PlayerForm!$Q$3:$Q$394)*
_xlfn.XLOOKUP(
INDEX(FixtureTicker!$B$3:$AM$22, MATCH($B24, FixtureTicker!$A$3:$A$22), PlayerForm!$X$5+5),
 TeamForm!$B$4:$B$23, TeamForm!$AD$4:$AD$23),
INDEX(FixtureTicker!$B$24:$AM$43, MATCH($B24, FixtureTicker!$A$24:$A$43), PlayerForm!$X$5+5)="A",
_xlfn.XLOOKUP($E24, PlayerForm!$D$3:$D$394, PlayerForm!$R$3:$R$394)*
_xlfn.XLOOKUP(
INDEX(FixtureTicker!$B$3:$AM$22, MATCH($B24, FixtureTicker!$A$3:$A$22), PlayerForm!$X$5+5),
 TeamForm!$B$4:$B$23, TeamForm!$AB$4:$AB$23),
INDEX(FixtureTicker!$B$24:$AM$43, MATCH($B24, FixtureTicker!$A$24:$A$43), PlayerForm!$X$5+5)="BLANK",
0
),
_xlfn.IFS(
INDEX(FixtureTicker!$B$24:$AM$43, MATCH($B24, FixtureTicker!$A$24:$A$43), PlayerForm!$X$5+6)="H",
_xlfn.XLOOKUP($E24, PlayerForm!$D$3:$D$394, PlayerForm!$Q$3:$Q$394)*
_xlfn.XLOOKUP(
INDEX(FixtureTicker!$B$3:$AM$22, MATCH($B24, FixtureTicker!$A$3:$A$22), PlayerForm!$X$5+6),
 TeamForm!$B$4:$B$23, TeamForm!$AD$4:$AD$23),
INDEX(FixtureTicker!$B$24:$AM$43, MATCH($B24, FixtureTicker!$A$24:$A$43), PlayerForm!$X$5+6)="A",
_xlfn.XLOOKUP($E24, PlayerForm!$D$3:$D$394, PlayerForm!$R$3:$R$394)*
_xlfn.XLOOKUP(
INDEX(FixtureTicker!$B$3:$AM$22, MATCH($B24, FixtureTicker!$A$3:$A$22), PlayerForm!$X$5+6),
 TeamForm!$B$4:$B$23, TeamForm!$AB$4:$AB$23),
INDEX(FixtureTicker!$B$24:$AM$43, MATCH($B24, FixtureTicker!$A$24:$A$43), PlayerForm!$X$5+6)="BLANK",
0
),
_xlfn.IFS(
INDEX(FixtureTicker!$B$24:$AM$43, MATCH($B24, FixtureTicker!$A$24:$A$43), PlayerForm!$X$5+7)="H",
_xlfn.XLOOKUP($E24, PlayerForm!$D$3:$D$394, PlayerForm!$Q$3:$Q$394)*
_xlfn.XLOOKUP(
INDEX(FixtureTicker!$B$3:$AM$22, MATCH($B24, FixtureTicker!$A$3:$A$22), PlayerForm!$X$5+7),
 TeamForm!$B$4:$B$23, TeamForm!$AD$4:$AD$23),
INDEX(FixtureTicker!$B$24:$AM$43, MATCH($B24, FixtureTicker!$A$24:$A$43), PlayerForm!$X$5+7)="A",
_xlfn.XLOOKUP($E24, PlayerForm!$D$3:$D$394, PlayerForm!$R$3:$R$394)*
_xlfn.XLOOKUP(
INDEX(FixtureTicker!$B$3:$AM$22, MATCH($B24, FixtureTicker!$A$3:$A$22), PlayerForm!$X$5+7),
 TeamForm!$B$4:$B$23, TeamForm!$AB$4:$AB$23),
INDEX(FixtureTicker!$B$24:$AM$43, MATCH($B24, FixtureTicker!$A$24:$A$43), PlayerForm!$X$5+7)="BLANK",
0
)
),0)</f>
        <v>148.97374874610588</v>
      </c>
    </row>
    <row r="25" spans="1:10">
      <c r="A25" s="55">
        <v>5</v>
      </c>
      <c r="B25" s="55" t="str">
        <f>_xlfn.XLOOKUP($A25, PlayerData!$B$3:$B$394, PlayerData!C$3:C$394)</f>
        <v>LIV</v>
      </c>
      <c r="C25" s="55" t="str">
        <f>_xlfn.XLOOKUP($A25, PlayerData!$B$3:$B$394, PlayerData!D$3:D$394)</f>
        <v>F</v>
      </c>
      <c r="D25" s="55">
        <f>_xlfn.XLOOKUP($A25, PlayerData!$B:$B, PlayerData!F:F,,,-1)</f>
        <v>9.5</v>
      </c>
      <c r="E25" s="31" t="str">
        <f>_xlfn.XLOOKUP($A25, PlayerData!$B$3:$B$394, PlayerData!E$3:E$394)</f>
        <v>Firmino</v>
      </c>
      <c r="F25" s="164" cm="1">
        <f t="array" ref="F25">IFERROR(0.01*_xlfn.IFS(
INDEX(FixtureTicker!$B$24:$AM$43, MATCH($B25, FixtureTicker!$A$24:$A$43, 0), PlayerForm!$X$5)="H",
_xlfn.XLOOKUP($E25, PlayerForm!$D$3:$D$394, PlayerForm!$Q$3:$Q$394)*
_xlfn.XLOOKUP(
INDEX(FixtureTicker!$B$3:$AM$22, MATCH($B25, FixtureTicker!$A$3:$A$22,0), PlayerForm!$X$5),
 TeamForm!$B$4:$B$23, TeamForm!$AD$4:$AD$23),
INDEX(FixtureTicker!$B$24:$AM$43, MATCH($B25, FixtureTicker!$A$24:$A$43,0), PlayerForm!$X$5)="A",
_xlfn.XLOOKUP($E25, PlayerForm!$D$3:$D$394, PlayerForm!$R$3:$R$394)*
_xlfn.XLOOKUP(
INDEX(FixtureTicker!$B$3:$AM$22, MATCH($B25, FixtureTicker!$A$3:$A$22,0), PlayerForm!$X$5),
 TeamForm!$B$4:$B$23, TeamForm!$AB$4:$AB$23),
INDEX(FixtureTicker!$B$24:$AM$43, MATCH($B25, FixtureTicker!$A$24:$A$43,0), PlayerForm!$X$5)="BLANK",
0),0)</f>
        <v>29.380053908355805</v>
      </c>
      <c r="G25" s="163" cm="1">
        <f t="array" ref="G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
),0)</f>
        <v>35.950134770889498</v>
      </c>
      <c r="H25" s="163" cm="1">
        <f t="array" ref="H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),
_xlfn.IFS(
INDEX(FixtureTicker!$B$24:$AM$43, MATCH($B25, FixtureTicker!$A$24:$A$43), PlayerForm!$X$5+2)="H",
_xlfn.XLOOKUP($E25, PlayerForm!$D$3:$D$394, PlayerForm!$Q$3:$Q$394)*
_xlfn.XLOOKUP(
INDEX(FixtureTicker!$B$3:$AM$22, MATCH($B25, FixtureTicker!$A$3:$A$22), PlayerForm!$X$5+2),
 TeamForm!$B$4:$B$23, TeamForm!$AD$4:$AD$23),
INDEX(FixtureTicker!$B$24:$AM$43, MATCH($B25, FixtureTicker!$A$24:$A$43), PlayerForm!$X$5+2)="A",
_xlfn.XLOOKUP($E25, PlayerForm!$D$3:$D$394, PlayerForm!$R$3:$R$394)*
_xlfn.XLOOKUP(
INDEX(FixtureTicker!$B$3:$AM$22, MATCH($B25, FixtureTicker!$A$3:$A$22), PlayerForm!$X$5+2),
 TeamForm!$B$4:$B$23, TeamForm!$AB$4:$AB$23),
INDEX(FixtureTicker!$B$24:$AM$43, MATCH($B25, FixtureTicker!$A$24:$A$43), PlayerForm!$X$5+2)="BLANK",
0
),
_xlfn.IFS(
INDEX(FixtureTicker!$B$24:$AM$43, MATCH($B25, FixtureTicker!$A$24:$A$43), PlayerForm!$X$5+3)="H",
_xlfn.XLOOKUP($E25, PlayerForm!$D$3:$D$394, PlayerForm!$Q$3:$Q$394)*
_xlfn.XLOOKUP(
INDEX(FixtureTicker!$B$3:$AM$22, MATCH($B25, FixtureTicker!$A$3:$A$22), PlayerForm!$X$5+3),
 TeamForm!$B$4:$B$23, TeamForm!$AD$4:$AD$23),
INDEX(FixtureTicker!$B$24:$AM$43, MATCH($B25, FixtureTicker!$A$24:$A$43), PlayerForm!$X$5+3)="A",
_xlfn.XLOOKUP($E25, PlayerForm!$D$3:$D$394, PlayerForm!$R$3:$R$394)*
_xlfn.XLOOKUP(
INDEX(FixtureTicker!$B$3:$AM$22, MATCH($B25, FixtureTicker!$A$3:$A$22), PlayerForm!$X$5+3),
 TeamForm!$B$4:$B$23, TeamForm!$AB$4:$AB$23),
INDEX(FixtureTicker!$B$24:$AM$43, MATCH($B25, FixtureTicker!$A$24:$A$43), PlayerForm!$X$5+3)="BLANK",
0
)
),0)</f>
        <v>64.798631011003209</v>
      </c>
      <c r="I25" s="163" cm="1">
        <f t="array" ref="I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),
_xlfn.IFS(
INDEX(FixtureTicker!$B$24:$AM$43, MATCH($B25, FixtureTicker!$A$24:$A$43), PlayerForm!$X$5+2)="H",
_xlfn.XLOOKUP($E25, PlayerForm!$D$3:$D$394, PlayerForm!$Q$3:$Q$394)*
_xlfn.XLOOKUP(
INDEX(FixtureTicker!$B$3:$AM$22, MATCH($B25, FixtureTicker!$A$3:$A$22), PlayerForm!$X$5+2),
 TeamForm!$B$4:$B$23, TeamForm!$AD$4:$AD$23),
INDEX(FixtureTicker!$B$24:$AM$43, MATCH($B25, FixtureTicker!$A$24:$A$43), PlayerForm!$X$5+2)="A",
_xlfn.XLOOKUP($E25, PlayerForm!$D$3:$D$394, PlayerForm!$R$3:$R$394)*
_xlfn.XLOOKUP(
INDEX(FixtureTicker!$B$3:$AM$22, MATCH($B25, FixtureTicker!$A$3:$A$22), PlayerForm!$X$5+2),
 TeamForm!$B$4:$B$23, TeamForm!$AB$4:$AB$23),
INDEX(FixtureTicker!$B$24:$AM$43, MATCH($B25, FixtureTicker!$A$24:$A$43), PlayerForm!$X$5+2)="BLANK",
0
),
_xlfn.IFS(
INDEX(FixtureTicker!$B$24:$AM$43, MATCH($B25, FixtureTicker!$A$24:$A$43), PlayerForm!$X$5+3)="H",
_xlfn.XLOOKUP($E25, PlayerForm!$D$3:$D$394, PlayerForm!$Q$3:$Q$394)*
_xlfn.XLOOKUP(
INDEX(FixtureTicker!$B$3:$AM$22, MATCH($B25, FixtureTicker!$A$3:$A$22), PlayerForm!$X$5+3),
 TeamForm!$B$4:$B$23, TeamForm!$AD$4:$AD$23),
INDEX(FixtureTicker!$B$24:$AM$43, MATCH($B25, FixtureTicker!$A$24:$A$43), PlayerForm!$X$5+3)="A",
_xlfn.XLOOKUP($E25, PlayerForm!$D$3:$D$394, PlayerForm!$R$3:$R$394)*
_xlfn.XLOOKUP(
INDEX(FixtureTicker!$B$3:$AM$22, MATCH($B25, FixtureTicker!$A$3:$A$22), PlayerForm!$X$5+3),
 TeamForm!$B$4:$B$23, TeamForm!$AB$4:$AB$23),
INDEX(FixtureTicker!$B$24:$AM$43, MATCH($B25, FixtureTicker!$A$24:$A$43), PlayerForm!$X$5+3)="BLANK",
0
),
_xlfn.IFS(
INDEX(FixtureTicker!$B$24:$AM$43, MATCH($B25, FixtureTicker!$A$24:$A$43), PlayerForm!$X$5+4)="H",
_xlfn.XLOOKUP($E25, PlayerForm!$D$3:$D$394, PlayerForm!$Q$3:$Q$394)*
_xlfn.XLOOKUP(
INDEX(FixtureTicker!$B$3:$AM$22, MATCH($B25, FixtureTicker!$A$3:$A$22), PlayerForm!$X$5+4),
 TeamForm!$B$4:$B$23, TeamForm!$AD$4:$AD$23),
INDEX(FixtureTicker!$B$24:$AM$43, MATCH($B25, FixtureTicker!$A$24:$A$43), PlayerForm!$X$5+4)="A",
_xlfn.XLOOKUP($E25, PlayerForm!$D$3:$D$394, PlayerForm!$R$3:$R$394)*
_xlfn.XLOOKUP(
INDEX(FixtureTicker!$B$3:$AM$22, MATCH($B25, FixtureTicker!$A$3:$A$22), PlayerForm!$X$5+4),
 TeamForm!$B$4:$B$23, TeamForm!$AB$4:$AB$23),
INDEX(FixtureTicker!$B$24:$AM$43, MATCH($B25, FixtureTicker!$A$24:$A$43), PlayerForm!$X$5+4)="BLANK",
0
),
_xlfn.IFS(
INDEX(FixtureTicker!$B$24:$AM$43, MATCH($B25, FixtureTicker!$A$24:$A$43), PlayerForm!$X$5+5)="H",
_xlfn.XLOOKUP($E25, PlayerForm!$D$3:$D$394, PlayerForm!$Q$3:$Q$394)*
_xlfn.XLOOKUP(
INDEX(FixtureTicker!$B$3:$AM$22, MATCH($B25, FixtureTicker!$A$3:$A$22), PlayerForm!$X$5+5),
 TeamForm!$B$4:$B$23, TeamForm!$AD$4:$AD$23),
INDEX(FixtureTicker!$B$24:$AM$43, MATCH($B25, FixtureTicker!$A$24:$A$43), PlayerForm!$X$5+5)="A",
_xlfn.XLOOKUP($E25, PlayerForm!$D$3:$D$394, PlayerForm!$R$3:$R$394)*
_xlfn.XLOOKUP(
INDEX(FixtureTicker!$B$3:$AM$22, MATCH($B25, FixtureTicker!$A$3:$A$22), PlayerForm!$X$5+5),
 TeamForm!$B$4:$B$23, TeamForm!$AB$4:$AB$23),
INDEX(FixtureTicker!$B$24:$AM$43, MATCH($B25, FixtureTicker!$A$24:$A$43), PlayerForm!$X$5+5)="BLANK",
0
)
),0)</f>
        <v>100.65786113979459</v>
      </c>
      <c r="J25" s="163" cm="1">
        <f t="array" ref="J25">IFERROR(0.01*SUM(
_xlfn.IFS(
INDEX(FixtureTicker!$B$24:$AM$43, MATCH($B25, FixtureTicker!$A$24:$A$43), PlayerForm!$X$5)="H",
_xlfn.XLOOKUP($E25, PlayerForm!$D$3:$D$394, PlayerForm!$Q$3:$Q$394)*
_xlfn.XLOOKUP(
INDEX(FixtureTicker!$B$3:$AM$22, MATCH($B25, FixtureTicker!$A$3:$A$22), PlayerForm!$X$5),
 TeamForm!$B$4:$B$23, TeamForm!$AD$4:$AD$23),
INDEX(FixtureTicker!$B$24:$AM$43, MATCH($B25, FixtureTicker!$A$24:$A$43), PlayerForm!$X$5)="A",
_xlfn.XLOOKUP($E25, PlayerForm!$D$3:$D$394, PlayerForm!$R$3:$R$394)*
_xlfn.XLOOKUP(
INDEX(FixtureTicker!$B$3:$AM$22, MATCH($B25, FixtureTicker!$A$3:$A$22), PlayerForm!$X$5),
 TeamForm!$B$4:$B$23, TeamForm!$AB$4:$AB$23),
INDEX(FixtureTicker!$B$24:$AM$43, MATCH($B25, FixtureTicker!$A$24:$A$43), PlayerForm!$X$5)="BLANK",
0
),
_xlfn.IFS(
INDEX(FixtureTicker!$B$24:$AM$43, MATCH($B25, FixtureTicker!$A$24:$A$43), PlayerForm!$X$5+1)="H",
_xlfn.XLOOKUP($E25, PlayerForm!$D$3:$D$394, PlayerForm!$Q$3:$Q$394)*
_xlfn.XLOOKUP(
INDEX(FixtureTicker!$B$3:$AM$22, MATCH($B25, FixtureTicker!$A$3:$A$22), PlayerForm!$X$5+1),
 TeamForm!$B$4:$B$23, TeamForm!$AD$4:$AD$23),
INDEX(FixtureTicker!$B$24:$AM$43, MATCH($B25, FixtureTicker!$A$24:$A$43), PlayerForm!$X$5+1)="A",
_xlfn.XLOOKUP($E25, PlayerForm!$D$3:$D$394, PlayerForm!$R$3:$R$394)*
_xlfn.XLOOKUP(
INDEX(FixtureTicker!$B$3:$AM$22, MATCH($B25, FixtureTicker!$A$3:$A$22), PlayerForm!$X$5+1),
 TeamForm!$B$4:$B$23, TeamForm!$AB$4:$AB$23),
INDEX(FixtureTicker!$B$24:$AM$43, MATCH($B25, FixtureTicker!$A$24:$A$43), PlayerForm!$X$5+1)="BLANK",
0
),
_xlfn.IFS(
INDEX(FixtureTicker!$B$24:$AM$43, MATCH($B25, FixtureTicker!$A$24:$A$43), PlayerForm!$X$5+2)="H",
_xlfn.XLOOKUP($E25, PlayerForm!$D$3:$D$394, PlayerForm!$Q$3:$Q$394)*
_xlfn.XLOOKUP(
INDEX(FixtureTicker!$B$3:$AM$22, MATCH($B25, FixtureTicker!$A$3:$A$22), PlayerForm!$X$5+2),
 TeamForm!$B$4:$B$23, TeamForm!$AD$4:$AD$23),
INDEX(FixtureTicker!$B$24:$AM$43, MATCH($B25, FixtureTicker!$A$24:$A$43), PlayerForm!$X$5+2)="A",
_xlfn.XLOOKUP($E25, PlayerForm!$D$3:$D$394, PlayerForm!$R$3:$R$394)*
_xlfn.XLOOKUP(
INDEX(FixtureTicker!$B$3:$AM$22, MATCH($B25, FixtureTicker!$A$3:$A$22), PlayerForm!$X$5+2),
 TeamForm!$B$4:$B$23, TeamForm!$AB$4:$AB$23),
INDEX(FixtureTicker!$B$24:$AM$43, MATCH($B25, FixtureTicker!$A$24:$A$43), PlayerForm!$X$5+2)="BLANK",
0
),
_xlfn.IFS(
INDEX(FixtureTicker!$B$24:$AM$43, MATCH($B25, FixtureTicker!$A$24:$A$43), PlayerForm!$X$5+3)="H",
_xlfn.XLOOKUP($E25, PlayerForm!$D$3:$D$394, PlayerForm!$Q$3:$Q$394)*
_xlfn.XLOOKUP(
INDEX(FixtureTicker!$B$3:$AM$22, MATCH($B25, FixtureTicker!$A$3:$A$22), PlayerForm!$X$5+3),
 TeamForm!$B$4:$B$23, TeamForm!$AD$4:$AD$23),
INDEX(FixtureTicker!$B$24:$AM$43, MATCH($B25, FixtureTicker!$A$24:$A$43), PlayerForm!$X$5+3)="A",
_xlfn.XLOOKUP($E25, PlayerForm!$D$3:$D$394, PlayerForm!$R$3:$R$394)*
_xlfn.XLOOKUP(
INDEX(FixtureTicker!$B$3:$AM$22, MATCH($B25, FixtureTicker!$A$3:$A$22), PlayerForm!$X$5+3),
 TeamForm!$B$4:$B$23, TeamForm!$AB$4:$AB$23),
INDEX(FixtureTicker!$B$24:$AM$43, MATCH($B25, FixtureTicker!$A$24:$A$43), PlayerForm!$X$5+3)="BLANK",
0
),
_xlfn.IFS(
INDEX(FixtureTicker!$B$24:$AM$43, MATCH($B25, FixtureTicker!$A$24:$A$43), PlayerForm!$X$5+4)="H",
_xlfn.XLOOKUP($E25, PlayerForm!$D$3:$D$394, PlayerForm!$Q$3:$Q$394)*
_xlfn.XLOOKUP(
INDEX(FixtureTicker!$B$3:$AM$22, MATCH($B25, FixtureTicker!$A$3:$A$22), PlayerForm!$X$5+4),
 TeamForm!$B$4:$B$23, TeamForm!$AD$4:$AD$23),
INDEX(FixtureTicker!$B$24:$AM$43, MATCH($B25, FixtureTicker!$A$24:$A$43), PlayerForm!$X$5+4)="A",
_xlfn.XLOOKUP($E25, PlayerForm!$D$3:$D$394, PlayerForm!$R$3:$R$394)*
_xlfn.XLOOKUP(
INDEX(FixtureTicker!$B$3:$AM$22, MATCH($B25, FixtureTicker!$A$3:$A$22), PlayerForm!$X$5+4),
 TeamForm!$B$4:$B$23, TeamForm!$AB$4:$AB$23),
INDEX(FixtureTicker!$B$24:$AM$43, MATCH($B25, FixtureTicker!$A$24:$A$43), PlayerForm!$X$5+4)="BLANK",
0
),
_xlfn.IFS(
INDEX(FixtureTicker!$B$24:$AM$43, MATCH($B25, FixtureTicker!$A$24:$A$43), PlayerForm!$X$5+5)="H",
_xlfn.XLOOKUP($E25, PlayerForm!$D$3:$D$394, PlayerForm!$Q$3:$Q$394)*
_xlfn.XLOOKUP(
INDEX(FixtureTicker!$B$3:$AM$22, MATCH($B25, FixtureTicker!$A$3:$A$22), PlayerForm!$X$5+5),
 TeamForm!$B$4:$B$23, TeamForm!$AD$4:$AD$23),
INDEX(FixtureTicker!$B$24:$AM$43, MATCH($B25, FixtureTicker!$A$24:$A$43), PlayerForm!$X$5+5)="A",
_xlfn.XLOOKUP($E25, PlayerForm!$D$3:$D$394, PlayerForm!$R$3:$R$394)*
_xlfn.XLOOKUP(
INDEX(FixtureTicker!$B$3:$AM$22, MATCH($B25, FixtureTicker!$A$3:$A$22), PlayerForm!$X$5+5),
 TeamForm!$B$4:$B$23, TeamForm!$AB$4:$AB$23),
INDEX(FixtureTicker!$B$24:$AM$43, MATCH($B25, FixtureTicker!$A$24:$A$43), PlayerForm!$X$5+5)="BLANK",
0
),
_xlfn.IFS(
INDEX(FixtureTicker!$B$24:$AM$43, MATCH($B25, FixtureTicker!$A$24:$A$43), PlayerForm!$X$5+6)="H",
_xlfn.XLOOKUP($E25, PlayerForm!$D$3:$D$394, PlayerForm!$Q$3:$Q$394)*
_xlfn.XLOOKUP(
INDEX(FixtureTicker!$B$3:$AM$22, MATCH($B25, FixtureTicker!$A$3:$A$22), PlayerForm!$X$5+6),
 TeamForm!$B$4:$B$23, TeamForm!$AD$4:$AD$23),
INDEX(FixtureTicker!$B$24:$AM$43, MATCH($B25, FixtureTicker!$A$24:$A$43), PlayerForm!$X$5+6)="A",
_xlfn.XLOOKUP($E25, PlayerForm!$D$3:$D$394, PlayerForm!$R$3:$R$394)*
_xlfn.XLOOKUP(
INDEX(FixtureTicker!$B$3:$AM$22, MATCH($B25, FixtureTicker!$A$3:$A$22), PlayerForm!$X$5+6),
 TeamForm!$B$4:$B$23, TeamForm!$AB$4:$AB$23),
INDEX(FixtureTicker!$B$24:$AM$43, MATCH($B25, FixtureTicker!$A$24:$A$43), PlayerForm!$X$5+6)="BLANK",
0
),
_xlfn.IFS(
INDEX(FixtureTicker!$B$24:$AM$43, MATCH($B25, FixtureTicker!$A$24:$A$43), PlayerForm!$X$5+7)="H",
_xlfn.XLOOKUP($E25, PlayerForm!$D$3:$D$394, PlayerForm!$Q$3:$Q$394)*
_xlfn.XLOOKUP(
INDEX(FixtureTicker!$B$3:$AM$22, MATCH($B25, FixtureTicker!$A$3:$A$22), PlayerForm!$X$5+7),
 TeamForm!$B$4:$B$23, TeamForm!$AD$4:$AD$23),
INDEX(FixtureTicker!$B$24:$AM$43, MATCH($B25, FixtureTicker!$A$24:$A$43), PlayerForm!$X$5+7)="A",
_xlfn.XLOOKUP($E25, PlayerForm!$D$3:$D$394, PlayerForm!$R$3:$R$394)*
_xlfn.XLOOKUP(
INDEX(FixtureTicker!$B$3:$AM$22, MATCH($B25, FixtureTicker!$A$3:$A$22), PlayerForm!$X$5+7),
 TeamForm!$B$4:$B$23, TeamForm!$AB$4:$AB$23),
INDEX(FixtureTicker!$B$24:$AM$43, MATCH($B25, FixtureTicker!$A$24:$A$43), PlayerForm!$X$5+7)="BLANK",
0
)
),0)</f>
        <v>127.42062531027001</v>
      </c>
    </row>
    <row r="26" spans="1:10">
      <c r="A26" s="55">
        <v>92</v>
      </c>
      <c r="B26" s="55" t="str">
        <f>_xlfn.XLOOKUP($A26, PlayerData!$B$3:$B$394, PlayerData!C$3:C$394)</f>
        <v>LEI</v>
      </c>
      <c r="C26" s="55" t="str">
        <f>_xlfn.XLOOKUP($A26, PlayerData!$B$3:$B$394, PlayerData!D$3:D$394)</f>
        <v>M</v>
      </c>
      <c r="D26" s="55">
        <f>_xlfn.XLOOKUP($A26, PlayerData!$B:$B, PlayerData!F:F,,,-1)</f>
        <v>6.5</v>
      </c>
      <c r="E26" s="31" t="str">
        <f>_xlfn.XLOOKUP($A26, PlayerData!$B$3:$B$394, PlayerData!E$3:E$394)</f>
        <v>Pérez</v>
      </c>
      <c r="F26" s="164" cm="1">
        <f t="array" ref="F26">IFERROR(0.01*_xlfn.IFS(
INDEX(FixtureTicker!$B$24:$AM$43, MATCH($B26, FixtureTicker!$A$24:$A$43, 0), PlayerForm!$X$5)="H",
_xlfn.XLOOKUP($E26, PlayerForm!$D$3:$D$394, PlayerForm!$Q$3:$Q$394)*
_xlfn.XLOOKUP(
INDEX(FixtureTicker!$B$3:$AM$22, MATCH($B26, FixtureTicker!$A$3:$A$22,0), PlayerForm!$X$5),
 TeamForm!$B$4:$B$23, TeamForm!$AD$4:$AD$23),
INDEX(FixtureTicker!$B$24:$AM$43, MATCH($B26, FixtureTicker!$A$24:$A$43,0), PlayerForm!$X$5)="A",
_xlfn.XLOOKUP($E26, PlayerForm!$D$3:$D$394, PlayerForm!$R$3:$R$394)*
_xlfn.XLOOKUP(
INDEX(FixtureTicker!$B$3:$AM$22, MATCH($B26, FixtureTicker!$A$3:$A$22,0), PlayerForm!$X$5),
 TeamForm!$B$4:$B$23, TeamForm!$AB$4:$AB$23),
INDEX(FixtureTicker!$B$24:$AM$43, MATCH($B26, FixtureTicker!$A$24:$A$43,0), PlayerForm!$X$5)="BLANK",
0),0)</f>
        <v>18.823962566389437</v>
      </c>
      <c r="G26" s="163" cm="1">
        <f t="array" ref="G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
),0)</f>
        <v>34.507147306177949</v>
      </c>
      <c r="H26" s="163" cm="1">
        <f t="array" ref="H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),
_xlfn.IFS(
INDEX(FixtureTicker!$B$24:$AM$43, MATCH($B26, FixtureTicker!$A$24:$A$43), PlayerForm!$X$5+2)="H",
_xlfn.XLOOKUP($E26, PlayerForm!$D$3:$D$394, PlayerForm!$Q$3:$Q$394)*
_xlfn.XLOOKUP(
INDEX(FixtureTicker!$B$3:$AM$22, MATCH($B26, FixtureTicker!$A$3:$A$22), PlayerForm!$X$5+2),
 TeamForm!$B$4:$B$23, TeamForm!$AD$4:$AD$23),
INDEX(FixtureTicker!$B$24:$AM$43, MATCH($B26, FixtureTicker!$A$24:$A$43), PlayerForm!$X$5+2)="A",
_xlfn.XLOOKUP($E26, PlayerForm!$D$3:$D$394, PlayerForm!$R$3:$R$394)*
_xlfn.XLOOKUP(
INDEX(FixtureTicker!$B$3:$AM$22, MATCH($B26, FixtureTicker!$A$3:$A$22), PlayerForm!$X$5+2),
 TeamForm!$B$4:$B$23, TeamForm!$AB$4:$AB$23),
INDEX(FixtureTicker!$B$24:$AM$43, MATCH($B26, FixtureTicker!$A$24:$A$43), PlayerForm!$X$5+2)="BLANK",
0
),
_xlfn.IFS(
INDEX(FixtureTicker!$B$24:$AM$43, MATCH($B26, FixtureTicker!$A$24:$A$43), PlayerForm!$X$5+3)="H",
_xlfn.XLOOKUP($E26, PlayerForm!$D$3:$D$394, PlayerForm!$Q$3:$Q$394)*
_xlfn.XLOOKUP(
INDEX(FixtureTicker!$B$3:$AM$22, MATCH($B26, FixtureTicker!$A$3:$A$22), PlayerForm!$X$5+3),
 TeamForm!$B$4:$B$23, TeamForm!$AD$4:$AD$23),
INDEX(FixtureTicker!$B$24:$AM$43, MATCH($B26, FixtureTicker!$A$24:$A$43), PlayerForm!$X$5+3)="A",
_xlfn.XLOOKUP($E26, PlayerForm!$D$3:$D$394, PlayerForm!$R$3:$R$394)*
_xlfn.XLOOKUP(
INDEX(FixtureTicker!$B$3:$AM$22, MATCH($B26, FixtureTicker!$A$3:$A$22), PlayerForm!$X$5+3),
 TeamForm!$B$4:$B$23, TeamForm!$AB$4:$AB$23),
INDEX(FixtureTicker!$B$24:$AM$43, MATCH($B26, FixtureTicker!$A$24:$A$43), PlayerForm!$X$5+3)="BLANK",
0
)
),0)</f>
        <v>59.019498049045517</v>
      </c>
      <c r="I26" s="163" cm="1">
        <f t="array" ref="I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),
_xlfn.IFS(
INDEX(FixtureTicker!$B$24:$AM$43, MATCH($B26, FixtureTicker!$A$24:$A$43), PlayerForm!$X$5+2)="H",
_xlfn.XLOOKUP($E26, PlayerForm!$D$3:$D$394, PlayerForm!$Q$3:$Q$394)*
_xlfn.XLOOKUP(
INDEX(FixtureTicker!$B$3:$AM$22, MATCH($B26, FixtureTicker!$A$3:$A$22), PlayerForm!$X$5+2),
 TeamForm!$B$4:$B$23, TeamForm!$AD$4:$AD$23),
INDEX(FixtureTicker!$B$24:$AM$43, MATCH($B26, FixtureTicker!$A$24:$A$43), PlayerForm!$X$5+2)="A",
_xlfn.XLOOKUP($E26, PlayerForm!$D$3:$D$394, PlayerForm!$R$3:$R$394)*
_xlfn.XLOOKUP(
INDEX(FixtureTicker!$B$3:$AM$22, MATCH($B26, FixtureTicker!$A$3:$A$22), PlayerForm!$X$5+2),
 TeamForm!$B$4:$B$23, TeamForm!$AB$4:$AB$23),
INDEX(FixtureTicker!$B$24:$AM$43, MATCH($B26, FixtureTicker!$A$24:$A$43), PlayerForm!$X$5+2)="BLANK",
0
),
_xlfn.IFS(
INDEX(FixtureTicker!$B$24:$AM$43, MATCH($B26, FixtureTicker!$A$24:$A$43), PlayerForm!$X$5+3)="H",
_xlfn.XLOOKUP($E26, PlayerForm!$D$3:$D$394, PlayerForm!$Q$3:$Q$394)*
_xlfn.XLOOKUP(
INDEX(FixtureTicker!$B$3:$AM$22, MATCH($B26, FixtureTicker!$A$3:$A$22), PlayerForm!$X$5+3),
 TeamForm!$B$4:$B$23, TeamForm!$AD$4:$AD$23),
INDEX(FixtureTicker!$B$24:$AM$43, MATCH($B26, FixtureTicker!$A$24:$A$43), PlayerForm!$X$5+3)="A",
_xlfn.XLOOKUP($E26, PlayerForm!$D$3:$D$394, PlayerForm!$R$3:$R$394)*
_xlfn.XLOOKUP(
INDEX(FixtureTicker!$B$3:$AM$22, MATCH($B26, FixtureTicker!$A$3:$A$22), PlayerForm!$X$5+3),
 TeamForm!$B$4:$B$23, TeamForm!$AB$4:$AB$23),
INDEX(FixtureTicker!$B$24:$AM$43, MATCH($B26, FixtureTicker!$A$24:$A$43), PlayerForm!$X$5+3)="BLANK",
0
),
_xlfn.IFS(
INDEX(FixtureTicker!$B$24:$AM$43, MATCH($B26, FixtureTicker!$A$24:$A$43), PlayerForm!$X$5+4)="H",
_xlfn.XLOOKUP($E26, PlayerForm!$D$3:$D$394, PlayerForm!$Q$3:$Q$394)*
_xlfn.XLOOKUP(
INDEX(FixtureTicker!$B$3:$AM$22, MATCH($B26, FixtureTicker!$A$3:$A$22), PlayerForm!$X$5+4),
 TeamForm!$B$4:$B$23, TeamForm!$AD$4:$AD$23),
INDEX(FixtureTicker!$B$24:$AM$43, MATCH($B26, FixtureTicker!$A$24:$A$43), PlayerForm!$X$5+4)="A",
_xlfn.XLOOKUP($E26, PlayerForm!$D$3:$D$394, PlayerForm!$R$3:$R$394)*
_xlfn.XLOOKUP(
INDEX(FixtureTicker!$B$3:$AM$22, MATCH($B26, FixtureTicker!$A$3:$A$22), PlayerForm!$X$5+4),
 TeamForm!$B$4:$B$23, TeamForm!$AB$4:$AB$23),
INDEX(FixtureTicker!$B$24:$AM$43, MATCH($B26, FixtureTicker!$A$24:$A$43), PlayerForm!$X$5+4)="BLANK",
0
),
_xlfn.IFS(
INDEX(FixtureTicker!$B$24:$AM$43, MATCH($B26, FixtureTicker!$A$24:$A$43), PlayerForm!$X$5+5)="H",
_xlfn.XLOOKUP($E26, PlayerForm!$D$3:$D$394, PlayerForm!$Q$3:$Q$394)*
_xlfn.XLOOKUP(
INDEX(FixtureTicker!$B$3:$AM$22, MATCH($B26, FixtureTicker!$A$3:$A$22), PlayerForm!$X$5+5),
 TeamForm!$B$4:$B$23, TeamForm!$AD$4:$AD$23),
INDEX(FixtureTicker!$B$24:$AM$43, MATCH($B26, FixtureTicker!$A$24:$A$43), PlayerForm!$X$5+5)="A",
_xlfn.XLOOKUP($E26, PlayerForm!$D$3:$D$394, PlayerForm!$R$3:$R$394)*
_xlfn.XLOOKUP(
INDEX(FixtureTicker!$B$3:$AM$22, MATCH($B26, FixtureTicker!$A$3:$A$22), PlayerForm!$X$5+5),
 TeamForm!$B$4:$B$23, TeamForm!$AB$4:$AB$23),
INDEX(FixtureTicker!$B$24:$AM$43, MATCH($B26, FixtureTicker!$A$24:$A$43), PlayerForm!$X$5+5)="BLANK",
0
)
),0)</f>
        <v>90.30524302124104</v>
      </c>
      <c r="J26" s="163" cm="1">
        <f t="array" ref="J26">IFERROR(0.01*SUM(
_xlfn.IFS(
INDEX(FixtureTicker!$B$24:$AM$43, MATCH($B26, FixtureTicker!$A$24:$A$43), PlayerForm!$X$5)="H",
_xlfn.XLOOKUP($E26, PlayerForm!$D$3:$D$394, PlayerForm!$Q$3:$Q$394)*
_xlfn.XLOOKUP(
INDEX(FixtureTicker!$B$3:$AM$22, MATCH($B26, FixtureTicker!$A$3:$A$22), PlayerForm!$X$5),
 TeamForm!$B$4:$B$23, TeamForm!$AD$4:$AD$23),
INDEX(FixtureTicker!$B$24:$AM$43, MATCH($B26, FixtureTicker!$A$24:$A$43), PlayerForm!$X$5)="A",
_xlfn.XLOOKUP($E26, PlayerForm!$D$3:$D$394, PlayerForm!$R$3:$R$394)*
_xlfn.XLOOKUP(
INDEX(FixtureTicker!$B$3:$AM$22, MATCH($B26, FixtureTicker!$A$3:$A$22), PlayerForm!$X$5),
 TeamForm!$B$4:$B$23, TeamForm!$AB$4:$AB$23),
INDEX(FixtureTicker!$B$24:$AM$43, MATCH($B26, FixtureTicker!$A$24:$A$43), PlayerForm!$X$5)="BLANK",
0
),
_xlfn.IFS(
INDEX(FixtureTicker!$B$24:$AM$43, MATCH($B26, FixtureTicker!$A$24:$A$43), PlayerForm!$X$5+1)="H",
_xlfn.XLOOKUP($E26, PlayerForm!$D$3:$D$394, PlayerForm!$Q$3:$Q$394)*
_xlfn.XLOOKUP(
INDEX(FixtureTicker!$B$3:$AM$22, MATCH($B26, FixtureTicker!$A$3:$A$22), PlayerForm!$X$5+1),
 TeamForm!$B$4:$B$23, TeamForm!$AD$4:$AD$23),
INDEX(FixtureTicker!$B$24:$AM$43, MATCH($B26, FixtureTicker!$A$24:$A$43), PlayerForm!$X$5+1)="A",
_xlfn.XLOOKUP($E26, PlayerForm!$D$3:$D$394, PlayerForm!$R$3:$R$394)*
_xlfn.XLOOKUP(
INDEX(FixtureTicker!$B$3:$AM$22, MATCH($B26, FixtureTicker!$A$3:$A$22), PlayerForm!$X$5+1),
 TeamForm!$B$4:$B$23, TeamForm!$AB$4:$AB$23),
INDEX(FixtureTicker!$B$24:$AM$43, MATCH($B26, FixtureTicker!$A$24:$A$43), PlayerForm!$X$5+1)="BLANK",
0
),
_xlfn.IFS(
INDEX(FixtureTicker!$B$24:$AM$43, MATCH($B26, FixtureTicker!$A$24:$A$43), PlayerForm!$X$5+2)="H",
_xlfn.XLOOKUP($E26, PlayerForm!$D$3:$D$394, PlayerForm!$Q$3:$Q$394)*
_xlfn.XLOOKUP(
INDEX(FixtureTicker!$B$3:$AM$22, MATCH($B26, FixtureTicker!$A$3:$A$22), PlayerForm!$X$5+2),
 TeamForm!$B$4:$B$23, TeamForm!$AD$4:$AD$23),
INDEX(FixtureTicker!$B$24:$AM$43, MATCH($B26, FixtureTicker!$A$24:$A$43), PlayerForm!$X$5+2)="A",
_xlfn.XLOOKUP($E26, PlayerForm!$D$3:$D$394, PlayerForm!$R$3:$R$394)*
_xlfn.XLOOKUP(
INDEX(FixtureTicker!$B$3:$AM$22, MATCH($B26, FixtureTicker!$A$3:$A$22), PlayerForm!$X$5+2),
 TeamForm!$B$4:$B$23, TeamForm!$AB$4:$AB$23),
INDEX(FixtureTicker!$B$24:$AM$43, MATCH($B26, FixtureTicker!$A$24:$A$43), PlayerForm!$X$5+2)="BLANK",
0
),
_xlfn.IFS(
INDEX(FixtureTicker!$B$24:$AM$43, MATCH($B26, FixtureTicker!$A$24:$A$43), PlayerForm!$X$5+3)="H",
_xlfn.XLOOKUP($E26, PlayerForm!$D$3:$D$394, PlayerForm!$Q$3:$Q$394)*
_xlfn.XLOOKUP(
INDEX(FixtureTicker!$B$3:$AM$22, MATCH($B26, FixtureTicker!$A$3:$A$22), PlayerForm!$X$5+3),
 TeamForm!$B$4:$B$23, TeamForm!$AD$4:$AD$23),
INDEX(FixtureTicker!$B$24:$AM$43, MATCH($B26, FixtureTicker!$A$24:$A$43), PlayerForm!$X$5+3)="A",
_xlfn.XLOOKUP($E26, PlayerForm!$D$3:$D$394, PlayerForm!$R$3:$R$394)*
_xlfn.XLOOKUP(
INDEX(FixtureTicker!$B$3:$AM$22, MATCH($B26, FixtureTicker!$A$3:$A$22), PlayerForm!$X$5+3),
 TeamForm!$B$4:$B$23, TeamForm!$AB$4:$AB$23),
INDEX(FixtureTicker!$B$24:$AM$43, MATCH($B26, FixtureTicker!$A$24:$A$43), PlayerForm!$X$5+3)="BLANK",
0
),
_xlfn.IFS(
INDEX(FixtureTicker!$B$24:$AM$43, MATCH($B26, FixtureTicker!$A$24:$A$43), PlayerForm!$X$5+4)="H",
_xlfn.XLOOKUP($E26, PlayerForm!$D$3:$D$394, PlayerForm!$Q$3:$Q$394)*
_xlfn.XLOOKUP(
INDEX(FixtureTicker!$B$3:$AM$22, MATCH($B26, FixtureTicker!$A$3:$A$22), PlayerForm!$X$5+4),
 TeamForm!$B$4:$B$23, TeamForm!$AD$4:$AD$23),
INDEX(FixtureTicker!$B$24:$AM$43, MATCH($B26, FixtureTicker!$A$24:$A$43), PlayerForm!$X$5+4)="A",
_xlfn.XLOOKUP($E26, PlayerForm!$D$3:$D$394, PlayerForm!$R$3:$R$394)*
_xlfn.XLOOKUP(
INDEX(FixtureTicker!$B$3:$AM$22, MATCH($B26, FixtureTicker!$A$3:$A$22), PlayerForm!$X$5+4),
 TeamForm!$B$4:$B$23, TeamForm!$AB$4:$AB$23),
INDEX(FixtureTicker!$B$24:$AM$43, MATCH($B26, FixtureTicker!$A$24:$A$43), PlayerForm!$X$5+4)="BLANK",
0
),
_xlfn.IFS(
INDEX(FixtureTicker!$B$24:$AM$43, MATCH($B26, FixtureTicker!$A$24:$A$43), PlayerForm!$X$5+5)="H",
_xlfn.XLOOKUP($E26, PlayerForm!$D$3:$D$394, PlayerForm!$Q$3:$Q$394)*
_xlfn.XLOOKUP(
INDEX(FixtureTicker!$B$3:$AM$22, MATCH($B26, FixtureTicker!$A$3:$A$22), PlayerForm!$X$5+5),
 TeamForm!$B$4:$B$23, TeamForm!$AD$4:$AD$23),
INDEX(FixtureTicker!$B$24:$AM$43, MATCH($B26, FixtureTicker!$A$24:$A$43), PlayerForm!$X$5+5)="A",
_xlfn.XLOOKUP($E26, PlayerForm!$D$3:$D$394, PlayerForm!$R$3:$R$394)*
_xlfn.XLOOKUP(
INDEX(FixtureTicker!$B$3:$AM$22, MATCH($B26, FixtureTicker!$A$3:$A$22), PlayerForm!$X$5+5),
 TeamForm!$B$4:$B$23, TeamForm!$AB$4:$AB$23),
INDEX(FixtureTicker!$B$24:$AM$43, MATCH($B26, FixtureTicker!$A$24:$A$43), PlayerForm!$X$5+5)="BLANK",
0
),
_xlfn.IFS(
INDEX(FixtureTicker!$B$24:$AM$43, MATCH($B26, FixtureTicker!$A$24:$A$43), PlayerForm!$X$5+6)="H",
_xlfn.XLOOKUP($E26, PlayerForm!$D$3:$D$394, PlayerForm!$Q$3:$Q$394)*
_xlfn.XLOOKUP(
INDEX(FixtureTicker!$B$3:$AM$22, MATCH($B26, FixtureTicker!$A$3:$A$22), PlayerForm!$X$5+6),
 TeamForm!$B$4:$B$23, TeamForm!$AD$4:$AD$23),
INDEX(FixtureTicker!$B$24:$AM$43, MATCH($B26, FixtureTicker!$A$24:$A$43), PlayerForm!$X$5+6)="A",
_xlfn.XLOOKUP($E26, PlayerForm!$D$3:$D$394, PlayerForm!$R$3:$R$394)*
_xlfn.XLOOKUP(
INDEX(FixtureTicker!$B$3:$AM$22, MATCH($B26, FixtureTicker!$A$3:$A$22), PlayerForm!$X$5+6),
 TeamForm!$B$4:$B$23, TeamForm!$AB$4:$AB$23),
INDEX(FixtureTicker!$B$24:$AM$43, MATCH($B26, FixtureTicker!$A$24:$A$43), PlayerForm!$X$5+6)="BLANK",
0
),
_xlfn.IFS(
INDEX(FixtureTicker!$B$24:$AM$43, MATCH($B26, FixtureTicker!$A$24:$A$43), PlayerForm!$X$5+7)="H",
_xlfn.XLOOKUP($E26, PlayerForm!$D$3:$D$394, PlayerForm!$Q$3:$Q$394)*
_xlfn.XLOOKUP(
INDEX(FixtureTicker!$B$3:$AM$22, MATCH($B26, FixtureTicker!$A$3:$A$22), PlayerForm!$X$5+7),
 TeamForm!$B$4:$B$23, TeamForm!$AD$4:$AD$23),
INDEX(FixtureTicker!$B$24:$AM$43, MATCH($B26, FixtureTicker!$A$24:$A$43), PlayerForm!$X$5+7)="A",
_xlfn.XLOOKUP($E26, PlayerForm!$D$3:$D$394, PlayerForm!$R$3:$R$394)*
_xlfn.XLOOKUP(
INDEX(FixtureTicker!$B$3:$AM$22, MATCH($B26, FixtureTicker!$A$3:$A$22), PlayerForm!$X$5+7),
 TeamForm!$B$4:$B$23, TeamForm!$AB$4:$AB$23),
INDEX(FixtureTicker!$B$24:$AM$43, MATCH($B26, FixtureTicker!$A$24:$A$43), PlayerForm!$X$5+7)="BLANK",
0
)
),0)</f>
        <v>119.06494640718461</v>
      </c>
    </row>
    <row r="27" spans="1:10">
      <c r="A27" s="55">
        <v>10</v>
      </c>
      <c r="B27" s="55" t="str">
        <f>_xlfn.XLOOKUP($A27, PlayerData!$B$3:$B$394, PlayerData!C$3:C$394)</f>
        <v>EVE</v>
      </c>
      <c r="C27" s="55" t="str">
        <f>_xlfn.XLOOKUP($A27, PlayerData!$B$3:$B$394, PlayerData!D$3:D$394)</f>
        <v>F</v>
      </c>
      <c r="D27" s="55">
        <f>_xlfn.XLOOKUP($A27, PlayerData!$B:$B, PlayerData!F:F,,,-1)</f>
        <v>8</v>
      </c>
      <c r="E27" s="31" t="str">
        <f>_xlfn.XLOOKUP($A27, PlayerData!$B$3:$B$394, PlayerData!E$3:E$394)</f>
        <v>Richarlison</v>
      </c>
      <c r="F27" s="164" cm="1">
        <f t="array" ref="F27">IFERROR(0.01*_xlfn.IFS(
INDEX(FixtureTicker!$B$24:$AM$43, MATCH($B27, FixtureTicker!$A$24:$A$43, 0), PlayerForm!$X$5)="H",
_xlfn.XLOOKUP($E27, PlayerForm!$D$3:$D$394, PlayerForm!$Q$3:$Q$394)*
_xlfn.XLOOKUP(
INDEX(FixtureTicker!$B$3:$AM$22, MATCH($B27, FixtureTicker!$A$3:$A$22,0), PlayerForm!$X$5),
 TeamForm!$B$4:$B$23, TeamForm!$AD$4:$AD$23),
INDEX(FixtureTicker!$B$24:$AM$43, MATCH($B27, FixtureTicker!$A$24:$A$43,0), PlayerForm!$X$5)="A",
_xlfn.XLOOKUP($E27, PlayerForm!$D$3:$D$394, PlayerForm!$R$3:$R$394)*
_xlfn.XLOOKUP(
INDEX(FixtureTicker!$B$3:$AM$22, MATCH($B27, FixtureTicker!$A$3:$A$22,0), PlayerForm!$X$5),
 TeamForm!$B$4:$B$23, TeamForm!$AB$4:$AB$23),
INDEX(FixtureTicker!$B$24:$AM$43, MATCH($B27, FixtureTicker!$A$24:$A$43,0), PlayerForm!$X$5)="BLANK",
0),0)</f>
        <v>11.353675850291147</v>
      </c>
      <c r="G27" s="163" cm="1">
        <f t="array" ref="G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
),0)</f>
        <v>40.86850064813482</v>
      </c>
      <c r="H27" s="163" cm="1">
        <f t="array" ref="H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),
_xlfn.IFS(
INDEX(FixtureTicker!$B$24:$AM$43, MATCH($B27, FixtureTicker!$A$24:$A$43), PlayerForm!$X$5+2)="H",
_xlfn.XLOOKUP($E27, PlayerForm!$D$3:$D$394, PlayerForm!$Q$3:$Q$394)*
_xlfn.XLOOKUP(
INDEX(FixtureTicker!$B$3:$AM$22, MATCH($B27, FixtureTicker!$A$3:$A$22), PlayerForm!$X$5+2),
 TeamForm!$B$4:$B$23, TeamForm!$AD$4:$AD$23),
INDEX(FixtureTicker!$B$24:$AM$43, MATCH($B27, FixtureTicker!$A$24:$A$43), PlayerForm!$X$5+2)="A",
_xlfn.XLOOKUP($E27, PlayerForm!$D$3:$D$394, PlayerForm!$R$3:$R$394)*
_xlfn.XLOOKUP(
INDEX(FixtureTicker!$B$3:$AM$22, MATCH($B27, FixtureTicker!$A$3:$A$22), PlayerForm!$X$5+2),
 TeamForm!$B$4:$B$23, TeamForm!$AB$4:$AB$23),
INDEX(FixtureTicker!$B$24:$AM$43, MATCH($B27, FixtureTicker!$A$24:$A$43), PlayerForm!$X$5+2)="BLANK",
0
),
_xlfn.IFS(
INDEX(FixtureTicker!$B$24:$AM$43, MATCH($B27, FixtureTicker!$A$24:$A$43), PlayerForm!$X$5+3)="H",
_xlfn.XLOOKUP($E27, PlayerForm!$D$3:$D$394, PlayerForm!$Q$3:$Q$394)*
_xlfn.XLOOKUP(
INDEX(FixtureTicker!$B$3:$AM$22, MATCH($B27, FixtureTicker!$A$3:$A$22), PlayerForm!$X$5+3),
 TeamForm!$B$4:$B$23, TeamForm!$AD$4:$AD$23),
INDEX(FixtureTicker!$B$24:$AM$43, MATCH($B27, FixtureTicker!$A$24:$A$43), PlayerForm!$X$5+3)="A",
_xlfn.XLOOKUP($E27, PlayerForm!$D$3:$D$394, PlayerForm!$R$3:$R$394)*
_xlfn.XLOOKUP(
INDEX(FixtureTicker!$B$3:$AM$22, MATCH($B27, FixtureTicker!$A$3:$A$22), PlayerForm!$X$5+3),
 TeamForm!$B$4:$B$23, TeamForm!$AB$4:$AB$23),
INDEX(FixtureTicker!$B$24:$AM$43, MATCH($B27, FixtureTicker!$A$24:$A$43), PlayerForm!$X$5+3)="BLANK",
0
)
),0)</f>
        <v>64.1258605721614</v>
      </c>
      <c r="I27" s="163" cm="1">
        <f t="array" ref="I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),
_xlfn.IFS(
INDEX(FixtureTicker!$B$24:$AM$43, MATCH($B27, FixtureTicker!$A$24:$A$43), PlayerForm!$X$5+2)="H",
_xlfn.XLOOKUP($E27, PlayerForm!$D$3:$D$394, PlayerForm!$Q$3:$Q$394)*
_xlfn.XLOOKUP(
INDEX(FixtureTicker!$B$3:$AM$22, MATCH($B27, FixtureTicker!$A$3:$A$22), PlayerForm!$X$5+2),
 TeamForm!$B$4:$B$23, TeamForm!$AD$4:$AD$23),
INDEX(FixtureTicker!$B$24:$AM$43, MATCH($B27, FixtureTicker!$A$24:$A$43), PlayerForm!$X$5+2)="A",
_xlfn.XLOOKUP($E27, PlayerForm!$D$3:$D$394, PlayerForm!$R$3:$R$394)*
_xlfn.XLOOKUP(
INDEX(FixtureTicker!$B$3:$AM$22, MATCH($B27, FixtureTicker!$A$3:$A$22), PlayerForm!$X$5+2),
 TeamForm!$B$4:$B$23, TeamForm!$AB$4:$AB$23),
INDEX(FixtureTicker!$B$24:$AM$43, MATCH($B27, FixtureTicker!$A$24:$A$43), PlayerForm!$X$5+2)="BLANK",
0
),
_xlfn.IFS(
INDEX(FixtureTicker!$B$24:$AM$43, MATCH($B27, FixtureTicker!$A$24:$A$43), PlayerForm!$X$5+3)="H",
_xlfn.XLOOKUP($E27, PlayerForm!$D$3:$D$394, PlayerForm!$Q$3:$Q$394)*
_xlfn.XLOOKUP(
INDEX(FixtureTicker!$B$3:$AM$22, MATCH($B27, FixtureTicker!$A$3:$A$22), PlayerForm!$X$5+3),
 TeamForm!$B$4:$B$23, TeamForm!$AD$4:$AD$23),
INDEX(FixtureTicker!$B$24:$AM$43, MATCH($B27, FixtureTicker!$A$24:$A$43), PlayerForm!$X$5+3)="A",
_xlfn.XLOOKUP($E27, PlayerForm!$D$3:$D$394, PlayerForm!$R$3:$R$394)*
_xlfn.XLOOKUP(
INDEX(FixtureTicker!$B$3:$AM$22, MATCH($B27, FixtureTicker!$A$3:$A$22), PlayerForm!$X$5+3),
 TeamForm!$B$4:$B$23, TeamForm!$AB$4:$AB$23),
INDEX(FixtureTicker!$B$24:$AM$43, MATCH($B27, FixtureTicker!$A$24:$A$43), PlayerForm!$X$5+3)="BLANK",
0
),
_xlfn.IFS(
INDEX(FixtureTicker!$B$24:$AM$43, MATCH($B27, FixtureTicker!$A$24:$A$43), PlayerForm!$X$5+4)="H",
_xlfn.XLOOKUP($E27, PlayerForm!$D$3:$D$394, PlayerForm!$Q$3:$Q$394)*
_xlfn.XLOOKUP(
INDEX(FixtureTicker!$B$3:$AM$22, MATCH($B27, FixtureTicker!$A$3:$A$22), PlayerForm!$X$5+4),
 TeamForm!$B$4:$B$23, TeamForm!$AD$4:$AD$23),
INDEX(FixtureTicker!$B$24:$AM$43, MATCH($B27, FixtureTicker!$A$24:$A$43), PlayerForm!$X$5+4)="A",
_xlfn.XLOOKUP($E27, PlayerForm!$D$3:$D$394, PlayerForm!$R$3:$R$394)*
_xlfn.XLOOKUP(
INDEX(FixtureTicker!$B$3:$AM$22, MATCH($B27, FixtureTicker!$A$3:$A$22), PlayerForm!$X$5+4),
 TeamForm!$B$4:$B$23, TeamForm!$AB$4:$AB$23),
INDEX(FixtureTicker!$B$24:$AM$43, MATCH($B27, FixtureTicker!$A$24:$A$43), PlayerForm!$X$5+4)="BLANK",
0
),
_xlfn.IFS(
INDEX(FixtureTicker!$B$24:$AM$43, MATCH($B27, FixtureTicker!$A$24:$A$43), PlayerForm!$X$5+5)="H",
_xlfn.XLOOKUP($E27, PlayerForm!$D$3:$D$394, PlayerForm!$Q$3:$Q$394)*
_xlfn.XLOOKUP(
INDEX(FixtureTicker!$B$3:$AM$22, MATCH($B27, FixtureTicker!$A$3:$A$22), PlayerForm!$X$5+5),
 TeamForm!$B$4:$B$23, TeamForm!$AD$4:$AD$23),
INDEX(FixtureTicker!$B$24:$AM$43, MATCH($B27, FixtureTicker!$A$24:$A$43), PlayerForm!$X$5+5)="A",
_xlfn.XLOOKUP($E27, PlayerForm!$D$3:$D$394, PlayerForm!$R$3:$R$394)*
_xlfn.XLOOKUP(
INDEX(FixtureTicker!$B$3:$AM$22, MATCH($B27, FixtureTicker!$A$3:$A$22), PlayerForm!$X$5+5),
 TeamForm!$B$4:$B$23, TeamForm!$AB$4:$AB$23),
INDEX(FixtureTicker!$B$24:$AM$43, MATCH($B27, FixtureTicker!$A$24:$A$43), PlayerForm!$X$5+5)="BLANK",
0
)
),0)</f>
        <v>89.792294748156166</v>
      </c>
      <c r="J27" s="163" cm="1">
        <f t="array" ref="J27">IFERROR(0.01*SUM(
_xlfn.IFS(
INDEX(FixtureTicker!$B$24:$AM$43, MATCH($B27, FixtureTicker!$A$24:$A$43), PlayerForm!$X$5)="H",
_xlfn.XLOOKUP($E27, PlayerForm!$D$3:$D$394, PlayerForm!$Q$3:$Q$394)*
_xlfn.XLOOKUP(
INDEX(FixtureTicker!$B$3:$AM$22, MATCH($B27, FixtureTicker!$A$3:$A$22), PlayerForm!$X$5),
 TeamForm!$B$4:$B$23, TeamForm!$AD$4:$AD$23),
INDEX(FixtureTicker!$B$24:$AM$43, MATCH($B27, FixtureTicker!$A$24:$A$43), PlayerForm!$X$5)="A",
_xlfn.XLOOKUP($E27, PlayerForm!$D$3:$D$394, PlayerForm!$R$3:$R$394)*
_xlfn.XLOOKUP(
INDEX(FixtureTicker!$B$3:$AM$22, MATCH($B27, FixtureTicker!$A$3:$A$22), PlayerForm!$X$5),
 TeamForm!$B$4:$B$23, TeamForm!$AB$4:$AB$23),
INDEX(FixtureTicker!$B$24:$AM$43, MATCH($B27, FixtureTicker!$A$24:$A$43), PlayerForm!$X$5)="BLANK",
0
),
_xlfn.IFS(
INDEX(FixtureTicker!$B$24:$AM$43, MATCH($B27, FixtureTicker!$A$24:$A$43), PlayerForm!$X$5+1)="H",
_xlfn.XLOOKUP($E27, PlayerForm!$D$3:$D$394, PlayerForm!$Q$3:$Q$394)*
_xlfn.XLOOKUP(
INDEX(FixtureTicker!$B$3:$AM$22, MATCH($B27, FixtureTicker!$A$3:$A$22), PlayerForm!$X$5+1),
 TeamForm!$B$4:$B$23, TeamForm!$AD$4:$AD$23),
INDEX(FixtureTicker!$B$24:$AM$43, MATCH($B27, FixtureTicker!$A$24:$A$43), PlayerForm!$X$5+1)="A",
_xlfn.XLOOKUP($E27, PlayerForm!$D$3:$D$394, PlayerForm!$R$3:$R$394)*
_xlfn.XLOOKUP(
INDEX(FixtureTicker!$B$3:$AM$22, MATCH($B27, FixtureTicker!$A$3:$A$22), PlayerForm!$X$5+1),
 TeamForm!$B$4:$B$23, TeamForm!$AB$4:$AB$23),
INDEX(FixtureTicker!$B$24:$AM$43, MATCH($B27, FixtureTicker!$A$24:$A$43), PlayerForm!$X$5+1)="BLANK",
0
),
_xlfn.IFS(
INDEX(FixtureTicker!$B$24:$AM$43, MATCH($B27, FixtureTicker!$A$24:$A$43), PlayerForm!$X$5+2)="H",
_xlfn.XLOOKUP($E27, PlayerForm!$D$3:$D$394, PlayerForm!$Q$3:$Q$394)*
_xlfn.XLOOKUP(
INDEX(FixtureTicker!$B$3:$AM$22, MATCH($B27, FixtureTicker!$A$3:$A$22), PlayerForm!$X$5+2),
 TeamForm!$B$4:$B$23, TeamForm!$AD$4:$AD$23),
INDEX(FixtureTicker!$B$24:$AM$43, MATCH($B27, FixtureTicker!$A$24:$A$43), PlayerForm!$X$5+2)="A",
_xlfn.XLOOKUP($E27, PlayerForm!$D$3:$D$394, PlayerForm!$R$3:$R$394)*
_xlfn.XLOOKUP(
INDEX(FixtureTicker!$B$3:$AM$22, MATCH($B27, FixtureTicker!$A$3:$A$22), PlayerForm!$X$5+2),
 TeamForm!$B$4:$B$23, TeamForm!$AB$4:$AB$23),
INDEX(FixtureTicker!$B$24:$AM$43, MATCH($B27, FixtureTicker!$A$24:$A$43), PlayerForm!$X$5+2)="BLANK",
0
),
_xlfn.IFS(
INDEX(FixtureTicker!$B$24:$AM$43, MATCH($B27, FixtureTicker!$A$24:$A$43), PlayerForm!$X$5+3)="H",
_xlfn.XLOOKUP($E27, PlayerForm!$D$3:$D$394, PlayerForm!$Q$3:$Q$394)*
_xlfn.XLOOKUP(
INDEX(FixtureTicker!$B$3:$AM$22, MATCH($B27, FixtureTicker!$A$3:$A$22), PlayerForm!$X$5+3),
 TeamForm!$B$4:$B$23, TeamForm!$AD$4:$AD$23),
INDEX(FixtureTicker!$B$24:$AM$43, MATCH($B27, FixtureTicker!$A$24:$A$43), PlayerForm!$X$5+3)="A",
_xlfn.XLOOKUP($E27, PlayerForm!$D$3:$D$394, PlayerForm!$R$3:$R$394)*
_xlfn.XLOOKUP(
INDEX(FixtureTicker!$B$3:$AM$22, MATCH($B27, FixtureTicker!$A$3:$A$22), PlayerForm!$X$5+3),
 TeamForm!$B$4:$B$23, TeamForm!$AB$4:$AB$23),
INDEX(FixtureTicker!$B$24:$AM$43, MATCH($B27, FixtureTicker!$A$24:$A$43), PlayerForm!$X$5+3)="BLANK",
0
),
_xlfn.IFS(
INDEX(FixtureTicker!$B$24:$AM$43, MATCH($B27, FixtureTicker!$A$24:$A$43), PlayerForm!$X$5+4)="H",
_xlfn.XLOOKUP($E27, PlayerForm!$D$3:$D$394, PlayerForm!$Q$3:$Q$394)*
_xlfn.XLOOKUP(
INDEX(FixtureTicker!$B$3:$AM$22, MATCH($B27, FixtureTicker!$A$3:$A$22), PlayerForm!$X$5+4),
 TeamForm!$B$4:$B$23, TeamForm!$AD$4:$AD$23),
INDEX(FixtureTicker!$B$24:$AM$43, MATCH($B27, FixtureTicker!$A$24:$A$43), PlayerForm!$X$5+4)="A",
_xlfn.XLOOKUP($E27, PlayerForm!$D$3:$D$394, PlayerForm!$R$3:$R$394)*
_xlfn.XLOOKUP(
INDEX(FixtureTicker!$B$3:$AM$22, MATCH($B27, FixtureTicker!$A$3:$A$22), PlayerForm!$X$5+4),
 TeamForm!$B$4:$B$23, TeamForm!$AB$4:$AB$23),
INDEX(FixtureTicker!$B$24:$AM$43, MATCH($B27, FixtureTicker!$A$24:$A$43), PlayerForm!$X$5+4)="BLANK",
0
),
_xlfn.IFS(
INDEX(FixtureTicker!$B$24:$AM$43, MATCH($B27, FixtureTicker!$A$24:$A$43), PlayerForm!$X$5+5)="H",
_xlfn.XLOOKUP($E27, PlayerForm!$D$3:$D$394, PlayerForm!$Q$3:$Q$394)*
_xlfn.XLOOKUP(
INDEX(FixtureTicker!$B$3:$AM$22, MATCH($B27, FixtureTicker!$A$3:$A$22), PlayerForm!$X$5+5),
 TeamForm!$B$4:$B$23, TeamForm!$AD$4:$AD$23),
INDEX(FixtureTicker!$B$24:$AM$43, MATCH($B27, FixtureTicker!$A$24:$A$43), PlayerForm!$X$5+5)="A",
_xlfn.XLOOKUP($E27, PlayerForm!$D$3:$D$394, PlayerForm!$R$3:$R$394)*
_xlfn.XLOOKUP(
INDEX(FixtureTicker!$B$3:$AM$22, MATCH($B27, FixtureTicker!$A$3:$A$22), PlayerForm!$X$5+5),
 TeamForm!$B$4:$B$23, TeamForm!$AB$4:$AB$23),
INDEX(FixtureTicker!$B$24:$AM$43, MATCH($B27, FixtureTicker!$A$24:$A$43), PlayerForm!$X$5+5)="BLANK",
0
),
_xlfn.IFS(
INDEX(FixtureTicker!$B$24:$AM$43, MATCH($B27, FixtureTicker!$A$24:$A$43), PlayerForm!$X$5+6)="H",
_xlfn.XLOOKUP($E27, PlayerForm!$D$3:$D$394, PlayerForm!$Q$3:$Q$394)*
_xlfn.XLOOKUP(
INDEX(FixtureTicker!$B$3:$AM$22, MATCH($B27, FixtureTicker!$A$3:$A$22), PlayerForm!$X$5+6),
 TeamForm!$B$4:$B$23, TeamForm!$AD$4:$AD$23),
INDEX(FixtureTicker!$B$24:$AM$43, MATCH($B27, FixtureTicker!$A$24:$A$43), PlayerForm!$X$5+6)="A",
_xlfn.XLOOKUP($E27, PlayerForm!$D$3:$D$394, PlayerForm!$R$3:$R$394)*
_xlfn.XLOOKUP(
INDEX(FixtureTicker!$B$3:$AM$22, MATCH($B27, FixtureTicker!$A$3:$A$22), PlayerForm!$X$5+6),
 TeamForm!$B$4:$B$23, TeamForm!$AB$4:$AB$23),
INDEX(FixtureTicker!$B$24:$AM$43, MATCH($B27, FixtureTicker!$A$24:$A$43), PlayerForm!$X$5+6)="BLANK",
0
),
_xlfn.IFS(
INDEX(FixtureTicker!$B$24:$AM$43, MATCH($B27, FixtureTicker!$A$24:$A$43), PlayerForm!$X$5+7)="H",
_xlfn.XLOOKUP($E27, PlayerForm!$D$3:$D$394, PlayerForm!$Q$3:$Q$394)*
_xlfn.XLOOKUP(
INDEX(FixtureTicker!$B$3:$AM$22, MATCH($B27, FixtureTicker!$A$3:$A$22), PlayerForm!$X$5+7),
 TeamForm!$B$4:$B$23, TeamForm!$AD$4:$AD$23),
INDEX(FixtureTicker!$B$24:$AM$43, MATCH($B27, FixtureTicker!$A$24:$A$43), PlayerForm!$X$5+7)="A",
_xlfn.XLOOKUP($E27, PlayerForm!$D$3:$D$394, PlayerForm!$R$3:$R$394)*
_xlfn.XLOOKUP(
INDEX(FixtureTicker!$B$3:$AM$22, MATCH($B27, FixtureTicker!$A$3:$A$22), PlayerForm!$X$5+7),
 TeamForm!$B$4:$B$23, TeamForm!$AB$4:$AB$23),
INDEX(FixtureTicker!$B$24:$AM$43, MATCH($B27, FixtureTicker!$A$24:$A$43), PlayerForm!$X$5+7)="BLANK",
0
)
),0)</f>
        <v>114.20498283358336</v>
      </c>
    </row>
    <row r="28" spans="1:10">
      <c r="A28" s="55">
        <v>36</v>
      </c>
      <c r="B28" s="55" t="str">
        <f>_xlfn.XLOOKUP($A28, PlayerData!$B$3:$B$394, PlayerData!C$3:C$394)</f>
        <v>SHU</v>
      </c>
      <c r="C28" s="55" t="str">
        <f>_xlfn.XLOOKUP($A28, PlayerData!$B$3:$B$394, PlayerData!D$3:D$394)</f>
        <v>F</v>
      </c>
      <c r="D28" s="55">
        <f>_xlfn.XLOOKUP($A28, PlayerData!$B:$B, PlayerData!F:F,,,-1)</f>
        <v>6</v>
      </c>
      <c r="E28" s="31" t="str">
        <f>_xlfn.XLOOKUP($A28, PlayerData!$B$3:$B$394, PlayerData!E$3:E$394)</f>
        <v>McBurnie</v>
      </c>
      <c r="F28" s="164" cm="1">
        <f t="array" ref="F28">IFERROR(0.01*_xlfn.IFS(
INDEX(FixtureTicker!$B$24:$AM$43, MATCH($B28, FixtureTicker!$A$24:$A$43, 0), PlayerForm!$X$5)="H",
_xlfn.XLOOKUP($E28, PlayerForm!$D$3:$D$394, PlayerForm!$Q$3:$Q$394)*
_xlfn.XLOOKUP(
INDEX(FixtureTicker!$B$3:$AM$22, MATCH($B28, FixtureTicker!$A$3:$A$22,0), PlayerForm!$X$5),
 TeamForm!$B$4:$B$23, TeamForm!$AD$4:$AD$23),
INDEX(FixtureTicker!$B$24:$AM$43, MATCH($B28, FixtureTicker!$A$24:$A$43,0), PlayerForm!$X$5)="A",
_xlfn.XLOOKUP($E28, PlayerForm!$D$3:$D$394, PlayerForm!$R$3:$R$394)*
_xlfn.XLOOKUP(
INDEX(FixtureTicker!$B$3:$AM$22, MATCH($B28, FixtureTicker!$A$3:$A$22,0), PlayerForm!$X$5),
 TeamForm!$B$4:$B$23, TeamForm!$AB$4:$AB$23),
INDEX(FixtureTicker!$B$24:$AM$43, MATCH($B28, FixtureTicker!$A$24:$A$43,0), PlayerForm!$X$5)="BLANK",
0),0)</f>
        <v>11.184495130208473</v>
      </c>
      <c r="G28" s="163" cm="1">
        <f t="array" ref="G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
),0)</f>
        <v>18.519735145846013</v>
      </c>
      <c r="H28" s="163" cm="1">
        <f t="array" ref="H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),
_xlfn.IFS(
INDEX(FixtureTicker!$B$24:$AM$43, MATCH($B28, FixtureTicker!$A$24:$A$43), PlayerForm!$X$5+2)="H",
_xlfn.XLOOKUP($E28, PlayerForm!$D$3:$D$394, PlayerForm!$Q$3:$Q$394)*
_xlfn.XLOOKUP(
INDEX(FixtureTicker!$B$3:$AM$22, MATCH($B28, FixtureTicker!$A$3:$A$22), PlayerForm!$X$5+2),
 TeamForm!$B$4:$B$23, TeamForm!$AD$4:$AD$23),
INDEX(FixtureTicker!$B$24:$AM$43, MATCH($B28, FixtureTicker!$A$24:$A$43), PlayerForm!$X$5+2)="A",
_xlfn.XLOOKUP($E28, PlayerForm!$D$3:$D$394, PlayerForm!$R$3:$R$394)*
_xlfn.XLOOKUP(
INDEX(FixtureTicker!$B$3:$AM$22, MATCH($B28, FixtureTicker!$A$3:$A$22), PlayerForm!$X$5+2),
 TeamForm!$B$4:$B$23, TeamForm!$AB$4:$AB$23),
INDEX(FixtureTicker!$B$24:$AM$43, MATCH($B28, FixtureTicker!$A$24:$A$43), PlayerForm!$X$5+2)="BLANK",
0
),
_xlfn.IFS(
INDEX(FixtureTicker!$B$24:$AM$43, MATCH($B28, FixtureTicker!$A$24:$A$43), PlayerForm!$X$5+3)="H",
_xlfn.XLOOKUP($E28, PlayerForm!$D$3:$D$394, PlayerForm!$Q$3:$Q$394)*
_xlfn.XLOOKUP(
INDEX(FixtureTicker!$B$3:$AM$22, MATCH($B28, FixtureTicker!$A$3:$A$22), PlayerForm!$X$5+3),
 TeamForm!$B$4:$B$23, TeamForm!$AD$4:$AD$23),
INDEX(FixtureTicker!$B$24:$AM$43, MATCH($B28, FixtureTicker!$A$24:$A$43), PlayerForm!$X$5+3)="A",
_xlfn.XLOOKUP($E28, PlayerForm!$D$3:$D$394, PlayerForm!$R$3:$R$394)*
_xlfn.XLOOKUP(
INDEX(FixtureTicker!$B$3:$AM$22, MATCH($B28, FixtureTicker!$A$3:$A$22), PlayerForm!$X$5+3),
 TeamForm!$B$4:$B$23, TeamForm!$AB$4:$AB$23),
INDEX(FixtureTicker!$B$24:$AM$43, MATCH($B28, FixtureTicker!$A$24:$A$43), PlayerForm!$X$5+3)="BLANK",
0
)
),0)</f>
        <v>55.07006871458163</v>
      </c>
      <c r="I28" s="163" cm="1">
        <f t="array" ref="I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),
_xlfn.IFS(
INDEX(FixtureTicker!$B$24:$AM$43, MATCH($B28, FixtureTicker!$A$24:$A$43), PlayerForm!$X$5+2)="H",
_xlfn.XLOOKUP($E28, PlayerForm!$D$3:$D$394, PlayerForm!$Q$3:$Q$394)*
_xlfn.XLOOKUP(
INDEX(FixtureTicker!$B$3:$AM$22, MATCH($B28, FixtureTicker!$A$3:$A$22), PlayerForm!$X$5+2),
 TeamForm!$B$4:$B$23, TeamForm!$AD$4:$AD$23),
INDEX(FixtureTicker!$B$24:$AM$43, MATCH($B28, FixtureTicker!$A$24:$A$43), PlayerForm!$X$5+2)="A",
_xlfn.XLOOKUP($E28, PlayerForm!$D$3:$D$394, PlayerForm!$R$3:$R$394)*
_xlfn.XLOOKUP(
INDEX(FixtureTicker!$B$3:$AM$22, MATCH($B28, FixtureTicker!$A$3:$A$22), PlayerForm!$X$5+2),
 TeamForm!$B$4:$B$23, TeamForm!$AB$4:$AB$23),
INDEX(FixtureTicker!$B$24:$AM$43, MATCH($B28, FixtureTicker!$A$24:$A$43), PlayerForm!$X$5+2)="BLANK",
0
),
_xlfn.IFS(
INDEX(FixtureTicker!$B$24:$AM$43, MATCH($B28, FixtureTicker!$A$24:$A$43), PlayerForm!$X$5+3)="H",
_xlfn.XLOOKUP($E28, PlayerForm!$D$3:$D$394, PlayerForm!$Q$3:$Q$394)*
_xlfn.XLOOKUP(
INDEX(FixtureTicker!$B$3:$AM$22, MATCH($B28, FixtureTicker!$A$3:$A$22), PlayerForm!$X$5+3),
 TeamForm!$B$4:$B$23, TeamForm!$AD$4:$AD$23),
INDEX(FixtureTicker!$B$24:$AM$43, MATCH($B28, FixtureTicker!$A$24:$A$43), PlayerForm!$X$5+3)="A",
_xlfn.XLOOKUP($E28, PlayerForm!$D$3:$D$394, PlayerForm!$R$3:$R$394)*
_xlfn.XLOOKUP(
INDEX(FixtureTicker!$B$3:$AM$22, MATCH($B28, FixtureTicker!$A$3:$A$22), PlayerForm!$X$5+3),
 TeamForm!$B$4:$B$23, TeamForm!$AB$4:$AB$23),
INDEX(FixtureTicker!$B$24:$AM$43, MATCH($B28, FixtureTicker!$A$24:$A$43), PlayerForm!$X$5+3)="BLANK",
0
),
_xlfn.IFS(
INDEX(FixtureTicker!$B$24:$AM$43, MATCH($B28, FixtureTicker!$A$24:$A$43), PlayerForm!$X$5+4)="H",
_xlfn.XLOOKUP($E28, PlayerForm!$D$3:$D$394, PlayerForm!$Q$3:$Q$394)*
_xlfn.XLOOKUP(
INDEX(FixtureTicker!$B$3:$AM$22, MATCH($B28, FixtureTicker!$A$3:$A$22), PlayerForm!$X$5+4),
 TeamForm!$B$4:$B$23, TeamForm!$AD$4:$AD$23),
INDEX(FixtureTicker!$B$24:$AM$43, MATCH($B28, FixtureTicker!$A$24:$A$43), PlayerForm!$X$5+4)="A",
_xlfn.XLOOKUP($E28, PlayerForm!$D$3:$D$394, PlayerForm!$R$3:$R$394)*
_xlfn.XLOOKUP(
INDEX(FixtureTicker!$B$3:$AM$22, MATCH($B28, FixtureTicker!$A$3:$A$22), PlayerForm!$X$5+4),
 TeamForm!$B$4:$B$23, TeamForm!$AB$4:$AB$23),
INDEX(FixtureTicker!$B$24:$AM$43, MATCH($B28, FixtureTicker!$A$24:$A$43), PlayerForm!$X$5+4)="BLANK",
0
),
_xlfn.IFS(
INDEX(FixtureTicker!$B$24:$AM$43, MATCH($B28, FixtureTicker!$A$24:$A$43), PlayerForm!$X$5+5)="H",
_xlfn.XLOOKUP($E28, PlayerForm!$D$3:$D$394, PlayerForm!$Q$3:$Q$394)*
_xlfn.XLOOKUP(
INDEX(FixtureTicker!$B$3:$AM$22, MATCH($B28, FixtureTicker!$A$3:$A$22), PlayerForm!$X$5+5),
 TeamForm!$B$4:$B$23, TeamForm!$AD$4:$AD$23),
INDEX(FixtureTicker!$B$24:$AM$43, MATCH($B28, FixtureTicker!$A$24:$A$43), PlayerForm!$X$5+5)="A",
_xlfn.XLOOKUP($E28, PlayerForm!$D$3:$D$394, PlayerForm!$R$3:$R$394)*
_xlfn.XLOOKUP(
INDEX(FixtureTicker!$B$3:$AM$22, MATCH($B28, FixtureTicker!$A$3:$A$22), PlayerForm!$X$5+5),
 TeamForm!$B$4:$B$23, TeamForm!$AB$4:$AB$23),
INDEX(FixtureTicker!$B$24:$AM$43, MATCH($B28, FixtureTicker!$A$24:$A$43), PlayerForm!$X$5+5)="BLANK",
0
)
),0)</f>
        <v>87.905009410410599</v>
      </c>
      <c r="J28" s="163" cm="1">
        <f t="array" ref="J28">IFERROR(0.01*SUM(
_xlfn.IFS(
INDEX(FixtureTicker!$B$24:$AM$43, MATCH($B28, FixtureTicker!$A$24:$A$43), PlayerForm!$X$5)="H",
_xlfn.XLOOKUP($E28, PlayerForm!$D$3:$D$394, PlayerForm!$Q$3:$Q$394)*
_xlfn.XLOOKUP(
INDEX(FixtureTicker!$B$3:$AM$22, MATCH($B28, FixtureTicker!$A$3:$A$22), PlayerForm!$X$5),
 TeamForm!$B$4:$B$23, TeamForm!$AD$4:$AD$23),
INDEX(FixtureTicker!$B$24:$AM$43, MATCH($B28, FixtureTicker!$A$24:$A$43), PlayerForm!$X$5)="A",
_xlfn.XLOOKUP($E28, PlayerForm!$D$3:$D$394, PlayerForm!$R$3:$R$394)*
_xlfn.XLOOKUP(
INDEX(FixtureTicker!$B$3:$AM$22, MATCH($B28, FixtureTicker!$A$3:$A$22), PlayerForm!$X$5),
 TeamForm!$B$4:$B$23, TeamForm!$AB$4:$AB$23),
INDEX(FixtureTicker!$B$24:$AM$43, MATCH($B28, FixtureTicker!$A$24:$A$43), PlayerForm!$X$5)="BLANK",
0
),
_xlfn.IFS(
INDEX(FixtureTicker!$B$24:$AM$43, MATCH($B28, FixtureTicker!$A$24:$A$43), PlayerForm!$X$5+1)="H",
_xlfn.XLOOKUP($E28, PlayerForm!$D$3:$D$394, PlayerForm!$Q$3:$Q$394)*
_xlfn.XLOOKUP(
INDEX(FixtureTicker!$B$3:$AM$22, MATCH($B28, FixtureTicker!$A$3:$A$22), PlayerForm!$X$5+1),
 TeamForm!$B$4:$B$23, TeamForm!$AD$4:$AD$23),
INDEX(FixtureTicker!$B$24:$AM$43, MATCH($B28, FixtureTicker!$A$24:$A$43), PlayerForm!$X$5+1)="A",
_xlfn.XLOOKUP($E28, PlayerForm!$D$3:$D$394, PlayerForm!$R$3:$R$394)*
_xlfn.XLOOKUP(
INDEX(FixtureTicker!$B$3:$AM$22, MATCH($B28, FixtureTicker!$A$3:$A$22), PlayerForm!$X$5+1),
 TeamForm!$B$4:$B$23, TeamForm!$AB$4:$AB$23),
INDEX(FixtureTicker!$B$24:$AM$43, MATCH($B28, FixtureTicker!$A$24:$A$43), PlayerForm!$X$5+1)="BLANK",
0
),
_xlfn.IFS(
INDEX(FixtureTicker!$B$24:$AM$43, MATCH($B28, FixtureTicker!$A$24:$A$43), PlayerForm!$X$5+2)="H",
_xlfn.XLOOKUP($E28, PlayerForm!$D$3:$D$394, PlayerForm!$Q$3:$Q$394)*
_xlfn.XLOOKUP(
INDEX(FixtureTicker!$B$3:$AM$22, MATCH($B28, FixtureTicker!$A$3:$A$22), PlayerForm!$X$5+2),
 TeamForm!$B$4:$B$23, TeamForm!$AD$4:$AD$23),
INDEX(FixtureTicker!$B$24:$AM$43, MATCH($B28, FixtureTicker!$A$24:$A$43), PlayerForm!$X$5+2)="A",
_xlfn.XLOOKUP($E28, PlayerForm!$D$3:$D$394, PlayerForm!$R$3:$R$394)*
_xlfn.XLOOKUP(
INDEX(FixtureTicker!$B$3:$AM$22, MATCH($B28, FixtureTicker!$A$3:$A$22), PlayerForm!$X$5+2),
 TeamForm!$B$4:$B$23, TeamForm!$AB$4:$AB$23),
INDEX(FixtureTicker!$B$24:$AM$43, MATCH($B28, FixtureTicker!$A$24:$A$43), PlayerForm!$X$5+2)="BLANK",
0
),
_xlfn.IFS(
INDEX(FixtureTicker!$B$24:$AM$43, MATCH($B28, FixtureTicker!$A$24:$A$43), PlayerForm!$X$5+3)="H",
_xlfn.XLOOKUP($E28, PlayerForm!$D$3:$D$394, PlayerForm!$Q$3:$Q$394)*
_xlfn.XLOOKUP(
INDEX(FixtureTicker!$B$3:$AM$22, MATCH($B28, FixtureTicker!$A$3:$A$22), PlayerForm!$X$5+3),
 TeamForm!$B$4:$B$23, TeamForm!$AD$4:$AD$23),
INDEX(FixtureTicker!$B$24:$AM$43, MATCH($B28, FixtureTicker!$A$24:$A$43), PlayerForm!$X$5+3)="A",
_xlfn.XLOOKUP($E28, PlayerForm!$D$3:$D$394, PlayerForm!$R$3:$R$394)*
_xlfn.XLOOKUP(
INDEX(FixtureTicker!$B$3:$AM$22, MATCH($B28, FixtureTicker!$A$3:$A$22), PlayerForm!$X$5+3),
 TeamForm!$B$4:$B$23, TeamForm!$AB$4:$AB$23),
INDEX(FixtureTicker!$B$24:$AM$43, MATCH($B28, FixtureTicker!$A$24:$A$43), PlayerForm!$X$5+3)="BLANK",
0
),
_xlfn.IFS(
INDEX(FixtureTicker!$B$24:$AM$43, MATCH($B28, FixtureTicker!$A$24:$A$43), PlayerForm!$X$5+4)="H",
_xlfn.XLOOKUP($E28, PlayerForm!$D$3:$D$394, PlayerForm!$Q$3:$Q$394)*
_xlfn.XLOOKUP(
INDEX(FixtureTicker!$B$3:$AM$22, MATCH($B28, FixtureTicker!$A$3:$A$22), PlayerForm!$X$5+4),
 TeamForm!$B$4:$B$23, TeamForm!$AD$4:$AD$23),
INDEX(FixtureTicker!$B$24:$AM$43, MATCH($B28, FixtureTicker!$A$24:$A$43), PlayerForm!$X$5+4)="A",
_xlfn.XLOOKUP($E28, PlayerForm!$D$3:$D$394, PlayerForm!$R$3:$R$394)*
_xlfn.XLOOKUP(
INDEX(FixtureTicker!$B$3:$AM$22, MATCH($B28, FixtureTicker!$A$3:$A$22), PlayerForm!$X$5+4),
 TeamForm!$B$4:$B$23, TeamForm!$AB$4:$AB$23),
INDEX(FixtureTicker!$B$24:$AM$43, MATCH($B28, FixtureTicker!$A$24:$A$43), PlayerForm!$X$5+4)="BLANK",
0
),
_xlfn.IFS(
INDEX(FixtureTicker!$B$24:$AM$43, MATCH($B28, FixtureTicker!$A$24:$A$43), PlayerForm!$X$5+5)="H",
_xlfn.XLOOKUP($E28, PlayerForm!$D$3:$D$394, PlayerForm!$Q$3:$Q$394)*
_xlfn.XLOOKUP(
INDEX(FixtureTicker!$B$3:$AM$22, MATCH($B28, FixtureTicker!$A$3:$A$22), PlayerForm!$X$5+5),
 TeamForm!$B$4:$B$23, TeamForm!$AD$4:$AD$23),
INDEX(FixtureTicker!$B$24:$AM$43, MATCH($B28, FixtureTicker!$A$24:$A$43), PlayerForm!$X$5+5)="A",
_xlfn.XLOOKUP($E28, PlayerForm!$D$3:$D$394, PlayerForm!$R$3:$R$394)*
_xlfn.XLOOKUP(
INDEX(FixtureTicker!$B$3:$AM$22, MATCH($B28, FixtureTicker!$A$3:$A$22), PlayerForm!$X$5+5),
 TeamForm!$B$4:$B$23, TeamForm!$AB$4:$AB$23),
INDEX(FixtureTicker!$B$24:$AM$43, MATCH($B28, FixtureTicker!$A$24:$A$43), PlayerForm!$X$5+5)="BLANK",
0
),
_xlfn.IFS(
INDEX(FixtureTicker!$B$24:$AM$43, MATCH($B28, FixtureTicker!$A$24:$A$43), PlayerForm!$X$5+6)="H",
_xlfn.XLOOKUP($E28, PlayerForm!$D$3:$D$394, PlayerForm!$Q$3:$Q$394)*
_xlfn.XLOOKUP(
INDEX(FixtureTicker!$B$3:$AM$22, MATCH($B28, FixtureTicker!$A$3:$A$22), PlayerForm!$X$5+6),
 TeamForm!$B$4:$B$23, TeamForm!$AD$4:$AD$23),
INDEX(FixtureTicker!$B$24:$AM$43, MATCH($B28, FixtureTicker!$A$24:$A$43), PlayerForm!$X$5+6)="A",
_xlfn.XLOOKUP($E28, PlayerForm!$D$3:$D$394, PlayerForm!$R$3:$R$394)*
_xlfn.XLOOKUP(
INDEX(FixtureTicker!$B$3:$AM$22, MATCH($B28, FixtureTicker!$A$3:$A$22), PlayerForm!$X$5+6),
 TeamForm!$B$4:$B$23, TeamForm!$AB$4:$AB$23),
INDEX(FixtureTicker!$B$24:$AM$43, MATCH($B28, FixtureTicker!$A$24:$A$43), PlayerForm!$X$5+6)="BLANK",
0
),
_xlfn.IFS(
INDEX(FixtureTicker!$B$24:$AM$43, MATCH($B28, FixtureTicker!$A$24:$A$43), PlayerForm!$X$5+7)="H",
_xlfn.XLOOKUP($E28, PlayerForm!$D$3:$D$394, PlayerForm!$Q$3:$Q$394)*
_xlfn.XLOOKUP(
INDEX(FixtureTicker!$B$3:$AM$22, MATCH($B28, FixtureTicker!$A$3:$A$22), PlayerForm!$X$5+7),
 TeamForm!$B$4:$B$23, TeamForm!$AD$4:$AD$23),
INDEX(FixtureTicker!$B$24:$AM$43, MATCH($B28, FixtureTicker!$A$24:$A$43), PlayerForm!$X$5+7)="A",
_xlfn.XLOOKUP($E28, PlayerForm!$D$3:$D$394, PlayerForm!$R$3:$R$394)*
_xlfn.XLOOKUP(
INDEX(FixtureTicker!$B$3:$AM$22, MATCH($B28, FixtureTicker!$A$3:$A$22), PlayerForm!$X$5+7),
 TeamForm!$B$4:$B$23, TeamForm!$AB$4:$AB$23),
INDEX(FixtureTicker!$B$24:$AM$43, MATCH($B28, FixtureTicker!$A$24:$A$43), PlayerForm!$X$5+7)="BLANK",
0
)
),0)</f>
        <v>100.56178371042711</v>
      </c>
    </row>
    <row r="29" spans="1:10">
      <c r="A29" s="55">
        <v>74</v>
      </c>
      <c r="B29" s="55" t="str">
        <f>_xlfn.XLOOKUP($A29, PlayerData!$B$3:$B$394, PlayerData!C$3:C$394)</f>
        <v>LEI</v>
      </c>
      <c r="C29" s="55" t="str">
        <f>_xlfn.XLOOKUP($A29, PlayerData!$B$3:$B$394, PlayerData!D$3:D$394)</f>
        <v>M</v>
      </c>
      <c r="D29" s="55">
        <f>_xlfn.XLOOKUP($A29, PlayerData!$B:$B, PlayerData!F:F,,,-1)</f>
        <v>7</v>
      </c>
      <c r="E29" s="31" t="str">
        <f>_xlfn.XLOOKUP($A29, PlayerData!$B$3:$B$394, PlayerData!E$3:E$394)</f>
        <v>Barnes Harvey</v>
      </c>
      <c r="F29" s="164" cm="1">
        <f t="array" ref="F29">IFERROR(0.01*_xlfn.IFS(
INDEX(FixtureTicker!$B$24:$AM$43, MATCH($B29, FixtureTicker!$A$24:$A$43, 0), PlayerForm!$X$5)="H",
_xlfn.XLOOKUP($E29, PlayerForm!$D$3:$D$394, PlayerForm!$Q$3:$Q$394)*
_xlfn.XLOOKUP(
INDEX(FixtureTicker!$B$3:$AM$22, MATCH($B29, FixtureTicker!$A$3:$A$22,0), PlayerForm!$X$5),
 TeamForm!$B$4:$B$23, TeamForm!$AD$4:$AD$23),
INDEX(FixtureTicker!$B$24:$AM$43, MATCH($B29, FixtureTicker!$A$24:$A$43,0), PlayerForm!$X$5)="A",
_xlfn.XLOOKUP($E29, PlayerForm!$D$3:$D$394, PlayerForm!$R$3:$R$394)*
_xlfn.XLOOKUP(
INDEX(FixtureTicker!$B$3:$AM$22, MATCH($B29, FixtureTicker!$A$3:$A$22,0), PlayerForm!$X$5),
 TeamForm!$B$4:$B$23, TeamForm!$AB$4:$AB$23),
INDEX(FixtureTicker!$B$24:$AM$43, MATCH($B29, FixtureTicker!$A$24:$A$43,0), PlayerForm!$X$5)="BLANK",
0),0)</f>
        <v>0</v>
      </c>
      <c r="G29" s="163" cm="1">
        <f t="array" ref="G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
),0)</f>
        <v>28.709655124749467</v>
      </c>
      <c r="H29" s="163" cm="1">
        <f t="array" ref="H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),
_xlfn.IFS(
INDEX(FixtureTicker!$B$24:$AM$43, MATCH($B29, FixtureTicker!$A$24:$A$43), PlayerForm!$X$5+2)="H",
_xlfn.XLOOKUP($E29, PlayerForm!$D$3:$D$394, PlayerForm!$Q$3:$Q$394)*
_xlfn.XLOOKUP(
INDEX(FixtureTicker!$B$3:$AM$22, MATCH($B29, FixtureTicker!$A$3:$A$22), PlayerForm!$X$5+2),
 TeamForm!$B$4:$B$23, TeamForm!$AD$4:$AD$23),
INDEX(FixtureTicker!$B$24:$AM$43, MATCH($B29, FixtureTicker!$A$24:$A$43), PlayerForm!$X$5+2)="A",
_xlfn.XLOOKUP($E29, PlayerForm!$D$3:$D$394, PlayerForm!$R$3:$R$394)*
_xlfn.XLOOKUP(
INDEX(FixtureTicker!$B$3:$AM$22, MATCH($B29, FixtureTicker!$A$3:$A$22), PlayerForm!$X$5+2),
 TeamForm!$B$4:$B$23, TeamForm!$AB$4:$AB$23),
INDEX(FixtureTicker!$B$24:$AM$43, MATCH($B29, FixtureTicker!$A$24:$A$43), PlayerForm!$X$5+2)="BLANK",
0
),
_xlfn.IFS(
INDEX(FixtureTicker!$B$24:$AM$43, MATCH($B29, FixtureTicker!$A$24:$A$43), PlayerForm!$X$5+3)="H",
_xlfn.XLOOKUP($E29, PlayerForm!$D$3:$D$394, PlayerForm!$Q$3:$Q$394)*
_xlfn.XLOOKUP(
INDEX(FixtureTicker!$B$3:$AM$22, MATCH($B29, FixtureTicker!$A$3:$A$22), PlayerForm!$X$5+3),
 TeamForm!$B$4:$B$23, TeamForm!$AD$4:$AD$23),
INDEX(FixtureTicker!$B$24:$AM$43, MATCH($B29, FixtureTicker!$A$24:$A$43), PlayerForm!$X$5+3)="A",
_xlfn.XLOOKUP($E29, PlayerForm!$D$3:$D$394, PlayerForm!$R$3:$R$394)*
_xlfn.XLOOKUP(
INDEX(FixtureTicker!$B$3:$AM$22, MATCH($B29, FixtureTicker!$A$3:$A$22), PlayerForm!$X$5+3),
 TeamForm!$B$4:$B$23, TeamForm!$AB$4:$AB$23),
INDEX(FixtureTicker!$B$24:$AM$43, MATCH($B29, FixtureTicker!$A$24:$A$43), PlayerForm!$X$5+3)="BLANK",
0
)
),0)</f>
        <v>59.135648327608962</v>
      </c>
      <c r="I29" s="163" cm="1">
        <f t="array" ref="I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),
_xlfn.IFS(
INDEX(FixtureTicker!$B$24:$AM$43, MATCH($B29, FixtureTicker!$A$24:$A$43), PlayerForm!$X$5+2)="H",
_xlfn.XLOOKUP($E29, PlayerForm!$D$3:$D$394, PlayerForm!$Q$3:$Q$394)*
_xlfn.XLOOKUP(
INDEX(FixtureTicker!$B$3:$AM$22, MATCH($B29, FixtureTicker!$A$3:$A$22), PlayerForm!$X$5+2),
 TeamForm!$B$4:$B$23, TeamForm!$AD$4:$AD$23),
INDEX(FixtureTicker!$B$24:$AM$43, MATCH($B29, FixtureTicker!$A$24:$A$43), PlayerForm!$X$5+2)="A",
_xlfn.XLOOKUP($E29, PlayerForm!$D$3:$D$394, PlayerForm!$R$3:$R$394)*
_xlfn.XLOOKUP(
INDEX(FixtureTicker!$B$3:$AM$22, MATCH($B29, FixtureTicker!$A$3:$A$22), PlayerForm!$X$5+2),
 TeamForm!$B$4:$B$23, TeamForm!$AB$4:$AB$23),
INDEX(FixtureTicker!$B$24:$AM$43, MATCH($B29, FixtureTicker!$A$24:$A$43), PlayerForm!$X$5+2)="BLANK",
0
),
_xlfn.IFS(
INDEX(FixtureTicker!$B$24:$AM$43, MATCH($B29, FixtureTicker!$A$24:$A$43), PlayerForm!$X$5+3)="H",
_xlfn.XLOOKUP($E29, PlayerForm!$D$3:$D$394, PlayerForm!$Q$3:$Q$394)*
_xlfn.XLOOKUP(
INDEX(FixtureTicker!$B$3:$AM$22, MATCH($B29, FixtureTicker!$A$3:$A$22), PlayerForm!$X$5+3),
 TeamForm!$B$4:$B$23, TeamForm!$AD$4:$AD$23),
INDEX(FixtureTicker!$B$24:$AM$43, MATCH($B29, FixtureTicker!$A$24:$A$43), PlayerForm!$X$5+3)="A",
_xlfn.XLOOKUP($E29, PlayerForm!$D$3:$D$394, PlayerForm!$R$3:$R$394)*
_xlfn.XLOOKUP(
INDEX(FixtureTicker!$B$3:$AM$22, MATCH($B29, FixtureTicker!$A$3:$A$22), PlayerForm!$X$5+3),
 TeamForm!$B$4:$B$23, TeamForm!$AB$4:$AB$23),
INDEX(FixtureTicker!$B$24:$AM$43, MATCH($B29, FixtureTicker!$A$24:$A$43), PlayerForm!$X$5+3)="BLANK",
0
),
_xlfn.IFS(
INDEX(FixtureTicker!$B$24:$AM$43, MATCH($B29, FixtureTicker!$A$24:$A$43), PlayerForm!$X$5+4)="H",
_xlfn.XLOOKUP($E29, PlayerForm!$D$3:$D$394, PlayerForm!$Q$3:$Q$394)*
_xlfn.XLOOKUP(
INDEX(FixtureTicker!$B$3:$AM$22, MATCH($B29, FixtureTicker!$A$3:$A$22), PlayerForm!$X$5+4),
 TeamForm!$B$4:$B$23, TeamForm!$AD$4:$AD$23),
INDEX(FixtureTicker!$B$24:$AM$43, MATCH($B29, FixtureTicker!$A$24:$A$43), PlayerForm!$X$5+4)="A",
_xlfn.XLOOKUP($E29, PlayerForm!$D$3:$D$394, PlayerForm!$R$3:$R$394)*
_xlfn.XLOOKUP(
INDEX(FixtureTicker!$B$3:$AM$22, MATCH($B29, FixtureTicker!$A$3:$A$22), PlayerForm!$X$5+4),
 TeamForm!$B$4:$B$23, TeamForm!$AB$4:$AB$23),
INDEX(FixtureTicker!$B$24:$AM$43, MATCH($B29, FixtureTicker!$A$24:$A$43), PlayerForm!$X$5+4)="BLANK",
0
),
_xlfn.IFS(
INDEX(FixtureTicker!$B$24:$AM$43, MATCH($B29, FixtureTicker!$A$24:$A$43), PlayerForm!$X$5+5)="H",
_xlfn.XLOOKUP($E29, PlayerForm!$D$3:$D$394, PlayerForm!$Q$3:$Q$394)*
_xlfn.XLOOKUP(
INDEX(FixtureTicker!$B$3:$AM$22, MATCH($B29, FixtureTicker!$A$3:$A$22), PlayerForm!$X$5+5),
 TeamForm!$B$4:$B$23, TeamForm!$AD$4:$AD$23),
INDEX(FixtureTicker!$B$24:$AM$43, MATCH($B29, FixtureTicker!$A$24:$A$43), PlayerForm!$X$5+5)="A",
_xlfn.XLOOKUP($E29, PlayerForm!$D$3:$D$394, PlayerForm!$R$3:$R$394)*
_xlfn.XLOOKUP(
INDEX(FixtureTicker!$B$3:$AM$22, MATCH($B29, FixtureTicker!$A$3:$A$22), PlayerForm!$X$5+5),
 TeamForm!$B$4:$B$23, TeamForm!$AB$4:$AB$23),
INDEX(FixtureTicker!$B$24:$AM$43, MATCH($B29, FixtureTicker!$A$24:$A$43), PlayerForm!$X$5+5)="BLANK",
0
)
),0)</f>
        <v>85.493382552308319</v>
      </c>
      <c r="J29" s="163" cm="1">
        <f t="array" ref="J29">IFERROR(0.01*SUM(
_xlfn.IFS(
INDEX(FixtureTicker!$B$24:$AM$43, MATCH($B29, FixtureTicker!$A$24:$A$43), PlayerForm!$X$5)="H",
_xlfn.XLOOKUP($E29, PlayerForm!$D$3:$D$394, PlayerForm!$Q$3:$Q$394)*
_xlfn.XLOOKUP(
INDEX(FixtureTicker!$B$3:$AM$22, MATCH($B29, FixtureTicker!$A$3:$A$22), PlayerForm!$X$5),
 TeamForm!$B$4:$B$23, TeamForm!$AD$4:$AD$23),
INDEX(FixtureTicker!$B$24:$AM$43, MATCH($B29, FixtureTicker!$A$24:$A$43), PlayerForm!$X$5)="A",
_xlfn.XLOOKUP($E29, PlayerForm!$D$3:$D$394, PlayerForm!$R$3:$R$394)*
_xlfn.XLOOKUP(
INDEX(FixtureTicker!$B$3:$AM$22, MATCH($B29, FixtureTicker!$A$3:$A$22), PlayerForm!$X$5),
 TeamForm!$B$4:$B$23, TeamForm!$AB$4:$AB$23),
INDEX(FixtureTicker!$B$24:$AM$43, MATCH($B29, FixtureTicker!$A$24:$A$43), PlayerForm!$X$5)="BLANK",
0
),
_xlfn.IFS(
INDEX(FixtureTicker!$B$24:$AM$43, MATCH($B29, FixtureTicker!$A$24:$A$43), PlayerForm!$X$5+1)="H",
_xlfn.XLOOKUP($E29, PlayerForm!$D$3:$D$394, PlayerForm!$Q$3:$Q$394)*
_xlfn.XLOOKUP(
INDEX(FixtureTicker!$B$3:$AM$22, MATCH($B29, FixtureTicker!$A$3:$A$22), PlayerForm!$X$5+1),
 TeamForm!$B$4:$B$23, TeamForm!$AD$4:$AD$23),
INDEX(FixtureTicker!$B$24:$AM$43, MATCH($B29, FixtureTicker!$A$24:$A$43), PlayerForm!$X$5+1)="A",
_xlfn.XLOOKUP($E29, PlayerForm!$D$3:$D$394, PlayerForm!$R$3:$R$394)*
_xlfn.XLOOKUP(
INDEX(FixtureTicker!$B$3:$AM$22, MATCH($B29, FixtureTicker!$A$3:$A$22), PlayerForm!$X$5+1),
 TeamForm!$B$4:$B$23, TeamForm!$AB$4:$AB$23),
INDEX(FixtureTicker!$B$24:$AM$43, MATCH($B29, FixtureTicker!$A$24:$A$43), PlayerForm!$X$5+1)="BLANK",
0
),
_xlfn.IFS(
INDEX(FixtureTicker!$B$24:$AM$43, MATCH($B29, FixtureTicker!$A$24:$A$43), PlayerForm!$X$5+2)="H",
_xlfn.XLOOKUP($E29, PlayerForm!$D$3:$D$394, PlayerForm!$Q$3:$Q$394)*
_xlfn.XLOOKUP(
INDEX(FixtureTicker!$B$3:$AM$22, MATCH($B29, FixtureTicker!$A$3:$A$22), PlayerForm!$X$5+2),
 TeamForm!$B$4:$B$23, TeamForm!$AD$4:$AD$23),
INDEX(FixtureTicker!$B$24:$AM$43, MATCH($B29, FixtureTicker!$A$24:$A$43), PlayerForm!$X$5+2)="A",
_xlfn.XLOOKUP($E29, PlayerForm!$D$3:$D$394, PlayerForm!$R$3:$R$394)*
_xlfn.XLOOKUP(
INDEX(FixtureTicker!$B$3:$AM$22, MATCH($B29, FixtureTicker!$A$3:$A$22), PlayerForm!$X$5+2),
 TeamForm!$B$4:$B$23, TeamForm!$AB$4:$AB$23),
INDEX(FixtureTicker!$B$24:$AM$43, MATCH($B29, FixtureTicker!$A$24:$A$43), PlayerForm!$X$5+2)="BLANK",
0
),
_xlfn.IFS(
INDEX(FixtureTicker!$B$24:$AM$43, MATCH($B29, FixtureTicker!$A$24:$A$43), PlayerForm!$X$5+3)="H",
_xlfn.XLOOKUP($E29, PlayerForm!$D$3:$D$394, PlayerForm!$Q$3:$Q$394)*
_xlfn.XLOOKUP(
INDEX(FixtureTicker!$B$3:$AM$22, MATCH($B29, FixtureTicker!$A$3:$A$22), PlayerForm!$X$5+3),
 TeamForm!$B$4:$B$23, TeamForm!$AD$4:$AD$23),
INDEX(FixtureTicker!$B$24:$AM$43, MATCH($B29, FixtureTicker!$A$24:$A$43), PlayerForm!$X$5+3)="A",
_xlfn.XLOOKUP($E29, PlayerForm!$D$3:$D$394, PlayerForm!$R$3:$R$394)*
_xlfn.XLOOKUP(
INDEX(FixtureTicker!$B$3:$AM$22, MATCH($B29, FixtureTicker!$A$3:$A$22), PlayerForm!$X$5+3),
 TeamForm!$B$4:$B$23, TeamForm!$AB$4:$AB$23),
INDEX(FixtureTicker!$B$24:$AM$43, MATCH($B29, FixtureTicker!$A$24:$A$43), PlayerForm!$X$5+3)="BLANK",
0
),
_xlfn.IFS(
INDEX(FixtureTicker!$B$24:$AM$43, MATCH($B29, FixtureTicker!$A$24:$A$43), PlayerForm!$X$5+4)="H",
_xlfn.XLOOKUP($E29, PlayerForm!$D$3:$D$394, PlayerForm!$Q$3:$Q$394)*
_xlfn.XLOOKUP(
INDEX(FixtureTicker!$B$3:$AM$22, MATCH($B29, FixtureTicker!$A$3:$A$22), PlayerForm!$X$5+4),
 TeamForm!$B$4:$B$23, TeamForm!$AD$4:$AD$23),
INDEX(FixtureTicker!$B$24:$AM$43, MATCH($B29, FixtureTicker!$A$24:$A$43), PlayerForm!$X$5+4)="A",
_xlfn.XLOOKUP($E29, PlayerForm!$D$3:$D$394, PlayerForm!$R$3:$R$394)*
_xlfn.XLOOKUP(
INDEX(FixtureTicker!$B$3:$AM$22, MATCH($B29, FixtureTicker!$A$3:$A$22), PlayerForm!$X$5+4),
 TeamForm!$B$4:$B$23, TeamForm!$AB$4:$AB$23),
INDEX(FixtureTicker!$B$24:$AM$43, MATCH($B29, FixtureTicker!$A$24:$A$43), PlayerForm!$X$5+4)="BLANK",
0
),
_xlfn.IFS(
INDEX(FixtureTicker!$B$24:$AM$43, MATCH($B29, FixtureTicker!$A$24:$A$43), PlayerForm!$X$5+5)="H",
_xlfn.XLOOKUP($E29, PlayerForm!$D$3:$D$394, PlayerForm!$Q$3:$Q$394)*
_xlfn.XLOOKUP(
INDEX(FixtureTicker!$B$3:$AM$22, MATCH($B29, FixtureTicker!$A$3:$A$22), PlayerForm!$X$5+5),
 TeamForm!$B$4:$B$23, TeamForm!$AD$4:$AD$23),
INDEX(FixtureTicker!$B$24:$AM$43, MATCH($B29, FixtureTicker!$A$24:$A$43), PlayerForm!$X$5+5)="A",
_xlfn.XLOOKUP($E29, PlayerForm!$D$3:$D$394, PlayerForm!$R$3:$R$394)*
_xlfn.XLOOKUP(
INDEX(FixtureTicker!$B$3:$AM$22, MATCH($B29, FixtureTicker!$A$3:$A$22), PlayerForm!$X$5+5),
 TeamForm!$B$4:$B$23, TeamForm!$AB$4:$AB$23),
INDEX(FixtureTicker!$B$24:$AM$43, MATCH($B29, FixtureTicker!$A$24:$A$43), PlayerForm!$X$5+5)="BLANK",
0
),
_xlfn.IFS(
INDEX(FixtureTicker!$B$24:$AM$43, MATCH($B29, FixtureTicker!$A$24:$A$43), PlayerForm!$X$5+6)="H",
_xlfn.XLOOKUP($E29, PlayerForm!$D$3:$D$394, PlayerForm!$Q$3:$Q$394)*
_xlfn.XLOOKUP(
INDEX(FixtureTicker!$B$3:$AM$22, MATCH($B29, FixtureTicker!$A$3:$A$22), PlayerForm!$X$5+6),
 TeamForm!$B$4:$B$23, TeamForm!$AD$4:$AD$23),
INDEX(FixtureTicker!$B$24:$AM$43, MATCH($B29, FixtureTicker!$A$24:$A$43), PlayerForm!$X$5+6)="A",
_xlfn.XLOOKUP($E29, PlayerForm!$D$3:$D$394, PlayerForm!$R$3:$R$394)*
_xlfn.XLOOKUP(
INDEX(FixtureTicker!$B$3:$AM$22, MATCH($B29, FixtureTicker!$A$3:$A$22), PlayerForm!$X$5+6),
 TeamForm!$B$4:$B$23, TeamForm!$AB$4:$AB$23),
INDEX(FixtureTicker!$B$24:$AM$43, MATCH($B29, FixtureTicker!$A$24:$A$43), PlayerForm!$X$5+6)="BLANK",
0
),
_xlfn.IFS(
INDEX(FixtureTicker!$B$24:$AM$43, MATCH($B29, FixtureTicker!$A$24:$A$43), PlayerForm!$X$5+7)="H",
_xlfn.XLOOKUP($E29, PlayerForm!$D$3:$D$394, PlayerForm!$Q$3:$Q$394)*
_xlfn.XLOOKUP(
INDEX(FixtureTicker!$B$3:$AM$22, MATCH($B29, FixtureTicker!$A$3:$A$22), PlayerForm!$X$5+7),
 TeamForm!$B$4:$B$23, TeamForm!$AD$4:$AD$23),
INDEX(FixtureTicker!$B$24:$AM$43, MATCH($B29, FixtureTicker!$A$24:$A$43), PlayerForm!$X$5+7)="A",
_xlfn.XLOOKUP($E29, PlayerForm!$D$3:$D$394, PlayerForm!$R$3:$R$394)*
_xlfn.XLOOKUP(
INDEX(FixtureTicker!$B$3:$AM$22, MATCH($B29, FixtureTicker!$A$3:$A$22), PlayerForm!$X$5+7),
 TeamForm!$B$4:$B$23, TeamForm!$AB$4:$AB$23),
INDEX(FixtureTicker!$B$24:$AM$43, MATCH($B29, FixtureTicker!$A$24:$A$43), PlayerForm!$X$5+7)="BLANK",
0
)
),0)</f>
        <v>103.68176055531725</v>
      </c>
    </row>
    <row r="30" spans="1:10">
      <c r="A30" s="55">
        <v>84</v>
      </c>
      <c r="B30" s="55" t="str">
        <f>_xlfn.XLOOKUP($A30, PlayerData!$B$3:$B$394, PlayerData!C$3:C$394)</f>
        <v>WOL</v>
      </c>
      <c r="C30" s="55" t="str">
        <f>_xlfn.XLOOKUP($A30, PlayerData!$B$3:$B$394, PlayerData!D$3:D$394)</f>
        <v>M</v>
      </c>
      <c r="D30" s="55">
        <f>_xlfn.XLOOKUP($A30, PlayerData!$B:$B, PlayerData!F:F,,,-1)</f>
        <v>6.5</v>
      </c>
      <c r="E30" s="31" t="str">
        <f>_xlfn.XLOOKUP($A30, PlayerData!$B$3:$B$394, PlayerData!E$3:E$394)</f>
        <v>Traoré</v>
      </c>
      <c r="F30" s="164" cm="1">
        <f t="array" ref="F30">IFERROR(0.01*_xlfn.IFS(
INDEX(FixtureTicker!$B$24:$AM$43, MATCH($B30, FixtureTicker!$A$24:$A$43, 0), PlayerForm!$X$5)="H",
_xlfn.XLOOKUP($E30, PlayerForm!$D$3:$D$394, PlayerForm!$Q$3:$Q$394)*
_xlfn.XLOOKUP(
INDEX(FixtureTicker!$B$3:$AM$22, MATCH($B30, FixtureTicker!$A$3:$A$22,0), PlayerForm!$X$5),
 TeamForm!$B$4:$B$23, TeamForm!$AD$4:$AD$23),
INDEX(FixtureTicker!$B$24:$AM$43, MATCH($B30, FixtureTicker!$A$24:$A$43,0), PlayerForm!$X$5)="A",
_xlfn.XLOOKUP($E30, PlayerForm!$D$3:$D$394, PlayerForm!$R$3:$R$394)*
_xlfn.XLOOKUP(
INDEX(FixtureTicker!$B$3:$AM$22, MATCH($B30, FixtureTicker!$A$3:$A$22,0), PlayerForm!$X$5),
 TeamForm!$B$4:$B$23, TeamForm!$AB$4:$AB$23),
INDEX(FixtureTicker!$B$24:$AM$43, MATCH($B30, FixtureTicker!$A$24:$A$43,0), PlayerForm!$X$5)="BLANK",
0),0)</f>
        <v>3.7782725887729995</v>
      </c>
      <c r="G30" s="163" cm="1">
        <f t="array" ref="G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
),0)</f>
        <v>14.2656481319822</v>
      </c>
      <c r="H30" s="163" cm="1">
        <f t="array" ref="H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),
_xlfn.IFS(
INDEX(FixtureTicker!$B$24:$AM$43, MATCH($B30, FixtureTicker!$A$24:$A$43), PlayerForm!$X$5+2)="H",
_xlfn.XLOOKUP($E30, PlayerForm!$D$3:$D$394, PlayerForm!$Q$3:$Q$394)*
_xlfn.XLOOKUP(
INDEX(FixtureTicker!$B$3:$AM$22, MATCH($B30, FixtureTicker!$A$3:$A$22), PlayerForm!$X$5+2),
 TeamForm!$B$4:$B$23, TeamForm!$AD$4:$AD$23),
INDEX(FixtureTicker!$B$24:$AM$43, MATCH($B30, FixtureTicker!$A$24:$A$43), PlayerForm!$X$5+2)="A",
_xlfn.XLOOKUP($E30, PlayerForm!$D$3:$D$394, PlayerForm!$R$3:$R$394)*
_xlfn.XLOOKUP(
INDEX(FixtureTicker!$B$3:$AM$22, MATCH($B30, FixtureTicker!$A$3:$A$22), PlayerForm!$X$5+2),
 TeamForm!$B$4:$B$23, TeamForm!$AB$4:$AB$23),
INDEX(FixtureTicker!$B$24:$AM$43, MATCH($B30, FixtureTicker!$A$24:$A$43), PlayerForm!$X$5+2)="BLANK",
0
),
_xlfn.IFS(
INDEX(FixtureTicker!$B$24:$AM$43, MATCH($B30, FixtureTicker!$A$24:$A$43), PlayerForm!$X$5+3)="H",
_xlfn.XLOOKUP($E30, PlayerForm!$D$3:$D$394, PlayerForm!$Q$3:$Q$394)*
_xlfn.XLOOKUP(
INDEX(FixtureTicker!$B$3:$AM$22, MATCH($B30, FixtureTicker!$A$3:$A$22), PlayerForm!$X$5+3),
 TeamForm!$B$4:$B$23, TeamForm!$AD$4:$AD$23),
INDEX(FixtureTicker!$B$24:$AM$43, MATCH($B30, FixtureTicker!$A$24:$A$43), PlayerForm!$X$5+3)="A",
_xlfn.XLOOKUP($E30, PlayerForm!$D$3:$D$394, PlayerForm!$R$3:$R$394)*
_xlfn.XLOOKUP(
INDEX(FixtureTicker!$B$3:$AM$22, MATCH($B30, FixtureTicker!$A$3:$A$22), PlayerForm!$X$5+3),
 TeamForm!$B$4:$B$23, TeamForm!$AB$4:$AB$23),
INDEX(FixtureTicker!$B$24:$AM$43, MATCH($B30, FixtureTicker!$A$24:$A$43), PlayerForm!$X$5+3)="BLANK",
0
)
),0)</f>
        <v>53.817566497267244</v>
      </c>
      <c r="I30" s="163" cm="1">
        <f t="array" ref="I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),
_xlfn.IFS(
INDEX(FixtureTicker!$B$24:$AM$43, MATCH($B30, FixtureTicker!$A$24:$A$43), PlayerForm!$X$5+2)="H",
_xlfn.XLOOKUP($E30, PlayerForm!$D$3:$D$394, PlayerForm!$Q$3:$Q$394)*
_xlfn.XLOOKUP(
INDEX(FixtureTicker!$B$3:$AM$22, MATCH($B30, FixtureTicker!$A$3:$A$22), PlayerForm!$X$5+2),
 TeamForm!$B$4:$B$23, TeamForm!$AD$4:$AD$23),
INDEX(FixtureTicker!$B$24:$AM$43, MATCH($B30, FixtureTicker!$A$24:$A$43), PlayerForm!$X$5+2)="A",
_xlfn.XLOOKUP($E30, PlayerForm!$D$3:$D$394, PlayerForm!$R$3:$R$394)*
_xlfn.XLOOKUP(
INDEX(FixtureTicker!$B$3:$AM$22, MATCH($B30, FixtureTicker!$A$3:$A$22), PlayerForm!$X$5+2),
 TeamForm!$B$4:$B$23, TeamForm!$AB$4:$AB$23),
INDEX(FixtureTicker!$B$24:$AM$43, MATCH($B30, FixtureTicker!$A$24:$A$43), PlayerForm!$X$5+2)="BLANK",
0
),
_xlfn.IFS(
INDEX(FixtureTicker!$B$24:$AM$43, MATCH($B30, FixtureTicker!$A$24:$A$43), PlayerForm!$X$5+3)="H",
_xlfn.XLOOKUP($E30, PlayerForm!$D$3:$D$394, PlayerForm!$Q$3:$Q$394)*
_xlfn.XLOOKUP(
INDEX(FixtureTicker!$B$3:$AM$22, MATCH($B30, FixtureTicker!$A$3:$A$22), PlayerForm!$X$5+3),
 TeamForm!$B$4:$B$23, TeamForm!$AD$4:$AD$23),
INDEX(FixtureTicker!$B$24:$AM$43, MATCH($B30, FixtureTicker!$A$24:$A$43), PlayerForm!$X$5+3)="A",
_xlfn.XLOOKUP($E30, PlayerForm!$D$3:$D$394, PlayerForm!$R$3:$R$394)*
_xlfn.XLOOKUP(
INDEX(FixtureTicker!$B$3:$AM$22, MATCH($B30, FixtureTicker!$A$3:$A$22), PlayerForm!$X$5+3),
 TeamForm!$B$4:$B$23, TeamForm!$AB$4:$AB$23),
INDEX(FixtureTicker!$B$24:$AM$43, MATCH($B30, FixtureTicker!$A$24:$A$43), PlayerForm!$X$5+3)="BLANK",
0
),
_xlfn.IFS(
INDEX(FixtureTicker!$B$24:$AM$43, MATCH($B30, FixtureTicker!$A$24:$A$43), PlayerForm!$X$5+4)="H",
_xlfn.XLOOKUP($E30, PlayerForm!$D$3:$D$394, PlayerForm!$Q$3:$Q$394)*
_xlfn.XLOOKUP(
INDEX(FixtureTicker!$B$3:$AM$22, MATCH($B30, FixtureTicker!$A$3:$A$22), PlayerForm!$X$5+4),
 TeamForm!$B$4:$B$23, TeamForm!$AD$4:$AD$23),
INDEX(FixtureTicker!$B$24:$AM$43, MATCH($B30, FixtureTicker!$A$24:$A$43), PlayerForm!$X$5+4)="A",
_xlfn.XLOOKUP($E30, PlayerForm!$D$3:$D$394, PlayerForm!$R$3:$R$394)*
_xlfn.XLOOKUP(
INDEX(FixtureTicker!$B$3:$AM$22, MATCH($B30, FixtureTicker!$A$3:$A$22), PlayerForm!$X$5+4),
 TeamForm!$B$4:$B$23, TeamForm!$AB$4:$AB$23),
INDEX(FixtureTicker!$B$24:$AM$43, MATCH($B30, FixtureTicker!$A$24:$A$43), PlayerForm!$X$5+4)="BLANK",
0
),
_xlfn.IFS(
INDEX(FixtureTicker!$B$24:$AM$43, MATCH($B30, FixtureTicker!$A$24:$A$43), PlayerForm!$X$5+5)="H",
_xlfn.XLOOKUP($E30, PlayerForm!$D$3:$D$394, PlayerForm!$Q$3:$Q$394)*
_xlfn.XLOOKUP(
INDEX(FixtureTicker!$B$3:$AM$22, MATCH($B30, FixtureTicker!$A$3:$A$22), PlayerForm!$X$5+5),
 TeamForm!$B$4:$B$23, TeamForm!$AD$4:$AD$23),
INDEX(FixtureTicker!$B$24:$AM$43, MATCH($B30, FixtureTicker!$A$24:$A$43), PlayerForm!$X$5+5)="A",
_xlfn.XLOOKUP($E30, PlayerForm!$D$3:$D$394, PlayerForm!$R$3:$R$394)*
_xlfn.XLOOKUP(
INDEX(FixtureTicker!$B$3:$AM$22, MATCH($B30, FixtureTicker!$A$3:$A$22), PlayerForm!$X$5+5),
 TeamForm!$B$4:$B$23, TeamForm!$AB$4:$AB$23),
INDEX(FixtureTicker!$B$24:$AM$43, MATCH($B30, FixtureTicker!$A$24:$A$43), PlayerForm!$X$5+5)="BLANK",
0
)
),0)</f>
        <v>84.643972185040028</v>
      </c>
      <c r="J30" s="163" cm="1">
        <f t="array" ref="J30">IFERROR(0.01*SUM(
_xlfn.IFS(
INDEX(FixtureTicker!$B$24:$AM$43, MATCH($B30, FixtureTicker!$A$24:$A$43), PlayerForm!$X$5)="H",
_xlfn.XLOOKUP($E30, PlayerForm!$D$3:$D$394, PlayerForm!$Q$3:$Q$394)*
_xlfn.XLOOKUP(
INDEX(FixtureTicker!$B$3:$AM$22, MATCH($B30, FixtureTicker!$A$3:$A$22), PlayerForm!$X$5),
 TeamForm!$B$4:$B$23, TeamForm!$AD$4:$AD$23),
INDEX(FixtureTicker!$B$24:$AM$43, MATCH($B30, FixtureTicker!$A$24:$A$43), PlayerForm!$X$5)="A",
_xlfn.XLOOKUP($E30, PlayerForm!$D$3:$D$394, PlayerForm!$R$3:$R$394)*
_xlfn.XLOOKUP(
INDEX(FixtureTicker!$B$3:$AM$22, MATCH($B30, FixtureTicker!$A$3:$A$22), PlayerForm!$X$5),
 TeamForm!$B$4:$B$23, TeamForm!$AB$4:$AB$23),
INDEX(FixtureTicker!$B$24:$AM$43, MATCH($B30, FixtureTicker!$A$24:$A$43), PlayerForm!$X$5)="BLANK",
0
),
_xlfn.IFS(
INDEX(FixtureTicker!$B$24:$AM$43, MATCH($B30, FixtureTicker!$A$24:$A$43), PlayerForm!$X$5+1)="H",
_xlfn.XLOOKUP($E30, PlayerForm!$D$3:$D$394, PlayerForm!$Q$3:$Q$394)*
_xlfn.XLOOKUP(
INDEX(FixtureTicker!$B$3:$AM$22, MATCH($B30, FixtureTicker!$A$3:$A$22), PlayerForm!$X$5+1),
 TeamForm!$B$4:$B$23, TeamForm!$AD$4:$AD$23),
INDEX(FixtureTicker!$B$24:$AM$43, MATCH($B30, FixtureTicker!$A$24:$A$43), PlayerForm!$X$5+1)="A",
_xlfn.XLOOKUP($E30, PlayerForm!$D$3:$D$394, PlayerForm!$R$3:$R$394)*
_xlfn.XLOOKUP(
INDEX(FixtureTicker!$B$3:$AM$22, MATCH($B30, FixtureTicker!$A$3:$A$22), PlayerForm!$X$5+1),
 TeamForm!$B$4:$B$23, TeamForm!$AB$4:$AB$23),
INDEX(FixtureTicker!$B$24:$AM$43, MATCH($B30, FixtureTicker!$A$24:$A$43), PlayerForm!$X$5+1)="BLANK",
0
),
_xlfn.IFS(
INDEX(FixtureTicker!$B$24:$AM$43, MATCH($B30, FixtureTicker!$A$24:$A$43), PlayerForm!$X$5+2)="H",
_xlfn.XLOOKUP($E30, PlayerForm!$D$3:$D$394, PlayerForm!$Q$3:$Q$394)*
_xlfn.XLOOKUP(
INDEX(FixtureTicker!$B$3:$AM$22, MATCH($B30, FixtureTicker!$A$3:$A$22), PlayerForm!$X$5+2),
 TeamForm!$B$4:$B$23, TeamForm!$AD$4:$AD$23),
INDEX(FixtureTicker!$B$24:$AM$43, MATCH($B30, FixtureTicker!$A$24:$A$43), PlayerForm!$X$5+2)="A",
_xlfn.XLOOKUP($E30, PlayerForm!$D$3:$D$394, PlayerForm!$R$3:$R$394)*
_xlfn.XLOOKUP(
INDEX(FixtureTicker!$B$3:$AM$22, MATCH($B30, FixtureTicker!$A$3:$A$22), PlayerForm!$X$5+2),
 TeamForm!$B$4:$B$23, TeamForm!$AB$4:$AB$23),
INDEX(FixtureTicker!$B$24:$AM$43, MATCH($B30, FixtureTicker!$A$24:$A$43), PlayerForm!$X$5+2)="BLANK",
0
),
_xlfn.IFS(
INDEX(FixtureTicker!$B$24:$AM$43, MATCH($B30, FixtureTicker!$A$24:$A$43), PlayerForm!$X$5+3)="H",
_xlfn.XLOOKUP($E30, PlayerForm!$D$3:$D$394, PlayerForm!$Q$3:$Q$394)*
_xlfn.XLOOKUP(
INDEX(FixtureTicker!$B$3:$AM$22, MATCH($B30, FixtureTicker!$A$3:$A$22), PlayerForm!$X$5+3),
 TeamForm!$B$4:$B$23, TeamForm!$AD$4:$AD$23),
INDEX(FixtureTicker!$B$24:$AM$43, MATCH($B30, FixtureTicker!$A$24:$A$43), PlayerForm!$X$5+3)="A",
_xlfn.XLOOKUP($E30, PlayerForm!$D$3:$D$394, PlayerForm!$R$3:$R$394)*
_xlfn.XLOOKUP(
INDEX(FixtureTicker!$B$3:$AM$22, MATCH($B30, FixtureTicker!$A$3:$A$22), PlayerForm!$X$5+3),
 TeamForm!$B$4:$B$23, TeamForm!$AB$4:$AB$23),
INDEX(FixtureTicker!$B$24:$AM$43, MATCH($B30, FixtureTicker!$A$24:$A$43), PlayerForm!$X$5+3)="BLANK",
0
),
_xlfn.IFS(
INDEX(FixtureTicker!$B$24:$AM$43, MATCH($B30, FixtureTicker!$A$24:$A$43), PlayerForm!$X$5+4)="H",
_xlfn.XLOOKUP($E30, PlayerForm!$D$3:$D$394, PlayerForm!$Q$3:$Q$394)*
_xlfn.XLOOKUP(
INDEX(FixtureTicker!$B$3:$AM$22, MATCH($B30, FixtureTicker!$A$3:$A$22), PlayerForm!$X$5+4),
 TeamForm!$B$4:$B$23, TeamForm!$AD$4:$AD$23),
INDEX(FixtureTicker!$B$24:$AM$43, MATCH($B30, FixtureTicker!$A$24:$A$43), PlayerForm!$X$5+4)="A",
_xlfn.XLOOKUP($E30, PlayerForm!$D$3:$D$394, PlayerForm!$R$3:$R$394)*
_xlfn.XLOOKUP(
INDEX(FixtureTicker!$B$3:$AM$22, MATCH($B30, FixtureTicker!$A$3:$A$22), PlayerForm!$X$5+4),
 TeamForm!$B$4:$B$23, TeamForm!$AB$4:$AB$23),
INDEX(FixtureTicker!$B$24:$AM$43, MATCH($B30, FixtureTicker!$A$24:$A$43), PlayerForm!$X$5+4)="BLANK",
0
),
_xlfn.IFS(
INDEX(FixtureTicker!$B$24:$AM$43, MATCH($B30, FixtureTicker!$A$24:$A$43), PlayerForm!$X$5+5)="H",
_xlfn.XLOOKUP($E30, PlayerForm!$D$3:$D$394, PlayerForm!$Q$3:$Q$394)*
_xlfn.XLOOKUP(
INDEX(FixtureTicker!$B$3:$AM$22, MATCH($B30, FixtureTicker!$A$3:$A$22), PlayerForm!$X$5+5),
 TeamForm!$B$4:$B$23, TeamForm!$AD$4:$AD$23),
INDEX(FixtureTicker!$B$24:$AM$43, MATCH($B30, FixtureTicker!$A$24:$A$43), PlayerForm!$X$5+5)="A",
_xlfn.XLOOKUP($E30, PlayerForm!$D$3:$D$394, PlayerForm!$R$3:$R$394)*
_xlfn.XLOOKUP(
INDEX(FixtureTicker!$B$3:$AM$22, MATCH($B30, FixtureTicker!$A$3:$A$22), PlayerForm!$X$5+5),
 TeamForm!$B$4:$B$23, TeamForm!$AB$4:$AB$23),
INDEX(FixtureTicker!$B$24:$AM$43, MATCH($B30, FixtureTicker!$A$24:$A$43), PlayerForm!$X$5+5)="BLANK",
0
),
_xlfn.IFS(
INDEX(FixtureTicker!$B$24:$AM$43, MATCH($B30, FixtureTicker!$A$24:$A$43), PlayerForm!$X$5+6)="H",
_xlfn.XLOOKUP($E30, PlayerForm!$D$3:$D$394, PlayerForm!$Q$3:$Q$394)*
_xlfn.XLOOKUP(
INDEX(FixtureTicker!$B$3:$AM$22, MATCH($B30, FixtureTicker!$A$3:$A$22), PlayerForm!$X$5+6),
 TeamForm!$B$4:$B$23, TeamForm!$AD$4:$AD$23),
INDEX(FixtureTicker!$B$24:$AM$43, MATCH($B30, FixtureTicker!$A$24:$A$43), PlayerForm!$X$5+6)="A",
_xlfn.XLOOKUP($E30, PlayerForm!$D$3:$D$394, PlayerForm!$R$3:$R$394)*
_xlfn.XLOOKUP(
INDEX(FixtureTicker!$B$3:$AM$22, MATCH($B30, FixtureTicker!$A$3:$A$22), PlayerForm!$X$5+6),
 TeamForm!$B$4:$B$23, TeamForm!$AB$4:$AB$23),
INDEX(FixtureTicker!$B$24:$AM$43, MATCH($B30, FixtureTicker!$A$24:$A$43), PlayerForm!$X$5+6)="BLANK",
0
),
_xlfn.IFS(
INDEX(FixtureTicker!$B$24:$AM$43, MATCH($B30, FixtureTicker!$A$24:$A$43), PlayerForm!$X$5+7)="H",
_xlfn.XLOOKUP($E30, PlayerForm!$D$3:$D$394, PlayerForm!$Q$3:$Q$394)*
_xlfn.XLOOKUP(
INDEX(FixtureTicker!$B$3:$AM$22, MATCH($B30, FixtureTicker!$A$3:$A$22), PlayerForm!$X$5+7),
 TeamForm!$B$4:$B$23, TeamForm!$AD$4:$AD$23),
INDEX(FixtureTicker!$B$24:$AM$43, MATCH($B30, FixtureTicker!$A$24:$A$43), PlayerForm!$X$5+7)="A",
_xlfn.XLOOKUP($E30, PlayerForm!$D$3:$D$394, PlayerForm!$R$3:$R$394)*
_xlfn.XLOOKUP(
INDEX(FixtureTicker!$B$3:$AM$22, MATCH($B30, FixtureTicker!$A$3:$A$22), PlayerForm!$X$5+7),
 TeamForm!$B$4:$B$23, TeamForm!$AB$4:$AB$23),
INDEX(FixtureTicker!$B$24:$AM$43, MATCH($B30, FixtureTicker!$A$24:$A$43), PlayerForm!$X$5+7)="BLANK",
0
)
),0)</f>
        <v>117.33532408986694</v>
      </c>
    </row>
    <row r="31" spans="1:10">
      <c r="A31" s="55">
        <v>77</v>
      </c>
      <c r="B31" s="55" t="str">
        <f>_xlfn.XLOOKUP($A31, PlayerData!$B$3:$B$394, PlayerData!C$3:C$394)</f>
        <v>CHE</v>
      </c>
      <c r="C31" s="55" t="str">
        <f>_xlfn.XLOOKUP($A31, PlayerData!$B$3:$B$394, PlayerData!D$3:D$394)</f>
        <v>M</v>
      </c>
      <c r="D31" s="55">
        <f>_xlfn.XLOOKUP($A31, PlayerData!$B:$B, PlayerData!F:F,,,-1)</f>
        <v>7</v>
      </c>
      <c r="E31" s="31" t="str">
        <f>_xlfn.XLOOKUP($A31, PlayerData!$B$3:$B$394, PlayerData!E$3:E$394)</f>
        <v>Mount</v>
      </c>
      <c r="F31" s="164" cm="1">
        <f t="array" ref="F31">IFERROR(0.01*_xlfn.IFS(
INDEX(FixtureTicker!$B$24:$AM$43, MATCH($B31, FixtureTicker!$A$24:$A$43, 0), PlayerForm!$X$5)="H",
_xlfn.XLOOKUP($E31, PlayerForm!$D$3:$D$394, PlayerForm!$Q$3:$Q$394)*
_xlfn.XLOOKUP(
INDEX(FixtureTicker!$B$3:$AM$22, MATCH($B31, FixtureTicker!$A$3:$A$22,0), PlayerForm!$X$5),
 TeamForm!$B$4:$B$23, TeamForm!$AD$4:$AD$23),
INDEX(FixtureTicker!$B$24:$AM$43, MATCH($B31, FixtureTicker!$A$24:$A$43,0), PlayerForm!$X$5)="A",
_xlfn.XLOOKUP($E31, PlayerForm!$D$3:$D$394, PlayerForm!$R$3:$R$394)*
_xlfn.XLOOKUP(
INDEX(FixtureTicker!$B$3:$AM$22, MATCH($B31, FixtureTicker!$A$3:$A$22,0), PlayerForm!$X$5),
 TeamForm!$B$4:$B$23, TeamForm!$AB$4:$AB$23),
INDEX(FixtureTicker!$B$24:$AM$43, MATCH($B31, FixtureTicker!$A$24:$A$43,0), PlayerForm!$X$5)="BLANK",
0),0)</f>
        <v>8.7857353907752813</v>
      </c>
      <c r="G31" s="163" cm="1">
        <f t="array" ref="G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
),0)</f>
        <v>24.026492769897441</v>
      </c>
      <c r="H31" s="163" cm="1">
        <f t="array" ref="H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),
_xlfn.IFS(
INDEX(FixtureTicker!$B$24:$AM$43, MATCH($B31, FixtureTicker!$A$24:$A$43), PlayerForm!$X$5+2)="H",
_xlfn.XLOOKUP($E31, PlayerForm!$D$3:$D$394, PlayerForm!$Q$3:$Q$394)*
_xlfn.XLOOKUP(
INDEX(FixtureTicker!$B$3:$AM$22, MATCH($B31, FixtureTicker!$A$3:$A$22), PlayerForm!$X$5+2),
 TeamForm!$B$4:$B$23, TeamForm!$AD$4:$AD$23),
INDEX(FixtureTicker!$B$24:$AM$43, MATCH($B31, FixtureTicker!$A$24:$A$43), PlayerForm!$X$5+2)="A",
_xlfn.XLOOKUP($E31, PlayerForm!$D$3:$D$394, PlayerForm!$R$3:$R$394)*
_xlfn.XLOOKUP(
INDEX(FixtureTicker!$B$3:$AM$22, MATCH($B31, FixtureTicker!$A$3:$A$22), PlayerForm!$X$5+2),
 TeamForm!$B$4:$B$23, TeamForm!$AB$4:$AB$23),
INDEX(FixtureTicker!$B$24:$AM$43, MATCH($B31, FixtureTicker!$A$24:$A$43), PlayerForm!$X$5+2)="BLANK",
0
),
_xlfn.IFS(
INDEX(FixtureTicker!$B$24:$AM$43, MATCH($B31, FixtureTicker!$A$24:$A$43), PlayerForm!$X$5+3)="H",
_xlfn.XLOOKUP($E31, PlayerForm!$D$3:$D$394, PlayerForm!$Q$3:$Q$394)*
_xlfn.XLOOKUP(
INDEX(FixtureTicker!$B$3:$AM$22, MATCH($B31, FixtureTicker!$A$3:$A$22), PlayerForm!$X$5+3),
 TeamForm!$B$4:$B$23, TeamForm!$AD$4:$AD$23),
INDEX(FixtureTicker!$B$24:$AM$43, MATCH($B31, FixtureTicker!$A$24:$A$43), PlayerForm!$X$5+3)="A",
_xlfn.XLOOKUP($E31, PlayerForm!$D$3:$D$394, PlayerForm!$R$3:$R$394)*
_xlfn.XLOOKUP(
INDEX(FixtureTicker!$B$3:$AM$22, MATCH($B31, FixtureTicker!$A$3:$A$22), PlayerForm!$X$5+3),
 TeamForm!$B$4:$B$23, TeamForm!$AB$4:$AB$23),
INDEX(FixtureTicker!$B$24:$AM$43, MATCH($B31, FixtureTicker!$A$24:$A$43), PlayerForm!$X$5+3)="BLANK",
0
)
),0)</f>
        <v>62.284322281677817</v>
      </c>
      <c r="I31" s="163" cm="1">
        <f t="array" ref="I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),
_xlfn.IFS(
INDEX(FixtureTicker!$B$24:$AM$43, MATCH($B31, FixtureTicker!$A$24:$A$43), PlayerForm!$X$5+2)="H",
_xlfn.XLOOKUP($E31, PlayerForm!$D$3:$D$394, PlayerForm!$Q$3:$Q$394)*
_xlfn.XLOOKUP(
INDEX(FixtureTicker!$B$3:$AM$22, MATCH($B31, FixtureTicker!$A$3:$A$22), PlayerForm!$X$5+2),
 TeamForm!$B$4:$B$23, TeamForm!$AD$4:$AD$23),
INDEX(FixtureTicker!$B$24:$AM$43, MATCH($B31, FixtureTicker!$A$24:$A$43), PlayerForm!$X$5+2)="A",
_xlfn.XLOOKUP($E31, PlayerForm!$D$3:$D$394, PlayerForm!$R$3:$R$394)*
_xlfn.XLOOKUP(
INDEX(FixtureTicker!$B$3:$AM$22, MATCH($B31, FixtureTicker!$A$3:$A$22), PlayerForm!$X$5+2),
 TeamForm!$B$4:$B$23, TeamForm!$AB$4:$AB$23),
INDEX(FixtureTicker!$B$24:$AM$43, MATCH($B31, FixtureTicker!$A$24:$A$43), PlayerForm!$X$5+2)="BLANK",
0
),
_xlfn.IFS(
INDEX(FixtureTicker!$B$24:$AM$43, MATCH($B31, FixtureTicker!$A$24:$A$43), PlayerForm!$X$5+3)="H",
_xlfn.XLOOKUP($E31, PlayerForm!$D$3:$D$394, PlayerForm!$Q$3:$Q$394)*
_xlfn.XLOOKUP(
INDEX(FixtureTicker!$B$3:$AM$22, MATCH($B31, FixtureTicker!$A$3:$A$22), PlayerForm!$X$5+3),
 TeamForm!$B$4:$B$23, TeamForm!$AD$4:$AD$23),
INDEX(FixtureTicker!$B$24:$AM$43, MATCH($B31, FixtureTicker!$A$24:$A$43), PlayerForm!$X$5+3)="A",
_xlfn.XLOOKUP($E31, PlayerForm!$D$3:$D$394, PlayerForm!$R$3:$R$394)*
_xlfn.XLOOKUP(
INDEX(FixtureTicker!$B$3:$AM$22, MATCH($B31, FixtureTicker!$A$3:$A$22), PlayerForm!$X$5+3),
 TeamForm!$B$4:$B$23, TeamForm!$AB$4:$AB$23),
INDEX(FixtureTicker!$B$24:$AM$43, MATCH($B31, FixtureTicker!$A$24:$A$43), PlayerForm!$X$5+3)="BLANK",
0
),
_xlfn.IFS(
INDEX(FixtureTicker!$B$24:$AM$43, MATCH($B31, FixtureTicker!$A$24:$A$43), PlayerForm!$X$5+4)="H",
_xlfn.XLOOKUP($E31, PlayerForm!$D$3:$D$394, PlayerForm!$Q$3:$Q$394)*
_xlfn.XLOOKUP(
INDEX(FixtureTicker!$B$3:$AM$22, MATCH($B31, FixtureTicker!$A$3:$A$22), PlayerForm!$X$5+4),
 TeamForm!$B$4:$B$23, TeamForm!$AD$4:$AD$23),
INDEX(FixtureTicker!$B$24:$AM$43, MATCH($B31, FixtureTicker!$A$24:$A$43), PlayerForm!$X$5+4)="A",
_xlfn.XLOOKUP($E31, PlayerForm!$D$3:$D$394, PlayerForm!$R$3:$R$394)*
_xlfn.XLOOKUP(
INDEX(FixtureTicker!$B$3:$AM$22, MATCH($B31, FixtureTicker!$A$3:$A$22), PlayerForm!$X$5+4),
 TeamForm!$B$4:$B$23, TeamForm!$AB$4:$AB$23),
INDEX(FixtureTicker!$B$24:$AM$43, MATCH($B31, FixtureTicker!$A$24:$A$43), PlayerForm!$X$5+4)="BLANK",
0
),
_xlfn.IFS(
INDEX(FixtureTicker!$B$24:$AM$43, MATCH($B31, FixtureTicker!$A$24:$A$43), PlayerForm!$X$5+5)="H",
_xlfn.XLOOKUP($E31, PlayerForm!$D$3:$D$394, PlayerForm!$Q$3:$Q$394)*
_xlfn.XLOOKUP(
INDEX(FixtureTicker!$B$3:$AM$22, MATCH($B31, FixtureTicker!$A$3:$A$22), PlayerForm!$X$5+5),
 TeamForm!$B$4:$B$23, TeamForm!$AD$4:$AD$23),
INDEX(FixtureTicker!$B$24:$AM$43, MATCH($B31, FixtureTicker!$A$24:$A$43), PlayerForm!$X$5+5)="A",
_xlfn.XLOOKUP($E31, PlayerForm!$D$3:$D$394, PlayerForm!$R$3:$R$394)*
_xlfn.XLOOKUP(
INDEX(FixtureTicker!$B$3:$AM$22, MATCH($B31, FixtureTicker!$A$3:$A$22), PlayerForm!$X$5+5),
 TeamForm!$B$4:$B$23, TeamForm!$AB$4:$AB$23),
INDEX(FixtureTicker!$B$24:$AM$43, MATCH($B31, FixtureTicker!$A$24:$A$43), PlayerForm!$X$5+5)="BLANK",
0
)
),0)</f>
        <v>81.792452102406088</v>
      </c>
      <c r="J31" s="163" cm="1">
        <f t="array" ref="J31">IFERROR(0.01*SUM(
_xlfn.IFS(
INDEX(FixtureTicker!$B$24:$AM$43, MATCH($B31, FixtureTicker!$A$24:$A$43), PlayerForm!$X$5)="H",
_xlfn.XLOOKUP($E31, PlayerForm!$D$3:$D$394, PlayerForm!$Q$3:$Q$394)*
_xlfn.XLOOKUP(
INDEX(FixtureTicker!$B$3:$AM$22, MATCH($B31, FixtureTicker!$A$3:$A$22), PlayerForm!$X$5),
 TeamForm!$B$4:$B$23, TeamForm!$AD$4:$AD$23),
INDEX(FixtureTicker!$B$24:$AM$43, MATCH($B31, FixtureTicker!$A$24:$A$43), PlayerForm!$X$5)="A",
_xlfn.XLOOKUP($E31, PlayerForm!$D$3:$D$394, PlayerForm!$R$3:$R$394)*
_xlfn.XLOOKUP(
INDEX(FixtureTicker!$B$3:$AM$22, MATCH($B31, FixtureTicker!$A$3:$A$22), PlayerForm!$X$5),
 TeamForm!$B$4:$B$23, TeamForm!$AB$4:$AB$23),
INDEX(FixtureTicker!$B$24:$AM$43, MATCH($B31, FixtureTicker!$A$24:$A$43), PlayerForm!$X$5)="BLANK",
0
),
_xlfn.IFS(
INDEX(FixtureTicker!$B$24:$AM$43, MATCH($B31, FixtureTicker!$A$24:$A$43), PlayerForm!$X$5+1)="H",
_xlfn.XLOOKUP($E31, PlayerForm!$D$3:$D$394, PlayerForm!$Q$3:$Q$394)*
_xlfn.XLOOKUP(
INDEX(FixtureTicker!$B$3:$AM$22, MATCH($B31, FixtureTicker!$A$3:$A$22), PlayerForm!$X$5+1),
 TeamForm!$B$4:$B$23, TeamForm!$AD$4:$AD$23),
INDEX(FixtureTicker!$B$24:$AM$43, MATCH($B31, FixtureTicker!$A$24:$A$43), PlayerForm!$X$5+1)="A",
_xlfn.XLOOKUP($E31, PlayerForm!$D$3:$D$394, PlayerForm!$R$3:$R$394)*
_xlfn.XLOOKUP(
INDEX(FixtureTicker!$B$3:$AM$22, MATCH($B31, FixtureTicker!$A$3:$A$22), PlayerForm!$X$5+1),
 TeamForm!$B$4:$B$23, TeamForm!$AB$4:$AB$23),
INDEX(FixtureTicker!$B$24:$AM$43, MATCH($B31, FixtureTicker!$A$24:$A$43), PlayerForm!$X$5+1)="BLANK",
0
),
_xlfn.IFS(
INDEX(FixtureTicker!$B$24:$AM$43, MATCH($B31, FixtureTicker!$A$24:$A$43), PlayerForm!$X$5+2)="H",
_xlfn.XLOOKUP($E31, PlayerForm!$D$3:$D$394, PlayerForm!$Q$3:$Q$394)*
_xlfn.XLOOKUP(
INDEX(FixtureTicker!$B$3:$AM$22, MATCH($B31, FixtureTicker!$A$3:$A$22), PlayerForm!$X$5+2),
 TeamForm!$B$4:$B$23, TeamForm!$AD$4:$AD$23),
INDEX(FixtureTicker!$B$24:$AM$43, MATCH($B31, FixtureTicker!$A$24:$A$43), PlayerForm!$X$5+2)="A",
_xlfn.XLOOKUP($E31, PlayerForm!$D$3:$D$394, PlayerForm!$R$3:$R$394)*
_xlfn.XLOOKUP(
INDEX(FixtureTicker!$B$3:$AM$22, MATCH($B31, FixtureTicker!$A$3:$A$22), PlayerForm!$X$5+2),
 TeamForm!$B$4:$B$23, TeamForm!$AB$4:$AB$23),
INDEX(FixtureTicker!$B$24:$AM$43, MATCH($B31, FixtureTicker!$A$24:$A$43), PlayerForm!$X$5+2)="BLANK",
0
),
_xlfn.IFS(
INDEX(FixtureTicker!$B$24:$AM$43, MATCH($B31, FixtureTicker!$A$24:$A$43), PlayerForm!$X$5+3)="H",
_xlfn.XLOOKUP($E31, PlayerForm!$D$3:$D$394, PlayerForm!$Q$3:$Q$394)*
_xlfn.XLOOKUP(
INDEX(FixtureTicker!$B$3:$AM$22, MATCH($B31, FixtureTicker!$A$3:$A$22), PlayerForm!$X$5+3),
 TeamForm!$B$4:$B$23, TeamForm!$AD$4:$AD$23),
INDEX(FixtureTicker!$B$24:$AM$43, MATCH($B31, FixtureTicker!$A$24:$A$43), PlayerForm!$X$5+3)="A",
_xlfn.XLOOKUP($E31, PlayerForm!$D$3:$D$394, PlayerForm!$R$3:$R$394)*
_xlfn.XLOOKUP(
INDEX(FixtureTicker!$B$3:$AM$22, MATCH($B31, FixtureTicker!$A$3:$A$22), PlayerForm!$X$5+3),
 TeamForm!$B$4:$B$23, TeamForm!$AB$4:$AB$23),
INDEX(FixtureTicker!$B$24:$AM$43, MATCH($B31, FixtureTicker!$A$24:$A$43), PlayerForm!$X$5+3)="BLANK",
0
),
_xlfn.IFS(
INDEX(FixtureTicker!$B$24:$AM$43, MATCH($B31, FixtureTicker!$A$24:$A$43), PlayerForm!$X$5+4)="H",
_xlfn.XLOOKUP($E31, PlayerForm!$D$3:$D$394, PlayerForm!$Q$3:$Q$394)*
_xlfn.XLOOKUP(
INDEX(FixtureTicker!$B$3:$AM$22, MATCH($B31, FixtureTicker!$A$3:$A$22), PlayerForm!$X$5+4),
 TeamForm!$B$4:$B$23, TeamForm!$AD$4:$AD$23),
INDEX(FixtureTicker!$B$24:$AM$43, MATCH($B31, FixtureTicker!$A$24:$A$43), PlayerForm!$X$5+4)="A",
_xlfn.XLOOKUP($E31, PlayerForm!$D$3:$D$394, PlayerForm!$R$3:$R$394)*
_xlfn.XLOOKUP(
INDEX(FixtureTicker!$B$3:$AM$22, MATCH($B31, FixtureTicker!$A$3:$A$22), PlayerForm!$X$5+4),
 TeamForm!$B$4:$B$23, TeamForm!$AB$4:$AB$23),
INDEX(FixtureTicker!$B$24:$AM$43, MATCH($B31, FixtureTicker!$A$24:$A$43), PlayerForm!$X$5+4)="BLANK",
0
),
_xlfn.IFS(
INDEX(FixtureTicker!$B$24:$AM$43, MATCH($B31, FixtureTicker!$A$24:$A$43), PlayerForm!$X$5+5)="H",
_xlfn.XLOOKUP($E31, PlayerForm!$D$3:$D$394, PlayerForm!$Q$3:$Q$394)*
_xlfn.XLOOKUP(
INDEX(FixtureTicker!$B$3:$AM$22, MATCH($B31, FixtureTicker!$A$3:$A$22), PlayerForm!$X$5+5),
 TeamForm!$B$4:$B$23, TeamForm!$AD$4:$AD$23),
INDEX(FixtureTicker!$B$24:$AM$43, MATCH($B31, FixtureTicker!$A$24:$A$43), PlayerForm!$X$5+5)="A",
_xlfn.XLOOKUP($E31, PlayerForm!$D$3:$D$394, PlayerForm!$R$3:$R$394)*
_xlfn.XLOOKUP(
INDEX(FixtureTicker!$B$3:$AM$22, MATCH($B31, FixtureTicker!$A$3:$A$22), PlayerForm!$X$5+5),
 TeamForm!$B$4:$B$23, TeamForm!$AB$4:$AB$23),
INDEX(FixtureTicker!$B$24:$AM$43, MATCH($B31, FixtureTicker!$A$24:$A$43), PlayerForm!$X$5+5)="BLANK",
0
),
_xlfn.IFS(
INDEX(FixtureTicker!$B$24:$AM$43, MATCH($B31, FixtureTicker!$A$24:$A$43), PlayerForm!$X$5+6)="H",
_xlfn.XLOOKUP($E31, PlayerForm!$D$3:$D$394, PlayerForm!$Q$3:$Q$394)*
_xlfn.XLOOKUP(
INDEX(FixtureTicker!$B$3:$AM$22, MATCH($B31, FixtureTicker!$A$3:$A$22), PlayerForm!$X$5+6),
 TeamForm!$B$4:$B$23, TeamForm!$AD$4:$AD$23),
INDEX(FixtureTicker!$B$24:$AM$43, MATCH($B31, FixtureTicker!$A$24:$A$43), PlayerForm!$X$5+6)="A",
_xlfn.XLOOKUP($E31, PlayerForm!$D$3:$D$394, PlayerForm!$R$3:$R$394)*
_xlfn.XLOOKUP(
INDEX(FixtureTicker!$B$3:$AM$22, MATCH($B31, FixtureTicker!$A$3:$A$22), PlayerForm!$X$5+6),
 TeamForm!$B$4:$B$23, TeamForm!$AB$4:$AB$23),
INDEX(FixtureTicker!$B$24:$AM$43, MATCH($B31, FixtureTicker!$A$24:$A$43), PlayerForm!$X$5+6)="BLANK",
0
),
_xlfn.IFS(
INDEX(FixtureTicker!$B$24:$AM$43, MATCH($B31, FixtureTicker!$A$24:$A$43), PlayerForm!$X$5+7)="H",
_xlfn.XLOOKUP($E31, PlayerForm!$D$3:$D$394, PlayerForm!$Q$3:$Q$394)*
_xlfn.XLOOKUP(
INDEX(FixtureTicker!$B$3:$AM$22, MATCH($B31, FixtureTicker!$A$3:$A$22), PlayerForm!$X$5+7),
 TeamForm!$B$4:$B$23, TeamForm!$AD$4:$AD$23),
INDEX(FixtureTicker!$B$24:$AM$43, MATCH($B31, FixtureTicker!$A$24:$A$43), PlayerForm!$X$5+7)="A",
_xlfn.XLOOKUP($E31, PlayerForm!$D$3:$D$394, PlayerForm!$R$3:$R$394)*
_xlfn.XLOOKUP(
INDEX(FixtureTicker!$B$3:$AM$22, MATCH($B31, FixtureTicker!$A$3:$A$22), PlayerForm!$X$5+7),
 TeamForm!$B$4:$B$23, TeamForm!$AB$4:$AB$23),
INDEX(FixtureTicker!$B$24:$AM$43, MATCH($B31, FixtureTicker!$A$24:$A$43), PlayerForm!$X$5+7)="BLANK",
0
)
),0)</f>
        <v>119.00367354543347</v>
      </c>
    </row>
    <row r="32" spans="1:10">
      <c r="A32" s="55">
        <v>90</v>
      </c>
      <c r="B32" s="55" t="str">
        <f>_xlfn.XLOOKUP($A32, PlayerData!$B$3:$B$394, PlayerData!C$3:C$394)</f>
        <v>MCI</v>
      </c>
      <c r="C32" s="55" t="str">
        <f>_xlfn.XLOOKUP($A32, PlayerData!$B$3:$B$394, PlayerData!D$3:D$394)</f>
        <v>M</v>
      </c>
      <c r="D32" s="55">
        <f>_xlfn.XLOOKUP($A32, PlayerData!$B:$B, PlayerData!F:F,,,-1)</f>
        <v>6.5</v>
      </c>
      <c r="E32" s="31" t="str">
        <f>_xlfn.XLOOKUP($A32, PlayerData!$B$3:$B$394, PlayerData!E$3:E$394)</f>
        <v>Foden</v>
      </c>
      <c r="F32" s="164" cm="1">
        <f t="array" ref="F32">IFERROR(0.01*_xlfn.IFS(
INDEX(FixtureTicker!$B$24:$AM$43, MATCH($B32, FixtureTicker!$A$24:$A$43, 0), PlayerForm!$X$5)="H",
_xlfn.XLOOKUP($E32, PlayerForm!$D$3:$D$394, PlayerForm!$Q$3:$Q$394)*
_xlfn.XLOOKUP(
INDEX(FixtureTicker!$B$3:$AM$22, MATCH($B32, FixtureTicker!$A$3:$A$22,0), PlayerForm!$X$5),
 TeamForm!$B$4:$B$23, TeamForm!$AD$4:$AD$23),
INDEX(FixtureTicker!$B$24:$AM$43, MATCH($B32, FixtureTicker!$A$24:$A$43,0), PlayerForm!$X$5)="A",
_xlfn.XLOOKUP($E32, PlayerForm!$D$3:$D$394, PlayerForm!$R$3:$R$394)*
_xlfn.XLOOKUP(
INDEX(FixtureTicker!$B$3:$AM$22, MATCH($B32, FixtureTicker!$A$3:$A$22,0), PlayerForm!$X$5),
 TeamForm!$B$4:$B$23, TeamForm!$AB$4:$AB$23),
INDEX(FixtureTicker!$B$24:$AM$43, MATCH($B32, FixtureTicker!$A$24:$A$43,0), PlayerForm!$X$5)="BLANK",
0),0)</f>
        <v>0</v>
      </c>
      <c r="G32" s="163" cm="1">
        <f t="array" ref="G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
),0)</f>
        <v>7.3865229110512143</v>
      </c>
      <c r="H32" s="163" cm="1">
        <f t="array" ref="H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),
_xlfn.IFS(
INDEX(FixtureTicker!$B$24:$AM$43, MATCH($B32, FixtureTicker!$A$24:$A$43), PlayerForm!$X$5+2)="H",
_xlfn.XLOOKUP($E32, PlayerForm!$D$3:$D$394, PlayerForm!$Q$3:$Q$394)*
_xlfn.XLOOKUP(
INDEX(FixtureTicker!$B$3:$AM$22, MATCH($B32, FixtureTicker!$A$3:$A$22), PlayerForm!$X$5+2),
 TeamForm!$B$4:$B$23, TeamForm!$AD$4:$AD$23),
INDEX(FixtureTicker!$B$24:$AM$43, MATCH($B32, FixtureTicker!$A$24:$A$43), PlayerForm!$X$5+2)="A",
_xlfn.XLOOKUP($E32, PlayerForm!$D$3:$D$394, PlayerForm!$R$3:$R$394)*
_xlfn.XLOOKUP(
INDEX(FixtureTicker!$B$3:$AM$22, MATCH($B32, FixtureTicker!$A$3:$A$22), PlayerForm!$X$5+2),
 TeamForm!$B$4:$B$23, TeamForm!$AB$4:$AB$23),
INDEX(FixtureTicker!$B$24:$AM$43, MATCH($B32, FixtureTicker!$A$24:$A$43), PlayerForm!$X$5+2)="BLANK",
0
),
_xlfn.IFS(
INDEX(FixtureTicker!$B$24:$AM$43, MATCH($B32, FixtureTicker!$A$24:$A$43), PlayerForm!$X$5+3)="H",
_xlfn.XLOOKUP($E32, PlayerForm!$D$3:$D$394, PlayerForm!$Q$3:$Q$394)*
_xlfn.XLOOKUP(
INDEX(FixtureTicker!$B$3:$AM$22, MATCH($B32, FixtureTicker!$A$3:$A$22), PlayerForm!$X$5+3),
 TeamForm!$B$4:$B$23, TeamForm!$AD$4:$AD$23),
INDEX(FixtureTicker!$B$24:$AM$43, MATCH($B32, FixtureTicker!$A$24:$A$43), PlayerForm!$X$5+3)="A",
_xlfn.XLOOKUP($E32, PlayerForm!$D$3:$D$394, PlayerForm!$R$3:$R$394)*
_xlfn.XLOOKUP(
INDEX(FixtureTicker!$B$3:$AM$22, MATCH($B32, FixtureTicker!$A$3:$A$22), PlayerForm!$X$5+3),
 TeamForm!$B$4:$B$23, TeamForm!$AB$4:$AB$23),
INDEX(FixtureTicker!$B$24:$AM$43, MATCH($B32, FixtureTicker!$A$24:$A$43), PlayerForm!$X$5+3)="BLANK",
0
)
),0)</f>
        <v>44.551550564751409</v>
      </c>
      <c r="I32" s="163" cm="1">
        <f t="array" ref="I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),
_xlfn.IFS(
INDEX(FixtureTicker!$B$24:$AM$43, MATCH($B32, FixtureTicker!$A$24:$A$43), PlayerForm!$X$5+2)="H",
_xlfn.XLOOKUP($E32, PlayerForm!$D$3:$D$394, PlayerForm!$Q$3:$Q$394)*
_xlfn.XLOOKUP(
INDEX(FixtureTicker!$B$3:$AM$22, MATCH($B32, FixtureTicker!$A$3:$A$22), PlayerForm!$X$5+2),
 TeamForm!$B$4:$B$23, TeamForm!$AD$4:$AD$23),
INDEX(FixtureTicker!$B$24:$AM$43, MATCH($B32, FixtureTicker!$A$24:$A$43), PlayerForm!$X$5+2)="A",
_xlfn.XLOOKUP($E32, PlayerForm!$D$3:$D$394, PlayerForm!$R$3:$R$394)*
_xlfn.XLOOKUP(
INDEX(FixtureTicker!$B$3:$AM$22, MATCH($B32, FixtureTicker!$A$3:$A$22), PlayerForm!$X$5+2),
 TeamForm!$B$4:$B$23, TeamForm!$AB$4:$AB$23),
INDEX(FixtureTicker!$B$24:$AM$43, MATCH($B32, FixtureTicker!$A$24:$A$43), PlayerForm!$X$5+2)="BLANK",
0
),
_xlfn.IFS(
INDEX(FixtureTicker!$B$24:$AM$43, MATCH($B32, FixtureTicker!$A$24:$A$43), PlayerForm!$X$5+3)="H",
_xlfn.XLOOKUP($E32, PlayerForm!$D$3:$D$394, PlayerForm!$Q$3:$Q$394)*
_xlfn.XLOOKUP(
INDEX(FixtureTicker!$B$3:$AM$22, MATCH($B32, FixtureTicker!$A$3:$A$22), PlayerForm!$X$5+3),
 TeamForm!$B$4:$B$23, TeamForm!$AD$4:$AD$23),
INDEX(FixtureTicker!$B$24:$AM$43, MATCH($B32, FixtureTicker!$A$24:$A$43), PlayerForm!$X$5+3)="A",
_xlfn.XLOOKUP($E32, PlayerForm!$D$3:$D$394, PlayerForm!$R$3:$R$394)*
_xlfn.XLOOKUP(
INDEX(FixtureTicker!$B$3:$AM$22, MATCH($B32, FixtureTicker!$A$3:$A$22), PlayerForm!$X$5+3),
 TeamForm!$B$4:$B$23, TeamForm!$AB$4:$AB$23),
INDEX(FixtureTicker!$B$24:$AM$43, MATCH($B32, FixtureTicker!$A$24:$A$43), PlayerForm!$X$5+3)="BLANK",
0
),
_xlfn.IFS(
INDEX(FixtureTicker!$B$24:$AM$43, MATCH($B32, FixtureTicker!$A$24:$A$43), PlayerForm!$X$5+4)="H",
_xlfn.XLOOKUP($E32, PlayerForm!$D$3:$D$394, PlayerForm!$Q$3:$Q$394)*
_xlfn.XLOOKUP(
INDEX(FixtureTicker!$B$3:$AM$22, MATCH($B32, FixtureTicker!$A$3:$A$22), PlayerForm!$X$5+4),
 TeamForm!$B$4:$B$23, TeamForm!$AD$4:$AD$23),
INDEX(FixtureTicker!$B$24:$AM$43, MATCH($B32, FixtureTicker!$A$24:$A$43), PlayerForm!$X$5+4)="A",
_xlfn.XLOOKUP($E32, PlayerForm!$D$3:$D$394, PlayerForm!$R$3:$R$394)*
_xlfn.XLOOKUP(
INDEX(FixtureTicker!$B$3:$AM$22, MATCH($B32, FixtureTicker!$A$3:$A$22), PlayerForm!$X$5+4),
 TeamForm!$B$4:$B$23, TeamForm!$AB$4:$AB$23),
INDEX(FixtureTicker!$B$24:$AM$43, MATCH($B32, FixtureTicker!$A$24:$A$43), PlayerForm!$X$5+4)="BLANK",
0
),
_xlfn.IFS(
INDEX(FixtureTicker!$B$24:$AM$43, MATCH($B32, FixtureTicker!$A$24:$A$43), PlayerForm!$X$5+5)="H",
_xlfn.XLOOKUP($E32, PlayerForm!$D$3:$D$394, PlayerForm!$Q$3:$Q$394)*
_xlfn.XLOOKUP(
INDEX(FixtureTicker!$B$3:$AM$22, MATCH($B32, FixtureTicker!$A$3:$A$22), PlayerForm!$X$5+5),
 TeamForm!$B$4:$B$23, TeamForm!$AD$4:$AD$23),
INDEX(FixtureTicker!$B$24:$AM$43, MATCH($B32, FixtureTicker!$A$24:$A$43), PlayerForm!$X$5+5)="A",
_xlfn.XLOOKUP($E32, PlayerForm!$D$3:$D$394, PlayerForm!$R$3:$R$394)*
_xlfn.XLOOKUP(
INDEX(FixtureTicker!$B$3:$AM$22, MATCH($B32, FixtureTicker!$A$3:$A$22), PlayerForm!$X$5+5),
 TeamForm!$B$4:$B$23, TeamForm!$AB$4:$AB$23),
INDEX(FixtureTicker!$B$24:$AM$43, MATCH($B32, FixtureTicker!$A$24:$A$43), PlayerForm!$X$5+5)="BLANK",
0
)
),0)</f>
        <v>80.897148265202489</v>
      </c>
      <c r="J32" s="163" cm="1">
        <f t="array" ref="J32">IFERROR(0.01*SUM(
_xlfn.IFS(
INDEX(FixtureTicker!$B$24:$AM$43, MATCH($B32, FixtureTicker!$A$24:$A$43), PlayerForm!$X$5)="H",
_xlfn.XLOOKUP($E32, PlayerForm!$D$3:$D$394, PlayerForm!$Q$3:$Q$394)*
_xlfn.XLOOKUP(
INDEX(FixtureTicker!$B$3:$AM$22, MATCH($B32, FixtureTicker!$A$3:$A$22), PlayerForm!$X$5),
 TeamForm!$B$4:$B$23, TeamForm!$AD$4:$AD$23),
INDEX(FixtureTicker!$B$24:$AM$43, MATCH($B32, FixtureTicker!$A$24:$A$43), PlayerForm!$X$5)="A",
_xlfn.XLOOKUP($E32, PlayerForm!$D$3:$D$394, PlayerForm!$R$3:$R$394)*
_xlfn.XLOOKUP(
INDEX(FixtureTicker!$B$3:$AM$22, MATCH($B32, FixtureTicker!$A$3:$A$22), PlayerForm!$X$5),
 TeamForm!$B$4:$B$23, TeamForm!$AB$4:$AB$23),
INDEX(FixtureTicker!$B$24:$AM$43, MATCH($B32, FixtureTicker!$A$24:$A$43), PlayerForm!$X$5)="BLANK",
0
),
_xlfn.IFS(
INDEX(FixtureTicker!$B$24:$AM$43, MATCH($B32, FixtureTicker!$A$24:$A$43), PlayerForm!$X$5+1)="H",
_xlfn.XLOOKUP($E32, PlayerForm!$D$3:$D$394, PlayerForm!$Q$3:$Q$394)*
_xlfn.XLOOKUP(
INDEX(FixtureTicker!$B$3:$AM$22, MATCH($B32, FixtureTicker!$A$3:$A$22), PlayerForm!$X$5+1),
 TeamForm!$B$4:$B$23, TeamForm!$AD$4:$AD$23),
INDEX(FixtureTicker!$B$24:$AM$43, MATCH($B32, FixtureTicker!$A$24:$A$43), PlayerForm!$X$5+1)="A",
_xlfn.XLOOKUP($E32, PlayerForm!$D$3:$D$394, PlayerForm!$R$3:$R$394)*
_xlfn.XLOOKUP(
INDEX(FixtureTicker!$B$3:$AM$22, MATCH($B32, FixtureTicker!$A$3:$A$22), PlayerForm!$X$5+1),
 TeamForm!$B$4:$B$23, TeamForm!$AB$4:$AB$23),
INDEX(FixtureTicker!$B$24:$AM$43, MATCH($B32, FixtureTicker!$A$24:$A$43), PlayerForm!$X$5+1)="BLANK",
0
),
_xlfn.IFS(
INDEX(FixtureTicker!$B$24:$AM$43, MATCH($B32, FixtureTicker!$A$24:$A$43), PlayerForm!$X$5+2)="H",
_xlfn.XLOOKUP($E32, PlayerForm!$D$3:$D$394, PlayerForm!$Q$3:$Q$394)*
_xlfn.XLOOKUP(
INDEX(FixtureTicker!$B$3:$AM$22, MATCH($B32, FixtureTicker!$A$3:$A$22), PlayerForm!$X$5+2),
 TeamForm!$B$4:$B$23, TeamForm!$AD$4:$AD$23),
INDEX(FixtureTicker!$B$24:$AM$43, MATCH($B32, FixtureTicker!$A$24:$A$43), PlayerForm!$X$5+2)="A",
_xlfn.XLOOKUP($E32, PlayerForm!$D$3:$D$394, PlayerForm!$R$3:$R$394)*
_xlfn.XLOOKUP(
INDEX(FixtureTicker!$B$3:$AM$22, MATCH($B32, FixtureTicker!$A$3:$A$22), PlayerForm!$X$5+2),
 TeamForm!$B$4:$B$23, TeamForm!$AB$4:$AB$23),
INDEX(FixtureTicker!$B$24:$AM$43, MATCH($B32, FixtureTicker!$A$24:$A$43), PlayerForm!$X$5+2)="BLANK",
0
),
_xlfn.IFS(
INDEX(FixtureTicker!$B$24:$AM$43, MATCH($B32, FixtureTicker!$A$24:$A$43), PlayerForm!$X$5+3)="H",
_xlfn.XLOOKUP($E32, PlayerForm!$D$3:$D$394, PlayerForm!$Q$3:$Q$394)*
_xlfn.XLOOKUP(
INDEX(FixtureTicker!$B$3:$AM$22, MATCH($B32, FixtureTicker!$A$3:$A$22), PlayerForm!$X$5+3),
 TeamForm!$B$4:$B$23, TeamForm!$AD$4:$AD$23),
INDEX(FixtureTicker!$B$24:$AM$43, MATCH($B32, FixtureTicker!$A$24:$A$43), PlayerForm!$X$5+3)="A",
_xlfn.XLOOKUP($E32, PlayerForm!$D$3:$D$394, PlayerForm!$R$3:$R$394)*
_xlfn.XLOOKUP(
INDEX(FixtureTicker!$B$3:$AM$22, MATCH($B32, FixtureTicker!$A$3:$A$22), PlayerForm!$X$5+3),
 TeamForm!$B$4:$B$23, TeamForm!$AB$4:$AB$23),
INDEX(FixtureTicker!$B$24:$AM$43, MATCH($B32, FixtureTicker!$A$24:$A$43), PlayerForm!$X$5+3)="BLANK",
0
),
_xlfn.IFS(
INDEX(FixtureTicker!$B$24:$AM$43, MATCH($B32, FixtureTicker!$A$24:$A$43), PlayerForm!$X$5+4)="H",
_xlfn.XLOOKUP($E32, PlayerForm!$D$3:$D$394, PlayerForm!$Q$3:$Q$394)*
_xlfn.XLOOKUP(
INDEX(FixtureTicker!$B$3:$AM$22, MATCH($B32, FixtureTicker!$A$3:$A$22), PlayerForm!$X$5+4),
 TeamForm!$B$4:$B$23, TeamForm!$AD$4:$AD$23),
INDEX(FixtureTicker!$B$24:$AM$43, MATCH($B32, FixtureTicker!$A$24:$A$43), PlayerForm!$X$5+4)="A",
_xlfn.XLOOKUP($E32, PlayerForm!$D$3:$D$394, PlayerForm!$R$3:$R$394)*
_xlfn.XLOOKUP(
INDEX(FixtureTicker!$B$3:$AM$22, MATCH($B32, FixtureTicker!$A$3:$A$22), PlayerForm!$X$5+4),
 TeamForm!$B$4:$B$23, TeamForm!$AB$4:$AB$23),
INDEX(FixtureTicker!$B$24:$AM$43, MATCH($B32, FixtureTicker!$A$24:$A$43), PlayerForm!$X$5+4)="BLANK",
0
),
_xlfn.IFS(
INDEX(FixtureTicker!$B$24:$AM$43, MATCH($B32, FixtureTicker!$A$24:$A$43), PlayerForm!$X$5+5)="H",
_xlfn.XLOOKUP($E32, PlayerForm!$D$3:$D$394, PlayerForm!$Q$3:$Q$394)*
_xlfn.XLOOKUP(
INDEX(FixtureTicker!$B$3:$AM$22, MATCH($B32, FixtureTicker!$A$3:$A$22), PlayerForm!$X$5+5),
 TeamForm!$B$4:$B$23, TeamForm!$AD$4:$AD$23),
INDEX(FixtureTicker!$B$24:$AM$43, MATCH($B32, FixtureTicker!$A$24:$A$43), PlayerForm!$X$5+5)="A",
_xlfn.XLOOKUP($E32, PlayerForm!$D$3:$D$394, PlayerForm!$R$3:$R$394)*
_xlfn.XLOOKUP(
INDEX(FixtureTicker!$B$3:$AM$22, MATCH($B32, FixtureTicker!$A$3:$A$22), PlayerForm!$X$5+5),
 TeamForm!$B$4:$B$23, TeamForm!$AB$4:$AB$23),
INDEX(FixtureTicker!$B$24:$AM$43, MATCH($B32, FixtureTicker!$A$24:$A$43), PlayerForm!$X$5+5)="BLANK",
0
),
_xlfn.IFS(
INDEX(FixtureTicker!$B$24:$AM$43, MATCH($B32, FixtureTicker!$A$24:$A$43), PlayerForm!$X$5+6)="H",
_xlfn.XLOOKUP($E32, PlayerForm!$D$3:$D$394, PlayerForm!$Q$3:$Q$394)*
_xlfn.XLOOKUP(
INDEX(FixtureTicker!$B$3:$AM$22, MATCH($B32, FixtureTicker!$A$3:$A$22), PlayerForm!$X$5+6),
 TeamForm!$B$4:$B$23, TeamForm!$AD$4:$AD$23),
INDEX(FixtureTicker!$B$24:$AM$43, MATCH($B32, FixtureTicker!$A$24:$A$43), PlayerForm!$X$5+6)="A",
_xlfn.XLOOKUP($E32, PlayerForm!$D$3:$D$394, PlayerForm!$R$3:$R$394)*
_xlfn.XLOOKUP(
INDEX(FixtureTicker!$B$3:$AM$22, MATCH($B32, FixtureTicker!$A$3:$A$22), PlayerForm!$X$5+6),
 TeamForm!$B$4:$B$23, TeamForm!$AB$4:$AB$23),
INDEX(FixtureTicker!$B$24:$AM$43, MATCH($B32, FixtureTicker!$A$24:$A$43), PlayerForm!$X$5+6)="BLANK",
0
),
_xlfn.IFS(
INDEX(FixtureTicker!$B$24:$AM$43, MATCH($B32, FixtureTicker!$A$24:$A$43), PlayerForm!$X$5+7)="H",
_xlfn.XLOOKUP($E32, PlayerForm!$D$3:$D$394, PlayerForm!$Q$3:$Q$394)*
_xlfn.XLOOKUP(
INDEX(FixtureTicker!$B$3:$AM$22, MATCH($B32, FixtureTicker!$A$3:$A$22), PlayerForm!$X$5+7),
 TeamForm!$B$4:$B$23, TeamForm!$AD$4:$AD$23),
INDEX(FixtureTicker!$B$24:$AM$43, MATCH($B32, FixtureTicker!$A$24:$A$43), PlayerForm!$X$5+7)="A",
_xlfn.XLOOKUP($E32, PlayerForm!$D$3:$D$394, PlayerForm!$R$3:$R$394)*
_xlfn.XLOOKUP(
INDEX(FixtureTicker!$B$3:$AM$22, MATCH($B32, FixtureTicker!$A$3:$A$22), PlayerForm!$X$5+7),
 TeamForm!$B$4:$B$23, TeamForm!$AB$4:$AB$23),
INDEX(FixtureTicker!$B$24:$AM$43, MATCH($B32, FixtureTicker!$A$24:$A$43), PlayerForm!$X$5+7)="BLANK",
0
)
),0)</f>
        <v>107.7082071462641</v>
      </c>
    </row>
    <row r="33" spans="1:10">
      <c r="A33" s="55">
        <v>221</v>
      </c>
      <c r="B33" s="55" t="str">
        <f>_xlfn.XLOOKUP($A33, PlayerData!$B$3:$B$394, PlayerData!C$3:C$394)</f>
        <v>CHE</v>
      </c>
      <c r="C33" s="55" t="str">
        <f>_xlfn.XLOOKUP($A33, PlayerData!$B$3:$B$394, PlayerData!D$3:D$394)</f>
        <v>D</v>
      </c>
      <c r="D33" s="55">
        <f>_xlfn.XLOOKUP($A33, PlayerData!$B:$B, PlayerData!F:F,,,-1)</f>
        <v>6</v>
      </c>
      <c r="E33" s="31" t="str">
        <f>_xlfn.XLOOKUP($A33, PlayerData!$B$3:$B$394, PlayerData!E$3:E$394)</f>
        <v>Alonso</v>
      </c>
      <c r="F33" s="164" cm="1">
        <f t="array" ref="F33">IFERROR(0.01*_xlfn.IFS(
INDEX(FixtureTicker!$B$24:$AM$43, MATCH($B33, FixtureTicker!$A$24:$A$43, 0), PlayerForm!$X$5)="H",
_xlfn.XLOOKUP($E33, PlayerForm!$D$3:$D$394, PlayerForm!$Q$3:$Q$394)*
_xlfn.XLOOKUP(
INDEX(FixtureTicker!$B$3:$AM$22, MATCH($B33, FixtureTicker!$A$3:$A$22,0), PlayerForm!$X$5),
 TeamForm!$B$4:$B$23, TeamForm!$AD$4:$AD$23),
INDEX(FixtureTicker!$B$24:$AM$43, MATCH($B33, FixtureTicker!$A$24:$A$43,0), PlayerForm!$X$5)="A",
_xlfn.XLOOKUP($E33, PlayerForm!$D$3:$D$394, PlayerForm!$R$3:$R$394)*
_xlfn.XLOOKUP(
INDEX(FixtureTicker!$B$3:$AM$22, MATCH($B33, FixtureTicker!$A$3:$A$22,0), PlayerForm!$X$5),
 TeamForm!$B$4:$B$23, TeamForm!$AB$4:$AB$23),
INDEX(FixtureTicker!$B$24:$AM$43, MATCH($B33, FixtureTicker!$A$24:$A$43,0), PlayerForm!$X$5)="BLANK",
0),0)</f>
        <v>16.823748620633516</v>
      </c>
      <c r="G33" s="163" cm="1">
        <f t="array" ref="G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
),0)</f>
        <v>24.610511124377155</v>
      </c>
      <c r="H33" s="163" cm="1">
        <f t="array" ref="H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),
_xlfn.IFS(
INDEX(FixtureTicker!$B$24:$AM$43, MATCH($B33, FixtureTicker!$A$24:$A$43), PlayerForm!$X$5+2)="H",
_xlfn.XLOOKUP($E33, PlayerForm!$D$3:$D$394, PlayerForm!$Q$3:$Q$394)*
_xlfn.XLOOKUP(
INDEX(FixtureTicker!$B$3:$AM$22, MATCH($B33, FixtureTicker!$A$3:$A$22), PlayerForm!$X$5+2),
 TeamForm!$B$4:$B$23, TeamForm!$AD$4:$AD$23),
INDEX(FixtureTicker!$B$24:$AM$43, MATCH($B33, FixtureTicker!$A$24:$A$43), PlayerForm!$X$5+2)="A",
_xlfn.XLOOKUP($E33, PlayerForm!$D$3:$D$394, PlayerForm!$R$3:$R$394)*
_xlfn.XLOOKUP(
INDEX(FixtureTicker!$B$3:$AM$22, MATCH($B33, FixtureTicker!$A$3:$A$22), PlayerForm!$X$5+2),
 TeamForm!$B$4:$B$23, TeamForm!$AB$4:$AB$23),
INDEX(FixtureTicker!$B$24:$AM$43, MATCH($B33, FixtureTicker!$A$24:$A$43), PlayerForm!$X$5+2)="BLANK",
0
),
_xlfn.IFS(
INDEX(FixtureTicker!$B$24:$AM$43, MATCH($B33, FixtureTicker!$A$24:$A$43), PlayerForm!$X$5+3)="H",
_xlfn.XLOOKUP($E33, PlayerForm!$D$3:$D$394, PlayerForm!$Q$3:$Q$394)*
_xlfn.XLOOKUP(
INDEX(FixtureTicker!$B$3:$AM$22, MATCH($B33, FixtureTicker!$A$3:$A$22), PlayerForm!$X$5+3),
 TeamForm!$B$4:$B$23, TeamForm!$AD$4:$AD$23),
INDEX(FixtureTicker!$B$24:$AM$43, MATCH($B33, FixtureTicker!$A$24:$A$43), PlayerForm!$X$5+3)="A",
_xlfn.XLOOKUP($E33, PlayerForm!$D$3:$D$394, PlayerForm!$R$3:$R$394)*
_xlfn.XLOOKUP(
INDEX(FixtureTicker!$B$3:$AM$22, MATCH($B33, FixtureTicker!$A$3:$A$22), PlayerForm!$X$5+3),
 TeamForm!$B$4:$B$23, TeamForm!$AB$4:$AB$23),
INDEX(FixtureTicker!$B$24:$AM$43, MATCH($B33, FixtureTicker!$A$24:$A$43), PlayerForm!$X$5+3)="BLANK",
0
)
),0)</f>
        <v>61.018647872944349</v>
      </c>
      <c r="I33" s="163" cm="1">
        <f t="array" ref="I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),
_xlfn.IFS(
INDEX(FixtureTicker!$B$24:$AM$43, MATCH($B33, FixtureTicker!$A$24:$A$43), PlayerForm!$X$5+2)="H",
_xlfn.XLOOKUP($E33, PlayerForm!$D$3:$D$394, PlayerForm!$Q$3:$Q$394)*
_xlfn.XLOOKUP(
INDEX(FixtureTicker!$B$3:$AM$22, MATCH($B33, FixtureTicker!$A$3:$A$22), PlayerForm!$X$5+2),
 TeamForm!$B$4:$B$23, TeamForm!$AD$4:$AD$23),
INDEX(FixtureTicker!$B$24:$AM$43, MATCH($B33, FixtureTicker!$A$24:$A$43), PlayerForm!$X$5+2)="A",
_xlfn.XLOOKUP($E33, PlayerForm!$D$3:$D$394, PlayerForm!$R$3:$R$394)*
_xlfn.XLOOKUP(
INDEX(FixtureTicker!$B$3:$AM$22, MATCH($B33, FixtureTicker!$A$3:$A$22), PlayerForm!$X$5+2),
 TeamForm!$B$4:$B$23, TeamForm!$AB$4:$AB$23),
INDEX(FixtureTicker!$B$24:$AM$43, MATCH($B33, FixtureTicker!$A$24:$A$43), PlayerForm!$X$5+2)="BLANK",
0
),
_xlfn.IFS(
INDEX(FixtureTicker!$B$24:$AM$43, MATCH($B33, FixtureTicker!$A$24:$A$43), PlayerForm!$X$5+3)="H",
_xlfn.XLOOKUP($E33, PlayerForm!$D$3:$D$394, PlayerForm!$Q$3:$Q$394)*
_xlfn.XLOOKUP(
INDEX(FixtureTicker!$B$3:$AM$22, MATCH($B33, FixtureTicker!$A$3:$A$22), PlayerForm!$X$5+3),
 TeamForm!$B$4:$B$23, TeamForm!$AD$4:$AD$23),
INDEX(FixtureTicker!$B$24:$AM$43, MATCH($B33, FixtureTicker!$A$24:$A$43), PlayerForm!$X$5+3)="A",
_xlfn.XLOOKUP($E33, PlayerForm!$D$3:$D$394, PlayerForm!$R$3:$R$394)*
_xlfn.XLOOKUP(
INDEX(FixtureTicker!$B$3:$AM$22, MATCH($B33, FixtureTicker!$A$3:$A$22), PlayerForm!$X$5+3),
 TeamForm!$B$4:$B$23, TeamForm!$AB$4:$AB$23),
INDEX(FixtureTicker!$B$24:$AM$43, MATCH($B33, FixtureTicker!$A$24:$A$43), PlayerForm!$X$5+3)="BLANK",
0
),
_xlfn.IFS(
INDEX(FixtureTicker!$B$24:$AM$43, MATCH($B33, FixtureTicker!$A$24:$A$43), PlayerForm!$X$5+4)="H",
_xlfn.XLOOKUP($E33, PlayerForm!$D$3:$D$394, PlayerForm!$Q$3:$Q$394)*
_xlfn.XLOOKUP(
INDEX(FixtureTicker!$B$3:$AM$22, MATCH($B33, FixtureTicker!$A$3:$A$22), PlayerForm!$X$5+4),
 TeamForm!$B$4:$B$23, TeamForm!$AD$4:$AD$23),
INDEX(FixtureTicker!$B$24:$AM$43, MATCH($B33, FixtureTicker!$A$24:$A$43), PlayerForm!$X$5+4)="A",
_xlfn.XLOOKUP($E33, PlayerForm!$D$3:$D$394, PlayerForm!$R$3:$R$394)*
_xlfn.XLOOKUP(
INDEX(FixtureTicker!$B$3:$AM$22, MATCH($B33, FixtureTicker!$A$3:$A$22), PlayerForm!$X$5+4),
 TeamForm!$B$4:$B$23, TeamForm!$AB$4:$AB$23),
INDEX(FixtureTicker!$B$24:$AM$43, MATCH($B33, FixtureTicker!$A$24:$A$43), PlayerForm!$X$5+4)="BLANK",
0
),
_xlfn.IFS(
INDEX(FixtureTicker!$B$24:$AM$43, MATCH($B33, FixtureTicker!$A$24:$A$43), PlayerForm!$X$5+5)="H",
_xlfn.XLOOKUP($E33, PlayerForm!$D$3:$D$394, PlayerForm!$Q$3:$Q$394)*
_xlfn.XLOOKUP(
INDEX(FixtureTicker!$B$3:$AM$22, MATCH($B33, FixtureTicker!$A$3:$A$22), PlayerForm!$X$5+5),
 TeamForm!$B$4:$B$23, TeamForm!$AD$4:$AD$23),
INDEX(FixtureTicker!$B$24:$AM$43, MATCH($B33, FixtureTicker!$A$24:$A$43), PlayerForm!$X$5+5)="A",
_xlfn.XLOOKUP($E33, PlayerForm!$D$3:$D$394, PlayerForm!$R$3:$R$394)*
_xlfn.XLOOKUP(
INDEX(FixtureTicker!$B$3:$AM$22, MATCH($B33, FixtureTicker!$A$3:$A$22), PlayerForm!$X$5+5),
 TeamForm!$B$4:$B$23, TeamForm!$AB$4:$AB$23),
INDEX(FixtureTicker!$B$24:$AM$43, MATCH($B33, FixtureTicker!$A$24:$A$43), PlayerForm!$X$5+5)="BLANK",
0
)
),0)</f>
        <v>80.099287190220352</v>
      </c>
      <c r="J33" s="163" cm="1">
        <f t="array" ref="J33">IFERROR(0.01*SUM(
_xlfn.IFS(
INDEX(FixtureTicker!$B$24:$AM$43, MATCH($B33, FixtureTicker!$A$24:$A$43), PlayerForm!$X$5)="H",
_xlfn.XLOOKUP($E33, PlayerForm!$D$3:$D$394, PlayerForm!$Q$3:$Q$394)*
_xlfn.XLOOKUP(
INDEX(FixtureTicker!$B$3:$AM$22, MATCH($B33, FixtureTicker!$A$3:$A$22), PlayerForm!$X$5),
 TeamForm!$B$4:$B$23, TeamForm!$AD$4:$AD$23),
INDEX(FixtureTicker!$B$24:$AM$43, MATCH($B33, FixtureTicker!$A$24:$A$43), PlayerForm!$X$5)="A",
_xlfn.XLOOKUP($E33, PlayerForm!$D$3:$D$394, PlayerForm!$R$3:$R$394)*
_xlfn.XLOOKUP(
INDEX(FixtureTicker!$B$3:$AM$22, MATCH($B33, FixtureTicker!$A$3:$A$22), PlayerForm!$X$5),
 TeamForm!$B$4:$B$23, TeamForm!$AB$4:$AB$23),
INDEX(FixtureTicker!$B$24:$AM$43, MATCH($B33, FixtureTicker!$A$24:$A$43), PlayerForm!$X$5)="BLANK",
0
),
_xlfn.IFS(
INDEX(FixtureTicker!$B$24:$AM$43, MATCH($B33, FixtureTicker!$A$24:$A$43), PlayerForm!$X$5+1)="H",
_xlfn.XLOOKUP($E33, PlayerForm!$D$3:$D$394, PlayerForm!$Q$3:$Q$394)*
_xlfn.XLOOKUP(
INDEX(FixtureTicker!$B$3:$AM$22, MATCH($B33, FixtureTicker!$A$3:$A$22), PlayerForm!$X$5+1),
 TeamForm!$B$4:$B$23, TeamForm!$AD$4:$AD$23),
INDEX(FixtureTicker!$B$24:$AM$43, MATCH($B33, FixtureTicker!$A$24:$A$43), PlayerForm!$X$5+1)="A",
_xlfn.XLOOKUP($E33, PlayerForm!$D$3:$D$394, PlayerForm!$R$3:$R$394)*
_xlfn.XLOOKUP(
INDEX(FixtureTicker!$B$3:$AM$22, MATCH($B33, FixtureTicker!$A$3:$A$22), PlayerForm!$X$5+1),
 TeamForm!$B$4:$B$23, TeamForm!$AB$4:$AB$23),
INDEX(FixtureTicker!$B$24:$AM$43, MATCH($B33, FixtureTicker!$A$24:$A$43), PlayerForm!$X$5+1)="BLANK",
0
),
_xlfn.IFS(
INDEX(FixtureTicker!$B$24:$AM$43, MATCH($B33, FixtureTicker!$A$24:$A$43), PlayerForm!$X$5+2)="H",
_xlfn.XLOOKUP($E33, PlayerForm!$D$3:$D$394, PlayerForm!$Q$3:$Q$394)*
_xlfn.XLOOKUP(
INDEX(FixtureTicker!$B$3:$AM$22, MATCH($B33, FixtureTicker!$A$3:$A$22), PlayerForm!$X$5+2),
 TeamForm!$B$4:$B$23, TeamForm!$AD$4:$AD$23),
INDEX(FixtureTicker!$B$24:$AM$43, MATCH($B33, FixtureTicker!$A$24:$A$43), PlayerForm!$X$5+2)="A",
_xlfn.XLOOKUP($E33, PlayerForm!$D$3:$D$394, PlayerForm!$R$3:$R$394)*
_xlfn.XLOOKUP(
INDEX(FixtureTicker!$B$3:$AM$22, MATCH($B33, FixtureTicker!$A$3:$A$22), PlayerForm!$X$5+2),
 TeamForm!$B$4:$B$23, TeamForm!$AB$4:$AB$23),
INDEX(FixtureTicker!$B$24:$AM$43, MATCH($B33, FixtureTicker!$A$24:$A$43), PlayerForm!$X$5+2)="BLANK",
0
),
_xlfn.IFS(
INDEX(FixtureTicker!$B$24:$AM$43, MATCH($B33, FixtureTicker!$A$24:$A$43), PlayerForm!$X$5+3)="H",
_xlfn.XLOOKUP($E33, PlayerForm!$D$3:$D$394, PlayerForm!$Q$3:$Q$394)*
_xlfn.XLOOKUP(
INDEX(FixtureTicker!$B$3:$AM$22, MATCH($B33, FixtureTicker!$A$3:$A$22), PlayerForm!$X$5+3),
 TeamForm!$B$4:$B$23, TeamForm!$AD$4:$AD$23),
INDEX(FixtureTicker!$B$24:$AM$43, MATCH($B33, FixtureTicker!$A$24:$A$43), PlayerForm!$X$5+3)="A",
_xlfn.XLOOKUP($E33, PlayerForm!$D$3:$D$394, PlayerForm!$R$3:$R$394)*
_xlfn.XLOOKUP(
INDEX(FixtureTicker!$B$3:$AM$22, MATCH($B33, FixtureTicker!$A$3:$A$22), PlayerForm!$X$5+3),
 TeamForm!$B$4:$B$23, TeamForm!$AB$4:$AB$23),
INDEX(FixtureTicker!$B$24:$AM$43, MATCH($B33, FixtureTicker!$A$24:$A$43), PlayerForm!$X$5+3)="BLANK",
0
),
_xlfn.IFS(
INDEX(FixtureTicker!$B$24:$AM$43, MATCH($B33, FixtureTicker!$A$24:$A$43), PlayerForm!$X$5+4)="H",
_xlfn.XLOOKUP($E33, PlayerForm!$D$3:$D$394, PlayerForm!$Q$3:$Q$394)*
_xlfn.XLOOKUP(
INDEX(FixtureTicker!$B$3:$AM$22, MATCH($B33, FixtureTicker!$A$3:$A$22), PlayerForm!$X$5+4),
 TeamForm!$B$4:$B$23, TeamForm!$AD$4:$AD$23),
INDEX(FixtureTicker!$B$24:$AM$43, MATCH($B33, FixtureTicker!$A$24:$A$43), PlayerForm!$X$5+4)="A",
_xlfn.XLOOKUP($E33, PlayerForm!$D$3:$D$394, PlayerForm!$R$3:$R$394)*
_xlfn.XLOOKUP(
INDEX(FixtureTicker!$B$3:$AM$22, MATCH($B33, FixtureTicker!$A$3:$A$22), PlayerForm!$X$5+4),
 TeamForm!$B$4:$B$23, TeamForm!$AB$4:$AB$23),
INDEX(FixtureTicker!$B$24:$AM$43, MATCH($B33, FixtureTicker!$A$24:$A$43), PlayerForm!$X$5+4)="BLANK",
0
),
_xlfn.IFS(
INDEX(FixtureTicker!$B$24:$AM$43, MATCH($B33, FixtureTicker!$A$24:$A$43), PlayerForm!$X$5+5)="H",
_xlfn.XLOOKUP($E33, PlayerForm!$D$3:$D$394, PlayerForm!$Q$3:$Q$394)*
_xlfn.XLOOKUP(
INDEX(FixtureTicker!$B$3:$AM$22, MATCH($B33, FixtureTicker!$A$3:$A$22), PlayerForm!$X$5+5),
 TeamForm!$B$4:$B$23, TeamForm!$AD$4:$AD$23),
INDEX(FixtureTicker!$B$24:$AM$43, MATCH($B33, FixtureTicker!$A$24:$A$43), PlayerForm!$X$5+5)="A",
_xlfn.XLOOKUP($E33, PlayerForm!$D$3:$D$394, PlayerForm!$R$3:$R$394)*
_xlfn.XLOOKUP(
INDEX(FixtureTicker!$B$3:$AM$22, MATCH($B33, FixtureTicker!$A$3:$A$22), PlayerForm!$X$5+5),
 TeamForm!$B$4:$B$23, TeamForm!$AB$4:$AB$23),
INDEX(FixtureTicker!$B$24:$AM$43, MATCH($B33, FixtureTicker!$A$24:$A$43), PlayerForm!$X$5+5)="BLANK",
0
),
_xlfn.IFS(
INDEX(FixtureTicker!$B$24:$AM$43, MATCH($B33, FixtureTicker!$A$24:$A$43), PlayerForm!$X$5+6)="H",
_xlfn.XLOOKUP($E33, PlayerForm!$D$3:$D$394, PlayerForm!$Q$3:$Q$394)*
_xlfn.XLOOKUP(
INDEX(FixtureTicker!$B$3:$AM$22, MATCH($B33, FixtureTicker!$A$3:$A$22), PlayerForm!$X$5+6),
 TeamForm!$B$4:$B$23, TeamForm!$AD$4:$AD$23),
INDEX(FixtureTicker!$B$24:$AM$43, MATCH($B33, FixtureTicker!$A$24:$A$43), PlayerForm!$X$5+6)="A",
_xlfn.XLOOKUP($E33, PlayerForm!$D$3:$D$394, PlayerForm!$R$3:$R$394)*
_xlfn.XLOOKUP(
INDEX(FixtureTicker!$B$3:$AM$22, MATCH($B33, FixtureTicker!$A$3:$A$22), PlayerForm!$X$5+6),
 TeamForm!$B$4:$B$23, TeamForm!$AB$4:$AB$23),
INDEX(FixtureTicker!$B$24:$AM$43, MATCH($B33, FixtureTicker!$A$24:$A$43), PlayerForm!$X$5+6)="BLANK",
0
),
_xlfn.IFS(
INDEX(FixtureTicker!$B$24:$AM$43, MATCH($B33, FixtureTicker!$A$24:$A$43), PlayerForm!$X$5+7)="H",
_xlfn.XLOOKUP($E33, PlayerForm!$D$3:$D$394, PlayerForm!$Q$3:$Q$394)*
_xlfn.XLOOKUP(
INDEX(FixtureTicker!$B$3:$AM$22, MATCH($B33, FixtureTicker!$A$3:$A$22), PlayerForm!$X$5+7),
 TeamForm!$B$4:$B$23, TeamForm!$AD$4:$AD$23),
INDEX(FixtureTicker!$B$24:$AM$43, MATCH($B33, FixtureTicker!$A$24:$A$43), PlayerForm!$X$5+7)="A",
_xlfn.XLOOKUP($E33, PlayerForm!$D$3:$D$394, PlayerForm!$R$3:$R$394)*
_xlfn.XLOOKUP(
INDEX(FixtureTicker!$B$3:$AM$22, MATCH($B33, FixtureTicker!$A$3:$A$22), PlayerForm!$X$5+7),
 TeamForm!$B$4:$B$23, TeamForm!$AB$4:$AB$23),
INDEX(FixtureTicker!$B$24:$AM$43, MATCH($B33, FixtureTicker!$A$24:$A$43), PlayerForm!$X$5+7)="BLANK",
0
)
),0)</f>
        <v>115.81940714214623</v>
      </c>
    </row>
    <row r="34" spans="1:10">
      <c r="A34" s="55">
        <v>100</v>
      </c>
      <c r="B34" s="55" t="str">
        <f>_xlfn.XLOOKUP($A34, PlayerData!$B$3:$B$394, PlayerData!C$3:C$394)</f>
        <v>BHA</v>
      </c>
      <c r="C34" s="55" t="str">
        <f>_xlfn.XLOOKUP($A34, PlayerData!$B$3:$B$394, PlayerData!D$3:D$394)</f>
        <v>M</v>
      </c>
      <c r="D34" s="55">
        <f>_xlfn.XLOOKUP($A34, PlayerData!$B:$B, PlayerData!F:F,,,-1)</f>
        <v>6</v>
      </c>
      <c r="E34" s="31" t="str">
        <f>_xlfn.XLOOKUP($A34, PlayerData!$B$3:$B$394, PlayerData!E$3:E$394)</f>
        <v>Trossard</v>
      </c>
      <c r="F34" s="164" cm="1">
        <f t="array" ref="F34">IFERROR(0.01*_xlfn.IFS(
INDEX(FixtureTicker!$B$24:$AM$43, MATCH($B34, FixtureTicker!$A$24:$A$43, 0), PlayerForm!$X$5)="H",
_xlfn.XLOOKUP($E34, PlayerForm!$D$3:$D$394, PlayerForm!$Q$3:$Q$394)*
_xlfn.XLOOKUP(
INDEX(FixtureTicker!$B$3:$AM$22, MATCH($B34, FixtureTicker!$A$3:$A$22,0), PlayerForm!$X$5),
 TeamForm!$B$4:$B$23, TeamForm!$AD$4:$AD$23),
INDEX(FixtureTicker!$B$24:$AM$43, MATCH($B34, FixtureTicker!$A$24:$A$43,0), PlayerForm!$X$5)="A",
_xlfn.XLOOKUP($E34, PlayerForm!$D$3:$D$394, PlayerForm!$R$3:$R$394)*
_xlfn.XLOOKUP(
INDEX(FixtureTicker!$B$3:$AM$22, MATCH($B34, FixtureTicker!$A$3:$A$22,0), PlayerForm!$X$5),
 TeamForm!$B$4:$B$23, TeamForm!$AB$4:$AB$23),
INDEX(FixtureTicker!$B$24:$AM$43, MATCH($B34, FixtureTicker!$A$24:$A$43,0), PlayerForm!$X$5)="BLANK",
0),0)</f>
        <v>15.929265426440031</v>
      </c>
      <c r="G34" s="163" cm="1">
        <f t="array" ref="G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
),0)</f>
        <v>27.774645521657476</v>
      </c>
      <c r="H34" s="163" cm="1">
        <f t="array" ref="H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),
_xlfn.IFS(
INDEX(FixtureTicker!$B$24:$AM$43, MATCH($B34, FixtureTicker!$A$24:$A$43), PlayerForm!$X$5+2)="H",
_xlfn.XLOOKUP($E34, PlayerForm!$D$3:$D$394, PlayerForm!$Q$3:$Q$394)*
_xlfn.XLOOKUP(
INDEX(FixtureTicker!$B$3:$AM$22, MATCH($B34, FixtureTicker!$A$3:$A$22), PlayerForm!$X$5+2),
 TeamForm!$B$4:$B$23, TeamForm!$AD$4:$AD$23),
INDEX(FixtureTicker!$B$24:$AM$43, MATCH($B34, FixtureTicker!$A$24:$A$43), PlayerForm!$X$5+2)="A",
_xlfn.XLOOKUP($E34, PlayerForm!$D$3:$D$394, PlayerForm!$R$3:$R$394)*
_xlfn.XLOOKUP(
INDEX(FixtureTicker!$B$3:$AM$22, MATCH($B34, FixtureTicker!$A$3:$A$22), PlayerForm!$X$5+2),
 TeamForm!$B$4:$B$23, TeamForm!$AB$4:$AB$23),
INDEX(FixtureTicker!$B$24:$AM$43, MATCH($B34, FixtureTicker!$A$24:$A$43), PlayerForm!$X$5+2)="BLANK",
0
),
_xlfn.IFS(
INDEX(FixtureTicker!$B$24:$AM$43, MATCH($B34, FixtureTicker!$A$24:$A$43), PlayerForm!$X$5+3)="H",
_xlfn.XLOOKUP($E34, PlayerForm!$D$3:$D$394, PlayerForm!$Q$3:$Q$394)*
_xlfn.XLOOKUP(
INDEX(FixtureTicker!$B$3:$AM$22, MATCH($B34, FixtureTicker!$A$3:$A$22), PlayerForm!$X$5+3),
 TeamForm!$B$4:$B$23, TeamForm!$AD$4:$AD$23),
INDEX(FixtureTicker!$B$24:$AM$43, MATCH($B34, FixtureTicker!$A$24:$A$43), PlayerForm!$X$5+3)="A",
_xlfn.XLOOKUP($E34, PlayerForm!$D$3:$D$394, PlayerForm!$R$3:$R$394)*
_xlfn.XLOOKUP(
INDEX(FixtureTicker!$B$3:$AM$22, MATCH($B34, FixtureTicker!$A$3:$A$22), PlayerForm!$X$5+3),
 TeamForm!$B$4:$B$23, TeamForm!$AB$4:$AB$23),
INDEX(FixtureTicker!$B$24:$AM$43, MATCH($B34, FixtureTicker!$A$24:$A$43), PlayerForm!$X$5+3)="BLANK",
0
)
),0)</f>
        <v>44.548745075881008</v>
      </c>
      <c r="I34" s="163" cm="1">
        <f t="array" ref="I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),
_xlfn.IFS(
INDEX(FixtureTicker!$B$24:$AM$43, MATCH($B34, FixtureTicker!$A$24:$A$43), PlayerForm!$X$5+2)="H",
_xlfn.XLOOKUP($E34, PlayerForm!$D$3:$D$394, PlayerForm!$Q$3:$Q$394)*
_xlfn.XLOOKUP(
INDEX(FixtureTicker!$B$3:$AM$22, MATCH($B34, FixtureTicker!$A$3:$A$22), PlayerForm!$X$5+2),
 TeamForm!$B$4:$B$23, TeamForm!$AD$4:$AD$23),
INDEX(FixtureTicker!$B$24:$AM$43, MATCH($B34, FixtureTicker!$A$24:$A$43), PlayerForm!$X$5+2)="A",
_xlfn.XLOOKUP($E34, PlayerForm!$D$3:$D$394, PlayerForm!$R$3:$R$394)*
_xlfn.XLOOKUP(
INDEX(FixtureTicker!$B$3:$AM$22, MATCH($B34, FixtureTicker!$A$3:$A$22), PlayerForm!$X$5+2),
 TeamForm!$B$4:$B$23, TeamForm!$AB$4:$AB$23),
INDEX(FixtureTicker!$B$24:$AM$43, MATCH($B34, FixtureTicker!$A$24:$A$43), PlayerForm!$X$5+2)="BLANK",
0
),
_xlfn.IFS(
INDEX(FixtureTicker!$B$24:$AM$43, MATCH($B34, FixtureTicker!$A$24:$A$43), PlayerForm!$X$5+3)="H",
_xlfn.XLOOKUP($E34, PlayerForm!$D$3:$D$394, PlayerForm!$Q$3:$Q$394)*
_xlfn.XLOOKUP(
INDEX(FixtureTicker!$B$3:$AM$22, MATCH($B34, FixtureTicker!$A$3:$A$22), PlayerForm!$X$5+3),
 TeamForm!$B$4:$B$23, TeamForm!$AD$4:$AD$23),
INDEX(FixtureTicker!$B$24:$AM$43, MATCH($B34, FixtureTicker!$A$24:$A$43), PlayerForm!$X$5+3)="A",
_xlfn.XLOOKUP($E34, PlayerForm!$D$3:$D$394, PlayerForm!$R$3:$R$394)*
_xlfn.XLOOKUP(
INDEX(FixtureTicker!$B$3:$AM$22, MATCH($B34, FixtureTicker!$A$3:$A$22), PlayerForm!$X$5+3),
 TeamForm!$B$4:$B$23, TeamForm!$AB$4:$AB$23),
INDEX(FixtureTicker!$B$24:$AM$43, MATCH($B34, FixtureTicker!$A$24:$A$43), PlayerForm!$X$5+3)="BLANK",
0
),
_xlfn.IFS(
INDEX(FixtureTicker!$B$24:$AM$43, MATCH($B34, FixtureTicker!$A$24:$A$43), PlayerForm!$X$5+4)="H",
_xlfn.XLOOKUP($E34, PlayerForm!$D$3:$D$394, PlayerForm!$Q$3:$Q$394)*
_xlfn.XLOOKUP(
INDEX(FixtureTicker!$B$3:$AM$22, MATCH($B34, FixtureTicker!$A$3:$A$22), PlayerForm!$X$5+4),
 TeamForm!$B$4:$B$23, TeamForm!$AD$4:$AD$23),
INDEX(FixtureTicker!$B$24:$AM$43, MATCH($B34, FixtureTicker!$A$24:$A$43), PlayerForm!$X$5+4)="A",
_xlfn.XLOOKUP($E34, PlayerForm!$D$3:$D$394, PlayerForm!$R$3:$R$394)*
_xlfn.XLOOKUP(
INDEX(FixtureTicker!$B$3:$AM$22, MATCH($B34, FixtureTicker!$A$3:$A$22), PlayerForm!$X$5+4),
 TeamForm!$B$4:$B$23, TeamForm!$AB$4:$AB$23),
INDEX(FixtureTicker!$B$24:$AM$43, MATCH($B34, FixtureTicker!$A$24:$A$43), PlayerForm!$X$5+4)="BLANK",
0
),
_xlfn.IFS(
INDEX(FixtureTicker!$B$24:$AM$43, MATCH($B34, FixtureTicker!$A$24:$A$43), PlayerForm!$X$5+5)="H",
_xlfn.XLOOKUP($E34, PlayerForm!$D$3:$D$394, PlayerForm!$Q$3:$Q$394)*
_xlfn.XLOOKUP(
INDEX(FixtureTicker!$B$3:$AM$22, MATCH($B34, FixtureTicker!$A$3:$A$22), PlayerForm!$X$5+5),
 TeamForm!$B$4:$B$23, TeamForm!$AD$4:$AD$23),
INDEX(FixtureTicker!$B$24:$AM$43, MATCH($B34, FixtureTicker!$A$24:$A$43), PlayerForm!$X$5+5)="A",
_xlfn.XLOOKUP($E34, PlayerForm!$D$3:$D$394, PlayerForm!$R$3:$R$394)*
_xlfn.XLOOKUP(
INDEX(FixtureTicker!$B$3:$AM$22, MATCH($B34, FixtureTicker!$A$3:$A$22), PlayerForm!$X$5+5),
 TeamForm!$B$4:$B$23, TeamForm!$AB$4:$AB$23),
INDEX(FixtureTicker!$B$24:$AM$43, MATCH($B34, FixtureTicker!$A$24:$A$43), PlayerForm!$X$5+5)="BLANK",
0
)
),0)</f>
        <v>74.958714794026832</v>
      </c>
      <c r="J34" s="163" cm="1">
        <f t="array" ref="J34">IFERROR(0.01*SUM(
_xlfn.IFS(
INDEX(FixtureTicker!$B$24:$AM$43, MATCH($B34, FixtureTicker!$A$24:$A$43), PlayerForm!$X$5)="H",
_xlfn.XLOOKUP($E34, PlayerForm!$D$3:$D$394, PlayerForm!$Q$3:$Q$394)*
_xlfn.XLOOKUP(
INDEX(FixtureTicker!$B$3:$AM$22, MATCH($B34, FixtureTicker!$A$3:$A$22), PlayerForm!$X$5),
 TeamForm!$B$4:$B$23, TeamForm!$AD$4:$AD$23),
INDEX(FixtureTicker!$B$24:$AM$43, MATCH($B34, FixtureTicker!$A$24:$A$43), PlayerForm!$X$5)="A",
_xlfn.XLOOKUP($E34, PlayerForm!$D$3:$D$394, PlayerForm!$R$3:$R$394)*
_xlfn.XLOOKUP(
INDEX(FixtureTicker!$B$3:$AM$22, MATCH($B34, FixtureTicker!$A$3:$A$22), PlayerForm!$X$5),
 TeamForm!$B$4:$B$23, TeamForm!$AB$4:$AB$23),
INDEX(FixtureTicker!$B$24:$AM$43, MATCH($B34, FixtureTicker!$A$24:$A$43), PlayerForm!$X$5)="BLANK",
0
),
_xlfn.IFS(
INDEX(FixtureTicker!$B$24:$AM$43, MATCH($B34, FixtureTicker!$A$24:$A$43), PlayerForm!$X$5+1)="H",
_xlfn.XLOOKUP($E34, PlayerForm!$D$3:$D$394, PlayerForm!$Q$3:$Q$394)*
_xlfn.XLOOKUP(
INDEX(FixtureTicker!$B$3:$AM$22, MATCH($B34, FixtureTicker!$A$3:$A$22), PlayerForm!$X$5+1),
 TeamForm!$B$4:$B$23, TeamForm!$AD$4:$AD$23),
INDEX(FixtureTicker!$B$24:$AM$43, MATCH($B34, FixtureTicker!$A$24:$A$43), PlayerForm!$X$5+1)="A",
_xlfn.XLOOKUP($E34, PlayerForm!$D$3:$D$394, PlayerForm!$R$3:$R$394)*
_xlfn.XLOOKUP(
INDEX(FixtureTicker!$B$3:$AM$22, MATCH($B34, FixtureTicker!$A$3:$A$22), PlayerForm!$X$5+1),
 TeamForm!$B$4:$B$23, TeamForm!$AB$4:$AB$23),
INDEX(FixtureTicker!$B$24:$AM$43, MATCH($B34, FixtureTicker!$A$24:$A$43), PlayerForm!$X$5+1)="BLANK",
0
),
_xlfn.IFS(
INDEX(FixtureTicker!$B$24:$AM$43, MATCH($B34, FixtureTicker!$A$24:$A$43), PlayerForm!$X$5+2)="H",
_xlfn.XLOOKUP($E34, PlayerForm!$D$3:$D$394, PlayerForm!$Q$3:$Q$394)*
_xlfn.XLOOKUP(
INDEX(FixtureTicker!$B$3:$AM$22, MATCH($B34, FixtureTicker!$A$3:$A$22), PlayerForm!$X$5+2),
 TeamForm!$B$4:$B$23, TeamForm!$AD$4:$AD$23),
INDEX(FixtureTicker!$B$24:$AM$43, MATCH($B34, FixtureTicker!$A$24:$A$43), PlayerForm!$X$5+2)="A",
_xlfn.XLOOKUP($E34, PlayerForm!$D$3:$D$394, PlayerForm!$R$3:$R$394)*
_xlfn.XLOOKUP(
INDEX(FixtureTicker!$B$3:$AM$22, MATCH($B34, FixtureTicker!$A$3:$A$22), PlayerForm!$X$5+2),
 TeamForm!$B$4:$B$23, TeamForm!$AB$4:$AB$23),
INDEX(FixtureTicker!$B$24:$AM$43, MATCH($B34, FixtureTicker!$A$24:$A$43), PlayerForm!$X$5+2)="BLANK",
0
),
_xlfn.IFS(
INDEX(FixtureTicker!$B$24:$AM$43, MATCH($B34, FixtureTicker!$A$24:$A$43), PlayerForm!$X$5+3)="H",
_xlfn.XLOOKUP($E34, PlayerForm!$D$3:$D$394, PlayerForm!$Q$3:$Q$394)*
_xlfn.XLOOKUP(
INDEX(FixtureTicker!$B$3:$AM$22, MATCH($B34, FixtureTicker!$A$3:$A$22), PlayerForm!$X$5+3),
 TeamForm!$B$4:$B$23, TeamForm!$AD$4:$AD$23),
INDEX(FixtureTicker!$B$24:$AM$43, MATCH($B34, FixtureTicker!$A$24:$A$43), PlayerForm!$X$5+3)="A",
_xlfn.XLOOKUP($E34, PlayerForm!$D$3:$D$394, PlayerForm!$R$3:$R$394)*
_xlfn.XLOOKUP(
INDEX(FixtureTicker!$B$3:$AM$22, MATCH($B34, FixtureTicker!$A$3:$A$22), PlayerForm!$X$5+3),
 TeamForm!$B$4:$B$23, TeamForm!$AB$4:$AB$23),
INDEX(FixtureTicker!$B$24:$AM$43, MATCH($B34, FixtureTicker!$A$24:$A$43), PlayerForm!$X$5+3)="BLANK",
0
),
_xlfn.IFS(
INDEX(FixtureTicker!$B$24:$AM$43, MATCH($B34, FixtureTicker!$A$24:$A$43), PlayerForm!$X$5+4)="H",
_xlfn.XLOOKUP($E34, PlayerForm!$D$3:$D$394, PlayerForm!$Q$3:$Q$394)*
_xlfn.XLOOKUP(
INDEX(FixtureTicker!$B$3:$AM$22, MATCH($B34, FixtureTicker!$A$3:$A$22), PlayerForm!$X$5+4),
 TeamForm!$B$4:$B$23, TeamForm!$AD$4:$AD$23),
INDEX(FixtureTicker!$B$24:$AM$43, MATCH($B34, FixtureTicker!$A$24:$A$43), PlayerForm!$X$5+4)="A",
_xlfn.XLOOKUP($E34, PlayerForm!$D$3:$D$394, PlayerForm!$R$3:$R$394)*
_xlfn.XLOOKUP(
INDEX(FixtureTicker!$B$3:$AM$22, MATCH($B34, FixtureTicker!$A$3:$A$22), PlayerForm!$X$5+4),
 TeamForm!$B$4:$B$23, TeamForm!$AB$4:$AB$23),
INDEX(FixtureTicker!$B$24:$AM$43, MATCH($B34, FixtureTicker!$A$24:$A$43), PlayerForm!$X$5+4)="BLANK",
0
),
_xlfn.IFS(
INDEX(FixtureTicker!$B$24:$AM$43, MATCH($B34, FixtureTicker!$A$24:$A$43), PlayerForm!$X$5+5)="H",
_xlfn.XLOOKUP($E34, PlayerForm!$D$3:$D$394, PlayerForm!$Q$3:$Q$394)*
_xlfn.XLOOKUP(
INDEX(FixtureTicker!$B$3:$AM$22, MATCH($B34, FixtureTicker!$A$3:$A$22), PlayerForm!$X$5+5),
 TeamForm!$B$4:$B$23, TeamForm!$AD$4:$AD$23),
INDEX(FixtureTicker!$B$24:$AM$43, MATCH($B34, FixtureTicker!$A$24:$A$43), PlayerForm!$X$5+5)="A",
_xlfn.XLOOKUP($E34, PlayerForm!$D$3:$D$394, PlayerForm!$R$3:$R$394)*
_xlfn.XLOOKUP(
INDEX(FixtureTicker!$B$3:$AM$22, MATCH($B34, FixtureTicker!$A$3:$A$22), PlayerForm!$X$5+5),
 TeamForm!$B$4:$B$23, TeamForm!$AB$4:$AB$23),
INDEX(FixtureTicker!$B$24:$AM$43, MATCH($B34, FixtureTicker!$A$24:$A$43), PlayerForm!$X$5+5)="BLANK",
0
),
_xlfn.IFS(
INDEX(FixtureTicker!$B$24:$AM$43, MATCH($B34, FixtureTicker!$A$24:$A$43), PlayerForm!$X$5+6)="H",
_xlfn.XLOOKUP($E34, PlayerForm!$D$3:$D$394, PlayerForm!$Q$3:$Q$394)*
_xlfn.XLOOKUP(
INDEX(FixtureTicker!$B$3:$AM$22, MATCH($B34, FixtureTicker!$A$3:$A$22), PlayerForm!$X$5+6),
 TeamForm!$B$4:$B$23, TeamForm!$AD$4:$AD$23),
INDEX(FixtureTicker!$B$24:$AM$43, MATCH($B34, FixtureTicker!$A$24:$A$43), PlayerForm!$X$5+6)="A",
_xlfn.XLOOKUP($E34, PlayerForm!$D$3:$D$394, PlayerForm!$R$3:$R$394)*
_xlfn.XLOOKUP(
INDEX(FixtureTicker!$B$3:$AM$22, MATCH($B34, FixtureTicker!$A$3:$A$22), PlayerForm!$X$5+6),
 TeamForm!$B$4:$B$23, TeamForm!$AB$4:$AB$23),
INDEX(FixtureTicker!$B$24:$AM$43, MATCH($B34, FixtureTicker!$A$24:$A$43), PlayerForm!$X$5+6)="BLANK",
0
),
_xlfn.IFS(
INDEX(FixtureTicker!$B$24:$AM$43, MATCH($B34, FixtureTicker!$A$24:$A$43), PlayerForm!$X$5+7)="H",
_xlfn.XLOOKUP($E34, PlayerForm!$D$3:$D$394, PlayerForm!$Q$3:$Q$394)*
_xlfn.XLOOKUP(
INDEX(FixtureTicker!$B$3:$AM$22, MATCH($B34, FixtureTicker!$A$3:$A$22), PlayerForm!$X$5+7),
 TeamForm!$B$4:$B$23, TeamForm!$AD$4:$AD$23),
INDEX(FixtureTicker!$B$24:$AM$43, MATCH($B34, FixtureTicker!$A$24:$A$43), PlayerForm!$X$5+7)="A",
_xlfn.XLOOKUP($E34, PlayerForm!$D$3:$D$394, PlayerForm!$R$3:$R$394)*
_xlfn.XLOOKUP(
INDEX(FixtureTicker!$B$3:$AM$22, MATCH($B34, FixtureTicker!$A$3:$A$22), PlayerForm!$X$5+7),
 TeamForm!$B$4:$B$23, TeamForm!$AB$4:$AB$23),
INDEX(FixtureTicker!$B$24:$AM$43, MATCH($B34, FixtureTicker!$A$24:$A$43), PlayerForm!$X$5+7)="BLANK",
0
)
),0)</f>
        <v>98.882228027636572</v>
      </c>
    </row>
    <row r="35" spans="1:10">
      <c r="A35" s="55">
        <v>64</v>
      </c>
      <c r="B35" s="55" t="str">
        <f>_xlfn.XLOOKUP($A35, PlayerData!$B$3:$B$394, PlayerData!C$3:C$394)</f>
        <v>ARS</v>
      </c>
      <c r="C35" s="55" t="str">
        <f>_xlfn.XLOOKUP($A35, PlayerData!$B$3:$B$394, PlayerData!D$3:D$394)</f>
        <v>M</v>
      </c>
      <c r="D35" s="55">
        <f>_xlfn.XLOOKUP($A35, PlayerData!$B:$B, PlayerData!F:F,,,-1)</f>
        <v>8</v>
      </c>
      <c r="E35" s="31" t="str">
        <f>_xlfn.XLOOKUP($A35, PlayerData!$B$3:$B$394, PlayerData!E$3:E$394)</f>
        <v>Pépé</v>
      </c>
      <c r="F35" s="164" cm="1">
        <f t="array" ref="F35">IFERROR(0.01*_xlfn.IFS(
INDEX(FixtureTicker!$B$24:$AM$43, MATCH($B35, FixtureTicker!$A$24:$A$43, 0), PlayerForm!$X$5)="H",
_xlfn.XLOOKUP($E35, PlayerForm!$D$3:$D$394, PlayerForm!$Q$3:$Q$394)*
_xlfn.XLOOKUP(
INDEX(FixtureTicker!$B$3:$AM$22, MATCH($B35, FixtureTicker!$A$3:$A$22,0), PlayerForm!$X$5),
 TeamForm!$B$4:$B$23, TeamForm!$AD$4:$AD$23),
INDEX(FixtureTicker!$B$24:$AM$43, MATCH($B35, FixtureTicker!$A$24:$A$43,0), PlayerForm!$X$5)="A",
_xlfn.XLOOKUP($E35, PlayerForm!$D$3:$D$394, PlayerForm!$R$3:$R$394)*
_xlfn.XLOOKUP(
INDEX(FixtureTicker!$B$3:$AM$22, MATCH($B35, FixtureTicker!$A$3:$A$22,0), PlayerForm!$X$5),
 TeamForm!$B$4:$B$23, TeamForm!$AB$4:$AB$23),
INDEX(FixtureTicker!$B$24:$AM$43, MATCH($B35, FixtureTicker!$A$24:$A$43,0), PlayerForm!$X$5)="BLANK",
0),0)</f>
        <v>8.006572313305913</v>
      </c>
      <c r="G35" s="163" cm="1">
        <f t="array" ref="G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
),0)</f>
        <v>26.62546367624978</v>
      </c>
      <c r="H35" s="163" cm="1">
        <f t="array" ref="H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),
_xlfn.IFS(
INDEX(FixtureTicker!$B$24:$AM$43, MATCH($B35, FixtureTicker!$A$24:$A$43), PlayerForm!$X$5+2)="H",
_xlfn.XLOOKUP($E35, PlayerForm!$D$3:$D$394, PlayerForm!$Q$3:$Q$394)*
_xlfn.XLOOKUP(
INDEX(FixtureTicker!$B$3:$AM$22, MATCH($B35, FixtureTicker!$A$3:$A$22), PlayerForm!$X$5+2),
 TeamForm!$B$4:$B$23, TeamForm!$AD$4:$AD$23),
INDEX(FixtureTicker!$B$24:$AM$43, MATCH($B35, FixtureTicker!$A$24:$A$43), PlayerForm!$X$5+2)="A",
_xlfn.XLOOKUP($E35, PlayerForm!$D$3:$D$394, PlayerForm!$R$3:$R$394)*
_xlfn.XLOOKUP(
INDEX(FixtureTicker!$B$3:$AM$22, MATCH($B35, FixtureTicker!$A$3:$A$22), PlayerForm!$X$5+2),
 TeamForm!$B$4:$B$23, TeamForm!$AB$4:$AB$23),
INDEX(FixtureTicker!$B$24:$AM$43, MATCH($B35, FixtureTicker!$A$24:$A$43), PlayerForm!$X$5+2)="BLANK",
0
),
_xlfn.IFS(
INDEX(FixtureTicker!$B$24:$AM$43, MATCH($B35, FixtureTicker!$A$24:$A$43), PlayerForm!$X$5+3)="H",
_xlfn.XLOOKUP($E35, PlayerForm!$D$3:$D$394, PlayerForm!$Q$3:$Q$394)*
_xlfn.XLOOKUP(
INDEX(FixtureTicker!$B$3:$AM$22, MATCH($B35, FixtureTicker!$A$3:$A$22), PlayerForm!$X$5+3),
 TeamForm!$B$4:$B$23, TeamForm!$AD$4:$AD$23),
INDEX(FixtureTicker!$B$24:$AM$43, MATCH($B35, FixtureTicker!$A$24:$A$43), PlayerForm!$X$5+3)="A",
_xlfn.XLOOKUP($E35, PlayerForm!$D$3:$D$394, PlayerForm!$R$3:$R$394)*
_xlfn.XLOOKUP(
INDEX(FixtureTicker!$B$3:$AM$22, MATCH($B35, FixtureTicker!$A$3:$A$22), PlayerForm!$X$5+3),
 TeamForm!$B$4:$B$23, TeamForm!$AB$4:$AB$23),
INDEX(FixtureTicker!$B$24:$AM$43, MATCH($B35, FixtureTicker!$A$24:$A$43), PlayerForm!$X$5+3)="BLANK",
0
)
),0)</f>
        <v>53.429294855813239</v>
      </c>
      <c r="I35" s="163" cm="1">
        <f t="array" ref="I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),
_xlfn.IFS(
INDEX(FixtureTicker!$B$24:$AM$43, MATCH($B35, FixtureTicker!$A$24:$A$43), PlayerForm!$X$5+2)="H",
_xlfn.XLOOKUP($E35, PlayerForm!$D$3:$D$394, PlayerForm!$Q$3:$Q$394)*
_xlfn.XLOOKUP(
INDEX(FixtureTicker!$B$3:$AM$22, MATCH($B35, FixtureTicker!$A$3:$A$22), PlayerForm!$X$5+2),
 TeamForm!$B$4:$B$23, TeamForm!$AD$4:$AD$23),
INDEX(FixtureTicker!$B$24:$AM$43, MATCH($B35, FixtureTicker!$A$24:$A$43), PlayerForm!$X$5+2)="A",
_xlfn.XLOOKUP($E35, PlayerForm!$D$3:$D$394, PlayerForm!$R$3:$R$394)*
_xlfn.XLOOKUP(
INDEX(FixtureTicker!$B$3:$AM$22, MATCH($B35, FixtureTicker!$A$3:$A$22), PlayerForm!$X$5+2),
 TeamForm!$B$4:$B$23, TeamForm!$AB$4:$AB$23),
INDEX(FixtureTicker!$B$24:$AM$43, MATCH($B35, FixtureTicker!$A$24:$A$43), PlayerForm!$X$5+2)="BLANK",
0
),
_xlfn.IFS(
INDEX(FixtureTicker!$B$24:$AM$43, MATCH($B35, FixtureTicker!$A$24:$A$43), PlayerForm!$X$5+3)="H",
_xlfn.XLOOKUP($E35, PlayerForm!$D$3:$D$394, PlayerForm!$Q$3:$Q$394)*
_xlfn.XLOOKUP(
INDEX(FixtureTicker!$B$3:$AM$22, MATCH($B35, FixtureTicker!$A$3:$A$22), PlayerForm!$X$5+3),
 TeamForm!$B$4:$B$23, TeamForm!$AD$4:$AD$23),
INDEX(FixtureTicker!$B$24:$AM$43, MATCH($B35, FixtureTicker!$A$24:$A$43), PlayerForm!$X$5+3)="A",
_xlfn.XLOOKUP($E35, PlayerForm!$D$3:$D$394, PlayerForm!$R$3:$R$394)*
_xlfn.XLOOKUP(
INDEX(FixtureTicker!$B$3:$AM$22, MATCH($B35, FixtureTicker!$A$3:$A$22), PlayerForm!$X$5+3),
 TeamForm!$B$4:$B$23, TeamForm!$AB$4:$AB$23),
INDEX(FixtureTicker!$B$24:$AM$43, MATCH($B35, FixtureTicker!$A$24:$A$43), PlayerForm!$X$5+3)="BLANK",
0
),
_xlfn.IFS(
INDEX(FixtureTicker!$B$24:$AM$43, MATCH($B35, FixtureTicker!$A$24:$A$43), PlayerForm!$X$5+4)="H",
_xlfn.XLOOKUP($E35, PlayerForm!$D$3:$D$394, PlayerForm!$Q$3:$Q$394)*
_xlfn.XLOOKUP(
INDEX(FixtureTicker!$B$3:$AM$22, MATCH($B35, FixtureTicker!$A$3:$A$22), PlayerForm!$X$5+4),
 TeamForm!$B$4:$B$23, TeamForm!$AD$4:$AD$23),
INDEX(FixtureTicker!$B$24:$AM$43, MATCH($B35, FixtureTicker!$A$24:$A$43), PlayerForm!$X$5+4)="A",
_xlfn.XLOOKUP($E35, PlayerForm!$D$3:$D$394, PlayerForm!$R$3:$R$394)*
_xlfn.XLOOKUP(
INDEX(FixtureTicker!$B$3:$AM$22, MATCH($B35, FixtureTicker!$A$3:$A$22), PlayerForm!$X$5+4),
 TeamForm!$B$4:$B$23, TeamForm!$AB$4:$AB$23),
INDEX(FixtureTicker!$B$24:$AM$43, MATCH($B35, FixtureTicker!$A$24:$A$43), PlayerForm!$X$5+4)="BLANK",
0
),
_xlfn.IFS(
INDEX(FixtureTicker!$B$24:$AM$43, MATCH($B35, FixtureTicker!$A$24:$A$43), PlayerForm!$X$5+5)="H",
_xlfn.XLOOKUP($E35, PlayerForm!$D$3:$D$394, PlayerForm!$Q$3:$Q$394)*
_xlfn.XLOOKUP(
INDEX(FixtureTicker!$B$3:$AM$22, MATCH($B35, FixtureTicker!$A$3:$A$22), PlayerForm!$X$5+5),
 TeamForm!$B$4:$B$23, TeamForm!$AD$4:$AD$23),
INDEX(FixtureTicker!$B$24:$AM$43, MATCH($B35, FixtureTicker!$A$24:$A$43), PlayerForm!$X$5+5)="A",
_xlfn.XLOOKUP($E35, PlayerForm!$D$3:$D$394, PlayerForm!$R$3:$R$394)*
_xlfn.XLOOKUP(
INDEX(FixtureTicker!$B$3:$AM$22, MATCH($B35, FixtureTicker!$A$3:$A$22), PlayerForm!$X$5+5),
 TeamForm!$B$4:$B$23, TeamForm!$AB$4:$AB$23),
INDEX(FixtureTicker!$B$24:$AM$43, MATCH($B35, FixtureTicker!$A$24:$A$43), PlayerForm!$X$5+5)="BLANK",
0
)
),0)</f>
        <v>72.322748982228475</v>
      </c>
      <c r="J35" s="163" cm="1">
        <f t="array" ref="J35">IFERROR(0.01*SUM(
_xlfn.IFS(
INDEX(FixtureTicker!$B$24:$AM$43, MATCH($B35, FixtureTicker!$A$24:$A$43), PlayerForm!$X$5)="H",
_xlfn.XLOOKUP($E35, PlayerForm!$D$3:$D$394, PlayerForm!$Q$3:$Q$394)*
_xlfn.XLOOKUP(
INDEX(FixtureTicker!$B$3:$AM$22, MATCH($B35, FixtureTicker!$A$3:$A$22), PlayerForm!$X$5),
 TeamForm!$B$4:$B$23, TeamForm!$AD$4:$AD$23),
INDEX(FixtureTicker!$B$24:$AM$43, MATCH($B35, FixtureTicker!$A$24:$A$43), PlayerForm!$X$5)="A",
_xlfn.XLOOKUP($E35, PlayerForm!$D$3:$D$394, PlayerForm!$R$3:$R$394)*
_xlfn.XLOOKUP(
INDEX(FixtureTicker!$B$3:$AM$22, MATCH($B35, FixtureTicker!$A$3:$A$22), PlayerForm!$X$5),
 TeamForm!$B$4:$B$23, TeamForm!$AB$4:$AB$23),
INDEX(FixtureTicker!$B$24:$AM$43, MATCH($B35, FixtureTicker!$A$24:$A$43), PlayerForm!$X$5)="BLANK",
0
),
_xlfn.IFS(
INDEX(FixtureTicker!$B$24:$AM$43, MATCH($B35, FixtureTicker!$A$24:$A$43), PlayerForm!$X$5+1)="H",
_xlfn.XLOOKUP($E35, PlayerForm!$D$3:$D$394, PlayerForm!$Q$3:$Q$394)*
_xlfn.XLOOKUP(
INDEX(FixtureTicker!$B$3:$AM$22, MATCH($B35, FixtureTicker!$A$3:$A$22), PlayerForm!$X$5+1),
 TeamForm!$B$4:$B$23, TeamForm!$AD$4:$AD$23),
INDEX(FixtureTicker!$B$24:$AM$43, MATCH($B35, FixtureTicker!$A$24:$A$43), PlayerForm!$X$5+1)="A",
_xlfn.XLOOKUP($E35, PlayerForm!$D$3:$D$394, PlayerForm!$R$3:$R$394)*
_xlfn.XLOOKUP(
INDEX(FixtureTicker!$B$3:$AM$22, MATCH($B35, FixtureTicker!$A$3:$A$22), PlayerForm!$X$5+1),
 TeamForm!$B$4:$B$23, TeamForm!$AB$4:$AB$23),
INDEX(FixtureTicker!$B$24:$AM$43, MATCH($B35, FixtureTicker!$A$24:$A$43), PlayerForm!$X$5+1)="BLANK",
0
),
_xlfn.IFS(
INDEX(FixtureTicker!$B$24:$AM$43, MATCH($B35, FixtureTicker!$A$24:$A$43), PlayerForm!$X$5+2)="H",
_xlfn.XLOOKUP($E35, PlayerForm!$D$3:$D$394, PlayerForm!$Q$3:$Q$394)*
_xlfn.XLOOKUP(
INDEX(FixtureTicker!$B$3:$AM$22, MATCH($B35, FixtureTicker!$A$3:$A$22), PlayerForm!$X$5+2),
 TeamForm!$B$4:$B$23, TeamForm!$AD$4:$AD$23),
INDEX(FixtureTicker!$B$24:$AM$43, MATCH($B35, FixtureTicker!$A$24:$A$43), PlayerForm!$X$5+2)="A",
_xlfn.XLOOKUP($E35, PlayerForm!$D$3:$D$394, PlayerForm!$R$3:$R$394)*
_xlfn.XLOOKUP(
INDEX(FixtureTicker!$B$3:$AM$22, MATCH($B35, FixtureTicker!$A$3:$A$22), PlayerForm!$X$5+2),
 TeamForm!$B$4:$B$23, TeamForm!$AB$4:$AB$23),
INDEX(FixtureTicker!$B$24:$AM$43, MATCH($B35, FixtureTicker!$A$24:$A$43), PlayerForm!$X$5+2)="BLANK",
0
),
_xlfn.IFS(
INDEX(FixtureTicker!$B$24:$AM$43, MATCH($B35, FixtureTicker!$A$24:$A$43), PlayerForm!$X$5+3)="H",
_xlfn.XLOOKUP($E35, PlayerForm!$D$3:$D$394, PlayerForm!$Q$3:$Q$394)*
_xlfn.XLOOKUP(
INDEX(FixtureTicker!$B$3:$AM$22, MATCH($B35, FixtureTicker!$A$3:$A$22), PlayerForm!$X$5+3),
 TeamForm!$B$4:$B$23, TeamForm!$AD$4:$AD$23),
INDEX(FixtureTicker!$B$24:$AM$43, MATCH($B35, FixtureTicker!$A$24:$A$43), PlayerForm!$X$5+3)="A",
_xlfn.XLOOKUP($E35, PlayerForm!$D$3:$D$394, PlayerForm!$R$3:$R$394)*
_xlfn.XLOOKUP(
INDEX(FixtureTicker!$B$3:$AM$22, MATCH($B35, FixtureTicker!$A$3:$A$22), PlayerForm!$X$5+3),
 TeamForm!$B$4:$B$23, TeamForm!$AB$4:$AB$23),
INDEX(FixtureTicker!$B$24:$AM$43, MATCH($B35, FixtureTicker!$A$24:$A$43), PlayerForm!$X$5+3)="BLANK",
0
),
_xlfn.IFS(
INDEX(FixtureTicker!$B$24:$AM$43, MATCH($B35, FixtureTicker!$A$24:$A$43), PlayerForm!$X$5+4)="H",
_xlfn.XLOOKUP($E35, PlayerForm!$D$3:$D$394, PlayerForm!$Q$3:$Q$394)*
_xlfn.XLOOKUP(
INDEX(FixtureTicker!$B$3:$AM$22, MATCH($B35, FixtureTicker!$A$3:$A$22), PlayerForm!$X$5+4),
 TeamForm!$B$4:$B$23, TeamForm!$AD$4:$AD$23),
INDEX(FixtureTicker!$B$24:$AM$43, MATCH($B35, FixtureTicker!$A$24:$A$43), PlayerForm!$X$5+4)="A",
_xlfn.XLOOKUP($E35, PlayerForm!$D$3:$D$394, PlayerForm!$R$3:$R$394)*
_xlfn.XLOOKUP(
INDEX(FixtureTicker!$B$3:$AM$22, MATCH($B35, FixtureTicker!$A$3:$A$22), PlayerForm!$X$5+4),
 TeamForm!$B$4:$B$23, TeamForm!$AB$4:$AB$23),
INDEX(FixtureTicker!$B$24:$AM$43, MATCH($B35, FixtureTicker!$A$24:$A$43), PlayerForm!$X$5+4)="BLANK",
0
),
_xlfn.IFS(
INDEX(FixtureTicker!$B$24:$AM$43, MATCH($B35, FixtureTicker!$A$24:$A$43), PlayerForm!$X$5+5)="H",
_xlfn.XLOOKUP($E35, PlayerForm!$D$3:$D$394, PlayerForm!$Q$3:$Q$394)*
_xlfn.XLOOKUP(
INDEX(FixtureTicker!$B$3:$AM$22, MATCH($B35, FixtureTicker!$A$3:$A$22), PlayerForm!$X$5+5),
 TeamForm!$B$4:$B$23, TeamForm!$AD$4:$AD$23),
INDEX(FixtureTicker!$B$24:$AM$43, MATCH($B35, FixtureTicker!$A$24:$A$43), PlayerForm!$X$5+5)="A",
_xlfn.XLOOKUP($E35, PlayerForm!$D$3:$D$394, PlayerForm!$R$3:$R$394)*
_xlfn.XLOOKUP(
INDEX(FixtureTicker!$B$3:$AM$22, MATCH($B35, FixtureTicker!$A$3:$A$22), PlayerForm!$X$5+5),
 TeamForm!$B$4:$B$23, TeamForm!$AB$4:$AB$23),
INDEX(FixtureTicker!$B$24:$AM$43, MATCH($B35, FixtureTicker!$A$24:$A$43), PlayerForm!$X$5+5)="BLANK",
0
),
_xlfn.IFS(
INDEX(FixtureTicker!$B$24:$AM$43, MATCH($B35, FixtureTicker!$A$24:$A$43), PlayerForm!$X$5+6)="H",
_xlfn.XLOOKUP($E35, PlayerForm!$D$3:$D$394, PlayerForm!$Q$3:$Q$394)*
_xlfn.XLOOKUP(
INDEX(FixtureTicker!$B$3:$AM$22, MATCH($B35, FixtureTicker!$A$3:$A$22), PlayerForm!$X$5+6),
 TeamForm!$B$4:$B$23, TeamForm!$AD$4:$AD$23),
INDEX(FixtureTicker!$B$24:$AM$43, MATCH($B35, FixtureTicker!$A$24:$A$43), PlayerForm!$X$5+6)="A",
_xlfn.XLOOKUP($E35, PlayerForm!$D$3:$D$394, PlayerForm!$R$3:$R$394)*
_xlfn.XLOOKUP(
INDEX(FixtureTicker!$B$3:$AM$22, MATCH($B35, FixtureTicker!$A$3:$A$22), PlayerForm!$X$5+6),
 TeamForm!$B$4:$B$23, TeamForm!$AB$4:$AB$23),
INDEX(FixtureTicker!$B$24:$AM$43, MATCH($B35, FixtureTicker!$A$24:$A$43), PlayerForm!$X$5+6)="BLANK",
0
),
_xlfn.IFS(
INDEX(FixtureTicker!$B$24:$AM$43, MATCH($B35, FixtureTicker!$A$24:$A$43), PlayerForm!$X$5+7)="H",
_xlfn.XLOOKUP($E35, PlayerForm!$D$3:$D$394, PlayerForm!$Q$3:$Q$394)*
_xlfn.XLOOKUP(
INDEX(FixtureTicker!$B$3:$AM$22, MATCH($B35, FixtureTicker!$A$3:$A$22), PlayerForm!$X$5+7),
 TeamForm!$B$4:$B$23, TeamForm!$AD$4:$AD$23),
INDEX(FixtureTicker!$B$24:$AM$43, MATCH($B35, FixtureTicker!$A$24:$A$43), PlayerForm!$X$5+7)="A",
_xlfn.XLOOKUP($E35, PlayerForm!$D$3:$D$394, PlayerForm!$R$3:$R$394)*
_xlfn.XLOOKUP(
INDEX(FixtureTicker!$B$3:$AM$22, MATCH($B35, FixtureTicker!$A$3:$A$22), PlayerForm!$X$5+7),
 TeamForm!$B$4:$B$23, TeamForm!$AB$4:$AB$23),
INDEX(FixtureTicker!$B$24:$AM$43, MATCH($B35, FixtureTicker!$A$24:$A$43), PlayerForm!$X$5+7)="BLANK",
0
)
),0)</f>
        <v>92.77962798200366</v>
      </c>
    </row>
    <row r="36" spans="1:10">
      <c r="A36" s="55">
        <v>31</v>
      </c>
      <c r="B36" s="55" t="str">
        <f>_xlfn.XLOOKUP($A36, PlayerData!$B$3:$B$394, PlayerData!C$3:C$394)</f>
        <v>SHU</v>
      </c>
      <c r="C36" s="55" t="str">
        <f>_xlfn.XLOOKUP($A36, PlayerData!$B$3:$B$394, PlayerData!D$3:D$394)</f>
        <v>F</v>
      </c>
      <c r="D36" s="55">
        <f>_xlfn.XLOOKUP($A36, PlayerData!$B:$B, PlayerData!F:F,,,-1)</f>
        <v>6</v>
      </c>
      <c r="E36" s="31" t="str">
        <f>_xlfn.XLOOKUP($A36, PlayerData!$B$3:$B$394, PlayerData!E$3:E$394)</f>
        <v>Sharp</v>
      </c>
      <c r="F36" s="164" cm="1">
        <f t="array" ref="F36">IFERROR(0.01*_xlfn.IFS(
INDEX(FixtureTicker!$B$24:$AM$43, MATCH($B36, FixtureTicker!$A$24:$A$43, 0), PlayerForm!$X$5)="H",
_xlfn.XLOOKUP($E36, PlayerForm!$D$3:$D$394, PlayerForm!$Q$3:$Q$394)*
_xlfn.XLOOKUP(
INDEX(FixtureTicker!$B$3:$AM$22, MATCH($B36, FixtureTicker!$A$3:$A$22,0), PlayerForm!$X$5),
 TeamForm!$B$4:$B$23, TeamForm!$AD$4:$AD$23),
INDEX(FixtureTicker!$B$24:$AM$43, MATCH($B36, FixtureTicker!$A$24:$A$43,0), PlayerForm!$X$5)="A",
_xlfn.XLOOKUP($E36, PlayerForm!$D$3:$D$394, PlayerForm!$R$3:$R$394)*
_xlfn.XLOOKUP(
INDEX(FixtureTicker!$B$3:$AM$22, MATCH($B36, FixtureTicker!$A$3:$A$22,0), PlayerForm!$X$5),
 TeamForm!$B$4:$B$23, TeamForm!$AB$4:$AB$23),
INDEX(FixtureTicker!$B$24:$AM$43, MATCH($B36, FixtureTicker!$A$24:$A$43,0), PlayerForm!$X$5)="BLANK",
0),0)</f>
        <v>6.7324145443973338</v>
      </c>
      <c r="G36" s="163" cm="1">
        <f t="array" ref="G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
),0)</f>
        <v>17.512028132595109</v>
      </c>
      <c r="H36" s="163" cm="1">
        <f t="array" ref="H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),
_xlfn.IFS(
INDEX(FixtureTicker!$B$24:$AM$43, MATCH($B36, FixtureTicker!$A$24:$A$43), PlayerForm!$X$5+2)="H",
_xlfn.XLOOKUP($E36, PlayerForm!$D$3:$D$394, PlayerForm!$Q$3:$Q$394)*
_xlfn.XLOOKUP(
INDEX(FixtureTicker!$B$3:$AM$22, MATCH($B36, FixtureTicker!$A$3:$A$22), PlayerForm!$X$5+2),
 TeamForm!$B$4:$B$23, TeamForm!$AD$4:$AD$23),
INDEX(FixtureTicker!$B$24:$AM$43, MATCH($B36, FixtureTicker!$A$24:$A$43), PlayerForm!$X$5+2)="A",
_xlfn.XLOOKUP($E36, PlayerForm!$D$3:$D$394, PlayerForm!$R$3:$R$394)*
_xlfn.XLOOKUP(
INDEX(FixtureTicker!$B$3:$AM$22, MATCH($B36, FixtureTicker!$A$3:$A$22), PlayerForm!$X$5+2),
 TeamForm!$B$4:$B$23, TeamForm!$AB$4:$AB$23),
INDEX(FixtureTicker!$B$24:$AM$43, MATCH($B36, FixtureTicker!$A$24:$A$43), PlayerForm!$X$5+2)="BLANK",
0
),
_xlfn.IFS(
INDEX(FixtureTicker!$B$24:$AM$43, MATCH($B36, FixtureTicker!$A$24:$A$43), PlayerForm!$X$5+3)="H",
_xlfn.XLOOKUP($E36, PlayerForm!$D$3:$D$394, PlayerForm!$Q$3:$Q$394)*
_xlfn.XLOOKUP(
INDEX(FixtureTicker!$B$3:$AM$22, MATCH($B36, FixtureTicker!$A$3:$A$22), PlayerForm!$X$5+3),
 TeamForm!$B$4:$B$23, TeamForm!$AD$4:$AD$23),
INDEX(FixtureTicker!$B$24:$AM$43, MATCH($B36, FixtureTicker!$A$24:$A$43), PlayerForm!$X$5+3)="A",
_xlfn.XLOOKUP($E36, PlayerForm!$D$3:$D$394, PlayerForm!$R$3:$R$394)*
_xlfn.XLOOKUP(
INDEX(FixtureTicker!$B$3:$AM$22, MATCH($B36, FixtureTicker!$A$3:$A$22), PlayerForm!$X$5+3),
 TeamForm!$B$4:$B$23, TeamForm!$AB$4:$AB$23),
INDEX(FixtureTicker!$B$24:$AM$43, MATCH($B36, FixtureTicker!$A$24:$A$43), PlayerForm!$X$5+3)="BLANK",
0
)
),0)</f>
        <v>47.137467355052742</v>
      </c>
      <c r="I36" s="163" cm="1">
        <f t="array" ref="I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),
_xlfn.IFS(
INDEX(FixtureTicker!$B$24:$AM$43, MATCH($B36, FixtureTicker!$A$24:$A$43), PlayerForm!$X$5+2)="H",
_xlfn.XLOOKUP($E36, PlayerForm!$D$3:$D$394, PlayerForm!$Q$3:$Q$394)*
_xlfn.XLOOKUP(
INDEX(FixtureTicker!$B$3:$AM$22, MATCH($B36, FixtureTicker!$A$3:$A$22), PlayerForm!$X$5+2),
 TeamForm!$B$4:$B$23, TeamForm!$AD$4:$AD$23),
INDEX(FixtureTicker!$B$24:$AM$43, MATCH($B36, FixtureTicker!$A$24:$A$43), PlayerForm!$X$5+2)="A",
_xlfn.XLOOKUP($E36, PlayerForm!$D$3:$D$394, PlayerForm!$R$3:$R$394)*
_xlfn.XLOOKUP(
INDEX(FixtureTicker!$B$3:$AM$22, MATCH($B36, FixtureTicker!$A$3:$A$22), PlayerForm!$X$5+2),
 TeamForm!$B$4:$B$23, TeamForm!$AB$4:$AB$23),
INDEX(FixtureTicker!$B$24:$AM$43, MATCH($B36, FixtureTicker!$A$24:$A$43), PlayerForm!$X$5+2)="BLANK",
0
),
_xlfn.IFS(
INDEX(FixtureTicker!$B$24:$AM$43, MATCH($B36, FixtureTicker!$A$24:$A$43), PlayerForm!$X$5+3)="H",
_xlfn.XLOOKUP($E36, PlayerForm!$D$3:$D$394, PlayerForm!$Q$3:$Q$394)*
_xlfn.XLOOKUP(
INDEX(FixtureTicker!$B$3:$AM$22, MATCH($B36, FixtureTicker!$A$3:$A$22), PlayerForm!$X$5+3),
 TeamForm!$B$4:$B$23, TeamForm!$AD$4:$AD$23),
INDEX(FixtureTicker!$B$24:$AM$43, MATCH($B36, FixtureTicker!$A$24:$A$43), PlayerForm!$X$5+3)="A",
_xlfn.XLOOKUP($E36, PlayerForm!$D$3:$D$394, PlayerForm!$R$3:$R$394)*
_xlfn.XLOOKUP(
INDEX(FixtureTicker!$B$3:$AM$22, MATCH($B36, FixtureTicker!$A$3:$A$22), PlayerForm!$X$5+3),
 TeamForm!$B$4:$B$23, TeamForm!$AB$4:$AB$23),
INDEX(FixtureTicker!$B$24:$AM$43, MATCH($B36, FixtureTicker!$A$24:$A$43), PlayerForm!$X$5+3)="BLANK",
0
),
_xlfn.IFS(
INDEX(FixtureTicker!$B$24:$AM$43, MATCH($B36, FixtureTicker!$A$24:$A$43), PlayerForm!$X$5+4)="H",
_xlfn.XLOOKUP($E36, PlayerForm!$D$3:$D$394, PlayerForm!$Q$3:$Q$394)*
_xlfn.XLOOKUP(
INDEX(FixtureTicker!$B$3:$AM$22, MATCH($B36, FixtureTicker!$A$3:$A$22), PlayerForm!$X$5+4),
 TeamForm!$B$4:$B$23, TeamForm!$AD$4:$AD$23),
INDEX(FixtureTicker!$B$24:$AM$43, MATCH($B36, FixtureTicker!$A$24:$A$43), PlayerForm!$X$5+4)="A",
_xlfn.XLOOKUP($E36, PlayerForm!$D$3:$D$394, PlayerForm!$R$3:$R$394)*
_xlfn.XLOOKUP(
INDEX(FixtureTicker!$B$3:$AM$22, MATCH($B36, FixtureTicker!$A$3:$A$22), PlayerForm!$X$5+4),
 TeamForm!$B$4:$B$23, TeamForm!$AB$4:$AB$23),
INDEX(FixtureTicker!$B$24:$AM$43, MATCH($B36, FixtureTicker!$A$24:$A$43), PlayerForm!$X$5+4)="BLANK",
0
),
_xlfn.IFS(
INDEX(FixtureTicker!$B$24:$AM$43, MATCH($B36, FixtureTicker!$A$24:$A$43), PlayerForm!$X$5+5)="H",
_xlfn.XLOOKUP($E36, PlayerForm!$D$3:$D$394, PlayerForm!$Q$3:$Q$394)*
_xlfn.XLOOKUP(
INDEX(FixtureTicker!$B$3:$AM$22, MATCH($B36, FixtureTicker!$A$3:$A$22), PlayerForm!$X$5+5),
 TeamForm!$B$4:$B$23, TeamForm!$AD$4:$AD$23),
INDEX(FixtureTicker!$B$24:$AM$43, MATCH($B36, FixtureTicker!$A$24:$A$43), PlayerForm!$X$5+5)="A",
_xlfn.XLOOKUP($E36, PlayerForm!$D$3:$D$394, PlayerForm!$R$3:$R$394)*
_xlfn.XLOOKUP(
INDEX(FixtureTicker!$B$3:$AM$22, MATCH($B36, FixtureTicker!$A$3:$A$22), PlayerForm!$X$5+5),
 TeamForm!$B$4:$B$23, TeamForm!$AB$4:$AB$23),
INDEX(FixtureTicker!$B$24:$AM$43, MATCH($B36, FixtureTicker!$A$24:$A$43), PlayerForm!$X$5+5)="BLANK",
0
)
),0)</f>
        <v>71.302894442543206</v>
      </c>
      <c r="J36" s="163" cm="1">
        <f t="array" ref="J36">IFERROR(0.01*SUM(
_xlfn.IFS(
INDEX(FixtureTicker!$B$24:$AM$43, MATCH($B36, FixtureTicker!$A$24:$A$43), PlayerForm!$X$5)="H",
_xlfn.XLOOKUP($E36, PlayerForm!$D$3:$D$394, PlayerForm!$Q$3:$Q$394)*
_xlfn.XLOOKUP(
INDEX(FixtureTicker!$B$3:$AM$22, MATCH($B36, FixtureTicker!$A$3:$A$22), PlayerForm!$X$5),
 TeamForm!$B$4:$B$23, TeamForm!$AD$4:$AD$23),
INDEX(FixtureTicker!$B$24:$AM$43, MATCH($B36, FixtureTicker!$A$24:$A$43), PlayerForm!$X$5)="A",
_xlfn.XLOOKUP($E36, PlayerForm!$D$3:$D$394, PlayerForm!$R$3:$R$394)*
_xlfn.XLOOKUP(
INDEX(FixtureTicker!$B$3:$AM$22, MATCH($B36, FixtureTicker!$A$3:$A$22), PlayerForm!$X$5),
 TeamForm!$B$4:$B$23, TeamForm!$AB$4:$AB$23),
INDEX(FixtureTicker!$B$24:$AM$43, MATCH($B36, FixtureTicker!$A$24:$A$43), PlayerForm!$X$5)="BLANK",
0
),
_xlfn.IFS(
INDEX(FixtureTicker!$B$24:$AM$43, MATCH($B36, FixtureTicker!$A$24:$A$43), PlayerForm!$X$5+1)="H",
_xlfn.XLOOKUP($E36, PlayerForm!$D$3:$D$394, PlayerForm!$Q$3:$Q$394)*
_xlfn.XLOOKUP(
INDEX(FixtureTicker!$B$3:$AM$22, MATCH($B36, FixtureTicker!$A$3:$A$22), PlayerForm!$X$5+1),
 TeamForm!$B$4:$B$23, TeamForm!$AD$4:$AD$23),
INDEX(FixtureTicker!$B$24:$AM$43, MATCH($B36, FixtureTicker!$A$24:$A$43), PlayerForm!$X$5+1)="A",
_xlfn.XLOOKUP($E36, PlayerForm!$D$3:$D$394, PlayerForm!$R$3:$R$394)*
_xlfn.XLOOKUP(
INDEX(FixtureTicker!$B$3:$AM$22, MATCH($B36, FixtureTicker!$A$3:$A$22), PlayerForm!$X$5+1),
 TeamForm!$B$4:$B$23, TeamForm!$AB$4:$AB$23),
INDEX(FixtureTicker!$B$24:$AM$43, MATCH($B36, FixtureTicker!$A$24:$A$43), PlayerForm!$X$5+1)="BLANK",
0
),
_xlfn.IFS(
INDEX(FixtureTicker!$B$24:$AM$43, MATCH($B36, FixtureTicker!$A$24:$A$43), PlayerForm!$X$5+2)="H",
_xlfn.XLOOKUP($E36, PlayerForm!$D$3:$D$394, PlayerForm!$Q$3:$Q$394)*
_xlfn.XLOOKUP(
INDEX(FixtureTicker!$B$3:$AM$22, MATCH($B36, FixtureTicker!$A$3:$A$22), PlayerForm!$X$5+2),
 TeamForm!$B$4:$B$23, TeamForm!$AD$4:$AD$23),
INDEX(FixtureTicker!$B$24:$AM$43, MATCH($B36, FixtureTicker!$A$24:$A$43), PlayerForm!$X$5+2)="A",
_xlfn.XLOOKUP($E36, PlayerForm!$D$3:$D$394, PlayerForm!$R$3:$R$394)*
_xlfn.XLOOKUP(
INDEX(FixtureTicker!$B$3:$AM$22, MATCH($B36, FixtureTicker!$A$3:$A$22), PlayerForm!$X$5+2),
 TeamForm!$B$4:$B$23, TeamForm!$AB$4:$AB$23),
INDEX(FixtureTicker!$B$24:$AM$43, MATCH($B36, FixtureTicker!$A$24:$A$43), PlayerForm!$X$5+2)="BLANK",
0
),
_xlfn.IFS(
INDEX(FixtureTicker!$B$24:$AM$43, MATCH($B36, FixtureTicker!$A$24:$A$43), PlayerForm!$X$5+3)="H",
_xlfn.XLOOKUP($E36, PlayerForm!$D$3:$D$394, PlayerForm!$Q$3:$Q$394)*
_xlfn.XLOOKUP(
INDEX(FixtureTicker!$B$3:$AM$22, MATCH($B36, FixtureTicker!$A$3:$A$22), PlayerForm!$X$5+3),
 TeamForm!$B$4:$B$23, TeamForm!$AD$4:$AD$23),
INDEX(FixtureTicker!$B$24:$AM$43, MATCH($B36, FixtureTicker!$A$24:$A$43), PlayerForm!$X$5+3)="A",
_xlfn.XLOOKUP($E36, PlayerForm!$D$3:$D$394, PlayerForm!$R$3:$R$394)*
_xlfn.XLOOKUP(
INDEX(FixtureTicker!$B$3:$AM$22, MATCH($B36, FixtureTicker!$A$3:$A$22), PlayerForm!$X$5+3),
 TeamForm!$B$4:$B$23, TeamForm!$AB$4:$AB$23),
INDEX(FixtureTicker!$B$24:$AM$43, MATCH($B36, FixtureTicker!$A$24:$A$43), PlayerForm!$X$5+3)="BLANK",
0
),
_xlfn.IFS(
INDEX(FixtureTicker!$B$24:$AM$43, MATCH($B36, FixtureTicker!$A$24:$A$43), PlayerForm!$X$5+4)="H",
_xlfn.XLOOKUP($E36, PlayerForm!$D$3:$D$394, PlayerForm!$Q$3:$Q$394)*
_xlfn.XLOOKUP(
INDEX(FixtureTicker!$B$3:$AM$22, MATCH($B36, FixtureTicker!$A$3:$A$22), PlayerForm!$X$5+4),
 TeamForm!$B$4:$B$23, TeamForm!$AD$4:$AD$23),
INDEX(FixtureTicker!$B$24:$AM$43, MATCH($B36, FixtureTicker!$A$24:$A$43), PlayerForm!$X$5+4)="A",
_xlfn.XLOOKUP($E36, PlayerForm!$D$3:$D$394, PlayerForm!$R$3:$R$394)*
_xlfn.XLOOKUP(
INDEX(FixtureTicker!$B$3:$AM$22, MATCH($B36, FixtureTicker!$A$3:$A$22), PlayerForm!$X$5+4),
 TeamForm!$B$4:$B$23, TeamForm!$AB$4:$AB$23),
INDEX(FixtureTicker!$B$24:$AM$43, MATCH($B36, FixtureTicker!$A$24:$A$43), PlayerForm!$X$5+4)="BLANK",
0
),
_xlfn.IFS(
INDEX(FixtureTicker!$B$24:$AM$43, MATCH($B36, FixtureTicker!$A$24:$A$43), PlayerForm!$X$5+5)="H",
_xlfn.XLOOKUP($E36, PlayerForm!$D$3:$D$394, PlayerForm!$Q$3:$Q$394)*
_xlfn.XLOOKUP(
INDEX(FixtureTicker!$B$3:$AM$22, MATCH($B36, FixtureTicker!$A$3:$A$22), PlayerForm!$X$5+5),
 TeamForm!$B$4:$B$23, TeamForm!$AD$4:$AD$23),
INDEX(FixtureTicker!$B$24:$AM$43, MATCH($B36, FixtureTicker!$A$24:$A$43), PlayerForm!$X$5+5)="A",
_xlfn.XLOOKUP($E36, PlayerForm!$D$3:$D$394, PlayerForm!$R$3:$R$394)*
_xlfn.XLOOKUP(
INDEX(FixtureTicker!$B$3:$AM$22, MATCH($B36, FixtureTicker!$A$3:$A$22), PlayerForm!$X$5+5),
 TeamForm!$B$4:$B$23, TeamForm!$AB$4:$AB$23),
INDEX(FixtureTicker!$B$24:$AM$43, MATCH($B36, FixtureTicker!$A$24:$A$43), PlayerForm!$X$5+5)="BLANK",
0
),
_xlfn.IFS(
INDEX(FixtureTicker!$B$24:$AM$43, MATCH($B36, FixtureTicker!$A$24:$A$43), PlayerForm!$X$5+6)="H",
_xlfn.XLOOKUP($E36, PlayerForm!$D$3:$D$394, PlayerForm!$Q$3:$Q$394)*
_xlfn.XLOOKUP(
INDEX(FixtureTicker!$B$3:$AM$22, MATCH($B36, FixtureTicker!$A$3:$A$22), PlayerForm!$X$5+6),
 TeamForm!$B$4:$B$23, TeamForm!$AD$4:$AD$23),
INDEX(FixtureTicker!$B$24:$AM$43, MATCH($B36, FixtureTicker!$A$24:$A$43), PlayerForm!$X$5+6)="A",
_xlfn.XLOOKUP($E36, PlayerForm!$D$3:$D$394, PlayerForm!$R$3:$R$394)*
_xlfn.XLOOKUP(
INDEX(FixtureTicker!$B$3:$AM$22, MATCH($B36, FixtureTicker!$A$3:$A$22), PlayerForm!$X$5+6),
 TeamForm!$B$4:$B$23, TeamForm!$AB$4:$AB$23),
INDEX(FixtureTicker!$B$24:$AM$43, MATCH($B36, FixtureTicker!$A$24:$A$43), PlayerForm!$X$5+6)="BLANK",
0
),
_xlfn.IFS(
INDEX(FixtureTicker!$B$24:$AM$43, MATCH($B36, FixtureTicker!$A$24:$A$43), PlayerForm!$X$5+7)="H",
_xlfn.XLOOKUP($E36, PlayerForm!$D$3:$D$394, PlayerForm!$Q$3:$Q$394)*
_xlfn.XLOOKUP(
INDEX(FixtureTicker!$B$3:$AM$22, MATCH($B36, FixtureTicker!$A$3:$A$22), PlayerForm!$X$5+7),
 TeamForm!$B$4:$B$23, TeamForm!$AD$4:$AD$23),
INDEX(FixtureTicker!$B$24:$AM$43, MATCH($B36, FixtureTicker!$A$24:$A$43), PlayerForm!$X$5+7)="A",
_xlfn.XLOOKUP($E36, PlayerForm!$D$3:$D$394, PlayerForm!$R$3:$R$394)*
_xlfn.XLOOKUP(
INDEX(FixtureTicker!$B$3:$AM$22, MATCH($B36, FixtureTicker!$A$3:$A$22), PlayerForm!$X$5+7),
 TeamForm!$B$4:$B$23, TeamForm!$AB$4:$AB$23),
INDEX(FixtureTicker!$B$24:$AM$43, MATCH($B36, FixtureTicker!$A$24:$A$43), PlayerForm!$X$5+7)="BLANK",
0
)
),0)</f>
        <v>82.28328390290956</v>
      </c>
    </row>
    <row r="37" spans="1:10">
      <c r="A37" s="55">
        <v>146</v>
      </c>
      <c r="B37" s="55" t="str">
        <f>_xlfn.XLOOKUP($A37, PlayerData!$B$3:$B$394, PlayerData!C$3:C$394)</f>
        <v>NEW</v>
      </c>
      <c r="C37" s="55" t="str">
        <f>_xlfn.XLOOKUP($A37, PlayerData!$B$3:$B$394, PlayerData!D$3:D$394)</f>
        <v>M</v>
      </c>
      <c r="D37" s="55">
        <f>_xlfn.XLOOKUP($A37, PlayerData!$B:$B, PlayerData!F:F,,,-1)</f>
        <v>5.5</v>
      </c>
      <c r="E37" s="31" t="str">
        <f>_xlfn.XLOOKUP($A37, PlayerData!$B$3:$B$394, PlayerData!E$3:E$394)</f>
        <v>Saint-Maximin</v>
      </c>
      <c r="F37" s="164" cm="1">
        <f t="array" ref="F37">IFERROR(0.01*_xlfn.IFS(
INDEX(FixtureTicker!$B$24:$AM$43, MATCH($B37, FixtureTicker!$A$24:$A$43, 0), PlayerForm!$X$5)="H",
_xlfn.XLOOKUP($E37, PlayerForm!$D$3:$D$394, PlayerForm!$Q$3:$Q$394)*
_xlfn.XLOOKUP(
INDEX(FixtureTicker!$B$3:$AM$22, MATCH($B37, FixtureTicker!$A$3:$A$22,0), PlayerForm!$X$5),
 TeamForm!$B$4:$B$23, TeamForm!$AD$4:$AD$23),
INDEX(FixtureTicker!$B$24:$AM$43, MATCH($B37, FixtureTicker!$A$24:$A$43,0), PlayerForm!$X$5)="A",
_xlfn.XLOOKUP($E37, PlayerForm!$D$3:$D$394, PlayerForm!$R$3:$R$394)*
_xlfn.XLOOKUP(
INDEX(FixtureTicker!$B$3:$AM$22, MATCH($B37, FixtureTicker!$A$3:$A$22,0), PlayerForm!$X$5),
 TeamForm!$B$4:$B$23, TeamForm!$AB$4:$AB$23),
INDEX(FixtureTicker!$B$24:$AM$43, MATCH($B37, FixtureTicker!$A$24:$A$43,0), PlayerForm!$X$5)="BLANK",
0),0)</f>
        <v>16.487874228269774</v>
      </c>
      <c r="G37" s="163" cm="1">
        <f t="array" ref="G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
),0)</f>
        <v>27.736060004757437</v>
      </c>
      <c r="H37" s="163" cm="1">
        <f t="array" ref="H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),
_xlfn.IFS(
INDEX(FixtureTicker!$B$24:$AM$43, MATCH($B37, FixtureTicker!$A$24:$A$43), PlayerForm!$X$5+2)="H",
_xlfn.XLOOKUP($E37, PlayerForm!$D$3:$D$394, PlayerForm!$Q$3:$Q$394)*
_xlfn.XLOOKUP(
INDEX(FixtureTicker!$B$3:$AM$22, MATCH($B37, FixtureTicker!$A$3:$A$22), PlayerForm!$X$5+2),
 TeamForm!$B$4:$B$23, TeamForm!$AD$4:$AD$23),
INDEX(FixtureTicker!$B$24:$AM$43, MATCH($B37, FixtureTicker!$A$24:$A$43), PlayerForm!$X$5+2)="A",
_xlfn.XLOOKUP($E37, PlayerForm!$D$3:$D$394, PlayerForm!$R$3:$R$394)*
_xlfn.XLOOKUP(
INDEX(FixtureTicker!$B$3:$AM$22, MATCH($B37, FixtureTicker!$A$3:$A$22), PlayerForm!$X$5+2),
 TeamForm!$B$4:$B$23, TeamForm!$AB$4:$AB$23),
INDEX(FixtureTicker!$B$24:$AM$43, MATCH($B37, FixtureTicker!$A$24:$A$43), PlayerForm!$X$5+2)="BLANK",
0
),
_xlfn.IFS(
INDEX(FixtureTicker!$B$24:$AM$43, MATCH($B37, FixtureTicker!$A$24:$A$43), PlayerForm!$X$5+3)="H",
_xlfn.XLOOKUP($E37, PlayerForm!$D$3:$D$394, PlayerForm!$Q$3:$Q$394)*
_xlfn.XLOOKUP(
INDEX(FixtureTicker!$B$3:$AM$22, MATCH($B37, FixtureTicker!$A$3:$A$22), PlayerForm!$X$5+3),
 TeamForm!$B$4:$B$23, TeamForm!$AD$4:$AD$23),
INDEX(FixtureTicker!$B$24:$AM$43, MATCH($B37, FixtureTicker!$A$24:$A$43), PlayerForm!$X$5+3)="A",
_xlfn.XLOOKUP($E37, PlayerForm!$D$3:$D$394, PlayerForm!$R$3:$R$394)*
_xlfn.XLOOKUP(
INDEX(FixtureTicker!$B$3:$AM$22, MATCH($B37, FixtureTicker!$A$3:$A$22), PlayerForm!$X$5+3),
 TeamForm!$B$4:$B$23, TeamForm!$AB$4:$AB$23),
INDEX(FixtureTicker!$B$24:$AM$43, MATCH($B37, FixtureTicker!$A$24:$A$43), PlayerForm!$X$5+3)="BLANK",
0
)
),0)</f>
        <v>55.554364893492988</v>
      </c>
      <c r="I37" s="163" cm="1">
        <f t="array" ref="I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),
_xlfn.IFS(
INDEX(FixtureTicker!$B$24:$AM$43, MATCH($B37, FixtureTicker!$A$24:$A$43), PlayerForm!$X$5+2)="H",
_xlfn.XLOOKUP($E37, PlayerForm!$D$3:$D$394, PlayerForm!$Q$3:$Q$394)*
_xlfn.XLOOKUP(
INDEX(FixtureTicker!$B$3:$AM$22, MATCH($B37, FixtureTicker!$A$3:$A$22), PlayerForm!$X$5+2),
 TeamForm!$B$4:$B$23, TeamForm!$AD$4:$AD$23),
INDEX(FixtureTicker!$B$24:$AM$43, MATCH($B37, FixtureTicker!$A$24:$A$43), PlayerForm!$X$5+2)="A",
_xlfn.XLOOKUP($E37, PlayerForm!$D$3:$D$394, PlayerForm!$R$3:$R$394)*
_xlfn.XLOOKUP(
INDEX(FixtureTicker!$B$3:$AM$22, MATCH($B37, FixtureTicker!$A$3:$A$22), PlayerForm!$X$5+2),
 TeamForm!$B$4:$B$23, TeamForm!$AB$4:$AB$23),
INDEX(FixtureTicker!$B$24:$AM$43, MATCH($B37, FixtureTicker!$A$24:$A$43), PlayerForm!$X$5+2)="BLANK",
0
),
_xlfn.IFS(
INDEX(FixtureTicker!$B$24:$AM$43, MATCH($B37, FixtureTicker!$A$24:$A$43), PlayerForm!$X$5+3)="H",
_xlfn.XLOOKUP($E37, PlayerForm!$D$3:$D$394, PlayerForm!$Q$3:$Q$394)*
_xlfn.XLOOKUP(
INDEX(FixtureTicker!$B$3:$AM$22, MATCH($B37, FixtureTicker!$A$3:$A$22), PlayerForm!$X$5+3),
 TeamForm!$B$4:$B$23, TeamForm!$AD$4:$AD$23),
INDEX(FixtureTicker!$B$24:$AM$43, MATCH($B37, FixtureTicker!$A$24:$A$43), PlayerForm!$X$5+3)="A",
_xlfn.XLOOKUP($E37, PlayerForm!$D$3:$D$394, PlayerForm!$R$3:$R$394)*
_xlfn.XLOOKUP(
INDEX(FixtureTicker!$B$3:$AM$22, MATCH($B37, FixtureTicker!$A$3:$A$22), PlayerForm!$X$5+3),
 TeamForm!$B$4:$B$23, TeamForm!$AB$4:$AB$23),
INDEX(FixtureTicker!$B$24:$AM$43, MATCH($B37, FixtureTicker!$A$24:$A$43), PlayerForm!$X$5+3)="BLANK",
0
),
_xlfn.IFS(
INDEX(FixtureTicker!$B$24:$AM$43, MATCH($B37, FixtureTicker!$A$24:$A$43), PlayerForm!$X$5+4)="H",
_xlfn.XLOOKUP($E37, PlayerForm!$D$3:$D$394, PlayerForm!$Q$3:$Q$394)*
_xlfn.XLOOKUP(
INDEX(FixtureTicker!$B$3:$AM$22, MATCH($B37, FixtureTicker!$A$3:$A$22), PlayerForm!$X$5+4),
 TeamForm!$B$4:$B$23, TeamForm!$AD$4:$AD$23),
INDEX(FixtureTicker!$B$24:$AM$43, MATCH($B37, FixtureTicker!$A$24:$A$43), PlayerForm!$X$5+4)="A",
_xlfn.XLOOKUP($E37, PlayerForm!$D$3:$D$394, PlayerForm!$R$3:$R$394)*
_xlfn.XLOOKUP(
INDEX(FixtureTicker!$B$3:$AM$22, MATCH($B37, FixtureTicker!$A$3:$A$22), PlayerForm!$X$5+4),
 TeamForm!$B$4:$B$23, TeamForm!$AB$4:$AB$23),
INDEX(FixtureTicker!$B$24:$AM$43, MATCH($B37, FixtureTicker!$A$24:$A$43), PlayerForm!$X$5+4)="BLANK",
0
),
_xlfn.IFS(
INDEX(FixtureTicker!$B$24:$AM$43, MATCH($B37, FixtureTicker!$A$24:$A$43), PlayerForm!$X$5+5)="H",
_xlfn.XLOOKUP($E37, PlayerForm!$D$3:$D$394, PlayerForm!$Q$3:$Q$394)*
_xlfn.XLOOKUP(
INDEX(FixtureTicker!$B$3:$AM$22, MATCH($B37, FixtureTicker!$A$3:$A$22), PlayerForm!$X$5+5),
 TeamForm!$B$4:$B$23, TeamForm!$AD$4:$AD$23),
INDEX(FixtureTicker!$B$24:$AM$43, MATCH($B37, FixtureTicker!$A$24:$A$43), PlayerForm!$X$5+5)="A",
_xlfn.XLOOKUP($E37, PlayerForm!$D$3:$D$394, PlayerForm!$R$3:$R$394)*
_xlfn.XLOOKUP(
INDEX(FixtureTicker!$B$3:$AM$22, MATCH($B37, FixtureTicker!$A$3:$A$22), PlayerForm!$X$5+5),
 TeamForm!$B$4:$B$23, TeamForm!$AB$4:$AB$23),
INDEX(FixtureTicker!$B$24:$AM$43, MATCH($B37, FixtureTicker!$A$24:$A$43), PlayerForm!$X$5+5)="BLANK",
0
)
),0)</f>
        <v>70.39611392014767</v>
      </c>
      <c r="J37" s="163" cm="1">
        <f t="array" ref="J37">IFERROR(0.01*SUM(
_xlfn.IFS(
INDEX(FixtureTicker!$B$24:$AM$43, MATCH($B37, FixtureTicker!$A$24:$A$43), PlayerForm!$X$5)="H",
_xlfn.XLOOKUP($E37, PlayerForm!$D$3:$D$394, PlayerForm!$Q$3:$Q$394)*
_xlfn.XLOOKUP(
INDEX(FixtureTicker!$B$3:$AM$22, MATCH($B37, FixtureTicker!$A$3:$A$22), PlayerForm!$X$5),
 TeamForm!$B$4:$B$23, TeamForm!$AD$4:$AD$23),
INDEX(FixtureTicker!$B$24:$AM$43, MATCH($B37, FixtureTicker!$A$24:$A$43), PlayerForm!$X$5)="A",
_xlfn.XLOOKUP($E37, PlayerForm!$D$3:$D$394, PlayerForm!$R$3:$R$394)*
_xlfn.XLOOKUP(
INDEX(FixtureTicker!$B$3:$AM$22, MATCH($B37, FixtureTicker!$A$3:$A$22), PlayerForm!$X$5),
 TeamForm!$B$4:$B$23, TeamForm!$AB$4:$AB$23),
INDEX(FixtureTicker!$B$24:$AM$43, MATCH($B37, FixtureTicker!$A$24:$A$43), PlayerForm!$X$5)="BLANK",
0
),
_xlfn.IFS(
INDEX(FixtureTicker!$B$24:$AM$43, MATCH($B37, FixtureTicker!$A$24:$A$43), PlayerForm!$X$5+1)="H",
_xlfn.XLOOKUP($E37, PlayerForm!$D$3:$D$394, PlayerForm!$Q$3:$Q$394)*
_xlfn.XLOOKUP(
INDEX(FixtureTicker!$B$3:$AM$22, MATCH($B37, FixtureTicker!$A$3:$A$22), PlayerForm!$X$5+1),
 TeamForm!$B$4:$B$23, TeamForm!$AD$4:$AD$23),
INDEX(FixtureTicker!$B$24:$AM$43, MATCH($B37, FixtureTicker!$A$24:$A$43), PlayerForm!$X$5+1)="A",
_xlfn.XLOOKUP($E37, PlayerForm!$D$3:$D$394, PlayerForm!$R$3:$R$394)*
_xlfn.XLOOKUP(
INDEX(FixtureTicker!$B$3:$AM$22, MATCH($B37, FixtureTicker!$A$3:$A$22), PlayerForm!$X$5+1),
 TeamForm!$B$4:$B$23, TeamForm!$AB$4:$AB$23),
INDEX(FixtureTicker!$B$24:$AM$43, MATCH($B37, FixtureTicker!$A$24:$A$43), PlayerForm!$X$5+1)="BLANK",
0
),
_xlfn.IFS(
INDEX(FixtureTicker!$B$24:$AM$43, MATCH($B37, FixtureTicker!$A$24:$A$43), PlayerForm!$X$5+2)="H",
_xlfn.XLOOKUP($E37, PlayerForm!$D$3:$D$394, PlayerForm!$Q$3:$Q$394)*
_xlfn.XLOOKUP(
INDEX(FixtureTicker!$B$3:$AM$22, MATCH($B37, FixtureTicker!$A$3:$A$22), PlayerForm!$X$5+2),
 TeamForm!$B$4:$B$23, TeamForm!$AD$4:$AD$23),
INDEX(FixtureTicker!$B$24:$AM$43, MATCH($B37, FixtureTicker!$A$24:$A$43), PlayerForm!$X$5+2)="A",
_xlfn.XLOOKUP($E37, PlayerForm!$D$3:$D$394, PlayerForm!$R$3:$R$394)*
_xlfn.XLOOKUP(
INDEX(FixtureTicker!$B$3:$AM$22, MATCH($B37, FixtureTicker!$A$3:$A$22), PlayerForm!$X$5+2),
 TeamForm!$B$4:$B$23, TeamForm!$AB$4:$AB$23),
INDEX(FixtureTicker!$B$24:$AM$43, MATCH($B37, FixtureTicker!$A$24:$A$43), PlayerForm!$X$5+2)="BLANK",
0
),
_xlfn.IFS(
INDEX(FixtureTicker!$B$24:$AM$43, MATCH($B37, FixtureTicker!$A$24:$A$43), PlayerForm!$X$5+3)="H",
_xlfn.XLOOKUP($E37, PlayerForm!$D$3:$D$394, PlayerForm!$Q$3:$Q$394)*
_xlfn.XLOOKUP(
INDEX(FixtureTicker!$B$3:$AM$22, MATCH($B37, FixtureTicker!$A$3:$A$22), PlayerForm!$X$5+3),
 TeamForm!$B$4:$B$23, TeamForm!$AD$4:$AD$23),
INDEX(FixtureTicker!$B$24:$AM$43, MATCH($B37, FixtureTicker!$A$24:$A$43), PlayerForm!$X$5+3)="A",
_xlfn.XLOOKUP($E37, PlayerForm!$D$3:$D$394, PlayerForm!$R$3:$R$394)*
_xlfn.XLOOKUP(
INDEX(FixtureTicker!$B$3:$AM$22, MATCH($B37, FixtureTicker!$A$3:$A$22), PlayerForm!$X$5+3),
 TeamForm!$B$4:$B$23, TeamForm!$AB$4:$AB$23),
INDEX(FixtureTicker!$B$24:$AM$43, MATCH($B37, FixtureTicker!$A$24:$A$43), PlayerForm!$X$5+3)="BLANK",
0
),
_xlfn.IFS(
INDEX(FixtureTicker!$B$24:$AM$43, MATCH($B37, FixtureTicker!$A$24:$A$43), PlayerForm!$X$5+4)="H",
_xlfn.XLOOKUP($E37, PlayerForm!$D$3:$D$394, PlayerForm!$Q$3:$Q$394)*
_xlfn.XLOOKUP(
INDEX(FixtureTicker!$B$3:$AM$22, MATCH($B37, FixtureTicker!$A$3:$A$22), PlayerForm!$X$5+4),
 TeamForm!$B$4:$B$23, TeamForm!$AD$4:$AD$23),
INDEX(FixtureTicker!$B$24:$AM$43, MATCH($B37, FixtureTicker!$A$24:$A$43), PlayerForm!$X$5+4)="A",
_xlfn.XLOOKUP($E37, PlayerForm!$D$3:$D$394, PlayerForm!$R$3:$R$394)*
_xlfn.XLOOKUP(
INDEX(FixtureTicker!$B$3:$AM$22, MATCH($B37, FixtureTicker!$A$3:$A$22), PlayerForm!$X$5+4),
 TeamForm!$B$4:$B$23, TeamForm!$AB$4:$AB$23),
INDEX(FixtureTicker!$B$24:$AM$43, MATCH($B37, FixtureTicker!$A$24:$A$43), PlayerForm!$X$5+4)="BLANK",
0
),
_xlfn.IFS(
INDEX(FixtureTicker!$B$24:$AM$43, MATCH($B37, FixtureTicker!$A$24:$A$43), PlayerForm!$X$5+5)="H",
_xlfn.XLOOKUP($E37, PlayerForm!$D$3:$D$394, PlayerForm!$Q$3:$Q$394)*
_xlfn.XLOOKUP(
INDEX(FixtureTicker!$B$3:$AM$22, MATCH($B37, FixtureTicker!$A$3:$A$22), PlayerForm!$X$5+5),
 TeamForm!$B$4:$B$23, TeamForm!$AD$4:$AD$23),
INDEX(FixtureTicker!$B$24:$AM$43, MATCH($B37, FixtureTicker!$A$24:$A$43), PlayerForm!$X$5+5)="A",
_xlfn.XLOOKUP($E37, PlayerForm!$D$3:$D$394, PlayerForm!$R$3:$R$394)*
_xlfn.XLOOKUP(
INDEX(FixtureTicker!$B$3:$AM$22, MATCH($B37, FixtureTicker!$A$3:$A$22), PlayerForm!$X$5+5),
 TeamForm!$B$4:$B$23, TeamForm!$AB$4:$AB$23),
INDEX(FixtureTicker!$B$24:$AM$43, MATCH($B37, FixtureTicker!$A$24:$A$43), PlayerForm!$X$5+5)="BLANK",
0
),
_xlfn.IFS(
INDEX(FixtureTicker!$B$24:$AM$43, MATCH($B37, FixtureTicker!$A$24:$A$43), PlayerForm!$X$5+6)="H",
_xlfn.XLOOKUP($E37, PlayerForm!$D$3:$D$394, PlayerForm!$Q$3:$Q$394)*
_xlfn.XLOOKUP(
INDEX(FixtureTicker!$B$3:$AM$22, MATCH($B37, FixtureTicker!$A$3:$A$22), PlayerForm!$X$5+6),
 TeamForm!$B$4:$B$23, TeamForm!$AD$4:$AD$23),
INDEX(FixtureTicker!$B$24:$AM$43, MATCH($B37, FixtureTicker!$A$24:$A$43), PlayerForm!$X$5+6)="A",
_xlfn.XLOOKUP($E37, PlayerForm!$D$3:$D$394, PlayerForm!$R$3:$R$394)*
_xlfn.XLOOKUP(
INDEX(FixtureTicker!$B$3:$AM$22, MATCH($B37, FixtureTicker!$A$3:$A$22), PlayerForm!$X$5+6),
 TeamForm!$B$4:$B$23, TeamForm!$AB$4:$AB$23),
INDEX(FixtureTicker!$B$24:$AM$43, MATCH($B37, FixtureTicker!$A$24:$A$43), PlayerForm!$X$5+6)="BLANK",
0
),
_xlfn.IFS(
INDEX(FixtureTicker!$B$24:$AM$43, MATCH($B37, FixtureTicker!$A$24:$A$43), PlayerForm!$X$5+7)="H",
_xlfn.XLOOKUP($E37, PlayerForm!$D$3:$D$394, PlayerForm!$Q$3:$Q$394)*
_xlfn.XLOOKUP(
INDEX(FixtureTicker!$B$3:$AM$22, MATCH($B37, FixtureTicker!$A$3:$A$22), PlayerForm!$X$5+7),
 TeamForm!$B$4:$B$23, TeamForm!$AD$4:$AD$23),
INDEX(FixtureTicker!$B$24:$AM$43, MATCH($B37, FixtureTicker!$A$24:$A$43), PlayerForm!$X$5+7)="A",
_xlfn.XLOOKUP($E37, PlayerForm!$D$3:$D$394, PlayerForm!$R$3:$R$394)*
_xlfn.XLOOKUP(
INDEX(FixtureTicker!$B$3:$AM$22, MATCH($B37, FixtureTicker!$A$3:$A$22), PlayerForm!$X$5+7),
 TeamForm!$B$4:$B$23, TeamForm!$AB$4:$AB$23),
INDEX(FixtureTicker!$B$24:$AM$43, MATCH($B37, FixtureTicker!$A$24:$A$43), PlayerForm!$X$5+7)="BLANK",
0
)
),0)</f>
        <v>93.539662373630165</v>
      </c>
    </row>
    <row r="38" spans="1:10">
      <c r="A38" s="55">
        <v>69</v>
      </c>
      <c r="B38" s="55" t="str">
        <f>_xlfn.XLOOKUP($A38, PlayerData!$B$3:$B$394, PlayerData!C$3:C$394)</f>
        <v>MUN</v>
      </c>
      <c r="C38" s="55" t="str">
        <f>_xlfn.XLOOKUP($A38, PlayerData!$B$3:$B$394, PlayerData!D$3:D$394)</f>
        <v>M</v>
      </c>
      <c r="D38" s="55">
        <f>_xlfn.XLOOKUP($A38, PlayerData!$B:$B, PlayerData!F:F,,,-1)</f>
        <v>7.5</v>
      </c>
      <c r="E38" s="31" t="str">
        <f>_xlfn.XLOOKUP($A38, PlayerData!$B$3:$B$394, PlayerData!E$3:E$394)</f>
        <v>Greenwood</v>
      </c>
      <c r="F38" s="164" cm="1">
        <f t="array" ref="F38">IFERROR(0.01*_xlfn.IFS(
INDEX(FixtureTicker!$B$24:$AM$43, MATCH($B38, FixtureTicker!$A$24:$A$43, 0), PlayerForm!$X$5)="H",
_xlfn.XLOOKUP($E38, PlayerForm!$D$3:$D$394, PlayerForm!$Q$3:$Q$394)*
_xlfn.XLOOKUP(
INDEX(FixtureTicker!$B$3:$AM$22, MATCH($B38, FixtureTicker!$A$3:$A$22,0), PlayerForm!$X$5),
 TeamForm!$B$4:$B$23, TeamForm!$AD$4:$AD$23),
INDEX(FixtureTicker!$B$24:$AM$43, MATCH($B38, FixtureTicker!$A$24:$A$43,0), PlayerForm!$X$5)="A",
_xlfn.XLOOKUP($E38, PlayerForm!$D$3:$D$394, PlayerForm!$R$3:$R$394)*
_xlfn.XLOOKUP(
INDEX(FixtureTicker!$B$3:$AM$22, MATCH($B38, FixtureTicker!$A$3:$A$22,0), PlayerForm!$X$5),
 TeamForm!$B$4:$B$23, TeamForm!$AB$4:$AB$23),
INDEX(FixtureTicker!$B$24:$AM$43, MATCH($B38, FixtureTicker!$A$24:$A$43,0), PlayerForm!$X$5)="BLANK",
0),0)</f>
        <v>0</v>
      </c>
      <c r="G38" s="163" cm="1">
        <f t="array" ref="G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
),0)</f>
        <v>22.580132293619371</v>
      </c>
      <c r="H38" s="163" cm="1">
        <f t="array" ref="H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),
_xlfn.IFS(
INDEX(FixtureTicker!$B$24:$AM$43, MATCH($B38, FixtureTicker!$A$24:$A$43), PlayerForm!$X$5+2)="H",
_xlfn.XLOOKUP($E38, PlayerForm!$D$3:$D$394, PlayerForm!$Q$3:$Q$394)*
_xlfn.XLOOKUP(
INDEX(FixtureTicker!$B$3:$AM$22, MATCH($B38, FixtureTicker!$A$3:$A$22), PlayerForm!$X$5+2),
 TeamForm!$B$4:$B$23, TeamForm!$AD$4:$AD$23),
INDEX(FixtureTicker!$B$24:$AM$43, MATCH($B38, FixtureTicker!$A$24:$A$43), PlayerForm!$X$5+2)="A",
_xlfn.XLOOKUP($E38, PlayerForm!$D$3:$D$394, PlayerForm!$R$3:$R$394)*
_xlfn.XLOOKUP(
INDEX(FixtureTicker!$B$3:$AM$22, MATCH($B38, FixtureTicker!$A$3:$A$22), PlayerForm!$X$5+2),
 TeamForm!$B$4:$B$23, TeamForm!$AB$4:$AB$23),
INDEX(FixtureTicker!$B$24:$AM$43, MATCH($B38, FixtureTicker!$A$24:$A$43), PlayerForm!$X$5+2)="BLANK",
0
),
_xlfn.IFS(
INDEX(FixtureTicker!$B$24:$AM$43, MATCH($B38, FixtureTicker!$A$24:$A$43), PlayerForm!$X$5+3)="H",
_xlfn.XLOOKUP($E38, PlayerForm!$D$3:$D$394, PlayerForm!$Q$3:$Q$394)*
_xlfn.XLOOKUP(
INDEX(FixtureTicker!$B$3:$AM$22, MATCH($B38, FixtureTicker!$A$3:$A$22), PlayerForm!$X$5+3),
 TeamForm!$B$4:$B$23, TeamForm!$AD$4:$AD$23),
INDEX(FixtureTicker!$B$24:$AM$43, MATCH($B38, FixtureTicker!$A$24:$A$43), PlayerForm!$X$5+3)="A",
_xlfn.XLOOKUP($E38, PlayerForm!$D$3:$D$394, PlayerForm!$R$3:$R$394)*
_xlfn.XLOOKUP(
INDEX(FixtureTicker!$B$3:$AM$22, MATCH($B38, FixtureTicker!$A$3:$A$22), PlayerForm!$X$5+3),
 TeamForm!$B$4:$B$23, TeamForm!$AB$4:$AB$23),
INDEX(FixtureTicker!$B$24:$AM$43, MATCH($B38, FixtureTicker!$A$24:$A$43), PlayerForm!$X$5+3)="BLANK",
0
)
),0)</f>
        <v>43.003357340836146</v>
      </c>
      <c r="I38" s="163" cm="1">
        <f t="array" ref="I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),
_xlfn.IFS(
INDEX(FixtureTicker!$B$24:$AM$43, MATCH($B38, FixtureTicker!$A$24:$A$43), PlayerForm!$X$5+2)="H",
_xlfn.XLOOKUP($E38, PlayerForm!$D$3:$D$394, PlayerForm!$Q$3:$Q$394)*
_xlfn.XLOOKUP(
INDEX(FixtureTicker!$B$3:$AM$22, MATCH($B38, FixtureTicker!$A$3:$A$22), PlayerForm!$X$5+2),
 TeamForm!$B$4:$B$23, TeamForm!$AD$4:$AD$23),
INDEX(FixtureTicker!$B$24:$AM$43, MATCH($B38, FixtureTicker!$A$24:$A$43), PlayerForm!$X$5+2)="A",
_xlfn.XLOOKUP($E38, PlayerForm!$D$3:$D$394, PlayerForm!$R$3:$R$394)*
_xlfn.XLOOKUP(
INDEX(FixtureTicker!$B$3:$AM$22, MATCH($B38, FixtureTicker!$A$3:$A$22), PlayerForm!$X$5+2),
 TeamForm!$B$4:$B$23, TeamForm!$AB$4:$AB$23),
INDEX(FixtureTicker!$B$24:$AM$43, MATCH($B38, FixtureTicker!$A$24:$A$43), PlayerForm!$X$5+2)="BLANK",
0
),
_xlfn.IFS(
INDEX(FixtureTicker!$B$24:$AM$43, MATCH($B38, FixtureTicker!$A$24:$A$43), PlayerForm!$X$5+3)="H",
_xlfn.XLOOKUP($E38, PlayerForm!$D$3:$D$394, PlayerForm!$Q$3:$Q$394)*
_xlfn.XLOOKUP(
INDEX(FixtureTicker!$B$3:$AM$22, MATCH($B38, FixtureTicker!$A$3:$A$22), PlayerForm!$X$5+3),
 TeamForm!$B$4:$B$23, TeamForm!$AD$4:$AD$23),
INDEX(FixtureTicker!$B$24:$AM$43, MATCH($B38, FixtureTicker!$A$24:$A$43), PlayerForm!$X$5+3)="A",
_xlfn.XLOOKUP($E38, PlayerForm!$D$3:$D$394, PlayerForm!$R$3:$R$394)*
_xlfn.XLOOKUP(
INDEX(FixtureTicker!$B$3:$AM$22, MATCH($B38, FixtureTicker!$A$3:$A$22), PlayerForm!$X$5+3),
 TeamForm!$B$4:$B$23, TeamForm!$AB$4:$AB$23),
INDEX(FixtureTicker!$B$24:$AM$43, MATCH($B38, FixtureTicker!$A$24:$A$43), PlayerForm!$X$5+3)="BLANK",
0
),
_xlfn.IFS(
INDEX(FixtureTicker!$B$24:$AM$43, MATCH($B38, FixtureTicker!$A$24:$A$43), PlayerForm!$X$5+4)="H",
_xlfn.XLOOKUP($E38, PlayerForm!$D$3:$D$394, PlayerForm!$Q$3:$Q$394)*
_xlfn.XLOOKUP(
INDEX(FixtureTicker!$B$3:$AM$22, MATCH($B38, FixtureTicker!$A$3:$A$22), PlayerForm!$X$5+4),
 TeamForm!$B$4:$B$23, TeamForm!$AD$4:$AD$23),
INDEX(FixtureTicker!$B$24:$AM$43, MATCH($B38, FixtureTicker!$A$24:$A$43), PlayerForm!$X$5+4)="A",
_xlfn.XLOOKUP($E38, PlayerForm!$D$3:$D$394, PlayerForm!$R$3:$R$394)*
_xlfn.XLOOKUP(
INDEX(FixtureTicker!$B$3:$AM$22, MATCH($B38, FixtureTicker!$A$3:$A$22), PlayerForm!$X$5+4),
 TeamForm!$B$4:$B$23, TeamForm!$AB$4:$AB$23),
INDEX(FixtureTicker!$B$24:$AM$43, MATCH($B38, FixtureTicker!$A$24:$A$43), PlayerForm!$X$5+4)="BLANK",
0
),
_xlfn.IFS(
INDEX(FixtureTicker!$B$24:$AM$43, MATCH($B38, FixtureTicker!$A$24:$A$43), PlayerForm!$X$5+5)="H",
_xlfn.XLOOKUP($E38, PlayerForm!$D$3:$D$394, PlayerForm!$Q$3:$Q$394)*
_xlfn.XLOOKUP(
INDEX(FixtureTicker!$B$3:$AM$22, MATCH($B38, FixtureTicker!$A$3:$A$22), PlayerForm!$X$5+5),
 TeamForm!$B$4:$B$23, TeamForm!$AD$4:$AD$23),
INDEX(FixtureTicker!$B$24:$AM$43, MATCH($B38, FixtureTicker!$A$24:$A$43), PlayerForm!$X$5+5)="A",
_xlfn.XLOOKUP($E38, PlayerForm!$D$3:$D$394, PlayerForm!$R$3:$R$394)*
_xlfn.XLOOKUP(
INDEX(FixtureTicker!$B$3:$AM$22, MATCH($B38, FixtureTicker!$A$3:$A$22), PlayerForm!$X$5+5),
 TeamForm!$B$4:$B$23, TeamForm!$AB$4:$AB$23),
INDEX(FixtureTicker!$B$24:$AM$43, MATCH($B38, FixtureTicker!$A$24:$A$43), PlayerForm!$X$5+5)="BLANK",
0
)
),0)</f>
        <v>68.935135387122997</v>
      </c>
      <c r="J38" s="163" cm="1">
        <f t="array" ref="J38">IFERROR(0.01*SUM(
_xlfn.IFS(
INDEX(FixtureTicker!$B$24:$AM$43, MATCH($B38, FixtureTicker!$A$24:$A$43), PlayerForm!$X$5)="H",
_xlfn.XLOOKUP($E38, PlayerForm!$D$3:$D$394, PlayerForm!$Q$3:$Q$394)*
_xlfn.XLOOKUP(
INDEX(FixtureTicker!$B$3:$AM$22, MATCH($B38, FixtureTicker!$A$3:$A$22), PlayerForm!$X$5),
 TeamForm!$B$4:$B$23, TeamForm!$AD$4:$AD$23),
INDEX(FixtureTicker!$B$24:$AM$43, MATCH($B38, FixtureTicker!$A$24:$A$43), PlayerForm!$X$5)="A",
_xlfn.XLOOKUP($E38, PlayerForm!$D$3:$D$394, PlayerForm!$R$3:$R$394)*
_xlfn.XLOOKUP(
INDEX(FixtureTicker!$B$3:$AM$22, MATCH($B38, FixtureTicker!$A$3:$A$22), PlayerForm!$X$5),
 TeamForm!$B$4:$B$23, TeamForm!$AB$4:$AB$23),
INDEX(FixtureTicker!$B$24:$AM$43, MATCH($B38, FixtureTicker!$A$24:$A$43), PlayerForm!$X$5)="BLANK",
0
),
_xlfn.IFS(
INDEX(FixtureTicker!$B$24:$AM$43, MATCH($B38, FixtureTicker!$A$24:$A$43), PlayerForm!$X$5+1)="H",
_xlfn.XLOOKUP($E38, PlayerForm!$D$3:$D$394, PlayerForm!$Q$3:$Q$394)*
_xlfn.XLOOKUP(
INDEX(FixtureTicker!$B$3:$AM$22, MATCH($B38, FixtureTicker!$A$3:$A$22), PlayerForm!$X$5+1),
 TeamForm!$B$4:$B$23, TeamForm!$AD$4:$AD$23),
INDEX(FixtureTicker!$B$24:$AM$43, MATCH($B38, FixtureTicker!$A$24:$A$43), PlayerForm!$X$5+1)="A",
_xlfn.XLOOKUP($E38, PlayerForm!$D$3:$D$394, PlayerForm!$R$3:$R$394)*
_xlfn.XLOOKUP(
INDEX(FixtureTicker!$B$3:$AM$22, MATCH($B38, FixtureTicker!$A$3:$A$22), PlayerForm!$X$5+1),
 TeamForm!$B$4:$B$23, TeamForm!$AB$4:$AB$23),
INDEX(FixtureTicker!$B$24:$AM$43, MATCH($B38, FixtureTicker!$A$24:$A$43), PlayerForm!$X$5+1)="BLANK",
0
),
_xlfn.IFS(
INDEX(FixtureTicker!$B$24:$AM$43, MATCH($B38, FixtureTicker!$A$24:$A$43), PlayerForm!$X$5+2)="H",
_xlfn.XLOOKUP($E38, PlayerForm!$D$3:$D$394, PlayerForm!$Q$3:$Q$394)*
_xlfn.XLOOKUP(
INDEX(FixtureTicker!$B$3:$AM$22, MATCH($B38, FixtureTicker!$A$3:$A$22), PlayerForm!$X$5+2),
 TeamForm!$B$4:$B$23, TeamForm!$AD$4:$AD$23),
INDEX(FixtureTicker!$B$24:$AM$43, MATCH($B38, FixtureTicker!$A$24:$A$43), PlayerForm!$X$5+2)="A",
_xlfn.XLOOKUP($E38, PlayerForm!$D$3:$D$394, PlayerForm!$R$3:$R$394)*
_xlfn.XLOOKUP(
INDEX(FixtureTicker!$B$3:$AM$22, MATCH($B38, FixtureTicker!$A$3:$A$22), PlayerForm!$X$5+2),
 TeamForm!$B$4:$B$23, TeamForm!$AB$4:$AB$23),
INDEX(FixtureTicker!$B$24:$AM$43, MATCH($B38, FixtureTicker!$A$24:$A$43), PlayerForm!$X$5+2)="BLANK",
0
),
_xlfn.IFS(
INDEX(FixtureTicker!$B$24:$AM$43, MATCH($B38, FixtureTicker!$A$24:$A$43), PlayerForm!$X$5+3)="H",
_xlfn.XLOOKUP($E38, PlayerForm!$D$3:$D$394, PlayerForm!$Q$3:$Q$394)*
_xlfn.XLOOKUP(
INDEX(FixtureTicker!$B$3:$AM$22, MATCH($B38, FixtureTicker!$A$3:$A$22), PlayerForm!$X$5+3),
 TeamForm!$B$4:$B$23, TeamForm!$AD$4:$AD$23),
INDEX(FixtureTicker!$B$24:$AM$43, MATCH($B38, FixtureTicker!$A$24:$A$43), PlayerForm!$X$5+3)="A",
_xlfn.XLOOKUP($E38, PlayerForm!$D$3:$D$394, PlayerForm!$R$3:$R$394)*
_xlfn.XLOOKUP(
INDEX(FixtureTicker!$B$3:$AM$22, MATCH($B38, FixtureTicker!$A$3:$A$22), PlayerForm!$X$5+3),
 TeamForm!$B$4:$B$23, TeamForm!$AB$4:$AB$23),
INDEX(FixtureTicker!$B$24:$AM$43, MATCH($B38, FixtureTicker!$A$24:$A$43), PlayerForm!$X$5+3)="BLANK",
0
),
_xlfn.IFS(
INDEX(FixtureTicker!$B$24:$AM$43, MATCH($B38, FixtureTicker!$A$24:$A$43), PlayerForm!$X$5+4)="H",
_xlfn.XLOOKUP($E38, PlayerForm!$D$3:$D$394, PlayerForm!$Q$3:$Q$394)*
_xlfn.XLOOKUP(
INDEX(FixtureTicker!$B$3:$AM$22, MATCH($B38, FixtureTicker!$A$3:$A$22), PlayerForm!$X$5+4),
 TeamForm!$B$4:$B$23, TeamForm!$AD$4:$AD$23),
INDEX(FixtureTicker!$B$24:$AM$43, MATCH($B38, FixtureTicker!$A$24:$A$43), PlayerForm!$X$5+4)="A",
_xlfn.XLOOKUP($E38, PlayerForm!$D$3:$D$394, PlayerForm!$R$3:$R$394)*
_xlfn.XLOOKUP(
INDEX(FixtureTicker!$B$3:$AM$22, MATCH($B38, FixtureTicker!$A$3:$A$22), PlayerForm!$X$5+4),
 TeamForm!$B$4:$B$23, TeamForm!$AB$4:$AB$23),
INDEX(FixtureTicker!$B$24:$AM$43, MATCH($B38, FixtureTicker!$A$24:$A$43), PlayerForm!$X$5+4)="BLANK",
0
),
_xlfn.IFS(
INDEX(FixtureTicker!$B$24:$AM$43, MATCH($B38, FixtureTicker!$A$24:$A$43), PlayerForm!$X$5+5)="H",
_xlfn.XLOOKUP($E38, PlayerForm!$D$3:$D$394, PlayerForm!$Q$3:$Q$394)*
_xlfn.XLOOKUP(
INDEX(FixtureTicker!$B$3:$AM$22, MATCH($B38, FixtureTicker!$A$3:$A$22), PlayerForm!$X$5+5),
 TeamForm!$B$4:$B$23, TeamForm!$AD$4:$AD$23),
INDEX(FixtureTicker!$B$24:$AM$43, MATCH($B38, FixtureTicker!$A$24:$A$43), PlayerForm!$X$5+5)="A",
_xlfn.XLOOKUP($E38, PlayerForm!$D$3:$D$394, PlayerForm!$R$3:$R$394)*
_xlfn.XLOOKUP(
INDEX(FixtureTicker!$B$3:$AM$22, MATCH($B38, FixtureTicker!$A$3:$A$22), PlayerForm!$X$5+5),
 TeamForm!$B$4:$B$23, TeamForm!$AB$4:$AB$23),
INDEX(FixtureTicker!$B$24:$AM$43, MATCH($B38, FixtureTicker!$A$24:$A$43), PlayerForm!$X$5+5)="BLANK",
0
),
_xlfn.IFS(
INDEX(FixtureTicker!$B$24:$AM$43, MATCH($B38, FixtureTicker!$A$24:$A$43), PlayerForm!$X$5+6)="H",
_xlfn.XLOOKUP($E38, PlayerForm!$D$3:$D$394, PlayerForm!$Q$3:$Q$394)*
_xlfn.XLOOKUP(
INDEX(FixtureTicker!$B$3:$AM$22, MATCH($B38, FixtureTicker!$A$3:$A$22), PlayerForm!$X$5+6),
 TeamForm!$B$4:$B$23, TeamForm!$AD$4:$AD$23),
INDEX(FixtureTicker!$B$24:$AM$43, MATCH($B38, FixtureTicker!$A$24:$A$43), PlayerForm!$X$5+6)="A",
_xlfn.XLOOKUP($E38, PlayerForm!$D$3:$D$394, PlayerForm!$R$3:$R$394)*
_xlfn.XLOOKUP(
INDEX(FixtureTicker!$B$3:$AM$22, MATCH($B38, FixtureTicker!$A$3:$A$22), PlayerForm!$X$5+6),
 TeamForm!$B$4:$B$23, TeamForm!$AB$4:$AB$23),
INDEX(FixtureTicker!$B$24:$AM$43, MATCH($B38, FixtureTicker!$A$24:$A$43), PlayerForm!$X$5+6)="BLANK",
0
),
_xlfn.IFS(
INDEX(FixtureTicker!$B$24:$AM$43, MATCH($B38, FixtureTicker!$A$24:$A$43), PlayerForm!$X$5+7)="H",
_xlfn.XLOOKUP($E38, PlayerForm!$D$3:$D$394, PlayerForm!$Q$3:$Q$394)*
_xlfn.XLOOKUP(
INDEX(FixtureTicker!$B$3:$AM$22, MATCH($B38, FixtureTicker!$A$3:$A$22), PlayerForm!$X$5+7),
 TeamForm!$B$4:$B$23, TeamForm!$AD$4:$AD$23),
INDEX(FixtureTicker!$B$24:$AM$43, MATCH($B38, FixtureTicker!$A$24:$A$43), PlayerForm!$X$5+7)="A",
_xlfn.XLOOKUP($E38, PlayerForm!$D$3:$D$394, PlayerForm!$R$3:$R$394)*
_xlfn.XLOOKUP(
INDEX(FixtureTicker!$B$3:$AM$22, MATCH($B38, FixtureTicker!$A$3:$A$22), PlayerForm!$X$5+7),
 TeamForm!$B$4:$B$23, TeamForm!$AB$4:$AB$23),
INDEX(FixtureTicker!$B$24:$AM$43, MATCH($B38, FixtureTicker!$A$24:$A$43), PlayerForm!$X$5+7)="BLANK",
0
)
),0)</f>
        <v>89.315209721287644</v>
      </c>
    </row>
    <row r="39" spans="1:10">
      <c r="A39" s="55">
        <v>33</v>
      </c>
      <c r="B39" s="55" t="str">
        <f>_xlfn.XLOOKUP($A39, PlayerData!$B$3:$B$394, PlayerData!C$3:C$394)</f>
        <v>BUR</v>
      </c>
      <c r="C39" s="55" t="str">
        <f>_xlfn.XLOOKUP($A39, PlayerData!$B$3:$B$394, PlayerData!D$3:D$394)</f>
        <v>F</v>
      </c>
      <c r="D39" s="55">
        <f>_xlfn.XLOOKUP($A39, PlayerData!$B:$B, PlayerData!F:F,,,-1)</f>
        <v>6</v>
      </c>
      <c r="E39" s="31" t="str">
        <f>_xlfn.XLOOKUP($A39, PlayerData!$B$3:$B$394, PlayerData!E$3:E$394)</f>
        <v>Rodriguez</v>
      </c>
      <c r="F39" s="164" cm="1">
        <f t="array" ref="F39">IFERROR(0.01*_xlfn.IFS(
INDEX(FixtureTicker!$B$24:$AM$43, MATCH($B39, FixtureTicker!$A$24:$A$43, 0), PlayerForm!$X$5)="H",
_xlfn.XLOOKUP($E39, PlayerForm!$D$3:$D$394, PlayerForm!$Q$3:$Q$394)*
_xlfn.XLOOKUP(
INDEX(FixtureTicker!$B$3:$AM$22, MATCH($B39, FixtureTicker!$A$3:$A$22,0), PlayerForm!$X$5),
 TeamForm!$B$4:$B$23, TeamForm!$AD$4:$AD$23),
INDEX(FixtureTicker!$B$24:$AM$43, MATCH($B39, FixtureTicker!$A$24:$A$43,0), PlayerForm!$X$5)="A",
_xlfn.XLOOKUP($E39, PlayerForm!$D$3:$D$394, PlayerForm!$R$3:$R$394)*
_xlfn.XLOOKUP(
INDEX(FixtureTicker!$B$3:$AM$22, MATCH($B39, FixtureTicker!$A$3:$A$22,0), PlayerForm!$X$5),
 TeamForm!$B$4:$B$23, TeamForm!$AB$4:$AB$23),
INDEX(FixtureTicker!$B$24:$AM$43, MATCH($B39, FixtureTicker!$A$24:$A$43,0), PlayerForm!$X$5)="BLANK",
0),0)</f>
        <v>0</v>
      </c>
      <c r="G39" s="163" cm="1">
        <f t="array" ref="G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
),0)</f>
        <v>8.5286736685565607</v>
      </c>
      <c r="H39" s="163" cm="1">
        <f t="array" ref="H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),
_xlfn.IFS(
INDEX(FixtureTicker!$B$24:$AM$43, MATCH($B39, FixtureTicker!$A$24:$A$43), PlayerForm!$X$5+2)="H",
_xlfn.XLOOKUP($E39, PlayerForm!$D$3:$D$394, PlayerForm!$Q$3:$Q$394)*
_xlfn.XLOOKUP(
INDEX(FixtureTicker!$B$3:$AM$22, MATCH($B39, FixtureTicker!$A$3:$A$22), PlayerForm!$X$5+2),
 TeamForm!$B$4:$B$23, TeamForm!$AD$4:$AD$23),
INDEX(FixtureTicker!$B$24:$AM$43, MATCH($B39, FixtureTicker!$A$24:$A$43), PlayerForm!$X$5+2)="A",
_xlfn.XLOOKUP($E39, PlayerForm!$D$3:$D$394, PlayerForm!$R$3:$R$394)*
_xlfn.XLOOKUP(
INDEX(FixtureTicker!$B$3:$AM$22, MATCH($B39, FixtureTicker!$A$3:$A$22), PlayerForm!$X$5+2),
 TeamForm!$B$4:$B$23, TeamForm!$AB$4:$AB$23),
INDEX(FixtureTicker!$B$24:$AM$43, MATCH($B39, FixtureTicker!$A$24:$A$43), PlayerForm!$X$5+2)="BLANK",
0
),
_xlfn.IFS(
INDEX(FixtureTicker!$B$24:$AM$43, MATCH($B39, FixtureTicker!$A$24:$A$43), PlayerForm!$X$5+3)="H",
_xlfn.XLOOKUP($E39, PlayerForm!$D$3:$D$394, PlayerForm!$Q$3:$Q$394)*
_xlfn.XLOOKUP(
INDEX(FixtureTicker!$B$3:$AM$22, MATCH($B39, FixtureTicker!$A$3:$A$22), PlayerForm!$X$5+3),
 TeamForm!$B$4:$B$23, TeamForm!$AD$4:$AD$23),
INDEX(FixtureTicker!$B$24:$AM$43, MATCH($B39, FixtureTicker!$A$24:$A$43), PlayerForm!$X$5+3)="A",
_xlfn.XLOOKUP($E39, PlayerForm!$D$3:$D$394, PlayerForm!$R$3:$R$394)*
_xlfn.XLOOKUP(
INDEX(FixtureTicker!$B$3:$AM$22, MATCH($B39, FixtureTicker!$A$3:$A$22), PlayerForm!$X$5+3),
 TeamForm!$B$4:$B$23, TeamForm!$AB$4:$AB$23),
INDEX(FixtureTicker!$B$24:$AM$43, MATCH($B39, FixtureTicker!$A$24:$A$43), PlayerForm!$X$5+3)="BLANK",
0
)
),0)</f>
        <v>35.835116895226051</v>
      </c>
      <c r="I39" s="163" cm="1">
        <f t="array" ref="I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),
_xlfn.IFS(
INDEX(FixtureTicker!$B$24:$AM$43, MATCH($B39, FixtureTicker!$A$24:$A$43), PlayerForm!$X$5+2)="H",
_xlfn.XLOOKUP($E39, PlayerForm!$D$3:$D$394, PlayerForm!$Q$3:$Q$394)*
_xlfn.XLOOKUP(
INDEX(FixtureTicker!$B$3:$AM$22, MATCH($B39, FixtureTicker!$A$3:$A$22), PlayerForm!$X$5+2),
 TeamForm!$B$4:$B$23, TeamForm!$AD$4:$AD$23),
INDEX(FixtureTicker!$B$24:$AM$43, MATCH($B39, FixtureTicker!$A$24:$A$43), PlayerForm!$X$5+2)="A",
_xlfn.XLOOKUP($E39, PlayerForm!$D$3:$D$394, PlayerForm!$R$3:$R$394)*
_xlfn.XLOOKUP(
INDEX(FixtureTicker!$B$3:$AM$22, MATCH($B39, FixtureTicker!$A$3:$A$22), PlayerForm!$X$5+2),
 TeamForm!$B$4:$B$23, TeamForm!$AB$4:$AB$23),
INDEX(FixtureTicker!$B$24:$AM$43, MATCH($B39, FixtureTicker!$A$24:$A$43), PlayerForm!$X$5+2)="BLANK",
0
),
_xlfn.IFS(
INDEX(FixtureTicker!$B$24:$AM$43, MATCH($B39, FixtureTicker!$A$24:$A$43), PlayerForm!$X$5+3)="H",
_xlfn.XLOOKUP($E39, PlayerForm!$D$3:$D$394, PlayerForm!$Q$3:$Q$394)*
_xlfn.XLOOKUP(
INDEX(FixtureTicker!$B$3:$AM$22, MATCH($B39, FixtureTicker!$A$3:$A$22), PlayerForm!$X$5+3),
 TeamForm!$B$4:$B$23, TeamForm!$AD$4:$AD$23),
INDEX(FixtureTicker!$B$24:$AM$43, MATCH($B39, FixtureTicker!$A$24:$A$43), PlayerForm!$X$5+3)="A",
_xlfn.XLOOKUP($E39, PlayerForm!$D$3:$D$394, PlayerForm!$R$3:$R$394)*
_xlfn.XLOOKUP(
INDEX(FixtureTicker!$B$3:$AM$22, MATCH($B39, FixtureTicker!$A$3:$A$22), PlayerForm!$X$5+3),
 TeamForm!$B$4:$B$23, TeamForm!$AB$4:$AB$23),
INDEX(FixtureTicker!$B$24:$AM$43, MATCH($B39, FixtureTicker!$A$24:$A$43), PlayerForm!$X$5+3)="BLANK",
0
),
_xlfn.IFS(
INDEX(FixtureTicker!$B$24:$AM$43, MATCH($B39, FixtureTicker!$A$24:$A$43), PlayerForm!$X$5+4)="H",
_xlfn.XLOOKUP($E39, PlayerForm!$D$3:$D$394, PlayerForm!$Q$3:$Q$394)*
_xlfn.XLOOKUP(
INDEX(FixtureTicker!$B$3:$AM$22, MATCH($B39, FixtureTicker!$A$3:$A$22), PlayerForm!$X$5+4),
 TeamForm!$B$4:$B$23, TeamForm!$AD$4:$AD$23),
INDEX(FixtureTicker!$B$24:$AM$43, MATCH($B39, FixtureTicker!$A$24:$A$43), PlayerForm!$X$5+4)="A",
_xlfn.XLOOKUP($E39, PlayerForm!$D$3:$D$394, PlayerForm!$R$3:$R$394)*
_xlfn.XLOOKUP(
INDEX(FixtureTicker!$B$3:$AM$22, MATCH($B39, FixtureTicker!$A$3:$A$22), PlayerForm!$X$5+4),
 TeamForm!$B$4:$B$23, TeamForm!$AB$4:$AB$23),
INDEX(FixtureTicker!$B$24:$AM$43, MATCH($B39, FixtureTicker!$A$24:$A$43), PlayerForm!$X$5+4)="BLANK",
0
),
_xlfn.IFS(
INDEX(FixtureTicker!$B$24:$AM$43, MATCH($B39, FixtureTicker!$A$24:$A$43), PlayerForm!$X$5+5)="H",
_xlfn.XLOOKUP($E39, PlayerForm!$D$3:$D$394, PlayerForm!$Q$3:$Q$394)*
_xlfn.XLOOKUP(
INDEX(FixtureTicker!$B$3:$AM$22, MATCH($B39, FixtureTicker!$A$3:$A$22), PlayerForm!$X$5+5),
 TeamForm!$B$4:$B$23, TeamForm!$AD$4:$AD$23),
INDEX(FixtureTicker!$B$24:$AM$43, MATCH($B39, FixtureTicker!$A$24:$A$43), PlayerForm!$X$5+5)="A",
_xlfn.XLOOKUP($E39, PlayerForm!$D$3:$D$394, PlayerForm!$R$3:$R$394)*
_xlfn.XLOOKUP(
INDEX(FixtureTicker!$B$3:$AM$22, MATCH($B39, FixtureTicker!$A$3:$A$22), PlayerForm!$X$5+5),
 TeamForm!$B$4:$B$23, TeamForm!$AB$4:$AB$23),
INDEX(FixtureTicker!$B$24:$AM$43, MATCH($B39, FixtureTicker!$A$24:$A$43), PlayerForm!$X$5+5)="BLANK",
0
)
),0)</f>
        <v>68.724799659463301</v>
      </c>
      <c r="J39" s="163" cm="1">
        <f t="array" ref="J39">IFERROR(0.01*SUM(
_xlfn.IFS(
INDEX(FixtureTicker!$B$24:$AM$43, MATCH($B39, FixtureTicker!$A$24:$A$43), PlayerForm!$X$5)="H",
_xlfn.XLOOKUP($E39, PlayerForm!$D$3:$D$394, PlayerForm!$Q$3:$Q$394)*
_xlfn.XLOOKUP(
INDEX(FixtureTicker!$B$3:$AM$22, MATCH($B39, FixtureTicker!$A$3:$A$22), PlayerForm!$X$5),
 TeamForm!$B$4:$B$23, TeamForm!$AD$4:$AD$23),
INDEX(FixtureTicker!$B$24:$AM$43, MATCH($B39, FixtureTicker!$A$24:$A$43), PlayerForm!$X$5)="A",
_xlfn.XLOOKUP($E39, PlayerForm!$D$3:$D$394, PlayerForm!$R$3:$R$394)*
_xlfn.XLOOKUP(
INDEX(FixtureTicker!$B$3:$AM$22, MATCH($B39, FixtureTicker!$A$3:$A$22), PlayerForm!$X$5),
 TeamForm!$B$4:$B$23, TeamForm!$AB$4:$AB$23),
INDEX(FixtureTicker!$B$24:$AM$43, MATCH($B39, FixtureTicker!$A$24:$A$43), PlayerForm!$X$5)="BLANK",
0
),
_xlfn.IFS(
INDEX(FixtureTicker!$B$24:$AM$43, MATCH($B39, FixtureTicker!$A$24:$A$43), PlayerForm!$X$5+1)="H",
_xlfn.XLOOKUP($E39, PlayerForm!$D$3:$D$394, PlayerForm!$Q$3:$Q$394)*
_xlfn.XLOOKUP(
INDEX(FixtureTicker!$B$3:$AM$22, MATCH($B39, FixtureTicker!$A$3:$A$22), PlayerForm!$X$5+1),
 TeamForm!$B$4:$B$23, TeamForm!$AD$4:$AD$23),
INDEX(FixtureTicker!$B$24:$AM$43, MATCH($B39, FixtureTicker!$A$24:$A$43), PlayerForm!$X$5+1)="A",
_xlfn.XLOOKUP($E39, PlayerForm!$D$3:$D$394, PlayerForm!$R$3:$R$394)*
_xlfn.XLOOKUP(
INDEX(FixtureTicker!$B$3:$AM$22, MATCH($B39, FixtureTicker!$A$3:$A$22), PlayerForm!$X$5+1),
 TeamForm!$B$4:$B$23, TeamForm!$AB$4:$AB$23),
INDEX(FixtureTicker!$B$24:$AM$43, MATCH($B39, FixtureTicker!$A$24:$A$43), PlayerForm!$X$5+1)="BLANK",
0
),
_xlfn.IFS(
INDEX(FixtureTicker!$B$24:$AM$43, MATCH($B39, FixtureTicker!$A$24:$A$43), PlayerForm!$X$5+2)="H",
_xlfn.XLOOKUP($E39, PlayerForm!$D$3:$D$394, PlayerForm!$Q$3:$Q$394)*
_xlfn.XLOOKUP(
INDEX(FixtureTicker!$B$3:$AM$22, MATCH($B39, FixtureTicker!$A$3:$A$22), PlayerForm!$X$5+2),
 TeamForm!$B$4:$B$23, TeamForm!$AD$4:$AD$23),
INDEX(FixtureTicker!$B$24:$AM$43, MATCH($B39, FixtureTicker!$A$24:$A$43), PlayerForm!$X$5+2)="A",
_xlfn.XLOOKUP($E39, PlayerForm!$D$3:$D$394, PlayerForm!$R$3:$R$394)*
_xlfn.XLOOKUP(
INDEX(FixtureTicker!$B$3:$AM$22, MATCH($B39, FixtureTicker!$A$3:$A$22), PlayerForm!$X$5+2),
 TeamForm!$B$4:$B$23, TeamForm!$AB$4:$AB$23),
INDEX(FixtureTicker!$B$24:$AM$43, MATCH($B39, FixtureTicker!$A$24:$A$43), PlayerForm!$X$5+2)="BLANK",
0
),
_xlfn.IFS(
INDEX(FixtureTicker!$B$24:$AM$43, MATCH($B39, FixtureTicker!$A$24:$A$43), PlayerForm!$X$5+3)="H",
_xlfn.XLOOKUP($E39, PlayerForm!$D$3:$D$394, PlayerForm!$Q$3:$Q$394)*
_xlfn.XLOOKUP(
INDEX(FixtureTicker!$B$3:$AM$22, MATCH($B39, FixtureTicker!$A$3:$A$22), PlayerForm!$X$5+3),
 TeamForm!$B$4:$B$23, TeamForm!$AD$4:$AD$23),
INDEX(FixtureTicker!$B$24:$AM$43, MATCH($B39, FixtureTicker!$A$24:$A$43), PlayerForm!$X$5+3)="A",
_xlfn.XLOOKUP($E39, PlayerForm!$D$3:$D$394, PlayerForm!$R$3:$R$394)*
_xlfn.XLOOKUP(
INDEX(FixtureTicker!$B$3:$AM$22, MATCH($B39, FixtureTicker!$A$3:$A$22), PlayerForm!$X$5+3),
 TeamForm!$B$4:$B$23, TeamForm!$AB$4:$AB$23),
INDEX(FixtureTicker!$B$24:$AM$43, MATCH($B39, FixtureTicker!$A$24:$A$43), PlayerForm!$X$5+3)="BLANK",
0
),
_xlfn.IFS(
INDEX(FixtureTicker!$B$24:$AM$43, MATCH($B39, FixtureTicker!$A$24:$A$43), PlayerForm!$X$5+4)="H",
_xlfn.XLOOKUP($E39, PlayerForm!$D$3:$D$394, PlayerForm!$Q$3:$Q$394)*
_xlfn.XLOOKUP(
INDEX(FixtureTicker!$B$3:$AM$22, MATCH($B39, FixtureTicker!$A$3:$A$22), PlayerForm!$X$5+4),
 TeamForm!$B$4:$B$23, TeamForm!$AD$4:$AD$23),
INDEX(FixtureTicker!$B$24:$AM$43, MATCH($B39, FixtureTicker!$A$24:$A$43), PlayerForm!$X$5+4)="A",
_xlfn.XLOOKUP($E39, PlayerForm!$D$3:$D$394, PlayerForm!$R$3:$R$394)*
_xlfn.XLOOKUP(
INDEX(FixtureTicker!$B$3:$AM$22, MATCH($B39, FixtureTicker!$A$3:$A$22), PlayerForm!$X$5+4),
 TeamForm!$B$4:$B$23, TeamForm!$AB$4:$AB$23),
INDEX(FixtureTicker!$B$24:$AM$43, MATCH($B39, FixtureTicker!$A$24:$A$43), PlayerForm!$X$5+4)="BLANK",
0
),
_xlfn.IFS(
INDEX(FixtureTicker!$B$24:$AM$43, MATCH($B39, FixtureTicker!$A$24:$A$43), PlayerForm!$X$5+5)="H",
_xlfn.XLOOKUP($E39, PlayerForm!$D$3:$D$394, PlayerForm!$Q$3:$Q$394)*
_xlfn.XLOOKUP(
INDEX(FixtureTicker!$B$3:$AM$22, MATCH($B39, FixtureTicker!$A$3:$A$22), PlayerForm!$X$5+5),
 TeamForm!$B$4:$B$23, TeamForm!$AD$4:$AD$23),
INDEX(FixtureTicker!$B$24:$AM$43, MATCH($B39, FixtureTicker!$A$24:$A$43), PlayerForm!$X$5+5)="A",
_xlfn.XLOOKUP($E39, PlayerForm!$D$3:$D$394, PlayerForm!$R$3:$R$394)*
_xlfn.XLOOKUP(
INDEX(FixtureTicker!$B$3:$AM$22, MATCH($B39, FixtureTicker!$A$3:$A$22), PlayerForm!$X$5+5),
 TeamForm!$B$4:$B$23, TeamForm!$AB$4:$AB$23),
INDEX(FixtureTicker!$B$24:$AM$43, MATCH($B39, FixtureTicker!$A$24:$A$43), PlayerForm!$X$5+5)="BLANK",
0
),
_xlfn.IFS(
INDEX(FixtureTicker!$B$24:$AM$43, MATCH($B39, FixtureTicker!$A$24:$A$43), PlayerForm!$X$5+6)="H",
_xlfn.XLOOKUP($E39, PlayerForm!$D$3:$D$394, PlayerForm!$Q$3:$Q$394)*
_xlfn.XLOOKUP(
INDEX(FixtureTicker!$B$3:$AM$22, MATCH($B39, FixtureTicker!$A$3:$A$22), PlayerForm!$X$5+6),
 TeamForm!$B$4:$B$23, TeamForm!$AD$4:$AD$23),
INDEX(FixtureTicker!$B$24:$AM$43, MATCH($B39, FixtureTicker!$A$24:$A$43), PlayerForm!$X$5+6)="A",
_xlfn.XLOOKUP($E39, PlayerForm!$D$3:$D$394, PlayerForm!$R$3:$R$394)*
_xlfn.XLOOKUP(
INDEX(FixtureTicker!$B$3:$AM$22, MATCH($B39, FixtureTicker!$A$3:$A$22), PlayerForm!$X$5+6),
 TeamForm!$B$4:$B$23, TeamForm!$AB$4:$AB$23),
INDEX(FixtureTicker!$B$24:$AM$43, MATCH($B39, FixtureTicker!$A$24:$A$43), PlayerForm!$X$5+6)="BLANK",
0
),
_xlfn.IFS(
INDEX(FixtureTicker!$B$24:$AM$43, MATCH($B39, FixtureTicker!$A$24:$A$43), PlayerForm!$X$5+7)="H",
_xlfn.XLOOKUP($E39, PlayerForm!$D$3:$D$394, PlayerForm!$Q$3:$Q$394)*
_xlfn.XLOOKUP(
INDEX(FixtureTicker!$B$3:$AM$22, MATCH($B39, FixtureTicker!$A$3:$A$22), PlayerForm!$X$5+7),
 TeamForm!$B$4:$B$23, TeamForm!$AD$4:$AD$23),
INDEX(FixtureTicker!$B$24:$AM$43, MATCH($B39, FixtureTicker!$A$24:$A$43), PlayerForm!$X$5+7)="A",
_xlfn.XLOOKUP($E39, PlayerForm!$D$3:$D$394, PlayerForm!$R$3:$R$394)*
_xlfn.XLOOKUP(
INDEX(FixtureTicker!$B$3:$AM$22, MATCH($B39, FixtureTicker!$A$3:$A$22), PlayerForm!$X$5+7),
 TeamForm!$B$4:$B$23, TeamForm!$AB$4:$AB$23),
INDEX(FixtureTicker!$B$24:$AM$43, MATCH($B39, FixtureTicker!$A$24:$A$43), PlayerForm!$X$5+7)="BLANK",
0
)
),0)</f>
        <v>103.58434060658232</v>
      </c>
    </row>
    <row r="40" spans="1:10">
      <c r="A40" s="55">
        <v>143</v>
      </c>
      <c r="B40" s="55" t="str">
        <f>_xlfn.XLOOKUP($A40, PlayerData!$B$3:$B$394, PlayerData!C$3:C$394)</f>
        <v>SOU</v>
      </c>
      <c r="C40" s="55" t="str">
        <f>_xlfn.XLOOKUP($A40, PlayerData!$B$3:$B$394, PlayerData!D$3:D$394)</f>
        <v>M</v>
      </c>
      <c r="D40" s="55">
        <f>_xlfn.XLOOKUP($A40, PlayerData!$B:$B, PlayerData!F:F,,,-1)</f>
        <v>5.5</v>
      </c>
      <c r="E40" s="31" t="str">
        <f>_xlfn.XLOOKUP($A40, PlayerData!$B$3:$B$394, PlayerData!E$3:E$394)</f>
        <v>Armstrong</v>
      </c>
      <c r="F40" s="164" cm="1">
        <f t="array" ref="F40">IFERROR(0.01*_xlfn.IFS(
INDEX(FixtureTicker!$B$24:$AM$43, MATCH($B40, FixtureTicker!$A$24:$A$43, 0), PlayerForm!$X$5)="H",
_xlfn.XLOOKUP($E40, PlayerForm!$D$3:$D$394, PlayerForm!$Q$3:$Q$394)*
_xlfn.XLOOKUP(
INDEX(FixtureTicker!$B$3:$AM$22, MATCH($B40, FixtureTicker!$A$3:$A$22,0), PlayerForm!$X$5),
 TeamForm!$B$4:$B$23, TeamForm!$AD$4:$AD$23),
INDEX(FixtureTicker!$B$24:$AM$43, MATCH($B40, FixtureTicker!$A$24:$A$43,0), PlayerForm!$X$5)="A",
_xlfn.XLOOKUP($E40, PlayerForm!$D$3:$D$394, PlayerForm!$R$3:$R$394)*
_xlfn.XLOOKUP(
INDEX(FixtureTicker!$B$3:$AM$22, MATCH($B40, FixtureTicker!$A$3:$A$22,0), PlayerForm!$X$5),
 TeamForm!$B$4:$B$23, TeamForm!$AB$4:$AB$23),
INDEX(FixtureTicker!$B$24:$AM$43, MATCH($B40, FixtureTicker!$A$24:$A$43,0), PlayerForm!$X$5)="BLANK",
0),0)</f>
        <v>9.5421117433696061</v>
      </c>
      <c r="G40" s="163" cm="1">
        <f t="array" ref="G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
),0)</f>
        <v>19.609334813547893</v>
      </c>
      <c r="H40" s="163" cm="1">
        <f t="array" ref="H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),
_xlfn.IFS(
INDEX(FixtureTicker!$B$24:$AM$43, MATCH($B40, FixtureTicker!$A$24:$A$43), PlayerForm!$X$5+2)="H",
_xlfn.XLOOKUP($E40, PlayerForm!$D$3:$D$394, PlayerForm!$Q$3:$Q$394)*
_xlfn.XLOOKUP(
INDEX(FixtureTicker!$B$3:$AM$22, MATCH($B40, FixtureTicker!$A$3:$A$22), PlayerForm!$X$5+2),
 TeamForm!$B$4:$B$23, TeamForm!$AD$4:$AD$23),
INDEX(FixtureTicker!$B$24:$AM$43, MATCH($B40, FixtureTicker!$A$24:$A$43), PlayerForm!$X$5+2)="A",
_xlfn.XLOOKUP($E40, PlayerForm!$D$3:$D$394, PlayerForm!$R$3:$R$394)*
_xlfn.XLOOKUP(
INDEX(FixtureTicker!$B$3:$AM$22, MATCH($B40, FixtureTicker!$A$3:$A$22), PlayerForm!$X$5+2),
 TeamForm!$B$4:$B$23, TeamForm!$AB$4:$AB$23),
INDEX(FixtureTicker!$B$24:$AM$43, MATCH($B40, FixtureTicker!$A$24:$A$43), PlayerForm!$X$5+2)="BLANK",
0
),
_xlfn.IFS(
INDEX(FixtureTicker!$B$24:$AM$43, MATCH($B40, FixtureTicker!$A$24:$A$43), PlayerForm!$X$5+3)="H",
_xlfn.XLOOKUP($E40, PlayerForm!$D$3:$D$394, PlayerForm!$Q$3:$Q$394)*
_xlfn.XLOOKUP(
INDEX(FixtureTicker!$B$3:$AM$22, MATCH($B40, FixtureTicker!$A$3:$A$22), PlayerForm!$X$5+3),
 TeamForm!$B$4:$B$23, TeamForm!$AD$4:$AD$23),
INDEX(FixtureTicker!$B$24:$AM$43, MATCH($B40, FixtureTicker!$A$24:$A$43), PlayerForm!$X$5+3)="A",
_xlfn.XLOOKUP($E40, PlayerForm!$D$3:$D$394, PlayerForm!$R$3:$R$394)*
_xlfn.XLOOKUP(
INDEX(FixtureTicker!$B$3:$AM$22, MATCH($B40, FixtureTicker!$A$3:$A$22), PlayerForm!$X$5+3),
 TeamForm!$B$4:$B$23, TeamForm!$AB$4:$AB$23),
INDEX(FixtureTicker!$B$24:$AM$43, MATCH($B40, FixtureTicker!$A$24:$A$43), PlayerForm!$X$5+3)="BLANK",
0
)
),0)</f>
        <v>53.417769565378876</v>
      </c>
      <c r="I40" s="163" cm="1">
        <f t="array" ref="I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),
_xlfn.IFS(
INDEX(FixtureTicker!$B$24:$AM$43, MATCH($B40, FixtureTicker!$A$24:$A$43), PlayerForm!$X$5+2)="H",
_xlfn.XLOOKUP($E40, PlayerForm!$D$3:$D$394, PlayerForm!$Q$3:$Q$394)*
_xlfn.XLOOKUP(
INDEX(FixtureTicker!$B$3:$AM$22, MATCH($B40, FixtureTicker!$A$3:$A$22), PlayerForm!$X$5+2),
 TeamForm!$B$4:$B$23, TeamForm!$AD$4:$AD$23),
INDEX(FixtureTicker!$B$24:$AM$43, MATCH($B40, FixtureTicker!$A$24:$A$43), PlayerForm!$X$5+2)="A",
_xlfn.XLOOKUP($E40, PlayerForm!$D$3:$D$394, PlayerForm!$R$3:$R$394)*
_xlfn.XLOOKUP(
INDEX(FixtureTicker!$B$3:$AM$22, MATCH($B40, FixtureTicker!$A$3:$A$22), PlayerForm!$X$5+2),
 TeamForm!$B$4:$B$23, TeamForm!$AB$4:$AB$23),
INDEX(FixtureTicker!$B$24:$AM$43, MATCH($B40, FixtureTicker!$A$24:$A$43), PlayerForm!$X$5+2)="BLANK",
0
),
_xlfn.IFS(
INDEX(FixtureTicker!$B$24:$AM$43, MATCH($B40, FixtureTicker!$A$24:$A$43), PlayerForm!$X$5+3)="H",
_xlfn.XLOOKUP($E40, PlayerForm!$D$3:$D$394, PlayerForm!$Q$3:$Q$394)*
_xlfn.XLOOKUP(
INDEX(FixtureTicker!$B$3:$AM$22, MATCH($B40, FixtureTicker!$A$3:$A$22), PlayerForm!$X$5+3),
 TeamForm!$B$4:$B$23, TeamForm!$AD$4:$AD$23),
INDEX(FixtureTicker!$B$24:$AM$43, MATCH($B40, FixtureTicker!$A$24:$A$43), PlayerForm!$X$5+3)="A",
_xlfn.XLOOKUP($E40, PlayerForm!$D$3:$D$394, PlayerForm!$R$3:$R$394)*
_xlfn.XLOOKUP(
INDEX(FixtureTicker!$B$3:$AM$22, MATCH($B40, FixtureTicker!$A$3:$A$22), PlayerForm!$X$5+3),
 TeamForm!$B$4:$B$23, TeamForm!$AB$4:$AB$23),
INDEX(FixtureTicker!$B$24:$AM$43, MATCH($B40, FixtureTicker!$A$24:$A$43), PlayerForm!$X$5+3)="BLANK",
0
),
_xlfn.IFS(
INDEX(FixtureTicker!$B$24:$AM$43, MATCH($B40, FixtureTicker!$A$24:$A$43), PlayerForm!$X$5+4)="H",
_xlfn.XLOOKUP($E40, PlayerForm!$D$3:$D$394, PlayerForm!$Q$3:$Q$394)*
_xlfn.XLOOKUP(
INDEX(FixtureTicker!$B$3:$AM$22, MATCH($B40, FixtureTicker!$A$3:$A$22), PlayerForm!$X$5+4),
 TeamForm!$B$4:$B$23, TeamForm!$AD$4:$AD$23),
INDEX(FixtureTicker!$B$24:$AM$43, MATCH($B40, FixtureTicker!$A$24:$A$43), PlayerForm!$X$5+4)="A",
_xlfn.XLOOKUP($E40, PlayerForm!$D$3:$D$394, PlayerForm!$R$3:$R$394)*
_xlfn.XLOOKUP(
INDEX(FixtureTicker!$B$3:$AM$22, MATCH($B40, FixtureTicker!$A$3:$A$22), PlayerForm!$X$5+4),
 TeamForm!$B$4:$B$23, TeamForm!$AB$4:$AB$23),
INDEX(FixtureTicker!$B$24:$AM$43, MATCH($B40, FixtureTicker!$A$24:$A$43), PlayerForm!$X$5+4)="BLANK",
0
),
_xlfn.IFS(
INDEX(FixtureTicker!$B$24:$AM$43, MATCH($B40, FixtureTicker!$A$24:$A$43), PlayerForm!$X$5+5)="H",
_xlfn.XLOOKUP($E40, PlayerForm!$D$3:$D$394, PlayerForm!$Q$3:$Q$394)*
_xlfn.XLOOKUP(
INDEX(FixtureTicker!$B$3:$AM$22, MATCH($B40, FixtureTicker!$A$3:$A$22), PlayerForm!$X$5+5),
 TeamForm!$B$4:$B$23, TeamForm!$AD$4:$AD$23),
INDEX(FixtureTicker!$B$24:$AM$43, MATCH($B40, FixtureTicker!$A$24:$A$43), PlayerForm!$X$5+5)="A",
_xlfn.XLOOKUP($E40, PlayerForm!$D$3:$D$394, PlayerForm!$R$3:$R$394)*
_xlfn.XLOOKUP(
INDEX(FixtureTicker!$B$3:$AM$22, MATCH($B40, FixtureTicker!$A$3:$A$22), PlayerForm!$X$5+5),
 TeamForm!$B$4:$B$23, TeamForm!$AB$4:$AB$23),
INDEX(FixtureTicker!$B$24:$AM$43, MATCH($B40, FixtureTicker!$A$24:$A$43), PlayerForm!$X$5+5)="BLANK",
0
)
),0)</f>
        <v>67.842879231886997</v>
      </c>
      <c r="J40" s="163" cm="1">
        <f t="array" ref="J40">IFERROR(0.01*SUM(
_xlfn.IFS(
INDEX(FixtureTicker!$B$24:$AM$43, MATCH($B40, FixtureTicker!$A$24:$A$43), PlayerForm!$X$5)="H",
_xlfn.XLOOKUP($E40, PlayerForm!$D$3:$D$394, PlayerForm!$Q$3:$Q$394)*
_xlfn.XLOOKUP(
INDEX(FixtureTicker!$B$3:$AM$22, MATCH($B40, FixtureTicker!$A$3:$A$22), PlayerForm!$X$5),
 TeamForm!$B$4:$B$23, TeamForm!$AD$4:$AD$23),
INDEX(FixtureTicker!$B$24:$AM$43, MATCH($B40, FixtureTicker!$A$24:$A$43), PlayerForm!$X$5)="A",
_xlfn.XLOOKUP($E40, PlayerForm!$D$3:$D$394, PlayerForm!$R$3:$R$394)*
_xlfn.XLOOKUP(
INDEX(FixtureTicker!$B$3:$AM$22, MATCH($B40, FixtureTicker!$A$3:$A$22), PlayerForm!$X$5),
 TeamForm!$B$4:$B$23, TeamForm!$AB$4:$AB$23),
INDEX(FixtureTicker!$B$24:$AM$43, MATCH($B40, FixtureTicker!$A$24:$A$43), PlayerForm!$X$5)="BLANK",
0
),
_xlfn.IFS(
INDEX(FixtureTicker!$B$24:$AM$43, MATCH($B40, FixtureTicker!$A$24:$A$43), PlayerForm!$X$5+1)="H",
_xlfn.XLOOKUP($E40, PlayerForm!$D$3:$D$394, PlayerForm!$Q$3:$Q$394)*
_xlfn.XLOOKUP(
INDEX(FixtureTicker!$B$3:$AM$22, MATCH($B40, FixtureTicker!$A$3:$A$22), PlayerForm!$X$5+1),
 TeamForm!$B$4:$B$23, TeamForm!$AD$4:$AD$23),
INDEX(FixtureTicker!$B$24:$AM$43, MATCH($B40, FixtureTicker!$A$24:$A$43), PlayerForm!$X$5+1)="A",
_xlfn.XLOOKUP($E40, PlayerForm!$D$3:$D$394, PlayerForm!$R$3:$R$394)*
_xlfn.XLOOKUP(
INDEX(FixtureTicker!$B$3:$AM$22, MATCH($B40, FixtureTicker!$A$3:$A$22), PlayerForm!$X$5+1),
 TeamForm!$B$4:$B$23, TeamForm!$AB$4:$AB$23),
INDEX(FixtureTicker!$B$24:$AM$43, MATCH($B40, FixtureTicker!$A$24:$A$43), PlayerForm!$X$5+1)="BLANK",
0
),
_xlfn.IFS(
INDEX(FixtureTicker!$B$24:$AM$43, MATCH($B40, FixtureTicker!$A$24:$A$43), PlayerForm!$X$5+2)="H",
_xlfn.XLOOKUP($E40, PlayerForm!$D$3:$D$394, PlayerForm!$Q$3:$Q$394)*
_xlfn.XLOOKUP(
INDEX(FixtureTicker!$B$3:$AM$22, MATCH($B40, FixtureTicker!$A$3:$A$22), PlayerForm!$X$5+2),
 TeamForm!$B$4:$B$23, TeamForm!$AD$4:$AD$23),
INDEX(FixtureTicker!$B$24:$AM$43, MATCH($B40, FixtureTicker!$A$24:$A$43), PlayerForm!$X$5+2)="A",
_xlfn.XLOOKUP($E40, PlayerForm!$D$3:$D$394, PlayerForm!$R$3:$R$394)*
_xlfn.XLOOKUP(
INDEX(FixtureTicker!$B$3:$AM$22, MATCH($B40, FixtureTicker!$A$3:$A$22), PlayerForm!$X$5+2),
 TeamForm!$B$4:$B$23, TeamForm!$AB$4:$AB$23),
INDEX(FixtureTicker!$B$24:$AM$43, MATCH($B40, FixtureTicker!$A$24:$A$43), PlayerForm!$X$5+2)="BLANK",
0
),
_xlfn.IFS(
INDEX(FixtureTicker!$B$24:$AM$43, MATCH($B40, FixtureTicker!$A$24:$A$43), PlayerForm!$X$5+3)="H",
_xlfn.XLOOKUP($E40, PlayerForm!$D$3:$D$394, PlayerForm!$Q$3:$Q$394)*
_xlfn.XLOOKUP(
INDEX(FixtureTicker!$B$3:$AM$22, MATCH($B40, FixtureTicker!$A$3:$A$22), PlayerForm!$X$5+3),
 TeamForm!$B$4:$B$23, TeamForm!$AD$4:$AD$23),
INDEX(FixtureTicker!$B$24:$AM$43, MATCH($B40, FixtureTicker!$A$24:$A$43), PlayerForm!$X$5+3)="A",
_xlfn.XLOOKUP($E40, PlayerForm!$D$3:$D$394, PlayerForm!$R$3:$R$394)*
_xlfn.XLOOKUP(
INDEX(FixtureTicker!$B$3:$AM$22, MATCH($B40, FixtureTicker!$A$3:$A$22), PlayerForm!$X$5+3),
 TeamForm!$B$4:$B$23, TeamForm!$AB$4:$AB$23),
INDEX(FixtureTicker!$B$24:$AM$43, MATCH($B40, FixtureTicker!$A$24:$A$43), PlayerForm!$X$5+3)="BLANK",
0
),
_xlfn.IFS(
INDEX(FixtureTicker!$B$24:$AM$43, MATCH($B40, FixtureTicker!$A$24:$A$43), PlayerForm!$X$5+4)="H",
_xlfn.XLOOKUP($E40, PlayerForm!$D$3:$D$394, PlayerForm!$Q$3:$Q$394)*
_xlfn.XLOOKUP(
INDEX(FixtureTicker!$B$3:$AM$22, MATCH($B40, FixtureTicker!$A$3:$A$22), PlayerForm!$X$5+4),
 TeamForm!$B$4:$B$23, TeamForm!$AD$4:$AD$23),
INDEX(FixtureTicker!$B$24:$AM$43, MATCH($B40, FixtureTicker!$A$24:$A$43), PlayerForm!$X$5+4)="A",
_xlfn.XLOOKUP($E40, PlayerForm!$D$3:$D$394, PlayerForm!$R$3:$R$394)*
_xlfn.XLOOKUP(
INDEX(FixtureTicker!$B$3:$AM$22, MATCH($B40, FixtureTicker!$A$3:$A$22), PlayerForm!$X$5+4),
 TeamForm!$B$4:$B$23, TeamForm!$AB$4:$AB$23),
INDEX(FixtureTicker!$B$24:$AM$43, MATCH($B40, FixtureTicker!$A$24:$A$43), PlayerForm!$X$5+4)="BLANK",
0
),
_xlfn.IFS(
INDEX(FixtureTicker!$B$24:$AM$43, MATCH($B40, FixtureTicker!$A$24:$A$43), PlayerForm!$X$5+5)="H",
_xlfn.XLOOKUP($E40, PlayerForm!$D$3:$D$394, PlayerForm!$Q$3:$Q$394)*
_xlfn.XLOOKUP(
INDEX(FixtureTicker!$B$3:$AM$22, MATCH($B40, FixtureTicker!$A$3:$A$22), PlayerForm!$X$5+5),
 TeamForm!$B$4:$B$23, TeamForm!$AD$4:$AD$23),
INDEX(FixtureTicker!$B$24:$AM$43, MATCH($B40, FixtureTicker!$A$24:$A$43), PlayerForm!$X$5+5)="A",
_xlfn.XLOOKUP($E40, PlayerForm!$D$3:$D$394, PlayerForm!$R$3:$R$394)*
_xlfn.XLOOKUP(
INDEX(FixtureTicker!$B$3:$AM$22, MATCH($B40, FixtureTicker!$A$3:$A$22), PlayerForm!$X$5+5),
 TeamForm!$B$4:$B$23, TeamForm!$AB$4:$AB$23),
INDEX(FixtureTicker!$B$24:$AM$43, MATCH($B40, FixtureTicker!$A$24:$A$43), PlayerForm!$X$5+5)="BLANK",
0
),
_xlfn.IFS(
INDEX(FixtureTicker!$B$24:$AM$43, MATCH($B40, FixtureTicker!$A$24:$A$43), PlayerForm!$X$5+6)="H",
_xlfn.XLOOKUP($E40, PlayerForm!$D$3:$D$394, PlayerForm!$Q$3:$Q$394)*
_xlfn.XLOOKUP(
INDEX(FixtureTicker!$B$3:$AM$22, MATCH($B40, FixtureTicker!$A$3:$A$22), PlayerForm!$X$5+6),
 TeamForm!$B$4:$B$23, TeamForm!$AD$4:$AD$23),
INDEX(FixtureTicker!$B$24:$AM$43, MATCH($B40, FixtureTicker!$A$24:$A$43), PlayerForm!$X$5+6)="A",
_xlfn.XLOOKUP($E40, PlayerForm!$D$3:$D$394, PlayerForm!$R$3:$R$394)*
_xlfn.XLOOKUP(
INDEX(FixtureTicker!$B$3:$AM$22, MATCH($B40, FixtureTicker!$A$3:$A$22), PlayerForm!$X$5+6),
 TeamForm!$B$4:$B$23, TeamForm!$AB$4:$AB$23),
INDEX(FixtureTicker!$B$24:$AM$43, MATCH($B40, FixtureTicker!$A$24:$A$43), PlayerForm!$X$5+6)="BLANK",
0
),
_xlfn.IFS(
INDEX(FixtureTicker!$B$24:$AM$43, MATCH($B40, FixtureTicker!$A$24:$A$43), PlayerForm!$X$5+7)="H",
_xlfn.XLOOKUP($E40, PlayerForm!$D$3:$D$394, PlayerForm!$Q$3:$Q$394)*
_xlfn.XLOOKUP(
INDEX(FixtureTicker!$B$3:$AM$22, MATCH($B40, FixtureTicker!$A$3:$A$22), PlayerForm!$X$5+7),
 TeamForm!$B$4:$B$23, TeamForm!$AD$4:$AD$23),
INDEX(FixtureTicker!$B$24:$AM$43, MATCH($B40, FixtureTicker!$A$24:$A$43), PlayerForm!$X$5+7)="A",
_xlfn.XLOOKUP($E40, PlayerForm!$D$3:$D$394, PlayerForm!$R$3:$R$394)*
_xlfn.XLOOKUP(
INDEX(FixtureTicker!$B$3:$AM$22, MATCH($B40, FixtureTicker!$A$3:$A$22), PlayerForm!$X$5+7),
 TeamForm!$B$4:$B$23, TeamForm!$AB$4:$AB$23),
INDEX(FixtureTicker!$B$24:$AM$43, MATCH($B40, FixtureTicker!$A$24:$A$43), PlayerForm!$X$5+7)="BLANK",
0
)
),0)</f>
        <v>92.914016717559647</v>
      </c>
    </row>
    <row r="41" spans="1:10">
      <c r="A41" s="55">
        <v>223</v>
      </c>
      <c r="B41" s="55" t="str">
        <f>_xlfn.XLOOKUP($A41, PlayerData!$B$3:$B$394, PlayerData!C$3:C$394)</f>
        <v>TOT</v>
      </c>
      <c r="C41" s="55" t="str">
        <f>_xlfn.XLOOKUP($A41, PlayerData!$B$3:$B$394, PlayerData!D$3:D$394)</f>
        <v>D</v>
      </c>
      <c r="D41" s="55">
        <f>_xlfn.XLOOKUP($A41, PlayerData!$B:$B, PlayerData!F:F,,,-1)</f>
        <v>6</v>
      </c>
      <c r="E41" s="31" t="str">
        <f>_xlfn.XLOOKUP($A41, PlayerData!$B$3:$B$394, PlayerData!E$3:E$394)</f>
        <v>Doherty</v>
      </c>
      <c r="F41" s="164" cm="1">
        <f t="array" ref="F41">IFERROR(0.01*_xlfn.IFS(
INDEX(FixtureTicker!$B$24:$AM$43, MATCH($B41, FixtureTicker!$A$24:$A$43, 0), PlayerForm!$X$5)="H",
_xlfn.XLOOKUP($E41, PlayerForm!$D$3:$D$394, PlayerForm!$Q$3:$Q$394)*
_xlfn.XLOOKUP(
INDEX(FixtureTicker!$B$3:$AM$22, MATCH($B41, FixtureTicker!$A$3:$A$22,0), PlayerForm!$X$5),
 TeamForm!$B$4:$B$23, TeamForm!$AD$4:$AD$23),
INDEX(FixtureTicker!$B$24:$AM$43, MATCH($B41, FixtureTicker!$A$24:$A$43,0), PlayerForm!$X$5)="A",
_xlfn.XLOOKUP($E41, PlayerForm!$D$3:$D$394, PlayerForm!$R$3:$R$394)*
_xlfn.XLOOKUP(
INDEX(FixtureTicker!$B$3:$AM$22, MATCH($B41, FixtureTicker!$A$3:$A$22,0), PlayerForm!$X$5),
 TeamForm!$B$4:$B$23, TeamForm!$AB$4:$AB$23),
INDEX(FixtureTicker!$B$24:$AM$43, MATCH($B41, FixtureTicker!$A$24:$A$43,0), PlayerForm!$X$5)="BLANK",
0),0)</f>
        <v>8.0099125604120047</v>
      </c>
      <c r="G41" s="163" cm="1">
        <f t="array" ref="G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
),0)</f>
        <v>19.03881443393842</v>
      </c>
      <c r="H41" s="163" cm="1">
        <f t="array" ref="H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),
_xlfn.IFS(
INDEX(FixtureTicker!$B$24:$AM$43, MATCH($B41, FixtureTicker!$A$24:$A$43), PlayerForm!$X$5+2)="H",
_xlfn.XLOOKUP($E41, PlayerForm!$D$3:$D$394, PlayerForm!$Q$3:$Q$394)*
_xlfn.XLOOKUP(
INDEX(FixtureTicker!$B$3:$AM$22, MATCH($B41, FixtureTicker!$A$3:$A$22), PlayerForm!$X$5+2),
 TeamForm!$B$4:$B$23, TeamForm!$AD$4:$AD$23),
INDEX(FixtureTicker!$B$24:$AM$43, MATCH($B41, FixtureTicker!$A$24:$A$43), PlayerForm!$X$5+2)="A",
_xlfn.XLOOKUP($E41, PlayerForm!$D$3:$D$394, PlayerForm!$R$3:$R$394)*
_xlfn.XLOOKUP(
INDEX(FixtureTicker!$B$3:$AM$22, MATCH($B41, FixtureTicker!$A$3:$A$22), PlayerForm!$X$5+2),
 TeamForm!$B$4:$B$23, TeamForm!$AB$4:$AB$23),
INDEX(FixtureTicker!$B$24:$AM$43, MATCH($B41, FixtureTicker!$A$24:$A$43), PlayerForm!$X$5+2)="BLANK",
0
),
_xlfn.IFS(
INDEX(FixtureTicker!$B$24:$AM$43, MATCH($B41, FixtureTicker!$A$24:$A$43), PlayerForm!$X$5+3)="H",
_xlfn.XLOOKUP($E41, PlayerForm!$D$3:$D$394, PlayerForm!$Q$3:$Q$394)*
_xlfn.XLOOKUP(
INDEX(FixtureTicker!$B$3:$AM$22, MATCH($B41, FixtureTicker!$A$3:$A$22), PlayerForm!$X$5+3),
 TeamForm!$B$4:$B$23, TeamForm!$AD$4:$AD$23),
INDEX(FixtureTicker!$B$24:$AM$43, MATCH($B41, FixtureTicker!$A$24:$A$43), PlayerForm!$X$5+3)="A",
_xlfn.XLOOKUP($E41, PlayerForm!$D$3:$D$394, PlayerForm!$R$3:$R$394)*
_xlfn.XLOOKUP(
INDEX(FixtureTicker!$B$3:$AM$22, MATCH($B41, FixtureTicker!$A$3:$A$22), PlayerForm!$X$5+3),
 TeamForm!$B$4:$B$23, TeamForm!$AB$4:$AB$23),
INDEX(FixtureTicker!$B$24:$AM$43, MATCH($B41, FixtureTicker!$A$24:$A$43), PlayerForm!$X$5+3)="BLANK",
0
)
),0)</f>
        <v>40.163499455303899</v>
      </c>
      <c r="I41" s="163" cm="1">
        <f t="array" ref="I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),
_xlfn.IFS(
INDEX(FixtureTicker!$B$24:$AM$43, MATCH($B41, FixtureTicker!$A$24:$A$43), PlayerForm!$X$5+2)="H",
_xlfn.XLOOKUP($E41, PlayerForm!$D$3:$D$394, PlayerForm!$Q$3:$Q$394)*
_xlfn.XLOOKUP(
INDEX(FixtureTicker!$B$3:$AM$22, MATCH($B41, FixtureTicker!$A$3:$A$22), PlayerForm!$X$5+2),
 TeamForm!$B$4:$B$23, TeamForm!$AD$4:$AD$23),
INDEX(FixtureTicker!$B$24:$AM$43, MATCH($B41, FixtureTicker!$A$24:$A$43), PlayerForm!$X$5+2)="A",
_xlfn.XLOOKUP($E41, PlayerForm!$D$3:$D$394, PlayerForm!$R$3:$R$394)*
_xlfn.XLOOKUP(
INDEX(FixtureTicker!$B$3:$AM$22, MATCH($B41, FixtureTicker!$A$3:$A$22), PlayerForm!$X$5+2),
 TeamForm!$B$4:$B$23, TeamForm!$AB$4:$AB$23),
INDEX(FixtureTicker!$B$24:$AM$43, MATCH($B41, FixtureTicker!$A$24:$A$43), PlayerForm!$X$5+2)="BLANK",
0
),
_xlfn.IFS(
INDEX(FixtureTicker!$B$24:$AM$43, MATCH($B41, FixtureTicker!$A$24:$A$43), PlayerForm!$X$5+3)="H",
_xlfn.XLOOKUP($E41, PlayerForm!$D$3:$D$394, PlayerForm!$Q$3:$Q$394)*
_xlfn.XLOOKUP(
INDEX(FixtureTicker!$B$3:$AM$22, MATCH($B41, FixtureTicker!$A$3:$A$22), PlayerForm!$X$5+3),
 TeamForm!$B$4:$B$23, TeamForm!$AD$4:$AD$23),
INDEX(FixtureTicker!$B$24:$AM$43, MATCH($B41, FixtureTicker!$A$24:$A$43), PlayerForm!$X$5+3)="A",
_xlfn.XLOOKUP($E41, PlayerForm!$D$3:$D$394, PlayerForm!$R$3:$R$394)*
_xlfn.XLOOKUP(
INDEX(FixtureTicker!$B$3:$AM$22, MATCH($B41, FixtureTicker!$A$3:$A$22), PlayerForm!$X$5+3),
 TeamForm!$B$4:$B$23, TeamForm!$AB$4:$AB$23),
INDEX(FixtureTicker!$B$24:$AM$43, MATCH($B41, FixtureTicker!$A$24:$A$43), PlayerForm!$X$5+3)="BLANK",
0
),
_xlfn.IFS(
INDEX(FixtureTicker!$B$24:$AM$43, MATCH($B41, FixtureTicker!$A$24:$A$43), PlayerForm!$X$5+4)="H",
_xlfn.XLOOKUP($E41, PlayerForm!$D$3:$D$394, PlayerForm!$Q$3:$Q$394)*
_xlfn.XLOOKUP(
INDEX(FixtureTicker!$B$3:$AM$22, MATCH($B41, FixtureTicker!$A$3:$A$22), PlayerForm!$X$5+4),
 TeamForm!$B$4:$B$23, TeamForm!$AD$4:$AD$23),
INDEX(FixtureTicker!$B$24:$AM$43, MATCH($B41, FixtureTicker!$A$24:$A$43), PlayerForm!$X$5+4)="A",
_xlfn.XLOOKUP($E41, PlayerForm!$D$3:$D$394, PlayerForm!$R$3:$R$394)*
_xlfn.XLOOKUP(
INDEX(FixtureTicker!$B$3:$AM$22, MATCH($B41, FixtureTicker!$A$3:$A$22), PlayerForm!$X$5+4),
 TeamForm!$B$4:$B$23, TeamForm!$AB$4:$AB$23),
INDEX(FixtureTicker!$B$24:$AM$43, MATCH($B41, FixtureTicker!$A$24:$A$43), PlayerForm!$X$5+4)="BLANK",
0
),
_xlfn.IFS(
INDEX(FixtureTicker!$B$24:$AM$43, MATCH($B41, FixtureTicker!$A$24:$A$43), PlayerForm!$X$5+5)="H",
_xlfn.XLOOKUP($E41, PlayerForm!$D$3:$D$394, PlayerForm!$Q$3:$Q$394)*
_xlfn.XLOOKUP(
INDEX(FixtureTicker!$B$3:$AM$22, MATCH($B41, FixtureTicker!$A$3:$A$22), PlayerForm!$X$5+5),
 TeamForm!$B$4:$B$23, TeamForm!$AD$4:$AD$23),
INDEX(FixtureTicker!$B$24:$AM$43, MATCH($B41, FixtureTicker!$A$24:$A$43), PlayerForm!$X$5+5)="A",
_xlfn.XLOOKUP($E41, PlayerForm!$D$3:$D$394, PlayerForm!$R$3:$R$394)*
_xlfn.XLOOKUP(
INDEX(FixtureTicker!$B$3:$AM$22, MATCH($B41, FixtureTicker!$A$3:$A$22), PlayerForm!$X$5+5),
 TeamForm!$B$4:$B$23, TeamForm!$AB$4:$AB$23),
INDEX(FixtureTicker!$B$24:$AM$43, MATCH($B41, FixtureTicker!$A$24:$A$43), PlayerForm!$X$5+5)="BLANK",
0
)
),0)</f>
        <v>67.091397917246667</v>
      </c>
      <c r="J41" s="163" cm="1">
        <f t="array" ref="J41">IFERROR(0.01*SUM(
_xlfn.IFS(
INDEX(FixtureTicker!$B$24:$AM$43, MATCH($B41, FixtureTicker!$A$24:$A$43), PlayerForm!$X$5)="H",
_xlfn.XLOOKUP($E41, PlayerForm!$D$3:$D$394, PlayerForm!$Q$3:$Q$394)*
_xlfn.XLOOKUP(
INDEX(FixtureTicker!$B$3:$AM$22, MATCH($B41, FixtureTicker!$A$3:$A$22), PlayerForm!$X$5),
 TeamForm!$B$4:$B$23, TeamForm!$AD$4:$AD$23),
INDEX(FixtureTicker!$B$24:$AM$43, MATCH($B41, FixtureTicker!$A$24:$A$43), PlayerForm!$X$5)="A",
_xlfn.XLOOKUP($E41, PlayerForm!$D$3:$D$394, PlayerForm!$R$3:$R$394)*
_xlfn.XLOOKUP(
INDEX(FixtureTicker!$B$3:$AM$22, MATCH($B41, FixtureTicker!$A$3:$A$22), PlayerForm!$X$5),
 TeamForm!$B$4:$B$23, TeamForm!$AB$4:$AB$23),
INDEX(FixtureTicker!$B$24:$AM$43, MATCH($B41, FixtureTicker!$A$24:$A$43), PlayerForm!$X$5)="BLANK",
0
),
_xlfn.IFS(
INDEX(FixtureTicker!$B$24:$AM$43, MATCH($B41, FixtureTicker!$A$24:$A$43), PlayerForm!$X$5+1)="H",
_xlfn.XLOOKUP($E41, PlayerForm!$D$3:$D$394, PlayerForm!$Q$3:$Q$394)*
_xlfn.XLOOKUP(
INDEX(FixtureTicker!$B$3:$AM$22, MATCH($B41, FixtureTicker!$A$3:$A$22), PlayerForm!$X$5+1),
 TeamForm!$B$4:$B$23, TeamForm!$AD$4:$AD$23),
INDEX(FixtureTicker!$B$24:$AM$43, MATCH($B41, FixtureTicker!$A$24:$A$43), PlayerForm!$X$5+1)="A",
_xlfn.XLOOKUP($E41, PlayerForm!$D$3:$D$394, PlayerForm!$R$3:$R$394)*
_xlfn.XLOOKUP(
INDEX(FixtureTicker!$B$3:$AM$22, MATCH($B41, FixtureTicker!$A$3:$A$22), PlayerForm!$X$5+1),
 TeamForm!$B$4:$B$23, TeamForm!$AB$4:$AB$23),
INDEX(FixtureTicker!$B$24:$AM$43, MATCH($B41, FixtureTicker!$A$24:$A$43), PlayerForm!$X$5+1)="BLANK",
0
),
_xlfn.IFS(
INDEX(FixtureTicker!$B$24:$AM$43, MATCH($B41, FixtureTicker!$A$24:$A$43), PlayerForm!$X$5+2)="H",
_xlfn.XLOOKUP($E41, PlayerForm!$D$3:$D$394, PlayerForm!$Q$3:$Q$394)*
_xlfn.XLOOKUP(
INDEX(FixtureTicker!$B$3:$AM$22, MATCH($B41, FixtureTicker!$A$3:$A$22), PlayerForm!$X$5+2),
 TeamForm!$B$4:$B$23, TeamForm!$AD$4:$AD$23),
INDEX(FixtureTicker!$B$24:$AM$43, MATCH($B41, FixtureTicker!$A$24:$A$43), PlayerForm!$X$5+2)="A",
_xlfn.XLOOKUP($E41, PlayerForm!$D$3:$D$394, PlayerForm!$R$3:$R$394)*
_xlfn.XLOOKUP(
INDEX(FixtureTicker!$B$3:$AM$22, MATCH($B41, FixtureTicker!$A$3:$A$22), PlayerForm!$X$5+2),
 TeamForm!$B$4:$B$23, TeamForm!$AB$4:$AB$23),
INDEX(FixtureTicker!$B$24:$AM$43, MATCH($B41, FixtureTicker!$A$24:$A$43), PlayerForm!$X$5+2)="BLANK",
0
),
_xlfn.IFS(
INDEX(FixtureTicker!$B$24:$AM$43, MATCH($B41, FixtureTicker!$A$24:$A$43), PlayerForm!$X$5+3)="H",
_xlfn.XLOOKUP($E41, PlayerForm!$D$3:$D$394, PlayerForm!$Q$3:$Q$394)*
_xlfn.XLOOKUP(
INDEX(FixtureTicker!$B$3:$AM$22, MATCH($B41, FixtureTicker!$A$3:$A$22), PlayerForm!$X$5+3),
 TeamForm!$B$4:$B$23, TeamForm!$AD$4:$AD$23),
INDEX(FixtureTicker!$B$24:$AM$43, MATCH($B41, FixtureTicker!$A$24:$A$43), PlayerForm!$X$5+3)="A",
_xlfn.XLOOKUP($E41, PlayerForm!$D$3:$D$394, PlayerForm!$R$3:$R$394)*
_xlfn.XLOOKUP(
INDEX(FixtureTicker!$B$3:$AM$22, MATCH($B41, FixtureTicker!$A$3:$A$22), PlayerForm!$X$5+3),
 TeamForm!$B$4:$B$23, TeamForm!$AB$4:$AB$23),
INDEX(FixtureTicker!$B$24:$AM$43, MATCH($B41, FixtureTicker!$A$24:$A$43), PlayerForm!$X$5+3)="BLANK",
0
),
_xlfn.IFS(
INDEX(FixtureTicker!$B$24:$AM$43, MATCH($B41, FixtureTicker!$A$24:$A$43), PlayerForm!$X$5+4)="H",
_xlfn.XLOOKUP($E41, PlayerForm!$D$3:$D$394, PlayerForm!$Q$3:$Q$394)*
_xlfn.XLOOKUP(
INDEX(FixtureTicker!$B$3:$AM$22, MATCH($B41, FixtureTicker!$A$3:$A$22), PlayerForm!$X$5+4),
 TeamForm!$B$4:$B$23, TeamForm!$AD$4:$AD$23),
INDEX(FixtureTicker!$B$24:$AM$43, MATCH($B41, FixtureTicker!$A$24:$A$43), PlayerForm!$X$5+4)="A",
_xlfn.XLOOKUP($E41, PlayerForm!$D$3:$D$394, PlayerForm!$R$3:$R$394)*
_xlfn.XLOOKUP(
INDEX(FixtureTicker!$B$3:$AM$22, MATCH($B41, FixtureTicker!$A$3:$A$22), PlayerForm!$X$5+4),
 TeamForm!$B$4:$B$23, TeamForm!$AB$4:$AB$23),
INDEX(FixtureTicker!$B$24:$AM$43, MATCH($B41, FixtureTicker!$A$24:$A$43), PlayerForm!$X$5+4)="BLANK",
0
),
_xlfn.IFS(
INDEX(FixtureTicker!$B$24:$AM$43, MATCH($B41, FixtureTicker!$A$24:$A$43), PlayerForm!$X$5+5)="H",
_xlfn.XLOOKUP($E41, PlayerForm!$D$3:$D$394, PlayerForm!$Q$3:$Q$394)*
_xlfn.XLOOKUP(
INDEX(FixtureTicker!$B$3:$AM$22, MATCH($B41, FixtureTicker!$A$3:$A$22), PlayerForm!$X$5+5),
 TeamForm!$B$4:$B$23, TeamForm!$AD$4:$AD$23),
INDEX(FixtureTicker!$B$24:$AM$43, MATCH($B41, FixtureTicker!$A$24:$A$43), PlayerForm!$X$5+5)="A",
_xlfn.XLOOKUP($E41, PlayerForm!$D$3:$D$394, PlayerForm!$R$3:$R$394)*
_xlfn.XLOOKUP(
INDEX(FixtureTicker!$B$3:$AM$22, MATCH($B41, FixtureTicker!$A$3:$A$22), PlayerForm!$X$5+5),
 TeamForm!$B$4:$B$23, TeamForm!$AB$4:$AB$23),
INDEX(FixtureTicker!$B$24:$AM$43, MATCH($B41, FixtureTicker!$A$24:$A$43), PlayerForm!$X$5+5)="BLANK",
0
),
_xlfn.IFS(
INDEX(FixtureTicker!$B$24:$AM$43, MATCH($B41, FixtureTicker!$A$24:$A$43), PlayerForm!$X$5+6)="H",
_xlfn.XLOOKUP($E41, PlayerForm!$D$3:$D$394, PlayerForm!$Q$3:$Q$394)*
_xlfn.XLOOKUP(
INDEX(FixtureTicker!$B$3:$AM$22, MATCH($B41, FixtureTicker!$A$3:$A$22), PlayerForm!$X$5+6),
 TeamForm!$B$4:$B$23, TeamForm!$AD$4:$AD$23),
INDEX(FixtureTicker!$B$24:$AM$43, MATCH($B41, FixtureTicker!$A$24:$A$43), PlayerForm!$X$5+6)="A",
_xlfn.XLOOKUP($E41, PlayerForm!$D$3:$D$394, PlayerForm!$R$3:$R$394)*
_xlfn.XLOOKUP(
INDEX(FixtureTicker!$B$3:$AM$22, MATCH($B41, FixtureTicker!$A$3:$A$22), PlayerForm!$X$5+6),
 TeamForm!$B$4:$B$23, TeamForm!$AB$4:$AB$23),
INDEX(FixtureTicker!$B$24:$AM$43, MATCH($B41, FixtureTicker!$A$24:$A$43), PlayerForm!$X$5+6)="BLANK",
0
),
_xlfn.IFS(
INDEX(FixtureTicker!$B$24:$AM$43, MATCH($B41, FixtureTicker!$A$24:$A$43), PlayerForm!$X$5+7)="H",
_xlfn.XLOOKUP($E41, PlayerForm!$D$3:$D$394, PlayerForm!$Q$3:$Q$394)*
_xlfn.XLOOKUP(
INDEX(FixtureTicker!$B$3:$AM$22, MATCH($B41, FixtureTicker!$A$3:$A$22), PlayerForm!$X$5+7),
 TeamForm!$B$4:$B$23, TeamForm!$AD$4:$AD$23),
INDEX(FixtureTicker!$B$24:$AM$43, MATCH($B41, FixtureTicker!$A$24:$A$43), PlayerForm!$X$5+7)="A",
_xlfn.XLOOKUP($E41, PlayerForm!$D$3:$D$394, PlayerForm!$R$3:$R$394)*
_xlfn.XLOOKUP(
INDEX(FixtureTicker!$B$3:$AM$22, MATCH($B41, FixtureTicker!$A$3:$A$22), PlayerForm!$X$5+7),
 TeamForm!$B$4:$B$23, TeamForm!$AB$4:$AB$23),
INDEX(FixtureTicker!$B$24:$AM$43, MATCH($B41, FixtureTicker!$A$24:$A$43), PlayerForm!$X$5+7)="BLANK",
0
)
),0)</f>
        <v>90.651949073435702</v>
      </c>
    </row>
    <row r="42" spans="1:10">
      <c r="A42" s="55">
        <v>17</v>
      </c>
      <c r="B42" s="55" t="str">
        <f>_xlfn.XLOOKUP($A42, PlayerData!$B$3:$B$394, PlayerData!C$3:C$394)</f>
        <v>BUR</v>
      </c>
      <c r="C42" s="55" t="str">
        <f>_xlfn.XLOOKUP($A42, PlayerData!$B$3:$B$394, PlayerData!D$3:D$394)</f>
        <v>F</v>
      </c>
      <c r="D42" s="55">
        <f>_xlfn.XLOOKUP($A42, PlayerData!$B:$B, PlayerData!F:F,,,-1)</f>
        <v>6.5</v>
      </c>
      <c r="E42" s="31" t="str">
        <f>_xlfn.XLOOKUP($A42, PlayerData!$B$3:$B$394, PlayerData!E$3:E$394)</f>
        <v>Wood</v>
      </c>
      <c r="F42" s="164" cm="1">
        <f t="array" ref="F42">IFERROR(0.01*_xlfn.IFS(
INDEX(FixtureTicker!$B$24:$AM$43, MATCH($B42, FixtureTicker!$A$24:$A$43, 0), PlayerForm!$X$5)="H",
_xlfn.XLOOKUP($E42, PlayerForm!$D$3:$D$394, PlayerForm!$Q$3:$Q$394)*
_xlfn.XLOOKUP(
INDEX(FixtureTicker!$B$3:$AM$22, MATCH($B42, FixtureTicker!$A$3:$A$22,0), PlayerForm!$X$5),
 TeamForm!$B$4:$B$23, TeamForm!$AD$4:$AD$23),
INDEX(FixtureTicker!$B$24:$AM$43, MATCH($B42, FixtureTicker!$A$24:$A$43,0), PlayerForm!$X$5)="A",
_xlfn.XLOOKUP($E42, PlayerForm!$D$3:$D$394, PlayerForm!$R$3:$R$394)*
_xlfn.XLOOKUP(
INDEX(FixtureTicker!$B$3:$AM$22, MATCH($B42, FixtureTicker!$A$3:$A$22,0), PlayerForm!$X$5),
 TeamForm!$B$4:$B$23, TeamForm!$AB$4:$AB$23),
INDEX(FixtureTicker!$B$24:$AM$43, MATCH($B42, FixtureTicker!$A$24:$A$43,0), PlayerForm!$X$5)="BLANK",
0),0)</f>
        <v>0</v>
      </c>
      <c r="G42" s="163" cm="1">
        <f t="array" ref="G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
),0)</f>
        <v>6.9151408123431581</v>
      </c>
      <c r="H42" s="163" cm="1">
        <f t="array" ref="H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),
_xlfn.IFS(
INDEX(FixtureTicker!$B$24:$AM$43, MATCH($B42, FixtureTicker!$A$24:$A$43), PlayerForm!$X$5+2)="H",
_xlfn.XLOOKUP($E42, PlayerForm!$D$3:$D$394, PlayerForm!$Q$3:$Q$394)*
_xlfn.XLOOKUP(
INDEX(FixtureTicker!$B$3:$AM$22, MATCH($B42, FixtureTicker!$A$3:$A$22), PlayerForm!$X$5+2),
 TeamForm!$B$4:$B$23, TeamForm!$AD$4:$AD$23),
INDEX(FixtureTicker!$B$24:$AM$43, MATCH($B42, FixtureTicker!$A$24:$A$43), PlayerForm!$X$5+2)="A",
_xlfn.XLOOKUP($E42, PlayerForm!$D$3:$D$394, PlayerForm!$R$3:$R$394)*
_xlfn.XLOOKUP(
INDEX(FixtureTicker!$B$3:$AM$22, MATCH($B42, FixtureTicker!$A$3:$A$22), PlayerForm!$X$5+2),
 TeamForm!$B$4:$B$23, TeamForm!$AB$4:$AB$23),
INDEX(FixtureTicker!$B$24:$AM$43, MATCH($B42, FixtureTicker!$A$24:$A$43), PlayerForm!$X$5+2)="BLANK",
0
),
_xlfn.IFS(
INDEX(FixtureTicker!$B$24:$AM$43, MATCH($B42, FixtureTicker!$A$24:$A$43), PlayerForm!$X$5+3)="H",
_xlfn.XLOOKUP($E42, PlayerForm!$D$3:$D$394, PlayerForm!$Q$3:$Q$394)*
_xlfn.XLOOKUP(
INDEX(FixtureTicker!$B$3:$AM$22, MATCH($B42, FixtureTicker!$A$3:$A$22), PlayerForm!$X$5+3),
 TeamForm!$B$4:$B$23, TeamForm!$AD$4:$AD$23),
INDEX(FixtureTicker!$B$24:$AM$43, MATCH($B42, FixtureTicker!$A$24:$A$43), PlayerForm!$X$5+3)="A",
_xlfn.XLOOKUP($E42, PlayerForm!$D$3:$D$394, PlayerForm!$R$3:$R$394)*
_xlfn.XLOOKUP(
INDEX(FixtureTicker!$B$3:$AM$22, MATCH($B42, FixtureTicker!$A$3:$A$22), PlayerForm!$X$5+3),
 TeamForm!$B$4:$B$23, TeamForm!$AB$4:$AB$23),
INDEX(FixtureTicker!$B$24:$AM$43, MATCH($B42, FixtureTicker!$A$24:$A$43), PlayerForm!$X$5+3)="BLANK",
0
)
),0)</f>
        <v>33.572146211398412</v>
      </c>
      <c r="I42" s="163" cm="1">
        <f t="array" ref="I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),
_xlfn.IFS(
INDEX(FixtureTicker!$B$24:$AM$43, MATCH($B42, FixtureTicker!$A$24:$A$43), PlayerForm!$X$5+2)="H",
_xlfn.XLOOKUP($E42, PlayerForm!$D$3:$D$394, PlayerForm!$Q$3:$Q$394)*
_xlfn.XLOOKUP(
INDEX(FixtureTicker!$B$3:$AM$22, MATCH($B42, FixtureTicker!$A$3:$A$22), PlayerForm!$X$5+2),
 TeamForm!$B$4:$B$23, TeamForm!$AD$4:$AD$23),
INDEX(FixtureTicker!$B$24:$AM$43, MATCH($B42, FixtureTicker!$A$24:$A$43), PlayerForm!$X$5+2)="A",
_xlfn.XLOOKUP($E42, PlayerForm!$D$3:$D$394, PlayerForm!$R$3:$R$394)*
_xlfn.XLOOKUP(
INDEX(FixtureTicker!$B$3:$AM$22, MATCH($B42, FixtureTicker!$A$3:$A$22), PlayerForm!$X$5+2),
 TeamForm!$B$4:$B$23, TeamForm!$AB$4:$AB$23),
INDEX(FixtureTicker!$B$24:$AM$43, MATCH($B42, FixtureTicker!$A$24:$A$43), PlayerForm!$X$5+2)="BLANK",
0
),
_xlfn.IFS(
INDEX(FixtureTicker!$B$24:$AM$43, MATCH($B42, FixtureTicker!$A$24:$A$43), PlayerForm!$X$5+3)="H",
_xlfn.XLOOKUP($E42, PlayerForm!$D$3:$D$394, PlayerForm!$Q$3:$Q$394)*
_xlfn.XLOOKUP(
INDEX(FixtureTicker!$B$3:$AM$22, MATCH($B42, FixtureTicker!$A$3:$A$22), PlayerForm!$X$5+3),
 TeamForm!$B$4:$B$23, TeamForm!$AD$4:$AD$23),
INDEX(FixtureTicker!$B$24:$AM$43, MATCH($B42, FixtureTicker!$A$24:$A$43), PlayerForm!$X$5+3)="A",
_xlfn.XLOOKUP($E42, PlayerForm!$D$3:$D$394, PlayerForm!$R$3:$R$394)*
_xlfn.XLOOKUP(
INDEX(FixtureTicker!$B$3:$AM$22, MATCH($B42, FixtureTicker!$A$3:$A$22), PlayerForm!$X$5+3),
 TeamForm!$B$4:$B$23, TeamForm!$AB$4:$AB$23),
INDEX(FixtureTicker!$B$24:$AM$43, MATCH($B42, FixtureTicker!$A$24:$A$43), PlayerForm!$X$5+3)="BLANK",
0
),
_xlfn.IFS(
INDEX(FixtureTicker!$B$24:$AM$43, MATCH($B42, FixtureTicker!$A$24:$A$43), PlayerForm!$X$5+4)="H",
_xlfn.XLOOKUP($E42, PlayerForm!$D$3:$D$394, PlayerForm!$Q$3:$Q$394)*
_xlfn.XLOOKUP(
INDEX(FixtureTicker!$B$3:$AM$22, MATCH($B42, FixtureTicker!$A$3:$A$22), PlayerForm!$X$5+4),
 TeamForm!$B$4:$B$23, TeamForm!$AD$4:$AD$23),
INDEX(FixtureTicker!$B$24:$AM$43, MATCH($B42, FixtureTicker!$A$24:$A$43), PlayerForm!$X$5+4)="A",
_xlfn.XLOOKUP($E42, PlayerForm!$D$3:$D$394, PlayerForm!$R$3:$R$394)*
_xlfn.XLOOKUP(
INDEX(FixtureTicker!$B$3:$AM$22, MATCH($B42, FixtureTicker!$A$3:$A$22), PlayerForm!$X$5+4),
 TeamForm!$B$4:$B$23, TeamForm!$AB$4:$AB$23),
INDEX(FixtureTicker!$B$24:$AM$43, MATCH($B42, FixtureTicker!$A$24:$A$43), PlayerForm!$X$5+4)="BLANK",
0
),
_xlfn.IFS(
INDEX(FixtureTicker!$B$24:$AM$43, MATCH($B42, FixtureTicker!$A$24:$A$43), PlayerForm!$X$5+5)="H",
_xlfn.XLOOKUP($E42, PlayerForm!$D$3:$D$394, PlayerForm!$Q$3:$Q$394)*
_xlfn.XLOOKUP(
INDEX(FixtureTicker!$B$3:$AM$22, MATCH($B42, FixtureTicker!$A$3:$A$22), PlayerForm!$X$5+5),
 TeamForm!$B$4:$B$23, TeamForm!$AD$4:$AD$23),
INDEX(FixtureTicker!$B$24:$AM$43, MATCH($B42, FixtureTicker!$A$24:$A$43), PlayerForm!$X$5+5)="A",
_xlfn.XLOOKUP($E42, PlayerForm!$D$3:$D$394, PlayerForm!$R$3:$R$394)*
_xlfn.XLOOKUP(
INDEX(FixtureTicker!$B$3:$AM$22, MATCH($B42, FixtureTicker!$A$3:$A$22), PlayerForm!$X$5+5),
 TeamForm!$B$4:$B$23, TeamForm!$AB$4:$AB$23),
INDEX(FixtureTicker!$B$24:$AM$43, MATCH($B42, FixtureTicker!$A$24:$A$43), PlayerForm!$X$5+5)="BLANK",
0
)
),0)</f>
        <v>66.164909178662668</v>
      </c>
      <c r="J42" s="163" cm="1">
        <f t="array" ref="J42">IFERROR(0.01*SUM(
_xlfn.IFS(
INDEX(FixtureTicker!$B$24:$AM$43, MATCH($B42, FixtureTicker!$A$24:$A$43), PlayerForm!$X$5)="H",
_xlfn.XLOOKUP($E42, PlayerForm!$D$3:$D$394, PlayerForm!$Q$3:$Q$394)*
_xlfn.XLOOKUP(
INDEX(FixtureTicker!$B$3:$AM$22, MATCH($B42, FixtureTicker!$A$3:$A$22), PlayerForm!$X$5),
 TeamForm!$B$4:$B$23, TeamForm!$AD$4:$AD$23),
INDEX(FixtureTicker!$B$24:$AM$43, MATCH($B42, FixtureTicker!$A$24:$A$43), PlayerForm!$X$5)="A",
_xlfn.XLOOKUP($E42, PlayerForm!$D$3:$D$394, PlayerForm!$R$3:$R$394)*
_xlfn.XLOOKUP(
INDEX(FixtureTicker!$B$3:$AM$22, MATCH($B42, FixtureTicker!$A$3:$A$22), PlayerForm!$X$5),
 TeamForm!$B$4:$B$23, TeamForm!$AB$4:$AB$23),
INDEX(FixtureTicker!$B$24:$AM$43, MATCH($B42, FixtureTicker!$A$24:$A$43), PlayerForm!$X$5)="BLANK",
0
),
_xlfn.IFS(
INDEX(FixtureTicker!$B$24:$AM$43, MATCH($B42, FixtureTicker!$A$24:$A$43), PlayerForm!$X$5+1)="H",
_xlfn.XLOOKUP($E42, PlayerForm!$D$3:$D$394, PlayerForm!$Q$3:$Q$394)*
_xlfn.XLOOKUP(
INDEX(FixtureTicker!$B$3:$AM$22, MATCH($B42, FixtureTicker!$A$3:$A$22), PlayerForm!$X$5+1),
 TeamForm!$B$4:$B$23, TeamForm!$AD$4:$AD$23),
INDEX(FixtureTicker!$B$24:$AM$43, MATCH($B42, FixtureTicker!$A$24:$A$43), PlayerForm!$X$5+1)="A",
_xlfn.XLOOKUP($E42, PlayerForm!$D$3:$D$394, PlayerForm!$R$3:$R$394)*
_xlfn.XLOOKUP(
INDEX(FixtureTicker!$B$3:$AM$22, MATCH($B42, FixtureTicker!$A$3:$A$22), PlayerForm!$X$5+1),
 TeamForm!$B$4:$B$23, TeamForm!$AB$4:$AB$23),
INDEX(FixtureTicker!$B$24:$AM$43, MATCH($B42, FixtureTicker!$A$24:$A$43), PlayerForm!$X$5+1)="BLANK",
0
),
_xlfn.IFS(
INDEX(FixtureTicker!$B$24:$AM$43, MATCH($B42, FixtureTicker!$A$24:$A$43), PlayerForm!$X$5+2)="H",
_xlfn.XLOOKUP($E42, PlayerForm!$D$3:$D$394, PlayerForm!$Q$3:$Q$394)*
_xlfn.XLOOKUP(
INDEX(FixtureTicker!$B$3:$AM$22, MATCH($B42, FixtureTicker!$A$3:$A$22), PlayerForm!$X$5+2),
 TeamForm!$B$4:$B$23, TeamForm!$AD$4:$AD$23),
INDEX(FixtureTicker!$B$24:$AM$43, MATCH($B42, FixtureTicker!$A$24:$A$43), PlayerForm!$X$5+2)="A",
_xlfn.XLOOKUP($E42, PlayerForm!$D$3:$D$394, PlayerForm!$R$3:$R$394)*
_xlfn.XLOOKUP(
INDEX(FixtureTicker!$B$3:$AM$22, MATCH($B42, FixtureTicker!$A$3:$A$22), PlayerForm!$X$5+2),
 TeamForm!$B$4:$B$23, TeamForm!$AB$4:$AB$23),
INDEX(FixtureTicker!$B$24:$AM$43, MATCH($B42, FixtureTicker!$A$24:$A$43), PlayerForm!$X$5+2)="BLANK",
0
),
_xlfn.IFS(
INDEX(FixtureTicker!$B$24:$AM$43, MATCH($B42, FixtureTicker!$A$24:$A$43), PlayerForm!$X$5+3)="H",
_xlfn.XLOOKUP($E42, PlayerForm!$D$3:$D$394, PlayerForm!$Q$3:$Q$394)*
_xlfn.XLOOKUP(
INDEX(FixtureTicker!$B$3:$AM$22, MATCH($B42, FixtureTicker!$A$3:$A$22), PlayerForm!$X$5+3),
 TeamForm!$B$4:$B$23, TeamForm!$AD$4:$AD$23),
INDEX(FixtureTicker!$B$24:$AM$43, MATCH($B42, FixtureTicker!$A$24:$A$43), PlayerForm!$X$5+3)="A",
_xlfn.XLOOKUP($E42, PlayerForm!$D$3:$D$394, PlayerForm!$R$3:$R$394)*
_xlfn.XLOOKUP(
INDEX(FixtureTicker!$B$3:$AM$22, MATCH($B42, FixtureTicker!$A$3:$A$22), PlayerForm!$X$5+3),
 TeamForm!$B$4:$B$23, TeamForm!$AB$4:$AB$23),
INDEX(FixtureTicker!$B$24:$AM$43, MATCH($B42, FixtureTicker!$A$24:$A$43), PlayerForm!$X$5+3)="BLANK",
0
),
_xlfn.IFS(
INDEX(FixtureTicker!$B$24:$AM$43, MATCH($B42, FixtureTicker!$A$24:$A$43), PlayerForm!$X$5+4)="H",
_xlfn.XLOOKUP($E42, PlayerForm!$D$3:$D$394, PlayerForm!$Q$3:$Q$394)*
_xlfn.XLOOKUP(
INDEX(FixtureTicker!$B$3:$AM$22, MATCH($B42, FixtureTicker!$A$3:$A$22), PlayerForm!$X$5+4),
 TeamForm!$B$4:$B$23, TeamForm!$AD$4:$AD$23),
INDEX(FixtureTicker!$B$24:$AM$43, MATCH($B42, FixtureTicker!$A$24:$A$43), PlayerForm!$X$5+4)="A",
_xlfn.XLOOKUP($E42, PlayerForm!$D$3:$D$394, PlayerForm!$R$3:$R$394)*
_xlfn.XLOOKUP(
INDEX(FixtureTicker!$B$3:$AM$22, MATCH($B42, FixtureTicker!$A$3:$A$22), PlayerForm!$X$5+4),
 TeamForm!$B$4:$B$23, TeamForm!$AB$4:$AB$23),
INDEX(FixtureTicker!$B$24:$AM$43, MATCH($B42, FixtureTicker!$A$24:$A$43), PlayerForm!$X$5+4)="BLANK",
0
),
_xlfn.IFS(
INDEX(FixtureTicker!$B$24:$AM$43, MATCH($B42, FixtureTicker!$A$24:$A$43), PlayerForm!$X$5+5)="H",
_xlfn.XLOOKUP($E42, PlayerForm!$D$3:$D$394, PlayerForm!$Q$3:$Q$394)*
_xlfn.XLOOKUP(
INDEX(FixtureTicker!$B$3:$AM$22, MATCH($B42, FixtureTicker!$A$3:$A$22), PlayerForm!$X$5+5),
 TeamForm!$B$4:$B$23, TeamForm!$AD$4:$AD$23),
INDEX(FixtureTicker!$B$24:$AM$43, MATCH($B42, FixtureTicker!$A$24:$A$43), PlayerForm!$X$5+5)="A",
_xlfn.XLOOKUP($E42, PlayerForm!$D$3:$D$394, PlayerForm!$R$3:$R$394)*
_xlfn.XLOOKUP(
INDEX(FixtureTicker!$B$3:$AM$22, MATCH($B42, FixtureTicker!$A$3:$A$22), PlayerForm!$X$5+5),
 TeamForm!$B$4:$B$23, TeamForm!$AB$4:$AB$23),
INDEX(FixtureTicker!$B$24:$AM$43, MATCH($B42, FixtureTicker!$A$24:$A$43), PlayerForm!$X$5+5)="BLANK",
0
),
_xlfn.IFS(
INDEX(FixtureTicker!$B$24:$AM$43, MATCH($B42, FixtureTicker!$A$24:$A$43), PlayerForm!$X$5+6)="H",
_xlfn.XLOOKUP($E42, PlayerForm!$D$3:$D$394, PlayerForm!$Q$3:$Q$394)*
_xlfn.XLOOKUP(
INDEX(FixtureTicker!$B$3:$AM$22, MATCH($B42, FixtureTicker!$A$3:$A$22), PlayerForm!$X$5+6),
 TeamForm!$B$4:$B$23, TeamForm!$AD$4:$AD$23),
INDEX(FixtureTicker!$B$24:$AM$43, MATCH($B42, FixtureTicker!$A$24:$A$43), PlayerForm!$X$5+6)="A",
_xlfn.XLOOKUP($E42, PlayerForm!$D$3:$D$394, PlayerForm!$R$3:$R$394)*
_xlfn.XLOOKUP(
INDEX(FixtureTicker!$B$3:$AM$22, MATCH($B42, FixtureTicker!$A$3:$A$22), PlayerForm!$X$5+6),
 TeamForm!$B$4:$B$23, TeamForm!$AB$4:$AB$23),
INDEX(FixtureTicker!$B$24:$AM$43, MATCH($B42, FixtureTicker!$A$24:$A$43), PlayerForm!$X$5+6)="BLANK",
0
),
_xlfn.IFS(
INDEX(FixtureTicker!$B$24:$AM$43, MATCH($B42, FixtureTicker!$A$24:$A$43), PlayerForm!$X$5+7)="H",
_xlfn.XLOOKUP($E42, PlayerForm!$D$3:$D$394, PlayerForm!$Q$3:$Q$394)*
_xlfn.XLOOKUP(
INDEX(FixtureTicker!$B$3:$AM$22, MATCH($B42, FixtureTicker!$A$3:$A$22), PlayerForm!$X$5+7),
 TeamForm!$B$4:$B$23, TeamForm!$AD$4:$AD$23),
INDEX(FixtureTicker!$B$24:$AM$43, MATCH($B42, FixtureTicker!$A$24:$A$43), PlayerForm!$X$5+7)="A",
_xlfn.XLOOKUP($E42, PlayerForm!$D$3:$D$394, PlayerForm!$R$3:$R$394)*
_xlfn.XLOOKUP(
INDEX(FixtureTicker!$B$3:$AM$22, MATCH($B42, FixtureTicker!$A$3:$A$22), PlayerForm!$X$5+7),
 TeamForm!$B$4:$B$23, TeamForm!$AB$4:$AB$23),
INDEX(FixtureTicker!$B$24:$AM$43, MATCH($B42, FixtureTicker!$A$24:$A$43), PlayerForm!$X$5+7)="BLANK",
0
)
),0)</f>
        <v>101.91893331997518</v>
      </c>
    </row>
    <row r="43" spans="1:10">
      <c r="A43" s="55">
        <v>18</v>
      </c>
      <c r="B43" s="55" t="str">
        <f>_xlfn.XLOOKUP($A43, PlayerData!$B$3:$B$394, PlayerData!C$3:C$394)</f>
        <v>WHU</v>
      </c>
      <c r="C43" s="55" t="str">
        <f>_xlfn.XLOOKUP($A43, PlayerData!$B$3:$B$394, PlayerData!D$3:D$394)</f>
        <v>F</v>
      </c>
      <c r="D43" s="55">
        <f>_xlfn.XLOOKUP($A43, PlayerData!$B:$B, PlayerData!F:F,,,-1)</f>
        <v>6.5</v>
      </c>
      <c r="E43" s="31" t="str">
        <f>_xlfn.XLOOKUP($A43, PlayerData!$B$3:$B$394, PlayerData!E$3:E$394)</f>
        <v>Haller</v>
      </c>
      <c r="F43" s="164" cm="1">
        <f t="array" ref="F43">IFERROR(0.01*_xlfn.IFS(
INDEX(FixtureTicker!$B$24:$AM$43, MATCH($B43, FixtureTicker!$A$24:$A$43, 0), PlayerForm!$X$5)="H",
_xlfn.XLOOKUP($E43, PlayerForm!$D$3:$D$394, PlayerForm!$Q$3:$Q$394)*
_xlfn.XLOOKUP(
INDEX(FixtureTicker!$B$3:$AM$22, MATCH($B43, FixtureTicker!$A$3:$A$22,0), PlayerForm!$X$5),
 TeamForm!$B$4:$B$23, TeamForm!$AD$4:$AD$23),
INDEX(FixtureTicker!$B$24:$AM$43, MATCH($B43, FixtureTicker!$A$24:$A$43,0), PlayerForm!$X$5)="A",
_xlfn.XLOOKUP($E43, PlayerForm!$D$3:$D$394, PlayerForm!$R$3:$R$394)*
_xlfn.XLOOKUP(
INDEX(FixtureTicker!$B$3:$AM$22, MATCH($B43, FixtureTicker!$A$3:$A$22,0), PlayerForm!$X$5),
 TeamForm!$B$4:$B$23, TeamForm!$AB$4:$AB$23),
INDEX(FixtureTicker!$B$24:$AM$43, MATCH($B43, FixtureTicker!$A$24:$A$43,0), PlayerForm!$X$5)="BLANK",
0),0)</f>
        <v>18.972570160139536</v>
      </c>
      <c r="G43" s="163" cm="1">
        <f t="array" ref="G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
),0)</f>
        <v>29.823259790237508</v>
      </c>
      <c r="H43" s="163" cm="1">
        <f t="array" ref="H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),
_xlfn.IFS(
INDEX(FixtureTicker!$B$24:$AM$43, MATCH($B43, FixtureTicker!$A$24:$A$43), PlayerForm!$X$5+2)="H",
_xlfn.XLOOKUP($E43, PlayerForm!$D$3:$D$394, PlayerForm!$Q$3:$Q$394)*
_xlfn.XLOOKUP(
INDEX(FixtureTicker!$B$3:$AM$22, MATCH($B43, FixtureTicker!$A$3:$A$22), PlayerForm!$X$5+2),
 TeamForm!$B$4:$B$23, TeamForm!$AD$4:$AD$23),
INDEX(FixtureTicker!$B$24:$AM$43, MATCH($B43, FixtureTicker!$A$24:$A$43), PlayerForm!$X$5+2)="A",
_xlfn.XLOOKUP($E43, PlayerForm!$D$3:$D$394, PlayerForm!$R$3:$R$394)*
_xlfn.XLOOKUP(
INDEX(FixtureTicker!$B$3:$AM$22, MATCH($B43, FixtureTicker!$A$3:$A$22), PlayerForm!$X$5+2),
 TeamForm!$B$4:$B$23, TeamForm!$AB$4:$AB$23),
INDEX(FixtureTicker!$B$24:$AM$43, MATCH($B43, FixtureTicker!$A$24:$A$43), PlayerForm!$X$5+2)="BLANK",
0
),
_xlfn.IFS(
INDEX(FixtureTicker!$B$24:$AM$43, MATCH($B43, FixtureTicker!$A$24:$A$43), PlayerForm!$X$5+3)="H",
_xlfn.XLOOKUP($E43, PlayerForm!$D$3:$D$394, PlayerForm!$Q$3:$Q$394)*
_xlfn.XLOOKUP(
INDEX(FixtureTicker!$B$3:$AM$22, MATCH($B43, FixtureTicker!$A$3:$A$22), PlayerForm!$X$5+3),
 TeamForm!$B$4:$B$23, TeamForm!$AD$4:$AD$23),
INDEX(FixtureTicker!$B$24:$AM$43, MATCH($B43, FixtureTicker!$A$24:$A$43), PlayerForm!$X$5+3)="A",
_xlfn.XLOOKUP($E43, PlayerForm!$D$3:$D$394, PlayerForm!$R$3:$R$394)*
_xlfn.XLOOKUP(
INDEX(FixtureTicker!$B$3:$AM$22, MATCH($B43, FixtureTicker!$A$3:$A$22), PlayerForm!$X$5+3),
 TeamForm!$B$4:$B$23, TeamForm!$AB$4:$AB$23),
INDEX(FixtureTicker!$B$24:$AM$43, MATCH($B43, FixtureTicker!$A$24:$A$43), PlayerForm!$X$5+3)="BLANK",
0
)
),0)</f>
        <v>48.484853894537281</v>
      </c>
      <c r="I43" s="163" cm="1">
        <f t="array" ref="I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),
_xlfn.IFS(
INDEX(FixtureTicker!$B$24:$AM$43, MATCH($B43, FixtureTicker!$A$24:$A$43), PlayerForm!$X$5+2)="H",
_xlfn.XLOOKUP($E43, PlayerForm!$D$3:$D$394, PlayerForm!$Q$3:$Q$394)*
_xlfn.XLOOKUP(
INDEX(FixtureTicker!$B$3:$AM$22, MATCH($B43, FixtureTicker!$A$3:$A$22), PlayerForm!$X$5+2),
 TeamForm!$B$4:$B$23, TeamForm!$AD$4:$AD$23),
INDEX(FixtureTicker!$B$24:$AM$43, MATCH($B43, FixtureTicker!$A$24:$A$43), PlayerForm!$X$5+2)="A",
_xlfn.XLOOKUP($E43, PlayerForm!$D$3:$D$394, PlayerForm!$R$3:$R$394)*
_xlfn.XLOOKUP(
INDEX(FixtureTicker!$B$3:$AM$22, MATCH($B43, FixtureTicker!$A$3:$A$22), PlayerForm!$X$5+2),
 TeamForm!$B$4:$B$23, TeamForm!$AB$4:$AB$23),
INDEX(FixtureTicker!$B$24:$AM$43, MATCH($B43, FixtureTicker!$A$24:$A$43), PlayerForm!$X$5+2)="BLANK",
0
),
_xlfn.IFS(
INDEX(FixtureTicker!$B$24:$AM$43, MATCH($B43, FixtureTicker!$A$24:$A$43), PlayerForm!$X$5+3)="H",
_xlfn.XLOOKUP($E43, PlayerForm!$D$3:$D$394, PlayerForm!$Q$3:$Q$394)*
_xlfn.XLOOKUP(
INDEX(FixtureTicker!$B$3:$AM$22, MATCH($B43, FixtureTicker!$A$3:$A$22), PlayerForm!$X$5+3),
 TeamForm!$B$4:$B$23, TeamForm!$AD$4:$AD$23),
INDEX(FixtureTicker!$B$24:$AM$43, MATCH($B43, FixtureTicker!$A$24:$A$43), PlayerForm!$X$5+3)="A",
_xlfn.XLOOKUP($E43, PlayerForm!$D$3:$D$394, PlayerForm!$R$3:$R$394)*
_xlfn.XLOOKUP(
INDEX(FixtureTicker!$B$3:$AM$22, MATCH($B43, FixtureTicker!$A$3:$A$22), PlayerForm!$X$5+3),
 TeamForm!$B$4:$B$23, TeamForm!$AB$4:$AB$23),
INDEX(FixtureTicker!$B$24:$AM$43, MATCH($B43, FixtureTicker!$A$24:$A$43), PlayerForm!$X$5+3)="BLANK",
0
),
_xlfn.IFS(
INDEX(FixtureTicker!$B$24:$AM$43, MATCH($B43, FixtureTicker!$A$24:$A$43), PlayerForm!$X$5+4)="H",
_xlfn.XLOOKUP($E43, PlayerForm!$D$3:$D$394, PlayerForm!$Q$3:$Q$394)*
_xlfn.XLOOKUP(
INDEX(FixtureTicker!$B$3:$AM$22, MATCH($B43, FixtureTicker!$A$3:$A$22), PlayerForm!$X$5+4),
 TeamForm!$B$4:$B$23, TeamForm!$AD$4:$AD$23),
INDEX(FixtureTicker!$B$24:$AM$43, MATCH($B43, FixtureTicker!$A$24:$A$43), PlayerForm!$X$5+4)="A",
_xlfn.XLOOKUP($E43, PlayerForm!$D$3:$D$394, PlayerForm!$R$3:$R$394)*
_xlfn.XLOOKUP(
INDEX(FixtureTicker!$B$3:$AM$22, MATCH($B43, FixtureTicker!$A$3:$A$22), PlayerForm!$X$5+4),
 TeamForm!$B$4:$B$23, TeamForm!$AB$4:$AB$23),
INDEX(FixtureTicker!$B$24:$AM$43, MATCH($B43, FixtureTicker!$A$24:$A$43), PlayerForm!$X$5+4)="BLANK",
0
),
_xlfn.IFS(
INDEX(FixtureTicker!$B$24:$AM$43, MATCH($B43, FixtureTicker!$A$24:$A$43), PlayerForm!$X$5+5)="H",
_xlfn.XLOOKUP($E43, PlayerForm!$D$3:$D$394, PlayerForm!$Q$3:$Q$394)*
_xlfn.XLOOKUP(
INDEX(FixtureTicker!$B$3:$AM$22, MATCH($B43, FixtureTicker!$A$3:$A$22), PlayerForm!$X$5+5),
 TeamForm!$B$4:$B$23, TeamForm!$AD$4:$AD$23),
INDEX(FixtureTicker!$B$24:$AM$43, MATCH($B43, FixtureTicker!$A$24:$A$43), PlayerForm!$X$5+5)="A",
_xlfn.XLOOKUP($E43, PlayerForm!$D$3:$D$394, PlayerForm!$R$3:$R$394)*
_xlfn.XLOOKUP(
INDEX(FixtureTicker!$B$3:$AM$22, MATCH($B43, FixtureTicker!$A$3:$A$22), PlayerForm!$X$5+5),
 TeamForm!$B$4:$B$23, TeamForm!$AB$4:$AB$23),
INDEX(FixtureTicker!$B$24:$AM$43, MATCH($B43, FixtureTicker!$A$24:$A$43), PlayerForm!$X$5+5)="BLANK",
0
)
),0)</f>
        <v>65.770181021005257</v>
      </c>
      <c r="J43" s="163" cm="1">
        <f t="array" ref="J43">IFERROR(0.01*SUM(
_xlfn.IFS(
INDEX(FixtureTicker!$B$24:$AM$43, MATCH($B43, FixtureTicker!$A$24:$A$43), PlayerForm!$X$5)="H",
_xlfn.XLOOKUP($E43, PlayerForm!$D$3:$D$394, PlayerForm!$Q$3:$Q$394)*
_xlfn.XLOOKUP(
INDEX(FixtureTicker!$B$3:$AM$22, MATCH($B43, FixtureTicker!$A$3:$A$22), PlayerForm!$X$5),
 TeamForm!$B$4:$B$23, TeamForm!$AD$4:$AD$23),
INDEX(FixtureTicker!$B$24:$AM$43, MATCH($B43, FixtureTicker!$A$24:$A$43), PlayerForm!$X$5)="A",
_xlfn.XLOOKUP($E43, PlayerForm!$D$3:$D$394, PlayerForm!$R$3:$R$394)*
_xlfn.XLOOKUP(
INDEX(FixtureTicker!$B$3:$AM$22, MATCH($B43, FixtureTicker!$A$3:$A$22), PlayerForm!$X$5),
 TeamForm!$B$4:$B$23, TeamForm!$AB$4:$AB$23),
INDEX(FixtureTicker!$B$24:$AM$43, MATCH($B43, FixtureTicker!$A$24:$A$43), PlayerForm!$X$5)="BLANK",
0
),
_xlfn.IFS(
INDEX(FixtureTicker!$B$24:$AM$43, MATCH($B43, FixtureTicker!$A$24:$A$43), PlayerForm!$X$5+1)="H",
_xlfn.XLOOKUP($E43, PlayerForm!$D$3:$D$394, PlayerForm!$Q$3:$Q$394)*
_xlfn.XLOOKUP(
INDEX(FixtureTicker!$B$3:$AM$22, MATCH($B43, FixtureTicker!$A$3:$A$22), PlayerForm!$X$5+1),
 TeamForm!$B$4:$B$23, TeamForm!$AD$4:$AD$23),
INDEX(FixtureTicker!$B$24:$AM$43, MATCH($B43, FixtureTicker!$A$24:$A$43), PlayerForm!$X$5+1)="A",
_xlfn.XLOOKUP($E43, PlayerForm!$D$3:$D$394, PlayerForm!$R$3:$R$394)*
_xlfn.XLOOKUP(
INDEX(FixtureTicker!$B$3:$AM$22, MATCH($B43, FixtureTicker!$A$3:$A$22), PlayerForm!$X$5+1),
 TeamForm!$B$4:$B$23, TeamForm!$AB$4:$AB$23),
INDEX(FixtureTicker!$B$24:$AM$43, MATCH($B43, FixtureTicker!$A$24:$A$43), PlayerForm!$X$5+1)="BLANK",
0
),
_xlfn.IFS(
INDEX(FixtureTicker!$B$24:$AM$43, MATCH($B43, FixtureTicker!$A$24:$A$43), PlayerForm!$X$5+2)="H",
_xlfn.XLOOKUP($E43, PlayerForm!$D$3:$D$394, PlayerForm!$Q$3:$Q$394)*
_xlfn.XLOOKUP(
INDEX(FixtureTicker!$B$3:$AM$22, MATCH($B43, FixtureTicker!$A$3:$A$22), PlayerForm!$X$5+2),
 TeamForm!$B$4:$B$23, TeamForm!$AD$4:$AD$23),
INDEX(FixtureTicker!$B$24:$AM$43, MATCH($B43, FixtureTicker!$A$24:$A$43), PlayerForm!$X$5+2)="A",
_xlfn.XLOOKUP($E43, PlayerForm!$D$3:$D$394, PlayerForm!$R$3:$R$394)*
_xlfn.XLOOKUP(
INDEX(FixtureTicker!$B$3:$AM$22, MATCH($B43, FixtureTicker!$A$3:$A$22), PlayerForm!$X$5+2),
 TeamForm!$B$4:$B$23, TeamForm!$AB$4:$AB$23),
INDEX(FixtureTicker!$B$24:$AM$43, MATCH($B43, FixtureTicker!$A$24:$A$43), PlayerForm!$X$5+2)="BLANK",
0
),
_xlfn.IFS(
INDEX(FixtureTicker!$B$24:$AM$43, MATCH($B43, FixtureTicker!$A$24:$A$43), PlayerForm!$X$5+3)="H",
_xlfn.XLOOKUP($E43, PlayerForm!$D$3:$D$394, PlayerForm!$Q$3:$Q$394)*
_xlfn.XLOOKUP(
INDEX(FixtureTicker!$B$3:$AM$22, MATCH($B43, FixtureTicker!$A$3:$A$22), PlayerForm!$X$5+3),
 TeamForm!$B$4:$B$23, TeamForm!$AD$4:$AD$23),
INDEX(FixtureTicker!$B$24:$AM$43, MATCH($B43, FixtureTicker!$A$24:$A$43), PlayerForm!$X$5+3)="A",
_xlfn.XLOOKUP($E43, PlayerForm!$D$3:$D$394, PlayerForm!$R$3:$R$394)*
_xlfn.XLOOKUP(
INDEX(FixtureTicker!$B$3:$AM$22, MATCH($B43, FixtureTicker!$A$3:$A$22), PlayerForm!$X$5+3),
 TeamForm!$B$4:$B$23, TeamForm!$AB$4:$AB$23),
INDEX(FixtureTicker!$B$24:$AM$43, MATCH($B43, FixtureTicker!$A$24:$A$43), PlayerForm!$X$5+3)="BLANK",
0
),
_xlfn.IFS(
INDEX(FixtureTicker!$B$24:$AM$43, MATCH($B43, FixtureTicker!$A$24:$A$43), PlayerForm!$X$5+4)="H",
_xlfn.XLOOKUP($E43, PlayerForm!$D$3:$D$394, PlayerForm!$Q$3:$Q$394)*
_xlfn.XLOOKUP(
INDEX(FixtureTicker!$B$3:$AM$22, MATCH($B43, FixtureTicker!$A$3:$A$22), PlayerForm!$X$5+4),
 TeamForm!$B$4:$B$23, TeamForm!$AD$4:$AD$23),
INDEX(FixtureTicker!$B$24:$AM$43, MATCH($B43, FixtureTicker!$A$24:$A$43), PlayerForm!$X$5+4)="A",
_xlfn.XLOOKUP($E43, PlayerForm!$D$3:$D$394, PlayerForm!$R$3:$R$394)*
_xlfn.XLOOKUP(
INDEX(FixtureTicker!$B$3:$AM$22, MATCH($B43, FixtureTicker!$A$3:$A$22), PlayerForm!$X$5+4),
 TeamForm!$B$4:$B$23, TeamForm!$AB$4:$AB$23),
INDEX(FixtureTicker!$B$24:$AM$43, MATCH($B43, FixtureTicker!$A$24:$A$43), PlayerForm!$X$5+4)="BLANK",
0
),
_xlfn.IFS(
INDEX(FixtureTicker!$B$24:$AM$43, MATCH($B43, FixtureTicker!$A$24:$A$43), PlayerForm!$X$5+5)="H",
_xlfn.XLOOKUP($E43, PlayerForm!$D$3:$D$394, PlayerForm!$Q$3:$Q$394)*
_xlfn.XLOOKUP(
INDEX(FixtureTicker!$B$3:$AM$22, MATCH($B43, FixtureTicker!$A$3:$A$22), PlayerForm!$X$5+5),
 TeamForm!$B$4:$B$23, TeamForm!$AD$4:$AD$23),
INDEX(FixtureTicker!$B$24:$AM$43, MATCH($B43, FixtureTicker!$A$24:$A$43), PlayerForm!$X$5+5)="A",
_xlfn.XLOOKUP($E43, PlayerForm!$D$3:$D$394, PlayerForm!$R$3:$R$394)*
_xlfn.XLOOKUP(
INDEX(FixtureTicker!$B$3:$AM$22, MATCH($B43, FixtureTicker!$A$3:$A$22), PlayerForm!$X$5+5),
 TeamForm!$B$4:$B$23, TeamForm!$AB$4:$AB$23),
INDEX(FixtureTicker!$B$24:$AM$43, MATCH($B43, FixtureTicker!$A$24:$A$43), PlayerForm!$X$5+5)="BLANK",
0
),
_xlfn.IFS(
INDEX(FixtureTicker!$B$24:$AM$43, MATCH($B43, FixtureTicker!$A$24:$A$43), PlayerForm!$X$5+6)="H",
_xlfn.XLOOKUP($E43, PlayerForm!$D$3:$D$394, PlayerForm!$Q$3:$Q$394)*
_xlfn.XLOOKUP(
INDEX(FixtureTicker!$B$3:$AM$22, MATCH($B43, FixtureTicker!$A$3:$A$22), PlayerForm!$X$5+6),
 TeamForm!$B$4:$B$23, TeamForm!$AD$4:$AD$23),
INDEX(FixtureTicker!$B$24:$AM$43, MATCH($B43, FixtureTicker!$A$24:$A$43), PlayerForm!$X$5+6)="A",
_xlfn.XLOOKUP($E43, PlayerForm!$D$3:$D$394, PlayerForm!$R$3:$R$394)*
_xlfn.XLOOKUP(
INDEX(FixtureTicker!$B$3:$AM$22, MATCH($B43, FixtureTicker!$A$3:$A$22), PlayerForm!$X$5+6),
 TeamForm!$B$4:$B$23, TeamForm!$AB$4:$AB$23),
INDEX(FixtureTicker!$B$24:$AM$43, MATCH($B43, FixtureTicker!$A$24:$A$43), PlayerForm!$X$5+6)="BLANK",
0
),
_xlfn.IFS(
INDEX(FixtureTicker!$B$24:$AM$43, MATCH($B43, FixtureTicker!$A$24:$A$43), PlayerForm!$X$5+7)="H",
_xlfn.XLOOKUP($E43, PlayerForm!$D$3:$D$394, PlayerForm!$Q$3:$Q$394)*
_xlfn.XLOOKUP(
INDEX(FixtureTicker!$B$3:$AM$22, MATCH($B43, FixtureTicker!$A$3:$A$22), PlayerForm!$X$5+7),
 TeamForm!$B$4:$B$23, TeamForm!$AD$4:$AD$23),
INDEX(FixtureTicker!$B$24:$AM$43, MATCH($B43, FixtureTicker!$A$24:$A$43), PlayerForm!$X$5+7)="A",
_xlfn.XLOOKUP($E43, PlayerForm!$D$3:$D$394, PlayerForm!$R$3:$R$394)*
_xlfn.XLOOKUP(
INDEX(FixtureTicker!$B$3:$AM$22, MATCH($B43, FixtureTicker!$A$3:$A$22), PlayerForm!$X$5+7),
 TeamForm!$B$4:$B$23, TeamForm!$AB$4:$AB$23),
INDEX(FixtureTicker!$B$24:$AM$43, MATCH($B43, FixtureTicker!$A$24:$A$43), PlayerForm!$X$5+7)="BLANK",
0
)
),0)</f>
        <v>98.043949818325345</v>
      </c>
    </row>
    <row r="44" spans="1:10">
      <c r="A44" s="55">
        <v>89</v>
      </c>
      <c r="B44" s="55" t="str">
        <f>_xlfn.XLOOKUP($A44, PlayerData!$B$3:$B$394, PlayerData!C$3:C$394)</f>
        <v>WHU</v>
      </c>
      <c r="C44" s="55" t="str">
        <f>_xlfn.XLOOKUP($A44, PlayerData!$B$3:$B$394, PlayerData!D$3:D$394)</f>
        <v>M</v>
      </c>
      <c r="D44" s="55">
        <f>_xlfn.XLOOKUP($A44, PlayerData!$B:$B, PlayerData!F:F,,,-1)</f>
        <v>6.5</v>
      </c>
      <c r="E44" s="31" t="str">
        <f>_xlfn.XLOOKUP($A44, PlayerData!$B$3:$B$394, PlayerData!E$3:E$394)</f>
        <v>Bowen</v>
      </c>
      <c r="F44" s="164" cm="1">
        <f t="array" ref="F44">IFERROR(0.01*_xlfn.IFS(
INDEX(FixtureTicker!$B$24:$AM$43, MATCH($B44, FixtureTicker!$A$24:$A$43, 0), PlayerForm!$X$5)="H",
_xlfn.XLOOKUP($E44, PlayerForm!$D$3:$D$394, PlayerForm!$Q$3:$Q$394)*
_xlfn.XLOOKUP(
INDEX(FixtureTicker!$B$3:$AM$22, MATCH($B44, FixtureTicker!$A$3:$A$22,0), PlayerForm!$X$5),
 TeamForm!$B$4:$B$23, TeamForm!$AD$4:$AD$23),
INDEX(FixtureTicker!$B$24:$AM$43, MATCH($B44, FixtureTicker!$A$24:$A$43,0), PlayerForm!$X$5)="A",
_xlfn.XLOOKUP($E44, PlayerForm!$D$3:$D$394, PlayerForm!$R$3:$R$394)*
_xlfn.XLOOKUP(
INDEX(FixtureTicker!$B$3:$AM$22, MATCH($B44, FixtureTicker!$A$3:$A$22,0), PlayerForm!$X$5),
 TeamForm!$B$4:$B$23, TeamForm!$AB$4:$AB$23),
INDEX(FixtureTicker!$B$24:$AM$43, MATCH($B44, FixtureTicker!$A$24:$A$43,0), PlayerForm!$X$5)="BLANK",
0),0)</f>
        <v>14.155700015855402</v>
      </c>
      <c r="G44" s="163" cm="1">
        <f t="array" ref="G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
),0)</f>
        <v>28.521401779647082</v>
      </c>
      <c r="H44" s="163" cm="1">
        <f t="array" ref="H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),
_xlfn.IFS(
INDEX(FixtureTicker!$B$24:$AM$43, MATCH($B44, FixtureTicker!$A$24:$A$43), PlayerForm!$X$5+2)="H",
_xlfn.XLOOKUP($E44, PlayerForm!$D$3:$D$394, PlayerForm!$Q$3:$Q$394)*
_xlfn.XLOOKUP(
INDEX(FixtureTicker!$B$3:$AM$22, MATCH($B44, FixtureTicker!$A$3:$A$22), PlayerForm!$X$5+2),
 TeamForm!$B$4:$B$23, TeamForm!$AD$4:$AD$23),
INDEX(FixtureTicker!$B$24:$AM$43, MATCH($B44, FixtureTicker!$A$24:$A$43), PlayerForm!$X$5+2)="A",
_xlfn.XLOOKUP($E44, PlayerForm!$D$3:$D$394, PlayerForm!$R$3:$R$394)*
_xlfn.XLOOKUP(
INDEX(FixtureTicker!$B$3:$AM$22, MATCH($B44, FixtureTicker!$A$3:$A$22), PlayerForm!$X$5+2),
 TeamForm!$B$4:$B$23, TeamForm!$AB$4:$AB$23),
INDEX(FixtureTicker!$B$24:$AM$43, MATCH($B44, FixtureTicker!$A$24:$A$43), PlayerForm!$X$5+2)="BLANK",
0
),
_xlfn.IFS(
INDEX(FixtureTicker!$B$24:$AM$43, MATCH($B44, FixtureTicker!$A$24:$A$43), PlayerForm!$X$5+3)="H",
_xlfn.XLOOKUP($E44, PlayerForm!$D$3:$D$394, PlayerForm!$Q$3:$Q$394)*
_xlfn.XLOOKUP(
INDEX(FixtureTicker!$B$3:$AM$22, MATCH($B44, FixtureTicker!$A$3:$A$22), PlayerForm!$X$5+3),
 TeamForm!$B$4:$B$23, TeamForm!$AD$4:$AD$23),
INDEX(FixtureTicker!$B$24:$AM$43, MATCH($B44, FixtureTicker!$A$24:$A$43), PlayerForm!$X$5+3)="A",
_xlfn.XLOOKUP($E44, PlayerForm!$D$3:$D$394, PlayerForm!$R$3:$R$394)*
_xlfn.XLOOKUP(
INDEX(FixtureTicker!$B$3:$AM$22, MATCH($B44, FixtureTicker!$A$3:$A$22), PlayerForm!$X$5+3),
 TeamForm!$B$4:$B$23, TeamForm!$AB$4:$AB$23),
INDEX(FixtureTicker!$B$24:$AM$43, MATCH($B44, FixtureTicker!$A$24:$A$43), PlayerForm!$X$5+3)="BLANK",
0
)
),0)</f>
        <v>47.173410243661166</v>
      </c>
      <c r="I44" s="163" cm="1">
        <f t="array" ref="I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),
_xlfn.IFS(
INDEX(FixtureTicker!$B$24:$AM$43, MATCH($B44, FixtureTicker!$A$24:$A$43), PlayerForm!$X$5+2)="H",
_xlfn.XLOOKUP($E44, PlayerForm!$D$3:$D$394, PlayerForm!$Q$3:$Q$394)*
_xlfn.XLOOKUP(
INDEX(FixtureTicker!$B$3:$AM$22, MATCH($B44, FixtureTicker!$A$3:$A$22), PlayerForm!$X$5+2),
 TeamForm!$B$4:$B$23, TeamForm!$AD$4:$AD$23),
INDEX(FixtureTicker!$B$24:$AM$43, MATCH($B44, FixtureTicker!$A$24:$A$43), PlayerForm!$X$5+2)="A",
_xlfn.XLOOKUP($E44, PlayerForm!$D$3:$D$394, PlayerForm!$R$3:$R$394)*
_xlfn.XLOOKUP(
INDEX(FixtureTicker!$B$3:$AM$22, MATCH($B44, FixtureTicker!$A$3:$A$22), PlayerForm!$X$5+2),
 TeamForm!$B$4:$B$23, TeamForm!$AB$4:$AB$23),
INDEX(FixtureTicker!$B$24:$AM$43, MATCH($B44, FixtureTicker!$A$24:$A$43), PlayerForm!$X$5+2)="BLANK",
0
),
_xlfn.IFS(
INDEX(FixtureTicker!$B$24:$AM$43, MATCH($B44, FixtureTicker!$A$24:$A$43), PlayerForm!$X$5+3)="H",
_xlfn.XLOOKUP($E44, PlayerForm!$D$3:$D$394, PlayerForm!$Q$3:$Q$394)*
_xlfn.XLOOKUP(
INDEX(FixtureTicker!$B$3:$AM$22, MATCH($B44, FixtureTicker!$A$3:$A$22), PlayerForm!$X$5+3),
 TeamForm!$B$4:$B$23, TeamForm!$AD$4:$AD$23),
INDEX(FixtureTicker!$B$24:$AM$43, MATCH($B44, FixtureTicker!$A$24:$A$43), PlayerForm!$X$5+3)="A",
_xlfn.XLOOKUP($E44, PlayerForm!$D$3:$D$394, PlayerForm!$R$3:$R$394)*
_xlfn.XLOOKUP(
INDEX(FixtureTicker!$B$3:$AM$22, MATCH($B44, FixtureTicker!$A$3:$A$22), PlayerForm!$X$5+3),
 TeamForm!$B$4:$B$23, TeamForm!$AB$4:$AB$23),
INDEX(FixtureTicker!$B$24:$AM$43, MATCH($B44, FixtureTicker!$A$24:$A$43), PlayerForm!$X$5+3)="BLANK",
0
),
_xlfn.IFS(
INDEX(FixtureTicker!$B$24:$AM$43, MATCH($B44, FixtureTicker!$A$24:$A$43), PlayerForm!$X$5+4)="H",
_xlfn.XLOOKUP($E44, PlayerForm!$D$3:$D$394, PlayerForm!$Q$3:$Q$394)*
_xlfn.XLOOKUP(
INDEX(FixtureTicker!$B$3:$AM$22, MATCH($B44, FixtureTicker!$A$3:$A$22), PlayerForm!$X$5+4),
 TeamForm!$B$4:$B$23, TeamForm!$AD$4:$AD$23),
INDEX(FixtureTicker!$B$24:$AM$43, MATCH($B44, FixtureTicker!$A$24:$A$43), PlayerForm!$X$5+4)="A",
_xlfn.XLOOKUP($E44, PlayerForm!$D$3:$D$394, PlayerForm!$R$3:$R$394)*
_xlfn.XLOOKUP(
INDEX(FixtureTicker!$B$3:$AM$22, MATCH($B44, FixtureTicker!$A$3:$A$22), PlayerForm!$X$5+4),
 TeamForm!$B$4:$B$23, TeamForm!$AB$4:$AB$23),
INDEX(FixtureTicker!$B$24:$AM$43, MATCH($B44, FixtureTicker!$A$24:$A$43), PlayerForm!$X$5+4)="BLANK",
0
),
_xlfn.IFS(
INDEX(FixtureTicker!$B$24:$AM$43, MATCH($B44, FixtureTicker!$A$24:$A$43), PlayerForm!$X$5+5)="H",
_xlfn.XLOOKUP($E44, PlayerForm!$D$3:$D$394, PlayerForm!$Q$3:$Q$394)*
_xlfn.XLOOKUP(
INDEX(FixtureTicker!$B$3:$AM$22, MATCH($B44, FixtureTicker!$A$3:$A$22), PlayerForm!$X$5+5),
 TeamForm!$B$4:$B$23, TeamForm!$AD$4:$AD$23),
INDEX(FixtureTicker!$B$24:$AM$43, MATCH($B44, FixtureTicker!$A$24:$A$43), PlayerForm!$X$5+5)="A",
_xlfn.XLOOKUP($E44, PlayerForm!$D$3:$D$394, PlayerForm!$R$3:$R$394)*
_xlfn.XLOOKUP(
INDEX(FixtureTicker!$B$3:$AM$22, MATCH($B44, FixtureTicker!$A$3:$A$22), PlayerForm!$X$5+5),
 TeamForm!$B$4:$B$23, TeamForm!$AB$4:$AB$23),
INDEX(FixtureTicker!$B$24:$AM$43, MATCH($B44, FixtureTicker!$A$24:$A$43), PlayerForm!$X$5+5)="BLANK",
0
)
),0)</f>
        <v>65.303884589322152</v>
      </c>
      <c r="J44" s="163" cm="1">
        <f t="array" ref="J44">IFERROR(0.01*SUM(
_xlfn.IFS(
INDEX(FixtureTicker!$B$24:$AM$43, MATCH($B44, FixtureTicker!$A$24:$A$43), PlayerForm!$X$5)="H",
_xlfn.XLOOKUP($E44, PlayerForm!$D$3:$D$394, PlayerForm!$Q$3:$Q$394)*
_xlfn.XLOOKUP(
INDEX(FixtureTicker!$B$3:$AM$22, MATCH($B44, FixtureTicker!$A$3:$A$22), PlayerForm!$X$5),
 TeamForm!$B$4:$B$23, TeamForm!$AD$4:$AD$23),
INDEX(FixtureTicker!$B$24:$AM$43, MATCH($B44, FixtureTicker!$A$24:$A$43), PlayerForm!$X$5)="A",
_xlfn.XLOOKUP($E44, PlayerForm!$D$3:$D$394, PlayerForm!$R$3:$R$394)*
_xlfn.XLOOKUP(
INDEX(FixtureTicker!$B$3:$AM$22, MATCH($B44, FixtureTicker!$A$3:$A$22), PlayerForm!$X$5),
 TeamForm!$B$4:$B$23, TeamForm!$AB$4:$AB$23),
INDEX(FixtureTicker!$B$24:$AM$43, MATCH($B44, FixtureTicker!$A$24:$A$43), PlayerForm!$X$5)="BLANK",
0
),
_xlfn.IFS(
INDEX(FixtureTicker!$B$24:$AM$43, MATCH($B44, FixtureTicker!$A$24:$A$43), PlayerForm!$X$5+1)="H",
_xlfn.XLOOKUP($E44, PlayerForm!$D$3:$D$394, PlayerForm!$Q$3:$Q$394)*
_xlfn.XLOOKUP(
INDEX(FixtureTicker!$B$3:$AM$22, MATCH($B44, FixtureTicker!$A$3:$A$22), PlayerForm!$X$5+1),
 TeamForm!$B$4:$B$23, TeamForm!$AD$4:$AD$23),
INDEX(FixtureTicker!$B$24:$AM$43, MATCH($B44, FixtureTicker!$A$24:$A$43), PlayerForm!$X$5+1)="A",
_xlfn.XLOOKUP($E44, PlayerForm!$D$3:$D$394, PlayerForm!$R$3:$R$394)*
_xlfn.XLOOKUP(
INDEX(FixtureTicker!$B$3:$AM$22, MATCH($B44, FixtureTicker!$A$3:$A$22), PlayerForm!$X$5+1),
 TeamForm!$B$4:$B$23, TeamForm!$AB$4:$AB$23),
INDEX(FixtureTicker!$B$24:$AM$43, MATCH($B44, FixtureTicker!$A$24:$A$43), PlayerForm!$X$5+1)="BLANK",
0
),
_xlfn.IFS(
INDEX(FixtureTicker!$B$24:$AM$43, MATCH($B44, FixtureTicker!$A$24:$A$43), PlayerForm!$X$5+2)="H",
_xlfn.XLOOKUP($E44, PlayerForm!$D$3:$D$394, PlayerForm!$Q$3:$Q$394)*
_xlfn.XLOOKUP(
INDEX(FixtureTicker!$B$3:$AM$22, MATCH($B44, FixtureTicker!$A$3:$A$22), PlayerForm!$X$5+2),
 TeamForm!$B$4:$B$23, TeamForm!$AD$4:$AD$23),
INDEX(FixtureTicker!$B$24:$AM$43, MATCH($B44, FixtureTicker!$A$24:$A$43), PlayerForm!$X$5+2)="A",
_xlfn.XLOOKUP($E44, PlayerForm!$D$3:$D$394, PlayerForm!$R$3:$R$394)*
_xlfn.XLOOKUP(
INDEX(FixtureTicker!$B$3:$AM$22, MATCH($B44, FixtureTicker!$A$3:$A$22), PlayerForm!$X$5+2),
 TeamForm!$B$4:$B$23, TeamForm!$AB$4:$AB$23),
INDEX(FixtureTicker!$B$24:$AM$43, MATCH($B44, FixtureTicker!$A$24:$A$43), PlayerForm!$X$5+2)="BLANK",
0
),
_xlfn.IFS(
INDEX(FixtureTicker!$B$24:$AM$43, MATCH($B44, FixtureTicker!$A$24:$A$43), PlayerForm!$X$5+3)="H",
_xlfn.XLOOKUP($E44, PlayerForm!$D$3:$D$394, PlayerForm!$Q$3:$Q$394)*
_xlfn.XLOOKUP(
INDEX(FixtureTicker!$B$3:$AM$22, MATCH($B44, FixtureTicker!$A$3:$A$22), PlayerForm!$X$5+3),
 TeamForm!$B$4:$B$23, TeamForm!$AD$4:$AD$23),
INDEX(FixtureTicker!$B$24:$AM$43, MATCH($B44, FixtureTicker!$A$24:$A$43), PlayerForm!$X$5+3)="A",
_xlfn.XLOOKUP($E44, PlayerForm!$D$3:$D$394, PlayerForm!$R$3:$R$394)*
_xlfn.XLOOKUP(
INDEX(FixtureTicker!$B$3:$AM$22, MATCH($B44, FixtureTicker!$A$3:$A$22), PlayerForm!$X$5+3),
 TeamForm!$B$4:$B$23, TeamForm!$AB$4:$AB$23),
INDEX(FixtureTicker!$B$24:$AM$43, MATCH($B44, FixtureTicker!$A$24:$A$43), PlayerForm!$X$5+3)="BLANK",
0
),
_xlfn.IFS(
INDEX(FixtureTicker!$B$24:$AM$43, MATCH($B44, FixtureTicker!$A$24:$A$43), PlayerForm!$X$5+4)="H",
_xlfn.XLOOKUP($E44, PlayerForm!$D$3:$D$394, PlayerForm!$Q$3:$Q$394)*
_xlfn.XLOOKUP(
INDEX(FixtureTicker!$B$3:$AM$22, MATCH($B44, FixtureTicker!$A$3:$A$22), PlayerForm!$X$5+4),
 TeamForm!$B$4:$B$23, TeamForm!$AD$4:$AD$23),
INDEX(FixtureTicker!$B$24:$AM$43, MATCH($B44, FixtureTicker!$A$24:$A$43), PlayerForm!$X$5+4)="A",
_xlfn.XLOOKUP($E44, PlayerForm!$D$3:$D$394, PlayerForm!$R$3:$R$394)*
_xlfn.XLOOKUP(
INDEX(FixtureTicker!$B$3:$AM$22, MATCH($B44, FixtureTicker!$A$3:$A$22), PlayerForm!$X$5+4),
 TeamForm!$B$4:$B$23, TeamForm!$AB$4:$AB$23),
INDEX(FixtureTicker!$B$24:$AM$43, MATCH($B44, FixtureTicker!$A$24:$A$43), PlayerForm!$X$5+4)="BLANK",
0
),
_xlfn.IFS(
INDEX(FixtureTicker!$B$24:$AM$43, MATCH($B44, FixtureTicker!$A$24:$A$43), PlayerForm!$X$5+5)="H",
_xlfn.XLOOKUP($E44, PlayerForm!$D$3:$D$394, PlayerForm!$Q$3:$Q$394)*
_xlfn.XLOOKUP(
INDEX(FixtureTicker!$B$3:$AM$22, MATCH($B44, FixtureTicker!$A$3:$A$22), PlayerForm!$X$5+5),
 TeamForm!$B$4:$B$23, TeamForm!$AD$4:$AD$23),
INDEX(FixtureTicker!$B$24:$AM$43, MATCH($B44, FixtureTicker!$A$24:$A$43), PlayerForm!$X$5+5)="A",
_xlfn.XLOOKUP($E44, PlayerForm!$D$3:$D$394, PlayerForm!$R$3:$R$394)*
_xlfn.XLOOKUP(
INDEX(FixtureTicker!$B$3:$AM$22, MATCH($B44, FixtureTicker!$A$3:$A$22), PlayerForm!$X$5+5),
 TeamForm!$B$4:$B$23, TeamForm!$AB$4:$AB$23),
INDEX(FixtureTicker!$B$24:$AM$43, MATCH($B44, FixtureTicker!$A$24:$A$43), PlayerForm!$X$5+5)="BLANK",
0
),
_xlfn.IFS(
INDEX(FixtureTicker!$B$24:$AM$43, MATCH($B44, FixtureTicker!$A$24:$A$43), PlayerForm!$X$5+6)="H",
_xlfn.XLOOKUP($E44, PlayerForm!$D$3:$D$394, PlayerForm!$Q$3:$Q$394)*
_xlfn.XLOOKUP(
INDEX(FixtureTicker!$B$3:$AM$22, MATCH($B44, FixtureTicker!$A$3:$A$22), PlayerForm!$X$5+6),
 TeamForm!$B$4:$B$23, TeamForm!$AD$4:$AD$23),
INDEX(FixtureTicker!$B$24:$AM$43, MATCH($B44, FixtureTicker!$A$24:$A$43), PlayerForm!$X$5+6)="A",
_xlfn.XLOOKUP($E44, PlayerForm!$D$3:$D$394, PlayerForm!$R$3:$R$394)*
_xlfn.XLOOKUP(
INDEX(FixtureTicker!$B$3:$AM$22, MATCH($B44, FixtureTicker!$A$3:$A$22), PlayerForm!$X$5+6),
 TeamForm!$B$4:$B$23, TeamForm!$AB$4:$AB$23),
INDEX(FixtureTicker!$B$24:$AM$43, MATCH($B44, FixtureTicker!$A$24:$A$43), PlayerForm!$X$5+6)="BLANK",
0
),
_xlfn.IFS(
INDEX(FixtureTicker!$B$24:$AM$43, MATCH($B44, FixtureTicker!$A$24:$A$43), PlayerForm!$X$5+7)="H",
_xlfn.XLOOKUP($E44, PlayerForm!$D$3:$D$394, PlayerForm!$Q$3:$Q$394)*
_xlfn.XLOOKUP(
INDEX(FixtureTicker!$B$3:$AM$22, MATCH($B44, FixtureTicker!$A$3:$A$22), PlayerForm!$X$5+7),
 TeamForm!$B$4:$B$23, TeamForm!$AD$4:$AD$23),
INDEX(FixtureTicker!$B$24:$AM$43, MATCH($B44, FixtureTicker!$A$24:$A$43), PlayerForm!$X$5+7)="A",
_xlfn.XLOOKUP($E44, PlayerForm!$D$3:$D$394, PlayerForm!$R$3:$R$394)*
_xlfn.XLOOKUP(
INDEX(FixtureTicker!$B$3:$AM$22, MATCH($B44, FixtureTicker!$A$3:$A$22), PlayerForm!$X$5+7),
 TeamForm!$B$4:$B$23, TeamForm!$AB$4:$AB$23),
INDEX(FixtureTicker!$B$24:$AM$43, MATCH($B44, FixtureTicker!$A$24:$A$43), PlayerForm!$X$5+7)="BLANK",
0
)
),0)</f>
        <v>93.002734786267624</v>
      </c>
    </row>
    <row r="45" spans="1:10">
      <c r="A45" s="55">
        <v>73</v>
      </c>
      <c r="B45" s="55" t="str">
        <f>_xlfn.XLOOKUP($A45, PlayerData!$B$3:$B$394, PlayerData!C$3:C$394)</f>
        <v>LEI</v>
      </c>
      <c r="C45" s="55" t="str">
        <f>_xlfn.XLOOKUP($A45, PlayerData!$B$3:$B$394, PlayerData!D$3:D$394)</f>
        <v>M</v>
      </c>
      <c r="D45" s="55">
        <f>_xlfn.XLOOKUP($A45, PlayerData!$B:$B, PlayerData!F:F,,,-1)</f>
        <v>7</v>
      </c>
      <c r="E45" s="31" t="str">
        <f>_xlfn.XLOOKUP($A45, PlayerData!$B$3:$B$394, PlayerData!E$3:E$394)</f>
        <v>Maddison</v>
      </c>
      <c r="F45" s="164" cm="1">
        <f t="array" ref="F45">IFERROR(0.01*_xlfn.IFS(
INDEX(FixtureTicker!$B$24:$AM$43, MATCH($B45, FixtureTicker!$A$24:$A$43, 0), PlayerForm!$X$5)="H",
_xlfn.XLOOKUP($E45, PlayerForm!$D$3:$D$394, PlayerForm!$Q$3:$Q$394)*
_xlfn.XLOOKUP(
INDEX(FixtureTicker!$B$3:$AM$22, MATCH($B45, FixtureTicker!$A$3:$A$22,0), PlayerForm!$X$5),
 TeamForm!$B$4:$B$23, TeamForm!$AD$4:$AD$23),
INDEX(FixtureTicker!$B$24:$AM$43, MATCH($B45, FixtureTicker!$A$24:$A$43,0), PlayerForm!$X$5)="A",
_xlfn.XLOOKUP($E45, PlayerForm!$D$3:$D$394, PlayerForm!$R$3:$R$394)*
_xlfn.XLOOKUP(
INDEX(FixtureTicker!$B$3:$AM$22, MATCH($B45, FixtureTicker!$A$3:$A$22,0), PlayerForm!$X$5),
 TeamForm!$B$4:$B$23, TeamForm!$AB$4:$AB$23),
INDEX(FixtureTicker!$B$24:$AM$43, MATCH($B45, FixtureTicker!$A$24:$A$43,0), PlayerForm!$X$5)="BLANK",
0),0)</f>
        <v>16.864907638665649</v>
      </c>
      <c r="G45" s="163" cm="1">
        <f t="array" ref="G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
),0)</f>
        <v>25.177852555384153</v>
      </c>
      <c r="H45" s="163" cm="1">
        <f t="array" ref="H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),
_xlfn.IFS(
INDEX(FixtureTicker!$B$24:$AM$43, MATCH($B45, FixtureTicker!$A$24:$A$43), PlayerForm!$X$5+2)="H",
_xlfn.XLOOKUP($E45, PlayerForm!$D$3:$D$394, PlayerForm!$Q$3:$Q$394)*
_xlfn.XLOOKUP(
INDEX(FixtureTicker!$B$3:$AM$22, MATCH($B45, FixtureTicker!$A$3:$A$22), PlayerForm!$X$5+2),
 TeamForm!$B$4:$B$23, TeamForm!$AD$4:$AD$23),
INDEX(FixtureTicker!$B$24:$AM$43, MATCH($B45, FixtureTicker!$A$24:$A$43), PlayerForm!$X$5+2)="A",
_xlfn.XLOOKUP($E45, PlayerForm!$D$3:$D$394, PlayerForm!$R$3:$R$394)*
_xlfn.XLOOKUP(
INDEX(FixtureTicker!$B$3:$AM$22, MATCH($B45, FixtureTicker!$A$3:$A$22), PlayerForm!$X$5+2),
 TeamForm!$B$4:$B$23, TeamForm!$AB$4:$AB$23),
INDEX(FixtureTicker!$B$24:$AM$43, MATCH($B45, FixtureTicker!$A$24:$A$43), PlayerForm!$X$5+2)="BLANK",
0
),
_xlfn.IFS(
INDEX(FixtureTicker!$B$24:$AM$43, MATCH($B45, FixtureTicker!$A$24:$A$43), PlayerForm!$X$5+3)="H",
_xlfn.XLOOKUP($E45, PlayerForm!$D$3:$D$394, PlayerForm!$Q$3:$Q$394)*
_xlfn.XLOOKUP(
INDEX(FixtureTicker!$B$3:$AM$22, MATCH($B45, FixtureTicker!$A$3:$A$22), PlayerForm!$X$5+3),
 TeamForm!$B$4:$B$23, TeamForm!$AD$4:$AD$23),
INDEX(FixtureTicker!$B$24:$AM$43, MATCH($B45, FixtureTicker!$A$24:$A$43), PlayerForm!$X$5+3)="A",
_xlfn.XLOOKUP($E45, PlayerForm!$D$3:$D$394, PlayerForm!$R$3:$R$394)*
_xlfn.XLOOKUP(
INDEX(FixtureTicker!$B$3:$AM$22, MATCH($B45, FixtureTicker!$A$3:$A$22), PlayerForm!$X$5+3),
 TeamForm!$B$4:$B$23, TeamForm!$AB$4:$AB$23),
INDEX(FixtureTicker!$B$24:$AM$43, MATCH($B45, FixtureTicker!$A$24:$A$43), PlayerForm!$X$5+3)="BLANK",
0
)
),0)</f>
        <v>41.058055207531027</v>
      </c>
      <c r="I45" s="163" cm="1">
        <f t="array" ref="I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),
_xlfn.IFS(
INDEX(FixtureTicker!$B$24:$AM$43, MATCH($B45, FixtureTicker!$A$24:$A$43), PlayerForm!$X$5+2)="H",
_xlfn.XLOOKUP($E45, PlayerForm!$D$3:$D$394, PlayerForm!$Q$3:$Q$394)*
_xlfn.XLOOKUP(
INDEX(FixtureTicker!$B$3:$AM$22, MATCH($B45, FixtureTicker!$A$3:$A$22), PlayerForm!$X$5+2),
 TeamForm!$B$4:$B$23, TeamForm!$AD$4:$AD$23),
INDEX(FixtureTicker!$B$24:$AM$43, MATCH($B45, FixtureTicker!$A$24:$A$43), PlayerForm!$X$5+2)="A",
_xlfn.XLOOKUP($E45, PlayerForm!$D$3:$D$394, PlayerForm!$R$3:$R$394)*
_xlfn.XLOOKUP(
INDEX(FixtureTicker!$B$3:$AM$22, MATCH($B45, FixtureTicker!$A$3:$A$22), PlayerForm!$X$5+2),
 TeamForm!$B$4:$B$23, TeamForm!$AB$4:$AB$23),
INDEX(FixtureTicker!$B$24:$AM$43, MATCH($B45, FixtureTicker!$A$24:$A$43), PlayerForm!$X$5+2)="BLANK",
0
),
_xlfn.IFS(
INDEX(FixtureTicker!$B$24:$AM$43, MATCH($B45, FixtureTicker!$A$24:$A$43), PlayerForm!$X$5+3)="H",
_xlfn.XLOOKUP($E45, PlayerForm!$D$3:$D$394, PlayerForm!$Q$3:$Q$394)*
_xlfn.XLOOKUP(
INDEX(FixtureTicker!$B$3:$AM$22, MATCH($B45, FixtureTicker!$A$3:$A$22), PlayerForm!$X$5+3),
 TeamForm!$B$4:$B$23, TeamForm!$AD$4:$AD$23),
INDEX(FixtureTicker!$B$24:$AM$43, MATCH($B45, FixtureTicker!$A$24:$A$43), PlayerForm!$X$5+3)="A",
_xlfn.XLOOKUP($E45, PlayerForm!$D$3:$D$394, PlayerForm!$R$3:$R$394)*
_xlfn.XLOOKUP(
INDEX(FixtureTicker!$B$3:$AM$22, MATCH($B45, FixtureTicker!$A$3:$A$22), PlayerForm!$X$5+3),
 TeamForm!$B$4:$B$23, TeamForm!$AB$4:$AB$23),
INDEX(FixtureTicker!$B$24:$AM$43, MATCH($B45, FixtureTicker!$A$24:$A$43), PlayerForm!$X$5+3)="BLANK",
0
),
_xlfn.IFS(
INDEX(FixtureTicker!$B$24:$AM$43, MATCH($B45, FixtureTicker!$A$24:$A$43), PlayerForm!$X$5+4)="H",
_xlfn.XLOOKUP($E45, PlayerForm!$D$3:$D$394, PlayerForm!$Q$3:$Q$394)*
_xlfn.XLOOKUP(
INDEX(FixtureTicker!$B$3:$AM$22, MATCH($B45, FixtureTicker!$A$3:$A$22), PlayerForm!$X$5+4),
 TeamForm!$B$4:$B$23, TeamForm!$AD$4:$AD$23),
INDEX(FixtureTicker!$B$24:$AM$43, MATCH($B45, FixtureTicker!$A$24:$A$43), PlayerForm!$X$5+4)="A",
_xlfn.XLOOKUP($E45, PlayerForm!$D$3:$D$394, PlayerForm!$R$3:$R$394)*
_xlfn.XLOOKUP(
INDEX(FixtureTicker!$B$3:$AM$22, MATCH($B45, FixtureTicker!$A$3:$A$22), PlayerForm!$X$5+4),
 TeamForm!$B$4:$B$23, TeamForm!$AB$4:$AB$23),
INDEX(FixtureTicker!$B$24:$AM$43, MATCH($B45, FixtureTicker!$A$24:$A$43), PlayerForm!$X$5+4)="BLANK",
0
),
_xlfn.IFS(
INDEX(FixtureTicker!$B$24:$AM$43, MATCH($B45, FixtureTicker!$A$24:$A$43), PlayerForm!$X$5+5)="H",
_xlfn.XLOOKUP($E45, PlayerForm!$D$3:$D$394, PlayerForm!$Q$3:$Q$394)*
_xlfn.XLOOKUP(
INDEX(FixtureTicker!$B$3:$AM$22, MATCH($B45, FixtureTicker!$A$3:$A$22), PlayerForm!$X$5+5),
 TeamForm!$B$4:$B$23, TeamForm!$AD$4:$AD$23),
INDEX(FixtureTicker!$B$24:$AM$43, MATCH($B45, FixtureTicker!$A$24:$A$43), PlayerForm!$X$5+5)="A",
_xlfn.XLOOKUP($E45, PlayerForm!$D$3:$D$394, PlayerForm!$R$3:$R$394)*
_xlfn.XLOOKUP(
INDEX(FixtureTicker!$B$3:$AM$22, MATCH($B45, FixtureTicker!$A$3:$A$22), PlayerForm!$X$5+5),
 TeamForm!$B$4:$B$23, TeamForm!$AB$4:$AB$23),
INDEX(FixtureTicker!$B$24:$AM$43, MATCH($B45, FixtureTicker!$A$24:$A$43), PlayerForm!$X$5+5)="BLANK",
0
)
),0)</f>
        <v>63.819830998479269</v>
      </c>
      <c r="J45" s="163" cm="1">
        <f t="array" ref="J45">IFERROR(0.01*SUM(
_xlfn.IFS(
INDEX(FixtureTicker!$B$24:$AM$43, MATCH($B45, FixtureTicker!$A$24:$A$43), PlayerForm!$X$5)="H",
_xlfn.XLOOKUP($E45, PlayerForm!$D$3:$D$394, PlayerForm!$Q$3:$Q$394)*
_xlfn.XLOOKUP(
INDEX(FixtureTicker!$B$3:$AM$22, MATCH($B45, FixtureTicker!$A$3:$A$22), PlayerForm!$X$5),
 TeamForm!$B$4:$B$23, TeamForm!$AD$4:$AD$23),
INDEX(FixtureTicker!$B$24:$AM$43, MATCH($B45, FixtureTicker!$A$24:$A$43), PlayerForm!$X$5)="A",
_xlfn.XLOOKUP($E45, PlayerForm!$D$3:$D$394, PlayerForm!$R$3:$R$394)*
_xlfn.XLOOKUP(
INDEX(FixtureTicker!$B$3:$AM$22, MATCH($B45, FixtureTicker!$A$3:$A$22), PlayerForm!$X$5),
 TeamForm!$B$4:$B$23, TeamForm!$AB$4:$AB$23),
INDEX(FixtureTicker!$B$24:$AM$43, MATCH($B45, FixtureTicker!$A$24:$A$43), PlayerForm!$X$5)="BLANK",
0
),
_xlfn.IFS(
INDEX(FixtureTicker!$B$24:$AM$43, MATCH($B45, FixtureTicker!$A$24:$A$43), PlayerForm!$X$5+1)="H",
_xlfn.XLOOKUP($E45, PlayerForm!$D$3:$D$394, PlayerForm!$Q$3:$Q$394)*
_xlfn.XLOOKUP(
INDEX(FixtureTicker!$B$3:$AM$22, MATCH($B45, FixtureTicker!$A$3:$A$22), PlayerForm!$X$5+1),
 TeamForm!$B$4:$B$23, TeamForm!$AD$4:$AD$23),
INDEX(FixtureTicker!$B$24:$AM$43, MATCH($B45, FixtureTicker!$A$24:$A$43), PlayerForm!$X$5+1)="A",
_xlfn.XLOOKUP($E45, PlayerForm!$D$3:$D$394, PlayerForm!$R$3:$R$394)*
_xlfn.XLOOKUP(
INDEX(FixtureTicker!$B$3:$AM$22, MATCH($B45, FixtureTicker!$A$3:$A$22), PlayerForm!$X$5+1),
 TeamForm!$B$4:$B$23, TeamForm!$AB$4:$AB$23),
INDEX(FixtureTicker!$B$24:$AM$43, MATCH($B45, FixtureTicker!$A$24:$A$43), PlayerForm!$X$5+1)="BLANK",
0
),
_xlfn.IFS(
INDEX(FixtureTicker!$B$24:$AM$43, MATCH($B45, FixtureTicker!$A$24:$A$43), PlayerForm!$X$5+2)="H",
_xlfn.XLOOKUP($E45, PlayerForm!$D$3:$D$394, PlayerForm!$Q$3:$Q$394)*
_xlfn.XLOOKUP(
INDEX(FixtureTicker!$B$3:$AM$22, MATCH($B45, FixtureTicker!$A$3:$A$22), PlayerForm!$X$5+2),
 TeamForm!$B$4:$B$23, TeamForm!$AD$4:$AD$23),
INDEX(FixtureTicker!$B$24:$AM$43, MATCH($B45, FixtureTicker!$A$24:$A$43), PlayerForm!$X$5+2)="A",
_xlfn.XLOOKUP($E45, PlayerForm!$D$3:$D$394, PlayerForm!$R$3:$R$394)*
_xlfn.XLOOKUP(
INDEX(FixtureTicker!$B$3:$AM$22, MATCH($B45, FixtureTicker!$A$3:$A$22), PlayerForm!$X$5+2),
 TeamForm!$B$4:$B$23, TeamForm!$AB$4:$AB$23),
INDEX(FixtureTicker!$B$24:$AM$43, MATCH($B45, FixtureTicker!$A$24:$A$43), PlayerForm!$X$5+2)="BLANK",
0
),
_xlfn.IFS(
INDEX(FixtureTicker!$B$24:$AM$43, MATCH($B45, FixtureTicker!$A$24:$A$43), PlayerForm!$X$5+3)="H",
_xlfn.XLOOKUP($E45, PlayerForm!$D$3:$D$394, PlayerForm!$Q$3:$Q$394)*
_xlfn.XLOOKUP(
INDEX(FixtureTicker!$B$3:$AM$22, MATCH($B45, FixtureTicker!$A$3:$A$22), PlayerForm!$X$5+3),
 TeamForm!$B$4:$B$23, TeamForm!$AD$4:$AD$23),
INDEX(FixtureTicker!$B$24:$AM$43, MATCH($B45, FixtureTicker!$A$24:$A$43), PlayerForm!$X$5+3)="A",
_xlfn.XLOOKUP($E45, PlayerForm!$D$3:$D$394, PlayerForm!$R$3:$R$394)*
_xlfn.XLOOKUP(
INDEX(FixtureTicker!$B$3:$AM$22, MATCH($B45, FixtureTicker!$A$3:$A$22), PlayerForm!$X$5+3),
 TeamForm!$B$4:$B$23, TeamForm!$AB$4:$AB$23),
INDEX(FixtureTicker!$B$24:$AM$43, MATCH($B45, FixtureTicker!$A$24:$A$43), PlayerForm!$X$5+3)="BLANK",
0
),
_xlfn.IFS(
INDEX(FixtureTicker!$B$24:$AM$43, MATCH($B45, FixtureTicker!$A$24:$A$43), PlayerForm!$X$5+4)="H",
_xlfn.XLOOKUP($E45, PlayerForm!$D$3:$D$394, PlayerForm!$Q$3:$Q$394)*
_xlfn.XLOOKUP(
INDEX(FixtureTicker!$B$3:$AM$22, MATCH($B45, FixtureTicker!$A$3:$A$22), PlayerForm!$X$5+4),
 TeamForm!$B$4:$B$23, TeamForm!$AD$4:$AD$23),
INDEX(FixtureTicker!$B$24:$AM$43, MATCH($B45, FixtureTicker!$A$24:$A$43), PlayerForm!$X$5+4)="A",
_xlfn.XLOOKUP($E45, PlayerForm!$D$3:$D$394, PlayerForm!$R$3:$R$394)*
_xlfn.XLOOKUP(
INDEX(FixtureTicker!$B$3:$AM$22, MATCH($B45, FixtureTicker!$A$3:$A$22), PlayerForm!$X$5+4),
 TeamForm!$B$4:$B$23, TeamForm!$AB$4:$AB$23),
INDEX(FixtureTicker!$B$24:$AM$43, MATCH($B45, FixtureTicker!$A$24:$A$43), PlayerForm!$X$5+4)="BLANK",
0
),
_xlfn.IFS(
INDEX(FixtureTicker!$B$24:$AM$43, MATCH($B45, FixtureTicker!$A$24:$A$43), PlayerForm!$X$5+5)="H",
_xlfn.XLOOKUP($E45, PlayerForm!$D$3:$D$394, PlayerForm!$Q$3:$Q$394)*
_xlfn.XLOOKUP(
INDEX(FixtureTicker!$B$3:$AM$22, MATCH($B45, FixtureTicker!$A$3:$A$22), PlayerForm!$X$5+5),
 TeamForm!$B$4:$B$23, TeamForm!$AD$4:$AD$23),
INDEX(FixtureTicker!$B$24:$AM$43, MATCH($B45, FixtureTicker!$A$24:$A$43), PlayerForm!$X$5+5)="A",
_xlfn.XLOOKUP($E45, PlayerForm!$D$3:$D$394, PlayerForm!$R$3:$R$394)*
_xlfn.XLOOKUP(
INDEX(FixtureTicker!$B$3:$AM$22, MATCH($B45, FixtureTicker!$A$3:$A$22), PlayerForm!$X$5+5),
 TeamForm!$B$4:$B$23, TeamForm!$AB$4:$AB$23),
INDEX(FixtureTicker!$B$24:$AM$43, MATCH($B45, FixtureTicker!$A$24:$A$43), PlayerForm!$X$5+5)="BLANK",
0
),
_xlfn.IFS(
INDEX(FixtureTicker!$B$24:$AM$43, MATCH($B45, FixtureTicker!$A$24:$A$43), PlayerForm!$X$5+6)="H",
_xlfn.XLOOKUP($E45, PlayerForm!$D$3:$D$394, PlayerForm!$Q$3:$Q$394)*
_xlfn.XLOOKUP(
INDEX(FixtureTicker!$B$3:$AM$22, MATCH($B45, FixtureTicker!$A$3:$A$22), PlayerForm!$X$5+6),
 TeamForm!$B$4:$B$23, TeamForm!$AD$4:$AD$23),
INDEX(FixtureTicker!$B$24:$AM$43, MATCH($B45, FixtureTicker!$A$24:$A$43), PlayerForm!$X$5+6)="A",
_xlfn.XLOOKUP($E45, PlayerForm!$D$3:$D$394, PlayerForm!$R$3:$R$394)*
_xlfn.XLOOKUP(
INDEX(FixtureTicker!$B$3:$AM$22, MATCH($B45, FixtureTicker!$A$3:$A$22), PlayerForm!$X$5+6),
 TeamForm!$B$4:$B$23, TeamForm!$AB$4:$AB$23),
INDEX(FixtureTicker!$B$24:$AM$43, MATCH($B45, FixtureTicker!$A$24:$A$43), PlayerForm!$X$5+6)="BLANK",
0
),
_xlfn.IFS(
INDEX(FixtureTicker!$B$24:$AM$43, MATCH($B45, FixtureTicker!$A$24:$A$43), PlayerForm!$X$5+7)="H",
_xlfn.XLOOKUP($E45, PlayerForm!$D$3:$D$394, PlayerForm!$Q$3:$Q$394)*
_xlfn.XLOOKUP(
INDEX(FixtureTicker!$B$3:$AM$22, MATCH($B45, FixtureTicker!$A$3:$A$22), PlayerForm!$X$5+7),
 TeamForm!$B$4:$B$23, TeamForm!$AD$4:$AD$23),
INDEX(FixtureTicker!$B$24:$AM$43, MATCH($B45, FixtureTicker!$A$24:$A$43), PlayerForm!$X$5+7)="A",
_xlfn.XLOOKUP($E45, PlayerForm!$D$3:$D$394, PlayerForm!$R$3:$R$394)*
_xlfn.XLOOKUP(
INDEX(FixtureTicker!$B$3:$AM$22, MATCH($B45, FixtureTicker!$A$3:$A$22), PlayerForm!$X$5+7),
 TeamForm!$B$4:$B$23, TeamForm!$AB$4:$AB$23),
INDEX(FixtureTicker!$B$24:$AM$43, MATCH($B45, FixtureTicker!$A$24:$A$43), PlayerForm!$X$5+7)="BLANK",
0
)
),0)</f>
        <v>85.951224208165399</v>
      </c>
    </row>
    <row r="46" spans="1:10">
      <c r="A46" s="55">
        <v>8</v>
      </c>
      <c r="B46" s="55" t="str">
        <f>_xlfn.XLOOKUP($A46, PlayerData!$B$3:$B$394, PlayerData!C$3:C$394)</f>
        <v>ARS</v>
      </c>
      <c r="C46" s="55" t="str">
        <f>_xlfn.XLOOKUP($A46, PlayerData!$B$3:$B$394, PlayerData!D$3:D$394)</f>
        <v>F</v>
      </c>
      <c r="D46" s="55">
        <f>_xlfn.XLOOKUP($A46, PlayerData!$B:$B, PlayerData!F:F,,,-1)</f>
        <v>8.5</v>
      </c>
      <c r="E46" s="31" t="str">
        <f>_xlfn.XLOOKUP($A46, PlayerData!$B$3:$B$394, PlayerData!E$3:E$394)</f>
        <v>Lacazette</v>
      </c>
      <c r="F46" s="164" cm="1">
        <f t="array" ref="F46">IFERROR(0.01*_xlfn.IFS(
INDEX(FixtureTicker!$B$24:$AM$43, MATCH($B46, FixtureTicker!$A$24:$A$43, 0), PlayerForm!$X$5)="H",
_xlfn.XLOOKUP($E46, PlayerForm!$D$3:$D$394, PlayerForm!$Q$3:$Q$394)*
_xlfn.XLOOKUP(
INDEX(FixtureTicker!$B$3:$AM$22, MATCH($B46, FixtureTicker!$A$3:$A$22,0), PlayerForm!$X$5),
 TeamForm!$B$4:$B$23, TeamForm!$AD$4:$AD$23),
INDEX(FixtureTicker!$B$24:$AM$43, MATCH($B46, FixtureTicker!$A$24:$A$43,0), PlayerForm!$X$5)="A",
_xlfn.XLOOKUP($E46, PlayerForm!$D$3:$D$394, PlayerForm!$R$3:$R$394)*
_xlfn.XLOOKUP(
INDEX(FixtureTicker!$B$3:$AM$22, MATCH($B46, FixtureTicker!$A$3:$A$22,0), PlayerForm!$X$5),
 TeamForm!$B$4:$B$23, TeamForm!$AB$4:$AB$23),
INDEX(FixtureTicker!$B$24:$AM$43, MATCH($B46, FixtureTicker!$A$24:$A$43,0), PlayerForm!$X$5)="BLANK",
0),0)</f>
        <v>12.946797783218072</v>
      </c>
      <c r="G46" s="163" cm="1">
        <f t="array" ref="G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
),0)</f>
        <v>25.298842784975957</v>
      </c>
      <c r="H46" s="163" cm="1">
        <f t="array" ref="H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),
_xlfn.IFS(
INDEX(FixtureTicker!$B$24:$AM$43, MATCH($B46, FixtureTicker!$A$24:$A$43), PlayerForm!$X$5+2)="H",
_xlfn.XLOOKUP($E46, PlayerForm!$D$3:$D$394, PlayerForm!$Q$3:$Q$394)*
_xlfn.XLOOKUP(
INDEX(FixtureTicker!$B$3:$AM$22, MATCH($B46, FixtureTicker!$A$3:$A$22), PlayerForm!$X$5+2),
 TeamForm!$B$4:$B$23, TeamForm!$AD$4:$AD$23),
INDEX(FixtureTicker!$B$24:$AM$43, MATCH($B46, FixtureTicker!$A$24:$A$43), PlayerForm!$X$5+2)="A",
_xlfn.XLOOKUP($E46, PlayerForm!$D$3:$D$394, PlayerForm!$R$3:$R$394)*
_xlfn.XLOOKUP(
INDEX(FixtureTicker!$B$3:$AM$22, MATCH($B46, FixtureTicker!$A$3:$A$22), PlayerForm!$X$5+2),
 TeamForm!$B$4:$B$23, TeamForm!$AB$4:$AB$23),
INDEX(FixtureTicker!$B$24:$AM$43, MATCH($B46, FixtureTicker!$A$24:$A$43), PlayerForm!$X$5+2)="BLANK",
0
),
_xlfn.IFS(
INDEX(FixtureTicker!$B$24:$AM$43, MATCH($B46, FixtureTicker!$A$24:$A$43), PlayerForm!$X$5+3)="H",
_xlfn.XLOOKUP($E46, PlayerForm!$D$3:$D$394, PlayerForm!$Q$3:$Q$394)*
_xlfn.XLOOKUP(
INDEX(FixtureTicker!$B$3:$AM$22, MATCH($B46, FixtureTicker!$A$3:$A$22), PlayerForm!$X$5+3),
 TeamForm!$B$4:$B$23, TeamForm!$AD$4:$AD$23),
INDEX(FixtureTicker!$B$24:$AM$43, MATCH($B46, FixtureTicker!$A$24:$A$43), PlayerForm!$X$5+3)="A",
_xlfn.XLOOKUP($E46, PlayerForm!$D$3:$D$394, PlayerForm!$R$3:$R$394)*
_xlfn.XLOOKUP(
INDEX(FixtureTicker!$B$3:$AM$22, MATCH($B46, FixtureTicker!$A$3:$A$22), PlayerForm!$X$5+3),
 TeamForm!$B$4:$B$23, TeamForm!$AB$4:$AB$23),
INDEX(FixtureTicker!$B$24:$AM$43, MATCH($B46, FixtureTicker!$A$24:$A$43), PlayerForm!$X$5+3)="BLANK",
0
)
),0)</f>
        <v>47.034474498135189</v>
      </c>
      <c r="I46" s="163" cm="1">
        <f t="array" ref="I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),
_xlfn.IFS(
INDEX(FixtureTicker!$B$24:$AM$43, MATCH($B46, FixtureTicker!$A$24:$A$43), PlayerForm!$X$5+2)="H",
_xlfn.XLOOKUP($E46, PlayerForm!$D$3:$D$394, PlayerForm!$Q$3:$Q$394)*
_xlfn.XLOOKUP(
INDEX(FixtureTicker!$B$3:$AM$22, MATCH($B46, FixtureTicker!$A$3:$A$22), PlayerForm!$X$5+2),
 TeamForm!$B$4:$B$23, TeamForm!$AD$4:$AD$23),
INDEX(FixtureTicker!$B$24:$AM$43, MATCH($B46, FixtureTicker!$A$24:$A$43), PlayerForm!$X$5+2)="A",
_xlfn.XLOOKUP($E46, PlayerForm!$D$3:$D$394, PlayerForm!$R$3:$R$394)*
_xlfn.XLOOKUP(
INDEX(FixtureTicker!$B$3:$AM$22, MATCH($B46, FixtureTicker!$A$3:$A$22), PlayerForm!$X$5+2),
 TeamForm!$B$4:$B$23, TeamForm!$AB$4:$AB$23),
INDEX(FixtureTicker!$B$24:$AM$43, MATCH($B46, FixtureTicker!$A$24:$A$43), PlayerForm!$X$5+2)="BLANK",
0
),
_xlfn.IFS(
INDEX(FixtureTicker!$B$24:$AM$43, MATCH($B46, FixtureTicker!$A$24:$A$43), PlayerForm!$X$5+3)="H",
_xlfn.XLOOKUP($E46, PlayerForm!$D$3:$D$394, PlayerForm!$Q$3:$Q$394)*
_xlfn.XLOOKUP(
INDEX(FixtureTicker!$B$3:$AM$22, MATCH($B46, FixtureTicker!$A$3:$A$22), PlayerForm!$X$5+3),
 TeamForm!$B$4:$B$23, TeamForm!$AD$4:$AD$23),
INDEX(FixtureTicker!$B$24:$AM$43, MATCH($B46, FixtureTicker!$A$24:$A$43), PlayerForm!$X$5+3)="A",
_xlfn.XLOOKUP($E46, PlayerForm!$D$3:$D$394, PlayerForm!$R$3:$R$394)*
_xlfn.XLOOKUP(
INDEX(FixtureTicker!$B$3:$AM$22, MATCH($B46, FixtureTicker!$A$3:$A$22), PlayerForm!$X$5+3),
 TeamForm!$B$4:$B$23, TeamForm!$AB$4:$AB$23),
INDEX(FixtureTicker!$B$24:$AM$43, MATCH($B46, FixtureTicker!$A$24:$A$43), PlayerForm!$X$5+3)="BLANK",
0
),
_xlfn.IFS(
INDEX(FixtureTicker!$B$24:$AM$43, MATCH($B46, FixtureTicker!$A$24:$A$43), PlayerForm!$X$5+4)="H",
_xlfn.XLOOKUP($E46, PlayerForm!$D$3:$D$394, PlayerForm!$Q$3:$Q$394)*
_xlfn.XLOOKUP(
INDEX(FixtureTicker!$B$3:$AM$22, MATCH($B46, FixtureTicker!$A$3:$A$22), PlayerForm!$X$5+4),
 TeamForm!$B$4:$B$23, TeamForm!$AD$4:$AD$23),
INDEX(FixtureTicker!$B$24:$AM$43, MATCH($B46, FixtureTicker!$A$24:$A$43), PlayerForm!$X$5+4)="A",
_xlfn.XLOOKUP($E46, PlayerForm!$D$3:$D$394, PlayerForm!$R$3:$R$394)*
_xlfn.XLOOKUP(
INDEX(FixtureTicker!$B$3:$AM$22, MATCH($B46, FixtureTicker!$A$3:$A$22), PlayerForm!$X$5+4),
 TeamForm!$B$4:$B$23, TeamForm!$AB$4:$AB$23),
INDEX(FixtureTicker!$B$24:$AM$43, MATCH($B46, FixtureTicker!$A$24:$A$43), PlayerForm!$X$5+4)="BLANK",
0
),
_xlfn.IFS(
INDEX(FixtureTicker!$B$24:$AM$43, MATCH($B46, FixtureTicker!$A$24:$A$43), PlayerForm!$X$5+5)="H",
_xlfn.XLOOKUP($E46, PlayerForm!$D$3:$D$394, PlayerForm!$Q$3:$Q$394)*
_xlfn.XLOOKUP(
INDEX(FixtureTicker!$B$3:$AM$22, MATCH($B46, FixtureTicker!$A$3:$A$22), PlayerForm!$X$5+5),
 TeamForm!$B$4:$B$23, TeamForm!$AD$4:$AD$23),
INDEX(FixtureTicker!$B$24:$AM$43, MATCH($B46, FixtureTicker!$A$24:$A$43), PlayerForm!$X$5+5)="A",
_xlfn.XLOOKUP($E46, PlayerForm!$D$3:$D$394, PlayerForm!$R$3:$R$394)*
_xlfn.XLOOKUP(
INDEX(FixtureTicker!$B$3:$AM$22, MATCH($B46, FixtureTicker!$A$3:$A$22), PlayerForm!$X$5+5),
 TeamForm!$B$4:$B$23, TeamForm!$AB$4:$AB$23),
INDEX(FixtureTicker!$B$24:$AM$43, MATCH($B46, FixtureTicker!$A$24:$A$43), PlayerForm!$X$5+5)="BLANK",
0
)
),0)</f>
        <v>62.769545912836946</v>
      </c>
      <c r="J46" s="163" cm="1">
        <f t="array" ref="J46">IFERROR(0.01*SUM(
_xlfn.IFS(
INDEX(FixtureTicker!$B$24:$AM$43, MATCH($B46, FixtureTicker!$A$24:$A$43), PlayerForm!$X$5)="H",
_xlfn.XLOOKUP($E46, PlayerForm!$D$3:$D$394, PlayerForm!$Q$3:$Q$394)*
_xlfn.XLOOKUP(
INDEX(FixtureTicker!$B$3:$AM$22, MATCH($B46, FixtureTicker!$A$3:$A$22), PlayerForm!$X$5),
 TeamForm!$B$4:$B$23, TeamForm!$AD$4:$AD$23),
INDEX(FixtureTicker!$B$24:$AM$43, MATCH($B46, FixtureTicker!$A$24:$A$43), PlayerForm!$X$5)="A",
_xlfn.XLOOKUP($E46, PlayerForm!$D$3:$D$394, PlayerForm!$R$3:$R$394)*
_xlfn.XLOOKUP(
INDEX(FixtureTicker!$B$3:$AM$22, MATCH($B46, FixtureTicker!$A$3:$A$22), PlayerForm!$X$5),
 TeamForm!$B$4:$B$23, TeamForm!$AB$4:$AB$23),
INDEX(FixtureTicker!$B$24:$AM$43, MATCH($B46, FixtureTicker!$A$24:$A$43), PlayerForm!$X$5)="BLANK",
0
),
_xlfn.IFS(
INDEX(FixtureTicker!$B$24:$AM$43, MATCH($B46, FixtureTicker!$A$24:$A$43), PlayerForm!$X$5+1)="H",
_xlfn.XLOOKUP($E46, PlayerForm!$D$3:$D$394, PlayerForm!$Q$3:$Q$394)*
_xlfn.XLOOKUP(
INDEX(FixtureTicker!$B$3:$AM$22, MATCH($B46, FixtureTicker!$A$3:$A$22), PlayerForm!$X$5+1),
 TeamForm!$B$4:$B$23, TeamForm!$AD$4:$AD$23),
INDEX(FixtureTicker!$B$24:$AM$43, MATCH($B46, FixtureTicker!$A$24:$A$43), PlayerForm!$X$5+1)="A",
_xlfn.XLOOKUP($E46, PlayerForm!$D$3:$D$394, PlayerForm!$R$3:$R$394)*
_xlfn.XLOOKUP(
INDEX(FixtureTicker!$B$3:$AM$22, MATCH($B46, FixtureTicker!$A$3:$A$22), PlayerForm!$X$5+1),
 TeamForm!$B$4:$B$23, TeamForm!$AB$4:$AB$23),
INDEX(FixtureTicker!$B$24:$AM$43, MATCH($B46, FixtureTicker!$A$24:$A$43), PlayerForm!$X$5+1)="BLANK",
0
),
_xlfn.IFS(
INDEX(FixtureTicker!$B$24:$AM$43, MATCH($B46, FixtureTicker!$A$24:$A$43), PlayerForm!$X$5+2)="H",
_xlfn.XLOOKUP($E46, PlayerForm!$D$3:$D$394, PlayerForm!$Q$3:$Q$394)*
_xlfn.XLOOKUP(
INDEX(FixtureTicker!$B$3:$AM$22, MATCH($B46, FixtureTicker!$A$3:$A$22), PlayerForm!$X$5+2),
 TeamForm!$B$4:$B$23, TeamForm!$AD$4:$AD$23),
INDEX(FixtureTicker!$B$24:$AM$43, MATCH($B46, FixtureTicker!$A$24:$A$43), PlayerForm!$X$5+2)="A",
_xlfn.XLOOKUP($E46, PlayerForm!$D$3:$D$394, PlayerForm!$R$3:$R$394)*
_xlfn.XLOOKUP(
INDEX(FixtureTicker!$B$3:$AM$22, MATCH($B46, FixtureTicker!$A$3:$A$22), PlayerForm!$X$5+2),
 TeamForm!$B$4:$B$23, TeamForm!$AB$4:$AB$23),
INDEX(FixtureTicker!$B$24:$AM$43, MATCH($B46, FixtureTicker!$A$24:$A$43), PlayerForm!$X$5+2)="BLANK",
0
),
_xlfn.IFS(
INDEX(FixtureTicker!$B$24:$AM$43, MATCH($B46, FixtureTicker!$A$24:$A$43), PlayerForm!$X$5+3)="H",
_xlfn.XLOOKUP($E46, PlayerForm!$D$3:$D$394, PlayerForm!$Q$3:$Q$394)*
_xlfn.XLOOKUP(
INDEX(FixtureTicker!$B$3:$AM$22, MATCH($B46, FixtureTicker!$A$3:$A$22), PlayerForm!$X$5+3),
 TeamForm!$B$4:$B$23, TeamForm!$AD$4:$AD$23),
INDEX(FixtureTicker!$B$24:$AM$43, MATCH($B46, FixtureTicker!$A$24:$A$43), PlayerForm!$X$5+3)="A",
_xlfn.XLOOKUP($E46, PlayerForm!$D$3:$D$394, PlayerForm!$R$3:$R$394)*
_xlfn.XLOOKUP(
INDEX(FixtureTicker!$B$3:$AM$22, MATCH($B46, FixtureTicker!$A$3:$A$22), PlayerForm!$X$5+3),
 TeamForm!$B$4:$B$23, TeamForm!$AB$4:$AB$23),
INDEX(FixtureTicker!$B$24:$AM$43, MATCH($B46, FixtureTicker!$A$24:$A$43), PlayerForm!$X$5+3)="BLANK",
0
),
_xlfn.IFS(
INDEX(FixtureTicker!$B$24:$AM$43, MATCH($B46, FixtureTicker!$A$24:$A$43), PlayerForm!$X$5+4)="H",
_xlfn.XLOOKUP($E46, PlayerForm!$D$3:$D$394, PlayerForm!$Q$3:$Q$394)*
_xlfn.XLOOKUP(
INDEX(FixtureTicker!$B$3:$AM$22, MATCH($B46, FixtureTicker!$A$3:$A$22), PlayerForm!$X$5+4),
 TeamForm!$B$4:$B$23, TeamForm!$AD$4:$AD$23),
INDEX(FixtureTicker!$B$24:$AM$43, MATCH($B46, FixtureTicker!$A$24:$A$43), PlayerForm!$X$5+4)="A",
_xlfn.XLOOKUP($E46, PlayerForm!$D$3:$D$394, PlayerForm!$R$3:$R$394)*
_xlfn.XLOOKUP(
INDEX(FixtureTicker!$B$3:$AM$22, MATCH($B46, FixtureTicker!$A$3:$A$22), PlayerForm!$X$5+4),
 TeamForm!$B$4:$B$23, TeamForm!$AB$4:$AB$23),
INDEX(FixtureTicker!$B$24:$AM$43, MATCH($B46, FixtureTicker!$A$24:$A$43), PlayerForm!$X$5+4)="BLANK",
0
),
_xlfn.IFS(
INDEX(FixtureTicker!$B$24:$AM$43, MATCH($B46, FixtureTicker!$A$24:$A$43), PlayerForm!$X$5+5)="H",
_xlfn.XLOOKUP($E46, PlayerForm!$D$3:$D$394, PlayerForm!$Q$3:$Q$394)*
_xlfn.XLOOKUP(
INDEX(FixtureTicker!$B$3:$AM$22, MATCH($B46, FixtureTicker!$A$3:$A$22), PlayerForm!$X$5+5),
 TeamForm!$B$4:$B$23, TeamForm!$AD$4:$AD$23),
INDEX(FixtureTicker!$B$24:$AM$43, MATCH($B46, FixtureTicker!$A$24:$A$43), PlayerForm!$X$5+5)="A",
_xlfn.XLOOKUP($E46, PlayerForm!$D$3:$D$394, PlayerForm!$R$3:$R$394)*
_xlfn.XLOOKUP(
INDEX(FixtureTicker!$B$3:$AM$22, MATCH($B46, FixtureTicker!$A$3:$A$22), PlayerForm!$X$5+5),
 TeamForm!$B$4:$B$23, TeamForm!$AB$4:$AB$23),
INDEX(FixtureTicker!$B$24:$AM$43, MATCH($B46, FixtureTicker!$A$24:$A$43), PlayerForm!$X$5+5)="BLANK",
0
),
_xlfn.IFS(
INDEX(FixtureTicker!$B$24:$AM$43, MATCH($B46, FixtureTicker!$A$24:$A$43), PlayerForm!$X$5+6)="H",
_xlfn.XLOOKUP($E46, PlayerForm!$D$3:$D$394, PlayerForm!$Q$3:$Q$394)*
_xlfn.XLOOKUP(
INDEX(FixtureTicker!$B$3:$AM$22, MATCH($B46, FixtureTicker!$A$3:$A$22), PlayerForm!$X$5+6),
 TeamForm!$B$4:$B$23, TeamForm!$AD$4:$AD$23),
INDEX(FixtureTicker!$B$24:$AM$43, MATCH($B46, FixtureTicker!$A$24:$A$43), PlayerForm!$X$5+6)="A",
_xlfn.XLOOKUP($E46, PlayerForm!$D$3:$D$394, PlayerForm!$R$3:$R$394)*
_xlfn.XLOOKUP(
INDEX(FixtureTicker!$B$3:$AM$22, MATCH($B46, FixtureTicker!$A$3:$A$22), PlayerForm!$X$5+6),
 TeamForm!$B$4:$B$23, TeamForm!$AB$4:$AB$23),
INDEX(FixtureTicker!$B$24:$AM$43, MATCH($B46, FixtureTicker!$A$24:$A$43), PlayerForm!$X$5+6)="BLANK",
0
),
_xlfn.IFS(
INDEX(FixtureTicker!$B$24:$AM$43, MATCH($B46, FixtureTicker!$A$24:$A$43), PlayerForm!$X$5+7)="H",
_xlfn.XLOOKUP($E46, PlayerForm!$D$3:$D$394, PlayerForm!$Q$3:$Q$394)*
_xlfn.XLOOKUP(
INDEX(FixtureTicker!$B$3:$AM$22, MATCH($B46, FixtureTicker!$A$3:$A$22), PlayerForm!$X$5+7),
 TeamForm!$B$4:$B$23, TeamForm!$AD$4:$AD$23),
INDEX(FixtureTicker!$B$24:$AM$43, MATCH($B46, FixtureTicker!$A$24:$A$43), PlayerForm!$X$5+7)="A",
_xlfn.XLOOKUP($E46, PlayerForm!$D$3:$D$394, PlayerForm!$R$3:$R$394)*
_xlfn.XLOOKUP(
INDEX(FixtureTicker!$B$3:$AM$22, MATCH($B46, FixtureTicker!$A$3:$A$22), PlayerForm!$X$5+7),
 TeamForm!$B$4:$B$23, TeamForm!$AB$4:$AB$23),
INDEX(FixtureTicker!$B$24:$AM$43, MATCH($B46, FixtureTicker!$A$24:$A$43), PlayerForm!$X$5+7)="BLANK",
0
)
),0)</f>
        <v>80.467689912693317</v>
      </c>
    </row>
    <row r="47" spans="1:10">
      <c r="A47" s="55">
        <v>39</v>
      </c>
      <c r="B47" s="55" t="str">
        <f>_xlfn.XLOOKUP($A47, PlayerData!$B$3:$B$394, PlayerData!C$3:C$394)</f>
        <v>SHU</v>
      </c>
      <c r="C47" s="55" t="str">
        <f>_xlfn.XLOOKUP($A47, PlayerData!$B$3:$B$394, PlayerData!D$3:D$394)</f>
        <v>F</v>
      </c>
      <c r="D47" s="55">
        <f>_xlfn.XLOOKUP($A47, PlayerData!$B:$B, PlayerData!F:F,,,-1)</f>
        <v>5.5</v>
      </c>
      <c r="E47" s="31" t="str">
        <f>_xlfn.XLOOKUP($A47, PlayerData!$B$3:$B$394, PlayerData!E$3:E$394)</f>
        <v>McGoldrick</v>
      </c>
      <c r="F47" s="164" cm="1">
        <f t="array" ref="F47">IFERROR(0.01*_xlfn.IFS(
INDEX(FixtureTicker!$B$24:$AM$43, MATCH($B47, FixtureTicker!$A$24:$A$43, 0), PlayerForm!$X$5)="H",
_xlfn.XLOOKUP($E47, PlayerForm!$D$3:$D$394, PlayerForm!$Q$3:$Q$394)*
_xlfn.XLOOKUP(
INDEX(FixtureTicker!$B$3:$AM$22, MATCH($B47, FixtureTicker!$A$3:$A$22,0), PlayerForm!$X$5),
 TeamForm!$B$4:$B$23, TeamForm!$AD$4:$AD$23),
INDEX(FixtureTicker!$B$24:$AM$43, MATCH($B47, FixtureTicker!$A$24:$A$43,0), PlayerForm!$X$5)="A",
_xlfn.XLOOKUP($E47, PlayerForm!$D$3:$D$394, PlayerForm!$R$3:$R$394)*
_xlfn.XLOOKUP(
INDEX(FixtureTicker!$B$3:$AM$22, MATCH($B47, FixtureTicker!$A$3:$A$22,0), PlayerForm!$X$5),
 TeamForm!$B$4:$B$23, TeamForm!$AB$4:$AB$23),
INDEX(FixtureTicker!$B$24:$AM$43, MATCH($B47, FixtureTicker!$A$24:$A$43,0), PlayerForm!$X$5)="BLANK",
0),0)</f>
        <v>9.1213358343447748</v>
      </c>
      <c r="G47" s="163" cm="1">
        <f t="array" ref="G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
),0)</f>
        <v>11.353800186930112</v>
      </c>
      <c r="H47" s="163" cm="1">
        <f t="array" ref="H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),
_xlfn.IFS(
INDEX(FixtureTicker!$B$24:$AM$43, MATCH($B47, FixtureTicker!$A$24:$A$43), PlayerForm!$X$5+2)="H",
_xlfn.XLOOKUP($E47, PlayerForm!$D$3:$D$394, PlayerForm!$Q$3:$Q$394)*
_xlfn.XLOOKUP(
INDEX(FixtureTicker!$B$3:$AM$22, MATCH($B47, FixtureTicker!$A$3:$A$22), PlayerForm!$X$5+2),
 TeamForm!$B$4:$B$23, TeamForm!$AD$4:$AD$23),
INDEX(FixtureTicker!$B$24:$AM$43, MATCH($B47, FixtureTicker!$A$24:$A$43), PlayerForm!$X$5+2)="A",
_xlfn.XLOOKUP($E47, PlayerForm!$D$3:$D$394, PlayerForm!$R$3:$R$394)*
_xlfn.XLOOKUP(
INDEX(FixtureTicker!$B$3:$AM$22, MATCH($B47, FixtureTicker!$A$3:$A$22), PlayerForm!$X$5+2),
 TeamForm!$B$4:$B$23, TeamForm!$AB$4:$AB$23),
INDEX(FixtureTicker!$B$24:$AM$43, MATCH($B47, FixtureTicker!$A$24:$A$43), PlayerForm!$X$5+2)="BLANK",
0
),
_xlfn.IFS(
INDEX(FixtureTicker!$B$24:$AM$43, MATCH($B47, FixtureTicker!$A$24:$A$43), PlayerForm!$X$5+3)="H",
_xlfn.XLOOKUP($E47, PlayerForm!$D$3:$D$394, PlayerForm!$Q$3:$Q$394)*
_xlfn.XLOOKUP(
INDEX(FixtureTicker!$B$3:$AM$22, MATCH($B47, FixtureTicker!$A$3:$A$22), PlayerForm!$X$5+3),
 TeamForm!$B$4:$B$23, TeamForm!$AD$4:$AD$23),
INDEX(FixtureTicker!$B$24:$AM$43, MATCH($B47, FixtureTicker!$A$24:$A$43), PlayerForm!$X$5+3)="A",
_xlfn.XLOOKUP($E47, PlayerForm!$D$3:$D$394, PlayerForm!$R$3:$R$394)*
_xlfn.XLOOKUP(
INDEX(FixtureTicker!$B$3:$AM$22, MATCH($B47, FixtureTicker!$A$3:$A$22), PlayerForm!$X$5+3),
 TeamForm!$B$4:$B$23, TeamForm!$AB$4:$AB$23),
INDEX(FixtureTicker!$B$24:$AM$43, MATCH($B47, FixtureTicker!$A$24:$A$43), PlayerForm!$X$5+3)="BLANK",
0
)
),0)</f>
        <v>36.669775374789765</v>
      </c>
      <c r="I47" s="163" cm="1">
        <f t="array" ref="I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),
_xlfn.IFS(
INDEX(FixtureTicker!$B$24:$AM$43, MATCH($B47, FixtureTicker!$A$24:$A$43), PlayerForm!$X$5+2)="H",
_xlfn.XLOOKUP($E47, PlayerForm!$D$3:$D$394, PlayerForm!$Q$3:$Q$394)*
_xlfn.XLOOKUP(
INDEX(FixtureTicker!$B$3:$AM$22, MATCH($B47, FixtureTicker!$A$3:$A$22), PlayerForm!$X$5+2),
 TeamForm!$B$4:$B$23, TeamForm!$AD$4:$AD$23),
INDEX(FixtureTicker!$B$24:$AM$43, MATCH($B47, FixtureTicker!$A$24:$A$43), PlayerForm!$X$5+2)="A",
_xlfn.XLOOKUP($E47, PlayerForm!$D$3:$D$394, PlayerForm!$R$3:$R$394)*
_xlfn.XLOOKUP(
INDEX(FixtureTicker!$B$3:$AM$22, MATCH($B47, FixtureTicker!$A$3:$A$22), PlayerForm!$X$5+2),
 TeamForm!$B$4:$B$23, TeamForm!$AB$4:$AB$23),
INDEX(FixtureTicker!$B$24:$AM$43, MATCH($B47, FixtureTicker!$A$24:$A$43), PlayerForm!$X$5+2)="BLANK",
0
),
_xlfn.IFS(
INDEX(FixtureTicker!$B$24:$AM$43, MATCH($B47, FixtureTicker!$A$24:$A$43), PlayerForm!$X$5+3)="H",
_xlfn.XLOOKUP($E47, PlayerForm!$D$3:$D$394, PlayerForm!$Q$3:$Q$394)*
_xlfn.XLOOKUP(
INDEX(FixtureTicker!$B$3:$AM$22, MATCH($B47, FixtureTicker!$A$3:$A$22), PlayerForm!$X$5+3),
 TeamForm!$B$4:$B$23, TeamForm!$AD$4:$AD$23),
INDEX(FixtureTicker!$B$24:$AM$43, MATCH($B47, FixtureTicker!$A$24:$A$43), PlayerForm!$X$5+3)="A",
_xlfn.XLOOKUP($E47, PlayerForm!$D$3:$D$394, PlayerForm!$R$3:$R$394)*
_xlfn.XLOOKUP(
INDEX(FixtureTicker!$B$3:$AM$22, MATCH($B47, FixtureTicker!$A$3:$A$22), PlayerForm!$X$5+3),
 TeamForm!$B$4:$B$23, TeamForm!$AB$4:$AB$23),
INDEX(FixtureTicker!$B$24:$AM$43, MATCH($B47, FixtureTicker!$A$24:$A$43), PlayerForm!$X$5+3)="BLANK",
0
),
_xlfn.IFS(
INDEX(FixtureTicker!$B$24:$AM$43, MATCH($B47, FixtureTicker!$A$24:$A$43), PlayerForm!$X$5+4)="H",
_xlfn.XLOOKUP($E47, PlayerForm!$D$3:$D$394, PlayerForm!$Q$3:$Q$394)*
_xlfn.XLOOKUP(
INDEX(FixtureTicker!$B$3:$AM$22, MATCH($B47, FixtureTicker!$A$3:$A$22), PlayerForm!$X$5+4),
 TeamForm!$B$4:$B$23, TeamForm!$AD$4:$AD$23),
INDEX(FixtureTicker!$B$24:$AM$43, MATCH($B47, FixtureTicker!$A$24:$A$43), PlayerForm!$X$5+4)="A",
_xlfn.XLOOKUP($E47, PlayerForm!$D$3:$D$394, PlayerForm!$R$3:$R$394)*
_xlfn.XLOOKUP(
INDEX(FixtureTicker!$B$3:$AM$22, MATCH($B47, FixtureTicker!$A$3:$A$22), PlayerForm!$X$5+4),
 TeamForm!$B$4:$B$23, TeamForm!$AB$4:$AB$23),
INDEX(FixtureTicker!$B$24:$AM$43, MATCH($B47, FixtureTicker!$A$24:$A$43), PlayerForm!$X$5+4)="BLANK",
0
),
_xlfn.IFS(
INDEX(FixtureTicker!$B$24:$AM$43, MATCH($B47, FixtureTicker!$A$24:$A$43), PlayerForm!$X$5+5)="H",
_xlfn.XLOOKUP($E47, PlayerForm!$D$3:$D$394, PlayerForm!$Q$3:$Q$394)*
_xlfn.XLOOKUP(
INDEX(FixtureTicker!$B$3:$AM$22, MATCH($B47, FixtureTicker!$A$3:$A$22), PlayerForm!$X$5+5),
 TeamForm!$B$4:$B$23, TeamForm!$AD$4:$AD$23),
INDEX(FixtureTicker!$B$24:$AM$43, MATCH($B47, FixtureTicker!$A$24:$A$43), PlayerForm!$X$5+5)="A",
_xlfn.XLOOKUP($E47, PlayerForm!$D$3:$D$394, PlayerForm!$R$3:$R$394)*
_xlfn.XLOOKUP(
INDEX(FixtureTicker!$B$3:$AM$22, MATCH($B47, FixtureTicker!$A$3:$A$22), PlayerForm!$X$5+5),
 TeamForm!$B$4:$B$23, TeamForm!$AB$4:$AB$23),
INDEX(FixtureTicker!$B$24:$AM$43, MATCH($B47, FixtureTicker!$A$24:$A$43), PlayerForm!$X$5+5)="BLANK",
0
)
),0)</f>
        <v>60.8549788187213</v>
      </c>
      <c r="J47" s="163" cm="1">
        <f t="array" ref="J47">IFERROR(0.01*SUM(
_xlfn.IFS(
INDEX(FixtureTicker!$B$24:$AM$43, MATCH($B47, FixtureTicker!$A$24:$A$43), PlayerForm!$X$5)="H",
_xlfn.XLOOKUP($E47, PlayerForm!$D$3:$D$394, PlayerForm!$Q$3:$Q$394)*
_xlfn.XLOOKUP(
INDEX(FixtureTicker!$B$3:$AM$22, MATCH($B47, FixtureTicker!$A$3:$A$22), PlayerForm!$X$5),
 TeamForm!$B$4:$B$23, TeamForm!$AD$4:$AD$23),
INDEX(FixtureTicker!$B$24:$AM$43, MATCH($B47, FixtureTicker!$A$24:$A$43), PlayerForm!$X$5)="A",
_xlfn.XLOOKUP($E47, PlayerForm!$D$3:$D$394, PlayerForm!$R$3:$R$394)*
_xlfn.XLOOKUP(
INDEX(FixtureTicker!$B$3:$AM$22, MATCH($B47, FixtureTicker!$A$3:$A$22), PlayerForm!$X$5),
 TeamForm!$B$4:$B$23, TeamForm!$AB$4:$AB$23),
INDEX(FixtureTicker!$B$24:$AM$43, MATCH($B47, FixtureTicker!$A$24:$A$43), PlayerForm!$X$5)="BLANK",
0
),
_xlfn.IFS(
INDEX(FixtureTicker!$B$24:$AM$43, MATCH($B47, FixtureTicker!$A$24:$A$43), PlayerForm!$X$5+1)="H",
_xlfn.XLOOKUP($E47, PlayerForm!$D$3:$D$394, PlayerForm!$Q$3:$Q$394)*
_xlfn.XLOOKUP(
INDEX(FixtureTicker!$B$3:$AM$22, MATCH($B47, FixtureTicker!$A$3:$A$22), PlayerForm!$X$5+1),
 TeamForm!$B$4:$B$23, TeamForm!$AD$4:$AD$23),
INDEX(FixtureTicker!$B$24:$AM$43, MATCH($B47, FixtureTicker!$A$24:$A$43), PlayerForm!$X$5+1)="A",
_xlfn.XLOOKUP($E47, PlayerForm!$D$3:$D$394, PlayerForm!$R$3:$R$394)*
_xlfn.XLOOKUP(
INDEX(FixtureTicker!$B$3:$AM$22, MATCH($B47, FixtureTicker!$A$3:$A$22), PlayerForm!$X$5+1),
 TeamForm!$B$4:$B$23, TeamForm!$AB$4:$AB$23),
INDEX(FixtureTicker!$B$24:$AM$43, MATCH($B47, FixtureTicker!$A$24:$A$43), PlayerForm!$X$5+1)="BLANK",
0
),
_xlfn.IFS(
INDEX(FixtureTicker!$B$24:$AM$43, MATCH($B47, FixtureTicker!$A$24:$A$43), PlayerForm!$X$5+2)="H",
_xlfn.XLOOKUP($E47, PlayerForm!$D$3:$D$394, PlayerForm!$Q$3:$Q$394)*
_xlfn.XLOOKUP(
INDEX(FixtureTicker!$B$3:$AM$22, MATCH($B47, FixtureTicker!$A$3:$A$22), PlayerForm!$X$5+2),
 TeamForm!$B$4:$B$23, TeamForm!$AD$4:$AD$23),
INDEX(FixtureTicker!$B$24:$AM$43, MATCH($B47, FixtureTicker!$A$24:$A$43), PlayerForm!$X$5+2)="A",
_xlfn.XLOOKUP($E47, PlayerForm!$D$3:$D$394, PlayerForm!$R$3:$R$394)*
_xlfn.XLOOKUP(
INDEX(FixtureTicker!$B$3:$AM$22, MATCH($B47, FixtureTicker!$A$3:$A$22), PlayerForm!$X$5+2),
 TeamForm!$B$4:$B$23, TeamForm!$AB$4:$AB$23),
INDEX(FixtureTicker!$B$24:$AM$43, MATCH($B47, FixtureTicker!$A$24:$A$43), PlayerForm!$X$5+2)="BLANK",
0
),
_xlfn.IFS(
INDEX(FixtureTicker!$B$24:$AM$43, MATCH($B47, FixtureTicker!$A$24:$A$43), PlayerForm!$X$5+3)="H",
_xlfn.XLOOKUP($E47, PlayerForm!$D$3:$D$394, PlayerForm!$Q$3:$Q$394)*
_xlfn.XLOOKUP(
INDEX(FixtureTicker!$B$3:$AM$22, MATCH($B47, FixtureTicker!$A$3:$A$22), PlayerForm!$X$5+3),
 TeamForm!$B$4:$B$23, TeamForm!$AD$4:$AD$23),
INDEX(FixtureTicker!$B$24:$AM$43, MATCH($B47, FixtureTicker!$A$24:$A$43), PlayerForm!$X$5+3)="A",
_xlfn.XLOOKUP($E47, PlayerForm!$D$3:$D$394, PlayerForm!$R$3:$R$394)*
_xlfn.XLOOKUP(
INDEX(FixtureTicker!$B$3:$AM$22, MATCH($B47, FixtureTicker!$A$3:$A$22), PlayerForm!$X$5+3),
 TeamForm!$B$4:$B$23, TeamForm!$AB$4:$AB$23),
INDEX(FixtureTicker!$B$24:$AM$43, MATCH($B47, FixtureTicker!$A$24:$A$43), PlayerForm!$X$5+3)="BLANK",
0
),
_xlfn.IFS(
INDEX(FixtureTicker!$B$24:$AM$43, MATCH($B47, FixtureTicker!$A$24:$A$43), PlayerForm!$X$5+4)="H",
_xlfn.XLOOKUP($E47, PlayerForm!$D$3:$D$394, PlayerForm!$Q$3:$Q$394)*
_xlfn.XLOOKUP(
INDEX(FixtureTicker!$B$3:$AM$22, MATCH($B47, FixtureTicker!$A$3:$A$22), PlayerForm!$X$5+4),
 TeamForm!$B$4:$B$23, TeamForm!$AD$4:$AD$23),
INDEX(FixtureTicker!$B$24:$AM$43, MATCH($B47, FixtureTicker!$A$24:$A$43), PlayerForm!$X$5+4)="A",
_xlfn.XLOOKUP($E47, PlayerForm!$D$3:$D$394, PlayerForm!$R$3:$R$394)*
_xlfn.XLOOKUP(
INDEX(FixtureTicker!$B$3:$AM$22, MATCH($B47, FixtureTicker!$A$3:$A$22), PlayerForm!$X$5+4),
 TeamForm!$B$4:$B$23, TeamForm!$AB$4:$AB$23),
INDEX(FixtureTicker!$B$24:$AM$43, MATCH($B47, FixtureTicker!$A$24:$A$43), PlayerForm!$X$5+4)="BLANK",
0
),
_xlfn.IFS(
INDEX(FixtureTicker!$B$24:$AM$43, MATCH($B47, FixtureTicker!$A$24:$A$43), PlayerForm!$X$5+5)="H",
_xlfn.XLOOKUP($E47, PlayerForm!$D$3:$D$394, PlayerForm!$Q$3:$Q$394)*
_xlfn.XLOOKUP(
INDEX(FixtureTicker!$B$3:$AM$22, MATCH($B47, FixtureTicker!$A$3:$A$22), PlayerForm!$X$5+5),
 TeamForm!$B$4:$B$23, TeamForm!$AD$4:$AD$23),
INDEX(FixtureTicker!$B$24:$AM$43, MATCH($B47, FixtureTicker!$A$24:$A$43), PlayerForm!$X$5+5)="A",
_xlfn.XLOOKUP($E47, PlayerForm!$D$3:$D$394, PlayerForm!$R$3:$R$394)*
_xlfn.XLOOKUP(
INDEX(FixtureTicker!$B$3:$AM$22, MATCH($B47, FixtureTicker!$A$3:$A$22), PlayerForm!$X$5+5),
 TeamForm!$B$4:$B$23, TeamForm!$AB$4:$AB$23),
INDEX(FixtureTicker!$B$24:$AM$43, MATCH($B47, FixtureTicker!$A$24:$A$43), PlayerForm!$X$5+5)="BLANK",
0
),
_xlfn.IFS(
INDEX(FixtureTicker!$B$24:$AM$43, MATCH($B47, FixtureTicker!$A$24:$A$43), PlayerForm!$X$5+6)="H",
_xlfn.XLOOKUP($E47, PlayerForm!$D$3:$D$394, PlayerForm!$Q$3:$Q$394)*
_xlfn.XLOOKUP(
INDEX(FixtureTicker!$B$3:$AM$22, MATCH($B47, FixtureTicker!$A$3:$A$22), PlayerForm!$X$5+6),
 TeamForm!$B$4:$B$23, TeamForm!$AD$4:$AD$23),
INDEX(FixtureTicker!$B$24:$AM$43, MATCH($B47, FixtureTicker!$A$24:$A$43), PlayerForm!$X$5+6)="A",
_xlfn.XLOOKUP($E47, PlayerForm!$D$3:$D$394, PlayerForm!$R$3:$R$394)*
_xlfn.XLOOKUP(
INDEX(FixtureTicker!$B$3:$AM$22, MATCH($B47, FixtureTicker!$A$3:$A$22), PlayerForm!$X$5+6),
 TeamForm!$B$4:$B$23, TeamForm!$AB$4:$AB$23),
INDEX(FixtureTicker!$B$24:$AM$43, MATCH($B47, FixtureTicker!$A$24:$A$43), PlayerForm!$X$5+6)="BLANK",
0
),
_xlfn.IFS(
INDEX(FixtureTicker!$B$24:$AM$43, MATCH($B47, FixtureTicker!$A$24:$A$43), PlayerForm!$X$5+7)="H",
_xlfn.XLOOKUP($E47, PlayerForm!$D$3:$D$394, PlayerForm!$Q$3:$Q$394)*
_xlfn.XLOOKUP(
INDEX(FixtureTicker!$B$3:$AM$22, MATCH($B47, FixtureTicker!$A$3:$A$22), PlayerForm!$X$5+7),
 TeamForm!$B$4:$B$23, TeamForm!$AD$4:$AD$23),
INDEX(FixtureTicker!$B$24:$AM$43, MATCH($B47, FixtureTicker!$A$24:$A$43), PlayerForm!$X$5+7)="A",
_xlfn.XLOOKUP($E47, PlayerForm!$D$3:$D$394, PlayerForm!$R$3:$R$394)*
_xlfn.XLOOKUP(
INDEX(FixtureTicker!$B$3:$AM$22, MATCH($B47, FixtureTicker!$A$3:$A$22), PlayerForm!$X$5+7),
 TeamForm!$B$4:$B$23, TeamForm!$AB$4:$AB$23),
INDEX(FixtureTicker!$B$24:$AM$43, MATCH($B47, FixtureTicker!$A$24:$A$43), PlayerForm!$X$5+7)="BLANK",
0
)
),0)</f>
        <v>69.196334228809874</v>
      </c>
    </row>
    <row r="48" spans="1:10">
      <c r="A48" s="55">
        <v>72</v>
      </c>
      <c r="B48" s="55" t="str">
        <f>_xlfn.XLOOKUP($A48, PlayerData!$B$3:$B$394, PlayerData!C$3:C$394)</f>
        <v>EVE</v>
      </c>
      <c r="C48" s="55" t="str">
        <f>_xlfn.XLOOKUP($A48, PlayerData!$B$3:$B$394, PlayerData!D$3:D$394)</f>
        <v>M</v>
      </c>
      <c r="D48" s="55">
        <f>_xlfn.XLOOKUP($A48, PlayerData!$B:$B, PlayerData!F:F,,,-1)</f>
        <v>7</v>
      </c>
      <c r="E48" s="31" t="str">
        <f>_xlfn.XLOOKUP($A48, PlayerData!$B$3:$B$394, PlayerData!E$3:E$394)</f>
        <v>Sigurdsson</v>
      </c>
      <c r="F48" s="164" cm="1">
        <f t="array" ref="F48">IFERROR(0.01*_xlfn.IFS(
INDEX(FixtureTicker!$B$24:$AM$43, MATCH($B48, FixtureTicker!$A$24:$A$43, 0), PlayerForm!$X$5)="H",
_xlfn.XLOOKUP($E48, PlayerForm!$D$3:$D$394, PlayerForm!$Q$3:$Q$394)*
_xlfn.XLOOKUP(
INDEX(FixtureTicker!$B$3:$AM$22, MATCH($B48, FixtureTicker!$A$3:$A$22,0), PlayerForm!$X$5),
 TeamForm!$B$4:$B$23, TeamForm!$AD$4:$AD$23),
INDEX(FixtureTicker!$B$24:$AM$43, MATCH($B48, FixtureTicker!$A$24:$A$43,0), PlayerForm!$X$5)="A",
_xlfn.XLOOKUP($E48, PlayerForm!$D$3:$D$394, PlayerForm!$R$3:$R$394)*
_xlfn.XLOOKUP(
INDEX(FixtureTicker!$B$3:$AM$22, MATCH($B48, FixtureTicker!$A$3:$A$22,0), PlayerForm!$X$5),
 TeamForm!$B$4:$B$23, TeamForm!$AB$4:$AB$23),
INDEX(FixtureTicker!$B$24:$AM$43, MATCH($B48, FixtureTicker!$A$24:$A$43,0), PlayerForm!$X$5)="BLANK",
0),0)</f>
        <v>2.6151725273142534</v>
      </c>
      <c r="G48" s="163" cm="1">
        <f t="array" ref="G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
),0)</f>
        <v>29.030266866936898</v>
      </c>
      <c r="H48" s="163" cm="1">
        <f t="array" ref="H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),
_xlfn.IFS(
INDEX(FixtureTicker!$B$24:$AM$43, MATCH($B48, FixtureTicker!$A$24:$A$43), PlayerForm!$X$5+2)="H",
_xlfn.XLOOKUP($E48, PlayerForm!$D$3:$D$394, PlayerForm!$Q$3:$Q$394)*
_xlfn.XLOOKUP(
INDEX(FixtureTicker!$B$3:$AM$22, MATCH($B48, FixtureTicker!$A$3:$A$22), PlayerForm!$X$5+2),
 TeamForm!$B$4:$B$23, TeamForm!$AD$4:$AD$23),
INDEX(FixtureTicker!$B$24:$AM$43, MATCH($B48, FixtureTicker!$A$24:$A$43), PlayerForm!$X$5+2)="A",
_xlfn.XLOOKUP($E48, PlayerForm!$D$3:$D$394, PlayerForm!$R$3:$R$394)*
_xlfn.XLOOKUP(
INDEX(FixtureTicker!$B$3:$AM$22, MATCH($B48, FixtureTicker!$A$3:$A$22), PlayerForm!$X$5+2),
 TeamForm!$B$4:$B$23, TeamForm!$AB$4:$AB$23),
INDEX(FixtureTicker!$B$24:$AM$43, MATCH($B48, FixtureTicker!$A$24:$A$43), PlayerForm!$X$5+2)="BLANK",
0
),
_xlfn.IFS(
INDEX(FixtureTicker!$B$24:$AM$43, MATCH($B48, FixtureTicker!$A$24:$A$43), PlayerForm!$X$5+3)="H",
_xlfn.XLOOKUP($E48, PlayerForm!$D$3:$D$394, PlayerForm!$Q$3:$Q$394)*
_xlfn.XLOOKUP(
INDEX(FixtureTicker!$B$3:$AM$22, MATCH($B48, FixtureTicker!$A$3:$A$22), PlayerForm!$X$5+3),
 TeamForm!$B$4:$B$23, TeamForm!$AD$4:$AD$23),
INDEX(FixtureTicker!$B$24:$AM$43, MATCH($B48, FixtureTicker!$A$24:$A$43), PlayerForm!$X$5+3)="A",
_xlfn.XLOOKUP($E48, PlayerForm!$D$3:$D$394, PlayerForm!$R$3:$R$394)*
_xlfn.XLOOKUP(
INDEX(FixtureTicker!$B$3:$AM$22, MATCH($B48, FixtureTicker!$A$3:$A$22), PlayerForm!$X$5+3),
 TeamForm!$B$4:$B$23, TeamForm!$AB$4:$AB$23),
INDEX(FixtureTicker!$B$24:$AM$43, MATCH($B48, FixtureTicker!$A$24:$A$43), PlayerForm!$X$5+3)="BLANK",
0
)
),0)</f>
        <v>43.742973214863376</v>
      </c>
      <c r="I48" s="163" cm="1">
        <f t="array" ref="I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),
_xlfn.IFS(
INDEX(FixtureTicker!$B$24:$AM$43, MATCH($B48, FixtureTicker!$A$24:$A$43), PlayerForm!$X$5+2)="H",
_xlfn.XLOOKUP($E48, PlayerForm!$D$3:$D$394, PlayerForm!$Q$3:$Q$394)*
_xlfn.XLOOKUP(
INDEX(FixtureTicker!$B$3:$AM$22, MATCH($B48, FixtureTicker!$A$3:$A$22), PlayerForm!$X$5+2),
 TeamForm!$B$4:$B$23, TeamForm!$AD$4:$AD$23),
INDEX(FixtureTicker!$B$24:$AM$43, MATCH($B48, FixtureTicker!$A$24:$A$43), PlayerForm!$X$5+2)="A",
_xlfn.XLOOKUP($E48, PlayerForm!$D$3:$D$394, PlayerForm!$R$3:$R$394)*
_xlfn.XLOOKUP(
INDEX(FixtureTicker!$B$3:$AM$22, MATCH($B48, FixtureTicker!$A$3:$A$22), PlayerForm!$X$5+2),
 TeamForm!$B$4:$B$23, TeamForm!$AB$4:$AB$23),
INDEX(FixtureTicker!$B$24:$AM$43, MATCH($B48, FixtureTicker!$A$24:$A$43), PlayerForm!$X$5+2)="BLANK",
0
),
_xlfn.IFS(
INDEX(FixtureTicker!$B$24:$AM$43, MATCH($B48, FixtureTicker!$A$24:$A$43), PlayerForm!$X$5+3)="H",
_xlfn.XLOOKUP($E48, PlayerForm!$D$3:$D$394, PlayerForm!$Q$3:$Q$394)*
_xlfn.XLOOKUP(
INDEX(FixtureTicker!$B$3:$AM$22, MATCH($B48, FixtureTicker!$A$3:$A$22), PlayerForm!$X$5+3),
 TeamForm!$B$4:$B$23, TeamForm!$AD$4:$AD$23),
INDEX(FixtureTicker!$B$24:$AM$43, MATCH($B48, FixtureTicker!$A$24:$A$43), PlayerForm!$X$5+3)="A",
_xlfn.XLOOKUP($E48, PlayerForm!$D$3:$D$394, PlayerForm!$R$3:$R$394)*
_xlfn.XLOOKUP(
INDEX(FixtureTicker!$B$3:$AM$22, MATCH($B48, FixtureTicker!$A$3:$A$22), PlayerForm!$X$5+3),
 TeamForm!$B$4:$B$23, TeamForm!$AB$4:$AB$23),
INDEX(FixtureTicker!$B$24:$AM$43, MATCH($B48, FixtureTicker!$A$24:$A$43), PlayerForm!$X$5+3)="BLANK",
0
),
_xlfn.IFS(
INDEX(FixtureTicker!$B$24:$AM$43, MATCH($B48, FixtureTicker!$A$24:$A$43), PlayerForm!$X$5+4)="H",
_xlfn.XLOOKUP($E48, PlayerForm!$D$3:$D$394, PlayerForm!$Q$3:$Q$394)*
_xlfn.XLOOKUP(
INDEX(FixtureTicker!$B$3:$AM$22, MATCH($B48, FixtureTicker!$A$3:$A$22), PlayerForm!$X$5+4),
 TeamForm!$B$4:$B$23, TeamForm!$AD$4:$AD$23),
INDEX(FixtureTicker!$B$24:$AM$43, MATCH($B48, FixtureTicker!$A$24:$A$43), PlayerForm!$X$5+4)="A",
_xlfn.XLOOKUP($E48, PlayerForm!$D$3:$D$394, PlayerForm!$R$3:$R$394)*
_xlfn.XLOOKUP(
INDEX(FixtureTicker!$B$3:$AM$22, MATCH($B48, FixtureTicker!$A$3:$A$22), PlayerForm!$X$5+4),
 TeamForm!$B$4:$B$23, TeamForm!$AB$4:$AB$23),
INDEX(FixtureTicker!$B$24:$AM$43, MATCH($B48, FixtureTicker!$A$24:$A$43), PlayerForm!$X$5+4)="BLANK",
0
),
_xlfn.IFS(
INDEX(FixtureTicker!$B$24:$AM$43, MATCH($B48, FixtureTicker!$A$24:$A$43), PlayerForm!$X$5+5)="H",
_xlfn.XLOOKUP($E48, PlayerForm!$D$3:$D$394, PlayerForm!$Q$3:$Q$394)*
_xlfn.XLOOKUP(
INDEX(FixtureTicker!$B$3:$AM$22, MATCH($B48, FixtureTicker!$A$3:$A$22), PlayerForm!$X$5+5),
 TeamForm!$B$4:$B$23, TeamForm!$AD$4:$AD$23),
INDEX(FixtureTicker!$B$24:$AM$43, MATCH($B48, FixtureTicker!$A$24:$A$43), PlayerForm!$X$5+5)="A",
_xlfn.XLOOKUP($E48, PlayerForm!$D$3:$D$394, PlayerForm!$R$3:$R$394)*
_xlfn.XLOOKUP(
INDEX(FixtureTicker!$B$3:$AM$22, MATCH($B48, FixtureTicker!$A$3:$A$22), PlayerForm!$X$5+5),
 TeamForm!$B$4:$B$23, TeamForm!$AB$4:$AB$23),
INDEX(FixtureTicker!$B$24:$AM$43, MATCH($B48, FixtureTicker!$A$24:$A$43), PlayerForm!$X$5+5)="BLANK",
0
)
),0)</f>
        <v>59.342181629909035</v>
      </c>
      <c r="J48" s="163" cm="1">
        <f t="array" ref="J48">IFERROR(0.01*SUM(
_xlfn.IFS(
INDEX(FixtureTicker!$B$24:$AM$43, MATCH($B48, FixtureTicker!$A$24:$A$43), PlayerForm!$X$5)="H",
_xlfn.XLOOKUP($E48, PlayerForm!$D$3:$D$394, PlayerForm!$Q$3:$Q$394)*
_xlfn.XLOOKUP(
INDEX(FixtureTicker!$B$3:$AM$22, MATCH($B48, FixtureTicker!$A$3:$A$22), PlayerForm!$X$5),
 TeamForm!$B$4:$B$23, TeamForm!$AD$4:$AD$23),
INDEX(FixtureTicker!$B$24:$AM$43, MATCH($B48, FixtureTicker!$A$24:$A$43), PlayerForm!$X$5)="A",
_xlfn.XLOOKUP($E48, PlayerForm!$D$3:$D$394, PlayerForm!$R$3:$R$394)*
_xlfn.XLOOKUP(
INDEX(FixtureTicker!$B$3:$AM$22, MATCH($B48, FixtureTicker!$A$3:$A$22), PlayerForm!$X$5),
 TeamForm!$B$4:$B$23, TeamForm!$AB$4:$AB$23),
INDEX(FixtureTicker!$B$24:$AM$43, MATCH($B48, FixtureTicker!$A$24:$A$43), PlayerForm!$X$5)="BLANK",
0
),
_xlfn.IFS(
INDEX(FixtureTicker!$B$24:$AM$43, MATCH($B48, FixtureTicker!$A$24:$A$43), PlayerForm!$X$5+1)="H",
_xlfn.XLOOKUP($E48, PlayerForm!$D$3:$D$394, PlayerForm!$Q$3:$Q$394)*
_xlfn.XLOOKUP(
INDEX(FixtureTicker!$B$3:$AM$22, MATCH($B48, FixtureTicker!$A$3:$A$22), PlayerForm!$X$5+1),
 TeamForm!$B$4:$B$23, TeamForm!$AD$4:$AD$23),
INDEX(FixtureTicker!$B$24:$AM$43, MATCH($B48, FixtureTicker!$A$24:$A$43), PlayerForm!$X$5+1)="A",
_xlfn.XLOOKUP($E48, PlayerForm!$D$3:$D$394, PlayerForm!$R$3:$R$394)*
_xlfn.XLOOKUP(
INDEX(FixtureTicker!$B$3:$AM$22, MATCH($B48, FixtureTicker!$A$3:$A$22), PlayerForm!$X$5+1),
 TeamForm!$B$4:$B$23, TeamForm!$AB$4:$AB$23),
INDEX(FixtureTicker!$B$24:$AM$43, MATCH($B48, FixtureTicker!$A$24:$A$43), PlayerForm!$X$5+1)="BLANK",
0
),
_xlfn.IFS(
INDEX(FixtureTicker!$B$24:$AM$43, MATCH($B48, FixtureTicker!$A$24:$A$43), PlayerForm!$X$5+2)="H",
_xlfn.XLOOKUP($E48, PlayerForm!$D$3:$D$394, PlayerForm!$Q$3:$Q$394)*
_xlfn.XLOOKUP(
INDEX(FixtureTicker!$B$3:$AM$22, MATCH($B48, FixtureTicker!$A$3:$A$22), PlayerForm!$X$5+2),
 TeamForm!$B$4:$B$23, TeamForm!$AD$4:$AD$23),
INDEX(FixtureTicker!$B$24:$AM$43, MATCH($B48, FixtureTicker!$A$24:$A$43), PlayerForm!$X$5+2)="A",
_xlfn.XLOOKUP($E48, PlayerForm!$D$3:$D$394, PlayerForm!$R$3:$R$394)*
_xlfn.XLOOKUP(
INDEX(FixtureTicker!$B$3:$AM$22, MATCH($B48, FixtureTicker!$A$3:$A$22), PlayerForm!$X$5+2),
 TeamForm!$B$4:$B$23, TeamForm!$AB$4:$AB$23),
INDEX(FixtureTicker!$B$24:$AM$43, MATCH($B48, FixtureTicker!$A$24:$A$43), PlayerForm!$X$5+2)="BLANK",
0
),
_xlfn.IFS(
INDEX(FixtureTicker!$B$24:$AM$43, MATCH($B48, FixtureTicker!$A$24:$A$43), PlayerForm!$X$5+3)="H",
_xlfn.XLOOKUP($E48, PlayerForm!$D$3:$D$394, PlayerForm!$Q$3:$Q$394)*
_xlfn.XLOOKUP(
INDEX(FixtureTicker!$B$3:$AM$22, MATCH($B48, FixtureTicker!$A$3:$A$22), PlayerForm!$X$5+3),
 TeamForm!$B$4:$B$23, TeamForm!$AD$4:$AD$23),
INDEX(FixtureTicker!$B$24:$AM$43, MATCH($B48, FixtureTicker!$A$24:$A$43), PlayerForm!$X$5+3)="A",
_xlfn.XLOOKUP($E48, PlayerForm!$D$3:$D$394, PlayerForm!$R$3:$R$394)*
_xlfn.XLOOKUP(
INDEX(FixtureTicker!$B$3:$AM$22, MATCH($B48, FixtureTicker!$A$3:$A$22), PlayerForm!$X$5+3),
 TeamForm!$B$4:$B$23, TeamForm!$AB$4:$AB$23),
INDEX(FixtureTicker!$B$24:$AM$43, MATCH($B48, FixtureTicker!$A$24:$A$43), PlayerForm!$X$5+3)="BLANK",
0
),
_xlfn.IFS(
INDEX(FixtureTicker!$B$24:$AM$43, MATCH($B48, FixtureTicker!$A$24:$A$43), PlayerForm!$X$5+4)="H",
_xlfn.XLOOKUP($E48, PlayerForm!$D$3:$D$394, PlayerForm!$Q$3:$Q$394)*
_xlfn.XLOOKUP(
INDEX(FixtureTicker!$B$3:$AM$22, MATCH($B48, FixtureTicker!$A$3:$A$22), PlayerForm!$X$5+4),
 TeamForm!$B$4:$B$23, TeamForm!$AD$4:$AD$23),
INDEX(FixtureTicker!$B$24:$AM$43, MATCH($B48, FixtureTicker!$A$24:$A$43), PlayerForm!$X$5+4)="A",
_xlfn.XLOOKUP($E48, PlayerForm!$D$3:$D$394, PlayerForm!$R$3:$R$394)*
_xlfn.XLOOKUP(
INDEX(FixtureTicker!$B$3:$AM$22, MATCH($B48, FixtureTicker!$A$3:$A$22), PlayerForm!$X$5+4),
 TeamForm!$B$4:$B$23, TeamForm!$AB$4:$AB$23),
INDEX(FixtureTicker!$B$24:$AM$43, MATCH($B48, FixtureTicker!$A$24:$A$43), PlayerForm!$X$5+4)="BLANK",
0
),
_xlfn.IFS(
INDEX(FixtureTicker!$B$24:$AM$43, MATCH($B48, FixtureTicker!$A$24:$A$43), PlayerForm!$X$5+5)="H",
_xlfn.XLOOKUP($E48, PlayerForm!$D$3:$D$394, PlayerForm!$Q$3:$Q$394)*
_xlfn.XLOOKUP(
INDEX(FixtureTicker!$B$3:$AM$22, MATCH($B48, FixtureTicker!$A$3:$A$22), PlayerForm!$X$5+5),
 TeamForm!$B$4:$B$23, TeamForm!$AD$4:$AD$23),
INDEX(FixtureTicker!$B$24:$AM$43, MATCH($B48, FixtureTicker!$A$24:$A$43), PlayerForm!$X$5+5)="A",
_xlfn.XLOOKUP($E48, PlayerForm!$D$3:$D$394, PlayerForm!$R$3:$R$394)*
_xlfn.XLOOKUP(
INDEX(FixtureTicker!$B$3:$AM$22, MATCH($B48, FixtureTicker!$A$3:$A$22), PlayerForm!$X$5+5),
 TeamForm!$B$4:$B$23, TeamForm!$AB$4:$AB$23),
INDEX(FixtureTicker!$B$24:$AM$43, MATCH($B48, FixtureTicker!$A$24:$A$43), PlayerForm!$X$5+5)="BLANK",
0
),
_xlfn.IFS(
INDEX(FixtureTicker!$B$24:$AM$43, MATCH($B48, FixtureTicker!$A$24:$A$43), PlayerForm!$X$5+6)="H",
_xlfn.XLOOKUP($E48, PlayerForm!$D$3:$D$394, PlayerForm!$Q$3:$Q$394)*
_xlfn.XLOOKUP(
INDEX(FixtureTicker!$B$3:$AM$22, MATCH($B48, FixtureTicker!$A$3:$A$22), PlayerForm!$X$5+6),
 TeamForm!$B$4:$B$23, TeamForm!$AD$4:$AD$23),
INDEX(FixtureTicker!$B$24:$AM$43, MATCH($B48, FixtureTicker!$A$24:$A$43), PlayerForm!$X$5+6)="A",
_xlfn.XLOOKUP($E48, PlayerForm!$D$3:$D$394, PlayerForm!$R$3:$R$394)*
_xlfn.XLOOKUP(
INDEX(FixtureTicker!$B$3:$AM$22, MATCH($B48, FixtureTicker!$A$3:$A$22), PlayerForm!$X$5+6),
 TeamForm!$B$4:$B$23, TeamForm!$AB$4:$AB$23),
INDEX(FixtureTicker!$B$24:$AM$43, MATCH($B48, FixtureTicker!$A$24:$A$43), PlayerForm!$X$5+6)="BLANK",
0
),
_xlfn.IFS(
INDEX(FixtureTicker!$B$24:$AM$43, MATCH($B48, FixtureTicker!$A$24:$A$43), PlayerForm!$X$5+7)="H",
_xlfn.XLOOKUP($E48, PlayerForm!$D$3:$D$394, PlayerForm!$Q$3:$Q$394)*
_xlfn.XLOOKUP(
INDEX(FixtureTicker!$B$3:$AM$22, MATCH($B48, FixtureTicker!$A$3:$A$22), PlayerForm!$X$5+7),
 TeamForm!$B$4:$B$23, TeamForm!$AD$4:$AD$23),
INDEX(FixtureTicker!$B$24:$AM$43, MATCH($B48, FixtureTicker!$A$24:$A$43), PlayerForm!$X$5+7)="A",
_xlfn.XLOOKUP($E48, PlayerForm!$D$3:$D$394, PlayerForm!$R$3:$R$394)*
_xlfn.XLOOKUP(
INDEX(FixtureTicker!$B$3:$AM$22, MATCH($B48, FixtureTicker!$A$3:$A$22), PlayerForm!$X$5+7),
 TeamForm!$B$4:$B$23, TeamForm!$AB$4:$AB$23),
INDEX(FixtureTicker!$B$24:$AM$43, MATCH($B48, FixtureTicker!$A$24:$A$43), PlayerForm!$X$5+7)="BLANK",
0
)
),0)</f>
        <v>71.72220455645116</v>
      </c>
    </row>
    <row r="49" spans="1:10">
      <c r="A49" s="55">
        <v>112</v>
      </c>
      <c r="B49" s="55" t="str">
        <f>_xlfn.XLOOKUP($A49, PlayerData!$B$3:$B$394, PlayerData!C$3:C$394)</f>
        <v>SOU</v>
      </c>
      <c r="C49" s="55" t="str">
        <f>_xlfn.XLOOKUP($A49, PlayerData!$B$3:$B$394, PlayerData!D$3:D$394)</f>
        <v>M</v>
      </c>
      <c r="D49" s="55">
        <f>_xlfn.XLOOKUP($A49, PlayerData!$B:$B, PlayerData!F:F,,,-1)</f>
        <v>6</v>
      </c>
      <c r="E49" s="31" t="str">
        <f>_xlfn.XLOOKUP($A49, PlayerData!$B$3:$B$394, PlayerData!E$3:E$394)</f>
        <v>Ward-Prowse</v>
      </c>
      <c r="F49" s="164" cm="1">
        <f t="array" ref="F49">IFERROR(0.01*_xlfn.IFS(
INDEX(FixtureTicker!$B$24:$AM$43, MATCH($B49, FixtureTicker!$A$24:$A$43, 0), PlayerForm!$X$5)="H",
_xlfn.XLOOKUP($E49, PlayerForm!$D$3:$D$394, PlayerForm!$Q$3:$Q$394)*
_xlfn.XLOOKUP(
INDEX(FixtureTicker!$B$3:$AM$22, MATCH($B49, FixtureTicker!$A$3:$A$22,0), PlayerForm!$X$5),
 TeamForm!$B$4:$B$23, TeamForm!$AD$4:$AD$23),
INDEX(FixtureTicker!$B$24:$AM$43, MATCH($B49, FixtureTicker!$A$24:$A$43,0), PlayerForm!$X$5)="A",
_xlfn.XLOOKUP($E49, PlayerForm!$D$3:$D$394, PlayerForm!$R$3:$R$394)*
_xlfn.XLOOKUP(
INDEX(FixtureTicker!$B$3:$AM$22, MATCH($B49, FixtureTicker!$A$3:$A$22,0), PlayerForm!$X$5),
 TeamForm!$B$4:$B$23, TeamForm!$AB$4:$AB$23),
INDEX(FixtureTicker!$B$24:$AM$43, MATCH($B49, FixtureTicker!$A$24:$A$43,0), PlayerForm!$X$5)="BLANK",
0),0)</f>
        <v>10.934744268077603</v>
      </c>
      <c r="G49" s="163" cm="1">
        <f t="array" ref="G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
),0)</f>
        <v>16.751362041958391</v>
      </c>
      <c r="H49" s="163" cm="1">
        <f t="array" ref="H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),
_xlfn.IFS(
INDEX(FixtureTicker!$B$24:$AM$43, MATCH($B49, FixtureTicker!$A$24:$A$43), PlayerForm!$X$5+2)="H",
_xlfn.XLOOKUP($E49, PlayerForm!$D$3:$D$394, PlayerForm!$Q$3:$Q$394)*
_xlfn.XLOOKUP(
INDEX(FixtureTicker!$B$3:$AM$22, MATCH($B49, FixtureTicker!$A$3:$A$22), PlayerForm!$X$5+2),
 TeamForm!$B$4:$B$23, TeamForm!$AD$4:$AD$23),
INDEX(FixtureTicker!$B$24:$AM$43, MATCH($B49, FixtureTicker!$A$24:$A$43), PlayerForm!$X$5+2)="A",
_xlfn.XLOOKUP($E49, PlayerForm!$D$3:$D$394, PlayerForm!$R$3:$R$394)*
_xlfn.XLOOKUP(
INDEX(FixtureTicker!$B$3:$AM$22, MATCH($B49, FixtureTicker!$A$3:$A$22), PlayerForm!$X$5+2),
 TeamForm!$B$4:$B$23, TeamForm!$AB$4:$AB$23),
INDEX(FixtureTicker!$B$24:$AM$43, MATCH($B49, FixtureTicker!$A$24:$A$43), PlayerForm!$X$5+2)="BLANK",
0
),
_xlfn.IFS(
INDEX(FixtureTicker!$B$24:$AM$43, MATCH($B49, FixtureTicker!$A$24:$A$43), PlayerForm!$X$5+3)="H",
_xlfn.XLOOKUP($E49, PlayerForm!$D$3:$D$394, PlayerForm!$Q$3:$Q$394)*
_xlfn.XLOOKUP(
INDEX(FixtureTicker!$B$3:$AM$22, MATCH($B49, FixtureTicker!$A$3:$A$22), PlayerForm!$X$5+3),
 TeamForm!$B$4:$B$23, TeamForm!$AD$4:$AD$23),
INDEX(FixtureTicker!$B$24:$AM$43, MATCH($B49, FixtureTicker!$A$24:$A$43), PlayerForm!$X$5+3)="A",
_xlfn.XLOOKUP($E49, PlayerForm!$D$3:$D$394, PlayerForm!$R$3:$R$394)*
_xlfn.XLOOKUP(
INDEX(FixtureTicker!$B$3:$AM$22, MATCH($B49, FixtureTicker!$A$3:$A$22), PlayerForm!$X$5+3),
 TeamForm!$B$4:$B$23, TeamForm!$AB$4:$AB$23),
INDEX(FixtureTicker!$B$24:$AM$43, MATCH($B49, FixtureTicker!$A$24:$A$43), PlayerForm!$X$5+3)="BLANK",
0
)
),0)</f>
        <v>45.156709315230202</v>
      </c>
      <c r="I49" s="163" cm="1">
        <f t="array" ref="I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),
_xlfn.IFS(
INDEX(FixtureTicker!$B$24:$AM$43, MATCH($B49, FixtureTicker!$A$24:$A$43), PlayerForm!$X$5+2)="H",
_xlfn.XLOOKUP($E49, PlayerForm!$D$3:$D$394, PlayerForm!$Q$3:$Q$394)*
_xlfn.XLOOKUP(
INDEX(FixtureTicker!$B$3:$AM$22, MATCH($B49, FixtureTicker!$A$3:$A$22), PlayerForm!$X$5+2),
 TeamForm!$B$4:$B$23, TeamForm!$AD$4:$AD$23),
INDEX(FixtureTicker!$B$24:$AM$43, MATCH($B49, FixtureTicker!$A$24:$A$43), PlayerForm!$X$5+2)="A",
_xlfn.XLOOKUP($E49, PlayerForm!$D$3:$D$394, PlayerForm!$R$3:$R$394)*
_xlfn.XLOOKUP(
INDEX(FixtureTicker!$B$3:$AM$22, MATCH($B49, FixtureTicker!$A$3:$A$22), PlayerForm!$X$5+2),
 TeamForm!$B$4:$B$23, TeamForm!$AB$4:$AB$23),
INDEX(FixtureTicker!$B$24:$AM$43, MATCH($B49, FixtureTicker!$A$24:$A$43), PlayerForm!$X$5+2)="BLANK",
0
),
_xlfn.IFS(
INDEX(FixtureTicker!$B$24:$AM$43, MATCH($B49, FixtureTicker!$A$24:$A$43), PlayerForm!$X$5+3)="H",
_xlfn.XLOOKUP($E49, PlayerForm!$D$3:$D$394, PlayerForm!$Q$3:$Q$394)*
_xlfn.XLOOKUP(
INDEX(FixtureTicker!$B$3:$AM$22, MATCH($B49, FixtureTicker!$A$3:$A$22), PlayerForm!$X$5+3),
 TeamForm!$B$4:$B$23, TeamForm!$AD$4:$AD$23),
INDEX(FixtureTicker!$B$24:$AM$43, MATCH($B49, FixtureTicker!$A$24:$A$43), PlayerForm!$X$5+3)="A",
_xlfn.XLOOKUP($E49, PlayerForm!$D$3:$D$394, PlayerForm!$R$3:$R$394)*
_xlfn.XLOOKUP(
INDEX(FixtureTicker!$B$3:$AM$22, MATCH($B49, FixtureTicker!$A$3:$A$22), PlayerForm!$X$5+3),
 TeamForm!$B$4:$B$23, TeamForm!$AB$4:$AB$23),
INDEX(FixtureTicker!$B$24:$AM$43, MATCH($B49, FixtureTicker!$A$24:$A$43), PlayerForm!$X$5+3)="BLANK",
0
),
_xlfn.IFS(
INDEX(FixtureTicker!$B$24:$AM$43, MATCH($B49, FixtureTicker!$A$24:$A$43), PlayerForm!$X$5+4)="H",
_xlfn.XLOOKUP($E49, PlayerForm!$D$3:$D$394, PlayerForm!$Q$3:$Q$394)*
_xlfn.XLOOKUP(
INDEX(FixtureTicker!$B$3:$AM$22, MATCH($B49, FixtureTicker!$A$3:$A$22), PlayerForm!$X$5+4),
 TeamForm!$B$4:$B$23, TeamForm!$AD$4:$AD$23),
INDEX(FixtureTicker!$B$24:$AM$43, MATCH($B49, FixtureTicker!$A$24:$A$43), PlayerForm!$X$5+4)="A",
_xlfn.XLOOKUP($E49, PlayerForm!$D$3:$D$394, PlayerForm!$R$3:$R$394)*
_xlfn.XLOOKUP(
INDEX(FixtureTicker!$B$3:$AM$22, MATCH($B49, FixtureTicker!$A$3:$A$22), PlayerForm!$X$5+4),
 TeamForm!$B$4:$B$23, TeamForm!$AB$4:$AB$23),
INDEX(FixtureTicker!$B$24:$AM$43, MATCH($B49, FixtureTicker!$A$24:$A$43), PlayerForm!$X$5+4)="BLANK",
0
),
_xlfn.IFS(
INDEX(FixtureTicker!$B$24:$AM$43, MATCH($B49, FixtureTicker!$A$24:$A$43), PlayerForm!$X$5+5)="H",
_xlfn.XLOOKUP($E49, PlayerForm!$D$3:$D$394, PlayerForm!$Q$3:$Q$394)*
_xlfn.XLOOKUP(
INDEX(FixtureTicker!$B$3:$AM$22, MATCH($B49, FixtureTicker!$A$3:$A$22), PlayerForm!$X$5+5),
 TeamForm!$B$4:$B$23, TeamForm!$AD$4:$AD$23),
INDEX(FixtureTicker!$B$24:$AM$43, MATCH($B49, FixtureTicker!$A$24:$A$43), PlayerForm!$X$5+5)="A",
_xlfn.XLOOKUP($E49, PlayerForm!$D$3:$D$394, PlayerForm!$R$3:$R$394)*
_xlfn.XLOOKUP(
INDEX(FixtureTicker!$B$3:$AM$22, MATCH($B49, FixtureTicker!$A$3:$A$22), PlayerForm!$X$5+5),
 TeamForm!$B$4:$B$23, TeamForm!$AB$4:$AB$23),
INDEX(FixtureTicker!$B$24:$AM$43, MATCH($B49, FixtureTicker!$A$24:$A$43), PlayerForm!$X$5+5)="BLANK",
0
)
),0)</f>
        <v>57.032696607421713</v>
      </c>
      <c r="J49" s="163" cm="1">
        <f t="array" ref="J49">IFERROR(0.01*SUM(
_xlfn.IFS(
INDEX(FixtureTicker!$B$24:$AM$43, MATCH($B49, FixtureTicker!$A$24:$A$43), PlayerForm!$X$5)="H",
_xlfn.XLOOKUP($E49, PlayerForm!$D$3:$D$394, PlayerForm!$Q$3:$Q$394)*
_xlfn.XLOOKUP(
INDEX(FixtureTicker!$B$3:$AM$22, MATCH($B49, FixtureTicker!$A$3:$A$22), PlayerForm!$X$5),
 TeamForm!$B$4:$B$23, TeamForm!$AD$4:$AD$23),
INDEX(FixtureTicker!$B$24:$AM$43, MATCH($B49, FixtureTicker!$A$24:$A$43), PlayerForm!$X$5)="A",
_xlfn.XLOOKUP($E49, PlayerForm!$D$3:$D$394, PlayerForm!$R$3:$R$394)*
_xlfn.XLOOKUP(
INDEX(FixtureTicker!$B$3:$AM$22, MATCH($B49, FixtureTicker!$A$3:$A$22), PlayerForm!$X$5),
 TeamForm!$B$4:$B$23, TeamForm!$AB$4:$AB$23),
INDEX(FixtureTicker!$B$24:$AM$43, MATCH($B49, FixtureTicker!$A$24:$A$43), PlayerForm!$X$5)="BLANK",
0
),
_xlfn.IFS(
INDEX(FixtureTicker!$B$24:$AM$43, MATCH($B49, FixtureTicker!$A$24:$A$43), PlayerForm!$X$5+1)="H",
_xlfn.XLOOKUP($E49, PlayerForm!$D$3:$D$394, PlayerForm!$Q$3:$Q$394)*
_xlfn.XLOOKUP(
INDEX(FixtureTicker!$B$3:$AM$22, MATCH($B49, FixtureTicker!$A$3:$A$22), PlayerForm!$X$5+1),
 TeamForm!$B$4:$B$23, TeamForm!$AD$4:$AD$23),
INDEX(FixtureTicker!$B$24:$AM$43, MATCH($B49, FixtureTicker!$A$24:$A$43), PlayerForm!$X$5+1)="A",
_xlfn.XLOOKUP($E49, PlayerForm!$D$3:$D$394, PlayerForm!$R$3:$R$394)*
_xlfn.XLOOKUP(
INDEX(FixtureTicker!$B$3:$AM$22, MATCH($B49, FixtureTicker!$A$3:$A$22), PlayerForm!$X$5+1),
 TeamForm!$B$4:$B$23, TeamForm!$AB$4:$AB$23),
INDEX(FixtureTicker!$B$24:$AM$43, MATCH($B49, FixtureTicker!$A$24:$A$43), PlayerForm!$X$5+1)="BLANK",
0
),
_xlfn.IFS(
INDEX(FixtureTicker!$B$24:$AM$43, MATCH($B49, FixtureTicker!$A$24:$A$43), PlayerForm!$X$5+2)="H",
_xlfn.XLOOKUP($E49, PlayerForm!$D$3:$D$394, PlayerForm!$Q$3:$Q$394)*
_xlfn.XLOOKUP(
INDEX(FixtureTicker!$B$3:$AM$22, MATCH($B49, FixtureTicker!$A$3:$A$22), PlayerForm!$X$5+2),
 TeamForm!$B$4:$B$23, TeamForm!$AD$4:$AD$23),
INDEX(FixtureTicker!$B$24:$AM$43, MATCH($B49, FixtureTicker!$A$24:$A$43), PlayerForm!$X$5+2)="A",
_xlfn.XLOOKUP($E49, PlayerForm!$D$3:$D$394, PlayerForm!$R$3:$R$394)*
_xlfn.XLOOKUP(
INDEX(FixtureTicker!$B$3:$AM$22, MATCH($B49, FixtureTicker!$A$3:$A$22), PlayerForm!$X$5+2),
 TeamForm!$B$4:$B$23, TeamForm!$AB$4:$AB$23),
INDEX(FixtureTicker!$B$24:$AM$43, MATCH($B49, FixtureTicker!$A$24:$A$43), PlayerForm!$X$5+2)="BLANK",
0
),
_xlfn.IFS(
INDEX(FixtureTicker!$B$24:$AM$43, MATCH($B49, FixtureTicker!$A$24:$A$43), PlayerForm!$X$5+3)="H",
_xlfn.XLOOKUP($E49, PlayerForm!$D$3:$D$394, PlayerForm!$Q$3:$Q$394)*
_xlfn.XLOOKUP(
INDEX(FixtureTicker!$B$3:$AM$22, MATCH($B49, FixtureTicker!$A$3:$A$22), PlayerForm!$X$5+3),
 TeamForm!$B$4:$B$23, TeamForm!$AD$4:$AD$23),
INDEX(FixtureTicker!$B$24:$AM$43, MATCH($B49, FixtureTicker!$A$24:$A$43), PlayerForm!$X$5+3)="A",
_xlfn.XLOOKUP($E49, PlayerForm!$D$3:$D$394, PlayerForm!$R$3:$R$394)*
_xlfn.XLOOKUP(
INDEX(FixtureTicker!$B$3:$AM$22, MATCH($B49, FixtureTicker!$A$3:$A$22), PlayerForm!$X$5+3),
 TeamForm!$B$4:$B$23, TeamForm!$AB$4:$AB$23),
INDEX(FixtureTicker!$B$24:$AM$43, MATCH($B49, FixtureTicker!$A$24:$A$43), PlayerForm!$X$5+3)="BLANK",
0
),
_xlfn.IFS(
INDEX(FixtureTicker!$B$24:$AM$43, MATCH($B49, FixtureTicker!$A$24:$A$43), PlayerForm!$X$5+4)="H",
_xlfn.XLOOKUP($E49, PlayerForm!$D$3:$D$394, PlayerForm!$Q$3:$Q$394)*
_xlfn.XLOOKUP(
INDEX(FixtureTicker!$B$3:$AM$22, MATCH($B49, FixtureTicker!$A$3:$A$22), PlayerForm!$X$5+4),
 TeamForm!$B$4:$B$23, TeamForm!$AD$4:$AD$23),
INDEX(FixtureTicker!$B$24:$AM$43, MATCH($B49, FixtureTicker!$A$24:$A$43), PlayerForm!$X$5+4)="A",
_xlfn.XLOOKUP($E49, PlayerForm!$D$3:$D$394, PlayerForm!$R$3:$R$394)*
_xlfn.XLOOKUP(
INDEX(FixtureTicker!$B$3:$AM$22, MATCH($B49, FixtureTicker!$A$3:$A$22), PlayerForm!$X$5+4),
 TeamForm!$B$4:$B$23, TeamForm!$AB$4:$AB$23),
INDEX(FixtureTicker!$B$24:$AM$43, MATCH($B49, FixtureTicker!$A$24:$A$43), PlayerForm!$X$5+4)="BLANK",
0
),
_xlfn.IFS(
INDEX(FixtureTicker!$B$24:$AM$43, MATCH($B49, FixtureTicker!$A$24:$A$43), PlayerForm!$X$5+5)="H",
_xlfn.XLOOKUP($E49, PlayerForm!$D$3:$D$394, PlayerForm!$Q$3:$Q$394)*
_xlfn.XLOOKUP(
INDEX(FixtureTicker!$B$3:$AM$22, MATCH($B49, FixtureTicker!$A$3:$A$22), PlayerForm!$X$5+5),
 TeamForm!$B$4:$B$23, TeamForm!$AD$4:$AD$23),
INDEX(FixtureTicker!$B$24:$AM$43, MATCH($B49, FixtureTicker!$A$24:$A$43), PlayerForm!$X$5+5)="A",
_xlfn.XLOOKUP($E49, PlayerForm!$D$3:$D$394, PlayerForm!$R$3:$R$394)*
_xlfn.XLOOKUP(
INDEX(FixtureTicker!$B$3:$AM$22, MATCH($B49, FixtureTicker!$A$3:$A$22), PlayerForm!$X$5+5),
 TeamForm!$B$4:$B$23, TeamForm!$AB$4:$AB$23),
INDEX(FixtureTicker!$B$24:$AM$43, MATCH($B49, FixtureTicker!$A$24:$A$43), PlayerForm!$X$5+5)="BLANK",
0
),
_xlfn.IFS(
INDEX(FixtureTicker!$B$24:$AM$43, MATCH($B49, FixtureTicker!$A$24:$A$43), PlayerForm!$X$5+6)="H",
_xlfn.XLOOKUP($E49, PlayerForm!$D$3:$D$394, PlayerForm!$Q$3:$Q$394)*
_xlfn.XLOOKUP(
INDEX(FixtureTicker!$B$3:$AM$22, MATCH($B49, FixtureTicker!$A$3:$A$22), PlayerForm!$X$5+6),
 TeamForm!$B$4:$B$23, TeamForm!$AD$4:$AD$23),
INDEX(FixtureTicker!$B$24:$AM$43, MATCH($B49, FixtureTicker!$A$24:$A$43), PlayerForm!$X$5+6)="A",
_xlfn.XLOOKUP($E49, PlayerForm!$D$3:$D$394, PlayerForm!$R$3:$R$394)*
_xlfn.XLOOKUP(
INDEX(FixtureTicker!$B$3:$AM$22, MATCH($B49, FixtureTicker!$A$3:$A$22), PlayerForm!$X$5+6),
 TeamForm!$B$4:$B$23, TeamForm!$AB$4:$AB$23),
INDEX(FixtureTicker!$B$24:$AM$43, MATCH($B49, FixtureTicker!$A$24:$A$43), PlayerForm!$X$5+6)="BLANK",
0
),
_xlfn.IFS(
INDEX(FixtureTicker!$B$24:$AM$43, MATCH($B49, FixtureTicker!$A$24:$A$43), PlayerForm!$X$5+7)="H",
_xlfn.XLOOKUP($E49, PlayerForm!$D$3:$D$394, PlayerForm!$Q$3:$Q$394)*
_xlfn.XLOOKUP(
INDEX(FixtureTicker!$B$3:$AM$22, MATCH($B49, FixtureTicker!$A$3:$A$22), PlayerForm!$X$5+7),
 TeamForm!$B$4:$B$23, TeamForm!$AD$4:$AD$23),
INDEX(FixtureTicker!$B$24:$AM$43, MATCH($B49, FixtureTicker!$A$24:$A$43), PlayerForm!$X$5+7)="A",
_xlfn.XLOOKUP($E49, PlayerForm!$D$3:$D$394, PlayerForm!$R$3:$R$394)*
_xlfn.XLOOKUP(
INDEX(FixtureTicker!$B$3:$AM$22, MATCH($B49, FixtureTicker!$A$3:$A$22), PlayerForm!$X$5+7),
 TeamForm!$B$4:$B$23, TeamForm!$AB$4:$AB$23),
INDEX(FixtureTicker!$B$24:$AM$43, MATCH($B49, FixtureTicker!$A$24:$A$43), PlayerForm!$X$5+7)="BLANK",
0
)
),0)</f>
        <v>78.222722956431724</v>
      </c>
    </row>
    <row r="50" spans="1:10">
      <c r="A50" s="55">
        <v>75</v>
      </c>
      <c r="B50" s="55" t="str">
        <f>_xlfn.XLOOKUP($A50, PlayerData!$B$3:$B$394, PlayerData!C$3:C$394)</f>
        <v>TOT</v>
      </c>
      <c r="C50" s="55" t="str">
        <f>_xlfn.XLOOKUP($A50, PlayerData!$B$3:$B$394, PlayerData!D$3:D$394)</f>
        <v>M</v>
      </c>
      <c r="D50" s="55">
        <f>_xlfn.XLOOKUP($A50, PlayerData!$B:$B, PlayerData!F:F,,,-1)</f>
        <v>7</v>
      </c>
      <c r="E50" s="31" t="str">
        <f>_xlfn.XLOOKUP($A50, PlayerData!$B$3:$B$394, PlayerData!E$3:E$394)</f>
        <v>Lucas Moura</v>
      </c>
      <c r="F50" s="164" cm="1">
        <f t="array" ref="F50">IFERROR(0.01*_xlfn.IFS(
INDEX(FixtureTicker!$B$24:$AM$43, MATCH($B50, FixtureTicker!$A$24:$A$43, 0), PlayerForm!$X$5)="H",
_xlfn.XLOOKUP($E50, PlayerForm!$D$3:$D$394, PlayerForm!$Q$3:$Q$394)*
_xlfn.XLOOKUP(
INDEX(FixtureTicker!$B$3:$AM$22, MATCH($B50, FixtureTicker!$A$3:$A$22,0), PlayerForm!$X$5),
 TeamForm!$B$4:$B$23, TeamForm!$AD$4:$AD$23),
INDEX(FixtureTicker!$B$24:$AM$43, MATCH($B50, FixtureTicker!$A$24:$A$43,0), PlayerForm!$X$5)="A",
_xlfn.XLOOKUP($E50, PlayerForm!$D$3:$D$394, PlayerForm!$R$3:$R$394)*
_xlfn.XLOOKUP(
INDEX(FixtureTicker!$B$3:$AM$22, MATCH($B50, FixtureTicker!$A$3:$A$22,0), PlayerForm!$X$5),
 TeamForm!$B$4:$B$23, TeamForm!$AB$4:$AB$23),
INDEX(FixtureTicker!$B$24:$AM$43, MATCH($B50, FixtureTicker!$A$24:$A$43,0), PlayerForm!$X$5)="BLANK",
0),0)</f>
        <v>7.5244633143264323</v>
      </c>
      <c r="G50" s="163" cm="1">
        <f t="array" ref="G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
),0)</f>
        <v>15.93633762464319</v>
      </c>
      <c r="H50" s="163" cm="1">
        <f t="array" ref="H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),
_xlfn.IFS(
INDEX(FixtureTicker!$B$24:$AM$43, MATCH($B50, FixtureTicker!$A$24:$A$43), PlayerForm!$X$5+2)="H",
_xlfn.XLOOKUP($E50, PlayerForm!$D$3:$D$394, PlayerForm!$Q$3:$Q$394)*
_xlfn.XLOOKUP(
INDEX(FixtureTicker!$B$3:$AM$22, MATCH($B50, FixtureTicker!$A$3:$A$22), PlayerForm!$X$5+2),
 TeamForm!$B$4:$B$23, TeamForm!$AD$4:$AD$23),
INDEX(FixtureTicker!$B$24:$AM$43, MATCH($B50, FixtureTicker!$A$24:$A$43), PlayerForm!$X$5+2)="A",
_xlfn.XLOOKUP($E50, PlayerForm!$D$3:$D$394, PlayerForm!$R$3:$R$394)*
_xlfn.XLOOKUP(
INDEX(FixtureTicker!$B$3:$AM$22, MATCH($B50, FixtureTicker!$A$3:$A$22), PlayerForm!$X$5+2),
 TeamForm!$B$4:$B$23, TeamForm!$AB$4:$AB$23),
INDEX(FixtureTicker!$B$24:$AM$43, MATCH($B50, FixtureTicker!$A$24:$A$43), PlayerForm!$X$5+2)="BLANK",
0
),
_xlfn.IFS(
INDEX(FixtureTicker!$B$24:$AM$43, MATCH($B50, FixtureTicker!$A$24:$A$43), PlayerForm!$X$5+3)="H",
_xlfn.XLOOKUP($E50, PlayerForm!$D$3:$D$394, PlayerForm!$Q$3:$Q$394)*
_xlfn.XLOOKUP(
INDEX(FixtureTicker!$B$3:$AM$22, MATCH($B50, FixtureTicker!$A$3:$A$22), PlayerForm!$X$5+3),
 TeamForm!$B$4:$B$23, TeamForm!$AD$4:$AD$23),
INDEX(FixtureTicker!$B$24:$AM$43, MATCH($B50, FixtureTicker!$A$24:$A$43), PlayerForm!$X$5+3)="A",
_xlfn.XLOOKUP($E50, PlayerForm!$D$3:$D$394, PlayerForm!$R$3:$R$394)*
_xlfn.XLOOKUP(
INDEX(FixtureTicker!$B$3:$AM$22, MATCH($B50, FixtureTicker!$A$3:$A$22), PlayerForm!$X$5+3),
 TeamForm!$B$4:$B$23, TeamForm!$AB$4:$AB$23),
INDEX(FixtureTicker!$B$24:$AM$43, MATCH($B50, FixtureTicker!$A$24:$A$43), PlayerForm!$X$5+3)="BLANK",
0
)
),0)</f>
        <v>34.341022436350514</v>
      </c>
      <c r="I50" s="163" cm="1">
        <f t="array" ref="I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),
_xlfn.IFS(
INDEX(FixtureTicker!$B$24:$AM$43, MATCH($B50, FixtureTicker!$A$24:$A$43), PlayerForm!$X$5+2)="H",
_xlfn.XLOOKUP($E50, PlayerForm!$D$3:$D$394, PlayerForm!$Q$3:$Q$394)*
_xlfn.XLOOKUP(
INDEX(FixtureTicker!$B$3:$AM$22, MATCH($B50, FixtureTicker!$A$3:$A$22), PlayerForm!$X$5+2),
 TeamForm!$B$4:$B$23, TeamForm!$AD$4:$AD$23),
INDEX(FixtureTicker!$B$24:$AM$43, MATCH($B50, FixtureTicker!$A$24:$A$43), PlayerForm!$X$5+2)="A",
_xlfn.XLOOKUP($E50, PlayerForm!$D$3:$D$394, PlayerForm!$R$3:$R$394)*
_xlfn.XLOOKUP(
INDEX(FixtureTicker!$B$3:$AM$22, MATCH($B50, FixtureTicker!$A$3:$A$22), PlayerForm!$X$5+2),
 TeamForm!$B$4:$B$23, TeamForm!$AB$4:$AB$23),
INDEX(FixtureTicker!$B$24:$AM$43, MATCH($B50, FixtureTicker!$A$24:$A$43), PlayerForm!$X$5+2)="BLANK",
0
),
_xlfn.IFS(
INDEX(FixtureTicker!$B$24:$AM$43, MATCH($B50, FixtureTicker!$A$24:$A$43), PlayerForm!$X$5+3)="H",
_xlfn.XLOOKUP($E50, PlayerForm!$D$3:$D$394, PlayerForm!$Q$3:$Q$394)*
_xlfn.XLOOKUP(
INDEX(FixtureTicker!$B$3:$AM$22, MATCH($B50, FixtureTicker!$A$3:$A$22), PlayerForm!$X$5+3),
 TeamForm!$B$4:$B$23, TeamForm!$AD$4:$AD$23),
INDEX(FixtureTicker!$B$24:$AM$43, MATCH($B50, FixtureTicker!$A$24:$A$43), PlayerForm!$X$5+3)="A",
_xlfn.XLOOKUP($E50, PlayerForm!$D$3:$D$394, PlayerForm!$R$3:$R$394)*
_xlfn.XLOOKUP(
INDEX(FixtureTicker!$B$3:$AM$22, MATCH($B50, FixtureTicker!$A$3:$A$22), PlayerForm!$X$5+3),
 TeamForm!$B$4:$B$23, TeamForm!$AB$4:$AB$23),
INDEX(FixtureTicker!$B$24:$AM$43, MATCH($B50, FixtureTicker!$A$24:$A$43), PlayerForm!$X$5+3)="BLANK",
0
),
_xlfn.IFS(
INDEX(FixtureTicker!$B$24:$AM$43, MATCH($B50, FixtureTicker!$A$24:$A$43), PlayerForm!$X$5+4)="H",
_xlfn.XLOOKUP($E50, PlayerForm!$D$3:$D$394, PlayerForm!$Q$3:$Q$394)*
_xlfn.XLOOKUP(
INDEX(FixtureTicker!$B$3:$AM$22, MATCH($B50, FixtureTicker!$A$3:$A$22), PlayerForm!$X$5+4),
 TeamForm!$B$4:$B$23, TeamForm!$AD$4:$AD$23),
INDEX(FixtureTicker!$B$24:$AM$43, MATCH($B50, FixtureTicker!$A$24:$A$43), PlayerForm!$X$5+4)="A",
_xlfn.XLOOKUP($E50, PlayerForm!$D$3:$D$394, PlayerForm!$R$3:$R$394)*
_xlfn.XLOOKUP(
INDEX(FixtureTicker!$B$3:$AM$22, MATCH($B50, FixtureTicker!$A$3:$A$22), PlayerForm!$X$5+4),
 TeamForm!$B$4:$B$23, TeamForm!$AB$4:$AB$23),
INDEX(FixtureTicker!$B$24:$AM$43, MATCH($B50, FixtureTicker!$A$24:$A$43), PlayerForm!$X$5+4)="BLANK",
0
),
_xlfn.IFS(
INDEX(FixtureTicker!$B$24:$AM$43, MATCH($B50, FixtureTicker!$A$24:$A$43), PlayerForm!$X$5+5)="H",
_xlfn.XLOOKUP($E50, PlayerForm!$D$3:$D$394, PlayerForm!$Q$3:$Q$394)*
_xlfn.XLOOKUP(
INDEX(FixtureTicker!$B$3:$AM$22, MATCH($B50, FixtureTicker!$A$3:$A$22), PlayerForm!$X$5+5),
 TeamForm!$B$4:$B$23, TeamForm!$AD$4:$AD$23),
INDEX(FixtureTicker!$B$24:$AM$43, MATCH($B50, FixtureTicker!$A$24:$A$43), PlayerForm!$X$5+5)="A",
_xlfn.XLOOKUP($E50, PlayerForm!$D$3:$D$394, PlayerForm!$R$3:$R$394)*
_xlfn.XLOOKUP(
INDEX(FixtureTicker!$B$3:$AM$22, MATCH($B50, FixtureTicker!$A$3:$A$22), PlayerForm!$X$5+5),
 TeamForm!$B$4:$B$23, TeamForm!$AB$4:$AB$23),
INDEX(FixtureTicker!$B$24:$AM$43, MATCH($B50, FixtureTicker!$A$24:$A$43), PlayerForm!$X$5+5)="BLANK",
0
)
),0)</f>
        <v>56.997447225671124</v>
      </c>
      <c r="J50" s="163" cm="1">
        <f t="array" ref="J50">IFERROR(0.01*SUM(
_xlfn.IFS(
INDEX(FixtureTicker!$B$24:$AM$43, MATCH($B50, FixtureTicker!$A$24:$A$43), PlayerForm!$X$5)="H",
_xlfn.XLOOKUP($E50, PlayerForm!$D$3:$D$394, PlayerForm!$Q$3:$Q$394)*
_xlfn.XLOOKUP(
INDEX(FixtureTicker!$B$3:$AM$22, MATCH($B50, FixtureTicker!$A$3:$A$22), PlayerForm!$X$5),
 TeamForm!$B$4:$B$23, TeamForm!$AD$4:$AD$23),
INDEX(FixtureTicker!$B$24:$AM$43, MATCH($B50, FixtureTicker!$A$24:$A$43), PlayerForm!$X$5)="A",
_xlfn.XLOOKUP($E50, PlayerForm!$D$3:$D$394, PlayerForm!$R$3:$R$394)*
_xlfn.XLOOKUP(
INDEX(FixtureTicker!$B$3:$AM$22, MATCH($B50, FixtureTicker!$A$3:$A$22), PlayerForm!$X$5),
 TeamForm!$B$4:$B$23, TeamForm!$AB$4:$AB$23),
INDEX(FixtureTicker!$B$24:$AM$43, MATCH($B50, FixtureTicker!$A$24:$A$43), PlayerForm!$X$5)="BLANK",
0
),
_xlfn.IFS(
INDEX(FixtureTicker!$B$24:$AM$43, MATCH($B50, FixtureTicker!$A$24:$A$43), PlayerForm!$X$5+1)="H",
_xlfn.XLOOKUP($E50, PlayerForm!$D$3:$D$394, PlayerForm!$Q$3:$Q$394)*
_xlfn.XLOOKUP(
INDEX(FixtureTicker!$B$3:$AM$22, MATCH($B50, FixtureTicker!$A$3:$A$22), PlayerForm!$X$5+1),
 TeamForm!$B$4:$B$23, TeamForm!$AD$4:$AD$23),
INDEX(FixtureTicker!$B$24:$AM$43, MATCH($B50, FixtureTicker!$A$24:$A$43), PlayerForm!$X$5+1)="A",
_xlfn.XLOOKUP($E50, PlayerForm!$D$3:$D$394, PlayerForm!$R$3:$R$394)*
_xlfn.XLOOKUP(
INDEX(FixtureTicker!$B$3:$AM$22, MATCH($B50, FixtureTicker!$A$3:$A$22), PlayerForm!$X$5+1),
 TeamForm!$B$4:$B$23, TeamForm!$AB$4:$AB$23),
INDEX(FixtureTicker!$B$24:$AM$43, MATCH($B50, FixtureTicker!$A$24:$A$43), PlayerForm!$X$5+1)="BLANK",
0
),
_xlfn.IFS(
INDEX(FixtureTicker!$B$24:$AM$43, MATCH($B50, FixtureTicker!$A$24:$A$43), PlayerForm!$X$5+2)="H",
_xlfn.XLOOKUP($E50, PlayerForm!$D$3:$D$394, PlayerForm!$Q$3:$Q$394)*
_xlfn.XLOOKUP(
INDEX(FixtureTicker!$B$3:$AM$22, MATCH($B50, FixtureTicker!$A$3:$A$22), PlayerForm!$X$5+2),
 TeamForm!$B$4:$B$23, TeamForm!$AD$4:$AD$23),
INDEX(FixtureTicker!$B$24:$AM$43, MATCH($B50, FixtureTicker!$A$24:$A$43), PlayerForm!$X$5+2)="A",
_xlfn.XLOOKUP($E50, PlayerForm!$D$3:$D$394, PlayerForm!$R$3:$R$394)*
_xlfn.XLOOKUP(
INDEX(FixtureTicker!$B$3:$AM$22, MATCH($B50, FixtureTicker!$A$3:$A$22), PlayerForm!$X$5+2),
 TeamForm!$B$4:$B$23, TeamForm!$AB$4:$AB$23),
INDEX(FixtureTicker!$B$24:$AM$43, MATCH($B50, FixtureTicker!$A$24:$A$43), PlayerForm!$X$5+2)="BLANK",
0
),
_xlfn.IFS(
INDEX(FixtureTicker!$B$24:$AM$43, MATCH($B50, FixtureTicker!$A$24:$A$43), PlayerForm!$X$5+3)="H",
_xlfn.XLOOKUP($E50, PlayerForm!$D$3:$D$394, PlayerForm!$Q$3:$Q$394)*
_xlfn.XLOOKUP(
INDEX(FixtureTicker!$B$3:$AM$22, MATCH($B50, FixtureTicker!$A$3:$A$22), PlayerForm!$X$5+3),
 TeamForm!$B$4:$B$23, TeamForm!$AD$4:$AD$23),
INDEX(FixtureTicker!$B$24:$AM$43, MATCH($B50, FixtureTicker!$A$24:$A$43), PlayerForm!$X$5+3)="A",
_xlfn.XLOOKUP($E50, PlayerForm!$D$3:$D$394, PlayerForm!$R$3:$R$394)*
_xlfn.XLOOKUP(
INDEX(FixtureTicker!$B$3:$AM$22, MATCH($B50, FixtureTicker!$A$3:$A$22), PlayerForm!$X$5+3),
 TeamForm!$B$4:$B$23, TeamForm!$AB$4:$AB$23),
INDEX(FixtureTicker!$B$24:$AM$43, MATCH($B50, FixtureTicker!$A$24:$A$43), PlayerForm!$X$5+3)="BLANK",
0
),
_xlfn.IFS(
INDEX(FixtureTicker!$B$24:$AM$43, MATCH($B50, FixtureTicker!$A$24:$A$43), PlayerForm!$X$5+4)="H",
_xlfn.XLOOKUP($E50, PlayerForm!$D$3:$D$394, PlayerForm!$Q$3:$Q$394)*
_xlfn.XLOOKUP(
INDEX(FixtureTicker!$B$3:$AM$22, MATCH($B50, FixtureTicker!$A$3:$A$22), PlayerForm!$X$5+4),
 TeamForm!$B$4:$B$23, TeamForm!$AD$4:$AD$23),
INDEX(FixtureTicker!$B$24:$AM$43, MATCH($B50, FixtureTicker!$A$24:$A$43), PlayerForm!$X$5+4)="A",
_xlfn.XLOOKUP($E50, PlayerForm!$D$3:$D$394, PlayerForm!$R$3:$R$394)*
_xlfn.XLOOKUP(
INDEX(FixtureTicker!$B$3:$AM$22, MATCH($B50, FixtureTicker!$A$3:$A$22), PlayerForm!$X$5+4),
 TeamForm!$B$4:$B$23, TeamForm!$AB$4:$AB$23),
INDEX(FixtureTicker!$B$24:$AM$43, MATCH($B50, FixtureTicker!$A$24:$A$43), PlayerForm!$X$5+4)="BLANK",
0
),
_xlfn.IFS(
INDEX(FixtureTicker!$B$24:$AM$43, MATCH($B50, FixtureTicker!$A$24:$A$43), PlayerForm!$X$5+5)="H",
_xlfn.XLOOKUP($E50, PlayerForm!$D$3:$D$394, PlayerForm!$Q$3:$Q$394)*
_xlfn.XLOOKUP(
INDEX(FixtureTicker!$B$3:$AM$22, MATCH($B50, FixtureTicker!$A$3:$A$22), PlayerForm!$X$5+5),
 TeamForm!$B$4:$B$23, TeamForm!$AD$4:$AD$23),
INDEX(FixtureTicker!$B$24:$AM$43, MATCH($B50, FixtureTicker!$A$24:$A$43), PlayerForm!$X$5+5)="A",
_xlfn.XLOOKUP($E50, PlayerForm!$D$3:$D$394, PlayerForm!$R$3:$R$394)*
_xlfn.XLOOKUP(
INDEX(FixtureTicker!$B$3:$AM$22, MATCH($B50, FixtureTicker!$A$3:$A$22), PlayerForm!$X$5+5),
 TeamForm!$B$4:$B$23, TeamForm!$AB$4:$AB$23),
INDEX(FixtureTicker!$B$24:$AM$43, MATCH($B50, FixtureTicker!$A$24:$A$43), PlayerForm!$X$5+5)="BLANK",
0
),
_xlfn.IFS(
INDEX(FixtureTicker!$B$24:$AM$43, MATCH($B50, FixtureTicker!$A$24:$A$43), PlayerForm!$X$5+6)="H",
_xlfn.XLOOKUP($E50, PlayerForm!$D$3:$D$394, PlayerForm!$Q$3:$Q$394)*
_xlfn.XLOOKUP(
INDEX(FixtureTicker!$B$3:$AM$22, MATCH($B50, FixtureTicker!$A$3:$A$22), PlayerForm!$X$5+6),
 TeamForm!$B$4:$B$23, TeamForm!$AD$4:$AD$23),
INDEX(FixtureTicker!$B$24:$AM$43, MATCH($B50, FixtureTicker!$A$24:$A$43), PlayerForm!$X$5+6)="A",
_xlfn.XLOOKUP($E50, PlayerForm!$D$3:$D$394, PlayerForm!$R$3:$R$394)*
_xlfn.XLOOKUP(
INDEX(FixtureTicker!$B$3:$AM$22, MATCH($B50, FixtureTicker!$A$3:$A$22), PlayerForm!$X$5+6),
 TeamForm!$B$4:$B$23, TeamForm!$AB$4:$AB$23),
INDEX(FixtureTicker!$B$24:$AM$43, MATCH($B50, FixtureTicker!$A$24:$A$43), PlayerForm!$X$5+6)="BLANK",
0
),
_xlfn.IFS(
INDEX(FixtureTicker!$B$24:$AM$43, MATCH($B50, FixtureTicker!$A$24:$A$43), PlayerForm!$X$5+7)="H",
_xlfn.XLOOKUP($E50, PlayerForm!$D$3:$D$394, PlayerForm!$Q$3:$Q$394)*
_xlfn.XLOOKUP(
INDEX(FixtureTicker!$B$3:$AM$22, MATCH($B50, FixtureTicker!$A$3:$A$22), PlayerForm!$X$5+7),
 TeamForm!$B$4:$B$23, TeamForm!$AD$4:$AD$23),
INDEX(FixtureTicker!$B$24:$AM$43, MATCH($B50, FixtureTicker!$A$24:$A$43), PlayerForm!$X$5+7)="A",
_xlfn.XLOOKUP($E50, PlayerForm!$D$3:$D$394, PlayerForm!$R$3:$R$394)*
_xlfn.XLOOKUP(
INDEX(FixtureTicker!$B$3:$AM$22, MATCH($B50, FixtureTicker!$A$3:$A$22), PlayerForm!$X$5+7),
 TeamForm!$B$4:$B$23, TeamForm!$AB$4:$AB$23),
INDEX(FixtureTicker!$B$24:$AM$43, MATCH($B50, FixtureTicker!$A$24:$A$43), PlayerForm!$X$5+7)="BLANK",
0
)
),0)</f>
        <v>76.466390952880388</v>
      </c>
    </row>
    <row r="51" spans="1:10">
      <c r="A51" s="55">
        <v>157</v>
      </c>
      <c r="B51" s="55" t="str">
        <f>_xlfn.XLOOKUP($A51, PlayerData!$B$3:$B$394, PlayerData!C$3:C$394)</f>
        <v>LIV</v>
      </c>
      <c r="C51" s="55" t="str">
        <f>_xlfn.XLOOKUP($A51, PlayerData!$B$3:$B$394, PlayerData!D$3:D$394)</f>
        <v>M</v>
      </c>
      <c r="D51" s="55">
        <f>_xlfn.XLOOKUP($A51, PlayerData!$B:$B, PlayerData!F:F,,,-1)</f>
        <v>5.5</v>
      </c>
      <c r="E51" s="31" t="str">
        <f>_xlfn.XLOOKUP($A51, PlayerData!$B$3:$B$394, PlayerData!E$3:E$394)</f>
        <v>Harry Wilson</v>
      </c>
      <c r="F51" s="164" cm="1">
        <f t="array" ref="F51">IFERROR(0.01*_xlfn.IFS(
INDEX(FixtureTicker!$B$24:$AM$43, MATCH($B51, FixtureTicker!$A$24:$A$43, 0), PlayerForm!$X$5)="H",
_xlfn.XLOOKUP($E51, PlayerForm!$D$3:$D$394, PlayerForm!$Q$3:$Q$394)*
_xlfn.XLOOKUP(
INDEX(FixtureTicker!$B$3:$AM$22, MATCH($B51, FixtureTicker!$A$3:$A$22,0), PlayerForm!$X$5),
 TeamForm!$B$4:$B$23, TeamForm!$AD$4:$AD$23),
INDEX(FixtureTicker!$B$24:$AM$43, MATCH($B51, FixtureTicker!$A$24:$A$43,0), PlayerForm!$X$5)="A",
_xlfn.XLOOKUP($E51, PlayerForm!$D$3:$D$394, PlayerForm!$R$3:$R$394)*
_xlfn.XLOOKUP(
INDEX(FixtureTicker!$B$3:$AM$22, MATCH($B51, FixtureTicker!$A$3:$A$22,0), PlayerForm!$X$5),
 TeamForm!$B$4:$B$23, TeamForm!$AB$4:$AB$23),
INDEX(FixtureTicker!$B$24:$AM$43, MATCH($B51, FixtureTicker!$A$24:$A$43,0), PlayerForm!$X$5)="BLANK",
0),0)</f>
        <v>17.654986522911052</v>
      </c>
      <c r="G51" s="163" cm="1">
        <f t="array" ref="G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
),0)</f>
        <v>20.822102425876011</v>
      </c>
      <c r="H51" s="163" cm="1">
        <f t="array" ref="H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),
_xlfn.IFS(
INDEX(FixtureTicker!$B$24:$AM$43, MATCH($B51, FixtureTicker!$A$24:$A$43), PlayerForm!$X$5+2)="H",
_xlfn.XLOOKUP($E51, PlayerForm!$D$3:$D$394, PlayerForm!$Q$3:$Q$394)*
_xlfn.XLOOKUP(
INDEX(FixtureTicker!$B$3:$AM$22, MATCH($B51, FixtureTicker!$A$3:$A$22), PlayerForm!$X$5+2),
 TeamForm!$B$4:$B$23, TeamForm!$AD$4:$AD$23),
INDEX(FixtureTicker!$B$24:$AM$43, MATCH($B51, FixtureTicker!$A$24:$A$43), PlayerForm!$X$5+2)="A",
_xlfn.XLOOKUP($E51, PlayerForm!$D$3:$D$394, PlayerForm!$R$3:$R$394)*
_xlfn.XLOOKUP(
INDEX(FixtureTicker!$B$3:$AM$22, MATCH($B51, FixtureTicker!$A$3:$A$22), PlayerForm!$X$5+2),
 TeamForm!$B$4:$B$23, TeamForm!$AB$4:$AB$23),
INDEX(FixtureTicker!$B$24:$AM$43, MATCH($B51, FixtureTicker!$A$24:$A$43), PlayerForm!$X$5+2)="BLANK",
0
),
_xlfn.IFS(
INDEX(FixtureTicker!$B$24:$AM$43, MATCH($B51, FixtureTicker!$A$24:$A$43), PlayerForm!$X$5+3)="H",
_xlfn.XLOOKUP($E51, PlayerForm!$D$3:$D$394, PlayerForm!$Q$3:$Q$394)*
_xlfn.XLOOKUP(
INDEX(FixtureTicker!$B$3:$AM$22, MATCH($B51, FixtureTicker!$A$3:$A$22), PlayerForm!$X$5+3),
 TeamForm!$B$4:$B$23, TeamForm!$AD$4:$AD$23),
INDEX(FixtureTicker!$B$24:$AM$43, MATCH($B51, FixtureTicker!$A$24:$A$43), PlayerForm!$X$5+3)="A",
_xlfn.XLOOKUP($E51, PlayerForm!$D$3:$D$394, PlayerForm!$R$3:$R$394)*
_xlfn.XLOOKUP(
INDEX(FixtureTicker!$B$3:$AM$22, MATCH($B51, FixtureTicker!$A$3:$A$22), PlayerForm!$X$5+3),
 TeamForm!$B$4:$B$23, TeamForm!$AB$4:$AB$23),
INDEX(FixtureTicker!$B$24:$AM$43, MATCH($B51, FixtureTicker!$A$24:$A$43), PlayerForm!$X$5+3)="BLANK",
0
)
),0)</f>
        <v>36.679207653570323</v>
      </c>
      <c r="I51" s="163" cm="1">
        <f t="array" ref="I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),
_xlfn.IFS(
INDEX(FixtureTicker!$B$24:$AM$43, MATCH($B51, FixtureTicker!$A$24:$A$43), PlayerForm!$X$5+2)="H",
_xlfn.XLOOKUP($E51, PlayerForm!$D$3:$D$394, PlayerForm!$Q$3:$Q$394)*
_xlfn.XLOOKUP(
INDEX(FixtureTicker!$B$3:$AM$22, MATCH($B51, FixtureTicker!$A$3:$A$22), PlayerForm!$X$5+2),
 TeamForm!$B$4:$B$23, TeamForm!$AD$4:$AD$23),
INDEX(FixtureTicker!$B$24:$AM$43, MATCH($B51, FixtureTicker!$A$24:$A$43), PlayerForm!$X$5+2)="A",
_xlfn.XLOOKUP($E51, PlayerForm!$D$3:$D$394, PlayerForm!$R$3:$R$394)*
_xlfn.XLOOKUP(
INDEX(FixtureTicker!$B$3:$AM$22, MATCH($B51, FixtureTicker!$A$3:$A$22), PlayerForm!$X$5+2),
 TeamForm!$B$4:$B$23, TeamForm!$AB$4:$AB$23),
INDEX(FixtureTicker!$B$24:$AM$43, MATCH($B51, FixtureTicker!$A$24:$A$43), PlayerForm!$X$5+2)="BLANK",
0
),
_xlfn.IFS(
INDEX(FixtureTicker!$B$24:$AM$43, MATCH($B51, FixtureTicker!$A$24:$A$43), PlayerForm!$X$5+3)="H",
_xlfn.XLOOKUP($E51, PlayerForm!$D$3:$D$394, PlayerForm!$Q$3:$Q$394)*
_xlfn.XLOOKUP(
INDEX(FixtureTicker!$B$3:$AM$22, MATCH($B51, FixtureTicker!$A$3:$A$22), PlayerForm!$X$5+3),
 TeamForm!$B$4:$B$23, TeamForm!$AD$4:$AD$23),
INDEX(FixtureTicker!$B$24:$AM$43, MATCH($B51, FixtureTicker!$A$24:$A$43), PlayerForm!$X$5+3)="A",
_xlfn.XLOOKUP($E51, PlayerForm!$D$3:$D$394, PlayerForm!$R$3:$R$394)*
_xlfn.XLOOKUP(
INDEX(FixtureTicker!$B$3:$AM$22, MATCH($B51, FixtureTicker!$A$3:$A$22), PlayerForm!$X$5+3),
 TeamForm!$B$4:$B$23, TeamForm!$AB$4:$AB$23),
INDEX(FixtureTicker!$B$24:$AM$43, MATCH($B51, FixtureTicker!$A$24:$A$43), PlayerForm!$X$5+3)="BLANK",
0
),
_xlfn.IFS(
INDEX(FixtureTicker!$B$24:$AM$43, MATCH($B51, FixtureTicker!$A$24:$A$43), PlayerForm!$X$5+4)="H",
_xlfn.XLOOKUP($E51, PlayerForm!$D$3:$D$394, PlayerForm!$Q$3:$Q$394)*
_xlfn.XLOOKUP(
INDEX(FixtureTicker!$B$3:$AM$22, MATCH($B51, FixtureTicker!$A$3:$A$22), PlayerForm!$X$5+4),
 TeamForm!$B$4:$B$23, TeamForm!$AD$4:$AD$23),
INDEX(FixtureTicker!$B$24:$AM$43, MATCH($B51, FixtureTicker!$A$24:$A$43), PlayerForm!$X$5+4)="A",
_xlfn.XLOOKUP($E51, PlayerForm!$D$3:$D$394, PlayerForm!$R$3:$R$394)*
_xlfn.XLOOKUP(
INDEX(FixtureTicker!$B$3:$AM$22, MATCH($B51, FixtureTicker!$A$3:$A$22), PlayerForm!$X$5+4),
 TeamForm!$B$4:$B$23, TeamForm!$AB$4:$AB$23),
INDEX(FixtureTicker!$B$24:$AM$43, MATCH($B51, FixtureTicker!$A$24:$A$43), PlayerForm!$X$5+4)="BLANK",
0
),
_xlfn.IFS(
INDEX(FixtureTicker!$B$24:$AM$43, MATCH($B51, FixtureTicker!$A$24:$A$43), PlayerForm!$X$5+5)="H",
_xlfn.XLOOKUP($E51, PlayerForm!$D$3:$D$394, PlayerForm!$Q$3:$Q$394)*
_xlfn.XLOOKUP(
INDEX(FixtureTicker!$B$3:$AM$22, MATCH($B51, FixtureTicker!$A$3:$A$22), PlayerForm!$X$5+5),
 TeamForm!$B$4:$B$23, TeamForm!$AD$4:$AD$23),
INDEX(FixtureTicker!$B$24:$AM$43, MATCH($B51, FixtureTicker!$A$24:$A$43), PlayerForm!$X$5+5)="A",
_xlfn.XLOOKUP($E51, PlayerForm!$D$3:$D$394, PlayerForm!$R$3:$R$394)*
_xlfn.XLOOKUP(
INDEX(FixtureTicker!$B$3:$AM$22, MATCH($B51, FixtureTicker!$A$3:$A$22), PlayerForm!$X$5+5),
 TeamForm!$B$4:$B$23, TeamForm!$AB$4:$AB$23),
INDEX(FixtureTicker!$B$24:$AM$43, MATCH($B51, FixtureTicker!$A$24:$A$43), PlayerForm!$X$5+5)="BLANK",
0
)
),0)</f>
        <v>56.829246038547957</v>
      </c>
      <c r="J51" s="163" cm="1">
        <f t="array" ref="J51">IFERROR(0.01*SUM(
_xlfn.IFS(
INDEX(FixtureTicker!$B$24:$AM$43, MATCH($B51, FixtureTicker!$A$24:$A$43), PlayerForm!$X$5)="H",
_xlfn.XLOOKUP($E51, PlayerForm!$D$3:$D$394, PlayerForm!$Q$3:$Q$394)*
_xlfn.XLOOKUP(
INDEX(FixtureTicker!$B$3:$AM$22, MATCH($B51, FixtureTicker!$A$3:$A$22), PlayerForm!$X$5),
 TeamForm!$B$4:$B$23, TeamForm!$AD$4:$AD$23),
INDEX(FixtureTicker!$B$24:$AM$43, MATCH($B51, FixtureTicker!$A$24:$A$43), PlayerForm!$X$5)="A",
_xlfn.XLOOKUP($E51, PlayerForm!$D$3:$D$394, PlayerForm!$R$3:$R$394)*
_xlfn.XLOOKUP(
INDEX(FixtureTicker!$B$3:$AM$22, MATCH($B51, FixtureTicker!$A$3:$A$22), PlayerForm!$X$5),
 TeamForm!$B$4:$B$23, TeamForm!$AB$4:$AB$23),
INDEX(FixtureTicker!$B$24:$AM$43, MATCH($B51, FixtureTicker!$A$24:$A$43), PlayerForm!$X$5)="BLANK",
0
),
_xlfn.IFS(
INDEX(FixtureTicker!$B$24:$AM$43, MATCH($B51, FixtureTicker!$A$24:$A$43), PlayerForm!$X$5+1)="H",
_xlfn.XLOOKUP($E51, PlayerForm!$D$3:$D$394, PlayerForm!$Q$3:$Q$394)*
_xlfn.XLOOKUP(
INDEX(FixtureTicker!$B$3:$AM$22, MATCH($B51, FixtureTicker!$A$3:$A$22), PlayerForm!$X$5+1),
 TeamForm!$B$4:$B$23, TeamForm!$AD$4:$AD$23),
INDEX(FixtureTicker!$B$24:$AM$43, MATCH($B51, FixtureTicker!$A$24:$A$43), PlayerForm!$X$5+1)="A",
_xlfn.XLOOKUP($E51, PlayerForm!$D$3:$D$394, PlayerForm!$R$3:$R$394)*
_xlfn.XLOOKUP(
INDEX(FixtureTicker!$B$3:$AM$22, MATCH($B51, FixtureTicker!$A$3:$A$22), PlayerForm!$X$5+1),
 TeamForm!$B$4:$B$23, TeamForm!$AB$4:$AB$23),
INDEX(FixtureTicker!$B$24:$AM$43, MATCH($B51, FixtureTicker!$A$24:$A$43), PlayerForm!$X$5+1)="BLANK",
0
),
_xlfn.IFS(
INDEX(FixtureTicker!$B$24:$AM$43, MATCH($B51, FixtureTicker!$A$24:$A$43), PlayerForm!$X$5+2)="H",
_xlfn.XLOOKUP($E51, PlayerForm!$D$3:$D$394, PlayerForm!$Q$3:$Q$394)*
_xlfn.XLOOKUP(
INDEX(FixtureTicker!$B$3:$AM$22, MATCH($B51, FixtureTicker!$A$3:$A$22), PlayerForm!$X$5+2),
 TeamForm!$B$4:$B$23, TeamForm!$AD$4:$AD$23),
INDEX(FixtureTicker!$B$24:$AM$43, MATCH($B51, FixtureTicker!$A$24:$A$43), PlayerForm!$X$5+2)="A",
_xlfn.XLOOKUP($E51, PlayerForm!$D$3:$D$394, PlayerForm!$R$3:$R$394)*
_xlfn.XLOOKUP(
INDEX(FixtureTicker!$B$3:$AM$22, MATCH($B51, FixtureTicker!$A$3:$A$22), PlayerForm!$X$5+2),
 TeamForm!$B$4:$B$23, TeamForm!$AB$4:$AB$23),
INDEX(FixtureTicker!$B$24:$AM$43, MATCH($B51, FixtureTicker!$A$24:$A$43), PlayerForm!$X$5+2)="BLANK",
0
),
_xlfn.IFS(
INDEX(FixtureTicker!$B$24:$AM$43, MATCH($B51, FixtureTicker!$A$24:$A$43), PlayerForm!$X$5+3)="H",
_xlfn.XLOOKUP($E51, PlayerForm!$D$3:$D$394, PlayerForm!$Q$3:$Q$394)*
_xlfn.XLOOKUP(
INDEX(FixtureTicker!$B$3:$AM$22, MATCH($B51, FixtureTicker!$A$3:$A$22), PlayerForm!$X$5+3),
 TeamForm!$B$4:$B$23, TeamForm!$AD$4:$AD$23),
INDEX(FixtureTicker!$B$24:$AM$43, MATCH($B51, FixtureTicker!$A$24:$A$43), PlayerForm!$X$5+3)="A",
_xlfn.XLOOKUP($E51, PlayerForm!$D$3:$D$394, PlayerForm!$R$3:$R$394)*
_xlfn.XLOOKUP(
INDEX(FixtureTicker!$B$3:$AM$22, MATCH($B51, FixtureTicker!$A$3:$A$22), PlayerForm!$X$5+3),
 TeamForm!$B$4:$B$23, TeamForm!$AB$4:$AB$23),
INDEX(FixtureTicker!$B$24:$AM$43, MATCH($B51, FixtureTicker!$A$24:$A$43), PlayerForm!$X$5+3)="BLANK",
0
),
_xlfn.IFS(
INDEX(FixtureTicker!$B$24:$AM$43, MATCH($B51, FixtureTicker!$A$24:$A$43), PlayerForm!$X$5+4)="H",
_xlfn.XLOOKUP($E51, PlayerForm!$D$3:$D$394, PlayerForm!$Q$3:$Q$394)*
_xlfn.XLOOKUP(
INDEX(FixtureTicker!$B$3:$AM$22, MATCH($B51, FixtureTicker!$A$3:$A$22), PlayerForm!$X$5+4),
 TeamForm!$B$4:$B$23, TeamForm!$AD$4:$AD$23),
INDEX(FixtureTicker!$B$24:$AM$43, MATCH($B51, FixtureTicker!$A$24:$A$43), PlayerForm!$X$5+4)="A",
_xlfn.XLOOKUP($E51, PlayerForm!$D$3:$D$394, PlayerForm!$R$3:$R$394)*
_xlfn.XLOOKUP(
INDEX(FixtureTicker!$B$3:$AM$22, MATCH($B51, FixtureTicker!$A$3:$A$22), PlayerForm!$X$5+4),
 TeamForm!$B$4:$B$23, TeamForm!$AB$4:$AB$23),
INDEX(FixtureTicker!$B$24:$AM$43, MATCH($B51, FixtureTicker!$A$24:$A$43), PlayerForm!$X$5+4)="BLANK",
0
),
_xlfn.IFS(
INDEX(FixtureTicker!$B$24:$AM$43, MATCH($B51, FixtureTicker!$A$24:$A$43), PlayerForm!$X$5+5)="H",
_xlfn.XLOOKUP($E51, PlayerForm!$D$3:$D$394, PlayerForm!$Q$3:$Q$394)*
_xlfn.XLOOKUP(
INDEX(FixtureTicker!$B$3:$AM$22, MATCH($B51, FixtureTicker!$A$3:$A$22), PlayerForm!$X$5+5),
 TeamForm!$B$4:$B$23, TeamForm!$AD$4:$AD$23),
INDEX(FixtureTicker!$B$24:$AM$43, MATCH($B51, FixtureTicker!$A$24:$A$43), PlayerForm!$X$5+5)="A",
_xlfn.XLOOKUP($E51, PlayerForm!$D$3:$D$394, PlayerForm!$R$3:$R$394)*
_xlfn.XLOOKUP(
INDEX(FixtureTicker!$B$3:$AM$22, MATCH($B51, FixtureTicker!$A$3:$A$22), PlayerForm!$X$5+5),
 TeamForm!$B$4:$B$23, TeamForm!$AB$4:$AB$23),
INDEX(FixtureTicker!$B$24:$AM$43, MATCH($B51, FixtureTicker!$A$24:$A$43), PlayerForm!$X$5+5)="BLANK",
0
),
_xlfn.IFS(
INDEX(FixtureTicker!$B$24:$AM$43, MATCH($B51, FixtureTicker!$A$24:$A$43), PlayerForm!$X$5+6)="H",
_xlfn.XLOOKUP($E51, PlayerForm!$D$3:$D$394, PlayerForm!$Q$3:$Q$394)*
_xlfn.XLOOKUP(
INDEX(FixtureTicker!$B$3:$AM$22, MATCH($B51, FixtureTicker!$A$3:$A$22), PlayerForm!$X$5+6),
 TeamForm!$B$4:$B$23, TeamForm!$AD$4:$AD$23),
INDEX(FixtureTicker!$B$24:$AM$43, MATCH($B51, FixtureTicker!$A$24:$A$43), PlayerForm!$X$5+6)="A",
_xlfn.XLOOKUP($E51, PlayerForm!$D$3:$D$394, PlayerForm!$R$3:$R$394)*
_xlfn.XLOOKUP(
INDEX(FixtureTicker!$B$3:$AM$22, MATCH($B51, FixtureTicker!$A$3:$A$22), PlayerForm!$X$5+6),
 TeamForm!$B$4:$B$23, TeamForm!$AB$4:$AB$23),
INDEX(FixtureTicker!$B$24:$AM$43, MATCH($B51, FixtureTicker!$A$24:$A$43), PlayerForm!$X$5+6)="BLANK",
0
),
_xlfn.IFS(
INDEX(FixtureTicker!$B$24:$AM$43, MATCH($B51, FixtureTicker!$A$24:$A$43), PlayerForm!$X$5+7)="H",
_xlfn.XLOOKUP($E51, PlayerForm!$D$3:$D$394, PlayerForm!$Q$3:$Q$394)*
_xlfn.XLOOKUP(
INDEX(FixtureTicker!$B$3:$AM$22, MATCH($B51, FixtureTicker!$A$3:$A$22), PlayerForm!$X$5+7),
 TeamForm!$B$4:$B$23, TeamForm!$AD$4:$AD$23),
INDEX(FixtureTicker!$B$24:$AM$43, MATCH($B51, FixtureTicker!$A$24:$A$43), PlayerForm!$X$5+7)="A",
_xlfn.XLOOKUP($E51, PlayerForm!$D$3:$D$394, PlayerForm!$R$3:$R$394)*
_xlfn.XLOOKUP(
INDEX(FixtureTicker!$B$3:$AM$22, MATCH($B51, FixtureTicker!$A$3:$A$22), PlayerForm!$X$5+7),
 TeamForm!$B$4:$B$23, TeamForm!$AB$4:$AB$23),
INDEX(FixtureTicker!$B$24:$AM$43, MATCH($B51, FixtureTicker!$A$24:$A$43), PlayerForm!$X$5+7)="BLANK",
0
)
),0)</f>
        <v>72.083773208579643</v>
      </c>
    </row>
    <row r="52" spans="1:10">
      <c r="A52" s="55">
        <v>70</v>
      </c>
      <c r="B52" s="55" t="str">
        <f>_xlfn.XLOOKUP($A52, PlayerData!$B$3:$B$394, PlayerData!C$3:C$394)</f>
        <v>AVL</v>
      </c>
      <c r="C52" s="55" t="str">
        <f>_xlfn.XLOOKUP($A52, PlayerData!$B$3:$B$394, PlayerData!D$3:D$394)</f>
        <v>M</v>
      </c>
      <c r="D52" s="55">
        <f>_xlfn.XLOOKUP($A52, PlayerData!$B:$B, PlayerData!F:F,,,-1)</f>
        <v>7</v>
      </c>
      <c r="E52" s="31" t="str">
        <f>_xlfn.XLOOKUP($A52, PlayerData!$B$3:$B$394, PlayerData!E$3:E$394)</f>
        <v>Grealish</v>
      </c>
      <c r="F52" s="164" cm="1">
        <f t="array" ref="F52">IFERROR(0.01*_xlfn.IFS(
INDEX(FixtureTicker!$B$24:$AM$43, MATCH($B52, FixtureTicker!$A$24:$A$43, 0), PlayerForm!$X$5)="H",
_xlfn.XLOOKUP($E52, PlayerForm!$D$3:$D$394, PlayerForm!$Q$3:$Q$394)*
_xlfn.XLOOKUP(
INDEX(FixtureTicker!$B$3:$AM$22, MATCH($B52, FixtureTicker!$A$3:$A$22,0), PlayerForm!$X$5),
 TeamForm!$B$4:$B$23, TeamForm!$AD$4:$AD$23),
INDEX(FixtureTicker!$B$24:$AM$43, MATCH($B52, FixtureTicker!$A$24:$A$43,0), PlayerForm!$X$5)="A",
_xlfn.XLOOKUP($E52, PlayerForm!$D$3:$D$394, PlayerForm!$R$3:$R$394)*
_xlfn.XLOOKUP(
INDEX(FixtureTicker!$B$3:$AM$22, MATCH($B52, FixtureTicker!$A$3:$A$22,0), PlayerForm!$X$5),
 TeamForm!$B$4:$B$23, TeamForm!$AB$4:$AB$23),
INDEX(FixtureTicker!$B$24:$AM$43, MATCH($B52, FixtureTicker!$A$24:$A$43,0), PlayerForm!$X$5)="BLANK",
0),0)</f>
        <v>0</v>
      </c>
      <c r="G52" s="163" cm="1">
        <f t="array" ref="G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
),0)</f>
        <v>12.157902993482514</v>
      </c>
      <c r="H52" s="163" cm="1">
        <f t="array" ref="H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),
_xlfn.IFS(
INDEX(FixtureTicker!$B$24:$AM$43, MATCH($B52, FixtureTicker!$A$24:$A$43), PlayerForm!$X$5+2)="H",
_xlfn.XLOOKUP($E52, PlayerForm!$D$3:$D$394, PlayerForm!$Q$3:$Q$394)*
_xlfn.XLOOKUP(
INDEX(FixtureTicker!$B$3:$AM$22, MATCH($B52, FixtureTicker!$A$3:$A$22), PlayerForm!$X$5+2),
 TeamForm!$B$4:$B$23, TeamForm!$AD$4:$AD$23),
INDEX(FixtureTicker!$B$24:$AM$43, MATCH($B52, FixtureTicker!$A$24:$A$43), PlayerForm!$X$5+2)="A",
_xlfn.XLOOKUP($E52, PlayerForm!$D$3:$D$394, PlayerForm!$R$3:$R$394)*
_xlfn.XLOOKUP(
INDEX(FixtureTicker!$B$3:$AM$22, MATCH($B52, FixtureTicker!$A$3:$A$22), PlayerForm!$X$5+2),
 TeamForm!$B$4:$B$23, TeamForm!$AB$4:$AB$23),
INDEX(FixtureTicker!$B$24:$AM$43, MATCH($B52, FixtureTicker!$A$24:$A$43), PlayerForm!$X$5+2)="BLANK",
0
),
_xlfn.IFS(
INDEX(FixtureTicker!$B$24:$AM$43, MATCH($B52, FixtureTicker!$A$24:$A$43), PlayerForm!$X$5+3)="H",
_xlfn.XLOOKUP($E52, PlayerForm!$D$3:$D$394, PlayerForm!$Q$3:$Q$394)*
_xlfn.XLOOKUP(
INDEX(FixtureTicker!$B$3:$AM$22, MATCH($B52, FixtureTicker!$A$3:$A$22), PlayerForm!$X$5+3),
 TeamForm!$B$4:$B$23, TeamForm!$AD$4:$AD$23),
INDEX(FixtureTicker!$B$24:$AM$43, MATCH($B52, FixtureTicker!$A$24:$A$43), PlayerForm!$X$5+3)="A",
_xlfn.XLOOKUP($E52, PlayerForm!$D$3:$D$394, PlayerForm!$R$3:$R$394)*
_xlfn.XLOOKUP(
INDEX(FixtureTicker!$B$3:$AM$22, MATCH($B52, FixtureTicker!$A$3:$A$22), PlayerForm!$X$5+3),
 TeamForm!$B$4:$B$23, TeamForm!$AB$4:$AB$23),
INDEX(FixtureTicker!$B$24:$AM$43, MATCH($B52, FixtureTicker!$A$24:$A$43), PlayerForm!$X$5+3)="BLANK",
0
)
),0)</f>
        <v>32.681117504349217</v>
      </c>
      <c r="I52" s="163" cm="1">
        <f t="array" ref="I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),
_xlfn.IFS(
INDEX(FixtureTicker!$B$24:$AM$43, MATCH($B52, FixtureTicker!$A$24:$A$43), PlayerForm!$X$5+2)="H",
_xlfn.XLOOKUP($E52, PlayerForm!$D$3:$D$394, PlayerForm!$Q$3:$Q$394)*
_xlfn.XLOOKUP(
INDEX(FixtureTicker!$B$3:$AM$22, MATCH($B52, FixtureTicker!$A$3:$A$22), PlayerForm!$X$5+2),
 TeamForm!$B$4:$B$23, TeamForm!$AD$4:$AD$23),
INDEX(FixtureTicker!$B$24:$AM$43, MATCH($B52, FixtureTicker!$A$24:$A$43), PlayerForm!$X$5+2)="A",
_xlfn.XLOOKUP($E52, PlayerForm!$D$3:$D$394, PlayerForm!$R$3:$R$394)*
_xlfn.XLOOKUP(
INDEX(FixtureTicker!$B$3:$AM$22, MATCH($B52, FixtureTicker!$A$3:$A$22), PlayerForm!$X$5+2),
 TeamForm!$B$4:$B$23, TeamForm!$AB$4:$AB$23),
INDEX(FixtureTicker!$B$24:$AM$43, MATCH($B52, FixtureTicker!$A$24:$A$43), PlayerForm!$X$5+2)="BLANK",
0
),
_xlfn.IFS(
INDEX(FixtureTicker!$B$24:$AM$43, MATCH($B52, FixtureTicker!$A$24:$A$43), PlayerForm!$X$5+3)="H",
_xlfn.XLOOKUP($E52, PlayerForm!$D$3:$D$394, PlayerForm!$Q$3:$Q$394)*
_xlfn.XLOOKUP(
INDEX(FixtureTicker!$B$3:$AM$22, MATCH($B52, FixtureTicker!$A$3:$A$22), PlayerForm!$X$5+3),
 TeamForm!$B$4:$B$23, TeamForm!$AD$4:$AD$23),
INDEX(FixtureTicker!$B$24:$AM$43, MATCH($B52, FixtureTicker!$A$24:$A$43), PlayerForm!$X$5+3)="A",
_xlfn.XLOOKUP($E52, PlayerForm!$D$3:$D$394, PlayerForm!$R$3:$R$394)*
_xlfn.XLOOKUP(
INDEX(FixtureTicker!$B$3:$AM$22, MATCH($B52, FixtureTicker!$A$3:$A$22), PlayerForm!$X$5+3),
 TeamForm!$B$4:$B$23, TeamForm!$AB$4:$AB$23),
INDEX(FixtureTicker!$B$24:$AM$43, MATCH($B52, FixtureTicker!$A$24:$A$43), PlayerForm!$X$5+3)="BLANK",
0
),
_xlfn.IFS(
INDEX(FixtureTicker!$B$24:$AM$43, MATCH($B52, FixtureTicker!$A$24:$A$43), PlayerForm!$X$5+4)="H",
_xlfn.XLOOKUP($E52, PlayerForm!$D$3:$D$394, PlayerForm!$Q$3:$Q$394)*
_xlfn.XLOOKUP(
INDEX(FixtureTicker!$B$3:$AM$22, MATCH($B52, FixtureTicker!$A$3:$A$22), PlayerForm!$X$5+4),
 TeamForm!$B$4:$B$23, TeamForm!$AD$4:$AD$23),
INDEX(FixtureTicker!$B$24:$AM$43, MATCH($B52, FixtureTicker!$A$24:$A$43), PlayerForm!$X$5+4)="A",
_xlfn.XLOOKUP($E52, PlayerForm!$D$3:$D$394, PlayerForm!$R$3:$R$394)*
_xlfn.XLOOKUP(
INDEX(FixtureTicker!$B$3:$AM$22, MATCH($B52, FixtureTicker!$A$3:$A$22), PlayerForm!$X$5+4),
 TeamForm!$B$4:$B$23, TeamForm!$AB$4:$AB$23),
INDEX(FixtureTicker!$B$24:$AM$43, MATCH($B52, FixtureTicker!$A$24:$A$43), PlayerForm!$X$5+4)="BLANK",
0
),
_xlfn.IFS(
INDEX(FixtureTicker!$B$24:$AM$43, MATCH($B52, FixtureTicker!$A$24:$A$43), PlayerForm!$X$5+5)="H",
_xlfn.XLOOKUP($E52, PlayerForm!$D$3:$D$394, PlayerForm!$Q$3:$Q$394)*
_xlfn.XLOOKUP(
INDEX(FixtureTicker!$B$3:$AM$22, MATCH($B52, FixtureTicker!$A$3:$A$22), PlayerForm!$X$5+5),
 TeamForm!$B$4:$B$23, TeamForm!$AD$4:$AD$23),
INDEX(FixtureTicker!$B$24:$AM$43, MATCH($B52, FixtureTicker!$A$24:$A$43), PlayerForm!$X$5+5)="A",
_xlfn.XLOOKUP($E52, PlayerForm!$D$3:$D$394, PlayerForm!$R$3:$R$394)*
_xlfn.XLOOKUP(
INDEX(FixtureTicker!$B$3:$AM$22, MATCH($B52, FixtureTicker!$A$3:$A$22), PlayerForm!$X$5+5),
 TeamForm!$B$4:$B$23, TeamForm!$AB$4:$AB$23),
INDEX(FixtureTicker!$B$24:$AM$43, MATCH($B52, FixtureTicker!$A$24:$A$43), PlayerForm!$X$5+5)="BLANK",
0
)
),0)</f>
        <v>56.437972230624901</v>
      </c>
      <c r="J52" s="163" cm="1">
        <f t="array" ref="J52">IFERROR(0.01*SUM(
_xlfn.IFS(
INDEX(FixtureTicker!$B$24:$AM$43, MATCH($B52, FixtureTicker!$A$24:$A$43), PlayerForm!$X$5)="H",
_xlfn.XLOOKUP($E52, PlayerForm!$D$3:$D$394, PlayerForm!$Q$3:$Q$394)*
_xlfn.XLOOKUP(
INDEX(FixtureTicker!$B$3:$AM$22, MATCH($B52, FixtureTicker!$A$3:$A$22), PlayerForm!$X$5),
 TeamForm!$B$4:$B$23, TeamForm!$AD$4:$AD$23),
INDEX(FixtureTicker!$B$24:$AM$43, MATCH($B52, FixtureTicker!$A$24:$A$43), PlayerForm!$X$5)="A",
_xlfn.XLOOKUP($E52, PlayerForm!$D$3:$D$394, PlayerForm!$R$3:$R$394)*
_xlfn.XLOOKUP(
INDEX(FixtureTicker!$B$3:$AM$22, MATCH($B52, FixtureTicker!$A$3:$A$22), PlayerForm!$X$5),
 TeamForm!$B$4:$B$23, TeamForm!$AB$4:$AB$23),
INDEX(FixtureTicker!$B$24:$AM$43, MATCH($B52, FixtureTicker!$A$24:$A$43), PlayerForm!$X$5)="BLANK",
0
),
_xlfn.IFS(
INDEX(FixtureTicker!$B$24:$AM$43, MATCH($B52, FixtureTicker!$A$24:$A$43), PlayerForm!$X$5+1)="H",
_xlfn.XLOOKUP($E52, PlayerForm!$D$3:$D$394, PlayerForm!$Q$3:$Q$394)*
_xlfn.XLOOKUP(
INDEX(FixtureTicker!$B$3:$AM$22, MATCH($B52, FixtureTicker!$A$3:$A$22), PlayerForm!$X$5+1),
 TeamForm!$B$4:$B$23, TeamForm!$AD$4:$AD$23),
INDEX(FixtureTicker!$B$24:$AM$43, MATCH($B52, FixtureTicker!$A$24:$A$43), PlayerForm!$X$5+1)="A",
_xlfn.XLOOKUP($E52, PlayerForm!$D$3:$D$394, PlayerForm!$R$3:$R$394)*
_xlfn.XLOOKUP(
INDEX(FixtureTicker!$B$3:$AM$22, MATCH($B52, FixtureTicker!$A$3:$A$22), PlayerForm!$X$5+1),
 TeamForm!$B$4:$B$23, TeamForm!$AB$4:$AB$23),
INDEX(FixtureTicker!$B$24:$AM$43, MATCH($B52, FixtureTicker!$A$24:$A$43), PlayerForm!$X$5+1)="BLANK",
0
),
_xlfn.IFS(
INDEX(FixtureTicker!$B$24:$AM$43, MATCH($B52, FixtureTicker!$A$24:$A$43), PlayerForm!$X$5+2)="H",
_xlfn.XLOOKUP($E52, PlayerForm!$D$3:$D$394, PlayerForm!$Q$3:$Q$394)*
_xlfn.XLOOKUP(
INDEX(FixtureTicker!$B$3:$AM$22, MATCH($B52, FixtureTicker!$A$3:$A$22), PlayerForm!$X$5+2),
 TeamForm!$B$4:$B$23, TeamForm!$AD$4:$AD$23),
INDEX(FixtureTicker!$B$24:$AM$43, MATCH($B52, FixtureTicker!$A$24:$A$43), PlayerForm!$X$5+2)="A",
_xlfn.XLOOKUP($E52, PlayerForm!$D$3:$D$394, PlayerForm!$R$3:$R$394)*
_xlfn.XLOOKUP(
INDEX(FixtureTicker!$B$3:$AM$22, MATCH($B52, FixtureTicker!$A$3:$A$22), PlayerForm!$X$5+2),
 TeamForm!$B$4:$B$23, TeamForm!$AB$4:$AB$23),
INDEX(FixtureTicker!$B$24:$AM$43, MATCH($B52, FixtureTicker!$A$24:$A$43), PlayerForm!$X$5+2)="BLANK",
0
),
_xlfn.IFS(
INDEX(FixtureTicker!$B$24:$AM$43, MATCH($B52, FixtureTicker!$A$24:$A$43), PlayerForm!$X$5+3)="H",
_xlfn.XLOOKUP($E52, PlayerForm!$D$3:$D$394, PlayerForm!$Q$3:$Q$394)*
_xlfn.XLOOKUP(
INDEX(FixtureTicker!$B$3:$AM$22, MATCH($B52, FixtureTicker!$A$3:$A$22), PlayerForm!$X$5+3),
 TeamForm!$B$4:$B$23, TeamForm!$AD$4:$AD$23),
INDEX(FixtureTicker!$B$24:$AM$43, MATCH($B52, FixtureTicker!$A$24:$A$43), PlayerForm!$X$5+3)="A",
_xlfn.XLOOKUP($E52, PlayerForm!$D$3:$D$394, PlayerForm!$R$3:$R$394)*
_xlfn.XLOOKUP(
INDEX(FixtureTicker!$B$3:$AM$22, MATCH($B52, FixtureTicker!$A$3:$A$22), PlayerForm!$X$5+3),
 TeamForm!$B$4:$B$23, TeamForm!$AB$4:$AB$23),
INDEX(FixtureTicker!$B$24:$AM$43, MATCH($B52, FixtureTicker!$A$24:$A$43), PlayerForm!$X$5+3)="BLANK",
0
),
_xlfn.IFS(
INDEX(FixtureTicker!$B$24:$AM$43, MATCH($B52, FixtureTicker!$A$24:$A$43), PlayerForm!$X$5+4)="H",
_xlfn.XLOOKUP($E52, PlayerForm!$D$3:$D$394, PlayerForm!$Q$3:$Q$394)*
_xlfn.XLOOKUP(
INDEX(FixtureTicker!$B$3:$AM$22, MATCH($B52, FixtureTicker!$A$3:$A$22), PlayerForm!$X$5+4),
 TeamForm!$B$4:$B$23, TeamForm!$AD$4:$AD$23),
INDEX(FixtureTicker!$B$24:$AM$43, MATCH($B52, FixtureTicker!$A$24:$A$43), PlayerForm!$X$5+4)="A",
_xlfn.XLOOKUP($E52, PlayerForm!$D$3:$D$394, PlayerForm!$R$3:$R$394)*
_xlfn.XLOOKUP(
INDEX(FixtureTicker!$B$3:$AM$22, MATCH($B52, FixtureTicker!$A$3:$A$22), PlayerForm!$X$5+4),
 TeamForm!$B$4:$B$23, TeamForm!$AB$4:$AB$23),
INDEX(FixtureTicker!$B$24:$AM$43, MATCH($B52, FixtureTicker!$A$24:$A$43), PlayerForm!$X$5+4)="BLANK",
0
),
_xlfn.IFS(
INDEX(FixtureTicker!$B$24:$AM$43, MATCH($B52, FixtureTicker!$A$24:$A$43), PlayerForm!$X$5+5)="H",
_xlfn.XLOOKUP($E52, PlayerForm!$D$3:$D$394, PlayerForm!$Q$3:$Q$394)*
_xlfn.XLOOKUP(
INDEX(FixtureTicker!$B$3:$AM$22, MATCH($B52, FixtureTicker!$A$3:$A$22), PlayerForm!$X$5+5),
 TeamForm!$B$4:$B$23, TeamForm!$AD$4:$AD$23),
INDEX(FixtureTicker!$B$24:$AM$43, MATCH($B52, FixtureTicker!$A$24:$A$43), PlayerForm!$X$5+5)="A",
_xlfn.XLOOKUP($E52, PlayerForm!$D$3:$D$394, PlayerForm!$R$3:$R$394)*
_xlfn.XLOOKUP(
INDEX(FixtureTicker!$B$3:$AM$22, MATCH($B52, FixtureTicker!$A$3:$A$22), PlayerForm!$X$5+5),
 TeamForm!$B$4:$B$23, TeamForm!$AB$4:$AB$23),
INDEX(FixtureTicker!$B$24:$AM$43, MATCH($B52, FixtureTicker!$A$24:$A$43), PlayerForm!$X$5+5)="BLANK",
0
),
_xlfn.IFS(
INDEX(FixtureTicker!$B$24:$AM$43, MATCH($B52, FixtureTicker!$A$24:$A$43), PlayerForm!$X$5+6)="H",
_xlfn.XLOOKUP($E52, PlayerForm!$D$3:$D$394, PlayerForm!$Q$3:$Q$394)*
_xlfn.XLOOKUP(
INDEX(FixtureTicker!$B$3:$AM$22, MATCH($B52, FixtureTicker!$A$3:$A$22), PlayerForm!$X$5+6),
 TeamForm!$B$4:$B$23, TeamForm!$AD$4:$AD$23),
INDEX(FixtureTicker!$B$24:$AM$43, MATCH($B52, FixtureTicker!$A$24:$A$43), PlayerForm!$X$5+6)="A",
_xlfn.XLOOKUP($E52, PlayerForm!$D$3:$D$394, PlayerForm!$R$3:$R$394)*
_xlfn.XLOOKUP(
INDEX(FixtureTicker!$B$3:$AM$22, MATCH($B52, FixtureTicker!$A$3:$A$22), PlayerForm!$X$5+6),
 TeamForm!$B$4:$B$23, TeamForm!$AB$4:$AB$23),
INDEX(FixtureTicker!$B$24:$AM$43, MATCH($B52, FixtureTicker!$A$24:$A$43), PlayerForm!$X$5+6)="BLANK",
0
),
_xlfn.IFS(
INDEX(FixtureTicker!$B$24:$AM$43, MATCH($B52, FixtureTicker!$A$24:$A$43), PlayerForm!$X$5+7)="H",
_xlfn.XLOOKUP($E52, PlayerForm!$D$3:$D$394, PlayerForm!$Q$3:$Q$394)*
_xlfn.XLOOKUP(
INDEX(FixtureTicker!$B$3:$AM$22, MATCH($B52, FixtureTicker!$A$3:$A$22), PlayerForm!$X$5+7),
 TeamForm!$B$4:$B$23, TeamForm!$AD$4:$AD$23),
INDEX(FixtureTicker!$B$24:$AM$43, MATCH($B52, FixtureTicker!$A$24:$A$43), PlayerForm!$X$5+7)="A",
_xlfn.XLOOKUP($E52, PlayerForm!$D$3:$D$394, PlayerForm!$R$3:$R$394)*
_xlfn.XLOOKUP(
INDEX(FixtureTicker!$B$3:$AM$22, MATCH($B52, FixtureTicker!$A$3:$A$22), PlayerForm!$X$5+7),
 TeamForm!$B$4:$B$23, TeamForm!$AB$4:$AB$23),
INDEX(FixtureTicker!$B$24:$AM$43, MATCH($B52, FixtureTicker!$A$24:$A$43), PlayerForm!$X$5+7)="BLANK",
0
)
),0)</f>
        <v>74.534670680247189</v>
      </c>
    </row>
    <row r="53" spans="1:10">
      <c r="A53" s="55">
        <v>139</v>
      </c>
      <c r="B53" s="55" t="str">
        <f>_xlfn.XLOOKUP($A53, PlayerData!$B$3:$B$394, PlayerData!C$3:C$394)</f>
        <v>MCI</v>
      </c>
      <c r="C53" s="55" t="str">
        <f>_xlfn.XLOOKUP($A53, PlayerData!$B$3:$B$394, PlayerData!D$3:D$394)</f>
        <v>M</v>
      </c>
      <c r="D53" s="55">
        <f>_xlfn.XLOOKUP($A53, PlayerData!$B:$B, PlayerData!F:F,,,-1)</f>
        <v>5.5</v>
      </c>
      <c r="E53" s="31" t="str">
        <f>_xlfn.XLOOKUP($A53, PlayerData!$B$3:$B$394, PlayerData!E$3:E$394)</f>
        <v>Gündogan</v>
      </c>
      <c r="F53" s="164" cm="1">
        <f t="array" ref="F53">IFERROR(0.01*_xlfn.IFS(
INDEX(FixtureTicker!$B$24:$AM$43, MATCH($B53, FixtureTicker!$A$24:$A$43, 0), PlayerForm!$X$5)="H",
_xlfn.XLOOKUP($E53, PlayerForm!$D$3:$D$394, PlayerForm!$Q$3:$Q$394)*
_xlfn.XLOOKUP(
INDEX(FixtureTicker!$B$3:$AM$22, MATCH($B53, FixtureTicker!$A$3:$A$22,0), PlayerForm!$X$5),
 TeamForm!$B$4:$B$23, TeamForm!$AD$4:$AD$23),
INDEX(FixtureTicker!$B$24:$AM$43, MATCH($B53, FixtureTicker!$A$24:$A$43,0), PlayerForm!$X$5)="A",
_xlfn.XLOOKUP($E53, PlayerForm!$D$3:$D$394, PlayerForm!$R$3:$R$394)*
_xlfn.XLOOKUP(
INDEX(FixtureTicker!$B$3:$AM$22, MATCH($B53, FixtureTicker!$A$3:$A$22,0), PlayerForm!$X$5),
 TeamForm!$B$4:$B$23, TeamForm!$AB$4:$AB$23),
INDEX(FixtureTicker!$B$24:$AM$43, MATCH($B53, FixtureTicker!$A$24:$A$43,0), PlayerForm!$X$5)="BLANK",
0),0)</f>
        <v>0</v>
      </c>
      <c r="G53" s="163" cm="1">
        <f t="array" ref="G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
),0)</f>
        <v>8.0549865229110527</v>
      </c>
      <c r="H53" s="163" cm="1">
        <f t="array" ref="H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),
_xlfn.IFS(
INDEX(FixtureTicker!$B$24:$AM$43, MATCH($B53, FixtureTicker!$A$24:$A$43), PlayerForm!$X$5+2)="H",
_xlfn.XLOOKUP($E53, PlayerForm!$D$3:$D$394, PlayerForm!$Q$3:$Q$394)*
_xlfn.XLOOKUP(
INDEX(FixtureTicker!$B$3:$AM$22, MATCH($B53, FixtureTicker!$A$3:$A$22), PlayerForm!$X$5+2),
 TeamForm!$B$4:$B$23, TeamForm!$AD$4:$AD$23),
INDEX(FixtureTicker!$B$24:$AM$43, MATCH($B53, FixtureTicker!$A$24:$A$43), PlayerForm!$X$5+2)="A",
_xlfn.XLOOKUP($E53, PlayerForm!$D$3:$D$394, PlayerForm!$R$3:$R$394)*
_xlfn.XLOOKUP(
INDEX(FixtureTicker!$B$3:$AM$22, MATCH($B53, FixtureTicker!$A$3:$A$22), PlayerForm!$X$5+2),
 TeamForm!$B$4:$B$23, TeamForm!$AB$4:$AB$23),
INDEX(FixtureTicker!$B$24:$AM$43, MATCH($B53, FixtureTicker!$A$24:$A$43), PlayerForm!$X$5+2)="BLANK",
0
),
_xlfn.IFS(
INDEX(FixtureTicker!$B$24:$AM$43, MATCH($B53, FixtureTicker!$A$24:$A$43), PlayerForm!$X$5+3)="H",
_xlfn.XLOOKUP($E53, PlayerForm!$D$3:$D$394, PlayerForm!$Q$3:$Q$394)*
_xlfn.XLOOKUP(
INDEX(FixtureTicker!$B$3:$AM$22, MATCH($B53, FixtureTicker!$A$3:$A$22), PlayerForm!$X$5+3),
 TeamForm!$B$4:$B$23, TeamForm!$AD$4:$AD$23),
INDEX(FixtureTicker!$B$24:$AM$43, MATCH($B53, FixtureTicker!$A$24:$A$43), PlayerForm!$X$5+3)="A",
_xlfn.XLOOKUP($E53, PlayerForm!$D$3:$D$394, PlayerForm!$R$3:$R$394)*
_xlfn.XLOOKUP(
INDEX(FixtureTicker!$B$3:$AM$22, MATCH($B53, FixtureTicker!$A$3:$A$22), PlayerForm!$X$5+3),
 TeamForm!$B$4:$B$23, TeamForm!$AB$4:$AB$23),
INDEX(FixtureTicker!$B$24:$AM$43, MATCH($B53, FixtureTicker!$A$24:$A$43), PlayerForm!$X$5+3)="BLANK",
0
)
),0)</f>
        <v>32.220372320808607</v>
      </c>
      <c r="I53" s="163" cm="1">
        <f t="array" ref="I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),
_xlfn.IFS(
INDEX(FixtureTicker!$B$24:$AM$43, MATCH($B53, FixtureTicker!$A$24:$A$43), PlayerForm!$X$5+2)="H",
_xlfn.XLOOKUP($E53, PlayerForm!$D$3:$D$394, PlayerForm!$Q$3:$Q$394)*
_xlfn.XLOOKUP(
INDEX(FixtureTicker!$B$3:$AM$22, MATCH($B53, FixtureTicker!$A$3:$A$22), PlayerForm!$X$5+2),
 TeamForm!$B$4:$B$23, TeamForm!$AD$4:$AD$23),
INDEX(FixtureTicker!$B$24:$AM$43, MATCH($B53, FixtureTicker!$A$24:$A$43), PlayerForm!$X$5+2)="A",
_xlfn.XLOOKUP($E53, PlayerForm!$D$3:$D$394, PlayerForm!$R$3:$R$394)*
_xlfn.XLOOKUP(
INDEX(FixtureTicker!$B$3:$AM$22, MATCH($B53, FixtureTicker!$A$3:$A$22), PlayerForm!$X$5+2),
 TeamForm!$B$4:$B$23, TeamForm!$AB$4:$AB$23),
INDEX(FixtureTicker!$B$24:$AM$43, MATCH($B53, FixtureTicker!$A$24:$A$43), PlayerForm!$X$5+2)="BLANK",
0
),
_xlfn.IFS(
INDEX(FixtureTicker!$B$24:$AM$43, MATCH($B53, FixtureTicker!$A$24:$A$43), PlayerForm!$X$5+3)="H",
_xlfn.XLOOKUP($E53, PlayerForm!$D$3:$D$394, PlayerForm!$Q$3:$Q$394)*
_xlfn.XLOOKUP(
INDEX(FixtureTicker!$B$3:$AM$22, MATCH($B53, FixtureTicker!$A$3:$A$22), PlayerForm!$X$5+3),
 TeamForm!$B$4:$B$23, TeamForm!$AD$4:$AD$23),
INDEX(FixtureTicker!$B$24:$AM$43, MATCH($B53, FixtureTicker!$A$24:$A$43), PlayerForm!$X$5+3)="A",
_xlfn.XLOOKUP($E53, PlayerForm!$D$3:$D$394, PlayerForm!$R$3:$R$394)*
_xlfn.XLOOKUP(
INDEX(FixtureTicker!$B$3:$AM$22, MATCH($B53, FixtureTicker!$A$3:$A$22), PlayerForm!$X$5+3),
 TeamForm!$B$4:$B$23, TeamForm!$AB$4:$AB$23),
INDEX(FixtureTicker!$B$24:$AM$43, MATCH($B53, FixtureTicker!$A$24:$A$43), PlayerForm!$X$5+3)="BLANK",
0
),
_xlfn.IFS(
INDEX(FixtureTicker!$B$24:$AM$43, MATCH($B53, FixtureTicker!$A$24:$A$43), PlayerForm!$X$5+4)="H",
_xlfn.XLOOKUP($E53, PlayerForm!$D$3:$D$394, PlayerForm!$Q$3:$Q$394)*
_xlfn.XLOOKUP(
INDEX(FixtureTicker!$B$3:$AM$22, MATCH($B53, FixtureTicker!$A$3:$A$22), PlayerForm!$X$5+4),
 TeamForm!$B$4:$B$23, TeamForm!$AD$4:$AD$23),
INDEX(FixtureTicker!$B$24:$AM$43, MATCH($B53, FixtureTicker!$A$24:$A$43), PlayerForm!$X$5+4)="A",
_xlfn.XLOOKUP($E53, PlayerForm!$D$3:$D$394, PlayerForm!$R$3:$R$394)*
_xlfn.XLOOKUP(
INDEX(FixtureTicker!$B$3:$AM$22, MATCH($B53, FixtureTicker!$A$3:$A$22), PlayerForm!$X$5+4),
 TeamForm!$B$4:$B$23, TeamForm!$AB$4:$AB$23),
INDEX(FixtureTicker!$B$24:$AM$43, MATCH($B53, FixtureTicker!$A$24:$A$43), PlayerForm!$X$5+4)="BLANK",
0
),
_xlfn.IFS(
INDEX(FixtureTicker!$B$24:$AM$43, MATCH($B53, FixtureTicker!$A$24:$A$43), PlayerForm!$X$5+5)="H",
_xlfn.XLOOKUP($E53, PlayerForm!$D$3:$D$394, PlayerForm!$Q$3:$Q$394)*
_xlfn.XLOOKUP(
INDEX(FixtureTicker!$B$3:$AM$22, MATCH($B53, FixtureTicker!$A$3:$A$22), PlayerForm!$X$5+5),
 TeamForm!$B$4:$B$23, TeamForm!$AD$4:$AD$23),
INDEX(FixtureTicker!$B$24:$AM$43, MATCH($B53, FixtureTicker!$A$24:$A$43), PlayerForm!$X$5+5)="A",
_xlfn.XLOOKUP($E53, PlayerForm!$D$3:$D$394, PlayerForm!$R$3:$R$394)*
_xlfn.XLOOKUP(
INDEX(FixtureTicker!$B$3:$AM$22, MATCH($B53, FixtureTicker!$A$3:$A$22), PlayerForm!$X$5+5),
 TeamForm!$B$4:$B$23, TeamForm!$AB$4:$AB$23),
INDEX(FixtureTicker!$B$24:$AM$43, MATCH($B53, FixtureTicker!$A$24:$A$43), PlayerForm!$X$5+5)="BLANK",
0
)
),0)</f>
        <v>55.602732370593074</v>
      </c>
      <c r="J53" s="163" cm="1">
        <f t="array" ref="J53">IFERROR(0.01*SUM(
_xlfn.IFS(
INDEX(FixtureTicker!$B$24:$AM$43, MATCH($B53, FixtureTicker!$A$24:$A$43), PlayerForm!$X$5)="H",
_xlfn.XLOOKUP($E53, PlayerForm!$D$3:$D$394, PlayerForm!$Q$3:$Q$394)*
_xlfn.XLOOKUP(
INDEX(FixtureTicker!$B$3:$AM$22, MATCH($B53, FixtureTicker!$A$3:$A$22), PlayerForm!$X$5),
 TeamForm!$B$4:$B$23, TeamForm!$AD$4:$AD$23),
INDEX(FixtureTicker!$B$24:$AM$43, MATCH($B53, FixtureTicker!$A$24:$A$43), PlayerForm!$X$5)="A",
_xlfn.XLOOKUP($E53, PlayerForm!$D$3:$D$394, PlayerForm!$R$3:$R$394)*
_xlfn.XLOOKUP(
INDEX(FixtureTicker!$B$3:$AM$22, MATCH($B53, FixtureTicker!$A$3:$A$22), PlayerForm!$X$5),
 TeamForm!$B$4:$B$23, TeamForm!$AB$4:$AB$23),
INDEX(FixtureTicker!$B$24:$AM$43, MATCH($B53, FixtureTicker!$A$24:$A$43), PlayerForm!$X$5)="BLANK",
0
),
_xlfn.IFS(
INDEX(FixtureTicker!$B$24:$AM$43, MATCH($B53, FixtureTicker!$A$24:$A$43), PlayerForm!$X$5+1)="H",
_xlfn.XLOOKUP($E53, PlayerForm!$D$3:$D$394, PlayerForm!$Q$3:$Q$394)*
_xlfn.XLOOKUP(
INDEX(FixtureTicker!$B$3:$AM$22, MATCH($B53, FixtureTicker!$A$3:$A$22), PlayerForm!$X$5+1),
 TeamForm!$B$4:$B$23, TeamForm!$AD$4:$AD$23),
INDEX(FixtureTicker!$B$24:$AM$43, MATCH($B53, FixtureTicker!$A$24:$A$43), PlayerForm!$X$5+1)="A",
_xlfn.XLOOKUP($E53, PlayerForm!$D$3:$D$394, PlayerForm!$R$3:$R$394)*
_xlfn.XLOOKUP(
INDEX(FixtureTicker!$B$3:$AM$22, MATCH($B53, FixtureTicker!$A$3:$A$22), PlayerForm!$X$5+1),
 TeamForm!$B$4:$B$23, TeamForm!$AB$4:$AB$23),
INDEX(FixtureTicker!$B$24:$AM$43, MATCH($B53, FixtureTicker!$A$24:$A$43), PlayerForm!$X$5+1)="BLANK",
0
),
_xlfn.IFS(
INDEX(FixtureTicker!$B$24:$AM$43, MATCH($B53, FixtureTicker!$A$24:$A$43), PlayerForm!$X$5+2)="H",
_xlfn.XLOOKUP($E53, PlayerForm!$D$3:$D$394, PlayerForm!$Q$3:$Q$394)*
_xlfn.XLOOKUP(
INDEX(FixtureTicker!$B$3:$AM$22, MATCH($B53, FixtureTicker!$A$3:$A$22), PlayerForm!$X$5+2),
 TeamForm!$B$4:$B$23, TeamForm!$AD$4:$AD$23),
INDEX(FixtureTicker!$B$24:$AM$43, MATCH($B53, FixtureTicker!$A$24:$A$43), PlayerForm!$X$5+2)="A",
_xlfn.XLOOKUP($E53, PlayerForm!$D$3:$D$394, PlayerForm!$R$3:$R$394)*
_xlfn.XLOOKUP(
INDEX(FixtureTicker!$B$3:$AM$22, MATCH($B53, FixtureTicker!$A$3:$A$22), PlayerForm!$X$5+2),
 TeamForm!$B$4:$B$23, TeamForm!$AB$4:$AB$23),
INDEX(FixtureTicker!$B$24:$AM$43, MATCH($B53, FixtureTicker!$A$24:$A$43), PlayerForm!$X$5+2)="BLANK",
0
),
_xlfn.IFS(
INDEX(FixtureTicker!$B$24:$AM$43, MATCH($B53, FixtureTicker!$A$24:$A$43), PlayerForm!$X$5+3)="H",
_xlfn.XLOOKUP($E53, PlayerForm!$D$3:$D$394, PlayerForm!$Q$3:$Q$394)*
_xlfn.XLOOKUP(
INDEX(FixtureTicker!$B$3:$AM$22, MATCH($B53, FixtureTicker!$A$3:$A$22), PlayerForm!$X$5+3),
 TeamForm!$B$4:$B$23, TeamForm!$AD$4:$AD$23),
INDEX(FixtureTicker!$B$24:$AM$43, MATCH($B53, FixtureTicker!$A$24:$A$43), PlayerForm!$X$5+3)="A",
_xlfn.XLOOKUP($E53, PlayerForm!$D$3:$D$394, PlayerForm!$R$3:$R$394)*
_xlfn.XLOOKUP(
INDEX(FixtureTicker!$B$3:$AM$22, MATCH($B53, FixtureTicker!$A$3:$A$22), PlayerForm!$X$5+3),
 TeamForm!$B$4:$B$23, TeamForm!$AB$4:$AB$23),
INDEX(FixtureTicker!$B$24:$AM$43, MATCH($B53, FixtureTicker!$A$24:$A$43), PlayerForm!$X$5+3)="BLANK",
0
),
_xlfn.IFS(
INDEX(FixtureTicker!$B$24:$AM$43, MATCH($B53, FixtureTicker!$A$24:$A$43), PlayerForm!$X$5+4)="H",
_xlfn.XLOOKUP($E53, PlayerForm!$D$3:$D$394, PlayerForm!$Q$3:$Q$394)*
_xlfn.XLOOKUP(
INDEX(FixtureTicker!$B$3:$AM$22, MATCH($B53, FixtureTicker!$A$3:$A$22), PlayerForm!$X$5+4),
 TeamForm!$B$4:$B$23, TeamForm!$AD$4:$AD$23),
INDEX(FixtureTicker!$B$24:$AM$43, MATCH($B53, FixtureTicker!$A$24:$A$43), PlayerForm!$X$5+4)="A",
_xlfn.XLOOKUP($E53, PlayerForm!$D$3:$D$394, PlayerForm!$R$3:$R$394)*
_xlfn.XLOOKUP(
INDEX(FixtureTicker!$B$3:$AM$22, MATCH($B53, FixtureTicker!$A$3:$A$22), PlayerForm!$X$5+4),
 TeamForm!$B$4:$B$23, TeamForm!$AB$4:$AB$23),
INDEX(FixtureTicker!$B$24:$AM$43, MATCH($B53, FixtureTicker!$A$24:$A$43), PlayerForm!$X$5+4)="BLANK",
0
),
_xlfn.IFS(
INDEX(FixtureTicker!$B$24:$AM$43, MATCH($B53, FixtureTicker!$A$24:$A$43), PlayerForm!$X$5+5)="H",
_xlfn.XLOOKUP($E53, PlayerForm!$D$3:$D$394, PlayerForm!$Q$3:$Q$394)*
_xlfn.XLOOKUP(
INDEX(FixtureTicker!$B$3:$AM$22, MATCH($B53, FixtureTicker!$A$3:$A$22), PlayerForm!$X$5+5),
 TeamForm!$B$4:$B$23, TeamForm!$AD$4:$AD$23),
INDEX(FixtureTicker!$B$24:$AM$43, MATCH($B53, FixtureTicker!$A$24:$A$43), PlayerForm!$X$5+5)="A",
_xlfn.XLOOKUP($E53, PlayerForm!$D$3:$D$394, PlayerForm!$R$3:$R$394)*
_xlfn.XLOOKUP(
INDEX(FixtureTicker!$B$3:$AM$22, MATCH($B53, FixtureTicker!$A$3:$A$22), PlayerForm!$X$5+5),
 TeamForm!$B$4:$B$23, TeamForm!$AB$4:$AB$23),
INDEX(FixtureTicker!$B$24:$AM$43, MATCH($B53, FixtureTicker!$A$24:$A$43), PlayerForm!$X$5+5)="BLANK",
0
),
_xlfn.IFS(
INDEX(FixtureTicker!$B$24:$AM$43, MATCH($B53, FixtureTicker!$A$24:$A$43), PlayerForm!$X$5+6)="H",
_xlfn.XLOOKUP($E53, PlayerForm!$D$3:$D$394, PlayerForm!$Q$3:$Q$394)*
_xlfn.XLOOKUP(
INDEX(FixtureTicker!$B$3:$AM$22, MATCH($B53, FixtureTicker!$A$3:$A$22), PlayerForm!$X$5+6),
 TeamForm!$B$4:$B$23, TeamForm!$AD$4:$AD$23),
INDEX(FixtureTicker!$B$24:$AM$43, MATCH($B53, FixtureTicker!$A$24:$A$43), PlayerForm!$X$5+6)="A",
_xlfn.XLOOKUP($E53, PlayerForm!$D$3:$D$394, PlayerForm!$R$3:$R$394)*
_xlfn.XLOOKUP(
INDEX(FixtureTicker!$B$3:$AM$22, MATCH($B53, FixtureTicker!$A$3:$A$22), PlayerForm!$X$5+6),
 TeamForm!$B$4:$B$23, TeamForm!$AB$4:$AB$23),
INDEX(FixtureTicker!$B$24:$AM$43, MATCH($B53, FixtureTicker!$A$24:$A$43), PlayerForm!$X$5+6)="BLANK",
0
),
_xlfn.IFS(
INDEX(FixtureTicker!$B$24:$AM$43, MATCH($B53, FixtureTicker!$A$24:$A$43), PlayerForm!$X$5+7)="H",
_xlfn.XLOOKUP($E53, PlayerForm!$D$3:$D$394, PlayerForm!$Q$3:$Q$394)*
_xlfn.XLOOKUP(
INDEX(FixtureTicker!$B$3:$AM$22, MATCH($B53, FixtureTicker!$A$3:$A$22), PlayerForm!$X$5+7),
 TeamForm!$B$4:$B$23, TeamForm!$AD$4:$AD$23),
INDEX(FixtureTicker!$B$24:$AM$43, MATCH($B53, FixtureTicker!$A$24:$A$43), PlayerForm!$X$5+7)="A",
_xlfn.XLOOKUP($E53, PlayerForm!$D$3:$D$394, PlayerForm!$R$3:$R$394)*
_xlfn.XLOOKUP(
INDEX(FixtureTicker!$B$3:$AM$22, MATCH($B53, FixtureTicker!$A$3:$A$22), PlayerForm!$X$5+7),
 TeamForm!$B$4:$B$23, TeamForm!$AB$4:$AB$23),
INDEX(FixtureTicker!$B$24:$AM$43, MATCH($B53, FixtureTicker!$A$24:$A$43), PlayerForm!$X$5+7)="BLANK",
0
)
),0)</f>
        <v>70.471195114363454</v>
      </c>
    </row>
    <row r="54" spans="1:10">
      <c r="A54" s="55">
        <v>111</v>
      </c>
      <c r="B54" s="55" t="str">
        <f>_xlfn.XLOOKUP($A54, PlayerData!$B$3:$B$394, PlayerData!C$3:C$394)</f>
        <v>NEW</v>
      </c>
      <c r="C54" s="55" t="str">
        <f>_xlfn.XLOOKUP($A54, PlayerData!$B$3:$B$394, PlayerData!D$3:D$394)</f>
        <v>M</v>
      </c>
      <c r="D54" s="55">
        <f>_xlfn.XLOOKUP($A54, PlayerData!$B:$B, PlayerData!F:F,,,-1)</f>
        <v>6</v>
      </c>
      <c r="E54" s="31" t="str">
        <f>_xlfn.XLOOKUP($A54, PlayerData!$B$3:$B$394, PlayerData!E$3:E$394)</f>
        <v>Almirón</v>
      </c>
      <c r="F54" s="164" cm="1">
        <f t="array" ref="F54">IFERROR(0.01*_xlfn.IFS(
INDEX(FixtureTicker!$B$24:$AM$43, MATCH($B54, FixtureTicker!$A$24:$A$43, 0), PlayerForm!$X$5)="H",
_xlfn.XLOOKUP($E54, PlayerForm!$D$3:$D$394, PlayerForm!$Q$3:$Q$394)*
_xlfn.XLOOKUP(
INDEX(FixtureTicker!$B$3:$AM$22, MATCH($B54, FixtureTicker!$A$3:$A$22,0), PlayerForm!$X$5),
 TeamForm!$B$4:$B$23, TeamForm!$AD$4:$AD$23),
INDEX(FixtureTicker!$B$24:$AM$43, MATCH($B54, FixtureTicker!$A$24:$A$43,0), PlayerForm!$X$5)="A",
_xlfn.XLOOKUP($E54, PlayerForm!$D$3:$D$394, PlayerForm!$R$3:$R$394)*
_xlfn.XLOOKUP(
INDEX(FixtureTicker!$B$3:$AM$22, MATCH($B54, FixtureTicker!$A$3:$A$22,0), PlayerForm!$X$5),
 TeamForm!$B$4:$B$23, TeamForm!$AB$4:$AB$23),
INDEX(FixtureTicker!$B$24:$AM$43, MATCH($B54, FixtureTicker!$A$24:$A$43,0), PlayerForm!$X$5)="BLANK",
0),0)</f>
        <v>11.566120727293722</v>
      </c>
      <c r="G54" s="163" cm="1">
        <f t="array" ref="G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
),0)</f>
        <v>21.464524210602868</v>
      </c>
      <c r="H54" s="163" cm="1">
        <f t="array" ref="H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),
_xlfn.IFS(
INDEX(FixtureTicker!$B$24:$AM$43, MATCH($B54, FixtureTicker!$A$24:$A$43), PlayerForm!$X$5+2)="H",
_xlfn.XLOOKUP($E54, PlayerForm!$D$3:$D$394, PlayerForm!$Q$3:$Q$394)*
_xlfn.XLOOKUP(
INDEX(FixtureTicker!$B$3:$AM$22, MATCH($B54, FixtureTicker!$A$3:$A$22), PlayerForm!$X$5+2),
 TeamForm!$B$4:$B$23, TeamForm!$AD$4:$AD$23),
INDEX(FixtureTicker!$B$24:$AM$43, MATCH($B54, FixtureTicker!$A$24:$A$43), PlayerForm!$X$5+2)="A",
_xlfn.XLOOKUP($E54, PlayerForm!$D$3:$D$394, PlayerForm!$R$3:$R$394)*
_xlfn.XLOOKUP(
INDEX(FixtureTicker!$B$3:$AM$22, MATCH($B54, FixtureTicker!$A$3:$A$22), PlayerForm!$X$5+2),
 TeamForm!$B$4:$B$23, TeamForm!$AB$4:$AB$23),
INDEX(FixtureTicker!$B$24:$AM$43, MATCH($B54, FixtureTicker!$A$24:$A$43), PlayerForm!$X$5+2)="BLANK",
0
),
_xlfn.IFS(
INDEX(FixtureTicker!$B$24:$AM$43, MATCH($B54, FixtureTicker!$A$24:$A$43), PlayerForm!$X$5+3)="H",
_xlfn.XLOOKUP($E54, PlayerForm!$D$3:$D$394, PlayerForm!$Q$3:$Q$394)*
_xlfn.XLOOKUP(
INDEX(FixtureTicker!$B$3:$AM$22, MATCH($B54, FixtureTicker!$A$3:$A$22), PlayerForm!$X$5+3),
 TeamForm!$B$4:$B$23, TeamForm!$AD$4:$AD$23),
INDEX(FixtureTicker!$B$24:$AM$43, MATCH($B54, FixtureTicker!$A$24:$A$43), PlayerForm!$X$5+3)="A",
_xlfn.XLOOKUP($E54, PlayerForm!$D$3:$D$394, PlayerForm!$R$3:$R$394)*
_xlfn.XLOOKUP(
INDEX(FixtureTicker!$B$3:$AM$22, MATCH($B54, FixtureTicker!$A$3:$A$22), PlayerForm!$X$5+3),
 TeamForm!$B$4:$B$23, TeamForm!$AB$4:$AB$23),
INDEX(FixtureTicker!$B$24:$AM$43, MATCH($B54, FixtureTicker!$A$24:$A$43), PlayerForm!$X$5+3)="BLANK",
0
)
),0)</f>
        <v>43.65603762781123</v>
      </c>
      <c r="I54" s="163" cm="1">
        <f t="array" ref="I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),
_xlfn.IFS(
INDEX(FixtureTicker!$B$24:$AM$43, MATCH($B54, FixtureTicker!$A$24:$A$43), PlayerForm!$X$5+2)="H",
_xlfn.XLOOKUP($E54, PlayerForm!$D$3:$D$394, PlayerForm!$Q$3:$Q$394)*
_xlfn.XLOOKUP(
INDEX(FixtureTicker!$B$3:$AM$22, MATCH($B54, FixtureTicker!$A$3:$A$22), PlayerForm!$X$5+2),
 TeamForm!$B$4:$B$23, TeamForm!$AD$4:$AD$23),
INDEX(FixtureTicker!$B$24:$AM$43, MATCH($B54, FixtureTicker!$A$24:$A$43), PlayerForm!$X$5+2)="A",
_xlfn.XLOOKUP($E54, PlayerForm!$D$3:$D$394, PlayerForm!$R$3:$R$394)*
_xlfn.XLOOKUP(
INDEX(FixtureTicker!$B$3:$AM$22, MATCH($B54, FixtureTicker!$A$3:$A$22), PlayerForm!$X$5+2),
 TeamForm!$B$4:$B$23, TeamForm!$AB$4:$AB$23),
INDEX(FixtureTicker!$B$24:$AM$43, MATCH($B54, FixtureTicker!$A$24:$A$43), PlayerForm!$X$5+2)="BLANK",
0
),
_xlfn.IFS(
INDEX(FixtureTicker!$B$24:$AM$43, MATCH($B54, FixtureTicker!$A$24:$A$43), PlayerForm!$X$5+3)="H",
_xlfn.XLOOKUP($E54, PlayerForm!$D$3:$D$394, PlayerForm!$Q$3:$Q$394)*
_xlfn.XLOOKUP(
INDEX(FixtureTicker!$B$3:$AM$22, MATCH($B54, FixtureTicker!$A$3:$A$22), PlayerForm!$X$5+3),
 TeamForm!$B$4:$B$23, TeamForm!$AD$4:$AD$23),
INDEX(FixtureTicker!$B$24:$AM$43, MATCH($B54, FixtureTicker!$A$24:$A$43), PlayerForm!$X$5+3)="A",
_xlfn.XLOOKUP($E54, PlayerForm!$D$3:$D$394, PlayerForm!$R$3:$R$394)*
_xlfn.XLOOKUP(
INDEX(FixtureTicker!$B$3:$AM$22, MATCH($B54, FixtureTicker!$A$3:$A$22), PlayerForm!$X$5+3),
 TeamForm!$B$4:$B$23, TeamForm!$AB$4:$AB$23),
INDEX(FixtureTicker!$B$24:$AM$43, MATCH($B54, FixtureTicker!$A$24:$A$43), PlayerForm!$X$5+3)="BLANK",
0
),
_xlfn.IFS(
INDEX(FixtureTicker!$B$24:$AM$43, MATCH($B54, FixtureTicker!$A$24:$A$43), PlayerForm!$X$5+4)="H",
_xlfn.XLOOKUP($E54, PlayerForm!$D$3:$D$394, PlayerForm!$Q$3:$Q$394)*
_xlfn.XLOOKUP(
INDEX(FixtureTicker!$B$3:$AM$22, MATCH($B54, FixtureTicker!$A$3:$A$22), PlayerForm!$X$5+4),
 TeamForm!$B$4:$B$23, TeamForm!$AD$4:$AD$23),
INDEX(FixtureTicker!$B$24:$AM$43, MATCH($B54, FixtureTicker!$A$24:$A$43), PlayerForm!$X$5+4)="A",
_xlfn.XLOOKUP($E54, PlayerForm!$D$3:$D$394, PlayerForm!$R$3:$R$394)*
_xlfn.XLOOKUP(
INDEX(FixtureTicker!$B$3:$AM$22, MATCH($B54, FixtureTicker!$A$3:$A$22), PlayerForm!$X$5+4),
 TeamForm!$B$4:$B$23, TeamForm!$AB$4:$AB$23),
INDEX(FixtureTicker!$B$24:$AM$43, MATCH($B54, FixtureTicker!$A$24:$A$43), PlayerForm!$X$5+4)="BLANK",
0
),
_xlfn.IFS(
INDEX(FixtureTicker!$B$24:$AM$43, MATCH($B54, FixtureTicker!$A$24:$A$43), PlayerForm!$X$5+5)="H",
_xlfn.XLOOKUP($E54, PlayerForm!$D$3:$D$394, PlayerForm!$Q$3:$Q$394)*
_xlfn.XLOOKUP(
INDEX(FixtureTicker!$B$3:$AM$22, MATCH($B54, FixtureTicker!$A$3:$A$22), PlayerForm!$X$5+5),
 TeamForm!$B$4:$B$23, TeamForm!$AD$4:$AD$23),
INDEX(FixtureTicker!$B$24:$AM$43, MATCH($B54, FixtureTicker!$A$24:$A$43), PlayerForm!$X$5+5)="A",
_xlfn.XLOOKUP($E54, PlayerForm!$D$3:$D$394, PlayerForm!$R$3:$R$394)*
_xlfn.XLOOKUP(
INDEX(FixtureTicker!$B$3:$AM$22, MATCH($B54, FixtureTicker!$A$3:$A$22), PlayerForm!$X$5+5),
 TeamForm!$B$4:$B$23, TeamForm!$AB$4:$AB$23),
INDEX(FixtureTicker!$B$24:$AM$43, MATCH($B54, FixtureTicker!$A$24:$A$43), PlayerForm!$X$5+5)="BLANK",
0
)
),0)</f>
        <v>55.517553051590802</v>
      </c>
      <c r="J54" s="163" cm="1">
        <f t="array" ref="J54">IFERROR(0.01*SUM(
_xlfn.IFS(
INDEX(FixtureTicker!$B$24:$AM$43, MATCH($B54, FixtureTicker!$A$24:$A$43), PlayerForm!$X$5)="H",
_xlfn.XLOOKUP($E54, PlayerForm!$D$3:$D$394, PlayerForm!$Q$3:$Q$394)*
_xlfn.XLOOKUP(
INDEX(FixtureTicker!$B$3:$AM$22, MATCH($B54, FixtureTicker!$A$3:$A$22), PlayerForm!$X$5),
 TeamForm!$B$4:$B$23, TeamForm!$AD$4:$AD$23),
INDEX(FixtureTicker!$B$24:$AM$43, MATCH($B54, FixtureTicker!$A$24:$A$43), PlayerForm!$X$5)="A",
_xlfn.XLOOKUP($E54, PlayerForm!$D$3:$D$394, PlayerForm!$R$3:$R$394)*
_xlfn.XLOOKUP(
INDEX(FixtureTicker!$B$3:$AM$22, MATCH($B54, FixtureTicker!$A$3:$A$22), PlayerForm!$X$5),
 TeamForm!$B$4:$B$23, TeamForm!$AB$4:$AB$23),
INDEX(FixtureTicker!$B$24:$AM$43, MATCH($B54, FixtureTicker!$A$24:$A$43), PlayerForm!$X$5)="BLANK",
0
),
_xlfn.IFS(
INDEX(FixtureTicker!$B$24:$AM$43, MATCH($B54, FixtureTicker!$A$24:$A$43), PlayerForm!$X$5+1)="H",
_xlfn.XLOOKUP($E54, PlayerForm!$D$3:$D$394, PlayerForm!$Q$3:$Q$394)*
_xlfn.XLOOKUP(
INDEX(FixtureTicker!$B$3:$AM$22, MATCH($B54, FixtureTicker!$A$3:$A$22), PlayerForm!$X$5+1),
 TeamForm!$B$4:$B$23, TeamForm!$AD$4:$AD$23),
INDEX(FixtureTicker!$B$24:$AM$43, MATCH($B54, FixtureTicker!$A$24:$A$43), PlayerForm!$X$5+1)="A",
_xlfn.XLOOKUP($E54, PlayerForm!$D$3:$D$394, PlayerForm!$R$3:$R$394)*
_xlfn.XLOOKUP(
INDEX(FixtureTicker!$B$3:$AM$22, MATCH($B54, FixtureTicker!$A$3:$A$22), PlayerForm!$X$5+1),
 TeamForm!$B$4:$B$23, TeamForm!$AB$4:$AB$23),
INDEX(FixtureTicker!$B$24:$AM$43, MATCH($B54, FixtureTicker!$A$24:$A$43), PlayerForm!$X$5+1)="BLANK",
0
),
_xlfn.IFS(
INDEX(FixtureTicker!$B$24:$AM$43, MATCH($B54, FixtureTicker!$A$24:$A$43), PlayerForm!$X$5+2)="H",
_xlfn.XLOOKUP($E54, PlayerForm!$D$3:$D$394, PlayerForm!$Q$3:$Q$394)*
_xlfn.XLOOKUP(
INDEX(FixtureTicker!$B$3:$AM$22, MATCH($B54, FixtureTicker!$A$3:$A$22), PlayerForm!$X$5+2),
 TeamForm!$B$4:$B$23, TeamForm!$AD$4:$AD$23),
INDEX(FixtureTicker!$B$24:$AM$43, MATCH($B54, FixtureTicker!$A$24:$A$43), PlayerForm!$X$5+2)="A",
_xlfn.XLOOKUP($E54, PlayerForm!$D$3:$D$394, PlayerForm!$R$3:$R$394)*
_xlfn.XLOOKUP(
INDEX(FixtureTicker!$B$3:$AM$22, MATCH($B54, FixtureTicker!$A$3:$A$22), PlayerForm!$X$5+2),
 TeamForm!$B$4:$B$23, TeamForm!$AB$4:$AB$23),
INDEX(FixtureTicker!$B$24:$AM$43, MATCH($B54, FixtureTicker!$A$24:$A$43), PlayerForm!$X$5+2)="BLANK",
0
),
_xlfn.IFS(
INDEX(FixtureTicker!$B$24:$AM$43, MATCH($B54, FixtureTicker!$A$24:$A$43), PlayerForm!$X$5+3)="H",
_xlfn.XLOOKUP($E54, PlayerForm!$D$3:$D$394, PlayerForm!$Q$3:$Q$394)*
_xlfn.XLOOKUP(
INDEX(FixtureTicker!$B$3:$AM$22, MATCH($B54, FixtureTicker!$A$3:$A$22), PlayerForm!$X$5+3),
 TeamForm!$B$4:$B$23, TeamForm!$AD$4:$AD$23),
INDEX(FixtureTicker!$B$24:$AM$43, MATCH($B54, FixtureTicker!$A$24:$A$43), PlayerForm!$X$5+3)="A",
_xlfn.XLOOKUP($E54, PlayerForm!$D$3:$D$394, PlayerForm!$R$3:$R$394)*
_xlfn.XLOOKUP(
INDEX(FixtureTicker!$B$3:$AM$22, MATCH($B54, FixtureTicker!$A$3:$A$22), PlayerForm!$X$5+3),
 TeamForm!$B$4:$B$23, TeamForm!$AB$4:$AB$23),
INDEX(FixtureTicker!$B$24:$AM$43, MATCH($B54, FixtureTicker!$A$24:$A$43), PlayerForm!$X$5+3)="BLANK",
0
),
_xlfn.IFS(
INDEX(FixtureTicker!$B$24:$AM$43, MATCH($B54, FixtureTicker!$A$24:$A$43), PlayerForm!$X$5+4)="H",
_xlfn.XLOOKUP($E54, PlayerForm!$D$3:$D$394, PlayerForm!$Q$3:$Q$394)*
_xlfn.XLOOKUP(
INDEX(FixtureTicker!$B$3:$AM$22, MATCH($B54, FixtureTicker!$A$3:$A$22), PlayerForm!$X$5+4),
 TeamForm!$B$4:$B$23, TeamForm!$AD$4:$AD$23),
INDEX(FixtureTicker!$B$24:$AM$43, MATCH($B54, FixtureTicker!$A$24:$A$43), PlayerForm!$X$5+4)="A",
_xlfn.XLOOKUP($E54, PlayerForm!$D$3:$D$394, PlayerForm!$R$3:$R$394)*
_xlfn.XLOOKUP(
INDEX(FixtureTicker!$B$3:$AM$22, MATCH($B54, FixtureTicker!$A$3:$A$22), PlayerForm!$X$5+4),
 TeamForm!$B$4:$B$23, TeamForm!$AB$4:$AB$23),
INDEX(FixtureTicker!$B$24:$AM$43, MATCH($B54, FixtureTicker!$A$24:$A$43), PlayerForm!$X$5+4)="BLANK",
0
),
_xlfn.IFS(
INDEX(FixtureTicker!$B$24:$AM$43, MATCH($B54, FixtureTicker!$A$24:$A$43), PlayerForm!$X$5+5)="H",
_xlfn.XLOOKUP($E54, PlayerForm!$D$3:$D$394, PlayerForm!$Q$3:$Q$394)*
_xlfn.XLOOKUP(
INDEX(FixtureTicker!$B$3:$AM$22, MATCH($B54, FixtureTicker!$A$3:$A$22), PlayerForm!$X$5+5),
 TeamForm!$B$4:$B$23, TeamForm!$AD$4:$AD$23),
INDEX(FixtureTicker!$B$24:$AM$43, MATCH($B54, FixtureTicker!$A$24:$A$43), PlayerForm!$X$5+5)="A",
_xlfn.XLOOKUP($E54, PlayerForm!$D$3:$D$394, PlayerForm!$R$3:$R$394)*
_xlfn.XLOOKUP(
INDEX(FixtureTicker!$B$3:$AM$22, MATCH($B54, FixtureTicker!$A$3:$A$22), PlayerForm!$X$5+5),
 TeamForm!$B$4:$B$23, TeamForm!$AB$4:$AB$23),
INDEX(FixtureTicker!$B$24:$AM$43, MATCH($B54, FixtureTicker!$A$24:$A$43), PlayerForm!$X$5+5)="BLANK",
0
),
_xlfn.IFS(
INDEX(FixtureTicker!$B$24:$AM$43, MATCH($B54, FixtureTicker!$A$24:$A$43), PlayerForm!$X$5+6)="H",
_xlfn.XLOOKUP($E54, PlayerForm!$D$3:$D$394, PlayerForm!$Q$3:$Q$394)*
_xlfn.XLOOKUP(
INDEX(FixtureTicker!$B$3:$AM$22, MATCH($B54, FixtureTicker!$A$3:$A$22), PlayerForm!$X$5+6),
 TeamForm!$B$4:$B$23, TeamForm!$AD$4:$AD$23),
INDEX(FixtureTicker!$B$24:$AM$43, MATCH($B54, FixtureTicker!$A$24:$A$43), PlayerForm!$X$5+6)="A",
_xlfn.XLOOKUP($E54, PlayerForm!$D$3:$D$394, PlayerForm!$R$3:$R$394)*
_xlfn.XLOOKUP(
INDEX(FixtureTicker!$B$3:$AM$22, MATCH($B54, FixtureTicker!$A$3:$A$22), PlayerForm!$X$5+6),
 TeamForm!$B$4:$B$23, TeamForm!$AB$4:$AB$23),
INDEX(FixtureTicker!$B$24:$AM$43, MATCH($B54, FixtureTicker!$A$24:$A$43), PlayerForm!$X$5+6)="BLANK",
0
),
_xlfn.IFS(
INDEX(FixtureTicker!$B$24:$AM$43, MATCH($B54, FixtureTicker!$A$24:$A$43), PlayerForm!$X$5+7)="H",
_xlfn.XLOOKUP($E54, PlayerForm!$D$3:$D$394, PlayerForm!$Q$3:$Q$394)*
_xlfn.XLOOKUP(
INDEX(FixtureTicker!$B$3:$AM$22, MATCH($B54, FixtureTicker!$A$3:$A$22), PlayerForm!$X$5+7),
 TeamForm!$B$4:$B$23, TeamForm!$AD$4:$AD$23),
INDEX(FixtureTicker!$B$24:$AM$43, MATCH($B54, FixtureTicker!$A$24:$A$43), PlayerForm!$X$5+7)="A",
_xlfn.XLOOKUP($E54, PlayerForm!$D$3:$D$394, PlayerForm!$R$3:$R$394)*
_xlfn.XLOOKUP(
INDEX(FixtureTicker!$B$3:$AM$22, MATCH($B54, FixtureTicker!$A$3:$A$22), PlayerForm!$X$5+7),
 TeamForm!$B$4:$B$23, TeamForm!$AB$4:$AB$23),
INDEX(FixtureTicker!$B$24:$AM$43, MATCH($B54, FixtureTicker!$A$24:$A$43), PlayerForm!$X$5+7)="BLANK",
0
)
),0)</f>
        <v>73.64818642951343</v>
      </c>
    </row>
    <row r="55" spans="1:10">
      <c r="A55" s="55">
        <v>93</v>
      </c>
      <c r="B55" s="55" t="str">
        <f>_xlfn.XLOOKUP($A55, PlayerData!$B$3:$B$394, PlayerData!C$3:C$394)</f>
        <v>SOU</v>
      </c>
      <c r="C55" s="55" t="str">
        <f>_xlfn.XLOOKUP($A55, PlayerData!$B$3:$B$394, PlayerData!D$3:D$394)</f>
        <v>M</v>
      </c>
      <c r="D55" s="55">
        <f>_xlfn.XLOOKUP($A55, PlayerData!$B:$B, PlayerData!F:F,,,-1)</f>
        <v>6.5</v>
      </c>
      <c r="E55" s="31" t="str">
        <f>_xlfn.XLOOKUP($A55, PlayerData!$B$3:$B$394, PlayerData!E$3:E$394)</f>
        <v>Redmond</v>
      </c>
      <c r="F55" s="164" cm="1">
        <f t="array" ref="F55">IFERROR(0.01*_xlfn.IFS(
INDEX(FixtureTicker!$B$24:$AM$43, MATCH($B55, FixtureTicker!$A$24:$A$43, 0), PlayerForm!$X$5)="H",
_xlfn.XLOOKUP($E55, PlayerForm!$D$3:$D$394, PlayerForm!$Q$3:$Q$394)*
_xlfn.XLOOKUP(
INDEX(FixtureTicker!$B$3:$AM$22, MATCH($B55, FixtureTicker!$A$3:$A$22,0), PlayerForm!$X$5),
 TeamForm!$B$4:$B$23, TeamForm!$AD$4:$AD$23),
INDEX(FixtureTicker!$B$24:$AM$43, MATCH($B55, FixtureTicker!$A$24:$A$43,0), PlayerForm!$X$5)="A",
_xlfn.XLOOKUP($E55, PlayerForm!$D$3:$D$394, PlayerForm!$R$3:$R$394)*
_xlfn.XLOOKUP(
INDEX(FixtureTicker!$B$3:$AM$22, MATCH($B55, FixtureTicker!$A$3:$A$22,0), PlayerForm!$X$5),
 TeamForm!$B$4:$B$23, TeamForm!$AB$4:$AB$23),
INDEX(FixtureTicker!$B$24:$AM$43, MATCH($B55, FixtureTicker!$A$24:$A$43,0), PlayerForm!$X$5)="BLANK",
0),0)</f>
        <v>8.7684270074207191</v>
      </c>
      <c r="G55" s="163" cm="1">
        <f t="array" ref="G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
),0)</f>
        <v>15.629053099690369</v>
      </c>
      <c r="H55" s="163" cm="1">
        <f t="array" ref="H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),
_xlfn.IFS(
INDEX(FixtureTicker!$B$24:$AM$43, MATCH($B55, FixtureTicker!$A$24:$A$43), PlayerForm!$X$5+2)="H",
_xlfn.XLOOKUP($E55, PlayerForm!$D$3:$D$394, PlayerForm!$Q$3:$Q$394)*
_xlfn.XLOOKUP(
INDEX(FixtureTicker!$B$3:$AM$22, MATCH($B55, FixtureTicker!$A$3:$A$22), PlayerForm!$X$5+2),
 TeamForm!$B$4:$B$23, TeamForm!$AD$4:$AD$23),
INDEX(FixtureTicker!$B$24:$AM$43, MATCH($B55, FixtureTicker!$A$24:$A$43), PlayerForm!$X$5+2)="A",
_xlfn.XLOOKUP($E55, PlayerForm!$D$3:$D$394, PlayerForm!$R$3:$R$394)*
_xlfn.XLOOKUP(
INDEX(FixtureTicker!$B$3:$AM$22, MATCH($B55, FixtureTicker!$A$3:$A$22), PlayerForm!$X$5+2),
 TeamForm!$B$4:$B$23, TeamForm!$AB$4:$AB$23),
INDEX(FixtureTicker!$B$24:$AM$43, MATCH($B55, FixtureTicker!$A$24:$A$43), PlayerForm!$X$5+2)="BLANK",
0
),
_xlfn.IFS(
INDEX(FixtureTicker!$B$24:$AM$43, MATCH($B55, FixtureTicker!$A$24:$A$43), PlayerForm!$X$5+3)="H",
_xlfn.XLOOKUP($E55, PlayerForm!$D$3:$D$394, PlayerForm!$Q$3:$Q$394)*
_xlfn.XLOOKUP(
INDEX(FixtureTicker!$B$3:$AM$22, MATCH($B55, FixtureTicker!$A$3:$A$22), PlayerForm!$X$5+3),
 TeamForm!$B$4:$B$23, TeamForm!$AD$4:$AD$23),
INDEX(FixtureTicker!$B$24:$AM$43, MATCH($B55, FixtureTicker!$A$24:$A$43), PlayerForm!$X$5+3)="A",
_xlfn.XLOOKUP($E55, PlayerForm!$D$3:$D$394, PlayerForm!$R$3:$R$394)*
_xlfn.XLOOKUP(
INDEX(FixtureTicker!$B$3:$AM$22, MATCH($B55, FixtureTicker!$A$3:$A$22), PlayerForm!$X$5+3),
 TeamForm!$B$4:$B$23, TeamForm!$AB$4:$AB$23),
INDEX(FixtureTicker!$B$24:$AM$43, MATCH($B55, FixtureTicker!$A$24:$A$43), PlayerForm!$X$5+3)="BLANK",
0
)
),0)</f>
        <v>42.37631003562656</v>
      </c>
      <c r="I55" s="163" cm="1">
        <f t="array" ref="I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),
_xlfn.IFS(
INDEX(FixtureTicker!$B$24:$AM$43, MATCH($B55, FixtureTicker!$A$24:$A$43), PlayerForm!$X$5+2)="H",
_xlfn.XLOOKUP($E55, PlayerForm!$D$3:$D$394, PlayerForm!$Q$3:$Q$394)*
_xlfn.XLOOKUP(
INDEX(FixtureTicker!$B$3:$AM$22, MATCH($B55, FixtureTicker!$A$3:$A$22), PlayerForm!$X$5+2),
 TeamForm!$B$4:$B$23, TeamForm!$AD$4:$AD$23),
INDEX(FixtureTicker!$B$24:$AM$43, MATCH($B55, FixtureTicker!$A$24:$A$43), PlayerForm!$X$5+2)="A",
_xlfn.XLOOKUP($E55, PlayerForm!$D$3:$D$394, PlayerForm!$R$3:$R$394)*
_xlfn.XLOOKUP(
INDEX(FixtureTicker!$B$3:$AM$22, MATCH($B55, FixtureTicker!$A$3:$A$22), PlayerForm!$X$5+2),
 TeamForm!$B$4:$B$23, TeamForm!$AB$4:$AB$23),
INDEX(FixtureTicker!$B$24:$AM$43, MATCH($B55, FixtureTicker!$A$24:$A$43), PlayerForm!$X$5+2)="BLANK",
0
),
_xlfn.IFS(
INDEX(FixtureTicker!$B$24:$AM$43, MATCH($B55, FixtureTicker!$A$24:$A$43), PlayerForm!$X$5+3)="H",
_xlfn.XLOOKUP($E55, PlayerForm!$D$3:$D$394, PlayerForm!$Q$3:$Q$394)*
_xlfn.XLOOKUP(
INDEX(FixtureTicker!$B$3:$AM$22, MATCH($B55, FixtureTicker!$A$3:$A$22), PlayerForm!$X$5+3),
 TeamForm!$B$4:$B$23, TeamForm!$AD$4:$AD$23),
INDEX(FixtureTicker!$B$24:$AM$43, MATCH($B55, FixtureTicker!$A$24:$A$43), PlayerForm!$X$5+3)="A",
_xlfn.XLOOKUP($E55, PlayerForm!$D$3:$D$394, PlayerForm!$R$3:$R$394)*
_xlfn.XLOOKUP(
INDEX(FixtureTicker!$B$3:$AM$22, MATCH($B55, FixtureTicker!$A$3:$A$22), PlayerForm!$X$5+3),
 TeamForm!$B$4:$B$23, TeamForm!$AB$4:$AB$23),
INDEX(FixtureTicker!$B$24:$AM$43, MATCH($B55, FixtureTicker!$A$24:$A$43), PlayerForm!$X$5+3)="BLANK",
0
),
_xlfn.IFS(
INDEX(FixtureTicker!$B$24:$AM$43, MATCH($B55, FixtureTicker!$A$24:$A$43), PlayerForm!$X$5+4)="H",
_xlfn.XLOOKUP($E55, PlayerForm!$D$3:$D$394, PlayerForm!$Q$3:$Q$394)*
_xlfn.XLOOKUP(
INDEX(FixtureTicker!$B$3:$AM$22, MATCH($B55, FixtureTicker!$A$3:$A$22), PlayerForm!$X$5+4),
 TeamForm!$B$4:$B$23, TeamForm!$AD$4:$AD$23),
INDEX(FixtureTicker!$B$24:$AM$43, MATCH($B55, FixtureTicker!$A$24:$A$43), PlayerForm!$X$5+4)="A",
_xlfn.XLOOKUP($E55, PlayerForm!$D$3:$D$394, PlayerForm!$R$3:$R$394)*
_xlfn.XLOOKUP(
INDEX(FixtureTicker!$B$3:$AM$22, MATCH($B55, FixtureTicker!$A$3:$A$22), PlayerForm!$X$5+4),
 TeamForm!$B$4:$B$23, TeamForm!$AB$4:$AB$23),
INDEX(FixtureTicker!$B$24:$AM$43, MATCH($B55, FixtureTicker!$A$24:$A$43), PlayerForm!$X$5+4)="BLANK",
0
),
_xlfn.IFS(
INDEX(FixtureTicker!$B$24:$AM$43, MATCH($B55, FixtureTicker!$A$24:$A$43), PlayerForm!$X$5+5)="H",
_xlfn.XLOOKUP($E55, PlayerForm!$D$3:$D$394, PlayerForm!$Q$3:$Q$394)*
_xlfn.XLOOKUP(
INDEX(FixtureTicker!$B$3:$AM$22, MATCH($B55, FixtureTicker!$A$3:$A$22), PlayerForm!$X$5+5),
 TeamForm!$B$4:$B$23, TeamForm!$AD$4:$AD$23),
INDEX(FixtureTicker!$B$24:$AM$43, MATCH($B55, FixtureTicker!$A$24:$A$43), PlayerForm!$X$5+5)="A",
_xlfn.XLOOKUP($E55, PlayerForm!$D$3:$D$394, PlayerForm!$R$3:$R$394)*
_xlfn.XLOOKUP(
INDEX(FixtureTicker!$B$3:$AM$22, MATCH($B55, FixtureTicker!$A$3:$A$22), PlayerForm!$X$5+5),
 TeamForm!$B$4:$B$23, TeamForm!$AB$4:$AB$23),
INDEX(FixtureTicker!$B$24:$AM$43, MATCH($B55, FixtureTicker!$A$24:$A$43), PlayerForm!$X$5+5)="BLANK",
0
)
),0)</f>
        <v>53.686739168845179</v>
      </c>
      <c r="J55" s="163" cm="1">
        <f t="array" ref="J55">IFERROR(0.01*SUM(
_xlfn.IFS(
INDEX(FixtureTicker!$B$24:$AM$43, MATCH($B55, FixtureTicker!$A$24:$A$43), PlayerForm!$X$5)="H",
_xlfn.XLOOKUP($E55, PlayerForm!$D$3:$D$394, PlayerForm!$Q$3:$Q$394)*
_xlfn.XLOOKUP(
INDEX(FixtureTicker!$B$3:$AM$22, MATCH($B55, FixtureTicker!$A$3:$A$22), PlayerForm!$X$5),
 TeamForm!$B$4:$B$23, TeamForm!$AD$4:$AD$23),
INDEX(FixtureTicker!$B$24:$AM$43, MATCH($B55, FixtureTicker!$A$24:$A$43), PlayerForm!$X$5)="A",
_xlfn.XLOOKUP($E55, PlayerForm!$D$3:$D$394, PlayerForm!$R$3:$R$394)*
_xlfn.XLOOKUP(
INDEX(FixtureTicker!$B$3:$AM$22, MATCH($B55, FixtureTicker!$A$3:$A$22), PlayerForm!$X$5),
 TeamForm!$B$4:$B$23, TeamForm!$AB$4:$AB$23),
INDEX(FixtureTicker!$B$24:$AM$43, MATCH($B55, FixtureTicker!$A$24:$A$43), PlayerForm!$X$5)="BLANK",
0
),
_xlfn.IFS(
INDEX(FixtureTicker!$B$24:$AM$43, MATCH($B55, FixtureTicker!$A$24:$A$43), PlayerForm!$X$5+1)="H",
_xlfn.XLOOKUP($E55, PlayerForm!$D$3:$D$394, PlayerForm!$Q$3:$Q$394)*
_xlfn.XLOOKUP(
INDEX(FixtureTicker!$B$3:$AM$22, MATCH($B55, FixtureTicker!$A$3:$A$22), PlayerForm!$X$5+1),
 TeamForm!$B$4:$B$23, TeamForm!$AD$4:$AD$23),
INDEX(FixtureTicker!$B$24:$AM$43, MATCH($B55, FixtureTicker!$A$24:$A$43), PlayerForm!$X$5+1)="A",
_xlfn.XLOOKUP($E55, PlayerForm!$D$3:$D$394, PlayerForm!$R$3:$R$394)*
_xlfn.XLOOKUP(
INDEX(FixtureTicker!$B$3:$AM$22, MATCH($B55, FixtureTicker!$A$3:$A$22), PlayerForm!$X$5+1),
 TeamForm!$B$4:$B$23, TeamForm!$AB$4:$AB$23),
INDEX(FixtureTicker!$B$24:$AM$43, MATCH($B55, FixtureTicker!$A$24:$A$43), PlayerForm!$X$5+1)="BLANK",
0
),
_xlfn.IFS(
INDEX(FixtureTicker!$B$24:$AM$43, MATCH($B55, FixtureTicker!$A$24:$A$43), PlayerForm!$X$5+2)="H",
_xlfn.XLOOKUP($E55, PlayerForm!$D$3:$D$394, PlayerForm!$Q$3:$Q$394)*
_xlfn.XLOOKUP(
INDEX(FixtureTicker!$B$3:$AM$22, MATCH($B55, FixtureTicker!$A$3:$A$22), PlayerForm!$X$5+2),
 TeamForm!$B$4:$B$23, TeamForm!$AD$4:$AD$23),
INDEX(FixtureTicker!$B$24:$AM$43, MATCH($B55, FixtureTicker!$A$24:$A$43), PlayerForm!$X$5+2)="A",
_xlfn.XLOOKUP($E55, PlayerForm!$D$3:$D$394, PlayerForm!$R$3:$R$394)*
_xlfn.XLOOKUP(
INDEX(FixtureTicker!$B$3:$AM$22, MATCH($B55, FixtureTicker!$A$3:$A$22), PlayerForm!$X$5+2),
 TeamForm!$B$4:$B$23, TeamForm!$AB$4:$AB$23),
INDEX(FixtureTicker!$B$24:$AM$43, MATCH($B55, FixtureTicker!$A$24:$A$43), PlayerForm!$X$5+2)="BLANK",
0
),
_xlfn.IFS(
INDEX(FixtureTicker!$B$24:$AM$43, MATCH($B55, FixtureTicker!$A$24:$A$43), PlayerForm!$X$5+3)="H",
_xlfn.XLOOKUP($E55, PlayerForm!$D$3:$D$394, PlayerForm!$Q$3:$Q$394)*
_xlfn.XLOOKUP(
INDEX(FixtureTicker!$B$3:$AM$22, MATCH($B55, FixtureTicker!$A$3:$A$22), PlayerForm!$X$5+3),
 TeamForm!$B$4:$B$23, TeamForm!$AD$4:$AD$23),
INDEX(FixtureTicker!$B$24:$AM$43, MATCH($B55, FixtureTicker!$A$24:$A$43), PlayerForm!$X$5+3)="A",
_xlfn.XLOOKUP($E55, PlayerForm!$D$3:$D$394, PlayerForm!$R$3:$R$394)*
_xlfn.XLOOKUP(
INDEX(FixtureTicker!$B$3:$AM$22, MATCH($B55, FixtureTicker!$A$3:$A$22), PlayerForm!$X$5+3),
 TeamForm!$B$4:$B$23, TeamForm!$AB$4:$AB$23),
INDEX(FixtureTicker!$B$24:$AM$43, MATCH($B55, FixtureTicker!$A$24:$A$43), PlayerForm!$X$5+3)="BLANK",
0
),
_xlfn.IFS(
INDEX(FixtureTicker!$B$24:$AM$43, MATCH($B55, FixtureTicker!$A$24:$A$43), PlayerForm!$X$5+4)="H",
_xlfn.XLOOKUP($E55, PlayerForm!$D$3:$D$394, PlayerForm!$Q$3:$Q$394)*
_xlfn.XLOOKUP(
INDEX(FixtureTicker!$B$3:$AM$22, MATCH($B55, FixtureTicker!$A$3:$A$22), PlayerForm!$X$5+4),
 TeamForm!$B$4:$B$23, TeamForm!$AD$4:$AD$23),
INDEX(FixtureTicker!$B$24:$AM$43, MATCH($B55, FixtureTicker!$A$24:$A$43), PlayerForm!$X$5+4)="A",
_xlfn.XLOOKUP($E55, PlayerForm!$D$3:$D$394, PlayerForm!$R$3:$R$394)*
_xlfn.XLOOKUP(
INDEX(FixtureTicker!$B$3:$AM$22, MATCH($B55, FixtureTicker!$A$3:$A$22), PlayerForm!$X$5+4),
 TeamForm!$B$4:$B$23, TeamForm!$AB$4:$AB$23),
INDEX(FixtureTicker!$B$24:$AM$43, MATCH($B55, FixtureTicker!$A$24:$A$43), PlayerForm!$X$5+4)="BLANK",
0
),
_xlfn.IFS(
INDEX(FixtureTicker!$B$24:$AM$43, MATCH($B55, FixtureTicker!$A$24:$A$43), PlayerForm!$X$5+5)="H",
_xlfn.XLOOKUP($E55, PlayerForm!$D$3:$D$394, PlayerForm!$Q$3:$Q$394)*
_xlfn.XLOOKUP(
INDEX(FixtureTicker!$B$3:$AM$22, MATCH($B55, FixtureTicker!$A$3:$A$22), PlayerForm!$X$5+5),
 TeamForm!$B$4:$B$23, TeamForm!$AD$4:$AD$23),
INDEX(FixtureTicker!$B$24:$AM$43, MATCH($B55, FixtureTicker!$A$24:$A$43), PlayerForm!$X$5+5)="A",
_xlfn.XLOOKUP($E55, PlayerForm!$D$3:$D$394, PlayerForm!$R$3:$R$394)*
_xlfn.XLOOKUP(
INDEX(FixtureTicker!$B$3:$AM$22, MATCH($B55, FixtureTicker!$A$3:$A$22), PlayerForm!$X$5+5),
 TeamForm!$B$4:$B$23, TeamForm!$AB$4:$AB$23),
INDEX(FixtureTicker!$B$24:$AM$43, MATCH($B55, FixtureTicker!$A$24:$A$43), PlayerForm!$X$5+5)="BLANK",
0
),
_xlfn.IFS(
INDEX(FixtureTicker!$B$24:$AM$43, MATCH($B55, FixtureTicker!$A$24:$A$43), PlayerForm!$X$5+6)="H",
_xlfn.XLOOKUP($E55, PlayerForm!$D$3:$D$394, PlayerForm!$Q$3:$Q$394)*
_xlfn.XLOOKUP(
INDEX(FixtureTicker!$B$3:$AM$22, MATCH($B55, FixtureTicker!$A$3:$A$22), PlayerForm!$X$5+6),
 TeamForm!$B$4:$B$23, TeamForm!$AD$4:$AD$23),
INDEX(FixtureTicker!$B$24:$AM$43, MATCH($B55, FixtureTicker!$A$24:$A$43), PlayerForm!$X$5+6)="A",
_xlfn.XLOOKUP($E55, PlayerForm!$D$3:$D$394, PlayerForm!$R$3:$R$394)*
_xlfn.XLOOKUP(
INDEX(FixtureTicker!$B$3:$AM$22, MATCH($B55, FixtureTicker!$A$3:$A$22), PlayerForm!$X$5+6),
 TeamForm!$B$4:$B$23, TeamForm!$AB$4:$AB$23),
INDEX(FixtureTicker!$B$24:$AM$43, MATCH($B55, FixtureTicker!$A$24:$A$43), PlayerForm!$X$5+6)="BLANK",
0
),
_xlfn.IFS(
INDEX(FixtureTicker!$B$24:$AM$43, MATCH($B55, FixtureTicker!$A$24:$A$43), PlayerForm!$X$5+7)="H",
_xlfn.XLOOKUP($E55, PlayerForm!$D$3:$D$394, PlayerForm!$Q$3:$Q$394)*
_xlfn.XLOOKUP(
INDEX(FixtureTicker!$B$3:$AM$22, MATCH($B55, FixtureTicker!$A$3:$A$22), PlayerForm!$X$5+7),
 TeamForm!$B$4:$B$23, TeamForm!$AD$4:$AD$23),
INDEX(FixtureTicker!$B$24:$AM$43, MATCH($B55, FixtureTicker!$A$24:$A$43), PlayerForm!$X$5+7)="A",
_xlfn.XLOOKUP($E55, PlayerForm!$D$3:$D$394, PlayerForm!$R$3:$R$394)*
_xlfn.XLOOKUP(
INDEX(FixtureTicker!$B$3:$AM$22, MATCH($B55, FixtureTicker!$A$3:$A$22), PlayerForm!$X$5+7),
 TeamForm!$B$4:$B$23, TeamForm!$AB$4:$AB$23),
INDEX(FixtureTicker!$B$24:$AM$43, MATCH($B55, FixtureTicker!$A$24:$A$43), PlayerForm!$X$5+7)="BLANK",
0
)
),0)</f>
        <v>73.574056907405406</v>
      </c>
    </row>
    <row r="56" spans="1:10">
      <c r="A56" s="55">
        <v>103</v>
      </c>
      <c r="B56" s="55" t="str">
        <f>_xlfn.XLOOKUP($A56, PlayerData!$B$3:$B$394, PlayerData!C$3:C$394)</f>
        <v>CHE</v>
      </c>
      <c r="C56" s="55" t="str">
        <f>_xlfn.XLOOKUP($A56, PlayerData!$B$3:$B$394, PlayerData!D$3:D$394)</f>
        <v>M</v>
      </c>
      <c r="D56" s="55">
        <f>_xlfn.XLOOKUP($A56, PlayerData!$B:$B, PlayerData!F:F,,,-1)</f>
        <v>6</v>
      </c>
      <c r="E56" s="31" t="str">
        <f>_xlfn.XLOOKUP($A56, PlayerData!$B$3:$B$394, PlayerData!E$3:E$394)</f>
        <v>Barkley</v>
      </c>
      <c r="F56" s="164" cm="1">
        <f t="array" ref="F56">IFERROR(0.01*_xlfn.IFS(
INDEX(FixtureTicker!$B$24:$AM$43, MATCH($B56, FixtureTicker!$A$24:$A$43, 0), PlayerForm!$X$5)="H",
_xlfn.XLOOKUP($E56, PlayerForm!$D$3:$D$394, PlayerForm!$Q$3:$Q$394)*
_xlfn.XLOOKUP(
INDEX(FixtureTicker!$B$3:$AM$22, MATCH($B56, FixtureTicker!$A$3:$A$22,0), PlayerForm!$X$5),
 TeamForm!$B$4:$B$23, TeamForm!$AD$4:$AD$23),
INDEX(FixtureTicker!$B$24:$AM$43, MATCH($B56, FixtureTicker!$A$24:$A$43,0), PlayerForm!$X$5)="A",
_xlfn.XLOOKUP($E56, PlayerForm!$D$3:$D$394, PlayerForm!$R$3:$R$394)*
_xlfn.XLOOKUP(
INDEX(FixtureTicker!$B$3:$AM$22, MATCH($B56, FixtureTicker!$A$3:$A$22,0), PlayerForm!$X$5),
 TeamForm!$B$4:$B$23, TeamForm!$AB$4:$AB$23),
INDEX(FixtureTicker!$B$24:$AM$43, MATCH($B56, FixtureTicker!$A$24:$A$43,0), PlayerForm!$X$5)="BLANK",
0),0)</f>
        <v>4.3617126053494308</v>
      </c>
      <c r="G56" s="163" cm="1">
        <f t="array" ref="G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
),0)</f>
        <v>15.542704918417217</v>
      </c>
      <c r="H56" s="163" cm="1">
        <f t="array" ref="H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),
_xlfn.IFS(
INDEX(FixtureTicker!$B$24:$AM$43, MATCH($B56, FixtureTicker!$A$24:$A$43), PlayerForm!$X$5+2)="H",
_xlfn.XLOOKUP($E56, PlayerForm!$D$3:$D$394, PlayerForm!$Q$3:$Q$394)*
_xlfn.XLOOKUP(
INDEX(FixtureTicker!$B$3:$AM$22, MATCH($B56, FixtureTicker!$A$3:$A$22), PlayerForm!$X$5+2),
 TeamForm!$B$4:$B$23, TeamForm!$AD$4:$AD$23),
INDEX(FixtureTicker!$B$24:$AM$43, MATCH($B56, FixtureTicker!$A$24:$A$43), PlayerForm!$X$5+2)="A",
_xlfn.XLOOKUP($E56, PlayerForm!$D$3:$D$394, PlayerForm!$R$3:$R$394)*
_xlfn.XLOOKUP(
INDEX(FixtureTicker!$B$3:$AM$22, MATCH($B56, FixtureTicker!$A$3:$A$22), PlayerForm!$X$5+2),
 TeamForm!$B$4:$B$23, TeamForm!$AB$4:$AB$23),
INDEX(FixtureTicker!$B$24:$AM$43, MATCH($B56, FixtureTicker!$A$24:$A$43), PlayerForm!$X$5+2)="BLANK",
0
),
_xlfn.IFS(
INDEX(FixtureTicker!$B$24:$AM$43, MATCH($B56, FixtureTicker!$A$24:$A$43), PlayerForm!$X$5+3)="H",
_xlfn.XLOOKUP($E56, PlayerForm!$D$3:$D$394, PlayerForm!$Q$3:$Q$394)*
_xlfn.XLOOKUP(
INDEX(FixtureTicker!$B$3:$AM$22, MATCH($B56, FixtureTicker!$A$3:$A$22), PlayerForm!$X$5+3),
 TeamForm!$B$4:$B$23, TeamForm!$AD$4:$AD$23),
INDEX(FixtureTicker!$B$24:$AM$43, MATCH($B56, FixtureTicker!$A$24:$A$43), PlayerForm!$X$5+3)="A",
_xlfn.XLOOKUP($E56, PlayerForm!$D$3:$D$394, PlayerForm!$R$3:$R$394)*
_xlfn.XLOOKUP(
INDEX(FixtureTicker!$B$3:$AM$22, MATCH($B56, FixtureTicker!$A$3:$A$22), PlayerForm!$X$5+3),
 TeamForm!$B$4:$B$23, TeamForm!$AB$4:$AB$23),
INDEX(FixtureTicker!$B$24:$AM$43, MATCH($B56, FixtureTicker!$A$24:$A$43), PlayerForm!$X$5+3)="BLANK",
0
)
),0)</f>
        <v>40.76119943085515</v>
      </c>
      <c r="I56" s="163" cm="1">
        <f t="array" ref="I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),
_xlfn.IFS(
INDEX(FixtureTicker!$B$24:$AM$43, MATCH($B56, FixtureTicker!$A$24:$A$43), PlayerForm!$X$5+2)="H",
_xlfn.XLOOKUP($E56, PlayerForm!$D$3:$D$394, PlayerForm!$Q$3:$Q$394)*
_xlfn.XLOOKUP(
INDEX(FixtureTicker!$B$3:$AM$22, MATCH($B56, FixtureTicker!$A$3:$A$22), PlayerForm!$X$5+2),
 TeamForm!$B$4:$B$23, TeamForm!$AD$4:$AD$23),
INDEX(FixtureTicker!$B$24:$AM$43, MATCH($B56, FixtureTicker!$A$24:$A$43), PlayerForm!$X$5+2)="A",
_xlfn.XLOOKUP($E56, PlayerForm!$D$3:$D$394, PlayerForm!$R$3:$R$394)*
_xlfn.XLOOKUP(
INDEX(FixtureTicker!$B$3:$AM$22, MATCH($B56, FixtureTicker!$A$3:$A$22), PlayerForm!$X$5+2),
 TeamForm!$B$4:$B$23, TeamForm!$AB$4:$AB$23),
INDEX(FixtureTicker!$B$24:$AM$43, MATCH($B56, FixtureTicker!$A$24:$A$43), PlayerForm!$X$5+2)="BLANK",
0
),
_xlfn.IFS(
INDEX(FixtureTicker!$B$24:$AM$43, MATCH($B56, FixtureTicker!$A$24:$A$43), PlayerForm!$X$5+3)="H",
_xlfn.XLOOKUP($E56, PlayerForm!$D$3:$D$394, PlayerForm!$Q$3:$Q$394)*
_xlfn.XLOOKUP(
INDEX(FixtureTicker!$B$3:$AM$22, MATCH($B56, FixtureTicker!$A$3:$A$22), PlayerForm!$X$5+3),
 TeamForm!$B$4:$B$23, TeamForm!$AD$4:$AD$23),
INDEX(FixtureTicker!$B$24:$AM$43, MATCH($B56, FixtureTicker!$A$24:$A$43), PlayerForm!$X$5+3)="A",
_xlfn.XLOOKUP($E56, PlayerForm!$D$3:$D$394, PlayerForm!$R$3:$R$394)*
_xlfn.XLOOKUP(
INDEX(FixtureTicker!$B$3:$AM$22, MATCH($B56, FixtureTicker!$A$3:$A$22), PlayerForm!$X$5+3),
 TeamForm!$B$4:$B$23, TeamForm!$AB$4:$AB$23),
INDEX(FixtureTicker!$B$24:$AM$43, MATCH($B56, FixtureTicker!$A$24:$A$43), PlayerForm!$X$5+3)="BLANK",
0
),
_xlfn.IFS(
INDEX(FixtureTicker!$B$24:$AM$43, MATCH($B56, FixtureTicker!$A$24:$A$43), PlayerForm!$X$5+4)="H",
_xlfn.XLOOKUP($E56, PlayerForm!$D$3:$D$394, PlayerForm!$Q$3:$Q$394)*
_xlfn.XLOOKUP(
INDEX(FixtureTicker!$B$3:$AM$22, MATCH($B56, FixtureTicker!$A$3:$A$22), PlayerForm!$X$5+4),
 TeamForm!$B$4:$B$23, TeamForm!$AD$4:$AD$23),
INDEX(FixtureTicker!$B$24:$AM$43, MATCH($B56, FixtureTicker!$A$24:$A$43), PlayerForm!$X$5+4)="A",
_xlfn.XLOOKUP($E56, PlayerForm!$D$3:$D$394, PlayerForm!$R$3:$R$394)*
_xlfn.XLOOKUP(
INDEX(FixtureTicker!$B$3:$AM$22, MATCH($B56, FixtureTicker!$A$3:$A$22), PlayerForm!$X$5+4),
 TeamForm!$B$4:$B$23, TeamForm!$AB$4:$AB$23),
INDEX(FixtureTicker!$B$24:$AM$43, MATCH($B56, FixtureTicker!$A$24:$A$43), PlayerForm!$X$5+4)="BLANK",
0
),
_xlfn.IFS(
INDEX(FixtureTicker!$B$24:$AM$43, MATCH($B56, FixtureTicker!$A$24:$A$43), PlayerForm!$X$5+5)="H",
_xlfn.XLOOKUP($E56, PlayerForm!$D$3:$D$394, PlayerForm!$Q$3:$Q$394)*
_xlfn.XLOOKUP(
INDEX(FixtureTicker!$B$3:$AM$22, MATCH($B56, FixtureTicker!$A$3:$A$22), PlayerForm!$X$5+5),
 TeamForm!$B$4:$B$23, TeamForm!$AD$4:$AD$23),
INDEX(FixtureTicker!$B$24:$AM$43, MATCH($B56, FixtureTicker!$A$24:$A$43), PlayerForm!$X$5+5)="A",
_xlfn.XLOOKUP($E56, PlayerForm!$D$3:$D$394, PlayerForm!$R$3:$R$394)*
_xlfn.XLOOKUP(
INDEX(FixtureTicker!$B$3:$AM$22, MATCH($B56, FixtureTicker!$A$3:$A$22), PlayerForm!$X$5+5),
 TeamForm!$B$4:$B$23, TeamForm!$AB$4:$AB$23),
INDEX(FixtureTicker!$B$24:$AM$43, MATCH($B56, FixtureTicker!$A$24:$A$43), PlayerForm!$X$5+5)="BLANK",
0
)
),0)</f>
        <v>53.533300318613968</v>
      </c>
      <c r="J56" s="163" cm="1">
        <f t="array" ref="J56">IFERROR(0.01*SUM(
_xlfn.IFS(
INDEX(FixtureTicker!$B$24:$AM$43, MATCH($B56, FixtureTicker!$A$24:$A$43), PlayerForm!$X$5)="H",
_xlfn.XLOOKUP($E56, PlayerForm!$D$3:$D$394, PlayerForm!$Q$3:$Q$394)*
_xlfn.XLOOKUP(
INDEX(FixtureTicker!$B$3:$AM$22, MATCH($B56, FixtureTicker!$A$3:$A$22), PlayerForm!$X$5),
 TeamForm!$B$4:$B$23, TeamForm!$AD$4:$AD$23),
INDEX(FixtureTicker!$B$24:$AM$43, MATCH($B56, FixtureTicker!$A$24:$A$43), PlayerForm!$X$5)="A",
_xlfn.XLOOKUP($E56, PlayerForm!$D$3:$D$394, PlayerForm!$R$3:$R$394)*
_xlfn.XLOOKUP(
INDEX(FixtureTicker!$B$3:$AM$22, MATCH($B56, FixtureTicker!$A$3:$A$22), PlayerForm!$X$5),
 TeamForm!$B$4:$B$23, TeamForm!$AB$4:$AB$23),
INDEX(FixtureTicker!$B$24:$AM$43, MATCH($B56, FixtureTicker!$A$24:$A$43), PlayerForm!$X$5)="BLANK",
0
),
_xlfn.IFS(
INDEX(FixtureTicker!$B$24:$AM$43, MATCH($B56, FixtureTicker!$A$24:$A$43), PlayerForm!$X$5+1)="H",
_xlfn.XLOOKUP($E56, PlayerForm!$D$3:$D$394, PlayerForm!$Q$3:$Q$394)*
_xlfn.XLOOKUP(
INDEX(FixtureTicker!$B$3:$AM$22, MATCH($B56, FixtureTicker!$A$3:$A$22), PlayerForm!$X$5+1),
 TeamForm!$B$4:$B$23, TeamForm!$AD$4:$AD$23),
INDEX(FixtureTicker!$B$24:$AM$43, MATCH($B56, FixtureTicker!$A$24:$A$43), PlayerForm!$X$5+1)="A",
_xlfn.XLOOKUP($E56, PlayerForm!$D$3:$D$394, PlayerForm!$R$3:$R$394)*
_xlfn.XLOOKUP(
INDEX(FixtureTicker!$B$3:$AM$22, MATCH($B56, FixtureTicker!$A$3:$A$22), PlayerForm!$X$5+1),
 TeamForm!$B$4:$B$23, TeamForm!$AB$4:$AB$23),
INDEX(FixtureTicker!$B$24:$AM$43, MATCH($B56, FixtureTicker!$A$24:$A$43), PlayerForm!$X$5+1)="BLANK",
0
),
_xlfn.IFS(
INDEX(FixtureTicker!$B$24:$AM$43, MATCH($B56, FixtureTicker!$A$24:$A$43), PlayerForm!$X$5+2)="H",
_xlfn.XLOOKUP($E56, PlayerForm!$D$3:$D$394, PlayerForm!$Q$3:$Q$394)*
_xlfn.XLOOKUP(
INDEX(FixtureTicker!$B$3:$AM$22, MATCH($B56, FixtureTicker!$A$3:$A$22), PlayerForm!$X$5+2),
 TeamForm!$B$4:$B$23, TeamForm!$AD$4:$AD$23),
INDEX(FixtureTicker!$B$24:$AM$43, MATCH($B56, FixtureTicker!$A$24:$A$43), PlayerForm!$X$5+2)="A",
_xlfn.XLOOKUP($E56, PlayerForm!$D$3:$D$394, PlayerForm!$R$3:$R$394)*
_xlfn.XLOOKUP(
INDEX(FixtureTicker!$B$3:$AM$22, MATCH($B56, FixtureTicker!$A$3:$A$22), PlayerForm!$X$5+2),
 TeamForm!$B$4:$B$23, TeamForm!$AB$4:$AB$23),
INDEX(FixtureTicker!$B$24:$AM$43, MATCH($B56, FixtureTicker!$A$24:$A$43), PlayerForm!$X$5+2)="BLANK",
0
),
_xlfn.IFS(
INDEX(FixtureTicker!$B$24:$AM$43, MATCH($B56, FixtureTicker!$A$24:$A$43), PlayerForm!$X$5+3)="H",
_xlfn.XLOOKUP($E56, PlayerForm!$D$3:$D$394, PlayerForm!$Q$3:$Q$394)*
_xlfn.XLOOKUP(
INDEX(FixtureTicker!$B$3:$AM$22, MATCH($B56, FixtureTicker!$A$3:$A$22), PlayerForm!$X$5+3),
 TeamForm!$B$4:$B$23, TeamForm!$AD$4:$AD$23),
INDEX(FixtureTicker!$B$24:$AM$43, MATCH($B56, FixtureTicker!$A$24:$A$43), PlayerForm!$X$5+3)="A",
_xlfn.XLOOKUP($E56, PlayerForm!$D$3:$D$394, PlayerForm!$R$3:$R$394)*
_xlfn.XLOOKUP(
INDEX(FixtureTicker!$B$3:$AM$22, MATCH($B56, FixtureTicker!$A$3:$A$22), PlayerForm!$X$5+3),
 TeamForm!$B$4:$B$23, TeamForm!$AB$4:$AB$23),
INDEX(FixtureTicker!$B$24:$AM$43, MATCH($B56, FixtureTicker!$A$24:$A$43), PlayerForm!$X$5+3)="BLANK",
0
),
_xlfn.IFS(
INDEX(FixtureTicker!$B$24:$AM$43, MATCH($B56, FixtureTicker!$A$24:$A$43), PlayerForm!$X$5+4)="H",
_xlfn.XLOOKUP($E56, PlayerForm!$D$3:$D$394, PlayerForm!$Q$3:$Q$394)*
_xlfn.XLOOKUP(
INDEX(FixtureTicker!$B$3:$AM$22, MATCH($B56, FixtureTicker!$A$3:$A$22), PlayerForm!$X$5+4),
 TeamForm!$B$4:$B$23, TeamForm!$AD$4:$AD$23),
INDEX(FixtureTicker!$B$24:$AM$43, MATCH($B56, FixtureTicker!$A$24:$A$43), PlayerForm!$X$5+4)="A",
_xlfn.XLOOKUP($E56, PlayerForm!$D$3:$D$394, PlayerForm!$R$3:$R$394)*
_xlfn.XLOOKUP(
INDEX(FixtureTicker!$B$3:$AM$22, MATCH($B56, FixtureTicker!$A$3:$A$22), PlayerForm!$X$5+4),
 TeamForm!$B$4:$B$23, TeamForm!$AB$4:$AB$23),
INDEX(FixtureTicker!$B$24:$AM$43, MATCH($B56, FixtureTicker!$A$24:$A$43), PlayerForm!$X$5+4)="BLANK",
0
),
_xlfn.IFS(
INDEX(FixtureTicker!$B$24:$AM$43, MATCH($B56, FixtureTicker!$A$24:$A$43), PlayerForm!$X$5+5)="H",
_xlfn.XLOOKUP($E56, PlayerForm!$D$3:$D$394, PlayerForm!$Q$3:$Q$394)*
_xlfn.XLOOKUP(
INDEX(FixtureTicker!$B$3:$AM$22, MATCH($B56, FixtureTicker!$A$3:$A$22), PlayerForm!$X$5+5),
 TeamForm!$B$4:$B$23, TeamForm!$AD$4:$AD$23),
INDEX(FixtureTicker!$B$24:$AM$43, MATCH($B56, FixtureTicker!$A$24:$A$43), PlayerForm!$X$5+5)="A",
_xlfn.XLOOKUP($E56, PlayerForm!$D$3:$D$394, PlayerForm!$R$3:$R$394)*
_xlfn.XLOOKUP(
INDEX(FixtureTicker!$B$3:$AM$22, MATCH($B56, FixtureTicker!$A$3:$A$22), PlayerForm!$X$5+5),
 TeamForm!$B$4:$B$23, TeamForm!$AB$4:$AB$23),
INDEX(FixtureTicker!$B$24:$AM$43, MATCH($B56, FixtureTicker!$A$24:$A$43), PlayerForm!$X$5+5)="BLANK",
0
),
_xlfn.IFS(
INDEX(FixtureTicker!$B$24:$AM$43, MATCH($B56, FixtureTicker!$A$24:$A$43), PlayerForm!$X$5+6)="H",
_xlfn.XLOOKUP($E56, PlayerForm!$D$3:$D$394, PlayerForm!$Q$3:$Q$394)*
_xlfn.XLOOKUP(
INDEX(FixtureTicker!$B$3:$AM$22, MATCH($B56, FixtureTicker!$A$3:$A$22), PlayerForm!$X$5+6),
 TeamForm!$B$4:$B$23, TeamForm!$AD$4:$AD$23),
INDEX(FixtureTicker!$B$24:$AM$43, MATCH($B56, FixtureTicker!$A$24:$A$43), PlayerForm!$X$5+6)="A",
_xlfn.XLOOKUP($E56, PlayerForm!$D$3:$D$394, PlayerForm!$R$3:$R$394)*
_xlfn.XLOOKUP(
INDEX(FixtureTicker!$B$3:$AM$22, MATCH($B56, FixtureTicker!$A$3:$A$22), PlayerForm!$X$5+6),
 TeamForm!$B$4:$B$23, TeamForm!$AB$4:$AB$23),
INDEX(FixtureTicker!$B$24:$AM$43, MATCH($B56, FixtureTicker!$A$24:$A$43), PlayerForm!$X$5+6)="BLANK",
0
),
_xlfn.IFS(
INDEX(FixtureTicker!$B$24:$AM$43, MATCH($B56, FixtureTicker!$A$24:$A$43), PlayerForm!$X$5+7)="H",
_xlfn.XLOOKUP($E56, PlayerForm!$D$3:$D$394, PlayerForm!$Q$3:$Q$394)*
_xlfn.XLOOKUP(
INDEX(FixtureTicker!$B$3:$AM$22, MATCH($B56, FixtureTicker!$A$3:$A$22), PlayerForm!$X$5+7),
 TeamForm!$B$4:$B$23, TeamForm!$AD$4:$AD$23),
INDEX(FixtureTicker!$B$24:$AM$43, MATCH($B56, FixtureTicker!$A$24:$A$43), PlayerForm!$X$5+7)="A",
_xlfn.XLOOKUP($E56, PlayerForm!$D$3:$D$394, PlayerForm!$R$3:$R$394)*
_xlfn.XLOOKUP(
INDEX(FixtureTicker!$B$3:$AM$22, MATCH($B56, FixtureTicker!$A$3:$A$22), PlayerForm!$X$5+7),
 TeamForm!$B$4:$B$23, TeamForm!$AB$4:$AB$23),
INDEX(FixtureTicker!$B$24:$AM$43, MATCH($B56, FixtureTicker!$A$24:$A$43), PlayerForm!$X$5+7)="BLANK",
0
)
),0)</f>
        <v>78.009871964996947</v>
      </c>
    </row>
    <row r="57" spans="1:10">
      <c r="A57" s="55">
        <v>87</v>
      </c>
      <c r="B57" s="55" t="str">
        <f>_xlfn.XLOOKUP($A57, PlayerData!$B$3:$B$394, PlayerData!C$3:C$394)</f>
        <v>LEI</v>
      </c>
      <c r="C57" s="55" t="str">
        <f>_xlfn.XLOOKUP($A57, PlayerData!$B$3:$B$394, PlayerData!D$3:D$394)</f>
        <v>M</v>
      </c>
      <c r="D57" s="55">
        <f>_xlfn.XLOOKUP($A57, PlayerData!$B:$B, PlayerData!F:F,,,-1)</f>
        <v>6.5</v>
      </c>
      <c r="E57" s="31" t="str">
        <f>_xlfn.XLOOKUP($A57, PlayerData!$B$3:$B$394, PlayerData!E$3:E$394)</f>
        <v>Tielemans</v>
      </c>
      <c r="F57" s="164" cm="1">
        <f t="array" ref="F57">IFERROR(0.01*_xlfn.IFS(
INDEX(FixtureTicker!$B$24:$AM$43, MATCH($B57, FixtureTicker!$A$24:$A$43, 0), PlayerForm!$X$5)="H",
_xlfn.XLOOKUP($E57, PlayerForm!$D$3:$D$394, PlayerForm!$Q$3:$Q$394)*
_xlfn.XLOOKUP(
INDEX(FixtureTicker!$B$3:$AM$22, MATCH($B57, FixtureTicker!$A$3:$A$22,0), PlayerForm!$X$5),
 TeamForm!$B$4:$B$23, TeamForm!$AD$4:$AD$23),
INDEX(FixtureTicker!$B$24:$AM$43, MATCH($B57, FixtureTicker!$A$24:$A$43,0), PlayerForm!$X$5)="A",
_xlfn.XLOOKUP($E57, PlayerForm!$D$3:$D$394, PlayerForm!$R$3:$R$394)*
_xlfn.XLOOKUP(
INDEX(FixtureTicker!$B$3:$AM$22, MATCH($B57, FixtureTicker!$A$3:$A$22,0), PlayerForm!$X$5),
 TeamForm!$B$4:$B$23, TeamForm!$AB$4:$AB$23),
INDEX(FixtureTicker!$B$24:$AM$43, MATCH($B57, FixtureTicker!$A$24:$A$43,0), PlayerForm!$X$5)="BLANK",
0),0)</f>
        <v>5.0254017711175418</v>
      </c>
      <c r="G57" s="163" cm="1">
        <f t="array" ref="G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
),0)</f>
        <v>18.908876786668035</v>
      </c>
      <c r="H57" s="163" cm="1">
        <f t="array" ref="H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),
_xlfn.IFS(
INDEX(FixtureTicker!$B$24:$AM$43, MATCH($B57, FixtureTicker!$A$24:$A$43), PlayerForm!$X$5+2)="H",
_xlfn.XLOOKUP($E57, PlayerForm!$D$3:$D$394, PlayerForm!$Q$3:$Q$394)*
_xlfn.XLOOKUP(
INDEX(FixtureTicker!$B$3:$AM$22, MATCH($B57, FixtureTicker!$A$3:$A$22), PlayerForm!$X$5+2),
 TeamForm!$B$4:$B$23, TeamForm!$AD$4:$AD$23),
INDEX(FixtureTicker!$B$24:$AM$43, MATCH($B57, FixtureTicker!$A$24:$A$43), PlayerForm!$X$5+2)="A",
_xlfn.XLOOKUP($E57, PlayerForm!$D$3:$D$394, PlayerForm!$R$3:$R$394)*
_xlfn.XLOOKUP(
INDEX(FixtureTicker!$B$3:$AM$22, MATCH($B57, FixtureTicker!$A$3:$A$22), PlayerForm!$X$5+2),
 TeamForm!$B$4:$B$23, TeamForm!$AB$4:$AB$23),
INDEX(FixtureTicker!$B$24:$AM$43, MATCH($B57, FixtureTicker!$A$24:$A$43), PlayerForm!$X$5+2)="BLANK",
0
),
_xlfn.IFS(
INDEX(FixtureTicker!$B$24:$AM$43, MATCH($B57, FixtureTicker!$A$24:$A$43), PlayerForm!$X$5+3)="H",
_xlfn.XLOOKUP($E57, PlayerForm!$D$3:$D$394, PlayerForm!$Q$3:$Q$394)*
_xlfn.XLOOKUP(
INDEX(FixtureTicker!$B$3:$AM$22, MATCH($B57, FixtureTicker!$A$3:$A$22), PlayerForm!$X$5+3),
 TeamForm!$B$4:$B$23, TeamForm!$AD$4:$AD$23),
INDEX(FixtureTicker!$B$24:$AM$43, MATCH($B57, FixtureTicker!$A$24:$A$43), PlayerForm!$X$5+3)="A",
_xlfn.XLOOKUP($E57, PlayerForm!$D$3:$D$394, PlayerForm!$R$3:$R$394)*
_xlfn.XLOOKUP(
INDEX(FixtureTicker!$B$3:$AM$22, MATCH($B57, FixtureTicker!$A$3:$A$22), PlayerForm!$X$5+3),
 TeamForm!$B$4:$B$23, TeamForm!$AB$4:$AB$23),
INDEX(FixtureTicker!$B$24:$AM$43, MATCH($B57, FixtureTicker!$A$24:$A$43), PlayerForm!$X$5+3)="BLANK",
0
)
),0)</f>
        <v>35.729145206608322</v>
      </c>
      <c r="I57" s="163" cm="1">
        <f t="array" ref="I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),
_xlfn.IFS(
INDEX(FixtureTicker!$B$24:$AM$43, MATCH($B57, FixtureTicker!$A$24:$A$43), PlayerForm!$X$5+2)="H",
_xlfn.XLOOKUP($E57, PlayerForm!$D$3:$D$394, PlayerForm!$Q$3:$Q$394)*
_xlfn.XLOOKUP(
INDEX(FixtureTicker!$B$3:$AM$22, MATCH($B57, FixtureTicker!$A$3:$A$22), PlayerForm!$X$5+2),
 TeamForm!$B$4:$B$23, TeamForm!$AD$4:$AD$23),
INDEX(FixtureTicker!$B$24:$AM$43, MATCH($B57, FixtureTicker!$A$24:$A$43), PlayerForm!$X$5+2)="A",
_xlfn.XLOOKUP($E57, PlayerForm!$D$3:$D$394, PlayerForm!$R$3:$R$394)*
_xlfn.XLOOKUP(
INDEX(FixtureTicker!$B$3:$AM$22, MATCH($B57, FixtureTicker!$A$3:$A$22), PlayerForm!$X$5+2),
 TeamForm!$B$4:$B$23, TeamForm!$AB$4:$AB$23),
INDEX(FixtureTicker!$B$24:$AM$43, MATCH($B57, FixtureTicker!$A$24:$A$43), PlayerForm!$X$5+2)="BLANK",
0
),
_xlfn.IFS(
INDEX(FixtureTicker!$B$24:$AM$43, MATCH($B57, FixtureTicker!$A$24:$A$43), PlayerForm!$X$5+3)="H",
_xlfn.XLOOKUP($E57, PlayerForm!$D$3:$D$394, PlayerForm!$Q$3:$Q$394)*
_xlfn.XLOOKUP(
INDEX(FixtureTicker!$B$3:$AM$22, MATCH($B57, FixtureTicker!$A$3:$A$22), PlayerForm!$X$5+3),
 TeamForm!$B$4:$B$23, TeamForm!$AD$4:$AD$23),
INDEX(FixtureTicker!$B$24:$AM$43, MATCH($B57, FixtureTicker!$A$24:$A$43), PlayerForm!$X$5+3)="A",
_xlfn.XLOOKUP($E57, PlayerForm!$D$3:$D$394, PlayerForm!$R$3:$R$394)*
_xlfn.XLOOKUP(
INDEX(FixtureTicker!$B$3:$AM$22, MATCH($B57, FixtureTicker!$A$3:$A$22), PlayerForm!$X$5+3),
 TeamForm!$B$4:$B$23, TeamForm!$AB$4:$AB$23),
INDEX(FixtureTicker!$B$24:$AM$43, MATCH($B57, FixtureTicker!$A$24:$A$43), PlayerForm!$X$5+3)="BLANK",
0
),
_xlfn.IFS(
INDEX(FixtureTicker!$B$24:$AM$43, MATCH($B57, FixtureTicker!$A$24:$A$43), PlayerForm!$X$5+4)="H",
_xlfn.XLOOKUP($E57, PlayerForm!$D$3:$D$394, PlayerForm!$Q$3:$Q$394)*
_xlfn.XLOOKUP(
INDEX(FixtureTicker!$B$3:$AM$22, MATCH($B57, FixtureTicker!$A$3:$A$22), PlayerForm!$X$5+4),
 TeamForm!$B$4:$B$23, TeamForm!$AD$4:$AD$23),
INDEX(FixtureTicker!$B$24:$AM$43, MATCH($B57, FixtureTicker!$A$24:$A$43), PlayerForm!$X$5+4)="A",
_xlfn.XLOOKUP($E57, PlayerForm!$D$3:$D$394, PlayerForm!$R$3:$R$394)*
_xlfn.XLOOKUP(
INDEX(FixtureTicker!$B$3:$AM$22, MATCH($B57, FixtureTicker!$A$3:$A$22), PlayerForm!$X$5+4),
 TeamForm!$B$4:$B$23, TeamForm!$AB$4:$AB$23),
INDEX(FixtureTicker!$B$24:$AM$43, MATCH($B57, FixtureTicker!$A$24:$A$43), PlayerForm!$X$5+4)="BLANK",
0
),
_xlfn.IFS(
INDEX(FixtureTicker!$B$24:$AM$43, MATCH($B57, FixtureTicker!$A$24:$A$43), PlayerForm!$X$5+5)="H",
_xlfn.XLOOKUP($E57, PlayerForm!$D$3:$D$394, PlayerForm!$Q$3:$Q$394)*
_xlfn.XLOOKUP(
INDEX(FixtureTicker!$B$3:$AM$22, MATCH($B57, FixtureTicker!$A$3:$A$22), PlayerForm!$X$5+5),
 TeamForm!$B$4:$B$23, TeamForm!$AD$4:$AD$23),
INDEX(FixtureTicker!$B$24:$AM$43, MATCH($B57, FixtureTicker!$A$24:$A$43), PlayerForm!$X$5+5)="A",
_xlfn.XLOOKUP($E57, PlayerForm!$D$3:$D$394, PlayerForm!$R$3:$R$394)*
_xlfn.XLOOKUP(
INDEX(FixtureTicker!$B$3:$AM$22, MATCH($B57, FixtureTicker!$A$3:$A$22), PlayerForm!$X$5+5),
 TeamForm!$B$4:$B$23, TeamForm!$AB$4:$AB$23),
INDEX(FixtureTicker!$B$24:$AM$43, MATCH($B57, FixtureTicker!$A$24:$A$43), PlayerForm!$X$5+5)="BLANK",
0
)
),0)</f>
        <v>52.98365852684946</v>
      </c>
      <c r="J57" s="163" cm="1">
        <f t="array" ref="J57">IFERROR(0.01*SUM(
_xlfn.IFS(
INDEX(FixtureTicker!$B$24:$AM$43, MATCH($B57, FixtureTicker!$A$24:$A$43), PlayerForm!$X$5)="H",
_xlfn.XLOOKUP($E57, PlayerForm!$D$3:$D$394, PlayerForm!$Q$3:$Q$394)*
_xlfn.XLOOKUP(
INDEX(FixtureTicker!$B$3:$AM$22, MATCH($B57, FixtureTicker!$A$3:$A$22), PlayerForm!$X$5),
 TeamForm!$B$4:$B$23, TeamForm!$AD$4:$AD$23),
INDEX(FixtureTicker!$B$24:$AM$43, MATCH($B57, FixtureTicker!$A$24:$A$43), PlayerForm!$X$5)="A",
_xlfn.XLOOKUP($E57, PlayerForm!$D$3:$D$394, PlayerForm!$R$3:$R$394)*
_xlfn.XLOOKUP(
INDEX(FixtureTicker!$B$3:$AM$22, MATCH($B57, FixtureTicker!$A$3:$A$22), PlayerForm!$X$5),
 TeamForm!$B$4:$B$23, TeamForm!$AB$4:$AB$23),
INDEX(FixtureTicker!$B$24:$AM$43, MATCH($B57, FixtureTicker!$A$24:$A$43), PlayerForm!$X$5)="BLANK",
0
),
_xlfn.IFS(
INDEX(FixtureTicker!$B$24:$AM$43, MATCH($B57, FixtureTicker!$A$24:$A$43), PlayerForm!$X$5+1)="H",
_xlfn.XLOOKUP($E57, PlayerForm!$D$3:$D$394, PlayerForm!$Q$3:$Q$394)*
_xlfn.XLOOKUP(
INDEX(FixtureTicker!$B$3:$AM$22, MATCH($B57, FixtureTicker!$A$3:$A$22), PlayerForm!$X$5+1),
 TeamForm!$B$4:$B$23, TeamForm!$AD$4:$AD$23),
INDEX(FixtureTicker!$B$24:$AM$43, MATCH($B57, FixtureTicker!$A$24:$A$43), PlayerForm!$X$5+1)="A",
_xlfn.XLOOKUP($E57, PlayerForm!$D$3:$D$394, PlayerForm!$R$3:$R$394)*
_xlfn.XLOOKUP(
INDEX(FixtureTicker!$B$3:$AM$22, MATCH($B57, FixtureTicker!$A$3:$A$22), PlayerForm!$X$5+1),
 TeamForm!$B$4:$B$23, TeamForm!$AB$4:$AB$23),
INDEX(FixtureTicker!$B$24:$AM$43, MATCH($B57, FixtureTicker!$A$24:$A$43), PlayerForm!$X$5+1)="BLANK",
0
),
_xlfn.IFS(
INDEX(FixtureTicker!$B$24:$AM$43, MATCH($B57, FixtureTicker!$A$24:$A$43), PlayerForm!$X$5+2)="H",
_xlfn.XLOOKUP($E57, PlayerForm!$D$3:$D$394, PlayerForm!$Q$3:$Q$394)*
_xlfn.XLOOKUP(
INDEX(FixtureTicker!$B$3:$AM$22, MATCH($B57, FixtureTicker!$A$3:$A$22), PlayerForm!$X$5+2),
 TeamForm!$B$4:$B$23, TeamForm!$AD$4:$AD$23),
INDEX(FixtureTicker!$B$24:$AM$43, MATCH($B57, FixtureTicker!$A$24:$A$43), PlayerForm!$X$5+2)="A",
_xlfn.XLOOKUP($E57, PlayerForm!$D$3:$D$394, PlayerForm!$R$3:$R$394)*
_xlfn.XLOOKUP(
INDEX(FixtureTicker!$B$3:$AM$22, MATCH($B57, FixtureTicker!$A$3:$A$22), PlayerForm!$X$5+2),
 TeamForm!$B$4:$B$23, TeamForm!$AB$4:$AB$23),
INDEX(FixtureTicker!$B$24:$AM$43, MATCH($B57, FixtureTicker!$A$24:$A$43), PlayerForm!$X$5+2)="BLANK",
0
),
_xlfn.IFS(
INDEX(FixtureTicker!$B$24:$AM$43, MATCH($B57, FixtureTicker!$A$24:$A$43), PlayerForm!$X$5+3)="H",
_xlfn.XLOOKUP($E57, PlayerForm!$D$3:$D$394, PlayerForm!$Q$3:$Q$394)*
_xlfn.XLOOKUP(
INDEX(FixtureTicker!$B$3:$AM$22, MATCH($B57, FixtureTicker!$A$3:$A$22), PlayerForm!$X$5+3),
 TeamForm!$B$4:$B$23, TeamForm!$AD$4:$AD$23),
INDEX(FixtureTicker!$B$24:$AM$43, MATCH($B57, FixtureTicker!$A$24:$A$43), PlayerForm!$X$5+3)="A",
_xlfn.XLOOKUP($E57, PlayerForm!$D$3:$D$394, PlayerForm!$R$3:$R$394)*
_xlfn.XLOOKUP(
INDEX(FixtureTicker!$B$3:$AM$22, MATCH($B57, FixtureTicker!$A$3:$A$22), PlayerForm!$X$5+3),
 TeamForm!$B$4:$B$23, TeamForm!$AB$4:$AB$23),
INDEX(FixtureTicker!$B$24:$AM$43, MATCH($B57, FixtureTicker!$A$24:$A$43), PlayerForm!$X$5+3)="BLANK",
0
),
_xlfn.IFS(
INDEX(FixtureTicker!$B$24:$AM$43, MATCH($B57, FixtureTicker!$A$24:$A$43), PlayerForm!$X$5+4)="H",
_xlfn.XLOOKUP($E57, PlayerForm!$D$3:$D$394, PlayerForm!$Q$3:$Q$394)*
_xlfn.XLOOKUP(
INDEX(FixtureTicker!$B$3:$AM$22, MATCH($B57, FixtureTicker!$A$3:$A$22), PlayerForm!$X$5+4),
 TeamForm!$B$4:$B$23, TeamForm!$AD$4:$AD$23),
INDEX(FixtureTicker!$B$24:$AM$43, MATCH($B57, FixtureTicker!$A$24:$A$43), PlayerForm!$X$5+4)="A",
_xlfn.XLOOKUP($E57, PlayerForm!$D$3:$D$394, PlayerForm!$R$3:$R$394)*
_xlfn.XLOOKUP(
INDEX(FixtureTicker!$B$3:$AM$22, MATCH($B57, FixtureTicker!$A$3:$A$22), PlayerForm!$X$5+4),
 TeamForm!$B$4:$B$23, TeamForm!$AB$4:$AB$23),
INDEX(FixtureTicker!$B$24:$AM$43, MATCH($B57, FixtureTicker!$A$24:$A$43), PlayerForm!$X$5+4)="BLANK",
0
),
_xlfn.IFS(
INDEX(FixtureTicker!$B$24:$AM$43, MATCH($B57, FixtureTicker!$A$24:$A$43), PlayerForm!$X$5+5)="H",
_xlfn.XLOOKUP($E57, PlayerForm!$D$3:$D$394, PlayerForm!$Q$3:$Q$394)*
_xlfn.XLOOKUP(
INDEX(FixtureTicker!$B$3:$AM$22, MATCH($B57, FixtureTicker!$A$3:$A$22), PlayerForm!$X$5+5),
 TeamForm!$B$4:$B$23, TeamForm!$AD$4:$AD$23),
INDEX(FixtureTicker!$B$24:$AM$43, MATCH($B57, FixtureTicker!$A$24:$A$43), PlayerForm!$X$5+5)="A",
_xlfn.XLOOKUP($E57, PlayerForm!$D$3:$D$394, PlayerForm!$R$3:$R$394)*
_xlfn.XLOOKUP(
INDEX(FixtureTicker!$B$3:$AM$22, MATCH($B57, FixtureTicker!$A$3:$A$22), PlayerForm!$X$5+5),
 TeamForm!$B$4:$B$23, TeamForm!$AB$4:$AB$23),
INDEX(FixtureTicker!$B$24:$AM$43, MATCH($B57, FixtureTicker!$A$24:$A$43), PlayerForm!$X$5+5)="BLANK",
0
),
_xlfn.IFS(
INDEX(FixtureTicker!$B$24:$AM$43, MATCH($B57, FixtureTicker!$A$24:$A$43), PlayerForm!$X$5+6)="H",
_xlfn.XLOOKUP($E57, PlayerForm!$D$3:$D$394, PlayerForm!$Q$3:$Q$394)*
_xlfn.XLOOKUP(
INDEX(FixtureTicker!$B$3:$AM$22, MATCH($B57, FixtureTicker!$A$3:$A$22), PlayerForm!$X$5+6),
 TeamForm!$B$4:$B$23, TeamForm!$AD$4:$AD$23),
INDEX(FixtureTicker!$B$24:$AM$43, MATCH($B57, FixtureTicker!$A$24:$A$43), PlayerForm!$X$5+6)="A",
_xlfn.XLOOKUP($E57, PlayerForm!$D$3:$D$394, PlayerForm!$R$3:$R$394)*
_xlfn.XLOOKUP(
INDEX(FixtureTicker!$B$3:$AM$22, MATCH($B57, FixtureTicker!$A$3:$A$22), PlayerForm!$X$5+6),
 TeamForm!$B$4:$B$23, TeamForm!$AB$4:$AB$23),
INDEX(FixtureTicker!$B$24:$AM$43, MATCH($B57, FixtureTicker!$A$24:$A$43), PlayerForm!$X$5+6)="BLANK",
0
),
_xlfn.IFS(
INDEX(FixtureTicker!$B$24:$AM$43, MATCH($B57, FixtureTicker!$A$24:$A$43), PlayerForm!$X$5+7)="H",
_xlfn.XLOOKUP($E57, PlayerForm!$D$3:$D$394, PlayerForm!$Q$3:$Q$394)*
_xlfn.XLOOKUP(
INDEX(FixtureTicker!$B$3:$AM$22, MATCH($B57, FixtureTicker!$A$3:$A$22), PlayerForm!$X$5+7),
 TeamForm!$B$4:$B$23, TeamForm!$AD$4:$AD$23),
INDEX(FixtureTicker!$B$24:$AM$43, MATCH($B57, FixtureTicker!$A$24:$A$43), PlayerForm!$X$5+7)="A",
_xlfn.XLOOKUP($E57, PlayerForm!$D$3:$D$394, PlayerForm!$R$3:$R$394)*
_xlfn.XLOOKUP(
INDEX(FixtureTicker!$B$3:$AM$22, MATCH($B57, FixtureTicker!$A$3:$A$22), PlayerForm!$X$5+7),
 TeamForm!$B$4:$B$23, TeamForm!$AB$4:$AB$23),
INDEX(FixtureTicker!$B$24:$AM$43, MATCH($B57, FixtureTicker!$A$24:$A$43), PlayerForm!$X$5+7)="BLANK",
0
)
),0)</f>
        <v>66.804634138228025</v>
      </c>
    </row>
    <row r="58" spans="1:10">
      <c r="A58" s="55">
        <v>116</v>
      </c>
      <c r="B58" s="55" t="str">
        <f>_xlfn.XLOOKUP($A58, PlayerData!$B$3:$B$394, PlayerData!C$3:C$394)</f>
        <v>AVL</v>
      </c>
      <c r="C58" s="55" t="str">
        <f>_xlfn.XLOOKUP($A58, PlayerData!$B$3:$B$394, PlayerData!D$3:D$394)</f>
        <v>M</v>
      </c>
      <c r="D58" s="55">
        <f>_xlfn.XLOOKUP($A58, PlayerData!$B:$B, PlayerData!F:F,,,-1)</f>
        <v>6</v>
      </c>
      <c r="E58" s="31" t="str">
        <f>_xlfn.XLOOKUP($A58, PlayerData!$B$3:$B$394, PlayerData!E$3:E$394)</f>
        <v>Hourihane</v>
      </c>
      <c r="F58" s="164" cm="1">
        <f t="array" ref="F58">IFERROR(0.01*_xlfn.IFS(
INDEX(FixtureTicker!$B$24:$AM$43, MATCH($B58, FixtureTicker!$A$24:$A$43, 0), PlayerForm!$X$5)="H",
_xlfn.XLOOKUP($E58, PlayerForm!$D$3:$D$394, PlayerForm!$Q$3:$Q$394)*
_xlfn.XLOOKUP(
INDEX(FixtureTicker!$B$3:$AM$22, MATCH($B58, FixtureTicker!$A$3:$A$22,0), PlayerForm!$X$5),
 TeamForm!$B$4:$B$23, TeamForm!$AD$4:$AD$23),
INDEX(FixtureTicker!$B$24:$AM$43, MATCH($B58, FixtureTicker!$A$24:$A$43,0), PlayerForm!$X$5)="A",
_xlfn.XLOOKUP($E58, PlayerForm!$D$3:$D$394, PlayerForm!$R$3:$R$394)*
_xlfn.XLOOKUP(
INDEX(FixtureTicker!$B$3:$AM$22, MATCH($B58, FixtureTicker!$A$3:$A$22,0), PlayerForm!$X$5),
 TeamForm!$B$4:$B$23, TeamForm!$AB$4:$AB$23),
INDEX(FixtureTicker!$B$24:$AM$43, MATCH($B58, FixtureTicker!$A$24:$A$43,0), PlayerForm!$X$5)="BLANK",
0),0)</f>
        <v>0</v>
      </c>
      <c r="G58" s="163" cm="1">
        <f t="array" ref="G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
),0)</f>
        <v>12.26842938433235</v>
      </c>
      <c r="H58" s="163" cm="1">
        <f t="array" ref="H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),
_xlfn.IFS(
INDEX(FixtureTicker!$B$24:$AM$43, MATCH($B58, FixtureTicker!$A$24:$A$43), PlayerForm!$X$5+2)="H",
_xlfn.XLOOKUP($E58, PlayerForm!$D$3:$D$394, PlayerForm!$Q$3:$Q$394)*
_xlfn.XLOOKUP(
INDEX(FixtureTicker!$B$3:$AM$22, MATCH($B58, FixtureTicker!$A$3:$A$22), PlayerForm!$X$5+2),
 TeamForm!$B$4:$B$23, TeamForm!$AD$4:$AD$23),
INDEX(FixtureTicker!$B$24:$AM$43, MATCH($B58, FixtureTicker!$A$24:$A$43), PlayerForm!$X$5+2)="A",
_xlfn.XLOOKUP($E58, PlayerForm!$D$3:$D$394, PlayerForm!$R$3:$R$394)*
_xlfn.XLOOKUP(
INDEX(FixtureTicker!$B$3:$AM$22, MATCH($B58, FixtureTicker!$A$3:$A$22), PlayerForm!$X$5+2),
 TeamForm!$B$4:$B$23, TeamForm!$AB$4:$AB$23),
INDEX(FixtureTicker!$B$24:$AM$43, MATCH($B58, FixtureTicker!$A$24:$A$43), PlayerForm!$X$5+2)="BLANK",
0
),
_xlfn.IFS(
INDEX(FixtureTicker!$B$24:$AM$43, MATCH($B58, FixtureTicker!$A$24:$A$43), PlayerForm!$X$5+3)="H",
_xlfn.XLOOKUP($E58, PlayerForm!$D$3:$D$394, PlayerForm!$Q$3:$Q$394)*
_xlfn.XLOOKUP(
INDEX(FixtureTicker!$B$3:$AM$22, MATCH($B58, FixtureTicker!$A$3:$A$22), PlayerForm!$X$5+3),
 TeamForm!$B$4:$B$23, TeamForm!$AD$4:$AD$23),
INDEX(FixtureTicker!$B$24:$AM$43, MATCH($B58, FixtureTicker!$A$24:$A$43), PlayerForm!$X$5+3)="A",
_xlfn.XLOOKUP($E58, PlayerForm!$D$3:$D$394, PlayerForm!$R$3:$R$394)*
_xlfn.XLOOKUP(
INDEX(FixtureTicker!$B$3:$AM$22, MATCH($B58, FixtureTicker!$A$3:$A$22), PlayerForm!$X$5+3),
 TeamForm!$B$4:$B$23, TeamForm!$AB$4:$AB$23),
INDEX(FixtureTicker!$B$24:$AM$43, MATCH($B58, FixtureTicker!$A$24:$A$43), PlayerForm!$X$5+3)="BLANK",
0
)
),0)</f>
        <v>30.558437288326754</v>
      </c>
      <c r="I58" s="163" cm="1">
        <f t="array" ref="I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),
_xlfn.IFS(
INDEX(FixtureTicker!$B$24:$AM$43, MATCH($B58, FixtureTicker!$A$24:$A$43), PlayerForm!$X$5+2)="H",
_xlfn.XLOOKUP($E58, PlayerForm!$D$3:$D$394, PlayerForm!$Q$3:$Q$394)*
_xlfn.XLOOKUP(
INDEX(FixtureTicker!$B$3:$AM$22, MATCH($B58, FixtureTicker!$A$3:$A$22), PlayerForm!$X$5+2),
 TeamForm!$B$4:$B$23, TeamForm!$AD$4:$AD$23),
INDEX(FixtureTicker!$B$24:$AM$43, MATCH($B58, FixtureTicker!$A$24:$A$43), PlayerForm!$X$5+2)="A",
_xlfn.XLOOKUP($E58, PlayerForm!$D$3:$D$394, PlayerForm!$R$3:$R$394)*
_xlfn.XLOOKUP(
INDEX(FixtureTicker!$B$3:$AM$22, MATCH($B58, FixtureTicker!$A$3:$A$22), PlayerForm!$X$5+2),
 TeamForm!$B$4:$B$23, TeamForm!$AB$4:$AB$23),
INDEX(FixtureTicker!$B$24:$AM$43, MATCH($B58, FixtureTicker!$A$24:$A$43), PlayerForm!$X$5+2)="BLANK",
0
),
_xlfn.IFS(
INDEX(FixtureTicker!$B$24:$AM$43, MATCH($B58, FixtureTicker!$A$24:$A$43), PlayerForm!$X$5+3)="H",
_xlfn.XLOOKUP($E58, PlayerForm!$D$3:$D$394, PlayerForm!$Q$3:$Q$394)*
_xlfn.XLOOKUP(
INDEX(FixtureTicker!$B$3:$AM$22, MATCH($B58, FixtureTicker!$A$3:$A$22), PlayerForm!$X$5+3),
 TeamForm!$B$4:$B$23, TeamForm!$AD$4:$AD$23),
INDEX(FixtureTicker!$B$24:$AM$43, MATCH($B58, FixtureTicker!$A$24:$A$43), PlayerForm!$X$5+3)="A",
_xlfn.XLOOKUP($E58, PlayerForm!$D$3:$D$394, PlayerForm!$R$3:$R$394)*
_xlfn.XLOOKUP(
INDEX(FixtureTicker!$B$3:$AM$22, MATCH($B58, FixtureTicker!$A$3:$A$22), PlayerForm!$X$5+3),
 TeamForm!$B$4:$B$23, TeamForm!$AB$4:$AB$23),
INDEX(FixtureTicker!$B$24:$AM$43, MATCH($B58, FixtureTicker!$A$24:$A$43), PlayerForm!$X$5+3)="BLANK",
0
),
_xlfn.IFS(
INDEX(FixtureTicker!$B$24:$AM$43, MATCH($B58, FixtureTicker!$A$24:$A$43), PlayerForm!$X$5+4)="H",
_xlfn.XLOOKUP($E58, PlayerForm!$D$3:$D$394, PlayerForm!$Q$3:$Q$394)*
_xlfn.XLOOKUP(
INDEX(FixtureTicker!$B$3:$AM$22, MATCH($B58, FixtureTicker!$A$3:$A$22), PlayerForm!$X$5+4),
 TeamForm!$B$4:$B$23, TeamForm!$AD$4:$AD$23),
INDEX(FixtureTicker!$B$24:$AM$43, MATCH($B58, FixtureTicker!$A$24:$A$43), PlayerForm!$X$5+4)="A",
_xlfn.XLOOKUP($E58, PlayerForm!$D$3:$D$394, PlayerForm!$R$3:$R$394)*
_xlfn.XLOOKUP(
INDEX(FixtureTicker!$B$3:$AM$22, MATCH($B58, FixtureTicker!$A$3:$A$22), PlayerForm!$X$5+4),
 TeamForm!$B$4:$B$23, TeamForm!$AB$4:$AB$23),
INDEX(FixtureTicker!$B$24:$AM$43, MATCH($B58, FixtureTicker!$A$24:$A$43), PlayerForm!$X$5+4)="BLANK",
0
),
_xlfn.IFS(
INDEX(FixtureTicker!$B$24:$AM$43, MATCH($B58, FixtureTicker!$A$24:$A$43), PlayerForm!$X$5+5)="H",
_xlfn.XLOOKUP($E58, PlayerForm!$D$3:$D$394, PlayerForm!$Q$3:$Q$394)*
_xlfn.XLOOKUP(
INDEX(FixtureTicker!$B$3:$AM$22, MATCH($B58, FixtureTicker!$A$3:$A$22), PlayerForm!$X$5+5),
 TeamForm!$B$4:$B$23, TeamForm!$AD$4:$AD$23),
INDEX(FixtureTicker!$B$24:$AM$43, MATCH($B58, FixtureTicker!$A$24:$A$43), PlayerForm!$X$5+5)="A",
_xlfn.XLOOKUP($E58, PlayerForm!$D$3:$D$394, PlayerForm!$R$3:$R$394)*
_xlfn.XLOOKUP(
INDEX(FixtureTicker!$B$3:$AM$22, MATCH($B58, FixtureTicker!$A$3:$A$22), PlayerForm!$X$5+5),
 TeamForm!$B$4:$B$23, TeamForm!$AB$4:$AB$23),
INDEX(FixtureTicker!$B$24:$AM$43, MATCH($B58, FixtureTicker!$A$24:$A$43), PlayerForm!$X$5+5)="BLANK",
0
)
),0)</f>
        <v>52.894156221313096</v>
      </c>
      <c r="J58" s="163" cm="1">
        <f t="array" ref="J58">IFERROR(0.01*SUM(
_xlfn.IFS(
INDEX(FixtureTicker!$B$24:$AM$43, MATCH($B58, FixtureTicker!$A$24:$A$43), PlayerForm!$X$5)="H",
_xlfn.XLOOKUP($E58, PlayerForm!$D$3:$D$394, PlayerForm!$Q$3:$Q$394)*
_xlfn.XLOOKUP(
INDEX(FixtureTicker!$B$3:$AM$22, MATCH($B58, FixtureTicker!$A$3:$A$22), PlayerForm!$X$5),
 TeamForm!$B$4:$B$23, TeamForm!$AD$4:$AD$23),
INDEX(FixtureTicker!$B$24:$AM$43, MATCH($B58, FixtureTicker!$A$24:$A$43), PlayerForm!$X$5)="A",
_xlfn.XLOOKUP($E58, PlayerForm!$D$3:$D$394, PlayerForm!$R$3:$R$394)*
_xlfn.XLOOKUP(
INDEX(FixtureTicker!$B$3:$AM$22, MATCH($B58, FixtureTicker!$A$3:$A$22), PlayerForm!$X$5),
 TeamForm!$B$4:$B$23, TeamForm!$AB$4:$AB$23),
INDEX(FixtureTicker!$B$24:$AM$43, MATCH($B58, FixtureTicker!$A$24:$A$43), PlayerForm!$X$5)="BLANK",
0
),
_xlfn.IFS(
INDEX(FixtureTicker!$B$24:$AM$43, MATCH($B58, FixtureTicker!$A$24:$A$43), PlayerForm!$X$5+1)="H",
_xlfn.XLOOKUP($E58, PlayerForm!$D$3:$D$394, PlayerForm!$Q$3:$Q$394)*
_xlfn.XLOOKUP(
INDEX(FixtureTicker!$B$3:$AM$22, MATCH($B58, FixtureTicker!$A$3:$A$22), PlayerForm!$X$5+1),
 TeamForm!$B$4:$B$23, TeamForm!$AD$4:$AD$23),
INDEX(FixtureTicker!$B$24:$AM$43, MATCH($B58, FixtureTicker!$A$24:$A$43), PlayerForm!$X$5+1)="A",
_xlfn.XLOOKUP($E58, PlayerForm!$D$3:$D$394, PlayerForm!$R$3:$R$394)*
_xlfn.XLOOKUP(
INDEX(FixtureTicker!$B$3:$AM$22, MATCH($B58, FixtureTicker!$A$3:$A$22), PlayerForm!$X$5+1),
 TeamForm!$B$4:$B$23, TeamForm!$AB$4:$AB$23),
INDEX(FixtureTicker!$B$24:$AM$43, MATCH($B58, FixtureTicker!$A$24:$A$43), PlayerForm!$X$5+1)="BLANK",
0
),
_xlfn.IFS(
INDEX(FixtureTicker!$B$24:$AM$43, MATCH($B58, FixtureTicker!$A$24:$A$43), PlayerForm!$X$5+2)="H",
_xlfn.XLOOKUP($E58, PlayerForm!$D$3:$D$394, PlayerForm!$Q$3:$Q$394)*
_xlfn.XLOOKUP(
INDEX(FixtureTicker!$B$3:$AM$22, MATCH($B58, FixtureTicker!$A$3:$A$22), PlayerForm!$X$5+2),
 TeamForm!$B$4:$B$23, TeamForm!$AD$4:$AD$23),
INDEX(FixtureTicker!$B$24:$AM$43, MATCH($B58, FixtureTicker!$A$24:$A$43), PlayerForm!$X$5+2)="A",
_xlfn.XLOOKUP($E58, PlayerForm!$D$3:$D$394, PlayerForm!$R$3:$R$394)*
_xlfn.XLOOKUP(
INDEX(FixtureTicker!$B$3:$AM$22, MATCH($B58, FixtureTicker!$A$3:$A$22), PlayerForm!$X$5+2),
 TeamForm!$B$4:$B$23, TeamForm!$AB$4:$AB$23),
INDEX(FixtureTicker!$B$24:$AM$43, MATCH($B58, FixtureTicker!$A$24:$A$43), PlayerForm!$X$5+2)="BLANK",
0
),
_xlfn.IFS(
INDEX(FixtureTicker!$B$24:$AM$43, MATCH($B58, FixtureTicker!$A$24:$A$43), PlayerForm!$X$5+3)="H",
_xlfn.XLOOKUP($E58, PlayerForm!$D$3:$D$394, PlayerForm!$Q$3:$Q$394)*
_xlfn.XLOOKUP(
INDEX(FixtureTicker!$B$3:$AM$22, MATCH($B58, FixtureTicker!$A$3:$A$22), PlayerForm!$X$5+3),
 TeamForm!$B$4:$B$23, TeamForm!$AD$4:$AD$23),
INDEX(FixtureTicker!$B$24:$AM$43, MATCH($B58, FixtureTicker!$A$24:$A$43), PlayerForm!$X$5+3)="A",
_xlfn.XLOOKUP($E58, PlayerForm!$D$3:$D$394, PlayerForm!$R$3:$R$394)*
_xlfn.XLOOKUP(
INDEX(FixtureTicker!$B$3:$AM$22, MATCH($B58, FixtureTicker!$A$3:$A$22), PlayerForm!$X$5+3),
 TeamForm!$B$4:$B$23, TeamForm!$AB$4:$AB$23),
INDEX(FixtureTicker!$B$24:$AM$43, MATCH($B58, FixtureTicker!$A$24:$A$43), PlayerForm!$X$5+3)="BLANK",
0
),
_xlfn.IFS(
INDEX(FixtureTicker!$B$24:$AM$43, MATCH($B58, FixtureTicker!$A$24:$A$43), PlayerForm!$X$5+4)="H",
_xlfn.XLOOKUP($E58, PlayerForm!$D$3:$D$394, PlayerForm!$Q$3:$Q$394)*
_xlfn.XLOOKUP(
INDEX(FixtureTicker!$B$3:$AM$22, MATCH($B58, FixtureTicker!$A$3:$A$22), PlayerForm!$X$5+4),
 TeamForm!$B$4:$B$23, TeamForm!$AD$4:$AD$23),
INDEX(FixtureTicker!$B$24:$AM$43, MATCH($B58, FixtureTicker!$A$24:$A$43), PlayerForm!$X$5+4)="A",
_xlfn.XLOOKUP($E58, PlayerForm!$D$3:$D$394, PlayerForm!$R$3:$R$394)*
_xlfn.XLOOKUP(
INDEX(FixtureTicker!$B$3:$AM$22, MATCH($B58, FixtureTicker!$A$3:$A$22), PlayerForm!$X$5+4),
 TeamForm!$B$4:$B$23, TeamForm!$AB$4:$AB$23),
INDEX(FixtureTicker!$B$24:$AM$43, MATCH($B58, FixtureTicker!$A$24:$A$43), PlayerForm!$X$5+4)="BLANK",
0
),
_xlfn.IFS(
INDEX(FixtureTicker!$B$24:$AM$43, MATCH($B58, FixtureTicker!$A$24:$A$43), PlayerForm!$X$5+5)="H",
_xlfn.XLOOKUP($E58, PlayerForm!$D$3:$D$394, PlayerForm!$Q$3:$Q$394)*
_xlfn.XLOOKUP(
INDEX(FixtureTicker!$B$3:$AM$22, MATCH($B58, FixtureTicker!$A$3:$A$22), PlayerForm!$X$5+5),
 TeamForm!$B$4:$B$23, TeamForm!$AD$4:$AD$23),
INDEX(FixtureTicker!$B$24:$AM$43, MATCH($B58, FixtureTicker!$A$24:$A$43), PlayerForm!$X$5+5)="A",
_xlfn.XLOOKUP($E58, PlayerForm!$D$3:$D$394, PlayerForm!$R$3:$R$394)*
_xlfn.XLOOKUP(
INDEX(FixtureTicker!$B$3:$AM$22, MATCH($B58, FixtureTicker!$A$3:$A$22), PlayerForm!$X$5+5),
 TeamForm!$B$4:$B$23, TeamForm!$AB$4:$AB$23),
INDEX(FixtureTicker!$B$24:$AM$43, MATCH($B58, FixtureTicker!$A$24:$A$43), PlayerForm!$X$5+5)="BLANK",
0
),
_xlfn.IFS(
INDEX(FixtureTicker!$B$24:$AM$43, MATCH($B58, FixtureTicker!$A$24:$A$43), PlayerForm!$X$5+6)="H",
_xlfn.XLOOKUP($E58, PlayerForm!$D$3:$D$394, PlayerForm!$Q$3:$Q$394)*
_xlfn.XLOOKUP(
INDEX(FixtureTicker!$B$3:$AM$22, MATCH($B58, FixtureTicker!$A$3:$A$22), PlayerForm!$X$5+6),
 TeamForm!$B$4:$B$23, TeamForm!$AD$4:$AD$23),
INDEX(FixtureTicker!$B$24:$AM$43, MATCH($B58, FixtureTicker!$A$24:$A$43), PlayerForm!$X$5+6)="A",
_xlfn.XLOOKUP($E58, PlayerForm!$D$3:$D$394, PlayerForm!$R$3:$R$394)*
_xlfn.XLOOKUP(
INDEX(FixtureTicker!$B$3:$AM$22, MATCH($B58, FixtureTicker!$A$3:$A$22), PlayerForm!$X$5+6),
 TeamForm!$B$4:$B$23, TeamForm!$AB$4:$AB$23),
INDEX(FixtureTicker!$B$24:$AM$43, MATCH($B58, FixtureTicker!$A$24:$A$43), PlayerForm!$X$5+6)="BLANK",
0
),
_xlfn.IFS(
INDEX(FixtureTicker!$B$24:$AM$43, MATCH($B58, FixtureTicker!$A$24:$A$43), PlayerForm!$X$5+7)="H",
_xlfn.XLOOKUP($E58, PlayerForm!$D$3:$D$394, PlayerForm!$Q$3:$Q$394)*
_xlfn.XLOOKUP(
INDEX(FixtureTicker!$B$3:$AM$22, MATCH($B58, FixtureTicker!$A$3:$A$22), PlayerForm!$X$5+7),
 TeamForm!$B$4:$B$23, TeamForm!$AD$4:$AD$23),
INDEX(FixtureTicker!$B$24:$AM$43, MATCH($B58, FixtureTicker!$A$24:$A$43), PlayerForm!$X$5+7)="A",
_xlfn.XLOOKUP($E58, PlayerForm!$D$3:$D$394, PlayerForm!$R$3:$R$394)*
_xlfn.XLOOKUP(
INDEX(FixtureTicker!$B$3:$AM$22, MATCH($B58, FixtureTicker!$A$3:$A$22), PlayerForm!$X$5+7),
 TeamForm!$B$4:$B$23, TeamForm!$AB$4:$AB$23),
INDEX(FixtureTicker!$B$24:$AM$43, MATCH($B58, FixtureTicker!$A$24:$A$43), PlayerForm!$X$5+7)="BLANK",
0
)
),0)</f>
        <v>68.98453751893733</v>
      </c>
    </row>
    <row r="59" spans="1:10">
      <c r="A59" s="55">
        <v>216</v>
      </c>
      <c r="B59" s="55" t="str">
        <f>_xlfn.XLOOKUP($A59, PlayerData!$B$3:$B$394, PlayerData!C$3:C$394)</f>
        <v>LIV</v>
      </c>
      <c r="C59" s="55" t="str">
        <f>_xlfn.XLOOKUP($A59, PlayerData!$B$3:$B$394, PlayerData!D$3:D$394)</f>
        <v>D</v>
      </c>
      <c r="D59" s="55">
        <f>_xlfn.XLOOKUP($A59, PlayerData!$B:$B, PlayerData!F:F,,,-1)</f>
        <v>7.5</v>
      </c>
      <c r="E59" s="31" t="str">
        <f>_xlfn.XLOOKUP($A59, PlayerData!$B$3:$B$394, PlayerData!E$3:E$394)</f>
        <v>Alexander-Arnold</v>
      </c>
      <c r="F59" s="164" cm="1">
        <f t="array" ref="F59">IFERROR(0.01*_xlfn.IFS(
INDEX(FixtureTicker!$B$24:$AM$43, MATCH($B59, FixtureTicker!$A$24:$A$43, 0), PlayerForm!$X$5)="H",
_xlfn.XLOOKUP($E59, PlayerForm!$D$3:$D$394, PlayerForm!$Q$3:$Q$394)*
_xlfn.XLOOKUP(
INDEX(FixtureTicker!$B$3:$AM$22, MATCH($B59, FixtureTicker!$A$3:$A$22,0), PlayerForm!$X$5),
 TeamForm!$B$4:$B$23, TeamForm!$AD$4:$AD$23),
INDEX(FixtureTicker!$B$24:$AM$43, MATCH($B59, FixtureTicker!$A$24:$A$43,0), PlayerForm!$X$5)="A",
_xlfn.XLOOKUP($E59, PlayerForm!$D$3:$D$394, PlayerForm!$R$3:$R$394)*
_xlfn.XLOOKUP(
INDEX(FixtureTicker!$B$3:$AM$22, MATCH($B59, FixtureTicker!$A$3:$A$22,0), PlayerForm!$X$5),
 TeamForm!$B$4:$B$23, TeamForm!$AB$4:$AB$23),
INDEX(FixtureTicker!$B$24:$AM$43, MATCH($B59, FixtureTicker!$A$24:$A$43,0), PlayerForm!$X$5)="BLANK",
0),0)</f>
        <v>16.576819407008088</v>
      </c>
      <c r="G59" s="163" cm="1">
        <f t="array" ref="G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
),0)</f>
        <v>19.407008086253374</v>
      </c>
      <c r="H59" s="163" cm="1">
        <f t="array" ref="H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),
_xlfn.IFS(
INDEX(FixtureTicker!$B$24:$AM$43, MATCH($B59, FixtureTicker!$A$24:$A$43), PlayerForm!$X$5+2)="H",
_xlfn.XLOOKUP($E59, PlayerForm!$D$3:$D$394, PlayerForm!$Q$3:$Q$394)*
_xlfn.XLOOKUP(
INDEX(FixtureTicker!$B$3:$AM$22, MATCH($B59, FixtureTicker!$A$3:$A$22), PlayerForm!$X$5+2),
 TeamForm!$B$4:$B$23, TeamForm!$AD$4:$AD$23),
INDEX(FixtureTicker!$B$24:$AM$43, MATCH($B59, FixtureTicker!$A$24:$A$43), PlayerForm!$X$5+2)="A",
_xlfn.XLOOKUP($E59, PlayerForm!$D$3:$D$394, PlayerForm!$R$3:$R$394)*
_xlfn.XLOOKUP(
INDEX(FixtureTicker!$B$3:$AM$22, MATCH($B59, FixtureTicker!$A$3:$A$22), PlayerForm!$X$5+2),
 TeamForm!$B$4:$B$23, TeamForm!$AB$4:$AB$23),
INDEX(FixtureTicker!$B$24:$AM$43, MATCH($B59, FixtureTicker!$A$24:$A$43), PlayerForm!$X$5+2)="BLANK",
0
),
_xlfn.IFS(
INDEX(FixtureTicker!$B$24:$AM$43, MATCH($B59, FixtureTicker!$A$24:$A$43), PlayerForm!$X$5+3)="H",
_xlfn.XLOOKUP($E59, PlayerForm!$D$3:$D$394, PlayerForm!$Q$3:$Q$394)*
_xlfn.XLOOKUP(
INDEX(FixtureTicker!$B$3:$AM$22, MATCH($B59, FixtureTicker!$A$3:$A$22), PlayerForm!$X$5+3),
 TeamForm!$B$4:$B$23, TeamForm!$AD$4:$AD$23),
INDEX(FixtureTicker!$B$24:$AM$43, MATCH($B59, FixtureTicker!$A$24:$A$43), PlayerForm!$X$5+3)="A",
_xlfn.XLOOKUP($E59, PlayerForm!$D$3:$D$394, PlayerForm!$R$3:$R$394)*
_xlfn.XLOOKUP(
INDEX(FixtureTicker!$B$3:$AM$22, MATCH($B59, FixtureTicker!$A$3:$A$22), PlayerForm!$X$5+3),
 TeamForm!$B$4:$B$23, TeamForm!$AB$4:$AB$23),
INDEX(FixtureTicker!$B$24:$AM$43, MATCH($B59, FixtureTicker!$A$24:$A$43), PlayerForm!$X$5+3)="BLANK",
0
)
),0)</f>
        <v>34.024046885922161</v>
      </c>
      <c r="I59" s="163" cm="1">
        <f t="array" ref="I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),
_xlfn.IFS(
INDEX(FixtureTicker!$B$24:$AM$43, MATCH($B59, FixtureTicker!$A$24:$A$43), PlayerForm!$X$5+2)="H",
_xlfn.XLOOKUP($E59, PlayerForm!$D$3:$D$394, PlayerForm!$Q$3:$Q$394)*
_xlfn.XLOOKUP(
INDEX(FixtureTicker!$B$3:$AM$22, MATCH($B59, FixtureTicker!$A$3:$A$22), PlayerForm!$X$5+2),
 TeamForm!$B$4:$B$23, TeamForm!$AD$4:$AD$23),
INDEX(FixtureTicker!$B$24:$AM$43, MATCH($B59, FixtureTicker!$A$24:$A$43), PlayerForm!$X$5+2)="A",
_xlfn.XLOOKUP($E59, PlayerForm!$D$3:$D$394, PlayerForm!$R$3:$R$394)*
_xlfn.XLOOKUP(
INDEX(FixtureTicker!$B$3:$AM$22, MATCH($B59, FixtureTicker!$A$3:$A$22), PlayerForm!$X$5+2),
 TeamForm!$B$4:$B$23, TeamForm!$AB$4:$AB$23),
INDEX(FixtureTicker!$B$24:$AM$43, MATCH($B59, FixtureTicker!$A$24:$A$43), PlayerForm!$X$5+2)="BLANK",
0
),
_xlfn.IFS(
INDEX(FixtureTicker!$B$24:$AM$43, MATCH($B59, FixtureTicker!$A$24:$A$43), PlayerForm!$X$5+3)="H",
_xlfn.XLOOKUP($E59, PlayerForm!$D$3:$D$394, PlayerForm!$Q$3:$Q$394)*
_xlfn.XLOOKUP(
INDEX(FixtureTicker!$B$3:$AM$22, MATCH($B59, FixtureTicker!$A$3:$A$22), PlayerForm!$X$5+3),
 TeamForm!$B$4:$B$23, TeamForm!$AD$4:$AD$23),
INDEX(FixtureTicker!$B$24:$AM$43, MATCH($B59, FixtureTicker!$A$24:$A$43), PlayerForm!$X$5+3)="A",
_xlfn.XLOOKUP($E59, PlayerForm!$D$3:$D$394, PlayerForm!$R$3:$R$394)*
_xlfn.XLOOKUP(
INDEX(FixtureTicker!$B$3:$AM$22, MATCH($B59, FixtureTicker!$A$3:$A$22), PlayerForm!$X$5+3),
 TeamForm!$B$4:$B$23, TeamForm!$AB$4:$AB$23),
INDEX(FixtureTicker!$B$24:$AM$43, MATCH($B59, FixtureTicker!$A$24:$A$43), PlayerForm!$X$5+3)="BLANK",
0
),
_xlfn.IFS(
INDEX(FixtureTicker!$B$24:$AM$43, MATCH($B59, FixtureTicker!$A$24:$A$43), PlayerForm!$X$5+4)="H",
_xlfn.XLOOKUP($E59, PlayerForm!$D$3:$D$394, PlayerForm!$Q$3:$Q$394)*
_xlfn.XLOOKUP(
INDEX(FixtureTicker!$B$3:$AM$22, MATCH($B59, FixtureTicker!$A$3:$A$22), PlayerForm!$X$5+4),
 TeamForm!$B$4:$B$23, TeamForm!$AD$4:$AD$23),
INDEX(FixtureTicker!$B$24:$AM$43, MATCH($B59, FixtureTicker!$A$24:$A$43), PlayerForm!$X$5+4)="A",
_xlfn.XLOOKUP($E59, PlayerForm!$D$3:$D$394, PlayerForm!$R$3:$R$394)*
_xlfn.XLOOKUP(
INDEX(FixtureTicker!$B$3:$AM$22, MATCH($B59, FixtureTicker!$A$3:$A$22), PlayerForm!$X$5+4),
 TeamForm!$B$4:$B$23, TeamForm!$AB$4:$AB$23),
INDEX(FixtureTicker!$B$24:$AM$43, MATCH($B59, FixtureTicker!$A$24:$A$43), PlayerForm!$X$5+4)="BLANK",
0
),
_xlfn.IFS(
INDEX(FixtureTicker!$B$24:$AM$43, MATCH($B59, FixtureTicker!$A$24:$A$43), PlayerForm!$X$5+5)="H",
_xlfn.XLOOKUP($E59, PlayerForm!$D$3:$D$394, PlayerForm!$Q$3:$Q$394)*
_xlfn.XLOOKUP(
INDEX(FixtureTicker!$B$3:$AM$22, MATCH($B59, FixtureTicker!$A$3:$A$22), PlayerForm!$X$5+5),
 TeamForm!$B$4:$B$23, TeamForm!$AD$4:$AD$23),
INDEX(FixtureTicker!$B$24:$AM$43, MATCH($B59, FixtureTicker!$A$24:$A$43), PlayerForm!$X$5+5)="A",
_xlfn.XLOOKUP($E59, PlayerForm!$D$3:$D$394, PlayerForm!$R$3:$R$394)*
_xlfn.XLOOKUP(
INDEX(FixtureTicker!$B$3:$AM$22, MATCH($B59, FixtureTicker!$A$3:$A$22), PlayerForm!$X$5+5),
 TeamForm!$B$4:$B$23, TeamForm!$AB$4:$AB$23),
INDEX(FixtureTicker!$B$24:$AM$43, MATCH($B59, FixtureTicker!$A$24:$A$43), PlayerForm!$X$5+5)="BLANK",
0
)
),0)</f>
        <v>52.68656763520228</v>
      </c>
      <c r="J59" s="163" cm="1">
        <f t="array" ref="J59">IFERROR(0.01*SUM(
_xlfn.IFS(
INDEX(FixtureTicker!$B$24:$AM$43, MATCH($B59, FixtureTicker!$A$24:$A$43), PlayerForm!$X$5)="H",
_xlfn.XLOOKUP($E59, PlayerForm!$D$3:$D$394, PlayerForm!$Q$3:$Q$394)*
_xlfn.XLOOKUP(
INDEX(FixtureTicker!$B$3:$AM$22, MATCH($B59, FixtureTicker!$A$3:$A$22), PlayerForm!$X$5),
 TeamForm!$B$4:$B$23, TeamForm!$AD$4:$AD$23),
INDEX(FixtureTicker!$B$24:$AM$43, MATCH($B59, FixtureTicker!$A$24:$A$43), PlayerForm!$X$5)="A",
_xlfn.XLOOKUP($E59, PlayerForm!$D$3:$D$394, PlayerForm!$R$3:$R$394)*
_xlfn.XLOOKUP(
INDEX(FixtureTicker!$B$3:$AM$22, MATCH($B59, FixtureTicker!$A$3:$A$22), PlayerForm!$X$5),
 TeamForm!$B$4:$B$23, TeamForm!$AB$4:$AB$23),
INDEX(FixtureTicker!$B$24:$AM$43, MATCH($B59, FixtureTicker!$A$24:$A$43), PlayerForm!$X$5)="BLANK",
0
),
_xlfn.IFS(
INDEX(FixtureTicker!$B$24:$AM$43, MATCH($B59, FixtureTicker!$A$24:$A$43), PlayerForm!$X$5+1)="H",
_xlfn.XLOOKUP($E59, PlayerForm!$D$3:$D$394, PlayerForm!$Q$3:$Q$394)*
_xlfn.XLOOKUP(
INDEX(FixtureTicker!$B$3:$AM$22, MATCH($B59, FixtureTicker!$A$3:$A$22), PlayerForm!$X$5+1),
 TeamForm!$B$4:$B$23, TeamForm!$AD$4:$AD$23),
INDEX(FixtureTicker!$B$24:$AM$43, MATCH($B59, FixtureTicker!$A$24:$A$43), PlayerForm!$X$5+1)="A",
_xlfn.XLOOKUP($E59, PlayerForm!$D$3:$D$394, PlayerForm!$R$3:$R$394)*
_xlfn.XLOOKUP(
INDEX(FixtureTicker!$B$3:$AM$22, MATCH($B59, FixtureTicker!$A$3:$A$22), PlayerForm!$X$5+1),
 TeamForm!$B$4:$B$23, TeamForm!$AB$4:$AB$23),
INDEX(FixtureTicker!$B$24:$AM$43, MATCH($B59, FixtureTicker!$A$24:$A$43), PlayerForm!$X$5+1)="BLANK",
0
),
_xlfn.IFS(
INDEX(FixtureTicker!$B$24:$AM$43, MATCH($B59, FixtureTicker!$A$24:$A$43), PlayerForm!$X$5+2)="H",
_xlfn.XLOOKUP($E59, PlayerForm!$D$3:$D$394, PlayerForm!$Q$3:$Q$394)*
_xlfn.XLOOKUP(
INDEX(FixtureTicker!$B$3:$AM$22, MATCH($B59, FixtureTicker!$A$3:$A$22), PlayerForm!$X$5+2),
 TeamForm!$B$4:$B$23, TeamForm!$AD$4:$AD$23),
INDEX(FixtureTicker!$B$24:$AM$43, MATCH($B59, FixtureTicker!$A$24:$A$43), PlayerForm!$X$5+2)="A",
_xlfn.XLOOKUP($E59, PlayerForm!$D$3:$D$394, PlayerForm!$R$3:$R$394)*
_xlfn.XLOOKUP(
INDEX(FixtureTicker!$B$3:$AM$22, MATCH($B59, FixtureTicker!$A$3:$A$22), PlayerForm!$X$5+2),
 TeamForm!$B$4:$B$23, TeamForm!$AB$4:$AB$23),
INDEX(FixtureTicker!$B$24:$AM$43, MATCH($B59, FixtureTicker!$A$24:$A$43), PlayerForm!$X$5+2)="BLANK",
0
),
_xlfn.IFS(
INDEX(FixtureTicker!$B$24:$AM$43, MATCH($B59, FixtureTicker!$A$24:$A$43), PlayerForm!$X$5+3)="H",
_xlfn.XLOOKUP($E59, PlayerForm!$D$3:$D$394, PlayerForm!$Q$3:$Q$394)*
_xlfn.XLOOKUP(
INDEX(FixtureTicker!$B$3:$AM$22, MATCH($B59, FixtureTicker!$A$3:$A$22), PlayerForm!$X$5+3),
 TeamForm!$B$4:$B$23, TeamForm!$AD$4:$AD$23),
INDEX(FixtureTicker!$B$24:$AM$43, MATCH($B59, FixtureTicker!$A$24:$A$43), PlayerForm!$X$5+3)="A",
_xlfn.XLOOKUP($E59, PlayerForm!$D$3:$D$394, PlayerForm!$R$3:$R$394)*
_xlfn.XLOOKUP(
INDEX(FixtureTicker!$B$3:$AM$22, MATCH($B59, FixtureTicker!$A$3:$A$22), PlayerForm!$X$5+3),
 TeamForm!$B$4:$B$23, TeamForm!$AB$4:$AB$23),
INDEX(FixtureTicker!$B$24:$AM$43, MATCH($B59, FixtureTicker!$A$24:$A$43), PlayerForm!$X$5+3)="BLANK",
0
),
_xlfn.IFS(
INDEX(FixtureTicker!$B$24:$AM$43, MATCH($B59, FixtureTicker!$A$24:$A$43), PlayerForm!$X$5+4)="H",
_xlfn.XLOOKUP($E59, PlayerForm!$D$3:$D$394, PlayerForm!$Q$3:$Q$394)*
_xlfn.XLOOKUP(
INDEX(FixtureTicker!$B$3:$AM$22, MATCH($B59, FixtureTicker!$A$3:$A$22), PlayerForm!$X$5+4),
 TeamForm!$B$4:$B$23, TeamForm!$AD$4:$AD$23),
INDEX(FixtureTicker!$B$24:$AM$43, MATCH($B59, FixtureTicker!$A$24:$A$43), PlayerForm!$X$5+4)="A",
_xlfn.XLOOKUP($E59, PlayerForm!$D$3:$D$394, PlayerForm!$R$3:$R$394)*
_xlfn.XLOOKUP(
INDEX(FixtureTicker!$B$3:$AM$22, MATCH($B59, FixtureTicker!$A$3:$A$22), PlayerForm!$X$5+4),
 TeamForm!$B$4:$B$23, TeamForm!$AB$4:$AB$23),
INDEX(FixtureTicker!$B$24:$AM$43, MATCH($B59, FixtureTicker!$A$24:$A$43), PlayerForm!$X$5+4)="BLANK",
0
),
_xlfn.IFS(
INDEX(FixtureTicker!$B$24:$AM$43, MATCH($B59, FixtureTicker!$A$24:$A$43), PlayerForm!$X$5+5)="H",
_xlfn.XLOOKUP($E59, PlayerForm!$D$3:$D$394, PlayerForm!$Q$3:$Q$394)*
_xlfn.XLOOKUP(
INDEX(FixtureTicker!$B$3:$AM$22, MATCH($B59, FixtureTicker!$A$3:$A$22), PlayerForm!$X$5+5),
 TeamForm!$B$4:$B$23, TeamForm!$AD$4:$AD$23),
INDEX(FixtureTicker!$B$24:$AM$43, MATCH($B59, FixtureTicker!$A$24:$A$43), PlayerForm!$X$5+5)="A",
_xlfn.XLOOKUP($E59, PlayerForm!$D$3:$D$394, PlayerForm!$R$3:$R$394)*
_xlfn.XLOOKUP(
INDEX(FixtureTicker!$B$3:$AM$22, MATCH($B59, FixtureTicker!$A$3:$A$22), PlayerForm!$X$5+5),
 TeamForm!$B$4:$B$23, TeamForm!$AB$4:$AB$23),
INDEX(FixtureTicker!$B$24:$AM$43, MATCH($B59, FixtureTicker!$A$24:$A$43), PlayerForm!$X$5+5)="BLANK",
0
),
_xlfn.IFS(
INDEX(FixtureTicker!$B$24:$AM$43, MATCH($B59, FixtureTicker!$A$24:$A$43), PlayerForm!$X$5+6)="H",
_xlfn.XLOOKUP($E59, PlayerForm!$D$3:$D$394, PlayerForm!$Q$3:$Q$394)*
_xlfn.XLOOKUP(
INDEX(FixtureTicker!$B$3:$AM$22, MATCH($B59, FixtureTicker!$A$3:$A$22), PlayerForm!$X$5+6),
 TeamForm!$B$4:$B$23, TeamForm!$AD$4:$AD$23),
INDEX(FixtureTicker!$B$24:$AM$43, MATCH($B59, FixtureTicker!$A$24:$A$43), PlayerForm!$X$5+6)="A",
_xlfn.XLOOKUP($E59, PlayerForm!$D$3:$D$394, PlayerForm!$R$3:$R$394)*
_xlfn.XLOOKUP(
INDEX(FixtureTicker!$B$3:$AM$22, MATCH($B59, FixtureTicker!$A$3:$A$22), PlayerForm!$X$5+6),
 TeamForm!$B$4:$B$23, TeamForm!$AB$4:$AB$23),
INDEX(FixtureTicker!$B$24:$AM$43, MATCH($B59, FixtureTicker!$A$24:$A$43), PlayerForm!$X$5+6)="BLANK",
0
),
_xlfn.IFS(
INDEX(FixtureTicker!$B$24:$AM$43, MATCH($B59, FixtureTicker!$A$24:$A$43), PlayerForm!$X$5+7)="H",
_xlfn.XLOOKUP($E59, PlayerForm!$D$3:$D$394, PlayerForm!$Q$3:$Q$394)*
_xlfn.XLOOKUP(
INDEX(FixtureTicker!$B$3:$AM$22, MATCH($B59, FixtureTicker!$A$3:$A$22), PlayerForm!$X$5+7),
 TeamForm!$B$4:$B$23, TeamForm!$AD$4:$AD$23),
INDEX(FixtureTicker!$B$24:$AM$43, MATCH($B59, FixtureTicker!$A$24:$A$43), PlayerForm!$X$5+7)="A",
_xlfn.XLOOKUP($E59, PlayerForm!$D$3:$D$394, PlayerForm!$R$3:$R$394)*
_xlfn.XLOOKUP(
INDEX(FixtureTicker!$B$3:$AM$22, MATCH($B59, FixtureTicker!$A$3:$A$22), PlayerForm!$X$5+7),
 TeamForm!$B$4:$B$23, TeamForm!$AB$4:$AB$23),
INDEX(FixtureTicker!$B$24:$AM$43, MATCH($B59, FixtureTicker!$A$24:$A$43), PlayerForm!$X$5+7)="BLANK",
0
)
),0)</f>
        <v>66.857418660031982</v>
      </c>
    </row>
    <row r="60" spans="1:10">
      <c r="A60" s="55">
        <v>218</v>
      </c>
      <c r="B60" s="55" t="str">
        <f>_xlfn.XLOOKUP($A60, PlayerData!$B$3:$B$394, PlayerData!C$3:C$394)</f>
        <v>LIV</v>
      </c>
      <c r="C60" s="55" t="str">
        <f>_xlfn.XLOOKUP($A60, PlayerData!$B$3:$B$394, PlayerData!D$3:D$394)</f>
        <v>D</v>
      </c>
      <c r="D60" s="55">
        <f>_xlfn.XLOOKUP($A60, PlayerData!$B:$B, PlayerData!F:F,,,-1)</f>
        <v>6.5</v>
      </c>
      <c r="E60" s="31" t="str">
        <f>_xlfn.XLOOKUP($A60, PlayerData!$B$3:$B$394, PlayerData!E$3:E$394)</f>
        <v>van Dijk</v>
      </c>
      <c r="F60" s="164" cm="1">
        <f t="array" ref="F60">IFERROR(0.01*_xlfn.IFS(
INDEX(FixtureTicker!$B$24:$AM$43, MATCH($B60, FixtureTicker!$A$24:$A$43, 0), PlayerForm!$X$5)="H",
_xlfn.XLOOKUP($E60, PlayerForm!$D$3:$D$394, PlayerForm!$Q$3:$Q$394)*
_xlfn.XLOOKUP(
INDEX(FixtureTicker!$B$3:$AM$22, MATCH($B60, FixtureTicker!$A$3:$A$22,0), PlayerForm!$X$5),
 TeamForm!$B$4:$B$23, TeamForm!$AD$4:$AD$23),
INDEX(FixtureTicker!$B$24:$AM$43, MATCH($B60, FixtureTicker!$A$24:$A$43,0), PlayerForm!$X$5)="A",
_xlfn.XLOOKUP($E60, PlayerForm!$D$3:$D$394, PlayerForm!$R$3:$R$394)*
_xlfn.XLOOKUP(
INDEX(FixtureTicker!$B$3:$AM$22, MATCH($B60, FixtureTicker!$A$3:$A$22,0), PlayerForm!$X$5),
 TeamForm!$B$4:$B$23, TeamForm!$AB$4:$AB$23),
INDEX(FixtureTicker!$B$24:$AM$43, MATCH($B60, FixtureTicker!$A$24:$A$43,0), PlayerForm!$X$5)="BLANK",
0),0)</f>
        <v>16.172506738544477</v>
      </c>
      <c r="G60" s="163" cm="1">
        <f t="array" ref="G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
),0)</f>
        <v>19.204851752021568</v>
      </c>
      <c r="H60" s="163" cm="1">
        <f t="array" ref="H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),
_xlfn.IFS(
INDEX(FixtureTicker!$B$24:$AM$43, MATCH($B60, FixtureTicker!$A$24:$A$43), PlayerForm!$X$5+2)="H",
_xlfn.XLOOKUP($E60, PlayerForm!$D$3:$D$394, PlayerForm!$Q$3:$Q$394)*
_xlfn.XLOOKUP(
INDEX(FixtureTicker!$B$3:$AM$22, MATCH($B60, FixtureTicker!$A$3:$A$22), PlayerForm!$X$5+2),
 TeamForm!$B$4:$B$23, TeamForm!$AD$4:$AD$23),
INDEX(FixtureTicker!$B$24:$AM$43, MATCH($B60, FixtureTicker!$A$24:$A$43), PlayerForm!$X$5+2)="A",
_xlfn.XLOOKUP($E60, PlayerForm!$D$3:$D$394, PlayerForm!$R$3:$R$394)*
_xlfn.XLOOKUP(
INDEX(FixtureTicker!$B$3:$AM$22, MATCH($B60, FixtureTicker!$A$3:$A$22), PlayerForm!$X$5+2),
 TeamForm!$B$4:$B$23, TeamForm!$AB$4:$AB$23),
INDEX(FixtureTicker!$B$24:$AM$43, MATCH($B60, FixtureTicker!$A$24:$A$43), PlayerForm!$X$5+2)="BLANK",
0
),
_xlfn.IFS(
INDEX(FixtureTicker!$B$24:$AM$43, MATCH($B60, FixtureTicker!$A$24:$A$43), PlayerForm!$X$5+3)="H",
_xlfn.XLOOKUP($E60, PlayerForm!$D$3:$D$394, PlayerForm!$Q$3:$Q$394)*
_xlfn.XLOOKUP(
INDEX(FixtureTicker!$B$3:$AM$22, MATCH($B60, FixtureTicker!$A$3:$A$22), PlayerForm!$X$5+3),
 TeamForm!$B$4:$B$23, TeamForm!$AD$4:$AD$23),
INDEX(FixtureTicker!$B$24:$AM$43, MATCH($B60, FixtureTicker!$A$24:$A$43), PlayerForm!$X$5+3)="A",
_xlfn.XLOOKUP($E60, PlayerForm!$D$3:$D$394, PlayerForm!$R$3:$R$394)*
_xlfn.XLOOKUP(
INDEX(FixtureTicker!$B$3:$AM$22, MATCH($B60, FixtureTicker!$A$3:$A$22), PlayerForm!$X$5+3),
 TeamForm!$B$4:$B$23, TeamForm!$AB$4:$AB$23),
INDEX(FixtureTicker!$B$24:$AM$43, MATCH($B60, FixtureTicker!$A$24:$A$43), PlayerForm!$X$5+3)="BLANK",
0
)
),0)</f>
        <v>33.978766425115275</v>
      </c>
      <c r="I60" s="163" cm="1">
        <f t="array" ref="I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),
_xlfn.IFS(
INDEX(FixtureTicker!$B$24:$AM$43, MATCH($B60, FixtureTicker!$A$24:$A$43), PlayerForm!$X$5+2)="H",
_xlfn.XLOOKUP($E60, PlayerForm!$D$3:$D$394, PlayerForm!$Q$3:$Q$394)*
_xlfn.XLOOKUP(
INDEX(FixtureTicker!$B$3:$AM$22, MATCH($B60, FixtureTicker!$A$3:$A$22), PlayerForm!$X$5+2),
 TeamForm!$B$4:$B$23, TeamForm!$AD$4:$AD$23),
INDEX(FixtureTicker!$B$24:$AM$43, MATCH($B60, FixtureTicker!$A$24:$A$43), PlayerForm!$X$5+2)="A",
_xlfn.XLOOKUP($E60, PlayerForm!$D$3:$D$394, PlayerForm!$R$3:$R$394)*
_xlfn.XLOOKUP(
INDEX(FixtureTicker!$B$3:$AM$22, MATCH($B60, FixtureTicker!$A$3:$A$22), PlayerForm!$X$5+2),
 TeamForm!$B$4:$B$23, TeamForm!$AB$4:$AB$23),
INDEX(FixtureTicker!$B$24:$AM$43, MATCH($B60, FixtureTicker!$A$24:$A$43), PlayerForm!$X$5+2)="BLANK",
0
),
_xlfn.IFS(
INDEX(FixtureTicker!$B$24:$AM$43, MATCH($B60, FixtureTicker!$A$24:$A$43), PlayerForm!$X$5+3)="H",
_xlfn.XLOOKUP($E60, PlayerForm!$D$3:$D$394, PlayerForm!$Q$3:$Q$394)*
_xlfn.XLOOKUP(
INDEX(FixtureTicker!$B$3:$AM$22, MATCH($B60, FixtureTicker!$A$3:$A$22), PlayerForm!$X$5+3),
 TeamForm!$B$4:$B$23, TeamForm!$AD$4:$AD$23),
INDEX(FixtureTicker!$B$24:$AM$43, MATCH($B60, FixtureTicker!$A$24:$A$43), PlayerForm!$X$5+3)="A",
_xlfn.XLOOKUP($E60, PlayerForm!$D$3:$D$394, PlayerForm!$R$3:$R$394)*
_xlfn.XLOOKUP(
INDEX(FixtureTicker!$B$3:$AM$22, MATCH($B60, FixtureTicker!$A$3:$A$22), PlayerForm!$X$5+3),
 TeamForm!$B$4:$B$23, TeamForm!$AB$4:$AB$23),
INDEX(FixtureTicker!$B$24:$AM$43, MATCH($B60, FixtureTicker!$A$24:$A$43), PlayerForm!$X$5+3)="BLANK",
0
),
_xlfn.IFS(
INDEX(FixtureTicker!$B$24:$AM$43, MATCH($B60, FixtureTicker!$A$24:$A$43), PlayerForm!$X$5+4)="H",
_xlfn.XLOOKUP($E60, PlayerForm!$D$3:$D$394, PlayerForm!$Q$3:$Q$394)*
_xlfn.XLOOKUP(
INDEX(FixtureTicker!$B$3:$AM$22, MATCH($B60, FixtureTicker!$A$3:$A$22), PlayerForm!$X$5+4),
 TeamForm!$B$4:$B$23, TeamForm!$AD$4:$AD$23),
INDEX(FixtureTicker!$B$24:$AM$43, MATCH($B60, FixtureTicker!$A$24:$A$43), PlayerForm!$X$5+4)="A",
_xlfn.XLOOKUP($E60, PlayerForm!$D$3:$D$394, PlayerForm!$R$3:$R$394)*
_xlfn.XLOOKUP(
INDEX(FixtureTicker!$B$3:$AM$22, MATCH($B60, FixtureTicker!$A$3:$A$22), PlayerForm!$X$5+4),
 TeamForm!$B$4:$B$23, TeamForm!$AB$4:$AB$23),
INDEX(FixtureTicker!$B$24:$AM$43, MATCH($B60, FixtureTicker!$A$24:$A$43), PlayerForm!$X$5+4)="BLANK",
0
),
_xlfn.IFS(
INDEX(FixtureTicker!$B$24:$AM$43, MATCH($B60, FixtureTicker!$A$24:$A$43), PlayerForm!$X$5+5)="H",
_xlfn.XLOOKUP($E60, PlayerForm!$D$3:$D$394, PlayerForm!$Q$3:$Q$394)*
_xlfn.XLOOKUP(
INDEX(FixtureTicker!$B$3:$AM$22, MATCH($B60, FixtureTicker!$A$3:$A$22), PlayerForm!$X$5+5),
 TeamForm!$B$4:$B$23, TeamForm!$AD$4:$AD$23),
INDEX(FixtureTicker!$B$24:$AM$43, MATCH($B60, FixtureTicker!$A$24:$A$43), PlayerForm!$X$5+5)="A",
_xlfn.XLOOKUP($E60, PlayerForm!$D$3:$D$394, PlayerForm!$R$3:$R$394)*
_xlfn.XLOOKUP(
INDEX(FixtureTicker!$B$3:$AM$22, MATCH($B60, FixtureTicker!$A$3:$A$22), PlayerForm!$X$5+5),
 TeamForm!$B$4:$B$23, TeamForm!$AB$4:$AB$23),
INDEX(FixtureTicker!$B$24:$AM$43, MATCH($B60, FixtureTicker!$A$24:$A$43), PlayerForm!$X$5+5)="BLANK",
0
)
),0)</f>
        <v>52.671691907185142</v>
      </c>
      <c r="J60" s="163" cm="1">
        <f t="array" ref="J60">IFERROR(0.01*SUM(
_xlfn.IFS(
INDEX(FixtureTicker!$B$24:$AM$43, MATCH($B60, FixtureTicker!$A$24:$A$43), PlayerForm!$X$5)="H",
_xlfn.XLOOKUP($E60, PlayerForm!$D$3:$D$394, PlayerForm!$Q$3:$Q$394)*
_xlfn.XLOOKUP(
INDEX(FixtureTicker!$B$3:$AM$22, MATCH($B60, FixtureTicker!$A$3:$A$22), PlayerForm!$X$5),
 TeamForm!$B$4:$B$23, TeamForm!$AD$4:$AD$23),
INDEX(FixtureTicker!$B$24:$AM$43, MATCH($B60, FixtureTicker!$A$24:$A$43), PlayerForm!$X$5)="A",
_xlfn.XLOOKUP($E60, PlayerForm!$D$3:$D$394, PlayerForm!$R$3:$R$394)*
_xlfn.XLOOKUP(
INDEX(FixtureTicker!$B$3:$AM$22, MATCH($B60, FixtureTicker!$A$3:$A$22), PlayerForm!$X$5),
 TeamForm!$B$4:$B$23, TeamForm!$AB$4:$AB$23),
INDEX(FixtureTicker!$B$24:$AM$43, MATCH($B60, FixtureTicker!$A$24:$A$43), PlayerForm!$X$5)="BLANK",
0
),
_xlfn.IFS(
INDEX(FixtureTicker!$B$24:$AM$43, MATCH($B60, FixtureTicker!$A$24:$A$43), PlayerForm!$X$5+1)="H",
_xlfn.XLOOKUP($E60, PlayerForm!$D$3:$D$394, PlayerForm!$Q$3:$Q$394)*
_xlfn.XLOOKUP(
INDEX(FixtureTicker!$B$3:$AM$22, MATCH($B60, FixtureTicker!$A$3:$A$22), PlayerForm!$X$5+1),
 TeamForm!$B$4:$B$23, TeamForm!$AD$4:$AD$23),
INDEX(FixtureTicker!$B$24:$AM$43, MATCH($B60, FixtureTicker!$A$24:$A$43), PlayerForm!$X$5+1)="A",
_xlfn.XLOOKUP($E60, PlayerForm!$D$3:$D$394, PlayerForm!$R$3:$R$394)*
_xlfn.XLOOKUP(
INDEX(FixtureTicker!$B$3:$AM$22, MATCH($B60, FixtureTicker!$A$3:$A$22), PlayerForm!$X$5+1),
 TeamForm!$B$4:$B$23, TeamForm!$AB$4:$AB$23),
INDEX(FixtureTicker!$B$24:$AM$43, MATCH($B60, FixtureTicker!$A$24:$A$43), PlayerForm!$X$5+1)="BLANK",
0
),
_xlfn.IFS(
INDEX(FixtureTicker!$B$24:$AM$43, MATCH($B60, FixtureTicker!$A$24:$A$43), PlayerForm!$X$5+2)="H",
_xlfn.XLOOKUP($E60, PlayerForm!$D$3:$D$394, PlayerForm!$Q$3:$Q$394)*
_xlfn.XLOOKUP(
INDEX(FixtureTicker!$B$3:$AM$22, MATCH($B60, FixtureTicker!$A$3:$A$22), PlayerForm!$X$5+2),
 TeamForm!$B$4:$B$23, TeamForm!$AD$4:$AD$23),
INDEX(FixtureTicker!$B$24:$AM$43, MATCH($B60, FixtureTicker!$A$24:$A$43), PlayerForm!$X$5+2)="A",
_xlfn.XLOOKUP($E60, PlayerForm!$D$3:$D$394, PlayerForm!$R$3:$R$394)*
_xlfn.XLOOKUP(
INDEX(FixtureTicker!$B$3:$AM$22, MATCH($B60, FixtureTicker!$A$3:$A$22), PlayerForm!$X$5+2),
 TeamForm!$B$4:$B$23, TeamForm!$AB$4:$AB$23),
INDEX(FixtureTicker!$B$24:$AM$43, MATCH($B60, FixtureTicker!$A$24:$A$43), PlayerForm!$X$5+2)="BLANK",
0
),
_xlfn.IFS(
INDEX(FixtureTicker!$B$24:$AM$43, MATCH($B60, FixtureTicker!$A$24:$A$43), PlayerForm!$X$5+3)="H",
_xlfn.XLOOKUP($E60, PlayerForm!$D$3:$D$394, PlayerForm!$Q$3:$Q$394)*
_xlfn.XLOOKUP(
INDEX(FixtureTicker!$B$3:$AM$22, MATCH($B60, FixtureTicker!$A$3:$A$22), PlayerForm!$X$5+3),
 TeamForm!$B$4:$B$23, TeamForm!$AD$4:$AD$23),
INDEX(FixtureTicker!$B$24:$AM$43, MATCH($B60, FixtureTicker!$A$24:$A$43), PlayerForm!$X$5+3)="A",
_xlfn.XLOOKUP($E60, PlayerForm!$D$3:$D$394, PlayerForm!$R$3:$R$394)*
_xlfn.XLOOKUP(
INDEX(FixtureTicker!$B$3:$AM$22, MATCH($B60, FixtureTicker!$A$3:$A$22), PlayerForm!$X$5+3),
 TeamForm!$B$4:$B$23, TeamForm!$AB$4:$AB$23),
INDEX(FixtureTicker!$B$24:$AM$43, MATCH($B60, FixtureTicker!$A$24:$A$43), PlayerForm!$X$5+3)="BLANK",
0
),
_xlfn.IFS(
INDEX(FixtureTicker!$B$24:$AM$43, MATCH($B60, FixtureTicker!$A$24:$A$43), PlayerForm!$X$5+4)="H",
_xlfn.XLOOKUP($E60, PlayerForm!$D$3:$D$394, PlayerForm!$Q$3:$Q$394)*
_xlfn.XLOOKUP(
INDEX(FixtureTicker!$B$3:$AM$22, MATCH($B60, FixtureTicker!$A$3:$A$22), PlayerForm!$X$5+4),
 TeamForm!$B$4:$B$23, TeamForm!$AD$4:$AD$23),
INDEX(FixtureTicker!$B$24:$AM$43, MATCH($B60, FixtureTicker!$A$24:$A$43), PlayerForm!$X$5+4)="A",
_xlfn.XLOOKUP($E60, PlayerForm!$D$3:$D$394, PlayerForm!$R$3:$R$394)*
_xlfn.XLOOKUP(
INDEX(FixtureTicker!$B$3:$AM$22, MATCH($B60, FixtureTicker!$A$3:$A$22), PlayerForm!$X$5+4),
 TeamForm!$B$4:$B$23, TeamForm!$AB$4:$AB$23),
INDEX(FixtureTicker!$B$24:$AM$43, MATCH($B60, FixtureTicker!$A$24:$A$43), PlayerForm!$X$5+4)="BLANK",
0
),
_xlfn.IFS(
INDEX(FixtureTicker!$B$24:$AM$43, MATCH($B60, FixtureTicker!$A$24:$A$43), PlayerForm!$X$5+5)="H",
_xlfn.XLOOKUP($E60, PlayerForm!$D$3:$D$394, PlayerForm!$Q$3:$Q$394)*
_xlfn.XLOOKUP(
INDEX(FixtureTicker!$B$3:$AM$22, MATCH($B60, FixtureTicker!$A$3:$A$22), PlayerForm!$X$5+5),
 TeamForm!$B$4:$B$23, TeamForm!$AD$4:$AD$23),
INDEX(FixtureTicker!$B$24:$AM$43, MATCH($B60, FixtureTicker!$A$24:$A$43), PlayerForm!$X$5+5)="A",
_xlfn.XLOOKUP($E60, PlayerForm!$D$3:$D$394, PlayerForm!$R$3:$R$394)*
_xlfn.XLOOKUP(
INDEX(FixtureTicker!$B$3:$AM$22, MATCH($B60, FixtureTicker!$A$3:$A$22), PlayerForm!$X$5+5),
 TeamForm!$B$4:$B$23, TeamForm!$AB$4:$AB$23),
INDEX(FixtureTicker!$B$24:$AM$43, MATCH($B60, FixtureTicker!$A$24:$A$43), PlayerForm!$X$5+5)="BLANK",
0
),
_xlfn.IFS(
INDEX(FixtureTicker!$B$24:$AM$43, MATCH($B60, FixtureTicker!$A$24:$A$43), PlayerForm!$X$5+6)="H",
_xlfn.XLOOKUP($E60, PlayerForm!$D$3:$D$394, PlayerForm!$Q$3:$Q$394)*
_xlfn.XLOOKUP(
INDEX(FixtureTicker!$B$3:$AM$22, MATCH($B60, FixtureTicker!$A$3:$A$22), PlayerForm!$X$5+6),
 TeamForm!$B$4:$B$23, TeamForm!$AD$4:$AD$23),
INDEX(FixtureTicker!$B$24:$AM$43, MATCH($B60, FixtureTicker!$A$24:$A$43), PlayerForm!$X$5+6)="A",
_xlfn.XLOOKUP($E60, PlayerForm!$D$3:$D$394, PlayerForm!$R$3:$R$394)*
_xlfn.XLOOKUP(
INDEX(FixtureTicker!$B$3:$AM$22, MATCH($B60, FixtureTicker!$A$3:$A$22), PlayerForm!$X$5+6),
 TeamForm!$B$4:$B$23, TeamForm!$AB$4:$AB$23),
INDEX(FixtureTicker!$B$24:$AM$43, MATCH($B60, FixtureTicker!$A$24:$A$43), PlayerForm!$X$5+6)="BLANK",
0
),
_xlfn.IFS(
INDEX(FixtureTicker!$B$24:$AM$43, MATCH($B60, FixtureTicker!$A$24:$A$43), PlayerForm!$X$5+7)="H",
_xlfn.XLOOKUP($E60, PlayerForm!$D$3:$D$394, PlayerForm!$Q$3:$Q$394)*
_xlfn.XLOOKUP(
INDEX(FixtureTicker!$B$3:$AM$22, MATCH($B60, FixtureTicker!$A$3:$A$22), PlayerForm!$X$5+7),
 TeamForm!$B$4:$B$23, TeamForm!$AD$4:$AD$23),
INDEX(FixtureTicker!$B$24:$AM$43, MATCH($B60, FixtureTicker!$A$24:$A$43), PlayerForm!$X$5+7)="A",
_xlfn.XLOOKUP($E60, PlayerForm!$D$3:$D$394, PlayerForm!$R$3:$R$394)*
_xlfn.XLOOKUP(
INDEX(FixtureTicker!$B$3:$AM$22, MATCH($B60, FixtureTicker!$A$3:$A$22), PlayerForm!$X$5+7),
 TeamForm!$B$4:$B$23, TeamForm!$AB$4:$AB$23),
INDEX(FixtureTicker!$B$24:$AM$43, MATCH($B60, FixtureTicker!$A$24:$A$43), PlayerForm!$X$5+7)="BLANK",
0
)
),0)</f>
        <v>66.784322508741099</v>
      </c>
    </row>
    <row r="61" spans="1:10">
      <c r="A61" s="55">
        <v>138</v>
      </c>
      <c r="B61" s="55" t="str">
        <f>_xlfn.XLOOKUP($A61, PlayerData!$B$3:$B$394, PlayerData!C$3:C$394)</f>
        <v>LIV</v>
      </c>
      <c r="C61" s="55" t="str">
        <f>_xlfn.XLOOKUP($A61, PlayerData!$B$3:$B$394, PlayerData!D$3:D$394)</f>
        <v>M</v>
      </c>
      <c r="D61" s="55">
        <f>_xlfn.XLOOKUP($A61, PlayerData!$B:$B, PlayerData!F:F,,,-1)</f>
        <v>5.5</v>
      </c>
      <c r="E61" s="31" t="str">
        <f>_xlfn.XLOOKUP($A61, PlayerData!$B$3:$B$394, PlayerData!E$3:E$394)</f>
        <v>Keita</v>
      </c>
      <c r="F61" s="164" cm="1">
        <f t="array" ref="F61">IFERROR(0.01*_xlfn.IFS(
INDEX(FixtureTicker!$B$24:$AM$43, MATCH($B61, FixtureTicker!$A$24:$A$43, 0), PlayerForm!$X$5)="H",
_xlfn.XLOOKUP($E61, PlayerForm!$D$3:$D$394, PlayerForm!$Q$3:$Q$394)*
_xlfn.XLOOKUP(
INDEX(FixtureTicker!$B$3:$AM$22, MATCH($B61, FixtureTicker!$A$3:$A$22,0), PlayerForm!$X$5),
 TeamForm!$B$4:$B$23, TeamForm!$AD$4:$AD$23),
INDEX(FixtureTicker!$B$24:$AM$43, MATCH($B61, FixtureTicker!$A$24:$A$43,0), PlayerForm!$X$5)="A",
_xlfn.XLOOKUP($E61, PlayerForm!$D$3:$D$394, PlayerForm!$R$3:$R$394)*
_xlfn.XLOOKUP(
INDEX(FixtureTicker!$B$3:$AM$22, MATCH($B61, FixtureTicker!$A$3:$A$22,0), PlayerForm!$X$5),
 TeamForm!$B$4:$B$23, TeamForm!$AB$4:$AB$23),
INDEX(FixtureTicker!$B$24:$AM$43, MATCH($B61, FixtureTicker!$A$24:$A$43,0), PlayerForm!$X$5)="BLANK",
0),0)</f>
        <v>10.64690026954178</v>
      </c>
      <c r="G61" s="163" cm="1">
        <f t="array" ref="G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
),0)</f>
        <v>16.340970350404312</v>
      </c>
      <c r="H61" s="163" cm="1">
        <f t="array" ref="H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),
_xlfn.IFS(
INDEX(FixtureTicker!$B$24:$AM$43, MATCH($B61, FixtureTicker!$A$24:$A$43), PlayerForm!$X$5+2)="H",
_xlfn.XLOOKUP($E61, PlayerForm!$D$3:$D$394, PlayerForm!$Q$3:$Q$394)*
_xlfn.XLOOKUP(
INDEX(FixtureTicker!$B$3:$AM$22, MATCH($B61, FixtureTicker!$A$3:$A$22), PlayerForm!$X$5+2),
 TeamForm!$B$4:$B$23, TeamForm!$AD$4:$AD$23),
INDEX(FixtureTicker!$B$24:$AM$43, MATCH($B61, FixtureTicker!$A$24:$A$43), PlayerForm!$X$5+2)="A",
_xlfn.XLOOKUP($E61, PlayerForm!$D$3:$D$394, PlayerForm!$R$3:$R$394)*
_xlfn.XLOOKUP(
INDEX(FixtureTicker!$B$3:$AM$22, MATCH($B61, FixtureTicker!$A$3:$A$22), PlayerForm!$X$5+2),
 TeamForm!$B$4:$B$23, TeamForm!$AB$4:$AB$23),
INDEX(FixtureTicker!$B$24:$AM$43, MATCH($B61, FixtureTicker!$A$24:$A$43), PlayerForm!$X$5+2)="BLANK",
0
),
_xlfn.IFS(
INDEX(FixtureTicker!$B$24:$AM$43, MATCH($B61, FixtureTicker!$A$24:$A$43), PlayerForm!$X$5+3)="H",
_xlfn.XLOOKUP($E61, PlayerForm!$D$3:$D$394, PlayerForm!$Q$3:$Q$394)*
_xlfn.XLOOKUP(
INDEX(FixtureTicker!$B$3:$AM$22, MATCH($B61, FixtureTicker!$A$3:$A$22), PlayerForm!$X$5+3),
 TeamForm!$B$4:$B$23, TeamForm!$AD$4:$AD$23),
INDEX(FixtureTicker!$B$24:$AM$43, MATCH($B61, FixtureTicker!$A$24:$A$43), PlayerForm!$X$5+3)="A",
_xlfn.XLOOKUP($E61, PlayerForm!$D$3:$D$394, PlayerForm!$R$3:$R$394)*
_xlfn.XLOOKUP(
INDEX(FixtureTicker!$B$3:$AM$22, MATCH($B61, FixtureTicker!$A$3:$A$22), PlayerForm!$X$5+3),
 TeamForm!$B$4:$B$23, TeamForm!$AB$4:$AB$23),
INDEX(FixtureTicker!$B$24:$AM$43, MATCH($B61, FixtureTicker!$A$24:$A$43), PlayerForm!$X$5+3)="BLANK",
0
)
),0)</f>
        <v>33.067501206274073</v>
      </c>
      <c r="I61" s="163" cm="1">
        <f t="array" ref="I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),
_xlfn.IFS(
INDEX(FixtureTicker!$B$24:$AM$43, MATCH($B61, FixtureTicker!$A$24:$A$43), PlayerForm!$X$5+2)="H",
_xlfn.XLOOKUP($E61, PlayerForm!$D$3:$D$394, PlayerForm!$Q$3:$Q$394)*
_xlfn.XLOOKUP(
INDEX(FixtureTicker!$B$3:$AM$22, MATCH($B61, FixtureTicker!$A$3:$A$22), PlayerForm!$X$5+2),
 TeamForm!$B$4:$B$23, TeamForm!$AD$4:$AD$23),
INDEX(FixtureTicker!$B$24:$AM$43, MATCH($B61, FixtureTicker!$A$24:$A$43), PlayerForm!$X$5+2)="A",
_xlfn.XLOOKUP($E61, PlayerForm!$D$3:$D$394, PlayerForm!$R$3:$R$394)*
_xlfn.XLOOKUP(
INDEX(FixtureTicker!$B$3:$AM$22, MATCH($B61, FixtureTicker!$A$3:$A$22), PlayerForm!$X$5+2),
 TeamForm!$B$4:$B$23, TeamForm!$AB$4:$AB$23),
INDEX(FixtureTicker!$B$24:$AM$43, MATCH($B61, FixtureTicker!$A$24:$A$43), PlayerForm!$X$5+2)="BLANK",
0
),
_xlfn.IFS(
INDEX(FixtureTicker!$B$24:$AM$43, MATCH($B61, FixtureTicker!$A$24:$A$43), PlayerForm!$X$5+3)="H",
_xlfn.XLOOKUP($E61, PlayerForm!$D$3:$D$394, PlayerForm!$Q$3:$Q$394)*
_xlfn.XLOOKUP(
INDEX(FixtureTicker!$B$3:$AM$22, MATCH($B61, FixtureTicker!$A$3:$A$22), PlayerForm!$X$5+3),
 TeamForm!$B$4:$B$23, TeamForm!$AD$4:$AD$23),
INDEX(FixtureTicker!$B$24:$AM$43, MATCH($B61, FixtureTicker!$A$24:$A$43), PlayerForm!$X$5+3)="A",
_xlfn.XLOOKUP($E61, PlayerForm!$D$3:$D$394, PlayerForm!$R$3:$R$394)*
_xlfn.XLOOKUP(
INDEX(FixtureTicker!$B$3:$AM$22, MATCH($B61, FixtureTicker!$A$3:$A$22), PlayerForm!$X$5+3),
 TeamForm!$B$4:$B$23, TeamForm!$AB$4:$AB$23),
INDEX(FixtureTicker!$B$24:$AM$43, MATCH($B61, FixtureTicker!$A$24:$A$43), PlayerForm!$X$5+3)="BLANK",
0
),
_xlfn.IFS(
INDEX(FixtureTicker!$B$24:$AM$43, MATCH($B61, FixtureTicker!$A$24:$A$43), PlayerForm!$X$5+4)="H",
_xlfn.XLOOKUP($E61, PlayerForm!$D$3:$D$394, PlayerForm!$Q$3:$Q$394)*
_xlfn.XLOOKUP(
INDEX(FixtureTicker!$B$3:$AM$22, MATCH($B61, FixtureTicker!$A$3:$A$22), PlayerForm!$X$5+4),
 TeamForm!$B$4:$B$23, TeamForm!$AD$4:$AD$23),
INDEX(FixtureTicker!$B$24:$AM$43, MATCH($B61, FixtureTicker!$A$24:$A$43), PlayerForm!$X$5+4)="A",
_xlfn.XLOOKUP($E61, PlayerForm!$D$3:$D$394, PlayerForm!$R$3:$R$394)*
_xlfn.XLOOKUP(
INDEX(FixtureTicker!$B$3:$AM$22, MATCH($B61, FixtureTicker!$A$3:$A$22), PlayerForm!$X$5+4),
 TeamForm!$B$4:$B$23, TeamForm!$AB$4:$AB$23),
INDEX(FixtureTicker!$B$24:$AM$43, MATCH($B61, FixtureTicker!$A$24:$A$43), PlayerForm!$X$5+4)="BLANK",
0
),
_xlfn.IFS(
INDEX(FixtureTicker!$B$24:$AM$43, MATCH($B61, FixtureTicker!$A$24:$A$43), PlayerForm!$X$5+5)="H",
_xlfn.XLOOKUP($E61, PlayerForm!$D$3:$D$394, PlayerForm!$Q$3:$Q$394)*
_xlfn.XLOOKUP(
INDEX(FixtureTicker!$B$3:$AM$22, MATCH($B61, FixtureTicker!$A$3:$A$22), PlayerForm!$X$5+5),
 TeamForm!$B$4:$B$23, TeamForm!$AD$4:$AD$23),
INDEX(FixtureTicker!$B$24:$AM$43, MATCH($B61, FixtureTicker!$A$24:$A$43), PlayerForm!$X$5+5)="A",
_xlfn.XLOOKUP($E61, PlayerForm!$D$3:$D$394, PlayerForm!$R$3:$R$394)*
_xlfn.XLOOKUP(
INDEX(FixtureTicker!$B$3:$AM$22, MATCH($B61, FixtureTicker!$A$3:$A$22), PlayerForm!$X$5+5),
 TeamForm!$B$4:$B$23, TeamForm!$AB$4:$AB$23),
INDEX(FixtureTicker!$B$24:$AM$43, MATCH($B61, FixtureTicker!$A$24:$A$43), PlayerForm!$X$5+5)="BLANK",
0
)
),0)</f>
        <v>51.994966083800747</v>
      </c>
      <c r="J61" s="163" cm="1">
        <f t="array" ref="J61">IFERROR(0.01*SUM(
_xlfn.IFS(
INDEX(FixtureTicker!$B$24:$AM$43, MATCH($B61, FixtureTicker!$A$24:$A$43), PlayerForm!$X$5)="H",
_xlfn.XLOOKUP($E61, PlayerForm!$D$3:$D$394, PlayerForm!$Q$3:$Q$394)*
_xlfn.XLOOKUP(
INDEX(FixtureTicker!$B$3:$AM$22, MATCH($B61, FixtureTicker!$A$3:$A$22), PlayerForm!$X$5),
 TeamForm!$B$4:$B$23, TeamForm!$AD$4:$AD$23),
INDEX(FixtureTicker!$B$24:$AM$43, MATCH($B61, FixtureTicker!$A$24:$A$43), PlayerForm!$X$5)="A",
_xlfn.XLOOKUP($E61, PlayerForm!$D$3:$D$394, PlayerForm!$R$3:$R$394)*
_xlfn.XLOOKUP(
INDEX(FixtureTicker!$B$3:$AM$22, MATCH($B61, FixtureTicker!$A$3:$A$22), PlayerForm!$X$5),
 TeamForm!$B$4:$B$23, TeamForm!$AB$4:$AB$23),
INDEX(FixtureTicker!$B$24:$AM$43, MATCH($B61, FixtureTicker!$A$24:$A$43), PlayerForm!$X$5)="BLANK",
0
),
_xlfn.IFS(
INDEX(FixtureTicker!$B$24:$AM$43, MATCH($B61, FixtureTicker!$A$24:$A$43), PlayerForm!$X$5+1)="H",
_xlfn.XLOOKUP($E61, PlayerForm!$D$3:$D$394, PlayerForm!$Q$3:$Q$394)*
_xlfn.XLOOKUP(
INDEX(FixtureTicker!$B$3:$AM$22, MATCH($B61, FixtureTicker!$A$3:$A$22), PlayerForm!$X$5+1),
 TeamForm!$B$4:$B$23, TeamForm!$AD$4:$AD$23),
INDEX(FixtureTicker!$B$24:$AM$43, MATCH($B61, FixtureTicker!$A$24:$A$43), PlayerForm!$X$5+1)="A",
_xlfn.XLOOKUP($E61, PlayerForm!$D$3:$D$394, PlayerForm!$R$3:$R$394)*
_xlfn.XLOOKUP(
INDEX(FixtureTicker!$B$3:$AM$22, MATCH($B61, FixtureTicker!$A$3:$A$22), PlayerForm!$X$5+1),
 TeamForm!$B$4:$B$23, TeamForm!$AB$4:$AB$23),
INDEX(FixtureTicker!$B$24:$AM$43, MATCH($B61, FixtureTicker!$A$24:$A$43), PlayerForm!$X$5+1)="BLANK",
0
),
_xlfn.IFS(
INDEX(FixtureTicker!$B$24:$AM$43, MATCH($B61, FixtureTicker!$A$24:$A$43), PlayerForm!$X$5+2)="H",
_xlfn.XLOOKUP($E61, PlayerForm!$D$3:$D$394, PlayerForm!$Q$3:$Q$394)*
_xlfn.XLOOKUP(
INDEX(FixtureTicker!$B$3:$AM$22, MATCH($B61, FixtureTicker!$A$3:$A$22), PlayerForm!$X$5+2),
 TeamForm!$B$4:$B$23, TeamForm!$AD$4:$AD$23),
INDEX(FixtureTicker!$B$24:$AM$43, MATCH($B61, FixtureTicker!$A$24:$A$43), PlayerForm!$X$5+2)="A",
_xlfn.XLOOKUP($E61, PlayerForm!$D$3:$D$394, PlayerForm!$R$3:$R$394)*
_xlfn.XLOOKUP(
INDEX(FixtureTicker!$B$3:$AM$22, MATCH($B61, FixtureTicker!$A$3:$A$22), PlayerForm!$X$5+2),
 TeamForm!$B$4:$B$23, TeamForm!$AB$4:$AB$23),
INDEX(FixtureTicker!$B$24:$AM$43, MATCH($B61, FixtureTicker!$A$24:$A$43), PlayerForm!$X$5+2)="BLANK",
0
),
_xlfn.IFS(
INDEX(FixtureTicker!$B$24:$AM$43, MATCH($B61, FixtureTicker!$A$24:$A$43), PlayerForm!$X$5+3)="H",
_xlfn.XLOOKUP($E61, PlayerForm!$D$3:$D$394, PlayerForm!$Q$3:$Q$394)*
_xlfn.XLOOKUP(
INDEX(FixtureTicker!$B$3:$AM$22, MATCH($B61, FixtureTicker!$A$3:$A$22), PlayerForm!$X$5+3),
 TeamForm!$B$4:$B$23, TeamForm!$AD$4:$AD$23),
INDEX(FixtureTicker!$B$24:$AM$43, MATCH($B61, FixtureTicker!$A$24:$A$43), PlayerForm!$X$5+3)="A",
_xlfn.XLOOKUP($E61, PlayerForm!$D$3:$D$394, PlayerForm!$R$3:$R$394)*
_xlfn.XLOOKUP(
INDEX(FixtureTicker!$B$3:$AM$22, MATCH($B61, FixtureTicker!$A$3:$A$22), PlayerForm!$X$5+3),
 TeamForm!$B$4:$B$23, TeamForm!$AB$4:$AB$23),
INDEX(FixtureTicker!$B$24:$AM$43, MATCH($B61, FixtureTicker!$A$24:$A$43), PlayerForm!$X$5+3)="BLANK",
0
),
_xlfn.IFS(
INDEX(FixtureTicker!$B$24:$AM$43, MATCH($B61, FixtureTicker!$A$24:$A$43), PlayerForm!$X$5+4)="H",
_xlfn.XLOOKUP($E61, PlayerForm!$D$3:$D$394, PlayerForm!$Q$3:$Q$394)*
_xlfn.XLOOKUP(
INDEX(FixtureTicker!$B$3:$AM$22, MATCH($B61, FixtureTicker!$A$3:$A$22), PlayerForm!$X$5+4),
 TeamForm!$B$4:$B$23, TeamForm!$AD$4:$AD$23),
INDEX(FixtureTicker!$B$24:$AM$43, MATCH($B61, FixtureTicker!$A$24:$A$43), PlayerForm!$X$5+4)="A",
_xlfn.XLOOKUP($E61, PlayerForm!$D$3:$D$394, PlayerForm!$R$3:$R$394)*
_xlfn.XLOOKUP(
INDEX(FixtureTicker!$B$3:$AM$22, MATCH($B61, FixtureTicker!$A$3:$A$22), PlayerForm!$X$5+4),
 TeamForm!$B$4:$B$23, TeamForm!$AB$4:$AB$23),
INDEX(FixtureTicker!$B$24:$AM$43, MATCH($B61, FixtureTicker!$A$24:$A$43), PlayerForm!$X$5+4)="BLANK",
0
),
_xlfn.IFS(
INDEX(FixtureTicker!$B$24:$AM$43, MATCH($B61, FixtureTicker!$A$24:$A$43), PlayerForm!$X$5+5)="H",
_xlfn.XLOOKUP($E61, PlayerForm!$D$3:$D$394, PlayerForm!$Q$3:$Q$394)*
_xlfn.XLOOKUP(
INDEX(FixtureTicker!$B$3:$AM$22, MATCH($B61, FixtureTicker!$A$3:$A$22), PlayerForm!$X$5+5),
 TeamForm!$B$4:$B$23, TeamForm!$AD$4:$AD$23),
INDEX(FixtureTicker!$B$24:$AM$43, MATCH($B61, FixtureTicker!$A$24:$A$43), PlayerForm!$X$5+5)="A",
_xlfn.XLOOKUP($E61, PlayerForm!$D$3:$D$394, PlayerForm!$R$3:$R$394)*
_xlfn.XLOOKUP(
INDEX(FixtureTicker!$B$3:$AM$22, MATCH($B61, FixtureTicker!$A$3:$A$22), PlayerForm!$X$5+5),
 TeamForm!$B$4:$B$23, TeamForm!$AB$4:$AB$23),
INDEX(FixtureTicker!$B$24:$AM$43, MATCH($B61, FixtureTicker!$A$24:$A$43), PlayerForm!$X$5+5)="BLANK",
0
),
_xlfn.IFS(
INDEX(FixtureTicker!$B$24:$AM$43, MATCH($B61, FixtureTicker!$A$24:$A$43), PlayerForm!$X$5+6)="H",
_xlfn.XLOOKUP($E61, PlayerForm!$D$3:$D$394, PlayerForm!$Q$3:$Q$394)*
_xlfn.XLOOKUP(
INDEX(FixtureTicker!$B$3:$AM$22, MATCH($B61, FixtureTicker!$A$3:$A$22), PlayerForm!$X$5+6),
 TeamForm!$B$4:$B$23, TeamForm!$AD$4:$AD$23),
INDEX(FixtureTicker!$B$24:$AM$43, MATCH($B61, FixtureTicker!$A$24:$A$43), PlayerForm!$X$5+6)="A",
_xlfn.XLOOKUP($E61, PlayerForm!$D$3:$D$394, PlayerForm!$R$3:$R$394)*
_xlfn.XLOOKUP(
INDEX(FixtureTicker!$B$3:$AM$22, MATCH($B61, FixtureTicker!$A$3:$A$22), PlayerForm!$X$5+6),
 TeamForm!$B$4:$B$23, TeamForm!$AB$4:$AB$23),
INDEX(FixtureTicker!$B$24:$AM$43, MATCH($B61, FixtureTicker!$A$24:$A$43), PlayerForm!$X$5+6)="BLANK",
0
),
_xlfn.IFS(
INDEX(FixtureTicker!$B$24:$AM$43, MATCH($B61, FixtureTicker!$A$24:$A$43), PlayerForm!$X$5+7)="H",
_xlfn.XLOOKUP($E61, PlayerForm!$D$3:$D$394, PlayerForm!$Q$3:$Q$394)*
_xlfn.XLOOKUP(
INDEX(FixtureTicker!$B$3:$AM$22, MATCH($B61, FixtureTicker!$A$3:$A$22), PlayerForm!$X$5+7),
 TeamForm!$B$4:$B$23, TeamForm!$AD$4:$AD$23),
INDEX(FixtureTicker!$B$24:$AM$43, MATCH($B61, FixtureTicker!$A$24:$A$43), PlayerForm!$X$5+7)="A",
_xlfn.XLOOKUP($E61, PlayerForm!$D$3:$D$394, PlayerForm!$R$3:$R$394)*
_xlfn.XLOOKUP(
INDEX(FixtureTicker!$B$3:$AM$22, MATCH($B61, FixtureTicker!$A$3:$A$22), PlayerForm!$X$5+7),
 TeamForm!$B$4:$B$23, TeamForm!$AB$4:$AB$23),
INDEX(FixtureTicker!$B$24:$AM$43, MATCH($B61, FixtureTicker!$A$24:$A$43), PlayerForm!$X$5+7)="BLANK",
0
)
),0)</f>
        <v>65.204791988458481</v>
      </c>
    </row>
    <row r="62" spans="1:10">
      <c r="A62" s="55">
        <v>59</v>
      </c>
      <c r="B62" s="55" t="str">
        <f>_xlfn.XLOOKUP($A62, PlayerData!$B$3:$B$394, PlayerData!C$3:C$394)</f>
        <v>TOT</v>
      </c>
      <c r="C62" s="55" t="str">
        <f>_xlfn.XLOOKUP($A62, PlayerData!$B$3:$B$394, PlayerData!D$3:D$394)</f>
        <v>M</v>
      </c>
      <c r="D62" s="55">
        <f>_xlfn.XLOOKUP($A62, PlayerData!$B:$B, PlayerData!F:F,,,-1)</f>
        <v>8.6</v>
      </c>
      <c r="E62" s="31" t="str">
        <f>_xlfn.XLOOKUP($A62, PlayerData!$B$3:$B$394, PlayerData!E$3:E$394)</f>
        <v>Eriksen</v>
      </c>
      <c r="F62" s="164" cm="1">
        <f t="array" ref="F62">IFERROR(0.01*_xlfn.IFS(
INDEX(FixtureTicker!$B$24:$AM$43, MATCH($B62, FixtureTicker!$A$24:$A$43, 0), PlayerForm!$X$5)="H",
_xlfn.XLOOKUP($E62, PlayerForm!$D$3:$D$394, PlayerForm!$Q$3:$Q$394)*
_xlfn.XLOOKUP(
INDEX(FixtureTicker!$B$3:$AM$22, MATCH($B62, FixtureTicker!$A$3:$A$22,0), PlayerForm!$X$5),
 TeamForm!$B$4:$B$23, TeamForm!$AD$4:$AD$23),
INDEX(FixtureTicker!$B$24:$AM$43, MATCH($B62, FixtureTicker!$A$24:$A$43,0), PlayerForm!$X$5)="A",
_xlfn.XLOOKUP($E62, PlayerForm!$D$3:$D$394, PlayerForm!$R$3:$R$394)*
_xlfn.XLOOKUP(
INDEX(FixtureTicker!$B$3:$AM$22, MATCH($B62, FixtureTicker!$A$3:$A$22,0), PlayerForm!$X$5),
 TeamForm!$B$4:$B$23, TeamForm!$AB$4:$AB$23),
INDEX(FixtureTicker!$B$24:$AM$43, MATCH($B62, FixtureTicker!$A$24:$A$43,0), PlayerForm!$X$5)="BLANK",
0),0)</f>
        <v>6.9783329124801572</v>
      </c>
      <c r="G62" s="163" cm="1">
        <f t="array" ref="G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
),0)</f>
        <v>14.144003621268508</v>
      </c>
      <c r="H62" s="163" cm="1">
        <f t="array" ref="H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),
_xlfn.IFS(
INDEX(FixtureTicker!$B$24:$AM$43, MATCH($B62, FixtureTicker!$A$24:$A$43), PlayerForm!$X$5+2)="H",
_xlfn.XLOOKUP($E62, PlayerForm!$D$3:$D$394, PlayerForm!$Q$3:$Q$394)*
_xlfn.XLOOKUP(
INDEX(FixtureTicker!$B$3:$AM$22, MATCH($B62, FixtureTicker!$A$3:$A$22), PlayerForm!$X$5+2),
 TeamForm!$B$4:$B$23, TeamForm!$AD$4:$AD$23),
INDEX(FixtureTicker!$B$24:$AM$43, MATCH($B62, FixtureTicker!$A$24:$A$43), PlayerForm!$X$5+2)="A",
_xlfn.XLOOKUP($E62, PlayerForm!$D$3:$D$394, PlayerForm!$R$3:$R$394)*
_xlfn.XLOOKUP(
INDEX(FixtureTicker!$B$3:$AM$22, MATCH($B62, FixtureTicker!$A$3:$A$22), PlayerForm!$X$5+2),
 TeamForm!$B$4:$B$23, TeamForm!$AB$4:$AB$23),
INDEX(FixtureTicker!$B$24:$AM$43, MATCH($B62, FixtureTicker!$A$24:$A$43), PlayerForm!$X$5+2)="BLANK",
0
),
_xlfn.IFS(
INDEX(FixtureTicker!$B$24:$AM$43, MATCH($B62, FixtureTicker!$A$24:$A$43), PlayerForm!$X$5+3)="H",
_xlfn.XLOOKUP($E62, PlayerForm!$D$3:$D$394, PlayerForm!$Q$3:$Q$394)*
_xlfn.XLOOKUP(
INDEX(FixtureTicker!$B$3:$AM$22, MATCH($B62, FixtureTicker!$A$3:$A$22), PlayerForm!$X$5+3),
 TeamForm!$B$4:$B$23, TeamForm!$AD$4:$AD$23),
INDEX(FixtureTicker!$B$24:$AM$43, MATCH($B62, FixtureTicker!$A$24:$A$43), PlayerForm!$X$5+3)="A",
_xlfn.XLOOKUP($E62, PlayerForm!$D$3:$D$394, PlayerForm!$R$3:$R$394)*
_xlfn.XLOOKUP(
INDEX(FixtureTicker!$B$3:$AM$22, MATCH($B62, FixtureTicker!$A$3:$A$22), PlayerForm!$X$5+3),
 TeamForm!$B$4:$B$23, TeamForm!$AB$4:$AB$23),
INDEX(FixtureTicker!$B$24:$AM$43, MATCH($B62, FixtureTicker!$A$24:$A$43), PlayerForm!$X$5+3)="BLANK",
0
)
),0)</f>
        <v>30.743208405318416</v>
      </c>
      <c r="I62" s="163" cm="1">
        <f t="array" ref="I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),
_xlfn.IFS(
INDEX(FixtureTicker!$B$24:$AM$43, MATCH($B62, FixtureTicker!$A$24:$A$43), PlayerForm!$X$5+2)="H",
_xlfn.XLOOKUP($E62, PlayerForm!$D$3:$D$394, PlayerForm!$Q$3:$Q$394)*
_xlfn.XLOOKUP(
INDEX(FixtureTicker!$B$3:$AM$22, MATCH($B62, FixtureTicker!$A$3:$A$22), PlayerForm!$X$5+2),
 TeamForm!$B$4:$B$23, TeamForm!$AD$4:$AD$23),
INDEX(FixtureTicker!$B$24:$AM$43, MATCH($B62, FixtureTicker!$A$24:$A$43), PlayerForm!$X$5+2)="A",
_xlfn.XLOOKUP($E62, PlayerForm!$D$3:$D$394, PlayerForm!$R$3:$R$394)*
_xlfn.XLOOKUP(
INDEX(FixtureTicker!$B$3:$AM$22, MATCH($B62, FixtureTicker!$A$3:$A$22), PlayerForm!$X$5+2),
 TeamForm!$B$4:$B$23, TeamForm!$AB$4:$AB$23),
INDEX(FixtureTicker!$B$24:$AM$43, MATCH($B62, FixtureTicker!$A$24:$A$43), PlayerForm!$X$5+2)="BLANK",
0
),
_xlfn.IFS(
INDEX(FixtureTicker!$B$24:$AM$43, MATCH($B62, FixtureTicker!$A$24:$A$43), PlayerForm!$X$5+3)="H",
_xlfn.XLOOKUP($E62, PlayerForm!$D$3:$D$394, PlayerForm!$Q$3:$Q$394)*
_xlfn.XLOOKUP(
INDEX(FixtureTicker!$B$3:$AM$22, MATCH($B62, FixtureTicker!$A$3:$A$22), PlayerForm!$X$5+3),
 TeamForm!$B$4:$B$23, TeamForm!$AD$4:$AD$23),
INDEX(FixtureTicker!$B$24:$AM$43, MATCH($B62, FixtureTicker!$A$24:$A$43), PlayerForm!$X$5+3)="A",
_xlfn.XLOOKUP($E62, PlayerForm!$D$3:$D$394, PlayerForm!$R$3:$R$394)*
_xlfn.XLOOKUP(
INDEX(FixtureTicker!$B$3:$AM$22, MATCH($B62, FixtureTicker!$A$3:$A$22), PlayerForm!$X$5+3),
 TeamForm!$B$4:$B$23, TeamForm!$AB$4:$AB$23),
INDEX(FixtureTicker!$B$24:$AM$43, MATCH($B62, FixtureTicker!$A$24:$A$43), PlayerForm!$X$5+3)="BLANK",
0
),
_xlfn.IFS(
INDEX(FixtureTicker!$B$24:$AM$43, MATCH($B62, FixtureTicker!$A$24:$A$43), PlayerForm!$X$5+4)="H",
_xlfn.XLOOKUP($E62, PlayerForm!$D$3:$D$394, PlayerForm!$Q$3:$Q$394)*
_xlfn.XLOOKUP(
INDEX(FixtureTicker!$B$3:$AM$22, MATCH($B62, FixtureTicker!$A$3:$A$22), PlayerForm!$X$5+4),
 TeamForm!$B$4:$B$23, TeamForm!$AD$4:$AD$23),
INDEX(FixtureTicker!$B$24:$AM$43, MATCH($B62, FixtureTicker!$A$24:$A$43), PlayerForm!$X$5+4)="A",
_xlfn.XLOOKUP($E62, PlayerForm!$D$3:$D$394, PlayerForm!$R$3:$R$394)*
_xlfn.XLOOKUP(
INDEX(FixtureTicker!$B$3:$AM$22, MATCH($B62, FixtureTicker!$A$3:$A$22), PlayerForm!$X$5+4),
 TeamForm!$B$4:$B$23, TeamForm!$AB$4:$AB$23),
INDEX(FixtureTicker!$B$24:$AM$43, MATCH($B62, FixtureTicker!$A$24:$A$43), PlayerForm!$X$5+4)="BLANK",
0
),
_xlfn.IFS(
INDEX(FixtureTicker!$B$24:$AM$43, MATCH($B62, FixtureTicker!$A$24:$A$43), PlayerForm!$X$5+5)="H",
_xlfn.XLOOKUP($E62, PlayerForm!$D$3:$D$394, PlayerForm!$Q$3:$Q$394)*
_xlfn.XLOOKUP(
INDEX(FixtureTicker!$B$3:$AM$22, MATCH($B62, FixtureTicker!$A$3:$A$22), PlayerForm!$X$5+5),
 TeamForm!$B$4:$B$23, TeamForm!$AD$4:$AD$23),
INDEX(FixtureTicker!$B$24:$AM$43, MATCH($B62, FixtureTicker!$A$24:$A$43), PlayerForm!$X$5+5)="A",
_xlfn.XLOOKUP($E62, PlayerForm!$D$3:$D$394, PlayerForm!$R$3:$R$394)*
_xlfn.XLOOKUP(
INDEX(FixtureTicker!$B$3:$AM$22, MATCH($B62, FixtureTicker!$A$3:$A$22), PlayerForm!$X$5+5),
 TeamForm!$B$4:$B$23, TeamForm!$AB$4:$AB$23),
INDEX(FixtureTicker!$B$24:$AM$43, MATCH($B62, FixtureTicker!$A$24:$A$43), PlayerForm!$X$5+5)="BLANK",
0
)
),0)</f>
        <v>50.894179027987157</v>
      </c>
      <c r="J62" s="163" cm="1">
        <f t="array" ref="J62">IFERROR(0.01*SUM(
_xlfn.IFS(
INDEX(FixtureTicker!$B$24:$AM$43, MATCH($B62, FixtureTicker!$A$24:$A$43), PlayerForm!$X$5)="H",
_xlfn.XLOOKUP($E62, PlayerForm!$D$3:$D$394, PlayerForm!$Q$3:$Q$394)*
_xlfn.XLOOKUP(
INDEX(FixtureTicker!$B$3:$AM$22, MATCH($B62, FixtureTicker!$A$3:$A$22), PlayerForm!$X$5),
 TeamForm!$B$4:$B$23, TeamForm!$AD$4:$AD$23),
INDEX(FixtureTicker!$B$24:$AM$43, MATCH($B62, FixtureTicker!$A$24:$A$43), PlayerForm!$X$5)="A",
_xlfn.XLOOKUP($E62, PlayerForm!$D$3:$D$394, PlayerForm!$R$3:$R$394)*
_xlfn.XLOOKUP(
INDEX(FixtureTicker!$B$3:$AM$22, MATCH($B62, FixtureTicker!$A$3:$A$22), PlayerForm!$X$5),
 TeamForm!$B$4:$B$23, TeamForm!$AB$4:$AB$23),
INDEX(FixtureTicker!$B$24:$AM$43, MATCH($B62, FixtureTicker!$A$24:$A$43), PlayerForm!$X$5)="BLANK",
0
),
_xlfn.IFS(
INDEX(FixtureTicker!$B$24:$AM$43, MATCH($B62, FixtureTicker!$A$24:$A$43), PlayerForm!$X$5+1)="H",
_xlfn.XLOOKUP($E62, PlayerForm!$D$3:$D$394, PlayerForm!$Q$3:$Q$394)*
_xlfn.XLOOKUP(
INDEX(FixtureTicker!$B$3:$AM$22, MATCH($B62, FixtureTicker!$A$3:$A$22), PlayerForm!$X$5+1),
 TeamForm!$B$4:$B$23, TeamForm!$AD$4:$AD$23),
INDEX(FixtureTicker!$B$24:$AM$43, MATCH($B62, FixtureTicker!$A$24:$A$43), PlayerForm!$X$5+1)="A",
_xlfn.XLOOKUP($E62, PlayerForm!$D$3:$D$394, PlayerForm!$R$3:$R$394)*
_xlfn.XLOOKUP(
INDEX(FixtureTicker!$B$3:$AM$22, MATCH($B62, FixtureTicker!$A$3:$A$22), PlayerForm!$X$5+1),
 TeamForm!$B$4:$B$23, TeamForm!$AB$4:$AB$23),
INDEX(FixtureTicker!$B$24:$AM$43, MATCH($B62, FixtureTicker!$A$24:$A$43), PlayerForm!$X$5+1)="BLANK",
0
),
_xlfn.IFS(
INDEX(FixtureTicker!$B$24:$AM$43, MATCH($B62, FixtureTicker!$A$24:$A$43), PlayerForm!$X$5+2)="H",
_xlfn.XLOOKUP($E62, PlayerForm!$D$3:$D$394, PlayerForm!$Q$3:$Q$394)*
_xlfn.XLOOKUP(
INDEX(FixtureTicker!$B$3:$AM$22, MATCH($B62, FixtureTicker!$A$3:$A$22), PlayerForm!$X$5+2),
 TeamForm!$B$4:$B$23, TeamForm!$AD$4:$AD$23),
INDEX(FixtureTicker!$B$24:$AM$43, MATCH($B62, FixtureTicker!$A$24:$A$43), PlayerForm!$X$5+2)="A",
_xlfn.XLOOKUP($E62, PlayerForm!$D$3:$D$394, PlayerForm!$R$3:$R$394)*
_xlfn.XLOOKUP(
INDEX(FixtureTicker!$B$3:$AM$22, MATCH($B62, FixtureTicker!$A$3:$A$22), PlayerForm!$X$5+2),
 TeamForm!$B$4:$B$23, TeamForm!$AB$4:$AB$23),
INDEX(FixtureTicker!$B$24:$AM$43, MATCH($B62, FixtureTicker!$A$24:$A$43), PlayerForm!$X$5+2)="BLANK",
0
),
_xlfn.IFS(
INDEX(FixtureTicker!$B$24:$AM$43, MATCH($B62, FixtureTicker!$A$24:$A$43), PlayerForm!$X$5+3)="H",
_xlfn.XLOOKUP($E62, PlayerForm!$D$3:$D$394, PlayerForm!$Q$3:$Q$394)*
_xlfn.XLOOKUP(
INDEX(FixtureTicker!$B$3:$AM$22, MATCH($B62, FixtureTicker!$A$3:$A$22), PlayerForm!$X$5+3),
 TeamForm!$B$4:$B$23, TeamForm!$AD$4:$AD$23),
INDEX(FixtureTicker!$B$24:$AM$43, MATCH($B62, FixtureTicker!$A$24:$A$43), PlayerForm!$X$5+3)="A",
_xlfn.XLOOKUP($E62, PlayerForm!$D$3:$D$394, PlayerForm!$R$3:$R$394)*
_xlfn.XLOOKUP(
INDEX(FixtureTicker!$B$3:$AM$22, MATCH($B62, FixtureTicker!$A$3:$A$22), PlayerForm!$X$5+3),
 TeamForm!$B$4:$B$23, TeamForm!$AB$4:$AB$23),
INDEX(FixtureTicker!$B$24:$AM$43, MATCH($B62, FixtureTicker!$A$24:$A$43), PlayerForm!$X$5+3)="BLANK",
0
),
_xlfn.IFS(
INDEX(FixtureTicker!$B$24:$AM$43, MATCH($B62, FixtureTicker!$A$24:$A$43), PlayerForm!$X$5+4)="H",
_xlfn.XLOOKUP($E62, PlayerForm!$D$3:$D$394, PlayerForm!$Q$3:$Q$394)*
_xlfn.XLOOKUP(
INDEX(FixtureTicker!$B$3:$AM$22, MATCH($B62, FixtureTicker!$A$3:$A$22), PlayerForm!$X$5+4),
 TeamForm!$B$4:$B$23, TeamForm!$AD$4:$AD$23),
INDEX(FixtureTicker!$B$24:$AM$43, MATCH($B62, FixtureTicker!$A$24:$A$43), PlayerForm!$X$5+4)="A",
_xlfn.XLOOKUP($E62, PlayerForm!$D$3:$D$394, PlayerForm!$R$3:$R$394)*
_xlfn.XLOOKUP(
INDEX(FixtureTicker!$B$3:$AM$22, MATCH($B62, FixtureTicker!$A$3:$A$22), PlayerForm!$X$5+4),
 TeamForm!$B$4:$B$23, TeamForm!$AB$4:$AB$23),
INDEX(FixtureTicker!$B$24:$AM$43, MATCH($B62, FixtureTicker!$A$24:$A$43), PlayerForm!$X$5+4)="BLANK",
0
),
_xlfn.IFS(
INDEX(FixtureTicker!$B$24:$AM$43, MATCH($B62, FixtureTicker!$A$24:$A$43), PlayerForm!$X$5+5)="H",
_xlfn.XLOOKUP($E62, PlayerForm!$D$3:$D$394, PlayerForm!$Q$3:$Q$394)*
_xlfn.XLOOKUP(
INDEX(FixtureTicker!$B$3:$AM$22, MATCH($B62, FixtureTicker!$A$3:$A$22), PlayerForm!$X$5+5),
 TeamForm!$B$4:$B$23, TeamForm!$AD$4:$AD$23),
INDEX(FixtureTicker!$B$24:$AM$43, MATCH($B62, FixtureTicker!$A$24:$A$43), PlayerForm!$X$5+5)="A",
_xlfn.XLOOKUP($E62, PlayerForm!$D$3:$D$394, PlayerForm!$R$3:$R$394)*
_xlfn.XLOOKUP(
INDEX(FixtureTicker!$B$3:$AM$22, MATCH($B62, FixtureTicker!$A$3:$A$22), PlayerForm!$X$5+5),
 TeamForm!$B$4:$B$23, TeamForm!$AB$4:$AB$23),
INDEX(FixtureTicker!$B$24:$AM$43, MATCH($B62, FixtureTicker!$A$24:$A$43), PlayerForm!$X$5+5)="BLANK",
0
),
_xlfn.IFS(
INDEX(FixtureTicker!$B$24:$AM$43, MATCH($B62, FixtureTicker!$A$24:$A$43), PlayerForm!$X$5+6)="H",
_xlfn.XLOOKUP($E62, PlayerForm!$D$3:$D$394, PlayerForm!$Q$3:$Q$394)*
_xlfn.XLOOKUP(
INDEX(FixtureTicker!$B$3:$AM$22, MATCH($B62, FixtureTicker!$A$3:$A$22), PlayerForm!$X$5+6),
 TeamForm!$B$4:$B$23, TeamForm!$AD$4:$AD$23),
INDEX(FixtureTicker!$B$24:$AM$43, MATCH($B62, FixtureTicker!$A$24:$A$43), PlayerForm!$X$5+6)="A",
_xlfn.XLOOKUP($E62, PlayerForm!$D$3:$D$394, PlayerForm!$R$3:$R$394)*
_xlfn.XLOOKUP(
INDEX(FixtureTicker!$B$3:$AM$22, MATCH($B62, FixtureTicker!$A$3:$A$22), PlayerForm!$X$5+6),
 TeamForm!$B$4:$B$23, TeamForm!$AB$4:$AB$23),
INDEX(FixtureTicker!$B$24:$AM$43, MATCH($B62, FixtureTicker!$A$24:$A$43), PlayerForm!$X$5+6)="BLANK",
0
),
_xlfn.IFS(
INDEX(FixtureTicker!$B$24:$AM$43, MATCH($B62, FixtureTicker!$A$24:$A$43), PlayerForm!$X$5+7)="H",
_xlfn.XLOOKUP($E62, PlayerForm!$D$3:$D$394, PlayerForm!$Q$3:$Q$394)*
_xlfn.XLOOKUP(
INDEX(FixtureTicker!$B$3:$AM$22, MATCH($B62, FixtureTicker!$A$3:$A$22), PlayerForm!$X$5+7),
 TeamForm!$B$4:$B$23, TeamForm!$AD$4:$AD$23),
INDEX(FixtureTicker!$B$24:$AM$43, MATCH($B62, FixtureTicker!$A$24:$A$43), PlayerForm!$X$5+7)="A",
_xlfn.XLOOKUP($E62, PlayerForm!$D$3:$D$394, PlayerForm!$R$3:$R$394)*
_xlfn.XLOOKUP(
INDEX(FixtureTicker!$B$3:$AM$22, MATCH($B62, FixtureTicker!$A$3:$A$22), PlayerForm!$X$5+7),
 TeamForm!$B$4:$B$23, TeamForm!$AB$4:$AB$23),
INDEX(FixtureTicker!$B$24:$AM$43, MATCH($B62, FixtureTicker!$A$24:$A$43), PlayerForm!$X$5+7)="BLANK",
0
)
),0)</f>
        <v>68.081118605440849</v>
      </c>
    </row>
    <row r="63" spans="1:10">
      <c r="A63" s="55">
        <v>66</v>
      </c>
      <c r="B63" s="55" t="str">
        <f>_xlfn.XLOOKUP($A63, PlayerData!$B$3:$B$394, PlayerData!C$3:C$394)</f>
        <v>MCI</v>
      </c>
      <c r="C63" s="55" t="str">
        <f>_xlfn.XLOOKUP($A63, PlayerData!$B$3:$B$394, PlayerData!D$3:D$394)</f>
        <v>M</v>
      </c>
      <c r="D63" s="55">
        <f>_xlfn.XLOOKUP($A63, PlayerData!$B:$B, PlayerData!F:F,,,-1)</f>
        <v>7.5</v>
      </c>
      <c r="E63" s="31" t="str">
        <f>_xlfn.XLOOKUP($A63, PlayerData!$B$3:$B$394, PlayerData!E$3:E$394)</f>
        <v>Bernardo Silva</v>
      </c>
      <c r="F63" s="164" cm="1">
        <f t="array" ref="F63">IFERROR(0.01*_xlfn.IFS(
INDEX(FixtureTicker!$B$24:$AM$43, MATCH($B63, FixtureTicker!$A$24:$A$43, 0), PlayerForm!$X$5)="H",
_xlfn.XLOOKUP($E63, PlayerForm!$D$3:$D$394, PlayerForm!$Q$3:$Q$394)*
_xlfn.XLOOKUP(
INDEX(FixtureTicker!$B$3:$AM$22, MATCH($B63, FixtureTicker!$A$3:$A$22,0), PlayerForm!$X$5),
 TeamForm!$B$4:$B$23, TeamForm!$AD$4:$AD$23),
INDEX(FixtureTicker!$B$24:$AM$43, MATCH($B63, FixtureTicker!$A$24:$A$43,0), PlayerForm!$X$5)="A",
_xlfn.XLOOKUP($E63, PlayerForm!$D$3:$D$394, PlayerForm!$R$3:$R$394)*
_xlfn.XLOOKUP(
INDEX(FixtureTicker!$B$3:$AM$22, MATCH($B63, FixtureTicker!$A$3:$A$22,0), PlayerForm!$X$5),
 TeamForm!$B$4:$B$23, TeamForm!$AB$4:$AB$23),
INDEX(FixtureTicker!$B$24:$AM$43, MATCH($B63, FixtureTicker!$A$24:$A$43,0), PlayerForm!$X$5)="BLANK",
0),0)</f>
        <v>0</v>
      </c>
      <c r="G63" s="163" cm="1">
        <f t="array" ref="G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
),0)</f>
        <v>4.5121293800539091</v>
      </c>
      <c r="H63" s="163" cm="1">
        <f t="array" ref="H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),
_xlfn.IFS(
INDEX(FixtureTicker!$B$24:$AM$43, MATCH($B63, FixtureTicker!$A$24:$A$43), PlayerForm!$X$5+2)="H",
_xlfn.XLOOKUP($E63, PlayerForm!$D$3:$D$394, PlayerForm!$Q$3:$Q$394)*
_xlfn.XLOOKUP(
INDEX(FixtureTicker!$B$3:$AM$22, MATCH($B63, FixtureTicker!$A$3:$A$22), PlayerForm!$X$5+2),
 TeamForm!$B$4:$B$23, TeamForm!$AD$4:$AD$23),
INDEX(FixtureTicker!$B$24:$AM$43, MATCH($B63, FixtureTicker!$A$24:$A$43), PlayerForm!$X$5+2)="A",
_xlfn.XLOOKUP($E63, PlayerForm!$D$3:$D$394, PlayerForm!$R$3:$R$394)*
_xlfn.XLOOKUP(
INDEX(FixtureTicker!$B$3:$AM$22, MATCH($B63, FixtureTicker!$A$3:$A$22), PlayerForm!$X$5+2),
 TeamForm!$B$4:$B$23, TeamForm!$AB$4:$AB$23),
INDEX(FixtureTicker!$B$24:$AM$43, MATCH($B63, FixtureTicker!$A$24:$A$43), PlayerForm!$X$5+2)="BLANK",
0
),
_xlfn.IFS(
INDEX(FixtureTicker!$B$24:$AM$43, MATCH($B63, FixtureTicker!$A$24:$A$43), PlayerForm!$X$5+3)="H",
_xlfn.XLOOKUP($E63, PlayerForm!$D$3:$D$394, PlayerForm!$Q$3:$Q$394)*
_xlfn.XLOOKUP(
INDEX(FixtureTicker!$B$3:$AM$22, MATCH($B63, FixtureTicker!$A$3:$A$22), PlayerForm!$X$5+3),
 TeamForm!$B$4:$B$23, TeamForm!$AD$4:$AD$23),
INDEX(FixtureTicker!$B$24:$AM$43, MATCH($B63, FixtureTicker!$A$24:$A$43), PlayerForm!$X$5+3)="A",
_xlfn.XLOOKUP($E63, PlayerForm!$D$3:$D$394, PlayerForm!$R$3:$R$394)*
_xlfn.XLOOKUP(
INDEX(FixtureTicker!$B$3:$AM$22, MATCH($B63, FixtureTicker!$A$3:$A$22), PlayerForm!$X$5+3),
 TeamForm!$B$4:$B$23, TeamForm!$AB$4:$AB$23),
INDEX(FixtureTicker!$B$24:$AM$43, MATCH($B63, FixtureTicker!$A$24:$A$43), PlayerForm!$X$5+3)="BLANK",
0
)
),0)</f>
        <v>27.682516916523692</v>
      </c>
      <c r="I63" s="163" cm="1">
        <f t="array" ref="I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),
_xlfn.IFS(
INDEX(FixtureTicker!$B$24:$AM$43, MATCH($B63, FixtureTicker!$A$24:$A$43), PlayerForm!$X$5+2)="H",
_xlfn.XLOOKUP($E63, PlayerForm!$D$3:$D$394, PlayerForm!$Q$3:$Q$394)*
_xlfn.XLOOKUP(
INDEX(FixtureTicker!$B$3:$AM$22, MATCH($B63, FixtureTicker!$A$3:$A$22), PlayerForm!$X$5+2),
 TeamForm!$B$4:$B$23, TeamForm!$AD$4:$AD$23),
INDEX(FixtureTicker!$B$24:$AM$43, MATCH($B63, FixtureTicker!$A$24:$A$43), PlayerForm!$X$5+2)="A",
_xlfn.XLOOKUP($E63, PlayerForm!$D$3:$D$394, PlayerForm!$R$3:$R$394)*
_xlfn.XLOOKUP(
INDEX(FixtureTicker!$B$3:$AM$22, MATCH($B63, FixtureTicker!$A$3:$A$22), PlayerForm!$X$5+2),
 TeamForm!$B$4:$B$23, TeamForm!$AB$4:$AB$23),
INDEX(FixtureTicker!$B$24:$AM$43, MATCH($B63, FixtureTicker!$A$24:$A$43), PlayerForm!$X$5+2)="BLANK",
0
),
_xlfn.IFS(
INDEX(FixtureTicker!$B$24:$AM$43, MATCH($B63, FixtureTicker!$A$24:$A$43), PlayerForm!$X$5+3)="H",
_xlfn.XLOOKUP($E63, PlayerForm!$D$3:$D$394, PlayerForm!$Q$3:$Q$394)*
_xlfn.XLOOKUP(
INDEX(FixtureTicker!$B$3:$AM$22, MATCH($B63, FixtureTicker!$A$3:$A$22), PlayerForm!$X$5+3),
 TeamForm!$B$4:$B$23, TeamForm!$AD$4:$AD$23),
INDEX(FixtureTicker!$B$24:$AM$43, MATCH($B63, FixtureTicker!$A$24:$A$43), PlayerForm!$X$5+3)="A",
_xlfn.XLOOKUP($E63, PlayerForm!$D$3:$D$394, PlayerForm!$R$3:$R$394)*
_xlfn.XLOOKUP(
INDEX(FixtureTicker!$B$3:$AM$22, MATCH($B63, FixtureTicker!$A$3:$A$22), PlayerForm!$X$5+3),
 TeamForm!$B$4:$B$23, TeamForm!$AB$4:$AB$23),
INDEX(FixtureTicker!$B$24:$AM$43, MATCH($B63, FixtureTicker!$A$24:$A$43), PlayerForm!$X$5+3)="BLANK",
0
),
_xlfn.IFS(
INDEX(FixtureTicker!$B$24:$AM$43, MATCH($B63, FixtureTicker!$A$24:$A$43), PlayerForm!$X$5+4)="H",
_xlfn.XLOOKUP($E63, PlayerForm!$D$3:$D$394, PlayerForm!$Q$3:$Q$394)*
_xlfn.XLOOKUP(
INDEX(FixtureTicker!$B$3:$AM$22, MATCH($B63, FixtureTicker!$A$3:$A$22), PlayerForm!$X$5+4),
 TeamForm!$B$4:$B$23, TeamForm!$AD$4:$AD$23),
INDEX(FixtureTicker!$B$24:$AM$43, MATCH($B63, FixtureTicker!$A$24:$A$43), PlayerForm!$X$5+4)="A",
_xlfn.XLOOKUP($E63, PlayerForm!$D$3:$D$394, PlayerForm!$R$3:$R$394)*
_xlfn.XLOOKUP(
INDEX(FixtureTicker!$B$3:$AM$22, MATCH($B63, FixtureTicker!$A$3:$A$22), PlayerForm!$X$5+4),
 TeamForm!$B$4:$B$23, TeamForm!$AB$4:$AB$23),
INDEX(FixtureTicker!$B$24:$AM$43, MATCH($B63, FixtureTicker!$A$24:$A$43), PlayerForm!$X$5+4)="BLANK",
0
),
_xlfn.IFS(
INDEX(FixtureTicker!$B$24:$AM$43, MATCH($B63, FixtureTicker!$A$24:$A$43), PlayerForm!$X$5+5)="H",
_xlfn.XLOOKUP($E63, PlayerForm!$D$3:$D$394, PlayerForm!$Q$3:$Q$394)*
_xlfn.XLOOKUP(
INDEX(FixtureTicker!$B$3:$AM$22, MATCH($B63, FixtureTicker!$A$3:$A$22), PlayerForm!$X$5+5),
 TeamForm!$B$4:$B$23, TeamForm!$AD$4:$AD$23),
INDEX(FixtureTicker!$B$24:$AM$43, MATCH($B63, FixtureTicker!$A$24:$A$43), PlayerForm!$X$5+5)="A",
_xlfn.XLOOKUP($E63, PlayerForm!$D$3:$D$394, PlayerForm!$R$3:$R$394)*
_xlfn.XLOOKUP(
INDEX(FixtureTicker!$B$3:$AM$22, MATCH($B63, FixtureTicker!$A$3:$A$22), PlayerForm!$X$5+5),
 TeamForm!$B$4:$B$23, TeamForm!$AB$4:$AB$23),
INDEX(FixtureTicker!$B$24:$AM$43, MATCH($B63, FixtureTicker!$A$24:$A$43), PlayerForm!$X$5+5)="BLANK",
0
)
),0)</f>
        <v>50.34918709399178</v>
      </c>
      <c r="J63" s="163" cm="1">
        <f t="array" ref="J63">IFERROR(0.01*SUM(
_xlfn.IFS(
INDEX(FixtureTicker!$B$24:$AM$43, MATCH($B63, FixtureTicker!$A$24:$A$43), PlayerForm!$X$5)="H",
_xlfn.XLOOKUP($E63, PlayerForm!$D$3:$D$394, PlayerForm!$Q$3:$Q$394)*
_xlfn.XLOOKUP(
INDEX(FixtureTicker!$B$3:$AM$22, MATCH($B63, FixtureTicker!$A$3:$A$22), PlayerForm!$X$5),
 TeamForm!$B$4:$B$23, TeamForm!$AD$4:$AD$23),
INDEX(FixtureTicker!$B$24:$AM$43, MATCH($B63, FixtureTicker!$A$24:$A$43), PlayerForm!$X$5)="A",
_xlfn.XLOOKUP($E63, PlayerForm!$D$3:$D$394, PlayerForm!$R$3:$R$394)*
_xlfn.XLOOKUP(
INDEX(FixtureTicker!$B$3:$AM$22, MATCH($B63, FixtureTicker!$A$3:$A$22), PlayerForm!$X$5),
 TeamForm!$B$4:$B$23, TeamForm!$AB$4:$AB$23),
INDEX(FixtureTicker!$B$24:$AM$43, MATCH($B63, FixtureTicker!$A$24:$A$43), PlayerForm!$X$5)="BLANK",
0
),
_xlfn.IFS(
INDEX(FixtureTicker!$B$24:$AM$43, MATCH($B63, FixtureTicker!$A$24:$A$43), PlayerForm!$X$5+1)="H",
_xlfn.XLOOKUP($E63, PlayerForm!$D$3:$D$394, PlayerForm!$Q$3:$Q$394)*
_xlfn.XLOOKUP(
INDEX(FixtureTicker!$B$3:$AM$22, MATCH($B63, FixtureTicker!$A$3:$A$22), PlayerForm!$X$5+1),
 TeamForm!$B$4:$B$23, TeamForm!$AD$4:$AD$23),
INDEX(FixtureTicker!$B$24:$AM$43, MATCH($B63, FixtureTicker!$A$24:$A$43), PlayerForm!$X$5+1)="A",
_xlfn.XLOOKUP($E63, PlayerForm!$D$3:$D$394, PlayerForm!$R$3:$R$394)*
_xlfn.XLOOKUP(
INDEX(FixtureTicker!$B$3:$AM$22, MATCH($B63, FixtureTicker!$A$3:$A$22), PlayerForm!$X$5+1),
 TeamForm!$B$4:$B$23, TeamForm!$AB$4:$AB$23),
INDEX(FixtureTicker!$B$24:$AM$43, MATCH($B63, FixtureTicker!$A$24:$A$43), PlayerForm!$X$5+1)="BLANK",
0
),
_xlfn.IFS(
INDEX(FixtureTicker!$B$24:$AM$43, MATCH($B63, FixtureTicker!$A$24:$A$43), PlayerForm!$X$5+2)="H",
_xlfn.XLOOKUP($E63, PlayerForm!$D$3:$D$394, PlayerForm!$Q$3:$Q$394)*
_xlfn.XLOOKUP(
INDEX(FixtureTicker!$B$3:$AM$22, MATCH($B63, FixtureTicker!$A$3:$A$22), PlayerForm!$X$5+2),
 TeamForm!$B$4:$B$23, TeamForm!$AD$4:$AD$23),
INDEX(FixtureTicker!$B$24:$AM$43, MATCH($B63, FixtureTicker!$A$24:$A$43), PlayerForm!$X$5+2)="A",
_xlfn.XLOOKUP($E63, PlayerForm!$D$3:$D$394, PlayerForm!$R$3:$R$394)*
_xlfn.XLOOKUP(
INDEX(FixtureTicker!$B$3:$AM$22, MATCH($B63, FixtureTicker!$A$3:$A$22), PlayerForm!$X$5+2),
 TeamForm!$B$4:$B$23, TeamForm!$AB$4:$AB$23),
INDEX(FixtureTicker!$B$24:$AM$43, MATCH($B63, FixtureTicker!$A$24:$A$43), PlayerForm!$X$5+2)="BLANK",
0
),
_xlfn.IFS(
INDEX(FixtureTicker!$B$24:$AM$43, MATCH($B63, FixtureTicker!$A$24:$A$43), PlayerForm!$X$5+3)="H",
_xlfn.XLOOKUP($E63, PlayerForm!$D$3:$D$394, PlayerForm!$Q$3:$Q$394)*
_xlfn.XLOOKUP(
INDEX(FixtureTicker!$B$3:$AM$22, MATCH($B63, FixtureTicker!$A$3:$A$22), PlayerForm!$X$5+3),
 TeamForm!$B$4:$B$23, TeamForm!$AD$4:$AD$23),
INDEX(FixtureTicker!$B$24:$AM$43, MATCH($B63, FixtureTicker!$A$24:$A$43), PlayerForm!$X$5+3)="A",
_xlfn.XLOOKUP($E63, PlayerForm!$D$3:$D$394, PlayerForm!$R$3:$R$394)*
_xlfn.XLOOKUP(
INDEX(FixtureTicker!$B$3:$AM$22, MATCH($B63, FixtureTicker!$A$3:$A$22), PlayerForm!$X$5+3),
 TeamForm!$B$4:$B$23, TeamForm!$AB$4:$AB$23),
INDEX(FixtureTicker!$B$24:$AM$43, MATCH($B63, FixtureTicker!$A$24:$A$43), PlayerForm!$X$5+3)="BLANK",
0
),
_xlfn.IFS(
INDEX(FixtureTicker!$B$24:$AM$43, MATCH($B63, FixtureTicker!$A$24:$A$43), PlayerForm!$X$5+4)="H",
_xlfn.XLOOKUP($E63, PlayerForm!$D$3:$D$394, PlayerForm!$Q$3:$Q$394)*
_xlfn.XLOOKUP(
INDEX(FixtureTicker!$B$3:$AM$22, MATCH($B63, FixtureTicker!$A$3:$A$22), PlayerForm!$X$5+4),
 TeamForm!$B$4:$B$23, TeamForm!$AD$4:$AD$23),
INDEX(FixtureTicker!$B$24:$AM$43, MATCH($B63, FixtureTicker!$A$24:$A$43), PlayerForm!$X$5+4)="A",
_xlfn.XLOOKUP($E63, PlayerForm!$D$3:$D$394, PlayerForm!$R$3:$R$394)*
_xlfn.XLOOKUP(
INDEX(FixtureTicker!$B$3:$AM$22, MATCH($B63, FixtureTicker!$A$3:$A$22), PlayerForm!$X$5+4),
 TeamForm!$B$4:$B$23, TeamForm!$AB$4:$AB$23),
INDEX(FixtureTicker!$B$24:$AM$43, MATCH($B63, FixtureTicker!$A$24:$A$43), PlayerForm!$X$5+4)="BLANK",
0
),
_xlfn.IFS(
INDEX(FixtureTicker!$B$24:$AM$43, MATCH($B63, FixtureTicker!$A$24:$A$43), PlayerForm!$X$5+5)="H",
_xlfn.XLOOKUP($E63, PlayerForm!$D$3:$D$394, PlayerForm!$Q$3:$Q$394)*
_xlfn.XLOOKUP(
INDEX(FixtureTicker!$B$3:$AM$22, MATCH($B63, FixtureTicker!$A$3:$A$22), PlayerForm!$X$5+5),
 TeamForm!$B$4:$B$23, TeamForm!$AD$4:$AD$23),
INDEX(FixtureTicker!$B$24:$AM$43, MATCH($B63, FixtureTicker!$A$24:$A$43), PlayerForm!$X$5+5)="A",
_xlfn.XLOOKUP($E63, PlayerForm!$D$3:$D$394, PlayerForm!$R$3:$R$394)*
_xlfn.XLOOKUP(
INDEX(FixtureTicker!$B$3:$AM$22, MATCH($B63, FixtureTicker!$A$3:$A$22), PlayerForm!$X$5+5),
 TeamForm!$B$4:$B$23, TeamForm!$AB$4:$AB$23),
INDEX(FixtureTicker!$B$24:$AM$43, MATCH($B63, FixtureTicker!$A$24:$A$43), PlayerForm!$X$5+5)="BLANK",
0
),
_xlfn.IFS(
INDEX(FixtureTicker!$B$24:$AM$43, MATCH($B63, FixtureTicker!$A$24:$A$43), PlayerForm!$X$5+6)="H",
_xlfn.XLOOKUP($E63, PlayerForm!$D$3:$D$394, PlayerForm!$Q$3:$Q$394)*
_xlfn.XLOOKUP(
INDEX(FixtureTicker!$B$3:$AM$22, MATCH($B63, FixtureTicker!$A$3:$A$22), PlayerForm!$X$5+6),
 TeamForm!$B$4:$B$23, TeamForm!$AD$4:$AD$23),
INDEX(FixtureTicker!$B$24:$AM$43, MATCH($B63, FixtureTicker!$A$24:$A$43), PlayerForm!$X$5+6)="A",
_xlfn.XLOOKUP($E63, PlayerForm!$D$3:$D$394, PlayerForm!$R$3:$R$394)*
_xlfn.XLOOKUP(
INDEX(FixtureTicker!$B$3:$AM$22, MATCH($B63, FixtureTicker!$A$3:$A$22), PlayerForm!$X$5+6),
 TeamForm!$B$4:$B$23, TeamForm!$AB$4:$AB$23),
INDEX(FixtureTicker!$B$24:$AM$43, MATCH($B63, FixtureTicker!$A$24:$A$43), PlayerForm!$X$5+6)="BLANK",
0
),
_xlfn.IFS(
INDEX(FixtureTicker!$B$24:$AM$43, MATCH($B63, FixtureTicker!$A$24:$A$43), PlayerForm!$X$5+7)="H",
_xlfn.XLOOKUP($E63, PlayerForm!$D$3:$D$394, PlayerForm!$Q$3:$Q$394)*
_xlfn.XLOOKUP(
INDEX(FixtureTicker!$B$3:$AM$22, MATCH($B63, FixtureTicker!$A$3:$A$22), PlayerForm!$X$5+7),
 TeamForm!$B$4:$B$23, TeamForm!$AD$4:$AD$23),
INDEX(FixtureTicker!$B$24:$AM$43, MATCH($B63, FixtureTicker!$A$24:$A$43), PlayerForm!$X$5+7)="A",
_xlfn.XLOOKUP($E63, PlayerForm!$D$3:$D$394, PlayerForm!$R$3:$R$394)*
_xlfn.XLOOKUP(
INDEX(FixtureTicker!$B$3:$AM$22, MATCH($B63, FixtureTicker!$A$3:$A$22), PlayerForm!$X$5+7),
 TeamForm!$B$4:$B$23, TeamForm!$AB$4:$AB$23),
INDEX(FixtureTicker!$B$24:$AM$43, MATCH($B63, FixtureTicker!$A$24:$A$43), PlayerForm!$X$5+7)="BLANK",
0
)
),0)</f>
        <v>67.137747989744355</v>
      </c>
    </row>
    <row r="64" spans="1:10">
      <c r="A64" s="55">
        <v>170</v>
      </c>
      <c r="B64" s="55" t="str">
        <f>_xlfn.XLOOKUP($A64, PlayerData!$B$3:$B$394, PlayerData!C$3:C$394)</f>
        <v>WHU</v>
      </c>
      <c r="C64" s="55" t="str">
        <f>_xlfn.XLOOKUP($A64, PlayerData!$B$3:$B$394, PlayerData!D$3:D$394)</f>
        <v>M</v>
      </c>
      <c r="D64" s="55">
        <f>_xlfn.XLOOKUP($A64, PlayerData!$B:$B, PlayerData!F:F,,,-1)</f>
        <v>5</v>
      </c>
      <c r="E64" s="31" t="str">
        <f>_xlfn.XLOOKUP($A64, PlayerData!$B$3:$B$394, PlayerData!E$3:E$394)</f>
        <v>Soucek</v>
      </c>
      <c r="F64" s="164" cm="1">
        <f t="array" ref="F64">IFERROR(0.01*_xlfn.IFS(
INDEX(FixtureTicker!$B$24:$AM$43, MATCH($B64, FixtureTicker!$A$24:$A$43, 0), PlayerForm!$X$5)="H",
_xlfn.XLOOKUP($E64, PlayerForm!$D$3:$D$394, PlayerForm!$Q$3:$Q$394)*
_xlfn.XLOOKUP(
INDEX(FixtureTicker!$B$3:$AM$22, MATCH($B64, FixtureTicker!$A$3:$A$22,0), PlayerForm!$X$5),
 TeamForm!$B$4:$B$23, TeamForm!$AD$4:$AD$23),
INDEX(FixtureTicker!$B$24:$AM$43, MATCH($B64, FixtureTicker!$A$24:$A$43,0), PlayerForm!$X$5)="A",
_xlfn.XLOOKUP($E64, PlayerForm!$D$3:$D$394, PlayerForm!$R$3:$R$394)*
_xlfn.XLOOKUP(
INDEX(FixtureTicker!$B$3:$AM$22, MATCH($B64, FixtureTicker!$A$3:$A$22,0), PlayerForm!$X$5),
 TeamForm!$B$4:$B$23, TeamForm!$AB$4:$AB$23),
INDEX(FixtureTicker!$B$24:$AM$43, MATCH($B64, FixtureTicker!$A$24:$A$43,0), PlayerForm!$X$5)="BLANK",
0),0)</f>
        <v>17.10480418582528</v>
      </c>
      <c r="G64" s="163" cm="1">
        <f t="array" ref="G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
),0)</f>
        <v>23.370695380670586</v>
      </c>
      <c r="H64" s="163" cm="1">
        <f t="array" ref="H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),
_xlfn.IFS(
INDEX(FixtureTicker!$B$24:$AM$43, MATCH($B64, FixtureTicker!$A$24:$A$43), PlayerForm!$X$5+2)="H",
_xlfn.XLOOKUP($E64, PlayerForm!$D$3:$D$394, PlayerForm!$Q$3:$Q$394)*
_xlfn.XLOOKUP(
INDEX(FixtureTicker!$B$3:$AM$22, MATCH($B64, FixtureTicker!$A$3:$A$22), PlayerForm!$X$5+2),
 TeamForm!$B$4:$B$23, TeamForm!$AD$4:$AD$23),
INDEX(FixtureTicker!$B$24:$AM$43, MATCH($B64, FixtureTicker!$A$24:$A$43), PlayerForm!$X$5+2)="A",
_xlfn.XLOOKUP($E64, PlayerForm!$D$3:$D$394, PlayerForm!$R$3:$R$394)*
_xlfn.XLOOKUP(
INDEX(FixtureTicker!$B$3:$AM$22, MATCH($B64, FixtureTicker!$A$3:$A$22), PlayerForm!$X$5+2),
 TeamForm!$B$4:$B$23, TeamForm!$AB$4:$AB$23),
INDEX(FixtureTicker!$B$24:$AM$43, MATCH($B64, FixtureTicker!$A$24:$A$43), PlayerForm!$X$5+2)="BLANK",
0
),
_xlfn.IFS(
INDEX(FixtureTicker!$B$24:$AM$43, MATCH($B64, FixtureTicker!$A$24:$A$43), PlayerForm!$X$5+3)="H",
_xlfn.XLOOKUP($E64, PlayerForm!$D$3:$D$394, PlayerForm!$Q$3:$Q$394)*
_xlfn.XLOOKUP(
INDEX(FixtureTicker!$B$3:$AM$22, MATCH($B64, FixtureTicker!$A$3:$A$22), PlayerForm!$X$5+3),
 TeamForm!$B$4:$B$23, TeamForm!$AD$4:$AD$23),
INDEX(FixtureTicker!$B$24:$AM$43, MATCH($B64, FixtureTicker!$A$24:$A$43), PlayerForm!$X$5+3)="A",
_xlfn.XLOOKUP($E64, PlayerForm!$D$3:$D$394, PlayerForm!$R$3:$R$394)*
_xlfn.XLOOKUP(
INDEX(FixtureTicker!$B$3:$AM$22, MATCH($B64, FixtureTicker!$A$3:$A$22), PlayerForm!$X$5+3),
 TeamForm!$B$4:$B$23, TeamForm!$AB$4:$AB$23),
INDEX(FixtureTicker!$B$24:$AM$43, MATCH($B64, FixtureTicker!$A$24:$A$43), PlayerForm!$X$5+3)="BLANK",
0
)
),0)</f>
        <v>37.543139430866923</v>
      </c>
      <c r="I64" s="163" cm="1">
        <f t="array" ref="I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),
_xlfn.IFS(
INDEX(FixtureTicker!$B$24:$AM$43, MATCH($B64, FixtureTicker!$A$24:$A$43), PlayerForm!$X$5+2)="H",
_xlfn.XLOOKUP($E64, PlayerForm!$D$3:$D$394, PlayerForm!$Q$3:$Q$394)*
_xlfn.XLOOKUP(
INDEX(FixtureTicker!$B$3:$AM$22, MATCH($B64, FixtureTicker!$A$3:$A$22), PlayerForm!$X$5+2),
 TeamForm!$B$4:$B$23, TeamForm!$AD$4:$AD$23),
INDEX(FixtureTicker!$B$24:$AM$43, MATCH($B64, FixtureTicker!$A$24:$A$43), PlayerForm!$X$5+2)="A",
_xlfn.XLOOKUP($E64, PlayerForm!$D$3:$D$394, PlayerForm!$R$3:$R$394)*
_xlfn.XLOOKUP(
INDEX(FixtureTicker!$B$3:$AM$22, MATCH($B64, FixtureTicker!$A$3:$A$22), PlayerForm!$X$5+2),
 TeamForm!$B$4:$B$23, TeamForm!$AB$4:$AB$23),
INDEX(FixtureTicker!$B$24:$AM$43, MATCH($B64, FixtureTicker!$A$24:$A$43), PlayerForm!$X$5+2)="BLANK",
0
),
_xlfn.IFS(
INDEX(FixtureTicker!$B$24:$AM$43, MATCH($B64, FixtureTicker!$A$24:$A$43), PlayerForm!$X$5+3)="H",
_xlfn.XLOOKUP($E64, PlayerForm!$D$3:$D$394, PlayerForm!$Q$3:$Q$394)*
_xlfn.XLOOKUP(
INDEX(FixtureTicker!$B$3:$AM$22, MATCH($B64, FixtureTicker!$A$3:$A$22), PlayerForm!$X$5+3),
 TeamForm!$B$4:$B$23, TeamForm!$AD$4:$AD$23),
INDEX(FixtureTicker!$B$24:$AM$43, MATCH($B64, FixtureTicker!$A$24:$A$43), PlayerForm!$X$5+3)="A",
_xlfn.XLOOKUP($E64, PlayerForm!$D$3:$D$394, PlayerForm!$R$3:$R$394)*
_xlfn.XLOOKUP(
INDEX(FixtureTicker!$B$3:$AM$22, MATCH($B64, FixtureTicker!$A$3:$A$22), PlayerForm!$X$5+3),
 TeamForm!$B$4:$B$23, TeamForm!$AB$4:$AB$23),
INDEX(FixtureTicker!$B$24:$AM$43, MATCH($B64, FixtureTicker!$A$24:$A$43), PlayerForm!$X$5+3)="BLANK",
0
),
_xlfn.IFS(
INDEX(FixtureTicker!$B$24:$AM$43, MATCH($B64, FixtureTicker!$A$24:$A$43), PlayerForm!$X$5+4)="H",
_xlfn.XLOOKUP($E64, PlayerForm!$D$3:$D$394, PlayerForm!$Q$3:$Q$394)*
_xlfn.XLOOKUP(
INDEX(FixtureTicker!$B$3:$AM$22, MATCH($B64, FixtureTicker!$A$3:$A$22), PlayerForm!$X$5+4),
 TeamForm!$B$4:$B$23, TeamForm!$AD$4:$AD$23),
INDEX(FixtureTicker!$B$24:$AM$43, MATCH($B64, FixtureTicker!$A$24:$A$43), PlayerForm!$X$5+4)="A",
_xlfn.XLOOKUP($E64, PlayerForm!$D$3:$D$394, PlayerForm!$R$3:$R$394)*
_xlfn.XLOOKUP(
INDEX(FixtureTicker!$B$3:$AM$22, MATCH($B64, FixtureTicker!$A$3:$A$22), PlayerForm!$X$5+4),
 TeamForm!$B$4:$B$23, TeamForm!$AB$4:$AB$23),
INDEX(FixtureTicker!$B$24:$AM$43, MATCH($B64, FixtureTicker!$A$24:$A$43), PlayerForm!$X$5+4)="BLANK",
0
),
_xlfn.IFS(
INDEX(FixtureTicker!$B$24:$AM$43, MATCH($B64, FixtureTicker!$A$24:$A$43), PlayerForm!$X$5+5)="H",
_xlfn.XLOOKUP($E64, PlayerForm!$D$3:$D$394, PlayerForm!$Q$3:$Q$394)*
_xlfn.XLOOKUP(
INDEX(FixtureTicker!$B$3:$AM$22, MATCH($B64, FixtureTicker!$A$3:$A$22), PlayerForm!$X$5+5),
 TeamForm!$B$4:$B$23, TeamForm!$AD$4:$AD$23),
INDEX(FixtureTicker!$B$24:$AM$43, MATCH($B64, FixtureTicker!$A$24:$A$43), PlayerForm!$X$5+5)="A",
_xlfn.XLOOKUP($E64, PlayerForm!$D$3:$D$394, PlayerForm!$R$3:$R$394)*
_xlfn.XLOOKUP(
INDEX(FixtureTicker!$B$3:$AM$22, MATCH($B64, FixtureTicker!$A$3:$A$22), PlayerForm!$X$5+5),
 TeamForm!$B$4:$B$23, TeamForm!$AB$4:$AB$23),
INDEX(FixtureTicker!$B$24:$AM$43, MATCH($B64, FixtureTicker!$A$24:$A$43), PlayerForm!$X$5+5)="BLANK",
0
)
),0)</f>
        <v>50.191384259960472</v>
      </c>
      <c r="J64" s="163" cm="1">
        <f t="array" ref="J64">IFERROR(0.01*SUM(
_xlfn.IFS(
INDEX(FixtureTicker!$B$24:$AM$43, MATCH($B64, FixtureTicker!$A$24:$A$43), PlayerForm!$X$5)="H",
_xlfn.XLOOKUP($E64, PlayerForm!$D$3:$D$394, PlayerForm!$Q$3:$Q$394)*
_xlfn.XLOOKUP(
INDEX(FixtureTicker!$B$3:$AM$22, MATCH($B64, FixtureTicker!$A$3:$A$22), PlayerForm!$X$5),
 TeamForm!$B$4:$B$23, TeamForm!$AD$4:$AD$23),
INDEX(FixtureTicker!$B$24:$AM$43, MATCH($B64, FixtureTicker!$A$24:$A$43), PlayerForm!$X$5)="A",
_xlfn.XLOOKUP($E64, PlayerForm!$D$3:$D$394, PlayerForm!$R$3:$R$394)*
_xlfn.XLOOKUP(
INDEX(FixtureTicker!$B$3:$AM$22, MATCH($B64, FixtureTicker!$A$3:$A$22), PlayerForm!$X$5),
 TeamForm!$B$4:$B$23, TeamForm!$AB$4:$AB$23),
INDEX(FixtureTicker!$B$24:$AM$43, MATCH($B64, FixtureTicker!$A$24:$A$43), PlayerForm!$X$5)="BLANK",
0
),
_xlfn.IFS(
INDEX(FixtureTicker!$B$24:$AM$43, MATCH($B64, FixtureTicker!$A$24:$A$43), PlayerForm!$X$5+1)="H",
_xlfn.XLOOKUP($E64, PlayerForm!$D$3:$D$394, PlayerForm!$Q$3:$Q$394)*
_xlfn.XLOOKUP(
INDEX(FixtureTicker!$B$3:$AM$22, MATCH($B64, FixtureTicker!$A$3:$A$22), PlayerForm!$X$5+1),
 TeamForm!$B$4:$B$23, TeamForm!$AD$4:$AD$23),
INDEX(FixtureTicker!$B$24:$AM$43, MATCH($B64, FixtureTicker!$A$24:$A$43), PlayerForm!$X$5+1)="A",
_xlfn.XLOOKUP($E64, PlayerForm!$D$3:$D$394, PlayerForm!$R$3:$R$394)*
_xlfn.XLOOKUP(
INDEX(FixtureTicker!$B$3:$AM$22, MATCH($B64, FixtureTicker!$A$3:$A$22), PlayerForm!$X$5+1),
 TeamForm!$B$4:$B$23, TeamForm!$AB$4:$AB$23),
INDEX(FixtureTicker!$B$24:$AM$43, MATCH($B64, FixtureTicker!$A$24:$A$43), PlayerForm!$X$5+1)="BLANK",
0
),
_xlfn.IFS(
INDEX(FixtureTicker!$B$24:$AM$43, MATCH($B64, FixtureTicker!$A$24:$A$43), PlayerForm!$X$5+2)="H",
_xlfn.XLOOKUP($E64, PlayerForm!$D$3:$D$394, PlayerForm!$Q$3:$Q$394)*
_xlfn.XLOOKUP(
INDEX(FixtureTicker!$B$3:$AM$22, MATCH($B64, FixtureTicker!$A$3:$A$22), PlayerForm!$X$5+2),
 TeamForm!$B$4:$B$23, TeamForm!$AD$4:$AD$23),
INDEX(FixtureTicker!$B$24:$AM$43, MATCH($B64, FixtureTicker!$A$24:$A$43), PlayerForm!$X$5+2)="A",
_xlfn.XLOOKUP($E64, PlayerForm!$D$3:$D$394, PlayerForm!$R$3:$R$394)*
_xlfn.XLOOKUP(
INDEX(FixtureTicker!$B$3:$AM$22, MATCH($B64, FixtureTicker!$A$3:$A$22), PlayerForm!$X$5+2),
 TeamForm!$B$4:$B$23, TeamForm!$AB$4:$AB$23),
INDEX(FixtureTicker!$B$24:$AM$43, MATCH($B64, FixtureTicker!$A$24:$A$43), PlayerForm!$X$5+2)="BLANK",
0
),
_xlfn.IFS(
INDEX(FixtureTicker!$B$24:$AM$43, MATCH($B64, FixtureTicker!$A$24:$A$43), PlayerForm!$X$5+3)="H",
_xlfn.XLOOKUP($E64, PlayerForm!$D$3:$D$394, PlayerForm!$Q$3:$Q$394)*
_xlfn.XLOOKUP(
INDEX(FixtureTicker!$B$3:$AM$22, MATCH($B64, FixtureTicker!$A$3:$A$22), PlayerForm!$X$5+3),
 TeamForm!$B$4:$B$23, TeamForm!$AD$4:$AD$23),
INDEX(FixtureTicker!$B$24:$AM$43, MATCH($B64, FixtureTicker!$A$24:$A$43), PlayerForm!$X$5+3)="A",
_xlfn.XLOOKUP($E64, PlayerForm!$D$3:$D$394, PlayerForm!$R$3:$R$394)*
_xlfn.XLOOKUP(
INDEX(FixtureTicker!$B$3:$AM$22, MATCH($B64, FixtureTicker!$A$3:$A$22), PlayerForm!$X$5+3),
 TeamForm!$B$4:$B$23, TeamForm!$AB$4:$AB$23),
INDEX(FixtureTicker!$B$24:$AM$43, MATCH($B64, FixtureTicker!$A$24:$A$43), PlayerForm!$X$5+3)="BLANK",
0
),
_xlfn.IFS(
INDEX(FixtureTicker!$B$24:$AM$43, MATCH($B64, FixtureTicker!$A$24:$A$43), PlayerForm!$X$5+4)="H",
_xlfn.XLOOKUP($E64, PlayerForm!$D$3:$D$394, PlayerForm!$Q$3:$Q$394)*
_xlfn.XLOOKUP(
INDEX(FixtureTicker!$B$3:$AM$22, MATCH($B64, FixtureTicker!$A$3:$A$22), PlayerForm!$X$5+4),
 TeamForm!$B$4:$B$23, TeamForm!$AD$4:$AD$23),
INDEX(FixtureTicker!$B$24:$AM$43, MATCH($B64, FixtureTicker!$A$24:$A$43), PlayerForm!$X$5+4)="A",
_xlfn.XLOOKUP($E64, PlayerForm!$D$3:$D$394, PlayerForm!$R$3:$R$394)*
_xlfn.XLOOKUP(
INDEX(FixtureTicker!$B$3:$AM$22, MATCH($B64, FixtureTicker!$A$3:$A$22), PlayerForm!$X$5+4),
 TeamForm!$B$4:$B$23, TeamForm!$AB$4:$AB$23),
INDEX(FixtureTicker!$B$24:$AM$43, MATCH($B64, FixtureTicker!$A$24:$A$43), PlayerForm!$X$5+4)="BLANK",
0
),
_xlfn.IFS(
INDEX(FixtureTicker!$B$24:$AM$43, MATCH($B64, FixtureTicker!$A$24:$A$43), PlayerForm!$X$5+5)="H",
_xlfn.XLOOKUP($E64, PlayerForm!$D$3:$D$394, PlayerForm!$Q$3:$Q$394)*
_xlfn.XLOOKUP(
INDEX(FixtureTicker!$B$3:$AM$22, MATCH($B64, FixtureTicker!$A$3:$A$22), PlayerForm!$X$5+5),
 TeamForm!$B$4:$B$23, TeamForm!$AD$4:$AD$23),
INDEX(FixtureTicker!$B$24:$AM$43, MATCH($B64, FixtureTicker!$A$24:$A$43), PlayerForm!$X$5+5)="A",
_xlfn.XLOOKUP($E64, PlayerForm!$D$3:$D$394, PlayerForm!$R$3:$R$394)*
_xlfn.XLOOKUP(
INDEX(FixtureTicker!$B$3:$AM$22, MATCH($B64, FixtureTicker!$A$3:$A$22), PlayerForm!$X$5+5),
 TeamForm!$B$4:$B$23, TeamForm!$AB$4:$AB$23),
INDEX(FixtureTicker!$B$24:$AM$43, MATCH($B64, FixtureTicker!$A$24:$A$43), PlayerForm!$X$5+5)="BLANK",
0
),
_xlfn.IFS(
INDEX(FixtureTicker!$B$24:$AM$43, MATCH($B64, FixtureTicker!$A$24:$A$43), PlayerForm!$X$5+6)="H",
_xlfn.XLOOKUP($E64, PlayerForm!$D$3:$D$394, PlayerForm!$Q$3:$Q$394)*
_xlfn.XLOOKUP(
INDEX(FixtureTicker!$B$3:$AM$22, MATCH($B64, FixtureTicker!$A$3:$A$22), PlayerForm!$X$5+6),
 TeamForm!$B$4:$B$23, TeamForm!$AD$4:$AD$23),
INDEX(FixtureTicker!$B$24:$AM$43, MATCH($B64, FixtureTicker!$A$24:$A$43), PlayerForm!$X$5+6)="A",
_xlfn.XLOOKUP($E64, PlayerForm!$D$3:$D$394, PlayerForm!$R$3:$R$394)*
_xlfn.XLOOKUP(
INDEX(FixtureTicker!$B$3:$AM$22, MATCH($B64, FixtureTicker!$A$3:$A$22), PlayerForm!$X$5+6),
 TeamForm!$B$4:$B$23, TeamForm!$AB$4:$AB$23),
INDEX(FixtureTicker!$B$24:$AM$43, MATCH($B64, FixtureTicker!$A$24:$A$43), PlayerForm!$X$5+6)="BLANK",
0
),
_xlfn.IFS(
INDEX(FixtureTicker!$B$24:$AM$43, MATCH($B64, FixtureTicker!$A$24:$A$43), PlayerForm!$X$5+7)="H",
_xlfn.XLOOKUP($E64, PlayerForm!$D$3:$D$394, PlayerForm!$Q$3:$Q$394)*
_xlfn.XLOOKUP(
INDEX(FixtureTicker!$B$3:$AM$22, MATCH($B64, FixtureTicker!$A$3:$A$22), PlayerForm!$X$5+7),
 TeamForm!$B$4:$B$23, TeamForm!$AD$4:$AD$23),
INDEX(FixtureTicker!$B$24:$AM$43, MATCH($B64, FixtureTicker!$A$24:$A$43), PlayerForm!$X$5+7)="A",
_xlfn.XLOOKUP($E64, PlayerForm!$D$3:$D$394, PlayerForm!$R$3:$R$394)*
_xlfn.XLOOKUP(
INDEX(FixtureTicker!$B$3:$AM$22, MATCH($B64, FixtureTicker!$A$3:$A$22), PlayerForm!$X$5+7),
 TeamForm!$B$4:$B$23, TeamForm!$AB$4:$AB$23),
INDEX(FixtureTicker!$B$24:$AM$43, MATCH($B64, FixtureTicker!$A$24:$A$43), PlayerForm!$X$5+7)="BLANK",
0
)
),0)</f>
        <v>77.258173568492268</v>
      </c>
    </row>
    <row r="65" spans="1:10">
      <c r="A65" s="55">
        <v>32</v>
      </c>
      <c r="B65" s="55" t="str">
        <f>_xlfn.XLOOKUP($A65, PlayerData!$B$3:$B$394, PlayerData!C$3:C$394)</f>
        <v>SOU</v>
      </c>
      <c r="C65" s="55" t="str">
        <f>_xlfn.XLOOKUP($A65, PlayerData!$B$3:$B$394, PlayerData!D$3:D$394)</f>
        <v>F</v>
      </c>
      <c r="D65" s="55">
        <f>_xlfn.XLOOKUP($A65, PlayerData!$B:$B, PlayerData!F:F,,,-1)</f>
        <v>6</v>
      </c>
      <c r="E65" s="31" t="str">
        <f>_xlfn.XLOOKUP($A65, PlayerData!$B$3:$B$394, PlayerData!E$3:E$394)</f>
        <v>Adams</v>
      </c>
      <c r="F65" s="164" cm="1">
        <f t="array" ref="F65">IFERROR(0.01*_xlfn.IFS(
INDEX(FixtureTicker!$B$24:$AM$43, MATCH($B65, FixtureTicker!$A$24:$A$43, 0), PlayerForm!$X$5)="H",
_xlfn.XLOOKUP($E65, PlayerForm!$D$3:$D$394, PlayerForm!$Q$3:$Q$394)*
_xlfn.XLOOKUP(
INDEX(FixtureTicker!$B$3:$AM$22, MATCH($B65, FixtureTicker!$A$3:$A$22,0), PlayerForm!$X$5),
 TeamForm!$B$4:$B$23, TeamForm!$AD$4:$AD$23),
INDEX(FixtureTicker!$B$24:$AM$43, MATCH($B65, FixtureTicker!$A$24:$A$43,0), PlayerForm!$X$5)="A",
_xlfn.XLOOKUP($E65, PlayerForm!$D$3:$D$394, PlayerForm!$R$3:$R$394)*
_xlfn.XLOOKUP(
INDEX(FixtureTicker!$B$3:$AM$22, MATCH($B65, FixtureTicker!$A$3:$A$22,0), PlayerForm!$X$5),
 TeamForm!$B$4:$B$23, TeamForm!$AB$4:$AB$23),
INDEX(FixtureTicker!$B$24:$AM$43, MATCH($B65, FixtureTicker!$A$24:$A$43,0), PlayerForm!$X$5)="BLANK",
0),0)</f>
        <v>3.7652657149512501</v>
      </c>
      <c r="G65" s="163" cm="1">
        <f t="array" ref="G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
),0)</f>
        <v>13.683344739645415</v>
      </c>
      <c r="H65" s="163" cm="1">
        <f t="array" ref="H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),
_xlfn.IFS(
INDEX(FixtureTicker!$B$24:$AM$43, MATCH($B65, FixtureTicker!$A$24:$A$43), PlayerForm!$X$5+2)="H",
_xlfn.XLOOKUP($E65, PlayerForm!$D$3:$D$394, PlayerForm!$Q$3:$Q$394)*
_xlfn.XLOOKUP(
INDEX(FixtureTicker!$B$3:$AM$22, MATCH($B65, FixtureTicker!$A$3:$A$22), PlayerForm!$X$5+2),
 TeamForm!$B$4:$B$23, TeamForm!$AD$4:$AD$23),
INDEX(FixtureTicker!$B$24:$AM$43, MATCH($B65, FixtureTicker!$A$24:$A$43), PlayerForm!$X$5+2)="A",
_xlfn.XLOOKUP($E65, PlayerForm!$D$3:$D$394, PlayerForm!$R$3:$R$394)*
_xlfn.XLOOKUP(
INDEX(FixtureTicker!$B$3:$AM$22, MATCH($B65, FixtureTicker!$A$3:$A$22), PlayerForm!$X$5+2),
 TeamForm!$B$4:$B$23, TeamForm!$AB$4:$AB$23),
INDEX(FixtureTicker!$B$24:$AM$43, MATCH($B65, FixtureTicker!$A$24:$A$43), PlayerForm!$X$5+2)="BLANK",
0
),
_xlfn.IFS(
INDEX(FixtureTicker!$B$24:$AM$43, MATCH($B65, FixtureTicker!$A$24:$A$43), PlayerForm!$X$5+3)="H",
_xlfn.XLOOKUP($E65, PlayerForm!$D$3:$D$394, PlayerForm!$Q$3:$Q$394)*
_xlfn.XLOOKUP(
INDEX(FixtureTicker!$B$3:$AM$22, MATCH($B65, FixtureTicker!$A$3:$A$22), PlayerForm!$X$5+3),
 TeamForm!$B$4:$B$23, TeamForm!$AD$4:$AD$23),
INDEX(FixtureTicker!$B$24:$AM$43, MATCH($B65, FixtureTicker!$A$24:$A$43), PlayerForm!$X$5+3)="A",
_xlfn.XLOOKUP($E65, PlayerForm!$D$3:$D$394, PlayerForm!$R$3:$R$394)*
_xlfn.XLOOKUP(
INDEX(FixtureTicker!$B$3:$AM$22, MATCH($B65, FixtureTicker!$A$3:$A$22), PlayerForm!$X$5+3),
 TeamForm!$B$4:$B$23, TeamForm!$AB$4:$AB$23),
INDEX(FixtureTicker!$B$24:$AM$43, MATCH($B65, FixtureTicker!$A$24:$A$43), PlayerForm!$X$5+3)="BLANK",
0
)
),0)</f>
        <v>37.769216938725165</v>
      </c>
      <c r="I65" s="163" cm="1">
        <f t="array" ref="I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),
_xlfn.IFS(
INDEX(FixtureTicker!$B$24:$AM$43, MATCH($B65, FixtureTicker!$A$24:$A$43), PlayerForm!$X$5+2)="H",
_xlfn.XLOOKUP($E65, PlayerForm!$D$3:$D$394, PlayerForm!$Q$3:$Q$394)*
_xlfn.XLOOKUP(
INDEX(FixtureTicker!$B$3:$AM$22, MATCH($B65, FixtureTicker!$A$3:$A$22), PlayerForm!$X$5+2),
 TeamForm!$B$4:$B$23, TeamForm!$AD$4:$AD$23),
INDEX(FixtureTicker!$B$24:$AM$43, MATCH($B65, FixtureTicker!$A$24:$A$43), PlayerForm!$X$5+2)="A",
_xlfn.XLOOKUP($E65, PlayerForm!$D$3:$D$394, PlayerForm!$R$3:$R$394)*
_xlfn.XLOOKUP(
INDEX(FixtureTicker!$B$3:$AM$22, MATCH($B65, FixtureTicker!$A$3:$A$22), PlayerForm!$X$5+2),
 TeamForm!$B$4:$B$23, TeamForm!$AB$4:$AB$23),
INDEX(FixtureTicker!$B$24:$AM$43, MATCH($B65, FixtureTicker!$A$24:$A$43), PlayerForm!$X$5+2)="BLANK",
0
),
_xlfn.IFS(
INDEX(FixtureTicker!$B$24:$AM$43, MATCH($B65, FixtureTicker!$A$24:$A$43), PlayerForm!$X$5+3)="H",
_xlfn.XLOOKUP($E65, PlayerForm!$D$3:$D$394, PlayerForm!$Q$3:$Q$394)*
_xlfn.XLOOKUP(
INDEX(FixtureTicker!$B$3:$AM$22, MATCH($B65, FixtureTicker!$A$3:$A$22), PlayerForm!$X$5+3),
 TeamForm!$B$4:$B$23, TeamForm!$AD$4:$AD$23),
INDEX(FixtureTicker!$B$24:$AM$43, MATCH($B65, FixtureTicker!$A$24:$A$43), PlayerForm!$X$5+3)="A",
_xlfn.XLOOKUP($E65, PlayerForm!$D$3:$D$394, PlayerForm!$R$3:$R$394)*
_xlfn.XLOOKUP(
INDEX(FixtureTicker!$B$3:$AM$22, MATCH($B65, FixtureTicker!$A$3:$A$22), PlayerForm!$X$5+3),
 TeamForm!$B$4:$B$23, TeamForm!$AB$4:$AB$23),
INDEX(FixtureTicker!$B$24:$AM$43, MATCH($B65, FixtureTicker!$A$24:$A$43), PlayerForm!$X$5+3)="BLANK",
0
),
_xlfn.IFS(
INDEX(FixtureTicker!$B$24:$AM$43, MATCH($B65, FixtureTicker!$A$24:$A$43), PlayerForm!$X$5+4)="H",
_xlfn.XLOOKUP($E65, PlayerForm!$D$3:$D$394, PlayerForm!$Q$3:$Q$394)*
_xlfn.XLOOKUP(
INDEX(FixtureTicker!$B$3:$AM$22, MATCH($B65, FixtureTicker!$A$3:$A$22), PlayerForm!$X$5+4),
 TeamForm!$B$4:$B$23, TeamForm!$AD$4:$AD$23),
INDEX(FixtureTicker!$B$24:$AM$43, MATCH($B65, FixtureTicker!$A$24:$A$43), PlayerForm!$X$5+4)="A",
_xlfn.XLOOKUP($E65, PlayerForm!$D$3:$D$394, PlayerForm!$R$3:$R$394)*
_xlfn.XLOOKUP(
INDEX(FixtureTicker!$B$3:$AM$22, MATCH($B65, FixtureTicker!$A$3:$A$22), PlayerForm!$X$5+4),
 TeamForm!$B$4:$B$23, TeamForm!$AB$4:$AB$23),
INDEX(FixtureTicker!$B$24:$AM$43, MATCH($B65, FixtureTicker!$A$24:$A$43), PlayerForm!$X$5+4)="BLANK",
0
),
_xlfn.IFS(
INDEX(FixtureTicker!$B$24:$AM$43, MATCH($B65, FixtureTicker!$A$24:$A$43), PlayerForm!$X$5+5)="H",
_xlfn.XLOOKUP($E65, PlayerForm!$D$3:$D$394, PlayerForm!$Q$3:$Q$394)*
_xlfn.XLOOKUP(
INDEX(FixtureTicker!$B$3:$AM$22, MATCH($B65, FixtureTicker!$A$3:$A$22), PlayerForm!$X$5+5),
 TeamForm!$B$4:$B$23, TeamForm!$AD$4:$AD$23),
INDEX(FixtureTicker!$B$24:$AM$43, MATCH($B65, FixtureTicker!$A$24:$A$43), PlayerForm!$X$5+5)="A",
_xlfn.XLOOKUP($E65, PlayerForm!$D$3:$D$394, PlayerForm!$R$3:$R$394)*
_xlfn.XLOOKUP(
INDEX(FixtureTicker!$B$3:$AM$22, MATCH($B65, FixtureTicker!$A$3:$A$22), PlayerForm!$X$5+5),
 TeamForm!$B$4:$B$23, TeamForm!$AB$4:$AB$23),
INDEX(FixtureTicker!$B$24:$AM$43, MATCH($B65, FixtureTicker!$A$24:$A$43), PlayerForm!$X$5+5)="BLANK",
0
)
),0)</f>
        <v>48.299379388051506</v>
      </c>
      <c r="J65" s="163" cm="1">
        <f t="array" ref="J65">IFERROR(0.01*SUM(
_xlfn.IFS(
INDEX(FixtureTicker!$B$24:$AM$43, MATCH($B65, FixtureTicker!$A$24:$A$43), PlayerForm!$X$5)="H",
_xlfn.XLOOKUP($E65, PlayerForm!$D$3:$D$394, PlayerForm!$Q$3:$Q$394)*
_xlfn.XLOOKUP(
INDEX(FixtureTicker!$B$3:$AM$22, MATCH($B65, FixtureTicker!$A$3:$A$22), PlayerForm!$X$5),
 TeamForm!$B$4:$B$23, TeamForm!$AD$4:$AD$23),
INDEX(FixtureTicker!$B$24:$AM$43, MATCH($B65, FixtureTicker!$A$24:$A$43), PlayerForm!$X$5)="A",
_xlfn.XLOOKUP($E65, PlayerForm!$D$3:$D$394, PlayerForm!$R$3:$R$394)*
_xlfn.XLOOKUP(
INDEX(FixtureTicker!$B$3:$AM$22, MATCH($B65, FixtureTicker!$A$3:$A$22), PlayerForm!$X$5),
 TeamForm!$B$4:$B$23, TeamForm!$AB$4:$AB$23),
INDEX(FixtureTicker!$B$24:$AM$43, MATCH($B65, FixtureTicker!$A$24:$A$43), PlayerForm!$X$5)="BLANK",
0
),
_xlfn.IFS(
INDEX(FixtureTicker!$B$24:$AM$43, MATCH($B65, FixtureTicker!$A$24:$A$43), PlayerForm!$X$5+1)="H",
_xlfn.XLOOKUP($E65, PlayerForm!$D$3:$D$394, PlayerForm!$Q$3:$Q$394)*
_xlfn.XLOOKUP(
INDEX(FixtureTicker!$B$3:$AM$22, MATCH($B65, FixtureTicker!$A$3:$A$22), PlayerForm!$X$5+1),
 TeamForm!$B$4:$B$23, TeamForm!$AD$4:$AD$23),
INDEX(FixtureTicker!$B$24:$AM$43, MATCH($B65, FixtureTicker!$A$24:$A$43), PlayerForm!$X$5+1)="A",
_xlfn.XLOOKUP($E65, PlayerForm!$D$3:$D$394, PlayerForm!$R$3:$R$394)*
_xlfn.XLOOKUP(
INDEX(FixtureTicker!$B$3:$AM$22, MATCH($B65, FixtureTicker!$A$3:$A$22), PlayerForm!$X$5+1),
 TeamForm!$B$4:$B$23, TeamForm!$AB$4:$AB$23),
INDEX(FixtureTicker!$B$24:$AM$43, MATCH($B65, FixtureTicker!$A$24:$A$43), PlayerForm!$X$5+1)="BLANK",
0
),
_xlfn.IFS(
INDEX(FixtureTicker!$B$24:$AM$43, MATCH($B65, FixtureTicker!$A$24:$A$43), PlayerForm!$X$5+2)="H",
_xlfn.XLOOKUP($E65, PlayerForm!$D$3:$D$394, PlayerForm!$Q$3:$Q$394)*
_xlfn.XLOOKUP(
INDEX(FixtureTicker!$B$3:$AM$22, MATCH($B65, FixtureTicker!$A$3:$A$22), PlayerForm!$X$5+2),
 TeamForm!$B$4:$B$23, TeamForm!$AD$4:$AD$23),
INDEX(FixtureTicker!$B$24:$AM$43, MATCH($B65, FixtureTicker!$A$24:$A$43), PlayerForm!$X$5+2)="A",
_xlfn.XLOOKUP($E65, PlayerForm!$D$3:$D$394, PlayerForm!$R$3:$R$394)*
_xlfn.XLOOKUP(
INDEX(FixtureTicker!$B$3:$AM$22, MATCH($B65, FixtureTicker!$A$3:$A$22), PlayerForm!$X$5+2),
 TeamForm!$B$4:$B$23, TeamForm!$AB$4:$AB$23),
INDEX(FixtureTicker!$B$24:$AM$43, MATCH($B65, FixtureTicker!$A$24:$A$43), PlayerForm!$X$5+2)="BLANK",
0
),
_xlfn.IFS(
INDEX(FixtureTicker!$B$24:$AM$43, MATCH($B65, FixtureTicker!$A$24:$A$43), PlayerForm!$X$5+3)="H",
_xlfn.XLOOKUP($E65, PlayerForm!$D$3:$D$394, PlayerForm!$Q$3:$Q$394)*
_xlfn.XLOOKUP(
INDEX(FixtureTicker!$B$3:$AM$22, MATCH($B65, FixtureTicker!$A$3:$A$22), PlayerForm!$X$5+3),
 TeamForm!$B$4:$B$23, TeamForm!$AD$4:$AD$23),
INDEX(FixtureTicker!$B$24:$AM$43, MATCH($B65, FixtureTicker!$A$24:$A$43), PlayerForm!$X$5+3)="A",
_xlfn.XLOOKUP($E65, PlayerForm!$D$3:$D$394, PlayerForm!$R$3:$R$394)*
_xlfn.XLOOKUP(
INDEX(FixtureTicker!$B$3:$AM$22, MATCH($B65, FixtureTicker!$A$3:$A$22), PlayerForm!$X$5+3),
 TeamForm!$B$4:$B$23, TeamForm!$AB$4:$AB$23),
INDEX(FixtureTicker!$B$24:$AM$43, MATCH($B65, FixtureTicker!$A$24:$A$43), PlayerForm!$X$5+3)="BLANK",
0
),
_xlfn.IFS(
INDEX(FixtureTicker!$B$24:$AM$43, MATCH($B65, FixtureTicker!$A$24:$A$43), PlayerForm!$X$5+4)="H",
_xlfn.XLOOKUP($E65, PlayerForm!$D$3:$D$394, PlayerForm!$Q$3:$Q$394)*
_xlfn.XLOOKUP(
INDEX(FixtureTicker!$B$3:$AM$22, MATCH($B65, FixtureTicker!$A$3:$A$22), PlayerForm!$X$5+4),
 TeamForm!$B$4:$B$23, TeamForm!$AD$4:$AD$23),
INDEX(FixtureTicker!$B$24:$AM$43, MATCH($B65, FixtureTicker!$A$24:$A$43), PlayerForm!$X$5+4)="A",
_xlfn.XLOOKUP($E65, PlayerForm!$D$3:$D$394, PlayerForm!$R$3:$R$394)*
_xlfn.XLOOKUP(
INDEX(FixtureTicker!$B$3:$AM$22, MATCH($B65, FixtureTicker!$A$3:$A$22), PlayerForm!$X$5+4),
 TeamForm!$B$4:$B$23, TeamForm!$AB$4:$AB$23),
INDEX(FixtureTicker!$B$24:$AM$43, MATCH($B65, FixtureTicker!$A$24:$A$43), PlayerForm!$X$5+4)="BLANK",
0
),
_xlfn.IFS(
INDEX(FixtureTicker!$B$24:$AM$43, MATCH($B65, FixtureTicker!$A$24:$A$43), PlayerForm!$X$5+5)="H",
_xlfn.XLOOKUP($E65, PlayerForm!$D$3:$D$394, PlayerForm!$Q$3:$Q$394)*
_xlfn.XLOOKUP(
INDEX(FixtureTicker!$B$3:$AM$22, MATCH($B65, FixtureTicker!$A$3:$A$22), PlayerForm!$X$5+5),
 TeamForm!$B$4:$B$23, TeamForm!$AD$4:$AD$23),
INDEX(FixtureTicker!$B$24:$AM$43, MATCH($B65, FixtureTicker!$A$24:$A$43), PlayerForm!$X$5+5)="A",
_xlfn.XLOOKUP($E65, PlayerForm!$D$3:$D$394, PlayerForm!$R$3:$R$394)*
_xlfn.XLOOKUP(
INDEX(FixtureTicker!$B$3:$AM$22, MATCH($B65, FixtureTicker!$A$3:$A$22), PlayerForm!$X$5+5),
 TeamForm!$B$4:$B$23, TeamForm!$AB$4:$AB$23),
INDEX(FixtureTicker!$B$24:$AM$43, MATCH($B65, FixtureTicker!$A$24:$A$43), PlayerForm!$X$5+5)="BLANK",
0
),
_xlfn.IFS(
INDEX(FixtureTicker!$B$24:$AM$43, MATCH($B65, FixtureTicker!$A$24:$A$43), PlayerForm!$X$5+6)="H",
_xlfn.XLOOKUP($E65, PlayerForm!$D$3:$D$394, PlayerForm!$Q$3:$Q$394)*
_xlfn.XLOOKUP(
INDEX(FixtureTicker!$B$3:$AM$22, MATCH($B65, FixtureTicker!$A$3:$A$22), PlayerForm!$X$5+6),
 TeamForm!$B$4:$B$23, TeamForm!$AD$4:$AD$23),
INDEX(FixtureTicker!$B$24:$AM$43, MATCH($B65, FixtureTicker!$A$24:$A$43), PlayerForm!$X$5+6)="A",
_xlfn.XLOOKUP($E65, PlayerForm!$D$3:$D$394, PlayerForm!$R$3:$R$394)*
_xlfn.XLOOKUP(
INDEX(FixtureTicker!$B$3:$AM$22, MATCH($B65, FixtureTicker!$A$3:$A$22), PlayerForm!$X$5+6),
 TeamForm!$B$4:$B$23, TeamForm!$AB$4:$AB$23),
INDEX(FixtureTicker!$B$24:$AM$43, MATCH($B65, FixtureTicker!$A$24:$A$43), PlayerForm!$X$5+6)="BLANK",
0
),
_xlfn.IFS(
INDEX(FixtureTicker!$B$24:$AM$43, MATCH($B65, FixtureTicker!$A$24:$A$43), PlayerForm!$X$5+7)="H",
_xlfn.XLOOKUP($E65, PlayerForm!$D$3:$D$394, PlayerForm!$Q$3:$Q$394)*
_xlfn.XLOOKUP(
INDEX(FixtureTicker!$B$3:$AM$22, MATCH($B65, FixtureTicker!$A$3:$A$22), PlayerForm!$X$5+7),
 TeamForm!$B$4:$B$23, TeamForm!$AD$4:$AD$23),
INDEX(FixtureTicker!$B$24:$AM$43, MATCH($B65, FixtureTicker!$A$24:$A$43), PlayerForm!$X$5+7)="A",
_xlfn.XLOOKUP($E65, PlayerForm!$D$3:$D$394, PlayerForm!$R$3:$R$394)*
_xlfn.XLOOKUP(
INDEX(FixtureTicker!$B$3:$AM$22, MATCH($B65, FixtureTicker!$A$3:$A$22), PlayerForm!$X$5+7),
 TeamForm!$B$4:$B$23, TeamForm!$AB$4:$AB$23),
INDEX(FixtureTicker!$B$24:$AM$43, MATCH($B65, FixtureTicker!$A$24:$A$43), PlayerForm!$X$5+7)="BLANK",
0
)
),0)</f>
        <v>66.030024000786412</v>
      </c>
    </row>
    <row r="66" spans="1:10">
      <c r="A66" s="55">
        <v>222</v>
      </c>
      <c r="B66" s="55" t="str">
        <f>_xlfn.XLOOKUP($A66, PlayerData!$B$3:$B$394, PlayerData!C$3:C$394)</f>
        <v>CHE</v>
      </c>
      <c r="C66" s="55" t="str">
        <f>_xlfn.XLOOKUP($A66, PlayerData!$B$3:$B$394, PlayerData!D$3:D$394)</f>
        <v>D</v>
      </c>
      <c r="D66" s="55">
        <f>_xlfn.XLOOKUP($A66, PlayerData!$B:$B, PlayerData!F:F,,,-1)</f>
        <v>6</v>
      </c>
      <c r="E66" s="31" t="str">
        <f>_xlfn.XLOOKUP($A66, PlayerData!$B$3:$B$394, PlayerData!E$3:E$394)</f>
        <v>Azpilicueta</v>
      </c>
      <c r="F66" s="164" cm="1">
        <f t="array" ref="F66">IFERROR(0.01*_xlfn.IFS(
INDEX(FixtureTicker!$B$24:$AM$43, MATCH($B66, FixtureTicker!$A$24:$A$43, 0), PlayerForm!$X$5)="H",
_xlfn.XLOOKUP($E66, PlayerForm!$D$3:$D$394, PlayerForm!$Q$3:$Q$394)*
_xlfn.XLOOKUP(
INDEX(FixtureTicker!$B$3:$AM$22, MATCH($B66, FixtureTicker!$A$3:$A$22,0), PlayerForm!$X$5),
 TeamForm!$B$4:$B$23, TeamForm!$AD$4:$AD$23),
INDEX(FixtureTicker!$B$24:$AM$43, MATCH($B66, FixtureTicker!$A$24:$A$43,0), PlayerForm!$X$5)="A",
_xlfn.XLOOKUP($E66, PlayerForm!$D$3:$D$394, PlayerForm!$R$3:$R$394)*
_xlfn.XLOOKUP(
INDEX(FixtureTicker!$B$3:$AM$22, MATCH($B66, FixtureTicker!$A$3:$A$22,0), PlayerForm!$X$5),
 TeamForm!$B$4:$B$23, TeamForm!$AB$4:$AB$23),
INDEX(FixtureTicker!$B$24:$AM$43, MATCH($B66, FixtureTicker!$A$24:$A$43,0), PlayerForm!$X$5)="BLANK",
0),0)</f>
        <v>5.6079162068778396</v>
      </c>
      <c r="G66" s="163" cm="1">
        <f t="array" ref="G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
),0)</f>
        <v>13.993660441678681</v>
      </c>
      <c r="H66" s="163" cm="1">
        <f t="array" ref="H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),
_xlfn.IFS(
INDEX(FixtureTicker!$B$24:$AM$43, MATCH($B66, FixtureTicker!$A$24:$A$43), PlayerForm!$X$5+2)="H",
_xlfn.XLOOKUP($E66, PlayerForm!$D$3:$D$394, PlayerForm!$Q$3:$Q$394)*
_xlfn.XLOOKUP(
INDEX(FixtureTicker!$B$3:$AM$22, MATCH($B66, FixtureTicker!$A$3:$A$22), PlayerForm!$X$5+2),
 TeamForm!$B$4:$B$23, TeamForm!$AD$4:$AD$23),
INDEX(FixtureTicker!$B$24:$AM$43, MATCH($B66, FixtureTicker!$A$24:$A$43), PlayerForm!$X$5+2)="A",
_xlfn.XLOOKUP($E66, PlayerForm!$D$3:$D$394, PlayerForm!$R$3:$R$394)*
_xlfn.XLOOKUP(
INDEX(FixtureTicker!$B$3:$AM$22, MATCH($B66, FixtureTicker!$A$3:$A$22), PlayerForm!$X$5+2),
 TeamForm!$B$4:$B$23, TeamForm!$AB$4:$AB$23),
INDEX(FixtureTicker!$B$24:$AM$43, MATCH($B66, FixtureTicker!$A$24:$A$43), PlayerForm!$X$5+2)="BLANK",
0
),
_xlfn.IFS(
INDEX(FixtureTicker!$B$24:$AM$43, MATCH($B66, FixtureTicker!$A$24:$A$43), PlayerForm!$X$5+3)="H",
_xlfn.XLOOKUP($E66, PlayerForm!$D$3:$D$394, PlayerForm!$Q$3:$Q$394)*
_xlfn.XLOOKUP(
INDEX(FixtureTicker!$B$3:$AM$22, MATCH($B66, FixtureTicker!$A$3:$A$22), PlayerForm!$X$5+3),
 TeamForm!$B$4:$B$23, TeamForm!$AD$4:$AD$23),
INDEX(FixtureTicker!$B$24:$AM$43, MATCH($B66, FixtureTicker!$A$24:$A$43), PlayerForm!$X$5+3)="A",
_xlfn.XLOOKUP($E66, PlayerForm!$D$3:$D$394, PlayerForm!$R$3:$R$394)*
_xlfn.XLOOKUP(
INDEX(FixtureTicker!$B$3:$AM$22, MATCH($B66, FixtureTicker!$A$3:$A$22), PlayerForm!$X$5+3),
 TeamForm!$B$4:$B$23, TeamForm!$AB$4:$AB$23),
INDEX(FixtureTicker!$B$24:$AM$43, MATCH($B66, FixtureTicker!$A$24:$A$43), PlayerForm!$X$5+3)="BLANK",
0
)
),0)</f>
        <v>36.10164262120896</v>
      </c>
      <c r="I66" s="163" cm="1">
        <f t="array" ref="I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),
_xlfn.IFS(
INDEX(FixtureTicker!$B$24:$AM$43, MATCH($B66, FixtureTicker!$A$24:$A$43), PlayerForm!$X$5+2)="H",
_xlfn.XLOOKUP($E66, PlayerForm!$D$3:$D$394, PlayerForm!$Q$3:$Q$394)*
_xlfn.XLOOKUP(
INDEX(FixtureTicker!$B$3:$AM$22, MATCH($B66, FixtureTicker!$A$3:$A$22), PlayerForm!$X$5+2),
 TeamForm!$B$4:$B$23, TeamForm!$AD$4:$AD$23),
INDEX(FixtureTicker!$B$24:$AM$43, MATCH($B66, FixtureTicker!$A$24:$A$43), PlayerForm!$X$5+2)="A",
_xlfn.XLOOKUP($E66, PlayerForm!$D$3:$D$394, PlayerForm!$R$3:$R$394)*
_xlfn.XLOOKUP(
INDEX(FixtureTicker!$B$3:$AM$22, MATCH($B66, FixtureTicker!$A$3:$A$22), PlayerForm!$X$5+2),
 TeamForm!$B$4:$B$23, TeamForm!$AB$4:$AB$23),
INDEX(FixtureTicker!$B$24:$AM$43, MATCH($B66, FixtureTicker!$A$24:$A$43), PlayerForm!$X$5+2)="BLANK",
0
),
_xlfn.IFS(
INDEX(FixtureTicker!$B$24:$AM$43, MATCH($B66, FixtureTicker!$A$24:$A$43), PlayerForm!$X$5+3)="H",
_xlfn.XLOOKUP($E66, PlayerForm!$D$3:$D$394, PlayerForm!$Q$3:$Q$394)*
_xlfn.XLOOKUP(
INDEX(FixtureTicker!$B$3:$AM$22, MATCH($B66, FixtureTicker!$A$3:$A$22), PlayerForm!$X$5+3),
 TeamForm!$B$4:$B$23, TeamForm!$AD$4:$AD$23),
INDEX(FixtureTicker!$B$24:$AM$43, MATCH($B66, FixtureTicker!$A$24:$A$43), PlayerForm!$X$5+3)="A",
_xlfn.XLOOKUP($E66, PlayerForm!$D$3:$D$394, PlayerForm!$R$3:$R$394)*
_xlfn.XLOOKUP(
INDEX(FixtureTicker!$B$3:$AM$22, MATCH($B66, FixtureTicker!$A$3:$A$22), PlayerForm!$X$5+3),
 TeamForm!$B$4:$B$23, TeamForm!$AB$4:$AB$23),
INDEX(FixtureTicker!$B$24:$AM$43, MATCH($B66, FixtureTicker!$A$24:$A$43), PlayerForm!$X$5+3)="BLANK",
0
),
_xlfn.IFS(
INDEX(FixtureTicker!$B$24:$AM$43, MATCH($B66, FixtureTicker!$A$24:$A$43), PlayerForm!$X$5+4)="H",
_xlfn.XLOOKUP($E66, PlayerForm!$D$3:$D$394, PlayerForm!$Q$3:$Q$394)*
_xlfn.XLOOKUP(
INDEX(FixtureTicker!$B$3:$AM$22, MATCH($B66, FixtureTicker!$A$3:$A$22), PlayerForm!$X$5+4),
 TeamForm!$B$4:$B$23, TeamForm!$AD$4:$AD$23),
INDEX(FixtureTicker!$B$24:$AM$43, MATCH($B66, FixtureTicker!$A$24:$A$43), PlayerForm!$X$5+4)="A",
_xlfn.XLOOKUP($E66, PlayerForm!$D$3:$D$394, PlayerForm!$R$3:$R$394)*
_xlfn.XLOOKUP(
INDEX(FixtureTicker!$B$3:$AM$22, MATCH($B66, FixtureTicker!$A$3:$A$22), PlayerForm!$X$5+4),
 TeamForm!$B$4:$B$23, TeamForm!$AB$4:$AB$23),
INDEX(FixtureTicker!$B$24:$AM$43, MATCH($B66, FixtureTicker!$A$24:$A$43), PlayerForm!$X$5+4)="BLANK",
0
),
_xlfn.IFS(
INDEX(FixtureTicker!$B$24:$AM$43, MATCH($B66, FixtureTicker!$A$24:$A$43), PlayerForm!$X$5+5)="H",
_xlfn.XLOOKUP($E66, PlayerForm!$D$3:$D$394, PlayerForm!$Q$3:$Q$394)*
_xlfn.XLOOKUP(
INDEX(FixtureTicker!$B$3:$AM$22, MATCH($B66, FixtureTicker!$A$3:$A$22), PlayerForm!$X$5+5),
 TeamForm!$B$4:$B$23, TeamForm!$AD$4:$AD$23),
INDEX(FixtureTicker!$B$24:$AM$43, MATCH($B66, FixtureTicker!$A$24:$A$43), PlayerForm!$X$5+5)="A",
_xlfn.XLOOKUP($E66, PlayerForm!$D$3:$D$394, PlayerForm!$R$3:$R$394)*
_xlfn.XLOOKUP(
INDEX(FixtureTicker!$B$3:$AM$22, MATCH($B66, FixtureTicker!$A$3:$A$22), PlayerForm!$X$5+5),
 TeamForm!$B$4:$B$23, TeamForm!$AB$4:$AB$23),
INDEX(FixtureTicker!$B$24:$AM$43, MATCH($B66, FixtureTicker!$A$24:$A$43), PlayerForm!$X$5+5)="BLANK",
0
)
),0)</f>
        <v>47.407122243277655</v>
      </c>
      <c r="J66" s="163" cm="1">
        <f t="array" ref="J66">IFERROR(0.01*SUM(
_xlfn.IFS(
INDEX(FixtureTicker!$B$24:$AM$43, MATCH($B66, FixtureTicker!$A$24:$A$43), PlayerForm!$X$5)="H",
_xlfn.XLOOKUP($E66, PlayerForm!$D$3:$D$394, PlayerForm!$Q$3:$Q$394)*
_xlfn.XLOOKUP(
INDEX(FixtureTicker!$B$3:$AM$22, MATCH($B66, FixtureTicker!$A$3:$A$22), PlayerForm!$X$5),
 TeamForm!$B$4:$B$23, TeamForm!$AD$4:$AD$23),
INDEX(FixtureTicker!$B$24:$AM$43, MATCH($B66, FixtureTicker!$A$24:$A$43), PlayerForm!$X$5)="A",
_xlfn.XLOOKUP($E66, PlayerForm!$D$3:$D$394, PlayerForm!$R$3:$R$394)*
_xlfn.XLOOKUP(
INDEX(FixtureTicker!$B$3:$AM$22, MATCH($B66, FixtureTicker!$A$3:$A$22), PlayerForm!$X$5),
 TeamForm!$B$4:$B$23, TeamForm!$AB$4:$AB$23),
INDEX(FixtureTicker!$B$24:$AM$43, MATCH($B66, FixtureTicker!$A$24:$A$43), PlayerForm!$X$5)="BLANK",
0
),
_xlfn.IFS(
INDEX(FixtureTicker!$B$24:$AM$43, MATCH($B66, FixtureTicker!$A$24:$A$43), PlayerForm!$X$5+1)="H",
_xlfn.XLOOKUP($E66, PlayerForm!$D$3:$D$394, PlayerForm!$Q$3:$Q$394)*
_xlfn.XLOOKUP(
INDEX(FixtureTicker!$B$3:$AM$22, MATCH($B66, FixtureTicker!$A$3:$A$22), PlayerForm!$X$5+1),
 TeamForm!$B$4:$B$23, TeamForm!$AD$4:$AD$23),
INDEX(FixtureTicker!$B$24:$AM$43, MATCH($B66, FixtureTicker!$A$24:$A$43), PlayerForm!$X$5+1)="A",
_xlfn.XLOOKUP($E66, PlayerForm!$D$3:$D$394, PlayerForm!$R$3:$R$394)*
_xlfn.XLOOKUP(
INDEX(FixtureTicker!$B$3:$AM$22, MATCH($B66, FixtureTicker!$A$3:$A$22), PlayerForm!$X$5+1),
 TeamForm!$B$4:$B$23, TeamForm!$AB$4:$AB$23),
INDEX(FixtureTicker!$B$24:$AM$43, MATCH($B66, FixtureTicker!$A$24:$A$43), PlayerForm!$X$5+1)="BLANK",
0
),
_xlfn.IFS(
INDEX(FixtureTicker!$B$24:$AM$43, MATCH($B66, FixtureTicker!$A$24:$A$43), PlayerForm!$X$5+2)="H",
_xlfn.XLOOKUP($E66, PlayerForm!$D$3:$D$394, PlayerForm!$Q$3:$Q$394)*
_xlfn.XLOOKUP(
INDEX(FixtureTicker!$B$3:$AM$22, MATCH($B66, FixtureTicker!$A$3:$A$22), PlayerForm!$X$5+2),
 TeamForm!$B$4:$B$23, TeamForm!$AD$4:$AD$23),
INDEX(FixtureTicker!$B$24:$AM$43, MATCH($B66, FixtureTicker!$A$24:$A$43), PlayerForm!$X$5+2)="A",
_xlfn.XLOOKUP($E66, PlayerForm!$D$3:$D$394, PlayerForm!$R$3:$R$394)*
_xlfn.XLOOKUP(
INDEX(FixtureTicker!$B$3:$AM$22, MATCH($B66, FixtureTicker!$A$3:$A$22), PlayerForm!$X$5+2),
 TeamForm!$B$4:$B$23, TeamForm!$AB$4:$AB$23),
INDEX(FixtureTicker!$B$24:$AM$43, MATCH($B66, FixtureTicker!$A$24:$A$43), PlayerForm!$X$5+2)="BLANK",
0
),
_xlfn.IFS(
INDEX(FixtureTicker!$B$24:$AM$43, MATCH($B66, FixtureTicker!$A$24:$A$43), PlayerForm!$X$5+3)="H",
_xlfn.XLOOKUP($E66, PlayerForm!$D$3:$D$394, PlayerForm!$Q$3:$Q$394)*
_xlfn.XLOOKUP(
INDEX(FixtureTicker!$B$3:$AM$22, MATCH($B66, FixtureTicker!$A$3:$A$22), PlayerForm!$X$5+3),
 TeamForm!$B$4:$B$23, TeamForm!$AD$4:$AD$23),
INDEX(FixtureTicker!$B$24:$AM$43, MATCH($B66, FixtureTicker!$A$24:$A$43), PlayerForm!$X$5+3)="A",
_xlfn.XLOOKUP($E66, PlayerForm!$D$3:$D$394, PlayerForm!$R$3:$R$394)*
_xlfn.XLOOKUP(
INDEX(FixtureTicker!$B$3:$AM$22, MATCH($B66, FixtureTicker!$A$3:$A$22), PlayerForm!$X$5+3),
 TeamForm!$B$4:$B$23, TeamForm!$AB$4:$AB$23),
INDEX(FixtureTicker!$B$24:$AM$43, MATCH($B66, FixtureTicker!$A$24:$A$43), PlayerForm!$X$5+3)="BLANK",
0
),
_xlfn.IFS(
INDEX(FixtureTicker!$B$24:$AM$43, MATCH($B66, FixtureTicker!$A$24:$A$43), PlayerForm!$X$5+4)="H",
_xlfn.XLOOKUP($E66, PlayerForm!$D$3:$D$394, PlayerForm!$Q$3:$Q$394)*
_xlfn.XLOOKUP(
INDEX(FixtureTicker!$B$3:$AM$22, MATCH($B66, FixtureTicker!$A$3:$A$22), PlayerForm!$X$5+4),
 TeamForm!$B$4:$B$23, TeamForm!$AD$4:$AD$23),
INDEX(FixtureTicker!$B$24:$AM$43, MATCH($B66, FixtureTicker!$A$24:$A$43), PlayerForm!$X$5+4)="A",
_xlfn.XLOOKUP($E66, PlayerForm!$D$3:$D$394, PlayerForm!$R$3:$R$394)*
_xlfn.XLOOKUP(
INDEX(FixtureTicker!$B$3:$AM$22, MATCH($B66, FixtureTicker!$A$3:$A$22), PlayerForm!$X$5+4),
 TeamForm!$B$4:$B$23, TeamForm!$AB$4:$AB$23),
INDEX(FixtureTicker!$B$24:$AM$43, MATCH($B66, FixtureTicker!$A$24:$A$43), PlayerForm!$X$5+4)="BLANK",
0
),
_xlfn.IFS(
INDEX(FixtureTicker!$B$24:$AM$43, MATCH($B66, FixtureTicker!$A$24:$A$43), PlayerForm!$X$5+5)="H",
_xlfn.XLOOKUP($E66, PlayerForm!$D$3:$D$394, PlayerForm!$Q$3:$Q$394)*
_xlfn.XLOOKUP(
INDEX(FixtureTicker!$B$3:$AM$22, MATCH($B66, FixtureTicker!$A$3:$A$22), PlayerForm!$X$5+5),
 TeamForm!$B$4:$B$23, TeamForm!$AD$4:$AD$23),
INDEX(FixtureTicker!$B$24:$AM$43, MATCH($B66, FixtureTicker!$A$24:$A$43), PlayerForm!$X$5+5)="A",
_xlfn.XLOOKUP($E66, PlayerForm!$D$3:$D$394, PlayerForm!$R$3:$R$394)*
_xlfn.XLOOKUP(
INDEX(FixtureTicker!$B$3:$AM$22, MATCH($B66, FixtureTicker!$A$3:$A$22), PlayerForm!$X$5+5),
 TeamForm!$B$4:$B$23, TeamForm!$AB$4:$AB$23),
INDEX(FixtureTicker!$B$24:$AM$43, MATCH($B66, FixtureTicker!$A$24:$A$43), PlayerForm!$X$5+5)="BLANK",
0
),
_xlfn.IFS(
INDEX(FixtureTicker!$B$24:$AM$43, MATCH($B66, FixtureTicker!$A$24:$A$43), PlayerForm!$X$5+6)="H",
_xlfn.XLOOKUP($E66, PlayerForm!$D$3:$D$394, PlayerForm!$Q$3:$Q$394)*
_xlfn.XLOOKUP(
INDEX(FixtureTicker!$B$3:$AM$22, MATCH($B66, FixtureTicker!$A$3:$A$22), PlayerForm!$X$5+6),
 TeamForm!$B$4:$B$23, TeamForm!$AD$4:$AD$23),
INDEX(FixtureTicker!$B$24:$AM$43, MATCH($B66, FixtureTicker!$A$24:$A$43), PlayerForm!$X$5+6)="A",
_xlfn.XLOOKUP($E66, PlayerForm!$D$3:$D$394, PlayerForm!$R$3:$R$394)*
_xlfn.XLOOKUP(
INDEX(FixtureTicker!$B$3:$AM$22, MATCH($B66, FixtureTicker!$A$3:$A$22), PlayerForm!$X$5+6),
 TeamForm!$B$4:$B$23, TeamForm!$AB$4:$AB$23),
INDEX(FixtureTicker!$B$24:$AM$43, MATCH($B66, FixtureTicker!$A$24:$A$43), PlayerForm!$X$5+6)="BLANK",
0
),
_xlfn.IFS(
INDEX(FixtureTicker!$B$24:$AM$43, MATCH($B66, FixtureTicker!$A$24:$A$43), PlayerForm!$X$5+7)="H",
_xlfn.XLOOKUP($E66, PlayerForm!$D$3:$D$394, PlayerForm!$Q$3:$Q$394)*
_xlfn.XLOOKUP(
INDEX(FixtureTicker!$B$3:$AM$22, MATCH($B66, FixtureTicker!$A$3:$A$22), PlayerForm!$X$5+7),
 TeamForm!$B$4:$B$23, TeamForm!$AD$4:$AD$23),
INDEX(FixtureTicker!$B$24:$AM$43, MATCH($B66, FixtureTicker!$A$24:$A$43), PlayerForm!$X$5+7)="A",
_xlfn.XLOOKUP($E66, PlayerForm!$D$3:$D$394, PlayerForm!$R$3:$R$394)*
_xlfn.XLOOKUP(
INDEX(FixtureTicker!$B$3:$AM$22, MATCH($B66, FixtureTicker!$A$3:$A$22), PlayerForm!$X$5+7),
 TeamForm!$B$4:$B$23, TeamForm!$AB$4:$AB$23),
INDEX(FixtureTicker!$B$24:$AM$43, MATCH($B66, FixtureTicker!$A$24:$A$43), PlayerForm!$X$5+7)="BLANK",
0
)
),0)</f>
        <v>68.929624897855788</v>
      </c>
    </row>
    <row r="67" spans="1:10">
      <c r="A67" s="55">
        <v>67</v>
      </c>
      <c r="B67" s="55" t="str">
        <f>_xlfn.XLOOKUP($A67, PlayerData!$B$3:$B$394, PlayerData!C$3:C$394)</f>
        <v>TOT</v>
      </c>
      <c r="C67" s="55" t="str">
        <f>_xlfn.XLOOKUP($A67, PlayerData!$B$3:$B$394, PlayerData!D$3:D$394)</f>
        <v>M</v>
      </c>
      <c r="D67" s="55">
        <f>_xlfn.XLOOKUP($A67, PlayerData!$B:$B, PlayerData!F:F,,,-1)</f>
        <v>7.5</v>
      </c>
      <c r="E67" s="31" t="str">
        <f>_xlfn.XLOOKUP($A67, PlayerData!$B$3:$B$394, PlayerData!E$3:E$394)</f>
        <v>Bergwijn</v>
      </c>
      <c r="F67" s="164" cm="1">
        <f t="array" ref="F67">IFERROR(0.01*_xlfn.IFS(
INDEX(FixtureTicker!$B$24:$AM$43, MATCH($B67, FixtureTicker!$A$24:$A$43, 0), PlayerForm!$X$5)="H",
_xlfn.XLOOKUP($E67, PlayerForm!$D$3:$D$394, PlayerForm!$Q$3:$Q$394)*
_xlfn.XLOOKUP(
INDEX(FixtureTicker!$B$3:$AM$22, MATCH($B67, FixtureTicker!$A$3:$A$22,0), PlayerForm!$X$5),
 TeamForm!$B$4:$B$23, TeamForm!$AD$4:$AD$23),
INDEX(FixtureTicker!$B$24:$AM$43, MATCH($B67, FixtureTicker!$A$24:$A$43,0), PlayerForm!$X$5)="A",
_xlfn.XLOOKUP($E67, PlayerForm!$D$3:$D$394, PlayerForm!$R$3:$R$394)*
_xlfn.XLOOKUP(
INDEX(FixtureTicker!$B$3:$AM$22, MATCH($B67, FixtureTicker!$A$3:$A$22,0), PlayerForm!$X$5),
 TeamForm!$B$4:$B$23, TeamForm!$AB$4:$AB$23),
INDEX(FixtureTicker!$B$24:$AM$43, MATCH($B67, FixtureTicker!$A$24:$A$43,0), PlayerForm!$X$5)="BLANK",
0),0)</f>
        <v>8.8594487410617653</v>
      </c>
      <c r="G67" s="163" cm="1">
        <f t="array" ref="G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
),0)</f>
        <v>11.912647564806367</v>
      </c>
      <c r="H67" s="163" cm="1">
        <f t="array" ref="H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),
_xlfn.IFS(
INDEX(FixtureTicker!$B$24:$AM$43, MATCH($B67, FixtureTicker!$A$24:$A$43), PlayerForm!$X$5+2)="H",
_xlfn.XLOOKUP($E67, PlayerForm!$D$3:$D$394, PlayerForm!$Q$3:$Q$394)*
_xlfn.XLOOKUP(
INDEX(FixtureTicker!$B$3:$AM$22, MATCH($B67, FixtureTicker!$A$3:$A$22), PlayerForm!$X$5+2),
 TeamForm!$B$4:$B$23, TeamForm!$AD$4:$AD$23),
INDEX(FixtureTicker!$B$24:$AM$43, MATCH($B67, FixtureTicker!$A$24:$A$43), PlayerForm!$X$5+2)="A",
_xlfn.XLOOKUP($E67, PlayerForm!$D$3:$D$394, PlayerForm!$R$3:$R$394)*
_xlfn.XLOOKUP(
INDEX(FixtureTicker!$B$3:$AM$22, MATCH($B67, FixtureTicker!$A$3:$A$22), PlayerForm!$X$5+2),
 TeamForm!$B$4:$B$23, TeamForm!$AB$4:$AB$23),
INDEX(FixtureTicker!$B$24:$AM$43, MATCH($B67, FixtureTicker!$A$24:$A$43), PlayerForm!$X$5+2)="BLANK",
0
),
_xlfn.IFS(
INDEX(FixtureTicker!$B$24:$AM$43, MATCH($B67, FixtureTicker!$A$24:$A$43), PlayerForm!$X$5+3)="H",
_xlfn.XLOOKUP($E67, PlayerForm!$D$3:$D$394, PlayerForm!$Q$3:$Q$394)*
_xlfn.XLOOKUP(
INDEX(FixtureTicker!$B$3:$AM$22, MATCH($B67, FixtureTicker!$A$3:$A$22), PlayerForm!$X$5+3),
 TeamForm!$B$4:$B$23, TeamForm!$AD$4:$AD$23),
INDEX(FixtureTicker!$B$24:$AM$43, MATCH($B67, FixtureTicker!$A$24:$A$43), PlayerForm!$X$5+3)="A",
_xlfn.XLOOKUP($E67, PlayerForm!$D$3:$D$394, PlayerForm!$R$3:$R$394)*
_xlfn.XLOOKUP(
INDEX(FixtureTicker!$B$3:$AM$22, MATCH($B67, FixtureTicker!$A$3:$A$22), PlayerForm!$X$5+3),
 TeamForm!$B$4:$B$23, TeamForm!$AB$4:$AB$23),
INDEX(FixtureTicker!$B$24:$AM$43, MATCH($B67, FixtureTicker!$A$24:$A$43), PlayerForm!$X$5+3)="BLANK",
0
)
),0)</f>
        <v>28.520789028159214</v>
      </c>
      <c r="I67" s="163" cm="1">
        <f t="array" ref="I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),
_xlfn.IFS(
INDEX(FixtureTicker!$B$24:$AM$43, MATCH($B67, FixtureTicker!$A$24:$A$43), PlayerForm!$X$5+2)="H",
_xlfn.XLOOKUP($E67, PlayerForm!$D$3:$D$394, PlayerForm!$Q$3:$Q$394)*
_xlfn.XLOOKUP(
INDEX(FixtureTicker!$B$3:$AM$22, MATCH($B67, FixtureTicker!$A$3:$A$22), PlayerForm!$X$5+2),
 TeamForm!$B$4:$B$23, TeamForm!$AD$4:$AD$23),
INDEX(FixtureTicker!$B$24:$AM$43, MATCH($B67, FixtureTicker!$A$24:$A$43), PlayerForm!$X$5+2)="A",
_xlfn.XLOOKUP($E67, PlayerForm!$D$3:$D$394, PlayerForm!$R$3:$R$394)*
_xlfn.XLOOKUP(
INDEX(FixtureTicker!$B$3:$AM$22, MATCH($B67, FixtureTicker!$A$3:$A$22), PlayerForm!$X$5+2),
 TeamForm!$B$4:$B$23, TeamForm!$AB$4:$AB$23),
INDEX(FixtureTicker!$B$24:$AM$43, MATCH($B67, FixtureTicker!$A$24:$A$43), PlayerForm!$X$5+2)="BLANK",
0
),
_xlfn.IFS(
INDEX(FixtureTicker!$B$24:$AM$43, MATCH($B67, FixtureTicker!$A$24:$A$43), PlayerForm!$X$5+3)="H",
_xlfn.XLOOKUP($E67, PlayerForm!$D$3:$D$394, PlayerForm!$Q$3:$Q$394)*
_xlfn.XLOOKUP(
INDEX(FixtureTicker!$B$3:$AM$22, MATCH($B67, FixtureTicker!$A$3:$A$22), PlayerForm!$X$5+3),
 TeamForm!$B$4:$B$23, TeamForm!$AD$4:$AD$23),
INDEX(FixtureTicker!$B$24:$AM$43, MATCH($B67, FixtureTicker!$A$24:$A$43), PlayerForm!$X$5+3)="A",
_xlfn.XLOOKUP($E67, PlayerForm!$D$3:$D$394, PlayerForm!$R$3:$R$394)*
_xlfn.XLOOKUP(
INDEX(FixtureTicker!$B$3:$AM$22, MATCH($B67, FixtureTicker!$A$3:$A$22), PlayerForm!$X$5+3),
 TeamForm!$B$4:$B$23, TeamForm!$AB$4:$AB$23),
INDEX(FixtureTicker!$B$24:$AM$43, MATCH($B67, FixtureTicker!$A$24:$A$43), PlayerForm!$X$5+3)="BLANK",
0
),
_xlfn.IFS(
INDEX(FixtureTicker!$B$24:$AM$43, MATCH($B67, FixtureTicker!$A$24:$A$43), PlayerForm!$X$5+4)="H",
_xlfn.XLOOKUP($E67, PlayerForm!$D$3:$D$394, PlayerForm!$Q$3:$Q$394)*
_xlfn.XLOOKUP(
INDEX(FixtureTicker!$B$3:$AM$22, MATCH($B67, FixtureTicker!$A$3:$A$22), PlayerForm!$X$5+4),
 TeamForm!$B$4:$B$23, TeamForm!$AD$4:$AD$23),
INDEX(FixtureTicker!$B$24:$AM$43, MATCH($B67, FixtureTicker!$A$24:$A$43), PlayerForm!$X$5+4)="A",
_xlfn.XLOOKUP($E67, PlayerForm!$D$3:$D$394, PlayerForm!$R$3:$R$394)*
_xlfn.XLOOKUP(
INDEX(FixtureTicker!$B$3:$AM$22, MATCH($B67, FixtureTicker!$A$3:$A$22), PlayerForm!$X$5+4),
 TeamForm!$B$4:$B$23, TeamForm!$AB$4:$AB$23),
INDEX(FixtureTicker!$B$24:$AM$43, MATCH($B67, FixtureTicker!$A$24:$A$43), PlayerForm!$X$5+4)="BLANK",
0
),
_xlfn.IFS(
INDEX(FixtureTicker!$B$24:$AM$43, MATCH($B67, FixtureTicker!$A$24:$A$43), PlayerForm!$X$5+5)="H",
_xlfn.XLOOKUP($E67, PlayerForm!$D$3:$D$394, PlayerForm!$Q$3:$Q$394)*
_xlfn.XLOOKUP(
INDEX(FixtureTicker!$B$3:$AM$22, MATCH($B67, FixtureTicker!$A$3:$A$22), PlayerForm!$X$5+5),
 TeamForm!$B$4:$B$23, TeamForm!$AD$4:$AD$23),
INDEX(FixtureTicker!$B$24:$AM$43, MATCH($B67, FixtureTicker!$A$24:$A$43), PlayerForm!$X$5+5)="A",
_xlfn.XLOOKUP($E67, PlayerForm!$D$3:$D$394, PlayerForm!$R$3:$R$394)*
_xlfn.XLOOKUP(
INDEX(FixtureTicker!$B$3:$AM$22, MATCH($B67, FixtureTicker!$A$3:$A$22), PlayerForm!$X$5+5),
 TeamForm!$B$4:$B$23, TeamForm!$AB$4:$AB$23),
INDEX(FixtureTicker!$B$24:$AM$43, MATCH($B67, FixtureTicker!$A$24:$A$43), PlayerForm!$X$5+5)="BLANK",
0
)
),0)</f>
        <v>45.916769221514315</v>
      </c>
      <c r="J67" s="163" cm="1">
        <f t="array" ref="J67">IFERROR(0.01*SUM(
_xlfn.IFS(
INDEX(FixtureTicker!$B$24:$AM$43, MATCH($B67, FixtureTicker!$A$24:$A$43), PlayerForm!$X$5)="H",
_xlfn.XLOOKUP($E67, PlayerForm!$D$3:$D$394, PlayerForm!$Q$3:$Q$394)*
_xlfn.XLOOKUP(
INDEX(FixtureTicker!$B$3:$AM$22, MATCH($B67, FixtureTicker!$A$3:$A$22), PlayerForm!$X$5),
 TeamForm!$B$4:$B$23, TeamForm!$AD$4:$AD$23),
INDEX(FixtureTicker!$B$24:$AM$43, MATCH($B67, FixtureTicker!$A$24:$A$43), PlayerForm!$X$5)="A",
_xlfn.XLOOKUP($E67, PlayerForm!$D$3:$D$394, PlayerForm!$R$3:$R$394)*
_xlfn.XLOOKUP(
INDEX(FixtureTicker!$B$3:$AM$22, MATCH($B67, FixtureTicker!$A$3:$A$22), PlayerForm!$X$5),
 TeamForm!$B$4:$B$23, TeamForm!$AB$4:$AB$23),
INDEX(FixtureTicker!$B$24:$AM$43, MATCH($B67, FixtureTicker!$A$24:$A$43), PlayerForm!$X$5)="BLANK",
0
),
_xlfn.IFS(
INDEX(FixtureTicker!$B$24:$AM$43, MATCH($B67, FixtureTicker!$A$24:$A$43), PlayerForm!$X$5+1)="H",
_xlfn.XLOOKUP($E67, PlayerForm!$D$3:$D$394, PlayerForm!$Q$3:$Q$394)*
_xlfn.XLOOKUP(
INDEX(FixtureTicker!$B$3:$AM$22, MATCH($B67, FixtureTicker!$A$3:$A$22), PlayerForm!$X$5+1),
 TeamForm!$B$4:$B$23, TeamForm!$AD$4:$AD$23),
INDEX(FixtureTicker!$B$24:$AM$43, MATCH($B67, FixtureTicker!$A$24:$A$43), PlayerForm!$X$5+1)="A",
_xlfn.XLOOKUP($E67, PlayerForm!$D$3:$D$394, PlayerForm!$R$3:$R$394)*
_xlfn.XLOOKUP(
INDEX(FixtureTicker!$B$3:$AM$22, MATCH($B67, FixtureTicker!$A$3:$A$22), PlayerForm!$X$5+1),
 TeamForm!$B$4:$B$23, TeamForm!$AB$4:$AB$23),
INDEX(FixtureTicker!$B$24:$AM$43, MATCH($B67, FixtureTicker!$A$24:$A$43), PlayerForm!$X$5+1)="BLANK",
0
),
_xlfn.IFS(
INDEX(FixtureTicker!$B$24:$AM$43, MATCH($B67, FixtureTicker!$A$24:$A$43), PlayerForm!$X$5+2)="H",
_xlfn.XLOOKUP($E67, PlayerForm!$D$3:$D$394, PlayerForm!$Q$3:$Q$394)*
_xlfn.XLOOKUP(
INDEX(FixtureTicker!$B$3:$AM$22, MATCH($B67, FixtureTicker!$A$3:$A$22), PlayerForm!$X$5+2),
 TeamForm!$B$4:$B$23, TeamForm!$AD$4:$AD$23),
INDEX(FixtureTicker!$B$24:$AM$43, MATCH($B67, FixtureTicker!$A$24:$A$43), PlayerForm!$X$5+2)="A",
_xlfn.XLOOKUP($E67, PlayerForm!$D$3:$D$394, PlayerForm!$R$3:$R$394)*
_xlfn.XLOOKUP(
INDEX(FixtureTicker!$B$3:$AM$22, MATCH($B67, FixtureTicker!$A$3:$A$22), PlayerForm!$X$5+2),
 TeamForm!$B$4:$B$23, TeamForm!$AB$4:$AB$23),
INDEX(FixtureTicker!$B$24:$AM$43, MATCH($B67, FixtureTicker!$A$24:$A$43), PlayerForm!$X$5+2)="BLANK",
0
),
_xlfn.IFS(
INDEX(FixtureTicker!$B$24:$AM$43, MATCH($B67, FixtureTicker!$A$24:$A$43), PlayerForm!$X$5+3)="H",
_xlfn.XLOOKUP($E67, PlayerForm!$D$3:$D$394, PlayerForm!$Q$3:$Q$394)*
_xlfn.XLOOKUP(
INDEX(FixtureTicker!$B$3:$AM$22, MATCH($B67, FixtureTicker!$A$3:$A$22), PlayerForm!$X$5+3),
 TeamForm!$B$4:$B$23, TeamForm!$AD$4:$AD$23),
INDEX(FixtureTicker!$B$24:$AM$43, MATCH($B67, FixtureTicker!$A$24:$A$43), PlayerForm!$X$5+3)="A",
_xlfn.XLOOKUP($E67, PlayerForm!$D$3:$D$394, PlayerForm!$R$3:$R$394)*
_xlfn.XLOOKUP(
INDEX(FixtureTicker!$B$3:$AM$22, MATCH($B67, FixtureTicker!$A$3:$A$22), PlayerForm!$X$5+3),
 TeamForm!$B$4:$B$23, TeamForm!$AB$4:$AB$23),
INDEX(FixtureTicker!$B$24:$AM$43, MATCH($B67, FixtureTicker!$A$24:$A$43), PlayerForm!$X$5+3)="BLANK",
0
),
_xlfn.IFS(
INDEX(FixtureTicker!$B$24:$AM$43, MATCH($B67, FixtureTicker!$A$24:$A$43), PlayerForm!$X$5+4)="H",
_xlfn.XLOOKUP($E67, PlayerForm!$D$3:$D$394, PlayerForm!$Q$3:$Q$394)*
_xlfn.XLOOKUP(
INDEX(FixtureTicker!$B$3:$AM$22, MATCH($B67, FixtureTicker!$A$3:$A$22), PlayerForm!$X$5+4),
 TeamForm!$B$4:$B$23, TeamForm!$AD$4:$AD$23),
INDEX(FixtureTicker!$B$24:$AM$43, MATCH($B67, FixtureTicker!$A$24:$A$43), PlayerForm!$X$5+4)="A",
_xlfn.XLOOKUP($E67, PlayerForm!$D$3:$D$394, PlayerForm!$R$3:$R$394)*
_xlfn.XLOOKUP(
INDEX(FixtureTicker!$B$3:$AM$22, MATCH($B67, FixtureTicker!$A$3:$A$22), PlayerForm!$X$5+4),
 TeamForm!$B$4:$B$23, TeamForm!$AB$4:$AB$23),
INDEX(FixtureTicker!$B$24:$AM$43, MATCH($B67, FixtureTicker!$A$24:$A$43), PlayerForm!$X$5+4)="BLANK",
0
),
_xlfn.IFS(
INDEX(FixtureTicker!$B$24:$AM$43, MATCH($B67, FixtureTicker!$A$24:$A$43), PlayerForm!$X$5+5)="H",
_xlfn.XLOOKUP($E67, PlayerForm!$D$3:$D$394, PlayerForm!$Q$3:$Q$394)*
_xlfn.XLOOKUP(
INDEX(FixtureTicker!$B$3:$AM$22, MATCH($B67, FixtureTicker!$A$3:$A$22), PlayerForm!$X$5+5),
 TeamForm!$B$4:$B$23, TeamForm!$AD$4:$AD$23),
INDEX(FixtureTicker!$B$24:$AM$43, MATCH($B67, FixtureTicker!$A$24:$A$43), PlayerForm!$X$5+5)="A",
_xlfn.XLOOKUP($E67, PlayerForm!$D$3:$D$394, PlayerForm!$R$3:$R$394)*
_xlfn.XLOOKUP(
INDEX(FixtureTicker!$B$3:$AM$22, MATCH($B67, FixtureTicker!$A$3:$A$22), PlayerForm!$X$5+5),
 TeamForm!$B$4:$B$23, TeamForm!$AB$4:$AB$23),
INDEX(FixtureTicker!$B$24:$AM$43, MATCH($B67, FixtureTicker!$A$24:$A$43), PlayerForm!$X$5+5)="BLANK",
0
),
_xlfn.IFS(
INDEX(FixtureTicker!$B$24:$AM$43, MATCH($B67, FixtureTicker!$A$24:$A$43), PlayerForm!$X$5+6)="H",
_xlfn.XLOOKUP($E67, PlayerForm!$D$3:$D$394, PlayerForm!$Q$3:$Q$394)*
_xlfn.XLOOKUP(
INDEX(FixtureTicker!$B$3:$AM$22, MATCH($B67, FixtureTicker!$A$3:$A$22), PlayerForm!$X$5+6),
 TeamForm!$B$4:$B$23, TeamForm!$AD$4:$AD$23),
INDEX(FixtureTicker!$B$24:$AM$43, MATCH($B67, FixtureTicker!$A$24:$A$43), PlayerForm!$X$5+6)="A",
_xlfn.XLOOKUP($E67, PlayerForm!$D$3:$D$394, PlayerForm!$R$3:$R$394)*
_xlfn.XLOOKUP(
INDEX(FixtureTicker!$B$3:$AM$22, MATCH($B67, FixtureTicker!$A$3:$A$22), PlayerForm!$X$5+6),
 TeamForm!$B$4:$B$23, TeamForm!$AB$4:$AB$23),
INDEX(FixtureTicker!$B$24:$AM$43, MATCH($B67, FixtureTicker!$A$24:$A$43), PlayerForm!$X$5+6)="BLANK",
0
),
_xlfn.IFS(
INDEX(FixtureTicker!$B$24:$AM$43, MATCH($B67, FixtureTicker!$A$24:$A$43), PlayerForm!$X$5+7)="H",
_xlfn.XLOOKUP($E67, PlayerForm!$D$3:$D$394, PlayerForm!$Q$3:$Q$394)*
_xlfn.XLOOKUP(
INDEX(FixtureTicker!$B$3:$AM$22, MATCH($B67, FixtureTicker!$A$3:$A$22), PlayerForm!$X$5+7),
 TeamForm!$B$4:$B$23, TeamForm!$AD$4:$AD$23),
INDEX(FixtureTicker!$B$24:$AM$43, MATCH($B67, FixtureTicker!$A$24:$A$43), PlayerForm!$X$5+7)="A",
_xlfn.XLOOKUP($E67, PlayerForm!$D$3:$D$394, PlayerForm!$R$3:$R$394)*
_xlfn.XLOOKUP(
INDEX(FixtureTicker!$B$3:$AM$22, MATCH($B67, FixtureTicker!$A$3:$A$22), PlayerForm!$X$5+7),
 TeamForm!$B$4:$B$23, TeamForm!$AB$4:$AB$23),
INDEX(FixtureTicker!$B$24:$AM$43, MATCH($B67, FixtureTicker!$A$24:$A$43), PlayerForm!$X$5+7)="BLANK",
0
)
),0)</f>
        <v>59.474608685533461</v>
      </c>
    </row>
    <row r="68" spans="1:10">
      <c r="A68" s="55">
        <v>40</v>
      </c>
      <c r="B68" s="55" t="str">
        <f>_xlfn.XLOOKUP($A68, PlayerData!$B$3:$B$394, PlayerData!C$3:C$394)</f>
        <v>BHA</v>
      </c>
      <c r="C68" s="55" t="str">
        <f>_xlfn.XLOOKUP($A68, PlayerData!$B$3:$B$394, PlayerData!D$3:D$394)</f>
        <v>F</v>
      </c>
      <c r="D68" s="55">
        <f>_xlfn.XLOOKUP($A68, PlayerData!$B:$B, PlayerData!F:F,,,-1)</f>
        <v>5.5</v>
      </c>
      <c r="E68" s="31" t="str">
        <f>_xlfn.XLOOKUP($A68, PlayerData!$B$3:$B$394, PlayerData!E$3:E$394)</f>
        <v>Connolly</v>
      </c>
      <c r="F68" s="164" cm="1">
        <f t="array" ref="F68">IFERROR(0.01*_xlfn.IFS(
INDEX(FixtureTicker!$B$24:$AM$43, MATCH($B68, FixtureTicker!$A$24:$A$43, 0), PlayerForm!$X$5)="H",
_xlfn.XLOOKUP($E68, PlayerForm!$D$3:$D$394, PlayerForm!$Q$3:$Q$394)*
_xlfn.XLOOKUP(
INDEX(FixtureTicker!$B$3:$AM$22, MATCH($B68, FixtureTicker!$A$3:$A$22,0), PlayerForm!$X$5),
 TeamForm!$B$4:$B$23, TeamForm!$AD$4:$AD$23),
INDEX(FixtureTicker!$B$24:$AM$43, MATCH($B68, FixtureTicker!$A$24:$A$43,0), PlayerForm!$X$5)="A",
_xlfn.XLOOKUP($E68, PlayerForm!$D$3:$D$394, PlayerForm!$R$3:$R$394)*
_xlfn.XLOOKUP(
INDEX(FixtureTicker!$B$3:$AM$22, MATCH($B68, FixtureTicker!$A$3:$A$22,0), PlayerForm!$X$5),
 TeamForm!$B$4:$B$23, TeamForm!$AB$4:$AB$23),
INDEX(FixtureTicker!$B$24:$AM$43, MATCH($B68, FixtureTicker!$A$24:$A$43,0), PlayerForm!$X$5)="BLANK",
0),0)</f>
        <v>3.7702403376189415</v>
      </c>
      <c r="G68" s="163" cm="1">
        <f t="array" ref="G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
),0)</f>
        <v>17.77660193669362</v>
      </c>
      <c r="H68" s="163" cm="1">
        <f t="array" ref="H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),
_xlfn.IFS(
INDEX(FixtureTicker!$B$24:$AM$43, MATCH($B68, FixtureTicker!$A$24:$A$43), PlayerForm!$X$5+2)="H",
_xlfn.XLOOKUP($E68, PlayerForm!$D$3:$D$394, PlayerForm!$Q$3:$Q$394)*
_xlfn.XLOOKUP(
INDEX(FixtureTicker!$B$3:$AM$22, MATCH($B68, FixtureTicker!$A$3:$A$22), PlayerForm!$X$5+2),
 TeamForm!$B$4:$B$23, TeamForm!$AD$4:$AD$23),
INDEX(FixtureTicker!$B$24:$AM$43, MATCH($B68, FixtureTicker!$A$24:$A$43), PlayerForm!$X$5+2)="A",
_xlfn.XLOOKUP($E68, PlayerForm!$D$3:$D$394, PlayerForm!$R$3:$R$394)*
_xlfn.XLOOKUP(
INDEX(FixtureTicker!$B$3:$AM$22, MATCH($B68, FixtureTicker!$A$3:$A$22), PlayerForm!$X$5+2),
 TeamForm!$B$4:$B$23, TeamForm!$AB$4:$AB$23),
INDEX(FixtureTicker!$B$24:$AM$43, MATCH($B68, FixtureTicker!$A$24:$A$43), PlayerForm!$X$5+2)="BLANK",
0
),
_xlfn.IFS(
INDEX(FixtureTicker!$B$24:$AM$43, MATCH($B68, FixtureTicker!$A$24:$A$43), PlayerForm!$X$5+3)="H",
_xlfn.XLOOKUP($E68, PlayerForm!$D$3:$D$394, PlayerForm!$Q$3:$Q$394)*
_xlfn.XLOOKUP(
INDEX(FixtureTicker!$B$3:$AM$22, MATCH($B68, FixtureTicker!$A$3:$A$22), PlayerForm!$X$5+3),
 TeamForm!$B$4:$B$23, TeamForm!$AD$4:$AD$23),
INDEX(FixtureTicker!$B$24:$AM$43, MATCH($B68, FixtureTicker!$A$24:$A$43), PlayerForm!$X$5+3)="A",
_xlfn.XLOOKUP($E68, PlayerForm!$D$3:$D$394, PlayerForm!$R$3:$R$394)*
_xlfn.XLOOKUP(
INDEX(FixtureTicker!$B$3:$AM$22, MATCH($B68, FixtureTicker!$A$3:$A$22), PlayerForm!$X$5+3),
 TeamForm!$B$4:$B$23, TeamForm!$AB$4:$AB$23),
INDEX(FixtureTicker!$B$24:$AM$43, MATCH($B68, FixtureTicker!$A$24:$A$43), PlayerForm!$X$5+3)="BLANK",
0
)
),0)</f>
        <v>30.191309208699444</v>
      </c>
      <c r="I68" s="163" cm="1">
        <f t="array" ref="I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),
_xlfn.IFS(
INDEX(FixtureTicker!$B$24:$AM$43, MATCH($B68, FixtureTicker!$A$24:$A$43), PlayerForm!$X$5+2)="H",
_xlfn.XLOOKUP($E68, PlayerForm!$D$3:$D$394, PlayerForm!$Q$3:$Q$394)*
_xlfn.XLOOKUP(
INDEX(FixtureTicker!$B$3:$AM$22, MATCH($B68, FixtureTicker!$A$3:$A$22), PlayerForm!$X$5+2),
 TeamForm!$B$4:$B$23, TeamForm!$AD$4:$AD$23),
INDEX(FixtureTicker!$B$24:$AM$43, MATCH($B68, FixtureTicker!$A$24:$A$43), PlayerForm!$X$5+2)="A",
_xlfn.XLOOKUP($E68, PlayerForm!$D$3:$D$394, PlayerForm!$R$3:$R$394)*
_xlfn.XLOOKUP(
INDEX(FixtureTicker!$B$3:$AM$22, MATCH($B68, FixtureTicker!$A$3:$A$22), PlayerForm!$X$5+2),
 TeamForm!$B$4:$B$23, TeamForm!$AB$4:$AB$23),
INDEX(FixtureTicker!$B$24:$AM$43, MATCH($B68, FixtureTicker!$A$24:$A$43), PlayerForm!$X$5+2)="BLANK",
0
),
_xlfn.IFS(
INDEX(FixtureTicker!$B$24:$AM$43, MATCH($B68, FixtureTicker!$A$24:$A$43), PlayerForm!$X$5+3)="H",
_xlfn.XLOOKUP($E68, PlayerForm!$D$3:$D$394, PlayerForm!$Q$3:$Q$394)*
_xlfn.XLOOKUP(
INDEX(FixtureTicker!$B$3:$AM$22, MATCH($B68, FixtureTicker!$A$3:$A$22), PlayerForm!$X$5+3),
 TeamForm!$B$4:$B$23, TeamForm!$AD$4:$AD$23),
INDEX(FixtureTicker!$B$24:$AM$43, MATCH($B68, FixtureTicker!$A$24:$A$43), PlayerForm!$X$5+3)="A",
_xlfn.XLOOKUP($E68, PlayerForm!$D$3:$D$394, PlayerForm!$R$3:$R$394)*
_xlfn.XLOOKUP(
INDEX(FixtureTicker!$B$3:$AM$22, MATCH($B68, FixtureTicker!$A$3:$A$22), PlayerForm!$X$5+3),
 TeamForm!$B$4:$B$23, TeamForm!$AB$4:$AB$23),
INDEX(FixtureTicker!$B$24:$AM$43, MATCH($B68, FixtureTicker!$A$24:$A$43), PlayerForm!$X$5+3)="BLANK",
0
),
_xlfn.IFS(
INDEX(FixtureTicker!$B$24:$AM$43, MATCH($B68, FixtureTicker!$A$24:$A$43), PlayerForm!$X$5+4)="H",
_xlfn.XLOOKUP($E68, PlayerForm!$D$3:$D$394, PlayerForm!$Q$3:$Q$394)*
_xlfn.XLOOKUP(
INDEX(FixtureTicker!$B$3:$AM$22, MATCH($B68, FixtureTicker!$A$3:$A$22), PlayerForm!$X$5+4),
 TeamForm!$B$4:$B$23, TeamForm!$AD$4:$AD$23),
INDEX(FixtureTicker!$B$24:$AM$43, MATCH($B68, FixtureTicker!$A$24:$A$43), PlayerForm!$X$5+4)="A",
_xlfn.XLOOKUP($E68, PlayerForm!$D$3:$D$394, PlayerForm!$R$3:$R$394)*
_xlfn.XLOOKUP(
INDEX(FixtureTicker!$B$3:$AM$22, MATCH($B68, FixtureTicker!$A$3:$A$22), PlayerForm!$X$5+4),
 TeamForm!$B$4:$B$23, TeamForm!$AB$4:$AB$23),
INDEX(FixtureTicker!$B$24:$AM$43, MATCH($B68, FixtureTicker!$A$24:$A$43), PlayerForm!$X$5+4)="BLANK",
0
),
_xlfn.IFS(
INDEX(FixtureTicker!$B$24:$AM$43, MATCH($B68, FixtureTicker!$A$24:$A$43), PlayerForm!$X$5+5)="H",
_xlfn.XLOOKUP($E68, PlayerForm!$D$3:$D$394, PlayerForm!$Q$3:$Q$394)*
_xlfn.XLOOKUP(
INDEX(FixtureTicker!$B$3:$AM$22, MATCH($B68, FixtureTicker!$A$3:$A$22), PlayerForm!$X$5+5),
 TeamForm!$B$4:$B$23, TeamForm!$AD$4:$AD$23),
INDEX(FixtureTicker!$B$24:$AM$43, MATCH($B68, FixtureTicker!$A$24:$A$43), PlayerForm!$X$5+5)="A",
_xlfn.XLOOKUP($E68, PlayerForm!$D$3:$D$394, PlayerForm!$R$3:$R$394)*
_xlfn.XLOOKUP(
INDEX(FixtureTicker!$B$3:$AM$22, MATCH($B68, FixtureTicker!$A$3:$A$22), PlayerForm!$X$5+5),
 TeamForm!$B$4:$B$23, TeamForm!$AB$4:$AB$23),
INDEX(FixtureTicker!$B$24:$AM$43, MATCH($B68, FixtureTicker!$A$24:$A$43), PlayerForm!$X$5+5)="BLANK",
0
)
),0)</f>
        <v>44.608466707617957</v>
      </c>
      <c r="J68" s="163" cm="1">
        <f t="array" ref="J68">IFERROR(0.01*SUM(
_xlfn.IFS(
INDEX(FixtureTicker!$B$24:$AM$43, MATCH($B68, FixtureTicker!$A$24:$A$43), PlayerForm!$X$5)="H",
_xlfn.XLOOKUP($E68, PlayerForm!$D$3:$D$394, PlayerForm!$Q$3:$Q$394)*
_xlfn.XLOOKUP(
INDEX(FixtureTicker!$B$3:$AM$22, MATCH($B68, FixtureTicker!$A$3:$A$22), PlayerForm!$X$5),
 TeamForm!$B$4:$B$23, TeamForm!$AD$4:$AD$23),
INDEX(FixtureTicker!$B$24:$AM$43, MATCH($B68, FixtureTicker!$A$24:$A$43), PlayerForm!$X$5)="A",
_xlfn.XLOOKUP($E68, PlayerForm!$D$3:$D$394, PlayerForm!$R$3:$R$394)*
_xlfn.XLOOKUP(
INDEX(FixtureTicker!$B$3:$AM$22, MATCH($B68, FixtureTicker!$A$3:$A$22), PlayerForm!$X$5),
 TeamForm!$B$4:$B$23, TeamForm!$AB$4:$AB$23),
INDEX(FixtureTicker!$B$24:$AM$43, MATCH($B68, FixtureTicker!$A$24:$A$43), PlayerForm!$X$5)="BLANK",
0
),
_xlfn.IFS(
INDEX(FixtureTicker!$B$24:$AM$43, MATCH($B68, FixtureTicker!$A$24:$A$43), PlayerForm!$X$5+1)="H",
_xlfn.XLOOKUP($E68, PlayerForm!$D$3:$D$394, PlayerForm!$Q$3:$Q$394)*
_xlfn.XLOOKUP(
INDEX(FixtureTicker!$B$3:$AM$22, MATCH($B68, FixtureTicker!$A$3:$A$22), PlayerForm!$X$5+1),
 TeamForm!$B$4:$B$23, TeamForm!$AD$4:$AD$23),
INDEX(FixtureTicker!$B$24:$AM$43, MATCH($B68, FixtureTicker!$A$24:$A$43), PlayerForm!$X$5+1)="A",
_xlfn.XLOOKUP($E68, PlayerForm!$D$3:$D$394, PlayerForm!$R$3:$R$394)*
_xlfn.XLOOKUP(
INDEX(FixtureTicker!$B$3:$AM$22, MATCH($B68, FixtureTicker!$A$3:$A$22), PlayerForm!$X$5+1),
 TeamForm!$B$4:$B$23, TeamForm!$AB$4:$AB$23),
INDEX(FixtureTicker!$B$24:$AM$43, MATCH($B68, FixtureTicker!$A$24:$A$43), PlayerForm!$X$5+1)="BLANK",
0
),
_xlfn.IFS(
INDEX(FixtureTicker!$B$24:$AM$43, MATCH($B68, FixtureTicker!$A$24:$A$43), PlayerForm!$X$5+2)="H",
_xlfn.XLOOKUP($E68, PlayerForm!$D$3:$D$394, PlayerForm!$Q$3:$Q$394)*
_xlfn.XLOOKUP(
INDEX(FixtureTicker!$B$3:$AM$22, MATCH($B68, FixtureTicker!$A$3:$A$22), PlayerForm!$X$5+2),
 TeamForm!$B$4:$B$23, TeamForm!$AD$4:$AD$23),
INDEX(FixtureTicker!$B$24:$AM$43, MATCH($B68, FixtureTicker!$A$24:$A$43), PlayerForm!$X$5+2)="A",
_xlfn.XLOOKUP($E68, PlayerForm!$D$3:$D$394, PlayerForm!$R$3:$R$394)*
_xlfn.XLOOKUP(
INDEX(FixtureTicker!$B$3:$AM$22, MATCH($B68, FixtureTicker!$A$3:$A$22), PlayerForm!$X$5+2),
 TeamForm!$B$4:$B$23, TeamForm!$AB$4:$AB$23),
INDEX(FixtureTicker!$B$24:$AM$43, MATCH($B68, FixtureTicker!$A$24:$A$43), PlayerForm!$X$5+2)="BLANK",
0
),
_xlfn.IFS(
INDEX(FixtureTicker!$B$24:$AM$43, MATCH($B68, FixtureTicker!$A$24:$A$43), PlayerForm!$X$5+3)="H",
_xlfn.XLOOKUP($E68, PlayerForm!$D$3:$D$394, PlayerForm!$Q$3:$Q$394)*
_xlfn.XLOOKUP(
INDEX(FixtureTicker!$B$3:$AM$22, MATCH($B68, FixtureTicker!$A$3:$A$22), PlayerForm!$X$5+3),
 TeamForm!$B$4:$B$23, TeamForm!$AD$4:$AD$23),
INDEX(FixtureTicker!$B$24:$AM$43, MATCH($B68, FixtureTicker!$A$24:$A$43), PlayerForm!$X$5+3)="A",
_xlfn.XLOOKUP($E68, PlayerForm!$D$3:$D$394, PlayerForm!$R$3:$R$394)*
_xlfn.XLOOKUP(
INDEX(FixtureTicker!$B$3:$AM$22, MATCH($B68, FixtureTicker!$A$3:$A$22), PlayerForm!$X$5+3),
 TeamForm!$B$4:$B$23, TeamForm!$AB$4:$AB$23),
INDEX(FixtureTicker!$B$24:$AM$43, MATCH($B68, FixtureTicker!$A$24:$A$43), PlayerForm!$X$5+3)="BLANK",
0
),
_xlfn.IFS(
INDEX(FixtureTicker!$B$24:$AM$43, MATCH($B68, FixtureTicker!$A$24:$A$43), PlayerForm!$X$5+4)="H",
_xlfn.XLOOKUP($E68, PlayerForm!$D$3:$D$394, PlayerForm!$Q$3:$Q$394)*
_xlfn.XLOOKUP(
INDEX(FixtureTicker!$B$3:$AM$22, MATCH($B68, FixtureTicker!$A$3:$A$22), PlayerForm!$X$5+4),
 TeamForm!$B$4:$B$23, TeamForm!$AD$4:$AD$23),
INDEX(FixtureTicker!$B$24:$AM$43, MATCH($B68, FixtureTicker!$A$24:$A$43), PlayerForm!$X$5+4)="A",
_xlfn.XLOOKUP($E68, PlayerForm!$D$3:$D$394, PlayerForm!$R$3:$R$394)*
_xlfn.XLOOKUP(
INDEX(FixtureTicker!$B$3:$AM$22, MATCH($B68, FixtureTicker!$A$3:$A$22), PlayerForm!$X$5+4),
 TeamForm!$B$4:$B$23, TeamForm!$AB$4:$AB$23),
INDEX(FixtureTicker!$B$24:$AM$43, MATCH($B68, FixtureTicker!$A$24:$A$43), PlayerForm!$X$5+4)="BLANK",
0
),
_xlfn.IFS(
INDEX(FixtureTicker!$B$24:$AM$43, MATCH($B68, FixtureTicker!$A$24:$A$43), PlayerForm!$X$5+5)="H",
_xlfn.XLOOKUP($E68, PlayerForm!$D$3:$D$394, PlayerForm!$Q$3:$Q$394)*
_xlfn.XLOOKUP(
INDEX(FixtureTicker!$B$3:$AM$22, MATCH($B68, FixtureTicker!$A$3:$A$22), PlayerForm!$X$5+5),
 TeamForm!$B$4:$B$23, TeamForm!$AD$4:$AD$23),
INDEX(FixtureTicker!$B$24:$AM$43, MATCH($B68, FixtureTicker!$A$24:$A$43), PlayerForm!$X$5+5)="A",
_xlfn.XLOOKUP($E68, PlayerForm!$D$3:$D$394, PlayerForm!$R$3:$R$394)*
_xlfn.XLOOKUP(
INDEX(FixtureTicker!$B$3:$AM$22, MATCH($B68, FixtureTicker!$A$3:$A$22), PlayerForm!$X$5+5),
 TeamForm!$B$4:$B$23, TeamForm!$AB$4:$AB$23),
INDEX(FixtureTicker!$B$24:$AM$43, MATCH($B68, FixtureTicker!$A$24:$A$43), PlayerForm!$X$5+5)="BLANK",
0
),
_xlfn.IFS(
INDEX(FixtureTicker!$B$24:$AM$43, MATCH($B68, FixtureTicker!$A$24:$A$43), PlayerForm!$X$5+6)="H",
_xlfn.XLOOKUP($E68, PlayerForm!$D$3:$D$394, PlayerForm!$Q$3:$Q$394)*
_xlfn.XLOOKUP(
INDEX(FixtureTicker!$B$3:$AM$22, MATCH($B68, FixtureTicker!$A$3:$A$22), PlayerForm!$X$5+6),
 TeamForm!$B$4:$B$23, TeamForm!$AD$4:$AD$23),
INDEX(FixtureTicker!$B$24:$AM$43, MATCH($B68, FixtureTicker!$A$24:$A$43), PlayerForm!$X$5+6)="A",
_xlfn.XLOOKUP($E68, PlayerForm!$D$3:$D$394, PlayerForm!$R$3:$R$394)*
_xlfn.XLOOKUP(
INDEX(FixtureTicker!$B$3:$AM$22, MATCH($B68, FixtureTicker!$A$3:$A$22), PlayerForm!$X$5+6),
 TeamForm!$B$4:$B$23, TeamForm!$AB$4:$AB$23),
INDEX(FixtureTicker!$B$24:$AM$43, MATCH($B68, FixtureTicker!$A$24:$A$43), PlayerForm!$X$5+6)="BLANK",
0
),
_xlfn.IFS(
INDEX(FixtureTicker!$B$24:$AM$43, MATCH($B68, FixtureTicker!$A$24:$A$43), PlayerForm!$X$5+7)="H",
_xlfn.XLOOKUP($E68, PlayerForm!$D$3:$D$394, PlayerForm!$Q$3:$Q$394)*
_xlfn.XLOOKUP(
INDEX(FixtureTicker!$B$3:$AM$22, MATCH($B68, FixtureTicker!$A$3:$A$22), PlayerForm!$X$5+7),
 TeamForm!$B$4:$B$23, TeamForm!$AD$4:$AD$23),
INDEX(FixtureTicker!$B$24:$AM$43, MATCH($B68, FixtureTicker!$A$24:$A$43), PlayerForm!$X$5+7)="A",
_xlfn.XLOOKUP($E68, PlayerForm!$D$3:$D$394, PlayerForm!$R$3:$R$394)*
_xlfn.XLOOKUP(
INDEX(FixtureTicker!$B$3:$AM$22, MATCH($B68, FixtureTicker!$A$3:$A$22), PlayerForm!$X$5+7),
 TeamForm!$B$4:$B$23, TeamForm!$AB$4:$AB$23),
INDEX(FixtureTicker!$B$24:$AM$43, MATCH($B68, FixtureTicker!$A$24:$A$43), PlayerForm!$X$5+7)="BLANK",
0
)
),0)</f>
        <v>59.198806992902796</v>
      </c>
    </row>
    <row r="69" spans="1:10">
      <c r="A69" s="55">
        <v>194</v>
      </c>
      <c r="B69" s="55" t="str">
        <f>_xlfn.XLOOKUP($A69, PlayerData!$B$3:$B$394, PlayerData!C$3:C$394)</f>
        <v>WHU</v>
      </c>
      <c r="C69" s="55" t="str">
        <f>_xlfn.XLOOKUP($A69, PlayerData!$B$3:$B$394, PlayerData!D$3:D$394)</f>
        <v>M</v>
      </c>
      <c r="D69" s="55">
        <f>_xlfn.XLOOKUP($A69, PlayerData!$B:$B, PlayerData!F:F,,,-1)</f>
        <v>5</v>
      </c>
      <c r="E69" s="31" t="str">
        <f>_xlfn.XLOOKUP($A69, PlayerData!$B$3:$B$394, PlayerData!E$3:E$394)</f>
        <v>Noble</v>
      </c>
      <c r="F69" s="164" cm="1">
        <f t="array" ref="F69">IFERROR(0.01*_xlfn.IFS(
INDEX(FixtureTicker!$B$24:$AM$43, MATCH($B69, FixtureTicker!$A$24:$A$43, 0), PlayerForm!$X$5)="H",
_xlfn.XLOOKUP($E69, PlayerForm!$D$3:$D$394, PlayerForm!$Q$3:$Q$394)*
_xlfn.XLOOKUP(
INDEX(FixtureTicker!$B$3:$AM$22, MATCH($B69, FixtureTicker!$A$3:$A$22,0), PlayerForm!$X$5),
 TeamForm!$B$4:$B$23, TeamForm!$AD$4:$AD$23),
INDEX(FixtureTicker!$B$24:$AM$43, MATCH($B69, FixtureTicker!$A$24:$A$43,0), PlayerForm!$X$5)="A",
_xlfn.XLOOKUP($E69, PlayerForm!$D$3:$D$394, PlayerForm!$R$3:$R$394)*
_xlfn.XLOOKUP(
INDEX(FixtureTicker!$B$3:$AM$22, MATCH($B69, FixtureTicker!$A$3:$A$22,0), PlayerForm!$X$5),
 TeamForm!$B$4:$B$23, TeamForm!$AB$4:$AB$23),
INDEX(FixtureTicker!$B$24:$AM$43, MATCH($B69, FixtureTicker!$A$24:$A$43,0), PlayerForm!$X$5)="BLANK",
0),0)</f>
        <v>11.599809735214844</v>
      </c>
      <c r="G69" s="163" cm="1">
        <f t="array" ref="G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
),0)</f>
        <v>19.776033611415428</v>
      </c>
      <c r="H69" s="163" cm="1">
        <f t="array" ref="H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),
_xlfn.IFS(
INDEX(FixtureTicker!$B$24:$AM$43, MATCH($B69, FixtureTicker!$A$24:$A$43), PlayerForm!$X$5+2)="H",
_xlfn.XLOOKUP($E69, PlayerForm!$D$3:$D$394, PlayerForm!$Q$3:$Q$394)*
_xlfn.XLOOKUP(
INDEX(FixtureTicker!$B$3:$AM$22, MATCH($B69, FixtureTicker!$A$3:$A$22), PlayerForm!$X$5+2),
 TeamForm!$B$4:$B$23, TeamForm!$AD$4:$AD$23),
INDEX(FixtureTicker!$B$24:$AM$43, MATCH($B69, FixtureTicker!$A$24:$A$43), PlayerForm!$X$5+2)="A",
_xlfn.XLOOKUP($E69, PlayerForm!$D$3:$D$394, PlayerForm!$R$3:$R$394)*
_xlfn.XLOOKUP(
INDEX(FixtureTicker!$B$3:$AM$22, MATCH($B69, FixtureTicker!$A$3:$A$22), PlayerForm!$X$5+2),
 TeamForm!$B$4:$B$23, TeamForm!$AB$4:$AB$23),
INDEX(FixtureTicker!$B$24:$AM$43, MATCH($B69, FixtureTicker!$A$24:$A$43), PlayerForm!$X$5+2)="BLANK",
0
),
_xlfn.IFS(
INDEX(FixtureTicker!$B$24:$AM$43, MATCH($B69, FixtureTicker!$A$24:$A$43), PlayerForm!$X$5+3)="H",
_xlfn.XLOOKUP($E69, PlayerForm!$D$3:$D$394, PlayerForm!$Q$3:$Q$394)*
_xlfn.XLOOKUP(
INDEX(FixtureTicker!$B$3:$AM$22, MATCH($B69, FixtureTicker!$A$3:$A$22), PlayerForm!$X$5+3),
 TeamForm!$B$4:$B$23, TeamForm!$AD$4:$AD$23),
INDEX(FixtureTicker!$B$24:$AM$43, MATCH($B69, FixtureTicker!$A$24:$A$43), PlayerForm!$X$5+3)="A",
_xlfn.XLOOKUP($E69, PlayerForm!$D$3:$D$394, PlayerForm!$R$3:$R$394)*
_xlfn.XLOOKUP(
INDEX(FixtureTicker!$B$3:$AM$22, MATCH($B69, FixtureTicker!$A$3:$A$22), PlayerForm!$X$5+3),
 TeamForm!$B$4:$B$23, TeamForm!$AB$4:$AB$23),
INDEX(FixtureTicker!$B$24:$AM$43, MATCH($B69, FixtureTicker!$A$24:$A$43), PlayerForm!$X$5+3)="BLANK",
0
)
),0)</f>
        <v>32.34868671940167</v>
      </c>
      <c r="I69" s="163" cm="1">
        <f t="array" ref="I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),
_xlfn.IFS(
INDEX(FixtureTicker!$B$24:$AM$43, MATCH($B69, FixtureTicker!$A$24:$A$43), PlayerForm!$X$5+2)="H",
_xlfn.XLOOKUP($E69, PlayerForm!$D$3:$D$394, PlayerForm!$Q$3:$Q$394)*
_xlfn.XLOOKUP(
INDEX(FixtureTicker!$B$3:$AM$22, MATCH($B69, FixtureTicker!$A$3:$A$22), PlayerForm!$X$5+2),
 TeamForm!$B$4:$B$23, TeamForm!$AD$4:$AD$23),
INDEX(FixtureTicker!$B$24:$AM$43, MATCH($B69, FixtureTicker!$A$24:$A$43), PlayerForm!$X$5+2)="A",
_xlfn.XLOOKUP($E69, PlayerForm!$D$3:$D$394, PlayerForm!$R$3:$R$394)*
_xlfn.XLOOKUP(
INDEX(FixtureTicker!$B$3:$AM$22, MATCH($B69, FixtureTicker!$A$3:$A$22), PlayerForm!$X$5+2),
 TeamForm!$B$4:$B$23, TeamForm!$AB$4:$AB$23),
INDEX(FixtureTicker!$B$24:$AM$43, MATCH($B69, FixtureTicker!$A$24:$A$43), PlayerForm!$X$5+2)="BLANK",
0
),
_xlfn.IFS(
INDEX(FixtureTicker!$B$24:$AM$43, MATCH($B69, FixtureTicker!$A$24:$A$43), PlayerForm!$X$5+3)="H",
_xlfn.XLOOKUP($E69, PlayerForm!$D$3:$D$394, PlayerForm!$Q$3:$Q$394)*
_xlfn.XLOOKUP(
INDEX(FixtureTicker!$B$3:$AM$22, MATCH($B69, FixtureTicker!$A$3:$A$22), PlayerForm!$X$5+3),
 TeamForm!$B$4:$B$23, TeamForm!$AD$4:$AD$23),
INDEX(FixtureTicker!$B$24:$AM$43, MATCH($B69, FixtureTicker!$A$24:$A$43), PlayerForm!$X$5+3)="A",
_xlfn.XLOOKUP($E69, PlayerForm!$D$3:$D$394, PlayerForm!$R$3:$R$394)*
_xlfn.XLOOKUP(
INDEX(FixtureTicker!$B$3:$AM$22, MATCH($B69, FixtureTicker!$A$3:$A$22), PlayerForm!$X$5+3),
 TeamForm!$B$4:$B$23, TeamForm!$AB$4:$AB$23),
INDEX(FixtureTicker!$B$24:$AM$43, MATCH($B69, FixtureTicker!$A$24:$A$43), PlayerForm!$X$5+3)="BLANK",
0
),
_xlfn.IFS(
INDEX(FixtureTicker!$B$24:$AM$43, MATCH($B69, FixtureTicker!$A$24:$A$43), PlayerForm!$X$5+4)="H",
_xlfn.XLOOKUP($E69, PlayerForm!$D$3:$D$394, PlayerForm!$Q$3:$Q$394)*
_xlfn.XLOOKUP(
INDEX(FixtureTicker!$B$3:$AM$22, MATCH($B69, FixtureTicker!$A$3:$A$22), PlayerForm!$X$5+4),
 TeamForm!$B$4:$B$23, TeamForm!$AD$4:$AD$23),
INDEX(FixtureTicker!$B$24:$AM$43, MATCH($B69, FixtureTicker!$A$24:$A$43), PlayerForm!$X$5+4)="A",
_xlfn.XLOOKUP($E69, PlayerForm!$D$3:$D$394, PlayerForm!$R$3:$R$394)*
_xlfn.XLOOKUP(
INDEX(FixtureTicker!$B$3:$AM$22, MATCH($B69, FixtureTicker!$A$3:$A$22), PlayerForm!$X$5+4),
 TeamForm!$B$4:$B$23, TeamForm!$AB$4:$AB$23),
INDEX(FixtureTicker!$B$24:$AM$43, MATCH($B69, FixtureTicker!$A$24:$A$43), PlayerForm!$X$5+4)="BLANK",
0
),
_xlfn.IFS(
INDEX(FixtureTicker!$B$24:$AM$43, MATCH($B69, FixtureTicker!$A$24:$A$43), PlayerForm!$X$5+5)="H",
_xlfn.XLOOKUP($E69, PlayerForm!$D$3:$D$394, PlayerForm!$Q$3:$Q$394)*
_xlfn.XLOOKUP(
INDEX(FixtureTicker!$B$3:$AM$22, MATCH($B69, FixtureTicker!$A$3:$A$22), PlayerForm!$X$5+5),
 TeamForm!$B$4:$B$23, TeamForm!$AD$4:$AD$23),
INDEX(FixtureTicker!$B$24:$AM$43, MATCH($B69, FixtureTicker!$A$24:$A$43), PlayerForm!$X$5+5)="A",
_xlfn.XLOOKUP($E69, PlayerForm!$D$3:$D$394, PlayerForm!$R$3:$R$394)*
_xlfn.XLOOKUP(
INDEX(FixtureTicker!$B$3:$AM$22, MATCH($B69, FixtureTicker!$A$3:$A$22), PlayerForm!$X$5+5),
 TeamForm!$B$4:$B$23, TeamForm!$AB$4:$AB$23),
INDEX(FixtureTicker!$B$24:$AM$43, MATCH($B69, FixtureTicker!$A$24:$A$43), PlayerForm!$X$5+5)="BLANK",
0
)
),0)</f>
        <v>44.204178900842464</v>
      </c>
      <c r="J69" s="163" cm="1">
        <f t="array" ref="J69">IFERROR(0.01*SUM(
_xlfn.IFS(
INDEX(FixtureTicker!$B$24:$AM$43, MATCH($B69, FixtureTicker!$A$24:$A$43), PlayerForm!$X$5)="H",
_xlfn.XLOOKUP($E69, PlayerForm!$D$3:$D$394, PlayerForm!$Q$3:$Q$394)*
_xlfn.XLOOKUP(
INDEX(FixtureTicker!$B$3:$AM$22, MATCH($B69, FixtureTicker!$A$3:$A$22), PlayerForm!$X$5),
 TeamForm!$B$4:$B$23, TeamForm!$AD$4:$AD$23),
INDEX(FixtureTicker!$B$24:$AM$43, MATCH($B69, FixtureTicker!$A$24:$A$43), PlayerForm!$X$5)="A",
_xlfn.XLOOKUP($E69, PlayerForm!$D$3:$D$394, PlayerForm!$R$3:$R$394)*
_xlfn.XLOOKUP(
INDEX(FixtureTicker!$B$3:$AM$22, MATCH($B69, FixtureTicker!$A$3:$A$22), PlayerForm!$X$5),
 TeamForm!$B$4:$B$23, TeamForm!$AB$4:$AB$23),
INDEX(FixtureTicker!$B$24:$AM$43, MATCH($B69, FixtureTicker!$A$24:$A$43), PlayerForm!$X$5)="BLANK",
0
),
_xlfn.IFS(
INDEX(FixtureTicker!$B$24:$AM$43, MATCH($B69, FixtureTicker!$A$24:$A$43), PlayerForm!$X$5+1)="H",
_xlfn.XLOOKUP($E69, PlayerForm!$D$3:$D$394, PlayerForm!$Q$3:$Q$394)*
_xlfn.XLOOKUP(
INDEX(FixtureTicker!$B$3:$AM$22, MATCH($B69, FixtureTicker!$A$3:$A$22), PlayerForm!$X$5+1),
 TeamForm!$B$4:$B$23, TeamForm!$AD$4:$AD$23),
INDEX(FixtureTicker!$B$24:$AM$43, MATCH($B69, FixtureTicker!$A$24:$A$43), PlayerForm!$X$5+1)="A",
_xlfn.XLOOKUP($E69, PlayerForm!$D$3:$D$394, PlayerForm!$R$3:$R$394)*
_xlfn.XLOOKUP(
INDEX(FixtureTicker!$B$3:$AM$22, MATCH($B69, FixtureTicker!$A$3:$A$22), PlayerForm!$X$5+1),
 TeamForm!$B$4:$B$23, TeamForm!$AB$4:$AB$23),
INDEX(FixtureTicker!$B$24:$AM$43, MATCH($B69, FixtureTicker!$A$24:$A$43), PlayerForm!$X$5+1)="BLANK",
0
),
_xlfn.IFS(
INDEX(FixtureTicker!$B$24:$AM$43, MATCH($B69, FixtureTicker!$A$24:$A$43), PlayerForm!$X$5+2)="H",
_xlfn.XLOOKUP($E69, PlayerForm!$D$3:$D$394, PlayerForm!$Q$3:$Q$394)*
_xlfn.XLOOKUP(
INDEX(FixtureTicker!$B$3:$AM$22, MATCH($B69, FixtureTicker!$A$3:$A$22), PlayerForm!$X$5+2),
 TeamForm!$B$4:$B$23, TeamForm!$AD$4:$AD$23),
INDEX(FixtureTicker!$B$24:$AM$43, MATCH($B69, FixtureTicker!$A$24:$A$43), PlayerForm!$X$5+2)="A",
_xlfn.XLOOKUP($E69, PlayerForm!$D$3:$D$394, PlayerForm!$R$3:$R$394)*
_xlfn.XLOOKUP(
INDEX(FixtureTicker!$B$3:$AM$22, MATCH($B69, FixtureTicker!$A$3:$A$22), PlayerForm!$X$5+2),
 TeamForm!$B$4:$B$23, TeamForm!$AB$4:$AB$23),
INDEX(FixtureTicker!$B$24:$AM$43, MATCH($B69, FixtureTicker!$A$24:$A$43), PlayerForm!$X$5+2)="BLANK",
0
),
_xlfn.IFS(
INDEX(FixtureTicker!$B$24:$AM$43, MATCH($B69, FixtureTicker!$A$24:$A$43), PlayerForm!$X$5+3)="H",
_xlfn.XLOOKUP($E69, PlayerForm!$D$3:$D$394, PlayerForm!$Q$3:$Q$394)*
_xlfn.XLOOKUP(
INDEX(FixtureTicker!$B$3:$AM$22, MATCH($B69, FixtureTicker!$A$3:$A$22), PlayerForm!$X$5+3),
 TeamForm!$B$4:$B$23, TeamForm!$AD$4:$AD$23),
INDEX(FixtureTicker!$B$24:$AM$43, MATCH($B69, FixtureTicker!$A$24:$A$43), PlayerForm!$X$5+3)="A",
_xlfn.XLOOKUP($E69, PlayerForm!$D$3:$D$394, PlayerForm!$R$3:$R$394)*
_xlfn.XLOOKUP(
INDEX(FixtureTicker!$B$3:$AM$22, MATCH($B69, FixtureTicker!$A$3:$A$22), PlayerForm!$X$5+3),
 TeamForm!$B$4:$B$23, TeamForm!$AB$4:$AB$23),
INDEX(FixtureTicker!$B$24:$AM$43, MATCH($B69, FixtureTicker!$A$24:$A$43), PlayerForm!$X$5+3)="BLANK",
0
),
_xlfn.IFS(
INDEX(FixtureTicker!$B$24:$AM$43, MATCH($B69, FixtureTicker!$A$24:$A$43), PlayerForm!$X$5+4)="H",
_xlfn.XLOOKUP($E69, PlayerForm!$D$3:$D$394, PlayerForm!$Q$3:$Q$394)*
_xlfn.XLOOKUP(
INDEX(FixtureTicker!$B$3:$AM$22, MATCH($B69, FixtureTicker!$A$3:$A$22), PlayerForm!$X$5+4),
 TeamForm!$B$4:$B$23, TeamForm!$AD$4:$AD$23),
INDEX(FixtureTicker!$B$24:$AM$43, MATCH($B69, FixtureTicker!$A$24:$A$43), PlayerForm!$X$5+4)="A",
_xlfn.XLOOKUP($E69, PlayerForm!$D$3:$D$394, PlayerForm!$R$3:$R$394)*
_xlfn.XLOOKUP(
INDEX(FixtureTicker!$B$3:$AM$22, MATCH($B69, FixtureTicker!$A$3:$A$22), PlayerForm!$X$5+4),
 TeamForm!$B$4:$B$23, TeamForm!$AB$4:$AB$23),
INDEX(FixtureTicker!$B$24:$AM$43, MATCH($B69, FixtureTicker!$A$24:$A$43), PlayerForm!$X$5+4)="BLANK",
0
),
_xlfn.IFS(
INDEX(FixtureTicker!$B$24:$AM$43, MATCH($B69, FixtureTicker!$A$24:$A$43), PlayerForm!$X$5+5)="H",
_xlfn.XLOOKUP($E69, PlayerForm!$D$3:$D$394, PlayerForm!$Q$3:$Q$394)*
_xlfn.XLOOKUP(
INDEX(FixtureTicker!$B$3:$AM$22, MATCH($B69, FixtureTicker!$A$3:$A$22), PlayerForm!$X$5+5),
 TeamForm!$B$4:$B$23, TeamForm!$AD$4:$AD$23),
INDEX(FixtureTicker!$B$24:$AM$43, MATCH($B69, FixtureTicker!$A$24:$A$43), PlayerForm!$X$5+5)="A",
_xlfn.XLOOKUP($E69, PlayerForm!$D$3:$D$394, PlayerForm!$R$3:$R$394)*
_xlfn.XLOOKUP(
INDEX(FixtureTicker!$B$3:$AM$22, MATCH($B69, FixtureTicker!$A$3:$A$22), PlayerForm!$X$5+5),
 TeamForm!$B$4:$B$23, TeamForm!$AB$4:$AB$23),
INDEX(FixtureTicker!$B$24:$AM$43, MATCH($B69, FixtureTicker!$A$24:$A$43), PlayerForm!$X$5+5)="BLANK",
0
),
_xlfn.IFS(
INDEX(FixtureTicker!$B$24:$AM$43, MATCH($B69, FixtureTicker!$A$24:$A$43), PlayerForm!$X$5+6)="H",
_xlfn.XLOOKUP($E69, PlayerForm!$D$3:$D$394, PlayerForm!$Q$3:$Q$394)*
_xlfn.XLOOKUP(
INDEX(FixtureTicker!$B$3:$AM$22, MATCH($B69, FixtureTicker!$A$3:$A$22), PlayerForm!$X$5+6),
 TeamForm!$B$4:$B$23, TeamForm!$AD$4:$AD$23),
INDEX(FixtureTicker!$B$24:$AM$43, MATCH($B69, FixtureTicker!$A$24:$A$43), PlayerForm!$X$5+6)="A",
_xlfn.XLOOKUP($E69, PlayerForm!$D$3:$D$394, PlayerForm!$R$3:$R$394)*
_xlfn.XLOOKUP(
INDEX(FixtureTicker!$B$3:$AM$22, MATCH($B69, FixtureTicker!$A$3:$A$22), PlayerForm!$X$5+6),
 TeamForm!$B$4:$B$23, TeamForm!$AB$4:$AB$23),
INDEX(FixtureTicker!$B$24:$AM$43, MATCH($B69, FixtureTicker!$A$24:$A$43), PlayerForm!$X$5+6)="BLANK",
0
),
_xlfn.IFS(
INDEX(FixtureTicker!$B$24:$AM$43, MATCH($B69, FixtureTicker!$A$24:$A$43), PlayerForm!$X$5+7)="H",
_xlfn.XLOOKUP($E69, PlayerForm!$D$3:$D$394, PlayerForm!$Q$3:$Q$394)*
_xlfn.XLOOKUP(
INDEX(FixtureTicker!$B$3:$AM$22, MATCH($B69, FixtureTicker!$A$3:$A$22), PlayerForm!$X$5+7),
 TeamForm!$B$4:$B$23, TeamForm!$AD$4:$AD$23),
INDEX(FixtureTicker!$B$24:$AM$43, MATCH($B69, FixtureTicker!$A$24:$A$43), PlayerForm!$X$5+7)="A",
_xlfn.XLOOKUP($E69, PlayerForm!$D$3:$D$394, PlayerForm!$R$3:$R$394)*
_xlfn.XLOOKUP(
INDEX(FixtureTicker!$B$3:$AM$22, MATCH($B69, FixtureTicker!$A$3:$A$22), PlayerForm!$X$5+7),
 TeamForm!$B$4:$B$23, TeamForm!$AB$4:$AB$23),
INDEX(FixtureTicker!$B$24:$AM$43, MATCH($B69, FixtureTicker!$A$24:$A$43), PlayerForm!$X$5+7)="BLANK",
0
)
),0)</f>
        <v>64.826436976602977</v>
      </c>
    </row>
    <row r="70" spans="1:10">
      <c r="A70" s="55">
        <v>391</v>
      </c>
      <c r="B70" s="55" t="str">
        <f>_xlfn.XLOOKUP($A70, PlayerData!$B$3:$B$394, PlayerData!C$3:C$394)</f>
        <v>AVL</v>
      </c>
      <c r="C70" s="55" t="str">
        <f>_xlfn.XLOOKUP($A70, PlayerData!$B$3:$B$394, PlayerData!D$3:D$394)</f>
        <v>F</v>
      </c>
      <c r="D70" s="55">
        <f>_xlfn.XLOOKUP($A70, PlayerData!$B:$B, PlayerData!F:F,,,-1)</f>
        <v>6</v>
      </c>
      <c r="E70" s="31" t="str">
        <f>_xlfn.XLOOKUP($A70, PlayerData!$B$3:$B$394, PlayerData!E$3:E$394)</f>
        <v>Wesley</v>
      </c>
      <c r="F70" s="164" cm="1">
        <f t="array" ref="F70">IFERROR(0.01*_xlfn.IFS(
INDEX(FixtureTicker!$B$24:$AM$43, MATCH($B70, FixtureTicker!$A$24:$A$43, 0), PlayerForm!$X$5)="H",
_xlfn.XLOOKUP($E70, PlayerForm!$D$3:$D$394, PlayerForm!$Q$3:$Q$394)*
_xlfn.XLOOKUP(
INDEX(FixtureTicker!$B$3:$AM$22, MATCH($B70, FixtureTicker!$A$3:$A$22,0), PlayerForm!$X$5),
 TeamForm!$B$4:$B$23, TeamForm!$AD$4:$AD$23),
INDEX(FixtureTicker!$B$24:$AM$43, MATCH($B70, FixtureTicker!$A$24:$A$43,0), PlayerForm!$X$5)="A",
_xlfn.XLOOKUP($E70, PlayerForm!$D$3:$D$394, PlayerForm!$R$3:$R$394)*
_xlfn.XLOOKUP(
INDEX(FixtureTicker!$B$3:$AM$22, MATCH($B70, FixtureTicker!$A$3:$A$22,0), PlayerForm!$X$5),
 TeamForm!$B$4:$B$23, TeamForm!$AB$4:$AB$23),
INDEX(FixtureTicker!$B$24:$AM$43, MATCH($B70, FixtureTicker!$A$24:$A$43,0), PlayerForm!$X$5)="BLANK",
0),0)</f>
        <v>0</v>
      </c>
      <c r="G70" s="163" cm="1">
        <f t="array" ref="G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
),0)</f>
        <v>0</v>
      </c>
      <c r="H70" s="163" cm="1">
        <f t="array" ref="H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),
_xlfn.IFS(
INDEX(FixtureTicker!$B$24:$AM$43, MATCH($B70, FixtureTicker!$A$24:$A$43), PlayerForm!$X$5+2)="H",
_xlfn.XLOOKUP($E70, PlayerForm!$D$3:$D$394, PlayerForm!$Q$3:$Q$394)*
_xlfn.XLOOKUP(
INDEX(FixtureTicker!$B$3:$AM$22, MATCH($B70, FixtureTicker!$A$3:$A$22), PlayerForm!$X$5+2),
 TeamForm!$B$4:$B$23, TeamForm!$AD$4:$AD$23),
INDEX(FixtureTicker!$B$24:$AM$43, MATCH($B70, FixtureTicker!$A$24:$A$43), PlayerForm!$X$5+2)="A",
_xlfn.XLOOKUP($E70, PlayerForm!$D$3:$D$394, PlayerForm!$R$3:$R$394)*
_xlfn.XLOOKUP(
INDEX(FixtureTicker!$B$3:$AM$22, MATCH($B70, FixtureTicker!$A$3:$A$22), PlayerForm!$X$5+2),
 TeamForm!$B$4:$B$23, TeamForm!$AB$4:$AB$23),
INDEX(FixtureTicker!$B$24:$AM$43, MATCH($B70, FixtureTicker!$A$24:$A$43), PlayerForm!$X$5+2)="BLANK",
0
),
_xlfn.IFS(
INDEX(FixtureTicker!$B$24:$AM$43, MATCH($B70, FixtureTicker!$A$24:$A$43), PlayerForm!$X$5+3)="H",
_xlfn.XLOOKUP($E70, PlayerForm!$D$3:$D$394, PlayerForm!$Q$3:$Q$394)*
_xlfn.XLOOKUP(
INDEX(FixtureTicker!$B$3:$AM$22, MATCH($B70, FixtureTicker!$A$3:$A$22), PlayerForm!$X$5+3),
 TeamForm!$B$4:$B$23, TeamForm!$AD$4:$AD$23),
INDEX(FixtureTicker!$B$24:$AM$43, MATCH($B70, FixtureTicker!$A$24:$A$43), PlayerForm!$X$5+3)="A",
_xlfn.XLOOKUP($E70, PlayerForm!$D$3:$D$394, PlayerForm!$R$3:$R$394)*
_xlfn.XLOOKUP(
INDEX(FixtureTicker!$B$3:$AM$22, MATCH($B70, FixtureTicker!$A$3:$A$22), PlayerForm!$X$5+3),
 TeamForm!$B$4:$B$23, TeamForm!$AB$4:$AB$23),
INDEX(FixtureTicker!$B$24:$AM$43, MATCH($B70, FixtureTicker!$A$24:$A$43), PlayerForm!$X$5+3)="BLANK",
0
)
),0)</f>
        <v>26.149124470052289</v>
      </c>
      <c r="I70" s="163" cm="1">
        <f t="array" ref="I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),
_xlfn.IFS(
INDEX(FixtureTicker!$B$24:$AM$43, MATCH($B70, FixtureTicker!$A$24:$A$43), PlayerForm!$X$5+2)="H",
_xlfn.XLOOKUP($E70, PlayerForm!$D$3:$D$394, PlayerForm!$Q$3:$Q$394)*
_xlfn.XLOOKUP(
INDEX(FixtureTicker!$B$3:$AM$22, MATCH($B70, FixtureTicker!$A$3:$A$22), PlayerForm!$X$5+2),
 TeamForm!$B$4:$B$23, TeamForm!$AD$4:$AD$23),
INDEX(FixtureTicker!$B$24:$AM$43, MATCH($B70, FixtureTicker!$A$24:$A$43), PlayerForm!$X$5+2)="A",
_xlfn.XLOOKUP($E70, PlayerForm!$D$3:$D$394, PlayerForm!$R$3:$R$394)*
_xlfn.XLOOKUP(
INDEX(FixtureTicker!$B$3:$AM$22, MATCH($B70, FixtureTicker!$A$3:$A$22), PlayerForm!$X$5+2),
 TeamForm!$B$4:$B$23, TeamForm!$AB$4:$AB$23),
INDEX(FixtureTicker!$B$24:$AM$43, MATCH($B70, FixtureTicker!$A$24:$A$43), PlayerForm!$X$5+2)="BLANK",
0
),
_xlfn.IFS(
INDEX(FixtureTicker!$B$24:$AM$43, MATCH($B70, FixtureTicker!$A$24:$A$43), PlayerForm!$X$5+3)="H",
_xlfn.XLOOKUP($E70, PlayerForm!$D$3:$D$394, PlayerForm!$Q$3:$Q$394)*
_xlfn.XLOOKUP(
INDEX(FixtureTicker!$B$3:$AM$22, MATCH($B70, FixtureTicker!$A$3:$A$22), PlayerForm!$X$5+3),
 TeamForm!$B$4:$B$23, TeamForm!$AD$4:$AD$23),
INDEX(FixtureTicker!$B$24:$AM$43, MATCH($B70, FixtureTicker!$A$24:$A$43), PlayerForm!$X$5+3)="A",
_xlfn.XLOOKUP($E70, PlayerForm!$D$3:$D$394, PlayerForm!$R$3:$R$394)*
_xlfn.XLOOKUP(
INDEX(FixtureTicker!$B$3:$AM$22, MATCH($B70, FixtureTicker!$A$3:$A$22), PlayerForm!$X$5+3),
 TeamForm!$B$4:$B$23, TeamForm!$AB$4:$AB$23),
INDEX(FixtureTicker!$B$24:$AM$43, MATCH($B70, FixtureTicker!$A$24:$A$43), PlayerForm!$X$5+3)="BLANK",
0
),
_xlfn.IFS(
INDEX(FixtureTicker!$B$24:$AM$43, MATCH($B70, FixtureTicker!$A$24:$A$43), PlayerForm!$X$5+4)="H",
_xlfn.XLOOKUP($E70, PlayerForm!$D$3:$D$394, PlayerForm!$Q$3:$Q$394)*
_xlfn.XLOOKUP(
INDEX(FixtureTicker!$B$3:$AM$22, MATCH($B70, FixtureTicker!$A$3:$A$22), PlayerForm!$X$5+4),
 TeamForm!$B$4:$B$23, TeamForm!$AD$4:$AD$23),
INDEX(FixtureTicker!$B$24:$AM$43, MATCH($B70, FixtureTicker!$A$24:$A$43), PlayerForm!$X$5+4)="A",
_xlfn.XLOOKUP($E70, PlayerForm!$D$3:$D$394, PlayerForm!$R$3:$R$394)*
_xlfn.XLOOKUP(
INDEX(FixtureTicker!$B$3:$AM$22, MATCH($B70, FixtureTicker!$A$3:$A$22), PlayerForm!$X$5+4),
 TeamForm!$B$4:$B$23, TeamForm!$AB$4:$AB$23),
INDEX(FixtureTicker!$B$24:$AM$43, MATCH($B70, FixtureTicker!$A$24:$A$43), PlayerForm!$X$5+4)="BLANK",
0
),
_xlfn.IFS(
INDEX(FixtureTicker!$B$24:$AM$43, MATCH($B70, FixtureTicker!$A$24:$A$43), PlayerForm!$X$5+5)="H",
_xlfn.XLOOKUP($E70, PlayerForm!$D$3:$D$394, PlayerForm!$Q$3:$Q$394)*
_xlfn.XLOOKUP(
INDEX(FixtureTicker!$B$3:$AM$22, MATCH($B70, FixtureTicker!$A$3:$A$22), PlayerForm!$X$5+5),
 TeamForm!$B$4:$B$23, TeamForm!$AD$4:$AD$23),
INDEX(FixtureTicker!$B$24:$AM$43, MATCH($B70, FixtureTicker!$A$24:$A$43), PlayerForm!$X$5+5)="A",
_xlfn.XLOOKUP($E70, PlayerForm!$D$3:$D$394, PlayerForm!$R$3:$R$394)*
_xlfn.XLOOKUP(
INDEX(FixtureTicker!$B$3:$AM$22, MATCH($B70, FixtureTicker!$A$3:$A$22), PlayerForm!$X$5+5),
 TeamForm!$B$4:$B$23, TeamForm!$AB$4:$AB$23),
INDEX(FixtureTicker!$B$24:$AM$43, MATCH($B70, FixtureTicker!$A$24:$A$43), PlayerForm!$X$5+5)="BLANK",
0
)
),0)</f>
        <v>43.840359714963533</v>
      </c>
      <c r="J70" s="163" cm="1">
        <f t="array" ref="J70">IFERROR(0.01*SUM(
_xlfn.IFS(
INDEX(FixtureTicker!$B$24:$AM$43, MATCH($B70, FixtureTicker!$A$24:$A$43), PlayerForm!$X$5)="H",
_xlfn.XLOOKUP($E70, PlayerForm!$D$3:$D$394, PlayerForm!$Q$3:$Q$394)*
_xlfn.XLOOKUP(
INDEX(FixtureTicker!$B$3:$AM$22, MATCH($B70, FixtureTicker!$A$3:$A$22), PlayerForm!$X$5),
 TeamForm!$B$4:$B$23, TeamForm!$AD$4:$AD$23),
INDEX(FixtureTicker!$B$24:$AM$43, MATCH($B70, FixtureTicker!$A$24:$A$43), PlayerForm!$X$5)="A",
_xlfn.XLOOKUP($E70, PlayerForm!$D$3:$D$394, PlayerForm!$R$3:$R$394)*
_xlfn.XLOOKUP(
INDEX(FixtureTicker!$B$3:$AM$22, MATCH($B70, FixtureTicker!$A$3:$A$22), PlayerForm!$X$5),
 TeamForm!$B$4:$B$23, TeamForm!$AB$4:$AB$23),
INDEX(FixtureTicker!$B$24:$AM$43, MATCH($B70, FixtureTicker!$A$24:$A$43), PlayerForm!$X$5)="BLANK",
0
),
_xlfn.IFS(
INDEX(FixtureTicker!$B$24:$AM$43, MATCH($B70, FixtureTicker!$A$24:$A$43), PlayerForm!$X$5+1)="H",
_xlfn.XLOOKUP($E70, PlayerForm!$D$3:$D$394, PlayerForm!$Q$3:$Q$394)*
_xlfn.XLOOKUP(
INDEX(FixtureTicker!$B$3:$AM$22, MATCH($B70, FixtureTicker!$A$3:$A$22), PlayerForm!$X$5+1),
 TeamForm!$B$4:$B$23, TeamForm!$AD$4:$AD$23),
INDEX(FixtureTicker!$B$24:$AM$43, MATCH($B70, FixtureTicker!$A$24:$A$43), PlayerForm!$X$5+1)="A",
_xlfn.XLOOKUP($E70, PlayerForm!$D$3:$D$394, PlayerForm!$R$3:$R$394)*
_xlfn.XLOOKUP(
INDEX(FixtureTicker!$B$3:$AM$22, MATCH($B70, FixtureTicker!$A$3:$A$22), PlayerForm!$X$5+1),
 TeamForm!$B$4:$B$23, TeamForm!$AB$4:$AB$23),
INDEX(FixtureTicker!$B$24:$AM$43, MATCH($B70, FixtureTicker!$A$24:$A$43), PlayerForm!$X$5+1)="BLANK",
0
),
_xlfn.IFS(
INDEX(FixtureTicker!$B$24:$AM$43, MATCH($B70, FixtureTicker!$A$24:$A$43), PlayerForm!$X$5+2)="H",
_xlfn.XLOOKUP($E70, PlayerForm!$D$3:$D$394, PlayerForm!$Q$3:$Q$394)*
_xlfn.XLOOKUP(
INDEX(FixtureTicker!$B$3:$AM$22, MATCH($B70, FixtureTicker!$A$3:$A$22), PlayerForm!$X$5+2),
 TeamForm!$B$4:$B$23, TeamForm!$AD$4:$AD$23),
INDEX(FixtureTicker!$B$24:$AM$43, MATCH($B70, FixtureTicker!$A$24:$A$43), PlayerForm!$X$5+2)="A",
_xlfn.XLOOKUP($E70, PlayerForm!$D$3:$D$394, PlayerForm!$R$3:$R$394)*
_xlfn.XLOOKUP(
INDEX(FixtureTicker!$B$3:$AM$22, MATCH($B70, FixtureTicker!$A$3:$A$22), PlayerForm!$X$5+2),
 TeamForm!$B$4:$B$23, TeamForm!$AB$4:$AB$23),
INDEX(FixtureTicker!$B$24:$AM$43, MATCH($B70, FixtureTicker!$A$24:$A$43), PlayerForm!$X$5+2)="BLANK",
0
),
_xlfn.IFS(
INDEX(FixtureTicker!$B$24:$AM$43, MATCH($B70, FixtureTicker!$A$24:$A$43), PlayerForm!$X$5+3)="H",
_xlfn.XLOOKUP($E70, PlayerForm!$D$3:$D$394, PlayerForm!$Q$3:$Q$394)*
_xlfn.XLOOKUP(
INDEX(FixtureTicker!$B$3:$AM$22, MATCH($B70, FixtureTicker!$A$3:$A$22), PlayerForm!$X$5+3),
 TeamForm!$B$4:$B$23, TeamForm!$AD$4:$AD$23),
INDEX(FixtureTicker!$B$24:$AM$43, MATCH($B70, FixtureTicker!$A$24:$A$43), PlayerForm!$X$5+3)="A",
_xlfn.XLOOKUP($E70, PlayerForm!$D$3:$D$394, PlayerForm!$R$3:$R$394)*
_xlfn.XLOOKUP(
INDEX(FixtureTicker!$B$3:$AM$22, MATCH($B70, FixtureTicker!$A$3:$A$22), PlayerForm!$X$5+3),
 TeamForm!$B$4:$B$23, TeamForm!$AB$4:$AB$23),
INDEX(FixtureTicker!$B$24:$AM$43, MATCH($B70, FixtureTicker!$A$24:$A$43), PlayerForm!$X$5+3)="BLANK",
0
),
_xlfn.IFS(
INDEX(FixtureTicker!$B$24:$AM$43, MATCH($B70, FixtureTicker!$A$24:$A$43), PlayerForm!$X$5+4)="H",
_xlfn.XLOOKUP($E70, PlayerForm!$D$3:$D$394, PlayerForm!$Q$3:$Q$394)*
_xlfn.XLOOKUP(
INDEX(FixtureTicker!$B$3:$AM$22, MATCH($B70, FixtureTicker!$A$3:$A$22), PlayerForm!$X$5+4),
 TeamForm!$B$4:$B$23, TeamForm!$AD$4:$AD$23),
INDEX(FixtureTicker!$B$24:$AM$43, MATCH($B70, FixtureTicker!$A$24:$A$43), PlayerForm!$X$5+4)="A",
_xlfn.XLOOKUP($E70, PlayerForm!$D$3:$D$394, PlayerForm!$R$3:$R$394)*
_xlfn.XLOOKUP(
INDEX(FixtureTicker!$B$3:$AM$22, MATCH($B70, FixtureTicker!$A$3:$A$22), PlayerForm!$X$5+4),
 TeamForm!$B$4:$B$23, TeamForm!$AB$4:$AB$23),
INDEX(FixtureTicker!$B$24:$AM$43, MATCH($B70, FixtureTicker!$A$24:$A$43), PlayerForm!$X$5+4)="BLANK",
0
),
_xlfn.IFS(
INDEX(FixtureTicker!$B$24:$AM$43, MATCH($B70, FixtureTicker!$A$24:$A$43), PlayerForm!$X$5+5)="H",
_xlfn.XLOOKUP($E70, PlayerForm!$D$3:$D$394, PlayerForm!$Q$3:$Q$394)*
_xlfn.XLOOKUP(
INDEX(FixtureTicker!$B$3:$AM$22, MATCH($B70, FixtureTicker!$A$3:$A$22), PlayerForm!$X$5+5),
 TeamForm!$B$4:$B$23, TeamForm!$AD$4:$AD$23),
INDEX(FixtureTicker!$B$24:$AM$43, MATCH($B70, FixtureTicker!$A$24:$A$43), PlayerForm!$X$5+5)="A",
_xlfn.XLOOKUP($E70, PlayerForm!$D$3:$D$394, PlayerForm!$R$3:$R$394)*
_xlfn.XLOOKUP(
INDEX(FixtureTicker!$B$3:$AM$22, MATCH($B70, FixtureTicker!$A$3:$A$22), PlayerForm!$X$5+5),
 TeamForm!$B$4:$B$23, TeamForm!$AB$4:$AB$23),
INDEX(FixtureTicker!$B$24:$AM$43, MATCH($B70, FixtureTicker!$A$24:$A$43), PlayerForm!$X$5+5)="BLANK",
0
),
_xlfn.IFS(
INDEX(FixtureTicker!$B$24:$AM$43, MATCH($B70, FixtureTicker!$A$24:$A$43), PlayerForm!$X$5+6)="H",
_xlfn.XLOOKUP($E70, PlayerForm!$D$3:$D$394, PlayerForm!$Q$3:$Q$394)*
_xlfn.XLOOKUP(
INDEX(FixtureTicker!$B$3:$AM$22, MATCH($B70, FixtureTicker!$A$3:$A$22), PlayerForm!$X$5+6),
 TeamForm!$B$4:$B$23, TeamForm!$AD$4:$AD$23),
INDEX(FixtureTicker!$B$24:$AM$43, MATCH($B70, FixtureTicker!$A$24:$A$43), PlayerForm!$X$5+6)="A",
_xlfn.XLOOKUP($E70, PlayerForm!$D$3:$D$394, PlayerForm!$R$3:$R$394)*
_xlfn.XLOOKUP(
INDEX(FixtureTicker!$B$3:$AM$22, MATCH($B70, FixtureTicker!$A$3:$A$22), PlayerForm!$X$5+6),
 TeamForm!$B$4:$B$23, TeamForm!$AB$4:$AB$23),
INDEX(FixtureTicker!$B$24:$AM$43, MATCH($B70, FixtureTicker!$A$24:$A$43), PlayerForm!$X$5+6)="BLANK",
0
),
_xlfn.IFS(
INDEX(FixtureTicker!$B$24:$AM$43, MATCH($B70, FixtureTicker!$A$24:$A$43), PlayerForm!$X$5+7)="H",
_xlfn.XLOOKUP($E70, PlayerForm!$D$3:$D$394, PlayerForm!$Q$3:$Q$394)*
_xlfn.XLOOKUP(
INDEX(FixtureTicker!$B$3:$AM$22, MATCH($B70, FixtureTicker!$A$3:$A$22), PlayerForm!$X$5+7),
 TeamForm!$B$4:$B$23, TeamForm!$AD$4:$AD$23),
INDEX(FixtureTicker!$B$24:$AM$43, MATCH($B70, FixtureTicker!$A$24:$A$43), PlayerForm!$X$5+7)="A",
_xlfn.XLOOKUP($E70, PlayerForm!$D$3:$D$394, PlayerForm!$R$3:$R$394)*
_xlfn.XLOOKUP(
INDEX(FixtureTicker!$B$3:$AM$22, MATCH($B70, FixtureTicker!$A$3:$A$22), PlayerForm!$X$5+7),
 TeamForm!$B$4:$B$23, TeamForm!$AB$4:$AB$23),
INDEX(FixtureTicker!$B$24:$AM$43, MATCH($B70, FixtureTicker!$A$24:$A$43), PlayerForm!$X$5+7)="BLANK",
0
)
),0)</f>
        <v>67.299245042006334</v>
      </c>
    </row>
    <row r="71" spans="1:10">
      <c r="A71" s="55">
        <v>145</v>
      </c>
      <c r="B71" s="55" t="str">
        <f>_xlfn.XLOOKUP($A71, PlayerData!$B$3:$B$394, PlayerData!C$3:C$394)</f>
        <v>LEI</v>
      </c>
      <c r="C71" s="55" t="str">
        <f>_xlfn.XLOOKUP($A71, PlayerData!$B$3:$B$394, PlayerData!D$3:D$394)</f>
        <v>M</v>
      </c>
      <c r="D71" s="55">
        <f>_xlfn.XLOOKUP($A71, PlayerData!$B:$B, PlayerData!F:F,,,-1)</f>
        <v>5.5</v>
      </c>
      <c r="E71" s="31" t="str">
        <f>_xlfn.XLOOKUP($A71, PlayerData!$B$3:$B$394, PlayerData!E$3:E$394)</f>
        <v>Praet</v>
      </c>
      <c r="F71" s="164" cm="1">
        <f t="array" ref="F71">IFERROR(0.01*_xlfn.IFS(
INDEX(FixtureTicker!$B$24:$AM$43, MATCH($B71, FixtureTicker!$A$24:$A$43, 0), PlayerForm!$X$5)="H",
_xlfn.XLOOKUP($E71, PlayerForm!$D$3:$D$394, PlayerForm!$Q$3:$Q$394)*
_xlfn.XLOOKUP(
INDEX(FixtureTicker!$B$3:$AM$22, MATCH($B71, FixtureTicker!$A$3:$A$22,0), PlayerForm!$X$5),
 TeamForm!$B$4:$B$23, TeamForm!$AD$4:$AD$23),
INDEX(FixtureTicker!$B$24:$AM$43, MATCH($B71, FixtureTicker!$A$24:$A$43,0), PlayerForm!$X$5)="A",
_xlfn.XLOOKUP($E71, PlayerForm!$D$3:$D$394, PlayerForm!$R$3:$R$394)*
_xlfn.XLOOKUP(
INDEX(FixtureTicker!$B$3:$AM$22, MATCH($B71, FixtureTicker!$A$3:$A$22,0), PlayerForm!$X$5),
 TeamForm!$B$4:$B$23, TeamForm!$AB$4:$AB$23),
INDEX(FixtureTicker!$B$24:$AM$43, MATCH($B71, FixtureTicker!$A$24:$A$43,0), PlayerForm!$X$5)="BLANK",
0),0)</f>
        <v>8.7731590241543511</v>
      </c>
      <c r="G71" s="163" cm="1">
        <f t="array" ref="G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
),0)</f>
        <v>16.657601625578085</v>
      </c>
      <c r="H71" s="163" cm="1">
        <f t="array" ref="H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),
_xlfn.IFS(
INDEX(FixtureTicker!$B$24:$AM$43, MATCH($B71, FixtureTicker!$A$24:$A$43), PlayerForm!$X$5+2)="H",
_xlfn.XLOOKUP($E71, PlayerForm!$D$3:$D$394, PlayerForm!$Q$3:$Q$394)*
_xlfn.XLOOKUP(
INDEX(FixtureTicker!$B$3:$AM$22, MATCH($B71, FixtureTicker!$A$3:$A$22), PlayerForm!$X$5+2),
 TeamForm!$B$4:$B$23, TeamForm!$AD$4:$AD$23),
INDEX(FixtureTicker!$B$24:$AM$43, MATCH($B71, FixtureTicker!$A$24:$A$43), PlayerForm!$X$5+2)="A",
_xlfn.XLOOKUP($E71, PlayerForm!$D$3:$D$394, PlayerForm!$R$3:$R$394)*
_xlfn.XLOOKUP(
INDEX(FixtureTicker!$B$3:$AM$22, MATCH($B71, FixtureTicker!$A$3:$A$22), PlayerForm!$X$5+2),
 TeamForm!$B$4:$B$23, TeamForm!$AB$4:$AB$23),
INDEX(FixtureTicker!$B$24:$AM$43, MATCH($B71, FixtureTicker!$A$24:$A$43), PlayerForm!$X$5+2)="BLANK",
0
),
_xlfn.IFS(
INDEX(FixtureTicker!$B$24:$AM$43, MATCH($B71, FixtureTicker!$A$24:$A$43), PlayerForm!$X$5+3)="H",
_xlfn.XLOOKUP($E71, PlayerForm!$D$3:$D$394, PlayerForm!$Q$3:$Q$394)*
_xlfn.XLOOKUP(
INDEX(FixtureTicker!$B$3:$AM$22, MATCH($B71, FixtureTicker!$A$3:$A$22), PlayerForm!$X$5+3),
 TeamForm!$B$4:$B$23, TeamForm!$AD$4:$AD$23),
INDEX(FixtureTicker!$B$24:$AM$43, MATCH($B71, FixtureTicker!$A$24:$A$43), PlayerForm!$X$5+3)="A",
_xlfn.XLOOKUP($E71, PlayerForm!$D$3:$D$394, PlayerForm!$R$3:$R$394)*
_xlfn.XLOOKUP(
INDEX(FixtureTicker!$B$3:$AM$22, MATCH($B71, FixtureTicker!$A$3:$A$22), PlayerForm!$X$5+3),
 TeamForm!$B$4:$B$23, TeamForm!$AB$4:$AB$23),
INDEX(FixtureTicker!$B$24:$AM$43, MATCH($B71, FixtureTicker!$A$24:$A$43), PlayerForm!$X$5+3)="BLANK",
0
)
),0)</f>
        <v>28.691374980106161</v>
      </c>
      <c r="I71" s="163" cm="1">
        <f t="array" ref="I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),
_xlfn.IFS(
INDEX(FixtureTicker!$B$24:$AM$43, MATCH($B71, FixtureTicker!$A$24:$A$43), PlayerForm!$X$5+2)="H",
_xlfn.XLOOKUP($E71, PlayerForm!$D$3:$D$394, PlayerForm!$Q$3:$Q$394)*
_xlfn.XLOOKUP(
INDEX(FixtureTicker!$B$3:$AM$22, MATCH($B71, FixtureTicker!$A$3:$A$22), PlayerForm!$X$5+2),
 TeamForm!$B$4:$B$23, TeamForm!$AD$4:$AD$23),
INDEX(FixtureTicker!$B$24:$AM$43, MATCH($B71, FixtureTicker!$A$24:$A$43), PlayerForm!$X$5+2)="A",
_xlfn.XLOOKUP($E71, PlayerForm!$D$3:$D$394, PlayerForm!$R$3:$R$394)*
_xlfn.XLOOKUP(
INDEX(FixtureTicker!$B$3:$AM$22, MATCH($B71, FixtureTicker!$A$3:$A$22), PlayerForm!$X$5+2),
 TeamForm!$B$4:$B$23, TeamForm!$AB$4:$AB$23),
INDEX(FixtureTicker!$B$24:$AM$43, MATCH($B71, FixtureTicker!$A$24:$A$43), PlayerForm!$X$5+2)="BLANK",
0
),
_xlfn.IFS(
INDEX(FixtureTicker!$B$24:$AM$43, MATCH($B71, FixtureTicker!$A$24:$A$43), PlayerForm!$X$5+3)="H",
_xlfn.XLOOKUP($E71, PlayerForm!$D$3:$D$394, PlayerForm!$Q$3:$Q$394)*
_xlfn.XLOOKUP(
INDEX(FixtureTicker!$B$3:$AM$22, MATCH($B71, FixtureTicker!$A$3:$A$22), PlayerForm!$X$5+3),
 TeamForm!$B$4:$B$23, TeamForm!$AD$4:$AD$23),
INDEX(FixtureTicker!$B$24:$AM$43, MATCH($B71, FixtureTicker!$A$24:$A$43), PlayerForm!$X$5+3)="A",
_xlfn.XLOOKUP($E71, PlayerForm!$D$3:$D$394, PlayerForm!$R$3:$R$394)*
_xlfn.XLOOKUP(
INDEX(FixtureTicker!$B$3:$AM$22, MATCH($B71, FixtureTicker!$A$3:$A$22), PlayerForm!$X$5+3),
 TeamForm!$B$4:$B$23, TeamForm!$AB$4:$AB$23),
INDEX(FixtureTicker!$B$24:$AM$43, MATCH($B71, FixtureTicker!$A$24:$A$43), PlayerForm!$X$5+3)="BLANK",
0
),
_xlfn.IFS(
INDEX(FixtureTicker!$B$24:$AM$43, MATCH($B71, FixtureTicker!$A$24:$A$43), PlayerForm!$X$5+4)="H",
_xlfn.XLOOKUP($E71, PlayerForm!$D$3:$D$394, PlayerForm!$Q$3:$Q$394)*
_xlfn.XLOOKUP(
INDEX(FixtureTicker!$B$3:$AM$22, MATCH($B71, FixtureTicker!$A$3:$A$22), PlayerForm!$X$5+4),
 TeamForm!$B$4:$B$23, TeamForm!$AD$4:$AD$23),
INDEX(FixtureTicker!$B$24:$AM$43, MATCH($B71, FixtureTicker!$A$24:$A$43), PlayerForm!$X$5+4)="A",
_xlfn.XLOOKUP($E71, PlayerForm!$D$3:$D$394, PlayerForm!$R$3:$R$394)*
_xlfn.XLOOKUP(
INDEX(FixtureTicker!$B$3:$AM$22, MATCH($B71, FixtureTicker!$A$3:$A$22), PlayerForm!$X$5+4),
 TeamForm!$B$4:$B$23, TeamForm!$AB$4:$AB$23),
INDEX(FixtureTicker!$B$24:$AM$43, MATCH($B71, FixtureTicker!$A$24:$A$43), PlayerForm!$X$5+4)="BLANK",
0
),
_xlfn.IFS(
INDEX(FixtureTicker!$B$24:$AM$43, MATCH($B71, FixtureTicker!$A$24:$A$43), PlayerForm!$X$5+5)="H",
_xlfn.XLOOKUP($E71, PlayerForm!$D$3:$D$394, PlayerForm!$Q$3:$Q$394)*
_xlfn.XLOOKUP(
INDEX(FixtureTicker!$B$3:$AM$22, MATCH($B71, FixtureTicker!$A$3:$A$22), PlayerForm!$X$5+5),
 TeamForm!$B$4:$B$23, TeamForm!$AD$4:$AD$23),
INDEX(FixtureTicker!$B$24:$AM$43, MATCH($B71, FixtureTicker!$A$24:$A$43), PlayerForm!$X$5+5)="A",
_xlfn.XLOOKUP($E71, PlayerForm!$D$3:$D$394, PlayerForm!$R$3:$R$394)*
_xlfn.XLOOKUP(
INDEX(FixtureTicker!$B$3:$AM$22, MATCH($B71, FixtureTicker!$A$3:$A$22), PlayerForm!$X$5+5),
 TeamForm!$B$4:$B$23, TeamForm!$AB$4:$AB$23),
INDEX(FixtureTicker!$B$24:$AM$43, MATCH($B71, FixtureTicker!$A$24:$A$43), PlayerForm!$X$5+5)="BLANK",
0
)
),0)</f>
        <v>43.800487563625246</v>
      </c>
      <c r="J71" s="163" cm="1">
        <f t="array" ref="J71">IFERROR(0.01*SUM(
_xlfn.IFS(
INDEX(FixtureTicker!$B$24:$AM$43, MATCH($B71, FixtureTicker!$A$24:$A$43), PlayerForm!$X$5)="H",
_xlfn.XLOOKUP($E71, PlayerForm!$D$3:$D$394, PlayerForm!$Q$3:$Q$394)*
_xlfn.XLOOKUP(
INDEX(FixtureTicker!$B$3:$AM$22, MATCH($B71, FixtureTicker!$A$3:$A$22), PlayerForm!$X$5),
 TeamForm!$B$4:$B$23, TeamForm!$AD$4:$AD$23),
INDEX(FixtureTicker!$B$24:$AM$43, MATCH($B71, FixtureTicker!$A$24:$A$43), PlayerForm!$X$5)="A",
_xlfn.XLOOKUP($E71, PlayerForm!$D$3:$D$394, PlayerForm!$R$3:$R$394)*
_xlfn.XLOOKUP(
INDEX(FixtureTicker!$B$3:$AM$22, MATCH($B71, FixtureTicker!$A$3:$A$22), PlayerForm!$X$5),
 TeamForm!$B$4:$B$23, TeamForm!$AB$4:$AB$23),
INDEX(FixtureTicker!$B$24:$AM$43, MATCH($B71, FixtureTicker!$A$24:$A$43), PlayerForm!$X$5)="BLANK",
0
),
_xlfn.IFS(
INDEX(FixtureTicker!$B$24:$AM$43, MATCH($B71, FixtureTicker!$A$24:$A$43), PlayerForm!$X$5+1)="H",
_xlfn.XLOOKUP($E71, PlayerForm!$D$3:$D$394, PlayerForm!$Q$3:$Q$394)*
_xlfn.XLOOKUP(
INDEX(FixtureTicker!$B$3:$AM$22, MATCH($B71, FixtureTicker!$A$3:$A$22), PlayerForm!$X$5+1),
 TeamForm!$B$4:$B$23, TeamForm!$AD$4:$AD$23),
INDEX(FixtureTicker!$B$24:$AM$43, MATCH($B71, FixtureTicker!$A$24:$A$43), PlayerForm!$X$5+1)="A",
_xlfn.XLOOKUP($E71, PlayerForm!$D$3:$D$394, PlayerForm!$R$3:$R$394)*
_xlfn.XLOOKUP(
INDEX(FixtureTicker!$B$3:$AM$22, MATCH($B71, FixtureTicker!$A$3:$A$22), PlayerForm!$X$5+1),
 TeamForm!$B$4:$B$23, TeamForm!$AB$4:$AB$23),
INDEX(FixtureTicker!$B$24:$AM$43, MATCH($B71, FixtureTicker!$A$24:$A$43), PlayerForm!$X$5+1)="BLANK",
0
),
_xlfn.IFS(
INDEX(FixtureTicker!$B$24:$AM$43, MATCH($B71, FixtureTicker!$A$24:$A$43), PlayerForm!$X$5+2)="H",
_xlfn.XLOOKUP($E71, PlayerForm!$D$3:$D$394, PlayerForm!$Q$3:$Q$394)*
_xlfn.XLOOKUP(
INDEX(FixtureTicker!$B$3:$AM$22, MATCH($B71, FixtureTicker!$A$3:$A$22), PlayerForm!$X$5+2),
 TeamForm!$B$4:$B$23, TeamForm!$AD$4:$AD$23),
INDEX(FixtureTicker!$B$24:$AM$43, MATCH($B71, FixtureTicker!$A$24:$A$43), PlayerForm!$X$5+2)="A",
_xlfn.XLOOKUP($E71, PlayerForm!$D$3:$D$394, PlayerForm!$R$3:$R$394)*
_xlfn.XLOOKUP(
INDEX(FixtureTicker!$B$3:$AM$22, MATCH($B71, FixtureTicker!$A$3:$A$22), PlayerForm!$X$5+2),
 TeamForm!$B$4:$B$23, TeamForm!$AB$4:$AB$23),
INDEX(FixtureTicker!$B$24:$AM$43, MATCH($B71, FixtureTicker!$A$24:$A$43), PlayerForm!$X$5+2)="BLANK",
0
),
_xlfn.IFS(
INDEX(FixtureTicker!$B$24:$AM$43, MATCH($B71, FixtureTicker!$A$24:$A$43), PlayerForm!$X$5+3)="H",
_xlfn.XLOOKUP($E71, PlayerForm!$D$3:$D$394, PlayerForm!$Q$3:$Q$394)*
_xlfn.XLOOKUP(
INDEX(FixtureTicker!$B$3:$AM$22, MATCH($B71, FixtureTicker!$A$3:$A$22), PlayerForm!$X$5+3),
 TeamForm!$B$4:$B$23, TeamForm!$AD$4:$AD$23),
INDEX(FixtureTicker!$B$24:$AM$43, MATCH($B71, FixtureTicker!$A$24:$A$43), PlayerForm!$X$5+3)="A",
_xlfn.XLOOKUP($E71, PlayerForm!$D$3:$D$394, PlayerForm!$R$3:$R$394)*
_xlfn.XLOOKUP(
INDEX(FixtureTicker!$B$3:$AM$22, MATCH($B71, FixtureTicker!$A$3:$A$22), PlayerForm!$X$5+3),
 TeamForm!$B$4:$B$23, TeamForm!$AB$4:$AB$23),
INDEX(FixtureTicker!$B$24:$AM$43, MATCH($B71, FixtureTicker!$A$24:$A$43), PlayerForm!$X$5+3)="BLANK",
0
),
_xlfn.IFS(
INDEX(FixtureTicker!$B$24:$AM$43, MATCH($B71, FixtureTicker!$A$24:$A$43), PlayerForm!$X$5+4)="H",
_xlfn.XLOOKUP($E71, PlayerForm!$D$3:$D$394, PlayerForm!$Q$3:$Q$394)*
_xlfn.XLOOKUP(
INDEX(FixtureTicker!$B$3:$AM$22, MATCH($B71, FixtureTicker!$A$3:$A$22), PlayerForm!$X$5+4),
 TeamForm!$B$4:$B$23, TeamForm!$AD$4:$AD$23),
INDEX(FixtureTicker!$B$24:$AM$43, MATCH($B71, FixtureTicker!$A$24:$A$43), PlayerForm!$X$5+4)="A",
_xlfn.XLOOKUP($E71, PlayerForm!$D$3:$D$394, PlayerForm!$R$3:$R$394)*
_xlfn.XLOOKUP(
INDEX(FixtureTicker!$B$3:$AM$22, MATCH($B71, FixtureTicker!$A$3:$A$22), PlayerForm!$X$5+4),
 TeamForm!$B$4:$B$23, TeamForm!$AB$4:$AB$23),
INDEX(FixtureTicker!$B$24:$AM$43, MATCH($B71, FixtureTicker!$A$24:$A$43), PlayerForm!$X$5+4)="BLANK",
0
),
_xlfn.IFS(
INDEX(FixtureTicker!$B$24:$AM$43, MATCH($B71, FixtureTicker!$A$24:$A$43), PlayerForm!$X$5+5)="H",
_xlfn.XLOOKUP($E71, PlayerForm!$D$3:$D$394, PlayerForm!$Q$3:$Q$394)*
_xlfn.XLOOKUP(
INDEX(FixtureTicker!$B$3:$AM$22, MATCH($B71, FixtureTicker!$A$3:$A$22), PlayerForm!$X$5+5),
 TeamForm!$B$4:$B$23, TeamForm!$AD$4:$AD$23),
INDEX(FixtureTicker!$B$24:$AM$43, MATCH($B71, FixtureTicker!$A$24:$A$43), PlayerForm!$X$5+5)="A",
_xlfn.XLOOKUP($E71, PlayerForm!$D$3:$D$394, PlayerForm!$R$3:$R$394)*
_xlfn.XLOOKUP(
INDEX(FixtureTicker!$B$3:$AM$22, MATCH($B71, FixtureTicker!$A$3:$A$22), PlayerForm!$X$5+5),
 TeamForm!$B$4:$B$23, TeamForm!$AB$4:$AB$23),
INDEX(FixtureTicker!$B$24:$AM$43, MATCH($B71, FixtureTicker!$A$24:$A$43), PlayerForm!$X$5+5)="BLANK",
0
),
_xlfn.IFS(
INDEX(FixtureTicker!$B$24:$AM$43, MATCH($B71, FixtureTicker!$A$24:$A$43), PlayerForm!$X$5+6)="H",
_xlfn.XLOOKUP($E71, PlayerForm!$D$3:$D$394, PlayerForm!$Q$3:$Q$394)*
_xlfn.XLOOKUP(
INDEX(FixtureTicker!$B$3:$AM$22, MATCH($B71, FixtureTicker!$A$3:$A$22), PlayerForm!$X$5+6),
 TeamForm!$B$4:$B$23, TeamForm!$AD$4:$AD$23),
INDEX(FixtureTicker!$B$24:$AM$43, MATCH($B71, FixtureTicker!$A$24:$A$43), PlayerForm!$X$5+6)="A",
_xlfn.XLOOKUP($E71, PlayerForm!$D$3:$D$394, PlayerForm!$R$3:$R$394)*
_xlfn.XLOOKUP(
INDEX(FixtureTicker!$B$3:$AM$22, MATCH($B71, FixtureTicker!$A$3:$A$22), PlayerForm!$X$5+6),
 TeamForm!$B$4:$B$23, TeamForm!$AB$4:$AB$23),
INDEX(FixtureTicker!$B$24:$AM$43, MATCH($B71, FixtureTicker!$A$24:$A$43), PlayerForm!$X$5+6)="BLANK",
0
),
_xlfn.IFS(
INDEX(FixtureTicker!$B$24:$AM$43, MATCH($B71, FixtureTicker!$A$24:$A$43), PlayerForm!$X$5+7)="H",
_xlfn.XLOOKUP($E71, PlayerForm!$D$3:$D$394, PlayerForm!$Q$3:$Q$394)*
_xlfn.XLOOKUP(
INDEX(FixtureTicker!$B$3:$AM$22, MATCH($B71, FixtureTicker!$A$3:$A$22), PlayerForm!$X$5+7),
 TeamForm!$B$4:$B$23, TeamForm!$AD$4:$AD$23),
INDEX(FixtureTicker!$B$24:$AM$43, MATCH($B71, FixtureTicker!$A$24:$A$43), PlayerForm!$X$5+7)="A",
_xlfn.XLOOKUP($E71, PlayerForm!$D$3:$D$394, PlayerForm!$R$3:$R$394)*
_xlfn.XLOOKUP(
INDEX(FixtureTicker!$B$3:$AM$22, MATCH($B71, FixtureTicker!$A$3:$A$22), PlayerForm!$X$5+7),
 TeamForm!$B$4:$B$23, TeamForm!$AB$4:$AB$23),
INDEX(FixtureTicker!$B$24:$AM$43, MATCH($B71, FixtureTicker!$A$24:$A$43), PlayerForm!$X$5+7)="BLANK",
0
)
),0)</f>
        <v>57.568663830396986</v>
      </c>
    </row>
    <row r="72" spans="1:10">
      <c r="A72" s="55">
        <v>217</v>
      </c>
      <c r="B72" s="55" t="str">
        <f>_xlfn.XLOOKUP($A72, PlayerData!$B$3:$B$394, PlayerData!C$3:C$394)</f>
        <v>LIV</v>
      </c>
      <c r="C72" s="55" t="str">
        <f>_xlfn.XLOOKUP($A72, PlayerData!$B$3:$B$394, PlayerData!D$3:D$394)</f>
        <v>D</v>
      </c>
      <c r="D72" s="55">
        <f>_xlfn.XLOOKUP($A72, PlayerData!$B:$B, PlayerData!F:F,,,-1)</f>
        <v>7</v>
      </c>
      <c r="E72" s="31" t="str">
        <f>_xlfn.XLOOKUP($A72, PlayerData!$B$3:$B$394, PlayerData!E$3:E$394)</f>
        <v>Robertson</v>
      </c>
      <c r="F72" s="164" cm="1">
        <f t="array" ref="F72">IFERROR(0.01*_xlfn.IFS(
INDEX(FixtureTicker!$B$24:$AM$43, MATCH($B72, FixtureTicker!$A$24:$A$43, 0), PlayerForm!$X$5)="H",
_xlfn.XLOOKUP($E72, PlayerForm!$D$3:$D$394, PlayerForm!$Q$3:$Q$394)*
_xlfn.XLOOKUP(
INDEX(FixtureTicker!$B$3:$AM$22, MATCH($B72, FixtureTicker!$A$3:$A$22,0), PlayerForm!$X$5),
 TeamForm!$B$4:$B$23, TeamForm!$AD$4:$AD$23),
INDEX(FixtureTicker!$B$24:$AM$43, MATCH($B72, FixtureTicker!$A$24:$A$43,0), PlayerForm!$X$5)="A",
_xlfn.XLOOKUP($E72, PlayerForm!$D$3:$D$394, PlayerForm!$R$3:$R$394)*
_xlfn.XLOOKUP(
INDEX(FixtureTicker!$B$3:$AM$22, MATCH($B72, FixtureTicker!$A$3:$A$22,0), PlayerForm!$X$5),
 TeamForm!$B$4:$B$23, TeamForm!$AB$4:$AB$23),
INDEX(FixtureTicker!$B$24:$AM$43, MATCH($B72, FixtureTicker!$A$24:$A$43,0), PlayerForm!$X$5)="BLANK",
0),0)</f>
        <v>11.320754716981133</v>
      </c>
      <c r="G72" s="163" cm="1">
        <f t="array" ref="G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
),0)</f>
        <v>14.757412398921833</v>
      </c>
      <c r="H72" s="163" cm="1">
        <f t="array" ref="H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),
_xlfn.IFS(
INDEX(FixtureTicker!$B$24:$AM$43, MATCH($B72, FixtureTicker!$A$24:$A$43), PlayerForm!$X$5+2)="H",
_xlfn.XLOOKUP($E72, PlayerForm!$D$3:$D$394, PlayerForm!$Q$3:$Q$394)*
_xlfn.XLOOKUP(
INDEX(FixtureTicker!$B$3:$AM$22, MATCH($B72, FixtureTicker!$A$3:$A$22), PlayerForm!$X$5+2),
 TeamForm!$B$4:$B$23, TeamForm!$AD$4:$AD$23),
INDEX(FixtureTicker!$B$24:$AM$43, MATCH($B72, FixtureTicker!$A$24:$A$43), PlayerForm!$X$5+2)="A",
_xlfn.XLOOKUP($E72, PlayerForm!$D$3:$D$394, PlayerForm!$R$3:$R$394)*
_xlfn.XLOOKUP(
INDEX(FixtureTicker!$B$3:$AM$22, MATCH($B72, FixtureTicker!$A$3:$A$22), PlayerForm!$X$5+2),
 TeamForm!$B$4:$B$23, TeamForm!$AB$4:$AB$23),
INDEX(FixtureTicker!$B$24:$AM$43, MATCH($B72, FixtureTicker!$A$24:$A$43), PlayerForm!$X$5+2)="BLANK",
0
),
_xlfn.IFS(
INDEX(FixtureTicker!$B$24:$AM$43, MATCH($B72, FixtureTicker!$A$24:$A$43), PlayerForm!$X$5+3)="H",
_xlfn.XLOOKUP($E72, PlayerForm!$D$3:$D$394, PlayerForm!$Q$3:$Q$394)*
_xlfn.XLOOKUP(
INDEX(FixtureTicker!$B$3:$AM$22, MATCH($B72, FixtureTicker!$A$3:$A$22), PlayerForm!$X$5+3),
 TeamForm!$B$4:$B$23, TeamForm!$AD$4:$AD$23),
INDEX(FixtureTicker!$B$24:$AM$43, MATCH($B72, FixtureTicker!$A$24:$A$43), PlayerForm!$X$5+3)="A",
_xlfn.XLOOKUP($E72, PlayerForm!$D$3:$D$394, PlayerForm!$R$3:$R$394)*
_xlfn.XLOOKUP(
INDEX(FixtureTicker!$B$3:$AM$22, MATCH($B72, FixtureTicker!$A$3:$A$22), PlayerForm!$X$5+3),
 TeamForm!$B$4:$B$23, TeamForm!$AB$4:$AB$23),
INDEX(FixtureTicker!$B$24:$AM$43, MATCH($B72, FixtureTicker!$A$24:$A$43), PlayerForm!$X$5+3)="BLANK",
0
)
),0)</f>
        <v>27.586755805825373</v>
      </c>
      <c r="I72" s="163" cm="1">
        <f t="array" ref="I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),
_xlfn.IFS(
INDEX(FixtureTicker!$B$24:$AM$43, MATCH($B72, FixtureTicker!$A$24:$A$43), PlayerForm!$X$5+2)="H",
_xlfn.XLOOKUP($E72, PlayerForm!$D$3:$D$394, PlayerForm!$Q$3:$Q$394)*
_xlfn.XLOOKUP(
INDEX(FixtureTicker!$B$3:$AM$22, MATCH($B72, FixtureTicker!$A$3:$A$22), PlayerForm!$X$5+2),
 TeamForm!$B$4:$B$23, TeamForm!$AD$4:$AD$23),
INDEX(FixtureTicker!$B$24:$AM$43, MATCH($B72, FixtureTicker!$A$24:$A$43), PlayerForm!$X$5+2)="A",
_xlfn.XLOOKUP($E72, PlayerForm!$D$3:$D$394, PlayerForm!$R$3:$R$394)*
_xlfn.XLOOKUP(
INDEX(FixtureTicker!$B$3:$AM$22, MATCH($B72, FixtureTicker!$A$3:$A$22), PlayerForm!$X$5+2),
 TeamForm!$B$4:$B$23, TeamForm!$AB$4:$AB$23),
INDEX(FixtureTicker!$B$24:$AM$43, MATCH($B72, FixtureTicker!$A$24:$A$43), PlayerForm!$X$5+2)="BLANK",
0
),
_xlfn.IFS(
INDEX(FixtureTicker!$B$24:$AM$43, MATCH($B72, FixtureTicker!$A$24:$A$43), PlayerForm!$X$5+3)="H",
_xlfn.XLOOKUP($E72, PlayerForm!$D$3:$D$394, PlayerForm!$Q$3:$Q$394)*
_xlfn.XLOOKUP(
INDEX(FixtureTicker!$B$3:$AM$22, MATCH($B72, FixtureTicker!$A$3:$A$22), PlayerForm!$X$5+3),
 TeamForm!$B$4:$B$23, TeamForm!$AD$4:$AD$23),
INDEX(FixtureTicker!$B$24:$AM$43, MATCH($B72, FixtureTicker!$A$24:$A$43), PlayerForm!$X$5+3)="A",
_xlfn.XLOOKUP($E72, PlayerForm!$D$3:$D$394, PlayerForm!$R$3:$R$394)*
_xlfn.XLOOKUP(
INDEX(FixtureTicker!$B$3:$AM$22, MATCH($B72, FixtureTicker!$A$3:$A$22), PlayerForm!$X$5+3),
 TeamForm!$B$4:$B$23, TeamForm!$AB$4:$AB$23),
INDEX(FixtureTicker!$B$24:$AM$43, MATCH($B72, FixtureTicker!$A$24:$A$43), PlayerForm!$X$5+3)="BLANK",
0
),
_xlfn.IFS(
INDEX(FixtureTicker!$B$24:$AM$43, MATCH($B72, FixtureTicker!$A$24:$A$43), PlayerForm!$X$5+4)="H",
_xlfn.XLOOKUP($E72, PlayerForm!$D$3:$D$394, PlayerForm!$Q$3:$Q$394)*
_xlfn.XLOOKUP(
INDEX(FixtureTicker!$B$3:$AM$22, MATCH($B72, FixtureTicker!$A$3:$A$22), PlayerForm!$X$5+4),
 TeamForm!$B$4:$B$23, TeamForm!$AD$4:$AD$23),
INDEX(FixtureTicker!$B$24:$AM$43, MATCH($B72, FixtureTicker!$A$24:$A$43), PlayerForm!$X$5+4)="A",
_xlfn.XLOOKUP($E72, PlayerForm!$D$3:$D$394, PlayerForm!$R$3:$R$394)*
_xlfn.XLOOKUP(
INDEX(FixtureTicker!$B$3:$AM$22, MATCH($B72, FixtureTicker!$A$3:$A$22), PlayerForm!$X$5+4),
 TeamForm!$B$4:$B$23, TeamForm!$AB$4:$AB$23),
INDEX(FixtureTicker!$B$24:$AM$43, MATCH($B72, FixtureTicker!$A$24:$A$43), PlayerForm!$X$5+4)="BLANK",
0
),
_xlfn.IFS(
INDEX(FixtureTicker!$B$24:$AM$43, MATCH($B72, FixtureTicker!$A$24:$A$43), PlayerForm!$X$5+5)="H",
_xlfn.XLOOKUP($E72, PlayerForm!$D$3:$D$394, PlayerForm!$Q$3:$Q$394)*
_xlfn.XLOOKUP(
INDEX(FixtureTicker!$B$3:$AM$22, MATCH($B72, FixtureTicker!$A$3:$A$22), PlayerForm!$X$5+5),
 TeamForm!$B$4:$B$23, TeamForm!$AD$4:$AD$23),
INDEX(FixtureTicker!$B$24:$AM$43, MATCH($B72, FixtureTicker!$A$24:$A$43), PlayerForm!$X$5+5)="A",
_xlfn.XLOOKUP($E72, PlayerForm!$D$3:$D$394, PlayerForm!$R$3:$R$394)*
_xlfn.XLOOKUP(
INDEX(FixtureTicker!$B$3:$AM$22, MATCH($B72, FixtureTicker!$A$3:$A$22), PlayerForm!$X$5+5),
 TeamForm!$B$4:$B$23, TeamForm!$AB$4:$AB$23),
INDEX(FixtureTicker!$B$24:$AM$43, MATCH($B72, FixtureTicker!$A$24:$A$43), PlayerForm!$X$5+5)="BLANK",
0
)
),0)</f>
        <v>43.024699027979487</v>
      </c>
      <c r="J72" s="163" cm="1">
        <f t="array" ref="J72">IFERROR(0.01*SUM(
_xlfn.IFS(
INDEX(FixtureTicker!$B$24:$AM$43, MATCH($B72, FixtureTicker!$A$24:$A$43), PlayerForm!$X$5)="H",
_xlfn.XLOOKUP($E72, PlayerForm!$D$3:$D$394, PlayerForm!$Q$3:$Q$394)*
_xlfn.XLOOKUP(
INDEX(FixtureTicker!$B$3:$AM$22, MATCH($B72, FixtureTicker!$A$3:$A$22), PlayerForm!$X$5),
 TeamForm!$B$4:$B$23, TeamForm!$AD$4:$AD$23),
INDEX(FixtureTicker!$B$24:$AM$43, MATCH($B72, FixtureTicker!$A$24:$A$43), PlayerForm!$X$5)="A",
_xlfn.XLOOKUP($E72, PlayerForm!$D$3:$D$394, PlayerForm!$R$3:$R$394)*
_xlfn.XLOOKUP(
INDEX(FixtureTicker!$B$3:$AM$22, MATCH($B72, FixtureTicker!$A$3:$A$22), PlayerForm!$X$5),
 TeamForm!$B$4:$B$23, TeamForm!$AB$4:$AB$23),
INDEX(FixtureTicker!$B$24:$AM$43, MATCH($B72, FixtureTicker!$A$24:$A$43), PlayerForm!$X$5)="BLANK",
0
),
_xlfn.IFS(
INDEX(FixtureTicker!$B$24:$AM$43, MATCH($B72, FixtureTicker!$A$24:$A$43), PlayerForm!$X$5+1)="H",
_xlfn.XLOOKUP($E72, PlayerForm!$D$3:$D$394, PlayerForm!$Q$3:$Q$394)*
_xlfn.XLOOKUP(
INDEX(FixtureTicker!$B$3:$AM$22, MATCH($B72, FixtureTicker!$A$3:$A$22), PlayerForm!$X$5+1),
 TeamForm!$B$4:$B$23, TeamForm!$AD$4:$AD$23),
INDEX(FixtureTicker!$B$24:$AM$43, MATCH($B72, FixtureTicker!$A$24:$A$43), PlayerForm!$X$5+1)="A",
_xlfn.XLOOKUP($E72, PlayerForm!$D$3:$D$394, PlayerForm!$R$3:$R$394)*
_xlfn.XLOOKUP(
INDEX(FixtureTicker!$B$3:$AM$22, MATCH($B72, FixtureTicker!$A$3:$A$22), PlayerForm!$X$5+1),
 TeamForm!$B$4:$B$23, TeamForm!$AB$4:$AB$23),
INDEX(FixtureTicker!$B$24:$AM$43, MATCH($B72, FixtureTicker!$A$24:$A$43), PlayerForm!$X$5+1)="BLANK",
0
),
_xlfn.IFS(
INDEX(FixtureTicker!$B$24:$AM$43, MATCH($B72, FixtureTicker!$A$24:$A$43), PlayerForm!$X$5+2)="H",
_xlfn.XLOOKUP($E72, PlayerForm!$D$3:$D$394, PlayerForm!$Q$3:$Q$394)*
_xlfn.XLOOKUP(
INDEX(FixtureTicker!$B$3:$AM$22, MATCH($B72, FixtureTicker!$A$3:$A$22), PlayerForm!$X$5+2),
 TeamForm!$B$4:$B$23, TeamForm!$AD$4:$AD$23),
INDEX(FixtureTicker!$B$24:$AM$43, MATCH($B72, FixtureTicker!$A$24:$A$43), PlayerForm!$X$5+2)="A",
_xlfn.XLOOKUP($E72, PlayerForm!$D$3:$D$394, PlayerForm!$R$3:$R$394)*
_xlfn.XLOOKUP(
INDEX(FixtureTicker!$B$3:$AM$22, MATCH($B72, FixtureTicker!$A$3:$A$22), PlayerForm!$X$5+2),
 TeamForm!$B$4:$B$23, TeamForm!$AB$4:$AB$23),
INDEX(FixtureTicker!$B$24:$AM$43, MATCH($B72, FixtureTicker!$A$24:$A$43), PlayerForm!$X$5+2)="BLANK",
0
),
_xlfn.IFS(
INDEX(FixtureTicker!$B$24:$AM$43, MATCH($B72, FixtureTicker!$A$24:$A$43), PlayerForm!$X$5+3)="H",
_xlfn.XLOOKUP($E72, PlayerForm!$D$3:$D$394, PlayerForm!$Q$3:$Q$394)*
_xlfn.XLOOKUP(
INDEX(FixtureTicker!$B$3:$AM$22, MATCH($B72, FixtureTicker!$A$3:$A$22), PlayerForm!$X$5+3),
 TeamForm!$B$4:$B$23, TeamForm!$AD$4:$AD$23),
INDEX(FixtureTicker!$B$24:$AM$43, MATCH($B72, FixtureTicker!$A$24:$A$43), PlayerForm!$X$5+3)="A",
_xlfn.XLOOKUP($E72, PlayerForm!$D$3:$D$394, PlayerForm!$R$3:$R$394)*
_xlfn.XLOOKUP(
INDEX(FixtureTicker!$B$3:$AM$22, MATCH($B72, FixtureTicker!$A$3:$A$22), PlayerForm!$X$5+3),
 TeamForm!$B$4:$B$23, TeamForm!$AB$4:$AB$23),
INDEX(FixtureTicker!$B$24:$AM$43, MATCH($B72, FixtureTicker!$A$24:$A$43), PlayerForm!$X$5+3)="BLANK",
0
),
_xlfn.IFS(
INDEX(FixtureTicker!$B$24:$AM$43, MATCH($B72, FixtureTicker!$A$24:$A$43), PlayerForm!$X$5+4)="H",
_xlfn.XLOOKUP($E72, PlayerForm!$D$3:$D$394, PlayerForm!$Q$3:$Q$394)*
_xlfn.XLOOKUP(
INDEX(FixtureTicker!$B$3:$AM$22, MATCH($B72, FixtureTicker!$A$3:$A$22), PlayerForm!$X$5+4),
 TeamForm!$B$4:$B$23, TeamForm!$AD$4:$AD$23),
INDEX(FixtureTicker!$B$24:$AM$43, MATCH($B72, FixtureTicker!$A$24:$A$43), PlayerForm!$X$5+4)="A",
_xlfn.XLOOKUP($E72, PlayerForm!$D$3:$D$394, PlayerForm!$R$3:$R$394)*
_xlfn.XLOOKUP(
INDEX(FixtureTicker!$B$3:$AM$22, MATCH($B72, FixtureTicker!$A$3:$A$22), PlayerForm!$X$5+4),
 TeamForm!$B$4:$B$23, TeamForm!$AB$4:$AB$23),
INDEX(FixtureTicker!$B$24:$AM$43, MATCH($B72, FixtureTicker!$A$24:$A$43), PlayerForm!$X$5+4)="BLANK",
0
),
_xlfn.IFS(
INDEX(FixtureTicker!$B$24:$AM$43, MATCH($B72, FixtureTicker!$A$24:$A$43), PlayerForm!$X$5+5)="H",
_xlfn.XLOOKUP($E72, PlayerForm!$D$3:$D$394, PlayerForm!$Q$3:$Q$394)*
_xlfn.XLOOKUP(
INDEX(FixtureTicker!$B$3:$AM$22, MATCH($B72, FixtureTicker!$A$3:$A$22), PlayerForm!$X$5+5),
 TeamForm!$B$4:$B$23, TeamForm!$AD$4:$AD$23),
INDEX(FixtureTicker!$B$24:$AM$43, MATCH($B72, FixtureTicker!$A$24:$A$43), PlayerForm!$X$5+5)="A",
_xlfn.XLOOKUP($E72, PlayerForm!$D$3:$D$394, PlayerForm!$R$3:$R$394)*
_xlfn.XLOOKUP(
INDEX(FixtureTicker!$B$3:$AM$22, MATCH($B72, FixtureTicker!$A$3:$A$22), PlayerForm!$X$5+5),
 TeamForm!$B$4:$B$23, TeamForm!$AB$4:$AB$23),
INDEX(FixtureTicker!$B$24:$AM$43, MATCH($B72, FixtureTicker!$A$24:$A$43), PlayerForm!$X$5+5)="BLANK",
0
),
_xlfn.IFS(
INDEX(FixtureTicker!$B$24:$AM$43, MATCH($B72, FixtureTicker!$A$24:$A$43), PlayerForm!$X$5+6)="H",
_xlfn.XLOOKUP($E72, PlayerForm!$D$3:$D$394, PlayerForm!$Q$3:$Q$394)*
_xlfn.XLOOKUP(
INDEX(FixtureTicker!$B$3:$AM$22, MATCH($B72, FixtureTicker!$A$3:$A$22), PlayerForm!$X$5+6),
 TeamForm!$B$4:$B$23, TeamForm!$AD$4:$AD$23),
INDEX(FixtureTicker!$B$24:$AM$43, MATCH($B72, FixtureTicker!$A$24:$A$43), PlayerForm!$X$5+6)="A",
_xlfn.XLOOKUP($E72, PlayerForm!$D$3:$D$394, PlayerForm!$R$3:$R$394)*
_xlfn.XLOOKUP(
INDEX(FixtureTicker!$B$3:$AM$22, MATCH($B72, FixtureTicker!$A$3:$A$22), PlayerForm!$X$5+6),
 TeamForm!$B$4:$B$23, TeamForm!$AB$4:$AB$23),
INDEX(FixtureTicker!$B$24:$AM$43, MATCH($B72, FixtureTicker!$A$24:$A$43), PlayerForm!$X$5+6)="BLANK",
0
),
_xlfn.IFS(
INDEX(FixtureTicker!$B$24:$AM$43, MATCH($B72, FixtureTicker!$A$24:$A$43), PlayerForm!$X$5+7)="H",
_xlfn.XLOOKUP($E72, PlayerForm!$D$3:$D$394, PlayerForm!$Q$3:$Q$394)*
_xlfn.XLOOKUP(
INDEX(FixtureTicker!$B$3:$AM$22, MATCH($B72, FixtureTicker!$A$3:$A$22), PlayerForm!$X$5+7),
 TeamForm!$B$4:$B$23, TeamForm!$AD$4:$AD$23),
INDEX(FixtureTicker!$B$24:$AM$43, MATCH($B72, FixtureTicker!$A$24:$A$43), PlayerForm!$X$5+7)="A",
_xlfn.XLOOKUP($E72, PlayerForm!$D$3:$D$394, PlayerForm!$R$3:$R$394)*
_xlfn.XLOOKUP(
INDEX(FixtureTicker!$B$3:$AM$22, MATCH($B72, FixtureTicker!$A$3:$A$22), PlayerForm!$X$5+7),
 TeamForm!$B$4:$B$23, TeamForm!$AB$4:$AB$23),
INDEX(FixtureTicker!$B$24:$AM$43, MATCH($B72, FixtureTicker!$A$24:$A$43), PlayerForm!$X$5+7)="BLANK",
0
)
),0)</f>
        <v>54.296172973776649</v>
      </c>
    </row>
    <row r="73" spans="1:10">
      <c r="A73" s="55">
        <v>288</v>
      </c>
      <c r="B73" s="55" t="str">
        <f>_xlfn.XLOOKUP($A73, PlayerData!$B$3:$B$394, PlayerData!C$3:C$394)</f>
        <v>SHU</v>
      </c>
      <c r="C73" s="55" t="str">
        <f>_xlfn.XLOOKUP($A73, PlayerData!$B$3:$B$394, PlayerData!D$3:D$394)</f>
        <v>D</v>
      </c>
      <c r="D73" s="55">
        <f>_xlfn.XLOOKUP($A73, PlayerData!$B:$B, PlayerData!F:F,,,-1)</f>
        <v>5</v>
      </c>
      <c r="E73" s="31" t="str">
        <f>_xlfn.XLOOKUP($A73, PlayerData!$B$3:$B$394, PlayerData!E$3:E$394)</f>
        <v>Egan</v>
      </c>
      <c r="F73" s="164" cm="1">
        <f t="array" ref="F73">IFERROR(0.01*_xlfn.IFS(
INDEX(FixtureTicker!$B$24:$AM$43, MATCH($B73, FixtureTicker!$A$24:$A$43, 0), PlayerForm!$X$5)="H",
_xlfn.XLOOKUP($E73, PlayerForm!$D$3:$D$394, PlayerForm!$Q$3:$Q$394)*
_xlfn.XLOOKUP(
INDEX(FixtureTicker!$B$3:$AM$22, MATCH($B73, FixtureTicker!$A$3:$A$22,0), PlayerForm!$X$5),
 TeamForm!$B$4:$B$23, TeamForm!$AD$4:$AD$23),
INDEX(FixtureTicker!$B$24:$AM$43, MATCH($B73, FixtureTicker!$A$24:$A$43,0), PlayerForm!$X$5)="A",
_xlfn.XLOOKUP($E73, PlayerForm!$D$3:$D$394, PlayerForm!$R$3:$R$394)*
_xlfn.XLOOKUP(
INDEX(FixtureTicker!$B$3:$AM$22, MATCH($B73, FixtureTicker!$A$3:$A$22,0), PlayerForm!$X$5),
 TeamForm!$B$4:$B$23, TeamForm!$AB$4:$AB$23),
INDEX(FixtureTicker!$B$24:$AM$43, MATCH($B73, FixtureTicker!$A$24:$A$43,0), PlayerForm!$X$5)="BLANK",
0),0)</f>
        <v>4.3977869201305166</v>
      </c>
      <c r="G73" s="163" cm="1">
        <f t="array" ref="G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
),0)</f>
        <v>10.138409541064243</v>
      </c>
      <c r="H73" s="163" cm="1">
        <f t="array" ref="H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),
_xlfn.IFS(
INDEX(FixtureTicker!$B$24:$AM$43, MATCH($B73, FixtureTicker!$A$24:$A$43), PlayerForm!$X$5+2)="H",
_xlfn.XLOOKUP($E73, PlayerForm!$D$3:$D$394, PlayerForm!$Q$3:$Q$394)*
_xlfn.XLOOKUP(
INDEX(FixtureTicker!$B$3:$AM$22, MATCH($B73, FixtureTicker!$A$3:$A$22), PlayerForm!$X$5+2),
 TeamForm!$B$4:$B$23, TeamForm!$AD$4:$AD$23),
INDEX(FixtureTicker!$B$24:$AM$43, MATCH($B73, FixtureTicker!$A$24:$A$43), PlayerForm!$X$5+2)="A",
_xlfn.XLOOKUP($E73, PlayerForm!$D$3:$D$394, PlayerForm!$R$3:$R$394)*
_xlfn.XLOOKUP(
INDEX(FixtureTicker!$B$3:$AM$22, MATCH($B73, FixtureTicker!$A$3:$A$22), PlayerForm!$X$5+2),
 TeamForm!$B$4:$B$23, TeamForm!$AB$4:$AB$23),
INDEX(FixtureTicker!$B$24:$AM$43, MATCH($B73, FixtureTicker!$A$24:$A$43), PlayerForm!$X$5+2)="BLANK",
0
),
_xlfn.IFS(
INDEX(FixtureTicker!$B$24:$AM$43, MATCH($B73, FixtureTicker!$A$24:$A$43), PlayerForm!$X$5+3)="H",
_xlfn.XLOOKUP($E73, PlayerForm!$D$3:$D$394, PlayerForm!$Q$3:$Q$394)*
_xlfn.XLOOKUP(
INDEX(FixtureTicker!$B$3:$AM$22, MATCH($B73, FixtureTicker!$A$3:$A$22), PlayerForm!$X$5+3),
 TeamForm!$B$4:$B$23, TeamForm!$AD$4:$AD$23),
INDEX(FixtureTicker!$B$24:$AM$43, MATCH($B73, FixtureTicker!$A$24:$A$43), PlayerForm!$X$5+3)="A",
_xlfn.XLOOKUP($E73, PlayerForm!$D$3:$D$394, PlayerForm!$R$3:$R$394)*
_xlfn.XLOOKUP(
INDEX(FixtureTicker!$B$3:$AM$22, MATCH($B73, FixtureTicker!$A$3:$A$22), PlayerForm!$X$5+3),
 TeamForm!$B$4:$B$23, TeamForm!$AB$4:$AB$23),
INDEX(FixtureTicker!$B$24:$AM$43, MATCH($B73, FixtureTicker!$A$24:$A$43), PlayerForm!$X$5+3)="BLANK",
0
)
),0)</f>
        <v>27.932049242460764</v>
      </c>
      <c r="I73" s="163" cm="1">
        <f t="array" ref="I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),
_xlfn.IFS(
INDEX(FixtureTicker!$B$24:$AM$43, MATCH($B73, FixtureTicker!$A$24:$A$43), PlayerForm!$X$5+2)="H",
_xlfn.XLOOKUP($E73, PlayerForm!$D$3:$D$394, PlayerForm!$Q$3:$Q$394)*
_xlfn.XLOOKUP(
INDEX(FixtureTicker!$B$3:$AM$22, MATCH($B73, FixtureTicker!$A$3:$A$22), PlayerForm!$X$5+2),
 TeamForm!$B$4:$B$23, TeamForm!$AD$4:$AD$23),
INDEX(FixtureTicker!$B$24:$AM$43, MATCH($B73, FixtureTicker!$A$24:$A$43), PlayerForm!$X$5+2)="A",
_xlfn.XLOOKUP($E73, PlayerForm!$D$3:$D$394, PlayerForm!$R$3:$R$394)*
_xlfn.XLOOKUP(
INDEX(FixtureTicker!$B$3:$AM$22, MATCH($B73, FixtureTicker!$A$3:$A$22), PlayerForm!$X$5+2),
 TeamForm!$B$4:$B$23, TeamForm!$AB$4:$AB$23),
INDEX(FixtureTicker!$B$24:$AM$43, MATCH($B73, FixtureTicker!$A$24:$A$43), PlayerForm!$X$5+2)="BLANK",
0
),
_xlfn.IFS(
INDEX(FixtureTicker!$B$24:$AM$43, MATCH($B73, FixtureTicker!$A$24:$A$43), PlayerForm!$X$5+3)="H",
_xlfn.XLOOKUP($E73, PlayerForm!$D$3:$D$394, PlayerForm!$Q$3:$Q$394)*
_xlfn.XLOOKUP(
INDEX(FixtureTicker!$B$3:$AM$22, MATCH($B73, FixtureTicker!$A$3:$A$22), PlayerForm!$X$5+3),
 TeamForm!$B$4:$B$23, TeamForm!$AD$4:$AD$23),
INDEX(FixtureTicker!$B$24:$AM$43, MATCH($B73, FixtureTicker!$A$24:$A$43), PlayerForm!$X$5+3)="A",
_xlfn.XLOOKUP($E73, PlayerForm!$D$3:$D$394, PlayerForm!$R$3:$R$394)*
_xlfn.XLOOKUP(
INDEX(FixtureTicker!$B$3:$AM$22, MATCH($B73, FixtureTicker!$A$3:$A$22), PlayerForm!$X$5+3),
 TeamForm!$B$4:$B$23, TeamForm!$AB$4:$AB$23),
INDEX(FixtureTicker!$B$24:$AM$43, MATCH($B73, FixtureTicker!$A$24:$A$43), PlayerForm!$X$5+3)="BLANK",
0
),
_xlfn.IFS(
INDEX(FixtureTicker!$B$24:$AM$43, MATCH($B73, FixtureTicker!$A$24:$A$43), PlayerForm!$X$5+4)="H",
_xlfn.XLOOKUP($E73, PlayerForm!$D$3:$D$394, PlayerForm!$Q$3:$Q$394)*
_xlfn.XLOOKUP(
INDEX(FixtureTicker!$B$3:$AM$22, MATCH($B73, FixtureTicker!$A$3:$A$22), PlayerForm!$X$5+4),
 TeamForm!$B$4:$B$23, TeamForm!$AD$4:$AD$23),
INDEX(FixtureTicker!$B$24:$AM$43, MATCH($B73, FixtureTicker!$A$24:$A$43), PlayerForm!$X$5+4)="A",
_xlfn.XLOOKUP($E73, PlayerForm!$D$3:$D$394, PlayerForm!$R$3:$R$394)*
_xlfn.XLOOKUP(
INDEX(FixtureTicker!$B$3:$AM$22, MATCH($B73, FixtureTicker!$A$3:$A$22), PlayerForm!$X$5+4),
 TeamForm!$B$4:$B$23, TeamForm!$AB$4:$AB$23),
INDEX(FixtureTicker!$B$24:$AM$43, MATCH($B73, FixtureTicker!$A$24:$A$43), PlayerForm!$X$5+4)="BLANK",
0
),
_xlfn.IFS(
INDEX(FixtureTicker!$B$24:$AM$43, MATCH($B73, FixtureTicker!$A$24:$A$43), PlayerForm!$X$5+5)="H",
_xlfn.XLOOKUP($E73, PlayerForm!$D$3:$D$394, PlayerForm!$Q$3:$Q$394)*
_xlfn.XLOOKUP(
INDEX(FixtureTicker!$B$3:$AM$22, MATCH($B73, FixtureTicker!$A$3:$A$22), PlayerForm!$X$5+5),
 TeamForm!$B$4:$B$23, TeamForm!$AD$4:$AD$23),
INDEX(FixtureTicker!$B$24:$AM$43, MATCH($B73, FixtureTicker!$A$24:$A$43), PlayerForm!$X$5+5)="A",
_xlfn.XLOOKUP($E73, PlayerForm!$D$3:$D$394, PlayerForm!$R$3:$R$394)*
_xlfn.XLOOKUP(
INDEX(FixtureTicker!$B$3:$AM$22, MATCH($B73, FixtureTicker!$A$3:$A$22), PlayerForm!$X$5+5),
 TeamForm!$B$4:$B$23, TeamForm!$AB$4:$AB$23),
INDEX(FixtureTicker!$B$24:$AM$43, MATCH($B73, FixtureTicker!$A$24:$A$43), PlayerForm!$X$5+5)="BLANK",
0
)
),0)</f>
        <v>42.817990173756414</v>
      </c>
      <c r="J73" s="163" cm="1">
        <f t="array" ref="J73">IFERROR(0.01*SUM(
_xlfn.IFS(
INDEX(FixtureTicker!$B$24:$AM$43, MATCH($B73, FixtureTicker!$A$24:$A$43), PlayerForm!$X$5)="H",
_xlfn.XLOOKUP($E73, PlayerForm!$D$3:$D$394, PlayerForm!$Q$3:$Q$394)*
_xlfn.XLOOKUP(
INDEX(FixtureTicker!$B$3:$AM$22, MATCH($B73, FixtureTicker!$A$3:$A$22), PlayerForm!$X$5),
 TeamForm!$B$4:$B$23, TeamForm!$AD$4:$AD$23),
INDEX(FixtureTicker!$B$24:$AM$43, MATCH($B73, FixtureTicker!$A$24:$A$43), PlayerForm!$X$5)="A",
_xlfn.XLOOKUP($E73, PlayerForm!$D$3:$D$394, PlayerForm!$R$3:$R$394)*
_xlfn.XLOOKUP(
INDEX(FixtureTicker!$B$3:$AM$22, MATCH($B73, FixtureTicker!$A$3:$A$22), PlayerForm!$X$5),
 TeamForm!$B$4:$B$23, TeamForm!$AB$4:$AB$23),
INDEX(FixtureTicker!$B$24:$AM$43, MATCH($B73, FixtureTicker!$A$24:$A$43), PlayerForm!$X$5)="BLANK",
0
),
_xlfn.IFS(
INDEX(FixtureTicker!$B$24:$AM$43, MATCH($B73, FixtureTicker!$A$24:$A$43), PlayerForm!$X$5+1)="H",
_xlfn.XLOOKUP($E73, PlayerForm!$D$3:$D$394, PlayerForm!$Q$3:$Q$394)*
_xlfn.XLOOKUP(
INDEX(FixtureTicker!$B$3:$AM$22, MATCH($B73, FixtureTicker!$A$3:$A$22), PlayerForm!$X$5+1),
 TeamForm!$B$4:$B$23, TeamForm!$AD$4:$AD$23),
INDEX(FixtureTicker!$B$24:$AM$43, MATCH($B73, FixtureTicker!$A$24:$A$43), PlayerForm!$X$5+1)="A",
_xlfn.XLOOKUP($E73, PlayerForm!$D$3:$D$394, PlayerForm!$R$3:$R$394)*
_xlfn.XLOOKUP(
INDEX(FixtureTicker!$B$3:$AM$22, MATCH($B73, FixtureTicker!$A$3:$A$22), PlayerForm!$X$5+1),
 TeamForm!$B$4:$B$23, TeamForm!$AB$4:$AB$23),
INDEX(FixtureTicker!$B$24:$AM$43, MATCH($B73, FixtureTicker!$A$24:$A$43), PlayerForm!$X$5+1)="BLANK",
0
),
_xlfn.IFS(
INDEX(FixtureTicker!$B$24:$AM$43, MATCH($B73, FixtureTicker!$A$24:$A$43), PlayerForm!$X$5+2)="H",
_xlfn.XLOOKUP($E73, PlayerForm!$D$3:$D$394, PlayerForm!$Q$3:$Q$394)*
_xlfn.XLOOKUP(
INDEX(FixtureTicker!$B$3:$AM$22, MATCH($B73, FixtureTicker!$A$3:$A$22), PlayerForm!$X$5+2),
 TeamForm!$B$4:$B$23, TeamForm!$AD$4:$AD$23),
INDEX(FixtureTicker!$B$24:$AM$43, MATCH($B73, FixtureTicker!$A$24:$A$43), PlayerForm!$X$5+2)="A",
_xlfn.XLOOKUP($E73, PlayerForm!$D$3:$D$394, PlayerForm!$R$3:$R$394)*
_xlfn.XLOOKUP(
INDEX(FixtureTicker!$B$3:$AM$22, MATCH($B73, FixtureTicker!$A$3:$A$22), PlayerForm!$X$5+2),
 TeamForm!$B$4:$B$23, TeamForm!$AB$4:$AB$23),
INDEX(FixtureTicker!$B$24:$AM$43, MATCH($B73, FixtureTicker!$A$24:$A$43), PlayerForm!$X$5+2)="BLANK",
0
),
_xlfn.IFS(
INDEX(FixtureTicker!$B$24:$AM$43, MATCH($B73, FixtureTicker!$A$24:$A$43), PlayerForm!$X$5+3)="H",
_xlfn.XLOOKUP($E73, PlayerForm!$D$3:$D$394, PlayerForm!$Q$3:$Q$394)*
_xlfn.XLOOKUP(
INDEX(FixtureTicker!$B$3:$AM$22, MATCH($B73, FixtureTicker!$A$3:$A$22), PlayerForm!$X$5+3),
 TeamForm!$B$4:$B$23, TeamForm!$AD$4:$AD$23),
INDEX(FixtureTicker!$B$24:$AM$43, MATCH($B73, FixtureTicker!$A$24:$A$43), PlayerForm!$X$5+3)="A",
_xlfn.XLOOKUP($E73, PlayerForm!$D$3:$D$394, PlayerForm!$R$3:$R$394)*
_xlfn.XLOOKUP(
INDEX(FixtureTicker!$B$3:$AM$22, MATCH($B73, FixtureTicker!$A$3:$A$22), PlayerForm!$X$5+3),
 TeamForm!$B$4:$B$23, TeamForm!$AB$4:$AB$23),
INDEX(FixtureTicker!$B$24:$AM$43, MATCH($B73, FixtureTicker!$A$24:$A$43), PlayerForm!$X$5+3)="BLANK",
0
),
_xlfn.IFS(
INDEX(FixtureTicker!$B$24:$AM$43, MATCH($B73, FixtureTicker!$A$24:$A$43), PlayerForm!$X$5+4)="H",
_xlfn.XLOOKUP($E73, PlayerForm!$D$3:$D$394, PlayerForm!$Q$3:$Q$394)*
_xlfn.XLOOKUP(
INDEX(FixtureTicker!$B$3:$AM$22, MATCH($B73, FixtureTicker!$A$3:$A$22), PlayerForm!$X$5+4),
 TeamForm!$B$4:$B$23, TeamForm!$AD$4:$AD$23),
INDEX(FixtureTicker!$B$24:$AM$43, MATCH($B73, FixtureTicker!$A$24:$A$43), PlayerForm!$X$5+4)="A",
_xlfn.XLOOKUP($E73, PlayerForm!$D$3:$D$394, PlayerForm!$R$3:$R$394)*
_xlfn.XLOOKUP(
INDEX(FixtureTicker!$B$3:$AM$22, MATCH($B73, FixtureTicker!$A$3:$A$22), PlayerForm!$X$5+4),
 TeamForm!$B$4:$B$23, TeamForm!$AB$4:$AB$23),
INDEX(FixtureTicker!$B$24:$AM$43, MATCH($B73, FixtureTicker!$A$24:$A$43), PlayerForm!$X$5+4)="BLANK",
0
),
_xlfn.IFS(
INDEX(FixtureTicker!$B$24:$AM$43, MATCH($B73, FixtureTicker!$A$24:$A$43), PlayerForm!$X$5+5)="H",
_xlfn.XLOOKUP($E73, PlayerForm!$D$3:$D$394, PlayerForm!$Q$3:$Q$394)*
_xlfn.XLOOKUP(
INDEX(FixtureTicker!$B$3:$AM$22, MATCH($B73, FixtureTicker!$A$3:$A$22), PlayerForm!$X$5+5),
 TeamForm!$B$4:$B$23, TeamForm!$AD$4:$AD$23),
INDEX(FixtureTicker!$B$24:$AM$43, MATCH($B73, FixtureTicker!$A$24:$A$43), PlayerForm!$X$5+5)="A",
_xlfn.XLOOKUP($E73, PlayerForm!$D$3:$D$394, PlayerForm!$R$3:$R$394)*
_xlfn.XLOOKUP(
INDEX(FixtureTicker!$B$3:$AM$22, MATCH($B73, FixtureTicker!$A$3:$A$22), PlayerForm!$X$5+5),
 TeamForm!$B$4:$B$23, TeamForm!$AB$4:$AB$23),
INDEX(FixtureTicker!$B$24:$AM$43, MATCH($B73, FixtureTicker!$A$24:$A$43), PlayerForm!$X$5+5)="BLANK",
0
),
_xlfn.IFS(
INDEX(FixtureTicker!$B$24:$AM$43, MATCH($B73, FixtureTicker!$A$24:$A$43), PlayerForm!$X$5+6)="H",
_xlfn.XLOOKUP($E73, PlayerForm!$D$3:$D$394, PlayerForm!$Q$3:$Q$394)*
_xlfn.XLOOKUP(
INDEX(FixtureTicker!$B$3:$AM$22, MATCH($B73, FixtureTicker!$A$3:$A$22), PlayerForm!$X$5+6),
 TeamForm!$B$4:$B$23, TeamForm!$AD$4:$AD$23),
INDEX(FixtureTicker!$B$24:$AM$43, MATCH($B73, FixtureTicker!$A$24:$A$43), PlayerForm!$X$5+6)="A",
_xlfn.XLOOKUP($E73, PlayerForm!$D$3:$D$394, PlayerForm!$R$3:$R$394)*
_xlfn.XLOOKUP(
INDEX(FixtureTicker!$B$3:$AM$22, MATCH($B73, FixtureTicker!$A$3:$A$22), PlayerForm!$X$5+6),
 TeamForm!$B$4:$B$23, TeamForm!$AB$4:$AB$23),
INDEX(FixtureTicker!$B$24:$AM$43, MATCH($B73, FixtureTicker!$A$24:$A$43), PlayerForm!$X$5+6)="BLANK",
0
),
_xlfn.IFS(
INDEX(FixtureTicker!$B$24:$AM$43, MATCH($B73, FixtureTicker!$A$24:$A$43), PlayerForm!$X$5+7)="H",
_xlfn.XLOOKUP($E73, PlayerForm!$D$3:$D$394, PlayerForm!$Q$3:$Q$394)*
_xlfn.XLOOKUP(
INDEX(FixtureTicker!$B$3:$AM$22, MATCH($B73, FixtureTicker!$A$3:$A$22), PlayerForm!$X$5+7),
 TeamForm!$B$4:$B$23, TeamForm!$AD$4:$AD$23),
INDEX(FixtureTicker!$B$24:$AM$43, MATCH($B73, FixtureTicker!$A$24:$A$43), PlayerForm!$X$5+7)="A",
_xlfn.XLOOKUP($E73, PlayerForm!$D$3:$D$394, PlayerForm!$R$3:$R$394)*
_xlfn.XLOOKUP(
INDEX(FixtureTicker!$B$3:$AM$22, MATCH($B73, FixtureTicker!$A$3:$A$22), PlayerForm!$X$5+7),
 TeamForm!$B$4:$B$23, TeamForm!$AB$4:$AB$23),
INDEX(FixtureTicker!$B$24:$AM$43, MATCH($B73, FixtureTicker!$A$24:$A$43), PlayerForm!$X$5+7)="BLANK",
0
)
),0)</f>
        <v>49.303495427070686</v>
      </c>
    </row>
    <row r="74" spans="1:10">
      <c r="A74" s="55">
        <v>124</v>
      </c>
      <c r="B74" s="55" t="str">
        <f>_xlfn.XLOOKUP($A74, PlayerData!$B$3:$B$394, PlayerData!C$3:C$394)</f>
        <v>BHA</v>
      </c>
      <c r="C74" s="55" t="str">
        <f>_xlfn.XLOOKUP($A74, PlayerData!$B$3:$B$394, PlayerData!D$3:D$394)</f>
        <v>M</v>
      </c>
      <c r="D74" s="55">
        <f>_xlfn.XLOOKUP($A74, PlayerData!$B:$B, PlayerData!F:F,,,-1)</f>
        <v>5.5</v>
      </c>
      <c r="E74" s="31" t="str">
        <f>_xlfn.XLOOKUP($A74, PlayerData!$B$3:$B$394, PlayerData!E$3:E$394)</f>
        <v>Jahanbakhsh</v>
      </c>
      <c r="F74" s="164" cm="1">
        <f t="array" ref="F74">IFERROR(0.01*_xlfn.IFS(
INDEX(FixtureTicker!$B$24:$AM$43, MATCH($B74, FixtureTicker!$A$24:$A$43, 0), PlayerForm!$X$5)="H",
_xlfn.XLOOKUP($E74, PlayerForm!$D$3:$D$394, PlayerForm!$Q$3:$Q$394)*
_xlfn.XLOOKUP(
INDEX(FixtureTicker!$B$3:$AM$22, MATCH($B74, FixtureTicker!$A$3:$A$22,0), PlayerForm!$X$5),
 TeamForm!$B$4:$B$23, TeamForm!$AD$4:$AD$23),
INDEX(FixtureTicker!$B$24:$AM$43, MATCH($B74, FixtureTicker!$A$24:$A$43,0), PlayerForm!$X$5)="A",
_xlfn.XLOOKUP($E74, PlayerForm!$D$3:$D$394, PlayerForm!$R$3:$R$394)*
_xlfn.XLOOKUP(
INDEX(FixtureTicker!$B$3:$AM$22, MATCH($B74, FixtureTicker!$A$3:$A$22,0), PlayerForm!$X$5),
 TeamForm!$B$4:$B$23, TeamForm!$AB$4:$AB$23),
INDEX(FixtureTicker!$B$24:$AM$43, MATCH($B74, FixtureTicker!$A$24:$A$43,0), PlayerForm!$X$5)="BLANK",
0),0)</f>
        <v>13.195841181666294</v>
      </c>
      <c r="G74" s="163" cm="1">
        <f t="array" ref="G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
),0)</f>
        <v>14.956640925549969</v>
      </c>
      <c r="H74" s="163" cm="1">
        <f t="array" ref="H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),
_xlfn.IFS(
INDEX(FixtureTicker!$B$24:$AM$43, MATCH($B74, FixtureTicker!$A$24:$A$43), PlayerForm!$X$5+2)="H",
_xlfn.XLOOKUP($E74, PlayerForm!$D$3:$D$394, PlayerForm!$Q$3:$Q$394)*
_xlfn.XLOOKUP(
INDEX(FixtureTicker!$B$3:$AM$22, MATCH($B74, FixtureTicker!$A$3:$A$22), PlayerForm!$X$5+2),
 TeamForm!$B$4:$B$23, TeamForm!$AD$4:$AD$23),
INDEX(FixtureTicker!$B$24:$AM$43, MATCH($B74, FixtureTicker!$A$24:$A$43), PlayerForm!$X$5+2)="A",
_xlfn.XLOOKUP($E74, PlayerForm!$D$3:$D$394, PlayerForm!$R$3:$R$394)*
_xlfn.XLOOKUP(
INDEX(FixtureTicker!$B$3:$AM$22, MATCH($B74, FixtureTicker!$A$3:$A$22), PlayerForm!$X$5+2),
 TeamForm!$B$4:$B$23, TeamForm!$AB$4:$AB$23),
INDEX(FixtureTicker!$B$24:$AM$43, MATCH($B74, FixtureTicker!$A$24:$A$43), PlayerForm!$X$5+2)="BLANK",
0
),
_xlfn.IFS(
INDEX(FixtureTicker!$B$24:$AM$43, MATCH($B74, FixtureTicker!$A$24:$A$43), PlayerForm!$X$5+3)="H",
_xlfn.XLOOKUP($E74, PlayerForm!$D$3:$D$394, PlayerForm!$Q$3:$Q$394)*
_xlfn.XLOOKUP(
INDEX(FixtureTicker!$B$3:$AM$22, MATCH($B74, FixtureTicker!$A$3:$A$22), PlayerForm!$X$5+3),
 TeamForm!$B$4:$B$23, TeamForm!$AD$4:$AD$23),
INDEX(FixtureTicker!$B$24:$AM$43, MATCH($B74, FixtureTicker!$A$24:$A$43), PlayerForm!$X$5+3)="A",
_xlfn.XLOOKUP($E74, PlayerForm!$D$3:$D$394, PlayerForm!$R$3:$R$394)*
_xlfn.XLOOKUP(
INDEX(FixtureTicker!$B$3:$AM$22, MATCH($B74, FixtureTicker!$A$3:$A$22), PlayerForm!$X$5+3),
 TeamForm!$B$4:$B$23, TeamForm!$AB$4:$AB$23),
INDEX(FixtureTicker!$B$24:$AM$43, MATCH($B74, FixtureTicker!$A$24:$A$43), PlayerForm!$X$5+3)="BLANK",
0
)
),0)</f>
        <v>22.782867027097915</v>
      </c>
      <c r="I74" s="163" cm="1">
        <f t="array" ref="I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),
_xlfn.IFS(
INDEX(FixtureTicker!$B$24:$AM$43, MATCH($B74, FixtureTicker!$A$24:$A$43), PlayerForm!$X$5+2)="H",
_xlfn.XLOOKUP($E74, PlayerForm!$D$3:$D$394, PlayerForm!$Q$3:$Q$394)*
_xlfn.XLOOKUP(
INDEX(FixtureTicker!$B$3:$AM$22, MATCH($B74, FixtureTicker!$A$3:$A$22), PlayerForm!$X$5+2),
 TeamForm!$B$4:$B$23, TeamForm!$AD$4:$AD$23),
INDEX(FixtureTicker!$B$24:$AM$43, MATCH($B74, FixtureTicker!$A$24:$A$43), PlayerForm!$X$5+2)="A",
_xlfn.XLOOKUP($E74, PlayerForm!$D$3:$D$394, PlayerForm!$R$3:$R$394)*
_xlfn.XLOOKUP(
INDEX(FixtureTicker!$B$3:$AM$22, MATCH($B74, FixtureTicker!$A$3:$A$22), PlayerForm!$X$5+2),
 TeamForm!$B$4:$B$23, TeamForm!$AB$4:$AB$23),
INDEX(FixtureTicker!$B$24:$AM$43, MATCH($B74, FixtureTicker!$A$24:$A$43), PlayerForm!$X$5+2)="BLANK",
0
),
_xlfn.IFS(
INDEX(FixtureTicker!$B$24:$AM$43, MATCH($B74, FixtureTicker!$A$24:$A$43), PlayerForm!$X$5+3)="H",
_xlfn.XLOOKUP($E74, PlayerForm!$D$3:$D$394, PlayerForm!$Q$3:$Q$394)*
_xlfn.XLOOKUP(
INDEX(FixtureTicker!$B$3:$AM$22, MATCH($B74, FixtureTicker!$A$3:$A$22), PlayerForm!$X$5+3),
 TeamForm!$B$4:$B$23, TeamForm!$AD$4:$AD$23),
INDEX(FixtureTicker!$B$24:$AM$43, MATCH($B74, FixtureTicker!$A$24:$A$43), PlayerForm!$X$5+3)="A",
_xlfn.XLOOKUP($E74, PlayerForm!$D$3:$D$394, PlayerForm!$R$3:$R$394)*
_xlfn.XLOOKUP(
INDEX(FixtureTicker!$B$3:$AM$22, MATCH($B74, FixtureTicker!$A$3:$A$22), PlayerForm!$X$5+3),
 TeamForm!$B$4:$B$23, TeamForm!$AB$4:$AB$23),
INDEX(FixtureTicker!$B$24:$AM$43, MATCH($B74, FixtureTicker!$A$24:$A$43), PlayerForm!$X$5+3)="BLANK",
0
),
_xlfn.IFS(
INDEX(FixtureTicker!$B$24:$AM$43, MATCH($B74, FixtureTicker!$A$24:$A$43), PlayerForm!$X$5+4)="H",
_xlfn.XLOOKUP($E74, PlayerForm!$D$3:$D$394, PlayerForm!$Q$3:$Q$394)*
_xlfn.XLOOKUP(
INDEX(FixtureTicker!$B$3:$AM$22, MATCH($B74, FixtureTicker!$A$3:$A$22), PlayerForm!$X$5+4),
 TeamForm!$B$4:$B$23, TeamForm!$AD$4:$AD$23),
INDEX(FixtureTicker!$B$24:$AM$43, MATCH($B74, FixtureTicker!$A$24:$A$43), PlayerForm!$X$5+4)="A",
_xlfn.XLOOKUP($E74, PlayerForm!$D$3:$D$394, PlayerForm!$R$3:$R$394)*
_xlfn.XLOOKUP(
INDEX(FixtureTicker!$B$3:$AM$22, MATCH($B74, FixtureTicker!$A$3:$A$22), PlayerForm!$X$5+4),
 TeamForm!$B$4:$B$23, TeamForm!$AB$4:$AB$23),
INDEX(FixtureTicker!$B$24:$AM$43, MATCH($B74, FixtureTicker!$A$24:$A$43), PlayerForm!$X$5+4)="BLANK",
0
),
_xlfn.IFS(
INDEX(FixtureTicker!$B$24:$AM$43, MATCH($B74, FixtureTicker!$A$24:$A$43), PlayerForm!$X$5+5)="H",
_xlfn.XLOOKUP($E74, PlayerForm!$D$3:$D$394, PlayerForm!$Q$3:$Q$394)*
_xlfn.XLOOKUP(
INDEX(FixtureTicker!$B$3:$AM$22, MATCH($B74, FixtureTicker!$A$3:$A$22), PlayerForm!$X$5+5),
 TeamForm!$B$4:$B$23, TeamForm!$AD$4:$AD$23),
INDEX(FixtureTicker!$B$24:$AM$43, MATCH($B74, FixtureTicker!$A$24:$A$43), PlayerForm!$X$5+5)="A",
_xlfn.XLOOKUP($E74, PlayerForm!$D$3:$D$394, PlayerForm!$R$3:$R$394)*
_xlfn.XLOOKUP(
INDEX(FixtureTicker!$B$3:$AM$22, MATCH($B74, FixtureTicker!$A$3:$A$22), PlayerForm!$X$5+5),
 TeamForm!$B$4:$B$23, TeamForm!$AB$4:$AB$23),
INDEX(FixtureTicker!$B$24:$AM$43, MATCH($B74, FixtureTicker!$A$24:$A$43), PlayerForm!$X$5+5)="BLANK",
0
)
),0)</f>
        <v>42.785529168124832</v>
      </c>
      <c r="J74" s="163" cm="1">
        <f t="array" ref="J74">IFERROR(0.01*SUM(
_xlfn.IFS(
INDEX(FixtureTicker!$B$24:$AM$43, MATCH($B74, FixtureTicker!$A$24:$A$43), PlayerForm!$X$5)="H",
_xlfn.XLOOKUP($E74, PlayerForm!$D$3:$D$394, PlayerForm!$Q$3:$Q$394)*
_xlfn.XLOOKUP(
INDEX(FixtureTicker!$B$3:$AM$22, MATCH($B74, FixtureTicker!$A$3:$A$22), PlayerForm!$X$5),
 TeamForm!$B$4:$B$23, TeamForm!$AD$4:$AD$23),
INDEX(FixtureTicker!$B$24:$AM$43, MATCH($B74, FixtureTicker!$A$24:$A$43), PlayerForm!$X$5)="A",
_xlfn.XLOOKUP($E74, PlayerForm!$D$3:$D$394, PlayerForm!$R$3:$R$394)*
_xlfn.XLOOKUP(
INDEX(FixtureTicker!$B$3:$AM$22, MATCH($B74, FixtureTicker!$A$3:$A$22), PlayerForm!$X$5),
 TeamForm!$B$4:$B$23, TeamForm!$AB$4:$AB$23),
INDEX(FixtureTicker!$B$24:$AM$43, MATCH($B74, FixtureTicker!$A$24:$A$43), PlayerForm!$X$5)="BLANK",
0
),
_xlfn.IFS(
INDEX(FixtureTicker!$B$24:$AM$43, MATCH($B74, FixtureTicker!$A$24:$A$43), PlayerForm!$X$5+1)="H",
_xlfn.XLOOKUP($E74, PlayerForm!$D$3:$D$394, PlayerForm!$Q$3:$Q$394)*
_xlfn.XLOOKUP(
INDEX(FixtureTicker!$B$3:$AM$22, MATCH($B74, FixtureTicker!$A$3:$A$22), PlayerForm!$X$5+1),
 TeamForm!$B$4:$B$23, TeamForm!$AD$4:$AD$23),
INDEX(FixtureTicker!$B$24:$AM$43, MATCH($B74, FixtureTicker!$A$24:$A$43), PlayerForm!$X$5+1)="A",
_xlfn.XLOOKUP($E74, PlayerForm!$D$3:$D$394, PlayerForm!$R$3:$R$394)*
_xlfn.XLOOKUP(
INDEX(FixtureTicker!$B$3:$AM$22, MATCH($B74, FixtureTicker!$A$3:$A$22), PlayerForm!$X$5+1),
 TeamForm!$B$4:$B$23, TeamForm!$AB$4:$AB$23),
INDEX(FixtureTicker!$B$24:$AM$43, MATCH($B74, FixtureTicker!$A$24:$A$43), PlayerForm!$X$5+1)="BLANK",
0
),
_xlfn.IFS(
INDEX(FixtureTicker!$B$24:$AM$43, MATCH($B74, FixtureTicker!$A$24:$A$43), PlayerForm!$X$5+2)="H",
_xlfn.XLOOKUP($E74, PlayerForm!$D$3:$D$394, PlayerForm!$Q$3:$Q$394)*
_xlfn.XLOOKUP(
INDEX(FixtureTicker!$B$3:$AM$22, MATCH($B74, FixtureTicker!$A$3:$A$22), PlayerForm!$X$5+2),
 TeamForm!$B$4:$B$23, TeamForm!$AD$4:$AD$23),
INDEX(FixtureTicker!$B$24:$AM$43, MATCH($B74, FixtureTicker!$A$24:$A$43), PlayerForm!$X$5+2)="A",
_xlfn.XLOOKUP($E74, PlayerForm!$D$3:$D$394, PlayerForm!$R$3:$R$394)*
_xlfn.XLOOKUP(
INDEX(FixtureTicker!$B$3:$AM$22, MATCH($B74, FixtureTicker!$A$3:$A$22), PlayerForm!$X$5+2),
 TeamForm!$B$4:$B$23, TeamForm!$AB$4:$AB$23),
INDEX(FixtureTicker!$B$24:$AM$43, MATCH($B74, FixtureTicker!$A$24:$A$43), PlayerForm!$X$5+2)="BLANK",
0
),
_xlfn.IFS(
INDEX(FixtureTicker!$B$24:$AM$43, MATCH($B74, FixtureTicker!$A$24:$A$43), PlayerForm!$X$5+3)="H",
_xlfn.XLOOKUP($E74, PlayerForm!$D$3:$D$394, PlayerForm!$Q$3:$Q$394)*
_xlfn.XLOOKUP(
INDEX(FixtureTicker!$B$3:$AM$22, MATCH($B74, FixtureTicker!$A$3:$A$22), PlayerForm!$X$5+3),
 TeamForm!$B$4:$B$23, TeamForm!$AD$4:$AD$23),
INDEX(FixtureTicker!$B$24:$AM$43, MATCH($B74, FixtureTicker!$A$24:$A$43), PlayerForm!$X$5+3)="A",
_xlfn.XLOOKUP($E74, PlayerForm!$D$3:$D$394, PlayerForm!$R$3:$R$394)*
_xlfn.XLOOKUP(
INDEX(FixtureTicker!$B$3:$AM$22, MATCH($B74, FixtureTicker!$A$3:$A$22), PlayerForm!$X$5+3),
 TeamForm!$B$4:$B$23, TeamForm!$AB$4:$AB$23),
INDEX(FixtureTicker!$B$24:$AM$43, MATCH($B74, FixtureTicker!$A$24:$A$43), PlayerForm!$X$5+3)="BLANK",
0
),
_xlfn.IFS(
INDEX(FixtureTicker!$B$24:$AM$43, MATCH($B74, FixtureTicker!$A$24:$A$43), PlayerForm!$X$5+4)="H",
_xlfn.XLOOKUP($E74, PlayerForm!$D$3:$D$394, PlayerForm!$Q$3:$Q$394)*
_xlfn.XLOOKUP(
INDEX(FixtureTicker!$B$3:$AM$22, MATCH($B74, FixtureTicker!$A$3:$A$22), PlayerForm!$X$5+4),
 TeamForm!$B$4:$B$23, TeamForm!$AD$4:$AD$23),
INDEX(FixtureTicker!$B$24:$AM$43, MATCH($B74, FixtureTicker!$A$24:$A$43), PlayerForm!$X$5+4)="A",
_xlfn.XLOOKUP($E74, PlayerForm!$D$3:$D$394, PlayerForm!$R$3:$R$394)*
_xlfn.XLOOKUP(
INDEX(FixtureTicker!$B$3:$AM$22, MATCH($B74, FixtureTicker!$A$3:$A$22), PlayerForm!$X$5+4),
 TeamForm!$B$4:$B$23, TeamForm!$AB$4:$AB$23),
INDEX(FixtureTicker!$B$24:$AM$43, MATCH($B74, FixtureTicker!$A$24:$A$43), PlayerForm!$X$5+4)="BLANK",
0
),
_xlfn.IFS(
INDEX(FixtureTicker!$B$24:$AM$43, MATCH($B74, FixtureTicker!$A$24:$A$43), PlayerForm!$X$5+5)="H",
_xlfn.XLOOKUP($E74, PlayerForm!$D$3:$D$394, PlayerForm!$Q$3:$Q$394)*
_xlfn.XLOOKUP(
INDEX(FixtureTicker!$B$3:$AM$22, MATCH($B74, FixtureTicker!$A$3:$A$22), PlayerForm!$X$5+5),
 TeamForm!$B$4:$B$23, TeamForm!$AD$4:$AD$23),
INDEX(FixtureTicker!$B$24:$AM$43, MATCH($B74, FixtureTicker!$A$24:$A$43), PlayerForm!$X$5+5)="A",
_xlfn.XLOOKUP($E74, PlayerForm!$D$3:$D$394, PlayerForm!$R$3:$R$394)*
_xlfn.XLOOKUP(
INDEX(FixtureTicker!$B$3:$AM$22, MATCH($B74, FixtureTicker!$A$3:$A$22), PlayerForm!$X$5+5),
 TeamForm!$B$4:$B$23, TeamForm!$AB$4:$AB$23),
INDEX(FixtureTicker!$B$24:$AM$43, MATCH($B74, FixtureTicker!$A$24:$A$43), PlayerForm!$X$5+5)="BLANK",
0
),
_xlfn.IFS(
INDEX(FixtureTicker!$B$24:$AM$43, MATCH($B74, FixtureTicker!$A$24:$A$43), PlayerForm!$X$5+6)="H",
_xlfn.XLOOKUP($E74, PlayerForm!$D$3:$D$394, PlayerForm!$Q$3:$Q$394)*
_xlfn.XLOOKUP(
INDEX(FixtureTicker!$B$3:$AM$22, MATCH($B74, FixtureTicker!$A$3:$A$22), PlayerForm!$X$5+6),
 TeamForm!$B$4:$B$23, TeamForm!$AD$4:$AD$23),
INDEX(FixtureTicker!$B$24:$AM$43, MATCH($B74, FixtureTicker!$A$24:$A$43), PlayerForm!$X$5+6)="A",
_xlfn.XLOOKUP($E74, PlayerForm!$D$3:$D$394, PlayerForm!$R$3:$R$394)*
_xlfn.XLOOKUP(
INDEX(FixtureTicker!$B$3:$AM$22, MATCH($B74, FixtureTicker!$A$3:$A$22), PlayerForm!$X$5+6),
 TeamForm!$B$4:$B$23, TeamForm!$AB$4:$AB$23),
INDEX(FixtureTicker!$B$24:$AM$43, MATCH($B74, FixtureTicker!$A$24:$A$43), PlayerForm!$X$5+6)="BLANK",
0
),
_xlfn.IFS(
INDEX(FixtureTicker!$B$24:$AM$43, MATCH($B74, FixtureTicker!$A$24:$A$43), PlayerForm!$X$5+7)="H",
_xlfn.XLOOKUP($E74, PlayerForm!$D$3:$D$394, PlayerForm!$Q$3:$Q$394)*
_xlfn.XLOOKUP(
INDEX(FixtureTicker!$B$3:$AM$22, MATCH($B74, FixtureTicker!$A$3:$A$22), PlayerForm!$X$5+7),
 TeamForm!$B$4:$B$23, TeamForm!$AD$4:$AD$23),
INDEX(FixtureTicker!$B$24:$AM$43, MATCH($B74, FixtureTicker!$A$24:$A$43), PlayerForm!$X$5+7)="A",
_xlfn.XLOOKUP($E74, PlayerForm!$D$3:$D$394, PlayerForm!$R$3:$R$394)*
_xlfn.XLOOKUP(
INDEX(FixtureTicker!$B$3:$AM$22, MATCH($B74, FixtureTicker!$A$3:$A$22), PlayerForm!$X$5+7),
 TeamForm!$B$4:$B$23, TeamForm!$AB$4:$AB$23),
INDEX(FixtureTicker!$B$24:$AM$43, MATCH($B74, FixtureTicker!$A$24:$A$43), PlayerForm!$X$5+7)="BLANK",
0
)
),0)</f>
        <v>56.186857303717701</v>
      </c>
    </row>
    <row r="75" spans="1:10">
      <c r="A75" s="55">
        <v>310</v>
      </c>
      <c r="B75" s="55" t="str">
        <f>_xlfn.XLOOKUP($A75, PlayerData!$B$3:$B$394, PlayerData!C$3:C$394)</f>
        <v>LEI</v>
      </c>
      <c r="C75" s="55" t="str">
        <f>_xlfn.XLOOKUP($A75, PlayerData!$B$3:$B$394, PlayerData!D$3:D$394)</f>
        <v>D</v>
      </c>
      <c r="D75" s="55">
        <f>_xlfn.XLOOKUP($A75, PlayerData!$B:$B, PlayerData!F:F,,,-1)</f>
        <v>4.5</v>
      </c>
      <c r="E75" s="31" t="str">
        <f>_xlfn.XLOOKUP($A75, PlayerData!$B$3:$B$394, PlayerData!E$3:E$394)</f>
        <v>Morgan</v>
      </c>
      <c r="F75" s="164" cm="1">
        <f t="array" ref="F75">IFERROR(0.01*_xlfn.IFS(
INDEX(FixtureTicker!$B$24:$AM$43, MATCH($B75, FixtureTicker!$A$24:$A$43, 0), PlayerForm!$X$5)="H",
_xlfn.XLOOKUP($E75, PlayerForm!$D$3:$D$394, PlayerForm!$Q$3:$Q$394)*
_xlfn.XLOOKUP(
INDEX(FixtureTicker!$B$3:$AM$22, MATCH($B75, FixtureTicker!$A$3:$A$22,0), PlayerForm!$X$5),
 TeamForm!$B$4:$B$23, TeamForm!$AD$4:$AD$23),
INDEX(FixtureTicker!$B$24:$AM$43, MATCH($B75, FixtureTicker!$A$24:$A$43,0), PlayerForm!$X$5)="A",
_xlfn.XLOOKUP($E75, PlayerForm!$D$3:$D$394, PlayerForm!$R$3:$R$394)*
_xlfn.XLOOKUP(
INDEX(FixtureTicker!$B$3:$AM$22, MATCH($B75, FixtureTicker!$A$3:$A$22,0), PlayerForm!$X$5),
 TeamForm!$B$4:$B$23, TeamForm!$AB$4:$AB$23),
INDEX(FixtureTicker!$B$24:$AM$43, MATCH($B75, FixtureTicker!$A$24:$A$43,0), PlayerForm!$X$5)="BLANK",
0),0)</f>
        <v>18.398081060362525</v>
      </c>
      <c r="G75" s="163" cm="1">
        <f t="array" ref="G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
),0)</f>
        <v>18.398081060362525</v>
      </c>
      <c r="H75" s="163" cm="1">
        <f t="array" ref="H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),
_xlfn.IFS(
INDEX(FixtureTicker!$B$24:$AM$43, MATCH($B75, FixtureTicker!$A$24:$A$43), PlayerForm!$X$5+2)="H",
_xlfn.XLOOKUP($E75, PlayerForm!$D$3:$D$394, PlayerForm!$Q$3:$Q$394)*
_xlfn.XLOOKUP(
INDEX(FixtureTicker!$B$3:$AM$22, MATCH($B75, FixtureTicker!$A$3:$A$22), PlayerForm!$X$5+2),
 TeamForm!$B$4:$B$23, TeamForm!$AD$4:$AD$23),
INDEX(FixtureTicker!$B$24:$AM$43, MATCH($B75, FixtureTicker!$A$24:$A$43), PlayerForm!$X$5+2)="A",
_xlfn.XLOOKUP($E75, PlayerForm!$D$3:$D$394, PlayerForm!$R$3:$R$394)*
_xlfn.XLOOKUP(
INDEX(FixtureTicker!$B$3:$AM$22, MATCH($B75, FixtureTicker!$A$3:$A$22), PlayerForm!$X$5+2),
 TeamForm!$B$4:$B$23, TeamForm!$AB$4:$AB$23),
INDEX(FixtureTicker!$B$24:$AM$43, MATCH($B75, FixtureTicker!$A$24:$A$43), PlayerForm!$X$5+2)="BLANK",
0
),
_xlfn.IFS(
INDEX(FixtureTicker!$B$24:$AM$43, MATCH($B75, FixtureTicker!$A$24:$A$43), PlayerForm!$X$5+3)="H",
_xlfn.XLOOKUP($E75, PlayerForm!$D$3:$D$394, PlayerForm!$Q$3:$Q$394)*
_xlfn.XLOOKUP(
INDEX(FixtureTicker!$B$3:$AM$22, MATCH($B75, FixtureTicker!$A$3:$A$22), PlayerForm!$X$5+3),
 TeamForm!$B$4:$B$23, TeamForm!$AD$4:$AD$23),
INDEX(FixtureTicker!$B$24:$AM$43, MATCH($B75, FixtureTicker!$A$24:$A$43), PlayerForm!$X$5+3)="A",
_xlfn.XLOOKUP($E75, PlayerForm!$D$3:$D$394, PlayerForm!$R$3:$R$394)*
_xlfn.XLOOKUP(
INDEX(FixtureTicker!$B$3:$AM$22, MATCH($B75, FixtureTicker!$A$3:$A$22), PlayerForm!$X$5+3),
 TeamForm!$B$4:$B$23, TeamForm!$AB$4:$AB$23),
INDEX(FixtureTicker!$B$24:$AM$43, MATCH($B75, FixtureTicker!$A$24:$A$43), PlayerForm!$X$5+3)="BLANK",
0
)
),0)</f>
        <v>26.111122735668349</v>
      </c>
      <c r="I75" s="163" cm="1">
        <f t="array" ref="I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),
_xlfn.IFS(
INDEX(FixtureTicker!$B$24:$AM$43, MATCH($B75, FixtureTicker!$A$24:$A$43), PlayerForm!$X$5+2)="H",
_xlfn.XLOOKUP($E75, PlayerForm!$D$3:$D$394, PlayerForm!$Q$3:$Q$394)*
_xlfn.XLOOKUP(
INDEX(FixtureTicker!$B$3:$AM$22, MATCH($B75, FixtureTicker!$A$3:$A$22), PlayerForm!$X$5+2),
 TeamForm!$B$4:$B$23, TeamForm!$AD$4:$AD$23),
INDEX(FixtureTicker!$B$24:$AM$43, MATCH($B75, FixtureTicker!$A$24:$A$43), PlayerForm!$X$5+2)="A",
_xlfn.XLOOKUP($E75, PlayerForm!$D$3:$D$394, PlayerForm!$R$3:$R$394)*
_xlfn.XLOOKUP(
INDEX(FixtureTicker!$B$3:$AM$22, MATCH($B75, FixtureTicker!$A$3:$A$22), PlayerForm!$X$5+2),
 TeamForm!$B$4:$B$23, TeamForm!$AB$4:$AB$23),
INDEX(FixtureTicker!$B$24:$AM$43, MATCH($B75, FixtureTicker!$A$24:$A$43), PlayerForm!$X$5+2)="BLANK",
0
),
_xlfn.IFS(
INDEX(FixtureTicker!$B$24:$AM$43, MATCH($B75, FixtureTicker!$A$24:$A$43), PlayerForm!$X$5+3)="H",
_xlfn.XLOOKUP($E75, PlayerForm!$D$3:$D$394, PlayerForm!$Q$3:$Q$394)*
_xlfn.XLOOKUP(
INDEX(FixtureTicker!$B$3:$AM$22, MATCH($B75, FixtureTicker!$A$3:$A$22), PlayerForm!$X$5+3),
 TeamForm!$B$4:$B$23, TeamForm!$AD$4:$AD$23),
INDEX(FixtureTicker!$B$24:$AM$43, MATCH($B75, FixtureTicker!$A$24:$A$43), PlayerForm!$X$5+3)="A",
_xlfn.XLOOKUP($E75, PlayerForm!$D$3:$D$394, PlayerForm!$R$3:$R$394)*
_xlfn.XLOOKUP(
INDEX(FixtureTicker!$B$3:$AM$22, MATCH($B75, FixtureTicker!$A$3:$A$22), PlayerForm!$X$5+3),
 TeamForm!$B$4:$B$23, TeamForm!$AB$4:$AB$23),
INDEX(FixtureTicker!$B$24:$AM$43, MATCH($B75, FixtureTicker!$A$24:$A$43), PlayerForm!$X$5+3)="BLANK",
0
),
_xlfn.IFS(
INDEX(FixtureTicker!$B$24:$AM$43, MATCH($B75, FixtureTicker!$A$24:$A$43), PlayerForm!$X$5+4)="H",
_xlfn.XLOOKUP($E75, PlayerForm!$D$3:$D$394, PlayerForm!$Q$3:$Q$394)*
_xlfn.XLOOKUP(
INDEX(FixtureTicker!$B$3:$AM$22, MATCH($B75, FixtureTicker!$A$3:$A$22), PlayerForm!$X$5+4),
 TeamForm!$B$4:$B$23, TeamForm!$AD$4:$AD$23),
INDEX(FixtureTicker!$B$24:$AM$43, MATCH($B75, FixtureTicker!$A$24:$A$43), PlayerForm!$X$5+4)="A",
_xlfn.XLOOKUP($E75, PlayerForm!$D$3:$D$394, PlayerForm!$R$3:$R$394)*
_xlfn.XLOOKUP(
INDEX(FixtureTicker!$B$3:$AM$22, MATCH($B75, FixtureTicker!$A$3:$A$22), PlayerForm!$X$5+4),
 TeamForm!$B$4:$B$23, TeamForm!$AB$4:$AB$23),
INDEX(FixtureTicker!$B$24:$AM$43, MATCH($B75, FixtureTicker!$A$24:$A$43), PlayerForm!$X$5+4)="BLANK",
0
),
_xlfn.IFS(
INDEX(FixtureTicker!$B$24:$AM$43, MATCH($B75, FixtureTicker!$A$24:$A$43), PlayerForm!$X$5+5)="H",
_xlfn.XLOOKUP($E75, PlayerForm!$D$3:$D$394, PlayerForm!$Q$3:$Q$394)*
_xlfn.XLOOKUP(
INDEX(FixtureTicker!$B$3:$AM$22, MATCH($B75, FixtureTicker!$A$3:$A$22), PlayerForm!$X$5+5),
 TeamForm!$B$4:$B$23, TeamForm!$AD$4:$AD$23),
INDEX(FixtureTicker!$B$24:$AM$43, MATCH($B75, FixtureTicker!$A$24:$A$43), PlayerForm!$X$5+5)="A",
_xlfn.XLOOKUP($E75, PlayerForm!$D$3:$D$394, PlayerForm!$R$3:$R$394)*
_xlfn.XLOOKUP(
INDEX(FixtureTicker!$B$3:$AM$22, MATCH($B75, FixtureTicker!$A$3:$A$22), PlayerForm!$X$5+5),
 TeamForm!$B$4:$B$23, TeamForm!$AB$4:$AB$23),
INDEX(FixtureTicker!$B$24:$AM$43, MATCH($B75, FixtureTicker!$A$24:$A$43), PlayerForm!$X$5+5)="BLANK",
0
)
),0)</f>
        <v>42.616397102577942</v>
      </c>
      <c r="J75" s="163" cm="1">
        <f t="array" ref="J75">IFERROR(0.01*SUM(
_xlfn.IFS(
INDEX(FixtureTicker!$B$24:$AM$43, MATCH($B75, FixtureTicker!$A$24:$A$43), PlayerForm!$X$5)="H",
_xlfn.XLOOKUP($E75, PlayerForm!$D$3:$D$394, PlayerForm!$Q$3:$Q$394)*
_xlfn.XLOOKUP(
INDEX(FixtureTicker!$B$3:$AM$22, MATCH($B75, FixtureTicker!$A$3:$A$22), PlayerForm!$X$5),
 TeamForm!$B$4:$B$23, TeamForm!$AD$4:$AD$23),
INDEX(FixtureTicker!$B$24:$AM$43, MATCH($B75, FixtureTicker!$A$24:$A$43), PlayerForm!$X$5)="A",
_xlfn.XLOOKUP($E75, PlayerForm!$D$3:$D$394, PlayerForm!$R$3:$R$394)*
_xlfn.XLOOKUP(
INDEX(FixtureTicker!$B$3:$AM$22, MATCH($B75, FixtureTicker!$A$3:$A$22), PlayerForm!$X$5),
 TeamForm!$B$4:$B$23, TeamForm!$AB$4:$AB$23),
INDEX(FixtureTicker!$B$24:$AM$43, MATCH($B75, FixtureTicker!$A$24:$A$43), PlayerForm!$X$5)="BLANK",
0
),
_xlfn.IFS(
INDEX(FixtureTicker!$B$24:$AM$43, MATCH($B75, FixtureTicker!$A$24:$A$43), PlayerForm!$X$5+1)="H",
_xlfn.XLOOKUP($E75, PlayerForm!$D$3:$D$394, PlayerForm!$Q$3:$Q$394)*
_xlfn.XLOOKUP(
INDEX(FixtureTicker!$B$3:$AM$22, MATCH($B75, FixtureTicker!$A$3:$A$22), PlayerForm!$X$5+1),
 TeamForm!$B$4:$B$23, TeamForm!$AD$4:$AD$23),
INDEX(FixtureTicker!$B$24:$AM$43, MATCH($B75, FixtureTicker!$A$24:$A$43), PlayerForm!$X$5+1)="A",
_xlfn.XLOOKUP($E75, PlayerForm!$D$3:$D$394, PlayerForm!$R$3:$R$394)*
_xlfn.XLOOKUP(
INDEX(FixtureTicker!$B$3:$AM$22, MATCH($B75, FixtureTicker!$A$3:$A$22), PlayerForm!$X$5+1),
 TeamForm!$B$4:$B$23, TeamForm!$AB$4:$AB$23),
INDEX(FixtureTicker!$B$24:$AM$43, MATCH($B75, FixtureTicker!$A$24:$A$43), PlayerForm!$X$5+1)="BLANK",
0
),
_xlfn.IFS(
INDEX(FixtureTicker!$B$24:$AM$43, MATCH($B75, FixtureTicker!$A$24:$A$43), PlayerForm!$X$5+2)="H",
_xlfn.XLOOKUP($E75, PlayerForm!$D$3:$D$394, PlayerForm!$Q$3:$Q$394)*
_xlfn.XLOOKUP(
INDEX(FixtureTicker!$B$3:$AM$22, MATCH($B75, FixtureTicker!$A$3:$A$22), PlayerForm!$X$5+2),
 TeamForm!$B$4:$B$23, TeamForm!$AD$4:$AD$23),
INDEX(FixtureTicker!$B$24:$AM$43, MATCH($B75, FixtureTicker!$A$24:$A$43), PlayerForm!$X$5+2)="A",
_xlfn.XLOOKUP($E75, PlayerForm!$D$3:$D$394, PlayerForm!$R$3:$R$394)*
_xlfn.XLOOKUP(
INDEX(FixtureTicker!$B$3:$AM$22, MATCH($B75, FixtureTicker!$A$3:$A$22), PlayerForm!$X$5+2),
 TeamForm!$B$4:$B$23, TeamForm!$AB$4:$AB$23),
INDEX(FixtureTicker!$B$24:$AM$43, MATCH($B75, FixtureTicker!$A$24:$A$43), PlayerForm!$X$5+2)="BLANK",
0
),
_xlfn.IFS(
INDEX(FixtureTicker!$B$24:$AM$43, MATCH($B75, FixtureTicker!$A$24:$A$43), PlayerForm!$X$5+3)="H",
_xlfn.XLOOKUP($E75, PlayerForm!$D$3:$D$394, PlayerForm!$Q$3:$Q$394)*
_xlfn.XLOOKUP(
INDEX(FixtureTicker!$B$3:$AM$22, MATCH($B75, FixtureTicker!$A$3:$A$22), PlayerForm!$X$5+3),
 TeamForm!$B$4:$B$23, TeamForm!$AD$4:$AD$23),
INDEX(FixtureTicker!$B$24:$AM$43, MATCH($B75, FixtureTicker!$A$24:$A$43), PlayerForm!$X$5+3)="A",
_xlfn.XLOOKUP($E75, PlayerForm!$D$3:$D$394, PlayerForm!$R$3:$R$394)*
_xlfn.XLOOKUP(
INDEX(FixtureTicker!$B$3:$AM$22, MATCH($B75, FixtureTicker!$A$3:$A$22), PlayerForm!$X$5+3),
 TeamForm!$B$4:$B$23, TeamForm!$AB$4:$AB$23),
INDEX(FixtureTicker!$B$24:$AM$43, MATCH($B75, FixtureTicker!$A$24:$A$43), PlayerForm!$X$5+3)="BLANK",
0
),
_xlfn.IFS(
INDEX(FixtureTicker!$B$24:$AM$43, MATCH($B75, FixtureTicker!$A$24:$A$43), PlayerForm!$X$5+4)="H",
_xlfn.XLOOKUP($E75, PlayerForm!$D$3:$D$394, PlayerForm!$Q$3:$Q$394)*
_xlfn.XLOOKUP(
INDEX(FixtureTicker!$B$3:$AM$22, MATCH($B75, FixtureTicker!$A$3:$A$22), PlayerForm!$X$5+4),
 TeamForm!$B$4:$B$23, TeamForm!$AD$4:$AD$23),
INDEX(FixtureTicker!$B$24:$AM$43, MATCH($B75, FixtureTicker!$A$24:$A$43), PlayerForm!$X$5+4)="A",
_xlfn.XLOOKUP($E75, PlayerForm!$D$3:$D$394, PlayerForm!$R$3:$R$394)*
_xlfn.XLOOKUP(
INDEX(FixtureTicker!$B$3:$AM$22, MATCH($B75, FixtureTicker!$A$3:$A$22), PlayerForm!$X$5+4),
 TeamForm!$B$4:$B$23, TeamForm!$AB$4:$AB$23),
INDEX(FixtureTicker!$B$24:$AM$43, MATCH($B75, FixtureTicker!$A$24:$A$43), PlayerForm!$X$5+4)="BLANK",
0
),
_xlfn.IFS(
INDEX(FixtureTicker!$B$24:$AM$43, MATCH($B75, FixtureTicker!$A$24:$A$43), PlayerForm!$X$5+5)="H",
_xlfn.XLOOKUP($E75, PlayerForm!$D$3:$D$394, PlayerForm!$Q$3:$Q$394)*
_xlfn.XLOOKUP(
INDEX(FixtureTicker!$B$3:$AM$22, MATCH($B75, FixtureTicker!$A$3:$A$22), PlayerForm!$X$5+5),
 TeamForm!$B$4:$B$23, TeamForm!$AD$4:$AD$23),
INDEX(FixtureTicker!$B$24:$AM$43, MATCH($B75, FixtureTicker!$A$24:$A$43), PlayerForm!$X$5+5)="A",
_xlfn.XLOOKUP($E75, PlayerForm!$D$3:$D$394, PlayerForm!$R$3:$R$394)*
_xlfn.XLOOKUP(
INDEX(FixtureTicker!$B$3:$AM$22, MATCH($B75, FixtureTicker!$A$3:$A$22), PlayerForm!$X$5+5),
 TeamForm!$B$4:$B$23, TeamForm!$AB$4:$AB$23),
INDEX(FixtureTicker!$B$24:$AM$43, MATCH($B75, FixtureTicker!$A$24:$A$43), PlayerForm!$X$5+5)="BLANK",
0
),
_xlfn.IFS(
INDEX(FixtureTicker!$B$24:$AM$43, MATCH($B75, FixtureTicker!$A$24:$A$43), PlayerForm!$X$5+6)="H",
_xlfn.XLOOKUP($E75, PlayerForm!$D$3:$D$394, PlayerForm!$Q$3:$Q$394)*
_xlfn.XLOOKUP(
INDEX(FixtureTicker!$B$3:$AM$22, MATCH($B75, FixtureTicker!$A$3:$A$22), PlayerForm!$X$5+6),
 TeamForm!$B$4:$B$23, TeamForm!$AD$4:$AD$23),
INDEX(FixtureTicker!$B$24:$AM$43, MATCH($B75, FixtureTicker!$A$24:$A$43), PlayerForm!$X$5+6)="A",
_xlfn.XLOOKUP($E75, PlayerForm!$D$3:$D$394, PlayerForm!$R$3:$R$394)*
_xlfn.XLOOKUP(
INDEX(FixtureTicker!$B$3:$AM$22, MATCH($B75, FixtureTicker!$A$3:$A$22), PlayerForm!$X$5+6),
 TeamForm!$B$4:$B$23, TeamForm!$AB$4:$AB$23),
INDEX(FixtureTicker!$B$24:$AM$43, MATCH($B75, FixtureTicker!$A$24:$A$43), PlayerForm!$X$5+6)="BLANK",
0
),
_xlfn.IFS(
INDEX(FixtureTicker!$B$24:$AM$43, MATCH($B75, FixtureTicker!$A$24:$A$43), PlayerForm!$X$5+7)="H",
_xlfn.XLOOKUP($E75, PlayerForm!$D$3:$D$394, PlayerForm!$Q$3:$Q$394)*
_xlfn.XLOOKUP(
INDEX(FixtureTicker!$B$3:$AM$22, MATCH($B75, FixtureTicker!$A$3:$A$22), PlayerForm!$X$5+7),
 TeamForm!$B$4:$B$23, TeamForm!$AD$4:$AD$23),
INDEX(FixtureTicker!$B$24:$AM$43, MATCH($B75, FixtureTicker!$A$24:$A$43), PlayerForm!$X$5+7)="A",
_xlfn.XLOOKUP($E75, PlayerForm!$D$3:$D$394, PlayerForm!$R$3:$R$394)*
_xlfn.XLOOKUP(
INDEX(FixtureTicker!$B$3:$AM$22, MATCH($B75, FixtureTicker!$A$3:$A$22), PlayerForm!$X$5+7),
 TeamForm!$B$4:$B$23, TeamForm!$AB$4:$AB$23),
INDEX(FixtureTicker!$B$24:$AM$43, MATCH($B75, FixtureTicker!$A$24:$A$43), PlayerForm!$X$5+7)="BLANK",
0
)
),0)</f>
        <v>61.01447816294047</v>
      </c>
    </row>
    <row r="76" spans="1:10">
      <c r="A76" s="55">
        <v>34</v>
      </c>
      <c r="B76" s="55" t="str">
        <f>_xlfn.XLOOKUP($A76, PlayerData!$B$3:$B$394, PlayerData!C$3:C$394)</f>
        <v>NEW</v>
      </c>
      <c r="C76" s="55" t="str">
        <f>_xlfn.XLOOKUP($A76, PlayerData!$B$3:$B$394, PlayerData!D$3:D$394)</f>
        <v>F</v>
      </c>
      <c r="D76" s="55">
        <f>_xlfn.XLOOKUP($A76, PlayerData!$B:$B, PlayerData!F:F,,,-1)</f>
        <v>6</v>
      </c>
      <c r="E76" s="31" t="str">
        <f>_xlfn.XLOOKUP($A76, PlayerData!$B$3:$B$394, PlayerData!E$3:E$394)</f>
        <v>Joelinton</v>
      </c>
      <c r="F76" s="164" cm="1">
        <f t="array" ref="F76">IFERROR(0.01*_xlfn.IFS(
INDEX(FixtureTicker!$B$24:$AM$43, MATCH($B76, FixtureTicker!$A$24:$A$43, 0), PlayerForm!$X$5)="H",
_xlfn.XLOOKUP($E76, PlayerForm!$D$3:$D$394, PlayerForm!$Q$3:$Q$394)*
_xlfn.XLOOKUP(
INDEX(FixtureTicker!$B$3:$AM$22, MATCH($B76, FixtureTicker!$A$3:$A$22,0), PlayerForm!$X$5),
 TeamForm!$B$4:$B$23, TeamForm!$AD$4:$AD$23),
INDEX(FixtureTicker!$B$24:$AM$43, MATCH($B76, FixtureTicker!$A$24:$A$43,0), PlayerForm!$X$5)="A",
_xlfn.XLOOKUP($E76, PlayerForm!$D$3:$D$394, PlayerForm!$R$3:$R$394)*
_xlfn.XLOOKUP(
INDEX(FixtureTicker!$B$3:$AM$22, MATCH($B76, FixtureTicker!$A$3:$A$22,0), PlayerForm!$X$5),
 TeamForm!$B$4:$B$23, TeamForm!$AB$4:$AB$23),
INDEX(FixtureTicker!$B$24:$AM$43, MATCH($B76, FixtureTicker!$A$24:$A$43,0), PlayerForm!$X$5)="BLANK",
0),0)</f>
        <v>3.9374028007808421</v>
      </c>
      <c r="G76" s="163" cm="1">
        <f t="array" ref="G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
),0)</f>
        <v>14.992762535385863</v>
      </c>
      <c r="H76" s="163" cm="1">
        <f t="array" ref="H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),
_xlfn.IFS(
INDEX(FixtureTicker!$B$24:$AM$43, MATCH($B76, FixtureTicker!$A$24:$A$43), PlayerForm!$X$5+2)="H",
_xlfn.XLOOKUP($E76, PlayerForm!$D$3:$D$394, PlayerForm!$Q$3:$Q$394)*
_xlfn.XLOOKUP(
INDEX(FixtureTicker!$B$3:$AM$22, MATCH($B76, FixtureTicker!$A$3:$A$22), PlayerForm!$X$5+2),
 TeamForm!$B$4:$B$23, TeamForm!$AD$4:$AD$23),
INDEX(FixtureTicker!$B$24:$AM$43, MATCH($B76, FixtureTicker!$A$24:$A$43), PlayerForm!$X$5+2)="A",
_xlfn.XLOOKUP($E76, PlayerForm!$D$3:$D$394, PlayerForm!$R$3:$R$394)*
_xlfn.XLOOKUP(
INDEX(FixtureTicker!$B$3:$AM$22, MATCH($B76, FixtureTicker!$A$3:$A$22), PlayerForm!$X$5+2),
 TeamForm!$B$4:$B$23, TeamForm!$AB$4:$AB$23),
INDEX(FixtureTicker!$B$24:$AM$43, MATCH($B76, FixtureTicker!$A$24:$A$43), PlayerForm!$X$5+2)="BLANK",
0
),
_xlfn.IFS(
INDEX(FixtureTicker!$B$24:$AM$43, MATCH($B76, FixtureTicker!$A$24:$A$43), PlayerForm!$X$5+3)="H",
_xlfn.XLOOKUP($E76, PlayerForm!$D$3:$D$394, PlayerForm!$Q$3:$Q$394)*
_xlfn.XLOOKUP(
INDEX(FixtureTicker!$B$3:$AM$22, MATCH($B76, FixtureTicker!$A$3:$A$22), PlayerForm!$X$5+3),
 TeamForm!$B$4:$B$23, TeamForm!$AD$4:$AD$23),
INDEX(FixtureTicker!$B$24:$AM$43, MATCH($B76, FixtureTicker!$A$24:$A$43), PlayerForm!$X$5+3)="A",
_xlfn.XLOOKUP($E76, PlayerForm!$D$3:$D$394, PlayerForm!$R$3:$R$394)*
_xlfn.XLOOKUP(
INDEX(FixtureTicker!$B$3:$AM$22, MATCH($B76, FixtureTicker!$A$3:$A$22), PlayerForm!$X$5+3),
 TeamForm!$B$4:$B$23, TeamForm!$AB$4:$AB$23),
INDEX(FixtureTicker!$B$24:$AM$43, MATCH($B76, FixtureTicker!$A$24:$A$43), PlayerForm!$X$5+3)="BLANK",
0
)
),0)</f>
        <v>32.794907579357208</v>
      </c>
      <c r="I76" s="163" cm="1">
        <f t="array" ref="I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),
_xlfn.IFS(
INDEX(FixtureTicker!$B$24:$AM$43, MATCH($B76, FixtureTicker!$A$24:$A$43), PlayerForm!$X$5+2)="H",
_xlfn.XLOOKUP($E76, PlayerForm!$D$3:$D$394, PlayerForm!$Q$3:$Q$394)*
_xlfn.XLOOKUP(
INDEX(FixtureTicker!$B$3:$AM$22, MATCH($B76, FixtureTicker!$A$3:$A$22), PlayerForm!$X$5+2),
 TeamForm!$B$4:$B$23, TeamForm!$AD$4:$AD$23),
INDEX(FixtureTicker!$B$24:$AM$43, MATCH($B76, FixtureTicker!$A$24:$A$43), PlayerForm!$X$5+2)="A",
_xlfn.XLOOKUP($E76, PlayerForm!$D$3:$D$394, PlayerForm!$R$3:$R$394)*
_xlfn.XLOOKUP(
INDEX(FixtureTicker!$B$3:$AM$22, MATCH($B76, FixtureTicker!$A$3:$A$22), PlayerForm!$X$5+2),
 TeamForm!$B$4:$B$23, TeamForm!$AB$4:$AB$23),
INDEX(FixtureTicker!$B$24:$AM$43, MATCH($B76, FixtureTicker!$A$24:$A$43), PlayerForm!$X$5+2)="BLANK",
0
),
_xlfn.IFS(
INDEX(FixtureTicker!$B$24:$AM$43, MATCH($B76, FixtureTicker!$A$24:$A$43), PlayerForm!$X$5+3)="H",
_xlfn.XLOOKUP($E76, PlayerForm!$D$3:$D$394, PlayerForm!$Q$3:$Q$394)*
_xlfn.XLOOKUP(
INDEX(FixtureTicker!$B$3:$AM$22, MATCH($B76, FixtureTicker!$A$3:$A$22), PlayerForm!$X$5+3),
 TeamForm!$B$4:$B$23, TeamForm!$AD$4:$AD$23),
INDEX(FixtureTicker!$B$24:$AM$43, MATCH($B76, FixtureTicker!$A$24:$A$43), PlayerForm!$X$5+3)="A",
_xlfn.XLOOKUP($E76, PlayerForm!$D$3:$D$394, PlayerForm!$R$3:$R$394)*
_xlfn.XLOOKUP(
INDEX(FixtureTicker!$B$3:$AM$22, MATCH($B76, FixtureTicker!$A$3:$A$22), PlayerForm!$X$5+3),
 TeamForm!$B$4:$B$23, TeamForm!$AB$4:$AB$23),
INDEX(FixtureTicker!$B$24:$AM$43, MATCH($B76, FixtureTicker!$A$24:$A$43), PlayerForm!$X$5+3)="BLANK",
0
),
_xlfn.IFS(
INDEX(FixtureTicker!$B$24:$AM$43, MATCH($B76, FixtureTicker!$A$24:$A$43), PlayerForm!$X$5+4)="H",
_xlfn.XLOOKUP($E76, PlayerForm!$D$3:$D$394, PlayerForm!$Q$3:$Q$394)*
_xlfn.XLOOKUP(
INDEX(FixtureTicker!$B$3:$AM$22, MATCH($B76, FixtureTicker!$A$3:$A$22), PlayerForm!$X$5+4),
 TeamForm!$B$4:$B$23, TeamForm!$AD$4:$AD$23),
INDEX(FixtureTicker!$B$24:$AM$43, MATCH($B76, FixtureTicker!$A$24:$A$43), PlayerForm!$X$5+4)="A",
_xlfn.XLOOKUP($E76, PlayerForm!$D$3:$D$394, PlayerForm!$R$3:$R$394)*
_xlfn.XLOOKUP(
INDEX(FixtureTicker!$B$3:$AM$22, MATCH($B76, FixtureTicker!$A$3:$A$22), PlayerForm!$X$5+4),
 TeamForm!$B$4:$B$23, TeamForm!$AB$4:$AB$23),
INDEX(FixtureTicker!$B$24:$AM$43, MATCH($B76, FixtureTicker!$A$24:$A$43), PlayerForm!$X$5+4)="BLANK",
0
),
_xlfn.IFS(
INDEX(FixtureTicker!$B$24:$AM$43, MATCH($B76, FixtureTicker!$A$24:$A$43), PlayerForm!$X$5+5)="H",
_xlfn.XLOOKUP($E76, PlayerForm!$D$3:$D$394, PlayerForm!$Q$3:$Q$394)*
_xlfn.XLOOKUP(
INDEX(FixtureTicker!$B$3:$AM$22, MATCH($B76, FixtureTicker!$A$3:$A$22), PlayerForm!$X$5+5),
 TeamForm!$B$4:$B$23, TeamForm!$AD$4:$AD$23),
INDEX(FixtureTicker!$B$24:$AM$43, MATCH($B76, FixtureTicker!$A$24:$A$43), PlayerForm!$X$5+5)="A",
_xlfn.XLOOKUP($E76, PlayerForm!$D$3:$D$394, PlayerForm!$R$3:$R$394)*
_xlfn.XLOOKUP(
INDEX(FixtureTicker!$B$3:$AM$22, MATCH($B76, FixtureTicker!$A$3:$A$22), PlayerForm!$X$5+5),
 TeamForm!$B$4:$B$23, TeamForm!$AB$4:$AB$23),
INDEX(FixtureTicker!$B$24:$AM$43, MATCH($B76, FixtureTicker!$A$24:$A$43), PlayerForm!$X$5+5)="BLANK",
0
)
),0)</f>
        <v>42.383646722813339</v>
      </c>
      <c r="J76" s="163" cm="1">
        <f t="array" ref="J76">IFERROR(0.01*SUM(
_xlfn.IFS(
INDEX(FixtureTicker!$B$24:$AM$43, MATCH($B76, FixtureTicker!$A$24:$A$43), PlayerForm!$X$5)="H",
_xlfn.XLOOKUP($E76, PlayerForm!$D$3:$D$394, PlayerForm!$Q$3:$Q$394)*
_xlfn.XLOOKUP(
INDEX(FixtureTicker!$B$3:$AM$22, MATCH($B76, FixtureTicker!$A$3:$A$22), PlayerForm!$X$5),
 TeamForm!$B$4:$B$23, TeamForm!$AD$4:$AD$23),
INDEX(FixtureTicker!$B$24:$AM$43, MATCH($B76, FixtureTicker!$A$24:$A$43), PlayerForm!$X$5)="A",
_xlfn.XLOOKUP($E76, PlayerForm!$D$3:$D$394, PlayerForm!$R$3:$R$394)*
_xlfn.XLOOKUP(
INDEX(FixtureTicker!$B$3:$AM$22, MATCH($B76, FixtureTicker!$A$3:$A$22), PlayerForm!$X$5),
 TeamForm!$B$4:$B$23, TeamForm!$AB$4:$AB$23),
INDEX(FixtureTicker!$B$24:$AM$43, MATCH($B76, FixtureTicker!$A$24:$A$43), PlayerForm!$X$5)="BLANK",
0
),
_xlfn.IFS(
INDEX(FixtureTicker!$B$24:$AM$43, MATCH($B76, FixtureTicker!$A$24:$A$43), PlayerForm!$X$5+1)="H",
_xlfn.XLOOKUP($E76, PlayerForm!$D$3:$D$394, PlayerForm!$Q$3:$Q$394)*
_xlfn.XLOOKUP(
INDEX(FixtureTicker!$B$3:$AM$22, MATCH($B76, FixtureTicker!$A$3:$A$22), PlayerForm!$X$5+1),
 TeamForm!$B$4:$B$23, TeamForm!$AD$4:$AD$23),
INDEX(FixtureTicker!$B$24:$AM$43, MATCH($B76, FixtureTicker!$A$24:$A$43), PlayerForm!$X$5+1)="A",
_xlfn.XLOOKUP($E76, PlayerForm!$D$3:$D$394, PlayerForm!$R$3:$R$394)*
_xlfn.XLOOKUP(
INDEX(FixtureTicker!$B$3:$AM$22, MATCH($B76, FixtureTicker!$A$3:$A$22), PlayerForm!$X$5+1),
 TeamForm!$B$4:$B$23, TeamForm!$AB$4:$AB$23),
INDEX(FixtureTicker!$B$24:$AM$43, MATCH($B76, FixtureTicker!$A$24:$A$43), PlayerForm!$X$5+1)="BLANK",
0
),
_xlfn.IFS(
INDEX(FixtureTicker!$B$24:$AM$43, MATCH($B76, FixtureTicker!$A$24:$A$43), PlayerForm!$X$5+2)="H",
_xlfn.XLOOKUP($E76, PlayerForm!$D$3:$D$394, PlayerForm!$Q$3:$Q$394)*
_xlfn.XLOOKUP(
INDEX(FixtureTicker!$B$3:$AM$22, MATCH($B76, FixtureTicker!$A$3:$A$22), PlayerForm!$X$5+2),
 TeamForm!$B$4:$B$23, TeamForm!$AD$4:$AD$23),
INDEX(FixtureTicker!$B$24:$AM$43, MATCH($B76, FixtureTicker!$A$24:$A$43), PlayerForm!$X$5+2)="A",
_xlfn.XLOOKUP($E76, PlayerForm!$D$3:$D$394, PlayerForm!$R$3:$R$394)*
_xlfn.XLOOKUP(
INDEX(FixtureTicker!$B$3:$AM$22, MATCH($B76, FixtureTicker!$A$3:$A$22), PlayerForm!$X$5+2),
 TeamForm!$B$4:$B$23, TeamForm!$AB$4:$AB$23),
INDEX(FixtureTicker!$B$24:$AM$43, MATCH($B76, FixtureTicker!$A$24:$A$43), PlayerForm!$X$5+2)="BLANK",
0
),
_xlfn.IFS(
INDEX(FixtureTicker!$B$24:$AM$43, MATCH($B76, FixtureTicker!$A$24:$A$43), PlayerForm!$X$5+3)="H",
_xlfn.XLOOKUP($E76, PlayerForm!$D$3:$D$394, PlayerForm!$Q$3:$Q$394)*
_xlfn.XLOOKUP(
INDEX(FixtureTicker!$B$3:$AM$22, MATCH($B76, FixtureTicker!$A$3:$A$22), PlayerForm!$X$5+3),
 TeamForm!$B$4:$B$23, TeamForm!$AD$4:$AD$23),
INDEX(FixtureTicker!$B$24:$AM$43, MATCH($B76, FixtureTicker!$A$24:$A$43), PlayerForm!$X$5+3)="A",
_xlfn.XLOOKUP($E76, PlayerForm!$D$3:$D$394, PlayerForm!$R$3:$R$394)*
_xlfn.XLOOKUP(
INDEX(FixtureTicker!$B$3:$AM$22, MATCH($B76, FixtureTicker!$A$3:$A$22), PlayerForm!$X$5+3),
 TeamForm!$B$4:$B$23, TeamForm!$AB$4:$AB$23),
INDEX(FixtureTicker!$B$24:$AM$43, MATCH($B76, FixtureTicker!$A$24:$A$43), PlayerForm!$X$5+3)="BLANK",
0
),
_xlfn.IFS(
INDEX(FixtureTicker!$B$24:$AM$43, MATCH($B76, FixtureTicker!$A$24:$A$43), PlayerForm!$X$5+4)="H",
_xlfn.XLOOKUP($E76, PlayerForm!$D$3:$D$394, PlayerForm!$Q$3:$Q$394)*
_xlfn.XLOOKUP(
INDEX(FixtureTicker!$B$3:$AM$22, MATCH($B76, FixtureTicker!$A$3:$A$22), PlayerForm!$X$5+4),
 TeamForm!$B$4:$B$23, TeamForm!$AD$4:$AD$23),
INDEX(FixtureTicker!$B$24:$AM$43, MATCH($B76, FixtureTicker!$A$24:$A$43), PlayerForm!$X$5+4)="A",
_xlfn.XLOOKUP($E76, PlayerForm!$D$3:$D$394, PlayerForm!$R$3:$R$394)*
_xlfn.XLOOKUP(
INDEX(FixtureTicker!$B$3:$AM$22, MATCH($B76, FixtureTicker!$A$3:$A$22), PlayerForm!$X$5+4),
 TeamForm!$B$4:$B$23, TeamForm!$AB$4:$AB$23),
INDEX(FixtureTicker!$B$24:$AM$43, MATCH($B76, FixtureTicker!$A$24:$A$43), PlayerForm!$X$5+4)="BLANK",
0
),
_xlfn.IFS(
INDEX(FixtureTicker!$B$24:$AM$43, MATCH($B76, FixtureTicker!$A$24:$A$43), PlayerForm!$X$5+5)="H",
_xlfn.XLOOKUP($E76, PlayerForm!$D$3:$D$394, PlayerForm!$Q$3:$Q$394)*
_xlfn.XLOOKUP(
INDEX(FixtureTicker!$B$3:$AM$22, MATCH($B76, FixtureTicker!$A$3:$A$22), PlayerForm!$X$5+5),
 TeamForm!$B$4:$B$23, TeamForm!$AD$4:$AD$23),
INDEX(FixtureTicker!$B$24:$AM$43, MATCH($B76, FixtureTicker!$A$24:$A$43), PlayerForm!$X$5+5)="A",
_xlfn.XLOOKUP($E76, PlayerForm!$D$3:$D$394, PlayerForm!$R$3:$R$394)*
_xlfn.XLOOKUP(
INDEX(FixtureTicker!$B$3:$AM$22, MATCH($B76, FixtureTicker!$A$3:$A$22), PlayerForm!$X$5+5),
 TeamForm!$B$4:$B$23, TeamForm!$AB$4:$AB$23),
INDEX(FixtureTicker!$B$24:$AM$43, MATCH($B76, FixtureTicker!$A$24:$A$43), PlayerForm!$X$5+5)="BLANK",
0
),
_xlfn.IFS(
INDEX(FixtureTicker!$B$24:$AM$43, MATCH($B76, FixtureTicker!$A$24:$A$43), PlayerForm!$X$5+6)="H",
_xlfn.XLOOKUP($E76, PlayerForm!$D$3:$D$394, PlayerForm!$Q$3:$Q$394)*
_xlfn.XLOOKUP(
INDEX(FixtureTicker!$B$3:$AM$22, MATCH($B76, FixtureTicker!$A$3:$A$22), PlayerForm!$X$5+6),
 TeamForm!$B$4:$B$23, TeamForm!$AD$4:$AD$23),
INDEX(FixtureTicker!$B$24:$AM$43, MATCH($B76, FixtureTicker!$A$24:$A$43), PlayerForm!$X$5+6)="A",
_xlfn.XLOOKUP($E76, PlayerForm!$D$3:$D$394, PlayerForm!$R$3:$R$394)*
_xlfn.XLOOKUP(
INDEX(FixtureTicker!$B$3:$AM$22, MATCH($B76, FixtureTicker!$A$3:$A$22), PlayerForm!$X$5+6),
 TeamForm!$B$4:$B$23, TeamForm!$AB$4:$AB$23),
INDEX(FixtureTicker!$B$24:$AM$43, MATCH($B76, FixtureTicker!$A$24:$A$43), PlayerForm!$X$5+6)="BLANK",
0
),
_xlfn.IFS(
INDEX(FixtureTicker!$B$24:$AM$43, MATCH($B76, FixtureTicker!$A$24:$A$43), PlayerForm!$X$5+7)="H",
_xlfn.XLOOKUP($E76, PlayerForm!$D$3:$D$394, PlayerForm!$Q$3:$Q$394)*
_xlfn.XLOOKUP(
INDEX(FixtureTicker!$B$3:$AM$22, MATCH($B76, FixtureTicker!$A$3:$A$22), PlayerForm!$X$5+7),
 TeamForm!$B$4:$B$23, TeamForm!$AD$4:$AD$23),
INDEX(FixtureTicker!$B$24:$AM$43, MATCH($B76, FixtureTicker!$A$24:$A$43), PlayerForm!$X$5+7)="A",
_xlfn.XLOOKUP($E76, PlayerForm!$D$3:$D$394, PlayerForm!$R$3:$R$394)*
_xlfn.XLOOKUP(
INDEX(FixtureTicker!$B$3:$AM$22, MATCH($B76, FixtureTicker!$A$3:$A$22), PlayerForm!$X$5+7),
 TeamForm!$B$4:$B$23, TeamForm!$AB$4:$AB$23),
INDEX(FixtureTicker!$B$24:$AM$43, MATCH($B76, FixtureTicker!$A$24:$A$43), PlayerForm!$X$5+7)="BLANK",
0
)
),0)</f>
        <v>55.811694157321412</v>
      </c>
    </row>
    <row r="77" spans="1:10">
      <c r="A77" s="55">
        <v>141</v>
      </c>
      <c r="B77" s="55" t="str">
        <f>_xlfn.XLOOKUP($A77, PlayerData!$B$3:$B$394, PlayerData!C$3:C$394)</f>
        <v>NEW</v>
      </c>
      <c r="C77" s="55" t="str">
        <f>_xlfn.XLOOKUP($A77, PlayerData!$B$3:$B$394, PlayerData!D$3:D$394)</f>
        <v>M</v>
      </c>
      <c r="D77" s="55">
        <f>_xlfn.XLOOKUP($A77, PlayerData!$B:$B, PlayerData!F:F,,,-1)</f>
        <v>5.5</v>
      </c>
      <c r="E77" s="31" t="str">
        <f>_xlfn.XLOOKUP($A77, PlayerData!$B$3:$B$394, PlayerData!E$3:E$394)</f>
        <v>Shelvey</v>
      </c>
      <c r="F77" s="164" cm="1">
        <f t="array" ref="F77">IFERROR(0.01*_xlfn.IFS(
INDEX(FixtureTicker!$B$24:$AM$43, MATCH($B77, FixtureTicker!$A$24:$A$43, 0), PlayerForm!$X$5)="H",
_xlfn.XLOOKUP($E77, PlayerForm!$D$3:$D$394, PlayerForm!$Q$3:$Q$394)*
_xlfn.XLOOKUP(
INDEX(FixtureTicker!$B$3:$AM$22, MATCH($B77, FixtureTicker!$A$3:$A$22,0), PlayerForm!$X$5),
 TeamForm!$B$4:$B$23, TeamForm!$AD$4:$AD$23),
INDEX(FixtureTicker!$B$24:$AM$43, MATCH($B77, FixtureTicker!$A$24:$A$43,0), PlayerForm!$X$5)="A",
_xlfn.XLOOKUP($E77, PlayerForm!$D$3:$D$394, PlayerForm!$R$3:$R$394)*
_xlfn.XLOOKUP(
INDEX(FixtureTicker!$B$3:$AM$22, MATCH($B77, FixtureTicker!$A$3:$A$22,0), PlayerForm!$X$5),
 TeamForm!$B$4:$B$23, TeamForm!$AB$4:$AB$23),
INDEX(FixtureTicker!$B$24:$AM$43, MATCH($B77, FixtureTicker!$A$24:$A$43,0), PlayerForm!$X$5)="BLANK",
0),0)</f>
        <v>7.0545133513990086</v>
      </c>
      <c r="G77" s="163" cm="1">
        <f t="array" ref="G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
),0)</f>
        <v>15.860235930706494</v>
      </c>
      <c r="H77" s="163" cm="1">
        <f t="array" ref="H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),
_xlfn.IFS(
INDEX(FixtureTicker!$B$24:$AM$43, MATCH($B77, FixtureTicker!$A$24:$A$43), PlayerForm!$X$5+2)="H",
_xlfn.XLOOKUP($E77, PlayerForm!$D$3:$D$394, PlayerForm!$Q$3:$Q$394)*
_xlfn.XLOOKUP(
INDEX(FixtureTicker!$B$3:$AM$22, MATCH($B77, FixtureTicker!$A$3:$A$22), PlayerForm!$X$5+2),
 TeamForm!$B$4:$B$23, TeamForm!$AD$4:$AD$23),
INDEX(FixtureTicker!$B$24:$AM$43, MATCH($B77, FixtureTicker!$A$24:$A$43), PlayerForm!$X$5+2)="A",
_xlfn.XLOOKUP($E77, PlayerForm!$D$3:$D$394, PlayerForm!$R$3:$R$394)*
_xlfn.XLOOKUP(
INDEX(FixtureTicker!$B$3:$AM$22, MATCH($B77, FixtureTicker!$A$3:$A$22), PlayerForm!$X$5+2),
 TeamForm!$B$4:$B$23, TeamForm!$AB$4:$AB$23),
INDEX(FixtureTicker!$B$24:$AM$43, MATCH($B77, FixtureTicker!$A$24:$A$43), PlayerForm!$X$5+2)="BLANK",
0
),
_xlfn.IFS(
INDEX(FixtureTicker!$B$24:$AM$43, MATCH($B77, FixtureTicker!$A$24:$A$43), PlayerForm!$X$5+3)="H",
_xlfn.XLOOKUP($E77, PlayerForm!$D$3:$D$394, PlayerForm!$Q$3:$Q$394)*
_xlfn.XLOOKUP(
INDEX(FixtureTicker!$B$3:$AM$22, MATCH($B77, FixtureTicker!$A$3:$A$22), PlayerForm!$X$5+3),
 TeamForm!$B$4:$B$23, TeamForm!$AD$4:$AD$23),
INDEX(FixtureTicker!$B$24:$AM$43, MATCH($B77, FixtureTicker!$A$24:$A$43), PlayerForm!$X$5+3)="A",
_xlfn.XLOOKUP($E77, PlayerForm!$D$3:$D$394, PlayerForm!$R$3:$R$394)*
_xlfn.XLOOKUP(
INDEX(FixtureTicker!$B$3:$AM$22, MATCH($B77, FixtureTicker!$A$3:$A$22), PlayerForm!$X$5+3),
 TeamForm!$B$4:$B$23, TeamForm!$AB$4:$AB$23),
INDEX(FixtureTicker!$B$24:$AM$43, MATCH($B77, FixtureTicker!$A$24:$A$43), PlayerForm!$X$5+3)="BLANK",
0
)
),0)</f>
        <v>33.086683207564256</v>
      </c>
      <c r="I77" s="163" cm="1">
        <f t="array" ref="I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),
_xlfn.IFS(
INDEX(FixtureTicker!$B$24:$AM$43, MATCH($B77, FixtureTicker!$A$24:$A$43), PlayerForm!$X$5+2)="H",
_xlfn.XLOOKUP($E77, PlayerForm!$D$3:$D$394, PlayerForm!$Q$3:$Q$394)*
_xlfn.XLOOKUP(
INDEX(FixtureTicker!$B$3:$AM$22, MATCH($B77, FixtureTicker!$A$3:$A$22), PlayerForm!$X$5+2),
 TeamForm!$B$4:$B$23, TeamForm!$AD$4:$AD$23),
INDEX(FixtureTicker!$B$24:$AM$43, MATCH($B77, FixtureTicker!$A$24:$A$43), PlayerForm!$X$5+2)="A",
_xlfn.XLOOKUP($E77, PlayerForm!$D$3:$D$394, PlayerForm!$R$3:$R$394)*
_xlfn.XLOOKUP(
INDEX(FixtureTicker!$B$3:$AM$22, MATCH($B77, FixtureTicker!$A$3:$A$22), PlayerForm!$X$5+2),
 TeamForm!$B$4:$B$23, TeamForm!$AB$4:$AB$23),
INDEX(FixtureTicker!$B$24:$AM$43, MATCH($B77, FixtureTicker!$A$24:$A$43), PlayerForm!$X$5+2)="BLANK",
0
),
_xlfn.IFS(
INDEX(FixtureTicker!$B$24:$AM$43, MATCH($B77, FixtureTicker!$A$24:$A$43), PlayerForm!$X$5+3)="H",
_xlfn.XLOOKUP($E77, PlayerForm!$D$3:$D$394, PlayerForm!$Q$3:$Q$394)*
_xlfn.XLOOKUP(
INDEX(FixtureTicker!$B$3:$AM$22, MATCH($B77, FixtureTicker!$A$3:$A$22), PlayerForm!$X$5+3),
 TeamForm!$B$4:$B$23, TeamForm!$AD$4:$AD$23),
INDEX(FixtureTicker!$B$24:$AM$43, MATCH($B77, FixtureTicker!$A$24:$A$43), PlayerForm!$X$5+3)="A",
_xlfn.XLOOKUP($E77, PlayerForm!$D$3:$D$394, PlayerForm!$R$3:$R$394)*
_xlfn.XLOOKUP(
INDEX(FixtureTicker!$B$3:$AM$22, MATCH($B77, FixtureTicker!$A$3:$A$22), PlayerForm!$X$5+3),
 TeamForm!$B$4:$B$23, TeamForm!$AB$4:$AB$23),
INDEX(FixtureTicker!$B$24:$AM$43, MATCH($B77, FixtureTicker!$A$24:$A$43), PlayerForm!$X$5+3)="BLANK",
0
),
_xlfn.IFS(
INDEX(FixtureTicker!$B$24:$AM$43, MATCH($B77, FixtureTicker!$A$24:$A$43), PlayerForm!$X$5+4)="H",
_xlfn.XLOOKUP($E77, PlayerForm!$D$3:$D$394, PlayerForm!$Q$3:$Q$394)*
_xlfn.XLOOKUP(
INDEX(FixtureTicker!$B$3:$AM$22, MATCH($B77, FixtureTicker!$A$3:$A$22), PlayerForm!$X$5+4),
 TeamForm!$B$4:$B$23, TeamForm!$AD$4:$AD$23),
INDEX(FixtureTicker!$B$24:$AM$43, MATCH($B77, FixtureTicker!$A$24:$A$43), PlayerForm!$X$5+4)="A",
_xlfn.XLOOKUP($E77, PlayerForm!$D$3:$D$394, PlayerForm!$R$3:$R$394)*
_xlfn.XLOOKUP(
INDEX(FixtureTicker!$B$3:$AM$22, MATCH($B77, FixtureTicker!$A$3:$A$22), PlayerForm!$X$5+4),
 TeamForm!$B$4:$B$23, TeamForm!$AB$4:$AB$23),
INDEX(FixtureTicker!$B$24:$AM$43, MATCH($B77, FixtureTicker!$A$24:$A$43), PlayerForm!$X$5+4)="BLANK",
0
),
_xlfn.IFS(
INDEX(FixtureTicker!$B$24:$AM$43, MATCH($B77, FixtureTicker!$A$24:$A$43), PlayerForm!$X$5+5)="H",
_xlfn.XLOOKUP($E77, PlayerForm!$D$3:$D$394, PlayerForm!$Q$3:$Q$394)*
_xlfn.XLOOKUP(
INDEX(FixtureTicker!$B$3:$AM$22, MATCH($B77, FixtureTicker!$A$3:$A$22), PlayerForm!$X$5+5),
 TeamForm!$B$4:$B$23, TeamForm!$AD$4:$AD$23),
INDEX(FixtureTicker!$B$24:$AM$43, MATCH($B77, FixtureTicker!$A$24:$A$43), PlayerForm!$X$5+5)="A",
_xlfn.XLOOKUP($E77, PlayerForm!$D$3:$D$394, PlayerForm!$R$3:$R$394)*
_xlfn.XLOOKUP(
INDEX(FixtureTicker!$B$3:$AM$22, MATCH($B77, FixtureTicker!$A$3:$A$22), PlayerForm!$X$5+5),
 TeamForm!$B$4:$B$23, TeamForm!$AB$4:$AB$23),
INDEX(FixtureTicker!$B$24:$AM$43, MATCH($B77, FixtureTicker!$A$24:$A$43), PlayerForm!$X$5+5)="BLANK",
0
)
),0)</f>
        <v>42.320765268061415</v>
      </c>
      <c r="J77" s="163" cm="1">
        <f t="array" ref="J77">IFERROR(0.01*SUM(
_xlfn.IFS(
INDEX(FixtureTicker!$B$24:$AM$43, MATCH($B77, FixtureTicker!$A$24:$A$43), PlayerForm!$X$5)="H",
_xlfn.XLOOKUP($E77, PlayerForm!$D$3:$D$394, PlayerForm!$Q$3:$Q$394)*
_xlfn.XLOOKUP(
INDEX(FixtureTicker!$B$3:$AM$22, MATCH($B77, FixtureTicker!$A$3:$A$22), PlayerForm!$X$5),
 TeamForm!$B$4:$B$23, TeamForm!$AD$4:$AD$23),
INDEX(FixtureTicker!$B$24:$AM$43, MATCH($B77, FixtureTicker!$A$24:$A$43), PlayerForm!$X$5)="A",
_xlfn.XLOOKUP($E77, PlayerForm!$D$3:$D$394, PlayerForm!$R$3:$R$394)*
_xlfn.XLOOKUP(
INDEX(FixtureTicker!$B$3:$AM$22, MATCH($B77, FixtureTicker!$A$3:$A$22), PlayerForm!$X$5),
 TeamForm!$B$4:$B$23, TeamForm!$AB$4:$AB$23),
INDEX(FixtureTicker!$B$24:$AM$43, MATCH($B77, FixtureTicker!$A$24:$A$43), PlayerForm!$X$5)="BLANK",
0
),
_xlfn.IFS(
INDEX(FixtureTicker!$B$24:$AM$43, MATCH($B77, FixtureTicker!$A$24:$A$43), PlayerForm!$X$5+1)="H",
_xlfn.XLOOKUP($E77, PlayerForm!$D$3:$D$394, PlayerForm!$Q$3:$Q$394)*
_xlfn.XLOOKUP(
INDEX(FixtureTicker!$B$3:$AM$22, MATCH($B77, FixtureTicker!$A$3:$A$22), PlayerForm!$X$5+1),
 TeamForm!$B$4:$B$23, TeamForm!$AD$4:$AD$23),
INDEX(FixtureTicker!$B$24:$AM$43, MATCH($B77, FixtureTicker!$A$24:$A$43), PlayerForm!$X$5+1)="A",
_xlfn.XLOOKUP($E77, PlayerForm!$D$3:$D$394, PlayerForm!$R$3:$R$394)*
_xlfn.XLOOKUP(
INDEX(FixtureTicker!$B$3:$AM$22, MATCH($B77, FixtureTicker!$A$3:$A$22), PlayerForm!$X$5+1),
 TeamForm!$B$4:$B$23, TeamForm!$AB$4:$AB$23),
INDEX(FixtureTicker!$B$24:$AM$43, MATCH($B77, FixtureTicker!$A$24:$A$43), PlayerForm!$X$5+1)="BLANK",
0
),
_xlfn.IFS(
INDEX(FixtureTicker!$B$24:$AM$43, MATCH($B77, FixtureTicker!$A$24:$A$43), PlayerForm!$X$5+2)="H",
_xlfn.XLOOKUP($E77, PlayerForm!$D$3:$D$394, PlayerForm!$Q$3:$Q$394)*
_xlfn.XLOOKUP(
INDEX(FixtureTicker!$B$3:$AM$22, MATCH($B77, FixtureTicker!$A$3:$A$22), PlayerForm!$X$5+2),
 TeamForm!$B$4:$B$23, TeamForm!$AD$4:$AD$23),
INDEX(FixtureTicker!$B$24:$AM$43, MATCH($B77, FixtureTicker!$A$24:$A$43), PlayerForm!$X$5+2)="A",
_xlfn.XLOOKUP($E77, PlayerForm!$D$3:$D$394, PlayerForm!$R$3:$R$394)*
_xlfn.XLOOKUP(
INDEX(FixtureTicker!$B$3:$AM$22, MATCH($B77, FixtureTicker!$A$3:$A$22), PlayerForm!$X$5+2),
 TeamForm!$B$4:$B$23, TeamForm!$AB$4:$AB$23),
INDEX(FixtureTicker!$B$24:$AM$43, MATCH($B77, FixtureTicker!$A$24:$A$43), PlayerForm!$X$5+2)="BLANK",
0
),
_xlfn.IFS(
INDEX(FixtureTicker!$B$24:$AM$43, MATCH($B77, FixtureTicker!$A$24:$A$43), PlayerForm!$X$5+3)="H",
_xlfn.XLOOKUP($E77, PlayerForm!$D$3:$D$394, PlayerForm!$Q$3:$Q$394)*
_xlfn.XLOOKUP(
INDEX(FixtureTicker!$B$3:$AM$22, MATCH($B77, FixtureTicker!$A$3:$A$22), PlayerForm!$X$5+3),
 TeamForm!$B$4:$B$23, TeamForm!$AD$4:$AD$23),
INDEX(FixtureTicker!$B$24:$AM$43, MATCH($B77, FixtureTicker!$A$24:$A$43), PlayerForm!$X$5+3)="A",
_xlfn.XLOOKUP($E77, PlayerForm!$D$3:$D$394, PlayerForm!$R$3:$R$394)*
_xlfn.XLOOKUP(
INDEX(FixtureTicker!$B$3:$AM$22, MATCH($B77, FixtureTicker!$A$3:$A$22), PlayerForm!$X$5+3),
 TeamForm!$B$4:$B$23, TeamForm!$AB$4:$AB$23),
INDEX(FixtureTicker!$B$24:$AM$43, MATCH($B77, FixtureTicker!$A$24:$A$43), PlayerForm!$X$5+3)="BLANK",
0
),
_xlfn.IFS(
INDEX(FixtureTicker!$B$24:$AM$43, MATCH($B77, FixtureTicker!$A$24:$A$43), PlayerForm!$X$5+4)="H",
_xlfn.XLOOKUP($E77, PlayerForm!$D$3:$D$394, PlayerForm!$Q$3:$Q$394)*
_xlfn.XLOOKUP(
INDEX(FixtureTicker!$B$3:$AM$22, MATCH($B77, FixtureTicker!$A$3:$A$22), PlayerForm!$X$5+4),
 TeamForm!$B$4:$B$23, TeamForm!$AD$4:$AD$23),
INDEX(FixtureTicker!$B$24:$AM$43, MATCH($B77, FixtureTicker!$A$24:$A$43), PlayerForm!$X$5+4)="A",
_xlfn.XLOOKUP($E77, PlayerForm!$D$3:$D$394, PlayerForm!$R$3:$R$394)*
_xlfn.XLOOKUP(
INDEX(FixtureTicker!$B$3:$AM$22, MATCH($B77, FixtureTicker!$A$3:$A$22), PlayerForm!$X$5+4),
 TeamForm!$B$4:$B$23, TeamForm!$AB$4:$AB$23),
INDEX(FixtureTicker!$B$24:$AM$43, MATCH($B77, FixtureTicker!$A$24:$A$43), PlayerForm!$X$5+4)="BLANK",
0
),
_xlfn.IFS(
INDEX(FixtureTicker!$B$24:$AM$43, MATCH($B77, FixtureTicker!$A$24:$A$43), PlayerForm!$X$5+5)="H",
_xlfn.XLOOKUP($E77, PlayerForm!$D$3:$D$394, PlayerForm!$Q$3:$Q$394)*
_xlfn.XLOOKUP(
INDEX(FixtureTicker!$B$3:$AM$22, MATCH($B77, FixtureTicker!$A$3:$A$22), PlayerForm!$X$5+5),
 TeamForm!$B$4:$B$23, TeamForm!$AD$4:$AD$23),
INDEX(FixtureTicker!$B$24:$AM$43, MATCH($B77, FixtureTicker!$A$24:$A$43), PlayerForm!$X$5+5)="A",
_xlfn.XLOOKUP($E77, PlayerForm!$D$3:$D$394, PlayerForm!$R$3:$R$394)*
_xlfn.XLOOKUP(
INDEX(FixtureTicker!$B$3:$AM$22, MATCH($B77, FixtureTicker!$A$3:$A$22), PlayerForm!$X$5+5),
 TeamForm!$B$4:$B$23, TeamForm!$AB$4:$AB$23),
INDEX(FixtureTicker!$B$24:$AM$43, MATCH($B77, FixtureTicker!$A$24:$A$43), PlayerForm!$X$5+5)="BLANK",
0
),
_xlfn.IFS(
INDEX(FixtureTicker!$B$24:$AM$43, MATCH($B77, FixtureTicker!$A$24:$A$43), PlayerForm!$X$5+6)="H",
_xlfn.XLOOKUP($E77, PlayerForm!$D$3:$D$394, PlayerForm!$Q$3:$Q$394)*
_xlfn.XLOOKUP(
INDEX(FixtureTicker!$B$3:$AM$22, MATCH($B77, FixtureTicker!$A$3:$A$22), PlayerForm!$X$5+6),
 TeamForm!$B$4:$B$23, TeamForm!$AD$4:$AD$23),
INDEX(FixtureTicker!$B$24:$AM$43, MATCH($B77, FixtureTicker!$A$24:$A$43), PlayerForm!$X$5+6)="A",
_xlfn.XLOOKUP($E77, PlayerForm!$D$3:$D$394, PlayerForm!$R$3:$R$394)*
_xlfn.XLOOKUP(
INDEX(FixtureTicker!$B$3:$AM$22, MATCH($B77, FixtureTicker!$A$3:$A$22), PlayerForm!$X$5+6),
 TeamForm!$B$4:$B$23, TeamForm!$AB$4:$AB$23),
INDEX(FixtureTicker!$B$24:$AM$43, MATCH($B77, FixtureTicker!$A$24:$A$43), PlayerForm!$X$5+6)="BLANK",
0
),
_xlfn.IFS(
INDEX(FixtureTicker!$B$24:$AM$43, MATCH($B77, FixtureTicker!$A$24:$A$43), PlayerForm!$X$5+7)="H",
_xlfn.XLOOKUP($E77, PlayerForm!$D$3:$D$394, PlayerForm!$Q$3:$Q$394)*
_xlfn.XLOOKUP(
INDEX(FixtureTicker!$B$3:$AM$22, MATCH($B77, FixtureTicker!$A$3:$A$22), PlayerForm!$X$5+7),
 TeamForm!$B$4:$B$23, TeamForm!$AD$4:$AD$23),
INDEX(FixtureTicker!$B$24:$AM$43, MATCH($B77, FixtureTicker!$A$24:$A$43), PlayerForm!$X$5+7)="A",
_xlfn.XLOOKUP($E77, PlayerForm!$D$3:$D$394, PlayerForm!$R$3:$R$394)*
_xlfn.XLOOKUP(
INDEX(FixtureTicker!$B$3:$AM$22, MATCH($B77, FixtureTicker!$A$3:$A$22), PlayerForm!$X$5+7),
 TeamForm!$B$4:$B$23, TeamForm!$AB$4:$AB$23),
INDEX(FixtureTicker!$B$24:$AM$43, MATCH($B77, FixtureTicker!$A$24:$A$43), PlayerForm!$X$5+7)="BLANK",
0
)
),0)</f>
        <v>55.992759093849067</v>
      </c>
    </row>
    <row r="78" spans="1:10">
      <c r="A78" s="55">
        <v>71</v>
      </c>
      <c r="B78" s="55" t="str">
        <f>_xlfn.XLOOKUP($A78, PlayerData!$B$3:$B$394, PlayerData!C$3:C$394)</f>
        <v>CRY</v>
      </c>
      <c r="C78" s="55" t="str">
        <f>_xlfn.XLOOKUP($A78, PlayerData!$B$3:$B$394, PlayerData!D$3:D$394)</f>
        <v>M</v>
      </c>
      <c r="D78" s="55">
        <f>_xlfn.XLOOKUP($A78, PlayerData!$B:$B, PlayerData!F:F,,,-1)</f>
        <v>7</v>
      </c>
      <c r="E78" s="31" t="str">
        <f>_xlfn.XLOOKUP($A78, PlayerData!$B$3:$B$394, PlayerData!E$3:E$394)</f>
        <v>Zaha</v>
      </c>
      <c r="F78" s="164" cm="1">
        <f t="array" ref="F78">IFERROR(0.01*_xlfn.IFS(
INDEX(FixtureTicker!$B$24:$AM$43, MATCH($B78, FixtureTicker!$A$24:$A$43, 0), PlayerForm!$X$5)="H",
_xlfn.XLOOKUP($E78, PlayerForm!$D$3:$D$394, PlayerForm!$Q$3:$Q$394)*
_xlfn.XLOOKUP(
INDEX(FixtureTicker!$B$3:$AM$22, MATCH($B78, FixtureTicker!$A$3:$A$22,0), PlayerForm!$X$5),
 TeamForm!$B$4:$B$23, TeamForm!$AD$4:$AD$23),
INDEX(FixtureTicker!$B$24:$AM$43, MATCH($B78, FixtureTicker!$A$24:$A$43,0), PlayerForm!$X$5)="A",
_xlfn.XLOOKUP($E78, PlayerForm!$D$3:$D$394, PlayerForm!$R$3:$R$394)*
_xlfn.XLOOKUP(
INDEX(FixtureTicker!$B$3:$AM$22, MATCH($B78, FixtureTicker!$A$3:$A$22,0), PlayerForm!$X$5),
 TeamForm!$B$4:$B$23, TeamForm!$AB$4:$AB$23),
INDEX(FixtureTicker!$B$24:$AM$43, MATCH($B78, FixtureTicker!$A$24:$A$43,0), PlayerForm!$X$5)="BLANK",
0),0)</f>
        <v>6.6505308322790055</v>
      </c>
      <c r="G78" s="163" cm="1">
        <f t="array" ref="G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
),0)</f>
        <v>12.313135808777638</v>
      </c>
      <c r="H78" s="163" cm="1">
        <f t="array" ref="H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),
_xlfn.IFS(
INDEX(FixtureTicker!$B$24:$AM$43, MATCH($B78, FixtureTicker!$A$24:$A$43), PlayerForm!$X$5+2)="H",
_xlfn.XLOOKUP($E78, PlayerForm!$D$3:$D$394, PlayerForm!$Q$3:$Q$394)*
_xlfn.XLOOKUP(
INDEX(FixtureTicker!$B$3:$AM$22, MATCH($B78, FixtureTicker!$A$3:$A$22), PlayerForm!$X$5+2),
 TeamForm!$B$4:$B$23, TeamForm!$AD$4:$AD$23),
INDEX(FixtureTicker!$B$24:$AM$43, MATCH($B78, FixtureTicker!$A$24:$A$43), PlayerForm!$X$5+2)="A",
_xlfn.XLOOKUP($E78, PlayerForm!$D$3:$D$394, PlayerForm!$R$3:$R$394)*
_xlfn.XLOOKUP(
INDEX(FixtureTicker!$B$3:$AM$22, MATCH($B78, FixtureTicker!$A$3:$A$22), PlayerForm!$X$5+2),
 TeamForm!$B$4:$B$23, TeamForm!$AB$4:$AB$23),
INDEX(FixtureTicker!$B$24:$AM$43, MATCH($B78, FixtureTicker!$A$24:$A$43), PlayerForm!$X$5+2)="BLANK",
0
),
_xlfn.IFS(
INDEX(FixtureTicker!$B$24:$AM$43, MATCH($B78, FixtureTicker!$A$24:$A$43), PlayerForm!$X$5+3)="H",
_xlfn.XLOOKUP($E78, PlayerForm!$D$3:$D$394, PlayerForm!$Q$3:$Q$394)*
_xlfn.XLOOKUP(
INDEX(FixtureTicker!$B$3:$AM$22, MATCH($B78, FixtureTicker!$A$3:$A$22), PlayerForm!$X$5+3),
 TeamForm!$B$4:$B$23, TeamForm!$AD$4:$AD$23),
INDEX(FixtureTicker!$B$24:$AM$43, MATCH($B78, FixtureTicker!$A$24:$A$43), PlayerForm!$X$5+3)="A",
_xlfn.XLOOKUP($E78, PlayerForm!$D$3:$D$394, PlayerForm!$R$3:$R$394)*
_xlfn.XLOOKUP(
INDEX(FixtureTicker!$B$3:$AM$22, MATCH($B78, FixtureTicker!$A$3:$A$22), PlayerForm!$X$5+3),
 TeamForm!$B$4:$B$23, TeamForm!$AB$4:$AB$23),
INDEX(FixtureTicker!$B$24:$AM$43, MATCH($B78, FixtureTicker!$A$24:$A$43), PlayerForm!$X$5+3)="BLANK",
0
)
),0)</f>
        <v>23.557035884531214</v>
      </c>
      <c r="I78" s="163" cm="1">
        <f t="array" ref="I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),
_xlfn.IFS(
INDEX(FixtureTicker!$B$24:$AM$43, MATCH($B78, FixtureTicker!$A$24:$A$43), PlayerForm!$X$5+2)="H",
_xlfn.XLOOKUP($E78, PlayerForm!$D$3:$D$394, PlayerForm!$Q$3:$Q$394)*
_xlfn.XLOOKUP(
INDEX(FixtureTicker!$B$3:$AM$22, MATCH($B78, FixtureTicker!$A$3:$A$22), PlayerForm!$X$5+2),
 TeamForm!$B$4:$B$23, TeamForm!$AD$4:$AD$23),
INDEX(FixtureTicker!$B$24:$AM$43, MATCH($B78, FixtureTicker!$A$24:$A$43), PlayerForm!$X$5+2)="A",
_xlfn.XLOOKUP($E78, PlayerForm!$D$3:$D$394, PlayerForm!$R$3:$R$394)*
_xlfn.XLOOKUP(
INDEX(FixtureTicker!$B$3:$AM$22, MATCH($B78, FixtureTicker!$A$3:$A$22), PlayerForm!$X$5+2),
 TeamForm!$B$4:$B$23, TeamForm!$AB$4:$AB$23),
INDEX(FixtureTicker!$B$24:$AM$43, MATCH($B78, FixtureTicker!$A$24:$A$43), PlayerForm!$X$5+2)="BLANK",
0
),
_xlfn.IFS(
INDEX(FixtureTicker!$B$24:$AM$43, MATCH($B78, FixtureTicker!$A$24:$A$43), PlayerForm!$X$5+3)="H",
_xlfn.XLOOKUP($E78, PlayerForm!$D$3:$D$394, PlayerForm!$Q$3:$Q$394)*
_xlfn.XLOOKUP(
INDEX(FixtureTicker!$B$3:$AM$22, MATCH($B78, FixtureTicker!$A$3:$A$22), PlayerForm!$X$5+3),
 TeamForm!$B$4:$B$23, TeamForm!$AD$4:$AD$23),
INDEX(FixtureTicker!$B$24:$AM$43, MATCH($B78, FixtureTicker!$A$24:$A$43), PlayerForm!$X$5+3)="A",
_xlfn.XLOOKUP($E78, PlayerForm!$D$3:$D$394, PlayerForm!$R$3:$R$394)*
_xlfn.XLOOKUP(
INDEX(FixtureTicker!$B$3:$AM$22, MATCH($B78, FixtureTicker!$A$3:$A$22), PlayerForm!$X$5+3),
 TeamForm!$B$4:$B$23, TeamForm!$AB$4:$AB$23),
INDEX(FixtureTicker!$B$24:$AM$43, MATCH($B78, FixtureTicker!$A$24:$A$43), PlayerForm!$X$5+3)="BLANK",
0
),
_xlfn.IFS(
INDEX(FixtureTicker!$B$24:$AM$43, MATCH($B78, FixtureTicker!$A$24:$A$43), PlayerForm!$X$5+4)="H",
_xlfn.XLOOKUP($E78, PlayerForm!$D$3:$D$394, PlayerForm!$Q$3:$Q$394)*
_xlfn.XLOOKUP(
INDEX(FixtureTicker!$B$3:$AM$22, MATCH($B78, FixtureTicker!$A$3:$A$22), PlayerForm!$X$5+4),
 TeamForm!$B$4:$B$23, TeamForm!$AD$4:$AD$23),
INDEX(FixtureTicker!$B$24:$AM$43, MATCH($B78, FixtureTicker!$A$24:$A$43), PlayerForm!$X$5+4)="A",
_xlfn.XLOOKUP($E78, PlayerForm!$D$3:$D$394, PlayerForm!$R$3:$R$394)*
_xlfn.XLOOKUP(
INDEX(FixtureTicker!$B$3:$AM$22, MATCH($B78, FixtureTicker!$A$3:$A$22), PlayerForm!$X$5+4),
 TeamForm!$B$4:$B$23, TeamForm!$AB$4:$AB$23),
INDEX(FixtureTicker!$B$24:$AM$43, MATCH($B78, FixtureTicker!$A$24:$A$43), PlayerForm!$X$5+4)="BLANK",
0
),
_xlfn.IFS(
INDEX(FixtureTicker!$B$24:$AM$43, MATCH($B78, FixtureTicker!$A$24:$A$43), PlayerForm!$X$5+5)="H",
_xlfn.XLOOKUP($E78, PlayerForm!$D$3:$D$394, PlayerForm!$Q$3:$Q$394)*
_xlfn.XLOOKUP(
INDEX(FixtureTicker!$B$3:$AM$22, MATCH($B78, FixtureTicker!$A$3:$A$22), PlayerForm!$X$5+5),
 TeamForm!$B$4:$B$23, TeamForm!$AD$4:$AD$23),
INDEX(FixtureTicker!$B$24:$AM$43, MATCH($B78, FixtureTicker!$A$24:$A$43), PlayerForm!$X$5+5)="A",
_xlfn.XLOOKUP($E78, PlayerForm!$D$3:$D$394, PlayerForm!$R$3:$R$394)*
_xlfn.XLOOKUP(
INDEX(FixtureTicker!$B$3:$AM$22, MATCH($B78, FixtureTicker!$A$3:$A$22), PlayerForm!$X$5+5),
 TeamForm!$B$4:$B$23, TeamForm!$AB$4:$AB$23),
INDEX(FixtureTicker!$B$24:$AM$43, MATCH($B78, FixtureTicker!$A$24:$A$43), PlayerForm!$X$5+5)="BLANK",
0
)
),0)</f>
        <v>41.553936566216393</v>
      </c>
      <c r="J78" s="163" cm="1">
        <f t="array" ref="J78">IFERROR(0.01*SUM(
_xlfn.IFS(
INDEX(FixtureTicker!$B$24:$AM$43, MATCH($B78, FixtureTicker!$A$24:$A$43), PlayerForm!$X$5)="H",
_xlfn.XLOOKUP($E78, PlayerForm!$D$3:$D$394, PlayerForm!$Q$3:$Q$394)*
_xlfn.XLOOKUP(
INDEX(FixtureTicker!$B$3:$AM$22, MATCH($B78, FixtureTicker!$A$3:$A$22), PlayerForm!$X$5),
 TeamForm!$B$4:$B$23, TeamForm!$AD$4:$AD$23),
INDEX(FixtureTicker!$B$24:$AM$43, MATCH($B78, FixtureTicker!$A$24:$A$43), PlayerForm!$X$5)="A",
_xlfn.XLOOKUP($E78, PlayerForm!$D$3:$D$394, PlayerForm!$R$3:$R$394)*
_xlfn.XLOOKUP(
INDEX(FixtureTicker!$B$3:$AM$22, MATCH($B78, FixtureTicker!$A$3:$A$22), PlayerForm!$X$5),
 TeamForm!$B$4:$B$23, TeamForm!$AB$4:$AB$23),
INDEX(FixtureTicker!$B$24:$AM$43, MATCH($B78, FixtureTicker!$A$24:$A$43), PlayerForm!$X$5)="BLANK",
0
),
_xlfn.IFS(
INDEX(FixtureTicker!$B$24:$AM$43, MATCH($B78, FixtureTicker!$A$24:$A$43), PlayerForm!$X$5+1)="H",
_xlfn.XLOOKUP($E78, PlayerForm!$D$3:$D$394, PlayerForm!$Q$3:$Q$394)*
_xlfn.XLOOKUP(
INDEX(FixtureTicker!$B$3:$AM$22, MATCH($B78, FixtureTicker!$A$3:$A$22), PlayerForm!$X$5+1),
 TeamForm!$B$4:$B$23, TeamForm!$AD$4:$AD$23),
INDEX(FixtureTicker!$B$24:$AM$43, MATCH($B78, FixtureTicker!$A$24:$A$43), PlayerForm!$X$5+1)="A",
_xlfn.XLOOKUP($E78, PlayerForm!$D$3:$D$394, PlayerForm!$R$3:$R$394)*
_xlfn.XLOOKUP(
INDEX(FixtureTicker!$B$3:$AM$22, MATCH($B78, FixtureTicker!$A$3:$A$22), PlayerForm!$X$5+1),
 TeamForm!$B$4:$B$23, TeamForm!$AB$4:$AB$23),
INDEX(FixtureTicker!$B$24:$AM$43, MATCH($B78, FixtureTicker!$A$24:$A$43), PlayerForm!$X$5+1)="BLANK",
0
),
_xlfn.IFS(
INDEX(FixtureTicker!$B$24:$AM$43, MATCH($B78, FixtureTicker!$A$24:$A$43), PlayerForm!$X$5+2)="H",
_xlfn.XLOOKUP($E78, PlayerForm!$D$3:$D$394, PlayerForm!$Q$3:$Q$394)*
_xlfn.XLOOKUP(
INDEX(FixtureTicker!$B$3:$AM$22, MATCH($B78, FixtureTicker!$A$3:$A$22), PlayerForm!$X$5+2),
 TeamForm!$B$4:$B$23, TeamForm!$AD$4:$AD$23),
INDEX(FixtureTicker!$B$24:$AM$43, MATCH($B78, FixtureTicker!$A$24:$A$43), PlayerForm!$X$5+2)="A",
_xlfn.XLOOKUP($E78, PlayerForm!$D$3:$D$394, PlayerForm!$R$3:$R$394)*
_xlfn.XLOOKUP(
INDEX(FixtureTicker!$B$3:$AM$22, MATCH($B78, FixtureTicker!$A$3:$A$22), PlayerForm!$X$5+2),
 TeamForm!$B$4:$B$23, TeamForm!$AB$4:$AB$23),
INDEX(FixtureTicker!$B$24:$AM$43, MATCH($B78, FixtureTicker!$A$24:$A$43), PlayerForm!$X$5+2)="BLANK",
0
),
_xlfn.IFS(
INDEX(FixtureTicker!$B$24:$AM$43, MATCH($B78, FixtureTicker!$A$24:$A$43), PlayerForm!$X$5+3)="H",
_xlfn.XLOOKUP($E78, PlayerForm!$D$3:$D$394, PlayerForm!$Q$3:$Q$394)*
_xlfn.XLOOKUP(
INDEX(FixtureTicker!$B$3:$AM$22, MATCH($B78, FixtureTicker!$A$3:$A$22), PlayerForm!$X$5+3),
 TeamForm!$B$4:$B$23, TeamForm!$AD$4:$AD$23),
INDEX(FixtureTicker!$B$24:$AM$43, MATCH($B78, FixtureTicker!$A$24:$A$43), PlayerForm!$X$5+3)="A",
_xlfn.XLOOKUP($E78, PlayerForm!$D$3:$D$394, PlayerForm!$R$3:$R$394)*
_xlfn.XLOOKUP(
INDEX(FixtureTicker!$B$3:$AM$22, MATCH($B78, FixtureTicker!$A$3:$A$22), PlayerForm!$X$5+3),
 TeamForm!$B$4:$B$23, TeamForm!$AB$4:$AB$23),
INDEX(FixtureTicker!$B$24:$AM$43, MATCH($B78, FixtureTicker!$A$24:$A$43), PlayerForm!$X$5+3)="BLANK",
0
),
_xlfn.IFS(
INDEX(FixtureTicker!$B$24:$AM$43, MATCH($B78, FixtureTicker!$A$24:$A$43), PlayerForm!$X$5+4)="H",
_xlfn.XLOOKUP($E78, PlayerForm!$D$3:$D$394, PlayerForm!$Q$3:$Q$394)*
_xlfn.XLOOKUP(
INDEX(FixtureTicker!$B$3:$AM$22, MATCH($B78, FixtureTicker!$A$3:$A$22), PlayerForm!$X$5+4),
 TeamForm!$B$4:$B$23, TeamForm!$AD$4:$AD$23),
INDEX(FixtureTicker!$B$24:$AM$43, MATCH($B78, FixtureTicker!$A$24:$A$43), PlayerForm!$X$5+4)="A",
_xlfn.XLOOKUP($E78, PlayerForm!$D$3:$D$394, PlayerForm!$R$3:$R$394)*
_xlfn.XLOOKUP(
INDEX(FixtureTicker!$B$3:$AM$22, MATCH($B78, FixtureTicker!$A$3:$A$22), PlayerForm!$X$5+4),
 TeamForm!$B$4:$B$23, TeamForm!$AB$4:$AB$23),
INDEX(FixtureTicker!$B$24:$AM$43, MATCH($B78, FixtureTicker!$A$24:$A$43), PlayerForm!$X$5+4)="BLANK",
0
),
_xlfn.IFS(
INDEX(FixtureTicker!$B$24:$AM$43, MATCH($B78, FixtureTicker!$A$24:$A$43), PlayerForm!$X$5+5)="H",
_xlfn.XLOOKUP($E78, PlayerForm!$D$3:$D$394, PlayerForm!$Q$3:$Q$394)*
_xlfn.XLOOKUP(
INDEX(FixtureTicker!$B$3:$AM$22, MATCH($B78, FixtureTicker!$A$3:$A$22), PlayerForm!$X$5+5),
 TeamForm!$B$4:$B$23, TeamForm!$AD$4:$AD$23),
INDEX(FixtureTicker!$B$24:$AM$43, MATCH($B78, FixtureTicker!$A$24:$A$43), PlayerForm!$X$5+5)="A",
_xlfn.XLOOKUP($E78, PlayerForm!$D$3:$D$394, PlayerForm!$R$3:$R$394)*
_xlfn.XLOOKUP(
INDEX(FixtureTicker!$B$3:$AM$22, MATCH($B78, FixtureTicker!$A$3:$A$22), PlayerForm!$X$5+5),
 TeamForm!$B$4:$B$23, TeamForm!$AB$4:$AB$23),
INDEX(FixtureTicker!$B$24:$AM$43, MATCH($B78, FixtureTicker!$A$24:$A$43), PlayerForm!$X$5+5)="BLANK",
0
),
_xlfn.IFS(
INDEX(FixtureTicker!$B$24:$AM$43, MATCH($B78, FixtureTicker!$A$24:$A$43), PlayerForm!$X$5+6)="H",
_xlfn.XLOOKUP($E78, PlayerForm!$D$3:$D$394, PlayerForm!$Q$3:$Q$394)*
_xlfn.XLOOKUP(
INDEX(FixtureTicker!$B$3:$AM$22, MATCH($B78, FixtureTicker!$A$3:$A$22), PlayerForm!$X$5+6),
 TeamForm!$B$4:$B$23, TeamForm!$AD$4:$AD$23),
INDEX(FixtureTicker!$B$24:$AM$43, MATCH($B78, FixtureTicker!$A$24:$A$43), PlayerForm!$X$5+6)="A",
_xlfn.XLOOKUP($E78, PlayerForm!$D$3:$D$394, PlayerForm!$R$3:$R$394)*
_xlfn.XLOOKUP(
INDEX(FixtureTicker!$B$3:$AM$22, MATCH($B78, FixtureTicker!$A$3:$A$22), PlayerForm!$X$5+6),
 TeamForm!$B$4:$B$23, TeamForm!$AB$4:$AB$23),
INDEX(FixtureTicker!$B$24:$AM$43, MATCH($B78, FixtureTicker!$A$24:$A$43), PlayerForm!$X$5+6)="BLANK",
0
),
_xlfn.IFS(
INDEX(FixtureTicker!$B$24:$AM$43, MATCH($B78, FixtureTicker!$A$24:$A$43), PlayerForm!$X$5+7)="H",
_xlfn.XLOOKUP($E78, PlayerForm!$D$3:$D$394, PlayerForm!$Q$3:$Q$394)*
_xlfn.XLOOKUP(
INDEX(FixtureTicker!$B$3:$AM$22, MATCH($B78, FixtureTicker!$A$3:$A$22), PlayerForm!$X$5+7),
 TeamForm!$B$4:$B$23, TeamForm!$AD$4:$AD$23),
INDEX(FixtureTicker!$B$24:$AM$43, MATCH($B78, FixtureTicker!$A$24:$A$43), PlayerForm!$X$5+7)="A",
_xlfn.XLOOKUP($E78, PlayerForm!$D$3:$D$394, PlayerForm!$R$3:$R$394)*
_xlfn.XLOOKUP(
INDEX(FixtureTicker!$B$3:$AM$22, MATCH($B78, FixtureTicker!$A$3:$A$22), PlayerForm!$X$5+7),
 TeamForm!$B$4:$B$23, TeamForm!$AB$4:$AB$23),
INDEX(FixtureTicker!$B$24:$AM$43, MATCH($B78, FixtureTicker!$A$24:$A$43), PlayerForm!$X$5+7)="BLANK",
0
)
),0)</f>
        <v>61.433181849235261</v>
      </c>
    </row>
    <row r="79" spans="1:10">
      <c r="A79" s="55">
        <v>43</v>
      </c>
      <c r="B79" s="55" t="str">
        <f>_xlfn.XLOOKUP($A79, PlayerData!$B$3:$B$394, PlayerData!C$3:C$394)</f>
        <v>NEW</v>
      </c>
      <c r="C79" s="55" t="str">
        <f>_xlfn.XLOOKUP($A79, PlayerData!$B$3:$B$394, PlayerData!D$3:D$394)</f>
        <v>F</v>
      </c>
      <c r="D79" s="55">
        <f>_xlfn.XLOOKUP($A79, PlayerData!$B:$B, PlayerData!F:F,,,-1)</f>
        <v>5.5</v>
      </c>
      <c r="E79" s="31" t="str">
        <f>_xlfn.XLOOKUP($A79, PlayerData!$B$3:$B$394, PlayerData!E$3:E$394)</f>
        <v>Carroll</v>
      </c>
      <c r="F79" s="164" cm="1">
        <f t="array" ref="F79">IFERROR(0.01*_xlfn.IFS(
INDEX(FixtureTicker!$B$24:$AM$43, MATCH($B79, FixtureTicker!$A$24:$A$43, 0), PlayerForm!$X$5)="H",
_xlfn.XLOOKUP($E79, PlayerForm!$D$3:$D$394, PlayerForm!$Q$3:$Q$394)*
_xlfn.XLOOKUP(
INDEX(FixtureTicker!$B$3:$AM$22, MATCH($B79, FixtureTicker!$A$3:$A$22,0), PlayerForm!$X$5),
 TeamForm!$B$4:$B$23, TeamForm!$AD$4:$AD$23),
INDEX(FixtureTicker!$B$24:$AM$43, MATCH($B79, FixtureTicker!$A$24:$A$43,0), PlayerForm!$X$5)="A",
_xlfn.XLOOKUP($E79, PlayerForm!$D$3:$D$394, PlayerForm!$R$3:$R$394)*
_xlfn.XLOOKUP(
INDEX(FixtureTicker!$B$3:$AM$22, MATCH($B79, FixtureTicker!$A$3:$A$22,0), PlayerForm!$X$5),
 TeamForm!$B$4:$B$23, TeamForm!$AB$4:$AB$23),
INDEX(FixtureTicker!$B$24:$AM$43, MATCH($B79, FixtureTicker!$A$24:$A$43,0), PlayerForm!$X$5)="BLANK",
0),0)</f>
        <v>0</v>
      </c>
      <c r="G79" s="163" cm="1">
        <f t="array" ref="G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
),0)</f>
        <v>13.562098279079414</v>
      </c>
      <c r="H79" s="163" cm="1">
        <f t="array" ref="H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),
_xlfn.IFS(
INDEX(FixtureTicker!$B$24:$AM$43, MATCH($B79, FixtureTicker!$A$24:$A$43), PlayerForm!$X$5+2)="H",
_xlfn.XLOOKUP($E79, PlayerForm!$D$3:$D$394, PlayerForm!$Q$3:$Q$394)*
_xlfn.XLOOKUP(
INDEX(FixtureTicker!$B$3:$AM$22, MATCH($B79, FixtureTicker!$A$3:$A$22), PlayerForm!$X$5+2),
 TeamForm!$B$4:$B$23, TeamForm!$AD$4:$AD$23),
INDEX(FixtureTicker!$B$24:$AM$43, MATCH($B79, FixtureTicker!$A$24:$A$43), PlayerForm!$X$5+2)="A",
_xlfn.XLOOKUP($E79, PlayerForm!$D$3:$D$394, PlayerForm!$R$3:$R$394)*
_xlfn.XLOOKUP(
INDEX(FixtureTicker!$B$3:$AM$22, MATCH($B79, FixtureTicker!$A$3:$A$22), PlayerForm!$X$5+2),
 TeamForm!$B$4:$B$23, TeamForm!$AB$4:$AB$23),
INDEX(FixtureTicker!$B$24:$AM$43, MATCH($B79, FixtureTicker!$A$24:$A$43), PlayerForm!$X$5+2)="BLANK",
0
),
_xlfn.IFS(
INDEX(FixtureTicker!$B$24:$AM$43, MATCH($B79, FixtureTicker!$A$24:$A$43), PlayerForm!$X$5+3)="H",
_xlfn.XLOOKUP($E79, PlayerForm!$D$3:$D$394, PlayerForm!$Q$3:$Q$394)*
_xlfn.XLOOKUP(
INDEX(FixtureTicker!$B$3:$AM$22, MATCH($B79, FixtureTicker!$A$3:$A$22), PlayerForm!$X$5+3),
 TeamForm!$B$4:$B$23, TeamForm!$AD$4:$AD$23),
INDEX(FixtureTicker!$B$24:$AM$43, MATCH($B79, FixtureTicker!$A$24:$A$43), PlayerForm!$X$5+3)="A",
_xlfn.XLOOKUP($E79, PlayerForm!$D$3:$D$394, PlayerForm!$R$3:$R$394)*
_xlfn.XLOOKUP(
INDEX(FixtureTicker!$B$3:$AM$22, MATCH($B79, FixtureTicker!$A$3:$A$22), PlayerForm!$X$5+3),
 TeamForm!$B$4:$B$23, TeamForm!$AB$4:$AB$23),
INDEX(FixtureTicker!$B$24:$AM$43, MATCH($B79, FixtureTicker!$A$24:$A$43), PlayerForm!$X$5+3)="BLANK",
0
)
),0)</f>
        <v>31.644895984518634</v>
      </c>
      <c r="I79" s="163" cm="1">
        <f t="array" ref="I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),
_xlfn.IFS(
INDEX(FixtureTicker!$B$24:$AM$43, MATCH($B79, FixtureTicker!$A$24:$A$43), PlayerForm!$X$5+2)="H",
_xlfn.XLOOKUP($E79, PlayerForm!$D$3:$D$394, PlayerForm!$Q$3:$Q$394)*
_xlfn.XLOOKUP(
INDEX(FixtureTicker!$B$3:$AM$22, MATCH($B79, FixtureTicker!$A$3:$A$22), PlayerForm!$X$5+2),
 TeamForm!$B$4:$B$23, TeamForm!$AD$4:$AD$23),
INDEX(FixtureTicker!$B$24:$AM$43, MATCH($B79, FixtureTicker!$A$24:$A$43), PlayerForm!$X$5+2)="A",
_xlfn.XLOOKUP($E79, PlayerForm!$D$3:$D$394, PlayerForm!$R$3:$R$394)*
_xlfn.XLOOKUP(
INDEX(FixtureTicker!$B$3:$AM$22, MATCH($B79, FixtureTicker!$A$3:$A$22), PlayerForm!$X$5+2),
 TeamForm!$B$4:$B$23, TeamForm!$AB$4:$AB$23),
INDEX(FixtureTicker!$B$24:$AM$43, MATCH($B79, FixtureTicker!$A$24:$A$43), PlayerForm!$X$5+2)="BLANK",
0
),
_xlfn.IFS(
INDEX(FixtureTicker!$B$24:$AM$43, MATCH($B79, FixtureTicker!$A$24:$A$43), PlayerForm!$X$5+3)="H",
_xlfn.XLOOKUP($E79, PlayerForm!$D$3:$D$394, PlayerForm!$Q$3:$Q$394)*
_xlfn.XLOOKUP(
INDEX(FixtureTicker!$B$3:$AM$22, MATCH($B79, FixtureTicker!$A$3:$A$22), PlayerForm!$X$5+3),
 TeamForm!$B$4:$B$23, TeamForm!$AD$4:$AD$23),
INDEX(FixtureTicker!$B$24:$AM$43, MATCH($B79, FixtureTicker!$A$24:$A$43), PlayerForm!$X$5+3)="A",
_xlfn.XLOOKUP($E79, PlayerForm!$D$3:$D$394, PlayerForm!$R$3:$R$394)*
_xlfn.XLOOKUP(
INDEX(FixtureTicker!$B$3:$AM$22, MATCH($B79, FixtureTicker!$A$3:$A$22), PlayerForm!$X$5+3),
 TeamForm!$B$4:$B$23, TeamForm!$AB$4:$AB$23),
INDEX(FixtureTicker!$B$24:$AM$43, MATCH($B79, FixtureTicker!$A$24:$A$43), PlayerForm!$X$5+3)="BLANK",
0
),
_xlfn.IFS(
INDEX(FixtureTicker!$B$24:$AM$43, MATCH($B79, FixtureTicker!$A$24:$A$43), PlayerForm!$X$5+4)="H",
_xlfn.XLOOKUP($E79, PlayerForm!$D$3:$D$394, PlayerForm!$Q$3:$Q$394)*
_xlfn.XLOOKUP(
INDEX(FixtureTicker!$B$3:$AM$22, MATCH($B79, FixtureTicker!$A$3:$A$22), PlayerForm!$X$5+4),
 TeamForm!$B$4:$B$23, TeamForm!$AD$4:$AD$23),
INDEX(FixtureTicker!$B$24:$AM$43, MATCH($B79, FixtureTicker!$A$24:$A$43), PlayerForm!$X$5+4)="A",
_xlfn.XLOOKUP($E79, PlayerForm!$D$3:$D$394, PlayerForm!$R$3:$R$394)*
_xlfn.XLOOKUP(
INDEX(FixtureTicker!$B$3:$AM$22, MATCH($B79, FixtureTicker!$A$3:$A$22), PlayerForm!$X$5+4),
 TeamForm!$B$4:$B$23, TeamForm!$AB$4:$AB$23),
INDEX(FixtureTicker!$B$24:$AM$43, MATCH($B79, FixtureTicker!$A$24:$A$43), PlayerForm!$X$5+4)="BLANK",
0
),
_xlfn.IFS(
INDEX(FixtureTicker!$B$24:$AM$43, MATCH($B79, FixtureTicker!$A$24:$A$43), PlayerForm!$X$5+5)="H",
_xlfn.XLOOKUP($E79, PlayerForm!$D$3:$D$394, PlayerForm!$Q$3:$Q$394)*
_xlfn.XLOOKUP(
INDEX(FixtureTicker!$B$3:$AM$22, MATCH($B79, FixtureTicker!$A$3:$A$22), PlayerForm!$X$5+5),
 TeamForm!$B$4:$B$23, TeamForm!$AD$4:$AD$23),
INDEX(FixtureTicker!$B$24:$AM$43, MATCH($B79, FixtureTicker!$A$24:$A$43), PlayerForm!$X$5+5)="A",
_xlfn.XLOOKUP($E79, PlayerForm!$D$3:$D$394, PlayerForm!$R$3:$R$394)*
_xlfn.XLOOKUP(
INDEX(FixtureTicker!$B$3:$AM$22, MATCH($B79, FixtureTicker!$A$3:$A$22), PlayerForm!$X$5+5),
 TeamForm!$B$4:$B$23, TeamForm!$AB$4:$AB$23),
INDEX(FixtureTicker!$B$24:$AM$43, MATCH($B79, FixtureTicker!$A$24:$A$43), PlayerForm!$X$5+5)="BLANK",
0
)
),0)</f>
        <v>41.43974474163155</v>
      </c>
      <c r="J79" s="163" cm="1">
        <f t="array" ref="J79">IFERROR(0.01*SUM(
_xlfn.IFS(
INDEX(FixtureTicker!$B$24:$AM$43, MATCH($B79, FixtureTicker!$A$24:$A$43), PlayerForm!$X$5)="H",
_xlfn.XLOOKUP($E79, PlayerForm!$D$3:$D$394, PlayerForm!$Q$3:$Q$394)*
_xlfn.XLOOKUP(
INDEX(FixtureTicker!$B$3:$AM$22, MATCH($B79, FixtureTicker!$A$3:$A$22), PlayerForm!$X$5),
 TeamForm!$B$4:$B$23, TeamForm!$AD$4:$AD$23),
INDEX(FixtureTicker!$B$24:$AM$43, MATCH($B79, FixtureTicker!$A$24:$A$43), PlayerForm!$X$5)="A",
_xlfn.XLOOKUP($E79, PlayerForm!$D$3:$D$394, PlayerForm!$R$3:$R$394)*
_xlfn.XLOOKUP(
INDEX(FixtureTicker!$B$3:$AM$22, MATCH($B79, FixtureTicker!$A$3:$A$22), PlayerForm!$X$5),
 TeamForm!$B$4:$B$23, TeamForm!$AB$4:$AB$23),
INDEX(FixtureTicker!$B$24:$AM$43, MATCH($B79, FixtureTicker!$A$24:$A$43), PlayerForm!$X$5)="BLANK",
0
),
_xlfn.IFS(
INDEX(FixtureTicker!$B$24:$AM$43, MATCH($B79, FixtureTicker!$A$24:$A$43), PlayerForm!$X$5+1)="H",
_xlfn.XLOOKUP($E79, PlayerForm!$D$3:$D$394, PlayerForm!$Q$3:$Q$394)*
_xlfn.XLOOKUP(
INDEX(FixtureTicker!$B$3:$AM$22, MATCH($B79, FixtureTicker!$A$3:$A$22), PlayerForm!$X$5+1),
 TeamForm!$B$4:$B$23, TeamForm!$AD$4:$AD$23),
INDEX(FixtureTicker!$B$24:$AM$43, MATCH($B79, FixtureTicker!$A$24:$A$43), PlayerForm!$X$5+1)="A",
_xlfn.XLOOKUP($E79, PlayerForm!$D$3:$D$394, PlayerForm!$R$3:$R$394)*
_xlfn.XLOOKUP(
INDEX(FixtureTicker!$B$3:$AM$22, MATCH($B79, FixtureTicker!$A$3:$A$22), PlayerForm!$X$5+1),
 TeamForm!$B$4:$B$23, TeamForm!$AB$4:$AB$23),
INDEX(FixtureTicker!$B$24:$AM$43, MATCH($B79, FixtureTicker!$A$24:$A$43), PlayerForm!$X$5+1)="BLANK",
0
),
_xlfn.IFS(
INDEX(FixtureTicker!$B$24:$AM$43, MATCH($B79, FixtureTicker!$A$24:$A$43), PlayerForm!$X$5+2)="H",
_xlfn.XLOOKUP($E79, PlayerForm!$D$3:$D$394, PlayerForm!$Q$3:$Q$394)*
_xlfn.XLOOKUP(
INDEX(FixtureTicker!$B$3:$AM$22, MATCH($B79, FixtureTicker!$A$3:$A$22), PlayerForm!$X$5+2),
 TeamForm!$B$4:$B$23, TeamForm!$AD$4:$AD$23),
INDEX(FixtureTicker!$B$24:$AM$43, MATCH($B79, FixtureTicker!$A$24:$A$43), PlayerForm!$X$5+2)="A",
_xlfn.XLOOKUP($E79, PlayerForm!$D$3:$D$394, PlayerForm!$R$3:$R$394)*
_xlfn.XLOOKUP(
INDEX(FixtureTicker!$B$3:$AM$22, MATCH($B79, FixtureTicker!$A$3:$A$22), PlayerForm!$X$5+2),
 TeamForm!$B$4:$B$23, TeamForm!$AB$4:$AB$23),
INDEX(FixtureTicker!$B$24:$AM$43, MATCH($B79, FixtureTicker!$A$24:$A$43), PlayerForm!$X$5+2)="BLANK",
0
),
_xlfn.IFS(
INDEX(FixtureTicker!$B$24:$AM$43, MATCH($B79, FixtureTicker!$A$24:$A$43), PlayerForm!$X$5+3)="H",
_xlfn.XLOOKUP($E79, PlayerForm!$D$3:$D$394, PlayerForm!$Q$3:$Q$394)*
_xlfn.XLOOKUP(
INDEX(FixtureTicker!$B$3:$AM$22, MATCH($B79, FixtureTicker!$A$3:$A$22), PlayerForm!$X$5+3),
 TeamForm!$B$4:$B$23, TeamForm!$AD$4:$AD$23),
INDEX(FixtureTicker!$B$24:$AM$43, MATCH($B79, FixtureTicker!$A$24:$A$43), PlayerForm!$X$5+3)="A",
_xlfn.XLOOKUP($E79, PlayerForm!$D$3:$D$394, PlayerForm!$R$3:$R$394)*
_xlfn.XLOOKUP(
INDEX(FixtureTicker!$B$3:$AM$22, MATCH($B79, FixtureTicker!$A$3:$A$22), PlayerForm!$X$5+3),
 TeamForm!$B$4:$B$23, TeamForm!$AB$4:$AB$23),
INDEX(FixtureTicker!$B$24:$AM$43, MATCH($B79, FixtureTicker!$A$24:$A$43), PlayerForm!$X$5+3)="BLANK",
0
),
_xlfn.IFS(
INDEX(FixtureTicker!$B$24:$AM$43, MATCH($B79, FixtureTicker!$A$24:$A$43), PlayerForm!$X$5+4)="H",
_xlfn.XLOOKUP($E79, PlayerForm!$D$3:$D$394, PlayerForm!$Q$3:$Q$394)*
_xlfn.XLOOKUP(
INDEX(FixtureTicker!$B$3:$AM$22, MATCH($B79, FixtureTicker!$A$3:$A$22), PlayerForm!$X$5+4),
 TeamForm!$B$4:$B$23, TeamForm!$AD$4:$AD$23),
INDEX(FixtureTicker!$B$24:$AM$43, MATCH($B79, FixtureTicker!$A$24:$A$43), PlayerForm!$X$5+4)="A",
_xlfn.XLOOKUP($E79, PlayerForm!$D$3:$D$394, PlayerForm!$R$3:$R$394)*
_xlfn.XLOOKUP(
INDEX(FixtureTicker!$B$3:$AM$22, MATCH($B79, FixtureTicker!$A$3:$A$22), PlayerForm!$X$5+4),
 TeamForm!$B$4:$B$23, TeamForm!$AB$4:$AB$23),
INDEX(FixtureTicker!$B$24:$AM$43, MATCH($B79, FixtureTicker!$A$24:$A$43), PlayerForm!$X$5+4)="BLANK",
0
),
_xlfn.IFS(
INDEX(FixtureTicker!$B$24:$AM$43, MATCH($B79, FixtureTicker!$A$24:$A$43), PlayerForm!$X$5+5)="H",
_xlfn.XLOOKUP($E79, PlayerForm!$D$3:$D$394, PlayerForm!$Q$3:$Q$394)*
_xlfn.XLOOKUP(
INDEX(FixtureTicker!$B$3:$AM$22, MATCH($B79, FixtureTicker!$A$3:$A$22), PlayerForm!$X$5+5),
 TeamForm!$B$4:$B$23, TeamForm!$AD$4:$AD$23),
INDEX(FixtureTicker!$B$24:$AM$43, MATCH($B79, FixtureTicker!$A$24:$A$43), PlayerForm!$X$5+5)="A",
_xlfn.XLOOKUP($E79, PlayerForm!$D$3:$D$394, PlayerForm!$R$3:$R$394)*
_xlfn.XLOOKUP(
INDEX(FixtureTicker!$B$3:$AM$22, MATCH($B79, FixtureTicker!$A$3:$A$22), PlayerForm!$X$5+5),
 TeamForm!$B$4:$B$23, TeamForm!$AB$4:$AB$23),
INDEX(FixtureTicker!$B$24:$AM$43, MATCH($B79, FixtureTicker!$A$24:$A$43), PlayerForm!$X$5+5)="BLANK",
0
),
_xlfn.IFS(
INDEX(FixtureTicker!$B$24:$AM$43, MATCH($B79, FixtureTicker!$A$24:$A$43), PlayerForm!$X$5+6)="H",
_xlfn.XLOOKUP($E79, PlayerForm!$D$3:$D$394, PlayerForm!$Q$3:$Q$394)*
_xlfn.XLOOKUP(
INDEX(FixtureTicker!$B$3:$AM$22, MATCH($B79, FixtureTicker!$A$3:$A$22), PlayerForm!$X$5+6),
 TeamForm!$B$4:$B$23, TeamForm!$AD$4:$AD$23),
INDEX(FixtureTicker!$B$24:$AM$43, MATCH($B79, FixtureTicker!$A$24:$A$43), PlayerForm!$X$5+6)="A",
_xlfn.XLOOKUP($E79, PlayerForm!$D$3:$D$394, PlayerForm!$R$3:$R$394)*
_xlfn.XLOOKUP(
INDEX(FixtureTicker!$B$3:$AM$22, MATCH($B79, FixtureTicker!$A$3:$A$22), PlayerForm!$X$5+6),
 TeamForm!$B$4:$B$23, TeamForm!$AB$4:$AB$23),
INDEX(FixtureTicker!$B$24:$AM$43, MATCH($B79, FixtureTicker!$A$24:$A$43), PlayerForm!$X$5+6)="BLANK",
0
),
_xlfn.IFS(
INDEX(FixtureTicker!$B$24:$AM$43, MATCH($B79, FixtureTicker!$A$24:$A$43), PlayerForm!$X$5+7)="H",
_xlfn.XLOOKUP($E79, PlayerForm!$D$3:$D$394, PlayerForm!$Q$3:$Q$394)*
_xlfn.XLOOKUP(
INDEX(FixtureTicker!$B$3:$AM$22, MATCH($B79, FixtureTicker!$A$3:$A$22), PlayerForm!$X$5+7),
 TeamForm!$B$4:$B$23, TeamForm!$AD$4:$AD$23),
INDEX(FixtureTicker!$B$24:$AM$43, MATCH($B79, FixtureTicker!$A$24:$A$43), PlayerForm!$X$5+7)="A",
_xlfn.XLOOKUP($E79, PlayerForm!$D$3:$D$394, PlayerForm!$R$3:$R$394)*
_xlfn.XLOOKUP(
INDEX(FixtureTicker!$B$3:$AM$22, MATCH($B79, FixtureTicker!$A$3:$A$22), PlayerForm!$X$5+7),
 TeamForm!$B$4:$B$23, TeamForm!$AB$4:$AB$23),
INDEX(FixtureTicker!$B$24:$AM$43, MATCH($B79, FixtureTicker!$A$24:$A$43), PlayerForm!$X$5+7)="BLANK",
0
)
),0)</f>
        <v>54.243468607138624</v>
      </c>
    </row>
    <row r="80" spans="1:10">
      <c r="A80" s="55">
        <v>364</v>
      </c>
      <c r="B80" s="55" t="str">
        <f>_xlfn.XLOOKUP($A80, PlayerData!$B$3:$B$394, PlayerData!C$3:C$394)</f>
        <v>BHA</v>
      </c>
      <c r="C80" s="55" t="str">
        <f>_xlfn.XLOOKUP($A80, PlayerData!$B$3:$B$394, PlayerData!D$3:D$394)</f>
        <v>D</v>
      </c>
      <c r="D80" s="55">
        <f>_xlfn.XLOOKUP($A80, PlayerData!$B:$B, PlayerData!F:F,,,-1)</f>
        <v>4</v>
      </c>
      <c r="E80" s="31" t="str">
        <f>_xlfn.XLOOKUP($A80, PlayerData!$B$3:$B$394, PlayerData!E$3:E$394)</f>
        <v>Bernardo</v>
      </c>
      <c r="F80" s="164" cm="1">
        <f t="array" ref="F80">IFERROR(0.01*_xlfn.IFS(
INDEX(FixtureTicker!$B$24:$AM$43, MATCH($B80, FixtureTicker!$A$24:$A$43, 0), PlayerForm!$X$5)="H",
_xlfn.XLOOKUP($E80, PlayerForm!$D$3:$D$394, PlayerForm!$Q$3:$Q$394)*
_xlfn.XLOOKUP(
INDEX(FixtureTicker!$B$3:$AM$22, MATCH($B80, FixtureTicker!$A$3:$A$22,0), PlayerForm!$X$5),
 TeamForm!$B$4:$B$23, TeamForm!$AD$4:$AD$23),
INDEX(FixtureTicker!$B$24:$AM$43, MATCH($B80, FixtureTicker!$A$24:$A$43,0), PlayerForm!$X$5)="A",
_xlfn.XLOOKUP($E80, PlayerForm!$D$3:$D$394, PlayerForm!$R$3:$R$394)*
_xlfn.XLOOKUP(
INDEX(FixtureTicker!$B$3:$AM$22, MATCH($B80, FixtureTicker!$A$3:$A$22,0), PlayerForm!$X$5),
 TeamForm!$B$4:$B$23, TeamForm!$AB$4:$AB$23),
INDEX(FixtureTicker!$B$24:$AM$43, MATCH($B80, FixtureTicker!$A$24:$A$43,0), PlayerForm!$X$5)="BLANK",
0),0)</f>
        <v>6.2208965570712529</v>
      </c>
      <c r="G80" s="163" cm="1">
        <f t="array" ref="G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
),0)</f>
        <v>15.825258796436749</v>
      </c>
      <c r="H80" s="163" cm="1">
        <f t="array" ref="H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),
_xlfn.IFS(
INDEX(FixtureTicker!$B$24:$AM$43, MATCH($B80, FixtureTicker!$A$24:$A$43), PlayerForm!$X$5+2)="H",
_xlfn.XLOOKUP($E80, PlayerForm!$D$3:$D$394, PlayerForm!$Q$3:$Q$394)*
_xlfn.XLOOKUP(
INDEX(FixtureTicker!$B$3:$AM$22, MATCH($B80, FixtureTicker!$A$3:$A$22), PlayerForm!$X$5+2),
 TeamForm!$B$4:$B$23, TeamForm!$AD$4:$AD$23),
INDEX(FixtureTicker!$B$24:$AM$43, MATCH($B80, FixtureTicker!$A$24:$A$43), PlayerForm!$X$5+2)="A",
_xlfn.XLOOKUP($E80, PlayerForm!$D$3:$D$394, PlayerForm!$R$3:$R$394)*
_xlfn.XLOOKUP(
INDEX(FixtureTicker!$B$3:$AM$22, MATCH($B80, FixtureTicker!$A$3:$A$22), PlayerForm!$X$5+2),
 TeamForm!$B$4:$B$23, TeamForm!$AB$4:$AB$23),
INDEX(FixtureTicker!$B$24:$AM$43, MATCH($B80, FixtureTicker!$A$24:$A$43), PlayerForm!$X$5+2)="BLANK",
0
),
_xlfn.IFS(
INDEX(FixtureTicker!$B$24:$AM$43, MATCH($B80, FixtureTicker!$A$24:$A$43), PlayerForm!$X$5+3)="H",
_xlfn.XLOOKUP($E80, PlayerForm!$D$3:$D$394, PlayerForm!$Q$3:$Q$394)*
_xlfn.XLOOKUP(
INDEX(FixtureTicker!$B$3:$AM$22, MATCH($B80, FixtureTicker!$A$3:$A$22), PlayerForm!$X$5+3),
 TeamForm!$B$4:$B$23, TeamForm!$AD$4:$AD$23),
INDEX(FixtureTicker!$B$24:$AM$43, MATCH($B80, FixtureTicker!$A$24:$A$43), PlayerForm!$X$5+3)="A",
_xlfn.XLOOKUP($E80, PlayerForm!$D$3:$D$394, PlayerForm!$R$3:$R$394)*
_xlfn.XLOOKUP(
INDEX(FixtureTicker!$B$3:$AM$22, MATCH($B80, FixtureTicker!$A$3:$A$22), PlayerForm!$X$5+3),
 TeamForm!$B$4:$B$23, TeamForm!$AB$4:$AB$23),
INDEX(FixtureTicker!$B$24:$AM$43, MATCH($B80, FixtureTicker!$A$24:$A$43), PlayerForm!$X$5+3)="BLANK",
0
)
),0)</f>
        <v>26.128728457579598</v>
      </c>
      <c r="I80" s="163" cm="1">
        <f t="array" ref="I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),
_xlfn.IFS(
INDEX(FixtureTicker!$B$24:$AM$43, MATCH($B80, FixtureTicker!$A$24:$A$43), PlayerForm!$X$5+2)="H",
_xlfn.XLOOKUP($E80, PlayerForm!$D$3:$D$394, PlayerForm!$Q$3:$Q$394)*
_xlfn.XLOOKUP(
INDEX(FixtureTicker!$B$3:$AM$22, MATCH($B80, FixtureTicker!$A$3:$A$22), PlayerForm!$X$5+2),
 TeamForm!$B$4:$B$23, TeamForm!$AD$4:$AD$23),
INDEX(FixtureTicker!$B$24:$AM$43, MATCH($B80, FixtureTicker!$A$24:$A$43), PlayerForm!$X$5+2)="A",
_xlfn.XLOOKUP($E80, PlayerForm!$D$3:$D$394, PlayerForm!$R$3:$R$394)*
_xlfn.XLOOKUP(
INDEX(FixtureTicker!$B$3:$AM$22, MATCH($B80, FixtureTicker!$A$3:$A$22), PlayerForm!$X$5+2),
 TeamForm!$B$4:$B$23, TeamForm!$AB$4:$AB$23),
INDEX(FixtureTicker!$B$24:$AM$43, MATCH($B80, FixtureTicker!$A$24:$A$43), PlayerForm!$X$5+2)="BLANK",
0
),
_xlfn.IFS(
INDEX(FixtureTicker!$B$24:$AM$43, MATCH($B80, FixtureTicker!$A$24:$A$43), PlayerForm!$X$5+3)="H",
_xlfn.XLOOKUP($E80, PlayerForm!$D$3:$D$394, PlayerForm!$Q$3:$Q$394)*
_xlfn.XLOOKUP(
INDEX(FixtureTicker!$B$3:$AM$22, MATCH($B80, FixtureTicker!$A$3:$A$22), PlayerForm!$X$5+3),
 TeamForm!$B$4:$B$23, TeamForm!$AD$4:$AD$23),
INDEX(FixtureTicker!$B$24:$AM$43, MATCH($B80, FixtureTicker!$A$24:$A$43), PlayerForm!$X$5+3)="A",
_xlfn.XLOOKUP($E80, PlayerForm!$D$3:$D$394, PlayerForm!$R$3:$R$394)*
_xlfn.XLOOKUP(
INDEX(FixtureTicker!$B$3:$AM$22, MATCH($B80, FixtureTicker!$A$3:$A$22), PlayerForm!$X$5+3),
 TeamForm!$B$4:$B$23, TeamForm!$AB$4:$AB$23),
INDEX(FixtureTicker!$B$24:$AM$43, MATCH($B80, FixtureTicker!$A$24:$A$43), PlayerForm!$X$5+3)="BLANK",
0
),
_xlfn.IFS(
INDEX(FixtureTicker!$B$24:$AM$43, MATCH($B80, FixtureTicker!$A$24:$A$43), PlayerForm!$X$5+4)="H",
_xlfn.XLOOKUP($E80, PlayerForm!$D$3:$D$394, PlayerForm!$Q$3:$Q$394)*
_xlfn.XLOOKUP(
INDEX(FixtureTicker!$B$3:$AM$22, MATCH($B80, FixtureTicker!$A$3:$A$22), PlayerForm!$X$5+4),
 TeamForm!$B$4:$B$23, TeamForm!$AD$4:$AD$23),
INDEX(FixtureTicker!$B$24:$AM$43, MATCH($B80, FixtureTicker!$A$24:$A$43), PlayerForm!$X$5+4)="A",
_xlfn.XLOOKUP($E80, PlayerForm!$D$3:$D$394, PlayerForm!$R$3:$R$394)*
_xlfn.XLOOKUP(
INDEX(FixtureTicker!$B$3:$AM$22, MATCH($B80, FixtureTicker!$A$3:$A$22), PlayerForm!$X$5+4),
 TeamForm!$B$4:$B$23, TeamForm!$AB$4:$AB$23),
INDEX(FixtureTicker!$B$24:$AM$43, MATCH($B80, FixtureTicker!$A$24:$A$43), PlayerForm!$X$5+4)="BLANK",
0
),
_xlfn.IFS(
INDEX(FixtureTicker!$B$24:$AM$43, MATCH($B80, FixtureTicker!$A$24:$A$43), PlayerForm!$X$5+5)="H",
_xlfn.XLOOKUP($E80, PlayerForm!$D$3:$D$394, PlayerForm!$Q$3:$Q$394)*
_xlfn.XLOOKUP(
INDEX(FixtureTicker!$B$3:$AM$22, MATCH($B80, FixtureTicker!$A$3:$A$22), PlayerForm!$X$5+5),
 TeamForm!$B$4:$B$23, TeamForm!$AD$4:$AD$23),
INDEX(FixtureTicker!$B$24:$AM$43, MATCH($B80, FixtureTicker!$A$24:$A$43), PlayerForm!$X$5+5)="A",
_xlfn.XLOOKUP($E80, PlayerForm!$D$3:$D$394, PlayerForm!$R$3:$R$394)*
_xlfn.XLOOKUP(
INDEX(FixtureTicker!$B$3:$AM$22, MATCH($B80, FixtureTicker!$A$3:$A$22), PlayerForm!$X$5+5),
 TeamForm!$B$4:$B$23, TeamForm!$AB$4:$AB$23),
INDEX(FixtureTicker!$B$24:$AM$43, MATCH($B80, FixtureTicker!$A$24:$A$43), PlayerForm!$X$5+5)="BLANK",
0
)
),0)</f>
        <v>41.213085051370157</v>
      </c>
      <c r="J80" s="163" cm="1">
        <f t="array" ref="J80">IFERROR(0.01*SUM(
_xlfn.IFS(
INDEX(FixtureTicker!$B$24:$AM$43, MATCH($B80, FixtureTicker!$A$24:$A$43), PlayerForm!$X$5)="H",
_xlfn.XLOOKUP($E80, PlayerForm!$D$3:$D$394, PlayerForm!$Q$3:$Q$394)*
_xlfn.XLOOKUP(
INDEX(FixtureTicker!$B$3:$AM$22, MATCH($B80, FixtureTicker!$A$3:$A$22), PlayerForm!$X$5),
 TeamForm!$B$4:$B$23, TeamForm!$AD$4:$AD$23),
INDEX(FixtureTicker!$B$24:$AM$43, MATCH($B80, FixtureTicker!$A$24:$A$43), PlayerForm!$X$5)="A",
_xlfn.XLOOKUP($E80, PlayerForm!$D$3:$D$394, PlayerForm!$R$3:$R$394)*
_xlfn.XLOOKUP(
INDEX(FixtureTicker!$B$3:$AM$22, MATCH($B80, FixtureTicker!$A$3:$A$22), PlayerForm!$X$5),
 TeamForm!$B$4:$B$23, TeamForm!$AB$4:$AB$23),
INDEX(FixtureTicker!$B$24:$AM$43, MATCH($B80, FixtureTicker!$A$24:$A$43), PlayerForm!$X$5)="BLANK",
0
),
_xlfn.IFS(
INDEX(FixtureTicker!$B$24:$AM$43, MATCH($B80, FixtureTicker!$A$24:$A$43), PlayerForm!$X$5+1)="H",
_xlfn.XLOOKUP($E80, PlayerForm!$D$3:$D$394, PlayerForm!$Q$3:$Q$394)*
_xlfn.XLOOKUP(
INDEX(FixtureTicker!$B$3:$AM$22, MATCH($B80, FixtureTicker!$A$3:$A$22), PlayerForm!$X$5+1),
 TeamForm!$B$4:$B$23, TeamForm!$AD$4:$AD$23),
INDEX(FixtureTicker!$B$24:$AM$43, MATCH($B80, FixtureTicker!$A$24:$A$43), PlayerForm!$X$5+1)="A",
_xlfn.XLOOKUP($E80, PlayerForm!$D$3:$D$394, PlayerForm!$R$3:$R$394)*
_xlfn.XLOOKUP(
INDEX(FixtureTicker!$B$3:$AM$22, MATCH($B80, FixtureTicker!$A$3:$A$22), PlayerForm!$X$5+1),
 TeamForm!$B$4:$B$23, TeamForm!$AB$4:$AB$23),
INDEX(FixtureTicker!$B$24:$AM$43, MATCH($B80, FixtureTicker!$A$24:$A$43), PlayerForm!$X$5+1)="BLANK",
0
),
_xlfn.IFS(
INDEX(FixtureTicker!$B$24:$AM$43, MATCH($B80, FixtureTicker!$A$24:$A$43), PlayerForm!$X$5+2)="H",
_xlfn.XLOOKUP($E80, PlayerForm!$D$3:$D$394, PlayerForm!$Q$3:$Q$394)*
_xlfn.XLOOKUP(
INDEX(FixtureTicker!$B$3:$AM$22, MATCH($B80, FixtureTicker!$A$3:$A$22), PlayerForm!$X$5+2),
 TeamForm!$B$4:$B$23, TeamForm!$AD$4:$AD$23),
INDEX(FixtureTicker!$B$24:$AM$43, MATCH($B80, FixtureTicker!$A$24:$A$43), PlayerForm!$X$5+2)="A",
_xlfn.XLOOKUP($E80, PlayerForm!$D$3:$D$394, PlayerForm!$R$3:$R$394)*
_xlfn.XLOOKUP(
INDEX(FixtureTicker!$B$3:$AM$22, MATCH($B80, FixtureTicker!$A$3:$A$22), PlayerForm!$X$5+2),
 TeamForm!$B$4:$B$23, TeamForm!$AB$4:$AB$23),
INDEX(FixtureTicker!$B$24:$AM$43, MATCH($B80, FixtureTicker!$A$24:$A$43), PlayerForm!$X$5+2)="BLANK",
0
),
_xlfn.IFS(
INDEX(FixtureTicker!$B$24:$AM$43, MATCH($B80, FixtureTicker!$A$24:$A$43), PlayerForm!$X$5+3)="H",
_xlfn.XLOOKUP($E80, PlayerForm!$D$3:$D$394, PlayerForm!$Q$3:$Q$394)*
_xlfn.XLOOKUP(
INDEX(FixtureTicker!$B$3:$AM$22, MATCH($B80, FixtureTicker!$A$3:$A$22), PlayerForm!$X$5+3),
 TeamForm!$B$4:$B$23, TeamForm!$AD$4:$AD$23),
INDEX(FixtureTicker!$B$24:$AM$43, MATCH($B80, FixtureTicker!$A$24:$A$43), PlayerForm!$X$5+3)="A",
_xlfn.XLOOKUP($E80, PlayerForm!$D$3:$D$394, PlayerForm!$R$3:$R$394)*
_xlfn.XLOOKUP(
INDEX(FixtureTicker!$B$3:$AM$22, MATCH($B80, FixtureTicker!$A$3:$A$22), PlayerForm!$X$5+3),
 TeamForm!$B$4:$B$23, TeamForm!$AB$4:$AB$23),
INDEX(FixtureTicker!$B$24:$AM$43, MATCH($B80, FixtureTicker!$A$24:$A$43), PlayerForm!$X$5+3)="BLANK",
0
),
_xlfn.IFS(
INDEX(FixtureTicker!$B$24:$AM$43, MATCH($B80, FixtureTicker!$A$24:$A$43), PlayerForm!$X$5+4)="H",
_xlfn.XLOOKUP($E80, PlayerForm!$D$3:$D$394, PlayerForm!$Q$3:$Q$394)*
_xlfn.XLOOKUP(
INDEX(FixtureTicker!$B$3:$AM$22, MATCH($B80, FixtureTicker!$A$3:$A$22), PlayerForm!$X$5+4),
 TeamForm!$B$4:$B$23, TeamForm!$AD$4:$AD$23),
INDEX(FixtureTicker!$B$24:$AM$43, MATCH($B80, FixtureTicker!$A$24:$A$43), PlayerForm!$X$5+4)="A",
_xlfn.XLOOKUP($E80, PlayerForm!$D$3:$D$394, PlayerForm!$R$3:$R$394)*
_xlfn.XLOOKUP(
INDEX(FixtureTicker!$B$3:$AM$22, MATCH($B80, FixtureTicker!$A$3:$A$22), PlayerForm!$X$5+4),
 TeamForm!$B$4:$B$23, TeamForm!$AB$4:$AB$23),
INDEX(FixtureTicker!$B$24:$AM$43, MATCH($B80, FixtureTicker!$A$24:$A$43), PlayerForm!$X$5+4)="BLANK",
0
),
_xlfn.IFS(
INDEX(FixtureTicker!$B$24:$AM$43, MATCH($B80, FixtureTicker!$A$24:$A$43), PlayerForm!$X$5+5)="H",
_xlfn.XLOOKUP($E80, PlayerForm!$D$3:$D$394, PlayerForm!$Q$3:$Q$394)*
_xlfn.XLOOKUP(
INDEX(FixtureTicker!$B$3:$AM$22, MATCH($B80, FixtureTicker!$A$3:$A$22), PlayerForm!$X$5+5),
 TeamForm!$B$4:$B$23, TeamForm!$AD$4:$AD$23),
INDEX(FixtureTicker!$B$24:$AM$43, MATCH($B80, FixtureTicker!$A$24:$A$43), PlayerForm!$X$5+5)="A",
_xlfn.XLOOKUP($E80, PlayerForm!$D$3:$D$394, PlayerForm!$R$3:$R$394)*
_xlfn.XLOOKUP(
INDEX(FixtureTicker!$B$3:$AM$22, MATCH($B80, FixtureTicker!$A$3:$A$22), PlayerForm!$X$5+5),
 TeamForm!$B$4:$B$23, TeamForm!$AB$4:$AB$23),
INDEX(FixtureTicker!$B$24:$AM$43, MATCH($B80, FixtureTicker!$A$24:$A$43), PlayerForm!$X$5+5)="BLANK",
0
),
_xlfn.IFS(
INDEX(FixtureTicker!$B$24:$AM$43, MATCH($B80, FixtureTicker!$A$24:$A$43), PlayerForm!$X$5+6)="H",
_xlfn.XLOOKUP($E80, PlayerForm!$D$3:$D$394, PlayerForm!$Q$3:$Q$394)*
_xlfn.XLOOKUP(
INDEX(FixtureTicker!$B$3:$AM$22, MATCH($B80, FixtureTicker!$A$3:$A$22), PlayerForm!$X$5+6),
 TeamForm!$B$4:$B$23, TeamForm!$AD$4:$AD$23),
INDEX(FixtureTicker!$B$24:$AM$43, MATCH($B80, FixtureTicker!$A$24:$A$43), PlayerForm!$X$5+6)="A",
_xlfn.XLOOKUP($E80, PlayerForm!$D$3:$D$394, PlayerForm!$R$3:$R$394)*
_xlfn.XLOOKUP(
INDEX(FixtureTicker!$B$3:$AM$22, MATCH($B80, FixtureTicker!$A$3:$A$22), PlayerForm!$X$5+6),
 TeamForm!$B$4:$B$23, TeamForm!$AB$4:$AB$23),
INDEX(FixtureTicker!$B$24:$AM$43, MATCH($B80, FixtureTicker!$A$24:$A$43), PlayerForm!$X$5+6)="BLANK",
0
),
_xlfn.IFS(
INDEX(FixtureTicker!$B$24:$AM$43, MATCH($B80, FixtureTicker!$A$24:$A$43), PlayerForm!$X$5+7)="H",
_xlfn.XLOOKUP($E80, PlayerForm!$D$3:$D$394, PlayerForm!$Q$3:$Q$394)*
_xlfn.XLOOKUP(
INDEX(FixtureTicker!$B$3:$AM$22, MATCH($B80, FixtureTicker!$A$3:$A$22), PlayerForm!$X$5+7),
 TeamForm!$B$4:$B$23, TeamForm!$AD$4:$AD$23),
INDEX(FixtureTicker!$B$24:$AM$43, MATCH($B80, FixtureTicker!$A$24:$A$43), PlayerForm!$X$5+7)="A",
_xlfn.XLOOKUP($E80, PlayerForm!$D$3:$D$394, PlayerForm!$R$3:$R$394)*
_xlfn.XLOOKUP(
INDEX(FixtureTicker!$B$3:$AM$22, MATCH($B80, FixtureTicker!$A$3:$A$22), PlayerForm!$X$5+7),
 TeamForm!$B$4:$B$23, TeamForm!$AB$4:$AB$23),
INDEX(FixtureTicker!$B$24:$AM$43, MATCH($B80, FixtureTicker!$A$24:$A$43), PlayerForm!$X$5+7)="BLANK",
0
)
),0)</f>
        <v>54.523479107839407</v>
      </c>
    </row>
    <row r="81" spans="1:10">
      <c r="A81" s="55">
        <v>290</v>
      </c>
      <c r="B81" s="55" t="str">
        <f>_xlfn.XLOOKUP($A81, PlayerData!$B$3:$B$394, PlayerData!C$3:C$394)</f>
        <v>CHE</v>
      </c>
      <c r="C81" s="55" t="str">
        <f>_xlfn.XLOOKUP($A81, PlayerData!$B$3:$B$394, PlayerData!D$3:D$394)</f>
        <v>D</v>
      </c>
      <c r="D81" s="55">
        <f>_xlfn.XLOOKUP($A81, PlayerData!$B:$B, PlayerData!F:F,,,-1)</f>
        <v>5</v>
      </c>
      <c r="E81" s="31" t="str">
        <f>_xlfn.XLOOKUP($A81, PlayerData!$B$3:$B$394, PlayerData!E$3:E$394)</f>
        <v>James Reece</v>
      </c>
      <c r="F81" s="164" cm="1">
        <f t="array" ref="F81">IFERROR(0.01*_xlfn.IFS(
INDEX(FixtureTicker!$B$24:$AM$43, MATCH($B81, FixtureTicker!$A$24:$A$43, 0), PlayerForm!$X$5)="H",
_xlfn.XLOOKUP($E81, PlayerForm!$D$3:$D$394, PlayerForm!$Q$3:$Q$394)*
_xlfn.XLOOKUP(
INDEX(FixtureTicker!$B$3:$AM$22, MATCH($B81, FixtureTicker!$A$3:$A$22,0), PlayerForm!$X$5),
 TeamForm!$B$4:$B$23, TeamForm!$AD$4:$AD$23),
INDEX(FixtureTicker!$B$24:$AM$43, MATCH($B81, FixtureTicker!$A$24:$A$43,0), PlayerForm!$X$5)="A",
_xlfn.XLOOKUP($E81, PlayerForm!$D$3:$D$394, PlayerForm!$R$3:$R$394)*
_xlfn.XLOOKUP(
INDEX(FixtureTicker!$B$3:$AM$22, MATCH($B81, FixtureTicker!$A$3:$A$22,0), PlayerForm!$X$5),
 TeamForm!$B$4:$B$23, TeamForm!$AB$4:$AB$23),
INDEX(FixtureTicker!$B$24:$AM$43, MATCH($B81, FixtureTicker!$A$24:$A$43,0), PlayerForm!$X$5)="BLANK",
0),0)</f>
        <v>7.2902910689411913</v>
      </c>
      <c r="G81" s="163" cm="1">
        <f t="array" ref="G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
),0)</f>
        <v>12.481466071436948</v>
      </c>
      <c r="H81" s="163" cm="1">
        <f t="array" ref="H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),
_xlfn.IFS(
INDEX(FixtureTicker!$B$24:$AM$43, MATCH($B81, FixtureTicker!$A$24:$A$43), PlayerForm!$X$5+2)="H",
_xlfn.XLOOKUP($E81, PlayerForm!$D$3:$D$394, PlayerForm!$Q$3:$Q$394)*
_xlfn.XLOOKUP(
INDEX(FixtureTicker!$B$3:$AM$22, MATCH($B81, FixtureTicker!$A$3:$A$22), PlayerForm!$X$5+2),
 TeamForm!$B$4:$B$23, TeamForm!$AD$4:$AD$23),
INDEX(FixtureTicker!$B$24:$AM$43, MATCH($B81, FixtureTicker!$A$24:$A$43), PlayerForm!$X$5+2)="A",
_xlfn.XLOOKUP($E81, PlayerForm!$D$3:$D$394, PlayerForm!$R$3:$R$394)*
_xlfn.XLOOKUP(
INDEX(FixtureTicker!$B$3:$AM$22, MATCH($B81, FixtureTicker!$A$3:$A$22), PlayerForm!$X$5+2),
 TeamForm!$B$4:$B$23, TeamForm!$AB$4:$AB$23),
INDEX(FixtureTicker!$B$24:$AM$43, MATCH($B81, FixtureTicker!$A$24:$A$43), PlayerForm!$X$5+2)="BLANK",
0
),
_xlfn.IFS(
INDEX(FixtureTicker!$B$24:$AM$43, MATCH($B81, FixtureTicker!$A$24:$A$43), PlayerForm!$X$5+3)="H",
_xlfn.XLOOKUP($E81, PlayerForm!$D$3:$D$394, PlayerForm!$Q$3:$Q$394)*
_xlfn.XLOOKUP(
INDEX(FixtureTicker!$B$3:$AM$22, MATCH($B81, FixtureTicker!$A$3:$A$22), PlayerForm!$X$5+3),
 TeamForm!$B$4:$B$23, TeamForm!$AD$4:$AD$23),
INDEX(FixtureTicker!$B$24:$AM$43, MATCH($B81, FixtureTicker!$A$24:$A$43), PlayerForm!$X$5+3)="A",
_xlfn.XLOOKUP($E81, PlayerForm!$D$3:$D$394, PlayerForm!$R$3:$R$394)*
_xlfn.XLOOKUP(
INDEX(FixtureTicker!$B$3:$AM$22, MATCH($B81, FixtureTicker!$A$3:$A$22), PlayerForm!$X$5+3),
 TeamForm!$B$4:$B$23, TeamForm!$AB$4:$AB$23),
INDEX(FixtureTicker!$B$24:$AM$43, MATCH($B81, FixtureTicker!$A$24:$A$43), PlayerForm!$X$5+3)="BLANK",
0
)
),0)</f>
        <v>31.387450261209342</v>
      </c>
      <c r="I81" s="163" cm="1">
        <f t="array" ref="I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),
_xlfn.IFS(
INDEX(FixtureTicker!$B$24:$AM$43, MATCH($B81, FixtureTicker!$A$24:$A$43), PlayerForm!$X$5+2)="H",
_xlfn.XLOOKUP($E81, PlayerForm!$D$3:$D$394, PlayerForm!$Q$3:$Q$394)*
_xlfn.XLOOKUP(
INDEX(FixtureTicker!$B$3:$AM$22, MATCH($B81, FixtureTicker!$A$3:$A$22), PlayerForm!$X$5+2),
 TeamForm!$B$4:$B$23, TeamForm!$AD$4:$AD$23),
INDEX(FixtureTicker!$B$24:$AM$43, MATCH($B81, FixtureTicker!$A$24:$A$43), PlayerForm!$X$5+2)="A",
_xlfn.XLOOKUP($E81, PlayerForm!$D$3:$D$394, PlayerForm!$R$3:$R$394)*
_xlfn.XLOOKUP(
INDEX(FixtureTicker!$B$3:$AM$22, MATCH($B81, FixtureTicker!$A$3:$A$22), PlayerForm!$X$5+2),
 TeamForm!$B$4:$B$23, TeamForm!$AB$4:$AB$23),
INDEX(FixtureTicker!$B$24:$AM$43, MATCH($B81, FixtureTicker!$A$24:$A$43), PlayerForm!$X$5+2)="BLANK",
0
),
_xlfn.IFS(
INDEX(FixtureTicker!$B$24:$AM$43, MATCH($B81, FixtureTicker!$A$24:$A$43), PlayerForm!$X$5+3)="H",
_xlfn.XLOOKUP($E81, PlayerForm!$D$3:$D$394, PlayerForm!$Q$3:$Q$394)*
_xlfn.XLOOKUP(
INDEX(FixtureTicker!$B$3:$AM$22, MATCH($B81, FixtureTicker!$A$3:$A$22), PlayerForm!$X$5+3),
 TeamForm!$B$4:$B$23, TeamForm!$AD$4:$AD$23),
INDEX(FixtureTicker!$B$24:$AM$43, MATCH($B81, FixtureTicker!$A$24:$A$43), PlayerForm!$X$5+3)="A",
_xlfn.XLOOKUP($E81, PlayerForm!$D$3:$D$394, PlayerForm!$R$3:$R$394)*
_xlfn.XLOOKUP(
INDEX(FixtureTicker!$B$3:$AM$22, MATCH($B81, FixtureTicker!$A$3:$A$22), PlayerForm!$X$5+3),
 TeamForm!$B$4:$B$23, TeamForm!$AB$4:$AB$23),
INDEX(FixtureTicker!$B$24:$AM$43, MATCH($B81, FixtureTicker!$A$24:$A$43), PlayerForm!$X$5+3)="BLANK",
0
),
_xlfn.IFS(
INDEX(FixtureTicker!$B$24:$AM$43, MATCH($B81, FixtureTicker!$A$24:$A$43), PlayerForm!$X$5+4)="H",
_xlfn.XLOOKUP($E81, PlayerForm!$D$3:$D$394, PlayerForm!$Q$3:$Q$394)*
_xlfn.XLOOKUP(
INDEX(FixtureTicker!$B$3:$AM$22, MATCH($B81, FixtureTicker!$A$3:$A$22), PlayerForm!$X$5+4),
 TeamForm!$B$4:$B$23, TeamForm!$AD$4:$AD$23),
INDEX(FixtureTicker!$B$24:$AM$43, MATCH($B81, FixtureTicker!$A$24:$A$43), PlayerForm!$X$5+4)="A",
_xlfn.XLOOKUP($E81, PlayerForm!$D$3:$D$394, PlayerForm!$R$3:$R$394)*
_xlfn.XLOOKUP(
INDEX(FixtureTicker!$B$3:$AM$22, MATCH($B81, FixtureTicker!$A$3:$A$22), PlayerForm!$X$5+4),
 TeamForm!$B$4:$B$23, TeamForm!$AB$4:$AB$23),
INDEX(FixtureTicker!$B$24:$AM$43, MATCH($B81, FixtureTicker!$A$24:$A$43), PlayerForm!$X$5+4)="BLANK",
0
),
_xlfn.IFS(
INDEX(FixtureTicker!$B$24:$AM$43, MATCH($B81, FixtureTicker!$A$24:$A$43), PlayerForm!$X$5+5)="H",
_xlfn.XLOOKUP($E81, PlayerForm!$D$3:$D$394, PlayerForm!$Q$3:$Q$394)*
_xlfn.XLOOKUP(
INDEX(FixtureTicker!$B$3:$AM$22, MATCH($B81, FixtureTicker!$A$3:$A$22), PlayerForm!$X$5+5),
 TeamForm!$B$4:$B$23, TeamForm!$AD$4:$AD$23),
INDEX(FixtureTicker!$B$24:$AM$43, MATCH($B81, FixtureTicker!$A$24:$A$43), PlayerForm!$X$5+5)="A",
_xlfn.XLOOKUP($E81, PlayerForm!$D$3:$D$394, PlayerForm!$R$3:$R$394)*
_xlfn.XLOOKUP(
INDEX(FixtureTicker!$B$3:$AM$22, MATCH($B81, FixtureTicker!$A$3:$A$22), PlayerForm!$X$5+5),
 TeamForm!$B$4:$B$23, TeamForm!$AB$4:$AB$23),
INDEX(FixtureTicker!$B$24:$AM$43, MATCH($B81, FixtureTicker!$A$24:$A$43), PlayerForm!$X$5+5)="BLANK",
0
)
),0)</f>
        <v>41.207517826227381</v>
      </c>
      <c r="J81" s="163" cm="1">
        <f t="array" ref="J81">IFERROR(0.01*SUM(
_xlfn.IFS(
INDEX(FixtureTicker!$B$24:$AM$43, MATCH($B81, FixtureTicker!$A$24:$A$43), PlayerForm!$X$5)="H",
_xlfn.XLOOKUP($E81, PlayerForm!$D$3:$D$394, PlayerForm!$Q$3:$Q$394)*
_xlfn.XLOOKUP(
INDEX(FixtureTicker!$B$3:$AM$22, MATCH($B81, FixtureTicker!$A$3:$A$22), PlayerForm!$X$5),
 TeamForm!$B$4:$B$23, TeamForm!$AD$4:$AD$23),
INDEX(FixtureTicker!$B$24:$AM$43, MATCH($B81, FixtureTicker!$A$24:$A$43), PlayerForm!$X$5)="A",
_xlfn.XLOOKUP($E81, PlayerForm!$D$3:$D$394, PlayerForm!$R$3:$R$394)*
_xlfn.XLOOKUP(
INDEX(FixtureTicker!$B$3:$AM$22, MATCH($B81, FixtureTicker!$A$3:$A$22), PlayerForm!$X$5),
 TeamForm!$B$4:$B$23, TeamForm!$AB$4:$AB$23),
INDEX(FixtureTicker!$B$24:$AM$43, MATCH($B81, FixtureTicker!$A$24:$A$43), PlayerForm!$X$5)="BLANK",
0
),
_xlfn.IFS(
INDEX(FixtureTicker!$B$24:$AM$43, MATCH($B81, FixtureTicker!$A$24:$A$43), PlayerForm!$X$5+1)="H",
_xlfn.XLOOKUP($E81, PlayerForm!$D$3:$D$394, PlayerForm!$Q$3:$Q$394)*
_xlfn.XLOOKUP(
INDEX(FixtureTicker!$B$3:$AM$22, MATCH($B81, FixtureTicker!$A$3:$A$22), PlayerForm!$X$5+1),
 TeamForm!$B$4:$B$23, TeamForm!$AD$4:$AD$23),
INDEX(FixtureTicker!$B$24:$AM$43, MATCH($B81, FixtureTicker!$A$24:$A$43), PlayerForm!$X$5+1)="A",
_xlfn.XLOOKUP($E81, PlayerForm!$D$3:$D$394, PlayerForm!$R$3:$R$394)*
_xlfn.XLOOKUP(
INDEX(FixtureTicker!$B$3:$AM$22, MATCH($B81, FixtureTicker!$A$3:$A$22), PlayerForm!$X$5+1),
 TeamForm!$B$4:$B$23, TeamForm!$AB$4:$AB$23),
INDEX(FixtureTicker!$B$24:$AM$43, MATCH($B81, FixtureTicker!$A$24:$A$43), PlayerForm!$X$5+1)="BLANK",
0
),
_xlfn.IFS(
INDEX(FixtureTicker!$B$24:$AM$43, MATCH($B81, FixtureTicker!$A$24:$A$43), PlayerForm!$X$5+2)="H",
_xlfn.XLOOKUP($E81, PlayerForm!$D$3:$D$394, PlayerForm!$Q$3:$Q$394)*
_xlfn.XLOOKUP(
INDEX(FixtureTicker!$B$3:$AM$22, MATCH($B81, FixtureTicker!$A$3:$A$22), PlayerForm!$X$5+2),
 TeamForm!$B$4:$B$23, TeamForm!$AD$4:$AD$23),
INDEX(FixtureTicker!$B$24:$AM$43, MATCH($B81, FixtureTicker!$A$24:$A$43), PlayerForm!$X$5+2)="A",
_xlfn.XLOOKUP($E81, PlayerForm!$D$3:$D$394, PlayerForm!$R$3:$R$394)*
_xlfn.XLOOKUP(
INDEX(FixtureTicker!$B$3:$AM$22, MATCH($B81, FixtureTicker!$A$3:$A$22), PlayerForm!$X$5+2),
 TeamForm!$B$4:$B$23, TeamForm!$AB$4:$AB$23),
INDEX(FixtureTicker!$B$24:$AM$43, MATCH($B81, FixtureTicker!$A$24:$A$43), PlayerForm!$X$5+2)="BLANK",
0
),
_xlfn.IFS(
INDEX(FixtureTicker!$B$24:$AM$43, MATCH($B81, FixtureTicker!$A$24:$A$43), PlayerForm!$X$5+3)="H",
_xlfn.XLOOKUP($E81, PlayerForm!$D$3:$D$394, PlayerForm!$Q$3:$Q$394)*
_xlfn.XLOOKUP(
INDEX(FixtureTicker!$B$3:$AM$22, MATCH($B81, FixtureTicker!$A$3:$A$22), PlayerForm!$X$5+3),
 TeamForm!$B$4:$B$23, TeamForm!$AD$4:$AD$23),
INDEX(FixtureTicker!$B$24:$AM$43, MATCH($B81, FixtureTicker!$A$24:$A$43), PlayerForm!$X$5+3)="A",
_xlfn.XLOOKUP($E81, PlayerForm!$D$3:$D$394, PlayerForm!$R$3:$R$394)*
_xlfn.XLOOKUP(
INDEX(FixtureTicker!$B$3:$AM$22, MATCH($B81, FixtureTicker!$A$3:$A$22), PlayerForm!$X$5+3),
 TeamForm!$B$4:$B$23, TeamForm!$AB$4:$AB$23),
INDEX(FixtureTicker!$B$24:$AM$43, MATCH($B81, FixtureTicker!$A$24:$A$43), PlayerForm!$X$5+3)="BLANK",
0
),
_xlfn.IFS(
INDEX(FixtureTicker!$B$24:$AM$43, MATCH($B81, FixtureTicker!$A$24:$A$43), PlayerForm!$X$5+4)="H",
_xlfn.XLOOKUP($E81, PlayerForm!$D$3:$D$394, PlayerForm!$Q$3:$Q$394)*
_xlfn.XLOOKUP(
INDEX(FixtureTicker!$B$3:$AM$22, MATCH($B81, FixtureTicker!$A$3:$A$22), PlayerForm!$X$5+4),
 TeamForm!$B$4:$B$23, TeamForm!$AD$4:$AD$23),
INDEX(FixtureTicker!$B$24:$AM$43, MATCH($B81, FixtureTicker!$A$24:$A$43), PlayerForm!$X$5+4)="A",
_xlfn.XLOOKUP($E81, PlayerForm!$D$3:$D$394, PlayerForm!$R$3:$R$394)*
_xlfn.XLOOKUP(
INDEX(FixtureTicker!$B$3:$AM$22, MATCH($B81, FixtureTicker!$A$3:$A$22), PlayerForm!$X$5+4),
 TeamForm!$B$4:$B$23, TeamForm!$AB$4:$AB$23),
INDEX(FixtureTicker!$B$24:$AM$43, MATCH($B81, FixtureTicker!$A$24:$A$43), PlayerForm!$X$5+4)="BLANK",
0
),
_xlfn.IFS(
INDEX(FixtureTicker!$B$24:$AM$43, MATCH($B81, FixtureTicker!$A$24:$A$43), PlayerForm!$X$5+5)="H",
_xlfn.XLOOKUP($E81, PlayerForm!$D$3:$D$394, PlayerForm!$Q$3:$Q$394)*
_xlfn.XLOOKUP(
INDEX(FixtureTicker!$B$3:$AM$22, MATCH($B81, FixtureTicker!$A$3:$A$22), PlayerForm!$X$5+5),
 TeamForm!$B$4:$B$23, TeamForm!$AD$4:$AD$23),
INDEX(FixtureTicker!$B$24:$AM$43, MATCH($B81, FixtureTicker!$A$24:$A$43), PlayerForm!$X$5+5)="A",
_xlfn.XLOOKUP($E81, PlayerForm!$D$3:$D$394, PlayerForm!$R$3:$R$394)*
_xlfn.XLOOKUP(
INDEX(FixtureTicker!$B$3:$AM$22, MATCH($B81, FixtureTicker!$A$3:$A$22), PlayerForm!$X$5+5),
 TeamForm!$B$4:$B$23, TeamForm!$AB$4:$AB$23),
INDEX(FixtureTicker!$B$24:$AM$43, MATCH($B81, FixtureTicker!$A$24:$A$43), PlayerForm!$X$5+5)="BLANK",
0
),
_xlfn.IFS(
INDEX(FixtureTicker!$B$24:$AM$43, MATCH($B81, FixtureTicker!$A$24:$A$43), PlayerForm!$X$5+6)="H",
_xlfn.XLOOKUP($E81, PlayerForm!$D$3:$D$394, PlayerForm!$Q$3:$Q$394)*
_xlfn.XLOOKUP(
INDEX(FixtureTicker!$B$3:$AM$22, MATCH($B81, FixtureTicker!$A$3:$A$22), PlayerForm!$X$5+6),
 TeamForm!$B$4:$B$23, TeamForm!$AD$4:$AD$23),
INDEX(FixtureTicker!$B$24:$AM$43, MATCH($B81, FixtureTicker!$A$24:$A$43), PlayerForm!$X$5+6)="A",
_xlfn.XLOOKUP($E81, PlayerForm!$D$3:$D$394, PlayerForm!$R$3:$R$394)*
_xlfn.XLOOKUP(
INDEX(FixtureTicker!$B$3:$AM$22, MATCH($B81, FixtureTicker!$A$3:$A$22), PlayerForm!$X$5+6),
 TeamForm!$B$4:$B$23, TeamForm!$AB$4:$AB$23),
INDEX(FixtureTicker!$B$24:$AM$43, MATCH($B81, FixtureTicker!$A$24:$A$43), PlayerForm!$X$5+6)="BLANK",
0
),
_xlfn.IFS(
INDEX(FixtureTicker!$B$24:$AM$43, MATCH($B81, FixtureTicker!$A$24:$A$43), PlayerForm!$X$5+7)="H",
_xlfn.XLOOKUP($E81, PlayerForm!$D$3:$D$394, PlayerForm!$Q$3:$Q$394)*
_xlfn.XLOOKUP(
INDEX(FixtureTicker!$B$3:$AM$22, MATCH($B81, FixtureTicker!$A$3:$A$22), PlayerForm!$X$5+7),
 TeamForm!$B$4:$B$23, TeamForm!$AD$4:$AD$23),
INDEX(FixtureTicker!$B$24:$AM$43, MATCH($B81, FixtureTicker!$A$24:$A$43), PlayerForm!$X$5+7)="A",
_xlfn.XLOOKUP($E81, PlayerForm!$D$3:$D$394, PlayerForm!$R$3:$R$394)*
_xlfn.XLOOKUP(
INDEX(FixtureTicker!$B$3:$AM$22, MATCH($B81, FixtureTicker!$A$3:$A$22), PlayerForm!$X$5+7),
 TeamForm!$B$4:$B$23, TeamForm!$AB$4:$AB$23),
INDEX(FixtureTicker!$B$24:$AM$43, MATCH($B81, FixtureTicker!$A$24:$A$43), PlayerForm!$X$5+7)="BLANK",
0
)
),0)</f>
        <v>59.703606942262596</v>
      </c>
    </row>
    <row r="82" spans="1:10">
      <c r="A82" s="55">
        <v>134</v>
      </c>
      <c r="B82" s="55" t="str">
        <f>_xlfn.XLOOKUP($A82, PlayerData!$B$3:$B$394, PlayerData!C$3:C$394)</f>
        <v>LIV</v>
      </c>
      <c r="C82" s="55" t="str">
        <f>_xlfn.XLOOKUP($A82, PlayerData!$B$3:$B$394, PlayerData!D$3:D$394)</f>
        <v>M</v>
      </c>
      <c r="D82" s="55">
        <f>_xlfn.XLOOKUP($A82, PlayerData!$B:$B, PlayerData!F:F,,,-1)</f>
        <v>5.5</v>
      </c>
      <c r="E82" s="31" t="str">
        <f>_xlfn.XLOOKUP($A82, PlayerData!$B$3:$B$394, PlayerData!E$3:E$394)</f>
        <v>Henderson</v>
      </c>
      <c r="F82" s="164" cm="1">
        <f t="array" ref="F82">IFERROR(0.01*_xlfn.IFS(
INDEX(FixtureTicker!$B$24:$AM$43, MATCH($B82, FixtureTicker!$A$24:$A$43, 0), PlayerForm!$X$5)="H",
_xlfn.XLOOKUP($E82, PlayerForm!$D$3:$D$394, PlayerForm!$Q$3:$Q$394)*
_xlfn.XLOOKUP(
INDEX(FixtureTicker!$B$3:$AM$22, MATCH($B82, FixtureTicker!$A$3:$A$22,0), PlayerForm!$X$5),
 TeamForm!$B$4:$B$23, TeamForm!$AD$4:$AD$23),
INDEX(FixtureTicker!$B$24:$AM$43, MATCH($B82, FixtureTicker!$A$24:$A$43,0), PlayerForm!$X$5)="A",
_xlfn.XLOOKUP($E82, PlayerForm!$D$3:$D$394, PlayerForm!$R$3:$R$394)*
_xlfn.XLOOKUP(
INDEX(FixtureTicker!$B$3:$AM$22, MATCH($B82, FixtureTicker!$A$3:$A$22,0), PlayerForm!$X$5),
 TeamForm!$B$4:$B$23, TeamForm!$AB$4:$AB$23),
INDEX(FixtureTicker!$B$24:$AM$43, MATCH($B82, FixtureTicker!$A$24:$A$43,0), PlayerForm!$X$5)="BLANK",
0),0)</f>
        <v>11.185983827493265</v>
      </c>
      <c r="G82" s="163" cm="1">
        <f t="array" ref="G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
),0)</f>
        <v>14.150943396226419</v>
      </c>
      <c r="H82" s="163" cm="1">
        <f t="array" ref="H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),
_xlfn.IFS(
INDEX(FixtureTicker!$B$24:$AM$43, MATCH($B82, FixtureTicker!$A$24:$A$43), PlayerForm!$X$5+2)="H",
_xlfn.XLOOKUP($E82, PlayerForm!$D$3:$D$394, PlayerForm!$Q$3:$Q$394)*
_xlfn.XLOOKUP(
INDEX(FixtureTicker!$B$3:$AM$22, MATCH($B82, FixtureTicker!$A$3:$A$22), PlayerForm!$X$5+2),
 TeamForm!$B$4:$B$23, TeamForm!$AD$4:$AD$23),
INDEX(FixtureTicker!$B$24:$AM$43, MATCH($B82, FixtureTicker!$A$24:$A$43), PlayerForm!$X$5+2)="A",
_xlfn.XLOOKUP($E82, PlayerForm!$D$3:$D$394, PlayerForm!$R$3:$R$394)*
_xlfn.XLOOKUP(
INDEX(FixtureTicker!$B$3:$AM$22, MATCH($B82, FixtureTicker!$A$3:$A$22), PlayerForm!$X$5+2),
 TeamForm!$B$4:$B$23, TeamForm!$AB$4:$AB$23),
INDEX(FixtureTicker!$B$24:$AM$43, MATCH($B82, FixtureTicker!$A$24:$A$43), PlayerForm!$X$5+2)="BLANK",
0
),
_xlfn.IFS(
INDEX(FixtureTicker!$B$24:$AM$43, MATCH($B82, FixtureTicker!$A$24:$A$43), PlayerForm!$X$5+3)="H",
_xlfn.XLOOKUP($E82, PlayerForm!$D$3:$D$394, PlayerForm!$Q$3:$Q$394)*
_xlfn.XLOOKUP(
INDEX(FixtureTicker!$B$3:$AM$22, MATCH($B82, FixtureTicker!$A$3:$A$22), PlayerForm!$X$5+3),
 TeamForm!$B$4:$B$23, TeamForm!$AD$4:$AD$23),
INDEX(FixtureTicker!$B$24:$AM$43, MATCH($B82, FixtureTicker!$A$24:$A$43), PlayerForm!$X$5+3)="A",
_xlfn.XLOOKUP($E82, PlayerForm!$D$3:$D$394, PlayerForm!$R$3:$R$394)*
_xlfn.XLOOKUP(
INDEX(FixtureTicker!$B$3:$AM$22, MATCH($B82, FixtureTicker!$A$3:$A$22), PlayerForm!$X$5+3),
 TeamForm!$B$4:$B$23, TeamForm!$AB$4:$AB$23),
INDEX(FixtureTicker!$B$24:$AM$43, MATCH($B82, FixtureTicker!$A$24:$A$43), PlayerForm!$X$5+3)="BLANK",
0
)
),0)</f>
        <v>26.012023628327825</v>
      </c>
      <c r="I82" s="163" cm="1">
        <f t="array" ref="I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),
_xlfn.IFS(
INDEX(FixtureTicker!$B$24:$AM$43, MATCH($B82, FixtureTicker!$A$24:$A$43), PlayerForm!$X$5+2)="H",
_xlfn.XLOOKUP($E82, PlayerForm!$D$3:$D$394, PlayerForm!$Q$3:$Q$394)*
_xlfn.XLOOKUP(
INDEX(FixtureTicker!$B$3:$AM$22, MATCH($B82, FixtureTicker!$A$3:$A$22), PlayerForm!$X$5+2),
 TeamForm!$B$4:$B$23, TeamForm!$AD$4:$AD$23),
INDEX(FixtureTicker!$B$24:$AM$43, MATCH($B82, FixtureTicker!$A$24:$A$43), PlayerForm!$X$5+2)="A",
_xlfn.XLOOKUP($E82, PlayerForm!$D$3:$D$394, PlayerForm!$R$3:$R$394)*
_xlfn.XLOOKUP(
INDEX(FixtureTicker!$B$3:$AM$22, MATCH($B82, FixtureTicker!$A$3:$A$22), PlayerForm!$X$5+2),
 TeamForm!$B$4:$B$23, TeamForm!$AB$4:$AB$23),
INDEX(FixtureTicker!$B$24:$AM$43, MATCH($B82, FixtureTicker!$A$24:$A$43), PlayerForm!$X$5+2)="BLANK",
0
),
_xlfn.IFS(
INDEX(FixtureTicker!$B$24:$AM$43, MATCH($B82, FixtureTicker!$A$24:$A$43), PlayerForm!$X$5+3)="H",
_xlfn.XLOOKUP($E82, PlayerForm!$D$3:$D$394, PlayerForm!$Q$3:$Q$394)*
_xlfn.XLOOKUP(
INDEX(FixtureTicker!$B$3:$AM$22, MATCH($B82, FixtureTicker!$A$3:$A$22), PlayerForm!$X$5+3),
 TeamForm!$B$4:$B$23, TeamForm!$AD$4:$AD$23),
INDEX(FixtureTicker!$B$24:$AM$43, MATCH($B82, FixtureTicker!$A$24:$A$43), PlayerForm!$X$5+3)="A",
_xlfn.XLOOKUP($E82, PlayerForm!$D$3:$D$394, PlayerForm!$R$3:$R$394)*
_xlfn.XLOOKUP(
INDEX(FixtureTicker!$B$3:$AM$22, MATCH($B82, FixtureTicker!$A$3:$A$22), PlayerForm!$X$5+3),
 TeamForm!$B$4:$B$23, TeamForm!$AB$4:$AB$23),
INDEX(FixtureTicker!$B$24:$AM$43, MATCH($B82, FixtureTicker!$A$24:$A$43), PlayerForm!$X$5+3)="BLANK",
0
),
_xlfn.IFS(
INDEX(FixtureTicker!$B$24:$AM$43, MATCH($B82, FixtureTicker!$A$24:$A$43), PlayerForm!$X$5+4)="H",
_xlfn.XLOOKUP($E82, PlayerForm!$D$3:$D$394, PlayerForm!$Q$3:$Q$394)*
_xlfn.XLOOKUP(
INDEX(FixtureTicker!$B$3:$AM$22, MATCH($B82, FixtureTicker!$A$3:$A$22), PlayerForm!$X$5+4),
 TeamForm!$B$4:$B$23, TeamForm!$AD$4:$AD$23),
INDEX(FixtureTicker!$B$24:$AM$43, MATCH($B82, FixtureTicker!$A$24:$A$43), PlayerForm!$X$5+4)="A",
_xlfn.XLOOKUP($E82, PlayerForm!$D$3:$D$394, PlayerForm!$R$3:$R$394)*
_xlfn.XLOOKUP(
INDEX(FixtureTicker!$B$3:$AM$22, MATCH($B82, FixtureTicker!$A$3:$A$22), PlayerForm!$X$5+4),
 TeamForm!$B$4:$B$23, TeamForm!$AB$4:$AB$23),
INDEX(FixtureTicker!$B$24:$AM$43, MATCH($B82, FixtureTicker!$A$24:$A$43), PlayerForm!$X$5+4)="BLANK",
0
),
_xlfn.IFS(
INDEX(FixtureTicker!$B$24:$AM$43, MATCH($B82, FixtureTicker!$A$24:$A$43), PlayerForm!$X$5+5)="H",
_xlfn.XLOOKUP($E82, PlayerForm!$D$3:$D$394, PlayerForm!$Q$3:$Q$394)*
_xlfn.XLOOKUP(
INDEX(FixtureTicker!$B$3:$AM$22, MATCH($B82, FixtureTicker!$A$3:$A$22), PlayerForm!$X$5+5),
 TeamForm!$B$4:$B$23, TeamForm!$AD$4:$AD$23),
INDEX(FixtureTicker!$B$24:$AM$43, MATCH($B82, FixtureTicker!$A$24:$A$43), PlayerForm!$X$5+5)="A",
_xlfn.XLOOKUP($E82, PlayerForm!$D$3:$D$394, PlayerForm!$R$3:$R$394)*
_xlfn.XLOOKUP(
INDEX(FixtureTicker!$B$3:$AM$22, MATCH($B82, FixtureTicker!$A$3:$A$22), PlayerForm!$X$5+5),
 TeamForm!$B$4:$B$23, TeamForm!$AB$4:$AB$23),
INDEX(FixtureTicker!$B$24:$AM$43, MATCH($B82, FixtureTicker!$A$24:$A$43), PlayerForm!$X$5+5)="BLANK",
0
)
),0)</f>
        <v>40.494811347173815</v>
      </c>
      <c r="J82" s="163" cm="1">
        <f t="array" ref="J82">IFERROR(0.01*SUM(
_xlfn.IFS(
INDEX(FixtureTicker!$B$24:$AM$43, MATCH($B82, FixtureTicker!$A$24:$A$43), PlayerForm!$X$5)="H",
_xlfn.XLOOKUP($E82, PlayerForm!$D$3:$D$394, PlayerForm!$Q$3:$Q$394)*
_xlfn.XLOOKUP(
INDEX(FixtureTicker!$B$3:$AM$22, MATCH($B82, FixtureTicker!$A$3:$A$22), PlayerForm!$X$5),
 TeamForm!$B$4:$B$23, TeamForm!$AD$4:$AD$23),
INDEX(FixtureTicker!$B$24:$AM$43, MATCH($B82, FixtureTicker!$A$24:$A$43), PlayerForm!$X$5)="A",
_xlfn.XLOOKUP($E82, PlayerForm!$D$3:$D$394, PlayerForm!$R$3:$R$394)*
_xlfn.XLOOKUP(
INDEX(FixtureTicker!$B$3:$AM$22, MATCH($B82, FixtureTicker!$A$3:$A$22), PlayerForm!$X$5),
 TeamForm!$B$4:$B$23, TeamForm!$AB$4:$AB$23),
INDEX(FixtureTicker!$B$24:$AM$43, MATCH($B82, FixtureTicker!$A$24:$A$43), PlayerForm!$X$5)="BLANK",
0
),
_xlfn.IFS(
INDEX(FixtureTicker!$B$24:$AM$43, MATCH($B82, FixtureTicker!$A$24:$A$43), PlayerForm!$X$5+1)="H",
_xlfn.XLOOKUP($E82, PlayerForm!$D$3:$D$394, PlayerForm!$Q$3:$Q$394)*
_xlfn.XLOOKUP(
INDEX(FixtureTicker!$B$3:$AM$22, MATCH($B82, FixtureTicker!$A$3:$A$22), PlayerForm!$X$5+1),
 TeamForm!$B$4:$B$23, TeamForm!$AD$4:$AD$23),
INDEX(FixtureTicker!$B$24:$AM$43, MATCH($B82, FixtureTicker!$A$24:$A$43), PlayerForm!$X$5+1)="A",
_xlfn.XLOOKUP($E82, PlayerForm!$D$3:$D$394, PlayerForm!$R$3:$R$394)*
_xlfn.XLOOKUP(
INDEX(FixtureTicker!$B$3:$AM$22, MATCH($B82, FixtureTicker!$A$3:$A$22), PlayerForm!$X$5+1),
 TeamForm!$B$4:$B$23, TeamForm!$AB$4:$AB$23),
INDEX(FixtureTicker!$B$24:$AM$43, MATCH($B82, FixtureTicker!$A$24:$A$43), PlayerForm!$X$5+1)="BLANK",
0
),
_xlfn.IFS(
INDEX(FixtureTicker!$B$24:$AM$43, MATCH($B82, FixtureTicker!$A$24:$A$43), PlayerForm!$X$5+2)="H",
_xlfn.XLOOKUP($E82, PlayerForm!$D$3:$D$394, PlayerForm!$Q$3:$Q$394)*
_xlfn.XLOOKUP(
INDEX(FixtureTicker!$B$3:$AM$22, MATCH($B82, FixtureTicker!$A$3:$A$22), PlayerForm!$X$5+2),
 TeamForm!$B$4:$B$23, TeamForm!$AD$4:$AD$23),
INDEX(FixtureTicker!$B$24:$AM$43, MATCH($B82, FixtureTicker!$A$24:$A$43), PlayerForm!$X$5+2)="A",
_xlfn.XLOOKUP($E82, PlayerForm!$D$3:$D$394, PlayerForm!$R$3:$R$394)*
_xlfn.XLOOKUP(
INDEX(FixtureTicker!$B$3:$AM$22, MATCH($B82, FixtureTicker!$A$3:$A$22), PlayerForm!$X$5+2),
 TeamForm!$B$4:$B$23, TeamForm!$AB$4:$AB$23),
INDEX(FixtureTicker!$B$24:$AM$43, MATCH($B82, FixtureTicker!$A$24:$A$43), PlayerForm!$X$5+2)="BLANK",
0
),
_xlfn.IFS(
INDEX(FixtureTicker!$B$24:$AM$43, MATCH($B82, FixtureTicker!$A$24:$A$43), PlayerForm!$X$5+3)="H",
_xlfn.XLOOKUP($E82, PlayerForm!$D$3:$D$394, PlayerForm!$Q$3:$Q$394)*
_xlfn.XLOOKUP(
INDEX(FixtureTicker!$B$3:$AM$22, MATCH($B82, FixtureTicker!$A$3:$A$22), PlayerForm!$X$5+3),
 TeamForm!$B$4:$B$23, TeamForm!$AD$4:$AD$23),
INDEX(FixtureTicker!$B$24:$AM$43, MATCH($B82, FixtureTicker!$A$24:$A$43), PlayerForm!$X$5+3)="A",
_xlfn.XLOOKUP($E82, PlayerForm!$D$3:$D$394, PlayerForm!$R$3:$R$394)*
_xlfn.XLOOKUP(
INDEX(FixtureTicker!$B$3:$AM$22, MATCH($B82, FixtureTicker!$A$3:$A$22), PlayerForm!$X$5+3),
 TeamForm!$B$4:$B$23, TeamForm!$AB$4:$AB$23),
INDEX(FixtureTicker!$B$24:$AM$43, MATCH($B82, FixtureTicker!$A$24:$A$43), PlayerForm!$X$5+3)="BLANK",
0
),
_xlfn.IFS(
INDEX(FixtureTicker!$B$24:$AM$43, MATCH($B82, FixtureTicker!$A$24:$A$43), PlayerForm!$X$5+4)="H",
_xlfn.XLOOKUP($E82, PlayerForm!$D$3:$D$394, PlayerForm!$Q$3:$Q$394)*
_xlfn.XLOOKUP(
INDEX(FixtureTicker!$B$3:$AM$22, MATCH($B82, FixtureTicker!$A$3:$A$22), PlayerForm!$X$5+4),
 TeamForm!$B$4:$B$23, TeamForm!$AD$4:$AD$23),
INDEX(FixtureTicker!$B$24:$AM$43, MATCH($B82, FixtureTicker!$A$24:$A$43), PlayerForm!$X$5+4)="A",
_xlfn.XLOOKUP($E82, PlayerForm!$D$3:$D$394, PlayerForm!$R$3:$R$394)*
_xlfn.XLOOKUP(
INDEX(FixtureTicker!$B$3:$AM$22, MATCH($B82, FixtureTicker!$A$3:$A$22), PlayerForm!$X$5+4),
 TeamForm!$B$4:$B$23, TeamForm!$AB$4:$AB$23),
INDEX(FixtureTicker!$B$24:$AM$43, MATCH($B82, FixtureTicker!$A$24:$A$43), PlayerForm!$X$5+4)="BLANK",
0
),
_xlfn.IFS(
INDEX(FixtureTicker!$B$24:$AM$43, MATCH($B82, FixtureTicker!$A$24:$A$43), PlayerForm!$X$5+5)="H",
_xlfn.XLOOKUP($E82, PlayerForm!$D$3:$D$394, PlayerForm!$Q$3:$Q$394)*
_xlfn.XLOOKUP(
INDEX(FixtureTicker!$B$3:$AM$22, MATCH($B82, FixtureTicker!$A$3:$A$22), PlayerForm!$X$5+5),
 TeamForm!$B$4:$B$23, TeamForm!$AD$4:$AD$23),
INDEX(FixtureTicker!$B$24:$AM$43, MATCH($B82, FixtureTicker!$A$24:$A$43), PlayerForm!$X$5+5)="A",
_xlfn.XLOOKUP($E82, PlayerForm!$D$3:$D$394, PlayerForm!$R$3:$R$394)*
_xlfn.XLOOKUP(
INDEX(FixtureTicker!$B$3:$AM$22, MATCH($B82, FixtureTicker!$A$3:$A$22), PlayerForm!$X$5+5),
 TeamForm!$B$4:$B$23, TeamForm!$AB$4:$AB$23),
INDEX(FixtureTicker!$B$24:$AM$43, MATCH($B82, FixtureTicker!$A$24:$A$43), PlayerForm!$X$5+5)="BLANK",
0
),
_xlfn.IFS(
INDEX(FixtureTicker!$B$24:$AM$43, MATCH($B82, FixtureTicker!$A$24:$A$43), PlayerForm!$X$5+6)="H",
_xlfn.XLOOKUP($E82, PlayerForm!$D$3:$D$394, PlayerForm!$Q$3:$Q$394)*
_xlfn.XLOOKUP(
INDEX(FixtureTicker!$B$3:$AM$22, MATCH($B82, FixtureTicker!$A$3:$A$22), PlayerForm!$X$5+6),
 TeamForm!$B$4:$B$23, TeamForm!$AD$4:$AD$23),
INDEX(FixtureTicker!$B$24:$AM$43, MATCH($B82, FixtureTicker!$A$24:$A$43), PlayerForm!$X$5+6)="A",
_xlfn.XLOOKUP($E82, PlayerForm!$D$3:$D$394, PlayerForm!$R$3:$R$394)*
_xlfn.XLOOKUP(
INDEX(FixtureTicker!$B$3:$AM$22, MATCH($B82, FixtureTicker!$A$3:$A$22), PlayerForm!$X$5+6),
 TeamForm!$B$4:$B$23, TeamForm!$AB$4:$AB$23),
INDEX(FixtureTicker!$B$24:$AM$43, MATCH($B82, FixtureTicker!$A$24:$A$43), PlayerForm!$X$5+6)="BLANK",
0
),
_xlfn.IFS(
INDEX(FixtureTicker!$B$24:$AM$43, MATCH($B82, FixtureTicker!$A$24:$A$43), PlayerForm!$X$5+7)="H",
_xlfn.XLOOKUP($E82, PlayerForm!$D$3:$D$394, PlayerForm!$Q$3:$Q$394)*
_xlfn.XLOOKUP(
INDEX(FixtureTicker!$B$3:$AM$22, MATCH($B82, FixtureTicker!$A$3:$A$22), PlayerForm!$X$5+7),
 TeamForm!$B$4:$B$23, TeamForm!$AD$4:$AD$23),
INDEX(FixtureTicker!$B$24:$AM$43, MATCH($B82, FixtureTicker!$A$24:$A$43), PlayerForm!$X$5+7)="A",
_xlfn.XLOOKUP($E82, PlayerForm!$D$3:$D$394, PlayerForm!$R$3:$R$394)*
_xlfn.XLOOKUP(
INDEX(FixtureTicker!$B$3:$AM$22, MATCH($B82, FixtureTicker!$A$3:$A$22), PlayerForm!$X$5+7),
 TeamForm!$B$4:$B$23, TeamForm!$AB$4:$AB$23),
INDEX(FixtureTicker!$B$24:$AM$43, MATCH($B82, FixtureTicker!$A$24:$A$43), PlayerForm!$X$5+7)="BLANK",
0
)
),0)</f>
        <v>51.17554206482005</v>
      </c>
    </row>
    <row r="83" spans="1:10">
      <c r="A83" s="55">
        <v>152</v>
      </c>
      <c r="B83" s="55" t="str">
        <f>_xlfn.XLOOKUP($A83, PlayerData!$B$3:$B$394, PlayerData!C$3:C$394)</f>
        <v>AVL</v>
      </c>
      <c r="C83" s="55" t="str">
        <f>_xlfn.XLOOKUP($A83, PlayerData!$B$3:$B$394, PlayerData!D$3:D$394)</f>
        <v>M</v>
      </c>
      <c r="D83" s="55">
        <f>_xlfn.XLOOKUP($A83, PlayerData!$B:$B, PlayerData!F:F,,,-1)</f>
        <v>5.5</v>
      </c>
      <c r="E83" s="31" t="str">
        <f>_xlfn.XLOOKUP($A83, PlayerData!$B$3:$B$394, PlayerData!E$3:E$394)</f>
        <v>McGinn</v>
      </c>
      <c r="F83" s="164" cm="1">
        <f t="array" ref="F83">IFERROR(0.01*_xlfn.IFS(
INDEX(FixtureTicker!$B$24:$AM$43, MATCH($B83, FixtureTicker!$A$24:$A$43, 0), PlayerForm!$X$5)="H",
_xlfn.XLOOKUP($E83, PlayerForm!$D$3:$D$394, PlayerForm!$Q$3:$Q$394)*
_xlfn.XLOOKUP(
INDEX(FixtureTicker!$B$3:$AM$22, MATCH($B83, FixtureTicker!$A$3:$A$22,0), PlayerForm!$X$5),
 TeamForm!$B$4:$B$23, TeamForm!$AD$4:$AD$23),
INDEX(FixtureTicker!$B$24:$AM$43, MATCH($B83, FixtureTicker!$A$24:$A$43,0), PlayerForm!$X$5)="A",
_xlfn.XLOOKUP($E83, PlayerForm!$D$3:$D$394, PlayerForm!$R$3:$R$394)*
_xlfn.XLOOKUP(
INDEX(FixtureTicker!$B$3:$AM$22, MATCH($B83, FixtureTicker!$A$3:$A$22,0), PlayerForm!$X$5),
 TeamForm!$B$4:$B$23, TeamForm!$AB$4:$AB$23),
INDEX(FixtureTicker!$B$24:$AM$43, MATCH($B83, FixtureTicker!$A$24:$A$43,0), PlayerForm!$X$5)="BLANK",
0),0)</f>
        <v>0</v>
      </c>
      <c r="G83" s="163" cm="1">
        <f t="array" ref="G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
),0)</f>
        <v>10.500007130734897</v>
      </c>
      <c r="H83" s="163" cm="1">
        <f t="array" ref="H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),
_xlfn.IFS(
INDEX(FixtureTicker!$B$24:$AM$43, MATCH($B83, FixtureTicker!$A$24:$A$43), PlayerForm!$X$5+2)="H",
_xlfn.XLOOKUP($E83, PlayerForm!$D$3:$D$394, PlayerForm!$Q$3:$Q$394)*
_xlfn.XLOOKUP(
INDEX(FixtureTicker!$B$3:$AM$22, MATCH($B83, FixtureTicker!$A$3:$A$22), PlayerForm!$X$5+2),
 TeamForm!$B$4:$B$23, TeamForm!$AD$4:$AD$23),
INDEX(FixtureTicker!$B$24:$AM$43, MATCH($B83, FixtureTicker!$A$24:$A$43), PlayerForm!$X$5+2)="A",
_xlfn.XLOOKUP($E83, PlayerForm!$D$3:$D$394, PlayerForm!$R$3:$R$394)*
_xlfn.XLOOKUP(
INDEX(FixtureTicker!$B$3:$AM$22, MATCH($B83, FixtureTicker!$A$3:$A$22), PlayerForm!$X$5+2),
 TeamForm!$B$4:$B$23, TeamForm!$AB$4:$AB$23),
INDEX(FixtureTicker!$B$24:$AM$43, MATCH($B83, FixtureTicker!$A$24:$A$43), PlayerForm!$X$5+2)="BLANK",
0
),
_xlfn.IFS(
INDEX(FixtureTicker!$B$24:$AM$43, MATCH($B83, FixtureTicker!$A$24:$A$43), PlayerForm!$X$5+3)="H",
_xlfn.XLOOKUP($E83, PlayerForm!$D$3:$D$394, PlayerForm!$Q$3:$Q$394)*
_xlfn.XLOOKUP(
INDEX(FixtureTicker!$B$3:$AM$22, MATCH($B83, FixtureTicker!$A$3:$A$22), PlayerForm!$X$5+3),
 TeamForm!$B$4:$B$23, TeamForm!$AD$4:$AD$23),
INDEX(FixtureTicker!$B$24:$AM$43, MATCH($B83, FixtureTicker!$A$24:$A$43), PlayerForm!$X$5+3)="A",
_xlfn.XLOOKUP($E83, PlayerForm!$D$3:$D$394, PlayerForm!$R$3:$R$394)*
_xlfn.XLOOKUP(
INDEX(FixtureTicker!$B$3:$AM$22, MATCH($B83, FixtureTicker!$A$3:$A$22), PlayerForm!$X$5+3),
 TeamForm!$B$4:$B$23, TeamForm!$AB$4:$AB$23),
INDEX(FixtureTicker!$B$24:$AM$43, MATCH($B83, FixtureTicker!$A$24:$A$43), PlayerForm!$X$5+3)="BLANK",
0
)
),0)</f>
        <v>23.125638358870312</v>
      </c>
      <c r="I83" s="163" cm="1">
        <f t="array" ref="I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),
_xlfn.IFS(
INDEX(FixtureTicker!$B$24:$AM$43, MATCH($B83, FixtureTicker!$A$24:$A$43), PlayerForm!$X$5+2)="H",
_xlfn.XLOOKUP($E83, PlayerForm!$D$3:$D$394, PlayerForm!$Q$3:$Q$394)*
_xlfn.XLOOKUP(
INDEX(FixtureTicker!$B$3:$AM$22, MATCH($B83, FixtureTicker!$A$3:$A$22), PlayerForm!$X$5+2),
 TeamForm!$B$4:$B$23, TeamForm!$AD$4:$AD$23),
INDEX(FixtureTicker!$B$24:$AM$43, MATCH($B83, FixtureTicker!$A$24:$A$43), PlayerForm!$X$5+2)="A",
_xlfn.XLOOKUP($E83, PlayerForm!$D$3:$D$394, PlayerForm!$R$3:$R$394)*
_xlfn.XLOOKUP(
INDEX(FixtureTicker!$B$3:$AM$22, MATCH($B83, FixtureTicker!$A$3:$A$22), PlayerForm!$X$5+2),
 TeamForm!$B$4:$B$23, TeamForm!$AB$4:$AB$23),
INDEX(FixtureTicker!$B$24:$AM$43, MATCH($B83, FixtureTicker!$A$24:$A$43), PlayerForm!$X$5+2)="BLANK",
0
),
_xlfn.IFS(
INDEX(FixtureTicker!$B$24:$AM$43, MATCH($B83, FixtureTicker!$A$24:$A$43), PlayerForm!$X$5+3)="H",
_xlfn.XLOOKUP($E83, PlayerForm!$D$3:$D$394, PlayerForm!$Q$3:$Q$394)*
_xlfn.XLOOKUP(
INDEX(FixtureTicker!$B$3:$AM$22, MATCH($B83, FixtureTicker!$A$3:$A$22), PlayerForm!$X$5+3),
 TeamForm!$B$4:$B$23, TeamForm!$AD$4:$AD$23),
INDEX(FixtureTicker!$B$24:$AM$43, MATCH($B83, FixtureTicker!$A$24:$A$43), PlayerForm!$X$5+3)="A",
_xlfn.XLOOKUP($E83, PlayerForm!$D$3:$D$394, PlayerForm!$R$3:$R$394)*
_xlfn.XLOOKUP(
INDEX(FixtureTicker!$B$3:$AM$22, MATCH($B83, FixtureTicker!$A$3:$A$22), PlayerForm!$X$5+3),
 TeamForm!$B$4:$B$23, TeamForm!$AB$4:$AB$23),
INDEX(FixtureTicker!$B$24:$AM$43, MATCH($B83, FixtureTicker!$A$24:$A$43), PlayerForm!$X$5+3)="BLANK",
0
),
_xlfn.IFS(
INDEX(FixtureTicker!$B$24:$AM$43, MATCH($B83, FixtureTicker!$A$24:$A$43), PlayerForm!$X$5+4)="H",
_xlfn.XLOOKUP($E83, PlayerForm!$D$3:$D$394, PlayerForm!$Q$3:$Q$394)*
_xlfn.XLOOKUP(
INDEX(FixtureTicker!$B$3:$AM$22, MATCH($B83, FixtureTicker!$A$3:$A$22), PlayerForm!$X$5+4),
 TeamForm!$B$4:$B$23, TeamForm!$AD$4:$AD$23),
INDEX(FixtureTicker!$B$24:$AM$43, MATCH($B83, FixtureTicker!$A$24:$A$43), PlayerForm!$X$5+4)="A",
_xlfn.XLOOKUP($E83, PlayerForm!$D$3:$D$394, PlayerForm!$R$3:$R$394)*
_xlfn.XLOOKUP(
INDEX(FixtureTicker!$B$3:$AM$22, MATCH($B83, FixtureTicker!$A$3:$A$22), PlayerForm!$X$5+4),
 TeamForm!$B$4:$B$23, TeamForm!$AB$4:$AB$23),
INDEX(FixtureTicker!$B$24:$AM$43, MATCH($B83, FixtureTicker!$A$24:$A$43), PlayerForm!$X$5+4)="BLANK",
0
),
_xlfn.IFS(
INDEX(FixtureTicker!$B$24:$AM$43, MATCH($B83, FixtureTicker!$A$24:$A$43), PlayerForm!$X$5+5)="H",
_xlfn.XLOOKUP($E83, PlayerForm!$D$3:$D$394, PlayerForm!$Q$3:$Q$394)*
_xlfn.XLOOKUP(
INDEX(FixtureTicker!$B$3:$AM$22, MATCH($B83, FixtureTicker!$A$3:$A$22), PlayerForm!$X$5+5),
 TeamForm!$B$4:$B$23, TeamForm!$AD$4:$AD$23),
INDEX(FixtureTicker!$B$24:$AM$43, MATCH($B83, FixtureTicker!$A$24:$A$43), PlayerForm!$X$5+5)="A",
_xlfn.XLOOKUP($E83, PlayerForm!$D$3:$D$394, PlayerForm!$R$3:$R$394)*
_xlfn.XLOOKUP(
INDEX(FixtureTicker!$B$3:$AM$22, MATCH($B83, FixtureTicker!$A$3:$A$22), PlayerForm!$X$5+5),
 TeamForm!$B$4:$B$23, TeamForm!$AB$4:$AB$23),
INDEX(FixtureTicker!$B$24:$AM$43, MATCH($B83, FixtureTicker!$A$24:$A$43), PlayerForm!$X$5+5)="BLANK",
0
)
),0)</f>
        <v>40.193209694496304</v>
      </c>
      <c r="J83" s="163" cm="1">
        <f t="array" ref="J83">IFERROR(0.01*SUM(
_xlfn.IFS(
INDEX(FixtureTicker!$B$24:$AM$43, MATCH($B83, FixtureTicker!$A$24:$A$43), PlayerForm!$X$5)="H",
_xlfn.XLOOKUP($E83, PlayerForm!$D$3:$D$394, PlayerForm!$Q$3:$Q$394)*
_xlfn.XLOOKUP(
INDEX(FixtureTicker!$B$3:$AM$22, MATCH($B83, FixtureTicker!$A$3:$A$22), PlayerForm!$X$5),
 TeamForm!$B$4:$B$23, TeamForm!$AD$4:$AD$23),
INDEX(FixtureTicker!$B$24:$AM$43, MATCH($B83, FixtureTicker!$A$24:$A$43), PlayerForm!$X$5)="A",
_xlfn.XLOOKUP($E83, PlayerForm!$D$3:$D$394, PlayerForm!$R$3:$R$394)*
_xlfn.XLOOKUP(
INDEX(FixtureTicker!$B$3:$AM$22, MATCH($B83, FixtureTicker!$A$3:$A$22), PlayerForm!$X$5),
 TeamForm!$B$4:$B$23, TeamForm!$AB$4:$AB$23),
INDEX(FixtureTicker!$B$24:$AM$43, MATCH($B83, FixtureTicker!$A$24:$A$43), PlayerForm!$X$5)="BLANK",
0
),
_xlfn.IFS(
INDEX(FixtureTicker!$B$24:$AM$43, MATCH($B83, FixtureTicker!$A$24:$A$43), PlayerForm!$X$5+1)="H",
_xlfn.XLOOKUP($E83, PlayerForm!$D$3:$D$394, PlayerForm!$Q$3:$Q$394)*
_xlfn.XLOOKUP(
INDEX(FixtureTicker!$B$3:$AM$22, MATCH($B83, FixtureTicker!$A$3:$A$22), PlayerForm!$X$5+1),
 TeamForm!$B$4:$B$23, TeamForm!$AD$4:$AD$23),
INDEX(FixtureTicker!$B$24:$AM$43, MATCH($B83, FixtureTicker!$A$24:$A$43), PlayerForm!$X$5+1)="A",
_xlfn.XLOOKUP($E83, PlayerForm!$D$3:$D$394, PlayerForm!$R$3:$R$394)*
_xlfn.XLOOKUP(
INDEX(FixtureTicker!$B$3:$AM$22, MATCH($B83, FixtureTicker!$A$3:$A$22), PlayerForm!$X$5+1),
 TeamForm!$B$4:$B$23, TeamForm!$AB$4:$AB$23),
INDEX(FixtureTicker!$B$24:$AM$43, MATCH($B83, FixtureTicker!$A$24:$A$43), PlayerForm!$X$5+1)="BLANK",
0
),
_xlfn.IFS(
INDEX(FixtureTicker!$B$24:$AM$43, MATCH($B83, FixtureTicker!$A$24:$A$43), PlayerForm!$X$5+2)="H",
_xlfn.XLOOKUP($E83, PlayerForm!$D$3:$D$394, PlayerForm!$Q$3:$Q$394)*
_xlfn.XLOOKUP(
INDEX(FixtureTicker!$B$3:$AM$22, MATCH($B83, FixtureTicker!$A$3:$A$22), PlayerForm!$X$5+2),
 TeamForm!$B$4:$B$23, TeamForm!$AD$4:$AD$23),
INDEX(FixtureTicker!$B$24:$AM$43, MATCH($B83, FixtureTicker!$A$24:$A$43), PlayerForm!$X$5+2)="A",
_xlfn.XLOOKUP($E83, PlayerForm!$D$3:$D$394, PlayerForm!$R$3:$R$394)*
_xlfn.XLOOKUP(
INDEX(FixtureTicker!$B$3:$AM$22, MATCH($B83, FixtureTicker!$A$3:$A$22), PlayerForm!$X$5+2),
 TeamForm!$B$4:$B$23, TeamForm!$AB$4:$AB$23),
INDEX(FixtureTicker!$B$24:$AM$43, MATCH($B83, FixtureTicker!$A$24:$A$43), PlayerForm!$X$5+2)="BLANK",
0
),
_xlfn.IFS(
INDEX(FixtureTicker!$B$24:$AM$43, MATCH($B83, FixtureTicker!$A$24:$A$43), PlayerForm!$X$5+3)="H",
_xlfn.XLOOKUP($E83, PlayerForm!$D$3:$D$394, PlayerForm!$Q$3:$Q$394)*
_xlfn.XLOOKUP(
INDEX(FixtureTicker!$B$3:$AM$22, MATCH($B83, FixtureTicker!$A$3:$A$22), PlayerForm!$X$5+3),
 TeamForm!$B$4:$B$23, TeamForm!$AD$4:$AD$23),
INDEX(FixtureTicker!$B$24:$AM$43, MATCH($B83, FixtureTicker!$A$24:$A$43), PlayerForm!$X$5+3)="A",
_xlfn.XLOOKUP($E83, PlayerForm!$D$3:$D$394, PlayerForm!$R$3:$R$394)*
_xlfn.XLOOKUP(
INDEX(FixtureTicker!$B$3:$AM$22, MATCH($B83, FixtureTicker!$A$3:$A$22), PlayerForm!$X$5+3),
 TeamForm!$B$4:$B$23, TeamForm!$AB$4:$AB$23),
INDEX(FixtureTicker!$B$24:$AM$43, MATCH($B83, FixtureTicker!$A$24:$A$43), PlayerForm!$X$5+3)="BLANK",
0
),
_xlfn.IFS(
INDEX(FixtureTicker!$B$24:$AM$43, MATCH($B83, FixtureTicker!$A$24:$A$43), PlayerForm!$X$5+4)="H",
_xlfn.XLOOKUP($E83, PlayerForm!$D$3:$D$394, PlayerForm!$Q$3:$Q$394)*
_xlfn.XLOOKUP(
INDEX(FixtureTicker!$B$3:$AM$22, MATCH($B83, FixtureTicker!$A$3:$A$22), PlayerForm!$X$5+4),
 TeamForm!$B$4:$B$23, TeamForm!$AD$4:$AD$23),
INDEX(FixtureTicker!$B$24:$AM$43, MATCH($B83, FixtureTicker!$A$24:$A$43), PlayerForm!$X$5+4)="A",
_xlfn.XLOOKUP($E83, PlayerForm!$D$3:$D$394, PlayerForm!$R$3:$R$394)*
_xlfn.XLOOKUP(
INDEX(FixtureTicker!$B$3:$AM$22, MATCH($B83, FixtureTicker!$A$3:$A$22), PlayerForm!$X$5+4),
 TeamForm!$B$4:$B$23, TeamForm!$AB$4:$AB$23),
INDEX(FixtureTicker!$B$24:$AM$43, MATCH($B83, FixtureTicker!$A$24:$A$43), PlayerForm!$X$5+4)="BLANK",
0
),
_xlfn.IFS(
INDEX(FixtureTicker!$B$24:$AM$43, MATCH($B83, FixtureTicker!$A$24:$A$43), PlayerForm!$X$5+5)="H",
_xlfn.XLOOKUP($E83, PlayerForm!$D$3:$D$394, PlayerForm!$Q$3:$Q$394)*
_xlfn.XLOOKUP(
INDEX(FixtureTicker!$B$3:$AM$22, MATCH($B83, FixtureTicker!$A$3:$A$22), PlayerForm!$X$5+5),
 TeamForm!$B$4:$B$23, TeamForm!$AD$4:$AD$23),
INDEX(FixtureTicker!$B$24:$AM$43, MATCH($B83, FixtureTicker!$A$24:$A$43), PlayerForm!$X$5+5)="A",
_xlfn.XLOOKUP($E83, PlayerForm!$D$3:$D$394, PlayerForm!$R$3:$R$394)*
_xlfn.XLOOKUP(
INDEX(FixtureTicker!$B$3:$AM$22, MATCH($B83, FixtureTicker!$A$3:$A$22), PlayerForm!$X$5+5),
 TeamForm!$B$4:$B$23, TeamForm!$AB$4:$AB$23),
INDEX(FixtureTicker!$B$24:$AM$43, MATCH($B83, FixtureTicker!$A$24:$A$43), PlayerForm!$X$5+5)="BLANK",
0
),
_xlfn.IFS(
INDEX(FixtureTicker!$B$24:$AM$43, MATCH($B83, FixtureTicker!$A$24:$A$43), PlayerForm!$X$5+6)="H",
_xlfn.XLOOKUP($E83, PlayerForm!$D$3:$D$394, PlayerForm!$Q$3:$Q$394)*
_xlfn.XLOOKUP(
INDEX(FixtureTicker!$B$3:$AM$22, MATCH($B83, FixtureTicker!$A$3:$A$22), PlayerForm!$X$5+6),
 TeamForm!$B$4:$B$23, TeamForm!$AD$4:$AD$23),
INDEX(FixtureTicker!$B$24:$AM$43, MATCH($B83, FixtureTicker!$A$24:$A$43), PlayerForm!$X$5+6)="A",
_xlfn.XLOOKUP($E83, PlayerForm!$D$3:$D$394, PlayerForm!$R$3:$R$394)*
_xlfn.XLOOKUP(
INDEX(FixtureTicker!$B$3:$AM$22, MATCH($B83, FixtureTicker!$A$3:$A$22), PlayerForm!$X$5+6),
 TeamForm!$B$4:$B$23, TeamForm!$AB$4:$AB$23),
INDEX(FixtureTicker!$B$24:$AM$43, MATCH($B83, FixtureTicker!$A$24:$A$43), PlayerForm!$X$5+6)="BLANK",
0
),
_xlfn.IFS(
INDEX(FixtureTicker!$B$24:$AM$43, MATCH($B83, FixtureTicker!$A$24:$A$43), PlayerForm!$X$5+7)="H",
_xlfn.XLOOKUP($E83, PlayerForm!$D$3:$D$394, PlayerForm!$Q$3:$Q$394)*
_xlfn.XLOOKUP(
INDEX(FixtureTicker!$B$3:$AM$22, MATCH($B83, FixtureTicker!$A$3:$A$22), PlayerForm!$X$5+7),
 TeamForm!$B$4:$B$23, TeamForm!$AD$4:$AD$23),
INDEX(FixtureTicker!$B$24:$AM$43, MATCH($B83, FixtureTicker!$A$24:$A$43), PlayerForm!$X$5+7)="A",
_xlfn.XLOOKUP($E83, PlayerForm!$D$3:$D$394, PlayerForm!$R$3:$R$394)*
_xlfn.XLOOKUP(
INDEX(FixtureTicker!$B$3:$AM$22, MATCH($B83, FixtureTicker!$A$3:$A$22), PlayerForm!$X$5+7),
 TeamForm!$B$4:$B$23, TeamForm!$AB$4:$AB$23),
INDEX(FixtureTicker!$B$24:$AM$43, MATCH($B83, FixtureTicker!$A$24:$A$43), PlayerForm!$X$5+7)="BLANK",
0
)
),0)</f>
        <v>51.247798098543008</v>
      </c>
    </row>
    <row r="84" spans="1:10">
      <c r="A84" s="55">
        <v>85</v>
      </c>
      <c r="B84" s="55" t="str">
        <f>_xlfn.XLOOKUP($A84, PlayerData!$B$3:$B$394, PlayerData!C$3:C$394)</f>
        <v>MUN</v>
      </c>
      <c r="C84" s="55" t="str">
        <f>_xlfn.XLOOKUP($A84, PlayerData!$B$3:$B$394, PlayerData!D$3:D$394)</f>
        <v>M</v>
      </c>
      <c r="D84" s="55">
        <f>_xlfn.XLOOKUP($A84, PlayerData!$B:$B, PlayerData!F:F,,,-1)</f>
        <v>6.5</v>
      </c>
      <c r="E84" s="31" t="str">
        <f>_xlfn.XLOOKUP($A84, PlayerData!$B$3:$B$394, PlayerData!E$3:E$394)</f>
        <v>James Daniel</v>
      </c>
      <c r="F84" s="164" cm="1">
        <f t="array" ref="F84">IFERROR(0.01*_xlfn.IFS(
INDEX(FixtureTicker!$B$24:$AM$43, MATCH($B84, FixtureTicker!$A$24:$A$43, 0), PlayerForm!$X$5)="H",
_xlfn.XLOOKUP($E84, PlayerForm!$D$3:$D$394, PlayerForm!$Q$3:$Q$394)*
_xlfn.XLOOKUP(
INDEX(FixtureTicker!$B$3:$AM$22, MATCH($B84, FixtureTicker!$A$3:$A$22,0), PlayerForm!$X$5),
 TeamForm!$B$4:$B$23, TeamForm!$AD$4:$AD$23),
INDEX(FixtureTicker!$B$24:$AM$43, MATCH($B84, FixtureTicker!$A$24:$A$43,0), PlayerForm!$X$5)="A",
_xlfn.XLOOKUP($E84, PlayerForm!$D$3:$D$394, PlayerForm!$R$3:$R$394)*
_xlfn.XLOOKUP(
INDEX(FixtureTicker!$B$3:$AM$22, MATCH($B84, FixtureTicker!$A$3:$A$22,0), PlayerForm!$X$5),
 TeamForm!$B$4:$B$23, TeamForm!$AB$4:$AB$23),
INDEX(FixtureTicker!$B$24:$AM$43, MATCH($B84, FixtureTicker!$A$24:$A$43,0), PlayerForm!$X$5)="BLANK",
0),0)</f>
        <v>0</v>
      </c>
      <c r="G84" s="163" cm="1">
        <f t="array" ref="G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
),0)</f>
        <v>14.212875149283256</v>
      </c>
      <c r="H84" s="163" cm="1">
        <f t="array" ref="H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),
_xlfn.IFS(
INDEX(FixtureTicker!$B$24:$AM$43, MATCH($B84, FixtureTicker!$A$24:$A$43), PlayerForm!$X$5+2)="H",
_xlfn.XLOOKUP($E84, PlayerForm!$D$3:$D$394, PlayerForm!$Q$3:$Q$394)*
_xlfn.XLOOKUP(
INDEX(FixtureTicker!$B$3:$AM$22, MATCH($B84, FixtureTicker!$A$3:$A$22), PlayerForm!$X$5+2),
 TeamForm!$B$4:$B$23, TeamForm!$AD$4:$AD$23),
INDEX(FixtureTicker!$B$24:$AM$43, MATCH($B84, FixtureTicker!$A$24:$A$43), PlayerForm!$X$5+2)="A",
_xlfn.XLOOKUP($E84, PlayerForm!$D$3:$D$394, PlayerForm!$R$3:$R$394)*
_xlfn.XLOOKUP(
INDEX(FixtureTicker!$B$3:$AM$22, MATCH($B84, FixtureTicker!$A$3:$A$22), PlayerForm!$X$5+2),
 TeamForm!$B$4:$B$23, TeamForm!$AB$4:$AB$23),
INDEX(FixtureTicker!$B$24:$AM$43, MATCH($B84, FixtureTicker!$A$24:$A$43), PlayerForm!$X$5+2)="BLANK",
0
),
_xlfn.IFS(
INDEX(FixtureTicker!$B$24:$AM$43, MATCH($B84, FixtureTicker!$A$24:$A$43), PlayerForm!$X$5+3)="H",
_xlfn.XLOOKUP($E84, PlayerForm!$D$3:$D$394, PlayerForm!$Q$3:$Q$394)*
_xlfn.XLOOKUP(
INDEX(FixtureTicker!$B$3:$AM$22, MATCH($B84, FixtureTicker!$A$3:$A$22), PlayerForm!$X$5+3),
 TeamForm!$B$4:$B$23, TeamForm!$AD$4:$AD$23),
INDEX(FixtureTicker!$B$24:$AM$43, MATCH($B84, FixtureTicker!$A$24:$A$43), PlayerForm!$X$5+3)="A",
_xlfn.XLOOKUP($E84, PlayerForm!$D$3:$D$394, PlayerForm!$R$3:$R$394)*
_xlfn.XLOOKUP(
INDEX(FixtureTicker!$B$3:$AM$22, MATCH($B84, FixtureTicker!$A$3:$A$22), PlayerForm!$X$5+3),
 TeamForm!$B$4:$B$23, TeamForm!$AB$4:$AB$23),
INDEX(FixtureTicker!$B$24:$AM$43, MATCH($B84, FixtureTicker!$A$24:$A$43), PlayerForm!$X$5+3)="BLANK",
0
)
),0)</f>
        <v>25.640662271973582</v>
      </c>
      <c r="I84" s="163" cm="1">
        <f t="array" ref="I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),
_xlfn.IFS(
INDEX(FixtureTicker!$B$24:$AM$43, MATCH($B84, FixtureTicker!$A$24:$A$43), PlayerForm!$X$5+2)="H",
_xlfn.XLOOKUP($E84, PlayerForm!$D$3:$D$394, PlayerForm!$Q$3:$Q$394)*
_xlfn.XLOOKUP(
INDEX(FixtureTicker!$B$3:$AM$22, MATCH($B84, FixtureTicker!$A$3:$A$22), PlayerForm!$X$5+2),
 TeamForm!$B$4:$B$23, TeamForm!$AD$4:$AD$23),
INDEX(FixtureTicker!$B$24:$AM$43, MATCH($B84, FixtureTicker!$A$24:$A$43), PlayerForm!$X$5+2)="A",
_xlfn.XLOOKUP($E84, PlayerForm!$D$3:$D$394, PlayerForm!$R$3:$R$394)*
_xlfn.XLOOKUP(
INDEX(FixtureTicker!$B$3:$AM$22, MATCH($B84, FixtureTicker!$A$3:$A$22), PlayerForm!$X$5+2),
 TeamForm!$B$4:$B$23, TeamForm!$AB$4:$AB$23),
INDEX(FixtureTicker!$B$24:$AM$43, MATCH($B84, FixtureTicker!$A$24:$A$43), PlayerForm!$X$5+2)="BLANK",
0
),
_xlfn.IFS(
INDEX(FixtureTicker!$B$24:$AM$43, MATCH($B84, FixtureTicker!$A$24:$A$43), PlayerForm!$X$5+3)="H",
_xlfn.XLOOKUP($E84, PlayerForm!$D$3:$D$394, PlayerForm!$Q$3:$Q$394)*
_xlfn.XLOOKUP(
INDEX(FixtureTicker!$B$3:$AM$22, MATCH($B84, FixtureTicker!$A$3:$A$22), PlayerForm!$X$5+3),
 TeamForm!$B$4:$B$23, TeamForm!$AD$4:$AD$23),
INDEX(FixtureTicker!$B$24:$AM$43, MATCH($B84, FixtureTicker!$A$24:$A$43), PlayerForm!$X$5+3)="A",
_xlfn.XLOOKUP($E84, PlayerForm!$D$3:$D$394, PlayerForm!$R$3:$R$394)*
_xlfn.XLOOKUP(
INDEX(FixtureTicker!$B$3:$AM$22, MATCH($B84, FixtureTicker!$A$3:$A$22), PlayerForm!$X$5+3),
 TeamForm!$B$4:$B$23, TeamForm!$AB$4:$AB$23),
INDEX(FixtureTicker!$B$24:$AM$43, MATCH($B84, FixtureTicker!$A$24:$A$43), PlayerForm!$X$5+3)="BLANK",
0
),
_xlfn.IFS(
INDEX(FixtureTicker!$B$24:$AM$43, MATCH($B84, FixtureTicker!$A$24:$A$43), PlayerForm!$X$5+4)="H",
_xlfn.XLOOKUP($E84, PlayerForm!$D$3:$D$394, PlayerForm!$Q$3:$Q$394)*
_xlfn.XLOOKUP(
INDEX(FixtureTicker!$B$3:$AM$22, MATCH($B84, FixtureTicker!$A$3:$A$22), PlayerForm!$X$5+4),
 TeamForm!$B$4:$B$23, TeamForm!$AD$4:$AD$23),
INDEX(FixtureTicker!$B$24:$AM$43, MATCH($B84, FixtureTicker!$A$24:$A$43), PlayerForm!$X$5+4)="A",
_xlfn.XLOOKUP($E84, PlayerForm!$D$3:$D$394, PlayerForm!$R$3:$R$394)*
_xlfn.XLOOKUP(
INDEX(FixtureTicker!$B$3:$AM$22, MATCH($B84, FixtureTicker!$A$3:$A$22), PlayerForm!$X$5+4),
 TeamForm!$B$4:$B$23, TeamForm!$AB$4:$AB$23),
INDEX(FixtureTicker!$B$24:$AM$43, MATCH($B84, FixtureTicker!$A$24:$A$43), PlayerForm!$X$5+4)="BLANK",
0
),
_xlfn.IFS(
INDEX(FixtureTicker!$B$24:$AM$43, MATCH($B84, FixtureTicker!$A$24:$A$43), PlayerForm!$X$5+5)="H",
_xlfn.XLOOKUP($E84, PlayerForm!$D$3:$D$394, PlayerForm!$Q$3:$Q$394)*
_xlfn.XLOOKUP(
INDEX(FixtureTicker!$B$3:$AM$22, MATCH($B84, FixtureTicker!$A$3:$A$22), PlayerForm!$X$5+5),
 TeamForm!$B$4:$B$23, TeamForm!$AD$4:$AD$23),
INDEX(FixtureTicker!$B$24:$AM$43, MATCH($B84, FixtureTicker!$A$24:$A$43), PlayerForm!$X$5+5)="A",
_xlfn.XLOOKUP($E84, PlayerForm!$D$3:$D$394, PlayerForm!$R$3:$R$394)*
_xlfn.XLOOKUP(
INDEX(FixtureTicker!$B$3:$AM$22, MATCH($B84, FixtureTicker!$A$3:$A$22), PlayerForm!$X$5+5),
 TeamForm!$B$4:$B$23, TeamForm!$AB$4:$AB$23),
INDEX(FixtureTicker!$B$24:$AM$43, MATCH($B84, FixtureTicker!$A$24:$A$43), PlayerForm!$X$5+5)="BLANK",
0
)
),0)</f>
        <v>40.129679638407239</v>
      </c>
      <c r="J84" s="163" cm="1">
        <f t="array" ref="J84">IFERROR(0.01*SUM(
_xlfn.IFS(
INDEX(FixtureTicker!$B$24:$AM$43, MATCH($B84, FixtureTicker!$A$24:$A$43), PlayerForm!$X$5)="H",
_xlfn.XLOOKUP($E84, PlayerForm!$D$3:$D$394, PlayerForm!$Q$3:$Q$394)*
_xlfn.XLOOKUP(
INDEX(FixtureTicker!$B$3:$AM$22, MATCH($B84, FixtureTicker!$A$3:$A$22), PlayerForm!$X$5),
 TeamForm!$B$4:$B$23, TeamForm!$AD$4:$AD$23),
INDEX(FixtureTicker!$B$24:$AM$43, MATCH($B84, FixtureTicker!$A$24:$A$43), PlayerForm!$X$5)="A",
_xlfn.XLOOKUP($E84, PlayerForm!$D$3:$D$394, PlayerForm!$R$3:$R$394)*
_xlfn.XLOOKUP(
INDEX(FixtureTicker!$B$3:$AM$22, MATCH($B84, FixtureTicker!$A$3:$A$22), PlayerForm!$X$5),
 TeamForm!$B$4:$B$23, TeamForm!$AB$4:$AB$23),
INDEX(FixtureTicker!$B$24:$AM$43, MATCH($B84, FixtureTicker!$A$24:$A$43), PlayerForm!$X$5)="BLANK",
0
),
_xlfn.IFS(
INDEX(FixtureTicker!$B$24:$AM$43, MATCH($B84, FixtureTicker!$A$24:$A$43), PlayerForm!$X$5+1)="H",
_xlfn.XLOOKUP($E84, PlayerForm!$D$3:$D$394, PlayerForm!$Q$3:$Q$394)*
_xlfn.XLOOKUP(
INDEX(FixtureTicker!$B$3:$AM$22, MATCH($B84, FixtureTicker!$A$3:$A$22), PlayerForm!$X$5+1),
 TeamForm!$B$4:$B$23, TeamForm!$AD$4:$AD$23),
INDEX(FixtureTicker!$B$24:$AM$43, MATCH($B84, FixtureTicker!$A$24:$A$43), PlayerForm!$X$5+1)="A",
_xlfn.XLOOKUP($E84, PlayerForm!$D$3:$D$394, PlayerForm!$R$3:$R$394)*
_xlfn.XLOOKUP(
INDEX(FixtureTicker!$B$3:$AM$22, MATCH($B84, FixtureTicker!$A$3:$A$22), PlayerForm!$X$5+1),
 TeamForm!$B$4:$B$23, TeamForm!$AB$4:$AB$23),
INDEX(FixtureTicker!$B$24:$AM$43, MATCH($B84, FixtureTicker!$A$24:$A$43), PlayerForm!$X$5+1)="BLANK",
0
),
_xlfn.IFS(
INDEX(FixtureTicker!$B$24:$AM$43, MATCH($B84, FixtureTicker!$A$24:$A$43), PlayerForm!$X$5+2)="H",
_xlfn.XLOOKUP($E84, PlayerForm!$D$3:$D$394, PlayerForm!$Q$3:$Q$394)*
_xlfn.XLOOKUP(
INDEX(FixtureTicker!$B$3:$AM$22, MATCH($B84, FixtureTicker!$A$3:$A$22), PlayerForm!$X$5+2),
 TeamForm!$B$4:$B$23, TeamForm!$AD$4:$AD$23),
INDEX(FixtureTicker!$B$24:$AM$43, MATCH($B84, FixtureTicker!$A$24:$A$43), PlayerForm!$X$5+2)="A",
_xlfn.XLOOKUP($E84, PlayerForm!$D$3:$D$394, PlayerForm!$R$3:$R$394)*
_xlfn.XLOOKUP(
INDEX(FixtureTicker!$B$3:$AM$22, MATCH($B84, FixtureTicker!$A$3:$A$22), PlayerForm!$X$5+2),
 TeamForm!$B$4:$B$23, TeamForm!$AB$4:$AB$23),
INDEX(FixtureTicker!$B$24:$AM$43, MATCH($B84, FixtureTicker!$A$24:$A$43), PlayerForm!$X$5+2)="BLANK",
0
),
_xlfn.IFS(
INDEX(FixtureTicker!$B$24:$AM$43, MATCH($B84, FixtureTicker!$A$24:$A$43), PlayerForm!$X$5+3)="H",
_xlfn.XLOOKUP($E84, PlayerForm!$D$3:$D$394, PlayerForm!$Q$3:$Q$394)*
_xlfn.XLOOKUP(
INDEX(FixtureTicker!$B$3:$AM$22, MATCH($B84, FixtureTicker!$A$3:$A$22), PlayerForm!$X$5+3),
 TeamForm!$B$4:$B$23, TeamForm!$AD$4:$AD$23),
INDEX(FixtureTicker!$B$24:$AM$43, MATCH($B84, FixtureTicker!$A$24:$A$43), PlayerForm!$X$5+3)="A",
_xlfn.XLOOKUP($E84, PlayerForm!$D$3:$D$394, PlayerForm!$R$3:$R$394)*
_xlfn.XLOOKUP(
INDEX(FixtureTicker!$B$3:$AM$22, MATCH($B84, FixtureTicker!$A$3:$A$22), PlayerForm!$X$5+3),
 TeamForm!$B$4:$B$23, TeamForm!$AB$4:$AB$23),
INDEX(FixtureTicker!$B$24:$AM$43, MATCH($B84, FixtureTicker!$A$24:$A$43), PlayerForm!$X$5+3)="BLANK",
0
),
_xlfn.IFS(
INDEX(FixtureTicker!$B$24:$AM$43, MATCH($B84, FixtureTicker!$A$24:$A$43), PlayerForm!$X$5+4)="H",
_xlfn.XLOOKUP($E84, PlayerForm!$D$3:$D$394, PlayerForm!$Q$3:$Q$394)*
_xlfn.XLOOKUP(
INDEX(FixtureTicker!$B$3:$AM$22, MATCH($B84, FixtureTicker!$A$3:$A$22), PlayerForm!$X$5+4),
 TeamForm!$B$4:$B$23, TeamForm!$AD$4:$AD$23),
INDEX(FixtureTicker!$B$24:$AM$43, MATCH($B84, FixtureTicker!$A$24:$A$43), PlayerForm!$X$5+4)="A",
_xlfn.XLOOKUP($E84, PlayerForm!$D$3:$D$394, PlayerForm!$R$3:$R$394)*
_xlfn.XLOOKUP(
INDEX(FixtureTicker!$B$3:$AM$22, MATCH($B84, FixtureTicker!$A$3:$A$22), PlayerForm!$X$5+4),
 TeamForm!$B$4:$B$23, TeamForm!$AB$4:$AB$23),
INDEX(FixtureTicker!$B$24:$AM$43, MATCH($B84, FixtureTicker!$A$24:$A$43), PlayerForm!$X$5+4)="BLANK",
0
),
_xlfn.IFS(
INDEX(FixtureTicker!$B$24:$AM$43, MATCH($B84, FixtureTicker!$A$24:$A$43), PlayerForm!$X$5+5)="H",
_xlfn.XLOOKUP($E84, PlayerForm!$D$3:$D$394, PlayerForm!$Q$3:$Q$394)*
_xlfn.XLOOKUP(
INDEX(FixtureTicker!$B$3:$AM$22, MATCH($B84, FixtureTicker!$A$3:$A$22), PlayerForm!$X$5+5),
 TeamForm!$B$4:$B$23, TeamForm!$AD$4:$AD$23),
INDEX(FixtureTicker!$B$24:$AM$43, MATCH($B84, FixtureTicker!$A$24:$A$43), PlayerForm!$X$5+5)="A",
_xlfn.XLOOKUP($E84, PlayerForm!$D$3:$D$394, PlayerForm!$R$3:$R$394)*
_xlfn.XLOOKUP(
INDEX(FixtureTicker!$B$3:$AM$22, MATCH($B84, FixtureTicker!$A$3:$A$22), PlayerForm!$X$5+5),
 TeamForm!$B$4:$B$23, TeamForm!$AB$4:$AB$23),
INDEX(FixtureTicker!$B$24:$AM$43, MATCH($B84, FixtureTicker!$A$24:$A$43), PlayerForm!$X$5+5)="BLANK",
0
),
_xlfn.IFS(
INDEX(FixtureTicker!$B$24:$AM$43, MATCH($B84, FixtureTicker!$A$24:$A$43), PlayerForm!$X$5+6)="H",
_xlfn.XLOOKUP($E84, PlayerForm!$D$3:$D$394, PlayerForm!$Q$3:$Q$394)*
_xlfn.XLOOKUP(
INDEX(FixtureTicker!$B$3:$AM$22, MATCH($B84, FixtureTicker!$A$3:$A$22), PlayerForm!$X$5+6),
 TeamForm!$B$4:$B$23, TeamForm!$AD$4:$AD$23),
INDEX(FixtureTicker!$B$24:$AM$43, MATCH($B84, FixtureTicker!$A$24:$A$43), PlayerForm!$X$5+6)="A",
_xlfn.XLOOKUP($E84, PlayerForm!$D$3:$D$394, PlayerForm!$R$3:$R$394)*
_xlfn.XLOOKUP(
INDEX(FixtureTicker!$B$3:$AM$22, MATCH($B84, FixtureTicker!$A$3:$A$22), PlayerForm!$X$5+6),
 TeamForm!$B$4:$B$23, TeamForm!$AB$4:$AB$23),
INDEX(FixtureTicker!$B$24:$AM$43, MATCH($B84, FixtureTicker!$A$24:$A$43), PlayerForm!$X$5+6)="BLANK",
0
),
_xlfn.IFS(
INDEX(FixtureTicker!$B$24:$AM$43, MATCH($B84, FixtureTicker!$A$24:$A$43), PlayerForm!$X$5+7)="H",
_xlfn.XLOOKUP($E84, PlayerForm!$D$3:$D$394, PlayerForm!$Q$3:$Q$394)*
_xlfn.XLOOKUP(
INDEX(FixtureTicker!$B$3:$AM$22, MATCH($B84, FixtureTicker!$A$3:$A$22), PlayerForm!$X$5+7),
 TeamForm!$B$4:$B$23, TeamForm!$AD$4:$AD$23),
INDEX(FixtureTicker!$B$24:$AM$43, MATCH($B84, FixtureTicker!$A$24:$A$43), PlayerForm!$X$5+7)="A",
_xlfn.XLOOKUP($E84, PlayerForm!$D$3:$D$394, PlayerForm!$R$3:$R$394)*
_xlfn.XLOOKUP(
INDEX(FixtureTicker!$B$3:$AM$22, MATCH($B84, FixtureTicker!$A$3:$A$22), PlayerForm!$X$5+7),
 TeamForm!$B$4:$B$23, TeamForm!$AB$4:$AB$23),
INDEX(FixtureTicker!$B$24:$AM$43, MATCH($B84, FixtureTicker!$A$24:$A$43), PlayerForm!$X$5+7)="BLANK",
0
)
),0)</f>
        <v>51.575654206784911</v>
      </c>
    </row>
    <row r="85" spans="1:10">
      <c r="A85" s="55">
        <v>292</v>
      </c>
      <c r="B85" s="55" t="str">
        <f>_xlfn.XLOOKUP($A85, PlayerData!$B$3:$B$394, PlayerData!C$3:C$394)</f>
        <v>EVE</v>
      </c>
      <c r="C85" s="55" t="str">
        <f>_xlfn.XLOOKUP($A85, PlayerData!$B$3:$B$394, PlayerData!D$3:D$394)</f>
        <v>D</v>
      </c>
      <c r="D85" s="55">
        <f>_xlfn.XLOOKUP($A85, PlayerData!$B:$B, PlayerData!F:F,,,-1)</f>
        <v>4.9000000000000004</v>
      </c>
      <c r="E85" s="31" t="str">
        <f>_xlfn.XLOOKUP($A85, PlayerData!$B$3:$B$394, PlayerData!E$3:E$394)</f>
        <v>Baines</v>
      </c>
      <c r="F85" s="164" cm="1">
        <f t="array" ref="F85">IFERROR(0.01*_xlfn.IFS(
INDEX(FixtureTicker!$B$24:$AM$43, MATCH($B85, FixtureTicker!$A$24:$A$43, 0), PlayerForm!$X$5)="H",
_xlfn.XLOOKUP($E85, PlayerForm!$D$3:$D$394, PlayerForm!$Q$3:$Q$394)*
_xlfn.XLOOKUP(
INDEX(FixtureTicker!$B$3:$AM$22, MATCH($B85, FixtureTicker!$A$3:$A$22,0), PlayerForm!$X$5),
 TeamForm!$B$4:$B$23, TeamForm!$AD$4:$AD$23),
INDEX(FixtureTicker!$B$24:$AM$43, MATCH($B85, FixtureTicker!$A$24:$A$43,0), PlayerForm!$X$5)="A",
_xlfn.XLOOKUP($E85, PlayerForm!$D$3:$D$394, PlayerForm!$R$3:$R$394)*
_xlfn.XLOOKUP(
INDEX(FixtureTicker!$B$3:$AM$22, MATCH($B85, FixtureTicker!$A$3:$A$22,0), PlayerForm!$X$5),
 TeamForm!$B$4:$B$23, TeamForm!$AB$4:$AB$23),
INDEX(FixtureTicker!$B$24:$AM$43, MATCH($B85, FixtureTicker!$A$24:$A$43,0), PlayerForm!$X$5)="BLANK",
0),0)</f>
        <v>0.57406226209337263</v>
      </c>
      <c r="G85" s="163" cm="1">
        <f t="array" ref="G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
),0)</f>
        <v>19.981070348346744</v>
      </c>
      <c r="H85" s="163" cm="1">
        <f t="array" ref="H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),
_xlfn.IFS(
INDEX(FixtureTicker!$B$24:$AM$43, MATCH($B85, FixtureTicker!$A$24:$A$43), PlayerForm!$X$5+2)="H",
_xlfn.XLOOKUP($E85, PlayerForm!$D$3:$D$394, PlayerForm!$Q$3:$Q$394)*
_xlfn.XLOOKUP(
INDEX(FixtureTicker!$B$3:$AM$22, MATCH($B85, FixtureTicker!$A$3:$A$22), PlayerForm!$X$5+2),
 TeamForm!$B$4:$B$23, TeamForm!$AD$4:$AD$23),
INDEX(FixtureTicker!$B$24:$AM$43, MATCH($B85, FixtureTicker!$A$24:$A$43), PlayerForm!$X$5+2)="A",
_xlfn.XLOOKUP($E85, PlayerForm!$D$3:$D$394, PlayerForm!$R$3:$R$394)*
_xlfn.XLOOKUP(
INDEX(FixtureTicker!$B$3:$AM$22, MATCH($B85, FixtureTicker!$A$3:$A$22), PlayerForm!$X$5+2),
 TeamForm!$B$4:$B$23, TeamForm!$AB$4:$AB$23),
INDEX(FixtureTicker!$B$24:$AM$43, MATCH($B85, FixtureTicker!$A$24:$A$43), PlayerForm!$X$5+2)="BLANK",
0
),
_xlfn.IFS(
INDEX(FixtureTicker!$B$24:$AM$43, MATCH($B85, FixtureTicker!$A$24:$A$43), PlayerForm!$X$5+3)="H",
_xlfn.XLOOKUP($E85, PlayerForm!$D$3:$D$394, PlayerForm!$Q$3:$Q$394)*
_xlfn.XLOOKUP(
INDEX(FixtureTicker!$B$3:$AM$22, MATCH($B85, FixtureTicker!$A$3:$A$22), PlayerForm!$X$5+3),
 TeamForm!$B$4:$B$23, TeamForm!$AD$4:$AD$23),
INDEX(FixtureTicker!$B$24:$AM$43, MATCH($B85, FixtureTicker!$A$24:$A$43), PlayerForm!$X$5+3)="A",
_xlfn.XLOOKUP($E85, PlayerForm!$D$3:$D$394, PlayerForm!$R$3:$R$394)*
_xlfn.XLOOKUP(
INDEX(FixtureTicker!$B$3:$AM$22, MATCH($B85, FixtureTicker!$A$3:$A$22), PlayerForm!$X$5+3),
 TeamForm!$B$4:$B$23, TeamForm!$AB$4:$AB$23),
INDEX(FixtureTicker!$B$24:$AM$43, MATCH($B85, FixtureTicker!$A$24:$A$43), PlayerForm!$X$5+3)="BLANK",
0
)
),0)</f>
        <v>29.700931200283065</v>
      </c>
      <c r="I85" s="163" cm="1">
        <f t="array" ref="I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),
_xlfn.IFS(
INDEX(FixtureTicker!$B$24:$AM$43, MATCH($B85, FixtureTicker!$A$24:$A$43), PlayerForm!$X$5+2)="H",
_xlfn.XLOOKUP($E85, PlayerForm!$D$3:$D$394, PlayerForm!$Q$3:$Q$394)*
_xlfn.XLOOKUP(
INDEX(FixtureTicker!$B$3:$AM$22, MATCH($B85, FixtureTicker!$A$3:$A$22), PlayerForm!$X$5+2),
 TeamForm!$B$4:$B$23, TeamForm!$AD$4:$AD$23),
INDEX(FixtureTicker!$B$24:$AM$43, MATCH($B85, FixtureTicker!$A$24:$A$43), PlayerForm!$X$5+2)="A",
_xlfn.XLOOKUP($E85, PlayerForm!$D$3:$D$394, PlayerForm!$R$3:$R$394)*
_xlfn.XLOOKUP(
INDEX(FixtureTicker!$B$3:$AM$22, MATCH($B85, FixtureTicker!$A$3:$A$22), PlayerForm!$X$5+2),
 TeamForm!$B$4:$B$23, TeamForm!$AB$4:$AB$23),
INDEX(FixtureTicker!$B$24:$AM$43, MATCH($B85, FixtureTicker!$A$24:$A$43), PlayerForm!$X$5+2)="BLANK",
0
),
_xlfn.IFS(
INDEX(FixtureTicker!$B$24:$AM$43, MATCH($B85, FixtureTicker!$A$24:$A$43), PlayerForm!$X$5+3)="H",
_xlfn.XLOOKUP($E85, PlayerForm!$D$3:$D$394, PlayerForm!$Q$3:$Q$394)*
_xlfn.XLOOKUP(
INDEX(FixtureTicker!$B$3:$AM$22, MATCH($B85, FixtureTicker!$A$3:$A$22), PlayerForm!$X$5+3),
 TeamForm!$B$4:$B$23, TeamForm!$AD$4:$AD$23),
INDEX(FixtureTicker!$B$24:$AM$43, MATCH($B85, FixtureTicker!$A$24:$A$43), PlayerForm!$X$5+3)="A",
_xlfn.XLOOKUP($E85, PlayerForm!$D$3:$D$394, PlayerForm!$R$3:$R$394)*
_xlfn.XLOOKUP(
INDEX(FixtureTicker!$B$3:$AM$22, MATCH($B85, FixtureTicker!$A$3:$A$22), PlayerForm!$X$5+3),
 TeamForm!$B$4:$B$23, TeamForm!$AB$4:$AB$23),
INDEX(FixtureTicker!$B$24:$AM$43, MATCH($B85, FixtureTicker!$A$24:$A$43), PlayerForm!$X$5+3)="BLANK",
0
),
_xlfn.IFS(
INDEX(FixtureTicker!$B$24:$AM$43, MATCH($B85, FixtureTicker!$A$24:$A$43), PlayerForm!$X$5+4)="H",
_xlfn.XLOOKUP($E85, PlayerForm!$D$3:$D$394, PlayerForm!$Q$3:$Q$394)*
_xlfn.XLOOKUP(
INDEX(FixtureTicker!$B$3:$AM$22, MATCH($B85, FixtureTicker!$A$3:$A$22), PlayerForm!$X$5+4),
 TeamForm!$B$4:$B$23, TeamForm!$AD$4:$AD$23),
INDEX(FixtureTicker!$B$24:$AM$43, MATCH($B85, FixtureTicker!$A$24:$A$43), PlayerForm!$X$5+4)="A",
_xlfn.XLOOKUP($E85, PlayerForm!$D$3:$D$394, PlayerForm!$R$3:$R$394)*
_xlfn.XLOOKUP(
INDEX(FixtureTicker!$B$3:$AM$22, MATCH($B85, FixtureTicker!$A$3:$A$22), PlayerForm!$X$5+4),
 TeamForm!$B$4:$B$23, TeamForm!$AB$4:$AB$23),
INDEX(FixtureTicker!$B$24:$AM$43, MATCH($B85, FixtureTicker!$A$24:$A$43), PlayerForm!$X$5+4)="BLANK",
0
),
_xlfn.IFS(
INDEX(FixtureTicker!$B$24:$AM$43, MATCH($B85, FixtureTicker!$A$24:$A$43), PlayerForm!$X$5+5)="H",
_xlfn.XLOOKUP($E85, PlayerForm!$D$3:$D$394, PlayerForm!$Q$3:$Q$394)*
_xlfn.XLOOKUP(
INDEX(FixtureTicker!$B$3:$AM$22, MATCH($B85, FixtureTicker!$A$3:$A$22), PlayerForm!$X$5+5),
 TeamForm!$B$4:$B$23, TeamForm!$AD$4:$AD$23),
INDEX(FixtureTicker!$B$24:$AM$43, MATCH($B85, FixtureTicker!$A$24:$A$43), PlayerForm!$X$5+5)="A",
_xlfn.XLOOKUP($E85, PlayerForm!$D$3:$D$394, PlayerForm!$R$3:$R$394)*
_xlfn.XLOOKUP(
INDEX(FixtureTicker!$B$3:$AM$22, MATCH($B85, FixtureTicker!$A$3:$A$22), PlayerForm!$X$5+5),
 TeamForm!$B$4:$B$23, TeamForm!$AB$4:$AB$23),
INDEX(FixtureTicker!$B$24:$AM$43, MATCH($B85, FixtureTicker!$A$24:$A$43), PlayerForm!$X$5+5)="BLANK",
0
)
),0)</f>
        <v>39.845430517886093</v>
      </c>
      <c r="J85" s="163" cm="1">
        <f t="array" ref="J85">IFERROR(0.01*SUM(
_xlfn.IFS(
INDEX(FixtureTicker!$B$24:$AM$43, MATCH($B85, FixtureTicker!$A$24:$A$43), PlayerForm!$X$5)="H",
_xlfn.XLOOKUP($E85, PlayerForm!$D$3:$D$394, PlayerForm!$Q$3:$Q$394)*
_xlfn.XLOOKUP(
INDEX(FixtureTicker!$B$3:$AM$22, MATCH($B85, FixtureTicker!$A$3:$A$22), PlayerForm!$X$5),
 TeamForm!$B$4:$B$23, TeamForm!$AD$4:$AD$23),
INDEX(FixtureTicker!$B$24:$AM$43, MATCH($B85, FixtureTicker!$A$24:$A$43), PlayerForm!$X$5)="A",
_xlfn.XLOOKUP($E85, PlayerForm!$D$3:$D$394, PlayerForm!$R$3:$R$394)*
_xlfn.XLOOKUP(
INDEX(FixtureTicker!$B$3:$AM$22, MATCH($B85, FixtureTicker!$A$3:$A$22), PlayerForm!$X$5),
 TeamForm!$B$4:$B$23, TeamForm!$AB$4:$AB$23),
INDEX(FixtureTicker!$B$24:$AM$43, MATCH($B85, FixtureTicker!$A$24:$A$43), PlayerForm!$X$5)="BLANK",
0
),
_xlfn.IFS(
INDEX(FixtureTicker!$B$24:$AM$43, MATCH($B85, FixtureTicker!$A$24:$A$43), PlayerForm!$X$5+1)="H",
_xlfn.XLOOKUP($E85, PlayerForm!$D$3:$D$394, PlayerForm!$Q$3:$Q$394)*
_xlfn.XLOOKUP(
INDEX(FixtureTicker!$B$3:$AM$22, MATCH($B85, FixtureTicker!$A$3:$A$22), PlayerForm!$X$5+1),
 TeamForm!$B$4:$B$23, TeamForm!$AD$4:$AD$23),
INDEX(FixtureTicker!$B$24:$AM$43, MATCH($B85, FixtureTicker!$A$24:$A$43), PlayerForm!$X$5+1)="A",
_xlfn.XLOOKUP($E85, PlayerForm!$D$3:$D$394, PlayerForm!$R$3:$R$394)*
_xlfn.XLOOKUP(
INDEX(FixtureTicker!$B$3:$AM$22, MATCH($B85, FixtureTicker!$A$3:$A$22), PlayerForm!$X$5+1),
 TeamForm!$B$4:$B$23, TeamForm!$AB$4:$AB$23),
INDEX(FixtureTicker!$B$24:$AM$43, MATCH($B85, FixtureTicker!$A$24:$A$43), PlayerForm!$X$5+1)="BLANK",
0
),
_xlfn.IFS(
INDEX(FixtureTicker!$B$24:$AM$43, MATCH($B85, FixtureTicker!$A$24:$A$43), PlayerForm!$X$5+2)="H",
_xlfn.XLOOKUP($E85, PlayerForm!$D$3:$D$394, PlayerForm!$Q$3:$Q$394)*
_xlfn.XLOOKUP(
INDEX(FixtureTicker!$B$3:$AM$22, MATCH($B85, FixtureTicker!$A$3:$A$22), PlayerForm!$X$5+2),
 TeamForm!$B$4:$B$23, TeamForm!$AD$4:$AD$23),
INDEX(FixtureTicker!$B$24:$AM$43, MATCH($B85, FixtureTicker!$A$24:$A$43), PlayerForm!$X$5+2)="A",
_xlfn.XLOOKUP($E85, PlayerForm!$D$3:$D$394, PlayerForm!$R$3:$R$394)*
_xlfn.XLOOKUP(
INDEX(FixtureTicker!$B$3:$AM$22, MATCH($B85, FixtureTicker!$A$3:$A$22), PlayerForm!$X$5+2),
 TeamForm!$B$4:$B$23, TeamForm!$AB$4:$AB$23),
INDEX(FixtureTicker!$B$24:$AM$43, MATCH($B85, FixtureTicker!$A$24:$A$43), PlayerForm!$X$5+2)="BLANK",
0
),
_xlfn.IFS(
INDEX(FixtureTicker!$B$24:$AM$43, MATCH($B85, FixtureTicker!$A$24:$A$43), PlayerForm!$X$5+3)="H",
_xlfn.XLOOKUP($E85, PlayerForm!$D$3:$D$394, PlayerForm!$Q$3:$Q$394)*
_xlfn.XLOOKUP(
INDEX(FixtureTicker!$B$3:$AM$22, MATCH($B85, FixtureTicker!$A$3:$A$22), PlayerForm!$X$5+3),
 TeamForm!$B$4:$B$23, TeamForm!$AD$4:$AD$23),
INDEX(FixtureTicker!$B$24:$AM$43, MATCH($B85, FixtureTicker!$A$24:$A$43), PlayerForm!$X$5+3)="A",
_xlfn.XLOOKUP($E85, PlayerForm!$D$3:$D$394, PlayerForm!$R$3:$R$394)*
_xlfn.XLOOKUP(
INDEX(FixtureTicker!$B$3:$AM$22, MATCH($B85, FixtureTicker!$A$3:$A$22), PlayerForm!$X$5+3),
 TeamForm!$B$4:$B$23, TeamForm!$AB$4:$AB$23),
INDEX(FixtureTicker!$B$24:$AM$43, MATCH($B85, FixtureTicker!$A$24:$A$43), PlayerForm!$X$5+3)="BLANK",
0
),
_xlfn.IFS(
INDEX(FixtureTicker!$B$24:$AM$43, MATCH($B85, FixtureTicker!$A$24:$A$43), PlayerForm!$X$5+4)="H",
_xlfn.XLOOKUP($E85, PlayerForm!$D$3:$D$394, PlayerForm!$Q$3:$Q$394)*
_xlfn.XLOOKUP(
INDEX(FixtureTicker!$B$3:$AM$22, MATCH($B85, FixtureTicker!$A$3:$A$22), PlayerForm!$X$5+4),
 TeamForm!$B$4:$B$23, TeamForm!$AD$4:$AD$23),
INDEX(FixtureTicker!$B$24:$AM$43, MATCH($B85, FixtureTicker!$A$24:$A$43), PlayerForm!$X$5+4)="A",
_xlfn.XLOOKUP($E85, PlayerForm!$D$3:$D$394, PlayerForm!$R$3:$R$394)*
_xlfn.XLOOKUP(
INDEX(FixtureTicker!$B$3:$AM$22, MATCH($B85, FixtureTicker!$A$3:$A$22), PlayerForm!$X$5+4),
 TeamForm!$B$4:$B$23, TeamForm!$AB$4:$AB$23),
INDEX(FixtureTicker!$B$24:$AM$43, MATCH($B85, FixtureTicker!$A$24:$A$43), PlayerForm!$X$5+4)="BLANK",
0
),
_xlfn.IFS(
INDEX(FixtureTicker!$B$24:$AM$43, MATCH($B85, FixtureTicker!$A$24:$A$43), PlayerForm!$X$5+5)="H",
_xlfn.XLOOKUP($E85, PlayerForm!$D$3:$D$394, PlayerForm!$Q$3:$Q$394)*
_xlfn.XLOOKUP(
INDEX(FixtureTicker!$B$3:$AM$22, MATCH($B85, FixtureTicker!$A$3:$A$22), PlayerForm!$X$5+5),
 TeamForm!$B$4:$B$23, TeamForm!$AD$4:$AD$23),
INDEX(FixtureTicker!$B$24:$AM$43, MATCH($B85, FixtureTicker!$A$24:$A$43), PlayerForm!$X$5+5)="A",
_xlfn.XLOOKUP($E85, PlayerForm!$D$3:$D$394, PlayerForm!$R$3:$R$394)*
_xlfn.XLOOKUP(
INDEX(FixtureTicker!$B$3:$AM$22, MATCH($B85, FixtureTicker!$A$3:$A$22), PlayerForm!$X$5+5),
 TeamForm!$B$4:$B$23, TeamForm!$AB$4:$AB$23),
INDEX(FixtureTicker!$B$24:$AM$43, MATCH($B85, FixtureTicker!$A$24:$A$43), PlayerForm!$X$5+5)="BLANK",
0
),
_xlfn.IFS(
INDEX(FixtureTicker!$B$24:$AM$43, MATCH($B85, FixtureTicker!$A$24:$A$43), PlayerForm!$X$5+6)="H",
_xlfn.XLOOKUP($E85, PlayerForm!$D$3:$D$394, PlayerForm!$Q$3:$Q$394)*
_xlfn.XLOOKUP(
INDEX(FixtureTicker!$B$3:$AM$22, MATCH($B85, FixtureTicker!$A$3:$A$22), PlayerForm!$X$5+6),
 TeamForm!$B$4:$B$23, TeamForm!$AD$4:$AD$23),
INDEX(FixtureTicker!$B$24:$AM$43, MATCH($B85, FixtureTicker!$A$24:$A$43), PlayerForm!$X$5+6)="A",
_xlfn.XLOOKUP($E85, PlayerForm!$D$3:$D$394, PlayerForm!$R$3:$R$394)*
_xlfn.XLOOKUP(
INDEX(FixtureTicker!$B$3:$AM$22, MATCH($B85, FixtureTicker!$A$3:$A$22), PlayerForm!$X$5+6),
 TeamForm!$B$4:$B$23, TeamForm!$AB$4:$AB$23),
INDEX(FixtureTicker!$B$24:$AM$43, MATCH($B85, FixtureTicker!$A$24:$A$43), PlayerForm!$X$5+6)="BLANK",
0
),
_xlfn.IFS(
INDEX(FixtureTicker!$B$24:$AM$43, MATCH($B85, FixtureTicker!$A$24:$A$43), PlayerForm!$X$5+7)="H",
_xlfn.XLOOKUP($E85, PlayerForm!$D$3:$D$394, PlayerForm!$Q$3:$Q$394)*
_xlfn.XLOOKUP(
INDEX(FixtureTicker!$B$3:$AM$22, MATCH($B85, FixtureTicker!$A$3:$A$22), PlayerForm!$X$5+7),
 TeamForm!$B$4:$B$23, TeamForm!$AD$4:$AD$23),
INDEX(FixtureTicker!$B$24:$AM$43, MATCH($B85, FixtureTicker!$A$24:$A$43), PlayerForm!$X$5+7)="A",
_xlfn.XLOOKUP($E85, PlayerForm!$D$3:$D$394, PlayerForm!$R$3:$R$394)*
_xlfn.XLOOKUP(
INDEX(FixtureTicker!$B$3:$AM$22, MATCH($B85, FixtureTicker!$A$3:$A$22), PlayerForm!$X$5+7),
 TeamForm!$B$4:$B$23, TeamForm!$AB$4:$AB$23),
INDEX(FixtureTicker!$B$24:$AM$43, MATCH($B85, FixtureTicker!$A$24:$A$43), PlayerForm!$X$5+7)="BLANK",
0
)
),0)</f>
        <v>47.250393804436889</v>
      </c>
    </row>
    <row r="86" spans="1:10">
      <c r="A86" s="55">
        <v>50</v>
      </c>
      <c r="B86" s="55" t="str">
        <f>_xlfn.XLOOKUP($A86, PlayerData!$B$3:$B$394, PlayerData!C$3:C$394)</f>
        <v>AVL</v>
      </c>
      <c r="C86" s="55" t="str">
        <f>_xlfn.XLOOKUP($A86, PlayerData!$B$3:$B$394, PlayerData!D$3:D$394)</f>
        <v>F</v>
      </c>
      <c r="D86" s="55">
        <f>_xlfn.XLOOKUP($A86, PlayerData!$B:$B, PlayerData!F:F,,,-1)</f>
        <v>4.5</v>
      </c>
      <c r="E86" s="31" t="str">
        <f>_xlfn.XLOOKUP($A86, PlayerData!$B$3:$B$394, PlayerData!E$3:E$394)</f>
        <v>Davis</v>
      </c>
      <c r="F86" s="164" cm="1">
        <f t="array" ref="F86">IFERROR(0.01*_xlfn.IFS(
INDEX(FixtureTicker!$B$24:$AM$43, MATCH($B86, FixtureTicker!$A$24:$A$43, 0), PlayerForm!$X$5)="H",
_xlfn.XLOOKUP($E86, PlayerForm!$D$3:$D$394, PlayerForm!$Q$3:$Q$394)*
_xlfn.XLOOKUP(
INDEX(FixtureTicker!$B$3:$AM$22, MATCH($B86, FixtureTicker!$A$3:$A$22,0), PlayerForm!$X$5),
 TeamForm!$B$4:$B$23, TeamForm!$AD$4:$AD$23),
INDEX(FixtureTicker!$B$24:$AM$43, MATCH($B86, FixtureTicker!$A$24:$A$43,0), PlayerForm!$X$5)="A",
_xlfn.XLOOKUP($E86, PlayerForm!$D$3:$D$394, PlayerForm!$R$3:$R$394)*
_xlfn.XLOOKUP(
INDEX(FixtureTicker!$B$3:$AM$22, MATCH($B86, FixtureTicker!$A$3:$A$22,0), PlayerForm!$X$5),
 TeamForm!$B$4:$B$23, TeamForm!$AB$4:$AB$23),
INDEX(FixtureTicker!$B$24:$AM$43, MATCH($B86, FixtureTicker!$A$24:$A$43,0), PlayerForm!$X$5)="BLANK",
0),0)</f>
        <v>0</v>
      </c>
      <c r="G86" s="163" cm="1">
        <f t="array" ref="G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
),0)</f>
        <v>13.263166901980924</v>
      </c>
      <c r="H86" s="163" cm="1">
        <f t="array" ref="H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),
_xlfn.IFS(
INDEX(FixtureTicker!$B$24:$AM$43, MATCH($B86, FixtureTicker!$A$24:$A$43), PlayerForm!$X$5+2)="H",
_xlfn.XLOOKUP($E86, PlayerForm!$D$3:$D$394, PlayerForm!$Q$3:$Q$394)*
_xlfn.XLOOKUP(
INDEX(FixtureTicker!$B$3:$AM$22, MATCH($B86, FixtureTicker!$A$3:$A$22), PlayerForm!$X$5+2),
 TeamForm!$B$4:$B$23, TeamForm!$AD$4:$AD$23),
INDEX(FixtureTicker!$B$24:$AM$43, MATCH($B86, FixtureTicker!$A$24:$A$43), PlayerForm!$X$5+2)="A",
_xlfn.XLOOKUP($E86, PlayerForm!$D$3:$D$394, PlayerForm!$R$3:$R$394)*
_xlfn.XLOOKUP(
INDEX(FixtureTicker!$B$3:$AM$22, MATCH($B86, FixtureTicker!$A$3:$A$22), PlayerForm!$X$5+2),
 TeamForm!$B$4:$B$23, TeamForm!$AB$4:$AB$23),
INDEX(FixtureTicker!$B$24:$AM$43, MATCH($B86, FixtureTicker!$A$24:$A$43), PlayerForm!$X$5+2)="BLANK",
0
),
_xlfn.IFS(
INDEX(FixtureTicker!$B$24:$AM$43, MATCH($B86, FixtureTicker!$A$24:$A$43), PlayerForm!$X$5+3)="H",
_xlfn.XLOOKUP($E86, PlayerForm!$D$3:$D$394, PlayerForm!$Q$3:$Q$394)*
_xlfn.XLOOKUP(
INDEX(FixtureTicker!$B$3:$AM$22, MATCH($B86, FixtureTicker!$A$3:$A$22), PlayerForm!$X$5+3),
 TeamForm!$B$4:$B$23, TeamForm!$AD$4:$AD$23),
INDEX(FixtureTicker!$B$24:$AM$43, MATCH($B86, FixtureTicker!$A$24:$A$43), PlayerForm!$X$5+3)="A",
_xlfn.XLOOKUP($E86, PlayerForm!$D$3:$D$394, PlayerForm!$R$3:$R$394)*
_xlfn.XLOOKUP(
INDEX(FixtureTicker!$B$3:$AM$22, MATCH($B86, FixtureTicker!$A$3:$A$22), PlayerForm!$X$5+3),
 TeamForm!$B$4:$B$23, TeamForm!$AB$4:$AB$23),
INDEX(FixtureTicker!$B$24:$AM$43, MATCH($B86, FixtureTicker!$A$24:$A$43), PlayerForm!$X$5+3)="BLANK",
0
)
),0)</f>
        <v>22.271705597208214</v>
      </c>
      <c r="I86" s="163" cm="1">
        <f t="array" ref="I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),
_xlfn.IFS(
INDEX(FixtureTicker!$B$24:$AM$43, MATCH($B86, FixtureTicker!$A$24:$A$43), PlayerForm!$X$5+2)="H",
_xlfn.XLOOKUP($E86, PlayerForm!$D$3:$D$394, PlayerForm!$Q$3:$Q$394)*
_xlfn.XLOOKUP(
INDEX(FixtureTicker!$B$3:$AM$22, MATCH($B86, FixtureTicker!$A$3:$A$22), PlayerForm!$X$5+2),
 TeamForm!$B$4:$B$23, TeamForm!$AD$4:$AD$23),
INDEX(FixtureTicker!$B$24:$AM$43, MATCH($B86, FixtureTicker!$A$24:$A$43), PlayerForm!$X$5+2)="A",
_xlfn.XLOOKUP($E86, PlayerForm!$D$3:$D$394, PlayerForm!$R$3:$R$394)*
_xlfn.XLOOKUP(
INDEX(FixtureTicker!$B$3:$AM$22, MATCH($B86, FixtureTicker!$A$3:$A$22), PlayerForm!$X$5+2),
 TeamForm!$B$4:$B$23, TeamForm!$AB$4:$AB$23),
INDEX(FixtureTicker!$B$24:$AM$43, MATCH($B86, FixtureTicker!$A$24:$A$43), PlayerForm!$X$5+2)="BLANK",
0
),
_xlfn.IFS(
INDEX(FixtureTicker!$B$24:$AM$43, MATCH($B86, FixtureTicker!$A$24:$A$43), PlayerForm!$X$5+3)="H",
_xlfn.XLOOKUP($E86, PlayerForm!$D$3:$D$394, PlayerForm!$Q$3:$Q$394)*
_xlfn.XLOOKUP(
INDEX(FixtureTicker!$B$3:$AM$22, MATCH($B86, FixtureTicker!$A$3:$A$22), PlayerForm!$X$5+3),
 TeamForm!$B$4:$B$23, TeamForm!$AD$4:$AD$23),
INDEX(FixtureTicker!$B$24:$AM$43, MATCH($B86, FixtureTicker!$A$24:$A$43), PlayerForm!$X$5+3)="A",
_xlfn.XLOOKUP($E86, PlayerForm!$D$3:$D$394, PlayerForm!$R$3:$R$394)*
_xlfn.XLOOKUP(
INDEX(FixtureTicker!$B$3:$AM$22, MATCH($B86, FixtureTicker!$A$3:$A$22), PlayerForm!$X$5+3),
 TeamForm!$B$4:$B$23, TeamForm!$AB$4:$AB$23),
INDEX(FixtureTicker!$B$24:$AM$43, MATCH($B86, FixtureTicker!$A$24:$A$43), PlayerForm!$X$5+3)="BLANK",
0
),
_xlfn.IFS(
INDEX(FixtureTicker!$B$24:$AM$43, MATCH($B86, FixtureTicker!$A$24:$A$43), PlayerForm!$X$5+4)="H",
_xlfn.XLOOKUP($E86, PlayerForm!$D$3:$D$394, PlayerForm!$Q$3:$Q$394)*
_xlfn.XLOOKUP(
INDEX(FixtureTicker!$B$3:$AM$22, MATCH($B86, FixtureTicker!$A$3:$A$22), PlayerForm!$X$5+4),
 TeamForm!$B$4:$B$23, TeamForm!$AD$4:$AD$23),
INDEX(FixtureTicker!$B$24:$AM$43, MATCH($B86, FixtureTicker!$A$24:$A$43), PlayerForm!$X$5+4)="A",
_xlfn.XLOOKUP($E86, PlayerForm!$D$3:$D$394, PlayerForm!$R$3:$R$394)*
_xlfn.XLOOKUP(
INDEX(FixtureTicker!$B$3:$AM$22, MATCH($B86, FixtureTicker!$A$3:$A$22), PlayerForm!$X$5+4),
 TeamForm!$B$4:$B$23, TeamForm!$AB$4:$AB$23),
INDEX(FixtureTicker!$B$24:$AM$43, MATCH($B86, FixtureTicker!$A$24:$A$43), PlayerForm!$X$5+4)="BLANK",
0
),
_xlfn.IFS(
INDEX(FixtureTicker!$B$24:$AM$43, MATCH($B86, FixtureTicker!$A$24:$A$43), PlayerForm!$X$5+5)="H",
_xlfn.XLOOKUP($E86, PlayerForm!$D$3:$D$394, PlayerForm!$Q$3:$Q$394)*
_xlfn.XLOOKUP(
INDEX(FixtureTicker!$B$3:$AM$22, MATCH($B86, FixtureTicker!$A$3:$A$22), PlayerForm!$X$5+5),
 TeamForm!$B$4:$B$23, TeamForm!$AD$4:$AD$23),
INDEX(FixtureTicker!$B$24:$AM$43, MATCH($B86, FixtureTicker!$A$24:$A$43), PlayerForm!$X$5+5)="A",
_xlfn.XLOOKUP($E86, PlayerForm!$D$3:$D$394, PlayerForm!$R$3:$R$394)*
_xlfn.XLOOKUP(
INDEX(FixtureTicker!$B$3:$AM$22, MATCH($B86, FixtureTicker!$A$3:$A$22), PlayerForm!$X$5+5),
 TeamForm!$B$4:$B$23, TeamForm!$AB$4:$AB$23),
INDEX(FixtureTicker!$B$24:$AM$43, MATCH($B86, FixtureTicker!$A$24:$A$43), PlayerForm!$X$5+5)="BLANK",
0
)
),0)</f>
        <v>39.135726416987012</v>
      </c>
      <c r="J86" s="163" cm="1">
        <f t="array" ref="J86">IFERROR(0.01*SUM(
_xlfn.IFS(
INDEX(FixtureTicker!$B$24:$AM$43, MATCH($B86, FixtureTicker!$A$24:$A$43), PlayerForm!$X$5)="H",
_xlfn.XLOOKUP($E86, PlayerForm!$D$3:$D$394, PlayerForm!$Q$3:$Q$394)*
_xlfn.XLOOKUP(
INDEX(FixtureTicker!$B$3:$AM$22, MATCH($B86, FixtureTicker!$A$3:$A$22), PlayerForm!$X$5),
 TeamForm!$B$4:$B$23, TeamForm!$AD$4:$AD$23),
INDEX(FixtureTicker!$B$24:$AM$43, MATCH($B86, FixtureTicker!$A$24:$A$43), PlayerForm!$X$5)="A",
_xlfn.XLOOKUP($E86, PlayerForm!$D$3:$D$394, PlayerForm!$R$3:$R$394)*
_xlfn.XLOOKUP(
INDEX(FixtureTicker!$B$3:$AM$22, MATCH($B86, FixtureTicker!$A$3:$A$22), PlayerForm!$X$5),
 TeamForm!$B$4:$B$23, TeamForm!$AB$4:$AB$23),
INDEX(FixtureTicker!$B$24:$AM$43, MATCH($B86, FixtureTicker!$A$24:$A$43), PlayerForm!$X$5)="BLANK",
0
),
_xlfn.IFS(
INDEX(FixtureTicker!$B$24:$AM$43, MATCH($B86, FixtureTicker!$A$24:$A$43), PlayerForm!$X$5+1)="H",
_xlfn.XLOOKUP($E86, PlayerForm!$D$3:$D$394, PlayerForm!$Q$3:$Q$394)*
_xlfn.XLOOKUP(
INDEX(FixtureTicker!$B$3:$AM$22, MATCH($B86, FixtureTicker!$A$3:$A$22), PlayerForm!$X$5+1),
 TeamForm!$B$4:$B$23, TeamForm!$AD$4:$AD$23),
INDEX(FixtureTicker!$B$24:$AM$43, MATCH($B86, FixtureTicker!$A$24:$A$43), PlayerForm!$X$5+1)="A",
_xlfn.XLOOKUP($E86, PlayerForm!$D$3:$D$394, PlayerForm!$R$3:$R$394)*
_xlfn.XLOOKUP(
INDEX(FixtureTicker!$B$3:$AM$22, MATCH($B86, FixtureTicker!$A$3:$A$22), PlayerForm!$X$5+1),
 TeamForm!$B$4:$B$23, TeamForm!$AB$4:$AB$23),
INDEX(FixtureTicker!$B$24:$AM$43, MATCH($B86, FixtureTicker!$A$24:$A$43), PlayerForm!$X$5+1)="BLANK",
0
),
_xlfn.IFS(
INDEX(FixtureTicker!$B$24:$AM$43, MATCH($B86, FixtureTicker!$A$24:$A$43), PlayerForm!$X$5+2)="H",
_xlfn.XLOOKUP($E86, PlayerForm!$D$3:$D$394, PlayerForm!$Q$3:$Q$394)*
_xlfn.XLOOKUP(
INDEX(FixtureTicker!$B$3:$AM$22, MATCH($B86, FixtureTicker!$A$3:$A$22), PlayerForm!$X$5+2),
 TeamForm!$B$4:$B$23, TeamForm!$AD$4:$AD$23),
INDEX(FixtureTicker!$B$24:$AM$43, MATCH($B86, FixtureTicker!$A$24:$A$43), PlayerForm!$X$5+2)="A",
_xlfn.XLOOKUP($E86, PlayerForm!$D$3:$D$394, PlayerForm!$R$3:$R$394)*
_xlfn.XLOOKUP(
INDEX(FixtureTicker!$B$3:$AM$22, MATCH($B86, FixtureTicker!$A$3:$A$22), PlayerForm!$X$5+2),
 TeamForm!$B$4:$B$23, TeamForm!$AB$4:$AB$23),
INDEX(FixtureTicker!$B$24:$AM$43, MATCH($B86, FixtureTicker!$A$24:$A$43), PlayerForm!$X$5+2)="BLANK",
0
),
_xlfn.IFS(
INDEX(FixtureTicker!$B$24:$AM$43, MATCH($B86, FixtureTicker!$A$24:$A$43), PlayerForm!$X$5+3)="H",
_xlfn.XLOOKUP($E86, PlayerForm!$D$3:$D$394, PlayerForm!$Q$3:$Q$394)*
_xlfn.XLOOKUP(
INDEX(FixtureTicker!$B$3:$AM$22, MATCH($B86, FixtureTicker!$A$3:$A$22), PlayerForm!$X$5+3),
 TeamForm!$B$4:$B$23, TeamForm!$AD$4:$AD$23),
INDEX(FixtureTicker!$B$24:$AM$43, MATCH($B86, FixtureTicker!$A$24:$A$43), PlayerForm!$X$5+3)="A",
_xlfn.XLOOKUP($E86, PlayerForm!$D$3:$D$394, PlayerForm!$R$3:$R$394)*
_xlfn.XLOOKUP(
INDEX(FixtureTicker!$B$3:$AM$22, MATCH($B86, FixtureTicker!$A$3:$A$22), PlayerForm!$X$5+3),
 TeamForm!$B$4:$B$23, TeamForm!$AB$4:$AB$23),
INDEX(FixtureTicker!$B$24:$AM$43, MATCH($B86, FixtureTicker!$A$24:$A$43), PlayerForm!$X$5+3)="BLANK",
0
),
_xlfn.IFS(
INDEX(FixtureTicker!$B$24:$AM$43, MATCH($B86, FixtureTicker!$A$24:$A$43), PlayerForm!$X$5+4)="H",
_xlfn.XLOOKUP($E86, PlayerForm!$D$3:$D$394, PlayerForm!$Q$3:$Q$394)*
_xlfn.XLOOKUP(
INDEX(FixtureTicker!$B$3:$AM$22, MATCH($B86, FixtureTicker!$A$3:$A$22), PlayerForm!$X$5+4),
 TeamForm!$B$4:$B$23, TeamForm!$AD$4:$AD$23),
INDEX(FixtureTicker!$B$24:$AM$43, MATCH($B86, FixtureTicker!$A$24:$A$43), PlayerForm!$X$5+4)="A",
_xlfn.XLOOKUP($E86, PlayerForm!$D$3:$D$394, PlayerForm!$R$3:$R$394)*
_xlfn.XLOOKUP(
INDEX(FixtureTicker!$B$3:$AM$22, MATCH($B86, FixtureTicker!$A$3:$A$22), PlayerForm!$X$5+4),
 TeamForm!$B$4:$B$23, TeamForm!$AB$4:$AB$23),
INDEX(FixtureTicker!$B$24:$AM$43, MATCH($B86, FixtureTicker!$A$24:$A$43), PlayerForm!$X$5+4)="BLANK",
0
),
_xlfn.IFS(
INDEX(FixtureTicker!$B$24:$AM$43, MATCH($B86, FixtureTicker!$A$24:$A$43), PlayerForm!$X$5+5)="H",
_xlfn.XLOOKUP($E86, PlayerForm!$D$3:$D$394, PlayerForm!$Q$3:$Q$394)*
_xlfn.XLOOKUP(
INDEX(FixtureTicker!$B$3:$AM$22, MATCH($B86, FixtureTicker!$A$3:$A$22), PlayerForm!$X$5+5),
 TeamForm!$B$4:$B$23, TeamForm!$AD$4:$AD$23),
INDEX(FixtureTicker!$B$24:$AM$43, MATCH($B86, FixtureTicker!$A$24:$A$43), PlayerForm!$X$5+5)="A",
_xlfn.XLOOKUP($E86, PlayerForm!$D$3:$D$394, PlayerForm!$R$3:$R$394)*
_xlfn.XLOOKUP(
INDEX(FixtureTicker!$B$3:$AM$22, MATCH($B86, FixtureTicker!$A$3:$A$22), PlayerForm!$X$5+5),
 TeamForm!$B$4:$B$23, TeamForm!$AB$4:$AB$23),
INDEX(FixtureTicker!$B$24:$AM$43, MATCH($B86, FixtureTicker!$A$24:$A$43), PlayerForm!$X$5+5)="BLANK",
0
),
_xlfn.IFS(
INDEX(FixtureTicker!$B$24:$AM$43, MATCH($B86, FixtureTicker!$A$24:$A$43), PlayerForm!$X$5+6)="H",
_xlfn.XLOOKUP($E86, PlayerForm!$D$3:$D$394, PlayerForm!$Q$3:$Q$394)*
_xlfn.XLOOKUP(
INDEX(FixtureTicker!$B$3:$AM$22, MATCH($B86, FixtureTicker!$A$3:$A$22), PlayerForm!$X$5+6),
 TeamForm!$B$4:$B$23, TeamForm!$AD$4:$AD$23),
INDEX(FixtureTicker!$B$24:$AM$43, MATCH($B86, FixtureTicker!$A$24:$A$43), PlayerForm!$X$5+6)="A",
_xlfn.XLOOKUP($E86, PlayerForm!$D$3:$D$394, PlayerForm!$R$3:$R$394)*
_xlfn.XLOOKUP(
INDEX(FixtureTicker!$B$3:$AM$22, MATCH($B86, FixtureTicker!$A$3:$A$22), PlayerForm!$X$5+6),
 TeamForm!$B$4:$B$23, TeamForm!$AB$4:$AB$23),
INDEX(FixtureTicker!$B$24:$AM$43, MATCH($B86, FixtureTicker!$A$24:$A$43), PlayerForm!$X$5+6)="BLANK",
0
),
_xlfn.IFS(
INDEX(FixtureTicker!$B$24:$AM$43, MATCH($B86, FixtureTicker!$A$24:$A$43), PlayerForm!$X$5+7)="H",
_xlfn.XLOOKUP($E86, PlayerForm!$D$3:$D$394, PlayerForm!$Q$3:$Q$394)*
_xlfn.XLOOKUP(
INDEX(FixtureTicker!$B$3:$AM$22, MATCH($B86, FixtureTicker!$A$3:$A$22), PlayerForm!$X$5+7),
 TeamForm!$B$4:$B$23, TeamForm!$AD$4:$AD$23),
INDEX(FixtureTicker!$B$24:$AM$43, MATCH($B86, FixtureTicker!$A$24:$A$43), PlayerForm!$X$5+7)="A",
_xlfn.XLOOKUP($E86, PlayerForm!$D$3:$D$394, PlayerForm!$R$3:$R$394)*
_xlfn.XLOOKUP(
INDEX(FixtureTicker!$B$3:$AM$22, MATCH($B86, FixtureTicker!$A$3:$A$22), PlayerForm!$X$5+7),
 TeamForm!$B$4:$B$23, TeamForm!$AB$4:$AB$23),
INDEX(FixtureTicker!$B$24:$AM$43, MATCH($B86, FixtureTicker!$A$24:$A$43), PlayerForm!$X$5+7)="BLANK",
0
)
),0)</f>
        <v>46.873743367913441</v>
      </c>
    </row>
    <row r="87" spans="1:10">
      <c r="A87" s="55">
        <v>257</v>
      </c>
      <c r="B87" s="55" t="str">
        <f>_xlfn.XLOOKUP($A87, PlayerData!$B$3:$B$394, PlayerData!C$3:C$394)</f>
        <v>BHA</v>
      </c>
      <c r="C87" s="55" t="str">
        <f>_xlfn.XLOOKUP($A87, PlayerData!$B$3:$B$394, PlayerData!D$3:D$394)</f>
        <v>D</v>
      </c>
      <c r="D87" s="55">
        <f>_xlfn.XLOOKUP($A87, PlayerData!$B:$B, PlayerData!F:F,,,-1)</f>
        <v>5</v>
      </c>
      <c r="E87" s="31" t="str">
        <f>_xlfn.XLOOKUP($A87, PlayerData!$B$3:$B$394, PlayerData!E$3:E$394)</f>
        <v>Dunk</v>
      </c>
      <c r="F87" s="164" cm="1">
        <f t="array" ref="F87">IFERROR(0.01*_xlfn.IFS(
INDEX(FixtureTicker!$B$24:$AM$43, MATCH($B87, FixtureTicker!$A$24:$A$43, 0), PlayerForm!$X$5)="H",
_xlfn.XLOOKUP($E87, PlayerForm!$D$3:$D$394, PlayerForm!$Q$3:$Q$394)*
_xlfn.XLOOKUP(
INDEX(FixtureTicker!$B$3:$AM$22, MATCH($B87, FixtureTicker!$A$3:$A$22,0), PlayerForm!$X$5),
 TeamForm!$B$4:$B$23, TeamForm!$AD$4:$AD$23),
INDEX(FixtureTicker!$B$24:$AM$43, MATCH($B87, FixtureTicker!$A$24:$A$43,0), PlayerForm!$X$5)="A",
_xlfn.XLOOKUP($E87, PlayerForm!$D$3:$D$394, PlayerForm!$R$3:$R$394)*
_xlfn.XLOOKUP(
INDEX(FixtureTicker!$B$3:$AM$22, MATCH($B87, FixtureTicker!$A$3:$A$22,0), PlayerForm!$X$5),
 TeamForm!$B$4:$B$23, TeamForm!$AB$4:$AB$23),
INDEX(FixtureTicker!$B$24:$AM$43, MATCH($B87, FixtureTicker!$A$24:$A$43,0), PlayerForm!$X$5)="BLANK",
0),0)</f>
        <v>6.220896557071252</v>
      </c>
      <c r="G87" s="163" cm="1">
        <f t="array" ref="G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
),0)</f>
        <v>14.864822572500199</v>
      </c>
      <c r="H87" s="163" cm="1">
        <f t="array" ref="H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),
_xlfn.IFS(
INDEX(FixtureTicker!$B$24:$AM$43, MATCH($B87, FixtureTicker!$A$24:$A$43), PlayerForm!$X$5+2)="H",
_xlfn.XLOOKUP($E87, PlayerForm!$D$3:$D$394, PlayerForm!$Q$3:$Q$394)*
_xlfn.XLOOKUP(
INDEX(FixtureTicker!$B$3:$AM$22, MATCH($B87, FixtureTicker!$A$3:$A$22), PlayerForm!$X$5+2),
 TeamForm!$B$4:$B$23, TeamForm!$AD$4:$AD$23),
INDEX(FixtureTicker!$B$24:$AM$43, MATCH($B87, FixtureTicker!$A$24:$A$43), PlayerForm!$X$5+2)="A",
_xlfn.XLOOKUP($E87, PlayerForm!$D$3:$D$394, PlayerForm!$R$3:$R$394)*
_xlfn.XLOOKUP(
INDEX(FixtureTicker!$B$3:$AM$22, MATCH($B87, FixtureTicker!$A$3:$A$22), PlayerForm!$X$5+2),
 TeamForm!$B$4:$B$23, TeamForm!$AB$4:$AB$23),
INDEX(FixtureTicker!$B$24:$AM$43, MATCH($B87, FixtureTicker!$A$24:$A$43), PlayerForm!$X$5+2)="BLANK",
0
),
_xlfn.IFS(
INDEX(FixtureTicker!$B$24:$AM$43, MATCH($B87, FixtureTicker!$A$24:$A$43), PlayerForm!$X$5+3)="H",
_xlfn.XLOOKUP($E87, PlayerForm!$D$3:$D$394, PlayerForm!$Q$3:$Q$394)*
_xlfn.XLOOKUP(
INDEX(FixtureTicker!$B$3:$AM$22, MATCH($B87, FixtureTicker!$A$3:$A$22), PlayerForm!$X$5+3),
 TeamForm!$B$4:$B$23, TeamForm!$AD$4:$AD$23),
INDEX(FixtureTicker!$B$24:$AM$43, MATCH($B87, FixtureTicker!$A$24:$A$43), PlayerForm!$X$5+3)="A",
_xlfn.XLOOKUP($E87, PlayerForm!$D$3:$D$394, PlayerForm!$R$3:$R$394)*
_xlfn.XLOOKUP(
INDEX(FixtureTicker!$B$3:$AM$22, MATCH($B87, FixtureTicker!$A$3:$A$22), PlayerForm!$X$5+3),
 TeamForm!$B$4:$B$23, TeamForm!$AB$4:$AB$23),
INDEX(FixtureTicker!$B$24:$AM$43, MATCH($B87, FixtureTicker!$A$24:$A$43), PlayerForm!$X$5+3)="BLANK",
0
)
),0)</f>
        <v>24.44432442296452</v>
      </c>
      <c r="I87" s="163" cm="1">
        <f t="array" ref="I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),
_xlfn.IFS(
INDEX(FixtureTicker!$B$24:$AM$43, MATCH($B87, FixtureTicker!$A$24:$A$43), PlayerForm!$X$5+2)="H",
_xlfn.XLOOKUP($E87, PlayerForm!$D$3:$D$394, PlayerForm!$Q$3:$Q$394)*
_xlfn.XLOOKUP(
INDEX(FixtureTicker!$B$3:$AM$22, MATCH($B87, FixtureTicker!$A$3:$A$22), PlayerForm!$X$5+2),
 TeamForm!$B$4:$B$23, TeamForm!$AD$4:$AD$23),
INDEX(FixtureTicker!$B$24:$AM$43, MATCH($B87, FixtureTicker!$A$24:$A$43), PlayerForm!$X$5+2)="A",
_xlfn.XLOOKUP($E87, PlayerForm!$D$3:$D$394, PlayerForm!$R$3:$R$394)*
_xlfn.XLOOKUP(
INDEX(FixtureTicker!$B$3:$AM$22, MATCH($B87, FixtureTicker!$A$3:$A$22), PlayerForm!$X$5+2),
 TeamForm!$B$4:$B$23, TeamForm!$AB$4:$AB$23),
INDEX(FixtureTicker!$B$24:$AM$43, MATCH($B87, FixtureTicker!$A$24:$A$43), PlayerForm!$X$5+2)="BLANK",
0
),
_xlfn.IFS(
INDEX(FixtureTicker!$B$24:$AM$43, MATCH($B87, FixtureTicker!$A$24:$A$43), PlayerForm!$X$5+3)="H",
_xlfn.XLOOKUP($E87, PlayerForm!$D$3:$D$394, PlayerForm!$Q$3:$Q$394)*
_xlfn.XLOOKUP(
INDEX(FixtureTicker!$B$3:$AM$22, MATCH($B87, FixtureTicker!$A$3:$A$22), PlayerForm!$X$5+3),
 TeamForm!$B$4:$B$23, TeamForm!$AD$4:$AD$23),
INDEX(FixtureTicker!$B$24:$AM$43, MATCH($B87, FixtureTicker!$A$24:$A$43), PlayerForm!$X$5+3)="A",
_xlfn.XLOOKUP($E87, PlayerForm!$D$3:$D$394, PlayerForm!$R$3:$R$394)*
_xlfn.XLOOKUP(
INDEX(FixtureTicker!$B$3:$AM$22, MATCH($B87, FixtureTicker!$A$3:$A$22), PlayerForm!$X$5+3),
 TeamForm!$B$4:$B$23, TeamForm!$AB$4:$AB$23),
INDEX(FixtureTicker!$B$24:$AM$43, MATCH($B87, FixtureTicker!$A$24:$A$43), PlayerForm!$X$5+3)="BLANK",
0
),
_xlfn.IFS(
INDEX(FixtureTicker!$B$24:$AM$43, MATCH($B87, FixtureTicker!$A$24:$A$43), PlayerForm!$X$5+4)="H",
_xlfn.XLOOKUP($E87, PlayerForm!$D$3:$D$394, PlayerForm!$Q$3:$Q$394)*
_xlfn.XLOOKUP(
INDEX(FixtureTicker!$B$3:$AM$22, MATCH($B87, FixtureTicker!$A$3:$A$22), PlayerForm!$X$5+4),
 TeamForm!$B$4:$B$23, TeamForm!$AD$4:$AD$23),
INDEX(FixtureTicker!$B$24:$AM$43, MATCH($B87, FixtureTicker!$A$24:$A$43), PlayerForm!$X$5+4)="A",
_xlfn.XLOOKUP($E87, PlayerForm!$D$3:$D$394, PlayerForm!$R$3:$R$394)*
_xlfn.XLOOKUP(
INDEX(FixtureTicker!$B$3:$AM$22, MATCH($B87, FixtureTicker!$A$3:$A$22), PlayerForm!$X$5+4),
 TeamForm!$B$4:$B$23, TeamForm!$AB$4:$AB$23),
INDEX(FixtureTicker!$B$24:$AM$43, MATCH($B87, FixtureTicker!$A$24:$A$43), PlayerForm!$X$5+4)="BLANK",
0
),
_xlfn.IFS(
INDEX(FixtureTicker!$B$24:$AM$43, MATCH($B87, FixtureTicker!$A$24:$A$43), PlayerForm!$X$5+5)="H",
_xlfn.XLOOKUP($E87, PlayerForm!$D$3:$D$394, PlayerForm!$Q$3:$Q$394)*
_xlfn.XLOOKUP(
INDEX(FixtureTicker!$B$3:$AM$22, MATCH($B87, FixtureTicker!$A$3:$A$22), PlayerForm!$X$5+5),
 TeamForm!$B$4:$B$23, TeamForm!$AD$4:$AD$23),
INDEX(FixtureTicker!$B$24:$AM$43, MATCH($B87, FixtureTicker!$A$24:$A$43), PlayerForm!$X$5+5)="A",
_xlfn.XLOOKUP($E87, PlayerForm!$D$3:$D$394, PlayerForm!$R$3:$R$394)*
_xlfn.XLOOKUP(
INDEX(FixtureTicker!$B$3:$AM$22, MATCH($B87, FixtureTicker!$A$3:$A$22), PlayerForm!$X$5+5),
 TeamForm!$B$4:$B$23, TeamForm!$AB$4:$AB$23),
INDEX(FixtureTicker!$B$24:$AM$43, MATCH($B87, FixtureTicker!$A$24:$A$43), PlayerForm!$X$5+5)="BLANK",
0
)
),0)</f>
        <v>38.909733227995964</v>
      </c>
      <c r="J87" s="163" cm="1">
        <f t="array" ref="J87">IFERROR(0.01*SUM(
_xlfn.IFS(
INDEX(FixtureTicker!$B$24:$AM$43, MATCH($B87, FixtureTicker!$A$24:$A$43), PlayerForm!$X$5)="H",
_xlfn.XLOOKUP($E87, PlayerForm!$D$3:$D$394, PlayerForm!$Q$3:$Q$394)*
_xlfn.XLOOKUP(
INDEX(FixtureTicker!$B$3:$AM$22, MATCH($B87, FixtureTicker!$A$3:$A$22), PlayerForm!$X$5),
 TeamForm!$B$4:$B$23, TeamForm!$AD$4:$AD$23),
INDEX(FixtureTicker!$B$24:$AM$43, MATCH($B87, FixtureTicker!$A$24:$A$43), PlayerForm!$X$5)="A",
_xlfn.XLOOKUP($E87, PlayerForm!$D$3:$D$394, PlayerForm!$R$3:$R$394)*
_xlfn.XLOOKUP(
INDEX(FixtureTicker!$B$3:$AM$22, MATCH($B87, FixtureTicker!$A$3:$A$22), PlayerForm!$X$5),
 TeamForm!$B$4:$B$23, TeamForm!$AB$4:$AB$23),
INDEX(FixtureTicker!$B$24:$AM$43, MATCH($B87, FixtureTicker!$A$24:$A$43), PlayerForm!$X$5)="BLANK",
0
),
_xlfn.IFS(
INDEX(FixtureTicker!$B$24:$AM$43, MATCH($B87, FixtureTicker!$A$24:$A$43), PlayerForm!$X$5+1)="H",
_xlfn.XLOOKUP($E87, PlayerForm!$D$3:$D$394, PlayerForm!$Q$3:$Q$394)*
_xlfn.XLOOKUP(
INDEX(FixtureTicker!$B$3:$AM$22, MATCH($B87, FixtureTicker!$A$3:$A$22), PlayerForm!$X$5+1),
 TeamForm!$B$4:$B$23, TeamForm!$AD$4:$AD$23),
INDEX(FixtureTicker!$B$24:$AM$43, MATCH($B87, FixtureTicker!$A$24:$A$43), PlayerForm!$X$5+1)="A",
_xlfn.XLOOKUP($E87, PlayerForm!$D$3:$D$394, PlayerForm!$R$3:$R$394)*
_xlfn.XLOOKUP(
INDEX(FixtureTicker!$B$3:$AM$22, MATCH($B87, FixtureTicker!$A$3:$A$22), PlayerForm!$X$5+1),
 TeamForm!$B$4:$B$23, TeamForm!$AB$4:$AB$23),
INDEX(FixtureTicker!$B$24:$AM$43, MATCH($B87, FixtureTicker!$A$24:$A$43), PlayerForm!$X$5+1)="BLANK",
0
),
_xlfn.IFS(
INDEX(FixtureTicker!$B$24:$AM$43, MATCH($B87, FixtureTicker!$A$24:$A$43), PlayerForm!$X$5+2)="H",
_xlfn.XLOOKUP($E87, PlayerForm!$D$3:$D$394, PlayerForm!$Q$3:$Q$394)*
_xlfn.XLOOKUP(
INDEX(FixtureTicker!$B$3:$AM$22, MATCH($B87, FixtureTicker!$A$3:$A$22), PlayerForm!$X$5+2),
 TeamForm!$B$4:$B$23, TeamForm!$AD$4:$AD$23),
INDEX(FixtureTicker!$B$24:$AM$43, MATCH($B87, FixtureTicker!$A$24:$A$43), PlayerForm!$X$5+2)="A",
_xlfn.XLOOKUP($E87, PlayerForm!$D$3:$D$394, PlayerForm!$R$3:$R$394)*
_xlfn.XLOOKUP(
INDEX(FixtureTicker!$B$3:$AM$22, MATCH($B87, FixtureTicker!$A$3:$A$22), PlayerForm!$X$5+2),
 TeamForm!$B$4:$B$23, TeamForm!$AB$4:$AB$23),
INDEX(FixtureTicker!$B$24:$AM$43, MATCH($B87, FixtureTicker!$A$24:$A$43), PlayerForm!$X$5+2)="BLANK",
0
),
_xlfn.IFS(
INDEX(FixtureTicker!$B$24:$AM$43, MATCH($B87, FixtureTicker!$A$24:$A$43), PlayerForm!$X$5+3)="H",
_xlfn.XLOOKUP($E87, PlayerForm!$D$3:$D$394, PlayerForm!$Q$3:$Q$394)*
_xlfn.XLOOKUP(
INDEX(FixtureTicker!$B$3:$AM$22, MATCH($B87, FixtureTicker!$A$3:$A$22), PlayerForm!$X$5+3),
 TeamForm!$B$4:$B$23, TeamForm!$AD$4:$AD$23),
INDEX(FixtureTicker!$B$24:$AM$43, MATCH($B87, FixtureTicker!$A$24:$A$43), PlayerForm!$X$5+3)="A",
_xlfn.XLOOKUP($E87, PlayerForm!$D$3:$D$394, PlayerForm!$R$3:$R$394)*
_xlfn.XLOOKUP(
INDEX(FixtureTicker!$B$3:$AM$22, MATCH($B87, FixtureTicker!$A$3:$A$22), PlayerForm!$X$5+3),
 TeamForm!$B$4:$B$23, TeamForm!$AB$4:$AB$23),
INDEX(FixtureTicker!$B$24:$AM$43, MATCH($B87, FixtureTicker!$A$24:$A$43), PlayerForm!$X$5+3)="BLANK",
0
),
_xlfn.IFS(
INDEX(FixtureTicker!$B$24:$AM$43, MATCH($B87, FixtureTicker!$A$24:$A$43), PlayerForm!$X$5+4)="H",
_xlfn.XLOOKUP($E87, PlayerForm!$D$3:$D$394, PlayerForm!$Q$3:$Q$394)*
_xlfn.XLOOKUP(
INDEX(FixtureTicker!$B$3:$AM$22, MATCH($B87, FixtureTicker!$A$3:$A$22), PlayerForm!$X$5+4),
 TeamForm!$B$4:$B$23, TeamForm!$AD$4:$AD$23),
INDEX(FixtureTicker!$B$24:$AM$43, MATCH($B87, FixtureTicker!$A$24:$A$43), PlayerForm!$X$5+4)="A",
_xlfn.XLOOKUP($E87, PlayerForm!$D$3:$D$394, PlayerForm!$R$3:$R$394)*
_xlfn.XLOOKUP(
INDEX(FixtureTicker!$B$3:$AM$22, MATCH($B87, FixtureTicker!$A$3:$A$22), PlayerForm!$X$5+4),
 TeamForm!$B$4:$B$23, TeamForm!$AB$4:$AB$23),
INDEX(FixtureTicker!$B$24:$AM$43, MATCH($B87, FixtureTicker!$A$24:$A$43), PlayerForm!$X$5+4)="BLANK",
0
),
_xlfn.IFS(
INDEX(FixtureTicker!$B$24:$AM$43, MATCH($B87, FixtureTicker!$A$24:$A$43), PlayerForm!$X$5+5)="H",
_xlfn.XLOOKUP($E87, PlayerForm!$D$3:$D$394, PlayerForm!$Q$3:$Q$394)*
_xlfn.XLOOKUP(
INDEX(FixtureTicker!$B$3:$AM$22, MATCH($B87, FixtureTicker!$A$3:$A$22), PlayerForm!$X$5+5),
 TeamForm!$B$4:$B$23, TeamForm!$AD$4:$AD$23),
INDEX(FixtureTicker!$B$24:$AM$43, MATCH($B87, FixtureTicker!$A$24:$A$43), PlayerForm!$X$5+5)="A",
_xlfn.XLOOKUP($E87, PlayerForm!$D$3:$D$394, PlayerForm!$R$3:$R$394)*
_xlfn.XLOOKUP(
INDEX(FixtureTicker!$B$3:$AM$22, MATCH($B87, FixtureTicker!$A$3:$A$22), PlayerForm!$X$5+5),
 TeamForm!$B$4:$B$23, TeamForm!$AB$4:$AB$23),
INDEX(FixtureTicker!$B$24:$AM$43, MATCH($B87, FixtureTicker!$A$24:$A$43), PlayerForm!$X$5+5)="BLANK",
0
),
_xlfn.IFS(
INDEX(FixtureTicker!$B$24:$AM$43, MATCH($B87, FixtureTicker!$A$24:$A$43), PlayerForm!$X$5+6)="H",
_xlfn.XLOOKUP($E87, PlayerForm!$D$3:$D$394, PlayerForm!$Q$3:$Q$394)*
_xlfn.XLOOKUP(
INDEX(FixtureTicker!$B$3:$AM$22, MATCH($B87, FixtureTicker!$A$3:$A$22), PlayerForm!$X$5+6),
 TeamForm!$B$4:$B$23, TeamForm!$AD$4:$AD$23),
INDEX(FixtureTicker!$B$24:$AM$43, MATCH($B87, FixtureTicker!$A$24:$A$43), PlayerForm!$X$5+6)="A",
_xlfn.XLOOKUP($E87, PlayerForm!$D$3:$D$394, PlayerForm!$R$3:$R$394)*
_xlfn.XLOOKUP(
INDEX(FixtureTicker!$B$3:$AM$22, MATCH($B87, FixtureTicker!$A$3:$A$22), PlayerForm!$X$5+6),
 TeamForm!$B$4:$B$23, TeamForm!$AB$4:$AB$23),
INDEX(FixtureTicker!$B$24:$AM$43, MATCH($B87, FixtureTicker!$A$24:$A$43), PlayerForm!$X$5+6)="BLANK",
0
),
_xlfn.IFS(
INDEX(FixtureTicker!$B$24:$AM$43, MATCH($B87, FixtureTicker!$A$24:$A$43), PlayerForm!$X$5+7)="H",
_xlfn.XLOOKUP($E87, PlayerForm!$D$3:$D$394, PlayerForm!$Q$3:$Q$394)*
_xlfn.XLOOKUP(
INDEX(FixtureTicker!$B$3:$AM$22, MATCH($B87, FixtureTicker!$A$3:$A$22), PlayerForm!$X$5+7),
 TeamForm!$B$4:$B$23, TeamForm!$AD$4:$AD$23),
INDEX(FixtureTicker!$B$24:$AM$43, MATCH($B87, FixtureTicker!$A$24:$A$43), PlayerForm!$X$5+7)="A",
_xlfn.XLOOKUP($E87, PlayerForm!$D$3:$D$394, PlayerForm!$R$3:$R$394)*
_xlfn.XLOOKUP(
INDEX(FixtureTicker!$B$3:$AM$22, MATCH($B87, FixtureTicker!$A$3:$A$22), PlayerForm!$X$5+7),
 TeamForm!$B$4:$B$23, TeamForm!$AB$4:$AB$23),
INDEX(FixtureTicker!$B$24:$AM$43, MATCH($B87, FixtureTicker!$A$24:$A$43), PlayerForm!$X$5+7)="BLANK",
0
)
),0)</f>
        <v>51.45471093500737</v>
      </c>
    </row>
    <row r="88" spans="1:10">
      <c r="A88" s="55">
        <v>26</v>
      </c>
      <c r="B88" s="55" t="str">
        <f>_xlfn.XLOOKUP($A88, PlayerData!$B$3:$B$394, PlayerData!C$3:C$394)</f>
        <v>CRY</v>
      </c>
      <c r="C88" s="55" t="str">
        <f>_xlfn.XLOOKUP($A88, PlayerData!$B$3:$B$394, PlayerData!D$3:D$394)</f>
        <v>F</v>
      </c>
      <c r="D88" s="55">
        <f>_xlfn.XLOOKUP($A88, PlayerData!$B:$B, PlayerData!F:F,,,-1)</f>
        <v>6</v>
      </c>
      <c r="E88" s="31" t="str">
        <f>_xlfn.XLOOKUP($A88, PlayerData!$B$3:$B$394, PlayerData!E$3:E$394)</f>
        <v>Ayew</v>
      </c>
      <c r="F88" s="164" cm="1">
        <f t="array" ref="F88">IFERROR(0.01*_xlfn.IFS(
INDEX(FixtureTicker!$B$24:$AM$43, MATCH($B88, FixtureTicker!$A$24:$A$43, 0), PlayerForm!$X$5)="H",
_xlfn.XLOOKUP($E88, PlayerForm!$D$3:$D$394, PlayerForm!$Q$3:$Q$394)*
_xlfn.XLOOKUP(
INDEX(FixtureTicker!$B$3:$AM$22, MATCH($B88, FixtureTicker!$A$3:$A$22,0), PlayerForm!$X$5),
 TeamForm!$B$4:$B$23, TeamForm!$AD$4:$AD$23),
INDEX(FixtureTicker!$B$24:$AM$43, MATCH($B88, FixtureTicker!$A$24:$A$43,0), PlayerForm!$X$5)="A",
_xlfn.XLOOKUP($E88, PlayerForm!$D$3:$D$394, PlayerForm!$R$3:$R$394)*
_xlfn.XLOOKUP(
INDEX(FixtureTicker!$B$3:$AM$22, MATCH($B88, FixtureTicker!$A$3:$A$22,0), PlayerForm!$X$5),
 TeamForm!$B$4:$B$23, TeamForm!$AB$4:$AB$23),
INDEX(FixtureTicker!$B$24:$AM$43, MATCH($B88, FixtureTicker!$A$24:$A$43,0), PlayerForm!$X$5)="BLANK",
0),0)</f>
        <v>8.6968480114417748</v>
      </c>
      <c r="G88" s="163" cm="1">
        <f t="array" ref="G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
),0)</f>
        <v>11.597206657941074</v>
      </c>
      <c r="H88" s="163" cm="1">
        <f t="array" ref="H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),
_xlfn.IFS(
INDEX(FixtureTicker!$B$24:$AM$43, MATCH($B88, FixtureTicker!$A$24:$A$43), PlayerForm!$X$5+2)="H",
_xlfn.XLOOKUP($E88, PlayerForm!$D$3:$D$394, PlayerForm!$Q$3:$Q$394)*
_xlfn.XLOOKUP(
INDEX(FixtureTicker!$B$3:$AM$22, MATCH($B88, FixtureTicker!$A$3:$A$22), PlayerForm!$X$5+2),
 TeamForm!$B$4:$B$23, TeamForm!$AD$4:$AD$23),
INDEX(FixtureTicker!$B$24:$AM$43, MATCH($B88, FixtureTicker!$A$24:$A$43), PlayerForm!$X$5+2)="A",
_xlfn.XLOOKUP($E88, PlayerForm!$D$3:$D$394, PlayerForm!$R$3:$R$394)*
_xlfn.XLOOKUP(
INDEX(FixtureTicker!$B$3:$AM$22, MATCH($B88, FixtureTicker!$A$3:$A$22), PlayerForm!$X$5+2),
 TeamForm!$B$4:$B$23, TeamForm!$AB$4:$AB$23),
INDEX(FixtureTicker!$B$24:$AM$43, MATCH($B88, FixtureTicker!$A$24:$A$43), PlayerForm!$X$5+2)="BLANK",
0
),
_xlfn.IFS(
INDEX(FixtureTicker!$B$24:$AM$43, MATCH($B88, FixtureTicker!$A$24:$A$43), PlayerForm!$X$5+3)="H",
_xlfn.XLOOKUP($E88, PlayerForm!$D$3:$D$394, PlayerForm!$Q$3:$Q$394)*
_xlfn.XLOOKUP(
INDEX(FixtureTicker!$B$3:$AM$22, MATCH($B88, FixtureTicker!$A$3:$A$22), PlayerForm!$X$5+3),
 TeamForm!$B$4:$B$23, TeamForm!$AD$4:$AD$23),
INDEX(FixtureTicker!$B$24:$AM$43, MATCH($B88, FixtureTicker!$A$24:$A$43), PlayerForm!$X$5+3)="A",
_xlfn.XLOOKUP($E88, PlayerForm!$D$3:$D$394, PlayerForm!$R$3:$R$394)*
_xlfn.XLOOKUP(
INDEX(FixtureTicker!$B$3:$AM$22, MATCH($B88, FixtureTicker!$A$3:$A$22), PlayerForm!$X$5+3),
 TeamForm!$B$4:$B$23, TeamForm!$AB$4:$AB$23),
INDEX(FixtureTicker!$B$24:$AM$43, MATCH($B88, FixtureTicker!$A$24:$A$43), PlayerForm!$X$5+3)="BLANK",
0
)
),0)</f>
        <v>23.004064998761677</v>
      </c>
      <c r="I88" s="163" cm="1">
        <f t="array" ref="I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),
_xlfn.IFS(
INDEX(FixtureTicker!$B$24:$AM$43, MATCH($B88, FixtureTicker!$A$24:$A$43), PlayerForm!$X$5+2)="H",
_xlfn.XLOOKUP($E88, PlayerForm!$D$3:$D$394, PlayerForm!$Q$3:$Q$394)*
_xlfn.XLOOKUP(
INDEX(FixtureTicker!$B$3:$AM$22, MATCH($B88, FixtureTicker!$A$3:$A$22), PlayerForm!$X$5+2),
 TeamForm!$B$4:$B$23, TeamForm!$AD$4:$AD$23),
INDEX(FixtureTicker!$B$24:$AM$43, MATCH($B88, FixtureTicker!$A$24:$A$43), PlayerForm!$X$5+2)="A",
_xlfn.XLOOKUP($E88, PlayerForm!$D$3:$D$394, PlayerForm!$R$3:$R$394)*
_xlfn.XLOOKUP(
INDEX(FixtureTicker!$B$3:$AM$22, MATCH($B88, FixtureTicker!$A$3:$A$22), PlayerForm!$X$5+2),
 TeamForm!$B$4:$B$23, TeamForm!$AB$4:$AB$23),
INDEX(FixtureTicker!$B$24:$AM$43, MATCH($B88, FixtureTicker!$A$24:$A$43), PlayerForm!$X$5+2)="BLANK",
0
),
_xlfn.IFS(
INDEX(FixtureTicker!$B$24:$AM$43, MATCH($B88, FixtureTicker!$A$24:$A$43), PlayerForm!$X$5+3)="H",
_xlfn.XLOOKUP($E88, PlayerForm!$D$3:$D$394, PlayerForm!$Q$3:$Q$394)*
_xlfn.XLOOKUP(
INDEX(FixtureTicker!$B$3:$AM$22, MATCH($B88, FixtureTicker!$A$3:$A$22), PlayerForm!$X$5+3),
 TeamForm!$B$4:$B$23, TeamForm!$AD$4:$AD$23),
INDEX(FixtureTicker!$B$24:$AM$43, MATCH($B88, FixtureTicker!$A$24:$A$43), PlayerForm!$X$5+3)="A",
_xlfn.XLOOKUP($E88, PlayerForm!$D$3:$D$394, PlayerForm!$R$3:$R$394)*
_xlfn.XLOOKUP(
INDEX(FixtureTicker!$B$3:$AM$22, MATCH($B88, FixtureTicker!$A$3:$A$22), PlayerForm!$X$5+3),
 TeamForm!$B$4:$B$23, TeamForm!$AB$4:$AB$23),
INDEX(FixtureTicker!$B$24:$AM$43, MATCH($B88, FixtureTicker!$A$24:$A$43), PlayerForm!$X$5+3)="BLANK",
0
),
_xlfn.IFS(
INDEX(FixtureTicker!$B$24:$AM$43, MATCH($B88, FixtureTicker!$A$24:$A$43), PlayerForm!$X$5+4)="H",
_xlfn.XLOOKUP($E88, PlayerForm!$D$3:$D$394, PlayerForm!$Q$3:$Q$394)*
_xlfn.XLOOKUP(
INDEX(FixtureTicker!$B$3:$AM$22, MATCH($B88, FixtureTicker!$A$3:$A$22), PlayerForm!$X$5+4),
 TeamForm!$B$4:$B$23, TeamForm!$AD$4:$AD$23),
INDEX(FixtureTicker!$B$24:$AM$43, MATCH($B88, FixtureTicker!$A$24:$A$43), PlayerForm!$X$5+4)="A",
_xlfn.XLOOKUP($E88, PlayerForm!$D$3:$D$394, PlayerForm!$R$3:$R$394)*
_xlfn.XLOOKUP(
INDEX(FixtureTicker!$B$3:$AM$22, MATCH($B88, FixtureTicker!$A$3:$A$22), PlayerForm!$X$5+4),
 TeamForm!$B$4:$B$23, TeamForm!$AB$4:$AB$23),
INDEX(FixtureTicker!$B$24:$AM$43, MATCH($B88, FixtureTicker!$A$24:$A$43), PlayerForm!$X$5+4)="BLANK",
0
),
_xlfn.IFS(
INDEX(FixtureTicker!$B$24:$AM$43, MATCH($B88, FixtureTicker!$A$24:$A$43), PlayerForm!$X$5+5)="H",
_xlfn.XLOOKUP($E88, PlayerForm!$D$3:$D$394, PlayerForm!$Q$3:$Q$394)*
_xlfn.XLOOKUP(
INDEX(FixtureTicker!$B$3:$AM$22, MATCH($B88, FixtureTicker!$A$3:$A$22), PlayerForm!$X$5+5),
 TeamForm!$B$4:$B$23, TeamForm!$AD$4:$AD$23),
INDEX(FixtureTicker!$B$24:$AM$43, MATCH($B88, FixtureTicker!$A$24:$A$43), PlayerForm!$X$5+5)="A",
_xlfn.XLOOKUP($E88, PlayerForm!$D$3:$D$394, PlayerForm!$R$3:$R$394)*
_xlfn.XLOOKUP(
INDEX(FixtureTicker!$B$3:$AM$22, MATCH($B88, FixtureTicker!$A$3:$A$22), PlayerForm!$X$5+5),
 TeamForm!$B$4:$B$23, TeamForm!$AB$4:$AB$23),
INDEX(FixtureTicker!$B$24:$AM$43, MATCH($B88, FixtureTicker!$A$24:$A$43), PlayerForm!$X$5+5)="BLANK",
0
)
),0)</f>
        <v>38.204300110715678</v>
      </c>
      <c r="J88" s="163" cm="1">
        <f t="array" ref="J88">IFERROR(0.01*SUM(
_xlfn.IFS(
INDEX(FixtureTicker!$B$24:$AM$43, MATCH($B88, FixtureTicker!$A$24:$A$43), PlayerForm!$X$5)="H",
_xlfn.XLOOKUP($E88, PlayerForm!$D$3:$D$394, PlayerForm!$Q$3:$Q$394)*
_xlfn.XLOOKUP(
INDEX(FixtureTicker!$B$3:$AM$22, MATCH($B88, FixtureTicker!$A$3:$A$22), PlayerForm!$X$5),
 TeamForm!$B$4:$B$23, TeamForm!$AD$4:$AD$23),
INDEX(FixtureTicker!$B$24:$AM$43, MATCH($B88, FixtureTicker!$A$24:$A$43), PlayerForm!$X$5)="A",
_xlfn.XLOOKUP($E88, PlayerForm!$D$3:$D$394, PlayerForm!$R$3:$R$394)*
_xlfn.XLOOKUP(
INDEX(FixtureTicker!$B$3:$AM$22, MATCH($B88, FixtureTicker!$A$3:$A$22), PlayerForm!$X$5),
 TeamForm!$B$4:$B$23, TeamForm!$AB$4:$AB$23),
INDEX(FixtureTicker!$B$24:$AM$43, MATCH($B88, FixtureTicker!$A$24:$A$43), PlayerForm!$X$5)="BLANK",
0
),
_xlfn.IFS(
INDEX(FixtureTicker!$B$24:$AM$43, MATCH($B88, FixtureTicker!$A$24:$A$43), PlayerForm!$X$5+1)="H",
_xlfn.XLOOKUP($E88, PlayerForm!$D$3:$D$394, PlayerForm!$Q$3:$Q$394)*
_xlfn.XLOOKUP(
INDEX(FixtureTicker!$B$3:$AM$22, MATCH($B88, FixtureTicker!$A$3:$A$22), PlayerForm!$X$5+1),
 TeamForm!$B$4:$B$23, TeamForm!$AD$4:$AD$23),
INDEX(FixtureTicker!$B$24:$AM$43, MATCH($B88, FixtureTicker!$A$24:$A$43), PlayerForm!$X$5+1)="A",
_xlfn.XLOOKUP($E88, PlayerForm!$D$3:$D$394, PlayerForm!$R$3:$R$394)*
_xlfn.XLOOKUP(
INDEX(FixtureTicker!$B$3:$AM$22, MATCH($B88, FixtureTicker!$A$3:$A$22), PlayerForm!$X$5+1),
 TeamForm!$B$4:$B$23, TeamForm!$AB$4:$AB$23),
INDEX(FixtureTicker!$B$24:$AM$43, MATCH($B88, FixtureTicker!$A$24:$A$43), PlayerForm!$X$5+1)="BLANK",
0
),
_xlfn.IFS(
INDEX(FixtureTicker!$B$24:$AM$43, MATCH($B88, FixtureTicker!$A$24:$A$43), PlayerForm!$X$5+2)="H",
_xlfn.XLOOKUP($E88, PlayerForm!$D$3:$D$394, PlayerForm!$Q$3:$Q$394)*
_xlfn.XLOOKUP(
INDEX(FixtureTicker!$B$3:$AM$22, MATCH($B88, FixtureTicker!$A$3:$A$22), PlayerForm!$X$5+2),
 TeamForm!$B$4:$B$23, TeamForm!$AD$4:$AD$23),
INDEX(FixtureTicker!$B$24:$AM$43, MATCH($B88, FixtureTicker!$A$24:$A$43), PlayerForm!$X$5+2)="A",
_xlfn.XLOOKUP($E88, PlayerForm!$D$3:$D$394, PlayerForm!$R$3:$R$394)*
_xlfn.XLOOKUP(
INDEX(FixtureTicker!$B$3:$AM$22, MATCH($B88, FixtureTicker!$A$3:$A$22), PlayerForm!$X$5+2),
 TeamForm!$B$4:$B$23, TeamForm!$AB$4:$AB$23),
INDEX(FixtureTicker!$B$24:$AM$43, MATCH($B88, FixtureTicker!$A$24:$A$43), PlayerForm!$X$5+2)="BLANK",
0
),
_xlfn.IFS(
INDEX(FixtureTicker!$B$24:$AM$43, MATCH($B88, FixtureTicker!$A$24:$A$43), PlayerForm!$X$5+3)="H",
_xlfn.XLOOKUP($E88, PlayerForm!$D$3:$D$394, PlayerForm!$Q$3:$Q$394)*
_xlfn.XLOOKUP(
INDEX(FixtureTicker!$B$3:$AM$22, MATCH($B88, FixtureTicker!$A$3:$A$22), PlayerForm!$X$5+3),
 TeamForm!$B$4:$B$23, TeamForm!$AD$4:$AD$23),
INDEX(FixtureTicker!$B$24:$AM$43, MATCH($B88, FixtureTicker!$A$24:$A$43), PlayerForm!$X$5+3)="A",
_xlfn.XLOOKUP($E88, PlayerForm!$D$3:$D$394, PlayerForm!$R$3:$R$394)*
_xlfn.XLOOKUP(
INDEX(FixtureTicker!$B$3:$AM$22, MATCH($B88, FixtureTicker!$A$3:$A$22), PlayerForm!$X$5+3),
 TeamForm!$B$4:$B$23, TeamForm!$AB$4:$AB$23),
INDEX(FixtureTicker!$B$24:$AM$43, MATCH($B88, FixtureTicker!$A$24:$A$43), PlayerForm!$X$5+3)="BLANK",
0
),
_xlfn.IFS(
INDEX(FixtureTicker!$B$24:$AM$43, MATCH($B88, FixtureTicker!$A$24:$A$43), PlayerForm!$X$5+4)="H",
_xlfn.XLOOKUP($E88, PlayerForm!$D$3:$D$394, PlayerForm!$Q$3:$Q$394)*
_xlfn.XLOOKUP(
INDEX(FixtureTicker!$B$3:$AM$22, MATCH($B88, FixtureTicker!$A$3:$A$22), PlayerForm!$X$5+4),
 TeamForm!$B$4:$B$23, TeamForm!$AD$4:$AD$23),
INDEX(FixtureTicker!$B$24:$AM$43, MATCH($B88, FixtureTicker!$A$24:$A$43), PlayerForm!$X$5+4)="A",
_xlfn.XLOOKUP($E88, PlayerForm!$D$3:$D$394, PlayerForm!$R$3:$R$394)*
_xlfn.XLOOKUP(
INDEX(FixtureTicker!$B$3:$AM$22, MATCH($B88, FixtureTicker!$A$3:$A$22), PlayerForm!$X$5+4),
 TeamForm!$B$4:$B$23, TeamForm!$AB$4:$AB$23),
INDEX(FixtureTicker!$B$24:$AM$43, MATCH($B88, FixtureTicker!$A$24:$A$43), PlayerForm!$X$5+4)="BLANK",
0
),
_xlfn.IFS(
INDEX(FixtureTicker!$B$24:$AM$43, MATCH($B88, FixtureTicker!$A$24:$A$43), PlayerForm!$X$5+5)="H",
_xlfn.XLOOKUP($E88, PlayerForm!$D$3:$D$394, PlayerForm!$Q$3:$Q$394)*
_xlfn.XLOOKUP(
INDEX(FixtureTicker!$B$3:$AM$22, MATCH($B88, FixtureTicker!$A$3:$A$22), PlayerForm!$X$5+5),
 TeamForm!$B$4:$B$23, TeamForm!$AD$4:$AD$23),
INDEX(FixtureTicker!$B$24:$AM$43, MATCH($B88, FixtureTicker!$A$24:$A$43), PlayerForm!$X$5+5)="A",
_xlfn.XLOOKUP($E88, PlayerForm!$D$3:$D$394, PlayerForm!$R$3:$R$394)*
_xlfn.XLOOKUP(
INDEX(FixtureTicker!$B$3:$AM$22, MATCH($B88, FixtureTicker!$A$3:$A$22), PlayerForm!$X$5+5),
 TeamForm!$B$4:$B$23, TeamForm!$AB$4:$AB$23),
INDEX(FixtureTicker!$B$24:$AM$43, MATCH($B88, FixtureTicker!$A$24:$A$43), PlayerForm!$X$5+5)="BLANK",
0
),
_xlfn.IFS(
INDEX(FixtureTicker!$B$24:$AM$43, MATCH($B88, FixtureTicker!$A$24:$A$43), PlayerForm!$X$5+6)="H",
_xlfn.XLOOKUP($E88, PlayerForm!$D$3:$D$394, PlayerForm!$Q$3:$Q$394)*
_xlfn.XLOOKUP(
INDEX(FixtureTicker!$B$3:$AM$22, MATCH($B88, FixtureTicker!$A$3:$A$22), PlayerForm!$X$5+6),
 TeamForm!$B$4:$B$23, TeamForm!$AD$4:$AD$23),
INDEX(FixtureTicker!$B$24:$AM$43, MATCH($B88, FixtureTicker!$A$24:$A$43), PlayerForm!$X$5+6)="A",
_xlfn.XLOOKUP($E88, PlayerForm!$D$3:$D$394, PlayerForm!$R$3:$R$394)*
_xlfn.XLOOKUP(
INDEX(FixtureTicker!$B$3:$AM$22, MATCH($B88, FixtureTicker!$A$3:$A$22), PlayerForm!$X$5+6),
 TeamForm!$B$4:$B$23, TeamForm!$AB$4:$AB$23),
INDEX(FixtureTicker!$B$24:$AM$43, MATCH($B88, FixtureTicker!$A$24:$A$43), PlayerForm!$X$5+6)="BLANK",
0
),
_xlfn.IFS(
INDEX(FixtureTicker!$B$24:$AM$43, MATCH($B88, FixtureTicker!$A$24:$A$43), PlayerForm!$X$5+7)="H",
_xlfn.XLOOKUP($E88, PlayerForm!$D$3:$D$394, PlayerForm!$Q$3:$Q$394)*
_xlfn.XLOOKUP(
INDEX(FixtureTicker!$B$3:$AM$22, MATCH($B88, FixtureTicker!$A$3:$A$22), PlayerForm!$X$5+7),
 TeamForm!$B$4:$B$23, TeamForm!$AD$4:$AD$23),
INDEX(FixtureTicker!$B$24:$AM$43, MATCH($B88, FixtureTicker!$A$24:$A$43), PlayerForm!$X$5+7)="A",
_xlfn.XLOOKUP($E88, PlayerForm!$D$3:$D$394, PlayerForm!$R$3:$R$394)*
_xlfn.XLOOKUP(
INDEX(FixtureTicker!$B$3:$AM$22, MATCH($B88, FixtureTicker!$A$3:$A$22), PlayerForm!$X$5+7),
 TeamForm!$B$4:$B$23, TeamForm!$AB$4:$AB$23),
INDEX(FixtureTicker!$B$24:$AM$43, MATCH($B88, FixtureTicker!$A$24:$A$43), PlayerForm!$X$5+7)="BLANK",
0
)
),0)</f>
        <v>60.929906579718384</v>
      </c>
    </row>
    <row r="89" spans="1:10">
      <c r="A89" s="55">
        <v>113</v>
      </c>
      <c r="B89" s="55" t="str">
        <f>_xlfn.XLOOKUP($A89, PlayerData!$B$3:$B$394, PlayerData!C$3:C$394)</f>
        <v>TOT</v>
      </c>
      <c r="C89" s="55" t="str">
        <f>_xlfn.XLOOKUP($A89, PlayerData!$B$3:$B$394, PlayerData!D$3:D$394)</f>
        <v>M</v>
      </c>
      <c r="D89" s="55">
        <f>_xlfn.XLOOKUP($A89, PlayerData!$B:$B, PlayerData!F:F,,,-1)</f>
        <v>6</v>
      </c>
      <c r="E89" s="31" t="str">
        <f>_xlfn.XLOOKUP($A89, PlayerData!$B$3:$B$394, PlayerData!E$3:E$394)</f>
        <v>Lamela</v>
      </c>
      <c r="F89" s="164" cm="1">
        <f t="array" ref="F89">IFERROR(0.01*_xlfn.IFS(
INDEX(FixtureTicker!$B$24:$AM$43, MATCH($B89, FixtureTicker!$A$24:$A$43, 0), PlayerForm!$X$5)="H",
_xlfn.XLOOKUP($E89, PlayerForm!$D$3:$D$394, PlayerForm!$Q$3:$Q$394)*
_xlfn.XLOOKUP(
INDEX(FixtureTicker!$B$3:$AM$22, MATCH($B89, FixtureTicker!$A$3:$A$22,0), PlayerForm!$X$5),
 TeamForm!$B$4:$B$23, TeamForm!$AD$4:$AD$23),
INDEX(FixtureTicker!$B$24:$AM$43, MATCH($B89, FixtureTicker!$A$24:$A$43,0), PlayerForm!$X$5)="A",
_xlfn.XLOOKUP($E89, PlayerForm!$D$3:$D$394, PlayerForm!$R$3:$R$394)*
_xlfn.XLOOKUP(
INDEX(FixtureTicker!$B$3:$AM$22, MATCH($B89, FixtureTicker!$A$3:$A$22,0), PlayerForm!$X$5),
 TeamForm!$B$4:$B$23, TeamForm!$AB$4:$AB$23),
INDEX(FixtureTicker!$B$24:$AM$43, MATCH($B89, FixtureTicker!$A$24:$A$43,0), PlayerForm!$X$5)="BLANK",
0),0)</f>
        <v>3.2767824110776389</v>
      </c>
      <c r="G89" s="163" cm="1">
        <f t="array" ref="G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
),0)</f>
        <v>11.190175280783032</v>
      </c>
      <c r="H89" s="163" cm="1">
        <f t="array" ref="H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),
_xlfn.IFS(
INDEX(FixtureTicker!$B$24:$AM$43, MATCH($B89, FixtureTicker!$A$24:$A$43), PlayerForm!$X$5+2)="H",
_xlfn.XLOOKUP($E89, PlayerForm!$D$3:$D$394, PlayerForm!$Q$3:$Q$394)*
_xlfn.XLOOKUP(
INDEX(FixtureTicker!$B$3:$AM$22, MATCH($B89, FixtureTicker!$A$3:$A$22), PlayerForm!$X$5+2),
 TeamForm!$B$4:$B$23, TeamForm!$AD$4:$AD$23),
INDEX(FixtureTicker!$B$24:$AM$43, MATCH($B89, FixtureTicker!$A$24:$A$43), PlayerForm!$X$5+2)="A",
_xlfn.XLOOKUP($E89, PlayerForm!$D$3:$D$394, PlayerForm!$R$3:$R$394)*
_xlfn.XLOOKUP(
INDEX(FixtureTicker!$B$3:$AM$22, MATCH($B89, FixtureTicker!$A$3:$A$22), PlayerForm!$X$5+2),
 TeamForm!$B$4:$B$23, TeamForm!$AB$4:$AB$23),
INDEX(FixtureTicker!$B$24:$AM$43, MATCH($B89, FixtureTicker!$A$24:$A$43), PlayerForm!$X$5+2)="BLANK",
0
),
_xlfn.IFS(
INDEX(FixtureTicker!$B$24:$AM$43, MATCH($B89, FixtureTicker!$A$24:$A$43), PlayerForm!$X$5+3)="H",
_xlfn.XLOOKUP($E89, PlayerForm!$D$3:$D$394, PlayerForm!$Q$3:$Q$394)*
_xlfn.XLOOKUP(
INDEX(FixtureTicker!$B$3:$AM$22, MATCH($B89, FixtureTicker!$A$3:$A$22), PlayerForm!$X$5+3),
 TeamForm!$B$4:$B$23, TeamForm!$AD$4:$AD$23),
INDEX(FixtureTicker!$B$24:$AM$43, MATCH($B89, FixtureTicker!$A$24:$A$43), PlayerForm!$X$5+3)="A",
_xlfn.XLOOKUP($E89, PlayerForm!$D$3:$D$394, PlayerForm!$R$3:$R$394)*
_xlfn.XLOOKUP(
INDEX(FixtureTicker!$B$3:$AM$22, MATCH($B89, FixtureTicker!$A$3:$A$22), PlayerForm!$X$5+3),
 TeamForm!$B$4:$B$23, TeamForm!$AB$4:$AB$23),
INDEX(FixtureTicker!$B$24:$AM$43, MATCH($B89, FixtureTicker!$A$24:$A$43), PlayerForm!$X$5+3)="BLANK",
0
)
),0)</f>
        <v>22.34531751856073</v>
      </c>
      <c r="I89" s="163" cm="1">
        <f t="array" ref="I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),
_xlfn.IFS(
INDEX(FixtureTicker!$B$24:$AM$43, MATCH($B89, FixtureTicker!$A$24:$A$43), PlayerForm!$X$5+2)="H",
_xlfn.XLOOKUP($E89, PlayerForm!$D$3:$D$394, PlayerForm!$Q$3:$Q$394)*
_xlfn.XLOOKUP(
INDEX(FixtureTicker!$B$3:$AM$22, MATCH($B89, FixtureTicker!$A$3:$A$22), PlayerForm!$X$5+2),
 TeamForm!$B$4:$B$23, TeamForm!$AD$4:$AD$23),
INDEX(FixtureTicker!$B$24:$AM$43, MATCH($B89, FixtureTicker!$A$24:$A$43), PlayerForm!$X$5+2)="A",
_xlfn.XLOOKUP($E89, PlayerForm!$D$3:$D$394, PlayerForm!$R$3:$R$394)*
_xlfn.XLOOKUP(
INDEX(FixtureTicker!$B$3:$AM$22, MATCH($B89, FixtureTicker!$A$3:$A$22), PlayerForm!$X$5+2),
 TeamForm!$B$4:$B$23, TeamForm!$AB$4:$AB$23),
INDEX(FixtureTicker!$B$24:$AM$43, MATCH($B89, FixtureTicker!$A$24:$A$43), PlayerForm!$X$5+2)="BLANK",
0
),
_xlfn.IFS(
INDEX(FixtureTicker!$B$24:$AM$43, MATCH($B89, FixtureTicker!$A$24:$A$43), PlayerForm!$X$5+3)="H",
_xlfn.XLOOKUP($E89, PlayerForm!$D$3:$D$394, PlayerForm!$Q$3:$Q$394)*
_xlfn.XLOOKUP(
INDEX(FixtureTicker!$B$3:$AM$22, MATCH($B89, FixtureTicker!$A$3:$A$22), PlayerForm!$X$5+3),
 TeamForm!$B$4:$B$23, TeamForm!$AD$4:$AD$23),
INDEX(FixtureTicker!$B$24:$AM$43, MATCH($B89, FixtureTicker!$A$24:$A$43), PlayerForm!$X$5+3)="A",
_xlfn.XLOOKUP($E89, PlayerForm!$D$3:$D$394, PlayerForm!$R$3:$R$394)*
_xlfn.XLOOKUP(
INDEX(FixtureTicker!$B$3:$AM$22, MATCH($B89, FixtureTicker!$A$3:$A$22), PlayerForm!$X$5+3),
 TeamForm!$B$4:$B$23, TeamForm!$AB$4:$AB$23),
INDEX(FixtureTicker!$B$24:$AM$43, MATCH($B89, FixtureTicker!$A$24:$A$43), PlayerForm!$X$5+3)="BLANK",
0
),
_xlfn.IFS(
INDEX(FixtureTicker!$B$24:$AM$43, MATCH($B89, FixtureTicker!$A$24:$A$43), PlayerForm!$X$5+4)="H",
_xlfn.XLOOKUP($E89, PlayerForm!$D$3:$D$394, PlayerForm!$Q$3:$Q$394)*
_xlfn.XLOOKUP(
INDEX(FixtureTicker!$B$3:$AM$22, MATCH($B89, FixtureTicker!$A$3:$A$22), PlayerForm!$X$5+4),
 TeamForm!$B$4:$B$23, TeamForm!$AD$4:$AD$23),
INDEX(FixtureTicker!$B$24:$AM$43, MATCH($B89, FixtureTicker!$A$24:$A$43), PlayerForm!$X$5+4)="A",
_xlfn.XLOOKUP($E89, PlayerForm!$D$3:$D$394, PlayerForm!$R$3:$R$394)*
_xlfn.XLOOKUP(
INDEX(FixtureTicker!$B$3:$AM$22, MATCH($B89, FixtureTicker!$A$3:$A$22), PlayerForm!$X$5+4),
 TeamForm!$B$4:$B$23, TeamForm!$AB$4:$AB$23),
INDEX(FixtureTicker!$B$24:$AM$43, MATCH($B89, FixtureTicker!$A$24:$A$43), PlayerForm!$X$5+4)="BLANK",
0
),
_xlfn.IFS(
INDEX(FixtureTicker!$B$24:$AM$43, MATCH($B89, FixtureTicker!$A$24:$A$43), PlayerForm!$X$5+5)="H",
_xlfn.XLOOKUP($E89, PlayerForm!$D$3:$D$394, PlayerForm!$Q$3:$Q$394)*
_xlfn.XLOOKUP(
INDEX(FixtureTicker!$B$3:$AM$22, MATCH($B89, FixtureTicker!$A$3:$A$22), PlayerForm!$X$5+5),
 TeamForm!$B$4:$B$23, TeamForm!$AD$4:$AD$23),
INDEX(FixtureTicker!$B$24:$AM$43, MATCH($B89, FixtureTicker!$A$24:$A$43), PlayerForm!$X$5+5)="A",
_xlfn.XLOOKUP($E89, PlayerForm!$D$3:$D$394, PlayerForm!$R$3:$R$394)*
_xlfn.XLOOKUP(
INDEX(FixtureTicker!$B$3:$AM$22, MATCH($B89, FixtureTicker!$A$3:$A$22), PlayerForm!$X$5+5),
 TeamForm!$B$4:$B$23, TeamForm!$AB$4:$AB$23),
INDEX(FixtureTicker!$B$24:$AM$43, MATCH($B89, FixtureTicker!$A$24:$A$43), PlayerForm!$X$5+5)="BLANK",
0
)
),0)</f>
        <v>37.96885631683292</v>
      </c>
      <c r="J89" s="163" cm="1">
        <f t="array" ref="J89">IFERROR(0.01*SUM(
_xlfn.IFS(
INDEX(FixtureTicker!$B$24:$AM$43, MATCH($B89, FixtureTicker!$A$24:$A$43), PlayerForm!$X$5)="H",
_xlfn.XLOOKUP($E89, PlayerForm!$D$3:$D$394, PlayerForm!$Q$3:$Q$394)*
_xlfn.XLOOKUP(
INDEX(FixtureTicker!$B$3:$AM$22, MATCH($B89, FixtureTicker!$A$3:$A$22), PlayerForm!$X$5),
 TeamForm!$B$4:$B$23, TeamForm!$AD$4:$AD$23),
INDEX(FixtureTicker!$B$24:$AM$43, MATCH($B89, FixtureTicker!$A$24:$A$43), PlayerForm!$X$5)="A",
_xlfn.XLOOKUP($E89, PlayerForm!$D$3:$D$394, PlayerForm!$R$3:$R$394)*
_xlfn.XLOOKUP(
INDEX(FixtureTicker!$B$3:$AM$22, MATCH($B89, FixtureTicker!$A$3:$A$22), PlayerForm!$X$5),
 TeamForm!$B$4:$B$23, TeamForm!$AB$4:$AB$23),
INDEX(FixtureTicker!$B$24:$AM$43, MATCH($B89, FixtureTicker!$A$24:$A$43), PlayerForm!$X$5)="BLANK",
0
),
_xlfn.IFS(
INDEX(FixtureTicker!$B$24:$AM$43, MATCH($B89, FixtureTicker!$A$24:$A$43), PlayerForm!$X$5+1)="H",
_xlfn.XLOOKUP($E89, PlayerForm!$D$3:$D$394, PlayerForm!$Q$3:$Q$394)*
_xlfn.XLOOKUP(
INDEX(FixtureTicker!$B$3:$AM$22, MATCH($B89, FixtureTicker!$A$3:$A$22), PlayerForm!$X$5+1),
 TeamForm!$B$4:$B$23, TeamForm!$AD$4:$AD$23),
INDEX(FixtureTicker!$B$24:$AM$43, MATCH($B89, FixtureTicker!$A$24:$A$43), PlayerForm!$X$5+1)="A",
_xlfn.XLOOKUP($E89, PlayerForm!$D$3:$D$394, PlayerForm!$R$3:$R$394)*
_xlfn.XLOOKUP(
INDEX(FixtureTicker!$B$3:$AM$22, MATCH($B89, FixtureTicker!$A$3:$A$22), PlayerForm!$X$5+1),
 TeamForm!$B$4:$B$23, TeamForm!$AB$4:$AB$23),
INDEX(FixtureTicker!$B$24:$AM$43, MATCH($B89, FixtureTicker!$A$24:$A$43), PlayerForm!$X$5+1)="BLANK",
0
),
_xlfn.IFS(
INDEX(FixtureTicker!$B$24:$AM$43, MATCH($B89, FixtureTicker!$A$24:$A$43), PlayerForm!$X$5+2)="H",
_xlfn.XLOOKUP($E89, PlayerForm!$D$3:$D$394, PlayerForm!$Q$3:$Q$394)*
_xlfn.XLOOKUP(
INDEX(FixtureTicker!$B$3:$AM$22, MATCH($B89, FixtureTicker!$A$3:$A$22), PlayerForm!$X$5+2),
 TeamForm!$B$4:$B$23, TeamForm!$AD$4:$AD$23),
INDEX(FixtureTicker!$B$24:$AM$43, MATCH($B89, FixtureTicker!$A$24:$A$43), PlayerForm!$X$5+2)="A",
_xlfn.XLOOKUP($E89, PlayerForm!$D$3:$D$394, PlayerForm!$R$3:$R$394)*
_xlfn.XLOOKUP(
INDEX(FixtureTicker!$B$3:$AM$22, MATCH($B89, FixtureTicker!$A$3:$A$22), PlayerForm!$X$5+2),
 TeamForm!$B$4:$B$23, TeamForm!$AB$4:$AB$23),
INDEX(FixtureTicker!$B$24:$AM$43, MATCH($B89, FixtureTicker!$A$24:$A$43), PlayerForm!$X$5+2)="BLANK",
0
),
_xlfn.IFS(
INDEX(FixtureTicker!$B$24:$AM$43, MATCH($B89, FixtureTicker!$A$24:$A$43), PlayerForm!$X$5+3)="H",
_xlfn.XLOOKUP($E89, PlayerForm!$D$3:$D$394, PlayerForm!$Q$3:$Q$394)*
_xlfn.XLOOKUP(
INDEX(FixtureTicker!$B$3:$AM$22, MATCH($B89, FixtureTicker!$A$3:$A$22), PlayerForm!$X$5+3),
 TeamForm!$B$4:$B$23, TeamForm!$AD$4:$AD$23),
INDEX(FixtureTicker!$B$24:$AM$43, MATCH($B89, FixtureTicker!$A$24:$A$43), PlayerForm!$X$5+3)="A",
_xlfn.XLOOKUP($E89, PlayerForm!$D$3:$D$394, PlayerForm!$R$3:$R$394)*
_xlfn.XLOOKUP(
INDEX(FixtureTicker!$B$3:$AM$22, MATCH($B89, FixtureTicker!$A$3:$A$22), PlayerForm!$X$5+3),
 TeamForm!$B$4:$B$23, TeamForm!$AB$4:$AB$23),
INDEX(FixtureTicker!$B$24:$AM$43, MATCH($B89, FixtureTicker!$A$24:$A$43), PlayerForm!$X$5+3)="BLANK",
0
),
_xlfn.IFS(
INDEX(FixtureTicker!$B$24:$AM$43, MATCH($B89, FixtureTicker!$A$24:$A$43), PlayerForm!$X$5+4)="H",
_xlfn.XLOOKUP($E89, PlayerForm!$D$3:$D$394, PlayerForm!$Q$3:$Q$394)*
_xlfn.XLOOKUP(
INDEX(FixtureTicker!$B$3:$AM$22, MATCH($B89, FixtureTicker!$A$3:$A$22), PlayerForm!$X$5+4),
 TeamForm!$B$4:$B$23, TeamForm!$AD$4:$AD$23),
INDEX(FixtureTicker!$B$24:$AM$43, MATCH($B89, FixtureTicker!$A$24:$A$43), PlayerForm!$X$5+4)="A",
_xlfn.XLOOKUP($E89, PlayerForm!$D$3:$D$394, PlayerForm!$R$3:$R$394)*
_xlfn.XLOOKUP(
INDEX(FixtureTicker!$B$3:$AM$22, MATCH($B89, FixtureTicker!$A$3:$A$22), PlayerForm!$X$5+4),
 TeamForm!$B$4:$B$23, TeamForm!$AB$4:$AB$23),
INDEX(FixtureTicker!$B$24:$AM$43, MATCH($B89, FixtureTicker!$A$24:$A$43), PlayerForm!$X$5+4)="BLANK",
0
),
_xlfn.IFS(
INDEX(FixtureTicker!$B$24:$AM$43, MATCH($B89, FixtureTicker!$A$24:$A$43), PlayerForm!$X$5+5)="H",
_xlfn.XLOOKUP($E89, PlayerForm!$D$3:$D$394, PlayerForm!$Q$3:$Q$394)*
_xlfn.XLOOKUP(
INDEX(FixtureTicker!$B$3:$AM$22, MATCH($B89, FixtureTicker!$A$3:$A$22), PlayerForm!$X$5+5),
 TeamForm!$B$4:$B$23, TeamForm!$AD$4:$AD$23),
INDEX(FixtureTicker!$B$24:$AM$43, MATCH($B89, FixtureTicker!$A$24:$A$43), PlayerForm!$X$5+5)="A",
_xlfn.XLOOKUP($E89, PlayerForm!$D$3:$D$394, PlayerForm!$R$3:$R$394)*
_xlfn.XLOOKUP(
INDEX(FixtureTicker!$B$3:$AM$22, MATCH($B89, FixtureTicker!$A$3:$A$22), PlayerForm!$X$5+5),
 TeamForm!$B$4:$B$23, TeamForm!$AB$4:$AB$23),
INDEX(FixtureTicker!$B$24:$AM$43, MATCH($B89, FixtureTicker!$A$24:$A$43), PlayerForm!$X$5+5)="BLANK",
0
),
_xlfn.IFS(
INDEX(FixtureTicker!$B$24:$AM$43, MATCH($B89, FixtureTicker!$A$24:$A$43), PlayerForm!$X$5+6)="H",
_xlfn.XLOOKUP($E89, PlayerForm!$D$3:$D$394, PlayerForm!$Q$3:$Q$394)*
_xlfn.XLOOKUP(
INDEX(FixtureTicker!$B$3:$AM$22, MATCH($B89, FixtureTicker!$A$3:$A$22), PlayerForm!$X$5+6),
 TeamForm!$B$4:$B$23, TeamForm!$AD$4:$AD$23),
INDEX(FixtureTicker!$B$24:$AM$43, MATCH($B89, FixtureTicker!$A$24:$A$43), PlayerForm!$X$5+6)="A",
_xlfn.XLOOKUP($E89, PlayerForm!$D$3:$D$394, PlayerForm!$R$3:$R$394)*
_xlfn.XLOOKUP(
INDEX(FixtureTicker!$B$3:$AM$22, MATCH($B89, FixtureTicker!$A$3:$A$22), PlayerForm!$X$5+6),
 TeamForm!$B$4:$B$23, TeamForm!$AB$4:$AB$23),
INDEX(FixtureTicker!$B$24:$AM$43, MATCH($B89, FixtureTicker!$A$24:$A$43), PlayerForm!$X$5+6)="BLANK",
0
),
_xlfn.IFS(
INDEX(FixtureTicker!$B$24:$AM$43, MATCH($B89, FixtureTicker!$A$24:$A$43), PlayerForm!$X$5+7)="H",
_xlfn.XLOOKUP($E89, PlayerForm!$D$3:$D$394, PlayerForm!$Q$3:$Q$394)*
_xlfn.XLOOKUP(
INDEX(FixtureTicker!$B$3:$AM$22, MATCH($B89, FixtureTicker!$A$3:$A$22), PlayerForm!$X$5+7),
 TeamForm!$B$4:$B$23, TeamForm!$AD$4:$AD$23),
INDEX(FixtureTicker!$B$24:$AM$43, MATCH($B89, FixtureTicker!$A$24:$A$43), PlayerForm!$X$5+7)="A",
_xlfn.XLOOKUP($E89, PlayerForm!$D$3:$D$394, PlayerForm!$R$3:$R$394)*
_xlfn.XLOOKUP(
INDEX(FixtureTicker!$B$3:$AM$22, MATCH($B89, FixtureTicker!$A$3:$A$22), PlayerForm!$X$5+7),
 TeamForm!$B$4:$B$23, TeamForm!$AB$4:$AB$23),
INDEX(FixtureTicker!$B$24:$AM$43, MATCH($B89, FixtureTicker!$A$24:$A$43), PlayerForm!$X$5+7)="BLANK",
0
)
),0)</f>
        <v>52.257115323804065</v>
      </c>
    </row>
    <row r="90" spans="1:10">
      <c r="A90" s="55">
        <v>82</v>
      </c>
      <c r="B90" s="55" t="str">
        <f>_xlfn.XLOOKUP($A90, PlayerData!$B$3:$B$394, PlayerData!C$3:C$394)</f>
        <v>WHU</v>
      </c>
      <c r="C90" s="55" t="str">
        <f>_xlfn.XLOOKUP($A90, PlayerData!$B$3:$B$394, PlayerData!D$3:D$394)</f>
        <v>M</v>
      </c>
      <c r="D90" s="55">
        <f>_xlfn.XLOOKUP($A90, PlayerData!$B:$B, PlayerData!F:F,,,-1)</f>
        <v>6.5</v>
      </c>
      <c r="E90" s="31" t="str">
        <f>_xlfn.XLOOKUP($A90, PlayerData!$B$3:$B$394, PlayerData!E$3:E$394)</f>
        <v>Felipe Anderson</v>
      </c>
      <c r="F90" s="164" cm="1">
        <f t="array" ref="F90">IFERROR(0.01*_xlfn.IFS(
INDEX(FixtureTicker!$B$24:$AM$43, MATCH($B90, FixtureTicker!$A$24:$A$43, 0), PlayerForm!$X$5)="H",
_xlfn.XLOOKUP($E90, PlayerForm!$D$3:$D$394, PlayerForm!$Q$3:$Q$394)*
_xlfn.XLOOKUP(
INDEX(FixtureTicker!$B$3:$AM$22, MATCH($B90, FixtureTicker!$A$3:$A$22,0), PlayerForm!$X$5),
 TeamForm!$B$4:$B$23, TeamForm!$AD$4:$AD$23),
INDEX(FixtureTicker!$B$24:$AM$43, MATCH($B90, FixtureTicker!$A$24:$A$43,0), PlayerForm!$X$5)="A",
_xlfn.XLOOKUP($E90, PlayerForm!$D$3:$D$394, PlayerForm!$R$3:$R$394)*
_xlfn.XLOOKUP(
INDEX(FixtureTicker!$B$3:$AM$22, MATCH($B90, FixtureTicker!$A$3:$A$22,0), PlayerForm!$X$5),
 TeamForm!$B$4:$B$23, TeamForm!$AB$4:$AB$23),
INDEX(FixtureTicker!$B$24:$AM$43, MATCH($B90, FixtureTicker!$A$24:$A$43,0), PlayerForm!$X$5)="BLANK",
0),0)</f>
        <v>9.6337402885682604</v>
      </c>
      <c r="G90" s="163" cm="1">
        <f t="array" ref="G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
),0)</f>
        <v>16.893004477718311</v>
      </c>
      <c r="H90" s="163" cm="1">
        <f t="array" ref="H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),
_xlfn.IFS(
INDEX(FixtureTicker!$B$24:$AM$43, MATCH($B90, FixtureTicker!$A$24:$A$43), PlayerForm!$X$5+2)="H",
_xlfn.XLOOKUP($E90, PlayerForm!$D$3:$D$394, PlayerForm!$Q$3:$Q$394)*
_xlfn.XLOOKUP(
INDEX(FixtureTicker!$B$3:$AM$22, MATCH($B90, FixtureTicker!$A$3:$A$22), PlayerForm!$X$5+2),
 TeamForm!$B$4:$B$23, TeamForm!$AD$4:$AD$23),
INDEX(FixtureTicker!$B$24:$AM$43, MATCH($B90, FixtureTicker!$A$24:$A$43), PlayerForm!$X$5+2)="A",
_xlfn.XLOOKUP($E90, PlayerForm!$D$3:$D$394, PlayerForm!$R$3:$R$394)*
_xlfn.XLOOKUP(
INDEX(FixtureTicker!$B$3:$AM$22, MATCH($B90, FixtureTicker!$A$3:$A$22), PlayerForm!$X$5+2),
 TeamForm!$B$4:$B$23, TeamForm!$AB$4:$AB$23),
INDEX(FixtureTicker!$B$24:$AM$43, MATCH($B90, FixtureTicker!$A$24:$A$43), PlayerForm!$X$5+2)="BLANK",
0
),
_xlfn.IFS(
INDEX(FixtureTicker!$B$24:$AM$43, MATCH($B90, FixtureTicker!$A$24:$A$43), PlayerForm!$X$5+3)="H",
_xlfn.XLOOKUP($E90, PlayerForm!$D$3:$D$394, PlayerForm!$Q$3:$Q$394)*
_xlfn.XLOOKUP(
INDEX(FixtureTicker!$B$3:$AM$22, MATCH($B90, FixtureTicker!$A$3:$A$22), PlayerForm!$X$5+3),
 TeamForm!$B$4:$B$23, TeamForm!$AD$4:$AD$23),
INDEX(FixtureTicker!$B$24:$AM$43, MATCH($B90, FixtureTicker!$A$24:$A$43), PlayerForm!$X$5+3)="A",
_xlfn.XLOOKUP($E90, PlayerForm!$D$3:$D$394, PlayerForm!$R$3:$R$394)*
_xlfn.XLOOKUP(
INDEX(FixtureTicker!$B$3:$AM$22, MATCH($B90, FixtureTicker!$A$3:$A$22), PlayerForm!$X$5+3),
 TeamForm!$B$4:$B$23, TeamForm!$AB$4:$AB$23),
INDEX(FixtureTicker!$B$24:$AM$43, MATCH($B90, FixtureTicker!$A$24:$A$43), PlayerForm!$X$5+3)="BLANK",
0
)
),0)</f>
        <v>27.688270190857761</v>
      </c>
      <c r="I90" s="163" cm="1">
        <f t="array" ref="I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),
_xlfn.IFS(
INDEX(FixtureTicker!$B$24:$AM$43, MATCH($B90, FixtureTicker!$A$24:$A$43), PlayerForm!$X$5+2)="H",
_xlfn.XLOOKUP($E90, PlayerForm!$D$3:$D$394, PlayerForm!$Q$3:$Q$394)*
_xlfn.XLOOKUP(
INDEX(FixtureTicker!$B$3:$AM$22, MATCH($B90, FixtureTicker!$A$3:$A$22), PlayerForm!$X$5+2),
 TeamForm!$B$4:$B$23, TeamForm!$AD$4:$AD$23),
INDEX(FixtureTicker!$B$24:$AM$43, MATCH($B90, FixtureTicker!$A$24:$A$43), PlayerForm!$X$5+2)="A",
_xlfn.XLOOKUP($E90, PlayerForm!$D$3:$D$394, PlayerForm!$R$3:$R$394)*
_xlfn.XLOOKUP(
INDEX(FixtureTicker!$B$3:$AM$22, MATCH($B90, FixtureTicker!$A$3:$A$22), PlayerForm!$X$5+2),
 TeamForm!$B$4:$B$23, TeamForm!$AB$4:$AB$23),
INDEX(FixtureTicker!$B$24:$AM$43, MATCH($B90, FixtureTicker!$A$24:$A$43), PlayerForm!$X$5+2)="BLANK",
0
),
_xlfn.IFS(
INDEX(FixtureTicker!$B$24:$AM$43, MATCH($B90, FixtureTicker!$A$24:$A$43), PlayerForm!$X$5+3)="H",
_xlfn.XLOOKUP($E90, PlayerForm!$D$3:$D$394, PlayerForm!$Q$3:$Q$394)*
_xlfn.XLOOKUP(
INDEX(FixtureTicker!$B$3:$AM$22, MATCH($B90, FixtureTicker!$A$3:$A$22), PlayerForm!$X$5+3),
 TeamForm!$B$4:$B$23, TeamForm!$AD$4:$AD$23),
INDEX(FixtureTicker!$B$24:$AM$43, MATCH($B90, FixtureTicker!$A$24:$A$43), PlayerForm!$X$5+3)="A",
_xlfn.XLOOKUP($E90, PlayerForm!$D$3:$D$394, PlayerForm!$R$3:$R$394)*
_xlfn.XLOOKUP(
INDEX(FixtureTicker!$B$3:$AM$22, MATCH($B90, FixtureTicker!$A$3:$A$22), PlayerForm!$X$5+3),
 TeamForm!$B$4:$B$23, TeamForm!$AB$4:$AB$23),
INDEX(FixtureTicker!$B$24:$AM$43, MATCH($B90, FixtureTicker!$A$24:$A$43), PlayerForm!$X$5+3)="BLANK",
0
),
_xlfn.IFS(
INDEX(FixtureTicker!$B$24:$AM$43, MATCH($B90, FixtureTicker!$A$24:$A$43), PlayerForm!$X$5+4)="H",
_xlfn.XLOOKUP($E90, PlayerForm!$D$3:$D$394, PlayerForm!$Q$3:$Q$394)*
_xlfn.XLOOKUP(
INDEX(FixtureTicker!$B$3:$AM$22, MATCH($B90, FixtureTicker!$A$3:$A$22), PlayerForm!$X$5+4),
 TeamForm!$B$4:$B$23, TeamForm!$AD$4:$AD$23),
INDEX(FixtureTicker!$B$24:$AM$43, MATCH($B90, FixtureTicker!$A$24:$A$43), PlayerForm!$X$5+4)="A",
_xlfn.XLOOKUP($E90, PlayerForm!$D$3:$D$394, PlayerForm!$R$3:$R$394)*
_xlfn.XLOOKUP(
INDEX(FixtureTicker!$B$3:$AM$22, MATCH($B90, FixtureTicker!$A$3:$A$22), PlayerForm!$X$5+4),
 TeamForm!$B$4:$B$23, TeamForm!$AB$4:$AB$23),
INDEX(FixtureTicker!$B$24:$AM$43, MATCH($B90, FixtureTicker!$A$24:$A$43), PlayerForm!$X$5+4)="BLANK",
0
),
_xlfn.IFS(
INDEX(FixtureTicker!$B$24:$AM$43, MATCH($B90, FixtureTicker!$A$24:$A$43), PlayerForm!$X$5+5)="H",
_xlfn.XLOOKUP($E90, PlayerForm!$D$3:$D$394, PlayerForm!$Q$3:$Q$394)*
_xlfn.XLOOKUP(
INDEX(FixtureTicker!$B$3:$AM$22, MATCH($B90, FixtureTicker!$A$3:$A$22), PlayerForm!$X$5+5),
 TeamForm!$B$4:$B$23, TeamForm!$AD$4:$AD$23),
INDEX(FixtureTicker!$B$24:$AM$43, MATCH($B90, FixtureTicker!$A$24:$A$43), PlayerForm!$X$5+5)="A",
_xlfn.XLOOKUP($E90, PlayerForm!$D$3:$D$394, PlayerForm!$R$3:$R$394)*
_xlfn.XLOOKUP(
INDEX(FixtureTicker!$B$3:$AM$22, MATCH($B90, FixtureTicker!$A$3:$A$22), PlayerForm!$X$5+5),
 TeamForm!$B$4:$B$23, TeamForm!$AB$4:$AB$23),
INDEX(FixtureTicker!$B$24:$AM$43, MATCH($B90, FixtureTicker!$A$24:$A$43), PlayerForm!$X$5+5)="BLANK",
0
)
),0)</f>
        <v>37.925713864856242</v>
      </c>
      <c r="J90" s="163" cm="1">
        <f t="array" ref="J90">IFERROR(0.01*SUM(
_xlfn.IFS(
INDEX(FixtureTicker!$B$24:$AM$43, MATCH($B90, FixtureTicker!$A$24:$A$43), PlayerForm!$X$5)="H",
_xlfn.XLOOKUP($E90, PlayerForm!$D$3:$D$394, PlayerForm!$Q$3:$Q$394)*
_xlfn.XLOOKUP(
INDEX(FixtureTicker!$B$3:$AM$22, MATCH($B90, FixtureTicker!$A$3:$A$22), PlayerForm!$X$5),
 TeamForm!$B$4:$B$23, TeamForm!$AD$4:$AD$23),
INDEX(FixtureTicker!$B$24:$AM$43, MATCH($B90, FixtureTicker!$A$24:$A$43), PlayerForm!$X$5)="A",
_xlfn.XLOOKUP($E90, PlayerForm!$D$3:$D$394, PlayerForm!$R$3:$R$394)*
_xlfn.XLOOKUP(
INDEX(FixtureTicker!$B$3:$AM$22, MATCH($B90, FixtureTicker!$A$3:$A$22), PlayerForm!$X$5),
 TeamForm!$B$4:$B$23, TeamForm!$AB$4:$AB$23),
INDEX(FixtureTicker!$B$24:$AM$43, MATCH($B90, FixtureTicker!$A$24:$A$43), PlayerForm!$X$5)="BLANK",
0
),
_xlfn.IFS(
INDEX(FixtureTicker!$B$24:$AM$43, MATCH($B90, FixtureTicker!$A$24:$A$43), PlayerForm!$X$5+1)="H",
_xlfn.XLOOKUP($E90, PlayerForm!$D$3:$D$394, PlayerForm!$Q$3:$Q$394)*
_xlfn.XLOOKUP(
INDEX(FixtureTicker!$B$3:$AM$22, MATCH($B90, FixtureTicker!$A$3:$A$22), PlayerForm!$X$5+1),
 TeamForm!$B$4:$B$23, TeamForm!$AD$4:$AD$23),
INDEX(FixtureTicker!$B$24:$AM$43, MATCH($B90, FixtureTicker!$A$24:$A$43), PlayerForm!$X$5+1)="A",
_xlfn.XLOOKUP($E90, PlayerForm!$D$3:$D$394, PlayerForm!$R$3:$R$394)*
_xlfn.XLOOKUP(
INDEX(FixtureTicker!$B$3:$AM$22, MATCH($B90, FixtureTicker!$A$3:$A$22), PlayerForm!$X$5+1),
 TeamForm!$B$4:$B$23, TeamForm!$AB$4:$AB$23),
INDEX(FixtureTicker!$B$24:$AM$43, MATCH($B90, FixtureTicker!$A$24:$A$43), PlayerForm!$X$5+1)="BLANK",
0
),
_xlfn.IFS(
INDEX(FixtureTicker!$B$24:$AM$43, MATCH($B90, FixtureTicker!$A$24:$A$43), PlayerForm!$X$5+2)="H",
_xlfn.XLOOKUP($E90, PlayerForm!$D$3:$D$394, PlayerForm!$Q$3:$Q$394)*
_xlfn.XLOOKUP(
INDEX(FixtureTicker!$B$3:$AM$22, MATCH($B90, FixtureTicker!$A$3:$A$22), PlayerForm!$X$5+2),
 TeamForm!$B$4:$B$23, TeamForm!$AD$4:$AD$23),
INDEX(FixtureTicker!$B$24:$AM$43, MATCH($B90, FixtureTicker!$A$24:$A$43), PlayerForm!$X$5+2)="A",
_xlfn.XLOOKUP($E90, PlayerForm!$D$3:$D$394, PlayerForm!$R$3:$R$394)*
_xlfn.XLOOKUP(
INDEX(FixtureTicker!$B$3:$AM$22, MATCH($B90, FixtureTicker!$A$3:$A$22), PlayerForm!$X$5+2),
 TeamForm!$B$4:$B$23, TeamForm!$AB$4:$AB$23),
INDEX(FixtureTicker!$B$24:$AM$43, MATCH($B90, FixtureTicker!$A$24:$A$43), PlayerForm!$X$5+2)="BLANK",
0
),
_xlfn.IFS(
INDEX(FixtureTicker!$B$24:$AM$43, MATCH($B90, FixtureTicker!$A$24:$A$43), PlayerForm!$X$5+3)="H",
_xlfn.XLOOKUP($E90, PlayerForm!$D$3:$D$394, PlayerForm!$Q$3:$Q$394)*
_xlfn.XLOOKUP(
INDEX(FixtureTicker!$B$3:$AM$22, MATCH($B90, FixtureTicker!$A$3:$A$22), PlayerForm!$X$5+3),
 TeamForm!$B$4:$B$23, TeamForm!$AD$4:$AD$23),
INDEX(FixtureTicker!$B$24:$AM$43, MATCH($B90, FixtureTicker!$A$24:$A$43), PlayerForm!$X$5+3)="A",
_xlfn.XLOOKUP($E90, PlayerForm!$D$3:$D$394, PlayerForm!$R$3:$R$394)*
_xlfn.XLOOKUP(
INDEX(FixtureTicker!$B$3:$AM$22, MATCH($B90, FixtureTicker!$A$3:$A$22), PlayerForm!$X$5+3),
 TeamForm!$B$4:$B$23, TeamForm!$AB$4:$AB$23),
INDEX(FixtureTicker!$B$24:$AM$43, MATCH($B90, FixtureTicker!$A$24:$A$43), PlayerForm!$X$5+3)="BLANK",
0
),
_xlfn.IFS(
INDEX(FixtureTicker!$B$24:$AM$43, MATCH($B90, FixtureTicker!$A$24:$A$43), PlayerForm!$X$5+4)="H",
_xlfn.XLOOKUP($E90, PlayerForm!$D$3:$D$394, PlayerForm!$Q$3:$Q$394)*
_xlfn.XLOOKUP(
INDEX(FixtureTicker!$B$3:$AM$22, MATCH($B90, FixtureTicker!$A$3:$A$22), PlayerForm!$X$5+4),
 TeamForm!$B$4:$B$23, TeamForm!$AD$4:$AD$23),
INDEX(FixtureTicker!$B$24:$AM$43, MATCH($B90, FixtureTicker!$A$24:$A$43), PlayerForm!$X$5+4)="A",
_xlfn.XLOOKUP($E90, PlayerForm!$D$3:$D$394, PlayerForm!$R$3:$R$394)*
_xlfn.XLOOKUP(
INDEX(FixtureTicker!$B$3:$AM$22, MATCH($B90, FixtureTicker!$A$3:$A$22), PlayerForm!$X$5+4),
 TeamForm!$B$4:$B$23, TeamForm!$AB$4:$AB$23),
INDEX(FixtureTicker!$B$24:$AM$43, MATCH($B90, FixtureTicker!$A$24:$A$43), PlayerForm!$X$5+4)="BLANK",
0
),
_xlfn.IFS(
INDEX(FixtureTicker!$B$24:$AM$43, MATCH($B90, FixtureTicker!$A$24:$A$43), PlayerForm!$X$5+5)="H",
_xlfn.XLOOKUP($E90, PlayerForm!$D$3:$D$394, PlayerForm!$Q$3:$Q$394)*
_xlfn.XLOOKUP(
INDEX(FixtureTicker!$B$3:$AM$22, MATCH($B90, FixtureTicker!$A$3:$A$22), PlayerForm!$X$5+5),
 TeamForm!$B$4:$B$23, TeamForm!$AD$4:$AD$23),
INDEX(FixtureTicker!$B$24:$AM$43, MATCH($B90, FixtureTicker!$A$24:$A$43), PlayerForm!$X$5+5)="A",
_xlfn.XLOOKUP($E90, PlayerForm!$D$3:$D$394, PlayerForm!$R$3:$R$394)*
_xlfn.XLOOKUP(
INDEX(FixtureTicker!$B$3:$AM$22, MATCH($B90, FixtureTicker!$A$3:$A$22), PlayerForm!$X$5+5),
 TeamForm!$B$4:$B$23, TeamForm!$AB$4:$AB$23),
INDEX(FixtureTicker!$B$24:$AM$43, MATCH($B90, FixtureTicker!$A$24:$A$43), PlayerForm!$X$5+5)="BLANK",
0
),
_xlfn.IFS(
INDEX(FixtureTicker!$B$24:$AM$43, MATCH($B90, FixtureTicker!$A$24:$A$43), PlayerForm!$X$5+6)="H",
_xlfn.XLOOKUP($E90, PlayerForm!$D$3:$D$394, PlayerForm!$Q$3:$Q$394)*
_xlfn.XLOOKUP(
INDEX(FixtureTicker!$B$3:$AM$22, MATCH($B90, FixtureTicker!$A$3:$A$22), PlayerForm!$X$5+6),
 TeamForm!$B$4:$B$23, TeamForm!$AD$4:$AD$23),
INDEX(FixtureTicker!$B$24:$AM$43, MATCH($B90, FixtureTicker!$A$24:$A$43), PlayerForm!$X$5+6)="A",
_xlfn.XLOOKUP($E90, PlayerForm!$D$3:$D$394, PlayerForm!$R$3:$R$394)*
_xlfn.XLOOKUP(
INDEX(FixtureTicker!$B$3:$AM$22, MATCH($B90, FixtureTicker!$A$3:$A$22), PlayerForm!$X$5+6),
 TeamForm!$B$4:$B$23, TeamForm!$AB$4:$AB$23),
INDEX(FixtureTicker!$B$24:$AM$43, MATCH($B90, FixtureTicker!$A$24:$A$43), PlayerForm!$X$5+6)="BLANK",
0
),
_xlfn.IFS(
INDEX(FixtureTicker!$B$24:$AM$43, MATCH($B90, FixtureTicker!$A$24:$A$43), PlayerForm!$X$5+7)="H",
_xlfn.XLOOKUP($E90, PlayerForm!$D$3:$D$394, PlayerForm!$Q$3:$Q$394)*
_xlfn.XLOOKUP(
INDEX(FixtureTicker!$B$3:$AM$22, MATCH($B90, FixtureTicker!$A$3:$A$22), PlayerForm!$X$5+7),
 TeamForm!$B$4:$B$23, TeamForm!$AD$4:$AD$23),
INDEX(FixtureTicker!$B$24:$AM$43, MATCH($B90, FixtureTicker!$A$24:$A$43), PlayerForm!$X$5+7)="A",
_xlfn.XLOOKUP($E90, PlayerForm!$D$3:$D$394, PlayerForm!$R$3:$R$394)*
_xlfn.XLOOKUP(
INDEX(FixtureTicker!$B$3:$AM$22, MATCH($B90, FixtureTicker!$A$3:$A$22), PlayerForm!$X$5+7),
 TeamForm!$B$4:$B$23, TeamForm!$AB$4:$AB$23),
INDEX(FixtureTicker!$B$24:$AM$43, MATCH($B90, FixtureTicker!$A$24:$A$43), PlayerForm!$X$5+7)="BLANK",
0
)
),0)</f>
        <v>55.323287633155608</v>
      </c>
    </row>
    <row r="91" spans="1:10">
      <c r="A91" s="55">
        <v>63</v>
      </c>
      <c r="B91" s="55" t="str">
        <f>_xlfn.XLOOKUP($A91, PlayerData!$B$3:$B$394, PlayerData!C$3:C$394)</f>
        <v>MUN</v>
      </c>
      <c r="C91" s="55" t="str">
        <f>_xlfn.XLOOKUP($A91, PlayerData!$B$3:$B$394, PlayerData!D$3:D$394)</f>
        <v>M</v>
      </c>
      <c r="D91" s="55">
        <f>_xlfn.XLOOKUP($A91, PlayerData!$B:$B, PlayerData!F:F,,,-1)</f>
        <v>8</v>
      </c>
      <c r="E91" s="31" t="str">
        <f>_xlfn.XLOOKUP($A91, PlayerData!$B$3:$B$394, PlayerData!E$3:E$394)</f>
        <v>Pogba</v>
      </c>
      <c r="F91" s="164" cm="1">
        <f t="array" ref="F91">IFERROR(0.01*_xlfn.IFS(
INDEX(FixtureTicker!$B$24:$AM$43, MATCH($B91, FixtureTicker!$A$24:$A$43, 0), PlayerForm!$X$5)="H",
_xlfn.XLOOKUP($E91, PlayerForm!$D$3:$D$394, PlayerForm!$Q$3:$Q$394)*
_xlfn.XLOOKUP(
INDEX(FixtureTicker!$B$3:$AM$22, MATCH($B91, FixtureTicker!$A$3:$A$22,0), PlayerForm!$X$5),
 TeamForm!$B$4:$B$23, TeamForm!$AD$4:$AD$23),
INDEX(FixtureTicker!$B$24:$AM$43, MATCH($B91, FixtureTicker!$A$24:$A$43,0), PlayerForm!$X$5)="A",
_xlfn.XLOOKUP($E91, PlayerForm!$D$3:$D$394, PlayerForm!$R$3:$R$394)*
_xlfn.XLOOKUP(
INDEX(FixtureTicker!$B$3:$AM$22, MATCH($B91, FixtureTicker!$A$3:$A$22,0), PlayerForm!$X$5),
 TeamForm!$B$4:$B$23, TeamForm!$AB$4:$AB$23),
INDEX(FixtureTicker!$B$24:$AM$43, MATCH($B91, FixtureTicker!$A$24:$A$43,0), PlayerForm!$X$5)="BLANK",
0),0)</f>
        <v>0</v>
      </c>
      <c r="G91" s="163" cm="1">
        <f t="array" ref="G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
),0)</f>
        <v>10.774276322843759</v>
      </c>
      <c r="H91" s="163" cm="1">
        <f t="array" ref="H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),
_xlfn.IFS(
INDEX(FixtureTicker!$B$24:$AM$43, MATCH($B91, FixtureTicker!$A$24:$A$43), PlayerForm!$X$5+2)="H",
_xlfn.XLOOKUP($E91, PlayerForm!$D$3:$D$394, PlayerForm!$Q$3:$Q$394)*
_xlfn.XLOOKUP(
INDEX(FixtureTicker!$B$3:$AM$22, MATCH($B91, FixtureTicker!$A$3:$A$22), PlayerForm!$X$5+2),
 TeamForm!$B$4:$B$23, TeamForm!$AD$4:$AD$23),
INDEX(FixtureTicker!$B$24:$AM$43, MATCH($B91, FixtureTicker!$A$24:$A$43), PlayerForm!$X$5+2)="A",
_xlfn.XLOOKUP($E91, PlayerForm!$D$3:$D$394, PlayerForm!$R$3:$R$394)*
_xlfn.XLOOKUP(
INDEX(FixtureTicker!$B$3:$AM$22, MATCH($B91, FixtureTicker!$A$3:$A$22), PlayerForm!$X$5+2),
 TeamForm!$B$4:$B$23, TeamForm!$AB$4:$AB$23),
INDEX(FixtureTicker!$B$24:$AM$43, MATCH($B91, FixtureTicker!$A$24:$A$43), PlayerForm!$X$5+2)="BLANK",
0
),
_xlfn.IFS(
INDEX(FixtureTicker!$B$24:$AM$43, MATCH($B91, FixtureTicker!$A$24:$A$43), PlayerForm!$X$5+3)="H",
_xlfn.XLOOKUP($E91, PlayerForm!$D$3:$D$394, PlayerForm!$Q$3:$Q$394)*
_xlfn.XLOOKUP(
INDEX(FixtureTicker!$B$3:$AM$22, MATCH($B91, FixtureTicker!$A$3:$A$22), PlayerForm!$X$5+3),
 TeamForm!$B$4:$B$23, TeamForm!$AD$4:$AD$23),
INDEX(FixtureTicker!$B$24:$AM$43, MATCH($B91, FixtureTicker!$A$24:$A$43), PlayerForm!$X$5+3)="A",
_xlfn.XLOOKUP($E91, PlayerForm!$D$3:$D$394, PlayerForm!$R$3:$R$394)*
_xlfn.XLOOKUP(
INDEX(FixtureTicker!$B$3:$AM$22, MATCH($B91, FixtureTicker!$A$3:$A$22), PlayerForm!$X$5+3),
 TeamForm!$B$4:$B$23, TeamForm!$AB$4:$AB$23),
INDEX(FixtureTicker!$B$24:$AM$43, MATCH($B91, FixtureTicker!$A$24:$A$43), PlayerForm!$X$5+3)="BLANK",
0
)
),0)</f>
        <v>22.519620146405487</v>
      </c>
      <c r="I91" s="163" cm="1">
        <f t="array" ref="I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),
_xlfn.IFS(
INDEX(FixtureTicker!$B$24:$AM$43, MATCH($B91, FixtureTicker!$A$24:$A$43), PlayerForm!$X$5+2)="H",
_xlfn.XLOOKUP($E91, PlayerForm!$D$3:$D$394, PlayerForm!$Q$3:$Q$394)*
_xlfn.XLOOKUP(
INDEX(FixtureTicker!$B$3:$AM$22, MATCH($B91, FixtureTicker!$A$3:$A$22), PlayerForm!$X$5+2),
 TeamForm!$B$4:$B$23, TeamForm!$AD$4:$AD$23),
INDEX(FixtureTicker!$B$24:$AM$43, MATCH($B91, FixtureTicker!$A$24:$A$43), PlayerForm!$X$5+2)="A",
_xlfn.XLOOKUP($E91, PlayerForm!$D$3:$D$394, PlayerForm!$R$3:$R$394)*
_xlfn.XLOOKUP(
INDEX(FixtureTicker!$B$3:$AM$22, MATCH($B91, FixtureTicker!$A$3:$A$22), PlayerForm!$X$5+2),
 TeamForm!$B$4:$B$23, TeamForm!$AB$4:$AB$23),
INDEX(FixtureTicker!$B$24:$AM$43, MATCH($B91, FixtureTicker!$A$24:$A$43), PlayerForm!$X$5+2)="BLANK",
0
),
_xlfn.IFS(
INDEX(FixtureTicker!$B$24:$AM$43, MATCH($B91, FixtureTicker!$A$24:$A$43), PlayerForm!$X$5+3)="H",
_xlfn.XLOOKUP($E91, PlayerForm!$D$3:$D$394, PlayerForm!$Q$3:$Q$394)*
_xlfn.XLOOKUP(
INDEX(FixtureTicker!$B$3:$AM$22, MATCH($B91, FixtureTicker!$A$3:$A$22), PlayerForm!$X$5+3),
 TeamForm!$B$4:$B$23, TeamForm!$AD$4:$AD$23),
INDEX(FixtureTicker!$B$24:$AM$43, MATCH($B91, FixtureTicker!$A$24:$A$43), PlayerForm!$X$5+3)="A",
_xlfn.XLOOKUP($E91, PlayerForm!$D$3:$D$394, PlayerForm!$R$3:$R$394)*
_xlfn.XLOOKUP(
INDEX(FixtureTicker!$B$3:$AM$22, MATCH($B91, FixtureTicker!$A$3:$A$22), PlayerForm!$X$5+3),
 TeamForm!$B$4:$B$23, TeamForm!$AB$4:$AB$23),
INDEX(FixtureTicker!$B$24:$AM$43, MATCH($B91, FixtureTicker!$A$24:$A$43), PlayerForm!$X$5+3)="BLANK",
0
),
_xlfn.IFS(
INDEX(FixtureTicker!$B$24:$AM$43, MATCH($B91, FixtureTicker!$A$24:$A$43), PlayerForm!$X$5+4)="H",
_xlfn.XLOOKUP($E91, PlayerForm!$D$3:$D$394, PlayerForm!$Q$3:$Q$394)*
_xlfn.XLOOKUP(
INDEX(FixtureTicker!$B$3:$AM$22, MATCH($B91, FixtureTicker!$A$3:$A$22), PlayerForm!$X$5+4),
 TeamForm!$B$4:$B$23, TeamForm!$AD$4:$AD$23),
INDEX(FixtureTicker!$B$24:$AM$43, MATCH($B91, FixtureTicker!$A$24:$A$43), PlayerForm!$X$5+4)="A",
_xlfn.XLOOKUP($E91, PlayerForm!$D$3:$D$394, PlayerForm!$R$3:$R$394)*
_xlfn.XLOOKUP(
INDEX(FixtureTicker!$B$3:$AM$22, MATCH($B91, FixtureTicker!$A$3:$A$22), PlayerForm!$X$5+4),
 TeamForm!$B$4:$B$23, TeamForm!$AB$4:$AB$23),
INDEX(FixtureTicker!$B$24:$AM$43, MATCH($B91, FixtureTicker!$A$24:$A$43), PlayerForm!$X$5+4)="BLANK",
0
),
_xlfn.IFS(
INDEX(FixtureTicker!$B$24:$AM$43, MATCH($B91, FixtureTicker!$A$24:$A$43), PlayerForm!$X$5+5)="H",
_xlfn.XLOOKUP($E91, PlayerForm!$D$3:$D$394, PlayerForm!$Q$3:$Q$394)*
_xlfn.XLOOKUP(
INDEX(FixtureTicker!$B$3:$AM$22, MATCH($B91, FixtureTicker!$A$3:$A$22), PlayerForm!$X$5+5),
 TeamForm!$B$4:$B$23, TeamForm!$AD$4:$AD$23),
INDEX(FixtureTicker!$B$24:$AM$43, MATCH($B91, FixtureTicker!$A$24:$A$43), PlayerForm!$X$5+5)="A",
_xlfn.XLOOKUP($E91, PlayerForm!$D$3:$D$394, PlayerForm!$R$3:$R$394)*
_xlfn.XLOOKUP(
INDEX(FixtureTicker!$B$3:$AM$22, MATCH($B91, FixtureTicker!$A$3:$A$22), PlayerForm!$X$5+5),
 TeamForm!$B$4:$B$23, TeamForm!$AB$4:$AB$23),
INDEX(FixtureTicker!$B$24:$AM$43, MATCH($B91, FixtureTicker!$A$24:$A$43), PlayerForm!$X$5+5)="BLANK",
0
)
),0)</f>
        <v>37.462447691408151</v>
      </c>
      <c r="J91" s="163" cm="1">
        <f t="array" ref="J91">IFERROR(0.01*SUM(
_xlfn.IFS(
INDEX(FixtureTicker!$B$24:$AM$43, MATCH($B91, FixtureTicker!$A$24:$A$43), PlayerForm!$X$5)="H",
_xlfn.XLOOKUP($E91, PlayerForm!$D$3:$D$394, PlayerForm!$Q$3:$Q$394)*
_xlfn.XLOOKUP(
INDEX(FixtureTicker!$B$3:$AM$22, MATCH($B91, FixtureTicker!$A$3:$A$22), PlayerForm!$X$5),
 TeamForm!$B$4:$B$23, TeamForm!$AD$4:$AD$23),
INDEX(FixtureTicker!$B$24:$AM$43, MATCH($B91, FixtureTicker!$A$24:$A$43), PlayerForm!$X$5)="A",
_xlfn.XLOOKUP($E91, PlayerForm!$D$3:$D$394, PlayerForm!$R$3:$R$394)*
_xlfn.XLOOKUP(
INDEX(FixtureTicker!$B$3:$AM$22, MATCH($B91, FixtureTicker!$A$3:$A$22), PlayerForm!$X$5),
 TeamForm!$B$4:$B$23, TeamForm!$AB$4:$AB$23),
INDEX(FixtureTicker!$B$24:$AM$43, MATCH($B91, FixtureTicker!$A$24:$A$43), PlayerForm!$X$5)="BLANK",
0
),
_xlfn.IFS(
INDEX(FixtureTicker!$B$24:$AM$43, MATCH($B91, FixtureTicker!$A$24:$A$43), PlayerForm!$X$5+1)="H",
_xlfn.XLOOKUP($E91, PlayerForm!$D$3:$D$394, PlayerForm!$Q$3:$Q$394)*
_xlfn.XLOOKUP(
INDEX(FixtureTicker!$B$3:$AM$22, MATCH($B91, FixtureTicker!$A$3:$A$22), PlayerForm!$X$5+1),
 TeamForm!$B$4:$B$23, TeamForm!$AD$4:$AD$23),
INDEX(FixtureTicker!$B$24:$AM$43, MATCH($B91, FixtureTicker!$A$24:$A$43), PlayerForm!$X$5+1)="A",
_xlfn.XLOOKUP($E91, PlayerForm!$D$3:$D$394, PlayerForm!$R$3:$R$394)*
_xlfn.XLOOKUP(
INDEX(FixtureTicker!$B$3:$AM$22, MATCH($B91, FixtureTicker!$A$3:$A$22), PlayerForm!$X$5+1),
 TeamForm!$B$4:$B$23, TeamForm!$AB$4:$AB$23),
INDEX(FixtureTicker!$B$24:$AM$43, MATCH($B91, FixtureTicker!$A$24:$A$43), PlayerForm!$X$5+1)="BLANK",
0
),
_xlfn.IFS(
INDEX(FixtureTicker!$B$24:$AM$43, MATCH($B91, FixtureTicker!$A$24:$A$43), PlayerForm!$X$5+2)="H",
_xlfn.XLOOKUP($E91, PlayerForm!$D$3:$D$394, PlayerForm!$Q$3:$Q$394)*
_xlfn.XLOOKUP(
INDEX(FixtureTicker!$B$3:$AM$22, MATCH($B91, FixtureTicker!$A$3:$A$22), PlayerForm!$X$5+2),
 TeamForm!$B$4:$B$23, TeamForm!$AD$4:$AD$23),
INDEX(FixtureTicker!$B$24:$AM$43, MATCH($B91, FixtureTicker!$A$24:$A$43), PlayerForm!$X$5+2)="A",
_xlfn.XLOOKUP($E91, PlayerForm!$D$3:$D$394, PlayerForm!$R$3:$R$394)*
_xlfn.XLOOKUP(
INDEX(FixtureTicker!$B$3:$AM$22, MATCH($B91, FixtureTicker!$A$3:$A$22), PlayerForm!$X$5+2),
 TeamForm!$B$4:$B$23, TeamForm!$AB$4:$AB$23),
INDEX(FixtureTicker!$B$24:$AM$43, MATCH($B91, FixtureTicker!$A$24:$A$43), PlayerForm!$X$5+2)="BLANK",
0
),
_xlfn.IFS(
INDEX(FixtureTicker!$B$24:$AM$43, MATCH($B91, FixtureTicker!$A$24:$A$43), PlayerForm!$X$5+3)="H",
_xlfn.XLOOKUP($E91, PlayerForm!$D$3:$D$394, PlayerForm!$Q$3:$Q$394)*
_xlfn.XLOOKUP(
INDEX(FixtureTicker!$B$3:$AM$22, MATCH($B91, FixtureTicker!$A$3:$A$22), PlayerForm!$X$5+3),
 TeamForm!$B$4:$B$23, TeamForm!$AD$4:$AD$23),
INDEX(FixtureTicker!$B$24:$AM$43, MATCH($B91, FixtureTicker!$A$24:$A$43), PlayerForm!$X$5+3)="A",
_xlfn.XLOOKUP($E91, PlayerForm!$D$3:$D$394, PlayerForm!$R$3:$R$394)*
_xlfn.XLOOKUP(
INDEX(FixtureTicker!$B$3:$AM$22, MATCH($B91, FixtureTicker!$A$3:$A$22), PlayerForm!$X$5+3),
 TeamForm!$B$4:$B$23, TeamForm!$AB$4:$AB$23),
INDEX(FixtureTicker!$B$24:$AM$43, MATCH($B91, FixtureTicker!$A$24:$A$43), PlayerForm!$X$5+3)="BLANK",
0
),
_xlfn.IFS(
INDEX(FixtureTicker!$B$24:$AM$43, MATCH($B91, FixtureTicker!$A$24:$A$43), PlayerForm!$X$5+4)="H",
_xlfn.XLOOKUP($E91, PlayerForm!$D$3:$D$394, PlayerForm!$Q$3:$Q$394)*
_xlfn.XLOOKUP(
INDEX(FixtureTicker!$B$3:$AM$22, MATCH($B91, FixtureTicker!$A$3:$A$22), PlayerForm!$X$5+4),
 TeamForm!$B$4:$B$23, TeamForm!$AD$4:$AD$23),
INDEX(FixtureTicker!$B$24:$AM$43, MATCH($B91, FixtureTicker!$A$24:$A$43), PlayerForm!$X$5+4)="A",
_xlfn.XLOOKUP($E91, PlayerForm!$D$3:$D$394, PlayerForm!$R$3:$R$394)*
_xlfn.XLOOKUP(
INDEX(FixtureTicker!$B$3:$AM$22, MATCH($B91, FixtureTicker!$A$3:$A$22), PlayerForm!$X$5+4),
 TeamForm!$B$4:$B$23, TeamForm!$AB$4:$AB$23),
INDEX(FixtureTicker!$B$24:$AM$43, MATCH($B91, FixtureTicker!$A$24:$A$43), PlayerForm!$X$5+4)="BLANK",
0
),
_xlfn.IFS(
INDEX(FixtureTicker!$B$24:$AM$43, MATCH($B91, FixtureTicker!$A$24:$A$43), PlayerForm!$X$5+5)="H",
_xlfn.XLOOKUP($E91, PlayerForm!$D$3:$D$394, PlayerForm!$Q$3:$Q$394)*
_xlfn.XLOOKUP(
INDEX(FixtureTicker!$B$3:$AM$22, MATCH($B91, FixtureTicker!$A$3:$A$22), PlayerForm!$X$5+5),
 TeamForm!$B$4:$B$23, TeamForm!$AD$4:$AD$23),
INDEX(FixtureTicker!$B$24:$AM$43, MATCH($B91, FixtureTicker!$A$24:$A$43), PlayerForm!$X$5+5)="A",
_xlfn.XLOOKUP($E91, PlayerForm!$D$3:$D$394, PlayerForm!$R$3:$R$394)*
_xlfn.XLOOKUP(
INDEX(FixtureTicker!$B$3:$AM$22, MATCH($B91, FixtureTicker!$A$3:$A$22), PlayerForm!$X$5+5),
 TeamForm!$B$4:$B$23, TeamForm!$AB$4:$AB$23),
INDEX(FixtureTicker!$B$24:$AM$43, MATCH($B91, FixtureTicker!$A$24:$A$43), PlayerForm!$X$5+5)="BLANK",
0
),
_xlfn.IFS(
INDEX(FixtureTicker!$B$24:$AM$43, MATCH($B91, FixtureTicker!$A$24:$A$43), PlayerForm!$X$5+6)="H",
_xlfn.XLOOKUP($E91, PlayerForm!$D$3:$D$394, PlayerForm!$Q$3:$Q$394)*
_xlfn.XLOOKUP(
INDEX(FixtureTicker!$B$3:$AM$22, MATCH($B91, FixtureTicker!$A$3:$A$22), PlayerForm!$X$5+6),
 TeamForm!$B$4:$B$23, TeamForm!$AD$4:$AD$23),
INDEX(FixtureTicker!$B$24:$AM$43, MATCH($B91, FixtureTicker!$A$24:$A$43), PlayerForm!$X$5+6)="A",
_xlfn.XLOOKUP($E91, PlayerForm!$D$3:$D$394, PlayerForm!$R$3:$R$394)*
_xlfn.XLOOKUP(
INDEX(FixtureTicker!$B$3:$AM$22, MATCH($B91, FixtureTicker!$A$3:$A$22), PlayerForm!$X$5+6),
 TeamForm!$B$4:$B$23, TeamForm!$AB$4:$AB$23),
INDEX(FixtureTicker!$B$24:$AM$43, MATCH($B91, FixtureTicker!$A$24:$A$43), PlayerForm!$X$5+6)="BLANK",
0
),
_xlfn.IFS(
INDEX(FixtureTicker!$B$24:$AM$43, MATCH($B91, FixtureTicker!$A$24:$A$43), PlayerForm!$X$5+7)="H",
_xlfn.XLOOKUP($E91, PlayerForm!$D$3:$D$394, PlayerForm!$Q$3:$Q$394)*
_xlfn.XLOOKUP(
INDEX(FixtureTicker!$B$3:$AM$22, MATCH($B91, FixtureTicker!$A$3:$A$22), PlayerForm!$X$5+7),
 TeamForm!$B$4:$B$23, TeamForm!$AD$4:$AD$23),
INDEX(FixtureTicker!$B$24:$AM$43, MATCH($B91, FixtureTicker!$A$24:$A$43), PlayerForm!$X$5+7)="A",
_xlfn.XLOOKUP($E91, PlayerForm!$D$3:$D$394, PlayerForm!$R$3:$R$394)*
_xlfn.XLOOKUP(
INDEX(FixtureTicker!$B$3:$AM$22, MATCH($B91, FixtureTicker!$A$3:$A$22), PlayerForm!$X$5+7),
 TeamForm!$B$4:$B$23, TeamForm!$AB$4:$AB$23),
INDEX(FixtureTicker!$B$24:$AM$43, MATCH($B91, FixtureTicker!$A$24:$A$43), PlayerForm!$X$5+7)="BLANK",
0
)
),0)</f>
        <v>49.123655933230786</v>
      </c>
    </row>
    <row r="92" spans="1:10">
      <c r="A92" s="55">
        <v>236</v>
      </c>
      <c r="B92" s="55" t="str">
        <f>_xlfn.XLOOKUP($A92, PlayerData!$B$3:$B$394, PlayerData!C$3:C$394)</f>
        <v>CRY</v>
      </c>
      <c r="C92" s="55" t="str">
        <f>_xlfn.XLOOKUP($A92, PlayerData!$B$3:$B$394, PlayerData!D$3:D$394)</f>
        <v>D</v>
      </c>
      <c r="D92" s="55">
        <f>_xlfn.XLOOKUP($A92, PlayerData!$B:$B, PlayerData!F:F,,,-1)</f>
        <v>5.5</v>
      </c>
      <c r="E92" s="31" t="str">
        <f>_xlfn.XLOOKUP($A92, PlayerData!$B$3:$B$394, PlayerData!E$3:E$394)</f>
        <v>van Aanholt</v>
      </c>
      <c r="F92" s="164" cm="1">
        <f t="array" ref="F92">IFERROR(0.01*_xlfn.IFS(
INDEX(FixtureTicker!$B$24:$AM$43, MATCH($B92, FixtureTicker!$A$24:$A$43, 0), PlayerForm!$X$5)="H",
_xlfn.XLOOKUP($E92, PlayerForm!$D$3:$D$394, PlayerForm!$Q$3:$Q$394)*
_xlfn.XLOOKUP(
INDEX(FixtureTicker!$B$3:$AM$22, MATCH($B92, FixtureTicker!$A$3:$A$22,0), PlayerForm!$X$5),
 TeamForm!$B$4:$B$23, TeamForm!$AD$4:$AD$23),
INDEX(FixtureTicker!$B$24:$AM$43, MATCH($B92, FixtureTicker!$A$24:$A$43,0), PlayerForm!$X$5)="A",
_xlfn.XLOOKUP($E92, PlayerForm!$D$3:$D$394, PlayerForm!$R$3:$R$394)*
_xlfn.XLOOKUP(
INDEX(FixtureTicker!$B$3:$AM$22, MATCH($B92, FixtureTicker!$A$3:$A$22,0), PlayerForm!$X$5),
 TeamForm!$B$4:$B$23, TeamForm!$AB$4:$AB$23),
INDEX(FixtureTicker!$B$24:$AM$43, MATCH($B92, FixtureTicker!$A$24:$A$43,0), PlayerForm!$X$5)="BLANK",
0),0)</f>
        <v>7.5031629902634913</v>
      </c>
      <c r="G92" s="163" cm="1">
        <f t="array" ref="G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
),0)</f>
        <v>11.232195535762592</v>
      </c>
      <c r="H92" s="163" cm="1">
        <f t="array" ref="H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),
_xlfn.IFS(
INDEX(FixtureTicker!$B$24:$AM$43, MATCH($B92, FixtureTicker!$A$24:$A$43), PlayerForm!$X$5+2)="H",
_xlfn.XLOOKUP($E92, PlayerForm!$D$3:$D$394, PlayerForm!$Q$3:$Q$394)*
_xlfn.XLOOKUP(
INDEX(FixtureTicker!$B$3:$AM$22, MATCH($B92, FixtureTicker!$A$3:$A$22), PlayerForm!$X$5+2),
 TeamForm!$B$4:$B$23, TeamForm!$AD$4:$AD$23),
INDEX(FixtureTicker!$B$24:$AM$43, MATCH($B92, FixtureTicker!$A$24:$A$43), PlayerForm!$X$5+2)="A",
_xlfn.XLOOKUP($E92, PlayerForm!$D$3:$D$394, PlayerForm!$R$3:$R$394)*
_xlfn.XLOOKUP(
INDEX(FixtureTicker!$B$3:$AM$22, MATCH($B92, FixtureTicker!$A$3:$A$22), PlayerForm!$X$5+2),
 TeamForm!$B$4:$B$23, TeamForm!$AB$4:$AB$23),
INDEX(FixtureTicker!$B$24:$AM$43, MATCH($B92, FixtureTicker!$A$24:$A$43), PlayerForm!$X$5+2)="BLANK",
0
),
_xlfn.IFS(
INDEX(FixtureTicker!$B$24:$AM$43, MATCH($B92, FixtureTicker!$A$24:$A$43), PlayerForm!$X$5+3)="H",
_xlfn.XLOOKUP($E92, PlayerForm!$D$3:$D$394, PlayerForm!$Q$3:$Q$394)*
_xlfn.XLOOKUP(
INDEX(FixtureTicker!$B$3:$AM$22, MATCH($B92, FixtureTicker!$A$3:$A$22), PlayerForm!$X$5+3),
 TeamForm!$B$4:$B$23, TeamForm!$AD$4:$AD$23),
INDEX(FixtureTicker!$B$24:$AM$43, MATCH($B92, FixtureTicker!$A$24:$A$43), PlayerForm!$X$5+3)="A",
_xlfn.XLOOKUP($E92, PlayerForm!$D$3:$D$394, PlayerForm!$R$3:$R$394)*
_xlfn.XLOOKUP(
INDEX(FixtureTicker!$B$3:$AM$22, MATCH($B92, FixtureTicker!$A$3:$A$22), PlayerForm!$X$5+3),
 TeamForm!$B$4:$B$23, TeamForm!$AB$4:$AB$23),
INDEX(FixtureTicker!$B$24:$AM$43, MATCH($B92, FixtureTicker!$A$24:$A$43), PlayerForm!$X$5+3)="BLANK",
0
)
),0)</f>
        <v>21.971218608303982</v>
      </c>
      <c r="I92" s="163" cm="1">
        <f t="array" ref="I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),
_xlfn.IFS(
INDEX(FixtureTicker!$B$24:$AM$43, MATCH($B92, FixtureTicker!$A$24:$A$43), PlayerForm!$X$5+2)="H",
_xlfn.XLOOKUP($E92, PlayerForm!$D$3:$D$394, PlayerForm!$Q$3:$Q$394)*
_xlfn.XLOOKUP(
INDEX(FixtureTicker!$B$3:$AM$22, MATCH($B92, FixtureTicker!$A$3:$A$22), PlayerForm!$X$5+2),
 TeamForm!$B$4:$B$23, TeamForm!$AD$4:$AD$23),
INDEX(FixtureTicker!$B$24:$AM$43, MATCH($B92, FixtureTicker!$A$24:$A$43), PlayerForm!$X$5+2)="A",
_xlfn.XLOOKUP($E92, PlayerForm!$D$3:$D$394, PlayerForm!$R$3:$R$394)*
_xlfn.XLOOKUP(
INDEX(FixtureTicker!$B$3:$AM$22, MATCH($B92, FixtureTicker!$A$3:$A$22), PlayerForm!$X$5+2),
 TeamForm!$B$4:$B$23, TeamForm!$AB$4:$AB$23),
INDEX(FixtureTicker!$B$24:$AM$43, MATCH($B92, FixtureTicker!$A$24:$A$43), PlayerForm!$X$5+2)="BLANK",
0
),
_xlfn.IFS(
INDEX(FixtureTicker!$B$24:$AM$43, MATCH($B92, FixtureTicker!$A$24:$A$43), PlayerForm!$X$5+3)="H",
_xlfn.XLOOKUP($E92, PlayerForm!$D$3:$D$394, PlayerForm!$Q$3:$Q$394)*
_xlfn.XLOOKUP(
INDEX(FixtureTicker!$B$3:$AM$22, MATCH($B92, FixtureTicker!$A$3:$A$22), PlayerForm!$X$5+3),
 TeamForm!$B$4:$B$23, TeamForm!$AD$4:$AD$23),
INDEX(FixtureTicker!$B$24:$AM$43, MATCH($B92, FixtureTicker!$A$24:$A$43), PlayerForm!$X$5+3)="A",
_xlfn.XLOOKUP($E92, PlayerForm!$D$3:$D$394, PlayerForm!$R$3:$R$394)*
_xlfn.XLOOKUP(
INDEX(FixtureTicker!$B$3:$AM$22, MATCH($B92, FixtureTicker!$A$3:$A$22), PlayerForm!$X$5+3),
 TeamForm!$B$4:$B$23, TeamForm!$AB$4:$AB$23),
INDEX(FixtureTicker!$B$24:$AM$43, MATCH($B92, FixtureTicker!$A$24:$A$43), PlayerForm!$X$5+3)="BLANK",
0
),
_xlfn.IFS(
INDEX(FixtureTicker!$B$24:$AM$43, MATCH($B92, FixtureTicker!$A$24:$A$43), PlayerForm!$X$5+4)="H",
_xlfn.XLOOKUP($E92, PlayerForm!$D$3:$D$394, PlayerForm!$Q$3:$Q$394)*
_xlfn.XLOOKUP(
INDEX(FixtureTicker!$B$3:$AM$22, MATCH($B92, FixtureTicker!$A$3:$A$22), PlayerForm!$X$5+4),
 TeamForm!$B$4:$B$23, TeamForm!$AD$4:$AD$23),
INDEX(FixtureTicker!$B$24:$AM$43, MATCH($B92, FixtureTicker!$A$24:$A$43), PlayerForm!$X$5+4)="A",
_xlfn.XLOOKUP($E92, PlayerForm!$D$3:$D$394, PlayerForm!$R$3:$R$394)*
_xlfn.XLOOKUP(
INDEX(FixtureTicker!$B$3:$AM$22, MATCH($B92, FixtureTicker!$A$3:$A$22), PlayerForm!$X$5+4),
 TeamForm!$B$4:$B$23, TeamForm!$AB$4:$AB$23),
INDEX(FixtureTicker!$B$24:$AM$43, MATCH($B92, FixtureTicker!$A$24:$A$43), PlayerForm!$X$5+4)="BLANK",
0
),
_xlfn.IFS(
INDEX(FixtureTicker!$B$24:$AM$43, MATCH($B92, FixtureTicker!$A$24:$A$43), PlayerForm!$X$5+5)="H",
_xlfn.XLOOKUP($E92, PlayerForm!$D$3:$D$394, PlayerForm!$Q$3:$Q$394)*
_xlfn.XLOOKUP(
INDEX(FixtureTicker!$B$3:$AM$22, MATCH($B92, FixtureTicker!$A$3:$A$22), PlayerForm!$X$5+5),
 TeamForm!$B$4:$B$23, TeamForm!$AD$4:$AD$23),
INDEX(FixtureTicker!$B$24:$AM$43, MATCH($B92, FixtureTicker!$A$24:$A$43), PlayerForm!$X$5+5)="A",
_xlfn.XLOOKUP($E92, PlayerForm!$D$3:$D$394, PlayerForm!$R$3:$R$394)*
_xlfn.XLOOKUP(
INDEX(FixtureTicker!$B$3:$AM$22, MATCH($B92, FixtureTicker!$A$3:$A$22), PlayerForm!$X$5+5),
 TeamForm!$B$4:$B$23, TeamForm!$AB$4:$AB$23),
INDEX(FixtureTicker!$B$24:$AM$43, MATCH($B92, FixtureTicker!$A$24:$A$43), PlayerForm!$X$5+5)="BLANK",
0
)
),0)</f>
        <v>37.354844848776338</v>
      </c>
      <c r="J92" s="163" cm="1">
        <f t="array" ref="J92">IFERROR(0.01*SUM(
_xlfn.IFS(
INDEX(FixtureTicker!$B$24:$AM$43, MATCH($B92, FixtureTicker!$A$24:$A$43), PlayerForm!$X$5)="H",
_xlfn.XLOOKUP($E92, PlayerForm!$D$3:$D$394, PlayerForm!$Q$3:$Q$394)*
_xlfn.XLOOKUP(
INDEX(FixtureTicker!$B$3:$AM$22, MATCH($B92, FixtureTicker!$A$3:$A$22), PlayerForm!$X$5),
 TeamForm!$B$4:$B$23, TeamForm!$AD$4:$AD$23),
INDEX(FixtureTicker!$B$24:$AM$43, MATCH($B92, FixtureTicker!$A$24:$A$43), PlayerForm!$X$5)="A",
_xlfn.XLOOKUP($E92, PlayerForm!$D$3:$D$394, PlayerForm!$R$3:$R$394)*
_xlfn.XLOOKUP(
INDEX(FixtureTicker!$B$3:$AM$22, MATCH($B92, FixtureTicker!$A$3:$A$22), PlayerForm!$X$5),
 TeamForm!$B$4:$B$23, TeamForm!$AB$4:$AB$23),
INDEX(FixtureTicker!$B$24:$AM$43, MATCH($B92, FixtureTicker!$A$24:$A$43), PlayerForm!$X$5)="BLANK",
0
),
_xlfn.IFS(
INDEX(FixtureTicker!$B$24:$AM$43, MATCH($B92, FixtureTicker!$A$24:$A$43), PlayerForm!$X$5+1)="H",
_xlfn.XLOOKUP($E92, PlayerForm!$D$3:$D$394, PlayerForm!$Q$3:$Q$394)*
_xlfn.XLOOKUP(
INDEX(FixtureTicker!$B$3:$AM$22, MATCH($B92, FixtureTicker!$A$3:$A$22), PlayerForm!$X$5+1),
 TeamForm!$B$4:$B$23, TeamForm!$AD$4:$AD$23),
INDEX(FixtureTicker!$B$24:$AM$43, MATCH($B92, FixtureTicker!$A$24:$A$43), PlayerForm!$X$5+1)="A",
_xlfn.XLOOKUP($E92, PlayerForm!$D$3:$D$394, PlayerForm!$R$3:$R$394)*
_xlfn.XLOOKUP(
INDEX(FixtureTicker!$B$3:$AM$22, MATCH($B92, FixtureTicker!$A$3:$A$22), PlayerForm!$X$5+1),
 TeamForm!$B$4:$B$23, TeamForm!$AB$4:$AB$23),
INDEX(FixtureTicker!$B$24:$AM$43, MATCH($B92, FixtureTicker!$A$24:$A$43), PlayerForm!$X$5+1)="BLANK",
0
),
_xlfn.IFS(
INDEX(FixtureTicker!$B$24:$AM$43, MATCH($B92, FixtureTicker!$A$24:$A$43), PlayerForm!$X$5+2)="H",
_xlfn.XLOOKUP($E92, PlayerForm!$D$3:$D$394, PlayerForm!$Q$3:$Q$394)*
_xlfn.XLOOKUP(
INDEX(FixtureTicker!$B$3:$AM$22, MATCH($B92, FixtureTicker!$A$3:$A$22), PlayerForm!$X$5+2),
 TeamForm!$B$4:$B$23, TeamForm!$AD$4:$AD$23),
INDEX(FixtureTicker!$B$24:$AM$43, MATCH($B92, FixtureTicker!$A$24:$A$43), PlayerForm!$X$5+2)="A",
_xlfn.XLOOKUP($E92, PlayerForm!$D$3:$D$394, PlayerForm!$R$3:$R$394)*
_xlfn.XLOOKUP(
INDEX(FixtureTicker!$B$3:$AM$22, MATCH($B92, FixtureTicker!$A$3:$A$22), PlayerForm!$X$5+2),
 TeamForm!$B$4:$B$23, TeamForm!$AB$4:$AB$23),
INDEX(FixtureTicker!$B$24:$AM$43, MATCH($B92, FixtureTicker!$A$24:$A$43), PlayerForm!$X$5+2)="BLANK",
0
),
_xlfn.IFS(
INDEX(FixtureTicker!$B$24:$AM$43, MATCH($B92, FixtureTicker!$A$24:$A$43), PlayerForm!$X$5+3)="H",
_xlfn.XLOOKUP($E92, PlayerForm!$D$3:$D$394, PlayerForm!$Q$3:$Q$394)*
_xlfn.XLOOKUP(
INDEX(FixtureTicker!$B$3:$AM$22, MATCH($B92, FixtureTicker!$A$3:$A$22), PlayerForm!$X$5+3),
 TeamForm!$B$4:$B$23, TeamForm!$AD$4:$AD$23),
INDEX(FixtureTicker!$B$24:$AM$43, MATCH($B92, FixtureTicker!$A$24:$A$43), PlayerForm!$X$5+3)="A",
_xlfn.XLOOKUP($E92, PlayerForm!$D$3:$D$394, PlayerForm!$R$3:$R$394)*
_xlfn.XLOOKUP(
INDEX(FixtureTicker!$B$3:$AM$22, MATCH($B92, FixtureTicker!$A$3:$A$22), PlayerForm!$X$5+3),
 TeamForm!$B$4:$B$23, TeamForm!$AB$4:$AB$23),
INDEX(FixtureTicker!$B$24:$AM$43, MATCH($B92, FixtureTicker!$A$24:$A$43), PlayerForm!$X$5+3)="BLANK",
0
),
_xlfn.IFS(
INDEX(FixtureTicker!$B$24:$AM$43, MATCH($B92, FixtureTicker!$A$24:$A$43), PlayerForm!$X$5+4)="H",
_xlfn.XLOOKUP($E92, PlayerForm!$D$3:$D$394, PlayerForm!$Q$3:$Q$394)*
_xlfn.XLOOKUP(
INDEX(FixtureTicker!$B$3:$AM$22, MATCH($B92, FixtureTicker!$A$3:$A$22), PlayerForm!$X$5+4),
 TeamForm!$B$4:$B$23, TeamForm!$AD$4:$AD$23),
INDEX(FixtureTicker!$B$24:$AM$43, MATCH($B92, FixtureTicker!$A$24:$A$43), PlayerForm!$X$5+4)="A",
_xlfn.XLOOKUP($E92, PlayerForm!$D$3:$D$394, PlayerForm!$R$3:$R$394)*
_xlfn.XLOOKUP(
INDEX(FixtureTicker!$B$3:$AM$22, MATCH($B92, FixtureTicker!$A$3:$A$22), PlayerForm!$X$5+4),
 TeamForm!$B$4:$B$23, TeamForm!$AB$4:$AB$23),
INDEX(FixtureTicker!$B$24:$AM$43, MATCH($B92, FixtureTicker!$A$24:$A$43), PlayerForm!$X$5+4)="BLANK",
0
),
_xlfn.IFS(
INDEX(FixtureTicker!$B$24:$AM$43, MATCH($B92, FixtureTicker!$A$24:$A$43), PlayerForm!$X$5+5)="H",
_xlfn.XLOOKUP($E92, PlayerForm!$D$3:$D$394, PlayerForm!$Q$3:$Q$394)*
_xlfn.XLOOKUP(
INDEX(FixtureTicker!$B$3:$AM$22, MATCH($B92, FixtureTicker!$A$3:$A$22), PlayerForm!$X$5+5),
 TeamForm!$B$4:$B$23, TeamForm!$AD$4:$AD$23),
INDEX(FixtureTicker!$B$24:$AM$43, MATCH($B92, FixtureTicker!$A$24:$A$43), PlayerForm!$X$5+5)="A",
_xlfn.XLOOKUP($E92, PlayerForm!$D$3:$D$394, PlayerForm!$R$3:$R$394)*
_xlfn.XLOOKUP(
INDEX(FixtureTicker!$B$3:$AM$22, MATCH($B92, FixtureTicker!$A$3:$A$22), PlayerForm!$X$5+5),
 TeamForm!$B$4:$B$23, TeamForm!$AB$4:$AB$23),
INDEX(FixtureTicker!$B$24:$AM$43, MATCH($B92, FixtureTicker!$A$24:$A$43), PlayerForm!$X$5+5)="BLANK",
0
),
_xlfn.IFS(
INDEX(FixtureTicker!$B$24:$AM$43, MATCH($B92, FixtureTicker!$A$24:$A$43), PlayerForm!$X$5+6)="H",
_xlfn.XLOOKUP($E92, PlayerForm!$D$3:$D$394, PlayerForm!$Q$3:$Q$394)*
_xlfn.XLOOKUP(
INDEX(FixtureTicker!$B$3:$AM$22, MATCH($B92, FixtureTicker!$A$3:$A$22), PlayerForm!$X$5+6),
 TeamForm!$B$4:$B$23, TeamForm!$AD$4:$AD$23),
INDEX(FixtureTicker!$B$24:$AM$43, MATCH($B92, FixtureTicker!$A$24:$A$43), PlayerForm!$X$5+6)="A",
_xlfn.XLOOKUP($E92, PlayerForm!$D$3:$D$394, PlayerForm!$R$3:$R$394)*
_xlfn.XLOOKUP(
INDEX(FixtureTicker!$B$3:$AM$22, MATCH($B92, FixtureTicker!$A$3:$A$22), PlayerForm!$X$5+6),
 TeamForm!$B$4:$B$23, TeamForm!$AB$4:$AB$23),
INDEX(FixtureTicker!$B$24:$AM$43, MATCH($B92, FixtureTicker!$A$24:$A$43), PlayerForm!$X$5+6)="BLANK",
0
),
_xlfn.IFS(
INDEX(FixtureTicker!$B$24:$AM$43, MATCH($B92, FixtureTicker!$A$24:$A$43), PlayerForm!$X$5+7)="H",
_xlfn.XLOOKUP($E92, PlayerForm!$D$3:$D$394, PlayerForm!$Q$3:$Q$394)*
_xlfn.XLOOKUP(
INDEX(FixtureTicker!$B$3:$AM$22, MATCH($B92, FixtureTicker!$A$3:$A$22), PlayerForm!$X$5+7),
 TeamForm!$B$4:$B$23, TeamForm!$AD$4:$AD$23),
INDEX(FixtureTicker!$B$24:$AM$43, MATCH($B92, FixtureTicker!$A$24:$A$43), PlayerForm!$X$5+7)="A",
_xlfn.XLOOKUP($E92, PlayerForm!$D$3:$D$394, PlayerForm!$R$3:$R$394)*
_xlfn.XLOOKUP(
INDEX(FixtureTicker!$B$3:$AM$22, MATCH($B92, FixtureTicker!$A$3:$A$22), PlayerForm!$X$5+7),
 TeamForm!$B$4:$B$23, TeamForm!$AB$4:$AB$23),
INDEX(FixtureTicker!$B$24:$AM$43, MATCH($B92, FixtureTicker!$A$24:$A$43), PlayerForm!$X$5+7)="BLANK",
0
)
),0)</f>
        <v>57.851879889207602</v>
      </c>
    </row>
    <row r="93" spans="1:10">
      <c r="A93" s="55">
        <v>115</v>
      </c>
      <c r="B93" s="55" t="str">
        <f>_xlfn.XLOOKUP($A93, PlayerData!$B$3:$B$394, PlayerData!C$3:C$394)</f>
        <v>WHU</v>
      </c>
      <c r="C93" s="55" t="str">
        <f>_xlfn.XLOOKUP($A93, PlayerData!$B$3:$B$394, PlayerData!D$3:D$394)</f>
        <v>M</v>
      </c>
      <c r="D93" s="55">
        <f>_xlfn.XLOOKUP($A93, PlayerData!$B:$B, PlayerData!F:F,,,-1)</f>
        <v>6</v>
      </c>
      <c r="E93" s="31" t="str">
        <f>_xlfn.XLOOKUP($A93, PlayerData!$B$3:$B$394, PlayerData!E$3:E$394)</f>
        <v>Snodgrass</v>
      </c>
      <c r="F93" s="164" cm="1">
        <f t="array" ref="F93">IFERROR(0.01*_xlfn.IFS(
INDEX(FixtureTicker!$B$24:$AM$43, MATCH($B93, FixtureTicker!$A$24:$A$43, 0), PlayerForm!$X$5)="H",
_xlfn.XLOOKUP($E93, PlayerForm!$D$3:$D$394, PlayerForm!$Q$3:$Q$394)*
_xlfn.XLOOKUP(
INDEX(FixtureTicker!$B$3:$AM$22, MATCH($B93, FixtureTicker!$A$3:$A$22,0), PlayerForm!$X$5),
 TeamForm!$B$4:$B$23, TeamForm!$AD$4:$AD$23),
INDEX(FixtureTicker!$B$24:$AM$43, MATCH($B93, FixtureTicker!$A$24:$A$43,0), PlayerForm!$X$5)="A",
_xlfn.XLOOKUP($E93, PlayerForm!$D$3:$D$394, PlayerForm!$R$3:$R$394)*
_xlfn.XLOOKUP(
INDEX(FixtureTicker!$B$3:$AM$22, MATCH($B93, FixtureTicker!$A$3:$A$22,0), PlayerForm!$X$5),
 TeamForm!$B$4:$B$23, TeamForm!$AB$4:$AB$23),
INDEX(FixtureTicker!$B$24:$AM$43, MATCH($B93, FixtureTicker!$A$24:$A$43,0), PlayerForm!$X$5)="BLANK",
0),0)</f>
        <v>16.711590296495963</v>
      </c>
      <c r="G93" s="163" cm="1">
        <f t="array" ref="G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
),0)</f>
        <v>18.163443134325973</v>
      </c>
      <c r="H93" s="163" cm="1">
        <f t="array" ref="H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),
_xlfn.IFS(
INDEX(FixtureTicker!$B$24:$AM$43, MATCH($B93, FixtureTicker!$A$24:$A$43), PlayerForm!$X$5+2)="H",
_xlfn.XLOOKUP($E93, PlayerForm!$D$3:$D$394, PlayerForm!$Q$3:$Q$394)*
_xlfn.XLOOKUP(
INDEX(FixtureTicker!$B$3:$AM$22, MATCH($B93, FixtureTicker!$A$3:$A$22), PlayerForm!$X$5+2),
 TeamForm!$B$4:$B$23, TeamForm!$AD$4:$AD$23),
INDEX(FixtureTicker!$B$24:$AM$43, MATCH($B93, FixtureTicker!$A$24:$A$43), PlayerForm!$X$5+2)="A",
_xlfn.XLOOKUP($E93, PlayerForm!$D$3:$D$394, PlayerForm!$R$3:$R$394)*
_xlfn.XLOOKUP(
INDEX(FixtureTicker!$B$3:$AM$22, MATCH($B93, FixtureTicker!$A$3:$A$22), PlayerForm!$X$5+2),
 TeamForm!$B$4:$B$23, TeamForm!$AB$4:$AB$23),
INDEX(FixtureTicker!$B$24:$AM$43, MATCH($B93, FixtureTicker!$A$24:$A$43), PlayerForm!$X$5+2)="BLANK",
0
),
_xlfn.IFS(
INDEX(FixtureTicker!$B$24:$AM$43, MATCH($B93, FixtureTicker!$A$24:$A$43), PlayerForm!$X$5+3)="H",
_xlfn.XLOOKUP($E93, PlayerForm!$D$3:$D$394, PlayerForm!$Q$3:$Q$394)*
_xlfn.XLOOKUP(
INDEX(FixtureTicker!$B$3:$AM$22, MATCH($B93, FixtureTicker!$A$3:$A$22), PlayerForm!$X$5+3),
 TeamForm!$B$4:$B$23, TeamForm!$AD$4:$AD$23),
INDEX(FixtureTicker!$B$24:$AM$43, MATCH($B93, FixtureTicker!$A$24:$A$43), PlayerForm!$X$5+3)="A",
_xlfn.XLOOKUP($E93, PlayerForm!$D$3:$D$394, PlayerForm!$R$3:$R$394)*
_xlfn.XLOOKUP(
INDEX(FixtureTicker!$B$3:$AM$22, MATCH($B93, FixtureTicker!$A$3:$A$22), PlayerForm!$X$5+3),
 TeamForm!$B$4:$B$23, TeamForm!$AB$4:$AB$23),
INDEX(FixtureTicker!$B$24:$AM$43, MATCH($B93, FixtureTicker!$A$24:$A$43), PlayerForm!$X$5+3)="BLANK",
0
)
),0)</f>
        <v>28.488263595319658</v>
      </c>
      <c r="I93" s="163" cm="1">
        <f t="array" ref="I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),
_xlfn.IFS(
INDEX(FixtureTicker!$B$24:$AM$43, MATCH($B93, FixtureTicker!$A$24:$A$43), PlayerForm!$X$5+2)="H",
_xlfn.XLOOKUP($E93, PlayerForm!$D$3:$D$394, PlayerForm!$Q$3:$Q$394)*
_xlfn.XLOOKUP(
INDEX(FixtureTicker!$B$3:$AM$22, MATCH($B93, FixtureTicker!$A$3:$A$22), PlayerForm!$X$5+2),
 TeamForm!$B$4:$B$23, TeamForm!$AD$4:$AD$23),
INDEX(FixtureTicker!$B$24:$AM$43, MATCH($B93, FixtureTicker!$A$24:$A$43), PlayerForm!$X$5+2)="A",
_xlfn.XLOOKUP($E93, PlayerForm!$D$3:$D$394, PlayerForm!$R$3:$R$394)*
_xlfn.XLOOKUP(
INDEX(FixtureTicker!$B$3:$AM$22, MATCH($B93, FixtureTicker!$A$3:$A$22), PlayerForm!$X$5+2),
 TeamForm!$B$4:$B$23, TeamForm!$AB$4:$AB$23),
INDEX(FixtureTicker!$B$24:$AM$43, MATCH($B93, FixtureTicker!$A$24:$A$43), PlayerForm!$X$5+2)="BLANK",
0
),
_xlfn.IFS(
INDEX(FixtureTicker!$B$24:$AM$43, MATCH($B93, FixtureTicker!$A$24:$A$43), PlayerForm!$X$5+3)="H",
_xlfn.XLOOKUP($E93, PlayerForm!$D$3:$D$394, PlayerForm!$Q$3:$Q$394)*
_xlfn.XLOOKUP(
INDEX(FixtureTicker!$B$3:$AM$22, MATCH($B93, FixtureTicker!$A$3:$A$22), PlayerForm!$X$5+3),
 TeamForm!$B$4:$B$23, TeamForm!$AD$4:$AD$23),
INDEX(FixtureTicker!$B$24:$AM$43, MATCH($B93, FixtureTicker!$A$24:$A$43), PlayerForm!$X$5+3)="A",
_xlfn.XLOOKUP($E93, PlayerForm!$D$3:$D$394, PlayerForm!$R$3:$R$394)*
_xlfn.XLOOKUP(
INDEX(FixtureTicker!$B$3:$AM$22, MATCH($B93, FixtureTicker!$A$3:$A$22), PlayerForm!$X$5+3),
 TeamForm!$B$4:$B$23, TeamForm!$AB$4:$AB$23),
INDEX(FixtureTicker!$B$24:$AM$43, MATCH($B93, FixtureTicker!$A$24:$A$43), PlayerForm!$X$5+3)="BLANK",
0
),
_xlfn.IFS(
INDEX(FixtureTicker!$B$24:$AM$43, MATCH($B93, FixtureTicker!$A$24:$A$43), PlayerForm!$X$5+4)="H",
_xlfn.XLOOKUP($E93, PlayerForm!$D$3:$D$394, PlayerForm!$Q$3:$Q$394)*
_xlfn.XLOOKUP(
INDEX(FixtureTicker!$B$3:$AM$22, MATCH($B93, FixtureTicker!$A$3:$A$22), PlayerForm!$X$5+4),
 TeamForm!$B$4:$B$23, TeamForm!$AD$4:$AD$23),
INDEX(FixtureTicker!$B$24:$AM$43, MATCH($B93, FixtureTicker!$A$24:$A$43), PlayerForm!$X$5+4)="A",
_xlfn.XLOOKUP($E93, PlayerForm!$D$3:$D$394, PlayerForm!$R$3:$R$394)*
_xlfn.XLOOKUP(
INDEX(FixtureTicker!$B$3:$AM$22, MATCH($B93, FixtureTicker!$A$3:$A$22), PlayerForm!$X$5+4),
 TeamForm!$B$4:$B$23, TeamForm!$AB$4:$AB$23),
INDEX(FixtureTicker!$B$24:$AM$43, MATCH($B93, FixtureTicker!$A$24:$A$43), PlayerForm!$X$5+4)="BLANK",
0
),
_xlfn.IFS(
INDEX(FixtureTicker!$B$24:$AM$43, MATCH($B93, FixtureTicker!$A$24:$A$43), PlayerForm!$X$5+5)="H",
_xlfn.XLOOKUP($E93, PlayerForm!$D$3:$D$394, PlayerForm!$Q$3:$Q$394)*
_xlfn.XLOOKUP(
INDEX(FixtureTicker!$B$3:$AM$22, MATCH($B93, FixtureTicker!$A$3:$A$22), PlayerForm!$X$5+5),
 TeamForm!$B$4:$B$23, TeamForm!$AD$4:$AD$23),
INDEX(FixtureTicker!$B$24:$AM$43, MATCH($B93, FixtureTicker!$A$24:$A$43), PlayerForm!$X$5+5)="A",
_xlfn.XLOOKUP($E93, PlayerForm!$D$3:$D$394, PlayerForm!$R$3:$R$394)*
_xlfn.XLOOKUP(
INDEX(FixtureTicker!$B$3:$AM$22, MATCH($B93, FixtureTicker!$A$3:$A$22), PlayerForm!$X$5+5),
 TeamForm!$B$4:$B$23, TeamForm!$AB$4:$AB$23),
INDEX(FixtureTicker!$B$24:$AM$43, MATCH($B93, FixtureTicker!$A$24:$A$43), PlayerForm!$X$5+5)="BLANK",
0
)
),0)</f>
        <v>36.947546158162702</v>
      </c>
      <c r="J93" s="163" cm="1">
        <f t="array" ref="J93">IFERROR(0.01*SUM(
_xlfn.IFS(
INDEX(FixtureTicker!$B$24:$AM$43, MATCH($B93, FixtureTicker!$A$24:$A$43), PlayerForm!$X$5)="H",
_xlfn.XLOOKUP($E93, PlayerForm!$D$3:$D$394, PlayerForm!$Q$3:$Q$394)*
_xlfn.XLOOKUP(
INDEX(FixtureTicker!$B$3:$AM$22, MATCH($B93, FixtureTicker!$A$3:$A$22), PlayerForm!$X$5),
 TeamForm!$B$4:$B$23, TeamForm!$AD$4:$AD$23),
INDEX(FixtureTicker!$B$24:$AM$43, MATCH($B93, FixtureTicker!$A$24:$A$43), PlayerForm!$X$5)="A",
_xlfn.XLOOKUP($E93, PlayerForm!$D$3:$D$394, PlayerForm!$R$3:$R$394)*
_xlfn.XLOOKUP(
INDEX(FixtureTicker!$B$3:$AM$22, MATCH($B93, FixtureTicker!$A$3:$A$22), PlayerForm!$X$5),
 TeamForm!$B$4:$B$23, TeamForm!$AB$4:$AB$23),
INDEX(FixtureTicker!$B$24:$AM$43, MATCH($B93, FixtureTicker!$A$24:$A$43), PlayerForm!$X$5)="BLANK",
0
),
_xlfn.IFS(
INDEX(FixtureTicker!$B$24:$AM$43, MATCH($B93, FixtureTicker!$A$24:$A$43), PlayerForm!$X$5+1)="H",
_xlfn.XLOOKUP($E93, PlayerForm!$D$3:$D$394, PlayerForm!$Q$3:$Q$394)*
_xlfn.XLOOKUP(
INDEX(FixtureTicker!$B$3:$AM$22, MATCH($B93, FixtureTicker!$A$3:$A$22), PlayerForm!$X$5+1),
 TeamForm!$B$4:$B$23, TeamForm!$AD$4:$AD$23),
INDEX(FixtureTicker!$B$24:$AM$43, MATCH($B93, FixtureTicker!$A$24:$A$43), PlayerForm!$X$5+1)="A",
_xlfn.XLOOKUP($E93, PlayerForm!$D$3:$D$394, PlayerForm!$R$3:$R$394)*
_xlfn.XLOOKUP(
INDEX(FixtureTicker!$B$3:$AM$22, MATCH($B93, FixtureTicker!$A$3:$A$22), PlayerForm!$X$5+1),
 TeamForm!$B$4:$B$23, TeamForm!$AB$4:$AB$23),
INDEX(FixtureTicker!$B$24:$AM$43, MATCH($B93, FixtureTicker!$A$24:$A$43), PlayerForm!$X$5+1)="BLANK",
0
),
_xlfn.IFS(
INDEX(FixtureTicker!$B$24:$AM$43, MATCH($B93, FixtureTicker!$A$24:$A$43), PlayerForm!$X$5+2)="H",
_xlfn.XLOOKUP($E93, PlayerForm!$D$3:$D$394, PlayerForm!$Q$3:$Q$394)*
_xlfn.XLOOKUP(
INDEX(FixtureTicker!$B$3:$AM$22, MATCH($B93, FixtureTicker!$A$3:$A$22), PlayerForm!$X$5+2),
 TeamForm!$B$4:$B$23, TeamForm!$AD$4:$AD$23),
INDEX(FixtureTicker!$B$24:$AM$43, MATCH($B93, FixtureTicker!$A$24:$A$43), PlayerForm!$X$5+2)="A",
_xlfn.XLOOKUP($E93, PlayerForm!$D$3:$D$394, PlayerForm!$R$3:$R$394)*
_xlfn.XLOOKUP(
INDEX(FixtureTicker!$B$3:$AM$22, MATCH($B93, FixtureTicker!$A$3:$A$22), PlayerForm!$X$5+2),
 TeamForm!$B$4:$B$23, TeamForm!$AB$4:$AB$23),
INDEX(FixtureTicker!$B$24:$AM$43, MATCH($B93, FixtureTicker!$A$24:$A$43), PlayerForm!$X$5+2)="BLANK",
0
),
_xlfn.IFS(
INDEX(FixtureTicker!$B$24:$AM$43, MATCH($B93, FixtureTicker!$A$24:$A$43), PlayerForm!$X$5+3)="H",
_xlfn.XLOOKUP($E93, PlayerForm!$D$3:$D$394, PlayerForm!$Q$3:$Q$394)*
_xlfn.XLOOKUP(
INDEX(FixtureTicker!$B$3:$AM$22, MATCH($B93, FixtureTicker!$A$3:$A$22), PlayerForm!$X$5+3),
 TeamForm!$B$4:$B$23, TeamForm!$AD$4:$AD$23),
INDEX(FixtureTicker!$B$24:$AM$43, MATCH($B93, FixtureTicker!$A$24:$A$43), PlayerForm!$X$5+3)="A",
_xlfn.XLOOKUP($E93, PlayerForm!$D$3:$D$394, PlayerForm!$R$3:$R$394)*
_xlfn.XLOOKUP(
INDEX(FixtureTicker!$B$3:$AM$22, MATCH($B93, FixtureTicker!$A$3:$A$22), PlayerForm!$X$5+3),
 TeamForm!$B$4:$B$23, TeamForm!$AB$4:$AB$23),
INDEX(FixtureTicker!$B$24:$AM$43, MATCH($B93, FixtureTicker!$A$24:$A$43), PlayerForm!$X$5+3)="BLANK",
0
),
_xlfn.IFS(
INDEX(FixtureTicker!$B$24:$AM$43, MATCH($B93, FixtureTicker!$A$24:$A$43), PlayerForm!$X$5+4)="H",
_xlfn.XLOOKUP($E93, PlayerForm!$D$3:$D$394, PlayerForm!$Q$3:$Q$394)*
_xlfn.XLOOKUP(
INDEX(FixtureTicker!$B$3:$AM$22, MATCH($B93, FixtureTicker!$A$3:$A$22), PlayerForm!$X$5+4),
 TeamForm!$B$4:$B$23, TeamForm!$AD$4:$AD$23),
INDEX(FixtureTicker!$B$24:$AM$43, MATCH($B93, FixtureTicker!$A$24:$A$43), PlayerForm!$X$5+4)="A",
_xlfn.XLOOKUP($E93, PlayerForm!$D$3:$D$394, PlayerForm!$R$3:$R$394)*
_xlfn.XLOOKUP(
INDEX(FixtureTicker!$B$3:$AM$22, MATCH($B93, FixtureTicker!$A$3:$A$22), PlayerForm!$X$5+4),
 TeamForm!$B$4:$B$23, TeamForm!$AB$4:$AB$23),
INDEX(FixtureTicker!$B$24:$AM$43, MATCH($B93, FixtureTicker!$A$24:$A$43), PlayerForm!$X$5+4)="BLANK",
0
),
_xlfn.IFS(
INDEX(FixtureTicker!$B$24:$AM$43, MATCH($B93, FixtureTicker!$A$24:$A$43), PlayerForm!$X$5+5)="H",
_xlfn.XLOOKUP($E93, PlayerForm!$D$3:$D$394, PlayerForm!$Q$3:$Q$394)*
_xlfn.XLOOKUP(
INDEX(FixtureTicker!$B$3:$AM$22, MATCH($B93, FixtureTicker!$A$3:$A$22), PlayerForm!$X$5+5),
 TeamForm!$B$4:$B$23, TeamForm!$AD$4:$AD$23),
INDEX(FixtureTicker!$B$24:$AM$43, MATCH($B93, FixtureTicker!$A$24:$A$43), PlayerForm!$X$5+5)="A",
_xlfn.XLOOKUP($E93, PlayerForm!$D$3:$D$394, PlayerForm!$R$3:$R$394)*
_xlfn.XLOOKUP(
INDEX(FixtureTicker!$B$3:$AM$22, MATCH($B93, FixtureTicker!$A$3:$A$22), PlayerForm!$X$5+5),
 TeamForm!$B$4:$B$23, TeamForm!$AB$4:$AB$23),
INDEX(FixtureTicker!$B$24:$AM$43, MATCH($B93, FixtureTicker!$A$24:$A$43), PlayerForm!$X$5+5)="BLANK",
0
),
_xlfn.IFS(
INDEX(FixtureTicker!$B$24:$AM$43, MATCH($B93, FixtureTicker!$A$24:$A$43), PlayerForm!$X$5+6)="H",
_xlfn.XLOOKUP($E93, PlayerForm!$D$3:$D$394, PlayerForm!$Q$3:$Q$394)*
_xlfn.XLOOKUP(
INDEX(FixtureTicker!$B$3:$AM$22, MATCH($B93, FixtureTicker!$A$3:$A$22), PlayerForm!$X$5+6),
 TeamForm!$B$4:$B$23, TeamForm!$AD$4:$AD$23),
INDEX(FixtureTicker!$B$24:$AM$43, MATCH($B93, FixtureTicker!$A$24:$A$43), PlayerForm!$X$5+6)="A",
_xlfn.XLOOKUP($E93, PlayerForm!$D$3:$D$394, PlayerForm!$R$3:$R$394)*
_xlfn.XLOOKUP(
INDEX(FixtureTicker!$B$3:$AM$22, MATCH($B93, FixtureTicker!$A$3:$A$22), PlayerForm!$X$5+6),
 TeamForm!$B$4:$B$23, TeamForm!$AB$4:$AB$23),
INDEX(FixtureTicker!$B$24:$AM$43, MATCH($B93, FixtureTicker!$A$24:$A$43), PlayerForm!$X$5+6)="BLANK",
0
),
_xlfn.IFS(
INDEX(FixtureTicker!$B$24:$AM$43, MATCH($B93, FixtureTicker!$A$24:$A$43), PlayerForm!$X$5+7)="H",
_xlfn.XLOOKUP($E93, PlayerForm!$D$3:$D$394, PlayerForm!$Q$3:$Q$394)*
_xlfn.XLOOKUP(
INDEX(FixtureTicker!$B$3:$AM$22, MATCH($B93, FixtureTicker!$A$3:$A$22), PlayerForm!$X$5+7),
 TeamForm!$B$4:$B$23, TeamForm!$AD$4:$AD$23),
INDEX(FixtureTicker!$B$24:$AM$43, MATCH($B93, FixtureTicker!$A$24:$A$43), PlayerForm!$X$5+7)="A",
_xlfn.XLOOKUP($E93, PlayerForm!$D$3:$D$394, PlayerForm!$R$3:$R$394)*
_xlfn.XLOOKUP(
INDEX(FixtureTicker!$B$3:$AM$22, MATCH($B93, FixtureTicker!$A$3:$A$22), PlayerForm!$X$5+7),
 TeamForm!$B$4:$B$23, TeamForm!$AB$4:$AB$23),
INDEX(FixtureTicker!$B$24:$AM$43, MATCH($B93, FixtureTicker!$A$24:$A$43), PlayerForm!$X$5+7)="BLANK",
0
)
),0)</f>
        <v>60.696602690798322</v>
      </c>
    </row>
    <row r="94" spans="1:10">
      <c r="A94" s="55">
        <v>121</v>
      </c>
      <c r="B94" s="55" t="str">
        <f>_xlfn.XLOOKUP($A94, PlayerData!$B$3:$B$394, PlayerData!C$3:C$394)</f>
        <v>BHA</v>
      </c>
      <c r="C94" s="55" t="str">
        <f>_xlfn.XLOOKUP($A94, PlayerData!$B$3:$B$394, PlayerData!D$3:D$394)</f>
        <v>M</v>
      </c>
      <c r="D94" s="55">
        <f>_xlfn.XLOOKUP($A94, PlayerData!$B:$B, PlayerData!F:F,,,-1)</f>
        <v>5.5</v>
      </c>
      <c r="E94" s="31" t="str">
        <f>_xlfn.XLOOKUP($A94, PlayerData!$B$3:$B$394, PlayerData!E$3:E$394)</f>
        <v>Mac Allister</v>
      </c>
      <c r="F94" s="164" cm="1">
        <f t="array" ref="F94">IFERROR(0.01*_xlfn.IFS(
INDEX(FixtureTicker!$B$24:$AM$43, MATCH($B94, FixtureTicker!$A$24:$A$43, 0), PlayerForm!$X$5)="H",
_xlfn.XLOOKUP($E94, PlayerForm!$D$3:$D$394, PlayerForm!$Q$3:$Q$394)*
_xlfn.XLOOKUP(
INDEX(FixtureTicker!$B$3:$AM$22, MATCH($B94, FixtureTicker!$A$3:$A$22,0), PlayerForm!$X$5),
 TeamForm!$B$4:$B$23, TeamForm!$AD$4:$AD$23),
INDEX(FixtureTicker!$B$24:$AM$43, MATCH($B94, FixtureTicker!$A$24:$A$43,0), PlayerForm!$X$5)="A",
_xlfn.XLOOKUP($E94, PlayerForm!$D$3:$D$394, PlayerForm!$R$3:$R$394)*
_xlfn.XLOOKUP(
INDEX(FixtureTicker!$B$3:$AM$22, MATCH($B94, FixtureTicker!$A$3:$A$22,0), PlayerForm!$X$5),
 TeamForm!$B$4:$B$23, TeamForm!$AB$4:$AB$23),
INDEX(FixtureTicker!$B$24:$AM$43, MATCH($B94, FixtureTicker!$A$24:$A$43,0), PlayerForm!$X$5)="BLANK",
0),0)</f>
        <v>3.4874723122975211</v>
      </c>
      <c r="G94" s="163" cm="1">
        <f t="array" ref="G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
),0)</f>
        <v>14.53248888756784</v>
      </c>
      <c r="H94" s="163" cm="1">
        <f t="array" ref="H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),
_xlfn.IFS(
INDEX(FixtureTicker!$B$24:$AM$43, MATCH($B94, FixtureTicker!$A$24:$A$43), PlayerForm!$X$5+2)="H",
_xlfn.XLOOKUP($E94, PlayerForm!$D$3:$D$394, PlayerForm!$Q$3:$Q$394)*
_xlfn.XLOOKUP(
INDEX(FixtureTicker!$B$3:$AM$22, MATCH($B94, FixtureTicker!$A$3:$A$22), PlayerForm!$X$5+2),
 TeamForm!$B$4:$B$23, TeamForm!$AD$4:$AD$23),
INDEX(FixtureTicker!$B$24:$AM$43, MATCH($B94, FixtureTicker!$A$24:$A$43), PlayerForm!$X$5+2)="A",
_xlfn.XLOOKUP($E94, PlayerForm!$D$3:$D$394, PlayerForm!$R$3:$R$394)*
_xlfn.XLOOKUP(
INDEX(FixtureTicker!$B$3:$AM$22, MATCH($B94, FixtureTicker!$A$3:$A$22), PlayerForm!$X$5+2),
 TeamForm!$B$4:$B$23, TeamForm!$AB$4:$AB$23),
INDEX(FixtureTicker!$B$24:$AM$43, MATCH($B94, FixtureTicker!$A$24:$A$43), PlayerForm!$X$5+2)="BLANK",
0
),
_xlfn.IFS(
INDEX(FixtureTicker!$B$24:$AM$43, MATCH($B94, FixtureTicker!$A$24:$A$43), PlayerForm!$X$5+3)="H",
_xlfn.XLOOKUP($E94, PlayerForm!$D$3:$D$394, PlayerForm!$Q$3:$Q$394)*
_xlfn.XLOOKUP(
INDEX(FixtureTicker!$B$3:$AM$22, MATCH($B94, FixtureTicker!$A$3:$A$22), PlayerForm!$X$5+3),
 TeamForm!$B$4:$B$23, TeamForm!$AD$4:$AD$23),
INDEX(FixtureTicker!$B$24:$AM$43, MATCH($B94, FixtureTicker!$A$24:$A$43), PlayerForm!$X$5+3)="A",
_xlfn.XLOOKUP($E94, PlayerForm!$D$3:$D$394, PlayerForm!$R$3:$R$394)*
_xlfn.XLOOKUP(
INDEX(FixtureTicker!$B$3:$AM$22, MATCH($B94, FixtureTicker!$A$3:$A$22), PlayerForm!$X$5+3),
 TeamForm!$B$4:$B$23, TeamForm!$AB$4:$AB$23),
INDEX(FixtureTicker!$B$24:$AM$43, MATCH($B94, FixtureTicker!$A$24:$A$43), PlayerForm!$X$5+3)="BLANK",
0
)
),0)</f>
        <v>24.575698824177412</v>
      </c>
      <c r="I94" s="163" cm="1">
        <f t="array" ref="I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),
_xlfn.IFS(
INDEX(FixtureTicker!$B$24:$AM$43, MATCH($B94, FixtureTicker!$A$24:$A$43), PlayerForm!$X$5+2)="H",
_xlfn.XLOOKUP($E94, PlayerForm!$D$3:$D$394, PlayerForm!$Q$3:$Q$394)*
_xlfn.XLOOKUP(
INDEX(FixtureTicker!$B$3:$AM$22, MATCH($B94, FixtureTicker!$A$3:$A$22), PlayerForm!$X$5+2),
 TeamForm!$B$4:$B$23, TeamForm!$AD$4:$AD$23),
INDEX(FixtureTicker!$B$24:$AM$43, MATCH($B94, FixtureTicker!$A$24:$A$43), PlayerForm!$X$5+2)="A",
_xlfn.XLOOKUP($E94, PlayerForm!$D$3:$D$394, PlayerForm!$R$3:$R$394)*
_xlfn.XLOOKUP(
INDEX(FixtureTicker!$B$3:$AM$22, MATCH($B94, FixtureTicker!$A$3:$A$22), PlayerForm!$X$5+2),
 TeamForm!$B$4:$B$23, TeamForm!$AB$4:$AB$23),
INDEX(FixtureTicker!$B$24:$AM$43, MATCH($B94, FixtureTicker!$A$24:$A$43), PlayerForm!$X$5+2)="BLANK",
0
),
_xlfn.IFS(
INDEX(FixtureTicker!$B$24:$AM$43, MATCH($B94, FixtureTicker!$A$24:$A$43), PlayerForm!$X$5+3)="H",
_xlfn.XLOOKUP($E94, PlayerForm!$D$3:$D$394, PlayerForm!$Q$3:$Q$394)*
_xlfn.XLOOKUP(
INDEX(FixtureTicker!$B$3:$AM$22, MATCH($B94, FixtureTicker!$A$3:$A$22), PlayerForm!$X$5+3),
 TeamForm!$B$4:$B$23, TeamForm!$AD$4:$AD$23),
INDEX(FixtureTicker!$B$24:$AM$43, MATCH($B94, FixtureTicker!$A$24:$A$43), PlayerForm!$X$5+3)="A",
_xlfn.XLOOKUP($E94, PlayerForm!$D$3:$D$394, PlayerForm!$R$3:$R$394)*
_xlfn.XLOOKUP(
INDEX(FixtureTicker!$B$3:$AM$22, MATCH($B94, FixtureTicker!$A$3:$A$22), PlayerForm!$X$5+3),
 TeamForm!$B$4:$B$23, TeamForm!$AB$4:$AB$23),
INDEX(FixtureTicker!$B$24:$AM$43, MATCH($B94, FixtureTicker!$A$24:$A$43), PlayerForm!$X$5+3)="BLANK",
0
),
_xlfn.IFS(
INDEX(FixtureTicker!$B$24:$AM$43, MATCH($B94, FixtureTicker!$A$24:$A$43), PlayerForm!$X$5+4)="H",
_xlfn.XLOOKUP($E94, PlayerForm!$D$3:$D$394, PlayerForm!$Q$3:$Q$394)*
_xlfn.XLOOKUP(
INDEX(FixtureTicker!$B$3:$AM$22, MATCH($B94, FixtureTicker!$A$3:$A$22), PlayerForm!$X$5+4),
 TeamForm!$B$4:$B$23, TeamForm!$AD$4:$AD$23),
INDEX(FixtureTicker!$B$24:$AM$43, MATCH($B94, FixtureTicker!$A$24:$A$43), PlayerForm!$X$5+4)="A",
_xlfn.XLOOKUP($E94, PlayerForm!$D$3:$D$394, PlayerForm!$R$3:$R$394)*
_xlfn.XLOOKUP(
INDEX(FixtureTicker!$B$3:$AM$22, MATCH($B94, FixtureTicker!$A$3:$A$22), PlayerForm!$X$5+4),
 TeamForm!$B$4:$B$23, TeamForm!$AB$4:$AB$23),
INDEX(FixtureTicker!$B$24:$AM$43, MATCH($B94, FixtureTicker!$A$24:$A$43), PlayerForm!$X$5+4)="BLANK",
0
),
_xlfn.IFS(
INDEX(FixtureTicker!$B$24:$AM$43, MATCH($B94, FixtureTicker!$A$24:$A$43), PlayerForm!$X$5+5)="H",
_xlfn.XLOOKUP($E94, PlayerForm!$D$3:$D$394, PlayerForm!$Q$3:$Q$394)*
_xlfn.XLOOKUP(
INDEX(FixtureTicker!$B$3:$AM$22, MATCH($B94, FixtureTicker!$A$3:$A$22), PlayerForm!$X$5+5),
 TeamForm!$B$4:$B$23, TeamForm!$AD$4:$AD$23),
INDEX(FixtureTicker!$B$24:$AM$43, MATCH($B94, FixtureTicker!$A$24:$A$43), PlayerForm!$X$5+5)="A",
_xlfn.XLOOKUP($E94, PlayerForm!$D$3:$D$394, PlayerForm!$R$3:$R$394)*
_xlfn.XLOOKUP(
INDEX(FixtureTicker!$B$3:$AM$22, MATCH($B94, FixtureTicker!$A$3:$A$22), PlayerForm!$X$5+5),
 TeamForm!$B$4:$B$23, TeamForm!$AB$4:$AB$23),
INDEX(FixtureTicker!$B$24:$AM$43, MATCH($B94, FixtureTicker!$A$24:$A$43), PlayerForm!$X$5+5)="BLANK",
0
)
),0)</f>
        <v>36.680121305958387</v>
      </c>
      <c r="J94" s="163" cm="1">
        <f t="array" ref="J94">IFERROR(0.01*SUM(
_xlfn.IFS(
INDEX(FixtureTicker!$B$24:$AM$43, MATCH($B94, FixtureTicker!$A$24:$A$43), PlayerForm!$X$5)="H",
_xlfn.XLOOKUP($E94, PlayerForm!$D$3:$D$394, PlayerForm!$Q$3:$Q$394)*
_xlfn.XLOOKUP(
INDEX(FixtureTicker!$B$3:$AM$22, MATCH($B94, FixtureTicker!$A$3:$A$22), PlayerForm!$X$5),
 TeamForm!$B$4:$B$23, TeamForm!$AD$4:$AD$23),
INDEX(FixtureTicker!$B$24:$AM$43, MATCH($B94, FixtureTicker!$A$24:$A$43), PlayerForm!$X$5)="A",
_xlfn.XLOOKUP($E94, PlayerForm!$D$3:$D$394, PlayerForm!$R$3:$R$394)*
_xlfn.XLOOKUP(
INDEX(FixtureTicker!$B$3:$AM$22, MATCH($B94, FixtureTicker!$A$3:$A$22), PlayerForm!$X$5),
 TeamForm!$B$4:$B$23, TeamForm!$AB$4:$AB$23),
INDEX(FixtureTicker!$B$24:$AM$43, MATCH($B94, FixtureTicker!$A$24:$A$43), PlayerForm!$X$5)="BLANK",
0
),
_xlfn.IFS(
INDEX(FixtureTicker!$B$24:$AM$43, MATCH($B94, FixtureTicker!$A$24:$A$43), PlayerForm!$X$5+1)="H",
_xlfn.XLOOKUP($E94, PlayerForm!$D$3:$D$394, PlayerForm!$Q$3:$Q$394)*
_xlfn.XLOOKUP(
INDEX(FixtureTicker!$B$3:$AM$22, MATCH($B94, FixtureTicker!$A$3:$A$22), PlayerForm!$X$5+1),
 TeamForm!$B$4:$B$23, TeamForm!$AD$4:$AD$23),
INDEX(FixtureTicker!$B$24:$AM$43, MATCH($B94, FixtureTicker!$A$24:$A$43), PlayerForm!$X$5+1)="A",
_xlfn.XLOOKUP($E94, PlayerForm!$D$3:$D$394, PlayerForm!$R$3:$R$394)*
_xlfn.XLOOKUP(
INDEX(FixtureTicker!$B$3:$AM$22, MATCH($B94, FixtureTicker!$A$3:$A$22), PlayerForm!$X$5+1),
 TeamForm!$B$4:$B$23, TeamForm!$AB$4:$AB$23),
INDEX(FixtureTicker!$B$24:$AM$43, MATCH($B94, FixtureTicker!$A$24:$A$43), PlayerForm!$X$5+1)="BLANK",
0
),
_xlfn.IFS(
INDEX(FixtureTicker!$B$24:$AM$43, MATCH($B94, FixtureTicker!$A$24:$A$43), PlayerForm!$X$5+2)="H",
_xlfn.XLOOKUP($E94, PlayerForm!$D$3:$D$394, PlayerForm!$Q$3:$Q$394)*
_xlfn.XLOOKUP(
INDEX(FixtureTicker!$B$3:$AM$22, MATCH($B94, FixtureTicker!$A$3:$A$22), PlayerForm!$X$5+2),
 TeamForm!$B$4:$B$23, TeamForm!$AD$4:$AD$23),
INDEX(FixtureTicker!$B$24:$AM$43, MATCH($B94, FixtureTicker!$A$24:$A$43), PlayerForm!$X$5+2)="A",
_xlfn.XLOOKUP($E94, PlayerForm!$D$3:$D$394, PlayerForm!$R$3:$R$394)*
_xlfn.XLOOKUP(
INDEX(FixtureTicker!$B$3:$AM$22, MATCH($B94, FixtureTicker!$A$3:$A$22), PlayerForm!$X$5+2),
 TeamForm!$B$4:$B$23, TeamForm!$AB$4:$AB$23),
INDEX(FixtureTicker!$B$24:$AM$43, MATCH($B94, FixtureTicker!$A$24:$A$43), PlayerForm!$X$5+2)="BLANK",
0
),
_xlfn.IFS(
INDEX(FixtureTicker!$B$24:$AM$43, MATCH($B94, FixtureTicker!$A$24:$A$43), PlayerForm!$X$5+3)="H",
_xlfn.XLOOKUP($E94, PlayerForm!$D$3:$D$394, PlayerForm!$Q$3:$Q$394)*
_xlfn.XLOOKUP(
INDEX(FixtureTicker!$B$3:$AM$22, MATCH($B94, FixtureTicker!$A$3:$A$22), PlayerForm!$X$5+3),
 TeamForm!$B$4:$B$23, TeamForm!$AD$4:$AD$23),
INDEX(FixtureTicker!$B$24:$AM$43, MATCH($B94, FixtureTicker!$A$24:$A$43), PlayerForm!$X$5+3)="A",
_xlfn.XLOOKUP($E94, PlayerForm!$D$3:$D$394, PlayerForm!$R$3:$R$394)*
_xlfn.XLOOKUP(
INDEX(FixtureTicker!$B$3:$AM$22, MATCH($B94, FixtureTicker!$A$3:$A$22), PlayerForm!$X$5+3),
 TeamForm!$B$4:$B$23, TeamForm!$AB$4:$AB$23),
INDEX(FixtureTicker!$B$24:$AM$43, MATCH($B94, FixtureTicker!$A$24:$A$43), PlayerForm!$X$5+3)="BLANK",
0
),
_xlfn.IFS(
INDEX(FixtureTicker!$B$24:$AM$43, MATCH($B94, FixtureTicker!$A$24:$A$43), PlayerForm!$X$5+4)="H",
_xlfn.XLOOKUP($E94, PlayerForm!$D$3:$D$394, PlayerForm!$Q$3:$Q$394)*
_xlfn.XLOOKUP(
INDEX(FixtureTicker!$B$3:$AM$22, MATCH($B94, FixtureTicker!$A$3:$A$22), PlayerForm!$X$5+4),
 TeamForm!$B$4:$B$23, TeamForm!$AD$4:$AD$23),
INDEX(FixtureTicker!$B$24:$AM$43, MATCH($B94, FixtureTicker!$A$24:$A$43), PlayerForm!$X$5+4)="A",
_xlfn.XLOOKUP($E94, PlayerForm!$D$3:$D$394, PlayerForm!$R$3:$R$394)*
_xlfn.XLOOKUP(
INDEX(FixtureTicker!$B$3:$AM$22, MATCH($B94, FixtureTicker!$A$3:$A$22), PlayerForm!$X$5+4),
 TeamForm!$B$4:$B$23, TeamForm!$AB$4:$AB$23),
INDEX(FixtureTicker!$B$24:$AM$43, MATCH($B94, FixtureTicker!$A$24:$A$43), PlayerForm!$X$5+4)="BLANK",
0
),
_xlfn.IFS(
INDEX(FixtureTicker!$B$24:$AM$43, MATCH($B94, FixtureTicker!$A$24:$A$43), PlayerForm!$X$5+5)="H",
_xlfn.XLOOKUP($E94, PlayerForm!$D$3:$D$394, PlayerForm!$Q$3:$Q$394)*
_xlfn.XLOOKUP(
INDEX(FixtureTicker!$B$3:$AM$22, MATCH($B94, FixtureTicker!$A$3:$A$22), PlayerForm!$X$5+5),
 TeamForm!$B$4:$B$23, TeamForm!$AD$4:$AD$23),
INDEX(FixtureTicker!$B$24:$AM$43, MATCH($B94, FixtureTicker!$A$24:$A$43), PlayerForm!$X$5+5)="A",
_xlfn.XLOOKUP($E94, PlayerForm!$D$3:$D$394, PlayerForm!$R$3:$R$394)*
_xlfn.XLOOKUP(
INDEX(FixtureTicker!$B$3:$AM$22, MATCH($B94, FixtureTicker!$A$3:$A$22), PlayerForm!$X$5+5),
 TeamForm!$B$4:$B$23, TeamForm!$AB$4:$AB$23),
INDEX(FixtureTicker!$B$24:$AM$43, MATCH($B94, FixtureTicker!$A$24:$A$43), PlayerForm!$X$5+5)="BLANK",
0
),
_xlfn.IFS(
INDEX(FixtureTicker!$B$24:$AM$43, MATCH($B94, FixtureTicker!$A$24:$A$43), PlayerForm!$X$5+6)="H",
_xlfn.XLOOKUP($E94, PlayerForm!$D$3:$D$394, PlayerForm!$Q$3:$Q$394)*
_xlfn.XLOOKUP(
INDEX(FixtureTicker!$B$3:$AM$22, MATCH($B94, FixtureTicker!$A$3:$A$22), PlayerForm!$X$5+6),
 TeamForm!$B$4:$B$23, TeamForm!$AD$4:$AD$23),
INDEX(FixtureTicker!$B$24:$AM$43, MATCH($B94, FixtureTicker!$A$24:$A$43), PlayerForm!$X$5+6)="A",
_xlfn.XLOOKUP($E94, PlayerForm!$D$3:$D$394, PlayerForm!$R$3:$R$394)*
_xlfn.XLOOKUP(
INDEX(FixtureTicker!$B$3:$AM$22, MATCH($B94, FixtureTicker!$A$3:$A$22), PlayerForm!$X$5+6),
 TeamForm!$B$4:$B$23, TeamForm!$AB$4:$AB$23),
INDEX(FixtureTicker!$B$24:$AM$43, MATCH($B94, FixtureTicker!$A$24:$A$43), PlayerForm!$X$5+6)="BLANK",
0
),
_xlfn.IFS(
INDEX(FixtureTicker!$B$24:$AM$43, MATCH($B94, FixtureTicker!$A$24:$A$43), PlayerForm!$X$5+7)="H",
_xlfn.XLOOKUP($E94, PlayerForm!$D$3:$D$394, PlayerForm!$Q$3:$Q$394)*
_xlfn.XLOOKUP(
INDEX(FixtureTicker!$B$3:$AM$22, MATCH($B94, FixtureTicker!$A$3:$A$22), PlayerForm!$X$5+7),
 TeamForm!$B$4:$B$23, TeamForm!$AD$4:$AD$23),
INDEX(FixtureTicker!$B$24:$AM$43, MATCH($B94, FixtureTicker!$A$24:$A$43), PlayerForm!$X$5+7)="A",
_xlfn.XLOOKUP($E94, PlayerForm!$D$3:$D$394, PlayerForm!$R$3:$R$394)*
_xlfn.XLOOKUP(
INDEX(FixtureTicker!$B$3:$AM$22, MATCH($B94, FixtureTicker!$A$3:$A$22), PlayerForm!$X$5+7),
 TeamForm!$B$4:$B$23, TeamForm!$AB$4:$AB$23),
INDEX(FixtureTicker!$B$24:$AM$43, MATCH($B94, FixtureTicker!$A$24:$A$43), PlayerForm!$X$5+7)="BLANK",
0
)
),0)</f>
        <v>48.653326457904711</v>
      </c>
    </row>
    <row r="95" spans="1:10">
      <c r="A95" s="55">
        <v>91</v>
      </c>
      <c r="B95" s="55" t="str">
        <f>_xlfn.XLOOKUP($A95, PlayerData!$B$3:$B$394, PlayerData!C$3:C$394)</f>
        <v>BHA</v>
      </c>
      <c r="C95" s="55" t="str">
        <f>_xlfn.XLOOKUP($A95, PlayerData!$B$3:$B$394, PlayerData!D$3:D$394)</f>
        <v>M</v>
      </c>
      <c r="D95" s="55">
        <f>_xlfn.XLOOKUP($A95, PlayerData!$B:$B, PlayerData!F:F,,,-1)</f>
        <v>6.5</v>
      </c>
      <c r="E95" s="31" t="str">
        <f>_xlfn.XLOOKUP($A95, PlayerData!$B$3:$B$394, PlayerData!E$3:E$394)</f>
        <v>Lallana</v>
      </c>
      <c r="F95" s="164" cm="1">
        <f t="array" ref="F95">IFERROR(0.01*_xlfn.IFS(
INDEX(FixtureTicker!$B$24:$AM$43, MATCH($B95, FixtureTicker!$A$24:$A$43, 0), PlayerForm!$X$5)="H",
_xlfn.XLOOKUP($E95, PlayerForm!$D$3:$D$394, PlayerForm!$Q$3:$Q$394)*
_xlfn.XLOOKUP(
INDEX(FixtureTicker!$B$3:$AM$22, MATCH($B95, FixtureTicker!$A$3:$A$22,0), PlayerForm!$X$5),
 TeamForm!$B$4:$B$23, TeamForm!$AD$4:$AD$23),
INDEX(FixtureTicker!$B$24:$AM$43, MATCH($B95, FixtureTicker!$A$24:$A$43,0), PlayerForm!$X$5)="A",
_xlfn.XLOOKUP($E95, PlayerForm!$D$3:$D$394, PlayerForm!$R$3:$R$394)*
_xlfn.XLOOKUP(
INDEX(FixtureTicker!$B$3:$AM$22, MATCH($B95, FixtureTicker!$A$3:$A$22,0), PlayerForm!$X$5),
 TeamForm!$B$4:$B$23, TeamForm!$AB$4:$AB$23),
INDEX(FixtureTicker!$B$24:$AM$43, MATCH($B95, FixtureTicker!$A$24:$A$43,0), PlayerForm!$X$5)="BLANK",
0),0)</f>
        <v>12.347537105702033</v>
      </c>
      <c r="G95" s="163" cm="1">
        <f t="array" ref="G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
),0)</f>
        <v>12.347537105702033</v>
      </c>
      <c r="H95" s="163" cm="1">
        <f t="array" ref="H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),
_xlfn.IFS(
INDEX(FixtureTicker!$B$24:$AM$43, MATCH($B95, FixtureTicker!$A$24:$A$43), PlayerForm!$X$5+2)="H",
_xlfn.XLOOKUP($E95, PlayerForm!$D$3:$D$394, PlayerForm!$Q$3:$Q$394)*
_xlfn.XLOOKUP(
INDEX(FixtureTicker!$B$3:$AM$22, MATCH($B95, FixtureTicker!$A$3:$A$22), PlayerForm!$X$5+2),
 TeamForm!$B$4:$B$23, TeamForm!$AD$4:$AD$23),
INDEX(FixtureTicker!$B$24:$AM$43, MATCH($B95, FixtureTicker!$A$24:$A$43), PlayerForm!$X$5+2)="A",
_xlfn.XLOOKUP($E95, PlayerForm!$D$3:$D$394, PlayerForm!$R$3:$R$394)*
_xlfn.XLOOKUP(
INDEX(FixtureTicker!$B$3:$AM$22, MATCH($B95, FixtureTicker!$A$3:$A$22), PlayerForm!$X$5+2),
 TeamForm!$B$4:$B$23, TeamForm!$AB$4:$AB$23),
INDEX(FixtureTicker!$B$24:$AM$43, MATCH($B95, FixtureTicker!$A$24:$A$43), PlayerForm!$X$5+2)="BLANK",
0
),
_xlfn.IFS(
INDEX(FixtureTicker!$B$24:$AM$43, MATCH($B95, FixtureTicker!$A$24:$A$43), PlayerForm!$X$5+3)="H",
_xlfn.XLOOKUP($E95, PlayerForm!$D$3:$D$394, PlayerForm!$Q$3:$Q$394)*
_xlfn.XLOOKUP(
INDEX(FixtureTicker!$B$3:$AM$22, MATCH($B95, FixtureTicker!$A$3:$A$22), PlayerForm!$X$5+3),
 TeamForm!$B$4:$B$23, TeamForm!$AD$4:$AD$23),
INDEX(FixtureTicker!$B$24:$AM$43, MATCH($B95, FixtureTicker!$A$24:$A$43), PlayerForm!$X$5+3)="A",
_xlfn.XLOOKUP($E95, PlayerForm!$D$3:$D$394, PlayerForm!$R$3:$R$394)*
_xlfn.XLOOKUP(
INDEX(FixtureTicker!$B$3:$AM$22, MATCH($B95, FixtureTicker!$A$3:$A$22), PlayerForm!$X$5+3),
 TeamForm!$B$4:$B$23, TeamForm!$AB$4:$AB$23),
INDEX(FixtureTicker!$B$24:$AM$43, MATCH($B95, FixtureTicker!$A$24:$A$43), PlayerForm!$X$5+3)="BLANK",
0
)
),0)</f>
        <v>18.428699130260284</v>
      </c>
      <c r="I95" s="163" cm="1">
        <f t="array" ref="I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),
_xlfn.IFS(
INDEX(FixtureTicker!$B$24:$AM$43, MATCH($B95, FixtureTicker!$A$24:$A$43), PlayerForm!$X$5+2)="H",
_xlfn.XLOOKUP($E95, PlayerForm!$D$3:$D$394, PlayerForm!$Q$3:$Q$394)*
_xlfn.XLOOKUP(
INDEX(FixtureTicker!$B$3:$AM$22, MATCH($B95, FixtureTicker!$A$3:$A$22), PlayerForm!$X$5+2),
 TeamForm!$B$4:$B$23, TeamForm!$AD$4:$AD$23),
INDEX(FixtureTicker!$B$24:$AM$43, MATCH($B95, FixtureTicker!$A$24:$A$43), PlayerForm!$X$5+2)="A",
_xlfn.XLOOKUP($E95, PlayerForm!$D$3:$D$394, PlayerForm!$R$3:$R$394)*
_xlfn.XLOOKUP(
INDEX(FixtureTicker!$B$3:$AM$22, MATCH($B95, FixtureTicker!$A$3:$A$22), PlayerForm!$X$5+2),
 TeamForm!$B$4:$B$23, TeamForm!$AB$4:$AB$23),
INDEX(FixtureTicker!$B$24:$AM$43, MATCH($B95, FixtureTicker!$A$24:$A$43), PlayerForm!$X$5+2)="BLANK",
0
),
_xlfn.IFS(
INDEX(FixtureTicker!$B$24:$AM$43, MATCH($B95, FixtureTicker!$A$24:$A$43), PlayerForm!$X$5+3)="H",
_xlfn.XLOOKUP($E95, PlayerForm!$D$3:$D$394, PlayerForm!$Q$3:$Q$394)*
_xlfn.XLOOKUP(
INDEX(FixtureTicker!$B$3:$AM$22, MATCH($B95, FixtureTicker!$A$3:$A$22), PlayerForm!$X$5+3),
 TeamForm!$B$4:$B$23, TeamForm!$AD$4:$AD$23),
INDEX(FixtureTicker!$B$24:$AM$43, MATCH($B95, FixtureTicker!$A$24:$A$43), PlayerForm!$X$5+3)="A",
_xlfn.XLOOKUP($E95, PlayerForm!$D$3:$D$394, PlayerForm!$R$3:$R$394)*
_xlfn.XLOOKUP(
INDEX(FixtureTicker!$B$3:$AM$22, MATCH($B95, FixtureTicker!$A$3:$A$22), PlayerForm!$X$5+3),
 TeamForm!$B$4:$B$23, TeamForm!$AB$4:$AB$23),
INDEX(FixtureTicker!$B$24:$AM$43, MATCH($B95, FixtureTicker!$A$24:$A$43), PlayerForm!$X$5+3)="BLANK",
0
),
_xlfn.IFS(
INDEX(FixtureTicker!$B$24:$AM$43, MATCH($B95, FixtureTicker!$A$24:$A$43), PlayerForm!$X$5+4)="H",
_xlfn.XLOOKUP($E95, PlayerForm!$D$3:$D$394, PlayerForm!$Q$3:$Q$394)*
_xlfn.XLOOKUP(
INDEX(FixtureTicker!$B$3:$AM$22, MATCH($B95, FixtureTicker!$A$3:$A$22), PlayerForm!$X$5+4),
 TeamForm!$B$4:$B$23, TeamForm!$AD$4:$AD$23),
INDEX(FixtureTicker!$B$24:$AM$43, MATCH($B95, FixtureTicker!$A$24:$A$43), PlayerForm!$X$5+4)="A",
_xlfn.XLOOKUP($E95, PlayerForm!$D$3:$D$394, PlayerForm!$R$3:$R$394)*
_xlfn.XLOOKUP(
INDEX(FixtureTicker!$B$3:$AM$22, MATCH($B95, FixtureTicker!$A$3:$A$22), PlayerForm!$X$5+4),
 TeamForm!$B$4:$B$23, TeamForm!$AB$4:$AB$23),
INDEX(FixtureTicker!$B$24:$AM$43, MATCH($B95, FixtureTicker!$A$24:$A$43), PlayerForm!$X$5+4)="BLANK",
0
),
_xlfn.IFS(
INDEX(FixtureTicker!$B$24:$AM$43, MATCH($B95, FixtureTicker!$A$24:$A$43), PlayerForm!$X$5+5)="H",
_xlfn.XLOOKUP($E95, PlayerForm!$D$3:$D$394, PlayerForm!$Q$3:$Q$394)*
_xlfn.XLOOKUP(
INDEX(FixtureTicker!$B$3:$AM$22, MATCH($B95, FixtureTicker!$A$3:$A$22), PlayerForm!$X$5+5),
 TeamForm!$B$4:$B$23, TeamForm!$AD$4:$AD$23),
INDEX(FixtureTicker!$B$24:$AM$43, MATCH($B95, FixtureTicker!$A$24:$A$43), PlayerForm!$X$5+5)="A",
_xlfn.XLOOKUP($E95, PlayerForm!$D$3:$D$394, PlayerForm!$R$3:$R$394)*
_xlfn.XLOOKUP(
INDEX(FixtureTicker!$B$3:$AM$22, MATCH($B95, FixtureTicker!$A$3:$A$22), PlayerForm!$X$5+5),
 TeamForm!$B$4:$B$23, TeamForm!$AB$4:$AB$23),
INDEX(FixtureTicker!$B$24:$AM$43, MATCH($B95, FixtureTicker!$A$24:$A$43), PlayerForm!$X$5+5)="BLANK",
0
)
),0)</f>
        <v>36.083685653171337</v>
      </c>
      <c r="J95" s="163" cm="1">
        <f t="array" ref="J95">IFERROR(0.01*SUM(
_xlfn.IFS(
INDEX(FixtureTicker!$B$24:$AM$43, MATCH($B95, FixtureTicker!$A$24:$A$43), PlayerForm!$X$5)="H",
_xlfn.XLOOKUP($E95, PlayerForm!$D$3:$D$394, PlayerForm!$Q$3:$Q$394)*
_xlfn.XLOOKUP(
INDEX(FixtureTicker!$B$3:$AM$22, MATCH($B95, FixtureTicker!$A$3:$A$22), PlayerForm!$X$5),
 TeamForm!$B$4:$B$23, TeamForm!$AD$4:$AD$23),
INDEX(FixtureTicker!$B$24:$AM$43, MATCH($B95, FixtureTicker!$A$24:$A$43), PlayerForm!$X$5)="A",
_xlfn.XLOOKUP($E95, PlayerForm!$D$3:$D$394, PlayerForm!$R$3:$R$394)*
_xlfn.XLOOKUP(
INDEX(FixtureTicker!$B$3:$AM$22, MATCH($B95, FixtureTicker!$A$3:$A$22), PlayerForm!$X$5),
 TeamForm!$B$4:$B$23, TeamForm!$AB$4:$AB$23),
INDEX(FixtureTicker!$B$24:$AM$43, MATCH($B95, FixtureTicker!$A$24:$A$43), PlayerForm!$X$5)="BLANK",
0
),
_xlfn.IFS(
INDEX(FixtureTicker!$B$24:$AM$43, MATCH($B95, FixtureTicker!$A$24:$A$43), PlayerForm!$X$5+1)="H",
_xlfn.XLOOKUP($E95, PlayerForm!$D$3:$D$394, PlayerForm!$Q$3:$Q$394)*
_xlfn.XLOOKUP(
INDEX(FixtureTicker!$B$3:$AM$22, MATCH($B95, FixtureTicker!$A$3:$A$22), PlayerForm!$X$5+1),
 TeamForm!$B$4:$B$23, TeamForm!$AD$4:$AD$23),
INDEX(FixtureTicker!$B$24:$AM$43, MATCH($B95, FixtureTicker!$A$24:$A$43), PlayerForm!$X$5+1)="A",
_xlfn.XLOOKUP($E95, PlayerForm!$D$3:$D$394, PlayerForm!$R$3:$R$394)*
_xlfn.XLOOKUP(
INDEX(FixtureTicker!$B$3:$AM$22, MATCH($B95, FixtureTicker!$A$3:$A$22), PlayerForm!$X$5+1),
 TeamForm!$B$4:$B$23, TeamForm!$AB$4:$AB$23),
INDEX(FixtureTicker!$B$24:$AM$43, MATCH($B95, FixtureTicker!$A$24:$A$43), PlayerForm!$X$5+1)="BLANK",
0
),
_xlfn.IFS(
INDEX(FixtureTicker!$B$24:$AM$43, MATCH($B95, FixtureTicker!$A$24:$A$43), PlayerForm!$X$5+2)="H",
_xlfn.XLOOKUP($E95, PlayerForm!$D$3:$D$394, PlayerForm!$Q$3:$Q$394)*
_xlfn.XLOOKUP(
INDEX(FixtureTicker!$B$3:$AM$22, MATCH($B95, FixtureTicker!$A$3:$A$22), PlayerForm!$X$5+2),
 TeamForm!$B$4:$B$23, TeamForm!$AD$4:$AD$23),
INDEX(FixtureTicker!$B$24:$AM$43, MATCH($B95, FixtureTicker!$A$24:$A$43), PlayerForm!$X$5+2)="A",
_xlfn.XLOOKUP($E95, PlayerForm!$D$3:$D$394, PlayerForm!$R$3:$R$394)*
_xlfn.XLOOKUP(
INDEX(FixtureTicker!$B$3:$AM$22, MATCH($B95, FixtureTicker!$A$3:$A$22), PlayerForm!$X$5+2),
 TeamForm!$B$4:$B$23, TeamForm!$AB$4:$AB$23),
INDEX(FixtureTicker!$B$24:$AM$43, MATCH($B95, FixtureTicker!$A$24:$A$43), PlayerForm!$X$5+2)="BLANK",
0
),
_xlfn.IFS(
INDEX(FixtureTicker!$B$24:$AM$43, MATCH($B95, FixtureTicker!$A$24:$A$43), PlayerForm!$X$5+3)="H",
_xlfn.XLOOKUP($E95, PlayerForm!$D$3:$D$394, PlayerForm!$Q$3:$Q$394)*
_xlfn.XLOOKUP(
INDEX(FixtureTicker!$B$3:$AM$22, MATCH($B95, FixtureTicker!$A$3:$A$22), PlayerForm!$X$5+3),
 TeamForm!$B$4:$B$23, TeamForm!$AD$4:$AD$23),
INDEX(FixtureTicker!$B$24:$AM$43, MATCH($B95, FixtureTicker!$A$24:$A$43), PlayerForm!$X$5+3)="A",
_xlfn.XLOOKUP($E95, PlayerForm!$D$3:$D$394, PlayerForm!$R$3:$R$394)*
_xlfn.XLOOKUP(
INDEX(FixtureTicker!$B$3:$AM$22, MATCH($B95, FixtureTicker!$A$3:$A$22), PlayerForm!$X$5+3),
 TeamForm!$B$4:$B$23, TeamForm!$AB$4:$AB$23),
INDEX(FixtureTicker!$B$24:$AM$43, MATCH($B95, FixtureTicker!$A$24:$A$43), PlayerForm!$X$5+3)="BLANK",
0
),
_xlfn.IFS(
INDEX(FixtureTicker!$B$24:$AM$43, MATCH($B95, FixtureTicker!$A$24:$A$43), PlayerForm!$X$5+4)="H",
_xlfn.XLOOKUP($E95, PlayerForm!$D$3:$D$394, PlayerForm!$Q$3:$Q$394)*
_xlfn.XLOOKUP(
INDEX(FixtureTicker!$B$3:$AM$22, MATCH($B95, FixtureTicker!$A$3:$A$22), PlayerForm!$X$5+4),
 TeamForm!$B$4:$B$23, TeamForm!$AD$4:$AD$23),
INDEX(FixtureTicker!$B$24:$AM$43, MATCH($B95, FixtureTicker!$A$24:$A$43), PlayerForm!$X$5+4)="A",
_xlfn.XLOOKUP($E95, PlayerForm!$D$3:$D$394, PlayerForm!$R$3:$R$394)*
_xlfn.XLOOKUP(
INDEX(FixtureTicker!$B$3:$AM$22, MATCH($B95, FixtureTicker!$A$3:$A$22), PlayerForm!$X$5+4),
 TeamForm!$B$4:$B$23, TeamForm!$AB$4:$AB$23),
INDEX(FixtureTicker!$B$24:$AM$43, MATCH($B95, FixtureTicker!$A$24:$A$43), PlayerForm!$X$5+4)="BLANK",
0
),
_xlfn.IFS(
INDEX(FixtureTicker!$B$24:$AM$43, MATCH($B95, FixtureTicker!$A$24:$A$43), PlayerForm!$X$5+5)="H",
_xlfn.XLOOKUP($E95, PlayerForm!$D$3:$D$394, PlayerForm!$Q$3:$Q$394)*
_xlfn.XLOOKUP(
INDEX(FixtureTicker!$B$3:$AM$22, MATCH($B95, FixtureTicker!$A$3:$A$22), PlayerForm!$X$5+5),
 TeamForm!$B$4:$B$23, TeamForm!$AD$4:$AD$23),
INDEX(FixtureTicker!$B$24:$AM$43, MATCH($B95, FixtureTicker!$A$24:$A$43), PlayerForm!$X$5+5)="A",
_xlfn.XLOOKUP($E95, PlayerForm!$D$3:$D$394, PlayerForm!$R$3:$R$394)*
_xlfn.XLOOKUP(
INDEX(FixtureTicker!$B$3:$AM$22, MATCH($B95, FixtureTicker!$A$3:$A$22), PlayerForm!$X$5+5),
 TeamForm!$B$4:$B$23, TeamForm!$AB$4:$AB$23),
INDEX(FixtureTicker!$B$24:$AM$43, MATCH($B95, FixtureTicker!$A$24:$A$43), PlayerForm!$X$5+5)="BLANK",
0
),
_xlfn.IFS(
INDEX(FixtureTicker!$B$24:$AM$43, MATCH($B95, FixtureTicker!$A$24:$A$43), PlayerForm!$X$5+6)="H",
_xlfn.XLOOKUP($E95, PlayerForm!$D$3:$D$394, PlayerForm!$Q$3:$Q$394)*
_xlfn.XLOOKUP(
INDEX(FixtureTicker!$B$3:$AM$22, MATCH($B95, FixtureTicker!$A$3:$A$22), PlayerForm!$X$5+6),
 TeamForm!$B$4:$B$23, TeamForm!$AD$4:$AD$23),
INDEX(FixtureTicker!$B$24:$AM$43, MATCH($B95, FixtureTicker!$A$24:$A$43), PlayerForm!$X$5+6)="A",
_xlfn.XLOOKUP($E95, PlayerForm!$D$3:$D$394, PlayerForm!$R$3:$R$394)*
_xlfn.XLOOKUP(
INDEX(FixtureTicker!$B$3:$AM$22, MATCH($B95, FixtureTicker!$A$3:$A$22), PlayerForm!$X$5+6),
 TeamForm!$B$4:$B$23, TeamForm!$AB$4:$AB$23),
INDEX(FixtureTicker!$B$24:$AM$43, MATCH($B95, FixtureTicker!$A$24:$A$43), PlayerForm!$X$5+6)="BLANK",
0
),
_xlfn.IFS(
INDEX(FixtureTicker!$B$24:$AM$43, MATCH($B95, FixtureTicker!$A$24:$A$43), PlayerForm!$X$5+7)="H",
_xlfn.XLOOKUP($E95, PlayerForm!$D$3:$D$394, PlayerForm!$Q$3:$Q$394)*
_xlfn.XLOOKUP(
INDEX(FixtureTicker!$B$3:$AM$22, MATCH($B95, FixtureTicker!$A$3:$A$22), PlayerForm!$X$5+7),
 TeamForm!$B$4:$B$23, TeamForm!$AD$4:$AD$23),
INDEX(FixtureTicker!$B$24:$AM$43, MATCH($B95, FixtureTicker!$A$24:$A$43), PlayerForm!$X$5+7)="A",
_xlfn.XLOOKUP($E95, PlayerForm!$D$3:$D$394, PlayerForm!$R$3:$R$394)*
_xlfn.XLOOKUP(
INDEX(FixtureTicker!$B$3:$AM$22, MATCH($B95, FixtureTicker!$A$3:$A$22), PlayerForm!$X$5+7),
 TeamForm!$B$4:$B$23, TeamForm!$AB$4:$AB$23),
INDEX(FixtureTicker!$B$24:$AM$43, MATCH($B95, FixtureTicker!$A$24:$A$43), PlayerForm!$X$5+7)="BLANK",
0
)
),0)</f>
        <v>47.310446313894261</v>
      </c>
    </row>
    <row r="96" spans="1:10">
      <c r="A96" s="55">
        <v>23</v>
      </c>
      <c r="B96" s="55" t="str">
        <f>_xlfn.XLOOKUP($A96, PlayerData!$B$3:$B$394, PlayerData!C$3:C$394)</f>
        <v>AVL</v>
      </c>
      <c r="C96" s="55" t="str">
        <f>_xlfn.XLOOKUP($A96, PlayerData!$B$3:$B$394, PlayerData!D$3:D$394)</f>
        <v>F</v>
      </c>
      <c r="D96" s="55">
        <f>_xlfn.XLOOKUP($A96, PlayerData!$B:$B, PlayerData!F:F,,,-1)</f>
        <v>6</v>
      </c>
      <c r="E96" s="31" t="str">
        <f>_xlfn.XLOOKUP($A96, PlayerData!$B$3:$B$394, PlayerData!E$3:E$394)</f>
        <v>Samatta</v>
      </c>
      <c r="F96" s="164" cm="1">
        <f t="array" ref="F96">IFERROR(0.01*_xlfn.IFS(
INDEX(FixtureTicker!$B$24:$AM$43, MATCH($B96, FixtureTicker!$A$24:$A$43, 0), PlayerForm!$X$5)="H",
_xlfn.XLOOKUP($E96, PlayerForm!$D$3:$D$394, PlayerForm!$Q$3:$Q$394)*
_xlfn.XLOOKUP(
INDEX(FixtureTicker!$B$3:$AM$22, MATCH($B96, FixtureTicker!$A$3:$A$22,0), PlayerForm!$X$5),
 TeamForm!$B$4:$B$23, TeamForm!$AD$4:$AD$23),
INDEX(FixtureTicker!$B$24:$AM$43, MATCH($B96, FixtureTicker!$A$24:$A$43,0), PlayerForm!$X$5)="A",
_xlfn.XLOOKUP($E96, PlayerForm!$D$3:$D$394, PlayerForm!$R$3:$R$394)*
_xlfn.XLOOKUP(
INDEX(FixtureTicker!$B$3:$AM$22, MATCH($B96, FixtureTicker!$A$3:$A$22,0), PlayerForm!$X$5),
 TeamForm!$B$4:$B$23, TeamForm!$AB$4:$AB$23),
INDEX(FixtureTicker!$B$24:$AM$43, MATCH($B96, FixtureTicker!$A$24:$A$43,0), PlayerForm!$X$5)="BLANK",
0),0)</f>
        <v>0</v>
      </c>
      <c r="G96" s="163" cm="1">
        <f t="array" ref="G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
),0)</f>
        <v>6.3000042784409391</v>
      </c>
      <c r="H96" s="163" cm="1">
        <f t="array" ref="H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),
_xlfn.IFS(
INDEX(FixtureTicker!$B$24:$AM$43, MATCH($B96, FixtureTicker!$A$24:$A$43), PlayerForm!$X$5+2)="H",
_xlfn.XLOOKUP($E96, PlayerForm!$D$3:$D$394, PlayerForm!$Q$3:$Q$394)*
_xlfn.XLOOKUP(
INDEX(FixtureTicker!$B$3:$AM$22, MATCH($B96, FixtureTicker!$A$3:$A$22), PlayerForm!$X$5+2),
 TeamForm!$B$4:$B$23, TeamForm!$AD$4:$AD$23),
INDEX(FixtureTicker!$B$24:$AM$43, MATCH($B96, FixtureTicker!$A$24:$A$43), PlayerForm!$X$5+2)="A",
_xlfn.XLOOKUP($E96, PlayerForm!$D$3:$D$394, PlayerForm!$R$3:$R$394)*
_xlfn.XLOOKUP(
INDEX(FixtureTicker!$B$3:$AM$22, MATCH($B96, FixtureTicker!$A$3:$A$22), PlayerForm!$X$5+2),
 TeamForm!$B$4:$B$23, TeamForm!$AB$4:$AB$23),
INDEX(FixtureTicker!$B$24:$AM$43, MATCH($B96, FixtureTicker!$A$24:$A$43), PlayerForm!$X$5+2)="BLANK",
0
),
_xlfn.IFS(
INDEX(FixtureTicker!$B$24:$AM$43, MATCH($B96, FixtureTicker!$A$24:$A$43), PlayerForm!$X$5+3)="H",
_xlfn.XLOOKUP($E96, PlayerForm!$D$3:$D$394, PlayerForm!$Q$3:$Q$394)*
_xlfn.XLOOKUP(
INDEX(FixtureTicker!$B$3:$AM$22, MATCH($B96, FixtureTicker!$A$3:$A$22), PlayerForm!$X$5+3),
 TeamForm!$B$4:$B$23, TeamForm!$AD$4:$AD$23),
INDEX(FixtureTicker!$B$24:$AM$43, MATCH($B96, FixtureTicker!$A$24:$A$43), PlayerForm!$X$5+3)="A",
_xlfn.XLOOKUP($E96, PlayerForm!$D$3:$D$394, PlayerForm!$R$3:$R$394)*
_xlfn.XLOOKUP(
INDEX(FixtureTicker!$B$3:$AM$22, MATCH($B96, FixtureTicker!$A$3:$A$22), PlayerForm!$X$5+3),
 TeamForm!$B$4:$B$23, TeamForm!$AB$4:$AB$23),
INDEX(FixtureTicker!$B$24:$AM$43, MATCH($B96, FixtureTicker!$A$24:$A$43), PlayerForm!$X$5+3)="BLANK",
0
)
),0)</f>
        <v>20.99612179609213</v>
      </c>
      <c r="I96" s="163" cm="1">
        <f t="array" ref="I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),
_xlfn.IFS(
INDEX(FixtureTicker!$B$24:$AM$43, MATCH($B96, FixtureTicker!$A$24:$A$43), PlayerForm!$X$5+2)="H",
_xlfn.XLOOKUP($E96, PlayerForm!$D$3:$D$394, PlayerForm!$Q$3:$Q$394)*
_xlfn.XLOOKUP(
INDEX(FixtureTicker!$B$3:$AM$22, MATCH($B96, FixtureTicker!$A$3:$A$22), PlayerForm!$X$5+2),
 TeamForm!$B$4:$B$23, TeamForm!$AD$4:$AD$23),
INDEX(FixtureTicker!$B$24:$AM$43, MATCH($B96, FixtureTicker!$A$24:$A$43), PlayerForm!$X$5+2)="A",
_xlfn.XLOOKUP($E96, PlayerForm!$D$3:$D$394, PlayerForm!$R$3:$R$394)*
_xlfn.XLOOKUP(
INDEX(FixtureTicker!$B$3:$AM$22, MATCH($B96, FixtureTicker!$A$3:$A$22), PlayerForm!$X$5+2),
 TeamForm!$B$4:$B$23, TeamForm!$AB$4:$AB$23),
INDEX(FixtureTicker!$B$24:$AM$43, MATCH($B96, FixtureTicker!$A$24:$A$43), PlayerForm!$X$5+2)="BLANK",
0
),
_xlfn.IFS(
INDEX(FixtureTicker!$B$24:$AM$43, MATCH($B96, FixtureTicker!$A$24:$A$43), PlayerForm!$X$5+3)="H",
_xlfn.XLOOKUP($E96, PlayerForm!$D$3:$D$394, PlayerForm!$Q$3:$Q$394)*
_xlfn.XLOOKUP(
INDEX(FixtureTicker!$B$3:$AM$22, MATCH($B96, FixtureTicker!$A$3:$A$22), PlayerForm!$X$5+3),
 TeamForm!$B$4:$B$23, TeamForm!$AD$4:$AD$23),
INDEX(FixtureTicker!$B$24:$AM$43, MATCH($B96, FixtureTicker!$A$24:$A$43), PlayerForm!$X$5+3)="A",
_xlfn.XLOOKUP($E96, PlayerForm!$D$3:$D$394, PlayerForm!$R$3:$R$394)*
_xlfn.XLOOKUP(
INDEX(FixtureTicker!$B$3:$AM$22, MATCH($B96, FixtureTicker!$A$3:$A$22), PlayerForm!$X$5+3),
 TeamForm!$B$4:$B$23, TeamForm!$AB$4:$AB$23),
INDEX(FixtureTicker!$B$24:$AM$43, MATCH($B96, FixtureTicker!$A$24:$A$43), PlayerForm!$X$5+3)="BLANK",
0
),
_xlfn.IFS(
INDEX(FixtureTicker!$B$24:$AM$43, MATCH($B96, FixtureTicker!$A$24:$A$43), PlayerForm!$X$5+4)="H",
_xlfn.XLOOKUP($E96, PlayerForm!$D$3:$D$394, PlayerForm!$Q$3:$Q$394)*
_xlfn.XLOOKUP(
INDEX(FixtureTicker!$B$3:$AM$22, MATCH($B96, FixtureTicker!$A$3:$A$22), PlayerForm!$X$5+4),
 TeamForm!$B$4:$B$23, TeamForm!$AD$4:$AD$23),
INDEX(FixtureTicker!$B$24:$AM$43, MATCH($B96, FixtureTicker!$A$24:$A$43), PlayerForm!$X$5+4)="A",
_xlfn.XLOOKUP($E96, PlayerForm!$D$3:$D$394, PlayerForm!$R$3:$R$394)*
_xlfn.XLOOKUP(
INDEX(FixtureTicker!$B$3:$AM$22, MATCH($B96, FixtureTicker!$A$3:$A$22), PlayerForm!$X$5+4),
 TeamForm!$B$4:$B$23, TeamForm!$AB$4:$AB$23),
INDEX(FixtureTicker!$B$24:$AM$43, MATCH($B96, FixtureTicker!$A$24:$A$43), PlayerForm!$X$5+4)="BLANK",
0
),
_xlfn.IFS(
INDEX(FixtureTicker!$B$24:$AM$43, MATCH($B96, FixtureTicker!$A$24:$A$43), PlayerForm!$X$5+5)="H",
_xlfn.XLOOKUP($E96, PlayerForm!$D$3:$D$394, PlayerForm!$Q$3:$Q$394)*
_xlfn.XLOOKUP(
INDEX(FixtureTicker!$B$3:$AM$22, MATCH($B96, FixtureTicker!$A$3:$A$22), PlayerForm!$X$5+5),
 TeamForm!$B$4:$B$23, TeamForm!$AD$4:$AD$23),
INDEX(FixtureTicker!$B$24:$AM$43, MATCH($B96, FixtureTicker!$A$24:$A$43), PlayerForm!$X$5+5)="A",
_xlfn.XLOOKUP($E96, PlayerForm!$D$3:$D$394, PlayerForm!$R$3:$R$394)*
_xlfn.XLOOKUP(
INDEX(FixtureTicker!$B$3:$AM$22, MATCH($B96, FixtureTicker!$A$3:$A$22), PlayerForm!$X$5+5),
 TeamForm!$B$4:$B$23, TeamForm!$AB$4:$AB$23),
INDEX(FixtureTicker!$B$24:$AM$43, MATCH($B96, FixtureTicker!$A$24:$A$43), PlayerForm!$X$5+5)="BLANK",
0
)
),0)</f>
        <v>36.054212696733458</v>
      </c>
      <c r="J96" s="163" cm="1">
        <f t="array" ref="J96">IFERROR(0.01*SUM(
_xlfn.IFS(
INDEX(FixtureTicker!$B$24:$AM$43, MATCH($B96, FixtureTicker!$A$24:$A$43), PlayerForm!$X$5)="H",
_xlfn.XLOOKUP($E96, PlayerForm!$D$3:$D$394, PlayerForm!$Q$3:$Q$394)*
_xlfn.XLOOKUP(
INDEX(FixtureTicker!$B$3:$AM$22, MATCH($B96, FixtureTicker!$A$3:$A$22), PlayerForm!$X$5),
 TeamForm!$B$4:$B$23, TeamForm!$AD$4:$AD$23),
INDEX(FixtureTicker!$B$24:$AM$43, MATCH($B96, FixtureTicker!$A$24:$A$43), PlayerForm!$X$5)="A",
_xlfn.XLOOKUP($E96, PlayerForm!$D$3:$D$394, PlayerForm!$R$3:$R$394)*
_xlfn.XLOOKUP(
INDEX(FixtureTicker!$B$3:$AM$22, MATCH($B96, FixtureTicker!$A$3:$A$22), PlayerForm!$X$5),
 TeamForm!$B$4:$B$23, TeamForm!$AB$4:$AB$23),
INDEX(FixtureTicker!$B$24:$AM$43, MATCH($B96, FixtureTicker!$A$24:$A$43), PlayerForm!$X$5)="BLANK",
0
),
_xlfn.IFS(
INDEX(FixtureTicker!$B$24:$AM$43, MATCH($B96, FixtureTicker!$A$24:$A$43), PlayerForm!$X$5+1)="H",
_xlfn.XLOOKUP($E96, PlayerForm!$D$3:$D$394, PlayerForm!$Q$3:$Q$394)*
_xlfn.XLOOKUP(
INDEX(FixtureTicker!$B$3:$AM$22, MATCH($B96, FixtureTicker!$A$3:$A$22), PlayerForm!$X$5+1),
 TeamForm!$B$4:$B$23, TeamForm!$AD$4:$AD$23),
INDEX(FixtureTicker!$B$24:$AM$43, MATCH($B96, FixtureTicker!$A$24:$A$43), PlayerForm!$X$5+1)="A",
_xlfn.XLOOKUP($E96, PlayerForm!$D$3:$D$394, PlayerForm!$R$3:$R$394)*
_xlfn.XLOOKUP(
INDEX(FixtureTicker!$B$3:$AM$22, MATCH($B96, FixtureTicker!$A$3:$A$22), PlayerForm!$X$5+1),
 TeamForm!$B$4:$B$23, TeamForm!$AB$4:$AB$23),
INDEX(FixtureTicker!$B$24:$AM$43, MATCH($B96, FixtureTicker!$A$24:$A$43), PlayerForm!$X$5+1)="BLANK",
0
),
_xlfn.IFS(
INDEX(FixtureTicker!$B$24:$AM$43, MATCH($B96, FixtureTicker!$A$24:$A$43), PlayerForm!$X$5+2)="H",
_xlfn.XLOOKUP($E96, PlayerForm!$D$3:$D$394, PlayerForm!$Q$3:$Q$394)*
_xlfn.XLOOKUP(
INDEX(FixtureTicker!$B$3:$AM$22, MATCH($B96, FixtureTicker!$A$3:$A$22), PlayerForm!$X$5+2),
 TeamForm!$B$4:$B$23, TeamForm!$AD$4:$AD$23),
INDEX(FixtureTicker!$B$24:$AM$43, MATCH($B96, FixtureTicker!$A$24:$A$43), PlayerForm!$X$5+2)="A",
_xlfn.XLOOKUP($E96, PlayerForm!$D$3:$D$394, PlayerForm!$R$3:$R$394)*
_xlfn.XLOOKUP(
INDEX(FixtureTicker!$B$3:$AM$22, MATCH($B96, FixtureTicker!$A$3:$A$22), PlayerForm!$X$5+2),
 TeamForm!$B$4:$B$23, TeamForm!$AB$4:$AB$23),
INDEX(FixtureTicker!$B$24:$AM$43, MATCH($B96, FixtureTicker!$A$24:$A$43), PlayerForm!$X$5+2)="BLANK",
0
),
_xlfn.IFS(
INDEX(FixtureTicker!$B$24:$AM$43, MATCH($B96, FixtureTicker!$A$24:$A$43), PlayerForm!$X$5+3)="H",
_xlfn.XLOOKUP($E96, PlayerForm!$D$3:$D$394, PlayerForm!$Q$3:$Q$394)*
_xlfn.XLOOKUP(
INDEX(FixtureTicker!$B$3:$AM$22, MATCH($B96, FixtureTicker!$A$3:$A$22), PlayerForm!$X$5+3),
 TeamForm!$B$4:$B$23, TeamForm!$AD$4:$AD$23),
INDEX(FixtureTicker!$B$24:$AM$43, MATCH($B96, FixtureTicker!$A$24:$A$43), PlayerForm!$X$5+3)="A",
_xlfn.XLOOKUP($E96, PlayerForm!$D$3:$D$394, PlayerForm!$R$3:$R$394)*
_xlfn.XLOOKUP(
INDEX(FixtureTicker!$B$3:$AM$22, MATCH($B96, FixtureTicker!$A$3:$A$22), PlayerForm!$X$5+3),
 TeamForm!$B$4:$B$23, TeamForm!$AB$4:$AB$23),
INDEX(FixtureTicker!$B$24:$AM$43, MATCH($B96, FixtureTicker!$A$24:$A$43), PlayerForm!$X$5+3)="BLANK",
0
),
_xlfn.IFS(
INDEX(FixtureTicker!$B$24:$AM$43, MATCH($B96, FixtureTicker!$A$24:$A$43), PlayerForm!$X$5+4)="H",
_xlfn.XLOOKUP($E96, PlayerForm!$D$3:$D$394, PlayerForm!$Q$3:$Q$394)*
_xlfn.XLOOKUP(
INDEX(FixtureTicker!$B$3:$AM$22, MATCH($B96, FixtureTicker!$A$3:$A$22), PlayerForm!$X$5+4),
 TeamForm!$B$4:$B$23, TeamForm!$AD$4:$AD$23),
INDEX(FixtureTicker!$B$24:$AM$43, MATCH($B96, FixtureTicker!$A$24:$A$43), PlayerForm!$X$5+4)="A",
_xlfn.XLOOKUP($E96, PlayerForm!$D$3:$D$394, PlayerForm!$R$3:$R$394)*
_xlfn.XLOOKUP(
INDEX(FixtureTicker!$B$3:$AM$22, MATCH($B96, FixtureTicker!$A$3:$A$22), PlayerForm!$X$5+4),
 TeamForm!$B$4:$B$23, TeamForm!$AB$4:$AB$23),
INDEX(FixtureTicker!$B$24:$AM$43, MATCH($B96, FixtureTicker!$A$24:$A$43), PlayerForm!$X$5+4)="BLANK",
0
),
_xlfn.IFS(
INDEX(FixtureTicker!$B$24:$AM$43, MATCH($B96, FixtureTicker!$A$24:$A$43), PlayerForm!$X$5+5)="H",
_xlfn.XLOOKUP($E96, PlayerForm!$D$3:$D$394, PlayerForm!$Q$3:$Q$394)*
_xlfn.XLOOKUP(
INDEX(FixtureTicker!$B$3:$AM$22, MATCH($B96, FixtureTicker!$A$3:$A$22), PlayerForm!$X$5+5),
 TeamForm!$B$4:$B$23, TeamForm!$AD$4:$AD$23),
INDEX(FixtureTicker!$B$24:$AM$43, MATCH($B96, FixtureTicker!$A$24:$A$43), PlayerForm!$X$5+5)="A",
_xlfn.XLOOKUP($E96, PlayerForm!$D$3:$D$394, PlayerForm!$R$3:$R$394)*
_xlfn.XLOOKUP(
INDEX(FixtureTicker!$B$3:$AM$22, MATCH($B96, FixtureTicker!$A$3:$A$22), PlayerForm!$X$5+5),
 TeamForm!$B$4:$B$23, TeamForm!$AB$4:$AB$23),
INDEX(FixtureTicker!$B$24:$AM$43, MATCH($B96, FixtureTicker!$A$24:$A$43), PlayerForm!$X$5+5)="BLANK",
0
),
_xlfn.IFS(
INDEX(FixtureTicker!$B$24:$AM$43, MATCH($B96, FixtureTicker!$A$24:$A$43), PlayerForm!$X$5+6)="H",
_xlfn.XLOOKUP($E96, PlayerForm!$D$3:$D$394, PlayerForm!$Q$3:$Q$394)*
_xlfn.XLOOKUP(
INDEX(FixtureTicker!$B$3:$AM$22, MATCH($B96, FixtureTicker!$A$3:$A$22), PlayerForm!$X$5+6),
 TeamForm!$B$4:$B$23, TeamForm!$AD$4:$AD$23),
INDEX(FixtureTicker!$B$24:$AM$43, MATCH($B96, FixtureTicker!$A$24:$A$43), PlayerForm!$X$5+6)="A",
_xlfn.XLOOKUP($E96, PlayerForm!$D$3:$D$394, PlayerForm!$R$3:$R$394)*
_xlfn.XLOOKUP(
INDEX(FixtureTicker!$B$3:$AM$22, MATCH($B96, FixtureTicker!$A$3:$A$22), PlayerForm!$X$5+6),
 TeamForm!$B$4:$B$23, TeamForm!$AB$4:$AB$23),
INDEX(FixtureTicker!$B$24:$AM$43, MATCH($B96, FixtureTicker!$A$24:$A$43), PlayerForm!$X$5+6)="BLANK",
0
),
_xlfn.IFS(
INDEX(FixtureTicker!$B$24:$AM$43, MATCH($B96, FixtureTicker!$A$24:$A$43), PlayerForm!$X$5+7)="H",
_xlfn.XLOOKUP($E96, PlayerForm!$D$3:$D$394, PlayerForm!$Q$3:$Q$394)*
_xlfn.XLOOKUP(
INDEX(FixtureTicker!$B$3:$AM$22, MATCH($B96, FixtureTicker!$A$3:$A$22), PlayerForm!$X$5+7),
 TeamForm!$B$4:$B$23, TeamForm!$AD$4:$AD$23),
INDEX(FixtureTicker!$B$24:$AM$43, MATCH($B96, FixtureTicker!$A$24:$A$43), PlayerForm!$X$5+7)="A",
_xlfn.XLOOKUP($E96, PlayerForm!$D$3:$D$394, PlayerForm!$R$3:$R$394)*
_xlfn.XLOOKUP(
INDEX(FixtureTicker!$B$3:$AM$22, MATCH($B96, FixtureTicker!$A$3:$A$22), PlayerForm!$X$5+7),
 TeamForm!$B$4:$B$23, TeamForm!$AB$4:$AB$23),
INDEX(FixtureTicker!$B$24:$AM$43, MATCH($B96, FixtureTicker!$A$24:$A$43), PlayerForm!$X$5+7)="BLANK",
0
)
),0)</f>
        <v>49.075118225613537</v>
      </c>
    </row>
    <row r="97" spans="1:10">
      <c r="A97" s="55">
        <v>308</v>
      </c>
      <c r="B97" s="55" t="str">
        <f>_xlfn.XLOOKUP($A97, PlayerData!$B$3:$B$394, PlayerData!C$3:C$394)</f>
        <v>ARS</v>
      </c>
      <c r="C97" s="55" t="str">
        <f>_xlfn.XLOOKUP($A97, PlayerData!$B$3:$B$394, PlayerData!D$3:D$394)</f>
        <v>D</v>
      </c>
      <c r="D97" s="55">
        <f>_xlfn.XLOOKUP($A97, PlayerData!$B:$B, PlayerData!F:F,,,-1)</f>
        <v>4.5</v>
      </c>
      <c r="E97" s="31" t="str">
        <f>_xlfn.XLOOKUP($A97, PlayerData!$B$3:$B$394, PlayerData!E$3:E$394)</f>
        <v>Chambers</v>
      </c>
      <c r="F97" s="164" cm="1">
        <f t="array" ref="F97">IFERROR(0.01*_xlfn.IFS(
INDEX(FixtureTicker!$B$24:$AM$43, MATCH($B97, FixtureTicker!$A$24:$A$43, 0), PlayerForm!$X$5)="H",
_xlfn.XLOOKUP($E97, PlayerForm!$D$3:$D$394, PlayerForm!$Q$3:$Q$394)*
_xlfn.XLOOKUP(
INDEX(FixtureTicker!$B$3:$AM$22, MATCH($B97, FixtureTicker!$A$3:$A$22,0), PlayerForm!$X$5),
 TeamForm!$B$4:$B$23, TeamForm!$AD$4:$AD$23),
INDEX(FixtureTicker!$B$24:$AM$43, MATCH($B97, FixtureTicker!$A$24:$A$43,0), PlayerForm!$X$5)="A",
_xlfn.XLOOKUP($E97, PlayerForm!$D$3:$D$394, PlayerForm!$R$3:$R$394)*
_xlfn.XLOOKUP(
INDEX(FixtureTicker!$B$3:$AM$22, MATCH($B97, FixtureTicker!$A$3:$A$22,0), PlayerForm!$X$5),
 TeamForm!$B$4:$B$23, TeamForm!$AB$4:$AB$23),
INDEX(FixtureTicker!$B$24:$AM$43, MATCH($B97, FixtureTicker!$A$24:$A$43,0), PlayerForm!$X$5)="BLANK",
0),0)</f>
        <v>0</v>
      </c>
      <c r="G97" s="163" cm="1">
        <f t="array" ref="G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
),0)</f>
        <v>11.716277979608581</v>
      </c>
      <c r="H97" s="163" cm="1">
        <f t="array" ref="H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),
_xlfn.IFS(
INDEX(FixtureTicker!$B$24:$AM$43, MATCH($B97, FixtureTicker!$A$24:$A$43), PlayerForm!$X$5+2)="H",
_xlfn.XLOOKUP($E97, PlayerForm!$D$3:$D$394, PlayerForm!$Q$3:$Q$394)*
_xlfn.XLOOKUP(
INDEX(FixtureTicker!$B$3:$AM$22, MATCH($B97, FixtureTicker!$A$3:$A$22), PlayerForm!$X$5+2),
 TeamForm!$B$4:$B$23, TeamForm!$AD$4:$AD$23),
INDEX(FixtureTicker!$B$24:$AM$43, MATCH($B97, FixtureTicker!$A$24:$A$43), PlayerForm!$X$5+2)="A",
_xlfn.XLOOKUP($E97, PlayerForm!$D$3:$D$394, PlayerForm!$R$3:$R$394)*
_xlfn.XLOOKUP(
INDEX(FixtureTicker!$B$3:$AM$22, MATCH($B97, FixtureTicker!$A$3:$A$22), PlayerForm!$X$5+2),
 TeamForm!$B$4:$B$23, TeamForm!$AB$4:$AB$23),
INDEX(FixtureTicker!$B$24:$AM$43, MATCH($B97, FixtureTicker!$A$24:$A$43), PlayerForm!$X$5+2)="BLANK",
0
),
_xlfn.IFS(
INDEX(FixtureTicker!$B$24:$AM$43, MATCH($B97, FixtureTicker!$A$24:$A$43), PlayerForm!$X$5+3)="H",
_xlfn.XLOOKUP($E97, PlayerForm!$D$3:$D$394, PlayerForm!$Q$3:$Q$394)*
_xlfn.XLOOKUP(
INDEX(FixtureTicker!$B$3:$AM$22, MATCH($B97, FixtureTicker!$A$3:$A$22), PlayerForm!$X$5+3),
 TeamForm!$B$4:$B$23, TeamForm!$AD$4:$AD$23),
INDEX(FixtureTicker!$B$24:$AM$43, MATCH($B97, FixtureTicker!$A$24:$A$43), PlayerForm!$X$5+3)="A",
_xlfn.XLOOKUP($E97, PlayerForm!$D$3:$D$394, PlayerForm!$R$3:$R$394)*
_xlfn.XLOOKUP(
INDEX(FixtureTicker!$B$3:$AM$22, MATCH($B97, FixtureTicker!$A$3:$A$22), PlayerForm!$X$5+3),
 TeamForm!$B$4:$B$23, TeamForm!$AB$4:$AB$23),
INDEX(FixtureTicker!$B$24:$AM$43, MATCH($B97, FixtureTicker!$A$24:$A$43), PlayerForm!$X$5+3)="BLANK",
0
)
),0)</f>
        <v>25.974182399238071</v>
      </c>
      <c r="I97" s="163" cm="1">
        <f t="array" ref="I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),
_xlfn.IFS(
INDEX(FixtureTicker!$B$24:$AM$43, MATCH($B97, FixtureTicker!$A$24:$A$43), PlayerForm!$X$5+2)="H",
_xlfn.XLOOKUP($E97, PlayerForm!$D$3:$D$394, PlayerForm!$Q$3:$Q$394)*
_xlfn.XLOOKUP(
INDEX(FixtureTicker!$B$3:$AM$22, MATCH($B97, FixtureTicker!$A$3:$A$22), PlayerForm!$X$5+2),
 TeamForm!$B$4:$B$23, TeamForm!$AD$4:$AD$23),
INDEX(FixtureTicker!$B$24:$AM$43, MATCH($B97, FixtureTicker!$A$24:$A$43), PlayerForm!$X$5+2)="A",
_xlfn.XLOOKUP($E97, PlayerForm!$D$3:$D$394, PlayerForm!$R$3:$R$394)*
_xlfn.XLOOKUP(
INDEX(FixtureTicker!$B$3:$AM$22, MATCH($B97, FixtureTicker!$A$3:$A$22), PlayerForm!$X$5+2),
 TeamForm!$B$4:$B$23, TeamForm!$AB$4:$AB$23),
INDEX(FixtureTicker!$B$24:$AM$43, MATCH($B97, FixtureTicker!$A$24:$A$43), PlayerForm!$X$5+2)="BLANK",
0
),
_xlfn.IFS(
INDEX(FixtureTicker!$B$24:$AM$43, MATCH($B97, FixtureTicker!$A$24:$A$43), PlayerForm!$X$5+3)="H",
_xlfn.XLOOKUP($E97, PlayerForm!$D$3:$D$394, PlayerForm!$Q$3:$Q$394)*
_xlfn.XLOOKUP(
INDEX(FixtureTicker!$B$3:$AM$22, MATCH($B97, FixtureTicker!$A$3:$A$22), PlayerForm!$X$5+3),
 TeamForm!$B$4:$B$23, TeamForm!$AD$4:$AD$23),
INDEX(FixtureTicker!$B$24:$AM$43, MATCH($B97, FixtureTicker!$A$24:$A$43), PlayerForm!$X$5+3)="A",
_xlfn.XLOOKUP($E97, PlayerForm!$D$3:$D$394, PlayerForm!$R$3:$R$394)*
_xlfn.XLOOKUP(
INDEX(FixtureTicker!$B$3:$AM$22, MATCH($B97, FixtureTicker!$A$3:$A$22), PlayerForm!$X$5+3),
 TeamForm!$B$4:$B$23, TeamForm!$AB$4:$AB$23),
INDEX(FixtureTicker!$B$24:$AM$43, MATCH($B97, FixtureTicker!$A$24:$A$43), PlayerForm!$X$5+3)="BLANK",
0
),
_xlfn.IFS(
INDEX(FixtureTicker!$B$24:$AM$43, MATCH($B97, FixtureTicker!$A$24:$A$43), PlayerForm!$X$5+4)="H",
_xlfn.XLOOKUP($E97, PlayerForm!$D$3:$D$394, PlayerForm!$Q$3:$Q$394)*
_xlfn.XLOOKUP(
INDEX(FixtureTicker!$B$3:$AM$22, MATCH($B97, FixtureTicker!$A$3:$A$22), PlayerForm!$X$5+4),
 TeamForm!$B$4:$B$23, TeamForm!$AD$4:$AD$23),
INDEX(FixtureTicker!$B$24:$AM$43, MATCH($B97, FixtureTicker!$A$24:$A$43), PlayerForm!$X$5+4)="A",
_xlfn.XLOOKUP($E97, PlayerForm!$D$3:$D$394, PlayerForm!$R$3:$R$394)*
_xlfn.XLOOKUP(
INDEX(FixtureTicker!$B$3:$AM$22, MATCH($B97, FixtureTicker!$A$3:$A$22), PlayerForm!$X$5+4),
 TeamForm!$B$4:$B$23, TeamForm!$AB$4:$AB$23),
INDEX(FixtureTicker!$B$24:$AM$43, MATCH($B97, FixtureTicker!$A$24:$A$43), PlayerForm!$X$5+4)="BLANK",
0
),
_xlfn.IFS(
INDEX(FixtureTicker!$B$24:$AM$43, MATCH($B97, FixtureTicker!$A$24:$A$43), PlayerForm!$X$5+5)="H",
_xlfn.XLOOKUP($E97, PlayerForm!$D$3:$D$394, PlayerForm!$Q$3:$Q$394)*
_xlfn.XLOOKUP(
INDEX(FixtureTicker!$B$3:$AM$22, MATCH($B97, FixtureTicker!$A$3:$A$22), PlayerForm!$X$5+5),
 TeamForm!$B$4:$B$23, TeamForm!$AD$4:$AD$23),
INDEX(FixtureTicker!$B$24:$AM$43, MATCH($B97, FixtureTicker!$A$24:$A$43), PlayerForm!$X$5+5)="A",
_xlfn.XLOOKUP($E97, PlayerForm!$D$3:$D$394, PlayerForm!$R$3:$R$394)*
_xlfn.XLOOKUP(
INDEX(FixtureTicker!$B$3:$AM$22, MATCH($B97, FixtureTicker!$A$3:$A$22), PlayerForm!$X$5+5),
 TeamForm!$B$4:$B$23, TeamForm!$AB$4:$AB$23),
INDEX(FixtureTicker!$B$24:$AM$43, MATCH($B97, FixtureTicker!$A$24:$A$43), PlayerForm!$X$5+5)="BLANK",
0
)
),0)</f>
        <v>35.751031144126863</v>
      </c>
      <c r="J97" s="163" cm="1">
        <f t="array" ref="J97">IFERROR(0.01*SUM(
_xlfn.IFS(
INDEX(FixtureTicker!$B$24:$AM$43, MATCH($B97, FixtureTicker!$A$24:$A$43), PlayerForm!$X$5)="H",
_xlfn.XLOOKUP($E97, PlayerForm!$D$3:$D$394, PlayerForm!$Q$3:$Q$394)*
_xlfn.XLOOKUP(
INDEX(FixtureTicker!$B$3:$AM$22, MATCH($B97, FixtureTicker!$A$3:$A$22), PlayerForm!$X$5),
 TeamForm!$B$4:$B$23, TeamForm!$AD$4:$AD$23),
INDEX(FixtureTicker!$B$24:$AM$43, MATCH($B97, FixtureTicker!$A$24:$A$43), PlayerForm!$X$5)="A",
_xlfn.XLOOKUP($E97, PlayerForm!$D$3:$D$394, PlayerForm!$R$3:$R$394)*
_xlfn.XLOOKUP(
INDEX(FixtureTicker!$B$3:$AM$22, MATCH($B97, FixtureTicker!$A$3:$A$22), PlayerForm!$X$5),
 TeamForm!$B$4:$B$23, TeamForm!$AB$4:$AB$23),
INDEX(FixtureTicker!$B$24:$AM$43, MATCH($B97, FixtureTicker!$A$24:$A$43), PlayerForm!$X$5)="BLANK",
0
),
_xlfn.IFS(
INDEX(FixtureTicker!$B$24:$AM$43, MATCH($B97, FixtureTicker!$A$24:$A$43), PlayerForm!$X$5+1)="H",
_xlfn.XLOOKUP($E97, PlayerForm!$D$3:$D$394, PlayerForm!$Q$3:$Q$394)*
_xlfn.XLOOKUP(
INDEX(FixtureTicker!$B$3:$AM$22, MATCH($B97, FixtureTicker!$A$3:$A$22), PlayerForm!$X$5+1),
 TeamForm!$B$4:$B$23, TeamForm!$AD$4:$AD$23),
INDEX(FixtureTicker!$B$24:$AM$43, MATCH($B97, FixtureTicker!$A$24:$A$43), PlayerForm!$X$5+1)="A",
_xlfn.XLOOKUP($E97, PlayerForm!$D$3:$D$394, PlayerForm!$R$3:$R$394)*
_xlfn.XLOOKUP(
INDEX(FixtureTicker!$B$3:$AM$22, MATCH($B97, FixtureTicker!$A$3:$A$22), PlayerForm!$X$5+1),
 TeamForm!$B$4:$B$23, TeamForm!$AB$4:$AB$23),
INDEX(FixtureTicker!$B$24:$AM$43, MATCH($B97, FixtureTicker!$A$24:$A$43), PlayerForm!$X$5+1)="BLANK",
0
),
_xlfn.IFS(
INDEX(FixtureTicker!$B$24:$AM$43, MATCH($B97, FixtureTicker!$A$24:$A$43), PlayerForm!$X$5+2)="H",
_xlfn.XLOOKUP($E97, PlayerForm!$D$3:$D$394, PlayerForm!$Q$3:$Q$394)*
_xlfn.XLOOKUP(
INDEX(FixtureTicker!$B$3:$AM$22, MATCH($B97, FixtureTicker!$A$3:$A$22), PlayerForm!$X$5+2),
 TeamForm!$B$4:$B$23, TeamForm!$AD$4:$AD$23),
INDEX(FixtureTicker!$B$24:$AM$43, MATCH($B97, FixtureTicker!$A$24:$A$43), PlayerForm!$X$5+2)="A",
_xlfn.XLOOKUP($E97, PlayerForm!$D$3:$D$394, PlayerForm!$R$3:$R$394)*
_xlfn.XLOOKUP(
INDEX(FixtureTicker!$B$3:$AM$22, MATCH($B97, FixtureTicker!$A$3:$A$22), PlayerForm!$X$5+2),
 TeamForm!$B$4:$B$23, TeamForm!$AB$4:$AB$23),
INDEX(FixtureTicker!$B$24:$AM$43, MATCH($B97, FixtureTicker!$A$24:$A$43), PlayerForm!$X$5+2)="BLANK",
0
),
_xlfn.IFS(
INDEX(FixtureTicker!$B$24:$AM$43, MATCH($B97, FixtureTicker!$A$24:$A$43), PlayerForm!$X$5+3)="H",
_xlfn.XLOOKUP($E97, PlayerForm!$D$3:$D$394, PlayerForm!$Q$3:$Q$394)*
_xlfn.XLOOKUP(
INDEX(FixtureTicker!$B$3:$AM$22, MATCH($B97, FixtureTicker!$A$3:$A$22), PlayerForm!$X$5+3),
 TeamForm!$B$4:$B$23, TeamForm!$AD$4:$AD$23),
INDEX(FixtureTicker!$B$24:$AM$43, MATCH($B97, FixtureTicker!$A$24:$A$43), PlayerForm!$X$5+3)="A",
_xlfn.XLOOKUP($E97, PlayerForm!$D$3:$D$394, PlayerForm!$R$3:$R$394)*
_xlfn.XLOOKUP(
INDEX(FixtureTicker!$B$3:$AM$22, MATCH($B97, FixtureTicker!$A$3:$A$22), PlayerForm!$X$5+3),
 TeamForm!$B$4:$B$23, TeamForm!$AB$4:$AB$23),
INDEX(FixtureTicker!$B$24:$AM$43, MATCH($B97, FixtureTicker!$A$24:$A$43), PlayerForm!$X$5+3)="BLANK",
0
),
_xlfn.IFS(
INDEX(FixtureTicker!$B$24:$AM$43, MATCH($B97, FixtureTicker!$A$24:$A$43), PlayerForm!$X$5+4)="H",
_xlfn.XLOOKUP($E97, PlayerForm!$D$3:$D$394, PlayerForm!$Q$3:$Q$394)*
_xlfn.XLOOKUP(
INDEX(FixtureTicker!$B$3:$AM$22, MATCH($B97, FixtureTicker!$A$3:$A$22), PlayerForm!$X$5+4),
 TeamForm!$B$4:$B$23, TeamForm!$AD$4:$AD$23),
INDEX(FixtureTicker!$B$24:$AM$43, MATCH($B97, FixtureTicker!$A$24:$A$43), PlayerForm!$X$5+4)="A",
_xlfn.XLOOKUP($E97, PlayerForm!$D$3:$D$394, PlayerForm!$R$3:$R$394)*
_xlfn.XLOOKUP(
INDEX(FixtureTicker!$B$3:$AM$22, MATCH($B97, FixtureTicker!$A$3:$A$22), PlayerForm!$X$5+4),
 TeamForm!$B$4:$B$23, TeamForm!$AB$4:$AB$23),
INDEX(FixtureTicker!$B$24:$AM$43, MATCH($B97, FixtureTicker!$A$24:$A$43), PlayerForm!$X$5+4)="BLANK",
0
),
_xlfn.IFS(
INDEX(FixtureTicker!$B$24:$AM$43, MATCH($B97, FixtureTicker!$A$24:$A$43), PlayerForm!$X$5+5)="H",
_xlfn.XLOOKUP($E97, PlayerForm!$D$3:$D$394, PlayerForm!$Q$3:$Q$394)*
_xlfn.XLOOKUP(
INDEX(FixtureTicker!$B$3:$AM$22, MATCH($B97, FixtureTicker!$A$3:$A$22), PlayerForm!$X$5+5),
 TeamForm!$B$4:$B$23, TeamForm!$AD$4:$AD$23),
INDEX(FixtureTicker!$B$24:$AM$43, MATCH($B97, FixtureTicker!$A$24:$A$43), PlayerForm!$X$5+5)="A",
_xlfn.XLOOKUP($E97, PlayerForm!$D$3:$D$394, PlayerForm!$R$3:$R$394)*
_xlfn.XLOOKUP(
INDEX(FixtureTicker!$B$3:$AM$22, MATCH($B97, FixtureTicker!$A$3:$A$22), PlayerForm!$X$5+5),
 TeamForm!$B$4:$B$23, TeamForm!$AB$4:$AB$23),
INDEX(FixtureTicker!$B$24:$AM$43, MATCH($B97, FixtureTicker!$A$24:$A$43), PlayerForm!$X$5+5)="BLANK",
0
),
_xlfn.IFS(
INDEX(FixtureTicker!$B$24:$AM$43, MATCH($B97, FixtureTicker!$A$24:$A$43), PlayerForm!$X$5+6)="H",
_xlfn.XLOOKUP($E97, PlayerForm!$D$3:$D$394, PlayerForm!$Q$3:$Q$394)*
_xlfn.XLOOKUP(
INDEX(FixtureTicker!$B$3:$AM$22, MATCH($B97, FixtureTicker!$A$3:$A$22), PlayerForm!$X$5+6),
 TeamForm!$B$4:$B$23, TeamForm!$AD$4:$AD$23),
INDEX(FixtureTicker!$B$24:$AM$43, MATCH($B97, FixtureTicker!$A$24:$A$43), PlayerForm!$X$5+6)="A",
_xlfn.XLOOKUP($E97, PlayerForm!$D$3:$D$394, PlayerForm!$R$3:$R$394)*
_xlfn.XLOOKUP(
INDEX(FixtureTicker!$B$3:$AM$22, MATCH($B97, FixtureTicker!$A$3:$A$22), PlayerForm!$X$5+6),
 TeamForm!$B$4:$B$23, TeamForm!$AB$4:$AB$23),
INDEX(FixtureTicker!$B$24:$AM$43, MATCH($B97, FixtureTicker!$A$24:$A$43), PlayerForm!$X$5+6)="BLANK",
0
),
_xlfn.IFS(
INDEX(FixtureTicker!$B$24:$AM$43, MATCH($B97, FixtureTicker!$A$24:$A$43), PlayerForm!$X$5+7)="H",
_xlfn.XLOOKUP($E97, PlayerForm!$D$3:$D$394, PlayerForm!$Q$3:$Q$394)*
_xlfn.XLOOKUP(
INDEX(FixtureTicker!$B$3:$AM$22, MATCH($B97, FixtureTicker!$A$3:$A$22), PlayerForm!$X$5+7),
 TeamForm!$B$4:$B$23, TeamForm!$AD$4:$AD$23),
INDEX(FixtureTicker!$B$24:$AM$43, MATCH($B97, FixtureTicker!$A$24:$A$43), PlayerForm!$X$5+7)="A",
_xlfn.XLOOKUP($E97, PlayerForm!$D$3:$D$394, PlayerForm!$R$3:$R$394)*
_xlfn.XLOOKUP(
INDEX(FixtureTicker!$B$3:$AM$22, MATCH($B97, FixtureTicker!$A$3:$A$22), PlayerForm!$X$5+7),
 TeamForm!$B$4:$B$23, TeamForm!$AB$4:$AB$23),
INDEX(FixtureTicker!$B$24:$AM$43, MATCH($B97, FixtureTicker!$A$24:$A$43), PlayerForm!$X$5+7)="BLANK",
0
)
),0)</f>
        <v>45.900725815727519</v>
      </c>
    </row>
    <row r="98" spans="1:10">
      <c r="A98" s="55">
        <v>360</v>
      </c>
      <c r="B98" s="55" t="str">
        <f>_xlfn.XLOOKUP($A98, PlayerData!$B$3:$B$394, PlayerData!C$3:C$394)</f>
        <v>LIV</v>
      </c>
      <c r="C98" s="55" t="str">
        <f>_xlfn.XLOOKUP($A98, PlayerData!$B$3:$B$394, PlayerData!D$3:D$394)</f>
        <v>D</v>
      </c>
      <c r="D98" s="55">
        <f>_xlfn.XLOOKUP($A98, PlayerData!$B:$B, PlayerData!F:F,,,-1)</f>
        <v>4</v>
      </c>
      <c r="E98" s="31" t="str">
        <f>_xlfn.XLOOKUP($A98, PlayerData!$B$3:$B$394, PlayerData!E$3:E$394)</f>
        <v>Williams Neco</v>
      </c>
      <c r="F98" s="164" cm="1">
        <f t="array" ref="F98">IFERROR(0.01*_xlfn.IFS(
INDEX(FixtureTicker!$B$24:$AM$43, MATCH($B98, FixtureTicker!$A$24:$A$43, 0), PlayerForm!$X$5)="H",
_xlfn.XLOOKUP($E98, PlayerForm!$D$3:$D$394, PlayerForm!$Q$3:$Q$394)*
_xlfn.XLOOKUP(
INDEX(FixtureTicker!$B$3:$AM$22, MATCH($B98, FixtureTicker!$A$3:$A$22,0), PlayerForm!$X$5),
 TeamForm!$B$4:$B$23, TeamForm!$AD$4:$AD$23),
INDEX(FixtureTicker!$B$24:$AM$43, MATCH($B98, FixtureTicker!$A$24:$A$43,0), PlayerForm!$X$5)="A",
_xlfn.XLOOKUP($E98, PlayerForm!$D$3:$D$394, PlayerForm!$R$3:$R$394)*
_xlfn.XLOOKUP(
INDEX(FixtureTicker!$B$3:$AM$22, MATCH($B98, FixtureTicker!$A$3:$A$22,0), PlayerForm!$X$5),
 TeamForm!$B$4:$B$23, TeamForm!$AB$4:$AB$23),
INDEX(FixtureTicker!$B$24:$AM$43, MATCH($B98, FixtureTicker!$A$24:$A$43,0), PlayerForm!$X$5)="BLANK",
0),0)</f>
        <v>13.746630727762804</v>
      </c>
      <c r="G98" s="163" cm="1">
        <f t="array" ref="G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
),0)</f>
        <v>14.35309973045822</v>
      </c>
      <c r="H98" s="163" cm="1">
        <f t="array" ref="H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),
_xlfn.IFS(
INDEX(FixtureTicker!$B$24:$AM$43, MATCH($B98, FixtureTicker!$A$24:$A$43), PlayerForm!$X$5+2)="H",
_xlfn.XLOOKUP($E98, PlayerForm!$D$3:$D$394, PlayerForm!$Q$3:$Q$394)*
_xlfn.XLOOKUP(
INDEX(FixtureTicker!$B$3:$AM$22, MATCH($B98, FixtureTicker!$A$3:$A$22), PlayerForm!$X$5+2),
 TeamForm!$B$4:$B$23, TeamForm!$AD$4:$AD$23),
INDEX(FixtureTicker!$B$24:$AM$43, MATCH($B98, FixtureTicker!$A$24:$A$43), PlayerForm!$X$5+2)="A",
_xlfn.XLOOKUP($E98, PlayerForm!$D$3:$D$394, PlayerForm!$R$3:$R$394)*
_xlfn.XLOOKUP(
INDEX(FixtureTicker!$B$3:$AM$22, MATCH($B98, FixtureTicker!$A$3:$A$22), PlayerForm!$X$5+2),
 TeamForm!$B$4:$B$23, TeamForm!$AB$4:$AB$23),
INDEX(FixtureTicker!$B$24:$AM$43, MATCH($B98, FixtureTicker!$A$24:$A$43), PlayerForm!$X$5+2)="BLANK",
0
),
_xlfn.IFS(
INDEX(FixtureTicker!$B$24:$AM$43, MATCH($B98, FixtureTicker!$A$24:$A$43), PlayerForm!$X$5+3)="H",
_xlfn.XLOOKUP($E98, PlayerForm!$D$3:$D$394, PlayerForm!$Q$3:$Q$394)*
_xlfn.XLOOKUP(
INDEX(FixtureTicker!$B$3:$AM$22, MATCH($B98, FixtureTicker!$A$3:$A$22), PlayerForm!$X$5+3),
 TeamForm!$B$4:$B$23, TeamForm!$AD$4:$AD$23),
INDEX(FixtureTicker!$B$24:$AM$43, MATCH($B98, FixtureTicker!$A$24:$A$43), PlayerForm!$X$5+3)="A",
_xlfn.XLOOKUP($E98, PlayerForm!$D$3:$D$394, PlayerForm!$R$3:$R$394)*
_xlfn.XLOOKUP(
INDEX(FixtureTicker!$B$3:$AM$22, MATCH($B98, FixtureTicker!$A$3:$A$22), PlayerForm!$X$5+3),
 TeamForm!$B$4:$B$23, TeamForm!$AB$4:$AB$23),
INDEX(FixtureTicker!$B$24:$AM$43, MATCH($B98, FixtureTicker!$A$24:$A$43), PlayerForm!$X$5+3)="BLANK",
0
)
),0)</f>
        <v>23.179522498980948</v>
      </c>
      <c r="I98" s="163" cm="1">
        <f t="array" ref="I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),
_xlfn.IFS(
INDEX(FixtureTicker!$B$24:$AM$43, MATCH($B98, FixtureTicker!$A$24:$A$43), PlayerForm!$X$5+2)="H",
_xlfn.XLOOKUP($E98, PlayerForm!$D$3:$D$394, PlayerForm!$Q$3:$Q$394)*
_xlfn.XLOOKUP(
INDEX(FixtureTicker!$B$3:$AM$22, MATCH($B98, FixtureTicker!$A$3:$A$22), PlayerForm!$X$5+2),
 TeamForm!$B$4:$B$23, TeamForm!$AD$4:$AD$23),
INDEX(FixtureTicker!$B$24:$AM$43, MATCH($B98, FixtureTicker!$A$24:$A$43), PlayerForm!$X$5+2)="A",
_xlfn.XLOOKUP($E98, PlayerForm!$D$3:$D$394, PlayerForm!$R$3:$R$394)*
_xlfn.XLOOKUP(
INDEX(FixtureTicker!$B$3:$AM$22, MATCH($B98, FixtureTicker!$A$3:$A$22), PlayerForm!$X$5+2),
 TeamForm!$B$4:$B$23, TeamForm!$AB$4:$AB$23),
INDEX(FixtureTicker!$B$24:$AM$43, MATCH($B98, FixtureTicker!$A$24:$A$43), PlayerForm!$X$5+2)="BLANK",
0
),
_xlfn.IFS(
INDEX(FixtureTicker!$B$24:$AM$43, MATCH($B98, FixtureTicker!$A$24:$A$43), PlayerForm!$X$5+3)="H",
_xlfn.XLOOKUP($E98, PlayerForm!$D$3:$D$394, PlayerForm!$Q$3:$Q$394)*
_xlfn.XLOOKUP(
INDEX(FixtureTicker!$B$3:$AM$22, MATCH($B98, FixtureTicker!$A$3:$A$22), PlayerForm!$X$5+3),
 TeamForm!$B$4:$B$23, TeamForm!$AD$4:$AD$23),
INDEX(FixtureTicker!$B$24:$AM$43, MATCH($B98, FixtureTicker!$A$24:$A$43), PlayerForm!$X$5+3)="A",
_xlfn.XLOOKUP($E98, PlayerForm!$D$3:$D$394, PlayerForm!$R$3:$R$394)*
_xlfn.XLOOKUP(
INDEX(FixtureTicker!$B$3:$AM$22, MATCH($B98, FixtureTicker!$A$3:$A$22), PlayerForm!$X$5+3),
 TeamForm!$B$4:$B$23, TeamForm!$AB$4:$AB$23),
INDEX(FixtureTicker!$B$24:$AM$43, MATCH($B98, FixtureTicker!$A$24:$A$43), PlayerForm!$X$5+3)="BLANK",
0
),
_xlfn.IFS(
INDEX(FixtureTicker!$B$24:$AM$43, MATCH($B98, FixtureTicker!$A$24:$A$43), PlayerForm!$X$5+4)="H",
_xlfn.XLOOKUP($E98, PlayerForm!$D$3:$D$394, PlayerForm!$Q$3:$Q$394)*
_xlfn.XLOOKUP(
INDEX(FixtureTicker!$B$3:$AM$22, MATCH($B98, FixtureTicker!$A$3:$A$22), PlayerForm!$X$5+4),
 TeamForm!$B$4:$B$23, TeamForm!$AD$4:$AD$23),
INDEX(FixtureTicker!$B$24:$AM$43, MATCH($B98, FixtureTicker!$A$24:$A$43), PlayerForm!$X$5+4)="A",
_xlfn.XLOOKUP($E98, PlayerForm!$D$3:$D$394, PlayerForm!$R$3:$R$394)*
_xlfn.XLOOKUP(
INDEX(FixtureTicker!$B$3:$AM$22, MATCH($B98, FixtureTicker!$A$3:$A$22), PlayerForm!$X$5+4),
 TeamForm!$B$4:$B$23, TeamForm!$AB$4:$AB$23),
INDEX(FixtureTicker!$B$24:$AM$43, MATCH($B98, FixtureTicker!$A$24:$A$43), PlayerForm!$X$5+4)="BLANK",
0
),
_xlfn.IFS(
INDEX(FixtureTicker!$B$24:$AM$43, MATCH($B98, FixtureTicker!$A$24:$A$43), PlayerForm!$X$5+5)="H",
_xlfn.XLOOKUP($E98, PlayerForm!$D$3:$D$394, PlayerForm!$Q$3:$Q$394)*
_xlfn.XLOOKUP(
INDEX(FixtureTicker!$B$3:$AM$22, MATCH($B98, FixtureTicker!$A$3:$A$22), PlayerForm!$X$5+5),
 TeamForm!$B$4:$B$23, TeamForm!$AD$4:$AD$23),
INDEX(FixtureTicker!$B$24:$AM$43, MATCH($B98, FixtureTicker!$A$24:$A$43), PlayerForm!$X$5+5)="A",
_xlfn.XLOOKUP($E98, PlayerForm!$D$3:$D$394, PlayerForm!$R$3:$R$394)*
_xlfn.XLOOKUP(
INDEX(FixtureTicker!$B$3:$AM$22, MATCH($B98, FixtureTicker!$A$3:$A$22), PlayerForm!$X$5+5),
 TeamForm!$B$4:$B$23, TeamForm!$AB$4:$AB$23),
INDEX(FixtureTicker!$B$24:$AM$43, MATCH($B98, FixtureTicker!$A$24:$A$43), PlayerForm!$X$5+5)="BLANK",
0
)
),0)</f>
        <v>35.539166081682524</v>
      </c>
      <c r="J98" s="163" cm="1">
        <f t="array" ref="J98">IFERROR(0.01*SUM(
_xlfn.IFS(
INDEX(FixtureTicker!$B$24:$AM$43, MATCH($B98, FixtureTicker!$A$24:$A$43), PlayerForm!$X$5)="H",
_xlfn.XLOOKUP($E98, PlayerForm!$D$3:$D$394, PlayerForm!$Q$3:$Q$394)*
_xlfn.XLOOKUP(
INDEX(FixtureTicker!$B$3:$AM$22, MATCH($B98, FixtureTicker!$A$3:$A$22), PlayerForm!$X$5),
 TeamForm!$B$4:$B$23, TeamForm!$AD$4:$AD$23),
INDEX(FixtureTicker!$B$24:$AM$43, MATCH($B98, FixtureTicker!$A$24:$A$43), PlayerForm!$X$5)="A",
_xlfn.XLOOKUP($E98, PlayerForm!$D$3:$D$394, PlayerForm!$R$3:$R$394)*
_xlfn.XLOOKUP(
INDEX(FixtureTicker!$B$3:$AM$22, MATCH($B98, FixtureTicker!$A$3:$A$22), PlayerForm!$X$5),
 TeamForm!$B$4:$B$23, TeamForm!$AB$4:$AB$23),
INDEX(FixtureTicker!$B$24:$AM$43, MATCH($B98, FixtureTicker!$A$24:$A$43), PlayerForm!$X$5)="BLANK",
0
),
_xlfn.IFS(
INDEX(FixtureTicker!$B$24:$AM$43, MATCH($B98, FixtureTicker!$A$24:$A$43), PlayerForm!$X$5+1)="H",
_xlfn.XLOOKUP($E98, PlayerForm!$D$3:$D$394, PlayerForm!$Q$3:$Q$394)*
_xlfn.XLOOKUP(
INDEX(FixtureTicker!$B$3:$AM$22, MATCH($B98, FixtureTicker!$A$3:$A$22), PlayerForm!$X$5+1),
 TeamForm!$B$4:$B$23, TeamForm!$AD$4:$AD$23),
INDEX(FixtureTicker!$B$24:$AM$43, MATCH($B98, FixtureTicker!$A$24:$A$43), PlayerForm!$X$5+1)="A",
_xlfn.XLOOKUP($E98, PlayerForm!$D$3:$D$394, PlayerForm!$R$3:$R$394)*
_xlfn.XLOOKUP(
INDEX(FixtureTicker!$B$3:$AM$22, MATCH($B98, FixtureTicker!$A$3:$A$22), PlayerForm!$X$5+1),
 TeamForm!$B$4:$B$23, TeamForm!$AB$4:$AB$23),
INDEX(FixtureTicker!$B$24:$AM$43, MATCH($B98, FixtureTicker!$A$24:$A$43), PlayerForm!$X$5+1)="BLANK",
0
),
_xlfn.IFS(
INDEX(FixtureTicker!$B$24:$AM$43, MATCH($B98, FixtureTicker!$A$24:$A$43), PlayerForm!$X$5+2)="H",
_xlfn.XLOOKUP($E98, PlayerForm!$D$3:$D$394, PlayerForm!$Q$3:$Q$394)*
_xlfn.XLOOKUP(
INDEX(FixtureTicker!$B$3:$AM$22, MATCH($B98, FixtureTicker!$A$3:$A$22), PlayerForm!$X$5+2),
 TeamForm!$B$4:$B$23, TeamForm!$AD$4:$AD$23),
INDEX(FixtureTicker!$B$24:$AM$43, MATCH($B98, FixtureTicker!$A$24:$A$43), PlayerForm!$X$5+2)="A",
_xlfn.XLOOKUP($E98, PlayerForm!$D$3:$D$394, PlayerForm!$R$3:$R$394)*
_xlfn.XLOOKUP(
INDEX(FixtureTicker!$B$3:$AM$22, MATCH($B98, FixtureTicker!$A$3:$A$22), PlayerForm!$X$5+2),
 TeamForm!$B$4:$B$23, TeamForm!$AB$4:$AB$23),
INDEX(FixtureTicker!$B$24:$AM$43, MATCH($B98, FixtureTicker!$A$24:$A$43), PlayerForm!$X$5+2)="BLANK",
0
),
_xlfn.IFS(
INDEX(FixtureTicker!$B$24:$AM$43, MATCH($B98, FixtureTicker!$A$24:$A$43), PlayerForm!$X$5+3)="H",
_xlfn.XLOOKUP($E98, PlayerForm!$D$3:$D$394, PlayerForm!$Q$3:$Q$394)*
_xlfn.XLOOKUP(
INDEX(FixtureTicker!$B$3:$AM$22, MATCH($B98, FixtureTicker!$A$3:$A$22), PlayerForm!$X$5+3),
 TeamForm!$B$4:$B$23, TeamForm!$AD$4:$AD$23),
INDEX(FixtureTicker!$B$24:$AM$43, MATCH($B98, FixtureTicker!$A$24:$A$43), PlayerForm!$X$5+3)="A",
_xlfn.XLOOKUP($E98, PlayerForm!$D$3:$D$394, PlayerForm!$R$3:$R$394)*
_xlfn.XLOOKUP(
INDEX(FixtureTicker!$B$3:$AM$22, MATCH($B98, FixtureTicker!$A$3:$A$22), PlayerForm!$X$5+3),
 TeamForm!$B$4:$B$23, TeamForm!$AB$4:$AB$23),
INDEX(FixtureTicker!$B$24:$AM$43, MATCH($B98, FixtureTicker!$A$24:$A$43), PlayerForm!$X$5+3)="BLANK",
0
),
_xlfn.IFS(
INDEX(FixtureTicker!$B$24:$AM$43, MATCH($B98, FixtureTicker!$A$24:$A$43), PlayerForm!$X$5+4)="H",
_xlfn.XLOOKUP($E98, PlayerForm!$D$3:$D$394, PlayerForm!$Q$3:$Q$394)*
_xlfn.XLOOKUP(
INDEX(FixtureTicker!$B$3:$AM$22, MATCH($B98, FixtureTicker!$A$3:$A$22), PlayerForm!$X$5+4),
 TeamForm!$B$4:$B$23, TeamForm!$AD$4:$AD$23),
INDEX(FixtureTicker!$B$24:$AM$43, MATCH($B98, FixtureTicker!$A$24:$A$43), PlayerForm!$X$5+4)="A",
_xlfn.XLOOKUP($E98, PlayerForm!$D$3:$D$394, PlayerForm!$R$3:$R$394)*
_xlfn.XLOOKUP(
INDEX(FixtureTicker!$B$3:$AM$22, MATCH($B98, FixtureTicker!$A$3:$A$22), PlayerForm!$X$5+4),
 TeamForm!$B$4:$B$23, TeamForm!$AB$4:$AB$23),
INDEX(FixtureTicker!$B$24:$AM$43, MATCH($B98, FixtureTicker!$A$24:$A$43), PlayerForm!$X$5+4)="BLANK",
0
),
_xlfn.IFS(
INDEX(FixtureTicker!$B$24:$AM$43, MATCH($B98, FixtureTicker!$A$24:$A$43), PlayerForm!$X$5+5)="H",
_xlfn.XLOOKUP($E98, PlayerForm!$D$3:$D$394, PlayerForm!$Q$3:$Q$394)*
_xlfn.XLOOKUP(
INDEX(FixtureTicker!$B$3:$AM$22, MATCH($B98, FixtureTicker!$A$3:$A$22), PlayerForm!$X$5+5),
 TeamForm!$B$4:$B$23, TeamForm!$AD$4:$AD$23),
INDEX(FixtureTicker!$B$24:$AM$43, MATCH($B98, FixtureTicker!$A$24:$A$43), PlayerForm!$X$5+5)="A",
_xlfn.XLOOKUP($E98, PlayerForm!$D$3:$D$394, PlayerForm!$R$3:$R$394)*
_xlfn.XLOOKUP(
INDEX(FixtureTicker!$B$3:$AM$22, MATCH($B98, FixtureTicker!$A$3:$A$22), PlayerForm!$X$5+5),
 TeamForm!$B$4:$B$23, TeamForm!$AB$4:$AB$23),
INDEX(FixtureTicker!$B$24:$AM$43, MATCH($B98, FixtureTicker!$A$24:$A$43), PlayerForm!$X$5+5)="BLANK",
0
),
_xlfn.IFS(
INDEX(FixtureTicker!$B$24:$AM$43, MATCH($B98, FixtureTicker!$A$24:$A$43), PlayerForm!$X$5+6)="H",
_xlfn.XLOOKUP($E98, PlayerForm!$D$3:$D$394, PlayerForm!$Q$3:$Q$394)*
_xlfn.XLOOKUP(
INDEX(FixtureTicker!$B$3:$AM$22, MATCH($B98, FixtureTicker!$A$3:$A$22), PlayerForm!$X$5+6),
 TeamForm!$B$4:$B$23, TeamForm!$AD$4:$AD$23),
INDEX(FixtureTicker!$B$24:$AM$43, MATCH($B98, FixtureTicker!$A$24:$A$43), PlayerForm!$X$5+6)="A",
_xlfn.XLOOKUP($E98, PlayerForm!$D$3:$D$394, PlayerForm!$R$3:$R$394)*
_xlfn.XLOOKUP(
INDEX(FixtureTicker!$B$3:$AM$22, MATCH($B98, FixtureTicker!$A$3:$A$22), PlayerForm!$X$5+6),
 TeamForm!$B$4:$B$23, TeamForm!$AB$4:$AB$23),
INDEX(FixtureTicker!$B$24:$AM$43, MATCH($B98, FixtureTicker!$A$24:$A$43), PlayerForm!$X$5+6)="BLANK",
0
),
_xlfn.IFS(
INDEX(FixtureTicker!$B$24:$AM$43, MATCH($B98, FixtureTicker!$A$24:$A$43), PlayerForm!$X$5+7)="H",
_xlfn.XLOOKUP($E98, PlayerForm!$D$3:$D$394, PlayerForm!$Q$3:$Q$394)*
_xlfn.XLOOKUP(
INDEX(FixtureTicker!$B$3:$AM$22, MATCH($B98, FixtureTicker!$A$3:$A$22), PlayerForm!$X$5+7),
 TeamForm!$B$4:$B$23, TeamForm!$AD$4:$AD$23),
INDEX(FixtureTicker!$B$24:$AM$43, MATCH($B98, FixtureTicker!$A$24:$A$43), PlayerForm!$X$5+7)="A",
_xlfn.XLOOKUP($E98, PlayerForm!$D$3:$D$394, PlayerForm!$R$3:$R$394)*
_xlfn.XLOOKUP(
INDEX(FixtureTicker!$B$3:$AM$22, MATCH($B98, FixtureTicker!$A$3:$A$22), PlayerForm!$X$5+7),
 TeamForm!$B$4:$B$23, TeamForm!$AB$4:$AB$23),
INDEX(FixtureTicker!$B$24:$AM$43, MATCH($B98, FixtureTicker!$A$24:$A$43), PlayerForm!$X$5+7)="BLANK",
0
)
),0)</f>
        <v>45.445953305943085</v>
      </c>
    </row>
    <row r="99" spans="1:10">
      <c r="A99" s="55">
        <v>233</v>
      </c>
      <c r="B99" s="55" t="str">
        <f>_xlfn.XLOOKUP($A99, PlayerData!$B$3:$B$394, PlayerData!C$3:C$394)</f>
        <v>MCI</v>
      </c>
      <c r="C99" s="55" t="str">
        <f>_xlfn.XLOOKUP($A99, PlayerData!$B$3:$B$394, PlayerData!D$3:D$394)</f>
        <v>D</v>
      </c>
      <c r="D99" s="55">
        <f>_xlfn.XLOOKUP($A99, PlayerData!$B:$B, PlayerData!F:F,,,-1)</f>
        <v>5.5</v>
      </c>
      <c r="E99" s="31" t="str">
        <f>_xlfn.XLOOKUP($A99, PlayerData!$B$3:$B$394, PlayerData!E$3:E$394)</f>
        <v>Cancelo</v>
      </c>
      <c r="F99" s="164" cm="1">
        <f t="array" ref="F99">IFERROR(0.01*_xlfn.IFS(
INDEX(FixtureTicker!$B$24:$AM$43, MATCH($B99, FixtureTicker!$A$24:$A$43, 0), PlayerForm!$X$5)="H",
_xlfn.XLOOKUP($E99, PlayerForm!$D$3:$D$394, PlayerForm!$Q$3:$Q$394)*
_xlfn.XLOOKUP(
INDEX(FixtureTicker!$B$3:$AM$22, MATCH($B99, FixtureTicker!$A$3:$A$22,0), PlayerForm!$X$5),
 TeamForm!$B$4:$B$23, TeamForm!$AD$4:$AD$23),
INDEX(FixtureTicker!$B$24:$AM$43, MATCH($B99, FixtureTicker!$A$24:$A$43,0), PlayerForm!$X$5)="A",
_xlfn.XLOOKUP($E99, PlayerForm!$D$3:$D$394, PlayerForm!$R$3:$R$394)*
_xlfn.XLOOKUP(
INDEX(FixtureTicker!$B$3:$AM$22, MATCH($B99, FixtureTicker!$A$3:$A$22,0), PlayerForm!$X$5),
 TeamForm!$B$4:$B$23, TeamForm!$AB$4:$AB$23),
INDEX(FixtureTicker!$B$24:$AM$43, MATCH($B99, FixtureTicker!$A$24:$A$43,0), PlayerForm!$X$5)="BLANK",
0),0)</f>
        <v>0</v>
      </c>
      <c r="G99" s="163" cm="1">
        <f t="array" ref="G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
),0)</f>
        <v>4.8129380053908362</v>
      </c>
      <c r="H99" s="163" cm="1">
        <f t="array" ref="H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),
_xlfn.IFS(
INDEX(FixtureTicker!$B$24:$AM$43, MATCH($B99, FixtureTicker!$A$24:$A$43), PlayerForm!$X$5+2)="H",
_xlfn.XLOOKUP($E99, PlayerForm!$D$3:$D$394, PlayerForm!$Q$3:$Q$394)*
_xlfn.XLOOKUP(
INDEX(FixtureTicker!$B$3:$AM$22, MATCH($B99, FixtureTicker!$A$3:$A$22), PlayerForm!$X$5+2),
 TeamForm!$B$4:$B$23, TeamForm!$AD$4:$AD$23),
INDEX(FixtureTicker!$B$24:$AM$43, MATCH($B99, FixtureTicker!$A$24:$A$43), PlayerForm!$X$5+2)="A",
_xlfn.XLOOKUP($E99, PlayerForm!$D$3:$D$394, PlayerForm!$R$3:$R$394)*
_xlfn.XLOOKUP(
INDEX(FixtureTicker!$B$3:$AM$22, MATCH($B99, FixtureTicker!$A$3:$A$22), PlayerForm!$X$5+2),
 TeamForm!$B$4:$B$23, TeamForm!$AB$4:$AB$23),
INDEX(FixtureTicker!$B$24:$AM$43, MATCH($B99, FixtureTicker!$A$24:$A$43), PlayerForm!$X$5+2)="BLANK",
0
),
_xlfn.IFS(
INDEX(FixtureTicker!$B$24:$AM$43, MATCH($B99, FixtureTicker!$A$24:$A$43), PlayerForm!$X$5+3)="H",
_xlfn.XLOOKUP($E99, PlayerForm!$D$3:$D$394, PlayerForm!$Q$3:$Q$394)*
_xlfn.XLOOKUP(
INDEX(FixtureTicker!$B$3:$AM$22, MATCH($B99, FixtureTicker!$A$3:$A$22), PlayerForm!$X$5+3),
 TeamForm!$B$4:$B$23, TeamForm!$AD$4:$AD$23),
INDEX(FixtureTicker!$B$24:$AM$43, MATCH($B99, FixtureTicker!$A$24:$A$43), PlayerForm!$X$5+3)="A",
_xlfn.XLOOKUP($E99, PlayerForm!$D$3:$D$394, PlayerForm!$R$3:$R$394)*
_xlfn.XLOOKUP(
INDEX(FixtureTicker!$B$3:$AM$22, MATCH($B99, FixtureTicker!$A$3:$A$22), PlayerForm!$X$5+3),
 TeamForm!$B$4:$B$23, TeamForm!$AB$4:$AB$23),
INDEX(FixtureTicker!$B$24:$AM$43, MATCH($B99, FixtureTicker!$A$24:$A$43), PlayerForm!$X$5+3)="BLANK",
0
)
),0)</f>
        <v>20.261485435441273</v>
      </c>
      <c r="I99" s="163" cm="1">
        <f t="array" ref="I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),
_xlfn.IFS(
INDEX(FixtureTicker!$B$24:$AM$43, MATCH($B99, FixtureTicker!$A$24:$A$43), PlayerForm!$X$5+2)="H",
_xlfn.XLOOKUP($E99, PlayerForm!$D$3:$D$394, PlayerForm!$Q$3:$Q$394)*
_xlfn.XLOOKUP(
INDEX(FixtureTicker!$B$3:$AM$22, MATCH($B99, FixtureTicker!$A$3:$A$22), PlayerForm!$X$5+2),
 TeamForm!$B$4:$B$23, TeamForm!$AD$4:$AD$23),
INDEX(FixtureTicker!$B$24:$AM$43, MATCH($B99, FixtureTicker!$A$24:$A$43), PlayerForm!$X$5+2)="A",
_xlfn.XLOOKUP($E99, PlayerForm!$D$3:$D$394, PlayerForm!$R$3:$R$394)*
_xlfn.XLOOKUP(
INDEX(FixtureTicker!$B$3:$AM$22, MATCH($B99, FixtureTicker!$A$3:$A$22), PlayerForm!$X$5+2),
 TeamForm!$B$4:$B$23, TeamForm!$AB$4:$AB$23),
INDEX(FixtureTicker!$B$24:$AM$43, MATCH($B99, FixtureTicker!$A$24:$A$43), PlayerForm!$X$5+2)="BLANK",
0
),
_xlfn.IFS(
INDEX(FixtureTicker!$B$24:$AM$43, MATCH($B99, FixtureTicker!$A$24:$A$43), PlayerForm!$X$5+3)="H",
_xlfn.XLOOKUP($E99, PlayerForm!$D$3:$D$394, PlayerForm!$Q$3:$Q$394)*
_xlfn.XLOOKUP(
INDEX(FixtureTicker!$B$3:$AM$22, MATCH($B99, FixtureTicker!$A$3:$A$22), PlayerForm!$X$5+3),
 TeamForm!$B$4:$B$23, TeamForm!$AD$4:$AD$23),
INDEX(FixtureTicker!$B$24:$AM$43, MATCH($B99, FixtureTicker!$A$24:$A$43), PlayerForm!$X$5+3)="A",
_xlfn.XLOOKUP($E99, PlayerForm!$D$3:$D$394, PlayerForm!$R$3:$R$394)*
_xlfn.XLOOKUP(
INDEX(FixtureTicker!$B$3:$AM$22, MATCH($B99, FixtureTicker!$A$3:$A$22), PlayerForm!$X$5+3),
 TeamForm!$B$4:$B$23, TeamForm!$AB$4:$AB$23),
INDEX(FixtureTicker!$B$24:$AM$43, MATCH($B99, FixtureTicker!$A$24:$A$43), PlayerForm!$X$5+3)="BLANK",
0
),
_xlfn.IFS(
INDEX(FixtureTicker!$B$24:$AM$43, MATCH($B99, FixtureTicker!$A$24:$A$43), PlayerForm!$X$5+4)="H",
_xlfn.XLOOKUP($E99, PlayerForm!$D$3:$D$394, PlayerForm!$Q$3:$Q$394)*
_xlfn.XLOOKUP(
INDEX(FixtureTicker!$B$3:$AM$22, MATCH($B99, FixtureTicker!$A$3:$A$22), PlayerForm!$X$5+4),
 TeamForm!$B$4:$B$23, TeamForm!$AD$4:$AD$23),
INDEX(FixtureTicker!$B$24:$AM$43, MATCH($B99, FixtureTicker!$A$24:$A$43), PlayerForm!$X$5+4)="A",
_xlfn.XLOOKUP($E99, PlayerForm!$D$3:$D$394, PlayerForm!$R$3:$R$394)*
_xlfn.XLOOKUP(
INDEX(FixtureTicker!$B$3:$AM$22, MATCH($B99, FixtureTicker!$A$3:$A$22), PlayerForm!$X$5+4),
 TeamForm!$B$4:$B$23, TeamForm!$AB$4:$AB$23),
INDEX(FixtureTicker!$B$24:$AM$43, MATCH($B99, FixtureTicker!$A$24:$A$43), PlayerForm!$X$5+4)="BLANK",
0
),
_xlfn.IFS(
INDEX(FixtureTicker!$B$24:$AM$43, MATCH($B99, FixtureTicker!$A$24:$A$43), PlayerForm!$X$5+5)="H",
_xlfn.XLOOKUP($E99, PlayerForm!$D$3:$D$394, PlayerForm!$Q$3:$Q$394)*
_xlfn.XLOOKUP(
INDEX(FixtureTicker!$B$3:$AM$22, MATCH($B99, FixtureTicker!$A$3:$A$22), PlayerForm!$X$5+5),
 TeamForm!$B$4:$B$23, TeamForm!$AD$4:$AD$23),
INDEX(FixtureTicker!$B$24:$AM$43, MATCH($B99, FixtureTicker!$A$24:$A$43), PlayerForm!$X$5+5)="A",
_xlfn.XLOOKUP($E99, PlayerForm!$D$3:$D$394, PlayerForm!$R$3:$R$394)*
_xlfn.XLOOKUP(
INDEX(FixtureTicker!$B$3:$AM$22, MATCH($B99, FixtureTicker!$A$3:$A$22), PlayerForm!$X$5+5),
 TeamForm!$B$4:$B$23, TeamForm!$AB$4:$AB$23),
INDEX(FixtureTicker!$B$24:$AM$43, MATCH($B99, FixtureTicker!$A$24:$A$43), PlayerForm!$X$5+5)="BLANK",
0
)
),0)</f>
        <v>35.235346056039788</v>
      </c>
      <c r="J99" s="163" cm="1">
        <f t="array" ref="J99">IFERROR(0.01*SUM(
_xlfn.IFS(
INDEX(FixtureTicker!$B$24:$AM$43, MATCH($B99, FixtureTicker!$A$24:$A$43), PlayerForm!$X$5)="H",
_xlfn.XLOOKUP($E99, PlayerForm!$D$3:$D$394, PlayerForm!$Q$3:$Q$394)*
_xlfn.XLOOKUP(
INDEX(FixtureTicker!$B$3:$AM$22, MATCH($B99, FixtureTicker!$A$3:$A$22), PlayerForm!$X$5),
 TeamForm!$B$4:$B$23, TeamForm!$AD$4:$AD$23),
INDEX(FixtureTicker!$B$24:$AM$43, MATCH($B99, FixtureTicker!$A$24:$A$43), PlayerForm!$X$5)="A",
_xlfn.XLOOKUP($E99, PlayerForm!$D$3:$D$394, PlayerForm!$R$3:$R$394)*
_xlfn.XLOOKUP(
INDEX(FixtureTicker!$B$3:$AM$22, MATCH($B99, FixtureTicker!$A$3:$A$22), PlayerForm!$X$5),
 TeamForm!$B$4:$B$23, TeamForm!$AB$4:$AB$23),
INDEX(FixtureTicker!$B$24:$AM$43, MATCH($B99, FixtureTicker!$A$24:$A$43), PlayerForm!$X$5)="BLANK",
0
),
_xlfn.IFS(
INDEX(FixtureTicker!$B$24:$AM$43, MATCH($B99, FixtureTicker!$A$24:$A$43), PlayerForm!$X$5+1)="H",
_xlfn.XLOOKUP($E99, PlayerForm!$D$3:$D$394, PlayerForm!$Q$3:$Q$394)*
_xlfn.XLOOKUP(
INDEX(FixtureTicker!$B$3:$AM$22, MATCH($B99, FixtureTicker!$A$3:$A$22), PlayerForm!$X$5+1),
 TeamForm!$B$4:$B$23, TeamForm!$AD$4:$AD$23),
INDEX(FixtureTicker!$B$24:$AM$43, MATCH($B99, FixtureTicker!$A$24:$A$43), PlayerForm!$X$5+1)="A",
_xlfn.XLOOKUP($E99, PlayerForm!$D$3:$D$394, PlayerForm!$R$3:$R$394)*
_xlfn.XLOOKUP(
INDEX(FixtureTicker!$B$3:$AM$22, MATCH($B99, FixtureTicker!$A$3:$A$22), PlayerForm!$X$5+1),
 TeamForm!$B$4:$B$23, TeamForm!$AB$4:$AB$23),
INDEX(FixtureTicker!$B$24:$AM$43, MATCH($B99, FixtureTicker!$A$24:$A$43), PlayerForm!$X$5+1)="BLANK",
0
),
_xlfn.IFS(
INDEX(FixtureTicker!$B$24:$AM$43, MATCH($B99, FixtureTicker!$A$24:$A$43), PlayerForm!$X$5+2)="H",
_xlfn.XLOOKUP($E99, PlayerForm!$D$3:$D$394, PlayerForm!$Q$3:$Q$394)*
_xlfn.XLOOKUP(
INDEX(FixtureTicker!$B$3:$AM$22, MATCH($B99, FixtureTicker!$A$3:$A$22), PlayerForm!$X$5+2),
 TeamForm!$B$4:$B$23, TeamForm!$AD$4:$AD$23),
INDEX(FixtureTicker!$B$24:$AM$43, MATCH($B99, FixtureTicker!$A$24:$A$43), PlayerForm!$X$5+2)="A",
_xlfn.XLOOKUP($E99, PlayerForm!$D$3:$D$394, PlayerForm!$R$3:$R$394)*
_xlfn.XLOOKUP(
INDEX(FixtureTicker!$B$3:$AM$22, MATCH($B99, FixtureTicker!$A$3:$A$22), PlayerForm!$X$5+2),
 TeamForm!$B$4:$B$23, TeamForm!$AB$4:$AB$23),
INDEX(FixtureTicker!$B$24:$AM$43, MATCH($B99, FixtureTicker!$A$24:$A$43), PlayerForm!$X$5+2)="BLANK",
0
),
_xlfn.IFS(
INDEX(FixtureTicker!$B$24:$AM$43, MATCH($B99, FixtureTicker!$A$24:$A$43), PlayerForm!$X$5+3)="H",
_xlfn.XLOOKUP($E99, PlayerForm!$D$3:$D$394, PlayerForm!$Q$3:$Q$394)*
_xlfn.XLOOKUP(
INDEX(FixtureTicker!$B$3:$AM$22, MATCH($B99, FixtureTicker!$A$3:$A$22), PlayerForm!$X$5+3),
 TeamForm!$B$4:$B$23, TeamForm!$AD$4:$AD$23),
INDEX(FixtureTicker!$B$24:$AM$43, MATCH($B99, FixtureTicker!$A$24:$A$43), PlayerForm!$X$5+3)="A",
_xlfn.XLOOKUP($E99, PlayerForm!$D$3:$D$394, PlayerForm!$R$3:$R$394)*
_xlfn.XLOOKUP(
INDEX(FixtureTicker!$B$3:$AM$22, MATCH($B99, FixtureTicker!$A$3:$A$22), PlayerForm!$X$5+3),
 TeamForm!$B$4:$B$23, TeamForm!$AB$4:$AB$23),
INDEX(FixtureTicker!$B$24:$AM$43, MATCH($B99, FixtureTicker!$A$24:$A$43), PlayerForm!$X$5+3)="BLANK",
0
),
_xlfn.IFS(
INDEX(FixtureTicker!$B$24:$AM$43, MATCH($B99, FixtureTicker!$A$24:$A$43), PlayerForm!$X$5+4)="H",
_xlfn.XLOOKUP($E99, PlayerForm!$D$3:$D$394, PlayerForm!$Q$3:$Q$394)*
_xlfn.XLOOKUP(
INDEX(FixtureTicker!$B$3:$AM$22, MATCH($B99, FixtureTicker!$A$3:$A$22), PlayerForm!$X$5+4),
 TeamForm!$B$4:$B$23, TeamForm!$AD$4:$AD$23),
INDEX(FixtureTicker!$B$24:$AM$43, MATCH($B99, FixtureTicker!$A$24:$A$43), PlayerForm!$X$5+4)="A",
_xlfn.XLOOKUP($E99, PlayerForm!$D$3:$D$394, PlayerForm!$R$3:$R$394)*
_xlfn.XLOOKUP(
INDEX(FixtureTicker!$B$3:$AM$22, MATCH($B99, FixtureTicker!$A$3:$A$22), PlayerForm!$X$5+4),
 TeamForm!$B$4:$B$23, TeamForm!$AB$4:$AB$23),
INDEX(FixtureTicker!$B$24:$AM$43, MATCH($B99, FixtureTicker!$A$24:$A$43), PlayerForm!$X$5+4)="BLANK",
0
),
_xlfn.IFS(
INDEX(FixtureTicker!$B$24:$AM$43, MATCH($B99, FixtureTicker!$A$24:$A$43), PlayerForm!$X$5+5)="H",
_xlfn.XLOOKUP($E99, PlayerForm!$D$3:$D$394, PlayerForm!$Q$3:$Q$394)*
_xlfn.XLOOKUP(
INDEX(FixtureTicker!$B$3:$AM$22, MATCH($B99, FixtureTicker!$A$3:$A$22), PlayerForm!$X$5+5),
 TeamForm!$B$4:$B$23, TeamForm!$AD$4:$AD$23),
INDEX(FixtureTicker!$B$24:$AM$43, MATCH($B99, FixtureTicker!$A$24:$A$43), PlayerForm!$X$5+5)="A",
_xlfn.XLOOKUP($E99, PlayerForm!$D$3:$D$394, PlayerForm!$R$3:$R$394)*
_xlfn.XLOOKUP(
INDEX(FixtureTicker!$B$3:$AM$22, MATCH($B99, FixtureTicker!$A$3:$A$22), PlayerForm!$X$5+5),
 TeamForm!$B$4:$B$23, TeamForm!$AB$4:$AB$23),
INDEX(FixtureTicker!$B$24:$AM$43, MATCH($B99, FixtureTicker!$A$24:$A$43), PlayerForm!$X$5+5)="BLANK",
0
),
_xlfn.IFS(
INDEX(FixtureTicker!$B$24:$AM$43, MATCH($B99, FixtureTicker!$A$24:$A$43), PlayerForm!$X$5+6)="H",
_xlfn.XLOOKUP($E99, PlayerForm!$D$3:$D$394, PlayerForm!$Q$3:$Q$394)*
_xlfn.XLOOKUP(
INDEX(FixtureTicker!$B$3:$AM$22, MATCH($B99, FixtureTicker!$A$3:$A$22), PlayerForm!$X$5+6),
 TeamForm!$B$4:$B$23, TeamForm!$AD$4:$AD$23),
INDEX(FixtureTicker!$B$24:$AM$43, MATCH($B99, FixtureTicker!$A$24:$A$43), PlayerForm!$X$5+6)="A",
_xlfn.XLOOKUP($E99, PlayerForm!$D$3:$D$394, PlayerForm!$R$3:$R$394)*
_xlfn.XLOOKUP(
INDEX(FixtureTicker!$B$3:$AM$22, MATCH($B99, FixtureTicker!$A$3:$A$22), PlayerForm!$X$5+6),
 TeamForm!$B$4:$B$23, TeamForm!$AB$4:$AB$23),
INDEX(FixtureTicker!$B$24:$AM$43, MATCH($B99, FixtureTicker!$A$24:$A$43), PlayerForm!$X$5+6)="BLANK",
0
),
_xlfn.IFS(
INDEX(FixtureTicker!$B$24:$AM$43, MATCH($B99, FixtureTicker!$A$24:$A$43), PlayerForm!$X$5+7)="H",
_xlfn.XLOOKUP($E99, PlayerForm!$D$3:$D$394, PlayerForm!$Q$3:$Q$394)*
_xlfn.XLOOKUP(
INDEX(FixtureTicker!$B$3:$AM$22, MATCH($B99, FixtureTicker!$A$3:$A$22), PlayerForm!$X$5+7),
 TeamForm!$B$4:$B$23, TeamForm!$AD$4:$AD$23),
INDEX(FixtureTicker!$B$24:$AM$43, MATCH($B99, FixtureTicker!$A$24:$A$43), PlayerForm!$X$5+7)="A",
_xlfn.XLOOKUP($E99, PlayerForm!$D$3:$D$394, PlayerForm!$R$3:$R$394)*
_xlfn.XLOOKUP(
INDEX(FixtureTicker!$B$3:$AM$22, MATCH($B99, FixtureTicker!$A$3:$A$22), PlayerForm!$X$5+7),
 TeamForm!$B$4:$B$23, TeamForm!$AB$4:$AB$23),
INDEX(FixtureTicker!$B$24:$AM$43, MATCH($B99, FixtureTicker!$A$24:$A$43), PlayerForm!$X$5+7)="BLANK",
0
)
),0)</f>
        <v>45.005866605887661</v>
      </c>
    </row>
    <row r="100" spans="1:10">
      <c r="A100" s="55">
        <v>88</v>
      </c>
      <c r="B100" s="55" t="str">
        <f>_xlfn.XLOOKUP($A100, PlayerData!$B$3:$B$394, PlayerData!C$3:C$394)</f>
        <v>LIV</v>
      </c>
      <c r="C100" s="55" t="str">
        <f>_xlfn.XLOOKUP($A100, PlayerData!$B$3:$B$394, PlayerData!D$3:D$394)</f>
        <v>M</v>
      </c>
      <c r="D100" s="55">
        <f>_xlfn.XLOOKUP($A100, PlayerData!$B:$B, PlayerData!F:F,,,-1)</f>
        <v>6.5</v>
      </c>
      <c r="E100" s="31" t="str">
        <f>_xlfn.XLOOKUP($A100, PlayerData!$B$3:$B$394, PlayerData!E$3:E$394)</f>
        <v>Chamberlain</v>
      </c>
      <c r="F100" s="164" cm="1">
        <f t="array" ref="F100">IFERROR(0.01*_xlfn.IFS(
INDEX(FixtureTicker!$B$24:$AM$43, MATCH($B100, FixtureTicker!$A$24:$A$43, 0), PlayerForm!$X$5)="H",
_xlfn.XLOOKUP($E100, PlayerForm!$D$3:$D$394, PlayerForm!$Q$3:$Q$394)*
_xlfn.XLOOKUP(
INDEX(FixtureTicker!$B$3:$AM$22, MATCH($B100, FixtureTicker!$A$3:$A$22,0), PlayerForm!$X$5),
 TeamForm!$B$4:$B$23, TeamForm!$AD$4:$AD$23),
INDEX(FixtureTicker!$B$24:$AM$43, MATCH($B100, FixtureTicker!$A$24:$A$43,0), PlayerForm!$X$5)="A",
_xlfn.XLOOKUP($E100, PlayerForm!$D$3:$D$394, PlayerForm!$R$3:$R$394)*
_xlfn.XLOOKUP(
INDEX(FixtureTicker!$B$3:$AM$22, MATCH($B100, FixtureTicker!$A$3:$A$22,0), PlayerForm!$X$5),
 TeamForm!$B$4:$B$23, TeamForm!$AB$4:$AB$23),
INDEX(FixtureTicker!$B$24:$AM$43, MATCH($B100, FixtureTicker!$A$24:$A$43,0), PlayerForm!$X$5)="BLANK",
0),0)</f>
        <v>9.703504043126685</v>
      </c>
      <c r="G100" s="163" cm="1">
        <f t="array" ref="G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
),0)</f>
        <v>12.163072776280323</v>
      </c>
      <c r="H100" s="163" cm="1">
        <f t="array" ref="H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),
_xlfn.IFS(
INDEX(FixtureTicker!$B$24:$AM$43, MATCH($B100, FixtureTicker!$A$24:$A$43), PlayerForm!$X$5+2)="H",
_xlfn.XLOOKUP($E100, PlayerForm!$D$3:$D$394, PlayerForm!$Q$3:$Q$394)*
_xlfn.XLOOKUP(
INDEX(FixtureTicker!$B$3:$AM$22, MATCH($B100, FixtureTicker!$A$3:$A$22), PlayerForm!$X$5+2),
 TeamForm!$B$4:$B$23, TeamForm!$AD$4:$AD$23),
INDEX(FixtureTicker!$B$24:$AM$43, MATCH($B100, FixtureTicker!$A$24:$A$43), PlayerForm!$X$5+2)="A",
_xlfn.XLOOKUP($E100, PlayerForm!$D$3:$D$394, PlayerForm!$R$3:$R$394)*
_xlfn.XLOOKUP(
INDEX(FixtureTicker!$B$3:$AM$22, MATCH($B100, FixtureTicker!$A$3:$A$22), PlayerForm!$X$5+2),
 TeamForm!$B$4:$B$23, TeamForm!$AB$4:$AB$23),
INDEX(FixtureTicker!$B$24:$AM$43, MATCH($B100, FixtureTicker!$A$24:$A$43), PlayerForm!$X$5+2)="BLANK",
0
),
_xlfn.IFS(
INDEX(FixtureTicker!$B$24:$AM$43, MATCH($B100, FixtureTicker!$A$24:$A$43), PlayerForm!$X$5+3)="H",
_xlfn.XLOOKUP($E100, PlayerForm!$D$3:$D$394, PlayerForm!$Q$3:$Q$394)*
_xlfn.XLOOKUP(
INDEX(FixtureTicker!$B$3:$AM$22, MATCH($B100, FixtureTicker!$A$3:$A$22), PlayerForm!$X$5+3),
 TeamForm!$B$4:$B$23, TeamForm!$AD$4:$AD$23),
INDEX(FixtureTicker!$B$24:$AM$43, MATCH($B100, FixtureTicker!$A$24:$A$43), PlayerForm!$X$5+3)="A",
_xlfn.XLOOKUP($E100, PlayerForm!$D$3:$D$394, PlayerForm!$R$3:$R$394)*
_xlfn.XLOOKUP(
INDEX(FixtureTicker!$B$3:$AM$22, MATCH($B100, FixtureTicker!$A$3:$A$22), PlayerForm!$X$5+3),
 TeamForm!$B$4:$B$23, TeamForm!$AB$4:$AB$23),
INDEX(FixtureTicker!$B$24:$AM$43, MATCH($B100, FixtureTicker!$A$24:$A$43), PlayerForm!$X$5+3)="BLANK",
0
)
),0)</f>
        <v>22.239330800111443</v>
      </c>
      <c r="I100" s="163" cm="1">
        <f t="array" ref="I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),
_xlfn.IFS(
INDEX(FixtureTicker!$B$24:$AM$43, MATCH($B100, FixtureTicker!$A$24:$A$43), PlayerForm!$X$5+2)="H",
_xlfn.XLOOKUP($E100, PlayerForm!$D$3:$D$394, PlayerForm!$Q$3:$Q$394)*
_xlfn.XLOOKUP(
INDEX(FixtureTicker!$B$3:$AM$22, MATCH($B100, FixtureTicker!$A$3:$A$22), PlayerForm!$X$5+2),
 TeamForm!$B$4:$B$23, TeamForm!$AD$4:$AD$23),
INDEX(FixtureTicker!$B$24:$AM$43, MATCH($B100, FixtureTicker!$A$24:$A$43), PlayerForm!$X$5+2)="A",
_xlfn.XLOOKUP($E100, PlayerForm!$D$3:$D$394, PlayerForm!$R$3:$R$394)*
_xlfn.XLOOKUP(
INDEX(FixtureTicker!$B$3:$AM$22, MATCH($B100, FixtureTicker!$A$3:$A$22), PlayerForm!$X$5+2),
 TeamForm!$B$4:$B$23, TeamForm!$AB$4:$AB$23),
INDEX(FixtureTicker!$B$24:$AM$43, MATCH($B100, FixtureTicker!$A$24:$A$43), PlayerForm!$X$5+2)="BLANK",
0
),
_xlfn.IFS(
INDEX(FixtureTicker!$B$24:$AM$43, MATCH($B100, FixtureTicker!$A$24:$A$43), PlayerForm!$X$5+3)="H",
_xlfn.XLOOKUP($E100, PlayerForm!$D$3:$D$394, PlayerForm!$Q$3:$Q$394)*
_xlfn.XLOOKUP(
INDEX(FixtureTicker!$B$3:$AM$22, MATCH($B100, FixtureTicker!$A$3:$A$22), PlayerForm!$X$5+3),
 TeamForm!$B$4:$B$23, TeamForm!$AD$4:$AD$23),
INDEX(FixtureTicker!$B$24:$AM$43, MATCH($B100, FixtureTicker!$A$24:$A$43), PlayerForm!$X$5+3)="A",
_xlfn.XLOOKUP($E100, PlayerForm!$D$3:$D$394, PlayerForm!$R$3:$R$394)*
_xlfn.XLOOKUP(
INDEX(FixtureTicker!$B$3:$AM$22, MATCH($B100, FixtureTicker!$A$3:$A$22), PlayerForm!$X$5+3),
 TeamForm!$B$4:$B$23, TeamForm!$AB$4:$AB$23),
INDEX(FixtureTicker!$B$24:$AM$43, MATCH($B100, FixtureTicker!$A$24:$A$43), PlayerForm!$X$5+3)="BLANK",
0
),
_xlfn.IFS(
INDEX(FixtureTicker!$B$24:$AM$43, MATCH($B100, FixtureTicker!$A$24:$A$43), PlayerForm!$X$5+4)="H",
_xlfn.XLOOKUP($E100, PlayerForm!$D$3:$D$394, PlayerForm!$Q$3:$Q$394)*
_xlfn.XLOOKUP(
INDEX(FixtureTicker!$B$3:$AM$22, MATCH($B100, FixtureTicker!$A$3:$A$22), PlayerForm!$X$5+4),
 TeamForm!$B$4:$B$23, TeamForm!$AD$4:$AD$23),
INDEX(FixtureTicker!$B$24:$AM$43, MATCH($B100, FixtureTicker!$A$24:$A$43), PlayerForm!$X$5+4)="A",
_xlfn.XLOOKUP($E100, PlayerForm!$D$3:$D$394, PlayerForm!$R$3:$R$394)*
_xlfn.XLOOKUP(
INDEX(FixtureTicker!$B$3:$AM$22, MATCH($B100, FixtureTicker!$A$3:$A$22), PlayerForm!$X$5+4),
 TeamForm!$B$4:$B$23, TeamForm!$AB$4:$AB$23),
INDEX(FixtureTicker!$B$24:$AM$43, MATCH($B100, FixtureTicker!$A$24:$A$43), PlayerForm!$X$5+4)="BLANK",
0
),
_xlfn.IFS(
INDEX(FixtureTicker!$B$24:$AM$43, MATCH($B100, FixtureTicker!$A$24:$A$43), PlayerForm!$X$5+5)="H",
_xlfn.XLOOKUP($E100, PlayerForm!$D$3:$D$394, PlayerForm!$Q$3:$Q$394)*
_xlfn.XLOOKUP(
INDEX(FixtureTicker!$B$3:$AM$22, MATCH($B100, FixtureTicker!$A$3:$A$22), PlayerForm!$X$5+5),
 TeamForm!$B$4:$B$23, TeamForm!$AD$4:$AD$23),
INDEX(FixtureTicker!$B$24:$AM$43, MATCH($B100, FixtureTicker!$A$24:$A$43), PlayerForm!$X$5+5)="A",
_xlfn.XLOOKUP($E100, PlayerForm!$D$3:$D$394, PlayerForm!$R$3:$R$394)*
_xlfn.XLOOKUP(
INDEX(FixtureTicker!$B$3:$AM$22, MATCH($B100, FixtureTicker!$A$3:$A$22), PlayerForm!$X$5+5),
 TeamForm!$B$4:$B$23, TeamForm!$AB$4:$AB$23),
INDEX(FixtureTicker!$B$24:$AM$43, MATCH($B100, FixtureTicker!$A$24:$A$43), PlayerForm!$X$5+5)="BLANK",
0
)
),0)</f>
        <v>34.601368456261028</v>
      </c>
      <c r="J100" s="163" cm="1">
        <f t="array" ref="J100">IFERROR(0.01*SUM(
_xlfn.IFS(
INDEX(FixtureTicker!$B$24:$AM$43, MATCH($B100, FixtureTicker!$A$24:$A$43), PlayerForm!$X$5)="H",
_xlfn.XLOOKUP($E100, PlayerForm!$D$3:$D$394, PlayerForm!$Q$3:$Q$394)*
_xlfn.XLOOKUP(
INDEX(FixtureTicker!$B$3:$AM$22, MATCH($B100, FixtureTicker!$A$3:$A$22), PlayerForm!$X$5),
 TeamForm!$B$4:$B$23, TeamForm!$AD$4:$AD$23),
INDEX(FixtureTicker!$B$24:$AM$43, MATCH($B100, FixtureTicker!$A$24:$A$43), PlayerForm!$X$5)="A",
_xlfn.XLOOKUP($E100, PlayerForm!$D$3:$D$394, PlayerForm!$R$3:$R$394)*
_xlfn.XLOOKUP(
INDEX(FixtureTicker!$B$3:$AM$22, MATCH($B100, FixtureTicker!$A$3:$A$22), PlayerForm!$X$5),
 TeamForm!$B$4:$B$23, TeamForm!$AB$4:$AB$23),
INDEX(FixtureTicker!$B$24:$AM$43, MATCH($B100, FixtureTicker!$A$24:$A$43), PlayerForm!$X$5)="BLANK",
0
),
_xlfn.IFS(
INDEX(FixtureTicker!$B$24:$AM$43, MATCH($B100, FixtureTicker!$A$24:$A$43), PlayerForm!$X$5+1)="H",
_xlfn.XLOOKUP($E100, PlayerForm!$D$3:$D$394, PlayerForm!$Q$3:$Q$394)*
_xlfn.XLOOKUP(
INDEX(FixtureTicker!$B$3:$AM$22, MATCH($B100, FixtureTicker!$A$3:$A$22), PlayerForm!$X$5+1),
 TeamForm!$B$4:$B$23, TeamForm!$AD$4:$AD$23),
INDEX(FixtureTicker!$B$24:$AM$43, MATCH($B100, FixtureTicker!$A$24:$A$43), PlayerForm!$X$5+1)="A",
_xlfn.XLOOKUP($E100, PlayerForm!$D$3:$D$394, PlayerForm!$R$3:$R$394)*
_xlfn.XLOOKUP(
INDEX(FixtureTicker!$B$3:$AM$22, MATCH($B100, FixtureTicker!$A$3:$A$22), PlayerForm!$X$5+1),
 TeamForm!$B$4:$B$23, TeamForm!$AB$4:$AB$23),
INDEX(FixtureTicker!$B$24:$AM$43, MATCH($B100, FixtureTicker!$A$24:$A$43), PlayerForm!$X$5+1)="BLANK",
0
),
_xlfn.IFS(
INDEX(FixtureTicker!$B$24:$AM$43, MATCH($B100, FixtureTicker!$A$24:$A$43), PlayerForm!$X$5+2)="H",
_xlfn.XLOOKUP($E100, PlayerForm!$D$3:$D$394, PlayerForm!$Q$3:$Q$394)*
_xlfn.XLOOKUP(
INDEX(FixtureTicker!$B$3:$AM$22, MATCH($B100, FixtureTicker!$A$3:$A$22), PlayerForm!$X$5+2),
 TeamForm!$B$4:$B$23, TeamForm!$AD$4:$AD$23),
INDEX(FixtureTicker!$B$24:$AM$43, MATCH($B100, FixtureTicker!$A$24:$A$43), PlayerForm!$X$5+2)="A",
_xlfn.XLOOKUP($E100, PlayerForm!$D$3:$D$394, PlayerForm!$R$3:$R$394)*
_xlfn.XLOOKUP(
INDEX(FixtureTicker!$B$3:$AM$22, MATCH($B100, FixtureTicker!$A$3:$A$22), PlayerForm!$X$5+2),
 TeamForm!$B$4:$B$23, TeamForm!$AB$4:$AB$23),
INDEX(FixtureTicker!$B$24:$AM$43, MATCH($B100, FixtureTicker!$A$24:$A$43), PlayerForm!$X$5+2)="BLANK",
0
),
_xlfn.IFS(
INDEX(FixtureTicker!$B$24:$AM$43, MATCH($B100, FixtureTicker!$A$24:$A$43), PlayerForm!$X$5+3)="H",
_xlfn.XLOOKUP($E100, PlayerForm!$D$3:$D$394, PlayerForm!$Q$3:$Q$394)*
_xlfn.XLOOKUP(
INDEX(FixtureTicker!$B$3:$AM$22, MATCH($B100, FixtureTicker!$A$3:$A$22), PlayerForm!$X$5+3),
 TeamForm!$B$4:$B$23, TeamForm!$AD$4:$AD$23),
INDEX(FixtureTicker!$B$24:$AM$43, MATCH($B100, FixtureTicker!$A$24:$A$43), PlayerForm!$X$5+3)="A",
_xlfn.XLOOKUP($E100, PlayerForm!$D$3:$D$394, PlayerForm!$R$3:$R$394)*
_xlfn.XLOOKUP(
INDEX(FixtureTicker!$B$3:$AM$22, MATCH($B100, FixtureTicker!$A$3:$A$22), PlayerForm!$X$5+3),
 TeamForm!$B$4:$B$23, TeamForm!$AB$4:$AB$23),
INDEX(FixtureTicker!$B$24:$AM$43, MATCH($B100, FixtureTicker!$A$24:$A$43), PlayerForm!$X$5+3)="BLANK",
0
),
_xlfn.IFS(
INDEX(FixtureTicker!$B$24:$AM$43, MATCH($B100, FixtureTicker!$A$24:$A$43), PlayerForm!$X$5+4)="H",
_xlfn.XLOOKUP($E100, PlayerForm!$D$3:$D$394, PlayerForm!$Q$3:$Q$394)*
_xlfn.XLOOKUP(
INDEX(FixtureTicker!$B$3:$AM$22, MATCH($B100, FixtureTicker!$A$3:$A$22), PlayerForm!$X$5+4),
 TeamForm!$B$4:$B$23, TeamForm!$AD$4:$AD$23),
INDEX(FixtureTicker!$B$24:$AM$43, MATCH($B100, FixtureTicker!$A$24:$A$43), PlayerForm!$X$5+4)="A",
_xlfn.XLOOKUP($E100, PlayerForm!$D$3:$D$394, PlayerForm!$R$3:$R$394)*
_xlfn.XLOOKUP(
INDEX(FixtureTicker!$B$3:$AM$22, MATCH($B100, FixtureTicker!$A$3:$A$22), PlayerForm!$X$5+4),
 TeamForm!$B$4:$B$23, TeamForm!$AB$4:$AB$23),
INDEX(FixtureTicker!$B$24:$AM$43, MATCH($B100, FixtureTicker!$A$24:$A$43), PlayerForm!$X$5+4)="BLANK",
0
),
_xlfn.IFS(
INDEX(FixtureTicker!$B$24:$AM$43, MATCH($B100, FixtureTicker!$A$24:$A$43), PlayerForm!$X$5+5)="H",
_xlfn.XLOOKUP($E100, PlayerForm!$D$3:$D$394, PlayerForm!$Q$3:$Q$394)*
_xlfn.XLOOKUP(
INDEX(FixtureTicker!$B$3:$AM$22, MATCH($B100, FixtureTicker!$A$3:$A$22), PlayerForm!$X$5+5),
 TeamForm!$B$4:$B$23, TeamForm!$AD$4:$AD$23),
INDEX(FixtureTicker!$B$24:$AM$43, MATCH($B100, FixtureTicker!$A$24:$A$43), PlayerForm!$X$5+5)="A",
_xlfn.XLOOKUP($E100, PlayerForm!$D$3:$D$394, PlayerForm!$R$3:$R$394)*
_xlfn.XLOOKUP(
INDEX(FixtureTicker!$B$3:$AM$22, MATCH($B100, FixtureTicker!$A$3:$A$22), PlayerForm!$X$5+5),
 TeamForm!$B$4:$B$23, TeamForm!$AB$4:$AB$23),
INDEX(FixtureTicker!$B$24:$AM$43, MATCH($B100, FixtureTicker!$A$24:$A$43), PlayerForm!$X$5+5)="BLANK",
0
),
_xlfn.IFS(
INDEX(FixtureTicker!$B$24:$AM$43, MATCH($B100, FixtureTicker!$A$24:$A$43), PlayerForm!$X$5+6)="H",
_xlfn.XLOOKUP($E100, PlayerForm!$D$3:$D$394, PlayerForm!$Q$3:$Q$394)*
_xlfn.XLOOKUP(
INDEX(FixtureTicker!$B$3:$AM$22, MATCH($B100, FixtureTicker!$A$3:$A$22), PlayerForm!$X$5+6),
 TeamForm!$B$4:$B$23, TeamForm!$AD$4:$AD$23),
INDEX(FixtureTicker!$B$24:$AM$43, MATCH($B100, FixtureTicker!$A$24:$A$43), PlayerForm!$X$5+6)="A",
_xlfn.XLOOKUP($E100, PlayerForm!$D$3:$D$394, PlayerForm!$R$3:$R$394)*
_xlfn.XLOOKUP(
INDEX(FixtureTicker!$B$3:$AM$22, MATCH($B100, FixtureTicker!$A$3:$A$22), PlayerForm!$X$5+6),
 TeamForm!$B$4:$B$23, TeamForm!$AB$4:$AB$23),
INDEX(FixtureTicker!$B$24:$AM$43, MATCH($B100, FixtureTicker!$A$24:$A$43), PlayerForm!$X$5+6)="BLANK",
0
),
_xlfn.IFS(
INDEX(FixtureTicker!$B$24:$AM$43, MATCH($B100, FixtureTicker!$A$24:$A$43), PlayerForm!$X$5+7)="H",
_xlfn.XLOOKUP($E100, PlayerForm!$D$3:$D$394, PlayerForm!$Q$3:$Q$394)*
_xlfn.XLOOKUP(
INDEX(FixtureTicker!$B$3:$AM$22, MATCH($B100, FixtureTicker!$A$3:$A$22), PlayerForm!$X$5+7),
 TeamForm!$B$4:$B$23, TeamForm!$AD$4:$AD$23),
INDEX(FixtureTicker!$B$24:$AM$43, MATCH($B100, FixtureTicker!$A$24:$A$43), PlayerForm!$X$5+7)="A",
_xlfn.XLOOKUP($E100, PlayerForm!$D$3:$D$394, PlayerForm!$R$3:$R$394)*
_xlfn.XLOOKUP(
INDEX(FixtureTicker!$B$3:$AM$22, MATCH($B100, FixtureTicker!$A$3:$A$22), PlayerForm!$X$5+7),
 TeamForm!$B$4:$B$23, TeamForm!$AB$4:$AB$23),
INDEX(FixtureTicker!$B$24:$AM$43, MATCH($B100, FixtureTicker!$A$24:$A$43), PlayerForm!$X$5+7)="BLANK",
0
)
),0)</f>
        <v>43.747408816411316</v>
      </c>
    </row>
    <row r="101" spans="1:10">
      <c r="A101" s="55">
        <v>99</v>
      </c>
      <c r="B101" s="55" t="str">
        <f>_xlfn.XLOOKUP($A101, PlayerData!$B$3:$B$394, PlayerData!C$3:C$394)</f>
        <v>SHU</v>
      </c>
      <c r="C101" s="55" t="str">
        <f>_xlfn.XLOOKUP($A101, PlayerData!$B$3:$B$394, PlayerData!D$3:D$394)</f>
        <v>M</v>
      </c>
      <c r="D101" s="55">
        <f>_xlfn.XLOOKUP($A101, PlayerData!$B:$B, PlayerData!F:F,,,-1)</f>
        <v>6</v>
      </c>
      <c r="E101" s="31" t="str">
        <f>_xlfn.XLOOKUP($A101, PlayerData!$B$3:$B$394, PlayerData!E$3:E$394)</f>
        <v>Fleck</v>
      </c>
      <c r="F101" s="164" cm="1">
        <f t="array" ref="F101">IFERROR(0.01*_xlfn.IFS(
INDEX(FixtureTicker!$B$24:$AM$43, MATCH($B101, FixtureTicker!$A$24:$A$43, 0), PlayerForm!$X$5)="H",
_xlfn.XLOOKUP($E101, PlayerForm!$D$3:$D$394, PlayerForm!$Q$3:$Q$394)*
_xlfn.XLOOKUP(
INDEX(FixtureTicker!$B$3:$AM$22, MATCH($B101, FixtureTicker!$A$3:$A$22,0), PlayerForm!$X$5),
 TeamForm!$B$4:$B$23, TeamForm!$AD$4:$AD$23),
INDEX(FixtureTicker!$B$24:$AM$43, MATCH($B101, FixtureTicker!$A$24:$A$43,0), PlayerForm!$X$5)="A",
_xlfn.XLOOKUP($E101, PlayerForm!$D$3:$D$394, PlayerForm!$R$3:$R$394)*
_xlfn.XLOOKUP(
INDEX(FixtureTicker!$B$3:$AM$22, MATCH($B101, FixtureTicker!$A$3:$A$22,0), PlayerForm!$X$5),
 TeamForm!$B$4:$B$23, TeamForm!$AB$4:$AB$23),
INDEX(FixtureTicker!$B$24:$AM$43, MATCH($B101, FixtureTicker!$A$24:$A$43,0), PlayerForm!$X$5)="BLANK",
0),0)</f>
        <v>4.3977869201305166</v>
      </c>
      <c r="G101" s="163" cm="1">
        <f t="array" ref="G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
),0)</f>
        <v>7.2680982305973805</v>
      </c>
      <c r="H101" s="163" cm="1">
        <f t="array" ref="H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),
_xlfn.IFS(
INDEX(FixtureTicker!$B$24:$AM$43, MATCH($B101, FixtureTicker!$A$24:$A$43), PlayerForm!$X$5+2)="H",
_xlfn.XLOOKUP($E101, PlayerForm!$D$3:$D$394, PlayerForm!$Q$3:$Q$394)*
_xlfn.XLOOKUP(
INDEX(FixtureTicker!$B$3:$AM$22, MATCH($B101, FixtureTicker!$A$3:$A$22), PlayerForm!$X$5+2),
 TeamForm!$B$4:$B$23, TeamForm!$AD$4:$AD$23),
INDEX(FixtureTicker!$B$24:$AM$43, MATCH($B101, FixtureTicker!$A$24:$A$43), PlayerForm!$X$5+2)="A",
_xlfn.XLOOKUP($E101, PlayerForm!$D$3:$D$394, PlayerForm!$R$3:$R$394)*
_xlfn.XLOOKUP(
INDEX(FixtureTicker!$B$3:$AM$22, MATCH($B101, FixtureTicker!$A$3:$A$22), PlayerForm!$X$5+2),
 TeamForm!$B$4:$B$23, TeamForm!$AB$4:$AB$23),
INDEX(FixtureTicker!$B$24:$AM$43, MATCH($B101, FixtureTicker!$A$24:$A$43), PlayerForm!$X$5+2)="BLANK",
0
),
_xlfn.IFS(
INDEX(FixtureTicker!$B$24:$AM$43, MATCH($B101, FixtureTicker!$A$24:$A$43), PlayerForm!$X$5+3)="H",
_xlfn.XLOOKUP($E101, PlayerForm!$D$3:$D$394, PlayerForm!$Q$3:$Q$394)*
_xlfn.XLOOKUP(
INDEX(FixtureTicker!$B$3:$AM$22, MATCH($B101, FixtureTicker!$A$3:$A$22), PlayerForm!$X$5+3),
 TeamForm!$B$4:$B$23, TeamForm!$AD$4:$AD$23),
INDEX(FixtureTicker!$B$24:$AM$43, MATCH($B101, FixtureTicker!$A$24:$A$43), PlayerForm!$X$5+3)="A",
_xlfn.XLOOKUP($E101, PlayerForm!$D$3:$D$394, PlayerForm!$R$3:$R$394)*
_xlfn.XLOOKUP(
INDEX(FixtureTicker!$B$3:$AM$22, MATCH($B101, FixtureTicker!$A$3:$A$22), PlayerForm!$X$5+3),
 TeamForm!$B$4:$B$23, TeamForm!$AB$4:$AB$23),
INDEX(FixtureTicker!$B$24:$AM$43, MATCH($B101, FixtureTicker!$A$24:$A$43), PlayerForm!$X$5+3)="BLANK",
0
)
),0)</f>
        <v>21.623139105554401</v>
      </c>
      <c r="I101" s="163" cm="1">
        <f t="array" ref="I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),
_xlfn.IFS(
INDEX(FixtureTicker!$B$24:$AM$43, MATCH($B101, FixtureTicker!$A$24:$A$43), PlayerForm!$X$5+2)="H",
_xlfn.XLOOKUP($E101, PlayerForm!$D$3:$D$394, PlayerForm!$Q$3:$Q$394)*
_xlfn.XLOOKUP(
INDEX(FixtureTicker!$B$3:$AM$22, MATCH($B101, FixtureTicker!$A$3:$A$22), PlayerForm!$X$5+2),
 TeamForm!$B$4:$B$23, TeamForm!$AD$4:$AD$23),
INDEX(FixtureTicker!$B$24:$AM$43, MATCH($B101, FixtureTicker!$A$24:$A$43), PlayerForm!$X$5+2)="A",
_xlfn.XLOOKUP($E101, PlayerForm!$D$3:$D$394, PlayerForm!$R$3:$R$394)*
_xlfn.XLOOKUP(
INDEX(FixtureTicker!$B$3:$AM$22, MATCH($B101, FixtureTicker!$A$3:$A$22), PlayerForm!$X$5+2),
 TeamForm!$B$4:$B$23, TeamForm!$AB$4:$AB$23),
INDEX(FixtureTicker!$B$24:$AM$43, MATCH($B101, FixtureTicker!$A$24:$A$43), PlayerForm!$X$5+2)="BLANK",
0
),
_xlfn.IFS(
INDEX(FixtureTicker!$B$24:$AM$43, MATCH($B101, FixtureTicker!$A$24:$A$43), PlayerForm!$X$5+3)="H",
_xlfn.XLOOKUP($E101, PlayerForm!$D$3:$D$394, PlayerForm!$Q$3:$Q$394)*
_xlfn.XLOOKUP(
INDEX(FixtureTicker!$B$3:$AM$22, MATCH($B101, FixtureTicker!$A$3:$A$22), PlayerForm!$X$5+3),
 TeamForm!$B$4:$B$23, TeamForm!$AD$4:$AD$23),
INDEX(FixtureTicker!$B$24:$AM$43, MATCH($B101, FixtureTicker!$A$24:$A$43), PlayerForm!$X$5+3)="A",
_xlfn.XLOOKUP($E101, PlayerForm!$D$3:$D$394, PlayerForm!$R$3:$R$394)*
_xlfn.XLOOKUP(
INDEX(FixtureTicker!$B$3:$AM$22, MATCH($B101, FixtureTicker!$A$3:$A$22), PlayerForm!$X$5+3),
 TeamForm!$B$4:$B$23, TeamForm!$AB$4:$AB$23),
INDEX(FixtureTicker!$B$24:$AM$43, MATCH($B101, FixtureTicker!$A$24:$A$43), PlayerForm!$X$5+3)="BLANK",
0
),
_xlfn.IFS(
INDEX(FixtureTicker!$B$24:$AM$43, MATCH($B101, FixtureTicker!$A$24:$A$43), PlayerForm!$X$5+4)="H",
_xlfn.XLOOKUP($E101, PlayerForm!$D$3:$D$394, PlayerForm!$Q$3:$Q$394)*
_xlfn.XLOOKUP(
INDEX(FixtureTicker!$B$3:$AM$22, MATCH($B101, FixtureTicker!$A$3:$A$22), PlayerForm!$X$5+4),
 TeamForm!$B$4:$B$23, TeamForm!$AD$4:$AD$23),
INDEX(FixtureTicker!$B$24:$AM$43, MATCH($B101, FixtureTicker!$A$24:$A$43), PlayerForm!$X$5+4)="A",
_xlfn.XLOOKUP($E101, PlayerForm!$D$3:$D$394, PlayerForm!$R$3:$R$394)*
_xlfn.XLOOKUP(
INDEX(FixtureTicker!$B$3:$AM$22, MATCH($B101, FixtureTicker!$A$3:$A$22), PlayerForm!$X$5+4),
 TeamForm!$B$4:$B$23, TeamForm!$AB$4:$AB$23),
INDEX(FixtureTicker!$B$24:$AM$43, MATCH($B101, FixtureTicker!$A$24:$A$43), PlayerForm!$X$5+4)="BLANK",
0
),
_xlfn.IFS(
INDEX(FixtureTicker!$B$24:$AM$43, MATCH($B101, FixtureTicker!$A$24:$A$43), PlayerForm!$X$5+5)="H",
_xlfn.XLOOKUP($E101, PlayerForm!$D$3:$D$394, PlayerForm!$Q$3:$Q$394)*
_xlfn.XLOOKUP(
INDEX(FixtureTicker!$B$3:$AM$22, MATCH($B101, FixtureTicker!$A$3:$A$22), PlayerForm!$X$5+5),
 TeamForm!$B$4:$B$23, TeamForm!$AD$4:$AD$23),
INDEX(FixtureTicker!$B$24:$AM$43, MATCH($B101, FixtureTicker!$A$24:$A$43), PlayerForm!$X$5+5)="A",
_xlfn.XLOOKUP($E101, PlayerForm!$D$3:$D$394, PlayerForm!$R$3:$R$394)*
_xlfn.XLOOKUP(
INDEX(FixtureTicker!$B$3:$AM$22, MATCH($B101, FixtureTicker!$A$3:$A$22), PlayerForm!$X$5+5),
 TeamForm!$B$4:$B$23, TeamForm!$AB$4:$AB$23),
INDEX(FixtureTicker!$B$24:$AM$43, MATCH($B101, FixtureTicker!$A$24:$A$43), PlayerForm!$X$5+5)="BLANK",
0
)
),0)</f>
        <v>34.524330595460988</v>
      </c>
      <c r="J101" s="163" cm="1">
        <f t="array" ref="J101">IFERROR(0.01*SUM(
_xlfn.IFS(
INDEX(FixtureTicker!$B$24:$AM$43, MATCH($B101, FixtureTicker!$A$24:$A$43), PlayerForm!$X$5)="H",
_xlfn.XLOOKUP($E101, PlayerForm!$D$3:$D$394, PlayerForm!$Q$3:$Q$394)*
_xlfn.XLOOKUP(
INDEX(FixtureTicker!$B$3:$AM$22, MATCH($B101, FixtureTicker!$A$3:$A$22), PlayerForm!$X$5),
 TeamForm!$B$4:$B$23, TeamForm!$AD$4:$AD$23),
INDEX(FixtureTicker!$B$24:$AM$43, MATCH($B101, FixtureTicker!$A$24:$A$43), PlayerForm!$X$5)="A",
_xlfn.XLOOKUP($E101, PlayerForm!$D$3:$D$394, PlayerForm!$R$3:$R$394)*
_xlfn.XLOOKUP(
INDEX(FixtureTicker!$B$3:$AM$22, MATCH($B101, FixtureTicker!$A$3:$A$22), PlayerForm!$X$5),
 TeamForm!$B$4:$B$23, TeamForm!$AB$4:$AB$23),
INDEX(FixtureTicker!$B$24:$AM$43, MATCH($B101, FixtureTicker!$A$24:$A$43), PlayerForm!$X$5)="BLANK",
0
),
_xlfn.IFS(
INDEX(FixtureTicker!$B$24:$AM$43, MATCH($B101, FixtureTicker!$A$24:$A$43), PlayerForm!$X$5+1)="H",
_xlfn.XLOOKUP($E101, PlayerForm!$D$3:$D$394, PlayerForm!$Q$3:$Q$394)*
_xlfn.XLOOKUP(
INDEX(FixtureTicker!$B$3:$AM$22, MATCH($B101, FixtureTicker!$A$3:$A$22), PlayerForm!$X$5+1),
 TeamForm!$B$4:$B$23, TeamForm!$AD$4:$AD$23),
INDEX(FixtureTicker!$B$24:$AM$43, MATCH($B101, FixtureTicker!$A$24:$A$43), PlayerForm!$X$5+1)="A",
_xlfn.XLOOKUP($E101, PlayerForm!$D$3:$D$394, PlayerForm!$R$3:$R$394)*
_xlfn.XLOOKUP(
INDEX(FixtureTicker!$B$3:$AM$22, MATCH($B101, FixtureTicker!$A$3:$A$22), PlayerForm!$X$5+1),
 TeamForm!$B$4:$B$23, TeamForm!$AB$4:$AB$23),
INDEX(FixtureTicker!$B$24:$AM$43, MATCH($B101, FixtureTicker!$A$24:$A$43), PlayerForm!$X$5+1)="BLANK",
0
),
_xlfn.IFS(
INDEX(FixtureTicker!$B$24:$AM$43, MATCH($B101, FixtureTicker!$A$24:$A$43), PlayerForm!$X$5+2)="H",
_xlfn.XLOOKUP($E101, PlayerForm!$D$3:$D$394, PlayerForm!$Q$3:$Q$394)*
_xlfn.XLOOKUP(
INDEX(FixtureTicker!$B$3:$AM$22, MATCH($B101, FixtureTicker!$A$3:$A$22), PlayerForm!$X$5+2),
 TeamForm!$B$4:$B$23, TeamForm!$AD$4:$AD$23),
INDEX(FixtureTicker!$B$24:$AM$43, MATCH($B101, FixtureTicker!$A$24:$A$43), PlayerForm!$X$5+2)="A",
_xlfn.XLOOKUP($E101, PlayerForm!$D$3:$D$394, PlayerForm!$R$3:$R$394)*
_xlfn.XLOOKUP(
INDEX(FixtureTicker!$B$3:$AM$22, MATCH($B101, FixtureTicker!$A$3:$A$22), PlayerForm!$X$5+2),
 TeamForm!$B$4:$B$23, TeamForm!$AB$4:$AB$23),
INDEX(FixtureTicker!$B$24:$AM$43, MATCH($B101, FixtureTicker!$A$24:$A$43), PlayerForm!$X$5+2)="BLANK",
0
),
_xlfn.IFS(
INDEX(FixtureTicker!$B$24:$AM$43, MATCH($B101, FixtureTicker!$A$24:$A$43), PlayerForm!$X$5+3)="H",
_xlfn.XLOOKUP($E101, PlayerForm!$D$3:$D$394, PlayerForm!$Q$3:$Q$394)*
_xlfn.XLOOKUP(
INDEX(FixtureTicker!$B$3:$AM$22, MATCH($B101, FixtureTicker!$A$3:$A$22), PlayerForm!$X$5+3),
 TeamForm!$B$4:$B$23, TeamForm!$AD$4:$AD$23),
INDEX(FixtureTicker!$B$24:$AM$43, MATCH($B101, FixtureTicker!$A$24:$A$43), PlayerForm!$X$5+3)="A",
_xlfn.XLOOKUP($E101, PlayerForm!$D$3:$D$394, PlayerForm!$R$3:$R$394)*
_xlfn.XLOOKUP(
INDEX(FixtureTicker!$B$3:$AM$22, MATCH($B101, FixtureTicker!$A$3:$A$22), PlayerForm!$X$5+3),
 TeamForm!$B$4:$B$23, TeamForm!$AB$4:$AB$23),
INDEX(FixtureTicker!$B$24:$AM$43, MATCH($B101, FixtureTicker!$A$24:$A$43), PlayerForm!$X$5+3)="BLANK",
0
),
_xlfn.IFS(
INDEX(FixtureTicker!$B$24:$AM$43, MATCH($B101, FixtureTicker!$A$24:$A$43), PlayerForm!$X$5+4)="H",
_xlfn.XLOOKUP($E101, PlayerForm!$D$3:$D$394, PlayerForm!$Q$3:$Q$394)*
_xlfn.XLOOKUP(
INDEX(FixtureTicker!$B$3:$AM$22, MATCH($B101, FixtureTicker!$A$3:$A$22), PlayerForm!$X$5+4),
 TeamForm!$B$4:$B$23, TeamForm!$AD$4:$AD$23),
INDEX(FixtureTicker!$B$24:$AM$43, MATCH($B101, FixtureTicker!$A$24:$A$43), PlayerForm!$X$5+4)="A",
_xlfn.XLOOKUP($E101, PlayerForm!$D$3:$D$394, PlayerForm!$R$3:$R$394)*
_xlfn.XLOOKUP(
INDEX(FixtureTicker!$B$3:$AM$22, MATCH($B101, FixtureTicker!$A$3:$A$22), PlayerForm!$X$5+4),
 TeamForm!$B$4:$B$23, TeamForm!$AB$4:$AB$23),
INDEX(FixtureTicker!$B$24:$AM$43, MATCH($B101, FixtureTicker!$A$24:$A$43), PlayerForm!$X$5+4)="BLANK",
0
),
_xlfn.IFS(
INDEX(FixtureTicker!$B$24:$AM$43, MATCH($B101, FixtureTicker!$A$24:$A$43), PlayerForm!$X$5+5)="H",
_xlfn.XLOOKUP($E101, PlayerForm!$D$3:$D$394, PlayerForm!$Q$3:$Q$394)*
_xlfn.XLOOKUP(
INDEX(FixtureTicker!$B$3:$AM$22, MATCH($B101, FixtureTicker!$A$3:$A$22), PlayerForm!$X$5+5),
 TeamForm!$B$4:$B$23, TeamForm!$AD$4:$AD$23),
INDEX(FixtureTicker!$B$24:$AM$43, MATCH($B101, FixtureTicker!$A$24:$A$43), PlayerForm!$X$5+5)="A",
_xlfn.XLOOKUP($E101, PlayerForm!$D$3:$D$394, PlayerForm!$R$3:$R$394)*
_xlfn.XLOOKUP(
INDEX(FixtureTicker!$B$3:$AM$22, MATCH($B101, FixtureTicker!$A$3:$A$22), PlayerForm!$X$5+5),
 TeamForm!$B$4:$B$23, TeamForm!$AB$4:$AB$23),
INDEX(FixtureTicker!$B$24:$AM$43, MATCH($B101, FixtureTicker!$A$24:$A$43), PlayerForm!$X$5+5)="BLANK",
0
),
_xlfn.IFS(
INDEX(FixtureTicker!$B$24:$AM$43, MATCH($B101, FixtureTicker!$A$24:$A$43), PlayerForm!$X$5+6)="H",
_xlfn.XLOOKUP($E101, PlayerForm!$D$3:$D$394, PlayerForm!$Q$3:$Q$394)*
_xlfn.XLOOKUP(
INDEX(FixtureTicker!$B$3:$AM$22, MATCH($B101, FixtureTicker!$A$3:$A$22), PlayerForm!$X$5+6),
 TeamForm!$B$4:$B$23, TeamForm!$AD$4:$AD$23),
INDEX(FixtureTicker!$B$24:$AM$43, MATCH($B101, FixtureTicker!$A$24:$A$43), PlayerForm!$X$5+6)="A",
_xlfn.XLOOKUP($E101, PlayerForm!$D$3:$D$394, PlayerForm!$R$3:$R$394)*
_xlfn.XLOOKUP(
INDEX(FixtureTicker!$B$3:$AM$22, MATCH($B101, FixtureTicker!$A$3:$A$22), PlayerForm!$X$5+6),
 TeamForm!$B$4:$B$23, TeamForm!$AB$4:$AB$23),
INDEX(FixtureTicker!$B$24:$AM$43, MATCH($B101, FixtureTicker!$A$24:$A$43), PlayerForm!$X$5+6)="BLANK",
0
),
_xlfn.IFS(
INDEX(FixtureTicker!$B$24:$AM$43, MATCH($B101, FixtureTicker!$A$24:$A$43), PlayerForm!$X$5+7)="H",
_xlfn.XLOOKUP($E101, PlayerForm!$D$3:$D$394, PlayerForm!$Q$3:$Q$394)*
_xlfn.XLOOKUP(
INDEX(FixtureTicker!$B$3:$AM$22, MATCH($B101, FixtureTicker!$A$3:$A$22), PlayerForm!$X$5+7),
 TeamForm!$B$4:$B$23, TeamForm!$AD$4:$AD$23),
INDEX(FixtureTicker!$B$24:$AM$43, MATCH($B101, FixtureTicker!$A$24:$A$43), PlayerForm!$X$5+7)="A",
_xlfn.XLOOKUP($E101, PlayerForm!$D$3:$D$394, PlayerForm!$R$3:$R$394)*
_xlfn.XLOOKUP(
INDEX(FixtureTicker!$B$3:$AM$22, MATCH($B101, FixtureTicker!$A$3:$A$22), PlayerForm!$X$5+7),
 TeamForm!$B$4:$B$23, TeamForm!$AB$4:$AB$23),
INDEX(FixtureTicker!$B$24:$AM$43, MATCH($B101, FixtureTicker!$A$24:$A$43), PlayerForm!$X$5+7)="BLANK",
0
)
),0)</f>
        <v>39.493663342036704</v>
      </c>
    </row>
    <row r="102" spans="1:10">
      <c r="A102" s="55">
        <v>102</v>
      </c>
      <c r="B102" s="55" t="str">
        <f>_xlfn.XLOOKUP($A102, PlayerData!$B$3:$B$394, PlayerData!C$3:C$394)</f>
        <v>BUR</v>
      </c>
      <c r="C102" s="55" t="str">
        <f>_xlfn.XLOOKUP($A102, PlayerData!$B$3:$B$394, PlayerData!D$3:D$394)</f>
        <v>M</v>
      </c>
      <c r="D102" s="55">
        <f>_xlfn.XLOOKUP($A102, PlayerData!$B:$B, PlayerData!F:F,,,-1)</f>
        <v>6</v>
      </c>
      <c r="E102" s="31" t="str">
        <f>_xlfn.XLOOKUP($A102, PlayerData!$B$3:$B$394, PlayerData!E$3:E$394)</f>
        <v>McNeil</v>
      </c>
      <c r="F102" s="164" cm="1">
        <f t="array" ref="F102">IFERROR(0.01*_xlfn.IFS(
INDEX(FixtureTicker!$B$24:$AM$43, MATCH($B102, FixtureTicker!$A$24:$A$43, 0), PlayerForm!$X$5)="H",
_xlfn.XLOOKUP($E102, PlayerForm!$D$3:$D$394, PlayerForm!$Q$3:$Q$394)*
_xlfn.XLOOKUP(
INDEX(FixtureTicker!$B$3:$AM$22, MATCH($B102, FixtureTicker!$A$3:$A$22,0), PlayerForm!$X$5),
 TeamForm!$B$4:$B$23, TeamForm!$AD$4:$AD$23),
INDEX(FixtureTicker!$B$24:$AM$43, MATCH($B102, FixtureTicker!$A$24:$A$43,0), PlayerForm!$X$5)="A",
_xlfn.XLOOKUP($E102, PlayerForm!$D$3:$D$394, PlayerForm!$R$3:$R$394)*
_xlfn.XLOOKUP(
INDEX(FixtureTicker!$B$3:$AM$22, MATCH($B102, FixtureTicker!$A$3:$A$22,0), PlayerForm!$X$5),
 TeamForm!$B$4:$B$23, TeamForm!$AB$4:$AB$23),
INDEX(FixtureTicker!$B$24:$AM$43, MATCH($B102, FixtureTicker!$A$24:$A$43,0), PlayerForm!$X$5)="BLANK",
0),0)</f>
        <v>0</v>
      </c>
      <c r="G102" s="163" cm="1">
        <f t="array" ref="G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
),0)</f>
        <v>4.206710660842087</v>
      </c>
      <c r="H102" s="163" cm="1">
        <f t="array" ref="H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),
_xlfn.IFS(
INDEX(FixtureTicker!$B$24:$AM$43, MATCH($B102, FixtureTicker!$A$24:$A$43), PlayerForm!$X$5+2)="H",
_xlfn.XLOOKUP($E102, PlayerForm!$D$3:$D$394, PlayerForm!$Q$3:$Q$394)*
_xlfn.XLOOKUP(
INDEX(FixtureTicker!$B$3:$AM$22, MATCH($B102, FixtureTicker!$A$3:$A$22), PlayerForm!$X$5+2),
 TeamForm!$B$4:$B$23, TeamForm!$AD$4:$AD$23),
INDEX(FixtureTicker!$B$24:$AM$43, MATCH($B102, FixtureTicker!$A$24:$A$43), PlayerForm!$X$5+2)="A",
_xlfn.XLOOKUP($E102, PlayerForm!$D$3:$D$394, PlayerForm!$R$3:$R$394)*
_xlfn.XLOOKUP(
INDEX(FixtureTicker!$B$3:$AM$22, MATCH($B102, FixtureTicker!$A$3:$A$22), PlayerForm!$X$5+2),
 TeamForm!$B$4:$B$23, TeamForm!$AB$4:$AB$23),
INDEX(FixtureTicker!$B$24:$AM$43, MATCH($B102, FixtureTicker!$A$24:$A$43), PlayerForm!$X$5+2)="BLANK",
0
),
_xlfn.IFS(
INDEX(FixtureTicker!$B$24:$AM$43, MATCH($B102, FixtureTicker!$A$24:$A$43), PlayerForm!$X$5+3)="H",
_xlfn.XLOOKUP($E102, PlayerForm!$D$3:$D$394, PlayerForm!$Q$3:$Q$394)*
_xlfn.XLOOKUP(
INDEX(FixtureTicker!$B$3:$AM$22, MATCH($B102, FixtureTicker!$A$3:$A$22), PlayerForm!$X$5+3),
 TeamForm!$B$4:$B$23, TeamForm!$AD$4:$AD$23),
INDEX(FixtureTicker!$B$24:$AM$43, MATCH($B102, FixtureTicker!$A$24:$A$43), PlayerForm!$X$5+3)="A",
_xlfn.XLOOKUP($E102, PlayerForm!$D$3:$D$394, PlayerForm!$R$3:$R$394)*
_xlfn.XLOOKUP(
INDEX(FixtureTicker!$B$3:$AM$22, MATCH($B102, FixtureTicker!$A$3:$A$22), PlayerForm!$X$5+3),
 TeamForm!$B$4:$B$23, TeamForm!$AB$4:$AB$23),
INDEX(FixtureTicker!$B$24:$AM$43, MATCH($B102, FixtureTicker!$A$24:$A$43), PlayerForm!$X$5+3)="BLANK",
0
)
),0)</f>
        <v>17.893580209913384</v>
      </c>
      <c r="I102" s="163" cm="1">
        <f t="array" ref="I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),
_xlfn.IFS(
INDEX(FixtureTicker!$B$24:$AM$43, MATCH($B102, FixtureTicker!$A$24:$A$43), PlayerForm!$X$5+2)="H",
_xlfn.XLOOKUP($E102, PlayerForm!$D$3:$D$394, PlayerForm!$Q$3:$Q$394)*
_xlfn.XLOOKUP(
INDEX(FixtureTicker!$B$3:$AM$22, MATCH($B102, FixtureTicker!$A$3:$A$22), PlayerForm!$X$5+2),
 TeamForm!$B$4:$B$23, TeamForm!$AD$4:$AD$23),
INDEX(FixtureTicker!$B$24:$AM$43, MATCH($B102, FixtureTicker!$A$24:$A$43), PlayerForm!$X$5+2)="A",
_xlfn.XLOOKUP($E102, PlayerForm!$D$3:$D$394, PlayerForm!$R$3:$R$394)*
_xlfn.XLOOKUP(
INDEX(FixtureTicker!$B$3:$AM$22, MATCH($B102, FixtureTicker!$A$3:$A$22), PlayerForm!$X$5+2),
 TeamForm!$B$4:$B$23, TeamForm!$AB$4:$AB$23),
INDEX(FixtureTicker!$B$24:$AM$43, MATCH($B102, FixtureTicker!$A$24:$A$43), PlayerForm!$X$5+2)="BLANK",
0
),
_xlfn.IFS(
INDEX(FixtureTicker!$B$24:$AM$43, MATCH($B102, FixtureTicker!$A$24:$A$43), PlayerForm!$X$5+3)="H",
_xlfn.XLOOKUP($E102, PlayerForm!$D$3:$D$394, PlayerForm!$Q$3:$Q$394)*
_xlfn.XLOOKUP(
INDEX(FixtureTicker!$B$3:$AM$22, MATCH($B102, FixtureTicker!$A$3:$A$22), PlayerForm!$X$5+3),
 TeamForm!$B$4:$B$23, TeamForm!$AD$4:$AD$23),
INDEX(FixtureTicker!$B$24:$AM$43, MATCH($B102, FixtureTicker!$A$24:$A$43), PlayerForm!$X$5+3)="A",
_xlfn.XLOOKUP($E102, PlayerForm!$D$3:$D$394, PlayerForm!$R$3:$R$394)*
_xlfn.XLOOKUP(
INDEX(FixtureTicker!$B$3:$AM$22, MATCH($B102, FixtureTicker!$A$3:$A$22), PlayerForm!$X$5+3),
 TeamForm!$B$4:$B$23, TeamForm!$AB$4:$AB$23),
INDEX(FixtureTicker!$B$24:$AM$43, MATCH($B102, FixtureTicker!$A$24:$A$43), PlayerForm!$X$5+3)="BLANK",
0
),
_xlfn.IFS(
INDEX(FixtureTicker!$B$24:$AM$43, MATCH($B102, FixtureTicker!$A$24:$A$43), PlayerForm!$X$5+4)="H",
_xlfn.XLOOKUP($E102, PlayerForm!$D$3:$D$394, PlayerForm!$Q$3:$Q$394)*
_xlfn.XLOOKUP(
INDEX(FixtureTicker!$B$3:$AM$22, MATCH($B102, FixtureTicker!$A$3:$A$22), PlayerForm!$X$5+4),
 TeamForm!$B$4:$B$23, TeamForm!$AD$4:$AD$23),
INDEX(FixtureTicker!$B$24:$AM$43, MATCH($B102, FixtureTicker!$A$24:$A$43), PlayerForm!$X$5+4)="A",
_xlfn.XLOOKUP($E102, PlayerForm!$D$3:$D$394, PlayerForm!$R$3:$R$394)*
_xlfn.XLOOKUP(
INDEX(FixtureTicker!$B$3:$AM$22, MATCH($B102, FixtureTicker!$A$3:$A$22), PlayerForm!$X$5+4),
 TeamForm!$B$4:$B$23, TeamForm!$AB$4:$AB$23),
INDEX(FixtureTicker!$B$24:$AM$43, MATCH($B102, FixtureTicker!$A$24:$A$43), PlayerForm!$X$5+4)="BLANK",
0
),
_xlfn.IFS(
INDEX(FixtureTicker!$B$24:$AM$43, MATCH($B102, FixtureTicker!$A$24:$A$43), PlayerForm!$X$5+5)="H",
_xlfn.XLOOKUP($E102, PlayerForm!$D$3:$D$394, PlayerForm!$Q$3:$Q$394)*
_xlfn.XLOOKUP(
INDEX(FixtureTicker!$B$3:$AM$22, MATCH($B102, FixtureTicker!$A$3:$A$22), PlayerForm!$X$5+5),
 TeamForm!$B$4:$B$23, TeamForm!$AD$4:$AD$23),
INDEX(FixtureTicker!$B$24:$AM$43, MATCH($B102, FixtureTicker!$A$24:$A$43), PlayerForm!$X$5+5)="A",
_xlfn.XLOOKUP($E102, PlayerForm!$D$3:$D$394, PlayerForm!$R$3:$R$394)*
_xlfn.XLOOKUP(
INDEX(FixtureTicker!$B$3:$AM$22, MATCH($B102, FixtureTicker!$A$3:$A$22), PlayerForm!$X$5+5),
 TeamForm!$B$4:$B$23, TeamForm!$AB$4:$AB$23),
INDEX(FixtureTicker!$B$24:$AM$43, MATCH($B102, FixtureTicker!$A$24:$A$43), PlayerForm!$X$5+5)="BLANK",
0
)
),0)</f>
        <v>34.402389336310748</v>
      </c>
      <c r="J102" s="163" cm="1">
        <f t="array" ref="J102">IFERROR(0.01*SUM(
_xlfn.IFS(
INDEX(FixtureTicker!$B$24:$AM$43, MATCH($B102, FixtureTicker!$A$24:$A$43), PlayerForm!$X$5)="H",
_xlfn.XLOOKUP($E102, PlayerForm!$D$3:$D$394, PlayerForm!$Q$3:$Q$394)*
_xlfn.XLOOKUP(
INDEX(FixtureTicker!$B$3:$AM$22, MATCH($B102, FixtureTicker!$A$3:$A$22), PlayerForm!$X$5),
 TeamForm!$B$4:$B$23, TeamForm!$AD$4:$AD$23),
INDEX(FixtureTicker!$B$24:$AM$43, MATCH($B102, FixtureTicker!$A$24:$A$43), PlayerForm!$X$5)="A",
_xlfn.XLOOKUP($E102, PlayerForm!$D$3:$D$394, PlayerForm!$R$3:$R$394)*
_xlfn.XLOOKUP(
INDEX(FixtureTicker!$B$3:$AM$22, MATCH($B102, FixtureTicker!$A$3:$A$22), PlayerForm!$X$5),
 TeamForm!$B$4:$B$23, TeamForm!$AB$4:$AB$23),
INDEX(FixtureTicker!$B$24:$AM$43, MATCH($B102, FixtureTicker!$A$24:$A$43), PlayerForm!$X$5)="BLANK",
0
),
_xlfn.IFS(
INDEX(FixtureTicker!$B$24:$AM$43, MATCH($B102, FixtureTicker!$A$24:$A$43), PlayerForm!$X$5+1)="H",
_xlfn.XLOOKUP($E102, PlayerForm!$D$3:$D$394, PlayerForm!$Q$3:$Q$394)*
_xlfn.XLOOKUP(
INDEX(FixtureTicker!$B$3:$AM$22, MATCH($B102, FixtureTicker!$A$3:$A$22), PlayerForm!$X$5+1),
 TeamForm!$B$4:$B$23, TeamForm!$AD$4:$AD$23),
INDEX(FixtureTicker!$B$24:$AM$43, MATCH($B102, FixtureTicker!$A$24:$A$43), PlayerForm!$X$5+1)="A",
_xlfn.XLOOKUP($E102, PlayerForm!$D$3:$D$394, PlayerForm!$R$3:$R$394)*
_xlfn.XLOOKUP(
INDEX(FixtureTicker!$B$3:$AM$22, MATCH($B102, FixtureTicker!$A$3:$A$22), PlayerForm!$X$5+1),
 TeamForm!$B$4:$B$23, TeamForm!$AB$4:$AB$23),
INDEX(FixtureTicker!$B$24:$AM$43, MATCH($B102, FixtureTicker!$A$24:$A$43), PlayerForm!$X$5+1)="BLANK",
0
),
_xlfn.IFS(
INDEX(FixtureTicker!$B$24:$AM$43, MATCH($B102, FixtureTicker!$A$24:$A$43), PlayerForm!$X$5+2)="H",
_xlfn.XLOOKUP($E102, PlayerForm!$D$3:$D$394, PlayerForm!$Q$3:$Q$394)*
_xlfn.XLOOKUP(
INDEX(FixtureTicker!$B$3:$AM$22, MATCH($B102, FixtureTicker!$A$3:$A$22), PlayerForm!$X$5+2),
 TeamForm!$B$4:$B$23, TeamForm!$AD$4:$AD$23),
INDEX(FixtureTicker!$B$24:$AM$43, MATCH($B102, FixtureTicker!$A$24:$A$43), PlayerForm!$X$5+2)="A",
_xlfn.XLOOKUP($E102, PlayerForm!$D$3:$D$394, PlayerForm!$R$3:$R$394)*
_xlfn.XLOOKUP(
INDEX(FixtureTicker!$B$3:$AM$22, MATCH($B102, FixtureTicker!$A$3:$A$22), PlayerForm!$X$5+2),
 TeamForm!$B$4:$B$23, TeamForm!$AB$4:$AB$23),
INDEX(FixtureTicker!$B$24:$AM$43, MATCH($B102, FixtureTicker!$A$24:$A$43), PlayerForm!$X$5+2)="BLANK",
0
),
_xlfn.IFS(
INDEX(FixtureTicker!$B$24:$AM$43, MATCH($B102, FixtureTicker!$A$24:$A$43), PlayerForm!$X$5+3)="H",
_xlfn.XLOOKUP($E102, PlayerForm!$D$3:$D$394, PlayerForm!$Q$3:$Q$394)*
_xlfn.XLOOKUP(
INDEX(FixtureTicker!$B$3:$AM$22, MATCH($B102, FixtureTicker!$A$3:$A$22), PlayerForm!$X$5+3),
 TeamForm!$B$4:$B$23, TeamForm!$AD$4:$AD$23),
INDEX(FixtureTicker!$B$24:$AM$43, MATCH($B102, FixtureTicker!$A$24:$A$43), PlayerForm!$X$5+3)="A",
_xlfn.XLOOKUP($E102, PlayerForm!$D$3:$D$394, PlayerForm!$R$3:$R$394)*
_xlfn.XLOOKUP(
INDEX(FixtureTicker!$B$3:$AM$22, MATCH($B102, FixtureTicker!$A$3:$A$22), PlayerForm!$X$5+3),
 TeamForm!$B$4:$B$23, TeamForm!$AB$4:$AB$23),
INDEX(FixtureTicker!$B$24:$AM$43, MATCH($B102, FixtureTicker!$A$24:$A$43), PlayerForm!$X$5+3)="BLANK",
0
),
_xlfn.IFS(
INDEX(FixtureTicker!$B$24:$AM$43, MATCH($B102, FixtureTicker!$A$24:$A$43), PlayerForm!$X$5+4)="H",
_xlfn.XLOOKUP($E102, PlayerForm!$D$3:$D$394, PlayerForm!$Q$3:$Q$394)*
_xlfn.XLOOKUP(
INDEX(FixtureTicker!$B$3:$AM$22, MATCH($B102, FixtureTicker!$A$3:$A$22), PlayerForm!$X$5+4),
 TeamForm!$B$4:$B$23, TeamForm!$AD$4:$AD$23),
INDEX(FixtureTicker!$B$24:$AM$43, MATCH($B102, FixtureTicker!$A$24:$A$43), PlayerForm!$X$5+4)="A",
_xlfn.XLOOKUP($E102, PlayerForm!$D$3:$D$394, PlayerForm!$R$3:$R$394)*
_xlfn.XLOOKUP(
INDEX(FixtureTicker!$B$3:$AM$22, MATCH($B102, FixtureTicker!$A$3:$A$22), PlayerForm!$X$5+4),
 TeamForm!$B$4:$B$23, TeamForm!$AB$4:$AB$23),
INDEX(FixtureTicker!$B$24:$AM$43, MATCH($B102, FixtureTicker!$A$24:$A$43), PlayerForm!$X$5+4)="BLANK",
0
),
_xlfn.IFS(
INDEX(FixtureTicker!$B$24:$AM$43, MATCH($B102, FixtureTicker!$A$24:$A$43), PlayerForm!$X$5+5)="H",
_xlfn.XLOOKUP($E102, PlayerForm!$D$3:$D$394, PlayerForm!$Q$3:$Q$394)*
_xlfn.XLOOKUP(
INDEX(FixtureTicker!$B$3:$AM$22, MATCH($B102, FixtureTicker!$A$3:$A$22), PlayerForm!$X$5+5),
 TeamForm!$B$4:$B$23, TeamForm!$AD$4:$AD$23),
INDEX(FixtureTicker!$B$24:$AM$43, MATCH($B102, FixtureTicker!$A$24:$A$43), PlayerForm!$X$5+5)="A",
_xlfn.XLOOKUP($E102, PlayerForm!$D$3:$D$394, PlayerForm!$R$3:$R$394)*
_xlfn.XLOOKUP(
INDEX(FixtureTicker!$B$3:$AM$22, MATCH($B102, FixtureTicker!$A$3:$A$22), PlayerForm!$X$5+5),
 TeamForm!$B$4:$B$23, TeamForm!$AB$4:$AB$23),
INDEX(FixtureTicker!$B$24:$AM$43, MATCH($B102, FixtureTicker!$A$24:$A$43), PlayerForm!$X$5+5)="BLANK",
0
),
_xlfn.IFS(
INDEX(FixtureTicker!$B$24:$AM$43, MATCH($B102, FixtureTicker!$A$24:$A$43), PlayerForm!$X$5+6)="H",
_xlfn.XLOOKUP($E102, PlayerForm!$D$3:$D$394, PlayerForm!$Q$3:$Q$394)*
_xlfn.XLOOKUP(
INDEX(FixtureTicker!$B$3:$AM$22, MATCH($B102, FixtureTicker!$A$3:$A$22), PlayerForm!$X$5+6),
 TeamForm!$B$4:$B$23, TeamForm!$AD$4:$AD$23),
INDEX(FixtureTicker!$B$24:$AM$43, MATCH($B102, FixtureTicker!$A$24:$A$43), PlayerForm!$X$5+6)="A",
_xlfn.XLOOKUP($E102, PlayerForm!$D$3:$D$394, PlayerForm!$R$3:$R$394)*
_xlfn.XLOOKUP(
INDEX(FixtureTicker!$B$3:$AM$22, MATCH($B102, FixtureTicker!$A$3:$A$22), PlayerForm!$X$5+6),
 TeamForm!$B$4:$B$23, TeamForm!$AB$4:$AB$23),
INDEX(FixtureTicker!$B$24:$AM$43, MATCH($B102, FixtureTicker!$A$24:$A$43), PlayerForm!$X$5+6)="BLANK",
0
),
_xlfn.IFS(
INDEX(FixtureTicker!$B$24:$AM$43, MATCH($B102, FixtureTicker!$A$24:$A$43), PlayerForm!$X$5+7)="H",
_xlfn.XLOOKUP($E102, PlayerForm!$D$3:$D$394, PlayerForm!$Q$3:$Q$394)*
_xlfn.XLOOKUP(
INDEX(FixtureTicker!$B$3:$AM$22, MATCH($B102, FixtureTicker!$A$3:$A$22), PlayerForm!$X$5+7),
 TeamForm!$B$4:$B$23, TeamForm!$AD$4:$AD$23),
INDEX(FixtureTicker!$B$24:$AM$43, MATCH($B102, FixtureTicker!$A$24:$A$43), PlayerForm!$X$5+7)="A",
_xlfn.XLOOKUP($E102, PlayerForm!$D$3:$D$394, PlayerForm!$R$3:$R$394)*
_xlfn.XLOOKUP(
INDEX(FixtureTicker!$B$3:$AM$22, MATCH($B102, FixtureTicker!$A$3:$A$22), PlayerForm!$X$5+7),
 TeamForm!$B$4:$B$23, TeamForm!$AB$4:$AB$23),
INDEX(FixtureTicker!$B$24:$AM$43, MATCH($B102, FixtureTicker!$A$24:$A$43), PlayerForm!$X$5+7)="BLANK",
0
)
),0)</f>
        <v>51.958361646674788</v>
      </c>
    </row>
    <row r="103" spans="1:10">
      <c r="A103" s="55">
        <v>27</v>
      </c>
      <c r="B103" s="55" t="str">
        <f>_xlfn.XLOOKUP($A103, PlayerData!$B$3:$B$394, PlayerData!C$3:C$394)</f>
        <v>CHE</v>
      </c>
      <c r="C103" s="55" t="str">
        <f>_xlfn.XLOOKUP($A103, PlayerData!$B$3:$B$394, PlayerData!D$3:D$394)</f>
        <v>F</v>
      </c>
      <c r="D103" s="55">
        <f>_xlfn.XLOOKUP($A103, PlayerData!$B:$B, PlayerData!F:F,,,-1)</f>
        <v>6</v>
      </c>
      <c r="E103" s="31" t="str">
        <f>_xlfn.XLOOKUP($A103, PlayerData!$B$3:$B$394, PlayerData!E$3:E$394)</f>
        <v>Batshuayi</v>
      </c>
      <c r="F103" s="164" cm="1">
        <f t="array" ref="F103">IFERROR(0.01*_xlfn.IFS(
INDEX(FixtureTicker!$B$24:$AM$43, MATCH($B103, FixtureTicker!$A$24:$A$43, 0), PlayerForm!$X$5)="H",
_xlfn.XLOOKUP($E103, PlayerForm!$D$3:$D$394, PlayerForm!$Q$3:$Q$394)*
_xlfn.XLOOKUP(
INDEX(FixtureTicker!$B$3:$AM$22, MATCH($B103, FixtureTicker!$A$3:$A$22,0), PlayerForm!$X$5),
 TeamForm!$B$4:$B$23, TeamForm!$AD$4:$AD$23),
INDEX(FixtureTicker!$B$24:$AM$43, MATCH($B103, FixtureTicker!$A$24:$A$43,0), PlayerForm!$X$5)="A",
_xlfn.XLOOKUP($E103, PlayerForm!$D$3:$D$394, PlayerForm!$R$3:$R$394)*
_xlfn.XLOOKUP(
INDEX(FixtureTicker!$B$3:$AM$22, MATCH($B103, FixtureTicker!$A$3:$A$22,0), PlayerForm!$X$5),
 TeamForm!$B$4:$B$23, TeamForm!$AB$4:$AB$23),
INDEX(FixtureTicker!$B$24:$AM$43, MATCH($B103, FixtureTicker!$A$24:$A$43,0), PlayerForm!$X$5)="BLANK",
0),0)</f>
        <v>0</v>
      </c>
      <c r="G103" s="163" cm="1">
        <f t="array" ref="G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
),0)</f>
        <v>9.3174935942231549</v>
      </c>
      <c r="H103" s="163" cm="1">
        <f t="array" ref="H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),
_xlfn.IFS(
INDEX(FixtureTicker!$B$24:$AM$43, MATCH($B103, FixtureTicker!$A$24:$A$43), PlayerForm!$X$5+2)="H",
_xlfn.XLOOKUP($E103, PlayerForm!$D$3:$D$394, PlayerForm!$Q$3:$Q$394)*
_xlfn.XLOOKUP(
INDEX(FixtureTicker!$B$3:$AM$22, MATCH($B103, FixtureTicker!$A$3:$A$22), PlayerForm!$X$5+2),
 TeamForm!$B$4:$B$23, TeamForm!$AD$4:$AD$23),
INDEX(FixtureTicker!$B$24:$AM$43, MATCH($B103, FixtureTicker!$A$24:$A$43), PlayerForm!$X$5+2)="A",
_xlfn.XLOOKUP($E103, PlayerForm!$D$3:$D$394, PlayerForm!$R$3:$R$394)*
_xlfn.XLOOKUP(
INDEX(FixtureTicker!$B$3:$AM$22, MATCH($B103, FixtureTicker!$A$3:$A$22), PlayerForm!$X$5+2),
 TeamForm!$B$4:$B$23, TeamForm!$AB$4:$AB$23),
INDEX(FixtureTicker!$B$24:$AM$43, MATCH($B103, FixtureTicker!$A$24:$A$43), PlayerForm!$X$5+2)="BLANK",
0
),
_xlfn.IFS(
INDEX(FixtureTicker!$B$24:$AM$43, MATCH($B103, FixtureTicker!$A$24:$A$43), PlayerForm!$X$5+3)="H",
_xlfn.XLOOKUP($E103, PlayerForm!$D$3:$D$394, PlayerForm!$Q$3:$Q$394)*
_xlfn.XLOOKUP(
INDEX(FixtureTicker!$B$3:$AM$22, MATCH($B103, FixtureTicker!$A$3:$A$22), PlayerForm!$X$5+3),
 TeamForm!$B$4:$B$23, TeamForm!$AD$4:$AD$23),
INDEX(FixtureTicker!$B$24:$AM$43, MATCH($B103, FixtureTicker!$A$24:$A$43), PlayerForm!$X$5+3)="A",
_xlfn.XLOOKUP($E103, PlayerForm!$D$3:$D$394, PlayerForm!$R$3:$R$394)*
_xlfn.XLOOKUP(
INDEX(FixtureTicker!$B$3:$AM$22, MATCH($B103, FixtureTicker!$A$3:$A$22), PlayerForm!$X$5+3),
 TeamForm!$B$4:$B$23, TeamForm!$AB$4:$AB$23),
INDEX(FixtureTicker!$B$24:$AM$43, MATCH($B103, FixtureTicker!$A$24:$A$43), PlayerForm!$X$5+3)="BLANK",
0
)
),0)</f>
        <v>25.364288117607476</v>
      </c>
      <c r="I103" s="163" cm="1">
        <f t="array" ref="I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),
_xlfn.IFS(
INDEX(FixtureTicker!$B$24:$AM$43, MATCH($B103, FixtureTicker!$A$24:$A$43), PlayerForm!$X$5+2)="H",
_xlfn.XLOOKUP($E103, PlayerForm!$D$3:$D$394, PlayerForm!$Q$3:$Q$394)*
_xlfn.XLOOKUP(
INDEX(FixtureTicker!$B$3:$AM$22, MATCH($B103, FixtureTicker!$A$3:$A$22), PlayerForm!$X$5+2),
 TeamForm!$B$4:$B$23, TeamForm!$AD$4:$AD$23),
INDEX(FixtureTicker!$B$24:$AM$43, MATCH($B103, FixtureTicker!$A$24:$A$43), PlayerForm!$X$5+2)="A",
_xlfn.XLOOKUP($E103, PlayerForm!$D$3:$D$394, PlayerForm!$R$3:$R$394)*
_xlfn.XLOOKUP(
INDEX(FixtureTicker!$B$3:$AM$22, MATCH($B103, FixtureTicker!$A$3:$A$22), PlayerForm!$X$5+2),
 TeamForm!$B$4:$B$23, TeamForm!$AB$4:$AB$23),
INDEX(FixtureTicker!$B$24:$AM$43, MATCH($B103, FixtureTicker!$A$24:$A$43), PlayerForm!$X$5+2)="BLANK",
0
),
_xlfn.IFS(
INDEX(FixtureTicker!$B$24:$AM$43, MATCH($B103, FixtureTicker!$A$24:$A$43), PlayerForm!$X$5+3)="H",
_xlfn.XLOOKUP($E103, PlayerForm!$D$3:$D$394, PlayerForm!$Q$3:$Q$394)*
_xlfn.XLOOKUP(
INDEX(FixtureTicker!$B$3:$AM$22, MATCH($B103, FixtureTicker!$A$3:$A$22), PlayerForm!$X$5+3),
 TeamForm!$B$4:$B$23, TeamForm!$AD$4:$AD$23),
INDEX(FixtureTicker!$B$24:$AM$43, MATCH($B103, FixtureTicker!$A$24:$A$43), PlayerForm!$X$5+3)="A",
_xlfn.XLOOKUP($E103, PlayerForm!$D$3:$D$394, PlayerForm!$R$3:$R$394)*
_xlfn.XLOOKUP(
INDEX(FixtureTicker!$B$3:$AM$22, MATCH($B103, FixtureTicker!$A$3:$A$22), PlayerForm!$X$5+3),
 TeamForm!$B$4:$B$23, TeamForm!$AB$4:$AB$23),
INDEX(FixtureTicker!$B$24:$AM$43, MATCH($B103, FixtureTicker!$A$24:$A$43), PlayerForm!$X$5+3)="BLANK",
0
),
_xlfn.IFS(
INDEX(FixtureTicker!$B$24:$AM$43, MATCH($B103, FixtureTicker!$A$24:$A$43), PlayerForm!$X$5+4)="H",
_xlfn.XLOOKUP($E103, PlayerForm!$D$3:$D$394, PlayerForm!$Q$3:$Q$394)*
_xlfn.XLOOKUP(
INDEX(FixtureTicker!$B$3:$AM$22, MATCH($B103, FixtureTicker!$A$3:$A$22), PlayerForm!$X$5+4),
 TeamForm!$B$4:$B$23, TeamForm!$AD$4:$AD$23),
INDEX(FixtureTicker!$B$24:$AM$43, MATCH($B103, FixtureTicker!$A$24:$A$43), PlayerForm!$X$5+4)="A",
_xlfn.XLOOKUP($E103, PlayerForm!$D$3:$D$394, PlayerForm!$R$3:$R$394)*
_xlfn.XLOOKUP(
INDEX(FixtureTicker!$B$3:$AM$22, MATCH($B103, FixtureTicker!$A$3:$A$22), PlayerForm!$X$5+4),
 TeamForm!$B$4:$B$23, TeamForm!$AB$4:$AB$23),
INDEX(FixtureTicker!$B$24:$AM$43, MATCH($B103, FixtureTicker!$A$24:$A$43), PlayerForm!$X$5+4)="BLANK",
0
),
_xlfn.IFS(
INDEX(FixtureTicker!$B$24:$AM$43, MATCH($B103, FixtureTicker!$A$24:$A$43), PlayerForm!$X$5+5)="H",
_xlfn.XLOOKUP($E103, PlayerForm!$D$3:$D$394, PlayerForm!$Q$3:$Q$394)*
_xlfn.XLOOKUP(
INDEX(FixtureTicker!$B$3:$AM$22, MATCH($B103, FixtureTicker!$A$3:$A$22), PlayerForm!$X$5+5),
 TeamForm!$B$4:$B$23, TeamForm!$AD$4:$AD$23),
INDEX(FixtureTicker!$B$24:$AM$43, MATCH($B103, FixtureTicker!$A$24:$A$43), PlayerForm!$X$5+5)="A",
_xlfn.XLOOKUP($E103, PlayerForm!$D$3:$D$394, PlayerForm!$R$3:$R$394)*
_xlfn.XLOOKUP(
INDEX(FixtureTicker!$B$3:$AM$22, MATCH($B103, FixtureTicker!$A$3:$A$22), PlayerForm!$X$5+5),
 TeamForm!$B$4:$B$23, TeamForm!$AB$4:$AB$23),
INDEX(FixtureTicker!$B$24:$AM$43, MATCH($B103, FixtureTicker!$A$24:$A$43), PlayerForm!$X$5+5)="BLANK",
0
)
),0)</f>
        <v>33.322188258796025</v>
      </c>
      <c r="J103" s="163" cm="1">
        <f t="array" ref="J103">IFERROR(0.01*SUM(
_xlfn.IFS(
INDEX(FixtureTicker!$B$24:$AM$43, MATCH($B103, FixtureTicker!$A$24:$A$43), PlayerForm!$X$5)="H",
_xlfn.XLOOKUP($E103, PlayerForm!$D$3:$D$394, PlayerForm!$Q$3:$Q$394)*
_xlfn.XLOOKUP(
INDEX(FixtureTicker!$B$3:$AM$22, MATCH($B103, FixtureTicker!$A$3:$A$22), PlayerForm!$X$5),
 TeamForm!$B$4:$B$23, TeamForm!$AD$4:$AD$23),
INDEX(FixtureTicker!$B$24:$AM$43, MATCH($B103, FixtureTicker!$A$24:$A$43), PlayerForm!$X$5)="A",
_xlfn.XLOOKUP($E103, PlayerForm!$D$3:$D$394, PlayerForm!$R$3:$R$394)*
_xlfn.XLOOKUP(
INDEX(FixtureTicker!$B$3:$AM$22, MATCH($B103, FixtureTicker!$A$3:$A$22), PlayerForm!$X$5),
 TeamForm!$B$4:$B$23, TeamForm!$AB$4:$AB$23),
INDEX(FixtureTicker!$B$24:$AM$43, MATCH($B103, FixtureTicker!$A$24:$A$43), PlayerForm!$X$5)="BLANK",
0
),
_xlfn.IFS(
INDEX(FixtureTicker!$B$24:$AM$43, MATCH($B103, FixtureTicker!$A$24:$A$43), PlayerForm!$X$5+1)="H",
_xlfn.XLOOKUP($E103, PlayerForm!$D$3:$D$394, PlayerForm!$Q$3:$Q$394)*
_xlfn.XLOOKUP(
INDEX(FixtureTicker!$B$3:$AM$22, MATCH($B103, FixtureTicker!$A$3:$A$22), PlayerForm!$X$5+1),
 TeamForm!$B$4:$B$23, TeamForm!$AD$4:$AD$23),
INDEX(FixtureTicker!$B$24:$AM$43, MATCH($B103, FixtureTicker!$A$24:$A$43), PlayerForm!$X$5+1)="A",
_xlfn.XLOOKUP($E103, PlayerForm!$D$3:$D$394, PlayerForm!$R$3:$R$394)*
_xlfn.XLOOKUP(
INDEX(FixtureTicker!$B$3:$AM$22, MATCH($B103, FixtureTicker!$A$3:$A$22), PlayerForm!$X$5+1),
 TeamForm!$B$4:$B$23, TeamForm!$AB$4:$AB$23),
INDEX(FixtureTicker!$B$24:$AM$43, MATCH($B103, FixtureTicker!$A$24:$A$43), PlayerForm!$X$5+1)="BLANK",
0
),
_xlfn.IFS(
INDEX(FixtureTicker!$B$24:$AM$43, MATCH($B103, FixtureTicker!$A$24:$A$43), PlayerForm!$X$5+2)="H",
_xlfn.XLOOKUP($E103, PlayerForm!$D$3:$D$394, PlayerForm!$Q$3:$Q$394)*
_xlfn.XLOOKUP(
INDEX(FixtureTicker!$B$3:$AM$22, MATCH($B103, FixtureTicker!$A$3:$A$22), PlayerForm!$X$5+2),
 TeamForm!$B$4:$B$23, TeamForm!$AD$4:$AD$23),
INDEX(FixtureTicker!$B$24:$AM$43, MATCH($B103, FixtureTicker!$A$24:$A$43), PlayerForm!$X$5+2)="A",
_xlfn.XLOOKUP($E103, PlayerForm!$D$3:$D$394, PlayerForm!$R$3:$R$394)*
_xlfn.XLOOKUP(
INDEX(FixtureTicker!$B$3:$AM$22, MATCH($B103, FixtureTicker!$A$3:$A$22), PlayerForm!$X$5+2),
 TeamForm!$B$4:$B$23, TeamForm!$AB$4:$AB$23),
INDEX(FixtureTicker!$B$24:$AM$43, MATCH($B103, FixtureTicker!$A$24:$A$43), PlayerForm!$X$5+2)="BLANK",
0
),
_xlfn.IFS(
INDEX(FixtureTicker!$B$24:$AM$43, MATCH($B103, FixtureTicker!$A$24:$A$43), PlayerForm!$X$5+3)="H",
_xlfn.XLOOKUP($E103, PlayerForm!$D$3:$D$394, PlayerForm!$Q$3:$Q$394)*
_xlfn.XLOOKUP(
INDEX(FixtureTicker!$B$3:$AM$22, MATCH($B103, FixtureTicker!$A$3:$A$22), PlayerForm!$X$5+3),
 TeamForm!$B$4:$B$23, TeamForm!$AD$4:$AD$23),
INDEX(FixtureTicker!$B$24:$AM$43, MATCH($B103, FixtureTicker!$A$24:$A$43), PlayerForm!$X$5+3)="A",
_xlfn.XLOOKUP($E103, PlayerForm!$D$3:$D$394, PlayerForm!$R$3:$R$394)*
_xlfn.XLOOKUP(
INDEX(FixtureTicker!$B$3:$AM$22, MATCH($B103, FixtureTicker!$A$3:$A$22), PlayerForm!$X$5+3),
 TeamForm!$B$4:$B$23, TeamForm!$AB$4:$AB$23),
INDEX(FixtureTicker!$B$24:$AM$43, MATCH($B103, FixtureTicker!$A$24:$A$43), PlayerForm!$X$5+3)="BLANK",
0
),
_xlfn.IFS(
INDEX(FixtureTicker!$B$24:$AM$43, MATCH($B103, FixtureTicker!$A$24:$A$43), PlayerForm!$X$5+4)="H",
_xlfn.XLOOKUP($E103, PlayerForm!$D$3:$D$394, PlayerForm!$Q$3:$Q$394)*
_xlfn.XLOOKUP(
INDEX(FixtureTicker!$B$3:$AM$22, MATCH($B103, FixtureTicker!$A$3:$A$22), PlayerForm!$X$5+4),
 TeamForm!$B$4:$B$23, TeamForm!$AD$4:$AD$23),
INDEX(FixtureTicker!$B$24:$AM$43, MATCH($B103, FixtureTicker!$A$24:$A$43), PlayerForm!$X$5+4)="A",
_xlfn.XLOOKUP($E103, PlayerForm!$D$3:$D$394, PlayerForm!$R$3:$R$394)*
_xlfn.XLOOKUP(
INDEX(FixtureTicker!$B$3:$AM$22, MATCH($B103, FixtureTicker!$A$3:$A$22), PlayerForm!$X$5+4),
 TeamForm!$B$4:$B$23, TeamForm!$AB$4:$AB$23),
INDEX(FixtureTicker!$B$24:$AM$43, MATCH($B103, FixtureTicker!$A$24:$A$43), PlayerForm!$X$5+4)="BLANK",
0
),
_xlfn.IFS(
INDEX(FixtureTicker!$B$24:$AM$43, MATCH($B103, FixtureTicker!$A$24:$A$43), PlayerForm!$X$5+5)="H",
_xlfn.XLOOKUP($E103, PlayerForm!$D$3:$D$394, PlayerForm!$Q$3:$Q$394)*
_xlfn.XLOOKUP(
INDEX(FixtureTicker!$B$3:$AM$22, MATCH($B103, FixtureTicker!$A$3:$A$22), PlayerForm!$X$5+5),
 TeamForm!$B$4:$B$23, TeamForm!$AD$4:$AD$23),
INDEX(FixtureTicker!$B$24:$AM$43, MATCH($B103, FixtureTicker!$A$24:$A$43), PlayerForm!$X$5+5)="A",
_xlfn.XLOOKUP($E103, PlayerForm!$D$3:$D$394, PlayerForm!$R$3:$R$394)*
_xlfn.XLOOKUP(
INDEX(FixtureTicker!$B$3:$AM$22, MATCH($B103, FixtureTicker!$A$3:$A$22), PlayerForm!$X$5+5),
 TeamForm!$B$4:$B$23, TeamForm!$AB$4:$AB$23),
INDEX(FixtureTicker!$B$24:$AM$43, MATCH($B103, FixtureTicker!$A$24:$A$43), PlayerForm!$X$5+5)="BLANK",
0
),
_xlfn.IFS(
INDEX(FixtureTicker!$B$24:$AM$43, MATCH($B103, FixtureTicker!$A$24:$A$43), PlayerForm!$X$5+6)="H",
_xlfn.XLOOKUP($E103, PlayerForm!$D$3:$D$394, PlayerForm!$Q$3:$Q$394)*
_xlfn.XLOOKUP(
INDEX(FixtureTicker!$B$3:$AM$22, MATCH($B103, FixtureTicker!$A$3:$A$22), PlayerForm!$X$5+6),
 TeamForm!$B$4:$B$23, TeamForm!$AD$4:$AD$23),
INDEX(FixtureTicker!$B$24:$AM$43, MATCH($B103, FixtureTicker!$A$24:$A$43), PlayerForm!$X$5+6)="A",
_xlfn.XLOOKUP($E103, PlayerForm!$D$3:$D$394, PlayerForm!$R$3:$R$394)*
_xlfn.XLOOKUP(
INDEX(FixtureTicker!$B$3:$AM$22, MATCH($B103, FixtureTicker!$A$3:$A$22), PlayerForm!$X$5+6),
 TeamForm!$B$4:$B$23, TeamForm!$AB$4:$AB$23),
INDEX(FixtureTicker!$B$24:$AM$43, MATCH($B103, FixtureTicker!$A$24:$A$43), PlayerForm!$X$5+6)="BLANK",
0
),
_xlfn.IFS(
INDEX(FixtureTicker!$B$24:$AM$43, MATCH($B103, FixtureTicker!$A$24:$A$43), PlayerForm!$X$5+7)="H",
_xlfn.XLOOKUP($E103, PlayerForm!$D$3:$D$394, PlayerForm!$Q$3:$Q$394)*
_xlfn.XLOOKUP(
INDEX(FixtureTicker!$B$3:$AM$22, MATCH($B103, FixtureTicker!$A$3:$A$22), PlayerForm!$X$5+7),
 TeamForm!$B$4:$B$23, TeamForm!$AD$4:$AD$23),
INDEX(FixtureTicker!$B$24:$AM$43, MATCH($B103, FixtureTicker!$A$24:$A$43), PlayerForm!$X$5+7)="A",
_xlfn.XLOOKUP($E103, PlayerForm!$D$3:$D$394, PlayerForm!$R$3:$R$394)*
_xlfn.XLOOKUP(
INDEX(FixtureTicker!$B$3:$AM$22, MATCH($B103, FixtureTicker!$A$3:$A$22), PlayerForm!$X$5+7),
 TeamForm!$B$4:$B$23, TeamForm!$AB$4:$AB$23),
INDEX(FixtureTicker!$B$24:$AM$43, MATCH($B103, FixtureTicker!$A$24:$A$43), PlayerForm!$X$5+7)="BLANK",
0
)
),0)</f>
        <v>48.795882977773772</v>
      </c>
    </row>
    <row r="104" spans="1:10">
      <c r="A104" s="55">
        <v>220</v>
      </c>
      <c r="B104" s="55" t="str">
        <f>_xlfn.XLOOKUP($A104, PlayerData!$B$3:$B$394, PlayerData!C$3:C$394)</f>
        <v>LEI</v>
      </c>
      <c r="C104" s="55" t="str">
        <f>_xlfn.XLOOKUP($A104, PlayerData!$B$3:$B$394, PlayerData!D$3:D$394)</f>
        <v>D</v>
      </c>
      <c r="D104" s="55">
        <f>_xlfn.XLOOKUP($A104, PlayerData!$B:$B, PlayerData!F:F,,,-1)</f>
        <v>6</v>
      </c>
      <c r="E104" s="31" t="str">
        <f>_xlfn.XLOOKUP($A104, PlayerData!$B$3:$B$394, PlayerData!E$3:E$394)</f>
        <v>Pereira Ricardo</v>
      </c>
      <c r="F104" s="164" cm="1">
        <f t="array" ref="F104">IFERROR(0.01*_xlfn.IFS(
INDEX(FixtureTicker!$B$24:$AM$43, MATCH($B104, FixtureTicker!$A$24:$A$43, 0), PlayerForm!$X$5)="H",
_xlfn.XLOOKUP($E104, PlayerForm!$D$3:$D$394, PlayerForm!$Q$3:$Q$394)*
_xlfn.XLOOKUP(
INDEX(FixtureTicker!$B$3:$AM$22, MATCH($B104, FixtureTicker!$A$3:$A$22,0), PlayerForm!$X$5),
 TeamForm!$B$4:$B$23, TeamForm!$AD$4:$AD$23),
INDEX(FixtureTicker!$B$24:$AM$43, MATCH($B104, FixtureTicker!$A$24:$A$43,0), PlayerForm!$X$5)="A",
_xlfn.XLOOKUP($E104, PlayerForm!$D$3:$D$394, PlayerForm!$R$3:$R$394)*
_xlfn.XLOOKUP(
INDEX(FixtureTicker!$B$3:$AM$22, MATCH($B104, FixtureTicker!$A$3:$A$22,0), PlayerForm!$X$5),
 TeamForm!$B$4:$B$23, TeamForm!$AB$4:$AB$23),
INDEX(FixtureTicker!$B$24:$AM$43, MATCH($B104, FixtureTicker!$A$24:$A$43,0), PlayerForm!$X$5)="BLANK",
0),0)</f>
        <v>1.7887023253130232</v>
      </c>
      <c r="G104" s="163" cm="1">
        <f t="array" ref="G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
),0)</f>
        <v>11.558555114033739</v>
      </c>
      <c r="H104" s="163" cm="1">
        <f t="array" ref="H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),
_xlfn.IFS(
INDEX(FixtureTicker!$B$24:$AM$43, MATCH($B104, FixtureTicker!$A$24:$A$43), PlayerForm!$X$5+2)="H",
_xlfn.XLOOKUP($E104, PlayerForm!$D$3:$D$394, PlayerForm!$Q$3:$Q$394)*
_xlfn.XLOOKUP(
INDEX(FixtureTicker!$B$3:$AM$22, MATCH($B104, FixtureTicker!$A$3:$A$22), PlayerForm!$X$5+2),
 TeamForm!$B$4:$B$23, TeamForm!$AD$4:$AD$23),
INDEX(FixtureTicker!$B$24:$AM$43, MATCH($B104, FixtureTicker!$A$24:$A$43), PlayerForm!$X$5+2)="A",
_xlfn.XLOOKUP($E104, PlayerForm!$D$3:$D$394, PlayerForm!$R$3:$R$394)*
_xlfn.XLOOKUP(
INDEX(FixtureTicker!$B$3:$AM$22, MATCH($B104, FixtureTicker!$A$3:$A$22), PlayerForm!$X$5+2),
 TeamForm!$B$4:$B$23, TeamForm!$AB$4:$AB$23),
INDEX(FixtureTicker!$B$24:$AM$43, MATCH($B104, FixtureTicker!$A$24:$A$43), PlayerForm!$X$5+2)="BLANK",
0
),
_xlfn.IFS(
INDEX(FixtureTicker!$B$24:$AM$43, MATCH($B104, FixtureTicker!$A$24:$A$43), PlayerForm!$X$5+3)="H",
_xlfn.XLOOKUP($E104, PlayerForm!$D$3:$D$394, PlayerForm!$Q$3:$Q$394)*
_xlfn.XLOOKUP(
INDEX(FixtureTicker!$B$3:$AM$22, MATCH($B104, FixtureTicker!$A$3:$A$22), PlayerForm!$X$5+3),
 TeamForm!$B$4:$B$23, TeamForm!$AD$4:$AD$23),
INDEX(FixtureTicker!$B$24:$AM$43, MATCH($B104, FixtureTicker!$A$24:$A$43), PlayerForm!$X$5+3)="A",
_xlfn.XLOOKUP($E104, PlayerForm!$D$3:$D$394, PlayerForm!$R$3:$R$394)*
_xlfn.XLOOKUP(
INDEX(FixtureTicker!$B$3:$AM$22, MATCH($B104, FixtureTicker!$A$3:$A$22), PlayerForm!$X$5+3),
 TeamForm!$B$4:$B$23, TeamForm!$AB$4:$AB$23),
INDEX(FixtureTicker!$B$24:$AM$43, MATCH($B104, FixtureTicker!$A$24:$A$43), PlayerForm!$X$5+3)="BLANK",
0
)
),0)</f>
        <v>22.662354240802514</v>
      </c>
      <c r="I104" s="163" cm="1">
        <f t="array" ref="I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),
_xlfn.IFS(
INDEX(FixtureTicker!$B$24:$AM$43, MATCH($B104, FixtureTicker!$A$24:$A$43), PlayerForm!$X$5+2)="H",
_xlfn.XLOOKUP($E104, PlayerForm!$D$3:$D$394, PlayerForm!$Q$3:$Q$394)*
_xlfn.XLOOKUP(
INDEX(FixtureTicker!$B$3:$AM$22, MATCH($B104, FixtureTicker!$A$3:$A$22), PlayerForm!$X$5+2),
 TeamForm!$B$4:$B$23, TeamForm!$AD$4:$AD$23),
INDEX(FixtureTicker!$B$24:$AM$43, MATCH($B104, FixtureTicker!$A$24:$A$43), PlayerForm!$X$5+2)="A",
_xlfn.XLOOKUP($E104, PlayerForm!$D$3:$D$394, PlayerForm!$R$3:$R$394)*
_xlfn.XLOOKUP(
INDEX(FixtureTicker!$B$3:$AM$22, MATCH($B104, FixtureTicker!$A$3:$A$22), PlayerForm!$X$5+2),
 TeamForm!$B$4:$B$23, TeamForm!$AB$4:$AB$23),
INDEX(FixtureTicker!$B$24:$AM$43, MATCH($B104, FixtureTicker!$A$24:$A$43), PlayerForm!$X$5+2)="BLANK",
0
),
_xlfn.IFS(
INDEX(FixtureTicker!$B$24:$AM$43, MATCH($B104, FixtureTicker!$A$24:$A$43), PlayerForm!$X$5+3)="H",
_xlfn.XLOOKUP($E104, PlayerForm!$D$3:$D$394, PlayerForm!$Q$3:$Q$394)*
_xlfn.XLOOKUP(
INDEX(FixtureTicker!$B$3:$AM$22, MATCH($B104, FixtureTicker!$A$3:$A$22), PlayerForm!$X$5+3),
 TeamForm!$B$4:$B$23, TeamForm!$AD$4:$AD$23),
INDEX(FixtureTicker!$B$24:$AM$43, MATCH($B104, FixtureTicker!$A$24:$A$43), PlayerForm!$X$5+3)="A",
_xlfn.XLOOKUP($E104, PlayerForm!$D$3:$D$394, PlayerForm!$R$3:$R$394)*
_xlfn.XLOOKUP(
INDEX(FixtureTicker!$B$3:$AM$22, MATCH($B104, FixtureTicker!$A$3:$A$22), PlayerForm!$X$5+3),
 TeamForm!$B$4:$B$23, TeamForm!$AB$4:$AB$23),
INDEX(FixtureTicker!$B$24:$AM$43, MATCH($B104, FixtureTicker!$A$24:$A$43), PlayerForm!$X$5+3)="BLANK",
0
),
_xlfn.IFS(
INDEX(FixtureTicker!$B$24:$AM$43, MATCH($B104, FixtureTicker!$A$24:$A$43), PlayerForm!$X$5+4)="H",
_xlfn.XLOOKUP($E104, PlayerForm!$D$3:$D$394, PlayerForm!$Q$3:$Q$394)*
_xlfn.XLOOKUP(
INDEX(FixtureTicker!$B$3:$AM$22, MATCH($B104, FixtureTicker!$A$3:$A$22), PlayerForm!$X$5+4),
 TeamForm!$B$4:$B$23, TeamForm!$AD$4:$AD$23),
INDEX(FixtureTicker!$B$24:$AM$43, MATCH($B104, FixtureTicker!$A$24:$A$43), PlayerForm!$X$5+4)="A",
_xlfn.XLOOKUP($E104, PlayerForm!$D$3:$D$394, PlayerForm!$R$3:$R$394)*
_xlfn.XLOOKUP(
INDEX(FixtureTicker!$B$3:$AM$22, MATCH($B104, FixtureTicker!$A$3:$A$22), PlayerForm!$X$5+4),
 TeamForm!$B$4:$B$23, TeamForm!$AB$4:$AB$23),
INDEX(FixtureTicker!$B$24:$AM$43, MATCH($B104, FixtureTicker!$A$24:$A$43), PlayerForm!$X$5+4)="BLANK",
0
),
_xlfn.IFS(
INDEX(FixtureTicker!$B$24:$AM$43, MATCH($B104, FixtureTicker!$A$24:$A$43), PlayerForm!$X$5+5)="H",
_xlfn.XLOOKUP($E104, PlayerForm!$D$3:$D$394, PlayerForm!$Q$3:$Q$394)*
_xlfn.XLOOKUP(
INDEX(FixtureTicker!$B$3:$AM$22, MATCH($B104, FixtureTicker!$A$3:$A$22), PlayerForm!$X$5+5),
 TeamForm!$B$4:$B$23, TeamForm!$AD$4:$AD$23),
INDEX(FixtureTicker!$B$24:$AM$43, MATCH($B104, FixtureTicker!$A$24:$A$43), PlayerForm!$X$5+5)="A",
_xlfn.XLOOKUP($E104, PlayerForm!$D$3:$D$394, PlayerForm!$R$3:$R$394)*
_xlfn.XLOOKUP(
INDEX(FixtureTicker!$B$3:$AM$22, MATCH($B104, FixtureTicker!$A$3:$A$22), PlayerForm!$X$5+5),
 TeamForm!$B$4:$B$23, TeamForm!$AB$4:$AB$23),
INDEX(FixtureTicker!$B$24:$AM$43, MATCH($B104, FixtureTicker!$A$24:$A$43), PlayerForm!$X$5+5)="BLANK",
0
)
),0)</f>
        <v>33.236531309904315</v>
      </c>
      <c r="J104" s="163" cm="1">
        <f t="array" ref="J104">IFERROR(0.01*SUM(
_xlfn.IFS(
INDEX(FixtureTicker!$B$24:$AM$43, MATCH($B104, FixtureTicker!$A$24:$A$43), PlayerForm!$X$5)="H",
_xlfn.XLOOKUP($E104, PlayerForm!$D$3:$D$394, PlayerForm!$Q$3:$Q$394)*
_xlfn.XLOOKUP(
INDEX(FixtureTicker!$B$3:$AM$22, MATCH($B104, FixtureTicker!$A$3:$A$22), PlayerForm!$X$5),
 TeamForm!$B$4:$B$23, TeamForm!$AD$4:$AD$23),
INDEX(FixtureTicker!$B$24:$AM$43, MATCH($B104, FixtureTicker!$A$24:$A$43), PlayerForm!$X$5)="A",
_xlfn.XLOOKUP($E104, PlayerForm!$D$3:$D$394, PlayerForm!$R$3:$R$394)*
_xlfn.XLOOKUP(
INDEX(FixtureTicker!$B$3:$AM$22, MATCH($B104, FixtureTicker!$A$3:$A$22), PlayerForm!$X$5),
 TeamForm!$B$4:$B$23, TeamForm!$AB$4:$AB$23),
INDEX(FixtureTicker!$B$24:$AM$43, MATCH($B104, FixtureTicker!$A$24:$A$43), PlayerForm!$X$5)="BLANK",
0
),
_xlfn.IFS(
INDEX(FixtureTicker!$B$24:$AM$43, MATCH($B104, FixtureTicker!$A$24:$A$43), PlayerForm!$X$5+1)="H",
_xlfn.XLOOKUP($E104, PlayerForm!$D$3:$D$394, PlayerForm!$Q$3:$Q$394)*
_xlfn.XLOOKUP(
INDEX(FixtureTicker!$B$3:$AM$22, MATCH($B104, FixtureTicker!$A$3:$A$22), PlayerForm!$X$5+1),
 TeamForm!$B$4:$B$23, TeamForm!$AD$4:$AD$23),
INDEX(FixtureTicker!$B$24:$AM$43, MATCH($B104, FixtureTicker!$A$24:$A$43), PlayerForm!$X$5+1)="A",
_xlfn.XLOOKUP($E104, PlayerForm!$D$3:$D$394, PlayerForm!$R$3:$R$394)*
_xlfn.XLOOKUP(
INDEX(FixtureTicker!$B$3:$AM$22, MATCH($B104, FixtureTicker!$A$3:$A$22), PlayerForm!$X$5+1),
 TeamForm!$B$4:$B$23, TeamForm!$AB$4:$AB$23),
INDEX(FixtureTicker!$B$24:$AM$43, MATCH($B104, FixtureTicker!$A$24:$A$43), PlayerForm!$X$5+1)="BLANK",
0
),
_xlfn.IFS(
INDEX(FixtureTicker!$B$24:$AM$43, MATCH($B104, FixtureTicker!$A$24:$A$43), PlayerForm!$X$5+2)="H",
_xlfn.XLOOKUP($E104, PlayerForm!$D$3:$D$394, PlayerForm!$Q$3:$Q$394)*
_xlfn.XLOOKUP(
INDEX(FixtureTicker!$B$3:$AM$22, MATCH($B104, FixtureTicker!$A$3:$A$22), PlayerForm!$X$5+2),
 TeamForm!$B$4:$B$23, TeamForm!$AD$4:$AD$23),
INDEX(FixtureTicker!$B$24:$AM$43, MATCH($B104, FixtureTicker!$A$24:$A$43), PlayerForm!$X$5+2)="A",
_xlfn.XLOOKUP($E104, PlayerForm!$D$3:$D$394, PlayerForm!$R$3:$R$394)*
_xlfn.XLOOKUP(
INDEX(FixtureTicker!$B$3:$AM$22, MATCH($B104, FixtureTicker!$A$3:$A$22), PlayerForm!$X$5+2),
 TeamForm!$B$4:$B$23, TeamForm!$AB$4:$AB$23),
INDEX(FixtureTicker!$B$24:$AM$43, MATCH($B104, FixtureTicker!$A$24:$A$43), PlayerForm!$X$5+2)="BLANK",
0
),
_xlfn.IFS(
INDEX(FixtureTicker!$B$24:$AM$43, MATCH($B104, FixtureTicker!$A$24:$A$43), PlayerForm!$X$5+3)="H",
_xlfn.XLOOKUP($E104, PlayerForm!$D$3:$D$394, PlayerForm!$Q$3:$Q$394)*
_xlfn.XLOOKUP(
INDEX(FixtureTicker!$B$3:$AM$22, MATCH($B104, FixtureTicker!$A$3:$A$22), PlayerForm!$X$5+3),
 TeamForm!$B$4:$B$23, TeamForm!$AD$4:$AD$23),
INDEX(FixtureTicker!$B$24:$AM$43, MATCH($B104, FixtureTicker!$A$24:$A$43), PlayerForm!$X$5+3)="A",
_xlfn.XLOOKUP($E104, PlayerForm!$D$3:$D$394, PlayerForm!$R$3:$R$394)*
_xlfn.XLOOKUP(
INDEX(FixtureTicker!$B$3:$AM$22, MATCH($B104, FixtureTicker!$A$3:$A$22), PlayerForm!$X$5+3),
 TeamForm!$B$4:$B$23, TeamForm!$AB$4:$AB$23),
INDEX(FixtureTicker!$B$24:$AM$43, MATCH($B104, FixtureTicker!$A$24:$A$43), PlayerForm!$X$5+3)="BLANK",
0
),
_xlfn.IFS(
INDEX(FixtureTicker!$B$24:$AM$43, MATCH($B104, FixtureTicker!$A$24:$A$43), PlayerForm!$X$5+4)="H",
_xlfn.XLOOKUP($E104, PlayerForm!$D$3:$D$394, PlayerForm!$Q$3:$Q$394)*
_xlfn.XLOOKUP(
INDEX(FixtureTicker!$B$3:$AM$22, MATCH($B104, FixtureTicker!$A$3:$A$22), PlayerForm!$X$5+4),
 TeamForm!$B$4:$B$23, TeamForm!$AD$4:$AD$23),
INDEX(FixtureTicker!$B$24:$AM$43, MATCH($B104, FixtureTicker!$A$24:$A$43), PlayerForm!$X$5+4)="A",
_xlfn.XLOOKUP($E104, PlayerForm!$D$3:$D$394, PlayerForm!$R$3:$R$394)*
_xlfn.XLOOKUP(
INDEX(FixtureTicker!$B$3:$AM$22, MATCH($B104, FixtureTicker!$A$3:$A$22), PlayerForm!$X$5+4),
 TeamForm!$B$4:$B$23, TeamForm!$AB$4:$AB$23),
INDEX(FixtureTicker!$B$24:$AM$43, MATCH($B104, FixtureTicker!$A$24:$A$43), PlayerForm!$X$5+4)="BLANK",
0
),
_xlfn.IFS(
INDEX(FixtureTicker!$B$24:$AM$43, MATCH($B104, FixtureTicker!$A$24:$A$43), PlayerForm!$X$5+5)="H",
_xlfn.XLOOKUP($E104, PlayerForm!$D$3:$D$394, PlayerForm!$Q$3:$Q$394)*
_xlfn.XLOOKUP(
INDEX(FixtureTicker!$B$3:$AM$22, MATCH($B104, FixtureTicker!$A$3:$A$22), PlayerForm!$X$5+5),
 TeamForm!$B$4:$B$23, TeamForm!$AD$4:$AD$23),
INDEX(FixtureTicker!$B$24:$AM$43, MATCH($B104, FixtureTicker!$A$24:$A$43), PlayerForm!$X$5+5)="A",
_xlfn.XLOOKUP($E104, PlayerForm!$D$3:$D$394, PlayerForm!$R$3:$R$394)*
_xlfn.XLOOKUP(
INDEX(FixtureTicker!$B$3:$AM$22, MATCH($B104, FixtureTicker!$A$3:$A$22), PlayerForm!$X$5+5),
 TeamForm!$B$4:$B$23, TeamForm!$AB$4:$AB$23),
INDEX(FixtureTicker!$B$24:$AM$43, MATCH($B104, FixtureTicker!$A$24:$A$43), PlayerForm!$X$5+5)="BLANK",
0
),
_xlfn.IFS(
INDEX(FixtureTicker!$B$24:$AM$43, MATCH($B104, FixtureTicker!$A$24:$A$43), PlayerForm!$X$5+6)="H",
_xlfn.XLOOKUP($E104, PlayerForm!$D$3:$D$394, PlayerForm!$Q$3:$Q$394)*
_xlfn.XLOOKUP(
INDEX(FixtureTicker!$B$3:$AM$22, MATCH($B104, FixtureTicker!$A$3:$A$22), PlayerForm!$X$5+6),
 TeamForm!$B$4:$B$23, TeamForm!$AD$4:$AD$23),
INDEX(FixtureTicker!$B$24:$AM$43, MATCH($B104, FixtureTicker!$A$24:$A$43), PlayerForm!$X$5+6)="A",
_xlfn.XLOOKUP($E104, PlayerForm!$D$3:$D$394, PlayerForm!$R$3:$R$394)*
_xlfn.XLOOKUP(
INDEX(FixtureTicker!$B$3:$AM$22, MATCH($B104, FixtureTicker!$A$3:$A$22), PlayerForm!$X$5+6),
 TeamForm!$B$4:$B$23, TeamForm!$AB$4:$AB$23),
INDEX(FixtureTicker!$B$24:$AM$43, MATCH($B104, FixtureTicker!$A$24:$A$43), PlayerForm!$X$5+6)="BLANK",
0
),
_xlfn.IFS(
INDEX(FixtureTicker!$B$24:$AM$43, MATCH($B104, FixtureTicker!$A$24:$A$43), PlayerForm!$X$5+7)="H",
_xlfn.XLOOKUP($E104, PlayerForm!$D$3:$D$394, PlayerForm!$Q$3:$Q$394)*
_xlfn.XLOOKUP(
INDEX(FixtureTicker!$B$3:$AM$22, MATCH($B104, FixtureTicker!$A$3:$A$22), PlayerForm!$X$5+7),
 TeamForm!$B$4:$B$23, TeamForm!$AD$4:$AD$23),
INDEX(FixtureTicker!$B$24:$AM$43, MATCH($B104, FixtureTicker!$A$24:$A$43), PlayerForm!$X$5+7)="A",
_xlfn.XLOOKUP($E104, PlayerForm!$D$3:$D$394, PlayerForm!$R$3:$R$394)*
_xlfn.XLOOKUP(
INDEX(FixtureTicker!$B$3:$AM$22, MATCH($B104, FixtureTicker!$A$3:$A$22), PlayerForm!$X$5+7),
 TeamForm!$B$4:$B$23, TeamForm!$AB$4:$AB$23),
INDEX(FixtureTicker!$B$24:$AM$43, MATCH($B104, FixtureTicker!$A$24:$A$43), PlayerForm!$X$5+7)="BLANK",
0
)
),0)</f>
        <v>41.214711522808436</v>
      </c>
    </row>
    <row r="105" spans="1:10">
      <c r="A105" s="55">
        <v>271</v>
      </c>
      <c r="B105" s="55" t="str">
        <f>_xlfn.XLOOKUP($A105, PlayerData!$B$3:$B$394, PlayerData!C$3:C$394)</f>
        <v>MUN</v>
      </c>
      <c r="C105" s="55" t="str">
        <f>_xlfn.XLOOKUP($A105, PlayerData!$B$3:$B$394, PlayerData!D$3:D$394)</f>
        <v>D</v>
      </c>
      <c r="D105" s="55">
        <f>_xlfn.XLOOKUP($A105, PlayerData!$B:$B, PlayerData!F:F,,,-1)</f>
        <v>5</v>
      </c>
      <c r="E105" s="31" t="str">
        <f>_xlfn.XLOOKUP($A105, PlayerData!$B$3:$B$394, PlayerData!E$3:E$394)</f>
        <v>Jones Phil</v>
      </c>
      <c r="F105" s="164" cm="1">
        <f t="array" ref="F105">IFERROR(0.01*_xlfn.IFS(
INDEX(FixtureTicker!$B$24:$AM$43, MATCH($B105, FixtureTicker!$A$24:$A$43, 0), PlayerForm!$X$5)="H",
_xlfn.XLOOKUP($E105, PlayerForm!$D$3:$D$394, PlayerForm!$Q$3:$Q$394)*
_xlfn.XLOOKUP(
INDEX(FixtureTicker!$B$3:$AM$22, MATCH($B105, FixtureTicker!$A$3:$A$22,0), PlayerForm!$X$5),
 TeamForm!$B$4:$B$23, TeamForm!$AD$4:$AD$23),
INDEX(FixtureTicker!$B$24:$AM$43, MATCH($B105, FixtureTicker!$A$24:$A$43,0), PlayerForm!$X$5)="A",
_xlfn.XLOOKUP($E105, PlayerForm!$D$3:$D$394, PlayerForm!$R$3:$R$394)*
_xlfn.XLOOKUP(
INDEX(FixtureTicker!$B$3:$AM$22, MATCH($B105, FixtureTicker!$A$3:$A$22,0), PlayerForm!$X$5),
 TeamForm!$B$4:$B$23, TeamForm!$AB$4:$AB$23),
INDEX(FixtureTicker!$B$24:$AM$43, MATCH($B105, FixtureTicker!$A$24:$A$43,0), PlayerForm!$X$5)="BLANK",
0),0)</f>
        <v>0</v>
      </c>
      <c r="G105" s="163" cm="1">
        <f t="array" ref="G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
),0)</f>
        <v>13.410535423114041</v>
      </c>
      <c r="H105" s="163" cm="1">
        <f t="array" ref="H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),
_xlfn.IFS(
INDEX(FixtureTicker!$B$24:$AM$43, MATCH($B105, FixtureTicker!$A$24:$A$43), PlayerForm!$X$5+2)="H",
_xlfn.XLOOKUP($E105, PlayerForm!$D$3:$D$394, PlayerForm!$Q$3:$Q$394)*
_xlfn.XLOOKUP(
INDEX(FixtureTicker!$B$3:$AM$22, MATCH($B105, FixtureTicker!$A$3:$A$22), PlayerForm!$X$5+2),
 TeamForm!$B$4:$B$23, TeamForm!$AD$4:$AD$23),
INDEX(FixtureTicker!$B$24:$AM$43, MATCH($B105, FixtureTicker!$A$24:$A$43), PlayerForm!$X$5+2)="A",
_xlfn.XLOOKUP($E105, PlayerForm!$D$3:$D$394, PlayerForm!$R$3:$R$394)*
_xlfn.XLOOKUP(
INDEX(FixtureTicker!$B$3:$AM$22, MATCH($B105, FixtureTicker!$A$3:$A$22), PlayerForm!$X$5+2),
 TeamForm!$B$4:$B$23, TeamForm!$AB$4:$AB$23),
INDEX(FixtureTicker!$B$24:$AM$43, MATCH($B105, FixtureTicker!$A$24:$A$43), PlayerForm!$X$5+2)="BLANK",
0
),
_xlfn.IFS(
INDEX(FixtureTicker!$B$24:$AM$43, MATCH($B105, FixtureTicker!$A$24:$A$43), PlayerForm!$X$5+3)="H",
_xlfn.XLOOKUP($E105, PlayerForm!$D$3:$D$394, PlayerForm!$Q$3:$Q$394)*
_xlfn.XLOOKUP(
INDEX(FixtureTicker!$B$3:$AM$22, MATCH($B105, FixtureTicker!$A$3:$A$22), PlayerForm!$X$5+3),
 TeamForm!$B$4:$B$23, TeamForm!$AD$4:$AD$23),
INDEX(FixtureTicker!$B$24:$AM$43, MATCH($B105, FixtureTicker!$A$24:$A$43), PlayerForm!$X$5+3)="A",
_xlfn.XLOOKUP($E105, PlayerForm!$D$3:$D$394, PlayerForm!$R$3:$R$394)*
_xlfn.XLOOKUP(
INDEX(FixtureTicker!$B$3:$AM$22, MATCH($B105, FixtureTicker!$A$3:$A$22), PlayerForm!$X$5+3),
 TeamForm!$B$4:$B$23, TeamForm!$AB$4:$AB$23),
INDEX(FixtureTicker!$B$24:$AM$43, MATCH($B105, FixtureTicker!$A$24:$A$43), PlayerForm!$X$5+3)="BLANK",
0
)
),0)</f>
        <v>22.135462083935224</v>
      </c>
      <c r="I105" s="163" cm="1">
        <f t="array" ref="I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),
_xlfn.IFS(
INDEX(FixtureTicker!$B$24:$AM$43, MATCH($B105, FixtureTicker!$A$24:$A$43), PlayerForm!$X$5+2)="H",
_xlfn.XLOOKUP($E105, PlayerForm!$D$3:$D$394, PlayerForm!$Q$3:$Q$394)*
_xlfn.XLOOKUP(
INDEX(FixtureTicker!$B$3:$AM$22, MATCH($B105, FixtureTicker!$A$3:$A$22), PlayerForm!$X$5+2),
 TeamForm!$B$4:$B$23, TeamForm!$AD$4:$AD$23),
INDEX(FixtureTicker!$B$24:$AM$43, MATCH($B105, FixtureTicker!$A$24:$A$43), PlayerForm!$X$5+2)="A",
_xlfn.XLOOKUP($E105, PlayerForm!$D$3:$D$394, PlayerForm!$R$3:$R$394)*
_xlfn.XLOOKUP(
INDEX(FixtureTicker!$B$3:$AM$22, MATCH($B105, FixtureTicker!$A$3:$A$22), PlayerForm!$X$5+2),
 TeamForm!$B$4:$B$23, TeamForm!$AB$4:$AB$23),
INDEX(FixtureTicker!$B$24:$AM$43, MATCH($B105, FixtureTicker!$A$24:$A$43), PlayerForm!$X$5+2)="BLANK",
0
),
_xlfn.IFS(
INDEX(FixtureTicker!$B$24:$AM$43, MATCH($B105, FixtureTicker!$A$24:$A$43), PlayerForm!$X$5+3)="H",
_xlfn.XLOOKUP($E105, PlayerForm!$D$3:$D$394, PlayerForm!$Q$3:$Q$394)*
_xlfn.XLOOKUP(
INDEX(FixtureTicker!$B$3:$AM$22, MATCH($B105, FixtureTicker!$A$3:$A$22), PlayerForm!$X$5+3),
 TeamForm!$B$4:$B$23, TeamForm!$AD$4:$AD$23),
INDEX(FixtureTicker!$B$24:$AM$43, MATCH($B105, FixtureTicker!$A$24:$A$43), PlayerForm!$X$5+3)="A",
_xlfn.XLOOKUP($E105, PlayerForm!$D$3:$D$394, PlayerForm!$R$3:$R$394)*
_xlfn.XLOOKUP(
INDEX(FixtureTicker!$B$3:$AM$22, MATCH($B105, FixtureTicker!$A$3:$A$22), PlayerForm!$X$5+3),
 TeamForm!$B$4:$B$23, TeamForm!$AB$4:$AB$23),
INDEX(FixtureTicker!$B$24:$AM$43, MATCH($B105, FixtureTicker!$A$24:$A$43), PlayerForm!$X$5+3)="BLANK",
0
),
_xlfn.IFS(
INDEX(FixtureTicker!$B$24:$AM$43, MATCH($B105, FixtureTicker!$A$24:$A$43), PlayerForm!$X$5+4)="H",
_xlfn.XLOOKUP($E105, PlayerForm!$D$3:$D$394, PlayerForm!$Q$3:$Q$394)*
_xlfn.XLOOKUP(
INDEX(FixtureTicker!$B$3:$AM$22, MATCH($B105, FixtureTicker!$A$3:$A$22), PlayerForm!$X$5+4),
 TeamForm!$B$4:$B$23, TeamForm!$AD$4:$AD$23),
INDEX(FixtureTicker!$B$24:$AM$43, MATCH($B105, FixtureTicker!$A$24:$A$43), PlayerForm!$X$5+4)="A",
_xlfn.XLOOKUP($E105, PlayerForm!$D$3:$D$394, PlayerForm!$R$3:$R$394)*
_xlfn.XLOOKUP(
INDEX(FixtureTicker!$B$3:$AM$22, MATCH($B105, FixtureTicker!$A$3:$A$22), PlayerForm!$X$5+4),
 TeamForm!$B$4:$B$23, TeamForm!$AB$4:$AB$23),
INDEX(FixtureTicker!$B$24:$AM$43, MATCH($B105, FixtureTicker!$A$24:$A$43), PlayerForm!$X$5+4)="BLANK",
0
),
_xlfn.IFS(
INDEX(FixtureTicker!$B$24:$AM$43, MATCH($B105, FixtureTicker!$A$24:$A$43), PlayerForm!$X$5+5)="H",
_xlfn.XLOOKUP($E105, PlayerForm!$D$3:$D$394, PlayerForm!$Q$3:$Q$394)*
_xlfn.XLOOKUP(
INDEX(FixtureTicker!$B$3:$AM$22, MATCH($B105, FixtureTicker!$A$3:$A$22), PlayerForm!$X$5+5),
 TeamForm!$B$4:$B$23, TeamForm!$AD$4:$AD$23),
INDEX(FixtureTicker!$B$24:$AM$43, MATCH($B105, FixtureTicker!$A$24:$A$43), PlayerForm!$X$5+5)="A",
_xlfn.XLOOKUP($E105, PlayerForm!$D$3:$D$394, PlayerForm!$R$3:$R$394)*
_xlfn.XLOOKUP(
INDEX(FixtureTicker!$B$3:$AM$22, MATCH($B105, FixtureTicker!$A$3:$A$22), PlayerForm!$X$5+5),
 TeamForm!$B$4:$B$23, TeamForm!$AB$4:$AB$23),
INDEX(FixtureTicker!$B$24:$AM$43, MATCH($B105, FixtureTicker!$A$24:$A$43), PlayerForm!$X$5+5)="BLANK",
0
)
),0)</f>
        <v>33.163415071470624</v>
      </c>
      <c r="J105" s="163" cm="1">
        <f t="array" ref="J105">IFERROR(0.01*SUM(
_xlfn.IFS(
INDEX(FixtureTicker!$B$24:$AM$43, MATCH($B105, FixtureTicker!$A$24:$A$43), PlayerForm!$X$5)="H",
_xlfn.XLOOKUP($E105, PlayerForm!$D$3:$D$394, PlayerForm!$Q$3:$Q$394)*
_xlfn.XLOOKUP(
INDEX(FixtureTicker!$B$3:$AM$22, MATCH($B105, FixtureTicker!$A$3:$A$22), PlayerForm!$X$5),
 TeamForm!$B$4:$B$23, TeamForm!$AD$4:$AD$23),
INDEX(FixtureTicker!$B$24:$AM$43, MATCH($B105, FixtureTicker!$A$24:$A$43), PlayerForm!$X$5)="A",
_xlfn.XLOOKUP($E105, PlayerForm!$D$3:$D$394, PlayerForm!$R$3:$R$394)*
_xlfn.XLOOKUP(
INDEX(FixtureTicker!$B$3:$AM$22, MATCH($B105, FixtureTicker!$A$3:$A$22), PlayerForm!$X$5),
 TeamForm!$B$4:$B$23, TeamForm!$AB$4:$AB$23),
INDEX(FixtureTicker!$B$24:$AM$43, MATCH($B105, FixtureTicker!$A$24:$A$43), PlayerForm!$X$5)="BLANK",
0
),
_xlfn.IFS(
INDEX(FixtureTicker!$B$24:$AM$43, MATCH($B105, FixtureTicker!$A$24:$A$43), PlayerForm!$X$5+1)="H",
_xlfn.XLOOKUP($E105, PlayerForm!$D$3:$D$394, PlayerForm!$Q$3:$Q$394)*
_xlfn.XLOOKUP(
INDEX(FixtureTicker!$B$3:$AM$22, MATCH($B105, FixtureTicker!$A$3:$A$22), PlayerForm!$X$5+1),
 TeamForm!$B$4:$B$23, TeamForm!$AD$4:$AD$23),
INDEX(FixtureTicker!$B$24:$AM$43, MATCH($B105, FixtureTicker!$A$24:$A$43), PlayerForm!$X$5+1)="A",
_xlfn.XLOOKUP($E105, PlayerForm!$D$3:$D$394, PlayerForm!$R$3:$R$394)*
_xlfn.XLOOKUP(
INDEX(FixtureTicker!$B$3:$AM$22, MATCH($B105, FixtureTicker!$A$3:$A$22), PlayerForm!$X$5+1),
 TeamForm!$B$4:$B$23, TeamForm!$AB$4:$AB$23),
INDEX(FixtureTicker!$B$24:$AM$43, MATCH($B105, FixtureTicker!$A$24:$A$43), PlayerForm!$X$5+1)="BLANK",
0
),
_xlfn.IFS(
INDEX(FixtureTicker!$B$24:$AM$43, MATCH($B105, FixtureTicker!$A$24:$A$43), PlayerForm!$X$5+2)="H",
_xlfn.XLOOKUP($E105, PlayerForm!$D$3:$D$394, PlayerForm!$Q$3:$Q$394)*
_xlfn.XLOOKUP(
INDEX(FixtureTicker!$B$3:$AM$22, MATCH($B105, FixtureTicker!$A$3:$A$22), PlayerForm!$X$5+2),
 TeamForm!$B$4:$B$23, TeamForm!$AD$4:$AD$23),
INDEX(FixtureTicker!$B$24:$AM$43, MATCH($B105, FixtureTicker!$A$24:$A$43), PlayerForm!$X$5+2)="A",
_xlfn.XLOOKUP($E105, PlayerForm!$D$3:$D$394, PlayerForm!$R$3:$R$394)*
_xlfn.XLOOKUP(
INDEX(FixtureTicker!$B$3:$AM$22, MATCH($B105, FixtureTicker!$A$3:$A$22), PlayerForm!$X$5+2),
 TeamForm!$B$4:$B$23, TeamForm!$AB$4:$AB$23),
INDEX(FixtureTicker!$B$24:$AM$43, MATCH($B105, FixtureTicker!$A$24:$A$43), PlayerForm!$X$5+2)="BLANK",
0
),
_xlfn.IFS(
INDEX(FixtureTicker!$B$24:$AM$43, MATCH($B105, FixtureTicker!$A$24:$A$43), PlayerForm!$X$5+3)="H",
_xlfn.XLOOKUP($E105, PlayerForm!$D$3:$D$394, PlayerForm!$Q$3:$Q$394)*
_xlfn.XLOOKUP(
INDEX(FixtureTicker!$B$3:$AM$22, MATCH($B105, FixtureTicker!$A$3:$A$22), PlayerForm!$X$5+3),
 TeamForm!$B$4:$B$23, TeamForm!$AD$4:$AD$23),
INDEX(FixtureTicker!$B$24:$AM$43, MATCH($B105, FixtureTicker!$A$24:$A$43), PlayerForm!$X$5+3)="A",
_xlfn.XLOOKUP($E105, PlayerForm!$D$3:$D$394, PlayerForm!$R$3:$R$394)*
_xlfn.XLOOKUP(
INDEX(FixtureTicker!$B$3:$AM$22, MATCH($B105, FixtureTicker!$A$3:$A$22), PlayerForm!$X$5+3),
 TeamForm!$B$4:$B$23, TeamForm!$AB$4:$AB$23),
INDEX(FixtureTicker!$B$24:$AM$43, MATCH($B105, FixtureTicker!$A$24:$A$43), PlayerForm!$X$5+3)="BLANK",
0
),
_xlfn.IFS(
INDEX(FixtureTicker!$B$24:$AM$43, MATCH($B105, FixtureTicker!$A$24:$A$43), PlayerForm!$X$5+4)="H",
_xlfn.XLOOKUP($E105, PlayerForm!$D$3:$D$394, PlayerForm!$Q$3:$Q$394)*
_xlfn.XLOOKUP(
INDEX(FixtureTicker!$B$3:$AM$22, MATCH($B105, FixtureTicker!$A$3:$A$22), PlayerForm!$X$5+4),
 TeamForm!$B$4:$B$23, TeamForm!$AD$4:$AD$23),
INDEX(FixtureTicker!$B$24:$AM$43, MATCH($B105, FixtureTicker!$A$24:$A$43), PlayerForm!$X$5+4)="A",
_xlfn.XLOOKUP($E105, PlayerForm!$D$3:$D$394, PlayerForm!$R$3:$R$394)*
_xlfn.XLOOKUP(
INDEX(FixtureTicker!$B$3:$AM$22, MATCH($B105, FixtureTicker!$A$3:$A$22), PlayerForm!$X$5+4),
 TeamForm!$B$4:$B$23, TeamForm!$AB$4:$AB$23),
INDEX(FixtureTicker!$B$24:$AM$43, MATCH($B105, FixtureTicker!$A$24:$A$43), PlayerForm!$X$5+4)="BLANK",
0
),
_xlfn.IFS(
INDEX(FixtureTicker!$B$24:$AM$43, MATCH($B105, FixtureTicker!$A$24:$A$43), PlayerForm!$X$5+5)="H",
_xlfn.XLOOKUP($E105, PlayerForm!$D$3:$D$394, PlayerForm!$Q$3:$Q$394)*
_xlfn.XLOOKUP(
INDEX(FixtureTicker!$B$3:$AM$22, MATCH($B105, FixtureTicker!$A$3:$A$22), PlayerForm!$X$5+5),
 TeamForm!$B$4:$B$23, TeamForm!$AD$4:$AD$23),
INDEX(FixtureTicker!$B$24:$AM$43, MATCH($B105, FixtureTicker!$A$24:$A$43), PlayerForm!$X$5+5)="A",
_xlfn.XLOOKUP($E105, PlayerForm!$D$3:$D$394, PlayerForm!$R$3:$R$394)*
_xlfn.XLOOKUP(
INDEX(FixtureTicker!$B$3:$AM$22, MATCH($B105, FixtureTicker!$A$3:$A$22), PlayerForm!$X$5+5),
 TeamForm!$B$4:$B$23, TeamForm!$AB$4:$AB$23),
INDEX(FixtureTicker!$B$24:$AM$43, MATCH($B105, FixtureTicker!$A$24:$A$43), PlayerForm!$X$5+5)="BLANK",
0
),
_xlfn.IFS(
INDEX(FixtureTicker!$B$24:$AM$43, MATCH($B105, FixtureTicker!$A$24:$A$43), PlayerForm!$X$5+6)="H",
_xlfn.XLOOKUP($E105, PlayerForm!$D$3:$D$394, PlayerForm!$Q$3:$Q$394)*
_xlfn.XLOOKUP(
INDEX(FixtureTicker!$B$3:$AM$22, MATCH($B105, FixtureTicker!$A$3:$A$22), PlayerForm!$X$5+6),
 TeamForm!$B$4:$B$23, TeamForm!$AD$4:$AD$23),
INDEX(FixtureTicker!$B$24:$AM$43, MATCH($B105, FixtureTicker!$A$24:$A$43), PlayerForm!$X$5+6)="A",
_xlfn.XLOOKUP($E105, PlayerForm!$D$3:$D$394, PlayerForm!$R$3:$R$394)*
_xlfn.XLOOKUP(
INDEX(FixtureTicker!$B$3:$AM$22, MATCH($B105, FixtureTicker!$A$3:$A$22), PlayerForm!$X$5+6),
 TeamForm!$B$4:$B$23, TeamForm!$AB$4:$AB$23),
INDEX(FixtureTicker!$B$24:$AM$43, MATCH($B105, FixtureTicker!$A$24:$A$43), PlayerForm!$X$5+6)="BLANK",
0
),
_xlfn.IFS(
INDEX(FixtureTicker!$B$24:$AM$43, MATCH($B105, FixtureTicker!$A$24:$A$43), PlayerForm!$X$5+7)="H",
_xlfn.XLOOKUP($E105, PlayerForm!$D$3:$D$394, PlayerForm!$Q$3:$Q$394)*
_xlfn.XLOOKUP(
INDEX(FixtureTicker!$B$3:$AM$22, MATCH($B105, FixtureTicker!$A$3:$A$22), PlayerForm!$X$5+7),
 TeamForm!$B$4:$B$23, TeamForm!$AD$4:$AD$23),
INDEX(FixtureTicker!$B$24:$AM$43, MATCH($B105, FixtureTicker!$A$24:$A$43), PlayerForm!$X$5+7)="A",
_xlfn.XLOOKUP($E105, PlayerForm!$D$3:$D$394, PlayerForm!$R$3:$R$394)*
_xlfn.XLOOKUP(
INDEX(FixtureTicker!$B$3:$AM$22, MATCH($B105, FixtureTicker!$A$3:$A$22), PlayerForm!$X$5+7),
 TeamForm!$B$4:$B$23, TeamForm!$AB$4:$AB$23),
INDEX(FixtureTicker!$B$24:$AM$43, MATCH($B105, FixtureTicker!$A$24:$A$43), PlayerForm!$X$5+7)="BLANK",
0
)
),0)</f>
        <v>41.970874822326607</v>
      </c>
    </row>
    <row r="106" spans="1:10">
      <c r="A106" s="55">
        <v>110</v>
      </c>
      <c r="B106" s="55" t="str">
        <f>_xlfn.XLOOKUP($A106, PlayerData!$B$3:$B$394, PlayerData!C$3:C$394)</f>
        <v>MUN</v>
      </c>
      <c r="C106" s="55" t="str">
        <f>_xlfn.XLOOKUP($A106, PlayerData!$B$3:$B$394, PlayerData!D$3:D$394)</f>
        <v>M</v>
      </c>
      <c r="D106" s="55">
        <f>_xlfn.XLOOKUP($A106, PlayerData!$B:$B, PlayerData!F:F,,,-1)</f>
        <v>6</v>
      </c>
      <c r="E106" s="31" t="str">
        <f>_xlfn.XLOOKUP($A106, PlayerData!$B$3:$B$394, PlayerData!E$3:E$394)</f>
        <v>Mata</v>
      </c>
      <c r="F106" s="164" cm="1">
        <f t="array" ref="F106">IFERROR(0.01*_xlfn.IFS(
INDEX(FixtureTicker!$B$24:$AM$43, MATCH($B106, FixtureTicker!$A$24:$A$43, 0), PlayerForm!$X$5)="H",
_xlfn.XLOOKUP($E106, PlayerForm!$D$3:$D$394, PlayerForm!$Q$3:$Q$394)*
_xlfn.XLOOKUP(
INDEX(FixtureTicker!$B$3:$AM$22, MATCH($B106, FixtureTicker!$A$3:$A$22,0), PlayerForm!$X$5),
 TeamForm!$B$4:$B$23, TeamForm!$AD$4:$AD$23),
INDEX(FixtureTicker!$B$24:$AM$43, MATCH($B106, FixtureTicker!$A$24:$A$43,0), PlayerForm!$X$5)="A",
_xlfn.XLOOKUP($E106, PlayerForm!$D$3:$D$394, PlayerForm!$R$3:$R$394)*
_xlfn.XLOOKUP(
INDEX(FixtureTicker!$B$3:$AM$22, MATCH($B106, FixtureTicker!$A$3:$A$22,0), PlayerForm!$X$5),
 TeamForm!$B$4:$B$23, TeamForm!$AB$4:$AB$23),
INDEX(FixtureTicker!$B$24:$AM$43, MATCH($B106, FixtureTicker!$A$24:$A$43,0), PlayerForm!$X$5)="BLANK",
0),0)</f>
        <v>0</v>
      </c>
      <c r="G106" s="163" cm="1">
        <f t="array" ref="G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
),0)</f>
        <v>13.181295501351405</v>
      </c>
      <c r="H106" s="163" cm="1">
        <f t="array" ref="H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),
_xlfn.IFS(
INDEX(FixtureTicker!$B$24:$AM$43, MATCH($B106, FixtureTicker!$A$24:$A$43), PlayerForm!$X$5+2)="H",
_xlfn.XLOOKUP($E106, PlayerForm!$D$3:$D$394, PlayerForm!$Q$3:$Q$394)*
_xlfn.XLOOKUP(
INDEX(FixtureTicker!$B$3:$AM$22, MATCH($B106, FixtureTicker!$A$3:$A$22), PlayerForm!$X$5+2),
 TeamForm!$B$4:$B$23, TeamForm!$AD$4:$AD$23),
INDEX(FixtureTicker!$B$24:$AM$43, MATCH($B106, FixtureTicker!$A$24:$A$43), PlayerForm!$X$5+2)="A",
_xlfn.XLOOKUP($E106, PlayerForm!$D$3:$D$394, PlayerForm!$R$3:$R$394)*
_xlfn.XLOOKUP(
INDEX(FixtureTicker!$B$3:$AM$22, MATCH($B106, FixtureTicker!$A$3:$A$22), PlayerForm!$X$5+2),
 TeamForm!$B$4:$B$23, TeamForm!$AB$4:$AB$23),
INDEX(FixtureTicker!$B$24:$AM$43, MATCH($B106, FixtureTicker!$A$24:$A$43), PlayerForm!$X$5+2)="BLANK",
0
),
_xlfn.IFS(
INDEX(FixtureTicker!$B$24:$AM$43, MATCH($B106, FixtureTicker!$A$24:$A$43), PlayerForm!$X$5+3)="H",
_xlfn.XLOOKUP($E106, PlayerForm!$D$3:$D$394, PlayerForm!$Q$3:$Q$394)*
_xlfn.XLOOKUP(
INDEX(FixtureTicker!$B$3:$AM$22, MATCH($B106, FixtureTicker!$A$3:$A$22), PlayerForm!$X$5+3),
 TeamForm!$B$4:$B$23, TeamForm!$AD$4:$AD$23),
INDEX(FixtureTicker!$B$24:$AM$43, MATCH($B106, FixtureTicker!$A$24:$A$43), PlayerForm!$X$5+3)="A",
_xlfn.XLOOKUP($E106, PlayerForm!$D$3:$D$394, PlayerForm!$R$3:$R$394)*
_xlfn.XLOOKUP(
INDEX(FixtureTicker!$B$3:$AM$22, MATCH($B106, FixtureTicker!$A$3:$A$22), PlayerForm!$X$5+3),
 TeamForm!$B$4:$B$23, TeamForm!$AB$4:$AB$23),
INDEX(FixtureTicker!$B$24:$AM$43, MATCH($B106, FixtureTicker!$A$24:$A$43), PlayerForm!$X$5+3)="BLANK",
0
)
),0)</f>
        <v>21.757078116688461</v>
      </c>
      <c r="I106" s="163" cm="1">
        <f t="array" ref="I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),
_xlfn.IFS(
INDEX(FixtureTicker!$B$24:$AM$43, MATCH($B106, FixtureTicker!$A$24:$A$43), PlayerForm!$X$5+2)="H",
_xlfn.XLOOKUP($E106, PlayerForm!$D$3:$D$394, PlayerForm!$Q$3:$Q$394)*
_xlfn.XLOOKUP(
INDEX(FixtureTicker!$B$3:$AM$22, MATCH($B106, FixtureTicker!$A$3:$A$22), PlayerForm!$X$5+2),
 TeamForm!$B$4:$B$23, TeamForm!$AD$4:$AD$23),
INDEX(FixtureTicker!$B$24:$AM$43, MATCH($B106, FixtureTicker!$A$24:$A$43), PlayerForm!$X$5+2)="A",
_xlfn.XLOOKUP($E106, PlayerForm!$D$3:$D$394, PlayerForm!$R$3:$R$394)*
_xlfn.XLOOKUP(
INDEX(FixtureTicker!$B$3:$AM$22, MATCH($B106, FixtureTicker!$A$3:$A$22), PlayerForm!$X$5+2),
 TeamForm!$B$4:$B$23, TeamForm!$AB$4:$AB$23),
INDEX(FixtureTicker!$B$24:$AM$43, MATCH($B106, FixtureTicker!$A$24:$A$43), PlayerForm!$X$5+2)="BLANK",
0
),
_xlfn.IFS(
INDEX(FixtureTicker!$B$24:$AM$43, MATCH($B106, FixtureTicker!$A$24:$A$43), PlayerForm!$X$5+3)="H",
_xlfn.XLOOKUP($E106, PlayerForm!$D$3:$D$394, PlayerForm!$Q$3:$Q$394)*
_xlfn.XLOOKUP(
INDEX(FixtureTicker!$B$3:$AM$22, MATCH($B106, FixtureTicker!$A$3:$A$22), PlayerForm!$X$5+3),
 TeamForm!$B$4:$B$23, TeamForm!$AD$4:$AD$23),
INDEX(FixtureTicker!$B$24:$AM$43, MATCH($B106, FixtureTicker!$A$24:$A$43), PlayerForm!$X$5+3)="A",
_xlfn.XLOOKUP($E106, PlayerForm!$D$3:$D$394, PlayerForm!$R$3:$R$394)*
_xlfn.XLOOKUP(
INDEX(FixtureTicker!$B$3:$AM$22, MATCH($B106, FixtureTicker!$A$3:$A$22), PlayerForm!$X$5+3),
 TeamForm!$B$4:$B$23, TeamForm!$AB$4:$AB$23),
INDEX(FixtureTicker!$B$24:$AM$43, MATCH($B106, FixtureTicker!$A$24:$A$43), PlayerForm!$X$5+3)="BLANK",
0
),
_xlfn.IFS(
INDEX(FixtureTicker!$B$24:$AM$43, MATCH($B106, FixtureTicker!$A$24:$A$43), PlayerForm!$X$5+4)="H",
_xlfn.XLOOKUP($E106, PlayerForm!$D$3:$D$394, PlayerForm!$Q$3:$Q$394)*
_xlfn.XLOOKUP(
INDEX(FixtureTicker!$B$3:$AM$22, MATCH($B106, FixtureTicker!$A$3:$A$22), PlayerForm!$X$5+4),
 TeamForm!$B$4:$B$23, TeamForm!$AD$4:$AD$23),
INDEX(FixtureTicker!$B$24:$AM$43, MATCH($B106, FixtureTicker!$A$24:$A$43), PlayerForm!$X$5+4)="A",
_xlfn.XLOOKUP($E106, PlayerForm!$D$3:$D$394, PlayerForm!$R$3:$R$394)*
_xlfn.XLOOKUP(
INDEX(FixtureTicker!$B$3:$AM$22, MATCH($B106, FixtureTicker!$A$3:$A$22), PlayerForm!$X$5+4),
 TeamForm!$B$4:$B$23, TeamForm!$AB$4:$AB$23),
INDEX(FixtureTicker!$B$24:$AM$43, MATCH($B106, FixtureTicker!$A$24:$A$43), PlayerForm!$X$5+4)="BLANK",
0
),
_xlfn.IFS(
INDEX(FixtureTicker!$B$24:$AM$43, MATCH($B106, FixtureTicker!$A$24:$A$43), PlayerForm!$X$5+5)="H",
_xlfn.XLOOKUP($E106, PlayerForm!$D$3:$D$394, PlayerForm!$Q$3:$Q$394)*
_xlfn.XLOOKUP(
INDEX(FixtureTicker!$B$3:$AM$22, MATCH($B106, FixtureTicker!$A$3:$A$22), PlayerForm!$X$5+5),
 TeamForm!$B$4:$B$23, TeamForm!$AD$4:$AD$23),
INDEX(FixtureTicker!$B$24:$AM$43, MATCH($B106, FixtureTicker!$A$24:$A$43), PlayerForm!$X$5+5)="A",
_xlfn.XLOOKUP($E106, PlayerForm!$D$3:$D$394, PlayerForm!$R$3:$R$394)*
_xlfn.XLOOKUP(
INDEX(FixtureTicker!$B$3:$AM$22, MATCH($B106, FixtureTicker!$A$3:$A$22), PlayerForm!$X$5+5),
 TeamForm!$B$4:$B$23, TeamForm!$AB$4:$AB$23),
INDEX(FixtureTicker!$B$24:$AM$43, MATCH($B106, FixtureTicker!$A$24:$A$43), PlayerForm!$X$5+5)="BLANK",
0
)
),0)</f>
        <v>32.596519087342919</v>
      </c>
      <c r="J106" s="163" cm="1">
        <f t="array" ref="J106">IFERROR(0.01*SUM(
_xlfn.IFS(
INDEX(FixtureTicker!$B$24:$AM$43, MATCH($B106, FixtureTicker!$A$24:$A$43), PlayerForm!$X$5)="H",
_xlfn.XLOOKUP($E106, PlayerForm!$D$3:$D$394, PlayerForm!$Q$3:$Q$394)*
_xlfn.XLOOKUP(
INDEX(FixtureTicker!$B$3:$AM$22, MATCH($B106, FixtureTicker!$A$3:$A$22), PlayerForm!$X$5),
 TeamForm!$B$4:$B$23, TeamForm!$AD$4:$AD$23),
INDEX(FixtureTicker!$B$24:$AM$43, MATCH($B106, FixtureTicker!$A$24:$A$43), PlayerForm!$X$5)="A",
_xlfn.XLOOKUP($E106, PlayerForm!$D$3:$D$394, PlayerForm!$R$3:$R$394)*
_xlfn.XLOOKUP(
INDEX(FixtureTicker!$B$3:$AM$22, MATCH($B106, FixtureTicker!$A$3:$A$22), PlayerForm!$X$5),
 TeamForm!$B$4:$B$23, TeamForm!$AB$4:$AB$23),
INDEX(FixtureTicker!$B$24:$AM$43, MATCH($B106, FixtureTicker!$A$24:$A$43), PlayerForm!$X$5)="BLANK",
0
),
_xlfn.IFS(
INDEX(FixtureTicker!$B$24:$AM$43, MATCH($B106, FixtureTicker!$A$24:$A$43), PlayerForm!$X$5+1)="H",
_xlfn.XLOOKUP($E106, PlayerForm!$D$3:$D$394, PlayerForm!$Q$3:$Q$394)*
_xlfn.XLOOKUP(
INDEX(FixtureTicker!$B$3:$AM$22, MATCH($B106, FixtureTicker!$A$3:$A$22), PlayerForm!$X$5+1),
 TeamForm!$B$4:$B$23, TeamForm!$AD$4:$AD$23),
INDEX(FixtureTicker!$B$24:$AM$43, MATCH($B106, FixtureTicker!$A$24:$A$43), PlayerForm!$X$5+1)="A",
_xlfn.XLOOKUP($E106, PlayerForm!$D$3:$D$394, PlayerForm!$R$3:$R$394)*
_xlfn.XLOOKUP(
INDEX(FixtureTicker!$B$3:$AM$22, MATCH($B106, FixtureTicker!$A$3:$A$22), PlayerForm!$X$5+1),
 TeamForm!$B$4:$B$23, TeamForm!$AB$4:$AB$23),
INDEX(FixtureTicker!$B$24:$AM$43, MATCH($B106, FixtureTicker!$A$24:$A$43), PlayerForm!$X$5+1)="BLANK",
0
),
_xlfn.IFS(
INDEX(FixtureTicker!$B$24:$AM$43, MATCH($B106, FixtureTicker!$A$24:$A$43), PlayerForm!$X$5+2)="H",
_xlfn.XLOOKUP($E106, PlayerForm!$D$3:$D$394, PlayerForm!$Q$3:$Q$394)*
_xlfn.XLOOKUP(
INDEX(FixtureTicker!$B$3:$AM$22, MATCH($B106, FixtureTicker!$A$3:$A$22), PlayerForm!$X$5+2),
 TeamForm!$B$4:$B$23, TeamForm!$AD$4:$AD$23),
INDEX(FixtureTicker!$B$24:$AM$43, MATCH($B106, FixtureTicker!$A$24:$A$43), PlayerForm!$X$5+2)="A",
_xlfn.XLOOKUP($E106, PlayerForm!$D$3:$D$394, PlayerForm!$R$3:$R$394)*
_xlfn.XLOOKUP(
INDEX(FixtureTicker!$B$3:$AM$22, MATCH($B106, FixtureTicker!$A$3:$A$22), PlayerForm!$X$5+2),
 TeamForm!$B$4:$B$23, TeamForm!$AB$4:$AB$23),
INDEX(FixtureTicker!$B$24:$AM$43, MATCH($B106, FixtureTicker!$A$24:$A$43), PlayerForm!$X$5+2)="BLANK",
0
),
_xlfn.IFS(
INDEX(FixtureTicker!$B$24:$AM$43, MATCH($B106, FixtureTicker!$A$24:$A$43), PlayerForm!$X$5+3)="H",
_xlfn.XLOOKUP($E106, PlayerForm!$D$3:$D$394, PlayerForm!$Q$3:$Q$394)*
_xlfn.XLOOKUP(
INDEX(FixtureTicker!$B$3:$AM$22, MATCH($B106, FixtureTicker!$A$3:$A$22), PlayerForm!$X$5+3),
 TeamForm!$B$4:$B$23, TeamForm!$AD$4:$AD$23),
INDEX(FixtureTicker!$B$24:$AM$43, MATCH($B106, FixtureTicker!$A$24:$A$43), PlayerForm!$X$5+3)="A",
_xlfn.XLOOKUP($E106, PlayerForm!$D$3:$D$394, PlayerForm!$R$3:$R$394)*
_xlfn.XLOOKUP(
INDEX(FixtureTicker!$B$3:$AM$22, MATCH($B106, FixtureTicker!$A$3:$A$22), PlayerForm!$X$5+3),
 TeamForm!$B$4:$B$23, TeamForm!$AB$4:$AB$23),
INDEX(FixtureTicker!$B$24:$AM$43, MATCH($B106, FixtureTicker!$A$24:$A$43), PlayerForm!$X$5+3)="BLANK",
0
),
_xlfn.IFS(
INDEX(FixtureTicker!$B$24:$AM$43, MATCH($B106, FixtureTicker!$A$24:$A$43), PlayerForm!$X$5+4)="H",
_xlfn.XLOOKUP($E106, PlayerForm!$D$3:$D$394, PlayerForm!$Q$3:$Q$394)*
_xlfn.XLOOKUP(
INDEX(FixtureTicker!$B$3:$AM$22, MATCH($B106, FixtureTicker!$A$3:$A$22), PlayerForm!$X$5+4),
 TeamForm!$B$4:$B$23, TeamForm!$AD$4:$AD$23),
INDEX(FixtureTicker!$B$24:$AM$43, MATCH($B106, FixtureTicker!$A$24:$A$43), PlayerForm!$X$5+4)="A",
_xlfn.XLOOKUP($E106, PlayerForm!$D$3:$D$394, PlayerForm!$R$3:$R$394)*
_xlfn.XLOOKUP(
INDEX(FixtureTicker!$B$3:$AM$22, MATCH($B106, FixtureTicker!$A$3:$A$22), PlayerForm!$X$5+4),
 TeamForm!$B$4:$B$23, TeamForm!$AB$4:$AB$23),
INDEX(FixtureTicker!$B$24:$AM$43, MATCH($B106, FixtureTicker!$A$24:$A$43), PlayerForm!$X$5+4)="BLANK",
0
),
_xlfn.IFS(
INDEX(FixtureTicker!$B$24:$AM$43, MATCH($B106, FixtureTicker!$A$24:$A$43), PlayerForm!$X$5+5)="H",
_xlfn.XLOOKUP($E106, PlayerForm!$D$3:$D$394, PlayerForm!$Q$3:$Q$394)*
_xlfn.XLOOKUP(
INDEX(FixtureTicker!$B$3:$AM$22, MATCH($B106, FixtureTicker!$A$3:$A$22), PlayerForm!$X$5+5),
 TeamForm!$B$4:$B$23, TeamForm!$AD$4:$AD$23),
INDEX(FixtureTicker!$B$24:$AM$43, MATCH($B106, FixtureTicker!$A$24:$A$43), PlayerForm!$X$5+5)="A",
_xlfn.XLOOKUP($E106, PlayerForm!$D$3:$D$394, PlayerForm!$R$3:$R$394)*
_xlfn.XLOOKUP(
INDEX(FixtureTicker!$B$3:$AM$22, MATCH($B106, FixtureTicker!$A$3:$A$22), PlayerForm!$X$5+5),
 TeamForm!$B$4:$B$23, TeamForm!$AB$4:$AB$23),
INDEX(FixtureTicker!$B$24:$AM$43, MATCH($B106, FixtureTicker!$A$24:$A$43), PlayerForm!$X$5+5)="BLANK",
0
),
_xlfn.IFS(
INDEX(FixtureTicker!$B$24:$AM$43, MATCH($B106, FixtureTicker!$A$24:$A$43), PlayerForm!$X$5+6)="H",
_xlfn.XLOOKUP($E106, PlayerForm!$D$3:$D$394, PlayerForm!$Q$3:$Q$394)*
_xlfn.XLOOKUP(
INDEX(FixtureTicker!$B$3:$AM$22, MATCH($B106, FixtureTicker!$A$3:$A$22), PlayerForm!$X$5+6),
 TeamForm!$B$4:$B$23, TeamForm!$AD$4:$AD$23),
INDEX(FixtureTicker!$B$24:$AM$43, MATCH($B106, FixtureTicker!$A$24:$A$43), PlayerForm!$X$5+6)="A",
_xlfn.XLOOKUP($E106, PlayerForm!$D$3:$D$394, PlayerForm!$R$3:$R$394)*
_xlfn.XLOOKUP(
INDEX(FixtureTicker!$B$3:$AM$22, MATCH($B106, FixtureTicker!$A$3:$A$22), PlayerForm!$X$5+6),
 TeamForm!$B$4:$B$23, TeamForm!$AB$4:$AB$23),
INDEX(FixtureTicker!$B$24:$AM$43, MATCH($B106, FixtureTicker!$A$24:$A$43), PlayerForm!$X$5+6)="BLANK",
0
),
_xlfn.IFS(
INDEX(FixtureTicker!$B$24:$AM$43, MATCH($B106, FixtureTicker!$A$24:$A$43), PlayerForm!$X$5+7)="H",
_xlfn.XLOOKUP($E106, PlayerForm!$D$3:$D$394, PlayerForm!$Q$3:$Q$394)*
_xlfn.XLOOKUP(
INDEX(FixtureTicker!$B$3:$AM$22, MATCH($B106, FixtureTicker!$A$3:$A$22), PlayerForm!$X$5+7),
 TeamForm!$B$4:$B$23, TeamForm!$AD$4:$AD$23),
INDEX(FixtureTicker!$B$24:$AM$43, MATCH($B106, FixtureTicker!$A$24:$A$43), PlayerForm!$X$5+7)="A",
_xlfn.XLOOKUP($E106, PlayerForm!$D$3:$D$394, PlayerForm!$R$3:$R$394)*
_xlfn.XLOOKUP(
INDEX(FixtureTicker!$B$3:$AM$22, MATCH($B106, FixtureTicker!$A$3:$A$22), PlayerForm!$X$5+7),
 TeamForm!$B$4:$B$23, TeamForm!$AB$4:$AB$23),
INDEX(FixtureTicker!$B$24:$AM$43, MATCH($B106, FixtureTicker!$A$24:$A$43), PlayerForm!$X$5+7)="BLANK",
0
)
),0)</f>
        <v>41.253423970662901</v>
      </c>
    </row>
    <row r="107" spans="1:10">
      <c r="A107" s="55">
        <v>132</v>
      </c>
      <c r="B107" s="55" t="str">
        <f>_xlfn.XLOOKUP($A107, PlayerData!$B$3:$B$394, PlayerData!C$3:C$394)</f>
        <v>LEI</v>
      </c>
      <c r="C107" s="55" t="str">
        <f>_xlfn.XLOOKUP($A107, PlayerData!$B$3:$B$394, PlayerData!D$3:D$394)</f>
        <v>M</v>
      </c>
      <c r="D107" s="55">
        <f>_xlfn.XLOOKUP($A107, PlayerData!$B:$B, PlayerData!F:F,,,-1)</f>
        <v>5.5</v>
      </c>
      <c r="E107" s="31" t="str">
        <f>_xlfn.XLOOKUP($A107, PlayerData!$B$3:$B$394, PlayerData!E$3:E$394)</f>
        <v>Albrighton</v>
      </c>
      <c r="F107" s="164" cm="1">
        <f t="array" ref="F107">IFERROR(0.01*_xlfn.IFS(
INDEX(FixtureTicker!$B$24:$AM$43, MATCH($B107, FixtureTicker!$A$24:$A$43, 0), PlayerForm!$X$5)="H",
_xlfn.XLOOKUP($E107, PlayerForm!$D$3:$D$394, PlayerForm!$Q$3:$Q$394)*
_xlfn.XLOOKUP(
INDEX(FixtureTicker!$B$3:$AM$22, MATCH($B107, FixtureTicker!$A$3:$A$22,0), PlayerForm!$X$5),
 TeamForm!$B$4:$B$23, TeamForm!$AD$4:$AD$23),
INDEX(FixtureTicker!$B$24:$AM$43, MATCH($B107, FixtureTicker!$A$24:$A$43,0), PlayerForm!$X$5)="A",
_xlfn.XLOOKUP($E107, PlayerForm!$D$3:$D$394, PlayerForm!$R$3:$R$394)*
_xlfn.XLOOKUP(
INDEX(FixtureTicker!$B$3:$AM$22, MATCH($B107, FixtureTicker!$A$3:$A$22,0), PlayerForm!$X$5),
 TeamForm!$B$4:$B$23, TeamForm!$AB$4:$AB$23),
INDEX(FixtureTicker!$B$24:$AM$43, MATCH($B107, FixtureTicker!$A$24:$A$43,0), PlayerForm!$X$5)="BLANK",
0),0)</f>
        <v>3.236699445804518</v>
      </c>
      <c r="G107" s="163" cm="1">
        <f t="array" ref="G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
),0)</f>
        <v>11.635344825581974</v>
      </c>
      <c r="H107" s="163" cm="1">
        <f t="array" ref="H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),
_xlfn.IFS(
INDEX(FixtureTicker!$B$24:$AM$43, MATCH($B107, FixtureTicker!$A$24:$A$43), PlayerForm!$X$5+2)="H",
_xlfn.XLOOKUP($E107, PlayerForm!$D$3:$D$394, PlayerForm!$Q$3:$Q$394)*
_xlfn.XLOOKUP(
INDEX(FixtureTicker!$B$3:$AM$22, MATCH($B107, FixtureTicker!$A$3:$A$22), PlayerForm!$X$5+2),
 TeamForm!$B$4:$B$23, TeamForm!$AD$4:$AD$23),
INDEX(FixtureTicker!$B$24:$AM$43, MATCH($B107, FixtureTicker!$A$24:$A$43), PlayerForm!$X$5+2)="A",
_xlfn.XLOOKUP($E107, PlayerForm!$D$3:$D$394, PlayerForm!$R$3:$R$394)*
_xlfn.XLOOKUP(
INDEX(FixtureTicker!$B$3:$AM$22, MATCH($B107, FixtureTicker!$A$3:$A$22), PlayerForm!$X$5+2),
 TeamForm!$B$4:$B$23, TeamForm!$AB$4:$AB$23),
INDEX(FixtureTicker!$B$24:$AM$43, MATCH($B107, FixtureTicker!$A$24:$A$43), PlayerForm!$X$5+2)="BLANK",
0
),
_xlfn.IFS(
INDEX(FixtureTicker!$B$24:$AM$43, MATCH($B107, FixtureTicker!$A$24:$A$43), PlayerForm!$X$5+3)="H",
_xlfn.XLOOKUP($E107, PlayerForm!$D$3:$D$394, PlayerForm!$Q$3:$Q$394)*
_xlfn.XLOOKUP(
INDEX(FixtureTicker!$B$3:$AM$22, MATCH($B107, FixtureTicker!$A$3:$A$22), PlayerForm!$X$5+3),
 TeamForm!$B$4:$B$23, TeamForm!$AD$4:$AD$23),
INDEX(FixtureTicker!$B$24:$AM$43, MATCH($B107, FixtureTicker!$A$24:$A$43), PlayerForm!$X$5+3)="A",
_xlfn.XLOOKUP($E107, PlayerForm!$D$3:$D$394, PlayerForm!$R$3:$R$394)*
_xlfn.XLOOKUP(
INDEX(FixtureTicker!$B$3:$AM$22, MATCH($B107, FixtureTicker!$A$3:$A$22), PlayerForm!$X$5+3),
 TeamForm!$B$4:$B$23, TeamForm!$AB$4:$AB$23),
INDEX(FixtureTicker!$B$24:$AM$43, MATCH($B107, FixtureTicker!$A$24:$A$43), PlayerForm!$X$5+3)="BLANK",
0
)
),0)</f>
        <v>21.893007134105648</v>
      </c>
      <c r="I107" s="163" cm="1">
        <f t="array" ref="I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),
_xlfn.IFS(
INDEX(FixtureTicker!$B$24:$AM$43, MATCH($B107, FixtureTicker!$A$24:$A$43), PlayerForm!$X$5+2)="H",
_xlfn.XLOOKUP($E107, PlayerForm!$D$3:$D$394, PlayerForm!$Q$3:$Q$394)*
_xlfn.XLOOKUP(
INDEX(FixtureTicker!$B$3:$AM$22, MATCH($B107, FixtureTicker!$A$3:$A$22), PlayerForm!$X$5+2),
 TeamForm!$B$4:$B$23, TeamForm!$AD$4:$AD$23),
INDEX(FixtureTicker!$B$24:$AM$43, MATCH($B107, FixtureTicker!$A$24:$A$43), PlayerForm!$X$5+2)="A",
_xlfn.XLOOKUP($E107, PlayerForm!$D$3:$D$394, PlayerForm!$R$3:$R$394)*
_xlfn.XLOOKUP(
INDEX(FixtureTicker!$B$3:$AM$22, MATCH($B107, FixtureTicker!$A$3:$A$22), PlayerForm!$X$5+2),
 TeamForm!$B$4:$B$23, TeamForm!$AB$4:$AB$23),
INDEX(FixtureTicker!$B$24:$AM$43, MATCH($B107, FixtureTicker!$A$24:$A$43), PlayerForm!$X$5+2)="BLANK",
0
),
_xlfn.IFS(
INDEX(FixtureTicker!$B$24:$AM$43, MATCH($B107, FixtureTicker!$A$24:$A$43), PlayerForm!$X$5+3)="H",
_xlfn.XLOOKUP($E107, PlayerForm!$D$3:$D$394, PlayerForm!$Q$3:$Q$394)*
_xlfn.XLOOKUP(
INDEX(FixtureTicker!$B$3:$AM$22, MATCH($B107, FixtureTicker!$A$3:$A$22), PlayerForm!$X$5+3),
 TeamForm!$B$4:$B$23, TeamForm!$AD$4:$AD$23),
INDEX(FixtureTicker!$B$24:$AM$43, MATCH($B107, FixtureTicker!$A$24:$A$43), PlayerForm!$X$5+3)="A",
_xlfn.XLOOKUP($E107, PlayerForm!$D$3:$D$394, PlayerForm!$R$3:$R$394)*
_xlfn.XLOOKUP(
INDEX(FixtureTicker!$B$3:$AM$22, MATCH($B107, FixtureTicker!$A$3:$A$22), PlayerForm!$X$5+3),
 TeamForm!$B$4:$B$23, TeamForm!$AB$4:$AB$23),
INDEX(FixtureTicker!$B$24:$AM$43, MATCH($B107, FixtureTicker!$A$24:$A$43), PlayerForm!$X$5+3)="BLANK",
0
),
_xlfn.IFS(
INDEX(FixtureTicker!$B$24:$AM$43, MATCH($B107, FixtureTicker!$A$24:$A$43), PlayerForm!$X$5+4)="H",
_xlfn.XLOOKUP($E107, PlayerForm!$D$3:$D$394, PlayerForm!$Q$3:$Q$394)*
_xlfn.XLOOKUP(
INDEX(FixtureTicker!$B$3:$AM$22, MATCH($B107, FixtureTicker!$A$3:$A$22), PlayerForm!$X$5+4),
 TeamForm!$B$4:$B$23, TeamForm!$AD$4:$AD$23),
INDEX(FixtureTicker!$B$24:$AM$43, MATCH($B107, FixtureTicker!$A$24:$A$43), PlayerForm!$X$5+4)="A",
_xlfn.XLOOKUP($E107, PlayerForm!$D$3:$D$394, PlayerForm!$R$3:$R$394)*
_xlfn.XLOOKUP(
INDEX(FixtureTicker!$B$3:$AM$22, MATCH($B107, FixtureTicker!$A$3:$A$22), PlayerForm!$X$5+4),
 TeamForm!$B$4:$B$23, TeamForm!$AB$4:$AB$23),
INDEX(FixtureTicker!$B$24:$AM$43, MATCH($B107, FixtureTicker!$A$24:$A$43), PlayerForm!$X$5+4)="BLANK",
0
),
_xlfn.IFS(
INDEX(FixtureTicker!$B$24:$AM$43, MATCH($B107, FixtureTicker!$A$24:$A$43), PlayerForm!$X$5+5)="H",
_xlfn.XLOOKUP($E107, PlayerForm!$D$3:$D$394, PlayerForm!$Q$3:$Q$394)*
_xlfn.XLOOKUP(
INDEX(FixtureTicker!$B$3:$AM$22, MATCH($B107, FixtureTicker!$A$3:$A$22), PlayerForm!$X$5+5),
 TeamForm!$B$4:$B$23, TeamForm!$AD$4:$AD$23),
INDEX(FixtureTicker!$B$24:$AM$43, MATCH($B107, FixtureTicker!$A$24:$A$43), PlayerForm!$X$5+5)="A",
_xlfn.XLOOKUP($E107, PlayerForm!$D$3:$D$394, PlayerForm!$R$3:$R$394)*
_xlfn.XLOOKUP(
INDEX(FixtureTicker!$B$3:$AM$22, MATCH($B107, FixtureTicker!$A$3:$A$22), PlayerForm!$X$5+5),
 TeamForm!$B$4:$B$23, TeamForm!$AB$4:$AB$23),
INDEX(FixtureTicker!$B$24:$AM$43, MATCH($B107, FixtureTicker!$A$24:$A$43), PlayerForm!$X$5+5)="BLANK",
0
)
),0)</f>
        <v>32.507333568035932</v>
      </c>
      <c r="J107" s="163" cm="1">
        <f t="array" ref="J107">IFERROR(0.01*SUM(
_xlfn.IFS(
INDEX(FixtureTicker!$B$24:$AM$43, MATCH($B107, FixtureTicker!$A$24:$A$43), PlayerForm!$X$5)="H",
_xlfn.XLOOKUP($E107, PlayerForm!$D$3:$D$394, PlayerForm!$Q$3:$Q$394)*
_xlfn.XLOOKUP(
INDEX(FixtureTicker!$B$3:$AM$22, MATCH($B107, FixtureTicker!$A$3:$A$22), PlayerForm!$X$5),
 TeamForm!$B$4:$B$23, TeamForm!$AD$4:$AD$23),
INDEX(FixtureTicker!$B$24:$AM$43, MATCH($B107, FixtureTicker!$A$24:$A$43), PlayerForm!$X$5)="A",
_xlfn.XLOOKUP($E107, PlayerForm!$D$3:$D$394, PlayerForm!$R$3:$R$394)*
_xlfn.XLOOKUP(
INDEX(FixtureTicker!$B$3:$AM$22, MATCH($B107, FixtureTicker!$A$3:$A$22), PlayerForm!$X$5),
 TeamForm!$B$4:$B$23, TeamForm!$AB$4:$AB$23),
INDEX(FixtureTicker!$B$24:$AM$43, MATCH($B107, FixtureTicker!$A$24:$A$43), PlayerForm!$X$5)="BLANK",
0
),
_xlfn.IFS(
INDEX(FixtureTicker!$B$24:$AM$43, MATCH($B107, FixtureTicker!$A$24:$A$43), PlayerForm!$X$5+1)="H",
_xlfn.XLOOKUP($E107, PlayerForm!$D$3:$D$394, PlayerForm!$Q$3:$Q$394)*
_xlfn.XLOOKUP(
INDEX(FixtureTicker!$B$3:$AM$22, MATCH($B107, FixtureTicker!$A$3:$A$22), PlayerForm!$X$5+1),
 TeamForm!$B$4:$B$23, TeamForm!$AD$4:$AD$23),
INDEX(FixtureTicker!$B$24:$AM$43, MATCH($B107, FixtureTicker!$A$24:$A$43), PlayerForm!$X$5+1)="A",
_xlfn.XLOOKUP($E107, PlayerForm!$D$3:$D$394, PlayerForm!$R$3:$R$394)*
_xlfn.XLOOKUP(
INDEX(FixtureTicker!$B$3:$AM$22, MATCH($B107, FixtureTicker!$A$3:$A$22), PlayerForm!$X$5+1),
 TeamForm!$B$4:$B$23, TeamForm!$AB$4:$AB$23),
INDEX(FixtureTicker!$B$24:$AM$43, MATCH($B107, FixtureTicker!$A$24:$A$43), PlayerForm!$X$5+1)="BLANK",
0
),
_xlfn.IFS(
INDEX(FixtureTicker!$B$24:$AM$43, MATCH($B107, FixtureTicker!$A$24:$A$43), PlayerForm!$X$5+2)="H",
_xlfn.XLOOKUP($E107, PlayerForm!$D$3:$D$394, PlayerForm!$Q$3:$Q$394)*
_xlfn.XLOOKUP(
INDEX(FixtureTicker!$B$3:$AM$22, MATCH($B107, FixtureTicker!$A$3:$A$22), PlayerForm!$X$5+2),
 TeamForm!$B$4:$B$23, TeamForm!$AD$4:$AD$23),
INDEX(FixtureTicker!$B$24:$AM$43, MATCH($B107, FixtureTicker!$A$24:$A$43), PlayerForm!$X$5+2)="A",
_xlfn.XLOOKUP($E107, PlayerForm!$D$3:$D$394, PlayerForm!$R$3:$R$394)*
_xlfn.XLOOKUP(
INDEX(FixtureTicker!$B$3:$AM$22, MATCH($B107, FixtureTicker!$A$3:$A$22), PlayerForm!$X$5+2),
 TeamForm!$B$4:$B$23, TeamForm!$AB$4:$AB$23),
INDEX(FixtureTicker!$B$24:$AM$43, MATCH($B107, FixtureTicker!$A$24:$A$43), PlayerForm!$X$5+2)="BLANK",
0
),
_xlfn.IFS(
INDEX(FixtureTicker!$B$24:$AM$43, MATCH($B107, FixtureTicker!$A$24:$A$43), PlayerForm!$X$5+3)="H",
_xlfn.XLOOKUP($E107, PlayerForm!$D$3:$D$394, PlayerForm!$Q$3:$Q$394)*
_xlfn.XLOOKUP(
INDEX(FixtureTicker!$B$3:$AM$22, MATCH($B107, FixtureTicker!$A$3:$A$22), PlayerForm!$X$5+3),
 TeamForm!$B$4:$B$23, TeamForm!$AD$4:$AD$23),
INDEX(FixtureTicker!$B$24:$AM$43, MATCH($B107, FixtureTicker!$A$24:$A$43), PlayerForm!$X$5+3)="A",
_xlfn.XLOOKUP($E107, PlayerForm!$D$3:$D$394, PlayerForm!$R$3:$R$394)*
_xlfn.XLOOKUP(
INDEX(FixtureTicker!$B$3:$AM$22, MATCH($B107, FixtureTicker!$A$3:$A$22), PlayerForm!$X$5+3),
 TeamForm!$B$4:$B$23, TeamForm!$AB$4:$AB$23),
INDEX(FixtureTicker!$B$24:$AM$43, MATCH($B107, FixtureTicker!$A$24:$A$43), PlayerForm!$X$5+3)="BLANK",
0
),
_xlfn.IFS(
INDEX(FixtureTicker!$B$24:$AM$43, MATCH($B107, FixtureTicker!$A$24:$A$43), PlayerForm!$X$5+4)="H",
_xlfn.XLOOKUP($E107, PlayerForm!$D$3:$D$394, PlayerForm!$Q$3:$Q$394)*
_xlfn.XLOOKUP(
INDEX(FixtureTicker!$B$3:$AM$22, MATCH($B107, FixtureTicker!$A$3:$A$22), PlayerForm!$X$5+4),
 TeamForm!$B$4:$B$23, TeamForm!$AD$4:$AD$23),
INDEX(FixtureTicker!$B$24:$AM$43, MATCH($B107, FixtureTicker!$A$24:$A$43), PlayerForm!$X$5+4)="A",
_xlfn.XLOOKUP($E107, PlayerForm!$D$3:$D$394, PlayerForm!$R$3:$R$394)*
_xlfn.XLOOKUP(
INDEX(FixtureTicker!$B$3:$AM$22, MATCH($B107, FixtureTicker!$A$3:$A$22), PlayerForm!$X$5+4),
 TeamForm!$B$4:$B$23, TeamForm!$AB$4:$AB$23),
INDEX(FixtureTicker!$B$24:$AM$43, MATCH($B107, FixtureTicker!$A$24:$A$43), PlayerForm!$X$5+4)="BLANK",
0
),
_xlfn.IFS(
INDEX(FixtureTicker!$B$24:$AM$43, MATCH($B107, FixtureTicker!$A$24:$A$43), PlayerForm!$X$5+5)="H",
_xlfn.XLOOKUP($E107, PlayerForm!$D$3:$D$394, PlayerForm!$Q$3:$Q$394)*
_xlfn.XLOOKUP(
INDEX(FixtureTicker!$B$3:$AM$22, MATCH($B107, FixtureTicker!$A$3:$A$22), PlayerForm!$X$5+5),
 TeamForm!$B$4:$B$23, TeamForm!$AD$4:$AD$23),
INDEX(FixtureTicker!$B$24:$AM$43, MATCH($B107, FixtureTicker!$A$24:$A$43), PlayerForm!$X$5+5)="A",
_xlfn.XLOOKUP($E107, PlayerForm!$D$3:$D$394, PlayerForm!$R$3:$R$394)*
_xlfn.XLOOKUP(
INDEX(FixtureTicker!$B$3:$AM$22, MATCH($B107, FixtureTicker!$A$3:$A$22), PlayerForm!$X$5+5),
 TeamForm!$B$4:$B$23, TeamForm!$AB$4:$AB$23),
INDEX(FixtureTicker!$B$24:$AM$43, MATCH($B107, FixtureTicker!$A$24:$A$43), PlayerForm!$X$5+5)="BLANK",
0
),
_xlfn.IFS(
INDEX(FixtureTicker!$B$24:$AM$43, MATCH($B107, FixtureTicker!$A$24:$A$43), PlayerForm!$X$5+6)="H",
_xlfn.XLOOKUP($E107, PlayerForm!$D$3:$D$394, PlayerForm!$Q$3:$Q$394)*
_xlfn.XLOOKUP(
INDEX(FixtureTicker!$B$3:$AM$22, MATCH($B107, FixtureTicker!$A$3:$A$22), PlayerForm!$X$5+6),
 TeamForm!$B$4:$B$23, TeamForm!$AD$4:$AD$23),
INDEX(FixtureTicker!$B$24:$AM$43, MATCH($B107, FixtureTicker!$A$24:$A$43), PlayerForm!$X$5+6)="A",
_xlfn.XLOOKUP($E107, PlayerForm!$D$3:$D$394, PlayerForm!$R$3:$R$394)*
_xlfn.XLOOKUP(
INDEX(FixtureTicker!$B$3:$AM$22, MATCH($B107, FixtureTicker!$A$3:$A$22), PlayerForm!$X$5+6),
 TeamForm!$B$4:$B$23, TeamForm!$AB$4:$AB$23),
INDEX(FixtureTicker!$B$24:$AM$43, MATCH($B107, FixtureTicker!$A$24:$A$43), PlayerForm!$X$5+6)="BLANK",
0
),
_xlfn.IFS(
INDEX(FixtureTicker!$B$24:$AM$43, MATCH($B107, FixtureTicker!$A$24:$A$43), PlayerForm!$X$5+7)="H",
_xlfn.XLOOKUP($E107, PlayerForm!$D$3:$D$394, PlayerForm!$Q$3:$Q$394)*
_xlfn.XLOOKUP(
INDEX(FixtureTicker!$B$3:$AM$22, MATCH($B107, FixtureTicker!$A$3:$A$22), PlayerForm!$X$5+7),
 TeamForm!$B$4:$B$23, TeamForm!$AD$4:$AD$23),
INDEX(FixtureTicker!$B$24:$AM$43, MATCH($B107, FixtureTicker!$A$24:$A$43), PlayerForm!$X$5+7)="A",
_xlfn.XLOOKUP($E107, PlayerForm!$D$3:$D$394, PlayerForm!$R$3:$R$394)*
_xlfn.XLOOKUP(
INDEX(FixtureTicker!$B$3:$AM$22, MATCH($B107, FixtureTicker!$A$3:$A$22), PlayerForm!$X$5+7),
 TeamForm!$B$4:$B$23, TeamForm!$AB$4:$AB$23),
INDEX(FixtureTicker!$B$24:$AM$43, MATCH($B107, FixtureTicker!$A$24:$A$43), PlayerForm!$X$5+7)="BLANK",
0
)
),0)</f>
        <v>41.064812250541571</v>
      </c>
    </row>
    <row r="108" spans="1:10">
      <c r="A108" s="55">
        <v>135</v>
      </c>
      <c r="B108" s="55" t="str">
        <f>_xlfn.XLOOKUP($A108, PlayerData!$B$3:$B$394, PlayerData!C$3:C$394)</f>
        <v>LIV</v>
      </c>
      <c r="C108" s="55" t="str">
        <f>_xlfn.XLOOKUP($A108, PlayerData!$B$3:$B$394, PlayerData!D$3:D$394)</f>
        <v>M</v>
      </c>
      <c r="D108" s="55">
        <f>_xlfn.XLOOKUP($A108, PlayerData!$B:$B, PlayerData!F:F,,,-1)</f>
        <v>5.5</v>
      </c>
      <c r="E108" s="31" t="str">
        <f>_xlfn.XLOOKUP($A108, PlayerData!$B$3:$B$394, PlayerData!E$3:E$394)</f>
        <v>Wijnaldum</v>
      </c>
      <c r="F108" s="164" cm="1">
        <f t="array" ref="F108">IFERROR(0.01*_xlfn.IFS(
INDEX(FixtureTicker!$B$24:$AM$43, MATCH($B108, FixtureTicker!$A$24:$A$43, 0), PlayerForm!$X$5)="H",
_xlfn.XLOOKUP($E108, PlayerForm!$D$3:$D$394, PlayerForm!$Q$3:$Q$394)*
_xlfn.XLOOKUP(
INDEX(FixtureTicker!$B$3:$AM$22, MATCH($B108, FixtureTicker!$A$3:$A$22,0), PlayerForm!$X$5),
 TeamForm!$B$4:$B$23, TeamForm!$AD$4:$AD$23),
INDEX(FixtureTicker!$B$24:$AM$43, MATCH($B108, FixtureTicker!$A$24:$A$43,0), PlayerForm!$X$5)="A",
_xlfn.XLOOKUP($E108, PlayerForm!$D$3:$D$394, PlayerForm!$R$3:$R$394)*
_xlfn.XLOOKUP(
INDEX(FixtureTicker!$B$3:$AM$22, MATCH($B108, FixtureTicker!$A$3:$A$22,0), PlayerForm!$X$5),
 TeamForm!$B$4:$B$23, TeamForm!$AB$4:$AB$23),
INDEX(FixtureTicker!$B$24:$AM$43, MATCH($B108, FixtureTicker!$A$24:$A$43,0), PlayerForm!$X$5)="BLANK",
0),0)</f>
        <v>11.859838274932621</v>
      </c>
      <c r="G108" s="163" cm="1">
        <f t="array" ref="G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
),0)</f>
        <v>12.769541778975748</v>
      </c>
      <c r="H108" s="163" cm="1">
        <f t="array" ref="H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),
_xlfn.IFS(
INDEX(FixtureTicker!$B$24:$AM$43, MATCH($B108, FixtureTicker!$A$24:$A$43), PlayerForm!$X$5+2)="H",
_xlfn.XLOOKUP($E108, PlayerForm!$D$3:$D$394, PlayerForm!$Q$3:$Q$394)*
_xlfn.XLOOKUP(
INDEX(FixtureTicker!$B$3:$AM$22, MATCH($B108, FixtureTicker!$A$3:$A$22), PlayerForm!$X$5+2),
 TeamForm!$B$4:$B$23, TeamForm!$AD$4:$AD$23),
INDEX(FixtureTicker!$B$24:$AM$43, MATCH($B108, FixtureTicker!$A$24:$A$43), PlayerForm!$X$5+2)="A",
_xlfn.XLOOKUP($E108, PlayerForm!$D$3:$D$394, PlayerForm!$R$3:$R$394)*
_xlfn.XLOOKUP(
INDEX(FixtureTicker!$B$3:$AM$22, MATCH($B108, FixtureTicker!$A$3:$A$22), PlayerForm!$X$5+2),
 TeamForm!$B$4:$B$23, TeamForm!$AB$4:$AB$23),
INDEX(FixtureTicker!$B$24:$AM$43, MATCH($B108, FixtureTicker!$A$24:$A$43), PlayerForm!$X$5+2)="BLANK",
0
),
_xlfn.IFS(
INDEX(FixtureTicker!$B$24:$AM$43, MATCH($B108, FixtureTicker!$A$24:$A$43), PlayerForm!$X$5+3)="H",
_xlfn.XLOOKUP($E108, PlayerForm!$D$3:$D$394, PlayerForm!$Q$3:$Q$394)*
_xlfn.XLOOKUP(
INDEX(FixtureTicker!$B$3:$AM$22, MATCH($B108, FixtureTicker!$A$3:$A$22), PlayerForm!$X$5+3),
 TeamForm!$B$4:$B$23, TeamForm!$AD$4:$AD$23),
INDEX(FixtureTicker!$B$24:$AM$43, MATCH($B108, FixtureTicker!$A$24:$A$43), PlayerForm!$X$5+3)="A",
_xlfn.XLOOKUP($E108, PlayerForm!$D$3:$D$394, PlayerForm!$R$3:$R$394)*
_xlfn.XLOOKUP(
INDEX(FixtureTicker!$B$3:$AM$22, MATCH($B108, FixtureTicker!$A$3:$A$22), PlayerForm!$X$5+3),
 TeamForm!$B$4:$B$23, TeamForm!$AB$4:$AB$23),
INDEX(FixtureTicker!$B$24:$AM$43, MATCH($B108, FixtureTicker!$A$24:$A$43), PlayerForm!$X$5+3)="BLANK",
0
)
),0)</f>
        <v>21.116142736839851</v>
      </c>
      <c r="I108" s="163" cm="1">
        <f t="array" ref="I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),
_xlfn.IFS(
INDEX(FixtureTicker!$B$24:$AM$43, MATCH($B108, FixtureTicker!$A$24:$A$43), PlayerForm!$X$5+2)="H",
_xlfn.XLOOKUP($E108, PlayerForm!$D$3:$D$394, PlayerForm!$Q$3:$Q$394)*
_xlfn.XLOOKUP(
INDEX(FixtureTicker!$B$3:$AM$22, MATCH($B108, FixtureTicker!$A$3:$A$22), PlayerForm!$X$5+2),
 TeamForm!$B$4:$B$23, TeamForm!$AD$4:$AD$23),
INDEX(FixtureTicker!$B$24:$AM$43, MATCH($B108, FixtureTicker!$A$24:$A$43), PlayerForm!$X$5+2)="A",
_xlfn.XLOOKUP($E108, PlayerForm!$D$3:$D$394, PlayerForm!$R$3:$R$394)*
_xlfn.XLOOKUP(
INDEX(FixtureTicker!$B$3:$AM$22, MATCH($B108, FixtureTicker!$A$3:$A$22), PlayerForm!$X$5+2),
 TeamForm!$B$4:$B$23, TeamForm!$AB$4:$AB$23),
INDEX(FixtureTicker!$B$24:$AM$43, MATCH($B108, FixtureTicker!$A$24:$A$43), PlayerForm!$X$5+2)="BLANK",
0
),
_xlfn.IFS(
INDEX(FixtureTicker!$B$24:$AM$43, MATCH($B108, FixtureTicker!$A$24:$A$43), PlayerForm!$X$5+3)="H",
_xlfn.XLOOKUP($E108, PlayerForm!$D$3:$D$394, PlayerForm!$Q$3:$Q$394)*
_xlfn.XLOOKUP(
INDEX(FixtureTicker!$B$3:$AM$22, MATCH($B108, FixtureTicker!$A$3:$A$22), PlayerForm!$X$5+3),
 TeamForm!$B$4:$B$23, TeamForm!$AD$4:$AD$23),
INDEX(FixtureTicker!$B$24:$AM$43, MATCH($B108, FixtureTicker!$A$24:$A$43), PlayerForm!$X$5+3)="A",
_xlfn.XLOOKUP($E108, PlayerForm!$D$3:$D$394, PlayerForm!$R$3:$R$394)*
_xlfn.XLOOKUP(
INDEX(FixtureTicker!$B$3:$AM$22, MATCH($B108, FixtureTicker!$A$3:$A$22), PlayerForm!$X$5+3),
 TeamForm!$B$4:$B$23, TeamForm!$AB$4:$AB$23),
INDEX(FixtureTicker!$B$24:$AM$43, MATCH($B108, FixtureTicker!$A$24:$A$43), PlayerForm!$X$5+3)="BLANK",
0
),
_xlfn.IFS(
INDEX(FixtureTicker!$B$24:$AM$43, MATCH($B108, FixtureTicker!$A$24:$A$43), PlayerForm!$X$5+4)="H",
_xlfn.XLOOKUP($E108, PlayerForm!$D$3:$D$394, PlayerForm!$Q$3:$Q$394)*
_xlfn.XLOOKUP(
INDEX(FixtureTicker!$B$3:$AM$22, MATCH($B108, FixtureTicker!$A$3:$A$22), PlayerForm!$X$5+4),
 TeamForm!$B$4:$B$23, TeamForm!$AD$4:$AD$23),
INDEX(FixtureTicker!$B$24:$AM$43, MATCH($B108, FixtureTicker!$A$24:$A$43), PlayerForm!$X$5+4)="A",
_xlfn.XLOOKUP($E108, PlayerForm!$D$3:$D$394, PlayerForm!$R$3:$R$394)*
_xlfn.XLOOKUP(
INDEX(FixtureTicker!$B$3:$AM$22, MATCH($B108, FixtureTicker!$A$3:$A$22), PlayerForm!$X$5+4),
 TeamForm!$B$4:$B$23, TeamForm!$AB$4:$AB$23),
INDEX(FixtureTicker!$B$24:$AM$43, MATCH($B108, FixtureTicker!$A$24:$A$43), PlayerForm!$X$5+4)="BLANK",
0
),
_xlfn.IFS(
INDEX(FixtureTicker!$B$24:$AM$43, MATCH($B108, FixtureTicker!$A$24:$A$43), PlayerForm!$X$5+5)="H",
_xlfn.XLOOKUP($E108, PlayerForm!$D$3:$D$394, PlayerForm!$Q$3:$Q$394)*
_xlfn.XLOOKUP(
INDEX(FixtureTicker!$B$3:$AM$22, MATCH($B108, FixtureTicker!$A$3:$A$22), PlayerForm!$X$5+5),
 TeamForm!$B$4:$B$23, TeamForm!$AD$4:$AD$23),
INDEX(FixtureTicker!$B$24:$AM$43, MATCH($B108, FixtureTicker!$A$24:$A$43), PlayerForm!$X$5+5)="A",
_xlfn.XLOOKUP($E108, PlayerForm!$D$3:$D$394, PlayerForm!$R$3:$R$394)*
_xlfn.XLOOKUP(
INDEX(FixtureTicker!$B$3:$AM$22, MATCH($B108, FixtureTicker!$A$3:$A$22), PlayerForm!$X$5+5),
 TeamForm!$B$4:$B$23, TeamForm!$AB$4:$AB$23),
INDEX(FixtureTicker!$B$24:$AM$43, MATCH($B108, FixtureTicker!$A$24:$A$43), PlayerForm!$X$5+5)="BLANK",
0
)
),0)</f>
        <v>32.471392705652548</v>
      </c>
      <c r="J108" s="163" cm="1">
        <f t="array" ref="J108">IFERROR(0.01*SUM(
_xlfn.IFS(
INDEX(FixtureTicker!$B$24:$AM$43, MATCH($B108, FixtureTicker!$A$24:$A$43), PlayerForm!$X$5)="H",
_xlfn.XLOOKUP($E108, PlayerForm!$D$3:$D$394, PlayerForm!$Q$3:$Q$394)*
_xlfn.XLOOKUP(
INDEX(FixtureTicker!$B$3:$AM$22, MATCH($B108, FixtureTicker!$A$3:$A$22), PlayerForm!$X$5),
 TeamForm!$B$4:$B$23, TeamForm!$AD$4:$AD$23),
INDEX(FixtureTicker!$B$24:$AM$43, MATCH($B108, FixtureTicker!$A$24:$A$43), PlayerForm!$X$5)="A",
_xlfn.XLOOKUP($E108, PlayerForm!$D$3:$D$394, PlayerForm!$R$3:$R$394)*
_xlfn.XLOOKUP(
INDEX(FixtureTicker!$B$3:$AM$22, MATCH($B108, FixtureTicker!$A$3:$A$22), PlayerForm!$X$5),
 TeamForm!$B$4:$B$23, TeamForm!$AB$4:$AB$23),
INDEX(FixtureTicker!$B$24:$AM$43, MATCH($B108, FixtureTicker!$A$24:$A$43), PlayerForm!$X$5)="BLANK",
0
),
_xlfn.IFS(
INDEX(FixtureTicker!$B$24:$AM$43, MATCH($B108, FixtureTicker!$A$24:$A$43), PlayerForm!$X$5+1)="H",
_xlfn.XLOOKUP($E108, PlayerForm!$D$3:$D$394, PlayerForm!$Q$3:$Q$394)*
_xlfn.XLOOKUP(
INDEX(FixtureTicker!$B$3:$AM$22, MATCH($B108, FixtureTicker!$A$3:$A$22), PlayerForm!$X$5+1),
 TeamForm!$B$4:$B$23, TeamForm!$AD$4:$AD$23),
INDEX(FixtureTicker!$B$24:$AM$43, MATCH($B108, FixtureTicker!$A$24:$A$43), PlayerForm!$X$5+1)="A",
_xlfn.XLOOKUP($E108, PlayerForm!$D$3:$D$394, PlayerForm!$R$3:$R$394)*
_xlfn.XLOOKUP(
INDEX(FixtureTicker!$B$3:$AM$22, MATCH($B108, FixtureTicker!$A$3:$A$22), PlayerForm!$X$5+1),
 TeamForm!$B$4:$B$23, TeamForm!$AB$4:$AB$23),
INDEX(FixtureTicker!$B$24:$AM$43, MATCH($B108, FixtureTicker!$A$24:$A$43), PlayerForm!$X$5+1)="BLANK",
0
),
_xlfn.IFS(
INDEX(FixtureTicker!$B$24:$AM$43, MATCH($B108, FixtureTicker!$A$24:$A$43), PlayerForm!$X$5+2)="H",
_xlfn.XLOOKUP($E108, PlayerForm!$D$3:$D$394, PlayerForm!$Q$3:$Q$394)*
_xlfn.XLOOKUP(
INDEX(FixtureTicker!$B$3:$AM$22, MATCH($B108, FixtureTicker!$A$3:$A$22), PlayerForm!$X$5+2),
 TeamForm!$B$4:$B$23, TeamForm!$AD$4:$AD$23),
INDEX(FixtureTicker!$B$24:$AM$43, MATCH($B108, FixtureTicker!$A$24:$A$43), PlayerForm!$X$5+2)="A",
_xlfn.XLOOKUP($E108, PlayerForm!$D$3:$D$394, PlayerForm!$R$3:$R$394)*
_xlfn.XLOOKUP(
INDEX(FixtureTicker!$B$3:$AM$22, MATCH($B108, FixtureTicker!$A$3:$A$22), PlayerForm!$X$5+2),
 TeamForm!$B$4:$B$23, TeamForm!$AB$4:$AB$23),
INDEX(FixtureTicker!$B$24:$AM$43, MATCH($B108, FixtureTicker!$A$24:$A$43), PlayerForm!$X$5+2)="BLANK",
0
),
_xlfn.IFS(
INDEX(FixtureTicker!$B$24:$AM$43, MATCH($B108, FixtureTicker!$A$24:$A$43), PlayerForm!$X$5+3)="H",
_xlfn.XLOOKUP($E108, PlayerForm!$D$3:$D$394, PlayerForm!$Q$3:$Q$394)*
_xlfn.XLOOKUP(
INDEX(FixtureTicker!$B$3:$AM$22, MATCH($B108, FixtureTicker!$A$3:$A$22), PlayerForm!$X$5+3),
 TeamForm!$B$4:$B$23, TeamForm!$AD$4:$AD$23),
INDEX(FixtureTicker!$B$24:$AM$43, MATCH($B108, FixtureTicker!$A$24:$A$43), PlayerForm!$X$5+3)="A",
_xlfn.XLOOKUP($E108, PlayerForm!$D$3:$D$394, PlayerForm!$R$3:$R$394)*
_xlfn.XLOOKUP(
INDEX(FixtureTicker!$B$3:$AM$22, MATCH($B108, FixtureTicker!$A$3:$A$22), PlayerForm!$X$5+3),
 TeamForm!$B$4:$B$23, TeamForm!$AB$4:$AB$23),
INDEX(FixtureTicker!$B$24:$AM$43, MATCH($B108, FixtureTicker!$A$24:$A$43), PlayerForm!$X$5+3)="BLANK",
0
),
_xlfn.IFS(
INDEX(FixtureTicker!$B$24:$AM$43, MATCH($B108, FixtureTicker!$A$24:$A$43), PlayerForm!$X$5+4)="H",
_xlfn.XLOOKUP($E108, PlayerForm!$D$3:$D$394, PlayerForm!$Q$3:$Q$394)*
_xlfn.XLOOKUP(
INDEX(FixtureTicker!$B$3:$AM$22, MATCH($B108, FixtureTicker!$A$3:$A$22), PlayerForm!$X$5+4),
 TeamForm!$B$4:$B$23, TeamForm!$AD$4:$AD$23),
INDEX(FixtureTicker!$B$24:$AM$43, MATCH($B108, FixtureTicker!$A$24:$A$43), PlayerForm!$X$5+4)="A",
_xlfn.XLOOKUP($E108, PlayerForm!$D$3:$D$394, PlayerForm!$R$3:$R$394)*
_xlfn.XLOOKUP(
INDEX(FixtureTicker!$B$3:$AM$22, MATCH($B108, FixtureTicker!$A$3:$A$22), PlayerForm!$X$5+4),
 TeamForm!$B$4:$B$23, TeamForm!$AB$4:$AB$23),
INDEX(FixtureTicker!$B$24:$AM$43, MATCH($B108, FixtureTicker!$A$24:$A$43), PlayerForm!$X$5+4)="BLANK",
0
),
_xlfn.IFS(
INDEX(FixtureTicker!$B$24:$AM$43, MATCH($B108, FixtureTicker!$A$24:$A$43), PlayerForm!$X$5+5)="H",
_xlfn.XLOOKUP($E108, PlayerForm!$D$3:$D$394, PlayerForm!$Q$3:$Q$394)*
_xlfn.XLOOKUP(
INDEX(FixtureTicker!$B$3:$AM$22, MATCH($B108, FixtureTicker!$A$3:$A$22), PlayerForm!$X$5+5),
 TeamForm!$B$4:$B$23, TeamForm!$AD$4:$AD$23),
INDEX(FixtureTicker!$B$24:$AM$43, MATCH($B108, FixtureTicker!$A$24:$A$43), PlayerForm!$X$5+5)="A",
_xlfn.XLOOKUP($E108, PlayerForm!$D$3:$D$394, PlayerForm!$R$3:$R$394)*
_xlfn.XLOOKUP(
INDEX(FixtureTicker!$B$3:$AM$22, MATCH($B108, FixtureTicker!$A$3:$A$22), PlayerForm!$X$5+5),
 TeamForm!$B$4:$B$23, TeamForm!$AB$4:$AB$23),
INDEX(FixtureTicker!$B$24:$AM$43, MATCH($B108, FixtureTicker!$A$24:$A$43), PlayerForm!$X$5+5)="BLANK",
0
),
_xlfn.IFS(
INDEX(FixtureTicker!$B$24:$AM$43, MATCH($B108, FixtureTicker!$A$24:$A$43), PlayerForm!$X$5+6)="H",
_xlfn.XLOOKUP($E108, PlayerForm!$D$3:$D$394, PlayerForm!$Q$3:$Q$394)*
_xlfn.XLOOKUP(
INDEX(FixtureTicker!$B$3:$AM$22, MATCH($B108, FixtureTicker!$A$3:$A$22), PlayerForm!$X$5+6),
 TeamForm!$B$4:$B$23, TeamForm!$AD$4:$AD$23),
INDEX(FixtureTicker!$B$24:$AM$43, MATCH($B108, FixtureTicker!$A$24:$A$43), PlayerForm!$X$5+6)="A",
_xlfn.XLOOKUP($E108, PlayerForm!$D$3:$D$394, PlayerForm!$R$3:$R$394)*
_xlfn.XLOOKUP(
INDEX(FixtureTicker!$B$3:$AM$22, MATCH($B108, FixtureTicker!$A$3:$A$22), PlayerForm!$X$5+6),
 TeamForm!$B$4:$B$23, TeamForm!$AB$4:$AB$23),
INDEX(FixtureTicker!$B$24:$AM$43, MATCH($B108, FixtureTicker!$A$24:$A$43), PlayerForm!$X$5+6)="BLANK",
0
),
_xlfn.IFS(
INDEX(FixtureTicker!$B$24:$AM$43, MATCH($B108, FixtureTicker!$A$24:$A$43), PlayerForm!$X$5+7)="H",
_xlfn.XLOOKUP($E108, PlayerForm!$D$3:$D$394, PlayerForm!$Q$3:$Q$394)*
_xlfn.XLOOKUP(
INDEX(FixtureTicker!$B$3:$AM$22, MATCH($B108, FixtureTicker!$A$3:$A$22), PlayerForm!$X$5+7),
 TeamForm!$B$4:$B$23, TeamForm!$AD$4:$AD$23),
INDEX(FixtureTicker!$B$24:$AM$43, MATCH($B108, FixtureTicker!$A$24:$A$43), PlayerForm!$X$5+7)="A",
_xlfn.XLOOKUP($E108, PlayerForm!$D$3:$D$394, PlayerForm!$R$3:$R$394)*
_xlfn.XLOOKUP(
INDEX(FixtureTicker!$B$3:$AM$22, MATCH($B108, FixtureTicker!$A$3:$A$22), PlayerForm!$X$5+7),
 TeamForm!$B$4:$B$23, TeamForm!$AB$4:$AB$23),
INDEX(FixtureTicker!$B$24:$AM$43, MATCH($B108, FixtureTicker!$A$24:$A$43), PlayerForm!$X$5+7)="BLANK",
0
)
),0)</f>
        <v>41.428022622085585</v>
      </c>
    </row>
    <row r="109" spans="1:10">
      <c r="A109" s="55">
        <v>101</v>
      </c>
      <c r="B109" s="55" t="str">
        <f>_xlfn.XLOOKUP($A109, PlayerData!$B$3:$B$394, PlayerData!C$3:C$394)</f>
        <v>BHA</v>
      </c>
      <c r="C109" s="55" t="str">
        <f>_xlfn.XLOOKUP($A109, PlayerData!$B$3:$B$394, PlayerData!D$3:D$394)</f>
        <v>M</v>
      </c>
      <c r="D109" s="55">
        <f>_xlfn.XLOOKUP($A109, PlayerData!$B:$B, PlayerData!F:F,,,-1)</f>
        <v>6</v>
      </c>
      <c r="E109" s="31" t="str">
        <f>_xlfn.XLOOKUP($A109, PlayerData!$B$3:$B$394, PlayerData!E$3:E$394)</f>
        <v>Groß</v>
      </c>
      <c r="F109" s="164" cm="1">
        <f t="array" ref="F109">IFERROR(0.01*_xlfn.IFS(
INDEX(FixtureTicker!$B$24:$AM$43, MATCH($B109, FixtureTicker!$A$24:$A$43, 0), PlayerForm!$X$5)="H",
_xlfn.XLOOKUP($E109, PlayerForm!$D$3:$D$394, PlayerForm!$Q$3:$Q$394)*
_xlfn.XLOOKUP(
INDEX(FixtureTicker!$B$3:$AM$22, MATCH($B109, FixtureTicker!$A$3:$A$22,0), PlayerForm!$X$5),
 TeamForm!$B$4:$B$23, TeamForm!$AD$4:$AD$23),
INDEX(FixtureTicker!$B$24:$AM$43, MATCH($B109, FixtureTicker!$A$24:$A$43,0), PlayerForm!$X$5)="A",
_xlfn.XLOOKUP($E109, PlayerForm!$D$3:$D$394, PlayerForm!$R$3:$R$394)*
_xlfn.XLOOKUP(
INDEX(FixtureTicker!$B$3:$AM$22, MATCH($B109, FixtureTicker!$A$3:$A$22,0), PlayerForm!$X$5),
 TeamForm!$B$4:$B$23, TeamForm!$AB$4:$AB$23),
INDEX(FixtureTicker!$B$24:$AM$43, MATCH($B109, FixtureTicker!$A$24:$A$43,0), PlayerForm!$X$5)="BLANK",
0),0)</f>
        <v>1.8851201688094708</v>
      </c>
      <c r="G109" s="163" cm="1">
        <f t="array" ref="G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
),0)</f>
        <v>13.090209448069215</v>
      </c>
      <c r="H109" s="163" cm="1">
        <f t="array" ref="H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),
_xlfn.IFS(
INDEX(FixtureTicker!$B$24:$AM$43, MATCH($B109, FixtureTicker!$A$24:$A$43), PlayerForm!$X$5+2)="H",
_xlfn.XLOOKUP($E109, PlayerForm!$D$3:$D$394, PlayerForm!$Q$3:$Q$394)*
_xlfn.XLOOKUP(
INDEX(FixtureTicker!$B$3:$AM$22, MATCH($B109, FixtureTicker!$A$3:$A$22), PlayerForm!$X$5+2),
 TeamForm!$B$4:$B$23, TeamForm!$AD$4:$AD$23),
INDEX(FixtureTicker!$B$24:$AM$43, MATCH($B109, FixtureTicker!$A$24:$A$43), PlayerForm!$X$5+2)="A",
_xlfn.XLOOKUP($E109, PlayerForm!$D$3:$D$394, PlayerForm!$R$3:$R$394)*
_xlfn.XLOOKUP(
INDEX(FixtureTicker!$B$3:$AM$22, MATCH($B109, FixtureTicker!$A$3:$A$22), PlayerForm!$X$5+2),
 TeamForm!$B$4:$B$23, TeamForm!$AB$4:$AB$23),
INDEX(FixtureTicker!$B$24:$AM$43, MATCH($B109, FixtureTicker!$A$24:$A$43), PlayerForm!$X$5+2)="BLANK",
0
),
_xlfn.IFS(
INDEX(FixtureTicker!$B$24:$AM$43, MATCH($B109, FixtureTicker!$A$24:$A$43), PlayerForm!$X$5+3)="H",
_xlfn.XLOOKUP($E109, PlayerForm!$D$3:$D$394, PlayerForm!$Q$3:$Q$394)*
_xlfn.XLOOKUP(
INDEX(FixtureTicker!$B$3:$AM$22, MATCH($B109, FixtureTicker!$A$3:$A$22), PlayerForm!$X$5+3),
 TeamForm!$B$4:$B$23, TeamForm!$AD$4:$AD$23),
INDEX(FixtureTicker!$B$24:$AM$43, MATCH($B109, FixtureTicker!$A$24:$A$43), PlayerForm!$X$5+3)="A",
_xlfn.XLOOKUP($E109, PlayerForm!$D$3:$D$394, PlayerForm!$R$3:$R$394)*
_xlfn.XLOOKUP(
INDEX(FixtureTicker!$B$3:$AM$22, MATCH($B109, FixtureTicker!$A$3:$A$22), PlayerForm!$X$5+3),
 TeamForm!$B$4:$B$23, TeamForm!$AB$4:$AB$23),
INDEX(FixtureTicker!$B$24:$AM$43, MATCH($B109, FixtureTicker!$A$24:$A$43), PlayerForm!$X$5+3)="BLANK",
0
)
),0)</f>
        <v>22.464922255790675</v>
      </c>
      <c r="I109" s="163" cm="1">
        <f t="array" ref="I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),
_xlfn.IFS(
INDEX(FixtureTicker!$B$24:$AM$43, MATCH($B109, FixtureTicker!$A$24:$A$43), PlayerForm!$X$5+2)="H",
_xlfn.XLOOKUP($E109, PlayerForm!$D$3:$D$394, PlayerForm!$Q$3:$Q$394)*
_xlfn.XLOOKUP(
INDEX(FixtureTicker!$B$3:$AM$22, MATCH($B109, FixtureTicker!$A$3:$A$22), PlayerForm!$X$5+2),
 TeamForm!$B$4:$B$23, TeamForm!$AD$4:$AD$23),
INDEX(FixtureTicker!$B$24:$AM$43, MATCH($B109, FixtureTicker!$A$24:$A$43), PlayerForm!$X$5+2)="A",
_xlfn.XLOOKUP($E109, PlayerForm!$D$3:$D$394, PlayerForm!$R$3:$R$394)*
_xlfn.XLOOKUP(
INDEX(FixtureTicker!$B$3:$AM$22, MATCH($B109, FixtureTicker!$A$3:$A$22), PlayerForm!$X$5+2),
 TeamForm!$B$4:$B$23, TeamForm!$AB$4:$AB$23),
INDEX(FixtureTicker!$B$24:$AM$43, MATCH($B109, FixtureTicker!$A$24:$A$43), PlayerForm!$X$5+2)="BLANK",
0
),
_xlfn.IFS(
INDEX(FixtureTicker!$B$24:$AM$43, MATCH($B109, FixtureTicker!$A$24:$A$43), PlayerForm!$X$5+3)="H",
_xlfn.XLOOKUP($E109, PlayerForm!$D$3:$D$394, PlayerForm!$Q$3:$Q$394)*
_xlfn.XLOOKUP(
INDEX(FixtureTicker!$B$3:$AM$22, MATCH($B109, FixtureTicker!$A$3:$A$22), PlayerForm!$X$5+3),
 TeamForm!$B$4:$B$23, TeamForm!$AD$4:$AD$23),
INDEX(FixtureTicker!$B$24:$AM$43, MATCH($B109, FixtureTicker!$A$24:$A$43), PlayerForm!$X$5+3)="A",
_xlfn.XLOOKUP($E109, PlayerForm!$D$3:$D$394, PlayerForm!$R$3:$R$394)*
_xlfn.XLOOKUP(
INDEX(FixtureTicker!$B$3:$AM$22, MATCH($B109, FixtureTicker!$A$3:$A$22), PlayerForm!$X$5+3),
 TeamForm!$B$4:$B$23, TeamForm!$AB$4:$AB$23),
INDEX(FixtureTicker!$B$24:$AM$43, MATCH($B109, FixtureTicker!$A$24:$A$43), PlayerForm!$X$5+3)="BLANK",
0
),
_xlfn.IFS(
INDEX(FixtureTicker!$B$24:$AM$43, MATCH($B109, FixtureTicker!$A$24:$A$43), PlayerForm!$X$5+4)="H",
_xlfn.XLOOKUP($E109, PlayerForm!$D$3:$D$394, PlayerForm!$Q$3:$Q$394)*
_xlfn.XLOOKUP(
INDEX(FixtureTicker!$B$3:$AM$22, MATCH($B109, FixtureTicker!$A$3:$A$22), PlayerForm!$X$5+4),
 TeamForm!$B$4:$B$23, TeamForm!$AD$4:$AD$23),
INDEX(FixtureTicker!$B$24:$AM$43, MATCH($B109, FixtureTicker!$A$24:$A$43), PlayerForm!$X$5+4)="A",
_xlfn.XLOOKUP($E109, PlayerForm!$D$3:$D$394, PlayerForm!$R$3:$R$394)*
_xlfn.XLOOKUP(
INDEX(FixtureTicker!$B$3:$AM$22, MATCH($B109, FixtureTicker!$A$3:$A$22), PlayerForm!$X$5+4),
 TeamForm!$B$4:$B$23, TeamForm!$AB$4:$AB$23),
INDEX(FixtureTicker!$B$24:$AM$43, MATCH($B109, FixtureTicker!$A$24:$A$43), PlayerForm!$X$5+4)="BLANK",
0
),
_xlfn.IFS(
INDEX(FixtureTicker!$B$24:$AM$43, MATCH($B109, FixtureTicker!$A$24:$A$43), PlayerForm!$X$5+5)="H",
_xlfn.XLOOKUP($E109, PlayerForm!$D$3:$D$394, PlayerForm!$Q$3:$Q$394)*
_xlfn.XLOOKUP(
INDEX(FixtureTicker!$B$3:$AM$22, MATCH($B109, FixtureTicker!$A$3:$A$22), PlayerForm!$X$5+5),
 TeamForm!$B$4:$B$23, TeamForm!$AD$4:$AD$23),
INDEX(FixtureTicker!$B$24:$AM$43, MATCH($B109, FixtureTicker!$A$24:$A$43), PlayerForm!$X$5+5)="A",
_xlfn.XLOOKUP($E109, PlayerForm!$D$3:$D$394, PlayerForm!$R$3:$R$394)*
_xlfn.XLOOKUP(
INDEX(FixtureTicker!$B$3:$AM$22, MATCH($B109, FixtureTicker!$A$3:$A$22), PlayerForm!$X$5+5),
 TeamForm!$B$4:$B$23, TeamForm!$AB$4:$AB$23),
INDEX(FixtureTicker!$B$24:$AM$43, MATCH($B109, FixtureTicker!$A$24:$A$43), PlayerForm!$X$5+5)="BLANK",
0
)
),0)</f>
        <v>32.381397581071035</v>
      </c>
      <c r="J109" s="163" cm="1">
        <f t="array" ref="J109">IFERROR(0.01*SUM(
_xlfn.IFS(
INDEX(FixtureTicker!$B$24:$AM$43, MATCH($B109, FixtureTicker!$A$24:$A$43), PlayerForm!$X$5)="H",
_xlfn.XLOOKUP($E109, PlayerForm!$D$3:$D$394, PlayerForm!$Q$3:$Q$394)*
_xlfn.XLOOKUP(
INDEX(FixtureTicker!$B$3:$AM$22, MATCH($B109, FixtureTicker!$A$3:$A$22), PlayerForm!$X$5),
 TeamForm!$B$4:$B$23, TeamForm!$AD$4:$AD$23),
INDEX(FixtureTicker!$B$24:$AM$43, MATCH($B109, FixtureTicker!$A$24:$A$43), PlayerForm!$X$5)="A",
_xlfn.XLOOKUP($E109, PlayerForm!$D$3:$D$394, PlayerForm!$R$3:$R$394)*
_xlfn.XLOOKUP(
INDEX(FixtureTicker!$B$3:$AM$22, MATCH($B109, FixtureTicker!$A$3:$A$22), PlayerForm!$X$5),
 TeamForm!$B$4:$B$23, TeamForm!$AB$4:$AB$23),
INDEX(FixtureTicker!$B$24:$AM$43, MATCH($B109, FixtureTicker!$A$24:$A$43), PlayerForm!$X$5)="BLANK",
0
),
_xlfn.IFS(
INDEX(FixtureTicker!$B$24:$AM$43, MATCH($B109, FixtureTicker!$A$24:$A$43), PlayerForm!$X$5+1)="H",
_xlfn.XLOOKUP($E109, PlayerForm!$D$3:$D$394, PlayerForm!$Q$3:$Q$394)*
_xlfn.XLOOKUP(
INDEX(FixtureTicker!$B$3:$AM$22, MATCH($B109, FixtureTicker!$A$3:$A$22), PlayerForm!$X$5+1),
 TeamForm!$B$4:$B$23, TeamForm!$AD$4:$AD$23),
INDEX(FixtureTicker!$B$24:$AM$43, MATCH($B109, FixtureTicker!$A$24:$A$43), PlayerForm!$X$5+1)="A",
_xlfn.XLOOKUP($E109, PlayerForm!$D$3:$D$394, PlayerForm!$R$3:$R$394)*
_xlfn.XLOOKUP(
INDEX(FixtureTicker!$B$3:$AM$22, MATCH($B109, FixtureTicker!$A$3:$A$22), PlayerForm!$X$5+1),
 TeamForm!$B$4:$B$23, TeamForm!$AB$4:$AB$23),
INDEX(FixtureTicker!$B$24:$AM$43, MATCH($B109, FixtureTicker!$A$24:$A$43), PlayerForm!$X$5+1)="BLANK",
0
),
_xlfn.IFS(
INDEX(FixtureTicker!$B$24:$AM$43, MATCH($B109, FixtureTicker!$A$24:$A$43), PlayerForm!$X$5+2)="H",
_xlfn.XLOOKUP($E109, PlayerForm!$D$3:$D$394, PlayerForm!$Q$3:$Q$394)*
_xlfn.XLOOKUP(
INDEX(FixtureTicker!$B$3:$AM$22, MATCH($B109, FixtureTicker!$A$3:$A$22), PlayerForm!$X$5+2),
 TeamForm!$B$4:$B$23, TeamForm!$AD$4:$AD$23),
INDEX(FixtureTicker!$B$24:$AM$43, MATCH($B109, FixtureTicker!$A$24:$A$43), PlayerForm!$X$5+2)="A",
_xlfn.XLOOKUP($E109, PlayerForm!$D$3:$D$394, PlayerForm!$R$3:$R$394)*
_xlfn.XLOOKUP(
INDEX(FixtureTicker!$B$3:$AM$22, MATCH($B109, FixtureTicker!$A$3:$A$22), PlayerForm!$X$5+2),
 TeamForm!$B$4:$B$23, TeamForm!$AB$4:$AB$23),
INDEX(FixtureTicker!$B$24:$AM$43, MATCH($B109, FixtureTicker!$A$24:$A$43), PlayerForm!$X$5+2)="BLANK",
0
),
_xlfn.IFS(
INDEX(FixtureTicker!$B$24:$AM$43, MATCH($B109, FixtureTicker!$A$24:$A$43), PlayerForm!$X$5+3)="H",
_xlfn.XLOOKUP($E109, PlayerForm!$D$3:$D$394, PlayerForm!$Q$3:$Q$394)*
_xlfn.XLOOKUP(
INDEX(FixtureTicker!$B$3:$AM$22, MATCH($B109, FixtureTicker!$A$3:$A$22), PlayerForm!$X$5+3),
 TeamForm!$B$4:$B$23, TeamForm!$AD$4:$AD$23),
INDEX(FixtureTicker!$B$24:$AM$43, MATCH($B109, FixtureTicker!$A$24:$A$43), PlayerForm!$X$5+3)="A",
_xlfn.XLOOKUP($E109, PlayerForm!$D$3:$D$394, PlayerForm!$R$3:$R$394)*
_xlfn.XLOOKUP(
INDEX(FixtureTicker!$B$3:$AM$22, MATCH($B109, FixtureTicker!$A$3:$A$22), PlayerForm!$X$5+3),
 TeamForm!$B$4:$B$23, TeamForm!$AB$4:$AB$23),
INDEX(FixtureTicker!$B$24:$AM$43, MATCH($B109, FixtureTicker!$A$24:$A$43), PlayerForm!$X$5+3)="BLANK",
0
),
_xlfn.IFS(
INDEX(FixtureTicker!$B$24:$AM$43, MATCH($B109, FixtureTicker!$A$24:$A$43), PlayerForm!$X$5+4)="H",
_xlfn.XLOOKUP($E109, PlayerForm!$D$3:$D$394, PlayerForm!$Q$3:$Q$394)*
_xlfn.XLOOKUP(
INDEX(FixtureTicker!$B$3:$AM$22, MATCH($B109, FixtureTicker!$A$3:$A$22), PlayerForm!$X$5+4),
 TeamForm!$B$4:$B$23, TeamForm!$AD$4:$AD$23),
INDEX(FixtureTicker!$B$24:$AM$43, MATCH($B109, FixtureTicker!$A$24:$A$43), PlayerForm!$X$5+4)="A",
_xlfn.XLOOKUP($E109, PlayerForm!$D$3:$D$394, PlayerForm!$R$3:$R$394)*
_xlfn.XLOOKUP(
INDEX(FixtureTicker!$B$3:$AM$22, MATCH($B109, FixtureTicker!$A$3:$A$22), PlayerForm!$X$5+4),
 TeamForm!$B$4:$B$23, TeamForm!$AB$4:$AB$23),
INDEX(FixtureTicker!$B$24:$AM$43, MATCH($B109, FixtureTicker!$A$24:$A$43), PlayerForm!$X$5+4)="BLANK",
0
),
_xlfn.IFS(
INDEX(FixtureTicker!$B$24:$AM$43, MATCH($B109, FixtureTicker!$A$24:$A$43), PlayerForm!$X$5+5)="H",
_xlfn.XLOOKUP($E109, PlayerForm!$D$3:$D$394, PlayerForm!$Q$3:$Q$394)*
_xlfn.XLOOKUP(
INDEX(FixtureTicker!$B$3:$AM$22, MATCH($B109, FixtureTicker!$A$3:$A$22), PlayerForm!$X$5+5),
 TeamForm!$B$4:$B$23, TeamForm!$AD$4:$AD$23),
INDEX(FixtureTicker!$B$24:$AM$43, MATCH($B109, FixtureTicker!$A$24:$A$43), PlayerForm!$X$5+5)="A",
_xlfn.XLOOKUP($E109, PlayerForm!$D$3:$D$394, PlayerForm!$R$3:$R$394)*
_xlfn.XLOOKUP(
INDEX(FixtureTicker!$B$3:$AM$22, MATCH($B109, FixtureTicker!$A$3:$A$22), PlayerForm!$X$5+5),
 TeamForm!$B$4:$B$23, TeamForm!$AB$4:$AB$23),
INDEX(FixtureTicker!$B$24:$AM$43, MATCH($B109, FixtureTicker!$A$24:$A$43), PlayerForm!$X$5+5)="BLANK",
0
),
_xlfn.IFS(
INDEX(FixtureTicker!$B$24:$AM$43, MATCH($B109, FixtureTicker!$A$24:$A$43), PlayerForm!$X$5+6)="H",
_xlfn.XLOOKUP($E109, PlayerForm!$D$3:$D$394, PlayerForm!$Q$3:$Q$394)*
_xlfn.XLOOKUP(
INDEX(FixtureTicker!$B$3:$AM$22, MATCH($B109, FixtureTicker!$A$3:$A$22), PlayerForm!$X$5+6),
 TeamForm!$B$4:$B$23, TeamForm!$AD$4:$AD$23),
INDEX(FixtureTicker!$B$24:$AM$43, MATCH($B109, FixtureTicker!$A$24:$A$43), PlayerForm!$X$5+6)="A",
_xlfn.XLOOKUP($E109, PlayerForm!$D$3:$D$394, PlayerForm!$R$3:$R$394)*
_xlfn.XLOOKUP(
INDEX(FixtureTicker!$B$3:$AM$22, MATCH($B109, FixtureTicker!$A$3:$A$22), PlayerForm!$X$5+6),
 TeamForm!$B$4:$B$23, TeamForm!$AB$4:$AB$23),
INDEX(FixtureTicker!$B$24:$AM$43, MATCH($B109, FixtureTicker!$A$24:$A$43), PlayerForm!$X$5+6)="BLANK",
0
),
_xlfn.IFS(
INDEX(FixtureTicker!$B$24:$AM$43, MATCH($B109, FixtureTicker!$A$24:$A$43), PlayerForm!$X$5+7)="H",
_xlfn.XLOOKUP($E109, PlayerForm!$D$3:$D$394, PlayerForm!$Q$3:$Q$394)*
_xlfn.XLOOKUP(
INDEX(FixtureTicker!$B$3:$AM$22, MATCH($B109, FixtureTicker!$A$3:$A$22), PlayerForm!$X$5+7),
 TeamForm!$B$4:$B$23, TeamForm!$AD$4:$AD$23),
INDEX(FixtureTicker!$B$24:$AM$43, MATCH($B109, FixtureTicker!$A$24:$A$43), PlayerForm!$X$5+7)="A",
_xlfn.XLOOKUP($E109, PlayerForm!$D$3:$D$394, PlayerForm!$R$3:$R$394)*
_xlfn.XLOOKUP(
INDEX(FixtureTicker!$B$3:$AM$22, MATCH($B109, FixtureTicker!$A$3:$A$22), PlayerForm!$X$5+7),
 TeamForm!$B$4:$B$23, TeamForm!$AB$4:$AB$23),
INDEX(FixtureTicker!$B$24:$AM$43, MATCH($B109, FixtureTicker!$A$24:$A$43), PlayerForm!$X$5+7)="BLANK",
0
)
),0)</f>
        <v>43.025264252591462</v>
      </c>
    </row>
    <row r="110" spans="1:10">
      <c r="A110" s="55">
        <v>258</v>
      </c>
      <c r="B110" s="55" t="str">
        <f>_xlfn.XLOOKUP($A110, PlayerData!$B$3:$B$394, PlayerData!C$3:C$394)</f>
        <v>BUR</v>
      </c>
      <c r="C110" s="55" t="str">
        <f>_xlfn.XLOOKUP($A110, PlayerData!$B$3:$B$394, PlayerData!D$3:D$394)</f>
        <v>D</v>
      </c>
      <c r="D110" s="55">
        <f>_xlfn.XLOOKUP($A110, PlayerData!$B:$B, PlayerData!F:F,,,-1)</f>
        <v>5</v>
      </c>
      <c r="E110" s="31" t="str">
        <f>_xlfn.XLOOKUP($A110, PlayerData!$B$3:$B$394, PlayerData!E$3:E$394)</f>
        <v>Mee</v>
      </c>
      <c r="F110" s="164" cm="1">
        <f t="array" ref="F110">IFERROR(0.01*_xlfn.IFS(
INDEX(FixtureTicker!$B$24:$AM$43, MATCH($B110, FixtureTicker!$A$24:$A$43, 0), PlayerForm!$X$5)="H",
_xlfn.XLOOKUP($E110, PlayerForm!$D$3:$D$394, PlayerForm!$Q$3:$Q$394)*
_xlfn.XLOOKUP(
INDEX(FixtureTicker!$B$3:$AM$22, MATCH($B110, FixtureTicker!$A$3:$A$22,0), PlayerForm!$X$5),
 TeamForm!$B$4:$B$23, TeamForm!$AD$4:$AD$23),
INDEX(FixtureTicker!$B$24:$AM$43, MATCH($B110, FixtureTicker!$A$24:$A$43,0), PlayerForm!$X$5)="A",
_xlfn.XLOOKUP($E110, PlayerForm!$D$3:$D$394, PlayerForm!$R$3:$R$394)*
_xlfn.XLOOKUP(
INDEX(FixtureTicker!$B$3:$AM$22, MATCH($B110, FixtureTicker!$A$3:$A$22,0), PlayerForm!$X$5),
 TeamForm!$B$4:$B$23, TeamForm!$AB$4:$AB$23),
INDEX(FixtureTicker!$B$24:$AM$43, MATCH($B110, FixtureTicker!$A$24:$A$43,0), PlayerForm!$X$5)="BLANK",
0),0)</f>
        <v>0</v>
      </c>
      <c r="G110" s="163" cm="1">
        <f t="array" ref="G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
),0)</f>
        <v>5.5321126498745263</v>
      </c>
      <c r="H110" s="163" cm="1">
        <f t="array" ref="H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),
_xlfn.IFS(
INDEX(FixtureTicker!$B$24:$AM$43, MATCH($B110, FixtureTicker!$A$24:$A$43), PlayerForm!$X$5+2)="H",
_xlfn.XLOOKUP($E110, PlayerForm!$D$3:$D$394, PlayerForm!$Q$3:$Q$394)*
_xlfn.XLOOKUP(
INDEX(FixtureTicker!$B$3:$AM$22, MATCH($B110, FixtureTicker!$A$3:$A$22), PlayerForm!$X$5+2),
 TeamForm!$B$4:$B$23, TeamForm!$AD$4:$AD$23),
INDEX(FixtureTicker!$B$24:$AM$43, MATCH($B110, FixtureTicker!$A$24:$A$43), PlayerForm!$X$5+2)="A",
_xlfn.XLOOKUP($E110, PlayerForm!$D$3:$D$394, PlayerForm!$R$3:$R$394)*
_xlfn.XLOOKUP(
INDEX(FixtureTicker!$B$3:$AM$22, MATCH($B110, FixtureTicker!$A$3:$A$22), PlayerForm!$X$5+2),
 TeamForm!$B$4:$B$23, TeamForm!$AB$4:$AB$23),
INDEX(FixtureTicker!$B$24:$AM$43, MATCH($B110, FixtureTicker!$A$24:$A$43), PlayerForm!$X$5+2)="BLANK",
0
),
_xlfn.IFS(
INDEX(FixtureTicker!$B$24:$AM$43, MATCH($B110, FixtureTicker!$A$24:$A$43), PlayerForm!$X$5+3)="H",
_xlfn.XLOOKUP($E110, PlayerForm!$D$3:$D$394, PlayerForm!$Q$3:$Q$394)*
_xlfn.XLOOKUP(
INDEX(FixtureTicker!$B$3:$AM$22, MATCH($B110, FixtureTicker!$A$3:$A$22), PlayerForm!$X$5+3),
 TeamForm!$B$4:$B$23, TeamForm!$AD$4:$AD$23),
INDEX(FixtureTicker!$B$24:$AM$43, MATCH($B110, FixtureTicker!$A$24:$A$43), PlayerForm!$X$5+3)="A",
_xlfn.XLOOKUP($E110, PlayerForm!$D$3:$D$394, PlayerForm!$R$3:$R$394)*
_xlfn.XLOOKUP(
INDEX(FixtureTicker!$B$3:$AM$22, MATCH($B110, FixtureTicker!$A$3:$A$22), PlayerForm!$X$5+3),
 TeamForm!$B$4:$B$23, TeamForm!$AB$4:$AB$23),
INDEX(FixtureTicker!$B$24:$AM$43, MATCH($B110, FixtureTicker!$A$24:$A$43), PlayerForm!$X$5+3)="BLANK",
0
)
),0)</f>
        <v>17.819816094483159</v>
      </c>
      <c r="I110" s="163" cm="1">
        <f t="array" ref="I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),
_xlfn.IFS(
INDEX(FixtureTicker!$B$24:$AM$43, MATCH($B110, FixtureTicker!$A$24:$A$43), PlayerForm!$X$5+2)="H",
_xlfn.XLOOKUP($E110, PlayerForm!$D$3:$D$394, PlayerForm!$Q$3:$Q$394)*
_xlfn.XLOOKUP(
INDEX(FixtureTicker!$B$3:$AM$22, MATCH($B110, FixtureTicker!$A$3:$A$22), PlayerForm!$X$5+2),
 TeamForm!$B$4:$B$23, TeamForm!$AD$4:$AD$23),
INDEX(FixtureTicker!$B$24:$AM$43, MATCH($B110, FixtureTicker!$A$24:$A$43), PlayerForm!$X$5+2)="A",
_xlfn.XLOOKUP($E110, PlayerForm!$D$3:$D$394, PlayerForm!$R$3:$R$394)*
_xlfn.XLOOKUP(
INDEX(FixtureTicker!$B$3:$AM$22, MATCH($B110, FixtureTicker!$A$3:$A$22), PlayerForm!$X$5+2),
 TeamForm!$B$4:$B$23, TeamForm!$AB$4:$AB$23),
INDEX(FixtureTicker!$B$24:$AM$43, MATCH($B110, FixtureTicker!$A$24:$A$43), PlayerForm!$X$5+2)="BLANK",
0
),
_xlfn.IFS(
INDEX(FixtureTicker!$B$24:$AM$43, MATCH($B110, FixtureTicker!$A$24:$A$43), PlayerForm!$X$5+3)="H",
_xlfn.XLOOKUP($E110, PlayerForm!$D$3:$D$394, PlayerForm!$Q$3:$Q$394)*
_xlfn.XLOOKUP(
INDEX(FixtureTicker!$B$3:$AM$22, MATCH($B110, FixtureTicker!$A$3:$A$22), PlayerForm!$X$5+3),
 TeamForm!$B$4:$B$23, TeamForm!$AD$4:$AD$23),
INDEX(FixtureTicker!$B$24:$AM$43, MATCH($B110, FixtureTicker!$A$24:$A$43), PlayerForm!$X$5+3)="A",
_xlfn.XLOOKUP($E110, PlayerForm!$D$3:$D$394, PlayerForm!$R$3:$R$394)*
_xlfn.XLOOKUP(
INDEX(FixtureTicker!$B$3:$AM$22, MATCH($B110, FixtureTicker!$A$3:$A$22), PlayerForm!$X$5+3),
 TeamForm!$B$4:$B$23, TeamForm!$AB$4:$AB$23),
INDEX(FixtureTicker!$B$24:$AM$43, MATCH($B110, FixtureTicker!$A$24:$A$43), PlayerForm!$X$5+3)="BLANK",
0
),
_xlfn.IFS(
INDEX(FixtureTicker!$B$24:$AM$43, MATCH($B110, FixtureTicker!$A$24:$A$43), PlayerForm!$X$5+4)="H",
_xlfn.XLOOKUP($E110, PlayerForm!$D$3:$D$394, PlayerForm!$Q$3:$Q$394)*
_xlfn.XLOOKUP(
INDEX(FixtureTicker!$B$3:$AM$22, MATCH($B110, FixtureTicker!$A$3:$A$22), PlayerForm!$X$5+4),
 TeamForm!$B$4:$B$23, TeamForm!$AD$4:$AD$23),
INDEX(FixtureTicker!$B$24:$AM$43, MATCH($B110, FixtureTicker!$A$24:$A$43), PlayerForm!$X$5+4)="A",
_xlfn.XLOOKUP($E110, PlayerForm!$D$3:$D$394, PlayerForm!$R$3:$R$394)*
_xlfn.XLOOKUP(
INDEX(FixtureTicker!$B$3:$AM$22, MATCH($B110, FixtureTicker!$A$3:$A$22), PlayerForm!$X$5+4),
 TeamForm!$B$4:$B$23, TeamForm!$AB$4:$AB$23),
INDEX(FixtureTicker!$B$24:$AM$43, MATCH($B110, FixtureTicker!$A$24:$A$43), PlayerForm!$X$5+4)="BLANK",
0
),
_xlfn.IFS(
INDEX(FixtureTicker!$B$24:$AM$43, MATCH($B110, FixtureTicker!$A$24:$A$43), PlayerForm!$X$5+5)="H",
_xlfn.XLOOKUP($E110, PlayerForm!$D$3:$D$394, PlayerForm!$Q$3:$Q$394)*
_xlfn.XLOOKUP(
INDEX(FixtureTicker!$B$3:$AM$22, MATCH($B110, FixtureTicker!$A$3:$A$22), PlayerForm!$X$5+5),
 TeamForm!$B$4:$B$23, TeamForm!$AD$4:$AD$23),
INDEX(FixtureTicker!$B$24:$AM$43, MATCH($B110, FixtureTicker!$A$24:$A$43), PlayerForm!$X$5+5)="A",
_xlfn.XLOOKUP($E110, PlayerForm!$D$3:$D$394, PlayerForm!$R$3:$R$394)*
_xlfn.XLOOKUP(
INDEX(FixtureTicker!$B$3:$AM$22, MATCH($B110, FixtureTicker!$A$3:$A$22), PlayerForm!$X$5+5),
 TeamForm!$B$4:$B$23, TeamForm!$AB$4:$AB$23),
INDEX(FixtureTicker!$B$24:$AM$43, MATCH($B110, FixtureTicker!$A$24:$A$43), PlayerForm!$X$5+5)="BLANK",
0
)
),0)</f>
        <v>32.037074852306809</v>
      </c>
      <c r="J110" s="163" cm="1">
        <f t="array" ref="J110">IFERROR(0.01*SUM(
_xlfn.IFS(
INDEX(FixtureTicker!$B$24:$AM$43, MATCH($B110, FixtureTicker!$A$24:$A$43), PlayerForm!$X$5)="H",
_xlfn.XLOOKUP($E110, PlayerForm!$D$3:$D$394, PlayerForm!$Q$3:$Q$394)*
_xlfn.XLOOKUP(
INDEX(FixtureTicker!$B$3:$AM$22, MATCH($B110, FixtureTicker!$A$3:$A$22), PlayerForm!$X$5),
 TeamForm!$B$4:$B$23, TeamForm!$AD$4:$AD$23),
INDEX(FixtureTicker!$B$24:$AM$43, MATCH($B110, FixtureTicker!$A$24:$A$43), PlayerForm!$X$5)="A",
_xlfn.XLOOKUP($E110, PlayerForm!$D$3:$D$394, PlayerForm!$R$3:$R$394)*
_xlfn.XLOOKUP(
INDEX(FixtureTicker!$B$3:$AM$22, MATCH($B110, FixtureTicker!$A$3:$A$22), PlayerForm!$X$5),
 TeamForm!$B$4:$B$23, TeamForm!$AB$4:$AB$23),
INDEX(FixtureTicker!$B$24:$AM$43, MATCH($B110, FixtureTicker!$A$24:$A$43), PlayerForm!$X$5)="BLANK",
0
),
_xlfn.IFS(
INDEX(FixtureTicker!$B$24:$AM$43, MATCH($B110, FixtureTicker!$A$24:$A$43), PlayerForm!$X$5+1)="H",
_xlfn.XLOOKUP($E110, PlayerForm!$D$3:$D$394, PlayerForm!$Q$3:$Q$394)*
_xlfn.XLOOKUP(
INDEX(FixtureTicker!$B$3:$AM$22, MATCH($B110, FixtureTicker!$A$3:$A$22), PlayerForm!$X$5+1),
 TeamForm!$B$4:$B$23, TeamForm!$AD$4:$AD$23),
INDEX(FixtureTicker!$B$24:$AM$43, MATCH($B110, FixtureTicker!$A$24:$A$43), PlayerForm!$X$5+1)="A",
_xlfn.XLOOKUP($E110, PlayerForm!$D$3:$D$394, PlayerForm!$R$3:$R$394)*
_xlfn.XLOOKUP(
INDEX(FixtureTicker!$B$3:$AM$22, MATCH($B110, FixtureTicker!$A$3:$A$22), PlayerForm!$X$5+1),
 TeamForm!$B$4:$B$23, TeamForm!$AB$4:$AB$23),
INDEX(FixtureTicker!$B$24:$AM$43, MATCH($B110, FixtureTicker!$A$24:$A$43), PlayerForm!$X$5+1)="BLANK",
0
),
_xlfn.IFS(
INDEX(FixtureTicker!$B$24:$AM$43, MATCH($B110, FixtureTicker!$A$24:$A$43), PlayerForm!$X$5+2)="H",
_xlfn.XLOOKUP($E110, PlayerForm!$D$3:$D$394, PlayerForm!$Q$3:$Q$394)*
_xlfn.XLOOKUP(
INDEX(FixtureTicker!$B$3:$AM$22, MATCH($B110, FixtureTicker!$A$3:$A$22), PlayerForm!$X$5+2),
 TeamForm!$B$4:$B$23, TeamForm!$AD$4:$AD$23),
INDEX(FixtureTicker!$B$24:$AM$43, MATCH($B110, FixtureTicker!$A$24:$A$43), PlayerForm!$X$5+2)="A",
_xlfn.XLOOKUP($E110, PlayerForm!$D$3:$D$394, PlayerForm!$R$3:$R$394)*
_xlfn.XLOOKUP(
INDEX(FixtureTicker!$B$3:$AM$22, MATCH($B110, FixtureTicker!$A$3:$A$22), PlayerForm!$X$5+2),
 TeamForm!$B$4:$B$23, TeamForm!$AB$4:$AB$23),
INDEX(FixtureTicker!$B$24:$AM$43, MATCH($B110, FixtureTicker!$A$24:$A$43), PlayerForm!$X$5+2)="BLANK",
0
),
_xlfn.IFS(
INDEX(FixtureTicker!$B$24:$AM$43, MATCH($B110, FixtureTicker!$A$24:$A$43), PlayerForm!$X$5+3)="H",
_xlfn.XLOOKUP($E110, PlayerForm!$D$3:$D$394, PlayerForm!$Q$3:$Q$394)*
_xlfn.XLOOKUP(
INDEX(FixtureTicker!$B$3:$AM$22, MATCH($B110, FixtureTicker!$A$3:$A$22), PlayerForm!$X$5+3),
 TeamForm!$B$4:$B$23, TeamForm!$AD$4:$AD$23),
INDEX(FixtureTicker!$B$24:$AM$43, MATCH($B110, FixtureTicker!$A$24:$A$43), PlayerForm!$X$5+3)="A",
_xlfn.XLOOKUP($E110, PlayerForm!$D$3:$D$394, PlayerForm!$R$3:$R$394)*
_xlfn.XLOOKUP(
INDEX(FixtureTicker!$B$3:$AM$22, MATCH($B110, FixtureTicker!$A$3:$A$22), PlayerForm!$X$5+3),
 TeamForm!$B$4:$B$23, TeamForm!$AB$4:$AB$23),
INDEX(FixtureTicker!$B$24:$AM$43, MATCH($B110, FixtureTicker!$A$24:$A$43), PlayerForm!$X$5+3)="BLANK",
0
),
_xlfn.IFS(
INDEX(FixtureTicker!$B$24:$AM$43, MATCH($B110, FixtureTicker!$A$24:$A$43), PlayerForm!$X$5+4)="H",
_xlfn.XLOOKUP($E110, PlayerForm!$D$3:$D$394, PlayerForm!$Q$3:$Q$394)*
_xlfn.XLOOKUP(
INDEX(FixtureTicker!$B$3:$AM$22, MATCH($B110, FixtureTicker!$A$3:$A$22), PlayerForm!$X$5+4),
 TeamForm!$B$4:$B$23, TeamForm!$AD$4:$AD$23),
INDEX(FixtureTicker!$B$24:$AM$43, MATCH($B110, FixtureTicker!$A$24:$A$43), PlayerForm!$X$5+4)="A",
_xlfn.XLOOKUP($E110, PlayerForm!$D$3:$D$394, PlayerForm!$R$3:$R$394)*
_xlfn.XLOOKUP(
INDEX(FixtureTicker!$B$3:$AM$22, MATCH($B110, FixtureTicker!$A$3:$A$22), PlayerForm!$X$5+4),
 TeamForm!$B$4:$B$23, TeamForm!$AB$4:$AB$23),
INDEX(FixtureTicker!$B$24:$AM$43, MATCH($B110, FixtureTicker!$A$24:$A$43), PlayerForm!$X$5+4)="BLANK",
0
),
_xlfn.IFS(
INDEX(FixtureTicker!$B$24:$AM$43, MATCH($B110, FixtureTicker!$A$24:$A$43), PlayerForm!$X$5+5)="H",
_xlfn.XLOOKUP($E110, PlayerForm!$D$3:$D$394, PlayerForm!$Q$3:$Q$394)*
_xlfn.XLOOKUP(
INDEX(FixtureTicker!$B$3:$AM$22, MATCH($B110, FixtureTicker!$A$3:$A$22), PlayerForm!$X$5+5),
 TeamForm!$B$4:$B$23, TeamForm!$AD$4:$AD$23),
INDEX(FixtureTicker!$B$24:$AM$43, MATCH($B110, FixtureTicker!$A$24:$A$43), PlayerForm!$X$5+5)="A",
_xlfn.XLOOKUP($E110, PlayerForm!$D$3:$D$394, PlayerForm!$R$3:$R$394)*
_xlfn.XLOOKUP(
INDEX(FixtureTicker!$B$3:$AM$22, MATCH($B110, FixtureTicker!$A$3:$A$22), PlayerForm!$X$5+5),
 TeamForm!$B$4:$B$23, TeamForm!$AB$4:$AB$23),
INDEX(FixtureTicker!$B$24:$AM$43, MATCH($B110, FixtureTicker!$A$24:$A$43), PlayerForm!$X$5+5)="BLANK",
0
),
_xlfn.IFS(
INDEX(FixtureTicker!$B$24:$AM$43, MATCH($B110, FixtureTicker!$A$24:$A$43), PlayerForm!$X$5+6)="H",
_xlfn.XLOOKUP($E110, PlayerForm!$D$3:$D$394, PlayerForm!$Q$3:$Q$394)*
_xlfn.XLOOKUP(
INDEX(FixtureTicker!$B$3:$AM$22, MATCH($B110, FixtureTicker!$A$3:$A$22), PlayerForm!$X$5+6),
 TeamForm!$B$4:$B$23, TeamForm!$AD$4:$AD$23),
INDEX(FixtureTicker!$B$24:$AM$43, MATCH($B110, FixtureTicker!$A$24:$A$43), PlayerForm!$X$5+6)="A",
_xlfn.XLOOKUP($E110, PlayerForm!$D$3:$D$394, PlayerForm!$R$3:$R$394)*
_xlfn.XLOOKUP(
INDEX(FixtureTicker!$B$3:$AM$22, MATCH($B110, FixtureTicker!$A$3:$A$22), PlayerForm!$X$5+6),
 TeamForm!$B$4:$B$23, TeamForm!$AB$4:$AB$23),
INDEX(FixtureTicker!$B$24:$AM$43, MATCH($B110, FixtureTicker!$A$24:$A$43), PlayerForm!$X$5+6)="BLANK",
0
),
_xlfn.IFS(
INDEX(FixtureTicker!$B$24:$AM$43, MATCH($B110, FixtureTicker!$A$24:$A$43), PlayerForm!$X$5+7)="H",
_xlfn.XLOOKUP($E110, PlayerForm!$D$3:$D$394, PlayerForm!$Q$3:$Q$394)*
_xlfn.XLOOKUP(
INDEX(FixtureTicker!$B$3:$AM$22, MATCH($B110, FixtureTicker!$A$3:$A$22), PlayerForm!$X$5+7),
 TeamForm!$B$4:$B$23, TeamForm!$AD$4:$AD$23),
INDEX(FixtureTicker!$B$24:$AM$43, MATCH($B110, FixtureTicker!$A$24:$A$43), PlayerForm!$X$5+7)="A",
_xlfn.XLOOKUP($E110, PlayerForm!$D$3:$D$394, PlayerForm!$R$3:$R$394)*
_xlfn.XLOOKUP(
INDEX(FixtureTicker!$B$3:$AM$22, MATCH($B110, FixtureTicker!$A$3:$A$22), PlayerForm!$X$5+7),
 TeamForm!$B$4:$B$23, TeamForm!$AB$4:$AB$23),
INDEX(FixtureTicker!$B$24:$AM$43, MATCH($B110, FixtureTicker!$A$24:$A$43), PlayerForm!$X$5+7)="BLANK",
0
)
),0)</f>
        <v>45.653588823321535</v>
      </c>
    </row>
    <row r="111" spans="1:10">
      <c r="A111" s="55">
        <v>86</v>
      </c>
      <c r="B111" s="55" t="str">
        <f>_xlfn.XLOOKUP($A111, PlayerData!$B$3:$B$394, PlayerData!C$3:C$394)</f>
        <v>WHU</v>
      </c>
      <c r="C111" s="55" t="str">
        <f>_xlfn.XLOOKUP($A111, PlayerData!$B$3:$B$394, PlayerData!D$3:D$394)</f>
        <v>M</v>
      </c>
      <c r="D111" s="55">
        <f>_xlfn.XLOOKUP($A111, PlayerData!$B:$B, PlayerData!F:F,,,-1)</f>
        <v>6.5</v>
      </c>
      <c r="E111" s="31" t="str">
        <f>_xlfn.XLOOKUP($A111, PlayerData!$B$3:$B$394, PlayerData!E$3:E$394)</f>
        <v>Fornals</v>
      </c>
      <c r="F111" s="164" cm="1">
        <f t="array" ref="F111">IFERROR(0.01*_xlfn.IFS(
INDEX(FixtureTicker!$B$24:$AM$43, MATCH($B111, FixtureTicker!$A$24:$A$43, 0), PlayerForm!$X$5)="H",
_xlfn.XLOOKUP($E111, PlayerForm!$D$3:$D$394, PlayerForm!$Q$3:$Q$394)*
_xlfn.XLOOKUP(
INDEX(FixtureTicker!$B$3:$AM$22, MATCH($B111, FixtureTicker!$A$3:$A$22,0), PlayerForm!$X$5),
 TeamForm!$B$4:$B$23, TeamForm!$AD$4:$AD$23),
INDEX(FixtureTicker!$B$24:$AM$43, MATCH($B111, FixtureTicker!$A$24:$A$43,0), PlayerForm!$X$5)="A",
_xlfn.XLOOKUP($E111, PlayerForm!$D$3:$D$394, PlayerForm!$R$3:$R$394)*
_xlfn.XLOOKUP(
INDEX(FixtureTicker!$B$3:$AM$22, MATCH($B111, FixtureTicker!$A$3:$A$22,0), PlayerForm!$X$5),
 TeamForm!$B$4:$B$23, TeamForm!$AB$4:$AB$23),
INDEX(FixtureTicker!$B$24:$AM$43, MATCH($B111, FixtureTicker!$A$24:$A$43,0), PlayerForm!$X$5)="BLANK",
0),0)</f>
        <v>11.206595845885529</v>
      </c>
      <c r="G111" s="163" cm="1">
        <f t="array" ref="G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
),0)</f>
        <v>14.798021286833448</v>
      </c>
      <c r="H111" s="163" cm="1">
        <f t="array" ref="H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),
_xlfn.IFS(
INDEX(FixtureTicker!$B$24:$AM$43, MATCH($B111, FixtureTicker!$A$24:$A$43), PlayerForm!$X$5+2)="H",
_xlfn.XLOOKUP($E111, PlayerForm!$D$3:$D$394, PlayerForm!$Q$3:$Q$394)*
_xlfn.XLOOKUP(
INDEX(FixtureTicker!$B$3:$AM$22, MATCH($B111, FixtureTicker!$A$3:$A$22), PlayerForm!$X$5+2),
 TeamForm!$B$4:$B$23, TeamForm!$AD$4:$AD$23),
INDEX(FixtureTicker!$B$24:$AM$43, MATCH($B111, FixtureTicker!$A$24:$A$43), PlayerForm!$X$5+2)="A",
_xlfn.XLOOKUP($E111, PlayerForm!$D$3:$D$394, PlayerForm!$R$3:$R$394)*
_xlfn.XLOOKUP(
INDEX(FixtureTicker!$B$3:$AM$22, MATCH($B111, FixtureTicker!$A$3:$A$22), PlayerForm!$X$5+2),
 TeamForm!$B$4:$B$23, TeamForm!$AB$4:$AB$23),
INDEX(FixtureTicker!$B$24:$AM$43, MATCH($B111, FixtureTicker!$A$24:$A$43), PlayerForm!$X$5+2)="BLANK",
0
),
_xlfn.IFS(
INDEX(FixtureTicker!$B$24:$AM$43, MATCH($B111, FixtureTicker!$A$24:$A$43), PlayerForm!$X$5+3)="H",
_xlfn.XLOOKUP($E111, PlayerForm!$D$3:$D$394, PlayerForm!$Q$3:$Q$394)*
_xlfn.XLOOKUP(
INDEX(FixtureTicker!$B$3:$AM$22, MATCH($B111, FixtureTicker!$A$3:$A$22), PlayerForm!$X$5+3),
 TeamForm!$B$4:$B$23, TeamForm!$AD$4:$AD$23),
INDEX(FixtureTicker!$B$24:$AM$43, MATCH($B111, FixtureTicker!$A$24:$A$43), PlayerForm!$X$5+3)="A",
_xlfn.XLOOKUP($E111, PlayerForm!$D$3:$D$394, PlayerForm!$R$3:$R$394)*
_xlfn.XLOOKUP(
INDEX(FixtureTicker!$B$3:$AM$22, MATCH($B111, FixtureTicker!$A$3:$A$22), PlayerForm!$X$5+3),
 TeamForm!$B$4:$B$23, TeamForm!$AB$4:$AB$23),
INDEX(FixtureTicker!$B$24:$AM$43, MATCH($B111, FixtureTicker!$A$24:$A$43), PlayerForm!$X$5+3)="BLANK",
0
)
),0)</f>
        <v>23.695929325925619</v>
      </c>
      <c r="I111" s="163" cm="1">
        <f t="array" ref="I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),
_xlfn.IFS(
INDEX(FixtureTicker!$B$24:$AM$43, MATCH($B111, FixtureTicker!$A$24:$A$43), PlayerForm!$X$5+2)="H",
_xlfn.XLOOKUP($E111, PlayerForm!$D$3:$D$394, PlayerForm!$Q$3:$Q$394)*
_xlfn.XLOOKUP(
INDEX(FixtureTicker!$B$3:$AM$22, MATCH($B111, FixtureTicker!$A$3:$A$22), PlayerForm!$X$5+2),
 TeamForm!$B$4:$B$23, TeamForm!$AD$4:$AD$23),
INDEX(FixtureTicker!$B$24:$AM$43, MATCH($B111, FixtureTicker!$A$24:$A$43), PlayerForm!$X$5+2)="A",
_xlfn.XLOOKUP($E111, PlayerForm!$D$3:$D$394, PlayerForm!$R$3:$R$394)*
_xlfn.XLOOKUP(
INDEX(FixtureTicker!$B$3:$AM$22, MATCH($B111, FixtureTicker!$A$3:$A$22), PlayerForm!$X$5+2),
 TeamForm!$B$4:$B$23, TeamForm!$AB$4:$AB$23),
INDEX(FixtureTicker!$B$24:$AM$43, MATCH($B111, FixtureTicker!$A$24:$A$43), PlayerForm!$X$5+2)="BLANK",
0
),
_xlfn.IFS(
INDEX(FixtureTicker!$B$24:$AM$43, MATCH($B111, FixtureTicker!$A$24:$A$43), PlayerForm!$X$5+3)="H",
_xlfn.XLOOKUP($E111, PlayerForm!$D$3:$D$394, PlayerForm!$Q$3:$Q$394)*
_xlfn.XLOOKUP(
INDEX(FixtureTicker!$B$3:$AM$22, MATCH($B111, FixtureTicker!$A$3:$A$22), PlayerForm!$X$5+3),
 TeamForm!$B$4:$B$23, TeamForm!$AD$4:$AD$23),
INDEX(FixtureTicker!$B$24:$AM$43, MATCH($B111, FixtureTicker!$A$24:$A$43), PlayerForm!$X$5+3)="A",
_xlfn.XLOOKUP($E111, PlayerForm!$D$3:$D$394, PlayerForm!$R$3:$R$394)*
_xlfn.XLOOKUP(
INDEX(FixtureTicker!$B$3:$AM$22, MATCH($B111, FixtureTicker!$A$3:$A$22), PlayerForm!$X$5+3),
 TeamForm!$B$4:$B$23, TeamForm!$AB$4:$AB$23),
INDEX(FixtureTicker!$B$24:$AM$43, MATCH($B111, FixtureTicker!$A$24:$A$43), PlayerForm!$X$5+3)="BLANK",
0
),
_xlfn.IFS(
INDEX(FixtureTicker!$B$24:$AM$43, MATCH($B111, FixtureTicker!$A$24:$A$43), PlayerForm!$X$5+4)="H",
_xlfn.XLOOKUP($E111, PlayerForm!$D$3:$D$394, PlayerForm!$Q$3:$Q$394)*
_xlfn.XLOOKUP(
INDEX(FixtureTicker!$B$3:$AM$22, MATCH($B111, FixtureTicker!$A$3:$A$22), PlayerForm!$X$5+4),
 TeamForm!$B$4:$B$23, TeamForm!$AD$4:$AD$23),
INDEX(FixtureTicker!$B$24:$AM$43, MATCH($B111, FixtureTicker!$A$24:$A$43), PlayerForm!$X$5+4)="A",
_xlfn.XLOOKUP($E111, PlayerForm!$D$3:$D$394, PlayerForm!$R$3:$R$394)*
_xlfn.XLOOKUP(
INDEX(FixtureTicker!$B$3:$AM$22, MATCH($B111, FixtureTicker!$A$3:$A$22), PlayerForm!$X$5+4),
 TeamForm!$B$4:$B$23, TeamForm!$AB$4:$AB$23),
INDEX(FixtureTicker!$B$24:$AM$43, MATCH($B111, FixtureTicker!$A$24:$A$43), PlayerForm!$X$5+4)="BLANK",
0
),
_xlfn.IFS(
INDEX(FixtureTicker!$B$24:$AM$43, MATCH($B111, FixtureTicker!$A$24:$A$43), PlayerForm!$X$5+5)="H",
_xlfn.XLOOKUP($E111, PlayerForm!$D$3:$D$394, PlayerForm!$Q$3:$Q$394)*
_xlfn.XLOOKUP(
INDEX(FixtureTicker!$B$3:$AM$22, MATCH($B111, FixtureTicker!$A$3:$A$22), PlayerForm!$X$5+5),
 TeamForm!$B$4:$B$23, TeamForm!$AD$4:$AD$23),
INDEX(FixtureTicker!$B$24:$AM$43, MATCH($B111, FixtureTicker!$A$24:$A$43), PlayerForm!$X$5+5)="A",
_xlfn.XLOOKUP($E111, PlayerForm!$D$3:$D$394, PlayerForm!$R$3:$R$394)*
_xlfn.XLOOKUP(
INDEX(FixtureTicker!$B$3:$AM$22, MATCH($B111, FixtureTicker!$A$3:$A$22), PlayerForm!$X$5+5),
 TeamForm!$B$4:$B$23, TeamForm!$AB$4:$AB$23),
INDEX(FixtureTicker!$B$24:$AM$43, MATCH($B111, FixtureTicker!$A$24:$A$43), PlayerForm!$X$5+5)="BLANK",
0
)
),0)</f>
        <v>31.553813328480366</v>
      </c>
      <c r="J111" s="163" cm="1">
        <f t="array" ref="J111">IFERROR(0.01*SUM(
_xlfn.IFS(
INDEX(FixtureTicker!$B$24:$AM$43, MATCH($B111, FixtureTicker!$A$24:$A$43), PlayerForm!$X$5)="H",
_xlfn.XLOOKUP($E111, PlayerForm!$D$3:$D$394, PlayerForm!$Q$3:$Q$394)*
_xlfn.XLOOKUP(
INDEX(FixtureTicker!$B$3:$AM$22, MATCH($B111, FixtureTicker!$A$3:$A$22), PlayerForm!$X$5),
 TeamForm!$B$4:$B$23, TeamForm!$AD$4:$AD$23),
INDEX(FixtureTicker!$B$24:$AM$43, MATCH($B111, FixtureTicker!$A$24:$A$43), PlayerForm!$X$5)="A",
_xlfn.XLOOKUP($E111, PlayerForm!$D$3:$D$394, PlayerForm!$R$3:$R$394)*
_xlfn.XLOOKUP(
INDEX(FixtureTicker!$B$3:$AM$22, MATCH($B111, FixtureTicker!$A$3:$A$22), PlayerForm!$X$5),
 TeamForm!$B$4:$B$23, TeamForm!$AB$4:$AB$23),
INDEX(FixtureTicker!$B$24:$AM$43, MATCH($B111, FixtureTicker!$A$24:$A$43), PlayerForm!$X$5)="BLANK",
0
),
_xlfn.IFS(
INDEX(FixtureTicker!$B$24:$AM$43, MATCH($B111, FixtureTicker!$A$24:$A$43), PlayerForm!$X$5+1)="H",
_xlfn.XLOOKUP($E111, PlayerForm!$D$3:$D$394, PlayerForm!$Q$3:$Q$394)*
_xlfn.XLOOKUP(
INDEX(FixtureTicker!$B$3:$AM$22, MATCH($B111, FixtureTicker!$A$3:$A$22), PlayerForm!$X$5+1),
 TeamForm!$B$4:$B$23, TeamForm!$AD$4:$AD$23),
INDEX(FixtureTicker!$B$24:$AM$43, MATCH($B111, FixtureTicker!$A$24:$A$43), PlayerForm!$X$5+1)="A",
_xlfn.XLOOKUP($E111, PlayerForm!$D$3:$D$394, PlayerForm!$R$3:$R$394)*
_xlfn.XLOOKUP(
INDEX(FixtureTicker!$B$3:$AM$22, MATCH($B111, FixtureTicker!$A$3:$A$22), PlayerForm!$X$5+1),
 TeamForm!$B$4:$B$23, TeamForm!$AB$4:$AB$23),
INDEX(FixtureTicker!$B$24:$AM$43, MATCH($B111, FixtureTicker!$A$24:$A$43), PlayerForm!$X$5+1)="BLANK",
0
),
_xlfn.IFS(
INDEX(FixtureTicker!$B$24:$AM$43, MATCH($B111, FixtureTicker!$A$24:$A$43), PlayerForm!$X$5+2)="H",
_xlfn.XLOOKUP($E111, PlayerForm!$D$3:$D$394, PlayerForm!$Q$3:$Q$394)*
_xlfn.XLOOKUP(
INDEX(FixtureTicker!$B$3:$AM$22, MATCH($B111, FixtureTicker!$A$3:$A$22), PlayerForm!$X$5+2),
 TeamForm!$B$4:$B$23, TeamForm!$AD$4:$AD$23),
INDEX(FixtureTicker!$B$24:$AM$43, MATCH($B111, FixtureTicker!$A$24:$A$43), PlayerForm!$X$5+2)="A",
_xlfn.XLOOKUP($E111, PlayerForm!$D$3:$D$394, PlayerForm!$R$3:$R$394)*
_xlfn.XLOOKUP(
INDEX(FixtureTicker!$B$3:$AM$22, MATCH($B111, FixtureTicker!$A$3:$A$22), PlayerForm!$X$5+2),
 TeamForm!$B$4:$B$23, TeamForm!$AB$4:$AB$23),
INDEX(FixtureTicker!$B$24:$AM$43, MATCH($B111, FixtureTicker!$A$24:$A$43), PlayerForm!$X$5+2)="BLANK",
0
),
_xlfn.IFS(
INDEX(FixtureTicker!$B$24:$AM$43, MATCH($B111, FixtureTicker!$A$24:$A$43), PlayerForm!$X$5+3)="H",
_xlfn.XLOOKUP($E111, PlayerForm!$D$3:$D$394, PlayerForm!$Q$3:$Q$394)*
_xlfn.XLOOKUP(
INDEX(FixtureTicker!$B$3:$AM$22, MATCH($B111, FixtureTicker!$A$3:$A$22), PlayerForm!$X$5+3),
 TeamForm!$B$4:$B$23, TeamForm!$AD$4:$AD$23),
INDEX(FixtureTicker!$B$24:$AM$43, MATCH($B111, FixtureTicker!$A$24:$A$43), PlayerForm!$X$5+3)="A",
_xlfn.XLOOKUP($E111, PlayerForm!$D$3:$D$394, PlayerForm!$R$3:$R$394)*
_xlfn.XLOOKUP(
INDEX(FixtureTicker!$B$3:$AM$22, MATCH($B111, FixtureTicker!$A$3:$A$22), PlayerForm!$X$5+3),
 TeamForm!$B$4:$B$23, TeamForm!$AB$4:$AB$23),
INDEX(FixtureTicker!$B$24:$AM$43, MATCH($B111, FixtureTicker!$A$24:$A$43), PlayerForm!$X$5+3)="BLANK",
0
),
_xlfn.IFS(
INDEX(FixtureTicker!$B$24:$AM$43, MATCH($B111, FixtureTicker!$A$24:$A$43), PlayerForm!$X$5+4)="H",
_xlfn.XLOOKUP($E111, PlayerForm!$D$3:$D$394, PlayerForm!$Q$3:$Q$394)*
_xlfn.XLOOKUP(
INDEX(FixtureTicker!$B$3:$AM$22, MATCH($B111, FixtureTicker!$A$3:$A$22), PlayerForm!$X$5+4),
 TeamForm!$B$4:$B$23, TeamForm!$AD$4:$AD$23),
INDEX(FixtureTicker!$B$24:$AM$43, MATCH($B111, FixtureTicker!$A$24:$A$43), PlayerForm!$X$5+4)="A",
_xlfn.XLOOKUP($E111, PlayerForm!$D$3:$D$394, PlayerForm!$R$3:$R$394)*
_xlfn.XLOOKUP(
INDEX(FixtureTicker!$B$3:$AM$22, MATCH($B111, FixtureTicker!$A$3:$A$22), PlayerForm!$X$5+4),
 TeamForm!$B$4:$B$23, TeamForm!$AB$4:$AB$23),
INDEX(FixtureTicker!$B$24:$AM$43, MATCH($B111, FixtureTicker!$A$24:$A$43), PlayerForm!$X$5+4)="BLANK",
0
),
_xlfn.IFS(
INDEX(FixtureTicker!$B$24:$AM$43, MATCH($B111, FixtureTicker!$A$24:$A$43), PlayerForm!$X$5+5)="H",
_xlfn.XLOOKUP($E111, PlayerForm!$D$3:$D$394, PlayerForm!$Q$3:$Q$394)*
_xlfn.XLOOKUP(
INDEX(FixtureTicker!$B$3:$AM$22, MATCH($B111, FixtureTicker!$A$3:$A$22), PlayerForm!$X$5+5),
 TeamForm!$B$4:$B$23, TeamForm!$AD$4:$AD$23),
INDEX(FixtureTicker!$B$24:$AM$43, MATCH($B111, FixtureTicker!$A$24:$A$43), PlayerForm!$X$5+5)="A",
_xlfn.XLOOKUP($E111, PlayerForm!$D$3:$D$394, PlayerForm!$R$3:$R$394)*
_xlfn.XLOOKUP(
INDEX(FixtureTicker!$B$3:$AM$22, MATCH($B111, FixtureTicker!$A$3:$A$22), PlayerForm!$X$5+5),
 TeamForm!$B$4:$B$23, TeamForm!$AB$4:$AB$23),
INDEX(FixtureTicker!$B$24:$AM$43, MATCH($B111, FixtureTicker!$A$24:$A$43), PlayerForm!$X$5+5)="BLANK",
0
),
_xlfn.IFS(
INDEX(FixtureTicker!$B$24:$AM$43, MATCH($B111, FixtureTicker!$A$24:$A$43), PlayerForm!$X$5+6)="H",
_xlfn.XLOOKUP($E111, PlayerForm!$D$3:$D$394, PlayerForm!$Q$3:$Q$394)*
_xlfn.XLOOKUP(
INDEX(FixtureTicker!$B$3:$AM$22, MATCH($B111, FixtureTicker!$A$3:$A$22), PlayerForm!$X$5+6),
 TeamForm!$B$4:$B$23, TeamForm!$AD$4:$AD$23),
INDEX(FixtureTicker!$B$24:$AM$43, MATCH($B111, FixtureTicker!$A$24:$A$43), PlayerForm!$X$5+6)="A",
_xlfn.XLOOKUP($E111, PlayerForm!$D$3:$D$394, PlayerForm!$R$3:$R$394)*
_xlfn.XLOOKUP(
INDEX(FixtureTicker!$B$3:$AM$22, MATCH($B111, FixtureTicker!$A$3:$A$22), PlayerForm!$X$5+6),
 TeamForm!$B$4:$B$23, TeamForm!$AB$4:$AB$23),
INDEX(FixtureTicker!$B$24:$AM$43, MATCH($B111, FixtureTicker!$A$24:$A$43), PlayerForm!$X$5+6)="BLANK",
0
),
_xlfn.IFS(
INDEX(FixtureTicker!$B$24:$AM$43, MATCH($B111, FixtureTicker!$A$24:$A$43), PlayerForm!$X$5+7)="H",
_xlfn.XLOOKUP($E111, PlayerForm!$D$3:$D$394, PlayerForm!$Q$3:$Q$394)*
_xlfn.XLOOKUP(
INDEX(FixtureTicker!$B$3:$AM$22, MATCH($B111, FixtureTicker!$A$3:$A$22), PlayerForm!$X$5+7),
 TeamForm!$B$4:$B$23, TeamForm!$AD$4:$AD$23),
INDEX(FixtureTicker!$B$24:$AM$43, MATCH($B111, FixtureTicker!$A$24:$A$43), PlayerForm!$X$5+7)="A",
_xlfn.XLOOKUP($E111, PlayerForm!$D$3:$D$394, PlayerForm!$R$3:$R$394)*
_xlfn.XLOOKUP(
INDEX(FixtureTicker!$B$3:$AM$22, MATCH($B111, FixtureTicker!$A$3:$A$22), PlayerForm!$X$5+7),
 TeamForm!$B$4:$B$23, TeamForm!$AB$4:$AB$23),
INDEX(FixtureTicker!$B$24:$AM$43, MATCH($B111, FixtureTicker!$A$24:$A$43), PlayerForm!$X$5+7)="BLANK",
0
)
),0)</f>
        <v>48.990655257770648</v>
      </c>
    </row>
    <row r="112" spans="1:10">
      <c r="A112" s="55">
        <v>123</v>
      </c>
      <c r="B112" s="55" t="str">
        <f>_xlfn.XLOOKUP($A112, PlayerData!$B$3:$B$394, PlayerData!C$3:C$394)</f>
        <v>ARS</v>
      </c>
      <c r="C112" s="55" t="str">
        <f>_xlfn.XLOOKUP($A112, PlayerData!$B$3:$B$394, PlayerData!D$3:D$394)</f>
        <v>M</v>
      </c>
      <c r="D112" s="55">
        <f>_xlfn.XLOOKUP($A112, PlayerData!$B:$B, PlayerData!F:F,,,-1)</f>
        <v>5.5</v>
      </c>
      <c r="E112" s="31" t="str">
        <f>_xlfn.XLOOKUP($A112, PlayerData!$B$3:$B$394, PlayerData!E$3:E$394)</f>
        <v>Saka</v>
      </c>
      <c r="F112" s="164" cm="1">
        <f t="array" ref="F112">IFERROR(0.01*_xlfn.IFS(
INDEX(FixtureTicker!$B$24:$AM$43, MATCH($B112, FixtureTicker!$A$24:$A$43, 0), PlayerForm!$X$5)="H",
_xlfn.XLOOKUP($E112, PlayerForm!$D$3:$D$394, PlayerForm!$Q$3:$Q$394)*
_xlfn.XLOOKUP(
INDEX(FixtureTicker!$B$3:$AM$22, MATCH($B112, FixtureTicker!$A$3:$A$22,0), PlayerForm!$X$5),
 TeamForm!$B$4:$B$23, TeamForm!$AD$4:$AD$23),
INDEX(FixtureTicker!$B$24:$AM$43, MATCH($B112, FixtureTicker!$A$24:$A$43,0), PlayerForm!$X$5)="A",
_xlfn.XLOOKUP($E112, PlayerForm!$D$3:$D$394, PlayerForm!$R$3:$R$394)*
_xlfn.XLOOKUP(
INDEX(FixtureTicker!$B$3:$AM$22, MATCH($B112, FixtureTicker!$A$3:$A$22,0), PlayerForm!$X$5),
 TeamForm!$B$4:$B$23, TeamForm!$AB$4:$AB$23),
INDEX(FixtureTicker!$B$24:$AM$43, MATCH($B112, FixtureTicker!$A$24:$A$43,0), PlayerForm!$X$5)="BLANK",
0),0)</f>
        <v>2.2997601325453156</v>
      </c>
      <c r="G112" s="163" cm="1">
        <f t="array" ref="G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
),0)</f>
        <v>10.928026861714425</v>
      </c>
      <c r="H112" s="163" cm="1">
        <f t="array" ref="H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),
_xlfn.IFS(
INDEX(FixtureTicker!$B$24:$AM$43, MATCH($B112, FixtureTicker!$A$24:$A$43), PlayerForm!$X$5+2)="H",
_xlfn.XLOOKUP($E112, PlayerForm!$D$3:$D$394, PlayerForm!$Q$3:$Q$394)*
_xlfn.XLOOKUP(
INDEX(FixtureTicker!$B$3:$AM$22, MATCH($B112, FixtureTicker!$A$3:$A$22), PlayerForm!$X$5+2),
 TeamForm!$B$4:$B$23, TeamForm!$AD$4:$AD$23),
INDEX(FixtureTicker!$B$24:$AM$43, MATCH($B112, FixtureTicker!$A$24:$A$43), PlayerForm!$X$5+2)="A",
_xlfn.XLOOKUP($E112, PlayerForm!$D$3:$D$394, PlayerForm!$R$3:$R$394)*
_xlfn.XLOOKUP(
INDEX(FixtureTicker!$B$3:$AM$22, MATCH($B112, FixtureTicker!$A$3:$A$22), PlayerForm!$X$5+2),
 TeamForm!$B$4:$B$23, TeamForm!$AB$4:$AB$23),
INDEX(FixtureTicker!$B$24:$AM$43, MATCH($B112, FixtureTicker!$A$24:$A$43), PlayerForm!$X$5+2)="BLANK",
0
),
_xlfn.IFS(
INDEX(FixtureTicker!$B$24:$AM$43, MATCH($B112, FixtureTicker!$A$24:$A$43), PlayerForm!$X$5+3)="H",
_xlfn.XLOOKUP($E112, PlayerForm!$D$3:$D$394, PlayerForm!$Q$3:$Q$394)*
_xlfn.XLOOKUP(
INDEX(FixtureTicker!$B$3:$AM$22, MATCH($B112, FixtureTicker!$A$3:$A$22), PlayerForm!$X$5+3),
 TeamForm!$B$4:$B$23, TeamForm!$AD$4:$AD$23),
INDEX(FixtureTicker!$B$24:$AM$43, MATCH($B112, FixtureTicker!$A$24:$A$43), PlayerForm!$X$5+3)="A",
_xlfn.XLOOKUP($E112, PlayerForm!$D$3:$D$394, PlayerForm!$R$3:$R$394)*
_xlfn.XLOOKUP(
INDEX(FixtureTicker!$B$3:$AM$22, MATCH($B112, FixtureTicker!$A$3:$A$22), PlayerForm!$X$5+3),
 TeamForm!$B$4:$B$23, TeamForm!$AB$4:$AB$23),
INDEX(FixtureTicker!$B$24:$AM$43, MATCH($B112, FixtureTicker!$A$24:$A$43), PlayerForm!$X$5+3)="BLANK",
0
)
),0)</f>
        <v>22.618883657282758</v>
      </c>
      <c r="I112" s="163" cm="1">
        <f t="array" ref="I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),
_xlfn.IFS(
INDEX(FixtureTicker!$B$24:$AM$43, MATCH($B112, FixtureTicker!$A$24:$A$43), PlayerForm!$X$5+2)="H",
_xlfn.XLOOKUP($E112, PlayerForm!$D$3:$D$394, PlayerForm!$Q$3:$Q$394)*
_xlfn.XLOOKUP(
INDEX(FixtureTicker!$B$3:$AM$22, MATCH($B112, FixtureTicker!$A$3:$A$22), PlayerForm!$X$5+2),
 TeamForm!$B$4:$B$23, TeamForm!$AD$4:$AD$23),
INDEX(FixtureTicker!$B$24:$AM$43, MATCH($B112, FixtureTicker!$A$24:$A$43), PlayerForm!$X$5+2)="A",
_xlfn.XLOOKUP($E112, PlayerForm!$D$3:$D$394, PlayerForm!$R$3:$R$394)*
_xlfn.XLOOKUP(
INDEX(FixtureTicker!$B$3:$AM$22, MATCH($B112, FixtureTicker!$A$3:$A$22), PlayerForm!$X$5+2),
 TeamForm!$B$4:$B$23, TeamForm!$AB$4:$AB$23),
INDEX(FixtureTicker!$B$24:$AM$43, MATCH($B112, FixtureTicker!$A$24:$A$43), PlayerForm!$X$5+2)="BLANK",
0
),
_xlfn.IFS(
INDEX(FixtureTicker!$B$24:$AM$43, MATCH($B112, FixtureTicker!$A$24:$A$43), PlayerForm!$X$5+3)="H",
_xlfn.XLOOKUP($E112, PlayerForm!$D$3:$D$394, PlayerForm!$Q$3:$Q$394)*
_xlfn.XLOOKUP(
INDEX(FixtureTicker!$B$3:$AM$22, MATCH($B112, FixtureTicker!$A$3:$A$22), PlayerForm!$X$5+3),
 TeamForm!$B$4:$B$23, TeamForm!$AD$4:$AD$23),
INDEX(FixtureTicker!$B$24:$AM$43, MATCH($B112, FixtureTicker!$A$24:$A$43), PlayerForm!$X$5+3)="A",
_xlfn.XLOOKUP($E112, PlayerForm!$D$3:$D$394, PlayerForm!$R$3:$R$394)*
_xlfn.XLOOKUP(
INDEX(FixtureTicker!$B$3:$AM$22, MATCH($B112, FixtureTicker!$A$3:$A$22), PlayerForm!$X$5+3),
 TeamForm!$B$4:$B$23, TeamForm!$AB$4:$AB$23),
INDEX(FixtureTicker!$B$24:$AM$43, MATCH($B112, FixtureTicker!$A$24:$A$43), PlayerForm!$X$5+3)="BLANK",
0
),
_xlfn.IFS(
INDEX(FixtureTicker!$B$24:$AM$43, MATCH($B112, FixtureTicker!$A$24:$A$43), PlayerForm!$X$5+4)="H",
_xlfn.XLOOKUP($E112, PlayerForm!$D$3:$D$394, PlayerForm!$Q$3:$Q$394)*
_xlfn.XLOOKUP(
INDEX(FixtureTicker!$B$3:$AM$22, MATCH($B112, FixtureTicker!$A$3:$A$22), PlayerForm!$X$5+4),
 TeamForm!$B$4:$B$23, TeamForm!$AD$4:$AD$23),
INDEX(FixtureTicker!$B$24:$AM$43, MATCH($B112, FixtureTicker!$A$24:$A$43), PlayerForm!$X$5+4)="A",
_xlfn.XLOOKUP($E112, PlayerForm!$D$3:$D$394, PlayerForm!$R$3:$R$394)*
_xlfn.XLOOKUP(
INDEX(FixtureTicker!$B$3:$AM$22, MATCH($B112, FixtureTicker!$A$3:$A$22), PlayerForm!$X$5+4),
 TeamForm!$B$4:$B$23, TeamForm!$AB$4:$AB$23),
INDEX(FixtureTicker!$B$24:$AM$43, MATCH($B112, FixtureTicker!$A$24:$A$43), PlayerForm!$X$5+4)="BLANK",
0
),
_xlfn.IFS(
INDEX(FixtureTicker!$B$24:$AM$43, MATCH($B112, FixtureTicker!$A$24:$A$43), PlayerForm!$X$5+5)="H",
_xlfn.XLOOKUP($E112, PlayerForm!$D$3:$D$394, PlayerForm!$Q$3:$Q$394)*
_xlfn.XLOOKUP(
INDEX(FixtureTicker!$B$3:$AM$22, MATCH($B112, FixtureTicker!$A$3:$A$22), PlayerForm!$X$5+5),
 TeamForm!$B$4:$B$23, TeamForm!$AD$4:$AD$23),
INDEX(FixtureTicker!$B$24:$AM$43, MATCH($B112, FixtureTicker!$A$24:$A$43), PlayerForm!$X$5+5)="A",
_xlfn.XLOOKUP($E112, PlayerForm!$D$3:$D$394, PlayerForm!$R$3:$R$394)*
_xlfn.XLOOKUP(
INDEX(FixtureTicker!$B$3:$AM$22, MATCH($B112, FixtureTicker!$A$3:$A$22), PlayerForm!$X$5+5),
 TeamForm!$B$4:$B$23, TeamForm!$AB$4:$AB$23),
INDEX(FixtureTicker!$B$24:$AM$43, MATCH($B112, FixtureTicker!$A$24:$A$43), PlayerForm!$X$5+5)="BLANK",
0
)
),0)</f>
        <v>30.783018756342774</v>
      </c>
      <c r="J112" s="163" cm="1">
        <f t="array" ref="J112">IFERROR(0.01*SUM(
_xlfn.IFS(
INDEX(FixtureTicker!$B$24:$AM$43, MATCH($B112, FixtureTicker!$A$24:$A$43), PlayerForm!$X$5)="H",
_xlfn.XLOOKUP($E112, PlayerForm!$D$3:$D$394, PlayerForm!$Q$3:$Q$394)*
_xlfn.XLOOKUP(
INDEX(FixtureTicker!$B$3:$AM$22, MATCH($B112, FixtureTicker!$A$3:$A$22), PlayerForm!$X$5),
 TeamForm!$B$4:$B$23, TeamForm!$AD$4:$AD$23),
INDEX(FixtureTicker!$B$24:$AM$43, MATCH($B112, FixtureTicker!$A$24:$A$43), PlayerForm!$X$5)="A",
_xlfn.XLOOKUP($E112, PlayerForm!$D$3:$D$394, PlayerForm!$R$3:$R$394)*
_xlfn.XLOOKUP(
INDEX(FixtureTicker!$B$3:$AM$22, MATCH($B112, FixtureTicker!$A$3:$A$22), PlayerForm!$X$5),
 TeamForm!$B$4:$B$23, TeamForm!$AB$4:$AB$23),
INDEX(FixtureTicker!$B$24:$AM$43, MATCH($B112, FixtureTicker!$A$24:$A$43), PlayerForm!$X$5)="BLANK",
0
),
_xlfn.IFS(
INDEX(FixtureTicker!$B$24:$AM$43, MATCH($B112, FixtureTicker!$A$24:$A$43), PlayerForm!$X$5+1)="H",
_xlfn.XLOOKUP($E112, PlayerForm!$D$3:$D$394, PlayerForm!$Q$3:$Q$394)*
_xlfn.XLOOKUP(
INDEX(FixtureTicker!$B$3:$AM$22, MATCH($B112, FixtureTicker!$A$3:$A$22), PlayerForm!$X$5+1),
 TeamForm!$B$4:$B$23, TeamForm!$AD$4:$AD$23),
INDEX(FixtureTicker!$B$24:$AM$43, MATCH($B112, FixtureTicker!$A$24:$A$43), PlayerForm!$X$5+1)="A",
_xlfn.XLOOKUP($E112, PlayerForm!$D$3:$D$394, PlayerForm!$R$3:$R$394)*
_xlfn.XLOOKUP(
INDEX(FixtureTicker!$B$3:$AM$22, MATCH($B112, FixtureTicker!$A$3:$A$22), PlayerForm!$X$5+1),
 TeamForm!$B$4:$B$23, TeamForm!$AB$4:$AB$23),
INDEX(FixtureTicker!$B$24:$AM$43, MATCH($B112, FixtureTicker!$A$24:$A$43), PlayerForm!$X$5+1)="BLANK",
0
),
_xlfn.IFS(
INDEX(FixtureTicker!$B$24:$AM$43, MATCH($B112, FixtureTicker!$A$24:$A$43), PlayerForm!$X$5+2)="H",
_xlfn.XLOOKUP($E112, PlayerForm!$D$3:$D$394, PlayerForm!$Q$3:$Q$394)*
_xlfn.XLOOKUP(
INDEX(FixtureTicker!$B$3:$AM$22, MATCH($B112, FixtureTicker!$A$3:$A$22), PlayerForm!$X$5+2),
 TeamForm!$B$4:$B$23, TeamForm!$AD$4:$AD$23),
INDEX(FixtureTicker!$B$24:$AM$43, MATCH($B112, FixtureTicker!$A$24:$A$43), PlayerForm!$X$5+2)="A",
_xlfn.XLOOKUP($E112, PlayerForm!$D$3:$D$394, PlayerForm!$R$3:$R$394)*
_xlfn.XLOOKUP(
INDEX(FixtureTicker!$B$3:$AM$22, MATCH($B112, FixtureTicker!$A$3:$A$22), PlayerForm!$X$5+2),
 TeamForm!$B$4:$B$23, TeamForm!$AB$4:$AB$23),
INDEX(FixtureTicker!$B$24:$AM$43, MATCH($B112, FixtureTicker!$A$24:$A$43), PlayerForm!$X$5+2)="BLANK",
0
),
_xlfn.IFS(
INDEX(FixtureTicker!$B$24:$AM$43, MATCH($B112, FixtureTicker!$A$24:$A$43), PlayerForm!$X$5+3)="H",
_xlfn.XLOOKUP($E112, PlayerForm!$D$3:$D$394, PlayerForm!$Q$3:$Q$394)*
_xlfn.XLOOKUP(
INDEX(FixtureTicker!$B$3:$AM$22, MATCH($B112, FixtureTicker!$A$3:$A$22), PlayerForm!$X$5+3),
 TeamForm!$B$4:$B$23, TeamForm!$AD$4:$AD$23),
INDEX(FixtureTicker!$B$24:$AM$43, MATCH($B112, FixtureTicker!$A$24:$A$43), PlayerForm!$X$5+3)="A",
_xlfn.XLOOKUP($E112, PlayerForm!$D$3:$D$394, PlayerForm!$R$3:$R$394)*
_xlfn.XLOOKUP(
INDEX(FixtureTicker!$B$3:$AM$22, MATCH($B112, FixtureTicker!$A$3:$A$22), PlayerForm!$X$5+3),
 TeamForm!$B$4:$B$23, TeamForm!$AB$4:$AB$23),
INDEX(FixtureTicker!$B$24:$AM$43, MATCH($B112, FixtureTicker!$A$24:$A$43), PlayerForm!$X$5+3)="BLANK",
0
),
_xlfn.IFS(
INDEX(FixtureTicker!$B$24:$AM$43, MATCH($B112, FixtureTicker!$A$24:$A$43), PlayerForm!$X$5+4)="H",
_xlfn.XLOOKUP($E112, PlayerForm!$D$3:$D$394, PlayerForm!$Q$3:$Q$394)*
_xlfn.XLOOKUP(
INDEX(FixtureTicker!$B$3:$AM$22, MATCH($B112, FixtureTicker!$A$3:$A$22), PlayerForm!$X$5+4),
 TeamForm!$B$4:$B$23, TeamForm!$AD$4:$AD$23),
INDEX(FixtureTicker!$B$24:$AM$43, MATCH($B112, FixtureTicker!$A$24:$A$43), PlayerForm!$X$5+4)="A",
_xlfn.XLOOKUP($E112, PlayerForm!$D$3:$D$394, PlayerForm!$R$3:$R$394)*
_xlfn.XLOOKUP(
INDEX(FixtureTicker!$B$3:$AM$22, MATCH($B112, FixtureTicker!$A$3:$A$22), PlayerForm!$X$5+4),
 TeamForm!$B$4:$B$23, TeamForm!$AB$4:$AB$23),
INDEX(FixtureTicker!$B$24:$AM$43, MATCH($B112, FixtureTicker!$A$24:$A$43), PlayerForm!$X$5+4)="BLANK",
0
),
_xlfn.IFS(
INDEX(FixtureTicker!$B$24:$AM$43, MATCH($B112, FixtureTicker!$A$24:$A$43), PlayerForm!$X$5+5)="H",
_xlfn.XLOOKUP($E112, PlayerForm!$D$3:$D$394, PlayerForm!$Q$3:$Q$394)*
_xlfn.XLOOKUP(
INDEX(FixtureTicker!$B$3:$AM$22, MATCH($B112, FixtureTicker!$A$3:$A$22), PlayerForm!$X$5+5),
 TeamForm!$B$4:$B$23, TeamForm!$AD$4:$AD$23),
INDEX(FixtureTicker!$B$24:$AM$43, MATCH($B112, FixtureTicker!$A$24:$A$43), PlayerForm!$X$5+5)="A",
_xlfn.XLOOKUP($E112, PlayerForm!$D$3:$D$394, PlayerForm!$R$3:$R$394)*
_xlfn.XLOOKUP(
INDEX(FixtureTicker!$B$3:$AM$22, MATCH($B112, FixtureTicker!$A$3:$A$22), PlayerForm!$X$5+5),
 TeamForm!$B$4:$B$23, TeamForm!$AB$4:$AB$23),
INDEX(FixtureTicker!$B$24:$AM$43, MATCH($B112, FixtureTicker!$A$24:$A$43), PlayerForm!$X$5+5)="BLANK",
0
),
_xlfn.IFS(
INDEX(FixtureTicker!$B$24:$AM$43, MATCH($B112, FixtureTicker!$A$24:$A$43), PlayerForm!$X$5+6)="H",
_xlfn.XLOOKUP($E112, PlayerForm!$D$3:$D$394, PlayerForm!$Q$3:$Q$394)*
_xlfn.XLOOKUP(
INDEX(FixtureTicker!$B$3:$AM$22, MATCH($B112, FixtureTicker!$A$3:$A$22), PlayerForm!$X$5+6),
 TeamForm!$B$4:$B$23, TeamForm!$AD$4:$AD$23),
INDEX(FixtureTicker!$B$24:$AM$43, MATCH($B112, FixtureTicker!$A$24:$A$43), PlayerForm!$X$5+6)="A",
_xlfn.XLOOKUP($E112, PlayerForm!$D$3:$D$394, PlayerForm!$R$3:$R$394)*
_xlfn.XLOOKUP(
INDEX(FixtureTicker!$B$3:$AM$22, MATCH($B112, FixtureTicker!$A$3:$A$22), PlayerForm!$X$5+6),
 TeamForm!$B$4:$B$23, TeamForm!$AB$4:$AB$23),
INDEX(FixtureTicker!$B$24:$AM$43, MATCH($B112, FixtureTicker!$A$24:$A$43), PlayerForm!$X$5+6)="BLANK",
0
),
_xlfn.IFS(
INDEX(FixtureTicker!$B$24:$AM$43, MATCH($B112, FixtureTicker!$A$24:$A$43), PlayerForm!$X$5+7)="H",
_xlfn.XLOOKUP($E112, PlayerForm!$D$3:$D$394, PlayerForm!$Q$3:$Q$394)*
_xlfn.XLOOKUP(
INDEX(FixtureTicker!$B$3:$AM$22, MATCH($B112, FixtureTicker!$A$3:$A$22), PlayerForm!$X$5+7),
 TeamForm!$B$4:$B$23, TeamForm!$AD$4:$AD$23),
INDEX(FixtureTicker!$B$24:$AM$43, MATCH($B112, FixtureTicker!$A$24:$A$43), PlayerForm!$X$5+7)="A",
_xlfn.XLOOKUP($E112, PlayerForm!$D$3:$D$394, PlayerForm!$R$3:$R$394)*
_xlfn.XLOOKUP(
INDEX(FixtureTicker!$B$3:$AM$22, MATCH($B112, FixtureTicker!$A$3:$A$22), PlayerForm!$X$5+7),
 TeamForm!$B$4:$B$23, TeamForm!$AB$4:$AB$23),
INDEX(FixtureTicker!$B$24:$AM$43, MATCH($B112, FixtureTicker!$A$24:$A$43), PlayerForm!$X$5+7)="BLANK",
0
)
),0)</f>
        <v>39.500610952145273</v>
      </c>
    </row>
    <row r="113" spans="1:10">
      <c r="A113" s="55">
        <v>302</v>
      </c>
      <c r="B113" s="55" t="str">
        <f>_xlfn.XLOOKUP($A113, PlayerData!$B$3:$B$394, PlayerData!C$3:C$394)</f>
        <v>CRY</v>
      </c>
      <c r="C113" s="55" t="str">
        <f>_xlfn.XLOOKUP($A113, PlayerData!$B$3:$B$394, PlayerData!D$3:D$394)</f>
        <v>D</v>
      </c>
      <c r="D113" s="55">
        <f>_xlfn.XLOOKUP($A113, PlayerData!$B:$B, PlayerData!F:F,,,-1)</f>
        <v>4.5</v>
      </c>
      <c r="E113" s="31" t="str">
        <f>_xlfn.XLOOKUP($A113, PlayerData!$B$3:$B$394, PlayerData!E$3:E$394)</f>
        <v>Cahill</v>
      </c>
      <c r="F113" s="164" cm="1">
        <f t="array" ref="F113">IFERROR(0.01*_xlfn.IFS(
INDEX(FixtureTicker!$B$24:$AM$43, MATCH($B113, FixtureTicker!$A$24:$A$43, 0), PlayerForm!$X$5)="H",
_xlfn.XLOOKUP($E113, PlayerForm!$D$3:$D$394, PlayerForm!$Q$3:$Q$394)*
_xlfn.XLOOKUP(
INDEX(FixtureTicker!$B$3:$AM$22, MATCH($B113, FixtureTicker!$A$3:$A$22,0), PlayerForm!$X$5),
 TeamForm!$B$4:$B$23, TeamForm!$AD$4:$AD$23),
INDEX(FixtureTicker!$B$24:$AM$43, MATCH($B113, FixtureTicker!$A$24:$A$43,0), PlayerForm!$X$5)="A",
_xlfn.XLOOKUP($E113, PlayerForm!$D$3:$D$394, PlayerForm!$R$3:$R$394)*
_xlfn.XLOOKUP(
INDEX(FixtureTicker!$B$3:$AM$22, MATCH($B113, FixtureTicker!$A$3:$A$22,0), PlayerForm!$X$5),
 TeamForm!$B$4:$B$23, TeamForm!$AB$4:$AB$23),
INDEX(FixtureTicker!$B$24:$AM$43, MATCH($B113, FixtureTicker!$A$24:$A$43,0), PlayerForm!$X$5)="BLANK",
0),0)</f>
        <v>4.9452665163100287</v>
      </c>
      <c r="G113" s="163" cm="1">
        <f t="array" ref="G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
),0)</f>
        <v>9.0886360113090294</v>
      </c>
      <c r="H113" s="163" cm="1">
        <f t="array" ref="H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),
_xlfn.IFS(
INDEX(FixtureTicker!$B$24:$AM$43, MATCH($B113, FixtureTicker!$A$24:$A$43), PlayerForm!$X$5+2)="H",
_xlfn.XLOOKUP($E113, PlayerForm!$D$3:$D$394, PlayerForm!$Q$3:$Q$394)*
_xlfn.XLOOKUP(
INDEX(FixtureTicker!$B$3:$AM$22, MATCH($B113, FixtureTicker!$A$3:$A$22), PlayerForm!$X$5+2),
 TeamForm!$B$4:$B$23, TeamForm!$AD$4:$AD$23),
INDEX(FixtureTicker!$B$24:$AM$43, MATCH($B113, FixtureTicker!$A$24:$A$43), PlayerForm!$X$5+2)="A",
_xlfn.XLOOKUP($E113, PlayerForm!$D$3:$D$394, PlayerForm!$R$3:$R$394)*
_xlfn.XLOOKUP(
INDEX(FixtureTicker!$B$3:$AM$22, MATCH($B113, FixtureTicker!$A$3:$A$22), PlayerForm!$X$5+2),
 TeamForm!$B$4:$B$23, TeamForm!$AB$4:$AB$23),
INDEX(FixtureTicker!$B$24:$AM$43, MATCH($B113, FixtureTicker!$A$24:$A$43), PlayerForm!$X$5+2)="BLANK",
0
),
_xlfn.IFS(
INDEX(FixtureTicker!$B$24:$AM$43, MATCH($B113, FixtureTicker!$A$24:$A$43), PlayerForm!$X$5+3)="H",
_xlfn.XLOOKUP($E113, PlayerForm!$D$3:$D$394, PlayerForm!$Q$3:$Q$394)*
_xlfn.XLOOKUP(
INDEX(FixtureTicker!$B$3:$AM$22, MATCH($B113, FixtureTicker!$A$3:$A$22), PlayerForm!$X$5+3),
 TeamForm!$B$4:$B$23, TeamForm!$AD$4:$AD$23),
INDEX(FixtureTicker!$B$24:$AM$43, MATCH($B113, FixtureTicker!$A$24:$A$43), PlayerForm!$X$5+3)="A",
_xlfn.XLOOKUP($E113, PlayerForm!$D$3:$D$394, PlayerForm!$R$3:$R$394)*
_xlfn.XLOOKUP(
INDEX(FixtureTicker!$B$3:$AM$22, MATCH($B113, FixtureTicker!$A$3:$A$22), PlayerForm!$X$5+3),
 TeamForm!$B$4:$B$23, TeamForm!$AB$4:$AB$23),
INDEX(FixtureTicker!$B$24:$AM$43, MATCH($B113, FixtureTicker!$A$24:$A$43), PlayerForm!$X$5+3)="BLANK",
0
)
),0)</f>
        <v>17.40024157596676</v>
      </c>
      <c r="I113" s="163" cm="1">
        <f t="array" ref="I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),
_xlfn.IFS(
INDEX(FixtureTicker!$B$24:$AM$43, MATCH($B113, FixtureTicker!$A$24:$A$43), PlayerForm!$X$5+2)="H",
_xlfn.XLOOKUP($E113, PlayerForm!$D$3:$D$394, PlayerForm!$Q$3:$Q$394)*
_xlfn.XLOOKUP(
INDEX(FixtureTicker!$B$3:$AM$22, MATCH($B113, FixtureTicker!$A$3:$A$22), PlayerForm!$X$5+2),
 TeamForm!$B$4:$B$23, TeamForm!$AD$4:$AD$23),
INDEX(FixtureTicker!$B$24:$AM$43, MATCH($B113, FixtureTicker!$A$24:$A$43), PlayerForm!$X$5+2)="A",
_xlfn.XLOOKUP($E113, PlayerForm!$D$3:$D$394, PlayerForm!$R$3:$R$394)*
_xlfn.XLOOKUP(
INDEX(FixtureTicker!$B$3:$AM$22, MATCH($B113, FixtureTicker!$A$3:$A$22), PlayerForm!$X$5+2),
 TeamForm!$B$4:$B$23, TeamForm!$AB$4:$AB$23),
INDEX(FixtureTicker!$B$24:$AM$43, MATCH($B113, FixtureTicker!$A$24:$A$43), PlayerForm!$X$5+2)="BLANK",
0
),
_xlfn.IFS(
INDEX(FixtureTicker!$B$24:$AM$43, MATCH($B113, FixtureTicker!$A$24:$A$43), PlayerForm!$X$5+3)="H",
_xlfn.XLOOKUP($E113, PlayerForm!$D$3:$D$394, PlayerForm!$Q$3:$Q$394)*
_xlfn.XLOOKUP(
INDEX(FixtureTicker!$B$3:$AM$22, MATCH($B113, FixtureTicker!$A$3:$A$22), PlayerForm!$X$5+3),
 TeamForm!$B$4:$B$23, TeamForm!$AD$4:$AD$23),
INDEX(FixtureTicker!$B$24:$AM$43, MATCH($B113, FixtureTicker!$A$24:$A$43), PlayerForm!$X$5+3)="A",
_xlfn.XLOOKUP($E113, PlayerForm!$D$3:$D$394, PlayerForm!$R$3:$R$394)*
_xlfn.XLOOKUP(
INDEX(FixtureTicker!$B$3:$AM$22, MATCH($B113, FixtureTicker!$A$3:$A$22), PlayerForm!$X$5+3),
 TeamForm!$B$4:$B$23, TeamForm!$AB$4:$AB$23),
INDEX(FixtureTicker!$B$24:$AM$43, MATCH($B113, FixtureTicker!$A$24:$A$43), PlayerForm!$X$5+3)="BLANK",
0
),
_xlfn.IFS(
INDEX(FixtureTicker!$B$24:$AM$43, MATCH($B113, FixtureTicker!$A$24:$A$43), PlayerForm!$X$5+4)="H",
_xlfn.XLOOKUP($E113, PlayerForm!$D$3:$D$394, PlayerForm!$Q$3:$Q$394)*
_xlfn.XLOOKUP(
INDEX(FixtureTicker!$B$3:$AM$22, MATCH($B113, FixtureTicker!$A$3:$A$22), PlayerForm!$X$5+4),
 TeamForm!$B$4:$B$23, TeamForm!$AD$4:$AD$23),
INDEX(FixtureTicker!$B$24:$AM$43, MATCH($B113, FixtureTicker!$A$24:$A$43), PlayerForm!$X$5+4)="A",
_xlfn.XLOOKUP($E113, PlayerForm!$D$3:$D$394, PlayerForm!$R$3:$R$394)*
_xlfn.XLOOKUP(
INDEX(FixtureTicker!$B$3:$AM$22, MATCH($B113, FixtureTicker!$A$3:$A$22), PlayerForm!$X$5+4),
 TeamForm!$B$4:$B$23, TeamForm!$AB$4:$AB$23),
INDEX(FixtureTicker!$B$24:$AM$43, MATCH($B113, FixtureTicker!$A$24:$A$43), PlayerForm!$X$5+4)="BLANK",
0
),
_xlfn.IFS(
INDEX(FixtureTicker!$B$24:$AM$43, MATCH($B113, FixtureTicker!$A$24:$A$43), PlayerForm!$X$5+5)="H",
_xlfn.XLOOKUP($E113, PlayerForm!$D$3:$D$394, PlayerForm!$Q$3:$Q$394)*
_xlfn.XLOOKUP(
INDEX(FixtureTicker!$B$3:$AM$22, MATCH($B113, FixtureTicker!$A$3:$A$22), PlayerForm!$X$5+5),
 TeamForm!$B$4:$B$23, TeamForm!$AD$4:$AD$23),
INDEX(FixtureTicker!$B$24:$AM$43, MATCH($B113, FixtureTicker!$A$24:$A$43), PlayerForm!$X$5+5)="A",
_xlfn.XLOOKUP($E113, PlayerForm!$D$3:$D$394, PlayerForm!$R$3:$R$394)*
_xlfn.XLOOKUP(
INDEX(FixtureTicker!$B$3:$AM$22, MATCH($B113, FixtureTicker!$A$3:$A$22), PlayerForm!$X$5+5),
 TeamForm!$B$4:$B$23, TeamForm!$AB$4:$AB$23),
INDEX(FixtureTicker!$B$24:$AM$43, MATCH($B113, FixtureTicker!$A$24:$A$43), PlayerForm!$X$5+5)="BLANK",
0
)
),0)</f>
        <v>30.658063899047871</v>
      </c>
      <c r="J113" s="163" cm="1">
        <f t="array" ref="J113">IFERROR(0.01*SUM(
_xlfn.IFS(
INDEX(FixtureTicker!$B$24:$AM$43, MATCH($B113, FixtureTicker!$A$24:$A$43), PlayerForm!$X$5)="H",
_xlfn.XLOOKUP($E113, PlayerForm!$D$3:$D$394, PlayerForm!$Q$3:$Q$394)*
_xlfn.XLOOKUP(
INDEX(FixtureTicker!$B$3:$AM$22, MATCH($B113, FixtureTicker!$A$3:$A$22), PlayerForm!$X$5),
 TeamForm!$B$4:$B$23, TeamForm!$AD$4:$AD$23),
INDEX(FixtureTicker!$B$24:$AM$43, MATCH($B113, FixtureTicker!$A$24:$A$43), PlayerForm!$X$5)="A",
_xlfn.XLOOKUP($E113, PlayerForm!$D$3:$D$394, PlayerForm!$R$3:$R$394)*
_xlfn.XLOOKUP(
INDEX(FixtureTicker!$B$3:$AM$22, MATCH($B113, FixtureTicker!$A$3:$A$22), PlayerForm!$X$5),
 TeamForm!$B$4:$B$23, TeamForm!$AB$4:$AB$23),
INDEX(FixtureTicker!$B$24:$AM$43, MATCH($B113, FixtureTicker!$A$24:$A$43), PlayerForm!$X$5)="BLANK",
0
),
_xlfn.IFS(
INDEX(FixtureTicker!$B$24:$AM$43, MATCH($B113, FixtureTicker!$A$24:$A$43), PlayerForm!$X$5+1)="H",
_xlfn.XLOOKUP($E113, PlayerForm!$D$3:$D$394, PlayerForm!$Q$3:$Q$394)*
_xlfn.XLOOKUP(
INDEX(FixtureTicker!$B$3:$AM$22, MATCH($B113, FixtureTicker!$A$3:$A$22), PlayerForm!$X$5+1),
 TeamForm!$B$4:$B$23, TeamForm!$AD$4:$AD$23),
INDEX(FixtureTicker!$B$24:$AM$43, MATCH($B113, FixtureTicker!$A$24:$A$43), PlayerForm!$X$5+1)="A",
_xlfn.XLOOKUP($E113, PlayerForm!$D$3:$D$394, PlayerForm!$R$3:$R$394)*
_xlfn.XLOOKUP(
INDEX(FixtureTicker!$B$3:$AM$22, MATCH($B113, FixtureTicker!$A$3:$A$22), PlayerForm!$X$5+1),
 TeamForm!$B$4:$B$23, TeamForm!$AB$4:$AB$23),
INDEX(FixtureTicker!$B$24:$AM$43, MATCH($B113, FixtureTicker!$A$24:$A$43), PlayerForm!$X$5+1)="BLANK",
0
),
_xlfn.IFS(
INDEX(FixtureTicker!$B$24:$AM$43, MATCH($B113, FixtureTicker!$A$24:$A$43), PlayerForm!$X$5+2)="H",
_xlfn.XLOOKUP($E113, PlayerForm!$D$3:$D$394, PlayerForm!$Q$3:$Q$394)*
_xlfn.XLOOKUP(
INDEX(FixtureTicker!$B$3:$AM$22, MATCH($B113, FixtureTicker!$A$3:$A$22), PlayerForm!$X$5+2),
 TeamForm!$B$4:$B$23, TeamForm!$AD$4:$AD$23),
INDEX(FixtureTicker!$B$24:$AM$43, MATCH($B113, FixtureTicker!$A$24:$A$43), PlayerForm!$X$5+2)="A",
_xlfn.XLOOKUP($E113, PlayerForm!$D$3:$D$394, PlayerForm!$R$3:$R$394)*
_xlfn.XLOOKUP(
INDEX(FixtureTicker!$B$3:$AM$22, MATCH($B113, FixtureTicker!$A$3:$A$22), PlayerForm!$X$5+2),
 TeamForm!$B$4:$B$23, TeamForm!$AB$4:$AB$23),
INDEX(FixtureTicker!$B$24:$AM$43, MATCH($B113, FixtureTicker!$A$24:$A$43), PlayerForm!$X$5+2)="BLANK",
0
),
_xlfn.IFS(
INDEX(FixtureTicker!$B$24:$AM$43, MATCH($B113, FixtureTicker!$A$24:$A$43), PlayerForm!$X$5+3)="H",
_xlfn.XLOOKUP($E113, PlayerForm!$D$3:$D$394, PlayerForm!$Q$3:$Q$394)*
_xlfn.XLOOKUP(
INDEX(FixtureTicker!$B$3:$AM$22, MATCH($B113, FixtureTicker!$A$3:$A$22), PlayerForm!$X$5+3),
 TeamForm!$B$4:$B$23, TeamForm!$AD$4:$AD$23),
INDEX(FixtureTicker!$B$24:$AM$43, MATCH($B113, FixtureTicker!$A$24:$A$43), PlayerForm!$X$5+3)="A",
_xlfn.XLOOKUP($E113, PlayerForm!$D$3:$D$394, PlayerForm!$R$3:$R$394)*
_xlfn.XLOOKUP(
INDEX(FixtureTicker!$B$3:$AM$22, MATCH($B113, FixtureTicker!$A$3:$A$22), PlayerForm!$X$5+3),
 TeamForm!$B$4:$B$23, TeamForm!$AB$4:$AB$23),
INDEX(FixtureTicker!$B$24:$AM$43, MATCH($B113, FixtureTicker!$A$24:$A$43), PlayerForm!$X$5+3)="BLANK",
0
),
_xlfn.IFS(
INDEX(FixtureTicker!$B$24:$AM$43, MATCH($B113, FixtureTicker!$A$24:$A$43), PlayerForm!$X$5+4)="H",
_xlfn.XLOOKUP($E113, PlayerForm!$D$3:$D$394, PlayerForm!$Q$3:$Q$394)*
_xlfn.XLOOKUP(
INDEX(FixtureTicker!$B$3:$AM$22, MATCH($B113, FixtureTicker!$A$3:$A$22), PlayerForm!$X$5+4),
 TeamForm!$B$4:$B$23, TeamForm!$AD$4:$AD$23),
INDEX(FixtureTicker!$B$24:$AM$43, MATCH($B113, FixtureTicker!$A$24:$A$43), PlayerForm!$X$5+4)="A",
_xlfn.XLOOKUP($E113, PlayerForm!$D$3:$D$394, PlayerForm!$R$3:$R$394)*
_xlfn.XLOOKUP(
INDEX(FixtureTicker!$B$3:$AM$22, MATCH($B113, FixtureTicker!$A$3:$A$22), PlayerForm!$X$5+4),
 TeamForm!$B$4:$B$23, TeamForm!$AB$4:$AB$23),
INDEX(FixtureTicker!$B$24:$AM$43, MATCH($B113, FixtureTicker!$A$24:$A$43), PlayerForm!$X$5+4)="BLANK",
0
),
_xlfn.IFS(
INDEX(FixtureTicker!$B$24:$AM$43, MATCH($B113, FixtureTicker!$A$24:$A$43), PlayerForm!$X$5+5)="H",
_xlfn.XLOOKUP($E113, PlayerForm!$D$3:$D$394, PlayerForm!$Q$3:$Q$394)*
_xlfn.XLOOKUP(
INDEX(FixtureTicker!$B$3:$AM$22, MATCH($B113, FixtureTicker!$A$3:$A$22), PlayerForm!$X$5+5),
 TeamForm!$B$4:$B$23, TeamForm!$AD$4:$AD$23),
INDEX(FixtureTicker!$B$24:$AM$43, MATCH($B113, FixtureTicker!$A$24:$A$43), PlayerForm!$X$5+5)="A",
_xlfn.XLOOKUP($E113, PlayerForm!$D$3:$D$394, PlayerForm!$R$3:$R$394)*
_xlfn.XLOOKUP(
INDEX(FixtureTicker!$B$3:$AM$22, MATCH($B113, FixtureTicker!$A$3:$A$22), PlayerForm!$X$5+5),
 TeamForm!$B$4:$B$23, TeamForm!$AB$4:$AB$23),
INDEX(FixtureTicker!$B$24:$AM$43, MATCH($B113, FixtureTicker!$A$24:$A$43), PlayerForm!$X$5+5)="BLANK",
0
),
_xlfn.IFS(
INDEX(FixtureTicker!$B$24:$AM$43, MATCH($B113, FixtureTicker!$A$24:$A$43), PlayerForm!$X$5+6)="H",
_xlfn.XLOOKUP($E113, PlayerForm!$D$3:$D$394, PlayerForm!$Q$3:$Q$394)*
_xlfn.XLOOKUP(
INDEX(FixtureTicker!$B$3:$AM$22, MATCH($B113, FixtureTicker!$A$3:$A$22), PlayerForm!$X$5+6),
 TeamForm!$B$4:$B$23, TeamForm!$AD$4:$AD$23),
INDEX(FixtureTicker!$B$24:$AM$43, MATCH($B113, FixtureTicker!$A$24:$A$43), PlayerForm!$X$5+6)="A",
_xlfn.XLOOKUP($E113, PlayerForm!$D$3:$D$394, PlayerForm!$R$3:$R$394)*
_xlfn.XLOOKUP(
INDEX(FixtureTicker!$B$3:$AM$22, MATCH($B113, FixtureTicker!$A$3:$A$22), PlayerForm!$X$5+6),
 TeamForm!$B$4:$B$23, TeamForm!$AB$4:$AB$23),
INDEX(FixtureTicker!$B$24:$AM$43, MATCH($B113, FixtureTicker!$A$24:$A$43), PlayerForm!$X$5+6)="BLANK",
0
),
_xlfn.IFS(
INDEX(FixtureTicker!$B$24:$AM$43, MATCH($B113, FixtureTicker!$A$24:$A$43), PlayerForm!$X$5+7)="H",
_xlfn.XLOOKUP($E113, PlayerForm!$D$3:$D$394, PlayerForm!$Q$3:$Q$394)*
_xlfn.XLOOKUP(
INDEX(FixtureTicker!$B$3:$AM$22, MATCH($B113, FixtureTicker!$A$3:$A$22), PlayerForm!$X$5+7),
 TeamForm!$B$4:$B$23, TeamForm!$AD$4:$AD$23),
INDEX(FixtureTicker!$B$24:$AM$43, MATCH($B113, FixtureTicker!$A$24:$A$43), PlayerForm!$X$5+7)="A",
_xlfn.XLOOKUP($E113, PlayerForm!$D$3:$D$394, PlayerForm!$R$3:$R$394)*
_xlfn.XLOOKUP(
INDEX(FixtureTicker!$B$3:$AM$22, MATCH($B113, FixtureTicker!$A$3:$A$22), PlayerForm!$X$5+7),
 TeamForm!$B$4:$B$23, TeamForm!$AB$4:$AB$23),
INDEX(FixtureTicker!$B$24:$AM$43, MATCH($B113, FixtureTicker!$A$24:$A$43), PlayerForm!$X$5+7)="BLANK",
0
)
),0)</f>
        <v>45.391217537861884</v>
      </c>
    </row>
    <row r="114" spans="1:10">
      <c r="A114" s="55">
        <v>274</v>
      </c>
      <c r="B114" s="55" t="str">
        <f>_xlfn.XLOOKUP($A114, PlayerData!$B$3:$B$394, PlayerData!C$3:C$394)</f>
        <v>NEW</v>
      </c>
      <c r="C114" s="55" t="str">
        <f>_xlfn.XLOOKUP($A114, PlayerData!$B$3:$B$394, PlayerData!D$3:D$394)</f>
        <v>D</v>
      </c>
      <c r="D114" s="55">
        <f>_xlfn.XLOOKUP($A114, PlayerData!$B:$B, PlayerData!F:F,,,-1)</f>
        <v>5</v>
      </c>
      <c r="E114" s="31" t="str">
        <f>_xlfn.XLOOKUP($A114, PlayerData!$B$3:$B$394, PlayerData!E$3:E$394)</f>
        <v>Schär</v>
      </c>
      <c r="F114" s="164" cm="1">
        <f t="array" ref="F114">IFERROR(0.01*_xlfn.IFS(
INDEX(FixtureTicker!$B$24:$AM$43, MATCH($B114, FixtureTicker!$A$24:$A$43, 0), PlayerForm!$X$5)="H",
_xlfn.XLOOKUP($E114, PlayerForm!$D$3:$D$394, PlayerForm!$Q$3:$Q$394)*
_xlfn.XLOOKUP(
INDEX(FixtureTicker!$B$3:$AM$22, MATCH($B114, FixtureTicker!$A$3:$A$22,0), PlayerForm!$X$5),
 TeamForm!$B$4:$B$23, TeamForm!$AD$4:$AD$23),
INDEX(FixtureTicker!$B$24:$AM$43, MATCH($B114, FixtureTicker!$A$24:$A$43,0), PlayerForm!$X$5)="A",
_xlfn.XLOOKUP($E114, PlayerForm!$D$3:$D$394, PlayerForm!$R$3:$R$394)*
_xlfn.XLOOKUP(
INDEX(FixtureTicker!$B$3:$AM$22, MATCH($B114, FixtureTicker!$A$3:$A$22,0), PlayerForm!$X$5),
 TeamForm!$B$4:$B$23, TeamForm!$AB$4:$AB$23),
INDEX(FixtureTicker!$B$24:$AM$43, MATCH($B114, FixtureTicker!$A$24:$A$43,0), PlayerForm!$X$5)="BLANK",
0),0)</f>
        <v>2.9530521005856323</v>
      </c>
      <c r="G114" s="163" cm="1">
        <f t="array" ref="G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
),0)</f>
        <v>10.858919817774106</v>
      </c>
      <c r="H114" s="163" cm="1">
        <f t="array" ref="H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),
_xlfn.IFS(
INDEX(FixtureTicker!$B$24:$AM$43, MATCH($B114, FixtureTicker!$A$24:$A$43), PlayerForm!$X$5+2)="H",
_xlfn.XLOOKUP($E114, PlayerForm!$D$3:$D$394, PlayerForm!$Q$3:$Q$394)*
_xlfn.XLOOKUP(
INDEX(FixtureTicker!$B$3:$AM$22, MATCH($B114, FixtureTicker!$A$3:$A$22), PlayerForm!$X$5+2),
 TeamForm!$B$4:$B$23, TeamForm!$AD$4:$AD$23),
INDEX(FixtureTicker!$B$24:$AM$43, MATCH($B114, FixtureTicker!$A$24:$A$43), PlayerForm!$X$5+2)="A",
_xlfn.XLOOKUP($E114, PlayerForm!$D$3:$D$394, PlayerForm!$R$3:$R$394)*
_xlfn.XLOOKUP(
INDEX(FixtureTicker!$B$3:$AM$22, MATCH($B114, FixtureTicker!$A$3:$A$22), PlayerForm!$X$5+2),
 TeamForm!$B$4:$B$23, TeamForm!$AB$4:$AB$23),
INDEX(FixtureTicker!$B$24:$AM$43, MATCH($B114, FixtureTicker!$A$24:$A$43), PlayerForm!$X$5+2)="BLANK",
0
),
_xlfn.IFS(
INDEX(FixtureTicker!$B$24:$AM$43, MATCH($B114, FixtureTicker!$A$24:$A$43), PlayerForm!$X$5+3)="H",
_xlfn.XLOOKUP($E114, PlayerForm!$D$3:$D$394, PlayerForm!$Q$3:$Q$394)*
_xlfn.XLOOKUP(
INDEX(FixtureTicker!$B$3:$AM$22, MATCH($B114, FixtureTicker!$A$3:$A$22), PlayerForm!$X$5+3),
 TeamForm!$B$4:$B$23, TeamForm!$AD$4:$AD$23),
INDEX(FixtureTicker!$B$24:$AM$43, MATCH($B114, FixtureTicker!$A$24:$A$43), PlayerForm!$X$5+3)="A",
_xlfn.XLOOKUP($E114, PlayerForm!$D$3:$D$394, PlayerForm!$R$3:$R$394)*
_xlfn.XLOOKUP(
INDEX(FixtureTicker!$B$3:$AM$22, MATCH($B114, FixtureTicker!$A$3:$A$22), PlayerForm!$X$5+3),
 TeamForm!$B$4:$B$23, TeamForm!$AB$4:$AB$23),
INDEX(FixtureTicker!$B$24:$AM$43, MATCH($B114, FixtureTicker!$A$24:$A$43), PlayerForm!$X$5+3)="BLANK",
0
)
),0)</f>
        <v>23.696325822398894</v>
      </c>
      <c r="I114" s="163" cm="1">
        <f t="array" ref="I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),
_xlfn.IFS(
INDEX(FixtureTicker!$B$24:$AM$43, MATCH($B114, FixtureTicker!$A$24:$A$43), PlayerForm!$X$5+2)="H",
_xlfn.XLOOKUP($E114, PlayerForm!$D$3:$D$394, PlayerForm!$Q$3:$Q$394)*
_xlfn.XLOOKUP(
INDEX(FixtureTicker!$B$3:$AM$22, MATCH($B114, FixtureTicker!$A$3:$A$22), PlayerForm!$X$5+2),
 TeamForm!$B$4:$B$23, TeamForm!$AD$4:$AD$23),
INDEX(FixtureTicker!$B$24:$AM$43, MATCH($B114, FixtureTicker!$A$24:$A$43), PlayerForm!$X$5+2)="A",
_xlfn.XLOOKUP($E114, PlayerForm!$D$3:$D$394, PlayerForm!$R$3:$R$394)*
_xlfn.XLOOKUP(
INDEX(FixtureTicker!$B$3:$AM$22, MATCH($B114, FixtureTicker!$A$3:$A$22), PlayerForm!$X$5+2),
 TeamForm!$B$4:$B$23, TeamForm!$AB$4:$AB$23),
INDEX(FixtureTicker!$B$24:$AM$43, MATCH($B114, FixtureTicker!$A$24:$A$43), PlayerForm!$X$5+2)="BLANK",
0
),
_xlfn.IFS(
INDEX(FixtureTicker!$B$24:$AM$43, MATCH($B114, FixtureTicker!$A$24:$A$43), PlayerForm!$X$5+3)="H",
_xlfn.XLOOKUP($E114, PlayerForm!$D$3:$D$394, PlayerForm!$Q$3:$Q$394)*
_xlfn.XLOOKUP(
INDEX(FixtureTicker!$B$3:$AM$22, MATCH($B114, FixtureTicker!$A$3:$A$22), PlayerForm!$X$5+3),
 TeamForm!$B$4:$B$23, TeamForm!$AD$4:$AD$23),
INDEX(FixtureTicker!$B$24:$AM$43, MATCH($B114, FixtureTicker!$A$24:$A$43), PlayerForm!$X$5+3)="A",
_xlfn.XLOOKUP($E114, PlayerForm!$D$3:$D$394, PlayerForm!$R$3:$R$394)*
_xlfn.XLOOKUP(
INDEX(FixtureTicker!$B$3:$AM$22, MATCH($B114, FixtureTicker!$A$3:$A$22), PlayerForm!$X$5+3),
 TeamForm!$B$4:$B$23, TeamForm!$AB$4:$AB$23),
INDEX(FixtureTicker!$B$24:$AM$43, MATCH($B114, FixtureTicker!$A$24:$A$43), PlayerForm!$X$5+3)="BLANK",
0
),
_xlfn.IFS(
INDEX(FixtureTicker!$B$24:$AM$43, MATCH($B114, FixtureTicker!$A$24:$A$43), PlayerForm!$X$5+4)="H",
_xlfn.XLOOKUP($E114, PlayerForm!$D$3:$D$394, PlayerForm!$Q$3:$Q$394)*
_xlfn.XLOOKUP(
INDEX(FixtureTicker!$B$3:$AM$22, MATCH($B114, FixtureTicker!$A$3:$A$22), PlayerForm!$X$5+4),
 TeamForm!$B$4:$B$23, TeamForm!$AD$4:$AD$23),
INDEX(FixtureTicker!$B$24:$AM$43, MATCH($B114, FixtureTicker!$A$24:$A$43), PlayerForm!$X$5+4)="A",
_xlfn.XLOOKUP($E114, PlayerForm!$D$3:$D$394, PlayerForm!$R$3:$R$394)*
_xlfn.XLOOKUP(
INDEX(FixtureTicker!$B$3:$AM$22, MATCH($B114, FixtureTicker!$A$3:$A$22), PlayerForm!$X$5+4),
 TeamForm!$B$4:$B$23, TeamForm!$AB$4:$AB$23),
INDEX(FixtureTicker!$B$24:$AM$43, MATCH($B114, FixtureTicker!$A$24:$A$43), PlayerForm!$X$5+4)="BLANK",
0
),
_xlfn.IFS(
INDEX(FixtureTicker!$B$24:$AM$43, MATCH($B114, FixtureTicker!$A$24:$A$43), PlayerForm!$X$5+5)="H",
_xlfn.XLOOKUP($E114, PlayerForm!$D$3:$D$394, PlayerForm!$Q$3:$Q$394)*
_xlfn.XLOOKUP(
INDEX(FixtureTicker!$B$3:$AM$22, MATCH($B114, FixtureTicker!$A$3:$A$22), PlayerForm!$X$5+5),
 TeamForm!$B$4:$B$23, TeamForm!$AD$4:$AD$23),
INDEX(FixtureTicker!$B$24:$AM$43, MATCH($B114, FixtureTicker!$A$24:$A$43), PlayerForm!$X$5+5)="A",
_xlfn.XLOOKUP($E114, PlayerForm!$D$3:$D$394, PlayerForm!$R$3:$R$394)*
_xlfn.XLOOKUP(
INDEX(FixtureTicker!$B$3:$AM$22, MATCH($B114, FixtureTicker!$A$3:$A$22), PlayerForm!$X$5+5),
 TeamForm!$B$4:$B$23, TeamForm!$AB$4:$AB$23),
INDEX(FixtureTicker!$B$24:$AM$43, MATCH($B114, FixtureTicker!$A$24:$A$43), PlayerForm!$X$5+5)="BLANK",
0
)
),0)</f>
        <v>30.609353675049391</v>
      </c>
      <c r="J114" s="163" cm="1">
        <f t="array" ref="J114">IFERROR(0.01*SUM(
_xlfn.IFS(
INDEX(FixtureTicker!$B$24:$AM$43, MATCH($B114, FixtureTicker!$A$24:$A$43), PlayerForm!$X$5)="H",
_xlfn.XLOOKUP($E114, PlayerForm!$D$3:$D$394, PlayerForm!$Q$3:$Q$394)*
_xlfn.XLOOKUP(
INDEX(FixtureTicker!$B$3:$AM$22, MATCH($B114, FixtureTicker!$A$3:$A$22), PlayerForm!$X$5),
 TeamForm!$B$4:$B$23, TeamForm!$AD$4:$AD$23),
INDEX(FixtureTicker!$B$24:$AM$43, MATCH($B114, FixtureTicker!$A$24:$A$43), PlayerForm!$X$5)="A",
_xlfn.XLOOKUP($E114, PlayerForm!$D$3:$D$394, PlayerForm!$R$3:$R$394)*
_xlfn.XLOOKUP(
INDEX(FixtureTicker!$B$3:$AM$22, MATCH($B114, FixtureTicker!$A$3:$A$22), PlayerForm!$X$5),
 TeamForm!$B$4:$B$23, TeamForm!$AB$4:$AB$23),
INDEX(FixtureTicker!$B$24:$AM$43, MATCH($B114, FixtureTicker!$A$24:$A$43), PlayerForm!$X$5)="BLANK",
0
),
_xlfn.IFS(
INDEX(FixtureTicker!$B$24:$AM$43, MATCH($B114, FixtureTicker!$A$24:$A$43), PlayerForm!$X$5+1)="H",
_xlfn.XLOOKUP($E114, PlayerForm!$D$3:$D$394, PlayerForm!$Q$3:$Q$394)*
_xlfn.XLOOKUP(
INDEX(FixtureTicker!$B$3:$AM$22, MATCH($B114, FixtureTicker!$A$3:$A$22), PlayerForm!$X$5+1),
 TeamForm!$B$4:$B$23, TeamForm!$AD$4:$AD$23),
INDEX(FixtureTicker!$B$24:$AM$43, MATCH($B114, FixtureTicker!$A$24:$A$43), PlayerForm!$X$5+1)="A",
_xlfn.XLOOKUP($E114, PlayerForm!$D$3:$D$394, PlayerForm!$R$3:$R$394)*
_xlfn.XLOOKUP(
INDEX(FixtureTicker!$B$3:$AM$22, MATCH($B114, FixtureTicker!$A$3:$A$22), PlayerForm!$X$5+1),
 TeamForm!$B$4:$B$23, TeamForm!$AB$4:$AB$23),
INDEX(FixtureTicker!$B$24:$AM$43, MATCH($B114, FixtureTicker!$A$24:$A$43), PlayerForm!$X$5+1)="BLANK",
0
),
_xlfn.IFS(
INDEX(FixtureTicker!$B$24:$AM$43, MATCH($B114, FixtureTicker!$A$24:$A$43), PlayerForm!$X$5+2)="H",
_xlfn.XLOOKUP($E114, PlayerForm!$D$3:$D$394, PlayerForm!$Q$3:$Q$394)*
_xlfn.XLOOKUP(
INDEX(FixtureTicker!$B$3:$AM$22, MATCH($B114, FixtureTicker!$A$3:$A$22), PlayerForm!$X$5+2),
 TeamForm!$B$4:$B$23, TeamForm!$AD$4:$AD$23),
INDEX(FixtureTicker!$B$24:$AM$43, MATCH($B114, FixtureTicker!$A$24:$A$43), PlayerForm!$X$5+2)="A",
_xlfn.XLOOKUP($E114, PlayerForm!$D$3:$D$394, PlayerForm!$R$3:$R$394)*
_xlfn.XLOOKUP(
INDEX(FixtureTicker!$B$3:$AM$22, MATCH($B114, FixtureTicker!$A$3:$A$22), PlayerForm!$X$5+2),
 TeamForm!$B$4:$B$23, TeamForm!$AB$4:$AB$23),
INDEX(FixtureTicker!$B$24:$AM$43, MATCH($B114, FixtureTicker!$A$24:$A$43), PlayerForm!$X$5+2)="BLANK",
0
),
_xlfn.IFS(
INDEX(FixtureTicker!$B$24:$AM$43, MATCH($B114, FixtureTicker!$A$24:$A$43), PlayerForm!$X$5+3)="H",
_xlfn.XLOOKUP($E114, PlayerForm!$D$3:$D$394, PlayerForm!$Q$3:$Q$394)*
_xlfn.XLOOKUP(
INDEX(FixtureTicker!$B$3:$AM$22, MATCH($B114, FixtureTicker!$A$3:$A$22), PlayerForm!$X$5+3),
 TeamForm!$B$4:$B$23, TeamForm!$AD$4:$AD$23),
INDEX(FixtureTicker!$B$24:$AM$43, MATCH($B114, FixtureTicker!$A$24:$A$43), PlayerForm!$X$5+3)="A",
_xlfn.XLOOKUP($E114, PlayerForm!$D$3:$D$394, PlayerForm!$R$3:$R$394)*
_xlfn.XLOOKUP(
INDEX(FixtureTicker!$B$3:$AM$22, MATCH($B114, FixtureTicker!$A$3:$A$22), PlayerForm!$X$5+3),
 TeamForm!$B$4:$B$23, TeamForm!$AB$4:$AB$23),
INDEX(FixtureTicker!$B$24:$AM$43, MATCH($B114, FixtureTicker!$A$24:$A$43), PlayerForm!$X$5+3)="BLANK",
0
),
_xlfn.IFS(
INDEX(FixtureTicker!$B$24:$AM$43, MATCH($B114, FixtureTicker!$A$24:$A$43), PlayerForm!$X$5+4)="H",
_xlfn.XLOOKUP($E114, PlayerForm!$D$3:$D$394, PlayerForm!$Q$3:$Q$394)*
_xlfn.XLOOKUP(
INDEX(FixtureTicker!$B$3:$AM$22, MATCH($B114, FixtureTicker!$A$3:$A$22), PlayerForm!$X$5+4),
 TeamForm!$B$4:$B$23, TeamForm!$AD$4:$AD$23),
INDEX(FixtureTicker!$B$24:$AM$43, MATCH($B114, FixtureTicker!$A$24:$A$43), PlayerForm!$X$5+4)="A",
_xlfn.XLOOKUP($E114, PlayerForm!$D$3:$D$394, PlayerForm!$R$3:$R$394)*
_xlfn.XLOOKUP(
INDEX(FixtureTicker!$B$3:$AM$22, MATCH($B114, FixtureTicker!$A$3:$A$22), PlayerForm!$X$5+4),
 TeamForm!$B$4:$B$23, TeamForm!$AB$4:$AB$23),
INDEX(FixtureTicker!$B$24:$AM$43, MATCH($B114, FixtureTicker!$A$24:$A$43), PlayerForm!$X$5+4)="BLANK",
0
),
_xlfn.IFS(
INDEX(FixtureTicker!$B$24:$AM$43, MATCH($B114, FixtureTicker!$A$24:$A$43), PlayerForm!$X$5+5)="H",
_xlfn.XLOOKUP($E114, PlayerForm!$D$3:$D$394, PlayerForm!$Q$3:$Q$394)*
_xlfn.XLOOKUP(
INDEX(FixtureTicker!$B$3:$AM$22, MATCH($B114, FixtureTicker!$A$3:$A$22), PlayerForm!$X$5+5),
 TeamForm!$B$4:$B$23, TeamForm!$AD$4:$AD$23),
INDEX(FixtureTicker!$B$24:$AM$43, MATCH($B114, FixtureTicker!$A$24:$A$43), PlayerForm!$X$5+5)="A",
_xlfn.XLOOKUP($E114, PlayerForm!$D$3:$D$394, PlayerForm!$R$3:$R$394)*
_xlfn.XLOOKUP(
INDEX(FixtureTicker!$B$3:$AM$22, MATCH($B114, FixtureTicker!$A$3:$A$22), PlayerForm!$X$5+5),
 TeamForm!$B$4:$B$23, TeamForm!$AB$4:$AB$23),
INDEX(FixtureTicker!$B$24:$AM$43, MATCH($B114, FixtureTicker!$A$24:$A$43), PlayerForm!$X$5+5)="BLANK",
0
),
_xlfn.IFS(
INDEX(FixtureTicker!$B$24:$AM$43, MATCH($B114, FixtureTicker!$A$24:$A$43), PlayerForm!$X$5+6)="H",
_xlfn.XLOOKUP($E114, PlayerForm!$D$3:$D$394, PlayerForm!$Q$3:$Q$394)*
_xlfn.XLOOKUP(
INDEX(FixtureTicker!$B$3:$AM$22, MATCH($B114, FixtureTicker!$A$3:$A$22), PlayerForm!$X$5+6),
 TeamForm!$B$4:$B$23, TeamForm!$AD$4:$AD$23),
INDEX(FixtureTicker!$B$24:$AM$43, MATCH($B114, FixtureTicker!$A$24:$A$43), PlayerForm!$X$5+6)="A",
_xlfn.XLOOKUP($E114, PlayerForm!$D$3:$D$394, PlayerForm!$R$3:$R$394)*
_xlfn.XLOOKUP(
INDEX(FixtureTicker!$B$3:$AM$22, MATCH($B114, FixtureTicker!$A$3:$A$22), PlayerForm!$X$5+6),
 TeamForm!$B$4:$B$23, TeamForm!$AB$4:$AB$23),
INDEX(FixtureTicker!$B$24:$AM$43, MATCH($B114, FixtureTicker!$A$24:$A$43), PlayerForm!$X$5+6)="BLANK",
0
),
_xlfn.IFS(
INDEX(FixtureTicker!$B$24:$AM$43, MATCH($B114, FixtureTicker!$A$24:$A$43), PlayerForm!$X$5+7)="H",
_xlfn.XLOOKUP($E114, PlayerForm!$D$3:$D$394, PlayerForm!$Q$3:$Q$394)*
_xlfn.XLOOKUP(
INDEX(FixtureTicker!$B$3:$AM$22, MATCH($B114, FixtureTicker!$A$3:$A$22), PlayerForm!$X$5+7),
 TeamForm!$B$4:$B$23, TeamForm!$AD$4:$AD$23),
INDEX(FixtureTicker!$B$24:$AM$43, MATCH($B114, FixtureTicker!$A$24:$A$43), PlayerForm!$X$5+7)="A",
_xlfn.XLOOKUP($E114, PlayerForm!$D$3:$D$394, PlayerForm!$R$3:$R$394)*
_xlfn.XLOOKUP(
INDEX(FixtureTicker!$B$3:$AM$22, MATCH($B114, FixtureTicker!$A$3:$A$22), PlayerForm!$X$5+7),
 TeamForm!$B$4:$B$23, TeamForm!$AB$4:$AB$23),
INDEX(FixtureTicker!$B$24:$AM$43, MATCH($B114, FixtureTicker!$A$24:$A$43), PlayerForm!$X$5+7)="BLANK",
0
)
),0)</f>
        <v>40.316302316366261</v>
      </c>
    </row>
    <row r="115" spans="1:10">
      <c r="A115" s="55">
        <v>47</v>
      </c>
      <c r="B115" s="55" t="str">
        <f>_xlfn.XLOOKUP($A115, PlayerData!$B$3:$B$394, PlayerData!C$3:C$394)</f>
        <v>SOU</v>
      </c>
      <c r="C115" s="55" t="str">
        <f>_xlfn.XLOOKUP($A115, PlayerData!$B$3:$B$394, PlayerData!D$3:D$394)</f>
        <v>F</v>
      </c>
      <c r="D115" s="55">
        <f>_xlfn.XLOOKUP($A115, PlayerData!$B:$B, PlayerData!F:F,,,-1)</f>
        <v>5</v>
      </c>
      <c r="E115" s="31" t="str">
        <f>_xlfn.XLOOKUP($A115, PlayerData!$B$3:$B$394, PlayerData!E$3:E$394)</f>
        <v>Obafemi</v>
      </c>
      <c r="F115" s="164" cm="1">
        <f t="array" ref="F115">IFERROR(0.01*_xlfn.IFS(
INDEX(FixtureTicker!$B$24:$AM$43, MATCH($B115, FixtureTicker!$A$24:$A$43, 0), PlayerForm!$X$5)="H",
_xlfn.XLOOKUP($E115, PlayerForm!$D$3:$D$394, PlayerForm!$Q$3:$Q$394)*
_xlfn.XLOOKUP(
INDEX(FixtureTicker!$B$3:$AM$22, MATCH($B115, FixtureTicker!$A$3:$A$22,0), PlayerForm!$X$5),
 TeamForm!$B$4:$B$23, TeamForm!$AD$4:$AD$23),
INDEX(FixtureTicker!$B$24:$AM$43, MATCH($B115, FixtureTicker!$A$24:$A$43,0), PlayerForm!$X$5)="A",
_xlfn.XLOOKUP($E115, PlayerForm!$D$3:$D$394, PlayerForm!$R$3:$R$394)*
_xlfn.XLOOKUP(
INDEX(FixtureTicker!$B$3:$AM$22, MATCH($B115, FixtureTicker!$A$3:$A$22,0), PlayerForm!$X$5),
 TeamForm!$B$4:$B$23, TeamForm!$AB$4:$AB$23),
INDEX(FixtureTicker!$B$24:$AM$43, MATCH($B115, FixtureTicker!$A$24:$A$43,0), PlayerForm!$X$5)="BLANK",
0),0)</f>
        <v>8.1494792186616092</v>
      </c>
      <c r="G115" s="163" cm="1">
        <f t="array" ref="G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
),0)</f>
        <v>9.0443434915663463</v>
      </c>
      <c r="H115" s="163" cm="1">
        <f t="array" ref="H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),
_xlfn.IFS(
INDEX(FixtureTicker!$B$24:$AM$43, MATCH($B115, FixtureTicker!$A$24:$A$43), PlayerForm!$X$5+2)="H",
_xlfn.XLOOKUP($E115, PlayerForm!$D$3:$D$394, PlayerForm!$Q$3:$Q$394)*
_xlfn.XLOOKUP(
INDEX(FixtureTicker!$B$3:$AM$22, MATCH($B115, FixtureTicker!$A$3:$A$22), PlayerForm!$X$5+2),
 TeamForm!$B$4:$B$23, TeamForm!$AD$4:$AD$23),
INDEX(FixtureTicker!$B$24:$AM$43, MATCH($B115, FixtureTicker!$A$24:$A$43), PlayerForm!$X$5+2)="A",
_xlfn.XLOOKUP($E115, PlayerForm!$D$3:$D$394, PlayerForm!$R$3:$R$394)*
_xlfn.XLOOKUP(
INDEX(FixtureTicker!$B$3:$AM$22, MATCH($B115, FixtureTicker!$A$3:$A$22), PlayerForm!$X$5+2),
 TeamForm!$B$4:$B$23, TeamForm!$AB$4:$AB$23),
INDEX(FixtureTicker!$B$24:$AM$43, MATCH($B115, FixtureTicker!$A$24:$A$43), PlayerForm!$X$5+2)="BLANK",
0
),
_xlfn.IFS(
INDEX(FixtureTicker!$B$24:$AM$43, MATCH($B115, FixtureTicker!$A$24:$A$43), PlayerForm!$X$5+3)="H",
_xlfn.XLOOKUP($E115, PlayerForm!$D$3:$D$394, PlayerForm!$Q$3:$Q$394)*
_xlfn.XLOOKUP(
INDEX(FixtureTicker!$B$3:$AM$22, MATCH($B115, FixtureTicker!$A$3:$A$22), PlayerForm!$X$5+3),
 TeamForm!$B$4:$B$23, TeamForm!$AD$4:$AD$23),
INDEX(FixtureTicker!$B$24:$AM$43, MATCH($B115, FixtureTicker!$A$24:$A$43), PlayerForm!$X$5+3)="A",
_xlfn.XLOOKUP($E115, PlayerForm!$D$3:$D$394, PlayerForm!$R$3:$R$394)*
_xlfn.XLOOKUP(
INDEX(FixtureTicker!$B$3:$AM$22, MATCH($B115, FixtureTicker!$A$3:$A$22), PlayerForm!$X$5+3),
 TeamForm!$B$4:$B$23, TeamForm!$AB$4:$AB$23),
INDEX(FixtureTicker!$B$24:$AM$43, MATCH($B115, FixtureTicker!$A$24:$A$43), PlayerForm!$X$5+3)="BLANK",
0
)
),0)</f>
        <v>23.997105614139787</v>
      </c>
      <c r="I115" s="163" cm="1">
        <f t="array" ref="I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),
_xlfn.IFS(
INDEX(FixtureTicker!$B$24:$AM$43, MATCH($B115, FixtureTicker!$A$24:$A$43), PlayerForm!$X$5+2)="H",
_xlfn.XLOOKUP($E115, PlayerForm!$D$3:$D$394, PlayerForm!$Q$3:$Q$394)*
_xlfn.XLOOKUP(
INDEX(FixtureTicker!$B$3:$AM$22, MATCH($B115, FixtureTicker!$A$3:$A$22), PlayerForm!$X$5+2),
 TeamForm!$B$4:$B$23, TeamForm!$AD$4:$AD$23),
INDEX(FixtureTicker!$B$24:$AM$43, MATCH($B115, FixtureTicker!$A$24:$A$43), PlayerForm!$X$5+2)="A",
_xlfn.XLOOKUP($E115, PlayerForm!$D$3:$D$394, PlayerForm!$R$3:$R$394)*
_xlfn.XLOOKUP(
INDEX(FixtureTicker!$B$3:$AM$22, MATCH($B115, FixtureTicker!$A$3:$A$22), PlayerForm!$X$5+2),
 TeamForm!$B$4:$B$23, TeamForm!$AB$4:$AB$23),
INDEX(FixtureTicker!$B$24:$AM$43, MATCH($B115, FixtureTicker!$A$24:$A$43), PlayerForm!$X$5+2)="BLANK",
0
),
_xlfn.IFS(
INDEX(FixtureTicker!$B$24:$AM$43, MATCH($B115, FixtureTicker!$A$24:$A$43), PlayerForm!$X$5+3)="H",
_xlfn.XLOOKUP($E115, PlayerForm!$D$3:$D$394, PlayerForm!$Q$3:$Q$394)*
_xlfn.XLOOKUP(
INDEX(FixtureTicker!$B$3:$AM$22, MATCH($B115, FixtureTicker!$A$3:$A$22), PlayerForm!$X$5+3),
 TeamForm!$B$4:$B$23, TeamForm!$AD$4:$AD$23),
INDEX(FixtureTicker!$B$24:$AM$43, MATCH($B115, FixtureTicker!$A$24:$A$43), PlayerForm!$X$5+3)="A",
_xlfn.XLOOKUP($E115, PlayerForm!$D$3:$D$394, PlayerForm!$R$3:$R$394)*
_xlfn.XLOOKUP(
INDEX(FixtureTicker!$B$3:$AM$22, MATCH($B115, FixtureTicker!$A$3:$A$22), PlayerForm!$X$5+3),
 TeamForm!$B$4:$B$23, TeamForm!$AB$4:$AB$23),
INDEX(FixtureTicker!$B$24:$AM$43, MATCH($B115, FixtureTicker!$A$24:$A$43), PlayerForm!$X$5+3)="BLANK",
0
),
_xlfn.IFS(
INDEX(FixtureTicker!$B$24:$AM$43, MATCH($B115, FixtureTicker!$A$24:$A$43), PlayerForm!$X$5+4)="H",
_xlfn.XLOOKUP($E115, PlayerForm!$D$3:$D$394, PlayerForm!$Q$3:$Q$394)*
_xlfn.XLOOKUP(
INDEX(FixtureTicker!$B$3:$AM$22, MATCH($B115, FixtureTicker!$A$3:$A$22), PlayerForm!$X$5+4),
 TeamForm!$B$4:$B$23, TeamForm!$AD$4:$AD$23),
INDEX(FixtureTicker!$B$24:$AM$43, MATCH($B115, FixtureTicker!$A$24:$A$43), PlayerForm!$X$5+4)="A",
_xlfn.XLOOKUP($E115, PlayerForm!$D$3:$D$394, PlayerForm!$R$3:$R$394)*
_xlfn.XLOOKUP(
INDEX(FixtureTicker!$B$3:$AM$22, MATCH($B115, FixtureTicker!$A$3:$A$22), PlayerForm!$X$5+4),
 TeamForm!$B$4:$B$23, TeamForm!$AB$4:$AB$23),
INDEX(FixtureTicker!$B$24:$AM$43, MATCH($B115, FixtureTicker!$A$24:$A$43), PlayerForm!$X$5+4)="BLANK",
0
),
_xlfn.IFS(
INDEX(FixtureTicker!$B$24:$AM$43, MATCH($B115, FixtureTicker!$A$24:$A$43), PlayerForm!$X$5+5)="H",
_xlfn.XLOOKUP($E115, PlayerForm!$D$3:$D$394, PlayerForm!$Q$3:$Q$394)*
_xlfn.XLOOKUP(
INDEX(FixtureTicker!$B$3:$AM$22, MATCH($B115, FixtureTicker!$A$3:$A$22), PlayerForm!$X$5+5),
 TeamForm!$B$4:$B$23, TeamForm!$AD$4:$AD$23),
INDEX(FixtureTicker!$B$24:$AM$43, MATCH($B115, FixtureTicker!$A$24:$A$43), PlayerForm!$X$5+5)="A",
_xlfn.XLOOKUP($E115, PlayerForm!$D$3:$D$394, PlayerForm!$R$3:$R$394)*
_xlfn.XLOOKUP(
INDEX(FixtureTicker!$B$3:$AM$22, MATCH($B115, FixtureTicker!$A$3:$A$22), PlayerForm!$X$5+5),
 TeamForm!$B$4:$B$23, TeamForm!$AB$4:$AB$23),
INDEX(FixtureTicker!$B$24:$AM$43, MATCH($B115, FixtureTicker!$A$24:$A$43), PlayerForm!$X$5+5)="BLANK",
0
)
),0)</f>
        <v>30.048729618039037</v>
      </c>
      <c r="J115" s="163" cm="1">
        <f t="array" ref="J115">IFERROR(0.01*SUM(
_xlfn.IFS(
INDEX(FixtureTicker!$B$24:$AM$43, MATCH($B115, FixtureTicker!$A$24:$A$43), PlayerForm!$X$5)="H",
_xlfn.XLOOKUP($E115, PlayerForm!$D$3:$D$394, PlayerForm!$Q$3:$Q$394)*
_xlfn.XLOOKUP(
INDEX(FixtureTicker!$B$3:$AM$22, MATCH($B115, FixtureTicker!$A$3:$A$22), PlayerForm!$X$5),
 TeamForm!$B$4:$B$23, TeamForm!$AD$4:$AD$23),
INDEX(FixtureTicker!$B$24:$AM$43, MATCH($B115, FixtureTicker!$A$24:$A$43), PlayerForm!$X$5)="A",
_xlfn.XLOOKUP($E115, PlayerForm!$D$3:$D$394, PlayerForm!$R$3:$R$394)*
_xlfn.XLOOKUP(
INDEX(FixtureTicker!$B$3:$AM$22, MATCH($B115, FixtureTicker!$A$3:$A$22), PlayerForm!$X$5),
 TeamForm!$B$4:$B$23, TeamForm!$AB$4:$AB$23),
INDEX(FixtureTicker!$B$24:$AM$43, MATCH($B115, FixtureTicker!$A$24:$A$43), PlayerForm!$X$5)="BLANK",
0
),
_xlfn.IFS(
INDEX(FixtureTicker!$B$24:$AM$43, MATCH($B115, FixtureTicker!$A$24:$A$43), PlayerForm!$X$5+1)="H",
_xlfn.XLOOKUP($E115, PlayerForm!$D$3:$D$394, PlayerForm!$Q$3:$Q$394)*
_xlfn.XLOOKUP(
INDEX(FixtureTicker!$B$3:$AM$22, MATCH($B115, FixtureTicker!$A$3:$A$22), PlayerForm!$X$5+1),
 TeamForm!$B$4:$B$23, TeamForm!$AD$4:$AD$23),
INDEX(FixtureTicker!$B$24:$AM$43, MATCH($B115, FixtureTicker!$A$24:$A$43), PlayerForm!$X$5+1)="A",
_xlfn.XLOOKUP($E115, PlayerForm!$D$3:$D$394, PlayerForm!$R$3:$R$394)*
_xlfn.XLOOKUP(
INDEX(FixtureTicker!$B$3:$AM$22, MATCH($B115, FixtureTicker!$A$3:$A$22), PlayerForm!$X$5+1),
 TeamForm!$B$4:$B$23, TeamForm!$AB$4:$AB$23),
INDEX(FixtureTicker!$B$24:$AM$43, MATCH($B115, FixtureTicker!$A$24:$A$43), PlayerForm!$X$5+1)="BLANK",
0
),
_xlfn.IFS(
INDEX(FixtureTicker!$B$24:$AM$43, MATCH($B115, FixtureTicker!$A$24:$A$43), PlayerForm!$X$5+2)="H",
_xlfn.XLOOKUP($E115, PlayerForm!$D$3:$D$394, PlayerForm!$Q$3:$Q$394)*
_xlfn.XLOOKUP(
INDEX(FixtureTicker!$B$3:$AM$22, MATCH($B115, FixtureTicker!$A$3:$A$22), PlayerForm!$X$5+2),
 TeamForm!$B$4:$B$23, TeamForm!$AD$4:$AD$23),
INDEX(FixtureTicker!$B$24:$AM$43, MATCH($B115, FixtureTicker!$A$24:$A$43), PlayerForm!$X$5+2)="A",
_xlfn.XLOOKUP($E115, PlayerForm!$D$3:$D$394, PlayerForm!$R$3:$R$394)*
_xlfn.XLOOKUP(
INDEX(FixtureTicker!$B$3:$AM$22, MATCH($B115, FixtureTicker!$A$3:$A$22), PlayerForm!$X$5+2),
 TeamForm!$B$4:$B$23, TeamForm!$AB$4:$AB$23),
INDEX(FixtureTicker!$B$24:$AM$43, MATCH($B115, FixtureTicker!$A$24:$A$43), PlayerForm!$X$5+2)="BLANK",
0
),
_xlfn.IFS(
INDEX(FixtureTicker!$B$24:$AM$43, MATCH($B115, FixtureTicker!$A$24:$A$43), PlayerForm!$X$5+3)="H",
_xlfn.XLOOKUP($E115, PlayerForm!$D$3:$D$394, PlayerForm!$Q$3:$Q$394)*
_xlfn.XLOOKUP(
INDEX(FixtureTicker!$B$3:$AM$22, MATCH($B115, FixtureTicker!$A$3:$A$22), PlayerForm!$X$5+3),
 TeamForm!$B$4:$B$23, TeamForm!$AD$4:$AD$23),
INDEX(FixtureTicker!$B$24:$AM$43, MATCH($B115, FixtureTicker!$A$24:$A$43), PlayerForm!$X$5+3)="A",
_xlfn.XLOOKUP($E115, PlayerForm!$D$3:$D$394, PlayerForm!$R$3:$R$394)*
_xlfn.XLOOKUP(
INDEX(FixtureTicker!$B$3:$AM$22, MATCH($B115, FixtureTicker!$A$3:$A$22), PlayerForm!$X$5+3),
 TeamForm!$B$4:$B$23, TeamForm!$AB$4:$AB$23),
INDEX(FixtureTicker!$B$24:$AM$43, MATCH($B115, FixtureTicker!$A$24:$A$43), PlayerForm!$X$5+3)="BLANK",
0
),
_xlfn.IFS(
INDEX(FixtureTicker!$B$24:$AM$43, MATCH($B115, FixtureTicker!$A$24:$A$43), PlayerForm!$X$5+4)="H",
_xlfn.XLOOKUP($E115, PlayerForm!$D$3:$D$394, PlayerForm!$Q$3:$Q$394)*
_xlfn.XLOOKUP(
INDEX(FixtureTicker!$B$3:$AM$22, MATCH($B115, FixtureTicker!$A$3:$A$22), PlayerForm!$X$5+4),
 TeamForm!$B$4:$B$23, TeamForm!$AD$4:$AD$23),
INDEX(FixtureTicker!$B$24:$AM$43, MATCH($B115, FixtureTicker!$A$24:$A$43), PlayerForm!$X$5+4)="A",
_xlfn.XLOOKUP($E115, PlayerForm!$D$3:$D$394, PlayerForm!$R$3:$R$394)*
_xlfn.XLOOKUP(
INDEX(FixtureTicker!$B$3:$AM$22, MATCH($B115, FixtureTicker!$A$3:$A$22), PlayerForm!$X$5+4),
 TeamForm!$B$4:$B$23, TeamForm!$AB$4:$AB$23),
INDEX(FixtureTicker!$B$24:$AM$43, MATCH($B115, FixtureTicker!$A$24:$A$43), PlayerForm!$X$5+4)="BLANK",
0
),
_xlfn.IFS(
INDEX(FixtureTicker!$B$24:$AM$43, MATCH($B115, FixtureTicker!$A$24:$A$43), PlayerForm!$X$5+5)="H",
_xlfn.XLOOKUP($E115, PlayerForm!$D$3:$D$394, PlayerForm!$Q$3:$Q$394)*
_xlfn.XLOOKUP(
INDEX(FixtureTicker!$B$3:$AM$22, MATCH($B115, FixtureTicker!$A$3:$A$22), PlayerForm!$X$5+5),
 TeamForm!$B$4:$B$23, TeamForm!$AD$4:$AD$23),
INDEX(FixtureTicker!$B$24:$AM$43, MATCH($B115, FixtureTicker!$A$24:$A$43), PlayerForm!$X$5+5)="A",
_xlfn.XLOOKUP($E115, PlayerForm!$D$3:$D$394, PlayerForm!$R$3:$R$394)*
_xlfn.XLOOKUP(
INDEX(FixtureTicker!$B$3:$AM$22, MATCH($B115, FixtureTicker!$A$3:$A$22), PlayerForm!$X$5+5),
 TeamForm!$B$4:$B$23, TeamForm!$AB$4:$AB$23),
INDEX(FixtureTicker!$B$24:$AM$43, MATCH($B115, FixtureTicker!$A$24:$A$43), PlayerForm!$X$5+5)="BLANK",
0
),
_xlfn.IFS(
INDEX(FixtureTicker!$B$24:$AM$43, MATCH($B115, FixtureTicker!$A$24:$A$43), PlayerForm!$X$5+6)="H",
_xlfn.XLOOKUP($E115, PlayerForm!$D$3:$D$394, PlayerForm!$Q$3:$Q$394)*
_xlfn.XLOOKUP(
INDEX(FixtureTicker!$B$3:$AM$22, MATCH($B115, FixtureTicker!$A$3:$A$22), PlayerForm!$X$5+6),
 TeamForm!$B$4:$B$23, TeamForm!$AD$4:$AD$23),
INDEX(FixtureTicker!$B$24:$AM$43, MATCH($B115, FixtureTicker!$A$24:$A$43), PlayerForm!$X$5+6)="A",
_xlfn.XLOOKUP($E115, PlayerForm!$D$3:$D$394, PlayerForm!$R$3:$R$394)*
_xlfn.XLOOKUP(
INDEX(FixtureTicker!$B$3:$AM$22, MATCH($B115, FixtureTicker!$A$3:$A$22), PlayerForm!$X$5+6),
 TeamForm!$B$4:$B$23, TeamForm!$AB$4:$AB$23),
INDEX(FixtureTicker!$B$24:$AM$43, MATCH($B115, FixtureTicker!$A$24:$A$43), PlayerForm!$X$5+6)="BLANK",
0
),
_xlfn.IFS(
INDEX(FixtureTicker!$B$24:$AM$43, MATCH($B115, FixtureTicker!$A$24:$A$43), PlayerForm!$X$5+7)="H",
_xlfn.XLOOKUP($E115, PlayerForm!$D$3:$D$394, PlayerForm!$Q$3:$Q$394)*
_xlfn.XLOOKUP(
INDEX(FixtureTicker!$B$3:$AM$22, MATCH($B115, FixtureTicker!$A$3:$A$22), PlayerForm!$X$5+7),
 TeamForm!$B$4:$B$23, TeamForm!$AD$4:$AD$23),
INDEX(FixtureTicker!$B$24:$AM$43, MATCH($B115, FixtureTicker!$A$24:$A$43), PlayerForm!$X$5+7)="A",
_xlfn.XLOOKUP($E115, PlayerForm!$D$3:$D$394, PlayerForm!$R$3:$R$394)*
_xlfn.XLOOKUP(
INDEX(FixtureTicker!$B$3:$AM$22, MATCH($B115, FixtureTicker!$A$3:$A$22), PlayerForm!$X$5+7),
 TeamForm!$B$4:$B$23, TeamForm!$AB$4:$AB$23),
INDEX(FixtureTicker!$B$24:$AM$43, MATCH($B115, FixtureTicker!$A$24:$A$43), PlayerForm!$X$5+7)="BLANK",
0
)
),0)</f>
        <v>41.306353220555081</v>
      </c>
    </row>
    <row r="116" spans="1:10">
      <c r="A116" s="55">
        <v>224</v>
      </c>
      <c r="B116" s="55" t="str">
        <f>_xlfn.XLOOKUP($A116, PlayerData!$B$3:$B$394, PlayerData!C$3:C$394)</f>
        <v>EVE</v>
      </c>
      <c r="C116" s="55" t="str">
        <f>_xlfn.XLOOKUP($A116, PlayerData!$B$3:$B$394, PlayerData!D$3:D$394)</f>
        <v>D</v>
      </c>
      <c r="D116" s="55">
        <f>_xlfn.XLOOKUP($A116, PlayerData!$B:$B, PlayerData!F:F,,,-1)</f>
        <v>6</v>
      </c>
      <c r="E116" s="31" t="str">
        <f>_xlfn.XLOOKUP($A116, PlayerData!$B$3:$B$394, PlayerData!E$3:E$394)</f>
        <v>Digne</v>
      </c>
      <c r="F116" s="164" cm="1">
        <f t="array" ref="F116">IFERROR(0.01*_xlfn.IFS(
INDEX(FixtureTicker!$B$24:$AM$43, MATCH($B116, FixtureTicker!$A$24:$A$43, 0), PlayerForm!$X$5)="H",
_xlfn.XLOOKUP($E116, PlayerForm!$D$3:$D$394, PlayerForm!$Q$3:$Q$394)*
_xlfn.XLOOKUP(
INDEX(FixtureTicker!$B$3:$AM$22, MATCH($B116, FixtureTicker!$A$3:$A$22,0), PlayerForm!$X$5),
 TeamForm!$B$4:$B$23, TeamForm!$AD$4:$AD$23),
INDEX(FixtureTicker!$B$24:$AM$43, MATCH($B116, FixtureTicker!$A$24:$A$43,0), PlayerForm!$X$5)="A",
_xlfn.XLOOKUP($E116, PlayerForm!$D$3:$D$394, PlayerForm!$R$3:$R$394)*
_xlfn.XLOOKUP(
INDEX(FixtureTicker!$B$3:$AM$22, MATCH($B116, FixtureTicker!$A$3:$A$22,0), PlayerForm!$X$5),
 TeamForm!$B$4:$B$23, TeamForm!$AB$4:$AB$23),
INDEX(FixtureTicker!$B$24:$AM$43, MATCH($B116, FixtureTicker!$A$24:$A$43,0), PlayerForm!$X$5)="BLANK",
0),0)</f>
        <v>3.0616653978313213</v>
      </c>
      <c r="G116" s="163" cm="1">
        <f t="array" ref="G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
),0)</f>
        <v>13.978107446348844</v>
      </c>
      <c r="H116" s="163" cm="1">
        <f t="array" ref="H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),
_xlfn.IFS(
INDEX(FixtureTicker!$B$24:$AM$43, MATCH($B116, FixtureTicker!$A$24:$A$43), PlayerForm!$X$5+2)="H",
_xlfn.XLOOKUP($E116, PlayerForm!$D$3:$D$394, PlayerForm!$Q$3:$Q$394)*
_xlfn.XLOOKUP(
INDEX(FixtureTicker!$B$3:$AM$22, MATCH($B116, FixtureTicker!$A$3:$A$22), PlayerForm!$X$5+2),
 TeamForm!$B$4:$B$23, TeamForm!$AD$4:$AD$23),
INDEX(FixtureTicker!$B$24:$AM$43, MATCH($B116, FixtureTicker!$A$24:$A$43), PlayerForm!$X$5+2)="A",
_xlfn.XLOOKUP($E116, PlayerForm!$D$3:$D$394, PlayerForm!$R$3:$R$394)*
_xlfn.XLOOKUP(
INDEX(FixtureTicker!$B$3:$AM$22, MATCH($B116, FixtureTicker!$A$3:$A$22), PlayerForm!$X$5+2),
 TeamForm!$B$4:$B$23, TeamForm!$AB$4:$AB$23),
INDEX(FixtureTicker!$B$24:$AM$43, MATCH($B116, FixtureTicker!$A$24:$A$43), PlayerForm!$X$5+2)="BLANK",
0
),
_xlfn.IFS(
INDEX(FixtureTicker!$B$24:$AM$43, MATCH($B116, FixtureTicker!$A$24:$A$43), PlayerForm!$X$5+3)="H",
_xlfn.XLOOKUP($E116, PlayerForm!$D$3:$D$394, PlayerForm!$Q$3:$Q$394)*
_xlfn.XLOOKUP(
INDEX(FixtureTicker!$B$3:$AM$22, MATCH($B116, FixtureTicker!$A$3:$A$22), PlayerForm!$X$5+3),
 TeamForm!$B$4:$B$23, TeamForm!$AD$4:$AD$23),
INDEX(FixtureTicker!$B$24:$AM$43, MATCH($B116, FixtureTicker!$A$24:$A$43), PlayerForm!$X$5+3)="A",
_xlfn.XLOOKUP($E116, PlayerForm!$D$3:$D$394, PlayerForm!$R$3:$R$394)*
_xlfn.XLOOKUP(
INDEX(FixtureTicker!$B$3:$AM$22, MATCH($B116, FixtureTicker!$A$3:$A$22), PlayerForm!$X$5+3),
 TeamForm!$B$4:$B$23, TeamForm!$AB$4:$AB$23),
INDEX(FixtureTicker!$B$24:$AM$43, MATCH($B116, FixtureTicker!$A$24:$A$43), PlayerForm!$X$5+3)="BLANK",
0
)
),0)</f>
        <v>21.660201732216716</v>
      </c>
      <c r="I116" s="163" cm="1">
        <f t="array" ref="I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),
_xlfn.IFS(
INDEX(FixtureTicker!$B$24:$AM$43, MATCH($B116, FixtureTicker!$A$24:$A$43), PlayerForm!$X$5+2)="H",
_xlfn.XLOOKUP($E116, PlayerForm!$D$3:$D$394, PlayerForm!$Q$3:$Q$394)*
_xlfn.XLOOKUP(
INDEX(FixtureTicker!$B$3:$AM$22, MATCH($B116, FixtureTicker!$A$3:$A$22), PlayerForm!$X$5+2),
 TeamForm!$B$4:$B$23, TeamForm!$AD$4:$AD$23),
INDEX(FixtureTicker!$B$24:$AM$43, MATCH($B116, FixtureTicker!$A$24:$A$43), PlayerForm!$X$5+2)="A",
_xlfn.XLOOKUP($E116, PlayerForm!$D$3:$D$394, PlayerForm!$R$3:$R$394)*
_xlfn.XLOOKUP(
INDEX(FixtureTicker!$B$3:$AM$22, MATCH($B116, FixtureTicker!$A$3:$A$22), PlayerForm!$X$5+2),
 TeamForm!$B$4:$B$23, TeamForm!$AB$4:$AB$23),
INDEX(FixtureTicker!$B$24:$AM$43, MATCH($B116, FixtureTicker!$A$24:$A$43), PlayerForm!$X$5+2)="BLANK",
0
),
_xlfn.IFS(
INDEX(FixtureTicker!$B$24:$AM$43, MATCH($B116, FixtureTicker!$A$24:$A$43), PlayerForm!$X$5+3)="H",
_xlfn.XLOOKUP($E116, PlayerForm!$D$3:$D$394, PlayerForm!$Q$3:$Q$394)*
_xlfn.XLOOKUP(
INDEX(FixtureTicker!$B$3:$AM$22, MATCH($B116, FixtureTicker!$A$3:$A$22), PlayerForm!$X$5+3),
 TeamForm!$B$4:$B$23, TeamForm!$AD$4:$AD$23),
INDEX(FixtureTicker!$B$24:$AM$43, MATCH($B116, FixtureTicker!$A$24:$A$43), PlayerForm!$X$5+3)="A",
_xlfn.XLOOKUP($E116, PlayerForm!$D$3:$D$394, PlayerForm!$R$3:$R$394)*
_xlfn.XLOOKUP(
INDEX(FixtureTicker!$B$3:$AM$22, MATCH($B116, FixtureTicker!$A$3:$A$22), PlayerForm!$X$5+3),
 TeamForm!$B$4:$B$23, TeamForm!$AB$4:$AB$23),
INDEX(FixtureTicker!$B$24:$AM$43, MATCH($B116, FixtureTicker!$A$24:$A$43), PlayerForm!$X$5+3)="BLANK",
0
),
_xlfn.IFS(
INDEX(FixtureTicker!$B$24:$AM$43, MATCH($B116, FixtureTicker!$A$24:$A$43), PlayerForm!$X$5+4)="H",
_xlfn.XLOOKUP($E116, PlayerForm!$D$3:$D$394, PlayerForm!$Q$3:$Q$394)*
_xlfn.XLOOKUP(
INDEX(FixtureTicker!$B$3:$AM$22, MATCH($B116, FixtureTicker!$A$3:$A$22), PlayerForm!$X$5+4),
 TeamForm!$B$4:$B$23, TeamForm!$AD$4:$AD$23),
INDEX(FixtureTicker!$B$24:$AM$43, MATCH($B116, FixtureTicker!$A$24:$A$43), PlayerForm!$X$5+4)="A",
_xlfn.XLOOKUP($E116, PlayerForm!$D$3:$D$394, PlayerForm!$R$3:$R$394)*
_xlfn.XLOOKUP(
INDEX(FixtureTicker!$B$3:$AM$22, MATCH($B116, FixtureTicker!$A$3:$A$22), PlayerForm!$X$5+4),
 TeamForm!$B$4:$B$23, TeamForm!$AB$4:$AB$23),
INDEX(FixtureTicker!$B$24:$AM$43, MATCH($B116, FixtureTicker!$A$24:$A$43), PlayerForm!$X$5+4)="BLANK",
0
),
_xlfn.IFS(
INDEX(FixtureTicker!$B$24:$AM$43, MATCH($B116, FixtureTicker!$A$24:$A$43), PlayerForm!$X$5+5)="H",
_xlfn.XLOOKUP($E116, PlayerForm!$D$3:$D$394, PlayerForm!$Q$3:$Q$394)*
_xlfn.XLOOKUP(
INDEX(FixtureTicker!$B$3:$AM$22, MATCH($B116, FixtureTicker!$A$3:$A$22), PlayerForm!$X$5+5),
 TeamForm!$B$4:$B$23, TeamForm!$AD$4:$AD$23),
INDEX(FixtureTicker!$B$24:$AM$43, MATCH($B116, FixtureTicker!$A$24:$A$43), PlayerForm!$X$5+5)="A",
_xlfn.XLOOKUP($E116, PlayerForm!$D$3:$D$394, PlayerForm!$R$3:$R$394)*
_xlfn.XLOOKUP(
INDEX(FixtureTicker!$B$3:$AM$22, MATCH($B116, FixtureTicker!$A$3:$A$22), PlayerForm!$X$5+5),
 TeamForm!$B$4:$B$23, TeamForm!$AB$4:$AB$23),
INDEX(FixtureTicker!$B$24:$AM$43, MATCH($B116, FixtureTicker!$A$24:$A$43), PlayerForm!$X$5+5)="BLANK",
0
)
),0)</f>
        <v>30.041925955399726</v>
      </c>
      <c r="J116" s="163" cm="1">
        <f t="array" ref="J116">IFERROR(0.01*SUM(
_xlfn.IFS(
INDEX(FixtureTicker!$B$24:$AM$43, MATCH($B116, FixtureTicker!$A$24:$A$43), PlayerForm!$X$5)="H",
_xlfn.XLOOKUP($E116, PlayerForm!$D$3:$D$394, PlayerForm!$Q$3:$Q$394)*
_xlfn.XLOOKUP(
INDEX(FixtureTicker!$B$3:$AM$22, MATCH($B116, FixtureTicker!$A$3:$A$22), PlayerForm!$X$5),
 TeamForm!$B$4:$B$23, TeamForm!$AD$4:$AD$23),
INDEX(FixtureTicker!$B$24:$AM$43, MATCH($B116, FixtureTicker!$A$24:$A$43), PlayerForm!$X$5)="A",
_xlfn.XLOOKUP($E116, PlayerForm!$D$3:$D$394, PlayerForm!$R$3:$R$394)*
_xlfn.XLOOKUP(
INDEX(FixtureTicker!$B$3:$AM$22, MATCH($B116, FixtureTicker!$A$3:$A$22), PlayerForm!$X$5),
 TeamForm!$B$4:$B$23, TeamForm!$AB$4:$AB$23),
INDEX(FixtureTicker!$B$24:$AM$43, MATCH($B116, FixtureTicker!$A$24:$A$43), PlayerForm!$X$5)="BLANK",
0
),
_xlfn.IFS(
INDEX(FixtureTicker!$B$24:$AM$43, MATCH($B116, FixtureTicker!$A$24:$A$43), PlayerForm!$X$5+1)="H",
_xlfn.XLOOKUP($E116, PlayerForm!$D$3:$D$394, PlayerForm!$Q$3:$Q$394)*
_xlfn.XLOOKUP(
INDEX(FixtureTicker!$B$3:$AM$22, MATCH($B116, FixtureTicker!$A$3:$A$22), PlayerForm!$X$5+1),
 TeamForm!$B$4:$B$23, TeamForm!$AD$4:$AD$23),
INDEX(FixtureTicker!$B$24:$AM$43, MATCH($B116, FixtureTicker!$A$24:$A$43), PlayerForm!$X$5+1)="A",
_xlfn.XLOOKUP($E116, PlayerForm!$D$3:$D$394, PlayerForm!$R$3:$R$394)*
_xlfn.XLOOKUP(
INDEX(FixtureTicker!$B$3:$AM$22, MATCH($B116, FixtureTicker!$A$3:$A$22), PlayerForm!$X$5+1),
 TeamForm!$B$4:$B$23, TeamForm!$AB$4:$AB$23),
INDEX(FixtureTicker!$B$24:$AM$43, MATCH($B116, FixtureTicker!$A$24:$A$43), PlayerForm!$X$5+1)="BLANK",
0
),
_xlfn.IFS(
INDEX(FixtureTicker!$B$24:$AM$43, MATCH($B116, FixtureTicker!$A$24:$A$43), PlayerForm!$X$5+2)="H",
_xlfn.XLOOKUP($E116, PlayerForm!$D$3:$D$394, PlayerForm!$Q$3:$Q$394)*
_xlfn.XLOOKUP(
INDEX(FixtureTicker!$B$3:$AM$22, MATCH($B116, FixtureTicker!$A$3:$A$22), PlayerForm!$X$5+2),
 TeamForm!$B$4:$B$23, TeamForm!$AD$4:$AD$23),
INDEX(FixtureTicker!$B$24:$AM$43, MATCH($B116, FixtureTicker!$A$24:$A$43), PlayerForm!$X$5+2)="A",
_xlfn.XLOOKUP($E116, PlayerForm!$D$3:$D$394, PlayerForm!$R$3:$R$394)*
_xlfn.XLOOKUP(
INDEX(FixtureTicker!$B$3:$AM$22, MATCH($B116, FixtureTicker!$A$3:$A$22), PlayerForm!$X$5+2),
 TeamForm!$B$4:$B$23, TeamForm!$AB$4:$AB$23),
INDEX(FixtureTicker!$B$24:$AM$43, MATCH($B116, FixtureTicker!$A$24:$A$43), PlayerForm!$X$5+2)="BLANK",
0
),
_xlfn.IFS(
INDEX(FixtureTicker!$B$24:$AM$43, MATCH($B116, FixtureTicker!$A$24:$A$43), PlayerForm!$X$5+3)="H",
_xlfn.XLOOKUP($E116, PlayerForm!$D$3:$D$394, PlayerForm!$Q$3:$Q$394)*
_xlfn.XLOOKUP(
INDEX(FixtureTicker!$B$3:$AM$22, MATCH($B116, FixtureTicker!$A$3:$A$22), PlayerForm!$X$5+3),
 TeamForm!$B$4:$B$23, TeamForm!$AD$4:$AD$23),
INDEX(FixtureTicker!$B$24:$AM$43, MATCH($B116, FixtureTicker!$A$24:$A$43), PlayerForm!$X$5+3)="A",
_xlfn.XLOOKUP($E116, PlayerForm!$D$3:$D$394, PlayerForm!$R$3:$R$394)*
_xlfn.XLOOKUP(
INDEX(FixtureTicker!$B$3:$AM$22, MATCH($B116, FixtureTicker!$A$3:$A$22), PlayerForm!$X$5+3),
 TeamForm!$B$4:$B$23, TeamForm!$AB$4:$AB$23),
INDEX(FixtureTicker!$B$24:$AM$43, MATCH($B116, FixtureTicker!$A$24:$A$43), PlayerForm!$X$5+3)="BLANK",
0
),
_xlfn.IFS(
INDEX(FixtureTicker!$B$24:$AM$43, MATCH($B116, FixtureTicker!$A$24:$A$43), PlayerForm!$X$5+4)="H",
_xlfn.XLOOKUP($E116, PlayerForm!$D$3:$D$394, PlayerForm!$Q$3:$Q$394)*
_xlfn.XLOOKUP(
INDEX(FixtureTicker!$B$3:$AM$22, MATCH($B116, FixtureTicker!$A$3:$A$22), PlayerForm!$X$5+4),
 TeamForm!$B$4:$B$23, TeamForm!$AD$4:$AD$23),
INDEX(FixtureTicker!$B$24:$AM$43, MATCH($B116, FixtureTicker!$A$24:$A$43), PlayerForm!$X$5+4)="A",
_xlfn.XLOOKUP($E116, PlayerForm!$D$3:$D$394, PlayerForm!$R$3:$R$394)*
_xlfn.XLOOKUP(
INDEX(FixtureTicker!$B$3:$AM$22, MATCH($B116, FixtureTicker!$A$3:$A$22), PlayerForm!$X$5+4),
 TeamForm!$B$4:$B$23, TeamForm!$AB$4:$AB$23),
INDEX(FixtureTicker!$B$24:$AM$43, MATCH($B116, FixtureTicker!$A$24:$A$43), PlayerForm!$X$5+4)="BLANK",
0
),
_xlfn.IFS(
INDEX(FixtureTicker!$B$24:$AM$43, MATCH($B116, FixtureTicker!$A$24:$A$43), PlayerForm!$X$5+5)="H",
_xlfn.XLOOKUP($E116, PlayerForm!$D$3:$D$394, PlayerForm!$Q$3:$Q$394)*
_xlfn.XLOOKUP(
INDEX(FixtureTicker!$B$3:$AM$22, MATCH($B116, FixtureTicker!$A$3:$A$22), PlayerForm!$X$5+5),
 TeamForm!$B$4:$B$23, TeamForm!$AD$4:$AD$23),
INDEX(FixtureTicker!$B$24:$AM$43, MATCH($B116, FixtureTicker!$A$24:$A$43), PlayerForm!$X$5+5)="A",
_xlfn.XLOOKUP($E116, PlayerForm!$D$3:$D$394, PlayerForm!$R$3:$R$394)*
_xlfn.XLOOKUP(
INDEX(FixtureTicker!$B$3:$AM$22, MATCH($B116, FixtureTicker!$A$3:$A$22), PlayerForm!$X$5+5),
 TeamForm!$B$4:$B$23, TeamForm!$AB$4:$AB$23),
INDEX(FixtureTicker!$B$24:$AM$43, MATCH($B116, FixtureTicker!$A$24:$A$43), PlayerForm!$X$5+5)="BLANK",
0
),
_xlfn.IFS(
INDEX(FixtureTicker!$B$24:$AM$43, MATCH($B116, FixtureTicker!$A$24:$A$43), PlayerForm!$X$5+6)="H",
_xlfn.XLOOKUP($E116, PlayerForm!$D$3:$D$394, PlayerForm!$Q$3:$Q$394)*
_xlfn.XLOOKUP(
INDEX(FixtureTicker!$B$3:$AM$22, MATCH($B116, FixtureTicker!$A$3:$A$22), PlayerForm!$X$5+6),
 TeamForm!$B$4:$B$23, TeamForm!$AD$4:$AD$23),
INDEX(FixtureTicker!$B$24:$AM$43, MATCH($B116, FixtureTicker!$A$24:$A$43), PlayerForm!$X$5+6)="A",
_xlfn.XLOOKUP($E116, PlayerForm!$D$3:$D$394, PlayerForm!$R$3:$R$394)*
_xlfn.XLOOKUP(
INDEX(FixtureTicker!$B$3:$AM$22, MATCH($B116, FixtureTicker!$A$3:$A$22), PlayerForm!$X$5+6),
 TeamForm!$B$4:$B$23, TeamForm!$AB$4:$AB$23),
INDEX(FixtureTicker!$B$24:$AM$43, MATCH($B116, FixtureTicker!$A$24:$A$43), PlayerForm!$X$5+6)="BLANK",
0
),
_xlfn.IFS(
INDEX(FixtureTicker!$B$24:$AM$43, MATCH($B116, FixtureTicker!$A$24:$A$43), PlayerForm!$X$5+7)="H",
_xlfn.XLOOKUP($E116, PlayerForm!$D$3:$D$394, PlayerForm!$Q$3:$Q$394)*
_xlfn.XLOOKUP(
INDEX(FixtureTicker!$B$3:$AM$22, MATCH($B116, FixtureTicker!$A$3:$A$22), PlayerForm!$X$5+7),
 TeamForm!$B$4:$B$23, TeamForm!$AD$4:$AD$23),
INDEX(FixtureTicker!$B$24:$AM$43, MATCH($B116, FixtureTicker!$A$24:$A$43), PlayerForm!$X$5+7)="A",
_xlfn.XLOOKUP($E116, PlayerForm!$D$3:$D$394, PlayerForm!$R$3:$R$394)*
_xlfn.XLOOKUP(
INDEX(FixtureTicker!$B$3:$AM$22, MATCH($B116, FixtureTicker!$A$3:$A$22), PlayerForm!$X$5+7),
 TeamForm!$B$4:$B$23, TeamForm!$AB$4:$AB$23),
INDEX(FixtureTicker!$B$24:$AM$43, MATCH($B116, FixtureTicker!$A$24:$A$43), PlayerForm!$X$5+7)="BLANK",
0
)
),0)</f>
        <v>37.643778667857518</v>
      </c>
    </row>
    <row r="117" spans="1:10">
      <c r="A117" s="55">
        <v>114</v>
      </c>
      <c r="B117" s="55" t="str">
        <f>_xlfn.XLOOKUP($A117, PlayerData!$B$3:$B$394, PlayerData!C$3:C$394)</f>
        <v>WHU</v>
      </c>
      <c r="C117" s="55" t="str">
        <f>_xlfn.XLOOKUP($A117, PlayerData!$B$3:$B$394, PlayerData!D$3:D$394)</f>
        <v>M</v>
      </c>
      <c r="D117" s="55">
        <f>_xlfn.XLOOKUP($A117, PlayerData!$B:$B, PlayerData!F:F,,,-1)</f>
        <v>6</v>
      </c>
      <c r="E117" s="31" t="str">
        <f>_xlfn.XLOOKUP($A117, PlayerData!$B$3:$B$394, PlayerData!E$3:E$394)</f>
        <v>Yarmolenko</v>
      </c>
      <c r="F117" s="164" cm="1">
        <f t="array" ref="F117">IFERROR(0.01*_xlfn.IFS(
INDEX(FixtureTicker!$B$24:$AM$43, MATCH($B117, FixtureTicker!$A$24:$A$43, 0), PlayerForm!$X$5)="H",
_xlfn.XLOOKUP($E117, PlayerForm!$D$3:$D$394, PlayerForm!$Q$3:$Q$394)*
_xlfn.XLOOKUP(
INDEX(FixtureTicker!$B$3:$AM$22, MATCH($B117, FixtureTicker!$A$3:$A$22,0), PlayerForm!$X$5),
 TeamForm!$B$4:$B$23, TeamForm!$AD$4:$AD$23),
INDEX(FixtureTicker!$B$24:$AM$43, MATCH($B117, FixtureTicker!$A$24:$A$43,0), PlayerForm!$X$5)="A",
_xlfn.XLOOKUP($E117, PlayerForm!$D$3:$D$394, PlayerForm!$R$3:$R$394)*
_xlfn.XLOOKUP(
INDEX(FixtureTicker!$B$3:$AM$22, MATCH($B117, FixtureTicker!$A$3:$A$22,0), PlayerForm!$X$5),
 TeamForm!$B$4:$B$23, TeamForm!$AB$4:$AB$23),
INDEX(FixtureTicker!$B$24:$AM$43, MATCH($B117, FixtureTicker!$A$24:$A$43,0), PlayerForm!$X$5)="BLANK",
0),0)</f>
        <v>15.040431266846367</v>
      </c>
      <c r="G117" s="163" cm="1">
        <f t="array" ref="G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
),0)</f>
        <v>15.040431266846367</v>
      </c>
      <c r="H117" s="163" cm="1">
        <f t="array" ref="H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),
_xlfn.IFS(
INDEX(FixtureTicker!$B$24:$AM$43, MATCH($B117, FixtureTicker!$A$24:$A$43), PlayerForm!$X$5+2)="H",
_xlfn.XLOOKUP($E117, PlayerForm!$D$3:$D$394, PlayerForm!$Q$3:$Q$394)*
_xlfn.XLOOKUP(
INDEX(FixtureTicker!$B$3:$AM$22, MATCH($B117, FixtureTicker!$A$3:$A$22), PlayerForm!$X$5+2),
 TeamForm!$B$4:$B$23, TeamForm!$AD$4:$AD$23),
INDEX(FixtureTicker!$B$24:$AM$43, MATCH($B117, FixtureTicker!$A$24:$A$43), PlayerForm!$X$5+2)="A",
_xlfn.XLOOKUP($E117, PlayerForm!$D$3:$D$394, PlayerForm!$R$3:$R$394)*
_xlfn.XLOOKUP(
INDEX(FixtureTicker!$B$3:$AM$22, MATCH($B117, FixtureTicker!$A$3:$A$22), PlayerForm!$X$5+2),
 TeamForm!$B$4:$B$23, TeamForm!$AB$4:$AB$23),
INDEX(FixtureTicker!$B$24:$AM$43, MATCH($B117, FixtureTicker!$A$24:$A$43), PlayerForm!$X$5+2)="BLANK",
0
),
_xlfn.IFS(
INDEX(FixtureTicker!$B$24:$AM$43, MATCH($B117, FixtureTicker!$A$24:$A$43), PlayerForm!$X$5+3)="H",
_xlfn.XLOOKUP($E117, PlayerForm!$D$3:$D$394, PlayerForm!$Q$3:$Q$394)*
_xlfn.XLOOKUP(
INDEX(FixtureTicker!$B$3:$AM$22, MATCH($B117, FixtureTicker!$A$3:$A$22), PlayerForm!$X$5+3),
 TeamForm!$B$4:$B$23, TeamForm!$AD$4:$AD$23),
INDEX(FixtureTicker!$B$24:$AM$43, MATCH($B117, FixtureTicker!$A$24:$A$43), PlayerForm!$X$5+3)="A",
_xlfn.XLOOKUP($E117, PlayerForm!$D$3:$D$394, PlayerForm!$R$3:$R$394)*
_xlfn.XLOOKUP(
INDEX(FixtureTicker!$B$3:$AM$22, MATCH($B117, FixtureTicker!$A$3:$A$22), PlayerForm!$X$5+3),
 TeamForm!$B$4:$B$23, TeamForm!$AB$4:$AB$23),
INDEX(FixtureTicker!$B$24:$AM$43, MATCH($B117, FixtureTicker!$A$24:$A$43), PlayerForm!$X$5+3)="BLANK",
0
)
),0)</f>
        <v>23.347362115981788</v>
      </c>
      <c r="I117" s="163" cm="1">
        <f t="array" ref="I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),
_xlfn.IFS(
INDEX(FixtureTicker!$B$24:$AM$43, MATCH($B117, FixtureTicker!$A$24:$A$43), PlayerForm!$X$5+2)="H",
_xlfn.XLOOKUP($E117, PlayerForm!$D$3:$D$394, PlayerForm!$Q$3:$Q$394)*
_xlfn.XLOOKUP(
INDEX(FixtureTicker!$B$3:$AM$22, MATCH($B117, FixtureTicker!$A$3:$A$22), PlayerForm!$X$5+2),
 TeamForm!$B$4:$B$23, TeamForm!$AD$4:$AD$23),
INDEX(FixtureTicker!$B$24:$AM$43, MATCH($B117, FixtureTicker!$A$24:$A$43), PlayerForm!$X$5+2)="A",
_xlfn.XLOOKUP($E117, PlayerForm!$D$3:$D$394, PlayerForm!$R$3:$R$394)*
_xlfn.XLOOKUP(
INDEX(FixtureTicker!$B$3:$AM$22, MATCH($B117, FixtureTicker!$A$3:$A$22), PlayerForm!$X$5+2),
 TeamForm!$B$4:$B$23, TeamForm!$AB$4:$AB$23),
INDEX(FixtureTicker!$B$24:$AM$43, MATCH($B117, FixtureTicker!$A$24:$A$43), PlayerForm!$X$5+2)="BLANK",
0
),
_xlfn.IFS(
INDEX(FixtureTicker!$B$24:$AM$43, MATCH($B117, FixtureTicker!$A$24:$A$43), PlayerForm!$X$5+3)="H",
_xlfn.XLOOKUP($E117, PlayerForm!$D$3:$D$394, PlayerForm!$Q$3:$Q$394)*
_xlfn.XLOOKUP(
INDEX(FixtureTicker!$B$3:$AM$22, MATCH($B117, FixtureTicker!$A$3:$A$22), PlayerForm!$X$5+3),
 TeamForm!$B$4:$B$23, TeamForm!$AD$4:$AD$23),
INDEX(FixtureTicker!$B$24:$AM$43, MATCH($B117, FixtureTicker!$A$24:$A$43), PlayerForm!$X$5+3)="A",
_xlfn.XLOOKUP($E117, PlayerForm!$D$3:$D$394, PlayerForm!$R$3:$R$394)*
_xlfn.XLOOKUP(
INDEX(FixtureTicker!$B$3:$AM$22, MATCH($B117, FixtureTicker!$A$3:$A$22), PlayerForm!$X$5+3),
 TeamForm!$B$4:$B$23, TeamForm!$AB$4:$AB$23),
INDEX(FixtureTicker!$B$24:$AM$43, MATCH($B117, FixtureTicker!$A$24:$A$43), PlayerForm!$X$5+3)="BLANK",
0
),
_xlfn.IFS(
INDEX(FixtureTicker!$B$24:$AM$43, MATCH($B117, FixtureTicker!$A$24:$A$43), PlayerForm!$X$5+4)="H",
_xlfn.XLOOKUP($E117, PlayerForm!$D$3:$D$394, PlayerForm!$Q$3:$Q$394)*
_xlfn.XLOOKUP(
INDEX(FixtureTicker!$B$3:$AM$22, MATCH($B117, FixtureTicker!$A$3:$A$22), PlayerForm!$X$5+4),
 TeamForm!$B$4:$B$23, TeamForm!$AD$4:$AD$23),
INDEX(FixtureTicker!$B$24:$AM$43, MATCH($B117, FixtureTicker!$A$24:$A$43), PlayerForm!$X$5+4)="A",
_xlfn.XLOOKUP($E117, PlayerForm!$D$3:$D$394, PlayerForm!$R$3:$R$394)*
_xlfn.XLOOKUP(
INDEX(FixtureTicker!$B$3:$AM$22, MATCH($B117, FixtureTicker!$A$3:$A$22), PlayerForm!$X$5+4),
 TeamForm!$B$4:$B$23, TeamForm!$AB$4:$AB$23),
INDEX(FixtureTicker!$B$24:$AM$43, MATCH($B117, FixtureTicker!$A$24:$A$43), PlayerForm!$X$5+4)="BLANK",
0
),
_xlfn.IFS(
INDEX(FixtureTicker!$B$24:$AM$43, MATCH($B117, FixtureTicker!$A$24:$A$43), PlayerForm!$X$5+5)="H",
_xlfn.XLOOKUP($E117, PlayerForm!$D$3:$D$394, PlayerForm!$Q$3:$Q$394)*
_xlfn.XLOOKUP(
INDEX(FixtureTicker!$B$3:$AM$22, MATCH($B117, FixtureTicker!$A$3:$A$22), PlayerForm!$X$5+5),
 TeamForm!$B$4:$B$23, TeamForm!$AD$4:$AD$23),
INDEX(FixtureTicker!$B$24:$AM$43, MATCH($B117, FixtureTicker!$A$24:$A$43), PlayerForm!$X$5+5)="A",
_xlfn.XLOOKUP($E117, PlayerForm!$D$3:$D$394, PlayerForm!$R$3:$R$394)*
_xlfn.XLOOKUP(
INDEX(FixtureTicker!$B$3:$AM$22, MATCH($B117, FixtureTicker!$A$3:$A$22), PlayerForm!$X$5+5),
 TeamForm!$B$4:$B$23, TeamForm!$AB$4:$AB$23),
INDEX(FixtureTicker!$B$24:$AM$43, MATCH($B117, FixtureTicker!$A$24:$A$43), PlayerForm!$X$5+5)="BLANK",
0
)
),0)</f>
        <v>29.869998124563118</v>
      </c>
      <c r="J117" s="163" cm="1">
        <f t="array" ref="J117">IFERROR(0.01*SUM(
_xlfn.IFS(
INDEX(FixtureTicker!$B$24:$AM$43, MATCH($B117, FixtureTicker!$A$24:$A$43), PlayerForm!$X$5)="H",
_xlfn.XLOOKUP($E117, PlayerForm!$D$3:$D$394, PlayerForm!$Q$3:$Q$394)*
_xlfn.XLOOKUP(
INDEX(FixtureTicker!$B$3:$AM$22, MATCH($B117, FixtureTicker!$A$3:$A$22), PlayerForm!$X$5),
 TeamForm!$B$4:$B$23, TeamForm!$AD$4:$AD$23),
INDEX(FixtureTicker!$B$24:$AM$43, MATCH($B117, FixtureTicker!$A$24:$A$43), PlayerForm!$X$5)="A",
_xlfn.XLOOKUP($E117, PlayerForm!$D$3:$D$394, PlayerForm!$R$3:$R$394)*
_xlfn.XLOOKUP(
INDEX(FixtureTicker!$B$3:$AM$22, MATCH($B117, FixtureTicker!$A$3:$A$22), PlayerForm!$X$5),
 TeamForm!$B$4:$B$23, TeamForm!$AB$4:$AB$23),
INDEX(FixtureTicker!$B$24:$AM$43, MATCH($B117, FixtureTicker!$A$24:$A$43), PlayerForm!$X$5)="BLANK",
0
),
_xlfn.IFS(
INDEX(FixtureTicker!$B$24:$AM$43, MATCH($B117, FixtureTicker!$A$24:$A$43), PlayerForm!$X$5+1)="H",
_xlfn.XLOOKUP($E117, PlayerForm!$D$3:$D$394, PlayerForm!$Q$3:$Q$394)*
_xlfn.XLOOKUP(
INDEX(FixtureTicker!$B$3:$AM$22, MATCH($B117, FixtureTicker!$A$3:$A$22), PlayerForm!$X$5+1),
 TeamForm!$B$4:$B$23, TeamForm!$AD$4:$AD$23),
INDEX(FixtureTicker!$B$24:$AM$43, MATCH($B117, FixtureTicker!$A$24:$A$43), PlayerForm!$X$5+1)="A",
_xlfn.XLOOKUP($E117, PlayerForm!$D$3:$D$394, PlayerForm!$R$3:$R$394)*
_xlfn.XLOOKUP(
INDEX(FixtureTicker!$B$3:$AM$22, MATCH($B117, FixtureTicker!$A$3:$A$22), PlayerForm!$X$5+1),
 TeamForm!$B$4:$B$23, TeamForm!$AB$4:$AB$23),
INDEX(FixtureTicker!$B$24:$AM$43, MATCH($B117, FixtureTicker!$A$24:$A$43), PlayerForm!$X$5+1)="BLANK",
0
),
_xlfn.IFS(
INDEX(FixtureTicker!$B$24:$AM$43, MATCH($B117, FixtureTicker!$A$24:$A$43), PlayerForm!$X$5+2)="H",
_xlfn.XLOOKUP($E117, PlayerForm!$D$3:$D$394, PlayerForm!$Q$3:$Q$394)*
_xlfn.XLOOKUP(
INDEX(FixtureTicker!$B$3:$AM$22, MATCH($B117, FixtureTicker!$A$3:$A$22), PlayerForm!$X$5+2),
 TeamForm!$B$4:$B$23, TeamForm!$AD$4:$AD$23),
INDEX(FixtureTicker!$B$24:$AM$43, MATCH($B117, FixtureTicker!$A$24:$A$43), PlayerForm!$X$5+2)="A",
_xlfn.XLOOKUP($E117, PlayerForm!$D$3:$D$394, PlayerForm!$R$3:$R$394)*
_xlfn.XLOOKUP(
INDEX(FixtureTicker!$B$3:$AM$22, MATCH($B117, FixtureTicker!$A$3:$A$22), PlayerForm!$X$5+2),
 TeamForm!$B$4:$B$23, TeamForm!$AB$4:$AB$23),
INDEX(FixtureTicker!$B$24:$AM$43, MATCH($B117, FixtureTicker!$A$24:$A$43), PlayerForm!$X$5+2)="BLANK",
0
),
_xlfn.IFS(
INDEX(FixtureTicker!$B$24:$AM$43, MATCH($B117, FixtureTicker!$A$24:$A$43), PlayerForm!$X$5+3)="H",
_xlfn.XLOOKUP($E117, PlayerForm!$D$3:$D$394, PlayerForm!$Q$3:$Q$394)*
_xlfn.XLOOKUP(
INDEX(FixtureTicker!$B$3:$AM$22, MATCH($B117, FixtureTicker!$A$3:$A$22), PlayerForm!$X$5+3),
 TeamForm!$B$4:$B$23, TeamForm!$AD$4:$AD$23),
INDEX(FixtureTicker!$B$24:$AM$43, MATCH($B117, FixtureTicker!$A$24:$A$43), PlayerForm!$X$5+3)="A",
_xlfn.XLOOKUP($E117, PlayerForm!$D$3:$D$394, PlayerForm!$R$3:$R$394)*
_xlfn.XLOOKUP(
INDEX(FixtureTicker!$B$3:$AM$22, MATCH($B117, FixtureTicker!$A$3:$A$22), PlayerForm!$X$5+3),
 TeamForm!$B$4:$B$23, TeamForm!$AB$4:$AB$23),
INDEX(FixtureTicker!$B$24:$AM$43, MATCH($B117, FixtureTicker!$A$24:$A$43), PlayerForm!$X$5+3)="BLANK",
0
),
_xlfn.IFS(
INDEX(FixtureTicker!$B$24:$AM$43, MATCH($B117, FixtureTicker!$A$24:$A$43), PlayerForm!$X$5+4)="H",
_xlfn.XLOOKUP($E117, PlayerForm!$D$3:$D$394, PlayerForm!$Q$3:$Q$394)*
_xlfn.XLOOKUP(
INDEX(FixtureTicker!$B$3:$AM$22, MATCH($B117, FixtureTicker!$A$3:$A$22), PlayerForm!$X$5+4),
 TeamForm!$B$4:$B$23, TeamForm!$AD$4:$AD$23),
INDEX(FixtureTicker!$B$24:$AM$43, MATCH($B117, FixtureTicker!$A$24:$A$43), PlayerForm!$X$5+4)="A",
_xlfn.XLOOKUP($E117, PlayerForm!$D$3:$D$394, PlayerForm!$R$3:$R$394)*
_xlfn.XLOOKUP(
INDEX(FixtureTicker!$B$3:$AM$22, MATCH($B117, FixtureTicker!$A$3:$A$22), PlayerForm!$X$5+4),
 TeamForm!$B$4:$B$23, TeamForm!$AB$4:$AB$23),
INDEX(FixtureTicker!$B$24:$AM$43, MATCH($B117, FixtureTicker!$A$24:$A$43), PlayerForm!$X$5+4)="BLANK",
0
),
_xlfn.IFS(
INDEX(FixtureTicker!$B$24:$AM$43, MATCH($B117, FixtureTicker!$A$24:$A$43), PlayerForm!$X$5+5)="H",
_xlfn.XLOOKUP($E117, PlayerForm!$D$3:$D$394, PlayerForm!$Q$3:$Q$394)*
_xlfn.XLOOKUP(
INDEX(FixtureTicker!$B$3:$AM$22, MATCH($B117, FixtureTicker!$A$3:$A$22), PlayerForm!$X$5+5),
 TeamForm!$B$4:$B$23, TeamForm!$AD$4:$AD$23),
INDEX(FixtureTicker!$B$24:$AM$43, MATCH($B117, FixtureTicker!$A$24:$A$43), PlayerForm!$X$5+5)="A",
_xlfn.XLOOKUP($E117, PlayerForm!$D$3:$D$394, PlayerForm!$R$3:$R$394)*
_xlfn.XLOOKUP(
INDEX(FixtureTicker!$B$3:$AM$22, MATCH($B117, FixtureTicker!$A$3:$A$22), PlayerForm!$X$5+5),
 TeamForm!$B$4:$B$23, TeamForm!$AB$4:$AB$23),
INDEX(FixtureTicker!$B$24:$AM$43, MATCH($B117, FixtureTicker!$A$24:$A$43), PlayerForm!$X$5+5)="BLANK",
0
),
_xlfn.IFS(
INDEX(FixtureTicker!$B$24:$AM$43, MATCH($B117, FixtureTicker!$A$24:$A$43), PlayerForm!$X$5+6)="H",
_xlfn.XLOOKUP($E117, PlayerForm!$D$3:$D$394, PlayerForm!$Q$3:$Q$394)*
_xlfn.XLOOKUP(
INDEX(FixtureTicker!$B$3:$AM$22, MATCH($B117, FixtureTicker!$A$3:$A$22), PlayerForm!$X$5+6),
 TeamForm!$B$4:$B$23, TeamForm!$AD$4:$AD$23),
INDEX(FixtureTicker!$B$24:$AM$43, MATCH($B117, FixtureTicker!$A$24:$A$43), PlayerForm!$X$5+6)="A",
_xlfn.XLOOKUP($E117, PlayerForm!$D$3:$D$394, PlayerForm!$R$3:$R$394)*
_xlfn.XLOOKUP(
INDEX(FixtureTicker!$B$3:$AM$22, MATCH($B117, FixtureTicker!$A$3:$A$22), PlayerForm!$X$5+6),
 TeamForm!$B$4:$B$23, TeamForm!$AB$4:$AB$23),
INDEX(FixtureTicker!$B$24:$AM$43, MATCH($B117, FixtureTicker!$A$24:$A$43), PlayerForm!$X$5+6)="BLANK",
0
),
_xlfn.IFS(
INDEX(FixtureTicker!$B$24:$AM$43, MATCH($B117, FixtureTicker!$A$24:$A$43), PlayerForm!$X$5+7)="H",
_xlfn.XLOOKUP($E117, PlayerForm!$D$3:$D$394, PlayerForm!$Q$3:$Q$394)*
_xlfn.XLOOKUP(
INDEX(FixtureTicker!$B$3:$AM$22, MATCH($B117, FixtureTicker!$A$3:$A$22), PlayerForm!$X$5+7),
 TeamForm!$B$4:$B$23, TeamForm!$AD$4:$AD$23),
INDEX(FixtureTicker!$B$24:$AM$43, MATCH($B117, FixtureTicker!$A$24:$A$43), PlayerForm!$X$5+7)="A",
_xlfn.XLOOKUP($E117, PlayerForm!$D$3:$D$394, PlayerForm!$R$3:$R$394)*
_xlfn.XLOOKUP(
INDEX(FixtureTicker!$B$3:$AM$22, MATCH($B117, FixtureTicker!$A$3:$A$22), PlayerForm!$X$5+7),
 TeamForm!$B$4:$B$23, TeamForm!$AB$4:$AB$23),
INDEX(FixtureTicker!$B$24:$AM$43, MATCH($B117, FixtureTicker!$A$24:$A$43), PlayerForm!$X$5+7)="BLANK",
0
)
),0)</f>
        <v>50.489944216207334</v>
      </c>
    </row>
    <row r="118" spans="1:10">
      <c r="A118" s="55">
        <v>303</v>
      </c>
      <c r="B118" s="55" t="str">
        <f>_xlfn.XLOOKUP($A118, PlayerData!$B$3:$B$394, PlayerData!C$3:C$394)</f>
        <v>CRY</v>
      </c>
      <c r="C118" s="55" t="str">
        <f>_xlfn.XLOOKUP($A118, PlayerData!$B$3:$B$394, PlayerData!D$3:D$394)</f>
        <v>D</v>
      </c>
      <c r="D118" s="55">
        <f>_xlfn.XLOOKUP($A118, PlayerData!$B:$B, PlayerData!F:F,,,-1)</f>
        <v>4.5</v>
      </c>
      <c r="E118" s="31" t="str">
        <f>_xlfn.XLOOKUP($A118, PlayerData!$B$3:$B$394, PlayerData!E$3:E$394)</f>
        <v>Tomkins</v>
      </c>
      <c r="F118" s="164" cm="1">
        <f t="array" ref="F118">IFERROR(0.01*_xlfn.IFS(
INDEX(FixtureTicker!$B$24:$AM$43, MATCH($B118, FixtureTicker!$A$24:$A$43, 0), PlayerForm!$X$5)="H",
_xlfn.XLOOKUP($E118, PlayerForm!$D$3:$D$394, PlayerForm!$Q$3:$Q$394)*
_xlfn.XLOOKUP(
INDEX(FixtureTicker!$B$3:$AM$22, MATCH($B118, FixtureTicker!$A$3:$A$22,0), PlayerForm!$X$5),
 TeamForm!$B$4:$B$23, TeamForm!$AD$4:$AD$23),
INDEX(FixtureTicker!$B$24:$AM$43, MATCH($B118, FixtureTicker!$A$24:$A$43,0), PlayerForm!$X$5)="A",
_xlfn.XLOOKUP($E118, PlayerForm!$D$3:$D$394, PlayerForm!$R$3:$R$394)*
_xlfn.XLOOKUP(
INDEX(FixtureTicker!$B$3:$AM$22, MATCH($B118, FixtureTicker!$A$3:$A$22,0), PlayerForm!$X$5),
 TeamForm!$B$4:$B$23, TeamForm!$AB$4:$AB$23),
INDEX(FixtureTicker!$B$24:$AM$43, MATCH($B118, FixtureTicker!$A$24:$A$43,0), PlayerForm!$X$5)="BLANK",
0),0)</f>
        <v>6.3094779690852105</v>
      </c>
      <c r="G118" s="163" cm="1">
        <f t="array" ref="G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
),0)</f>
        <v>8.9336119825845763</v>
      </c>
      <c r="H118" s="163" cm="1">
        <f t="array" ref="H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),
_xlfn.IFS(
INDEX(FixtureTicker!$B$24:$AM$43, MATCH($B118, FixtureTicker!$A$24:$A$43), PlayerForm!$X$5+2)="H",
_xlfn.XLOOKUP($E118, PlayerForm!$D$3:$D$394, PlayerForm!$Q$3:$Q$394)*
_xlfn.XLOOKUP(
INDEX(FixtureTicker!$B$3:$AM$22, MATCH($B118, FixtureTicker!$A$3:$A$22), PlayerForm!$X$5+2),
 TeamForm!$B$4:$B$23, TeamForm!$AD$4:$AD$23),
INDEX(FixtureTicker!$B$24:$AM$43, MATCH($B118, FixtureTicker!$A$24:$A$43), PlayerForm!$X$5+2)="A",
_xlfn.XLOOKUP($E118, PlayerForm!$D$3:$D$394, PlayerForm!$R$3:$R$394)*
_xlfn.XLOOKUP(
INDEX(FixtureTicker!$B$3:$AM$22, MATCH($B118, FixtureTicker!$A$3:$A$22), PlayerForm!$X$5+2),
 TeamForm!$B$4:$B$23, TeamForm!$AB$4:$AB$23),
INDEX(FixtureTicker!$B$24:$AM$43, MATCH($B118, FixtureTicker!$A$24:$A$43), PlayerForm!$X$5+2)="BLANK",
0
),
_xlfn.IFS(
INDEX(FixtureTicker!$B$24:$AM$43, MATCH($B118, FixtureTicker!$A$24:$A$43), PlayerForm!$X$5+3)="H",
_xlfn.XLOOKUP($E118, PlayerForm!$D$3:$D$394, PlayerForm!$Q$3:$Q$394)*
_xlfn.XLOOKUP(
INDEX(FixtureTicker!$B$3:$AM$22, MATCH($B118, FixtureTicker!$A$3:$A$22), PlayerForm!$X$5+3),
 TeamForm!$B$4:$B$23, TeamForm!$AD$4:$AD$23),
INDEX(FixtureTicker!$B$24:$AM$43, MATCH($B118, FixtureTicker!$A$24:$A$43), PlayerForm!$X$5+3)="A",
_xlfn.XLOOKUP($E118, PlayerForm!$D$3:$D$394, PlayerForm!$R$3:$R$394)*
_xlfn.XLOOKUP(
INDEX(FixtureTicker!$B$3:$AM$22, MATCH($B118, FixtureTicker!$A$3:$A$22), PlayerForm!$X$5+3),
 TeamForm!$B$4:$B$23, TeamForm!$AB$4:$AB$23),
INDEX(FixtureTicker!$B$24:$AM$43, MATCH($B118, FixtureTicker!$A$24:$A$43), PlayerForm!$X$5+3)="BLANK",
0
)
),0)</f>
        <v>17.589705447224102</v>
      </c>
      <c r="I118" s="163" cm="1">
        <f t="array" ref="I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),
_xlfn.IFS(
INDEX(FixtureTicker!$B$24:$AM$43, MATCH($B118, FixtureTicker!$A$24:$A$43), PlayerForm!$X$5+2)="H",
_xlfn.XLOOKUP($E118, PlayerForm!$D$3:$D$394, PlayerForm!$Q$3:$Q$394)*
_xlfn.XLOOKUP(
INDEX(FixtureTicker!$B$3:$AM$22, MATCH($B118, FixtureTicker!$A$3:$A$22), PlayerForm!$X$5+2),
 TeamForm!$B$4:$B$23, TeamForm!$AD$4:$AD$23),
INDEX(FixtureTicker!$B$24:$AM$43, MATCH($B118, FixtureTicker!$A$24:$A$43), PlayerForm!$X$5+2)="A",
_xlfn.XLOOKUP($E118, PlayerForm!$D$3:$D$394, PlayerForm!$R$3:$R$394)*
_xlfn.XLOOKUP(
INDEX(FixtureTicker!$B$3:$AM$22, MATCH($B118, FixtureTicker!$A$3:$A$22), PlayerForm!$X$5+2),
 TeamForm!$B$4:$B$23, TeamForm!$AB$4:$AB$23),
INDEX(FixtureTicker!$B$24:$AM$43, MATCH($B118, FixtureTicker!$A$24:$A$43), PlayerForm!$X$5+2)="BLANK",
0
),
_xlfn.IFS(
INDEX(FixtureTicker!$B$24:$AM$43, MATCH($B118, FixtureTicker!$A$24:$A$43), PlayerForm!$X$5+3)="H",
_xlfn.XLOOKUP($E118, PlayerForm!$D$3:$D$394, PlayerForm!$Q$3:$Q$394)*
_xlfn.XLOOKUP(
INDEX(FixtureTicker!$B$3:$AM$22, MATCH($B118, FixtureTicker!$A$3:$A$22), PlayerForm!$X$5+3),
 TeamForm!$B$4:$B$23, TeamForm!$AD$4:$AD$23),
INDEX(FixtureTicker!$B$24:$AM$43, MATCH($B118, FixtureTicker!$A$24:$A$43), PlayerForm!$X$5+3)="A",
_xlfn.XLOOKUP($E118, PlayerForm!$D$3:$D$394, PlayerForm!$R$3:$R$394)*
_xlfn.XLOOKUP(
INDEX(FixtureTicker!$B$3:$AM$22, MATCH($B118, FixtureTicker!$A$3:$A$22), PlayerForm!$X$5+3),
 TeamForm!$B$4:$B$23, TeamForm!$AB$4:$AB$23),
INDEX(FixtureTicker!$B$24:$AM$43, MATCH($B118, FixtureTicker!$A$24:$A$43), PlayerForm!$X$5+3)="BLANK",
0
),
_xlfn.IFS(
INDEX(FixtureTicker!$B$24:$AM$43, MATCH($B118, FixtureTicker!$A$24:$A$43), PlayerForm!$X$5+4)="H",
_xlfn.XLOOKUP($E118, PlayerForm!$D$3:$D$394, PlayerForm!$Q$3:$Q$394)*
_xlfn.XLOOKUP(
INDEX(FixtureTicker!$B$3:$AM$22, MATCH($B118, FixtureTicker!$A$3:$A$22), PlayerForm!$X$5+4),
 TeamForm!$B$4:$B$23, TeamForm!$AD$4:$AD$23),
INDEX(FixtureTicker!$B$24:$AM$43, MATCH($B118, FixtureTicker!$A$24:$A$43), PlayerForm!$X$5+4)="A",
_xlfn.XLOOKUP($E118, PlayerForm!$D$3:$D$394, PlayerForm!$R$3:$R$394)*
_xlfn.XLOOKUP(
INDEX(FixtureTicker!$B$3:$AM$22, MATCH($B118, FixtureTicker!$A$3:$A$22), PlayerForm!$X$5+4),
 TeamForm!$B$4:$B$23, TeamForm!$AB$4:$AB$23),
INDEX(FixtureTicker!$B$24:$AM$43, MATCH($B118, FixtureTicker!$A$24:$A$43), PlayerForm!$X$5+4)="BLANK",
0
),
_xlfn.IFS(
INDEX(FixtureTicker!$B$24:$AM$43, MATCH($B118, FixtureTicker!$A$24:$A$43), PlayerForm!$X$5+5)="H",
_xlfn.XLOOKUP($E118, PlayerForm!$D$3:$D$394, PlayerForm!$Q$3:$Q$394)*
_xlfn.XLOOKUP(
INDEX(FixtureTicker!$B$3:$AM$22, MATCH($B118, FixtureTicker!$A$3:$A$22), PlayerForm!$X$5+5),
 TeamForm!$B$4:$B$23, TeamForm!$AD$4:$AD$23),
INDEX(FixtureTicker!$B$24:$AM$43, MATCH($B118, FixtureTicker!$A$24:$A$43), PlayerForm!$X$5+5)="A",
_xlfn.XLOOKUP($E118, PlayerForm!$D$3:$D$394, PlayerForm!$R$3:$R$394)*
_xlfn.XLOOKUP(
INDEX(FixtureTicker!$B$3:$AM$22, MATCH($B118, FixtureTicker!$A$3:$A$22), PlayerForm!$X$5+5),
 TeamForm!$B$4:$B$23, TeamForm!$AB$4:$AB$23),
INDEX(FixtureTicker!$B$24:$AM$43, MATCH($B118, FixtureTicker!$A$24:$A$43), PlayerForm!$X$5+5)="BLANK",
0
)
),0)</f>
        <v>29.57931816558877</v>
      </c>
      <c r="J118" s="163" cm="1">
        <f t="array" ref="J118">IFERROR(0.01*SUM(
_xlfn.IFS(
INDEX(FixtureTicker!$B$24:$AM$43, MATCH($B118, FixtureTicker!$A$24:$A$43), PlayerForm!$X$5)="H",
_xlfn.XLOOKUP($E118, PlayerForm!$D$3:$D$394, PlayerForm!$Q$3:$Q$394)*
_xlfn.XLOOKUP(
INDEX(FixtureTicker!$B$3:$AM$22, MATCH($B118, FixtureTicker!$A$3:$A$22), PlayerForm!$X$5),
 TeamForm!$B$4:$B$23, TeamForm!$AD$4:$AD$23),
INDEX(FixtureTicker!$B$24:$AM$43, MATCH($B118, FixtureTicker!$A$24:$A$43), PlayerForm!$X$5)="A",
_xlfn.XLOOKUP($E118, PlayerForm!$D$3:$D$394, PlayerForm!$R$3:$R$394)*
_xlfn.XLOOKUP(
INDEX(FixtureTicker!$B$3:$AM$22, MATCH($B118, FixtureTicker!$A$3:$A$22), PlayerForm!$X$5),
 TeamForm!$B$4:$B$23, TeamForm!$AB$4:$AB$23),
INDEX(FixtureTicker!$B$24:$AM$43, MATCH($B118, FixtureTicker!$A$24:$A$43), PlayerForm!$X$5)="BLANK",
0
),
_xlfn.IFS(
INDEX(FixtureTicker!$B$24:$AM$43, MATCH($B118, FixtureTicker!$A$24:$A$43), PlayerForm!$X$5+1)="H",
_xlfn.XLOOKUP($E118, PlayerForm!$D$3:$D$394, PlayerForm!$Q$3:$Q$394)*
_xlfn.XLOOKUP(
INDEX(FixtureTicker!$B$3:$AM$22, MATCH($B118, FixtureTicker!$A$3:$A$22), PlayerForm!$X$5+1),
 TeamForm!$B$4:$B$23, TeamForm!$AD$4:$AD$23),
INDEX(FixtureTicker!$B$24:$AM$43, MATCH($B118, FixtureTicker!$A$24:$A$43), PlayerForm!$X$5+1)="A",
_xlfn.XLOOKUP($E118, PlayerForm!$D$3:$D$394, PlayerForm!$R$3:$R$394)*
_xlfn.XLOOKUP(
INDEX(FixtureTicker!$B$3:$AM$22, MATCH($B118, FixtureTicker!$A$3:$A$22), PlayerForm!$X$5+1),
 TeamForm!$B$4:$B$23, TeamForm!$AB$4:$AB$23),
INDEX(FixtureTicker!$B$24:$AM$43, MATCH($B118, FixtureTicker!$A$24:$A$43), PlayerForm!$X$5+1)="BLANK",
0
),
_xlfn.IFS(
INDEX(FixtureTicker!$B$24:$AM$43, MATCH($B118, FixtureTicker!$A$24:$A$43), PlayerForm!$X$5+2)="H",
_xlfn.XLOOKUP($E118, PlayerForm!$D$3:$D$394, PlayerForm!$Q$3:$Q$394)*
_xlfn.XLOOKUP(
INDEX(FixtureTicker!$B$3:$AM$22, MATCH($B118, FixtureTicker!$A$3:$A$22), PlayerForm!$X$5+2),
 TeamForm!$B$4:$B$23, TeamForm!$AD$4:$AD$23),
INDEX(FixtureTicker!$B$24:$AM$43, MATCH($B118, FixtureTicker!$A$24:$A$43), PlayerForm!$X$5+2)="A",
_xlfn.XLOOKUP($E118, PlayerForm!$D$3:$D$394, PlayerForm!$R$3:$R$394)*
_xlfn.XLOOKUP(
INDEX(FixtureTicker!$B$3:$AM$22, MATCH($B118, FixtureTicker!$A$3:$A$22), PlayerForm!$X$5+2),
 TeamForm!$B$4:$B$23, TeamForm!$AB$4:$AB$23),
INDEX(FixtureTicker!$B$24:$AM$43, MATCH($B118, FixtureTicker!$A$24:$A$43), PlayerForm!$X$5+2)="BLANK",
0
),
_xlfn.IFS(
INDEX(FixtureTicker!$B$24:$AM$43, MATCH($B118, FixtureTicker!$A$24:$A$43), PlayerForm!$X$5+3)="H",
_xlfn.XLOOKUP($E118, PlayerForm!$D$3:$D$394, PlayerForm!$Q$3:$Q$394)*
_xlfn.XLOOKUP(
INDEX(FixtureTicker!$B$3:$AM$22, MATCH($B118, FixtureTicker!$A$3:$A$22), PlayerForm!$X$5+3),
 TeamForm!$B$4:$B$23, TeamForm!$AD$4:$AD$23),
INDEX(FixtureTicker!$B$24:$AM$43, MATCH($B118, FixtureTicker!$A$24:$A$43), PlayerForm!$X$5+3)="A",
_xlfn.XLOOKUP($E118, PlayerForm!$D$3:$D$394, PlayerForm!$R$3:$R$394)*
_xlfn.XLOOKUP(
INDEX(FixtureTicker!$B$3:$AM$22, MATCH($B118, FixtureTicker!$A$3:$A$22), PlayerForm!$X$5+3),
 TeamForm!$B$4:$B$23, TeamForm!$AB$4:$AB$23),
INDEX(FixtureTicker!$B$24:$AM$43, MATCH($B118, FixtureTicker!$A$24:$A$43), PlayerForm!$X$5+3)="BLANK",
0
),
_xlfn.IFS(
INDEX(FixtureTicker!$B$24:$AM$43, MATCH($B118, FixtureTicker!$A$24:$A$43), PlayerForm!$X$5+4)="H",
_xlfn.XLOOKUP($E118, PlayerForm!$D$3:$D$394, PlayerForm!$Q$3:$Q$394)*
_xlfn.XLOOKUP(
INDEX(FixtureTicker!$B$3:$AM$22, MATCH($B118, FixtureTicker!$A$3:$A$22), PlayerForm!$X$5+4),
 TeamForm!$B$4:$B$23, TeamForm!$AD$4:$AD$23),
INDEX(FixtureTicker!$B$24:$AM$43, MATCH($B118, FixtureTicker!$A$24:$A$43), PlayerForm!$X$5+4)="A",
_xlfn.XLOOKUP($E118, PlayerForm!$D$3:$D$394, PlayerForm!$R$3:$R$394)*
_xlfn.XLOOKUP(
INDEX(FixtureTicker!$B$3:$AM$22, MATCH($B118, FixtureTicker!$A$3:$A$22), PlayerForm!$X$5+4),
 TeamForm!$B$4:$B$23, TeamForm!$AB$4:$AB$23),
INDEX(FixtureTicker!$B$24:$AM$43, MATCH($B118, FixtureTicker!$A$24:$A$43), PlayerForm!$X$5+4)="BLANK",
0
),
_xlfn.IFS(
INDEX(FixtureTicker!$B$24:$AM$43, MATCH($B118, FixtureTicker!$A$24:$A$43), PlayerForm!$X$5+5)="H",
_xlfn.XLOOKUP($E118, PlayerForm!$D$3:$D$394, PlayerForm!$Q$3:$Q$394)*
_xlfn.XLOOKUP(
INDEX(FixtureTicker!$B$3:$AM$22, MATCH($B118, FixtureTicker!$A$3:$A$22), PlayerForm!$X$5+5),
 TeamForm!$B$4:$B$23, TeamForm!$AD$4:$AD$23),
INDEX(FixtureTicker!$B$24:$AM$43, MATCH($B118, FixtureTicker!$A$24:$A$43), PlayerForm!$X$5+5)="A",
_xlfn.XLOOKUP($E118, PlayerForm!$D$3:$D$394, PlayerForm!$R$3:$R$394)*
_xlfn.XLOOKUP(
INDEX(FixtureTicker!$B$3:$AM$22, MATCH($B118, FixtureTicker!$A$3:$A$22), PlayerForm!$X$5+5),
 TeamForm!$B$4:$B$23, TeamForm!$AB$4:$AB$23),
INDEX(FixtureTicker!$B$24:$AM$43, MATCH($B118, FixtureTicker!$A$24:$A$43), PlayerForm!$X$5+5)="BLANK",
0
),
_xlfn.IFS(
INDEX(FixtureTicker!$B$24:$AM$43, MATCH($B118, FixtureTicker!$A$24:$A$43), PlayerForm!$X$5+6)="H",
_xlfn.XLOOKUP($E118, PlayerForm!$D$3:$D$394, PlayerForm!$Q$3:$Q$394)*
_xlfn.XLOOKUP(
INDEX(FixtureTicker!$B$3:$AM$22, MATCH($B118, FixtureTicker!$A$3:$A$22), PlayerForm!$X$5+6),
 TeamForm!$B$4:$B$23, TeamForm!$AD$4:$AD$23),
INDEX(FixtureTicker!$B$24:$AM$43, MATCH($B118, FixtureTicker!$A$24:$A$43), PlayerForm!$X$5+6)="A",
_xlfn.XLOOKUP($E118, PlayerForm!$D$3:$D$394, PlayerForm!$R$3:$R$394)*
_xlfn.XLOOKUP(
INDEX(FixtureTicker!$B$3:$AM$22, MATCH($B118, FixtureTicker!$A$3:$A$22), PlayerForm!$X$5+6),
 TeamForm!$B$4:$B$23, TeamForm!$AB$4:$AB$23),
INDEX(FixtureTicker!$B$24:$AM$43, MATCH($B118, FixtureTicker!$A$24:$A$43), PlayerForm!$X$5+6)="BLANK",
0
),
_xlfn.IFS(
INDEX(FixtureTicker!$B$24:$AM$43, MATCH($B118, FixtureTicker!$A$24:$A$43), PlayerForm!$X$5+7)="H",
_xlfn.XLOOKUP($E118, PlayerForm!$D$3:$D$394, PlayerForm!$Q$3:$Q$394)*
_xlfn.XLOOKUP(
INDEX(FixtureTicker!$B$3:$AM$22, MATCH($B118, FixtureTicker!$A$3:$A$22), PlayerForm!$X$5+7),
 TeamForm!$B$4:$B$23, TeamForm!$AD$4:$AD$23),
INDEX(FixtureTicker!$B$24:$AM$43, MATCH($B118, FixtureTicker!$A$24:$A$43), PlayerForm!$X$5+7)="A",
_xlfn.XLOOKUP($E118, PlayerForm!$D$3:$D$394, PlayerForm!$R$3:$R$394)*
_xlfn.XLOOKUP(
INDEX(FixtureTicker!$B$3:$AM$22, MATCH($B118, FixtureTicker!$A$3:$A$22), PlayerForm!$X$5+7),
 TeamForm!$B$4:$B$23, TeamForm!$AB$4:$AB$23),
INDEX(FixtureTicker!$B$24:$AM$43, MATCH($B118, FixtureTicker!$A$24:$A$43), PlayerForm!$X$5+7)="BLANK",
0
)
),0)</f>
        <v>46.444008192542952</v>
      </c>
    </row>
    <row r="119" spans="1:10">
      <c r="A119" s="55">
        <v>246</v>
      </c>
      <c r="B119" s="55" t="str">
        <f>_xlfn.XLOOKUP($A119, PlayerData!$B$3:$B$394, PlayerData!C$3:C$394)</f>
        <v>SHU</v>
      </c>
      <c r="C119" s="55" t="str">
        <f>_xlfn.XLOOKUP($A119, PlayerData!$B$3:$B$394, PlayerData!D$3:D$394)</f>
        <v>D</v>
      </c>
      <c r="D119" s="55">
        <f>_xlfn.XLOOKUP($A119, PlayerData!$B:$B, PlayerData!F:F,,,-1)</f>
        <v>5.5</v>
      </c>
      <c r="E119" s="31" t="str">
        <f>_xlfn.XLOOKUP($A119, PlayerData!$B$3:$B$394, PlayerData!E$3:E$394)</f>
        <v>Stevens</v>
      </c>
      <c r="F119" s="164" cm="1">
        <f t="array" ref="F119">IFERROR(0.01*_xlfn.IFS(
INDEX(FixtureTicker!$B$24:$AM$43, MATCH($B119, FixtureTicker!$A$24:$A$43, 0), PlayerForm!$X$5)="H",
_xlfn.XLOOKUP($E119, PlayerForm!$D$3:$D$394, PlayerForm!$Q$3:$Q$394)*
_xlfn.XLOOKUP(
INDEX(FixtureTicker!$B$3:$AM$22, MATCH($B119, FixtureTicker!$A$3:$A$22,0), PlayerForm!$X$5),
 TeamForm!$B$4:$B$23, TeamForm!$AD$4:$AD$23),
INDEX(FixtureTicker!$B$24:$AM$43, MATCH($B119, FixtureTicker!$A$24:$A$43,0), PlayerForm!$X$5)="A",
_xlfn.XLOOKUP($E119, PlayerForm!$D$3:$D$394, PlayerForm!$R$3:$R$394)*
_xlfn.XLOOKUP(
INDEX(FixtureTicker!$B$3:$AM$22, MATCH($B119, FixtureTicker!$A$3:$A$22,0), PlayerForm!$X$5),
 TeamForm!$B$4:$B$23, TeamForm!$AB$4:$AB$23),
INDEX(FixtureTicker!$B$24:$AM$43, MATCH($B119, FixtureTicker!$A$24:$A$43,0), PlayerForm!$X$5)="BLANK",
0),0)</f>
        <v>3.0947389437955484</v>
      </c>
      <c r="G119" s="163" cm="1">
        <f t="array" ref="G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
),0)</f>
        <v>6.7304666037202425</v>
      </c>
      <c r="H119" s="163" cm="1">
        <f t="array" ref="H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),
_xlfn.IFS(
INDEX(FixtureTicker!$B$24:$AM$43, MATCH($B119, FixtureTicker!$A$24:$A$43), PlayerForm!$X$5+2)="H",
_xlfn.XLOOKUP($E119, PlayerForm!$D$3:$D$394, PlayerForm!$Q$3:$Q$394)*
_xlfn.XLOOKUP(
INDEX(FixtureTicker!$B$3:$AM$22, MATCH($B119, FixtureTicker!$A$3:$A$22), PlayerForm!$X$5+2),
 TeamForm!$B$4:$B$23, TeamForm!$AD$4:$AD$23),
INDEX(FixtureTicker!$B$24:$AM$43, MATCH($B119, FixtureTicker!$A$24:$A$43), PlayerForm!$X$5+2)="A",
_xlfn.XLOOKUP($E119, PlayerForm!$D$3:$D$394, PlayerForm!$R$3:$R$394)*
_xlfn.XLOOKUP(
INDEX(FixtureTicker!$B$3:$AM$22, MATCH($B119, FixtureTicker!$A$3:$A$22), PlayerForm!$X$5+2),
 TeamForm!$B$4:$B$23, TeamForm!$AB$4:$AB$23),
INDEX(FixtureTicker!$B$24:$AM$43, MATCH($B119, FixtureTicker!$A$24:$A$43), PlayerForm!$X$5+2)="BLANK",
0
),
_xlfn.IFS(
INDEX(FixtureTicker!$B$24:$AM$43, MATCH($B119, FixtureTicker!$A$24:$A$43), PlayerForm!$X$5+3)="H",
_xlfn.XLOOKUP($E119, PlayerForm!$D$3:$D$394, PlayerForm!$Q$3:$Q$394)*
_xlfn.XLOOKUP(
INDEX(FixtureTicker!$B$3:$AM$22, MATCH($B119, FixtureTicker!$A$3:$A$22), PlayerForm!$X$5+3),
 TeamForm!$B$4:$B$23, TeamForm!$AD$4:$AD$23),
INDEX(FixtureTicker!$B$24:$AM$43, MATCH($B119, FixtureTicker!$A$24:$A$43), PlayerForm!$X$5+3)="A",
_xlfn.XLOOKUP($E119, PlayerForm!$D$3:$D$394, PlayerForm!$R$3:$R$394)*
_xlfn.XLOOKUP(
INDEX(FixtureTicker!$B$3:$AM$22, MATCH($B119, FixtureTicker!$A$3:$A$22), PlayerForm!$X$5+3),
 TeamForm!$B$4:$B$23, TeamForm!$AB$4:$AB$23),
INDEX(FixtureTicker!$B$24:$AM$43, MATCH($B119, FixtureTicker!$A$24:$A$43), PlayerForm!$X$5+3)="BLANK",
0
)
),0)</f>
        <v>18.767965818018901</v>
      </c>
      <c r="I119" s="163" cm="1">
        <f t="array" ref="I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),
_xlfn.IFS(
INDEX(FixtureTicker!$B$24:$AM$43, MATCH($B119, FixtureTicker!$A$24:$A$43), PlayerForm!$X$5+2)="H",
_xlfn.XLOOKUP($E119, PlayerForm!$D$3:$D$394, PlayerForm!$Q$3:$Q$394)*
_xlfn.XLOOKUP(
INDEX(FixtureTicker!$B$3:$AM$22, MATCH($B119, FixtureTicker!$A$3:$A$22), PlayerForm!$X$5+2),
 TeamForm!$B$4:$B$23, TeamForm!$AD$4:$AD$23),
INDEX(FixtureTicker!$B$24:$AM$43, MATCH($B119, FixtureTicker!$A$24:$A$43), PlayerForm!$X$5+2)="A",
_xlfn.XLOOKUP($E119, PlayerForm!$D$3:$D$394, PlayerForm!$R$3:$R$394)*
_xlfn.XLOOKUP(
INDEX(FixtureTicker!$B$3:$AM$22, MATCH($B119, FixtureTicker!$A$3:$A$22), PlayerForm!$X$5+2),
 TeamForm!$B$4:$B$23, TeamForm!$AB$4:$AB$23),
INDEX(FixtureTicker!$B$24:$AM$43, MATCH($B119, FixtureTicker!$A$24:$A$43), PlayerForm!$X$5+2)="BLANK",
0
),
_xlfn.IFS(
INDEX(FixtureTicker!$B$24:$AM$43, MATCH($B119, FixtureTicker!$A$24:$A$43), PlayerForm!$X$5+3)="H",
_xlfn.XLOOKUP($E119, PlayerForm!$D$3:$D$394, PlayerForm!$Q$3:$Q$394)*
_xlfn.XLOOKUP(
INDEX(FixtureTicker!$B$3:$AM$22, MATCH($B119, FixtureTicker!$A$3:$A$22), PlayerForm!$X$5+3),
 TeamForm!$B$4:$B$23, TeamForm!$AD$4:$AD$23),
INDEX(FixtureTicker!$B$24:$AM$43, MATCH($B119, FixtureTicker!$A$24:$A$43), PlayerForm!$X$5+3)="A",
_xlfn.XLOOKUP($E119, PlayerForm!$D$3:$D$394, PlayerForm!$R$3:$R$394)*
_xlfn.XLOOKUP(
INDEX(FixtureTicker!$B$3:$AM$22, MATCH($B119, FixtureTicker!$A$3:$A$22), PlayerForm!$X$5+3),
 TeamForm!$B$4:$B$23, TeamForm!$AB$4:$AB$23),
INDEX(FixtureTicker!$B$24:$AM$43, MATCH($B119, FixtureTicker!$A$24:$A$43), PlayerForm!$X$5+3)="BLANK",
0
),
_xlfn.IFS(
INDEX(FixtureTicker!$B$24:$AM$43, MATCH($B119, FixtureTicker!$A$24:$A$43), PlayerForm!$X$5+4)="H",
_xlfn.XLOOKUP($E119, PlayerForm!$D$3:$D$394, PlayerForm!$Q$3:$Q$394)*
_xlfn.XLOOKUP(
INDEX(FixtureTicker!$B$3:$AM$22, MATCH($B119, FixtureTicker!$A$3:$A$22), PlayerForm!$X$5+4),
 TeamForm!$B$4:$B$23, TeamForm!$AD$4:$AD$23),
INDEX(FixtureTicker!$B$24:$AM$43, MATCH($B119, FixtureTicker!$A$24:$A$43), PlayerForm!$X$5+4)="A",
_xlfn.XLOOKUP($E119, PlayerForm!$D$3:$D$394, PlayerForm!$R$3:$R$394)*
_xlfn.XLOOKUP(
INDEX(FixtureTicker!$B$3:$AM$22, MATCH($B119, FixtureTicker!$A$3:$A$22), PlayerForm!$X$5+4),
 TeamForm!$B$4:$B$23, TeamForm!$AB$4:$AB$23),
INDEX(FixtureTicker!$B$24:$AM$43, MATCH($B119, FixtureTicker!$A$24:$A$43), PlayerForm!$X$5+4)="BLANK",
0
),
_xlfn.IFS(
INDEX(FixtureTicker!$B$24:$AM$43, MATCH($B119, FixtureTicker!$A$24:$A$43), PlayerForm!$X$5+5)="H",
_xlfn.XLOOKUP($E119, PlayerForm!$D$3:$D$394, PlayerForm!$Q$3:$Q$394)*
_xlfn.XLOOKUP(
INDEX(FixtureTicker!$B$3:$AM$22, MATCH($B119, FixtureTicker!$A$3:$A$22), PlayerForm!$X$5+5),
 TeamForm!$B$4:$B$23, TeamForm!$AD$4:$AD$23),
INDEX(FixtureTicker!$B$24:$AM$43, MATCH($B119, FixtureTicker!$A$24:$A$43), PlayerForm!$X$5+5)="A",
_xlfn.XLOOKUP($E119, PlayerForm!$D$3:$D$394, PlayerForm!$R$3:$R$394)*
_xlfn.XLOOKUP(
INDEX(FixtureTicker!$B$3:$AM$22, MATCH($B119, FixtureTicker!$A$3:$A$22), PlayerForm!$X$5+5),
 TeamForm!$B$4:$B$23, TeamForm!$AB$4:$AB$23),
INDEX(FixtureTicker!$B$24:$AM$43, MATCH($B119, FixtureTicker!$A$24:$A$43), PlayerForm!$X$5+5)="BLANK",
0
)
),0)</f>
        <v>28.963922477920352</v>
      </c>
      <c r="J119" s="163" cm="1">
        <f t="array" ref="J119">IFERROR(0.01*SUM(
_xlfn.IFS(
INDEX(FixtureTicker!$B$24:$AM$43, MATCH($B119, FixtureTicker!$A$24:$A$43), PlayerForm!$X$5)="H",
_xlfn.XLOOKUP($E119, PlayerForm!$D$3:$D$394, PlayerForm!$Q$3:$Q$394)*
_xlfn.XLOOKUP(
INDEX(FixtureTicker!$B$3:$AM$22, MATCH($B119, FixtureTicker!$A$3:$A$22), PlayerForm!$X$5),
 TeamForm!$B$4:$B$23, TeamForm!$AD$4:$AD$23),
INDEX(FixtureTicker!$B$24:$AM$43, MATCH($B119, FixtureTicker!$A$24:$A$43), PlayerForm!$X$5)="A",
_xlfn.XLOOKUP($E119, PlayerForm!$D$3:$D$394, PlayerForm!$R$3:$R$394)*
_xlfn.XLOOKUP(
INDEX(FixtureTicker!$B$3:$AM$22, MATCH($B119, FixtureTicker!$A$3:$A$22), PlayerForm!$X$5),
 TeamForm!$B$4:$B$23, TeamForm!$AB$4:$AB$23),
INDEX(FixtureTicker!$B$24:$AM$43, MATCH($B119, FixtureTicker!$A$24:$A$43), PlayerForm!$X$5)="BLANK",
0
),
_xlfn.IFS(
INDEX(FixtureTicker!$B$24:$AM$43, MATCH($B119, FixtureTicker!$A$24:$A$43), PlayerForm!$X$5+1)="H",
_xlfn.XLOOKUP($E119, PlayerForm!$D$3:$D$394, PlayerForm!$Q$3:$Q$394)*
_xlfn.XLOOKUP(
INDEX(FixtureTicker!$B$3:$AM$22, MATCH($B119, FixtureTicker!$A$3:$A$22), PlayerForm!$X$5+1),
 TeamForm!$B$4:$B$23, TeamForm!$AD$4:$AD$23),
INDEX(FixtureTicker!$B$24:$AM$43, MATCH($B119, FixtureTicker!$A$24:$A$43), PlayerForm!$X$5+1)="A",
_xlfn.XLOOKUP($E119, PlayerForm!$D$3:$D$394, PlayerForm!$R$3:$R$394)*
_xlfn.XLOOKUP(
INDEX(FixtureTicker!$B$3:$AM$22, MATCH($B119, FixtureTicker!$A$3:$A$22), PlayerForm!$X$5+1),
 TeamForm!$B$4:$B$23, TeamForm!$AB$4:$AB$23),
INDEX(FixtureTicker!$B$24:$AM$43, MATCH($B119, FixtureTicker!$A$24:$A$43), PlayerForm!$X$5+1)="BLANK",
0
),
_xlfn.IFS(
INDEX(FixtureTicker!$B$24:$AM$43, MATCH($B119, FixtureTicker!$A$24:$A$43), PlayerForm!$X$5+2)="H",
_xlfn.XLOOKUP($E119, PlayerForm!$D$3:$D$394, PlayerForm!$Q$3:$Q$394)*
_xlfn.XLOOKUP(
INDEX(FixtureTicker!$B$3:$AM$22, MATCH($B119, FixtureTicker!$A$3:$A$22), PlayerForm!$X$5+2),
 TeamForm!$B$4:$B$23, TeamForm!$AD$4:$AD$23),
INDEX(FixtureTicker!$B$24:$AM$43, MATCH($B119, FixtureTicker!$A$24:$A$43), PlayerForm!$X$5+2)="A",
_xlfn.XLOOKUP($E119, PlayerForm!$D$3:$D$394, PlayerForm!$R$3:$R$394)*
_xlfn.XLOOKUP(
INDEX(FixtureTicker!$B$3:$AM$22, MATCH($B119, FixtureTicker!$A$3:$A$22), PlayerForm!$X$5+2),
 TeamForm!$B$4:$B$23, TeamForm!$AB$4:$AB$23),
INDEX(FixtureTicker!$B$24:$AM$43, MATCH($B119, FixtureTicker!$A$24:$A$43), PlayerForm!$X$5+2)="BLANK",
0
),
_xlfn.IFS(
INDEX(FixtureTicker!$B$24:$AM$43, MATCH($B119, FixtureTicker!$A$24:$A$43), PlayerForm!$X$5+3)="H",
_xlfn.XLOOKUP($E119, PlayerForm!$D$3:$D$394, PlayerForm!$Q$3:$Q$394)*
_xlfn.XLOOKUP(
INDEX(FixtureTicker!$B$3:$AM$22, MATCH($B119, FixtureTicker!$A$3:$A$22), PlayerForm!$X$5+3),
 TeamForm!$B$4:$B$23, TeamForm!$AD$4:$AD$23),
INDEX(FixtureTicker!$B$24:$AM$43, MATCH($B119, FixtureTicker!$A$24:$A$43), PlayerForm!$X$5+3)="A",
_xlfn.XLOOKUP($E119, PlayerForm!$D$3:$D$394, PlayerForm!$R$3:$R$394)*
_xlfn.XLOOKUP(
INDEX(FixtureTicker!$B$3:$AM$22, MATCH($B119, FixtureTicker!$A$3:$A$22), PlayerForm!$X$5+3),
 TeamForm!$B$4:$B$23, TeamForm!$AB$4:$AB$23),
INDEX(FixtureTicker!$B$24:$AM$43, MATCH($B119, FixtureTicker!$A$24:$A$43), PlayerForm!$X$5+3)="BLANK",
0
),
_xlfn.IFS(
INDEX(FixtureTicker!$B$24:$AM$43, MATCH($B119, FixtureTicker!$A$24:$A$43), PlayerForm!$X$5+4)="H",
_xlfn.XLOOKUP($E119, PlayerForm!$D$3:$D$394, PlayerForm!$Q$3:$Q$394)*
_xlfn.XLOOKUP(
INDEX(FixtureTicker!$B$3:$AM$22, MATCH($B119, FixtureTicker!$A$3:$A$22), PlayerForm!$X$5+4),
 TeamForm!$B$4:$B$23, TeamForm!$AD$4:$AD$23),
INDEX(FixtureTicker!$B$24:$AM$43, MATCH($B119, FixtureTicker!$A$24:$A$43), PlayerForm!$X$5+4)="A",
_xlfn.XLOOKUP($E119, PlayerForm!$D$3:$D$394, PlayerForm!$R$3:$R$394)*
_xlfn.XLOOKUP(
INDEX(FixtureTicker!$B$3:$AM$22, MATCH($B119, FixtureTicker!$A$3:$A$22), PlayerForm!$X$5+4),
 TeamForm!$B$4:$B$23, TeamForm!$AB$4:$AB$23),
INDEX(FixtureTicker!$B$24:$AM$43, MATCH($B119, FixtureTicker!$A$24:$A$43), PlayerForm!$X$5+4)="BLANK",
0
),
_xlfn.IFS(
INDEX(FixtureTicker!$B$24:$AM$43, MATCH($B119, FixtureTicker!$A$24:$A$43), PlayerForm!$X$5+5)="H",
_xlfn.XLOOKUP($E119, PlayerForm!$D$3:$D$394, PlayerForm!$Q$3:$Q$394)*
_xlfn.XLOOKUP(
INDEX(FixtureTicker!$B$3:$AM$22, MATCH($B119, FixtureTicker!$A$3:$A$22), PlayerForm!$X$5+5),
 TeamForm!$B$4:$B$23, TeamForm!$AD$4:$AD$23),
INDEX(FixtureTicker!$B$24:$AM$43, MATCH($B119, FixtureTicker!$A$24:$A$43), PlayerForm!$X$5+5)="A",
_xlfn.XLOOKUP($E119, PlayerForm!$D$3:$D$394, PlayerForm!$R$3:$R$394)*
_xlfn.XLOOKUP(
INDEX(FixtureTicker!$B$3:$AM$22, MATCH($B119, FixtureTicker!$A$3:$A$22), PlayerForm!$X$5+5),
 TeamForm!$B$4:$B$23, TeamForm!$AB$4:$AB$23),
INDEX(FixtureTicker!$B$24:$AM$43, MATCH($B119, FixtureTicker!$A$24:$A$43), PlayerForm!$X$5+5)="BLANK",
0
),
_xlfn.IFS(
INDEX(FixtureTicker!$B$24:$AM$43, MATCH($B119, FixtureTicker!$A$24:$A$43), PlayerForm!$X$5+6)="H",
_xlfn.XLOOKUP($E119, PlayerForm!$D$3:$D$394, PlayerForm!$Q$3:$Q$394)*
_xlfn.XLOOKUP(
INDEX(FixtureTicker!$B$3:$AM$22, MATCH($B119, FixtureTicker!$A$3:$A$22), PlayerForm!$X$5+6),
 TeamForm!$B$4:$B$23, TeamForm!$AD$4:$AD$23),
INDEX(FixtureTicker!$B$24:$AM$43, MATCH($B119, FixtureTicker!$A$24:$A$43), PlayerForm!$X$5+6)="A",
_xlfn.XLOOKUP($E119, PlayerForm!$D$3:$D$394, PlayerForm!$R$3:$R$394)*
_xlfn.XLOOKUP(
INDEX(FixtureTicker!$B$3:$AM$22, MATCH($B119, FixtureTicker!$A$3:$A$22), PlayerForm!$X$5+6),
 TeamForm!$B$4:$B$23, TeamForm!$AB$4:$AB$23),
INDEX(FixtureTicker!$B$24:$AM$43, MATCH($B119, FixtureTicker!$A$24:$A$43), PlayerForm!$X$5+6)="BLANK",
0
),
_xlfn.IFS(
INDEX(FixtureTicker!$B$24:$AM$43, MATCH($B119, FixtureTicker!$A$24:$A$43), PlayerForm!$X$5+7)="H",
_xlfn.XLOOKUP($E119, PlayerForm!$D$3:$D$394, PlayerForm!$Q$3:$Q$394)*
_xlfn.XLOOKUP(
INDEX(FixtureTicker!$B$3:$AM$22, MATCH($B119, FixtureTicker!$A$3:$A$22), PlayerForm!$X$5+7),
 TeamForm!$B$4:$B$23, TeamForm!$AD$4:$AD$23),
INDEX(FixtureTicker!$B$24:$AM$43, MATCH($B119, FixtureTicker!$A$24:$A$43), PlayerForm!$X$5+7)="A",
_xlfn.XLOOKUP($E119, PlayerForm!$D$3:$D$394, PlayerForm!$R$3:$R$394)*
_xlfn.XLOOKUP(
INDEX(FixtureTicker!$B$3:$AM$22, MATCH($B119, FixtureTicker!$A$3:$A$22), PlayerForm!$X$5+7),
 TeamForm!$B$4:$B$23, TeamForm!$AB$4:$AB$23),
INDEX(FixtureTicker!$B$24:$AM$43, MATCH($B119, FixtureTicker!$A$24:$A$43), PlayerForm!$X$5+7)="BLANK",
0
)
),0)</f>
        <v>33.314409303378298</v>
      </c>
    </row>
    <row r="120" spans="1:10">
      <c r="A120" s="55">
        <v>195</v>
      </c>
      <c r="B120" s="55" t="str">
        <f>_xlfn.XLOOKUP($A120, PlayerData!$B$3:$B$394, PlayerData!C$3:C$394)</f>
        <v>WOL</v>
      </c>
      <c r="C120" s="55" t="str">
        <f>_xlfn.XLOOKUP($A120, PlayerData!$B$3:$B$394, PlayerData!D$3:D$394)</f>
        <v>M</v>
      </c>
      <c r="D120" s="55">
        <f>_xlfn.XLOOKUP($A120, PlayerData!$B:$B, PlayerData!F:F,,,-1)</f>
        <v>5</v>
      </c>
      <c r="E120" s="31" t="str">
        <f>_xlfn.XLOOKUP($A120, PlayerData!$B$3:$B$394, PlayerData!E$3:E$394)</f>
        <v>Dendoncker</v>
      </c>
      <c r="F120" s="164" cm="1">
        <f t="array" ref="F120">IFERROR(0.01*_xlfn.IFS(
INDEX(FixtureTicker!$B$24:$AM$43, MATCH($B120, FixtureTicker!$A$24:$A$43, 0), PlayerForm!$X$5)="H",
_xlfn.XLOOKUP($E120, PlayerForm!$D$3:$D$394, PlayerForm!$Q$3:$Q$394)*
_xlfn.XLOOKUP(
INDEX(FixtureTicker!$B$3:$AM$22, MATCH($B120, FixtureTicker!$A$3:$A$22,0), PlayerForm!$X$5),
 TeamForm!$B$4:$B$23, TeamForm!$AD$4:$AD$23),
INDEX(FixtureTicker!$B$24:$AM$43, MATCH($B120, FixtureTicker!$A$24:$A$43,0), PlayerForm!$X$5)="A",
_xlfn.XLOOKUP($E120, PlayerForm!$D$3:$D$394, PlayerForm!$R$3:$R$394)*
_xlfn.XLOOKUP(
INDEX(FixtureTicker!$B$3:$AM$22, MATCH($B120, FixtureTicker!$A$3:$A$22,0), PlayerForm!$X$5),
 TeamForm!$B$4:$B$23, TeamForm!$AB$4:$AB$23),
INDEX(FixtureTicker!$B$24:$AM$43, MATCH($B120, FixtureTicker!$A$24:$A$43,0), PlayerForm!$X$5)="BLANK",
0),0)</f>
        <v>1.5500605492402049</v>
      </c>
      <c r="G120" s="163" cm="1">
        <f t="array" ref="G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
),0)</f>
        <v>4.9179575732789322</v>
      </c>
      <c r="H120" s="163" cm="1">
        <f t="array" ref="H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),
_xlfn.IFS(
INDEX(FixtureTicker!$B$24:$AM$43, MATCH($B120, FixtureTicker!$A$24:$A$43), PlayerForm!$X$5+2)="H",
_xlfn.XLOOKUP($E120, PlayerForm!$D$3:$D$394, PlayerForm!$Q$3:$Q$394)*
_xlfn.XLOOKUP(
INDEX(FixtureTicker!$B$3:$AM$22, MATCH($B120, FixtureTicker!$A$3:$A$22), PlayerForm!$X$5+2),
 TeamForm!$B$4:$B$23, TeamForm!$AD$4:$AD$23),
INDEX(FixtureTicker!$B$24:$AM$43, MATCH($B120, FixtureTicker!$A$24:$A$43), PlayerForm!$X$5+2)="A",
_xlfn.XLOOKUP($E120, PlayerForm!$D$3:$D$394, PlayerForm!$R$3:$R$394)*
_xlfn.XLOOKUP(
INDEX(FixtureTicker!$B$3:$AM$22, MATCH($B120, FixtureTicker!$A$3:$A$22), PlayerForm!$X$5+2),
 TeamForm!$B$4:$B$23, TeamForm!$AB$4:$AB$23),
INDEX(FixtureTicker!$B$24:$AM$43, MATCH($B120, FixtureTicker!$A$24:$A$43), PlayerForm!$X$5+2)="BLANK",
0
),
_xlfn.IFS(
INDEX(FixtureTicker!$B$24:$AM$43, MATCH($B120, FixtureTicker!$A$24:$A$43), PlayerForm!$X$5+3)="H",
_xlfn.XLOOKUP($E120, PlayerForm!$D$3:$D$394, PlayerForm!$Q$3:$Q$394)*
_xlfn.XLOOKUP(
INDEX(FixtureTicker!$B$3:$AM$22, MATCH($B120, FixtureTicker!$A$3:$A$22), PlayerForm!$X$5+3),
 TeamForm!$B$4:$B$23, TeamForm!$AD$4:$AD$23),
INDEX(FixtureTicker!$B$24:$AM$43, MATCH($B120, FixtureTicker!$A$24:$A$43), PlayerForm!$X$5+3)="A",
_xlfn.XLOOKUP($E120, PlayerForm!$D$3:$D$394, PlayerForm!$R$3:$R$394)*
_xlfn.XLOOKUP(
INDEX(FixtureTicker!$B$3:$AM$22, MATCH($B120, FixtureTicker!$A$3:$A$22), PlayerForm!$X$5+3),
 TeamForm!$B$4:$B$23, TeamForm!$AB$4:$AB$23),
INDEX(FixtureTicker!$B$24:$AM$43, MATCH($B120, FixtureTicker!$A$24:$A$43), PlayerForm!$X$5+3)="BLANK",
0
)
),0)</f>
        <v>18.189793043341272</v>
      </c>
      <c r="I120" s="163" cm="1">
        <f t="array" ref="I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),
_xlfn.IFS(
INDEX(FixtureTicker!$B$24:$AM$43, MATCH($B120, FixtureTicker!$A$24:$A$43), PlayerForm!$X$5+2)="H",
_xlfn.XLOOKUP($E120, PlayerForm!$D$3:$D$394, PlayerForm!$Q$3:$Q$394)*
_xlfn.XLOOKUP(
INDEX(FixtureTicker!$B$3:$AM$22, MATCH($B120, FixtureTicker!$A$3:$A$22), PlayerForm!$X$5+2),
 TeamForm!$B$4:$B$23, TeamForm!$AD$4:$AD$23),
INDEX(FixtureTicker!$B$24:$AM$43, MATCH($B120, FixtureTicker!$A$24:$A$43), PlayerForm!$X$5+2)="A",
_xlfn.XLOOKUP($E120, PlayerForm!$D$3:$D$394, PlayerForm!$R$3:$R$394)*
_xlfn.XLOOKUP(
INDEX(FixtureTicker!$B$3:$AM$22, MATCH($B120, FixtureTicker!$A$3:$A$22), PlayerForm!$X$5+2),
 TeamForm!$B$4:$B$23, TeamForm!$AB$4:$AB$23),
INDEX(FixtureTicker!$B$24:$AM$43, MATCH($B120, FixtureTicker!$A$24:$A$43), PlayerForm!$X$5+2)="BLANK",
0
),
_xlfn.IFS(
INDEX(FixtureTicker!$B$24:$AM$43, MATCH($B120, FixtureTicker!$A$24:$A$43), PlayerForm!$X$5+3)="H",
_xlfn.XLOOKUP($E120, PlayerForm!$D$3:$D$394, PlayerForm!$Q$3:$Q$394)*
_xlfn.XLOOKUP(
INDEX(FixtureTicker!$B$3:$AM$22, MATCH($B120, FixtureTicker!$A$3:$A$22), PlayerForm!$X$5+3),
 TeamForm!$B$4:$B$23, TeamForm!$AD$4:$AD$23),
INDEX(FixtureTicker!$B$24:$AM$43, MATCH($B120, FixtureTicker!$A$24:$A$43), PlayerForm!$X$5+3)="A",
_xlfn.XLOOKUP($E120, PlayerForm!$D$3:$D$394, PlayerForm!$R$3:$R$394)*
_xlfn.XLOOKUP(
INDEX(FixtureTicker!$B$3:$AM$22, MATCH($B120, FixtureTicker!$A$3:$A$22), PlayerForm!$X$5+3),
 TeamForm!$B$4:$B$23, TeamForm!$AB$4:$AB$23),
INDEX(FixtureTicker!$B$24:$AM$43, MATCH($B120, FixtureTicker!$A$24:$A$43), PlayerForm!$X$5+3)="BLANK",
0
),
_xlfn.IFS(
INDEX(FixtureTicker!$B$24:$AM$43, MATCH($B120, FixtureTicker!$A$24:$A$43), PlayerForm!$X$5+4)="H",
_xlfn.XLOOKUP($E120, PlayerForm!$D$3:$D$394, PlayerForm!$Q$3:$Q$394)*
_xlfn.XLOOKUP(
INDEX(FixtureTicker!$B$3:$AM$22, MATCH($B120, FixtureTicker!$A$3:$A$22), PlayerForm!$X$5+4),
 TeamForm!$B$4:$B$23, TeamForm!$AD$4:$AD$23),
INDEX(FixtureTicker!$B$24:$AM$43, MATCH($B120, FixtureTicker!$A$24:$A$43), PlayerForm!$X$5+4)="A",
_xlfn.XLOOKUP($E120, PlayerForm!$D$3:$D$394, PlayerForm!$R$3:$R$394)*
_xlfn.XLOOKUP(
INDEX(FixtureTicker!$B$3:$AM$22, MATCH($B120, FixtureTicker!$A$3:$A$22), PlayerForm!$X$5+4),
 TeamForm!$B$4:$B$23, TeamForm!$AB$4:$AB$23),
INDEX(FixtureTicker!$B$24:$AM$43, MATCH($B120, FixtureTicker!$A$24:$A$43), PlayerForm!$X$5+4)="BLANK",
0
),
_xlfn.IFS(
INDEX(FixtureTicker!$B$24:$AM$43, MATCH($B120, FixtureTicker!$A$24:$A$43), PlayerForm!$X$5+5)="H",
_xlfn.XLOOKUP($E120, PlayerForm!$D$3:$D$394, PlayerForm!$Q$3:$Q$394)*
_xlfn.XLOOKUP(
INDEX(FixtureTicker!$B$3:$AM$22, MATCH($B120, FixtureTicker!$A$3:$A$22), PlayerForm!$X$5+5),
 TeamForm!$B$4:$B$23, TeamForm!$AD$4:$AD$23),
INDEX(FixtureTicker!$B$24:$AM$43, MATCH($B120, FixtureTicker!$A$24:$A$43), PlayerForm!$X$5+5)="A",
_xlfn.XLOOKUP($E120, PlayerForm!$D$3:$D$394, PlayerForm!$R$3:$R$394)*
_xlfn.XLOOKUP(
INDEX(FixtureTicker!$B$3:$AM$22, MATCH($B120, FixtureTicker!$A$3:$A$22), PlayerForm!$X$5+5),
 TeamForm!$B$4:$B$23, TeamForm!$AB$4:$AB$23),
INDEX(FixtureTicker!$B$24:$AM$43, MATCH($B120, FixtureTicker!$A$24:$A$43), PlayerForm!$X$5+5)="BLANK",
0
)
),0)</f>
        <v>28.681408996167502</v>
      </c>
      <c r="J120" s="163" cm="1">
        <f t="array" ref="J120">IFERROR(0.01*SUM(
_xlfn.IFS(
INDEX(FixtureTicker!$B$24:$AM$43, MATCH($B120, FixtureTicker!$A$24:$A$43), PlayerForm!$X$5)="H",
_xlfn.XLOOKUP($E120, PlayerForm!$D$3:$D$394, PlayerForm!$Q$3:$Q$394)*
_xlfn.XLOOKUP(
INDEX(FixtureTicker!$B$3:$AM$22, MATCH($B120, FixtureTicker!$A$3:$A$22), PlayerForm!$X$5),
 TeamForm!$B$4:$B$23, TeamForm!$AD$4:$AD$23),
INDEX(FixtureTicker!$B$24:$AM$43, MATCH($B120, FixtureTicker!$A$24:$A$43), PlayerForm!$X$5)="A",
_xlfn.XLOOKUP($E120, PlayerForm!$D$3:$D$394, PlayerForm!$R$3:$R$394)*
_xlfn.XLOOKUP(
INDEX(FixtureTicker!$B$3:$AM$22, MATCH($B120, FixtureTicker!$A$3:$A$22), PlayerForm!$X$5),
 TeamForm!$B$4:$B$23, TeamForm!$AB$4:$AB$23),
INDEX(FixtureTicker!$B$24:$AM$43, MATCH($B120, FixtureTicker!$A$24:$A$43), PlayerForm!$X$5)="BLANK",
0
),
_xlfn.IFS(
INDEX(FixtureTicker!$B$24:$AM$43, MATCH($B120, FixtureTicker!$A$24:$A$43), PlayerForm!$X$5+1)="H",
_xlfn.XLOOKUP($E120, PlayerForm!$D$3:$D$394, PlayerForm!$Q$3:$Q$394)*
_xlfn.XLOOKUP(
INDEX(FixtureTicker!$B$3:$AM$22, MATCH($B120, FixtureTicker!$A$3:$A$22), PlayerForm!$X$5+1),
 TeamForm!$B$4:$B$23, TeamForm!$AD$4:$AD$23),
INDEX(FixtureTicker!$B$24:$AM$43, MATCH($B120, FixtureTicker!$A$24:$A$43), PlayerForm!$X$5+1)="A",
_xlfn.XLOOKUP($E120, PlayerForm!$D$3:$D$394, PlayerForm!$R$3:$R$394)*
_xlfn.XLOOKUP(
INDEX(FixtureTicker!$B$3:$AM$22, MATCH($B120, FixtureTicker!$A$3:$A$22), PlayerForm!$X$5+1),
 TeamForm!$B$4:$B$23, TeamForm!$AB$4:$AB$23),
INDEX(FixtureTicker!$B$24:$AM$43, MATCH($B120, FixtureTicker!$A$24:$A$43), PlayerForm!$X$5+1)="BLANK",
0
),
_xlfn.IFS(
INDEX(FixtureTicker!$B$24:$AM$43, MATCH($B120, FixtureTicker!$A$24:$A$43), PlayerForm!$X$5+2)="H",
_xlfn.XLOOKUP($E120, PlayerForm!$D$3:$D$394, PlayerForm!$Q$3:$Q$394)*
_xlfn.XLOOKUP(
INDEX(FixtureTicker!$B$3:$AM$22, MATCH($B120, FixtureTicker!$A$3:$A$22), PlayerForm!$X$5+2),
 TeamForm!$B$4:$B$23, TeamForm!$AD$4:$AD$23),
INDEX(FixtureTicker!$B$24:$AM$43, MATCH($B120, FixtureTicker!$A$24:$A$43), PlayerForm!$X$5+2)="A",
_xlfn.XLOOKUP($E120, PlayerForm!$D$3:$D$394, PlayerForm!$R$3:$R$394)*
_xlfn.XLOOKUP(
INDEX(FixtureTicker!$B$3:$AM$22, MATCH($B120, FixtureTicker!$A$3:$A$22), PlayerForm!$X$5+2),
 TeamForm!$B$4:$B$23, TeamForm!$AB$4:$AB$23),
INDEX(FixtureTicker!$B$24:$AM$43, MATCH($B120, FixtureTicker!$A$24:$A$43), PlayerForm!$X$5+2)="BLANK",
0
),
_xlfn.IFS(
INDEX(FixtureTicker!$B$24:$AM$43, MATCH($B120, FixtureTicker!$A$24:$A$43), PlayerForm!$X$5+3)="H",
_xlfn.XLOOKUP($E120, PlayerForm!$D$3:$D$394, PlayerForm!$Q$3:$Q$394)*
_xlfn.XLOOKUP(
INDEX(FixtureTicker!$B$3:$AM$22, MATCH($B120, FixtureTicker!$A$3:$A$22), PlayerForm!$X$5+3),
 TeamForm!$B$4:$B$23, TeamForm!$AD$4:$AD$23),
INDEX(FixtureTicker!$B$24:$AM$43, MATCH($B120, FixtureTicker!$A$24:$A$43), PlayerForm!$X$5+3)="A",
_xlfn.XLOOKUP($E120, PlayerForm!$D$3:$D$394, PlayerForm!$R$3:$R$394)*
_xlfn.XLOOKUP(
INDEX(FixtureTicker!$B$3:$AM$22, MATCH($B120, FixtureTicker!$A$3:$A$22), PlayerForm!$X$5+3),
 TeamForm!$B$4:$B$23, TeamForm!$AB$4:$AB$23),
INDEX(FixtureTicker!$B$24:$AM$43, MATCH($B120, FixtureTicker!$A$24:$A$43), PlayerForm!$X$5+3)="BLANK",
0
),
_xlfn.IFS(
INDEX(FixtureTicker!$B$24:$AM$43, MATCH($B120, FixtureTicker!$A$24:$A$43), PlayerForm!$X$5+4)="H",
_xlfn.XLOOKUP($E120, PlayerForm!$D$3:$D$394, PlayerForm!$Q$3:$Q$394)*
_xlfn.XLOOKUP(
INDEX(FixtureTicker!$B$3:$AM$22, MATCH($B120, FixtureTicker!$A$3:$A$22), PlayerForm!$X$5+4),
 TeamForm!$B$4:$B$23, TeamForm!$AD$4:$AD$23),
INDEX(FixtureTicker!$B$24:$AM$43, MATCH($B120, FixtureTicker!$A$24:$A$43), PlayerForm!$X$5+4)="A",
_xlfn.XLOOKUP($E120, PlayerForm!$D$3:$D$394, PlayerForm!$R$3:$R$394)*
_xlfn.XLOOKUP(
INDEX(FixtureTicker!$B$3:$AM$22, MATCH($B120, FixtureTicker!$A$3:$A$22), PlayerForm!$X$5+4),
 TeamForm!$B$4:$B$23, TeamForm!$AB$4:$AB$23),
INDEX(FixtureTicker!$B$24:$AM$43, MATCH($B120, FixtureTicker!$A$24:$A$43), PlayerForm!$X$5+4)="BLANK",
0
),
_xlfn.IFS(
INDEX(FixtureTicker!$B$24:$AM$43, MATCH($B120, FixtureTicker!$A$24:$A$43), PlayerForm!$X$5+5)="H",
_xlfn.XLOOKUP($E120, PlayerForm!$D$3:$D$394, PlayerForm!$Q$3:$Q$394)*
_xlfn.XLOOKUP(
INDEX(FixtureTicker!$B$3:$AM$22, MATCH($B120, FixtureTicker!$A$3:$A$22), PlayerForm!$X$5+5),
 TeamForm!$B$4:$B$23, TeamForm!$AD$4:$AD$23),
INDEX(FixtureTicker!$B$24:$AM$43, MATCH($B120, FixtureTicker!$A$24:$A$43), PlayerForm!$X$5+5)="A",
_xlfn.XLOOKUP($E120, PlayerForm!$D$3:$D$394, PlayerForm!$R$3:$R$394)*
_xlfn.XLOOKUP(
INDEX(FixtureTicker!$B$3:$AM$22, MATCH($B120, FixtureTicker!$A$3:$A$22), PlayerForm!$X$5+5),
 TeamForm!$B$4:$B$23, TeamForm!$AB$4:$AB$23),
INDEX(FixtureTicker!$B$24:$AM$43, MATCH($B120, FixtureTicker!$A$24:$A$43), PlayerForm!$X$5+5)="BLANK",
0
),
_xlfn.IFS(
INDEX(FixtureTicker!$B$24:$AM$43, MATCH($B120, FixtureTicker!$A$24:$A$43), PlayerForm!$X$5+6)="H",
_xlfn.XLOOKUP($E120, PlayerForm!$D$3:$D$394, PlayerForm!$Q$3:$Q$394)*
_xlfn.XLOOKUP(
INDEX(FixtureTicker!$B$3:$AM$22, MATCH($B120, FixtureTicker!$A$3:$A$22), PlayerForm!$X$5+6),
 TeamForm!$B$4:$B$23, TeamForm!$AD$4:$AD$23),
INDEX(FixtureTicker!$B$24:$AM$43, MATCH($B120, FixtureTicker!$A$24:$A$43), PlayerForm!$X$5+6)="A",
_xlfn.XLOOKUP($E120, PlayerForm!$D$3:$D$394, PlayerForm!$R$3:$R$394)*
_xlfn.XLOOKUP(
INDEX(FixtureTicker!$B$3:$AM$22, MATCH($B120, FixtureTicker!$A$3:$A$22), PlayerForm!$X$5+6),
 TeamForm!$B$4:$B$23, TeamForm!$AB$4:$AB$23),
INDEX(FixtureTicker!$B$24:$AM$43, MATCH($B120, FixtureTicker!$A$24:$A$43), PlayerForm!$X$5+6)="BLANK",
0
),
_xlfn.IFS(
INDEX(FixtureTicker!$B$24:$AM$43, MATCH($B120, FixtureTicker!$A$24:$A$43), PlayerForm!$X$5+7)="H",
_xlfn.XLOOKUP($E120, PlayerForm!$D$3:$D$394, PlayerForm!$Q$3:$Q$394)*
_xlfn.XLOOKUP(
INDEX(FixtureTicker!$B$3:$AM$22, MATCH($B120, FixtureTicker!$A$3:$A$22), PlayerForm!$X$5+7),
 TeamForm!$B$4:$B$23, TeamForm!$AD$4:$AD$23),
INDEX(FixtureTicker!$B$24:$AM$43, MATCH($B120, FixtureTicker!$A$24:$A$43), PlayerForm!$X$5+7)="A",
_xlfn.XLOOKUP($E120, PlayerForm!$D$3:$D$394, PlayerForm!$R$3:$R$394)*
_xlfn.XLOOKUP(
INDEX(FixtureTicker!$B$3:$AM$22, MATCH($B120, FixtureTicker!$A$3:$A$22), PlayerForm!$X$5+7),
 TeamForm!$B$4:$B$23, TeamForm!$AB$4:$AB$23),
INDEX(FixtureTicker!$B$24:$AM$43, MATCH($B120, FixtureTicker!$A$24:$A$43), PlayerForm!$X$5+7)="BLANK",
0
)
),0)</f>
        <v>39.580423455749688</v>
      </c>
    </row>
    <row r="121" spans="1:10">
      <c r="A121" s="55">
        <v>330</v>
      </c>
      <c r="B121" s="55" t="str">
        <f>_xlfn.XLOOKUP($A121, PlayerData!$B$3:$B$394, PlayerData!C$3:C$394)</f>
        <v>BUR</v>
      </c>
      <c r="C121" s="55" t="str">
        <f>_xlfn.XLOOKUP($A121, PlayerData!$B$3:$B$394, PlayerData!D$3:D$394)</f>
        <v>D</v>
      </c>
      <c r="D121" s="55">
        <f>_xlfn.XLOOKUP($A121, PlayerData!$B:$B, PlayerData!F:F,,,-1)</f>
        <v>4.5</v>
      </c>
      <c r="E121" s="31" t="str">
        <f>_xlfn.XLOOKUP($A121, PlayerData!$B$3:$B$394, PlayerData!E$3:E$394)</f>
        <v>Pieters</v>
      </c>
      <c r="F121" s="164" cm="1">
        <f t="array" ref="F121">IFERROR(0.01*_xlfn.IFS(
INDEX(FixtureTicker!$B$24:$AM$43, MATCH($B121, FixtureTicker!$A$24:$A$43, 0), PlayerForm!$X$5)="H",
_xlfn.XLOOKUP($E121, PlayerForm!$D$3:$D$394, PlayerForm!$Q$3:$Q$394)*
_xlfn.XLOOKUP(
INDEX(FixtureTicker!$B$3:$AM$22, MATCH($B121, FixtureTicker!$A$3:$A$22,0), PlayerForm!$X$5),
 TeamForm!$B$4:$B$23, TeamForm!$AD$4:$AD$23),
INDEX(FixtureTicker!$B$24:$AM$43, MATCH($B121, FixtureTicker!$A$24:$A$43,0), PlayerForm!$X$5)="A",
_xlfn.XLOOKUP($E121, PlayerForm!$D$3:$D$394, PlayerForm!$R$3:$R$394)*
_xlfn.XLOOKUP(
INDEX(FixtureTicker!$B$3:$AM$22, MATCH($B121, FixtureTicker!$A$3:$A$22,0), PlayerForm!$X$5),
 TeamForm!$B$4:$B$23, TeamForm!$AB$4:$AB$23),
INDEX(FixtureTicker!$B$24:$AM$43, MATCH($B121, FixtureTicker!$A$24:$A$43,0), PlayerForm!$X$5)="BLANK",
0),0)</f>
        <v>0</v>
      </c>
      <c r="G121" s="163" cm="1">
        <f t="array" ref="G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
),0)</f>
        <v>4.1490844874058936</v>
      </c>
      <c r="H121" s="163" cm="1">
        <f t="array" ref="H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),
_xlfn.IFS(
INDEX(FixtureTicker!$B$24:$AM$43, MATCH($B121, FixtureTicker!$A$24:$A$43), PlayerForm!$X$5+2)="H",
_xlfn.XLOOKUP($E121, PlayerForm!$D$3:$D$394, PlayerForm!$Q$3:$Q$394)*
_xlfn.XLOOKUP(
INDEX(FixtureTicker!$B$3:$AM$22, MATCH($B121, FixtureTicker!$A$3:$A$22), PlayerForm!$X$5+2),
 TeamForm!$B$4:$B$23, TeamForm!$AD$4:$AD$23),
INDEX(FixtureTicker!$B$24:$AM$43, MATCH($B121, FixtureTicker!$A$24:$A$43), PlayerForm!$X$5+2)="A",
_xlfn.XLOOKUP($E121, PlayerForm!$D$3:$D$394, PlayerForm!$R$3:$R$394)*
_xlfn.XLOOKUP(
INDEX(FixtureTicker!$B$3:$AM$22, MATCH($B121, FixtureTicker!$A$3:$A$22), PlayerForm!$X$5+2),
 TeamForm!$B$4:$B$23, TeamForm!$AB$4:$AB$23),
INDEX(FixtureTicker!$B$24:$AM$43, MATCH($B121, FixtureTicker!$A$24:$A$43), PlayerForm!$X$5+2)="BLANK",
0
),
_xlfn.IFS(
INDEX(FixtureTicker!$B$24:$AM$43, MATCH($B121, FixtureTicker!$A$24:$A$43), PlayerForm!$X$5+3)="H",
_xlfn.XLOOKUP($E121, PlayerForm!$D$3:$D$394, PlayerForm!$Q$3:$Q$394)*
_xlfn.XLOOKUP(
INDEX(FixtureTicker!$B$3:$AM$22, MATCH($B121, FixtureTicker!$A$3:$A$22), PlayerForm!$X$5+3),
 TeamForm!$B$4:$B$23, TeamForm!$AD$4:$AD$23),
INDEX(FixtureTicker!$B$24:$AM$43, MATCH($B121, FixtureTicker!$A$24:$A$43), PlayerForm!$X$5+3)="A",
_xlfn.XLOOKUP($E121, PlayerForm!$D$3:$D$394, PlayerForm!$R$3:$R$394)*
_xlfn.XLOOKUP(
INDEX(FixtureTicker!$B$3:$AM$22, MATCH($B121, FixtureTicker!$A$3:$A$22), PlayerForm!$X$5+3),
 TeamForm!$B$4:$B$23, TeamForm!$AB$4:$AB$23),
INDEX(FixtureTicker!$B$24:$AM$43, MATCH($B121, FixtureTicker!$A$24:$A$43), PlayerForm!$X$5+3)="BLANK",
0
)
),0)</f>
        <v>15.027494778932116</v>
      </c>
      <c r="I121" s="163" cm="1">
        <f t="array" ref="I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),
_xlfn.IFS(
INDEX(FixtureTicker!$B$24:$AM$43, MATCH($B121, FixtureTicker!$A$24:$A$43), PlayerForm!$X$5+2)="H",
_xlfn.XLOOKUP($E121, PlayerForm!$D$3:$D$394, PlayerForm!$Q$3:$Q$394)*
_xlfn.XLOOKUP(
INDEX(FixtureTicker!$B$3:$AM$22, MATCH($B121, FixtureTicker!$A$3:$A$22), PlayerForm!$X$5+2),
 TeamForm!$B$4:$B$23, TeamForm!$AD$4:$AD$23),
INDEX(FixtureTicker!$B$24:$AM$43, MATCH($B121, FixtureTicker!$A$24:$A$43), PlayerForm!$X$5+2)="A",
_xlfn.XLOOKUP($E121, PlayerForm!$D$3:$D$394, PlayerForm!$R$3:$R$394)*
_xlfn.XLOOKUP(
INDEX(FixtureTicker!$B$3:$AM$22, MATCH($B121, FixtureTicker!$A$3:$A$22), PlayerForm!$X$5+2),
 TeamForm!$B$4:$B$23, TeamForm!$AB$4:$AB$23),
INDEX(FixtureTicker!$B$24:$AM$43, MATCH($B121, FixtureTicker!$A$24:$A$43), PlayerForm!$X$5+2)="BLANK",
0
),
_xlfn.IFS(
INDEX(FixtureTicker!$B$24:$AM$43, MATCH($B121, FixtureTicker!$A$24:$A$43), PlayerForm!$X$5+3)="H",
_xlfn.XLOOKUP($E121, PlayerForm!$D$3:$D$394, PlayerForm!$Q$3:$Q$394)*
_xlfn.XLOOKUP(
INDEX(FixtureTicker!$B$3:$AM$22, MATCH($B121, FixtureTicker!$A$3:$A$22), PlayerForm!$X$5+3),
 TeamForm!$B$4:$B$23, TeamForm!$AD$4:$AD$23),
INDEX(FixtureTicker!$B$24:$AM$43, MATCH($B121, FixtureTicker!$A$24:$A$43), PlayerForm!$X$5+3)="A",
_xlfn.XLOOKUP($E121, PlayerForm!$D$3:$D$394, PlayerForm!$R$3:$R$394)*
_xlfn.XLOOKUP(
INDEX(FixtureTicker!$B$3:$AM$22, MATCH($B121, FixtureTicker!$A$3:$A$22), PlayerForm!$X$5+3),
 TeamForm!$B$4:$B$23, TeamForm!$AB$4:$AB$23),
INDEX(FixtureTicker!$B$24:$AM$43, MATCH($B121, FixtureTicker!$A$24:$A$43), PlayerForm!$X$5+3)="BLANK",
0
),
_xlfn.IFS(
INDEX(FixtureTicker!$B$24:$AM$43, MATCH($B121, FixtureTicker!$A$24:$A$43), PlayerForm!$X$5+4)="H",
_xlfn.XLOOKUP($E121, PlayerForm!$D$3:$D$394, PlayerForm!$Q$3:$Q$394)*
_xlfn.XLOOKUP(
INDEX(FixtureTicker!$B$3:$AM$22, MATCH($B121, FixtureTicker!$A$3:$A$22), PlayerForm!$X$5+4),
 TeamForm!$B$4:$B$23, TeamForm!$AD$4:$AD$23),
INDEX(FixtureTicker!$B$24:$AM$43, MATCH($B121, FixtureTicker!$A$24:$A$43), PlayerForm!$X$5+4)="A",
_xlfn.XLOOKUP($E121, PlayerForm!$D$3:$D$394, PlayerForm!$R$3:$R$394)*
_xlfn.XLOOKUP(
INDEX(FixtureTicker!$B$3:$AM$22, MATCH($B121, FixtureTicker!$A$3:$A$22), PlayerForm!$X$5+4),
 TeamForm!$B$4:$B$23, TeamForm!$AB$4:$AB$23),
INDEX(FixtureTicker!$B$24:$AM$43, MATCH($B121, FixtureTicker!$A$24:$A$43), PlayerForm!$X$5+4)="BLANK",
0
),
_xlfn.IFS(
INDEX(FixtureTicker!$B$24:$AM$43, MATCH($B121, FixtureTicker!$A$24:$A$43), PlayerForm!$X$5+5)="H",
_xlfn.XLOOKUP($E121, PlayerForm!$D$3:$D$394, PlayerForm!$Q$3:$Q$394)*
_xlfn.XLOOKUP(
INDEX(FixtureTicker!$B$3:$AM$22, MATCH($B121, FixtureTicker!$A$3:$A$22), PlayerForm!$X$5+5),
 TeamForm!$B$4:$B$23, TeamForm!$AD$4:$AD$23),
INDEX(FixtureTicker!$B$24:$AM$43, MATCH($B121, FixtureTicker!$A$24:$A$43), PlayerForm!$X$5+5)="A",
_xlfn.XLOOKUP($E121, PlayerForm!$D$3:$D$394, PlayerForm!$R$3:$R$394)*
_xlfn.XLOOKUP(
INDEX(FixtureTicker!$B$3:$AM$22, MATCH($B121, FixtureTicker!$A$3:$A$22), PlayerForm!$X$5+5),
 TeamForm!$B$4:$B$23, TeamForm!$AB$4:$AB$23),
INDEX(FixtureTicker!$B$24:$AM$43, MATCH($B121, FixtureTicker!$A$24:$A$43), PlayerForm!$X$5+5)="BLANK",
0
)
),0)</f>
        <v>27.871670512505151</v>
      </c>
      <c r="J121" s="163" cm="1">
        <f t="array" ref="J121">IFERROR(0.01*SUM(
_xlfn.IFS(
INDEX(FixtureTicker!$B$24:$AM$43, MATCH($B121, FixtureTicker!$A$24:$A$43), PlayerForm!$X$5)="H",
_xlfn.XLOOKUP($E121, PlayerForm!$D$3:$D$394, PlayerForm!$Q$3:$Q$394)*
_xlfn.XLOOKUP(
INDEX(FixtureTicker!$B$3:$AM$22, MATCH($B121, FixtureTicker!$A$3:$A$22), PlayerForm!$X$5),
 TeamForm!$B$4:$B$23, TeamForm!$AD$4:$AD$23),
INDEX(FixtureTicker!$B$24:$AM$43, MATCH($B121, FixtureTicker!$A$24:$A$43), PlayerForm!$X$5)="A",
_xlfn.XLOOKUP($E121, PlayerForm!$D$3:$D$394, PlayerForm!$R$3:$R$394)*
_xlfn.XLOOKUP(
INDEX(FixtureTicker!$B$3:$AM$22, MATCH($B121, FixtureTicker!$A$3:$A$22), PlayerForm!$X$5),
 TeamForm!$B$4:$B$23, TeamForm!$AB$4:$AB$23),
INDEX(FixtureTicker!$B$24:$AM$43, MATCH($B121, FixtureTicker!$A$24:$A$43), PlayerForm!$X$5)="BLANK",
0
),
_xlfn.IFS(
INDEX(FixtureTicker!$B$24:$AM$43, MATCH($B121, FixtureTicker!$A$24:$A$43), PlayerForm!$X$5+1)="H",
_xlfn.XLOOKUP($E121, PlayerForm!$D$3:$D$394, PlayerForm!$Q$3:$Q$394)*
_xlfn.XLOOKUP(
INDEX(FixtureTicker!$B$3:$AM$22, MATCH($B121, FixtureTicker!$A$3:$A$22), PlayerForm!$X$5+1),
 TeamForm!$B$4:$B$23, TeamForm!$AD$4:$AD$23),
INDEX(FixtureTicker!$B$24:$AM$43, MATCH($B121, FixtureTicker!$A$24:$A$43), PlayerForm!$X$5+1)="A",
_xlfn.XLOOKUP($E121, PlayerForm!$D$3:$D$394, PlayerForm!$R$3:$R$394)*
_xlfn.XLOOKUP(
INDEX(FixtureTicker!$B$3:$AM$22, MATCH($B121, FixtureTicker!$A$3:$A$22), PlayerForm!$X$5+1),
 TeamForm!$B$4:$B$23, TeamForm!$AB$4:$AB$23),
INDEX(FixtureTicker!$B$24:$AM$43, MATCH($B121, FixtureTicker!$A$24:$A$43), PlayerForm!$X$5+1)="BLANK",
0
),
_xlfn.IFS(
INDEX(FixtureTicker!$B$24:$AM$43, MATCH($B121, FixtureTicker!$A$24:$A$43), PlayerForm!$X$5+2)="H",
_xlfn.XLOOKUP($E121, PlayerForm!$D$3:$D$394, PlayerForm!$Q$3:$Q$394)*
_xlfn.XLOOKUP(
INDEX(FixtureTicker!$B$3:$AM$22, MATCH($B121, FixtureTicker!$A$3:$A$22), PlayerForm!$X$5+2),
 TeamForm!$B$4:$B$23, TeamForm!$AD$4:$AD$23),
INDEX(FixtureTicker!$B$24:$AM$43, MATCH($B121, FixtureTicker!$A$24:$A$43), PlayerForm!$X$5+2)="A",
_xlfn.XLOOKUP($E121, PlayerForm!$D$3:$D$394, PlayerForm!$R$3:$R$394)*
_xlfn.XLOOKUP(
INDEX(FixtureTicker!$B$3:$AM$22, MATCH($B121, FixtureTicker!$A$3:$A$22), PlayerForm!$X$5+2),
 TeamForm!$B$4:$B$23, TeamForm!$AB$4:$AB$23),
INDEX(FixtureTicker!$B$24:$AM$43, MATCH($B121, FixtureTicker!$A$24:$A$43), PlayerForm!$X$5+2)="BLANK",
0
),
_xlfn.IFS(
INDEX(FixtureTicker!$B$24:$AM$43, MATCH($B121, FixtureTicker!$A$24:$A$43), PlayerForm!$X$5+3)="H",
_xlfn.XLOOKUP($E121, PlayerForm!$D$3:$D$394, PlayerForm!$Q$3:$Q$394)*
_xlfn.XLOOKUP(
INDEX(FixtureTicker!$B$3:$AM$22, MATCH($B121, FixtureTicker!$A$3:$A$22), PlayerForm!$X$5+3),
 TeamForm!$B$4:$B$23, TeamForm!$AD$4:$AD$23),
INDEX(FixtureTicker!$B$24:$AM$43, MATCH($B121, FixtureTicker!$A$24:$A$43), PlayerForm!$X$5+3)="A",
_xlfn.XLOOKUP($E121, PlayerForm!$D$3:$D$394, PlayerForm!$R$3:$R$394)*
_xlfn.XLOOKUP(
INDEX(FixtureTicker!$B$3:$AM$22, MATCH($B121, FixtureTicker!$A$3:$A$22), PlayerForm!$X$5+3),
 TeamForm!$B$4:$B$23, TeamForm!$AB$4:$AB$23),
INDEX(FixtureTicker!$B$24:$AM$43, MATCH($B121, FixtureTicker!$A$24:$A$43), PlayerForm!$X$5+3)="BLANK",
0
),
_xlfn.IFS(
INDEX(FixtureTicker!$B$24:$AM$43, MATCH($B121, FixtureTicker!$A$24:$A$43), PlayerForm!$X$5+4)="H",
_xlfn.XLOOKUP($E121, PlayerForm!$D$3:$D$394, PlayerForm!$Q$3:$Q$394)*
_xlfn.XLOOKUP(
INDEX(FixtureTicker!$B$3:$AM$22, MATCH($B121, FixtureTicker!$A$3:$A$22), PlayerForm!$X$5+4),
 TeamForm!$B$4:$B$23, TeamForm!$AD$4:$AD$23),
INDEX(FixtureTicker!$B$24:$AM$43, MATCH($B121, FixtureTicker!$A$24:$A$43), PlayerForm!$X$5+4)="A",
_xlfn.XLOOKUP($E121, PlayerForm!$D$3:$D$394, PlayerForm!$R$3:$R$394)*
_xlfn.XLOOKUP(
INDEX(FixtureTicker!$B$3:$AM$22, MATCH($B121, FixtureTicker!$A$3:$A$22), PlayerForm!$X$5+4),
 TeamForm!$B$4:$B$23, TeamForm!$AB$4:$AB$23),
INDEX(FixtureTicker!$B$24:$AM$43, MATCH($B121, FixtureTicker!$A$24:$A$43), PlayerForm!$X$5+4)="BLANK",
0
),
_xlfn.IFS(
INDEX(FixtureTicker!$B$24:$AM$43, MATCH($B121, FixtureTicker!$A$24:$A$43), PlayerForm!$X$5+5)="H",
_xlfn.XLOOKUP($E121, PlayerForm!$D$3:$D$394, PlayerForm!$Q$3:$Q$394)*
_xlfn.XLOOKUP(
INDEX(FixtureTicker!$B$3:$AM$22, MATCH($B121, FixtureTicker!$A$3:$A$22), PlayerForm!$X$5+5),
 TeamForm!$B$4:$B$23, TeamForm!$AD$4:$AD$23),
INDEX(FixtureTicker!$B$24:$AM$43, MATCH($B121, FixtureTicker!$A$24:$A$43), PlayerForm!$X$5+5)="A",
_xlfn.XLOOKUP($E121, PlayerForm!$D$3:$D$394, PlayerForm!$R$3:$R$394)*
_xlfn.XLOOKUP(
INDEX(FixtureTicker!$B$3:$AM$22, MATCH($B121, FixtureTicker!$A$3:$A$22), PlayerForm!$X$5+5),
 TeamForm!$B$4:$B$23, TeamForm!$AB$4:$AB$23),
INDEX(FixtureTicker!$B$24:$AM$43, MATCH($B121, FixtureTicker!$A$24:$A$43), PlayerForm!$X$5+5)="BLANK",
0
),
_xlfn.IFS(
INDEX(FixtureTicker!$B$24:$AM$43, MATCH($B121, FixtureTicker!$A$24:$A$43), PlayerForm!$X$5+6)="H",
_xlfn.XLOOKUP($E121, PlayerForm!$D$3:$D$394, PlayerForm!$Q$3:$Q$394)*
_xlfn.XLOOKUP(
INDEX(FixtureTicker!$B$3:$AM$22, MATCH($B121, FixtureTicker!$A$3:$A$22), PlayerForm!$X$5+6),
 TeamForm!$B$4:$B$23, TeamForm!$AD$4:$AD$23),
INDEX(FixtureTicker!$B$24:$AM$43, MATCH($B121, FixtureTicker!$A$24:$A$43), PlayerForm!$X$5+6)="A",
_xlfn.XLOOKUP($E121, PlayerForm!$D$3:$D$394, PlayerForm!$R$3:$R$394)*
_xlfn.XLOOKUP(
INDEX(FixtureTicker!$B$3:$AM$22, MATCH($B121, FixtureTicker!$A$3:$A$22), PlayerForm!$X$5+6),
 TeamForm!$B$4:$B$23, TeamForm!$AB$4:$AB$23),
INDEX(FixtureTicker!$B$24:$AM$43, MATCH($B121, FixtureTicker!$A$24:$A$43), PlayerForm!$X$5+6)="BLANK",
0
),
_xlfn.IFS(
INDEX(FixtureTicker!$B$24:$AM$43, MATCH($B121, FixtureTicker!$A$24:$A$43), PlayerForm!$X$5+7)="H",
_xlfn.XLOOKUP($E121, PlayerForm!$D$3:$D$394, PlayerForm!$Q$3:$Q$394)*
_xlfn.XLOOKUP(
INDEX(FixtureTicker!$B$3:$AM$22, MATCH($B121, FixtureTicker!$A$3:$A$22), PlayerForm!$X$5+7),
 TeamForm!$B$4:$B$23, TeamForm!$AD$4:$AD$23),
INDEX(FixtureTicker!$B$24:$AM$43, MATCH($B121, FixtureTicker!$A$24:$A$43), PlayerForm!$X$5+7)="A",
_xlfn.XLOOKUP($E121, PlayerForm!$D$3:$D$394, PlayerForm!$R$3:$R$394)*
_xlfn.XLOOKUP(
INDEX(FixtureTicker!$B$3:$AM$22, MATCH($B121, FixtureTicker!$A$3:$A$22), PlayerForm!$X$5+7),
 TeamForm!$B$4:$B$23, TeamForm!$AB$4:$AB$23),
INDEX(FixtureTicker!$B$24:$AM$43, MATCH($B121, FixtureTicker!$A$24:$A$43), PlayerForm!$X$5+7)="BLANK",
0
)
),0)</f>
        <v>40.841044237650038</v>
      </c>
    </row>
    <row r="122" spans="1:10">
      <c r="A122" s="55">
        <v>244</v>
      </c>
      <c r="B122" s="55" t="str">
        <f>_xlfn.XLOOKUP($A122, PlayerData!$B$3:$B$394, PlayerData!C$3:C$394)</f>
        <v>MCI</v>
      </c>
      <c r="C122" s="55" t="str">
        <f>_xlfn.XLOOKUP($A122, PlayerData!$B$3:$B$394, PlayerData!D$3:D$394)</f>
        <v>D</v>
      </c>
      <c r="D122" s="55">
        <f>_xlfn.XLOOKUP($A122, PlayerData!$B:$B, PlayerData!F:F,,,-1)</f>
        <v>5.5</v>
      </c>
      <c r="E122" s="31" t="str">
        <f>_xlfn.XLOOKUP($A122, PlayerData!$B$3:$B$394, PlayerData!E$3:E$394)</f>
        <v>Aké</v>
      </c>
      <c r="F122" s="164" cm="1">
        <f t="array" ref="F122">IFERROR(0.01*_xlfn.IFS(
INDEX(FixtureTicker!$B$24:$AM$43, MATCH($B122, FixtureTicker!$A$24:$A$43, 0), PlayerForm!$X$5)="H",
_xlfn.XLOOKUP($E122, PlayerForm!$D$3:$D$394, PlayerForm!$Q$3:$Q$394)*
_xlfn.XLOOKUP(
INDEX(FixtureTicker!$B$3:$AM$22, MATCH($B122, FixtureTicker!$A$3:$A$22,0), PlayerForm!$X$5),
 TeamForm!$B$4:$B$23, TeamForm!$AD$4:$AD$23),
INDEX(FixtureTicker!$B$24:$AM$43, MATCH($B122, FixtureTicker!$A$24:$A$43,0), PlayerForm!$X$5)="A",
_xlfn.XLOOKUP($E122, PlayerForm!$D$3:$D$394, PlayerForm!$R$3:$R$394)*
_xlfn.XLOOKUP(
INDEX(FixtureTicker!$B$3:$AM$22, MATCH($B122, FixtureTicker!$A$3:$A$22,0), PlayerForm!$X$5),
 TeamForm!$B$4:$B$23, TeamForm!$AB$4:$AB$23),
INDEX(FixtureTicker!$B$24:$AM$43, MATCH($B122, FixtureTicker!$A$24:$A$43,0), PlayerForm!$X$5)="BLANK",
0),0)</f>
        <v>0</v>
      </c>
      <c r="G122" s="163" cm="1">
        <f t="array" ref="G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
),0)</f>
        <v>3.2086253369272248</v>
      </c>
      <c r="H122" s="163" cm="1">
        <f t="array" ref="H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),
_xlfn.IFS(
INDEX(FixtureTicker!$B$24:$AM$43, MATCH($B122, FixtureTicker!$A$24:$A$43), PlayerForm!$X$5+2)="H",
_xlfn.XLOOKUP($E122, PlayerForm!$D$3:$D$394, PlayerForm!$Q$3:$Q$394)*
_xlfn.XLOOKUP(
INDEX(FixtureTicker!$B$3:$AM$22, MATCH($B122, FixtureTicker!$A$3:$A$22), PlayerForm!$X$5+2),
 TeamForm!$B$4:$B$23, TeamForm!$AD$4:$AD$23),
INDEX(FixtureTicker!$B$24:$AM$43, MATCH($B122, FixtureTicker!$A$24:$A$43), PlayerForm!$X$5+2)="A",
_xlfn.XLOOKUP($E122, PlayerForm!$D$3:$D$394, PlayerForm!$R$3:$R$394)*
_xlfn.XLOOKUP(
INDEX(FixtureTicker!$B$3:$AM$22, MATCH($B122, FixtureTicker!$A$3:$A$22), PlayerForm!$X$5+2),
 TeamForm!$B$4:$B$23, TeamForm!$AB$4:$AB$23),
INDEX(FixtureTicker!$B$24:$AM$43, MATCH($B122, FixtureTicker!$A$24:$A$43), PlayerForm!$X$5+2)="BLANK",
0
),
_xlfn.IFS(
INDEX(FixtureTicker!$B$24:$AM$43, MATCH($B122, FixtureTicker!$A$24:$A$43), PlayerForm!$X$5+3)="H",
_xlfn.XLOOKUP($E122, PlayerForm!$D$3:$D$394, PlayerForm!$Q$3:$Q$394)*
_xlfn.XLOOKUP(
INDEX(FixtureTicker!$B$3:$AM$22, MATCH($B122, FixtureTicker!$A$3:$A$22), PlayerForm!$X$5+3),
 TeamForm!$B$4:$B$23, TeamForm!$AD$4:$AD$23),
INDEX(FixtureTicker!$B$24:$AM$43, MATCH($B122, FixtureTicker!$A$24:$A$43), PlayerForm!$X$5+3)="A",
_xlfn.XLOOKUP($E122, PlayerForm!$D$3:$D$394, PlayerForm!$R$3:$R$394)*
_xlfn.XLOOKUP(
INDEX(FixtureTicker!$B$3:$AM$22, MATCH($B122, FixtureTicker!$A$3:$A$22), PlayerForm!$X$5+3),
 TeamForm!$B$4:$B$23, TeamForm!$AB$4:$AB$23),
INDEX(FixtureTicker!$B$24:$AM$43, MATCH($B122, FixtureTicker!$A$24:$A$43), PlayerForm!$X$5+3)="BLANK",
0
)
),0)</f>
        <v>15.705553186431974</v>
      </c>
      <c r="I122" s="163" cm="1">
        <f t="array" ref="I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),
_xlfn.IFS(
INDEX(FixtureTicker!$B$24:$AM$43, MATCH($B122, FixtureTicker!$A$24:$A$43), PlayerForm!$X$5+2)="H",
_xlfn.XLOOKUP($E122, PlayerForm!$D$3:$D$394, PlayerForm!$Q$3:$Q$394)*
_xlfn.XLOOKUP(
INDEX(FixtureTicker!$B$3:$AM$22, MATCH($B122, FixtureTicker!$A$3:$A$22), PlayerForm!$X$5+2),
 TeamForm!$B$4:$B$23, TeamForm!$AD$4:$AD$23),
INDEX(FixtureTicker!$B$24:$AM$43, MATCH($B122, FixtureTicker!$A$24:$A$43), PlayerForm!$X$5+2)="A",
_xlfn.XLOOKUP($E122, PlayerForm!$D$3:$D$394, PlayerForm!$R$3:$R$394)*
_xlfn.XLOOKUP(
INDEX(FixtureTicker!$B$3:$AM$22, MATCH($B122, FixtureTicker!$A$3:$A$22), PlayerForm!$X$5+2),
 TeamForm!$B$4:$B$23, TeamForm!$AB$4:$AB$23),
INDEX(FixtureTicker!$B$24:$AM$43, MATCH($B122, FixtureTicker!$A$24:$A$43), PlayerForm!$X$5+2)="BLANK",
0
),
_xlfn.IFS(
INDEX(FixtureTicker!$B$24:$AM$43, MATCH($B122, FixtureTicker!$A$24:$A$43), PlayerForm!$X$5+3)="H",
_xlfn.XLOOKUP($E122, PlayerForm!$D$3:$D$394, PlayerForm!$Q$3:$Q$394)*
_xlfn.XLOOKUP(
INDEX(FixtureTicker!$B$3:$AM$22, MATCH($B122, FixtureTicker!$A$3:$A$22), PlayerForm!$X$5+3),
 TeamForm!$B$4:$B$23, TeamForm!$AD$4:$AD$23),
INDEX(FixtureTicker!$B$24:$AM$43, MATCH($B122, FixtureTicker!$A$24:$A$43), PlayerForm!$X$5+3)="A",
_xlfn.XLOOKUP($E122, PlayerForm!$D$3:$D$394, PlayerForm!$R$3:$R$394)*
_xlfn.XLOOKUP(
INDEX(FixtureTicker!$B$3:$AM$22, MATCH($B122, FixtureTicker!$A$3:$A$22), PlayerForm!$X$5+3),
 TeamForm!$B$4:$B$23, TeamForm!$AB$4:$AB$23),
INDEX(FixtureTicker!$B$24:$AM$43, MATCH($B122, FixtureTicker!$A$24:$A$43), PlayerForm!$X$5+3)="BLANK",
0
),
_xlfn.IFS(
INDEX(FixtureTicker!$B$24:$AM$43, MATCH($B122, FixtureTicker!$A$24:$A$43), PlayerForm!$X$5+4)="H",
_xlfn.XLOOKUP($E122, PlayerForm!$D$3:$D$394, PlayerForm!$Q$3:$Q$394)*
_xlfn.XLOOKUP(
INDEX(FixtureTicker!$B$3:$AM$22, MATCH($B122, FixtureTicker!$A$3:$A$22), PlayerForm!$X$5+4),
 TeamForm!$B$4:$B$23, TeamForm!$AD$4:$AD$23),
INDEX(FixtureTicker!$B$24:$AM$43, MATCH($B122, FixtureTicker!$A$24:$A$43), PlayerForm!$X$5+4)="A",
_xlfn.XLOOKUP($E122, PlayerForm!$D$3:$D$394, PlayerForm!$R$3:$R$394)*
_xlfn.XLOOKUP(
INDEX(FixtureTicker!$B$3:$AM$22, MATCH($B122, FixtureTicker!$A$3:$A$22), PlayerForm!$X$5+4),
 TeamForm!$B$4:$B$23, TeamForm!$AB$4:$AB$23),
INDEX(FixtureTicker!$B$24:$AM$43, MATCH($B122, FixtureTicker!$A$24:$A$43), PlayerForm!$X$5+4)="BLANK",
0
),
_xlfn.IFS(
INDEX(FixtureTicker!$B$24:$AM$43, MATCH($B122, FixtureTicker!$A$24:$A$43), PlayerForm!$X$5+5)="H",
_xlfn.XLOOKUP($E122, PlayerForm!$D$3:$D$394, PlayerForm!$Q$3:$Q$394)*
_xlfn.XLOOKUP(
INDEX(FixtureTicker!$B$3:$AM$22, MATCH($B122, FixtureTicker!$A$3:$A$22), PlayerForm!$X$5+5),
 TeamForm!$B$4:$B$23, TeamForm!$AD$4:$AD$23),
INDEX(FixtureTicker!$B$24:$AM$43, MATCH($B122, FixtureTicker!$A$24:$A$43), PlayerForm!$X$5+5)="A",
_xlfn.XLOOKUP($E122, PlayerForm!$D$3:$D$394, PlayerForm!$R$3:$R$394)*
_xlfn.XLOOKUP(
INDEX(FixtureTicker!$B$3:$AM$22, MATCH($B122, FixtureTicker!$A$3:$A$22), PlayerForm!$X$5+5),
 TeamForm!$B$4:$B$23, TeamForm!$AB$4:$AB$23),
INDEX(FixtureTicker!$B$24:$AM$43, MATCH($B122, FixtureTicker!$A$24:$A$43), PlayerForm!$X$5+5)="BLANK",
0
)
),0)</f>
        <v>27.871172512769647</v>
      </c>
      <c r="J122" s="163" cm="1">
        <f t="array" ref="J122">IFERROR(0.01*SUM(
_xlfn.IFS(
INDEX(FixtureTicker!$B$24:$AM$43, MATCH($B122, FixtureTicker!$A$24:$A$43), PlayerForm!$X$5)="H",
_xlfn.XLOOKUP($E122, PlayerForm!$D$3:$D$394, PlayerForm!$Q$3:$Q$394)*
_xlfn.XLOOKUP(
INDEX(FixtureTicker!$B$3:$AM$22, MATCH($B122, FixtureTicker!$A$3:$A$22), PlayerForm!$X$5),
 TeamForm!$B$4:$B$23, TeamForm!$AD$4:$AD$23),
INDEX(FixtureTicker!$B$24:$AM$43, MATCH($B122, FixtureTicker!$A$24:$A$43), PlayerForm!$X$5)="A",
_xlfn.XLOOKUP($E122, PlayerForm!$D$3:$D$394, PlayerForm!$R$3:$R$394)*
_xlfn.XLOOKUP(
INDEX(FixtureTicker!$B$3:$AM$22, MATCH($B122, FixtureTicker!$A$3:$A$22), PlayerForm!$X$5),
 TeamForm!$B$4:$B$23, TeamForm!$AB$4:$AB$23),
INDEX(FixtureTicker!$B$24:$AM$43, MATCH($B122, FixtureTicker!$A$24:$A$43), PlayerForm!$X$5)="BLANK",
0
),
_xlfn.IFS(
INDEX(FixtureTicker!$B$24:$AM$43, MATCH($B122, FixtureTicker!$A$24:$A$43), PlayerForm!$X$5+1)="H",
_xlfn.XLOOKUP($E122, PlayerForm!$D$3:$D$394, PlayerForm!$Q$3:$Q$394)*
_xlfn.XLOOKUP(
INDEX(FixtureTicker!$B$3:$AM$22, MATCH($B122, FixtureTicker!$A$3:$A$22), PlayerForm!$X$5+1),
 TeamForm!$B$4:$B$23, TeamForm!$AD$4:$AD$23),
INDEX(FixtureTicker!$B$24:$AM$43, MATCH($B122, FixtureTicker!$A$24:$A$43), PlayerForm!$X$5+1)="A",
_xlfn.XLOOKUP($E122, PlayerForm!$D$3:$D$394, PlayerForm!$R$3:$R$394)*
_xlfn.XLOOKUP(
INDEX(FixtureTicker!$B$3:$AM$22, MATCH($B122, FixtureTicker!$A$3:$A$22), PlayerForm!$X$5+1),
 TeamForm!$B$4:$B$23, TeamForm!$AB$4:$AB$23),
INDEX(FixtureTicker!$B$24:$AM$43, MATCH($B122, FixtureTicker!$A$24:$A$43), PlayerForm!$X$5+1)="BLANK",
0
),
_xlfn.IFS(
INDEX(FixtureTicker!$B$24:$AM$43, MATCH($B122, FixtureTicker!$A$24:$A$43), PlayerForm!$X$5+2)="H",
_xlfn.XLOOKUP($E122, PlayerForm!$D$3:$D$394, PlayerForm!$Q$3:$Q$394)*
_xlfn.XLOOKUP(
INDEX(FixtureTicker!$B$3:$AM$22, MATCH($B122, FixtureTicker!$A$3:$A$22), PlayerForm!$X$5+2),
 TeamForm!$B$4:$B$23, TeamForm!$AD$4:$AD$23),
INDEX(FixtureTicker!$B$24:$AM$43, MATCH($B122, FixtureTicker!$A$24:$A$43), PlayerForm!$X$5+2)="A",
_xlfn.XLOOKUP($E122, PlayerForm!$D$3:$D$394, PlayerForm!$R$3:$R$394)*
_xlfn.XLOOKUP(
INDEX(FixtureTicker!$B$3:$AM$22, MATCH($B122, FixtureTicker!$A$3:$A$22), PlayerForm!$X$5+2),
 TeamForm!$B$4:$B$23, TeamForm!$AB$4:$AB$23),
INDEX(FixtureTicker!$B$24:$AM$43, MATCH($B122, FixtureTicker!$A$24:$A$43), PlayerForm!$X$5+2)="BLANK",
0
),
_xlfn.IFS(
INDEX(FixtureTicker!$B$24:$AM$43, MATCH($B122, FixtureTicker!$A$24:$A$43), PlayerForm!$X$5+3)="H",
_xlfn.XLOOKUP($E122, PlayerForm!$D$3:$D$394, PlayerForm!$Q$3:$Q$394)*
_xlfn.XLOOKUP(
INDEX(FixtureTicker!$B$3:$AM$22, MATCH($B122, FixtureTicker!$A$3:$A$22), PlayerForm!$X$5+3),
 TeamForm!$B$4:$B$23, TeamForm!$AD$4:$AD$23),
INDEX(FixtureTicker!$B$24:$AM$43, MATCH($B122, FixtureTicker!$A$24:$A$43), PlayerForm!$X$5+3)="A",
_xlfn.XLOOKUP($E122, PlayerForm!$D$3:$D$394, PlayerForm!$R$3:$R$394)*
_xlfn.XLOOKUP(
INDEX(FixtureTicker!$B$3:$AM$22, MATCH($B122, FixtureTicker!$A$3:$A$22), PlayerForm!$X$5+3),
 TeamForm!$B$4:$B$23, TeamForm!$AB$4:$AB$23),
INDEX(FixtureTicker!$B$24:$AM$43, MATCH($B122, FixtureTicker!$A$24:$A$43), PlayerForm!$X$5+3)="BLANK",
0
),
_xlfn.IFS(
INDEX(FixtureTicker!$B$24:$AM$43, MATCH($B122, FixtureTicker!$A$24:$A$43), PlayerForm!$X$5+4)="H",
_xlfn.XLOOKUP($E122, PlayerForm!$D$3:$D$394, PlayerForm!$Q$3:$Q$394)*
_xlfn.XLOOKUP(
INDEX(FixtureTicker!$B$3:$AM$22, MATCH($B122, FixtureTicker!$A$3:$A$22), PlayerForm!$X$5+4),
 TeamForm!$B$4:$B$23, TeamForm!$AD$4:$AD$23),
INDEX(FixtureTicker!$B$24:$AM$43, MATCH($B122, FixtureTicker!$A$24:$A$43), PlayerForm!$X$5+4)="A",
_xlfn.XLOOKUP($E122, PlayerForm!$D$3:$D$394, PlayerForm!$R$3:$R$394)*
_xlfn.XLOOKUP(
INDEX(FixtureTicker!$B$3:$AM$22, MATCH($B122, FixtureTicker!$A$3:$A$22), PlayerForm!$X$5+4),
 TeamForm!$B$4:$B$23, TeamForm!$AB$4:$AB$23),
INDEX(FixtureTicker!$B$24:$AM$43, MATCH($B122, FixtureTicker!$A$24:$A$43), PlayerForm!$X$5+4)="BLANK",
0
),
_xlfn.IFS(
INDEX(FixtureTicker!$B$24:$AM$43, MATCH($B122, FixtureTicker!$A$24:$A$43), PlayerForm!$X$5+5)="H",
_xlfn.XLOOKUP($E122, PlayerForm!$D$3:$D$394, PlayerForm!$Q$3:$Q$394)*
_xlfn.XLOOKUP(
INDEX(FixtureTicker!$B$3:$AM$22, MATCH($B122, FixtureTicker!$A$3:$A$22), PlayerForm!$X$5+5),
 TeamForm!$B$4:$B$23, TeamForm!$AD$4:$AD$23),
INDEX(FixtureTicker!$B$24:$AM$43, MATCH($B122, FixtureTicker!$A$24:$A$43), PlayerForm!$X$5+5)="A",
_xlfn.XLOOKUP($E122, PlayerForm!$D$3:$D$394, PlayerForm!$R$3:$R$394)*
_xlfn.XLOOKUP(
INDEX(FixtureTicker!$B$3:$AM$22, MATCH($B122, FixtureTicker!$A$3:$A$22), PlayerForm!$X$5+5),
 TeamForm!$B$4:$B$23, TeamForm!$AB$4:$AB$23),
INDEX(FixtureTicker!$B$24:$AM$43, MATCH($B122, FixtureTicker!$A$24:$A$43), PlayerForm!$X$5+5)="BLANK",
0
),
_xlfn.IFS(
INDEX(FixtureTicker!$B$24:$AM$43, MATCH($B122, FixtureTicker!$A$24:$A$43), PlayerForm!$X$5+6)="H",
_xlfn.XLOOKUP($E122, PlayerForm!$D$3:$D$394, PlayerForm!$Q$3:$Q$394)*
_xlfn.XLOOKUP(
INDEX(FixtureTicker!$B$3:$AM$22, MATCH($B122, FixtureTicker!$A$3:$A$22), PlayerForm!$X$5+6),
 TeamForm!$B$4:$B$23, TeamForm!$AD$4:$AD$23),
INDEX(FixtureTicker!$B$24:$AM$43, MATCH($B122, FixtureTicker!$A$24:$A$43), PlayerForm!$X$5+6)="A",
_xlfn.XLOOKUP($E122, PlayerForm!$D$3:$D$394, PlayerForm!$R$3:$R$394)*
_xlfn.XLOOKUP(
INDEX(FixtureTicker!$B$3:$AM$22, MATCH($B122, FixtureTicker!$A$3:$A$22), PlayerForm!$X$5+6),
 TeamForm!$B$4:$B$23, TeamForm!$AB$4:$AB$23),
INDEX(FixtureTicker!$B$24:$AM$43, MATCH($B122, FixtureTicker!$A$24:$A$43), PlayerForm!$X$5+6)="BLANK",
0
),
_xlfn.IFS(
INDEX(FixtureTicker!$B$24:$AM$43, MATCH($B122, FixtureTicker!$A$24:$A$43), PlayerForm!$X$5+7)="H",
_xlfn.XLOOKUP($E122, PlayerForm!$D$3:$D$394, PlayerForm!$Q$3:$Q$394)*
_xlfn.XLOOKUP(
INDEX(FixtureTicker!$B$3:$AM$22, MATCH($B122, FixtureTicker!$A$3:$A$22), PlayerForm!$X$5+7),
 TeamForm!$B$4:$B$23, TeamForm!$AD$4:$AD$23),
INDEX(FixtureTicker!$B$24:$AM$43, MATCH($B122, FixtureTicker!$A$24:$A$43), PlayerForm!$X$5+7)="A",
_xlfn.XLOOKUP($E122, PlayerForm!$D$3:$D$394, PlayerForm!$R$3:$R$394)*
_xlfn.XLOOKUP(
INDEX(FixtureTicker!$B$3:$AM$22, MATCH($B122, FixtureTicker!$A$3:$A$22), PlayerForm!$X$5+7),
 TeamForm!$B$4:$B$23, TeamForm!$AB$4:$AB$23),
INDEX(FixtureTicker!$B$24:$AM$43, MATCH($B122, FixtureTicker!$A$24:$A$43), PlayerForm!$X$5+7)="BLANK",
0
)
),0)</f>
        <v>36.314905123852547</v>
      </c>
    </row>
    <row r="123" spans="1:10">
      <c r="A123" s="55">
        <v>287</v>
      </c>
      <c r="B123" s="55" t="str">
        <f>_xlfn.XLOOKUP($A123, PlayerData!$B$3:$B$394, PlayerData!C$3:C$394)</f>
        <v>SHU</v>
      </c>
      <c r="C123" s="55" t="str">
        <f>_xlfn.XLOOKUP($A123, PlayerData!$B$3:$B$394, PlayerData!D$3:D$394)</f>
        <v>D</v>
      </c>
      <c r="D123" s="55">
        <f>_xlfn.XLOOKUP($A123, PlayerData!$B:$B, PlayerData!F:F,,,-1)</f>
        <v>5</v>
      </c>
      <c r="E123" s="31" t="str">
        <f>_xlfn.XLOOKUP($A123, PlayerData!$B$3:$B$394, PlayerData!E$3:E$394)</f>
        <v>O'Connell</v>
      </c>
      <c r="F123" s="164" cm="1">
        <f t="array" ref="F123">IFERROR(0.01*_xlfn.IFS(
INDEX(FixtureTicker!$B$24:$AM$43, MATCH($B123, FixtureTicker!$A$24:$A$43, 0), PlayerForm!$X$5)="H",
_xlfn.XLOOKUP($E123, PlayerForm!$D$3:$D$394, PlayerForm!$Q$3:$Q$394)*
_xlfn.XLOOKUP(
INDEX(FixtureTicker!$B$3:$AM$22, MATCH($B123, FixtureTicker!$A$3:$A$22,0), PlayerForm!$X$5),
 TeamForm!$B$4:$B$23, TeamForm!$AD$4:$AD$23),
INDEX(FixtureTicker!$B$24:$AM$43, MATCH($B123, FixtureTicker!$A$24:$A$43,0), PlayerForm!$X$5)="A",
_xlfn.XLOOKUP($E123, PlayerForm!$D$3:$D$394, PlayerForm!$R$3:$R$394)*
_xlfn.XLOOKUP(
INDEX(FixtureTicker!$B$3:$AM$22, MATCH($B123, FixtureTicker!$A$3:$A$22,0), PlayerForm!$X$5),
 TeamForm!$B$4:$B$23, TeamForm!$AB$4:$AB$23),
INDEX(FixtureTicker!$B$24:$AM$43, MATCH($B123, FixtureTicker!$A$24:$A$43,0), PlayerForm!$X$5)="BLANK",
0),0)</f>
        <v>3.0947389437955484</v>
      </c>
      <c r="G123" s="163" cm="1">
        <f t="array" ref="G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
),0)</f>
        <v>6.3477584289913267</v>
      </c>
      <c r="H123" s="163" cm="1">
        <f t="array" ref="H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),
_xlfn.IFS(
INDEX(FixtureTicker!$B$24:$AM$43, MATCH($B123, FixtureTicker!$A$24:$A$43), PlayerForm!$X$5+2)="H",
_xlfn.XLOOKUP($E123, PlayerForm!$D$3:$D$394, PlayerForm!$Q$3:$Q$394)*
_xlfn.XLOOKUP(
INDEX(FixtureTicker!$B$3:$AM$22, MATCH($B123, FixtureTicker!$A$3:$A$22), PlayerForm!$X$5+2),
 TeamForm!$B$4:$B$23, TeamForm!$AD$4:$AD$23),
INDEX(FixtureTicker!$B$24:$AM$43, MATCH($B123, FixtureTicker!$A$24:$A$43), PlayerForm!$X$5+2)="A",
_xlfn.XLOOKUP($E123, PlayerForm!$D$3:$D$394, PlayerForm!$R$3:$R$394)*
_xlfn.XLOOKUP(
INDEX(FixtureTicker!$B$3:$AM$22, MATCH($B123, FixtureTicker!$A$3:$A$22), PlayerForm!$X$5+2),
 TeamForm!$B$4:$B$23, TeamForm!$AB$4:$AB$23),
INDEX(FixtureTicker!$B$24:$AM$43, MATCH($B123, FixtureTicker!$A$24:$A$43), PlayerForm!$X$5+2)="BLANK",
0
),
_xlfn.IFS(
INDEX(FixtureTicker!$B$24:$AM$43, MATCH($B123, FixtureTicker!$A$24:$A$43), PlayerForm!$X$5+3)="H",
_xlfn.XLOOKUP($E123, PlayerForm!$D$3:$D$394, PlayerForm!$Q$3:$Q$394)*
_xlfn.XLOOKUP(
INDEX(FixtureTicker!$B$3:$AM$22, MATCH($B123, FixtureTicker!$A$3:$A$22), PlayerForm!$X$5+3),
 TeamForm!$B$4:$B$23, TeamForm!$AD$4:$AD$23),
INDEX(FixtureTicker!$B$24:$AM$43, MATCH($B123, FixtureTicker!$A$24:$A$43), PlayerForm!$X$5+3)="A",
_xlfn.XLOOKUP($E123, PlayerForm!$D$3:$D$394, PlayerForm!$R$3:$R$394)*
_xlfn.XLOOKUP(
INDEX(FixtureTicker!$B$3:$AM$22, MATCH($B123, FixtureTicker!$A$3:$A$22), PlayerForm!$X$5+3),
 TeamForm!$B$4:$B$23, TeamForm!$AB$4:$AB$23),
INDEX(FixtureTicker!$B$24:$AM$43, MATCH($B123, FixtureTicker!$A$24:$A$43), PlayerForm!$X$5+3)="BLANK",
0
)
),0)</f>
        <v>17.926777799764718</v>
      </c>
      <c r="I123" s="163" cm="1">
        <f t="array" ref="I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),
_xlfn.IFS(
INDEX(FixtureTicker!$B$24:$AM$43, MATCH($B123, FixtureTicker!$A$24:$A$43), PlayerForm!$X$5+2)="H",
_xlfn.XLOOKUP($E123, PlayerForm!$D$3:$D$394, PlayerForm!$Q$3:$Q$394)*
_xlfn.XLOOKUP(
INDEX(FixtureTicker!$B$3:$AM$22, MATCH($B123, FixtureTicker!$A$3:$A$22), PlayerForm!$X$5+2),
 TeamForm!$B$4:$B$23, TeamForm!$AD$4:$AD$23),
INDEX(FixtureTicker!$B$24:$AM$43, MATCH($B123, FixtureTicker!$A$24:$A$43), PlayerForm!$X$5+2)="A",
_xlfn.XLOOKUP($E123, PlayerForm!$D$3:$D$394, PlayerForm!$R$3:$R$394)*
_xlfn.XLOOKUP(
INDEX(FixtureTicker!$B$3:$AM$22, MATCH($B123, FixtureTicker!$A$3:$A$22), PlayerForm!$X$5+2),
 TeamForm!$B$4:$B$23, TeamForm!$AB$4:$AB$23),
INDEX(FixtureTicker!$B$24:$AM$43, MATCH($B123, FixtureTicker!$A$24:$A$43), PlayerForm!$X$5+2)="BLANK",
0
),
_xlfn.IFS(
INDEX(FixtureTicker!$B$24:$AM$43, MATCH($B123, FixtureTicker!$A$24:$A$43), PlayerForm!$X$5+3)="H",
_xlfn.XLOOKUP($E123, PlayerForm!$D$3:$D$394, PlayerForm!$Q$3:$Q$394)*
_xlfn.XLOOKUP(
INDEX(FixtureTicker!$B$3:$AM$22, MATCH($B123, FixtureTicker!$A$3:$A$22), PlayerForm!$X$5+3),
 TeamForm!$B$4:$B$23, TeamForm!$AD$4:$AD$23),
INDEX(FixtureTicker!$B$24:$AM$43, MATCH($B123, FixtureTicker!$A$24:$A$43), PlayerForm!$X$5+3)="A",
_xlfn.XLOOKUP($E123, PlayerForm!$D$3:$D$394, PlayerForm!$R$3:$R$394)*
_xlfn.XLOOKUP(
INDEX(FixtureTicker!$B$3:$AM$22, MATCH($B123, FixtureTicker!$A$3:$A$22), PlayerForm!$X$5+3),
 TeamForm!$B$4:$B$23, TeamForm!$AB$4:$AB$23),
INDEX(FixtureTicker!$B$24:$AM$43, MATCH($B123, FixtureTicker!$A$24:$A$43), PlayerForm!$X$5+3)="BLANK",
0
),
_xlfn.IFS(
INDEX(FixtureTicker!$B$24:$AM$43, MATCH($B123, FixtureTicker!$A$24:$A$43), PlayerForm!$X$5+4)="H",
_xlfn.XLOOKUP($E123, PlayerForm!$D$3:$D$394, PlayerForm!$Q$3:$Q$394)*
_xlfn.XLOOKUP(
INDEX(FixtureTicker!$B$3:$AM$22, MATCH($B123, FixtureTicker!$A$3:$A$22), PlayerForm!$X$5+4),
 TeamForm!$B$4:$B$23, TeamForm!$AD$4:$AD$23),
INDEX(FixtureTicker!$B$24:$AM$43, MATCH($B123, FixtureTicker!$A$24:$A$43), PlayerForm!$X$5+4)="A",
_xlfn.XLOOKUP($E123, PlayerForm!$D$3:$D$394, PlayerForm!$R$3:$R$394)*
_xlfn.XLOOKUP(
INDEX(FixtureTicker!$B$3:$AM$22, MATCH($B123, FixtureTicker!$A$3:$A$22), PlayerForm!$X$5+4),
 TeamForm!$B$4:$B$23, TeamForm!$AB$4:$AB$23),
INDEX(FixtureTicker!$B$24:$AM$43, MATCH($B123, FixtureTicker!$A$24:$A$43), PlayerForm!$X$5+4)="BLANK",
0
),
_xlfn.IFS(
INDEX(FixtureTicker!$B$24:$AM$43, MATCH($B123, FixtureTicker!$A$24:$A$43), PlayerForm!$X$5+5)="H",
_xlfn.XLOOKUP($E123, PlayerForm!$D$3:$D$394, PlayerForm!$Q$3:$Q$394)*
_xlfn.XLOOKUP(
INDEX(FixtureTicker!$B$3:$AM$22, MATCH($B123, FixtureTicker!$A$3:$A$22), PlayerForm!$X$5+5),
 TeamForm!$B$4:$B$23, TeamForm!$AD$4:$AD$23),
INDEX(FixtureTicker!$B$24:$AM$43, MATCH($B123, FixtureTicker!$A$24:$A$43), PlayerForm!$X$5+5)="A",
_xlfn.XLOOKUP($E123, PlayerForm!$D$3:$D$394, PlayerForm!$R$3:$R$394)*
_xlfn.XLOOKUP(
INDEX(FixtureTicker!$B$3:$AM$22, MATCH($B123, FixtureTicker!$A$3:$A$22), PlayerForm!$X$5+5),
 TeamForm!$B$4:$B$23, TeamForm!$AB$4:$AB$23),
INDEX(FixtureTicker!$B$24:$AM$43, MATCH($B123, FixtureTicker!$A$24:$A$43), PlayerForm!$X$5+5)="BLANK",
0
)
),0)</f>
        <v>27.858101200814289</v>
      </c>
      <c r="J123" s="163" cm="1">
        <f t="array" ref="J123">IFERROR(0.01*SUM(
_xlfn.IFS(
INDEX(FixtureTicker!$B$24:$AM$43, MATCH($B123, FixtureTicker!$A$24:$A$43), PlayerForm!$X$5)="H",
_xlfn.XLOOKUP($E123, PlayerForm!$D$3:$D$394, PlayerForm!$Q$3:$Q$394)*
_xlfn.XLOOKUP(
INDEX(FixtureTicker!$B$3:$AM$22, MATCH($B123, FixtureTicker!$A$3:$A$22), PlayerForm!$X$5),
 TeamForm!$B$4:$B$23, TeamForm!$AD$4:$AD$23),
INDEX(FixtureTicker!$B$24:$AM$43, MATCH($B123, FixtureTicker!$A$24:$A$43), PlayerForm!$X$5)="A",
_xlfn.XLOOKUP($E123, PlayerForm!$D$3:$D$394, PlayerForm!$R$3:$R$394)*
_xlfn.XLOOKUP(
INDEX(FixtureTicker!$B$3:$AM$22, MATCH($B123, FixtureTicker!$A$3:$A$22), PlayerForm!$X$5),
 TeamForm!$B$4:$B$23, TeamForm!$AB$4:$AB$23),
INDEX(FixtureTicker!$B$24:$AM$43, MATCH($B123, FixtureTicker!$A$24:$A$43), PlayerForm!$X$5)="BLANK",
0
),
_xlfn.IFS(
INDEX(FixtureTicker!$B$24:$AM$43, MATCH($B123, FixtureTicker!$A$24:$A$43), PlayerForm!$X$5+1)="H",
_xlfn.XLOOKUP($E123, PlayerForm!$D$3:$D$394, PlayerForm!$Q$3:$Q$394)*
_xlfn.XLOOKUP(
INDEX(FixtureTicker!$B$3:$AM$22, MATCH($B123, FixtureTicker!$A$3:$A$22), PlayerForm!$X$5+1),
 TeamForm!$B$4:$B$23, TeamForm!$AD$4:$AD$23),
INDEX(FixtureTicker!$B$24:$AM$43, MATCH($B123, FixtureTicker!$A$24:$A$43), PlayerForm!$X$5+1)="A",
_xlfn.XLOOKUP($E123, PlayerForm!$D$3:$D$394, PlayerForm!$R$3:$R$394)*
_xlfn.XLOOKUP(
INDEX(FixtureTicker!$B$3:$AM$22, MATCH($B123, FixtureTicker!$A$3:$A$22), PlayerForm!$X$5+1),
 TeamForm!$B$4:$B$23, TeamForm!$AB$4:$AB$23),
INDEX(FixtureTicker!$B$24:$AM$43, MATCH($B123, FixtureTicker!$A$24:$A$43), PlayerForm!$X$5+1)="BLANK",
0
),
_xlfn.IFS(
INDEX(FixtureTicker!$B$24:$AM$43, MATCH($B123, FixtureTicker!$A$24:$A$43), PlayerForm!$X$5+2)="H",
_xlfn.XLOOKUP($E123, PlayerForm!$D$3:$D$394, PlayerForm!$Q$3:$Q$394)*
_xlfn.XLOOKUP(
INDEX(FixtureTicker!$B$3:$AM$22, MATCH($B123, FixtureTicker!$A$3:$A$22), PlayerForm!$X$5+2),
 TeamForm!$B$4:$B$23, TeamForm!$AD$4:$AD$23),
INDEX(FixtureTicker!$B$24:$AM$43, MATCH($B123, FixtureTicker!$A$24:$A$43), PlayerForm!$X$5+2)="A",
_xlfn.XLOOKUP($E123, PlayerForm!$D$3:$D$394, PlayerForm!$R$3:$R$394)*
_xlfn.XLOOKUP(
INDEX(FixtureTicker!$B$3:$AM$22, MATCH($B123, FixtureTicker!$A$3:$A$22), PlayerForm!$X$5+2),
 TeamForm!$B$4:$B$23, TeamForm!$AB$4:$AB$23),
INDEX(FixtureTicker!$B$24:$AM$43, MATCH($B123, FixtureTicker!$A$24:$A$43), PlayerForm!$X$5+2)="BLANK",
0
),
_xlfn.IFS(
INDEX(FixtureTicker!$B$24:$AM$43, MATCH($B123, FixtureTicker!$A$24:$A$43), PlayerForm!$X$5+3)="H",
_xlfn.XLOOKUP($E123, PlayerForm!$D$3:$D$394, PlayerForm!$Q$3:$Q$394)*
_xlfn.XLOOKUP(
INDEX(FixtureTicker!$B$3:$AM$22, MATCH($B123, FixtureTicker!$A$3:$A$22), PlayerForm!$X$5+3),
 TeamForm!$B$4:$B$23, TeamForm!$AD$4:$AD$23),
INDEX(FixtureTicker!$B$24:$AM$43, MATCH($B123, FixtureTicker!$A$24:$A$43), PlayerForm!$X$5+3)="A",
_xlfn.XLOOKUP($E123, PlayerForm!$D$3:$D$394, PlayerForm!$R$3:$R$394)*
_xlfn.XLOOKUP(
INDEX(FixtureTicker!$B$3:$AM$22, MATCH($B123, FixtureTicker!$A$3:$A$22), PlayerForm!$X$5+3),
 TeamForm!$B$4:$B$23, TeamForm!$AB$4:$AB$23),
INDEX(FixtureTicker!$B$24:$AM$43, MATCH($B123, FixtureTicker!$A$24:$A$43), PlayerForm!$X$5+3)="BLANK",
0
),
_xlfn.IFS(
INDEX(FixtureTicker!$B$24:$AM$43, MATCH($B123, FixtureTicker!$A$24:$A$43), PlayerForm!$X$5+4)="H",
_xlfn.XLOOKUP($E123, PlayerForm!$D$3:$D$394, PlayerForm!$Q$3:$Q$394)*
_xlfn.XLOOKUP(
INDEX(FixtureTicker!$B$3:$AM$22, MATCH($B123, FixtureTicker!$A$3:$A$22), PlayerForm!$X$5+4),
 TeamForm!$B$4:$B$23, TeamForm!$AD$4:$AD$23),
INDEX(FixtureTicker!$B$24:$AM$43, MATCH($B123, FixtureTicker!$A$24:$A$43), PlayerForm!$X$5+4)="A",
_xlfn.XLOOKUP($E123, PlayerForm!$D$3:$D$394, PlayerForm!$R$3:$R$394)*
_xlfn.XLOOKUP(
INDEX(FixtureTicker!$B$3:$AM$22, MATCH($B123, FixtureTicker!$A$3:$A$22), PlayerForm!$X$5+4),
 TeamForm!$B$4:$B$23, TeamForm!$AB$4:$AB$23),
INDEX(FixtureTicker!$B$24:$AM$43, MATCH($B123, FixtureTicker!$A$24:$A$43), PlayerForm!$X$5+4)="BLANK",
0
),
_xlfn.IFS(
INDEX(FixtureTicker!$B$24:$AM$43, MATCH($B123, FixtureTicker!$A$24:$A$43), PlayerForm!$X$5+5)="H",
_xlfn.XLOOKUP($E123, PlayerForm!$D$3:$D$394, PlayerForm!$Q$3:$Q$394)*
_xlfn.XLOOKUP(
INDEX(FixtureTicker!$B$3:$AM$22, MATCH($B123, FixtureTicker!$A$3:$A$22), PlayerForm!$X$5+5),
 TeamForm!$B$4:$B$23, TeamForm!$AD$4:$AD$23),
INDEX(FixtureTicker!$B$24:$AM$43, MATCH($B123, FixtureTicker!$A$24:$A$43), PlayerForm!$X$5+5)="A",
_xlfn.XLOOKUP($E123, PlayerForm!$D$3:$D$394, PlayerForm!$R$3:$R$394)*
_xlfn.XLOOKUP(
INDEX(FixtureTicker!$B$3:$AM$22, MATCH($B123, FixtureTicker!$A$3:$A$22), PlayerForm!$X$5+5),
 TeamForm!$B$4:$B$23, TeamForm!$AB$4:$AB$23),
INDEX(FixtureTicker!$B$24:$AM$43, MATCH($B123, FixtureTicker!$A$24:$A$43), PlayerForm!$X$5+5)="BLANK",
0
),
_xlfn.IFS(
INDEX(FixtureTicker!$B$24:$AM$43, MATCH($B123, FixtureTicker!$A$24:$A$43), PlayerForm!$X$5+6)="H",
_xlfn.XLOOKUP($E123, PlayerForm!$D$3:$D$394, PlayerForm!$Q$3:$Q$394)*
_xlfn.XLOOKUP(
INDEX(FixtureTicker!$B$3:$AM$22, MATCH($B123, FixtureTicker!$A$3:$A$22), PlayerForm!$X$5+6),
 TeamForm!$B$4:$B$23, TeamForm!$AD$4:$AD$23),
INDEX(FixtureTicker!$B$24:$AM$43, MATCH($B123, FixtureTicker!$A$24:$A$43), PlayerForm!$X$5+6)="A",
_xlfn.XLOOKUP($E123, PlayerForm!$D$3:$D$394, PlayerForm!$R$3:$R$394)*
_xlfn.XLOOKUP(
INDEX(FixtureTicker!$B$3:$AM$22, MATCH($B123, FixtureTicker!$A$3:$A$22), PlayerForm!$X$5+6),
 TeamForm!$B$4:$B$23, TeamForm!$AB$4:$AB$23),
INDEX(FixtureTicker!$B$24:$AM$43, MATCH($B123, FixtureTicker!$A$24:$A$43), PlayerForm!$X$5+6)="BLANK",
0
),
_xlfn.IFS(
INDEX(FixtureTicker!$B$24:$AM$43, MATCH($B123, FixtureTicker!$A$24:$A$43), PlayerForm!$X$5+7)="H",
_xlfn.XLOOKUP($E123, PlayerForm!$D$3:$D$394, PlayerForm!$Q$3:$Q$394)*
_xlfn.XLOOKUP(
INDEX(FixtureTicker!$B$3:$AM$22, MATCH($B123, FixtureTicker!$A$3:$A$22), PlayerForm!$X$5+7),
 TeamForm!$B$4:$B$23, TeamForm!$AD$4:$AD$23),
INDEX(FixtureTicker!$B$24:$AM$43, MATCH($B123, FixtureTicker!$A$24:$A$43), PlayerForm!$X$5+7)="A",
_xlfn.XLOOKUP($E123, PlayerForm!$D$3:$D$394, PlayerForm!$R$3:$R$394)*
_xlfn.XLOOKUP(
INDEX(FixtureTicker!$B$3:$AM$22, MATCH($B123, FixtureTicker!$A$3:$A$22), PlayerForm!$X$5+7),
 TeamForm!$B$4:$B$23, TeamForm!$AB$4:$AB$23),
INDEX(FixtureTicker!$B$24:$AM$43, MATCH($B123, FixtureTicker!$A$24:$A$43), PlayerForm!$X$5+7)="BLANK",
0
)
),0)</f>
        <v>32.006431692040437</v>
      </c>
    </row>
    <row r="124" spans="1:10">
      <c r="A124" s="55">
        <v>272</v>
      </c>
      <c r="B124" s="55" t="str">
        <f>_xlfn.XLOOKUP($A124, PlayerData!$B$3:$B$394, PlayerData!C$3:C$394)</f>
        <v>MUN</v>
      </c>
      <c r="C124" s="55" t="str">
        <f>_xlfn.XLOOKUP($A124, PlayerData!$B$3:$B$394, PlayerData!D$3:D$394)</f>
        <v>D</v>
      </c>
      <c r="D124" s="55">
        <f>_xlfn.XLOOKUP($A124, PlayerData!$B:$B, PlayerData!F:F,,,-1)</f>
        <v>5</v>
      </c>
      <c r="E124" s="31" t="str">
        <f>_xlfn.XLOOKUP($A124, PlayerData!$B$3:$B$394, PlayerData!E$3:E$394)</f>
        <v>Shaw</v>
      </c>
      <c r="F124" s="164" cm="1">
        <f t="array" ref="F124">IFERROR(0.01*_xlfn.IFS(
INDEX(FixtureTicker!$B$24:$AM$43, MATCH($B124, FixtureTicker!$A$24:$A$43, 0), PlayerForm!$X$5)="H",
_xlfn.XLOOKUP($E124, PlayerForm!$D$3:$D$394, PlayerForm!$Q$3:$Q$394)*
_xlfn.XLOOKUP(
INDEX(FixtureTicker!$B$3:$AM$22, MATCH($B124, FixtureTicker!$A$3:$A$22,0), PlayerForm!$X$5),
 TeamForm!$B$4:$B$23, TeamForm!$AD$4:$AD$23),
INDEX(FixtureTicker!$B$24:$AM$43, MATCH($B124, FixtureTicker!$A$24:$A$43,0), PlayerForm!$X$5)="A",
_xlfn.XLOOKUP($E124, PlayerForm!$D$3:$D$394, PlayerForm!$R$3:$R$394)*
_xlfn.XLOOKUP(
INDEX(FixtureTicker!$B$3:$AM$22, MATCH($B124, FixtureTicker!$A$3:$A$22,0), PlayerForm!$X$5),
 TeamForm!$B$4:$B$23, TeamForm!$AB$4:$AB$23),
INDEX(FixtureTicker!$B$24:$AM$43, MATCH($B124, FixtureTicker!$A$24:$A$43,0), PlayerForm!$X$5)="BLANK",
0),0)</f>
        <v>0</v>
      </c>
      <c r="G124" s="163" cm="1">
        <f t="array" ref="G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
),0)</f>
        <v>8.9403569487426946</v>
      </c>
      <c r="H124" s="163" cm="1">
        <f t="array" ref="H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),
_xlfn.IFS(
INDEX(FixtureTicker!$B$24:$AM$43, MATCH($B124, FixtureTicker!$A$24:$A$43), PlayerForm!$X$5+2)="H",
_xlfn.XLOOKUP($E124, PlayerForm!$D$3:$D$394, PlayerForm!$Q$3:$Q$394)*
_xlfn.XLOOKUP(
INDEX(FixtureTicker!$B$3:$AM$22, MATCH($B124, FixtureTicker!$A$3:$A$22), PlayerForm!$X$5+2),
 TeamForm!$B$4:$B$23, TeamForm!$AD$4:$AD$23),
INDEX(FixtureTicker!$B$24:$AM$43, MATCH($B124, FixtureTicker!$A$24:$A$43), PlayerForm!$X$5+2)="A",
_xlfn.XLOOKUP($E124, PlayerForm!$D$3:$D$394, PlayerForm!$R$3:$R$394)*
_xlfn.XLOOKUP(
INDEX(FixtureTicker!$B$3:$AM$22, MATCH($B124, FixtureTicker!$A$3:$A$22), PlayerForm!$X$5+2),
 TeamForm!$B$4:$B$23, TeamForm!$AB$4:$AB$23),
INDEX(FixtureTicker!$B$24:$AM$43, MATCH($B124, FixtureTicker!$A$24:$A$43), PlayerForm!$X$5+2)="BLANK",
0
),
_xlfn.IFS(
INDEX(FixtureTicker!$B$24:$AM$43, MATCH($B124, FixtureTicker!$A$24:$A$43), PlayerForm!$X$5+3)="H",
_xlfn.XLOOKUP($E124, PlayerForm!$D$3:$D$394, PlayerForm!$Q$3:$Q$394)*
_xlfn.XLOOKUP(
INDEX(FixtureTicker!$B$3:$AM$22, MATCH($B124, FixtureTicker!$A$3:$A$22), PlayerForm!$X$5+3),
 TeamForm!$B$4:$B$23, TeamForm!$AD$4:$AD$23),
INDEX(FixtureTicker!$B$24:$AM$43, MATCH($B124, FixtureTicker!$A$24:$A$43), PlayerForm!$X$5+3)="A",
_xlfn.XLOOKUP($E124, PlayerForm!$D$3:$D$394, PlayerForm!$R$3:$R$394)*
_xlfn.XLOOKUP(
INDEX(FixtureTicker!$B$3:$AM$22, MATCH($B124, FixtureTicker!$A$3:$A$22), PlayerForm!$X$5+3),
 TeamForm!$B$4:$B$23, TeamForm!$AB$4:$AB$23),
INDEX(FixtureTicker!$B$24:$AM$43, MATCH($B124, FixtureTicker!$A$24:$A$43), PlayerForm!$X$5+3)="BLANK",
0
)
),0)</f>
        <v>17.000141205374621</v>
      </c>
      <c r="I124" s="163" cm="1">
        <f t="array" ref="I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),
_xlfn.IFS(
INDEX(FixtureTicker!$B$24:$AM$43, MATCH($B124, FixtureTicker!$A$24:$A$43), PlayerForm!$X$5+2)="H",
_xlfn.XLOOKUP($E124, PlayerForm!$D$3:$D$394, PlayerForm!$Q$3:$Q$394)*
_xlfn.XLOOKUP(
INDEX(FixtureTicker!$B$3:$AM$22, MATCH($B124, FixtureTicker!$A$3:$A$22), PlayerForm!$X$5+2),
 TeamForm!$B$4:$B$23, TeamForm!$AD$4:$AD$23),
INDEX(FixtureTicker!$B$24:$AM$43, MATCH($B124, FixtureTicker!$A$24:$A$43), PlayerForm!$X$5+2)="A",
_xlfn.XLOOKUP($E124, PlayerForm!$D$3:$D$394, PlayerForm!$R$3:$R$394)*
_xlfn.XLOOKUP(
INDEX(FixtureTicker!$B$3:$AM$22, MATCH($B124, FixtureTicker!$A$3:$A$22), PlayerForm!$X$5+2),
 TeamForm!$B$4:$B$23, TeamForm!$AB$4:$AB$23),
INDEX(FixtureTicker!$B$24:$AM$43, MATCH($B124, FixtureTicker!$A$24:$A$43), PlayerForm!$X$5+2)="BLANK",
0
),
_xlfn.IFS(
INDEX(FixtureTicker!$B$24:$AM$43, MATCH($B124, FixtureTicker!$A$24:$A$43), PlayerForm!$X$5+3)="H",
_xlfn.XLOOKUP($E124, PlayerForm!$D$3:$D$394, PlayerForm!$Q$3:$Q$394)*
_xlfn.XLOOKUP(
INDEX(FixtureTicker!$B$3:$AM$22, MATCH($B124, FixtureTicker!$A$3:$A$22), PlayerForm!$X$5+3),
 TeamForm!$B$4:$B$23, TeamForm!$AD$4:$AD$23),
INDEX(FixtureTicker!$B$24:$AM$43, MATCH($B124, FixtureTicker!$A$24:$A$43), PlayerForm!$X$5+3)="A",
_xlfn.XLOOKUP($E124, PlayerForm!$D$3:$D$394, PlayerForm!$R$3:$R$394)*
_xlfn.XLOOKUP(
INDEX(FixtureTicker!$B$3:$AM$22, MATCH($B124, FixtureTicker!$A$3:$A$22), PlayerForm!$X$5+3),
 TeamForm!$B$4:$B$23, TeamForm!$AB$4:$AB$23),
INDEX(FixtureTicker!$B$24:$AM$43, MATCH($B124, FixtureTicker!$A$24:$A$43), PlayerForm!$X$5+3)="BLANK",
0
),
_xlfn.IFS(
INDEX(FixtureTicker!$B$24:$AM$43, MATCH($B124, FixtureTicker!$A$24:$A$43), PlayerForm!$X$5+4)="H",
_xlfn.XLOOKUP($E124, PlayerForm!$D$3:$D$394, PlayerForm!$Q$3:$Q$394)*
_xlfn.XLOOKUP(
INDEX(FixtureTicker!$B$3:$AM$22, MATCH($B124, FixtureTicker!$A$3:$A$22), PlayerForm!$X$5+4),
 TeamForm!$B$4:$B$23, TeamForm!$AD$4:$AD$23),
INDEX(FixtureTicker!$B$24:$AM$43, MATCH($B124, FixtureTicker!$A$24:$A$43), PlayerForm!$X$5+4)="A",
_xlfn.XLOOKUP($E124, PlayerForm!$D$3:$D$394, PlayerForm!$R$3:$R$394)*
_xlfn.XLOOKUP(
INDEX(FixtureTicker!$B$3:$AM$22, MATCH($B124, FixtureTicker!$A$3:$A$22), PlayerForm!$X$5+4),
 TeamForm!$B$4:$B$23, TeamForm!$AB$4:$AB$23),
INDEX(FixtureTicker!$B$24:$AM$43, MATCH($B124, FixtureTicker!$A$24:$A$43), PlayerForm!$X$5+4)="BLANK",
0
),
_xlfn.IFS(
INDEX(FixtureTicker!$B$24:$AM$43, MATCH($B124, FixtureTicker!$A$24:$A$43), PlayerForm!$X$5+5)="H",
_xlfn.XLOOKUP($E124, PlayerForm!$D$3:$D$394, PlayerForm!$Q$3:$Q$394)*
_xlfn.XLOOKUP(
INDEX(FixtureTicker!$B$3:$AM$22, MATCH($B124, FixtureTicker!$A$3:$A$22), PlayerForm!$X$5+5),
 TeamForm!$B$4:$B$23, TeamForm!$AD$4:$AD$23),
INDEX(FixtureTicker!$B$24:$AM$43, MATCH($B124, FixtureTicker!$A$24:$A$43), PlayerForm!$X$5+5)="A",
_xlfn.XLOOKUP($E124, PlayerForm!$D$3:$D$394, PlayerForm!$R$3:$R$394)*
_xlfn.XLOOKUP(
INDEX(FixtureTicker!$B$3:$AM$22, MATCH($B124, FixtureTicker!$A$3:$A$22), PlayerForm!$X$5+5),
 TeamForm!$B$4:$B$23, TeamForm!$AB$4:$AB$23),
INDEX(FixtureTicker!$B$24:$AM$43, MATCH($B124, FixtureTicker!$A$24:$A$43), PlayerForm!$X$5+5)="BLANK",
0
)
),0)</f>
        <v>27.233418535541205</v>
      </c>
      <c r="J124" s="163" cm="1">
        <f t="array" ref="J124">IFERROR(0.01*SUM(
_xlfn.IFS(
INDEX(FixtureTicker!$B$24:$AM$43, MATCH($B124, FixtureTicker!$A$24:$A$43), PlayerForm!$X$5)="H",
_xlfn.XLOOKUP($E124, PlayerForm!$D$3:$D$394, PlayerForm!$Q$3:$Q$394)*
_xlfn.XLOOKUP(
INDEX(FixtureTicker!$B$3:$AM$22, MATCH($B124, FixtureTicker!$A$3:$A$22), PlayerForm!$X$5),
 TeamForm!$B$4:$B$23, TeamForm!$AD$4:$AD$23),
INDEX(FixtureTicker!$B$24:$AM$43, MATCH($B124, FixtureTicker!$A$24:$A$43), PlayerForm!$X$5)="A",
_xlfn.XLOOKUP($E124, PlayerForm!$D$3:$D$394, PlayerForm!$R$3:$R$394)*
_xlfn.XLOOKUP(
INDEX(FixtureTicker!$B$3:$AM$22, MATCH($B124, FixtureTicker!$A$3:$A$22), PlayerForm!$X$5),
 TeamForm!$B$4:$B$23, TeamForm!$AB$4:$AB$23),
INDEX(FixtureTicker!$B$24:$AM$43, MATCH($B124, FixtureTicker!$A$24:$A$43), PlayerForm!$X$5)="BLANK",
0
),
_xlfn.IFS(
INDEX(FixtureTicker!$B$24:$AM$43, MATCH($B124, FixtureTicker!$A$24:$A$43), PlayerForm!$X$5+1)="H",
_xlfn.XLOOKUP($E124, PlayerForm!$D$3:$D$394, PlayerForm!$Q$3:$Q$394)*
_xlfn.XLOOKUP(
INDEX(FixtureTicker!$B$3:$AM$22, MATCH($B124, FixtureTicker!$A$3:$A$22), PlayerForm!$X$5+1),
 TeamForm!$B$4:$B$23, TeamForm!$AD$4:$AD$23),
INDEX(FixtureTicker!$B$24:$AM$43, MATCH($B124, FixtureTicker!$A$24:$A$43), PlayerForm!$X$5+1)="A",
_xlfn.XLOOKUP($E124, PlayerForm!$D$3:$D$394, PlayerForm!$R$3:$R$394)*
_xlfn.XLOOKUP(
INDEX(FixtureTicker!$B$3:$AM$22, MATCH($B124, FixtureTicker!$A$3:$A$22), PlayerForm!$X$5+1),
 TeamForm!$B$4:$B$23, TeamForm!$AB$4:$AB$23),
INDEX(FixtureTicker!$B$24:$AM$43, MATCH($B124, FixtureTicker!$A$24:$A$43), PlayerForm!$X$5+1)="BLANK",
0
),
_xlfn.IFS(
INDEX(FixtureTicker!$B$24:$AM$43, MATCH($B124, FixtureTicker!$A$24:$A$43), PlayerForm!$X$5+2)="H",
_xlfn.XLOOKUP($E124, PlayerForm!$D$3:$D$394, PlayerForm!$Q$3:$Q$394)*
_xlfn.XLOOKUP(
INDEX(FixtureTicker!$B$3:$AM$22, MATCH($B124, FixtureTicker!$A$3:$A$22), PlayerForm!$X$5+2),
 TeamForm!$B$4:$B$23, TeamForm!$AD$4:$AD$23),
INDEX(FixtureTicker!$B$24:$AM$43, MATCH($B124, FixtureTicker!$A$24:$A$43), PlayerForm!$X$5+2)="A",
_xlfn.XLOOKUP($E124, PlayerForm!$D$3:$D$394, PlayerForm!$R$3:$R$394)*
_xlfn.XLOOKUP(
INDEX(FixtureTicker!$B$3:$AM$22, MATCH($B124, FixtureTicker!$A$3:$A$22), PlayerForm!$X$5+2),
 TeamForm!$B$4:$B$23, TeamForm!$AB$4:$AB$23),
INDEX(FixtureTicker!$B$24:$AM$43, MATCH($B124, FixtureTicker!$A$24:$A$43), PlayerForm!$X$5+2)="BLANK",
0
),
_xlfn.IFS(
INDEX(FixtureTicker!$B$24:$AM$43, MATCH($B124, FixtureTicker!$A$24:$A$43), PlayerForm!$X$5+3)="H",
_xlfn.XLOOKUP($E124, PlayerForm!$D$3:$D$394, PlayerForm!$Q$3:$Q$394)*
_xlfn.XLOOKUP(
INDEX(FixtureTicker!$B$3:$AM$22, MATCH($B124, FixtureTicker!$A$3:$A$22), PlayerForm!$X$5+3),
 TeamForm!$B$4:$B$23, TeamForm!$AD$4:$AD$23),
INDEX(FixtureTicker!$B$24:$AM$43, MATCH($B124, FixtureTicker!$A$24:$A$43), PlayerForm!$X$5+3)="A",
_xlfn.XLOOKUP($E124, PlayerForm!$D$3:$D$394, PlayerForm!$R$3:$R$394)*
_xlfn.XLOOKUP(
INDEX(FixtureTicker!$B$3:$AM$22, MATCH($B124, FixtureTicker!$A$3:$A$22), PlayerForm!$X$5+3),
 TeamForm!$B$4:$B$23, TeamForm!$AB$4:$AB$23),
INDEX(FixtureTicker!$B$24:$AM$43, MATCH($B124, FixtureTicker!$A$24:$A$43), PlayerForm!$X$5+3)="BLANK",
0
),
_xlfn.IFS(
INDEX(FixtureTicker!$B$24:$AM$43, MATCH($B124, FixtureTicker!$A$24:$A$43), PlayerForm!$X$5+4)="H",
_xlfn.XLOOKUP($E124, PlayerForm!$D$3:$D$394, PlayerForm!$Q$3:$Q$394)*
_xlfn.XLOOKUP(
INDEX(FixtureTicker!$B$3:$AM$22, MATCH($B124, FixtureTicker!$A$3:$A$22), PlayerForm!$X$5+4),
 TeamForm!$B$4:$B$23, TeamForm!$AD$4:$AD$23),
INDEX(FixtureTicker!$B$24:$AM$43, MATCH($B124, FixtureTicker!$A$24:$A$43), PlayerForm!$X$5+4)="A",
_xlfn.XLOOKUP($E124, PlayerForm!$D$3:$D$394, PlayerForm!$R$3:$R$394)*
_xlfn.XLOOKUP(
INDEX(FixtureTicker!$B$3:$AM$22, MATCH($B124, FixtureTicker!$A$3:$A$22), PlayerForm!$X$5+4),
 TeamForm!$B$4:$B$23, TeamForm!$AB$4:$AB$23),
INDEX(FixtureTicker!$B$24:$AM$43, MATCH($B124, FixtureTicker!$A$24:$A$43), PlayerForm!$X$5+4)="BLANK",
0
),
_xlfn.IFS(
INDEX(FixtureTicker!$B$24:$AM$43, MATCH($B124, FixtureTicker!$A$24:$A$43), PlayerForm!$X$5+5)="H",
_xlfn.XLOOKUP($E124, PlayerForm!$D$3:$D$394, PlayerForm!$Q$3:$Q$394)*
_xlfn.XLOOKUP(
INDEX(FixtureTicker!$B$3:$AM$22, MATCH($B124, FixtureTicker!$A$3:$A$22), PlayerForm!$X$5+5),
 TeamForm!$B$4:$B$23, TeamForm!$AD$4:$AD$23),
INDEX(FixtureTicker!$B$24:$AM$43, MATCH($B124, FixtureTicker!$A$24:$A$43), PlayerForm!$X$5+5)="A",
_xlfn.XLOOKUP($E124, PlayerForm!$D$3:$D$394, PlayerForm!$R$3:$R$394)*
_xlfn.XLOOKUP(
INDEX(FixtureTicker!$B$3:$AM$22, MATCH($B124, FixtureTicker!$A$3:$A$22), PlayerForm!$X$5+5),
 TeamForm!$B$4:$B$23, TeamForm!$AB$4:$AB$23),
INDEX(FixtureTicker!$B$24:$AM$43, MATCH($B124, FixtureTicker!$A$24:$A$43), PlayerForm!$X$5+5)="BLANK",
0
),
_xlfn.IFS(
INDEX(FixtureTicker!$B$24:$AM$43, MATCH($B124, FixtureTicker!$A$24:$A$43), PlayerForm!$X$5+6)="H",
_xlfn.XLOOKUP($E124, PlayerForm!$D$3:$D$394, PlayerForm!$Q$3:$Q$394)*
_xlfn.XLOOKUP(
INDEX(FixtureTicker!$B$3:$AM$22, MATCH($B124, FixtureTicker!$A$3:$A$22), PlayerForm!$X$5+6),
 TeamForm!$B$4:$B$23, TeamForm!$AD$4:$AD$23),
INDEX(FixtureTicker!$B$24:$AM$43, MATCH($B124, FixtureTicker!$A$24:$A$43), PlayerForm!$X$5+6)="A",
_xlfn.XLOOKUP($E124, PlayerForm!$D$3:$D$394, PlayerForm!$R$3:$R$394)*
_xlfn.XLOOKUP(
INDEX(FixtureTicker!$B$3:$AM$22, MATCH($B124, FixtureTicker!$A$3:$A$22), PlayerForm!$X$5+6),
 TeamForm!$B$4:$B$23, TeamForm!$AB$4:$AB$23),
INDEX(FixtureTicker!$B$24:$AM$43, MATCH($B124, FixtureTicker!$A$24:$A$43), PlayerForm!$X$5+6)="BLANK",
0
),
_xlfn.IFS(
INDEX(FixtureTicker!$B$24:$AM$43, MATCH($B124, FixtureTicker!$A$24:$A$43), PlayerForm!$X$5+7)="H",
_xlfn.XLOOKUP($E124, PlayerForm!$D$3:$D$394, PlayerForm!$Q$3:$Q$394)*
_xlfn.XLOOKUP(
INDEX(FixtureTicker!$B$3:$AM$22, MATCH($B124, FixtureTicker!$A$3:$A$22), PlayerForm!$X$5+7),
 TeamForm!$B$4:$B$23, TeamForm!$AD$4:$AD$23),
INDEX(FixtureTicker!$B$24:$AM$43, MATCH($B124, FixtureTicker!$A$24:$A$43), PlayerForm!$X$5+7)="A",
_xlfn.XLOOKUP($E124, PlayerForm!$D$3:$D$394, PlayerForm!$R$3:$R$394)*
_xlfn.XLOOKUP(
INDEX(FixtureTicker!$B$3:$AM$22, MATCH($B124, FixtureTicker!$A$3:$A$22), PlayerForm!$X$5+7),
 TeamForm!$B$4:$B$23, TeamForm!$AB$4:$AB$23),
INDEX(FixtureTicker!$B$24:$AM$43, MATCH($B124, FixtureTicker!$A$24:$A$43), PlayerForm!$X$5+7)="BLANK",
0
)
),0)</f>
        <v>35.276961801480766</v>
      </c>
    </row>
    <row r="125" spans="1:10">
      <c r="A125" s="55">
        <v>150</v>
      </c>
      <c r="B125" s="55" t="str">
        <f>_xlfn.XLOOKUP($A125, PlayerData!$B$3:$B$394, PlayerData!C$3:C$394)</f>
        <v>WOL</v>
      </c>
      <c r="C125" s="55" t="str">
        <f>_xlfn.XLOOKUP($A125, PlayerData!$B$3:$B$394, PlayerData!D$3:D$394)</f>
        <v>M</v>
      </c>
      <c r="D125" s="55">
        <f>_xlfn.XLOOKUP($A125, PlayerData!$B:$B, PlayerData!F:F,,,-1)</f>
        <v>5.5</v>
      </c>
      <c r="E125" s="31" t="str">
        <f>_xlfn.XLOOKUP($A125, PlayerData!$B$3:$B$394, PlayerData!E$3:E$394)</f>
        <v>Neves</v>
      </c>
      <c r="F125" s="164" cm="1">
        <f t="array" ref="F125">IFERROR(0.01*_xlfn.IFS(
INDEX(FixtureTicker!$B$24:$AM$43, MATCH($B125, FixtureTicker!$A$24:$A$43, 0), PlayerForm!$X$5)="H",
_xlfn.XLOOKUP($E125, PlayerForm!$D$3:$D$394, PlayerForm!$Q$3:$Q$394)*
_xlfn.XLOOKUP(
INDEX(FixtureTicker!$B$3:$AM$22, MATCH($B125, FixtureTicker!$A$3:$A$22,0), PlayerForm!$X$5),
 TeamForm!$B$4:$B$23, TeamForm!$AD$4:$AD$23),
INDEX(FixtureTicker!$B$24:$AM$43, MATCH($B125, FixtureTicker!$A$24:$A$43,0), PlayerForm!$X$5)="A",
_xlfn.XLOOKUP($E125, PlayerForm!$D$3:$D$394, PlayerForm!$R$3:$R$394)*
_xlfn.XLOOKUP(
INDEX(FixtureTicker!$B$3:$AM$22, MATCH($B125, FixtureTicker!$A$3:$A$22,0), PlayerForm!$X$5),
 TeamForm!$B$4:$B$23, TeamForm!$AB$4:$AB$23),
INDEX(FixtureTicker!$B$24:$AM$43, MATCH($B125, FixtureTicker!$A$24:$A$43,0), PlayerForm!$X$5)="BLANK",
0),0)</f>
        <v>1.4047423727489357</v>
      </c>
      <c r="G125" s="163" cm="1">
        <f t="array" ref="G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
),0)</f>
        <v>4.644744573089989</v>
      </c>
      <c r="H125" s="163" cm="1">
        <f t="array" ref="H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),
_xlfn.IFS(
INDEX(FixtureTicker!$B$24:$AM$43, MATCH($B125, FixtureTicker!$A$24:$A$43), PlayerForm!$X$5+2)="H",
_xlfn.XLOOKUP($E125, PlayerForm!$D$3:$D$394, PlayerForm!$Q$3:$Q$394)*
_xlfn.XLOOKUP(
INDEX(FixtureTicker!$B$3:$AM$22, MATCH($B125, FixtureTicker!$A$3:$A$22), PlayerForm!$X$5+2),
 TeamForm!$B$4:$B$23, TeamForm!$AD$4:$AD$23),
INDEX(FixtureTicker!$B$24:$AM$43, MATCH($B125, FixtureTicker!$A$24:$A$43), PlayerForm!$X$5+2)="A",
_xlfn.XLOOKUP($E125, PlayerForm!$D$3:$D$394, PlayerForm!$R$3:$R$394)*
_xlfn.XLOOKUP(
INDEX(FixtureTicker!$B$3:$AM$22, MATCH($B125, FixtureTicker!$A$3:$A$22), PlayerForm!$X$5+2),
 TeamForm!$B$4:$B$23, TeamForm!$AB$4:$AB$23),
INDEX(FixtureTicker!$B$24:$AM$43, MATCH($B125, FixtureTicker!$A$24:$A$43), PlayerForm!$X$5+2)="BLANK",
0
),
_xlfn.IFS(
INDEX(FixtureTicker!$B$24:$AM$43, MATCH($B125, FixtureTicker!$A$24:$A$43), PlayerForm!$X$5+3)="H",
_xlfn.XLOOKUP($E125, PlayerForm!$D$3:$D$394, PlayerForm!$Q$3:$Q$394)*
_xlfn.XLOOKUP(
INDEX(FixtureTicker!$B$3:$AM$22, MATCH($B125, FixtureTicker!$A$3:$A$22), PlayerForm!$X$5+3),
 TeamForm!$B$4:$B$23, TeamForm!$AD$4:$AD$23),
INDEX(FixtureTicker!$B$24:$AM$43, MATCH($B125, FixtureTicker!$A$24:$A$43), PlayerForm!$X$5+3)="A",
_xlfn.XLOOKUP($E125, PlayerForm!$D$3:$D$394, PlayerForm!$R$3:$R$394)*
_xlfn.XLOOKUP(
INDEX(FixtureTicker!$B$3:$AM$22, MATCH($B125, FixtureTicker!$A$3:$A$22), PlayerForm!$X$5+3),
 TeamForm!$B$4:$B$23, TeamForm!$AB$4:$AB$23),
INDEX(FixtureTicker!$B$24:$AM$43, MATCH($B125, FixtureTicker!$A$24:$A$43), PlayerForm!$X$5+3)="BLANK",
0
)
),0)</f>
        <v>17.266179699639917</v>
      </c>
      <c r="I125" s="163" cm="1">
        <f t="array" ref="I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),
_xlfn.IFS(
INDEX(FixtureTicker!$B$24:$AM$43, MATCH($B125, FixtureTicker!$A$24:$A$43), PlayerForm!$X$5+2)="H",
_xlfn.XLOOKUP($E125, PlayerForm!$D$3:$D$394, PlayerForm!$Q$3:$Q$394)*
_xlfn.XLOOKUP(
INDEX(FixtureTicker!$B$3:$AM$22, MATCH($B125, FixtureTicker!$A$3:$A$22), PlayerForm!$X$5+2),
 TeamForm!$B$4:$B$23, TeamForm!$AD$4:$AD$23),
INDEX(FixtureTicker!$B$24:$AM$43, MATCH($B125, FixtureTicker!$A$24:$A$43), PlayerForm!$X$5+2)="A",
_xlfn.XLOOKUP($E125, PlayerForm!$D$3:$D$394, PlayerForm!$R$3:$R$394)*
_xlfn.XLOOKUP(
INDEX(FixtureTicker!$B$3:$AM$22, MATCH($B125, FixtureTicker!$A$3:$A$22), PlayerForm!$X$5+2),
 TeamForm!$B$4:$B$23, TeamForm!$AB$4:$AB$23),
INDEX(FixtureTicker!$B$24:$AM$43, MATCH($B125, FixtureTicker!$A$24:$A$43), PlayerForm!$X$5+2)="BLANK",
0
),
_xlfn.IFS(
INDEX(FixtureTicker!$B$24:$AM$43, MATCH($B125, FixtureTicker!$A$24:$A$43), PlayerForm!$X$5+3)="H",
_xlfn.XLOOKUP($E125, PlayerForm!$D$3:$D$394, PlayerForm!$Q$3:$Q$394)*
_xlfn.XLOOKUP(
INDEX(FixtureTicker!$B$3:$AM$22, MATCH($B125, FixtureTicker!$A$3:$A$22), PlayerForm!$X$5+3),
 TeamForm!$B$4:$B$23, TeamForm!$AD$4:$AD$23),
INDEX(FixtureTicker!$B$24:$AM$43, MATCH($B125, FixtureTicker!$A$24:$A$43), PlayerForm!$X$5+3)="A",
_xlfn.XLOOKUP($E125, PlayerForm!$D$3:$D$394, PlayerForm!$R$3:$R$394)*
_xlfn.XLOOKUP(
INDEX(FixtureTicker!$B$3:$AM$22, MATCH($B125, FixtureTicker!$A$3:$A$22), PlayerForm!$X$5+3),
 TeamForm!$B$4:$B$23, TeamForm!$AB$4:$AB$23),
INDEX(FixtureTicker!$B$24:$AM$43, MATCH($B125, FixtureTicker!$A$24:$A$43), PlayerForm!$X$5+3)="BLANK",
0
),
_xlfn.IFS(
INDEX(FixtureTicker!$B$24:$AM$43, MATCH($B125, FixtureTicker!$A$24:$A$43), PlayerForm!$X$5+4)="H",
_xlfn.XLOOKUP($E125, PlayerForm!$D$3:$D$394, PlayerForm!$Q$3:$Q$394)*
_xlfn.XLOOKUP(
INDEX(FixtureTicker!$B$3:$AM$22, MATCH($B125, FixtureTicker!$A$3:$A$22), PlayerForm!$X$5+4),
 TeamForm!$B$4:$B$23, TeamForm!$AD$4:$AD$23),
INDEX(FixtureTicker!$B$24:$AM$43, MATCH($B125, FixtureTicker!$A$24:$A$43), PlayerForm!$X$5+4)="A",
_xlfn.XLOOKUP($E125, PlayerForm!$D$3:$D$394, PlayerForm!$R$3:$R$394)*
_xlfn.XLOOKUP(
INDEX(FixtureTicker!$B$3:$AM$22, MATCH($B125, FixtureTicker!$A$3:$A$22), PlayerForm!$X$5+4),
 TeamForm!$B$4:$B$23, TeamForm!$AB$4:$AB$23),
INDEX(FixtureTicker!$B$24:$AM$43, MATCH($B125, FixtureTicker!$A$24:$A$43), PlayerForm!$X$5+4)="BLANK",
0
),
_xlfn.IFS(
INDEX(FixtureTicker!$B$24:$AM$43, MATCH($B125, FixtureTicker!$A$24:$A$43), PlayerForm!$X$5+5)="H",
_xlfn.XLOOKUP($E125, PlayerForm!$D$3:$D$394, PlayerForm!$Q$3:$Q$394)*
_xlfn.XLOOKUP(
INDEX(FixtureTicker!$B$3:$AM$22, MATCH($B125, FixtureTicker!$A$3:$A$22), PlayerForm!$X$5+5),
 TeamForm!$B$4:$B$23, TeamForm!$AD$4:$AD$23),
INDEX(FixtureTicker!$B$24:$AM$43, MATCH($B125, FixtureTicker!$A$24:$A$43), PlayerForm!$X$5+5)="A",
_xlfn.XLOOKUP($E125, PlayerForm!$D$3:$D$394, PlayerForm!$R$3:$R$394)*
_xlfn.XLOOKUP(
INDEX(FixtureTicker!$B$3:$AM$22, MATCH($B125, FixtureTicker!$A$3:$A$22), PlayerForm!$X$5+5),
 TeamForm!$B$4:$B$23, TeamForm!$AB$4:$AB$23),
INDEX(FixtureTicker!$B$24:$AM$43, MATCH($B125, FixtureTicker!$A$24:$A$43), PlayerForm!$X$5+5)="BLANK",
0
)
),0)</f>
        <v>27.207356331853017</v>
      </c>
      <c r="J125" s="163" cm="1">
        <f t="array" ref="J125">IFERROR(0.01*SUM(
_xlfn.IFS(
INDEX(FixtureTicker!$B$24:$AM$43, MATCH($B125, FixtureTicker!$A$24:$A$43), PlayerForm!$X$5)="H",
_xlfn.XLOOKUP($E125, PlayerForm!$D$3:$D$394, PlayerForm!$Q$3:$Q$394)*
_xlfn.XLOOKUP(
INDEX(FixtureTicker!$B$3:$AM$22, MATCH($B125, FixtureTicker!$A$3:$A$22), PlayerForm!$X$5),
 TeamForm!$B$4:$B$23, TeamForm!$AD$4:$AD$23),
INDEX(FixtureTicker!$B$24:$AM$43, MATCH($B125, FixtureTicker!$A$24:$A$43), PlayerForm!$X$5)="A",
_xlfn.XLOOKUP($E125, PlayerForm!$D$3:$D$394, PlayerForm!$R$3:$R$394)*
_xlfn.XLOOKUP(
INDEX(FixtureTicker!$B$3:$AM$22, MATCH($B125, FixtureTicker!$A$3:$A$22), PlayerForm!$X$5),
 TeamForm!$B$4:$B$23, TeamForm!$AB$4:$AB$23),
INDEX(FixtureTicker!$B$24:$AM$43, MATCH($B125, FixtureTicker!$A$24:$A$43), PlayerForm!$X$5)="BLANK",
0
),
_xlfn.IFS(
INDEX(FixtureTicker!$B$24:$AM$43, MATCH($B125, FixtureTicker!$A$24:$A$43), PlayerForm!$X$5+1)="H",
_xlfn.XLOOKUP($E125, PlayerForm!$D$3:$D$394, PlayerForm!$Q$3:$Q$394)*
_xlfn.XLOOKUP(
INDEX(FixtureTicker!$B$3:$AM$22, MATCH($B125, FixtureTicker!$A$3:$A$22), PlayerForm!$X$5+1),
 TeamForm!$B$4:$B$23, TeamForm!$AD$4:$AD$23),
INDEX(FixtureTicker!$B$24:$AM$43, MATCH($B125, FixtureTicker!$A$24:$A$43), PlayerForm!$X$5+1)="A",
_xlfn.XLOOKUP($E125, PlayerForm!$D$3:$D$394, PlayerForm!$R$3:$R$394)*
_xlfn.XLOOKUP(
INDEX(FixtureTicker!$B$3:$AM$22, MATCH($B125, FixtureTicker!$A$3:$A$22), PlayerForm!$X$5+1),
 TeamForm!$B$4:$B$23, TeamForm!$AB$4:$AB$23),
INDEX(FixtureTicker!$B$24:$AM$43, MATCH($B125, FixtureTicker!$A$24:$A$43), PlayerForm!$X$5+1)="BLANK",
0
),
_xlfn.IFS(
INDEX(FixtureTicker!$B$24:$AM$43, MATCH($B125, FixtureTicker!$A$24:$A$43), PlayerForm!$X$5+2)="H",
_xlfn.XLOOKUP($E125, PlayerForm!$D$3:$D$394, PlayerForm!$Q$3:$Q$394)*
_xlfn.XLOOKUP(
INDEX(FixtureTicker!$B$3:$AM$22, MATCH($B125, FixtureTicker!$A$3:$A$22), PlayerForm!$X$5+2),
 TeamForm!$B$4:$B$23, TeamForm!$AD$4:$AD$23),
INDEX(FixtureTicker!$B$24:$AM$43, MATCH($B125, FixtureTicker!$A$24:$A$43), PlayerForm!$X$5+2)="A",
_xlfn.XLOOKUP($E125, PlayerForm!$D$3:$D$394, PlayerForm!$R$3:$R$394)*
_xlfn.XLOOKUP(
INDEX(FixtureTicker!$B$3:$AM$22, MATCH($B125, FixtureTicker!$A$3:$A$22), PlayerForm!$X$5+2),
 TeamForm!$B$4:$B$23, TeamForm!$AB$4:$AB$23),
INDEX(FixtureTicker!$B$24:$AM$43, MATCH($B125, FixtureTicker!$A$24:$A$43), PlayerForm!$X$5+2)="BLANK",
0
),
_xlfn.IFS(
INDEX(FixtureTicker!$B$24:$AM$43, MATCH($B125, FixtureTicker!$A$24:$A$43), PlayerForm!$X$5+3)="H",
_xlfn.XLOOKUP($E125, PlayerForm!$D$3:$D$394, PlayerForm!$Q$3:$Q$394)*
_xlfn.XLOOKUP(
INDEX(FixtureTicker!$B$3:$AM$22, MATCH($B125, FixtureTicker!$A$3:$A$22), PlayerForm!$X$5+3),
 TeamForm!$B$4:$B$23, TeamForm!$AD$4:$AD$23),
INDEX(FixtureTicker!$B$24:$AM$43, MATCH($B125, FixtureTicker!$A$24:$A$43), PlayerForm!$X$5+3)="A",
_xlfn.XLOOKUP($E125, PlayerForm!$D$3:$D$394, PlayerForm!$R$3:$R$394)*
_xlfn.XLOOKUP(
INDEX(FixtureTicker!$B$3:$AM$22, MATCH($B125, FixtureTicker!$A$3:$A$22), PlayerForm!$X$5+3),
 TeamForm!$B$4:$B$23, TeamForm!$AB$4:$AB$23),
INDEX(FixtureTicker!$B$24:$AM$43, MATCH($B125, FixtureTicker!$A$24:$A$43), PlayerForm!$X$5+3)="BLANK",
0
),
_xlfn.IFS(
INDEX(FixtureTicker!$B$24:$AM$43, MATCH($B125, FixtureTicker!$A$24:$A$43), PlayerForm!$X$5+4)="H",
_xlfn.XLOOKUP($E125, PlayerForm!$D$3:$D$394, PlayerForm!$Q$3:$Q$394)*
_xlfn.XLOOKUP(
INDEX(FixtureTicker!$B$3:$AM$22, MATCH($B125, FixtureTicker!$A$3:$A$22), PlayerForm!$X$5+4),
 TeamForm!$B$4:$B$23, TeamForm!$AD$4:$AD$23),
INDEX(FixtureTicker!$B$24:$AM$43, MATCH($B125, FixtureTicker!$A$24:$A$43), PlayerForm!$X$5+4)="A",
_xlfn.XLOOKUP($E125, PlayerForm!$D$3:$D$394, PlayerForm!$R$3:$R$394)*
_xlfn.XLOOKUP(
INDEX(FixtureTicker!$B$3:$AM$22, MATCH($B125, FixtureTicker!$A$3:$A$22), PlayerForm!$X$5+4),
 TeamForm!$B$4:$B$23, TeamForm!$AB$4:$AB$23),
INDEX(FixtureTicker!$B$24:$AM$43, MATCH($B125, FixtureTicker!$A$24:$A$43), PlayerForm!$X$5+4)="BLANK",
0
),
_xlfn.IFS(
INDEX(FixtureTicker!$B$24:$AM$43, MATCH($B125, FixtureTicker!$A$24:$A$43), PlayerForm!$X$5+5)="H",
_xlfn.XLOOKUP($E125, PlayerForm!$D$3:$D$394, PlayerForm!$Q$3:$Q$394)*
_xlfn.XLOOKUP(
INDEX(FixtureTicker!$B$3:$AM$22, MATCH($B125, FixtureTicker!$A$3:$A$22), PlayerForm!$X$5+5),
 TeamForm!$B$4:$B$23, TeamForm!$AD$4:$AD$23),
INDEX(FixtureTicker!$B$24:$AM$43, MATCH($B125, FixtureTicker!$A$24:$A$43), PlayerForm!$X$5+5)="A",
_xlfn.XLOOKUP($E125, PlayerForm!$D$3:$D$394, PlayerForm!$R$3:$R$394)*
_xlfn.XLOOKUP(
INDEX(FixtureTicker!$B$3:$AM$22, MATCH($B125, FixtureTicker!$A$3:$A$22), PlayerForm!$X$5+5),
 TeamForm!$B$4:$B$23, TeamForm!$AB$4:$AB$23),
INDEX(FixtureTicker!$B$24:$AM$43, MATCH($B125, FixtureTicker!$A$24:$A$43), PlayerForm!$X$5+5)="BLANK",
0
),
_xlfn.IFS(
INDEX(FixtureTicker!$B$24:$AM$43, MATCH($B125, FixtureTicker!$A$24:$A$43), PlayerForm!$X$5+6)="H",
_xlfn.XLOOKUP($E125, PlayerForm!$D$3:$D$394, PlayerForm!$Q$3:$Q$394)*
_xlfn.XLOOKUP(
INDEX(FixtureTicker!$B$3:$AM$22, MATCH($B125, FixtureTicker!$A$3:$A$22), PlayerForm!$X$5+6),
 TeamForm!$B$4:$B$23, TeamForm!$AD$4:$AD$23),
INDEX(FixtureTicker!$B$24:$AM$43, MATCH($B125, FixtureTicker!$A$24:$A$43), PlayerForm!$X$5+6)="A",
_xlfn.XLOOKUP($E125, PlayerForm!$D$3:$D$394, PlayerForm!$R$3:$R$394)*
_xlfn.XLOOKUP(
INDEX(FixtureTicker!$B$3:$AM$22, MATCH($B125, FixtureTicker!$A$3:$A$22), PlayerForm!$X$5+6),
 TeamForm!$B$4:$B$23, TeamForm!$AB$4:$AB$23),
INDEX(FixtureTicker!$B$24:$AM$43, MATCH($B125, FixtureTicker!$A$24:$A$43), PlayerForm!$X$5+6)="BLANK",
0
),
_xlfn.IFS(
INDEX(FixtureTicker!$B$24:$AM$43, MATCH($B125, FixtureTicker!$A$24:$A$43), PlayerForm!$X$5+7)="H",
_xlfn.XLOOKUP($E125, PlayerForm!$D$3:$D$394, PlayerForm!$Q$3:$Q$394)*
_xlfn.XLOOKUP(
INDEX(FixtureTicker!$B$3:$AM$22, MATCH($B125, FixtureTicker!$A$3:$A$22), PlayerForm!$X$5+7),
 TeamForm!$B$4:$B$23, TeamForm!$AD$4:$AD$23),
INDEX(FixtureTicker!$B$24:$AM$43, MATCH($B125, FixtureTicker!$A$24:$A$43), PlayerForm!$X$5+7)="A",
_xlfn.XLOOKUP($E125, PlayerForm!$D$3:$D$394, PlayerForm!$R$3:$R$394)*
_xlfn.XLOOKUP(
INDEX(FixtureTicker!$B$3:$AM$22, MATCH($B125, FixtureTicker!$A$3:$A$22), PlayerForm!$X$5+7),
 TeamForm!$B$4:$B$23, TeamForm!$AB$4:$AB$23),
INDEX(FixtureTicker!$B$24:$AM$43, MATCH($B125, FixtureTicker!$A$24:$A$43), PlayerForm!$X$5+7)="BLANK",
0
)
),0)</f>
        <v>37.589632388482677</v>
      </c>
    </row>
    <row r="126" spans="1:10">
      <c r="A126" s="55">
        <v>122</v>
      </c>
      <c r="B126" s="55" t="str">
        <f>_xlfn.XLOOKUP($A126, PlayerData!$B$3:$B$394, PlayerData!C$3:C$394)</f>
        <v>ARS</v>
      </c>
      <c r="C126" s="55" t="str">
        <f>_xlfn.XLOOKUP($A126, PlayerData!$B$3:$B$394, PlayerData!D$3:D$394)</f>
        <v>M</v>
      </c>
      <c r="D126" s="55">
        <f>_xlfn.XLOOKUP($A126, PlayerData!$B:$B, PlayerData!F:F,,,-1)</f>
        <v>5.5</v>
      </c>
      <c r="E126" s="31" t="str">
        <f>_xlfn.XLOOKUP($A126, PlayerData!$B$3:$B$394, PlayerData!E$3:E$394)</f>
        <v>Nelson</v>
      </c>
      <c r="F126" s="164" cm="1">
        <f t="array" ref="F126">IFERROR(0.01*_xlfn.IFS(
INDEX(FixtureTicker!$B$24:$AM$43, MATCH($B126, FixtureTicker!$A$24:$A$43, 0), PlayerForm!$X$5)="H",
_xlfn.XLOOKUP($E126, PlayerForm!$D$3:$D$394, PlayerForm!$Q$3:$Q$394)*
_xlfn.XLOOKUP(
INDEX(FixtureTicker!$B$3:$AM$22, MATCH($B126, FixtureTicker!$A$3:$A$22,0), PlayerForm!$X$5),
 TeamForm!$B$4:$B$23, TeamForm!$AD$4:$AD$23),
INDEX(FixtureTicker!$B$24:$AM$43, MATCH($B126, FixtureTicker!$A$24:$A$43,0), PlayerForm!$X$5)="A",
_xlfn.XLOOKUP($E126, PlayerForm!$D$3:$D$394, PlayerForm!$R$3:$R$394)*
_xlfn.XLOOKUP(
INDEX(FixtureTicker!$B$3:$AM$22, MATCH($B126, FixtureTicker!$A$3:$A$22,0), PlayerForm!$X$5),
 TeamForm!$B$4:$B$23, TeamForm!$AB$4:$AB$23),
INDEX(FixtureTicker!$B$24:$AM$43, MATCH($B126, FixtureTicker!$A$24:$A$43,0), PlayerForm!$X$5)="BLANK",
0),0)</f>
        <v>0</v>
      </c>
      <c r="G126" s="163" cm="1">
        <f t="array" ref="G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
),0)</f>
        <v>8.9007383100902402</v>
      </c>
      <c r="H126" s="163" cm="1">
        <f t="array" ref="H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),
_xlfn.IFS(
INDEX(FixtureTicker!$B$24:$AM$43, MATCH($B126, FixtureTicker!$A$24:$A$43), PlayerForm!$X$5+2)="H",
_xlfn.XLOOKUP($E126, PlayerForm!$D$3:$D$394, PlayerForm!$Q$3:$Q$394)*
_xlfn.XLOOKUP(
INDEX(FixtureTicker!$B$3:$AM$22, MATCH($B126, FixtureTicker!$A$3:$A$22), PlayerForm!$X$5+2),
 TeamForm!$B$4:$B$23, TeamForm!$AD$4:$AD$23),
INDEX(FixtureTicker!$B$24:$AM$43, MATCH($B126, FixtureTicker!$A$24:$A$43), PlayerForm!$X$5+2)="A",
_xlfn.XLOOKUP($E126, PlayerForm!$D$3:$D$394, PlayerForm!$R$3:$R$394)*
_xlfn.XLOOKUP(
INDEX(FixtureTicker!$B$3:$AM$22, MATCH($B126, FixtureTicker!$A$3:$A$22), PlayerForm!$X$5+2),
 TeamForm!$B$4:$B$23, TeamForm!$AB$4:$AB$23),
INDEX(FixtureTicker!$B$24:$AM$43, MATCH($B126, FixtureTicker!$A$24:$A$43), PlayerForm!$X$5+2)="BLANK",
0
),
_xlfn.IFS(
INDEX(FixtureTicker!$B$24:$AM$43, MATCH($B126, FixtureTicker!$A$24:$A$43), PlayerForm!$X$5+3)="H",
_xlfn.XLOOKUP($E126, PlayerForm!$D$3:$D$394, PlayerForm!$Q$3:$Q$394)*
_xlfn.XLOOKUP(
INDEX(FixtureTicker!$B$3:$AM$22, MATCH($B126, FixtureTicker!$A$3:$A$22), PlayerForm!$X$5+3),
 TeamForm!$B$4:$B$23, TeamForm!$AD$4:$AD$23),
INDEX(FixtureTicker!$B$24:$AM$43, MATCH($B126, FixtureTicker!$A$24:$A$43), PlayerForm!$X$5+3)="A",
_xlfn.XLOOKUP($E126, PlayerForm!$D$3:$D$394, PlayerForm!$R$3:$R$394)*
_xlfn.XLOOKUP(
INDEX(FixtureTicker!$B$3:$AM$22, MATCH($B126, FixtureTicker!$A$3:$A$22), PlayerForm!$X$5+3),
 TeamForm!$B$4:$B$23, TeamForm!$AB$4:$AB$23),
INDEX(FixtureTicker!$B$24:$AM$43, MATCH($B126, FixtureTicker!$A$24:$A$43), PlayerForm!$X$5+3)="BLANK",
0
)
),0)</f>
        <v>19.732324613374661</v>
      </c>
      <c r="I126" s="163" cm="1">
        <f t="array" ref="I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),
_xlfn.IFS(
INDEX(FixtureTicker!$B$24:$AM$43, MATCH($B126, FixtureTicker!$A$24:$A$43), PlayerForm!$X$5+2)="H",
_xlfn.XLOOKUP($E126, PlayerForm!$D$3:$D$394, PlayerForm!$Q$3:$Q$394)*
_xlfn.XLOOKUP(
INDEX(FixtureTicker!$B$3:$AM$22, MATCH($B126, FixtureTicker!$A$3:$A$22), PlayerForm!$X$5+2),
 TeamForm!$B$4:$B$23, TeamForm!$AD$4:$AD$23),
INDEX(FixtureTicker!$B$24:$AM$43, MATCH($B126, FixtureTicker!$A$24:$A$43), PlayerForm!$X$5+2)="A",
_xlfn.XLOOKUP($E126, PlayerForm!$D$3:$D$394, PlayerForm!$R$3:$R$394)*
_xlfn.XLOOKUP(
INDEX(FixtureTicker!$B$3:$AM$22, MATCH($B126, FixtureTicker!$A$3:$A$22), PlayerForm!$X$5+2),
 TeamForm!$B$4:$B$23, TeamForm!$AB$4:$AB$23),
INDEX(FixtureTicker!$B$24:$AM$43, MATCH($B126, FixtureTicker!$A$24:$A$43), PlayerForm!$X$5+2)="BLANK",
0
),
_xlfn.IFS(
INDEX(FixtureTicker!$B$24:$AM$43, MATCH($B126, FixtureTicker!$A$24:$A$43), PlayerForm!$X$5+3)="H",
_xlfn.XLOOKUP($E126, PlayerForm!$D$3:$D$394, PlayerForm!$Q$3:$Q$394)*
_xlfn.XLOOKUP(
INDEX(FixtureTicker!$B$3:$AM$22, MATCH($B126, FixtureTicker!$A$3:$A$22), PlayerForm!$X$5+3),
 TeamForm!$B$4:$B$23, TeamForm!$AD$4:$AD$23),
INDEX(FixtureTicker!$B$24:$AM$43, MATCH($B126, FixtureTicker!$A$24:$A$43), PlayerForm!$X$5+3)="A",
_xlfn.XLOOKUP($E126, PlayerForm!$D$3:$D$394, PlayerForm!$R$3:$R$394)*
_xlfn.XLOOKUP(
INDEX(FixtureTicker!$B$3:$AM$22, MATCH($B126, FixtureTicker!$A$3:$A$22), PlayerForm!$X$5+3),
 TeamForm!$B$4:$B$23, TeamForm!$AB$4:$AB$23),
INDEX(FixtureTicker!$B$24:$AM$43, MATCH($B126, FixtureTicker!$A$24:$A$43), PlayerForm!$X$5+3)="BLANK",
0
),
_xlfn.IFS(
INDEX(FixtureTicker!$B$24:$AM$43, MATCH($B126, FixtureTicker!$A$24:$A$43), PlayerForm!$X$5+4)="H",
_xlfn.XLOOKUP($E126, PlayerForm!$D$3:$D$394, PlayerForm!$Q$3:$Q$394)*
_xlfn.XLOOKUP(
INDEX(FixtureTicker!$B$3:$AM$22, MATCH($B126, FixtureTicker!$A$3:$A$22), PlayerForm!$X$5+4),
 TeamForm!$B$4:$B$23, TeamForm!$AD$4:$AD$23),
INDEX(FixtureTicker!$B$24:$AM$43, MATCH($B126, FixtureTicker!$A$24:$A$43), PlayerForm!$X$5+4)="A",
_xlfn.XLOOKUP($E126, PlayerForm!$D$3:$D$394, PlayerForm!$R$3:$R$394)*
_xlfn.XLOOKUP(
INDEX(FixtureTicker!$B$3:$AM$22, MATCH($B126, FixtureTicker!$A$3:$A$22), PlayerForm!$X$5+4),
 TeamForm!$B$4:$B$23, TeamForm!$AB$4:$AB$23),
INDEX(FixtureTicker!$B$24:$AM$43, MATCH($B126, FixtureTicker!$A$24:$A$43), PlayerForm!$X$5+4)="BLANK",
0
),
_xlfn.IFS(
INDEX(FixtureTicker!$B$24:$AM$43, MATCH($B126, FixtureTicker!$A$24:$A$43), PlayerForm!$X$5+5)="H",
_xlfn.XLOOKUP($E126, PlayerForm!$D$3:$D$394, PlayerForm!$Q$3:$Q$394)*
_xlfn.XLOOKUP(
INDEX(FixtureTicker!$B$3:$AM$22, MATCH($B126, FixtureTicker!$A$3:$A$22), PlayerForm!$X$5+5),
 TeamForm!$B$4:$B$23, TeamForm!$AD$4:$AD$23),
INDEX(FixtureTicker!$B$24:$AM$43, MATCH($B126, FixtureTicker!$A$24:$A$43), PlayerForm!$X$5+5)="A",
_xlfn.XLOOKUP($E126, PlayerForm!$D$3:$D$394, PlayerForm!$R$3:$R$394)*
_xlfn.XLOOKUP(
INDEX(FixtureTicker!$B$3:$AM$22, MATCH($B126, FixtureTicker!$A$3:$A$22), PlayerForm!$X$5+5),
 TeamForm!$B$4:$B$23, TeamForm!$AB$4:$AB$23),
INDEX(FixtureTicker!$B$24:$AM$43, MATCH($B126, FixtureTicker!$A$24:$A$43), PlayerForm!$X$5+5)="BLANK",
0
)
),0)</f>
        <v>27.159698078483977</v>
      </c>
      <c r="J126" s="163" cm="1">
        <f t="array" ref="J126">IFERROR(0.01*SUM(
_xlfn.IFS(
INDEX(FixtureTicker!$B$24:$AM$43, MATCH($B126, FixtureTicker!$A$24:$A$43), PlayerForm!$X$5)="H",
_xlfn.XLOOKUP($E126, PlayerForm!$D$3:$D$394, PlayerForm!$Q$3:$Q$394)*
_xlfn.XLOOKUP(
INDEX(FixtureTicker!$B$3:$AM$22, MATCH($B126, FixtureTicker!$A$3:$A$22), PlayerForm!$X$5),
 TeamForm!$B$4:$B$23, TeamForm!$AD$4:$AD$23),
INDEX(FixtureTicker!$B$24:$AM$43, MATCH($B126, FixtureTicker!$A$24:$A$43), PlayerForm!$X$5)="A",
_xlfn.XLOOKUP($E126, PlayerForm!$D$3:$D$394, PlayerForm!$R$3:$R$394)*
_xlfn.XLOOKUP(
INDEX(FixtureTicker!$B$3:$AM$22, MATCH($B126, FixtureTicker!$A$3:$A$22), PlayerForm!$X$5),
 TeamForm!$B$4:$B$23, TeamForm!$AB$4:$AB$23),
INDEX(FixtureTicker!$B$24:$AM$43, MATCH($B126, FixtureTicker!$A$24:$A$43), PlayerForm!$X$5)="BLANK",
0
),
_xlfn.IFS(
INDEX(FixtureTicker!$B$24:$AM$43, MATCH($B126, FixtureTicker!$A$24:$A$43), PlayerForm!$X$5+1)="H",
_xlfn.XLOOKUP($E126, PlayerForm!$D$3:$D$394, PlayerForm!$Q$3:$Q$394)*
_xlfn.XLOOKUP(
INDEX(FixtureTicker!$B$3:$AM$22, MATCH($B126, FixtureTicker!$A$3:$A$22), PlayerForm!$X$5+1),
 TeamForm!$B$4:$B$23, TeamForm!$AD$4:$AD$23),
INDEX(FixtureTicker!$B$24:$AM$43, MATCH($B126, FixtureTicker!$A$24:$A$43), PlayerForm!$X$5+1)="A",
_xlfn.XLOOKUP($E126, PlayerForm!$D$3:$D$394, PlayerForm!$R$3:$R$394)*
_xlfn.XLOOKUP(
INDEX(FixtureTicker!$B$3:$AM$22, MATCH($B126, FixtureTicker!$A$3:$A$22), PlayerForm!$X$5+1),
 TeamForm!$B$4:$B$23, TeamForm!$AB$4:$AB$23),
INDEX(FixtureTicker!$B$24:$AM$43, MATCH($B126, FixtureTicker!$A$24:$A$43), PlayerForm!$X$5+1)="BLANK",
0
),
_xlfn.IFS(
INDEX(FixtureTicker!$B$24:$AM$43, MATCH($B126, FixtureTicker!$A$24:$A$43), PlayerForm!$X$5+2)="H",
_xlfn.XLOOKUP($E126, PlayerForm!$D$3:$D$394, PlayerForm!$Q$3:$Q$394)*
_xlfn.XLOOKUP(
INDEX(FixtureTicker!$B$3:$AM$22, MATCH($B126, FixtureTicker!$A$3:$A$22), PlayerForm!$X$5+2),
 TeamForm!$B$4:$B$23, TeamForm!$AD$4:$AD$23),
INDEX(FixtureTicker!$B$24:$AM$43, MATCH($B126, FixtureTicker!$A$24:$A$43), PlayerForm!$X$5+2)="A",
_xlfn.XLOOKUP($E126, PlayerForm!$D$3:$D$394, PlayerForm!$R$3:$R$394)*
_xlfn.XLOOKUP(
INDEX(FixtureTicker!$B$3:$AM$22, MATCH($B126, FixtureTicker!$A$3:$A$22), PlayerForm!$X$5+2),
 TeamForm!$B$4:$B$23, TeamForm!$AB$4:$AB$23),
INDEX(FixtureTicker!$B$24:$AM$43, MATCH($B126, FixtureTicker!$A$24:$A$43), PlayerForm!$X$5+2)="BLANK",
0
),
_xlfn.IFS(
INDEX(FixtureTicker!$B$24:$AM$43, MATCH($B126, FixtureTicker!$A$24:$A$43), PlayerForm!$X$5+3)="H",
_xlfn.XLOOKUP($E126, PlayerForm!$D$3:$D$394, PlayerForm!$Q$3:$Q$394)*
_xlfn.XLOOKUP(
INDEX(FixtureTicker!$B$3:$AM$22, MATCH($B126, FixtureTicker!$A$3:$A$22), PlayerForm!$X$5+3),
 TeamForm!$B$4:$B$23, TeamForm!$AD$4:$AD$23),
INDEX(FixtureTicker!$B$24:$AM$43, MATCH($B126, FixtureTicker!$A$24:$A$43), PlayerForm!$X$5+3)="A",
_xlfn.XLOOKUP($E126, PlayerForm!$D$3:$D$394, PlayerForm!$R$3:$R$394)*
_xlfn.XLOOKUP(
INDEX(FixtureTicker!$B$3:$AM$22, MATCH($B126, FixtureTicker!$A$3:$A$22), PlayerForm!$X$5+3),
 TeamForm!$B$4:$B$23, TeamForm!$AB$4:$AB$23),
INDEX(FixtureTicker!$B$24:$AM$43, MATCH($B126, FixtureTicker!$A$24:$A$43), PlayerForm!$X$5+3)="BLANK",
0
),
_xlfn.IFS(
INDEX(FixtureTicker!$B$24:$AM$43, MATCH($B126, FixtureTicker!$A$24:$A$43), PlayerForm!$X$5+4)="H",
_xlfn.XLOOKUP($E126, PlayerForm!$D$3:$D$394, PlayerForm!$Q$3:$Q$394)*
_xlfn.XLOOKUP(
INDEX(FixtureTicker!$B$3:$AM$22, MATCH($B126, FixtureTicker!$A$3:$A$22), PlayerForm!$X$5+4),
 TeamForm!$B$4:$B$23, TeamForm!$AD$4:$AD$23),
INDEX(FixtureTicker!$B$24:$AM$43, MATCH($B126, FixtureTicker!$A$24:$A$43), PlayerForm!$X$5+4)="A",
_xlfn.XLOOKUP($E126, PlayerForm!$D$3:$D$394, PlayerForm!$R$3:$R$394)*
_xlfn.XLOOKUP(
INDEX(FixtureTicker!$B$3:$AM$22, MATCH($B126, FixtureTicker!$A$3:$A$22), PlayerForm!$X$5+4),
 TeamForm!$B$4:$B$23, TeamForm!$AB$4:$AB$23),
INDEX(FixtureTicker!$B$24:$AM$43, MATCH($B126, FixtureTicker!$A$24:$A$43), PlayerForm!$X$5+4)="BLANK",
0
),
_xlfn.IFS(
INDEX(FixtureTicker!$B$24:$AM$43, MATCH($B126, FixtureTicker!$A$24:$A$43), PlayerForm!$X$5+5)="H",
_xlfn.XLOOKUP($E126, PlayerForm!$D$3:$D$394, PlayerForm!$Q$3:$Q$394)*
_xlfn.XLOOKUP(
INDEX(FixtureTicker!$B$3:$AM$22, MATCH($B126, FixtureTicker!$A$3:$A$22), PlayerForm!$X$5+5),
 TeamForm!$B$4:$B$23, TeamForm!$AD$4:$AD$23),
INDEX(FixtureTicker!$B$24:$AM$43, MATCH($B126, FixtureTicker!$A$24:$A$43), PlayerForm!$X$5+5)="A",
_xlfn.XLOOKUP($E126, PlayerForm!$D$3:$D$394, PlayerForm!$R$3:$R$394)*
_xlfn.XLOOKUP(
INDEX(FixtureTicker!$B$3:$AM$22, MATCH($B126, FixtureTicker!$A$3:$A$22), PlayerForm!$X$5+5),
 TeamForm!$B$4:$B$23, TeamForm!$AB$4:$AB$23),
INDEX(FixtureTicker!$B$24:$AM$43, MATCH($B126, FixtureTicker!$A$24:$A$43), PlayerForm!$X$5+5)="BLANK",
0
),
_xlfn.IFS(
INDEX(FixtureTicker!$B$24:$AM$43, MATCH($B126, FixtureTicker!$A$24:$A$43), PlayerForm!$X$5+6)="H",
_xlfn.XLOOKUP($E126, PlayerForm!$D$3:$D$394, PlayerForm!$Q$3:$Q$394)*
_xlfn.XLOOKUP(
INDEX(FixtureTicker!$B$3:$AM$22, MATCH($B126, FixtureTicker!$A$3:$A$22), PlayerForm!$X$5+6),
 TeamForm!$B$4:$B$23, TeamForm!$AD$4:$AD$23),
INDEX(FixtureTicker!$B$24:$AM$43, MATCH($B126, FixtureTicker!$A$24:$A$43), PlayerForm!$X$5+6)="A",
_xlfn.XLOOKUP($E126, PlayerForm!$D$3:$D$394, PlayerForm!$R$3:$R$394)*
_xlfn.XLOOKUP(
INDEX(FixtureTicker!$B$3:$AM$22, MATCH($B126, FixtureTicker!$A$3:$A$22), PlayerForm!$X$5+6),
 TeamForm!$B$4:$B$23, TeamForm!$AB$4:$AB$23),
INDEX(FixtureTicker!$B$24:$AM$43, MATCH($B126, FixtureTicker!$A$24:$A$43), PlayerForm!$X$5+6)="BLANK",
0
),
_xlfn.IFS(
INDEX(FixtureTicker!$B$24:$AM$43, MATCH($B126, FixtureTicker!$A$24:$A$43), PlayerForm!$X$5+7)="H",
_xlfn.XLOOKUP($E126, PlayerForm!$D$3:$D$394, PlayerForm!$Q$3:$Q$394)*
_xlfn.XLOOKUP(
INDEX(FixtureTicker!$B$3:$AM$22, MATCH($B126, FixtureTicker!$A$3:$A$22), PlayerForm!$X$5+7),
 TeamForm!$B$4:$B$23, TeamForm!$AD$4:$AD$23),
INDEX(FixtureTicker!$B$24:$AM$43, MATCH($B126, FixtureTicker!$A$24:$A$43), PlayerForm!$X$5+7)="A",
_xlfn.XLOOKUP($E126, PlayerForm!$D$3:$D$394, PlayerForm!$R$3:$R$394)*
_xlfn.XLOOKUP(
INDEX(FixtureTicker!$B$3:$AM$22, MATCH($B126, FixtureTicker!$A$3:$A$22), PlayerForm!$X$5+7),
 TeamForm!$B$4:$B$23, TeamForm!$AB$4:$AB$23),
INDEX(FixtureTicker!$B$24:$AM$43, MATCH($B126, FixtureTicker!$A$24:$A$43), PlayerForm!$X$5+7)="BLANK",
0
)
),0)</f>
        <v>34.870318836754244</v>
      </c>
    </row>
    <row r="127" spans="1:10">
      <c r="A127" s="55">
        <v>76</v>
      </c>
      <c r="B127" s="55" t="str">
        <f>_xlfn.XLOOKUP($A127, PlayerData!$B$3:$B$394, PlayerData!C$3:C$394)</f>
        <v>ARS</v>
      </c>
      <c r="C127" s="55" t="str">
        <f>_xlfn.XLOOKUP($A127, PlayerData!$B$3:$B$394, PlayerData!D$3:D$394)</f>
        <v>M</v>
      </c>
      <c r="D127" s="55">
        <f>_xlfn.XLOOKUP($A127, PlayerData!$B:$B, PlayerData!F:F,,,-1)</f>
        <v>7</v>
      </c>
      <c r="E127" s="31" t="str">
        <f>_xlfn.XLOOKUP($A127, PlayerData!$B$3:$B$394, PlayerData!E$3:E$394)</f>
        <v>Özil</v>
      </c>
      <c r="F127" s="164" cm="1">
        <f t="array" ref="F127">IFERROR(0.01*_xlfn.IFS(
INDEX(FixtureTicker!$B$24:$AM$43, MATCH($B127, FixtureTicker!$A$24:$A$43, 0), PlayerForm!$X$5)="H",
_xlfn.XLOOKUP($E127, PlayerForm!$D$3:$D$394, PlayerForm!$Q$3:$Q$394)*
_xlfn.XLOOKUP(
INDEX(FixtureTicker!$B$3:$AM$22, MATCH($B127, FixtureTicker!$A$3:$A$22,0), PlayerForm!$X$5),
 TeamForm!$B$4:$B$23, TeamForm!$AD$4:$AD$23),
INDEX(FixtureTicker!$B$24:$AM$43, MATCH($B127, FixtureTicker!$A$24:$A$43,0), PlayerForm!$X$5)="A",
_xlfn.XLOOKUP($E127, PlayerForm!$D$3:$D$394, PlayerForm!$R$3:$R$394)*
_xlfn.XLOOKUP(
INDEX(FixtureTicker!$B$3:$AM$22, MATCH($B127, FixtureTicker!$A$3:$A$22,0), PlayerForm!$X$5),
 TeamForm!$B$4:$B$23, TeamForm!$AB$4:$AB$23),
INDEX(FixtureTicker!$B$24:$AM$43, MATCH($B127, FixtureTicker!$A$24:$A$43,0), PlayerForm!$X$5)="BLANK",
0),0)</f>
        <v>1.1924682168753489</v>
      </c>
      <c r="G127" s="163" cm="1">
        <f t="array" ref="G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
),0)</f>
        <v>9.1849679238951563</v>
      </c>
      <c r="H127" s="163" cm="1">
        <f t="array" ref="H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),
_xlfn.IFS(
INDEX(FixtureTicker!$B$24:$AM$43, MATCH($B127, FixtureTicker!$A$24:$A$43), PlayerForm!$X$5+2)="H",
_xlfn.XLOOKUP($E127, PlayerForm!$D$3:$D$394, PlayerForm!$Q$3:$Q$394)*
_xlfn.XLOOKUP(
INDEX(FixtureTicker!$B$3:$AM$22, MATCH($B127, FixtureTicker!$A$3:$A$22), PlayerForm!$X$5+2),
 TeamForm!$B$4:$B$23, TeamForm!$AD$4:$AD$23),
INDEX(FixtureTicker!$B$24:$AM$43, MATCH($B127, FixtureTicker!$A$24:$A$43), PlayerForm!$X$5+2)="A",
_xlfn.XLOOKUP($E127, PlayerForm!$D$3:$D$394, PlayerForm!$R$3:$R$394)*
_xlfn.XLOOKUP(
INDEX(FixtureTicker!$B$3:$AM$22, MATCH($B127, FixtureTicker!$A$3:$A$22), PlayerForm!$X$5+2),
 TeamForm!$B$4:$B$23, TeamForm!$AB$4:$AB$23),
INDEX(FixtureTicker!$B$24:$AM$43, MATCH($B127, FixtureTicker!$A$24:$A$43), PlayerForm!$X$5+2)="BLANK",
0
),
_xlfn.IFS(
INDEX(FixtureTicker!$B$24:$AM$43, MATCH($B127, FixtureTicker!$A$24:$A$43), PlayerForm!$X$5+3)="H",
_xlfn.XLOOKUP($E127, PlayerForm!$D$3:$D$394, PlayerForm!$Q$3:$Q$394)*
_xlfn.XLOOKUP(
INDEX(FixtureTicker!$B$3:$AM$22, MATCH($B127, FixtureTicker!$A$3:$A$22), PlayerForm!$X$5+3),
 TeamForm!$B$4:$B$23, TeamForm!$AD$4:$AD$23),
INDEX(FixtureTicker!$B$24:$AM$43, MATCH($B127, FixtureTicker!$A$24:$A$43), PlayerForm!$X$5+3)="A",
_xlfn.XLOOKUP($E127, PlayerForm!$D$3:$D$394, PlayerForm!$R$3:$R$394)*
_xlfn.XLOOKUP(
INDEX(FixtureTicker!$B$3:$AM$22, MATCH($B127, FixtureTicker!$A$3:$A$22), PlayerForm!$X$5+3),
 TeamForm!$B$4:$B$23, TeamForm!$AB$4:$AB$23),
INDEX(FixtureTicker!$B$24:$AM$43, MATCH($B127, FixtureTicker!$A$24:$A$43), PlayerForm!$X$5+3)="BLANK",
0
)
),0)</f>
        <v>19.528767922668877</v>
      </c>
      <c r="I127" s="163" cm="1">
        <f t="array" ref="I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),
_xlfn.IFS(
INDEX(FixtureTicker!$B$24:$AM$43, MATCH($B127, FixtureTicker!$A$24:$A$43), PlayerForm!$X$5+2)="H",
_xlfn.XLOOKUP($E127, PlayerForm!$D$3:$D$394, PlayerForm!$Q$3:$Q$394)*
_xlfn.XLOOKUP(
INDEX(FixtureTicker!$B$3:$AM$22, MATCH($B127, FixtureTicker!$A$3:$A$22), PlayerForm!$X$5+2),
 TeamForm!$B$4:$B$23, TeamForm!$AD$4:$AD$23),
INDEX(FixtureTicker!$B$24:$AM$43, MATCH($B127, FixtureTicker!$A$24:$A$43), PlayerForm!$X$5+2)="A",
_xlfn.XLOOKUP($E127, PlayerForm!$D$3:$D$394, PlayerForm!$R$3:$R$394)*
_xlfn.XLOOKUP(
INDEX(FixtureTicker!$B$3:$AM$22, MATCH($B127, FixtureTicker!$A$3:$A$22), PlayerForm!$X$5+2),
 TeamForm!$B$4:$B$23, TeamForm!$AB$4:$AB$23),
INDEX(FixtureTicker!$B$24:$AM$43, MATCH($B127, FixtureTicker!$A$24:$A$43), PlayerForm!$X$5+2)="BLANK",
0
),
_xlfn.IFS(
INDEX(FixtureTicker!$B$24:$AM$43, MATCH($B127, FixtureTicker!$A$24:$A$43), PlayerForm!$X$5+3)="H",
_xlfn.XLOOKUP($E127, PlayerForm!$D$3:$D$394, PlayerForm!$Q$3:$Q$394)*
_xlfn.XLOOKUP(
INDEX(FixtureTicker!$B$3:$AM$22, MATCH($B127, FixtureTicker!$A$3:$A$22), PlayerForm!$X$5+3),
 TeamForm!$B$4:$B$23, TeamForm!$AD$4:$AD$23),
INDEX(FixtureTicker!$B$24:$AM$43, MATCH($B127, FixtureTicker!$A$24:$A$43), PlayerForm!$X$5+3)="A",
_xlfn.XLOOKUP($E127, PlayerForm!$D$3:$D$394, PlayerForm!$R$3:$R$394)*
_xlfn.XLOOKUP(
INDEX(FixtureTicker!$B$3:$AM$22, MATCH($B127, FixtureTicker!$A$3:$A$22), PlayerForm!$X$5+3),
 TeamForm!$B$4:$B$23, TeamForm!$AB$4:$AB$23),
INDEX(FixtureTicker!$B$24:$AM$43, MATCH($B127, FixtureTicker!$A$24:$A$43), PlayerForm!$X$5+3)="BLANK",
0
),
_xlfn.IFS(
INDEX(FixtureTicker!$B$24:$AM$43, MATCH($B127, FixtureTicker!$A$24:$A$43), PlayerForm!$X$5+4)="H",
_xlfn.XLOOKUP($E127, PlayerForm!$D$3:$D$394, PlayerForm!$Q$3:$Q$394)*
_xlfn.XLOOKUP(
INDEX(FixtureTicker!$B$3:$AM$22, MATCH($B127, FixtureTicker!$A$3:$A$22), PlayerForm!$X$5+4),
 TeamForm!$B$4:$B$23, TeamForm!$AD$4:$AD$23),
INDEX(FixtureTicker!$B$24:$AM$43, MATCH($B127, FixtureTicker!$A$24:$A$43), PlayerForm!$X$5+4)="A",
_xlfn.XLOOKUP($E127, PlayerForm!$D$3:$D$394, PlayerForm!$R$3:$R$394)*
_xlfn.XLOOKUP(
INDEX(FixtureTicker!$B$3:$AM$22, MATCH($B127, FixtureTicker!$A$3:$A$22), PlayerForm!$X$5+4),
 TeamForm!$B$4:$B$23, TeamForm!$AB$4:$AB$23),
INDEX(FixtureTicker!$B$24:$AM$43, MATCH($B127, FixtureTicker!$A$24:$A$43), PlayerForm!$X$5+4)="BLANK",
0
),
_xlfn.IFS(
INDEX(FixtureTicker!$B$24:$AM$43, MATCH($B127, FixtureTicker!$A$24:$A$43), PlayerForm!$X$5+5)="H",
_xlfn.XLOOKUP($E127, PlayerForm!$D$3:$D$394, PlayerForm!$Q$3:$Q$394)*
_xlfn.XLOOKUP(
INDEX(FixtureTicker!$B$3:$AM$22, MATCH($B127, FixtureTicker!$A$3:$A$22), PlayerForm!$X$5+5),
 TeamForm!$B$4:$B$23, TeamForm!$AD$4:$AD$23),
INDEX(FixtureTicker!$B$24:$AM$43, MATCH($B127, FixtureTicker!$A$24:$A$43), PlayerForm!$X$5+5)="A",
_xlfn.XLOOKUP($E127, PlayerForm!$D$3:$D$394, PlayerForm!$R$3:$R$394)*
_xlfn.XLOOKUP(
INDEX(FixtureTicker!$B$3:$AM$22, MATCH($B127, FixtureTicker!$A$3:$A$22), PlayerForm!$X$5+5),
 TeamForm!$B$4:$B$23, TeamForm!$AB$4:$AB$23),
INDEX(FixtureTicker!$B$24:$AM$43, MATCH($B127, FixtureTicker!$A$24:$A$43), PlayerForm!$X$5+5)="BLANK",
0
)
),0)</f>
        <v>26.698165504080322</v>
      </c>
      <c r="J127" s="163" cm="1">
        <f t="array" ref="J127">IFERROR(0.01*SUM(
_xlfn.IFS(
INDEX(FixtureTicker!$B$24:$AM$43, MATCH($B127, FixtureTicker!$A$24:$A$43), PlayerForm!$X$5)="H",
_xlfn.XLOOKUP($E127, PlayerForm!$D$3:$D$394, PlayerForm!$Q$3:$Q$394)*
_xlfn.XLOOKUP(
INDEX(FixtureTicker!$B$3:$AM$22, MATCH($B127, FixtureTicker!$A$3:$A$22), PlayerForm!$X$5),
 TeamForm!$B$4:$B$23, TeamForm!$AD$4:$AD$23),
INDEX(FixtureTicker!$B$24:$AM$43, MATCH($B127, FixtureTicker!$A$24:$A$43), PlayerForm!$X$5)="A",
_xlfn.XLOOKUP($E127, PlayerForm!$D$3:$D$394, PlayerForm!$R$3:$R$394)*
_xlfn.XLOOKUP(
INDEX(FixtureTicker!$B$3:$AM$22, MATCH($B127, FixtureTicker!$A$3:$A$22), PlayerForm!$X$5),
 TeamForm!$B$4:$B$23, TeamForm!$AB$4:$AB$23),
INDEX(FixtureTicker!$B$24:$AM$43, MATCH($B127, FixtureTicker!$A$24:$A$43), PlayerForm!$X$5)="BLANK",
0
),
_xlfn.IFS(
INDEX(FixtureTicker!$B$24:$AM$43, MATCH($B127, FixtureTicker!$A$24:$A$43), PlayerForm!$X$5+1)="H",
_xlfn.XLOOKUP($E127, PlayerForm!$D$3:$D$394, PlayerForm!$Q$3:$Q$394)*
_xlfn.XLOOKUP(
INDEX(FixtureTicker!$B$3:$AM$22, MATCH($B127, FixtureTicker!$A$3:$A$22), PlayerForm!$X$5+1),
 TeamForm!$B$4:$B$23, TeamForm!$AD$4:$AD$23),
INDEX(FixtureTicker!$B$24:$AM$43, MATCH($B127, FixtureTicker!$A$24:$A$43), PlayerForm!$X$5+1)="A",
_xlfn.XLOOKUP($E127, PlayerForm!$D$3:$D$394, PlayerForm!$R$3:$R$394)*
_xlfn.XLOOKUP(
INDEX(FixtureTicker!$B$3:$AM$22, MATCH($B127, FixtureTicker!$A$3:$A$22), PlayerForm!$X$5+1),
 TeamForm!$B$4:$B$23, TeamForm!$AB$4:$AB$23),
INDEX(FixtureTicker!$B$24:$AM$43, MATCH($B127, FixtureTicker!$A$24:$A$43), PlayerForm!$X$5+1)="BLANK",
0
),
_xlfn.IFS(
INDEX(FixtureTicker!$B$24:$AM$43, MATCH($B127, FixtureTicker!$A$24:$A$43), PlayerForm!$X$5+2)="H",
_xlfn.XLOOKUP($E127, PlayerForm!$D$3:$D$394, PlayerForm!$Q$3:$Q$394)*
_xlfn.XLOOKUP(
INDEX(FixtureTicker!$B$3:$AM$22, MATCH($B127, FixtureTicker!$A$3:$A$22), PlayerForm!$X$5+2),
 TeamForm!$B$4:$B$23, TeamForm!$AD$4:$AD$23),
INDEX(FixtureTicker!$B$24:$AM$43, MATCH($B127, FixtureTicker!$A$24:$A$43), PlayerForm!$X$5+2)="A",
_xlfn.XLOOKUP($E127, PlayerForm!$D$3:$D$394, PlayerForm!$R$3:$R$394)*
_xlfn.XLOOKUP(
INDEX(FixtureTicker!$B$3:$AM$22, MATCH($B127, FixtureTicker!$A$3:$A$22), PlayerForm!$X$5+2),
 TeamForm!$B$4:$B$23, TeamForm!$AB$4:$AB$23),
INDEX(FixtureTicker!$B$24:$AM$43, MATCH($B127, FixtureTicker!$A$24:$A$43), PlayerForm!$X$5+2)="BLANK",
0
),
_xlfn.IFS(
INDEX(FixtureTicker!$B$24:$AM$43, MATCH($B127, FixtureTicker!$A$24:$A$43), PlayerForm!$X$5+3)="H",
_xlfn.XLOOKUP($E127, PlayerForm!$D$3:$D$394, PlayerForm!$Q$3:$Q$394)*
_xlfn.XLOOKUP(
INDEX(FixtureTicker!$B$3:$AM$22, MATCH($B127, FixtureTicker!$A$3:$A$22), PlayerForm!$X$5+3),
 TeamForm!$B$4:$B$23, TeamForm!$AD$4:$AD$23),
INDEX(FixtureTicker!$B$24:$AM$43, MATCH($B127, FixtureTicker!$A$24:$A$43), PlayerForm!$X$5+3)="A",
_xlfn.XLOOKUP($E127, PlayerForm!$D$3:$D$394, PlayerForm!$R$3:$R$394)*
_xlfn.XLOOKUP(
INDEX(FixtureTicker!$B$3:$AM$22, MATCH($B127, FixtureTicker!$A$3:$A$22), PlayerForm!$X$5+3),
 TeamForm!$B$4:$B$23, TeamForm!$AB$4:$AB$23),
INDEX(FixtureTicker!$B$24:$AM$43, MATCH($B127, FixtureTicker!$A$24:$A$43), PlayerForm!$X$5+3)="BLANK",
0
),
_xlfn.IFS(
INDEX(FixtureTicker!$B$24:$AM$43, MATCH($B127, FixtureTicker!$A$24:$A$43), PlayerForm!$X$5+4)="H",
_xlfn.XLOOKUP($E127, PlayerForm!$D$3:$D$394, PlayerForm!$Q$3:$Q$394)*
_xlfn.XLOOKUP(
INDEX(FixtureTicker!$B$3:$AM$22, MATCH($B127, FixtureTicker!$A$3:$A$22), PlayerForm!$X$5+4),
 TeamForm!$B$4:$B$23, TeamForm!$AD$4:$AD$23),
INDEX(FixtureTicker!$B$24:$AM$43, MATCH($B127, FixtureTicker!$A$24:$A$43), PlayerForm!$X$5+4)="A",
_xlfn.XLOOKUP($E127, PlayerForm!$D$3:$D$394, PlayerForm!$R$3:$R$394)*
_xlfn.XLOOKUP(
INDEX(FixtureTicker!$B$3:$AM$22, MATCH($B127, FixtureTicker!$A$3:$A$22), PlayerForm!$X$5+4),
 TeamForm!$B$4:$B$23, TeamForm!$AB$4:$AB$23),
INDEX(FixtureTicker!$B$24:$AM$43, MATCH($B127, FixtureTicker!$A$24:$A$43), PlayerForm!$X$5+4)="BLANK",
0
),
_xlfn.IFS(
INDEX(FixtureTicker!$B$24:$AM$43, MATCH($B127, FixtureTicker!$A$24:$A$43), PlayerForm!$X$5+5)="H",
_xlfn.XLOOKUP($E127, PlayerForm!$D$3:$D$394, PlayerForm!$Q$3:$Q$394)*
_xlfn.XLOOKUP(
INDEX(FixtureTicker!$B$3:$AM$22, MATCH($B127, FixtureTicker!$A$3:$A$22), PlayerForm!$X$5+5),
 TeamForm!$B$4:$B$23, TeamForm!$AD$4:$AD$23),
INDEX(FixtureTicker!$B$24:$AM$43, MATCH($B127, FixtureTicker!$A$24:$A$43), PlayerForm!$X$5+5)="A",
_xlfn.XLOOKUP($E127, PlayerForm!$D$3:$D$394, PlayerForm!$R$3:$R$394)*
_xlfn.XLOOKUP(
INDEX(FixtureTicker!$B$3:$AM$22, MATCH($B127, FixtureTicker!$A$3:$A$22), PlayerForm!$X$5+5),
 TeamForm!$B$4:$B$23, TeamForm!$AB$4:$AB$23),
INDEX(FixtureTicker!$B$24:$AM$43, MATCH($B127, FixtureTicker!$A$24:$A$43), PlayerForm!$X$5+5)="BLANK",
0
),
_xlfn.IFS(
INDEX(FixtureTicker!$B$24:$AM$43, MATCH($B127, FixtureTicker!$A$24:$A$43), PlayerForm!$X$5+6)="H",
_xlfn.XLOOKUP($E127, PlayerForm!$D$3:$D$394, PlayerForm!$Q$3:$Q$394)*
_xlfn.XLOOKUP(
INDEX(FixtureTicker!$B$3:$AM$22, MATCH($B127, FixtureTicker!$A$3:$A$22), PlayerForm!$X$5+6),
 TeamForm!$B$4:$B$23, TeamForm!$AD$4:$AD$23),
INDEX(FixtureTicker!$B$24:$AM$43, MATCH($B127, FixtureTicker!$A$24:$A$43), PlayerForm!$X$5+6)="A",
_xlfn.XLOOKUP($E127, PlayerForm!$D$3:$D$394, PlayerForm!$R$3:$R$394)*
_xlfn.XLOOKUP(
INDEX(FixtureTicker!$B$3:$AM$22, MATCH($B127, FixtureTicker!$A$3:$A$22), PlayerForm!$X$5+6),
 TeamForm!$B$4:$B$23, TeamForm!$AB$4:$AB$23),
INDEX(FixtureTicker!$B$24:$AM$43, MATCH($B127, FixtureTicker!$A$24:$A$43), PlayerForm!$X$5+6)="BLANK",
0
),
_xlfn.IFS(
INDEX(FixtureTicker!$B$24:$AM$43, MATCH($B127, FixtureTicker!$A$24:$A$43), PlayerForm!$X$5+7)="H",
_xlfn.XLOOKUP($E127, PlayerForm!$D$3:$D$394, PlayerForm!$Q$3:$Q$394)*
_xlfn.XLOOKUP(
INDEX(FixtureTicker!$B$3:$AM$22, MATCH($B127, FixtureTicker!$A$3:$A$22), PlayerForm!$X$5+7),
 TeamForm!$B$4:$B$23, TeamForm!$AD$4:$AD$23),
INDEX(FixtureTicker!$B$24:$AM$43, MATCH($B127, FixtureTicker!$A$24:$A$43), PlayerForm!$X$5+7)="A",
_xlfn.XLOOKUP($E127, PlayerForm!$D$3:$D$394, PlayerForm!$R$3:$R$394)*
_xlfn.XLOOKUP(
INDEX(FixtureTicker!$B$3:$AM$22, MATCH($B127, FixtureTicker!$A$3:$A$22), PlayerForm!$X$5+7),
 TeamForm!$B$4:$B$23, TeamForm!$AB$4:$AB$23),
INDEX(FixtureTicker!$B$24:$AM$43, MATCH($B127, FixtureTicker!$A$24:$A$43), PlayerForm!$X$5+7)="BLANK",
0
)
),0)</f>
        <v>34.266512369458908</v>
      </c>
    </row>
    <row r="128" spans="1:10">
      <c r="A128" s="55">
        <v>338</v>
      </c>
      <c r="B128" s="55" t="str">
        <f>_xlfn.XLOOKUP($A128, PlayerData!$B$3:$B$394, PlayerData!C$3:C$394)</f>
        <v>BHA</v>
      </c>
      <c r="C128" s="55" t="str">
        <f>_xlfn.XLOOKUP($A128, PlayerData!$B$3:$B$394, PlayerData!D$3:D$394)</f>
        <v>D</v>
      </c>
      <c r="D128" s="55">
        <f>_xlfn.XLOOKUP($A128, PlayerData!$B:$B, PlayerData!F:F,,,-1)</f>
        <v>4.5</v>
      </c>
      <c r="E128" s="31" t="str">
        <f>_xlfn.XLOOKUP($A128, PlayerData!$B$3:$B$394, PlayerData!E$3:E$394)</f>
        <v>Lamptey</v>
      </c>
      <c r="F128" s="164" cm="1">
        <f t="array" ref="F128">IFERROR(0.01*_xlfn.IFS(
INDEX(FixtureTicker!$B$24:$AM$43, MATCH($B128, FixtureTicker!$A$24:$A$43, 0), PlayerForm!$X$5)="H",
_xlfn.XLOOKUP($E128, PlayerForm!$D$3:$D$394, PlayerForm!$Q$3:$Q$394)*
_xlfn.XLOOKUP(
INDEX(FixtureTicker!$B$3:$AM$22, MATCH($B128, FixtureTicker!$A$3:$A$22,0), PlayerForm!$X$5),
 TeamForm!$B$4:$B$23, TeamForm!$AD$4:$AD$23),
INDEX(FixtureTicker!$B$24:$AM$43, MATCH($B128, FixtureTicker!$A$24:$A$43,0), PlayerForm!$X$5)="A",
_xlfn.XLOOKUP($E128, PlayerForm!$D$3:$D$394, PlayerForm!$R$3:$R$394)*
_xlfn.XLOOKUP(
INDEX(FixtureTicker!$B$3:$AM$22, MATCH($B128, FixtureTicker!$A$3:$A$22,0), PlayerForm!$X$5),
 TeamForm!$B$4:$B$23, TeamForm!$AB$4:$AB$23),
INDEX(FixtureTicker!$B$24:$AM$43, MATCH($B128, FixtureTicker!$A$24:$A$43,0), PlayerForm!$X$5)="BLANK",
0),0)</f>
        <v>3.958752354499889</v>
      </c>
      <c r="G128" s="163" cm="1">
        <f t="array" ref="G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
),0)</f>
        <v>10.20158781008746</v>
      </c>
      <c r="H128" s="163" cm="1">
        <f t="array" ref="H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),
_xlfn.IFS(
INDEX(FixtureTicker!$B$24:$AM$43, MATCH($B128, FixtureTicker!$A$24:$A$43), PlayerForm!$X$5+2)="H",
_xlfn.XLOOKUP($E128, PlayerForm!$D$3:$D$394, PlayerForm!$Q$3:$Q$394)*
_xlfn.XLOOKUP(
INDEX(FixtureTicker!$B$3:$AM$22, MATCH($B128, FixtureTicker!$A$3:$A$22), PlayerForm!$X$5+2),
 TeamForm!$B$4:$B$23, TeamForm!$AD$4:$AD$23),
INDEX(FixtureTicker!$B$24:$AM$43, MATCH($B128, FixtureTicker!$A$24:$A$43), PlayerForm!$X$5+2)="A",
_xlfn.XLOOKUP($E128, PlayerForm!$D$3:$D$394, PlayerForm!$R$3:$R$394)*
_xlfn.XLOOKUP(
INDEX(FixtureTicker!$B$3:$AM$22, MATCH($B128, FixtureTicker!$A$3:$A$22), PlayerForm!$X$5+2),
 TeamForm!$B$4:$B$23, TeamForm!$AB$4:$AB$23),
INDEX(FixtureTicker!$B$24:$AM$43, MATCH($B128, FixtureTicker!$A$24:$A$43), PlayerForm!$X$5+2)="BLANK",
0
),
_xlfn.IFS(
INDEX(FixtureTicker!$B$24:$AM$43, MATCH($B128, FixtureTicker!$A$24:$A$43), PlayerForm!$X$5+3)="H",
_xlfn.XLOOKUP($E128, PlayerForm!$D$3:$D$394, PlayerForm!$Q$3:$Q$394)*
_xlfn.XLOOKUP(
INDEX(FixtureTicker!$B$3:$AM$22, MATCH($B128, FixtureTicker!$A$3:$A$22), PlayerForm!$X$5+3),
 TeamForm!$B$4:$B$23, TeamForm!$AD$4:$AD$23),
INDEX(FixtureTicker!$B$24:$AM$43, MATCH($B128, FixtureTicker!$A$24:$A$43), PlayerForm!$X$5+3)="A",
_xlfn.XLOOKUP($E128, PlayerForm!$D$3:$D$394, PlayerForm!$R$3:$R$394)*
_xlfn.XLOOKUP(
INDEX(FixtureTicker!$B$3:$AM$22, MATCH($B128, FixtureTicker!$A$3:$A$22), PlayerForm!$X$5+3),
 TeamForm!$B$4:$B$23, TeamForm!$AB$4:$AB$23),
INDEX(FixtureTicker!$B$24:$AM$43, MATCH($B128, FixtureTicker!$A$24:$A$43), PlayerForm!$X$5+3)="BLANK",
0
)
),0)</f>
        <v>16.85706411408907</v>
      </c>
      <c r="I128" s="163" cm="1">
        <f t="array" ref="I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),
_xlfn.IFS(
INDEX(FixtureTicker!$B$24:$AM$43, MATCH($B128, FixtureTicker!$A$24:$A$43), PlayerForm!$X$5+2)="H",
_xlfn.XLOOKUP($E128, PlayerForm!$D$3:$D$394, PlayerForm!$Q$3:$Q$394)*
_xlfn.XLOOKUP(
INDEX(FixtureTicker!$B$3:$AM$22, MATCH($B128, FixtureTicker!$A$3:$A$22), PlayerForm!$X$5+2),
 TeamForm!$B$4:$B$23, TeamForm!$AD$4:$AD$23),
INDEX(FixtureTicker!$B$24:$AM$43, MATCH($B128, FixtureTicker!$A$24:$A$43), PlayerForm!$X$5+2)="A",
_xlfn.XLOOKUP($E128, PlayerForm!$D$3:$D$394, PlayerForm!$R$3:$R$394)*
_xlfn.XLOOKUP(
INDEX(FixtureTicker!$B$3:$AM$22, MATCH($B128, FixtureTicker!$A$3:$A$22), PlayerForm!$X$5+2),
 TeamForm!$B$4:$B$23, TeamForm!$AB$4:$AB$23),
INDEX(FixtureTicker!$B$24:$AM$43, MATCH($B128, FixtureTicker!$A$24:$A$43), PlayerForm!$X$5+2)="BLANK",
0
),
_xlfn.IFS(
INDEX(FixtureTicker!$B$24:$AM$43, MATCH($B128, FixtureTicker!$A$24:$A$43), PlayerForm!$X$5+3)="H",
_xlfn.XLOOKUP($E128, PlayerForm!$D$3:$D$394, PlayerForm!$Q$3:$Q$394)*
_xlfn.XLOOKUP(
INDEX(FixtureTicker!$B$3:$AM$22, MATCH($B128, FixtureTicker!$A$3:$A$22), PlayerForm!$X$5+3),
 TeamForm!$B$4:$B$23, TeamForm!$AD$4:$AD$23),
INDEX(FixtureTicker!$B$24:$AM$43, MATCH($B128, FixtureTicker!$A$24:$A$43), PlayerForm!$X$5+3)="A",
_xlfn.XLOOKUP($E128, PlayerForm!$D$3:$D$394, PlayerForm!$R$3:$R$394)*
_xlfn.XLOOKUP(
INDEX(FixtureTicker!$B$3:$AM$22, MATCH($B128, FixtureTicker!$A$3:$A$22), PlayerForm!$X$5+3),
 TeamForm!$B$4:$B$23, TeamForm!$AB$4:$AB$23),
INDEX(FixtureTicker!$B$24:$AM$43, MATCH($B128, FixtureTicker!$A$24:$A$43), PlayerForm!$X$5+3)="BLANK",
0
),
_xlfn.IFS(
INDEX(FixtureTicker!$B$24:$AM$43, MATCH($B128, FixtureTicker!$A$24:$A$43), PlayerForm!$X$5+4)="H",
_xlfn.XLOOKUP($E128, PlayerForm!$D$3:$D$394, PlayerForm!$Q$3:$Q$394)*
_xlfn.XLOOKUP(
INDEX(FixtureTicker!$B$3:$AM$22, MATCH($B128, FixtureTicker!$A$3:$A$22), PlayerForm!$X$5+4),
 TeamForm!$B$4:$B$23, TeamForm!$AD$4:$AD$23),
INDEX(FixtureTicker!$B$24:$AM$43, MATCH($B128, FixtureTicker!$A$24:$A$43), PlayerForm!$X$5+4)="A",
_xlfn.XLOOKUP($E128, PlayerForm!$D$3:$D$394, PlayerForm!$R$3:$R$394)*
_xlfn.XLOOKUP(
INDEX(FixtureTicker!$B$3:$AM$22, MATCH($B128, FixtureTicker!$A$3:$A$22), PlayerForm!$X$5+4),
 TeamForm!$B$4:$B$23, TeamForm!$AB$4:$AB$23),
INDEX(FixtureTicker!$B$24:$AM$43, MATCH($B128, FixtureTicker!$A$24:$A$43), PlayerForm!$X$5+4)="BLANK",
0
),
_xlfn.IFS(
INDEX(FixtureTicker!$B$24:$AM$43, MATCH($B128, FixtureTicker!$A$24:$A$43), PlayerForm!$X$5+5)="H",
_xlfn.XLOOKUP($E128, PlayerForm!$D$3:$D$394, PlayerForm!$Q$3:$Q$394)*
_xlfn.XLOOKUP(
INDEX(FixtureTicker!$B$3:$AM$22, MATCH($B128, FixtureTicker!$A$3:$A$22), PlayerForm!$X$5+5),
 TeamForm!$B$4:$B$23, TeamForm!$AD$4:$AD$23),
INDEX(FixtureTicker!$B$24:$AM$43, MATCH($B128, FixtureTicker!$A$24:$A$43), PlayerForm!$X$5+5)="A",
_xlfn.XLOOKUP($E128, PlayerForm!$D$3:$D$394, PlayerForm!$R$3:$R$394)*
_xlfn.XLOOKUP(
INDEX(FixtureTicker!$B$3:$AM$22, MATCH($B128, FixtureTicker!$A$3:$A$22), PlayerForm!$X$5+5),
 TeamForm!$B$4:$B$23, TeamForm!$AB$4:$AB$23),
INDEX(FixtureTicker!$B$24:$AM$43, MATCH($B128, FixtureTicker!$A$24:$A$43), PlayerForm!$X$5+5)="BLANK",
0
)
),0)</f>
        <v>26.540602099513848</v>
      </c>
      <c r="J128" s="163" cm="1">
        <f t="array" ref="J128">IFERROR(0.01*SUM(
_xlfn.IFS(
INDEX(FixtureTicker!$B$24:$AM$43, MATCH($B128, FixtureTicker!$A$24:$A$43), PlayerForm!$X$5)="H",
_xlfn.XLOOKUP($E128, PlayerForm!$D$3:$D$394, PlayerForm!$Q$3:$Q$394)*
_xlfn.XLOOKUP(
INDEX(FixtureTicker!$B$3:$AM$22, MATCH($B128, FixtureTicker!$A$3:$A$22), PlayerForm!$X$5),
 TeamForm!$B$4:$B$23, TeamForm!$AD$4:$AD$23),
INDEX(FixtureTicker!$B$24:$AM$43, MATCH($B128, FixtureTicker!$A$24:$A$43), PlayerForm!$X$5)="A",
_xlfn.XLOOKUP($E128, PlayerForm!$D$3:$D$394, PlayerForm!$R$3:$R$394)*
_xlfn.XLOOKUP(
INDEX(FixtureTicker!$B$3:$AM$22, MATCH($B128, FixtureTicker!$A$3:$A$22), PlayerForm!$X$5),
 TeamForm!$B$4:$B$23, TeamForm!$AB$4:$AB$23),
INDEX(FixtureTicker!$B$24:$AM$43, MATCH($B128, FixtureTicker!$A$24:$A$43), PlayerForm!$X$5)="BLANK",
0
),
_xlfn.IFS(
INDEX(FixtureTicker!$B$24:$AM$43, MATCH($B128, FixtureTicker!$A$24:$A$43), PlayerForm!$X$5+1)="H",
_xlfn.XLOOKUP($E128, PlayerForm!$D$3:$D$394, PlayerForm!$Q$3:$Q$394)*
_xlfn.XLOOKUP(
INDEX(FixtureTicker!$B$3:$AM$22, MATCH($B128, FixtureTicker!$A$3:$A$22), PlayerForm!$X$5+1),
 TeamForm!$B$4:$B$23, TeamForm!$AD$4:$AD$23),
INDEX(FixtureTicker!$B$24:$AM$43, MATCH($B128, FixtureTicker!$A$24:$A$43), PlayerForm!$X$5+1)="A",
_xlfn.XLOOKUP($E128, PlayerForm!$D$3:$D$394, PlayerForm!$R$3:$R$394)*
_xlfn.XLOOKUP(
INDEX(FixtureTicker!$B$3:$AM$22, MATCH($B128, FixtureTicker!$A$3:$A$22), PlayerForm!$X$5+1),
 TeamForm!$B$4:$B$23, TeamForm!$AB$4:$AB$23),
INDEX(FixtureTicker!$B$24:$AM$43, MATCH($B128, FixtureTicker!$A$24:$A$43), PlayerForm!$X$5+1)="BLANK",
0
),
_xlfn.IFS(
INDEX(FixtureTicker!$B$24:$AM$43, MATCH($B128, FixtureTicker!$A$24:$A$43), PlayerForm!$X$5+2)="H",
_xlfn.XLOOKUP($E128, PlayerForm!$D$3:$D$394, PlayerForm!$Q$3:$Q$394)*
_xlfn.XLOOKUP(
INDEX(FixtureTicker!$B$3:$AM$22, MATCH($B128, FixtureTicker!$A$3:$A$22), PlayerForm!$X$5+2),
 TeamForm!$B$4:$B$23, TeamForm!$AD$4:$AD$23),
INDEX(FixtureTicker!$B$24:$AM$43, MATCH($B128, FixtureTicker!$A$24:$A$43), PlayerForm!$X$5+2)="A",
_xlfn.XLOOKUP($E128, PlayerForm!$D$3:$D$394, PlayerForm!$R$3:$R$394)*
_xlfn.XLOOKUP(
INDEX(FixtureTicker!$B$3:$AM$22, MATCH($B128, FixtureTicker!$A$3:$A$22), PlayerForm!$X$5+2),
 TeamForm!$B$4:$B$23, TeamForm!$AB$4:$AB$23),
INDEX(FixtureTicker!$B$24:$AM$43, MATCH($B128, FixtureTicker!$A$24:$A$43), PlayerForm!$X$5+2)="BLANK",
0
),
_xlfn.IFS(
INDEX(FixtureTicker!$B$24:$AM$43, MATCH($B128, FixtureTicker!$A$24:$A$43), PlayerForm!$X$5+3)="H",
_xlfn.XLOOKUP($E128, PlayerForm!$D$3:$D$394, PlayerForm!$Q$3:$Q$394)*
_xlfn.XLOOKUP(
INDEX(FixtureTicker!$B$3:$AM$22, MATCH($B128, FixtureTicker!$A$3:$A$22), PlayerForm!$X$5+3),
 TeamForm!$B$4:$B$23, TeamForm!$AD$4:$AD$23),
INDEX(FixtureTicker!$B$24:$AM$43, MATCH($B128, FixtureTicker!$A$24:$A$43), PlayerForm!$X$5+3)="A",
_xlfn.XLOOKUP($E128, PlayerForm!$D$3:$D$394, PlayerForm!$R$3:$R$394)*
_xlfn.XLOOKUP(
INDEX(FixtureTicker!$B$3:$AM$22, MATCH($B128, FixtureTicker!$A$3:$A$22), PlayerForm!$X$5+3),
 TeamForm!$B$4:$B$23, TeamForm!$AB$4:$AB$23),
INDEX(FixtureTicker!$B$24:$AM$43, MATCH($B128, FixtureTicker!$A$24:$A$43), PlayerForm!$X$5+3)="BLANK",
0
),
_xlfn.IFS(
INDEX(FixtureTicker!$B$24:$AM$43, MATCH($B128, FixtureTicker!$A$24:$A$43), PlayerForm!$X$5+4)="H",
_xlfn.XLOOKUP($E128, PlayerForm!$D$3:$D$394, PlayerForm!$Q$3:$Q$394)*
_xlfn.XLOOKUP(
INDEX(FixtureTicker!$B$3:$AM$22, MATCH($B128, FixtureTicker!$A$3:$A$22), PlayerForm!$X$5+4),
 TeamForm!$B$4:$B$23, TeamForm!$AD$4:$AD$23),
INDEX(FixtureTicker!$B$24:$AM$43, MATCH($B128, FixtureTicker!$A$24:$A$43), PlayerForm!$X$5+4)="A",
_xlfn.XLOOKUP($E128, PlayerForm!$D$3:$D$394, PlayerForm!$R$3:$R$394)*
_xlfn.XLOOKUP(
INDEX(FixtureTicker!$B$3:$AM$22, MATCH($B128, FixtureTicker!$A$3:$A$22), PlayerForm!$X$5+4),
 TeamForm!$B$4:$B$23, TeamForm!$AB$4:$AB$23),
INDEX(FixtureTicker!$B$24:$AM$43, MATCH($B128, FixtureTicker!$A$24:$A$43), PlayerForm!$X$5+4)="BLANK",
0
),
_xlfn.IFS(
INDEX(FixtureTicker!$B$24:$AM$43, MATCH($B128, FixtureTicker!$A$24:$A$43), PlayerForm!$X$5+5)="H",
_xlfn.XLOOKUP($E128, PlayerForm!$D$3:$D$394, PlayerForm!$Q$3:$Q$394)*
_xlfn.XLOOKUP(
INDEX(FixtureTicker!$B$3:$AM$22, MATCH($B128, FixtureTicker!$A$3:$A$22), PlayerForm!$X$5+5),
 TeamForm!$B$4:$B$23, TeamForm!$AD$4:$AD$23),
INDEX(FixtureTicker!$B$24:$AM$43, MATCH($B128, FixtureTicker!$A$24:$A$43), PlayerForm!$X$5+5)="A",
_xlfn.XLOOKUP($E128, PlayerForm!$D$3:$D$394, PlayerForm!$R$3:$R$394)*
_xlfn.XLOOKUP(
INDEX(FixtureTicker!$B$3:$AM$22, MATCH($B128, FixtureTicker!$A$3:$A$22), PlayerForm!$X$5+5),
 TeamForm!$B$4:$B$23, TeamForm!$AB$4:$AB$23),
INDEX(FixtureTicker!$B$24:$AM$43, MATCH($B128, FixtureTicker!$A$24:$A$43), PlayerForm!$X$5+5)="BLANK",
0
),
_xlfn.IFS(
INDEX(FixtureTicker!$B$24:$AM$43, MATCH($B128, FixtureTicker!$A$24:$A$43), PlayerForm!$X$5+6)="H",
_xlfn.XLOOKUP($E128, PlayerForm!$D$3:$D$394, PlayerForm!$Q$3:$Q$394)*
_xlfn.XLOOKUP(
INDEX(FixtureTicker!$B$3:$AM$22, MATCH($B128, FixtureTicker!$A$3:$A$22), PlayerForm!$X$5+6),
 TeamForm!$B$4:$B$23, TeamForm!$AD$4:$AD$23),
INDEX(FixtureTicker!$B$24:$AM$43, MATCH($B128, FixtureTicker!$A$24:$A$43), PlayerForm!$X$5+6)="A",
_xlfn.XLOOKUP($E128, PlayerForm!$D$3:$D$394, PlayerForm!$R$3:$R$394)*
_xlfn.XLOOKUP(
INDEX(FixtureTicker!$B$3:$AM$22, MATCH($B128, FixtureTicker!$A$3:$A$22), PlayerForm!$X$5+6),
 TeamForm!$B$4:$B$23, TeamForm!$AB$4:$AB$23),
INDEX(FixtureTicker!$B$24:$AM$43, MATCH($B128, FixtureTicker!$A$24:$A$43), PlayerForm!$X$5+6)="BLANK",
0
),
_xlfn.IFS(
INDEX(FixtureTicker!$B$24:$AM$43, MATCH($B128, FixtureTicker!$A$24:$A$43), PlayerForm!$X$5+7)="H",
_xlfn.XLOOKUP($E128, PlayerForm!$D$3:$D$394, PlayerForm!$Q$3:$Q$394)*
_xlfn.XLOOKUP(
INDEX(FixtureTicker!$B$3:$AM$22, MATCH($B128, FixtureTicker!$A$3:$A$22), PlayerForm!$X$5+7),
 TeamForm!$B$4:$B$23, TeamForm!$AD$4:$AD$23),
INDEX(FixtureTicker!$B$24:$AM$43, MATCH($B128, FixtureTicker!$A$24:$A$43), PlayerForm!$X$5+7)="A",
_xlfn.XLOOKUP($E128, PlayerForm!$D$3:$D$394, PlayerForm!$R$3:$R$394)*
_xlfn.XLOOKUP(
INDEX(FixtureTicker!$B$3:$AM$22, MATCH($B128, FixtureTicker!$A$3:$A$22), PlayerForm!$X$5+7),
 TeamForm!$B$4:$B$23, TeamForm!$AB$4:$AB$23),
INDEX(FixtureTicker!$B$24:$AM$43, MATCH($B128, FixtureTicker!$A$24:$A$43), PlayerForm!$X$5+7)="BLANK",
0
)
),0)</f>
        <v>35.115227819465801</v>
      </c>
    </row>
    <row r="129" spans="1:10">
      <c r="A129" s="55">
        <v>167</v>
      </c>
      <c r="B129" s="55" t="str">
        <f>_xlfn.XLOOKUP($A129, PlayerData!$B$3:$B$394, PlayerData!C$3:C$394)</f>
        <v>AVL</v>
      </c>
      <c r="C129" s="55" t="str">
        <f>_xlfn.XLOOKUP($A129, PlayerData!$B$3:$B$394, PlayerData!D$3:D$394)</f>
        <v>M</v>
      </c>
      <c r="D129" s="55">
        <f>_xlfn.XLOOKUP($A129, PlayerData!$B:$B, PlayerData!F:F,,,-1)</f>
        <v>5</v>
      </c>
      <c r="E129" s="31" t="str">
        <f>_xlfn.XLOOKUP($A129, PlayerData!$B$3:$B$394, PlayerData!E$3:E$394)</f>
        <v>Douglas Luiz</v>
      </c>
      <c r="F129" s="164" cm="1">
        <f t="array" ref="F129">IFERROR(0.01*_xlfn.IFS(
INDEX(FixtureTicker!$B$24:$AM$43, MATCH($B129, FixtureTicker!$A$24:$A$43, 0), PlayerForm!$X$5)="H",
_xlfn.XLOOKUP($E129, PlayerForm!$D$3:$D$394, PlayerForm!$Q$3:$Q$394)*
_xlfn.XLOOKUP(
INDEX(FixtureTicker!$B$3:$AM$22, MATCH($B129, FixtureTicker!$A$3:$A$22,0), PlayerForm!$X$5),
 TeamForm!$B$4:$B$23, TeamForm!$AD$4:$AD$23),
INDEX(FixtureTicker!$B$24:$AM$43, MATCH($B129, FixtureTicker!$A$24:$A$43,0), PlayerForm!$X$5)="A",
_xlfn.XLOOKUP($E129, PlayerForm!$D$3:$D$394, PlayerForm!$R$3:$R$394)*
_xlfn.XLOOKUP(
INDEX(FixtureTicker!$B$3:$AM$22, MATCH($B129, FixtureTicker!$A$3:$A$22,0), PlayerForm!$X$5),
 TeamForm!$B$4:$B$23, TeamForm!$AB$4:$AB$23),
INDEX(FixtureTicker!$B$24:$AM$43, MATCH($B129, FixtureTicker!$A$24:$A$43,0), PlayerForm!$X$5)="BLANK",
0),0)</f>
        <v>0</v>
      </c>
      <c r="G129" s="163" cm="1">
        <f t="array" ref="G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
),0)</f>
        <v>5.4157931516422106</v>
      </c>
      <c r="H129" s="163" cm="1">
        <f t="array" ref="H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),
_xlfn.IFS(
INDEX(FixtureTicker!$B$24:$AM$43, MATCH($B129, FixtureTicker!$A$24:$A$43), PlayerForm!$X$5+2)="H",
_xlfn.XLOOKUP($E129, PlayerForm!$D$3:$D$394, PlayerForm!$Q$3:$Q$394)*
_xlfn.XLOOKUP(
INDEX(FixtureTicker!$B$3:$AM$22, MATCH($B129, FixtureTicker!$A$3:$A$22), PlayerForm!$X$5+2),
 TeamForm!$B$4:$B$23, TeamForm!$AD$4:$AD$23),
INDEX(FixtureTicker!$B$24:$AM$43, MATCH($B129, FixtureTicker!$A$24:$A$43), PlayerForm!$X$5+2)="A",
_xlfn.XLOOKUP($E129, PlayerForm!$D$3:$D$394, PlayerForm!$R$3:$R$394)*
_xlfn.XLOOKUP(
INDEX(FixtureTicker!$B$3:$AM$22, MATCH($B129, FixtureTicker!$A$3:$A$22), PlayerForm!$X$5+2),
 TeamForm!$B$4:$B$23, TeamForm!$AB$4:$AB$23),
INDEX(FixtureTicker!$B$24:$AM$43, MATCH($B129, FixtureTicker!$A$24:$A$43), PlayerForm!$X$5+2)="BLANK",
0
),
_xlfn.IFS(
INDEX(FixtureTicker!$B$24:$AM$43, MATCH($B129, FixtureTicker!$A$24:$A$43), PlayerForm!$X$5+3)="H",
_xlfn.XLOOKUP($E129, PlayerForm!$D$3:$D$394, PlayerForm!$Q$3:$Q$394)*
_xlfn.XLOOKUP(
INDEX(FixtureTicker!$B$3:$AM$22, MATCH($B129, FixtureTicker!$A$3:$A$22), PlayerForm!$X$5+3),
 TeamForm!$B$4:$B$23, TeamForm!$AD$4:$AD$23),
INDEX(FixtureTicker!$B$24:$AM$43, MATCH($B129, FixtureTicker!$A$24:$A$43), PlayerForm!$X$5+3)="A",
_xlfn.XLOOKUP($E129, PlayerForm!$D$3:$D$394, PlayerForm!$R$3:$R$394)*
_xlfn.XLOOKUP(
INDEX(FixtureTicker!$B$3:$AM$22, MATCH($B129, FixtureTicker!$A$3:$A$22), PlayerForm!$X$5+3),
 TeamForm!$B$4:$B$23, TeamForm!$AB$4:$AB$23),
INDEX(FixtureTicker!$B$24:$AM$43, MATCH($B129, FixtureTicker!$A$24:$A$43), PlayerForm!$X$5+3)="BLANK",
0
)
),0)</f>
        <v>15.235491102434736</v>
      </c>
      <c r="I129" s="163" cm="1">
        <f t="array" ref="I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),
_xlfn.IFS(
INDEX(FixtureTicker!$B$24:$AM$43, MATCH($B129, FixtureTicker!$A$24:$A$43), PlayerForm!$X$5+2)="H",
_xlfn.XLOOKUP($E129, PlayerForm!$D$3:$D$394, PlayerForm!$Q$3:$Q$394)*
_xlfn.XLOOKUP(
INDEX(FixtureTicker!$B$3:$AM$22, MATCH($B129, FixtureTicker!$A$3:$A$22), PlayerForm!$X$5+2),
 TeamForm!$B$4:$B$23, TeamForm!$AD$4:$AD$23),
INDEX(FixtureTicker!$B$24:$AM$43, MATCH($B129, FixtureTicker!$A$24:$A$43), PlayerForm!$X$5+2)="A",
_xlfn.XLOOKUP($E129, PlayerForm!$D$3:$D$394, PlayerForm!$R$3:$R$394)*
_xlfn.XLOOKUP(
INDEX(FixtureTicker!$B$3:$AM$22, MATCH($B129, FixtureTicker!$A$3:$A$22), PlayerForm!$X$5+2),
 TeamForm!$B$4:$B$23, TeamForm!$AB$4:$AB$23),
INDEX(FixtureTicker!$B$24:$AM$43, MATCH($B129, FixtureTicker!$A$24:$A$43), PlayerForm!$X$5+2)="BLANK",
0
),
_xlfn.IFS(
INDEX(FixtureTicker!$B$24:$AM$43, MATCH($B129, FixtureTicker!$A$24:$A$43), PlayerForm!$X$5+3)="H",
_xlfn.XLOOKUP($E129, PlayerForm!$D$3:$D$394, PlayerForm!$Q$3:$Q$394)*
_xlfn.XLOOKUP(
INDEX(FixtureTicker!$B$3:$AM$22, MATCH($B129, FixtureTicker!$A$3:$A$22), PlayerForm!$X$5+3),
 TeamForm!$B$4:$B$23, TeamForm!$AD$4:$AD$23),
INDEX(FixtureTicker!$B$24:$AM$43, MATCH($B129, FixtureTicker!$A$24:$A$43), PlayerForm!$X$5+3)="A",
_xlfn.XLOOKUP($E129, PlayerForm!$D$3:$D$394, PlayerForm!$R$3:$R$394)*
_xlfn.XLOOKUP(
INDEX(FixtureTicker!$B$3:$AM$22, MATCH($B129, FixtureTicker!$A$3:$A$22), PlayerForm!$X$5+3),
 TeamForm!$B$4:$B$23, TeamForm!$AB$4:$AB$23),
INDEX(FixtureTicker!$B$24:$AM$43, MATCH($B129, FixtureTicker!$A$24:$A$43), PlayerForm!$X$5+3)="BLANK",
0
),
_xlfn.IFS(
INDEX(FixtureTicker!$B$24:$AM$43, MATCH($B129, FixtureTicker!$A$24:$A$43), PlayerForm!$X$5+4)="H",
_xlfn.XLOOKUP($E129, PlayerForm!$D$3:$D$394, PlayerForm!$Q$3:$Q$394)*
_xlfn.XLOOKUP(
INDEX(FixtureTicker!$B$3:$AM$22, MATCH($B129, FixtureTicker!$A$3:$A$22), PlayerForm!$X$5+4),
 TeamForm!$B$4:$B$23, TeamForm!$AD$4:$AD$23),
INDEX(FixtureTicker!$B$24:$AM$43, MATCH($B129, FixtureTicker!$A$24:$A$43), PlayerForm!$X$5+4)="A",
_xlfn.XLOOKUP($E129, PlayerForm!$D$3:$D$394, PlayerForm!$R$3:$R$394)*
_xlfn.XLOOKUP(
INDEX(FixtureTicker!$B$3:$AM$22, MATCH($B129, FixtureTicker!$A$3:$A$22), PlayerForm!$X$5+4),
 TeamForm!$B$4:$B$23, TeamForm!$AB$4:$AB$23),
INDEX(FixtureTicker!$B$24:$AM$43, MATCH($B129, FixtureTicker!$A$24:$A$43), PlayerForm!$X$5+4)="BLANK",
0
),
_xlfn.IFS(
INDEX(FixtureTicker!$B$24:$AM$43, MATCH($B129, FixtureTicker!$A$24:$A$43), PlayerForm!$X$5+5)="H",
_xlfn.XLOOKUP($E129, PlayerForm!$D$3:$D$394, PlayerForm!$Q$3:$Q$394)*
_xlfn.XLOOKUP(
INDEX(FixtureTicker!$B$3:$AM$22, MATCH($B129, FixtureTicker!$A$3:$A$22), PlayerForm!$X$5+5),
 TeamForm!$B$4:$B$23, TeamForm!$AD$4:$AD$23),
INDEX(FixtureTicker!$B$24:$AM$43, MATCH($B129, FixtureTicker!$A$24:$A$43), PlayerForm!$X$5+5)="A",
_xlfn.XLOOKUP($E129, PlayerForm!$D$3:$D$394, PlayerForm!$R$3:$R$394)*
_xlfn.XLOOKUP(
INDEX(FixtureTicker!$B$3:$AM$22, MATCH($B129, FixtureTicker!$A$3:$A$22), PlayerForm!$X$5+5),
 TeamForm!$B$4:$B$23, TeamForm!$AB$4:$AB$23),
INDEX(FixtureTicker!$B$24:$AM$43, MATCH($B129, FixtureTicker!$A$24:$A$43), PlayerForm!$X$5+5)="BLANK",
0
)
),0)</f>
        <v>26.276480041927254</v>
      </c>
      <c r="J129" s="163" cm="1">
        <f t="array" ref="J129">IFERROR(0.01*SUM(
_xlfn.IFS(
INDEX(FixtureTicker!$B$24:$AM$43, MATCH($B129, FixtureTicker!$A$24:$A$43), PlayerForm!$X$5)="H",
_xlfn.XLOOKUP($E129, PlayerForm!$D$3:$D$394, PlayerForm!$Q$3:$Q$394)*
_xlfn.XLOOKUP(
INDEX(FixtureTicker!$B$3:$AM$22, MATCH($B129, FixtureTicker!$A$3:$A$22), PlayerForm!$X$5),
 TeamForm!$B$4:$B$23, TeamForm!$AD$4:$AD$23),
INDEX(FixtureTicker!$B$24:$AM$43, MATCH($B129, FixtureTicker!$A$24:$A$43), PlayerForm!$X$5)="A",
_xlfn.XLOOKUP($E129, PlayerForm!$D$3:$D$394, PlayerForm!$R$3:$R$394)*
_xlfn.XLOOKUP(
INDEX(FixtureTicker!$B$3:$AM$22, MATCH($B129, FixtureTicker!$A$3:$A$22), PlayerForm!$X$5),
 TeamForm!$B$4:$B$23, TeamForm!$AB$4:$AB$23),
INDEX(FixtureTicker!$B$24:$AM$43, MATCH($B129, FixtureTicker!$A$24:$A$43), PlayerForm!$X$5)="BLANK",
0
),
_xlfn.IFS(
INDEX(FixtureTicker!$B$24:$AM$43, MATCH($B129, FixtureTicker!$A$24:$A$43), PlayerForm!$X$5+1)="H",
_xlfn.XLOOKUP($E129, PlayerForm!$D$3:$D$394, PlayerForm!$Q$3:$Q$394)*
_xlfn.XLOOKUP(
INDEX(FixtureTicker!$B$3:$AM$22, MATCH($B129, FixtureTicker!$A$3:$A$22), PlayerForm!$X$5+1),
 TeamForm!$B$4:$B$23, TeamForm!$AD$4:$AD$23),
INDEX(FixtureTicker!$B$24:$AM$43, MATCH($B129, FixtureTicker!$A$24:$A$43), PlayerForm!$X$5+1)="A",
_xlfn.XLOOKUP($E129, PlayerForm!$D$3:$D$394, PlayerForm!$R$3:$R$394)*
_xlfn.XLOOKUP(
INDEX(FixtureTicker!$B$3:$AM$22, MATCH($B129, FixtureTicker!$A$3:$A$22), PlayerForm!$X$5+1),
 TeamForm!$B$4:$B$23, TeamForm!$AB$4:$AB$23),
INDEX(FixtureTicker!$B$24:$AM$43, MATCH($B129, FixtureTicker!$A$24:$A$43), PlayerForm!$X$5+1)="BLANK",
0
),
_xlfn.IFS(
INDEX(FixtureTicker!$B$24:$AM$43, MATCH($B129, FixtureTicker!$A$24:$A$43), PlayerForm!$X$5+2)="H",
_xlfn.XLOOKUP($E129, PlayerForm!$D$3:$D$394, PlayerForm!$Q$3:$Q$394)*
_xlfn.XLOOKUP(
INDEX(FixtureTicker!$B$3:$AM$22, MATCH($B129, FixtureTicker!$A$3:$A$22), PlayerForm!$X$5+2),
 TeamForm!$B$4:$B$23, TeamForm!$AD$4:$AD$23),
INDEX(FixtureTicker!$B$24:$AM$43, MATCH($B129, FixtureTicker!$A$24:$A$43), PlayerForm!$X$5+2)="A",
_xlfn.XLOOKUP($E129, PlayerForm!$D$3:$D$394, PlayerForm!$R$3:$R$394)*
_xlfn.XLOOKUP(
INDEX(FixtureTicker!$B$3:$AM$22, MATCH($B129, FixtureTicker!$A$3:$A$22), PlayerForm!$X$5+2),
 TeamForm!$B$4:$B$23, TeamForm!$AB$4:$AB$23),
INDEX(FixtureTicker!$B$24:$AM$43, MATCH($B129, FixtureTicker!$A$24:$A$43), PlayerForm!$X$5+2)="BLANK",
0
),
_xlfn.IFS(
INDEX(FixtureTicker!$B$24:$AM$43, MATCH($B129, FixtureTicker!$A$24:$A$43), PlayerForm!$X$5+3)="H",
_xlfn.XLOOKUP($E129, PlayerForm!$D$3:$D$394, PlayerForm!$Q$3:$Q$394)*
_xlfn.XLOOKUP(
INDEX(FixtureTicker!$B$3:$AM$22, MATCH($B129, FixtureTicker!$A$3:$A$22), PlayerForm!$X$5+3),
 TeamForm!$B$4:$B$23, TeamForm!$AD$4:$AD$23),
INDEX(FixtureTicker!$B$24:$AM$43, MATCH($B129, FixtureTicker!$A$24:$A$43), PlayerForm!$X$5+3)="A",
_xlfn.XLOOKUP($E129, PlayerForm!$D$3:$D$394, PlayerForm!$R$3:$R$394)*
_xlfn.XLOOKUP(
INDEX(FixtureTicker!$B$3:$AM$22, MATCH($B129, FixtureTicker!$A$3:$A$22), PlayerForm!$X$5+3),
 TeamForm!$B$4:$B$23, TeamForm!$AB$4:$AB$23),
INDEX(FixtureTicker!$B$24:$AM$43, MATCH($B129, FixtureTicker!$A$24:$A$43), PlayerForm!$X$5+3)="BLANK",
0
),
_xlfn.IFS(
INDEX(FixtureTicker!$B$24:$AM$43, MATCH($B129, FixtureTicker!$A$24:$A$43), PlayerForm!$X$5+4)="H",
_xlfn.XLOOKUP($E129, PlayerForm!$D$3:$D$394, PlayerForm!$Q$3:$Q$394)*
_xlfn.XLOOKUP(
INDEX(FixtureTicker!$B$3:$AM$22, MATCH($B129, FixtureTicker!$A$3:$A$22), PlayerForm!$X$5+4),
 TeamForm!$B$4:$B$23, TeamForm!$AD$4:$AD$23),
INDEX(FixtureTicker!$B$24:$AM$43, MATCH($B129, FixtureTicker!$A$24:$A$43), PlayerForm!$X$5+4)="A",
_xlfn.XLOOKUP($E129, PlayerForm!$D$3:$D$394, PlayerForm!$R$3:$R$394)*
_xlfn.XLOOKUP(
INDEX(FixtureTicker!$B$3:$AM$22, MATCH($B129, FixtureTicker!$A$3:$A$22), PlayerForm!$X$5+4),
 TeamForm!$B$4:$B$23, TeamForm!$AB$4:$AB$23),
INDEX(FixtureTicker!$B$24:$AM$43, MATCH($B129, FixtureTicker!$A$24:$A$43), PlayerForm!$X$5+4)="BLANK",
0
),
_xlfn.IFS(
INDEX(FixtureTicker!$B$24:$AM$43, MATCH($B129, FixtureTicker!$A$24:$A$43), PlayerForm!$X$5+5)="H",
_xlfn.XLOOKUP($E129, PlayerForm!$D$3:$D$394, PlayerForm!$Q$3:$Q$394)*
_xlfn.XLOOKUP(
INDEX(FixtureTicker!$B$3:$AM$22, MATCH($B129, FixtureTicker!$A$3:$A$22), PlayerForm!$X$5+5),
 TeamForm!$B$4:$B$23, TeamForm!$AD$4:$AD$23),
INDEX(FixtureTicker!$B$24:$AM$43, MATCH($B129, FixtureTicker!$A$24:$A$43), PlayerForm!$X$5+5)="A",
_xlfn.XLOOKUP($E129, PlayerForm!$D$3:$D$394, PlayerForm!$R$3:$R$394)*
_xlfn.XLOOKUP(
INDEX(FixtureTicker!$B$3:$AM$22, MATCH($B129, FixtureTicker!$A$3:$A$22), PlayerForm!$X$5+5),
 TeamForm!$B$4:$B$23, TeamForm!$AB$4:$AB$23),
INDEX(FixtureTicker!$B$24:$AM$43, MATCH($B129, FixtureTicker!$A$24:$A$43), PlayerForm!$X$5+5)="BLANK",
0
),
_xlfn.IFS(
INDEX(FixtureTicker!$B$24:$AM$43, MATCH($B129, FixtureTicker!$A$24:$A$43), PlayerForm!$X$5+6)="H",
_xlfn.XLOOKUP($E129, PlayerForm!$D$3:$D$394, PlayerForm!$Q$3:$Q$394)*
_xlfn.XLOOKUP(
INDEX(FixtureTicker!$B$3:$AM$22, MATCH($B129, FixtureTicker!$A$3:$A$22), PlayerForm!$X$5+6),
 TeamForm!$B$4:$B$23, TeamForm!$AD$4:$AD$23),
INDEX(FixtureTicker!$B$24:$AM$43, MATCH($B129, FixtureTicker!$A$24:$A$43), PlayerForm!$X$5+6)="A",
_xlfn.XLOOKUP($E129, PlayerForm!$D$3:$D$394, PlayerForm!$R$3:$R$394)*
_xlfn.XLOOKUP(
INDEX(FixtureTicker!$B$3:$AM$22, MATCH($B129, FixtureTicker!$A$3:$A$22), PlayerForm!$X$5+6),
 TeamForm!$B$4:$B$23, TeamForm!$AB$4:$AB$23),
INDEX(FixtureTicker!$B$24:$AM$43, MATCH($B129, FixtureTicker!$A$24:$A$43), PlayerForm!$X$5+6)="BLANK",
0
),
_xlfn.IFS(
INDEX(FixtureTicker!$B$24:$AM$43, MATCH($B129, FixtureTicker!$A$24:$A$43), PlayerForm!$X$5+7)="H",
_xlfn.XLOOKUP($E129, PlayerForm!$D$3:$D$394, PlayerForm!$Q$3:$Q$394)*
_xlfn.XLOOKUP(
INDEX(FixtureTicker!$B$3:$AM$22, MATCH($B129, FixtureTicker!$A$3:$A$22), PlayerForm!$X$5+7),
 TeamForm!$B$4:$B$23, TeamForm!$AD$4:$AD$23),
INDEX(FixtureTicker!$B$24:$AM$43, MATCH($B129, FixtureTicker!$A$24:$A$43), PlayerForm!$X$5+7)="A",
_xlfn.XLOOKUP($E129, PlayerForm!$D$3:$D$394, PlayerForm!$R$3:$R$394)*
_xlfn.XLOOKUP(
INDEX(FixtureTicker!$B$3:$AM$22, MATCH($B129, FixtureTicker!$A$3:$A$22), PlayerForm!$X$5+7),
 TeamForm!$B$4:$B$23, TeamForm!$AB$4:$AB$23),
INDEX(FixtureTicker!$B$24:$AM$43, MATCH($B129, FixtureTicker!$A$24:$A$43), PlayerForm!$X$5+7)="BLANK",
0
)
),0)</f>
        <v>34.945569749917496</v>
      </c>
    </row>
    <row r="130" spans="1:10">
      <c r="A130" s="55">
        <v>319</v>
      </c>
      <c r="B130" s="55" t="str">
        <f>_xlfn.XLOOKUP($A130, PlayerData!$B$3:$B$394, PlayerData!C$3:C$394)</f>
        <v>AVL</v>
      </c>
      <c r="C130" s="55" t="str">
        <f>_xlfn.XLOOKUP($A130, PlayerData!$B$3:$B$394, PlayerData!D$3:D$394)</f>
        <v>D</v>
      </c>
      <c r="D130" s="55">
        <f>_xlfn.XLOOKUP($A130, PlayerData!$B:$B, PlayerData!F:F,,,-1)</f>
        <v>4.5</v>
      </c>
      <c r="E130" s="31" t="str">
        <f>_xlfn.XLOOKUP($A130, PlayerData!$B$3:$B$394, PlayerData!E$3:E$394)</f>
        <v>Targett</v>
      </c>
      <c r="F130" s="164" cm="1">
        <f t="array" ref="F130">IFERROR(0.01*_xlfn.IFS(
INDEX(FixtureTicker!$B$24:$AM$43, MATCH($B130, FixtureTicker!$A$24:$A$43, 0), PlayerForm!$X$5)="H",
_xlfn.XLOOKUP($E130, PlayerForm!$D$3:$D$394, PlayerForm!$Q$3:$Q$394)*
_xlfn.XLOOKUP(
INDEX(FixtureTicker!$B$3:$AM$22, MATCH($B130, FixtureTicker!$A$3:$A$22,0), PlayerForm!$X$5),
 TeamForm!$B$4:$B$23, TeamForm!$AD$4:$AD$23),
INDEX(FixtureTicker!$B$24:$AM$43, MATCH($B130, FixtureTicker!$A$24:$A$43,0), PlayerForm!$X$5)="A",
_xlfn.XLOOKUP($E130, PlayerForm!$D$3:$D$394, PlayerForm!$R$3:$R$394)*
_xlfn.XLOOKUP(
INDEX(FixtureTicker!$B$3:$AM$22, MATCH($B130, FixtureTicker!$A$3:$A$22,0), PlayerForm!$X$5),
 TeamForm!$B$4:$B$23, TeamForm!$AB$4:$AB$23),
INDEX(FixtureTicker!$B$24:$AM$43, MATCH($B130, FixtureTicker!$A$24:$A$43,0), PlayerForm!$X$5)="BLANK",
0),0)</f>
        <v>0</v>
      </c>
      <c r="G130" s="163" cm="1">
        <f t="array" ref="G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
),0)</f>
        <v>7.6263209686390301</v>
      </c>
      <c r="H130" s="163" cm="1">
        <f t="array" ref="H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),
_xlfn.IFS(
INDEX(FixtureTicker!$B$24:$AM$43, MATCH($B130, FixtureTicker!$A$24:$A$43), PlayerForm!$X$5+2)="H",
_xlfn.XLOOKUP($E130, PlayerForm!$D$3:$D$394, PlayerForm!$Q$3:$Q$394)*
_xlfn.XLOOKUP(
INDEX(FixtureTicker!$B$3:$AM$22, MATCH($B130, FixtureTicker!$A$3:$A$22), PlayerForm!$X$5+2),
 TeamForm!$B$4:$B$23, TeamForm!$AD$4:$AD$23),
INDEX(FixtureTicker!$B$24:$AM$43, MATCH($B130, FixtureTicker!$A$24:$A$43), PlayerForm!$X$5+2)="A",
_xlfn.XLOOKUP($E130, PlayerForm!$D$3:$D$394, PlayerForm!$R$3:$R$394)*
_xlfn.XLOOKUP(
INDEX(FixtureTicker!$B$3:$AM$22, MATCH($B130, FixtureTicker!$A$3:$A$22), PlayerForm!$X$5+2),
 TeamForm!$B$4:$B$23, TeamForm!$AB$4:$AB$23),
INDEX(FixtureTicker!$B$24:$AM$43, MATCH($B130, FixtureTicker!$A$24:$A$43), PlayerForm!$X$5+2)="BLANK",
0
),
_xlfn.IFS(
INDEX(FixtureTicker!$B$24:$AM$43, MATCH($B130, FixtureTicker!$A$24:$A$43), PlayerForm!$X$5+3)="H",
_xlfn.XLOOKUP($E130, PlayerForm!$D$3:$D$394, PlayerForm!$Q$3:$Q$394)*
_xlfn.XLOOKUP(
INDEX(FixtureTicker!$B$3:$AM$22, MATCH($B130, FixtureTicker!$A$3:$A$22), PlayerForm!$X$5+3),
 TeamForm!$B$4:$B$23, TeamForm!$AD$4:$AD$23),
INDEX(FixtureTicker!$B$24:$AM$43, MATCH($B130, FixtureTicker!$A$24:$A$43), PlayerForm!$X$5+3)="A",
_xlfn.XLOOKUP($E130, PlayerForm!$D$3:$D$394, PlayerForm!$R$3:$R$394)*
_xlfn.XLOOKUP(
INDEX(FixtureTicker!$B$3:$AM$22, MATCH($B130, FixtureTicker!$A$3:$A$22), PlayerForm!$X$5+3),
 TeamForm!$B$4:$B$23, TeamForm!$AB$4:$AB$23),
INDEX(FixtureTicker!$B$24:$AM$43, MATCH($B130, FixtureTicker!$A$24:$A$43), PlayerForm!$X$5+3)="BLANK",
0
)
),0)</f>
        <v>14.773803276239049</v>
      </c>
      <c r="I130" s="163" cm="1">
        <f t="array" ref="I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),
_xlfn.IFS(
INDEX(FixtureTicker!$B$24:$AM$43, MATCH($B130, FixtureTicker!$A$24:$A$43), PlayerForm!$X$5+2)="H",
_xlfn.XLOOKUP($E130, PlayerForm!$D$3:$D$394, PlayerForm!$Q$3:$Q$394)*
_xlfn.XLOOKUP(
INDEX(FixtureTicker!$B$3:$AM$22, MATCH($B130, FixtureTicker!$A$3:$A$22), PlayerForm!$X$5+2),
 TeamForm!$B$4:$B$23, TeamForm!$AD$4:$AD$23),
INDEX(FixtureTicker!$B$24:$AM$43, MATCH($B130, FixtureTicker!$A$24:$A$43), PlayerForm!$X$5+2)="A",
_xlfn.XLOOKUP($E130, PlayerForm!$D$3:$D$394, PlayerForm!$R$3:$R$394)*
_xlfn.XLOOKUP(
INDEX(FixtureTicker!$B$3:$AM$22, MATCH($B130, FixtureTicker!$A$3:$A$22), PlayerForm!$X$5+2),
 TeamForm!$B$4:$B$23, TeamForm!$AB$4:$AB$23),
INDEX(FixtureTicker!$B$24:$AM$43, MATCH($B130, FixtureTicker!$A$24:$A$43), PlayerForm!$X$5+2)="BLANK",
0
),
_xlfn.IFS(
INDEX(FixtureTicker!$B$24:$AM$43, MATCH($B130, FixtureTicker!$A$24:$A$43), PlayerForm!$X$5+3)="H",
_xlfn.XLOOKUP($E130, PlayerForm!$D$3:$D$394, PlayerForm!$Q$3:$Q$394)*
_xlfn.XLOOKUP(
INDEX(FixtureTicker!$B$3:$AM$22, MATCH($B130, FixtureTicker!$A$3:$A$22), PlayerForm!$X$5+3),
 TeamForm!$B$4:$B$23, TeamForm!$AD$4:$AD$23),
INDEX(FixtureTicker!$B$24:$AM$43, MATCH($B130, FixtureTicker!$A$24:$A$43), PlayerForm!$X$5+3)="A",
_xlfn.XLOOKUP($E130, PlayerForm!$D$3:$D$394, PlayerForm!$R$3:$R$394)*
_xlfn.XLOOKUP(
INDEX(FixtureTicker!$B$3:$AM$22, MATCH($B130, FixtureTicker!$A$3:$A$22), PlayerForm!$X$5+3),
 TeamForm!$B$4:$B$23, TeamForm!$AB$4:$AB$23),
INDEX(FixtureTicker!$B$24:$AM$43, MATCH($B130, FixtureTicker!$A$24:$A$43), PlayerForm!$X$5+3)="BLANK",
0
),
_xlfn.IFS(
INDEX(FixtureTicker!$B$24:$AM$43, MATCH($B130, FixtureTicker!$A$24:$A$43), PlayerForm!$X$5+4)="H",
_xlfn.XLOOKUP($E130, PlayerForm!$D$3:$D$394, PlayerForm!$Q$3:$Q$394)*
_xlfn.XLOOKUP(
INDEX(FixtureTicker!$B$3:$AM$22, MATCH($B130, FixtureTicker!$A$3:$A$22), PlayerForm!$X$5+4),
 TeamForm!$B$4:$B$23, TeamForm!$AD$4:$AD$23),
INDEX(FixtureTicker!$B$24:$AM$43, MATCH($B130, FixtureTicker!$A$24:$A$43), PlayerForm!$X$5+4)="A",
_xlfn.XLOOKUP($E130, PlayerForm!$D$3:$D$394, PlayerForm!$R$3:$R$394)*
_xlfn.XLOOKUP(
INDEX(FixtureTicker!$B$3:$AM$22, MATCH($B130, FixtureTicker!$A$3:$A$22), PlayerForm!$X$5+4),
 TeamForm!$B$4:$B$23, TeamForm!$AB$4:$AB$23),
INDEX(FixtureTicker!$B$24:$AM$43, MATCH($B130, FixtureTicker!$A$24:$A$43), PlayerForm!$X$5+4)="BLANK",
0
),
_xlfn.IFS(
INDEX(FixtureTicker!$B$24:$AM$43, MATCH($B130, FixtureTicker!$A$24:$A$43), PlayerForm!$X$5+5)="H",
_xlfn.XLOOKUP($E130, PlayerForm!$D$3:$D$394, PlayerForm!$Q$3:$Q$394)*
_xlfn.XLOOKUP(
INDEX(FixtureTicker!$B$3:$AM$22, MATCH($B130, FixtureTicker!$A$3:$A$22), PlayerForm!$X$5+5),
 TeamForm!$B$4:$B$23, TeamForm!$AD$4:$AD$23),
INDEX(FixtureTicker!$B$24:$AM$43, MATCH($B130, FixtureTicker!$A$24:$A$43), PlayerForm!$X$5+5)="A",
_xlfn.XLOOKUP($E130, PlayerForm!$D$3:$D$394, PlayerForm!$R$3:$R$394)*
_xlfn.XLOOKUP(
INDEX(FixtureTicker!$B$3:$AM$22, MATCH($B130, FixtureTicker!$A$3:$A$22), PlayerForm!$X$5+5),
 TeamForm!$B$4:$B$23, TeamForm!$AB$4:$AB$23),
INDEX(FixtureTicker!$B$24:$AM$43, MATCH($B130, FixtureTicker!$A$24:$A$43), PlayerForm!$X$5+5)="BLANK",
0
)
),0)</f>
        <v>25.801779853987913</v>
      </c>
      <c r="J130" s="163" cm="1">
        <f t="array" ref="J130">IFERROR(0.01*SUM(
_xlfn.IFS(
INDEX(FixtureTicker!$B$24:$AM$43, MATCH($B130, FixtureTicker!$A$24:$A$43), PlayerForm!$X$5)="H",
_xlfn.XLOOKUP($E130, PlayerForm!$D$3:$D$394, PlayerForm!$Q$3:$Q$394)*
_xlfn.XLOOKUP(
INDEX(FixtureTicker!$B$3:$AM$22, MATCH($B130, FixtureTicker!$A$3:$A$22), PlayerForm!$X$5),
 TeamForm!$B$4:$B$23, TeamForm!$AD$4:$AD$23),
INDEX(FixtureTicker!$B$24:$AM$43, MATCH($B130, FixtureTicker!$A$24:$A$43), PlayerForm!$X$5)="A",
_xlfn.XLOOKUP($E130, PlayerForm!$D$3:$D$394, PlayerForm!$R$3:$R$394)*
_xlfn.XLOOKUP(
INDEX(FixtureTicker!$B$3:$AM$22, MATCH($B130, FixtureTicker!$A$3:$A$22), PlayerForm!$X$5),
 TeamForm!$B$4:$B$23, TeamForm!$AB$4:$AB$23),
INDEX(FixtureTicker!$B$24:$AM$43, MATCH($B130, FixtureTicker!$A$24:$A$43), PlayerForm!$X$5)="BLANK",
0
),
_xlfn.IFS(
INDEX(FixtureTicker!$B$24:$AM$43, MATCH($B130, FixtureTicker!$A$24:$A$43), PlayerForm!$X$5+1)="H",
_xlfn.XLOOKUP($E130, PlayerForm!$D$3:$D$394, PlayerForm!$Q$3:$Q$394)*
_xlfn.XLOOKUP(
INDEX(FixtureTicker!$B$3:$AM$22, MATCH($B130, FixtureTicker!$A$3:$A$22), PlayerForm!$X$5+1),
 TeamForm!$B$4:$B$23, TeamForm!$AD$4:$AD$23),
INDEX(FixtureTicker!$B$24:$AM$43, MATCH($B130, FixtureTicker!$A$24:$A$43), PlayerForm!$X$5+1)="A",
_xlfn.XLOOKUP($E130, PlayerForm!$D$3:$D$394, PlayerForm!$R$3:$R$394)*
_xlfn.XLOOKUP(
INDEX(FixtureTicker!$B$3:$AM$22, MATCH($B130, FixtureTicker!$A$3:$A$22), PlayerForm!$X$5+1),
 TeamForm!$B$4:$B$23, TeamForm!$AB$4:$AB$23),
INDEX(FixtureTicker!$B$24:$AM$43, MATCH($B130, FixtureTicker!$A$24:$A$43), PlayerForm!$X$5+1)="BLANK",
0
),
_xlfn.IFS(
INDEX(FixtureTicker!$B$24:$AM$43, MATCH($B130, FixtureTicker!$A$24:$A$43), PlayerForm!$X$5+2)="H",
_xlfn.XLOOKUP($E130, PlayerForm!$D$3:$D$394, PlayerForm!$Q$3:$Q$394)*
_xlfn.XLOOKUP(
INDEX(FixtureTicker!$B$3:$AM$22, MATCH($B130, FixtureTicker!$A$3:$A$22), PlayerForm!$X$5+2),
 TeamForm!$B$4:$B$23, TeamForm!$AD$4:$AD$23),
INDEX(FixtureTicker!$B$24:$AM$43, MATCH($B130, FixtureTicker!$A$24:$A$43), PlayerForm!$X$5+2)="A",
_xlfn.XLOOKUP($E130, PlayerForm!$D$3:$D$394, PlayerForm!$R$3:$R$394)*
_xlfn.XLOOKUP(
INDEX(FixtureTicker!$B$3:$AM$22, MATCH($B130, FixtureTicker!$A$3:$A$22), PlayerForm!$X$5+2),
 TeamForm!$B$4:$B$23, TeamForm!$AB$4:$AB$23),
INDEX(FixtureTicker!$B$24:$AM$43, MATCH($B130, FixtureTicker!$A$24:$A$43), PlayerForm!$X$5+2)="BLANK",
0
),
_xlfn.IFS(
INDEX(FixtureTicker!$B$24:$AM$43, MATCH($B130, FixtureTicker!$A$24:$A$43), PlayerForm!$X$5+3)="H",
_xlfn.XLOOKUP($E130, PlayerForm!$D$3:$D$394, PlayerForm!$Q$3:$Q$394)*
_xlfn.XLOOKUP(
INDEX(FixtureTicker!$B$3:$AM$22, MATCH($B130, FixtureTicker!$A$3:$A$22), PlayerForm!$X$5+3),
 TeamForm!$B$4:$B$23, TeamForm!$AD$4:$AD$23),
INDEX(FixtureTicker!$B$24:$AM$43, MATCH($B130, FixtureTicker!$A$24:$A$43), PlayerForm!$X$5+3)="A",
_xlfn.XLOOKUP($E130, PlayerForm!$D$3:$D$394, PlayerForm!$R$3:$R$394)*
_xlfn.XLOOKUP(
INDEX(FixtureTicker!$B$3:$AM$22, MATCH($B130, FixtureTicker!$A$3:$A$22), PlayerForm!$X$5+3),
 TeamForm!$B$4:$B$23, TeamForm!$AB$4:$AB$23),
INDEX(FixtureTicker!$B$24:$AM$43, MATCH($B130, FixtureTicker!$A$24:$A$43), PlayerForm!$X$5+3)="BLANK",
0
),
_xlfn.IFS(
INDEX(FixtureTicker!$B$24:$AM$43, MATCH($B130, FixtureTicker!$A$24:$A$43), PlayerForm!$X$5+4)="H",
_xlfn.XLOOKUP($E130, PlayerForm!$D$3:$D$394, PlayerForm!$Q$3:$Q$394)*
_xlfn.XLOOKUP(
INDEX(FixtureTicker!$B$3:$AM$22, MATCH($B130, FixtureTicker!$A$3:$A$22), PlayerForm!$X$5+4),
 TeamForm!$B$4:$B$23, TeamForm!$AD$4:$AD$23),
INDEX(FixtureTicker!$B$24:$AM$43, MATCH($B130, FixtureTicker!$A$24:$A$43), PlayerForm!$X$5+4)="A",
_xlfn.XLOOKUP($E130, PlayerForm!$D$3:$D$394, PlayerForm!$R$3:$R$394)*
_xlfn.XLOOKUP(
INDEX(FixtureTicker!$B$3:$AM$22, MATCH($B130, FixtureTicker!$A$3:$A$22), PlayerForm!$X$5+4),
 TeamForm!$B$4:$B$23, TeamForm!$AB$4:$AB$23),
INDEX(FixtureTicker!$B$24:$AM$43, MATCH($B130, FixtureTicker!$A$24:$A$43), PlayerForm!$X$5+4)="BLANK",
0
),
_xlfn.IFS(
INDEX(FixtureTicker!$B$24:$AM$43, MATCH($B130, FixtureTicker!$A$24:$A$43), PlayerForm!$X$5+5)="H",
_xlfn.XLOOKUP($E130, PlayerForm!$D$3:$D$394, PlayerForm!$Q$3:$Q$394)*
_xlfn.XLOOKUP(
INDEX(FixtureTicker!$B$3:$AM$22, MATCH($B130, FixtureTicker!$A$3:$A$22), PlayerForm!$X$5+5),
 TeamForm!$B$4:$B$23, TeamForm!$AD$4:$AD$23),
INDEX(FixtureTicker!$B$24:$AM$43, MATCH($B130, FixtureTicker!$A$24:$A$43), PlayerForm!$X$5+5)="A",
_xlfn.XLOOKUP($E130, PlayerForm!$D$3:$D$394, PlayerForm!$R$3:$R$394)*
_xlfn.XLOOKUP(
INDEX(FixtureTicker!$B$3:$AM$22, MATCH($B130, FixtureTicker!$A$3:$A$22), PlayerForm!$X$5+5),
 TeamForm!$B$4:$B$23, TeamForm!$AB$4:$AB$23),
INDEX(FixtureTicker!$B$24:$AM$43, MATCH($B130, FixtureTicker!$A$24:$A$43), PlayerForm!$X$5+5)="BLANK",
0
),
_xlfn.IFS(
INDEX(FixtureTicker!$B$24:$AM$43, MATCH($B130, FixtureTicker!$A$24:$A$43), PlayerForm!$X$5+6)="H",
_xlfn.XLOOKUP($E130, PlayerForm!$D$3:$D$394, PlayerForm!$Q$3:$Q$394)*
_xlfn.XLOOKUP(
INDEX(FixtureTicker!$B$3:$AM$22, MATCH($B130, FixtureTicker!$A$3:$A$22), PlayerForm!$X$5+6),
 TeamForm!$B$4:$B$23, TeamForm!$AD$4:$AD$23),
INDEX(FixtureTicker!$B$24:$AM$43, MATCH($B130, FixtureTicker!$A$24:$A$43), PlayerForm!$X$5+6)="A",
_xlfn.XLOOKUP($E130, PlayerForm!$D$3:$D$394, PlayerForm!$R$3:$R$394)*
_xlfn.XLOOKUP(
INDEX(FixtureTicker!$B$3:$AM$22, MATCH($B130, FixtureTicker!$A$3:$A$22), PlayerForm!$X$5+6),
 TeamForm!$B$4:$B$23, TeamForm!$AB$4:$AB$23),
INDEX(FixtureTicker!$B$24:$AM$43, MATCH($B130, FixtureTicker!$A$24:$A$43), PlayerForm!$X$5+6)="BLANK",
0
),
_xlfn.IFS(
INDEX(FixtureTicker!$B$24:$AM$43, MATCH($B130, FixtureTicker!$A$24:$A$43), PlayerForm!$X$5+7)="H",
_xlfn.XLOOKUP($E130, PlayerForm!$D$3:$D$394, PlayerForm!$Q$3:$Q$394)*
_xlfn.XLOOKUP(
INDEX(FixtureTicker!$B$3:$AM$22, MATCH($B130, FixtureTicker!$A$3:$A$22), PlayerForm!$X$5+7),
 TeamForm!$B$4:$B$23, TeamForm!$AD$4:$AD$23),
INDEX(FixtureTicker!$B$24:$AM$43, MATCH($B130, FixtureTicker!$A$24:$A$43), PlayerForm!$X$5+7)="A",
_xlfn.XLOOKUP($E130, PlayerForm!$D$3:$D$394, PlayerForm!$R$3:$R$394)*
_xlfn.XLOOKUP(
INDEX(FixtureTicker!$B$3:$AM$22, MATCH($B130, FixtureTicker!$A$3:$A$22), PlayerForm!$X$5+7),
 TeamForm!$B$4:$B$23, TeamForm!$AB$4:$AB$23),
INDEX(FixtureTicker!$B$24:$AM$43, MATCH($B130, FixtureTicker!$A$24:$A$43), PlayerForm!$X$5+7)="BLANK",
0
)
),0)</f>
        <v>32.016286998342892</v>
      </c>
    </row>
    <row r="131" spans="1:10">
      <c r="A131" s="55">
        <v>241</v>
      </c>
      <c r="B131" s="55" t="str">
        <f>_xlfn.XLOOKUP($A131, PlayerData!$B$3:$B$394, PlayerData!C$3:C$394)</f>
        <v>LEI</v>
      </c>
      <c r="C131" s="55" t="str">
        <f>_xlfn.XLOOKUP($A131, PlayerData!$B$3:$B$394, PlayerData!D$3:D$394)</f>
        <v>D</v>
      </c>
      <c r="D131" s="55">
        <f>_xlfn.XLOOKUP($A131, PlayerData!$B:$B, PlayerData!F:F,,,-1)</f>
        <v>5.5</v>
      </c>
      <c r="E131" s="31" t="str">
        <f>_xlfn.XLOOKUP($A131, PlayerData!$B$3:$B$394, PlayerData!E$3:E$394)</f>
        <v>Evans</v>
      </c>
      <c r="F131" s="164" cm="1">
        <f t="array" ref="F131">IFERROR(0.01*_xlfn.IFS(
INDEX(FixtureTicker!$B$24:$AM$43, MATCH($B131, FixtureTicker!$A$24:$A$43, 0), PlayerForm!$X$5)="H",
_xlfn.XLOOKUP($E131, PlayerForm!$D$3:$D$394, PlayerForm!$Q$3:$Q$394)*
_xlfn.XLOOKUP(
INDEX(FixtureTicker!$B$3:$AM$22, MATCH($B131, FixtureTicker!$A$3:$A$22,0), PlayerForm!$X$5),
 TeamForm!$B$4:$B$23, TeamForm!$AD$4:$AD$23),
INDEX(FixtureTicker!$B$24:$AM$43, MATCH($B131, FixtureTicker!$A$24:$A$43,0), PlayerForm!$X$5)="A",
_xlfn.XLOOKUP($E131, PlayerForm!$D$3:$D$394, PlayerForm!$R$3:$R$394)*
_xlfn.XLOOKUP(
INDEX(FixtureTicker!$B$3:$AM$22, MATCH($B131, FixtureTicker!$A$3:$A$22,0), PlayerForm!$X$5),
 TeamForm!$B$4:$B$23, TeamForm!$AB$4:$AB$23),
INDEX(FixtureTicker!$B$24:$AM$43, MATCH($B131, FixtureTicker!$A$24:$A$43,0), PlayerForm!$X$5)="BLANK",
0),0)</f>
        <v>4.8550491687067767</v>
      </c>
      <c r="G131" s="163" cm="1">
        <f t="array" ref="G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
),0)</f>
        <v>9.7399755630671319</v>
      </c>
      <c r="H131" s="163" cm="1">
        <f t="array" ref="H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),
_xlfn.IFS(
INDEX(FixtureTicker!$B$24:$AM$43, MATCH($B131, FixtureTicker!$A$24:$A$43), PlayerForm!$X$5+2)="H",
_xlfn.XLOOKUP($E131, PlayerForm!$D$3:$D$394, PlayerForm!$Q$3:$Q$394)*
_xlfn.XLOOKUP(
INDEX(FixtureTicker!$B$3:$AM$22, MATCH($B131, FixtureTicker!$A$3:$A$22), PlayerForm!$X$5+2),
 TeamForm!$B$4:$B$23, TeamForm!$AD$4:$AD$23),
INDEX(FixtureTicker!$B$24:$AM$43, MATCH($B131, FixtureTicker!$A$24:$A$43), PlayerForm!$X$5+2)="A",
_xlfn.XLOOKUP($E131, PlayerForm!$D$3:$D$394, PlayerForm!$R$3:$R$394)*
_xlfn.XLOOKUP(
INDEX(FixtureTicker!$B$3:$AM$22, MATCH($B131, FixtureTicker!$A$3:$A$22), PlayerForm!$X$5+2),
 TeamForm!$B$4:$B$23, TeamForm!$AB$4:$AB$23),
INDEX(FixtureTicker!$B$24:$AM$43, MATCH($B131, FixtureTicker!$A$24:$A$43), PlayerForm!$X$5+2)="BLANK",
0
),
_xlfn.IFS(
INDEX(FixtureTicker!$B$24:$AM$43, MATCH($B131, FixtureTicker!$A$24:$A$43), PlayerForm!$X$5+3)="H",
_xlfn.XLOOKUP($E131, PlayerForm!$D$3:$D$394, PlayerForm!$Q$3:$Q$394)*
_xlfn.XLOOKUP(
INDEX(FixtureTicker!$B$3:$AM$22, MATCH($B131, FixtureTicker!$A$3:$A$22), PlayerForm!$X$5+3),
 TeamForm!$B$4:$B$23, TeamForm!$AD$4:$AD$23),
INDEX(FixtureTicker!$B$24:$AM$43, MATCH($B131, FixtureTicker!$A$24:$A$43), PlayerForm!$X$5+3)="A",
_xlfn.XLOOKUP($E131, PlayerForm!$D$3:$D$394, PlayerForm!$R$3:$R$394)*
_xlfn.XLOOKUP(
INDEX(FixtureTicker!$B$3:$AM$22, MATCH($B131, FixtureTicker!$A$3:$A$22), PlayerForm!$X$5+3),
 TeamForm!$B$4:$B$23, TeamForm!$AB$4:$AB$23),
INDEX(FixtureTicker!$B$24:$AM$43, MATCH($B131, FixtureTicker!$A$24:$A$43), PlayerForm!$X$5+3)="BLANK",
0
)
),0)</f>
        <v>16.952321598218745</v>
      </c>
      <c r="I131" s="163" cm="1">
        <f t="array" ref="I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),
_xlfn.IFS(
INDEX(FixtureTicker!$B$24:$AM$43, MATCH($B131, FixtureTicker!$A$24:$A$43), PlayerForm!$X$5+2)="H",
_xlfn.XLOOKUP($E131, PlayerForm!$D$3:$D$394, PlayerForm!$Q$3:$Q$394)*
_xlfn.XLOOKUP(
INDEX(FixtureTicker!$B$3:$AM$22, MATCH($B131, FixtureTicker!$A$3:$A$22), PlayerForm!$X$5+2),
 TeamForm!$B$4:$B$23, TeamForm!$AD$4:$AD$23),
INDEX(FixtureTicker!$B$24:$AM$43, MATCH($B131, FixtureTicker!$A$24:$A$43), PlayerForm!$X$5+2)="A",
_xlfn.XLOOKUP($E131, PlayerForm!$D$3:$D$394, PlayerForm!$R$3:$R$394)*
_xlfn.XLOOKUP(
INDEX(FixtureTicker!$B$3:$AM$22, MATCH($B131, FixtureTicker!$A$3:$A$22), PlayerForm!$X$5+2),
 TeamForm!$B$4:$B$23, TeamForm!$AB$4:$AB$23),
INDEX(FixtureTicker!$B$24:$AM$43, MATCH($B131, FixtureTicker!$A$24:$A$43), PlayerForm!$X$5+2)="BLANK",
0
),
_xlfn.IFS(
INDEX(FixtureTicker!$B$24:$AM$43, MATCH($B131, FixtureTicker!$A$24:$A$43), PlayerForm!$X$5+3)="H",
_xlfn.XLOOKUP($E131, PlayerForm!$D$3:$D$394, PlayerForm!$Q$3:$Q$394)*
_xlfn.XLOOKUP(
INDEX(FixtureTicker!$B$3:$AM$22, MATCH($B131, FixtureTicker!$A$3:$A$22), PlayerForm!$X$5+3),
 TeamForm!$B$4:$B$23, TeamForm!$AD$4:$AD$23),
INDEX(FixtureTicker!$B$24:$AM$43, MATCH($B131, FixtureTicker!$A$24:$A$43), PlayerForm!$X$5+3)="A",
_xlfn.XLOOKUP($E131, PlayerForm!$D$3:$D$394, PlayerForm!$R$3:$R$394)*
_xlfn.XLOOKUP(
INDEX(FixtureTicker!$B$3:$AM$22, MATCH($B131, FixtureTicker!$A$3:$A$22), PlayerForm!$X$5+3),
 TeamForm!$B$4:$B$23, TeamForm!$AB$4:$AB$23),
INDEX(FixtureTicker!$B$24:$AM$43, MATCH($B131, FixtureTicker!$A$24:$A$43), PlayerForm!$X$5+3)="BLANK",
0
),
_xlfn.IFS(
INDEX(FixtureTicker!$B$24:$AM$43, MATCH($B131, FixtureTicker!$A$24:$A$43), PlayerForm!$X$5+4)="H",
_xlfn.XLOOKUP($E131, PlayerForm!$D$3:$D$394, PlayerForm!$Q$3:$Q$394)*
_xlfn.XLOOKUP(
INDEX(FixtureTicker!$B$3:$AM$22, MATCH($B131, FixtureTicker!$A$3:$A$22), PlayerForm!$X$5+4),
 TeamForm!$B$4:$B$23, TeamForm!$AD$4:$AD$23),
INDEX(FixtureTicker!$B$24:$AM$43, MATCH($B131, FixtureTicker!$A$24:$A$43), PlayerForm!$X$5+4)="A",
_xlfn.XLOOKUP($E131, PlayerForm!$D$3:$D$394, PlayerForm!$R$3:$R$394)*
_xlfn.XLOOKUP(
INDEX(FixtureTicker!$B$3:$AM$22, MATCH($B131, FixtureTicker!$A$3:$A$22), PlayerForm!$X$5+4),
 TeamForm!$B$4:$B$23, TeamForm!$AB$4:$AB$23),
INDEX(FixtureTicker!$B$24:$AM$43, MATCH($B131, FixtureTicker!$A$24:$A$43), PlayerForm!$X$5+4)="BLANK",
0
),
_xlfn.IFS(
INDEX(FixtureTicker!$B$24:$AM$43, MATCH($B131, FixtureTicker!$A$24:$A$43), PlayerForm!$X$5+5)="H",
_xlfn.XLOOKUP($E131, PlayerForm!$D$3:$D$394, PlayerForm!$Q$3:$Q$394)*
_xlfn.XLOOKUP(
INDEX(FixtureTicker!$B$3:$AM$22, MATCH($B131, FixtureTicker!$A$3:$A$22), PlayerForm!$X$5+5),
 TeamForm!$B$4:$B$23, TeamForm!$AD$4:$AD$23),
INDEX(FixtureTicker!$B$24:$AM$43, MATCH($B131, FixtureTicker!$A$24:$A$43), PlayerForm!$X$5+5)="A",
_xlfn.XLOOKUP($E131, PlayerForm!$D$3:$D$394, PlayerForm!$R$3:$R$394)*
_xlfn.XLOOKUP(
INDEX(FixtureTicker!$B$3:$AM$22, MATCH($B131, FixtureTicker!$A$3:$A$22), PlayerForm!$X$5+5),
 TeamForm!$B$4:$B$23, TeamForm!$AB$4:$AB$23),
INDEX(FixtureTicker!$B$24:$AM$43, MATCH($B131, FixtureTicker!$A$24:$A$43), PlayerForm!$X$5+5)="BLANK",
0
)
),0)</f>
        <v>25.792628920090458</v>
      </c>
      <c r="J131" s="163" cm="1">
        <f t="array" ref="J131">IFERROR(0.01*SUM(
_xlfn.IFS(
INDEX(FixtureTicker!$B$24:$AM$43, MATCH($B131, FixtureTicker!$A$24:$A$43), PlayerForm!$X$5)="H",
_xlfn.XLOOKUP($E131, PlayerForm!$D$3:$D$394, PlayerForm!$Q$3:$Q$394)*
_xlfn.XLOOKUP(
INDEX(FixtureTicker!$B$3:$AM$22, MATCH($B131, FixtureTicker!$A$3:$A$22), PlayerForm!$X$5),
 TeamForm!$B$4:$B$23, TeamForm!$AD$4:$AD$23),
INDEX(FixtureTicker!$B$24:$AM$43, MATCH($B131, FixtureTicker!$A$24:$A$43), PlayerForm!$X$5)="A",
_xlfn.XLOOKUP($E131, PlayerForm!$D$3:$D$394, PlayerForm!$R$3:$R$394)*
_xlfn.XLOOKUP(
INDEX(FixtureTicker!$B$3:$AM$22, MATCH($B131, FixtureTicker!$A$3:$A$22), PlayerForm!$X$5),
 TeamForm!$B$4:$B$23, TeamForm!$AB$4:$AB$23),
INDEX(FixtureTicker!$B$24:$AM$43, MATCH($B131, FixtureTicker!$A$24:$A$43), PlayerForm!$X$5)="BLANK",
0
),
_xlfn.IFS(
INDEX(FixtureTicker!$B$24:$AM$43, MATCH($B131, FixtureTicker!$A$24:$A$43), PlayerForm!$X$5+1)="H",
_xlfn.XLOOKUP($E131, PlayerForm!$D$3:$D$394, PlayerForm!$Q$3:$Q$394)*
_xlfn.XLOOKUP(
INDEX(FixtureTicker!$B$3:$AM$22, MATCH($B131, FixtureTicker!$A$3:$A$22), PlayerForm!$X$5+1),
 TeamForm!$B$4:$B$23, TeamForm!$AD$4:$AD$23),
INDEX(FixtureTicker!$B$24:$AM$43, MATCH($B131, FixtureTicker!$A$24:$A$43), PlayerForm!$X$5+1)="A",
_xlfn.XLOOKUP($E131, PlayerForm!$D$3:$D$394, PlayerForm!$R$3:$R$394)*
_xlfn.XLOOKUP(
INDEX(FixtureTicker!$B$3:$AM$22, MATCH($B131, FixtureTicker!$A$3:$A$22), PlayerForm!$X$5+1),
 TeamForm!$B$4:$B$23, TeamForm!$AB$4:$AB$23),
INDEX(FixtureTicker!$B$24:$AM$43, MATCH($B131, FixtureTicker!$A$24:$A$43), PlayerForm!$X$5+1)="BLANK",
0
),
_xlfn.IFS(
INDEX(FixtureTicker!$B$24:$AM$43, MATCH($B131, FixtureTicker!$A$24:$A$43), PlayerForm!$X$5+2)="H",
_xlfn.XLOOKUP($E131, PlayerForm!$D$3:$D$394, PlayerForm!$Q$3:$Q$394)*
_xlfn.XLOOKUP(
INDEX(FixtureTicker!$B$3:$AM$22, MATCH($B131, FixtureTicker!$A$3:$A$22), PlayerForm!$X$5+2),
 TeamForm!$B$4:$B$23, TeamForm!$AD$4:$AD$23),
INDEX(FixtureTicker!$B$24:$AM$43, MATCH($B131, FixtureTicker!$A$24:$A$43), PlayerForm!$X$5+2)="A",
_xlfn.XLOOKUP($E131, PlayerForm!$D$3:$D$394, PlayerForm!$R$3:$R$394)*
_xlfn.XLOOKUP(
INDEX(FixtureTicker!$B$3:$AM$22, MATCH($B131, FixtureTicker!$A$3:$A$22), PlayerForm!$X$5+2),
 TeamForm!$B$4:$B$23, TeamForm!$AB$4:$AB$23),
INDEX(FixtureTicker!$B$24:$AM$43, MATCH($B131, FixtureTicker!$A$24:$A$43), PlayerForm!$X$5+2)="BLANK",
0
),
_xlfn.IFS(
INDEX(FixtureTicker!$B$24:$AM$43, MATCH($B131, FixtureTicker!$A$24:$A$43), PlayerForm!$X$5+3)="H",
_xlfn.XLOOKUP($E131, PlayerForm!$D$3:$D$394, PlayerForm!$Q$3:$Q$394)*
_xlfn.XLOOKUP(
INDEX(FixtureTicker!$B$3:$AM$22, MATCH($B131, FixtureTicker!$A$3:$A$22), PlayerForm!$X$5+3),
 TeamForm!$B$4:$B$23, TeamForm!$AD$4:$AD$23),
INDEX(FixtureTicker!$B$24:$AM$43, MATCH($B131, FixtureTicker!$A$24:$A$43), PlayerForm!$X$5+3)="A",
_xlfn.XLOOKUP($E131, PlayerForm!$D$3:$D$394, PlayerForm!$R$3:$R$394)*
_xlfn.XLOOKUP(
INDEX(FixtureTicker!$B$3:$AM$22, MATCH($B131, FixtureTicker!$A$3:$A$22), PlayerForm!$X$5+3),
 TeamForm!$B$4:$B$23, TeamForm!$AB$4:$AB$23),
INDEX(FixtureTicker!$B$24:$AM$43, MATCH($B131, FixtureTicker!$A$24:$A$43), PlayerForm!$X$5+3)="BLANK",
0
),
_xlfn.IFS(
INDEX(FixtureTicker!$B$24:$AM$43, MATCH($B131, FixtureTicker!$A$24:$A$43), PlayerForm!$X$5+4)="H",
_xlfn.XLOOKUP($E131, PlayerForm!$D$3:$D$394, PlayerForm!$Q$3:$Q$394)*
_xlfn.XLOOKUP(
INDEX(FixtureTicker!$B$3:$AM$22, MATCH($B131, FixtureTicker!$A$3:$A$22), PlayerForm!$X$5+4),
 TeamForm!$B$4:$B$23, TeamForm!$AD$4:$AD$23),
INDEX(FixtureTicker!$B$24:$AM$43, MATCH($B131, FixtureTicker!$A$24:$A$43), PlayerForm!$X$5+4)="A",
_xlfn.XLOOKUP($E131, PlayerForm!$D$3:$D$394, PlayerForm!$R$3:$R$394)*
_xlfn.XLOOKUP(
INDEX(FixtureTicker!$B$3:$AM$22, MATCH($B131, FixtureTicker!$A$3:$A$22), PlayerForm!$X$5+4),
 TeamForm!$B$4:$B$23, TeamForm!$AB$4:$AB$23),
INDEX(FixtureTicker!$B$24:$AM$43, MATCH($B131, FixtureTicker!$A$24:$A$43), PlayerForm!$X$5+4)="BLANK",
0
),
_xlfn.IFS(
INDEX(FixtureTicker!$B$24:$AM$43, MATCH($B131, FixtureTicker!$A$24:$A$43), PlayerForm!$X$5+5)="H",
_xlfn.XLOOKUP($E131, PlayerForm!$D$3:$D$394, PlayerForm!$Q$3:$Q$394)*
_xlfn.XLOOKUP(
INDEX(FixtureTicker!$B$3:$AM$22, MATCH($B131, FixtureTicker!$A$3:$A$22), PlayerForm!$X$5+5),
 TeamForm!$B$4:$B$23, TeamForm!$AD$4:$AD$23),
INDEX(FixtureTicker!$B$24:$AM$43, MATCH($B131, FixtureTicker!$A$24:$A$43), PlayerForm!$X$5+5)="A",
_xlfn.XLOOKUP($E131, PlayerForm!$D$3:$D$394, PlayerForm!$R$3:$R$394)*
_xlfn.XLOOKUP(
INDEX(FixtureTicker!$B$3:$AM$22, MATCH($B131, FixtureTicker!$A$3:$A$22), PlayerForm!$X$5+5),
 TeamForm!$B$4:$B$23, TeamForm!$AB$4:$AB$23),
INDEX(FixtureTicker!$B$24:$AM$43, MATCH($B131, FixtureTicker!$A$24:$A$43), PlayerForm!$X$5+5)="BLANK",
0
),
_xlfn.IFS(
INDEX(FixtureTicker!$B$24:$AM$43, MATCH($B131, FixtureTicker!$A$24:$A$43), PlayerForm!$X$5+6)="H",
_xlfn.XLOOKUP($E131, PlayerForm!$D$3:$D$394, PlayerForm!$Q$3:$Q$394)*
_xlfn.XLOOKUP(
INDEX(FixtureTicker!$B$3:$AM$22, MATCH($B131, FixtureTicker!$A$3:$A$22), PlayerForm!$X$5+6),
 TeamForm!$B$4:$B$23, TeamForm!$AD$4:$AD$23),
INDEX(FixtureTicker!$B$24:$AM$43, MATCH($B131, FixtureTicker!$A$24:$A$43), PlayerForm!$X$5+6)="A",
_xlfn.XLOOKUP($E131, PlayerForm!$D$3:$D$394, PlayerForm!$R$3:$R$394)*
_xlfn.XLOOKUP(
INDEX(FixtureTicker!$B$3:$AM$22, MATCH($B131, FixtureTicker!$A$3:$A$22), PlayerForm!$X$5+6),
 TeamForm!$B$4:$B$23, TeamForm!$AB$4:$AB$23),
INDEX(FixtureTicker!$B$24:$AM$43, MATCH($B131, FixtureTicker!$A$24:$A$43), PlayerForm!$X$5+6)="BLANK",
0
),
_xlfn.IFS(
INDEX(FixtureTicker!$B$24:$AM$43, MATCH($B131, FixtureTicker!$A$24:$A$43), PlayerForm!$X$5+7)="H",
_xlfn.XLOOKUP($E131, PlayerForm!$D$3:$D$394, PlayerForm!$Q$3:$Q$394)*
_xlfn.XLOOKUP(
INDEX(FixtureTicker!$B$3:$AM$22, MATCH($B131, FixtureTicker!$A$3:$A$22), PlayerForm!$X$5+7),
 TeamForm!$B$4:$B$23, TeamForm!$AD$4:$AD$23),
INDEX(FixtureTicker!$B$24:$AM$43, MATCH($B131, FixtureTicker!$A$24:$A$43), PlayerForm!$X$5+7)="A",
_xlfn.XLOOKUP($E131, PlayerForm!$D$3:$D$394, PlayerForm!$R$3:$R$394)*
_xlfn.XLOOKUP(
INDEX(FixtureTicker!$B$3:$AM$22, MATCH($B131, FixtureTicker!$A$3:$A$22), PlayerForm!$X$5+7),
 TeamForm!$B$4:$B$23, TeamForm!$AB$4:$AB$23),
INDEX(FixtureTicker!$B$24:$AM$43, MATCH($B131, FixtureTicker!$A$24:$A$43), PlayerForm!$X$5+7)="BLANK",
0
)
),0)</f>
        <v>33.742417032592783</v>
      </c>
    </row>
    <row r="132" spans="1:10">
      <c r="A132" s="55">
        <v>358</v>
      </c>
      <c r="B132" s="55" t="str">
        <f>_xlfn.XLOOKUP($A132, PlayerData!$B$3:$B$394, PlayerData!C$3:C$394)</f>
        <v>WHU</v>
      </c>
      <c r="C132" s="55" t="str">
        <f>_xlfn.XLOOKUP($A132, PlayerData!$B$3:$B$394, PlayerData!D$3:D$394)</f>
        <v>D</v>
      </c>
      <c r="D132" s="55">
        <f>_xlfn.XLOOKUP($A132, PlayerData!$B:$B, PlayerData!F:F,,,-1)</f>
        <v>4.0999999999999996</v>
      </c>
      <c r="E132" s="31" t="str">
        <f>_xlfn.XLOOKUP($A132, PlayerData!$B$3:$B$394, PlayerData!E$3:E$394)</f>
        <v>Zabaleta</v>
      </c>
      <c r="F132" s="164" cm="1">
        <f t="array" ref="F132">IFERROR(0.01*_xlfn.IFS(
INDEX(FixtureTicker!$B$24:$AM$43, MATCH($B132, FixtureTicker!$A$24:$A$43, 0), PlayerForm!$X$5)="H",
_xlfn.XLOOKUP($E132, PlayerForm!$D$3:$D$394, PlayerForm!$Q$3:$Q$394)*
_xlfn.XLOOKUP(
INDEX(FixtureTicker!$B$3:$AM$22, MATCH($B132, FixtureTicker!$A$3:$A$22,0), PlayerForm!$X$5),
 TeamForm!$B$4:$B$23, TeamForm!$AD$4:$AD$23),
INDEX(FixtureTicker!$B$24:$AM$43, MATCH($B132, FixtureTicker!$A$24:$A$43,0), PlayerForm!$X$5)="A",
_xlfn.XLOOKUP($E132, PlayerForm!$D$3:$D$394, PlayerForm!$R$3:$R$394)*
_xlfn.XLOOKUP(
INDEX(FixtureTicker!$B$3:$AM$22, MATCH($B132, FixtureTicker!$A$3:$A$22,0), PlayerForm!$X$5),
 TeamForm!$B$4:$B$23, TeamForm!$AB$4:$AB$23),
INDEX(FixtureTicker!$B$24:$AM$43, MATCH($B132, FixtureTicker!$A$24:$A$43,0), PlayerForm!$X$5)="BLANK",
0),0)</f>
        <v>12.976058347867452</v>
      </c>
      <c r="G132" s="163" cm="1">
        <f t="array" ref="G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
),0)</f>
        <v>12.976058347867452</v>
      </c>
      <c r="H132" s="163" cm="1">
        <f t="array" ref="H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),
_xlfn.IFS(
INDEX(FixtureTicker!$B$24:$AM$43, MATCH($B132, FixtureTicker!$A$24:$A$43), PlayerForm!$X$5+2)="H",
_xlfn.XLOOKUP($E132, PlayerForm!$D$3:$D$394, PlayerForm!$Q$3:$Q$394)*
_xlfn.XLOOKUP(
INDEX(FixtureTicker!$B$3:$AM$22, MATCH($B132, FixtureTicker!$A$3:$A$22), PlayerForm!$X$5+2),
 TeamForm!$B$4:$B$23, TeamForm!$AD$4:$AD$23),
INDEX(FixtureTicker!$B$24:$AM$43, MATCH($B132, FixtureTicker!$A$24:$A$43), PlayerForm!$X$5+2)="A",
_xlfn.XLOOKUP($E132, PlayerForm!$D$3:$D$394, PlayerForm!$R$3:$R$394)*
_xlfn.XLOOKUP(
INDEX(FixtureTicker!$B$3:$AM$22, MATCH($B132, FixtureTicker!$A$3:$A$22), PlayerForm!$X$5+2),
 TeamForm!$B$4:$B$23, TeamForm!$AB$4:$AB$23),
INDEX(FixtureTicker!$B$24:$AM$43, MATCH($B132, FixtureTicker!$A$24:$A$43), PlayerForm!$X$5+2)="BLANK",
0
),
_xlfn.IFS(
INDEX(FixtureTicker!$B$24:$AM$43, MATCH($B132, FixtureTicker!$A$24:$A$43), PlayerForm!$X$5+3)="H",
_xlfn.XLOOKUP($E132, PlayerForm!$D$3:$D$394, PlayerForm!$Q$3:$Q$394)*
_xlfn.XLOOKUP(
INDEX(FixtureTicker!$B$3:$AM$22, MATCH($B132, FixtureTicker!$A$3:$A$22), PlayerForm!$X$5+3),
 TeamForm!$B$4:$B$23, TeamForm!$AD$4:$AD$23),
INDEX(FixtureTicker!$B$24:$AM$43, MATCH($B132, FixtureTicker!$A$24:$A$43), PlayerForm!$X$5+3)="A",
_xlfn.XLOOKUP($E132, PlayerForm!$D$3:$D$394, PlayerForm!$R$3:$R$394)*
_xlfn.XLOOKUP(
INDEX(FixtureTicker!$B$3:$AM$22, MATCH($B132, FixtureTicker!$A$3:$A$22), PlayerForm!$X$5+3),
 TeamForm!$B$4:$B$23, TeamForm!$AB$4:$AB$23),
INDEX(FixtureTicker!$B$24:$AM$43, MATCH($B132, FixtureTicker!$A$24:$A$43), PlayerForm!$X$5+3)="BLANK",
0
)
),0)</f>
        <v>20.142822217709774</v>
      </c>
      <c r="I132" s="163" cm="1">
        <f t="array" ref="I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),
_xlfn.IFS(
INDEX(FixtureTicker!$B$24:$AM$43, MATCH($B132, FixtureTicker!$A$24:$A$43), PlayerForm!$X$5+2)="H",
_xlfn.XLOOKUP($E132, PlayerForm!$D$3:$D$394, PlayerForm!$Q$3:$Q$394)*
_xlfn.XLOOKUP(
INDEX(FixtureTicker!$B$3:$AM$22, MATCH($B132, FixtureTicker!$A$3:$A$22), PlayerForm!$X$5+2),
 TeamForm!$B$4:$B$23, TeamForm!$AD$4:$AD$23),
INDEX(FixtureTicker!$B$24:$AM$43, MATCH($B132, FixtureTicker!$A$24:$A$43), PlayerForm!$X$5+2)="A",
_xlfn.XLOOKUP($E132, PlayerForm!$D$3:$D$394, PlayerForm!$R$3:$R$394)*
_xlfn.XLOOKUP(
INDEX(FixtureTicker!$B$3:$AM$22, MATCH($B132, FixtureTicker!$A$3:$A$22), PlayerForm!$X$5+2),
 TeamForm!$B$4:$B$23, TeamForm!$AB$4:$AB$23),
INDEX(FixtureTicker!$B$24:$AM$43, MATCH($B132, FixtureTicker!$A$24:$A$43), PlayerForm!$X$5+2)="BLANK",
0
),
_xlfn.IFS(
INDEX(FixtureTicker!$B$24:$AM$43, MATCH($B132, FixtureTicker!$A$24:$A$43), PlayerForm!$X$5+3)="H",
_xlfn.XLOOKUP($E132, PlayerForm!$D$3:$D$394, PlayerForm!$Q$3:$Q$394)*
_xlfn.XLOOKUP(
INDEX(FixtureTicker!$B$3:$AM$22, MATCH($B132, FixtureTicker!$A$3:$A$22), PlayerForm!$X$5+3),
 TeamForm!$B$4:$B$23, TeamForm!$AD$4:$AD$23),
INDEX(FixtureTicker!$B$24:$AM$43, MATCH($B132, FixtureTicker!$A$24:$A$43), PlayerForm!$X$5+3)="A",
_xlfn.XLOOKUP($E132, PlayerForm!$D$3:$D$394, PlayerForm!$R$3:$R$394)*
_xlfn.XLOOKUP(
INDEX(FixtureTicker!$B$3:$AM$22, MATCH($B132, FixtureTicker!$A$3:$A$22), PlayerForm!$X$5+3),
 TeamForm!$B$4:$B$23, TeamForm!$AB$4:$AB$23),
INDEX(FixtureTicker!$B$24:$AM$43, MATCH($B132, FixtureTicker!$A$24:$A$43), PlayerForm!$X$5+3)="BLANK",
0
),
_xlfn.IFS(
INDEX(FixtureTicker!$B$24:$AM$43, MATCH($B132, FixtureTicker!$A$24:$A$43), PlayerForm!$X$5+4)="H",
_xlfn.XLOOKUP($E132, PlayerForm!$D$3:$D$394, PlayerForm!$Q$3:$Q$394)*
_xlfn.XLOOKUP(
INDEX(FixtureTicker!$B$3:$AM$22, MATCH($B132, FixtureTicker!$A$3:$A$22), PlayerForm!$X$5+4),
 TeamForm!$B$4:$B$23, TeamForm!$AD$4:$AD$23),
INDEX(FixtureTicker!$B$24:$AM$43, MATCH($B132, FixtureTicker!$A$24:$A$43), PlayerForm!$X$5+4)="A",
_xlfn.XLOOKUP($E132, PlayerForm!$D$3:$D$394, PlayerForm!$R$3:$R$394)*
_xlfn.XLOOKUP(
INDEX(FixtureTicker!$B$3:$AM$22, MATCH($B132, FixtureTicker!$A$3:$A$22), PlayerForm!$X$5+4),
 TeamForm!$B$4:$B$23, TeamForm!$AB$4:$AB$23),
INDEX(FixtureTicker!$B$24:$AM$43, MATCH($B132, FixtureTicker!$A$24:$A$43), PlayerForm!$X$5+4)="BLANK",
0
),
_xlfn.IFS(
INDEX(FixtureTicker!$B$24:$AM$43, MATCH($B132, FixtureTicker!$A$24:$A$43), PlayerForm!$X$5+5)="H",
_xlfn.XLOOKUP($E132, PlayerForm!$D$3:$D$394, PlayerForm!$Q$3:$Q$394)*
_xlfn.XLOOKUP(
INDEX(FixtureTicker!$B$3:$AM$22, MATCH($B132, FixtureTicker!$A$3:$A$22), PlayerForm!$X$5+5),
 TeamForm!$B$4:$B$23, TeamForm!$AD$4:$AD$23),
INDEX(FixtureTicker!$B$24:$AM$43, MATCH($B132, FixtureTicker!$A$24:$A$43), PlayerForm!$X$5+5)="A",
_xlfn.XLOOKUP($E132, PlayerForm!$D$3:$D$394, PlayerForm!$R$3:$R$394)*
_xlfn.XLOOKUP(
INDEX(FixtureTicker!$B$3:$AM$22, MATCH($B132, FixtureTicker!$A$3:$A$22), PlayerForm!$X$5+5),
 TeamForm!$B$4:$B$23, TeamForm!$AB$4:$AB$23),
INDEX(FixtureTicker!$B$24:$AM$43, MATCH($B132, FixtureTicker!$A$24:$A$43), PlayerForm!$X$5+5)="BLANK",
0
)
),0)</f>
        <v>25.770194460407392</v>
      </c>
      <c r="J132" s="163" cm="1">
        <f t="array" ref="J132">IFERROR(0.01*SUM(
_xlfn.IFS(
INDEX(FixtureTicker!$B$24:$AM$43, MATCH($B132, FixtureTicker!$A$24:$A$43), PlayerForm!$X$5)="H",
_xlfn.XLOOKUP($E132, PlayerForm!$D$3:$D$394, PlayerForm!$Q$3:$Q$394)*
_xlfn.XLOOKUP(
INDEX(FixtureTicker!$B$3:$AM$22, MATCH($B132, FixtureTicker!$A$3:$A$22), PlayerForm!$X$5),
 TeamForm!$B$4:$B$23, TeamForm!$AD$4:$AD$23),
INDEX(FixtureTicker!$B$24:$AM$43, MATCH($B132, FixtureTicker!$A$24:$A$43), PlayerForm!$X$5)="A",
_xlfn.XLOOKUP($E132, PlayerForm!$D$3:$D$394, PlayerForm!$R$3:$R$394)*
_xlfn.XLOOKUP(
INDEX(FixtureTicker!$B$3:$AM$22, MATCH($B132, FixtureTicker!$A$3:$A$22), PlayerForm!$X$5),
 TeamForm!$B$4:$B$23, TeamForm!$AB$4:$AB$23),
INDEX(FixtureTicker!$B$24:$AM$43, MATCH($B132, FixtureTicker!$A$24:$A$43), PlayerForm!$X$5)="BLANK",
0
),
_xlfn.IFS(
INDEX(FixtureTicker!$B$24:$AM$43, MATCH($B132, FixtureTicker!$A$24:$A$43), PlayerForm!$X$5+1)="H",
_xlfn.XLOOKUP($E132, PlayerForm!$D$3:$D$394, PlayerForm!$Q$3:$Q$394)*
_xlfn.XLOOKUP(
INDEX(FixtureTicker!$B$3:$AM$22, MATCH($B132, FixtureTicker!$A$3:$A$22), PlayerForm!$X$5+1),
 TeamForm!$B$4:$B$23, TeamForm!$AD$4:$AD$23),
INDEX(FixtureTicker!$B$24:$AM$43, MATCH($B132, FixtureTicker!$A$24:$A$43), PlayerForm!$X$5+1)="A",
_xlfn.XLOOKUP($E132, PlayerForm!$D$3:$D$394, PlayerForm!$R$3:$R$394)*
_xlfn.XLOOKUP(
INDEX(FixtureTicker!$B$3:$AM$22, MATCH($B132, FixtureTicker!$A$3:$A$22), PlayerForm!$X$5+1),
 TeamForm!$B$4:$B$23, TeamForm!$AB$4:$AB$23),
INDEX(FixtureTicker!$B$24:$AM$43, MATCH($B132, FixtureTicker!$A$24:$A$43), PlayerForm!$X$5+1)="BLANK",
0
),
_xlfn.IFS(
INDEX(FixtureTicker!$B$24:$AM$43, MATCH($B132, FixtureTicker!$A$24:$A$43), PlayerForm!$X$5+2)="H",
_xlfn.XLOOKUP($E132, PlayerForm!$D$3:$D$394, PlayerForm!$Q$3:$Q$394)*
_xlfn.XLOOKUP(
INDEX(FixtureTicker!$B$3:$AM$22, MATCH($B132, FixtureTicker!$A$3:$A$22), PlayerForm!$X$5+2),
 TeamForm!$B$4:$B$23, TeamForm!$AD$4:$AD$23),
INDEX(FixtureTicker!$B$24:$AM$43, MATCH($B132, FixtureTicker!$A$24:$A$43), PlayerForm!$X$5+2)="A",
_xlfn.XLOOKUP($E132, PlayerForm!$D$3:$D$394, PlayerForm!$R$3:$R$394)*
_xlfn.XLOOKUP(
INDEX(FixtureTicker!$B$3:$AM$22, MATCH($B132, FixtureTicker!$A$3:$A$22), PlayerForm!$X$5+2),
 TeamForm!$B$4:$B$23, TeamForm!$AB$4:$AB$23),
INDEX(FixtureTicker!$B$24:$AM$43, MATCH($B132, FixtureTicker!$A$24:$A$43), PlayerForm!$X$5+2)="BLANK",
0
),
_xlfn.IFS(
INDEX(FixtureTicker!$B$24:$AM$43, MATCH($B132, FixtureTicker!$A$24:$A$43), PlayerForm!$X$5+3)="H",
_xlfn.XLOOKUP($E132, PlayerForm!$D$3:$D$394, PlayerForm!$Q$3:$Q$394)*
_xlfn.XLOOKUP(
INDEX(FixtureTicker!$B$3:$AM$22, MATCH($B132, FixtureTicker!$A$3:$A$22), PlayerForm!$X$5+3),
 TeamForm!$B$4:$B$23, TeamForm!$AD$4:$AD$23),
INDEX(FixtureTicker!$B$24:$AM$43, MATCH($B132, FixtureTicker!$A$24:$A$43), PlayerForm!$X$5+3)="A",
_xlfn.XLOOKUP($E132, PlayerForm!$D$3:$D$394, PlayerForm!$R$3:$R$394)*
_xlfn.XLOOKUP(
INDEX(FixtureTicker!$B$3:$AM$22, MATCH($B132, FixtureTicker!$A$3:$A$22), PlayerForm!$X$5+3),
 TeamForm!$B$4:$B$23, TeamForm!$AB$4:$AB$23),
INDEX(FixtureTicker!$B$24:$AM$43, MATCH($B132, FixtureTicker!$A$24:$A$43), PlayerForm!$X$5+3)="BLANK",
0
),
_xlfn.IFS(
INDEX(FixtureTicker!$B$24:$AM$43, MATCH($B132, FixtureTicker!$A$24:$A$43), PlayerForm!$X$5+4)="H",
_xlfn.XLOOKUP($E132, PlayerForm!$D$3:$D$394, PlayerForm!$Q$3:$Q$394)*
_xlfn.XLOOKUP(
INDEX(FixtureTicker!$B$3:$AM$22, MATCH($B132, FixtureTicker!$A$3:$A$22), PlayerForm!$X$5+4),
 TeamForm!$B$4:$B$23, TeamForm!$AD$4:$AD$23),
INDEX(FixtureTicker!$B$24:$AM$43, MATCH($B132, FixtureTicker!$A$24:$A$43), PlayerForm!$X$5+4)="A",
_xlfn.XLOOKUP($E132, PlayerForm!$D$3:$D$394, PlayerForm!$R$3:$R$394)*
_xlfn.XLOOKUP(
INDEX(FixtureTicker!$B$3:$AM$22, MATCH($B132, FixtureTicker!$A$3:$A$22), PlayerForm!$X$5+4),
 TeamForm!$B$4:$B$23, TeamForm!$AB$4:$AB$23),
INDEX(FixtureTicker!$B$24:$AM$43, MATCH($B132, FixtureTicker!$A$24:$A$43), PlayerForm!$X$5+4)="BLANK",
0
),
_xlfn.IFS(
INDEX(FixtureTicker!$B$24:$AM$43, MATCH($B132, FixtureTicker!$A$24:$A$43), PlayerForm!$X$5+5)="H",
_xlfn.XLOOKUP($E132, PlayerForm!$D$3:$D$394, PlayerForm!$Q$3:$Q$394)*
_xlfn.XLOOKUP(
INDEX(FixtureTicker!$B$3:$AM$22, MATCH($B132, FixtureTicker!$A$3:$A$22), PlayerForm!$X$5+5),
 TeamForm!$B$4:$B$23, TeamForm!$AD$4:$AD$23),
INDEX(FixtureTicker!$B$24:$AM$43, MATCH($B132, FixtureTicker!$A$24:$A$43), PlayerForm!$X$5+5)="A",
_xlfn.XLOOKUP($E132, PlayerForm!$D$3:$D$394, PlayerForm!$R$3:$R$394)*
_xlfn.XLOOKUP(
INDEX(FixtureTicker!$B$3:$AM$22, MATCH($B132, FixtureTicker!$A$3:$A$22), PlayerForm!$X$5+5),
 TeamForm!$B$4:$B$23, TeamForm!$AB$4:$AB$23),
INDEX(FixtureTicker!$B$24:$AM$43, MATCH($B132, FixtureTicker!$A$24:$A$43), PlayerForm!$X$5+5)="BLANK",
0
),
_xlfn.IFS(
INDEX(FixtureTicker!$B$24:$AM$43, MATCH($B132, FixtureTicker!$A$24:$A$43), PlayerForm!$X$5+6)="H",
_xlfn.XLOOKUP($E132, PlayerForm!$D$3:$D$394, PlayerForm!$Q$3:$Q$394)*
_xlfn.XLOOKUP(
INDEX(FixtureTicker!$B$3:$AM$22, MATCH($B132, FixtureTicker!$A$3:$A$22), PlayerForm!$X$5+6),
 TeamForm!$B$4:$B$23, TeamForm!$AD$4:$AD$23),
INDEX(FixtureTicker!$B$24:$AM$43, MATCH($B132, FixtureTicker!$A$24:$A$43), PlayerForm!$X$5+6)="A",
_xlfn.XLOOKUP($E132, PlayerForm!$D$3:$D$394, PlayerForm!$R$3:$R$394)*
_xlfn.XLOOKUP(
INDEX(FixtureTicker!$B$3:$AM$22, MATCH($B132, FixtureTicker!$A$3:$A$22), PlayerForm!$X$5+6),
 TeamForm!$B$4:$B$23, TeamForm!$AB$4:$AB$23),
INDEX(FixtureTicker!$B$24:$AM$43, MATCH($B132, FixtureTicker!$A$24:$A$43), PlayerForm!$X$5+6)="BLANK",
0
),
_xlfn.IFS(
INDEX(FixtureTicker!$B$24:$AM$43, MATCH($B132, FixtureTicker!$A$24:$A$43), PlayerForm!$X$5+7)="H",
_xlfn.XLOOKUP($E132, PlayerForm!$D$3:$D$394, PlayerForm!$Q$3:$Q$394)*
_xlfn.XLOOKUP(
INDEX(FixtureTicker!$B$3:$AM$22, MATCH($B132, FixtureTicker!$A$3:$A$22), PlayerForm!$X$5+7),
 TeamForm!$B$4:$B$23, TeamForm!$AD$4:$AD$23),
INDEX(FixtureTicker!$B$24:$AM$43, MATCH($B132, FixtureTicker!$A$24:$A$43), PlayerForm!$X$5+7)="A",
_xlfn.XLOOKUP($E132, PlayerForm!$D$3:$D$394, PlayerForm!$R$3:$R$394)*
_xlfn.XLOOKUP(
INDEX(FixtureTicker!$B$3:$AM$22, MATCH($B132, FixtureTicker!$A$3:$A$22), PlayerForm!$X$5+7),
 TeamForm!$B$4:$B$23, TeamForm!$AB$4:$AB$23),
INDEX(FixtureTicker!$B$24:$AM$43, MATCH($B132, FixtureTicker!$A$24:$A$43), PlayerForm!$X$5+7)="BLANK",
0
)
),0)</f>
        <v>43.559951872806316</v>
      </c>
    </row>
    <row r="133" spans="1:10">
      <c r="A133" s="55">
        <v>261</v>
      </c>
      <c r="B133" s="55" t="str">
        <f>_xlfn.XLOOKUP($A133, PlayerData!$B$3:$B$394, PlayerData!C$3:C$394)</f>
        <v>CHE</v>
      </c>
      <c r="C133" s="55" t="str">
        <f>_xlfn.XLOOKUP($A133, PlayerData!$B$3:$B$394, PlayerData!D$3:D$394)</f>
        <v>D</v>
      </c>
      <c r="D133" s="55">
        <f>_xlfn.XLOOKUP($A133, PlayerData!$B:$B, PlayerData!F:F,,,-1)</f>
        <v>5</v>
      </c>
      <c r="E133" s="31" t="str">
        <f>_xlfn.XLOOKUP($A133, PlayerData!$B$3:$B$394, PlayerData!E$3:E$394)</f>
        <v>Emerson</v>
      </c>
      <c r="F133" s="164" cm="1">
        <f t="array" ref="F133">IFERROR(0.01*_xlfn.IFS(
INDEX(FixtureTicker!$B$24:$AM$43, MATCH($B133, FixtureTicker!$A$24:$A$43, 0), PlayerForm!$X$5)="H",
_xlfn.XLOOKUP($E133, PlayerForm!$D$3:$D$394, PlayerForm!$Q$3:$Q$394)*
_xlfn.XLOOKUP(
INDEX(FixtureTicker!$B$3:$AM$22, MATCH($B133, FixtureTicker!$A$3:$A$22,0), PlayerForm!$X$5),
 TeamForm!$B$4:$B$23, TeamForm!$AD$4:$AD$23),
INDEX(FixtureTicker!$B$24:$AM$43, MATCH($B133, FixtureTicker!$A$24:$A$43,0), PlayerForm!$X$5)="A",
_xlfn.XLOOKUP($E133, PlayerForm!$D$3:$D$394, PlayerForm!$R$3:$R$394)*
_xlfn.XLOOKUP(
INDEX(FixtureTicker!$B$3:$AM$22, MATCH($B133, FixtureTicker!$A$3:$A$22,0), PlayerForm!$X$5),
 TeamForm!$B$4:$B$23, TeamForm!$AB$4:$AB$23),
INDEX(FixtureTicker!$B$24:$AM$43, MATCH($B133, FixtureTicker!$A$24:$A$43,0), PlayerForm!$X$5)="BLANK",
0),0)</f>
        <v>0</v>
      </c>
      <c r="G133" s="163" cm="1">
        <f t="array" ref="G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
),0)</f>
        <v>6.9881201956673662</v>
      </c>
      <c r="H133" s="163" cm="1">
        <f t="array" ref="H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),
_xlfn.IFS(
INDEX(FixtureTicker!$B$24:$AM$43, MATCH($B133, FixtureTicker!$A$24:$A$43), PlayerForm!$X$5+2)="H",
_xlfn.XLOOKUP($E133, PlayerForm!$D$3:$D$394, PlayerForm!$Q$3:$Q$394)*
_xlfn.XLOOKUP(
INDEX(FixtureTicker!$B$3:$AM$22, MATCH($B133, FixtureTicker!$A$3:$A$22), PlayerForm!$X$5+2),
 TeamForm!$B$4:$B$23, TeamForm!$AD$4:$AD$23),
INDEX(FixtureTicker!$B$24:$AM$43, MATCH($B133, FixtureTicker!$A$24:$A$43), PlayerForm!$X$5+2)="A",
_xlfn.XLOOKUP($E133, PlayerForm!$D$3:$D$394, PlayerForm!$R$3:$R$394)*
_xlfn.XLOOKUP(
INDEX(FixtureTicker!$B$3:$AM$22, MATCH($B133, FixtureTicker!$A$3:$A$22), PlayerForm!$X$5+2),
 TeamForm!$B$4:$B$23, TeamForm!$AB$4:$AB$23),
INDEX(FixtureTicker!$B$24:$AM$43, MATCH($B133, FixtureTicker!$A$24:$A$43), PlayerForm!$X$5+2)="BLANK",
0
),
_xlfn.IFS(
INDEX(FixtureTicker!$B$24:$AM$43, MATCH($B133, FixtureTicker!$A$24:$A$43), PlayerForm!$X$5+3)="H",
_xlfn.XLOOKUP($E133, PlayerForm!$D$3:$D$394, PlayerForm!$Q$3:$Q$394)*
_xlfn.XLOOKUP(
INDEX(FixtureTicker!$B$3:$AM$22, MATCH($B133, FixtureTicker!$A$3:$A$22), PlayerForm!$X$5+3),
 TeamForm!$B$4:$B$23, TeamForm!$AD$4:$AD$23),
INDEX(FixtureTicker!$B$24:$AM$43, MATCH($B133, FixtureTicker!$A$24:$A$43), PlayerForm!$X$5+3)="A",
_xlfn.XLOOKUP($E133, PlayerForm!$D$3:$D$394, PlayerForm!$R$3:$R$394)*
_xlfn.XLOOKUP(
INDEX(FixtureTicker!$B$3:$AM$22, MATCH($B133, FixtureTicker!$A$3:$A$22), PlayerForm!$X$5+3),
 TeamForm!$B$4:$B$23, TeamForm!$AB$4:$AB$23),
INDEX(FixtureTicker!$B$24:$AM$43, MATCH($B133, FixtureTicker!$A$24:$A$43), PlayerForm!$X$5+3)="BLANK",
0
)
),0)</f>
        <v>19.023216088205608</v>
      </c>
      <c r="I133" s="163" cm="1">
        <f t="array" ref="I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),
_xlfn.IFS(
INDEX(FixtureTicker!$B$24:$AM$43, MATCH($B133, FixtureTicker!$A$24:$A$43), PlayerForm!$X$5+2)="H",
_xlfn.XLOOKUP($E133, PlayerForm!$D$3:$D$394, PlayerForm!$Q$3:$Q$394)*
_xlfn.XLOOKUP(
INDEX(FixtureTicker!$B$3:$AM$22, MATCH($B133, FixtureTicker!$A$3:$A$22), PlayerForm!$X$5+2),
 TeamForm!$B$4:$B$23, TeamForm!$AD$4:$AD$23),
INDEX(FixtureTicker!$B$24:$AM$43, MATCH($B133, FixtureTicker!$A$24:$A$43), PlayerForm!$X$5+2)="A",
_xlfn.XLOOKUP($E133, PlayerForm!$D$3:$D$394, PlayerForm!$R$3:$R$394)*
_xlfn.XLOOKUP(
INDEX(FixtureTicker!$B$3:$AM$22, MATCH($B133, FixtureTicker!$A$3:$A$22), PlayerForm!$X$5+2),
 TeamForm!$B$4:$B$23, TeamForm!$AB$4:$AB$23),
INDEX(FixtureTicker!$B$24:$AM$43, MATCH($B133, FixtureTicker!$A$24:$A$43), PlayerForm!$X$5+2)="BLANK",
0
),
_xlfn.IFS(
INDEX(FixtureTicker!$B$24:$AM$43, MATCH($B133, FixtureTicker!$A$24:$A$43), PlayerForm!$X$5+3)="H",
_xlfn.XLOOKUP($E133, PlayerForm!$D$3:$D$394, PlayerForm!$Q$3:$Q$394)*
_xlfn.XLOOKUP(
INDEX(FixtureTicker!$B$3:$AM$22, MATCH($B133, FixtureTicker!$A$3:$A$22), PlayerForm!$X$5+3),
 TeamForm!$B$4:$B$23, TeamForm!$AD$4:$AD$23),
INDEX(FixtureTicker!$B$24:$AM$43, MATCH($B133, FixtureTicker!$A$24:$A$43), PlayerForm!$X$5+3)="A",
_xlfn.XLOOKUP($E133, PlayerForm!$D$3:$D$394, PlayerForm!$R$3:$R$394)*
_xlfn.XLOOKUP(
INDEX(FixtureTicker!$B$3:$AM$22, MATCH($B133, FixtureTicker!$A$3:$A$22), PlayerForm!$X$5+3),
 TeamForm!$B$4:$B$23, TeamForm!$AB$4:$AB$23),
INDEX(FixtureTicker!$B$24:$AM$43, MATCH($B133, FixtureTicker!$A$24:$A$43), PlayerForm!$X$5+3)="BLANK",
0
),
_xlfn.IFS(
INDEX(FixtureTicker!$B$24:$AM$43, MATCH($B133, FixtureTicker!$A$24:$A$43), PlayerForm!$X$5+4)="H",
_xlfn.XLOOKUP($E133, PlayerForm!$D$3:$D$394, PlayerForm!$Q$3:$Q$394)*
_xlfn.XLOOKUP(
INDEX(FixtureTicker!$B$3:$AM$22, MATCH($B133, FixtureTicker!$A$3:$A$22), PlayerForm!$X$5+4),
 TeamForm!$B$4:$B$23, TeamForm!$AD$4:$AD$23),
INDEX(FixtureTicker!$B$24:$AM$43, MATCH($B133, FixtureTicker!$A$24:$A$43), PlayerForm!$X$5+4)="A",
_xlfn.XLOOKUP($E133, PlayerForm!$D$3:$D$394, PlayerForm!$R$3:$R$394)*
_xlfn.XLOOKUP(
INDEX(FixtureTicker!$B$3:$AM$22, MATCH($B133, FixtureTicker!$A$3:$A$22), PlayerForm!$X$5+4),
 TeamForm!$B$4:$B$23, TeamForm!$AB$4:$AB$23),
INDEX(FixtureTicker!$B$24:$AM$43, MATCH($B133, FixtureTicker!$A$24:$A$43), PlayerForm!$X$5+4)="BLANK",
0
),
_xlfn.IFS(
INDEX(FixtureTicker!$B$24:$AM$43, MATCH($B133, FixtureTicker!$A$24:$A$43), PlayerForm!$X$5+5)="H",
_xlfn.XLOOKUP($E133, PlayerForm!$D$3:$D$394, PlayerForm!$Q$3:$Q$394)*
_xlfn.XLOOKUP(
INDEX(FixtureTicker!$B$3:$AM$22, MATCH($B133, FixtureTicker!$A$3:$A$22), PlayerForm!$X$5+5),
 TeamForm!$B$4:$B$23, TeamForm!$AD$4:$AD$23),
INDEX(FixtureTicker!$B$24:$AM$43, MATCH($B133, FixtureTicker!$A$24:$A$43), PlayerForm!$X$5+5)="A",
_xlfn.XLOOKUP($E133, PlayerForm!$D$3:$D$394, PlayerForm!$R$3:$R$394)*
_xlfn.XLOOKUP(
INDEX(FixtureTicker!$B$3:$AM$22, MATCH($B133, FixtureTicker!$A$3:$A$22), PlayerForm!$X$5+5),
 TeamForm!$B$4:$B$23, TeamForm!$AB$4:$AB$23),
INDEX(FixtureTicker!$B$24:$AM$43, MATCH($B133, FixtureTicker!$A$24:$A$43), PlayerForm!$X$5+5)="BLANK",
0
)
),0)</f>
        <v>24.991641194097021</v>
      </c>
      <c r="J133" s="163" cm="1">
        <f t="array" ref="J133">IFERROR(0.01*SUM(
_xlfn.IFS(
INDEX(FixtureTicker!$B$24:$AM$43, MATCH($B133, FixtureTicker!$A$24:$A$43), PlayerForm!$X$5)="H",
_xlfn.XLOOKUP($E133, PlayerForm!$D$3:$D$394, PlayerForm!$Q$3:$Q$394)*
_xlfn.XLOOKUP(
INDEX(FixtureTicker!$B$3:$AM$22, MATCH($B133, FixtureTicker!$A$3:$A$22), PlayerForm!$X$5),
 TeamForm!$B$4:$B$23, TeamForm!$AD$4:$AD$23),
INDEX(FixtureTicker!$B$24:$AM$43, MATCH($B133, FixtureTicker!$A$24:$A$43), PlayerForm!$X$5)="A",
_xlfn.XLOOKUP($E133, PlayerForm!$D$3:$D$394, PlayerForm!$R$3:$R$394)*
_xlfn.XLOOKUP(
INDEX(FixtureTicker!$B$3:$AM$22, MATCH($B133, FixtureTicker!$A$3:$A$22), PlayerForm!$X$5),
 TeamForm!$B$4:$B$23, TeamForm!$AB$4:$AB$23),
INDEX(FixtureTicker!$B$24:$AM$43, MATCH($B133, FixtureTicker!$A$24:$A$43), PlayerForm!$X$5)="BLANK",
0
),
_xlfn.IFS(
INDEX(FixtureTicker!$B$24:$AM$43, MATCH($B133, FixtureTicker!$A$24:$A$43), PlayerForm!$X$5+1)="H",
_xlfn.XLOOKUP($E133, PlayerForm!$D$3:$D$394, PlayerForm!$Q$3:$Q$394)*
_xlfn.XLOOKUP(
INDEX(FixtureTicker!$B$3:$AM$22, MATCH($B133, FixtureTicker!$A$3:$A$22), PlayerForm!$X$5+1),
 TeamForm!$B$4:$B$23, TeamForm!$AD$4:$AD$23),
INDEX(FixtureTicker!$B$24:$AM$43, MATCH($B133, FixtureTicker!$A$24:$A$43), PlayerForm!$X$5+1)="A",
_xlfn.XLOOKUP($E133, PlayerForm!$D$3:$D$394, PlayerForm!$R$3:$R$394)*
_xlfn.XLOOKUP(
INDEX(FixtureTicker!$B$3:$AM$22, MATCH($B133, FixtureTicker!$A$3:$A$22), PlayerForm!$X$5+1),
 TeamForm!$B$4:$B$23, TeamForm!$AB$4:$AB$23),
INDEX(FixtureTicker!$B$24:$AM$43, MATCH($B133, FixtureTicker!$A$24:$A$43), PlayerForm!$X$5+1)="BLANK",
0
),
_xlfn.IFS(
INDEX(FixtureTicker!$B$24:$AM$43, MATCH($B133, FixtureTicker!$A$24:$A$43), PlayerForm!$X$5+2)="H",
_xlfn.XLOOKUP($E133, PlayerForm!$D$3:$D$394, PlayerForm!$Q$3:$Q$394)*
_xlfn.XLOOKUP(
INDEX(FixtureTicker!$B$3:$AM$22, MATCH($B133, FixtureTicker!$A$3:$A$22), PlayerForm!$X$5+2),
 TeamForm!$B$4:$B$23, TeamForm!$AD$4:$AD$23),
INDEX(FixtureTicker!$B$24:$AM$43, MATCH($B133, FixtureTicker!$A$24:$A$43), PlayerForm!$X$5+2)="A",
_xlfn.XLOOKUP($E133, PlayerForm!$D$3:$D$394, PlayerForm!$R$3:$R$394)*
_xlfn.XLOOKUP(
INDEX(FixtureTicker!$B$3:$AM$22, MATCH($B133, FixtureTicker!$A$3:$A$22), PlayerForm!$X$5+2),
 TeamForm!$B$4:$B$23, TeamForm!$AB$4:$AB$23),
INDEX(FixtureTicker!$B$24:$AM$43, MATCH($B133, FixtureTicker!$A$24:$A$43), PlayerForm!$X$5+2)="BLANK",
0
),
_xlfn.IFS(
INDEX(FixtureTicker!$B$24:$AM$43, MATCH($B133, FixtureTicker!$A$24:$A$43), PlayerForm!$X$5+3)="H",
_xlfn.XLOOKUP($E133, PlayerForm!$D$3:$D$394, PlayerForm!$Q$3:$Q$394)*
_xlfn.XLOOKUP(
INDEX(FixtureTicker!$B$3:$AM$22, MATCH($B133, FixtureTicker!$A$3:$A$22), PlayerForm!$X$5+3),
 TeamForm!$B$4:$B$23, TeamForm!$AD$4:$AD$23),
INDEX(FixtureTicker!$B$24:$AM$43, MATCH($B133, FixtureTicker!$A$24:$A$43), PlayerForm!$X$5+3)="A",
_xlfn.XLOOKUP($E133, PlayerForm!$D$3:$D$394, PlayerForm!$R$3:$R$394)*
_xlfn.XLOOKUP(
INDEX(FixtureTicker!$B$3:$AM$22, MATCH($B133, FixtureTicker!$A$3:$A$22), PlayerForm!$X$5+3),
 TeamForm!$B$4:$B$23, TeamForm!$AB$4:$AB$23),
INDEX(FixtureTicker!$B$24:$AM$43, MATCH($B133, FixtureTicker!$A$24:$A$43), PlayerForm!$X$5+3)="BLANK",
0
),
_xlfn.IFS(
INDEX(FixtureTicker!$B$24:$AM$43, MATCH($B133, FixtureTicker!$A$24:$A$43), PlayerForm!$X$5+4)="H",
_xlfn.XLOOKUP($E133, PlayerForm!$D$3:$D$394, PlayerForm!$Q$3:$Q$394)*
_xlfn.XLOOKUP(
INDEX(FixtureTicker!$B$3:$AM$22, MATCH($B133, FixtureTicker!$A$3:$A$22), PlayerForm!$X$5+4),
 TeamForm!$B$4:$B$23, TeamForm!$AD$4:$AD$23),
INDEX(FixtureTicker!$B$24:$AM$43, MATCH($B133, FixtureTicker!$A$24:$A$43), PlayerForm!$X$5+4)="A",
_xlfn.XLOOKUP($E133, PlayerForm!$D$3:$D$394, PlayerForm!$R$3:$R$394)*
_xlfn.XLOOKUP(
INDEX(FixtureTicker!$B$3:$AM$22, MATCH($B133, FixtureTicker!$A$3:$A$22), PlayerForm!$X$5+4),
 TeamForm!$B$4:$B$23, TeamForm!$AB$4:$AB$23),
INDEX(FixtureTicker!$B$24:$AM$43, MATCH($B133, FixtureTicker!$A$24:$A$43), PlayerForm!$X$5+4)="BLANK",
0
),
_xlfn.IFS(
INDEX(FixtureTicker!$B$24:$AM$43, MATCH($B133, FixtureTicker!$A$24:$A$43), PlayerForm!$X$5+5)="H",
_xlfn.XLOOKUP($E133, PlayerForm!$D$3:$D$394, PlayerForm!$Q$3:$Q$394)*
_xlfn.XLOOKUP(
INDEX(FixtureTicker!$B$3:$AM$22, MATCH($B133, FixtureTicker!$A$3:$A$22), PlayerForm!$X$5+5),
 TeamForm!$B$4:$B$23, TeamForm!$AD$4:$AD$23),
INDEX(FixtureTicker!$B$24:$AM$43, MATCH($B133, FixtureTicker!$A$24:$A$43), PlayerForm!$X$5+5)="A",
_xlfn.XLOOKUP($E133, PlayerForm!$D$3:$D$394, PlayerForm!$R$3:$R$394)*
_xlfn.XLOOKUP(
INDEX(FixtureTicker!$B$3:$AM$22, MATCH($B133, FixtureTicker!$A$3:$A$22), PlayerForm!$X$5+5),
 TeamForm!$B$4:$B$23, TeamForm!$AB$4:$AB$23),
INDEX(FixtureTicker!$B$24:$AM$43, MATCH($B133, FixtureTicker!$A$24:$A$43), PlayerForm!$X$5+5)="BLANK",
0
),
_xlfn.IFS(
INDEX(FixtureTicker!$B$24:$AM$43, MATCH($B133, FixtureTicker!$A$24:$A$43), PlayerForm!$X$5+6)="H",
_xlfn.XLOOKUP($E133, PlayerForm!$D$3:$D$394, PlayerForm!$Q$3:$Q$394)*
_xlfn.XLOOKUP(
INDEX(FixtureTicker!$B$3:$AM$22, MATCH($B133, FixtureTicker!$A$3:$A$22), PlayerForm!$X$5+6),
 TeamForm!$B$4:$B$23, TeamForm!$AD$4:$AD$23),
INDEX(FixtureTicker!$B$24:$AM$43, MATCH($B133, FixtureTicker!$A$24:$A$43), PlayerForm!$X$5+6)="A",
_xlfn.XLOOKUP($E133, PlayerForm!$D$3:$D$394, PlayerForm!$R$3:$R$394)*
_xlfn.XLOOKUP(
INDEX(FixtureTicker!$B$3:$AM$22, MATCH($B133, FixtureTicker!$A$3:$A$22), PlayerForm!$X$5+6),
 TeamForm!$B$4:$B$23, TeamForm!$AB$4:$AB$23),
INDEX(FixtureTicker!$B$24:$AM$43, MATCH($B133, FixtureTicker!$A$24:$A$43), PlayerForm!$X$5+6)="BLANK",
0
),
_xlfn.IFS(
INDEX(FixtureTicker!$B$24:$AM$43, MATCH($B133, FixtureTicker!$A$24:$A$43), PlayerForm!$X$5+7)="H",
_xlfn.XLOOKUP($E133, PlayerForm!$D$3:$D$394, PlayerForm!$Q$3:$Q$394)*
_xlfn.XLOOKUP(
INDEX(FixtureTicker!$B$3:$AM$22, MATCH($B133, FixtureTicker!$A$3:$A$22), PlayerForm!$X$5+7),
 TeamForm!$B$4:$B$23, TeamForm!$AD$4:$AD$23),
INDEX(FixtureTicker!$B$24:$AM$43, MATCH($B133, FixtureTicker!$A$24:$A$43), PlayerForm!$X$5+7)="A",
_xlfn.XLOOKUP($E133, PlayerForm!$D$3:$D$394, PlayerForm!$R$3:$R$394)*
_xlfn.XLOOKUP(
INDEX(FixtureTicker!$B$3:$AM$22, MATCH($B133, FixtureTicker!$A$3:$A$22), PlayerForm!$X$5+7),
 TeamForm!$B$4:$B$23, TeamForm!$AB$4:$AB$23),
INDEX(FixtureTicker!$B$24:$AM$43, MATCH($B133, FixtureTicker!$A$24:$A$43), PlayerForm!$X$5+7)="BLANK",
0
)
),0)</f>
        <v>36.596912233330329</v>
      </c>
    </row>
    <row r="134" spans="1:10">
      <c r="A134" s="55">
        <v>140</v>
      </c>
      <c r="B134" s="55" t="str">
        <f>_xlfn.XLOOKUP($A134, PlayerData!$B$3:$B$394, PlayerData!C$3:C$394)</f>
        <v>MUN</v>
      </c>
      <c r="C134" s="55" t="str">
        <f>_xlfn.XLOOKUP($A134, PlayerData!$B$3:$B$394, PlayerData!D$3:D$394)</f>
        <v>M</v>
      </c>
      <c r="D134" s="55">
        <f>_xlfn.XLOOKUP($A134, PlayerData!$B:$B, PlayerData!F:F,,,-1)</f>
        <v>5.5</v>
      </c>
      <c r="E134" s="31" t="str">
        <f>_xlfn.XLOOKUP($A134, PlayerData!$B$3:$B$394, PlayerData!E$3:E$394)</f>
        <v>Fred</v>
      </c>
      <c r="F134" s="164" cm="1">
        <f t="array" ref="F134">IFERROR(0.01*_xlfn.IFS(
INDEX(FixtureTicker!$B$24:$AM$43, MATCH($B134, FixtureTicker!$A$24:$A$43, 0), PlayerForm!$X$5)="H",
_xlfn.XLOOKUP($E134, PlayerForm!$D$3:$D$394, PlayerForm!$Q$3:$Q$394)*
_xlfn.XLOOKUP(
INDEX(FixtureTicker!$B$3:$AM$22, MATCH($B134, FixtureTicker!$A$3:$A$22,0), PlayerForm!$X$5),
 TeamForm!$B$4:$B$23, TeamForm!$AD$4:$AD$23),
INDEX(FixtureTicker!$B$24:$AM$43, MATCH($B134, FixtureTicker!$A$24:$A$43,0), PlayerForm!$X$5)="A",
_xlfn.XLOOKUP($E134, PlayerForm!$D$3:$D$394, PlayerForm!$R$3:$R$394)*
_xlfn.XLOOKUP(
INDEX(FixtureTicker!$B$3:$AM$22, MATCH($B134, FixtureTicker!$A$3:$A$22,0), PlayerForm!$X$5),
 TeamForm!$B$4:$B$23, TeamForm!$AB$4:$AB$23),
INDEX(FixtureTicker!$B$24:$AM$43, MATCH($B134, FixtureTicker!$A$24:$A$43,0), PlayerForm!$X$5)="BLANK",
0),0)</f>
        <v>0</v>
      </c>
      <c r="G134" s="163" cm="1">
        <f t="array" ref="G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
),0)</f>
        <v>4.3555585134900303</v>
      </c>
      <c r="H134" s="163" cm="1">
        <f t="array" ref="H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),
_xlfn.IFS(
INDEX(FixtureTicker!$B$24:$AM$43, MATCH($B134, FixtureTicker!$A$24:$A$43), PlayerForm!$X$5+2)="H",
_xlfn.XLOOKUP($E134, PlayerForm!$D$3:$D$394, PlayerForm!$Q$3:$Q$394)*
_xlfn.XLOOKUP(
INDEX(FixtureTicker!$B$3:$AM$22, MATCH($B134, FixtureTicker!$A$3:$A$22), PlayerForm!$X$5+2),
 TeamForm!$B$4:$B$23, TeamForm!$AD$4:$AD$23),
INDEX(FixtureTicker!$B$24:$AM$43, MATCH($B134, FixtureTicker!$A$24:$A$43), PlayerForm!$X$5+2)="A",
_xlfn.XLOOKUP($E134, PlayerForm!$D$3:$D$394, PlayerForm!$R$3:$R$394)*
_xlfn.XLOOKUP(
INDEX(FixtureTicker!$B$3:$AM$22, MATCH($B134, FixtureTicker!$A$3:$A$22), PlayerForm!$X$5+2),
 TeamForm!$B$4:$B$23, TeamForm!$AB$4:$AB$23),
INDEX(FixtureTicker!$B$24:$AM$43, MATCH($B134, FixtureTicker!$A$24:$A$43), PlayerForm!$X$5+2)="BLANK",
0
),
_xlfn.IFS(
INDEX(FixtureTicker!$B$24:$AM$43, MATCH($B134, FixtureTicker!$A$24:$A$43), PlayerForm!$X$5+3)="H",
_xlfn.XLOOKUP($E134, PlayerForm!$D$3:$D$394, PlayerForm!$Q$3:$Q$394)*
_xlfn.XLOOKUP(
INDEX(FixtureTicker!$B$3:$AM$22, MATCH($B134, FixtureTicker!$A$3:$A$22), PlayerForm!$X$5+3),
 TeamForm!$B$4:$B$23, TeamForm!$AD$4:$AD$23),
INDEX(FixtureTicker!$B$24:$AM$43, MATCH($B134, FixtureTicker!$A$24:$A$43), PlayerForm!$X$5+3)="A",
_xlfn.XLOOKUP($E134, PlayerForm!$D$3:$D$394, PlayerForm!$R$3:$R$394)*
_xlfn.XLOOKUP(
INDEX(FixtureTicker!$B$3:$AM$22, MATCH($B134, FixtureTicker!$A$3:$A$22), PlayerForm!$X$5+3),
 TeamForm!$B$4:$B$23, TeamForm!$AB$4:$AB$23),
INDEX(FixtureTicker!$B$24:$AM$43, MATCH($B134, FixtureTicker!$A$24:$A$43), PlayerForm!$X$5+3)="BLANK",
0
)
),0)</f>
        <v>13.358003205253988</v>
      </c>
      <c r="I134" s="163" cm="1">
        <f t="array" ref="I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),
_xlfn.IFS(
INDEX(FixtureTicker!$B$24:$AM$43, MATCH($B134, FixtureTicker!$A$24:$A$43), PlayerForm!$X$5+2)="H",
_xlfn.XLOOKUP($E134, PlayerForm!$D$3:$D$394, PlayerForm!$Q$3:$Q$394)*
_xlfn.XLOOKUP(
INDEX(FixtureTicker!$B$3:$AM$22, MATCH($B134, FixtureTicker!$A$3:$A$22), PlayerForm!$X$5+2),
 TeamForm!$B$4:$B$23, TeamForm!$AD$4:$AD$23),
INDEX(FixtureTicker!$B$24:$AM$43, MATCH($B134, FixtureTicker!$A$24:$A$43), PlayerForm!$X$5+2)="A",
_xlfn.XLOOKUP($E134, PlayerForm!$D$3:$D$394, PlayerForm!$R$3:$R$394)*
_xlfn.XLOOKUP(
INDEX(FixtureTicker!$B$3:$AM$22, MATCH($B134, FixtureTicker!$A$3:$A$22), PlayerForm!$X$5+2),
 TeamForm!$B$4:$B$23, TeamForm!$AB$4:$AB$23),
INDEX(FixtureTicker!$B$24:$AM$43, MATCH($B134, FixtureTicker!$A$24:$A$43), PlayerForm!$X$5+2)="BLANK",
0
),
_xlfn.IFS(
INDEX(FixtureTicker!$B$24:$AM$43, MATCH($B134, FixtureTicker!$A$24:$A$43), PlayerForm!$X$5+3)="H",
_xlfn.XLOOKUP($E134, PlayerForm!$D$3:$D$394, PlayerForm!$Q$3:$Q$394)*
_xlfn.XLOOKUP(
INDEX(FixtureTicker!$B$3:$AM$22, MATCH($B134, FixtureTicker!$A$3:$A$22), PlayerForm!$X$5+3),
 TeamForm!$B$4:$B$23, TeamForm!$AD$4:$AD$23),
INDEX(FixtureTicker!$B$24:$AM$43, MATCH($B134, FixtureTicker!$A$24:$A$43), PlayerForm!$X$5+3)="A",
_xlfn.XLOOKUP($E134, PlayerForm!$D$3:$D$394, PlayerForm!$R$3:$R$394)*
_xlfn.XLOOKUP(
INDEX(FixtureTicker!$B$3:$AM$22, MATCH($B134, FixtureTicker!$A$3:$A$22), PlayerForm!$X$5+3),
 TeamForm!$B$4:$B$23, TeamForm!$AB$4:$AB$23),
INDEX(FixtureTicker!$B$24:$AM$43, MATCH($B134, FixtureTicker!$A$24:$A$43), PlayerForm!$X$5+3)="BLANK",
0
),
_xlfn.IFS(
INDEX(FixtureTicker!$B$24:$AM$43, MATCH($B134, FixtureTicker!$A$24:$A$43), PlayerForm!$X$5+4)="H",
_xlfn.XLOOKUP($E134, PlayerForm!$D$3:$D$394, PlayerForm!$Q$3:$Q$394)*
_xlfn.XLOOKUP(
INDEX(FixtureTicker!$B$3:$AM$22, MATCH($B134, FixtureTicker!$A$3:$A$22), PlayerForm!$X$5+4),
 TeamForm!$B$4:$B$23, TeamForm!$AD$4:$AD$23),
INDEX(FixtureTicker!$B$24:$AM$43, MATCH($B134, FixtureTicker!$A$24:$A$43), PlayerForm!$X$5+4)="A",
_xlfn.XLOOKUP($E134, PlayerForm!$D$3:$D$394, PlayerForm!$R$3:$R$394)*
_xlfn.XLOOKUP(
INDEX(FixtureTicker!$B$3:$AM$22, MATCH($B134, FixtureTicker!$A$3:$A$22), PlayerForm!$X$5+4),
 TeamForm!$B$4:$B$23, TeamForm!$AB$4:$AB$23),
INDEX(FixtureTicker!$B$24:$AM$43, MATCH($B134, FixtureTicker!$A$24:$A$43), PlayerForm!$X$5+4)="BLANK",
0
),
_xlfn.IFS(
INDEX(FixtureTicker!$B$24:$AM$43, MATCH($B134, FixtureTicker!$A$24:$A$43), PlayerForm!$X$5+5)="H",
_xlfn.XLOOKUP($E134, PlayerForm!$D$3:$D$394, PlayerForm!$Q$3:$Q$394)*
_xlfn.XLOOKUP(
INDEX(FixtureTicker!$B$3:$AM$22, MATCH($B134, FixtureTicker!$A$3:$A$22), PlayerForm!$X$5+5),
 TeamForm!$B$4:$B$23, TeamForm!$AD$4:$AD$23),
INDEX(FixtureTicker!$B$24:$AM$43, MATCH($B134, FixtureTicker!$A$24:$A$43), PlayerForm!$X$5+5)="A",
_xlfn.XLOOKUP($E134, PlayerForm!$D$3:$D$394, PlayerForm!$R$3:$R$394)*
_xlfn.XLOOKUP(
INDEX(FixtureTicker!$B$3:$AM$22, MATCH($B134, FixtureTicker!$A$3:$A$22), PlayerForm!$X$5+5),
 TeamForm!$B$4:$B$23, TeamForm!$AB$4:$AB$23),
INDEX(FixtureTicker!$B$24:$AM$43, MATCH($B134, FixtureTicker!$A$24:$A$43), PlayerForm!$X$5+5)="BLANK",
0
)
),0)</f>
        <v>24.863330373468518</v>
      </c>
      <c r="J134" s="163" cm="1">
        <f t="array" ref="J134">IFERROR(0.01*SUM(
_xlfn.IFS(
INDEX(FixtureTicker!$B$24:$AM$43, MATCH($B134, FixtureTicker!$A$24:$A$43), PlayerForm!$X$5)="H",
_xlfn.XLOOKUP($E134, PlayerForm!$D$3:$D$394, PlayerForm!$Q$3:$Q$394)*
_xlfn.XLOOKUP(
INDEX(FixtureTicker!$B$3:$AM$22, MATCH($B134, FixtureTicker!$A$3:$A$22), PlayerForm!$X$5),
 TeamForm!$B$4:$B$23, TeamForm!$AD$4:$AD$23),
INDEX(FixtureTicker!$B$24:$AM$43, MATCH($B134, FixtureTicker!$A$24:$A$43), PlayerForm!$X$5)="A",
_xlfn.XLOOKUP($E134, PlayerForm!$D$3:$D$394, PlayerForm!$R$3:$R$394)*
_xlfn.XLOOKUP(
INDEX(FixtureTicker!$B$3:$AM$22, MATCH($B134, FixtureTicker!$A$3:$A$22), PlayerForm!$X$5),
 TeamForm!$B$4:$B$23, TeamForm!$AB$4:$AB$23),
INDEX(FixtureTicker!$B$24:$AM$43, MATCH($B134, FixtureTicker!$A$24:$A$43), PlayerForm!$X$5)="BLANK",
0
),
_xlfn.IFS(
INDEX(FixtureTicker!$B$24:$AM$43, MATCH($B134, FixtureTicker!$A$24:$A$43), PlayerForm!$X$5+1)="H",
_xlfn.XLOOKUP($E134, PlayerForm!$D$3:$D$394, PlayerForm!$Q$3:$Q$394)*
_xlfn.XLOOKUP(
INDEX(FixtureTicker!$B$3:$AM$22, MATCH($B134, FixtureTicker!$A$3:$A$22), PlayerForm!$X$5+1),
 TeamForm!$B$4:$B$23, TeamForm!$AD$4:$AD$23),
INDEX(FixtureTicker!$B$24:$AM$43, MATCH($B134, FixtureTicker!$A$24:$A$43), PlayerForm!$X$5+1)="A",
_xlfn.XLOOKUP($E134, PlayerForm!$D$3:$D$394, PlayerForm!$R$3:$R$394)*
_xlfn.XLOOKUP(
INDEX(FixtureTicker!$B$3:$AM$22, MATCH($B134, FixtureTicker!$A$3:$A$22), PlayerForm!$X$5+1),
 TeamForm!$B$4:$B$23, TeamForm!$AB$4:$AB$23),
INDEX(FixtureTicker!$B$24:$AM$43, MATCH($B134, FixtureTicker!$A$24:$A$43), PlayerForm!$X$5+1)="BLANK",
0
),
_xlfn.IFS(
INDEX(FixtureTicker!$B$24:$AM$43, MATCH($B134, FixtureTicker!$A$24:$A$43), PlayerForm!$X$5+2)="H",
_xlfn.XLOOKUP($E134, PlayerForm!$D$3:$D$394, PlayerForm!$Q$3:$Q$394)*
_xlfn.XLOOKUP(
INDEX(FixtureTicker!$B$3:$AM$22, MATCH($B134, FixtureTicker!$A$3:$A$22), PlayerForm!$X$5+2),
 TeamForm!$B$4:$B$23, TeamForm!$AD$4:$AD$23),
INDEX(FixtureTicker!$B$24:$AM$43, MATCH($B134, FixtureTicker!$A$24:$A$43), PlayerForm!$X$5+2)="A",
_xlfn.XLOOKUP($E134, PlayerForm!$D$3:$D$394, PlayerForm!$R$3:$R$394)*
_xlfn.XLOOKUP(
INDEX(FixtureTicker!$B$3:$AM$22, MATCH($B134, FixtureTicker!$A$3:$A$22), PlayerForm!$X$5+2),
 TeamForm!$B$4:$B$23, TeamForm!$AB$4:$AB$23),
INDEX(FixtureTicker!$B$24:$AM$43, MATCH($B134, FixtureTicker!$A$24:$A$43), PlayerForm!$X$5+2)="BLANK",
0
),
_xlfn.IFS(
INDEX(FixtureTicker!$B$24:$AM$43, MATCH($B134, FixtureTicker!$A$24:$A$43), PlayerForm!$X$5+3)="H",
_xlfn.XLOOKUP($E134, PlayerForm!$D$3:$D$394, PlayerForm!$Q$3:$Q$394)*
_xlfn.XLOOKUP(
INDEX(FixtureTicker!$B$3:$AM$22, MATCH($B134, FixtureTicker!$A$3:$A$22), PlayerForm!$X$5+3),
 TeamForm!$B$4:$B$23, TeamForm!$AD$4:$AD$23),
INDEX(FixtureTicker!$B$24:$AM$43, MATCH($B134, FixtureTicker!$A$24:$A$43), PlayerForm!$X$5+3)="A",
_xlfn.XLOOKUP($E134, PlayerForm!$D$3:$D$394, PlayerForm!$R$3:$R$394)*
_xlfn.XLOOKUP(
INDEX(FixtureTicker!$B$3:$AM$22, MATCH($B134, FixtureTicker!$A$3:$A$22), PlayerForm!$X$5+3),
 TeamForm!$B$4:$B$23, TeamForm!$AB$4:$AB$23),
INDEX(FixtureTicker!$B$24:$AM$43, MATCH($B134, FixtureTicker!$A$24:$A$43), PlayerForm!$X$5+3)="BLANK",
0
),
_xlfn.IFS(
INDEX(FixtureTicker!$B$24:$AM$43, MATCH($B134, FixtureTicker!$A$24:$A$43), PlayerForm!$X$5+4)="H",
_xlfn.XLOOKUP($E134, PlayerForm!$D$3:$D$394, PlayerForm!$Q$3:$Q$394)*
_xlfn.XLOOKUP(
INDEX(FixtureTicker!$B$3:$AM$22, MATCH($B134, FixtureTicker!$A$3:$A$22), PlayerForm!$X$5+4),
 TeamForm!$B$4:$B$23, TeamForm!$AD$4:$AD$23),
INDEX(FixtureTicker!$B$24:$AM$43, MATCH($B134, FixtureTicker!$A$24:$A$43), PlayerForm!$X$5+4)="A",
_xlfn.XLOOKUP($E134, PlayerForm!$D$3:$D$394, PlayerForm!$R$3:$R$394)*
_xlfn.XLOOKUP(
INDEX(FixtureTicker!$B$3:$AM$22, MATCH($B134, FixtureTicker!$A$3:$A$22), PlayerForm!$X$5+4),
 TeamForm!$B$4:$B$23, TeamForm!$AB$4:$AB$23),
INDEX(FixtureTicker!$B$24:$AM$43, MATCH($B134, FixtureTicker!$A$24:$A$43), PlayerForm!$X$5+4)="BLANK",
0
),
_xlfn.IFS(
INDEX(FixtureTicker!$B$24:$AM$43, MATCH($B134, FixtureTicker!$A$24:$A$43), PlayerForm!$X$5+5)="H",
_xlfn.XLOOKUP($E134, PlayerForm!$D$3:$D$394, PlayerForm!$Q$3:$Q$394)*
_xlfn.XLOOKUP(
INDEX(FixtureTicker!$B$3:$AM$22, MATCH($B134, FixtureTicker!$A$3:$A$22), PlayerForm!$X$5+5),
 TeamForm!$B$4:$B$23, TeamForm!$AD$4:$AD$23),
INDEX(FixtureTicker!$B$24:$AM$43, MATCH($B134, FixtureTicker!$A$24:$A$43), PlayerForm!$X$5+5)="A",
_xlfn.XLOOKUP($E134, PlayerForm!$D$3:$D$394, PlayerForm!$R$3:$R$394)*
_xlfn.XLOOKUP(
INDEX(FixtureTicker!$B$3:$AM$22, MATCH($B134, FixtureTicker!$A$3:$A$22), PlayerForm!$X$5+5),
 TeamForm!$B$4:$B$23, TeamForm!$AB$4:$AB$23),
INDEX(FixtureTicker!$B$24:$AM$43, MATCH($B134, FixtureTicker!$A$24:$A$43), PlayerForm!$X$5+5)="BLANK",
0
),
_xlfn.IFS(
INDEX(FixtureTicker!$B$24:$AM$43, MATCH($B134, FixtureTicker!$A$24:$A$43), PlayerForm!$X$5+6)="H",
_xlfn.XLOOKUP($E134, PlayerForm!$D$3:$D$394, PlayerForm!$Q$3:$Q$394)*
_xlfn.XLOOKUP(
INDEX(FixtureTicker!$B$3:$AM$22, MATCH($B134, FixtureTicker!$A$3:$A$22), PlayerForm!$X$5+6),
 TeamForm!$B$4:$B$23, TeamForm!$AD$4:$AD$23),
INDEX(FixtureTicker!$B$24:$AM$43, MATCH($B134, FixtureTicker!$A$24:$A$43), PlayerForm!$X$5+6)="A",
_xlfn.XLOOKUP($E134, PlayerForm!$D$3:$D$394, PlayerForm!$R$3:$R$394)*
_xlfn.XLOOKUP(
INDEX(FixtureTicker!$B$3:$AM$22, MATCH($B134, FixtureTicker!$A$3:$A$22), PlayerForm!$X$5+6),
 TeamForm!$B$4:$B$23, TeamForm!$AB$4:$AB$23),
INDEX(FixtureTicker!$B$24:$AM$43, MATCH($B134, FixtureTicker!$A$24:$A$43), PlayerForm!$X$5+6)="BLANK",
0
),
_xlfn.IFS(
INDEX(FixtureTicker!$B$24:$AM$43, MATCH($B134, FixtureTicker!$A$24:$A$43), PlayerForm!$X$5+7)="H",
_xlfn.XLOOKUP($E134, PlayerForm!$D$3:$D$394, PlayerForm!$Q$3:$Q$394)*
_xlfn.XLOOKUP(
INDEX(FixtureTicker!$B$3:$AM$22, MATCH($B134, FixtureTicker!$A$3:$A$22), PlayerForm!$X$5+7),
 TeamForm!$B$4:$B$23, TeamForm!$AD$4:$AD$23),
INDEX(FixtureTicker!$B$24:$AM$43, MATCH($B134, FixtureTicker!$A$24:$A$43), PlayerForm!$X$5+7)="A",
_xlfn.XLOOKUP($E134, PlayerForm!$D$3:$D$394, PlayerForm!$R$3:$R$394)*
_xlfn.XLOOKUP(
INDEX(FixtureTicker!$B$3:$AM$22, MATCH($B134, FixtureTicker!$A$3:$A$22), PlayerForm!$X$5+7),
 TeamForm!$B$4:$B$23, TeamForm!$AB$4:$AB$23),
INDEX(FixtureTicker!$B$24:$AM$43, MATCH($B134, FixtureTicker!$A$24:$A$43), PlayerForm!$X$5+7)="BLANK",
0
)
),0)</f>
        <v>33.696607294750351</v>
      </c>
    </row>
    <row r="135" spans="1:10">
      <c r="A135" s="55">
        <v>322</v>
      </c>
      <c r="B135" s="55" t="str">
        <f>_xlfn.XLOOKUP($A135, PlayerData!$B$3:$B$394, PlayerData!C$3:C$394)</f>
        <v>WHU</v>
      </c>
      <c r="C135" s="55" t="str">
        <f>_xlfn.XLOOKUP($A135, PlayerData!$B$3:$B$394, PlayerData!D$3:D$394)</f>
        <v>D</v>
      </c>
      <c r="D135" s="55">
        <f>_xlfn.XLOOKUP($A135, PlayerData!$B:$B, PlayerData!F:F,,,-1)</f>
        <v>4.5</v>
      </c>
      <c r="E135" s="31" t="str">
        <f>_xlfn.XLOOKUP($A135, PlayerData!$B$3:$B$394, PlayerData!E$3:E$394)</f>
        <v>Diop</v>
      </c>
      <c r="F135" s="164" cm="1">
        <f t="array" ref="F135">IFERROR(0.01*_xlfn.IFS(
INDEX(FixtureTicker!$B$24:$AM$43, MATCH($B135, FixtureTicker!$A$24:$A$43, 0), PlayerForm!$X$5)="H",
_xlfn.XLOOKUP($E135, PlayerForm!$D$3:$D$394, PlayerForm!$Q$3:$Q$394)*
_xlfn.XLOOKUP(
INDEX(FixtureTicker!$B$3:$AM$22, MATCH($B135, FixtureTicker!$A$3:$A$22,0), PlayerForm!$X$5),
 TeamForm!$B$4:$B$23, TeamForm!$AD$4:$AD$23),
INDEX(FixtureTicker!$B$24:$AM$43, MATCH($B135, FixtureTicker!$A$24:$A$43,0), PlayerForm!$X$5)="A",
_xlfn.XLOOKUP($E135, PlayerForm!$D$3:$D$394, PlayerForm!$R$3:$R$394)*
_xlfn.XLOOKUP(
INDEX(FixtureTicker!$B$3:$AM$22, MATCH($B135, FixtureTicker!$A$3:$A$22,0), PlayerForm!$X$5),
 TeamForm!$B$4:$B$23, TeamForm!$AB$4:$AB$23),
INDEX(FixtureTicker!$B$24:$AM$43, MATCH($B135, FixtureTicker!$A$24:$A$43,0), PlayerForm!$X$5)="BLANK",
0),0)</f>
        <v>5.6032979229427644</v>
      </c>
      <c r="G135" s="163" cm="1">
        <f t="array" ref="G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
),0)</f>
        <v>10.875816123483329</v>
      </c>
      <c r="H135" s="163" cm="1">
        <f t="array" ref="H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),
_xlfn.IFS(
INDEX(FixtureTicker!$B$24:$AM$43, MATCH($B135, FixtureTicker!$A$24:$A$43), PlayerForm!$X$5+2)="H",
_xlfn.XLOOKUP($E135, PlayerForm!$D$3:$D$394, PlayerForm!$Q$3:$Q$394)*
_xlfn.XLOOKUP(
INDEX(FixtureTicker!$B$3:$AM$22, MATCH($B135, FixtureTicker!$A$3:$A$22), PlayerForm!$X$5+2),
 TeamForm!$B$4:$B$23, TeamForm!$AD$4:$AD$23),
INDEX(FixtureTicker!$B$24:$AM$43, MATCH($B135, FixtureTicker!$A$24:$A$43), PlayerForm!$X$5+2)="A",
_xlfn.XLOOKUP($E135, PlayerForm!$D$3:$D$394, PlayerForm!$R$3:$R$394)*
_xlfn.XLOOKUP(
INDEX(FixtureTicker!$B$3:$AM$22, MATCH($B135, FixtureTicker!$A$3:$A$22), PlayerForm!$X$5+2),
 TeamForm!$B$4:$B$23, TeamForm!$AB$4:$AB$23),
INDEX(FixtureTicker!$B$24:$AM$43, MATCH($B135, FixtureTicker!$A$24:$A$43), PlayerForm!$X$5+2)="BLANK",
0
),
_xlfn.IFS(
INDEX(FixtureTicker!$B$24:$AM$43, MATCH($B135, FixtureTicker!$A$24:$A$43), PlayerForm!$X$5+3)="H",
_xlfn.XLOOKUP($E135, PlayerForm!$D$3:$D$394, PlayerForm!$Q$3:$Q$394)*
_xlfn.XLOOKUP(
INDEX(FixtureTicker!$B$3:$AM$22, MATCH($B135, FixtureTicker!$A$3:$A$22), PlayerForm!$X$5+3),
 TeamForm!$B$4:$B$23, TeamForm!$AD$4:$AD$23),
INDEX(FixtureTicker!$B$24:$AM$43, MATCH($B135, FixtureTicker!$A$24:$A$43), PlayerForm!$X$5+3)="A",
_xlfn.XLOOKUP($E135, PlayerForm!$D$3:$D$394, PlayerForm!$R$3:$R$394)*
_xlfn.XLOOKUP(
INDEX(FixtureTicker!$B$3:$AM$22, MATCH($B135, FixtureTicker!$A$3:$A$22), PlayerForm!$X$5+3),
 TeamForm!$B$4:$B$23, TeamForm!$AB$4:$AB$23),
INDEX(FixtureTicker!$B$24:$AM$43, MATCH($B135, FixtureTicker!$A$24:$A$43), PlayerForm!$X$5+3)="BLANK",
0
)
),0)</f>
        <v>17.946761034376191</v>
      </c>
      <c r="I135" s="163" cm="1">
        <f t="array" ref="I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),
_xlfn.IFS(
INDEX(FixtureTicker!$B$24:$AM$43, MATCH($B135, FixtureTicker!$A$24:$A$43), PlayerForm!$X$5+2)="H",
_xlfn.XLOOKUP($E135, PlayerForm!$D$3:$D$394, PlayerForm!$Q$3:$Q$394)*
_xlfn.XLOOKUP(
INDEX(FixtureTicker!$B$3:$AM$22, MATCH($B135, FixtureTicker!$A$3:$A$22), PlayerForm!$X$5+2),
 TeamForm!$B$4:$B$23, TeamForm!$AD$4:$AD$23),
INDEX(FixtureTicker!$B$24:$AM$43, MATCH($B135, FixtureTicker!$A$24:$A$43), PlayerForm!$X$5+2)="A",
_xlfn.XLOOKUP($E135, PlayerForm!$D$3:$D$394, PlayerForm!$R$3:$R$394)*
_xlfn.XLOOKUP(
INDEX(FixtureTicker!$B$3:$AM$22, MATCH($B135, FixtureTicker!$A$3:$A$22), PlayerForm!$X$5+2),
 TeamForm!$B$4:$B$23, TeamForm!$AB$4:$AB$23),
INDEX(FixtureTicker!$B$24:$AM$43, MATCH($B135, FixtureTicker!$A$24:$A$43), PlayerForm!$X$5+2)="BLANK",
0
),
_xlfn.IFS(
INDEX(FixtureTicker!$B$24:$AM$43, MATCH($B135, FixtureTicker!$A$24:$A$43), PlayerForm!$X$5+3)="H",
_xlfn.XLOOKUP($E135, PlayerForm!$D$3:$D$394, PlayerForm!$Q$3:$Q$394)*
_xlfn.XLOOKUP(
INDEX(FixtureTicker!$B$3:$AM$22, MATCH($B135, FixtureTicker!$A$3:$A$22), PlayerForm!$X$5+3),
 TeamForm!$B$4:$B$23, TeamForm!$AD$4:$AD$23),
INDEX(FixtureTicker!$B$24:$AM$43, MATCH($B135, FixtureTicker!$A$24:$A$43), PlayerForm!$X$5+3)="A",
_xlfn.XLOOKUP($E135, PlayerForm!$D$3:$D$394, PlayerForm!$R$3:$R$394)*
_xlfn.XLOOKUP(
INDEX(FixtureTicker!$B$3:$AM$22, MATCH($B135, FixtureTicker!$A$3:$A$22), PlayerForm!$X$5+3),
 TeamForm!$B$4:$B$23, TeamForm!$AB$4:$AB$23),
INDEX(FixtureTicker!$B$24:$AM$43, MATCH($B135, FixtureTicker!$A$24:$A$43), PlayerForm!$X$5+3)="BLANK",
0
),
_xlfn.IFS(
INDEX(FixtureTicker!$B$24:$AM$43, MATCH($B135, FixtureTicker!$A$24:$A$43), PlayerForm!$X$5+4)="H",
_xlfn.XLOOKUP($E135, PlayerForm!$D$3:$D$394, PlayerForm!$Q$3:$Q$394)*
_xlfn.XLOOKUP(
INDEX(FixtureTicker!$B$3:$AM$22, MATCH($B135, FixtureTicker!$A$3:$A$22), PlayerForm!$X$5+4),
 TeamForm!$B$4:$B$23, TeamForm!$AD$4:$AD$23),
INDEX(FixtureTicker!$B$24:$AM$43, MATCH($B135, FixtureTicker!$A$24:$A$43), PlayerForm!$X$5+4)="A",
_xlfn.XLOOKUP($E135, PlayerForm!$D$3:$D$394, PlayerForm!$R$3:$R$394)*
_xlfn.XLOOKUP(
INDEX(FixtureTicker!$B$3:$AM$22, MATCH($B135, FixtureTicker!$A$3:$A$22), PlayerForm!$X$5+4),
 TeamForm!$B$4:$B$23, TeamForm!$AB$4:$AB$23),
INDEX(FixtureTicker!$B$24:$AM$43, MATCH($B135, FixtureTicker!$A$24:$A$43), PlayerForm!$X$5+4)="BLANK",
0
),
_xlfn.IFS(
INDEX(FixtureTicker!$B$24:$AM$43, MATCH($B135, FixtureTicker!$A$24:$A$43), PlayerForm!$X$5+5)="H",
_xlfn.XLOOKUP($E135, PlayerForm!$D$3:$D$394, PlayerForm!$Q$3:$Q$394)*
_xlfn.XLOOKUP(
INDEX(FixtureTicker!$B$3:$AM$22, MATCH($B135, FixtureTicker!$A$3:$A$22), PlayerForm!$X$5+5),
 TeamForm!$B$4:$B$23, TeamForm!$AD$4:$AD$23),
INDEX(FixtureTicker!$B$24:$AM$43, MATCH($B135, FixtureTicker!$A$24:$A$43), PlayerForm!$X$5+5)="A",
_xlfn.XLOOKUP($E135, PlayerForm!$D$3:$D$394, PlayerForm!$R$3:$R$394)*
_xlfn.XLOOKUP(
INDEX(FixtureTicker!$B$3:$AM$22, MATCH($B135, FixtureTicker!$A$3:$A$22), PlayerForm!$X$5+5),
 TeamForm!$B$4:$B$23, TeamForm!$AB$4:$AB$23),
INDEX(FixtureTicker!$B$24:$AM$43, MATCH($B135, FixtureTicker!$A$24:$A$43), PlayerForm!$X$5+5)="BLANK",
0
)
),0)</f>
        <v>24.777906694014504</v>
      </c>
      <c r="J135" s="163" cm="1">
        <f t="array" ref="J135">IFERROR(0.01*SUM(
_xlfn.IFS(
INDEX(FixtureTicker!$B$24:$AM$43, MATCH($B135, FixtureTicker!$A$24:$A$43), PlayerForm!$X$5)="H",
_xlfn.XLOOKUP($E135, PlayerForm!$D$3:$D$394, PlayerForm!$Q$3:$Q$394)*
_xlfn.XLOOKUP(
INDEX(FixtureTicker!$B$3:$AM$22, MATCH($B135, FixtureTicker!$A$3:$A$22), PlayerForm!$X$5),
 TeamForm!$B$4:$B$23, TeamForm!$AD$4:$AD$23),
INDEX(FixtureTicker!$B$24:$AM$43, MATCH($B135, FixtureTicker!$A$24:$A$43), PlayerForm!$X$5)="A",
_xlfn.XLOOKUP($E135, PlayerForm!$D$3:$D$394, PlayerForm!$R$3:$R$394)*
_xlfn.XLOOKUP(
INDEX(FixtureTicker!$B$3:$AM$22, MATCH($B135, FixtureTicker!$A$3:$A$22), PlayerForm!$X$5),
 TeamForm!$B$4:$B$23, TeamForm!$AB$4:$AB$23),
INDEX(FixtureTicker!$B$24:$AM$43, MATCH($B135, FixtureTicker!$A$24:$A$43), PlayerForm!$X$5)="BLANK",
0
),
_xlfn.IFS(
INDEX(FixtureTicker!$B$24:$AM$43, MATCH($B135, FixtureTicker!$A$24:$A$43), PlayerForm!$X$5+1)="H",
_xlfn.XLOOKUP($E135, PlayerForm!$D$3:$D$394, PlayerForm!$Q$3:$Q$394)*
_xlfn.XLOOKUP(
INDEX(FixtureTicker!$B$3:$AM$22, MATCH($B135, FixtureTicker!$A$3:$A$22), PlayerForm!$X$5+1),
 TeamForm!$B$4:$B$23, TeamForm!$AD$4:$AD$23),
INDEX(FixtureTicker!$B$24:$AM$43, MATCH($B135, FixtureTicker!$A$24:$A$43), PlayerForm!$X$5+1)="A",
_xlfn.XLOOKUP($E135, PlayerForm!$D$3:$D$394, PlayerForm!$R$3:$R$394)*
_xlfn.XLOOKUP(
INDEX(FixtureTicker!$B$3:$AM$22, MATCH($B135, FixtureTicker!$A$3:$A$22), PlayerForm!$X$5+1),
 TeamForm!$B$4:$B$23, TeamForm!$AB$4:$AB$23),
INDEX(FixtureTicker!$B$24:$AM$43, MATCH($B135, FixtureTicker!$A$24:$A$43), PlayerForm!$X$5+1)="BLANK",
0
),
_xlfn.IFS(
INDEX(FixtureTicker!$B$24:$AM$43, MATCH($B135, FixtureTicker!$A$24:$A$43), PlayerForm!$X$5+2)="H",
_xlfn.XLOOKUP($E135, PlayerForm!$D$3:$D$394, PlayerForm!$Q$3:$Q$394)*
_xlfn.XLOOKUP(
INDEX(FixtureTicker!$B$3:$AM$22, MATCH($B135, FixtureTicker!$A$3:$A$22), PlayerForm!$X$5+2),
 TeamForm!$B$4:$B$23, TeamForm!$AD$4:$AD$23),
INDEX(FixtureTicker!$B$24:$AM$43, MATCH($B135, FixtureTicker!$A$24:$A$43), PlayerForm!$X$5+2)="A",
_xlfn.XLOOKUP($E135, PlayerForm!$D$3:$D$394, PlayerForm!$R$3:$R$394)*
_xlfn.XLOOKUP(
INDEX(FixtureTicker!$B$3:$AM$22, MATCH($B135, FixtureTicker!$A$3:$A$22), PlayerForm!$X$5+2),
 TeamForm!$B$4:$B$23, TeamForm!$AB$4:$AB$23),
INDEX(FixtureTicker!$B$24:$AM$43, MATCH($B135, FixtureTicker!$A$24:$A$43), PlayerForm!$X$5+2)="BLANK",
0
),
_xlfn.IFS(
INDEX(FixtureTicker!$B$24:$AM$43, MATCH($B135, FixtureTicker!$A$24:$A$43), PlayerForm!$X$5+3)="H",
_xlfn.XLOOKUP($E135, PlayerForm!$D$3:$D$394, PlayerForm!$Q$3:$Q$394)*
_xlfn.XLOOKUP(
INDEX(FixtureTicker!$B$3:$AM$22, MATCH($B135, FixtureTicker!$A$3:$A$22), PlayerForm!$X$5+3),
 TeamForm!$B$4:$B$23, TeamForm!$AD$4:$AD$23),
INDEX(FixtureTicker!$B$24:$AM$43, MATCH($B135, FixtureTicker!$A$24:$A$43), PlayerForm!$X$5+3)="A",
_xlfn.XLOOKUP($E135, PlayerForm!$D$3:$D$394, PlayerForm!$R$3:$R$394)*
_xlfn.XLOOKUP(
INDEX(FixtureTicker!$B$3:$AM$22, MATCH($B135, FixtureTicker!$A$3:$A$22), PlayerForm!$X$5+3),
 TeamForm!$B$4:$B$23, TeamForm!$AB$4:$AB$23),
INDEX(FixtureTicker!$B$24:$AM$43, MATCH($B135, FixtureTicker!$A$24:$A$43), PlayerForm!$X$5+3)="BLANK",
0
),
_xlfn.IFS(
INDEX(FixtureTicker!$B$24:$AM$43, MATCH($B135, FixtureTicker!$A$24:$A$43), PlayerForm!$X$5+4)="H",
_xlfn.XLOOKUP($E135, PlayerForm!$D$3:$D$394, PlayerForm!$Q$3:$Q$394)*
_xlfn.XLOOKUP(
INDEX(FixtureTicker!$B$3:$AM$22, MATCH($B135, FixtureTicker!$A$3:$A$22), PlayerForm!$X$5+4),
 TeamForm!$B$4:$B$23, TeamForm!$AD$4:$AD$23),
INDEX(FixtureTicker!$B$24:$AM$43, MATCH($B135, FixtureTicker!$A$24:$A$43), PlayerForm!$X$5+4)="A",
_xlfn.XLOOKUP($E135, PlayerForm!$D$3:$D$394, PlayerForm!$R$3:$R$394)*
_xlfn.XLOOKUP(
INDEX(FixtureTicker!$B$3:$AM$22, MATCH($B135, FixtureTicker!$A$3:$A$22), PlayerForm!$X$5+4),
 TeamForm!$B$4:$B$23, TeamForm!$AB$4:$AB$23),
INDEX(FixtureTicker!$B$24:$AM$43, MATCH($B135, FixtureTicker!$A$24:$A$43), PlayerForm!$X$5+4)="BLANK",
0
),
_xlfn.IFS(
INDEX(FixtureTicker!$B$24:$AM$43, MATCH($B135, FixtureTicker!$A$24:$A$43), PlayerForm!$X$5+5)="H",
_xlfn.XLOOKUP($E135, PlayerForm!$D$3:$D$394, PlayerForm!$Q$3:$Q$394)*
_xlfn.XLOOKUP(
INDEX(FixtureTicker!$B$3:$AM$22, MATCH($B135, FixtureTicker!$A$3:$A$22), PlayerForm!$X$5+5),
 TeamForm!$B$4:$B$23, TeamForm!$AD$4:$AD$23),
INDEX(FixtureTicker!$B$24:$AM$43, MATCH($B135, FixtureTicker!$A$24:$A$43), PlayerForm!$X$5+5)="A",
_xlfn.XLOOKUP($E135, PlayerForm!$D$3:$D$394, PlayerForm!$R$3:$R$394)*
_xlfn.XLOOKUP(
INDEX(FixtureTicker!$B$3:$AM$22, MATCH($B135, FixtureTicker!$A$3:$A$22), PlayerForm!$X$5+5),
 TeamForm!$B$4:$B$23, TeamForm!$AB$4:$AB$23),
INDEX(FixtureTicker!$B$24:$AM$43, MATCH($B135, FixtureTicker!$A$24:$A$43), PlayerForm!$X$5+5)="BLANK",
0
),
_xlfn.IFS(
INDEX(FixtureTicker!$B$24:$AM$43, MATCH($B135, FixtureTicker!$A$24:$A$43), PlayerForm!$X$5+6)="H",
_xlfn.XLOOKUP($E135, PlayerForm!$D$3:$D$394, PlayerForm!$Q$3:$Q$394)*
_xlfn.XLOOKUP(
INDEX(FixtureTicker!$B$3:$AM$22, MATCH($B135, FixtureTicker!$A$3:$A$22), PlayerForm!$X$5+6),
 TeamForm!$B$4:$B$23, TeamForm!$AD$4:$AD$23),
INDEX(FixtureTicker!$B$24:$AM$43, MATCH($B135, FixtureTicker!$A$24:$A$43), PlayerForm!$X$5+6)="A",
_xlfn.XLOOKUP($E135, PlayerForm!$D$3:$D$394, PlayerForm!$R$3:$R$394)*
_xlfn.XLOOKUP(
INDEX(FixtureTicker!$B$3:$AM$22, MATCH($B135, FixtureTicker!$A$3:$A$22), PlayerForm!$X$5+6),
 TeamForm!$B$4:$B$23, TeamForm!$AB$4:$AB$23),
INDEX(FixtureTicker!$B$24:$AM$43, MATCH($B135, FixtureTicker!$A$24:$A$43), PlayerForm!$X$5+6)="BLANK",
0
),
_xlfn.IFS(
INDEX(FixtureTicker!$B$24:$AM$43, MATCH($B135, FixtureTicker!$A$24:$A$43), PlayerForm!$X$5+7)="H",
_xlfn.XLOOKUP($E135, PlayerForm!$D$3:$D$394, PlayerForm!$Q$3:$Q$394)*
_xlfn.XLOOKUP(
INDEX(FixtureTicker!$B$3:$AM$22, MATCH($B135, FixtureTicker!$A$3:$A$22), PlayerForm!$X$5+7),
 TeamForm!$B$4:$B$23, TeamForm!$AD$4:$AD$23),
INDEX(FixtureTicker!$B$24:$AM$43, MATCH($B135, FixtureTicker!$A$24:$A$43), PlayerForm!$X$5+7)="A",
_xlfn.XLOOKUP($E135, PlayerForm!$D$3:$D$394, PlayerForm!$R$3:$R$394)*
_xlfn.XLOOKUP(
INDEX(FixtureTicker!$B$3:$AM$22, MATCH($B135, FixtureTicker!$A$3:$A$22), PlayerForm!$X$5+7),
 TeamForm!$B$4:$B$23, TeamForm!$AB$4:$AB$23),
INDEX(FixtureTicker!$B$24:$AM$43, MATCH($B135, FixtureTicker!$A$24:$A$43), PlayerForm!$X$5+7)="BLANK",
0
)
),0)</f>
        <v>35.503129871619706</v>
      </c>
    </row>
    <row r="136" spans="1:10">
      <c r="A136" s="55">
        <v>239</v>
      </c>
      <c r="B136" s="55" t="str">
        <f>_xlfn.XLOOKUP($A136, PlayerData!$B$3:$B$394, PlayerData!C$3:C$394)</f>
        <v>CHE</v>
      </c>
      <c r="C136" s="55" t="str">
        <f>_xlfn.XLOOKUP($A136, PlayerData!$B$3:$B$394, PlayerData!D$3:D$394)</f>
        <v>D</v>
      </c>
      <c r="D136" s="55">
        <f>_xlfn.XLOOKUP($A136, PlayerData!$B:$B, PlayerData!F:F,,,-1)</f>
        <v>5.5</v>
      </c>
      <c r="E136" s="31" t="str">
        <f>_xlfn.XLOOKUP($A136, PlayerData!$B$3:$B$394, PlayerData!E$3:E$394)</f>
        <v>Chilwell</v>
      </c>
      <c r="F136" s="164" cm="1">
        <f t="array" ref="F136">IFERROR(0.01*_xlfn.IFS(
INDEX(FixtureTicker!$B$24:$AM$43, MATCH($B136, FixtureTicker!$A$24:$A$43, 0), PlayerForm!$X$5)="H",
_xlfn.XLOOKUP($E136, PlayerForm!$D$3:$D$394, PlayerForm!$Q$3:$Q$394)*
_xlfn.XLOOKUP(
INDEX(FixtureTicker!$B$3:$AM$22, MATCH($B136, FixtureTicker!$A$3:$A$22,0), PlayerForm!$X$5),
 TeamForm!$B$4:$B$23, TeamForm!$AD$4:$AD$23),
INDEX(FixtureTicker!$B$24:$AM$43, MATCH($B136, FixtureTicker!$A$24:$A$43,0), PlayerForm!$X$5)="A",
_xlfn.XLOOKUP($E136, PlayerForm!$D$3:$D$394, PlayerForm!$R$3:$R$394)*
_xlfn.XLOOKUP(
INDEX(FixtureTicker!$B$3:$AM$22, MATCH($B136, FixtureTicker!$A$3:$A$22,0), PlayerForm!$X$5),
 TeamForm!$B$4:$B$23, TeamForm!$AB$4:$AB$23),
INDEX(FixtureTicker!$B$24:$AM$43, MATCH($B136, FixtureTicker!$A$24:$A$43,0), PlayerForm!$X$5)="BLANK",
0),0)</f>
        <v>4.2994024252730103</v>
      </c>
      <c r="G136" s="163" cm="1">
        <f t="array" ref="G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
),0)</f>
        <v>7.4939716575780917</v>
      </c>
      <c r="H136" s="163" cm="1">
        <f t="array" ref="H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),
_xlfn.IFS(
INDEX(FixtureTicker!$B$24:$AM$43, MATCH($B136, FixtureTicker!$A$24:$A$43), PlayerForm!$X$5+2)="H",
_xlfn.XLOOKUP($E136, PlayerForm!$D$3:$D$394, PlayerForm!$Q$3:$Q$394)*
_xlfn.XLOOKUP(
INDEX(FixtureTicker!$B$3:$AM$22, MATCH($B136, FixtureTicker!$A$3:$A$22), PlayerForm!$X$5+2),
 TeamForm!$B$4:$B$23, TeamForm!$AD$4:$AD$23),
INDEX(FixtureTicker!$B$24:$AM$43, MATCH($B136, FixtureTicker!$A$24:$A$43), PlayerForm!$X$5+2)="A",
_xlfn.XLOOKUP($E136, PlayerForm!$D$3:$D$394, PlayerForm!$R$3:$R$394)*
_xlfn.XLOOKUP(
INDEX(FixtureTicker!$B$3:$AM$22, MATCH($B136, FixtureTicker!$A$3:$A$22), PlayerForm!$X$5+2),
 TeamForm!$B$4:$B$23, TeamForm!$AB$4:$AB$23),
INDEX(FixtureTicker!$B$24:$AM$43, MATCH($B136, FixtureTicker!$A$24:$A$43), PlayerForm!$X$5+2)="BLANK",
0
),
_xlfn.IFS(
INDEX(FixtureTicker!$B$24:$AM$43, MATCH($B136, FixtureTicker!$A$24:$A$43), PlayerForm!$X$5+3)="H",
_xlfn.XLOOKUP($E136, PlayerForm!$D$3:$D$394, PlayerForm!$Q$3:$Q$394)*
_xlfn.XLOOKUP(
INDEX(FixtureTicker!$B$3:$AM$22, MATCH($B136, FixtureTicker!$A$3:$A$22), PlayerForm!$X$5+3),
 TeamForm!$B$4:$B$23, TeamForm!$AD$4:$AD$23),
INDEX(FixtureTicker!$B$24:$AM$43, MATCH($B136, FixtureTicker!$A$24:$A$43), PlayerForm!$X$5+3)="A",
_xlfn.XLOOKUP($E136, PlayerForm!$D$3:$D$394, PlayerForm!$R$3:$R$394)*
_xlfn.XLOOKUP(
INDEX(FixtureTicker!$B$3:$AM$22, MATCH($B136, FixtureTicker!$A$3:$A$22), PlayerForm!$X$5+3),
 TeamForm!$B$4:$B$23, TeamForm!$AB$4:$AB$23),
INDEX(FixtureTicker!$B$24:$AM$43, MATCH($B136, FixtureTicker!$A$24:$A$43), PlayerForm!$X$5+3)="BLANK",
0
)
),0)</f>
        <v>18.87289456305265</v>
      </c>
      <c r="I136" s="163" cm="1">
        <f t="array" ref="I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),
_xlfn.IFS(
INDEX(FixtureTicker!$B$24:$AM$43, MATCH($B136, FixtureTicker!$A$24:$A$43), PlayerForm!$X$5+2)="H",
_xlfn.XLOOKUP($E136, PlayerForm!$D$3:$D$394, PlayerForm!$Q$3:$Q$394)*
_xlfn.XLOOKUP(
INDEX(FixtureTicker!$B$3:$AM$22, MATCH($B136, FixtureTicker!$A$3:$A$22), PlayerForm!$X$5+2),
 TeamForm!$B$4:$B$23, TeamForm!$AD$4:$AD$23),
INDEX(FixtureTicker!$B$24:$AM$43, MATCH($B136, FixtureTicker!$A$24:$A$43), PlayerForm!$X$5+2)="A",
_xlfn.XLOOKUP($E136, PlayerForm!$D$3:$D$394, PlayerForm!$R$3:$R$394)*
_xlfn.XLOOKUP(
INDEX(FixtureTicker!$B$3:$AM$22, MATCH($B136, FixtureTicker!$A$3:$A$22), PlayerForm!$X$5+2),
 TeamForm!$B$4:$B$23, TeamForm!$AB$4:$AB$23),
INDEX(FixtureTicker!$B$24:$AM$43, MATCH($B136, FixtureTicker!$A$24:$A$43), PlayerForm!$X$5+2)="BLANK",
0
),
_xlfn.IFS(
INDEX(FixtureTicker!$B$24:$AM$43, MATCH($B136, FixtureTicker!$A$24:$A$43), PlayerForm!$X$5+3)="H",
_xlfn.XLOOKUP($E136, PlayerForm!$D$3:$D$394, PlayerForm!$Q$3:$Q$394)*
_xlfn.XLOOKUP(
INDEX(FixtureTicker!$B$3:$AM$22, MATCH($B136, FixtureTicker!$A$3:$A$22), PlayerForm!$X$5+3),
 TeamForm!$B$4:$B$23, TeamForm!$AD$4:$AD$23),
INDEX(FixtureTicker!$B$24:$AM$43, MATCH($B136, FixtureTicker!$A$24:$A$43), PlayerForm!$X$5+3)="A",
_xlfn.XLOOKUP($E136, PlayerForm!$D$3:$D$394, PlayerForm!$R$3:$R$394)*
_xlfn.XLOOKUP(
INDEX(FixtureTicker!$B$3:$AM$22, MATCH($B136, FixtureTicker!$A$3:$A$22), PlayerForm!$X$5+3),
 TeamForm!$B$4:$B$23, TeamForm!$AB$4:$AB$23),
INDEX(FixtureTicker!$B$24:$AM$43, MATCH($B136, FixtureTicker!$A$24:$A$43), PlayerForm!$X$5+3)="BLANK",
0
),
_xlfn.IFS(
INDEX(FixtureTicker!$B$24:$AM$43, MATCH($B136, FixtureTicker!$A$24:$A$43), PlayerForm!$X$5+4)="H",
_xlfn.XLOOKUP($E136, PlayerForm!$D$3:$D$394, PlayerForm!$Q$3:$Q$394)*
_xlfn.XLOOKUP(
INDEX(FixtureTicker!$B$3:$AM$22, MATCH($B136, FixtureTicker!$A$3:$A$22), PlayerForm!$X$5+4),
 TeamForm!$B$4:$B$23, TeamForm!$AD$4:$AD$23),
INDEX(FixtureTicker!$B$24:$AM$43, MATCH($B136, FixtureTicker!$A$24:$A$43), PlayerForm!$X$5+4)="A",
_xlfn.XLOOKUP($E136, PlayerForm!$D$3:$D$394, PlayerForm!$R$3:$R$394)*
_xlfn.XLOOKUP(
INDEX(FixtureTicker!$B$3:$AM$22, MATCH($B136, FixtureTicker!$A$3:$A$22), PlayerForm!$X$5+4),
 TeamForm!$B$4:$B$23, TeamForm!$AB$4:$AB$23),
INDEX(FixtureTicker!$B$24:$AM$43, MATCH($B136, FixtureTicker!$A$24:$A$43), PlayerForm!$X$5+4)="BLANK",
0
),
_xlfn.IFS(
INDEX(FixtureTicker!$B$24:$AM$43, MATCH($B136, FixtureTicker!$A$24:$A$43), PlayerForm!$X$5+5)="H",
_xlfn.XLOOKUP($E136, PlayerForm!$D$3:$D$394, PlayerForm!$Q$3:$Q$394)*
_xlfn.XLOOKUP(
INDEX(FixtureTicker!$B$3:$AM$22, MATCH($B136, FixtureTicker!$A$3:$A$22), PlayerForm!$X$5+5),
 TeamForm!$B$4:$B$23, TeamForm!$AD$4:$AD$23),
INDEX(FixtureTicker!$B$24:$AM$43, MATCH($B136, FixtureTicker!$A$24:$A$43), PlayerForm!$X$5+5)="A",
_xlfn.XLOOKUP($E136, PlayerForm!$D$3:$D$394, PlayerForm!$R$3:$R$394)*
_xlfn.XLOOKUP(
INDEX(FixtureTicker!$B$3:$AM$22, MATCH($B136, FixtureTicker!$A$3:$A$22), PlayerForm!$X$5+5),
 TeamForm!$B$4:$B$23, TeamForm!$AB$4:$AB$23),
INDEX(FixtureTicker!$B$24:$AM$43, MATCH($B136, FixtureTicker!$A$24:$A$43), PlayerForm!$X$5+5)="BLANK",
0
)
),0)</f>
        <v>24.777900748102244</v>
      </c>
      <c r="J136" s="163" cm="1">
        <f t="array" ref="J136">IFERROR(0.01*SUM(
_xlfn.IFS(
INDEX(FixtureTicker!$B$24:$AM$43, MATCH($B136, FixtureTicker!$A$24:$A$43), PlayerForm!$X$5)="H",
_xlfn.XLOOKUP($E136, PlayerForm!$D$3:$D$394, PlayerForm!$Q$3:$Q$394)*
_xlfn.XLOOKUP(
INDEX(FixtureTicker!$B$3:$AM$22, MATCH($B136, FixtureTicker!$A$3:$A$22), PlayerForm!$X$5),
 TeamForm!$B$4:$B$23, TeamForm!$AD$4:$AD$23),
INDEX(FixtureTicker!$B$24:$AM$43, MATCH($B136, FixtureTicker!$A$24:$A$43), PlayerForm!$X$5)="A",
_xlfn.XLOOKUP($E136, PlayerForm!$D$3:$D$394, PlayerForm!$R$3:$R$394)*
_xlfn.XLOOKUP(
INDEX(FixtureTicker!$B$3:$AM$22, MATCH($B136, FixtureTicker!$A$3:$A$22), PlayerForm!$X$5),
 TeamForm!$B$4:$B$23, TeamForm!$AB$4:$AB$23),
INDEX(FixtureTicker!$B$24:$AM$43, MATCH($B136, FixtureTicker!$A$24:$A$43), PlayerForm!$X$5)="BLANK",
0
),
_xlfn.IFS(
INDEX(FixtureTicker!$B$24:$AM$43, MATCH($B136, FixtureTicker!$A$24:$A$43), PlayerForm!$X$5+1)="H",
_xlfn.XLOOKUP($E136, PlayerForm!$D$3:$D$394, PlayerForm!$Q$3:$Q$394)*
_xlfn.XLOOKUP(
INDEX(FixtureTicker!$B$3:$AM$22, MATCH($B136, FixtureTicker!$A$3:$A$22), PlayerForm!$X$5+1),
 TeamForm!$B$4:$B$23, TeamForm!$AD$4:$AD$23),
INDEX(FixtureTicker!$B$24:$AM$43, MATCH($B136, FixtureTicker!$A$24:$A$43), PlayerForm!$X$5+1)="A",
_xlfn.XLOOKUP($E136, PlayerForm!$D$3:$D$394, PlayerForm!$R$3:$R$394)*
_xlfn.XLOOKUP(
INDEX(FixtureTicker!$B$3:$AM$22, MATCH($B136, FixtureTicker!$A$3:$A$22), PlayerForm!$X$5+1),
 TeamForm!$B$4:$B$23, TeamForm!$AB$4:$AB$23),
INDEX(FixtureTicker!$B$24:$AM$43, MATCH($B136, FixtureTicker!$A$24:$A$43), PlayerForm!$X$5+1)="BLANK",
0
),
_xlfn.IFS(
INDEX(FixtureTicker!$B$24:$AM$43, MATCH($B136, FixtureTicker!$A$24:$A$43), PlayerForm!$X$5+2)="H",
_xlfn.XLOOKUP($E136, PlayerForm!$D$3:$D$394, PlayerForm!$Q$3:$Q$394)*
_xlfn.XLOOKUP(
INDEX(FixtureTicker!$B$3:$AM$22, MATCH($B136, FixtureTicker!$A$3:$A$22), PlayerForm!$X$5+2),
 TeamForm!$B$4:$B$23, TeamForm!$AD$4:$AD$23),
INDEX(FixtureTicker!$B$24:$AM$43, MATCH($B136, FixtureTicker!$A$24:$A$43), PlayerForm!$X$5+2)="A",
_xlfn.XLOOKUP($E136, PlayerForm!$D$3:$D$394, PlayerForm!$R$3:$R$394)*
_xlfn.XLOOKUP(
INDEX(FixtureTicker!$B$3:$AM$22, MATCH($B136, FixtureTicker!$A$3:$A$22), PlayerForm!$X$5+2),
 TeamForm!$B$4:$B$23, TeamForm!$AB$4:$AB$23),
INDEX(FixtureTicker!$B$24:$AM$43, MATCH($B136, FixtureTicker!$A$24:$A$43), PlayerForm!$X$5+2)="BLANK",
0
),
_xlfn.IFS(
INDEX(FixtureTicker!$B$24:$AM$43, MATCH($B136, FixtureTicker!$A$24:$A$43), PlayerForm!$X$5+3)="H",
_xlfn.XLOOKUP($E136, PlayerForm!$D$3:$D$394, PlayerForm!$Q$3:$Q$394)*
_xlfn.XLOOKUP(
INDEX(FixtureTicker!$B$3:$AM$22, MATCH($B136, FixtureTicker!$A$3:$A$22), PlayerForm!$X$5+3),
 TeamForm!$B$4:$B$23, TeamForm!$AD$4:$AD$23),
INDEX(FixtureTicker!$B$24:$AM$43, MATCH($B136, FixtureTicker!$A$24:$A$43), PlayerForm!$X$5+3)="A",
_xlfn.XLOOKUP($E136, PlayerForm!$D$3:$D$394, PlayerForm!$R$3:$R$394)*
_xlfn.XLOOKUP(
INDEX(FixtureTicker!$B$3:$AM$22, MATCH($B136, FixtureTicker!$A$3:$A$22), PlayerForm!$X$5+3),
 TeamForm!$B$4:$B$23, TeamForm!$AB$4:$AB$23),
INDEX(FixtureTicker!$B$24:$AM$43, MATCH($B136, FixtureTicker!$A$24:$A$43), PlayerForm!$X$5+3)="BLANK",
0
),
_xlfn.IFS(
INDEX(FixtureTicker!$B$24:$AM$43, MATCH($B136, FixtureTicker!$A$24:$A$43), PlayerForm!$X$5+4)="H",
_xlfn.XLOOKUP($E136, PlayerForm!$D$3:$D$394, PlayerForm!$Q$3:$Q$394)*
_xlfn.XLOOKUP(
INDEX(FixtureTicker!$B$3:$AM$22, MATCH($B136, FixtureTicker!$A$3:$A$22), PlayerForm!$X$5+4),
 TeamForm!$B$4:$B$23, TeamForm!$AD$4:$AD$23),
INDEX(FixtureTicker!$B$24:$AM$43, MATCH($B136, FixtureTicker!$A$24:$A$43), PlayerForm!$X$5+4)="A",
_xlfn.XLOOKUP($E136, PlayerForm!$D$3:$D$394, PlayerForm!$R$3:$R$394)*
_xlfn.XLOOKUP(
INDEX(FixtureTicker!$B$3:$AM$22, MATCH($B136, FixtureTicker!$A$3:$A$22), PlayerForm!$X$5+4),
 TeamForm!$B$4:$B$23, TeamForm!$AB$4:$AB$23),
INDEX(FixtureTicker!$B$24:$AM$43, MATCH($B136, FixtureTicker!$A$24:$A$43), PlayerForm!$X$5+4)="BLANK",
0
),
_xlfn.IFS(
INDEX(FixtureTicker!$B$24:$AM$43, MATCH($B136, FixtureTicker!$A$24:$A$43), PlayerForm!$X$5+5)="H",
_xlfn.XLOOKUP($E136, PlayerForm!$D$3:$D$394, PlayerForm!$Q$3:$Q$394)*
_xlfn.XLOOKUP(
INDEX(FixtureTicker!$B$3:$AM$22, MATCH($B136, FixtureTicker!$A$3:$A$22), PlayerForm!$X$5+5),
 TeamForm!$B$4:$B$23, TeamForm!$AD$4:$AD$23),
INDEX(FixtureTicker!$B$24:$AM$43, MATCH($B136, FixtureTicker!$A$24:$A$43), PlayerForm!$X$5+5)="A",
_xlfn.XLOOKUP($E136, PlayerForm!$D$3:$D$394, PlayerForm!$R$3:$R$394)*
_xlfn.XLOOKUP(
INDEX(FixtureTicker!$B$3:$AM$22, MATCH($B136, FixtureTicker!$A$3:$A$22), PlayerForm!$X$5+5),
 TeamForm!$B$4:$B$23, TeamForm!$AB$4:$AB$23),
INDEX(FixtureTicker!$B$24:$AM$43, MATCH($B136, FixtureTicker!$A$24:$A$43), PlayerForm!$X$5+5)="BLANK",
0
),
_xlfn.IFS(
INDEX(FixtureTicker!$B$24:$AM$43, MATCH($B136, FixtureTicker!$A$24:$A$43), PlayerForm!$X$5+6)="H",
_xlfn.XLOOKUP($E136, PlayerForm!$D$3:$D$394, PlayerForm!$Q$3:$Q$394)*
_xlfn.XLOOKUP(
INDEX(FixtureTicker!$B$3:$AM$22, MATCH($B136, FixtureTicker!$A$3:$A$22), PlayerForm!$X$5+6),
 TeamForm!$B$4:$B$23, TeamForm!$AD$4:$AD$23),
INDEX(FixtureTicker!$B$24:$AM$43, MATCH($B136, FixtureTicker!$A$24:$A$43), PlayerForm!$X$5+6)="A",
_xlfn.XLOOKUP($E136, PlayerForm!$D$3:$D$394, PlayerForm!$R$3:$R$394)*
_xlfn.XLOOKUP(
INDEX(FixtureTicker!$B$3:$AM$22, MATCH($B136, FixtureTicker!$A$3:$A$22), PlayerForm!$X$5+6),
 TeamForm!$B$4:$B$23, TeamForm!$AB$4:$AB$23),
INDEX(FixtureTicker!$B$24:$AM$43, MATCH($B136, FixtureTicker!$A$24:$A$43), PlayerForm!$X$5+6)="BLANK",
0
),
_xlfn.IFS(
INDEX(FixtureTicker!$B$24:$AM$43, MATCH($B136, FixtureTicker!$A$24:$A$43), PlayerForm!$X$5+7)="H",
_xlfn.XLOOKUP($E136, PlayerForm!$D$3:$D$394, PlayerForm!$Q$3:$Q$394)*
_xlfn.XLOOKUP(
INDEX(FixtureTicker!$B$3:$AM$22, MATCH($B136, FixtureTicker!$A$3:$A$22), PlayerForm!$X$5+7),
 TeamForm!$B$4:$B$23, TeamForm!$AD$4:$AD$23),
INDEX(FixtureTicker!$B$24:$AM$43, MATCH($B136, FixtureTicker!$A$24:$A$43), PlayerForm!$X$5+7)="A",
_xlfn.XLOOKUP($E136, PlayerForm!$D$3:$D$394, PlayerForm!$R$3:$R$394)*
_xlfn.XLOOKUP(
INDEX(FixtureTicker!$B$3:$AM$22, MATCH($B136, FixtureTicker!$A$3:$A$22), PlayerForm!$X$5+7),
 TeamForm!$B$4:$B$23, TeamForm!$AB$4:$AB$23),
INDEX(FixtureTicker!$B$24:$AM$43, MATCH($B136, FixtureTicker!$A$24:$A$43), PlayerForm!$X$5+7)="BLANK",
0
)
),0)</f>
        <v>35.906903521309872</v>
      </c>
    </row>
    <row r="137" spans="1:10">
      <c r="A137" s="55">
        <v>285</v>
      </c>
      <c r="B137" s="55" t="str">
        <f>_xlfn.XLOOKUP($A137, PlayerData!$B$3:$B$394, PlayerData!C$3:C$394)</f>
        <v>WOL</v>
      </c>
      <c r="C137" s="55" t="str">
        <f>_xlfn.XLOOKUP($A137, PlayerData!$B$3:$B$394, PlayerData!D$3:D$394)</f>
        <v>D</v>
      </c>
      <c r="D137" s="55">
        <f>_xlfn.XLOOKUP($A137, PlayerData!$B:$B, PlayerData!F:F,,,-1)</f>
        <v>5</v>
      </c>
      <c r="E137" s="31" t="str">
        <f>_xlfn.XLOOKUP($A137, PlayerData!$B$3:$B$394, PlayerData!E$3:E$394)</f>
        <v>Saïss</v>
      </c>
      <c r="F137" s="164" cm="1">
        <f t="array" ref="F137">IFERROR(0.01*_xlfn.IFS(
INDEX(FixtureTicker!$B$24:$AM$43, MATCH($B137, FixtureTicker!$A$24:$A$43, 0), PlayerForm!$X$5)="H",
_xlfn.XLOOKUP($E137, PlayerForm!$D$3:$D$394, PlayerForm!$Q$3:$Q$394)*
_xlfn.XLOOKUP(
INDEX(FixtureTicker!$B$3:$AM$22, MATCH($B137, FixtureTicker!$A$3:$A$22,0), PlayerForm!$X$5),
 TeamForm!$B$4:$B$23, TeamForm!$AD$4:$AD$23),
INDEX(FixtureTicker!$B$24:$AM$43, MATCH($B137, FixtureTicker!$A$24:$A$43,0), PlayerForm!$X$5)="A",
_xlfn.XLOOKUP($E137, PlayerForm!$D$3:$D$394, PlayerForm!$R$3:$R$394)*
_xlfn.XLOOKUP(
INDEX(FixtureTicker!$B$3:$AM$22, MATCH($B137, FixtureTicker!$A$3:$A$22,0), PlayerForm!$X$5),
 TeamForm!$B$4:$B$23, TeamForm!$AB$4:$AB$23),
INDEX(FixtureTicker!$B$24:$AM$43, MATCH($B137, FixtureTicker!$A$24:$A$43,0), PlayerForm!$X$5)="BLANK",
0),0)</f>
        <v>2.9063635298253843</v>
      </c>
      <c r="G137" s="163" cm="1">
        <f t="array" ref="G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
),0)</f>
        <v>4.696891061592809</v>
      </c>
      <c r="H137" s="163" cm="1">
        <f t="array" ref="H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),
_xlfn.IFS(
INDEX(FixtureTicker!$B$24:$AM$43, MATCH($B137, FixtureTicker!$A$24:$A$43), PlayerForm!$X$5+2)="H",
_xlfn.XLOOKUP($E137, PlayerForm!$D$3:$D$394, PlayerForm!$Q$3:$Q$394)*
_xlfn.XLOOKUP(
INDEX(FixtureTicker!$B$3:$AM$22, MATCH($B137, FixtureTicker!$A$3:$A$22), PlayerForm!$X$5+2),
 TeamForm!$B$4:$B$23, TeamForm!$AD$4:$AD$23),
INDEX(FixtureTicker!$B$24:$AM$43, MATCH($B137, FixtureTicker!$A$24:$A$43), PlayerForm!$X$5+2)="A",
_xlfn.XLOOKUP($E137, PlayerForm!$D$3:$D$394, PlayerForm!$R$3:$R$394)*
_xlfn.XLOOKUP(
INDEX(FixtureTicker!$B$3:$AM$22, MATCH($B137, FixtureTicker!$A$3:$A$22), PlayerForm!$X$5+2),
 TeamForm!$B$4:$B$23, TeamForm!$AB$4:$AB$23),
INDEX(FixtureTicker!$B$24:$AM$43, MATCH($B137, FixtureTicker!$A$24:$A$43), PlayerForm!$X$5+2)="BLANK",
0
),
_xlfn.IFS(
INDEX(FixtureTicker!$B$24:$AM$43, MATCH($B137, FixtureTicker!$A$24:$A$43), PlayerForm!$X$5+3)="H",
_xlfn.XLOOKUP($E137, PlayerForm!$D$3:$D$394, PlayerForm!$Q$3:$Q$394)*
_xlfn.XLOOKUP(
INDEX(FixtureTicker!$B$3:$AM$22, MATCH($B137, FixtureTicker!$A$3:$A$22), PlayerForm!$X$5+3),
 TeamForm!$B$4:$B$23, TeamForm!$AD$4:$AD$23),
INDEX(FixtureTicker!$B$24:$AM$43, MATCH($B137, FixtureTicker!$A$24:$A$43), PlayerForm!$X$5+3)="A",
_xlfn.XLOOKUP($E137, PlayerForm!$D$3:$D$394, PlayerForm!$R$3:$R$394)*
_xlfn.XLOOKUP(
INDEX(FixtureTicker!$B$3:$AM$22, MATCH($B137, FixtureTicker!$A$3:$A$22), PlayerForm!$X$5+3),
 TeamForm!$B$4:$B$23, TeamForm!$AB$4:$AB$23),
INDEX(FixtureTicker!$B$24:$AM$43, MATCH($B137, FixtureTicker!$A$24:$A$43), PlayerForm!$X$5+3)="BLANK",
0
)
),0)</f>
        <v>15.279021921059428</v>
      </c>
      <c r="I137" s="163" cm="1">
        <f t="array" ref="I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),
_xlfn.IFS(
INDEX(FixtureTicker!$B$24:$AM$43, MATCH($B137, FixtureTicker!$A$24:$A$43), PlayerForm!$X$5+2)="H",
_xlfn.XLOOKUP($E137, PlayerForm!$D$3:$D$394, PlayerForm!$Q$3:$Q$394)*
_xlfn.XLOOKUP(
INDEX(FixtureTicker!$B$3:$AM$22, MATCH($B137, FixtureTicker!$A$3:$A$22), PlayerForm!$X$5+2),
 TeamForm!$B$4:$B$23, TeamForm!$AD$4:$AD$23),
INDEX(FixtureTicker!$B$24:$AM$43, MATCH($B137, FixtureTicker!$A$24:$A$43), PlayerForm!$X$5+2)="A",
_xlfn.XLOOKUP($E137, PlayerForm!$D$3:$D$394, PlayerForm!$R$3:$R$394)*
_xlfn.XLOOKUP(
INDEX(FixtureTicker!$B$3:$AM$22, MATCH($B137, FixtureTicker!$A$3:$A$22), PlayerForm!$X$5+2),
 TeamForm!$B$4:$B$23, TeamForm!$AB$4:$AB$23),
INDEX(FixtureTicker!$B$24:$AM$43, MATCH($B137, FixtureTicker!$A$24:$A$43), PlayerForm!$X$5+2)="BLANK",
0
),
_xlfn.IFS(
INDEX(FixtureTicker!$B$24:$AM$43, MATCH($B137, FixtureTicker!$A$24:$A$43), PlayerForm!$X$5+3)="H",
_xlfn.XLOOKUP($E137, PlayerForm!$D$3:$D$394, PlayerForm!$Q$3:$Q$394)*
_xlfn.XLOOKUP(
INDEX(FixtureTicker!$B$3:$AM$22, MATCH($B137, FixtureTicker!$A$3:$A$22), PlayerForm!$X$5+3),
 TeamForm!$B$4:$B$23, TeamForm!$AD$4:$AD$23),
INDEX(FixtureTicker!$B$24:$AM$43, MATCH($B137, FixtureTicker!$A$24:$A$43), PlayerForm!$X$5+3)="A",
_xlfn.XLOOKUP($E137, PlayerForm!$D$3:$D$394, PlayerForm!$R$3:$R$394)*
_xlfn.XLOOKUP(
INDEX(FixtureTicker!$B$3:$AM$22, MATCH($B137, FixtureTicker!$A$3:$A$22), PlayerForm!$X$5+3),
 TeamForm!$B$4:$B$23, TeamForm!$AB$4:$AB$23),
INDEX(FixtureTicker!$B$24:$AM$43, MATCH($B137, FixtureTicker!$A$24:$A$43), PlayerForm!$X$5+3)="BLANK",
0
),
_xlfn.IFS(
INDEX(FixtureTicker!$B$24:$AM$43, MATCH($B137, FixtureTicker!$A$24:$A$43), PlayerForm!$X$5+4)="H",
_xlfn.XLOOKUP($E137, PlayerForm!$D$3:$D$394, PlayerForm!$Q$3:$Q$394)*
_xlfn.XLOOKUP(
INDEX(FixtureTicker!$B$3:$AM$22, MATCH($B137, FixtureTicker!$A$3:$A$22), PlayerForm!$X$5+4),
 TeamForm!$B$4:$B$23, TeamForm!$AD$4:$AD$23),
INDEX(FixtureTicker!$B$24:$AM$43, MATCH($B137, FixtureTicker!$A$24:$A$43), PlayerForm!$X$5+4)="A",
_xlfn.XLOOKUP($E137, PlayerForm!$D$3:$D$394, PlayerForm!$R$3:$R$394)*
_xlfn.XLOOKUP(
INDEX(FixtureTicker!$B$3:$AM$22, MATCH($B137, FixtureTicker!$A$3:$A$22), PlayerForm!$X$5+4),
 TeamForm!$B$4:$B$23, TeamForm!$AB$4:$AB$23),
INDEX(FixtureTicker!$B$24:$AM$43, MATCH($B137, FixtureTicker!$A$24:$A$43), PlayerForm!$X$5+4)="BLANK",
0
),
_xlfn.IFS(
INDEX(FixtureTicker!$B$24:$AM$43, MATCH($B137, FixtureTicker!$A$24:$A$43), PlayerForm!$X$5+5)="H",
_xlfn.XLOOKUP($E137, PlayerForm!$D$3:$D$394, PlayerForm!$Q$3:$Q$394)*
_xlfn.XLOOKUP(
INDEX(FixtureTicker!$B$3:$AM$22, MATCH($B137, FixtureTicker!$A$3:$A$22), PlayerForm!$X$5+5),
 TeamForm!$B$4:$B$23, TeamForm!$AD$4:$AD$23),
INDEX(FixtureTicker!$B$24:$AM$43, MATCH($B137, FixtureTicker!$A$24:$A$43), PlayerForm!$X$5+5)="A",
_xlfn.XLOOKUP($E137, PlayerForm!$D$3:$D$394, PlayerForm!$R$3:$R$394)*
_xlfn.XLOOKUP(
INDEX(FixtureTicker!$B$3:$AM$22, MATCH($B137, FixtureTicker!$A$3:$A$22), PlayerForm!$X$5+5),
 TeamForm!$B$4:$B$23, TeamForm!$AB$4:$AB$23),
INDEX(FixtureTicker!$B$24:$AM$43, MATCH($B137, FixtureTicker!$A$24:$A$43), PlayerForm!$X$5+5)="BLANK",
0
)
),0)</f>
        <v>24.518345831340177</v>
      </c>
      <c r="J137" s="163" cm="1">
        <f t="array" ref="J137">IFERROR(0.01*SUM(
_xlfn.IFS(
INDEX(FixtureTicker!$B$24:$AM$43, MATCH($B137, FixtureTicker!$A$24:$A$43), PlayerForm!$X$5)="H",
_xlfn.XLOOKUP($E137, PlayerForm!$D$3:$D$394, PlayerForm!$Q$3:$Q$394)*
_xlfn.XLOOKUP(
INDEX(FixtureTicker!$B$3:$AM$22, MATCH($B137, FixtureTicker!$A$3:$A$22), PlayerForm!$X$5),
 TeamForm!$B$4:$B$23, TeamForm!$AD$4:$AD$23),
INDEX(FixtureTicker!$B$24:$AM$43, MATCH($B137, FixtureTicker!$A$24:$A$43), PlayerForm!$X$5)="A",
_xlfn.XLOOKUP($E137, PlayerForm!$D$3:$D$394, PlayerForm!$R$3:$R$394)*
_xlfn.XLOOKUP(
INDEX(FixtureTicker!$B$3:$AM$22, MATCH($B137, FixtureTicker!$A$3:$A$22), PlayerForm!$X$5),
 TeamForm!$B$4:$B$23, TeamForm!$AB$4:$AB$23),
INDEX(FixtureTicker!$B$24:$AM$43, MATCH($B137, FixtureTicker!$A$24:$A$43), PlayerForm!$X$5)="BLANK",
0
),
_xlfn.IFS(
INDEX(FixtureTicker!$B$24:$AM$43, MATCH($B137, FixtureTicker!$A$24:$A$43), PlayerForm!$X$5+1)="H",
_xlfn.XLOOKUP($E137, PlayerForm!$D$3:$D$394, PlayerForm!$Q$3:$Q$394)*
_xlfn.XLOOKUP(
INDEX(FixtureTicker!$B$3:$AM$22, MATCH($B137, FixtureTicker!$A$3:$A$22), PlayerForm!$X$5+1),
 TeamForm!$B$4:$B$23, TeamForm!$AD$4:$AD$23),
INDEX(FixtureTicker!$B$24:$AM$43, MATCH($B137, FixtureTicker!$A$24:$A$43), PlayerForm!$X$5+1)="A",
_xlfn.XLOOKUP($E137, PlayerForm!$D$3:$D$394, PlayerForm!$R$3:$R$394)*
_xlfn.XLOOKUP(
INDEX(FixtureTicker!$B$3:$AM$22, MATCH($B137, FixtureTicker!$A$3:$A$22), PlayerForm!$X$5+1),
 TeamForm!$B$4:$B$23, TeamForm!$AB$4:$AB$23),
INDEX(FixtureTicker!$B$24:$AM$43, MATCH($B137, FixtureTicker!$A$24:$A$43), PlayerForm!$X$5+1)="BLANK",
0
),
_xlfn.IFS(
INDEX(FixtureTicker!$B$24:$AM$43, MATCH($B137, FixtureTicker!$A$24:$A$43), PlayerForm!$X$5+2)="H",
_xlfn.XLOOKUP($E137, PlayerForm!$D$3:$D$394, PlayerForm!$Q$3:$Q$394)*
_xlfn.XLOOKUP(
INDEX(FixtureTicker!$B$3:$AM$22, MATCH($B137, FixtureTicker!$A$3:$A$22), PlayerForm!$X$5+2),
 TeamForm!$B$4:$B$23, TeamForm!$AD$4:$AD$23),
INDEX(FixtureTicker!$B$24:$AM$43, MATCH($B137, FixtureTicker!$A$24:$A$43), PlayerForm!$X$5+2)="A",
_xlfn.XLOOKUP($E137, PlayerForm!$D$3:$D$394, PlayerForm!$R$3:$R$394)*
_xlfn.XLOOKUP(
INDEX(FixtureTicker!$B$3:$AM$22, MATCH($B137, FixtureTicker!$A$3:$A$22), PlayerForm!$X$5+2),
 TeamForm!$B$4:$B$23, TeamForm!$AB$4:$AB$23),
INDEX(FixtureTicker!$B$24:$AM$43, MATCH($B137, FixtureTicker!$A$24:$A$43), PlayerForm!$X$5+2)="BLANK",
0
),
_xlfn.IFS(
INDEX(FixtureTicker!$B$24:$AM$43, MATCH($B137, FixtureTicker!$A$24:$A$43), PlayerForm!$X$5+3)="H",
_xlfn.XLOOKUP($E137, PlayerForm!$D$3:$D$394, PlayerForm!$Q$3:$Q$394)*
_xlfn.XLOOKUP(
INDEX(FixtureTicker!$B$3:$AM$22, MATCH($B137, FixtureTicker!$A$3:$A$22), PlayerForm!$X$5+3),
 TeamForm!$B$4:$B$23, TeamForm!$AD$4:$AD$23),
INDEX(FixtureTicker!$B$24:$AM$43, MATCH($B137, FixtureTicker!$A$24:$A$43), PlayerForm!$X$5+3)="A",
_xlfn.XLOOKUP($E137, PlayerForm!$D$3:$D$394, PlayerForm!$R$3:$R$394)*
_xlfn.XLOOKUP(
INDEX(FixtureTicker!$B$3:$AM$22, MATCH($B137, FixtureTicker!$A$3:$A$22), PlayerForm!$X$5+3),
 TeamForm!$B$4:$B$23, TeamForm!$AB$4:$AB$23),
INDEX(FixtureTicker!$B$24:$AM$43, MATCH($B137, FixtureTicker!$A$24:$A$43), PlayerForm!$X$5+3)="BLANK",
0
),
_xlfn.IFS(
INDEX(FixtureTicker!$B$24:$AM$43, MATCH($B137, FixtureTicker!$A$24:$A$43), PlayerForm!$X$5+4)="H",
_xlfn.XLOOKUP($E137, PlayerForm!$D$3:$D$394, PlayerForm!$Q$3:$Q$394)*
_xlfn.XLOOKUP(
INDEX(FixtureTicker!$B$3:$AM$22, MATCH($B137, FixtureTicker!$A$3:$A$22), PlayerForm!$X$5+4),
 TeamForm!$B$4:$B$23, TeamForm!$AD$4:$AD$23),
INDEX(FixtureTicker!$B$24:$AM$43, MATCH($B137, FixtureTicker!$A$24:$A$43), PlayerForm!$X$5+4)="A",
_xlfn.XLOOKUP($E137, PlayerForm!$D$3:$D$394, PlayerForm!$R$3:$R$394)*
_xlfn.XLOOKUP(
INDEX(FixtureTicker!$B$3:$AM$22, MATCH($B137, FixtureTicker!$A$3:$A$22), PlayerForm!$X$5+4),
 TeamForm!$B$4:$B$23, TeamForm!$AB$4:$AB$23),
INDEX(FixtureTicker!$B$24:$AM$43, MATCH($B137, FixtureTicker!$A$24:$A$43), PlayerForm!$X$5+4)="BLANK",
0
),
_xlfn.IFS(
INDEX(FixtureTicker!$B$24:$AM$43, MATCH($B137, FixtureTicker!$A$24:$A$43), PlayerForm!$X$5+5)="H",
_xlfn.XLOOKUP($E137, PlayerForm!$D$3:$D$394, PlayerForm!$Q$3:$Q$394)*
_xlfn.XLOOKUP(
INDEX(FixtureTicker!$B$3:$AM$22, MATCH($B137, FixtureTicker!$A$3:$A$22), PlayerForm!$X$5+5),
 TeamForm!$B$4:$B$23, TeamForm!$AD$4:$AD$23),
INDEX(FixtureTicker!$B$24:$AM$43, MATCH($B137, FixtureTicker!$A$24:$A$43), PlayerForm!$X$5+5)="A",
_xlfn.XLOOKUP($E137, PlayerForm!$D$3:$D$394, PlayerForm!$R$3:$R$394)*
_xlfn.XLOOKUP(
INDEX(FixtureTicker!$B$3:$AM$22, MATCH($B137, FixtureTicker!$A$3:$A$22), PlayerForm!$X$5+5),
 TeamForm!$B$4:$B$23, TeamForm!$AB$4:$AB$23),
INDEX(FixtureTicker!$B$24:$AM$43, MATCH($B137, FixtureTicker!$A$24:$A$43), PlayerForm!$X$5+5)="BLANK",
0
),
_xlfn.IFS(
INDEX(FixtureTicker!$B$24:$AM$43, MATCH($B137, FixtureTicker!$A$24:$A$43), PlayerForm!$X$5+6)="H",
_xlfn.XLOOKUP($E137, PlayerForm!$D$3:$D$394, PlayerForm!$Q$3:$Q$394)*
_xlfn.XLOOKUP(
INDEX(FixtureTicker!$B$3:$AM$22, MATCH($B137, FixtureTicker!$A$3:$A$22), PlayerForm!$X$5+6),
 TeamForm!$B$4:$B$23, TeamForm!$AD$4:$AD$23),
INDEX(FixtureTicker!$B$24:$AM$43, MATCH($B137, FixtureTicker!$A$24:$A$43), PlayerForm!$X$5+6)="A",
_xlfn.XLOOKUP($E137, PlayerForm!$D$3:$D$394, PlayerForm!$R$3:$R$394)*
_xlfn.XLOOKUP(
INDEX(FixtureTicker!$B$3:$AM$22, MATCH($B137, FixtureTicker!$A$3:$A$22), PlayerForm!$X$5+6),
 TeamForm!$B$4:$B$23, TeamForm!$AB$4:$AB$23),
INDEX(FixtureTicker!$B$24:$AM$43, MATCH($B137, FixtureTicker!$A$24:$A$43), PlayerForm!$X$5+6)="BLANK",
0
),
_xlfn.IFS(
INDEX(FixtureTicker!$B$24:$AM$43, MATCH($B137, FixtureTicker!$A$24:$A$43), PlayerForm!$X$5+7)="H",
_xlfn.XLOOKUP($E137, PlayerForm!$D$3:$D$394, PlayerForm!$Q$3:$Q$394)*
_xlfn.XLOOKUP(
INDEX(FixtureTicker!$B$3:$AM$22, MATCH($B137, FixtureTicker!$A$3:$A$22), PlayerForm!$X$5+7),
 TeamForm!$B$4:$B$23, TeamForm!$AD$4:$AD$23),
INDEX(FixtureTicker!$B$24:$AM$43, MATCH($B137, FixtureTicker!$A$24:$A$43), PlayerForm!$X$5+7)="A",
_xlfn.XLOOKUP($E137, PlayerForm!$D$3:$D$394, PlayerForm!$R$3:$R$394)*
_xlfn.XLOOKUP(
INDEX(FixtureTicker!$B$3:$AM$22, MATCH($B137, FixtureTicker!$A$3:$A$22), PlayerForm!$X$5+7),
 TeamForm!$B$4:$B$23, TeamForm!$AB$4:$AB$23),
INDEX(FixtureTicker!$B$24:$AM$43, MATCH($B137, FixtureTicker!$A$24:$A$43), PlayerForm!$X$5+7)="BLANK",
0
)
),0)</f>
        <v>32.789954594527053</v>
      </c>
    </row>
    <row r="138" spans="1:10">
      <c r="A138" s="55">
        <v>301</v>
      </c>
      <c r="B138" s="55" t="str">
        <f>_xlfn.XLOOKUP($A138, PlayerData!$B$3:$B$394, PlayerData!C$3:C$394)</f>
        <v>BUR</v>
      </c>
      <c r="C138" s="55" t="str">
        <f>_xlfn.XLOOKUP($A138, PlayerData!$B$3:$B$394, PlayerData!D$3:D$394)</f>
        <v>D</v>
      </c>
      <c r="D138" s="55">
        <f>_xlfn.XLOOKUP($A138, PlayerData!$B:$B, PlayerData!F:F,,,-1)</f>
        <v>4.5</v>
      </c>
      <c r="E138" s="31" t="str">
        <f>_xlfn.XLOOKUP($A138, PlayerData!$B$3:$B$394, PlayerData!E$3:E$394)</f>
        <v>Bardsley</v>
      </c>
      <c r="F138" s="164" cm="1">
        <f t="array" ref="F138">IFERROR(0.01*_xlfn.IFS(
INDEX(FixtureTicker!$B$24:$AM$43, MATCH($B138, FixtureTicker!$A$24:$A$43, 0), PlayerForm!$X$5)="H",
_xlfn.XLOOKUP($E138, PlayerForm!$D$3:$D$394, PlayerForm!$Q$3:$Q$394)*
_xlfn.XLOOKUP(
INDEX(FixtureTicker!$B$3:$AM$22, MATCH($B138, FixtureTicker!$A$3:$A$22,0), PlayerForm!$X$5),
 TeamForm!$B$4:$B$23, TeamForm!$AD$4:$AD$23),
INDEX(FixtureTicker!$B$24:$AM$43, MATCH($B138, FixtureTicker!$A$24:$A$43,0), PlayerForm!$X$5)="A",
_xlfn.XLOOKUP($E138, PlayerForm!$D$3:$D$394, PlayerForm!$R$3:$R$394)*
_xlfn.XLOOKUP(
INDEX(FixtureTicker!$B$3:$AM$22, MATCH($B138, FixtureTicker!$A$3:$A$22,0), PlayerForm!$X$5),
 TeamForm!$B$4:$B$23, TeamForm!$AB$4:$AB$23),
INDEX(FixtureTicker!$B$24:$AM$43, MATCH($B138, FixtureTicker!$A$24:$A$43,0), PlayerForm!$X$5)="BLANK",
0),0)</f>
        <v>0</v>
      </c>
      <c r="G138" s="163" cm="1">
        <f t="array" ref="G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
),0)</f>
        <v>4.8405985686402095</v>
      </c>
      <c r="H138" s="163" cm="1">
        <f t="array" ref="H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),
_xlfn.IFS(
INDEX(FixtureTicker!$B$24:$AM$43, MATCH($B138, FixtureTicker!$A$24:$A$43), PlayerForm!$X$5+2)="H",
_xlfn.XLOOKUP($E138, PlayerForm!$D$3:$D$394, PlayerForm!$Q$3:$Q$394)*
_xlfn.XLOOKUP(
INDEX(FixtureTicker!$B$3:$AM$22, MATCH($B138, FixtureTicker!$A$3:$A$22), PlayerForm!$X$5+2),
 TeamForm!$B$4:$B$23, TeamForm!$AD$4:$AD$23),
INDEX(FixtureTicker!$B$24:$AM$43, MATCH($B138, FixtureTicker!$A$24:$A$43), PlayerForm!$X$5+2)="A",
_xlfn.XLOOKUP($E138, PlayerForm!$D$3:$D$394, PlayerForm!$R$3:$R$394)*
_xlfn.XLOOKUP(
INDEX(FixtureTicker!$B$3:$AM$22, MATCH($B138, FixtureTicker!$A$3:$A$22), PlayerForm!$X$5+2),
 TeamForm!$B$4:$B$23, TeamForm!$AB$4:$AB$23),
INDEX(FixtureTicker!$B$24:$AM$43, MATCH($B138, FixtureTicker!$A$24:$A$43), PlayerForm!$X$5+2)="BLANK",
0
),
_xlfn.IFS(
INDEX(FixtureTicker!$B$24:$AM$43, MATCH($B138, FixtureTicker!$A$24:$A$43), PlayerForm!$X$5+3)="H",
_xlfn.XLOOKUP($E138, PlayerForm!$D$3:$D$394, PlayerForm!$Q$3:$Q$394)*
_xlfn.XLOOKUP(
INDEX(FixtureTicker!$B$3:$AM$22, MATCH($B138, FixtureTicker!$A$3:$A$22), PlayerForm!$X$5+3),
 TeamForm!$B$4:$B$23, TeamForm!$AD$4:$AD$23),
INDEX(FixtureTicker!$B$24:$AM$43, MATCH($B138, FixtureTicker!$A$24:$A$43), PlayerForm!$X$5+3)="A",
_xlfn.XLOOKUP($E138, PlayerForm!$D$3:$D$394, PlayerForm!$R$3:$R$394)*
_xlfn.XLOOKUP(
INDEX(FixtureTicker!$B$3:$AM$22, MATCH($B138, FixtureTicker!$A$3:$A$22), PlayerForm!$X$5+3),
 TeamForm!$B$4:$B$23, TeamForm!$AB$4:$AB$23),
INDEX(FixtureTicker!$B$24:$AM$43, MATCH($B138, FixtureTicker!$A$24:$A$43), PlayerForm!$X$5+3)="BLANK",
0
)
),0)</f>
        <v>13.609969315358827</v>
      </c>
      <c r="I138" s="163" cm="1">
        <f t="array" ref="I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),
_xlfn.IFS(
INDEX(FixtureTicker!$B$24:$AM$43, MATCH($B138, FixtureTicker!$A$24:$A$43), PlayerForm!$X$5+2)="H",
_xlfn.XLOOKUP($E138, PlayerForm!$D$3:$D$394, PlayerForm!$Q$3:$Q$394)*
_xlfn.XLOOKUP(
INDEX(FixtureTicker!$B$3:$AM$22, MATCH($B138, FixtureTicker!$A$3:$A$22), PlayerForm!$X$5+2),
 TeamForm!$B$4:$B$23, TeamForm!$AD$4:$AD$23),
INDEX(FixtureTicker!$B$24:$AM$43, MATCH($B138, FixtureTicker!$A$24:$A$43), PlayerForm!$X$5+2)="A",
_xlfn.XLOOKUP($E138, PlayerForm!$D$3:$D$394, PlayerForm!$R$3:$R$394)*
_xlfn.XLOOKUP(
INDEX(FixtureTicker!$B$3:$AM$22, MATCH($B138, FixtureTicker!$A$3:$A$22), PlayerForm!$X$5+2),
 TeamForm!$B$4:$B$23, TeamForm!$AB$4:$AB$23),
INDEX(FixtureTicker!$B$24:$AM$43, MATCH($B138, FixtureTicker!$A$24:$A$43), PlayerForm!$X$5+2)="BLANK",
0
),
_xlfn.IFS(
INDEX(FixtureTicker!$B$24:$AM$43, MATCH($B138, FixtureTicker!$A$24:$A$43), PlayerForm!$X$5+3)="H",
_xlfn.XLOOKUP($E138, PlayerForm!$D$3:$D$394, PlayerForm!$Q$3:$Q$394)*
_xlfn.XLOOKUP(
INDEX(FixtureTicker!$B$3:$AM$22, MATCH($B138, FixtureTicker!$A$3:$A$22), PlayerForm!$X$5+3),
 TeamForm!$B$4:$B$23, TeamForm!$AD$4:$AD$23),
INDEX(FixtureTicker!$B$24:$AM$43, MATCH($B138, FixtureTicker!$A$24:$A$43), PlayerForm!$X$5+3)="A",
_xlfn.XLOOKUP($E138, PlayerForm!$D$3:$D$394, PlayerForm!$R$3:$R$394)*
_xlfn.XLOOKUP(
INDEX(FixtureTicker!$B$3:$AM$22, MATCH($B138, FixtureTicker!$A$3:$A$22), PlayerForm!$X$5+3),
 TeamForm!$B$4:$B$23, TeamForm!$AB$4:$AB$23),
INDEX(FixtureTicker!$B$24:$AM$43, MATCH($B138, FixtureTicker!$A$24:$A$43), PlayerForm!$X$5+3)="BLANK",
0
),
_xlfn.IFS(
INDEX(FixtureTicker!$B$24:$AM$43, MATCH($B138, FixtureTicker!$A$24:$A$43), PlayerForm!$X$5+4)="H",
_xlfn.XLOOKUP($E138, PlayerForm!$D$3:$D$394, PlayerForm!$Q$3:$Q$394)*
_xlfn.XLOOKUP(
INDEX(FixtureTicker!$B$3:$AM$22, MATCH($B138, FixtureTicker!$A$3:$A$22), PlayerForm!$X$5+4),
 TeamForm!$B$4:$B$23, TeamForm!$AD$4:$AD$23),
INDEX(FixtureTicker!$B$24:$AM$43, MATCH($B138, FixtureTicker!$A$24:$A$43), PlayerForm!$X$5+4)="A",
_xlfn.XLOOKUP($E138, PlayerForm!$D$3:$D$394, PlayerForm!$R$3:$R$394)*
_xlfn.XLOOKUP(
INDEX(FixtureTicker!$B$3:$AM$22, MATCH($B138, FixtureTicker!$A$3:$A$22), PlayerForm!$X$5+4),
 TeamForm!$B$4:$B$23, TeamForm!$AB$4:$AB$23),
INDEX(FixtureTicker!$B$24:$AM$43, MATCH($B138, FixtureTicker!$A$24:$A$43), PlayerForm!$X$5+4)="BLANK",
0
),
_xlfn.IFS(
INDEX(FixtureTicker!$B$24:$AM$43, MATCH($B138, FixtureTicker!$A$24:$A$43), PlayerForm!$X$5+5)="H",
_xlfn.XLOOKUP($E138, PlayerForm!$D$3:$D$394, PlayerForm!$Q$3:$Q$394)*
_xlfn.XLOOKUP(
INDEX(FixtureTicker!$B$3:$AM$22, MATCH($B138, FixtureTicker!$A$3:$A$22), PlayerForm!$X$5+5),
 TeamForm!$B$4:$B$23, TeamForm!$AD$4:$AD$23),
INDEX(FixtureTicker!$B$24:$AM$43, MATCH($B138, FixtureTicker!$A$24:$A$43), PlayerForm!$X$5+5)="A",
_xlfn.XLOOKUP($E138, PlayerForm!$D$3:$D$394, PlayerForm!$R$3:$R$394)*
_xlfn.XLOOKUP(
INDEX(FixtureTicker!$B$3:$AM$22, MATCH($B138, FixtureTicker!$A$3:$A$22), PlayerForm!$X$5+5),
 TeamForm!$B$4:$B$23, TeamForm!$AB$4:$AB$23),
INDEX(FixtureTicker!$B$24:$AM$43, MATCH($B138, FixtureTicker!$A$24:$A$43), PlayerForm!$X$5+5)="BLANK",
0
)
),0)</f>
        <v>23.44937143532513</v>
      </c>
      <c r="J138" s="163" cm="1">
        <f t="array" ref="J138">IFERROR(0.01*SUM(
_xlfn.IFS(
INDEX(FixtureTicker!$B$24:$AM$43, MATCH($B138, FixtureTicker!$A$24:$A$43), PlayerForm!$X$5)="H",
_xlfn.XLOOKUP($E138, PlayerForm!$D$3:$D$394, PlayerForm!$Q$3:$Q$394)*
_xlfn.XLOOKUP(
INDEX(FixtureTicker!$B$3:$AM$22, MATCH($B138, FixtureTicker!$A$3:$A$22), PlayerForm!$X$5),
 TeamForm!$B$4:$B$23, TeamForm!$AD$4:$AD$23),
INDEX(FixtureTicker!$B$24:$AM$43, MATCH($B138, FixtureTicker!$A$24:$A$43), PlayerForm!$X$5)="A",
_xlfn.XLOOKUP($E138, PlayerForm!$D$3:$D$394, PlayerForm!$R$3:$R$394)*
_xlfn.XLOOKUP(
INDEX(FixtureTicker!$B$3:$AM$22, MATCH($B138, FixtureTicker!$A$3:$A$22), PlayerForm!$X$5),
 TeamForm!$B$4:$B$23, TeamForm!$AB$4:$AB$23),
INDEX(FixtureTicker!$B$24:$AM$43, MATCH($B138, FixtureTicker!$A$24:$A$43), PlayerForm!$X$5)="BLANK",
0
),
_xlfn.IFS(
INDEX(FixtureTicker!$B$24:$AM$43, MATCH($B138, FixtureTicker!$A$24:$A$43), PlayerForm!$X$5+1)="H",
_xlfn.XLOOKUP($E138, PlayerForm!$D$3:$D$394, PlayerForm!$Q$3:$Q$394)*
_xlfn.XLOOKUP(
INDEX(FixtureTicker!$B$3:$AM$22, MATCH($B138, FixtureTicker!$A$3:$A$22), PlayerForm!$X$5+1),
 TeamForm!$B$4:$B$23, TeamForm!$AD$4:$AD$23),
INDEX(FixtureTicker!$B$24:$AM$43, MATCH($B138, FixtureTicker!$A$24:$A$43), PlayerForm!$X$5+1)="A",
_xlfn.XLOOKUP($E138, PlayerForm!$D$3:$D$394, PlayerForm!$R$3:$R$394)*
_xlfn.XLOOKUP(
INDEX(FixtureTicker!$B$3:$AM$22, MATCH($B138, FixtureTicker!$A$3:$A$22), PlayerForm!$X$5+1),
 TeamForm!$B$4:$B$23, TeamForm!$AB$4:$AB$23),
INDEX(FixtureTicker!$B$24:$AM$43, MATCH($B138, FixtureTicker!$A$24:$A$43), PlayerForm!$X$5+1)="BLANK",
0
),
_xlfn.IFS(
INDEX(FixtureTicker!$B$24:$AM$43, MATCH($B138, FixtureTicker!$A$24:$A$43), PlayerForm!$X$5+2)="H",
_xlfn.XLOOKUP($E138, PlayerForm!$D$3:$D$394, PlayerForm!$Q$3:$Q$394)*
_xlfn.XLOOKUP(
INDEX(FixtureTicker!$B$3:$AM$22, MATCH($B138, FixtureTicker!$A$3:$A$22), PlayerForm!$X$5+2),
 TeamForm!$B$4:$B$23, TeamForm!$AD$4:$AD$23),
INDEX(FixtureTicker!$B$24:$AM$43, MATCH($B138, FixtureTicker!$A$24:$A$43), PlayerForm!$X$5+2)="A",
_xlfn.XLOOKUP($E138, PlayerForm!$D$3:$D$394, PlayerForm!$R$3:$R$394)*
_xlfn.XLOOKUP(
INDEX(FixtureTicker!$B$3:$AM$22, MATCH($B138, FixtureTicker!$A$3:$A$22), PlayerForm!$X$5+2),
 TeamForm!$B$4:$B$23, TeamForm!$AB$4:$AB$23),
INDEX(FixtureTicker!$B$24:$AM$43, MATCH($B138, FixtureTicker!$A$24:$A$43), PlayerForm!$X$5+2)="BLANK",
0
),
_xlfn.IFS(
INDEX(FixtureTicker!$B$24:$AM$43, MATCH($B138, FixtureTicker!$A$24:$A$43), PlayerForm!$X$5+3)="H",
_xlfn.XLOOKUP($E138, PlayerForm!$D$3:$D$394, PlayerForm!$Q$3:$Q$394)*
_xlfn.XLOOKUP(
INDEX(FixtureTicker!$B$3:$AM$22, MATCH($B138, FixtureTicker!$A$3:$A$22), PlayerForm!$X$5+3),
 TeamForm!$B$4:$B$23, TeamForm!$AD$4:$AD$23),
INDEX(FixtureTicker!$B$24:$AM$43, MATCH($B138, FixtureTicker!$A$24:$A$43), PlayerForm!$X$5+3)="A",
_xlfn.XLOOKUP($E138, PlayerForm!$D$3:$D$394, PlayerForm!$R$3:$R$394)*
_xlfn.XLOOKUP(
INDEX(FixtureTicker!$B$3:$AM$22, MATCH($B138, FixtureTicker!$A$3:$A$22), PlayerForm!$X$5+3),
 TeamForm!$B$4:$B$23, TeamForm!$AB$4:$AB$23),
INDEX(FixtureTicker!$B$24:$AM$43, MATCH($B138, FixtureTicker!$A$24:$A$43), PlayerForm!$X$5+3)="BLANK",
0
),
_xlfn.IFS(
INDEX(FixtureTicker!$B$24:$AM$43, MATCH($B138, FixtureTicker!$A$24:$A$43), PlayerForm!$X$5+4)="H",
_xlfn.XLOOKUP($E138, PlayerForm!$D$3:$D$394, PlayerForm!$Q$3:$Q$394)*
_xlfn.XLOOKUP(
INDEX(FixtureTicker!$B$3:$AM$22, MATCH($B138, FixtureTicker!$A$3:$A$22), PlayerForm!$X$5+4),
 TeamForm!$B$4:$B$23, TeamForm!$AD$4:$AD$23),
INDEX(FixtureTicker!$B$24:$AM$43, MATCH($B138, FixtureTicker!$A$24:$A$43), PlayerForm!$X$5+4)="A",
_xlfn.XLOOKUP($E138, PlayerForm!$D$3:$D$394, PlayerForm!$R$3:$R$394)*
_xlfn.XLOOKUP(
INDEX(FixtureTicker!$B$3:$AM$22, MATCH($B138, FixtureTicker!$A$3:$A$22), PlayerForm!$X$5+4),
 TeamForm!$B$4:$B$23, TeamForm!$AB$4:$AB$23),
INDEX(FixtureTicker!$B$24:$AM$43, MATCH($B138, FixtureTicker!$A$24:$A$43), PlayerForm!$X$5+4)="BLANK",
0
),
_xlfn.IFS(
INDEX(FixtureTicker!$B$24:$AM$43, MATCH($B138, FixtureTicker!$A$24:$A$43), PlayerForm!$X$5+5)="H",
_xlfn.XLOOKUP($E138, PlayerForm!$D$3:$D$394, PlayerForm!$Q$3:$Q$394)*
_xlfn.XLOOKUP(
INDEX(FixtureTicker!$B$3:$AM$22, MATCH($B138, FixtureTicker!$A$3:$A$22), PlayerForm!$X$5+5),
 TeamForm!$B$4:$B$23, TeamForm!$AD$4:$AD$23),
INDEX(FixtureTicker!$B$24:$AM$43, MATCH($B138, FixtureTicker!$A$24:$A$43), PlayerForm!$X$5+5)="A",
_xlfn.XLOOKUP($E138, PlayerForm!$D$3:$D$394, PlayerForm!$R$3:$R$394)*
_xlfn.XLOOKUP(
INDEX(FixtureTicker!$B$3:$AM$22, MATCH($B138, FixtureTicker!$A$3:$A$22), PlayerForm!$X$5+5),
 TeamForm!$B$4:$B$23, TeamForm!$AB$4:$AB$23),
INDEX(FixtureTicker!$B$24:$AM$43, MATCH($B138, FixtureTicker!$A$24:$A$43), PlayerForm!$X$5+5)="BLANK",
0
),
_xlfn.IFS(
INDEX(FixtureTicker!$B$24:$AM$43, MATCH($B138, FixtureTicker!$A$24:$A$43), PlayerForm!$X$5+6)="H",
_xlfn.XLOOKUP($E138, PlayerForm!$D$3:$D$394, PlayerForm!$Q$3:$Q$394)*
_xlfn.XLOOKUP(
INDEX(FixtureTicker!$B$3:$AM$22, MATCH($B138, FixtureTicker!$A$3:$A$22), PlayerForm!$X$5+6),
 TeamForm!$B$4:$B$23, TeamForm!$AD$4:$AD$23),
INDEX(FixtureTicker!$B$24:$AM$43, MATCH($B138, FixtureTicker!$A$24:$A$43), PlayerForm!$X$5+6)="A",
_xlfn.XLOOKUP($E138, PlayerForm!$D$3:$D$394, PlayerForm!$R$3:$R$394)*
_xlfn.XLOOKUP(
INDEX(FixtureTicker!$B$3:$AM$22, MATCH($B138, FixtureTicker!$A$3:$A$22), PlayerForm!$X$5+6),
 TeamForm!$B$4:$B$23, TeamForm!$AB$4:$AB$23),
INDEX(FixtureTicker!$B$24:$AM$43, MATCH($B138, FixtureTicker!$A$24:$A$43), PlayerForm!$X$5+6)="BLANK",
0
),
_xlfn.IFS(
INDEX(FixtureTicker!$B$24:$AM$43, MATCH($B138, FixtureTicker!$A$24:$A$43), PlayerForm!$X$5+7)="H",
_xlfn.XLOOKUP($E138, PlayerForm!$D$3:$D$394, PlayerForm!$Q$3:$Q$394)*
_xlfn.XLOOKUP(
INDEX(FixtureTicker!$B$3:$AM$22, MATCH($B138, FixtureTicker!$A$3:$A$22), PlayerForm!$X$5+7),
 TeamForm!$B$4:$B$23, TeamForm!$AD$4:$AD$23),
INDEX(FixtureTicker!$B$24:$AM$43, MATCH($B138, FixtureTicker!$A$24:$A$43), PlayerForm!$X$5+7)="A",
_xlfn.XLOOKUP($E138, PlayerForm!$D$3:$D$394, PlayerForm!$R$3:$R$394)*
_xlfn.XLOOKUP(
INDEX(FixtureTicker!$B$3:$AM$22, MATCH($B138, FixtureTicker!$A$3:$A$22), PlayerForm!$X$5+7),
 TeamForm!$B$4:$B$23, TeamForm!$AB$4:$AB$23),
INDEX(FixtureTicker!$B$24:$AM$43, MATCH($B138, FixtureTicker!$A$24:$A$43), PlayerForm!$X$5+7)="BLANK",
0
)
),0)</f>
        <v>32.076642865601492</v>
      </c>
    </row>
    <row r="139" spans="1:10">
      <c r="A139" s="55">
        <v>263</v>
      </c>
      <c r="B139" s="55" t="str">
        <f>_xlfn.XLOOKUP($A139, PlayerData!$B$3:$B$394, PlayerData!C$3:C$394)</f>
        <v>ARS</v>
      </c>
      <c r="C139" s="55" t="str">
        <f>_xlfn.XLOOKUP($A139, PlayerData!$B$3:$B$394, PlayerData!D$3:D$394)</f>
        <v>D</v>
      </c>
      <c r="D139" s="55">
        <f>_xlfn.XLOOKUP($A139, PlayerData!$B:$B, PlayerData!F:F,,,-1)</f>
        <v>5</v>
      </c>
      <c r="E139" s="31" t="str">
        <f>_xlfn.XLOOKUP($A139, PlayerData!$B$3:$B$394, PlayerData!E$3:E$394)</f>
        <v>Bellerín</v>
      </c>
      <c r="F139" s="164" cm="1">
        <f t="array" ref="F139">IFERROR(0.01*_xlfn.IFS(
INDEX(FixtureTicker!$B$24:$AM$43, MATCH($B139, FixtureTicker!$A$24:$A$43, 0), PlayerForm!$X$5)="H",
_xlfn.XLOOKUP($E139, PlayerForm!$D$3:$D$394, PlayerForm!$Q$3:$Q$394)*
_xlfn.XLOOKUP(
INDEX(FixtureTicker!$B$3:$AM$22, MATCH($B139, FixtureTicker!$A$3:$A$22,0), PlayerForm!$X$5),
 TeamForm!$B$4:$B$23, TeamForm!$AD$4:$AD$23),
INDEX(FixtureTicker!$B$24:$AM$43, MATCH($B139, FixtureTicker!$A$24:$A$43,0), PlayerForm!$X$5)="A",
_xlfn.XLOOKUP($E139, PlayerForm!$D$3:$D$394, PlayerForm!$R$3:$R$394)*
_xlfn.XLOOKUP(
INDEX(FixtureTicker!$B$3:$AM$22, MATCH($B139, FixtureTicker!$A$3:$A$22,0), PlayerForm!$X$5),
 TeamForm!$B$4:$B$23, TeamForm!$AB$4:$AB$23),
INDEX(FixtureTicker!$B$24:$AM$43, MATCH($B139, FixtureTicker!$A$24:$A$43,0), PlayerForm!$X$5)="BLANK",
0),0)</f>
        <v>2.555289036161462</v>
      </c>
      <c r="G139" s="163" cm="1">
        <f t="array" ref="G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
),0)</f>
        <v>8.5496638164263175</v>
      </c>
      <c r="H139" s="163" cm="1">
        <f t="array" ref="H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),
_xlfn.IFS(
INDEX(FixtureTicker!$B$24:$AM$43, MATCH($B139, FixtureTicker!$A$24:$A$43), PlayerForm!$X$5+2)="H",
_xlfn.XLOOKUP($E139, PlayerForm!$D$3:$D$394, PlayerForm!$Q$3:$Q$394)*
_xlfn.XLOOKUP(
INDEX(FixtureTicker!$B$3:$AM$22, MATCH($B139, FixtureTicker!$A$3:$A$22), PlayerForm!$X$5+2),
 TeamForm!$B$4:$B$23, TeamForm!$AD$4:$AD$23),
INDEX(FixtureTicker!$B$24:$AM$43, MATCH($B139, FixtureTicker!$A$24:$A$43), PlayerForm!$X$5+2)="A",
_xlfn.XLOOKUP($E139, PlayerForm!$D$3:$D$394, PlayerForm!$R$3:$R$394)*
_xlfn.XLOOKUP(
INDEX(FixtureTicker!$B$3:$AM$22, MATCH($B139, FixtureTicker!$A$3:$A$22), PlayerForm!$X$5+2),
 TeamForm!$B$4:$B$23, TeamForm!$AB$4:$AB$23),
INDEX(FixtureTicker!$B$24:$AM$43, MATCH($B139, FixtureTicker!$A$24:$A$43), PlayerForm!$X$5+2)="BLANK",
0
),
_xlfn.IFS(
INDEX(FixtureTicker!$B$24:$AM$43, MATCH($B139, FixtureTicker!$A$24:$A$43), PlayerForm!$X$5+3)="H",
_xlfn.XLOOKUP($E139, PlayerForm!$D$3:$D$394, PlayerForm!$Q$3:$Q$394)*
_xlfn.XLOOKUP(
INDEX(FixtureTicker!$B$3:$AM$22, MATCH($B139, FixtureTicker!$A$3:$A$22), PlayerForm!$X$5+3),
 TeamForm!$B$4:$B$23, TeamForm!$AD$4:$AD$23),
INDEX(FixtureTicker!$B$24:$AM$43, MATCH($B139, FixtureTicker!$A$24:$A$43), PlayerForm!$X$5+3)="A",
_xlfn.XLOOKUP($E139, PlayerForm!$D$3:$D$394, PlayerForm!$R$3:$R$394)*
_xlfn.XLOOKUP(
INDEX(FixtureTicker!$B$3:$AM$22, MATCH($B139, FixtureTicker!$A$3:$A$22), PlayerForm!$X$5+3),
 TeamForm!$B$4:$B$23, TeamForm!$AB$4:$AB$23),
INDEX(FixtureTicker!$B$24:$AM$43, MATCH($B139, FixtureTicker!$A$24:$A$43), PlayerForm!$X$5+3)="BLANK",
0
)
),0)</f>
        <v>17.167571906775205</v>
      </c>
      <c r="I139" s="163" cm="1">
        <f t="array" ref="I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),
_xlfn.IFS(
INDEX(FixtureTicker!$B$24:$AM$43, MATCH($B139, FixtureTicker!$A$24:$A$43), PlayerForm!$X$5+2)="H",
_xlfn.XLOOKUP($E139, PlayerForm!$D$3:$D$394, PlayerForm!$Q$3:$Q$394)*
_xlfn.XLOOKUP(
INDEX(FixtureTicker!$B$3:$AM$22, MATCH($B139, FixtureTicker!$A$3:$A$22), PlayerForm!$X$5+2),
 TeamForm!$B$4:$B$23, TeamForm!$AD$4:$AD$23),
INDEX(FixtureTicker!$B$24:$AM$43, MATCH($B139, FixtureTicker!$A$24:$A$43), PlayerForm!$X$5+2)="A",
_xlfn.XLOOKUP($E139, PlayerForm!$D$3:$D$394, PlayerForm!$R$3:$R$394)*
_xlfn.XLOOKUP(
INDEX(FixtureTicker!$B$3:$AM$22, MATCH($B139, FixtureTicker!$A$3:$A$22), PlayerForm!$X$5+2),
 TeamForm!$B$4:$B$23, TeamForm!$AB$4:$AB$23),
INDEX(FixtureTicker!$B$24:$AM$43, MATCH($B139, FixtureTicker!$A$24:$A$43), PlayerForm!$X$5+2)="BLANK",
0
),
_xlfn.IFS(
INDEX(FixtureTicker!$B$24:$AM$43, MATCH($B139, FixtureTicker!$A$24:$A$43), PlayerForm!$X$5+3)="H",
_xlfn.XLOOKUP($E139, PlayerForm!$D$3:$D$394, PlayerForm!$Q$3:$Q$394)*
_xlfn.XLOOKUP(
INDEX(FixtureTicker!$B$3:$AM$22, MATCH($B139, FixtureTicker!$A$3:$A$22), PlayerForm!$X$5+3),
 TeamForm!$B$4:$B$23, TeamForm!$AD$4:$AD$23),
INDEX(FixtureTicker!$B$24:$AM$43, MATCH($B139, FixtureTicker!$A$24:$A$43), PlayerForm!$X$5+3)="A",
_xlfn.XLOOKUP($E139, PlayerForm!$D$3:$D$394, PlayerForm!$R$3:$R$394)*
_xlfn.XLOOKUP(
INDEX(FixtureTicker!$B$3:$AM$22, MATCH($B139, FixtureTicker!$A$3:$A$22), PlayerForm!$X$5+3),
 TeamForm!$B$4:$B$23, TeamForm!$AB$4:$AB$23),
INDEX(FixtureTicker!$B$24:$AM$43, MATCH($B139, FixtureTicker!$A$24:$A$43), PlayerForm!$X$5+3)="BLANK",
0
),
_xlfn.IFS(
INDEX(FixtureTicker!$B$24:$AM$43, MATCH($B139, FixtureTicker!$A$24:$A$43), PlayerForm!$X$5+4)="H",
_xlfn.XLOOKUP($E139, PlayerForm!$D$3:$D$394, PlayerForm!$Q$3:$Q$394)*
_xlfn.XLOOKUP(
INDEX(FixtureTicker!$B$3:$AM$22, MATCH($B139, FixtureTicker!$A$3:$A$22), PlayerForm!$X$5+4),
 TeamForm!$B$4:$B$23, TeamForm!$AD$4:$AD$23),
INDEX(FixtureTicker!$B$24:$AM$43, MATCH($B139, FixtureTicker!$A$24:$A$43), PlayerForm!$X$5+4)="A",
_xlfn.XLOOKUP($E139, PlayerForm!$D$3:$D$394, PlayerForm!$R$3:$R$394)*
_xlfn.XLOOKUP(
INDEX(FixtureTicker!$B$3:$AM$22, MATCH($B139, FixtureTicker!$A$3:$A$22), PlayerForm!$X$5+4),
 TeamForm!$B$4:$B$23, TeamForm!$AB$4:$AB$23),
INDEX(FixtureTicker!$B$24:$AM$43, MATCH($B139, FixtureTicker!$A$24:$A$43), PlayerForm!$X$5+4)="BLANK",
0
),
_xlfn.IFS(
INDEX(FixtureTicker!$B$24:$AM$43, MATCH($B139, FixtureTicker!$A$24:$A$43), PlayerForm!$X$5+5)="H",
_xlfn.XLOOKUP($E139, PlayerForm!$D$3:$D$394, PlayerForm!$Q$3:$Q$394)*
_xlfn.XLOOKUP(
INDEX(FixtureTicker!$B$3:$AM$22, MATCH($B139, FixtureTicker!$A$3:$A$22), PlayerForm!$X$5+5),
 TeamForm!$B$4:$B$23, TeamForm!$AD$4:$AD$23),
INDEX(FixtureTicker!$B$24:$AM$43, MATCH($B139, FixtureTicker!$A$24:$A$43), PlayerForm!$X$5+5)="A",
_xlfn.XLOOKUP($E139, PlayerForm!$D$3:$D$394, PlayerForm!$R$3:$R$394)*
_xlfn.XLOOKUP(
INDEX(FixtureTicker!$B$3:$AM$22, MATCH($B139, FixtureTicker!$A$3:$A$22), PlayerForm!$X$5+5),
 TeamForm!$B$4:$B$23, TeamForm!$AB$4:$AB$23),
INDEX(FixtureTicker!$B$24:$AM$43, MATCH($B139, FixtureTicker!$A$24:$A$43), PlayerForm!$X$5+5)="BLANK",
0
)
),0)</f>
        <v>23.240936355187788</v>
      </c>
      <c r="J139" s="163" cm="1">
        <f t="array" ref="J139">IFERROR(0.01*SUM(
_xlfn.IFS(
INDEX(FixtureTicker!$B$24:$AM$43, MATCH($B139, FixtureTicker!$A$24:$A$43), PlayerForm!$X$5)="H",
_xlfn.XLOOKUP($E139, PlayerForm!$D$3:$D$394, PlayerForm!$Q$3:$Q$394)*
_xlfn.XLOOKUP(
INDEX(FixtureTicker!$B$3:$AM$22, MATCH($B139, FixtureTicker!$A$3:$A$22), PlayerForm!$X$5),
 TeamForm!$B$4:$B$23, TeamForm!$AD$4:$AD$23),
INDEX(FixtureTicker!$B$24:$AM$43, MATCH($B139, FixtureTicker!$A$24:$A$43), PlayerForm!$X$5)="A",
_xlfn.XLOOKUP($E139, PlayerForm!$D$3:$D$394, PlayerForm!$R$3:$R$394)*
_xlfn.XLOOKUP(
INDEX(FixtureTicker!$B$3:$AM$22, MATCH($B139, FixtureTicker!$A$3:$A$22), PlayerForm!$X$5),
 TeamForm!$B$4:$B$23, TeamForm!$AB$4:$AB$23),
INDEX(FixtureTicker!$B$24:$AM$43, MATCH($B139, FixtureTicker!$A$24:$A$43), PlayerForm!$X$5)="BLANK",
0
),
_xlfn.IFS(
INDEX(FixtureTicker!$B$24:$AM$43, MATCH($B139, FixtureTicker!$A$24:$A$43), PlayerForm!$X$5+1)="H",
_xlfn.XLOOKUP($E139, PlayerForm!$D$3:$D$394, PlayerForm!$Q$3:$Q$394)*
_xlfn.XLOOKUP(
INDEX(FixtureTicker!$B$3:$AM$22, MATCH($B139, FixtureTicker!$A$3:$A$22), PlayerForm!$X$5+1),
 TeamForm!$B$4:$B$23, TeamForm!$AD$4:$AD$23),
INDEX(FixtureTicker!$B$24:$AM$43, MATCH($B139, FixtureTicker!$A$24:$A$43), PlayerForm!$X$5+1)="A",
_xlfn.XLOOKUP($E139, PlayerForm!$D$3:$D$394, PlayerForm!$R$3:$R$394)*
_xlfn.XLOOKUP(
INDEX(FixtureTicker!$B$3:$AM$22, MATCH($B139, FixtureTicker!$A$3:$A$22), PlayerForm!$X$5+1),
 TeamForm!$B$4:$B$23, TeamForm!$AB$4:$AB$23),
INDEX(FixtureTicker!$B$24:$AM$43, MATCH($B139, FixtureTicker!$A$24:$A$43), PlayerForm!$X$5+1)="BLANK",
0
),
_xlfn.IFS(
INDEX(FixtureTicker!$B$24:$AM$43, MATCH($B139, FixtureTicker!$A$24:$A$43), PlayerForm!$X$5+2)="H",
_xlfn.XLOOKUP($E139, PlayerForm!$D$3:$D$394, PlayerForm!$Q$3:$Q$394)*
_xlfn.XLOOKUP(
INDEX(FixtureTicker!$B$3:$AM$22, MATCH($B139, FixtureTicker!$A$3:$A$22), PlayerForm!$X$5+2),
 TeamForm!$B$4:$B$23, TeamForm!$AD$4:$AD$23),
INDEX(FixtureTicker!$B$24:$AM$43, MATCH($B139, FixtureTicker!$A$24:$A$43), PlayerForm!$X$5+2)="A",
_xlfn.XLOOKUP($E139, PlayerForm!$D$3:$D$394, PlayerForm!$R$3:$R$394)*
_xlfn.XLOOKUP(
INDEX(FixtureTicker!$B$3:$AM$22, MATCH($B139, FixtureTicker!$A$3:$A$22), PlayerForm!$X$5+2),
 TeamForm!$B$4:$B$23, TeamForm!$AB$4:$AB$23),
INDEX(FixtureTicker!$B$24:$AM$43, MATCH($B139, FixtureTicker!$A$24:$A$43), PlayerForm!$X$5+2)="BLANK",
0
),
_xlfn.IFS(
INDEX(FixtureTicker!$B$24:$AM$43, MATCH($B139, FixtureTicker!$A$24:$A$43), PlayerForm!$X$5+3)="H",
_xlfn.XLOOKUP($E139, PlayerForm!$D$3:$D$394, PlayerForm!$Q$3:$Q$394)*
_xlfn.XLOOKUP(
INDEX(FixtureTicker!$B$3:$AM$22, MATCH($B139, FixtureTicker!$A$3:$A$22), PlayerForm!$X$5+3),
 TeamForm!$B$4:$B$23, TeamForm!$AD$4:$AD$23),
INDEX(FixtureTicker!$B$24:$AM$43, MATCH($B139, FixtureTicker!$A$24:$A$43), PlayerForm!$X$5+3)="A",
_xlfn.XLOOKUP($E139, PlayerForm!$D$3:$D$394, PlayerForm!$R$3:$R$394)*
_xlfn.XLOOKUP(
INDEX(FixtureTicker!$B$3:$AM$22, MATCH($B139, FixtureTicker!$A$3:$A$22), PlayerForm!$X$5+3),
 TeamForm!$B$4:$B$23, TeamForm!$AB$4:$AB$23),
INDEX(FixtureTicker!$B$24:$AM$43, MATCH($B139, FixtureTicker!$A$24:$A$43), PlayerForm!$X$5+3)="BLANK",
0
),
_xlfn.IFS(
INDEX(FixtureTicker!$B$24:$AM$43, MATCH($B139, FixtureTicker!$A$24:$A$43), PlayerForm!$X$5+4)="H",
_xlfn.XLOOKUP($E139, PlayerForm!$D$3:$D$394, PlayerForm!$Q$3:$Q$394)*
_xlfn.XLOOKUP(
INDEX(FixtureTicker!$B$3:$AM$22, MATCH($B139, FixtureTicker!$A$3:$A$22), PlayerForm!$X$5+4),
 TeamForm!$B$4:$B$23, TeamForm!$AD$4:$AD$23),
INDEX(FixtureTicker!$B$24:$AM$43, MATCH($B139, FixtureTicker!$A$24:$A$43), PlayerForm!$X$5+4)="A",
_xlfn.XLOOKUP($E139, PlayerForm!$D$3:$D$394, PlayerForm!$R$3:$R$394)*
_xlfn.XLOOKUP(
INDEX(FixtureTicker!$B$3:$AM$22, MATCH($B139, FixtureTicker!$A$3:$A$22), PlayerForm!$X$5+4),
 TeamForm!$B$4:$B$23, TeamForm!$AB$4:$AB$23),
INDEX(FixtureTicker!$B$24:$AM$43, MATCH($B139, FixtureTicker!$A$24:$A$43), PlayerForm!$X$5+4)="BLANK",
0
),
_xlfn.IFS(
INDEX(FixtureTicker!$B$24:$AM$43, MATCH($B139, FixtureTicker!$A$24:$A$43), PlayerForm!$X$5+5)="H",
_xlfn.XLOOKUP($E139, PlayerForm!$D$3:$D$394, PlayerForm!$Q$3:$Q$394)*
_xlfn.XLOOKUP(
INDEX(FixtureTicker!$B$3:$AM$22, MATCH($B139, FixtureTicker!$A$3:$A$22), PlayerForm!$X$5+5),
 TeamForm!$B$4:$B$23, TeamForm!$AD$4:$AD$23),
INDEX(FixtureTicker!$B$24:$AM$43, MATCH($B139, FixtureTicker!$A$24:$A$43), PlayerForm!$X$5+5)="A",
_xlfn.XLOOKUP($E139, PlayerForm!$D$3:$D$394, PlayerForm!$R$3:$R$394)*
_xlfn.XLOOKUP(
INDEX(FixtureTicker!$B$3:$AM$22, MATCH($B139, FixtureTicker!$A$3:$A$22), PlayerForm!$X$5+5),
 TeamForm!$B$4:$B$23, TeamForm!$AB$4:$AB$23),
INDEX(FixtureTicker!$B$24:$AM$43, MATCH($B139, FixtureTicker!$A$24:$A$43), PlayerForm!$X$5+5)="BLANK",
0
),
_xlfn.IFS(
INDEX(FixtureTicker!$B$24:$AM$43, MATCH($B139, FixtureTicker!$A$24:$A$43), PlayerForm!$X$5+6)="H",
_xlfn.XLOOKUP($E139, PlayerForm!$D$3:$D$394, PlayerForm!$Q$3:$Q$394)*
_xlfn.XLOOKUP(
INDEX(FixtureTicker!$B$3:$AM$22, MATCH($B139, FixtureTicker!$A$3:$A$22), PlayerForm!$X$5+6),
 TeamForm!$B$4:$B$23, TeamForm!$AD$4:$AD$23),
INDEX(FixtureTicker!$B$24:$AM$43, MATCH($B139, FixtureTicker!$A$24:$A$43), PlayerForm!$X$5+6)="A",
_xlfn.XLOOKUP($E139, PlayerForm!$D$3:$D$394, PlayerForm!$R$3:$R$394)*
_xlfn.XLOOKUP(
INDEX(FixtureTicker!$B$3:$AM$22, MATCH($B139, FixtureTicker!$A$3:$A$22), PlayerForm!$X$5+6),
 TeamForm!$B$4:$B$23, TeamForm!$AB$4:$AB$23),
INDEX(FixtureTicker!$B$24:$AM$43, MATCH($B139, FixtureTicker!$A$24:$A$43), PlayerForm!$X$5+6)="BLANK",
0
),
_xlfn.IFS(
INDEX(FixtureTicker!$B$24:$AM$43, MATCH($B139, FixtureTicker!$A$24:$A$43), PlayerForm!$X$5+7)="H",
_xlfn.XLOOKUP($E139, PlayerForm!$D$3:$D$394, PlayerForm!$Q$3:$Q$394)*
_xlfn.XLOOKUP(
INDEX(FixtureTicker!$B$3:$AM$22, MATCH($B139, FixtureTicker!$A$3:$A$22), PlayerForm!$X$5+7),
 TeamForm!$B$4:$B$23, TeamForm!$AD$4:$AD$23),
INDEX(FixtureTicker!$B$24:$AM$43, MATCH($B139, FixtureTicker!$A$24:$A$43), PlayerForm!$X$5+7)="A",
_xlfn.XLOOKUP($E139, PlayerForm!$D$3:$D$394, PlayerForm!$R$3:$R$394)*
_xlfn.XLOOKUP(
INDEX(FixtureTicker!$B$3:$AM$22, MATCH($B139, FixtureTicker!$A$3:$A$22), PlayerForm!$X$5+7),
 TeamForm!$B$4:$B$23, TeamForm!$AB$4:$AB$23),
INDEX(FixtureTicker!$B$24:$AM$43, MATCH($B139, FixtureTicker!$A$24:$A$43), PlayerForm!$X$5+7)="BLANK",
0
)
),0)</f>
        <v>29.814926561471513</v>
      </c>
    </row>
    <row r="140" spans="1:10">
      <c r="A140" s="55">
        <v>228</v>
      </c>
      <c r="B140" s="55" t="str">
        <f>_xlfn.XLOOKUP($A140, PlayerData!$B$3:$B$394, PlayerData!C$3:C$394)</f>
        <v>MCI</v>
      </c>
      <c r="C140" s="55" t="str">
        <f>_xlfn.XLOOKUP($A140, PlayerData!$B$3:$B$394, PlayerData!D$3:D$394)</f>
        <v>D</v>
      </c>
      <c r="D140" s="55">
        <f>_xlfn.XLOOKUP($A140, PlayerData!$B:$B, PlayerData!F:F,,,-1)</f>
        <v>5.5</v>
      </c>
      <c r="E140" s="31" t="str">
        <f>_xlfn.XLOOKUP($A140, PlayerData!$B$3:$B$394, PlayerData!E$3:E$394)</f>
        <v>Zinchenko</v>
      </c>
      <c r="F140" s="164" cm="1">
        <f t="array" ref="F140">IFERROR(0.01*_xlfn.IFS(
INDEX(FixtureTicker!$B$24:$AM$43, MATCH($B140, FixtureTicker!$A$24:$A$43, 0), PlayerForm!$X$5)="H",
_xlfn.XLOOKUP($E140, PlayerForm!$D$3:$D$394, PlayerForm!$Q$3:$Q$394)*
_xlfn.XLOOKUP(
INDEX(FixtureTicker!$B$3:$AM$22, MATCH($B140, FixtureTicker!$A$3:$A$22,0), PlayerForm!$X$5),
 TeamForm!$B$4:$B$23, TeamForm!$AD$4:$AD$23),
INDEX(FixtureTicker!$B$24:$AM$43, MATCH($B140, FixtureTicker!$A$24:$A$43,0), PlayerForm!$X$5)="A",
_xlfn.XLOOKUP($E140, PlayerForm!$D$3:$D$394, PlayerForm!$R$3:$R$394)*
_xlfn.XLOOKUP(
INDEX(FixtureTicker!$B$3:$AM$22, MATCH($B140, FixtureTicker!$A$3:$A$22,0), PlayerForm!$X$5),
 TeamForm!$B$4:$B$23, TeamForm!$AB$4:$AB$23),
INDEX(FixtureTicker!$B$24:$AM$43, MATCH($B140, FixtureTicker!$A$24:$A$43,0), PlayerForm!$X$5)="BLANK",
0),0)</f>
        <v>0</v>
      </c>
      <c r="G140" s="163" cm="1">
        <f t="array" ref="G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
),0)</f>
        <v>2.4064690026954181</v>
      </c>
      <c r="H140" s="163" cm="1">
        <f t="array" ref="H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),
_xlfn.IFS(
INDEX(FixtureTicker!$B$24:$AM$43, MATCH($B140, FixtureTicker!$A$24:$A$43), PlayerForm!$X$5+2)="H",
_xlfn.XLOOKUP($E140, PlayerForm!$D$3:$D$394, PlayerForm!$Q$3:$Q$394)*
_xlfn.XLOOKUP(
INDEX(FixtureTicker!$B$3:$AM$22, MATCH($B140, FixtureTicker!$A$3:$A$22), PlayerForm!$X$5+2),
 TeamForm!$B$4:$B$23, TeamForm!$AD$4:$AD$23),
INDEX(FixtureTicker!$B$24:$AM$43, MATCH($B140, FixtureTicker!$A$24:$A$43), PlayerForm!$X$5+2)="A",
_xlfn.XLOOKUP($E140, PlayerForm!$D$3:$D$394, PlayerForm!$R$3:$R$394)*
_xlfn.XLOOKUP(
INDEX(FixtureTicker!$B$3:$AM$22, MATCH($B140, FixtureTicker!$A$3:$A$22), PlayerForm!$X$5+2),
 TeamForm!$B$4:$B$23, TeamForm!$AB$4:$AB$23),
INDEX(FixtureTicker!$B$24:$AM$43, MATCH($B140, FixtureTicker!$A$24:$A$43), PlayerForm!$X$5+2)="BLANK",
0
),
_xlfn.IFS(
INDEX(FixtureTicker!$B$24:$AM$43, MATCH($B140, FixtureTicker!$A$24:$A$43), PlayerForm!$X$5+3)="H",
_xlfn.XLOOKUP($E140, PlayerForm!$D$3:$D$394, PlayerForm!$Q$3:$Q$394)*
_xlfn.XLOOKUP(
INDEX(FixtureTicker!$B$3:$AM$22, MATCH($B140, FixtureTicker!$A$3:$A$22), PlayerForm!$X$5+3),
 TeamForm!$B$4:$B$23, TeamForm!$AD$4:$AD$23),
INDEX(FixtureTicker!$B$24:$AM$43, MATCH($B140, FixtureTicker!$A$24:$A$43), PlayerForm!$X$5+3)="A",
_xlfn.XLOOKUP($E140, PlayerForm!$D$3:$D$394, PlayerForm!$R$3:$R$394)*
_xlfn.XLOOKUP(
INDEX(FixtureTicker!$B$3:$AM$22, MATCH($B140, FixtureTicker!$A$3:$A$22), PlayerForm!$X$5+3),
 TeamForm!$B$4:$B$23, TeamForm!$AB$4:$AB$23),
INDEX(FixtureTicker!$B$24:$AM$43, MATCH($B140, FixtureTicker!$A$24:$A$43), PlayerForm!$X$5+3)="BLANK",
0
)
),0)</f>
        <v>12.859165623270997</v>
      </c>
      <c r="I140" s="163" cm="1">
        <f t="array" ref="I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),
_xlfn.IFS(
INDEX(FixtureTicker!$B$24:$AM$43, MATCH($B140, FixtureTicker!$A$24:$A$43), PlayerForm!$X$5+2)="H",
_xlfn.XLOOKUP($E140, PlayerForm!$D$3:$D$394, PlayerForm!$Q$3:$Q$394)*
_xlfn.XLOOKUP(
INDEX(FixtureTicker!$B$3:$AM$22, MATCH($B140, FixtureTicker!$A$3:$A$22), PlayerForm!$X$5+2),
 TeamForm!$B$4:$B$23, TeamForm!$AD$4:$AD$23),
INDEX(FixtureTicker!$B$24:$AM$43, MATCH($B140, FixtureTicker!$A$24:$A$43), PlayerForm!$X$5+2)="A",
_xlfn.XLOOKUP($E140, PlayerForm!$D$3:$D$394, PlayerForm!$R$3:$R$394)*
_xlfn.XLOOKUP(
INDEX(FixtureTicker!$B$3:$AM$22, MATCH($B140, FixtureTicker!$A$3:$A$22), PlayerForm!$X$5+2),
 TeamForm!$B$4:$B$23, TeamForm!$AB$4:$AB$23),
INDEX(FixtureTicker!$B$24:$AM$43, MATCH($B140, FixtureTicker!$A$24:$A$43), PlayerForm!$X$5+2)="BLANK",
0
),
_xlfn.IFS(
INDEX(FixtureTicker!$B$24:$AM$43, MATCH($B140, FixtureTicker!$A$24:$A$43), PlayerForm!$X$5+3)="H",
_xlfn.XLOOKUP($E140, PlayerForm!$D$3:$D$394, PlayerForm!$Q$3:$Q$394)*
_xlfn.XLOOKUP(
INDEX(FixtureTicker!$B$3:$AM$22, MATCH($B140, FixtureTicker!$A$3:$A$22), PlayerForm!$X$5+3),
 TeamForm!$B$4:$B$23, TeamForm!$AD$4:$AD$23),
INDEX(FixtureTicker!$B$24:$AM$43, MATCH($B140, FixtureTicker!$A$24:$A$43), PlayerForm!$X$5+3)="A",
_xlfn.XLOOKUP($E140, PlayerForm!$D$3:$D$394, PlayerForm!$R$3:$R$394)*
_xlfn.XLOOKUP(
INDEX(FixtureTicker!$B$3:$AM$22, MATCH($B140, FixtureTicker!$A$3:$A$22), PlayerForm!$X$5+3),
 TeamForm!$B$4:$B$23, TeamForm!$AB$4:$AB$23),
INDEX(FixtureTicker!$B$24:$AM$43, MATCH($B140, FixtureTicker!$A$24:$A$43), PlayerForm!$X$5+3)="BLANK",
0
),
_xlfn.IFS(
INDEX(FixtureTicker!$B$24:$AM$43, MATCH($B140, FixtureTicker!$A$24:$A$43), PlayerForm!$X$5+4)="H",
_xlfn.XLOOKUP($E140, PlayerForm!$D$3:$D$394, PlayerForm!$Q$3:$Q$394)*
_xlfn.XLOOKUP(
INDEX(FixtureTicker!$B$3:$AM$22, MATCH($B140, FixtureTicker!$A$3:$A$22), PlayerForm!$X$5+4),
 TeamForm!$B$4:$B$23, TeamForm!$AD$4:$AD$23),
INDEX(FixtureTicker!$B$24:$AM$43, MATCH($B140, FixtureTicker!$A$24:$A$43), PlayerForm!$X$5+4)="A",
_xlfn.XLOOKUP($E140, PlayerForm!$D$3:$D$394, PlayerForm!$R$3:$R$394)*
_xlfn.XLOOKUP(
INDEX(FixtureTicker!$B$3:$AM$22, MATCH($B140, FixtureTicker!$A$3:$A$22), PlayerForm!$X$5+4),
 TeamForm!$B$4:$B$23, TeamForm!$AB$4:$AB$23),
INDEX(FixtureTicker!$B$24:$AM$43, MATCH($B140, FixtureTicker!$A$24:$A$43), PlayerForm!$X$5+4)="BLANK",
0
),
_xlfn.IFS(
INDEX(FixtureTicker!$B$24:$AM$43, MATCH($B140, FixtureTicker!$A$24:$A$43), PlayerForm!$X$5+5)="H",
_xlfn.XLOOKUP($E140, PlayerForm!$D$3:$D$394, PlayerForm!$Q$3:$Q$394)*
_xlfn.XLOOKUP(
INDEX(FixtureTicker!$B$3:$AM$22, MATCH($B140, FixtureTicker!$A$3:$A$22), PlayerForm!$X$5+5),
 TeamForm!$B$4:$B$23, TeamForm!$AD$4:$AD$23),
INDEX(FixtureTicker!$B$24:$AM$43, MATCH($B140, FixtureTicker!$A$24:$A$43), PlayerForm!$X$5+5)="A",
_xlfn.XLOOKUP($E140, PlayerForm!$D$3:$D$394, PlayerForm!$R$3:$R$394)*
_xlfn.XLOOKUP(
INDEX(FixtureTicker!$B$3:$AM$22, MATCH($B140, FixtureTicker!$A$3:$A$22), PlayerForm!$X$5+5),
 TeamForm!$B$4:$B$23, TeamForm!$AB$4:$AB$23),
INDEX(FixtureTicker!$B$24:$AM$43, MATCH($B140, FixtureTicker!$A$24:$A$43), PlayerForm!$X$5+5)="BLANK",
0
)
),0)</f>
        <v>23.056083549218247</v>
      </c>
      <c r="J140" s="163" cm="1">
        <f t="array" ref="J140">IFERROR(0.01*SUM(
_xlfn.IFS(
INDEX(FixtureTicker!$B$24:$AM$43, MATCH($B140, FixtureTicker!$A$24:$A$43), PlayerForm!$X$5)="H",
_xlfn.XLOOKUP($E140, PlayerForm!$D$3:$D$394, PlayerForm!$Q$3:$Q$394)*
_xlfn.XLOOKUP(
INDEX(FixtureTicker!$B$3:$AM$22, MATCH($B140, FixtureTicker!$A$3:$A$22), PlayerForm!$X$5),
 TeamForm!$B$4:$B$23, TeamForm!$AD$4:$AD$23),
INDEX(FixtureTicker!$B$24:$AM$43, MATCH($B140, FixtureTicker!$A$24:$A$43), PlayerForm!$X$5)="A",
_xlfn.XLOOKUP($E140, PlayerForm!$D$3:$D$394, PlayerForm!$R$3:$R$394)*
_xlfn.XLOOKUP(
INDEX(FixtureTicker!$B$3:$AM$22, MATCH($B140, FixtureTicker!$A$3:$A$22), PlayerForm!$X$5),
 TeamForm!$B$4:$B$23, TeamForm!$AB$4:$AB$23),
INDEX(FixtureTicker!$B$24:$AM$43, MATCH($B140, FixtureTicker!$A$24:$A$43), PlayerForm!$X$5)="BLANK",
0
),
_xlfn.IFS(
INDEX(FixtureTicker!$B$24:$AM$43, MATCH($B140, FixtureTicker!$A$24:$A$43), PlayerForm!$X$5+1)="H",
_xlfn.XLOOKUP($E140, PlayerForm!$D$3:$D$394, PlayerForm!$Q$3:$Q$394)*
_xlfn.XLOOKUP(
INDEX(FixtureTicker!$B$3:$AM$22, MATCH($B140, FixtureTicker!$A$3:$A$22), PlayerForm!$X$5+1),
 TeamForm!$B$4:$B$23, TeamForm!$AD$4:$AD$23),
INDEX(FixtureTicker!$B$24:$AM$43, MATCH($B140, FixtureTicker!$A$24:$A$43), PlayerForm!$X$5+1)="A",
_xlfn.XLOOKUP($E140, PlayerForm!$D$3:$D$394, PlayerForm!$R$3:$R$394)*
_xlfn.XLOOKUP(
INDEX(FixtureTicker!$B$3:$AM$22, MATCH($B140, FixtureTicker!$A$3:$A$22), PlayerForm!$X$5+1),
 TeamForm!$B$4:$B$23, TeamForm!$AB$4:$AB$23),
INDEX(FixtureTicker!$B$24:$AM$43, MATCH($B140, FixtureTicker!$A$24:$A$43), PlayerForm!$X$5+1)="BLANK",
0
),
_xlfn.IFS(
INDEX(FixtureTicker!$B$24:$AM$43, MATCH($B140, FixtureTicker!$A$24:$A$43), PlayerForm!$X$5+2)="H",
_xlfn.XLOOKUP($E140, PlayerForm!$D$3:$D$394, PlayerForm!$Q$3:$Q$394)*
_xlfn.XLOOKUP(
INDEX(FixtureTicker!$B$3:$AM$22, MATCH($B140, FixtureTicker!$A$3:$A$22), PlayerForm!$X$5+2),
 TeamForm!$B$4:$B$23, TeamForm!$AD$4:$AD$23),
INDEX(FixtureTicker!$B$24:$AM$43, MATCH($B140, FixtureTicker!$A$24:$A$43), PlayerForm!$X$5+2)="A",
_xlfn.XLOOKUP($E140, PlayerForm!$D$3:$D$394, PlayerForm!$R$3:$R$394)*
_xlfn.XLOOKUP(
INDEX(FixtureTicker!$B$3:$AM$22, MATCH($B140, FixtureTicker!$A$3:$A$22), PlayerForm!$X$5+2),
 TeamForm!$B$4:$B$23, TeamForm!$AB$4:$AB$23),
INDEX(FixtureTicker!$B$24:$AM$43, MATCH($B140, FixtureTicker!$A$24:$A$43), PlayerForm!$X$5+2)="BLANK",
0
),
_xlfn.IFS(
INDEX(FixtureTicker!$B$24:$AM$43, MATCH($B140, FixtureTicker!$A$24:$A$43), PlayerForm!$X$5+3)="H",
_xlfn.XLOOKUP($E140, PlayerForm!$D$3:$D$394, PlayerForm!$Q$3:$Q$394)*
_xlfn.XLOOKUP(
INDEX(FixtureTicker!$B$3:$AM$22, MATCH($B140, FixtureTicker!$A$3:$A$22), PlayerForm!$X$5+3),
 TeamForm!$B$4:$B$23, TeamForm!$AD$4:$AD$23),
INDEX(FixtureTicker!$B$24:$AM$43, MATCH($B140, FixtureTicker!$A$24:$A$43), PlayerForm!$X$5+3)="A",
_xlfn.XLOOKUP($E140, PlayerForm!$D$3:$D$394, PlayerForm!$R$3:$R$394)*
_xlfn.XLOOKUP(
INDEX(FixtureTicker!$B$3:$AM$22, MATCH($B140, FixtureTicker!$A$3:$A$22), PlayerForm!$X$5+3),
 TeamForm!$B$4:$B$23, TeamForm!$AB$4:$AB$23),
INDEX(FixtureTicker!$B$24:$AM$43, MATCH($B140, FixtureTicker!$A$24:$A$43), PlayerForm!$X$5+3)="BLANK",
0
),
_xlfn.IFS(
INDEX(FixtureTicker!$B$24:$AM$43, MATCH($B140, FixtureTicker!$A$24:$A$43), PlayerForm!$X$5+4)="H",
_xlfn.XLOOKUP($E140, PlayerForm!$D$3:$D$394, PlayerForm!$Q$3:$Q$394)*
_xlfn.XLOOKUP(
INDEX(FixtureTicker!$B$3:$AM$22, MATCH($B140, FixtureTicker!$A$3:$A$22), PlayerForm!$X$5+4),
 TeamForm!$B$4:$B$23, TeamForm!$AD$4:$AD$23),
INDEX(FixtureTicker!$B$24:$AM$43, MATCH($B140, FixtureTicker!$A$24:$A$43), PlayerForm!$X$5+4)="A",
_xlfn.XLOOKUP($E140, PlayerForm!$D$3:$D$394, PlayerForm!$R$3:$R$394)*
_xlfn.XLOOKUP(
INDEX(FixtureTicker!$B$3:$AM$22, MATCH($B140, FixtureTicker!$A$3:$A$22), PlayerForm!$X$5+4),
 TeamForm!$B$4:$B$23, TeamForm!$AB$4:$AB$23),
INDEX(FixtureTicker!$B$24:$AM$43, MATCH($B140, FixtureTicker!$A$24:$A$43), PlayerForm!$X$5+4)="BLANK",
0
),
_xlfn.IFS(
INDEX(FixtureTicker!$B$24:$AM$43, MATCH($B140, FixtureTicker!$A$24:$A$43), PlayerForm!$X$5+5)="H",
_xlfn.XLOOKUP($E140, PlayerForm!$D$3:$D$394, PlayerForm!$Q$3:$Q$394)*
_xlfn.XLOOKUP(
INDEX(FixtureTicker!$B$3:$AM$22, MATCH($B140, FixtureTicker!$A$3:$A$22), PlayerForm!$X$5+5),
 TeamForm!$B$4:$B$23, TeamForm!$AD$4:$AD$23),
INDEX(FixtureTicker!$B$24:$AM$43, MATCH($B140, FixtureTicker!$A$24:$A$43), PlayerForm!$X$5+5)="A",
_xlfn.XLOOKUP($E140, PlayerForm!$D$3:$D$394, PlayerForm!$R$3:$R$394)*
_xlfn.XLOOKUP(
INDEX(FixtureTicker!$B$3:$AM$22, MATCH($B140, FixtureTicker!$A$3:$A$22), PlayerForm!$X$5+5),
 TeamForm!$B$4:$B$23, TeamForm!$AB$4:$AB$23),
INDEX(FixtureTicker!$B$24:$AM$43, MATCH($B140, FixtureTicker!$A$24:$A$43), PlayerForm!$X$5+5)="BLANK",
0
),
_xlfn.IFS(
INDEX(FixtureTicker!$B$24:$AM$43, MATCH($B140, FixtureTicker!$A$24:$A$43), PlayerForm!$X$5+6)="H",
_xlfn.XLOOKUP($E140, PlayerForm!$D$3:$D$394, PlayerForm!$Q$3:$Q$394)*
_xlfn.XLOOKUP(
INDEX(FixtureTicker!$B$3:$AM$22, MATCH($B140, FixtureTicker!$A$3:$A$22), PlayerForm!$X$5+6),
 TeamForm!$B$4:$B$23, TeamForm!$AD$4:$AD$23),
INDEX(FixtureTicker!$B$24:$AM$43, MATCH($B140, FixtureTicker!$A$24:$A$43), PlayerForm!$X$5+6)="A",
_xlfn.XLOOKUP($E140, PlayerForm!$D$3:$D$394, PlayerForm!$R$3:$R$394)*
_xlfn.XLOOKUP(
INDEX(FixtureTicker!$B$3:$AM$22, MATCH($B140, FixtureTicker!$A$3:$A$22), PlayerForm!$X$5+6),
 TeamForm!$B$4:$B$23, TeamForm!$AB$4:$AB$23),
INDEX(FixtureTicker!$B$24:$AM$43, MATCH($B140, FixtureTicker!$A$24:$A$43), PlayerForm!$X$5+6)="BLANK",
0
),
_xlfn.IFS(
INDEX(FixtureTicker!$B$24:$AM$43, MATCH($B140, FixtureTicker!$A$24:$A$43), PlayerForm!$X$5+7)="H",
_xlfn.XLOOKUP($E140, PlayerForm!$D$3:$D$394, PlayerForm!$Q$3:$Q$394)*
_xlfn.XLOOKUP(
INDEX(FixtureTicker!$B$3:$AM$22, MATCH($B140, FixtureTicker!$A$3:$A$22), PlayerForm!$X$5+7),
 TeamForm!$B$4:$B$23, TeamForm!$AD$4:$AD$23),
INDEX(FixtureTicker!$B$24:$AM$43, MATCH($B140, FixtureTicker!$A$24:$A$43), PlayerForm!$X$5+7)="A",
_xlfn.XLOOKUP($E140, PlayerForm!$D$3:$D$394, PlayerForm!$R$3:$R$394)*
_xlfn.XLOOKUP(
INDEX(FixtureTicker!$B$3:$AM$22, MATCH($B140, FixtureTicker!$A$3:$A$22), PlayerForm!$X$5+7),
 TeamForm!$B$4:$B$23, TeamForm!$AB$4:$AB$23),
INDEX(FixtureTicker!$B$24:$AM$43, MATCH($B140, FixtureTicker!$A$24:$A$43), PlayerForm!$X$5+7)="BLANK",
0
)
),0)</f>
        <v>30.337270748370994</v>
      </c>
    </row>
    <row r="141" spans="1:10">
      <c r="A141" s="55">
        <v>332</v>
      </c>
      <c r="B141" s="55" t="str">
        <f>_xlfn.XLOOKUP($A141, PlayerData!$B$3:$B$394, PlayerData!C$3:C$394)</f>
        <v>AVL</v>
      </c>
      <c r="C141" s="55" t="str">
        <f>_xlfn.XLOOKUP($A141, PlayerData!$B$3:$B$394, PlayerData!D$3:D$394)</f>
        <v>D</v>
      </c>
      <c r="D141" s="55">
        <f>_xlfn.XLOOKUP($A141, PlayerData!$B:$B, PlayerData!F:F,,,-1)</f>
        <v>4.5</v>
      </c>
      <c r="E141" s="31" t="str">
        <f>_xlfn.XLOOKUP($A141, PlayerData!$B$3:$B$394, PlayerData!E$3:E$394)</f>
        <v>Konsa</v>
      </c>
      <c r="F141" s="164" cm="1">
        <f t="array" ref="F141">IFERROR(0.01*_xlfn.IFS(
INDEX(FixtureTicker!$B$24:$AM$43, MATCH($B141, FixtureTicker!$A$24:$A$43, 0), PlayerForm!$X$5)="H",
_xlfn.XLOOKUP($E141, PlayerForm!$D$3:$D$394, PlayerForm!$Q$3:$Q$394)*
_xlfn.XLOOKUP(
INDEX(FixtureTicker!$B$3:$AM$22, MATCH($B141, FixtureTicker!$A$3:$A$22,0), PlayerForm!$X$5),
 TeamForm!$B$4:$B$23, TeamForm!$AD$4:$AD$23),
INDEX(FixtureTicker!$B$24:$AM$43, MATCH($B141, FixtureTicker!$A$24:$A$43,0), PlayerForm!$X$5)="A",
_xlfn.XLOOKUP($E141, PlayerForm!$D$3:$D$394, PlayerForm!$R$3:$R$394)*
_xlfn.XLOOKUP(
INDEX(FixtureTicker!$B$3:$AM$22, MATCH($B141, FixtureTicker!$A$3:$A$22,0), PlayerForm!$X$5),
 TeamForm!$B$4:$B$23, TeamForm!$AB$4:$AB$23),
INDEX(FixtureTicker!$B$24:$AM$43, MATCH($B141, FixtureTicker!$A$24:$A$43,0), PlayerForm!$X$5)="BLANK",
0),0)</f>
        <v>0</v>
      </c>
      <c r="G141" s="163" cm="1">
        <f t="array" ref="G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
),0)</f>
        <v>2.9842125529457078</v>
      </c>
      <c r="H141" s="163" cm="1">
        <f t="array" ref="H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),
_xlfn.IFS(
INDEX(FixtureTicker!$B$24:$AM$43, MATCH($B141, FixtureTicker!$A$24:$A$43), PlayerForm!$X$5+2)="H",
_xlfn.XLOOKUP($E141, PlayerForm!$D$3:$D$394, PlayerForm!$Q$3:$Q$394)*
_xlfn.XLOOKUP(
INDEX(FixtureTicker!$B$3:$AM$22, MATCH($B141, FixtureTicker!$A$3:$A$22), PlayerForm!$X$5+2),
 TeamForm!$B$4:$B$23, TeamForm!$AD$4:$AD$23),
INDEX(FixtureTicker!$B$24:$AM$43, MATCH($B141, FixtureTicker!$A$24:$A$43), PlayerForm!$X$5+2)="A",
_xlfn.XLOOKUP($E141, PlayerForm!$D$3:$D$394, PlayerForm!$R$3:$R$394)*
_xlfn.XLOOKUP(
INDEX(FixtureTicker!$B$3:$AM$22, MATCH($B141, FixtureTicker!$A$3:$A$22), PlayerForm!$X$5+2),
 TeamForm!$B$4:$B$23, TeamForm!$AB$4:$AB$23),
INDEX(FixtureTicker!$B$24:$AM$43, MATCH($B141, FixtureTicker!$A$24:$A$43), PlayerForm!$X$5+2)="BLANK",
0
),
_xlfn.IFS(
INDEX(FixtureTicker!$B$24:$AM$43, MATCH($B141, FixtureTicker!$A$24:$A$43), PlayerForm!$X$5+3)="H",
_xlfn.XLOOKUP($E141, PlayerForm!$D$3:$D$394, PlayerForm!$Q$3:$Q$394)*
_xlfn.XLOOKUP(
INDEX(FixtureTicker!$B$3:$AM$22, MATCH($B141, FixtureTicker!$A$3:$A$22), PlayerForm!$X$5+3),
 TeamForm!$B$4:$B$23, TeamForm!$AD$4:$AD$23),
INDEX(FixtureTicker!$B$24:$AM$43, MATCH($B141, FixtureTicker!$A$24:$A$43), PlayerForm!$X$5+3)="A",
_xlfn.XLOOKUP($E141, PlayerForm!$D$3:$D$394, PlayerForm!$R$3:$R$394)*
_xlfn.XLOOKUP(
INDEX(FixtureTicker!$B$3:$AM$22, MATCH($B141, FixtureTicker!$A$3:$A$22), PlayerForm!$X$5+3),
 TeamForm!$B$4:$B$23, TeamForm!$AB$4:$AB$23),
INDEX(FixtureTicker!$B$24:$AM$43, MATCH($B141, FixtureTicker!$A$24:$A$43), PlayerForm!$X$5+3)="BLANK",
0
)
),0)</f>
        <v>13.469140469066286</v>
      </c>
      <c r="I141" s="163" cm="1">
        <f t="array" ref="I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),
_xlfn.IFS(
INDEX(FixtureTicker!$B$24:$AM$43, MATCH($B141, FixtureTicker!$A$24:$A$43), PlayerForm!$X$5+2)="H",
_xlfn.XLOOKUP($E141, PlayerForm!$D$3:$D$394, PlayerForm!$Q$3:$Q$394)*
_xlfn.XLOOKUP(
INDEX(FixtureTicker!$B$3:$AM$22, MATCH($B141, FixtureTicker!$A$3:$A$22), PlayerForm!$X$5+2),
 TeamForm!$B$4:$B$23, TeamForm!$AD$4:$AD$23),
INDEX(FixtureTicker!$B$24:$AM$43, MATCH($B141, FixtureTicker!$A$24:$A$43), PlayerForm!$X$5+2)="A",
_xlfn.XLOOKUP($E141, PlayerForm!$D$3:$D$394, PlayerForm!$R$3:$R$394)*
_xlfn.XLOOKUP(
INDEX(FixtureTicker!$B$3:$AM$22, MATCH($B141, FixtureTicker!$A$3:$A$22), PlayerForm!$X$5+2),
 TeamForm!$B$4:$B$23, TeamForm!$AB$4:$AB$23),
INDEX(FixtureTicker!$B$24:$AM$43, MATCH($B141, FixtureTicker!$A$24:$A$43), PlayerForm!$X$5+2)="BLANK",
0
),
_xlfn.IFS(
INDEX(FixtureTicker!$B$24:$AM$43, MATCH($B141, FixtureTicker!$A$24:$A$43), PlayerForm!$X$5+3)="H",
_xlfn.XLOOKUP($E141, PlayerForm!$D$3:$D$394, PlayerForm!$Q$3:$Q$394)*
_xlfn.XLOOKUP(
INDEX(FixtureTicker!$B$3:$AM$22, MATCH($B141, FixtureTicker!$A$3:$A$22), PlayerForm!$X$5+3),
 TeamForm!$B$4:$B$23, TeamForm!$AD$4:$AD$23),
INDEX(FixtureTicker!$B$24:$AM$43, MATCH($B141, FixtureTicker!$A$24:$A$43), PlayerForm!$X$5+3)="A",
_xlfn.XLOOKUP($E141, PlayerForm!$D$3:$D$394, PlayerForm!$R$3:$R$394)*
_xlfn.XLOOKUP(
INDEX(FixtureTicker!$B$3:$AM$22, MATCH($B141, FixtureTicker!$A$3:$A$22), PlayerForm!$X$5+3),
 TeamForm!$B$4:$B$23, TeamForm!$AB$4:$AB$23),
INDEX(FixtureTicker!$B$24:$AM$43, MATCH($B141, FixtureTicker!$A$24:$A$43), PlayerForm!$X$5+3)="BLANK",
0
),
_xlfn.IFS(
INDEX(FixtureTicker!$B$24:$AM$43, MATCH($B141, FixtureTicker!$A$24:$A$43), PlayerForm!$X$5+4)="H",
_xlfn.XLOOKUP($E141, PlayerForm!$D$3:$D$394, PlayerForm!$Q$3:$Q$394)*
_xlfn.XLOOKUP(
INDEX(FixtureTicker!$B$3:$AM$22, MATCH($B141, FixtureTicker!$A$3:$A$22), PlayerForm!$X$5+4),
 TeamForm!$B$4:$B$23, TeamForm!$AD$4:$AD$23),
INDEX(FixtureTicker!$B$24:$AM$43, MATCH($B141, FixtureTicker!$A$24:$A$43), PlayerForm!$X$5+4)="A",
_xlfn.XLOOKUP($E141, PlayerForm!$D$3:$D$394, PlayerForm!$R$3:$R$394)*
_xlfn.XLOOKUP(
INDEX(FixtureTicker!$B$3:$AM$22, MATCH($B141, FixtureTicker!$A$3:$A$22), PlayerForm!$X$5+4),
 TeamForm!$B$4:$B$23, TeamForm!$AB$4:$AB$23),
INDEX(FixtureTicker!$B$24:$AM$43, MATCH($B141, FixtureTicker!$A$24:$A$43), PlayerForm!$X$5+4)="BLANK",
0
),
_xlfn.IFS(
INDEX(FixtureTicker!$B$24:$AM$43, MATCH($B141, FixtureTicker!$A$24:$A$43), PlayerForm!$X$5+5)="H",
_xlfn.XLOOKUP($E141, PlayerForm!$D$3:$D$394, PlayerForm!$Q$3:$Q$394)*
_xlfn.XLOOKUP(
INDEX(FixtureTicker!$B$3:$AM$22, MATCH($B141, FixtureTicker!$A$3:$A$22), PlayerForm!$X$5+5),
 TeamForm!$B$4:$B$23, TeamForm!$AD$4:$AD$23),
INDEX(FixtureTicker!$B$24:$AM$43, MATCH($B141, FixtureTicker!$A$24:$A$43), PlayerForm!$X$5+5)="A",
_xlfn.XLOOKUP($E141, PlayerForm!$D$3:$D$394, PlayerForm!$R$3:$R$394)*
_xlfn.XLOOKUP(
INDEX(FixtureTicker!$B$3:$AM$22, MATCH($B141, FixtureTicker!$A$3:$A$22), PlayerForm!$X$5+5),
 TeamForm!$B$4:$B$23, TeamForm!$AB$4:$AB$23),
INDEX(FixtureTicker!$B$24:$AM$43, MATCH($B141, FixtureTicker!$A$24:$A$43), PlayerForm!$X$5+5)="BLANK",
0
)
),0)</f>
        <v>22.985824175730478</v>
      </c>
      <c r="J141" s="163" cm="1">
        <f t="array" ref="J141">IFERROR(0.01*SUM(
_xlfn.IFS(
INDEX(FixtureTicker!$B$24:$AM$43, MATCH($B141, FixtureTicker!$A$24:$A$43), PlayerForm!$X$5)="H",
_xlfn.XLOOKUP($E141, PlayerForm!$D$3:$D$394, PlayerForm!$Q$3:$Q$394)*
_xlfn.XLOOKUP(
INDEX(FixtureTicker!$B$3:$AM$22, MATCH($B141, FixtureTicker!$A$3:$A$22), PlayerForm!$X$5),
 TeamForm!$B$4:$B$23, TeamForm!$AD$4:$AD$23),
INDEX(FixtureTicker!$B$24:$AM$43, MATCH($B141, FixtureTicker!$A$24:$A$43), PlayerForm!$X$5)="A",
_xlfn.XLOOKUP($E141, PlayerForm!$D$3:$D$394, PlayerForm!$R$3:$R$394)*
_xlfn.XLOOKUP(
INDEX(FixtureTicker!$B$3:$AM$22, MATCH($B141, FixtureTicker!$A$3:$A$22), PlayerForm!$X$5),
 TeamForm!$B$4:$B$23, TeamForm!$AB$4:$AB$23),
INDEX(FixtureTicker!$B$24:$AM$43, MATCH($B141, FixtureTicker!$A$24:$A$43), PlayerForm!$X$5)="BLANK",
0
),
_xlfn.IFS(
INDEX(FixtureTicker!$B$24:$AM$43, MATCH($B141, FixtureTicker!$A$24:$A$43), PlayerForm!$X$5+1)="H",
_xlfn.XLOOKUP($E141, PlayerForm!$D$3:$D$394, PlayerForm!$Q$3:$Q$394)*
_xlfn.XLOOKUP(
INDEX(FixtureTicker!$B$3:$AM$22, MATCH($B141, FixtureTicker!$A$3:$A$22), PlayerForm!$X$5+1),
 TeamForm!$B$4:$B$23, TeamForm!$AD$4:$AD$23),
INDEX(FixtureTicker!$B$24:$AM$43, MATCH($B141, FixtureTicker!$A$24:$A$43), PlayerForm!$X$5+1)="A",
_xlfn.XLOOKUP($E141, PlayerForm!$D$3:$D$394, PlayerForm!$R$3:$R$394)*
_xlfn.XLOOKUP(
INDEX(FixtureTicker!$B$3:$AM$22, MATCH($B141, FixtureTicker!$A$3:$A$22), PlayerForm!$X$5+1),
 TeamForm!$B$4:$B$23, TeamForm!$AB$4:$AB$23),
INDEX(FixtureTicker!$B$24:$AM$43, MATCH($B141, FixtureTicker!$A$24:$A$43), PlayerForm!$X$5+1)="BLANK",
0
),
_xlfn.IFS(
INDEX(FixtureTicker!$B$24:$AM$43, MATCH($B141, FixtureTicker!$A$24:$A$43), PlayerForm!$X$5+2)="H",
_xlfn.XLOOKUP($E141, PlayerForm!$D$3:$D$394, PlayerForm!$Q$3:$Q$394)*
_xlfn.XLOOKUP(
INDEX(FixtureTicker!$B$3:$AM$22, MATCH($B141, FixtureTicker!$A$3:$A$22), PlayerForm!$X$5+2),
 TeamForm!$B$4:$B$23, TeamForm!$AD$4:$AD$23),
INDEX(FixtureTicker!$B$24:$AM$43, MATCH($B141, FixtureTicker!$A$24:$A$43), PlayerForm!$X$5+2)="A",
_xlfn.XLOOKUP($E141, PlayerForm!$D$3:$D$394, PlayerForm!$R$3:$R$394)*
_xlfn.XLOOKUP(
INDEX(FixtureTicker!$B$3:$AM$22, MATCH($B141, FixtureTicker!$A$3:$A$22), PlayerForm!$X$5+2),
 TeamForm!$B$4:$B$23, TeamForm!$AB$4:$AB$23),
INDEX(FixtureTicker!$B$24:$AM$43, MATCH($B141, FixtureTicker!$A$24:$A$43), PlayerForm!$X$5+2)="BLANK",
0
),
_xlfn.IFS(
INDEX(FixtureTicker!$B$24:$AM$43, MATCH($B141, FixtureTicker!$A$24:$A$43), PlayerForm!$X$5+3)="H",
_xlfn.XLOOKUP($E141, PlayerForm!$D$3:$D$394, PlayerForm!$Q$3:$Q$394)*
_xlfn.XLOOKUP(
INDEX(FixtureTicker!$B$3:$AM$22, MATCH($B141, FixtureTicker!$A$3:$A$22), PlayerForm!$X$5+3),
 TeamForm!$B$4:$B$23, TeamForm!$AD$4:$AD$23),
INDEX(FixtureTicker!$B$24:$AM$43, MATCH($B141, FixtureTicker!$A$24:$A$43), PlayerForm!$X$5+3)="A",
_xlfn.XLOOKUP($E141, PlayerForm!$D$3:$D$394, PlayerForm!$R$3:$R$394)*
_xlfn.XLOOKUP(
INDEX(FixtureTicker!$B$3:$AM$22, MATCH($B141, FixtureTicker!$A$3:$A$22), PlayerForm!$X$5+3),
 TeamForm!$B$4:$B$23, TeamForm!$AB$4:$AB$23),
INDEX(FixtureTicker!$B$24:$AM$43, MATCH($B141, FixtureTicker!$A$24:$A$43), PlayerForm!$X$5+3)="BLANK",
0
),
_xlfn.IFS(
INDEX(FixtureTicker!$B$24:$AM$43, MATCH($B141, FixtureTicker!$A$24:$A$43), PlayerForm!$X$5+4)="H",
_xlfn.XLOOKUP($E141, PlayerForm!$D$3:$D$394, PlayerForm!$Q$3:$Q$394)*
_xlfn.XLOOKUP(
INDEX(FixtureTicker!$B$3:$AM$22, MATCH($B141, FixtureTicker!$A$3:$A$22), PlayerForm!$X$5+4),
 TeamForm!$B$4:$B$23, TeamForm!$AD$4:$AD$23),
INDEX(FixtureTicker!$B$24:$AM$43, MATCH($B141, FixtureTicker!$A$24:$A$43), PlayerForm!$X$5+4)="A",
_xlfn.XLOOKUP($E141, PlayerForm!$D$3:$D$394, PlayerForm!$R$3:$R$394)*
_xlfn.XLOOKUP(
INDEX(FixtureTicker!$B$3:$AM$22, MATCH($B141, FixtureTicker!$A$3:$A$22), PlayerForm!$X$5+4),
 TeamForm!$B$4:$B$23, TeamForm!$AB$4:$AB$23),
INDEX(FixtureTicker!$B$24:$AM$43, MATCH($B141, FixtureTicker!$A$24:$A$43), PlayerForm!$X$5+4)="BLANK",
0
),
_xlfn.IFS(
INDEX(FixtureTicker!$B$24:$AM$43, MATCH($B141, FixtureTicker!$A$24:$A$43), PlayerForm!$X$5+5)="H",
_xlfn.XLOOKUP($E141, PlayerForm!$D$3:$D$394, PlayerForm!$Q$3:$Q$394)*
_xlfn.XLOOKUP(
INDEX(FixtureTicker!$B$3:$AM$22, MATCH($B141, FixtureTicker!$A$3:$A$22), PlayerForm!$X$5+5),
 TeamForm!$B$4:$B$23, TeamForm!$AD$4:$AD$23),
INDEX(FixtureTicker!$B$24:$AM$43, MATCH($B141, FixtureTicker!$A$24:$A$43), PlayerForm!$X$5+5)="A",
_xlfn.XLOOKUP($E141, PlayerForm!$D$3:$D$394, PlayerForm!$R$3:$R$394)*
_xlfn.XLOOKUP(
INDEX(FixtureTicker!$B$3:$AM$22, MATCH($B141, FixtureTicker!$A$3:$A$22), PlayerForm!$X$5+5),
 TeamForm!$B$4:$B$23, TeamForm!$AB$4:$AB$23),
INDEX(FixtureTicker!$B$24:$AM$43, MATCH($B141, FixtureTicker!$A$24:$A$43), PlayerForm!$X$5+5)="BLANK",
0
),
_xlfn.IFS(
INDEX(FixtureTicker!$B$24:$AM$43, MATCH($B141, FixtureTicker!$A$24:$A$43), PlayerForm!$X$5+6)="H",
_xlfn.XLOOKUP($E141, PlayerForm!$D$3:$D$394, PlayerForm!$Q$3:$Q$394)*
_xlfn.XLOOKUP(
INDEX(FixtureTicker!$B$3:$AM$22, MATCH($B141, FixtureTicker!$A$3:$A$22), PlayerForm!$X$5+6),
 TeamForm!$B$4:$B$23, TeamForm!$AD$4:$AD$23),
INDEX(FixtureTicker!$B$24:$AM$43, MATCH($B141, FixtureTicker!$A$24:$A$43), PlayerForm!$X$5+6)="A",
_xlfn.XLOOKUP($E141, PlayerForm!$D$3:$D$394, PlayerForm!$R$3:$R$394)*
_xlfn.XLOOKUP(
INDEX(FixtureTicker!$B$3:$AM$22, MATCH($B141, FixtureTicker!$A$3:$A$22), PlayerForm!$X$5+6),
 TeamForm!$B$4:$B$23, TeamForm!$AB$4:$AB$23),
INDEX(FixtureTicker!$B$24:$AM$43, MATCH($B141, FixtureTicker!$A$24:$A$43), PlayerForm!$X$5+6)="BLANK",
0
),
_xlfn.IFS(
INDEX(FixtureTicker!$B$24:$AM$43, MATCH($B141, FixtureTicker!$A$24:$A$43), PlayerForm!$X$5+7)="H",
_xlfn.XLOOKUP($E141, PlayerForm!$D$3:$D$394, PlayerForm!$Q$3:$Q$394)*
_xlfn.XLOOKUP(
INDEX(FixtureTicker!$B$3:$AM$22, MATCH($B141, FixtureTicker!$A$3:$A$22), PlayerForm!$X$5+7),
 TeamForm!$B$4:$B$23, TeamForm!$AD$4:$AD$23),
INDEX(FixtureTicker!$B$24:$AM$43, MATCH($B141, FixtureTicker!$A$24:$A$43), PlayerForm!$X$5+7)="A",
_xlfn.XLOOKUP($E141, PlayerForm!$D$3:$D$394, PlayerForm!$R$3:$R$394)*
_xlfn.XLOOKUP(
INDEX(FixtureTicker!$B$3:$AM$22, MATCH($B141, FixtureTicker!$A$3:$A$22), PlayerForm!$X$5+7),
 TeamForm!$B$4:$B$23, TeamForm!$AB$4:$AB$23),
INDEX(FixtureTicker!$B$24:$AM$43, MATCH($B141, FixtureTicker!$A$24:$A$43), PlayerForm!$X$5+7)="BLANK",
0
)
),0)</f>
        <v>32.314719400032082</v>
      </c>
    </row>
    <row r="142" spans="1:10">
      <c r="A142" s="55">
        <v>370</v>
      </c>
      <c r="B142" s="55" t="str">
        <f>_xlfn.XLOOKUP($A142, PlayerData!$B$3:$B$394, PlayerData!C$3:C$394)</f>
        <v>SHU</v>
      </c>
      <c r="C142" s="55" t="str">
        <f>_xlfn.XLOOKUP($A142, PlayerData!$B$3:$B$394, PlayerData!D$3:D$394)</f>
        <v>F</v>
      </c>
      <c r="D142" s="55">
        <f>_xlfn.XLOOKUP($A142, PlayerData!$B:$B, PlayerData!F:F,,,-1)</f>
        <v>5.5</v>
      </c>
      <c r="E142" s="31" t="str">
        <f>_xlfn.XLOOKUP($A142, PlayerData!$B$3:$B$394, PlayerData!E$3:E$394)</f>
        <v>Callum Robinson</v>
      </c>
      <c r="F142" s="164" cm="1">
        <f t="array" ref="F142">IFERROR(0.01*_xlfn.IFS(
INDEX(FixtureTicker!$B$24:$AM$43, MATCH($B142, FixtureTicker!$A$24:$A$43, 0), PlayerForm!$X$5)="H",
_xlfn.XLOOKUP($E142, PlayerForm!$D$3:$D$394, PlayerForm!$Q$3:$Q$394)*
_xlfn.XLOOKUP(
INDEX(FixtureTicker!$B$3:$AM$22, MATCH($B142, FixtureTicker!$A$3:$A$22,0), PlayerForm!$X$5),
 TeamForm!$B$4:$B$23, TeamForm!$AD$4:$AD$23),
INDEX(FixtureTicker!$B$24:$AM$43, MATCH($B142, FixtureTicker!$A$24:$A$43,0), PlayerForm!$X$5)="A",
_xlfn.XLOOKUP($E142, PlayerForm!$D$3:$D$394, PlayerForm!$R$3:$R$394)*
_xlfn.XLOOKUP(
INDEX(FixtureTicker!$B$3:$AM$22, MATCH($B142, FixtureTicker!$A$3:$A$22,0), PlayerForm!$X$5),
 TeamForm!$B$4:$B$23, TeamForm!$AB$4:$AB$23),
INDEX(FixtureTicker!$B$24:$AM$43, MATCH($B142, FixtureTicker!$A$24:$A$43,0), PlayerForm!$X$5)="BLANK",
0),0)</f>
        <v>0</v>
      </c>
      <c r="G142" s="163" cm="1">
        <f t="array" ref="G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
),0)</f>
        <v>7.8455175819427598</v>
      </c>
      <c r="H142" s="163" cm="1">
        <f t="array" ref="H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),
_xlfn.IFS(
INDEX(FixtureTicker!$B$24:$AM$43, MATCH($B142, FixtureTicker!$A$24:$A$43), PlayerForm!$X$5+2)="H",
_xlfn.XLOOKUP($E142, PlayerForm!$D$3:$D$394, PlayerForm!$Q$3:$Q$394)*
_xlfn.XLOOKUP(
INDEX(FixtureTicker!$B$3:$AM$22, MATCH($B142, FixtureTicker!$A$3:$A$22), PlayerForm!$X$5+2),
 TeamForm!$B$4:$B$23, TeamForm!$AD$4:$AD$23),
INDEX(FixtureTicker!$B$24:$AM$43, MATCH($B142, FixtureTicker!$A$24:$A$43), PlayerForm!$X$5+2)="A",
_xlfn.XLOOKUP($E142, PlayerForm!$D$3:$D$394, PlayerForm!$R$3:$R$394)*
_xlfn.XLOOKUP(
INDEX(FixtureTicker!$B$3:$AM$22, MATCH($B142, FixtureTicker!$A$3:$A$22), PlayerForm!$X$5+2),
 TeamForm!$B$4:$B$23, TeamForm!$AB$4:$AB$23),
INDEX(FixtureTicker!$B$24:$AM$43, MATCH($B142, FixtureTicker!$A$24:$A$43), PlayerForm!$X$5+2)="BLANK",
0
),
_xlfn.IFS(
INDEX(FixtureTicker!$B$24:$AM$43, MATCH($B142, FixtureTicker!$A$24:$A$43), PlayerForm!$X$5+3)="H",
_xlfn.XLOOKUP($E142, PlayerForm!$D$3:$D$394, PlayerForm!$Q$3:$Q$394)*
_xlfn.XLOOKUP(
INDEX(FixtureTicker!$B$3:$AM$22, MATCH($B142, FixtureTicker!$A$3:$A$22), PlayerForm!$X$5+3),
 TeamForm!$B$4:$B$23, TeamForm!$AD$4:$AD$23),
INDEX(FixtureTicker!$B$24:$AM$43, MATCH($B142, FixtureTicker!$A$24:$A$43), PlayerForm!$X$5+3)="A",
_xlfn.XLOOKUP($E142, PlayerForm!$D$3:$D$394, PlayerForm!$R$3:$R$394)*
_xlfn.XLOOKUP(
INDEX(FixtureTicker!$B$3:$AM$22, MATCH($B142, FixtureTicker!$A$3:$A$22), PlayerForm!$X$5+3),
 TeamForm!$B$4:$B$23, TeamForm!$AB$4:$AB$23),
INDEX(FixtureTicker!$B$24:$AM$43, MATCH($B142, FixtureTicker!$A$24:$A$43), PlayerForm!$X$5+3)="BLANK",
0
)
),0)</f>
        <v>17.244354374210722</v>
      </c>
      <c r="I142" s="163" cm="1">
        <f t="array" ref="I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),
_xlfn.IFS(
INDEX(FixtureTicker!$B$24:$AM$43, MATCH($B142, FixtureTicker!$A$24:$A$43), PlayerForm!$X$5+2)="H",
_xlfn.XLOOKUP($E142, PlayerForm!$D$3:$D$394, PlayerForm!$Q$3:$Q$394)*
_xlfn.XLOOKUP(
INDEX(FixtureTicker!$B$3:$AM$22, MATCH($B142, FixtureTicker!$A$3:$A$22), PlayerForm!$X$5+2),
 TeamForm!$B$4:$B$23, TeamForm!$AD$4:$AD$23),
INDEX(FixtureTicker!$B$24:$AM$43, MATCH($B142, FixtureTicker!$A$24:$A$43), PlayerForm!$X$5+2)="A",
_xlfn.XLOOKUP($E142, PlayerForm!$D$3:$D$394, PlayerForm!$R$3:$R$394)*
_xlfn.XLOOKUP(
INDEX(FixtureTicker!$B$3:$AM$22, MATCH($B142, FixtureTicker!$A$3:$A$22), PlayerForm!$X$5+2),
 TeamForm!$B$4:$B$23, TeamForm!$AB$4:$AB$23),
INDEX(FixtureTicker!$B$24:$AM$43, MATCH($B142, FixtureTicker!$A$24:$A$43), PlayerForm!$X$5+2)="BLANK",
0
),
_xlfn.IFS(
INDEX(FixtureTicker!$B$24:$AM$43, MATCH($B142, FixtureTicker!$A$24:$A$43), PlayerForm!$X$5+3)="H",
_xlfn.XLOOKUP($E142, PlayerForm!$D$3:$D$394, PlayerForm!$Q$3:$Q$394)*
_xlfn.XLOOKUP(
INDEX(FixtureTicker!$B$3:$AM$22, MATCH($B142, FixtureTicker!$A$3:$A$22), PlayerForm!$X$5+3),
 TeamForm!$B$4:$B$23, TeamForm!$AD$4:$AD$23),
INDEX(FixtureTicker!$B$24:$AM$43, MATCH($B142, FixtureTicker!$A$24:$A$43), PlayerForm!$X$5+3)="A",
_xlfn.XLOOKUP($E142, PlayerForm!$D$3:$D$394, PlayerForm!$R$3:$R$394)*
_xlfn.XLOOKUP(
INDEX(FixtureTicker!$B$3:$AM$22, MATCH($B142, FixtureTicker!$A$3:$A$22), PlayerForm!$X$5+3),
 TeamForm!$B$4:$B$23, TeamForm!$AB$4:$AB$23),
INDEX(FixtureTicker!$B$24:$AM$43, MATCH($B142, FixtureTicker!$A$24:$A$43), PlayerForm!$X$5+3)="BLANK",
0
),
_xlfn.IFS(
INDEX(FixtureTicker!$B$24:$AM$43, MATCH($B142, FixtureTicker!$A$24:$A$43), PlayerForm!$X$5+4)="H",
_xlfn.XLOOKUP($E142, PlayerForm!$D$3:$D$394, PlayerForm!$Q$3:$Q$394)*
_xlfn.XLOOKUP(
INDEX(FixtureTicker!$B$3:$AM$22, MATCH($B142, FixtureTicker!$A$3:$A$22), PlayerForm!$X$5+4),
 TeamForm!$B$4:$B$23, TeamForm!$AD$4:$AD$23),
INDEX(FixtureTicker!$B$24:$AM$43, MATCH($B142, FixtureTicker!$A$24:$A$43), PlayerForm!$X$5+4)="A",
_xlfn.XLOOKUP($E142, PlayerForm!$D$3:$D$394, PlayerForm!$R$3:$R$394)*
_xlfn.XLOOKUP(
INDEX(FixtureTicker!$B$3:$AM$22, MATCH($B142, FixtureTicker!$A$3:$A$22), PlayerForm!$X$5+4),
 TeamForm!$B$4:$B$23, TeamForm!$AB$4:$AB$23),
INDEX(FixtureTicker!$B$24:$AM$43, MATCH($B142, FixtureTicker!$A$24:$A$43), PlayerForm!$X$5+4)="BLANK",
0
),
_xlfn.IFS(
INDEX(FixtureTicker!$B$24:$AM$43, MATCH($B142, FixtureTicker!$A$24:$A$43), PlayerForm!$X$5+5)="H",
_xlfn.XLOOKUP($E142, PlayerForm!$D$3:$D$394, PlayerForm!$Q$3:$Q$394)*
_xlfn.XLOOKUP(
INDEX(FixtureTicker!$B$3:$AM$22, MATCH($B142, FixtureTicker!$A$3:$A$22), PlayerForm!$X$5+5),
 TeamForm!$B$4:$B$23, TeamForm!$AD$4:$AD$23),
INDEX(FixtureTicker!$B$24:$AM$43, MATCH($B142, FixtureTicker!$A$24:$A$43), PlayerForm!$X$5+5)="A",
_xlfn.XLOOKUP($E142, PlayerForm!$D$3:$D$394, PlayerForm!$R$3:$R$394)*
_xlfn.XLOOKUP(
INDEX(FixtureTicker!$B$3:$AM$22, MATCH($B142, FixtureTicker!$A$3:$A$22), PlayerForm!$X$5+5),
 TeamForm!$B$4:$B$23, TeamForm!$AB$4:$AB$23),
INDEX(FixtureTicker!$B$24:$AM$43, MATCH($B142, FixtureTicker!$A$24:$A$43), PlayerForm!$X$5+5)="BLANK",
0
)
),0)</f>
        <v>22.669336180674176</v>
      </c>
      <c r="J142" s="163" cm="1">
        <f t="array" ref="J142">IFERROR(0.01*SUM(
_xlfn.IFS(
INDEX(FixtureTicker!$B$24:$AM$43, MATCH($B142, FixtureTicker!$A$24:$A$43), PlayerForm!$X$5)="H",
_xlfn.XLOOKUP($E142, PlayerForm!$D$3:$D$394, PlayerForm!$Q$3:$Q$394)*
_xlfn.XLOOKUP(
INDEX(FixtureTicker!$B$3:$AM$22, MATCH($B142, FixtureTicker!$A$3:$A$22), PlayerForm!$X$5),
 TeamForm!$B$4:$B$23, TeamForm!$AD$4:$AD$23),
INDEX(FixtureTicker!$B$24:$AM$43, MATCH($B142, FixtureTicker!$A$24:$A$43), PlayerForm!$X$5)="A",
_xlfn.XLOOKUP($E142, PlayerForm!$D$3:$D$394, PlayerForm!$R$3:$R$394)*
_xlfn.XLOOKUP(
INDEX(FixtureTicker!$B$3:$AM$22, MATCH($B142, FixtureTicker!$A$3:$A$22), PlayerForm!$X$5),
 TeamForm!$B$4:$B$23, TeamForm!$AB$4:$AB$23),
INDEX(FixtureTicker!$B$24:$AM$43, MATCH($B142, FixtureTicker!$A$24:$A$43), PlayerForm!$X$5)="BLANK",
0
),
_xlfn.IFS(
INDEX(FixtureTicker!$B$24:$AM$43, MATCH($B142, FixtureTicker!$A$24:$A$43), PlayerForm!$X$5+1)="H",
_xlfn.XLOOKUP($E142, PlayerForm!$D$3:$D$394, PlayerForm!$Q$3:$Q$394)*
_xlfn.XLOOKUP(
INDEX(FixtureTicker!$B$3:$AM$22, MATCH($B142, FixtureTicker!$A$3:$A$22), PlayerForm!$X$5+1),
 TeamForm!$B$4:$B$23, TeamForm!$AD$4:$AD$23),
INDEX(FixtureTicker!$B$24:$AM$43, MATCH($B142, FixtureTicker!$A$24:$A$43), PlayerForm!$X$5+1)="A",
_xlfn.XLOOKUP($E142, PlayerForm!$D$3:$D$394, PlayerForm!$R$3:$R$394)*
_xlfn.XLOOKUP(
INDEX(FixtureTicker!$B$3:$AM$22, MATCH($B142, FixtureTicker!$A$3:$A$22), PlayerForm!$X$5+1),
 TeamForm!$B$4:$B$23, TeamForm!$AB$4:$AB$23),
INDEX(FixtureTicker!$B$24:$AM$43, MATCH($B142, FixtureTicker!$A$24:$A$43), PlayerForm!$X$5+1)="BLANK",
0
),
_xlfn.IFS(
INDEX(FixtureTicker!$B$24:$AM$43, MATCH($B142, FixtureTicker!$A$24:$A$43), PlayerForm!$X$5+2)="H",
_xlfn.XLOOKUP($E142, PlayerForm!$D$3:$D$394, PlayerForm!$Q$3:$Q$394)*
_xlfn.XLOOKUP(
INDEX(FixtureTicker!$B$3:$AM$22, MATCH($B142, FixtureTicker!$A$3:$A$22), PlayerForm!$X$5+2),
 TeamForm!$B$4:$B$23, TeamForm!$AD$4:$AD$23),
INDEX(FixtureTicker!$B$24:$AM$43, MATCH($B142, FixtureTicker!$A$24:$A$43), PlayerForm!$X$5+2)="A",
_xlfn.XLOOKUP($E142, PlayerForm!$D$3:$D$394, PlayerForm!$R$3:$R$394)*
_xlfn.XLOOKUP(
INDEX(FixtureTicker!$B$3:$AM$22, MATCH($B142, FixtureTicker!$A$3:$A$22), PlayerForm!$X$5+2),
 TeamForm!$B$4:$B$23, TeamForm!$AB$4:$AB$23),
INDEX(FixtureTicker!$B$24:$AM$43, MATCH($B142, FixtureTicker!$A$24:$A$43), PlayerForm!$X$5+2)="BLANK",
0
),
_xlfn.IFS(
INDEX(FixtureTicker!$B$24:$AM$43, MATCH($B142, FixtureTicker!$A$24:$A$43), PlayerForm!$X$5+3)="H",
_xlfn.XLOOKUP($E142, PlayerForm!$D$3:$D$394, PlayerForm!$Q$3:$Q$394)*
_xlfn.XLOOKUP(
INDEX(FixtureTicker!$B$3:$AM$22, MATCH($B142, FixtureTicker!$A$3:$A$22), PlayerForm!$X$5+3),
 TeamForm!$B$4:$B$23, TeamForm!$AD$4:$AD$23),
INDEX(FixtureTicker!$B$24:$AM$43, MATCH($B142, FixtureTicker!$A$24:$A$43), PlayerForm!$X$5+3)="A",
_xlfn.XLOOKUP($E142, PlayerForm!$D$3:$D$394, PlayerForm!$R$3:$R$394)*
_xlfn.XLOOKUP(
INDEX(FixtureTicker!$B$3:$AM$22, MATCH($B142, FixtureTicker!$A$3:$A$22), PlayerForm!$X$5+3),
 TeamForm!$B$4:$B$23, TeamForm!$AB$4:$AB$23),
INDEX(FixtureTicker!$B$24:$AM$43, MATCH($B142, FixtureTicker!$A$24:$A$43), PlayerForm!$X$5+3)="BLANK",
0
),
_xlfn.IFS(
INDEX(FixtureTicker!$B$24:$AM$43, MATCH($B142, FixtureTicker!$A$24:$A$43), PlayerForm!$X$5+4)="H",
_xlfn.XLOOKUP($E142, PlayerForm!$D$3:$D$394, PlayerForm!$Q$3:$Q$394)*
_xlfn.XLOOKUP(
INDEX(FixtureTicker!$B$3:$AM$22, MATCH($B142, FixtureTicker!$A$3:$A$22), PlayerForm!$X$5+4),
 TeamForm!$B$4:$B$23, TeamForm!$AD$4:$AD$23),
INDEX(FixtureTicker!$B$24:$AM$43, MATCH($B142, FixtureTicker!$A$24:$A$43), PlayerForm!$X$5+4)="A",
_xlfn.XLOOKUP($E142, PlayerForm!$D$3:$D$394, PlayerForm!$R$3:$R$394)*
_xlfn.XLOOKUP(
INDEX(FixtureTicker!$B$3:$AM$22, MATCH($B142, FixtureTicker!$A$3:$A$22), PlayerForm!$X$5+4),
 TeamForm!$B$4:$B$23, TeamForm!$AB$4:$AB$23),
INDEX(FixtureTicker!$B$24:$AM$43, MATCH($B142, FixtureTicker!$A$24:$A$43), PlayerForm!$X$5+4)="BLANK",
0
),
_xlfn.IFS(
INDEX(FixtureTicker!$B$24:$AM$43, MATCH($B142, FixtureTicker!$A$24:$A$43), PlayerForm!$X$5+5)="H",
_xlfn.XLOOKUP($E142, PlayerForm!$D$3:$D$394, PlayerForm!$Q$3:$Q$394)*
_xlfn.XLOOKUP(
INDEX(FixtureTicker!$B$3:$AM$22, MATCH($B142, FixtureTicker!$A$3:$A$22), PlayerForm!$X$5+5),
 TeamForm!$B$4:$B$23, TeamForm!$AD$4:$AD$23),
INDEX(FixtureTicker!$B$24:$AM$43, MATCH($B142, FixtureTicker!$A$24:$A$43), PlayerForm!$X$5+5)="A",
_xlfn.XLOOKUP($E142, PlayerForm!$D$3:$D$394, PlayerForm!$R$3:$R$394)*
_xlfn.XLOOKUP(
INDEX(FixtureTicker!$B$3:$AM$22, MATCH($B142, FixtureTicker!$A$3:$A$22), PlayerForm!$X$5+5),
 TeamForm!$B$4:$B$23, TeamForm!$AB$4:$AB$23),
INDEX(FixtureTicker!$B$24:$AM$43, MATCH($B142, FixtureTicker!$A$24:$A$43), PlayerForm!$X$5+5)="BLANK",
0
),
_xlfn.IFS(
INDEX(FixtureTicker!$B$24:$AM$43, MATCH($B142, FixtureTicker!$A$24:$A$43), PlayerForm!$X$5+6)="H",
_xlfn.XLOOKUP($E142, PlayerForm!$D$3:$D$394, PlayerForm!$Q$3:$Q$394)*
_xlfn.XLOOKUP(
INDEX(FixtureTicker!$B$3:$AM$22, MATCH($B142, FixtureTicker!$A$3:$A$22), PlayerForm!$X$5+6),
 TeamForm!$B$4:$B$23, TeamForm!$AD$4:$AD$23),
INDEX(FixtureTicker!$B$24:$AM$43, MATCH($B142, FixtureTicker!$A$24:$A$43), PlayerForm!$X$5+6)="A",
_xlfn.XLOOKUP($E142, PlayerForm!$D$3:$D$394, PlayerForm!$R$3:$R$394)*
_xlfn.XLOOKUP(
INDEX(FixtureTicker!$B$3:$AM$22, MATCH($B142, FixtureTicker!$A$3:$A$22), PlayerForm!$X$5+6),
 TeamForm!$B$4:$B$23, TeamForm!$AB$4:$AB$23),
INDEX(FixtureTicker!$B$24:$AM$43, MATCH($B142, FixtureTicker!$A$24:$A$43), PlayerForm!$X$5+6)="BLANK",
0
),
_xlfn.IFS(
INDEX(FixtureTicker!$B$24:$AM$43, MATCH($B142, FixtureTicker!$A$24:$A$43), PlayerForm!$X$5+7)="H",
_xlfn.XLOOKUP($E142, PlayerForm!$D$3:$D$394, PlayerForm!$Q$3:$Q$394)*
_xlfn.XLOOKUP(
INDEX(FixtureTicker!$B$3:$AM$22, MATCH($B142, FixtureTicker!$A$3:$A$22), PlayerForm!$X$5+7),
 TeamForm!$B$4:$B$23, TeamForm!$AD$4:$AD$23),
INDEX(FixtureTicker!$B$24:$AM$43, MATCH($B142, FixtureTicker!$A$24:$A$43), PlayerForm!$X$5+7)="A",
_xlfn.XLOOKUP($E142, PlayerForm!$D$3:$D$394, PlayerForm!$R$3:$R$394)*
_xlfn.XLOOKUP(
INDEX(FixtureTicker!$B$3:$AM$22, MATCH($B142, FixtureTicker!$A$3:$A$22), PlayerForm!$X$5+7),
 TeamForm!$B$4:$B$23, TeamForm!$AB$4:$AB$23),
INDEX(FixtureTicker!$B$24:$AM$43, MATCH($B142, FixtureTicker!$A$24:$A$43), PlayerForm!$X$5+7)="BLANK",
0
)
),0)</f>
        <v>26.813541032426201</v>
      </c>
    </row>
    <row r="143" spans="1:10">
      <c r="A143" s="55">
        <v>259</v>
      </c>
      <c r="B143" s="55" t="str">
        <f>_xlfn.XLOOKUP($A143, PlayerData!$B$3:$B$394, PlayerData!C$3:C$394)</f>
        <v>CHE</v>
      </c>
      <c r="C143" s="55" t="str">
        <f>_xlfn.XLOOKUP($A143, PlayerData!$B$3:$B$394, PlayerData!D$3:D$394)</f>
        <v>D</v>
      </c>
      <c r="D143" s="55">
        <f>_xlfn.XLOOKUP($A143, PlayerData!$B:$B, PlayerData!F:F,,,-1)</f>
        <v>5</v>
      </c>
      <c r="E143" s="31" t="str">
        <f>_xlfn.XLOOKUP($A143, PlayerData!$B$3:$B$394, PlayerData!E$3:E$394)</f>
        <v>Rüdiger</v>
      </c>
      <c r="F143" s="164" cm="1">
        <f t="array" ref="F143">IFERROR(0.01*_xlfn.IFS(
INDEX(FixtureTicker!$B$24:$AM$43, MATCH($B143, FixtureTicker!$A$24:$A$43, 0), PlayerForm!$X$5)="H",
_xlfn.XLOOKUP($E143, PlayerForm!$D$3:$D$394, PlayerForm!$Q$3:$Q$394)*
_xlfn.XLOOKUP(
INDEX(FixtureTicker!$B$3:$AM$22, MATCH($B143, FixtureTicker!$A$3:$A$22,0), PlayerForm!$X$5),
 TeamForm!$B$4:$B$23, TeamForm!$AD$4:$AD$23),
INDEX(FixtureTicker!$B$24:$AM$43, MATCH($B143, FixtureTicker!$A$24:$A$43,0), PlayerForm!$X$5)="A",
_xlfn.XLOOKUP($E143, PlayerForm!$D$3:$D$394, PlayerForm!$R$3:$R$394)*
_xlfn.XLOOKUP(
INDEX(FixtureTicker!$B$3:$AM$22, MATCH($B143, FixtureTicker!$A$3:$A$22,0), PlayerForm!$X$5),
 TeamForm!$B$4:$B$23, TeamForm!$AB$4:$AB$23),
INDEX(FixtureTicker!$B$24:$AM$43, MATCH($B143, FixtureTicker!$A$24:$A$43,0), PlayerForm!$X$5)="BLANK",
0),0)</f>
        <v>4.2994024252730103</v>
      </c>
      <c r="G143" s="163" cm="1">
        <f t="array" ref="G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
),0)</f>
        <v>6.8949899265208892</v>
      </c>
      <c r="H143" s="163" cm="1">
        <f t="array" ref="H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),
_xlfn.IFS(
INDEX(FixtureTicker!$B$24:$AM$43, MATCH($B143, FixtureTicker!$A$24:$A$43), PlayerForm!$X$5+2)="H",
_xlfn.XLOOKUP($E143, PlayerForm!$D$3:$D$394, PlayerForm!$Q$3:$Q$394)*
_xlfn.XLOOKUP(
INDEX(FixtureTicker!$B$3:$AM$22, MATCH($B143, FixtureTicker!$A$3:$A$22), PlayerForm!$X$5+2),
 TeamForm!$B$4:$B$23, TeamForm!$AD$4:$AD$23),
INDEX(FixtureTicker!$B$24:$AM$43, MATCH($B143, FixtureTicker!$A$24:$A$43), PlayerForm!$X$5+2)="A",
_xlfn.XLOOKUP($E143, PlayerForm!$D$3:$D$394, PlayerForm!$R$3:$R$394)*
_xlfn.XLOOKUP(
INDEX(FixtureTicker!$B$3:$AM$22, MATCH($B143, FixtureTicker!$A$3:$A$22), PlayerForm!$X$5+2),
 TeamForm!$B$4:$B$23, TeamForm!$AB$4:$AB$23),
INDEX(FixtureTicker!$B$24:$AM$43, MATCH($B143, FixtureTicker!$A$24:$A$43), PlayerForm!$X$5+2)="BLANK",
0
),
_xlfn.IFS(
INDEX(FixtureTicker!$B$24:$AM$43, MATCH($B143, FixtureTicker!$A$24:$A$43), PlayerForm!$X$5+3)="H",
_xlfn.XLOOKUP($E143, PlayerForm!$D$3:$D$394, PlayerForm!$Q$3:$Q$394)*
_xlfn.XLOOKUP(
INDEX(FixtureTicker!$B$3:$AM$22, MATCH($B143, FixtureTicker!$A$3:$A$22), PlayerForm!$X$5+3),
 TeamForm!$B$4:$B$23, TeamForm!$AD$4:$AD$23),
INDEX(FixtureTicker!$B$24:$AM$43, MATCH($B143, FixtureTicker!$A$24:$A$43), PlayerForm!$X$5+3)="A",
_xlfn.XLOOKUP($E143, PlayerForm!$D$3:$D$394, PlayerForm!$R$3:$R$394)*
_xlfn.XLOOKUP(
INDEX(FixtureTicker!$B$3:$AM$22, MATCH($B143, FixtureTicker!$A$3:$A$22), PlayerForm!$X$5+3),
 TeamForm!$B$4:$B$23, TeamForm!$AB$4:$AB$23),
INDEX(FixtureTicker!$B$24:$AM$43, MATCH($B143, FixtureTicker!$A$24:$A$43), PlayerForm!$X$5+3)="BLANK",
0
)
),0)</f>
        <v>17.242333184063597</v>
      </c>
      <c r="I143" s="163" cm="1">
        <f t="array" ref="I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),
_xlfn.IFS(
INDEX(FixtureTicker!$B$24:$AM$43, MATCH($B143, FixtureTicker!$A$24:$A$43), PlayerForm!$X$5+2)="H",
_xlfn.XLOOKUP($E143, PlayerForm!$D$3:$D$394, PlayerForm!$Q$3:$Q$394)*
_xlfn.XLOOKUP(
INDEX(FixtureTicker!$B$3:$AM$22, MATCH($B143, FixtureTicker!$A$3:$A$22), PlayerForm!$X$5+2),
 TeamForm!$B$4:$B$23, TeamForm!$AD$4:$AD$23),
INDEX(FixtureTicker!$B$24:$AM$43, MATCH($B143, FixtureTicker!$A$24:$A$43), PlayerForm!$X$5+2)="A",
_xlfn.XLOOKUP($E143, PlayerForm!$D$3:$D$394, PlayerForm!$R$3:$R$394)*
_xlfn.XLOOKUP(
INDEX(FixtureTicker!$B$3:$AM$22, MATCH($B143, FixtureTicker!$A$3:$A$22), PlayerForm!$X$5+2),
 TeamForm!$B$4:$B$23, TeamForm!$AB$4:$AB$23),
INDEX(FixtureTicker!$B$24:$AM$43, MATCH($B143, FixtureTicker!$A$24:$A$43), PlayerForm!$X$5+2)="BLANK",
0
),
_xlfn.IFS(
INDEX(FixtureTicker!$B$24:$AM$43, MATCH($B143, FixtureTicker!$A$24:$A$43), PlayerForm!$X$5+3)="H",
_xlfn.XLOOKUP($E143, PlayerForm!$D$3:$D$394, PlayerForm!$Q$3:$Q$394)*
_xlfn.XLOOKUP(
INDEX(FixtureTicker!$B$3:$AM$22, MATCH($B143, FixtureTicker!$A$3:$A$22), PlayerForm!$X$5+3),
 TeamForm!$B$4:$B$23, TeamForm!$AD$4:$AD$23),
INDEX(FixtureTicker!$B$24:$AM$43, MATCH($B143, FixtureTicker!$A$24:$A$43), PlayerForm!$X$5+3)="A",
_xlfn.XLOOKUP($E143, PlayerForm!$D$3:$D$394, PlayerForm!$R$3:$R$394)*
_xlfn.XLOOKUP(
INDEX(FixtureTicker!$B$3:$AM$22, MATCH($B143, FixtureTicker!$A$3:$A$22), PlayerForm!$X$5+3),
 TeamForm!$B$4:$B$23, TeamForm!$AB$4:$AB$23),
INDEX(FixtureTicker!$B$24:$AM$43, MATCH($B143, FixtureTicker!$A$24:$A$43), PlayerForm!$X$5+3)="BLANK",
0
),
_xlfn.IFS(
INDEX(FixtureTicker!$B$24:$AM$43, MATCH($B143, FixtureTicker!$A$24:$A$43), PlayerForm!$X$5+4)="H",
_xlfn.XLOOKUP($E143, PlayerForm!$D$3:$D$394, PlayerForm!$Q$3:$Q$394)*
_xlfn.XLOOKUP(
INDEX(FixtureTicker!$B$3:$AM$22, MATCH($B143, FixtureTicker!$A$3:$A$22), PlayerForm!$X$5+4),
 TeamForm!$B$4:$B$23, TeamForm!$AD$4:$AD$23),
INDEX(FixtureTicker!$B$24:$AM$43, MATCH($B143, FixtureTicker!$A$24:$A$43), PlayerForm!$X$5+4)="A",
_xlfn.XLOOKUP($E143, PlayerForm!$D$3:$D$394, PlayerForm!$R$3:$R$394)*
_xlfn.XLOOKUP(
INDEX(FixtureTicker!$B$3:$AM$22, MATCH($B143, FixtureTicker!$A$3:$A$22), PlayerForm!$X$5+4),
 TeamForm!$B$4:$B$23, TeamForm!$AB$4:$AB$23),
INDEX(FixtureTicker!$B$24:$AM$43, MATCH($B143, FixtureTicker!$A$24:$A$43), PlayerForm!$X$5+4)="BLANK",
0
),
_xlfn.IFS(
INDEX(FixtureTicker!$B$24:$AM$43, MATCH($B143, FixtureTicker!$A$24:$A$43), PlayerForm!$X$5+5)="H",
_xlfn.XLOOKUP($E143, PlayerForm!$D$3:$D$394, PlayerForm!$Q$3:$Q$394)*
_xlfn.XLOOKUP(
INDEX(FixtureTicker!$B$3:$AM$22, MATCH($B143, FixtureTicker!$A$3:$A$22), PlayerForm!$X$5+5),
 TeamForm!$B$4:$B$23, TeamForm!$AD$4:$AD$23),
INDEX(FixtureTicker!$B$24:$AM$43, MATCH($B143, FixtureTicker!$A$24:$A$43), PlayerForm!$X$5+5)="A",
_xlfn.XLOOKUP($E143, PlayerForm!$D$3:$D$394, PlayerForm!$R$3:$R$394)*
_xlfn.XLOOKUP(
INDEX(FixtureTicker!$B$3:$AM$22, MATCH($B143, FixtureTicker!$A$3:$A$22), PlayerForm!$X$5+5),
 TeamForm!$B$4:$B$23, TeamForm!$AB$4:$AB$23),
INDEX(FixtureTicker!$B$24:$AM$43, MATCH($B143, FixtureTicker!$A$24:$A$43), PlayerForm!$X$5+5)="BLANK",
0
)
),0)</f>
        <v>22.635760074322498</v>
      </c>
      <c r="J143" s="163" cm="1">
        <f t="array" ref="J143">IFERROR(0.01*SUM(
_xlfn.IFS(
INDEX(FixtureTicker!$B$24:$AM$43, MATCH($B143, FixtureTicker!$A$24:$A$43), PlayerForm!$X$5)="H",
_xlfn.XLOOKUP($E143, PlayerForm!$D$3:$D$394, PlayerForm!$Q$3:$Q$394)*
_xlfn.XLOOKUP(
INDEX(FixtureTicker!$B$3:$AM$22, MATCH($B143, FixtureTicker!$A$3:$A$22), PlayerForm!$X$5),
 TeamForm!$B$4:$B$23, TeamForm!$AD$4:$AD$23),
INDEX(FixtureTicker!$B$24:$AM$43, MATCH($B143, FixtureTicker!$A$24:$A$43), PlayerForm!$X$5)="A",
_xlfn.XLOOKUP($E143, PlayerForm!$D$3:$D$394, PlayerForm!$R$3:$R$394)*
_xlfn.XLOOKUP(
INDEX(FixtureTicker!$B$3:$AM$22, MATCH($B143, FixtureTicker!$A$3:$A$22), PlayerForm!$X$5),
 TeamForm!$B$4:$B$23, TeamForm!$AB$4:$AB$23),
INDEX(FixtureTicker!$B$24:$AM$43, MATCH($B143, FixtureTicker!$A$24:$A$43), PlayerForm!$X$5)="BLANK",
0
),
_xlfn.IFS(
INDEX(FixtureTicker!$B$24:$AM$43, MATCH($B143, FixtureTicker!$A$24:$A$43), PlayerForm!$X$5+1)="H",
_xlfn.XLOOKUP($E143, PlayerForm!$D$3:$D$394, PlayerForm!$Q$3:$Q$394)*
_xlfn.XLOOKUP(
INDEX(FixtureTicker!$B$3:$AM$22, MATCH($B143, FixtureTicker!$A$3:$A$22), PlayerForm!$X$5+1),
 TeamForm!$B$4:$B$23, TeamForm!$AD$4:$AD$23),
INDEX(FixtureTicker!$B$24:$AM$43, MATCH($B143, FixtureTicker!$A$24:$A$43), PlayerForm!$X$5+1)="A",
_xlfn.XLOOKUP($E143, PlayerForm!$D$3:$D$394, PlayerForm!$R$3:$R$394)*
_xlfn.XLOOKUP(
INDEX(FixtureTicker!$B$3:$AM$22, MATCH($B143, FixtureTicker!$A$3:$A$22), PlayerForm!$X$5+1),
 TeamForm!$B$4:$B$23, TeamForm!$AB$4:$AB$23),
INDEX(FixtureTicker!$B$24:$AM$43, MATCH($B143, FixtureTicker!$A$24:$A$43), PlayerForm!$X$5+1)="BLANK",
0
),
_xlfn.IFS(
INDEX(FixtureTicker!$B$24:$AM$43, MATCH($B143, FixtureTicker!$A$24:$A$43), PlayerForm!$X$5+2)="H",
_xlfn.XLOOKUP($E143, PlayerForm!$D$3:$D$394, PlayerForm!$Q$3:$Q$394)*
_xlfn.XLOOKUP(
INDEX(FixtureTicker!$B$3:$AM$22, MATCH($B143, FixtureTicker!$A$3:$A$22), PlayerForm!$X$5+2),
 TeamForm!$B$4:$B$23, TeamForm!$AD$4:$AD$23),
INDEX(FixtureTicker!$B$24:$AM$43, MATCH($B143, FixtureTicker!$A$24:$A$43), PlayerForm!$X$5+2)="A",
_xlfn.XLOOKUP($E143, PlayerForm!$D$3:$D$394, PlayerForm!$R$3:$R$394)*
_xlfn.XLOOKUP(
INDEX(FixtureTicker!$B$3:$AM$22, MATCH($B143, FixtureTicker!$A$3:$A$22), PlayerForm!$X$5+2),
 TeamForm!$B$4:$B$23, TeamForm!$AB$4:$AB$23),
INDEX(FixtureTicker!$B$24:$AM$43, MATCH($B143, FixtureTicker!$A$24:$A$43), PlayerForm!$X$5+2)="BLANK",
0
),
_xlfn.IFS(
INDEX(FixtureTicker!$B$24:$AM$43, MATCH($B143, FixtureTicker!$A$24:$A$43), PlayerForm!$X$5+3)="H",
_xlfn.XLOOKUP($E143, PlayerForm!$D$3:$D$394, PlayerForm!$Q$3:$Q$394)*
_xlfn.XLOOKUP(
INDEX(FixtureTicker!$B$3:$AM$22, MATCH($B143, FixtureTicker!$A$3:$A$22), PlayerForm!$X$5+3),
 TeamForm!$B$4:$B$23, TeamForm!$AD$4:$AD$23),
INDEX(FixtureTicker!$B$24:$AM$43, MATCH($B143, FixtureTicker!$A$24:$A$43), PlayerForm!$X$5+3)="A",
_xlfn.XLOOKUP($E143, PlayerForm!$D$3:$D$394, PlayerForm!$R$3:$R$394)*
_xlfn.XLOOKUP(
INDEX(FixtureTicker!$B$3:$AM$22, MATCH($B143, FixtureTicker!$A$3:$A$22), PlayerForm!$X$5+3),
 TeamForm!$B$4:$B$23, TeamForm!$AB$4:$AB$23),
INDEX(FixtureTicker!$B$24:$AM$43, MATCH($B143, FixtureTicker!$A$24:$A$43), PlayerForm!$X$5+3)="BLANK",
0
),
_xlfn.IFS(
INDEX(FixtureTicker!$B$24:$AM$43, MATCH($B143, FixtureTicker!$A$24:$A$43), PlayerForm!$X$5+4)="H",
_xlfn.XLOOKUP($E143, PlayerForm!$D$3:$D$394, PlayerForm!$Q$3:$Q$394)*
_xlfn.XLOOKUP(
INDEX(FixtureTicker!$B$3:$AM$22, MATCH($B143, FixtureTicker!$A$3:$A$22), PlayerForm!$X$5+4),
 TeamForm!$B$4:$B$23, TeamForm!$AD$4:$AD$23),
INDEX(FixtureTicker!$B$24:$AM$43, MATCH($B143, FixtureTicker!$A$24:$A$43), PlayerForm!$X$5+4)="A",
_xlfn.XLOOKUP($E143, PlayerForm!$D$3:$D$394, PlayerForm!$R$3:$R$394)*
_xlfn.XLOOKUP(
INDEX(FixtureTicker!$B$3:$AM$22, MATCH($B143, FixtureTicker!$A$3:$A$22), PlayerForm!$X$5+4),
 TeamForm!$B$4:$B$23, TeamForm!$AB$4:$AB$23),
INDEX(FixtureTicker!$B$24:$AM$43, MATCH($B143, FixtureTicker!$A$24:$A$43), PlayerForm!$X$5+4)="BLANK",
0
),
_xlfn.IFS(
INDEX(FixtureTicker!$B$24:$AM$43, MATCH($B143, FixtureTicker!$A$24:$A$43), PlayerForm!$X$5+5)="H",
_xlfn.XLOOKUP($E143, PlayerForm!$D$3:$D$394, PlayerForm!$Q$3:$Q$394)*
_xlfn.XLOOKUP(
INDEX(FixtureTicker!$B$3:$AM$22, MATCH($B143, FixtureTicker!$A$3:$A$22), PlayerForm!$X$5+5),
 TeamForm!$B$4:$B$23, TeamForm!$AD$4:$AD$23),
INDEX(FixtureTicker!$B$24:$AM$43, MATCH($B143, FixtureTicker!$A$24:$A$43), PlayerForm!$X$5+5)="A",
_xlfn.XLOOKUP($E143, PlayerForm!$D$3:$D$394, PlayerForm!$R$3:$R$394)*
_xlfn.XLOOKUP(
INDEX(FixtureTicker!$B$3:$AM$22, MATCH($B143, FixtureTicker!$A$3:$A$22), PlayerForm!$X$5+5),
 TeamForm!$B$4:$B$23, TeamForm!$AB$4:$AB$23),
INDEX(FixtureTicker!$B$24:$AM$43, MATCH($B143, FixtureTicker!$A$24:$A$43), PlayerForm!$X$5+5)="BLANK",
0
),
_xlfn.IFS(
INDEX(FixtureTicker!$B$24:$AM$43, MATCH($B143, FixtureTicker!$A$24:$A$43), PlayerForm!$X$5+6)="H",
_xlfn.XLOOKUP($E143, PlayerForm!$D$3:$D$394, PlayerForm!$Q$3:$Q$394)*
_xlfn.XLOOKUP(
INDEX(FixtureTicker!$B$3:$AM$22, MATCH($B143, FixtureTicker!$A$3:$A$22), PlayerForm!$X$5+6),
 TeamForm!$B$4:$B$23, TeamForm!$AD$4:$AD$23),
INDEX(FixtureTicker!$B$24:$AM$43, MATCH($B143, FixtureTicker!$A$24:$A$43), PlayerForm!$X$5+6)="A",
_xlfn.XLOOKUP($E143, PlayerForm!$D$3:$D$394, PlayerForm!$R$3:$R$394)*
_xlfn.XLOOKUP(
INDEX(FixtureTicker!$B$3:$AM$22, MATCH($B143, FixtureTicker!$A$3:$A$22), PlayerForm!$X$5+6),
 TeamForm!$B$4:$B$23, TeamForm!$AB$4:$AB$23),
INDEX(FixtureTicker!$B$24:$AM$43, MATCH($B143, FixtureTicker!$A$24:$A$43), PlayerForm!$X$5+6)="BLANK",
0
),
_xlfn.IFS(
INDEX(FixtureTicker!$B$24:$AM$43, MATCH($B143, FixtureTicker!$A$24:$A$43), PlayerForm!$X$5+7)="H",
_xlfn.XLOOKUP($E143, PlayerForm!$D$3:$D$394, PlayerForm!$Q$3:$Q$394)*
_xlfn.XLOOKUP(
INDEX(FixtureTicker!$B$3:$AM$22, MATCH($B143, FixtureTicker!$A$3:$A$22), PlayerForm!$X$5+7),
 TeamForm!$B$4:$B$23, TeamForm!$AD$4:$AD$23),
INDEX(FixtureTicker!$B$24:$AM$43, MATCH($B143, FixtureTicker!$A$24:$A$43), PlayerForm!$X$5+7)="A",
_xlfn.XLOOKUP($E143, PlayerForm!$D$3:$D$394, PlayerForm!$R$3:$R$394)*
_xlfn.XLOOKUP(
INDEX(FixtureTicker!$B$3:$AM$22, MATCH($B143, FixtureTicker!$A$3:$A$22), PlayerForm!$X$5+7),
 TeamForm!$B$4:$B$23, TeamForm!$AB$4:$AB$23),
INDEX(FixtureTicker!$B$24:$AM$43, MATCH($B143, FixtureTicker!$A$24:$A$43), PlayerForm!$X$5+7)="BLANK",
0
)
),0)</f>
        <v>32.770025329881555</v>
      </c>
    </row>
    <row r="144" spans="1:10">
      <c r="A144" s="55">
        <v>126</v>
      </c>
      <c r="B144" s="55" t="str">
        <f>_xlfn.XLOOKUP($A144, PlayerData!$B$3:$B$394, PlayerData!C$3:C$394)</f>
        <v>BUR</v>
      </c>
      <c r="C144" s="55" t="str">
        <f>_xlfn.XLOOKUP($A144, PlayerData!$B$3:$B$394, PlayerData!D$3:D$394)</f>
        <v>M</v>
      </c>
      <c r="D144" s="55">
        <f>_xlfn.XLOOKUP($A144, PlayerData!$B:$B, PlayerData!F:F,,,-1)</f>
        <v>5.5</v>
      </c>
      <c r="E144" s="31" t="str">
        <f>_xlfn.XLOOKUP($A144, PlayerData!$B$3:$B$394, PlayerData!E$3:E$394)</f>
        <v>Westwood</v>
      </c>
      <c r="F144" s="164" cm="1">
        <f t="array" ref="F144">IFERROR(0.01*_xlfn.IFS(
INDEX(FixtureTicker!$B$24:$AM$43, MATCH($B144, FixtureTicker!$A$24:$A$43, 0), PlayerForm!$X$5)="H",
_xlfn.XLOOKUP($E144, PlayerForm!$D$3:$D$394, PlayerForm!$Q$3:$Q$394)*
_xlfn.XLOOKUP(
INDEX(FixtureTicker!$B$3:$AM$22, MATCH($B144, FixtureTicker!$A$3:$A$22,0), PlayerForm!$X$5),
 TeamForm!$B$4:$B$23, TeamForm!$AD$4:$AD$23),
INDEX(FixtureTicker!$B$24:$AM$43, MATCH($B144, FixtureTicker!$A$24:$A$43,0), PlayerForm!$X$5)="A",
_xlfn.XLOOKUP($E144, PlayerForm!$D$3:$D$394, PlayerForm!$R$3:$R$394)*
_xlfn.XLOOKUP(
INDEX(FixtureTicker!$B$3:$AM$22, MATCH($B144, FixtureTicker!$A$3:$A$22,0), PlayerForm!$X$5),
 TeamForm!$B$4:$B$23, TeamForm!$AB$4:$AB$23),
INDEX(FixtureTicker!$B$24:$AM$43, MATCH($B144, FixtureTicker!$A$24:$A$43,0), PlayerForm!$X$5)="BLANK",
0),0)</f>
        <v>0</v>
      </c>
      <c r="G144" s="163" cm="1">
        <f t="array" ref="G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
),0)</f>
        <v>2.1321684171391402</v>
      </c>
      <c r="H144" s="163" cm="1">
        <f t="array" ref="H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),
_xlfn.IFS(
INDEX(FixtureTicker!$B$24:$AM$43, MATCH($B144, FixtureTicker!$A$24:$A$43), PlayerForm!$X$5+2)="H",
_xlfn.XLOOKUP($E144, PlayerForm!$D$3:$D$394, PlayerForm!$Q$3:$Q$394)*
_xlfn.XLOOKUP(
INDEX(FixtureTicker!$B$3:$AM$22, MATCH($B144, FixtureTicker!$A$3:$A$22), PlayerForm!$X$5+2),
 TeamForm!$B$4:$B$23, TeamForm!$AD$4:$AD$23),
INDEX(FixtureTicker!$B$24:$AM$43, MATCH($B144, FixtureTicker!$A$24:$A$43), PlayerForm!$X$5+2)="A",
_xlfn.XLOOKUP($E144, PlayerForm!$D$3:$D$394, PlayerForm!$R$3:$R$394)*
_xlfn.XLOOKUP(
INDEX(FixtureTicker!$B$3:$AM$22, MATCH($B144, FixtureTicker!$A$3:$A$22), PlayerForm!$X$5+2),
 TeamForm!$B$4:$B$23, TeamForm!$AB$4:$AB$23),
INDEX(FixtureTicker!$B$24:$AM$43, MATCH($B144, FixtureTicker!$A$24:$A$43), PlayerForm!$X$5+2)="BLANK",
0
),
_xlfn.IFS(
INDEX(FixtureTicker!$B$24:$AM$43, MATCH($B144, FixtureTicker!$A$24:$A$43), PlayerForm!$X$5+3)="H",
_xlfn.XLOOKUP($E144, PlayerForm!$D$3:$D$394, PlayerForm!$Q$3:$Q$394)*
_xlfn.XLOOKUP(
INDEX(FixtureTicker!$B$3:$AM$22, MATCH($B144, FixtureTicker!$A$3:$A$22), PlayerForm!$X$5+3),
 TeamForm!$B$4:$B$23, TeamForm!$AD$4:$AD$23),
INDEX(FixtureTicker!$B$24:$AM$43, MATCH($B144, FixtureTicker!$A$24:$A$43), PlayerForm!$X$5+3)="A",
_xlfn.XLOOKUP($E144, PlayerForm!$D$3:$D$394, PlayerForm!$R$3:$R$394)*
_xlfn.XLOOKUP(
INDEX(FixtureTicker!$B$3:$AM$22, MATCH($B144, FixtureTicker!$A$3:$A$22), PlayerForm!$X$5+3),
 TeamForm!$B$4:$B$23, TeamForm!$AB$4:$AB$23),
INDEX(FixtureTicker!$B$24:$AM$43, MATCH($B144, FixtureTicker!$A$24:$A$43), PlayerForm!$X$5+3)="BLANK",
0
)
),0)</f>
        <v>11.232464978431812</v>
      </c>
      <c r="I144" s="163" cm="1">
        <f t="array" ref="I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),
_xlfn.IFS(
INDEX(FixtureTicker!$B$24:$AM$43, MATCH($B144, FixtureTicker!$A$24:$A$43), PlayerForm!$X$5+2)="H",
_xlfn.XLOOKUP($E144, PlayerForm!$D$3:$D$394, PlayerForm!$Q$3:$Q$394)*
_xlfn.XLOOKUP(
INDEX(FixtureTicker!$B$3:$AM$22, MATCH($B144, FixtureTicker!$A$3:$A$22), PlayerForm!$X$5+2),
 TeamForm!$B$4:$B$23, TeamForm!$AD$4:$AD$23),
INDEX(FixtureTicker!$B$24:$AM$43, MATCH($B144, FixtureTicker!$A$24:$A$43), PlayerForm!$X$5+2)="A",
_xlfn.XLOOKUP($E144, PlayerForm!$D$3:$D$394, PlayerForm!$R$3:$R$394)*
_xlfn.XLOOKUP(
INDEX(FixtureTicker!$B$3:$AM$22, MATCH($B144, FixtureTicker!$A$3:$A$22), PlayerForm!$X$5+2),
 TeamForm!$B$4:$B$23, TeamForm!$AB$4:$AB$23),
INDEX(FixtureTicker!$B$24:$AM$43, MATCH($B144, FixtureTicker!$A$24:$A$43), PlayerForm!$X$5+2)="BLANK",
0
),
_xlfn.IFS(
INDEX(FixtureTicker!$B$24:$AM$43, MATCH($B144, FixtureTicker!$A$24:$A$43), PlayerForm!$X$5+3)="H",
_xlfn.XLOOKUP($E144, PlayerForm!$D$3:$D$394, PlayerForm!$Q$3:$Q$394)*
_xlfn.XLOOKUP(
INDEX(FixtureTicker!$B$3:$AM$22, MATCH($B144, FixtureTicker!$A$3:$A$22), PlayerForm!$X$5+3),
 TeamForm!$B$4:$B$23, TeamForm!$AD$4:$AD$23),
INDEX(FixtureTicker!$B$24:$AM$43, MATCH($B144, FixtureTicker!$A$24:$A$43), PlayerForm!$X$5+3)="A",
_xlfn.XLOOKUP($E144, PlayerForm!$D$3:$D$394, PlayerForm!$R$3:$R$394)*
_xlfn.XLOOKUP(
INDEX(FixtureTicker!$B$3:$AM$22, MATCH($B144, FixtureTicker!$A$3:$A$22), PlayerForm!$X$5+3),
 TeamForm!$B$4:$B$23, TeamForm!$AB$4:$AB$23),
INDEX(FixtureTicker!$B$24:$AM$43, MATCH($B144, FixtureTicker!$A$24:$A$43), PlayerForm!$X$5+3)="BLANK",
0
),
_xlfn.IFS(
INDEX(FixtureTicker!$B$24:$AM$43, MATCH($B144, FixtureTicker!$A$24:$A$43), PlayerForm!$X$5+4)="H",
_xlfn.XLOOKUP($E144, PlayerForm!$D$3:$D$394, PlayerForm!$Q$3:$Q$394)*
_xlfn.XLOOKUP(
INDEX(FixtureTicker!$B$3:$AM$22, MATCH($B144, FixtureTicker!$A$3:$A$22), PlayerForm!$X$5+4),
 TeamForm!$B$4:$B$23, TeamForm!$AD$4:$AD$23),
INDEX(FixtureTicker!$B$24:$AM$43, MATCH($B144, FixtureTicker!$A$24:$A$43), PlayerForm!$X$5+4)="A",
_xlfn.XLOOKUP($E144, PlayerForm!$D$3:$D$394, PlayerForm!$R$3:$R$394)*
_xlfn.XLOOKUP(
INDEX(FixtureTicker!$B$3:$AM$22, MATCH($B144, FixtureTicker!$A$3:$A$22), PlayerForm!$X$5+4),
 TeamForm!$B$4:$B$23, TeamForm!$AB$4:$AB$23),
INDEX(FixtureTicker!$B$24:$AM$43, MATCH($B144, FixtureTicker!$A$24:$A$43), PlayerForm!$X$5+4)="BLANK",
0
),
_xlfn.IFS(
INDEX(FixtureTicker!$B$24:$AM$43, MATCH($B144, FixtureTicker!$A$24:$A$43), PlayerForm!$X$5+5)="H",
_xlfn.XLOOKUP($E144, PlayerForm!$D$3:$D$394, PlayerForm!$Q$3:$Q$394)*
_xlfn.XLOOKUP(
INDEX(FixtureTicker!$B$3:$AM$22, MATCH($B144, FixtureTicker!$A$3:$A$22), PlayerForm!$X$5+5),
 TeamForm!$B$4:$B$23, TeamForm!$AD$4:$AD$23),
INDEX(FixtureTicker!$B$24:$AM$43, MATCH($B144, FixtureTicker!$A$24:$A$43), PlayerForm!$X$5+5)="A",
_xlfn.XLOOKUP($E144, PlayerForm!$D$3:$D$394, PlayerForm!$R$3:$R$394)*
_xlfn.XLOOKUP(
INDEX(FixtureTicker!$B$3:$AM$22, MATCH($B144, FixtureTicker!$A$3:$A$22), PlayerForm!$X$5+5),
 TeamForm!$B$4:$B$23, TeamForm!$AB$4:$AB$23),
INDEX(FixtureTicker!$B$24:$AM$43, MATCH($B144, FixtureTicker!$A$24:$A$43), PlayerForm!$X$5+5)="BLANK",
0
)
),0)</f>
        <v>22.43776657917358</v>
      </c>
      <c r="J144" s="163" cm="1">
        <f t="array" ref="J144">IFERROR(0.01*SUM(
_xlfn.IFS(
INDEX(FixtureTicker!$B$24:$AM$43, MATCH($B144, FixtureTicker!$A$24:$A$43), PlayerForm!$X$5)="H",
_xlfn.XLOOKUP($E144, PlayerForm!$D$3:$D$394, PlayerForm!$Q$3:$Q$394)*
_xlfn.XLOOKUP(
INDEX(FixtureTicker!$B$3:$AM$22, MATCH($B144, FixtureTicker!$A$3:$A$22), PlayerForm!$X$5),
 TeamForm!$B$4:$B$23, TeamForm!$AD$4:$AD$23),
INDEX(FixtureTicker!$B$24:$AM$43, MATCH($B144, FixtureTicker!$A$24:$A$43), PlayerForm!$X$5)="A",
_xlfn.XLOOKUP($E144, PlayerForm!$D$3:$D$394, PlayerForm!$R$3:$R$394)*
_xlfn.XLOOKUP(
INDEX(FixtureTicker!$B$3:$AM$22, MATCH($B144, FixtureTicker!$A$3:$A$22), PlayerForm!$X$5),
 TeamForm!$B$4:$B$23, TeamForm!$AB$4:$AB$23),
INDEX(FixtureTicker!$B$24:$AM$43, MATCH($B144, FixtureTicker!$A$24:$A$43), PlayerForm!$X$5)="BLANK",
0
),
_xlfn.IFS(
INDEX(FixtureTicker!$B$24:$AM$43, MATCH($B144, FixtureTicker!$A$24:$A$43), PlayerForm!$X$5+1)="H",
_xlfn.XLOOKUP($E144, PlayerForm!$D$3:$D$394, PlayerForm!$Q$3:$Q$394)*
_xlfn.XLOOKUP(
INDEX(FixtureTicker!$B$3:$AM$22, MATCH($B144, FixtureTicker!$A$3:$A$22), PlayerForm!$X$5+1),
 TeamForm!$B$4:$B$23, TeamForm!$AD$4:$AD$23),
INDEX(FixtureTicker!$B$24:$AM$43, MATCH($B144, FixtureTicker!$A$24:$A$43), PlayerForm!$X$5+1)="A",
_xlfn.XLOOKUP($E144, PlayerForm!$D$3:$D$394, PlayerForm!$R$3:$R$394)*
_xlfn.XLOOKUP(
INDEX(FixtureTicker!$B$3:$AM$22, MATCH($B144, FixtureTicker!$A$3:$A$22), PlayerForm!$X$5+1),
 TeamForm!$B$4:$B$23, TeamForm!$AB$4:$AB$23),
INDEX(FixtureTicker!$B$24:$AM$43, MATCH($B144, FixtureTicker!$A$24:$A$43), PlayerForm!$X$5+1)="BLANK",
0
),
_xlfn.IFS(
INDEX(FixtureTicker!$B$24:$AM$43, MATCH($B144, FixtureTicker!$A$24:$A$43), PlayerForm!$X$5+2)="H",
_xlfn.XLOOKUP($E144, PlayerForm!$D$3:$D$394, PlayerForm!$Q$3:$Q$394)*
_xlfn.XLOOKUP(
INDEX(FixtureTicker!$B$3:$AM$22, MATCH($B144, FixtureTicker!$A$3:$A$22), PlayerForm!$X$5+2),
 TeamForm!$B$4:$B$23, TeamForm!$AD$4:$AD$23),
INDEX(FixtureTicker!$B$24:$AM$43, MATCH($B144, FixtureTicker!$A$24:$A$43), PlayerForm!$X$5+2)="A",
_xlfn.XLOOKUP($E144, PlayerForm!$D$3:$D$394, PlayerForm!$R$3:$R$394)*
_xlfn.XLOOKUP(
INDEX(FixtureTicker!$B$3:$AM$22, MATCH($B144, FixtureTicker!$A$3:$A$22), PlayerForm!$X$5+2),
 TeamForm!$B$4:$B$23, TeamForm!$AB$4:$AB$23),
INDEX(FixtureTicker!$B$24:$AM$43, MATCH($B144, FixtureTicker!$A$24:$A$43), PlayerForm!$X$5+2)="BLANK",
0
),
_xlfn.IFS(
INDEX(FixtureTicker!$B$24:$AM$43, MATCH($B144, FixtureTicker!$A$24:$A$43), PlayerForm!$X$5+3)="H",
_xlfn.XLOOKUP($E144, PlayerForm!$D$3:$D$394, PlayerForm!$Q$3:$Q$394)*
_xlfn.XLOOKUP(
INDEX(FixtureTicker!$B$3:$AM$22, MATCH($B144, FixtureTicker!$A$3:$A$22), PlayerForm!$X$5+3),
 TeamForm!$B$4:$B$23, TeamForm!$AD$4:$AD$23),
INDEX(FixtureTicker!$B$24:$AM$43, MATCH($B144, FixtureTicker!$A$24:$A$43), PlayerForm!$X$5+3)="A",
_xlfn.XLOOKUP($E144, PlayerForm!$D$3:$D$394, PlayerForm!$R$3:$R$394)*
_xlfn.XLOOKUP(
INDEX(FixtureTicker!$B$3:$AM$22, MATCH($B144, FixtureTicker!$A$3:$A$22), PlayerForm!$X$5+3),
 TeamForm!$B$4:$B$23, TeamForm!$AB$4:$AB$23),
INDEX(FixtureTicker!$B$24:$AM$43, MATCH($B144, FixtureTicker!$A$24:$A$43), PlayerForm!$X$5+3)="BLANK",
0
),
_xlfn.IFS(
INDEX(FixtureTicker!$B$24:$AM$43, MATCH($B144, FixtureTicker!$A$24:$A$43), PlayerForm!$X$5+4)="H",
_xlfn.XLOOKUP($E144, PlayerForm!$D$3:$D$394, PlayerForm!$Q$3:$Q$394)*
_xlfn.XLOOKUP(
INDEX(FixtureTicker!$B$3:$AM$22, MATCH($B144, FixtureTicker!$A$3:$A$22), PlayerForm!$X$5+4),
 TeamForm!$B$4:$B$23, TeamForm!$AD$4:$AD$23),
INDEX(FixtureTicker!$B$24:$AM$43, MATCH($B144, FixtureTicker!$A$24:$A$43), PlayerForm!$X$5+4)="A",
_xlfn.XLOOKUP($E144, PlayerForm!$D$3:$D$394, PlayerForm!$R$3:$R$394)*
_xlfn.XLOOKUP(
INDEX(FixtureTicker!$B$3:$AM$22, MATCH($B144, FixtureTicker!$A$3:$A$22), PlayerForm!$X$5+4),
 TeamForm!$B$4:$B$23, TeamForm!$AB$4:$AB$23),
INDEX(FixtureTicker!$B$24:$AM$43, MATCH($B144, FixtureTicker!$A$24:$A$43), PlayerForm!$X$5+4)="BLANK",
0
),
_xlfn.IFS(
INDEX(FixtureTicker!$B$24:$AM$43, MATCH($B144, FixtureTicker!$A$24:$A$43), PlayerForm!$X$5+5)="H",
_xlfn.XLOOKUP($E144, PlayerForm!$D$3:$D$394, PlayerForm!$Q$3:$Q$394)*
_xlfn.XLOOKUP(
INDEX(FixtureTicker!$B$3:$AM$22, MATCH($B144, FixtureTicker!$A$3:$A$22), PlayerForm!$X$5+5),
 TeamForm!$B$4:$B$23, TeamForm!$AD$4:$AD$23),
INDEX(FixtureTicker!$B$24:$AM$43, MATCH($B144, FixtureTicker!$A$24:$A$43), PlayerForm!$X$5+5)="A",
_xlfn.XLOOKUP($E144, PlayerForm!$D$3:$D$394, PlayerForm!$R$3:$R$394)*
_xlfn.XLOOKUP(
INDEX(FixtureTicker!$B$3:$AM$22, MATCH($B144, FixtureTicker!$A$3:$A$22), PlayerForm!$X$5+5),
 TeamForm!$B$4:$B$23, TeamForm!$AB$4:$AB$23),
INDEX(FixtureTicker!$B$24:$AM$43, MATCH($B144, FixtureTicker!$A$24:$A$43), PlayerForm!$X$5+5)="BLANK",
0
),
_xlfn.IFS(
INDEX(FixtureTicker!$B$24:$AM$43, MATCH($B144, FixtureTicker!$A$24:$A$43), PlayerForm!$X$5+6)="H",
_xlfn.XLOOKUP($E144, PlayerForm!$D$3:$D$394, PlayerForm!$Q$3:$Q$394)*
_xlfn.XLOOKUP(
INDEX(FixtureTicker!$B$3:$AM$22, MATCH($B144, FixtureTicker!$A$3:$A$22), PlayerForm!$X$5+6),
 TeamForm!$B$4:$B$23, TeamForm!$AD$4:$AD$23),
INDEX(FixtureTicker!$B$24:$AM$43, MATCH($B144, FixtureTicker!$A$24:$A$43), PlayerForm!$X$5+6)="A",
_xlfn.XLOOKUP($E144, PlayerForm!$D$3:$D$394, PlayerForm!$R$3:$R$394)*
_xlfn.XLOOKUP(
INDEX(FixtureTicker!$B$3:$AM$22, MATCH($B144, FixtureTicker!$A$3:$A$22), PlayerForm!$X$5+6),
 TeamForm!$B$4:$B$23, TeamForm!$AB$4:$AB$23),
INDEX(FixtureTicker!$B$24:$AM$43, MATCH($B144, FixtureTicker!$A$24:$A$43), PlayerForm!$X$5+6)="BLANK",
0
),
_xlfn.IFS(
INDEX(FixtureTicker!$B$24:$AM$43, MATCH($B144, FixtureTicker!$A$24:$A$43), PlayerForm!$X$5+7)="H",
_xlfn.XLOOKUP($E144, PlayerForm!$D$3:$D$394, PlayerForm!$Q$3:$Q$394)*
_xlfn.XLOOKUP(
INDEX(FixtureTicker!$B$3:$AM$22, MATCH($B144, FixtureTicker!$A$3:$A$22), PlayerForm!$X$5+7),
 TeamForm!$B$4:$B$23, TeamForm!$AD$4:$AD$23),
INDEX(FixtureTicker!$B$24:$AM$43, MATCH($B144, FixtureTicker!$A$24:$A$43), PlayerForm!$X$5+7)="A",
_xlfn.XLOOKUP($E144, PlayerForm!$D$3:$D$394, PlayerForm!$R$3:$R$394)*
_xlfn.XLOOKUP(
INDEX(FixtureTicker!$B$3:$AM$22, MATCH($B144, FixtureTicker!$A$3:$A$22), PlayerForm!$X$5+7),
 TeamForm!$B$4:$B$23, TeamForm!$AB$4:$AB$23),
INDEX(FixtureTicker!$B$24:$AM$43, MATCH($B144, FixtureTicker!$A$24:$A$43), PlayerForm!$X$5+7)="BLANK",
0
)
),0)</f>
        <v>34.922892153572278</v>
      </c>
    </row>
    <row r="145" spans="1:10">
      <c r="A145" s="55">
        <v>151</v>
      </c>
      <c r="B145" s="55" t="str">
        <f>_xlfn.XLOOKUP($A145, PlayerData!$B$3:$B$394, PlayerData!C$3:C$394)</f>
        <v>WOL</v>
      </c>
      <c r="C145" s="55" t="str">
        <f>_xlfn.XLOOKUP($A145, PlayerData!$B$3:$B$394, PlayerData!D$3:D$394)</f>
        <v>M</v>
      </c>
      <c r="D145" s="55">
        <f>_xlfn.XLOOKUP($A145, PlayerData!$B:$B, PlayerData!F:F,,,-1)</f>
        <v>5.5</v>
      </c>
      <c r="E145" s="31" t="str">
        <f>_xlfn.XLOOKUP($A145, PlayerData!$B$3:$B$394, PlayerData!E$3:E$394)</f>
        <v>Moutinho</v>
      </c>
      <c r="F145" s="164" cm="1">
        <f t="array" ref="F145">IFERROR(0.01*_xlfn.IFS(
INDEX(FixtureTicker!$B$24:$AM$43, MATCH($B145, FixtureTicker!$A$24:$A$43, 0), PlayerForm!$X$5)="H",
_xlfn.XLOOKUP($E145, PlayerForm!$D$3:$D$394, PlayerForm!$Q$3:$Q$394)*
_xlfn.XLOOKUP(
INDEX(FixtureTicker!$B$3:$AM$22, MATCH($B145, FixtureTicker!$A$3:$A$22,0), PlayerForm!$X$5),
 TeamForm!$B$4:$B$23, TeamForm!$AD$4:$AD$23),
INDEX(FixtureTicker!$B$24:$AM$43, MATCH($B145, FixtureTicker!$A$24:$A$43,0), PlayerForm!$X$5)="A",
_xlfn.XLOOKUP($E145, PlayerForm!$D$3:$D$394, PlayerForm!$R$3:$R$394)*
_xlfn.XLOOKUP(
INDEX(FixtureTicker!$B$3:$AM$22, MATCH($B145, FixtureTicker!$A$3:$A$22,0), PlayerForm!$X$5),
 TeamForm!$B$4:$B$23, TeamForm!$AB$4:$AB$23),
INDEX(FixtureTicker!$B$24:$AM$43, MATCH($B145, FixtureTicker!$A$24:$A$43,0), PlayerForm!$X$5)="BLANK",
0),0)</f>
        <v>4.0204695495917813</v>
      </c>
      <c r="G145" s="163" cm="1">
        <f t="array" ref="G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
),0)</f>
        <v>4.6599436680801469</v>
      </c>
      <c r="H145" s="163" cm="1">
        <f t="array" ref="H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),
_xlfn.IFS(
INDEX(FixtureTicker!$B$24:$AM$43, MATCH($B145, FixtureTicker!$A$24:$A$43), PlayerForm!$X$5+2)="H",
_xlfn.XLOOKUP($E145, PlayerForm!$D$3:$D$394, PlayerForm!$Q$3:$Q$394)*
_xlfn.XLOOKUP(
INDEX(FixtureTicker!$B$3:$AM$22, MATCH($B145, FixtureTicker!$A$3:$A$22), PlayerForm!$X$5+2),
 TeamForm!$B$4:$B$23, TeamForm!$AD$4:$AD$23),
INDEX(FixtureTicker!$B$24:$AM$43, MATCH($B145, FixtureTicker!$A$24:$A$43), PlayerForm!$X$5+2)="A",
_xlfn.XLOOKUP($E145, PlayerForm!$D$3:$D$394, PlayerForm!$R$3:$R$394)*
_xlfn.XLOOKUP(
INDEX(FixtureTicker!$B$3:$AM$22, MATCH($B145, FixtureTicker!$A$3:$A$22), PlayerForm!$X$5+2),
 TeamForm!$B$4:$B$23, TeamForm!$AB$4:$AB$23),
INDEX(FixtureTicker!$B$24:$AM$43, MATCH($B145, FixtureTicker!$A$24:$A$43), PlayerForm!$X$5+2)="BLANK",
0
),
_xlfn.IFS(
INDEX(FixtureTicker!$B$24:$AM$43, MATCH($B145, FixtureTicker!$A$24:$A$43), PlayerForm!$X$5+3)="H",
_xlfn.XLOOKUP($E145, PlayerForm!$D$3:$D$394, PlayerForm!$Q$3:$Q$394)*
_xlfn.XLOOKUP(
INDEX(FixtureTicker!$B$3:$AM$22, MATCH($B145, FixtureTicker!$A$3:$A$22), PlayerForm!$X$5+3),
 TeamForm!$B$4:$B$23, TeamForm!$AD$4:$AD$23),
INDEX(FixtureTicker!$B$24:$AM$43, MATCH($B145, FixtureTicker!$A$24:$A$43), PlayerForm!$X$5+3)="A",
_xlfn.XLOOKUP($E145, PlayerForm!$D$3:$D$394, PlayerForm!$R$3:$R$394)*
_xlfn.XLOOKUP(
INDEX(FixtureTicker!$B$3:$AM$22, MATCH($B145, FixtureTicker!$A$3:$A$22), PlayerForm!$X$5+3),
 TeamForm!$B$4:$B$23, TeamForm!$AB$4:$AB$23),
INDEX(FixtureTicker!$B$24:$AM$43, MATCH($B145, FixtureTicker!$A$24:$A$43), PlayerForm!$X$5+3)="BLANK",
0
)
),0)</f>
        <v>13.489932686748412</v>
      </c>
      <c r="I145" s="163" cm="1">
        <f t="array" ref="I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),
_xlfn.IFS(
INDEX(FixtureTicker!$B$24:$AM$43, MATCH($B145, FixtureTicker!$A$24:$A$43), PlayerForm!$X$5+2)="H",
_xlfn.XLOOKUP($E145, PlayerForm!$D$3:$D$394, PlayerForm!$Q$3:$Q$394)*
_xlfn.XLOOKUP(
INDEX(FixtureTicker!$B$3:$AM$22, MATCH($B145, FixtureTicker!$A$3:$A$22), PlayerForm!$X$5+2),
 TeamForm!$B$4:$B$23, TeamForm!$AD$4:$AD$23),
INDEX(FixtureTicker!$B$24:$AM$43, MATCH($B145, FixtureTicker!$A$24:$A$43), PlayerForm!$X$5+2)="A",
_xlfn.XLOOKUP($E145, PlayerForm!$D$3:$D$394, PlayerForm!$R$3:$R$394)*
_xlfn.XLOOKUP(
INDEX(FixtureTicker!$B$3:$AM$22, MATCH($B145, FixtureTicker!$A$3:$A$22), PlayerForm!$X$5+2),
 TeamForm!$B$4:$B$23, TeamForm!$AB$4:$AB$23),
INDEX(FixtureTicker!$B$24:$AM$43, MATCH($B145, FixtureTicker!$A$24:$A$43), PlayerForm!$X$5+2)="BLANK",
0
),
_xlfn.IFS(
INDEX(FixtureTicker!$B$24:$AM$43, MATCH($B145, FixtureTicker!$A$24:$A$43), PlayerForm!$X$5+3)="H",
_xlfn.XLOOKUP($E145, PlayerForm!$D$3:$D$394, PlayerForm!$Q$3:$Q$394)*
_xlfn.XLOOKUP(
INDEX(FixtureTicker!$B$3:$AM$22, MATCH($B145, FixtureTicker!$A$3:$A$22), PlayerForm!$X$5+3),
 TeamForm!$B$4:$B$23, TeamForm!$AD$4:$AD$23),
INDEX(FixtureTicker!$B$24:$AM$43, MATCH($B145, FixtureTicker!$A$24:$A$43), PlayerForm!$X$5+3)="A",
_xlfn.XLOOKUP($E145, PlayerForm!$D$3:$D$394, PlayerForm!$R$3:$R$394)*
_xlfn.XLOOKUP(
INDEX(FixtureTicker!$B$3:$AM$22, MATCH($B145, FixtureTicker!$A$3:$A$22), PlayerForm!$X$5+3),
 TeamForm!$B$4:$B$23, TeamForm!$AB$4:$AB$23),
INDEX(FixtureTicker!$B$24:$AM$43, MATCH($B145, FixtureTicker!$A$24:$A$43), PlayerForm!$X$5+3)="BLANK",
0
),
_xlfn.IFS(
INDEX(FixtureTicker!$B$24:$AM$43, MATCH($B145, FixtureTicker!$A$24:$A$43), PlayerForm!$X$5+4)="H",
_xlfn.XLOOKUP($E145, PlayerForm!$D$3:$D$394, PlayerForm!$Q$3:$Q$394)*
_xlfn.XLOOKUP(
INDEX(FixtureTicker!$B$3:$AM$22, MATCH($B145, FixtureTicker!$A$3:$A$22), PlayerForm!$X$5+4),
 TeamForm!$B$4:$B$23, TeamForm!$AD$4:$AD$23),
INDEX(FixtureTicker!$B$24:$AM$43, MATCH($B145, FixtureTicker!$A$24:$A$43), PlayerForm!$X$5+4)="A",
_xlfn.XLOOKUP($E145, PlayerForm!$D$3:$D$394, PlayerForm!$R$3:$R$394)*
_xlfn.XLOOKUP(
INDEX(FixtureTicker!$B$3:$AM$22, MATCH($B145, FixtureTicker!$A$3:$A$22), PlayerForm!$X$5+4),
 TeamForm!$B$4:$B$23, TeamForm!$AB$4:$AB$23),
INDEX(FixtureTicker!$B$24:$AM$43, MATCH($B145, FixtureTicker!$A$24:$A$43), PlayerForm!$X$5+4)="BLANK",
0
),
_xlfn.IFS(
INDEX(FixtureTicker!$B$24:$AM$43, MATCH($B145, FixtureTicker!$A$24:$A$43), PlayerForm!$X$5+5)="H",
_xlfn.XLOOKUP($E145, PlayerForm!$D$3:$D$394, PlayerForm!$Q$3:$Q$394)*
_xlfn.XLOOKUP(
INDEX(FixtureTicker!$B$3:$AM$22, MATCH($B145, FixtureTicker!$A$3:$A$22), PlayerForm!$X$5+5),
 TeamForm!$B$4:$B$23, TeamForm!$AD$4:$AD$23),
INDEX(FixtureTicker!$B$24:$AM$43, MATCH($B145, FixtureTicker!$A$24:$A$43), PlayerForm!$X$5+5)="A",
_xlfn.XLOOKUP($E145, PlayerForm!$D$3:$D$394, PlayerForm!$R$3:$R$394)*
_xlfn.XLOOKUP(
INDEX(FixtureTicker!$B$3:$AM$22, MATCH($B145, FixtureTicker!$A$3:$A$22), PlayerForm!$X$5+5),
 TeamForm!$B$4:$B$23, TeamForm!$AB$4:$AB$23),
INDEX(FixtureTicker!$B$24:$AM$43, MATCH($B145, FixtureTicker!$A$24:$A$43), PlayerForm!$X$5+5)="BLANK",
0
)
),0)</f>
        <v>22.03411777178006</v>
      </c>
      <c r="J145" s="163" cm="1">
        <f t="array" ref="J145">IFERROR(0.01*SUM(
_xlfn.IFS(
INDEX(FixtureTicker!$B$24:$AM$43, MATCH($B145, FixtureTicker!$A$24:$A$43), PlayerForm!$X$5)="H",
_xlfn.XLOOKUP($E145, PlayerForm!$D$3:$D$394, PlayerForm!$Q$3:$Q$394)*
_xlfn.XLOOKUP(
INDEX(FixtureTicker!$B$3:$AM$22, MATCH($B145, FixtureTicker!$A$3:$A$22), PlayerForm!$X$5),
 TeamForm!$B$4:$B$23, TeamForm!$AD$4:$AD$23),
INDEX(FixtureTicker!$B$24:$AM$43, MATCH($B145, FixtureTicker!$A$24:$A$43), PlayerForm!$X$5)="A",
_xlfn.XLOOKUP($E145, PlayerForm!$D$3:$D$394, PlayerForm!$R$3:$R$394)*
_xlfn.XLOOKUP(
INDEX(FixtureTicker!$B$3:$AM$22, MATCH($B145, FixtureTicker!$A$3:$A$22), PlayerForm!$X$5),
 TeamForm!$B$4:$B$23, TeamForm!$AB$4:$AB$23),
INDEX(FixtureTicker!$B$24:$AM$43, MATCH($B145, FixtureTicker!$A$24:$A$43), PlayerForm!$X$5)="BLANK",
0
),
_xlfn.IFS(
INDEX(FixtureTicker!$B$24:$AM$43, MATCH($B145, FixtureTicker!$A$24:$A$43), PlayerForm!$X$5+1)="H",
_xlfn.XLOOKUP($E145, PlayerForm!$D$3:$D$394, PlayerForm!$Q$3:$Q$394)*
_xlfn.XLOOKUP(
INDEX(FixtureTicker!$B$3:$AM$22, MATCH($B145, FixtureTicker!$A$3:$A$22), PlayerForm!$X$5+1),
 TeamForm!$B$4:$B$23, TeamForm!$AD$4:$AD$23),
INDEX(FixtureTicker!$B$24:$AM$43, MATCH($B145, FixtureTicker!$A$24:$A$43), PlayerForm!$X$5+1)="A",
_xlfn.XLOOKUP($E145, PlayerForm!$D$3:$D$394, PlayerForm!$R$3:$R$394)*
_xlfn.XLOOKUP(
INDEX(FixtureTicker!$B$3:$AM$22, MATCH($B145, FixtureTicker!$A$3:$A$22), PlayerForm!$X$5+1),
 TeamForm!$B$4:$B$23, TeamForm!$AB$4:$AB$23),
INDEX(FixtureTicker!$B$24:$AM$43, MATCH($B145, FixtureTicker!$A$24:$A$43), PlayerForm!$X$5+1)="BLANK",
0
),
_xlfn.IFS(
INDEX(FixtureTicker!$B$24:$AM$43, MATCH($B145, FixtureTicker!$A$24:$A$43), PlayerForm!$X$5+2)="H",
_xlfn.XLOOKUP($E145, PlayerForm!$D$3:$D$394, PlayerForm!$Q$3:$Q$394)*
_xlfn.XLOOKUP(
INDEX(FixtureTicker!$B$3:$AM$22, MATCH($B145, FixtureTicker!$A$3:$A$22), PlayerForm!$X$5+2),
 TeamForm!$B$4:$B$23, TeamForm!$AD$4:$AD$23),
INDEX(FixtureTicker!$B$24:$AM$43, MATCH($B145, FixtureTicker!$A$24:$A$43), PlayerForm!$X$5+2)="A",
_xlfn.XLOOKUP($E145, PlayerForm!$D$3:$D$394, PlayerForm!$R$3:$R$394)*
_xlfn.XLOOKUP(
INDEX(FixtureTicker!$B$3:$AM$22, MATCH($B145, FixtureTicker!$A$3:$A$22), PlayerForm!$X$5+2),
 TeamForm!$B$4:$B$23, TeamForm!$AB$4:$AB$23),
INDEX(FixtureTicker!$B$24:$AM$43, MATCH($B145, FixtureTicker!$A$24:$A$43), PlayerForm!$X$5+2)="BLANK",
0
),
_xlfn.IFS(
INDEX(FixtureTicker!$B$24:$AM$43, MATCH($B145, FixtureTicker!$A$24:$A$43), PlayerForm!$X$5+3)="H",
_xlfn.XLOOKUP($E145, PlayerForm!$D$3:$D$394, PlayerForm!$Q$3:$Q$394)*
_xlfn.XLOOKUP(
INDEX(FixtureTicker!$B$3:$AM$22, MATCH($B145, FixtureTicker!$A$3:$A$22), PlayerForm!$X$5+3),
 TeamForm!$B$4:$B$23, TeamForm!$AD$4:$AD$23),
INDEX(FixtureTicker!$B$24:$AM$43, MATCH($B145, FixtureTicker!$A$24:$A$43), PlayerForm!$X$5+3)="A",
_xlfn.XLOOKUP($E145, PlayerForm!$D$3:$D$394, PlayerForm!$R$3:$R$394)*
_xlfn.XLOOKUP(
INDEX(FixtureTicker!$B$3:$AM$22, MATCH($B145, FixtureTicker!$A$3:$A$22), PlayerForm!$X$5+3),
 TeamForm!$B$4:$B$23, TeamForm!$AB$4:$AB$23),
INDEX(FixtureTicker!$B$24:$AM$43, MATCH($B145, FixtureTicker!$A$24:$A$43), PlayerForm!$X$5+3)="BLANK",
0
),
_xlfn.IFS(
INDEX(FixtureTicker!$B$24:$AM$43, MATCH($B145, FixtureTicker!$A$24:$A$43), PlayerForm!$X$5+4)="H",
_xlfn.XLOOKUP($E145, PlayerForm!$D$3:$D$394, PlayerForm!$Q$3:$Q$394)*
_xlfn.XLOOKUP(
INDEX(FixtureTicker!$B$3:$AM$22, MATCH($B145, FixtureTicker!$A$3:$A$22), PlayerForm!$X$5+4),
 TeamForm!$B$4:$B$23, TeamForm!$AD$4:$AD$23),
INDEX(FixtureTicker!$B$24:$AM$43, MATCH($B145, FixtureTicker!$A$24:$A$43), PlayerForm!$X$5+4)="A",
_xlfn.XLOOKUP($E145, PlayerForm!$D$3:$D$394, PlayerForm!$R$3:$R$394)*
_xlfn.XLOOKUP(
INDEX(FixtureTicker!$B$3:$AM$22, MATCH($B145, FixtureTicker!$A$3:$A$22), PlayerForm!$X$5+4),
 TeamForm!$B$4:$B$23, TeamForm!$AB$4:$AB$23),
INDEX(FixtureTicker!$B$24:$AM$43, MATCH($B145, FixtureTicker!$A$24:$A$43), PlayerForm!$X$5+4)="BLANK",
0
),
_xlfn.IFS(
INDEX(FixtureTicker!$B$24:$AM$43, MATCH($B145, FixtureTicker!$A$24:$A$43), PlayerForm!$X$5+5)="H",
_xlfn.XLOOKUP($E145, PlayerForm!$D$3:$D$394, PlayerForm!$Q$3:$Q$394)*
_xlfn.XLOOKUP(
INDEX(FixtureTicker!$B$3:$AM$22, MATCH($B145, FixtureTicker!$A$3:$A$22), PlayerForm!$X$5+5),
 TeamForm!$B$4:$B$23, TeamForm!$AD$4:$AD$23),
INDEX(FixtureTicker!$B$24:$AM$43, MATCH($B145, FixtureTicker!$A$24:$A$43), PlayerForm!$X$5+5)="A",
_xlfn.XLOOKUP($E145, PlayerForm!$D$3:$D$394, PlayerForm!$R$3:$R$394)*
_xlfn.XLOOKUP(
INDEX(FixtureTicker!$B$3:$AM$22, MATCH($B145, FixtureTicker!$A$3:$A$22), PlayerForm!$X$5+5),
 TeamForm!$B$4:$B$23, TeamForm!$AB$4:$AB$23),
INDEX(FixtureTicker!$B$24:$AM$43, MATCH($B145, FixtureTicker!$A$24:$A$43), PlayerForm!$X$5+5)="BLANK",
0
),
_xlfn.IFS(
INDEX(FixtureTicker!$B$24:$AM$43, MATCH($B145, FixtureTicker!$A$24:$A$43), PlayerForm!$X$5+6)="H",
_xlfn.XLOOKUP($E145, PlayerForm!$D$3:$D$394, PlayerForm!$Q$3:$Q$394)*
_xlfn.XLOOKUP(
INDEX(FixtureTicker!$B$3:$AM$22, MATCH($B145, FixtureTicker!$A$3:$A$22), PlayerForm!$X$5+6),
 TeamForm!$B$4:$B$23, TeamForm!$AD$4:$AD$23),
INDEX(FixtureTicker!$B$24:$AM$43, MATCH($B145, FixtureTicker!$A$24:$A$43), PlayerForm!$X$5+6)="A",
_xlfn.XLOOKUP($E145, PlayerForm!$D$3:$D$394, PlayerForm!$R$3:$R$394)*
_xlfn.XLOOKUP(
INDEX(FixtureTicker!$B$3:$AM$22, MATCH($B145, FixtureTicker!$A$3:$A$22), PlayerForm!$X$5+6),
 TeamForm!$B$4:$B$23, TeamForm!$AB$4:$AB$23),
INDEX(FixtureTicker!$B$24:$AM$43, MATCH($B145, FixtureTicker!$A$24:$A$43), PlayerForm!$X$5+6)="BLANK",
0
),
_xlfn.IFS(
INDEX(FixtureTicker!$B$24:$AM$43, MATCH($B145, FixtureTicker!$A$24:$A$43), PlayerForm!$X$5+7)="H",
_xlfn.XLOOKUP($E145, PlayerForm!$D$3:$D$394, PlayerForm!$Q$3:$Q$394)*
_xlfn.XLOOKUP(
INDEX(FixtureTicker!$B$3:$AM$22, MATCH($B145, FixtureTicker!$A$3:$A$22), PlayerForm!$X$5+7),
 TeamForm!$B$4:$B$23, TeamForm!$AD$4:$AD$23),
INDEX(FixtureTicker!$B$24:$AM$43, MATCH($B145, FixtureTicker!$A$24:$A$43), PlayerForm!$X$5+7)="A",
_xlfn.XLOOKUP($E145, PlayerForm!$D$3:$D$394, PlayerForm!$R$3:$R$394)*
_xlfn.XLOOKUP(
INDEX(FixtureTicker!$B$3:$AM$22, MATCH($B145, FixtureTicker!$A$3:$A$22), PlayerForm!$X$5+7),
 TeamForm!$B$4:$B$23, TeamForm!$AB$4:$AB$23),
INDEX(FixtureTicker!$B$24:$AM$43, MATCH($B145, FixtureTicker!$A$24:$A$43), PlayerForm!$X$5+7)="BLANK",
0
)
),0)</f>
        <v>28.536389580203831</v>
      </c>
    </row>
    <row r="146" spans="1:10">
      <c r="A146" s="55">
        <v>231</v>
      </c>
      <c r="B146" s="55" t="str">
        <f>_xlfn.XLOOKUP($A146, PlayerData!$B$3:$B$394, PlayerData!C$3:C$394)</f>
        <v>TOT</v>
      </c>
      <c r="C146" s="55" t="str">
        <f>_xlfn.XLOOKUP($A146, PlayerData!$B$3:$B$394, PlayerData!D$3:D$394)</f>
        <v>D</v>
      </c>
      <c r="D146" s="55">
        <f>_xlfn.XLOOKUP($A146, PlayerData!$B:$B, PlayerData!F:F,,,-1)</f>
        <v>5.5</v>
      </c>
      <c r="E146" s="31" t="str">
        <f>_xlfn.XLOOKUP($A146, PlayerData!$B$3:$B$394, PlayerData!E$3:E$394)</f>
        <v>Aurier</v>
      </c>
      <c r="F146" s="164" cm="1">
        <f t="array" ref="F146">IFERROR(0.01*_xlfn.IFS(
INDEX(FixtureTicker!$B$24:$AM$43, MATCH($B146, FixtureTicker!$A$24:$A$43, 0), PlayerForm!$X$5)="H",
_xlfn.XLOOKUP($E146, PlayerForm!$D$3:$D$394, PlayerForm!$Q$3:$Q$394)*
_xlfn.XLOOKUP(
INDEX(FixtureTicker!$B$3:$AM$22, MATCH($B146, FixtureTicker!$A$3:$A$22,0), PlayerForm!$X$5),
 TeamForm!$B$4:$B$23, TeamForm!$AD$4:$AD$23),
INDEX(FixtureTicker!$B$24:$AM$43, MATCH($B146, FixtureTicker!$A$24:$A$43,0), PlayerForm!$X$5)="A",
_xlfn.XLOOKUP($E146, PlayerForm!$D$3:$D$394, PlayerForm!$R$3:$R$394)*
_xlfn.XLOOKUP(
INDEX(FixtureTicker!$B$3:$AM$22, MATCH($B146, FixtureTicker!$A$3:$A$22,0), PlayerForm!$X$5),
 TeamForm!$B$4:$B$23, TeamForm!$AB$4:$AB$23),
INDEX(FixtureTicker!$B$24:$AM$43, MATCH($B146, FixtureTicker!$A$24:$A$43,0), PlayerForm!$X$5)="BLANK",
0),0)</f>
        <v>4.5510866820522766</v>
      </c>
      <c r="G146" s="163" cm="1">
        <f t="array" ref="G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
),0)</f>
        <v>5.4857393831985837</v>
      </c>
      <c r="H146" s="163" cm="1">
        <f t="array" ref="H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),
_xlfn.IFS(
INDEX(FixtureTicker!$B$24:$AM$43, MATCH($B146, FixtureTicker!$A$24:$A$43), PlayerForm!$X$5+2)="H",
_xlfn.XLOOKUP($E146, PlayerForm!$D$3:$D$394, PlayerForm!$Q$3:$Q$394)*
_xlfn.XLOOKUP(
INDEX(FixtureTicker!$B$3:$AM$22, MATCH($B146, FixtureTicker!$A$3:$A$22), PlayerForm!$X$5+2),
 TeamForm!$B$4:$B$23, TeamForm!$AD$4:$AD$23),
INDEX(FixtureTicker!$B$24:$AM$43, MATCH($B146, FixtureTicker!$A$24:$A$43), PlayerForm!$X$5+2)="A",
_xlfn.XLOOKUP($E146, PlayerForm!$D$3:$D$394, PlayerForm!$R$3:$R$394)*
_xlfn.XLOOKUP(
INDEX(FixtureTicker!$B$3:$AM$22, MATCH($B146, FixtureTicker!$A$3:$A$22), PlayerForm!$X$5+2),
 TeamForm!$B$4:$B$23, TeamForm!$AB$4:$AB$23),
INDEX(FixtureTicker!$B$24:$AM$43, MATCH($B146, FixtureTicker!$A$24:$A$43), PlayerForm!$X$5+2)="BLANK",
0
),
_xlfn.IFS(
INDEX(FixtureTicker!$B$24:$AM$43, MATCH($B146, FixtureTicker!$A$24:$A$43), PlayerForm!$X$5+3)="H",
_xlfn.XLOOKUP($E146, PlayerForm!$D$3:$D$394, PlayerForm!$Q$3:$Q$394)*
_xlfn.XLOOKUP(
INDEX(FixtureTicker!$B$3:$AM$22, MATCH($B146, FixtureTicker!$A$3:$A$22), PlayerForm!$X$5+3),
 TeamForm!$B$4:$B$23, TeamForm!$AD$4:$AD$23),
INDEX(FixtureTicker!$B$24:$AM$43, MATCH($B146, FixtureTicker!$A$24:$A$43), PlayerForm!$X$5+3)="A",
_xlfn.XLOOKUP($E146, PlayerForm!$D$3:$D$394, PlayerForm!$R$3:$R$394)*
_xlfn.XLOOKUP(
INDEX(FixtureTicker!$B$3:$AM$22, MATCH($B146, FixtureTicker!$A$3:$A$22), PlayerForm!$X$5+3),
 TeamForm!$B$4:$B$23, TeamForm!$AB$4:$AB$23),
INDEX(FixtureTicker!$B$24:$AM$43, MATCH($B146, FixtureTicker!$A$24:$A$43), PlayerForm!$X$5+3)="BLANK",
0
)
),0)</f>
        <v>13.549061390623105</v>
      </c>
      <c r="I146" s="163" cm="1">
        <f t="array" ref="I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),
_xlfn.IFS(
INDEX(FixtureTicker!$B$24:$AM$43, MATCH($B146, FixtureTicker!$A$24:$A$43), PlayerForm!$X$5+2)="H",
_xlfn.XLOOKUP($E146, PlayerForm!$D$3:$D$394, PlayerForm!$Q$3:$Q$394)*
_xlfn.XLOOKUP(
INDEX(FixtureTicker!$B$3:$AM$22, MATCH($B146, FixtureTicker!$A$3:$A$22), PlayerForm!$X$5+2),
 TeamForm!$B$4:$B$23, TeamForm!$AD$4:$AD$23),
INDEX(FixtureTicker!$B$24:$AM$43, MATCH($B146, FixtureTicker!$A$24:$A$43), PlayerForm!$X$5+2)="A",
_xlfn.XLOOKUP($E146, PlayerForm!$D$3:$D$394, PlayerForm!$R$3:$R$394)*
_xlfn.XLOOKUP(
INDEX(FixtureTicker!$B$3:$AM$22, MATCH($B146, FixtureTicker!$A$3:$A$22), PlayerForm!$X$5+2),
 TeamForm!$B$4:$B$23, TeamForm!$AB$4:$AB$23),
INDEX(FixtureTicker!$B$24:$AM$43, MATCH($B146, FixtureTicker!$A$24:$A$43), PlayerForm!$X$5+2)="BLANK",
0
),
_xlfn.IFS(
INDEX(FixtureTicker!$B$24:$AM$43, MATCH($B146, FixtureTicker!$A$24:$A$43), PlayerForm!$X$5+3)="H",
_xlfn.XLOOKUP($E146, PlayerForm!$D$3:$D$394, PlayerForm!$Q$3:$Q$394)*
_xlfn.XLOOKUP(
INDEX(FixtureTicker!$B$3:$AM$22, MATCH($B146, FixtureTicker!$A$3:$A$22), PlayerForm!$X$5+3),
 TeamForm!$B$4:$B$23, TeamForm!$AD$4:$AD$23),
INDEX(FixtureTicker!$B$24:$AM$43, MATCH($B146, FixtureTicker!$A$24:$A$43), PlayerForm!$X$5+3)="A",
_xlfn.XLOOKUP($E146, PlayerForm!$D$3:$D$394, PlayerForm!$R$3:$R$394)*
_xlfn.XLOOKUP(
INDEX(FixtureTicker!$B$3:$AM$22, MATCH($B146, FixtureTicker!$A$3:$A$22), PlayerForm!$X$5+3),
 TeamForm!$B$4:$B$23, TeamForm!$AB$4:$AB$23),
INDEX(FixtureTicker!$B$24:$AM$43, MATCH($B146, FixtureTicker!$A$24:$A$43), PlayerForm!$X$5+3)="BLANK",
0
),
_xlfn.IFS(
INDEX(FixtureTicker!$B$24:$AM$43, MATCH($B146, FixtureTicker!$A$24:$A$43), PlayerForm!$X$5+4)="H",
_xlfn.XLOOKUP($E146, PlayerForm!$D$3:$D$394, PlayerForm!$Q$3:$Q$394)*
_xlfn.XLOOKUP(
INDEX(FixtureTicker!$B$3:$AM$22, MATCH($B146, FixtureTicker!$A$3:$A$22), PlayerForm!$X$5+4),
 TeamForm!$B$4:$B$23, TeamForm!$AD$4:$AD$23),
INDEX(FixtureTicker!$B$24:$AM$43, MATCH($B146, FixtureTicker!$A$24:$A$43), PlayerForm!$X$5+4)="A",
_xlfn.XLOOKUP($E146, PlayerForm!$D$3:$D$394, PlayerForm!$R$3:$R$394)*
_xlfn.XLOOKUP(
INDEX(FixtureTicker!$B$3:$AM$22, MATCH($B146, FixtureTicker!$A$3:$A$22), PlayerForm!$X$5+4),
 TeamForm!$B$4:$B$23, TeamForm!$AB$4:$AB$23),
INDEX(FixtureTicker!$B$24:$AM$43, MATCH($B146, FixtureTicker!$A$24:$A$43), PlayerForm!$X$5+4)="BLANK",
0
),
_xlfn.IFS(
INDEX(FixtureTicker!$B$24:$AM$43, MATCH($B146, FixtureTicker!$A$24:$A$43), PlayerForm!$X$5+5)="H",
_xlfn.XLOOKUP($E146, PlayerForm!$D$3:$D$394, PlayerForm!$Q$3:$Q$394)*
_xlfn.XLOOKUP(
INDEX(FixtureTicker!$B$3:$AM$22, MATCH($B146, FixtureTicker!$A$3:$A$22), PlayerForm!$X$5+5),
 TeamForm!$B$4:$B$23, TeamForm!$AD$4:$AD$23),
INDEX(FixtureTicker!$B$24:$AM$43, MATCH($B146, FixtureTicker!$A$24:$A$43), PlayerForm!$X$5+5)="A",
_xlfn.XLOOKUP($E146, PlayerForm!$D$3:$D$394, PlayerForm!$R$3:$R$394)*
_xlfn.XLOOKUP(
INDEX(FixtureTicker!$B$3:$AM$22, MATCH($B146, FixtureTicker!$A$3:$A$22), PlayerForm!$X$5+5),
 TeamForm!$B$4:$B$23, TeamForm!$AB$4:$AB$23),
INDEX(FixtureTicker!$B$24:$AM$43, MATCH($B146, FixtureTicker!$A$24:$A$43), PlayerForm!$X$5+5)="BLANK",
0
)
),0)</f>
        <v>21.62688048156771</v>
      </c>
      <c r="J146" s="163" cm="1">
        <f t="array" ref="J146">IFERROR(0.01*SUM(
_xlfn.IFS(
INDEX(FixtureTicker!$B$24:$AM$43, MATCH($B146, FixtureTicker!$A$24:$A$43), PlayerForm!$X$5)="H",
_xlfn.XLOOKUP($E146, PlayerForm!$D$3:$D$394, PlayerForm!$Q$3:$Q$394)*
_xlfn.XLOOKUP(
INDEX(FixtureTicker!$B$3:$AM$22, MATCH($B146, FixtureTicker!$A$3:$A$22), PlayerForm!$X$5),
 TeamForm!$B$4:$B$23, TeamForm!$AD$4:$AD$23),
INDEX(FixtureTicker!$B$24:$AM$43, MATCH($B146, FixtureTicker!$A$24:$A$43), PlayerForm!$X$5)="A",
_xlfn.XLOOKUP($E146, PlayerForm!$D$3:$D$394, PlayerForm!$R$3:$R$394)*
_xlfn.XLOOKUP(
INDEX(FixtureTicker!$B$3:$AM$22, MATCH($B146, FixtureTicker!$A$3:$A$22), PlayerForm!$X$5),
 TeamForm!$B$4:$B$23, TeamForm!$AB$4:$AB$23),
INDEX(FixtureTicker!$B$24:$AM$43, MATCH($B146, FixtureTicker!$A$24:$A$43), PlayerForm!$X$5)="BLANK",
0
),
_xlfn.IFS(
INDEX(FixtureTicker!$B$24:$AM$43, MATCH($B146, FixtureTicker!$A$24:$A$43), PlayerForm!$X$5+1)="H",
_xlfn.XLOOKUP($E146, PlayerForm!$D$3:$D$394, PlayerForm!$Q$3:$Q$394)*
_xlfn.XLOOKUP(
INDEX(FixtureTicker!$B$3:$AM$22, MATCH($B146, FixtureTicker!$A$3:$A$22), PlayerForm!$X$5+1),
 TeamForm!$B$4:$B$23, TeamForm!$AD$4:$AD$23),
INDEX(FixtureTicker!$B$24:$AM$43, MATCH($B146, FixtureTicker!$A$24:$A$43), PlayerForm!$X$5+1)="A",
_xlfn.XLOOKUP($E146, PlayerForm!$D$3:$D$394, PlayerForm!$R$3:$R$394)*
_xlfn.XLOOKUP(
INDEX(FixtureTicker!$B$3:$AM$22, MATCH($B146, FixtureTicker!$A$3:$A$22), PlayerForm!$X$5+1),
 TeamForm!$B$4:$B$23, TeamForm!$AB$4:$AB$23),
INDEX(FixtureTicker!$B$24:$AM$43, MATCH($B146, FixtureTicker!$A$24:$A$43), PlayerForm!$X$5+1)="BLANK",
0
),
_xlfn.IFS(
INDEX(FixtureTicker!$B$24:$AM$43, MATCH($B146, FixtureTicker!$A$24:$A$43), PlayerForm!$X$5+2)="H",
_xlfn.XLOOKUP($E146, PlayerForm!$D$3:$D$394, PlayerForm!$Q$3:$Q$394)*
_xlfn.XLOOKUP(
INDEX(FixtureTicker!$B$3:$AM$22, MATCH($B146, FixtureTicker!$A$3:$A$22), PlayerForm!$X$5+2),
 TeamForm!$B$4:$B$23, TeamForm!$AD$4:$AD$23),
INDEX(FixtureTicker!$B$24:$AM$43, MATCH($B146, FixtureTicker!$A$24:$A$43), PlayerForm!$X$5+2)="A",
_xlfn.XLOOKUP($E146, PlayerForm!$D$3:$D$394, PlayerForm!$R$3:$R$394)*
_xlfn.XLOOKUP(
INDEX(FixtureTicker!$B$3:$AM$22, MATCH($B146, FixtureTicker!$A$3:$A$22), PlayerForm!$X$5+2),
 TeamForm!$B$4:$B$23, TeamForm!$AB$4:$AB$23),
INDEX(FixtureTicker!$B$24:$AM$43, MATCH($B146, FixtureTicker!$A$24:$A$43), PlayerForm!$X$5+2)="BLANK",
0
),
_xlfn.IFS(
INDEX(FixtureTicker!$B$24:$AM$43, MATCH($B146, FixtureTicker!$A$24:$A$43), PlayerForm!$X$5+3)="H",
_xlfn.XLOOKUP($E146, PlayerForm!$D$3:$D$394, PlayerForm!$Q$3:$Q$394)*
_xlfn.XLOOKUP(
INDEX(FixtureTicker!$B$3:$AM$22, MATCH($B146, FixtureTicker!$A$3:$A$22), PlayerForm!$X$5+3),
 TeamForm!$B$4:$B$23, TeamForm!$AD$4:$AD$23),
INDEX(FixtureTicker!$B$24:$AM$43, MATCH($B146, FixtureTicker!$A$24:$A$43), PlayerForm!$X$5+3)="A",
_xlfn.XLOOKUP($E146, PlayerForm!$D$3:$D$394, PlayerForm!$R$3:$R$394)*
_xlfn.XLOOKUP(
INDEX(FixtureTicker!$B$3:$AM$22, MATCH($B146, FixtureTicker!$A$3:$A$22), PlayerForm!$X$5+3),
 TeamForm!$B$4:$B$23, TeamForm!$AB$4:$AB$23),
INDEX(FixtureTicker!$B$24:$AM$43, MATCH($B146, FixtureTicker!$A$24:$A$43), PlayerForm!$X$5+3)="BLANK",
0
),
_xlfn.IFS(
INDEX(FixtureTicker!$B$24:$AM$43, MATCH($B146, FixtureTicker!$A$24:$A$43), PlayerForm!$X$5+4)="H",
_xlfn.XLOOKUP($E146, PlayerForm!$D$3:$D$394, PlayerForm!$Q$3:$Q$394)*
_xlfn.XLOOKUP(
INDEX(FixtureTicker!$B$3:$AM$22, MATCH($B146, FixtureTicker!$A$3:$A$22), PlayerForm!$X$5+4),
 TeamForm!$B$4:$B$23, TeamForm!$AD$4:$AD$23),
INDEX(FixtureTicker!$B$24:$AM$43, MATCH($B146, FixtureTicker!$A$24:$A$43), PlayerForm!$X$5+4)="A",
_xlfn.XLOOKUP($E146, PlayerForm!$D$3:$D$394, PlayerForm!$R$3:$R$394)*
_xlfn.XLOOKUP(
INDEX(FixtureTicker!$B$3:$AM$22, MATCH($B146, FixtureTicker!$A$3:$A$22), PlayerForm!$X$5+4),
 TeamForm!$B$4:$B$23, TeamForm!$AB$4:$AB$23),
INDEX(FixtureTicker!$B$24:$AM$43, MATCH($B146, FixtureTicker!$A$24:$A$43), PlayerForm!$X$5+4)="BLANK",
0
),
_xlfn.IFS(
INDEX(FixtureTicker!$B$24:$AM$43, MATCH($B146, FixtureTicker!$A$24:$A$43), PlayerForm!$X$5+5)="H",
_xlfn.XLOOKUP($E146, PlayerForm!$D$3:$D$394, PlayerForm!$Q$3:$Q$394)*
_xlfn.XLOOKUP(
INDEX(FixtureTicker!$B$3:$AM$22, MATCH($B146, FixtureTicker!$A$3:$A$22), PlayerForm!$X$5+5),
 TeamForm!$B$4:$B$23, TeamForm!$AD$4:$AD$23),
INDEX(FixtureTicker!$B$24:$AM$43, MATCH($B146, FixtureTicker!$A$24:$A$43), PlayerForm!$X$5+5)="A",
_xlfn.XLOOKUP($E146, PlayerForm!$D$3:$D$394, PlayerForm!$R$3:$R$394)*
_xlfn.XLOOKUP(
INDEX(FixtureTicker!$B$3:$AM$22, MATCH($B146, FixtureTicker!$A$3:$A$22), PlayerForm!$X$5+5),
 TeamForm!$B$4:$B$23, TeamForm!$AB$4:$AB$23),
INDEX(FixtureTicker!$B$24:$AM$43, MATCH($B146, FixtureTicker!$A$24:$A$43), PlayerForm!$X$5+5)="BLANK",
0
),
_xlfn.IFS(
INDEX(FixtureTicker!$B$24:$AM$43, MATCH($B146, FixtureTicker!$A$24:$A$43), PlayerForm!$X$5+6)="H",
_xlfn.XLOOKUP($E146, PlayerForm!$D$3:$D$394, PlayerForm!$Q$3:$Q$394)*
_xlfn.XLOOKUP(
INDEX(FixtureTicker!$B$3:$AM$22, MATCH($B146, FixtureTicker!$A$3:$A$22), PlayerForm!$X$5+6),
 TeamForm!$B$4:$B$23, TeamForm!$AD$4:$AD$23),
INDEX(FixtureTicker!$B$24:$AM$43, MATCH($B146, FixtureTicker!$A$24:$A$43), PlayerForm!$X$5+6)="A",
_xlfn.XLOOKUP($E146, PlayerForm!$D$3:$D$394, PlayerForm!$R$3:$R$394)*
_xlfn.XLOOKUP(
INDEX(FixtureTicker!$B$3:$AM$22, MATCH($B146, FixtureTicker!$A$3:$A$22), PlayerForm!$X$5+6),
 TeamForm!$B$4:$B$23, TeamForm!$AB$4:$AB$23),
INDEX(FixtureTicker!$B$24:$AM$43, MATCH($B146, FixtureTicker!$A$24:$A$43), PlayerForm!$X$5+6)="BLANK",
0
),
_xlfn.IFS(
INDEX(FixtureTicker!$B$24:$AM$43, MATCH($B146, FixtureTicker!$A$24:$A$43), PlayerForm!$X$5+7)="H",
_xlfn.XLOOKUP($E146, PlayerForm!$D$3:$D$394, PlayerForm!$Q$3:$Q$394)*
_xlfn.XLOOKUP(
INDEX(FixtureTicker!$B$3:$AM$22, MATCH($B146, FixtureTicker!$A$3:$A$22), PlayerForm!$X$5+7),
 TeamForm!$B$4:$B$23, TeamForm!$AD$4:$AD$23),
INDEX(FixtureTicker!$B$24:$AM$43, MATCH($B146, FixtureTicker!$A$24:$A$43), PlayerForm!$X$5+7)="A",
_xlfn.XLOOKUP($E146, PlayerForm!$D$3:$D$394, PlayerForm!$R$3:$R$394)*
_xlfn.XLOOKUP(
INDEX(FixtureTicker!$B$3:$AM$22, MATCH($B146, FixtureTicker!$A$3:$A$22), PlayerForm!$X$5+7),
 TeamForm!$B$4:$B$23, TeamForm!$AB$4:$AB$23),
INDEX(FixtureTicker!$B$24:$AM$43, MATCH($B146, FixtureTicker!$A$24:$A$43), PlayerForm!$X$5+7)="BLANK",
0
)
),0)</f>
        <v>27.725176046714587</v>
      </c>
    </row>
    <row r="147" spans="1:10">
      <c r="A147" s="55">
        <v>163</v>
      </c>
      <c r="B147" s="55" t="str">
        <f>_xlfn.XLOOKUP($A147, PlayerData!$B$3:$B$394, PlayerData!C$3:C$394)</f>
        <v>SHU</v>
      </c>
      <c r="C147" s="55" t="str">
        <f>_xlfn.XLOOKUP($A147, PlayerData!$B$3:$B$394, PlayerData!D$3:D$394)</f>
        <v>M</v>
      </c>
      <c r="D147" s="55">
        <f>_xlfn.XLOOKUP($A147, PlayerData!$B:$B, PlayerData!F:F,,,-1)</f>
        <v>5</v>
      </c>
      <c r="E147" s="31" t="str">
        <f>_xlfn.XLOOKUP($A147, PlayerData!$B$3:$B$394, PlayerData!E$3:E$394)</f>
        <v>Berge</v>
      </c>
      <c r="F147" s="164" cm="1">
        <f t="array" ref="F147">IFERROR(0.01*_xlfn.IFS(
INDEX(FixtureTicker!$B$24:$AM$43, MATCH($B147, FixtureTicker!$A$24:$A$43, 0), PlayerForm!$X$5)="H",
_xlfn.XLOOKUP($E147, PlayerForm!$D$3:$D$394, PlayerForm!$Q$3:$Q$394)*
_xlfn.XLOOKUP(
INDEX(FixtureTicker!$B$3:$AM$22, MATCH($B147, FixtureTicker!$A$3:$A$22,0), PlayerForm!$X$5),
 TeamForm!$B$4:$B$23, TeamForm!$AD$4:$AD$23),
INDEX(FixtureTicker!$B$24:$AM$43, MATCH($B147, FixtureTicker!$A$24:$A$43,0), PlayerForm!$X$5)="A",
_xlfn.XLOOKUP($E147, PlayerForm!$D$3:$D$394, PlayerForm!$R$3:$R$394)*
_xlfn.XLOOKUP(
INDEX(FixtureTicker!$B$3:$AM$22, MATCH($B147, FixtureTicker!$A$3:$A$22,0), PlayerForm!$X$5),
 TeamForm!$B$4:$B$23, TeamForm!$AB$4:$AB$23),
INDEX(FixtureTicker!$B$24:$AM$43, MATCH($B147, FixtureTicker!$A$24:$A$43,0), PlayerForm!$X$5)="BLANK",
0),0)</f>
        <v>2.2803339585861937</v>
      </c>
      <c r="G147" s="163" cm="1">
        <f t="array" ref="G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
),0)</f>
        <v>5.023075877476753</v>
      </c>
      <c r="H147" s="163" cm="1">
        <f t="array" ref="H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),
_xlfn.IFS(
INDEX(FixtureTicker!$B$24:$AM$43, MATCH($B147, FixtureTicker!$A$24:$A$43), PlayerForm!$X$5+2)="H",
_xlfn.XLOOKUP($E147, PlayerForm!$D$3:$D$394, PlayerForm!$Q$3:$Q$394)*
_xlfn.XLOOKUP(
INDEX(FixtureTicker!$B$3:$AM$22, MATCH($B147, FixtureTicker!$A$3:$A$22), PlayerForm!$X$5+2),
 TeamForm!$B$4:$B$23, TeamForm!$AD$4:$AD$23),
INDEX(FixtureTicker!$B$24:$AM$43, MATCH($B147, FixtureTicker!$A$24:$A$43), PlayerForm!$X$5+2)="A",
_xlfn.XLOOKUP($E147, PlayerForm!$D$3:$D$394, PlayerForm!$R$3:$R$394)*
_xlfn.XLOOKUP(
INDEX(FixtureTicker!$B$3:$AM$22, MATCH($B147, FixtureTicker!$A$3:$A$22), PlayerForm!$X$5+2),
 TeamForm!$B$4:$B$23, TeamForm!$AB$4:$AB$23),
INDEX(FixtureTicker!$B$24:$AM$43, MATCH($B147, FixtureTicker!$A$24:$A$43), PlayerForm!$X$5+2)="BLANK",
0
),
_xlfn.IFS(
INDEX(FixtureTicker!$B$24:$AM$43, MATCH($B147, FixtureTicker!$A$24:$A$43), PlayerForm!$X$5+3)="H",
_xlfn.XLOOKUP($E147, PlayerForm!$D$3:$D$394, PlayerForm!$Q$3:$Q$394)*
_xlfn.XLOOKUP(
INDEX(FixtureTicker!$B$3:$AM$22, MATCH($B147, FixtureTicker!$A$3:$A$22), PlayerForm!$X$5+3),
 TeamForm!$B$4:$B$23, TeamForm!$AD$4:$AD$23),
INDEX(FixtureTicker!$B$24:$AM$43, MATCH($B147, FixtureTicker!$A$24:$A$43), PlayerForm!$X$5+3)="A",
_xlfn.XLOOKUP($E147, PlayerForm!$D$3:$D$394, PlayerForm!$R$3:$R$394)*
_xlfn.XLOOKUP(
INDEX(FixtureTicker!$B$3:$AM$22, MATCH($B147, FixtureTicker!$A$3:$A$22), PlayerForm!$X$5+3),
 TeamForm!$B$4:$B$23, TeamForm!$AB$4:$AB$23),
INDEX(FixtureTicker!$B$24:$AM$43, MATCH($B147, FixtureTicker!$A$24:$A$43), PlayerForm!$X$5+3)="BLANK",
0
)
),0)</f>
        <v>13.969225447898395</v>
      </c>
      <c r="I147" s="163" cm="1">
        <f t="array" ref="I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),
_xlfn.IFS(
INDEX(FixtureTicker!$B$24:$AM$43, MATCH($B147, FixtureTicker!$A$24:$A$43), PlayerForm!$X$5+2)="H",
_xlfn.XLOOKUP($E147, PlayerForm!$D$3:$D$394, PlayerForm!$Q$3:$Q$394)*
_xlfn.XLOOKUP(
INDEX(FixtureTicker!$B$3:$AM$22, MATCH($B147, FixtureTicker!$A$3:$A$22), PlayerForm!$X$5+2),
 TeamForm!$B$4:$B$23, TeamForm!$AD$4:$AD$23),
INDEX(FixtureTicker!$B$24:$AM$43, MATCH($B147, FixtureTicker!$A$24:$A$43), PlayerForm!$X$5+2)="A",
_xlfn.XLOOKUP($E147, PlayerForm!$D$3:$D$394, PlayerForm!$R$3:$R$394)*
_xlfn.XLOOKUP(
INDEX(FixtureTicker!$B$3:$AM$22, MATCH($B147, FixtureTicker!$A$3:$A$22), PlayerForm!$X$5+2),
 TeamForm!$B$4:$B$23, TeamForm!$AB$4:$AB$23),
INDEX(FixtureTicker!$B$24:$AM$43, MATCH($B147, FixtureTicker!$A$24:$A$43), PlayerForm!$X$5+2)="BLANK",
0
),
_xlfn.IFS(
INDEX(FixtureTicker!$B$24:$AM$43, MATCH($B147, FixtureTicker!$A$24:$A$43), PlayerForm!$X$5+3)="H",
_xlfn.XLOOKUP($E147, PlayerForm!$D$3:$D$394, PlayerForm!$Q$3:$Q$394)*
_xlfn.XLOOKUP(
INDEX(FixtureTicker!$B$3:$AM$22, MATCH($B147, FixtureTicker!$A$3:$A$22), PlayerForm!$X$5+3),
 TeamForm!$B$4:$B$23, TeamForm!$AD$4:$AD$23),
INDEX(FixtureTicker!$B$24:$AM$43, MATCH($B147, FixtureTicker!$A$24:$A$43), PlayerForm!$X$5+3)="A",
_xlfn.XLOOKUP($E147, PlayerForm!$D$3:$D$394, PlayerForm!$R$3:$R$394)*
_xlfn.XLOOKUP(
INDEX(FixtureTicker!$B$3:$AM$22, MATCH($B147, FixtureTicker!$A$3:$A$22), PlayerForm!$X$5+3),
 TeamForm!$B$4:$B$23, TeamForm!$AB$4:$AB$23),
INDEX(FixtureTicker!$B$24:$AM$43, MATCH($B147, FixtureTicker!$A$24:$A$43), PlayerForm!$X$5+3)="BLANK",
0
),
_xlfn.IFS(
INDEX(FixtureTicker!$B$24:$AM$43, MATCH($B147, FixtureTicker!$A$24:$A$43), PlayerForm!$X$5+4)="H",
_xlfn.XLOOKUP($E147, PlayerForm!$D$3:$D$394, PlayerForm!$Q$3:$Q$394)*
_xlfn.XLOOKUP(
INDEX(FixtureTicker!$B$3:$AM$22, MATCH($B147, FixtureTicker!$A$3:$A$22), PlayerForm!$X$5+4),
 TeamForm!$B$4:$B$23, TeamForm!$AD$4:$AD$23),
INDEX(FixtureTicker!$B$24:$AM$43, MATCH($B147, FixtureTicker!$A$24:$A$43), PlayerForm!$X$5+4)="A",
_xlfn.XLOOKUP($E147, PlayerForm!$D$3:$D$394, PlayerForm!$R$3:$R$394)*
_xlfn.XLOOKUP(
INDEX(FixtureTicker!$B$3:$AM$22, MATCH($B147, FixtureTicker!$A$3:$A$22), PlayerForm!$X$5+4),
 TeamForm!$B$4:$B$23, TeamForm!$AB$4:$AB$23),
INDEX(FixtureTicker!$B$24:$AM$43, MATCH($B147, FixtureTicker!$A$24:$A$43), PlayerForm!$X$5+4)="BLANK",
0
),
_xlfn.IFS(
INDEX(FixtureTicker!$B$24:$AM$43, MATCH($B147, FixtureTicker!$A$24:$A$43), PlayerForm!$X$5+5)="H",
_xlfn.XLOOKUP($E147, PlayerForm!$D$3:$D$394, PlayerForm!$Q$3:$Q$394)*
_xlfn.XLOOKUP(
INDEX(FixtureTicker!$B$3:$AM$22, MATCH($B147, FixtureTicker!$A$3:$A$22), PlayerForm!$X$5+5),
 TeamForm!$B$4:$B$23, TeamForm!$AD$4:$AD$23),
INDEX(FixtureTicker!$B$24:$AM$43, MATCH($B147, FixtureTicker!$A$24:$A$43), PlayerForm!$X$5+5)="A",
_xlfn.XLOOKUP($E147, PlayerForm!$D$3:$D$394, PlayerForm!$R$3:$R$394)*
_xlfn.XLOOKUP(
INDEX(FixtureTicker!$B$3:$AM$22, MATCH($B147, FixtureTicker!$A$3:$A$22), PlayerForm!$X$5+5),
 TeamForm!$B$4:$B$23, TeamForm!$AB$4:$AB$23),
INDEX(FixtureTicker!$B$24:$AM$43, MATCH($B147, FixtureTicker!$A$24:$A$43), PlayerForm!$X$5+5)="BLANK",
0
)
),0)</f>
        <v>21.526141161494071</v>
      </c>
      <c r="J147" s="163" cm="1">
        <f t="array" ref="J147">IFERROR(0.01*SUM(
_xlfn.IFS(
INDEX(FixtureTicker!$B$24:$AM$43, MATCH($B147, FixtureTicker!$A$24:$A$43), PlayerForm!$X$5)="H",
_xlfn.XLOOKUP($E147, PlayerForm!$D$3:$D$394, PlayerForm!$Q$3:$Q$394)*
_xlfn.XLOOKUP(
INDEX(FixtureTicker!$B$3:$AM$22, MATCH($B147, FixtureTicker!$A$3:$A$22), PlayerForm!$X$5),
 TeamForm!$B$4:$B$23, TeamForm!$AD$4:$AD$23),
INDEX(FixtureTicker!$B$24:$AM$43, MATCH($B147, FixtureTicker!$A$24:$A$43), PlayerForm!$X$5)="A",
_xlfn.XLOOKUP($E147, PlayerForm!$D$3:$D$394, PlayerForm!$R$3:$R$394)*
_xlfn.XLOOKUP(
INDEX(FixtureTicker!$B$3:$AM$22, MATCH($B147, FixtureTicker!$A$3:$A$22), PlayerForm!$X$5),
 TeamForm!$B$4:$B$23, TeamForm!$AB$4:$AB$23),
INDEX(FixtureTicker!$B$24:$AM$43, MATCH($B147, FixtureTicker!$A$24:$A$43), PlayerForm!$X$5)="BLANK",
0
),
_xlfn.IFS(
INDEX(FixtureTicker!$B$24:$AM$43, MATCH($B147, FixtureTicker!$A$24:$A$43), PlayerForm!$X$5+1)="H",
_xlfn.XLOOKUP($E147, PlayerForm!$D$3:$D$394, PlayerForm!$Q$3:$Q$394)*
_xlfn.XLOOKUP(
INDEX(FixtureTicker!$B$3:$AM$22, MATCH($B147, FixtureTicker!$A$3:$A$22), PlayerForm!$X$5+1),
 TeamForm!$B$4:$B$23, TeamForm!$AD$4:$AD$23),
INDEX(FixtureTicker!$B$24:$AM$43, MATCH($B147, FixtureTicker!$A$24:$A$43), PlayerForm!$X$5+1)="A",
_xlfn.XLOOKUP($E147, PlayerForm!$D$3:$D$394, PlayerForm!$R$3:$R$394)*
_xlfn.XLOOKUP(
INDEX(FixtureTicker!$B$3:$AM$22, MATCH($B147, FixtureTicker!$A$3:$A$22), PlayerForm!$X$5+1),
 TeamForm!$B$4:$B$23, TeamForm!$AB$4:$AB$23),
INDEX(FixtureTicker!$B$24:$AM$43, MATCH($B147, FixtureTicker!$A$24:$A$43), PlayerForm!$X$5+1)="BLANK",
0
),
_xlfn.IFS(
INDEX(FixtureTicker!$B$24:$AM$43, MATCH($B147, FixtureTicker!$A$24:$A$43), PlayerForm!$X$5+2)="H",
_xlfn.XLOOKUP($E147, PlayerForm!$D$3:$D$394, PlayerForm!$Q$3:$Q$394)*
_xlfn.XLOOKUP(
INDEX(FixtureTicker!$B$3:$AM$22, MATCH($B147, FixtureTicker!$A$3:$A$22), PlayerForm!$X$5+2),
 TeamForm!$B$4:$B$23, TeamForm!$AD$4:$AD$23),
INDEX(FixtureTicker!$B$24:$AM$43, MATCH($B147, FixtureTicker!$A$24:$A$43), PlayerForm!$X$5+2)="A",
_xlfn.XLOOKUP($E147, PlayerForm!$D$3:$D$394, PlayerForm!$R$3:$R$394)*
_xlfn.XLOOKUP(
INDEX(FixtureTicker!$B$3:$AM$22, MATCH($B147, FixtureTicker!$A$3:$A$22), PlayerForm!$X$5+2),
 TeamForm!$B$4:$B$23, TeamForm!$AB$4:$AB$23),
INDEX(FixtureTicker!$B$24:$AM$43, MATCH($B147, FixtureTicker!$A$24:$A$43), PlayerForm!$X$5+2)="BLANK",
0
),
_xlfn.IFS(
INDEX(FixtureTicker!$B$24:$AM$43, MATCH($B147, FixtureTicker!$A$24:$A$43), PlayerForm!$X$5+3)="H",
_xlfn.XLOOKUP($E147, PlayerForm!$D$3:$D$394, PlayerForm!$Q$3:$Q$394)*
_xlfn.XLOOKUP(
INDEX(FixtureTicker!$B$3:$AM$22, MATCH($B147, FixtureTicker!$A$3:$A$22), PlayerForm!$X$5+3),
 TeamForm!$B$4:$B$23, TeamForm!$AD$4:$AD$23),
INDEX(FixtureTicker!$B$24:$AM$43, MATCH($B147, FixtureTicker!$A$24:$A$43), PlayerForm!$X$5+3)="A",
_xlfn.XLOOKUP($E147, PlayerForm!$D$3:$D$394, PlayerForm!$R$3:$R$394)*
_xlfn.XLOOKUP(
INDEX(FixtureTicker!$B$3:$AM$22, MATCH($B147, FixtureTicker!$A$3:$A$22), PlayerForm!$X$5+3),
 TeamForm!$B$4:$B$23, TeamForm!$AB$4:$AB$23),
INDEX(FixtureTicker!$B$24:$AM$43, MATCH($B147, FixtureTicker!$A$24:$A$43), PlayerForm!$X$5+3)="BLANK",
0
),
_xlfn.IFS(
INDEX(FixtureTicker!$B$24:$AM$43, MATCH($B147, FixtureTicker!$A$24:$A$43), PlayerForm!$X$5+4)="H",
_xlfn.XLOOKUP($E147, PlayerForm!$D$3:$D$394, PlayerForm!$Q$3:$Q$394)*
_xlfn.XLOOKUP(
INDEX(FixtureTicker!$B$3:$AM$22, MATCH($B147, FixtureTicker!$A$3:$A$22), PlayerForm!$X$5+4),
 TeamForm!$B$4:$B$23, TeamForm!$AD$4:$AD$23),
INDEX(FixtureTicker!$B$24:$AM$43, MATCH($B147, FixtureTicker!$A$24:$A$43), PlayerForm!$X$5+4)="A",
_xlfn.XLOOKUP($E147, PlayerForm!$D$3:$D$394, PlayerForm!$R$3:$R$394)*
_xlfn.XLOOKUP(
INDEX(FixtureTicker!$B$3:$AM$22, MATCH($B147, FixtureTicker!$A$3:$A$22), PlayerForm!$X$5+4),
 TeamForm!$B$4:$B$23, TeamForm!$AB$4:$AB$23),
INDEX(FixtureTicker!$B$24:$AM$43, MATCH($B147, FixtureTicker!$A$24:$A$43), PlayerForm!$X$5+4)="BLANK",
0
),
_xlfn.IFS(
INDEX(FixtureTicker!$B$24:$AM$43, MATCH($B147, FixtureTicker!$A$24:$A$43), PlayerForm!$X$5+5)="H",
_xlfn.XLOOKUP($E147, PlayerForm!$D$3:$D$394, PlayerForm!$Q$3:$Q$394)*
_xlfn.XLOOKUP(
INDEX(FixtureTicker!$B$3:$AM$22, MATCH($B147, FixtureTicker!$A$3:$A$22), PlayerForm!$X$5+5),
 TeamForm!$B$4:$B$23, TeamForm!$AD$4:$AD$23),
INDEX(FixtureTicker!$B$24:$AM$43, MATCH($B147, FixtureTicker!$A$24:$A$43), PlayerForm!$X$5+5)="A",
_xlfn.XLOOKUP($E147, PlayerForm!$D$3:$D$394, PlayerForm!$R$3:$R$394)*
_xlfn.XLOOKUP(
INDEX(FixtureTicker!$B$3:$AM$22, MATCH($B147, FixtureTicker!$A$3:$A$22), PlayerForm!$X$5+5),
 TeamForm!$B$4:$B$23, TeamForm!$AB$4:$AB$23),
INDEX(FixtureTicker!$B$24:$AM$43, MATCH($B147, FixtureTicker!$A$24:$A$43), PlayerForm!$X$5+5)="BLANK",
0
),
_xlfn.IFS(
INDEX(FixtureTicker!$B$24:$AM$43, MATCH($B147, FixtureTicker!$A$24:$A$43), PlayerForm!$X$5+6)="H",
_xlfn.XLOOKUP($E147, PlayerForm!$D$3:$D$394, PlayerForm!$Q$3:$Q$394)*
_xlfn.XLOOKUP(
INDEX(FixtureTicker!$B$3:$AM$22, MATCH($B147, FixtureTicker!$A$3:$A$22), PlayerForm!$X$5+6),
 TeamForm!$B$4:$B$23, TeamForm!$AD$4:$AD$23),
INDEX(FixtureTicker!$B$24:$AM$43, MATCH($B147, FixtureTicker!$A$24:$A$43), PlayerForm!$X$5+6)="A",
_xlfn.XLOOKUP($E147, PlayerForm!$D$3:$D$394, PlayerForm!$R$3:$R$394)*
_xlfn.XLOOKUP(
INDEX(FixtureTicker!$B$3:$AM$22, MATCH($B147, FixtureTicker!$A$3:$A$22), PlayerForm!$X$5+6),
 TeamForm!$B$4:$B$23, TeamForm!$AB$4:$AB$23),
INDEX(FixtureTicker!$B$24:$AM$43, MATCH($B147, FixtureTicker!$A$24:$A$43), PlayerForm!$X$5+6)="BLANK",
0
),
_xlfn.IFS(
INDEX(FixtureTicker!$B$24:$AM$43, MATCH($B147, FixtureTicker!$A$24:$A$43), PlayerForm!$X$5+7)="H",
_xlfn.XLOOKUP($E147, PlayerForm!$D$3:$D$394, PlayerForm!$Q$3:$Q$394)*
_xlfn.XLOOKUP(
INDEX(FixtureTicker!$B$3:$AM$22, MATCH($B147, FixtureTicker!$A$3:$A$22), PlayerForm!$X$5+7),
 TeamForm!$B$4:$B$23, TeamForm!$AD$4:$AD$23),
INDEX(FixtureTicker!$B$24:$AM$43, MATCH($B147, FixtureTicker!$A$24:$A$43), PlayerForm!$X$5+7)="A",
_xlfn.XLOOKUP($E147, PlayerForm!$D$3:$D$394, PlayerForm!$R$3:$R$394)*
_xlfn.XLOOKUP(
INDEX(FixtureTicker!$B$3:$AM$22, MATCH($B147, FixtureTicker!$A$3:$A$22), PlayerForm!$X$5+7),
 TeamForm!$B$4:$B$23, TeamForm!$AB$4:$AB$23),
INDEX(FixtureTicker!$B$24:$AM$43, MATCH($B147, FixtureTicker!$A$24:$A$43), PlayerForm!$X$5+7)="BLANK",
0
)
),0)</f>
        <v>24.765455755256102</v>
      </c>
    </row>
    <row r="148" spans="1:10">
      <c r="A148" s="55">
        <v>96</v>
      </c>
      <c r="B148" s="55" t="str">
        <f>_xlfn.XLOOKUP($A148, PlayerData!$B$3:$B$394, PlayerData!C$3:C$394)</f>
        <v>EVE</v>
      </c>
      <c r="C148" s="55" t="str">
        <f>_xlfn.XLOOKUP($A148, PlayerData!$B$3:$B$394, PlayerData!D$3:D$394)</f>
        <v>M</v>
      </c>
      <c r="D148" s="55">
        <f>_xlfn.XLOOKUP($A148, PlayerData!$B:$B, PlayerData!F:F,,,-1)</f>
        <v>6</v>
      </c>
      <c r="E148" s="31" t="str">
        <f>_xlfn.XLOOKUP($A148, PlayerData!$B$3:$B$394, PlayerData!E$3:E$394)</f>
        <v>Iwobi</v>
      </c>
      <c r="F148" s="164" cm="1">
        <f t="array" ref="F148">IFERROR(0.01*_xlfn.IFS(
INDEX(FixtureTicker!$B$24:$AM$43, MATCH($B148, FixtureTicker!$A$24:$A$43, 0), PlayerForm!$X$5)="H",
_xlfn.XLOOKUP($E148, PlayerForm!$D$3:$D$394, PlayerForm!$Q$3:$Q$394)*
_xlfn.XLOOKUP(
INDEX(FixtureTicker!$B$3:$AM$22, MATCH($B148, FixtureTicker!$A$3:$A$22,0), PlayerForm!$X$5),
 TeamForm!$B$4:$B$23, TeamForm!$AD$4:$AD$23),
INDEX(FixtureTicker!$B$24:$AM$43, MATCH($B148, FixtureTicker!$A$24:$A$43,0), PlayerForm!$X$5)="A",
_xlfn.XLOOKUP($E148, PlayerForm!$D$3:$D$394, PlayerForm!$R$3:$R$394)*
_xlfn.XLOOKUP(
INDEX(FixtureTicker!$B$3:$AM$22, MATCH($B148, FixtureTicker!$A$3:$A$22,0), PlayerForm!$X$5),
 TeamForm!$B$4:$B$23, TeamForm!$AB$4:$AB$23),
INDEX(FixtureTicker!$B$24:$AM$43, MATCH($B148, FixtureTicker!$A$24:$A$43,0), PlayerForm!$X$5)="BLANK",
0),0)</f>
        <v>1.4670480031275082</v>
      </c>
      <c r="G148" s="163" cm="1">
        <f t="array" ref="G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
),0)</f>
        <v>10.09238493035123</v>
      </c>
      <c r="H148" s="163" cm="1">
        <f t="array" ref="H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),
_xlfn.IFS(
INDEX(FixtureTicker!$B$24:$AM$43, MATCH($B148, FixtureTicker!$A$24:$A$43), PlayerForm!$X$5+2)="H",
_xlfn.XLOOKUP($E148, PlayerForm!$D$3:$D$394, PlayerForm!$Q$3:$Q$394)*
_xlfn.XLOOKUP(
INDEX(FixtureTicker!$B$3:$AM$22, MATCH($B148, FixtureTicker!$A$3:$A$22), PlayerForm!$X$5+2),
 TeamForm!$B$4:$B$23, TeamForm!$AD$4:$AD$23),
INDEX(FixtureTicker!$B$24:$AM$43, MATCH($B148, FixtureTicker!$A$24:$A$43), PlayerForm!$X$5+2)="A",
_xlfn.XLOOKUP($E148, PlayerForm!$D$3:$D$394, PlayerForm!$R$3:$R$394)*
_xlfn.XLOOKUP(
INDEX(FixtureTicker!$B$3:$AM$22, MATCH($B148, FixtureTicker!$A$3:$A$22), PlayerForm!$X$5+2),
 TeamForm!$B$4:$B$23, TeamForm!$AB$4:$AB$23),
INDEX(FixtureTicker!$B$24:$AM$43, MATCH($B148, FixtureTicker!$A$24:$A$43), PlayerForm!$X$5+2)="BLANK",
0
),
_xlfn.IFS(
INDEX(FixtureTicker!$B$24:$AM$43, MATCH($B148, FixtureTicker!$A$24:$A$43), PlayerForm!$X$5+3)="H",
_xlfn.XLOOKUP($E148, PlayerForm!$D$3:$D$394, PlayerForm!$Q$3:$Q$394)*
_xlfn.XLOOKUP(
INDEX(FixtureTicker!$B$3:$AM$22, MATCH($B148, FixtureTicker!$A$3:$A$22), PlayerForm!$X$5+3),
 TeamForm!$B$4:$B$23, TeamForm!$AD$4:$AD$23),
INDEX(FixtureTicker!$B$24:$AM$43, MATCH($B148, FixtureTicker!$A$24:$A$43), PlayerForm!$X$5+3)="A",
_xlfn.XLOOKUP($E148, PlayerForm!$D$3:$D$394, PlayerForm!$R$3:$R$394)*
_xlfn.XLOOKUP(
INDEX(FixtureTicker!$B$3:$AM$22, MATCH($B148, FixtureTicker!$A$3:$A$22), PlayerForm!$X$5+3),
 TeamForm!$B$4:$B$23, TeamForm!$AB$4:$AB$23),
INDEX(FixtureTicker!$B$24:$AM$43, MATCH($B148, FixtureTicker!$A$24:$A$43), PlayerForm!$X$5+3)="BLANK",
0
)
),0)</f>
        <v>15.392323752302632</v>
      </c>
      <c r="I148" s="163" cm="1">
        <f t="array" ref="I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),
_xlfn.IFS(
INDEX(FixtureTicker!$B$24:$AM$43, MATCH($B148, FixtureTicker!$A$24:$A$43), PlayerForm!$X$5+2)="H",
_xlfn.XLOOKUP($E148, PlayerForm!$D$3:$D$394, PlayerForm!$Q$3:$Q$394)*
_xlfn.XLOOKUP(
INDEX(FixtureTicker!$B$3:$AM$22, MATCH($B148, FixtureTicker!$A$3:$A$22), PlayerForm!$X$5+2),
 TeamForm!$B$4:$B$23, TeamForm!$AD$4:$AD$23),
INDEX(FixtureTicker!$B$24:$AM$43, MATCH($B148, FixtureTicker!$A$24:$A$43), PlayerForm!$X$5+2)="A",
_xlfn.XLOOKUP($E148, PlayerForm!$D$3:$D$394, PlayerForm!$R$3:$R$394)*
_xlfn.XLOOKUP(
INDEX(FixtureTicker!$B$3:$AM$22, MATCH($B148, FixtureTicker!$A$3:$A$22), PlayerForm!$X$5+2),
 TeamForm!$B$4:$B$23, TeamForm!$AB$4:$AB$23),
INDEX(FixtureTicker!$B$24:$AM$43, MATCH($B148, FixtureTicker!$A$24:$A$43), PlayerForm!$X$5+2)="BLANK",
0
),
_xlfn.IFS(
INDEX(FixtureTicker!$B$24:$AM$43, MATCH($B148, FixtureTicker!$A$24:$A$43), PlayerForm!$X$5+3)="H",
_xlfn.XLOOKUP($E148, PlayerForm!$D$3:$D$394, PlayerForm!$Q$3:$Q$394)*
_xlfn.XLOOKUP(
INDEX(FixtureTicker!$B$3:$AM$22, MATCH($B148, FixtureTicker!$A$3:$A$22), PlayerForm!$X$5+3),
 TeamForm!$B$4:$B$23, TeamForm!$AD$4:$AD$23),
INDEX(FixtureTicker!$B$24:$AM$43, MATCH($B148, FixtureTicker!$A$24:$A$43), PlayerForm!$X$5+3)="A",
_xlfn.XLOOKUP($E148, PlayerForm!$D$3:$D$394, PlayerForm!$R$3:$R$394)*
_xlfn.XLOOKUP(
INDEX(FixtureTicker!$B$3:$AM$22, MATCH($B148, FixtureTicker!$A$3:$A$22), PlayerForm!$X$5+3),
 TeamForm!$B$4:$B$23, TeamForm!$AB$4:$AB$23),
INDEX(FixtureTicker!$B$24:$AM$43, MATCH($B148, FixtureTicker!$A$24:$A$43), PlayerForm!$X$5+3)="BLANK",
0
),
_xlfn.IFS(
INDEX(FixtureTicker!$B$24:$AM$43, MATCH($B148, FixtureTicker!$A$24:$A$43), PlayerForm!$X$5+4)="H",
_xlfn.XLOOKUP($E148, PlayerForm!$D$3:$D$394, PlayerForm!$Q$3:$Q$394)*
_xlfn.XLOOKUP(
INDEX(FixtureTicker!$B$3:$AM$22, MATCH($B148, FixtureTicker!$A$3:$A$22), PlayerForm!$X$5+4),
 TeamForm!$B$4:$B$23, TeamForm!$AD$4:$AD$23),
INDEX(FixtureTicker!$B$24:$AM$43, MATCH($B148, FixtureTicker!$A$24:$A$43), PlayerForm!$X$5+4)="A",
_xlfn.XLOOKUP($E148, PlayerForm!$D$3:$D$394, PlayerForm!$R$3:$R$394)*
_xlfn.XLOOKUP(
INDEX(FixtureTicker!$B$3:$AM$22, MATCH($B148, FixtureTicker!$A$3:$A$22), PlayerForm!$X$5+4),
 TeamForm!$B$4:$B$23, TeamForm!$AB$4:$AB$23),
INDEX(FixtureTicker!$B$24:$AM$43, MATCH($B148, FixtureTicker!$A$24:$A$43), PlayerForm!$X$5+4)="BLANK",
0
),
_xlfn.IFS(
INDEX(FixtureTicker!$B$24:$AM$43, MATCH($B148, FixtureTicker!$A$24:$A$43), PlayerForm!$X$5+5)="H",
_xlfn.XLOOKUP($E148, PlayerForm!$D$3:$D$394, PlayerForm!$Q$3:$Q$394)*
_xlfn.XLOOKUP(
INDEX(FixtureTicker!$B$3:$AM$22, MATCH($B148, FixtureTicker!$A$3:$A$22), PlayerForm!$X$5+5),
 TeamForm!$B$4:$B$23, TeamForm!$AD$4:$AD$23),
INDEX(FixtureTicker!$B$24:$AM$43, MATCH($B148, FixtureTicker!$A$24:$A$43), PlayerForm!$X$5+5)="A",
_xlfn.XLOOKUP($E148, PlayerForm!$D$3:$D$394, PlayerForm!$R$3:$R$394)*
_xlfn.XLOOKUP(
INDEX(FixtureTicker!$B$3:$AM$22, MATCH($B148, FixtureTicker!$A$3:$A$22), PlayerForm!$X$5+5),
 TeamForm!$B$4:$B$23, TeamForm!$AB$4:$AB$23),
INDEX(FixtureTicker!$B$24:$AM$43, MATCH($B148, FixtureTicker!$A$24:$A$43), PlayerForm!$X$5+5)="BLANK",
0
)
),0)</f>
        <v>21.084883537133742</v>
      </c>
      <c r="J148" s="163" cm="1">
        <f t="array" ref="J148">IFERROR(0.01*SUM(
_xlfn.IFS(
INDEX(FixtureTicker!$B$24:$AM$43, MATCH($B148, FixtureTicker!$A$24:$A$43), PlayerForm!$X$5)="H",
_xlfn.XLOOKUP($E148, PlayerForm!$D$3:$D$394, PlayerForm!$Q$3:$Q$394)*
_xlfn.XLOOKUP(
INDEX(FixtureTicker!$B$3:$AM$22, MATCH($B148, FixtureTicker!$A$3:$A$22), PlayerForm!$X$5),
 TeamForm!$B$4:$B$23, TeamForm!$AD$4:$AD$23),
INDEX(FixtureTicker!$B$24:$AM$43, MATCH($B148, FixtureTicker!$A$24:$A$43), PlayerForm!$X$5)="A",
_xlfn.XLOOKUP($E148, PlayerForm!$D$3:$D$394, PlayerForm!$R$3:$R$394)*
_xlfn.XLOOKUP(
INDEX(FixtureTicker!$B$3:$AM$22, MATCH($B148, FixtureTicker!$A$3:$A$22), PlayerForm!$X$5),
 TeamForm!$B$4:$B$23, TeamForm!$AB$4:$AB$23),
INDEX(FixtureTicker!$B$24:$AM$43, MATCH($B148, FixtureTicker!$A$24:$A$43), PlayerForm!$X$5)="BLANK",
0
),
_xlfn.IFS(
INDEX(FixtureTicker!$B$24:$AM$43, MATCH($B148, FixtureTicker!$A$24:$A$43), PlayerForm!$X$5+1)="H",
_xlfn.XLOOKUP($E148, PlayerForm!$D$3:$D$394, PlayerForm!$Q$3:$Q$394)*
_xlfn.XLOOKUP(
INDEX(FixtureTicker!$B$3:$AM$22, MATCH($B148, FixtureTicker!$A$3:$A$22), PlayerForm!$X$5+1),
 TeamForm!$B$4:$B$23, TeamForm!$AD$4:$AD$23),
INDEX(FixtureTicker!$B$24:$AM$43, MATCH($B148, FixtureTicker!$A$24:$A$43), PlayerForm!$X$5+1)="A",
_xlfn.XLOOKUP($E148, PlayerForm!$D$3:$D$394, PlayerForm!$R$3:$R$394)*
_xlfn.XLOOKUP(
INDEX(FixtureTicker!$B$3:$AM$22, MATCH($B148, FixtureTicker!$A$3:$A$22), PlayerForm!$X$5+1),
 TeamForm!$B$4:$B$23, TeamForm!$AB$4:$AB$23),
INDEX(FixtureTicker!$B$24:$AM$43, MATCH($B148, FixtureTicker!$A$24:$A$43), PlayerForm!$X$5+1)="BLANK",
0
),
_xlfn.IFS(
INDEX(FixtureTicker!$B$24:$AM$43, MATCH($B148, FixtureTicker!$A$24:$A$43), PlayerForm!$X$5+2)="H",
_xlfn.XLOOKUP($E148, PlayerForm!$D$3:$D$394, PlayerForm!$Q$3:$Q$394)*
_xlfn.XLOOKUP(
INDEX(FixtureTicker!$B$3:$AM$22, MATCH($B148, FixtureTicker!$A$3:$A$22), PlayerForm!$X$5+2),
 TeamForm!$B$4:$B$23, TeamForm!$AD$4:$AD$23),
INDEX(FixtureTicker!$B$24:$AM$43, MATCH($B148, FixtureTicker!$A$24:$A$43), PlayerForm!$X$5+2)="A",
_xlfn.XLOOKUP($E148, PlayerForm!$D$3:$D$394, PlayerForm!$R$3:$R$394)*
_xlfn.XLOOKUP(
INDEX(FixtureTicker!$B$3:$AM$22, MATCH($B148, FixtureTicker!$A$3:$A$22), PlayerForm!$X$5+2),
 TeamForm!$B$4:$B$23, TeamForm!$AB$4:$AB$23),
INDEX(FixtureTicker!$B$24:$AM$43, MATCH($B148, FixtureTicker!$A$24:$A$43), PlayerForm!$X$5+2)="BLANK",
0
),
_xlfn.IFS(
INDEX(FixtureTicker!$B$24:$AM$43, MATCH($B148, FixtureTicker!$A$24:$A$43), PlayerForm!$X$5+3)="H",
_xlfn.XLOOKUP($E148, PlayerForm!$D$3:$D$394, PlayerForm!$Q$3:$Q$394)*
_xlfn.XLOOKUP(
INDEX(FixtureTicker!$B$3:$AM$22, MATCH($B148, FixtureTicker!$A$3:$A$22), PlayerForm!$X$5+3),
 TeamForm!$B$4:$B$23, TeamForm!$AD$4:$AD$23),
INDEX(FixtureTicker!$B$24:$AM$43, MATCH($B148, FixtureTicker!$A$24:$A$43), PlayerForm!$X$5+3)="A",
_xlfn.XLOOKUP($E148, PlayerForm!$D$3:$D$394, PlayerForm!$R$3:$R$394)*
_xlfn.XLOOKUP(
INDEX(FixtureTicker!$B$3:$AM$22, MATCH($B148, FixtureTicker!$A$3:$A$22), PlayerForm!$X$5+3),
 TeamForm!$B$4:$B$23, TeamForm!$AB$4:$AB$23),
INDEX(FixtureTicker!$B$24:$AM$43, MATCH($B148, FixtureTicker!$A$24:$A$43), PlayerForm!$X$5+3)="BLANK",
0
),
_xlfn.IFS(
INDEX(FixtureTicker!$B$24:$AM$43, MATCH($B148, FixtureTicker!$A$24:$A$43), PlayerForm!$X$5+4)="H",
_xlfn.XLOOKUP($E148, PlayerForm!$D$3:$D$394, PlayerForm!$Q$3:$Q$394)*
_xlfn.XLOOKUP(
INDEX(FixtureTicker!$B$3:$AM$22, MATCH($B148, FixtureTicker!$A$3:$A$22), PlayerForm!$X$5+4),
 TeamForm!$B$4:$B$23, TeamForm!$AD$4:$AD$23),
INDEX(FixtureTicker!$B$24:$AM$43, MATCH($B148, FixtureTicker!$A$24:$A$43), PlayerForm!$X$5+4)="A",
_xlfn.XLOOKUP($E148, PlayerForm!$D$3:$D$394, PlayerForm!$R$3:$R$394)*
_xlfn.XLOOKUP(
INDEX(FixtureTicker!$B$3:$AM$22, MATCH($B148, FixtureTicker!$A$3:$A$22), PlayerForm!$X$5+4),
 TeamForm!$B$4:$B$23, TeamForm!$AB$4:$AB$23),
INDEX(FixtureTicker!$B$24:$AM$43, MATCH($B148, FixtureTicker!$A$24:$A$43), PlayerForm!$X$5+4)="BLANK",
0
),
_xlfn.IFS(
INDEX(FixtureTicker!$B$24:$AM$43, MATCH($B148, FixtureTicker!$A$24:$A$43), PlayerForm!$X$5+5)="H",
_xlfn.XLOOKUP($E148, PlayerForm!$D$3:$D$394, PlayerForm!$Q$3:$Q$394)*
_xlfn.XLOOKUP(
INDEX(FixtureTicker!$B$3:$AM$22, MATCH($B148, FixtureTicker!$A$3:$A$22), PlayerForm!$X$5+5),
 TeamForm!$B$4:$B$23, TeamForm!$AD$4:$AD$23),
INDEX(FixtureTicker!$B$24:$AM$43, MATCH($B148, FixtureTicker!$A$24:$A$43), PlayerForm!$X$5+5)="A",
_xlfn.XLOOKUP($E148, PlayerForm!$D$3:$D$394, PlayerForm!$R$3:$R$394)*
_xlfn.XLOOKUP(
INDEX(FixtureTicker!$B$3:$AM$22, MATCH($B148, FixtureTicker!$A$3:$A$22), PlayerForm!$X$5+5),
 TeamForm!$B$4:$B$23, TeamForm!$AB$4:$AB$23),
INDEX(FixtureTicker!$B$24:$AM$43, MATCH($B148, FixtureTicker!$A$24:$A$43), PlayerForm!$X$5+5)="BLANK",
0
),
_xlfn.IFS(
INDEX(FixtureTicker!$B$24:$AM$43, MATCH($B148, FixtureTicker!$A$24:$A$43), PlayerForm!$X$5+6)="H",
_xlfn.XLOOKUP($E148, PlayerForm!$D$3:$D$394, PlayerForm!$Q$3:$Q$394)*
_xlfn.XLOOKUP(
INDEX(FixtureTicker!$B$3:$AM$22, MATCH($B148, FixtureTicker!$A$3:$A$22), PlayerForm!$X$5+6),
 TeamForm!$B$4:$B$23, TeamForm!$AD$4:$AD$23),
INDEX(FixtureTicker!$B$24:$AM$43, MATCH($B148, FixtureTicker!$A$24:$A$43), PlayerForm!$X$5+6)="A",
_xlfn.XLOOKUP($E148, PlayerForm!$D$3:$D$394, PlayerForm!$R$3:$R$394)*
_xlfn.XLOOKUP(
INDEX(FixtureTicker!$B$3:$AM$22, MATCH($B148, FixtureTicker!$A$3:$A$22), PlayerForm!$X$5+6),
 TeamForm!$B$4:$B$23, TeamForm!$AB$4:$AB$23),
INDEX(FixtureTicker!$B$24:$AM$43, MATCH($B148, FixtureTicker!$A$24:$A$43), PlayerForm!$X$5+6)="BLANK",
0
),
_xlfn.IFS(
INDEX(FixtureTicker!$B$24:$AM$43, MATCH($B148, FixtureTicker!$A$24:$A$43), PlayerForm!$X$5+7)="H",
_xlfn.XLOOKUP($E148, PlayerForm!$D$3:$D$394, PlayerForm!$Q$3:$Q$394)*
_xlfn.XLOOKUP(
INDEX(FixtureTicker!$B$3:$AM$22, MATCH($B148, FixtureTicker!$A$3:$A$22), PlayerForm!$X$5+7),
 TeamForm!$B$4:$B$23, TeamForm!$AD$4:$AD$23),
INDEX(FixtureTicker!$B$24:$AM$43, MATCH($B148, FixtureTicker!$A$24:$A$43), PlayerForm!$X$5+7)="A",
_xlfn.XLOOKUP($E148, PlayerForm!$D$3:$D$394, PlayerForm!$R$3:$R$394)*
_xlfn.XLOOKUP(
INDEX(FixtureTicker!$B$3:$AM$22, MATCH($B148, FixtureTicker!$A$3:$A$22), PlayerForm!$X$5+7),
 TeamForm!$B$4:$B$23, TeamForm!$AB$4:$AB$23),
INDEX(FixtureTicker!$B$24:$AM$43, MATCH($B148, FixtureTicker!$A$24:$A$43), PlayerForm!$X$5+7)="BLANK",
0
)
),0)</f>
        <v>25.896669019055853</v>
      </c>
    </row>
    <row r="149" spans="1:10">
      <c r="A149" s="55">
        <v>81</v>
      </c>
      <c r="B149" s="55" t="str">
        <f>_xlfn.XLOOKUP($A149, PlayerData!$B$3:$B$394, PlayerData!C$3:C$394)</f>
        <v>WHU</v>
      </c>
      <c r="C149" s="55" t="str">
        <f>_xlfn.XLOOKUP($A149, PlayerData!$B$3:$B$394, PlayerData!D$3:D$394)</f>
        <v>M</v>
      </c>
      <c r="D149" s="55">
        <f>_xlfn.XLOOKUP($A149, PlayerData!$B:$B, PlayerData!F:F,,,-1)</f>
        <v>6.5</v>
      </c>
      <c r="E149" s="31" t="str">
        <f>_xlfn.XLOOKUP($A149, PlayerData!$B$3:$B$394, PlayerData!E$3:E$394)</f>
        <v>Lanzini</v>
      </c>
      <c r="F149" s="164" cm="1">
        <f t="array" ref="F149">IFERROR(0.01*_xlfn.IFS(
INDEX(FixtureTicker!$B$24:$AM$43, MATCH($B149, FixtureTicker!$A$24:$A$43, 0), PlayerForm!$X$5)="H",
_xlfn.XLOOKUP($E149, PlayerForm!$D$3:$D$394, PlayerForm!$Q$3:$Q$394)*
_xlfn.XLOOKUP(
INDEX(FixtureTicker!$B$3:$AM$22, MATCH($B149, FixtureTicker!$A$3:$A$22,0), PlayerForm!$X$5),
 TeamForm!$B$4:$B$23, TeamForm!$AD$4:$AD$23),
INDEX(FixtureTicker!$B$24:$AM$43, MATCH($B149, FixtureTicker!$A$24:$A$43,0), PlayerForm!$X$5)="A",
_xlfn.XLOOKUP($E149, PlayerForm!$D$3:$D$394, PlayerForm!$R$3:$R$394)*
_xlfn.XLOOKUP(
INDEX(FixtureTicker!$B$3:$AM$22, MATCH($B149, FixtureTicker!$A$3:$A$22,0), PlayerForm!$X$5),
 TeamForm!$B$4:$B$23, TeamForm!$AB$4:$AB$23),
INDEX(FixtureTicker!$B$24:$AM$43, MATCH($B149, FixtureTicker!$A$24:$A$43,0), PlayerForm!$X$5)="BLANK",
0),0)</f>
        <v>3.9321388932931671</v>
      </c>
      <c r="G149" s="163" cm="1">
        <f t="array" ref="G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
),0)</f>
        <v>9.051830479325309</v>
      </c>
      <c r="H149" s="163" cm="1">
        <f t="array" ref="H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),
_xlfn.IFS(
INDEX(FixtureTicker!$B$24:$AM$43, MATCH($B149, FixtureTicker!$A$24:$A$43), PlayerForm!$X$5+2)="H",
_xlfn.XLOOKUP($E149, PlayerForm!$D$3:$D$394, PlayerForm!$Q$3:$Q$394)*
_xlfn.XLOOKUP(
INDEX(FixtureTicker!$B$3:$AM$22, MATCH($B149, FixtureTicker!$A$3:$A$22), PlayerForm!$X$5+2),
 TeamForm!$B$4:$B$23, TeamForm!$AD$4:$AD$23),
INDEX(FixtureTicker!$B$24:$AM$43, MATCH($B149, FixtureTicker!$A$24:$A$43), PlayerForm!$X$5+2)="A",
_xlfn.XLOOKUP($E149, PlayerForm!$D$3:$D$394, PlayerForm!$R$3:$R$394)*
_xlfn.XLOOKUP(
INDEX(FixtureTicker!$B$3:$AM$22, MATCH($B149, FixtureTicker!$A$3:$A$22), PlayerForm!$X$5+2),
 TeamForm!$B$4:$B$23, TeamForm!$AB$4:$AB$23),
INDEX(FixtureTicker!$B$24:$AM$43, MATCH($B149, FixtureTicker!$A$24:$A$43), PlayerForm!$X$5+2)="BLANK",
0
),
_xlfn.IFS(
INDEX(FixtureTicker!$B$24:$AM$43, MATCH($B149, FixtureTicker!$A$24:$A$43), PlayerForm!$X$5+3)="H",
_xlfn.XLOOKUP($E149, PlayerForm!$D$3:$D$394, PlayerForm!$Q$3:$Q$394)*
_xlfn.XLOOKUP(
INDEX(FixtureTicker!$B$3:$AM$22, MATCH($B149, FixtureTicker!$A$3:$A$22), PlayerForm!$X$5+3),
 TeamForm!$B$4:$B$23, TeamForm!$AD$4:$AD$23),
INDEX(FixtureTicker!$B$24:$AM$43, MATCH($B149, FixtureTicker!$A$24:$A$43), PlayerForm!$X$5+3)="A",
_xlfn.XLOOKUP($E149, PlayerForm!$D$3:$D$394, PlayerForm!$R$3:$R$394)*
_xlfn.XLOOKUP(
INDEX(FixtureTicker!$B$3:$AM$22, MATCH($B149, FixtureTicker!$A$3:$A$22), PlayerForm!$X$5+3),
 TeamForm!$B$4:$B$23, TeamForm!$AB$4:$AB$23),
INDEX(FixtureTicker!$B$24:$AM$43, MATCH($B149, FixtureTicker!$A$24:$A$43), PlayerForm!$X$5+3)="BLANK",
0
)
),0)</f>
        <v>15.084530726775183</v>
      </c>
      <c r="I149" s="163" cm="1">
        <f t="array" ref="I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),
_xlfn.IFS(
INDEX(FixtureTicker!$B$24:$AM$43, MATCH($B149, FixtureTicker!$A$24:$A$43), PlayerForm!$X$5+2)="H",
_xlfn.XLOOKUP($E149, PlayerForm!$D$3:$D$394, PlayerForm!$Q$3:$Q$394)*
_xlfn.XLOOKUP(
INDEX(FixtureTicker!$B$3:$AM$22, MATCH($B149, FixtureTicker!$A$3:$A$22), PlayerForm!$X$5+2),
 TeamForm!$B$4:$B$23, TeamForm!$AD$4:$AD$23),
INDEX(FixtureTicker!$B$24:$AM$43, MATCH($B149, FixtureTicker!$A$24:$A$43), PlayerForm!$X$5+2)="A",
_xlfn.XLOOKUP($E149, PlayerForm!$D$3:$D$394, PlayerForm!$R$3:$R$394)*
_xlfn.XLOOKUP(
INDEX(FixtureTicker!$B$3:$AM$22, MATCH($B149, FixtureTicker!$A$3:$A$22), PlayerForm!$X$5+2),
 TeamForm!$B$4:$B$23, TeamForm!$AB$4:$AB$23),
INDEX(FixtureTicker!$B$24:$AM$43, MATCH($B149, FixtureTicker!$A$24:$A$43), PlayerForm!$X$5+2)="BLANK",
0
),
_xlfn.IFS(
INDEX(FixtureTicker!$B$24:$AM$43, MATCH($B149, FixtureTicker!$A$24:$A$43), PlayerForm!$X$5+3)="H",
_xlfn.XLOOKUP($E149, PlayerForm!$D$3:$D$394, PlayerForm!$Q$3:$Q$394)*
_xlfn.XLOOKUP(
INDEX(FixtureTicker!$B$3:$AM$22, MATCH($B149, FixtureTicker!$A$3:$A$22), PlayerForm!$X$5+3),
 TeamForm!$B$4:$B$23, TeamForm!$AD$4:$AD$23),
INDEX(FixtureTicker!$B$24:$AM$43, MATCH($B149, FixtureTicker!$A$24:$A$43), PlayerForm!$X$5+3)="A",
_xlfn.XLOOKUP($E149, PlayerForm!$D$3:$D$394, PlayerForm!$R$3:$R$394)*
_xlfn.XLOOKUP(
INDEX(FixtureTicker!$B$3:$AM$22, MATCH($B149, FixtureTicker!$A$3:$A$22), PlayerForm!$X$5+3),
 TeamForm!$B$4:$B$23, TeamForm!$AB$4:$AB$23),
INDEX(FixtureTicker!$B$24:$AM$43, MATCH($B149, FixtureTicker!$A$24:$A$43), PlayerForm!$X$5+3)="BLANK",
0
),
_xlfn.IFS(
INDEX(FixtureTicker!$B$24:$AM$43, MATCH($B149, FixtureTicker!$A$24:$A$43), PlayerForm!$X$5+4)="H",
_xlfn.XLOOKUP($E149, PlayerForm!$D$3:$D$394, PlayerForm!$Q$3:$Q$394)*
_xlfn.XLOOKUP(
INDEX(FixtureTicker!$B$3:$AM$22, MATCH($B149, FixtureTicker!$A$3:$A$22), PlayerForm!$X$5+4),
 TeamForm!$B$4:$B$23, TeamForm!$AD$4:$AD$23),
INDEX(FixtureTicker!$B$24:$AM$43, MATCH($B149, FixtureTicker!$A$24:$A$43), PlayerForm!$X$5+4)="A",
_xlfn.XLOOKUP($E149, PlayerForm!$D$3:$D$394, PlayerForm!$R$3:$R$394)*
_xlfn.XLOOKUP(
INDEX(FixtureTicker!$B$3:$AM$22, MATCH($B149, FixtureTicker!$A$3:$A$22), PlayerForm!$X$5+4),
 TeamForm!$B$4:$B$23, TeamForm!$AB$4:$AB$23),
INDEX(FixtureTicker!$B$24:$AM$43, MATCH($B149, FixtureTicker!$A$24:$A$43), PlayerForm!$X$5+4)="BLANK",
0
),
_xlfn.IFS(
INDEX(FixtureTicker!$B$24:$AM$43, MATCH($B149, FixtureTicker!$A$24:$A$43), PlayerForm!$X$5+5)="H",
_xlfn.XLOOKUP($E149, PlayerForm!$D$3:$D$394, PlayerForm!$Q$3:$Q$394)*
_xlfn.XLOOKUP(
INDEX(FixtureTicker!$B$3:$AM$22, MATCH($B149, FixtureTicker!$A$3:$A$22), PlayerForm!$X$5+5),
 TeamForm!$B$4:$B$23, TeamForm!$AD$4:$AD$23),
INDEX(FixtureTicker!$B$24:$AM$43, MATCH($B149, FixtureTicker!$A$24:$A$43), PlayerForm!$X$5+5)="A",
_xlfn.XLOOKUP($E149, PlayerForm!$D$3:$D$394, PlayerForm!$R$3:$R$394)*
_xlfn.XLOOKUP(
INDEX(FixtureTicker!$B$3:$AM$22, MATCH($B149, FixtureTicker!$A$3:$A$22), PlayerForm!$X$5+5),
 TeamForm!$B$4:$B$23, TeamForm!$AB$4:$AB$23),
INDEX(FixtureTicker!$B$24:$AM$43, MATCH($B149, FixtureTicker!$A$24:$A$43), PlayerForm!$X$5+5)="BLANK",
0
)
),0)</f>
        <v>21.063369660550379</v>
      </c>
      <c r="J149" s="163" cm="1">
        <f t="array" ref="J149">IFERROR(0.01*SUM(
_xlfn.IFS(
INDEX(FixtureTicker!$B$24:$AM$43, MATCH($B149, FixtureTicker!$A$24:$A$43), PlayerForm!$X$5)="H",
_xlfn.XLOOKUP($E149, PlayerForm!$D$3:$D$394, PlayerForm!$Q$3:$Q$394)*
_xlfn.XLOOKUP(
INDEX(FixtureTicker!$B$3:$AM$22, MATCH($B149, FixtureTicker!$A$3:$A$22), PlayerForm!$X$5),
 TeamForm!$B$4:$B$23, TeamForm!$AD$4:$AD$23),
INDEX(FixtureTicker!$B$24:$AM$43, MATCH($B149, FixtureTicker!$A$24:$A$43), PlayerForm!$X$5)="A",
_xlfn.XLOOKUP($E149, PlayerForm!$D$3:$D$394, PlayerForm!$R$3:$R$394)*
_xlfn.XLOOKUP(
INDEX(FixtureTicker!$B$3:$AM$22, MATCH($B149, FixtureTicker!$A$3:$A$22), PlayerForm!$X$5),
 TeamForm!$B$4:$B$23, TeamForm!$AB$4:$AB$23),
INDEX(FixtureTicker!$B$24:$AM$43, MATCH($B149, FixtureTicker!$A$24:$A$43), PlayerForm!$X$5)="BLANK",
0
),
_xlfn.IFS(
INDEX(FixtureTicker!$B$24:$AM$43, MATCH($B149, FixtureTicker!$A$24:$A$43), PlayerForm!$X$5+1)="H",
_xlfn.XLOOKUP($E149, PlayerForm!$D$3:$D$394, PlayerForm!$Q$3:$Q$394)*
_xlfn.XLOOKUP(
INDEX(FixtureTicker!$B$3:$AM$22, MATCH($B149, FixtureTicker!$A$3:$A$22), PlayerForm!$X$5+1),
 TeamForm!$B$4:$B$23, TeamForm!$AD$4:$AD$23),
INDEX(FixtureTicker!$B$24:$AM$43, MATCH($B149, FixtureTicker!$A$24:$A$43), PlayerForm!$X$5+1)="A",
_xlfn.XLOOKUP($E149, PlayerForm!$D$3:$D$394, PlayerForm!$R$3:$R$394)*
_xlfn.XLOOKUP(
INDEX(FixtureTicker!$B$3:$AM$22, MATCH($B149, FixtureTicker!$A$3:$A$22), PlayerForm!$X$5+1),
 TeamForm!$B$4:$B$23, TeamForm!$AB$4:$AB$23),
INDEX(FixtureTicker!$B$24:$AM$43, MATCH($B149, FixtureTicker!$A$24:$A$43), PlayerForm!$X$5+1)="BLANK",
0
),
_xlfn.IFS(
INDEX(FixtureTicker!$B$24:$AM$43, MATCH($B149, FixtureTicker!$A$24:$A$43), PlayerForm!$X$5+2)="H",
_xlfn.XLOOKUP($E149, PlayerForm!$D$3:$D$394, PlayerForm!$Q$3:$Q$394)*
_xlfn.XLOOKUP(
INDEX(FixtureTicker!$B$3:$AM$22, MATCH($B149, FixtureTicker!$A$3:$A$22), PlayerForm!$X$5+2),
 TeamForm!$B$4:$B$23, TeamForm!$AD$4:$AD$23),
INDEX(FixtureTicker!$B$24:$AM$43, MATCH($B149, FixtureTicker!$A$24:$A$43), PlayerForm!$X$5+2)="A",
_xlfn.XLOOKUP($E149, PlayerForm!$D$3:$D$394, PlayerForm!$R$3:$R$394)*
_xlfn.XLOOKUP(
INDEX(FixtureTicker!$B$3:$AM$22, MATCH($B149, FixtureTicker!$A$3:$A$22), PlayerForm!$X$5+2),
 TeamForm!$B$4:$B$23, TeamForm!$AB$4:$AB$23),
INDEX(FixtureTicker!$B$24:$AM$43, MATCH($B149, FixtureTicker!$A$24:$A$43), PlayerForm!$X$5+2)="BLANK",
0
),
_xlfn.IFS(
INDEX(FixtureTicker!$B$24:$AM$43, MATCH($B149, FixtureTicker!$A$24:$A$43), PlayerForm!$X$5+3)="H",
_xlfn.XLOOKUP($E149, PlayerForm!$D$3:$D$394, PlayerForm!$Q$3:$Q$394)*
_xlfn.XLOOKUP(
INDEX(FixtureTicker!$B$3:$AM$22, MATCH($B149, FixtureTicker!$A$3:$A$22), PlayerForm!$X$5+3),
 TeamForm!$B$4:$B$23, TeamForm!$AD$4:$AD$23),
INDEX(FixtureTicker!$B$24:$AM$43, MATCH($B149, FixtureTicker!$A$24:$A$43), PlayerForm!$X$5+3)="A",
_xlfn.XLOOKUP($E149, PlayerForm!$D$3:$D$394, PlayerForm!$R$3:$R$394)*
_xlfn.XLOOKUP(
INDEX(FixtureTicker!$B$3:$AM$22, MATCH($B149, FixtureTicker!$A$3:$A$22), PlayerForm!$X$5+3),
 TeamForm!$B$4:$B$23, TeamForm!$AB$4:$AB$23),
INDEX(FixtureTicker!$B$24:$AM$43, MATCH($B149, FixtureTicker!$A$24:$A$43), PlayerForm!$X$5+3)="BLANK",
0
),
_xlfn.IFS(
INDEX(FixtureTicker!$B$24:$AM$43, MATCH($B149, FixtureTicker!$A$24:$A$43), PlayerForm!$X$5+4)="H",
_xlfn.XLOOKUP($E149, PlayerForm!$D$3:$D$394, PlayerForm!$Q$3:$Q$394)*
_xlfn.XLOOKUP(
INDEX(FixtureTicker!$B$3:$AM$22, MATCH($B149, FixtureTicker!$A$3:$A$22), PlayerForm!$X$5+4),
 TeamForm!$B$4:$B$23, TeamForm!$AD$4:$AD$23),
INDEX(FixtureTicker!$B$24:$AM$43, MATCH($B149, FixtureTicker!$A$24:$A$43), PlayerForm!$X$5+4)="A",
_xlfn.XLOOKUP($E149, PlayerForm!$D$3:$D$394, PlayerForm!$R$3:$R$394)*
_xlfn.XLOOKUP(
INDEX(FixtureTicker!$B$3:$AM$22, MATCH($B149, FixtureTicker!$A$3:$A$22), PlayerForm!$X$5+4),
 TeamForm!$B$4:$B$23, TeamForm!$AB$4:$AB$23),
INDEX(FixtureTicker!$B$24:$AM$43, MATCH($B149, FixtureTicker!$A$24:$A$43), PlayerForm!$X$5+4)="BLANK",
0
),
_xlfn.IFS(
INDEX(FixtureTicker!$B$24:$AM$43, MATCH($B149, FixtureTicker!$A$24:$A$43), PlayerForm!$X$5+5)="H",
_xlfn.XLOOKUP($E149, PlayerForm!$D$3:$D$394, PlayerForm!$Q$3:$Q$394)*
_xlfn.XLOOKUP(
INDEX(FixtureTicker!$B$3:$AM$22, MATCH($B149, FixtureTicker!$A$3:$A$22), PlayerForm!$X$5+5),
 TeamForm!$B$4:$B$23, TeamForm!$AD$4:$AD$23),
INDEX(FixtureTicker!$B$24:$AM$43, MATCH($B149, FixtureTicker!$A$24:$A$43), PlayerForm!$X$5+5)="A",
_xlfn.XLOOKUP($E149, PlayerForm!$D$3:$D$394, PlayerForm!$R$3:$R$394)*
_xlfn.XLOOKUP(
INDEX(FixtureTicker!$B$3:$AM$22, MATCH($B149, FixtureTicker!$A$3:$A$22), PlayerForm!$X$5+5),
 TeamForm!$B$4:$B$23, TeamForm!$AB$4:$AB$23),
INDEX(FixtureTicker!$B$24:$AM$43, MATCH($B149, FixtureTicker!$A$24:$A$43), PlayerForm!$X$5+5)="BLANK",
0
),
_xlfn.IFS(
INDEX(FixtureTicker!$B$24:$AM$43, MATCH($B149, FixtureTicker!$A$24:$A$43), PlayerForm!$X$5+6)="H",
_xlfn.XLOOKUP($E149, PlayerForm!$D$3:$D$394, PlayerForm!$Q$3:$Q$394)*
_xlfn.XLOOKUP(
INDEX(FixtureTicker!$B$3:$AM$22, MATCH($B149, FixtureTicker!$A$3:$A$22), PlayerForm!$X$5+6),
 TeamForm!$B$4:$B$23, TeamForm!$AD$4:$AD$23),
INDEX(FixtureTicker!$B$24:$AM$43, MATCH($B149, FixtureTicker!$A$24:$A$43), PlayerForm!$X$5+6)="A",
_xlfn.XLOOKUP($E149, PlayerForm!$D$3:$D$394, PlayerForm!$R$3:$R$394)*
_xlfn.XLOOKUP(
INDEX(FixtureTicker!$B$3:$AM$22, MATCH($B149, FixtureTicker!$A$3:$A$22), PlayerForm!$X$5+6),
 TeamForm!$B$4:$B$23, TeamForm!$AB$4:$AB$23),
INDEX(FixtureTicker!$B$24:$AM$43, MATCH($B149, FixtureTicker!$A$24:$A$43), PlayerForm!$X$5+6)="BLANK",
0
),
_xlfn.IFS(
INDEX(FixtureTicker!$B$24:$AM$43, MATCH($B149, FixtureTicker!$A$24:$A$43), PlayerForm!$X$5+7)="H",
_xlfn.XLOOKUP($E149, PlayerForm!$D$3:$D$394, PlayerForm!$Q$3:$Q$394)*
_xlfn.XLOOKUP(
INDEX(FixtureTicker!$B$3:$AM$22, MATCH($B149, FixtureTicker!$A$3:$A$22), PlayerForm!$X$5+7),
 TeamForm!$B$4:$B$23, TeamForm!$AD$4:$AD$23),
INDEX(FixtureTicker!$B$24:$AM$43, MATCH($B149, FixtureTicker!$A$24:$A$43), PlayerForm!$X$5+7)="A",
_xlfn.XLOOKUP($E149, PlayerForm!$D$3:$D$394, PlayerForm!$R$3:$R$394)*
_xlfn.XLOOKUP(
INDEX(FixtureTicker!$B$3:$AM$22, MATCH($B149, FixtureTicker!$A$3:$A$22), PlayerForm!$X$5+7),
 TeamForm!$B$4:$B$23, TeamForm!$AB$4:$AB$23),
INDEX(FixtureTicker!$B$24:$AM$43, MATCH($B149, FixtureTicker!$A$24:$A$43), PlayerForm!$X$5+7)="BLANK",
0
)
),0)</f>
        <v>29.409276630577814</v>
      </c>
    </row>
    <row r="150" spans="1:10">
      <c r="A150" s="55">
        <v>281</v>
      </c>
      <c r="B150" s="55" t="str">
        <f>_xlfn.XLOOKUP($A150, PlayerData!$B$3:$B$394, PlayerData!C$3:C$394)</f>
        <v>TOT</v>
      </c>
      <c r="C150" s="55" t="str">
        <f>_xlfn.XLOOKUP($A150, PlayerData!$B$3:$B$394, PlayerData!D$3:D$394)</f>
        <v>D</v>
      </c>
      <c r="D150" s="55">
        <f>_xlfn.XLOOKUP($A150, PlayerData!$B:$B, PlayerData!F:F,,,-1)</f>
        <v>5</v>
      </c>
      <c r="E150" s="31" t="str">
        <f>_xlfn.XLOOKUP($A150, PlayerData!$B$3:$B$394, PlayerData!E$3:E$394)</f>
        <v>Davies Ben</v>
      </c>
      <c r="F150" s="164" cm="1">
        <f t="array" ref="F150">IFERROR(0.01*_xlfn.IFS(
INDEX(FixtureTicker!$B$24:$AM$43, MATCH($B150, FixtureTicker!$A$24:$A$43, 0), PlayerForm!$X$5)="H",
_xlfn.XLOOKUP($E150, PlayerForm!$D$3:$D$394, PlayerForm!$Q$3:$Q$394)*
_xlfn.XLOOKUP(
INDEX(FixtureTicker!$B$3:$AM$22, MATCH($B150, FixtureTicker!$A$3:$A$22,0), PlayerForm!$X$5),
 TeamForm!$B$4:$B$23, TeamForm!$AD$4:$AD$23),
INDEX(FixtureTicker!$B$24:$AM$43, MATCH($B150, FixtureTicker!$A$24:$A$43,0), PlayerForm!$X$5)="A",
_xlfn.XLOOKUP($E150, PlayerForm!$D$3:$D$394, PlayerForm!$R$3:$R$394)*
_xlfn.XLOOKUP(
INDEX(FixtureTicker!$B$3:$AM$22, MATCH($B150, FixtureTicker!$A$3:$A$22,0), PlayerForm!$X$5),
 TeamForm!$B$4:$B$23, TeamForm!$AB$4:$AB$23),
INDEX(FixtureTicker!$B$24:$AM$43, MATCH($B150, FixtureTicker!$A$24:$A$43,0), PlayerForm!$X$5)="BLANK",
0),0)</f>
        <v>3.2767824110776393</v>
      </c>
      <c r="G150" s="163" cm="1">
        <f t="array" ref="G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
),0)</f>
        <v>5.7068794340580373</v>
      </c>
      <c r="H150" s="163" cm="1">
        <f t="array" ref="H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),
_xlfn.IFS(
INDEX(FixtureTicker!$B$24:$AM$43, MATCH($B150, FixtureTicker!$A$24:$A$43), PlayerForm!$X$5+2)="H",
_xlfn.XLOOKUP($E150, PlayerForm!$D$3:$D$394, PlayerForm!$Q$3:$Q$394)*
_xlfn.XLOOKUP(
INDEX(FixtureTicker!$B$3:$AM$22, MATCH($B150, FixtureTicker!$A$3:$A$22), PlayerForm!$X$5+2),
 TeamForm!$B$4:$B$23, TeamForm!$AD$4:$AD$23),
INDEX(FixtureTicker!$B$24:$AM$43, MATCH($B150, FixtureTicker!$A$24:$A$43), PlayerForm!$X$5+2)="A",
_xlfn.XLOOKUP($E150, PlayerForm!$D$3:$D$394, PlayerForm!$R$3:$R$394)*
_xlfn.XLOOKUP(
INDEX(FixtureTicker!$B$3:$AM$22, MATCH($B150, FixtureTicker!$A$3:$A$22), PlayerForm!$X$5+2),
 TeamForm!$B$4:$B$23, TeamForm!$AB$4:$AB$23),
INDEX(FixtureTicker!$B$24:$AM$43, MATCH($B150, FixtureTicker!$A$24:$A$43), PlayerForm!$X$5+2)="BLANK",
0
),
_xlfn.IFS(
INDEX(FixtureTicker!$B$24:$AM$43, MATCH($B150, FixtureTicker!$A$24:$A$43), PlayerForm!$X$5+3)="H",
_xlfn.XLOOKUP($E150, PlayerForm!$D$3:$D$394, PlayerForm!$Q$3:$Q$394)*
_xlfn.XLOOKUP(
INDEX(FixtureTicker!$B$3:$AM$22, MATCH($B150, FixtureTicker!$A$3:$A$22), PlayerForm!$X$5+3),
 TeamForm!$B$4:$B$23, TeamForm!$AD$4:$AD$23),
INDEX(FixtureTicker!$B$24:$AM$43, MATCH($B150, FixtureTicker!$A$24:$A$43), PlayerForm!$X$5+3)="A",
_xlfn.XLOOKUP($E150, PlayerForm!$D$3:$D$394, PlayerForm!$R$3:$R$394)*
_xlfn.XLOOKUP(
INDEX(FixtureTicker!$B$3:$AM$22, MATCH($B150, FixtureTicker!$A$3:$A$22), PlayerForm!$X$5+3),
 TeamForm!$B$4:$B$23, TeamForm!$AB$4:$AB$23),
INDEX(FixtureTicker!$B$24:$AM$43, MATCH($B150, FixtureTicker!$A$24:$A$43), PlayerForm!$X$5+3)="BLANK",
0
)
),0)</f>
        <v>12.810727054503378</v>
      </c>
      <c r="I150" s="163" cm="1">
        <f t="array" ref="I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),
_xlfn.IFS(
INDEX(FixtureTicker!$B$24:$AM$43, MATCH($B150, FixtureTicker!$A$24:$A$43), PlayerForm!$X$5+2)="H",
_xlfn.XLOOKUP($E150, PlayerForm!$D$3:$D$394, PlayerForm!$Q$3:$Q$394)*
_xlfn.XLOOKUP(
INDEX(FixtureTicker!$B$3:$AM$22, MATCH($B150, FixtureTicker!$A$3:$A$22), PlayerForm!$X$5+2),
 TeamForm!$B$4:$B$23, TeamForm!$AD$4:$AD$23),
INDEX(FixtureTicker!$B$24:$AM$43, MATCH($B150, FixtureTicker!$A$24:$A$43), PlayerForm!$X$5+2)="A",
_xlfn.XLOOKUP($E150, PlayerForm!$D$3:$D$394, PlayerForm!$R$3:$R$394)*
_xlfn.XLOOKUP(
INDEX(FixtureTicker!$B$3:$AM$22, MATCH($B150, FixtureTicker!$A$3:$A$22), PlayerForm!$X$5+2),
 TeamForm!$B$4:$B$23, TeamForm!$AB$4:$AB$23),
INDEX(FixtureTicker!$B$24:$AM$43, MATCH($B150, FixtureTicker!$A$24:$A$43), PlayerForm!$X$5+2)="BLANK",
0
),
_xlfn.IFS(
INDEX(FixtureTicker!$B$24:$AM$43, MATCH($B150, FixtureTicker!$A$24:$A$43), PlayerForm!$X$5+3)="H",
_xlfn.XLOOKUP($E150, PlayerForm!$D$3:$D$394, PlayerForm!$Q$3:$Q$394)*
_xlfn.XLOOKUP(
INDEX(FixtureTicker!$B$3:$AM$22, MATCH($B150, FixtureTicker!$A$3:$A$22), PlayerForm!$X$5+3),
 TeamForm!$B$4:$B$23, TeamForm!$AD$4:$AD$23),
INDEX(FixtureTicker!$B$24:$AM$43, MATCH($B150, FixtureTicker!$A$24:$A$43), PlayerForm!$X$5+3)="A",
_xlfn.XLOOKUP($E150, PlayerForm!$D$3:$D$394, PlayerForm!$R$3:$R$394)*
_xlfn.XLOOKUP(
INDEX(FixtureTicker!$B$3:$AM$22, MATCH($B150, FixtureTicker!$A$3:$A$22), PlayerForm!$X$5+3),
 TeamForm!$B$4:$B$23, TeamForm!$AB$4:$AB$23),
INDEX(FixtureTicker!$B$24:$AM$43, MATCH($B150, FixtureTicker!$A$24:$A$43), PlayerForm!$X$5+3)="BLANK",
0
),
_xlfn.IFS(
INDEX(FixtureTicker!$B$24:$AM$43, MATCH($B150, FixtureTicker!$A$24:$A$43), PlayerForm!$X$5+4)="H",
_xlfn.XLOOKUP($E150, PlayerForm!$D$3:$D$394, PlayerForm!$Q$3:$Q$394)*
_xlfn.XLOOKUP(
INDEX(FixtureTicker!$B$3:$AM$22, MATCH($B150, FixtureTicker!$A$3:$A$22), PlayerForm!$X$5+4),
 TeamForm!$B$4:$B$23, TeamForm!$AD$4:$AD$23),
INDEX(FixtureTicker!$B$24:$AM$43, MATCH($B150, FixtureTicker!$A$24:$A$43), PlayerForm!$X$5+4)="A",
_xlfn.XLOOKUP($E150, PlayerForm!$D$3:$D$394, PlayerForm!$R$3:$R$394)*
_xlfn.XLOOKUP(
INDEX(FixtureTicker!$B$3:$AM$22, MATCH($B150, FixtureTicker!$A$3:$A$22), PlayerForm!$X$5+4),
 TeamForm!$B$4:$B$23, TeamForm!$AB$4:$AB$23),
INDEX(FixtureTicker!$B$24:$AM$43, MATCH($B150, FixtureTicker!$A$24:$A$43), PlayerForm!$X$5+4)="BLANK",
0
),
_xlfn.IFS(
INDEX(FixtureTicker!$B$24:$AM$43, MATCH($B150, FixtureTicker!$A$24:$A$43), PlayerForm!$X$5+5)="H",
_xlfn.XLOOKUP($E150, PlayerForm!$D$3:$D$394, PlayerForm!$Q$3:$Q$394)*
_xlfn.XLOOKUP(
INDEX(FixtureTicker!$B$3:$AM$22, MATCH($B150, FixtureTicker!$A$3:$A$22), PlayerForm!$X$5+5),
 TeamForm!$B$4:$B$23, TeamForm!$AD$4:$AD$23),
INDEX(FixtureTicker!$B$24:$AM$43, MATCH($B150, FixtureTicker!$A$24:$A$43), PlayerForm!$X$5+5)="A",
_xlfn.XLOOKUP($E150, PlayerForm!$D$3:$D$394, PlayerForm!$R$3:$R$394)*
_xlfn.XLOOKUP(
INDEX(FixtureTicker!$B$3:$AM$22, MATCH($B150, FixtureTicker!$A$3:$A$22), PlayerForm!$X$5+5),
 TeamForm!$B$4:$B$23, TeamForm!$AB$4:$AB$23),
INDEX(FixtureTicker!$B$24:$AM$43, MATCH($B150, FixtureTicker!$A$24:$A$43), PlayerForm!$X$5+5)="BLANK",
0
)
),0)</f>
        <v>21.006892387666248</v>
      </c>
      <c r="J150" s="163" cm="1">
        <f t="array" ref="J150">IFERROR(0.01*SUM(
_xlfn.IFS(
INDEX(FixtureTicker!$B$24:$AM$43, MATCH($B150, FixtureTicker!$A$24:$A$43), PlayerForm!$X$5)="H",
_xlfn.XLOOKUP($E150, PlayerForm!$D$3:$D$394, PlayerForm!$Q$3:$Q$394)*
_xlfn.XLOOKUP(
INDEX(FixtureTicker!$B$3:$AM$22, MATCH($B150, FixtureTicker!$A$3:$A$22), PlayerForm!$X$5),
 TeamForm!$B$4:$B$23, TeamForm!$AD$4:$AD$23),
INDEX(FixtureTicker!$B$24:$AM$43, MATCH($B150, FixtureTicker!$A$24:$A$43), PlayerForm!$X$5)="A",
_xlfn.XLOOKUP($E150, PlayerForm!$D$3:$D$394, PlayerForm!$R$3:$R$394)*
_xlfn.XLOOKUP(
INDEX(FixtureTicker!$B$3:$AM$22, MATCH($B150, FixtureTicker!$A$3:$A$22), PlayerForm!$X$5),
 TeamForm!$B$4:$B$23, TeamForm!$AB$4:$AB$23),
INDEX(FixtureTicker!$B$24:$AM$43, MATCH($B150, FixtureTicker!$A$24:$A$43), PlayerForm!$X$5)="BLANK",
0
),
_xlfn.IFS(
INDEX(FixtureTicker!$B$24:$AM$43, MATCH($B150, FixtureTicker!$A$24:$A$43), PlayerForm!$X$5+1)="H",
_xlfn.XLOOKUP($E150, PlayerForm!$D$3:$D$394, PlayerForm!$Q$3:$Q$394)*
_xlfn.XLOOKUP(
INDEX(FixtureTicker!$B$3:$AM$22, MATCH($B150, FixtureTicker!$A$3:$A$22), PlayerForm!$X$5+1),
 TeamForm!$B$4:$B$23, TeamForm!$AD$4:$AD$23),
INDEX(FixtureTicker!$B$24:$AM$43, MATCH($B150, FixtureTicker!$A$24:$A$43), PlayerForm!$X$5+1)="A",
_xlfn.XLOOKUP($E150, PlayerForm!$D$3:$D$394, PlayerForm!$R$3:$R$394)*
_xlfn.XLOOKUP(
INDEX(FixtureTicker!$B$3:$AM$22, MATCH($B150, FixtureTicker!$A$3:$A$22), PlayerForm!$X$5+1),
 TeamForm!$B$4:$B$23, TeamForm!$AB$4:$AB$23),
INDEX(FixtureTicker!$B$24:$AM$43, MATCH($B150, FixtureTicker!$A$24:$A$43), PlayerForm!$X$5+1)="BLANK",
0
),
_xlfn.IFS(
INDEX(FixtureTicker!$B$24:$AM$43, MATCH($B150, FixtureTicker!$A$24:$A$43), PlayerForm!$X$5+2)="H",
_xlfn.XLOOKUP($E150, PlayerForm!$D$3:$D$394, PlayerForm!$Q$3:$Q$394)*
_xlfn.XLOOKUP(
INDEX(FixtureTicker!$B$3:$AM$22, MATCH($B150, FixtureTicker!$A$3:$A$22), PlayerForm!$X$5+2),
 TeamForm!$B$4:$B$23, TeamForm!$AD$4:$AD$23),
INDEX(FixtureTicker!$B$24:$AM$43, MATCH($B150, FixtureTicker!$A$24:$A$43), PlayerForm!$X$5+2)="A",
_xlfn.XLOOKUP($E150, PlayerForm!$D$3:$D$394, PlayerForm!$R$3:$R$394)*
_xlfn.XLOOKUP(
INDEX(FixtureTicker!$B$3:$AM$22, MATCH($B150, FixtureTicker!$A$3:$A$22), PlayerForm!$X$5+2),
 TeamForm!$B$4:$B$23, TeamForm!$AB$4:$AB$23),
INDEX(FixtureTicker!$B$24:$AM$43, MATCH($B150, FixtureTicker!$A$24:$A$43), PlayerForm!$X$5+2)="BLANK",
0
),
_xlfn.IFS(
INDEX(FixtureTicker!$B$24:$AM$43, MATCH($B150, FixtureTicker!$A$24:$A$43), PlayerForm!$X$5+3)="H",
_xlfn.XLOOKUP($E150, PlayerForm!$D$3:$D$394, PlayerForm!$Q$3:$Q$394)*
_xlfn.XLOOKUP(
INDEX(FixtureTicker!$B$3:$AM$22, MATCH($B150, FixtureTicker!$A$3:$A$22), PlayerForm!$X$5+3),
 TeamForm!$B$4:$B$23, TeamForm!$AD$4:$AD$23),
INDEX(FixtureTicker!$B$24:$AM$43, MATCH($B150, FixtureTicker!$A$24:$A$43), PlayerForm!$X$5+3)="A",
_xlfn.XLOOKUP($E150, PlayerForm!$D$3:$D$394, PlayerForm!$R$3:$R$394)*
_xlfn.XLOOKUP(
INDEX(FixtureTicker!$B$3:$AM$22, MATCH($B150, FixtureTicker!$A$3:$A$22), PlayerForm!$X$5+3),
 TeamForm!$B$4:$B$23, TeamForm!$AB$4:$AB$23),
INDEX(FixtureTicker!$B$24:$AM$43, MATCH($B150, FixtureTicker!$A$24:$A$43), PlayerForm!$X$5+3)="BLANK",
0
),
_xlfn.IFS(
INDEX(FixtureTicker!$B$24:$AM$43, MATCH($B150, FixtureTicker!$A$24:$A$43), PlayerForm!$X$5+4)="H",
_xlfn.XLOOKUP($E150, PlayerForm!$D$3:$D$394, PlayerForm!$Q$3:$Q$394)*
_xlfn.XLOOKUP(
INDEX(FixtureTicker!$B$3:$AM$22, MATCH($B150, FixtureTicker!$A$3:$A$22), PlayerForm!$X$5+4),
 TeamForm!$B$4:$B$23, TeamForm!$AD$4:$AD$23),
INDEX(FixtureTicker!$B$24:$AM$43, MATCH($B150, FixtureTicker!$A$24:$A$43), PlayerForm!$X$5+4)="A",
_xlfn.XLOOKUP($E150, PlayerForm!$D$3:$D$394, PlayerForm!$R$3:$R$394)*
_xlfn.XLOOKUP(
INDEX(FixtureTicker!$B$3:$AM$22, MATCH($B150, FixtureTicker!$A$3:$A$22), PlayerForm!$X$5+4),
 TeamForm!$B$4:$B$23, TeamForm!$AB$4:$AB$23),
INDEX(FixtureTicker!$B$24:$AM$43, MATCH($B150, FixtureTicker!$A$24:$A$43), PlayerForm!$X$5+4)="BLANK",
0
),
_xlfn.IFS(
INDEX(FixtureTicker!$B$24:$AM$43, MATCH($B150, FixtureTicker!$A$24:$A$43), PlayerForm!$X$5+5)="H",
_xlfn.XLOOKUP($E150, PlayerForm!$D$3:$D$394, PlayerForm!$Q$3:$Q$394)*
_xlfn.XLOOKUP(
INDEX(FixtureTicker!$B$3:$AM$22, MATCH($B150, FixtureTicker!$A$3:$A$22), PlayerForm!$X$5+5),
 TeamForm!$B$4:$B$23, TeamForm!$AD$4:$AD$23),
INDEX(FixtureTicker!$B$24:$AM$43, MATCH($B150, FixtureTicker!$A$24:$A$43), PlayerForm!$X$5+5)="A",
_xlfn.XLOOKUP($E150, PlayerForm!$D$3:$D$394, PlayerForm!$R$3:$R$394)*
_xlfn.XLOOKUP(
INDEX(FixtureTicker!$B$3:$AM$22, MATCH($B150, FixtureTicker!$A$3:$A$22), PlayerForm!$X$5+5),
 TeamForm!$B$4:$B$23, TeamForm!$AB$4:$AB$23),
INDEX(FixtureTicker!$B$24:$AM$43, MATCH($B150, FixtureTicker!$A$24:$A$43), PlayerForm!$X$5+5)="BLANK",
0
),
_xlfn.IFS(
INDEX(FixtureTicker!$B$24:$AM$43, MATCH($B150, FixtureTicker!$A$24:$A$43), PlayerForm!$X$5+6)="H",
_xlfn.XLOOKUP($E150, PlayerForm!$D$3:$D$394, PlayerForm!$Q$3:$Q$394)*
_xlfn.XLOOKUP(
INDEX(FixtureTicker!$B$3:$AM$22, MATCH($B150, FixtureTicker!$A$3:$A$22), PlayerForm!$X$5+6),
 TeamForm!$B$4:$B$23, TeamForm!$AD$4:$AD$23),
INDEX(FixtureTicker!$B$24:$AM$43, MATCH($B150, FixtureTicker!$A$24:$A$43), PlayerForm!$X$5+6)="A",
_xlfn.XLOOKUP($E150, PlayerForm!$D$3:$D$394, PlayerForm!$R$3:$R$394)*
_xlfn.XLOOKUP(
INDEX(FixtureTicker!$B$3:$AM$22, MATCH($B150, FixtureTicker!$A$3:$A$22), PlayerForm!$X$5+6),
 TeamForm!$B$4:$B$23, TeamForm!$AB$4:$AB$23),
INDEX(FixtureTicker!$B$24:$AM$43, MATCH($B150, FixtureTicker!$A$24:$A$43), PlayerForm!$X$5+6)="BLANK",
0
),
_xlfn.IFS(
INDEX(FixtureTicker!$B$24:$AM$43, MATCH($B150, FixtureTicker!$A$24:$A$43), PlayerForm!$X$5+7)="H",
_xlfn.XLOOKUP($E150, PlayerForm!$D$3:$D$394, PlayerForm!$Q$3:$Q$394)*
_xlfn.XLOOKUP(
INDEX(FixtureTicker!$B$3:$AM$22, MATCH($B150, FixtureTicker!$A$3:$A$22), PlayerForm!$X$5+7),
 TeamForm!$B$4:$B$23, TeamForm!$AD$4:$AD$23),
INDEX(FixtureTicker!$B$24:$AM$43, MATCH($B150, FixtureTicker!$A$24:$A$43), PlayerForm!$X$5+7)="A",
_xlfn.XLOOKUP($E150, PlayerForm!$D$3:$D$394, PlayerForm!$R$3:$R$394)*
_xlfn.XLOOKUP(
INDEX(FixtureTicker!$B$3:$AM$22, MATCH($B150, FixtureTicker!$A$3:$A$22), PlayerForm!$X$5+7),
 TeamForm!$B$4:$B$23, TeamForm!$AB$4:$AB$23),
INDEX(FixtureTicker!$B$24:$AM$43, MATCH($B150, FixtureTicker!$A$24:$A$43), PlayerForm!$X$5+7)="BLANK",
0
)
),0)</f>
        <v>27.799636888563768</v>
      </c>
    </row>
    <row r="151" spans="1:10">
      <c r="A151" s="55">
        <v>248</v>
      </c>
      <c r="B151" s="55" t="str">
        <f>_xlfn.XLOOKUP($A151, PlayerData!$B$3:$B$394, PlayerData!C$3:C$394)</f>
        <v>ARS</v>
      </c>
      <c r="C151" s="55" t="str">
        <f>_xlfn.XLOOKUP($A151, PlayerData!$B$3:$B$394, PlayerData!D$3:D$394)</f>
        <v>D</v>
      </c>
      <c r="D151" s="55">
        <f>_xlfn.XLOOKUP($A151, PlayerData!$B:$B, PlayerData!F:F,,,-1)</f>
        <v>5.5</v>
      </c>
      <c r="E151" s="31" t="str">
        <f>_xlfn.XLOOKUP($A151, PlayerData!$B$3:$B$394, PlayerData!E$3:E$394)</f>
        <v>Tierney</v>
      </c>
      <c r="F151" s="164" cm="1">
        <f t="array" ref="F151">IFERROR(0.01*_xlfn.IFS(
INDEX(FixtureTicker!$B$24:$AM$43, MATCH($B151, FixtureTicker!$A$24:$A$43, 0), PlayerForm!$X$5)="H",
_xlfn.XLOOKUP($E151, PlayerForm!$D$3:$D$394, PlayerForm!$Q$3:$Q$394)*
_xlfn.XLOOKUP(
INDEX(FixtureTicker!$B$3:$AM$22, MATCH($B151, FixtureTicker!$A$3:$A$22,0), PlayerForm!$X$5),
 TeamForm!$B$4:$B$23, TeamForm!$AD$4:$AD$23),
INDEX(FixtureTicker!$B$24:$AM$43, MATCH($B151, FixtureTicker!$A$24:$A$43,0), PlayerForm!$X$5)="A",
_xlfn.XLOOKUP($E151, PlayerForm!$D$3:$D$394, PlayerForm!$R$3:$R$394)*
_xlfn.XLOOKUP(
INDEX(FixtureTicker!$B$3:$AM$22, MATCH($B151, FixtureTicker!$A$3:$A$22,0), PlayerForm!$X$5),
 TeamForm!$B$4:$B$23, TeamForm!$AB$4:$AB$23),
INDEX(FixtureTicker!$B$24:$AM$43, MATCH($B151, FixtureTicker!$A$24:$A$43,0), PlayerForm!$X$5)="BLANK",
0),0)</f>
        <v>2.555289036161462</v>
      </c>
      <c r="G151" s="163" cm="1">
        <f t="array" ref="G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
),0)</f>
        <v>7.7322490736629277</v>
      </c>
      <c r="H151" s="163" cm="1">
        <f t="array" ref="H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),
_xlfn.IFS(
INDEX(FixtureTicker!$B$24:$AM$43, MATCH($B151, FixtureTicker!$A$24:$A$43), PlayerForm!$X$5+2)="H",
_xlfn.XLOOKUP($E151, PlayerForm!$D$3:$D$394, PlayerForm!$Q$3:$Q$394)*
_xlfn.XLOOKUP(
INDEX(FixtureTicker!$B$3:$AM$22, MATCH($B151, FixtureTicker!$A$3:$A$22), PlayerForm!$X$5+2),
 TeamForm!$B$4:$B$23, TeamForm!$AD$4:$AD$23),
INDEX(FixtureTicker!$B$24:$AM$43, MATCH($B151, FixtureTicker!$A$24:$A$43), PlayerForm!$X$5+2)="A",
_xlfn.XLOOKUP($E151, PlayerForm!$D$3:$D$394, PlayerForm!$R$3:$R$394)*
_xlfn.XLOOKUP(
INDEX(FixtureTicker!$B$3:$AM$22, MATCH($B151, FixtureTicker!$A$3:$A$22), PlayerForm!$X$5+2),
 TeamForm!$B$4:$B$23, TeamForm!$AB$4:$AB$23),
INDEX(FixtureTicker!$B$24:$AM$43, MATCH($B151, FixtureTicker!$A$24:$A$43), PlayerForm!$X$5+2)="BLANK",
0
),
_xlfn.IFS(
INDEX(FixtureTicker!$B$24:$AM$43, MATCH($B151, FixtureTicker!$A$24:$A$43), PlayerForm!$X$5+3)="H",
_xlfn.XLOOKUP($E151, PlayerForm!$D$3:$D$394, PlayerForm!$Q$3:$Q$394)*
_xlfn.XLOOKUP(
INDEX(FixtureTicker!$B$3:$AM$22, MATCH($B151, FixtureTicker!$A$3:$A$22), PlayerForm!$X$5+3),
 TeamForm!$B$4:$B$23, TeamForm!$AD$4:$AD$23),
INDEX(FixtureTicker!$B$24:$AM$43, MATCH($B151, FixtureTicker!$A$24:$A$43), PlayerForm!$X$5+3)="A",
_xlfn.XLOOKUP($E151, PlayerForm!$D$3:$D$394, PlayerForm!$R$3:$R$394)*
_xlfn.XLOOKUP(
INDEX(FixtureTicker!$B$3:$AM$22, MATCH($B151, FixtureTicker!$A$3:$A$22), PlayerForm!$X$5+3),
 TeamForm!$B$4:$B$23, TeamForm!$AB$4:$AB$23),
INDEX(FixtureTicker!$B$24:$AM$43, MATCH($B151, FixtureTicker!$A$24:$A$43), PlayerForm!$X$5+3)="BLANK",
0
)
),0)</f>
        <v>15.355419646363245</v>
      </c>
      <c r="I151" s="163" cm="1">
        <f t="array" ref="I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),
_xlfn.IFS(
INDEX(FixtureTicker!$B$24:$AM$43, MATCH($B151, FixtureTicker!$A$24:$A$43), PlayerForm!$X$5+2)="H",
_xlfn.XLOOKUP($E151, PlayerForm!$D$3:$D$394, PlayerForm!$Q$3:$Q$394)*
_xlfn.XLOOKUP(
INDEX(FixtureTicker!$B$3:$AM$22, MATCH($B151, FixtureTicker!$A$3:$A$22), PlayerForm!$X$5+2),
 TeamForm!$B$4:$B$23, TeamForm!$AD$4:$AD$23),
INDEX(FixtureTicker!$B$24:$AM$43, MATCH($B151, FixtureTicker!$A$24:$A$43), PlayerForm!$X$5+2)="A",
_xlfn.XLOOKUP($E151, PlayerForm!$D$3:$D$394, PlayerForm!$R$3:$R$394)*
_xlfn.XLOOKUP(
INDEX(FixtureTicker!$B$3:$AM$22, MATCH($B151, FixtureTicker!$A$3:$A$22), PlayerForm!$X$5+2),
 TeamForm!$B$4:$B$23, TeamForm!$AB$4:$AB$23),
INDEX(FixtureTicker!$B$24:$AM$43, MATCH($B151, FixtureTicker!$A$24:$A$43), PlayerForm!$X$5+2)="BLANK",
0
),
_xlfn.IFS(
INDEX(FixtureTicker!$B$24:$AM$43, MATCH($B151, FixtureTicker!$A$24:$A$43), PlayerForm!$X$5+3)="H",
_xlfn.XLOOKUP($E151, PlayerForm!$D$3:$D$394, PlayerForm!$Q$3:$Q$394)*
_xlfn.XLOOKUP(
INDEX(FixtureTicker!$B$3:$AM$22, MATCH($B151, FixtureTicker!$A$3:$A$22), PlayerForm!$X$5+3),
 TeamForm!$B$4:$B$23, TeamForm!$AD$4:$AD$23),
INDEX(FixtureTicker!$B$24:$AM$43, MATCH($B151, FixtureTicker!$A$24:$A$43), PlayerForm!$X$5+3)="A",
_xlfn.XLOOKUP($E151, PlayerForm!$D$3:$D$394, PlayerForm!$R$3:$R$394)*
_xlfn.XLOOKUP(
INDEX(FixtureTicker!$B$3:$AM$22, MATCH($B151, FixtureTicker!$A$3:$A$22), PlayerForm!$X$5+3),
 TeamForm!$B$4:$B$23, TeamForm!$AB$4:$AB$23),
INDEX(FixtureTicker!$B$24:$AM$43, MATCH($B151, FixtureTicker!$A$24:$A$43), PlayerForm!$X$5+3)="BLANK",
0
),
_xlfn.IFS(
INDEX(FixtureTicker!$B$24:$AM$43, MATCH($B151, FixtureTicker!$A$24:$A$43), PlayerForm!$X$5+4)="H",
_xlfn.XLOOKUP($E151, PlayerForm!$D$3:$D$394, PlayerForm!$Q$3:$Q$394)*
_xlfn.XLOOKUP(
INDEX(FixtureTicker!$B$3:$AM$22, MATCH($B151, FixtureTicker!$A$3:$A$22), PlayerForm!$X$5+4),
 TeamForm!$B$4:$B$23, TeamForm!$AD$4:$AD$23),
INDEX(FixtureTicker!$B$24:$AM$43, MATCH($B151, FixtureTicker!$A$24:$A$43), PlayerForm!$X$5+4)="A",
_xlfn.XLOOKUP($E151, PlayerForm!$D$3:$D$394, PlayerForm!$R$3:$R$394)*
_xlfn.XLOOKUP(
INDEX(FixtureTicker!$B$3:$AM$22, MATCH($B151, FixtureTicker!$A$3:$A$22), PlayerForm!$X$5+4),
 TeamForm!$B$4:$B$23, TeamForm!$AB$4:$AB$23),
INDEX(FixtureTicker!$B$24:$AM$43, MATCH($B151, FixtureTicker!$A$24:$A$43), PlayerForm!$X$5+4)="BLANK",
0
),
_xlfn.IFS(
INDEX(FixtureTicker!$B$24:$AM$43, MATCH($B151, FixtureTicker!$A$24:$A$43), PlayerForm!$X$5+5)="H",
_xlfn.XLOOKUP($E151, PlayerForm!$D$3:$D$394, PlayerForm!$Q$3:$Q$394)*
_xlfn.XLOOKUP(
INDEX(FixtureTicker!$B$3:$AM$22, MATCH($B151, FixtureTicker!$A$3:$A$22), PlayerForm!$X$5+5),
 TeamForm!$B$4:$B$23, TeamForm!$AD$4:$AD$23),
INDEX(FixtureTicker!$B$24:$AM$43, MATCH($B151, FixtureTicker!$A$24:$A$43), PlayerForm!$X$5+5)="A",
_xlfn.XLOOKUP($E151, PlayerForm!$D$3:$D$394, PlayerForm!$R$3:$R$394)*
_xlfn.XLOOKUP(
INDEX(FixtureTicker!$B$3:$AM$22, MATCH($B151, FixtureTicker!$A$3:$A$22), PlayerForm!$X$5+5),
 TeamForm!$B$4:$B$23, TeamForm!$AB$4:$AB$23),
INDEX(FixtureTicker!$B$24:$AM$43, MATCH($B151, FixtureTicker!$A$24:$A$43), PlayerForm!$X$5+5)="BLANK",
0
)
),0)</f>
        <v>20.746678368388235</v>
      </c>
      <c r="J151" s="163" cm="1">
        <f t="array" ref="J151">IFERROR(0.01*SUM(
_xlfn.IFS(
INDEX(FixtureTicker!$B$24:$AM$43, MATCH($B151, FixtureTicker!$A$24:$A$43), PlayerForm!$X$5)="H",
_xlfn.XLOOKUP($E151, PlayerForm!$D$3:$D$394, PlayerForm!$Q$3:$Q$394)*
_xlfn.XLOOKUP(
INDEX(FixtureTicker!$B$3:$AM$22, MATCH($B151, FixtureTicker!$A$3:$A$22), PlayerForm!$X$5),
 TeamForm!$B$4:$B$23, TeamForm!$AD$4:$AD$23),
INDEX(FixtureTicker!$B$24:$AM$43, MATCH($B151, FixtureTicker!$A$24:$A$43), PlayerForm!$X$5)="A",
_xlfn.XLOOKUP($E151, PlayerForm!$D$3:$D$394, PlayerForm!$R$3:$R$394)*
_xlfn.XLOOKUP(
INDEX(FixtureTicker!$B$3:$AM$22, MATCH($B151, FixtureTicker!$A$3:$A$22), PlayerForm!$X$5),
 TeamForm!$B$4:$B$23, TeamForm!$AB$4:$AB$23),
INDEX(FixtureTicker!$B$24:$AM$43, MATCH($B151, FixtureTicker!$A$24:$A$43), PlayerForm!$X$5)="BLANK",
0
),
_xlfn.IFS(
INDEX(FixtureTicker!$B$24:$AM$43, MATCH($B151, FixtureTicker!$A$24:$A$43), PlayerForm!$X$5+1)="H",
_xlfn.XLOOKUP($E151, PlayerForm!$D$3:$D$394, PlayerForm!$Q$3:$Q$394)*
_xlfn.XLOOKUP(
INDEX(FixtureTicker!$B$3:$AM$22, MATCH($B151, FixtureTicker!$A$3:$A$22), PlayerForm!$X$5+1),
 TeamForm!$B$4:$B$23, TeamForm!$AD$4:$AD$23),
INDEX(FixtureTicker!$B$24:$AM$43, MATCH($B151, FixtureTicker!$A$24:$A$43), PlayerForm!$X$5+1)="A",
_xlfn.XLOOKUP($E151, PlayerForm!$D$3:$D$394, PlayerForm!$R$3:$R$394)*
_xlfn.XLOOKUP(
INDEX(FixtureTicker!$B$3:$AM$22, MATCH($B151, FixtureTicker!$A$3:$A$22), PlayerForm!$X$5+1),
 TeamForm!$B$4:$B$23, TeamForm!$AB$4:$AB$23),
INDEX(FixtureTicker!$B$24:$AM$43, MATCH($B151, FixtureTicker!$A$24:$A$43), PlayerForm!$X$5+1)="BLANK",
0
),
_xlfn.IFS(
INDEX(FixtureTicker!$B$24:$AM$43, MATCH($B151, FixtureTicker!$A$24:$A$43), PlayerForm!$X$5+2)="H",
_xlfn.XLOOKUP($E151, PlayerForm!$D$3:$D$394, PlayerForm!$Q$3:$Q$394)*
_xlfn.XLOOKUP(
INDEX(FixtureTicker!$B$3:$AM$22, MATCH($B151, FixtureTicker!$A$3:$A$22), PlayerForm!$X$5+2),
 TeamForm!$B$4:$B$23, TeamForm!$AD$4:$AD$23),
INDEX(FixtureTicker!$B$24:$AM$43, MATCH($B151, FixtureTicker!$A$24:$A$43), PlayerForm!$X$5+2)="A",
_xlfn.XLOOKUP($E151, PlayerForm!$D$3:$D$394, PlayerForm!$R$3:$R$394)*
_xlfn.XLOOKUP(
INDEX(FixtureTicker!$B$3:$AM$22, MATCH($B151, FixtureTicker!$A$3:$A$22), PlayerForm!$X$5+2),
 TeamForm!$B$4:$B$23, TeamForm!$AB$4:$AB$23),
INDEX(FixtureTicker!$B$24:$AM$43, MATCH($B151, FixtureTicker!$A$24:$A$43), PlayerForm!$X$5+2)="BLANK",
0
),
_xlfn.IFS(
INDEX(FixtureTicker!$B$24:$AM$43, MATCH($B151, FixtureTicker!$A$24:$A$43), PlayerForm!$X$5+3)="H",
_xlfn.XLOOKUP($E151, PlayerForm!$D$3:$D$394, PlayerForm!$Q$3:$Q$394)*
_xlfn.XLOOKUP(
INDEX(FixtureTicker!$B$3:$AM$22, MATCH($B151, FixtureTicker!$A$3:$A$22), PlayerForm!$X$5+3),
 TeamForm!$B$4:$B$23, TeamForm!$AD$4:$AD$23),
INDEX(FixtureTicker!$B$24:$AM$43, MATCH($B151, FixtureTicker!$A$24:$A$43), PlayerForm!$X$5+3)="A",
_xlfn.XLOOKUP($E151, PlayerForm!$D$3:$D$394, PlayerForm!$R$3:$R$394)*
_xlfn.XLOOKUP(
INDEX(FixtureTicker!$B$3:$AM$22, MATCH($B151, FixtureTicker!$A$3:$A$22), PlayerForm!$X$5+3),
 TeamForm!$B$4:$B$23, TeamForm!$AB$4:$AB$23),
INDEX(FixtureTicker!$B$24:$AM$43, MATCH($B151, FixtureTicker!$A$24:$A$43), PlayerForm!$X$5+3)="BLANK",
0
),
_xlfn.IFS(
INDEX(FixtureTicker!$B$24:$AM$43, MATCH($B151, FixtureTicker!$A$24:$A$43), PlayerForm!$X$5+4)="H",
_xlfn.XLOOKUP($E151, PlayerForm!$D$3:$D$394, PlayerForm!$Q$3:$Q$394)*
_xlfn.XLOOKUP(
INDEX(FixtureTicker!$B$3:$AM$22, MATCH($B151, FixtureTicker!$A$3:$A$22), PlayerForm!$X$5+4),
 TeamForm!$B$4:$B$23, TeamForm!$AD$4:$AD$23),
INDEX(FixtureTicker!$B$24:$AM$43, MATCH($B151, FixtureTicker!$A$24:$A$43), PlayerForm!$X$5+4)="A",
_xlfn.XLOOKUP($E151, PlayerForm!$D$3:$D$394, PlayerForm!$R$3:$R$394)*
_xlfn.XLOOKUP(
INDEX(FixtureTicker!$B$3:$AM$22, MATCH($B151, FixtureTicker!$A$3:$A$22), PlayerForm!$X$5+4),
 TeamForm!$B$4:$B$23, TeamForm!$AB$4:$AB$23),
INDEX(FixtureTicker!$B$24:$AM$43, MATCH($B151, FixtureTicker!$A$24:$A$43), PlayerForm!$X$5+4)="BLANK",
0
),
_xlfn.IFS(
INDEX(FixtureTicker!$B$24:$AM$43, MATCH($B151, FixtureTicker!$A$24:$A$43), PlayerForm!$X$5+5)="H",
_xlfn.XLOOKUP($E151, PlayerForm!$D$3:$D$394, PlayerForm!$Q$3:$Q$394)*
_xlfn.XLOOKUP(
INDEX(FixtureTicker!$B$3:$AM$22, MATCH($B151, FixtureTicker!$A$3:$A$22), PlayerForm!$X$5+5),
 TeamForm!$B$4:$B$23, TeamForm!$AD$4:$AD$23),
INDEX(FixtureTicker!$B$24:$AM$43, MATCH($B151, FixtureTicker!$A$24:$A$43), PlayerForm!$X$5+5)="A",
_xlfn.XLOOKUP($E151, PlayerForm!$D$3:$D$394, PlayerForm!$R$3:$R$394)*
_xlfn.XLOOKUP(
INDEX(FixtureTicker!$B$3:$AM$22, MATCH($B151, FixtureTicker!$A$3:$A$22), PlayerForm!$X$5+5),
 TeamForm!$B$4:$B$23, TeamForm!$AB$4:$AB$23),
INDEX(FixtureTicker!$B$24:$AM$43, MATCH($B151, FixtureTicker!$A$24:$A$43), PlayerForm!$X$5+5)="BLANK",
0
),
_xlfn.IFS(
INDEX(FixtureTicker!$B$24:$AM$43, MATCH($B151, FixtureTicker!$A$24:$A$43), PlayerForm!$X$5+6)="H",
_xlfn.XLOOKUP($E151, PlayerForm!$D$3:$D$394, PlayerForm!$Q$3:$Q$394)*
_xlfn.XLOOKUP(
INDEX(FixtureTicker!$B$3:$AM$22, MATCH($B151, FixtureTicker!$A$3:$A$22), PlayerForm!$X$5+6),
 TeamForm!$B$4:$B$23, TeamForm!$AD$4:$AD$23),
INDEX(FixtureTicker!$B$24:$AM$43, MATCH($B151, FixtureTicker!$A$24:$A$43), PlayerForm!$X$5+6)="A",
_xlfn.XLOOKUP($E151, PlayerForm!$D$3:$D$394, PlayerForm!$R$3:$R$394)*
_xlfn.XLOOKUP(
INDEX(FixtureTicker!$B$3:$AM$22, MATCH($B151, FixtureTicker!$A$3:$A$22), PlayerForm!$X$5+6),
 TeamForm!$B$4:$B$23, TeamForm!$AB$4:$AB$23),
INDEX(FixtureTicker!$B$24:$AM$43, MATCH($B151, FixtureTicker!$A$24:$A$43), PlayerForm!$X$5+6)="BLANK",
0
),
_xlfn.IFS(
INDEX(FixtureTicker!$B$24:$AM$43, MATCH($B151, FixtureTicker!$A$24:$A$43), PlayerForm!$X$5+7)="H",
_xlfn.XLOOKUP($E151, PlayerForm!$D$3:$D$394, PlayerForm!$Q$3:$Q$394)*
_xlfn.XLOOKUP(
INDEX(FixtureTicker!$B$3:$AM$22, MATCH($B151, FixtureTicker!$A$3:$A$22), PlayerForm!$X$5+7),
 TeamForm!$B$4:$B$23, TeamForm!$AD$4:$AD$23),
INDEX(FixtureTicker!$B$24:$AM$43, MATCH($B151, FixtureTicker!$A$24:$A$43), PlayerForm!$X$5+7)="A",
_xlfn.XLOOKUP($E151, PlayerForm!$D$3:$D$394, PlayerForm!$R$3:$R$394)*
_xlfn.XLOOKUP(
INDEX(FixtureTicker!$B$3:$AM$22, MATCH($B151, FixtureTicker!$A$3:$A$22), PlayerForm!$X$5+7),
 TeamForm!$B$4:$B$23, TeamForm!$AB$4:$AB$23),
INDEX(FixtureTicker!$B$24:$AM$43, MATCH($B151, FixtureTicker!$A$24:$A$43), PlayerForm!$X$5+7)="BLANK",
0
)
),0)</f>
        <v>26.612550341769584</v>
      </c>
    </row>
    <row r="152" spans="1:10">
      <c r="A152" s="55">
        <v>337</v>
      </c>
      <c r="B152" s="55" t="str">
        <f>_xlfn.XLOOKUP($A152, PlayerData!$B$3:$B$394, PlayerData!C$3:C$394)</f>
        <v>MUN</v>
      </c>
      <c r="C152" s="55" t="str">
        <f>_xlfn.XLOOKUP($A152, PlayerData!$B$3:$B$394, PlayerData!D$3:D$394)</f>
        <v>D</v>
      </c>
      <c r="D152" s="55">
        <f>_xlfn.XLOOKUP($A152, PlayerData!$B:$B, PlayerData!F:F,,,-1)</f>
        <v>4.5</v>
      </c>
      <c r="E152" s="31" t="str">
        <f>_xlfn.XLOOKUP($A152, PlayerData!$B$3:$B$394, PlayerData!E$3:E$394)</f>
        <v>Williams Brandon</v>
      </c>
      <c r="F152" s="164" cm="1">
        <f t="array" ref="F152">IFERROR(0.01*_xlfn.IFS(
INDEX(FixtureTicker!$B$24:$AM$43, MATCH($B152, FixtureTicker!$A$24:$A$43, 0), PlayerForm!$X$5)="H",
_xlfn.XLOOKUP($E152, PlayerForm!$D$3:$D$394, PlayerForm!$Q$3:$Q$394)*
_xlfn.XLOOKUP(
INDEX(FixtureTicker!$B$3:$AM$22, MATCH($B152, FixtureTicker!$A$3:$A$22,0), PlayerForm!$X$5),
 TeamForm!$B$4:$B$23, TeamForm!$AD$4:$AD$23),
INDEX(FixtureTicker!$B$24:$AM$43, MATCH($B152, FixtureTicker!$A$24:$A$43,0), PlayerForm!$X$5)="A",
_xlfn.XLOOKUP($E152, PlayerForm!$D$3:$D$394, PlayerForm!$R$3:$R$394)*
_xlfn.XLOOKUP(
INDEX(FixtureTicker!$B$3:$AM$22, MATCH($B152, FixtureTicker!$A$3:$A$22,0), PlayerForm!$X$5),
 TeamForm!$B$4:$B$23, TeamForm!$AB$4:$AB$23),
INDEX(FixtureTicker!$B$24:$AM$43, MATCH($B152, FixtureTicker!$A$24:$A$43,0), PlayerForm!$X$5)="BLANK",
0),0)</f>
        <v>0</v>
      </c>
      <c r="G152" s="163" cm="1">
        <f t="array" ref="G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
),0)</f>
        <v>7.5649174181668934</v>
      </c>
      <c r="H152" s="163" cm="1">
        <f t="array" ref="H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),
_xlfn.IFS(
INDEX(FixtureTicker!$B$24:$AM$43, MATCH($B152, FixtureTicker!$A$24:$A$43), PlayerForm!$X$5+2)="H",
_xlfn.XLOOKUP($E152, PlayerForm!$D$3:$D$394, PlayerForm!$Q$3:$Q$394)*
_xlfn.XLOOKUP(
INDEX(FixtureTicker!$B$3:$AM$22, MATCH($B152, FixtureTicker!$A$3:$A$22), PlayerForm!$X$5+2),
 TeamForm!$B$4:$B$23, TeamForm!$AD$4:$AD$23),
INDEX(FixtureTicker!$B$24:$AM$43, MATCH($B152, FixtureTicker!$A$24:$A$43), PlayerForm!$X$5+2)="A",
_xlfn.XLOOKUP($E152, PlayerForm!$D$3:$D$394, PlayerForm!$R$3:$R$394)*
_xlfn.XLOOKUP(
INDEX(FixtureTicker!$B$3:$AM$22, MATCH($B152, FixtureTicker!$A$3:$A$22), PlayerForm!$X$5+2),
 TeamForm!$B$4:$B$23, TeamForm!$AB$4:$AB$23),
INDEX(FixtureTicker!$B$24:$AM$43, MATCH($B152, FixtureTicker!$A$24:$A$43), PlayerForm!$X$5+2)="BLANK",
0
),
_xlfn.IFS(
INDEX(FixtureTicker!$B$24:$AM$43, MATCH($B152, FixtureTicker!$A$24:$A$43), PlayerForm!$X$5+3)="H",
_xlfn.XLOOKUP($E152, PlayerForm!$D$3:$D$394, PlayerForm!$Q$3:$Q$394)*
_xlfn.XLOOKUP(
INDEX(FixtureTicker!$B$3:$AM$22, MATCH($B152, FixtureTicker!$A$3:$A$22), PlayerForm!$X$5+3),
 TeamForm!$B$4:$B$23, TeamForm!$AD$4:$AD$23),
INDEX(FixtureTicker!$B$24:$AM$43, MATCH($B152, FixtureTicker!$A$24:$A$43), PlayerForm!$X$5+3)="A",
_xlfn.XLOOKUP($E152, PlayerForm!$D$3:$D$394, PlayerForm!$R$3:$R$394)*
_xlfn.XLOOKUP(
INDEX(FixtureTicker!$B$3:$AM$22, MATCH($B152, FixtureTicker!$A$3:$A$22), PlayerForm!$X$5+3),
 TeamForm!$B$4:$B$23, TeamForm!$AB$4:$AB$23),
INDEX(FixtureTicker!$B$24:$AM$43, MATCH($B152, FixtureTicker!$A$24:$A$43), PlayerForm!$X$5+3)="BLANK",
0
)
),0)</f>
        <v>13.047462539830729</v>
      </c>
      <c r="I152" s="163" cm="1">
        <f t="array" ref="I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),
_xlfn.IFS(
INDEX(FixtureTicker!$B$24:$AM$43, MATCH($B152, FixtureTicker!$A$24:$A$43), PlayerForm!$X$5+2)="H",
_xlfn.XLOOKUP($E152, PlayerForm!$D$3:$D$394, PlayerForm!$Q$3:$Q$394)*
_xlfn.XLOOKUP(
INDEX(FixtureTicker!$B$3:$AM$22, MATCH($B152, FixtureTicker!$A$3:$A$22), PlayerForm!$X$5+2),
 TeamForm!$B$4:$B$23, TeamForm!$AD$4:$AD$23),
INDEX(FixtureTicker!$B$24:$AM$43, MATCH($B152, FixtureTicker!$A$24:$A$43), PlayerForm!$X$5+2)="A",
_xlfn.XLOOKUP($E152, PlayerForm!$D$3:$D$394, PlayerForm!$R$3:$R$394)*
_xlfn.XLOOKUP(
INDEX(FixtureTicker!$B$3:$AM$22, MATCH($B152, FixtureTicker!$A$3:$A$22), PlayerForm!$X$5+2),
 TeamForm!$B$4:$B$23, TeamForm!$AB$4:$AB$23),
INDEX(FixtureTicker!$B$24:$AM$43, MATCH($B152, FixtureTicker!$A$24:$A$43), PlayerForm!$X$5+2)="BLANK",
0
),
_xlfn.IFS(
INDEX(FixtureTicker!$B$24:$AM$43, MATCH($B152, FixtureTicker!$A$24:$A$43), PlayerForm!$X$5+3)="H",
_xlfn.XLOOKUP($E152, PlayerForm!$D$3:$D$394, PlayerForm!$Q$3:$Q$394)*
_xlfn.XLOOKUP(
INDEX(FixtureTicker!$B$3:$AM$22, MATCH($B152, FixtureTicker!$A$3:$A$22), PlayerForm!$X$5+3),
 TeamForm!$B$4:$B$23, TeamForm!$AD$4:$AD$23),
INDEX(FixtureTicker!$B$24:$AM$43, MATCH($B152, FixtureTicker!$A$24:$A$43), PlayerForm!$X$5+3)="A",
_xlfn.XLOOKUP($E152, PlayerForm!$D$3:$D$394, PlayerForm!$R$3:$R$394)*
_xlfn.XLOOKUP(
INDEX(FixtureTicker!$B$3:$AM$22, MATCH($B152, FixtureTicker!$A$3:$A$22), PlayerForm!$X$5+3),
 TeamForm!$B$4:$B$23, TeamForm!$AB$4:$AB$23),
INDEX(FixtureTicker!$B$24:$AM$43, MATCH($B152, FixtureTicker!$A$24:$A$43), PlayerForm!$X$5+3)="BLANK",
0
),
_xlfn.IFS(
INDEX(FixtureTicker!$B$24:$AM$43, MATCH($B152, FixtureTicker!$A$24:$A$43), PlayerForm!$X$5+4)="H",
_xlfn.XLOOKUP($E152, PlayerForm!$D$3:$D$394, PlayerForm!$Q$3:$Q$394)*
_xlfn.XLOOKUP(
INDEX(FixtureTicker!$B$3:$AM$22, MATCH($B152, FixtureTicker!$A$3:$A$22), PlayerForm!$X$5+4),
 TeamForm!$B$4:$B$23, TeamForm!$AD$4:$AD$23),
INDEX(FixtureTicker!$B$24:$AM$43, MATCH($B152, FixtureTicker!$A$24:$A$43), PlayerForm!$X$5+4)="A",
_xlfn.XLOOKUP($E152, PlayerForm!$D$3:$D$394, PlayerForm!$R$3:$R$394)*
_xlfn.XLOOKUP(
INDEX(FixtureTicker!$B$3:$AM$22, MATCH($B152, FixtureTicker!$A$3:$A$22), PlayerForm!$X$5+4),
 TeamForm!$B$4:$B$23, TeamForm!$AB$4:$AB$23),
INDEX(FixtureTicker!$B$24:$AM$43, MATCH($B152, FixtureTicker!$A$24:$A$43), PlayerForm!$X$5+4)="BLANK",
0
),
_xlfn.IFS(
INDEX(FixtureTicker!$B$24:$AM$43, MATCH($B152, FixtureTicker!$A$24:$A$43), PlayerForm!$X$5+5)="H",
_xlfn.XLOOKUP($E152, PlayerForm!$D$3:$D$394, PlayerForm!$Q$3:$Q$394)*
_xlfn.XLOOKUP(
INDEX(FixtureTicker!$B$3:$AM$22, MATCH($B152, FixtureTicker!$A$3:$A$22), PlayerForm!$X$5+5),
 TeamForm!$B$4:$B$23, TeamForm!$AD$4:$AD$23),
INDEX(FixtureTicker!$B$24:$AM$43, MATCH($B152, FixtureTicker!$A$24:$A$43), PlayerForm!$X$5+5)="A",
_xlfn.XLOOKUP($E152, PlayerForm!$D$3:$D$394, PlayerForm!$R$3:$R$394)*
_xlfn.XLOOKUP(
INDEX(FixtureTicker!$B$3:$AM$22, MATCH($B152, FixtureTicker!$A$3:$A$22), PlayerForm!$X$5+5),
 TeamForm!$B$4:$B$23, TeamForm!$AB$4:$AB$23),
INDEX(FixtureTicker!$B$24:$AM$43, MATCH($B152, FixtureTicker!$A$24:$A$43), PlayerForm!$X$5+5)="BLANK",
0
)
),0)</f>
        <v>19.98868626485439</v>
      </c>
      <c r="J152" s="163" cm="1">
        <f t="array" ref="J152">IFERROR(0.01*SUM(
_xlfn.IFS(
INDEX(FixtureTicker!$B$24:$AM$43, MATCH($B152, FixtureTicker!$A$24:$A$43), PlayerForm!$X$5)="H",
_xlfn.XLOOKUP($E152, PlayerForm!$D$3:$D$394, PlayerForm!$Q$3:$Q$394)*
_xlfn.XLOOKUP(
INDEX(FixtureTicker!$B$3:$AM$22, MATCH($B152, FixtureTicker!$A$3:$A$22), PlayerForm!$X$5),
 TeamForm!$B$4:$B$23, TeamForm!$AD$4:$AD$23),
INDEX(FixtureTicker!$B$24:$AM$43, MATCH($B152, FixtureTicker!$A$24:$A$43), PlayerForm!$X$5)="A",
_xlfn.XLOOKUP($E152, PlayerForm!$D$3:$D$394, PlayerForm!$R$3:$R$394)*
_xlfn.XLOOKUP(
INDEX(FixtureTicker!$B$3:$AM$22, MATCH($B152, FixtureTicker!$A$3:$A$22), PlayerForm!$X$5),
 TeamForm!$B$4:$B$23, TeamForm!$AB$4:$AB$23),
INDEX(FixtureTicker!$B$24:$AM$43, MATCH($B152, FixtureTicker!$A$24:$A$43), PlayerForm!$X$5)="BLANK",
0
),
_xlfn.IFS(
INDEX(FixtureTicker!$B$24:$AM$43, MATCH($B152, FixtureTicker!$A$24:$A$43), PlayerForm!$X$5+1)="H",
_xlfn.XLOOKUP($E152, PlayerForm!$D$3:$D$394, PlayerForm!$Q$3:$Q$394)*
_xlfn.XLOOKUP(
INDEX(FixtureTicker!$B$3:$AM$22, MATCH($B152, FixtureTicker!$A$3:$A$22), PlayerForm!$X$5+1),
 TeamForm!$B$4:$B$23, TeamForm!$AD$4:$AD$23),
INDEX(FixtureTicker!$B$24:$AM$43, MATCH($B152, FixtureTicker!$A$24:$A$43), PlayerForm!$X$5+1)="A",
_xlfn.XLOOKUP($E152, PlayerForm!$D$3:$D$394, PlayerForm!$R$3:$R$394)*
_xlfn.XLOOKUP(
INDEX(FixtureTicker!$B$3:$AM$22, MATCH($B152, FixtureTicker!$A$3:$A$22), PlayerForm!$X$5+1),
 TeamForm!$B$4:$B$23, TeamForm!$AB$4:$AB$23),
INDEX(FixtureTicker!$B$24:$AM$43, MATCH($B152, FixtureTicker!$A$24:$A$43), PlayerForm!$X$5+1)="BLANK",
0
),
_xlfn.IFS(
INDEX(FixtureTicker!$B$24:$AM$43, MATCH($B152, FixtureTicker!$A$24:$A$43), PlayerForm!$X$5+2)="H",
_xlfn.XLOOKUP($E152, PlayerForm!$D$3:$D$394, PlayerForm!$Q$3:$Q$394)*
_xlfn.XLOOKUP(
INDEX(FixtureTicker!$B$3:$AM$22, MATCH($B152, FixtureTicker!$A$3:$A$22), PlayerForm!$X$5+2),
 TeamForm!$B$4:$B$23, TeamForm!$AD$4:$AD$23),
INDEX(FixtureTicker!$B$24:$AM$43, MATCH($B152, FixtureTicker!$A$24:$A$43), PlayerForm!$X$5+2)="A",
_xlfn.XLOOKUP($E152, PlayerForm!$D$3:$D$394, PlayerForm!$R$3:$R$394)*
_xlfn.XLOOKUP(
INDEX(FixtureTicker!$B$3:$AM$22, MATCH($B152, FixtureTicker!$A$3:$A$22), PlayerForm!$X$5+2),
 TeamForm!$B$4:$B$23, TeamForm!$AB$4:$AB$23),
INDEX(FixtureTicker!$B$24:$AM$43, MATCH($B152, FixtureTicker!$A$24:$A$43), PlayerForm!$X$5+2)="BLANK",
0
),
_xlfn.IFS(
INDEX(FixtureTicker!$B$24:$AM$43, MATCH($B152, FixtureTicker!$A$24:$A$43), PlayerForm!$X$5+3)="H",
_xlfn.XLOOKUP($E152, PlayerForm!$D$3:$D$394, PlayerForm!$Q$3:$Q$394)*
_xlfn.XLOOKUP(
INDEX(FixtureTicker!$B$3:$AM$22, MATCH($B152, FixtureTicker!$A$3:$A$22), PlayerForm!$X$5+3),
 TeamForm!$B$4:$B$23, TeamForm!$AD$4:$AD$23),
INDEX(FixtureTicker!$B$24:$AM$43, MATCH($B152, FixtureTicker!$A$24:$A$43), PlayerForm!$X$5+3)="A",
_xlfn.XLOOKUP($E152, PlayerForm!$D$3:$D$394, PlayerForm!$R$3:$R$394)*
_xlfn.XLOOKUP(
INDEX(FixtureTicker!$B$3:$AM$22, MATCH($B152, FixtureTicker!$A$3:$A$22), PlayerForm!$X$5+3),
 TeamForm!$B$4:$B$23, TeamForm!$AB$4:$AB$23),
INDEX(FixtureTicker!$B$24:$AM$43, MATCH($B152, FixtureTicker!$A$24:$A$43), PlayerForm!$X$5+3)="BLANK",
0
),
_xlfn.IFS(
INDEX(FixtureTicker!$B$24:$AM$43, MATCH($B152, FixtureTicker!$A$24:$A$43), PlayerForm!$X$5+4)="H",
_xlfn.XLOOKUP($E152, PlayerForm!$D$3:$D$394, PlayerForm!$Q$3:$Q$394)*
_xlfn.XLOOKUP(
INDEX(FixtureTicker!$B$3:$AM$22, MATCH($B152, FixtureTicker!$A$3:$A$22), PlayerForm!$X$5+4),
 TeamForm!$B$4:$B$23, TeamForm!$AD$4:$AD$23),
INDEX(FixtureTicker!$B$24:$AM$43, MATCH($B152, FixtureTicker!$A$24:$A$43), PlayerForm!$X$5+4)="A",
_xlfn.XLOOKUP($E152, PlayerForm!$D$3:$D$394, PlayerForm!$R$3:$R$394)*
_xlfn.XLOOKUP(
INDEX(FixtureTicker!$B$3:$AM$22, MATCH($B152, FixtureTicker!$A$3:$A$22), PlayerForm!$X$5+4),
 TeamForm!$B$4:$B$23, TeamForm!$AB$4:$AB$23),
INDEX(FixtureTicker!$B$24:$AM$43, MATCH($B152, FixtureTicker!$A$24:$A$43), PlayerForm!$X$5+4)="BLANK",
0
),
_xlfn.IFS(
INDEX(FixtureTicker!$B$24:$AM$43, MATCH($B152, FixtureTicker!$A$24:$A$43), PlayerForm!$X$5+5)="H",
_xlfn.XLOOKUP($E152, PlayerForm!$D$3:$D$394, PlayerForm!$Q$3:$Q$394)*
_xlfn.XLOOKUP(
INDEX(FixtureTicker!$B$3:$AM$22, MATCH($B152, FixtureTicker!$A$3:$A$22), PlayerForm!$X$5+5),
 TeamForm!$B$4:$B$23, TeamForm!$AD$4:$AD$23),
INDEX(FixtureTicker!$B$24:$AM$43, MATCH($B152, FixtureTicker!$A$24:$A$43), PlayerForm!$X$5+5)="A",
_xlfn.XLOOKUP($E152, PlayerForm!$D$3:$D$394, PlayerForm!$R$3:$R$394)*
_xlfn.XLOOKUP(
INDEX(FixtureTicker!$B$3:$AM$22, MATCH($B152, FixtureTicker!$A$3:$A$22), PlayerForm!$X$5+5),
 TeamForm!$B$4:$B$23, TeamForm!$AB$4:$AB$23),
INDEX(FixtureTicker!$B$24:$AM$43, MATCH($B152, FixtureTicker!$A$24:$A$43), PlayerForm!$X$5+5)="BLANK",
0
),
_xlfn.IFS(
INDEX(FixtureTicker!$B$24:$AM$43, MATCH($B152, FixtureTicker!$A$24:$A$43), PlayerForm!$X$5+6)="H",
_xlfn.XLOOKUP($E152, PlayerForm!$D$3:$D$394, PlayerForm!$Q$3:$Q$394)*
_xlfn.XLOOKUP(
INDEX(FixtureTicker!$B$3:$AM$22, MATCH($B152, FixtureTicker!$A$3:$A$22), PlayerForm!$X$5+6),
 TeamForm!$B$4:$B$23, TeamForm!$AD$4:$AD$23),
INDEX(FixtureTicker!$B$24:$AM$43, MATCH($B152, FixtureTicker!$A$24:$A$43), PlayerForm!$X$5+6)="A",
_xlfn.XLOOKUP($E152, PlayerForm!$D$3:$D$394, PlayerForm!$R$3:$R$394)*
_xlfn.XLOOKUP(
INDEX(FixtureTicker!$B$3:$AM$22, MATCH($B152, FixtureTicker!$A$3:$A$22), PlayerForm!$X$5+6),
 TeamForm!$B$4:$B$23, TeamForm!$AB$4:$AB$23),
INDEX(FixtureTicker!$B$24:$AM$43, MATCH($B152, FixtureTicker!$A$24:$A$43), PlayerForm!$X$5+6)="BLANK",
0
),
_xlfn.IFS(
INDEX(FixtureTicker!$B$24:$AM$43, MATCH($B152, FixtureTicker!$A$24:$A$43), PlayerForm!$X$5+7)="H",
_xlfn.XLOOKUP($E152, PlayerForm!$D$3:$D$394, PlayerForm!$Q$3:$Q$394)*
_xlfn.XLOOKUP(
INDEX(FixtureTicker!$B$3:$AM$22, MATCH($B152, FixtureTicker!$A$3:$A$22), PlayerForm!$X$5+7),
 TeamForm!$B$4:$B$23, TeamForm!$AD$4:$AD$23),
INDEX(FixtureTicker!$B$24:$AM$43, MATCH($B152, FixtureTicker!$A$24:$A$43), PlayerForm!$X$5+7)="A",
_xlfn.XLOOKUP($E152, PlayerForm!$D$3:$D$394, PlayerForm!$R$3:$R$394)*
_xlfn.XLOOKUP(
INDEX(FixtureTicker!$B$3:$AM$22, MATCH($B152, FixtureTicker!$A$3:$A$22), PlayerForm!$X$5+7),
 TeamForm!$B$4:$B$23, TeamForm!$AB$4:$AB$23),
INDEX(FixtureTicker!$B$24:$AM$43, MATCH($B152, FixtureTicker!$A$24:$A$43), PlayerForm!$X$5+7)="BLANK",
0
)
),0)</f>
        <v>25.499972751551272</v>
      </c>
    </row>
    <row r="153" spans="1:10">
      <c r="A153" s="55">
        <v>385</v>
      </c>
      <c r="B153" s="55" t="str">
        <f>_xlfn.XLOOKUP($A153, PlayerData!$B$3:$B$394, PlayerData!C$3:C$394)</f>
        <v>SHU</v>
      </c>
      <c r="C153" s="55" t="str">
        <f>_xlfn.XLOOKUP($A153, PlayerData!$B$3:$B$394, PlayerData!D$3:D$394)</f>
        <v>F</v>
      </c>
      <c r="D153" s="55">
        <f>_xlfn.XLOOKUP($A153, PlayerData!$B:$B, PlayerData!F:F,,,-1)</f>
        <v>6</v>
      </c>
      <c r="E153" s="31" t="str">
        <f>_xlfn.XLOOKUP($A153, PlayerData!$B$3:$B$394, PlayerData!E$3:E$394)</f>
        <v>Mousset</v>
      </c>
      <c r="F153" s="164" cm="1">
        <f t="array" ref="F153">IFERROR(0.01*_xlfn.IFS(
INDEX(FixtureTicker!$B$24:$AM$43, MATCH($B153, FixtureTicker!$A$24:$A$43, 0), PlayerForm!$X$5)="H",
_xlfn.XLOOKUP($E153, PlayerForm!$D$3:$D$394, PlayerForm!$Q$3:$Q$394)*
_xlfn.XLOOKUP(
INDEX(FixtureTicker!$B$3:$AM$22, MATCH($B153, FixtureTicker!$A$3:$A$22,0), PlayerForm!$X$5),
 TeamForm!$B$4:$B$23, TeamForm!$AD$4:$AD$23),
INDEX(FixtureTicker!$B$24:$AM$43, MATCH($B153, FixtureTicker!$A$24:$A$43,0), PlayerForm!$X$5)="A",
_xlfn.XLOOKUP($E153, PlayerForm!$D$3:$D$394, PlayerForm!$R$3:$R$394)*
_xlfn.XLOOKUP(
INDEX(FixtureTicker!$B$3:$AM$22, MATCH($B153, FixtureTicker!$A$3:$A$22,0), PlayerForm!$X$5),
 TeamForm!$B$4:$B$23, TeamForm!$AB$4:$AB$23),
INDEX(FixtureTicker!$B$24:$AM$43, MATCH($B153, FixtureTicker!$A$24:$A$43,0), PlayerForm!$X$5)="BLANK",
0),0)</f>
        <v>0</v>
      </c>
      <c r="G153" s="163" cm="1">
        <f t="array" ref="G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
),0)</f>
        <v>6.8887471451204725</v>
      </c>
      <c r="H153" s="163" cm="1">
        <f t="array" ref="H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),
_xlfn.IFS(
INDEX(FixtureTicker!$B$24:$AM$43, MATCH($B153, FixtureTicker!$A$24:$A$43), PlayerForm!$X$5+2)="H",
_xlfn.XLOOKUP($E153, PlayerForm!$D$3:$D$394, PlayerForm!$Q$3:$Q$394)*
_xlfn.XLOOKUP(
INDEX(FixtureTicker!$B$3:$AM$22, MATCH($B153, FixtureTicker!$A$3:$A$22), PlayerForm!$X$5+2),
 TeamForm!$B$4:$B$23, TeamForm!$AD$4:$AD$23),
INDEX(FixtureTicker!$B$24:$AM$43, MATCH($B153, FixtureTicker!$A$24:$A$43), PlayerForm!$X$5+2)="A",
_xlfn.XLOOKUP($E153, PlayerForm!$D$3:$D$394, PlayerForm!$R$3:$R$394)*
_xlfn.XLOOKUP(
INDEX(FixtureTicker!$B$3:$AM$22, MATCH($B153, FixtureTicker!$A$3:$A$22), PlayerForm!$X$5+2),
 TeamForm!$B$4:$B$23, TeamForm!$AB$4:$AB$23),
INDEX(FixtureTicker!$B$24:$AM$43, MATCH($B153, FixtureTicker!$A$24:$A$43), PlayerForm!$X$5+2)="BLANK",
0
),
_xlfn.IFS(
INDEX(FixtureTicker!$B$24:$AM$43, MATCH($B153, FixtureTicker!$A$24:$A$43), PlayerForm!$X$5+3)="H",
_xlfn.XLOOKUP($E153, PlayerForm!$D$3:$D$394, PlayerForm!$Q$3:$Q$394)*
_xlfn.XLOOKUP(
INDEX(FixtureTicker!$B$3:$AM$22, MATCH($B153, FixtureTicker!$A$3:$A$22), PlayerForm!$X$5+3),
 TeamForm!$B$4:$B$23, TeamForm!$AD$4:$AD$23),
INDEX(FixtureTicker!$B$24:$AM$43, MATCH($B153, FixtureTicker!$A$24:$A$43), PlayerForm!$X$5+3)="A",
_xlfn.XLOOKUP($E153, PlayerForm!$D$3:$D$394, PlayerForm!$R$3:$R$394)*
_xlfn.XLOOKUP(
INDEX(FixtureTicker!$B$3:$AM$22, MATCH($B153, FixtureTicker!$A$3:$A$22), PlayerForm!$X$5+3),
 TeamForm!$B$4:$B$23, TeamForm!$AB$4:$AB$23),
INDEX(FixtureTicker!$B$24:$AM$43, MATCH($B153, FixtureTicker!$A$24:$A$43), PlayerForm!$X$5+3)="BLANK",
0
)
),0)</f>
        <v>15.141384328575269</v>
      </c>
      <c r="I153" s="163" cm="1">
        <f t="array" ref="I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),
_xlfn.IFS(
INDEX(FixtureTicker!$B$24:$AM$43, MATCH($B153, FixtureTicker!$A$24:$A$43), PlayerForm!$X$5+2)="H",
_xlfn.XLOOKUP($E153, PlayerForm!$D$3:$D$394, PlayerForm!$Q$3:$Q$394)*
_xlfn.XLOOKUP(
INDEX(FixtureTicker!$B$3:$AM$22, MATCH($B153, FixtureTicker!$A$3:$A$22), PlayerForm!$X$5+2),
 TeamForm!$B$4:$B$23, TeamForm!$AD$4:$AD$23),
INDEX(FixtureTicker!$B$24:$AM$43, MATCH($B153, FixtureTicker!$A$24:$A$43), PlayerForm!$X$5+2)="A",
_xlfn.XLOOKUP($E153, PlayerForm!$D$3:$D$394, PlayerForm!$R$3:$R$394)*
_xlfn.XLOOKUP(
INDEX(FixtureTicker!$B$3:$AM$22, MATCH($B153, FixtureTicker!$A$3:$A$22), PlayerForm!$X$5+2),
 TeamForm!$B$4:$B$23, TeamForm!$AB$4:$AB$23),
INDEX(FixtureTicker!$B$24:$AM$43, MATCH($B153, FixtureTicker!$A$24:$A$43), PlayerForm!$X$5+2)="BLANK",
0
),
_xlfn.IFS(
INDEX(FixtureTicker!$B$24:$AM$43, MATCH($B153, FixtureTicker!$A$24:$A$43), PlayerForm!$X$5+3)="H",
_xlfn.XLOOKUP($E153, PlayerForm!$D$3:$D$394, PlayerForm!$Q$3:$Q$394)*
_xlfn.XLOOKUP(
INDEX(FixtureTicker!$B$3:$AM$22, MATCH($B153, FixtureTicker!$A$3:$A$22), PlayerForm!$X$5+3),
 TeamForm!$B$4:$B$23, TeamForm!$AD$4:$AD$23),
INDEX(FixtureTicker!$B$24:$AM$43, MATCH($B153, FixtureTicker!$A$24:$A$43), PlayerForm!$X$5+3)="A",
_xlfn.XLOOKUP($E153, PlayerForm!$D$3:$D$394, PlayerForm!$R$3:$R$394)*
_xlfn.XLOOKUP(
INDEX(FixtureTicker!$B$3:$AM$22, MATCH($B153, FixtureTicker!$A$3:$A$22), PlayerForm!$X$5+3),
 TeamForm!$B$4:$B$23, TeamForm!$AB$4:$AB$23),
INDEX(FixtureTicker!$B$24:$AM$43, MATCH($B153, FixtureTicker!$A$24:$A$43), PlayerForm!$X$5+3)="BLANK",
0
),
_xlfn.IFS(
INDEX(FixtureTicker!$B$24:$AM$43, MATCH($B153, FixtureTicker!$A$24:$A$43), PlayerForm!$X$5+4)="H",
_xlfn.XLOOKUP($E153, PlayerForm!$D$3:$D$394, PlayerForm!$Q$3:$Q$394)*
_xlfn.XLOOKUP(
INDEX(FixtureTicker!$B$3:$AM$22, MATCH($B153, FixtureTicker!$A$3:$A$22), PlayerForm!$X$5+4),
 TeamForm!$B$4:$B$23, TeamForm!$AD$4:$AD$23),
INDEX(FixtureTicker!$B$24:$AM$43, MATCH($B153, FixtureTicker!$A$24:$A$43), PlayerForm!$X$5+4)="A",
_xlfn.XLOOKUP($E153, PlayerForm!$D$3:$D$394, PlayerForm!$R$3:$R$394)*
_xlfn.XLOOKUP(
INDEX(FixtureTicker!$B$3:$AM$22, MATCH($B153, FixtureTicker!$A$3:$A$22), PlayerForm!$X$5+4),
 TeamForm!$B$4:$B$23, TeamForm!$AB$4:$AB$23),
INDEX(FixtureTicker!$B$24:$AM$43, MATCH($B153, FixtureTicker!$A$24:$A$43), PlayerForm!$X$5+4)="BLANK",
0
),
_xlfn.IFS(
INDEX(FixtureTicker!$B$24:$AM$43, MATCH($B153, FixtureTicker!$A$24:$A$43), PlayerForm!$X$5+5)="H",
_xlfn.XLOOKUP($E153, PlayerForm!$D$3:$D$394, PlayerForm!$Q$3:$Q$394)*
_xlfn.XLOOKUP(
INDEX(FixtureTicker!$B$3:$AM$22, MATCH($B153, FixtureTicker!$A$3:$A$22), PlayerForm!$X$5+5),
 TeamForm!$B$4:$B$23, TeamForm!$AD$4:$AD$23),
INDEX(FixtureTicker!$B$24:$AM$43, MATCH($B153, FixtureTicker!$A$24:$A$43), PlayerForm!$X$5+5)="A",
_xlfn.XLOOKUP($E153, PlayerForm!$D$3:$D$394, PlayerForm!$R$3:$R$394)*
_xlfn.XLOOKUP(
INDEX(FixtureTicker!$B$3:$AM$22, MATCH($B153, FixtureTicker!$A$3:$A$22), PlayerForm!$X$5+5),
 TeamForm!$B$4:$B$23, TeamForm!$AB$4:$AB$23),
INDEX(FixtureTicker!$B$24:$AM$43, MATCH($B153, FixtureTicker!$A$24:$A$43), PlayerForm!$X$5+5)="BLANK",
0
)
),0)</f>
        <v>19.904782987909034</v>
      </c>
      <c r="J153" s="163" cm="1">
        <f t="array" ref="J153">IFERROR(0.01*SUM(
_xlfn.IFS(
INDEX(FixtureTicker!$B$24:$AM$43, MATCH($B153, FixtureTicker!$A$24:$A$43), PlayerForm!$X$5)="H",
_xlfn.XLOOKUP($E153, PlayerForm!$D$3:$D$394, PlayerForm!$Q$3:$Q$394)*
_xlfn.XLOOKUP(
INDEX(FixtureTicker!$B$3:$AM$22, MATCH($B153, FixtureTicker!$A$3:$A$22), PlayerForm!$X$5),
 TeamForm!$B$4:$B$23, TeamForm!$AD$4:$AD$23),
INDEX(FixtureTicker!$B$24:$AM$43, MATCH($B153, FixtureTicker!$A$24:$A$43), PlayerForm!$X$5)="A",
_xlfn.XLOOKUP($E153, PlayerForm!$D$3:$D$394, PlayerForm!$R$3:$R$394)*
_xlfn.XLOOKUP(
INDEX(FixtureTicker!$B$3:$AM$22, MATCH($B153, FixtureTicker!$A$3:$A$22), PlayerForm!$X$5),
 TeamForm!$B$4:$B$23, TeamForm!$AB$4:$AB$23),
INDEX(FixtureTicker!$B$24:$AM$43, MATCH($B153, FixtureTicker!$A$24:$A$43), PlayerForm!$X$5)="BLANK",
0
),
_xlfn.IFS(
INDEX(FixtureTicker!$B$24:$AM$43, MATCH($B153, FixtureTicker!$A$24:$A$43), PlayerForm!$X$5+1)="H",
_xlfn.XLOOKUP($E153, PlayerForm!$D$3:$D$394, PlayerForm!$Q$3:$Q$394)*
_xlfn.XLOOKUP(
INDEX(FixtureTicker!$B$3:$AM$22, MATCH($B153, FixtureTicker!$A$3:$A$22), PlayerForm!$X$5+1),
 TeamForm!$B$4:$B$23, TeamForm!$AD$4:$AD$23),
INDEX(FixtureTicker!$B$24:$AM$43, MATCH($B153, FixtureTicker!$A$24:$A$43), PlayerForm!$X$5+1)="A",
_xlfn.XLOOKUP($E153, PlayerForm!$D$3:$D$394, PlayerForm!$R$3:$R$394)*
_xlfn.XLOOKUP(
INDEX(FixtureTicker!$B$3:$AM$22, MATCH($B153, FixtureTicker!$A$3:$A$22), PlayerForm!$X$5+1),
 TeamForm!$B$4:$B$23, TeamForm!$AB$4:$AB$23),
INDEX(FixtureTicker!$B$24:$AM$43, MATCH($B153, FixtureTicker!$A$24:$A$43), PlayerForm!$X$5+1)="BLANK",
0
),
_xlfn.IFS(
INDEX(FixtureTicker!$B$24:$AM$43, MATCH($B153, FixtureTicker!$A$24:$A$43), PlayerForm!$X$5+2)="H",
_xlfn.XLOOKUP($E153, PlayerForm!$D$3:$D$394, PlayerForm!$Q$3:$Q$394)*
_xlfn.XLOOKUP(
INDEX(FixtureTicker!$B$3:$AM$22, MATCH($B153, FixtureTicker!$A$3:$A$22), PlayerForm!$X$5+2),
 TeamForm!$B$4:$B$23, TeamForm!$AD$4:$AD$23),
INDEX(FixtureTicker!$B$24:$AM$43, MATCH($B153, FixtureTicker!$A$24:$A$43), PlayerForm!$X$5+2)="A",
_xlfn.XLOOKUP($E153, PlayerForm!$D$3:$D$394, PlayerForm!$R$3:$R$394)*
_xlfn.XLOOKUP(
INDEX(FixtureTicker!$B$3:$AM$22, MATCH($B153, FixtureTicker!$A$3:$A$22), PlayerForm!$X$5+2),
 TeamForm!$B$4:$B$23, TeamForm!$AB$4:$AB$23),
INDEX(FixtureTicker!$B$24:$AM$43, MATCH($B153, FixtureTicker!$A$24:$A$43), PlayerForm!$X$5+2)="BLANK",
0
),
_xlfn.IFS(
INDEX(FixtureTicker!$B$24:$AM$43, MATCH($B153, FixtureTicker!$A$24:$A$43), PlayerForm!$X$5+3)="H",
_xlfn.XLOOKUP($E153, PlayerForm!$D$3:$D$394, PlayerForm!$Q$3:$Q$394)*
_xlfn.XLOOKUP(
INDEX(FixtureTicker!$B$3:$AM$22, MATCH($B153, FixtureTicker!$A$3:$A$22), PlayerForm!$X$5+3),
 TeamForm!$B$4:$B$23, TeamForm!$AD$4:$AD$23),
INDEX(FixtureTicker!$B$24:$AM$43, MATCH($B153, FixtureTicker!$A$24:$A$43), PlayerForm!$X$5+3)="A",
_xlfn.XLOOKUP($E153, PlayerForm!$D$3:$D$394, PlayerForm!$R$3:$R$394)*
_xlfn.XLOOKUP(
INDEX(FixtureTicker!$B$3:$AM$22, MATCH($B153, FixtureTicker!$A$3:$A$22), PlayerForm!$X$5+3),
 TeamForm!$B$4:$B$23, TeamForm!$AB$4:$AB$23),
INDEX(FixtureTicker!$B$24:$AM$43, MATCH($B153, FixtureTicker!$A$24:$A$43), PlayerForm!$X$5+3)="BLANK",
0
),
_xlfn.IFS(
INDEX(FixtureTicker!$B$24:$AM$43, MATCH($B153, FixtureTicker!$A$24:$A$43), PlayerForm!$X$5+4)="H",
_xlfn.XLOOKUP($E153, PlayerForm!$D$3:$D$394, PlayerForm!$Q$3:$Q$394)*
_xlfn.XLOOKUP(
INDEX(FixtureTicker!$B$3:$AM$22, MATCH($B153, FixtureTicker!$A$3:$A$22), PlayerForm!$X$5+4),
 TeamForm!$B$4:$B$23, TeamForm!$AD$4:$AD$23),
INDEX(FixtureTicker!$B$24:$AM$43, MATCH($B153, FixtureTicker!$A$24:$A$43), PlayerForm!$X$5+4)="A",
_xlfn.XLOOKUP($E153, PlayerForm!$D$3:$D$394, PlayerForm!$R$3:$R$394)*
_xlfn.XLOOKUP(
INDEX(FixtureTicker!$B$3:$AM$22, MATCH($B153, FixtureTicker!$A$3:$A$22), PlayerForm!$X$5+4),
 TeamForm!$B$4:$B$23, TeamForm!$AB$4:$AB$23),
INDEX(FixtureTicker!$B$24:$AM$43, MATCH($B153, FixtureTicker!$A$24:$A$43), PlayerForm!$X$5+4)="BLANK",
0
),
_xlfn.IFS(
INDEX(FixtureTicker!$B$24:$AM$43, MATCH($B153, FixtureTicker!$A$24:$A$43), PlayerForm!$X$5+5)="H",
_xlfn.XLOOKUP($E153, PlayerForm!$D$3:$D$394, PlayerForm!$Q$3:$Q$394)*
_xlfn.XLOOKUP(
INDEX(FixtureTicker!$B$3:$AM$22, MATCH($B153, FixtureTicker!$A$3:$A$22), PlayerForm!$X$5+5),
 TeamForm!$B$4:$B$23, TeamForm!$AD$4:$AD$23),
INDEX(FixtureTicker!$B$24:$AM$43, MATCH($B153, FixtureTicker!$A$24:$A$43), PlayerForm!$X$5+5)="A",
_xlfn.XLOOKUP($E153, PlayerForm!$D$3:$D$394, PlayerForm!$R$3:$R$394)*
_xlfn.XLOOKUP(
INDEX(FixtureTicker!$B$3:$AM$22, MATCH($B153, FixtureTicker!$A$3:$A$22), PlayerForm!$X$5+5),
 TeamForm!$B$4:$B$23, TeamForm!$AB$4:$AB$23),
INDEX(FixtureTicker!$B$24:$AM$43, MATCH($B153, FixtureTicker!$A$24:$A$43), PlayerForm!$X$5+5)="BLANK",
0
),
_xlfn.IFS(
INDEX(FixtureTicker!$B$24:$AM$43, MATCH($B153, FixtureTicker!$A$24:$A$43), PlayerForm!$X$5+6)="H",
_xlfn.XLOOKUP($E153, PlayerForm!$D$3:$D$394, PlayerForm!$Q$3:$Q$394)*
_xlfn.XLOOKUP(
INDEX(FixtureTicker!$B$3:$AM$22, MATCH($B153, FixtureTicker!$A$3:$A$22), PlayerForm!$X$5+6),
 TeamForm!$B$4:$B$23, TeamForm!$AD$4:$AD$23),
INDEX(FixtureTicker!$B$24:$AM$43, MATCH($B153, FixtureTicker!$A$24:$A$43), PlayerForm!$X$5+6)="A",
_xlfn.XLOOKUP($E153, PlayerForm!$D$3:$D$394, PlayerForm!$R$3:$R$394)*
_xlfn.XLOOKUP(
INDEX(FixtureTicker!$B$3:$AM$22, MATCH($B153, FixtureTicker!$A$3:$A$22), PlayerForm!$X$5+6),
 TeamForm!$B$4:$B$23, TeamForm!$AB$4:$AB$23),
INDEX(FixtureTicker!$B$24:$AM$43, MATCH($B153, FixtureTicker!$A$24:$A$43), PlayerForm!$X$5+6)="BLANK",
0
),
_xlfn.IFS(
INDEX(FixtureTicker!$B$24:$AM$43, MATCH($B153, FixtureTicker!$A$24:$A$43), PlayerForm!$X$5+7)="H",
_xlfn.XLOOKUP($E153, PlayerForm!$D$3:$D$394, PlayerForm!$Q$3:$Q$394)*
_xlfn.XLOOKUP(
INDEX(FixtureTicker!$B$3:$AM$22, MATCH($B153, FixtureTicker!$A$3:$A$22), PlayerForm!$X$5+7),
 TeamForm!$B$4:$B$23, TeamForm!$AD$4:$AD$23),
INDEX(FixtureTicker!$B$24:$AM$43, MATCH($B153, FixtureTicker!$A$24:$A$43), PlayerForm!$X$5+7)="A",
_xlfn.XLOOKUP($E153, PlayerForm!$D$3:$D$394, PlayerForm!$R$3:$R$394)*
_xlfn.XLOOKUP(
INDEX(FixtureTicker!$B$3:$AM$22, MATCH($B153, FixtureTicker!$A$3:$A$22), PlayerForm!$X$5+7),
 TeamForm!$B$4:$B$23, TeamForm!$AB$4:$AB$23),
INDEX(FixtureTicker!$B$24:$AM$43, MATCH($B153, FixtureTicker!$A$24:$A$43), PlayerForm!$X$5+7)="BLANK",
0
)
),0)</f>
        <v>23.543597004081541</v>
      </c>
    </row>
    <row r="154" spans="1:10">
      <c r="A154" s="55">
        <v>262</v>
      </c>
      <c r="B154" s="55" t="str">
        <f>_xlfn.XLOOKUP($A154, PlayerData!$B$3:$B$394, PlayerData!C$3:C$394)</f>
        <v>MCI</v>
      </c>
      <c r="C154" s="55" t="str">
        <f>_xlfn.XLOOKUP($A154, PlayerData!$B$3:$B$394, PlayerData!D$3:D$394)</f>
        <v>D</v>
      </c>
      <c r="D154" s="55">
        <f>_xlfn.XLOOKUP($A154, PlayerData!$B:$B, PlayerData!F:F,,,-1)</f>
        <v>5</v>
      </c>
      <c r="E154" s="31" t="str">
        <f>_xlfn.XLOOKUP($A154, PlayerData!$B$3:$B$394, PlayerData!E$3:E$394)</f>
        <v>Garcia</v>
      </c>
      <c r="F154" s="164" cm="1">
        <f t="array" ref="F154">IFERROR(0.01*_xlfn.IFS(
INDEX(FixtureTicker!$B$24:$AM$43, MATCH($B154, FixtureTicker!$A$24:$A$43, 0), PlayerForm!$X$5)="H",
_xlfn.XLOOKUP($E154, PlayerForm!$D$3:$D$394, PlayerForm!$Q$3:$Q$394)*
_xlfn.XLOOKUP(
INDEX(FixtureTicker!$B$3:$AM$22, MATCH($B154, FixtureTicker!$A$3:$A$22,0), PlayerForm!$X$5),
 TeamForm!$B$4:$B$23, TeamForm!$AD$4:$AD$23),
INDEX(FixtureTicker!$B$24:$AM$43, MATCH($B154, FixtureTicker!$A$24:$A$43,0), PlayerForm!$X$5)="A",
_xlfn.XLOOKUP($E154, PlayerForm!$D$3:$D$394, PlayerForm!$R$3:$R$394)*
_xlfn.XLOOKUP(
INDEX(FixtureTicker!$B$3:$AM$22, MATCH($B154, FixtureTicker!$A$3:$A$22,0), PlayerForm!$X$5),
 TeamForm!$B$4:$B$23, TeamForm!$AB$4:$AB$23),
INDEX(FixtureTicker!$B$24:$AM$43, MATCH($B154, FixtureTicker!$A$24:$A$43,0), PlayerForm!$X$5)="BLANK",
0),0)</f>
        <v>0</v>
      </c>
      <c r="G154" s="163" cm="1">
        <f t="array" ref="G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
),0)</f>
        <v>3.2086253369272244</v>
      </c>
      <c r="H154" s="163" cm="1">
        <f t="array" ref="H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),
_xlfn.IFS(
INDEX(FixtureTicker!$B$24:$AM$43, MATCH($B154, FixtureTicker!$A$24:$A$43), PlayerForm!$X$5+2)="H",
_xlfn.XLOOKUP($E154, PlayerForm!$D$3:$D$394, PlayerForm!$Q$3:$Q$394)*
_xlfn.XLOOKUP(
INDEX(FixtureTicker!$B$3:$AM$22, MATCH($B154, FixtureTicker!$A$3:$A$22), PlayerForm!$X$5+2),
 TeamForm!$B$4:$B$23, TeamForm!$AD$4:$AD$23),
INDEX(FixtureTicker!$B$24:$AM$43, MATCH($B154, FixtureTicker!$A$24:$A$43), PlayerForm!$X$5+2)="A",
_xlfn.XLOOKUP($E154, PlayerForm!$D$3:$D$394, PlayerForm!$R$3:$R$394)*
_xlfn.XLOOKUP(
INDEX(FixtureTicker!$B$3:$AM$22, MATCH($B154, FixtureTicker!$A$3:$A$22), PlayerForm!$X$5+2),
 TeamForm!$B$4:$B$23, TeamForm!$AB$4:$AB$23),
INDEX(FixtureTicker!$B$24:$AM$43, MATCH($B154, FixtureTicker!$A$24:$A$43), PlayerForm!$X$5+2)="BLANK",
0
),
_xlfn.IFS(
INDEX(FixtureTicker!$B$24:$AM$43, MATCH($B154, FixtureTicker!$A$24:$A$43), PlayerForm!$X$5+3)="H",
_xlfn.XLOOKUP($E154, PlayerForm!$D$3:$D$394, PlayerForm!$Q$3:$Q$394)*
_xlfn.XLOOKUP(
INDEX(FixtureTicker!$B$3:$AM$22, MATCH($B154, FixtureTicker!$A$3:$A$22), PlayerForm!$X$5+3),
 TeamForm!$B$4:$B$23, TeamForm!$AD$4:$AD$23),
INDEX(FixtureTicker!$B$24:$AM$43, MATCH($B154, FixtureTicker!$A$24:$A$43), PlayerForm!$X$5+3)="A",
_xlfn.XLOOKUP($E154, PlayerForm!$D$3:$D$394, PlayerForm!$R$3:$R$394)*
_xlfn.XLOOKUP(
INDEX(FixtureTicker!$B$3:$AM$22, MATCH($B154, FixtureTicker!$A$3:$A$22), PlayerForm!$X$5+3),
 TeamForm!$B$4:$B$23, TeamForm!$AB$4:$AB$23),
INDEX(FixtureTicker!$B$24:$AM$43, MATCH($B154, FixtureTicker!$A$24:$A$43), PlayerForm!$X$5+3)="BLANK",
0
)
),0)</f>
        <v>11.61291882810643</v>
      </c>
      <c r="I154" s="163" cm="1">
        <f t="array" ref="I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),
_xlfn.IFS(
INDEX(FixtureTicker!$B$24:$AM$43, MATCH($B154, FixtureTicker!$A$24:$A$43), PlayerForm!$X$5+2)="H",
_xlfn.XLOOKUP($E154, PlayerForm!$D$3:$D$394, PlayerForm!$Q$3:$Q$394)*
_xlfn.XLOOKUP(
INDEX(FixtureTicker!$B$3:$AM$22, MATCH($B154, FixtureTicker!$A$3:$A$22), PlayerForm!$X$5+2),
 TeamForm!$B$4:$B$23, TeamForm!$AD$4:$AD$23),
INDEX(FixtureTicker!$B$24:$AM$43, MATCH($B154, FixtureTicker!$A$24:$A$43), PlayerForm!$X$5+2)="A",
_xlfn.XLOOKUP($E154, PlayerForm!$D$3:$D$394, PlayerForm!$R$3:$R$394)*
_xlfn.XLOOKUP(
INDEX(FixtureTicker!$B$3:$AM$22, MATCH($B154, FixtureTicker!$A$3:$A$22), PlayerForm!$X$5+2),
 TeamForm!$B$4:$B$23, TeamForm!$AB$4:$AB$23),
INDEX(FixtureTicker!$B$24:$AM$43, MATCH($B154, FixtureTicker!$A$24:$A$43), PlayerForm!$X$5+2)="BLANK",
0
),
_xlfn.IFS(
INDEX(FixtureTicker!$B$24:$AM$43, MATCH($B154, FixtureTicker!$A$24:$A$43), PlayerForm!$X$5+3)="H",
_xlfn.XLOOKUP($E154, PlayerForm!$D$3:$D$394, PlayerForm!$Q$3:$Q$394)*
_xlfn.XLOOKUP(
INDEX(FixtureTicker!$B$3:$AM$22, MATCH($B154, FixtureTicker!$A$3:$A$22), PlayerForm!$X$5+3),
 TeamForm!$B$4:$B$23, TeamForm!$AD$4:$AD$23),
INDEX(FixtureTicker!$B$24:$AM$43, MATCH($B154, FixtureTicker!$A$24:$A$43), PlayerForm!$X$5+3)="A",
_xlfn.XLOOKUP($E154, PlayerForm!$D$3:$D$394, PlayerForm!$R$3:$R$394)*
_xlfn.XLOOKUP(
INDEX(FixtureTicker!$B$3:$AM$22, MATCH($B154, FixtureTicker!$A$3:$A$22), PlayerForm!$X$5+3),
 TeamForm!$B$4:$B$23, TeamForm!$AB$4:$AB$23),
INDEX(FixtureTicker!$B$24:$AM$43, MATCH($B154, FixtureTicker!$A$24:$A$43), PlayerForm!$X$5+3)="BLANK",
0
),
_xlfn.IFS(
INDEX(FixtureTicker!$B$24:$AM$43, MATCH($B154, FixtureTicker!$A$24:$A$43), PlayerForm!$X$5+4)="H",
_xlfn.XLOOKUP($E154, PlayerForm!$D$3:$D$394, PlayerForm!$Q$3:$Q$394)*
_xlfn.XLOOKUP(
INDEX(FixtureTicker!$B$3:$AM$22, MATCH($B154, FixtureTicker!$A$3:$A$22), PlayerForm!$X$5+4),
 TeamForm!$B$4:$B$23, TeamForm!$AD$4:$AD$23),
INDEX(FixtureTicker!$B$24:$AM$43, MATCH($B154, FixtureTicker!$A$24:$A$43), PlayerForm!$X$5+4)="A",
_xlfn.XLOOKUP($E154, PlayerForm!$D$3:$D$394, PlayerForm!$R$3:$R$394)*
_xlfn.XLOOKUP(
INDEX(FixtureTicker!$B$3:$AM$22, MATCH($B154, FixtureTicker!$A$3:$A$22), PlayerForm!$X$5+4),
 TeamForm!$B$4:$B$23, TeamForm!$AB$4:$AB$23),
INDEX(FixtureTicker!$B$24:$AM$43, MATCH($B154, FixtureTicker!$A$24:$A$43), PlayerForm!$X$5+4)="BLANK",
0
),
_xlfn.IFS(
INDEX(FixtureTicker!$B$24:$AM$43, MATCH($B154, FixtureTicker!$A$24:$A$43), PlayerForm!$X$5+5)="H",
_xlfn.XLOOKUP($E154, PlayerForm!$D$3:$D$394, PlayerForm!$Q$3:$Q$394)*
_xlfn.XLOOKUP(
INDEX(FixtureTicker!$B$3:$AM$22, MATCH($B154, FixtureTicker!$A$3:$A$22), PlayerForm!$X$5+5),
 TeamForm!$B$4:$B$23, TeamForm!$AD$4:$AD$23),
INDEX(FixtureTicker!$B$24:$AM$43, MATCH($B154, FixtureTicker!$A$24:$A$43), PlayerForm!$X$5+5)="A",
_xlfn.XLOOKUP($E154, PlayerForm!$D$3:$D$394, PlayerForm!$R$3:$R$394)*
_xlfn.XLOOKUP(
INDEX(FixtureTicker!$B$3:$AM$22, MATCH($B154, FixtureTicker!$A$3:$A$22), PlayerForm!$X$5+5),
 TeamForm!$B$4:$B$23, TeamForm!$AB$4:$AB$23),
INDEX(FixtureTicker!$B$24:$AM$43, MATCH($B154, FixtureTicker!$A$24:$A$43), PlayerForm!$X$5+5)="BLANK",
0
)
),0)</f>
        <v>19.713556730972115</v>
      </c>
      <c r="J154" s="163" cm="1">
        <f t="array" ref="J154">IFERROR(0.01*SUM(
_xlfn.IFS(
INDEX(FixtureTicker!$B$24:$AM$43, MATCH($B154, FixtureTicker!$A$24:$A$43), PlayerForm!$X$5)="H",
_xlfn.XLOOKUP($E154, PlayerForm!$D$3:$D$394, PlayerForm!$Q$3:$Q$394)*
_xlfn.XLOOKUP(
INDEX(FixtureTicker!$B$3:$AM$22, MATCH($B154, FixtureTicker!$A$3:$A$22), PlayerForm!$X$5),
 TeamForm!$B$4:$B$23, TeamForm!$AD$4:$AD$23),
INDEX(FixtureTicker!$B$24:$AM$43, MATCH($B154, FixtureTicker!$A$24:$A$43), PlayerForm!$X$5)="A",
_xlfn.XLOOKUP($E154, PlayerForm!$D$3:$D$394, PlayerForm!$R$3:$R$394)*
_xlfn.XLOOKUP(
INDEX(FixtureTicker!$B$3:$AM$22, MATCH($B154, FixtureTicker!$A$3:$A$22), PlayerForm!$X$5),
 TeamForm!$B$4:$B$23, TeamForm!$AB$4:$AB$23),
INDEX(FixtureTicker!$B$24:$AM$43, MATCH($B154, FixtureTicker!$A$24:$A$43), PlayerForm!$X$5)="BLANK",
0
),
_xlfn.IFS(
INDEX(FixtureTicker!$B$24:$AM$43, MATCH($B154, FixtureTicker!$A$24:$A$43), PlayerForm!$X$5+1)="H",
_xlfn.XLOOKUP($E154, PlayerForm!$D$3:$D$394, PlayerForm!$Q$3:$Q$394)*
_xlfn.XLOOKUP(
INDEX(FixtureTicker!$B$3:$AM$22, MATCH($B154, FixtureTicker!$A$3:$A$22), PlayerForm!$X$5+1),
 TeamForm!$B$4:$B$23, TeamForm!$AD$4:$AD$23),
INDEX(FixtureTicker!$B$24:$AM$43, MATCH($B154, FixtureTicker!$A$24:$A$43), PlayerForm!$X$5+1)="A",
_xlfn.XLOOKUP($E154, PlayerForm!$D$3:$D$394, PlayerForm!$R$3:$R$394)*
_xlfn.XLOOKUP(
INDEX(FixtureTicker!$B$3:$AM$22, MATCH($B154, FixtureTicker!$A$3:$A$22), PlayerForm!$X$5+1),
 TeamForm!$B$4:$B$23, TeamForm!$AB$4:$AB$23),
INDEX(FixtureTicker!$B$24:$AM$43, MATCH($B154, FixtureTicker!$A$24:$A$43), PlayerForm!$X$5+1)="BLANK",
0
),
_xlfn.IFS(
INDEX(FixtureTicker!$B$24:$AM$43, MATCH($B154, FixtureTicker!$A$24:$A$43), PlayerForm!$X$5+2)="H",
_xlfn.XLOOKUP($E154, PlayerForm!$D$3:$D$394, PlayerForm!$Q$3:$Q$394)*
_xlfn.XLOOKUP(
INDEX(FixtureTicker!$B$3:$AM$22, MATCH($B154, FixtureTicker!$A$3:$A$22), PlayerForm!$X$5+2),
 TeamForm!$B$4:$B$23, TeamForm!$AD$4:$AD$23),
INDEX(FixtureTicker!$B$24:$AM$43, MATCH($B154, FixtureTicker!$A$24:$A$43), PlayerForm!$X$5+2)="A",
_xlfn.XLOOKUP($E154, PlayerForm!$D$3:$D$394, PlayerForm!$R$3:$R$394)*
_xlfn.XLOOKUP(
INDEX(FixtureTicker!$B$3:$AM$22, MATCH($B154, FixtureTicker!$A$3:$A$22), PlayerForm!$X$5+2),
 TeamForm!$B$4:$B$23, TeamForm!$AB$4:$AB$23),
INDEX(FixtureTicker!$B$24:$AM$43, MATCH($B154, FixtureTicker!$A$24:$A$43), PlayerForm!$X$5+2)="BLANK",
0
),
_xlfn.IFS(
INDEX(FixtureTicker!$B$24:$AM$43, MATCH($B154, FixtureTicker!$A$24:$A$43), PlayerForm!$X$5+3)="H",
_xlfn.XLOOKUP($E154, PlayerForm!$D$3:$D$394, PlayerForm!$Q$3:$Q$394)*
_xlfn.XLOOKUP(
INDEX(FixtureTicker!$B$3:$AM$22, MATCH($B154, FixtureTicker!$A$3:$A$22), PlayerForm!$X$5+3),
 TeamForm!$B$4:$B$23, TeamForm!$AD$4:$AD$23),
INDEX(FixtureTicker!$B$24:$AM$43, MATCH($B154, FixtureTicker!$A$24:$A$43), PlayerForm!$X$5+3)="A",
_xlfn.XLOOKUP($E154, PlayerForm!$D$3:$D$394, PlayerForm!$R$3:$R$394)*
_xlfn.XLOOKUP(
INDEX(FixtureTicker!$B$3:$AM$22, MATCH($B154, FixtureTicker!$A$3:$A$22), PlayerForm!$X$5+3),
 TeamForm!$B$4:$B$23, TeamForm!$AB$4:$AB$23),
INDEX(FixtureTicker!$B$24:$AM$43, MATCH($B154, FixtureTicker!$A$24:$A$43), PlayerForm!$X$5+3)="BLANK",
0
),
_xlfn.IFS(
INDEX(FixtureTicker!$B$24:$AM$43, MATCH($B154, FixtureTicker!$A$24:$A$43), PlayerForm!$X$5+4)="H",
_xlfn.XLOOKUP($E154, PlayerForm!$D$3:$D$394, PlayerForm!$Q$3:$Q$394)*
_xlfn.XLOOKUP(
INDEX(FixtureTicker!$B$3:$AM$22, MATCH($B154, FixtureTicker!$A$3:$A$22), PlayerForm!$X$5+4),
 TeamForm!$B$4:$B$23, TeamForm!$AD$4:$AD$23),
INDEX(FixtureTicker!$B$24:$AM$43, MATCH($B154, FixtureTicker!$A$24:$A$43), PlayerForm!$X$5+4)="A",
_xlfn.XLOOKUP($E154, PlayerForm!$D$3:$D$394, PlayerForm!$R$3:$R$394)*
_xlfn.XLOOKUP(
INDEX(FixtureTicker!$B$3:$AM$22, MATCH($B154, FixtureTicker!$A$3:$A$22), PlayerForm!$X$5+4),
 TeamForm!$B$4:$B$23, TeamForm!$AB$4:$AB$23),
INDEX(FixtureTicker!$B$24:$AM$43, MATCH($B154, FixtureTicker!$A$24:$A$43), PlayerForm!$X$5+4)="BLANK",
0
),
_xlfn.IFS(
INDEX(FixtureTicker!$B$24:$AM$43, MATCH($B154, FixtureTicker!$A$24:$A$43), PlayerForm!$X$5+5)="H",
_xlfn.XLOOKUP($E154, PlayerForm!$D$3:$D$394, PlayerForm!$Q$3:$Q$394)*
_xlfn.XLOOKUP(
INDEX(FixtureTicker!$B$3:$AM$22, MATCH($B154, FixtureTicker!$A$3:$A$22), PlayerForm!$X$5+5),
 TeamForm!$B$4:$B$23, TeamForm!$AD$4:$AD$23),
INDEX(FixtureTicker!$B$24:$AM$43, MATCH($B154, FixtureTicker!$A$24:$A$43), PlayerForm!$X$5+5)="A",
_xlfn.XLOOKUP($E154, PlayerForm!$D$3:$D$394, PlayerForm!$R$3:$R$394)*
_xlfn.XLOOKUP(
INDEX(FixtureTicker!$B$3:$AM$22, MATCH($B154, FixtureTicker!$A$3:$A$22), PlayerForm!$X$5+5),
 TeamForm!$B$4:$B$23, TeamForm!$AB$4:$AB$23),
INDEX(FixtureTicker!$B$24:$AM$43, MATCH($B154, FixtureTicker!$A$24:$A$43), PlayerForm!$X$5+5)="BLANK",
0
),
_xlfn.IFS(
INDEX(FixtureTicker!$B$24:$AM$43, MATCH($B154, FixtureTicker!$A$24:$A$43), PlayerForm!$X$5+6)="H",
_xlfn.XLOOKUP($E154, PlayerForm!$D$3:$D$394, PlayerForm!$Q$3:$Q$394)*
_xlfn.XLOOKUP(
INDEX(FixtureTicker!$B$3:$AM$22, MATCH($B154, FixtureTicker!$A$3:$A$22), PlayerForm!$X$5+6),
 TeamForm!$B$4:$B$23, TeamForm!$AD$4:$AD$23),
INDEX(FixtureTicker!$B$24:$AM$43, MATCH($B154, FixtureTicker!$A$24:$A$43), PlayerForm!$X$5+6)="A",
_xlfn.XLOOKUP($E154, PlayerForm!$D$3:$D$394, PlayerForm!$R$3:$R$394)*
_xlfn.XLOOKUP(
INDEX(FixtureTicker!$B$3:$AM$22, MATCH($B154, FixtureTicker!$A$3:$A$22), PlayerForm!$X$5+6),
 TeamForm!$B$4:$B$23, TeamForm!$AB$4:$AB$23),
INDEX(FixtureTicker!$B$24:$AM$43, MATCH($B154, FixtureTicker!$A$24:$A$43), PlayerForm!$X$5+6)="BLANK",
0
),
_xlfn.IFS(
INDEX(FixtureTicker!$B$24:$AM$43, MATCH($B154, FixtureTicker!$A$24:$A$43), PlayerForm!$X$5+7)="H",
_xlfn.XLOOKUP($E154, PlayerForm!$D$3:$D$394, PlayerForm!$Q$3:$Q$394)*
_xlfn.XLOOKUP(
INDEX(FixtureTicker!$B$3:$AM$22, MATCH($B154, FixtureTicker!$A$3:$A$22), PlayerForm!$X$5+7),
 TeamForm!$B$4:$B$23, TeamForm!$AD$4:$AD$23),
INDEX(FixtureTicker!$B$24:$AM$43, MATCH($B154, FixtureTicker!$A$24:$A$43), PlayerForm!$X$5+7)="A",
_xlfn.XLOOKUP($E154, PlayerForm!$D$3:$D$394, PlayerForm!$R$3:$R$394)*
_xlfn.XLOOKUP(
INDEX(FixtureTicker!$B$3:$AM$22, MATCH($B154, FixtureTicker!$A$3:$A$22), PlayerForm!$X$5+7),
 TeamForm!$B$4:$B$23, TeamForm!$AB$4:$AB$23),
INDEX(FixtureTicker!$B$24:$AM$43, MATCH($B154, FixtureTicker!$A$24:$A$43), PlayerForm!$X$5+7)="BLANK",
0
)
),0)</f>
        <v>24.563398955711797</v>
      </c>
    </row>
    <row r="155" spans="1:10">
      <c r="A155" s="55">
        <v>237</v>
      </c>
      <c r="B155" s="55" t="str">
        <f>_xlfn.XLOOKUP($A155, PlayerData!$B$3:$B$394, PlayerData!C$3:C$394)</f>
        <v>MUN</v>
      </c>
      <c r="C155" s="55" t="str">
        <f>_xlfn.XLOOKUP($A155, PlayerData!$B$3:$B$394, PlayerData!D$3:D$394)</f>
        <v>D</v>
      </c>
      <c r="D155" s="55">
        <f>_xlfn.XLOOKUP($A155, PlayerData!$B:$B, PlayerData!F:F,,,-1)</f>
        <v>5.5</v>
      </c>
      <c r="E155" s="31" t="str">
        <f>_xlfn.XLOOKUP($A155, PlayerData!$B$3:$B$394, PlayerData!E$3:E$394)</f>
        <v>Wan-Bissaka</v>
      </c>
      <c r="F155" s="164" cm="1">
        <f t="array" ref="F155">IFERROR(0.01*_xlfn.IFS(
INDEX(FixtureTicker!$B$24:$AM$43, MATCH($B155, FixtureTicker!$A$24:$A$43, 0), PlayerForm!$X$5)="H",
_xlfn.XLOOKUP($E155, PlayerForm!$D$3:$D$394, PlayerForm!$Q$3:$Q$394)*
_xlfn.XLOOKUP(
INDEX(FixtureTicker!$B$3:$AM$22, MATCH($B155, FixtureTicker!$A$3:$A$22,0), PlayerForm!$X$5),
 TeamForm!$B$4:$B$23, TeamForm!$AD$4:$AD$23),
INDEX(FixtureTicker!$B$24:$AM$43, MATCH($B155, FixtureTicker!$A$24:$A$43,0), PlayerForm!$X$5)="A",
_xlfn.XLOOKUP($E155, PlayerForm!$D$3:$D$394, PlayerForm!$R$3:$R$394)*
_xlfn.XLOOKUP(
INDEX(FixtureTicker!$B$3:$AM$22, MATCH($B155, FixtureTicker!$A$3:$A$22,0), PlayerForm!$X$5),
 TeamForm!$B$4:$B$23, TeamForm!$AB$4:$AB$23),
INDEX(FixtureTicker!$B$24:$AM$43, MATCH($B155, FixtureTicker!$A$24:$A$43,0), PlayerForm!$X$5)="BLANK",
0),0)</f>
        <v>0</v>
      </c>
      <c r="G155" s="163" cm="1">
        <f t="array" ref="G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
),0)</f>
        <v>5.1578982396592474</v>
      </c>
      <c r="H155" s="163" cm="1">
        <f t="array" ref="H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),
_xlfn.IFS(
INDEX(FixtureTicker!$B$24:$AM$43, MATCH($B155, FixtureTicker!$A$24:$A$43), PlayerForm!$X$5+2)="H",
_xlfn.XLOOKUP($E155, PlayerForm!$D$3:$D$394, PlayerForm!$Q$3:$Q$394)*
_xlfn.XLOOKUP(
INDEX(FixtureTicker!$B$3:$AM$22, MATCH($B155, FixtureTicker!$A$3:$A$22), PlayerForm!$X$5+2),
 TeamForm!$B$4:$B$23, TeamForm!$AD$4:$AD$23),
INDEX(FixtureTicker!$B$24:$AM$43, MATCH($B155, FixtureTicker!$A$24:$A$43), PlayerForm!$X$5+2)="A",
_xlfn.XLOOKUP($E155, PlayerForm!$D$3:$D$394, PlayerForm!$R$3:$R$394)*
_xlfn.XLOOKUP(
INDEX(FixtureTicker!$B$3:$AM$22, MATCH($B155, FixtureTicker!$A$3:$A$22), PlayerForm!$X$5+2),
 TeamForm!$B$4:$B$23, TeamForm!$AB$4:$AB$23),
INDEX(FixtureTicker!$B$24:$AM$43, MATCH($B155, FixtureTicker!$A$24:$A$43), PlayerForm!$X$5+2)="BLANK",
0
),
_xlfn.IFS(
INDEX(FixtureTicker!$B$24:$AM$43, MATCH($B155, FixtureTicker!$A$24:$A$43), PlayerForm!$X$5+3)="H",
_xlfn.XLOOKUP($E155, PlayerForm!$D$3:$D$394, PlayerForm!$Q$3:$Q$394)*
_xlfn.XLOOKUP(
INDEX(FixtureTicker!$B$3:$AM$22, MATCH($B155, FixtureTicker!$A$3:$A$22), PlayerForm!$X$5+3),
 TeamForm!$B$4:$B$23, TeamForm!$AD$4:$AD$23),
INDEX(FixtureTicker!$B$24:$AM$43, MATCH($B155, FixtureTicker!$A$24:$A$43), PlayerForm!$X$5+3)="A",
_xlfn.XLOOKUP($E155, PlayerForm!$D$3:$D$394, PlayerForm!$R$3:$R$394)*
_xlfn.XLOOKUP(
INDEX(FixtureTicker!$B$3:$AM$22, MATCH($B155, FixtureTicker!$A$3:$A$22), PlayerForm!$X$5+3),
 TeamForm!$B$4:$B$23, TeamForm!$AB$4:$AB$23),
INDEX(FixtureTicker!$B$24:$AM$43, MATCH($B155, FixtureTicker!$A$24:$A$43), PlayerForm!$X$5+3)="BLANK",
0
)
),0)</f>
        <v>11.504527906720192</v>
      </c>
      <c r="I155" s="163" cm="1">
        <f t="array" ref="I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),
_xlfn.IFS(
INDEX(FixtureTicker!$B$24:$AM$43, MATCH($B155, FixtureTicker!$A$24:$A$43), PlayerForm!$X$5+2)="H",
_xlfn.XLOOKUP($E155, PlayerForm!$D$3:$D$394, PlayerForm!$Q$3:$Q$394)*
_xlfn.XLOOKUP(
INDEX(FixtureTicker!$B$3:$AM$22, MATCH($B155, FixtureTicker!$A$3:$A$22), PlayerForm!$X$5+2),
 TeamForm!$B$4:$B$23, TeamForm!$AD$4:$AD$23),
INDEX(FixtureTicker!$B$24:$AM$43, MATCH($B155, FixtureTicker!$A$24:$A$43), PlayerForm!$X$5+2)="A",
_xlfn.XLOOKUP($E155, PlayerForm!$D$3:$D$394, PlayerForm!$R$3:$R$394)*
_xlfn.XLOOKUP(
INDEX(FixtureTicker!$B$3:$AM$22, MATCH($B155, FixtureTicker!$A$3:$A$22), PlayerForm!$X$5+2),
 TeamForm!$B$4:$B$23, TeamForm!$AB$4:$AB$23),
INDEX(FixtureTicker!$B$24:$AM$43, MATCH($B155, FixtureTicker!$A$24:$A$43), PlayerForm!$X$5+2)="BLANK",
0
),
_xlfn.IFS(
INDEX(FixtureTicker!$B$24:$AM$43, MATCH($B155, FixtureTicker!$A$24:$A$43), PlayerForm!$X$5+3)="H",
_xlfn.XLOOKUP($E155, PlayerForm!$D$3:$D$394, PlayerForm!$Q$3:$Q$394)*
_xlfn.XLOOKUP(
INDEX(FixtureTicker!$B$3:$AM$22, MATCH($B155, FixtureTicker!$A$3:$A$22), PlayerForm!$X$5+3),
 TeamForm!$B$4:$B$23, TeamForm!$AD$4:$AD$23),
INDEX(FixtureTicker!$B$24:$AM$43, MATCH($B155, FixtureTicker!$A$24:$A$43), PlayerForm!$X$5+3)="A",
_xlfn.XLOOKUP($E155, PlayerForm!$D$3:$D$394, PlayerForm!$R$3:$R$394)*
_xlfn.XLOOKUP(
INDEX(FixtureTicker!$B$3:$AM$22, MATCH($B155, FixtureTicker!$A$3:$A$22), PlayerForm!$X$5+3),
 TeamForm!$B$4:$B$23, TeamForm!$AB$4:$AB$23),
INDEX(FixtureTicker!$B$24:$AM$43, MATCH($B155, FixtureTicker!$A$24:$A$43), PlayerForm!$X$5+3)="BLANK",
0
),
_xlfn.IFS(
INDEX(FixtureTicker!$B$24:$AM$43, MATCH($B155, FixtureTicker!$A$24:$A$43), PlayerForm!$X$5+4)="H",
_xlfn.XLOOKUP($E155, PlayerForm!$D$3:$D$394, PlayerForm!$Q$3:$Q$394)*
_xlfn.XLOOKUP(
INDEX(FixtureTicker!$B$3:$AM$22, MATCH($B155, FixtureTicker!$A$3:$A$22), PlayerForm!$X$5+4),
 TeamForm!$B$4:$B$23, TeamForm!$AD$4:$AD$23),
INDEX(FixtureTicker!$B$24:$AM$43, MATCH($B155, FixtureTicker!$A$24:$A$43), PlayerForm!$X$5+4)="A",
_xlfn.XLOOKUP($E155, PlayerForm!$D$3:$D$394, PlayerForm!$R$3:$R$394)*
_xlfn.XLOOKUP(
INDEX(FixtureTicker!$B$3:$AM$22, MATCH($B155, FixtureTicker!$A$3:$A$22), PlayerForm!$X$5+4),
 TeamForm!$B$4:$B$23, TeamForm!$AB$4:$AB$23),
INDEX(FixtureTicker!$B$24:$AM$43, MATCH($B155, FixtureTicker!$A$24:$A$43), PlayerForm!$X$5+4)="BLANK",
0
),
_xlfn.IFS(
INDEX(FixtureTicker!$B$24:$AM$43, MATCH($B155, FixtureTicker!$A$24:$A$43), PlayerForm!$X$5+5)="H",
_xlfn.XLOOKUP($E155, PlayerForm!$D$3:$D$394, PlayerForm!$Q$3:$Q$394)*
_xlfn.XLOOKUP(
INDEX(FixtureTicker!$B$3:$AM$22, MATCH($B155, FixtureTicker!$A$3:$A$22), PlayerForm!$X$5+5),
 TeamForm!$B$4:$B$23, TeamForm!$AD$4:$AD$23),
INDEX(FixtureTicker!$B$24:$AM$43, MATCH($B155, FixtureTicker!$A$24:$A$43), PlayerForm!$X$5+5)="A",
_xlfn.XLOOKUP($E155, PlayerForm!$D$3:$D$394, PlayerForm!$R$3:$R$394)*
_xlfn.XLOOKUP(
INDEX(FixtureTicker!$B$3:$AM$22, MATCH($B155, FixtureTicker!$A$3:$A$22), PlayerForm!$X$5+5),
 TeamForm!$B$4:$B$23, TeamForm!$AB$4:$AB$23),
INDEX(FixtureTicker!$B$24:$AM$43, MATCH($B155, FixtureTicker!$A$24:$A$43), PlayerForm!$X$5+5)="BLANK",
0
)
),0)</f>
        <v>19.587793182287697</v>
      </c>
      <c r="J155" s="163" cm="1">
        <f t="array" ref="J155">IFERROR(0.01*SUM(
_xlfn.IFS(
INDEX(FixtureTicker!$B$24:$AM$43, MATCH($B155, FixtureTicker!$A$24:$A$43), PlayerForm!$X$5)="H",
_xlfn.XLOOKUP($E155, PlayerForm!$D$3:$D$394, PlayerForm!$Q$3:$Q$394)*
_xlfn.XLOOKUP(
INDEX(FixtureTicker!$B$3:$AM$22, MATCH($B155, FixtureTicker!$A$3:$A$22), PlayerForm!$X$5),
 TeamForm!$B$4:$B$23, TeamForm!$AD$4:$AD$23),
INDEX(FixtureTicker!$B$24:$AM$43, MATCH($B155, FixtureTicker!$A$24:$A$43), PlayerForm!$X$5)="A",
_xlfn.XLOOKUP($E155, PlayerForm!$D$3:$D$394, PlayerForm!$R$3:$R$394)*
_xlfn.XLOOKUP(
INDEX(FixtureTicker!$B$3:$AM$22, MATCH($B155, FixtureTicker!$A$3:$A$22), PlayerForm!$X$5),
 TeamForm!$B$4:$B$23, TeamForm!$AB$4:$AB$23),
INDEX(FixtureTicker!$B$24:$AM$43, MATCH($B155, FixtureTicker!$A$24:$A$43), PlayerForm!$X$5)="BLANK",
0
),
_xlfn.IFS(
INDEX(FixtureTicker!$B$24:$AM$43, MATCH($B155, FixtureTicker!$A$24:$A$43), PlayerForm!$X$5+1)="H",
_xlfn.XLOOKUP($E155, PlayerForm!$D$3:$D$394, PlayerForm!$Q$3:$Q$394)*
_xlfn.XLOOKUP(
INDEX(FixtureTicker!$B$3:$AM$22, MATCH($B155, FixtureTicker!$A$3:$A$22), PlayerForm!$X$5+1),
 TeamForm!$B$4:$B$23, TeamForm!$AD$4:$AD$23),
INDEX(FixtureTicker!$B$24:$AM$43, MATCH($B155, FixtureTicker!$A$24:$A$43), PlayerForm!$X$5+1)="A",
_xlfn.XLOOKUP($E155, PlayerForm!$D$3:$D$394, PlayerForm!$R$3:$R$394)*
_xlfn.XLOOKUP(
INDEX(FixtureTicker!$B$3:$AM$22, MATCH($B155, FixtureTicker!$A$3:$A$22), PlayerForm!$X$5+1),
 TeamForm!$B$4:$B$23, TeamForm!$AB$4:$AB$23),
INDEX(FixtureTicker!$B$24:$AM$43, MATCH($B155, FixtureTicker!$A$24:$A$43), PlayerForm!$X$5+1)="BLANK",
0
),
_xlfn.IFS(
INDEX(FixtureTicker!$B$24:$AM$43, MATCH($B155, FixtureTicker!$A$24:$A$43), PlayerForm!$X$5+2)="H",
_xlfn.XLOOKUP($E155, PlayerForm!$D$3:$D$394, PlayerForm!$Q$3:$Q$394)*
_xlfn.XLOOKUP(
INDEX(FixtureTicker!$B$3:$AM$22, MATCH($B155, FixtureTicker!$A$3:$A$22), PlayerForm!$X$5+2),
 TeamForm!$B$4:$B$23, TeamForm!$AD$4:$AD$23),
INDEX(FixtureTicker!$B$24:$AM$43, MATCH($B155, FixtureTicker!$A$24:$A$43), PlayerForm!$X$5+2)="A",
_xlfn.XLOOKUP($E155, PlayerForm!$D$3:$D$394, PlayerForm!$R$3:$R$394)*
_xlfn.XLOOKUP(
INDEX(FixtureTicker!$B$3:$AM$22, MATCH($B155, FixtureTicker!$A$3:$A$22), PlayerForm!$X$5+2),
 TeamForm!$B$4:$B$23, TeamForm!$AB$4:$AB$23),
INDEX(FixtureTicker!$B$24:$AM$43, MATCH($B155, FixtureTicker!$A$24:$A$43), PlayerForm!$X$5+2)="BLANK",
0
),
_xlfn.IFS(
INDEX(FixtureTicker!$B$24:$AM$43, MATCH($B155, FixtureTicker!$A$24:$A$43), PlayerForm!$X$5+3)="H",
_xlfn.XLOOKUP($E155, PlayerForm!$D$3:$D$394, PlayerForm!$Q$3:$Q$394)*
_xlfn.XLOOKUP(
INDEX(FixtureTicker!$B$3:$AM$22, MATCH($B155, FixtureTicker!$A$3:$A$22), PlayerForm!$X$5+3),
 TeamForm!$B$4:$B$23, TeamForm!$AD$4:$AD$23),
INDEX(FixtureTicker!$B$24:$AM$43, MATCH($B155, FixtureTicker!$A$24:$A$43), PlayerForm!$X$5+3)="A",
_xlfn.XLOOKUP($E155, PlayerForm!$D$3:$D$394, PlayerForm!$R$3:$R$394)*
_xlfn.XLOOKUP(
INDEX(FixtureTicker!$B$3:$AM$22, MATCH($B155, FixtureTicker!$A$3:$A$22), PlayerForm!$X$5+3),
 TeamForm!$B$4:$B$23, TeamForm!$AB$4:$AB$23),
INDEX(FixtureTicker!$B$24:$AM$43, MATCH($B155, FixtureTicker!$A$24:$A$43), PlayerForm!$X$5+3)="BLANK",
0
),
_xlfn.IFS(
INDEX(FixtureTicker!$B$24:$AM$43, MATCH($B155, FixtureTicker!$A$24:$A$43), PlayerForm!$X$5+4)="H",
_xlfn.XLOOKUP($E155, PlayerForm!$D$3:$D$394, PlayerForm!$Q$3:$Q$394)*
_xlfn.XLOOKUP(
INDEX(FixtureTicker!$B$3:$AM$22, MATCH($B155, FixtureTicker!$A$3:$A$22), PlayerForm!$X$5+4),
 TeamForm!$B$4:$B$23, TeamForm!$AD$4:$AD$23),
INDEX(FixtureTicker!$B$24:$AM$43, MATCH($B155, FixtureTicker!$A$24:$A$43), PlayerForm!$X$5+4)="A",
_xlfn.XLOOKUP($E155, PlayerForm!$D$3:$D$394, PlayerForm!$R$3:$R$394)*
_xlfn.XLOOKUP(
INDEX(FixtureTicker!$B$3:$AM$22, MATCH($B155, FixtureTicker!$A$3:$A$22), PlayerForm!$X$5+4),
 TeamForm!$B$4:$B$23, TeamForm!$AB$4:$AB$23),
INDEX(FixtureTicker!$B$24:$AM$43, MATCH($B155, FixtureTicker!$A$24:$A$43), PlayerForm!$X$5+4)="BLANK",
0
),
_xlfn.IFS(
INDEX(FixtureTicker!$B$24:$AM$43, MATCH($B155, FixtureTicker!$A$24:$A$43), PlayerForm!$X$5+5)="H",
_xlfn.XLOOKUP($E155, PlayerForm!$D$3:$D$394, PlayerForm!$Q$3:$Q$394)*
_xlfn.XLOOKUP(
INDEX(FixtureTicker!$B$3:$AM$22, MATCH($B155, FixtureTicker!$A$3:$A$22), PlayerForm!$X$5+5),
 TeamForm!$B$4:$B$23, TeamForm!$AD$4:$AD$23),
INDEX(FixtureTicker!$B$24:$AM$43, MATCH($B155, FixtureTicker!$A$24:$A$43), PlayerForm!$X$5+5)="A",
_xlfn.XLOOKUP($E155, PlayerForm!$D$3:$D$394, PlayerForm!$R$3:$R$394)*
_xlfn.XLOOKUP(
INDEX(FixtureTicker!$B$3:$AM$22, MATCH($B155, FixtureTicker!$A$3:$A$22), PlayerForm!$X$5+5),
 TeamForm!$B$4:$B$23, TeamForm!$AB$4:$AB$23),
INDEX(FixtureTicker!$B$24:$AM$43, MATCH($B155, FixtureTicker!$A$24:$A$43), PlayerForm!$X$5+5)="BLANK",
0
),
_xlfn.IFS(
INDEX(FixtureTicker!$B$24:$AM$43, MATCH($B155, FixtureTicker!$A$24:$A$43), PlayerForm!$X$5+6)="H",
_xlfn.XLOOKUP($E155, PlayerForm!$D$3:$D$394, PlayerForm!$Q$3:$Q$394)*
_xlfn.XLOOKUP(
INDEX(FixtureTicker!$B$3:$AM$22, MATCH($B155, FixtureTicker!$A$3:$A$22), PlayerForm!$X$5+6),
 TeamForm!$B$4:$B$23, TeamForm!$AD$4:$AD$23),
INDEX(FixtureTicker!$B$24:$AM$43, MATCH($B155, FixtureTicker!$A$24:$A$43), PlayerForm!$X$5+6)="A",
_xlfn.XLOOKUP($E155, PlayerForm!$D$3:$D$394, PlayerForm!$R$3:$R$394)*
_xlfn.XLOOKUP(
INDEX(FixtureTicker!$B$3:$AM$22, MATCH($B155, FixtureTicker!$A$3:$A$22), PlayerForm!$X$5+6),
 TeamForm!$B$4:$B$23, TeamForm!$AB$4:$AB$23),
INDEX(FixtureTicker!$B$24:$AM$43, MATCH($B155, FixtureTicker!$A$24:$A$43), PlayerForm!$X$5+6)="BLANK",
0
),
_xlfn.IFS(
INDEX(FixtureTicker!$B$24:$AM$43, MATCH($B155, FixtureTicker!$A$24:$A$43), PlayerForm!$X$5+7)="H",
_xlfn.XLOOKUP($E155, PlayerForm!$D$3:$D$394, PlayerForm!$Q$3:$Q$394)*
_xlfn.XLOOKUP(
INDEX(FixtureTicker!$B$3:$AM$22, MATCH($B155, FixtureTicker!$A$3:$A$22), PlayerForm!$X$5+7),
 TeamForm!$B$4:$B$23, TeamForm!$AD$4:$AD$23),
INDEX(FixtureTicker!$B$24:$AM$43, MATCH($B155, FixtureTicker!$A$24:$A$43), PlayerForm!$X$5+7)="A",
_xlfn.XLOOKUP($E155, PlayerForm!$D$3:$D$394, PlayerForm!$R$3:$R$394)*
_xlfn.XLOOKUP(
INDEX(FixtureTicker!$B$3:$AM$22, MATCH($B155, FixtureTicker!$A$3:$A$22), PlayerForm!$X$5+7),
 TeamForm!$B$4:$B$23, TeamForm!$AB$4:$AB$23),
INDEX(FixtureTicker!$B$24:$AM$43, MATCH($B155, FixtureTicker!$A$24:$A$43), PlayerForm!$X$5+7)="BLANK",
0
)
),0)</f>
        <v>25.871148944561792</v>
      </c>
    </row>
    <row r="156" spans="1:10">
      <c r="A156" s="55">
        <v>328</v>
      </c>
      <c r="B156" s="55" t="str">
        <f>_xlfn.XLOOKUP($A156, PlayerData!$B$3:$B$394, PlayerData!C$3:C$394)</f>
        <v>AVL</v>
      </c>
      <c r="C156" s="55" t="str">
        <f>_xlfn.XLOOKUP($A156, PlayerData!$B$3:$B$394, PlayerData!D$3:D$394)</f>
        <v>D</v>
      </c>
      <c r="D156" s="55">
        <f>_xlfn.XLOOKUP($A156, PlayerData!$B:$B, PlayerData!F:F,,,-1)</f>
        <v>4.5</v>
      </c>
      <c r="E156" s="31" t="str">
        <f>_xlfn.XLOOKUP($A156, PlayerData!$B$3:$B$394, PlayerData!E$3:E$394)</f>
        <v>El Mohamady</v>
      </c>
      <c r="F156" s="164" cm="1">
        <f t="array" ref="F156">IFERROR(0.01*_xlfn.IFS(
INDEX(FixtureTicker!$B$24:$AM$43, MATCH($B156, FixtureTicker!$A$24:$A$43, 0), PlayerForm!$X$5)="H",
_xlfn.XLOOKUP($E156, PlayerForm!$D$3:$D$394, PlayerForm!$Q$3:$Q$394)*
_xlfn.XLOOKUP(
INDEX(FixtureTicker!$B$3:$AM$22, MATCH($B156, FixtureTicker!$A$3:$A$22,0), PlayerForm!$X$5),
 TeamForm!$B$4:$B$23, TeamForm!$AD$4:$AD$23),
INDEX(FixtureTicker!$B$24:$AM$43, MATCH($B156, FixtureTicker!$A$24:$A$43,0), PlayerForm!$X$5)="A",
_xlfn.XLOOKUP($E156, PlayerForm!$D$3:$D$394, PlayerForm!$R$3:$R$394)*
_xlfn.XLOOKUP(
INDEX(FixtureTicker!$B$3:$AM$22, MATCH($B156, FixtureTicker!$A$3:$A$22,0), PlayerForm!$X$5),
 TeamForm!$B$4:$B$23, TeamForm!$AB$4:$AB$23),
INDEX(FixtureTicker!$B$24:$AM$43, MATCH($B156, FixtureTicker!$A$24:$A$43,0), PlayerForm!$X$5)="BLANK",
0),0)</f>
        <v>0</v>
      </c>
      <c r="G156" s="163" cm="1">
        <f t="array" ref="G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
),0)</f>
        <v>6.3000042784409391</v>
      </c>
      <c r="H156" s="163" cm="1">
        <f t="array" ref="H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),
_xlfn.IFS(
INDEX(FixtureTicker!$B$24:$AM$43, MATCH($B156, FixtureTicker!$A$24:$A$43), PlayerForm!$X$5+2)="H",
_xlfn.XLOOKUP($E156, PlayerForm!$D$3:$D$394, PlayerForm!$Q$3:$Q$394)*
_xlfn.XLOOKUP(
INDEX(FixtureTicker!$B$3:$AM$22, MATCH($B156, FixtureTicker!$A$3:$A$22), PlayerForm!$X$5+2),
 TeamForm!$B$4:$B$23, TeamForm!$AD$4:$AD$23),
INDEX(FixtureTicker!$B$24:$AM$43, MATCH($B156, FixtureTicker!$A$24:$A$43), PlayerForm!$X$5+2)="A",
_xlfn.XLOOKUP($E156, PlayerForm!$D$3:$D$394, PlayerForm!$R$3:$R$394)*
_xlfn.XLOOKUP(
INDEX(FixtureTicker!$B$3:$AM$22, MATCH($B156, FixtureTicker!$A$3:$A$22), PlayerForm!$X$5+2),
 TeamForm!$B$4:$B$23, TeamForm!$AB$4:$AB$23),
INDEX(FixtureTicker!$B$24:$AM$43, MATCH($B156, FixtureTicker!$A$24:$A$43), PlayerForm!$X$5+2)="BLANK",
0
),
_xlfn.IFS(
INDEX(FixtureTicker!$B$24:$AM$43, MATCH($B156, FixtureTicker!$A$24:$A$43), PlayerForm!$X$5+3)="H",
_xlfn.XLOOKUP($E156, PlayerForm!$D$3:$D$394, PlayerForm!$Q$3:$Q$394)*
_xlfn.XLOOKUP(
INDEX(FixtureTicker!$B$3:$AM$22, MATCH($B156, FixtureTicker!$A$3:$A$22), PlayerForm!$X$5+3),
 TeamForm!$B$4:$B$23, TeamForm!$AD$4:$AD$23),
INDEX(FixtureTicker!$B$24:$AM$43, MATCH($B156, FixtureTicker!$A$24:$A$43), PlayerForm!$X$5+3)="A",
_xlfn.XLOOKUP($E156, PlayerForm!$D$3:$D$394, PlayerForm!$R$3:$R$394)*
_xlfn.XLOOKUP(
INDEX(FixtureTicker!$B$3:$AM$22, MATCH($B156, FixtureTicker!$A$3:$A$22), PlayerForm!$X$5+3),
 TeamForm!$B$4:$B$23, TeamForm!$AB$4:$AB$23),
INDEX(FixtureTicker!$B$24:$AM$43, MATCH($B156, FixtureTicker!$A$24:$A$43), PlayerForm!$X$5+3)="BLANK",
0
)
),0)</f>
        <v>11.115670856267807</v>
      </c>
      <c r="I156" s="163" cm="1">
        <f t="array" ref="I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),
_xlfn.IFS(
INDEX(FixtureTicker!$B$24:$AM$43, MATCH($B156, FixtureTicker!$A$24:$A$43), PlayerForm!$X$5+2)="H",
_xlfn.XLOOKUP($E156, PlayerForm!$D$3:$D$394, PlayerForm!$Q$3:$Q$394)*
_xlfn.XLOOKUP(
INDEX(FixtureTicker!$B$3:$AM$22, MATCH($B156, FixtureTicker!$A$3:$A$22), PlayerForm!$X$5+2),
 TeamForm!$B$4:$B$23, TeamForm!$AD$4:$AD$23),
INDEX(FixtureTicker!$B$24:$AM$43, MATCH($B156, FixtureTicker!$A$24:$A$43), PlayerForm!$X$5+2)="A",
_xlfn.XLOOKUP($E156, PlayerForm!$D$3:$D$394, PlayerForm!$R$3:$R$394)*
_xlfn.XLOOKUP(
INDEX(FixtureTicker!$B$3:$AM$22, MATCH($B156, FixtureTicker!$A$3:$A$22), PlayerForm!$X$5+2),
 TeamForm!$B$4:$B$23, TeamForm!$AB$4:$AB$23),
INDEX(FixtureTicker!$B$24:$AM$43, MATCH($B156, FixtureTicker!$A$24:$A$43), PlayerForm!$X$5+2)="BLANK",
0
),
_xlfn.IFS(
INDEX(FixtureTicker!$B$24:$AM$43, MATCH($B156, FixtureTicker!$A$24:$A$43), PlayerForm!$X$5+3)="H",
_xlfn.XLOOKUP($E156, PlayerForm!$D$3:$D$394, PlayerForm!$Q$3:$Q$394)*
_xlfn.XLOOKUP(
INDEX(FixtureTicker!$B$3:$AM$22, MATCH($B156, FixtureTicker!$A$3:$A$22), PlayerForm!$X$5+3),
 TeamForm!$B$4:$B$23, TeamForm!$AD$4:$AD$23),
INDEX(FixtureTicker!$B$24:$AM$43, MATCH($B156, FixtureTicker!$A$24:$A$43), PlayerForm!$X$5+3)="A",
_xlfn.XLOOKUP($E156, PlayerForm!$D$3:$D$394, PlayerForm!$R$3:$R$394)*
_xlfn.XLOOKUP(
INDEX(FixtureTicker!$B$3:$AM$22, MATCH($B156, FixtureTicker!$A$3:$A$22), PlayerForm!$X$5+3),
 TeamForm!$B$4:$B$23, TeamForm!$AB$4:$AB$23),
INDEX(FixtureTicker!$B$24:$AM$43, MATCH($B156, FixtureTicker!$A$24:$A$43), PlayerForm!$X$5+3)="BLANK",
0
),
_xlfn.IFS(
INDEX(FixtureTicker!$B$24:$AM$43, MATCH($B156, FixtureTicker!$A$24:$A$43), PlayerForm!$X$5+4)="H",
_xlfn.XLOOKUP($E156, PlayerForm!$D$3:$D$394, PlayerForm!$Q$3:$Q$394)*
_xlfn.XLOOKUP(
INDEX(FixtureTicker!$B$3:$AM$22, MATCH($B156, FixtureTicker!$A$3:$A$22), PlayerForm!$X$5+4),
 TeamForm!$B$4:$B$23, TeamForm!$AD$4:$AD$23),
INDEX(FixtureTicker!$B$24:$AM$43, MATCH($B156, FixtureTicker!$A$24:$A$43), PlayerForm!$X$5+4)="A",
_xlfn.XLOOKUP($E156, PlayerForm!$D$3:$D$394, PlayerForm!$R$3:$R$394)*
_xlfn.XLOOKUP(
INDEX(FixtureTicker!$B$3:$AM$22, MATCH($B156, FixtureTicker!$A$3:$A$22), PlayerForm!$X$5+4),
 TeamForm!$B$4:$B$23, TeamForm!$AB$4:$AB$23),
INDEX(FixtureTicker!$B$24:$AM$43, MATCH($B156, FixtureTicker!$A$24:$A$43), PlayerForm!$X$5+4)="BLANK",
0
),
_xlfn.IFS(
INDEX(FixtureTicker!$B$24:$AM$43, MATCH($B156, FixtureTicker!$A$24:$A$43), PlayerForm!$X$5+5)="H",
_xlfn.XLOOKUP($E156, PlayerForm!$D$3:$D$394, PlayerForm!$Q$3:$Q$394)*
_xlfn.XLOOKUP(
INDEX(FixtureTicker!$B$3:$AM$22, MATCH($B156, FixtureTicker!$A$3:$A$22), PlayerForm!$X$5+5),
 TeamForm!$B$4:$B$23, TeamForm!$AD$4:$AD$23),
INDEX(FixtureTicker!$B$24:$AM$43, MATCH($B156, FixtureTicker!$A$24:$A$43), PlayerForm!$X$5+5)="A",
_xlfn.XLOOKUP($E156, PlayerForm!$D$3:$D$394, PlayerForm!$R$3:$R$394)*
_xlfn.XLOOKUP(
INDEX(FixtureTicker!$B$3:$AM$22, MATCH($B156, FixtureTicker!$A$3:$A$22), PlayerForm!$X$5+5),
 TeamForm!$B$4:$B$23, TeamForm!$AB$4:$AB$23),
INDEX(FixtureTicker!$B$24:$AM$43, MATCH($B156, FixtureTicker!$A$24:$A$43), PlayerForm!$X$5+5)="BLANK",
0
)
),0)</f>
        <v>19.48912563831075</v>
      </c>
      <c r="J156" s="163" cm="1">
        <f t="array" ref="J156">IFERROR(0.01*SUM(
_xlfn.IFS(
INDEX(FixtureTicker!$B$24:$AM$43, MATCH($B156, FixtureTicker!$A$24:$A$43), PlayerForm!$X$5)="H",
_xlfn.XLOOKUP($E156, PlayerForm!$D$3:$D$394, PlayerForm!$Q$3:$Q$394)*
_xlfn.XLOOKUP(
INDEX(FixtureTicker!$B$3:$AM$22, MATCH($B156, FixtureTicker!$A$3:$A$22), PlayerForm!$X$5),
 TeamForm!$B$4:$B$23, TeamForm!$AD$4:$AD$23),
INDEX(FixtureTicker!$B$24:$AM$43, MATCH($B156, FixtureTicker!$A$24:$A$43), PlayerForm!$X$5)="A",
_xlfn.XLOOKUP($E156, PlayerForm!$D$3:$D$394, PlayerForm!$R$3:$R$394)*
_xlfn.XLOOKUP(
INDEX(FixtureTicker!$B$3:$AM$22, MATCH($B156, FixtureTicker!$A$3:$A$22), PlayerForm!$X$5),
 TeamForm!$B$4:$B$23, TeamForm!$AB$4:$AB$23),
INDEX(FixtureTicker!$B$24:$AM$43, MATCH($B156, FixtureTicker!$A$24:$A$43), PlayerForm!$X$5)="BLANK",
0
),
_xlfn.IFS(
INDEX(FixtureTicker!$B$24:$AM$43, MATCH($B156, FixtureTicker!$A$24:$A$43), PlayerForm!$X$5+1)="H",
_xlfn.XLOOKUP($E156, PlayerForm!$D$3:$D$394, PlayerForm!$Q$3:$Q$394)*
_xlfn.XLOOKUP(
INDEX(FixtureTicker!$B$3:$AM$22, MATCH($B156, FixtureTicker!$A$3:$A$22), PlayerForm!$X$5+1),
 TeamForm!$B$4:$B$23, TeamForm!$AD$4:$AD$23),
INDEX(FixtureTicker!$B$24:$AM$43, MATCH($B156, FixtureTicker!$A$24:$A$43), PlayerForm!$X$5+1)="A",
_xlfn.XLOOKUP($E156, PlayerForm!$D$3:$D$394, PlayerForm!$R$3:$R$394)*
_xlfn.XLOOKUP(
INDEX(FixtureTicker!$B$3:$AM$22, MATCH($B156, FixtureTicker!$A$3:$A$22), PlayerForm!$X$5+1),
 TeamForm!$B$4:$B$23, TeamForm!$AB$4:$AB$23),
INDEX(FixtureTicker!$B$24:$AM$43, MATCH($B156, FixtureTicker!$A$24:$A$43), PlayerForm!$X$5+1)="BLANK",
0
),
_xlfn.IFS(
INDEX(FixtureTicker!$B$24:$AM$43, MATCH($B156, FixtureTicker!$A$24:$A$43), PlayerForm!$X$5+2)="H",
_xlfn.XLOOKUP($E156, PlayerForm!$D$3:$D$394, PlayerForm!$Q$3:$Q$394)*
_xlfn.XLOOKUP(
INDEX(FixtureTicker!$B$3:$AM$22, MATCH($B156, FixtureTicker!$A$3:$A$22), PlayerForm!$X$5+2),
 TeamForm!$B$4:$B$23, TeamForm!$AD$4:$AD$23),
INDEX(FixtureTicker!$B$24:$AM$43, MATCH($B156, FixtureTicker!$A$24:$A$43), PlayerForm!$X$5+2)="A",
_xlfn.XLOOKUP($E156, PlayerForm!$D$3:$D$394, PlayerForm!$R$3:$R$394)*
_xlfn.XLOOKUP(
INDEX(FixtureTicker!$B$3:$AM$22, MATCH($B156, FixtureTicker!$A$3:$A$22), PlayerForm!$X$5+2),
 TeamForm!$B$4:$B$23, TeamForm!$AB$4:$AB$23),
INDEX(FixtureTicker!$B$24:$AM$43, MATCH($B156, FixtureTicker!$A$24:$A$43), PlayerForm!$X$5+2)="BLANK",
0
),
_xlfn.IFS(
INDEX(FixtureTicker!$B$24:$AM$43, MATCH($B156, FixtureTicker!$A$24:$A$43), PlayerForm!$X$5+3)="H",
_xlfn.XLOOKUP($E156, PlayerForm!$D$3:$D$394, PlayerForm!$Q$3:$Q$394)*
_xlfn.XLOOKUP(
INDEX(FixtureTicker!$B$3:$AM$22, MATCH($B156, FixtureTicker!$A$3:$A$22), PlayerForm!$X$5+3),
 TeamForm!$B$4:$B$23, TeamForm!$AD$4:$AD$23),
INDEX(FixtureTicker!$B$24:$AM$43, MATCH($B156, FixtureTicker!$A$24:$A$43), PlayerForm!$X$5+3)="A",
_xlfn.XLOOKUP($E156, PlayerForm!$D$3:$D$394, PlayerForm!$R$3:$R$394)*
_xlfn.XLOOKUP(
INDEX(FixtureTicker!$B$3:$AM$22, MATCH($B156, FixtureTicker!$A$3:$A$22), PlayerForm!$X$5+3),
 TeamForm!$B$4:$B$23, TeamForm!$AB$4:$AB$23),
INDEX(FixtureTicker!$B$24:$AM$43, MATCH($B156, FixtureTicker!$A$24:$A$43), PlayerForm!$X$5+3)="BLANK",
0
),
_xlfn.IFS(
INDEX(FixtureTicker!$B$24:$AM$43, MATCH($B156, FixtureTicker!$A$24:$A$43), PlayerForm!$X$5+4)="H",
_xlfn.XLOOKUP($E156, PlayerForm!$D$3:$D$394, PlayerForm!$Q$3:$Q$394)*
_xlfn.XLOOKUP(
INDEX(FixtureTicker!$B$3:$AM$22, MATCH($B156, FixtureTicker!$A$3:$A$22), PlayerForm!$X$5+4),
 TeamForm!$B$4:$B$23, TeamForm!$AD$4:$AD$23),
INDEX(FixtureTicker!$B$24:$AM$43, MATCH($B156, FixtureTicker!$A$24:$A$43), PlayerForm!$X$5+4)="A",
_xlfn.XLOOKUP($E156, PlayerForm!$D$3:$D$394, PlayerForm!$R$3:$R$394)*
_xlfn.XLOOKUP(
INDEX(FixtureTicker!$B$3:$AM$22, MATCH($B156, FixtureTicker!$A$3:$A$22), PlayerForm!$X$5+4),
 TeamForm!$B$4:$B$23, TeamForm!$AB$4:$AB$23),
INDEX(FixtureTicker!$B$24:$AM$43, MATCH($B156, FixtureTicker!$A$24:$A$43), PlayerForm!$X$5+4)="BLANK",
0
),
_xlfn.IFS(
INDEX(FixtureTicker!$B$24:$AM$43, MATCH($B156, FixtureTicker!$A$24:$A$43), PlayerForm!$X$5+5)="H",
_xlfn.XLOOKUP($E156, PlayerForm!$D$3:$D$394, PlayerForm!$Q$3:$Q$394)*
_xlfn.XLOOKUP(
INDEX(FixtureTicker!$B$3:$AM$22, MATCH($B156, FixtureTicker!$A$3:$A$22), PlayerForm!$X$5+5),
 TeamForm!$B$4:$B$23, TeamForm!$AD$4:$AD$23),
INDEX(FixtureTicker!$B$24:$AM$43, MATCH($B156, FixtureTicker!$A$24:$A$43), PlayerForm!$X$5+5)="A",
_xlfn.XLOOKUP($E156, PlayerForm!$D$3:$D$394, PlayerForm!$R$3:$R$394)*
_xlfn.XLOOKUP(
INDEX(FixtureTicker!$B$3:$AM$22, MATCH($B156, FixtureTicker!$A$3:$A$22), PlayerForm!$X$5+5),
 TeamForm!$B$4:$B$23, TeamForm!$AB$4:$AB$23),
INDEX(FixtureTicker!$B$24:$AM$43, MATCH($B156, FixtureTicker!$A$24:$A$43), PlayerForm!$X$5+5)="BLANK",
0
),
_xlfn.IFS(
INDEX(FixtureTicker!$B$24:$AM$43, MATCH($B156, FixtureTicker!$A$24:$A$43), PlayerForm!$X$5+6)="H",
_xlfn.XLOOKUP($E156, PlayerForm!$D$3:$D$394, PlayerForm!$Q$3:$Q$394)*
_xlfn.XLOOKUP(
INDEX(FixtureTicker!$B$3:$AM$22, MATCH($B156, FixtureTicker!$A$3:$A$22), PlayerForm!$X$5+6),
 TeamForm!$B$4:$B$23, TeamForm!$AD$4:$AD$23),
INDEX(FixtureTicker!$B$24:$AM$43, MATCH($B156, FixtureTicker!$A$24:$A$43), PlayerForm!$X$5+6)="A",
_xlfn.XLOOKUP($E156, PlayerForm!$D$3:$D$394, PlayerForm!$R$3:$R$394)*
_xlfn.XLOOKUP(
INDEX(FixtureTicker!$B$3:$AM$22, MATCH($B156, FixtureTicker!$A$3:$A$22), PlayerForm!$X$5+6),
 TeamForm!$B$4:$B$23, TeamForm!$AB$4:$AB$23),
INDEX(FixtureTicker!$B$24:$AM$43, MATCH($B156, FixtureTicker!$A$24:$A$43), PlayerForm!$X$5+6)="BLANK",
0
),
_xlfn.IFS(
INDEX(FixtureTicker!$B$24:$AM$43, MATCH($B156, FixtureTicker!$A$24:$A$43), PlayerForm!$X$5+7)="H",
_xlfn.XLOOKUP($E156, PlayerForm!$D$3:$D$394, PlayerForm!$Q$3:$Q$394)*
_xlfn.XLOOKUP(
INDEX(FixtureTicker!$B$3:$AM$22, MATCH($B156, FixtureTicker!$A$3:$A$22), PlayerForm!$X$5+7),
 TeamForm!$B$4:$B$23, TeamForm!$AD$4:$AD$23),
INDEX(FixtureTicker!$B$24:$AM$43, MATCH($B156, FixtureTicker!$A$24:$A$43), PlayerForm!$X$5+7)="A",
_xlfn.XLOOKUP($E156, PlayerForm!$D$3:$D$394, PlayerForm!$R$3:$R$394)*
_xlfn.XLOOKUP(
INDEX(FixtureTicker!$B$3:$AM$22, MATCH($B156, FixtureTicker!$A$3:$A$22), PlayerForm!$X$5+7),
 TeamForm!$B$4:$B$23, TeamForm!$AB$4:$AB$23),
INDEX(FixtureTicker!$B$24:$AM$43, MATCH($B156, FixtureTicker!$A$24:$A$43), PlayerForm!$X$5+7)="BLANK",
0
)
),0)</f>
        <v>23.646087525702338</v>
      </c>
    </row>
    <row r="157" spans="1:10">
      <c r="A157" s="55">
        <v>130</v>
      </c>
      <c r="B157" s="55" t="str">
        <f>_xlfn.XLOOKUP($A157, PlayerData!$B$3:$B$394, PlayerData!C$3:C$394)</f>
        <v>EVE</v>
      </c>
      <c r="C157" s="55" t="str">
        <f>_xlfn.XLOOKUP($A157, PlayerData!$B$3:$B$394, PlayerData!D$3:D$394)</f>
        <v>M</v>
      </c>
      <c r="D157" s="55">
        <f>_xlfn.XLOOKUP($A157, PlayerData!$B:$B, PlayerData!F:F,,,-1)</f>
        <v>5.5</v>
      </c>
      <c r="E157" s="31" t="str">
        <f>_xlfn.XLOOKUP($A157, PlayerData!$B$3:$B$394, PlayerData!E$3:E$394)</f>
        <v>Davies Tom</v>
      </c>
      <c r="F157" s="164" cm="1">
        <f t="array" ref="F157">IFERROR(0.01*_xlfn.IFS(
INDEX(FixtureTicker!$B$24:$AM$43, MATCH($B157, FixtureTicker!$A$24:$A$43, 0), PlayerForm!$X$5)="H",
_xlfn.XLOOKUP($E157, PlayerForm!$D$3:$D$394, PlayerForm!$Q$3:$Q$394)*
_xlfn.XLOOKUP(
INDEX(FixtureTicker!$B$3:$AM$22, MATCH($B157, FixtureTicker!$A$3:$A$22,0), PlayerForm!$X$5),
 TeamForm!$B$4:$B$23, TeamForm!$AD$4:$AD$23),
INDEX(FixtureTicker!$B$24:$AM$43, MATCH($B157, FixtureTicker!$A$24:$A$43,0), PlayerForm!$X$5)="A",
_xlfn.XLOOKUP($E157, PlayerForm!$D$3:$D$394, PlayerForm!$R$3:$R$394)*
_xlfn.XLOOKUP(
INDEX(FixtureTicker!$B$3:$AM$22, MATCH($B157, FixtureTicker!$A$3:$A$22,0), PlayerForm!$X$5),
 TeamForm!$B$4:$B$23, TeamForm!$AB$4:$AB$23),
INDEX(FixtureTicker!$B$24:$AM$43, MATCH($B157, FixtureTicker!$A$24:$A$43,0), PlayerForm!$X$5)="BLANK",
0),0)</f>
        <v>0.70163165366967772</v>
      </c>
      <c r="G157" s="163" cm="1">
        <f t="array" ref="G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
),0)</f>
        <v>9.4617394703812714</v>
      </c>
      <c r="H157" s="163" cm="1">
        <f t="array" ref="H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),
_xlfn.IFS(
INDEX(FixtureTicker!$B$24:$AM$43, MATCH($B157, FixtureTicker!$A$24:$A$43), PlayerForm!$X$5+2)="H",
_xlfn.XLOOKUP($E157, PlayerForm!$D$3:$D$394, PlayerForm!$Q$3:$Q$394)*
_xlfn.XLOOKUP(
INDEX(FixtureTicker!$B$3:$AM$22, MATCH($B157, FixtureTicker!$A$3:$A$22), PlayerForm!$X$5+2),
 TeamForm!$B$4:$B$23, TeamForm!$AD$4:$AD$23),
INDEX(FixtureTicker!$B$24:$AM$43, MATCH($B157, FixtureTicker!$A$24:$A$43), PlayerForm!$X$5+2)="A",
_xlfn.XLOOKUP($E157, PlayerForm!$D$3:$D$394, PlayerForm!$R$3:$R$394)*
_xlfn.XLOOKUP(
INDEX(FixtureTicker!$B$3:$AM$22, MATCH($B157, FixtureTicker!$A$3:$A$22), PlayerForm!$X$5+2),
 TeamForm!$B$4:$B$23, TeamForm!$AB$4:$AB$23),
INDEX(FixtureTicker!$B$24:$AM$43, MATCH($B157, FixtureTicker!$A$24:$A$43), PlayerForm!$X$5+2)="BLANK",
0
),
_xlfn.IFS(
INDEX(FixtureTicker!$B$24:$AM$43, MATCH($B157, FixtureTicker!$A$24:$A$43), PlayerForm!$X$5+3)="H",
_xlfn.XLOOKUP($E157, PlayerForm!$D$3:$D$394, PlayerForm!$Q$3:$Q$394)*
_xlfn.XLOOKUP(
INDEX(FixtureTicker!$B$3:$AM$22, MATCH($B157, FixtureTicker!$A$3:$A$22), PlayerForm!$X$5+3),
 TeamForm!$B$4:$B$23, TeamForm!$AD$4:$AD$23),
INDEX(FixtureTicker!$B$24:$AM$43, MATCH($B157, FixtureTicker!$A$24:$A$43), PlayerForm!$X$5+3)="A",
_xlfn.XLOOKUP($E157, PlayerForm!$D$3:$D$394, PlayerForm!$R$3:$R$394)*
_xlfn.XLOOKUP(
INDEX(FixtureTicker!$B$3:$AM$22, MATCH($B157, FixtureTicker!$A$3:$A$22), PlayerForm!$X$5+3),
 TeamForm!$B$4:$B$23, TeamForm!$AB$4:$AB$23),
INDEX(FixtureTicker!$B$24:$AM$43, MATCH($B157, FixtureTicker!$A$24:$A$43), PlayerForm!$X$5+3)="BLANK",
0
)
),0)</f>
        <v>14.207005850867782</v>
      </c>
      <c r="I157" s="163" cm="1">
        <f t="array" ref="I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),
_xlfn.IFS(
INDEX(FixtureTicker!$B$24:$AM$43, MATCH($B157, FixtureTicker!$A$24:$A$43), PlayerForm!$X$5+2)="H",
_xlfn.XLOOKUP($E157, PlayerForm!$D$3:$D$394, PlayerForm!$Q$3:$Q$394)*
_xlfn.XLOOKUP(
INDEX(FixtureTicker!$B$3:$AM$22, MATCH($B157, FixtureTicker!$A$3:$A$22), PlayerForm!$X$5+2),
 TeamForm!$B$4:$B$23, TeamForm!$AD$4:$AD$23),
INDEX(FixtureTicker!$B$24:$AM$43, MATCH($B157, FixtureTicker!$A$24:$A$43), PlayerForm!$X$5+2)="A",
_xlfn.XLOOKUP($E157, PlayerForm!$D$3:$D$394, PlayerForm!$R$3:$R$394)*
_xlfn.XLOOKUP(
INDEX(FixtureTicker!$B$3:$AM$22, MATCH($B157, FixtureTicker!$A$3:$A$22), PlayerForm!$X$5+2),
 TeamForm!$B$4:$B$23, TeamForm!$AB$4:$AB$23),
INDEX(FixtureTicker!$B$24:$AM$43, MATCH($B157, FixtureTicker!$A$24:$A$43), PlayerForm!$X$5+2)="BLANK",
0
),
_xlfn.IFS(
INDEX(FixtureTicker!$B$24:$AM$43, MATCH($B157, FixtureTicker!$A$24:$A$43), PlayerForm!$X$5+3)="H",
_xlfn.XLOOKUP($E157, PlayerForm!$D$3:$D$394, PlayerForm!$Q$3:$Q$394)*
_xlfn.XLOOKUP(
INDEX(FixtureTicker!$B$3:$AM$22, MATCH($B157, FixtureTicker!$A$3:$A$22), PlayerForm!$X$5+3),
 TeamForm!$B$4:$B$23, TeamForm!$AD$4:$AD$23),
INDEX(FixtureTicker!$B$24:$AM$43, MATCH($B157, FixtureTicker!$A$24:$A$43), PlayerForm!$X$5+3)="A",
_xlfn.XLOOKUP($E157, PlayerForm!$D$3:$D$394, PlayerForm!$R$3:$R$394)*
_xlfn.XLOOKUP(
INDEX(FixtureTicker!$B$3:$AM$22, MATCH($B157, FixtureTicker!$A$3:$A$22), PlayerForm!$X$5+3),
 TeamForm!$B$4:$B$23, TeamForm!$AB$4:$AB$23),
INDEX(FixtureTicker!$B$24:$AM$43, MATCH($B157, FixtureTicker!$A$24:$A$43), PlayerForm!$X$5+3)="BLANK",
0
),
_xlfn.IFS(
INDEX(FixtureTicker!$B$24:$AM$43, MATCH($B157, FixtureTicker!$A$24:$A$43), PlayerForm!$X$5+4)="H",
_xlfn.XLOOKUP($E157, PlayerForm!$D$3:$D$394, PlayerForm!$Q$3:$Q$394)*
_xlfn.XLOOKUP(
INDEX(FixtureTicker!$B$3:$AM$22, MATCH($B157, FixtureTicker!$A$3:$A$22), PlayerForm!$X$5+4),
 TeamForm!$B$4:$B$23, TeamForm!$AD$4:$AD$23),
INDEX(FixtureTicker!$B$24:$AM$43, MATCH($B157, FixtureTicker!$A$24:$A$43), PlayerForm!$X$5+4)="A",
_xlfn.XLOOKUP($E157, PlayerForm!$D$3:$D$394, PlayerForm!$R$3:$R$394)*
_xlfn.XLOOKUP(
INDEX(FixtureTicker!$B$3:$AM$22, MATCH($B157, FixtureTicker!$A$3:$A$22), PlayerForm!$X$5+4),
 TeamForm!$B$4:$B$23, TeamForm!$AB$4:$AB$23),
INDEX(FixtureTicker!$B$24:$AM$43, MATCH($B157, FixtureTicker!$A$24:$A$43), PlayerForm!$X$5+4)="BLANK",
0
),
_xlfn.IFS(
INDEX(FixtureTicker!$B$24:$AM$43, MATCH($B157, FixtureTicker!$A$24:$A$43), PlayerForm!$X$5+5)="H",
_xlfn.XLOOKUP($E157, PlayerForm!$D$3:$D$394, PlayerForm!$Q$3:$Q$394)*
_xlfn.XLOOKUP(
INDEX(FixtureTicker!$B$3:$AM$22, MATCH($B157, FixtureTicker!$A$3:$A$22), PlayerForm!$X$5+5),
 TeamForm!$B$4:$B$23, TeamForm!$AD$4:$AD$23),
INDEX(FixtureTicker!$B$24:$AM$43, MATCH($B157, FixtureTicker!$A$24:$A$43), PlayerForm!$X$5+5)="A",
_xlfn.XLOOKUP($E157, PlayerForm!$D$3:$D$394, PlayerForm!$R$3:$R$394)*
_xlfn.XLOOKUP(
INDEX(FixtureTicker!$B$3:$AM$22, MATCH($B157, FixtureTicker!$A$3:$A$22), PlayerForm!$X$5+5),
 TeamForm!$B$4:$B$23, TeamForm!$AB$4:$AB$23),
INDEX(FixtureTicker!$B$24:$AM$43, MATCH($B157, FixtureTicker!$A$24:$A$43), PlayerForm!$X$5+5)="BLANK",
0
)
),0)</f>
        <v>19.218397000454871</v>
      </c>
      <c r="J157" s="163" cm="1">
        <f t="array" ref="J157">IFERROR(0.01*SUM(
_xlfn.IFS(
INDEX(FixtureTicker!$B$24:$AM$43, MATCH($B157, FixtureTicker!$A$24:$A$43), PlayerForm!$X$5)="H",
_xlfn.XLOOKUP($E157, PlayerForm!$D$3:$D$394, PlayerForm!$Q$3:$Q$394)*
_xlfn.XLOOKUP(
INDEX(FixtureTicker!$B$3:$AM$22, MATCH($B157, FixtureTicker!$A$3:$A$22), PlayerForm!$X$5),
 TeamForm!$B$4:$B$23, TeamForm!$AD$4:$AD$23),
INDEX(FixtureTicker!$B$24:$AM$43, MATCH($B157, FixtureTicker!$A$24:$A$43), PlayerForm!$X$5)="A",
_xlfn.XLOOKUP($E157, PlayerForm!$D$3:$D$394, PlayerForm!$R$3:$R$394)*
_xlfn.XLOOKUP(
INDEX(FixtureTicker!$B$3:$AM$22, MATCH($B157, FixtureTicker!$A$3:$A$22), PlayerForm!$X$5),
 TeamForm!$B$4:$B$23, TeamForm!$AB$4:$AB$23),
INDEX(FixtureTicker!$B$24:$AM$43, MATCH($B157, FixtureTicker!$A$24:$A$43), PlayerForm!$X$5)="BLANK",
0
),
_xlfn.IFS(
INDEX(FixtureTicker!$B$24:$AM$43, MATCH($B157, FixtureTicker!$A$24:$A$43), PlayerForm!$X$5+1)="H",
_xlfn.XLOOKUP($E157, PlayerForm!$D$3:$D$394, PlayerForm!$Q$3:$Q$394)*
_xlfn.XLOOKUP(
INDEX(FixtureTicker!$B$3:$AM$22, MATCH($B157, FixtureTicker!$A$3:$A$22), PlayerForm!$X$5+1),
 TeamForm!$B$4:$B$23, TeamForm!$AD$4:$AD$23),
INDEX(FixtureTicker!$B$24:$AM$43, MATCH($B157, FixtureTicker!$A$24:$A$43), PlayerForm!$X$5+1)="A",
_xlfn.XLOOKUP($E157, PlayerForm!$D$3:$D$394, PlayerForm!$R$3:$R$394)*
_xlfn.XLOOKUP(
INDEX(FixtureTicker!$B$3:$AM$22, MATCH($B157, FixtureTicker!$A$3:$A$22), PlayerForm!$X$5+1),
 TeamForm!$B$4:$B$23, TeamForm!$AB$4:$AB$23),
INDEX(FixtureTicker!$B$24:$AM$43, MATCH($B157, FixtureTicker!$A$24:$A$43), PlayerForm!$X$5+1)="BLANK",
0
),
_xlfn.IFS(
INDEX(FixtureTicker!$B$24:$AM$43, MATCH($B157, FixtureTicker!$A$24:$A$43), PlayerForm!$X$5+2)="H",
_xlfn.XLOOKUP($E157, PlayerForm!$D$3:$D$394, PlayerForm!$Q$3:$Q$394)*
_xlfn.XLOOKUP(
INDEX(FixtureTicker!$B$3:$AM$22, MATCH($B157, FixtureTicker!$A$3:$A$22), PlayerForm!$X$5+2),
 TeamForm!$B$4:$B$23, TeamForm!$AD$4:$AD$23),
INDEX(FixtureTicker!$B$24:$AM$43, MATCH($B157, FixtureTicker!$A$24:$A$43), PlayerForm!$X$5+2)="A",
_xlfn.XLOOKUP($E157, PlayerForm!$D$3:$D$394, PlayerForm!$R$3:$R$394)*
_xlfn.XLOOKUP(
INDEX(FixtureTicker!$B$3:$AM$22, MATCH($B157, FixtureTicker!$A$3:$A$22), PlayerForm!$X$5+2),
 TeamForm!$B$4:$B$23, TeamForm!$AB$4:$AB$23),
INDEX(FixtureTicker!$B$24:$AM$43, MATCH($B157, FixtureTicker!$A$24:$A$43), PlayerForm!$X$5+2)="BLANK",
0
),
_xlfn.IFS(
INDEX(FixtureTicker!$B$24:$AM$43, MATCH($B157, FixtureTicker!$A$24:$A$43), PlayerForm!$X$5+3)="H",
_xlfn.XLOOKUP($E157, PlayerForm!$D$3:$D$394, PlayerForm!$Q$3:$Q$394)*
_xlfn.XLOOKUP(
INDEX(FixtureTicker!$B$3:$AM$22, MATCH($B157, FixtureTicker!$A$3:$A$22), PlayerForm!$X$5+3),
 TeamForm!$B$4:$B$23, TeamForm!$AD$4:$AD$23),
INDEX(FixtureTicker!$B$24:$AM$43, MATCH($B157, FixtureTicker!$A$24:$A$43), PlayerForm!$X$5+3)="A",
_xlfn.XLOOKUP($E157, PlayerForm!$D$3:$D$394, PlayerForm!$R$3:$R$394)*
_xlfn.XLOOKUP(
INDEX(FixtureTicker!$B$3:$AM$22, MATCH($B157, FixtureTicker!$A$3:$A$22), PlayerForm!$X$5+3),
 TeamForm!$B$4:$B$23, TeamForm!$AB$4:$AB$23),
INDEX(FixtureTicker!$B$24:$AM$43, MATCH($B157, FixtureTicker!$A$24:$A$43), PlayerForm!$X$5+3)="BLANK",
0
),
_xlfn.IFS(
INDEX(FixtureTicker!$B$24:$AM$43, MATCH($B157, FixtureTicker!$A$24:$A$43), PlayerForm!$X$5+4)="H",
_xlfn.XLOOKUP($E157, PlayerForm!$D$3:$D$394, PlayerForm!$Q$3:$Q$394)*
_xlfn.XLOOKUP(
INDEX(FixtureTicker!$B$3:$AM$22, MATCH($B157, FixtureTicker!$A$3:$A$22), PlayerForm!$X$5+4),
 TeamForm!$B$4:$B$23, TeamForm!$AD$4:$AD$23),
INDEX(FixtureTicker!$B$24:$AM$43, MATCH($B157, FixtureTicker!$A$24:$A$43), PlayerForm!$X$5+4)="A",
_xlfn.XLOOKUP($E157, PlayerForm!$D$3:$D$394, PlayerForm!$R$3:$R$394)*
_xlfn.XLOOKUP(
INDEX(FixtureTicker!$B$3:$AM$22, MATCH($B157, FixtureTicker!$A$3:$A$22), PlayerForm!$X$5+4),
 TeamForm!$B$4:$B$23, TeamForm!$AB$4:$AB$23),
INDEX(FixtureTicker!$B$24:$AM$43, MATCH($B157, FixtureTicker!$A$24:$A$43), PlayerForm!$X$5+4)="BLANK",
0
),
_xlfn.IFS(
INDEX(FixtureTicker!$B$24:$AM$43, MATCH($B157, FixtureTicker!$A$24:$A$43), PlayerForm!$X$5+5)="H",
_xlfn.XLOOKUP($E157, PlayerForm!$D$3:$D$394, PlayerForm!$Q$3:$Q$394)*
_xlfn.XLOOKUP(
INDEX(FixtureTicker!$B$3:$AM$22, MATCH($B157, FixtureTicker!$A$3:$A$22), PlayerForm!$X$5+5),
 TeamForm!$B$4:$B$23, TeamForm!$AD$4:$AD$23),
INDEX(FixtureTicker!$B$24:$AM$43, MATCH($B157, FixtureTicker!$A$24:$A$43), PlayerForm!$X$5+5)="A",
_xlfn.XLOOKUP($E157, PlayerForm!$D$3:$D$394, PlayerForm!$R$3:$R$394)*
_xlfn.XLOOKUP(
INDEX(FixtureTicker!$B$3:$AM$22, MATCH($B157, FixtureTicker!$A$3:$A$22), PlayerForm!$X$5+5),
 TeamForm!$B$4:$B$23, TeamForm!$AB$4:$AB$23),
INDEX(FixtureTicker!$B$24:$AM$43, MATCH($B157, FixtureTicker!$A$24:$A$43), PlayerForm!$X$5+5)="BLANK",
0
),
_xlfn.IFS(
INDEX(FixtureTicker!$B$24:$AM$43, MATCH($B157, FixtureTicker!$A$24:$A$43), PlayerForm!$X$5+6)="H",
_xlfn.XLOOKUP($E157, PlayerForm!$D$3:$D$394, PlayerForm!$Q$3:$Q$394)*
_xlfn.XLOOKUP(
INDEX(FixtureTicker!$B$3:$AM$22, MATCH($B157, FixtureTicker!$A$3:$A$22), PlayerForm!$X$5+6),
 TeamForm!$B$4:$B$23, TeamForm!$AD$4:$AD$23),
INDEX(FixtureTicker!$B$24:$AM$43, MATCH($B157, FixtureTicker!$A$24:$A$43), PlayerForm!$X$5+6)="A",
_xlfn.XLOOKUP($E157, PlayerForm!$D$3:$D$394, PlayerForm!$R$3:$R$394)*
_xlfn.XLOOKUP(
INDEX(FixtureTicker!$B$3:$AM$22, MATCH($B157, FixtureTicker!$A$3:$A$22), PlayerForm!$X$5+6),
 TeamForm!$B$4:$B$23, TeamForm!$AB$4:$AB$23),
INDEX(FixtureTicker!$B$24:$AM$43, MATCH($B157, FixtureTicker!$A$24:$A$43), PlayerForm!$X$5+6)="BLANK",
0
),
_xlfn.IFS(
INDEX(FixtureTicker!$B$24:$AM$43, MATCH($B157, FixtureTicker!$A$24:$A$43), PlayerForm!$X$5+7)="H",
_xlfn.XLOOKUP($E157, PlayerForm!$D$3:$D$394, PlayerForm!$Q$3:$Q$394)*
_xlfn.XLOOKUP(
INDEX(FixtureTicker!$B$3:$AM$22, MATCH($B157, FixtureTicker!$A$3:$A$22), PlayerForm!$X$5+7),
 TeamForm!$B$4:$B$23, TeamForm!$AD$4:$AD$23),
INDEX(FixtureTicker!$B$24:$AM$43, MATCH($B157, FixtureTicker!$A$24:$A$43), PlayerForm!$X$5+7)="A",
_xlfn.XLOOKUP($E157, PlayerForm!$D$3:$D$394, PlayerForm!$R$3:$R$394)*
_xlfn.XLOOKUP(
INDEX(FixtureTicker!$B$3:$AM$22, MATCH($B157, FixtureTicker!$A$3:$A$22), PlayerForm!$X$5+7),
 TeamForm!$B$4:$B$23, TeamForm!$AB$4:$AB$23),
INDEX(FixtureTicker!$B$24:$AM$43, MATCH($B157, FixtureTicker!$A$24:$A$43), PlayerForm!$X$5+7)="BLANK",
0
)
),0)</f>
        <v>23.116167342597368</v>
      </c>
    </row>
    <row r="158" spans="1:10">
      <c r="A158" s="55">
        <v>251</v>
      </c>
      <c r="B158" s="55" t="str">
        <f>_xlfn.XLOOKUP($A158, PlayerData!$B$3:$B$394, PlayerData!C$3:C$394)</f>
        <v>ARS</v>
      </c>
      <c r="C158" s="55" t="str">
        <f>_xlfn.XLOOKUP($A158, PlayerData!$B$3:$B$394, PlayerData!D$3:D$394)</f>
        <v>D</v>
      </c>
      <c r="D158" s="55">
        <f>_xlfn.XLOOKUP($A158, PlayerData!$B:$B, PlayerData!F:F,,,-1)</f>
        <v>5</v>
      </c>
      <c r="E158" s="31" t="str">
        <f>_xlfn.XLOOKUP($A158, PlayerData!$B$3:$B$394, PlayerData!E$3:E$394)</f>
        <v>Mustafi</v>
      </c>
      <c r="F158" s="164" cm="1">
        <f t="array" ref="F158">IFERROR(0.01*_xlfn.IFS(
INDEX(FixtureTicker!$B$24:$AM$43, MATCH($B158, FixtureTicker!$A$24:$A$43, 0), PlayerForm!$X$5)="H",
_xlfn.XLOOKUP($E158, PlayerForm!$D$3:$D$394, PlayerForm!$Q$3:$Q$394)*
_xlfn.XLOOKUP(
INDEX(FixtureTicker!$B$3:$AM$22, MATCH($B158, FixtureTicker!$A$3:$A$22,0), PlayerForm!$X$5),
 TeamForm!$B$4:$B$23, TeamForm!$AD$4:$AD$23),
INDEX(FixtureTicker!$B$24:$AM$43, MATCH($B158, FixtureTicker!$A$24:$A$43,0), PlayerForm!$X$5)="A",
_xlfn.XLOOKUP($E158, PlayerForm!$D$3:$D$394, PlayerForm!$R$3:$R$394)*
_xlfn.XLOOKUP(
INDEX(FixtureTicker!$B$3:$AM$22, MATCH($B158, FixtureTicker!$A$3:$A$22,0), PlayerForm!$X$5),
 TeamForm!$B$4:$B$23, TeamForm!$AB$4:$AB$23),
INDEX(FixtureTicker!$B$24:$AM$43, MATCH($B158, FixtureTicker!$A$24:$A$43,0), PlayerForm!$X$5)="BLANK",
0),0)</f>
        <v>4.5995202650906313</v>
      </c>
      <c r="G158" s="163" cm="1">
        <f t="array" ref="G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
),0)</f>
        <v>7.8691792361441895</v>
      </c>
      <c r="H158" s="163" cm="1">
        <f t="array" ref="H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),
_xlfn.IFS(
INDEX(FixtureTicker!$B$24:$AM$43, MATCH($B158, FixtureTicker!$A$24:$A$43), PlayerForm!$X$5+2)="H",
_xlfn.XLOOKUP($E158, PlayerForm!$D$3:$D$394, PlayerForm!$Q$3:$Q$394)*
_xlfn.XLOOKUP(
INDEX(FixtureTicker!$B$3:$AM$22, MATCH($B158, FixtureTicker!$A$3:$A$22), PlayerForm!$X$5+2),
 TeamForm!$B$4:$B$23, TeamForm!$AD$4:$AD$23),
INDEX(FixtureTicker!$B$24:$AM$43, MATCH($B158, FixtureTicker!$A$24:$A$43), PlayerForm!$X$5+2)="A",
_xlfn.XLOOKUP($E158, PlayerForm!$D$3:$D$394, PlayerForm!$R$3:$R$394)*
_xlfn.XLOOKUP(
INDEX(FixtureTicker!$B$3:$AM$22, MATCH($B158, FixtureTicker!$A$3:$A$22), PlayerForm!$X$5+2),
 TeamForm!$B$4:$B$23, TeamForm!$AB$4:$AB$23),
INDEX(FixtureTicker!$B$24:$AM$43, MATCH($B158, FixtureTicker!$A$24:$A$43), PlayerForm!$X$5+2)="BLANK",
0
),
_xlfn.IFS(
INDEX(FixtureTicker!$B$24:$AM$43, MATCH($B158, FixtureTicker!$A$24:$A$43), PlayerForm!$X$5+3)="H",
_xlfn.XLOOKUP($E158, PlayerForm!$D$3:$D$394, PlayerForm!$Q$3:$Q$394)*
_xlfn.XLOOKUP(
INDEX(FixtureTicker!$B$3:$AM$22, MATCH($B158, FixtureTicker!$A$3:$A$22), PlayerForm!$X$5+3),
 TeamForm!$B$4:$B$23, TeamForm!$AD$4:$AD$23),
INDEX(FixtureTicker!$B$24:$AM$43, MATCH($B158, FixtureTicker!$A$24:$A$43), PlayerForm!$X$5+3)="A",
_xlfn.XLOOKUP($E158, PlayerForm!$D$3:$D$394, PlayerForm!$R$3:$R$394)*
_xlfn.XLOOKUP(
INDEX(FixtureTicker!$B$3:$AM$22, MATCH($B158, FixtureTicker!$A$3:$A$22), PlayerForm!$X$5+3),
 TeamForm!$B$4:$B$23, TeamForm!$AB$4:$AB$23),
INDEX(FixtureTicker!$B$24:$AM$43, MATCH($B158, FixtureTicker!$A$24:$A$43), PlayerForm!$X$5+3)="BLANK",
0
)
),0)</f>
        <v>14.229828636405351</v>
      </c>
      <c r="I158" s="163" cm="1">
        <f t="array" ref="I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),
_xlfn.IFS(
INDEX(FixtureTicker!$B$24:$AM$43, MATCH($B158, FixtureTicker!$A$24:$A$43), PlayerForm!$X$5+2)="H",
_xlfn.XLOOKUP($E158, PlayerForm!$D$3:$D$394, PlayerForm!$Q$3:$Q$394)*
_xlfn.XLOOKUP(
INDEX(FixtureTicker!$B$3:$AM$22, MATCH($B158, FixtureTicker!$A$3:$A$22), PlayerForm!$X$5+2),
 TeamForm!$B$4:$B$23, TeamForm!$AD$4:$AD$23),
INDEX(FixtureTicker!$B$24:$AM$43, MATCH($B158, FixtureTicker!$A$24:$A$43), PlayerForm!$X$5+2)="A",
_xlfn.XLOOKUP($E158, PlayerForm!$D$3:$D$394, PlayerForm!$R$3:$R$394)*
_xlfn.XLOOKUP(
INDEX(FixtureTicker!$B$3:$AM$22, MATCH($B158, FixtureTicker!$A$3:$A$22), PlayerForm!$X$5+2),
 TeamForm!$B$4:$B$23, TeamForm!$AB$4:$AB$23),
INDEX(FixtureTicker!$B$24:$AM$43, MATCH($B158, FixtureTicker!$A$24:$A$43), PlayerForm!$X$5+2)="BLANK",
0
),
_xlfn.IFS(
INDEX(FixtureTicker!$B$24:$AM$43, MATCH($B158, FixtureTicker!$A$24:$A$43), PlayerForm!$X$5+3)="H",
_xlfn.XLOOKUP($E158, PlayerForm!$D$3:$D$394, PlayerForm!$Q$3:$Q$394)*
_xlfn.XLOOKUP(
INDEX(FixtureTicker!$B$3:$AM$22, MATCH($B158, FixtureTicker!$A$3:$A$22), PlayerForm!$X$5+3),
 TeamForm!$B$4:$B$23, TeamForm!$AD$4:$AD$23),
INDEX(FixtureTicker!$B$24:$AM$43, MATCH($B158, FixtureTicker!$A$24:$A$43), PlayerForm!$X$5+3)="A",
_xlfn.XLOOKUP($E158, PlayerForm!$D$3:$D$394, PlayerForm!$R$3:$R$394)*
_xlfn.XLOOKUP(
INDEX(FixtureTicker!$B$3:$AM$22, MATCH($B158, FixtureTicker!$A$3:$A$22), PlayerForm!$X$5+3),
 TeamForm!$B$4:$B$23, TeamForm!$AB$4:$AB$23),
INDEX(FixtureTicker!$B$24:$AM$43, MATCH($B158, FixtureTicker!$A$24:$A$43), PlayerForm!$X$5+3)="BLANK",
0
),
_xlfn.IFS(
INDEX(FixtureTicker!$B$24:$AM$43, MATCH($B158, FixtureTicker!$A$24:$A$43), PlayerForm!$X$5+4)="H",
_xlfn.XLOOKUP($E158, PlayerForm!$D$3:$D$394, PlayerForm!$Q$3:$Q$394)*
_xlfn.XLOOKUP(
INDEX(FixtureTicker!$B$3:$AM$22, MATCH($B158, FixtureTicker!$A$3:$A$22), PlayerForm!$X$5+4),
 TeamForm!$B$4:$B$23, TeamForm!$AD$4:$AD$23),
INDEX(FixtureTicker!$B$24:$AM$43, MATCH($B158, FixtureTicker!$A$24:$A$43), PlayerForm!$X$5+4)="A",
_xlfn.XLOOKUP($E158, PlayerForm!$D$3:$D$394, PlayerForm!$R$3:$R$394)*
_xlfn.XLOOKUP(
INDEX(FixtureTicker!$B$3:$AM$22, MATCH($B158, FixtureTicker!$A$3:$A$22), PlayerForm!$X$5+4),
 TeamForm!$B$4:$B$23, TeamForm!$AB$4:$AB$23),
INDEX(FixtureTicker!$B$24:$AM$43, MATCH($B158, FixtureTicker!$A$24:$A$43), PlayerForm!$X$5+4)="BLANK",
0
),
_xlfn.IFS(
INDEX(FixtureTicker!$B$24:$AM$43, MATCH($B158, FixtureTicker!$A$24:$A$43), PlayerForm!$X$5+5)="H",
_xlfn.XLOOKUP($E158, PlayerForm!$D$3:$D$394, PlayerForm!$Q$3:$Q$394)*
_xlfn.XLOOKUP(
INDEX(FixtureTicker!$B$3:$AM$22, MATCH($B158, FixtureTicker!$A$3:$A$22), PlayerForm!$X$5+5),
 TeamForm!$B$4:$B$23, TeamForm!$AD$4:$AD$23),
INDEX(FixtureTicker!$B$24:$AM$43, MATCH($B158, FixtureTicker!$A$24:$A$43), PlayerForm!$X$5+5)="A",
_xlfn.XLOOKUP($E158, PlayerForm!$D$3:$D$394, PlayerForm!$R$3:$R$394)*
_xlfn.XLOOKUP(
INDEX(FixtureTicker!$B$3:$AM$22, MATCH($B158, FixtureTicker!$A$3:$A$22), PlayerForm!$X$5+5),
 TeamForm!$B$4:$B$23, TeamForm!$AB$4:$AB$23),
INDEX(FixtureTicker!$B$24:$AM$43, MATCH($B158, FixtureTicker!$A$24:$A$43), PlayerForm!$X$5+5)="BLANK",
0
)
),0)</f>
        <v>18.886511960782169</v>
      </c>
      <c r="J158" s="163" cm="1">
        <f t="array" ref="J158">IFERROR(0.01*SUM(
_xlfn.IFS(
INDEX(FixtureTicker!$B$24:$AM$43, MATCH($B158, FixtureTicker!$A$24:$A$43), PlayerForm!$X$5)="H",
_xlfn.XLOOKUP($E158, PlayerForm!$D$3:$D$394, PlayerForm!$Q$3:$Q$394)*
_xlfn.XLOOKUP(
INDEX(FixtureTicker!$B$3:$AM$22, MATCH($B158, FixtureTicker!$A$3:$A$22), PlayerForm!$X$5),
 TeamForm!$B$4:$B$23, TeamForm!$AD$4:$AD$23),
INDEX(FixtureTicker!$B$24:$AM$43, MATCH($B158, FixtureTicker!$A$24:$A$43), PlayerForm!$X$5)="A",
_xlfn.XLOOKUP($E158, PlayerForm!$D$3:$D$394, PlayerForm!$R$3:$R$394)*
_xlfn.XLOOKUP(
INDEX(FixtureTicker!$B$3:$AM$22, MATCH($B158, FixtureTicker!$A$3:$A$22), PlayerForm!$X$5),
 TeamForm!$B$4:$B$23, TeamForm!$AB$4:$AB$23),
INDEX(FixtureTicker!$B$24:$AM$43, MATCH($B158, FixtureTicker!$A$24:$A$43), PlayerForm!$X$5)="BLANK",
0
),
_xlfn.IFS(
INDEX(FixtureTicker!$B$24:$AM$43, MATCH($B158, FixtureTicker!$A$24:$A$43), PlayerForm!$X$5+1)="H",
_xlfn.XLOOKUP($E158, PlayerForm!$D$3:$D$394, PlayerForm!$Q$3:$Q$394)*
_xlfn.XLOOKUP(
INDEX(FixtureTicker!$B$3:$AM$22, MATCH($B158, FixtureTicker!$A$3:$A$22), PlayerForm!$X$5+1),
 TeamForm!$B$4:$B$23, TeamForm!$AD$4:$AD$23),
INDEX(FixtureTicker!$B$24:$AM$43, MATCH($B158, FixtureTicker!$A$24:$A$43), PlayerForm!$X$5+1)="A",
_xlfn.XLOOKUP($E158, PlayerForm!$D$3:$D$394, PlayerForm!$R$3:$R$394)*
_xlfn.XLOOKUP(
INDEX(FixtureTicker!$B$3:$AM$22, MATCH($B158, FixtureTicker!$A$3:$A$22), PlayerForm!$X$5+1),
 TeamForm!$B$4:$B$23, TeamForm!$AB$4:$AB$23),
INDEX(FixtureTicker!$B$24:$AM$43, MATCH($B158, FixtureTicker!$A$24:$A$43), PlayerForm!$X$5+1)="BLANK",
0
),
_xlfn.IFS(
INDEX(FixtureTicker!$B$24:$AM$43, MATCH($B158, FixtureTicker!$A$24:$A$43), PlayerForm!$X$5+2)="H",
_xlfn.XLOOKUP($E158, PlayerForm!$D$3:$D$394, PlayerForm!$Q$3:$Q$394)*
_xlfn.XLOOKUP(
INDEX(FixtureTicker!$B$3:$AM$22, MATCH($B158, FixtureTicker!$A$3:$A$22), PlayerForm!$X$5+2),
 TeamForm!$B$4:$B$23, TeamForm!$AD$4:$AD$23),
INDEX(FixtureTicker!$B$24:$AM$43, MATCH($B158, FixtureTicker!$A$24:$A$43), PlayerForm!$X$5+2)="A",
_xlfn.XLOOKUP($E158, PlayerForm!$D$3:$D$394, PlayerForm!$R$3:$R$394)*
_xlfn.XLOOKUP(
INDEX(FixtureTicker!$B$3:$AM$22, MATCH($B158, FixtureTicker!$A$3:$A$22), PlayerForm!$X$5+2),
 TeamForm!$B$4:$B$23, TeamForm!$AB$4:$AB$23),
INDEX(FixtureTicker!$B$24:$AM$43, MATCH($B158, FixtureTicker!$A$24:$A$43), PlayerForm!$X$5+2)="BLANK",
0
),
_xlfn.IFS(
INDEX(FixtureTicker!$B$24:$AM$43, MATCH($B158, FixtureTicker!$A$24:$A$43), PlayerForm!$X$5+3)="H",
_xlfn.XLOOKUP($E158, PlayerForm!$D$3:$D$394, PlayerForm!$Q$3:$Q$394)*
_xlfn.XLOOKUP(
INDEX(FixtureTicker!$B$3:$AM$22, MATCH($B158, FixtureTicker!$A$3:$A$22), PlayerForm!$X$5+3),
 TeamForm!$B$4:$B$23, TeamForm!$AD$4:$AD$23),
INDEX(FixtureTicker!$B$24:$AM$43, MATCH($B158, FixtureTicker!$A$24:$A$43), PlayerForm!$X$5+3)="A",
_xlfn.XLOOKUP($E158, PlayerForm!$D$3:$D$394, PlayerForm!$R$3:$R$394)*
_xlfn.XLOOKUP(
INDEX(FixtureTicker!$B$3:$AM$22, MATCH($B158, FixtureTicker!$A$3:$A$22), PlayerForm!$X$5+3),
 TeamForm!$B$4:$B$23, TeamForm!$AB$4:$AB$23),
INDEX(FixtureTicker!$B$24:$AM$43, MATCH($B158, FixtureTicker!$A$24:$A$43), PlayerForm!$X$5+3)="BLANK",
0
),
_xlfn.IFS(
INDEX(FixtureTicker!$B$24:$AM$43, MATCH($B158, FixtureTicker!$A$24:$A$43), PlayerForm!$X$5+4)="H",
_xlfn.XLOOKUP($E158, PlayerForm!$D$3:$D$394, PlayerForm!$Q$3:$Q$394)*
_xlfn.XLOOKUP(
INDEX(FixtureTicker!$B$3:$AM$22, MATCH($B158, FixtureTicker!$A$3:$A$22), PlayerForm!$X$5+4),
 TeamForm!$B$4:$B$23, TeamForm!$AD$4:$AD$23),
INDEX(FixtureTicker!$B$24:$AM$43, MATCH($B158, FixtureTicker!$A$24:$A$43), PlayerForm!$X$5+4)="A",
_xlfn.XLOOKUP($E158, PlayerForm!$D$3:$D$394, PlayerForm!$R$3:$R$394)*
_xlfn.XLOOKUP(
INDEX(FixtureTicker!$B$3:$AM$22, MATCH($B158, FixtureTicker!$A$3:$A$22), PlayerForm!$X$5+4),
 TeamForm!$B$4:$B$23, TeamForm!$AB$4:$AB$23),
INDEX(FixtureTicker!$B$24:$AM$43, MATCH($B158, FixtureTicker!$A$24:$A$43), PlayerForm!$X$5+4)="BLANK",
0
),
_xlfn.IFS(
INDEX(FixtureTicker!$B$24:$AM$43, MATCH($B158, FixtureTicker!$A$24:$A$43), PlayerForm!$X$5+5)="H",
_xlfn.XLOOKUP($E158, PlayerForm!$D$3:$D$394, PlayerForm!$Q$3:$Q$394)*
_xlfn.XLOOKUP(
INDEX(FixtureTicker!$B$3:$AM$22, MATCH($B158, FixtureTicker!$A$3:$A$22), PlayerForm!$X$5+5),
 TeamForm!$B$4:$B$23, TeamForm!$AD$4:$AD$23),
INDEX(FixtureTicker!$B$24:$AM$43, MATCH($B158, FixtureTicker!$A$24:$A$43), PlayerForm!$X$5+5)="A",
_xlfn.XLOOKUP($E158, PlayerForm!$D$3:$D$394, PlayerForm!$R$3:$R$394)*
_xlfn.XLOOKUP(
INDEX(FixtureTicker!$B$3:$AM$22, MATCH($B158, FixtureTicker!$A$3:$A$22), PlayerForm!$X$5+5),
 TeamForm!$B$4:$B$23, TeamForm!$AB$4:$AB$23),
INDEX(FixtureTicker!$B$24:$AM$43, MATCH($B158, FixtureTicker!$A$24:$A$43), PlayerForm!$X$5+5)="BLANK",
0
),
_xlfn.IFS(
INDEX(FixtureTicker!$B$24:$AM$43, MATCH($B158, FixtureTicker!$A$24:$A$43), PlayerForm!$X$5+6)="H",
_xlfn.XLOOKUP($E158, PlayerForm!$D$3:$D$394, PlayerForm!$Q$3:$Q$394)*
_xlfn.XLOOKUP(
INDEX(FixtureTicker!$B$3:$AM$22, MATCH($B158, FixtureTicker!$A$3:$A$22), PlayerForm!$X$5+6),
 TeamForm!$B$4:$B$23, TeamForm!$AD$4:$AD$23),
INDEX(FixtureTicker!$B$24:$AM$43, MATCH($B158, FixtureTicker!$A$24:$A$43), PlayerForm!$X$5+6)="A",
_xlfn.XLOOKUP($E158, PlayerForm!$D$3:$D$394, PlayerForm!$R$3:$R$394)*
_xlfn.XLOOKUP(
INDEX(FixtureTicker!$B$3:$AM$22, MATCH($B158, FixtureTicker!$A$3:$A$22), PlayerForm!$X$5+6),
 TeamForm!$B$4:$B$23, TeamForm!$AB$4:$AB$23),
INDEX(FixtureTicker!$B$24:$AM$43, MATCH($B158, FixtureTicker!$A$24:$A$43), PlayerForm!$X$5+6)="BLANK",
0
),
_xlfn.IFS(
INDEX(FixtureTicker!$B$24:$AM$43, MATCH($B158, FixtureTicker!$A$24:$A$43), PlayerForm!$X$5+7)="H",
_xlfn.XLOOKUP($E158, PlayerForm!$D$3:$D$394, PlayerForm!$Q$3:$Q$394)*
_xlfn.XLOOKUP(
INDEX(FixtureTicker!$B$3:$AM$22, MATCH($B158, FixtureTicker!$A$3:$A$22), PlayerForm!$X$5+7),
 TeamForm!$B$4:$B$23, TeamForm!$AD$4:$AD$23),
INDEX(FixtureTicker!$B$24:$AM$43, MATCH($B158, FixtureTicker!$A$24:$A$43), PlayerForm!$X$5+7)="A",
_xlfn.XLOOKUP($E158, PlayerForm!$D$3:$D$394, PlayerForm!$R$3:$R$394)*
_xlfn.XLOOKUP(
INDEX(FixtureTicker!$B$3:$AM$22, MATCH($B158, FixtureTicker!$A$3:$A$22), PlayerForm!$X$5+7),
 TeamForm!$B$4:$B$23, TeamForm!$AB$4:$AB$23),
INDEX(FixtureTicker!$B$24:$AM$43, MATCH($B158, FixtureTicker!$A$24:$A$43), PlayerForm!$X$5+7)="BLANK",
0
)
),0)</f>
        <v>24.205006589391054</v>
      </c>
    </row>
    <row r="159" spans="1:10">
      <c r="A159" s="55">
        <v>193</v>
      </c>
      <c r="B159" s="55" t="str">
        <f>_xlfn.XLOOKUP($A159, PlayerData!$B$3:$B$394, PlayerData!C$3:C$394)</f>
        <v>WHU</v>
      </c>
      <c r="C159" s="55" t="str">
        <f>_xlfn.XLOOKUP($A159, PlayerData!$B$3:$B$394, PlayerData!D$3:D$394)</f>
        <v>M</v>
      </c>
      <c r="D159" s="55">
        <f>_xlfn.XLOOKUP($A159, PlayerData!$B:$B, PlayerData!F:F,,,-1)</f>
        <v>5</v>
      </c>
      <c r="E159" s="31" t="str">
        <f>_xlfn.XLOOKUP($A159, PlayerData!$B$3:$B$394, PlayerData!E$3:E$394)</f>
        <v>Rice</v>
      </c>
      <c r="F159" s="164" cm="1">
        <f t="array" ref="F159">IFERROR(0.01*_xlfn.IFS(
INDEX(FixtureTicker!$B$24:$AM$43, MATCH($B159, FixtureTicker!$A$24:$A$43, 0), PlayerForm!$X$5)="H",
_xlfn.XLOOKUP($E159, PlayerForm!$D$3:$D$394, PlayerForm!$Q$3:$Q$394)*
_xlfn.XLOOKUP(
INDEX(FixtureTicker!$B$3:$AM$22, MATCH($B159, FixtureTicker!$A$3:$A$22,0), PlayerForm!$X$5),
 TeamForm!$B$4:$B$23, TeamForm!$AD$4:$AD$23),
INDEX(FixtureTicker!$B$24:$AM$43, MATCH($B159, FixtureTicker!$A$24:$A$43,0), PlayerForm!$X$5)="A",
_xlfn.XLOOKUP($E159, PlayerForm!$D$3:$D$394, PlayerForm!$R$3:$R$394)*
_xlfn.XLOOKUP(
INDEX(FixtureTicker!$B$3:$AM$22, MATCH($B159, FixtureTicker!$A$3:$A$22,0), PlayerForm!$X$5),
 TeamForm!$B$4:$B$23, TeamForm!$AB$4:$AB$23),
INDEX(FixtureTicker!$B$24:$AM$43, MATCH($B159, FixtureTicker!$A$24:$A$43,0), PlayerForm!$X$5)="BLANK",
0),0)</f>
        <v>6.5863326462660563</v>
      </c>
      <c r="G159" s="163" cm="1">
        <f t="array" ref="G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
),0)</f>
        <v>8.802318556638177</v>
      </c>
      <c r="H159" s="163" cm="1">
        <f t="array" ref="H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),
_xlfn.IFS(
INDEX(FixtureTicker!$B$24:$AM$43, MATCH($B159, FixtureTicker!$A$24:$A$43), PlayerForm!$X$5+2)="H",
_xlfn.XLOOKUP($E159, PlayerForm!$D$3:$D$394, PlayerForm!$Q$3:$Q$394)*
_xlfn.XLOOKUP(
INDEX(FixtureTicker!$B$3:$AM$22, MATCH($B159, FixtureTicker!$A$3:$A$22), PlayerForm!$X$5+2),
 TeamForm!$B$4:$B$23, TeamForm!$AD$4:$AD$23),
INDEX(FixtureTicker!$B$24:$AM$43, MATCH($B159, FixtureTicker!$A$24:$A$43), PlayerForm!$X$5+2)="A",
_xlfn.XLOOKUP($E159, PlayerForm!$D$3:$D$394, PlayerForm!$R$3:$R$394)*
_xlfn.XLOOKUP(
INDEX(FixtureTicker!$B$3:$AM$22, MATCH($B159, FixtureTicker!$A$3:$A$22), PlayerForm!$X$5+2),
 TeamForm!$B$4:$B$23, TeamForm!$AB$4:$AB$23),
INDEX(FixtureTicker!$B$24:$AM$43, MATCH($B159, FixtureTicker!$A$24:$A$43), PlayerForm!$X$5+2)="BLANK",
0
),
_xlfn.IFS(
INDEX(FixtureTicker!$B$24:$AM$43, MATCH($B159, FixtureTicker!$A$24:$A$43), PlayerForm!$X$5+3)="H",
_xlfn.XLOOKUP($E159, PlayerForm!$D$3:$D$394, PlayerForm!$Q$3:$Q$394)*
_xlfn.XLOOKUP(
INDEX(FixtureTicker!$B$3:$AM$22, MATCH($B159, FixtureTicker!$A$3:$A$22), PlayerForm!$X$5+3),
 TeamForm!$B$4:$B$23, TeamForm!$AD$4:$AD$23),
INDEX(FixtureTicker!$B$24:$AM$43, MATCH($B159, FixtureTicker!$A$24:$A$43), PlayerForm!$X$5+3)="A",
_xlfn.XLOOKUP($E159, PlayerForm!$D$3:$D$394, PlayerForm!$R$3:$R$394)*
_xlfn.XLOOKUP(
INDEX(FixtureTicker!$B$3:$AM$22, MATCH($B159, FixtureTicker!$A$3:$A$22), PlayerForm!$X$5+3),
 TeamForm!$B$4:$B$23, TeamForm!$AB$4:$AB$23),
INDEX(FixtureTicker!$B$24:$AM$43, MATCH($B159, FixtureTicker!$A$24:$A$43), PlayerForm!$X$5+3)="BLANK",
0
)
),0)</f>
        <v>14.111153186889558</v>
      </c>
      <c r="I159" s="163" cm="1">
        <f t="array" ref="I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),
_xlfn.IFS(
INDEX(FixtureTicker!$B$24:$AM$43, MATCH($B159, FixtureTicker!$A$24:$A$43), PlayerForm!$X$5+2)="H",
_xlfn.XLOOKUP($E159, PlayerForm!$D$3:$D$394, PlayerForm!$Q$3:$Q$394)*
_xlfn.XLOOKUP(
INDEX(FixtureTicker!$B$3:$AM$22, MATCH($B159, FixtureTicker!$A$3:$A$22), PlayerForm!$X$5+2),
 TeamForm!$B$4:$B$23, TeamForm!$AD$4:$AD$23),
INDEX(FixtureTicker!$B$24:$AM$43, MATCH($B159, FixtureTicker!$A$24:$A$43), PlayerForm!$X$5+2)="A",
_xlfn.XLOOKUP($E159, PlayerForm!$D$3:$D$394, PlayerForm!$R$3:$R$394)*
_xlfn.XLOOKUP(
INDEX(FixtureTicker!$B$3:$AM$22, MATCH($B159, FixtureTicker!$A$3:$A$22), PlayerForm!$X$5+2),
 TeamForm!$B$4:$B$23, TeamForm!$AB$4:$AB$23),
INDEX(FixtureTicker!$B$24:$AM$43, MATCH($B159, FixtureTicker!$A$24:$A$43), PlayerForm!$X$5+2)="BLANK",
0
),
_xlfn.IFS(
INDEX(FixtureTicker!$B$24:$AM$43, MATCH($B159, FixtureTicker!$A$24:$A$43), PlayerForm!$X$5+3)="H",
_xlfn.XLOOKUP($E159, PlayerForm!$D$3:$D$394, PlayerForm!$Q$3:$Q$394)*
_xlfn.XLOOKUP(
INDEX(FixtureTicker!$B$3:$AM$22, MATCH($B159, FixtureTicker!$A$3:$A$22), PlayerForm!$X$5+3),
 TeamForm!$B$4:$B$23, TeamForm!$AD$4:$AD$23),
INDEX(FixtureTicker!$B$24:$AM$43, MATCH($B159, FixtureTicker!$A$24:$A$43), PlayerForm!$X$5+3)="A",
_xlfn.XLOOKUP($E159, PlayerForm!$D$3:$D$394, PlayerForm!$R$3:$R$394)*
_xlfn.XLOOKUP(
INDEX(FixtureTicker!$B$3:$AM$22, MATCH($B159, FixtureTicker!$A$3:$A$22), PlayerForm!$X$5+3),
 TeamForm!$B$4:$B$23, TeamForm!$AB$4:$AB$23),
INDEX(FixtureTicker!$B$24:$AM$43, MATCH($B159, FixtureTicker!$A$24:$A$43), PlayerForm!$X$5+3)="BLANK",
0
),
_xlfn.IFS(
INDEX(FixtureTicker!$B$24:$AM$43, MATCH($B159, FixtureTicker!$A$24:$A$43), PlayerForm!$X$5+4)="H",
_xlfn.XLOOKUP($E159, PlayerForm!$D$3:$D$394, PlayerForm!$Q$3:$Q$394)*
_xlfn.XLOOKUP(
INDEX(FixtureTicker!$B$3:$AM$22, MATCH($B159, FixtureTicker!$A$3:$A$22), PlayerForm!$X$5+4),
 TeamForm!$B$4:$B$23, TeamForm!$AD$4:$AD$23),
INDEX(FixtureTicker!$B$24:$AM$43, MATCH($B159, FixtureTicker!$A$24:$A$43), PlayerForm!$X$5+4)="A",
_xlfn.XLOOKUP($E159, PlayerForm!$D$3:$D$394, PlayerForm!$R$3:$R$394)*
_xlfn.XLOOKUP(
INDEX(FixtureTicker!$B$3:$AM$22, MATCH($B159, FixtureTicker!$A$3:$A$22), PlayerForm!$X$5+4),
 TeamForm!$B$4:$B$23, TeamForm!$AB$4:$AB$23),
INDEX(FixtureTicker!$B$24:$AM$43, MATCH($B159, FixtureTicker!$A$24:$A$43), PlayerForm!$X$5+4)="BLANK",
0
),
_xlfn.IFS(
INDEX(FixtureTicker!$B$24:$AM$43, MATCH($B159, FixtureTicker!$A$24:$A$43), PlayerForm!$X$5+5)="H",
_xlfn.XLOOKUP($E159, PlayerForm!$D$3:$D$394, PlayerForm!$Q$3:$Q$394)*
_xlfn.XLOOKUP(
INDEX(FixtureTicker!$B$3:$AM$22, MATCH($B159, FixtureTicker!$A$3:$A$22), PlayerForm!$X$5+5),
 TeamForm!$B$4:$B$23, TeamForm!$AD$4:$AD$23),
INDEX(FixtureTicker!$B$24:$AM$43, MATCH($B159, FixtureTicker!$A$24:$A$43), PlayerForm!$X$5+5)="A",
_xlfn.XLOOKUP($E159, PlayerForm!$D$3:$D$394, PlayerForm!$R$3:$R$394)*
_xlfn.XLOOKUP(
INDEX(FixtureTicker!$B$3:$AM$22, MATCH($B159, FixtureTicker!$A$3:$A$22), PlayerForm!$X$5+5),
 TeamForm!$B$4:$B$23, TeamForm!$AB$4:$AB$23),
INDEX(FixtureTicker!$B$24:$AM$43, MATCH($B159, FixtureTicker!$A$24:$A$43), PlayerForm!$X$5+5)="BLANK",
0
)
),0)</f>
        <v>18.817227093994017</v>
      </c>
      <c r="J159" s="163" cm="1">
        <f t="array" ref="J159">IFERROR(0.01*SUM(
_xlfn.IFS(
INDEX(FixtureTicker!$B$24:$AM$43, MATCH($B159, FixtureTicker!$A$24:$A$43), PlayerForm!$X$5)="H",
_xlfn.XLOOKUP($E159, PlayerForm!$D$3:$D$394, PlayerForm!$Q$3:$Q$394)*
_xlfn.XLOOKUP(
INDEX(FixtureTicker!$B$3:$AM$22, MATCH($B159, FixtureTicker!$A$3:$A$22), PlayerForm!$X$5),
 TeamForm!$B$4:$B$23, TeamForm!$AD$4:$AD$23),
INDEX(FixtureTicker!$B$24:$AM$43, MATCH($B159, FixtureTicker!$A$24:$A$43), PlayerForm!$X$5)="A",
_xlfn.XLOOKUP($E159, PlayerForm!$D$3:$D$394, PlayerForm!$R$3:$R$394)*
_xlfn.XLOOKUP(
INDEX(FixtureTicker!$B$3:$AM$22, MATCH($B159, FixtureTicker!$A$3:$A$22), PlayerForm!$X$5),
 TeamForm!$B$4:$B$23, TeamForm!$AB$4:$AB$23),
INDEX(FixtureTicker!$B$24:$AM$43, MATCH($B159, FixtureTicker!$A$24:$A$43), PlayerForm!$X$5)="BLANK",
0
),
_xlfn.IFS(
INDEX(FixtureTicker!$B$24:$AM$43, MATCH($B159, FixtureTicker!$A$24:$A$43), PlayerForm!$X$5+1)="H",
_xlfn.XLOOKUP($E159, PlayerForm!$D$3:$D$394, PlayerForm!$Q$3:$Q$394)*
_xlfn.XLOOKUP(
INDEX(FixtureTicker!$B$3:$AM$22, MATCH($B159, FixtureTicker!$A$3:$A$22), PlayerForm!$X$5+1),
 TeamForm!$B$4:$B$23, TeamForm!$AD$4:$AD$23),
INDEX(FixtureTicker!$B$24:$AM$43, MATCH($B159, FixtureTicker!$A$24:$A$43), PlayerForm!$X$5+1)="A",
_xlfn.XLOOKUP($E159, PlayerForm!$D$3:$D$394, PlayerForm!$R$3:$R$394)*
_xlfn.XLOOKUP(
INDEX(FixtureTicker!$B$3:$AM$22, MATCH($B159, FixtureTicker!$A$3:$A$22), PlayerForm!$X$5+1),
 TeamForm!$B$4:$B$23, TeamForm!$AB$4:$AB$23),
INDEX(FixtureTicker!$B$24:$AM$43, MATCH($B159, FixtureTicker!$A$24:$A$43), PlayerForm!$X$5+1)="BLANK",
0
),
_xlfn.IFS(
INDEX(FixtureTicker!$B$24:$AM$43, MATCH($B159, FixtureTicker!$A$24:$A$43), PlayerForm!$X$5+2)="H",
_xlfn.XLOOKUP($E159, PlayerForm!$D$3:$D$394, PlayerForm!$Q$3:$Q$394)*
_xlfn.XLOOKUP(
INDEX(FixtureTicker!$B$3:$AM$22, MATCH($B159, FixtureTicker!$A$3:$A$22), PlayerForm!$X$5+2),
 TeamForm!$B$4:$B$23, TeamForm!$AD$4:$AD$23),
INDEX(FixtureTicker!$B$24:$AM$43, MATCH($B159, FixtureTicker!$A$24:$A$43), PlayerForm!$X$5+2)="A",
_xlfn.XLOOKUP($E159, PlayerForm!$D$3:$D$394, PlayerForm!$R$3:$R$394)*
_xlfn.XLOOKUP(
INDEX(FixtureTicker!$B$3:$AM$22, MATCH($B159, FixtureTicker!$A$3:$A$22), PlayerForm!$X$5+2),
 TeamForm!$B$4:$B$23, TeamForm!$AB$4:$AB$23),
INDEX(FixtureTicker!$B$24:$AM$43, MATCH($B159, FixtureTicker!$A$24:$A$43), PlayerForm!$X$5+2)="BLANK",
0
),
_xlfn.IFS(
INDEX(FixtureTicker!$B$24:$AM$43, MATCH($B159, FixtureTicker!$A$24:$A$43), PlayerForm!$X$5+3)="H",
_xlfn.XLOOKUP($E159, PlayerForm!$D$3:$D$394, PlayerForm!$Q$3:$Q$394)*
_xlfn.XLOOKUP(
INDEX(FixtureTicker!$B$3:$AM$22, MATCH($B159, FixtureTicker!$A$3:$A$22), PlayerForm!$X$5+3),
 TeamForm!$B$4:$B$23, TeamForm!$AD$4:$AD$23),
INDEX(FixtureTicker!$B$24:$AM$43, MATCH($B159, FixtureTicker!$A$24:$A$43), PlayerForm!$X$5+3)="A",
_xlfn.XLOOKUP($E159, PlayerForm!$D$3:$D$394, PlayerForm!$R$3:$R$394)*
_xlfn.XLOOKUP(
INDEX(FixtureTicker!$B$3:$AM$22, MATCH($B159, FixtureTicker!$A$3:$A$22), PlayerForm!$X$5+3),
 TeamForm!$B$4:$B$23, TeamForm!$AB$4:$AB$23),
INDEX(FixtureTicker!$B$24:$AM$43, MATCH($B159, FixtureTicker!$A$24:$A$43), PlayerForm!$X$5+3)="BLANK",
0
),
_xlfn.IFS(
INDEX(FixtureTicker!$B$24:$AM$43, MATCH($B159, FixtureTicker!$A$24:$A$43), PlayerForm!$X$5+4)="H",
_xlfn.XLOOKUP($E159, PlayerForm!$D$3:$D$394, PlayerForm!$Q$3:$Q$394)*
_xlfn.XLOOKUP(
INDEX(FixtureTicker!$B$3:$AM$22, MATCH($B159, FixtureTicker!$A$3:$A$22), PlayerForm!$X$5+4),
 TeamForm!$B$4:$B$23, TeamForm!$AD$4:$AD$23),
INDEX(FixtureTicker!$B$24:$AM$43, MATCH($B159, FixtureTicker!$A$24:$A$43), PlayerForm!$X$5+4)="A",
_xlfn.XLOOKUP($E159, PlayerForm!$D$3:$D$394, PlayerForm!$R$3:$R$394)*
_xlfn.XLOOKUP(
INDEX(FixtureTicker!$B$3:$AM$22, MATCH($B159, FixtureTicker!$A$3:$A$22), PlayerForm!$X$5+4),
 TeamForm!$B$4:$B$23, TeamForm!$AB$4:$AB$23),
INDEX(FixtureTicker!$B$24:$AM$43, MATCH($B159, FixtureTicker!$A$24:$A$43), PlayerForm!$X$5+4)="BLANK",
0
),
_xlfn.IFS(
INDEX(FixtureTicker!$B$24:$AM$43, MATCH($B159, FixtureTicker!$A$24:$A$43), PlayerForm!$X$5+5)="H",
_xlfn.XLOOKUP($E159, PlayerForm!$D$3:$D$394, PlayerForm!$Q$3:$Q$394)*
_xlfn.XLOOKUP(
INDEX(FixtureTicker!$B$3:$AM$22, MATCH($B159, FixtureTicker!$A$3:$A$22), PlayerForm!$X$5+5),
 TeamForm!$B$4:$B$23, TeamForm!$AD$4:$AD$23),
INDEX(FixtureTicker!$B$24:$AM$43, MATCH($B159, FixtureTicker!$A$24:$A$43), PlayerForm!$X$5+5)="A",
_xlfn.XLOOKUP($E159, PlayerForm!$D$3:$D$394, PlayerForm!$R$3:$R$394)*
_xlfn.XLOOKUP(
INDEX(FixtureTicker!$B$3:$AM$22, MATCH($B159, FixtureTicker!$A$3:$A$22), PlayerForm!$X$5+5),
 TeamForm!$B$4:$B$23, TeamForm!$AB$4:$AB$23),
INDEX(FixtureTicker!$B$24:$AM$43, MATCH($B159, FixtureTicker!$A$24:$A$43), PlayerForm!$X$5+5)="BLANK",
0
),
_xlfn.IFS(
INDEX(FixtureTicker!$B$24:$AM$43, MATCH($B159, FixtureTicker!$A$24:$A$43), PlayerForm!$X$5+6)="H",
_xlfn.XLOOKUP($E159, PlayerForm!$D$3:$D$394, PlayerForm!$Q$3:$Q$394)*
_xlfn.XLOOKUP(
INDEX(FixtureTicker!$B$3:$AM$22, MATCH($B159, FixtureTicker!$A$3:$A$22), PlayerForm!$X$5+6),
 TeamForm!$B$4:$B$23, TeamForm!$AD$4:$AD$23),
INDEX(FixtureTicker!$B$24:$AM$43, MATCH($B159, FixtureTicker!$A$24:$A$43), PlayerForm!$X$5+6)="A",
_xlfn.XLOOKUP($E159, PlayerForm!$D$3:$D$394, PlayerForm!$R$3:$R$394)*
_xlfn.XLOOKUP(
INDEX(FixtureTicker!$B$3:$AM$22, MATCH($B159, FixtureTicker!$A$3:$A$22), PlayerForm!$X$5+6),
 TeamForm!$B$4:$B$23, TeamForm!$AB$4:$AB$23),
INDEX(FixtureTicker!$B$24:$AM$43, MATCH($B159, FixtureTicker!$A$24:$A$43), PlayerForm!$X$5+6)="BLANK",
0
),
_xlfn.IFS(
INDEX(FixtureTicker!$B$24:$AM$43, MATCH($B159, FixtureTicker!$A$24:$A$43), PlayerForm!$X$5+7)="H",
_xlfn.XLOOKUP($E159, PlayerForm!$D$3:$D$394, PlayerForm!$Q$3:$Q$394)*
_xlfn.XLOOKUP(
INDEX(FixtureTicker!$B$3:$AM$22, MATCH($B159, FixtureTicker!$A$3:$A$22), PlayerForm!$X$5+7),
 TeamForm!$B$4:$B$23, TeamForm!$AD$4:$AD$23),
INDEX(FixtureTicker!$B$24:$AM$43, MATCH($B159, FixtureTicker!$A$24:$A$43), PlayerForm!$X$5+7)="A",
_xlfn.XLOOKUP($E159, PlayerForm!$D$3:$D$394, PlayerForm!$R$3:$R$394)*
_xlfn.XLOOKUP(
INDEX(FixtureTicker!$B$3:$AM$22, MATCH($B159, FixtureTicker!$A$3:$A$22), PlayerForm!$X$5+7),
 TeamForm!$B$4:$B$23, TeamForm!$AB$4:$AB$23),
INDEX(FixtureTicker!$B$24:$AM$43, MATCH($B159, FixtureTicker!$A$24:$A$43), PlayerForm!$X$5+7)="BLANK",
0
)
),0)</f>
        <v>29.125937440798747</v>
      </c>
    </row>
    <row r="160" spans="1:10">
      <c r="A160" s="55">
        <v>136</v>
      </c>
      <c r="B160" s="55" t="str">
        <f>_xlfn.XLOOKUP($A160, PlayerData!$B$3:$B$394, PlayerData!C$3:C$394)</f>
        <v>LIV</v>
      </c>
      <c r="C160" s="55" t="str">
        <f>_xlfn.XLOOKUP($A160, PlayerData!$B$3:$B$394, PlayerData!D$3:D$394)</f>
        <v>M</v>
      </c>
      <c r="D160" s="55">
        <f>_xlfn.XLOOKUP($A160, PlayerData!$B:$B, PlayerData!F:F,,,-1)</f>
        <v>5.5</v>
      </c>
      <c r="E160" s="31" t="str">
        <f>_xlfn.XLOOKUP($A160, PlayerData!$B$3:$B$394, PlayerData!E$3:E$394)</f>
        <v>Milner</v>
      </c>
      <c r="F160" s="164" cm="1">
        <f t="array" ref="F160">IFERROR(0.01*_xlfn.IFS(
INDEX(FixtureTicker!$B$24:$AM$43, MATCH($B160, FixtureTicker!$A$24:$A$43, 0), PlayerForm!$X$5)="H",
_xlfn.XLOOKUP($E160, PlayerForm!$D$3:$D$394, PlayerForm!$Q$3:$Q$394)*
_xlfn.XLOOKUP(
INDEX(FixtureTicker!$B$3:$AM$22, MATCH($B160, FixtureTicker!$A$3:$A$22,0), PlayerForm!$X$5),
 TeamForm!$B$4:$B$23, TeamForm!$AD$4:$AD$23),
INDEX(FixtureTicker!$B$24:$AM$43, MATCH($B160, FixtureTicker!$A$24:$A$43,0), PlayerForm!$X$5)="A",
_xlfn.XLOOKUP($E160, PlayerForm!$D$3:$D$394, PlayerForm!$R$3:$R$394)*
_xlfn.XLOOKUP(
INDEX(FixtureTicker!$B$3:$AM$22, MATCH($B160, FixtureTicker!$A$3:$A$22,0), PlayerForm!$X$5),
 TeamForm!$B$4:$B$23, TeamForm!$AB$4:$AB$23),
INDEX(FixtureTicker!$B$24:$AM$43, MATCH($B160, FixtureTicker!$A$24:$A$43,0), PlayerForm!$X$5)="BLANK",
0),0)</f>
        <v>7.0080862533692736</v>
      </c>
      <c r="G160" s="163" cm="1">
        <f t="array" ref="G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
),0)</f>
        <v>7.4123989218328852</v>
      </c>
      <c r="H160" s="163" cm="1">
        <f t="array" ref="H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),
_xlfn.IFS(
INDEX(FixtureTicker!$B$24:$AM$43, MATCH($B160, FixtureTicker!$A$24:$A$43), PlayerForm!$X$5+2)="H",
_xlfn.XLOOKUP($E160, PlayerForm!$D$3:$D$394, PlayerForm!$Q$3:$Q$394)*
_xlfn.XLOOKUP(
INDEX(FixtureTicker!$B$3:$AM$22, MATCH($B160, FixtureTicker!$A$3:$A$22), PlayerForm!$X$5+2),
 TeamForm!$B$4:$B$23, TeamForm!$AD$4:$AD$23),
INDEX(FixtureTicker!$B$24:$AM$43, MATCH($B160, FixtureTicker!$A$24:$A$43), PlayerForm!$X$5+2)="A",
_xlfn.XLOOKUP($E160, PlayerForm!$D$3:$D$394, PlayerForm!$R$3:$R$394)*
_xlfn.XLOOKUP(
INDEX(FixtureTicker!$B$3:$AM$22, MATCH($B160, FixtureTicker!$A$3:$A$22), PlayerForm!$X$5+2),
 TeamForm!$B$4:$B$23, TeamForm!$AB$4:$AB$23),
INDEX(FixtureTicker!$B$24:$AM$43, MATCH($B160, FixtureTicker!$A$24:$A$43), PlayerForm!$X$5+2)="BLANK",
0
),
_xlfn.IFS(
INDEX(FixtureTicker!$B$24:$AM$43, MATCH($B160, FixtureTicker!$A$24:$A$43), PlayerForm!$X$5+3)="H",
_xlfn.XLOOKUP($E160, PlayerForm!$D$3:$D$394, PlayerForm!$Q$3:$Q$394)*
_xlfn.XLOOKUP(
INDEX(FixtureTicker!$B$3:$AM$22, MATCH($B160, FixtureTicker!$A$3:$A$22), PlayerForm!$X$5+3),
 TeamForm!$B$4:$B$23, TeamForm!$AD$4:$AD$23),
INDEX(FixtureTicker!$B$24:$AM$43, MATCH($B160, FixtureTicker!$A$24:$A$43), PlayerForm!$X$5+3)="A",
_xlfn.XLOOKUP($E160, PlayerForm!$D$3:$D$394, PlayerForm!$R$3:$R$394)*
_xlfn.XLOOKUP(
INDEX(FixtureTicker!$B$3:$AM$22, MATCH($B160, FixtureTicker!$A$3:$A$22), PlayerForm!$X$5+3),
 TeamForm!$B$4:$B$23, TeamForm!$AB$4:$AB$23),
INDEX(FixtureTicker!$B$24:$AM$43, MATCH($B160, FixtureTicker!$A$24:$A$43), PlayerForm!$X$5+3)="BLANK",
0
)
),0)</f>
        <v>12.092241827226706</v>
      </c>
      <c r="I160" s="163" cm="1">
        <f t="array" ref="I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),
_xlfn.IFS(
INDEX(FixtureTicker!$B$24:$AM$43, MATCH($B160, FixtureTicker!$A$24:$A$43), PlayerForm!$X$5+2)="H",
_xlfn.XLOOKUP($E160, PlayerForm!$D$3:$D$394, PlayerForm!$Q$3:$Q$394)*
_xlfn.XLOOKUP(
INDEX(FixtureTicker!$B$3:$AM$22, MATCH($B160, FixtureTicker!$A$3:$A$22), PlayerForm!$X$5+2),
 TeamForm!$B$4:$B$23, TeamForm!$AD$4:$AD$23),
INDEX(FixtureTicker!$B$24:$AM$43, MATCH($B160, FixtureTicker!$A$24:$A$43), PlayerForm!$X$5+2)="A",
_xlfn.XLOOKUP($E160, PlayerForm!$D$3:$D$394, PlayerForm!$R$3:$R$394)*
_xlfn.XLOOKUP(
INDEX(FixtureTicker!$B$3:$AM$22, MATCH($B160, FixtureTicker!$A$3:$A$22), PlayerForm!$X$5+2),
 TeamForm!$B$4:$B$23, TeamForm!$AB$4:$AB$23),
INDEX(FixtureTicker!$B$24:$AM$43, MATCH($B160, FixtureTicker!$A$24:$A$43), PlayerForm!$X$5+2)="BLANK",
0
),
_xlfn.IFS(
INDEX(FixtureTicker!$B$24:$AM$43, MATCH($B160, FixtureTicker!$A$24:$A$43), PlayerForm!$X$5+3)="H",
_xlfn.XLOOKUP($E160, PlayerForm!$D$3:$D$394, PlayerForm!$Q$3:$Q$394)*
_xlfn.XLOOKUP(
INDEX(FixtureTicker!$B$3:$AM$22, MATCH($B160, FixtureTicker!$A$3:$A$22), PlayerForm!$X$5+3),
 TeamForm!$B$4:$B$23, TeamForm!$AD$4:$AD$23),
INDEX(FixtureTicker!$B$24:$AM$43, MATCH($B160, FixtureTicker!$A$24:$A$43), PlayerForm!$X$5+3)="A",
_xlfn.XLOOKUP($E160, PlayerForm!$D$3:$D$394, PlayerForm!$R$3:$R$394)*
_xlfn.XLOOKUP(
INDEX(FixtureTicker!$B$3:$AM$22, MATCH($B160, FixtureTicker!$A$3:$A$22), PlayerForm!$X$5+3),
 TeamForm!$B$4:$B$23, TeamForm!$AB$4:$AB$23),
INDEX(FixtureTicker!$B$24:$AM$43, MATCH($B160, FixtureTicker!$A$24:$A$43), PlayerForm!$X$5+3)="BLANK",
0
),
_xlfn.IFS(
INDEX(FixtureTicker!$B$24:$AM$43, MATCH($B160, FixtureTicker!$A$24:$A$43), PlayerForm!$X$5+4)="H",
_xlfn.XLOOKUP($E160, PlayerForm!$D$3:$D$394, PlayerForm!$Q$3:$Q$394)*
_xlfn.XLOOKUP(
INDEX(FixtureTicker!$B$3:$AM$22, MATCH($B160, FixtureTicker!$A$3:$A$22), PlayerForm!$X$5+4),
 TeamForm!$B$4:$B$23, TeamForm!$AD$4:$AD$23),
INDEX(FixtureTicker!$B$24:$AM$43, MATCH($B160, FixtureTicker!$A$24:$A$43), PlayerForm!$X$5+4)="A",
_xlfn.XLOOKUP($E160, PlayerForm!$D$3:$D$394, PlayerForm!$R$3:$R$394)*
_xlfn.XLOOKUP(
INDEX(FixtureTicker!$B$3:$AM$22, MATCH($B160, FixtureTicker!$A$3:$A$22), PlayerForm!$X$5+4),
 TeamForm!$B$4:$B$23, TeamForm!$AB$4:$AB$23),
INDEX(FixtureTicker!$B$24:$AM$43, MATCH($B160, FixtureTicker!$A$24:$A$43), PlayerForm!$X$5+4)="BLANK",
0
),
_xlfn.IFS(
INDEX(FixtureTicker!$B$24:$AM$43, MATCH($B160, FixtureTicker!$A$24:$A$43), PlayerForm!$X$5+5)="H",
_xlfn.XLOOKUP($E160, PlayerForm!$D$3:$D$394, PlayerForm!$Q$3:$Q$394)*
_xlfn.XLOOKUP(
INDEX(FixtureTicker!$B$3:$AM$22, MATCH($B160, FixtureTicker!$A$3:$A$22), PlayerForm!$X$5+5),
 TeamForm!$B$4:$B$23, TeamForm!$AD$4:$AD$23),
INDEX(FixtureTicker!$B$24:$AM$43, MATCH($B160, FixtureTicker!$A$24:$A$43), PlayerForm!$X$5+5)="A",
_xlfn.XLOOKUP($E160, PlayerForm!$D$3:$D$394, PlayerForm!$R$3:$R$394)*
_xlfn.XLOOKUP(
INDEX(FixtureTicker!$B$3:$AM$22, MATCH($B160, FixtureTicker!$A$3:$A$22), PlayerForm!$X$5+5),
 TeamForm!$B$4:$B$23, TeamForm!$AB$4:$AB$23),
INDEX(FixtureTicker!$B$24:$AM$43, MATCH($B160, FixtureTicker!$A$24:$A$43), PlayerForm!$X$5+5)="BLANK",
0
)
),0)</f>
        <v>18.563581962096965</v>
      </c>
      <c r="J160" s="163" cm="1">
        <f t="array" ref="J160">IFERROR(0.01*SUM(
_xlfn.IFS(
INDEX(FixtureTicker!$B$24:$AM$43, MATCH($B160, FixtureTicker!$A$24:$A$43), PlayerForm!$X$5)="H",
_xlfn.XLOOKUP($E160, PlayerForm!$D$3:$D$394, PlayerForm!$Q$3:$Q$394)*
_xlfn.XLOOKUP(
INDEX(FixtureTicker!$B$3:$AM$22, MATCH($B160, FixtureTicker!$A$3:$A$22), PlayerForm!$X$5),
 TeamForm!$B$4:$B$23, TeamForm!$AD$4:$AD$23),
INDEX(FixtureTicker!$B$24:$AM$43, MATCH($B160, FixtureTicker!$A$24:$A$43), PlayerForm!$X$5)="A",
_xlfn.XLOOKUP($E160, PlayerForm!$D$3:$D$394, PlayerForm!$R$3:$R$394)*
_xlfn.XLOOKUP(
INDEX(FixtureTicker!$B$3:$AM$22, MATCH($B160, FixtureTicker!$A$3:$A$22), PlayerForm!$X$5),
 TeamForm!$B$4:$B$23, TeamForm!$AB$4:$AB$23),
INDEX(FixtureTicker!$B$24:$AM$43, MATCH($B160, FixtureTicker!$A$24:$A$43), PlayerForm!$X$5)="BLANK",
0
),
_xlfn.IFS(
INDEX(FixtureTicker!$B$24:$AM$43, MATCH($B160, FixtureTicker!$A$24:$A$43), PlayerForm!$X$5+1)="H",
_xlfn.XLOOKUP($E160, PlayerForm!$D$3:$D$394, PlayerForm!$Q$3:$Q$394)*
_xlfn.XLOOKUP(
INDEX(FixtureTicker!$B$3:$AM$22, MATCH($B160, FixtureTicker!$A$3:$A$22), PlayerForm!$X$5+1),
 TeamForm!$B$4:$B$23, TeamForm!$AD$4:$AD$23),
INDEX(FixtureTicker!$B$24:$AM$43, MATCH($B160, FixtureTicker!$A$24:$A$43), PlayerForm!$X$5+1)="A",
_xlfn.XLOOKUP($E160, PlayerForm!$D$3:$D$394, PlayerForm!$R$3:$R$394)*
_xlfn.XLOOKUP(
INDEX(FixtureTicker!$B$3:$AM$22, MATCH($B160, FixtureTicker!$A$3:$A$22), PlayerForm!$X$5+1),
 TeamForm!$B$4:$B$23, TeamForm!$AB$4:$AB$23),
INDEX(FixtureTicker!$B$24:$AM$43, MATCH($B160, FixtureTicker!$A$24:$A$43), PlayerForm!$X$5+1)="BLANK",
0
),
_xlfn.IFS(
INDEX(FixtureTicker!$B$24:$AM$43, MATCH($B160, FixtureTicker!$A$24:$A$43), PlayerForm!$X$5+2)="H",
_xlfn.XLOOKUP($E160, PlayerForm!$D$3:$D$394, PlayerForm!$Q$3:$Q$394)*
_xlfn.XLOOKUP(
INDEX(FixtureTicker!$B$3:$AM$22, MATCH($B160, FixtureTicker!$A$3:$A$22), PlayerForm!$X$5+2),
 TeamForm!$B$4:$B$23, TeamForm!$AD$4:$AD$23),
INDEX(FixtureTicker!$B$24:$AM$43, MATCH($B160, FixtureTicker!$A$24:$A$43), PlayerForm!$X$5+2)="A",
_xlfn.XLOOKUP($E160, PlayerForm!$D$3:$D$394, PlayerForm!$R$3:$R$394)*
_xlfn.XLOOKUP(
INDEX(FixtureTicker!$B$3:$AM$22, MATCH($B160, FixtureTicker!$A$3:$A$22), PlayerForm!$X$5+2),
 TeamForm!$B$4:$B$23, TeamForm!$AB$4:$AB$23),
INDEX(FixtureTicker!$B$24:$AM$43, MATCH($B160, FixtureTicker!$A$24:$A$43), PlayerForm!$X$5+2)="BLANK",
0
),
_xlfn.IFS(
INDEX(FixtureTicker!$B$24:$AM$43, MATCH($B160, FixtureTicker!$A$24:$A$43), PlayerForm!$X$5+3)="H",
_xlfn.XLOOKUP($E160, PlayerForm!$D$3:$D$394, PlayerForm!$Q$3:$Q$394)*
_xlfn.XLOOKUP(
INDEX(FixtureTicker!$B$3:$AM$22, MATCH($B160, FixtureTicker!$A$3:$A$22), PlayerForm!$X$5+3),
 TeamForm!$B$4:$B$23, TeamForm!$AD$4:$AD$23),
INDEX(FixtureTicker!$B$24:$AM$43, MATCH($B160, FixtureTicker!$A$24:$A$43), PlayerForm!$X$5+3)="A",
_xlfn.XLOOKUP($E160, PlayerForm!$D$3:$D$394, PlayerForm!$R$3:$R$394)*
_xlfn.XLOOKUP(
INDEX(FixtureTicker!$B$3:$AM$22, MATCH($B160, FixtureTicker!$A$3:$A$22), PlayerForm!$X$5+3),
 TeamForm!$B$4:$B$23, TeamForm!$AB$4:$AB$23),
INDEX(FixtureTicker!$B$24:$AM$43, MATCH($B160, FixtureTicker!$A$24:$A$43), PlayerForm!$X$5+3)="BLANK",
0
),
_xlfn.IFS(
INDEX(FixtureTicker!$B$24:$AM$43, MATCH($B160, FixtureTicker!$A$24:$A$43), PlayerForm!$X$5+4)="H",
_xlfn.XLOOKUP($E160, PlayerForm!$D$3:$D$394, PlayerForm!$Q$3:$Q$394)*
_xlfn.XLOOKUP(
INDEX(FixtureTicker!$B$3:$AM$22, MATCH($B160, FixtureTicker!$A$3:$A$22), PlayerForm!$X$5+4),
 TeamForm!$B$4:$B$23, TeamForm!$AD$4:$AD$23),
INDEX(FixtureTicker!$B$24:$AM$43, MATCH($B160, FixtureTicker!$A$24:$A$43), PlayerForm!$X$5+4)="A",
_xlfn.XLOOKUP($E160, PlayerForm!$D$3:$D$394, PlayerForm!$R$3:$R$394)*
_xlfn.XLOOKUP(
INDEX(FixtureTicker!$B$3:$AM$22, MATCH($B160, FixtureTicker!$A$3:$A$22), PlayerForm!$X$5+4),
 TeamForm!$B$4:$B$23, TeamForm!$AB$4:$AB$23),
INDEX(FixtureTicker!$B$24:$AM$43, MATCH($B160, FixtureTicker!$A$24:$A$43), PlayerForm!$X$5+4)="BLANK",
0
),
_xlfn.IFS(
INDEX(FixtureTicker!$B$24:$AM$43, MATCH($B160, FixtureTicker!$A$24:$A$43), PlayerForm!$X$5+5)="H",
_xlfn.XLOOKUP($E160, PlayerForm!$D$3:$D$394, PlayerForm!$Q$3:$Q$394)*
_xlfn.XLOOKUP(
INDEX(FixtureTicker!$B$3:$AM$22, MATCH($B160, FixtureTicker!$A$3:$A$22), PlayerForm!$X$5+5),
 TeamForm!$B$4:$B$23, TeamForm!$AD$4:$AD$23),
INDEX(FixtureTicker!$B$24:$AM$43, MATCH($B160, FixtureTicker!$A$24:$A$43), PlayerForm!$X$5+5)="A",
_xlfn.XLOOKUP($E160, PlayerForm!$D$3:$D$394, PlayerForm!$R$3:$R$394)*
_xlfn.XLOOKUP(
INDEX(FixtureTicker!$B$3:$AM$22, MATCH($B160, FixtureTicker!$A$3:$A$22), PlayerForm!$X$5+5),
 TeamForm!$B$4:$B$23, TeamForm!$AB$4:$AB$23),
INDEX(FixtureTicker!$B$24:$AM$43, MATCH($B160, FixtureTicker!$A$24:$A$43), PlayerForm!$X$5+5)="BLANK",
0
),
_xlfn.IFS(
INDEX(FixtureTicker!$B$24:$AM$43, MATCH($B160, FixtureTicker!$A$24:$A$43), PlayerForm!$X$5+6)="H",
_xlfn.XLOOKUP($E160, PlayerForm!$D$3:$D$394, PlayerForm!$Q$3:$Q$394)*
_xlfn.XLOOKUP(
INDEX(FixtureTicker!$B$3:$AM$22, MATCH($B160, FixtureTicker!$A$3:$A$22), PlayerForm!$X$5+6),
 TeamForm!$B$4:$B$23, TeamForm!$AD$4:$AD$23),
INDEX(FixtureTicker!$B$24:$AM$43, MATCH($B160, FixtureTicker!$A$24:$A$43), PlayerForm!$X$5+6)="A",
_xlfn.XLOOKUP($E160, PlayerForm!$D$3:$D$394, PlayerForm!$R$3:$R$394)*
_xlfn.XLOOKUP(
INDEX(FixtureTicker!$B$3:$AM$22, MATCH($B160, FixtureTicker!$A$3:$A$22), PlayerForm!$X$5+6),
 TeamForm!$B$4:$B$23, TeamForm!$AB$4:$AB$23),
INDEX(FixtureTicker!$B$24:$AM$43, MATCH($B160, FixtureTicker!$A$24:$A$43), PlayerForm!$X$5+6)="BLANK",
0
),
_xlfn.IFS(
INDEX(FixtureTicker!$B$24:$AM$43, MATCH($B160, FixtureTicker!$A$24:$A$43), PlayerForm!$X$5+7)="H",
_xlfn.XLOOKUP($E160, PlayerForm!$D$3:$D$394, PlayerForm!$Q$3:$Q$394)*
_xlfn.XLOOKUP(
INDEX(FixtureTicker!$B$3:$AM$22, MATCH($B160, FixtureTicker!$A$3:$A$22), PlayerForm!$X$5+7),
 TeamForm!$B$4:$B$23, TeamForm!$AD$4:$AD$23),
INDEX(FixtureTicker!$B$24:$AM$43, MATCH($B160, FixtureTicker!$A$24:$A$43), PlayerForm!$X$5+7)="A",
_xlfn.XLOOKUP($E160, PlayerForm!$D$3:$D$394, PlayerForm!$R$3:$R$394)*
_xlfn.XLOOKUP(
INDEX(FixtureTicker!$B$3:$AM$22, MATCH($B160, FixtureTicker!$A$3:$A$22), PlayerForm!$X$5+7),
 TeamForm!$B$4:$B$23, TeamForm!$AB$4:$AB$23),
INDEX(FixtureTicker!$B$24:$AM$43, MATCH($B160, FixtureTicker!$A$24:$A$43), PlayerForm!$X$5+7)="BLANK",
0
)
),0)</f>
        <v>23.714925013357984</v>
      </c>
    </row>
    <row r="161" spans="1:10">
      <c r="A161" s="55">
        <v>321</v>
      </c>
      <c r="B161" s="55" t="str">
        <f>_xlfn.XLOOKUP($A161, PlayerData!$B$3:$B$394, PlayerData!C$3:C$394)</f>
        <v>WHU</v>
      </c>
      <c r="C161" s="55" t="str">
        <f>_xlfn.XLOOKUP($A161, PlayerData!$B$3:$B$394, PlayerData!D$3:D$394)</f>
        <v>D</v>
      </c>
      <c r="D161" s="55">
        <f>_xlfn.XLOOKUP($A161, PlayerData!$B:$B, PlayerData!F:F,,,-1)</f>
        <v>4.5</v>
      </c>
      <c r="E161" s="31" t="str">
        <f>_xlfn.XLOOKUP($A161, PlayerData!$B$3:$B$394, PlayerData!E$3:E$394)</f>
        <v>Fredericks</v>
      </c>
      <c r="F161" s="164" cm="1">
        <f t="array" ref="F161">IFERROR(0.01*_xlfn.IFS(
INDEX(FixtureTicker!$B$24:$AM$43, MATCH($B161, FixtureTicker!$A$24:$A$43, 0), PlayerForm!$X$5)="H",
_xlfn.XLOOKUP($E161, PlayerForm!$D$3:$D$394, PlayerForm!$Q$3:$Q$394)*
_xlfn.XLOOKUP(
INDEX(FixtureTicker!$B$3:$AM$22, MATCH($B161, FixtureTicker!$A$3:$A$22,0), PlayerForm!$X$5),
 TeamForm!$B$4:$B$23, TeamForm!$AD$4:$AD$23),
INDEX(FixtureTicker!$B$24:$AM$43, MATCH($B161, FixtureTicker!$A$24:$A$43,0), PlayerForm!$X$5)="A",
_xlfn.XLOOKUP($E161, PlayerForm!$D$3:$D$394, PlayerForm!$R$3:$R$394)*
_xlfn.XLOOKUP(
INDEX(FixtureTicker!$B$3:$AM$22, MATCH($B161, FixtureTicker!$A$3:$A$22,0), PlayerForm!$X$5),
 TeamForm!$B$4:$B$23, TeamForm!$AB$4:$AB$23),
INDEX(FixtureTicker!$B$24:$AM$43, MATCH($B161, FixtureTicker!$A$24:$A$43,0), PlayerForm!$X$5)="BLANK",
0),0)</f>
        <v>5.6032979229427644</v>
      </c>
      <c r="G161" s="163" cm="1">
        <f t="array" ref="G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
),0)</f>
        <v>8.3541769840943623</v>
      </c>
      <c r="H161" s="163" cm="1">
        <f t="array" ref="H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),
_xlfn.IFS(
INDEX(FixtureTicker!$B$24:$AM$43, MATCH($B161, FixtureTicker!$A$24:$A$43), PlayerForm!$X$5+2)="H",
_xlfn.XLOOKUP($E161, PlayerForm!$D$3:$D$394, PlayerForm!$Q$3:$Q$394)*
_xlfn.XLOOKUP(
INDEX(FixtureTicker!$B$3:$AM$22, MATCH($B161, FixtureTicker!$A$3:$A$22), PlayerForm!$X$5+2),
 TeamForm!$B$4:$B$23, TeamForm!$AD$4:$AD$23),
INDEX(FixtureTicker!$B$24:$AM$43, MATCH($B161, FixtureTicker!$A$24:$A$43), PlayerForm!$X$5+2)="A",
_xlfn.XLOOKUP($E161, PlayerForm!$D$3:$D$394, PlayerForm!$R$3:$R$394)*
_xlfn.XLOOKUP(
INDEX(FixtureTicker!$B$3:$AM$22, MATCH($B161, FixtureTicker!$A$3:$A$22), PlayerForm!$X$5+2),
 TeamForm!$B$4:$B$23, TeamForm!$AB$4:$AB$23),
INDEX(FixtureTicker!$B$24:$AM$43, MATCH($B161, FixtureTicker!$A$24:$A$43), PlayerForm!$X$5+2)="BLANK",
0
),
_xlfn.IFS(
INDEX(FixtureTicker!$B$24:$AM$43, MATCH($B161, FixtureTicker!$A$24:$A$43), PlayerForm!$X$5+3)="H",
_xlfn.XLOOKUP($E161, PlayerForm!$D$3:$D$394, PlayerForm!$Q$3:$Q$394)*
_xlfn.XLOOKUP(
INDEX(FixtureTicker!$B$3:$AM$22, MATCH($B161, FixtureTicker!$A$3:$A$22), PlayerForm!$X$5+3),
 TeamForm!$B$4:$B$23, TeamForm!$AD$4:$AD$23),
INDEX(FixtureTicker!$B$24:$AM$43, MATCH($B161, FixtureTicker!$A$24:$A$43), PlayerForm!$X$5+3)="A",
_xlfn.XLOOKUP($E161, PlayerForm!$D$3:$D$394, PlayerForm!$R$3:$R$394)*
_xlfn.XLOOKUP(
INDEX(FixtureTicker!$B$3:$AM$22, MATCH($B161, FixtureTicker!$A$3:$A$22), PlayerForm!$X$5+3),
 TeamForm!$B$4:$B$23, TeamForm!$AB$4:$AB$23),
INDEX(FixtureTicker!$B$24:$AM$43, MATCH($B161, FixtureTicker!$A$24:$A$43), PlayerForm!$X$5+3)="BLANK",
0
)
),0)</f>
        <v>13.523458171592859</v>
      </c>
      <c r="I161" s="163" cm="1">
        <f t="array" ref="I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),
_xlfn.IFS(
INDEX(FixtureTicker!$B$24:$AM$43, MATCH($B161, FixtureTicker!$A$24:$A$43), PlayerForm!$X$5+2)="H",
_xlfn.XLOOKUP($E161, PlayerForm!$D$3:$D$394, PlayerForm!$Q$3:$Q$394)*
_xlfn.XLOOKUP(
INDEX(FixtureTicker!$B$3:$AM$22, MATCH($B161, FixtureTicker!$A$3:$A$22), PlayerForm!$X$5+2),
 TeamForm!$B$4:$B$23, TeamForm!$AD$4:$AD$23),
INDEX(FixtureTicker!$B$24:$AM$43, MATCH($B161, FixtureTicker!$A$24:$A$43), PlayerForm!$X$5+2)="A",
_xlfn.XLOOKUP($E161, PlayerForm!$D$3:$D$394, PlayerForm!$R$3:$R$394)*
_xlfn.XLOOKUP(
INDEX(FixtureTicker!$B$3:$AM$22, MATCH($B161, FixtureTicker!$A$3:$A$22), PlayerForm!$X$5+2),
 TeamForm!$B$4:$B$23, TeamForm!$AB$4:$AB$23),
INDEX(FixtureTicker!$B$24:$AM$43, MATCH($B161, FixtureTicker!$A$24:$A$43), PlayerForm!$X$5+2)="BLANK",
0
),
_xlfn.IFS(
INDEX(FixtureTicker!$B$24:$AM$43, MATCH($B161, FixtureTicker!$A$24:$A$43), PlayerForm!$X$5+3)="H",
_xlfn.XLOOKUP($E161, PlayerForm!$D$3:$D$394, PlayerForm!$Q$3:$Q$394)*
_xlfn.XLOOKUP(
INDEX(FixtureTicker!$B$3:$AM$22, MATCH($B161, FixtureTicker!$A$3:$A$22), PlayerForm!$X$5+3),
 TeamForm!$B$4:$B$23, TeamForm!$AD$4:$AD$23),
INDEX(FixtureTicker!$B$24:$AM$43, MATCH($B161, FixtureTicker!$A$24:$A$43), PlayerForm!$X$5+3)="A",
_xlfn.XLOOKUP($E161, PlayerForm!$D$3:$D$394, PlayerForm!$R$3:$R$394)*
_xlfn.XLOOKUP(
INDEX(FixtureTicker!$B$3:$AM$22, MATCH($B161, FixtureTicker!$A$3:$A$22), PlayerForm!$X$5+3),
 TeamForm!$B$4:$B$23, TeamForm!$AB$4:$AB$23),
INDEX(FixtureTicker!$B$24:$AM$43, MATCH($B161, FixtureTicker!$A$24:$A$43), PlayerForm!$X$5+3)="BLANK",
0
),
_xlfn.IFS(
INDEX(FixtureTicker!$B$24:$AM$43, MATCH($B161, FixtureTicker!$A$24:$A$43), PlayerForm!$X$5+4)="H",
_xlfn.XLOOKUP($E161, PlayerForm!$D$3:$D$394, PlayerForm!$Q$3:$Q$394)*
_xlfn.XLOOKUP(
INDEX(FixtureTicker!$B$3:$AM$22, MATCH($B161, FixtureTicker!$A$3:$A$22), PlayerForm!$X$5+4),
 TeamForm!$B$4:$B$23, TeamForm!$AD$4:$AD$23),
INDEX(FixtureTicker!$B$24:$AM$43, MATCH($B161, FixtureTicker!$A$24:$A$43), PlayerForm!$X$5+4)="A",
_xlfn.XLOOKUP($E161, PlayerForm!$D$3:$D$394, PlayerForm!$R$3:$R$394)*
_xlfn.XLOOKUP(
INDEX(FixtureTicker!$B$3:$AM$22, MATCH($B161, FixtureTicker!$A$3:$A$22), PlayerForm!$X$5+4),
 TeamForm!$B$4:$B$23, TeamForm!$AB$4:$AB$23),
INDEX(FixtureTicker!$B$24:$AM$43, MATCH($B161, FixtureTicker!$A$24:$A$43), PlayerForm!$X$5+4)="BLANK",
0
),
_xlfn.IFS(
INDEX(FixtureTicker!$B$24:$AM$43, MATCH($B161, FixtureTicker!$A$24:$A$43), PlayerForm!$X$5+5)="H",
_xlfn.XLOOKUP($E161, PlayerForm!$D$3:$D$394, PlayerForm!$Q$3:$Q$394)*
_xlfn.XLOOKUP(
INDEX(FixtureTicker!$B$3:$AM$22, MATCH($B161, FixtureTicker!$A$3:$A$22), PlayerForm!$X$5+5),
 TeamForm!$B$4:$B$23, TeamForm!$AD$4:$AD$23),
INDEX(FixtureTicker!$B$24:$AM$43, MATCH($B161, FixtureTicker!$A$24:$A$43), PlayerForm!$X$5+5)="A",
_xlfn.XLOOKUP($E161, PlayerForm!$D$3:$D$394, PlayerForm!$R$3:$R$394)*
_xlfn.XLOOKUP(
INDEX(FixtureTicker!$B$3:$AM$22, MATCH($B161, FixtureTicker!$A$3:$A$22), PlayerForm!$X$5+5),
 TeamForm!$B$4:$B$23, TeamForm!$AB$4:$AB$23),
INDEX(FixtureTicker!$B$24:$AM$43, MATCH($B161, FixtureTicker!$A$24:$A$43), PlayerForm!$X$5+5)="BLANK",
0
)
),0)</f>
        <v>18.24970887022214</v>
      </c>
      <c r="J161" s="163" cm="1">
        <f t="array" ref="J161">IFERROR(0.01*SUM(
_xlfn.IFS(
INDEX(FixtureTicker!$B$24:$AM$43, MATCH($B161, FixtureTicker!$A$24:$A$43), PlayerForm!$X$5)="H",
_xlfn.XLOOKUP($E161, PlayerForm!$D$3:$D$394, PlayerForm!$Q$3:$Q$394)*
_xlfn.XLOOKUP(
INDEX(FixtureTicker!$B$3:$AM$22, MATCH($B161, FixtureTicker!$A$3:$A$22), PlayerForm!$X$5),
 TeamForm!$B$4:$B$23, TeamForm!$AD$4:$AD$23),
INDEX(FixtureTicker!$B$24:$AM$43, MATCH($B161, FixtureTicker!$A$24:$A$43), PlayerForm!$X$5)="A",
_xlfn.XLOOKUP($E161, PlayerForm!$D$3:$D$394, PlayerForm!$R$3:$R$394)*
_xlfn.XLOOKUP(
INDEX(FixtureTicker!$B$3:$AM$22, MATCH($B161, FixtureTicker!$A$3:$A$22), PlayerForm!$X$5),
 TeamForm!$B$4:$B$23, TeamForm!$AB$4:$AB$23),
INDEX(FixtureTicker!$B$24:$AM$43, MATCH($B161, FixtureTicker!$A$24:$A$43), PlayerForm!$X$5)="BLANK",
0
),
_xlfn.IFS(
INDEX(FixtureTicker!$B$24:$AM$43, MATCH($B161, FixtureTicker!$A$24:$A$43), PlayerForm!$X$5+1)="H",
_xlfn.XLOOKUP($E161, PlayerForm!$D$3:$D$394, PlayerForm!$Q$3:$Q$394)*
_xlfn.XLOOKUP(
INDEX(FixtureTicker!$B$3:$AM$22, MATCH($B161, FixtureTicker!$A$3:$A$22), PlayerForm!$X$5+1),
 TeamForm!$B$4:$B$23, TeamForm!$AD$4:$AD$23),
INDEX(FixtureTicker!$B$24:$AM$43, MATCH($B161, FixtureTicker!$A$24:$A$43), PlayerForm!$X$5+1)="A",
_xlfn.XLOOKUP($E161, PlayerForm!$D$3:$D$394, PlayerForm!$R$3:$R$394)*
_xlfn.XLOOKUP(
INDEX(FixtureTicker!$B$3:$AM$22, MATCH($B161, FixtureTicker!$A$3:$A$22), PlayerForm!$X$5+1),
 TeamForm!$B$4:$B$23, TeamForm!$AB$4:$AB$23),
INDEX(FixtureTicker!$B$24:$AM$43, MATCH($B161, FixtureTicker!$A$24:$A$43), PlayerForm!$X$5+1)="BLANK",
0
),
_xlfn.IFS(
INDEX(FixtureTicker!$B$24:$AM$43, MATCH($B161, FixtureTicker!$A$24:$A$43), PlayerForm!$X$5+2)="H",
_xlfn.XLOOKUP($E161, PlayerForm!$D$3:$D$394, PlayerForm!$Q$3:$Q$394)*
_xlfn.XLOOKUP(
INDEX(FixtureTicker!$B$3:$AM$22, MATCH($B161, FixtureTicker!$A$3:$A$22), PlayerForm!$X$5+2),
 TeamForm!$B$4:$B$23, TeamForm!$AD$4:$AD$23),
INDEX(FixtureTicker!$B$24:$AM$43, MATCH($B161, FixtureTicker!$A$24:$A$43), PlayerForm!$X$5+2)="A",
_xlfn.XLOOKUP($E161, PlayerForm!$D$3:$D$394, PlayerForm!$R$3:$R$394)*
_xlfn.XLOOKUP(
INDEX(FixtureTicker!$B$3:$AM$22, MATCH($B161, FixtureTicker!$A$3:$A$22), PlayerForm!$X$5+2),
 TeamForm!$B$4:$B$23, TeamForm!$AB$4:$AB$23),
INDEX(FixtureTicker!$B$24:$AM$43, MATCH($B161, FixtureTicker!$A$24:$A$43), PlayerForm!$X$5+2)="BLANK",
0
),
_xlfn.IFS(
INDEX(FixtureTicker!$B$24:$AM$43, MATCH($B161, FixtureTicker!$A$24:$A$43), PlayerForm!$X$5+3)="H",
_xlfn.XLOOKUP($E161, PlayerForm!$D$3:$D$394, PlayerForm!$Q$3:$Q$394)*
_xlfn.XLOOKUP(
INDEX(FixtureTicker!$B$3:$AM$22, MATCH($B161, FixtureTicker!$A$3:$A$22), PlayerForm!$X$5+3),
 TeamForm!$B$4:$B$23, TeamForm!$AD$4:$AD$23),
INDEX(FixtureTicker!$B$24:$AM$43, MATCH($B161, FixtureTicker!$A$24:$A$43), PlayerForm!$X$5+3)="A",
_xlfn.XLOOKUP($E161, PlayerForm!$D$3:$D$394, PlayerForm!$R$3:$R$394)*
_xlfn.XLOOKUP(
INDEX(FixtureTicker!$B$3:$AM$22, MATCH($B161, FixtureTicker!$A$3:$A$22), PlayerForm!$X$5+3),
 TeamForm!$B$4:$B$23, TeamForm!$AB$4:$AB$23),
INDEX(FixtureTicker!$B$24:$AM$43, MATCH($B161, FixtureTicker!$A$24:$A$43), PlayerForm!$X$5+3)="BLANK",
0
),
_xlfn.IFS(
INDEX(FixtureTicker!$B$24:$AM$43, MATCH($B161, FixtureTicker!$A$24:$A$43), PlayerForm!$X$5+4)="H",
_xlfn.XLOOKUP($E161, PlayerForm!$D$3:$D$394, PlayerForm!$Q$3:$Q$394)*
_xlfn.XLOOKUP(
INDEX(FixtureTicker!$B$3:$AM$22, MATCH($B161, FixtureTicker!$A$3:$A$22), PlayerForm!$X$5+4),
 TeamForm!$B$4:$B$23, TeamForm!$AD$4:$AD$23),
INDEX(FixtureTicker!$B$24:$AM$43, MATCH($B161, FixtureTicker!$A$24:$A$43), PlayerForm!$X$5+4)="A",
_xlfn.XLOOKUP($E161, PlayerForm!$D$3:$D$394, PlayerForm!$R$3:$R$394)*
_xlfn.XLOOKUP(
INDEX(FixtureTicker!$B$3:$AM$22, MATCH($B161, FixtureTicker!$A$3:$A$22), PlayerForm!$X$5+4),
 TeamForm!$B$4:$B$23, TeamForm!$AB$4:$AB$23),
INDEX(FixtureTicker!$B$24:$AM$43, MATCH($B161, FixtureTicker!$A$24:$A$43), PlayerForm!$X$5+4)="BLANK",
0
),
_xlfn.IFS(
INDEX(FixtureTicker!$B$24:$AM$43, MATCH($B161, FixtureTicker!$A$24:$A$43), PlayerForm!$X$5+5)="H",
_xlfn.XLOOKUP($E161, PlayerForm!$D$3:$D$394, PlayerForm!$Q$3:$Q$394)*
_xlfn.XLOOKUP(
INDEX(FixtureTicker!$B$3:$AM$22, MATCH($B161, FixtureTicker!$A$3:$A$22), PlayerForm!$X$5+5),
 TeamForm!$B$4:$B$23, TeamForm!$AD$4:$AD$23),
INDEX(FixtureTicker!$B$24:$AM$43, MATCH($B161, FixtureTicker!$A$24:$A$43), PlayerForm!$X$5+5)="A",
_xlfn.XLOOKUP($E161, PlayerForm!$D$3:$D$394, PlayerForm!$R$3:$R$394)*
_xlfn.XLOOKUP(
INDEX(FixtureTicker!$B$3:$AM$22, MATCH($B161, FixtureTicker!$A$3:$A$22), PlayerForm!$X$5+5),
 TeamForm!$B$4:$B$23, TeamForm!$AB$4:$AB$23),
INDEX(FixtureTicker!$B$24:$AM$43, MATCH($B161, FixtureTicker!$A$24:$A$43), PlayerForm!$X$5+5)="BLANK",
0
),
_xlfn.IFS(
INDEX(FixtureTicker!$B$24:$AM$43, MATCH($B161, FixtureTicker!$A$24:$A$43), PlayerForm!$X$5+6)="H",
_xlfn.XLOOKUP($E161, PlayerForm!$D$3:$D$394, PlayerForm!$Q$3:$Q$394)*
_xlfn.XLOOKUP(
INDEX(FixtureTicker!$B$3:$AM$22, MATCH($B161, FixtureTicker!$A$3:$A$22), PlayerForm!$X$5+6),
 TeamForm!$B$4:$B$23, TeamForm!$AD$4:$AD$23),
INDEX(FixtureTicker!$B$24:$AM$43, MATCH($B161, FixtureTicker!$A$24:$A$43), PlayerForm!$X$5+6)="A",
_xlfn.XLOOKUP($E161, PlayerForm!$D$3:$D$394, PlayerForm!$R$3:$R$394)*
_xlfn.XLOOKUP(
INDEX(FixtureTicker!$B$3:$AM$22, MATCH($B161, FixtureTicker!$A$3:$A$22), PlayerForm!$X$5+6),
 TeamForm!$B$4:$B$23, TeamForm!$AB$4:$AB$23),
INDEX(FixtureTicker!$B$24:$AM$43, MATCH($B161, FixtureTicker!$A$24:$A$43), PlayerForm!$X$5+6)="BLANK",
0
),
_xlfn.IFS(
INDEX(FixtureTicker!$B$24:$AM$43, MATCH($B161, FixtureTicker!$A$24:$A$43), PlayerForm!$X$5+7)="H",
_xlfn.XLOOKUP($E161, PlayerForm!$D$3:$D$394, PlayerForm!$Q$3:$Q$394)*
_xlfn.XLOOKUP(
INDEX(FixtureTicker!$B$3:$AM$22, MATCH($B161, FixtureTicker!$A$3:$A$22), PlayerForm!$X$5+7),
 TeamForm!$B$4:$B$23, TeamForm!$AD$4:$AD$23),
INDEX(FixtureTicker!$B$24:$AM$43, MATCH($B161, FixtureTicker!$A$24:$A$43), PlayerForm!$X$5+7)="A",
_xlfn.XLOOKUP($E161, PlayerForm!$D$3:$D$394, PlayerForm!$R$3:$R$394)*
_xlfn.XLOOKUP(
INDEX(FixtureTicker!$B$3:$AM$22, MATCH($B161, FixtureTicker!$A$3:$A$22), PlayerForm!$X$5+7),
 TeamForm!$B$4:$B$23, TeamForm!$AB$4:$AB$23),
INDEX(FixtureTicker!$B$24:$AM$43, MATCH($B161, FixtureTicker!$A$24:$A$43), PlayerForm!$X$5+7)="BLANK",
0
)
),0)</f>
        <v>27.519449124142021</v>
      </c>
    </row>
    <row r="162" spans="1:10">
      <c r="A162" s="55">
        <v>276</v>
      </c>
      <c r="B162" s="55" t="str">
        <f>_xlfn.XLOOKUP($A162, PlayerData!$B$3:$B$394, PlayerData!C$3:C$394)</f>
        <v>SOU</v>
      </c>
      <c r="C162" s="55" t="str">
        <f>_xlfn.XLOOKUP($A162, PlayerData!$B$3:$B$394, PlayerData!D$3:D$394)</f>
        <v>D</v>
      </c>
      <c r="D162" s="55">
        <f>_xlfn.XLOOKUP($A162, PlayerData!$B:$B, PlayerData!F:F,,,-1)</f>
        <v>5</v>
      </c>
      <c r="E162" s="31" t="str">
        <f>_xlfn.XLOOKUP($A162, PlayerData!$B$3:$B$394, PlayerData!E$3:E$394)</f>
        <v>Bertrand</v>
      </c>
      <c r="F162" s="164" cm="1">
        <f t="array" ref="F162">IFERROR(0.01*_xlfn.IFS(
INDEX(FixtureTicker!$B$24:$AM$43, MATCH($B162, FixtureTicker!$A$24:$A$43, 0), PlayerForm!$X$5)="H",
_xlfn.XLOOKUP($E162, PlayerForm!$D$3:$D$394, PlayerForm!$Q$3:$Q$394)*
_xlfn.XLOOKUP(
INDEX(FixtureTicker!$B$3:$AM$22, MATCH($B162, FixtureTicker!$A$3:$A$22,0), PlayerForm!$X$5),
 TeamForm!$B$4:$B$23, TeamForm!$AD$4:$AD$23),
INDEX(FixtureTicker!$B$24:$AM$43, MATCH($B162, FixtureTicker!$A$24:$A$43,0), PlayerForm!$X$5)="A",
_xlfn.XLOOKUP($E162, PlayerForm!$D$3:$D$394, PlayerForm!$R$3:$R$394)*
_xlfn.XLOOKUP(
INDEX(FixtureTicker!$B$3:$AM$22, MATCH($B162, FixtureTicker!$A$3:$A$22,0), PlayerForm!$X$5),
 TeamForm!$B$4:$B$23, TeamForm!$AB$4:$AB$23),
INDEX(FixtureTicker!$B$24:$AM$43, MATCH($B162, FixtureTicker!$A$24:$A$43,0), PlayerForm!$X$5)="BLANK",
0),0)</f>
        <v>2.3210542078466609</v>
      </c>
      <c r="G162" s="163" cm="1">
        <f t="array" ref="G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
),0)</f>
        <v>5.2293630947870557</v>
      </c>
      <c r="H162" s="163" cm="1">
        <f t="array" ref="H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),
_xlfn.IFS(
INDEX(FixtureTicker!$B$24:$AM$43, MATCH($B162, FixtureTicker!$A$24:$A$43), PlayerForm!$X$5+2)="H",
_xlfn.XLOOKUP($E162, PlayerForm!$D$3:$D$394, PlayerForm!$Q$3:$Q$394)*
_xlfn.XLOOKUP(
INDEX(FixtureTicker!$B$3:$AM$22, MATCH($B162, FixtureTicker!$A$3:$A$22), PlayerForm!$X$5+2),
 TeamForm!$B$4:$B$23, TeamForm!$AD$4:$AD$23),
INDEX(FixtureTicker!$B$24:$AM$43, MATCH($B162, FixtureTicker!$A$24:$A$43), PlayerForm!$X$5+2)="A",
_xlfn.XLOOKUP($E162, PlayerForm!$D$3:$D$394, PlayerForm!$R$3:$R$394)*
_xlfn.XLOOKUP(
INDEX(FixtureTicker!$B$3:$AM$22, MATCH($B162, FixtureTicker!$A$3:$A$22), PlayerForm!$X$5+2),
 TeamForm!$B$4:$B$23, TeamForm!$AB$4:$AB$23),
INDEX(FixtureTicker!$B$24:$AM$43, MATCH($B162, FixtureTicker!$A$24:$A$43), PlayerForm!$X$5+2)="BLANK",
0
),
_xlfn.IFS(
INDEX(FixtureTicker!$B$24:$AM$43, MATCH($B162, FixtureTicker!$A$24:$A$43), PlayerForm!$X$5+3)="H",
_xlfn.XLOOKUP($E162, PlayerForm!$D$3:$D$394, PlayerForm!$Q$3:$Q$394)*
_xlfn.XLOOKUP(
INDEX(FixtureTicker!$B$3:$AM$22, MATCH($B162, FixtureTicker!$A$3:$A$22), PlayerForm!$X$5+3),
 TeamForm!$B$4:$B$23, TeamForm!$AD$4:$AD$23),
INDEX(FixtureTicker!$B$24:$AM$43, MATCH($B162, FixtureTicker!$A$24:$A$43), PlayerForm!$X$5+3)="A",
_xlfn.XLOOKUP($E162, PlayerForm!$D$3:$D$394, PlayerForm!$R$3:$R$394)*
_xlfn.XLOOKUP(
INDEX(FixtureTicker!$B$3:$AM$22, MATCH($B162, FixtureTicker!$A$3:$A$22), PlayerForm!$X$5+3),
 TeamForm!$B$4:$B$23, TeamForm!$AB$4:$AB$23),
INDEX(FixtureTicker!$B$24:$AM$43, MATCH($B162, FixtureTicker!$A$24:$A$43), PlayerForm!$X$5+3)="BLANK",
0
)
),0)</f>
        <v>14.283516488563091</v>
      </c>
      <c r="I162" s="163" cm="1">
        <f t="array" ref="I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),
_xlfn.IFS(
INDEX(FixtureTicker!$B$24:$AM$43, MATCH($B162, FixtureTicker!$A$24:$A$43), PlayerForm!$X$5+2)="H",
_xlfn.XLOOKUP($E162, PlayerForm!$D$3:$D$394, PlayerForm!$Q$3:$Q$394)*
_xlfn.XLOOKUP(
INDEX(FixtureTicker!$B$3:$AM$22, MATCH($B162, FixtureTicker!$A$3:$A$22), PlayerForm!$X$5+2),
 TeamForm!$B$4:$B$23, TeamForm!$AD$4:$AD$23),
INDEX(FixtureTicker!$B$24:$AM$43, MATCH($B162, FixtureTicker!$A$24:$A$43), PlayerForm!$X$5+2)="A",
_xlfn.XLOOKUP($E162, PlayerForm!$D$3:$D$394, PlayerForm!$R$3:$R$394)*
_xlfn.XLOOKUP(
INDEX(FixtureTicker!$B$3:$AM$22, MATCH($B162, FixtureTicker!$A$3:$A$22), PlayerForm!$X$5+2),
 TeamForm!$B$4:$B$23, TeamForm!$AB$4:$AB$23),
INDEX(FixtureTicker!$B$24:$AM$43, MATCH($B162, FixtureTicker!$A$24:$A$43), PlayerForm!$X$5+2)="BLANK",
0
),
_xlfn.IFS(
INDEX(FixtureTicker!$B$24:$AM$43, MATCH($B162, FixtureTicker!$A$24:$A$43), PlayerForm!$X$5+3)="H",
_xlfn.XLOOKUP($E162, PlayerForm!$D$3:$D$394, PlayerForm!$Q$3:$Q$394)*
_xlfn.XLOOKUP(
INDEX(FixtureTicker!$B$3:$AM$22, MATCH($B162, FixtureTicker!$A$3:$A$22), PlayerForm!$X$5+3),
 TeamForm!$B$4:$B$23, TeamForm!$AD$4:$AD$23),
INDEX(FixtureTicker!$B$24:$AM$43, MATCH($B162, FixtureTicker!$A$24:$A$43), PlayerForm!$X$5+3)="A",
_xlfn.XLOOKUP($E162, PlayerForm!$D$3:$D$394, PlayerForm!$R$3:$R$394)*
_xlfn.XLOOKUP(
INDEX(FixtureTicker!$B$3:$AM$22, MATCH($B162, FixtureTicker!$A$3:$A$22), PlayerForm!$X$5+3),
 TeamForm!$B$4:$B$23, TeamForm!$AB$4:$AB$23),
INDEX(FixtureTicker!$B$24:$AM$43, MATCH($B162, FixtureTicker!$A$24:$A$43), PlayerForm!$X$5+3)="BLANK",
0
),
_xlfn.IFS(
INDEX(FixtureTicker!$B$24:$AM$43, MATCH($B162, FixtureTicker!$A$24:$A$43), PlayerForm!$X$5+4)="H",
_xlfn.XLOOKUP($E162, PlayerForm!$D$3:$D$394, PlayerForm!$Q$3:$Q$394)*
_xlfn.XLOOKUP(
INDEX(FixtureTicker!$B$3:$AM$22, MATCH($B162, FixtureTicker!$A$3:$A$22), PlayerForm!$X$5+4),
 TeamForm!$B$4:$B$23, TeamForm!$AD$4:$AD$23),
INDEX(FixtureTicker!$B$24:$AM$43, MATCH($B162, FixtureTicker!$A$24:$A$43), PlayerForm!$X$5+4)="A",
_xlfn.XLOOKUP($E162, PlayerForm!$D$3:$D$394, PlayerForm!$R$3:$R$394)*
_xlfn.XLOOKUP(
INDEX(FixtureTicker!$B$3:$AM$22, MATCH($B162, FixtureTicker!$A$3:$A$22), PlayerForm!$X$5+4),
 TeamForm!$B$4:$B$23, TeamForm!$AB$4:$AB$23),
INDEX(FixtureTicker!$B$24:$AM$43, MATCH($B162, FixtureTicker!$A$24:$A$43), PlayerForm!$X$5+4)="BLANK",
0
),
_xlfn.IFS(
INDEX(FixtureTicker!$B$24:$AM$43, MATCH($B162, FixtureTicker!$A$24:$A$43), PlayerForm!$X$5+5)="H",
_xlfn.XLOOKUP($E162, PlayerForm!$D$3:$D$394, PlayerForm!$Q$3:$Q$394)*
_xlfn.XLOOKUP(
INDEX(FixtureTicker!$B$3:$AM$22, MATCH($B162, FixtureTicker!$A$3:$A$22), PlayerForm!$X$5+5),
 TeamForm!$B$4:$B$23, TeamForm!$AD$4:$AD$23),
INDEX(FixtureTicker!$B$24:$AM$43, MATCH($B162, FixtureTicker!$A$24:$A$43), PlayerForm!$X$5+5)="A",
_xlfn.XLOOKUP($E162, PlayerForm!$D$3:$D$394, PlayerForm!$R$3:$R$394)*
_xlfn.XLOOKUP(
INDEX(FixtureTicker!$B$3:$AM$22, MATCH($B162, FixtureTicker!$A$3:$A$22), PlayerForm!$X$5+5),
 TeamForm!$B$4:$B$23, TeamForm!$AB$4:$AB$23),
INDEX(FixtureTicker!$B$24:$AM$43, MATCH($B162, FixtureTicker!$A$24:$A$43), PlayerForm!$X$5+5)="BLANK",
0
)
),0)</f>
        <v>18.166254069968819</v>
      </c>
      <c r="J162" s="163" cm="1">
        <f t="array" ref="J162">IFERROR(0.01*SUM(
_xlfn.IFS(
INDEX(FixtureTicker!$B$24:$AM$43, MATCH($B162, FixtureTicker!$A$24:$A$43), PlayerForm!$X$5)="H",
_xlfn.XLOOKUP($E162, PlayerForm!$D$3:$D$394, PlayerForm!$Q$3:$Q$394)*
_xlfn.XLOOKUP(
INDEX(FixtureTicker!$B$3:$AM$22, MATCH($B162, FixtureTicker!$A$3:$A$22), PlayerForm!$X$5),
 TeamForm!$B$4:$B$23, TeamForm!$AD$4:$AD$23),
INDEX(FixtureTicker!$B$24:$AM$43, MATCH($B162, FixtureTicker!$A$24:$A$43), PlayerForm!$X$5)="A",
_xlfn.XLOOKUP($E162, PlayerForm!$D$3:$D$394, PlayerForm!$R$3:$R$394)*
_xlfn.XLOOKUP(
INDEX(FixtureTicker!$B$3:$AM$22, MATCH($B162, FixtureTicker!$A$3:$A$22), PlayerForm!$X$5),
 TeamForm!$B$4:$B$23, TeamForm!$AB$4:$AB$23),
INDEX(FixtureTicker!$B$24:$AM$43, MATCH($B162, FixtureTicker!$A$24:$A$43), PlayerForm!$X$5)="BLANK",
0
),
_xlfn.IFS(
INDEX(FixtureTicker!$B$24:$AM$43, MATCH($B162, FixtureTicker!$A$24:$A$43), PlayerForm!$X$5+1)="H",
_xlfn.XLOOKUP($E162, PlayerForm!$D$3:$D$394, PlayerForm!$Q$3:$Q$394)*
_xlfn.XLOOKUP(
INDEX(FixtureTicker!$B$3:$AM$22, MATCH($B162, FixtureTicker!$A$3:$A$22), PlayerForm!$X$5+1),
 TeamForm!$B$4:$B$23, TeamForm!$AD$4:$AD$23),
INDEX(FixtureTicker!$B$24:$AM$43, MATCH($B162, FixtureTicker!$A$24:$A$43), PlayerForm!$X$5+1)="A",
_xlfn.XLOOKUP($E162, PlayerForm!$D$3:$D$394, PlayerForm!$R$3:$R$394)*
_xlfn.XLOOKUP(
INDEX(FixtureTicker!$B$3:$AM$22, MATCH($B162, FixtureTicker!$A$3:$A$22), PlayerForm!$X$5+1),
 TeamForm!$B$4:$B$23, TeamForm!$AB$4:$AB$23),
INDEX(FixtureTicker!$B$24:$AM$43, MATCH($B162, FixtureTicker!$A$24:$A$43), PlayerForm!$X$5+1)="BLANK",
0
),
_xlfn.IFS(
INDEX(FixtureTicker!$B$24:$AM$43, MATCH($B162, FixtureTicker!$A$24:$A$43), PlayerForm!$X$5+2)="H",
_xlfn.XLOOKUP($E162, PlayerForm!$D$3:$D$394, PlayerForm!$Q$3:$Q$394)*
_xlfn.XLOOKUP(
INDEX(FixtureTicker!$B$3:$AM$22, MATCH($B162, FixtureTicker!$A$3:$A$22), PlayerForm!$X$5+2),
 TeamForm!$B$4:$B$23, TeamForm!$AD$4:$AD$23),
INDEX(FixtureTicker!$B$24:$AM$43, MATCH($B162, FixtureTicker!$A$24:$A$43), PlayerForm!$X$5+2)="A",
_xlfn.XLOOKUP($E162, PlayerForm!$D$3:$D$394, PlayerForm!$R$3:$R$394)*
_xlfn.XLOOKUP(
INDEX(FixtureTicker!$B$3:$AM$22, MATCH($B162, FixtureTicker!$A$3:$A$22), PlayerForm!$X$5+2),
 TeamForm!$B$4:$B$23, TeamForm!$AB$4:$AB$23),
INDEX(FixtureTicker!$B$24:$AM$43, MATCH($B162, FixtureTicker!$A$24:$A$43), PlayerForm!$X$5+2)="BLANK",
0
),
_xlfn.IFS(
INDEX(FixtureTicker!$B$24:$AM$43, MATCH($B162, FixtureTicker!$A$24:$A$43), PlayerForm!$X$5+3)="H",
_xlfn.XLOOKUP($E162, PlayerForm!$D$3:$D$394, PlayerForm!$Q$3:$Q$394)*
_xlfn.XLOOKUP(
INDEX(FixtureTicker!$B$3:$AM$22, MATCH($B162, FixtureTicker!$A$3:$A$22), PlayerForm!$X$5+3),
 TeamForm!$B$4:$B$23, TeamForm!$AD$4:$AD$23),
INDEX(FixtureTicker!$B$24:$AM$43, MATCH($B162, FixtureTicker!$A$24:$A$43), PlayerForm!$X$5+3)="A",
_xlfn.XLOOKUP($E162, PlayerForm!$D$3:$D$394, PlayerForm!$R$3:$R$394)*
_xlfn.XLOOKUP(
INDEX(FixtureTicker!$B$3:$AM$22, MATCH($B162, FixtureTicker!$A$3:$A$22), PlayerForm!$X$5+3),
 TeamForm!$B$4:$B$23, TeamForm!$AB$4:$AB$23),
INDEX(FixtureTicker!$B$24:$AM$43, MATCH($B162, FixtureTicker!$A$24:$A$43), PlayerForm!$X$5+3)="BLANK",
0
),
_xlfn.IFS(
INDEX(FixtureTicker!$B$24:$AM$43, MATCH($B162, FixtureTicker!$A$24:$A$43), PlayerForm!$X$5+4)="H",
_xlfn.XLOOKUP($E162, PlayerForm!$D$3:$D$394, PlayerForm!$Q$3:$Q$394)*
_xlfn.XLOOKUP(
INDEX(FixtureTicker!$B$3:$AM$22, MATCH($B162, FixtureTicker!$A$3:$A$22), PlayerForm!$X$5+4),
 TeamForm!$B$4:$B$23, TeamForm!$AD$4:$AD$23),
INDEX(FixtureTicker!$B$24:$AM$43, MATCH($B162, FixtureTicker!$A$24:$A$43), PlayerForm!$X$5+4)="A",
_xlfn.XLOOKUP($E162, PlayerForm!$D$3:$D$394, PlayerForm!$R$3:$R$394)*
_xlfn.XLOOKUP(
INDEX(FixtureTicker!$B$3:$AM$22, MATCH($B162, FixtureTicker!$A$3:$A$22), PlayerForm!$X$5+4),
 TeamForm!$B$4:$B$23, TeamForm!$AB$4:$AB$23),
INDEX(FixtureTicker!$B$24:$AM$43, MATCH($B162, FixtureTicker!$A$24:$A$43), PlayerForm!$X$5+4)="BLANK",
0
),
_xlfn.IFS(
INDEX(FixtureTicker!$B$24:$AM$43, MATCH($B162, FixtureTicker!$A$24:$A$43), PlayerForm!$X$5+5)="H",
_xlfn.XLOOKUP($E162, PlayerForm!$D$3:$D$394, PlayerForm!$Q$3:$Q$394)*
_xlfn.XLOOKUP(
INDEX(FixtureTicker!$B$3:$AM$22, MATCH($B162, FixtureTicker!$A$3:$A$22), PlayerForm!$X$5+5),
 TeamForm!$B$4:$B$23, TeamForm!$AD$4:$AD$23),
INDEX(FixtureTicker!$B$24:$AM$43, MATCH($B162, FixtureTicker!$A$24:$A$43), PlayerForm!$X$5+5)="A",
_xlfn.XLOOKUP($E162, PlayerForm!$D$3:$D$394, PlayerForm!$R$3:$R$394)*
_xlfn.XLOOKUP(
INDEX(FixtureTicker!$B$3:$AM$22, MATCH($B162, FixtureTicker!$A$3:$A$22), PlayerForm!$X$5+5),
 TeamForm!$B$4:$B$23, TeamForm!$AB$4:$AB$23),
INDEX(FixtureTicker!$B$24:$AM$43, MATCH($B162, FixtureTicker!$A$24:$A$43), PlayerForm!$X$5+5)="BLANK",
0
),
_xlfn.IFS(
INDEX(FixtureTicker!$B$24:$AM$43, MATCH($B162, FixtureTicker!$A$24:$A$43), PlayerForm!$X$5+6)="H",
_xlfn.XLOOKUP($E162, PlayerForm!$D$3:$D$394, PlayerForm!$Q$3:$Q$394)*
_xlfn.XLOOKUP(
INDEX(FixtureTicker!$B$3:$AM$22, MATCH($B162, FixtureTicker!$A$3:$A$22), PlayerForm!$X$5+6),
 TeamForm!$B$4:$B$23, TeamForm!$AD$4:$AD$23),
INDEX(FixtureTicker!$B$24:$AM$43, MATCH($B162, FixtureTicker!$A$24:$A$43), PlayerForm!$X$5+6)="A",
_xlfn.XLOOKUP($E162, PlayerForm!$D$3:$D$394, PlayerForm!$R$3:$R$394)*
_xlfn.XLOOKUP(
INDEX(FixtureTicker!$B$3:$AM$22, MATCH($B162, FixtureTicker!$A$3:$A$22), PlayerForm!$X$5+6),
 TeamForm!$B$4:$B$23, TeamForm!$AB$4:$AB$23),
INDEX(FixtureTicker!$B$24:$AM$43, MATCH($B162, FixtureTicker!$A$24:$A$43), PlayerForm!$X$5+6)="BLANK",
0
),
_xlfn.IFS(
INDEX(FixtureTicker!$B$24:$AM$43, MATCH($B162, FixtureTicker!$A$24:$A$43), PlayerForm!$X$5+7)="H",
_xlfn.XLOOKUP($E162, PlayerForm!$D$3:$D$394, PlayerForm!$Q$3:$Q$394)*
_xlfn.XLOOKUP(
INDEX(FixtureTicker!$B$3:$AM$22, MATCH($B162, FixtureTicker!$A$3:$A$22), PlayerForm!$X$5+7),
 TeamForm!$B$4:$B$23, TeamForm!$AD$4:$AD$23),
INDEX(FixtureTicker!$B$24:$AM$43, MATCH($B162, FixtureTicker!$A$24:$A$43), PlayerForm!$X$5+7)="A",
_xlfn.XLOOKUP($E162, PlayerForm!$D$3:$D$394, PlayerForm!$R$3:$R$394)*
_xlfn.XLOOKUP(
INDEX(FixtureTicker!$B$3:$AM$22, MATCH($B162, FixtureTicker!$A$3:$A$22), PlayerForm!$X$5+7),
 TeamForm!$B$4:$B$23, TeamForm!$AB$4:$AB$23),
INDEX(FixtureTicker!$B$24:$AM$43, MATCH($B162, FixtureTicker!$A$24:$A$43), PlayerForm!$X$5+7)="BLANK",
0
)
),0)</f>
        <v>24.870400801396517</v>
      </c>
    </row>
    <row r="163" spans="1:10">
      <c r="A163" s="55">
        <v>277</v>
      </c>
      <c r="B163" s="55" t="str">
        <f>_xlfn.XLOOKUP($A163, PlayerData!$B$3:$B$394, PlayerData!C$3:C$394)</f>
        <v>ARS</v>
      </c>
      <c r="C163" s="55" t="str">
        <f>_xlfn.XLOOKUP($A163, PlayerData!$B$3:$B$394, PlayerData!D$3:D$394)</f>
        <v>D</v>
      </c>
      <c r="D163" s="55">
        <f>_xlfn.XLOOKUP($A163, PlayerData!$B:$B, PlayerData!F:F,,,-1)</f>
        <v>5</v>
      </c>
      <c r="E163" s="31" t="str">
        <f>_xlfn.XLOOKUP($A163, PlayerData!$B$3:$B$394, PlayerData!E$3:E$394)</f>
        <v>Cédric</v>
      </c>
      <c r="F163" s="164" cm="1">
        <f t="array" ref="F163">IFERROR(0.01*_xlfn.IFS(
INDEX(FixtureTicker!$B$24:$AM$43, MATCH($B163, FixtureTicker!$A$24:$A$43, 0), PlayerForm!$X$5)="H",
_xlfn.XLOOKUP($E163, PlayerForm!$D$3:$D$394, PlayerForm!$Q$3:$Q$394)*
_xlfn.XLOOKUP(
INDEX(FixtureTicker!$B$3:$AM$22, MATCH($B163, FixtureTicker!$A$3:$A$22,0), PlayerForm!$X$5),
 TeamForm!$B$4:$B$23, TeamForm!$AD$4:$AD$23),
INDEX(FixtureTicker!$B$24:$AM$43, MATCH($B163, FixtureTicker!$A$24:$A$43,0), PlayerForm!$X$5)="A",
_xlfn.XLOOKUP($E163, PlayerForm!$D$3:$D$394, PlayerForm!$R$3:$R$394)*
_xlfn.XLOOKUP(
INDEX(FixtureTicker!$B$3:$AM$22, MATCH($B163, FixtureTicker!$A$3:$A$22,0), PlayerForm!$X$5),
 TeamForm!$B$4:$B$23, TeamForm!$AB$4:$AB$23),
INDEX(FixtureTicker!$B$24:$AM$43, MATCH($B163, FixtureTicker!$A$24:$A$43,0), PlayerForm!$X$5)="BLANK",
0),0)</f>
        <v>0.25552890361614616</v>
      </c>
      <c r="G163" s="163" cm="1">
        <f t="array" ref="G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
),0)</f>
        <v>5.9774321029598712</v>
      </c>
      <c r="H163" s="163" cm="1">
        <f t="array" ref="H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),
_xlfn.IFS(
INDEX(FixtureTicker!$B$24:$AM$43, MATCH($B163, FixtureTicker!$A$24:$A$43), PlayerForm!$X$5+2)="H",
_xlfn.XLOOKUP($E163, PlayerForm!$D$3:$D$394, PlayerForm!$Q$3:$Q$394)*
_xlfn.XLOOKUP(
INDEX(FixtureTicker!$B$3:$AM$22, MATCH($B163, FixtureTicker!$A$3:$A$22), PlayerForm!$X$5+2),
 TeamForm!$B$4:$B$23, TeamForm!$AD$4:$AD$23),
INDEX(FixtureTicker!$B$24:$AM$43, MATCH($B163, FixtureTicker!$A$24:$A$43), PlayerForm!$X$5+2)="A",
_xlfn.XLOOKUP($E163, PlayerForm!$D$3:$D$394, PlayerForm!$R$3:$R$394)*
_xlfn.XLOOKUP(
INDEX(FixtureTicker!$B$3:$AM$22, MATCH($B163, FixtureTicker!$A$3:$A$22), PlayerForm!$X$5+2),
 TeamForm!$B$4:$B$23, TeamForm!$AB$4:$AB$23),
INDEX(FixtureTicker!$B$24:$AM$43, MATCH($B163, FixtureTicker!$A$24:$A$43), PlayerForm!$X$5+2)="BLANK",
0
),
_xlfn.IFS(
INDEX(FixtureTicker!$B$24:$AM$43, MATCH($B163, FixtureTicker!$A$24:$A$43), PlayerForm!$X$5+3)="H",
_xlfn.XLOOKUP($E163, PlayerForm!$D$3:$D$394, PlayerForm!$Q$3:$Q$394)*
_xlfn.XLOOKUP(
INDEX(FixtureTicker!$B$3:$AM$22, MATCH($B163, FixtureTicker!$A$3:$A$22), PlayerForm!$X$5+3),
 TeamForm!$B$4:$B$23, TeamForm!$AD$4:$AD$23),
INDEX(FixtureTicker!$B$24:$AM$43, MATCH($B163, FixtureTicker!$A$24:$A$43), PlayerForm!$X$5+3)="A",
_xlfn.XLOOKUP($E163, PlayerForm!$D$3:$D$394, PlayerForm!$R$3:$R$394)*
_xlfn.XLOOKUP(
INDEX(FixtureTicker!$B$3:$AM$22, MATCH($B163, FixtureTicker!$A$3:$A$22), PlayerForm!$X$5+3),
 TeamForm!$B$4:$B$23, TeamForm!$AB$4:$AB$23),
INDEX(FixtureTicker!$B$24:$AM$43, MATCH($B163, FixtureTicker!$A$24:$A$43), PlayerForm!$X$5+3)="BLANK",
0
)
),0)</f>
        <v>13.072911355925791</v>
      </c>
      <c r="I163" s="163" cm="1">
        <f t="array" ref="I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),
_xlfn.IFS(
INDEX(FixtureTicker!$B$24:$AM$43, MATCH($B163, FixtureTicker!$A$24:$A$43), PlayerForm!$X$5+2)="H",
_xlfn.XLOOKUP($E163, PlayerForm!$D$3:$D$394, PlayerForm!$Q$3:$Q$394)*
_xlfn.XLOOKUP(
INDEX(FixtureTicker!$B$3:$AM$22, MATCH($B163, FixtureTicker!$A$3:$A$22), PlayerForm!$X$5+2),
 TeamForm!$B$4:$B$23, TeamForm!$AD$4:$AD$23),
INDEX(FixtureTicker!$B$24:$AM$43, MATCH($B163, FixtureTicker!$A$24:$A$43), PlayerForm!$X$5+2)="A",
_xlfn.XLOOKUP($E163, PlayerForm!$D$3:$D$394, PlayerForm!$R$3:$R$394)*
_xlfn.XLOOKUP(
INDEX(FixtureTicker!$B$3:$AM$22, MATCH($B163, FixtureTicker!$A$3:$A$22), PlayerForm!$X$5+2),
 TeamForm!$B$4:$B$23, TeamForm!$AB$4:$AB$23),
INDEX(FixtureTicker!$B$24:$AM$43, MATCH($B163, FixtureTicker!$A$24:$A$43), PlayerForm!$X$5+2)="BLANK",
0
),
_xlfn.IFS(
INDEX(FixtureTicker!$B$24:$AM$43, MATCH($B163, FixtureTicker!$A$24:$A$43), PlayerForm!$X$5+3)="H",
_xlfn.XLOOKUP($E163, PlayerForm!$D$3:$D$394, PlayerForm!$Q$3:$Q$394)*
_xlfn.XLOOKUP(
INDEX(FixtureTicker!$B$3:$AM$22, MATCH($B163, FixtureTicker!$A$3:$A$22), PlayerForm!$X$5+3),
 TeamForm!$B$4:$B$23, TeamForm!$AD$4:$AD$23),
INDEX(FixtureTicker!$B$24:$AM$43, MATCH($B163, FixtureTicker!$A$24:$A$43), PlayerForm!$X$5+3)="A",
_xlfn.XLOOKUP($E163, PlayerForm!$D$3:$D$394, PlayerForm!$R$3:$R$394)*
_xlfn.XLOOKUP(
INDEX(FixtureTicker!$B$3:$AM$22, MATCH($B163, FixtureTicker!$A$3:$A$22), PlayerForm!$X$5+3),
 TeamForm!$B$4:$B$23, TeamForm!$AB$4:$AB$23),
INDEX(FixtureTicker!$B$24:$AM$43, MATCH($B163, FixtureTicker!$A$24:$A$43), PlayerForm!$X$5+3)="BLANK",
0
),
_xlfn.IFS(
INDEX(FixtureTicker!$B$24:$AM$43, MATCH($B163, FixtureTicker!$A$24:$A$43), PlayerForm!$X$5+4)="H",
_xlfn.XLOOKUP($E163, PlayerForm!$D$3:$D$394, PlayerForm!$Q$3:$Q$394)*
_xlfn.XLOOKUP(
INDEX(FixtureTicker!$B$3:$AM$22, MATCH($B163, FixtureTicker!$A$3:$A$22), PlayerForm!$X$5+4),
 TeamForm!$B$4:$B$23, TeamForm!$AD$4:$AD$23),
INDEX(FixtureTicker!$B$24:$AM$43, MATCH($B163, FixtureTicker!$A$24:$A$43), PlayerForm!$X$5+4)="A",
_xlfn.XLOOKUP($E163, PlayerForm!$D$3:$D$394, PlayerForm!$R$3:$R$394)*
_xlfn.XLOOKUP(
INDEX(FixtureTicker!$B$3:$AM$22, MATCH($B163, FixtureTicker!$A$3:$A$22), PlayerForm!$X$5+4),
 TeamForm!$B$4:$B$23, TeamForm!$AB$4:$AB$23),
INDEX(FixtureTicker!$B$24:$AM$43, MATCH($B163, FixtureTicker!$A$24:$A$43), PlayerForm!$X$5+4)="BLANK",
0
),
_xlfn.IFS(
INDEX(FixtureTicker!$B$24:$AM$43, MATCH($B163, FixtureTicker!$A$24:$A$43), PlayerForm!$X$5+5)="H",
_xlfn.XLOOKUP($E163, PlayerForm!$D$3:$D$394, PlayerForm!$Q$3:$Q$394)*
_xlfn.XLOOKUP(
INDEX(FixtureTicker!$B$3:$AM$22, MATCH($B163, FixtureTicker!$A$3:$A$22), PlayerForm!$X$5+5),
 TeamForm!$B$4:$B$23, TeamForm!$AD$4:$AD$23),
INDEX(FixtureTicker!$B$24:$AM$43, MATCH($B163, FixtureTicker!$A$24:$A$43), PlayerForm!$X$5+5)="A",
_xlfn.XLOOKUP($E163, PlayerForm!$D$3:$D$394, PlayerForm!$R$3:$R$394)*
_xlfn.XLOOKUP(
INDEX(FixtureTicker!$B$3:$AM$22, MATCH($B163, FixtureTicker!$A$3:$A$22), PlayerForm!$X$5+5),
 TeamForm!$B$4:$B$23, TeamForm!$AB$4:$AB$23),
INDEX(FixtureTicker!$B$24:$AM$43, MATCH($B163, FixtureTicker!$A$24:$A$43), PlayerForm!$X$5+5)="BLANK",
0
)
),0)</f>
        <v>17.954777019462615</v>
      </c>
      <c r="J163" s="163" cm="1">
        <f t="array" ref="J163">IFERROR(0.01*SUM(
_xlfn.IFS(
INDEX(FixtureTicker!$B$24:$AM$43, MATCH($B163, FixtureTicker!$A$24:$A$43), PlayerForm!$X$5)="H",
_xlfn.XLOOKUP($E163, PlayerForm!$D$3:$D$394, PlayerForm!$Q$3:$Q$394)*
_xlfn.XLOOKUP(
INDEX(FixtureTicker!$B$3:$AM$22, MATCH($B163, FixtureTicker!$A$3:$A$22), PlayerForm!$X$5),
 TeamForm!$B$4:$B$23, TeamForm!$AD$4:$AD$23),
INDEX(FixtureTicker!$B$24:$AM$43, MATCH($B163, FixtureTicker!$A$24:$A$43), PlayerForm!$X$5)="A",
_xlfn.XLOOKUP($E163, PlayerForm!$D$3:$D$394, PlayerForm!$R$3:$R$394)*
_xlfn.XLOOKUP(
INDEX(FixtureTicker!$B$3:$AM$22, MATCH($B163, FixtureTicker!$A$3:$A$22), PlayerForm!$X$5),
 TeamForm!$B$4:$B$23, TeamForm!$AB$4:$AB$23),
INDEX(FixtureTicker!$B$24:$AM$43, MATCH($B163, FixtureTicker!$A$24:$A$43), PlayerForm!$X$5)="BLANK",
0
),
_xlfn.IFS(
INDEX(FixtureTicker!$B$24:$AM$43, MATCH($B163, FixtureTicker!$A$24:$A$43), PlayerForm!$X$5+1)="H",
_xlfn.XLOOKUP($E163, PlayerForm!$D$3:$D$394, PlayerForm!$Q$3:$Q$394)*
_xlfn.XLOOKUP(
INDEX(FixtureTicker!$B$3:$AM$22, MATCH($B163, FixtureTicker!$A$3:$A$22), PlayerForm!$X$5+1),
 TeamForm!$B$4:$B$23, TeamForm!$AD$4:$AD$23),
INDEX(FixtureTicker!$B$24:$AM$43, MATCH($B163, FixtureTicker!$A$24:$A$43), PlayerForm!$X$5+1)="A",
_xlfn.XLOOKUP($E163, PlayerForm!$D$3:$D$394, PlayerForm!$R$3:$R$394)*
_xlfn.XLOOKUP(
INDEX(FixtureTicker!$B$3:$AM$22, MATCH($B163, FixtureTicker!$A$3:$A$22), PlayerForm!$X$5+1),
 TeamForm!$B$4:$B$23, TeamForm!$AB$4:$AB$23),
INDEX(FixtureTicker!$B$24:$AM$43, MATCH($B163, FixtureTicker!$A$24:$A$43), PlayerForm!$X$5+1)="BLANK",
0
),
_xlfn.IFS(
INDEX(FixtureTicker!$B$24:$AM$43, MATCH($B163, FixtureTicker!$A$24:$A$43), PlayerForm!$X$5+2)="H",
_xlfn.XLOOKUP($E163, PlayerForm!$D$3:$D$394, PlayerForm!$Q$3:$Q$394)*
_xlfn.XLOOKUP(
INDEX(FixtureTicker!$B$3:$AM$22, MATCH($B163, FixtureTicker!$A$3:$A$22), PlayerForm!$X$5+2),
 TeamForm!$B$4:$B$23, TeamForm!$AD$4:$AD$23),
INDEX(FixtureTicker!$B$24:$AM$43, MATCH($B163, FixtureTicker!$A$24:$A$43), PlayerForm!$X$5+2)="A",
_xlfn.XLOOKUP($E163, PlayerForm!$D$3:$D$394, PlayerForm!$R$3:$R$394)*
_xlfn.XLOOKUP(
INDEX(FixtureTicker!$B$3:$AM$22, MATCH($B163, FixtureTicker!$A$3:$A$22), PlayerForm!$X$5+2),
 TeamForm!$B$4:$B$23, TeamForm!$AB$4:$AB$23),
INDEX(FixtureTicker!$B$24:$AM$43, MATCH($B163, FixtureTicker!$A$24:$A$43), PlayerForm!$X$5+2)="BLANK",
0
),
_xlfn.IFS(
INDEX(FixtureTicker!$B$24:$AM$43, MATCH($B163, FixtureTicker!$A$24:$A$43), PlayerForm!$X$5+3)="H",
_xlfn.XLOOKUP($E163, PlayerForm!$D$3:$D$394, PlayerForm!$Q$3:$Q$394)*
_xlfn.XLOOKUP(
INDEX(FixtureTicker!$B$3:$AM$22, MATCH($B163, FixtureTicker!$A$3:$A$22), PlayerForm!$X$5+3),
 TeamForm!$B$4:$B$23, TeamForm!$AD$4:$AD$23),
INDEX(FixtureTicker!$B$24:$AM$43, MATCH($B163, FixtureTicker!$A$24:$A$43), PlayerForm!$X$5+3)="A",
_xlfn.XLOOKUP($E163, PlayerForm!$D$3:$D$394, PlayerForm!$R$3:$R$394)*
_xlfn.XLOOKUP(
INDEX(FixtureTicker!$B$3:$AM$22, MATCH($B163, FixtureTicker!$A$3:$A$22), PlayerForm!$X$5+3),
 TeamForm!$B$4:$B$23, TeamForm!$AB$4:$AB$23),
INDEX(FixtureTicker!$B$24:$AM$43, MATCH($B163, FixtureTicker!$A$24:$A$43), PlayerForm!$X$5+3)="BLANK",
0
),
_xlfn.IFS(
INDEX(FixtureTicker!$B$24:$AM$43, MATCH($B163, FixtureTicker!$A$24:$A$43), PlayerForm!$X$5+4)="H",
_xlfn.XLOOKUP($E163, PlayerForm!$D$3:$D$394, PlayerForm!$Q$3:$Q$394)*
_xlfn.XLOOKUP(
INDEX(FixtureTicker!$B$3:$AM$22, MATCH($B163, FixtureTicker!$A$3:$A$22), PlayerForm!$X$5+4),
 TeamForm!$B$4:$B$23, TeamForm!$AD$4:$AD$23),
INDEX(FixtureTicker!$B$24:$AM$43, MATCH($B163, FixtureTicker!$A$24:$A$43), PlayerForm!$X$5+4)="A",
_xlfn.XLOOKUP($E163, PlayerForm!$D$3:$D$394, PlayerForm!$R$3:$R$394)*
_xlfn.XLOOKUP(
INDEX(FixtureTicker!$B$3:$AM$22, MATCH($B163, FixtureTicker!$A$3:$A$22), PlayerForm!$X$5+4),
 TeamForm!$B$4:$B$23, TeamForm!$AB$4:$AB$23),
INDEX(FixtureTicker!$B$24:$AM$43, MATCH($B163, FixtureTicker!$A$24:$A$43), PlayerForm!$X$5+4)="BLANK",
0
),
_xlfn.IFS(
INDEX(FixtureTicker!$B$24:$AM$43, MATCH($B163, FixtureTicker!$A$24:$A$43), PlayerForm!$X$5+5)="H",
_xlfn.XLOOKUP($E163, PlayerForm!$D$3:$D$394, PlayerForm!$Q$3:$Q$394)*
_xlfn.XLOOKUP(
INDEX(FixtureTicker!$B$3:$AM$22, MATCH($B163, FixtureTicker!$A$3:$A$22), PlayerForm!$X$5+5),
 TeamForm!$B$4:$B$23, TeamForm!$AD$4:$AD$23),
INDEX(FixtureTicker!$B$24:$AM$43, MATCH($B163, FixtureTicker!$A$24:$A$43), PlayerForm!$X$5+5)="A",
_xlfn.XLOOKUP($E163, PlayerForm!$D$3:$D$394, PlayerForm!$R$3:$R$394)*
_xlfn.XLOOKUP(
INDEX(FixtureTicker!$B$3:$AM$22, MATCH($B163, FixtureTicker!$A$3:$A$22), PlayerForm!$X$5+5),
 TeamForm!$B$4:$B$23, TeamForm!$AB$4:$AB$23),
INDEX(FixtureTicker!$B$24:$AM$43, MATCH($B163, FixtureTicker!$A$24:$A$43), PlayerForm!$X$5+5)="BLANK",
0
),
_xlfn.IFS(
INDEX(FixtureTicker!$B$24:$AM$43, MATCH($B163, FixtureTicker!$A$24:$A$43), PlayerForm!$X$5+6)="H",
_xlfn.XLOOKUP($E163, PlayerForm!$D$3:$D$394, PlayerForm!$Q$3:$Q$394)*
_xlfn.XLOOKUP(
INDEX(FixtureTicker!$B$3:$AM$22, MATCH($B163, FixtureTicker!$A$3:$A$22), PlayerForm!$X$5+6),
 TeamForm!$B$4:$B$23, TeamForm!$AD$4:$AD$23),
INDEX(FixtureTicker!$B$24:$AM$43, MATCH($B163, FixtureTicker!$A$24:$A$43), PlayerForm!$X$5+6)="A",
_xlfn.XLOOKUP($E163, PlayerForm!$D$3:$D$394, PlayerForm!$R$3:$R$394)*
_xlfn.XLOOKUP(
INDEX(FixtureTicker!$B$3:$AM$22, MATCH($B163, FixtureTicker!$A$3:$A$22), PlayerForm!$X$5+6),
 TeamForm!$B$4:$B$23, TeamForm!$AB$4:$AB$23),
INDEX(FixtureTicker!$B$24:$AM$43, MATCH($B163, FixtureTicker!$A$24:$A$43), PlayerForm!$X$5+6)="BLANK",
0
),
_xlfn.IFS(
INDEX(FixtureTicker!$B$24:$AM$43, MATCH($B163, FixtureTicker!$A$24:$A$43), PlayerForm!$X$5+7)="H",
_xlfn.XLOOKUP($E163, PlayerForm!$D$3:$D$394, PlayerForm!$Q$3:$Q$394)*
_xlfn.XLOOKUP(
INDEX(FixtureTicker!$B$3:$AM$22, MATCH($B163, FixtureTicker!$A$3:$A$22), PlayerForm!$X$5+7),
 TeamForm!$B$4:$B$23, TeamForm!$AD$4:$AD$23),
INDEX(FixtureTicker!$B$24:$AM$43, MATCH($B163, FixtureTicker!$A$24:$A$43), PlayerForm!$X$5+7)="A",
_xlfn.XLOOKUP($E163, PlayerForm!$D$3:$D$394, PlayerForm!$R$3:$R$394)*
_xlfn.XLOOKUP(
INDEX(FixtureTicker!$B$3:$AM$22, MATCH($B163, FixtureTicker!$A$3:$A$22), PlayerForm!$X$5+7),
 TeamForm!$B$4:$B$23, TeamForm!$AB$4:$AB$23),
INDEX(FixtureTicker!$B$24:$AM$43, MATCH($B163, FixtureTicker!$A$24:$A$43), PlayerForm!$X$5+7)="BLANK",
0
)
),0)</f>
        <v>23.049716966279181</v>
      </c>
    </row>
    <row r="164" spans="1:10">
      <c r="A164" s="55">
        <v>179</v>
      </c>
      <c r="B164" s="55" t="str">
        <f>_xlfn.XLOOKUP($A164, PlayerData!$B$3:$B$394, PlayerData!C$3:C$394)</f>
        <v>CHE</v>
      </c>
      <c r="C164" s="55" t="str">
        <f>_xlfn.XLOOKUP($A164, PlayerData!$B$3:$B$394, PlayerData!D$3:D$394)</f>
        <v>M</v>
      </c>
      <c r="D164" s="55">
        <f>_xlfn.XLOOKUP($A164, PlayerData!$B:$B, PlayerData!F:F,,,-1)</f>
        <v>5</v>
      </c>
      <c r="E164" s="31" t="str">
        <f>_xlfn.XLOOKUP($A164, PlayerData!$B$3:$B$394, PlayerData!E$3:E$394)</f>
        <v>Kanté</v>
      </c>
      <c r="F164" s="164" cm="1">
        <f t="array" ref="F164">IFERROR(0.01*_xlfn.IFS(
INDEX(FixtureTicker!$B$24:$AM$43, MATCH($B164, FixtureTicker!$A$24:$A$43, 0), PlayerForm!$X$5)="H",
_xlfn.XLOOKUP($E164, PlayerForm!$D$3:$D$394, PlayerForm!$Q$3:$Q$394)*
_xlfn.XLOOKUP(
INDEX(FixtureTicker!$B$3:$AM$22, MATCH($B164, FixtureTicker!$A$3:$A$22,0), PlayerForm!$X$5),
 TeamForm!$B$4:$B$23, TeamForm!$AD$4:$AD$23),
INDEX(FixtureTicker!$B$24:$AM$43, MATCH($B164, FixtureTicker!$A$24:$A$43,0), PlayerForm!$X$5)="A",
_xlfn.XLOOKUP($E164, PlayerForm!$D$3:$D$394, PlayerForm!$R$3:$R$394)*
_xlfn.XLOOKUP(
INDEX(FixtureTicker!$B$3:$AM$22, MATCH($B164, FixtureTicker!$A$3:$A$22,0), PlayerForm!$X$5),
 TeamForm!$B$4:$B$23, TeamForm!$AB$4:$AB$23),
INDEX(FixtureTicker!$B$24:$AM$43, MATCH($B164, FixtureTicker!$A$24:$A$43,0), PlayerForm!$X$5)="BLANK",
0),0)</f>
        <v>4.2994024252730103</v>
      </c>
      <c r="G164" s="163" cm="1">
        <f t="array" ref="G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
),0)</f>
        <v>5.5639194130604386</v>
      </c>
      <c r="H164" s="163" cm="1">
        <f t="array" ref="H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),
_xlfn.IFS(
INDEX(FixtureTicker!$B$24:$AM$43, MATCH($B164, FixtureTicker!$A$24:$A$43), PlayerForm!$X$5+2)="H",
_xlfn.XLOOKUP($E164, PlayerForm!$D$3:$D$394, PlayerForm!$Q$3:$Q$394)*
_xlfn.XLOOKUP(
INDEX(FixtureTicker!$B$3:$AM$22, MATCH($B164, FixtureTicker!$A$3:$A$22), PlayerForm!$X$5+2),
 TeamForm!$B$4:$B$23, TeamForm!$AD$4:$AD$23),
INDEX(FixtureTicker!$B$24:$AM$43, MATCH($B164, FixtureTicker!$A$24:$A$43), PlayerForm!$X$5+2)="A",
_xlfn.XLOOKUP($E164, PlayerForm!$D$3:$D$394, PlayerForm!$R$3:$R$394)*
_xlfn.XLOOKUP(
INDEX(FixtureTicker!$B$3:$AM$22, MATCH($B164, FixtureTicker!$A$3:$A$22), PlayerForm!$X$5+2),
 TeamForm!$B$4:$B$23, TeamForm!$AB$4:$AB$23),
INDEX(FixtureTicker!$B$24:$AM$43, MATCH($B164, FixtureTicker!$A$24:$A$43), PlayerForm!$X$5+2)="BLANK",
0
),
_xlfn.IFS(
INDEX(FixtureTicker!$B$24:$AM$43, MATCH($B164, FixtureTicker!$A$24:$A$43), PlayerForm!$X$5+3)="H",
_xlfn.XLOOKUP($E164, PlayerForm!$D$3:$D$394, PlayerForm!$Q$3:$Q$394)*
_xlfn.XLOOKUP(
INDEX(FixtureTicker!$B$3:$AM$22, MATCH($B164, FixtureTicker!$A$3:$A$22), PlayerForm!$X$5+3),
 TeamForm!$B$4:$B$23, TeamForm!$AD$4:$AD$23),
INDEX(FixtureTicker!$B$24:$AM$43, MATCH($B164, FixtureTicker!$A$24:$A$43), PlayerForm!$X$5+3)="A",
_xlfn.XLOOKUP($E164, PlayerForm!$D$3:$D$394, PlayerForm!$R$3:$R$394)*
_xlfn.XLOOKUP(
INDEX(FixtureTicker!$B$3:$AM$22, MATCH($B164, FixtureTicker!$A$3:$A$22), PlayerForm!$X$5+3),
 TeamForm!$B$4:$B$23, TeamForm!$AB$4:$AB$23),
INDEX(FixtureTicker!$B$24:$AM$43, MATCH($B164, FixtureTicker!$A$24:$A$43), PlayerForm!$X$5+3)="BLANK",
0
)
),0)</f>
        <v>13.618863452976816</v>
      </c>
      <c r="I164" s="163" cm="1">
        <f t="array" ref="I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),
_xlfn.IFS(
INDEX(FixtureTicker!$B$24:$AM$43, MATCH($B164, FixtureTicker!$A$24:$A$43), PlayerForm!$X$5+2)="H",
_xlfn.XLOOKUP($E164, PlayerForm!$D$3:$D$394, PlayerForm!$Q$3:$Q$394)*
_xlfn.XLOOKUP(
INDEX(FixtureTicker!$B$3:$AM$22, MATCH($B164, FixtureTicker!$A$3:$A$22), PlayerForm!$X$5+2),
 TeamForm!$B$4:$B$23, TeamForm!$AD$4:$AD$23),
INDEX(FixtureTicker!$B$24:$AM$43, MATCH($B164, FixtureTicker!$A$24:$A$43), PlayerForm!$X$5+2)="A",
_xlfn.XLOOKUP($E164, PlayerForm!$D$3:$D$394, PlayerForm!$R$3:$R$394)*
_xlfn.XLOOKUP(
INDEX(FixtureTicker!$B$3:$AM$22, MATCH($B164, FixtureTicker!$A$3:$A$22), PlayerForm!$X$5+2),
 TeamForm!$B$4:$B$23, TeamForm!$AB$4:$AB$23),
INDEX(FixtureTicker!$B$24:$AM$43, MATCH($B164, FixtureTicker!$A$24:$A$43), PlayerForm!$X$5+2)="BLANK",
0
),
_xlfn.IFS(
INDEX(FixtureTicker!$B$24:$AM$43, MATCH($B164, FixtureTicker!$A$24:$A$43), PlayerForm!$X$5+3)="H",
_xlfn.XLOOKUP($E164, PlayerForm!$D$3:$D$394, PlayerForm!$Q$3:$Q$394)*
_xlfn.XLOOKUP(
INDEX(FixtureTicker!$B$3:$AM$22, MATCH($B164, FixtureTicker!$A$3:$A$22), PlayerForm!$X$5+3),
 TeamForm!$B$4:$B$23, TeamForm!$AD$4:$AD$23),
INDEX(FixtureTicker!$B$24:$AM$43, MATCH($B164, FixtureTicker!$A$24:$A$43), PlayerForm!$X$5+3)="A",
_xlfn.XLOOKUP($E164, PlayerForm!$D$3:$D$394, PlayerForm!$R$3:$R$394)*
_xlfn.XLOOKUP(
INDEX(FixtureTicker!$B$3:$AM$22, MATCH($B164, FixtureTicker!$A$3:$A$22), PlayerForm!$X$5+3),
 TeamForm!$B$4:$B$23, TeamForm!$AB$4:$AB$23),
INDEX(FixtureTicker!$B$24:$AM$43, MATCH($B164, FixtureTicker!$A$24:$A$43), PlayerForm!$X$5+3)="BLANK",
0
),
_xlfn.IFS(
INDEX(FixtureTicker!$B$24:$AM$43, MATCH($B164, FixtureTicker!$A$24:$A$43), PlayerForm!$X$5+4)="H",
_xlfn.XLOOKUP($E164, PlayerForm!$D$3:$D$394, PlayerForm!$Q$3:$Q$394)*
_xlfn.XLOOKUP(
INDEX(FixtureTicker!$B$3:$AM$22, MATCH($B164, FixtureTicker!$A$3:$A$22), PlayerForm!$X$5+4),
 TeamForm!$B$4:$B$23, TeamForm!$AD$4:$AD$23),
INDEX(FixtureTicker!$B$24:$AM$43, MATCH($B164, FixtureTicker!$A$24:$A$43), PlayerForm!$X$5+4)="A",
_xlfn.XLOOKUP($E164, PlayerForm!$D$3:$D$394, PlayerForm!$R$3:$R$394)*
_xlfn.XLOOKUP(
INDEX(FixtureTicker!$B$3:$AM$22, MATCH($B164, FixtureTicker!$A$3:$A$22), PlayerForm!$X$5+4),
 TeamForm!$B$4:$B$23, TeamForm!$AB$4:$AB$23),
INDEX(FixtureTicker!$B$24:$AM$43, MATCH($B164, FixtureTicker!$A$24:$A$43), PlayerForm!$X$5+4)="BLANK",
0
),
_xlfn.IFS(
INDEX(FixtureTicker!$B$24:$AM$43, MATCH($B164, FixtureTicker!$A$24:$A$43), PlayerForm!$X$5+5)="H",
_xlfn.XLOOKUP($E164, PlayerForm!$D$3:$D$394, PlayerForm!$Q$3:$Q$394)*
_xlfn.XLOOKUP(
INDEX(FixtureTicker!$B$3:$AM$22, MATCH($B164, FixtureTicker!$A$3:$A$22), PlayerForm!$X$5+5),
 TeamForm!$B$4:$B$23, TeamForm!$AD$4:$AD$23),
INDEX(FixtureTicker!$B$24:$AM$43, MATCH($B164, FixtureTicker!$A$24:$A$43), PlayerForm!$X$5+5)="A",
_xlfn.XLOOKUP($E164, PlayerForm!$D$3:$D$394, PlayerForm!$R$3:$R$394)*
_xlfn.XLOOKUP(
INDEX(FixtureTicker!$B$3:$AM$22, MATCH($B164, FixtureTicker!$A$3:$A$22), PlayerForm!$X$5+5),
 TeamForm!$B$4:$B$23, TeamForm!$AB$4:$AB$23),
INDEX(FixtureTicker!$B$24:$AM$43, MATCH($B164, FixtureTicker!$A$24:$A$43), PlayerForm!$X$5+5)="BLANK",
0
)
),0)</f>
        <v>17.875447465923067</v>
      </c>
      <c r="J164" s="163" cm="1">
        <f t="array" ref="J164">IFERROR(0.01*SUM(
_xlfn.IFS(
INDEX(FixtureTicker!$B$24:$AM$43, MATCH($B164, FixtureTicker!$A$24:$A$43), PlayerForm!$X$5)="H",
_xlfn.XLOOKUP($E164, PlayerForm!$D$3:$D$394, PlayerForm!$Q$3:$Q$394)*
_xlfn.XLOOKUP(
INDEX(FixtureTicker!$B$3:$AM$22, MATCH($B164, FixtureTicker!$A$3:$A$22), PlayerForm!$X$5),
 TeamForm!$B$4:$B$23, TeamForm!$AD$4:$AD$23),
INDEX(FixtureTicker!$B$24:$AM$43, MATCH($B164, FixtureTicker!$A$24:$A$43), PlayerForm!$X$5)="A",
_xlfn.XLOOKUP($E164, PlayerForm!$D$3:$D$394, PlayerForm!$R$3:$R$394)*
_xlfn.XLOOKUP(
INDEX(FixtureTicker!$B$3:$AM$22, MATCH($B164, FixtureTicker!$A$3:$A$22), PlayerForm!$X$5),
 TeamForm!$B$4:$B$23, TeamForm!$AB$4:$AB$23),
INDEX(FixtureTicker!$B$24:$AM$43, MATCH($B164, FixtureTicker!$A$24:$A$43), PlayerForm!$X$5)="BLANK",
0
),
_xlfn.IFS(
INDEX(FixtureTicker!$B$24:$AM$43, MATCH($B164, FixtureTicker!$A$24:$A$43), PlayerForm!$X$5+1)="H",
_xlfn.XLOOKUP($E164, PlayerForm!$D$3:$D$394, PlayerForm!$Q$3:$Q$394)*
_xlfn.XLOOKUP(
INDEX(FixtureTicker!$B$3:$AM$22, MATCH($B164, FixtureTicker!$A$3:$A$22), PlayerForm!$X$5+1),
 TeamForm!$B$4:$B$23, TeamForm!$AD$4:$AD$23),
INDEX(FixtureTicker!$B$24:$AM$43, MATCH($B164, FixtureTicker!$A$24:$A$43), PlayerForm!$X$5+1)="A",
_xlfn.XLOOKUP($E164, PlayerForm!$D$3:$D$394, PlayerForm!$R$3:$R$394)*
_xlfn.XLOOKUP(
INDEX(FixtureTicker!$B$3:$AM$22, MATCH($B164, FixtureTicker!$A$3:$A$22), PlayerForm!$X$5+1),
 TeamForm!$B$4:$B$23, TeamForm!$AB$4:$AB$23),
INDEX(FixtureTicker!$B$24:$AM$43, MATCH($B164, FixtureTicker!$A$24:$A$43), PlayerForm!$X$5+1)="BLANK",
0
),
_xlfn.IFS(
INDEX(FixtureTicker!$B$24:$AM$43, MATCH($B164, FixtureTicker!$A$24:$A$43), PlayerForm!$X$5+2)="H",
_xlfn.XLOOKUP($E164, PlayerForm!$D$3:$D$394, PlayerForm!$Q$3:$Q$394)*
_xlfn.XLOOKUP(
INDEX(FixtureTicker!$B$3:$AM$22, MATCH($B164, FixtureTicker!$A$3:$A$22), PlayerForm!$X$5+2),
 TeamForm!$B$4:$B$23, TeamForm!$AD$4:$AD$23),
INDEX(FixtureTicker!$B$24:$AM$43, MATCH($B164, FixtureTicker!$A$24:$A$43), PlayerForm!$X$5+2)="A",
_xlfn.XLOOKUP($E164, PlayerForm!$D$3:$D$394, PlayerForm!$R$3:$R$394)*
_xlfn.XLOOKUP(
INDEX(FixtureTicker!$B$3:$AM$22, MATCH($B164, FixtureTicker!$A$3:$A$22), PlayerForm!$X$5+2),
 TeamForm!$B$4:$B$23, TeamForm!$AB$4:$AB$23),
INDEX(FixtureTicker!$B$24:$AM$43, MATCH($B164, FixtureTicker!$A$24:$A$43), PlayerForm!$X$5+2)="BLANK",
0
),
_xlfn.IFS(
INDEX(FixtureTicker!$B$24:$AM$43, MATCH($B164, FixtureTicker!$A$24:$A$43), PlayerForm!$X$5+3)="H",
_xlfn.XLOOKUP($E164, PlayerForm!$D$3:$D$394, PlayerForm!$Q$3:$Q$394)*
_xlfn.XLOOKUP(
INDEX(FixtureTicker!$B$3:$AM$22, MATCH($B164, FixtureTicker!$A$3:$A$22), PlayerForm!$X$5+3),
 TeamForm!$B$4:$B$23, TeamForm!$AD$4:$AD$23),
INDEX(FixtureTicker!$B$24:$AM$43, MATCH($B164, FixtureTicker!$A$24:$A$43), PlayerForm!$X$5+3)="A",
_xlfn.XLOOKUP($E164, PlayerForm!$D$3:$D$394, PlayerForm!$R$3:$R$394)*
_xlfn.XLOOKUP(
INDEX(FixtureTicker!$B$3:$AM$22, MATCH($B164, FixtureTicker!$A$3:$A$22), PlayerForm!$X$5+3),
 TeamForm!$B$4:$B$23, TeamForm!$AB$4:$AB$23),
INDEX(FixtureTicker!$B$24:$AM$43, MATCH($B164, FixtureTicker!$A$24:$A$43), PlayerForm!$X$5+3)="BLANK",
0
),
_xlfn.IFS(
INDEX(FixtureTicker!$B$24:$AM$43, MATCH($B164, FixtureTicker!$A$24:$A$43), PlayerForm!$X$5+4)="H",
_xlfn.XLOOKUP($E164, PlayerForm!$D$3:$D$394, PlayerForm!$Q$3:$Q$394)*
_xlfn.XLOOKUP(
INDEX(FixtureTicker!$B$3:$AM$22, MATCH($B164, FixtureTicker!$A$3:$A$22), PlayerForm!$X$5+4),
 TeamForm!$B$4:$B$23, TeamForm!$AD$4:$AD$23),
INDEX(FixtureTicker!$B$24:$AM$43, MATCH($B164, FixtureTicker!$A$24:$A$43), PlayerForm!$X$5+4)="A",
_xlfn.XLOOKUP($E164, PlayerForm!$D$3:$D$394, PlayerForm!$R$3:$R$394)*
_xlfn.XLOOKUP(
INDEX(FixtureTicker!$B$3:$AM$22, MATCH($B164, FixtureTicker!$A$3:$A$22), PlayerForm!$X$5+4),
 TeamForm!$B$4:$B$23, TeamForm!$AB$4:$AB$23),
INDEX(FixtureTicker!$B$24:$AM$43, MATCH($B164, FixtureTicker!$A$24:$A$43), PlayerForm!$X$5+4)="BLANK",
0
),
_xlfn.IFS(
INDEX(FixtureTicker!$B$24:$AM$43, MATCH($B164, FixtureTicker!$A$24:$A$43), PlayerForm!$X$5+5)="H",
_xlfn.XLOOKUP($E164, PlayerForm!$D$3:$D$394, PlayerForm!$Q$3:$Q$394)*
_xlfn.XLOOKUP(
INDEX(FixtureTicker!$B$3:$AM$22, MATCH($B164, FixtureTicker!$A$3:$A$22), PlayerForm!$X$5+5),
 TeamForm!$B$4:$B$23, TeamForm!$AD$4:$AD$23),
INDEX(FixtureTicker!$B$24:$AM$43, MATCH($B164, FixtureTicker!$A$24:$A$43), PlayerForm!$X$5+5)="A",
_xlfn.XLOOKUP($E164, PlayerForm!$D$3:$D$394, PlayerForm!$R$3:$R$394)*
_xlfn.XLOOKUP(
INDEX(FixtureTicker!$B$3:$AM$22, MATCH($B164, FixtureTicker!$A$3:$A$22), PlayerForm!$X$5+5),
 TeamForm!$B$4:$B$23, TeamForm!$AB$4:$AB$23),
INDEX(FixtureTicker!$B$24:$AM$43, MATCH($B164, FixtureTicker!$A$24:$A$43), PlayerForm!$X$5+5)="BLANK",
0
),
_xlfn.IFS(
INDEX(FixtureTicker!$B$24:$AM$43, MATCH($B164, FixtureTicker!$A$24:$A$43), PlayerForm!$X$5+6)="H",
_xlfn.XLOOKUP($E164, PlayerForm!$D$3:$D$394, PlayerForm!$Q$3:$Q$394)*
_xlfn.XLOOKUP(
INDEX(FixtureTicker!$B$3:$AM$22, MATCH($B164, FixtureTicker!$A$3:$A$22), PlayerForm!$X$5+6),
 TeamForm!$B$4:$B$23, TeamForm!$AD$4:$AD$23),
INDEX(FixtureTicker!$B$24:$AM$43, MATCH($B164, FixtureTicker!$A$24:$A$43), PlayerForm!$X$5+6)="A",
_xlfn.XLOOKUP($E164, PlayerForm!$D$3:$D$394, PlayerForm!$R$3:$R$394)*
_xlfn.XLOOKUP(
INDEX(FixtureTicker!$B$3:$AM$22, MATCH($B164, FixtureTicker!$A$3:$A$22), PlayerForm!$X$5+6),
 TeamForm!$B$4:$B$23, TeamForm!$AB$4:$AB$23),
INDEX(FixtureTicker!$B$24:$AM$43, MATCH($B164, FixtureTicker!$A$24:$A$43), PlayerForm!$X$5+6)="BLANK",
0
),
_xlfn.IFS(
INDEX(FixtureTicker!$B$24:$AM$43, MATCH($B164, FixtureTicker!$A$24:$A$43), PlayerForm!$X$5+7)="H",
_xlfn.XLOOKUP($E164, PlayerForm!$D$3:$D$394, PlayerForm!$Q$3:$Q$394)*
_xlfn.XLOOKUP(
INDEX(FixtureTicker!$B$3:$AM$22, MATCH($B164, FixtureTicker!$A$3:$A$22), PlayerForm!$X$5+7),
 TeamForm!$B$4:$B$23, TeamForm!$AD$4:$AD$23),
INDEX(FixtureTicker!$B$24:$AM$43, MATCH($B164, FixtureTicker!$A$24:$A$43), PlayerForm!$X$5+7)="A",
_xlfn.XLOOKUP($E164, PlayerForm!$D$3:$D$394, PlayerForm!$R$3:$R$394)*
_xlfn.XLOOKUP(
INDEX(FixtureTicker!$B$3:$AM$22, MATCH($B164, FixtureTicker!$A$3:$A$22), PlayerForm!$X$5+7),
 TeamForm!$B$4:$B$23, TeamForm!$AB$4:$AB$23),
INDEX(FixtureTicker!$B$24:$AM$43, MATCH($B164, FixtureTicker!$A$24:$A$43), PlayerForm!$X$5+7)="BLANK",
0
)
),0)</f>
        <v>25.799184904485305</v>
      </c>
    </row>
    <row r="165" spans="1:10">
      <c r="A165" s="55">
        <v>291</v>
      </c>
      <c r="B165" s="55" t="str">
        <f>_xlfn.XLOOKUP($A165, PlayerData!$B$3:$B$394, PlayerData!C$3:C$394)</f>
        <v>EVE</v>
      </c>
      <c r="C165" s="55" t="str">
        <f>_xlfn.XLOOKUP($A165, PlayerData!$B$3:$B$394, PlayerData!D$3:D$394)</f>
        <v>D</v>
      </c>
      <c r="D165" s="55">
        <f>_xlfn.XLOOKUP($A165, PlayerData!$B:$B, PlayerData!F:F,,,-1)</f>
        <v>5</v>
      </c>
      <c r="E165" s="31" t="str">
        <f>_xlfn.XLOOKUP($A165, PlayerData!$B$3:$B$394, PlayerData!E$3:E$394)</f>
        <v>Sidibé</v>
      </c>
      <c r="F165" s="164" cm="1">
        <f t="array" ref="F165">IFERROR(0.01*_xlfn.IFS(
INDEX(FixtureTicker!$B$24:$AM$43, MATCH($B165, FixtureTicker!$A$24:$A$43, 0), PlayerForm!$X$5)="H",
_xlfn.XLOOKUP($E165, PlayerForm!$D$3:$D$394, PlayerForm!$Q$3:$Q$394)*
_xlfn.XLOOKUP(
INDEX(FixtureTicker!$B$3:$AM$22, MATCH($B165, FixtureTicker!$A$3:$A$22,0), PlayerForm!$X$5),
 TeamForm!$B$4:$B$23, TeamForm!$AD$4:$AD$23),
INDEX(FixtureTicker!$B$24:$AM$43, MATCH($B165, FixtureTicker!$A$24:$A$43,0), PlayerForm!$X$5)="A",
_xlfn.XLOOKUP($E165, PlayerForm!$D$3:$D$394, PlayerForm!$R$3:$R$394)*
_xlfn.XLOOKUP(
INDEX(FixtureTicker!$B$3:$AM$22, MATCH($B165, FixtureTicker!$A$3:$A$22,0), PlayerForm!$X$5),
 TeamForm!$B$4:$B$23, TeamForm!$AB$4:$AB$23),
INDEX(FixtureTicker!$B$24:$AM$43, MATCH($B165, FixtureTicker!$A$24:$A$43,0), PlayerForm!$X$5)="BLANK",
0),0)</f>
        <v>0.95677043682228791</v>
      </c>
      <c r="G165" s="163" cm="1">
        <f t="array" ref="G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
),0)</f>
        <v>8.6387111376309136</v>
      </c>
      <c r="H165" s="163" cm="1">
        <f t="array" ref="H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),
_xlfn.IFS(
INDEX(FixtureTicker!$B$24:$AM$43, MATCH($B165, FixtureTicker!$A$24:$A$43), PlayerForm!$X$5+2)="H",
_xlfn.XLOOKUP($E165, PlayerForm!$D$3:$D$394, PlayerForm!$Q$3:$Q$394)*
_xlfn.XLOOKUP(
INDEX(FixtureTicker!$B$3:$AM$22, MATCH($B165, FixtureTicker!$A$3:$A$22), PlayerForm!$X$5+2),
 TeamForm!$B$4:$B$23, TeamForm!$AD$4:$AD$23),
INDEX(FixtureTicker!$B$24:$AM$43, MATCH($B165, FixtureTicker!$A$24:$A$43), PlayerForm!$X$5+2)="A",
_xlfn.XLOOKUP($E165, PlayerForm!$D$3:$D$394, PlayerForm!$R$3:$R$394)*
_xlfn.XLOOKUP(
INDEX(FixtureTicker!$B$3:$AM$22, MATCH($B165, FixtureTicker!$A$3:$A$22), PlayerForm!$X$5+2),
 TeamForm!$B$4:$B$23, TeamForm!$AB$4:$AB$23),
INDEX(FixtureTicker!$B$24:$AM$43, MATCH($B165, FixtureTicker!$A$24:$A$43), PlayerForm!$X$5+2)="BLANK",
0
),
_xlfn.IFS(
INDEX(FixtureTicker!$B$24:$AM$43, MATCH($B165, FixtureTicker!$A$24:$A$43), PlayerForm!$X$5+3)="H",
_xlfn.XLOOKUP($E165, PlayerForm!$D$3:$D$394, PlayerForm!$Q$3:$Q$394)*
_xlfn.XLOOKUP(
INDEX(FixtureTicker!$B$3:$AM$22, MATCH($B165, FixtureTicker!$A$3:$A$22), PlayerForm!$X$5+3),
 TeamForm!$B$4:$B$23, TeamForm!$AD$4:$AD$23),
INDEX(FixtureTicker!$B$24:$AM$43, MATCH($B165, FixtureTicker!$A$24:$A$43), PlayerForm!$X$5+3)="A",
_xlfn.XLOOKUP($E165, PlayerForm!$D$3:$D$394, PlayerForm!$R$3:$R$394)*
_xlfn.XLOOKUP(
INDEX(FixtureTicker!$B$3:$AM$22, MATCH($B165, FixtureTicker!$A$3:$A$22), PlayerForm!$X$5+3),
 TeamForm!$B$4:$B$23, TeamForm!$AB$4:$AB$23),
INDEX(FixtureTicker!$B$24:$AM$43, MATCH($B165, FixtureTicker!$A$24:$A$43), PlayerForm!$X$5+3)="BLANK",
0
)
),0)</f>
        <v>13.076090669350068</v>
      </c>
      <c r="I165" s="163" cm="1">
        <f t="array" ref="I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),
_xlfn.IFS(
INDEX(FixtureTicker!$B$24:$AM$43, MATCH($B165, FixtureTicker!$A$24:$A$43), PlayerForm!$X$5+2)="H",
_xlfn.XLOOKUP($E165, PlayerForm!$D$3:$D$394, PlayerForm!$Q$3:$Q$394)*
_xlfn.XLOOKUP(
INDEX(FixtureTicker!$B$3:$AM$22, MATCH($B165, FixtureTicker!$A$3:$A$22), PlayerForm!$X$5+2),
 TeamForm!$B$4:$B$23, TeamForm!$AD$4:$AD$23),
INDEX(FixtureTicker!$B$24:$AM$43, MATCH($B165, FixtureTicker!$A$24:$A$43), PlayerForm!$X$5+2)="A",
_xlfn.XLOOKUP($E165, PlayerForm!$D$3:$D$394, PlayerForm!$R$3:$R$394)*
_xlfn.XLOOKUP(
INDEX(FixtureTicker!$B$3:$AM$22, MATCH($B165, FixtureTicker!$A$3:$A$22), PlayerForm!$X$5+2),
 TeamForm!$B$4:$B$23, TeamForm!$AB$4:$AB$23),
INDEX(FixtureTicker!$B$24:$AM$43, MATCH($B165, FixtureTicker!$A$24:$A$43), PlayerForm!$X$5+2)="BLANK",
0
),
_xlfn.IFS(
INDEX(FixtureTicker!$B$24:$AM$43, MATCH($B165, FixtureTicker!$A$24:$A$43), PlayerForm!$X$5+3)="H",
_xlfn.XLOOKUP($E165, PlayerForm!$D$3:$D$394, PlayerForm!$Q$3:$Q$394)*
_xlfn.XLOOKUP(
INDEX(FixtureTicker!$B$3:$AM$22, MATCH($B165, FixtureTicker!$A$3:$A$22), PlayerForm!$X$5+3),
 TeamForm!$B$4:$B$23, TeamForm!$AD$4:$AD$23),
INDEX(FixtureTicker!$B$24:$AM$43, MATCH($B165, FixtureTicker!$A$24:$A$43), PlayerForm!$X$5+3)="A",
_xlfn.XLOOKUP($E165, PlayerForm!$D$3:$D$394, PlayerForm!$R$3:$R$394)*
_xlfn.XLOOKUP(
INDEX(FixtureTicker!$B$3:$AM$22, MATCH($B165, FixtureTicker!$A$3:$A$22), PlayerForm!$X$5+3),
 TeamForm!$B$4:$B$23, TeamForm!$AB$4:$AB$23),
INDEX(FixtureTicker!$B$24:$AM$43, MATCH($B165, FixtureTicker!$A$24:$A$43), PlayerForm!$X$5+3)="BLANK",
0
),
_xlfn.IFS(
INDEX(FixtureTicker!$B$24:$AM$43, MATCH($B165, FixtureTicker!$A$24:$A$43), PlayerForm!$X$5+4)="H",
_xlfn.XLOOKUP($E165, PlayerForm!$D$3:$D$394, PlayerForm!$Q$3:$Q$394)*
_xlfn.XLOOKUP(
INDEX(FixtureTicker!$B$3:$AM$22, MATCH($B165, FixtureTicker!$A$3:$A$22), PlayerForm!$X$5+4),
 TeamForm!$B$4:$B$23, TeamForm!$AD$4:$AD$23),
INDEX(FixtureTicker!$B$24:$AM$43, MATCH($B165, FixtureTicker!$A$24:$A$43), PlayerForm!$X$5+4)="A",
_xlfn.XLOOKUP($E165, PlayerForm!$D$3:$D$394, PlayerForm!$R$3:$R$394)*
_xlfn.XLOOKUP(
INDEX(FixtureTicker!$B$3:$AM$22, MATCH($B165, FixtureTicker!$A$3:$A$22), PlayerForm!$X$5+4),
 TeamForm!$B$4:$B$23, TeamForm!$AB$4:$AB$23),
INDEX(FixtureTicker!$B$24:$AM$43, MATCH($B165, FixtureTicker!$A$24:$A$43), PlayerForm!$X$5+4)="BLANK",
0
),
_xlfn.IFS(
INDEX(FixtureTicker!$B$24:$AM$43, MATCH($B165, FixtureTicker!$A$24:$A$43), PlayerForm!$X$5+5)="H",
_xlfn.XLOOKUP($E165, PlayerForm!$D$3:$D$394, PlayerForm!$Q$3:$Q$394)*
_xlfn.XLOOKUP(
INDEX(FixtureTicker!$B$3:$AM$22, MATCH($B165, FixtureTicker!$A$3:$A$22), PlayerForm!$X$5+5),
 TeamForm!$B$4:$B$23, TeamForm!$AD$4:$AD$23),
INDEX(FixtureTicker!$B$24:$AM$43, MATCH($B165, FixtureTicker!$A$24:$A$43), PlayerForm!$X$5+5)="A",
_xlfn.XLOOKUP($E165, PlayerForm!$D$3:$D$394, PlayerForm!$R$3:$R$394)*
_xlfn.XLOOKUP(
INDEX(FixtureTicker!$B$3:$AM$22, MATCH($B165, FixtureTicker!$A$3:$A$22), PlayerForm!$X$5+5),
 TeamForm!$B$4:$B$23, TeamForm!$AB$4:$AB$23),
INDEX(FixtureTicker!$B$24:$AM$43, MATCH($B165, FixtureTicker!$A$24:$A$43), PlayerForm!$X$5+5)="BLANK",
0
)
),0)</f>
        <v>17.804294333858657</v>
      </c>
      <c r="J165" s="163" cm="1">
        <f t="array" ref="J165">IFERROR(0.01*SUM(
_xlfn.IFS(
INDEX(FixtureTicker!$B$24:$AM$43, MATCH($B165, FixtureTicker!$A$24:$A$43), PlayerForm!$X$5)="H",
_xlfn.XLOOKUP($E165, PlayerForm!$D$3:$D$394, PlayerForm!$Q$3:$Q$394)*
_xlfn.XLOOKUP(
INDEX(FixtureTicker!$B$3:$AM$22, MATCH($B165, FixtureTicker!$A$3:$A$22), PlayerForm!$X$5),
 TeamForm!$B$4:$B$23, TeamForm!$AD$4:$AD$23),
INDEX(FixtureTicker!$B$24:$AM$43, MATCH($B165, FixtureTicker!$A$24:$A$43), PlayerForm!$X$5)="A",
_xlfn.XLOOKUP($E165, PlayerForm!$D$3:$D$394, PlayerForm!$R$3:$R$394)*
_xlfn.XLOOKUP(
INDEX(FixtureTicker!$B$3:$AM$22, MATCH($B165, FixtureTicker!$A$3:$A$22), PlayerForm!$X$5),
 TeamForm!$B$4:$B$23, TeamForm!$AB$4:$AB$23),
INDEX(FixtureTicker!$B$24:$AM$43, MATCH($B165, FixtureTicker!$A$24:$A$43), PlayerForm!$X$5)="BLANK",
0
),
_xlfn.IFS(
INDEX(FixtureTicker!$B$24:$AM$43, MATCH($B165, FixtureTicker!$A$24:$A$43), PlayerForm!$X$5+1)="H",
_xlfn.XLOOKUP($E165, PlayerForm!$D$3:$D$394, PlayerForm!$Q$3:$Q$394)*
_xlfn.XLOOKUP(
INDEX(FixtureTicker!$B$3:$AM$22, MATCH($B165, FixtureTicker!$A$3:$A$22), PlayerForm!$X$5+1),
 TeamForm!$B$4:$B$23, TeamForm!$AD$4:$AD$23),
INDEX(FixtureTicker!$B$24:$AM$43, MATCH($B165, FixtureTicker!$A$24:$A$43), PlayerForm!$X$5+1)="A",
_xlfn.XLOOKUP($E165, PlayerForm!$D$3:$D$394, PlayerForm!$R$3:$R$394)*
_xlfn.XLOOKUP(
INDEX(FixtureTicker!$B$3:$AM$22, MATCH($B165, FixtureTicker!$A$3:$A$22), PlayerForm!$X$5+1),
 TeamForm!$B$4:$B$23, TeamForm!$AB$4:$AB$23),
INDEX(FixtureTicker!$B$24:$AM$43, MATCH($B165, FixtureTicker!$A$24:$A$43), PlayerForm!$X$5+1)="BLANK",
0
),
_xlfn.IFS(
INDEX(FixtureTicker!$B$24:$AM$43, MATCH($B165, FixtureTicker!$A$24:$A$43), PlayerForm!$X$5+2)="H",
_xlfn.XLOOKUP($E165, PlayerForm!$D$3:$D$394, PlayerForm!$Q$3:$Q$394)*
_xlfn.XLOOKUP(
INDEX(FixtureTicker!$B$3:$AM$22, MATCH($B165, FixtureTicker!$A$3:$A$22), PlayerForm!$X$5+2),
 TeamForm!$B$4:$B$23, TeamForm!$AD$4:$AD$23),
INDEX(FixtureTicker!$B$24:$AM$43, MATCH($B165, FixtureTicker!$A$24:$A$43), PlayerForm!$X$5+2)="A",
_xlfn.XLOOKUP($E165, PlayerForm!$D$3:$D$394, PlayerForm!$R$3:$R$394)*
_xlfn.XLOOKUP(
INDEX(FixtureTicker!$B$3:$AM$22, MATCH($B165, FixtureTicker!$A$3:$A$22), PlayerForm!$X$5+2),
 TeamForm!$B$4:$B$23, TeamForm!$AB$4:$AB$23),
INDEX(FixtureTicker!$B$24:$AM$43, MATCH($B165, FixtureTicker!$A$24:$A$43), PlayerForm!$X$5+2)="BLANK",
0
),
_xlfn.IFS(
INDEX(FixtureTicker!$B$24:$AM$43, MATCH($B165, FixtureTicker!$A$24:$A$43), PlayerForm!$X$5+3)="H",
_xlfn.XLOOKUP($E165, PlayerForm!$D$3:$D$394, PlayerForm!$Q$3:$Q$394)*
_xlfn.XLOOKUP(
INDEX(FixtureTicker!$B$3:$AM$22, MATCH($B165, FixtureTicker!$A$3:$A$22), PlayerForm!$X$5+3),
 TeamForm!$B$4:$B$23, TeamForm!$AD$4:$AD$23),
INDEX(FixtureTicker!$B$24:$AM$43, MATCH($B165, FixtureTicker!$A$24:$A$43), PlayerForm!$X$5+3)="A",
_xlfn.XLOOKUP($E165, PlayerForm!$D$3:$D$394, PlayerForm!$R$3:$R$394)*
_xlfn.XLOOKUP(
INDEX(FixtureTicker!$B$3:$AM$22, MATCH($B165, FixtureTicker!$A$3:$A$22), PlayerForm!$X$5+3),
 TeamForm!$B$4:$B$23, TeamForm!$AB$4:$AB$23),
INDEX(FixtureTicker!$B$24:$AM$43, MATCH($B165, FixtureTicker!$A$24:$A$43), PlayerForm!$X$5+3)="BLANK",
0
),
_xlfn.IFS(
INDEX(FixtureTicker!$B$24:$AM$43, MATCH($B165, FixtureTicker!$A$24:$A$43), PlayerForm!$X$5+4)="H",
_xlfn.XLOOKUP($E165, PlayerForm!$D$3:$D$394, PlayerForm!$Q$3:$Q$394)*
_xlfn.XLOOKUP(
INDEX(FixtureTicker!$B$3:$AM$22, MATCH($B165, FixtureTicker!$A$3:$A$22), PlayerForm!$X$5+4),
 TeamForm!$B$4:$B$23, TeamForm!$AD$4:$AD$23),
INDEX(FixtureTicker!$B$24:$AM$43, MATCH($B165, FixtureTicker!$A$24:$A$43), PlayerForm!$X$5+4)="A",
_xlfn.XLOOKUP($E165, PlayerForm!$D$3:$D$394, PlayerForm!$R$3:$R$394)*
_xlfn.XLOOKUP(
INDEX(FixtureTicker!$B$3:$AM$22, MATCH($B165, FixtureTicker!$A$3:$A$22), PlayerForm!$X$5+4),
 TeamForm!$B$4:$B$23, TeamForm!$AB$4:$AB$23),
INDEX(FixtureTicker!$B$24:$AM$43, MATCH($B165, FixtureTicker!$A$24:$A$43), PlayerForm!$X$5+4)="BLANK",
0
),
_xlfn.IFS(
INDEX(FixtureTicker!$B$24:$AM$43, MATCH($B165, FixtureTicker!$A$24:$A$43), PlayerForm!$X$5+5)="H",
_xlfn.XLOOKUP($E165, PlayerForm!$D$3:$D$394, PlayerForm!$Q$3:$Q$394)*
_xlfn.XLOOKUP(
INDEX(FixtureTicker!$B$3:$AM$22, MATCH($B165, FixtureTicker!$A$3:$A$22), PlayerForm!$X$5+5),
 TeamForm!$B$4:$B$23, TeamForm!$AD$4:$AD$23),
INDEX(FixtureTicker!$B$24:$AM$43, MATCH($B165, FixtureTicker!$A$24:$A$43), PlayerForm!$X$5+5)="A",
_xlfn.XLOOKUP($E165, PlayerForm!$D$3:$D$394, PlayerForm!$R$3:$R$394)*
_xlfn.XLOOKUP(
INDEX(FixtureTicker!$B$3:$AM$22, MATCH($B165, FixtureTicker!$A$3:$A$22), PlayerForm!$X$5+5),
 TeamForm!$B$4:$B$23, TeamForm!$AB$4:$AB$23),
INDEX(FixtureTicker!$B$24:$AM$43, MATCH($B165, FixtureTicker!$A$24:$A$43), PlayerForm!$X$5+5)="BLANK",
0
),
_xlfn.IFS(
INDEX(FixtureTicker!$B$24:$AM$43, MATCH($B165, FixtureTicker!$A$24:$A$43), PlayerForm!$X$5+6)="H",
_xlfn.XLOOKUP($E165, PlayerForm!$D$3:$D$394, PlayerForm!$Q$3:$Q$394)*
_xlfn.XLOOKUP(
INDEX(FixtureTicker!$B$3:$AM$22, MATCH($B165, FixtureTicker!$A$3:$A$22), PlayerForm!$X$5+6),
 TeamForm!$B$4:$B$23, TeamForm!$AD$4:$AD$23),
INDEX(FixtureTicker!$B$24:$AM$43, MATCH($B165, FixtureTicker!$A$24:$A$43), PlayerForm!$X$5+6)="A",
_xlfn.XLOOKUP($E165, PlayerForm!$D$3:$D$394, PlayerForm!$R$3:$R$394)*
_xlfn.XLOOKUP(
INDEX(FixtureTicker!$B$3:$AM$22, MATCH($B165, FixtureTicker!$A$3:$A$22), PlayerForm!$X$5+6),
 TeamForm!$B$4:$B$23, TeamForm!$AB$4:$AB$23),
INDEX(FixtureTicker!$B$24:$AM$43, MATCH($B165, FixtureTicker!$A$24:$A$43), PlayerForm!$X$5+6)="BLANK",
0
),
_xlfn.IFS(
INDEX(FixtureTicker!$B$24:$AM$43, MATCH($B165, FixtureTicker!$A$24:$A$43), PlayerForm!$X$5+7)="H",
_xlfn.XLOOKUP($E165, PlayerForm!$D$3:$D$394, PlayerForm!$Q$3:$Q$394)*
_xlfn.XLOOKUP(
INDEX(FixtureTicker!$B$3:$AM$22, MATCH($B165, FixtureTicker!$A$3:$A$22), PlayerForm!$X$5+7),
 TeamForm!$B$4:$B$23, TeamForm!$AD$4:$AD$23),
INDEX(FixtureTicker!$B$24:$AM$43, MATCH($B165, FixtureTicker!$A$24:$A$43), PlayerForm!$X$5+7)="A",
_xlfn.XLOOKUP($E165, PlayerForm!$D$3:$D$394, PlayerForm!$R$3:$R$394)*
_xlfn.XLOOKUP(
INDEX(FixtureTicker!$B$3:$AM$22, MATCH($B165, FixtureTicker!$A$3:$A$22), PlayerForm!$X$5+7),
 TeamForm!$B$4:$B$23, TeamForm!$AB$4:$AB$23),
INDEX(FixtureTicker!$B$24:$AM$43, MATCH($B165, FixtureTicker!$A$24:$A$43), PlayerForm!$X$5+7)="BLANK",
0
)
),0)</f>
        <v>21.650841410724535</v>
      </c>
    </row>
    <row r="166" spans="1:10">
      <c r="A166" s="55">
        <v>168</v>
      </c>
      <c r="B166" s="55" t="str">
        <f>_xlfn.XLOOKUP($A166, PlayerData!$B$3:$B$394, PlayerData!C$3:C$394)</f>
        <v>SHU</v>
      </c>
      <c r="C166" s="55" t="str">
        <f>_xlfn.XLOOKUP($A166, PlayerData!$B$3:$B$394, PlayerData!D$3:D$394)</f>
        <v>M</v>
      </c>
      <c r="D166" s="55">
        <f>_xlfn.XLOOKUP($A166, PlayerData!$B:$B, PlayerData!F:F,,,-1)</f>
        <v>5</v>
      </c>
      <c r="E166" s="31" t="str">
        <f>_xlfn.XLOOKUP($A166, PlayerData!$B$3:$B$394, PlayerData!E$3:E$394)</f>
        <v>Osborn</v>
      </c>
      <c r="F166" s="164" cm="1">
        <f t="array" ref="F166">IFERROR(0.01*_xlfn.IFS(
INDEX(FixtureTicker!$B$24:$AM$43, MATCH($B166, FixtureTicker!$A$24:$A$43, 0), PlayerForm!$X$5)="H",
_xlfn.XLOOKUP($E166, PlayerForm!$D$3:$D$394, PlayerForm!$Q$3:$Q$394)*
_xlfn.XLOOKUP(
INDEX(FixtureTicker!$B$3:$AM$22, MATCH($B166, FixtureTicker!$A$3:$A$22,0), PlayerForm!$X$5),
 TeamForm!$B$4:$B$23, TeamForm!$AD$4:$AD$23),
INDEX(FixtureTicker!$B$24:$AM$43, MATCH($B166, FixtureTicker!$A$24:$A$43,0), PlayerForm!$X$5)="A",
_xlfn.XLOOKUP($E166, PlayerForm!$D$3:$D$394, PlayerForm!$R$3:$R$394)*
_xlfn.XLOOKUP(
INDEX(FixtureTicker!$B$3:$AM$22, MATCH($B166, FixtureTicker!$A$3:$A$22,0), PlayerForm!$X$5),
 TeamForm!$B$4:$B$23, TeamForm!$AB$4:$AB$23),
INDEX(FixtureTicker!$B$24:$AM$43, MATCH($B166, FixtureTicker!$A$24:$A$43,0), PlayerForm!$X$5)="BLANK",
0),0)</f>
        <v>2.9318579467536772</v>
      </c>
      <c r="G166" s="163" cm="1">
        <f t="array" ref="G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
),0)</f>
        <v>2.9318579467536772</v>
      </c>
      <c r="H166" s="163" cm="1">
        <f t="array" ref="H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),
_xlfn.IFS(
INDEX(FixtureTicker!$B$24:$AM$43, MATCH($B166, FixtureTicker!$A$24:$A$43), PlayerForm!$X$5+2)="H",
_xlfn.XLOOKUP($E166, PlayerForm!$D$3:$D$394, PlayerForm!$Q$3:$Q$394)*
_xlfn.XLOOKUP(
INDEX(FixtureTicker!$B$3:$AM$22, MATCH($B166, FixtureTicker!$A$3:$A$22), PlayerForm!$X$5+2),
 TeamForm!$B$4:$B$23, TeamForm!$AD$4:$AD$23),
INDEX(FixtureTicker!$B$24:$AM$43, MATCH($B166, FixtureTicker!$A$24:$A$43), PlayerForm!$X$5+2)="A",
_xlfn.XLOOKUP($E166, PlayerForm!$D$3:$D$394, PlayerForm!$R$3:$R$394)*
_xlfn.XLOOKUP(
INDEX(FixtureTicker!$B$3:$AM$22, MATCH($B166, FixtureTicker!$A$3:$A$22), PlayerForm!$X$5+2),
 TeamForm!$B$4:$B$23, TeamForm!$AB$4:$AB$23),
INDEX(FixtureTicker!$B$24:$AM$43, MATCH($B166, FixtureTicker!$A$24:$A$43), PlayerForm!$X$5+2)="BLANK",
0
),
_xlfn.IFS(
INDEX(FixtureTicker!$B$24:$AM$43, MATCH($B166, FixtureTicker!$A$24:$A$43), PlayerForm!$X$5+3)="H",
_xlfn.XLOOKUP($E166, PlayerForm!$D$3:$D$394, PlayerForm!$Q$3:$Q$394)*
_xlfn.XLOOKUP(
INDEX(FixtureTicker!$B$3:$AM$22, MATCH($B166, FixtureTicker!$A$3:$A$22), PlayerForm!$X$5+3),
 TeamForm!$B$4:$B$23, TeamForm!$AD$4:$AD$23),
INDEX(FixtureTicker!$B$24:$AM$43, MATCH($B166, FixtureTicker!$A$24:$A$43), PlayerForm!$X$5+3)="A",
_xlfn.XLOOKUP($E166, PlayerForm!$D$3:$D$394, PlayerForm!$R$3:$R$394)*
_xlfn.XLOOKUP(
INDEX(FixtureTicker!$B$3:$AM$22, MATCH($B166, FixtureTicker!$A$3:$A$22), PlayerForm!$X$5+3),
 TeamForm!$B$4:$B$23, TeamForm!$AB$4:$AB$23),
INDEX(FixtureTicker!$B$24:$AM$43, MATCH($B166, FixtureTicker!$A$24:$A$43), PlayerForm!$X$5+3)="BLANK",
0
)
),0)</f>
        <v>10.209485979098693</v>
      </c>
      <c r="I166" s="163" cm="1">
        <f t="array" ref="I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),
_xlfn.IFS(
INDEX(FixtureTicker!$B$24:$AM$43, MATCH($B166, FixtureTicker!$A$24:$A$43), PlayerForm!$X$5+2)="H",
_xlfn.XLOOKUP($E166, PlayerForm!$D$3:$D$394, PlayerForm!$Q$3:$Q$394)*
_xlfn.XLOOKUP(
INDEX(FixtureTicker!$B$3:$AM$22, MATCH($B166, FixtureTicker!$A$3:$A$22), PlayerForm!$X$5+2),
 TeamForm!$B$4:$B$23, TeamForm!$AD$4:$AD$23),
INDEX(FixtureTicker!$B$24:$AM$43, MATCH($B166, FixtureTicker!$A$24:$A$43), PlayerForm!$X$5+2)="A",
_xlfn.XLOOKUP($E166, PlayerForm!$D$3:$D$394, PlayerForm!$R$3:$R$394)*
_xlfn.XLOOKUP(
INDEX(FixtureTicker!$B$3:$AM$22, MATCH($B166, FixtureTicker!$A$3:$A$22), PlayerForm!$X$5+2),
 TeamForm!$B$4:$B$23, TeamForm!$AB$4:$AB$23),
INDEX(FixtureTicker!$B$24:$AM$43, MATCH($B166, FixtureTicker!$A$24:$A$43), PlayerForm!$X$5+2)="BLANK",
0
),
_xlfn.IFS(
INDEX(FixtureTicker!$B$24:$AM$43, MATCH($B166, FixtureTicker!$A$24:$A$43), PlayerForm!$X$5+3)="H",
_xlfn.XLOOKUP($E166, PlayerForm!$D$3:$D$394, PlayerForm!$Q$3:$Q$394)*
_xlfn.XLOOKUP(
INDEX(FixtureTicker!$B$3:$AM$22, MATCH($B166, FixtureTicker!$A$3:$A$22), PlayerForm!$X$5+3),
 TeamForm!$B$4:$B$23, TeamForm!$AD$4:$AD$23),
INDEX(FixtureTicker!$B$24:$AM$43, MATCH($B166, FixtureTicker!$A$24:$A$43), PlayerForm!$X$5+3)="A",
_xlfn.XLOOKUP($E166, PlayerForm!$D$3:$D$394, PlayerForm!$R$3:$R$394)*
_xlfn.XLOOKUP(
INDEX(FixtureTicker!$B$3:$AM$22, MATCH($B166, FixtureTicker!$A$3:$A$22), PlayerForm!$X$5+3),
 TeamForm!$B$4:$B$23, TeamForm!$AB$4:$AB$23),
INDEX(FixtureTicker!$B$24:$AM$43, MATCH($B166, FixtureTicker!$A$24:$A$43), PlayerForm!$X$5+3)="BLANK",
0
),
_xlfn.IFS(
INDEX(FixtureTicker!$B$24:$AM$43, MATCH($B166, FixtureTicker!$A$24:$A$43), PlayerForm!$X$5+4)="H",
_xlfn.XLOOKUP($E166, PlayerForm!$D$3:$D$394, PlayerForm!$Q$3:$Q$394)*
_xlfn.XLOOKUP(
INDEX(FixtureTicker!$B$3:$AM$22, MATCH($B166, FixtureTicker!$A$3:$A$22), PlayerForm!$X$5+4),
 TeamForm!$B$4:$B$23, TeamForm!$AD$4:$AD$23),
INDEX(FixtureTicker!$B$24:$AM$43, MATCH($B166, FixtureTicker!$A$24:$A$43), PlayerForm!$X$5+4)="A",
_xlfn.XLOOKUP($E166, PlayerForm!$D$3:$D$394, PlayerForm!$R$3:$R$394)*
_xlfn.XLOOKUP(
INDEX(FixtureTicker!$B$3:$AM$22, MATCH($B166, FixtureTicker!$A$3:$A$22), PlayerForm!$X$5+4),
 TeamForm!$B$4:$B$23, TeamForm!$AB$4:$AB$23),
INDEX(FixtureTicker!$B$24:$AM$43, MATCH($B166, FixtureTicker!$A$24:$A$43), PlayerForm!$X$5+4)="BLANK",
0
),
_xlfn.IFS(
INDEX(FixtureTicker!$B$24:$AM$43, MATCH($B166, FixtureTicker!$A$24:$A$43), PlayerForm!$X$5+5)="H",
_xlfn.XLOOKUP($E166, PlayerForm!$D$3:$D$394, PlayerForm!$Q$3:$Q$394)*
_xlfn.XLOOKUP(
INDEX(FixtureTicker!$B$3:$AM$22, MATCH($B166, FixtureTicker!$A$3:$A$22), PlayerForm!$X$5+5),
 TeamForm!$B$4:$B$23, TeamForm!$AD$4:$AD$23),
INDEX(FixtureTicker!$B$24:$AM$43, MATCH($B166, FixtureTicker!$A$24:$A$43), PlayerForm!$X$5+5)="A",
_xlfn.XLOOKUP($E166, PlayerForm!$D$3:$D$394, PlayerForm!$R$3:$R$394)*
_xlfn.XLOOKUP(
INDEX(FixtureTicker!$B$3:$AM$22, MATCH($B166, FixtureTicker!$A$3:$A$22), PlayerForm!$X$5+5),
 TeamForm!$B$4:$B$23, TeamForm!$AB$4:$AB$23),
INDEX(FixtureTicker!$B$24:$AM$43, MATCH($B166, FixtureTicker!$A$24:$A$43), PlayerForm!$X$5+5)="BLANK",
0
)
),0)</f>
        <v>17.487114011443708</v>
      </c>
      <c r="J166" s="163" cm="1">
        <f t="array" ref="J166">IFERROR(0.01*SUM(
_xlfn.IFS(
INDEX(FixtureTicker!$B$24:$AM$43, MATCH($B166, FixtureTicker!$A$24:$A$43), PlayerForm!$X$5)="H",
_xlfn.XLOOKUP($E166, PlayerForm!$D$3:$D$394, PlayerForm!$Q$3:$Q$394)*
_xlfn.XLOOKUP(
INDEX(FixtureTicker!$B$3:$AM$22, MATCH($B166, FixtureTicker!$A$3:$A$22), PlayerForm!$X$5),
 TeamForm!$B$4:$B$23, TeamForm!$AD$4:$AD$23),
INDEX(FixtureTicker!$B$24:$AM$43, MATCH($B166, FixtureTicker!$A$24:$A$43), PlayerForm!$X$5)="A",
_xlfn.XLOOKUP($E166, PlayerForm!$D$3:$D$394, PlayerForm!$R$3:$R$394)*
_xlfn.XLOOKUP(
INDEX(FixtureTicker!$B$3:$AM$22, MATCH($B166, FixtureTicker!$A$3:$A$22), PlayerForm!$X$5),
 TeamForm!$B$4:$B$23, TeamForm!$AB$4:$AB$23),
INDEX(FixtureTicker!$B$24:$AM$43, MATCH($B166, FixtureTicker!$A$24:$A$43), PlayerForm!$X$5)="BLANK",
0
),
_xlfn.IFS(
INDEX(FixtureTicker!$B$24:$AM$43, MATCH($B166, FixtureTicker!$A$24:$A$43), PlayerForm!$X$5+1)="H",
_xlfn.XLOOKUP($E166, PlayerForm!$D$3:$D$394, PlayerForm!$Q$3:$Q$394)*
_xlfn.XLOOKUP(
INDEX(FixtureTicker!$B$3:$AM$22, MATCH($B166, FixtureTicker!$A$3:$A$22), PlayerForm!$X$5+1),
 TeamForm!$B$4:$B$23, TeamForm!$AD$4:$AD$23),
INDEX(FixtureTicker!$B$24:$AM$43, MATCH($B166, FixtureTicker!$A$24:$A$43), PlayerForm!$X$5+1)="A",
_xlfn.XLOOKUP($E166, PlayerForm!$D$3:$D$394, PlayerForm!$R$3:$R$394)*
_xlfn.XLOOKUP(
INDEX(FixtureTicker!$B$3:$AM$22, MATCH($B166, FixtureTicker!$A$3:$A$22), PlayerForm!$X$5+1),
 TeamForm!$B$4:$B$23, TeamForm!$AB$4:$AB$23),
INDEX(FixtureTicker!$B$24:$AM$43, MATCH($B166, FixtureTicker!$A$24:$A$43), PlayerForm!$X$5+1)="BLANK",
0
),
_xlfn.IFS(
INDEX(FixtureTicker!$B$24:$AM$43, MATCH($B166, FixtureTicker!$A$24:$A$43), PlayerForm!$X$5+2)="H",
_xlfn.XLOOKUP($E166, PlayerForm!$D$3:$D$394, PlayerForm!$Q$3:$Q$394)*
_xlfn.XLOOKUP(
INDEX(FixtureTicker!$B$3:$AM$22, MATCH($B166, FixtureTicker!$A$3:$A$22), PlayerForm!$X$5+2),
 TeamForm!$B$4:$B$23, TeamForm!$AD$4:$AD$23),
INDEX(FixtureTicker!$B$24:$AM$43, MATCH($B166, FixtureTicker!$A$24:$A$43), PlayerForm!$X$5+2)="A",
_xlfn.XLOOKUP($E166, PlayerForm!$D$3:$D$394, PlayerForm!$R$3:$R$394)*
_xlfn.XLOOKUP(
INDEX(FixtureTicker!$B$3:$AM$22, MATCH($B166, FixtureTicker!$A$3:$A$22), PlayerForm!$X$5+2),
 TeamForm!$B$4:$B$23, TeamForm!$AB$4:$AB$23),
INDEX(FixtureTicker!$B$24:$AM$43, MATCH($B166, FixtureTicker!$A$24:$A$43), PlayerForm!$X$5+2)="BLANK",
0
),
_xlfn.IFS(
INDEX(FixtureTicker!$B$24:$AM$43, MATCH($B166, FixtureTicker!$A$24:$A$43), PlayerForm!$X$5+3)="H",
_xlfn.XLOOKUP($E166, PlayerForm!$D$3:$D$394, PlayerForm!$Q$3:$Q$394)*
_xlfn.XLOOKUP(
INDEX(FixtureTicker!$B$3:$AM$22, MATCH($B166, FixtureTicker!$A$3:$A$22), PlayerForm!$X$5+3),
 TeamForm!$B$4:$B$23, TeamForm!$AD$4:$AD$23),
INDEX(FixtureTicker!$B$24:$AM$43, MATCH($B166, FixtureTicker!$A$24:$A$43), PlayerForm!$X$5+3)="A",
_xlfn.XLOOKUP($E166, PlayerForm!$D$3:$D$394, PlayerForm!$R$3:$R$394)*
_xlfn.XLOOKUP(
INDEX(FixtureTicker!$B$3:$AM$22, MATCH($B166, FixtureTicker!$A$3:$A$22), PlayerForm!$X$5+3),
 TeamForm!$B$4:$B$23, TeamForm!$AB$4:$AB$23),
INDEX(FixtureTicker!$B$24:$AM$43, MATCH($B166, FixtureTicker!$A$24:$A$43), PlayerForm!$X$5+3)="BLANK",
0
),
_xlfn.IFS(
INDEX(FixtureTicker!$B$24:$AM$43, MATCH($B166, FixtureTicker!$A$24:$A$43), PlayerForm!$X$5+4)="H",
_xlfn.XLOOKUP($E166, PlayerForm!$D$3:$D$394, PlayerForm!$Q$3:$Q$394)*
_xlfn.XLOOKUP(
INDEX(FixtureTicker!$B$3:$AM$22, MATCH($B166, FixtureTicker!$A$3:$A$22), PlayerForm!$X$5+4),
 TeamForm!$B$4:$B$23, TeamForm!$AD$4:$AD$23),
INDEX(FixtureTicker!$B$24:$AM$43, MATCH($B166, FixtureTicker!$A$24:$A$43), PlayerForm!$X$5+4)="A",
_xlfn.XLOOKUP($E166, PlayerForm!$D$3:$D$394, PlayerForm!$R$3:$R$394)*
_xlfn.XLOOKUP(
INDEX(FixtureTicker!$B$3:$AM$22, MATCH($B166, FixtureTicker!$A$3:$A$22), PlayerForm!$X$5+4),
 TeamForm!$B$4:$B$23, TeamForm!$AB$4:$AB$23),
INDEX(FixtureTicker!$B$24:$AM$43, MATCH($B166, FixtureTicker!$A$24:$A$43), PlayerForm!$X$5+4)="BLANK",
0
),
_xlfn.IFS(
INDEX(FixtureTicker!$B$24:$AM$43, MATCH($B166, FixtureTicker!$A$24:$A$43), PlayerForm!$X$5+5)="H",
_xlfn.XLOOKUP($E166, PlayerForm!$D$3:$D$394, PlayerForm!$Q$3:$Q$394)*
_xlfn.XLOOKUP(
INDEX(FixtureTicker!$B$3:$AM$22, MATCH($B166, FixtureTicker!$A$3:$A$22), PlayerForm!$X$5+5),
 TeamForm!$B$4:$B$23, TeamForm!$AD$4:$AD$23),
INDEX(FixtureTicker!$B$24:$AM$43, MATCH($B166, FixtureTicker!$A$24:$A$43), PlayerForm!$X$5+5)="A",
_xlfn.XLOOKUP($E166, PlayerForm!$D$3:$D$394, PlayerForm!$R$3:$R$394)*
_xlfn.XLOOKUP(
INDEX(FixtureTicker!$B$3:$AM$22, MATCH($B166, FixtureTicker!$A$3:$A$22), PlayerForm!$X$5+5),
 TeamForm!$B$4:$B$23, TeamForm!$AB$4:$AB$23),
INDEX(FixtureTicker!$B$24:$AM$43, MATCH($B166, FixtureTicker!$A$24:$A$43), PlayerForm!$X$5+5)="BLANK",
0
),
_xlfn.IFS(
INDEX(FixtureTicker!$B$24:$AM$43, MATCH($B166, FixtureTicker!$A$24:$A$43), PlayerForm!$X$5+6)="H",
_xlfn.XLOOKUP($E166, PlayerForm!$D$3:$D$394, PlayerForm!$Q$3:$Q$394)*
_xlfn.XLOOKUP(
INDEX(FixtureTicker!$B$3:$AM$22, MATCH($B166, FixtureTicker!$A$3:$A$22), PlayerForm!$X$5+6),
 TeamForm!$B$4:$B$23, TeamForm!$AD$4:$AD$23),
INDEX(FixtureTicker!$B$24:$AM$43, MATCH($B166, FixtureTicker!$A$24:$A$43), PlayerForm!$X$5+6)="A",
_xlfn.XLOOKUP($E166, PlayerForm!$D$3:$D$394, PlayerForm!$R$3:$R$394)*
_xlfn.XLOOKUP(
INDEX(FixtureTicker!$B$3:$AM$22, MATCH($B166, FixtureTicker!$A$3:$A$22), PlayerForm!$X$5+6),
 TeamForm!$B$4:$B$23, TeamForm!$AB$4:$AB$23),
INDEX(FixtureTicker!$B$24:$AM$43, MATCH($B166, FixtureTicker!$A$24:$A$43), PlayerForm!$X$5+6)="BLANK",
0
),
_xlfn.IFS(
INDEX(FixtureTicker!$B$24:$AM$43, MATCH($B166, FixtureTicker!$A$24:$A$43), PlayerForm!$X$5+7)="H",
_xlfn.XLOOKUP($E166, PlayerForm!$D$3:$D$394, PlayerForm!$Q$3:$Q$394)*
_xlfn.XLOOKUP(
INDEX(FixtureTicker!$B$3:$AM$22, MATCH($B166, FixtureTicker!$A$3:$A$22), PlayerForm!$X$5+7),
 TeamForm!$B$4:$B$23, TeamForm!$AD$4:$AD$23),
INDEX(FixtureTicker!$B$24:$AM$43, MATCH($B166, FixtureTicker!$A$24:$A$43), PlayerForm!$X$5+7)="A",
_xlfn.XLOOKUP($E166, PlayerForm!$D$3:$D$394, PlayerForm!$R$3:$R$394)*
_xlfn.XLOOKUP(
INDEX(FixtureTicker!$B$3:$AM$22, MATCH($B166, FixtureTicker!$A$3:$A$22), PlayerForm!$X$5+7),
 TeamForm!$B$4:$B$23, TeamForm!$AB$4:$AB$23),
INDEX(FixtureTicker!$B$24:$AM$43, MATCH($B166, FixtureTicker!$A$24:$A$43), PlayerForm!$X$5+7)="BLANK",
0
)
),0)</f>
        <v>19.789220838001825</v>
      </c>
    </row>
    <row r="167" spans="1:10">
      <c r="A167" s="55">
        <v>235</v>
      </c>
      <c r="B167" s="55" t="str">
        <f>_xlfn.XLOOKUP($A167, PlayerData!$B$3:$B$394, PlayerData!C$3:C$394)</f>
        <v>ARS</v>
      </c>
      <c r="C167" s="55" t="str">
        <f>_xlfn.XLOOKUP($A167, PlayerData!$B$3:$B$394, PlayerData!D$3:D$394)</f>
        <v>D</v>
      </c>
      <c r="D167" s="55">
        <f>_xlfn.XLOOKUP($A167, PlayerData!$B:$B, PlayerData!F:F,,,-1)</f>
        <v>5.5</v>
      </c>
      <c r="E167" s="31" t="str">
        <f>_xlfn.XLOOKUP($A167, PlayerData!$B$3:$B$394, PlayerData!E$3:E$394)</f>
        <v>David Luiz</v>
      </c>
      <c r="F167" s="164" cm="1">
        <f t="array" ref="F167">IFERROR(0.01*_xlfn.IFS(
INDEX(FixtureTicker!$B$24:$AM$43, MATCH($B167, FixtureTicker!$A$24:$A$43, 0), PlayerForm!$X$5)="H",
_xlfn.XLOOKUP($E167, PlayerForm!$D$3:$D$394, PlayerForm!$Q$3:$Q$394)*
_xlfn.XLOOKUP(
INDEX(FixtureTicker!$B$3:$AM$22, MATCH($B167, FixtureTicker!$A$3:$A$22,0), PlayerForm!$X$5),
 TeamForm!$B$4:$B$23, TeamForm!$AD$4:$AD$23),
INDEX(FixtureTicker!$B$24:$AM$43, MATCH($B167, FixtureTicker!$A$24:$A$43,0), PlayerForm!$X$5)="A",
_xlfn.XLOOKUP($E167, PlayerForm!$D$3:$D$394, PlayerForm!$R$3:$R$394)*
_xlfn.XLOOKUP(
INDEX(FixtureTicker!$B$3:$AM$22, MATCH($B167, FixtureTicker!$A$3:$A$22,0), PlayerForm!$X$5),
 TeamForm!$B$4:$B$23, TeamForm!$AB$4:$AB$23),
INDEX(FixtureTicker!$B$24:$AM$43, MATCH($B167, FixtureTicker!$A$24:$A$43,0), PlayerForm!$X$5)="BLANK",
0),0)</f>
        <v>2.555289036161462</v>
      </c>
      <c r="G167" s="163" cm="1">
        <f t="array" ref="G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
),0)</f>
        <v>6.6423627499784095</v>
      </c>
      <c r="H167" s="163" cm="1">
        <f t="array" ref="H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),
_xlfn.IFS(
INDEX(FixtureTicker!$B$24:$AM$43, MATCH($B167, FixtureTicker!$A$24:$A$43), PlayerForm!$X$5+2)="H",
_xlfn.XLOOKUP($E167, PlayerForm!$D$3:$D$394, PlayerForm!$Q$3:$Q$394)*
_xlfn.XLOOKUP(
INDEX(FixtureTicker!$B$3:$AM$22, MATCH($B167, FixtureTicker!$A$3:$A$22), PlayerForm!$X$5+2),
 TeamForm!$B$4:$B$23, TeamForm!$AD$4:$AD$23),
INDEX(FixtureTicker!$B$24:$AM$43, MATCH($B167, FixtureTicker!$A$24:$A$43), PlayerForm!$X$5+2)="A",
_xlfn.XLOOKUP($E167, PlayerForm!$D$3:$D$394, PlayerForm!$R$3:$R$394)*
_xlfn.XLOOKUP(
INDEX(FixtureTicker!$B$3:$AM$22, MATCH($B167, FixtureTicker!$A$3:$A$22), PlayerForm!$X$5+2),
 TeamForm!$B$4:$B$23, TeamForm!$AB$4:$AB$23),
INDEX(FixtureTicker!$B$24:$AM$43, MATCH($B167, FixtureTicker!$A$24:$A$43), PlayerForm!$X$5+2)="BLANK",
0
),
_xlfn.IFS(
INDEX(FixtureTicker!$B$24:$AM$43, MATCH($B167, FixtureTicker!$A$24:$A$43), PlayerForm!$X$5+3)="H",
_xlfn.XLOOKUP($E167, PlayerForm!$D$3:$D$394, PlayerForm!$Q$3:$Q$394)*
_xlfn.XLOOKUP(
INDEX(FixtureTicker!$B$3:$AM$22, MATCH($B167, FixtureTicker!$A$3:$A$22), PlayerForm!$X$5+3),
 TeamForm!$B$4:$B$23, TeamForm!$AD$4:$AD$23),
INDEX(FixtureTicker!$B$24:$AM$43, MATCH($B167, FixtureTicker!$A$24:$A$43), PlayerForm!$X$5+3)="A",
_xlfn.XLOOKUP($E167, PlayerForm!$D$3:$D$394, PlayerForm!$R$3:$R$394)*
_xlfn.XLOOKUP(
INDEX(FixtureTicker!$B$3:$AM$22, MATCH($B167, FixtureTicker!$A$3:$A$22), PlayerForm!$X$5+3),
 TeamForm!$B$4:$B$23, TeamForm!$AB$4:$AB$23),
INDEX(FixtureTicker!$B$24:$AM$43, MATCH($B167, FixtureTicker!$A$24:$A$43), PlayerForm!$X$5+3)="BLANK",
0
)
),0)</f>
        <v>12.939216632480637</v>
      </c>
      <c r="I167" s="163" cm="1">
        <f t="array" ref="I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),
_xlfn.IFS(
INDEX(FixtureTicker!$B$24:$AM$43, MATCH($B167, FixtureTicker!$A$24:$A$43), PlayerForm!$X$5+2)="H",
_xlfn.XLOOKUP($E167, PlayerForm!$D$3:$D$394, PlayerForm!$Q$3:$Q$394)*
_xlfn.XLOOKUP(
INDEX(FixtureTicker!$B$3:$AM$22, MATCH($B167, FixtureTicker!$A$3:$A$22), PlayerForm!$X$5+2),
 TeamForm!$B$4:$B$23, TeamForm!$AD$4:$AD$23),
INDEX(FixtureTicker!$B$24:$AM$43, MATCH($B167, FixtureTicker!$A$24:$A$43), PlayerForm!$X$5+2)="A",
_xlfn.XLOOKUP($E167, PlayerForm!$D$3:$D$394, PlayerForm!$R$3:$R$394)*
_xlfn.XLOOKUP(
INDEX(FixtureTicker!$B$3:$AM$22, MATCH($B167, FixtureTicker!$A$3:$A$22), PlayerForm!$X$5+2),
 TeamForm!$B$4:$B$23, TeamForm!$AB$4:$AB$23),
INDEX(FixtureTicker!$B$24:$AM$43, MATCH($B167, FixtureTicker!$A$24:$A$43), PlayerForm!$X$5+2)="BLANK",
0
),
_xlfn.IFS(
INDEX(FixtureTicker!$B$24:$AM$43, MATCH($B167, FixtureTicker!$A$24:$A$43), PlayerForm!$X$5+3)="H",
_xlfn.XLOOKUP($E167, PlayerForm!$D$3:$D$394, PlayerForm!$Q$3:$Q$394)*
_xlfn.XLOOKUP(
INDEX(FixtureTicker!$B$3:$AM$22, MATCH($B167, FixtureTicker!$A$3:$A$22), PlayerForm!$X$5+3),
 TeamForm!$B$4:$B$23, TeamForm!$AD$4:$AD$23),
INDEX(FixtureTicker!$B$24:$AM$43, MATCH($B167, FixtureTicker!$A$24:$A$43), PlayerForm!$X$5+3)="A",
_xlfn.XLOOKUP($E167, PlayerForm!$D$3:$D$394, PlayerForm!$R$3:$R$394)*
_xlfn.XLOOKUP(
INDEX(FixtureTicker!$B$3:$AM$22, MATCH($B167, FixtureTicker!$A$3:$A$22), PlayerForm!$X$5+3),
 TeamForm!$B$4:$B$23, TeamForm!$AB$4:$AB$23),
INDEX(FixtureTicker!$B$24:$AM$43, MATCH($B167, FixtureTicker!$A$24:$A$43), PlayerForm!$X$5+3)="BLANK",
0
),
_xlfn.IFS(
INDEX(FixtureTicker!$B$24:$AM$43, MATCH($B167, FixtureTicker!$A$24:$A$43), PlayerForm!$X$5+4)="H",
_xlfn.XLOOKUP($E167, PlayerForm!$D$3:$D$394, PlayerForm!$Q$3:$Q$394)*
_xlfn.XLOOKUP(
INDEX(FixtureTicker!$B$3:$AM$22, MATCH($B167, FixtureTicker!$A$3:$A$22), PlayerForm!$X$5+4),
 TeamForm!$B$4:$B$23, TeamForm!$AD$4:$AD$23),
INDEX(FixtureTicker!$B$24:$AM$43, MATCH($B167, FixtureTicker!$A$24:$A$43), PlayerForm!$X$5+4)="A",
_xlfn.XLOOKUP($E167, PlayerForm!$D$3:$D$394, PlayerForm!$R$3:$R$394)*
_xlfn.XLOOKUP(
INDEX(FixtureTicker!$B$3:$AM$22, MATCH($B167, FixtureTicker!$A$3:$A$22), PlayerForm!$X$5+4),
 TeamForm!$B$4:$B$23, TeamForm!$AB$4:$AB$23),
INDEX(FixtureTicker!$B$24:$AM$43, MATCH($B167, FixtureTicker!$A$24:$A$43), PlayerForm!$X$5+4)="BLANK",
0
),
_xlfn.IFS(
INDEX(FixtureTicker!$B$24:$AM$43, MATCH($B167, FixtureTicker!$A$24:$A$43), PlayerForm!$X$5+5)="H",
_xlfn.XLOOKUP($E167, PlayerForm!$D$3:$D$394, PlayerForm!$Q$3:$Q$394)*
_xlfn.XLOOKUP(
INDEX(FixtureTicker!$B$3:$AM$22, MATCH($B167, FixtureTicker!$A$3:$A$22), PlayerForm!$X$5+5),
 TeamForm!$B$4:$B$23, TeamForm!$AD$4:$AD$23),
INDEX(FixtureTicker!$B$24:$AM$43, MATCH($B167, FixtureTicker!$A$24:$A$43), PlayerForm!$X$5+5)="A",
_xlfn.XLOOKUP($E167, PlayerForm!$D$3:$D$394, PlayerForm!$R$3:$R$394)*
_xlfn.XLOOKUP(
INDEX(FixtureTicker!$B$3:$AM$22, MATCH($B167, FixtureTicker!$A$3:$A$22), PlayerForm!$X$5+5),
 TeamForm!$B$4:$B$23, TeamForm!$AB$4:$AB$23),
INDEX(FixtureTicker!$B$24:$AM$43, MATCH($B167, FixtureTicker!$A$24:$A$43), PlayerForm!$X$5+5)="BLANK",
0
)
),0)</f>
        <v>17.421001052655505</v>
      </c>
      <c r="J167" s="163" cm="1">
        <f t="array" ref="J167">IFERROR(0.01*SUM(
_xlfn.IFS(
INDEX(FixtureTicker!$B$24:$AM$43, MATCH($B167, FixtureTicker!$A$24:$A$43), PlayerForm!$X$5)="H",
_xlfn.XLOOKUP($E167, PlayerForm!$D$3:$D$394, PlayerForm!$Q$3:$Q$394)*
_xlfn.XLOOKUP(
INDEX(FixtureTicker!$B$3:$AM$22, MATCH($B167, FixtureTicker!$A$3:$A$22), PlayerForm!$X$5),
 TeamForm!$B$4:$B$23, TeamForm!$AD$4:$AD$23),
INDEX(FixtureTicker!$B$24:$AM$43, MATCH($B167, FixtureTicker!$A$24:$A$43), PlayerForm!$X$5)="A",
_xlfn.XLOOKUP($E167, PlayerForm!$D$3:$D$394, PlayerForm!$R$3:$R$394)*
_xlfn.XLOOKUP(
INDEX(FixtureTicker!$B$3:$AM$22, MATCH($B167, FixtureTicker!$A$3:$A$22), PlayerForm!$X$5),
 TeamForm!$B$4:$B$23, TeamForm!$AB$4:$AB$23),
INDEX(FixtureTicker!$B$24:$AM$43, MATCH($B167, FixtureTicker!$A$24:$A$43), PlayerForm!$X$5)="BLANK",
0
),
_xlfn.IFS(
INDEX(FixtureTicker!$B$24:$AM$43, MATCH($B167, FixtureTicker!$A$24:$A$43), PlayerForm!$X$5+1)="H",
_xlfn.XLOOKUP($E167, PlayerForm!$D$3:$D$394, PlayerForm!$Q$3:$Q$394)*
_xlfn.XLOOKUP(
INDEX(FixtureTicker!$B$3:$AM$22, MATCH($B167, FixtureTicker!$A$3:$A$22), PlayerForm!$X$5+1),
 TeamForm!$B$4:$B$23, TeamForm!$AD$4:$AD$23),
INDEX(FixtureTicker!$B$24:$AM$43, MATCH($B167, FixtureTicker!$A$24:$A$43), PlayerForm!$X$5+1)="A",
_xlfn.XLOOKUP($E167, PlayerForm!$D$3:$D$394, PlayerForm!$R$3:$R$394)*
_xlfn.XLOOKUP(
INDEX(FixtureTicker!$B$3:$AM$22, MATCH($B167, FixtureTicker!$A$3:$A$22), PlayerForm!$X$5+1),
 TeamForm!$B$4:$B$23, TeamForm!$AB$4:$AB$23),
INDEX(FixtureTicker!$B$24:$AM$43, MATCH($B167, FixtureTicker!$A$24:$A$43), PlayerForm!$X$5+1)="BLANK",
0
),
_xlfn.IFS(
INDEX(FixtureTicker!$B$24:$AM$43, MATCH($B167, FixtureTicker!$A$24:$A$43), PlayerForm!$X$5+2)="H",
_xlfn.XLOOKUP($E167, PlayerForm!$D$3:$D$394, PlayerForm!$Q$3:$Q$394)*
_xlfn.XLOOKUP(
INDEX(FixtureTicker!$B$3:$AM$22, MATCH($B167, FixtureTicker!$A$3:$A$22), PlayerForm!$X$5+2),
 TeamForm!$B$4:$B$23, TeamForm!$AD$4:$AD$23),
INDEX(FixtureTicker!$B$24:$AM$43, MATCH($B167, FixtureTicker!$A$24:$A$43), PlayerForm!$X$5+2)="A",
_xlfn.XLOOKUP($E167, PlayerForm!$D$3:$D$394, PlayerForm!$R$3:$R$394)*
_xlfn.XLOOKUP(
INDEX(FixtureTicker!$B$3:$AM$22, MATCH($B167, FixtureTicker!$A$3:$A$22), PlayerForm!$X$5+2),
 TeamForm!$B$4:$B$23, TeamForm!$AB$4:$AB$23),
INDEX(FixtureTicker!$B$24:$AM$43, MATCH($B167, FixtureTicker!$A$24:$A$43), PlayerForm!$X$5+2)="BLANK",
0
),
_xlfn.IFS(
INDEX(FixtureTicker!$B$24:$AM$43, MATCH($B167, FixtureTicker!$A$24:$A$43), PlayerForm!$X$5+3)="H",
_xlfn.XLOOKUP($E167, PlayerForm!$D$3:$D$394, PlayerForm!$Q$3:$Q$394)*
_xlfn.XLOOKUP(
INDEX(FixtureTicker!$B$3:$AM$22, MATCH($B167, FixtureTicker!$A$3:$A$22), PlayerForm!$X$5+3),
 TeamForm!$B$4:$B$23, TeamForm!$AD$4:$AD$23),
INDEX(FixtureTicker!$B$24:$AM$43, MATCH($B167, FixtureTicker!$A$24:$A$43), PlayerForm!$X$5+3)="A",
_xlfn.XLOOKUP($E167, PlayerForm!$D$3:$D$394, PlayerForm!$R$3:$R$394)*
_xlfn.XLOOKUP(
INDEX(FixtureTicker!$B$3:$AM$22, MATCH($B167, FixtureTicker!$A$3:$A$22), PlayerForm!$X$5+3),
 TeamForm!$B$4:$B$23, TeamForm!$AB$4:$AB$23),
INDEX(FixtureTicker!$B$24:$AM$43, MATCH($B167, FixtureTicker!$A$24:$A$43), PlayerForm!$X$5+3)="BLANK",
0
),
_xlfn.IFS(
INDEX(FixtureTicker!$B$24:$AM$43, MATCH($B167, FixtureTicker!$A$24:$A$43), PlayerForm!$X$5+4)="H",
_xlfn.XLOOKUP($E167, PlayerForm!$D$3:$D$394, PlayerForm!$Q$3:$Q$394)*
_xlfn.XLOOKUP(
INDEX(FixtureTicker!$B$3:$AM$22, MATCH($B167, FixtureTicker!$A$3:$A$22), PlayerForm!$X$5+4),
 TeamForm!$B$4:$B$23, TeamForm!$AD$4:$AD$23),
INDEX(FixtureTicker!$B$24:$AM$43, MATCH($B167, FixtureTicker!$A$24:$A$43), PlayerForm!$X$5+4)="A",
_xlfn.XLOOKUP($E167, PlayerForm!$D$3:$D$394, PlayerForm!$R$3:$R$394)*
_xlfn.XLOOKUP(
INDEX(FixtureTicker!$B$3:$AM$22, MATCH($B167, FixtureTicker!$A$3:$A$22), PlayerForm!$X$5+4),
 TeamForm!$B$4:$B$23, TeamForm!$AB$4:$AB$23),
INDEX(FixtureTicker!$B$24:$AM$43, MATCH($B167, FixtureTicker!$A$24:$A$43), PlayerForm!$X$5+4)="BLANK",
0
),
_xlfn.IFS(
INDEX(FixtureTicker!$B$24:$AM$43, MATCH($B167, FixtureTicker!$A$24:$A$43), PlayerForm!$X$5+5)="H",
_xlfn.XLOOKUP($E167, PlayerForm!$D$3:$D$394, PlayerForm!$Q$3:$Q$394)*
_xlfn.XLOOKUP(
INDEX(FixtureTicker!$B$3:$AM$22, MATCH($B167, FixtureTicker!$A$3:$A$22), PlayerForm!$X$5+5),
 TeamForm!$B$4:$B$23, TeamForm!$AD$4:$AD$23),
INDEX(FixtureTicker!$B$24:$AM$43, MATCH($B167, FixtureTicker!$A$24:$A$43), PlayerForm!$X$5+5)="A",
_xlfn.XLOOKUP($E167, PlayerForm!$D$3:$D$394, PlayerForm!$R$3:$R$394)*
_xlfn.XLOOKUP(
INDEX(FixtureTicker!$B$3:$AM$22, MATCH($B167, FixtureTicker!$A$3:$A$22), PlayerForm!$X$5+5),
 TeamForm!$B$4:$B$23, TeamForm!$AB$4:$AB$23),
INDEX(FixtureTicker!$B$24:$AM$43, MATCH($B167, FixtureTicker!$A$24:$A$43), PlayerForm!$X$5+5)="BLANK",
0
),
_xlfn.IFS(
INDEX(FixtureTicker!$B$24:$AM$43, MATCH($B167, FixtureTicker!$A$24:$A$43), PlayerForm!$X$5+6)="H",
_xlfn.XLOOKUP($E167, PlayerForm!$D$3:$D$394, PlayerForm!$Q$3:$Q$394)*
_xlfn.XLOOKUP(
INDEX(FixtureTicker!$B$3:$AM$22, MATCH($B167, FixtureTicker!$A$3:$A$22), PlayerForm!$X$5+6),
 TeamForm!$B$4:$B$23, TeamForm!$AD$4:$AD$23),
INDEX(FixtureTicker!$B$24:$AM$43, MATCH($B167, FixtureTicker!$A$24:$A$43), PlayerForm!$X$5+6)="A",
_xlfn.XLOOKUP($E167, PlayerForm!$D$3:$D$394, PlayerForm!$R$3:$R$394)*
_xlfn.XLOOKUP(
INDEX(FixtureTicker!$B$3:$AM$22, MATCH($B167, FixtureTicker!$A$3:$A$22), PlayerForm!$X$5+6),
 TeamForm!$B$4:$B$23, TeamForm!$AB$4:$AB$23),
INDEX(FixtureTicker!$B$24:$AM$43, MATCH($B167, FixtureTicker!$A$24:$A$43), PlayerForm!$X$5+6)="BLANK",
0
),
_xlfn.IFS(
INDEX(FixtureTicker!$B$24:$AM$43, MATCH($B167, FixtureTicker!$A$24:$A$43), PlayerForm!$X$5+7)="H",
_xlfn.XLOOKUP($E167, PlayerForm!$D$3:$D$394, PlayerForm!$Q$3:$Q$394)*
_xlfn.XLOOKUP(
INDEX(FixtureTicker!$B$3:$AM$22, MATCH($B167, FixtureTicker!$A$3:$A$22), PlayerForm!$X$5+7),
 TeamForm!$B$4:$B$23, TeamForm!$AD$4:$AD$23),
INDEX(FixtureTicker!$B$24:$AM$43, MATCH($B167, FixtureTicker!$A$24:$A$43), PlayerForm!$X$5+7)="A",
_xlfn.XLOOKUP($E167, PlayerForm!$D$3:$D$394, PlayerForm!$R$3:$R$394)*
_xlfn.XLOOKUP(
INDEX(FixtureTicker!$B$3:$AM$22, MATCH($B167, FixtureTicker!$A$3:$A$22), PlayerForm!$X$5+7),
 TeamForm!$B$4:$B$23, TeamForm!$AB$4:$AB$23),
INDEX(FixtureTicker!$B$24:$AM$43, MATCH($B167, FixtureTicker!$A$24:$A$43), PlayerForm!$X$5+7)="BLANK",
0
)
),0)</f>
        <v>22.342715382167029</v>
      </c>
    </row>
    <row r="168" spans="1:10">
      <c r="A168" s="55">
        <v>129</v>
      </c>
      <c r="B168" s="55" t="str">
        <f>_xlfn.XLOOKUP($A168, PlayerData!$B$3:$B$394, PlayerData!C$3:C$394)</f>
        <v>CRY</v>
      </c>
      <c r="C168" s="55" t="str">
        <f>_xlfn.XLOOKUP($A168, PlayerData!$B$3:$B$394, PlayerData!D$3:D$394)</f>
        <v>M</v>
      </c>
      <c r="D168" s="55">
        <f>_xlfn.XLOOKUP($A168, PlayerData!$B:$B, PlayerData!F:F,,,-1)</f>
        <v>5.5</v>
      </c>
      <c r="E168" s="31" t="str">
        <f>_xlfn.XLOOKUP($A168, PlayerData!$B$3:$B$394, PlayerData!E$3:E$394)</f>
        <v>McArthur</v>
      </c>
      <c r="F168" s="164" cm="1">
        <f t="array" ref="F168">IFERROR(0.01*_xlfn.IFS(
INDEX(FixtureTicker!$B$24:$AM$43, MATCH($B168, FixtureTicker!$A$24:$A$43, 0), PlayerForm!$X$5)="H",
_xlfn.XLOOKUP($E168, PlayerForm!$D$3:$D$394, PlayerForm!$Q$3:$Q$394)*
_xlfn.XLOOKUP(
INDEX(FixtureTicker!$B$3:$AM$22, MATCH($B168, FixtureTicker!$A$3:$A$22,0), PlayerForm!$X$5),
 TeamForm!$B$4:$B$23, TeamForm!$AD$4:$AD$23),
INDEX(FixtureTicker!$B$24:$AM$43, MATCH($B168, FixtureTicker!$A$24:$A$43,0), PlayerForm!$X$5)="A",
_xlfn.XLOOKUP($E168, PlayerForm!$D$3:$D$394, PlayerForm!$R$3:$R$394)*
_xlfn.XLOOKUP(
INDEX(FixtureTicker!$B$3:$AM$22, MATCH($B168, FixtureTicker!$A$3:$A$22,0), PlayerForm!$X$5),
 TeamForm!$B$4:$B$23, TeamForm!$AB$4:$AB$23),
INDEX(FixtureTicker!$B$24:$AM$43, MATCH($B168, FixtureTicker!$A$24:$A$43,0), PlayerForm!$X$5)="BLANK",
0),0)</f>
        <v>3.2968443442066864</v>
      </c>
      <c r="G168" s="163" cm="1">
        <f t="array" ref="G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
),0)</f>
        <v>5.1843793363728974</v>
      </c>
      <c r="H168" s="163" cm="1">
        <f t="array" ref="H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),
_xlfn.IFS(
INDEX(FixtureTicker!$B$24:$AM$43, MATCH($B168, FixtureTicker!$A$24:$A$43), PlayerForm!$X$5+2)="H",
_xlfn.XLOOKUP($E168, PlayerForm!$D$3:$D$394, PlayerForm!$Q$3:$Q$394)*
_xlfn.XLOOKUP(
INDEX(FixtureTicker!$B$3:$AM$22, MATCH($B168, FixtureTicker!$A$3:$A$22), PlayerForm!$X$5+2),
 TeamForm!$B$4:$B$23, TeamForm!$AD$4:$AD$23),
INDEX(FixtureTicker!$B$24:$AM$43, MATCH($B168, FixtureTicker!$A$24:$A$43), PlayerForm!$X$5+2)="A",
_xlfn.XLOOKUP($E168, PlayerForm!$D$3:$D$394, PlayerForm!$R$3:$R$394)*
_xlfn.XLOOKUP(
INDEX(FixtureTicker!$B$3:$AM$22, MATCH($B168, FixtureTicker!$A$3:$A$22), PlayerForm!$X$5+2),
 TeamForm!$B$4:$B$23, TeamForm!$AB$4:$AB$23),
INDEX(FixtureTicker!$B$24:$AM$43, MATCH($B168, FixtureTicker!$A$24:$A$43), PlayerForm!$X$5+2)="BLANK",
0
),
_xlfn.IFS(
INDEX(FixtureTicker!$B$24:$AM$43, MATCH($B168, FixtureTicker!$A$24:$A$43), PlayerForm!$X$5+3)="H",
_xlfn.XLOOKUP($E168, PlayerForm!$D$3:$D$394, PlayerForm!$Q$3:$Q$394)*
_xlfn.XLOOKUP(
INDEX(FixtureTicker!$B$3:$AM$22, MATCH($B168, FixtureTicker!$A$3:$A$22), PlayerForm!$X$5+3),
 TeamForm!$B$4:$B$23, TeamForm!$AD$4:$AD$23),
INDEX(FixtureTicker!$B$24:$AM$43, MATCH($B168, FixtureTicker!$A$24:$A$43), PlayerForm!$X$5+3)="A",
_xlfn.XLOOKUP($E168, PlayerForm!$D$3:$D$394, PlayerForm!$R$3:$R$394)*
_xlfn.XLOOKUP(
INDEX(FixtureTicker!$B$3:$AM$22, MATCH($B168, FixtureTicker!$A$3:$A$22), PlayerForm!$X$5+3),
 TeamForm!$B$4:$B$23, TeamForm!$AB$4:$AB$23),
INDEX(FixtureTicker!$B$24:$AM$43, MATCH($B168, FixtureTicker!$A$24:$A$43), PlayerForm!$X$5+3)="BLANK",
0
)
),0)</f>
        <v>10.085287987743998</v>
      </c>
      <c r="I168" s="163" cm="1">
        <f t="array" ref="I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),
_xlfn.IFS(
INDEX(FixtureTicker!$B$24:$AM$43, MATCH($B168, FixtureTicker!$A$24:$A$43), PlayerForm!$X$5+2)="H",
_xlfn.XLOOKUP($E168, PlayerForm!$D$3:$D$394, PlayerForm!$Q$3:$Q$394)*
_xlfn.XLOOKUP(
INDEX(FixtureTicker!$B$3:$AM$22, MATCH($B168, FixtureTicker!$A$3:$A$22), PlayerForm!$X$5+2),
 TeamForm!$B$4:$B$23, TeamForm!$AD$4:$AD$23),
INDEX(FixtureTicker!$B$24:$AM$43, MATCH($B168, FixtureTicker!$A$24:$A$43), PlayerForm!$X$5+2)="A",
_xlfn.XLOOKUP($E168, PlayerForm!$D$3:$D$394, PlayerForm!$R$3:$R$394)*
_xlfn.XLOOKUP(
INDEX(FixtureTicker!$B$3:$AM$22, MATCH($B168, FixtureTicker!$A$3:$A$22), PlayerForm!$X$5+2),
 TeamForm!$B$4:$B$23, TeamForm!$AB$4:$AB$23),
INDEX(FixtureTicker!$B$24:$AM$43, MATCH($B168, FixtureTicker!$A$24:$A$43), PlayerForm!$X$5+2)="BLANK",
0
),
_xlfn.IFS(
INDEX(FixtureTicker!$B$24:$AM$43, MATCH($B168, FixtureTicker!$A$24:$A$43), PlayerForm!$X$5+3)="H",
_xlfn.XLOOKUP($E168, PlayerForm!$D$3:$D$394, PlayerForm!$Q$3:$Q$394)*
_xlfn.XLOOKUP(
INDEX(FixtureTicker!$B$3:$AM$22, MATCH($B168, FixtureTicker!$A$3:$A$22), PlayerForm!$X$5+3),
 TeamForm!$B$4:$B$23, TeamForm!$AD$4:$AD$23),
INDEX(FixtureTicker!$B$24:$AM$43, MATCH($B168, FixtureTicker!$A$24:$A$43), PlayerForm!$X$5+3)="A",
_xlfn.XLOOKUP($E168, PlayerForm!$D$3:$D$394, PlayerForm!$R$3:$R$394)*
_xlfn.XLOOKUP(
INDEX(FixtureTicker!$B$3:$AM$22, MATCH($B168, FixtureTicker!$A$3:$A$22), PlayerForm!$X$5+3),
 TeamForm!$B$4:$B$23, TeamForm!$AB$4:$AB$23),
INDEX(FixtureTicker!$B$24:$AM$43, MATCH($B168, FixtureTicker!$A$24:$A$43), PlayerForm!$X$5+3)="BLANK",
0
),
_xlfn.IFS(
INDEX(FixtureTicker!$B$24:$AM$43, MATCH($B168, FixtureTicker!$A$24:$A$43), PlayerForm!$X$5+4)="H",
_xlfn.XLOOKUP($E168, PlayerForm!$D$3:$D$394, PlayerForm!$Q$3:$Q$394)*
_xlfn.XLOOKUP(
INDEX(FixtureTicker!$B$3:$AM$22, MATCH($B168, FixtureTicker!$A$3:$A$22), PlayerForm!$X$5+4),
 TeamForm!$B$4:$B$23, TeamForm!$AD$4:$AD$23),
INDEX(FixtureTicker!$B$24:$AM$43, MATCH($B168, FixtureTicker!$A$24:$A$43), PlayerForm!$X$5+4)="A",
_xlfn.XLOOKUP($E168, PlayerForm!$D$3:$D$394, PlayerForm!$R$3:$R$394)*
_xlfn.XLOOKUP(
INDEX(FixtureTicker!$B$3:$AM$22, MATCH($B168, FixtureTicker!$A$3:$A$22), PlayerForm!$X$5+4),
 TeamForm!$B$4:$B$23, TeamForm!$AB$4:$AB$23),
INDEX(FixtureTicker!$B$24:$AM$43, MATCH($B168, FixtureTicker!$A$24:$A$43), PlayerForm!$X$5+4)="BLANK",
0
),
_xlfn.IFS(
INDEX(FixtureTicker!$B$24:$AM$43, MATCH($B168, FixtureTicker!$A$24:$A$43), PlayerForm!$X$5+5)="H",
_xlfn.XLOOKUP($E168, PlayerForm!$D$3:$D$394, PlayerForm!$Q$3:$Q$394)*
_xlfn.XLOOKUP(
INDEX(FixtureTicker!$B$3:$AM$22, MATCH($B168, FixtureTicker!$A$3:$A$22), PlayerForm!$X$5+5),
 TeamForm!$B$4:$B$23, TeamForm!$AD$4:$AD$23),
INDEX(FixtureTicker!$B$24:$AM$43, MATCH($B168, FixtureTicker!$A$24:$A$43), PlayerForm!$X$5+5)="A",
_xlfn.XLOOKUP($E168, PlayerForm!$D$3:$D$394, PlayerForm!$R$3:$R$394)*
_xlfn.XLOOKUP(
INDEX(FixtureTicker!$B$3:$AM$22, MATCH($B168, FixtureTicker!$A$3:$A$22), PlayerForm!$X$5+5),
 TeamForm!$B$4:$B$23, TeamForm!$AB$4:$AB$23),
INDEX(FixtureTicker!$B$24:$AM$43, MATCH($B168, FixtureTicker!$A$24:$A$43), PlayerForm!$X$5+5)="BLANK",
0
)
),0)</f>
        <v>17.305486480229145</v>
      </c>
      <c r="J168" s="163" cm="1">
        <f t="array" ref="J168">IFERROR(0.01*SUM(
_xlfn.IFS(
INDEX(FixtureTicker!$B$24:$AM$43, MATCH($B168, FixtureTicker!$A$24:$A$43), PlayerForm!$X$5)="H",
_xlfn.XLOOKUP($E168, PlayerForm!$D$3:$D$394, PlayerForm!$Q$3:$Q$394)*
_xlfn.XLOOKUP(
INDEX(FixtureTicker!$B$3:$AM$22, MATCH($B168, FixtureTicker!$A$3:$A$22), PlayerForm!$X$5),
 TeamForm!$B$4:$B$23, TeamForm!$AD$4:$AD$23),
INDEX(FixtureTicker!$B$24:$AM$43, MATCH($B168, FixtureTicker!$A$24:$A$43), PlayerForm!$X$5)="A",
_xlfn.XLOOKUP($E168, PlayerForm!$D$3:$D$394, PlayerForm!$R$3:$R$394)*
_xlfn.XLOOKUP(
INDEX(FixtureTicker!$B$3:$AM$22, MATCH($B168, FixtureTicker!$A$3:$A$22), PlayerForm!$X$5),
 TeamForm!$B$4:$B$23, TeamForm!$AB$4:$AB$23),
INDEX(FixtureTicker!$B$24:$AM$43, MATCH($B168, FixtureTicker!$A$24:$A$43), PlayerForm!$X$5)="BLANK",
0
),
_xlfn.IFS(
INDEX(FixtureTicker!$B$24:$AM$43, MATCH($B168, FixtureTicker!$A$24:$A$43), PlayerForm!$X$5+1)="H",
_xlfn.XLOOKUP($E168, PlayerForm!$D$3:$D$394, PlayerForm!$Q$3:$Q$394)*
_xlfn.XLOOKUP(
INDEX(FixtureTicker!$B$3:$AM$22, MATCH($B168, FixtureTicker!$A$3:$A$22), PlayerForm!$X$5+1),
 TeamForm!$B$4:$B$23, TeamForm!$AD$4:$AD$23),
INDEX(FixtureTicker!$B$24:$AM$43, MATCH($B168, FixtureTicker!$A$24:$A$43), PlayerForm!$X$5+1)="A",
_xlfn.XLOOKUP($E168, PlayerForm!$D$3:$D$394, PlayerForm!$R$3:$R$394)*
_xlfn.XLOOKUP(
INDEX(FixtureTicker!$B$3:$AM$22, MATCH($B168, FixtureTicker!$A$3:$A$22), PlayerForm!$X$5+1),
 TeamForm!$B$4:$B$23, TeamForm!$AB$4:$AB$23),
INDEX(FixtureTicker!$B$24:$AM$43, MATCH($B168, FixtureTicker!$A$24:$A$43), PlayerForm!$X$5+1)="BLANK",
0
),
_xlfn.IFS(
INDEX(FixtureTicker!$B$24:$AM$43, MATCH($B168, FixtureTicker!$A$24:$A$43), PlayerForm!$X$5+2)="H",
_xlfn.XLOOKUP($E168, PlayerForm!$D$3:$D$394, PlayerForm!$Q$3:$Q$394)*
_xlfn.XLOOKUP(
INDEX(FixtureTicker!$B$3:$AM$22, MATCH($B168, FixtureTicker!$A$3:$A$22), PlayerForm!$X$5+2),
 TeamForm!$B$4:$B$23, TeamForm!$AD$4:$AD$23),
INDEX(FixtureTicker!$B$24:$AM$43, MATCH($B168, FixtureTicker!$A$24:$A$43), PlayerForm!$X$5+2)="A",
_xlfn.XLOOKUP($E168, PlayerForm!$D$3:$D$394, PlayerForm!$R$3:$R$394)*
_xlfn.XLOOKUP(
INDEX(FixtureTicker!$B$3:$AM$22, MATCH($B168, FixtureTicker!$A$3:$A$22), PlayerForm!$X$5+2),
 TeamForm!$B$4:$B$23, TeamForm!$AB$4:$AB$23),
INDEX(FixtureTicker!$B$24:$AM$43, MATCH($B168, FixtureTicker!$A$24:$A$43), PlayerForm!$X$5+2)="BLANK",
0
),
_xlfn.IFS(
INDEX(FixtureTicker!$B$24:$AM$43, MATCH($B168, FixtureTicker!$A$24:$A$43), PlayerForm!$X$5+3)="H",
_xlfn.XLOOKUP($E168, PlayerForm!$D$3:$D$394, PlayerForm!$Q$3:$Q$394)*
_xlfn.XLOOKUP(
INDEX(FixtureTicker!$B$3:$AM$22, MATCH($B168, FixtureTicker!$A$3:$A$22), PlayerForm!$X$5+3),
 TeamForm!$B$4:$B$23, TeamForm!$AD$4:$AD$23),
INDEX(FixtureTicker!$B$24:$AM$43, MATCH($B168, FixtureTicker!$A$24:$A$43), PlayerForm!$X$5+3)="A",
_xlfn.XLOOKUP($E168, PlayerForm!$D$3:$D$394, PlayerForm!$R$3:$R$394)*
_xlfn.XLOOKUP(
INDEX(FixtureTicker!$B$3:$AM$22, MATCH($B168, FixtureTicker!$A$3:$A$22), PlayerForm!$X$5+3),
 TeamForm!$B$4:$B$23, TeamForm!$AB$4:$AB$23),
INDEX(FixtureTicker!$B$24:$AM$43, MATCH($B168, FixtureTicker!$A$24:$A$43), PlayerForm!$X$5+3)="BLANK",
0
),
_xlfn.IFS(
INDEX(FixtureTicker!$B$24:$AM$43, MATCH($B168, FixtureTicker!$A$24:$A$43), PlayerForm!$X$5+4)="H",
_xlfn.XLOOKUP($E168, PlayerForm!$D$3:$D$394, PlayerForm!$Q$3:$Q$394)*
_xlfn.XLOOKUP(
INDEX(FixtureTicker!$B$3:$AM$22, MATCH($B168, FixtureTicker!$A$3:$A$22), PlayerForm!$X$5+4),
 TeamForm!$B$4:$B$23, TeamForm!$AD$4:$AD$23),
INDEX(FixtureTicker!$B$24:$AM$43, MATCH($B168, FixtureTicker!$A$24:$A$43), PlayerForm!$X$5+4)="A",
_xlfn.XLOOKUP($E168, PlayerForm!$D$3:$D$394, PlayerForm!$R$3:$R$394)*
_xlfn.XLOOKUP(
INDEX(FixtureTicker!$B$3:$AM$22, MATCH($B168, FixtureTicker!$A$3:$A$22), PlayerForm!$X$5+4),
 TeamForm!$B$4:$B$23, TeamForm!$AB$4:$AB$23),
INDEX(FixtureTicker!$B$24:$AM$43, MATCH($B168, FixtureTicker!$A$24:$A$43), PlayerForm!$X$5+4)="BLANK",
0
),
_xlfn.IFS(
INDEX(FixtureTicker!$B$24:$AM$43, MATCH($B168, FixtureTicker!$A$24:$A$43), PlayerForm!$X$5+5)="H",
_xlfn.XLOOKUP($E168, PlayerForm!$D$3:$D$394, PlayerForm!$Q$3:$Q$394)*
_xlfn.XLOOKUP(
INDEX(FixtureTicker!$B$3:$AM$22, MATCH($B168, FixtureTicker!$A$3:$A$22), PlayerForm!$X$5+5),
 TeamForm!$B$4:$B$23, TeamForm!$AD$4:$AD$23),
INDEX(FixtureTicker!$B$24:$AM$43, MATCH($B168, FixtureTicker!$A$24:$A$43), PlayerForm!$X$5+5)="A",
_xlfn.XLOOKUP($E168, PlayerForm!$D$3:$D$394, PlayerForm!$R$3:$R$394)*
_xlfn.XLOOKUP(
INDEX(FixtureTicker!$B$3:$AM$22, MATCH($B168, FixtureTicker!$A$3:$A$22), PlayerForm!$X$5+5),
 TeamForm!$B$4:$B$23, TeamForm!$AB$4:$AB$23),
INDEX(FixtureTicker!$B$24:$AM$43, MATCH($B168, FixtureTicker!$A$24:$A$43), PlayerForm!$X$5+5)="BLANK",
0
),
_xlfn.IFS(
INDEX(FixtureTicker!$B$24:$AM$43, MATCH($B168, FixtureTicker!$A$24:$A$43), PlayerForm!$X$5+6)="H",
_xlfn.XLOOKUP($E168, PlayerForm!$D$3:$D$394, PlayerForm!$Q$3:$Q$394)*
_xlfn.XLOOKUP(
INDEX(FixtureTicker!$B$3:$AM$22, MATCH($B168, FixtureTicker!$A$3:$A$22), PlayerForm!$X$5+6),
 TeamForm!$B$4:$B$23, TeamForm!$AD$4:$AD$23),
INDEX(FixtureTicker!$B$24:$AM$43, MATCH($B168, FixtureTicker!$A$24:$A$43), PlayerForm!$X$5+6)="A",
_xlfn.XLOOKUP($E168, PlayerForm!$D$3:$D$394, PlayerForm!$R$3:$R$394)*
_xlfn.XLOOKUP(
INDEX(FixtureTicker!$B$3:$AM$22, MATCH($B168, FixtureTicker!$A$3:$A$22), PlayerForm!$X$5+6),
 TeamForm!$B$4:$B$23, TeamForm!$AB$4:$AB$23),
INDEX(FixtureTicker!$B$24:$AM$43, MATCH($B168, FixtureTicker!$A$24:$A$43), PlayerForm!$X$5+6)="BLANK",
0
),
_xlfn.IFS(
INDEX(FixtureTicker!$B$24:$AM$43, MATCH($B168, FixtureTicker!$A$24:$A$43), PlayerForm!$X$5+7)="H",
_xlfn.XLOOKUP($E168, PlayerForm!$D$3:$D$394, PlayerForm!$Q$3:$Q$394)*
_xlfn.XLOOKUP(
INDEX(FixtureTicker!$B$3:$AM$22, MATCH($B168, FixtureTicker!$A$3:$A$22), PlayerForm!$X$5+7),
 TeamForm!$B$4:$B$23, TeamForm!$AD$4:$AD$23),
INDEX(FixtureTicker!$B$24:$AM$43, MATCH($B168, FixtureTicker!$A$24:$A$43), PlayerForm!$X$5+7)="A",
_xlfn.XLOOKUP($E168, PlayerForm!$D$3:$D$394, PlayerForm!$R$3:$R$394)*
_xlfn.XLOOKUP(
INDEX(FixtureTicker!$B$3:$AM$22, MATCH($B168, FixtureTicker!$A$3:$A$22), PlayerForm!$X$5+7),
 TeamForm!$B$4:$B$23, TeamForm!$AB$4:$AB$23),
INDEX(FixtureTicker!$B$24:$AM$43, MATCH($B168, FixtureTicker!$A$24:$A$43), PlayerForm!$X$5+7)="BLANK",
0
)
),0)</f>
        <v>26.492548474838316</v>
      </c>
    </row>
    <row r="169" spans="1:10">
      <c r="A169" s="55">
        <v>234</v>
      </c>
      <c r="B169" s="55" t="str">
        <f>_xlfn.XLOOKUP($A169, PlayerData!$B$3:$B$394, PlayerData!C$3:C$394)</f>
        <v>BUR</v>
      </c>
      <c r="C169" s="55" t="str">
        <f>_xlfn.XLOOKUP($A169, PlayerData!$B$3:$B$394, PlayerData!D$3:D$394)</f>
        <v>D</v>
      </c>
      <c r="D169" s="55">
        <f>_xlfn.XLOOKUP($A169, PlayerData!$B:$B, PlayerData!F:F,,,-1)</f>
        <v>5.5</v>
      </c>
      <c r="E169" s="31" t="str">
        <f>_xlfn.XLOOKUP($A169, PlayerData!$B$3:$B$394, PlayerData!E$3:E$394)</f>
        <v>Tarkowski</v>
      </c>
      <c r="F169" s="164" cm="1">
        <f t="array" ref="F169">IFERROR(0.01*_xlfn.IFS(
INDEX(FixtureTicker!$B$24:$AM$43, MATCH($B169, FixtureTicker!$A$24:$A$43, 0), PlayerForm!$X$5)="H",
_xlfn.XLOOKUP($E169, PlayerForm!$D$3:$D$394, PlayerForm!$Q$3:$Q$394)*
_xlfn.XLOOKUP(
INDEX(FixtureTicker!$B$3:$AM$22, MATCH($B169, FixtureTicker!$A$3:$A$22,0), PlayerForm!$X$5),
 TeamForm!$B$4:$B$23, TeamForm!$AD$4:$AD$23),
INDEX(FixtureTicker!$B$24:$AM$43, MATCH($B169, FixtureTicker!$A$24:$A$43,0), PlayerForm!$X$5)="A",
_xlfn.XLOOKUP($E169, PlayerForm!$D$3:$D$394, PlayerForm!$R$3:$R$394)*
_xlfn.XLOOKUP(
INDEX(FixtureTicker!$B$3:$AM$22, MATCH($B169, FixtureTicker!$A$3:$A$22,0), PlayerForm!$X$5),
 TeamForm!$B$4:$B$23, TeamForm!$AB$4:$AB$23),
INDEX(FixtureTicker!$B$24:$AM$43, MATCH($B169, FixtureTicker!$A$24:$A$43,0), PlayerForm!$X$5)="BLANK",
0),0)</f>
        <v>0</v>
      </c>
      <c r="G169" s="163" cm="1">
        <f t="array" ref="G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
),0)</f>
        <v>0.86439260154289477</v>
      </c>
      <c r="H169" s="163" cm="1">
        <f t="array" ref="H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),
_xlfn.IFS(
INDEX(FixtureTicker!$B$24:$AM$43, MATCH($B169, FixtureTicker!$A$24:$A$43), PlayerForm!$X$5+2)="H",
_xlfn.XLOOKUP($E169, PlayerForm!$D$3:$D$394, PlayerForm!$Q$3:$Q$394)*
_xlfn.XLOOKUP(
INDEX(FixtureTicker!$B$3:$AM$22, MATCH($B169, FixtureTicker!$A$3:$A$22), PlayerForm!$X$5+2),
 TeamForm!$B$4:$B$23, TeamForm!$AD$4:$AD$23),
INDEX(FixtureTicker!$B$24:$AM$43, MATCH($B169, FixtureTicker!$A$24:$A$43), PlayerForm!$X$5+2)="A",
_xlfn.XLOOKUP($E169, PlayerForm!$D$3:$D$394, PlayerForm!$R$3:$R$394)*
_xlfn.XLOOKUP(
INDEX(FixtureTicker!$B$3:$AM$22, MATCH($B169, FixtureTicker!$A$3:$A$22), PlayerForm!$X$5+2),
 TeamForm!$B$4:$B$23, TeamForm!$AB$4:$AB$23),
INDEX(FixtureTicker!$B$24:$AM$43, MATCH($B169, FixtureTicker!$A$24:$A$43), PlayerForm!$X$5+2)="BLANK",
0
),
_xlfn.IFS(
INDEX(FixtureTicker!$B$24:$AM$43, MATCH($B169, FixtureTicker!$A$24:$A$43), PlayerForm!$X$5+3)="H",
_xlfn.XLOOKUP($E169, PlayerForm!$D$3:$D$394, PlayerForm!$Q$3:$Q$394)*
_xlfn.XLOOKUP(
INDEX(FixtureTicker!$B$3:$AM$22, MATCH($B169, FixtureTicker!$A$3:$A$22), PlayerForm!$X$5+3),
 TeamForm!$B$4:$B$23, TeamForm!$AD$4:$AD$23),
INDEX(FixtureTicker!$B$24:$AM$43, MATCH($B169, FixtureTicker!$A$24:$A$43), PlayerForm!$X$5+3)="A",
_xlfn.XLOOKUP($E169, PlayerForm!$D$3:$D$394, PlayerForm!$R$3:$R$394)*
_xlfn.XLOOKUP(
INDEX(FixtureTicker!$B$3:$AM$22, MATCH($B169, FixtureTicker!$A$3:$A$22), PlayerForm!$X$5+3),
 TeamForm!$B$4:$B$23, TeamForm!$AB$4:$AB$23),
INDEX(FixtureTicker!$B$24:$AM$43, MATCH($B169, FixtureTicker!$A$24:$A$43), PlayerForm!$X$5+3)="BLANK",
0
)
),0)</f>
        <v>8.0333629873549963</v>
      </c>
      <c r="I169" s="163" cm="1">
        <f t="array" ref="I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),
_xlfn.IFS(
INDEX(FixtureTicker!$B$24:$AM$43, MATCH($B169, FixtureTicker!$A$24:$A$43), PlayerForm!$X$5+2)="H",
_xlfn.XLOOKUP($E169, PlayerForm!$D$3:$D$394, PlayerForm!$Q$3:$Q$394)*
_xlfn.XLOOKUP(
INDEX(FixtureTicker!$B$3:$AM$22, MATCH($B169, FixtureTicker!$A$3:$A$22), PlayerForm!$X$5+2),
 TeamForm!$B$4:$B$23, TeamForm!$AD$4:$AD$23),
INDEX(FixtureTicker!$B$24:$AM$43, MATCH($B169, FixtureTicker!$A$24:$A$43), PlayerForm!$X$5+2)="A",
_xlfn.XLOOKUP($E169, PlayerForm!$D$3:$D$394, PlayerForm!$R$3:$R$394)*
_xlfn.XLOOKUP(
INDEX(FixtureTicker!$B$3:$AM$22, MATCH($B169, FixtureTicker!$A$3:$A$22), PlayerForm!$X$5+2),
 TeamForm!$B$4:$B$23, TeamForm!$AB$4:$AB$23),
INDEX(FixtureTicker!$B$24:$AM$43, MATCH($B169, FixtureTicker!$A$24:$A$43), PlayerForm!$X$5+2)="BLANK",
0
),
_xlfn.IFS(
INDEX(FixtureTicker!$B$24:$AM$43, MATCH($B169, FixtureTicker!$A$24:$A$43), PlayerForm!$X$5+3)="H",
_xlfn.XLOOKUP($E169, PlayerForm!$D$3:$D$394, PlayerForm!$Q$3:$Q$394)*
_xlfn.XLOOKUP(
INDEX(FixtureTicker!$B$3:$AM$22, MATCH($B169, FixtureTicker!$A$3:$A$22), PlayerForm!$X$5+3),
 TeamForm!$B$4:$B$23, TeamForm!$AD$4:$AD$23),
INDEX(FixtureTicker!$B$24:$AM$43, MATCH($B169, FixtureTicker!$A$24:$A$43), PlayerForm!$X$5+3)="A",
_xlfn.XLOOKUP($E169, PlayerForm!$D$3:$D$394, PlayerForm!$R$3:$R$394)*
_xlfn.XLOOKUP(
INDEX(FixtureTicker!$B$3:$AM$22, MATCH($B169, FixtureTicker!$A$3:$A$22), PlayerForm!$X$5+3),
 TeamForm!$B$4:$B$23, TeamForm!$AB$4:$AB$23),
INDEX(FixtureTicker!$B$24:$AM$43, MATCH($B169, FixtureTicker!$A$24:$A$43), PlayerForm!$X$5+3)="BLANK",
0
),
_xlfn.IFS(
INDEX(FixtureTicker!$B$24:$AM$43, MATCH($B169, FixtureTicker!$A$24:$A$43), PlayerForm!$X$5+4)="H",
_xlfn.XLOOKUP($E169, PlayerForm!$D$3:$D$394, PlayerForm!$Q$3:$Q$394)*
_xlfn.XLOOKUP(
INDEX(FixtureTicker!$B$3:$AM$22, MATCH($B169, FixtureTicker!$A$3:$A$22), PlayerForm!$X$5+4),
 TeamForm!$B$4:$B$23, TeamForm!$AD$4:$AD$23),
INDEX(FixtureTicker!$B$24:$AM$43, MATCH($B169, FixtureTicker!$A$24:$A$43), PlayerForm!$X$5+4)="A",
_xlfn.XLOOKUP($E169, PlayerForm!$D$3:$D$394, PlayerForm!$R$3:$R$394)*
_xlfn.XLOOKUP(
INDEX(FixtureTicker!$B$3:$AM$22, MATCH($B169, FixtureTicker!$A$3:$A$22), PlayerForm!$X$5+4),
 TeamForm!$B$4:$B$23, TeamForm!$AB$4:$AB$23),
INDEX(FixtureTicker!$B$24:$AM$43, MATCH($B169, FixtureTicker!$A$24:$A$43), PlayerForm!$X$5+4)="BLANK",
0
),
_xlfn.IFS(
INDEX(FixtureTicker!$B$24:$AM$43, MATCH($B169, FixtureTicker!$A$24:$A$43), PlayerForm!$X$5+5)="H",
_xlfn.XLOOKUP($E169, PlayerForm!$D$3:$D$394, PlayerForm!$Q$3:$Q$394)*
_xlfn.XLOOKUP(
INDEX(FixtureTicker!$B$3:$AM$22, MATCH($B169, FixtureTicker!$A$3:$A$22), PlayerForm!$X$5+5),
 TeamForm!$B$4:$B$23, TeamForm!$AD$4:$AD$23),
INDEX(FixtureTicker!$B$24:$AM$43, MATCH($B169, FixtureTicker!$A$24:$A$43), PlayerForm!$X$5+5)="A",
_xlfn.XLOOKUP($E169, PlayerForm!$D$3:$D$394, PlayerForm!$R$3:$R$394)*
_xlfn.XLOOKUP(
INDEX(FixtureTicker!$B$3:$AM$22, MATCH($B169, FixtureTicker!$A$3:$A$22), PlayerForm!$X$5+5),
 TeamForm!$B$4:$B$23, TeamForm!$AB$4:$AB$23),
INDEX(FixtureTicker!$B$24:$AM$43, MATCH($B169, FixtureTicker!$A$24:$A$43), PlayerForm!$X$5+5)="BLANK",
0
)
),0)</f>
        <v>17.141069893352174</v>
      </c>
      <c r="J169" s="163" cm="1">
        <f t="array" ref="J169">IFERROR(0.01*SUM(
_xlfn.IFS(
INDEX(FixtureTicker!$B$24:$AM$43, MATCH($B169, FixtureTicker!$A$24:$A$43), PlayerForm!$X$5)="H",
_xlfn.XLOOKUP($E169, PlayerForm!$D$3:$D$394, PlayerForm!$Q$3:$Q$394)*
_xlfn.XLOOKUP(
INDEX(FixtureTicker!$B$3:$AM$22, MATCH($B169, FixtureTicker!$A$3:$A$22), PlayerForm!$X$5),
 TeamForm!$B$4:$B$23, TeamForm!$AD$4:$AD$23),
INDEX(FixtureTicker!$B$24:$AM$43, MATCH($B169, FixtureTicker!$A$24:$A$43), PlayerForm!$X$5)="A",
_xlfn.XLOOKUP($E169, PlayerForm!$D$3:$D$394, PlayerForm!$R$3:$R$394)*
_xlfn.XLOOKUP(
INDEX(FixtureTicker!$B$3:$AM$22, MATCH($B169, FixtureTicker!$A$3:$A$22), PlayerForm!$X$5),
 TeamForm!$B$4:$B$23, TeamForm!$AB$4:$AB$23),
INDEX(FixtureTicker!$B$24:$AM$43, MATCH($B169, FixtureTicker!$A$24:$A$43), PlayerForm!$X$5)="BLANK",
0
),
_xlfn.IFS(
INDEX(FixtureTicker!$B$24:$AM$43, MATCH($B169, FixtureTicker!$A$24:$A$43), PlayerForm!$X$5+1)="H",
_xlfn.XLOOKUP($E169, PlayerForm!$D$3:$D$394, PlayerForm!$Q$3:$Q$394)*
_xlfn.XLOOKUP(
INDEX(FixtureTicker!$B$3:$AM$22, MATCH($B169, FixtureTicker!$A$3:$A$22), PlayerForm!$X$5+1),
 TeamForm!$B$4:$B$23, TeamForm!$AD$4:$AD$23),
INDEX(FixtureTicker!$B$24:$AM$43, MATCH($B169, FixtureTicker!$A$24:$A$43), PlayerForm!$X$5+1)="A",
_xlfn.XLOOKUP($E169, PlayerForm!$D$3:$D$394, PlayerForm!$R$3:$R$394)*
_xlfn.XLOOKUP(
INDEX(FixtureTicker!$B$3:$AM$22, MATCH($B169, FixtureTicker!$A$3:$A$22), PlayerForm!$X$5+1),
 TeamForm!$B$4:$B$23, TeamForm!$AB$4:$AB$23),
INDEX(FixtureTicker!$B$24:$AM$43, MATCH($B169, FixtureTicker!$A$24:$A$43), PlayerForm!$X$5+1)="BLANK",
0
),
_xlfn.IFS(
INDEX(FixtureTicker!$B$24:$AM$43, MATCH($B169, FixtureTicker!$A$24:$A$43), PlayerForm!$X$5+2)="H",
_xlfn.XLOOKUP($E169, PlayerForm!$D$3:$D$394, PlayerForm!$Q$3:$Q$394)*
_xlfn.XLOOKUP(
INDEX(FixtureTicker!$B$3:$AM$22, MATCH($B169, FixtureTicker!$A$3:$A$22), PlayerForm!$X$5+2),
 TeamForm!$B$4:$B$23, TeamForm!$AD$4:$AD$23),
INDEX(FixtureTicker!$B$24:$AM$43, MATCH($B169, FixtureTicker!$A$24:$A$43), PlayerForm!$X$5+2)="A",
_xlfn.XLOOKUP($E169, PlayerForm!$D$3:$D$394, PlayerForm!$R$3:$R$394)*
_xlfn.XLOOKUP(
INDEX(FixtureTicker!$B$3:$AM$22, MATCH($B169, FixtureTicker!$A$3:$A$22), PlayerForm!$X$5+2),
 TeamForm!$B$4:$B$23, TeamForm!$AB$4:$AB$23),
INDEX(FixtureTicker!$B$24:$AM$43, MATCH($B169, FixtureTicker!$A$24:$A$43), PlayerForm!$X$5+2)="BLANK",
0
),
_xlfn.IFS(
INDEX(FixtureTicker!$B$24:$AM$43, MATCH($B169, FixtureTicker!$A$24:$A$43), PlayerForm!$X$5+3)="H",
_xlfn.XLOOKUP($E169, PlayerForm!$D$3:$D$394, PlayerForm!$Q$3:$Q$394)*
_xlfn.XLOOKUP(
INDEX(FixtureTicker!$B$3:$AM$22, MATCH($B169, FixtureTicker!$A$3:$A$22), PlayerForm!$X$5+3),
 TeamForm!$B$4:$B$23, TeamForm!$AD$4:$AD$23),
INDEX(FixtureTicker!$B$24:$AM$43, MATCH($B169, FixtureTicker!$A$24:$A$43), PlayerForm!$X$5+3)="A",
_xlfn.XLOOKUP($E169, PlayerForm!$D$3:$D$394, PlayerForm!$R$3:$R$394)*
_xlfn.XLOOKUP(
INDEX(FixtureTicker!$B$3:$AM$22, MATCH($B169, FixtureTicker!$A$3:$A$22), PlayerForm!$X$5+3),
 TeamForm!$B$4:$B$23, TeamForm!$AB$4:$AB$23),
INDEX(FixtureTicker!$B$24:$AM$43, MATCH($B169, FixtureTicker!$A$24:$A$43), PlayerForm!$X$5+3)="BLANK",
0
),
_xlfn.IFS(
INDEX(FixtureTicker!$B$24:$AM$43, MATCH($B169, FixtureTicker!$A$24:$A$43), PlayerForm!$X$5+4)="H",
_xlfn.XLOOKUP($E169, PlayerForm!$D$3:$D$394, PlayerForm!$Q$3:$Q$394)*
_xlfn.XLOOKUP(
INDEX(FixtureTicker!$B$3:$AM$22, MATCH($B169, FixtureTicker!$A$3:$A$22), PlayerForm!$X$5+4),
 TeamForm!$B$4:$B$23, TeamForm!$AD$4:$AD$23),
INDEX(FixtureTicker!$B$24:$AM$43, MATCH($B169, FixtureTicker!$A$24:$A$43), PlayerForm!$X$5+4)="A",
_xlfn.XLOOKUP($E169, PlayerForm!$D$3:$D$394, PlayerForm!$R$3:$R$394)*
_xlfn.XLOOKUP(
INDEX(FixtureTicker!$B$3:$AM$22, MATCH($B169, FixtureTicker!$A$3:$A$22), PlayerForm!$X$5+4),
 TeamForm!$B$4:$B$23, TeamForm!$AB$4:$AB$23),
INDEX(FixtureTicker!$B$24:$AM$43, MATCH($B169, FixtureTicker!$A$24:$A$43), PlayerForm!$X$5+4)="BLANK",
0
),
_xlfn.IFS(
INDEX(FixtureTicker!$B$24:$AM$43, MATCH($B169, FixtureTicker!$A$24:$A$43), PlayerForm!$X$5+5)="H",
_xlfn.XLOOKUP($E169, PlayerForm!$D$3:$D$394, PlayerForm!$Q$3:$Q$394)*
_xlfn.XLOOKUP(
INDEX(FixtureTicker!$B$3:$AM$22, MATCH($B169, FixtureTicker!$A$3:$A$22), PlayerForm!$X$5+5),
 TeamForm!$B$4:$B$23, TeamForm!$AD$4:$AD$23),
INDEX(FixtureTicker!$B$24:$AM$43, MATCH($B169, FixtureTicker!$A$24:$A$43), PlayerForm!$X$5+5)="A",
_xlfn.XLOOKUP($E169, PlayerForm!$D$3:$D$394, PlayerForm!$R$3:$R$394)*
_xlfn.XLOOKUP(
INDEX(FixtureTicker!$B$3:$AM$22, MATCH($B169, FixtureTicker!$A$3:$A$22), PlayerForm!$X$5+5),
 TeamForm!$B$4:$B$23, TeamForm!$AB$4:$AB$23),
INDEX(FixtureTicker!$B$24:$AM$43, MATCH($B169, FixtureTicker!$A$24:$A$43), PlayerForm!$X$5+5)="BLANK",
0
),
_xlfn.IFS(
INDEX(FixtureTicker!$B$24:$AM$43, MATCH($B169, FixtureTicker!$A$24:$A$43), PlayerForm!$X$5+6)="H",
_xlfn.XLOOKUP($E169, PlayerForm!$D$3:$D$394, PlayerForm!$Q$3:$Q$394)*
_xlfn.XLOOKUP(
INDEX(FixtureTicker!$B$3:$AM$22, MATCH($B169, FixtureTicker!$A$3:$A$22), PlayerForm!$X$5+6),
 TeamForm!$B$4:$B$23, TeamForm!$AD$4:$AD$23),
INDEX(FixtureTicker!$B$24:$AM$43, MATCH($B169, FixtureTicker!$A$24:$A$43), PlayerForm!$X$5+6)="A",
_xlfn.XLOOKUP($E169, PlayerForm!$D$3:$D$394, PlayerForm!$R$3:$R$394)*
_xlfn.XLOOKUP(
INDEX(FixtureTicker!$B$3:$AM$22, MATCH($B169, FixtureTicker!$A$3:$A$22), PlayerForm!$X$5+6),
 TeamForm!$B$4:$B$23, TeamForm!$AB$4:$AB$23),
INDEX(FixtureTicker!$B$24:$AM$43, MATCH($B169, FixtureTicker!$A$24:$A$43), PlayerForm!$X$5+6)="BLANK",
0
),
_xlfn.IFS(
INDEX(FixtureTicker!$B$24:$AM$43, MATCH($B169, FixtureTicker!$A$24:$A$43), PlayerForm!$X$5+7)="H",
_xlfn.XLOOKUP($E169, PlayerForm!$D$3:$D$394, PlayerForm!$Q$3:$Q$394)*
_xlfn.XLOOKUP(
INDEX(FixtureTicker!$B$3:$AM$22, MATCH($B169, FixtureTicker!$A$3:$A$22), PlayerForm!$X$5+7),
 TeamForm!$B$4:$B$23, TeamForm!$AD$4:$AD$23),
INDEX(FixtureTicker!$B$24:$AM$43, MATCH($B169, FixtureTicker!$A$24:$A$43), PlayerForm!$X$5+7)="A",
_xlfn.XLOOKUP($E169, PlayerForm!$D$3:$D$394, PlayerForm!$R$3:$R$394)*
_xlfn.XLOOKUP(
INDEX(FixtureTicker!$B$3:$AM$22, MATCH($B169, FixtureTicker!$A$3:$A$22), PlayerForm!$X$5+7),
 TeamForm!$B$4:$B$23, TeamForm!$AB$4:$AB$23),
INDEX(FixtureTicker!$B$24:$AM$43, MATCH($B169, FixtureTicker!$A$24:$A$43), PlayerForm!$X$5+7)="BLANK",
0
)
),0)</f>
        <v>27.972603480748205</v>
      </c>
    </row>
    <row r="170" spans="1:10">
      <c r="A170" s="55">
        <v>335</v>
      </c>
      <c r="B170" s="55" t="str">
        <f>_xlfn.XLOOKUP($A170, PlayerData!$B$3:$B$394, PlayerData!C$3:C$394)</f>
        <v>BHA</v>
      </c>
      <c r="C170" s="55" t="str">
        <f>_xlfn.XLOOKUP($A170, PlayerData!$B$3:$B$394, PlayerData!D$3:D$394)</f>
        <v>D</v>
      </c>
      <c r="D170" s="55">
        <f>_xlfn.XLOOKUP($A170, PlayerData!$B:$B, PlayerData!F:F,,,-1)</f>
        <v>4.5</v>
      </c>
      <c r="E170" s="31" t="str">
        <f>_xlfn.XLOOKUP($A170, PlayerData!$B$3:$B$394, PlayerData!E$3:E$394)</f>
        <v>Webster</v>
      </c>
      <c r="F170" s="164" cm="1">
        <f t="array" ref="F170">IFERROR(0.01*_xlfn.IFS(
INDEX(FixtureTicker!$B$24:$AM$43, MATCH($B170, FixtureTicker!$A$24:$A$43, 0), PlayerForm!$X$5)="H",
_xlfn.XLOOKUP($E170, PlayerForm!$D$3:$D$394, PlayerForm!$Q$3:$Q$394)*
_xlfn.XLOOKUP(
INDEX(FixtureTicker!$B$3:$AM$22, MATCH($B170, FixtureTicker!$A$3:$A$22,0), PlayerForm!$X$5),
 TeamForm!$B$4:$B$23, TeamForm!$AD$4:$AD$23),
INDEX(FixtureTicker!$B$24:$AM$43, MATCH($B170, FixtureTicker!$A$24:$A$43,0), PlayerForm!$X$5)="A",
_xlfn.XLOOKUP($E170, PlayerForm!$D$3:$D$394, PlayerForm!$R$3:$R$394)*
_xlfn.XLOOKUP(
INDEX(FixtureTicker!$B$3:$AM$22, MATCH($B170, FixtureTicker!$A$3:$A$22,0), PlayerForm!$X$5),
 TeamForm!$B$4:$B$23, TeamForm!$AB$4:$AB$23),
INDEX(FixtureTicker!$B$24:$AM$43, MATCH($B170, FixtureTicker!$A$24:$A$43,0), PlayerForm!$X$5)="BLANK",
0),0)</f>
        <v>4.8070564304641508</v>
      </c>
      <c r="G170" s="163" cm="1">
        <f t="array" ref="G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
),0)</f>
        <v>6.0076017103848383</v>
      </c>
      <c r="H170" s="163" cm="1">
        <f t="array" ref="H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),
_xlfn.IFS(
INDEX(FixtureTicker!$B$24:$AM$43, MATCH($B170, FixtureTicker!$A$24:$A$43), PlayerForm!$X$5+2)="H",
_xlfn.XLOOKUP($E170, PlayerForm!$D$3:$D$394, PlayerForm!$Q$3:$Q$394)*
_xlfn.XLOOKUP(
INDEX(FixtureTicker!$B$3:$AM$22, MATCH($B170, FixtureTicker!$A$3:$A$22), PlayerForm!$X$5+2),
 TeamForm!$B$4:$B$23, TeamForm!$AD$4:$AD$23),
INDEX(FixtureTicker!$B$24:$AM$43, MATCH($B170, FixtureTicker!$A$24:$A$43), PlayerForm!$X$5+2)="A",
_xlfn.XLOOKUP($E170, PlayerForm!$D$3:$D$394, PlayerForm!$R$3:$R$394)*
_xlfn.XLOOKUP(
INDEX(FixtureTicker!$B$3:$AM$22, MATCH($B170, FixtureTicker!$A$3:$A$22), PlayerForm!$X$5+2),
 TeamForm!$B$4:$B$23, TeamForm!$AB$4:$AB$23),
INDEX(FixtureTicker!$B$24:$AM$43, MATCH($B170, FixtureTicker!$A$24:$A$43), PlayerForm!$X$5+2)="BLANK",
0
),
_xlfn.IFS(
INDEX(FixtureTicker!$B$24:$AM$43, MATCH($B170, FixtureTicker!$A$24:$A$43), PlayerForm!$X$5+3)="H",
_xlfn.XLOOKUP($E170, PlayerForm!$D$3:$D$394, PlayerForm!$Q$3:$Q$394)*
_xlfn.XLOOKUP(
INDEX(FixtureTicker!$B$3:$AM$22, MATCH($B170, FixtureTicker!$A$3:$A$22), PlayerForm!$X$5+3),
 TeamForm!$B$4:$B$23, TeamForm!$AD$4:$AD$23),
INDEX(FixtureTicker!$B$24:$AM$43, MATCH($B170, FixtureTicker!$A$24:$A$43), PlayerForm!$X$5+3)="A",
_xlfn.XLOOKUP($E170, PlayerForm!$D$3:$D$394, PlayerForm!$R$3:$R$394)*
_xlfn.XLOOKUP(
INDEX(FixtureTicker!$B$3:$AM$22, MATCH($B170, FixtureTicker!$A$3:$A$22), PlayerForm!$X$5+3),
 TeamForm!$B$4:$B$23, TeamForm!$AB$4:$AB$23),
INDEX(FixtureTicker!$B$24:$AM$43, MATCH($B170, FixtureTicker!$A$24:$A$43), PlayerForm!$X$5+3)="BLANK",
0
)
),0)</f>
        <v>9.2800367657365879</v>
      </c>
      <c r="I170" s="163" cm="1">
        <f t="array" ref="I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),
_xlfn.IFS(
INDEX(FixtureTicker!$B$24:$AM$43, MATCH($B170, FixtureTicker!$A$24:$A$43), PlayerForm!$X$5+2)="H",
_xlfn.XLOOKUP($E170, PlayerForm!$D$3:$D$394, PlayerForm!$Q$3:$Q$394)*
_xlfn.XLOOKUP(
INDEX(FixtureTicker!$B$3:$AM$22, MATCH($B170, FixtureTicker!$A$3:$A$22), PlayerForm!$X$5+2),
 TeamForm!$B$4:$B$23, TeamForm!$AD$4:$AD$23),
INDEX(FixtureTicker!$B$24:$AM$43, MATCH($B170, FixtureTicker!$A$24:$A$43), PlayerForm!$X$5+2)="A",
_xlfn.XLOOKUP($E170, PlayerForm!$D$3:$D$394, PlayerForm!$R$3:$R$394)*
_xlfn.XLOOKUP(
INDEX(FixtureTicker!$B$3:$AM$22, MATCH($B170, FixtureTicker!$A$3:$A$22), PlayerForm!$X$5+2),
 TeamForm!$B$4:$B$23, TeamForm!$AB$4:$AB$23),
INDEX(FixtureTicker!$B$24:$AM$43, MATCH($B170, FixtureTicker!$A$24:$A$43), PlayerForm!$X$5+2)="BLANK",
0
),
_xlfn.IFS(
INDEX(FixtureTicker!$B$24:$AM$43, MATCH($B170, FixtureTicker!$A$24:$A$43), PlayerForm!$X$5+3)="H",
_xlfn.XLOOKUP($E170, PlayerForm!$D$3:$D$394, PlayerForm!$Q$3:$Q$394)*
_xlfn.XLOOKUP(
INDEX(FixtureTicker!$B$3:$AM$22, MATCH($B170, FixtureTicker!$A$3:$A$22), PlayerForm!$X$5+3),
 TeamForm!$B$4:$B$23, TeamForm!$AD$4:$AD$23),
INDEX(FixtureTicker!$B$24:$AM$43, MATCH($B170, FixtureTicker!$A$24:$A$43), PlayerForm!$X$5+3)="A",
_xlfn.XLOOKUP($E170, PlayerForm!$D$3:$D$394, PlayerForm!$R$3:$R$394)*
_xlfn.XLOOKUP(
INDEX(FixtureTicker!$B$3:$AM$22, MATCH($B170, FixtureTicker!$A$3:$A$22), PlayerForm!$X$5+3),
 TeamForm!$B$4:$B$23, TeamForm!$AB$4:$AB$23),
INDEX(FixtureTicker!$B$24:$AM$43, MATCH($B170, FixtureTicker!$A$24:$A$43), PlayerForm!$X$5+3)="BLANK",
0
),
_xlfn.IFS(
INDEX(FixtureTicker!$B$24:$AM$43, MATCH($B170, FixtureTicker!$A$24:$A$43), PlayerForm!$X$5+4)="H",
_xlfn.XLOOKUP($E170, PlayerForm!$D$3:$D$394, PlayerForm!$Q$3:$Q$394)*
_xlfn.XLOOKUP(
INDEX(FixtureTicker!$B$3:$AM$22, MATCH($B170, FixtureTicker!$A$3:$A$22), PlayerForm!$X$5+4),
 TeamForm!$B$4:$B$23, TeamForm!$AD$4:$AD$23),
INDEX(FixtureTicker!$B$24:$AM$43, MATCH($B170, FixtureTicker!$A$24:$A$43), PlayerForm!$X$5+4)="A",
_xlfn.XLOOKUP($E170, PlayerForm!$D$3:$D$394, PlayerForm!$R$3:$R$394)*
_xlfn.XLOOKUP(
INDEX(FixtureTicker!$B$3:$AM$22, MATCH($B170, FixtureTicker!$A$3:$A$22), PlayerForm!$X$5+4),
 TeamForm!$B$4:$B$23, TeamForm!$AB$4:$AB$23),
INDEX(FixtureTicker!$B$24:$AM$43, MATCH($B170, FixtureTicker!$A$24:$A$43), PlayerForm!$X$5+4)="BLANK",
0
),
_xlfn.IFS(
INDEX(FixtureTicker!$B$24:$AM$43, MATCH($B170, FixtureTicker!$A$24:$A$43), PlayerForm!$X$5+5)="H",
_xlfn.XLOOKUP($E170, PlayerForm!$D$3:$D$394, PlayerForm!$Q$3:$Q$394)*
_xlfn.XLOOKUP(
INDEX(FixtureTicker!$B$3:$AM$22, MATCH($B170, FixtureTicker!$A$3:$A$22), PlayerForm!$X$5+5),
 TeamForm!$B$4:$B$23, TeamForm!$AD$4:$AD$23),
INDEX(FixtureTicker!$B$24:$AM$43, MATCH($B170, FixtureTicker!$A$24:$A$43), PlayerForm!$X$5+5)="A",
_xlfn.XLOOKUP($E170, PlayerForm!$D$3:$D$394, PlayerForm!$R$3:$R$394)*
_xlfn.XLOOKUP(
INDEX(FixtureTicker!$B$3:$AM$22, MATCH($B170, FixtureTicker!$A$3:$A$22), PlayerForm!$X$5+5),
 TeamForm!$B$4:$B$23, TeamForm!$AB$4:$AB$23),
INDEX(FixtureTicker!$B$24:$AM$43, MATCH($B170, FixtureTicker!$A$24:$A$43), PlayerForm!$X$5+5)="BLANK",
0
)
),0)</f>
        <v>16.927036865566876</v>
      </c>
      <c r="J170" s="163" cm="1">
        <f t="array" ref="J170">IFERROR(0.01*SUM(
_xlfn.IFS(
INDEX(FixtureTicker!$B$24:$AM$43, MATCH($B170, FixtureTicker!$A$24:$A$43), PlayerForm!$X$5)="H",
_xlfn.XLOOKUP($E170, PlayerForm!$D$3:$D$394, PlayerForm!$Q$3:$Q$394)*
_xlfn.XLOOKUP(
INDEX(FixtureTicker!$B$3:$AM$22, MATCH($B170, FixtureTicker!$A$3:$A$22), PlayerForm!$X$5),
 TeamForm!$B$4:$B$23, TeamForm!$AD$4:$AD$23),
INDEX(FixtureTicker!$B$24:$AM$43, MATCH($B170, FixtureTicker!$A$24:$A$43), PlayerForm!$X$5)="A",
_xlfn.XLOOKUP($E170, PlayerForm!$D$3:$D$394, PlayerForm!$R$3:$R$394)*
_xlfn.XLOOKUP(
INDEX(FixtureTicker!$B$3:$AM$22, MATCH($B170, FixtureTicker!$A$3:$A$22), PlayerForm!$X$5),
 TeamForm!$B$4:$B$23, TeamForm!$AB$4:$AB$23),
INDEX(FixtureTicker!$B$24:$AM$43, MATCH($B170, FixtureTicker!$A$24:$A$43), PlayerForm!$X$5)="BLANK",
0
),
_xlfn.IFS(
INDEX(FixtureTicker!$B$24:$AM$43, MATCH($B170, FixtureTicker!$A$24:$A$43), PlayerForm!$X$5+1)="H",
_xlfn.XLOOKUP($E170, PlayerForm!$D$3:$D$394, PlayerForm!$Q$3:$Q$394)*
_xlfn.XLOOKUP(
INDEX(FixtureTicker!$B$3:$AM$22, MATCH($B170, FixtureTicker!$A$3:$A$22), PlayerForm!$X$5+1),
 TeamForm!$B$4:$B$23, TeamForm!$AD$4:$AD$23),
INDEX(FixtureTicker!$B$24:$AM$43, MATCH($B170, FixtureTicker!$A$24:$A$43), PlayerForm!$X$5+1)="A",
_xlfn.XLOOKUP($E170, PlayerForm!$D$3:$D$394, PlayerForm!$R$3:$R$394)*
_xlfn.XLOOKUP(
INDEX(FixtureTicker!$B$3:$AM$22, MATCH($B170, FixtureTicker!$A$3:$A$22), PlayerForm!$X$5+1),
 TeamForm!$B$4:$B$23, TeamForm!$AB$4:$AB$23),
INDEX(FixtureTicker!$B$24:$AM$43, MATCH($B170, FixtureTicker!$A$24:$A$43), PlayerForm!$X$5+1)="BLANK",
0
),
_xlfn.IFS(
INDEX(FixtureTicker!$B$24:$AM$43, MATCH($B170, FixtureTicker!$A$24:$A$43), PlayerForm!$X$5+2)="H",
_xlfn.XLOOKUP($E170, PlayerForm!$D$3:$D$394, PlayerForm!$Q$3:$Q$394)*
_xlfn.XLOOKUP(
INDEX(FixtureTicker!$B$3:$AM$22, MATCH($B170, FixtureTicker!$A$3:$A$22), PlayerForm!$X$5+2),
 TeamForm!$B$4:$B$23, TeamForm!$AD$4:$AD$23),
INDEX(FixtureTicker!$B$24:$AM$43, MATCH($B170, FixtureTicker!$A$24:$A$43), PlayerForm!$X$5+2)="A",
_xlfn.XLOOKUP($E170, PlayerForm!$D$3:$D$394, PlayerForm!$R$3:$R$394)*
_xlfn.XLOOKUP(
INDEX(FixtureTicker!$B$3:$AM$22, MATCH($B170, FixtureTicker!$A$3:$A$22), PlayerForm!$X$5+2),
 TeamForm!$B$4:$B$23, TeamForm!$AB$4:$AB$23),
INDEX(FixtureTicker!$B$24:$AM$43, MATCH($B170, FixtureTicker!$A$24:$A$43), PlayerForm!$X$5+2)="BLANK",
0
),
_xlfn.IFS(
INDEX(FixtureTicker!$B$24:$AM$43, MATCH($B170, FixtureTicker!$A$24:$A$43), PlayerForm!$X$5+3)="H",
_xlfn.XLOOKUP($E170, PlayerForm!$D$3:$D$394, PlayerForm!$Q$3:$Q$394)*
_xlfn.XLOOKUP(
INDEX(FixtureTicker!$B$3:$AM$22, MATCH($B170, FixtureTicker!$A$3:$A$22), PlayerForm!$X$5+3),
 TeamForm!$B$4:$B$23, TeamForm!$AD$4:$AD$23),
INDEX(FixtureTicker!$B$24:$AM$43, MATCH($B170, FixtureTicker!$A$24:$A$43), PlayerForm!$X$5+3)="A",
_xlfn.XLOOKUP($E170, PlayerForm!$D$3:$D$394, PlayerForm!$R$3:$R$394)*
_xlfn.XLOOKUP(
INDEX(FixtureTicker!$B$3:$AM$22, MATCH($B170, FixtureTicker!$A$3:$A$22), PlayerForm!$X$5+3),
 TeamForm!$B$4:$B$23, TeamForm!$AB$4:$AB$23),
INDEX(FixtureTicker!$B$24:$AM$43, MATCH($B170, FixtureTicker!$A$24:$A$43), PlayerForm!$X$5+3)="BLANK",
0
),
_xlfn.IFS(
INDEX(FixtureTicker!$B$24:$AM$43, MATCH($B170, FixtureTicker!$A$24:$A$43), PlayerForm!$X$5+4)="H",
_xlfn.XLOOKUP($E170, PlayerForm!$D$3:$D$394, PlayerForm!$Q$3:$Q$394)*
_xlfn.XLOOKUP(
INDEX(FixtureTicker!$B$3:$AM$22, MATCH($B170, FixtureTicker!$A$3:$A$22), PlayerForm!$X$5+4),
 TeamForm!$B$4:$B$23, TeamForm!$AD$4:$AD$23),
INDEX(FixtureTicker!$B$24:$AM$43, MATCH($B170, FixtureTicker!$A$24:$A$43), PlayerForm!$X$5+4)="A",
_xlfn.XLOOKUP($E170, PlayerForm!$D$3:$D$394, PlayerForm!$R$3:$R$394)*
_xlfn.XLOOKUP(
INDEX(FixtureTicker!$B$3:$AM$22, MATCH($B170, FixtureTicker!$A$3:$A$22), PlayerForm!$X$5+4),
 TeamForm!$B$4:$B$23, TeamForm!$AB$4:$AB$23),
INDEX(FixtureTicker!$B$24:$AM$43, MATCH($B170, FixtureTicker!$A$24:$A$43), PlayerForm!$X$5+4)="BLANK",
0
),
_xlfn.IFS(
INDEX(FixtureTicker!$B$24:$AM$43, MATCH($B170, FixtureTicker!$A$24:$A$43), PlayerForm!$X$5+5)="H",
_xlfn.XLOOKUP($E170, PlayerForm!$D$3:$D$394, PlayerForm!$Q$3:$Q$394)*
_xlfn.XLOOKUP(
INDEX(FixtureTicker!$B$3:$AM$22, MATCH($B170, FixtureTicker!$A$3:$A$22), PlayerForm!$X$5+5),
 TeamForm!$B$4:$B$23, TeamForm!$AD$4:$AD$23),
INDEX(FixtureTicker!$B$24:$AM$43, MATCH($B170, FixtureTicker!$A$24:$A$43), PlayerForm!$X$5+5)="A",
_xlfn.XLOOKUP($E170, PlayerForm!$D$3:$D$394, PlayerForm!$R$3:$R$394)*
_xlfn.XLOOKUP(
INDEX(FixtureTicker!$B$3:$AM$22, MATCH($B170, FixtureTicker!$A$3:$A$22), PlayerForm!$X$5+5),
 TeamForm!$B$4:$B$23, TeamForm!$AB$4:$AB$23),
INDEX(FixtureTicker!$B$24:$AM$43, MATCH($B170, FixtureTicker!$A$24:$A$43), PlayerForm!$X$5+5)="BLANK",
0
),
_xlfn.IFS(
INDEX(FixtureTicker!$B$24:$AM$43, MATCH($B170, FixtureTicker!$A$24:$A$43), PlayerForm!$X$5+6)="H",
_xlfn.XLOOKUP($E170, PlayerForm!$D$3:$D$394, PlayerForm!$Q$3:$Q$394)*
_xlfn.XLOOKUP(
INDEX(FixtureTicker!$B$3:$AM$22, MATCH($B170, FixtureTicker!$A$3:$A$22), PlayerForm!$X$5+6),
 TeamForm!$B$4:$B$23, TeamForm!$AD$4:$AD$23),
INDEX(FixtureTicker!$B$24:$AM$43, MATCH($B170, FixtureTicker!$A$24:$A$43), PlayerForm!$X$5+6)="A",
_xlfn.XLOOKUP($E170, PlayerForm!$D$3:$D$394, PlayerForm!$R$3:$R$394)*
_xlfn.XLOOKUP(
INDEX(FixtureTicker!$B$3:$AM$22, MATCH($B170, FixtureTicker!$A$3:$A$22), PlayerForm!$X$5+6),
 TeamForm!$B$4:$B$23, TeamForm!$AB$4:$AB$23),
INDEX(FixtureTicker!$B$24:$AM$43, MATCH($B170, FixtureTicker!$A$24:$A$43), PlayerForm!$X$5+6)="BLANK",
0
),
_xlfn.IFS(
INDEX(FixtureTicker!$B$24:$AM$43, MATCH($B170, FixtureTicker!$A$24:$A$43), PlayerForm!$X$5+7)="H",
_xlfn.XLOOKUP($E170, PlayerForm!$D$3:$D$394, PlayerForm!$Q$3:$Q$394)*
_xlfn.XLOOKUP(
INDEX(FixtureTicker!$B$3:$AM$22, MATCH($B170, FixtureTicker!$A$3:$A$22), PlayerForm!$X$5+7),
 TeamForm!$B$4:$B$23, TeamForm!$AD$4:$AD$23),
INDEX(FixtureTicker!$B$24:$AM$43, MATCH($B170, FixtureTicker!$A$24:$A$43), PlayerForm!$X$5+7)="A",
_xlfn.XLOOKUP($E170, PlayerForm!$D$3:$D$394, PlayerForm!$R$3:$R$394)*
_xlfn.XLOOKUP(
INDEX(FixtureTicker!$B$3:$AM$22, MATCH($B170, FixtureTicker!$A$3:$A$22), PlayerForm!$X$5+7),
 TeamForm!$B$4:$B$23, TeamForm!$AB$4:$AB$23),
INDEX(FixtureTicker!$B$24:$AM$43, MATCH($B170, FixtureTicker!$A$24:$A$43), PlayerForm!$X$5+7)="BLANK",
0
)
),0)</f>
        <v>22.254530918395798</v>
      </c>
    </row>
    <row r="171" spans="1:10">
      <c r="A171" s="55">
        <v>341</v>
      </c>
      <c r="B171" s="55" t="str">
        <f>_xlfn.XLOOKUP($A171, PlayerData!$B$3:$B$394, PlayerData!C$3:C$394)</f>
        <v>LEI</v>
      </c>
      <c r="C171" s="55" t="str">
        <f>_xlfn.XLOOKUP($A171, PlayerData!$B$3:$B$394, PlayerData!D$3:D$394)</f>
        <v>D</v>
      </c>
      <c r="D171" s="55">
        <f>_xlfn.XLOOKUP($A171, PlayerData!$B:$B, PlayerData!F:F,,,-1)</f>
        <v>4.5</v>
      </c>
      <c r="E171" s="31" t="str">
        <f>_xlfn.XLOOKUP($A171, PlayerData!$B$3:$B$394, PlayerData!E$3:E$394)</f>
        <v>Thomas</v>
      </c>
      <c r="F171" s="164" cm="1">
        <f t="array" ref="F171">IFERROR(0.01*_xlfn.IFS(
INDEX(FixtureTicker!$B$24:$AM$43, MATCH($B171, FixtureTicker!$A$24:$A$43, 0), PlayerForm!$X$5)="H",
_xlfn.XLOOKUP($E171, PlayerForm!$D$3:$D$394, PlayerForm!$Q$3:$Q$394)*
_xlfn.XLOOKUP(
INDEX(FixtureTicker!$B$3:$AM$22, MATCH($B171, FixtureTicker!$A$3:$A$22,0), PlayerForm!$X$5),
 TeamForm!$B$4:$B$23, TeamForm!$AD$4:$AD$23),
INDEX(FixtureTicker!$B$24:$AM$43, MATCH($B171, FixtureTicker!$A$24:$A$43,0), PlayerForm!$X$5)="A",
_xlfn.XLOOKUP($E171, PlayerForm!$D$3:$D$394, PlayerForm!$R$3:$R$394)*
_xlfn.XLOOKUP(
INDEX(FixtureTicker!$B$3:$AM$22, MATCH($B171, FixtureTicker!$A$3:$A$22,0), PlayerForm!$X$5),
 TeamForm!$B$4:$B$23, TeamForm!$AB$4:$AB$23),
INDEX(FixtureTicker!$B$24:$AM$43, MATCH($B171, FixtureTicker!$A$24:$A$43,0), PlayerForm!$X$5)="BLANK",
0),0)</f>
        <v>3.3218757470099001</v>
      </c>
      <c r="G171" s="163" cm="1">
        <f t="array" ref="G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
),0)</f>
        <v>6.4070924171322305</v>
      </c>
      <c r="H171" s="163" cm="1">
        <f t="array" ref="H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),
_xlfn.IFS(
INDEX(FixtureTicker!$B$24:$AM$43, MATCH($B171, FixtureTicker!$A$24:$A$43), PlayerForm!$X$5+2)="H",
_xlfn.XLOOKUP($E171, PlayerForm!$D$3:$D$394, PlayerForm!$Q$3:$Q$394)*
_xlfn.XLOOKUP(
INDEX(FixtureTicker!$B$3:$AM$22, MATCH($B171, FixtureTicker!$A$3:$A$22), PlayerForm!$X$5+2),
 TeamForm!$B$4:$B$23, TeamForm!$AD$4:$AD$23),
INDEX(FixtureTicker!$B$24:$AM$43, MATCH($B171, FixtureTicker!$A$24:$A$43), PlayerForm!$X$5+2)="A",
_xlfn.XLOOKUP($E171, PlayerForm!$D$3:$D$394, PlayerForm!$R$3:$R$394)*
_xlfn.XLOOKUP(
INDEX(FixtureTicker!$B$3:$AM$22, MATCH($B171, FixtureTicker!$A$3:$A$22), PlayerForm!$X$5+2),
 TeamForm!$B$4:$B$23, TeamForm!$AB$4:$AB$23),
INDEX(FixtureTicker!$B$24:$AM$43, MATCH($B171, FixtureTicker!$A$24:$A$43), PlayerForm!$X$5+2)="BLANK",
0
),
_xlfn.IFS(
INDEX(FixtureTicker!$B$24:$AM$43, MATCH($B171, FixtureTicker!$A$24:$A$43), PlayerForm!$X$5+3)="H",
_xlfn.XLOOKUP($E171, PlayerForm!$D$3:$D$394, PlayerForm!$Q$3:$Q$394)*
_xlfn.XLOOKUP(
INDEX(FixtureTicker!$B$3:$AM$22, MATCH($B171, FixtureTicker!$A$3:$A$22), PlayerForm!$X$5+3),
 TeamForm!$B$4:$B$23, TeamForm!$AD$4:$AD$23),
INDEX(FixtureTicker!$B$24:$AM$43, MATCH($B171, FixtureTicker!$A$24:$A$43), PlayerForm!$X$5+3)="A",
_xlfn.XLOOKUP($E171, PlayerForm!$D$3:$D$394, PlayerForm!$R$3:$R$394)*
_xlfn.XLOOKUP(
INDEX(FixtureTicker!$B$3:$AM$22, MATCH($B171, FixtureTicker!$A$3:$A$22), PlayerForm!$X$5+3),
 TeamForm!$B$4:$B$23, TeamForm!$AB$4:$AB$23),
INDEX(FixtureTicker!$B$24:$AM$43, MATCH($B171, FixtureTicker!$A$24:$A$43), PlayerForm!$X$5+3)="BLANK",
0
)
),0)</f>
        <v>11.069383912893784</v>
      </c>
      <c r="I171" s="163" cm="1">
        <f t="array" ref="I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),
_xlfn.IFS(
INDEX(FixtureTicker!$B$24:$AM$43, MATCH($B171, FixtureTicker!$A$24:$A$43), PlayerForm!$X$5+2)="H",
_xlfn.XLOOKUP($E171, PlayerForm!$D$3:$D$394, PlayerForm!$Q$3:$Q$394)*
_xlfn.XLOOKUP(
INDEX(FixtureTicker!$B$3:$AM$22, MATCH($B171, FixtureTicker!$A$3:$A$22), PlayerForm!$X$5+2),
 TeamForm!$B$4:$B$23, TeamForm!$AD$4:$AD$23),
INDEX(FixtureTicker!$B$24:$AM$43, MATCH($B171, FixtureTicker!$A$24:$A$43), PlayerForm!$X$5+2)="A",
_xlfn.XLOOKUP($E171, PlayerForm!$D$3:$D$394, PlayerForm!$R$3:$R$394)*
_xlfn.XLOOKUP(
INDEX(FixtureTicker!$B$3:$AM$22, MATCH($B171, FixtureTicker!$A$3:$A$22), PlayerForm!$X$5+2),
 TeamForm!$B$4:$B$23, TeamForm!$AB$4:$AB$23),
INDEX(FixtureTicker!$B$24:$AM$43, MATCH($B171, FixtureTicker!$A$24:$A$43), PlayerForm!$X$5+2)="BLANK",
0
),
_xlfn.IFS(
INDEX(FixtureTicker!$B$24:$AM$43, MATCH($B171, FixtureTicker!$A$24:$A$43), PlayerForm!$X$5+3)="H",
_xlfn.XLOOKUP($E171, PlayerForm!$D$3:$D$394, PlayerForm!$Q$3:$Q$394)*
_xlfn.XLOOKUP(
INDEX(FixtureTicker!$B$3:$AM$22, MATCH($B171, FixtureTicker!$A$3:$A$22), PlayerForm!$X$5+3),
 TeamForm!$B$4:$B$23, TeamForm!$AD$4:$AD$23),
INDEX(FixtureTicker!$B$24:$AM$43, MATCH($B171, FixtureTicker!$A$24:$A$43), PlayerForm!$X$5+3)="A",
_xlfn.XLOOKUP($E171, PlayerForm!$D$3:$D$394, PlayerForm!$R$3:$R$394)*
_xlfn.XLOOKUP(
INDEX(FixtureTicker!$B$3:$AM$22, MATCH($B171, FixtureTicker!$A$3:$A$22), PlayerForm!$X$5+3),
 TeamForm!$B$4:$B$23, TeamForm!$AB$4:$AB$23),
INDEX(FixtureTicker!$B$24:$AM$43, MATCH($B171, FixtureTicker!$A$24:$A$43), PlayerForm!$X$5+3)="BLANK",
0
),
_xlfn.IFS(
INDEX(FixtureTicker!$B$24:$AM$43, MATCH($B171, FixtureTicker!$A$24:$A$43), PlayerForm!$X$5+4)="H",
_xlfn.XLOOKUP($E171, PlayerForm!$D$3:$D$394, PlayerForm!$Q$3:$Q$394)*
_xlfn.XLOOKUP(
INDEX(FixtureTicker!$B$3:$AM$22, MATCH($B171, FixtureTicker!$A$3:$A$22), PlayerForm!$X$5+4),
 TeamForm!$B$4:$B$23, TeamForm!$AD$4:$AD$23),
INDEX(FixtureTicker!$B$24:$AM$43, MATCH($B171, FixtureTicker!$A$24:$A$43), PlayerForm!$X$5+4)="A",
_xlfn.XLOOKUP($E171, PlayerForm!$D$3:$D$394, PlayerForm!$R$3:$R$394)*
_xlfn.XLOOKUP(
INDEX(FixtureTicker!$B$3:$AM$22, MATCH($B171, FixtureTicker!$A$3:$A$22), PlayerForm!$X$5+4),
 TeamForm!$B$4:$B$23, TeamForm!$AB$4:$AB$23),
INDEX(FixtureTicker!$B$24:$AM$43, MATCH($B171, FixtureTicker!$A$24:$A$43), PlayerForm!$X$5+4)="BLANK",
0
),
_xlfn.IFS(
INDEX(FixtureTicker!$B$24:$AM$43, MATCH($B171, FixtureTicker!$A$24:$A$43), PlayerForm!$X$5+5)="H",
_xlfn.XLOOKUP($E171, PlayerForm!$D$3:$D$394, PlayerForm!$Q$3:$Q$394)*
_xlfn.XLOOKUP(
INDEX(FixtureTicker!$B$3:$AM$22, MATCH($B171, FixtureTicker!$A$3:$A$22), PlayerForm!$X$5+5),
 TeamForm!$B$4:$B$23, TeamForm!$AD$4:$AD$23),
INDEX(FixtureTicker!$B$24:$AM$43, MATCH($B171, FixtureTicker!$A$24:$A$43), PlayerForm!$X$5+5)="A",
_xlfn.XLOOKUP($E171, PlayerForm!$D$3:$D$394, PlayerForm!$R$3:$R$394)*
_xlfn.XLOOKUP(
INDEX(FixtureTicker!$B$3:$AM$22, MATCH($B171, FixtureTicker!$A$3:$A$22), PlayerForm!$X$5+5),
 TeamForm!$B$4:$B$23, TeamForm!$AB$4:$AB$23),
INDEX(FixtureTicker!$B$24:$AM$43, MATCH($B171, FixtureTicker!$A$24:$A$43), PlayerForm!$X$5+5)="BLANK",
0
)
),0)</f>
        <v>16.881975827417499</v>
      </c>
      <c r="J171" s="163" cm="1">
        <f t="array" ref="J171">IFERROR(0.01*SUM(
_xlfn.IFS(
INDEX(FixtureTicker!$B$24:$AM$43, MATCH($B171, FixtureTicker!$A$24:$A$43), PlayerForm!$X$5)="H",
_xlfn.XLOOKUP($E171, PlayerForm!$D$3:$D$394, PlayerForm!$Q$3:$Q$394)*
_xlfn.XLOOKUP(
INDEX(FixtureTicker!$B$3:$AM$22, MATCH($B171, FixtureTicker!$A$3:$A$22), PlayerForm!$X$5),
 TeamForm!$B$4:$B$23, TeamForm!$AD$4:$AD$23),
INDEX(FixtureTicker!$B$24:$AM$43, MATCH($B171, FixtureTicker!$A$24:$A$43), PlayerForm!$X$5)="A",
_xlfn.XLOOKUP($E171, PlayerForm!$D$3:$D$394, PlayerForm!$R$3:$R$394)*
_xlfn.XLOOKUP(
INDEX(FixtureTicker!$B$3:$AM$22, MATCH($B171, FixtureTicker!$A$3:$A$22), PlayerForm!$X$5),
 TeamForm!$B$4:$B$23, TeamForm!$AB$4:$AB$23),
INDEX(FixtureTicker!$B$24:$AM$43, MATCH($B171, FixtureTicker!$A$24:$A$43), PlayerForm!$X$5)="BLANK",
0
),
_xlfn.IFS(
INDEX(FixtureTicker!$B$24:$AM$43, MATCH($B171, FixtureTicker!$A$24:$A$43), PlayerForm!$X$5+1)="H",
_xlfn.XLOOKUP($E171, PlayerForm!$D$3:$D$394, PlayerForm!$Q$3:$Q$394)*
_xlfn.XLOOKUP(
INDEX(FixtureTicker!$B$3:$AM$22, MATCH($B171, FixtureTicker!$A$3:$A$22), PlayerForm!$X$5+1),
 TeamForm!$B$4:$B$23, TeamForm!$AD$4:$AD$23),
INDEX(FixtureTicker!$B$24:$AM$43, MATCH($B171, FixtureTicker!$A$24:$A$43), PlayerForm!$X$5+1)="A",
_xlfn.XLOOKUP($E171, PlayerForm!$D$3:$D$394, PlayerForm!$R$3:$R$394)*
_xlfn.XLOOKUP(
INDEX(FixtureTicker!$B$3:$AM$22, MATCH($B171, FixtureTicker!$A$3:$A$22), PlayerForm!$X$5+1),
 TeamForm!$B$4:$B$23, TeamForm!$AB$4:$AB$23),
INDEX(FixtureTicker!$B$24:$AM$43, MATCH($B171, FixtureTicker!$A$24:$A$43), PlayerForm!$X$5+1)="BLANK",
0
),
_xlfn.IFS(
INDEX(FixtureTicker!$B$24:$AM$43, MATCH($B171, FixtureTicker!$A$24:$A$43), PlayerForm!$X$5+2)="H",
_xlfn.XLOOKUP($E171, PlayerForm!$D$3:$D$394, PlayerForm!$Q$3:$Q$394)*
_xlfn.XLOOKUP(
INDEX(FixtureTicker!$B$3:$AM$22, MATCH($B171, FixtureTicker!$A$3:$A$22), PlayerForm!$X$5+2),
 TeamForm!$B$4:$B$23, TeamForm!$AD$4:$AD$23),
INDEX(FixtureTicker!$B$24:$AM$43, MATCH($B171, FixtureTicker!$A$24:$A$43), PlayerForm!$X$5+2)="A",
_xlfn.XLOOKUP($E171, PlayerForm!$D$3:$D$394, PlayerForm!$R$3:$R$394)*
_xlfn.XLOOKUP(
INDEX(FixtureTicker!$B$3:$AM$22, MATCH($B171, FixtureTicker!$A$3:$A$22), PlayerForm!$X$5+2),
 TeamForm!$B$4:$B$23, TeamForm!$AB$4:$AB$23),
INDEX(FixtureTicker!$B$24:$AM$43, MATCH($B171, FixtureTicker!$A$24:$A$43), PlayerForm!$X$5+2)="BLANK",
0
),
_xlfn.IFS(
INDEX(FixtureTicker!$B$24:$AM$43, MATCH($B171, FixtureTicker!$A$24:$A$43), PlayerForm!$X$5+3)="H",
_xlfn.XLOOKUP($E171, PlayerForm!$D$3:$D$394, PlayerForm!$Q$3:$Q$394)*
_xlfn.XLOOKUP(
INDEX(FixtureTicker!$B$3:$AM$22, MATCH($B171, FixtureTicker!$A$3:$A$22), PlayerForm!$X$5+3),
 TeamForm!$B$4:$B$23, TeamForm!$AD$4:$AD$23),
INDEX(FixtureTicker!$B$24:$AM$43, MATCH($B171, FixtureTicker!$A$24:$A$43), PlayerForm!$X$5+3)="A",
_xlfn.XLOOKUP($E171, PlayerForm!$D$3:$D$394, PlayerForm!$R$3:$R$394)*
_xlfn.XLOOKUP(
INDEX(FixtureTicker!$B$3:$AM$22, MATCH($B171, FixtureTicker!$A$3:$A$22), PlayerForm!$X$5+3),
 TeamForm!$B$4:$B$23, TeamForm!$AB$4:$AB$23),
INDEX(FixtureTicker!$B$24:$AM$43, MATCH($B171, FixtureTicker!$A$24:$A$43), PlayerForm!$X$5+3)="BLANK",
0
),
_xlfn.IFS(
INDEX(FixtureTicker!$B$24:$AM$43, MATCH($B171, FixtureTicker!$A$24:$A$43), PlayerForm!$X$5+4)="H",
_xlfn.XLOOKUP($E171, PlayerForm!$D$3:$D$394, PlayerForm!$Q$3:$Q$394)*
_xlfn.XLOOKUP(
INDEX(FixtureTicker!$B$3:$AM$22, MATCH($B171, FixtureTicker!$A$3:$A$22), PlayerForm!$X$5+4),
 TeamForm!$B$4:$B$23, TeamForm!$AD$4:$AD$23),
INDEX(FixtureTicker!$B$24:$AM$43, MATCH($B171, FixtureTicker!$A$24:$A$43), PlayerForm!$X$5+4)="A",
_xlfn.XLOOKUP($E171, PlayerForm!$D$3:$D$394, PlayerForm!$R$3:$R$394)*
_xlfn.XLOOKUP(
INDEX(FixtureTicker!$B$3:$AM$22, MATCH($B171, FixtureTicker!$A$3:$A$22), PlayerForm!$X$5+4),
 TeamForm!$B$4:$B$23, TeamForm!$AB$4:$AB$23),
INDEX(FixtureTicker!$B$24:$AM$43, MATCH($B171, FixtureTicker!$A$24:$A$43), PlayerForm!$X$5+4)="BLANK",
0
),
_xlfn.IFS(
INDEX(FixtureTicker!$B$24:$AM$43, MATCH($B171, FixtureTicker!$A$24:$A$43), PlayerForm!$X$5+5)="H",
_xlfn.XLOOKUP($E171, PlayerForm!$D$3:$D$394, PlayerForm!$Q$3:$Q$394)*
_xlfn.XLOOKUP(
INDEX(FixtureTicker!$B$3:$AM$22, MATCH($B171, FixtureTicker!$A$3:$A$22), PlayerForm!$X$5+5),
 TeamForm!$B$4:$B$23, TeamForm!$AD$4:$AD$23),
INDEX(FixtureTicker!$B$24:$AM$43, MATCH($B171, FixtureTicker!$A$24:$A$43), PlayerForm!$X$5+5)="A",
_xlfn.XLOOKUP($E171, PlayerForm!$D$3:$D$394, PlayerForm!$R$3:$R$394)*
_xlfn.XLOOKUP(
INDEX(FixtureTicker!$B$3:$AM$22, MATCH($B171, FixtureTicker!$A$3:$A$22), PlayerForm!$X$5+5),
 TeamForm!$B$4:$B$23, TeamForm!$AB$4:$AB$23),
INDEX(FixtureTicker!$B$24:$AM$43, MATCH($B171, FixtureTicker!$A$24:$A$43), PlayerForm!$X$5+5)="BLANK",
0
),
_xlfn.IFS(
INDEX(FixtureTicker!$B$24:$AM$43, MATCH($B171, FixtureTicker!$A$24:$A$43), PlayerForm!$X$5+6)="H",
_xlfn.XLOOKUP($E171, PlayerForm!$D$3:$D$394, PlayerForm!$Q$3:$Q$394)*
_xlfn.XLOOKUP(
INDEX(FixtureTicker!$B$3:$AM$22, MATCH($B171, FixtureTicker!$A$3:$A$22), PlayerForm!$X$5+6),
 TeamForm!$B$4:$B$23, TeamForm!$AD$4:$AD$23),
INDEX(FixtureTicker!$B$24:$AM$43, MATCH($B171, FixtureTicker!$A$24:$A$43), PlayerForm!$X$5+6)="A",
_xlfn.XLOOKUP($E171, PlayerForm!$D$3:$D$394, PlayerForm!$R$3:$R$394)*
_xlfn.XLOOKUP(
INDEX(FixtureTicker!$B$3:$AM$22, MATCH($B171, FixtureTicker!$A$3:$A$22), PlayerForm!$X$5+6),
 TeamForm!$B$4:$B$23, TeamForm!$AB$4:$AB$23),
INDEX(FixtureTicker!$B$24:$AM$43, MATCH($B171, FixtureTicker!$A$24:$A$43), PlayerForm!$X$5+6)="BLANK",
0
),
_xlfn.IFS(
INDEX(FixtureTicker!$B$24:$AM$43, MATCH($B171, FixtureTicker!$A$24:$A$43), PlayerForm!$X$5+7)="H",
_xlfn.XLOOKUP($E171, PlayerForm!$D$3:$D$394, PlayerForm!$Q$3:$Q$394)*
_xlfn.XLOOKUP(
INDEX(FixtureTicker!$B$3:$AM$22, MATCH($B171, FixtureTicker!$A$3:$A$22), PlayerForm!$X$5+7),
 TeamForm!$B$4:$B$23, TeamForm!$AD$4:$AD$23),
INDEX(FixtureTicker!$B$24:$AM$43, MATCH($B171, FixtureTicker!$A$24:$A$43), PlayerForm!$X$5+7)="A",
_xlfn.XLOOKUP($E171, PlayerForm!$D$3:$D$394, PlayerForm!$R$3:$R$394)*
_xlfn.XLOOKUP(
INDEX(FixtureTicker!$B$3:$AM$22, MATCH($B171, FixtureTicker!$A$3:$A$22), PlayerForm!$X$5+7),
 TeamForm!$B$4:$B$23, TeamForm!$AB$4:$AB$23),
INDEX(FixtureTicker!$B$24:$AM$43, MATCH($B171, FixtureTicker!$A$24:$A$43), PlayerForm!$X$5+7)="BLANK",
0
)
),0)</f>
        <v>22.158423538929853</v>
      </c>
    </row>
    <row r="172" spans="1:10">
      <c r="A172" s="55">
        <v>137</v>
      </c>
      <c r="B172" s="55" t="str">
        <f>_xlfn.XLOOKUP($A172, PlayerData!$B$3:$B$394, PlayerData!C$3:C$394)</f>
        <v>LIV</v>
      </c>
      <c r="C172" s="55" t="str">
        <f>_xlfn.XLOOKUP($A172, PlayerData!$B$3:$B$394, PlayerData!D$3:D$394)</f>
        <v>M</v>
      </c>
      <c r="D172" s="55">
        <f>_xlfn.XLOOKUP($A172, PlayerData!$B:$B, PlayerData!F:F,,,-1)</f>
        <v>5.5</v>
      </c>
      <c r="E172" s="31" t="str">
        <f>_xlfn.XLOOKUP($A172, PlayerData!$B$3:$B$394, PlayerData!E$3:E$394)</f>
        <v>Fabinho</v>
      </c>
      <c r="F172" s="164" cm="1">
        <f t="array" ref="F172">IFERROR(0.01*_xlfn.IFS(
INDEX(FixtureTicker!$B$24:$AM$43, MATCH($B172, FixtureTicker!$A$24:$A$43, 0), PlayerForm!$X$5)="H",
_xlfn.XLOOKUP($E172, PlayerForm!$D$3:$D$394, PlayerForm!$Q$3:$Q$394)*
_xlfn.XLOOKUP(
INDEX(FixtureTicker!$B$3:$AM$22, MATCH($B172, FixtureTicker!$A$3:$A$22,0), PlayerForm!$X$5),
 TeamForm!$B$4:$B$23, TeamForm!$AD$4:$AD$23),
INDEX(FixtureTicker!$B$24:$AM$43, MATCH($B172, FixtureTicker!$A$24:$A$43,0), PlayerForm!$X$5)="A",
_xlfn.XLOOKUP($E172, PlayerForm!$D$3:$D$394, PlayerForm!$R$3:$R$394)*
_xlfn.XLOOKUP(
INDEX(FixtureTicker!$B$3:$AM$22, MATCH($B172, FixtureTicker!$A$3:$A$22,0), PlayerForm!$X$5),
 TeamForm!$B$4:$B$23, TeamForm!$AB$4:$AB$23),
INDEX(FixtureTicker!$B$24:$AM$43, MATCH($B172, FixtureTicker!$A$24:$A$43,0), PlayerForm!$X$5)="BLANK",
0),0)</f>
        <v>5.6603773584905674</v>
      </c>
      <c r="G172" s="163" cm="1">
        <f t="array" ref="G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
),0)</f>
        <v>6.3342318059299201</v>
      </c>
      <c r="H172" s="163" cm="1">
        <f t="array" ref="H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),
_xlfn.IFS(
INDEX(FixtureTicker!$B$24:$AM$43, MATCH($B172, FixtureTicker!$A$24:$A$43), PlayerForm!$X$5+2)="H",
_xlfn.XLOOKUP($E172, PlayerForm!$D$3:$D$394, PlayerForm!$Q$3:$Q$394)*
_xlfn.XLOOKUP(
INDEX(FixtureTicker!$B$3:$AM$22, MATCH($B172, FixtureTicker!$A$3:$A$22), PlayerForm!$X$5+2),
 TeamForm!$B$4:$B$23, TeamForm!$AD$4:$AD$23),
INDEX(FixtureTicker!$B$24:$AM$43, MATCH($B172, FixtureTicker!$A$24:$A$43), PlayerForm!$X$5+2)="A",
_xlfn.XLOOKUP($E172, PlayerForm!$D$3:$D$394, PlayerForm!$R$3:$R$394)*
_xlfn.XLOOKUP(
INDEX(FixtureTicker!$B$3:$AM$22, MATCH($B172, FixtureTicker!$A$3:$A$22), PlayerForm!$X$5+2),
 TeamForm!$B$4:$B$23, TeamForm!$AB$4:$AB$23),
INDEX(FixtureTicker!$B$24:$AM$43, MATCH($B172, FixtureTicker!$A$24:$A$43), PlayerForm!$X$5+2)="BLANK",
0
),
_xlfn.IFS(
INDEX(FixtureTicker!$B$24:$AM$43, MATCH($B172, FixtureTicker!$A$24:$A$43), PlayerForm!$X$5+3)="H",
_xlfn.XLOOKUP($E172, PlayerForm!$D$3:$D$394, PlayerForm!$Q$3:$Q$394)*
_xlfn.XLOOKUP(
INDEX(FixtureTicker!$B$3:$AM$22, MATCH($B172, FixtureTicker!$A$3:$A$22), PlayerForm!$X$5+3),
 TeamForm!$B$4:$B$23, TeamForm!$AD$4:$AD$23),
INDEX(FixtureTicker!$B$24:$AM$43, MATCH($B172, FixtureTicker!$A$24:$A$43), PlayerForm!$X$5+3)="A",
_xlfn.XLOOKUP($E172, PlayerForm!$D$3:$D$394, PlayerForm!$R$3:$R$394)*
_xlfn.XLOOKUP(
INDEX(FixtureTicker!$B$3:$AM$22, MATCH($B172, FixtureTicker!$A$3:$A$22), PlayerForm!$X$5+3),
 TeamForm!$B$4:$B$23, TeamForm!$AB$4:$AB$23),
INDEX(FixtureTicker!$B$24:$AM$43, MATCH($B172, FixtureTicker!$A$24:$A$43), PlayerForm!$X$5+3)="BLANK",
0
)
),0)</f>
        <v>10.771577939948964</v>
      </c>
      <c r="I172" s="163" cm="1">
        <f t="array" ref="I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),
_xlfn.IFS(
INDEX(FixtureTicker!$B$24:$AM$43, MATCH($B172, FixtureTicker!$A$24:$A$43), PlayerForm!$X$5+2)="H",
_xlfn.XLOOKUP($E172, PlayerForm!$D$3:$D$394, PlayerForm!$Q$3:$Q$394)*
_xlfn.XLOOKUP(
INDEX(FixtureTicker!$B$3:$AM$22, MATCH($B172, FixtureTicker!$A$3:$A$22), PlayerForm!$X$5+2),
 TeamForm!$B$4:$B$23, TeamForm!$AD$4:$AD$23),
INDEX(FixtureTicker!$B$24:$AM$43, MATCH($B172, FixtureTicker!$A$24:$A$43), PlayerForm!$X$5+2)="A",
_xlfn.XLOOKUP($E172, PlayerForm!$D$3:$D$394, PlayerForm!$R$3:$R$394)*
_xlfn.XLOOKUP(
INDEX(FixtureTicker!$B$3:$AM$22, MATCH($B172, FixtureTicker!$A$3:$A$22), PlayerForm!$X$5+2),
 TeamForm!$B$4:$B$23, TeamForm!$AB$4:$AB$23),
INDEX(FixtureTicker!$B$24:$AM$43, MATCH($B172, FixtureTicker!$A$24:$A$43), PlayerForm!$X$5+2)="BLANK",
0
),
_xlfn.IFS(
INDEX(FixtureTicker!$B$24:$AM$43, MATCH($B172, FixtureTicker!$A$24:$A$43), PlayerForm!$X$5+3)="H",
_xlfn.XLOOKUP($E172, PlayerForm!$D$3:$D$394, PlayerForm!$Q$3:$Q$394)*
_xlfn.XLOOKUP(
INDEX(FixtureTicker!$B$3:$AM$22, MATCH($B172, FixtureTicker!$A$3:$A$22), PlayerForm!$X$5+3),
 TeamForm!$B$4:$B$23, TeamForm!$AD$4:$AD$23),
INDEX(FixtureTicker!$B$24:$AM$43, MATCH($B172, FixtureTicker!$A$24:$A$43), PlayerForm!$X$5+3)="A",
_xlfn.XLOOKUP($E172, PlayerForm!$D$3:$D$394, PlayerForm!$R$3:$R$394)*
_xlfn.XLOOKUP(
INDEX(FixtureTicker!$B$3:$AM$22, MATCH($B172, FixtureTicker!$A$3:$A$22), PlayerForm!$X$5+3),
 TeamForm!$B$4:$B$23, TeamForm!$AB$4:$AB$23),
INDEX(FixtureTicker!$B$24:$AM$43, MATCH($B172, FixtureTicker!$A$24:$A$43), PlayerForm!$X$5+3)="BLANK",
0
),
_xlfn.IFS(
INDEX(FixtureTicker!$B$24:$AM$43, MATCH($B172, FixtureTicker!$A$24:$A$43), PlayerForm!$X$5+4)="H",
_xlfn.XLOOKUP($E172, PlayerForm!$D$3:$D$394, PlayerForm!$Q$3:$Q$394)*
_xlfn.XLOOKUP(
INDEX(FixtureTicker!$B$3:$AM$22, MATCH($B172, FixtureTicker!$A$3:$A$22), PlayerForm!$X$5+4),
 TeamForm!$B$4:$B$23, TeamForm!$AD$4:$AD$23),
INDEX(FixtureTicker!$B$24:$AM$43, MATCH($B172, FixtureTicker!$A$24:$A$43), PlayerForm!$X$5+4)="A",
_xlfn.XLOOKUP($E172, PlayerForm!$D$3:$D$394, PlayerForm!$R$3:$R$394)*
_xlfn.XLOOKUP(
INDEX(FixtureTicker!$B$3:$AM$22, MATCH($B172, FixtureTicker!$A$3:$A$22), PlayerForm!$X$5+4),
 TeamForm!$B$4:$B$23, TeamForm!$AB$4:$AB$23),
INDEX(FixtureTicker!$B$24:$AM$43, MATCH($B172, FixtureTicker!$A$24:$A$43), PlayerForm!$X$5+4)="BLANK",
0
),
_xlfn.IFS(
INDEX(FixtureTicker!$B$24:$AM$43, MATCH($B172, FixtureTicker!$A$24:$A$43), PlayerForm!$X$5+5)="H",
_xlfn.XLOOKUP($E172, PlayerForm!$D$3:$D$394, PlayerForm!$Q$3:$Q$394)*
_xlfn.XLOOKUP(
INDEX(FixtureTicker!$B$3:$AM$22, MATCH($B172, FixtureTicker!$A$3:$A$22), PlayerForm!$X$5+5),
 TeamForm!$B$4:$B$23, TeamForm!$AD$4:$AD$23),
INDEX(FixtureTicker!$B$24:$AM$43, MATCH($B172, FixtureTicker!$A$24:$A$43), PlayerForm!$X$5+5)="A",
_xlfn.XLOOKUP($E172, PlayerForm!$D$3:$D$394, PlayerForm!$R$3:$R$394)*
_xlfn.XLOOKUP(
INDEX(FixtureTicker!$B$3:$AM$22, MATCH($B172, FixtureTicker!$A$3:$A$22), PlayerForm!$X$5+5),
 TeamForm!$B$4:$B$23, TeamForm!$AB$4:$AB$23),
INDEX(FixtureTicker!$B$24:$AM$43, MATCH($B172, FixtureTicker!$A$24:$A$43), PlayerForm!$X$5+5)="BLANK",
0
)
),0)</f>
        <v>16.620299373439831</v>
      </c>
      <c r="J172" s="163" cm="1">
        <f t="array" ref="J172">IFERROR(0.01*SUM(
_xlfn.IFS(
INDEX(FixtureTicker!$B$24:$AM$43, MATCH($B172, FixtureTicker!$A$24:$A$43), PlayerForm!$X$5)="H",
_xlfn.XLOOKUP($E172, PlayerForm!$D$3:$D$394, PlayerForm!$Q$3:$Q$394)*
_xlfn.XLOOKUP(
INDEX(FixtureTicker!$B$3:$AM$22, MATCH($B172, FixtureTicker!$A$3:$A$22), PlayerForm!$X$5),
 TeamForm!$B$4:$B$23, TeamForm!$AD$4:$AD$23),
INDEX(FixtureTicker!$B$24:$AM$43, MATCH($B172, FixtureTicker!$A$24:$A$43), PlayerForm!$X$5)="A",
_xlfn.XLOOKUP($E172, PlayerForm!$D$3:$D$394, PlayerForm!$R$3:$R$394)*
_xlfn.XLOOKUP(
INDEX(FixtureTicker!$B$3:$AM$22, MATCH($B172, FixtureTicker!$A$3:$A$22), PlayerForm!$X$5),
 TeamForm!$B$4:$B$23, TeamForm!$AB$4:$AB$23),
INDEX(FixtureTicker!$B$24:$AM$43, MATCH($B172, FixtureTicker!$A$24:$A$43), PlayerForm!$X$5)="BLANK",
0
),
_xlfn.IFS(
INDEX(FixtureTicker!$B$24:$AM$43, MATCH($B172, FixtureTicker!$A$24:$A$43), PlayerForm!$X$5+1)="H",
_xlfn.XLOOKUP($E172, PlayerForm!$D$3:$D$394, PlayerForm!$Q$3:$Q$394)*
_xlfn.XLOOKUP(
INDEX(FixtureTicker!$B$3:$AM$22, MATCH($B172, FixtureTicker!$A$3:$A$22), PlayerForm!$X$5+1),
 TeamForm!$B$4:$B$23, TeamForm!$AD$4:$AD$23),
INDEX(FixtureTicker!$B$24:$AM$43, MATCH($B172, FixtureTicker!$A$24:$A$43), PlayerForm!$X$5+1)="A",
_xlfn.XLOOKUP($E172, PlayerForm!$D$3:$D$394, PlayerForm!$R$3:$R$394)*
_xlfn.XLOOKUP(
INDEX(FixtureTicker!$B$3:$AM$22, MATCH($B172, FixtureTicker!$A$3:$A$22), PlayerForm!$X$5+1),
 TeamForm!$B$4:$B$23, TeamForm!$AB$4:$AB$23),
INDEX(FixtureTicker!$B$24:$AM$43, MATCH($B172, FixtureTicker!$A$24:$A$43), PlayerForm!$X$5+1)="BLANK",
0
),
_xlfn.IFS(
INDEX(FixtureTicker!$B$24:$AM$43, MATCH($B172, FixtureTicker!$A$24:$A$43), PlayerForm!$X$5+2)="H",
_xlfn.XLOOKUP($E172, PlayerForm!$D$3:$D$394, PlayerForm!$Q$3:$Q$394)*
_xlfn.XLOOKUP(
INDEX(FixtureTicker!$B$3:$AM$22, MATCH($B172, FixtureTicker!$A$3:$A$22), PlayerForm!$X$5+2),
 TeamForm!$B$4:$B$23, TeamForm!$AD$4:$AD$23),
INDEX(FixtureTicker!$B$24:$AM$43, MATCH($B172, FixtureTicker!$A$24:$A$43), PlayerForm!$X$5+2)="A",
_xlfn.XLOOKUP($E172, PlayerForm!$D$3:$D$394, PlayerForm!$R$3:$R$394)*
_xlfn.XLOOKUP(
INDEX(FixtureTicker!$B$3:$AM$22, MATCH($B172, FixtureTicker!$A$3:$A$22), PlayerForm!$X$5+2),
 TeamForm!$B$4:$B$23, TeamForm!$AB$4:$AB$23),
INDEX(FixtureTicker!$B$24:$AM$43, MATCH($B172, FixtureTicker!$A$24:$A$43), PlayerForm!$X$5+2)="BLANK",
0
),
_xlfn.IFS(
INDEX(FixtureTicker!$B$24:$AM$43, MATCH($B172, FixtureTicker!$A$24:$A$43), PlayerForm!$X$5+3)="H",
_xlfn.XLOOKUP($E172, PlayerForm!$D$3:$D$394, PlayerForm!$Q$3:$Q$394)*
_xlfn.XLOOKUP(
INDEX(FixtureTicker!$B$3:$AM$22, MATCH($B172, FixtureTicker!$A$3:$A$22), PlayerForm!$X$5+3),
 TeamForm!$B$4:$B$23, TeamForm!$AD$4:$AD$23),
INDEX(FixtureTicker!$B$24:$AM$43, MATCH($B172, FixtureTicker!$A$24:$A$43), PlayerForm!$X$5+3)="A",
_xlfn.XLOOKUP($E172, PlayerForm!$D$3:$D$394, PlayerForm!$R$3:$R$394)*
_xlfn.XLOOKUP(
INDEX(FixtureTicker!$B$3:$AM$22, MATCH($B172, FixtureTicker!$A$3:$A$22), PlayerForm!$X$5+3),
 TeamForm!$B$4:$B$23, TeamForm!$AB$4:$AB$23),
INDEX(FixtureTicker!$B$24:$AM$43, MATCH($B172, FixtureTicker!$A$24:$A$43), PlayerForm!$X$5+3)="BLANK",
0
),
_xlfn.IFS(
INDEX(FixtureTicker!$B$24:$AM$43, MATCH($B172, FixtureTicker!$A$24:$A$43), PlayerForm!$X$5+4)="H",
_xlfn.XLOOKUP($E172, PlayerForm!$D$3:$D$394, PlayerForm!$Q$3:$Q$394)*
_xlfn.XLOOKUP(
INDEX(FixtureTicker!$B$3:$AM$22, MATCH($B172, FixtureTicker!$A$3:$A$22), PlayerForm!$X$5+4),
 TeamForm!$B$4:$B$23, TeamForm!$AD$4:$AD$23),
INDEX(FixtureTicker!$B$24:$AM$43, MATCH($B172, FixtureTicker!$A$24:$A$43), PlayerForm!$X$5+4)="A",
_xlfn.XLOOKUP($E172, PlayerForm!$D$3:$D$394, PlayerForm!$R$3:$R$394)*
_xlfn.XLOOKUP(
INDEX(FixtureTicker!$B$3:$AM$22, MATCH($B172, FixtureTicker!$A$3:$A$22), PlayerForm!$X$5+4),
 TeamForm!$B$4:$B$23, TeamForm!$AB$4:$AB$23),
INDEX(FixtureTicker!$B$24:$AM$43, MATCH($B172, FixtureTicker!$A$24:$A$43), PlayerForm!$X$5+4)="BLANK",
0
),
_xlfn.IFS(
INDEX(FixtureTicker!$B$24:$AM$43, MATCH($B172, FixtureTicker!$A$24:$A$43), PlayerForm!$X$5+5)="H",
_xlfn.XLOOKUP($E172, PlayerForm!$D$3:$D$394, PlayerForm!$Q$3:$Q$394)*
_xlfn.XLOOKUP(
INDEX(FixtureTicker!$B$3:$AM$22, MATCH($B172, FixtureTicker!$A$3:$A$22), PlayerForm!$X$5+5),
 TeamForm!$B$4:$B$23, TeamForm!$AD$4:$AD$23),
INDEX(FixtureTicker!$B$24:$AM$43, MATCH($B172, FixtureTicker!$A$24:$A$43), PlayerForm!$X$5+5)="A",
_xlfn.XLOOKUP($E172, PlayerForm!$D$3:$D$394, PlayerForm!$R$3:$R$394)*
_xlfn.XLOOKUP(
INDEX(FixtureTicker!$B$3:$AM$22, MATCH($B172, FixtureTicker!$A$3:$A$22), PlayerForm!$X$5+5),
 TeamForm!$B$4:$B$23, TeamForm!$AB$4:$AB$23),
INDEX(FixtureTicker!$B$24:$AM$43, MATCH($B172, FixtureTicker!$A$24:$A$43), PlayerForm!$X$5+5)="BLANK",
0
),
_xlfn.IFS(
INDEX(FixtureTicker!$B$24:$AM$43, MATCH($B172, FixtureTicker!$A$24:$A$43), PlayerForm!$X$5+6)="H",
_xlfn.XLOOKUP($E172, PlayerForm!$D$3:$D$394, PlayerForm!$Q$3:$Q$394)*
_xlfn.XLOOKUP(
INDEX(FixtureTicker!$B$3:$AM$22, MATCH($B172, FixtureTicker!$A$3:$A$22), PlayerForm!$X$5+6),
 TeamForm!$B$4:$B$23, TeamForm!$AD$4:$AD$23),
INDEX(FixtureTicker!$B$24:$AM$43, MATCH($B172, FixtureTicker!$A$24:$A$43), PlayerForm!$X$5+6)="A",
_xlfn.XLOOKUP($E172, PlayerForm!$D$3:$D$394, PlayerForm!$R$3:$R$394)*
_xlfn.XLOOKUP(
INDEX(FixtureTicker!$B$3:$AM$22, MATCH($B172, FixtureTicker!$A$3:$A$22), PlayerForm!$X$5+6),
 TeamForm!$B$4:$B$23, TeamForm!$AB$4:$AB$23),
INDEX(FixtureTicker!$B$24:$AM$43, MATCH($B172, FixtureTicker!$A$24:$A$43), PlayerForm!$X$5+6)="BLANK",
0
),
_xlfn.IFS(
INDEX(FixtureTicker!$B$24:$AM$43, MATCH($B172, FixtureTicker!$A$24:$A$43), PlayerForm!$X$5+7)="H",
_xlfn.XLOOKUP($E172, PlayerForm!$D$3:$D$394, PlayerForm!$Q$3:$Q$394)*
_xlfn.XLOOKUP(
INDEX(FixtureTicker!$B$3:$AM$22, MATCH($B172, FixtureTicker!$A$3:$A$22), PlayerForm!$X$5+7),
 TeamForm!$B$4:$B$23, TeamForm!$AD$4:$AD$23),
INDEX(FixtureTicker!$B$24:$AM$43, MATCH($B172, FixtureTicker!$A$24:$A$43), PlayerForm!$X$5+7)="A",
_xlfn.XLOOKUP($E172, PlayerForm!$D$3:$D$394, PlayerForm!$R$3:$R$394)*
_xlfn.XLOOKUP(
INDEX(FixtureTicker!$B$3:$AM$22, MATCH($B172, FixtureTicker!$A$3:$A$22), PlayerForm!$X$5+7),
 TeamForm!$B$4:$B$23, TeamForm!$AB$4:$AB$23),
INDEX(FixtureTicker!$B$24:$AM$43, MATCH($B172, FixtureTicker!$A$24:$A$43), PlayerForm!$X$5+7)="BLANK",
0
)
),0)</f>
        <v>21.149072031826929</v>
      </c>
    </row>
    <row r="173" spans="1:10">
      <c r="A173" s="55">
        <v>213</v>
      </c>
      <c r="B173" s="55" t="str">
        <f>_xlfn.XLOOKUP($A173, PlayerData!$B$3:$B$394, PlayerData!C$3:C$394)</f>
        <v>BHA</v>
      </c>
      <c r="C173" s="55" t="str">
        <f>_xlfn.XLOOKUP($A173, PlayerData!$B$3:$B$394, PlayerData!D$3:D$394)</f>
        <v>M</v>
      </c>
      <c r="D173" s="55">
        <f>_xlfn.XLOOKUP($A173, PlayerData!$B:$B, PlayerData!F:F,,,-1)</f>
        <v>4.5</v>
      </c>
      <c r="E173" s="31" t="str">
        <f>_xlfn.XLOOKUP($A173, PlayerData!$B$3:$B$394, PlayerData!E$3:E$394)</f>
        <v>Alzate</v>
      </c>
      <c r="F173" s="164" cm="1">
        <f t="array" ref="F173">IFERROR(0.01*_xlfn.IFS(
INDEX(FixtureTicker!$B$24:$AM$43, MATCH($B173, FixtureTicker!$A$24:$A$43, 0), PlayerForm!$X$5)="H",
_xlfn.XLOOKUP($E173, PlayerForm!$D$3:$D$394, PlayerForm!$Q$3:$Q$394)*
_xlfn.XLOOKUP(
INDEX(FixtureTicker!$B$3:$AM$22, MATCH($B173, FixtureTicker!$A$3:$A$22,0), PlayerForm!$X$5),
 TeamForm!$B$4:$B$23, TeamForm!$AD$4:$AD$23),
INDEX(FixtureTicker!$B$24:$AM$43, MATCH($B173, FixtureTicker!$A$24:$A$43,0), PlayerForm!$X$5)="A",
_xlfn.XLOOKUP($E173, PlayerForm!$D$3:$D$394, PlayerForm!$R$3:$R$394)*
_xlfn.XLOOKUP(
INDEX(FixtureTicker!$B$3:$AM$22, MATCH($B173, FixtureTicker!$A$3:$A$22,0), PlayerForm!$X$5),
 TeamForm!$B$4:$B$23, TeamForm!$AB$4:$AB$23),
INDEX(FixtureTicker!$B$24:$AM$43, MATCH($B173, FixtureTicker!$A$24:$A$43,0), PlayerForm!$X$5)="BLANK",
0),0)</f>
        <v>3.7702403376189415</v>
      </c>
      <c r="G173" s="163" cm="1">
        <f t="array" ref="G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
),0)</f>
        <v>6.0912945454656029</v>
      </c>
      <c r="H173" s="163" cm="1">
        <f t="array" ref="H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),
_xlfn.IFS(
INDEX(FixtureTicker!$B$24:$AM$43, MATCH($B173, FixtureTicker!$A$24:$A$43), PlayerForm!$X$5+2)="H",
_xlfn.XLOOKUP($E173, PlayerForm!$D$3:$D$394, PlayerForm!$Q$3:$Q$394)*
_xlfn.XLOOKUP(
INDEX(FixtureTicker!$B$3:$AM$22, MATCH($B173, FixtureTicker!$A$3:$A$22), PlayerForm!$X$5+2),
 TeamForm!$B$4:$B$23, TeamForm!$AD$4:$AD$23),
INDEX(FixtureTicker!$B$24:$AM$43, MATCH($B173, FixtureTicker!$A$24:$A$43), PlayerForm!$X$5+2)="A",
_xlfn.XLOOKUP($E173, PlayerForm!$D$3:$D$394, PlayerForm!$R$3:$R$394)*
_xlfn.XLOOKUP(
INDEX(FixtureTicker!$B$3:$AM$22, MATCH($B173, FixtureTicker!$A$3:$A$22), PlayerForm!$X$5+2),
 TeamForm!$B$4:$B$23, TeamForm!$AB$4:$AB$23),
INDEX(FixtureTicker!$B$24:$AM$43, MATCH($B173, FixtureTicker!$A$24:$A$43), PlayerForm!$X$5+2)="BLANK",
0
),
_xlfn.IFS(
INDEX(FixtureTicker!$B$24:$AM$43, MATCH($B173, FixtureTicker!$A$24:$A$43), PlayerForm!$X$5+3)="H",
_xlfn.XLOOKUP($E173, PlayerForm!$D$3:$D$394, PlayerForm!$Q$3:$Q$394)*
_xlfn.XLOOKUP(
INDEX(FixtureTicker!$B$3:$AM$22, MATCH($B173, FixtureTicker!$A$3:$A$22), PlayerForm!$X$5+3),
 TeamForm!$B$4:$B$23, TeamForm!$AD$4:$AD$23),
INDEX(FixtureTicker!$B$24:$AM$43, MATCH($B173, FixtureTicker!$A$24:$A$43), PlayerForm!$X$5+3)="A",
_xlfn.XLOOKUP($E173, PlayerForm!$D$3:$D$394, PlayerForm!$R$3:$R$394)*
_xlfn.XLOOKUP(
INDEX(FixtureTicker!$B$3:$AM$22, MATCH($B173, FixtureTicker!$A$3:$A$22), PlayerForm!$X$5+3),
 TeamForm!$B$4:$B$23, TeamForm!$AB$4:$AB$23),
INDEX(FixtureTicker!$B$24:$AM$43, MATCH($B173, FixtureTicker!$A$24:$A$43), PlayerForm!$X$5+3)="BLANK",
0
)
),0)</f>
        <v>9.6977267875493673</v>
      </c>
      <c r="I173" s="163" cm="1">
        <f t="array" ref="I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),
_xlfn.IFS(
INDEX(FixtureTicker!$B$24:$AM$43, MATCH($B173, FixtureTicker!$A$24:$A$43), PlayerForm!$X$5+2)="H",
_xlfn.XLOOKUP($E173, PlayerForm!$D$3:$D$394, PlayerForm!$Q$3:$Q$394)*
_xlfn.XLOOKUP(
INDEX(FixtureTicker!$B$3:$AM$22, MATCH($B173, FixtureTicker!$A$3:$A$22), PlayerForm!$X$5+2),
 TeamForm!$B$4:$B$23, TeamForm!$AD$4:$AD$23),
INDEX(FixtureTicker!$B$24:$AM$43, MATCH($B173, FixtureTicker!$A$24:$A$43), PlayerForm!$X$5+2)="A",
_xlfn.XLOOKUP($E173, PlayerForm!$D$3:$D$394, PlayerForm!$R$3:$R$394)*
_xlfn.XLOOKUP(
INDEX(FixtureTicker!$B$3:$AM$22, MATCH($B173, FixtureTicker!$A$3:$A$22), PlayerForm!$X$5+2),
 TeamForm!$B$4:$B$23, TeamForm!$AB$4:$AB$23),
INDEX(FixtureTicker!$B$24:$AM$43, MATCH($B173, FixtureTicker!$A$24:$A$43), PlayerForm!$X$5+2)="BLANK",
0
),
_xlfn.IFS(
INDEX(FixtureTicker!$B$24:$AM$43, MATCH($B173, FixtureTicker!$A$24:$A$43), PlayerForm!$X$5+3)="H",
_xlfn.XLOOKUP($E173, PlayerForm!$D$3:$D$394, PlayerForm!$Q$3:$Q$394)*
_xlfn.XLOOKUP(
INDEX(FixtureTicker!$B$3:$AM$22, MATCH($B173, FixtureTicker!$A$3:$A$22), PlayerForm!$X$5+3),
 TeamForm!$B$4:$B$23, TeamForm!$AD$4:$AD$23),
INDEX(FixtureTicker!$B$24:$AM$43, MATCH($B173, FixtureTicker!$A$24:$A$43), PlayerForm!$X$5+3)="A",
_xlfn.XLOOKUP($E173, PlayerForm!$D$3:$D$394, PlayerForm!$R$3:$R$394)*
_xlfn.XLOOKUP(
INDEX(FixtureTicker!$B$3:$AM$22, MATCH($B173, FixtureTicker!$A$3:$A$22), PlayerForm!$X$5+3),
 TeamForm!$B$4:$B$23, TeamForm!$AB$4:$AB$23),
INDEX(FixtureTicker!$B$24:$AM$43, MATCH($B173, FixtureTicker!$A$24:$A$43), PlayerForm!$X$5+3)="BLANK",
0
),
_xlfn.IFS(
INDEX(FixtureTicker!$B$24:$AM$43, MATCH($B173, FixtureTicker!$A$24:$A$43), PlayerForm!$X$5+4)="H",
_xlfn.XLOOKUP($E173, PlayerForm!$D$3:$D$394, PlayerForm!$Q$3:$Q$394)*
_xlfn.XLOOKUP(
INDEX(FixtureTicker!$B$3:$AM$22, MATCH($B173, FixtureTicker!$A$3:$A$22), PlayerForm!$X$5+4),
 TeamForm!$B$4:$B$23, TeamForm!$AD$4:$AD$23),
INDEX(FixtureTicker!$B$24:$AM$43, MATCH($B173, FixtureTicker!$A$24:$A$43), PlayerForm!$X$5+4)="A",
_xlfn.XLOOKUP($E173, PlayerForm!$D$3:$D$394, PlayerForm!$R$3:$R$394)*
_xlfn.XLOOKUP(
INDEX(FixtureTicker!$B$3:$AM$22, MATCH($B173, FixtureTicker!$A$3:$A$22), PlayerForm!$X$5+4),
 TeamForm!$B$4:$B$23, TeamForm!$AB$4:$AB$23),
INDEX(FixtureTicker!$B$24:$AM$43, MATCH($B173, FixtureTicker!$A$24:$A$43), PlayerForm!$X$5+4)="BLANK",
0
),
_xlfn.IFS(
INDEX(FixtureTicker!$B$24:$AM$43, MATCH($B173, FixtureTicker!$A$24:$A$43), PlayerForm!$X$5+5)="H",
_xlfn.XLOOKUP($E173, PlayerForm!$D$3:$D$394, PlayerForm!$Q$3:$Q$394)*
_xlfn.XLOOKUP(
INDEX(FixtureTicker!$B$3:$AM$22, MATCH($B173, FixtureTicker!$A$3:$A$22), PlayerForm!$X$5+5),
 TeamForm!$B$4:$B$23, TeamForm!$AD$4:$AD$23),
INDEX(FixtureTicker!$B$24:$AM$43, MATCH($B173, FixtureTicker!$A$24:$A$43), PlayerForm!$X$5+5)="A",
_xlfn.XLOOKUP($E173, PlayerForm!$D$3:$D$394, PlayerForm!$R$3:$R$394)*
_xlfn.XLOOKUP(
INDEX(FixtureTicker!$B$3:$AM$22, MATCH($B173, FixtureTicker!$A$3:$A$22), PlayerForm!$X$5+5),
 TeamForm!$B$4:$B$23, TeamForm!$AB$4:$AB$23),
INDEX(FixtureTicker!$B$24:$AM$43, MATCH($B173, FixtureTicker!$A$24:$A$43), PlayerForm!$X$5+5)="BLANK",
0
)
),0)</f>
        <v>16.584352856565374</v>
      </c>
      <c r="J173" s="163" cm="1">
        <f t="array" ref="J173">IFERROR(0.01*SUM(
_xlfn.IFS(
INDEX(FixtureTicker!$B$24:$AM$43, MATCH($B173, FixtureTicker!$A$24:$A$43), PlayerForm!$X$5)="H",
_xlfn.XLOOKUP($E173, PlayerForm!$D$3:$D$394, PlayerForm!$Q$3:$Q$394)*
_xlfn.XLOOKUP(
INDEX(FixtureTicker!$B$3:$AM$22, MATCH($B173, FixtureTicker!$A$3:$A$22), PlayerForm!$X$5),
 TeamForm!$B$4:$B$23, TeamForm!$AD$4:$AD$23),
INDEX(FixtureTicker!$B$24:$AM$43, MATCH($B173, FixtureTicker!$A$24:$A$43), PlayerForm!$X$5)="A",
_xlfn.XLOOKUP($E173, PlayerForm!$D$3:$D$394, PlayerForm!$R$3:$R$394)*
_xlfn.XLOOKUP(
INDEX(FixtureTicker!$B$3:$AM$22, MATCH($B173, FixtureTicker!$A$3:$A$22), PlayerForm!$X$5),
 TeamForm!$B$4:$B$23, TeamForm!$AB$4:$AB$23),
INDEX(FixtureTicker!$B$24:$AM$43, MATCH($B173, FixtureTicker!$A$24:$A$43), PlayerForm!$X$5)="BLANK",
0
),
_xlfn.IFS(
INDEX(FixtureTicker!$B$24:$AM$43, MATCH($B173, FixtureTicker!$A$24:$A$43), PlayerForm!$X$5+1)="H",
_xlfn.XLOOKUP($E173, PlayerForm!$D$3:$D$394, PlayerForm!$Q$3:$Q$394)*
_xlfn.XLOOKUP(
INDEX(FixtureTicker!$B$3:$AM$22, MATCH($B173, FixtureTicker!$A$3:$A$22), PlayerForm!$X$5+1),
 TeamForm!$B$4:$B$23, TeamForm!$AD$4:$AD$23),
INDEX(FixtureTicker!$B$24:$AM$43, MATCH($B173, FixtureTicker!$A$24:$A$43), PlayerForm!$X$5+1)="A",
_xlfn.XLOOKUP($E173, PlayerForm!$D$3:$D$394, PlayerForm!$R$3:$R$394)*
_xlfn.XLOOKUP(
INDEX(FixtureTicker!$B$3:$AM$22, MATCH($B173, FixtureTicker!$A$3:$A$22), PlayerForm!$X$5+1),
 TeamForm!$B$4:$B$23, TeamForm!$AB$4:$AB$23),
INDEX(FixtureTicker!$B$24:$AM$43, MATCH($B173, FixtureTicker!$A$24:$A$43), PlayerForm!$X$5+1)="BLANK",
0
),
_xlfn.IFS(
INDEX(FixtureTicker!$B$24:$AM$43, MATCH($B173, FixtureTicker!$A$24:$A$43), PlayerForm!$X$5+2)="H",
_xlfn.XLOOKUP($E173, PlayerForm!$D$3:$D$394, PlayerForm!$Q$3:$Q$394)*
_xlfn.XLOOKUP(
INDEX(FixtureTicker!$B$3:$AM$22, MATCH($B173, FixtureTicker!$A$3:$A$22), PlayerForm!$X$5+2),
 TeamForm!$B$4:$B$23, TeamForm!$AD$4:$AD$23),
INDEX(FixtureTicker!$B$24:$AM$43, MATCH($B173, FixtureTicker!$A$24:$A$43), PlayerForm!$X$5+2)="A",
_xlfn.XLOOKUP($E173, PlayerForm!$D$3:$D$394, PlayerForm!$R$3:$R$394)*
_xlfn.XLOOKUP(
INDEX(FixtureTicker!$B$3:$AM$22, MATCH($B173, FixtureTicker!$A$3:$A$22), PlayerForm!$X$5+2),
 TeamForm!$B$4:$B$23, TeamForm!$AB$4:$AB$23),
INDEX(FixtureTicker!$B$24:$AM$43, MATCH($B173, FixtureTicker!$A$24:$A$43), PlayerForm!$X$5+2)="BLANK",
0
),
_xlfn.IFS(
INDEX(FixtureTicker!$B$24:$AM$43, MATCH($B173, FixtureTicker!$A$24:$A$43), PlayerForm!$X$5+3)="H",
_xlfn.XLOOKUP($E173, PlayerForm!$D$3:$D$394, PlayerForm!$Q$3:$Q$394)*
_xlfn.XLOOKUP(
INDEX(FixtureTicker!$B$3:$AM$22, MATCH($B173, FixtureTicker!$A$3:$A$22), PlayerForm!$X$5+3),
 TeamForm!$B$4:$B$23, TeamForm!$AD$4:$AD$23),
INDEX(FixtureTicker!$B$24:$AM$43, MATCH($B173, FixtureTicker!$A$24:$A$43), PlayerForm!$X$5+3)="A",
_xlfn.XLOOKUP($E173, PlayerForm!$D$3:$D$394, PlayerForm!$R$3:$R$394)*
_xlfn.XLOOKUP(
INDEX(FixtureTicker!$B$3:$AM$22, MATCH($B173, FixtureTicker!$A$3:$A$22), PlayerForm!$X$5+3),
 TeamForm!$B$4:$B$23, TeamForm!$AB$4:$AB$23),
INDEX(FixtureTicker!$B$24:$AM$43, MATCH($B173, FixtureTicker!$A$24:$A$43), PlayerForm!$X$5+3)="BLANK",
0
),
_xlfn.IFS(
INDEX(FixtureTicker!$B$24:$AM$43, MATCH($B173, FixtureTicker!$A$24:$A$43), PlayerForm!$X$5+4)="H",
_xlfn.XLOOKUP($E173, PlayerForm!$D$3:$D$394, PlayerForm!$Q$3:$Q$394)*
_xlfn.XLOOKUP(
INDEX(FixtureTicker!$B$3:$AM$22, MATCH($B173, FixtureTicker!$A$3:$A$22), PlayerForm!$X$5+4),
 TeamForm!$B$4:$B$23, TeamForm!$AD$4:$AD$23),
INDEX(FixtureTicker!$B$24:$AM$43, MATCH($B173, FixtureTicker!$A$24:$A$43), PlayerForm!$X$5+4)="A",
_xlfn.XLOOKUP($E173, PlayerForm!$D$3:$D$394, PlayerForm!$R$3:$R$394)*
_xlfn.XLOOKUP(
INDEX(FixtureTicker!$B$3:$AM$22, MATCH($B173, FixtureTicker!$A$3:$A$22), PlayerForm!$X$5+4),
 TeamForm!$B$4:$B$23, TeamForm!$AB$4:$AB$23),
INDEX(FixtureTicker!$B$24:$AM$43, MATCH($B173, FixtureTicker!$A$24:$A$43), PlayerForm!$X$5+4)="BLANK",
0
),
_xlfn.IFS(
INDEX(FixtureTicker!$B$24:$AM$43, MATCH($B173, FixtureTicker!$A$24:$A$43), PlayerForm!$X$5+5)="H",
_xlfn.XLOOKUP($E173, PlayerForm!$D$3:$D$394, PlayerForm!$Q$3:$Q$394)*
_xlfn.XLOOKUP(
INDEX(FixtureTicker!$B$3:$AM$22, MATCH($B173, FixtureTicker!$A$3:$A$22), PlayerForm!$X$5+5),
 TeamForm!$B$4:$B$23, TeamForm!$AD$4:$AD$23),
INDEX(FixtureTicker!$B$24:$AM$43, MATCH($B173, FixtureTicker!$A$24:$A$43), PlayerForm!$X$5+5)="A",
_xlfn.XLOOKUP($E173, PlayerForm!$D$3:$D$394, PlayerForm!$R$3:$R$394)*
_xlfn.XLOOKUP(
INDEX(FixtureTicker!$B$3:$AM$22, MATCH($B173, FixtureTicker!$A$3:$A$22), PlayerForm!$X$5+5),
 TeamForm!$B$4:$B$23, TeamForm!$AB$4:$AB$23),
INDEX(FixtureTicker!$B$24:$AM$43, MATCH($B173, FixtureTicker!$A$24:$A$43), PlayerForm!$X$5+5)="BLANK",
0
),
_xlfn.IFS(
INDEX(FixtureTicker!$B$24:$AM$43, MATCH($B173, FixtureTicker!$A$24:$A$43), PlayerForm!$X$5+6)="H",
_xlfn.XLOOKUP($E173, PlayerForm!$D$3:$D$394, PlayerForm!$Q$3:$Q$394)*
_xlfn.XLOOKUP(
INDEX(FixtureTicker!$B$3:$AM$22, MATCH($B173, FixtureTicker!$A$3:$A$22), PlayerForm!$X$5+6),
 TeamForm!$B$4:$B$23, TeamForm!$AD$4:$AD$23),
INDEX(FixtureTicker!$B$24:$AM$43, MATCH($B173, FixtureTicker!$A$24:$A$43), PlayerForm!$X$5+6)="A",
_xlfn.XLOOKUP($E173, PlayerForm!$D$3:$D$394, PlayerForm!$R$3:$R$394)*
_xlfn.XLOOKUP(
INDEX(FixtureTicker!$B$3:$AM$22, MATCH($B173, FixtureTicker!$A$3:$A$22), PlayerForm!$X$5+6),
 TeamForm!$B$4:$B$23, TeamForm!$AB$4:$AB$23),
INDEX(FixtureTicker!$B$24:$AM$43, MATCH($B173, FixtureTicker!$A$24:$A$43), PlayerForm!$X$5+6)="BLANK",
0
),
_xlfn.IFS(
INDEX(FixtureTicker!$B$24:$AM$43, MATCH($B173, FixtureTicker!$A$24:$A$43), PlayerForm!$X$5+7)="H",
_xlfn.XLOOKUP($E173, PlayerForm!$D$3:$D$394, PlayerForm!$Q$3:$Q$394)*
_xlfn.XLOOKUP(
INDEX(FixtureTicker!$B$3:$AM$22, MATCH($B173, FixtureTicker!$A$3:$A$22), PlayerForm!$X$5+7),
 TeamForm!$B$4:$B$23, TeamForm!$AD$4:$AD$23),
INDEX(FixtureTicker!$B$24:$AM$43, MATCH($B173, FixtureTicker!$A$24:$A$43), PlayerForm!$X$5+7)="A",
_xlfn.XLOOKUP($E173, PlayerForm!$D$3:$D$394, PlayerForm!$R$3:$R$394)*
_xlfn.XLOOKUP(
INDEX(FixtureTicker!$B$3:$AM$22, MATCH($B173, FixtureTicker!$A$3:$A$22), PlayerForm!$X$5+7),
 TeamForm!$B$4:$B$23, TeamForm!$AB$4:$AB$23),
INDEX(FixtureTicker!$B$24:$AM$43, MATCH($B173, FixtureTicker!$A$24:$A$43), PlayerForm!$X$5+7)="BLANK",
0
)
),0)</f>
        <v>21.862127556779942</v>
      </c>
    </row>
    <row r="174" spans="1:10">
      <c r="A174" s="55">
        <v>266</v>
      </c>
      <c r="B174" s="55" t="str">
        <f>_xlfn.XLOOKUP($A174, PlayerData!$B$3:$B$394, PlayerData!C$3:C$394)</f>
        <v>EVE</v>
      </c>
      <c r="C174" s="55" t="str">
        <f>_xlfn.XLOOKUP($A174, PlayerData!$B$3:$B$394, PlayerData!D$3:D$394)</f>
        <v>D</v>
      </c>
      <c r="D174" s="55">
        <f>_xlfn.XLOOKUP($A174, PlayerData!$B:$B, PlayerData!F:F,,,-1)</f>
        <v>5</v>
      </c>
      <c r="E174" s="31" t="str">
        <f>_xlfn.XLOOKUP($A174, PlayerData!$B$3:$B$394, PlayerData!E$3:E$394)</f>
        <v>Keane</v>
      </c>
      <c r="F174" s="164" cm="1">
        <f t="array" ref="F174">IFERROR(0.01*_xlfn.IFS(
INDEX(FixtureTicker!$B$24:$AM$43, MATCH($B174, FixtureTicker!$A$24:$A$43, 0), PlayerForm!$X$5)="H",
_xlfn.XLOOKUP($E174, PlayerForm!$D$3:$D$394, PlayerForm!$Q$3:$Q$394)*
_xlfn.XLOOKUP(
INDEX(FixtureTicker!$B$3:$AM$22, MATCH($B174, FixtureTicker!$A$3:$A$22,0), PlayerForm!$X$5),
 TeamForm!$B$4:$B$23, TeamForm!$AD$4:$AD$23),
INDEX(FixtureTicker!$B$24:$AM$43, MATCH($B174, FixtureTicker!$A$24:$A$43,0), PlayerForm!$X$5)="A",
_xlfn.XLOOKUP($E174, PlayerForm!$D$3:$D$394, PlayerForm!$R$3:$R$394)*
_xlfn.XLOOKUP(
INDEX(FixtureTicker!$B$3:$AM$22, MATCH($B174, FixtureTicker!$A$3:$A$22,0), PlayerForm!$X$5),
 TeamForm!$B$4:$B$23, TeamForm!$AB$4:$AB$23),
INDEX(FixtureTicker!$B$24:$AM$43, MATCH($B174, FixtureTicker!$A$24:$A$43,0), PlayerForm!$X$5)="BLANK",
0),0)</f>
        <v>1.9135408736445758</v>
      </c>
      <c r="G174" s="163" cm="1">
        <f t="array" ref="G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
),0)</f>
        <v>7.5739182321351421</v>
      </c>
      <c r="H174" s="163" cm="1">
        <f t="array" ref="H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),
_xlfn.IFS(
INDEX(FixtureTicker!$B$24:$AM$43, MATCH($B174, FixtureTicker!$A$24:$A$43), PlayerForm!$X$5+2)="H",
_xlfn.XLOOKUP($E174, PlayerForm!$D$3:$D$394, PlayerForm!$Q$3:$Q$394)*
_xlfn.XLOOKUP(
INDEX(FixtureTicker!$B$3:$AM$22, MATCH($B174, FixtureTicker!$A$3:$A$22), PlayerForm!$X$5+2),
 TeamForm!$B$4:$B$23, TeamForm!$AD$4:$AD$23),
INDEX(FixtureTicker!$B$24:$AM$43, MATCH($B174, FixtureTicker!$A$24:$A$43), PlayerForm!$X$5+2)="A",
_xlfn.XLOOKUP($E174, PlayerForm!$D$3:$D$394, PlayerForm!$R$3:$R$394)*
_xlfn.XLOOKUP(
INDEX(FixtureTicker!$B$3:$AM$22, MATCH($B174, FixtureTicker!$A$3:$A$22), PlayerForm!$X$5+2),
 TeamForm!$B$4:$B$23, TeamForm!$AB$4:$AB$23),
INDEX(FixtureTicker!$B$24:$AM$43, MATCH($B174, FixtureTicker!$A$24:$A$43), PlayerForm!$X$5+2)="BLANK",
0
),
_xlfn.IFS(
INDEX(FixtureTicker!$B$24:$AM$43, MATCH($B174, FixtureTicker!$A$24:$A$43), PlayerForm!$X$5+3)="H",
_xlfn.XLOOKUP($E174, PlayerForm!$D$3:$D$394, PlayerForm!$Q$3:$Q$394)*
_xlfn.XLOOKUP(
INDEX(FixtureTicker!$B$3:$AM$22, MATCH($B174, FixtureTicker!$A$3:$A$22), PlayerForm!$X$5+3),
 TeamForm!$B$4:$B$23, TeamForm!$AD$4:$AD$23),
INDEX(FixtureTicker!$B$24:$AM$43, MATCH($B174, FixtureTicker!$A$24:$A$43), PlayerForm!$X$5+3)="A",
_xlfn.XLOOKUP($E174, PlayerForm!$D$3:$D$394, PlayerForm!$R$3:$R$394)*
_xlfn.XLOOKUP(
INDEX(FixtureTicker!$B$3:$AM$22, MATCH($B174, FixtureTicker!$A$3:$A$22), PlayerForm!$X$5+3),
 TeamForm!$B$4:$B$23, TeamForm!$AB$4:$AB$23),
INDEX(FixtureTicker!$B$24:$AM$43, MATCH($B174, FixtureTicker!$A$24:$A$43), PlayerForm!$X$5+3)="BLANK",
0
)
),0)</f>
        <v>11.820852290389956</v>
      </c>
      <c r="I174" s="163" cm="1">
        <f t="array" ref="I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),
_xlfn.IFS(
INDEX(FixtureTicker!$B$24:$AM$43, MATCH($B174, FixtureTicker!$A$24:$A$43), PlayerForm!$X$5+2)="H",
_xlfn.XLOOKUP($E174, PlayerForm!$D$3:$D$394, PlayerForm!$Q$3:$Q$394)*
_xlfn.XLOOKUP(
INDEX(FixtureTicker!$B$3:$AM$22, MATCH($B174, FixtureTicker!$A$3:$A$22), PlayerForm!$X$5+2),
 TeamForm!$B$4:$B$23, TeamForm!$AD$4:$AD$23),
INDEX(FixtureTicker!$B$24:$AM$43, MATCH($B174, FixtureTicker!$A$24:$A$43), PlayerForm!$X$5+2)="A",
_xlfn.XLOOKUP($E174, PlayerForm!$D$3:$D$394, PlayerForm!$R$3:$R$394)*
_xlfn.XLOOKUP(
INDEX(FixtureTicker!$B$3:$AM$22, MATCH($B174, FixtureTicker!$A$3:$A$22), PlayerForm!$X$5+2),
 TeamForm!$B$4:$B$23, TeamForm!$AB$4:$AB$23),
INDEX(FixtureTicker!$B$24:$AM$43, MATCH($B174, FixtureTicker!$A$24:$A$43), PlayerForm!$X$5+2)="BLANK",
0
),
_xlfn.IFS(
INDEX(FixtureTicker!$B$24:$AM$43, MATCH($B174, FixtureTicker!$A$24:$A$43), PlayerForm!$X$5+3)="H",
_xlfn.XLOOKUP($E174, PlayerForm!$D$3:$D$394, PlayerForm!$Q$3:$Q$394)*
_xlfn.XLOOKUP(
INDEX(FixtureTicker!$B$3:$AM$22, MATCH($B174, FixtureTicker!$A$3:$A$22), PlayerForm!$X$5+3),
 TeamForm!$B$4:$B$23, TeamForm!$AD$4:$AD$23),
INDEX(FixtureTicker!$B$24:$AM$43, MATCH($B174, FixtureTicker!$A$24:$A$43), PlayerForm!$X$5+3)="A",
_xlfn.XLOOKUP($E174, PlayerForm!$D$3:$D$394, PlayerForm!$R$3:$R$394)*
_xlfn.XLOOKUP(
INDEX(FixtureTicker!$B$3:$AM$22, MATCH($B174, FixtureTicker!$A$3:$A$22), PlayerForm!$X$5+3),
 TeamForm!$B$4:$B$23, TeamForm!$AB$4:$AB$23),
INDEX(FixtureTicker!$B$24:$AM$43, MATCH($B174, FixtureTicker!$A$24:$A$43), PlayerForm!$X$5+3)="BLANK",
0
),
_xlfn.IFS(
INDEX(FixtureTicker!$B$24:$AM$43, MATCH($B174, FixtureTicker!$A$24:$A$43), PlayerForm!$X$5+4)="H",
_xlfn.XLOOKUP($E174, PlayerForm!$D$3:$D$394, PlayerForm!$Q$3:$Q$394)*
_xlfn.XLOOKUP(
INDEX(FixtureTicker!$B$3:$AM$22, MATCH($B174, FixtureTicker!$A$3:$A$22), PlayerForm!$X$5+4),
 TeamForm!$B$4:$B$23, TeamForm!$AD$4:$AD$23),
INDEX(FixtureTicker!$B$24:$AM$43, MATCH($B174, FixtureTicker!$A$24:$A$43), PlayerForm!$X$5+4)="A",
_xlfn.XLOOKUP($E174, PlayerForm!$D$3:$D$394, PlayerForm!$R$3:$R$394)*
_xlfn.XLOOKUP(
INDEX(FixtureTicker!$B$3:$AM$22, MATCH($B174, FixtureTicker!$A$3:$A$22), PlayerForm!$X$5+4),
 TeamForm!$B$4:$B$23, TeamForm!$AB$4:$AB$23),
INDEX(FixtureTicker!$B$24:$AM$43, MATCH($B174, FixtureTicker!$A$24:$A$43), PlayerForm!$X$5+4)="BLANK",
0
),
_xlfn.IFS(
INDEX(FixtureTicker!$B$24:$AM$43, MATCH($B174, FixtureTicker!$A$24:$A$43), PlayerForm!$X$5+5)="H",
_xlfn.XLOOKUP($E174, PlayerForm!$D$3:$D$394, PlayerForm!$Q$3:$Q$394)*
_xlfn.XLOOKUP(
INDEX(FixtureTicker!$B$3:$AM$22, MATCH($B174, FixtureTicker!$A$3:$A$22), PlayerForm!$X$5+5),
 TeamForm!$B$4:$B$23, TeamForm!$AD$4:$AD$23),
INDEX(FixtureTicker!$B$24:$AM$43, MATCH($B174, FixtureTicker!$A$24:$A$43), PlayerForm!$X$5+5)="A",
_xlfn.XLOOKUP($E174, PlayerForm!$D$3:$D$394, PlayerForm!$R$3:$R$394)*
_xlfn.XLOOKUP(
INDEX(FixtureTicker!$B$3:$AM$22, MATCH($B174, FixtureTicker!$A$3:$A$22), PlayerForm!$X$5+5),
 TeamForm!$B$4:$B$23, TeamForm!$AB$4:$AB$23),
INDEX(FixtureTicker!$B$24:$AM$43, MATCH($B174, FixtureTicker!$A$24:$A$43), PlayerForm!$X$5+5)="BLANK",
0
)
),0)</f>
        <v>16.485405770949516</v>
      </c>
      <c r="J174" s="163" cm="1">
        <f t="array" ref="J174">IFERROR(0.01*SUM(
_xlfn.IFS(
INDEX(FixtureTicker!$B$24:$AM$43, MATCH($B174, FixtureTicker!$A$24:$A$43), PlayerForm!$X$5)="H",
_xlfn.XLOOKUP($E174, PlayerForm!$D$3:$D$394, PlayerForm!$Q$3:$Q$394)*
_xlfn.XLOOKUP(
INDEX(FixtureTicker!$B$3:$AM$22, MATCH($B174, FixtureTicker!$A$3:$A$22), PlayerForm!$X$5),
 TeamForm!$B$4:$B$23, TeamForm!$AD$4:$AD$23),
INDEX(FixtureTicker!$B$24:$AM$43, MATCH($B174, FixtureTicker!$A$24:$A$43), PlayerForm!$X$5)="A",
_xlfn.XLOOKUP($E174, PlayerForm!$D$3:$D$394, PlayerForm!$R$3:$R$394)*
_xlfn.XLOOKUP(
INDEX(FixtureTicker!$B$3:$AM$22, MATCH($B174, FixtureTicker!$A$3:$A$22), PlayerForm!$X$5),
 TeamForm!$B$4:$B$23, TeamForm!$AB$4:$AB$23),
INDEX(FixtureTicker!$B$24:$AM$43, MATCH($B174, FixtureTicker!$A$24:$A$43), PlayerForm!$X$5)="BLANK",
0
),
_xlfn.IFS(
INDEX(FixtureTicker!$B$24:$AM$43, MATCH($B174, FixtureTicker!$A$24:$A$43), PlayerForm!$X$5+1)="H",
_xlfn.XLOOKUP($E174, PlayerForm!$D$3:$D$394, PlayerForm!$Q$3:$Q$394)*
_xlfn.XLOOKUP(
INDEX(FixtureTicker!$B$3:$AM$22, MATCH($B174, FixtureTicker!$A$3:$A$22), PlayerForm!$X$5+1),
 TeamForm!$B$4:$B$23, TeamForm!$AD$4:$AD$23),
INDEX(FixtureTicker!$B$24:$AM$43, MATCH($B174, FixtureTicker!$A$24:$A$43), PlayerForm!$X$5+1)="A",
_xlfn.XLOOKUP($E174, PlayerForm!$D$3:$D$394, PlayerForm!$R$3:$R$394)*
_xlfn.XLOOKUP(
INDEX(FixtureTicker!$B$3:$AM$22, MATCH($B174, FixtureTicker!$A$3:$A$22), PlayerForm!$X$5+1),
 TeamForm!$B$4:$B$23, TeamForm!$AB$4:$AB$23),
INDEX(FixtureTicker!$B$24:$AM$43, MATCH($B174, FixtureTicker!$A$24:$A$43), PlayerForm!$X$5+1)="BLANK",
0
),
_xlfn.IFS(
INDEX(FixtureTicker!$B$24:$AM$43, MATCH($B174, FixtureTicker!$A$24:$A$43), PlayerForm!$X$5+2)="H",
_xlfn.XLOOKUP($E174, PlayerForm!$D$3:$D$394, PlayerForm!$Q$3:$Q$394)*
_xlfn.XLOOKUP(
INDEX(FixtureTicker!$B$3:$AM$22, MATCH($B174, FixtureTicker!$A$3:$A$22), PlayerForm!$X$5+2),
 TeamForm!$B$4:$B$23, TeamForm!$AD$4:$AD$23),
INDEX(FixtureTicker!$B$24:$AM$43, MATCH($B174, FixtureTicker!$A$24:$A$43), PlayerForm!$X$5+2)="A",
_xlfn.XLOOKUP($E174, PlayerForm!$D$3:$D$394, PlayerForm!$R$3:$R$394)*
_xlfn.XLOOKUP(
INDEX(FixtureTicker!$B$3:$AM$22, MATCH($B174, FixtureTicker!$A$3:$A$22), PlayerForm!$X$5+2),
 TeamForm!$B$4:$B$23, TeamForm!$AB$4:$AB$23),
INDEX(FixtureTicker!$B$24:$AM$43, MATCH($B174, FixtureTicker!$A$24:$A$43), PlayerForm!$X$5+2)="BLANK",
0
),
_xlfn.IFS(
INDEX(FixtureTicker!$B$24:$AM$43, MATCH($B174, FixtureTicker!$A$24:$A$43), PlayerForm!$X$5+3)="H",
_xlfn.XLOOKUP($E174, PlayerForm!$D$3:$D$394, PlayerForm!$Q$3:$Q$394)*
_xlfn.XLOOKUP(
INDEX(FixtureTicker!$B$3:$AM$22, MATCH($B174, FixtureTicker!$A$3:$A$22), PlayerForm!$X$5+3),
 TeamForm!$B$4:$B$23, TeamForm!$AD$4:$AD$23),
INDEX(FixtureTicker!$B$24:$AM$43, MATCH($B174, FixtureTicker!$A$24:$A$43), PlayerForm!$X$5+3)="A",
_xlfn.XLOOKUP($E174, PlayerForm!$D$3:$D$394, PlayerForm!$R$3:$R$394)*
_xlfn.XLOOKUP(
INDEX(FixtureTicker!$B$3:$AM$22, MATCH($B174, FixtureTicker!$A$3:$A$22), PlayerForm!$X$5+3),
 TeamForm!$B$4:$B$23, TeamForm!$AB$4:$AB$23),
INDEX(FixtureTicker!$B$24:$AM$43, MATCH($B174, FixtureTicker!$A$24:$A$43), PlayerForm!$X$5+3)="BLANK",
0
),
_xlfn.IFS(
INDEX(FixtureTicker!$B$24:$AM$43, MATCH($B174, FixtureTicker!$A$24:$A$43), PlayerForm!$X$5+4)="H",
_xlfn.XLOOKUP($E174, PlayerForm!$D$3:$D$394, PlayerForm!$Q$3:$Q$394)*
_xlfn.XLOOKUP(
INDEX(FixtureTicker!$B$3:$AM$22, MATCH($B174, FixtureTicker!$A$3:$A$22), PlayerForm!$X$5+4),
 TeamForm!$B$4:$B$23, TeamForm!$AD$4:$AD$23),
INDEX(FixtureTicker!$B$24:$AM$43, MATCH($B174, FixtureTicker!$A$24:$A$43), PlayerForm!$X$5+4)="A",
_xlfn.XLOOKUP($E174, PlayerForm!$D$3:$D$394, PlayerForm!$R$3:$R$394)*
_xlfn.XLOOKUP(
INDEX(FixtureTicker!$B$3:$AM$22, MATCH($B174, FixtureTicker!$A$3:$A$22), PlayerForm!$X$5+4),
 TeamForm!$B$4:$B$23, TeamForm!$AB$4:$AB$23),
INDEX(FixtureTicker!$B$24:$AM$43, MATCH($B174, FixtureTicker!$A$24:$A$43), PlayerForm!$X$5+4)="BLANK",
0
),
_xlfn.IFS(
INDEX(FixtureTicker!$B$24:$AM$43, MATCH($B174, FixtureTicker!$A$24:$A$43), PlayerForm!$X$5+5)="H",
_xlfn.XLOOKUP($E174, PlayerForm!$D$3:$D$394, PlayerForm!$Q$3:$Q$394)*
_xlfn.XLOOKUP(
INDEX(FixtureTicker!$B$3:$AM$22, MATCH($B174, FixtureTicker!$A$3:$A$22), PlayerForm!$X$5+5),
 TeamForm!$B$4:$B$23, TeamForm!$AD$4:$AD$23),
INDEX(FixtureTicker!$B$24:$AM$43, MATCH($B174, FixtureTicker!$A$24:$A$43), PlayerForm!$X$5+5)="A",
_xlfn.XLOOKUP($E174, PlayerForm!$D$3:$D$394, PlayerForm!$R$3:$R$394)*
_xlfn.XLOOKUP(
INDEX(FixtureTicker!$B$3:$AM$22, MATCH($B174, FixtureTicker!$A$3:$A$22), PlayerForm!$X$5+5),
 TeamForm!$B$4:$B$23, TeamForm!$AB$4:$AB$23),
INDEX(FixtureTicker!$B$24:$AM$43, MATCH($B174, FixtureTicker!$A$24:$A$43), PlayerForm!$X$5+5)="BLANK",
0
),
_xlfn.IFS(
INDEX(FixtureTicker!$B$24:$AM$43, MATCH($B174, FixtureTicker!$A$24:$A$43), PlayerForm!$X$5+6)="H",
_xlfn.XLOOKUP($E174, PlayerForm!$D$3:$D$394, PlayerForm!$Q$3:$Q$394)*
_xlfn.XLOOKUP(
INDEX(FixtureTicker!$B$3:$AM$22, MATCH($B174, FixtureTicker!$A$3:$A$22), PlayerForm!$X$5+6),
 TeamForm!$B$4:$B$23, TeamForm!$AD$4:$AD$23),
INDEX(FixtureTicker!$B$24:$AM$43, MATCH($B174, FixtureTicker!$A$24:$A$43), PlayerForm!$X$5+6)="A",
_xlfn.XLOOKUP($E174, PlayerForm!$D$3:$D$394, PlayerForm!$R$3:$R$394)*
_xlfn.XLOOKUP(
INDEX(FixtureTicker!$B$3:$AM$22, MATCH($B174, FixtureTicker!$A$3:$A$22), PlayerForm!$X$5+6),
 TeamForm!$B$4:$B$23, TeamForm!$AB$4:$AB$23),
INDEX(FixtureTicker!$B$24:$AM$43, MATCH($B174, FixtureTicker!$A$24:$A$43), PlayerForm!$X$5+6)="BLANK",
0
),
_xlfn.IFS(
INDEX(FixtureTicker!$B$24:$AM$43, MATCH($B174, FixtureTicker!$A$24:$A$43), PlayerForm!$X$5+7)="H",
_xlfn.XLOOKUP($E174, PlayerForm!$D$3:$D$394, PlayerForm!$Q$3:$Q$394)*
_xlfn.XLOOKUP(
INDEX(FixtureTicker!$B$3:$AM$22, MATCH($B174, FixtureTicker!$A$3:$A$22), PlayerForm!$X$5+7),
 TeamForm!$B$4:$B$23, TeamForm!$AD$4:$AD$23),
INDEX(FixtureTicker!$B$24:$AM$43, MATCH($B174, FixtureTicker!$A$24:$A$43), PlayerForm!$X$5+7)="A",
_xlfn.XLOOKUP($E174, PlayerForm!$D$3:$D$394, PlayerForm!$R$3:$R$394)*
_xlfn.XLOOKUP(
INDEX(FixtureTicker!$B$3:$AM$22, MATCH($B174, FixtureTicker!$A$3:$A$22), PlayerForm!$X$5+7),
 TeamForm!$B$4:$B$23, TeamForm!$AB$4:$AB$23),
INDEX(FixtureTicker!$B$24:$AM$43, MATCH($B174, FixtureTicker!$A$24:$A$43), PlayerForm!$X$5+7)="BLANK",
0
)
),0)</f>
        <v>20.836181865382088</v>
      </c>
    </row>
    <row r="175" spans="1:10">
      <c r="A175" s="55">
        <v>304</v>
      </c>
      <c r="B175" s="55" t="str">
        <f>_xlfn.XLOOKUP($A175, PlayerData!$B$3:$B$394, PlayerData!C$3:C$394)</f>
        <v>CRY</v>
      </c>
      <c r="C175" s="55" t="str">
        <f>_xlfn.XLOOKUP($A175, PlayerData!$B$3:$B$394, PlayerData!D$3:D$394)</f>
        <v>D</v>
      </c>
      <c r="D175" s="55">
        <f>_xlfn.XLOOKUP($A175, PlayerData!$B:$B, PlayerData!F:F,,,-1)</f>
        <v>4.5</v>
      </c>
      <c r="E175" s="31" t="str">
        <f>_xlfn.XLOOKUP($A175, PlayerData!$B$3:$B$394, PlayerData!E$3:E$394)</f>
        <v>Dann</v>
      </c>
      <c r="F175" s="164" cm="1">
        <f t="array" ref="F175">IFERROR(0.01*_xlfn.IFS(
INDEX(FixtureTicker!$B$24:$AM$43, MATCH($B175, FixtureTicker!$A$24:$A$43, 0), PlayerForm!$X$5)="H",
_xlfn.XLOOKUP($E175, PlayerForm!$D$3:$D$394, PlayerForm!$Q$3:$Q$394)*
_xlfn.XLOOKUP(
INDEX(FixtureTicker!$B$3:$AM$22, MATCH($B175, FixtureTicker!$A$3:$A$22,0), PlayerForm!$X$5),
 TeamForm!$B$4:$B$23, TeamForm!$AD$4:$AD$23),
INDEX(FixtureTicker!$B$24:$AM$43, MATCH($B175, FixtureTicker!$A$24:$A$43,0), PlayerForm!$X$5)="A",
_xlfn.XLOOKUP($E175, PlayerForm!$D$3:$D$394, PlayerForm!$R$3:$R$394)*
_xlfn.XLOOKUP(
INDEX(FixtureTicker!$B$3:$AM$22, MATCH($B175, FixtureTicker!$A$3:$A$22,0), PlayerForm!$X$5),
 TeamForm!$B$4:$B$23, TeamForm!$AB$4:$AB$23),
INDEX(FixtureTicker!$B$24:$AM$43, MATCH($B175, FixtureTicker!$A$24:$A$43,0), PlayerForm!$X$5)="BLANK",
0),0)</f>
        <v>5.1157929479069262</v>
      </c>
      <c r="G175" s="163" cm="1">
        <f t="array" ref="G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
),0)</f>
        <v>5.1157929479069262</v>
      </c>
      <c r="H175" s="163" cm="1">
        <f t="array" ref="H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),
_xlfn.IFS(
INDEX(FixtureTicker!$B$24:$AM$43, MATCH($B175, FixtureTicker!$A$24:$A$43), PlayerForm!$X$5+2)="H",
_xlfn.XLOOKUP($E175, PlayerForm!$D$3:$D$394, PlayerForm!$Q$3:$Q$394)*
_xlfn.XLOOKUP(
INDEX(FixtureTicker!$B$3:$AM$22, MATCH($B175, FixtureTicker!$A$3:$A$22), PlayerForm!$X$5+2),
 TeamForm!$B$4:$B$23, TeamForm!$AD$4:$AD$23),
INDEX(FixtureTicker!$B$24:$AM$43, MATCH($B175, FixtureTicker!$A$24:$A$43), PlayerForm!$X$5+2)="A",
_xlfn.XLOOKUP($E175, PlayerForm!$D$3:$D$394, PlayerForm!$R$3:$R$394)*
_xlfn.XLOOKUP(
INDEX(FixtureTicker!$B$3:$AM$22, MATCH($B175, FixtureTicker!$A$3:$A$22), PlayerForm!$X$5+2),
 TeamForm!$B$4:$B$23, TeamForm!$AB$4:$AB$23),
INDEX(FixtureTicker!$B$24:$AM$43, MATCH($B175, FixtureTicker!$A$24:$A$43), PlayerForm!$X$5+2)="BLANK",
0
),
_xlfn.IFS(
INDEX(FixtureTicker!$B$24:$AM$43, MATCH($B175, FixtureTicker!$A$24:$A$43), PlayerForm!$X$5+3)="H",
_xlfn.XLOOKUP($E175, PlayerForm!$D$3:$D$394, PlayerForm!$Q$3:$Q$394)*
_xlfn.XLOOKUP(
INDEX(FixtureTicker!$B$3:$AM$22, MATCH($B175, FixtureTicker!$A$3:$A$22), PlayerForm!$X$5+3),
 TeamForm!$B$4:$B$23, TeamForm!$AD$4:$AD$23),
INDEX(FixtureTicker!$B$24:$AM$43, MATCH($B175, FixtureTicker!$A$24:$A$43), PlayerForm!$X$5+3)="A",
_xlfn.XLOOKUP($E175, PlayerForm!$D$3:$D$394, PlayerForm!$R$3:$R$394)*
_xlfn.XLOOKUP(
INDEX(FixtureTicker!$B$3:$AM$22, MATCH($B175, FixtureTicker!$A$3:$A$22), PlayerForm!$X$5+3),
 TeamForm!$B$4:$B$23, TeamForm!$AB$4:$AB$23),
INDEX(FixtureTicker!$B$24:$AM$43, MATCH($B175, FixtureTicker!$A$24:$A$43), PlayerForm!$X$5+3)="BLANK",
0
)
),0)</f>
        <v>10.577096966369657</v>
      </c>
      <c r="I175" s="163" cm="1">
        <f t="array" ref="I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),
_xlfn.IFS(
INDEX(FixtureTicker!$B$24:$AM$43, MATCH($B175, FixtureTicker!$A$24:$A$43), PlayerForm!$X$5+2)="H",
_xlfn.XLOOKUP($E175, PlayerForm!$D$3:$D$394, PlayerForm!$Q$3:$Q$394)*
_xlfn.XLOOKUP(
INDEX(FixtureTicker!$B$3:$AM$22, MATCH($B175, FixtureTicker!$A$3:$A$22), PlayerForm!$X$5+2),
 TeamForm!$B$4:$B$23, TeamForm!$AD$4:$AD$23),
INDEX(FixtureTicker!$B$24:$AM$43, MATCH($B175, FixtureTicker!$A$24:$A$43), PlayerForm!$X$5+2)="A",
_xlfn.XLOOKUP($E175, PlayerForm!$D$3:$D$394, PlayerForm!$R$3:$R$394)*
_xlfn.XLOOKUP(
INDEX(FixtureTicker!$B$3:$AM$22, MATCH($B175, FixtureTicker!$A$3:$A$22), PlayerForm!$X$5+2),
 TeamForm!$B$4:$B$23, TeamForm!$AB$4:$AB$23),
INDEX(FixtureTicker!$B$24:$AM$43, MATCH($B175, FixtureTicker!$A$24:$A$43), PlayerForm!$X$5+2)="BLANK",
0
),
_xlfn.IFS(
INDEX(FixtureTicker!$B$24:$AM$43, MATCH($B175, FixtureTicker!$A$24:$A$43), PlayerForm!$X$5+3)="H",
_xlfn.XLOOKUP($E175, PlayerForm!$D$3:$D$394, PlayerForm!$Q$3:$Q$394)*
_xlfn.XLOOKUP(
INDEX(FixtureTicker!$B$3:$AM$22, MATCH($B175, FixtureTicker!$A$3:$A$22), PlayerForm!$X$5+3),
 TeamForm!$B$4:$B$23, TeamForm!$AD$4:$AD$23),
INDEX(FixtureTicker!$B$24:$AM$43, MATCH($B175, FixtureTicker!$A$24:$A$43), PlayerForm!$X$5+3)="A",
_xlfn.XLOOKUP($E175, PlayerForm!$D$3:$D$394, PlayerForm!$R$3:$R$394)*
_xlfn.XLOOKUP(
INDEX(FixtureTicker!$B$3:$AM$22, MATCH($B175, FixtureTicker!$A$3:$A$22), PlayerForm!$X$5+3),
 TeamForm!$B$4:$B$23, TeamForm!$AB$4:$AB$23),
INDEX(FixtureTicker!$B$24:$AM$43, MATCH($B175, FixtureTicker!$A$24:$A$43), PlayerForm!$X$5+3)="BLANK",
0
),
_xlfn.IFS(
INDEX(FixtureTicker!$B$24:$AM$43, MATCH($B175, FixtureTicker!$A$24:$A$43), PlayerForm!$X$5+4)="H",
_xlfn.XLOOKUP($E175, PlayerForm!$D$3:$D$394, PlayerForm!$Q$3:$Q$394)*
_xlfn.XLOOKUP(
INDEX(FixtureTicker!$B$3:$AM$22, MATCH($B175, FixtureTicker!$A$3:$A$22), PlayerForm!$X$5+4),
 TeamForm!$B$4:$B$23, TeamForm!$AD$4:$AD$23),
INDEX(FixtureTicker!$B$24:$AM$43, MATCH($B175, FixtureTicker!$A$24:$A$43), PlayerForm!$X$5+4)="A",
_xlfn.XLOOKUP($E175, PlayerForm!$D$3:$D$394, PlayerForm!$R$3:$R$394)*
_xlfn.XLOOKUP(
INDEX(FixtureTicker!$B$3:$AM$22, MATCH($B175, FixtureTicker!$A$3:$A$22), PlayerForm!$X$5+4),
 TeamForm!$B$4:$B$23, TeamForm!$AB$4:$AB$23),
INDEX(FixtureTicker!$B$24:$AM$43, MATCH($B175, FixtureTicker!$A$24:$A$43), PlayerForm!$X$5+4)="BLANK",
0
),
_xlfn.IFS(
INDEX(FixtureTicker!$B$24:$AM$43, MATCH($B175, FixtureTicker!$A$24:$A$43), PlayerForm!$X$5+5)="H",
_xlfn.XLOOKUP($E175, PlayerForm!$D$3:$D$394, PlayerForm!$Q$3:$Q$394)*
_xlfn.XLOOKUP(
INDEX(FixtureTicker!$B$3:$AM$22, MATCH($B175, FixtureTicker!$A$3:$A$22), PlayerForm!$X$5+5),
 TeamForm!$B$4:$B$23, TeamForm!$AD$4:$AD$23),
INDEX(FixtureTicker!$B$24:$AM$43, MATCH($B175, FixtureTicker!$A$24:$A$43), PlayerForm!$X$5+5)="A",
_xlfn.XLOOKUP($E175, PlayerForm!$D$3:$D$394, PlayerForm!$R$3:$R$394)*
_xlfn.XLOOKUP(
INDEX(FixtureTicker!$B$3:$AM$22, MATCH($B175, FixtureTicker!$A$3:$A$22), PlayerForm!$X$5+5),
 TeamForm!$B$4:$B$23, TeamForm!$AB$4:$AB$23),
INDEX(FixtureTicker!$B$24:$AM$43, MATCH($B175, FixtureTicker!$A$24:$A$43), PlayerForm!$X$5+5)="BLANK",
0
)
),0)</f>
        <v>16.361878222849029</v>
      </c>
      <c r="J175" s="163" cm="1">
        <f t="array" ref="J175">IFERROR(0.01*SUM(
_xlfn.IFS(
INDEX(FixtureTicker!$B$24:$AM$43, MATCH($B175, FixtureTicker!$A$24:$A$43), PlayerForm!$X$5)="H",
_xlfn.XLOOKUP($E175, PlayerForm!$D$3:$D$394, PlayerForm!$Q$3:$Q$394)*
_xlfn.XLOOKUP(
INDEX(FixtureTicker!$B$3:$AM$22, MATCH($B175, FixtureTicker!$A$3:$A$22), PlayerForm!$X$5),
 TeamForm!$B$4:$B$23, TeamForm!$AD$4:$AD$23),
INDEX(FixtureTicker!$B$24:$AM$43, MATCH($B175, FixtureTicker!$A$24:$A$43), PlayerForm!$X$5)="A",
_xlfn.XLOOKUP($E175, PlayerForm!$D$3:$D$394, PlayerForm!$R$3:$R$394)*
_xlfn.XLOOKUP(
INDEX(FixtureTicker!$B$3:$AM$22, MATCH($B175, FixtureTicker!$A$3:$A$22), PlayerForm!$X$5),
 TeamForm!$B$4:$B$23, TeamForm!$AB$4:$AB$23),
INDEX(FixtureTicker!$B$24:$AM$43, MATCH($B175, FixtureTicker!$A$24:$A$43), PlayerForm!$X$5)="BLANK",
0
),
_xlfn.IFS(
INDEX(FixtureTicker!$B$24:$AM$43, MATCH($B175, FixtureTicker!$A$24:$A$43), PlayerForm!$X$5+1)="H",
_xlfn.XLOOKUP($E175, PlayerForm!$D$3:$D$394, PlayerForm!$Q$3:$Q$394)*
_xlfn.XLOOKUP(
INDEX(FixtureTicker!$B$3:$AM$22, MATCH($B175, FixtureTicker!$A$3:$A$22), PlayerForm!$X$5+1),
 TeamForm!$B$4:$B$23, TeamForm!$AD$4:$AD$23),
INDEX(FixtureTicker!$B$24:$AM$43, MATCH($B175, FixtureTicker!$A$24:$A$43), PlayerForm!$X$5+1)="A",
_xlfn.XLOOKUP($E175, PlayerForm!$D$3:$D$394, PlayerForm!$R$3:$R$394)*
_xlfn.XLOOKUP(
INDEX(FixtureTicker!$B$3:$AM$22, MATCH($B175, FixtureTicker!$A$3:$A$22), PlayerForm!$X$5+1),
 TeamForm!$B$4:$B$23, TeamForm!$AB$4:$AB$23),
INDEX(FixtureTicker!$B$24:$AM$43, MATCH($B175, FixtureTicker!$A$24:$A$43), PlayerForm!$X$5+1)="BLANK",
0
),
_xlfn.IFS(
INDEX(FixtureTicker!$B$24:$AM$43, MATCH($B175, FixtureTicker!$A$24:$A$43), PlayerForm!$X$5+2)="H",
_xlfn.XLOOKUP($E175, PlayerForm!$D$3:$D$394, PlayerForm!$Q$3:$Q$394)*
_xlfn.XLOOKUP(
INDEX(FixtureTicker!$B$3:$AM$22, MATCH($B175, FixtureTicker!$A$3:$A$22), PlayerForm!$X$5+2),
 TeamForm!$B$4:$B$23, TeamForm!$AD$4:$AD$23),
INDEX(FixtureTicker!$B$24:$AM$43, MATCH($B175, FixtureTicker!$A$24:$A$43), PlayerForm!$X$5+2)="A",
_xlfn.XLOOKUP($E175, PlayerForm!$D$3:$D$394, PlayerForm!$R$3:$R$394)*
_xlfn.XLOOKUP(
INDEX(FixtureTicker!$B$3:$AM$22, MATCH($B175, FixtureTicker!$A$3:$A$22), PlayerForm!$X$5+2),
 TeamForm!$B$4:$B$23, TeamForm!$AB$4:$AB$23),
INDEX(FixtureTicker!$B$24:$AM$43, MATCH($B175, FixtureTicker!$A$24:$A$43), PlayerForm!$X$5+2)="BLANK",
0
),
_xlfn.IFS(
INDEX(FixtureTicker!$B$24:$AM$43, MATCH($B175, FixtureTicker!$A$24:$A$43), PlayerForm!$X$5+3)="H",
_xlfn.XLOOKUP($E175, PlayerForm!$D$3:$D$394, PlayerForm!$Q$3:$Q$394)*
_xlfn.XLOOKUP(
INDEX(FixtureTicker!$B$3:$AM$22, MATCH($B175, FixtureTicker!$A$3:$A$22), PlayerForm!$X$5+3),
 TeamForm!$B$4:$B$23, TeamForm!$AD$4:$AD$23),
INDEX(FixtureTicker!$B$24:$AM$43, MATCH($B175, FixtureTicker!$A$24:$A$43), PlayerForm!$X$5+3)="A",
_xlfn.XLOOKUP($E175, PlayerForm!$D$3:$D$394, PlayerForm!$R$3:$R$394)*
_xlfn.XLOOKUP(
INDEX(FixtureTicker!$B$3:$AM$22, MATCH($B175, FixtureTicker!$A$3:$A$22), PlayerForm!$X$5+3),
 TeamForm!$B$4:$B$23, TeamForm!$AB$4:$AB$23),
INDEX(FixtureTicker!$B$24:$AM$43, MATCH($B175, FixtureTicker!$A$24:$A$43), PlayerForm!$X$5+3)="BLANK",
0
),
_xlfn.IFS(
INDEX(FixtureTicker!$B$24:$AM$43, MATCH($B175, FixtureTicker!$A$24:$A$43), PlayerForm!$X$5+4)="H",
_xlfn.XLOOKUP($E175, PlayerForm!$D$3:$D$394, PlayerForm!$Q$3:$Q$394)*
_xlfn.XLOOKUP(
INDEX(FixtureTicker!$B$3:$AM$22, MATCH($B175, FixtureTicker!$A$3:$A$22), PlayerForm!$X$5+4),
 TeamForm!$B$4:$B$23, TeamForm!$AD$4:$AD$23),
INDEX(FixtureTicker!$B$24:$AM$43, MATCH($B175, FixtureTicker!$A$24:$A$43), PlayerForm!$X$5+4)="A",
_xlfn.XLOOKUP($E175, PlayerForm!$D$3:$D$394, PlayerForm!$R$3:$R$394)*
_xlfn.XLOOKUP(
INDEX(FixtureTicker!$B$3:$AM$22, MATCH($B175, FixtureTicker!$A$3:$A$22), PlayerForm!$X$5+4),
 TeamForm!$B$4:$B$23, TeamForm!$AB$4:$AB$23),
INDEX(FixtureTicker!$B$24:$AM$43, MATCH($B175, FixtureTicker!$A$24:$A$43), PlayerForm!$X$5+4)="BLANK",
0
),
_xlfn.IFS(
INDEX(FixtureTicker!$B$24:$AM$43, MATCH($B175, FixtureTicker!$A$24:$A$43), PlayerForm!$X$5+5)="H",
_xlfn.XLOOKUP($E175, PlayerForm!$D$3:$D$394, PlayerForm!$Q$3:$Q$394)*
_xlfn.XLOOKUP(
INDEX(FixtureTicker!$B$3:$AM$22, MATCH($B175, FixtureTicker!$A$3:$A$22), PlayerForm!$X$5+5),
 TeamForm!$B$4:$B$23, TeamForm!$AD$4:$AD$23),
INDEX(FixtureTicker!$B$24:$AM$43, MATCH($B175, FixtureTicker!$A$24:$A$43), PlayerForm!$X$5+5)="A",
_xlfn.XLOOKUP($E175, PlayerForm!$D$3:$D$394, PlayerForm!$R$3:$R$394)*
_xlfn.XLOOKUP(
INDEX(FixtureTicker!$B$3:$AM$22, MATCH($B175, FixtureTicker!$A$3:$A$22), PlayerForm!$X$5+5),
 TeamForm!$B$4:$B$23, TeamForm!$AB$4:$AB$23),
INDEX(FixtureTicker!$B$24:$AM$43, MATCH($B175, FixtureTicker!$A$24:$A$43), PlayerForm!$X$5+5)="BLANK",
0
),
_xlfn.IFS(
INDEX(FixtureTicker!$B$24:$AM$43, MATCH($B175, FixtureTicker!$A$24:$A$43), PlayerForm!$X$5+6)="H",
_xlfn.XLOOKUP($E175, PlayerForm!$D$3:$D$394, PlayerForm!$Q$3:$Q$394)*
_xlfn.XLOOKUP(
INDEX(FixtureTicker!$B$3:$AM$22, MATCH($B175, FixtureTicker!$A$3:$A$22), PlayerForm!$X$5+6),
 TeamForm!$B$4:$B$23, TeamForm!$AD$4:$AD$23),
INDEX(FixtureTicker!$B$24:$AM$43, MATCH($B175, FixtureTicker!$A$24:$A$43), PlayerForm!$X$5+6)="A",
_xlfn.XLOOKUP($E175, PlayerForm!$D$3:$D$394, PlayerForm!$R$3:$R$394)*
_xlfn.XLOOKUP(
INDEX(FixtureTicker!$B$3:$AM$22, MATCH($B175, FixtureTicker!$A$3:$A$22), PlayerForm!$X$5+6),
 TeamForm!$B$4:$B$23, TeamForm!$AB$4:$AB$23),
INDEX(FixtureTicker!$B$24:$AM$43, MATCH($B175, FixtureTicker!$A$24:$A$43), PlayerForm!$X$5+6)="BLANK",
0
),
_xlfn.IFS(
INDEX(FixtureTicker!$B$24:$AM$43, MATCH($B175, FixtureTicker!$A$24:$A$43), PlayerForm!$X$5+7)="H",
_xlfn.XLOOKUP($E175, PlayerForm!$D$3:$D$394, PlayerForm!$Q$3:$Q$394)*
_xlfn.XLOOKUP(
INDEX(FixtureTicker!$B$3:$AM$22, MATCH($B175, FixtureTicker!$A$3:$A$22), PlayerForm!$X$5+7),
 TeamForm!$B$4:$B$23, TeamForm!$AD$4:$AD$23),
INDEX(FixtureTicker!$B$24:$AM$43, MATCH($B175, FixtureTicker!$A$24:$A$43), PlayerForm!$X$5+7)="A",
_xlfn.XLOOKUP($E175, PlayerForm!$D$3:$D$394, PlayerForm!$R$3:$R$394)*
_xlfn.XLOOKUP(
INDEX(FixtureTicker!$B$3:$AM$22, MATCH($B175, FixtureTicker!$A$3:$A$22), PlayerForm!$X$5+7),
 TeamForm!$B$4:$B$23, TeamForm!$AB$4:$AB$23),
INDEX(FixtureTicker!$B$24:$AM$43, MATCH($B175, FixtureTicker!$A$24:$A$43), PlayerForm!$X$5+7)="BLANK",
0
)
),0)</f>
        <v>28.491258276757382</v>
      </c>
    </row>
    <row r="176" spans="1:10">
      <c r="A176" s="55">
        <v>127</v>
      </c>
      <c r="B176" s="55" t="str">
        <f>_xlfn.XLOOKUP($A176, PlayerData!$B$3:$B$394, PlayerData!C$3:C$394)</f>
        <v>CHE</v>
      </c>
      <c r="C176" s="55" t="str">
        <f>_xlfn.XLOOKUP($A176, PlayerData!$B$3:$B$394, PlayerData!D$3:D$394)</f>
        <v>M</v>
      </c>
      <c r="D176" s="55">
        <f>_xlfn.XLOOKUP($A176, PlayerData!$B:$B, PlayerData!F:F,,,-1)</f>
        <v>5.5</v>
      </c>
      <c r="E176" s="31" t="str">
        <f>_xlfn.XLOOKUP($A176, PlayerData!$B$3:$B$394, PlayerData!E$3:E$394)</f>
        <v>Kovacic</v>
      </c>
      <c r="F176" s="164" cm="1">
        <f t="array" ref="F176">IFERROR(0.01*_xlfn.IFS(
INDEX(FixtureTicker!$B$24:$AM$43, MATCH($B176, FixtureTicker!$A$24:$A$43, 0), PlayerForm!$X$5)="H",
_xlfn.XLOOKUP($E176, PlayerForm!$D$3:$D$394, PlayerForm!$Q$3:$Q$394)*
_xlfn.XLOOKUP(
INDEX(FixtureTicker!$B$3:$AM$22, MATCH($B176, FixtureTicker!$A$3:$A$22,0), PlayerForm!$X$5),
 TeamForm!$B$4:$B$23, TeamForm!$AD$4:$AD$23),
INDEX(FixtureTicker!$B$24:$AM$43, MATCH($B176, FixtureTicker!$A$24:$A$43,0), PlayerForm!$X$5)="A",
_xlfn.XLOOKUP($E176, PlayerForm!$D$3:$D$394, PlayerForm!$R$3:$R$394)*
_xlfn.XLOOKUP(
INDEX(FixtureTicker!$B$3:$AM$22, MATCH($B176, FixtureTicker!$A$3:$A$22,0), PlayerForm!$X$5),
 TeamForm!$B$4:$B$23, TeamForm!$AB$4:$AB$23),
INDEX(FixtureTicker!$B$24:$AM$43, MATCH($B176, FixtureTicker!$A$24:$A$43,0), PlayerForm!$X$5)="BLANK",
0),0)</f>
        <v>1.4954443218340905</v>
      </c>
      <c r="G176" s="163" cm="1">
        <f t="array" ref="G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
),0)</f>
        <v>4.7565670798121946</v>
      </c>
      <c r="H176" s="163" cm="1">
        <f t="array" ref="H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),
_xlfn.IFS(
INDEX(FixtureTicker!$B$24:$AM$43, MATCH($B176, FixtureTicker!$A$24:$A$43), PlayerForm!$X$5+2)="H",
_xlfn.XLOOKUP($E176, PlayerForm!$D$3:$D$394, PlayerForm!$Q$3:$Q$394)*
_xlfn.XLOOKUP(
INDEX(FixtureTicker!$B$3:$AM$22, MATCH($B176, FixtureTicker!$A$3:$A$22), PlayerForm!$X$5+2),
 TeamForm!$B$4:$B$23, TeamForm!$AD$4:$AD$23),
INDEX(FixtureTicker!$B$24:$AM$43, MATCH($B176, FixtureTicker!$A$24:$A$43), PlayerForm!$X$5+2)="A",
_xlfn.XLOOKUP($E176, PlayerForm!$D$3:$D$394, PlayerForm!$R$3:$R$394)*
_xlfn.XLOOKUP(
INDEX(FixtureTicker!$B$3:$AM$22, MATCH($B176, FixtureTicker!$A$3:$A$22), PlayerForm!$X$5+2),
 TeamForm!$B$4:$B$23, TeamForm!$AB$4:$AB$23),
INDEX(FixtureTicker!$B$24:$AM$43, MATCH($B176, FixtureTicker!$A$24:$A$43), PlayerForm!$X$5+2)="BLANK",
0
),
_xlfn.IFS(
INDEX(FixtureTicker!$B$24:$AM$43, MATCH($B176, FixtureTicker!$A$24:$A$43), PlayerForm!$X$5+3)="H",
_xlfn.XLOOKUP($E176, PlayerForm!$D$3:$D$394, PlayerForm!$Q$3:$Q$394)*
_xlfn.XLOOKUP(
INDEX(FixtureTicker!$B$3:$AM$22, MATCH($B176, FixtureTicker!$A$3:$A$22), PlayerForm!$X$5+3),
 TeamForm!$B$4:$B$23, TeamForm!$AD$4:$AD$23),
INDEX(FixtureTicker!$B$24:$AM$43, MATCH($B176, FixtureTicker!$A$24:$A$43), PlayerForm!$X$5+3)="A",
_xlfn.XLOOKUP($E176, PlayerForm!$D$3:$D$394, PlayerForm!$R$3:$R$394)*
_xlfn.XLOOKUP(
INDEX(FixtureTicker!$B$3:$AM$22, MATCH($B176, FixtureTicker!$A$3:$A$22), PlayerForm!$X$5+3),
 TeamForm!$B$4:$B$23, TeamForm!$AB$4:$AB$23),
INDEX(FixtureTicker!$B$24:$AM$43, MATCH($B176, FixtureTicker!$A$24:$A$43), PlayerForm!$X$5+3)="BLANK",
0
)
),0)</f>
        <v>12.417176391925878</v>
      </c>
      <c r="I176" s="163" cm="1">
        <f t="array" ref="I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),
_xlfn.IFS(
INDEX(FixtureTicker!$B$24:$AM$43, MATCH($B176, FixtureTicker!$A$24:$A$43), PlayerForm!$X$5+2)="H",
_xlfn.XLOOKUP($E176, PlayerForm!$D$3:$D$394, PlayerForm!$Q$3:$Q$394)*
_xlfn.XLOOKUP(
INDEX(FixtureTicker!$B$3:$AM$22, MATCH($B176, FixtureTicker!$A$3:$A$22), PlayerForm!$X$5+2),
 TeamForm!$B$4:$B$23, TeamForm!$AD$4:$AD$23),
INDEX(FixtureTicker!$B$24:$AM$43, MATCH($B176, FixtureTicker!$A$24:$A$43), PlayerForm!$X$5+2)="A",
_xlfn.XLOOKUP($E176, PlayerForm!$D$3:$D$394, PlayerForm!$R$3:$R$394)*
_xlfn.XLOOKUP(
INDEX(FixtureTicker!$B$3:$AM$22, MATCH($B176, FixtureTicker!$A$3:$A$22), PlayerForm!$X$5+2),
 TeamForm!$B$4:$B$23, TeamForm!$AB$4:$AB$23),
INDEX(FixtureTicker!$B$24:$AM$43, MATCH($B176, FixtureTicker!$A$24:$A$43), PlayerForm!$X$5+2)="BLANK",
0
),
_xlfn.IFS(
INDEX(FixtureTicker!$B$24:$AM$43, MATCH($B176, FixtureTicker!$A$24:$A$43), PlayerForm!$X$5+3)="H",
_xlfn.XLOOKUP($E176, PlayerForm!$D$3:$D$394, PlayerForm!$Q$3:$Q$394)*
_xlfn.XLOOKUP(
INDEX(FixtureTicker!$B$3:$AM$22, MATCH($B176, FixtureTicker!$A$3:$A$22), PlayerForm!$X$5+3),
 TeamForm!$B$4:$B$23, TeamForm!$AD$4:$AD$23),
INDEX(FixtureTicker!$B$24:$AM$43, MATCH($B176, FixtureTicker!$A$24:$A$43), PlayerForm!$X$5+3)="A",
_xlfn.XLOOKUP($E176, PlayerForm!$D$3:$D$394, PlayerForm!$R$3:$R$394)*
_xlfn.XLOOKUP(
INDEX(FixtureTicker!$B$3:$AM$22, MATCH($B176, FixtureTicker!$A$3:$A$22), PlayerForm!$X$5+3),
 TeamForm!$B$4:$B$23, TeamForm!$AB$4:$AB$23),
INDEX(FixtureTicker!$B$24:$AM$43, MATCH($B176, FixtureTicker!$A$24:$A$43), PlayerForm!$X$5+3)="BLANK",
0
),
_xlfn.IFS(
INDEX(FixtureTicker!$B$24:$AM$43, MATCH($B176, FixtureTicker!$A$24:$A$43), PlayerForm!$X$5+4)="H",
_xlfn.XLOOKUP($E176, PlayerForm!$D$3:$D$394, PlayerForm!$Q$3:$Q$394)*
_xlfn.XLOOKUP(
INDEX(FixtureTicker!$B$3:$AM$22, MATCH($B176, FixtureTicker!$A$3:$A$22), PlayerForm!$X$5+4),
 TeamForm!$B$4:$B$23, TeamForm!$AD$4:$AD$23),
INDEX(FixtureTicker!$B$24:$AM$43, MATCH($B176, FixtureTicker!$A$24:$A$43), PlayerForm!$X$5+4)="A",
_xlfn.XLOOKUP($E176, PlayerForm!$D$3:$D$394, PlayerForm!$R$3:$R$394)*
_xlfn.XLOOKUP(
INDEX(FixtureTicker!$B$3:$AM$22, MATCH($B176, FixtureTicker!$A$3:$A$22), PlayerForm!$X$5+4),
 TeamForm!$B$4:$B$23, TeamForm!$AB$4:$AB$23),
INDEX(FixtureTicker!$B$24:$AM$43, MATCH($B176, FixtureTicker!$A$24:$A$43), PlayerForm!$X$5+4)="BLANK",
0
),
_xlfn.IFS(
INDEX(FixtureTicker!$B$24:$AM$43, MATCH($B176, FixtureTicker!$A$24:$A$43), PlayerForm!$X$5+5)="H",
_xlfn.XLOOKUP($E176, PlayerForm!$D$3:$D$394, PlayerForm!$Q$3:$Q$394)*
_xlfn.XLOOKUP(
INDEX(FixtureTicker!$B$3:$AM$22, MATCH($B176, FixtureTicker!$A$3:$A$22), PlayerForm!$X$5+5),
 TeamForm!$B$4:$B$23, TeamForm!$AD$4:$AD$23),
INDEX(FixtureTicker!$B$24:$AM$43, MATCH($B176, FixtureTicker!$A$24:$A$43), PlayerForm!$X$5+5)="A",
_xlfn.XLOOKUP($E176, PlayerForm!$D$3:$D$394, PlayerForm!$R$3:$R$394)*
_xlfn.XLOOKUP(
INDEX(FixtureTicker!$B$3:$AM$22, MATCH($B176, FixtureTicker!$A$3:$A$22), PlayerForm!$X$5+5),
 TeamForm!$B$4:$B$23, TeamForm!$AB$4:$AB$23),
INDEX(FixtureTicker!$B$24:$AM$43, MATCH($B176, FixtureTicker!$A$24:$A$43), PlayerForm!$X$5+5)="BLANK",
0
)
),0)</f>
        <v>16.307339973341605</v>
      </c>
      <c r="J176" s="163" cm="1">
        <f t="array" ref="J176">IFERROR(0.01*SUM(
_xlfn.IFS(
INDEX(FixtureTicker!$B$24:$AM$43, MATCH($B176, FixtureTicker!$A$24:$A$43), PlayerForm!$X$5)="H",
_xlfn.XLOOKUP($E176, PlayerForm!$D$3:$D$394, PlayerForm!$Q$3:$Q$394)*
_xlfn.XLOOKUP(
INDEX(FixtureTicker!$B$3:$AM$22, MATCH($B176, FixtureTicker!$A$3:$A$22), PlayerForm!$X$5),
 TeamForm!$B$4:$B$23, TeamForm!$AD$4:$AD$23),
INDEX(FixtureTicker!$B$24:$AM$43, MATCH($B176, FixtureTicker!$A$24:$A$43), PlayerForm!$X$5)="A",
_xlfn.XLOOKUP($E176, PlayerForm!$D$3:$D$394, PlayerForm!$R$3:$R$394)*
_xlfn.XLOOKUP(
INDEX(FixtureTicker!$B$3:$AM$22, MATCH($B176, FixtureTicker!$A$3:$A$22), PlayerForm!$X$5),
 TeamForm!$B$4:$B$23, TeamForm!$AB$4:$AB$23),
INDEX(FixtureTicker!$B$24:$AM$43, MATCH($B176, FixtureTicker!$A$24:$A$43), PlayerForm!$X$5)="BLANK",
0
),
_xlfn.IFS(
INDEX(FixtureTicker!$B$24:$AM$43, MATCH($B176, FixtureTicker!$A$24:$A$43), PlayerForm!$X$5+1)="H",
_xlfn.XLOOKUP($E176, PlayerForm!$D$3:$D$394, PlayerForm!$Q$3:$Q$394)*
_xlfn.XLOOKUP(
INDEX(FixtureTicker!$B$3:$AM$22, MATCH($B176, FixtureTicker!$A$3:$A$22), PlayerForm!$X$5+1),
 TeamForm!$B$4:$B$23, TeamForm!$AD$4:$AD$23),
INDEX(FixtureTicker!$B$24:$AM$43, MATCH($B176, FixtureTicker!$A$24:$A$43), PlayerForm!$X$5+1)="A",
_xlfn.XLOOKUP($E176, PlayerForm!$D$3:$D$394, PlayerForm!$R$3:$R$394)*
_xlfn.XLOOKUP(
INDEX(FixtureTicker!$B$3:$AM$22, MATCH($B176, FixtureTicker!$A$3:$A$22), PlayerForm!$X$5+1),
 TeamForm!$B$4:$B$23, TeamForm!$AB$4:$AB$23),
INDEX(FixtureTicker!$B$24:$AM$43, MATCH($B176, FixtureTicker!$A$24:$A$43), PlayerForm!$X$5+1)="BLANK",
0
),
_xlfn.IFS(
INDEX(FixtureTicker!$B$24:$AM$43, MATCH($B176, FixtureTicker!$A$24:$A$43), PlayerForm!$X$5+2)="H",
_xlfn.XLOOKUP($E176, PlayerForm!$D$3:$D$394, PlayerForm!$Q$3:$Q$394)*
_xlfn.XLOOKUP(
INDEX(FixtureTicker!$B$3:$AM$22, MATCH($B176, FixtureTicker!$A$3:$A$22), PlayerForm!$X$5+2),
 TeamForm!$B$4:$B$23, TeamForm!$AD$4:$AD$23),
INDEX(FixtureTicker!$B$24:$AM$43, MATCH($B176, FixtureTicker!$A$24:$A$43), PlayerForm!$X$5+2)="A",
_xlfn.XLOOKUP($E176, PlayerForm!$D$3:$D$394, PlayerForm!$R$3:$R$394)*
_xlfn.XLOOKUP(
INDEX(FixtureTicker!$B$3:$AM$22, MATCH($B176, FixtureTicker!$A$3:$A$22), PlayerForm!$X$5+2),
 TeamForm!$B$4:$B$23, TeamForm!$AB$4:$AB$23),
INDEX(FixtureTicker!$B$24:$AM$43, MATCH($B176, FixtureTicker!$A$24:$A$43), PlayerForm!$X$5+2)="BLANK",
0
),
_xlfn.IFS(
INDEX(FixtureTicker!$B$24:$AM$43, MATCH($B176, FixtureTicker!$A$24:$A$43), PlayerForm!$X$5+3)="H",
_xlfn.XLOOKUP($E176, PlayerForm!$D$3:$D$394, PlayerForm!$Q$3:$Q$394)*
_xlfn.XLOOKUP(
INDEX(FixtureTicker!$B$3:$AM$22, MATCH($B176, FixtureTicker!$A$3:$A$22), PlayerForm!$X$5+3),
 TeamForm!$B$4:$B$23, TeamForm!$AD$4:$AD$23),
INDEX(FixtureTicker!$B$24:$AM$43, MATCH($B176, FixtureTicker!$A$24:$A$43), PlayerForm!$X$5+3)="A",
_xlfn.XLOOKUP($E176, PlayerForm!$D$3:$D$394, PlayerForm!$R$3:$R$394)*
_xlfn.XLOOKUP(
INDEX(FixtureTicker!$B$3:$AM$22, MATCH($B176, FixtureTicker!$A$3:$A$22), PlayerForm!$X$5+3),
 TeamForm!$B$4:$B$23, TeamForm!$AB$4:$AB$23),
INDEX(FixtureTicker!$B$24:$AM$43, MATCH($B176, FixtureTicker!$A$24:$A$43), PlayerForm!$X$5+3)="BLANK",
0
),
_xlfn.IFS(
INDEX(FixtureTicker!$B$24:$AM$43, MATCH($B176, FixtureTicker!$A$24:$A$43), PlayerForm!$X$5+4)="H",
_xlfn.XLOOKUP($E176, PlayerForm!$D$3:$D$394, PlayerForm!$Q$3:$Q$394)*
_xlfn.XLOOKUP(
INDEX(FixtureTicker!$B$3:$AM$22, MATCH($B176, FixtureTicker!$A$3:$A$22), PlayerForm!$X$5+4),
 TeamForm!$B$4:$B$23, TeamForm!$AD$4:$AD$23),
INDEX(FixtureTicker!$B$24:$AM$43, MATCH($B176, FixtureTicker!$A$24:$A$43), PlayerForm!$X$5+4)="A",
_xlfn.XLOOKUP($E176, PlayerForm!$D$3:$D$394, PlayerForm!$R$3:$R$394)*
_xlfn.XLOOKUP(
INDEX(FixtureTicker!$B$3:$AM$22, MATCH($B176, FixtureTicker!$A$3:$A$22), PlayerForm!$X$5+4),
 TeamForm!$B$4:$B$23, TeamForm!$AB$4:$AB$23),
INDEX(FixtureTicker!$B$24:$AM$43, MATCH($B176, FixtureTicker!$A$24:$A$43), PlayerForm!$X$5+4)="BLANK",
0
),
_xlfn.IFS(
INDEX(FixtureTicker!$B$24:$AM$43, MATCH($B176, FixtureTicker!$A$24:$A$43), PlayerForm!$X$5+5)="H",
_xlfn.XLOOKUP($E176, PlayerForm!$D$3:$D$394, PlayerForm!$Q$3:$Q$394)*
_xlfn.XLOOKUP(
INDEX(FixtureTicker!$B$3:$AM$22, MATCH($B176, FixtureTicker!$A$3:$A$22), PlayerForm!$X$5+5),
 TeamForm!$B$4:$B$23, TeamForm!$AD$4:$AD$23),
INDEX(FixtureTicker!$B$24:$AM$43, MATCH($B176, FixtureTicker!$A$24:$A$43), PlayerForm!$X$5+5)="A",
_xlfn.XLOOKUP($E176, PlayerForm!$D$3:$D$394, PlayerForm!$R$3:$R$394)*
_xlfn.XLOOKUP(
INDEX(FixtureTicker!$B$3:$AM$22, MATCH($B176, FixtureTicker!$A$3:$A$22), PlayerForm!$X$5+5),
 TeamForm!$B$4:$B$23, TeamForm!$AB$4:$AB$23),
INDEX(FixtureTicker!$B$24:$AM$43, MATCH($B176, FixtureTicker!$A$24:$A$43), PlayerForm!$X$5+5)="BLANK",
0
),
_xlfn.IFS(
INDEX(FixtureTicker!$B$24:$AM$43, MATCH($B176, FixtureTicker!$A$24:$A$43), PlayerForm!$X$5+6)="H",
_xlfn.XLOOKUP($E176, PlayerForm!$D$3:$D$394, PlayerForm!$Q$3:$Q$394)*
_xlfn.XLOOKUP(
INDEX(FixtureTicker!$B$3:$AM$22, MATCH($B176, FixtureTicker!$A$3:$A$22), PlayerForm!$X$5+6),
 TeamForm!$B$4:$B$23, TeamForm!$AD$4:$AD$23),
INDEX(FixtureTicker!$B$24:$AM$43, MATCH($B176, FixtureTicker!$A$24:$A$43), PlayerForm!$X$5+6)="A",
_xlfn.XLOOKUP($E176, PlayerForm!$D$3:$D$394, PlayerForm!$R$3:$R$394)*
_xlfn.XLOOKUP(
INDEX(FixtureTicker!$B$3:$AM$22, MATCH($B176, FixtureTicker!$A$3:$A$22), PlayerForm!$X$5+6),
 TeamForm!$B$4:$B$23, TeamForm!$AB$4:$AB$23),
INDEX(FixtureTicker!$B$24:$AM$43, MATCH($B176, FixtureTicker!$A$24:$A$43), PlayerForm!$X$5+6)="BLANK",
0
),
_xlfn.IFS(
INDEX(FixtureTicker!$B$24:$AM$43, MATCH($B176, FixtureTicker!$A$24:$A$43), PlayerForm!$X$5+7)="H",
_xlfn.XLOOKUP($E176, PlayerForm!$D$3:$D$394, PlayerForm!$Q$3:$Q$394)*
_xlfn.XLOOKUP(
INDEX(FixtureTicker!$B$3:$AM$22, MATCH($B176, FixtureTicker!$A$3:$A$22), PlayerForm!$X$5+7),
 TeamForm!$B$4:$B$23, TeamForm!$AD$4:$AD$23),
INDEX(FixtureTicker!$B$24:$AM$43, MATCH($B176, FixtureTicker!$A$24:$A$43), PlayerForm!$X$5+7)="A",
_xlfn.XLOOKUP($E176, PlayerForm!$D$3:$D$394, PlayerForm!$R$3:$R$394)*
_xlfn.XLOOKUP(
INDEX(FixtureTicker!$B$3:$AM$22, MATCH($B176, FixtureTicker!$A$3:$A$22), PlayerForm!$X$5+7),
 TeamForm!$B$4:$B$23, TeamForm!$AB$4:$AB$23),
INDEX(FixtureTicker!$B$24:$AM$43, MATCH($B176, FixtureTicker!$A$24:$A$43), PlayerForm!$X$5+7)="BLANK",
0
)
),0)</f>
        <v>23.748780433649991</v>
      </c>
    </row>
    <row r="177" spans="1:10">
      <c r="A177" s="55">
        <v>175</v>
      </c>
      <c r="B177" s="55" t="str">
        <f>_xlfn.XLOOKUP($A177, PlayerData!$B$3:$B$394, PlayerData!C$3:C$394)</f>
        <v>BHA</v>
      </c>
      <c r="C177" s="55" t="str">
        <f>_xlfn.XLOOKUP($A177, PlayerData!$B$3:$B$394, PlayerData!D$3:D$394)</f>
        <v>M</v>
      </c>
      <c r="D177" s="55">
        <f>_xlfn.XLOOKUP($A177, PlayerData!$B:$B, PlayerData!F:F,,,-1)</f>
        <v>5</v>
      </c>
      <c r="E177" s="31" t="str">
        <f>_xlfn.XLOOKUP($A177, PlayerData!$B$3:$B$394, PlayerData!E$3:E$394)</f>
        <v>Pröpper</v>
      </c>
      <c r="F177" s="164" cm="1">
        <f t="array" ref="F177">IFERROR(0.01*_xlfn.IFS(
INDEX(FixtureTicker!$B$24:$AM$43, MATCH($B177, FixtureTicker!$A$24:$A$43, 0), PlayerForm!$X$5)="H",
_xlfn.XLOOKUP($E177, PlayerForm!$D$3:$D$394, PlayerForm!$Q$3:$Q$394)*
_xlfn.XLOOKUP(
INDEX(FixtureTicker!$B$3:$AM$22, MATCH($B177, FixtureTicker!$A$3:$A$22,0), PlayerForm!$X$5),
 TeamForm!$B$4:$B$23, TeamForm!$AD$4:$AD$23),
INDEX(FixtureTicker!$B$24:$AM$43, MATCH($B177, FixtureTicker!$A$24:$A$43,0), PlayerForm!$X$5)="A",
_xlfn.XLOOKUP($E177, PlayerForm!$D$3:$D$394, PlayerForm!$R$3:$R$394)*
_xlfn.XLOOKUP(
INDEX(FixtureTicker!$B$3:$AM$22, MATCH($B177, FixtureTicker!$A$3:$A$22,0), PlayerForm!$X$5),
 TeamForm!$B$4:$B$23, TeamForm!$AB$4:$AB$23),
INDEX(FixtureTicker!$B$24:$AM$43, MATCH($B177, FixtureTicker!$A$24:$A$43,0), PlayerForm!$X$5)="BLANK",
0),0)</f>
        <v>2.7334242447737327</v>
      </c>
      <c r="G177" s="163" cm="1">
        <f t="array" ref="G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
),0)</f>
        <v>6.094951028551657</v>
      </c>
      <c r="H177" s="163" cm="1">
        <f t="array" ref="H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),
_xlfn.IFS(
INDEX(FixtureTicker!$B$24:$AM$43, MATCH($B177, FixtureTicker!$A$24:$A$43), PlayerForm!$X$5+2)="H",
_xlfn.XLOOKUP($E177, PlayerForm!$D$3:$D$394, PlayerForm!$Q$3:$Q$394)*
_xlfn.XLOOKUP(
INDEX(FixtureTicker!$B$3:$AM$22, MATCH($B177, FixtureTicker!$A$3:$A$22), PlayerForm!$X$5+2),
 TeamForm!$B$4:$B$23, TeamForm!$AD$4:$AD$23),
INDEX(FixtureTicker!$B$24:$AM$43, MATCH($B177, FixtureTicker!$A$24:$A$43), PlayerForm!$X$5+2)="A",
_xlfn.XLOOKUP($E177, PlayerForm!$D$3:$D$394, PlayerForm!$R$3:$R$394)*
_xlfn.XLOOKUP(
INDEX(FixtureTicker!$B$3:$AM$22, MATCH($B177, FixtureTicker!$A$3:$A$22), PlayerForm!$X$5+2),
 TeamForm!$B$4:$B$23, TeamForm!$AB$4:$AB$23),
INDEX(FixtureTicker!$B$24:$AM$43, MATCH($B177, FixtureTicker!$A$24:$A$43), PlayerForm!$X$5+2)="BLANK",
0
),
_xlfn.IFS(
INDEX(FixtureTicker!$B$24:$AM$43, MATCH($B177, FixtureTicker!$A$24:$A$43), PlayerForm!$X$5+3)="H",
_xlfn.XLOOKUP($E177, PlayerForm!$D$3:$D$394, PlayerForm!$Q$3:$Q$394)*
_xlfn.XLOOKUP(
INDEX(FixtureTicker!$B$3:$AM$22, MATCH($B177, FixtureTicker!$A$3:$A$22), PlayerForm!$X$5+3),
 TeamForm!$B$4:$B$23, TeamForm!$AD$4:$AD$23),
INDEX(FixtureTicker!$B$24:$AM$43, MATCH($B177, FixtureTicker!$A$24:$A$43), PlayerForm!$X$5+3)="A",
_xlfn.XLOOKUP($E177, PlayerForm!$D$3:$D$394, PlayerForm!$R$3:$R$394)*
_xlfn.XLOOKUP(
INDEX(FixtureTicker!$B$3:$AM$22, MATCH($B177, FixtureTicker!$A$3:$A$22), PlayerForm!$X$5+3),
 TeamForm!$B$4:$B$23, TeamForm!$AB$4:$AB$23),
INDEX(FixtureTicker!$B$24:$AM$43, MATCH($B177, FixtureTicker!$A$24:$A$43), PlayerForm!$X$5+3)="BLANK",
0
)
),0)</f>
        <v>9.9750498064775588</v>
      </c>
      <c r="I177" s="163" cm="1">
        <f t="array" ref="I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),
_xlfn.IFS(
INDEX(FixtureTicker!$B$24:$AM$43, MATCH($B177, FixtureTicker!$A$24:$A$43), PlayerForm!$X$5+2)="H",
_xlfn.XLOOKUP($E177, PlayerForm!$D$3:$D$394, PlayerForm!$Q$3:$Q$394)*
_xlfn.XLOOKUP(
INDEX(FixtureTicker!$B$3:$AM$22, MATCH($B177, FixtureTicker!$A$3:$A$22), PlayerForm!$X$5+2),
 TeamForm!$B$4:$B$23, TeamForm!$AD$4:$AD$23),
INDEX(FixtureTicker!$B$24:$AM$43, MATCH($B177, FixtureTicker!$A$24:$A$43), PlayerForm!$X$5+2)="A",
_xlfn.XLOOKUP($E177, PlayerForm!$D$3:$D$394, PlayerForm!$R$3:$R$394)*
_xlfn.XLOOKUP(
INDEX(FixtureTicker!$B$3:$AM$22, MATCH($B177, FixtureTicker!$A$3:$A$22), PlayerForm!$X$5+2),
 TeamForm!$B$4:$B$23, TeamForm!$AB$4:$AB$23),
INDEX(FixtureTicker!$B$24:$AM$43, MATCH($B177, FixtureTicker!$A$24:$A$43), PlayerForm!$X$5+2)="BLANK",
0
),
_xlfn.IFS(
INDEX(FixtureTicker!$B$24:$AM$43, MATCH($B177, FixtureTicker!$A$24:$A$43), PlayerForm!$X$5+3)="H",
_xlfn.XLOOKUP($E177, PlayerForm!$D$3:$D$394, PlayerForm!$Q$3:$Q$394)*
_xlfn.XLOOKUP(
INDEX(FixtureTicker!$B$3:$AM$22, MATCH($B177, FixtureTicker!$A$3:$A$22), PlayerForm!$X$5+3),
 TeamForm!$B$4:$B$23, TeamForm!$AD$4:$AD$23),
INDEX(FixtureTicker!$B$24:$AM$43, MATCH($B177, FixtureTicker!$A$24:$A$43), PlayerForm!$X$5+3)="A",
_xlfn.XLOOKUP($E177, PlayerForm!$D$3:$D$394, PlayerForm!$R$3:$R$394)*
_xlfn.XLOOKUP(
INDEX(FixtureTicker!$B$3:$AM$22, MATCH($B177, FixtureTicker!$A$3:$A$22), PlayerForm!$X$5+3),
 TeamForm!$B$4:$B$23, TeamForm!$AB$4:$AB$23),
INDEX(FixtureTicker!$B$24:$AM$43, MATCH($B177, FixtureTicker!$A$24:$A$43), PlayerForm!$X$5+3)="BLANK",
0
),
_xlfn.IFS(
INDEX(FixtureTicker!$B$24:$AM$43, MATCH($B177, FixtureTicker!$A$24:$A$43), PlayerForm!$X$5+4)="H",
_xlfn.XLOOKUP($E177, PlayerForm!$D$3:$D$394, PlayerForm!$Q$3:$Q$394)*
_xlfn.XLOOKUP(
INDEX(FixtureTicker!$B$3:$AM$22, MATCH($B177, FixtureTicker!$A$3:$A$22), PlayerForm!$X$5+4),
 TeamForm!$B$4:$B$23, TeamForm!$AD$4:$AD$23),
INDEX(FixtureTicker!$B$24:$AM$43, MATCH($B177, FixtureTicker!$A$24:$A$43), PlayerForm!$X$5+4)="A",
_xlfn.XLOOKUP($E177, PlayerForm!$D$3:$D$394, PlayerForm!$R$3:$R$394)*
_xlfn.XLOOKUP(
INDEX(FixtureTicker!$B$3:$AM$22, MATCH($B177, FixtureTicker!$A$3:$A$22), PlayerForm!$X$5+4),
 TeamForm!$B$4:$B$23, TeamForm!$AB$4:$AB$23),
INDEX(FixtureTicker!$B$24:$AM$43, MATCH($B177, FixtureTicker!$A$24:$A$43), PlayerForm!$X$5+4)="BLANK",
0
),
_xlfn.IFS(
INDEX(FixtureTicker!$B$24:$AM$43, MATCH($B177, FixtureTicker!$A$24:$A$43), PlayerForm!$X$5+5)="H",
_xlfn.XLOOKUP($E177, PlayerForm!$D$3:$D$394, PlayerForm!$Q$3:$Q$394)*
_xlfn.XLOOKUP(
INDEX(FixtureTicker!$B$3:$AM$22, MATCH($B177, FixtureTicker!$A$3:$A$22), PlayerForm!$X$5+5),
 TeamForm!$B$4:$B$23, TeamForm!$AD$4:$AD$23),
INDEX(FixtureTicker!$B$24:$AM$43, MATCH($B177, FixtureTicker!$A$24:$A$43), PlayerForm!$X$5+5)="A",
_xlfn.XLOOKUP($E177, PlayerForm!$D$3:$D$394, PlayerForm!$R$3:$R$394)*
_xlfn.XLOOKUP(
INDEX(FixtureTicker!$B$3:$AM$22, MATCH($B177, FixtureTicker!$A$3:$A$22), PlayerForm!$X$5+5),
 TeamForm!$B$4:$B$23, TeamForm!$AB$4:$AB$23),
INDEX(FixtureTicker!$B$24:$AM$43, MATCH($B177, FixtureTicker!$A$24:$A$43), PlayerForm!$X$5+5)="BLANK",
0
)
),0)</f>
        <v>16.049722862282689</v>
      </c>
      <c r="J177" s="163" cm="1">
        <f t="array" ref="J177">IFERROR(0.01*SUM(
_xlfn.IFS(
INDEX(FixtureTicker!$B$24:$AM$43, MATCH($B177, FixtureTicker!$A$24:$A$43), PlayerForm!$X$5)="H",
_xlfn.XLOOKUP($E177, PlayerForm!$D$3:$D$394, PlayerForm!$Q$3:$Q$394)*
_xlfn.XLOOKUP(
INDEX(FixtureTicker!$B$3:$AM$22, MATCH($B177, FixtureTicker!$A$3:$A$22), PlayerForm!$X$5),
 TeamForm!$B$4:$B$23, TeamForm!$AD$4:$AD$23),
INDEX(FixtureTicker!$B$24:$AM$43, MATCH($B177, FixtureTicker!$A$24:$A$43), PlayerForm!$X$5)="A",
_xlfn.XLOOKUP($E177, PlayerForm!$D$3:$D$394, PlayerForm!$R$3:$R$394)*
_xlfn.XLOOKUP(
INDEX(FixtureTicker!$B$3:$AM$22, MATCH($B177, FixtureTicker!$A$3:$A$22), PlayerForm!$X$5),
 TeamForm!$B$4:$B$23, TeamForm!$AB$4:$AB$23),
INDEX(FixtureTicker!$B$24:$AM$43, MATCH($B177, FixtureTicker!$A$24:$A$43), PlayerForm!$X$5)="BLANK",
0
),
_xlfn.IFS(
INDEX(FixtureTicker!$B$24:$AM$43, MATCH($B177, FixtureTicker!$A$24:$A$43), PlayerForm!$X$5+1)="H",
_xlfn.XLOOKUP($E177, PlayerForm!$D$3:$D$394, PlayerForm!$Q$3:$Q$394)*
_xlfn.XLOOKUP(
INDEX(FixtureTicker!$B$3:$AM$22, MATCH($B177, FixtureTicker!$A$3:$A$22), PlayerForm!$X$5+1),
 TeamForm!$B$4:$B$23, TeamForm!$AD$4:$AD$23),
INDEX(FixtureTicker!$B$24:$AM$43, MATCH($B177, FixtureTicker!$A$24:$A$43), PlayerForm!$X$5+1)="A",
_xlfn.XLOOKUP($E177, PlayerForm!$D$3:$D$394, PlayerForm!$R$3:$R$394)*
_xlfn.XLOOKUP(
INDEX(FixtureTicker!$B$3:$AM$22, MATCH($B177, FixtureTicker!$A$3:$A$22), PlayerForm!$X$5+1),
 TeamForm!$B$4:$B$23, TeamForm!$AB$4:$AB$23),
INDEX(FixtureTicker!$B$24:$AM$43, MATCH($B177, FixtureTicker!$A$24:$A$43), PlayerForm!$X$5+1)="BLANK",
0
),
_xlfn.IFS(
INDEX(FixtureTicker!$B$24:$AM$43, MATCH($B177, FixtureTicker!$A$24:$A$43), PlayerForm!$X$5+2)="H",
_xlfn.XLOOKUP($E177, PlayerForm!$D$3:$D$394, PlayerForm!$Q$3:$Q$394)*
_xlfn.XLOOKUP(
INDEX(FixtureTicker!$B$3:$AM$22, MATCH($B177, FixtureTicker!$A$3:$A$22), PlayerForm!$X$5+2),
 TeamForm!$B$4:$B$23, TeamForm!$AD$4:$AD$23),
INDEX(FixtureTicker!$B$24:$AM$43, MATCH($B177, FixtureTicker!$A$24:$A$43), PlayerForm!$X$5+2)="A",
_xlfn.XLOOKUP($E177, PlayerForm!$D$3:$D$394, PlayerForm!$R$3:$R$394)*
_xlfn.XLOOKUP(
INDEX(FixtureTicker!$B$3:$AM$22, MATCH($B177, FixtureTicker!$A$3:$A$22), PlayerForm!$X$5+2),
 TeamForm!$B$4:$B$23, TeamForm!$AB$4:$AB$23),
INDEX(FixtureTicker!$B$24:$AM$43, MATCH($B177, FixtureTicker!$A$24:$A$43), PlayerForm!$X$5+2)="BLANK",
0
),
_xlfn.IFS(
INDEX(FixtureTicker!$B$24:$AM$43, MATCH($B177, FixtureTicker!$A$24:$A$43), PlayerForm!$X$5+3)="H",
_xlfn.XLOOKUP($E177, PlayerForm!$D$3:$D$394, PlayerForm!$Q$3:$Q$394)*
_xlfn.XLOOKUP(
INDEX(FixtureTicker!$B$3:$AM$22, MATCH($B177, FixtureTicker!$A$3:$A$22), PlayerForm!$X$5+3),
 TeamForm!$B$4:$B$23, TeamForm!$AD$4:$AD$23),
INDEX(FixtureTicker!$B$24:$AM$43, MATCH($B177, FixtureTicker!$A$24:$A$43), PlayerForm!$X$5+3)="A",
_xlfn.XLOOKUP($E177, PlayerForm!$D$3:$D$394, PlayerForm!$R$3:$R$394)*
_xlfn.XLOOKUP(
INDEX(FixtureTicker!$B$3:$AM$22, MATCH($B177, FixtureTicker!$A$3:$A$22), PlayerForm!$X$5+3),
 TeamForm!$B$4:$B$23, TeamForm!$AB$4:$AB$23),
INDEX(FixtureTicker!$B$24:$AM$43, MATCH($B177, FixtureTicker!$A$24:$A$43), PlayerForm!$X$5+3)="BLANK",
0
),
_xlfn.IFS(
INDEX(FixtureTicker!$B$24:$AM$43, MATCH($B177, FixtureTicker!$A$24:$A$43), PlayerForm!$X$5+4)="H",
_xlfn.XLOOKUP($E177, PlayerForm!$D$3:$D$394, PlayerForm!$Q$3:$Q$394)*
_xlfn.XLOOKUP(
INDEX(FixtureTicker!$B$3:$AM$22, MATCH($B177, FixtureTicker!$A$3:$A$22), PlayerForm!$X$5+4),
 TeamForm!$B$4:$B$23, TeamForm!$AD$4:$AD$23),
INDEX(FixtureTicker!$B$24:$AM$43, MATCH($B177, FixtureTicker!$A$24:$A$43), PlayerForm!$X$5+4)="A",
_xlfn.XLOOKUP($E177, PlayerForm!$D$3:$D$394, PlayerForm!$R$3:$R$394)*
_xlfn.XLOOKUP(
INDEX(FixtureTicker!$B$3:$AM$22, MATCH($B177, FixtureTicker!$A$3:$A$22), PlayerForm!$X$5+4),
 TeamForm!$B$4:$B$23, TeamForm!$AB$4:$AB$23),
INDEX(FixtureTicker!$B$24:$AM$43, MATCH($B177, FixtureTicker!$A$24:$A$43), PlayerForm!$X$5+4)="BLANK",
0
),
_xlfn.IFS(
INDEX(FixtureTicker!$B$24:$AM$43, MATCH($B177, FixtureTicker!$A$24:$A$43), PlayerForm!$X$5+5)="H",
_xlfn.XLOOKUP($E177, PlayerForm!$D$3:$D$394, PlayerForm!$Q$3:$Q$394)*
_xlfn.XLOOKUP(
INDEX(FixtureTicker!$B$3:$AM$22, MATCH($B177, FixtureTicker!$A$3:$A$22), PlayerForm!$X$5+5),
 TeamForm!$B$4:$B$23, TeamForm!$AD$4:$AD$23),
INDEX(FixtureTicker!$B$24:$AM$43, MATCH($B177, FixtureTicker!$A$24:$A$43), PlayerForm!$X$5+5)="A",
_xlfn.XLOOKUP($E177, PlayerForm!$D$3:$D$394, PlayerForm!$R$3:$R$394)*
_xlfn.XLOOKUP(
INDEX(FixtureTicker!$B$3:$AM$22, MATCH($B177, FixtureTicker!$A$3:$A$22), PlayerForm!$X$5+5),
 TeamForm!$B$4:$B$23, TeamForm!$AB$4:$AB$23),
INDEX(FixtureTicker!$B$24:$AM$43, MATCH($B177, FixtureTicker!$A$24:$A$43), PlayerForm!$X$5+5)="BLANK",
0
),
_xlfn.IFS(
INDEX(FixtureTicker!$B$24:$AM$43, MATCH($B177, FixtureTicker!$A$24:$A$43), PlayerForm!$X$5+6)="H",
_xlfn.XLOOKUP($E177, PlayerForm!$D$3:$D$394, PlayerForm!$Q$3:$Q$394)*
_xlfn.XLOOKUP(
INDEX(FixtureTicker!$B$3:$AM$22, MATCH($B177, FixtureTicker!$A$3:$A$22), PlayerForm!$X$5+6),
 TeamForm!$B$4:$B$23, TeamForm!$AD$4:$AD$23),
INDEX(FixtureTicker!$B$24:$AM$43, MATCH($B177, FixtureTicker!$A$24:$A$43), PlayerForm!$X$5+6)="A",
_xlfn.XLOOKUP($E177, PlayerForm!$D$3:$D$394, PlayerForm!$R$3:$R$394)*
_xlfn.XLOOKUP(
INDEX(FixtureTicker!$B$3:$AM$22, MATCH($B177, FixtureTicker!$A$3:$A$22), PlayerForm!$X$5+6),
 TeamForm!$B$4:$B$23, TeamForm!$AB$4:$AB$23),
INDEX(FixtureTicker!$B$24:$AM$43, MATCH($B177, FixtureTicker!$A$24:$A$43), PlayerForm!$X$5+6)="BLANK",
0
),
_xlfn.IFS(
INDEX(FixtureTicker!$B$24:$AM$43, MATCH($B177, FixtureTicker!$A$24:$A$43), PlayerForm!$X$5+7)="H",
_xlfn.XLOOKUP($E177, PlayerForm!$D$3:$D$394, PlayerForm!$Q$3:$Q$394)*
_xlfn.XLOOKUP(
INDEX(FixtureTicker!$B$3:$AM$22, MATCH($B177, FixtureTicker!$A$3:$A$22), PlayerForm!$X$5+7),
 TeamForm!$B$4:$B$23, TeamForm!$AD$4:$AD$23),
INDEX(FixtureTicker!$B$24:$AM$43, MATCH($B177, FixtureTicker!$A$24:$A$43), PlayerForm!$X$5+7)="A",
_xlfn.XLOOKUP($E177, PlayerForm!$D$3:$D$394, PlayerForm!$R$3:$R$394)*
_xlfn.XLOOKUP(
INDEX(FixtureTicker!$B$3:$AM$22, MATCH($B177, FixtureTicker!$A$3:$A$22), PlayerForm!$X$5+7),
 TeamForm!$B$4:$B$23, TeamForm!$AB$4:$AB$23),
INDEX(FixtureTicker!$B$24:$AM$43, MATCH($B177, FixtureTicker!$A$24:$A$43), PlayerForm!$X$5+7)="BLANK",
0
)
),0)</f>
        <v>21.213993514094749</v>
      </c>
    </row>
    <row r="178" spans="1:10">
      <c r="A178" s="55">
        <v>283</v>
      </c>
      <c r="B178" s="55" t="str">
        <f>_xlfn.XLOOKUP($A178, PlayerData!$B$3:$B$394, PlayerData!C$3:C$394)</f>
        <v>WHU</v>
      </c>
      <c r="C178" s="55" t="str">
        <f>_xlfn.XLOOKUP($A178, PlayerData!$B$3:$B$394, PlayerData!D$3:D$394)</f>
        <v>D</v>
      </c>
      <c r="D178" s="55">
        <f>_xlfn.XLOOKUP($A178, PlayerData!$B:$B, PlayerData!F:F,,,-1)</f>
        <v>5</v>
      </c>
      <c r="E178" s="31" t="str">
        <f>_xlfn.XLOOKUP($A178, PlayerData!$B$3:$B$394, PlayerData!E$3:E$394)</f>
        <v>Cresswell</v>
      </c>
      <c r="F178" s="164" cm="1">
        <f t="array" ref="F178">IFERROR(0.01*_xlfn.IFS(
INDEX(FixtureTicker!$B$24:$AM$43, MATCH($B178, FixtureTicker!$A$24:$A$43, 0), PlayerForm!$X$5)="H",
_xlfn.XLOOKUP($E178, PlayerForm!$D$3:$D$394, PlayerForm!$Q$3:$Q$394)*
_xlfn.XLOOKUP(
INDEX(FixtureTicker!$B$3:$AM$22, MATCH($B178, FixtureTicker!$A$3:$A$22,0), PlayerForm!$X$5),
 TeamForm!$B$4:$B$23, TeamForm!$AD$4:$AD$23),
INDEX(FixtureTicker!$B$24:$AM$43, MATCH($B178, FixtureTicker!$A$24:$A$43,0), PlayerForm!$X$5)="A",
_xlfn.XLOOKUP($E178, PlayerForm!$D$3:$D$394, PlayerForm!$R$3:$R$394)*
_xlfn.XLOOKUP(
INDEX(FixtureTicker!$B$3:$AM$22, MATCH($B178, FixtureTicker!$A$3:$A$22,0), PlayerForm!$X$5),
 TeamForm!$B$4:$B$23, TeamForm!$AB$4:$AB$23),
INDEX(FixtureTicker!$B$24:$AM$43, MATCH($B178, FixtureTicker!$A$24:$A$43,0), PlayerForm!$X$5)="BLANK",
0),0)</f>
        <v>4.1287458379578252</v>
      </c>
      <c r="G178" s="163" cm="1">
        <f t="array" ref="G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
),0)</f>
        <v>7.1088648208720571</v>
      </c>
      <c r="H178" s="163" cm="1">
        <f t="array" ref="H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),
_xlfn.IFS(
INDEX(FixtureTicker!$B$24:$AM$43, MATCH($B178, FixtureTicker!$A$24:$A$43), PlayerForm!$X$5+2)="H",
_xlfn.XLOOKUP($E178, PlayerForm!$D$3:$D$394, PlayerForm!$Q$3:$Q$394)*
_xlfn.XLOOKUP(
INDEX(FixtureTicker!$B$3:$AM$22, MATCH($B178, FixtureTicker!$A$3:$A$22), PlayerForm!$X$5+2),
 TeamForm!$B$4:$B$23, TeamForm!$AD$4:$AD$23),
INDEX(FixtureTicker!$B$24:$AM$43, MATCH($B178, FixtureTicker!$A$24:$A$43), PlayerForm!$X$5+2)="A",
_xlfn.XLOOKUP($E178, PlayerForm!$D$3:$D$394, PlayerForm!$R$3:$R$394)*
_xlfn.XLOOKUP(
INDEX(FixtureTicker!$B$3:$AM$22, MATCH($B178, FixtureTicker!$A$3:$A$22), PlayerForm!$X$5+2),
 TeamForm!$B$4:$B$23, TeamForm!$AB$4:$AB$23),
INDEX(FixtureTicker!$B$24:$AM$43, MATCH($B178, FixtureTicker!$A$24:$A$43), PlayerForm!$X$5+2)="BLANK",
0
),
_xlfn.IFS(
INDEX(FixtureTicker!$B$24:$AM$43, MATCH($B178, FixtureTicker!$A$24:$A$43), PlayerForm!$X$5+3)="H",
_xlfn.XLOOKUP($E178, PlayerForm!$D$3:$D$394, PlayerForm!$Q$3:$Q$394)*
_xlfn.XLOOKUP(
INDEX(FixtureTicker!$B$3:$AM$22, MATCH($B178, FixtureTicker!$A$3:$A$22), PlayerForm!$X$5+3),
 TeamForm!$B$4:$B$23, TeamForm!$AD$4:$AD$23),
INDEX(FixtureTicker!$B$24:$AM$43, MATCH($B178, FixtureTicker!$A$24:$A$43), PlayerForm!$X$5+3)="A",
_xlfn.XLOOKUP($E178, PlayerForm!$D$3:$D$394, PlayerForm!$R$3:$R$394)*
_xlfn.XLOOKUP(
INDEX(FixtureTicker!$B$3:$AM$22, MATCH($B178, FixtureTicker!$A$3:$A$22), PlayerForm!$X$5+3),
 TeamForm!$B$4:$B$23, TeamForm!$AB$4:$AB$23),
INDEX(FixtureTicker!$B$24:$AM$43, MATCH($B178, FixtureTicker!$A$24:$A$43), PlayerForm!$X$5+3)="BLANK",
0
)
),0)</f>
        <v>11.636619543469775</v>
      </c>
      <c r="I178" s="163" cm="1">
        <f t="array" ref="I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),
_xlfn.IFS(
INDEX(FixtureTicker!$B$24:$AM$43, MATCH($B178, FixtureTicker!$A$24:$A$43), PlayerForm!$X$5+2)="H",
_xlfn.XLOOKUP($E178, PlayerForm!$D$3:$D$394, PlayerForm!$Q$3:$Q$394)*
_xlfn.XLOOKUP(
INDEX(FixtureTicker!$B$3:$AM$22, MATCH($B178, FixtureTicker!$A$3:$A$22), PlayerForm!$X$5+2),
 TeamForm!$B$4:$B$23, TeamForm!$AD$4:$AD$23),
INDEX(FixtureTicker!$B$24:$AM$43, MATCH($B178, FixtureTicker!$A$24:$A$43), PlayerForm!$X$5+2)="A",
_xlfn.XLOOKUP($E178, PlayerForm!$D$3:$D$394, PlayerForm!$R$3:$R$394)*
_xlfn.XLOOKUP(
INDEX(FixtureTicker!$B$3:$AM$22, MATCH($B178, FixtureTicker!$A$3:$A$22), PlayerForm!$X$5+2),
 TeamForm!$B$4:$B$23, TeamForm!$AB$4:$AB$23),
INDEX(FixtureTicker!$B$24:$AM$43, MATCH($B178, FixtureTicker!$A$24:$A$43), PlayerForm!$X$5+2)="BLANK",
0
),
_xlfn.IFS(
INDEX(FixtureTicker!$B$24:$AM$43, MATCH($B178, FixtureTicker!$A$24:$A$43), PlayerForm!$X$5+3)="H",
_xlfn.XLOOKUP($E178, PlayerForm!$D$3:$D$394, PlayerForm!$Q$3:$Q$394)*
_xlfn.XLOOKUP(
INDEX(FixtureTicker!$B$3:$AM$22, MATCH($B178, FixtureTicker!$A$3:$A$22), PlayerForm!$X$5+3),
 TeamForm!$B$4:$B$23, TeamForm!$AD$4:$AD$23),
INDEX(FixtureTicker!$B$24:$AM$43, MATCH($B178, FixtureTicker!$A$24:$A$43), PlayerForm!$X$5+3)="A",
_xlfn.XLOOKUP($E178, PlayerForm!$D$3:$D$394, PlayerForm!$R$3:$R$394)*
_xlfn.XLOOKUP(
INDEX(FixtureTicker!$B$3:$AM$22, MATCH($B178, FixtureTicker!$A$3:$A$22), PlayerForm!$X$5+3),
 TeamForm!$B$4:$B$23, TeamForm!$AB$4:$AB$23),
INDEX(FixtureTicker!$B$24:$AM$43, MATCH($B178, FixtureTicker!$A$24:$A$43), PlayerForm!$X$5+3)="BLANK",
0
),
_xlfn.IFS(
INDEX(FixtureTicker!$B$24:$AM$43, MATCH($B178, FixtureTicker!$A$24:$A$43), PlayerForm!$X$5+4)="H",
_xlfn.XLOOKUP($E178, PlayerForm!$D$3:$D$394, PlayerForm!$Q$3:$Q$394)*
_xlfn.XLOOKUP(
INDEX(FixtureTicker!$B$3:$AM$22, MATCH($B178, FixtureTicker!$A$3:$A$22), PlayerForm!$X$5+4),
 TeamForm!$B$4:$B$23, TeamForm!$AD$4:$AD$23),
INDEX(FixtureTicker!$B$24:$AM$43, MATCH($B178, FixtureTicker!$A$24:$A$43), PlayerForm!$X$5+4)="A",
_xlfn.XLOOKUP($E178, PlayerForm!$D$3:$D$394, PlayerForm!$R$3:$R$394)*
_xlfn.XLOOKUP(
INDEX(FixtureTicker!$B$3:$AM$22, MATCH($B178, FixtureTicker!$A$3:$A$22), PlayerForm!$X$5+4),
 TeamForm!$B$4:$B$23, TeamForm!$AB$4:$AB$23),
INDEX(FixtureTicker!$B$24:$AM$43, MATCH($B178, FixtureTicker!$A$24:$A$43), PlayerForm!$X$5+4)="BLANK",
0
),
_xlfn.IFS(
INDEX(FixtureTicker!$B$24:$AM$43, MATCH($B178, FixtureTicker!$A$24:$A$43), PlayerForm!$X$5+5)="H",
_xlfn.XLOOKUP($E178, PlayerForm!$D$3:$D$394, PlayerForm!$Q$3:$Q$394)*
_xlfn.XLOOKUP(
INDEX(FixtureTicker!$B$3:$AM$22, MATCH($B178, FixtureTicker!$A$3:$A$22), PlayerForm!$X$5+5),
 TeamForm!$B$4:$B$23, TeamForm!$AD$4:$AD$23),
INDEX(FixtureTicker!$B$24:$AM$43, MATCH($B178, FixtureTicker!$A$24:$A$43), PlayerForm!$X$5+5)="A",
_xlfn.XLOOKUP($E178, PlayerForm!$D$3:$D$394, PlayerForm!$R$3:$R$394)*
_xlfn.XLOOKUP(
INDEX(FixtureTicker!$B$3:$AM$22, MATCH($B178, FixtureTicker!$A$3:$A$22), PlayerForm!$X$5+5),
 TeamForm!$B$4:$B$23, TeamForm!$AB$4:$AB$23),
INDEX(FixtureTicker!$B$24:$AM$43, MATCH($B178, FixtureTicker!$A$24:$A$43), PlayerForm!$X$5+5)="BLANK",
0
)
),0)</f>
        <v>15.914750210975148</v>
      </c>
      <c r="J178" s="163" cm="1">
        <f t="array" ref="J178">IFERROR(0.01*SUM(
_xlfn.IFS(
INDEX(FixtureTicker!$B$24:$AM$43, MATCH($B178, FixtureTicker!$A$24:$A$43), PlayerForm!$X$5)="H",
_xlfn.XLOOKUP($E178, PlayerForm!$D$3:$D$394, PlayerForm!$Q$3:$Q$394)*
_xlfn.XLOOKUP(
INDEX(FixtureTicker!$B$3:$AM$22, MATCH($B178, FixtureTicker!$A$3:$A$22), PlayerForm!$X$5),
 TeamForm!$B$4:$B$23, TeamForm!$AD$4:$AD$23),
INDEX(FixtureTicker!$B$24:$AM$43, MATCH($B178, FixtureTicker!$A$24:$A$43), PlayerForm!$X$5)="A",
_xlfn.XLOOKUP($E178, PlayerForm!$D$3:$D$394, PlayerForm!$R$3:$R$394)*
_xlfn.XLOOKUP(
INDEX(FixtureTicker!$B$3:$AM$22, MATCH($B178, FixtureTicker!$A$3:$A$22), PlayerForm!$X$5),
 TeamForm!$B$4:$B$23, TeamForm!$AB$4:$AB$23),
INDEX(FixtureTicker!$B$24:$AM$43, MATCH($B178, FixtureTicker!$A$24:$A$43), PlayerForm!$X$5)="BLANK",
0
),
_xlfn.IFS(
INDEX(FixtureTicker!$B$24:$AM$43, MATCH($B178, FixtureTicker!$A$24:$A$43), PlayerForm!$X$5+1)="H",
_xlfn.XLOOKUP($E178, PlayerForm!$D$3:$D$394, PlayerForm!$Q$3:$Q$394)*
_xlfn.XLOOKUP(
INDEX(FixtureTicker!$B$3:$AM$22, MATCH($B178, FixtureTicker!$A$3:$A$22), PlayerForm!$X$5+1),
 TeamForm!$B$4:$B$23, TeamForm!$AD$4:$AD$23),
INDEX(FixtureTicker!$B$24:$AM$43, MATCH($B178, FixtureTicker!$A$24:$A$43), PlayerForm!$X$5+1)="A",
_xlfn.XLOOKUP($E178, PlayerForm!$D$3:$D$394, PlayerForm!$R$3:$R$394)*
_xlfn.XLOOKUP(
INDEX(FixtureTicker!$B$3:$AM$22, MATCH($B178, FixtureTicker!$A$3:$A$22), PlayerForm!$X$5+1),
 TeamForm!$B$4:$B$23, TeamForm!$AB$4:$AB$23),
INDEX(FixtureTicker!$B$24:$AM$43, MATCH($B178, FixtureTicker!$A$24:$A$43), PlayerForm!$X$5+1)="BLANK",
0
),
_xlfn.IFS(
INDEX(FixtureTicker!$B$24:$AM$43, MATCH($B178, FixtureTicker!$A$24:$A$43), PlayerForm!$X$5+2)="H",
_xlfn.XLOOKUP($E178, PlayerForm!$D$3:$D$394, PlayerForm!$Q$3:$Q$394)*
_xlfn.XLOOKUP(
INDEX(FixtureTicker!$B$3:$AM$22, MATCH($B178, FixtureTicker!$A$3:$A$22), PlayerForm!$X$5+2),
 TeamForm!$B$4:$B$23, TeamForm!$AD$4:$AD$23),
INDEX(FixtureTicker!$B$24:$AM$43, MATCH($B178, FixtureTicker!$A$24:$A$43), PlayerForm!$X$5+2)="A",
_xlfn.XLOOKUP($E178, PlayerForm!$D$3:$D$394, PlayerForm!$R$3:$R$394)*
_xlfn.XLOOKUP(
INDEX(FixtureTicker!$B$3:$AM$22, MATCH($B178, FixtureTicker!$A$3:$A$22), PlayerForm!$X$5+2),
 TeamForm!$B$4:$B$23, TeamForm!$AB$4:$AB$23),
INDEX(FixtureTicker!$B$24:$AM$43, MATCH($B178, FixtureTicker!$A$24:$A$43), PlayerForm!$X$5+2)="BLANK",
0
),
_xlfn.IFS(
INDEX(FixtureTicker!$B$24:$AM$43, MATCH($B178, FixtureTicker!$A$24:$A$43), PlayerForm!$X$5+3)="H",
_xlfn.XLOOKUP($E178, PlayerForm!$D$3:$D$394, PlayerForm!$Q$3:$Q$394)*
_xlfn.XLOOKUP(
INDEX(FixtureTicker!$B$3:$AM$22, MATCH($B178, FixtureTicker!$A$3:$A$22), PlayerForm!$X$5+3),
 TeamForm!$B$4:$B$23, TeamForm!$AD$4:$AD$23),
INDEX(FixtureTicker!$B$24:$AM$43, MATCH($B178, FixtureTicker!$A$24:$A$43), PlayerForm!$X$5+3)="A",
_xlfn.XLOOKUP($E178, PlayerForm!$D$3:$D$394, PlayerForm!$R$3:$R$394)*
_xlfn.XLOOKUP(
INDEX(FixtureTicker!$B$3:$AM$22, MATCH($B178, FixtureTicker!$A$3:$A$22), PlayerForm!$X$5+3),
 TeamForm!$B$4:$B$23, TeamForm!$AB$4:$AB$23),
INDEX(FixtureTicker!$B$24:$AM$43, MATCH($B178, FixtureTicker!$A$24:$A$43), PlayerForm!$X$5+3)="BLANK",
0
),
_xlfn.IFS(
INDEX(FixtureTicker!$B$24:$AM$43, MATCH($B178, FixtureTicker!$A$24:$A$43), PlayerForm!$X$5+4)="H",
_xlfn.XLOOKUP($E178, PlayerForm!$D$3:$D$394, PlayerForm!$Q$3:$Q$394)*
_xlfn.XLOOKUP(
INDEX(FixtureTicker!$B$3:$AM$22, MATCH($B178, FixtureTicker!$A$3:$A$22), PlayerForm!$X$5+4),
 TeamForm!$B$4:$B$23, TeamForm!$AD$4:$AD$23),
INDEX(FixtureTicker!$B$24:$AM$43, MATCH($B178, FixtureTicker!$A$24:$A$43), PlayerForm!$X$5+4)="A",
_xlfn.XLOOKUP($E178, PlayerForm!$D$3:$D$394, PlayerForm!$R$3:$R$394)*
_xlfn.XLOOKUP(
INDEX(FixtureTicker!$B$3:$AM$22, MATCH($B178, FixtureTicker!$A$3:$A$22), PlayerForm!$X$5+4),
 TeamForm!$B$4:$B$23, TeamForm!$AB$4:$AB$23),
INDEX(FixtureTicker!$B$24:$AM$43, MATCH($B178, FixtureTicker!$A$24:$A$43), PlayerForm!$X$5+4)="BLANK",
0
),
_xlfn.IFS(
INDEX(FixtureTicker!$B$24:$AM$43, MATCH($B178, FixtureTicker!$A$24:$A$43), PlayerForm!$X$5+5)="H",
_xlfn.XLOOKUP($E178, PlayerForm!$D$3:$D$394, PlayerForm!$Q$3:$Q$394)*
_xlfn.XLOOKUP(
INDEX(FixtureTicker!$B$3:$AM$22, MATCH($B178, FixtureTicker!$A$3:$A$22), PlayerForm!$X$5+5),
 TeamForm!$B$4:$B$23, TeamForm!$AD$4:$AD$23),
INDEX(FixtureTicker!$B$24:$AM$43, MATCH($B178, FixtureTicker!$A$24:$A$43), PlayerForm!$X$5+5)="A",
_xlfn.XLOOKUP($E178, PlayerForm!$D$3:$D$394, PlayerForm!$R$3:$R$394)*
_xlfn.XLOOKUP(
INDEX(FixtureTicker!$B$3:$AM$22, MATCH($B178, FixtureTicker!$A$3:$A$22), PlayerForm!$X$5+5),
 TeamForm!$B$4:$B$23, TeamForm!$AB$4:$AB$23),
INDEX(FixtureTicker!$B$24:$AM$43, MATCH($B178, FixtureTicker!$A$24:$A$43), PlayerForm!$X$5+5)="BLANK",
0
),
_xlfn.IFS(
INDEX(FixtureTicker!$B$24:$AM$43, MATCH($B178, FixtureTicker!$A$24:$A$43), PlayerForm!$X$5+6)="H",
_xlfn.XLOOKUP($E178, PlayerForm!$D$3:$D$394, PlayerForm!$Q$3:$Q$394)*
_xlfn.XLOOKUP(
INDEX(FixtureTicker!$B$3:$AM$22, MATCH($B178, FixtureTicker!$A$3:$A$22), PlayerForm!$X$5+6),
 TeamForm!$B$4:$B$23, TeamForm!$AD$4:$AD$23),
INDEX(FixtureTicker!$B$24:$AM$43, MATCH($B178, FixtureTicker!$A$24:$A$43), PlayerForm!$X$5+6)="A",
_xlfn.XLOOKUP($E178, PlayerForm!$D$3:$D$394, PlayerForm!$R$3:$R$394)*
_xlfn.XLOOKUP(
INDEX(FixtureTicker!$B$3:$AM$22, MATCH($B178, FixtureTicker!$A$3:$A$22), PlayerForm!$X$5+6),
 TeamForm!$B$4:$B$23, TeamForm!$AB$4:$AB$23),
INDEX(FixtureTicker!$B$24:$AM$43, MATCH($B178, FixtureTicker!$A$24:$A$43), PlayerForm!$X$5+6)="BLANK",
0
),
_xlfn.IFS(
INDEX(FixtureTicker!$B$24:$AM$43, MATCH($B178, FixtureTicker!$A$24:$A$43), PlayerForm!$X$5+7)="H",
_xlfn.XLOOKUP($E178, PlayerForm!$D$3:$D$394, PlayerForm!$Q$3:$Q$394)*
_xlfn.XLOOKUP(
INDEX(FixtureTicker!$B$3:$AM$22, MATCH($B178, FixtureTicker!$A$3:$A$22), PlayerForm!$X$5+7),
 TeamForm!$B$4:$B$23, TeamForm!$AD$4:$AD$23),
INDEX(FixtureTicker!$B$24:$AM$43, MATCH($B178, FixtureTicker!$A$24:$A$43), PlayerForm!$X$5+7)="A",
_xlfn.XLOOKUP($E178, PlayerForm!$D$3:$D$394, PlayerForm!$R$3:$R$394)*
_xlfn.XLOOKUP(
INDEX(FixtureTicker!$B$3:$AM$22, MATCH($B178, FixtureTicker!$A$3:$A$22), PlayerForm!$X$5+7),
 TeamForm!$B$4:$B$23, TeamForm!$AB$4:$AB$23),
INDEX(FixtureTicker!$B$24:$AM$43, MATCH($B178, FixtureTicker!$A$24:$A$43), PlayerForm!$X$5+7)="BLANK",
0
)
),0)</f>
        <v>23.295243752002907</v>
      </c>
    </row>
    <row r="179" spans="1:10">
      <c r="A179" s="55">
        <v>240</v>
      </c>
      <c r="B179" s="55" t="str">
        <f>_xlfn.XLOOKUP($A179, PlayerData!$B$3:$B$394, PlayerData!C$3:C$394)</f>
        <v>MUN</v>
      </c>
      <c r="C179" s="55" t="str">
        <f>_xlfn.XLOOKUP($A179, PlayerData!$B$3:$B$394, PlayerData!D$3:D$394)</f>
        <v>D</v>
      </c>
      <c r="D179" s="55">
        <f>_xlfn.XLOOKUP($A179, PlayerData!$B:$B, PlayerData!F:F,,,-1)</f>
        <v>5.5</v>
      </c>
      <c r="E179" s="31" t="str">
        <f>_xlfn.XLOOKUP($A179, PlayerData!$B$3:$B$394, PlayerData!E$3:E$394)</f>
        <v>Maguire</v>
      </c>
      <c r="F179" s="164" cm="1">
        <f t="array" ref="F179">IFERROR(0.01*_xlfn.IFS(
INDEX(FixtureTicker!$B$24:$AM$43, MATCH($B179, FixtureTicker!$A$24:$A$43, 0), PlayerForm!$X$5)="H",
_xlfn.XLOOKUP($E179, PlayerForm!$D$3:$D$394, PlayerForm!$Q$3:$Q$394)*
_xlfn.XLOOKUP(
INDEX(FixtureTicker!$B$3:$AM$22, MATCH($B179, FixtureTicker!$A$3:$A$22,0), PlayerForm!$X$5),
 TeamForm!$B$4:$B$23, TeamForm!$AD$4:$AD$23),
INDEX(FixtureTicker!$B$24:$AM$43, MATCH($B179, FixtureTicker!$A$24:$A$43,0), PlayerForm!$X$5)="A",
_xlfn.XLOOKUP($E179, PlayerForm!$D$3:$D$394, PlayerForm!$R$3:$R$394)*
_xlfn.XLOOKUP(
INDEX(FixtureTicker!$B$3:$AM$22, MATCH($B179, FixtureTicker!$A$3:$A$22,0), PlayerForm!$X$5),
 TeamForm!$B$4:$B$23, TeamForm!$AB$4:$AB$23),
INDEX(FixtureTicker!$B$24:$AM$43, MATCH($B179, FixtureTicker!$A$24:$A$43,0), PlayerForm!$X$5)="BLANK",
0),0)</f>
        <v>0</v>
      </c>
      <c r="G179" s="163" cm="1">
        <f t="array" ref="G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
),0)</f>
        <v>3.438598826439498</v>
      </c>
      <c r="H179" s="163" cm="1">
        <f t="array" ref="H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),
_xlfn.IFS(
INDEX(FixtureTicker!$B$24:$AM$43, MATCH($B179, FixtureTicker!$A$24:$A$43), PlayerForm!$X$5+2)="H",
_xlfn.XLOOKUP($E179, PlayerForm!$D$3:$D$394, PlayerForm!$Q$3:$Q$394)*
_xlfn.XLOOKUP(
INDEX(FixtureTicker!$B$3:$AM$22, MATCH($B179, FixtureTicker!$A$3:$A$22), PlayerForm!$X$5+2),
 TeamForm!$B$4:$B$23, TeamForm!$AD$4:$AD$23),
INDEX(FixtureTicker!$B$24:$AM$43, MATCH($B179, FixtureTicker!$A$24:$A$43), PlayerForm!$X$5+2)="A",
_xlfn.XLOOKUP($E179, PlayerForm!$D$3:$D$394, PlayerForm!$R$3:$R$394)*
_xlfn.XLOOKUP(
INDEX(FixtureTicker!$B$3:$AM$22, MATCH($B179, FixtureTicker!$A$3:$A$22), PlayerForm!$X$5+2),
 TeamForm!$B$4:$B$23, TeamForm!$AB$4:$AB$23),
INDEX(FixtureTicker!$B$24:$AM$43, MATCH($B179, FixtureTicker!$A$24:$A$43), PlayerForm!$X$5+2)="BLANK",
0
),
_xlfn.IFS(
INDEX(FixtureTicker!$B$24:$AM$43, MATCH($B179, FixtureTicker!$A$24:$A$43), PlayerForm!$X$5+3)="H",
_xlfn.XLOOKUP($E179, PlayerForm!$D$3:$D$394, PlayerForm!$Q$3:$Q$394)*
_xlfn.XLOOKUP(
INDEX(FixtureTicker!$B$3:$AM$22, MATCH($B179, FixtureTicker!$A$3:$A$22), PlayerForm!$X$5+3),
 TeamForm!$B$4:$B$23, TeamForm!$AD$4:$AD$23),
INDEX(FixtureTicker!$B$24:$AM$43, MATCH($B179, FixtureTicker!$A$24:$A$43), PlayerForm!$X$5+3)="A",
_xlfn.XLOOKUP($E179, PlayerForm!$D$3:$D$394, PlayerForm!$R$3:$R$394)*
_xlfn.XLOOKUP(
INDEX(FixtureTicker!$B$3:$AM$22, MATCH($B179, FixtureTicker!$A$3:$A$22), PlayerForm!$X$5+3),
 TeamForm!$B$4:$B$23, TeamForm!$AB$4:$AB$23),
INDEX(FixtureTicker!$B$24:$AM$43, MATCH($B179, FixtureTicker!$A$24:$A$43), PlayerForm!$X$5+3)="BLANK",
0
)
),0)</f>
        <v>8.8535786925987825</v>
      </c>
      <c r="I179" s="163" cm="1">
        <f t="array" ref="I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),
_xlfn.IFS(
INDEX(FixtureTicker!$B$24:$AM$43, MATCH($B179, FixtureTicker!$A$24:$A$43), PlayerForm!$X$5+2)="H",
_xlfn.XLOOKUP($E179, PlayerForm!$D$3:$D$394, PlayerForm!$Q$3:$Q$394)*
_xlfn.XLOOKUP(
INDEX(FixtureTicker!$B$3:$AM$22, MATCH($B179, FixtureTicker!$A$3:$A$22), PlayerForm!$X$5+2),
 TeamForm!$B$4:$B$23, TeamForm!$AD$4:$AD$23),
INDEX(FixtureTicker!$B$24:$AM$43, MATCH($B179, FixtureTicker!$A$24:$A$43), PlayerForm!$X$5+2)="A",
_xlfn.XLOOKUP($E179, PlayerForm!$D$3:$D$394, PlayerForm!$R$3:$R$394)*
_xlfn.XLOOKUP(
INDEX(FixtureTicker!$B$3:$AM$22, MATCH($B179, FixtureTicker!$A$3:$A$22), PlayerForm!$X$5+2),
 TeamForm!$B$4:$B$23, TeamForm!$AB$4:$AB$23),
INDEX(FixtureTicker!$B$24:$AM$43, MATCH($B179, FixtureTicker!$A$24:$A$43), PlayerForm!$X$5+2)="BLANK",
0
),
_xlfn.IFS(
INDEX(FixtureTicker!$B$24:$AM$43, MATCH($B179, FixtureTicker!$A$24:$A$43), PlayerForm!$X$5+3)="H",
_xlfn.XLOOKUP($E179, PlayerForm!$D$3:$D$394, PlayerForm!$Q$3:$Q$394)*
_xlfn.XLOOKUP(
INDEX(FixtureTicker!$B$3:$AM$22, MATCH($B179, FixtureTicker!$A$3:$A$22), PlayerForm!$X$5+3),
 TeamForm!$B$4:$B$23, TeamForm!$AD$4:$AD$23),
INDEX(FixtureTicker!$B$24:$AM$43, MATCH($B179, FixtureTicker!$A$24:$A$43), PlayerForm!$X$5+3)="A",
_xlfn.XLOOKUP($E179, PlayerForm!$D$3:$D$394, PlayerForm!$R$3:$R$394)*
_xlfn.XLOOKUP(
INDEX(FixtureTicker!$B$3:$AM$22, MATCH($B179, FixtureTicker!$A$3:$A$22), PlayerForm!$X$5+3),
 TeamForm!$B$4:$B$23, TeamForm!$AB$4:$AB$23),
INDEX(FixtureTicker!$B$24:$AM$43, MATCH($B179, FixtureTicker!$A$24:$A$43), PlayerForm!$X$5+3)="BLANK",
0
),
_xlfn.IFS(
INDEX(FixtureTicker!$B$24:$AM$43, MATCH($B179, FixtureTicker!$A$24:$A$43), PlayerForm!$X$5+4)="H",
_xlfn.XLOOKUP($E179, PlayerForm!$D$3:$D$394, PlayerForm!$Q$3:$Q$394)*
_xlfn.XLOOKUP(
INDEX(FixtureTicker!$B$3:$AM$22, MATCH($B179, FixtureTicker!$A$3:$A$22), PlayerForm!$X$5+4),
 TeamForm!$B$4:$B$23, TeamForm!$AD$4:$AD$23),
INDEX(FixtureTicker!$B$24:$AM$43, MATCH($B179, FixtureTicker!$A$24:$A$43), PlayerForm!$X$5+4)="A",
_xlfn.XLOOKUP($E179, PlayerForm!$D$3:$D$394, PlayerForm!$R$3:$R$394)*
_xlfn.XLOOKUP(
INDEX(FixtureTicker!$B$3:$AM$22, MATCH($B179, FixtureTicker!$A$3:$A$22), PlayerForm!$X$5+4),
 TeamForm!$B$4:$B$23, TeamForm!$AB$4:$AB$23),
INDEX(FixtureTicker!$B$24:$AM$43, MATCH($B179, FixtureTicker!$A$24:$A$43), PlayerForm!$X$5+4)="BLANK",
0
),
_xlfn.IFS(
INDEX(FixtureTicker!$B$24:$AM$43, MATCH($B179, FixtureTicker!$A$24:$A$43), PlayerForm!$X$5+5)="H",
_xlfn.XLOOKUP($E179, PlayerForm!$D$3:$D$394, PlayerForm!$Q$3:$Q$394)*
_xlfn.XLOOKUP(
INDEX(FixtureTicker!$B$3:$AM$22, MATCH($B179, FixtureTicker!$A$3:$A$22), PlayerForm!$X$5+5),
 TeamForm!$B$4:$B$23, TeamForm!$AD$4:$AD$23),
INDEX(FixtureTicker!$B$24:$AM$43, MATCH($B179, FixtureTicker!$A$24:$A$43), PlayerForm!$X$5+5)="A",
_xlfn.XLOOKUP($E179, PlayerForm!$D$3:$D$394, PlayerForm!$R$3:$R$394)*
_xlfn.XLOOKUP(
INDEX(FixtureTicker!$B$3:$AM$22, MATCH($B179, FixtureTicker!$A$3:$A$22), PlayerForm!$X$5+5),
 TeamForm!$B$4:$B$23, TeamForm!$AB$4:$AB$23),
INDEX(FixtureTicker!$B$24:$AM$43, MATCH($B179, FixtureTicker!$A$24:$A$43), PlayerForm!$X$5+5)="BLANK",
0
)
),0)</f>
        <v>15.763112897543325</v>
      </c>
      <c r="J179" s="163" cm="1">
        <f t="array" ref="J179">IFERROR(0.01*SUM(
_xlfn.IFS(
INDEX(FixtureTicker!$B$24:$AM$43, MATCH($B179, FixtureTicker!$A$24:$A$43), PlayerForm!$X$5)="H",
_xlfn.XLOOKUP($E179, PlayerForm!$D$3:$D$394, PlayerForm!$Q$3:$Q$394)*
_xlfn.XLOOKUP(
INDEX(FixtureTicker!$B$3:$AM$22, MATCH($B179, FixtureTicker!$A$3:$A$22), PlayerForm!$X$5),
 TeamForm!$B$4:$B$23, TeamForm!$AD$4:$AD$23),
INDEX(FixtureTicker!$B$24:$AM$43, MATCH($B179, FixtureTicker!$A$24:$A$43), PlayerForm!$X$5)="A",
_xlfn.XLOOKUP($E179, PlayerForm!$D$3:$D$394, PlayerForm!$R$3:$R$394)*
_xlfn.XLOOKUP(
INDEX(FixtureTicker!$B$3:$AM$22, MATCH($B179, FixtureTicker!$A$3:$A$22), PlayerForm!$X$5),
 TeamForm!$B$4:$B$23, TeamForm!$AB$4:$AB$23),
INDEX(FixtureTicker!$B$24:$AM$43, MATCH($B179, FixtureTicker!$A$24:$A$43), PlayerForm!$X$5)="BLANK",
0
),
_xlfn.IFS(
INDEX(FixtureTicker!$B$24:$AM$43, MATCH($B179, FixtureTicker!$A$24:$A$43), PlayerForm!$X$5+1)="H",
_xlfn.XLOOKUP($E179, PlayerForm!$D$3:$D$394, PlayerForm!$Q$3:$Q$394)*
_xlfn.XLOOKUP(
INDEX(FixtureTicker!$B$3:$AM$22, MATCH($B179, FixtureTicker!$A$3:$A$22), PlayerForm!$X$5+1),
 TeamForm!$B$4:$B$23, TeamForm!$AD$4:$AD$23),
INDEX(FixtureTicker!$B$24:$AM$43, MATCH($B179, FixtureTicker!$A$24:$A$43), PlayerForm!$X$5+1)="A",
_xlfn.XLOOKUP($E179, PlayerForm!$D$3:$D$394, PlayerForm!$R$3:$R$394)*
_xlfn.XLOOKUP(
INDEX(FixtureTicker!$B$3:$AM$22, MATCH($B179, FixtureTicker!$A$3:$A$22), PlayerForm!$X$5+1),
 TeamForm!$B$4:$B$23, TeamForm!$AB$4:$AB$23),
INDEX(FixtureTicker!$B$24:$AM$43, MATCH($B179, FixtureTicker!$A$24:$A$43), PlayerForm!$X$5+1)="BLANK",
0
),
_xlfn.IFS(
INDEX(FixtureTicker!$B$24:$AM$43, MATCH($B179, FixtureTicker!$A$24:$A$43), PlayerForm!$X$5+2)="H",
_xlfn.XLOOKUP($E179, PlayerForm!$D$3:$D$394, PlayerForm!$Q$3:$Q$394)*
_xlfn.XLOOKUP(
INDEX(FixtureTicker!$B$3:$AM$22, MATCH($B179, FixtureTicker!$A$3:$A$22), PlayerForm!$X$5+2),
 TeamForm!$B$4:$B$23, TeamForm!$AD$4:$AD$23),
INDEX(FixtureTicker!$B$24:$AM$43, MATCH($B179, FixtureTicker!$A$24:$A$43), PlayerForm!$X$5+2)="A",
_xlfn.XLOOKUP($E179, PlayerForm!$D$3:$D$394, PlayerForm!$R$3:$R$394)*
_xlfn.XLOOKUP(
INDEX(FixtureTicker!$B$3:$AM$22, MATCH($B179, FixtureTicker!$A$3:$A$22), PlayerForm!$X$5+2),
 TeamForm!$B$4:$B$23, TeamForm!$AB$4:$AB$23),
INDEX(FixtureTicker!$B$24:$AM$43, MATCH($B179, FixtureTicker!$A$24:$A$43), PlayerForm!$X$5+2)="BLANK",
0
),
_xlfn.IFS(
INDEX(FixtureTicker!$B$24:$AM$43, MATCH($B179, FixtureTicker!$A$24:$A$43), PlayerForm!$X$5+3)="H",
_xlfn.XLOOKUP($E179, PlayerForm!$D$3:$D$394, PlayerForm!$Q$3:$Q$394)*
_xlfn.XLOOKUP(
INDEX(FixtureTicker!$B$3:$AM$22, MATCH($B179, FixtureTicker!$A$3:$A$22), PlayerForm!$X$5+3),
 TeamForm!$B$4:$B$23, TeamForm!$AD$4:$AD$23),
INDEX(FixtureTicker!$B$24:$AM$43, MATCH($B179, FixtureTicker!$A$24:$A$43), PlayerForm!$X$5+3)="A",
_xlfn.XLOOKUP($E179, PlayerForm!$D$3:$D$394, PlayerForm!$R$3:$R$394)*
_xlfn.XLOOKUP(
INDEX(FixtureTicker!$B$3:$AM$22, MATCH($B179, FixtureTicker!$A$3:$A$22), PlayerForm!$X$5+3),
 TeamForm!$B$4:$B$23, TeamForm!$AB$4:$AB$23),
INDEX(FixtureTicker!$B$24:$AM$43, MATCH($B179, FixtureTicker!$A$24:$A$43), PlayerForm!$X$5+3)="BLANK",
0
),
_xlfn.IFS(
INDEX(FixtureTicker!$B$24:$AM$43, MATCH($B179, FixtureTicker!$A$24:$A$43), PlayerForm!$X$5+4)="H",
_xlfn.XLOOKUP($E179, PlayerForm!$D$3:$D$394, PlayerForm!$Q$3:$Q$394)*
_xlfn.XLOOKUP(
INDEX(FixtureTicker!$B$3:$AM$22, MATCH($B179, FixtureTicker!$A$3:$A$22), PlayerForm!$X$5+4),
 TeamForm!$B$4:$B$23, TeamForm!$AD$4:$AD$23),
INDEX(FixtureTicker!$B$24:$AM$43, MATCH($B179, FixtureTicker!$A$24:$A$43), PlayerForm!$X$5+4)="A",
_xlfn.XLOOKUP($E179, PlayerForm!$D$3:$D$394, PlayerForm!$R$3:$R$394)*
_xlfn.XLOOKUP(
INDEX(FixtureTicker!$B$3:$AM$22, MATCH($B179, FixtureTicker!$A$3:$A$22), PlayerForm!$X$5+4),
 TeamForm!$B$4:$B$23, TeamForm!$AB$4:$AB$23),
INDEX(FixtureTicker!$B$24:$AM$43, MATCH($B179, FixtureTicker!$A$24:$A$43), PlayerForm!$X$5+4)="BLANK",
0
),
_xlfn.IFS(
INDEX(FixtureTicker!$B$24:$AM$43, MATCH($B179, FixtureTicker!$A$24:$A$43), PlayerForm!$X$5+5)="H",
_xlfn.XLOOKUP($E179, PlayerForm!$D$3:$D$394, PlayerForm!$Q$3:$Q$394)*
_xlfn.XLOOKUP(
INDEX(FixtureTicker!$B$3:$AM$22, MATCH($B179, FixtureTicker!$A$3:$A$22), PlayerForm!$X$5+5),
 TeamForm!$B$4:$B$23, TeamForm!$AD$4:$AD$23),
INDEX(FixtureTicker!$B$24:$AM$43, MATCH($B179, FixtureTicker!$A$24:$A$43), PlayerForm!$X$5+5)="A",
_xlfn.XLOOKUP($E179, PlayerForm!$D$3:$D$394, PlayerForm!$R$3:$R$394)*
_xlfn.XLOOKUP(
INDEX(FixtureTicker!$B$3:$AM$22, MATCH($B179, FixtureTicker!$A$3:$A$22), PlayerForm!$X$5+5),
 TeamForm!$B$4:$B$23, TeamForm!$AB$4:$AB$23),
INDEX(FixtureTicker!$B$24:$AM$43, MATCH($B179, FixtureTicker!$A$24:$A$43), PlayerForm!$X$5+5)="BLANK",
0
),
_xlfn.IFS(
INDEX(FixtureTicker!$B$24:$AM$43, MATCH($B179, FixtureTicker!$A$24:$A$43), PlayerForm!$X$5+6)="H",
_xlfn.XLOOKUP($E179, PlayerForm!$D$3:$D$394, PlayerForm!$Q$3:$Q$394)*
_xlfn.XLOOKUP(
INDEX(FixtureTicker!$B$3:$AM$22, MATCH($B179, FixtureTicker!$A$3:$A$22), PlayerForm!$X$5+6),
 TeamForm!$B$4:$B$23, TeamForm!$AD$4:$AD$23),
INDEX(FixtureTicker!$B$24:$AM$43, MATCH($B179, FixtureTicker!$A$24:$A$43), PlayerForm!$X$5+6)="A",
_xlfn.XLOOKUP($E179, PlayerForm!$D$3:$D$394, PlayerForm!$R$3:$R$394)*
_xlfn.XLOOKUP(
INDEX(FixtureTicker!$B$3:$AM$22, MATCH($B179, FixtureTicker!$A$3:$A$22), PlayerForm!$X$5+6),
 TeamForm!$B$4:$B$23, TeamForm!$AB$4:$AB$23),
INDEX(FixtureTicker!$B$24:$AM$43, MATCH($B179, FixtureTicker!$A$24:$A$43), PlayerForm!$X$5+6)="BLANK",
0
),
_xlfn.IFS(
INDEX(FixtureTicker!$B$24:$AM$43, MATCH($B179, FixtureTicker!$A$24:$A$43), PlayerForm!$X$5+7)="H",
_xlfn.XLOOKUP($E179, PlayerForm!$D$3:$D$394, PlayerForm!$Q$3:$Q$394)*
_xlfn.XLOOKUP(
INDEX(FixtureTicker!$B$3:$AM$22, MATCH($B179, FixtureTicker!$A$3:$A$22), PlayerForm!$X$5+7),
 TeamForm!$B$4:$B$23, TeamForm!$AD$4:$AD$23),
INDEX(FixtureTicker!$B$24:$AM$43, MATCH($B179, FixtureTicker!$A$24:$A$43), PlayerForm!$X$5+7)="A",
_xlfn.XLOOKUP($E179, PlayerForm!$D$3:$D$394, PlayerForm!$R$3:$R$394)*
_xlfn.XLOOKUP(
INDEX(FixtureTicker!$B$3:$AM$22, MATCH($B179, FixtureTicker!$A$3:$A$22), PlayerForm!$X$5+7),
 TeamForm!$B$4:$B$23, TeamForm!$AB$4:$AB$23),
INDEX(FixtureTicker!$B$24:$AM$43, MATCH($B179, FixtureTicker!$A$24:$A$43), PlayerForm!$X$5+7)="BLANK",
0
)
),0)</f>
        <v>21.098299105967055</v>
      </c>
    </row>
    <row r="180" spans="1:10">
      <c r="A180" s="55">
        <v>204</v>
      </c>
      <c r="B180" s="55" t="str">
        <f>_xlfn.XLOOKUP($A180, PlayerData!$B$3:$B$394, PlayerData!C$3:C$394)</f>
        <v>BHA</v>
      </c>
      <c r="C180" s="55" t="str">
        <f>_xlfn.XLOOKUP($A180, PlayerData!$B$3:$B$394, PlayerData!D$3:D$394)</f>
        <v>M</v>
      </c>
      <c r="D180" s="55">
        <f>_xlfn.XLOOKUP($A180, PlayerData!$B:$B, PlayerData!F:F,,,-1)</f>
        <v>4.5</v>
      </c>
      <c r="E180" s="31" t="str">
        <f>_xlfn.XLOOKUP($A180, PlayerData!$B$3:$B$394, PlayerData!E$3:E$394)</f>
        <v>Stephens Dale</v>
      </c>
      <c r="F180" s="164" cm="1">
        <f t="array" ref="F180">IFERROR(0.01*_xlfn.IFS(
INDEX(FixtureTicker!$B$24:$AM$43, MATCH($B180, FixtureTicker!$A$24:$A$43, 0), PlayerForm!$X$5)="H",
_xlfn.XLOOKUP($E180, PlayerForm!$D$3:$D$394, PlayerForm!$Q$3:$Q$394)*
_xlfn.XLOOKUP(
INDEX(FixtureTicker!$B$3:$AM$22, MATCH($B180, FixtureTicker!$A$3:$A$22,0), PlayerForm!$X$5),
 TeamForm!$B$4:$B$23, TeamForm!$AD$4:$AD$23),
INDEX(FixtureTicker!$B$24:$AM$43, MATCH($B180, FixtureTicker!$A$24:$A$43,0), PlayerForm!$X$5)="A",
_xlfn.XLOOKUP($E180, PlayerForm!$D$3:$D$394, PlayerForm!$R$3:$R$394)*
_xlfn.XLOOKUP(
INDEX(FixtureTicker!$B$3:$AM$22, MATCH($B180, FixtureTicker!$A$3:$A$22,0), PlayerForm!$X$5),
 TeamForm!$B$4:$B$23, TeamForm!$AB$4:$AB$23),
INDEX(FixtureTicker!$B$24:$AM$43, MATCH($B180, FixtureTicker!$A$24:$A$43,0), PlayerForm!$X$5)="BLANK",
0),0)</f>
        <v>3.3932163038570473</v>
      </c>
      <c r="G180" s="163" cm="1">
        <f t="array" ref="G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
),0)</f>
        <v>5.794306863698421</v>
      </c>
      <c r="H180" s="163" cm="1">
        <f t="array" ref="H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),
_xlfn.IFS(
INDEX(FixtureTicker!$B$24:$AM$43, MATCH($B180, FixtureTicker!$A$24:$A$43), PlayerForm!$X$5+2)="H",
_xlfn.XLOOKUP($E180, PlayerForm!$D$3:$D$394, PlayerForm!$Q$3:$Q$394)*
_xlfn.XLOOKUP(
INDEX(FixtureTicker!$B$3:$AM$22, MATCH($B180, FixtureTicker!$A$3:$A$22), PlayerForm!$X$5+2),
 TeamForm!$B$4:$B$23, TeamForm!$AD$4:$AD$23),
INDEX(FixtureTicker!$B$24:$AM$43, MATCH($B180, FixtureTicker!$A$24:$A$43), PlayerForm!$X$5+2)="A",
_xlfn.XLOOKUP($E180, PlayerForm!$D$3:$D$394, PlayerForm!$R$3:$R$394)*
_xlfn.XLOOKUP(
INDEX(FixtureTicker!$B$3:$AM$22, MATCH($B180, FixtureTicker!$A$3:$A$22), PlayerForm!$X$5+2),
 TeamForm!$B$4:$B$23, TeamForm!$AB$4:$AB$23),
INDEX(FixtureTicker!$B$24:$AM$43, MATCH($B180, FixtureTicker!$A$24:$A$43), PlayerForm!$X$5+2)="BLANK",
0
),
_xlfn.IFS(
INDEX(FixtureTicker!$B$24:$AM$43, MATCH($B180, FixtureTicker!$A$24:$A$43), PlayerForm!$X$5+3)="H",
_xlfn.XLOOKUP($E180, PlayerForm!$D$3:$D$394, PlayerForm!$Q$3:$Q$394)*
_xlfn.XLOOKUP(
INDEX(FixtureTicker!$B$3:$AM$22, MATCH($B180, FixtureTicker!$A$3:$A$22), PlayerForm!$X$5+3),
 TeamForm!$B$4:$B$23, TeamForm!$AD$4:$AD$23),
INDEX(FixtureTicker!$B$24:$AM$43, MATCH($B180, FixtureTicker!$A$24:$A$43), PlayerForm!$X$5+3)="A",
_xlfn.XLOOKUP($E180, PlayerForm!$D$3:$D$394, PlayerForm!$R$3:$R$394)*
_xlfn.XLOOKUP(
INDEX(FixtureTicker!$B$3:$AM$22, MATCH($B180, FixtureTicker!$A$3:$A$22), PlayerForm!$X$5+3),
 TeamForm!$B$4:$B$23, TeamForm!$AB$4:$AB$23),
INDEX(FixtureTicker!$B$24:$AM$43, MATCH($B180, FixtureTicker!$A$24:$A$43), PlayerForm!$X$5+3)="BLANK",
0
)
),0)</f>
        <v>9.27538542004433</v>
      </c>
      <c r="I180" s="163" cm="1">
        <f t="array" ref="I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),
_xlfn.IFS(
INDEX(FixtureTicker!$B$24:$AM$43, MATCH($B180, FixtureTicker!$A$24:$A$43), PlayerForm!$X$5+2)="H",
_xlfn.XLOOKUP($E180, PlayerForm!$D$3:$D$394, PlayerForm!$Q$3:$Q$394)*
_xlfn.XLOOKUP(
INDEX(FixtureTicker!$B$3:$AM$22, MATCH($B180, FixtureTicker!$A$3:$A$22), PlayerForm!$X$5+2),
 TeamForm!$B$4:$B$23, TeamForm!$AD$4:$AD$23),
INDEX(FixtureTicker!$B$24:$AM$43, MATCH($B180, FixtureTicker!$A$24:$A$43), PlayerForm!$X$5+2)="A",
_xlfn.XLOOKUP($E180, PlayerForm!$D$3:$D$394, PlayerForm!$R$3:$R$394)*
_xlfn.XLOOKUP(
INDEX(FixtureTicker!$B$3:$AM$22, MATCH($B180, FixtureTicker!$A$3:$A$22), PlayerForm!$X$5+2),
 TeamForm!$B$4:$B$23, TeamForm!$AB$4:$AB$23),
INDEX(FixtureTicker!$B$24:$AM$43, MATCH($B180, FixtureTicker!$A$24:$A$43), PlayerForm!$X$5+2)="BLANK",
0
),
_xlfn.IFS(
INDEX(FixtureTicker!$B$24:$AM$43, MATCH($B180, FixtureTicker!$A$24:$A$43), PlayerForm!$X$5+3)="H",
_xlfn.XLOOKUP($E180, PlayerForm!$D$3:$D$394, PlayerForm!$Q$3:$Q$394)*
_xlfn.XLOOKUP(
INDEX(FixtureTicker!$B$3:$AM$22, MATCH($B180, FixtureTicker!$A$3:$A$22), PlayerForm!$X$5+3),
 TeamForm!$B$4:$B$23, TeamForm!$AD$4:$AD$23),
INDEX(FixtureTicker!$B$24:$AM$43, MATCH($B180, FixtureTicker!$A$24:$A$43), PlayerForm!$X$5+3)="A",
_xlfn.XLOOKUP($E180, PlayerForm!$D$3:$D$394, PlayerForm!$R$3:$R$394)*
_xlfn.XLOOKUP(
INDEX(FixtureTicker!$B$3:$AM$22, MATCH($B180, FixtureTicker!$A$3:$A$22), PlayerForm!$X$5+3),
 TeamForm!$B$4:$B$23, TeamForm!$AB$4:$AB$23),
INDEX(FixtureTicker!$B$24:$AM$43, MATCH($B180, FixtureTicker!$A$24:$A$43), PlayerForm!$X$5+3)="BLANK",
0
),
_xlfn.IFS(
INDEX(FixtureTicker!$B$24:$AM$43, MATCH($B180, FixtureTicker!$A$24:$A$43), PlayerForm!$X$5+4)="H",
_xlfn.XLOOKUP($E180, PlayerForm!$D$3:$D$394, PlayerForm!$Q$3:$Q$394)*
_xlfn.XLOOKUP(
INDEX(FixtureTicker!$B$3:$AM$22, MATCH($B180, FixtureTicker!$A$3:$A$22), PlayerForm!$X$5+4),
 TeamForm!$B$4:$B$23, TeamForm!$AD$4:$AD$23),
INDEX(FixtureTicker!$B$24:$AM$43, MATCH($B180, FixtureTicker!$A$24:$A$43), PlayerForm!$X$5+4)="A",
_xlfn.XLOOKUP($E180, PlayerForm!$D$3:$D$394, PlayerForm!$R$3:$R$394)*
_xlfn.XLOOKUP(
INDEX(FixtureTicker!$B$3:$AM$22, MATCH($B180, FixtureTicker!$A$3:$A$22), PlayerForm!$X$5+4),
 TeamForm!$B$4:$B$23, TeamForm!$AB$4:$AB$23),
INDEX(FixtureTicker!$B$24:$AM$43, MATCH($B180, FixtureTicker!$A$24:$A$43), PlayerForm!$X$5+4)="BLANK",
0
),
_xlfn.IFS(
INDEX(FixtureTicker!$B$24:$AM$43, MATCH($B180, FixtureTicker!$A$24:$A$43), PlayerForm!$X$5+5)="H",
_xlfn.XLOOKUP($E180, PlayerForm!$D$3:$D$394, PlayerForm!$Q$3:$Q$394)*
_xlfn.XLOOKUP(
INDEX(FixtureTicker!$B$3:$AM$22, MATCH($B180, FixtureTicker!$A$3:$A$22), PlayerForm!$X$5+5),
 TeamForm!$B$4:$B$23, TeamForm!$AD$4:$AD$23),
INDEX(FixtureTicker!$B$24:$AM$43, MATCH($B180, FixtureTicker!$A$24:$A$43), PlayerForm!$X$5+5)="A",
_xlfn.XLOOKUP($E180, PlayerForm!$D$3:$D$394, PlayerForm!$R$3:$R$394)*
_xlfn.XLOOKUP(
INDEX(FixtureTicker!$B$3:$AM$22, MATCH($B180, FixtureTicker!$A$3:$A$22), PlayerForm!$X$5+5),
 TeamForm!$B$4:$B$23, TeamForm!$AB$4:$AB$23),
INDEX(FixtureTicker!$B$24:$AM$43, MATCH($B180, FixtureTicker!$A$24:$A$43), PlayerForm!$X$5+5)="BLANK",
0
)
),0)</f>
        <v>15.674506913505448</v>
      </c>
      <c r="J180" s="163" cm="1">
        <f t="array" ref="J180">IFERROR(0.01*SUM(
_xlfn.IFS(
INDEX(FixtureTicker!$B$24:$AM$43, MATCH($B180, FixtureTicker!$A$24:$A$43), PlayerForm!$X$5)="H",
_xlfn.XLOOKUP($E180, PlayerForm!$D$3:$D$394, PlayerForm!$Q$3:$Q$394)*
_xlfn.XLOOKUP(
INDEX(FixtureTicker!$B$3:$AM$22, MATCH($B180, FixtureTicker!$A$3:$A$22), PlayerForm!$X$5),
 TeamForm!$B$4:$B$23, TeamForm!$AD$4:$AD$23),
INDEX(FixtureTicker!$B$24:$AM$43, MATCH($B180, FixtureTicker!$A$24:$A$43), PlayerForm!$X$5)="A",
_xlfn.XLOOKUP($E180, PlayerForm!$D$3:$D$394, PlayerForm!$R$3:$R$394)*
_xlfn.XLOOKUP(
INDEX(FixtureTicker!$B$3:$AM$22, MATCH($B180, FixtureTicker!$A$3:$A$22), PlayerForm!$X$5),
 TeamForm!$B$4:$B$23, TeamForm!$AB$4:$AB$23),
INDEX(FixtureTicker!$B$24:$AM$43, MATCH($B180, FixtureTicker!$A$24:$A$43), PlayerForm!$X$5)="BLANK",
0
),
_xlfn.IFS(
INDEX(FixtureTicker!$B$24:$AM$43, MATCH($B180, FixtureTicker!$A$24:$A$43), PlayerForm!$X$5+1)="H",
_xlfn.XLOOKUP($E180, PlayerForm!$D$3:$D$394, PlayerForm!$Q$3:$Q$394)*
_xlfn.XLOOKUP(
INDEX(FixtureTicker!$B$3:$AM$22, MATCH($B180, FixtureTicker!$A$3:$A$22), PlayerForm!$X$5+1),
 TeamForm!$B$4:$B$23, TeamForm!$AD$4:$AD$23),
INDEX(FixtureTicker!$B$24:$AM$43, MATCH($B180, FixtureTicker!$A$24:$A$43), PlayerForm!$X$5+1)="A",
_xlfn.XLOOKUP($E180, PlayerForm!$D$3:$D$394, PlayerForm!$R$3:$R$394)*
_xlfn.XLOOKUP(
INDEX(FixtureTicker!$B$3:$AM$22, MATCH($B180, FixtureTicker!$A$3:$A$22), PlayerForm!$X$5+1),
 TeamForm!$B$4:$B$23, TeamForm!$AB$4:$AB$23),
INDEX(FixtureTicker!$B$24:$AM$43, MATCH($B180, FixtureTicker!$A$24:$A$43), PlayerForm!$X$5+1)="BLANK",
0
),
_xlfn.IFS(
INDEX(FixtureTicker!$B$24:$AM$43, MATCH($B180, FixtureTicker!$A$24:$A$43), PlayerForm!$X$5+2)="H",
_xlfn.XLOOKUP($E180, PlayerForm!$D$3:$D$394, PlayerForm!$Q$3:$Q$394)*
_xlfn.XLOOKUP(
INDEX(FixtureTicker!$B$3:$AM$22, MATCH($B180, FixtureTicker!$A$3:$A$22), PlayerForm!$X$5+2),
 TeamForm!$B$4:$B$23, TeamForm!$AD$4:$AD$23),
INDEX(FixtureTicker!$B$24:$AM$43, MATCH($B180, FixtureTicker!$A$24:$A$43), PlayerForm!$X$5+2)="A",
_xlfn.XLOOKUP($E180, PlayerForm!$D$3:$D$394, PlayerForm!$R$3:$R$394)*
_xlfn.XLOOKUP(
INDEX(FixtureTicker!$B$3:$AM$22, MATCH($B180, FixtureTicker!$A$3:$A$22), PlayerForm!$X$5+2),
 TeamForm!$B$4:$B$23, TeamForm!$AB$4:$AB$23),
INDEX(FixtureTicker!$B$24:$AM$43, MATCH($B180, FixtureTicker!$A$24:$A$43), PlayerForm!$X$5+2)="BLANK",
0
),
_xlfn.IFS(
INDEX(FixtureTicker!$B$24:$AM$43, MATCH($B180, FixtureTicker!$A$24:$A$43), PlayerForm!$X$5+3)="H",
_xlfn.XLOOKUP($E180, PlayerForm!$D$3:$D$394, PlayerForm!$Q$3:$Q$394)*
_xlfn.XLOOKUP(
INDEX(FixtureTicker!$B$3:$AM$22, MATCH($B180, FixtureTicker!$A$3:$A$22), PlayerForm!$X$5+3),
 TeamForm!$B$4:$B$23, TeamForm!$AD$4:$AD$23),
INDEX(FixtureTicker!$B$24:$AM$43, MATCH($B180, FixtureTicker!$A$24:$A$43), PlayerForm!$X$5+3)="A",
_xlfn.XLOOKUP($E180, PlayerForm!$D$3:$D$394, PlayerForm!$R$3:$R$394)*
_xlfn.XLOOKUP(
INDEX(FixtureTicker!$B$3:$AM$22, MATCH($B180, FixtureTicker!$A$3:$A$22), PlayerForm!$X$5+3),
 TeamForm!$B$4:$B$23, TeamForm!$AB$4:$AB$23),
INDEX(FixtureTicker!$B$24:$AM$43, MATCH($B180, FixtureTicker!$A$24:$A$43), PlayerForm!$X$5+3)="BLANK",
0
),
_xlfn.IFS(
INDEX(FixtureTicker!$B$24:$AM$43, MATCH($B180, FixtureTicker!$A$24:$A$43), PlayerForm!$X$5+4)="H",
_xlfn.XLOOKUP($E180, PlayerForm!$D$3:$D$394, PlayerForm!$Q$3:$Q$394)*
_xlfn.XLOOKUP(
INDEX(FixtureTicker!$B$3:$AM$22, MATCH($B180, FixtureTicker!$A$3:$A$22), PlayerForm!$X$5+4),
 TeamForm!$B$4:$B$23, TeamForm!$AD$4:$AD$23),
INDEX(FixtureTicker!$B$24:$AM$43, MATCH($B180, FixtureTicker!$A$24:$A$43), PlayerForm!$X$5+4)="A",
_xlfn.XLOOKUP($E180, PlayerForm!$D$3:$D$394, PlayerForm!$R$3:$R$394)*
_xlfn.XLOOKUP(
INDEX(FixtureTicker!$B$3:$AM$22, MATCH($B180, FixtureTicker!$A$3:$A$22), PlayerForm!$X$5+4),
 TeamForm!$B$4:$B$23, TeamForm!$AB$4:$AB$23),
INDEX(FixtureTicker!$B$24:$AM$43, MATCH($B180, FixtureTicker!$A$24:$A$43), PlayerForm!$X$5+4)="BLANK",
0
),
_xlfn.IFS(
INDEX(FixtureTicker!$B$24:$AM$43, MATCH($B180, FixtureTicker!$A$24:$A$43), PlayerForm!$X$5+5)="H",
_xlfn.XLOOKUP($E180, PlayerForm!$D$3:$D$394, PlayerForm!$Q$3:$Q$394)*
_xlfn.XLOOKUP(
INDEX(FixtureTicker!$B$3:$AM$22, MATCH($B180, FixtureTicker!$A$3:$A$22), PlayerForm!$X$5+5),
 TeamForm!$B$4:$B$23, TeamForm!$AD$4:$AD$23),
INDEX(FixtureTicker!$B$24:$AM$43, MATCH($B180, FixtureTicker!$A$24:$A$43), PlayerForm!$X$5+5)="A",
_xlfn.XLOOKUP($E180, PlayerForm!$D$3:$D$394, PlayerForm!$R$3:$R$394)*
_xlfn.XLOOKUP(
INDEX(FixtureTicker!$B$3:$AM$22, MATCH($B180, FixtureTicker!$A$3:$A$22), PlayerForm!$X$5+5),
 TeamForm!$B$4:$B$23, TeamForm!$AB$4:$AB$23),
INDEX(FixtureTicker!$B$24:$AM$43, MATCH($B180, FixtureTicker!$A$24:$A$43), PlayerForm!$X$5+5)="BLANK",
0
),
_xlfn.IFS(
INDEX(FixtureTicker!$B$24:$AM$43, MATCH($B180, FixtureTicker!$A$24:$A$43), PlayerForm!$X$5+6)="H",
_xlfn.XLOOKUP($E180, PlayerForm!$D$3:$D$394, PlayerForm!$Q$3:$Q$394)*
_xlfn.XLOOKUP(
INDEX(FixtureTicker!$B$3:$AM$22, MATCH($B180, FixtureTicker!$A$3:$A$22), PlayerForm!$X$5+6),
 TeamForm!$B$4:$B$23, TeamForm!$AD$4:$AD$23),
INDEX(FixtureTicker!$B$24:$AM$43, MATCH($B180, FixtureTicker!$A$24:$A$43), PlayerForm!$X$5+6)="A",
_xlfn.XLOOKUP($E180, PlayerForm!$D$3:$D$394, PlayerForm!$R$3:$R$394)*
_xlfn.XLOOKUP(
INDEX(FixtureTicker!$B$3:$AM$22, MATCH($B180, FixtureTicker!$A$3:$A$22), PlayerForm!$X$5+6),
 TeamForm!$B$4:$B$23, TeamForm!$AB$4:$AB$23),
INDEX(FixtureTicker!$B$24:$AM$43, MATCH($B180, FixtureTicker!$A$24:$A$43), PlayerForm!$X$5+6)="BLANK",
0
),
_xlfn.IFS(
INDEX(FixtureTicker!$B$24:$AM$43, MATCH($B180, FixtureTicker!$A$24:$A$43), PlayerForm!$X$5+7)="H",
_xlfn.XLOOKUP($E180, PlayerForm!$D$3:$D$394, PlayerForm!$Q$3:$Q$394)*
_xlfn.XLOOKUP(
INDEX(FixtureTicker!$B$3:$AM$22, MATCH($B180, FixtureTicker!$A$3:$A$22), PlayerForm!$X$5+7),
 TeamForm!$B$4:$B$23, TeamForm!$AD$4:$AD$23),
INDEX(FixtureTicker!$B$24:$AM$43, MATCH($B180, FixtureTicker!$A$24:$A$43), PlayerForm!$X$5+7)="A",
_xlfn.XLOOKUP($E180, PlayerForm!$D$3:$D$394, PlayerForm!$R$3:$R$394)*
_xlfn.XLOOKUP(
INDEX(FixtureTicker!$B$3:$AM$22, MATCH($B180, FixtureTicker!$A$3:$A$22), PlayerForm!$X$5+7),
 TeamForm!$B$4:$B$23, TeamForm!$AB$4:$AB$23),
INDEX(FixtureTicker!$B$24:$AM$43, MATCH($B180, FixtureTicker!$A$24:$A$43), PlayerForm!$X$5+7)="BLANK",
0
)
),0)</f>
        <v>20.673264457272353</v>
      </c>
    </row>
    <row r="181" spans="1:10">
      <c r="A181" s="55">
        <v>384</v>
      </c>
      <c r="B181" s="55" t="str">
        <f>_xlfn.XLOOKUP($A181, PlayerData!$B$3:$B$394, PlayerData!C$3:C$394)</f>
        <v>LIV</v>
      </c>
      <c r="C181" s="55" t="str">
        <f>_xlfn.XLOOKUP($A181, PlayerData!$B$3:$B$394, PlayerData!D$3:D$394)</f>
        <v>M</v>
      </c>
      <c r="D181" s="55">
        <f>_xlfn.XLOOKUP($A181, PlayerData!$B:$B, PlayerData!F:F,,,-1)</f>
        <v>6.5</v>
      </c>
      <c r="E181" s="31" t="str">
        <f>_xlfn.XLOOKUP($A181, PlayerData!$B$3:$B$394, PlayerData!E$3:E$394)</f>
        <v>Minamino</v>
      </c>
      <c r="F181" s="164" cm="1">
        <f t="array" ref="F181">IFERROR(0.01*_xlfn.IFS(
INDEX(FixtureTicker!$B$24:$AM$43, MATCH($B181, FixtureTicker!$A$24:$A$43, 0), PlayerForm!$X$5)="H",
_xlfn.XLOOKUP($E181, PlayerForm!$D$3:$D$394, PlayerForm!$Q$3:$Q$394)*
_xlfn.XLOOKUP(
INDEX(FixtureTicker!$B$3:$AM$22, MATCH($B181, FixtureTicker!$A$3:$A$22,0), PlayerForm!$X$5),
 TeamForm!$B$4:$B$23, TeamForm!$AD$4:$AD$23),
INDEX(FixtureTicker!$B$24:$AM$43, MATCH($B181, FixtureTicker!$A$24:$A$43,0), PlayerForm!$X$5)="A",
_xlfn.XLOOKUP($E181, PlayerForm!$D$3:$D$394, PlayerForm!$R$3:$R$394)*
_xlfn.XLOOKUP(
INDEX(FixtureTicker!$B$3:$AM$22, MATCH($B181, FixtureTicker!$A$3:$A$22,0), PlayerForm!$X$5),
 TeamForm!$B$4:$B$23, TeamForm!$AB$4:$AB$23),
INDEX(FixtureTicker!$B$24:$AM$43, MATCH($B181, FixtureTicker!$A$24:$A$43,0), PlayerForm!$X$5)="BLANK",
0),0)</f>
        <v>0</v>
      </c>
      <c r="G181" s="163" cm="1">
        <f t="array" ref="G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
),0)</f>
        <v>3.301886792452831</v>
      </c>
      <c r="H181" s="163" cm="1">
        <f t="array" ref="H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),
_xlfn.IFS(
INDEX(FixtureTicker!$B$24:$AM$43, MATCH($B181, FixtureTicker!$A$24:$A$43), PlayerForm!$X$5+2)="H",
_xlfn.XLOOKUP($E181, PlayerForm!$D$3:$D$394, PlayerForm!$Q$3:$Q$394)*
_xlfn.XLOOKUP(
INDEX(FixtureTicker!$B$3:$AM$22, MATCH($B181, FixtureTicker!$A$3:$A$22), PlayerForm!$X$5+2),
 TeamForm!$B$4:$B$23, TeamForm!$AD$4:$AD$23),
INDEX(FixtureTicker!$B$24:$AM$43, MATCH($B181, FixtureTicker!$A$24:$A$43), PlayerForm!$X$5+2)="A",
_xlfn.XLOOKUP($E181, PlayerForm!$D$3:$D$394, PlayerForm!$R$3:$R$394)*
_xlfn.XLOOKUP(
INDEX(FixtureTicker!$B$3:$AM$22, MATCH($B181, FixtureTicker!$A$3:$A$22), PlayerForm!$X$5+2),
 TeamForm!$B$4:$B$23, TeamForm!$AB$4:$AB$23),
INDEX(FixtureTicker!$B$24:$AM$43, MATCH($B181, FixtureTicker!$A$24:$A$43), PlayerForm!$X$5+2)="BLANK",
0
),
_xlfn.IFS(
INDEX(FixtureTicker!$B$24:$AM$43, MATCH($B181, FixtureTicker!$A$24:$A$43), PlayerForm!$X$5+3)="H",
_xlfn.XLOOKUP($E181, PlayerForm!$D$3:$D$394, PlayerForm!$Q$3:$Q$394)*
_xlfn.XLOOKUP(
INDEX(FixtureTicker!$B$3:$AM$22, MATCH($B181, FixtureTicker!$A$3:$A$22), PlayerForm!$X$5+3),
 TeamForm!$B$4:$B$23, TeamForm!$AD$4:$AD$23),
INDEX(FixtureTicker!$B$24:$AM$43, MATCH($B181, FixtureTicker!$A$24:$A$43), PlayerForm!$X$5+3)="A",
_xlfn.XLOOKUP($E181, PlayerForm!$D$3:$D$394, PlayerForm!$R$3:$R$394)*
_xlfn.XLOOKUP(
INDEX(FixtureTicker!$B$3:$AM$22, MATCH($B181, FixtureTicker!$A$3:$A$22), PlayerForm!$X$5+3),
 TeamForm!$B$4:$B$23, TeamForm!$AB$4:$AB$23),
INDEX(FixtureTicker!$B$24:$AM$43, MATCH($B181, FixtureTicker!$A$24:$A$43), PlayerForm!$X$5+3)="BLANK",
0
)
),0)</f>
        <v>9.5527869796917777</v>
      </c>
      <c r="I181" s="163" cm="1">
        <f t="array" ref="I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),
_xlfn.IFS(
INDEX(FixtureTicker!$B$24:$AM$43, MATCH($B181, FixtureTicker!$A$24:$A$43), PlayerForm!$X$5+2)="H",
_xlfn.XLOOKUP($E181, PlayerForm!$D$3:$D$394, PlayerForm!$Q$3:$Q$394)*
_xlfn.XLOOKUP(
INDEX(FixtureTicker!$B$3:$AM$22, MATCH($B181, FixtureTicker!$A$3:$A$22), PlayerForm!$X$5+2),
 TeamForm!$B$4:$B$23, TeamForm!$AD$4:$AD$23),
INDEX(FixtureTicker!$B$24:$AM$43, MATCH($B181, FixtureTicker!$A$24:$A$43), PlayerForm!$X$5+2)="A",
_xlfn.XLOOKUP($E181, PlayerForm!$D$3:$D$394, PlayerForm!$R$3:$R$394)*
_xlfn.XLOOKUP(
INDEX(FixtureTicker!$B$3:$AM$22, MATCH($B181, FixtureTicker!$A$3:$A$22), PlayerForm!$X$5+2),
 TeamForm!$B$4:$B$23, TeamForm!$AB$4:$AB$23),
INDEX(FixtureTicker!$B$24:$AM$43, MATCH($B181, FixtureTicker!$A$24:$A$43), PlayerForm!$X$5+2)="BLANK",
0
),
_xlfn.IFS(
INDEX(FixtureTicker!$B$24:$AM$43, MATCH($B181, FixtureTicker!$A$24:$A$43), PlayerForm!$X$5+3)="H",
_xlfn.XLOOKUP($E181, PlayerForm!$D$3:$D$394, PlayerForm!$Q$3:$Q$394)*
_xlfn.XLOOKUP(
INDEX(FixtureTicker!$B$3:$AM$22, MATCH($B181, FixtureTicker!$A$3:$A$22), PlayerForm!$X$5+3),
 TeamForm!$B$4:$B$23, TeamForm!$AD$4:$AD$23),
INDEX(FixtureTicker!$B$24:$AM$43, MATCH($B181, FixtureTicker!$A$24:$A$43), PlayerForm!$X$5+3)="A",
_xlfn.XLOOKUP($E181, PlayerForm!$D$3:$D$394, PlayerForm!$R$3:$R$394)*
_xlfn.XLOOKUP(
INDEX(FixtureTicker!$B$3:$AM$22, MATCH($B181, FixtureTicker!$A$3:$A$22), PlayerForm!$X$5+3),
 TeamForm!$B$4:$B$23, TeamForm!$AB$4:$AB$23),
INDEX(FixtureTicker!$B$24:$AM$43, MATCH($B181, FixtureTicker!$A$24:$A$43), PlayerForm!$X$5+3)="BLANK",
0
),
_xlfn.IFS(
INDEX(FixtureTicker!$B$24:$AM$43, MATCH($B181, FixtureTicker!$A$24:$A$43), PlayerForm!$X$5+4)="H",
_xlfn.XLOOKUP($E181, PlayerForm!$D$3:$D$394, PlayerForm!$Q$3:$Q$394)*
_xlfn.XLOOKUP(
INDEX(FixtureTicker!$B$3:$AM$22, MATCH($B181, FixtureTicker!$A$3:$A$22), PlayerForm!$X$5+4),
 TeamForm!$B$4:$B$23, TeamForm!$AD$4:$AD$23),
INDEX(FixtureTicker!$B$24:$AM$43, MATCH($B181, FixtureTicker!$A$24:$A$43), PlayerForm!$X$5+4)="A",
_xlfn.XLOOKUP($E181, PlayerForm!$D$3:$D$394, PlayerForm!$R$3:$R$394)*
_xlfn.XLOOKUP(
INDEX(FixtureTicker!$B$3:$AM$22, MATCH($B181, FixtureTicker!$A$3:$A$22), PlayerForm!$X$5+4),
 TeamForm!$B$4:$B$23, TeamForm!$AB$4:$AB$23),
INDEX(FixtureTicker!$B$24:$AM$43, MATCH($B181, FixtureTicker!$A$24:$A$43), PlayerForm!$X$5+4)="BLANK",
0
),
_xlfn.IFS(
INDEX(FixtureTicker!$B$24:$AM$43, MATCH($B181, FixtureTicker!$A$24:$A$43), PlayerForm!$X$5+5)="H",
_xlfn.XLOOKUP($E181, PlayerForm!$D$3:$D$394, PlayerForm!$Q$3:$Q$394)*
_xlfn.XLOOKUP(
INDEX(FixtureTicker!$B$3:$AM$22, MATCH($B181, FixtureTicker!$A$3:$A$22), PlayerForm!$X$5+5),
 TeamForm!$B$4:$B$23, TeamForm!$AD$4:$AD$23),
INDEX(FixtureTicker!$B$24:$AM$43, MATCH($B181, FixtureTicker!$A$24:$A$43), PlayerForm!$X$5+5)="A",
_xlfn.XLOOKUP($E181, PlayerForm!$D$3:$D$394, PlayerForm!$R$3:$R$394)*
_xlfn.XLOOKUP(
INDEX(FixtureTicker!$B$3:$AM$22, MATCH($B181, FixtureTicker!$A$3:$A$22), PlayerForm!$X$5+5),
 TeamForm!$B$4:$B$23, TeamForm!$AB$4:$AB$23),
INDEX(FixtureTicker!$B$24:$AM$43, MATCH($B181, FixtureTicker!$A$24:$A$43), PlayerForm!$X$5+5)="BLANK",
0
)
),0)</f>
        <v>15.465190766899735</v>
      </c>
      <c r="J181" s="163" cm="1">
        <f t="array" ref="J181">IFERROR(0.01*SUM(
_xlfn.IFS(
INDEX(FixtureTicker!$B$24:$AM$43, MATCH($B181, FixtureTicker!$A$24:$A$43), PlayerForm!$X$5)="H",
_xlfn.XLOOKUP($E181, PlayerForm!$D$3:$D$394, PlayerForm!$Q$3:$Q$394)*
_xlfn.XLOOKUP(
INDEX(FixtureTicker!$B$3:$AM$22, MATCH($B181, FixtureTicker!$A$3:$A$22), PlayerForm!$X$5),
 TeamForm!$B$4:$B$23, TeamForm!$AD$4:$AD$23),
INDEX(FixtureTicker!$B$24:$AM$43, MATCH($B181, FixtureTicker!$A$24:$A$43), PlayerForm!$X$5)="A",
_xlfn.XLOOKUP($E181, PlayerForm!$D$3:$D$394, PlayerForm!$R$3:$R$394)*
_xlfn.XLOOKUP(
INDEX(FixtureTicker!$B$3:$AM$22, MATCH($B181, FixtureTicker!$A$3:$A$22), PlayerForm!$X$5),
 TeamForm!$B$4:$B$23, TeamForm!$AB$4:$AB$23),
INDEX(FixtureTicker!$B$24:$AM$43, MATCH($B181, FixtureTicker!$A$24:$A$43), PlayerForm!$X$5)="BLANK",
0
),
_xlfn.IFS(
INDEX(FixtureTicker!$B$24:$AM$43, MATCH($B181, FixtureTicker!$A$24:$A$43), PlayerForm!$X$5+1)="H",
_xlfn.XLOOKUP($E181, PlayerForm!$D$3:$D$394, PlayerForm!$Q$3:$Q$394)*
_xlfn.XLOOKUP(
INDEX(FixtureTicker!$B$3:$AM$22, MATCH($B181, FixtureTicker!$A$3:$A$22), PlayerForm!$X$5+1),
 TeamForm!$B$4:$B$23, TeamForm!$AD$4:$AD$23),
INDEX(FixtureTicker!$B$24:$AM$43, MATCH($B181, FixtureTicker!$A$24:$A$43), PlayerForm!$X$5+1)="A",
_xlfn.XLOOKUP($E181, PlayerForm!$D$3:$D$394, PlayerForm!$R$3:$R$394)*
_xlfn.XLOOKUP(
INDEX(FixtureTicker!$B$3:$AM$22, MATCH($B181, FixtureTicker!$A$3:$A$22), PlayerForm!$X$5+1),
 TeamForm!$B$4:$B$23, TeamForm!$AB$4:$AB$23),
INDEX(FixtureTicker!$B$24:$AM$43, MATCH($B181, FixtureTicker!$A$24:$A$43), PlayerForm!$X$5+1)="BLANK",
0
),
_xlfn.IFS(
INDEX(FixtureTicker!$B$24:$AM$43, MATCH($B181, FixtureTicker!$A$24:$A$43), PlayerForm!$X$5+2)="H",
_xlfn.XLOOKUP($E181, PlayerForm!$D$3:$D$394, PlayerForm!$Q$3:$Q$394)*
_xlfn.XLOOKUP(
INDEX(FixtureTicker!$B$3:$AM$22, MATCH($B181, FixtureTicker!$A$3:$A$22), PlayerForm!$X$5+2),
 TeamForm!$B$4:$B$23, TeamForm!$AD$4:$AD$23),
INDEX(FixtureTicker!$B$24:$AM$43, MATCH($B181, FixtureTicker!$A$24:$A$43), PlayerForm!$X$5+2)="A",
_xlfn.XLOOKUP($E181, PlayerForm!$D$3:$D$394, PlayerForm!$R$3:$R$394)*
_xlfn.XLOOKUP(
INDEX(FixtureTicker!$B$3:$AM$22, MATCH($B181, FixtureTicker!$A$3:$A$22), PlayerForm!$X$5+2),
 TeamForm!$B$4:$B$23, TeamForm!$AB$4:$AB$23),
INDEX(FixtureTicker!$B$24:$AM$43, MATCH($B181, FixtureTicker!$A$24:$A$43), PlayerForm!$X$5+2)="BLANK",
0
),
_xlfn.IFS(
INDEX(FixtureTicker!$B$24:$AM$43, MATCH($B181, FixtureTicker!$A$24:$A$43), PlayerForm!$X$5+3)="H",
_xlfn.XLOOKUP($E181, PlayerForm!$D$3:$D$394, PlayerForm!$Q$3:$Q$394)*
_xlfn.XLOOKUP(
INDEX(FixtureTicker!$B$3:$AM$22, MATCH($B181, FixtureTicker!$A$3:$A$22), PlayerForm!$X$5+3),
 TeamForm!$B$4:$B$23, TeamForm!$AD$4:$AD$23),
INDEX(FixtureTicker!$B$24:$AM$43, MATCH($B181, FixtureTicker!$A$24:$A$43), PlayerForm!$X$5+3)="A",
_xlfn.XLOOKUP($E181, PlayerForm!$D$3:$D$394, PlayerForm!$R$3:$R$394)*
_xlfn.XLOOKUP(
INDEX(FixtureTicker!$B$3:$AM$22, MATCH($B181, FixtureTicker!$A$3:$A$22), PlayerForm!$X$5+3),
 TeamForm!$B$4:$B$23, TeamForm!$AB$4:$AB$23),
INDEX(FixtureTicker!$B$24:$AM$43, MATCH($B181, FixtureTicker!$A$24:$A$43), PlayerForm!$X$5+3)="BLANK",
0
),
_xlfn.IFS(
INDEX(FixtureTicker!$B$24:$AM$43, MATCH($B181, FixtureTicker!$A$24:$A$43), PlayerForm!$X$5+4)="H",
_xlfn.XLOOKUP($E181, PlayerForm!$D$3:$D$394, PlayerForm!$Q$3:$Q$394)*
_xlfn.XLOOKUP(
INDEX(FixtureTicker!$B$3:$AM$22, MATCH($B181, FixtureTicker!$A$3:$A$22), PlayerForm!$X$5+4),
 TeamForm!$B$4:$B$23, TeamForm!$AD$4:$AD$23),
INDEX(FixtureTicker!$B$24:$AM$43, MATCH($B181, FixtureTicker!$A$24:$A$43), PlayerForm!$X$5+4)="A",
_xlfn.XLOOKUP($E181, PlayerForm!$D$3:$D$394, PlayerForm!$R$3:$R$394)*
_xlfn.XLOOKUP(
INDEX(FixtureTicker!$B$3:$AM$22, MATCH($B181, FixtureTicker!$A$3:$A$22), PlayerForm!$X$5+4),
 TeamForm!$B$4:$B$23, TeamForm!$AB$4:$AB$23),
INDEX(FixtureTicker!$B$24:$AM$43, MATCH($B181, FixtureTicker!$A$24:$A$43), PlayerForm!$X$5+4)="BLANK",
0
),
_xlfn.IFS(
INDEX(FixtureTicker!$B$24:$AM$43, MATCH($B181, FixtureTicker!$A$24:$A$43), PlayerForm!$X$5+5)="H",
_xlfn.XLOOKUP($E181, PlayerForm!$D$3:$D$394, PlayerForm!$Q$3:$Q$394)*
_xlfn.XLOOKUP(
INDEX(FixtureTicker!$B$3:$AM$22, MATCH($B181, FixtureTicker!$A$3:$A$22), PlayerForm!$X$5+5),
 TeamForm!$B$4:$B$23, TeamForm!$AD$4:$AD$23),
INDEX(FixtureTicker!$B$24:$AM$43, MATCH($B181, FixtureTicker!$A$24:$A$43), PlayerForm!$X$5+5)="A",
_xlfn.XLOOKUP($E181, PlayerForm!$D$3:$D$394, PlayerForm!$R$3:$R$394)*
_xlfn.XLOOKUP(
INDEX(FixtureTicker!$B$3:$AM$22, MATCH($B181, FixtureTicker!$A$3:$A$22), PlayerForm!$X$5+5),
 TeamForm!$B$4:$B$23, TeamForm!$AB$4:$AB$23),
INDEX(FixtureTicker!$B$24:$AM$43, MATCH($B181, FixtureTicker!$A$24:$A$43), PlayerForm!$X$5+5)="BLANK",
0
),
_xlfn.IFS(
INDEX(FixtureTicker!$B$24:$AM$43, MATCH($B181, FixtureTicker!$A$24:$A$43), PlayerForm!$X$5+6)="H",
_xlfn.XLOOKUP($E181, PlayerForm!$D$3:$D$394, PlayerForm!$Q$3:$Q$394)*
_xlfn.XLOOKUP(
INDEX(FixtureTicker!$B$3:$AM$22, MATCH($B181, FixtureTicker!$A$3:$A$22), PlayerForm!$X$5+6),
 TeamForm!$B$4:$B$23, TeamForm!$AD$4:$AD$23),
INDEX(FixtureTicker!$B$24:$AM$43, MATCH($B181, FixtureTicker!$A$24:$A$43), PlayerForm!$X$5+6)="A",
_xlfn.XLOOKUP($E181, PlayerForm!$D$3:$D$394, PlayerForm!$R$3:$R$394)*
_xlfn.XLOOKUP(
INDEX(FixtureTicker!$B$3:$AM$22, MATCH($B181, FixtureTicker!$A$3:$A$22), PlayerForm!$X$5+6),
 TeamForm!$B$4:$B$23, TeamForm!$AB$4:$AB$23),
INDEX(FixtureTicker!$B$24:$AM$43, MATCH($B181, FixtureTicker!$A$24:$A$43), PlayerForm!$X$5+6)="BLANK",
0
),
_xlfn.IFS(
INDEX(FixtureTicker!$B$24:$AM$43, MATCH($B181, FixtureTicker!$A$24:$A$43), PlayerForm!$X$5+7)="H",
_xlfn.XLOOKUP($E181, PlayerForm!$D$3:$D$394, PlayerForm!$Q$3:$Q$394)*
_xlfn.XLOOKUP(
INDEX(FixtureTicker!$B$3:$AM$22, MATCH($B181, FixtureTicker!$A$3:$A$22), PlayerForm!$X$5+7),
 TeamForm!$B$4:$B$23, TeamForm!$AD$4:$AD$23),
INDEX(FixtureTicker!$B$24:$AM$43, MATCH($B181, FixtureTicker!$A$24:$A$43), PlayerForm!$X$5+7)="A",
_xlfn.XLOOKUP($E181, PlayerForm!$D$3:$D$394, PlayerForm!$R$3:$R$394)*
_xlfn.XLOOKUP(
INDEX(FixtureTicker!$B$3:$AM$22, MATCH($B181, FixtureTicker!$A$3:$A$22), PlayerForm!$X$5+7),
 TeamForm!$B$4:$B$23, TeamForm!$AB$4:$AB$23),
INDEX(FixtureTicker!$B$24:$AM$43, MATCH($B181, FixtureTicker!$A$24:$A$43), PlayerForm!$X$5+7)="BLANK",
0
)
),0)</f>
        <v>18.964626341807008</v>
      </c>
    </row>
    <row r="182" spans="1:10">
      <c r="A182" s="55">
        <v>142</v>
      </c>
      <c r="B182" s="55" t="str">
        <f>_xlfn.XLOOKUP($A182, PlayerData!$B$3:$B$394, PlayerData!C$3:C$394)</f>
        <v>SOU</v>
      </c>
      <c r="C182" s="55" t="str">
        <f>_xlfn.XLOOKUP($A182, PlayerData!$B$3:$B$394, PlayerData!D$3:D$394)</f>
        <v>M</v>
      </c>
      <c r="D182" s="55">
        <f>_xlfn.XLOOKUP($A182, PlayerData!$B:$B, PlayerData!F:F,,,-1)</f>
        <v>5.5</v>
      </c>
      <c r="E182" s="31" t="str">
        <f>_xlfn.XLOOKUP($A182, PlayerData!$B$3:$B$394, PlayerData!E$3:E$394)</f>
        <v>fal</v>
      </c>
      <c r="F182" s="164" cm="1">
        <f t="array" ref="F182">IFERROR(0.01*_xlfn.IFS(
INDEX(FixtureTicker!$B$24:$AM$43, MATCH($B182, FixtureTicker!$A$24:$A$43, 0), PlayerForm!$X$5)="H",
_xlfn.XLOOKUP($E182, PlayerForm!$D$3:$D$394, PlayerForm!$Q$3:$Q$394)*
_xlfn.XLOOKUP(
INDEX(FixtureTicker!$B$3:$AM$22, MATCH($B182, FixtureTicker!$A$3:$A$22,0), PlayerForm!$X$5),
 TeamForm!$B$4:$B$23, TeamForm!$AD$4:$AD$23),
INDEX(FixtureTicker!$B$24:$AM$43, MATCH($B182, FixtureTicker!$A$24:$A$43,0), PlayerForm!$X$5)="A",
_xlfn.XLOOKUP($E182, PlayerForm!$D$3:$D$394, PlayerForm!$R$3:$R$394)*
_xlfn.XLOOKUP(
INDEX(FixtureTicker!$B$3:$AM$22, MATCH($B182, FixtureTicker!$A$3:$A$22,0), PlayerForm!$X$5),
 TeamForm!$B$4:$B$23, TeamForm!$AB$4:$AB$23),
INDEX(FixtureTicker!$B$24:$AM$43, MATCH($B182, FixtureTicker!$A$24:$A$43,0), PlayerForm!$X$5)="BLANK",
0),0)</f>
        <v>1.4957904895011811</v>
      </c>
      <c r="G182" s="163" cm="1">
        <f t="array" ref="G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
),0)</f>
        <v>4.4040993764415761</v>
      </c>
      <c r="H182" s="163" cm="1">
        <f t="array" ref="H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),
_xlfn.IFS(
INDEX(FixtureTicker!$B$24:$AM$43, MATCH($B182, FixtureTicker!$A$24:$A$43), PlayerForm!$X$5+2)="H",
_xlfn.XLOOKUP($E182, PlayerForm!$D$3:$D$394, PlayerForm!$Q$3:$Q$394)*
_xlfn.XLOOKUP(
INDEX(FixtureTicker!$B$3:$AM$22, MATCH($B182, FixtureTicker!$A$3:$A$22), PlayerForm!$X$5+2),
 TeamForm!$B$4:$B$23, TeamForm!$AD$4:$AD$23),
INDEX(FixtureTicker!$B$24:$AM$43, MATCH($B182, FixtureTicker!$A$24:$A$43), PlayerForm!$X$5+2)="A",
_xlfn.XLOOKUP($E182, PlayerForm!$D$3:$D$394, PlayerForm!$R$3:$R$394)*
_xlfn.XLOOKUP(
INDEX(FixtureTicker!$B$3:$AM$22, MATCH($B182, FixtureTicker!$A$3:$A$22), PlayerForm!$X$5+2),
 TeamForm!$B$4:$B$23, TeamForm!$AB$4:$AB$23),
INDEX(FixtureTicker!$B$24:$AM$43, MATCH($B182, FixtureTicker!$A$24:$A$43), PlayerForm!$X$5+2)="BLANK",
0
),
_xlfn.IFS(
INDEX(FixtureTicker!$B$24:$AM$43, MATCH($B182, FixtureTicker!$A$24:$A$43), PlayerForm!$X$5+3)="H",
_xlfn.XLOOKUP($E182, PlayerForm!$D$3:$D$394, PlayerForm!$Q$3:$Q$394)*
_xlfn.XLOOKUP(
INDEX(FixtureTicker!$B$3:$AM$22, MATCH($B182, FixtureTicker!$A$3:$A$22), PlayerForm!$X$5+3),
 TeamForm!$B$4:$B$23, TeamForm!$AD$4:$AD$23),
INDEX(FixtureTicker!$B$24:$AM$43, MATCH($B182, FixtureTicker!$A$24:$A$43), PlayerForm!$X$5+3)="A",
_xlfn.XLOOKUP($E182, PlayerForm!$D$3:$D$394, PlayerForm!$R$3:$R$394)*
_xlfn.XLOOKUP(
INDEX(FixtureTicker!$B$3:$AM$22, MATCH($B182, FixtureTicker!$A$3:$A$22), PlayerForm!$X$5+3),
 TeamForm!$B$4:$B$23, TeamForm!$AB$4:$AB$23),
INDEX(FixtureTicker!$B$24:$AM$43, MATCH($B182, FixtureTicker!$A$24:$A$43), PlayerForm!$X$5+3)="BLANK",
0
)
),0)</f>
        <v>12.107821231106827</v>
      </c>
      <c r="I182" s="163" cm="1">
        <f t="array" ref="I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),
_xlfn.IFS(
INDEX(FixtureTicker!$B$24:$AM$43, MATCH($B182, FixtureTicker!$A$24:$A$43), PlayerForm!$X$5+2)="H",
_xlfn.XLOOKUP($E182, PlayerForm!$D$3:$D$394, PlayerForm!$Q$3:$Q$394)*
_xlfn.XLOOKUP(
INDEX(FixtureTicker!$B$3:$AM$22, MATCH($B182, FixtureTicker!$A$3:$A$22), PlayerForm!$X$5+2),
 TeamForm!$B$4:$B$23, TeamForm!$AD$4:$AD$23),
INDEX(FixtureTicker!$B$24:$AM$43, MATCH($B182, FixtureTicker!$A$24:$A$43), PlayerForm!$X$5+2)="A",
_xlfn.XLOOKUP($E182, PlayerForm!$D$3:$D$394, PlayerForm!$R$3:$R$394)*
_xlfn.XLOOKUP(
INDEX(FixtureTicker!$B$3:$AM$22, MATCH($B182, FixtureTicker!$A$3:$A$22), PlayerForm!$X$5+2),
 TeamForm!$B$4:$B$23, TeamForm!$AB$4:$AB$23),
INDEX(FixtureTicker!$B$24:$AM$43, MATCH($B182, FixtureTicker!$A$24:$A$43), PlayerForm!$X$5+2)="BLANK",
0
),
_xlfn.IFS(
INDEX(FixtureTicker!$B$24:$AM$43, MATCH($B182, FixtureTicker!$A$24:$A$43), PlayerForm!$X$5+3)="H",
_xlfn.XLOOKUP($E182, PlayerForm!$D$3:$D$394, PlayerForm!$Q$3:$Q$394)*
_xlfn.XLOOKUP(
INDEX(FixtureTicker!$B$3:$AM$22, MATCH($B182, FixtureTicker!$A$3:$A$22), PlayerForm!$X$5+3),
 TeamForm!$B$4:$B$23, TeamForm!$AD$4:$AD$23),
INDEX(FixtureTicker!$B$24:$AM$43, MATCH($B182, FixtureTicker!$A$24:$A$43), PlayerForm!$X$5+3)="A",
_xlfn.XLOOKUP($E182, PlayerForm!$D$3:$D$394, PlayerForm!$R$3:$R$394)*
_xlfn.XLOOKUP(
INDEX(FixtureTicker!$B$3:$AM$22, MATCH($B182, FixtureTicker!$A$3:$A$22), PlayerForm!$X$5+3),
 TeamForm!$B$4:$B$23, TeamForm!$AB$4:$AB$23),
INDEX(FixtureTicker!$B$24:$AM$43, MATCH($B182, FixtureTicker!$A$24:$A$43), PlayerForm!$X$5+3)="BLANK",
0
),
_xlfn.IFS(
INDEX(FixtureTicker!$B$24:$AM$43, MATCH($B182, FixtureTicker!$A$24:$A$43), PlayerForm!$X$5+4)="H",
_xlfn.XLOOKUP($E182, PlayerForm!$D$3:$D$394, PlayerForm!$Q$3:$Q$394)*
_xlfn.XLOOKUP(
INDEX(FixtureTicker!$B$3:$AM$22, MATCH($B182, FixtureTicker!$A$3:$A$22), PlayerForm!$X$5+4),
 TeamForm!$B$4:$B$23, TeamForm!$AD$4:$AD$23),
INDEX(FixtureTicker!$B$24:$AM$43, MATCH($B182, FixtureTicker!$A$24:$A$43), PlayerForm!$X$5+4)="A",
_xlfn.XLOOKUP($E182, PlayerForm!$D$3:$D$394, PlayerForm!$R$3:$R$394)*
_xlfn.XLOOKUP(
INDEX(FixtureTicker!$B$3:$AM$22, MATCH($B182, FixtureTicker!$A$3:$A$22), PlayerForm!$X$5+4),
 TeamForm!$B$4:$B$23, TeamForm!$AB$4:$AB$23),
INDEX(FixtureTicker!$B$24:$AM$43, MATCH($B182, FixtureTicker!$A$24:$A$43), PlayerForm!$X$5+4)="BLANK",
0
),
_xlfn.IFS(
INDEX(FixtureTicker!$B$24:$AM$43, MATCH($B182, FixtureTicker!$A$24:$A$43), PlayerForm!$X$5+5)="H",
_xlfn.XLOOKUP($E182, PlayerForm!$D$3:$D$394, PlayerForm!$Q$3:$Q$394)*
_xlfn.XLOOKUP(
INDEX(FixtureTicker!$B$3:$AM$22, MATCH($B182, FixtureTicker!$A$3:$A$22), PlayerForm!$X$5+5),
 TeamForm!$B$4:$B$23, TeamForm!$AD$4:$AD$23),
INDEX(FixtureTicker!$B$24:$AM$43, MATCH($B182, FixtureTicker!$A$24:$A$43), PlayerForm!$X$5+5)="A",
_xlfn.XLOOKUP($E182, PlayerForm!$D$3:$D$394, PlayerForm!$R$3:$R$394)*
_xlfn.XLOOKUP(
INDEX(FixtureTicker!$B$3:$AM$22, MATCH($B182, FixtureTicker!$A$3:$A$22), PlayerForm!$X$5+5),
 TeamForm!$B$4:$B$23, TeamForm!$AB$4:$AB$23),
INDEX(FixtureTicker!$B$24:$AM$43, MATCH($B182, FixtureTicker!$A$24:$A$43), PlayerForm!$X$5+5)="BLANK",
0
)
),0)</f>
        <v>15.451475254561075</v>
      </c>
      <c r="J182" s="163" cm="1">
        <f t="array" ref="J182">IFERROR(0.01*SUM(
_xlfn.IFS(
INDEX(FixtureTicker!$B$24:$AM$43, MATCH($B182, FixtureTicker!$A$24:$A$43), PlayerForm!$X$5)="H",
_xlfn.XLOOKUP($E182, PlayerForm!$D$3:$D$394, PlayerForm!$Q$3:$Q$394)*
_xlfn.XLOOKUP(
INDEX(FixtureTicker!$B$3:$AM$22, MATCH($B182, FixtureTicker!$A$3:$A$22), PlayerForm!$X$5),
 TeamForm!$B$4:$B$23, TeamForm!$AD$4:$AD$23),
INDEX(FixtureTicker!$B$24:$AM$43, MATCH($B182, FixtureTicker!$A$24:$A$43), PlayerForm!$X$5)="A",
_xlfn.XLOOKUP($E182, PlayerForm!$D$3:$D$394, PlayerForm!$R$3:$R$394)*
_xlfn.XLOOKUP(
INDEX(FixtureTicker!$B$3:$AM$22, MATCH($B182, FixtureTicker!$A$3:$A$22), PlayerForm!$X$5),
 TeamForm!$B$4:$B$23, TeamForm!$AB$4:$AB$23),
INDEX(FixtureTicker!$B$24:$AM$43, MATCH($B182, FixtureTicker!$A$24:$A$43), PlayerForm!$X$5)="BLANK",
0
),
_xlfn.IFS(
INDEX(FixtureTicker!$B$24:$AM$43, MATCH($B182, FixtureTicker!$A$24:$A$43), PlayerForm!$X$5+1)="H",
_xlfn.XLOOKUP($E182, PlayerForm!$D$3:$D$394, PlayerForm!$Q$3:$Q$394)*
_xlfn.XLOOKUP(
INDEX(FixtureTicker!$B$3:$AM$22, MATCH($B182, FixtureTicker!$A$3:$A$22), PlayerForm!$X$5+1),
 TeamForm!$B$4:$B$23, TeamForm!$AD$4:$AD$23),
INDEX(FixtureTicker!$B$24:$AM$43, MATCH($B182, FixtureTicker!$A$24:$A$43), PlayerForm!$X$5+1)="A",
_xlfn.XLOOKUP($E182, PlayerForm!$D$3:$D$394, PlayerForm!$R$3:$R$394)*
_xlfn.XLOOKUP(
INDEX(FixtureTicker!$B$3:$AM$22, MATCH($B182, FixtureTicker!$A$3:$A$22), PlayerForm!$X$5+1),
 TeamForm!$B$4:$B$23, TeamForm!$AB$4:$AB$23),
INDEX(FixtureTicker!$B$24:$AM$43, MATCH($B182, FixtureTicker!$A$24:$A$43), PlayerForm!$X$5+1)="BLANK",
0
),
_xlfn.IFS(
INDEX(FixtureTicker!$B$24:$AM$43, MATCH($B182, FixtureTicker!$A$24:$A$43), PlayerForm!$X$5+2)="H",
_xlfn.XLOOKUP($E182, PlayerForm!$D$3:$D$394, PlayerForm!$Q$3:$Q$394)*
_xlfn.XLOOKUP(
INDEX(FixtureTicker!$B$3:$AM$22, MATCH($B182, FixtureTicker!$A$3:$A$22), PlayerForm!$X$5+2),
 TeamForm!$B$4:$B$23, TeamForm!$AD$4:$AD$23),
INDEX(FixtureTicker!$B$24:$AM$43, MATCH($B182, FixtureTicker!$A$24:$A$43), PlayerForm!$X$5+2)="A",
_xlfn.XLOOKUP($E182, PlayerForm!$D$3:$D$394, PlayerForm!$R$3:$R$394)*
_xlfn.XLOOKUP(
INDEX(FixtureTicker!$B$3:$AM$22, MATCH($B182, FixtureTicker!$A$3:$A$22), PlayerForm!$X$5+2),
 TeamForm!$B$4:$B$23, TeamForm!$AB$4:$AB$23),
INDEX(FixtureTicker!$B$24:$AM$43, MATCH($B182, FixtureTicker!$A$24:$A$43), PlayerForm!$X$5+2)="BLANK",
0
),
_xlfn.IFS(
INDEX(FixtureTicker!$B$24:$AM$43, MATCH($B182, FixtureTicker!$A$24:$A$43), PlayerForm!$X$5+3)="H",
_xlfn.XLOOKUP($E182, PlayerForm!$D$3:$D$394, PlayerForm!$Q$3:$Q$394)*
_xlfn.XLOOKUP(
INDEX(FixtureTicker!$B$3:$AM$22, MATCH($B182, FixtureTicker!$A$3:$A$22), PlayerForm!$X$5+3),
 TeamForm!$B$4:$B$23, TeamForm!$AD$4:$AD$23),
INDEX(FixtureTicker!$B$24:$AM$43, MATCH($B182, FixtureTicker!$A$24:$A$43), PlayerForm!$X$5+3)="A",
_xlfn.XLOOKUP($E182, PlayerForm!$D$3:$D$394, PlayerForm!$R$3:$R$394)*
_xlfn.XLOOKUP(
INDEX(FixtureTicker!$B$3:$AM$22, MATCH($B182, FixtureTicker!$A$3:$A$22), PlayerForm!$X$5+3),
 TeamForm!$B$4:$B$23, TeamForm!$AB$4:$AB$23),
INDEX(FixtureTicker!$B$24:$AM$43, MATCH($B182, FixtureTicker!$A$24:$A$43), PlayerForm!$X$5+3)="BLANK",
0
),
_xlfn.IFS(
INDEX(FixtureTicker!$B$24:$AM$43, MATCH($B182, FixtureTicker!$A$24:$A$43), PlayerForm!$X$5+4)="H",
_xlfn.XLOOKUP($E182, PlayerForm!$D$3:$D$394, PlayerForm!$Q$3:$Q$394)*
_xlfn.XLOOKUP(
INDEX(FixtureTicker!$B$3:$AM$22, MATCH($B182, FixtureTicker!$A$3:$A$22), PlayerForm!$X$5+4),
 TeamForm!$B$4:$B$23, TeamForm!$AD$4:$AD$23),
INDEX(FixtureTicker!$B$24:$AM$43, MATCH($B182, FixtureTicker!$A$24:$A$43), PlayerForm!$X$5+4)="A",
_xlfn.XLOOKUP($E182, PlayerForm!$D$3:$D$394, PlayerForm!$R$3:$R$394)*
_xlfn.XLOOKUP(
INDEX(FixtureTicker!$B$3:$AM$22, MATCH($B182, FixtureTicker!$A$3:$A$22), PlayerForm!$X$5+4),
 TeamForm!$B$4:$B$23, TeamForm!$AB$4:$AB$23),
INDEX(FixtureTicker!$B$24:$AM$43, MATCH($B182, FixtureTicker!$A$24:$A$43), PlayerForm!$X$5+4)="BLANK",
0
),
_xlfn.IFS(
INDEX(FixtureTicker!$B$24:$AM$43, MATCH($B182, FixtureTicker!$A$24:$A$43), PlayerForm!$X$5+5)="H",
_xlfn.XLOOKUP($E182, PlayerForm!$D$3:$D$394, PlayerForm!$Q$3:$Q$394)*
_xlfn.XLOOKUP(
INDEX(FixtureTicker!$B$3:$AM$22, MATCH($B182, FixtureTicker!$A$3:$A$22), PlayerForm!$X$5+5),
 TeamForm!$B$4:$B$23, TeamForm!$AD$4:$AD$23),
INDEX(FixtureTicker!$B$24:$AM$43, MATCH($B182, FixtureTicker!$A$24:$A$43), PlayerForm!$X$5+5)="A",
_xlfn.XLOOKUP($E182, PlayerForm!$D$3:$D$394, PlayerForm!$R$3:$R$394)*
_xlfn.XLOOKUP(
INDEX(FixtureTicker!$B$3:$AM$22, MATCH($B182, FixtureTicker!$A$3:$A$22), PlayerForm!$X$5+5),
 TeamForm!$B$4:$B$23, TeamForm!$AB$4:$AB$23),
INDEX(FixtureTicker!$B$24:$AM$43, MATCH($B182, FixtureTicker!$A$24:$A$43), PlayerForm!$X$5+5)="BLANK",
0
),
_xlfn.IFS(
INDEX(FixtureTicker!$B$24:$AM$43, MATCH($B182, FixtureTicker!$A$24:$A$43), PlayerForm!$X$5+6)="H",
_xlfn.XLOOKUP($E182, PlayerForm!$D$3:$D$394, PlayerForm!$Q$3:$Q$394)*
_xlfn.XLOOKUP(
INDEX(FixtureTicker!$B$3:$AM$22, MATCH($B182, FixtureTicker!$A$3:$A$22), PlayerForm!$X$5+6),
 TeamForm!$B$4:$B$23, TeamForm!$AD$4:$AD$23),
INDEX(FixtureTicker!$B$24:$AM$43, MATCH($B182, FixtureTicker!$A$24:$A$43), PlayerForm!$X$5+6)="A",
_xlfn.XLOOKUP($E182, PlayerForm!$D$3:$D$394, PlayerForm!$R$3:$R$394)*
_xlfn.XLOOKUP(
INDEX(FixtureTicker!$B$3:$AM$22, MATCH($B182, FixtureTicker!$A$3:$A$22), PlayerForm!$X$5+6),
 TeamForm!$B$4:$B$23, TeamForm!$AB$4:$AB$23),
INDEX(FixtureTicker!$B$24:$AM$43, MATCH($B182, FixtureTicker!$A$24:$A$43), PlayerForm!$X$5+6)="BLANK",
0
),
_xlfn.IFS(
INDEX(FixtureTicker!$B$24:$AM$43, MATCH($B182, FixtureTicker!$A$24:$A$43), PlayerForm!$X$5+7)="H",
_xlfn.XLOOKUP($E182, PlayerForm!$D$3:$D$394, PlayerForm!$Q$3:$Q$394)*
_xlfn.XLOOKUP(
INDEX(FixtureTicker!$B$3:$AM$22, MATCH($B182, FixtureTicker!$A$3:$A$22), PlayerForm!$X$5+7),
 TeamForm!$B$4:$B$23, TeamForm!$AD$4:$AD$23),
INDEX(FixtureTicker!$B$24:$AM$43, MATCH($B182, FixtureTicker!$A$24:$A$43), PlayerForm!$X$5+7)="A",
_xlfn.XLOOKUP($E182, PlayerForm!$D$3:$D$394, PlayerForm!$R$3:$R$394)*
_xlfn.XLOOKUP(
INDEX(FixtureTicker!$B$3:$AM$22, MATCH($B182, FixtureTicker!$A$3:$A$22), PlayerForm!$X$5+7),
 TeamForm!$B$4:$B$23, TeamForm!$AB$4:$AB$23),
INDEX(FixtureTicker!$B$24:$AM$43, MATCH($B182, FixtureTicker!$A$24:$A$43), PlayerForm!$X$5+7)="BLANK",
0
)
),0)</f>
        <v>21.135066853378333</v>
      </c>
    </row>
    <row r="183" spans="1:10">
      <c r="A183" s="55">
        <v>232</v>
      </c>
      <c r="B183" s="55" t="str">
        <f>_xlfn.XLOOKUP($A183, PlayerData!$B$3:$B$394, PlayerData!C$3:C$394)</f>
        <v>WOL</v>
      </c>
      <c r="C183" s="55" t="str">
        <f>_xlfn.XLOOKUP($A183, PlayerData!$B$3:$B$394, PlayerData!D$3:D$394)</f>
        <v>D</v>
      </c>
      <c r="D183" s="55">
        <f>_xlfn.XLOOKUP($A183, PlayerData!$B:$B, PlayerData!F:F,,,-1)</f>
        <v>5.5</v>
      </c>
      <c r="E183" s="31" t="str">
        <f>_xlfn.XLOOKUP($A183, PlayerData!$B$3:$B$394, PlayerData!E$3:E$394)</f>
        <v>Boly</v>
      </c>
      <c r="F183" s="164" cm="1">
        <f t="array" ref="F183">IFERROR(0.01*_xlfn.IFS(
INDEX(FixtureTicker!$B$24:$AM$43, MATCH($B183, FixtureTicker!$A$24:$A$43, 0), PlayerForm!$X$5)="H",
_xlfn.XLOOKUP($E183, PlayerForm!$D$3:$D$394, PlayerForm!$Q$3:$Q$394)*
_xlfn.XLOOKUP(
INDEX(FixtureTicker!$B$3:$AM$22, MATCH($B183, FixtureTicker!$A$3:$A$22,0), PlayerForm!$X$5),
 TeamForm!$B$4:$B$23, TeamForm!$AD$4:$AD$23),
INDEX(FixtureTicker!$B$24:$AM$43, MATCH($B183, FixtureTicker!$A$24:$A$43,0), PlayerForm!$X$5)="A",
_xlfn.XLOOKUP($E183, PlayerForm!$D$3:$D$394, PlayerForm!$R$3:$R$394)*
_xlfn.XLOOKUP(
INDEX(FixtureTicker!$B$3:$AM$22, MATCH($B183, FixtureTicker!$A$3:$A$22,0), PlayerForm!$X$5),
 TeamForm!$B$4:$B$23, TeamForm!$AB$4:$AB$23),
INDEX(FixtureTicker!$B$24:$AM$43, MATCH($B183, FixtureTicker!$A$24:$A$43,0), PlayerForm!$X$5)="BLANK",
0),0)</f>
        <v>1.0172272354388843</v>
      </c>
      <c r="G183" s="163" cm="1">
        <f t="array" ref="G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
),0)</f>
        <v>2.6798599435086357</v>
      </c>
      <c r="H183" s="163" cm="1">
        <f t="array" ref="H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),
_xlfn.IFS(
INDEX(FixtureTicker!$B$24:$AM$43, MATCH($B183, FixtureTicker!$A$24:$A$43), PlayerForm!$X$5+2)="H",
_xlfn.XLOOKUP($E183, PlayerForm!$D$3:$D$394, PlayerForm!$Q$3:$Q$394)*
_xlfn.XLOOKUP(
INDEX(FixtureTicker!$B$3:$AM$22, MATCH($B183, FixtureTicker!$A$3:$A$22), PlayerForm!$X$5+2),
 TeamForm!$B$4:$B$23, TeamForm!$AD$4:$AD$23),
INDEX(FixtureTicker!$B$24:$AM$43, MATCH($B183, FixtureTicker!$A$24:$A$43), PlayerForm!$X$5+2)="A",
_xlfn.XLOOKUP($E183, PlayerForm!$D$3:$D$394, PlayerForm!$R$3:$R$394)*
_xlfn.XLOOKUP(
INDEX(FixtureTicker!$B$3:$AM$22, MATCH($B183, FixtureTicker!$A$3:$A$22), PlayerForm!$X$5+2),
 TeamForm!$B$4:$B$23, TeamForm!$AB$4:$AB$23),
INDEX(FixtureTicker!$B$24:$AM$43, MATCH($B183, FixtureTicker!$A$24:$A$43), PlayerForm!$X$5+2)="BLANK",
0
),
_xlfn.IFS(
INDEX(FixtureTicker!$B$24:$AM$43, MATCH($B183, FixtureTicker!$A$24:$A$43), PlayerForm!$X$5+3)="H",
_xlfn.XLOOKUP($E183, PlayerForm!$D$3:$D$394, PlayerForm!$Q$3:$Q$394)*
_xlfn.XLOOKUP(
INDEX(FixtureTicker!$B$3:$AM$22, MATCH($B183, FixtureTicker!$A$3:$A$22), PlayerForm!$X$5+3),
 TeamForm!$B$4:$B$23, TeamForm!$AD$4:$AD$23),
INDEX(FixtureTicker!$B$24:$AM$43, MATCH($B183, FixtureTicker!$A$24:$A$43), PlayerForm!$X$5+3)="A",
_xlfn.XLOOKUP($E183, PlayerForm!$D$3:$D$394, PlayerForm!$R$3:$R$394)*
_xlfn.XLOOKUP(
INDEX(FixtureTicker!$B$3:$AM$22, MATCH($B183, FixtureTicker!$A$3:$A$22), PlayerForm!$X$5+3),
 TeamForm!$B$4:$B$23, TeamForm!$AB$4:$AB$23),
INDEX(FixtureTicker!$B$24:$AM$43, MATCH($B183, FixtureTicker!$A$24:$A$43), PlayerForm!$X$5+3)="BLANK",
0
)
),0)</f>
        <v>9.6585383588772089</v>
      </c>
      <c r="I183" s="163" cm="1">
        <f t="array" ref="I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),
_xlfn.IFS(
INDEX(FixtureTicker!$B$24:$AM$43, MATCH($B183, FixtureTicker!$A$24:$A$43), PlayerForm!$X$5+2)="H",
_xlfn.XLOOKUP($E183, PlayerForm!$D$3:$D$394, PlayerForm!$Q$3:$Q$394)*
_xlfn.XLOOKUP(
INDEX(FixtureTicker!$B$3:$AM$22, MATCH($B183, FixtureTicker!$A$3:$A$22), PlayerForm!$X$5+2),
 TeamForm!$B$4:$B$23, TeamForm!$AD$4:$AD$23),
INDEX(FixtureTicker!$B$24:$AM$43, MATCH($B183, FixtureTicker!$A$24:$A$43), PlayerForm!$X$5+2)="A",
_xlfn.XLOOKUP($E183, PlayerForm!$D$3:$D$394, PlayerForm!$R$3:$R$394)*
_xlfn.XLOOKUP(
INDEX(FixtureTicker!$B$3:$AM$22, MATCH($B183, FixtureTicker!$A$3:$A$22), PlayerForm!$X$5+2),
 TeamForm!$B$4:$B$23, TeamForm!$AB$4:$AB$23),
INDEX(FixtureTicker!$B$24:$AM$43, MATCH($B183, FixtureTicker!$A$24:$A$43), PlayerForm!$X$5+2)="BLANK",
0
),
_xlfn.IFS(
INDEX(FixtureTicker!$B$24:$AM$43, MATCH($B183, FixtureTicker!$A$24:$A$43), PlayerForm!$X$5+3)="H",
_xlfn.XLOOKUP($E183, PlayerForm!$D$3:$D$394, PlayerForm!$Q$3:$Q$394)*
_xlfn.XLOOKUP(
INDEX(FixtureTicker!$B$3:$AM$22, MATCH($B183, FixtureTicker!$A$3:$A$22), PlayerForm!$X$5+3),
 TeamForm!$B$4:$B$23, TeamForm!$AD$4:$AD$23),
INDEX(FixtureTicker!$B$24:$AM$43, MATCH($B183, FixtureTicker!$A$24:$A$43), PlayerForm!$X$5+3)="A",
_xlfn.XLOOKUP($E183, PlayerForm!$D$3:$D$394, PlayerForm!$R$3:$R$394)*
_xlfn.XLOOKUP(
INDEX(FixtureTicker!$B$3:$AM$22, MATCH($B183, FixtureTicker!$A$3:$A$22), PlayerForm!$X$5+3),
 TeamForm!$B$4:$B$23, TeamForm!$AB$4:$AB$23),
INDEX(FixtureTicker!$B$24:$AM$43, MATCH($B183, FixtureTicker!$A$24:$A$43), PlayerForm!$X$5+3)="BLANK",
0
),
_xlfn.IFS(
INDEX(FixtureTicker!$B$24:$AM$43, MATCH($B183, FixtureTicker!$A$24:$A$43), PlayerForm!$X$5+4)="H",
_xlfn.XLOOKUP($E183, PlayerForm!$D$3:$D$394, PlayerForm!$Q$3:$Q$394)*
_xlfn.XLOOKUP(
INDEX(FixtureTicker!$B$3:$AM$22, MATCH($B183, FixtureTicker!$A$3:$A$22), PlayerForm!$X$5+4),
 TeamForm!$B$4:$B$23, TeamForm!$AD$4:$AD$23),
INDEX(FixtureTicker!$B$24:$AM$43, MATCH($B183, FixtureTicker!$A$24:$A$43), PlayerForm!$X$5+4)="A",
_xlfn.XLOOKUP($E183, PlayerForm!$D$3:$D$394, PlayerForm!$R$3:$R$394)*
_xlfn.XLOOKUP(
INDEX(FixtureTicker!$B$3:$AM$22, MATCH($B183, FixtureTicker!$A$3:$A$22), PlayerForm!$X$5+4),
 TeamForm!$B$4:$B$23, TeamForm!$AB$4:$AB$23),
INDEX(FixtureTicker!$B$24:$AM$43, MATCH($B183, FixtureTicker!$A$24:$A$43), PlayerForm!$X$5+4)="BLANK",
0
),
_xlfn.IFS(
INDEX(FixtureTicker!$B$24:$AM$43, MATCH($B183, FixtureTicker!$A$24:$A$43), PlayerForm!$X$5+5)="H",
_xlfn.XLOOKUP($E183, PlayerForm!$D$3:$D$394, PlayerForm!$Q$3:$Q$394)*
_xlfn.XLOOKUP(
INDEX(FixtureTicker!$B$3:$AM$22, MATCH($B183, FixtureTicker!$A$3:$A$22), PlayerForm!$X$5+5),
 TeamForm!$B$4:$B$23, TeamForm!$AD$4:$AD$23),
INDEX(FixtureTicker!$B$24:$AM$43, MATCH($B183, FixtureTicker!$A$24:$A$43), PlayerForm!$X$5+5)="A",
_xlfn.XLOOKUP($E183, PlayerForm!$D$3:$D$394, PlayerForm!$R$3:$R$394)*
_xlfn.XLOOKUP(
INDEX(FixtureTicker!$B$3:$AM$22, MATCH($B183, FixtureTicker!$A$3:$A$22), PlayerForm!$X$5+5),
 TeamForm!$B$4:$B$23, TeamForm!$AB$4:$AB$23),
INDEX(FixtureTicker!$B$24:$AM$43, MATCH($B183, FixtureTicker!$A$24:$A$43), PlayerForm!$X$5+5)="BLANK",
0
)
),0)</f>
        <v>15.281076105151069</v>
      </c>
      <c r="J183" s="163" cm="1">
        <f t="array" ref="J183">IFERROR(0.01*SUM(
_xlfn.IFS(
INDEX(FixtureTicker!$B$24:$AM$43, MATCH($B183, FixtureTicker!$A$24:$A$43), PlayerForm!$X$5)="H",
_xlfn.XLOOKUP($E183, PlayerForm!$D$3:$D$394, PlayerForm!$Q$3:$Q$394)*
_xlfn.XLOOKUP(
INDEX(FixtureTicker!$B$3:$AM$22, MATCH($B183, FixtureTicker!$A$3:$A$22), PlayerForm!$X$5),
 TeamForm!$B$4:$B$23, TeamForm!$AD$4:$AD$23),
INDEX(FixtureTicker!$B$24:$AM$43, MATCH($B183, FixtureTicker!$A$24:$A$43), PlayerForm!$X$5)="A",
_xlfn.XLOOKUP($E183, PlayerForm!$D$3:$D$394, PlayerForm!$R$3:$R$394)*
_xlfn.XLOOKUP(
INDEX(FixtureTicker!$B$3:$AM$22, MATCH($B183, FixtureTicker!$A$3:$A$22), PlayerForm!$X$5),
 TeamForm!$B$4:$B$23, TeamForm!$AB$4:$AB$23),
INDEX(FixtureTicker!$B$24:$AM$43, MATCH($B183, FixtureTicker!$A$24:$A$43), PlayerForm!$X$5)="BLANK",
0
),
_xlfn.IFS(
INDEX(FixtureTicker!$B$24:$AM$43, MATCH($B183, FixtureTicker!$A$24:$A$43), PlayerForm!$X$5+1)="H",
_xlfn.XLOOKUP($E183, PlayerForm!$D$3:$D$394, PlayerForm!$Q$3:$Q$394)*
_xlfn.XLOOKUP(
INDEX(FixtureTicker!$B$3:$AM$22, MATCH($B183, FixtureTicker!$A$3:$A$22), PlayerForm!$X$5+1),
 TeamForm!$B$4:$B$23, TeamForm!$AD$4:$AD$23),
INDEX(FixtureTicker!$B$24:$AM$43, MATCH($B183, FixtureTicker!$A$24:$A$43), PlayerForm!$X$5+1)="A",
_xlfn.XLOOKUP($E183, PlayerForm!$D$3:$D$394, PlayerForm!$R$3:$R$394)*
_xlfn.XLOOKUP(
INDEX(FixtureTicker!$B$3:$AM$22, MATCH($B183, FixtureTicker!$A$3:$A$22), PlayerForm!$X$5+1),
 TeamForm!$B$4:$B$23, TeamForm!$AB$4:$AB$23),
INDEX(FixtureTicker!$B$24:$AM$43, MATCH($B183, FixtureTicker!$A$24:$A$43), PlayerForm!$X$5+1)="BLANK",
0
),
_xlfn.IFS(
INDEX(FixtureTicker!$B$24:$AM$43, MATCH($B183, FixtureTicker!$A$24:$A$43), PlayerForm!$X$5+2)="H",
_xlfn.XLOOKUP($E183, PlayerForm!$D$3:$D$394, PlayerForm!$Q$3:$Q$394)*
_xlfn.XLOOKUP(
INDEX(FixtureTicker!$B$3:$AM$22, MATCH($B183, FixtureTicker!$A$3:$A$22), PlayerForm!$X$5+2),
 TeamForm!$B$4:$B$23, TeamForm!$AD$4:$AD$23),
INDEX(FixtureTicker!$B$24:$AM$43, MATCH($B183, FixtureTicker!$A$24:$A$43), PlayerForm!$X$5+2)="A",
_xlfn.XLOOKUP($E183, PlayerForm!$D$3:$D$394, PlayerForm!$R$3:$R$394)*
_xlfn.XLOOKUP(
INDEX(FixtureTicker!$B$3:$AM$22, MATCH($B183, FixtureTicker!$A$3:$A$22), PlayerForm!$X$5+2),
 TeamForm!$B$4:$B$23, TeamForm!$AB$4:$AB$23),
INDEX(FixtureTicker!$B$24:$AM$43, MATCH($B183, FixtureTicker!$A$24:$A$43), PlayerForm!$X$5+2)="BLANK",
0
),
_xlfn.IFS(
INDEX(FixtureTicker!$B$24:$AM$43, MATCH($B183, FixtureTicker!$A$24:$A$43), PlayerForm!$X$5+3)="H",
_xlfn.XLOOKUP($E183, PlayerForm!$D$3:$D$394, PlayerForm!$Q$3:$Q$394)*
_xlfn.XLOOKUP(
INDEX(FixtureTicker!$B$3:$AM$22, MATCH($B183, FixtureTicker!$A$3:$A$22), PlayerForm!$X$5+3),
 TeamForm!$B$4:$B$23, TeamForm!$AD$4:$AD$23),
INDEX(FixtureTicker!$B$24:$AM$43, MATCH($B183, FixtureTicker!$A$24:$A$43), PlayerForm!$X$5+3)="A",
_xlfn.XLOOKUP($E183, PlayerForm!$D$3:$D$394, PlayerForm!$R$3:$R$394)*
_xlfn.XLOOKUP(
INDEX(FixtureTicker!$B$3:$AM$22, MATCH($B183, FixtureTicker!$A$3:$A$22), PlayerForm!$X$5+3),
 TeamForm!$B$4:$B$23, TeamForm!$AB$4:$AB$23),
INDEX(FixtureTicker!$B$24:$AM$43, MATCH($B183, FixtureTicker!$A$24:$A$43), PlayerForm!$X$5+3)="BLANK",
0
),
_xlfn.IFS(
INDEX(FixtureTicker!$B$24:$AM$43, MATCH($B183, FixtureTicker!$A$24:$A$43), PlayerForm!$X$5+4)="H",
_xlfn.XLOOKUP($E183, PlayerForm!$D$3:$D$394, PlayerForm!$Q$3:$Q$394)*
_xlfn.XLOOKUP(
INDEX(FixtureTicker!$B$3:$AM$22, MATCH($B183, FixtureTicker!$A$3:$A$22), PlayerForm!$X$5+4),
 TeamForm!$B$4:$B$23, TeamForm!$AD$4:$AD$23),
INDEX(FixtureTicker!$B$24:$AM$43, MATCH($B183, FixtureTicker!$A$24:$A$43), PlayerForm!$X$5+4)="A",
_xlfn.XLOOKUP($E183, PlayerForm!$D$3:$D$394, PlayerForm!$R$3:$R$394)*
_xlfn.XLOOKUP(
INDEX(FixtureTicker!$B$3:$AM$22, MATCH($B183, FixtureTicker!$A$3:$A$22), PlayerForm!$X$5+4),
 TeamForm!$B$4:$B$23, TeamForm!$AB$4:$AB$23),
INDEX(FixtureTicker!$B$24:$AM$43, MATCH($B183, FixtureTicker!$A$24:$A$43), PlayerForm!$X$5+4)="BLANK",
0
),
_xlfn.IFS(
INDEX(FixtureTicker!$B$24:$AM$43, MATCH($B183, FixtureTicker!$A$24:$A$43), PlayerForm!$X$5+5)="H",
_xlfn.XLOOKUP($E183, PlayerForm!$D$3:$D$394, PlayerForm!$Q$3:$Q$394)*
_xlfn.XLOOKUP(
INDEX(FixtureTicker!$B$3:$AM$22, MATCH($B183, FixtureTicker!$A$3:$A$22), PlayerForm!$X$5+5),
 TeamForm!$B$4:$B$23, TeamForm!$AD$4:$AD$23),
INDEX(FixtureTicker!$B$24:$AM$43, MATCH($B183, FixtureTicker!$A$24:$A$43), PlayerForm!$X$5+5)="A",
_xlfn.XLOOKUP($E183, PlayerForm!$D$3:$D$394, PlayerForm!$R$3:$R$394)*
_xlfn.XLOOKUP(
INDEX(FixtureTicker!$B$3:$AM$22, MATCH($B183, FixtureTicker!$A$3:$A$22), PlayerForm!$X$5+5),
 TeamForm!$B$4:$B$23, TeamForm!$AB$4:$AB$23),
INDEX(FixtureTicker!$B$24:$AM$43, MATCH($B183, FixtureTicker!$A$24:$A$43), PlayerForm!$X$5+5)="BLANK",
0
),
_xlfn.IFS(
INDEX(FixtureTicker!$B$24:$AM$43, MATCH($B183, FixtureTicker!$A$24:$A$43), PlayerForm!$X$5+6)="H",
_xlfn.XLOOKUP($E183, PlayerForm!$D$3:$D$394, PlayerForm!$Q$3:$Q$394)*
_xlfn.XLOOKUP(
INDEX(FixtureTicker!$B$3:$AM$22, MATCH($B183, FixtureTicker!$A$3:$A$22), PlayerForm!$X$5+6),
 TeamForm!$B$4:$B$23, TeamForm!$AD$4:$AD$23),
INDEX(FixtureTicker!$B$24:$AM$43, MATCH($B183, FixtureTicker!$A$24:$A$43), PlayerForm!$X$5+6)="A",
_xlfn.XLOOKUP($E183, PlayerForm!$D$3:$D$394, PlayerForm!$R$3:$R$394)*
_xlfn.XLOOKUP(
INDEX(FixtureTicker!$B$3:$AM$22, MATCH($B183, FixtureTicker!$A$3:$A$22), PlayerForm!$X$5+6),
 TeamForm!$B$4:$B$23, TeamForm!$AB$4:$AB$23),
INDEX(FixtureTicker!$B$24:$AM$43, MATCH($B183, FixtureTicker!$A$24:$A$43), PlayerForm!$X$5+6)="BLANK",
0
),
_xlfn.IFS(
INDEX(FixtureTicker!$B$24:$AM$43, MATCH($B183, FixtureTicker!$A$24:$A$43), PlayerForm!$X$5+7)="H",
_xlfn.XLOOKUP($E183, PlayerForm!$D$3:$D$394, PlayerForm!$Q$3:$Q$394)*
_xlfn.XLOOKUP(
INDEX(FixtureTicker!$B$3:$AM$22, MATCH($B183, FixtureTicker!$A$3:$A$22), PlayerForm!$X$5+7),
 TeamForm!$B$4:$B$23, TeamForm!$AD$4:$AD$23),
INDEX(FixtureTicker!$B$24:$AM$43, MATCH($B183, FixtureTicker!$A$24:$A$43), PlayerForm!$X$5+7)="A",
_xlfn.XLOOKUP($E183, PlayerForm!$D$3:$D$394, PlayerForm!$R$3:$R$394)*
_xlfn.XLOOKUP(
INDEX(FixtureTicker!$B$3:$AM$22, MATCH($B183, FixtureTicker!$A$3:$A$22), PlayerForm!$X$5+7),
 TeamForm!$B$4:$B$23, TeamForm!$AB$4:$AB$23),
INDEX(FixtureTicker!$B$24:$AM$43, MATCH($B183, FixtureTicker!$A$24:$A$43), PlayerForm!$X$5+7)="BLANK",
0
)
),0)</f>
        <v>20.961404221682468</v>
      </c>
    </row>
    <row r="184" spans="1:10">
      <c r="A184" s="55">
        <v>154</v>
      </c>
      <c r="B184" s="55" t="str">
        <f>_xlfn.XLOOKUP($A184, PlayerData!$B$3:$B$394, PlayerData!C$3:C$394)</f>
        <v>MCI</v>
      </c>
      <c r="C184" s="55" t="str">
        <f>_xlfn.XLOOKUP($A184, PlayerData!$B$3:$B$394, PlayerData!D$3:D$394)</f>
        <v>M</v>
      </c>
      <c r="D184" s="55">
        <f>_xlfn.XLOOKUP($A184, PlayerData!$B:$B, PlayerData!F:F,,,-1)</f>
        <v>5.5</v>
      </c>
      <c r="E184" s="31" t="str">
        <f>_xlfn.XLOOKUP($A184, PlayerData!$B$3:$B$394, PlayerData!E$3:E$394)</f>
        <v>Rodrigo</v>
      </c>
      <c r="F184" s="164" cm="1">
        <f t="array" ref="F184">IFERROR(0.01*_xlfn.IFS(
INDEX(FixtureTicker!$B$24:$AM$43, MATCH($B184, FixtureTicker!$A$24:$A$43, 0), PlayerForm!$X$5)="H",
_xlfn.XLOOKUP($E184, PlayerForm!$D$3:$D$394, PlayerForm!$Q$3:$Q$394)*
_xlfn.XLOOKUP(
INDEX(FixtureTicker!$B$3:$AM$22, MATCH($B184, FixtureTicker!$A$3:$A$22,0), PlayerForm!$X$5),
 TeamForm!$B$4:$B$23, TeamForm!$AD$4:$AD$23),
INDEX(FixtureTicker!$B$24:$AM$43, MATCH($B184, FixtureTicker!$A$24:$A$43,0), PlayerForm!$X$5)="A",
_xlfn.XLOOKUP($E184, PlayerForm!$D$3:$D$394, PlayerForm!$R$3:$R$394)*
_xlfn.XLOOKUP(
INDEX(FixtureTicker!$B$3:$AM$22, MATCH($B184, FixtureTicker!$A$3:$A$22,0), PlayerForm!$X$5),
 TeamForm!$B$4:$B$23, TeamForm!$AB$4:$AB$23),
INDEX(FixtureTicker!$B$24:$AM$43, MATCH($B184, FixtureTicker!$A$24:$A$43,0), PlayerForm!$X$5)="BLANK",
0),0)</f>
        <v>0</v>
      </c>
      <c r="G184" s="163" cm="1">
        <f t="array" ref="G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
),0)</f>
        <v>1.6043126684636122</v>
      </c>
      <c r="H184" s="163" cm="1">
        <f t="array" ref="H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),
_xlfn.IFS(
INDEX(FixtureTicker!$B$24:$AM$43, MATCH($B184, FixtureTicker!$A$24:$A$43), PlayerForm!$X$5+2)="H",
_xlfn.XLOOKUP($E184, PlayerForm!$D$3:$D$394, PlayerForm!$Q$3:$Q$394)*
_xlfn.XLOOKUP(
INDEX(FixtureTicker!$B$3:$AM$22, MATCH($B184, FixtureTicker!$A$3:$A$22), PlayerForm!$X$5+2),
 TeamForm!$B$4:$B$23, TeamForm!$AD$4:$AD$23),
INDEX(FixtureTicker!$B$24:$AM$43, MATCH($B184, FixtureTicker!$A$24:$A$43), PlayerForm!$X$5+2)="A",
_xlfn.XLOOKUP($E184, PlayerForm!$D$3:$D$394, PlayerForm!$R$3:$R$394)*
_xlfn.XLOOKUP(
INDEX(FixtureTicker!$B$3:$AM$22, MATCH($B184, FixtureTicker!$A$3:$A$22), PlayerForm!$X$5+2),
 TeamForm!$B$4:$B$23, TeamForm!$AB$4:$AB$23),
INDEX(FixtureTicker!$B$24:$AM$43, MATCH($B184, FixtureTicker!$A$24:$A$43), PlayerForm!$X$5+2)="BLANK",
0
),
_xlfn.IFS(
INDEX(FixtureTicker!$B$24:$AM$43, MATCH($B184, FixtureTicker!$A$24:$A$43), PlayerForm!$X$5+3)="H",
_xlfn.XLOOKUP($E184, PlayerForm!$D$3:$D$394, PlayerForm!$Q$3:$Q$394)*
_xlfn.XLOOKUP(
INDEX(FixtureTicker!$B$3:$AM$22, MATCH($B184, FixtureTicker!$A$3:$A$22), PlayerForm!$X$5+3),
 TeamForm!$B$4:$B$23, TeamForm!$AD$4:$AD$23),
INDEX(FixtureTicker!$B$24:$AM$43, MATCH($B184, FixtureTicker!$A$24:$A$43), PlayerForm!$X$5+3)="A",
_xlfn.XLOOKUP($E184, PlayerForm!$D$3:$D$394, PlayerForm!$R$3:$R$394)*
_xlfn.XLOOKUP(
INDEX(FixtureTicker!$B$3:$AM$22, MATCH($B184, FixtureTicker!$A$3:$A$22), PlayerForm!$X$5+3),
 TeamForm!$B$4:$B$23, TeamForm!$AB$4:$AB$23),
INDEX(FixtureTicker!$B$24:$AM$43, MATCH($B184, FixtureTicker!$A$24:$A$43), PlayerForm!$X$5+3)="BLANK",
0
)
),0)</f>
        <v>8.4969875570264879</v>
      </c>
      <c r="I184" s="163" cm="1">
        <f t="array" ref="I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),
_xlfn.IFS(
INDEX(FixtureTicker!$B$24:$AM$43, MATCH($B184, FixtureTicker!$A$24:$A$43), PlayerForm!$X$5+2)="H",
_xlfn.XLOOKUP($E184, PlayerForm!$D$3:$D$394, PlayerForm!$Q$3:$Q$394)*
_xlfn.XLOOKUP(
INDEX(FixtureTicker!$B$3:$AM$22, MATCH($B184, FixtureTicker!$A$3:$A$22), PlayerForm!$X$5+2),
 TeamForm!$B$4:$B$23, TeamForm!$AD$4:$AD$23),
INDEX(FixtureTicker!$B$24:$AM$43, MATCH($B184, FixtureTicker!$A$24:$A$43), PlayerForm!$X$5+2)="A",
_xlfn.XLOOKUP($E184, PlayerForm!$D$3:$D$394, PlayerForm!$R$3:$R$394)*
_xlfn.XLOOKUP(
INDEX(FixtureTicker!$B$3:$AM$22, MATCH($B184, FixtureTicker!$A$3:$A$22), PlayerForm!$X$5+2),
 TeamForm!$B$4:$B$23, TeamForm!$AB$4:$AB$23),
INDEX(FixtureTicker!$B$24:$AM$43, MATCH($B184, FixtureTicker!$A$24:$A$43), PlayerForm!$X$5+2)="BLANK",
0
),
_xlfn.IFS(
INDEX(FixtureTicker!$B$24:$AM$43, MATCH($B184, FixtureTicker!$A$24:$A$43), PlayerForm!$X$5+3)="H",
_xlfn.XLOOKUP($E184, PlayerForm!$D$3:$D$394, PlayerForm!$Q$3:$Q$394)*
_xlfn.XLOOKUP(
INDEX(FixtureTicker!$B$3:$AM$22, MATCH($B184, FixtureTicker!$A$3:$A$22), PlayerForm!$X$5+3),
 TeamForm!$B$4:$B$23, TeamForm!$AD$4:$AD$23),
INDEX(FixtureTicker!$B$24:$AM$43, MATCH($B184, FixtureTicker!$A$24:$A$43), PlayerForm!$X$5+3)="A",
_xlfn.XLOOKUP($E184, PlayerForm!$D$3:$D$394, PlayerForm!$R$3:$R$394)*
_xlfn.XLOOKUP(
INDEX(FixtureTicker!$B$3:$AM$22, MATCH($B184, FixtureTicker!$A$3:$A$22), PlayerForm!$X$5+3),
 TeamForm!$B$4:$B$23, TeamForm!$AB$4:$AB$23),
INDEX(FixtureTicker!$B$24:$AM$43, MATCH($B184, FixtureTicker!$A$24:$A$43), PlayerForm!$X$5+3)="BLANK",
0
),
_xlfn.IFS(
INDEX(FixtureTicker!$B$24:$AM$43, MATCH($B184, FixtureTicker!$A$24:$A$43), PlayerForm!$X$5+4)="H",
_xlfn.XLOOKUP($E184, PlayerForm!$D$3:$D$394, PlayerForm!$Q$3:$Q$394)*
_xlfn.XLOOKUP(
INDEX(FixtureTicker!$B$3:$AM$22, MATCH($B184, FixtureTicker!$A$3:$A$22), PlayerForm!$X$5+4),
 TeamForm!$B$4:$B$23, TeamForm!$AD$4:$AD$23),
INDEX(FixtureTicker!$B$24:$AM$43, MATCH($B184, FixtureTicker!$A$24:$A$43), PlayerForm!$X$5+4)="A",
_xlfn.XLOOKUP($E184, PlayerForm!$D$3:$D$394, PlayerForm!$R$3:$R$394)*
_xlfn.XLOOKUP(
INDEX(FixtureTicker!$B$3:$AM$22, MATCH($B184, FixtureTicker!$A$3:$A$22), PlayerForm!$X$5+4),
 TeamForm!$B$4:$B$23, TeamForm!$AB$4:$AB$23),
INDEX(FixtureTicker!$B$24:$AM$43, MATCH($B184, FixtureTicker!$A$24:$A$43), PlayerForm!$X$5+4)="BLANK",
0
),
_xlfn.IFS(
INDEX(FixtureTicker!$B$24:$AM$43, MATCH($B184, FixtureTicker!$A$24:$A$43), PlayerForm!$X$5+5)="H",
_xlfn.XLOOKUP($E184, PlayerForm!$D$3:$D$394, PlayerForm!$Q$3:$Q$394)*
_xlfn.XLOOKUP(
INDEX(FixtureTicker!$B$3:$AM$22, MATCH($B184, FixtureTicker!$A$3:$A$22), PlayerForm!$X$5+5),
 TeamForm!$B$4:$B$23, TeamForm!$AD$4:$AD$23),
INDEX(FixtureTicker!$B$24:$AM$43, MATCH($B184, FixtureTicker!$A$24:$A$43), PlayerForm!$X$5+5)="A",
_xlfn.XLOOKUP($E184, PlayerForm!$D$3:$D$394, PlayerForm!$R$3:$R$394)*
_xlfn.XLOOKUP(
INDEX(FixtureTicker!$B$3:$AM$22, MATCH($B184, FixtureTicker!$A$3:$A$22), PlayerForm!$X$5+5),
 TeamForm!$B$4:$B$23, TeamForm!$AB$4:$AB$23),
INDEX(FixtureTicker!$B$24:$AM$43, MATCH($B184, FixtureTicker!$A$24:$A$43), PlayerForm!$X$5+5)="BLANK",
0
)
),0)</f>
        <v>15.219655407223323</v>
      </c>
      <c r="J184" s="163" cm="1">
        <f t="array" ref="J184">IFERROR(0.01*SUM(
_xlfn.IFS(
INDEX(FixtureTicker!$B$24:$AM$43, MATCH($B184, FixtureTicker!$A$24:$A$43), PlayerForm!$X$5)="H",
_xlfn.XLOOKUP($E184, PlayerForm!$D$3:$D$394, PlayerForm!$Q$3:$Q$394)*
_xlfn.XLOOKUP(
INDEX(FixtureTicker!$B$3:$AM$22, MATCH($B184, FixtureTicker!$A$3:$A$22), PlayerForm!$X$5),
 TeamForm!$B$4:$B$23, TeamForm!$AD$4:$AD$23),
INDEX(FixtureTicker!$B$24:$AM$43, MATCH($B184, FixtureTicker!$A$24:$A$43), PlayerForm!$X$5)="A",
_xlfn.XLOOKUP($E184, PlayerForm!$D$3:$D$394, PlayerForm!$R$3:$R$394)*
_xlfn.XLOOKUP(
INDEX(FixtureTicker!$B$3:$AM$22, MATCH($B184, FixtureTicker!$A$3:$A$22), PlayerForm!$X$5),
 TeamForm!$B$4:$B$23, TeamForm!$AB$4:$AB$23),
INDEX(FixtureTicker!$B$24:$AM$43, MATCH($B184, FixtureTicker!$A$24:$A$43), PlayerForm!$X$5)="BLANK",
0
),
_xlfn.IFS(
INDEX(FixtureTicker!$B$24:$AM$43, MATCH($B184, FixtureTicker!$A$24:$A$43), PlayerForm!$X$5+1)="H",
_xlfn.XLOOKUP($E184, PlayerForm!$D$3:$D$394, PlayerForm!$Q$3:$Q$394)*
_xlfn.XLOOKUP(
INDEX(FixtureTicker!$B$3:$AM$22, MATCH($B184, FixtureTicker!$A$3:$A$22), PlayerForm!$X$5+1),
 TeamForm!$B$4:$B$23, TeamForm!$AD$4:$AD$23),
INDEX(FixtureTicker!$B$24:$AM$43, MATCH($B184, FixtureTicker!$A$24:$A$43), PlayerForm!$X$5+1)="A",
_xlfn.XLOOKUP($E184, PlayerForm!$D$3:$D$394, PlayerForm!$R$3:$R$394)*
_xlfn.XLOOKUP(
INDEX(FixtureTicker!$B$3:$AM$22, MATCH($B184, FixtureTicker!$A$3:$A$22), PlayerForm!$X$5+1),
 TeamForm!$B$4:$B$23, TeamForm!$AB$4:$AB$23),
INDEX(FixtureTicker!$B$24:$AM$43, MATCH($B184, FixtureTicker!$A$24:$A$43), PlayerForm!$X$5+1)="BLANK",
0
),
_xlfn.IFS(
INDEX(FixtureTicker!$B$24:$AM$43, MATCH($B184, FixtureTicker!$A$24:$A$43), PlayerForm!$X$5+2)="H",
_xlfn.XLOOKUP($E184, PlayerForm!$D$3:$D$394, PlayerForm!$Q$3:$Q$394)*
_xlfn.XLOOKUP(
INDEX(FixtureTicker!$B$3:$AM$22, MATCH($B184, FixtureTicker!$A$3:$A$22), PlayerForm!$X$5+2),
 TeamForm!$B$4:$B$23, TeamForm!$AD$4:$AD$23),
INDEX(FixtureTicker!$B$24:$AM$43, MATCH($B184, FixtureTicker!$A$24:$A$43), PlayerForm!$X$5+2)="A",
_xlfn.XLOOKUP($E184, PlayerForm!$D$3:$D$394, PlayerForm!$R$3:$R$394)*
_xlfn.XLOOKUP(
INDEX(FixtureTicker!$B$3:$AM$22, MATCH($B184, FixtureTicker!$A$3:$A$22), PlayerForm!$X$5+2),
 TeamForm!$B$4:$B$23, TeamForm!$AB$4:$AB$23),
INDEX(FixtureTicker!$B$24:$AM$43, MATCH($B184, FixtureTicker!$A$24:$A$43), PlayerForm!$X$5+2)="BLANK",
0
),
_xlfn.IFS(
INDEX(FixtureTicker!$B$24:$AM$43, MATCH($B184, FixtureTicker!$A$24:$A$43), PlayerForm!$X$5+3)="H",
_xlfn.XLOOKUP($E184, PlayerForm!$D$3:$D$394, PlayerForm!$Q$3:$Q$394)*
_xlfn.XLOOKUP(
INDEX(FixtureTicker!$B$3:$AM$22, MATCH($B184, FixtureTicker!$A$3:$A$22), PlayerForm!$X$5+3),
 TeamForm!$B$4:$B$23, TeamForm!$AD$4:$AD$23),
INDEX(FixtureTicker!$B$24:$AM$43, MATCH($B184, FixtureTicker!$A$24:$A$43), PlayerForm!$X$5+3)="A",
_xlfn.XLOOKUP($E184, PlayerForm!$D$3:$D$394, PlayerForm!$R$3:$R$394)*
_xlfn.XLOOKUP(
INDEX(FixtureTicker!$B$3:$AM$22, MATCH($B184, FixtureTicker!$A$3:$A$22), PlayerForm!$X$5+3),
 TeamForm!$B$4:$B$23, TeamForm!$AB$4:$AB$23),
INDEX(FixtureTicker!$B$24:$AM$43, MATCH($B184, FixtureTicker!$A$24:$A$43), PlayerForm!$X$5+3)="BLANK",
0
),
_xlfn.IFS(
INDEX(FixtureTicker!$B$24:$AM$43, MATCH($B184, FixtureTicker!$A$24:$A$43), PlayerForm!$X$5+4)="H",
_xlfn.XLOOKUP($E184, PlayerForm!$D$3:$D$394, PlayerForm!$Q$3:$Q$394)*
_xlfn.XLOOKUP(
INDEX(FixtureTicker!$B$3:$AM$22, MATCH($B184, FixtureTicker!$A$3:$A$22), PlayerForm!$X$5+4),
 TeamForm!$B$4:$B$23, TeamForm!$AD$4:$AD$23),
INDEX(FixtureTicker!$B$24:$AM$43, MATCH($B184, FixtureTicker!$A$24:$A$43), PlayerForm!$X$5+4)="A",
_xlfn.XLOOKUP($E184, PlayerForm!$D$3:$D$394, PlayerForm!$R$3:$R$394)*
_xlfn.XLOOKUP(
INDEX(FixtureTicker!$B$3:$AM$22, MATCH($B184, FixtureTicker!$A$3:$A$22), PlayerForm!$X$5+4),
 TeamForm!$B$4:$B$23, TeamForm!$AB$4:$AB$23),
INDEX(FixtureTicker!$B$24:$AM$43, MATCH($B184, FixtureTicker!$A$24:$A$43), PlayerForm!$X$5+4)="BLANK",
0
),
_xlfn.IFS(
INDEX(FixtureTicker!$B$24:$AM$43, MATCH($B184, FixtureTicker!$A$24:$A$43), PlayerForm!$X$5+5)="H",
_xlfn.XLOOKUP($E184, PlayerForm!$D$3:$D$394, PlayerForm!$Q$3:$Q$394)*
_xlfn.XLOOKUP(
INDEX(FixtureTicker!$B$3:$AM$22, MATCH($B184, FixtureTicker!$A$3:$A$22), PlayerForm!$X$5+5),
 TeamForm!$B$4:$B$23, TeamForm!$AD$4:$AD$23),
INDEX(FixtureTicker!$B$24:$AM$43, MATCH($B184, FixtureTicker!$A$24:$A$43), PlayerForm!$X$5+5)="A",
_xlfn.XLOOKUP($E184, PlayerForm!$D$3:$D$394, PlayerForm!$R$3:$R$394)*
_xlfn.XLOOKUP(
INDEX(FixtureTicker!$B$3:$AM$22, MATCH($B184, FixtureTicker!$A$3:$A$22), PlayerForm!$X$5+5),
 TeamForm!$B$4:$B$23, TeamForm!$AB$4:$AB$23),
INDEX(FixtureTicker!$B$24:$AM$43, MATCH($B184, FixtureTicker!$A$24:$A$43), PlayerForm!$X$5+5)="BLANK",
0
),
_xlfn.IFS(
INDEX(FixtureTicker!$B$24:$AM$43, MATCH($B184, FixtureTicker!$A$24:$A$43), PlayerForm!$X$5+6)="H",
_xlfn.XLOOKUP($E184, PlayerForm!$D$3:$D$394, PlayerForm!$Q$3:$Q$394)*
_xlfn.XLOOKUP(
INDEX(FixtureTicker!$B$3:$AM$22, MATCH($B184, FixtureTicker!$A$3:$A$22), PlayerForm!$X$5+6),
 TeamForm!$B$4:$B$23, TeamForm!$AD$4:$AD$23),
INDEX(FixtureTicker!$B$24:$AM$43, MATCH($B184, FixtureTicker!$A$24:$A$43), PlayerForm!$X$5+6)="A",
_xlfn.XLOOKUP($E184, PlayerForm!$D$3:$D$394, PlayerForm!$R$3:$R$394)*
_xlfn.XLOOKUP(
INDEX(FixtureTicker!$B$3:$AM$22, MATCH($B184, FixtureTicker!$A$3:$A$22), PlayerForm!$X$5+6),
 TeamForm!$B$4:$B$23, TeamForm!$AB$4:$AB$23),
INDEX(FixtureTicker!$B$24:$AM$43, MATCH($B184, FixtureTicker!$A$24:$A$43), PlayerForm!$X$5+6)="BLANK",
0
),
_xlfn.IFS(
INDEX(FixtureTicker!$B$24:$AM$43, MATCH($B184, FixtureTicker!$A$24:$A$43), PlayerForm!$X$5+7)="H",
_xlfn.XLOOKUP($E184, PlayerForm!$D$3:$D$394, PlayerForm!$Q$3:$Q$394)*
_xlfn.XLOOKUP(
INDEX(FixtureTicker!$B$3:$AM$22, MATCH($B184, FixtureTicker!$A$3:$A$22), PlayerForm!$X$5+7),
 TeamForm!$B$4:$B$23, TeamForm!$AD$4:$AD$23),
INDEX(FixtureTicker!$B$24:$AM$43, MATCH($B184, FixtureTicker!$A$24:$A$43), PlayerForm!$X$5+7)="A",
_xlfn.XLOOKUP($E184, PlayerForm!$D$3:$D$394, PlayerForm!$R$3:$R$394)*
_xlfn.XLOOKUP(
INDEX(FixtureTicker!$B$3:$AM$22, MATCH($B184, FixtureTicker!$A$3:$A$22), PlayerForm!$X$5+7),
 TeamForm!$B$4:$B$23, TeamForm!$AB$4:$AB$23),
INDEX(FixtureTicker!$B$24:$AM$43, MATCH($B184, FixtureTicker!$A$24:$A$43), PlayerForm!$X$5+7)="BLANK",
0
)
),0)</f>
        <v>20.007226680985465</v>
      </c>
    </row>
    <row r="185" spans="1:10">
      <c r="A185" s="55">
        <v>317</v>
      </c>
      <c r="B185" s="55" t="str">
        <f>_xlfn.XLOOKUP($A185, PlayerData!$B$3:$B$394, PlayerData!C$3:C$394)</f>
        <v>SOU</v>
      </c>
      <c r="C185" s="55" t="str">
        <f>_xlfn.XLOOKUP($A185, PlayerData!$B$3:$B$394, PlayerData!D$3:D$394)</f>
        <v>D</v>
      </c>
      <c r="D185" s="55">
        <f>_xlfn.XLOOKUP($A185, PlayerData!$B:$B, PlayerData!F:F,,,-1)</f>
        <v>4.5</v>
      </c>
      <c r="E185" s="31" t="str">
        <f>_xlfn.XLOOKUP($A185, PlayerData!$B$3:$B$394, PlayerData!E$3:E$394)</f>
        <v>Bednarek</v>
      </c>
      <c r="F185" s="164" cm="1">
        <f t="array" ref="F185">IFERROR(0.01*_xlfn.IFS(
INDEX(FixtureTicker!$B$24:$AM$43, MATCH($B185, FixtureTicker!$A$24:$A$43, 0), PlayerForm!$X$5)="H",
_xlfn.XLOOKUP($E185, PlayerForm!$D$3:$D$394, PlayerForm!$Q$3:$Q$394)*
_xlfn.XLOOKUP(
INDEX(FixtureTicker!$B$3:$AM$22, MATCH($B185, FixtureTicker!$A$3:$A$22,0), PlayerForm!$X$5),
 TeamForm!$B$4:$B$23, TeamForm!$AD$4:$AD$23),
INDEX(FixtureTicker!$B$24:$AM$43, MATCH($B185, FixtureTicker!$A$24:$A$43,0), PlayerForm!$X$5)="A",
_xlfn.XLOOKUP($E185, PlayerForm!$D$3:$D$394, PlayerForm!$R$3:$R$394)*
_xlfn.XLOOKUP(
INDEX(FixtureTicker!$B$3:$AM$22, MATCH($B185, FixtureTicker!$A$3:$A$22,0), PlayerForm!$X$5),
 TeamForm!$B$4:$B$23, TeamForm!$AB$4:$AB$23),
INDEX(FixtureTicker!$B$24:$AM$43, MATCH($B185, FixtureTicker!$A$24:$A$43,0), PlayerForm!$X$5)="BLANK",
0),0)</f>
        <v>1.3926325247079965</v>
      </c>
      <c r="G185" s="163" cm="1">
        <f t="array" ref="G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
),0)</f>
        <v>4.3009414116483917</v>
      </c>
      <c r="H185" s="163" cm="1">
        <f t="array" ref="H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),
_xlfn.IFS(
INDEX(FixtureTicker!$B$24:$AM$43, MATCH($B185, FixtureTicker!$A$24:$A$43), PlayerForm!$X$5+2)="H",
_xlfn.XLOOKUP($E185, PlayerForm!$D$3:$D$394, PlayerForm!$Q$3:$Q$394)*
_xlfn.XLOOKUP(
INDEX(FixtureTicker!$B$3:$AM$22, MATCH($B185, FixtureTicker!$A$3:$A$22), PlayerForm!$X$5+2),
 TeamForm!$B$4:$B$23, TeamForm!$AD$4:$AD$23),
INDEX(FixtureTicker!$B$24:$AM$43, MATCH($B185, FixtureTicker!$A$24:$A$43), PlayerForm!$X$5+2)="A",
_xlfn.XLOOKUP($E185, PlayerForm!$D$3:$D$394, PlayerForm!$R$3:$R$394)*
_xlfn.XLOOKUP(
INDEX(FixtureTicker!$B$3:$AM$22, MATCH($B185, FixtureTicker!$A$3:$A$22), PlayerForm!$X$5+2),
 TeamForm!$B$4:$B$23, TeamForm!$AB$4:$AB$23),
INDEX(FixtureTicker!$B$24:$AM$43, MATCH($B185, FixtureTicker!$A$24:$A$43), PlayerForm!$X$5+2)="BLANK",
0
),
_xlfn.IFS(
INDEX(FixtureTicker!$B$24:$AM$43, MATCH($B185, FixtureTicker!$A$24:$A$43), PlayerForm!$X$5+3)="H",
_xlfn.XLOOKUP($E185, PlayerForm!$D$3:$D$394, PlayerForm!$Q$3:$Q$394)*
_xlfn.XLOOKUP(
INDEX(FixtureTicker!$B$3:$AM$22, MATCH($B185, FixtureTicker!$A$3:$A$22), PlayerForm!$X$5+3),
 TeamForm!$B$4:$B$23, TeamForm!$AD$4:$AD$23),
INDEX(FixtureTicker!$B$24:$AM$43, MATCH($B185, FixtureTicker!$A$24:$A$43), PlayerForm!$X$5+3)="A",
_xlfn.XLOOKUP($E185, PlayerForm!$D$3:$D$394, PlayerForm!$R$3:$R$394)*
_xlfn.XLOOKUP(
INDEX(FixtureTicker!$B$3:$AM$22, MATCH($B185, FixtureTicker!$A$3:$A$22), PlayerForm!$X$5+3),
 TeamForm!$B$4:$B$23, TeamForm!$AB$4:$AB$23),
INDEX(FixtureTicker!$B$24:$AM$43, MATCH($B185, FixtureTicker!$A$24:$A$43), PlayerForm!$X$5+3)="BLANK",
0
)
),0)</f>
        <v>11.835859323924797</v>
      </c>
      <c r="I185" s="163" cm="1">
        <f t="array" ref="I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),
_xlfn.IFS(
INDEX(FixtureTicker!$B$24:$AM$43, MATCH($B185, FixtureTicker!$A$24:$A$43), PlayerForm!$X$5+2)="H",
_xlfn.XLOOKUP($E185, PlayerForm!$D$3:$D$394, PlayerForm!$Q$3:$Q$394)*
_xlfn.XLOOKUP(
INDEX(FixtureTicker!$B$3:$AM$22, MATCH($B185, FixtureTicker!$A$3:$A$22), PlayerForm!$X$5+2),
 TeamForm!$B$4:$B$23, TeamForm!$AD$4:$AD$23),
INDEX(FixtureTicker!$B$24:$AM$43, MATCH($B185, FixtureTicker!$A$24:$A$43), PlayerForm!$X$5+2)="A",
_xlfn.XLOOKUP($E185, PlayerForm!$D$3:$D$394, PlayerForm!$R$3:$R$394)*
_xlfn.XLOOKUP(
INDEX(FixtureTicker!$B$3:$AM$22, MATCH($B185, FixtureTicker!$A$3:$A$22), PlayerForm!$X$5+2),
 TeamForm!$B$4:$B$23, TeamForm!$AB$4:$AB$23),
INDEX(FixtureTicker!$B$24:$AM$43, MATCH($B185, FixtureTicker!$A$24:$A$43), PlayerForm!$X$5+2)="BLANK",
0
),
_xlfn.IFS(
INDEX(FixtureTicker!$B$24:$AM$43, MATCH($B185, FixtureTicker!$A$24:$A$43), PlayerForm!$X$5+3)="H",
_xlfn.XLOOKUP($E185, PlayerForm!$D$3:$D$394, PlayerForm!$Q$3:$Q$394)*
_xlfn.XLOOKUP(
INDEX(FixtureTicker!$B$3:$AM$22, MATCH($B185, FixtureTicker!$A$3:$A$22), PlayerForm!$X$5+3),
 TeamForm!$B$4:$B$23, TeamForm!$AD$4:$AD$23),
INDEX(FixtureTicker!$B$24:$AM$43, MATCH($B185, FixtureTicker!$A$24:$A$43), PlayerForm!$X$5+3)="A",
_xlfn.XLOOKUP($E185, PlayerForm!$D$3:$D$394, PlayerForm!$R$3:$R$394)*
_xlfn.XLOOKUP(
INDEX(FixtureTicker!$B$3:$AM$22, MATCH($B185, FixtureTicker!$A$3:$A$22), PlayerForm!$X$5+3),
 TeamForm!$B$4:$B$23, TeamForm!$AB$4:$AB$23),
INDEX(FixtureTicker!$B$24:$AM$43, MATCH($B185, FixtureTicker!$A$24:$A$43), PlayerForm!$X$5+3)="BLANK",
0
),
_xlfn.IFS(
INDEX(FixtureTicker!$B$24:$AM$43, MATCH($B185, FixtureTicker!$A$24:$A$43), PlayerForm!$X$5+4)="H",
_xlfn.XLOOKUP($E185, PlayerForm!$D$3:$D$394, PlayerForm!$Q$3:$Q$394)*
_xlfn.XLOOKUP(
INDEX(FixtureTicker!$B$3:$AM$22, MATCH($B185, FixtureTicker!$A$3:$A$22), PlayerForm!$X$5+4),
 TeamForm!$B$4:$B$23, TeamForm!$AD$4:$AD$23),
INDEX(FixtureTicker!$B$24:$AM$43, MATCH($B185, FixtureTicker!$A$24:$A$43), PlayerForm!$X$5+4)="A",
_xlfn.XLOOKUP($E185, PlayerForm!$D$3:$D$394, PlayerForm!$R$3:$R$394)*
_xlfn.XLOOKUP(
INDEX(FixtureTicker!$B$3:$AM$22, MATCH($B185, FixtureTicker!$A$3:$A$22), PlayerForm!$X$5+4),
 TeamForm!$B$4:$B$23, TeamForm!$AB$4:$AB$23),
INDEX(FixtureTicker!$B$24:$AM$43, MATCH($B185, FixtureTicker!$A$24:$A$43), PlayerForm!$X$5+4)="BLANK",
0
),
_xlfn.IFS(
INDEX(FixtureTicker!$B$24:$AM$43, MATCH($B185, FixtureTicker!$A$24:$A$43), PlayerForm!$X$5+5)="H",
_xlfn.XLOOKUP($E185, PlayerForm!$D$3:$D$394, PlayerForm!$Q$3:$Q$394)*
_xlfn.XLOOKUP(
INDEX(FixtureTicker!$B$3:$AM$22, MATCH($B185, FixtureTicker!$A$3:$A$22), PlayerForm!$X$5+5),
 TeamForm!$B$4:$B$23, TeamForm!$AD$4:$AD$23),
INDEX(FixtureTicker!$B$24:$AM$43, MATCH($B185, FixtureTicker!$A$24:$A$43), PlayerForm!$X$5+5)="A",
_xlfn.XLOOKUP($E185, PlayerForm!$D$3:$D$394, PlayerForm!$R$3:$R$394)*
_xlfn.XLOOKUP(
INDEX(FixtureTicker!$B$3:$AM$22, MATCH($B185, FixtureTicker!$A$3:$A$22), PlayerForm!$X$5+5),
 TeamForm!$B$4:$B$23, TeamForm!$AB$4:$AB$23),
INDEX(FixtureTicker!$B$24:$AM$43, MATCH($B185, FixtureTicker!$A$24:$A$43), PlayerForm!$X$5+5)="BLANK",
0
)
),0)</f>
        <v>15.112127902635107</v>
      </c>
      <c r="J185" s="163" cm="1">
        <f t="array" ref="J185">IFERROR(0.01*SUM(
_xlfn.IFS(
INDEX(FixtureTicker!$B$24:$AM$43, MATCH($B185, FixtureTicker!$A$24:$A$43), PlayerForm!$X$5)="H",
_xlfn.XLOOKUP($E185, PlayerForm!$D$3:$D$394, PlayerForm!$Q$3:$Q$394)*
_xlfn.XLOOKUP(
INDEX(FixtureTicker!$B$3:$AM$22, MATCH($B185, FixtureTicker!$A$3:$A$22), PlayerForm!$X$5),
 TeamForm!$B$4:$B$23, TeamForm!$AD$4:$AD$23),
INDEX(FixtureTicker!$B$24:$AM$43, MATCH($B185, FixtureTicker!$A$24:$A$43), PlayerForm!$X$5)="A",
_xlfn.XLOOKUP($E185, PlayerForm!$D$3:$D$394, PlayerForm!$R$3:$R$394)*
_xlfn.XLOOKUP(
INDEX(FixtureTicker!$B$3:$AM$22, MATCH($B185, FixtureTicker!$A$3:$A$22), PlayerForm!$X$5),
 TeamForm!$B$4:$B$23, TeamForm!$AB$4:$AB$23),
INDEX(FixtureTicker!$B$24:$AM$43, MATCH($B185, FixtureTicker!$A$24:$A$43), PlayerForm!$X$5)="BLANK",
0
),
_xlfn.IFS(
INDEX(FixtureTicker!$B$24:$AM$43, MATCH($B185, FixtureTicker!$A$24:$A$43), PlayerForm!$X$5+1)="H",
_xlfn.XLOOKUP($E185, PlayerForm!$D$3:$D$394, PlayerForm!$Q$3:$Q$394)*
_xlfn.XLOOKUP(
INDEX(FixtureTicker!$B$3:$AM$22, MATCH($B185, FixtureTicker!$A$3:$A$22), PlayerForm!$X$5+1),
 TeamForm!$B$4:$B$23, TeamForm!$AD$4:$AD$23),
INDEX(FixtureTicker!$B$24:$AM$43, MATCH($B185, FixtureTicker!$A$24:$A$43), PlayerForm!$X$5+1)="A",
_xlfn.XLOOKUP($E185, PlayerForm!$D$3:$D$394, PlayerForm!$R$3:$R$394)*
_xlfn.XLOOKUP(
INDEX(FixtureTicker!$B$3:$AM$22, MATCH($B185, FixtureTicker!$A$3:$A$22), PlayerForm!$X$5+1),
 TeamForm!$B$4:$B$23, TeamForm!$AB$4:$AB$23),
INDEX(FixtureTicker!$B$24:$AM$43, MATCH($B185, FixtureTicker!$A$24:$A$43), PlayerForm!$X$5+1)="BLANK",
0
),
_xlfn.IFS(
INDEX(FixtureTicker!$B$24:$AM$43, MATCH($B185, FixtureTicker!$A$24:$A$43), PlayerForm!$X$5+2)="H",
_xlfn.XLOOKUP($E185, PlayerForm!$D$3:$D$394, PlayerForm!$Q$3:$Q$394)*
_xlfn.XLOOKUP(
INDEX(FixtureTicker!$B$3:$AM$22, MATCH($B185, FixtureTicker!$A$3:$A$22), PlayerForm!$X$5+2),
 TeamForm!$B$4:$B$23, TeamForm!$AD$4:$AD$23),
INDEX(FixtureTicker!$B$24:$AM$43, MATCH($B185, FixtureTicker!$A$24:$A$43), PlayerForm!$X$5+2)="A",
_xlfn.XLOOKUP($E185, PlayerForm!$D$3:$D$394, PlayerForm!$R$3:$R$394)*
_xlfn.XLOOKUP(
INDEX(FixtureTicker!$B$3:$AM$22, MATCH($B185, FixtureTicker!$A$3:$A$22), PlayerForm!$X$5+2),
 TeamForm!$B$4:$B$23, TeamForm!$AB$4:$AB$23),
INDEX(FixtureTicker!$B$24:$AM$43, MATCH($B185, FixtureTicker!$A$24:$A$43), PlayerForm!$X$5+2)="BLANK",
0
),
_xlfn.IFS(
INDEX(FixtureTicker!$B$24:$AM$43, MATCH($B185, FixtureTicker!$A$24:$A$43), PlayerForm!$X$5+3)="H",
_xlfn.XLOOKUP($E185, PlayerForm!$D$3:$D$394, PlayerForm!$Q$3:$Q$394)*
_xlfn.XLOOKUP(
INDEX(FixtureTicker!$B$3:$AM$22, MATCH($B185, FixtureTicker!$A$3:$A$22), PlayerForm!$X$5+3),
 TeamForm!$B$4:$B$23, TeamForm!$AD$4:$AD$23),
INDEX(FixtureTicker!$B$24:$AM$43, MATCH($B185, FixtureTicker!$A$24:$A$43), PlayerForm!$X$5+3)="A",
_xlfn.XLOOKUP($E185, PlayerForm!$D$3:$D$394, PlayerForm!$R$3:$R$394)*
_xlfn.XLOOKUP(
INDEX(FixtureTicker!$B$3:$AM$22, MATCH($B185, FixtureTicker!$A$3:$A$22), PlayerForm!$X$5+3),
 TeamForm!$B$4:$B$23, TeamForm!$AB$4:$AB$23),
INDEX(FixtureTicker!$B$24:$AM$43, MATCH($B185, FixtureTicker!$A$24:$A$43), PlayerForm!$X$5+3)="BLANK",
0
),
_xlfn.IFS(
INDEX(FixtureTicker!$B$24:$AM$43, MATCH($B185, FixtureTicker!$A$24:$A$43), PlayerForm!$X$5+4)="H",
_xlfn.XLOOKUP($E185, PlayerForm!$D$3:$D$394, PlayerForm!$Q$3:$Q$394)*
_xlfn.XLOOKUP(
INDEX(FixtureTicker!$B$3:$AM$22, MATCH($B185, FixtureTicker!$A$3:$A$22), PlayerForm!$X$5+4),
 TeamForm!$B$4:$B$23, TeamForm!$AD$4:$AD$23),
INDEX(FixtureTicker!$B$24:$AM$43, MATCH($B185, FixtureTicker!$A$24:$A$43), PlayerForm!$X$5+4)="A",
_xlfn.XLOOKUP($E185, PlayerForm!$D$3:$D$394, PlayerForm!$R$3:$R$394)*
_xlfn.XLOOKUP(
INDEX(FixtureTicker!$B$3:$AM$22, MATCH($B185, FixtureTicker!$A$3:$A$22), PlayerForm!$X$5+4),
 TeamForm!$B$4:$B$23, TeamForm!$AB$4:$AB$23),
INDEX(FixtureTicker!$B$24:$AM$43, MATCH($B185, FixtureTicker!$A$24:$A$43), PlayerForm!$X$5+4)="BLANK",
0
),
_xlfn.IFS(
INDEX(FixtureTicker!$B$24:$AM$43, MATCH($B185, FixtureTicker!$A$24:$A$43), PlayerForm!$X$5+5)="H",
_xlfn.XLOOKUP($E185, PlayerForm!$D$3:$D$394, PlayerForm!$Q$3:$Q$394)*
_xlfn.XLOOKUP(
INDEX(FixtureTicker!$B$3:$AM$22, MATCH($B185, FixtureTicker!$A$3:$A$22), PlayerForm!$X$5+5),
 TeamForm!$B$4:$B$23, TeamForm!$AD$4:$AD$23),
INDEX(FixtureTicker!$B$24:$AM$43, MATCH($B185, FixtureTicker!$A$24:$A$43), PlayerForm!$X$5+5)="A",
_xlfn.XLOOKUP($E185, PlayerForm!$D$3:$D$394, PlayerForm!$R$3:$R$394)*
_xlfn.XLOOKUP(
INDEX(FixtureTicker!$B$3:$AM$22, MATCH($B185, FixtureTicker!$A$3:$A$22), PlayerForm!$X$5+5),
 TeamForm!$B$4:$B$23, TeamForm!$AB$4:$AB$23),
INDEX(FixtureTicker!$B$24:$AM$43, MATCH($B185, FixtureTicker!$A$24:$A$43), PlayerForm!$X$5+5)="BLANK",
0
),
_xlfn.IFS(
INDEX(FixtureTicker!$B$24:$AM$43, MATCH($B185, FixtureTicker!$A$24:$A$43), PlayerForm!$X$5+6)="H",
_xlfn.XLOOKUP($E185, PlayerForm!$D$3:$D$394, PlayerForm!$Q$3:$Q$394)*
_xlfn.XLOOKUP(
INDEX(FixtureTicker!$B$3:$AM$22, MATCH($B185, FixtureTicker!$A$3:$A$22), PlayerForm!$X$5+6),
 TeamForm!$B$4:$B$23, TeamForm!$AD$4:$AD$23),
INDEX(FixtureTicker!$B$24:$AM$43, MATCH($B185, FixtureTicker!$A$24:$A$43), PlayerForm!$X$5+6)="A",
_xlfn.XLOOKUP($E185, PlayerForm!$D$3:$D$394, PlayerForm!$R$3:$R$394)*
_xlfn.XLOOKUP(
INDEX(FixtureTicker!$B$3:$AM$22, MATCH($B185, FixtureTicker!$A$3:$A$22), PlayerForm!$X$5+6),
 TeamForm!$B$4:$B$23, TeamForm!$AB$4:$AB$23),
INDEX(FixtureTicker!$B$24:$AM$43, MATCH($B185, FixtureTicker!$A$24:$A$43), PlayerForm!$X$5+6)="BLANK",
0
),
_xlfn.IFS(
INDEX(FixtureTicker!$B$24:$AM$43, MATCH($B185, FixtureTicker!$A$24:$A$43), PlayerForm!$X$5+7)="H",
_xlfn.XLOOKUP($E185, PlayerForm!$D$3:$D$394, PlayerForm!$Q$3:$Q$394)*
_xlfn.XLOOKUP(
INDEX(FixtureTicker!$B$3:$AM$22, MATCH($B185, FixtureTicker!$A$3:$A$22), PlayerForm!$X$5+7),
 TeamForm!$B$4:$B$23, TeamForm!$AD$4:$AD$23),
INDEX(FixtureTicker!$B$24:$AM$43, MATCH($B185, FixtureTicker!$A$24:$A$43), PlayerForm!$X$5+7)="A",
_xlfn.XLOOKUP($E185, PlayerForm!$D$3:$D$394, PlayerForm!$R$3:$R$394)*
_xlfn.XLOOKUP(
INDEX(FixtureTicker!$B$3:$AM$22, MATCH($B185, FixtureTicker!$A$3:$A$22), PlayerForm!$X$5+7),
 TeamForm!$B$4:$B$23, TeamForm!$AB$4:$AB$23),
INDEX(FixtureTicker!$B$24:$AM$43, MATCH($B185, FixtureTicker!$A$24:$A$43), PlayerForm!$X$5+7)="BLANK",
0
)
),0)</f>
        <v>20.668150109876059</v>
      </c>
    </row>
    <row r="186" spans="1:10">
      <c r="A186" s="55">
        <v>296</v>
      </c>
      <c r="B186" s="55" t="str">
        <f>_xlfn.XLOOKUP($A186, PlayerData!$B$3:$B$394, PlayerData!C$3:C$394)</f>
        <v>BHA</v>
      </c>
      <c r="C186" s="55" t="str">
        <f>_xlfn.XLOOKUP($A186, PlayerData!$B$3:$B$394, PlayerData!D$3:D$394)</f>
        <v>D</v>
      </c>
      <c r="D186" s="55">
        <f>_xlfn.XLOOKUP($A186, PlayerData!$B:$B, PlayerData!F:F,,,-1)</f>
        <v>4.5</v>
      </c>
      <c r="E186" s="31" t="str">
        <f>_xlfn.XLOOKUP($A186, PlayerData!$B$3:$B$394, PlayerData!E$3:E$394)</f>
        <v>Montoya</v>
      </c>
      <c r="F186" s="164" cm="1">
        <f t="array" ref="F186">IFERROR(0.01*_xlfn.IFS(
INDEX(FixtureTicker!$B$24:$AM$43, MATCH($B186, FixtureTicker!$A$24:$A$43, 0), PlayerForm!$X$5)="H",
_xlfn.XLOOKUP($E186, PlayerForm!$D$3:$D$394, PlayerForm!$Q$3:$Q$394)*
_xlfn.XLOOKUP(
INDEX(FixtureTicker!$B$3:$AM$22, MATCH($B186, FixtureTicker!$A$3:$A$22,0), PlayerForm!$X$5),
 TeamForm!$B$4:$B$23, TeamForm!$AD$4:$AD$23),
INDEX(FixtureTicker!$B$24:$AM$43, MATCH($B186, FixtureTicker!$A$24:$A$43,0), PlayerForm!$X$5)="A",
_xlfn.XLOOKUP($E186, PlayerForm!$D$3:$D$394, PlayerForm!$R$3:$R$394)*
_xlfn.XLOOKUP(
INDEX(FixtureTicker!$B$3:$AM$22, MATCH($B186, FixtureTicker!$A$3:$A$22,0), PlayerForm!$X$5),
 TeamForm!$B$4:$B$23, TeamForm!$AB$4:$AB$23),
INDEX(FixtureTicker!$B$24:$AM$43, MATCH($B186, FixtureTicker!$A$24:$A$43,0), PlayerForm!$X$5)="BLANK",
0),0)</f>
        <v>1.9793761772499445</v>
      </c>
      <c r="G186" s="163" cm="1">
        <f t="array" ref="G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
),0)</f>
        <v>5.8211210729961431</v>
      </c>
      <c r="H186" s="163" cm="1">
        <f t="array" ref="H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),
_xlfn.IFS(
INDEX(FixtureTicker!$B$24:$AM$43, MATCH($B186, FixtureTicker!$A$24:$A$43), PlayerForm!$X$5+2)="H",
_xlfn.XLOOKUP($E186, PlayerForm!$D$3:$D$394, PlayerForm!$Q$3:$Q$394)*
_xlfn.XLOOKUP(
INDEX(FixtureTicker!$B$3:$AM$22, MATCH($B186, FixtureTicker!$A$3:$A$22), PlayerForm!$X$5+2),
 TeamForm!$B$4:$B$23, TeamForm!$AD$4:$AD$23),
INDEX(FixtureTicker!$B$24:$AM$43, MATCH($B186, FixtureTicker!$A$24:$A$43), PlayerForm!$X$5+2)="A",
_xlfn.XLOOKUP($E186, PlayerForm!$D$3:$D$394, PlayerForm!$R$3:$R$394)*
_xlfn.XLOOKUP(
INDEX(FixtureTicker!$B$3:$AM$22, MATCH($B186, FixtureTicker!$A$3:$A$22), PlayerForm!$X$5+2),
 TeamForm!$B$4:$B$23, TeamForm!$AB$4:$AB$23),
INDEX(FixtureTicker!$B$24:$AM$43, MATCH($B186, FixtureTicker!$A$24:$A$43), PlayerForm!$X$5+2)="BLANK",
0
),
_xlfn.IFS(
INDEX(FixtureTicker!$B$24:$AM$43, MATCH($B186, FixtureTicker!$A$24:$A$43), PlayerForm!$X$5+3)="H",
_xlfn.XLOOKUP($E186, PlayerForm!$D$3:$D$394, PlayerForm!$Q$3:$Q$394)*
_xlfn.XLOOKUP(
INDEX(FixtureTicker!$B$3:$AM$22, MATCH($B186, FixtureTicker!$A$3:$A$22), PlayerForm!$X$5+3),
 TeamForm!$B$4:$B$23, TeamForm!$AD$4:$AD$23),
INDEX(FixtureTicker!$B$24:$AM$43, MATCH($B186, FixtureTicker!$A$24:$A$43), PlayerForm!$X$5+3)="A",
_xlfn.XLOOKUP($E186, PlayerForm!$D$3:$D$394, PlayerForm!$R$3:$R$394)*
_xlfn.XLOOKUP(
INDEX(FixtureTicker!$B$3:$AM$22, MATCH($B186, FixtureTicker!$A$3:$A$22), PlayerForm!$X$5+3),
 TeamForm!$B$4:$B$23, TeamForm!$AB$4:$AB$23),
INDEX(FixtureTicker!$B$24:$AM$43, MATCH($B186, FixtureTicker!$A$24:$A$43), PlayerForm!$X$5+3)="BLANK",
0
)
),0)</f>
        <v>9.6918350830058415</v>
      </c>
      <c r="I186" s="163" cm="1">
        <f t="array" ref="I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),
_xlfn.IFS(
INDEX(FixtureTicker!$B$24:$AM$43, MATCH($B186, FixtureTicker!$A$24:$A$43), PlayerForm!$X$5+2)="H",
_xlfn.XLOOKUP($E186, PlayerForm!$D$3:$D$394, PlayerForm!$Q$3:$Q$394)*
_xlfn.XLOOKUP(
INDEX(FixtureTicker!$B$3:$AM$22, MATCH($B186, FixtureTicker!$A$3:$A$22), PlayerForm!$X$5+2),
 TeamForm!$B$4:$B$23, TeamForm!$AD$4:$AD$23),
INDEX(FixtureTicker!$B$24:$AM$43, MATCH($B186, FixtureTicker!$A$24:$A$43), PlayerForm!$X$5+2)="A",
_xlfn.XLOOKUP($E186, PlayerForm!$D$3:$D$394, PlayerForm!$R$3:$R$394)*
_xlfn.XLOOKUP(
INDEX(FixtureTicker!$B$3:$AM$22, MATCH($B186, FixtureTicker!$A$3:$A$22), PlayerForm!$X$5+2),
 TeamForm!$B$4:$B$23, TeamForm!$AB$4:$AB$23),
INDEX(FixtureTicker!$B$24:$AM$43, MATCH($B186, FixtureTicker!$A$24:$A$43), PlayerForm!$X$5+2)="BLANK",
0
),
_xlfn.IFS(
INDEX(FixtureTicker!$B$24:$AM$43, MATCH($B186, FixtureTicker!$A$24:$A$43), PlayerForm!$X$5+3)="H",
_xlfn.XLOOKUP($E186, PlayerForm!$D$3:$D$394, PlayerForm!$Q$3:$Q$394)*
_xlfn.XLOOKUP(
INDEX(FixtureTicker!$B$3:$AM$22, MATCH($B186, FixtureTicker!$A$3:$A$22), PlayerForm!$X$5+3),
 TeamForm!$B$4:$B$23, TeamForm!$AD$4:$AD$23),
INDEX(FixtureTicker!$B$24:$AM$43, MATCH($B186, FixtureTicker!$A$24:$A$43), PlayerForm!$X$5+3)="A",
_xlfn.XLOOKUP($E186, PlayerForm!$D$3:$D$394, PlayerForm!$R$3:$R$394)*
_xlfn.XLOOKUP(
INDEX(FixtureTicker!$B$3:$AM$22, MATCH($B186, FixtureTicker!$A$3:$A$22), PlayerForm!$X$5+3),
 TeamForm!$B$4:$B$23, TeamForm!$AB$4:$AB$23),
INDEX(FixtureTicker!$B$24:$AM$43, MATCH($B186, FixtureTicker!$A$24:$A$43), PlayerForm!$X$5+3)="BLANK",
0
),
_xlfn.IFS(
INDEX(FixtureTicker!$B$24:$AM$43, MATCH($B186, FixtureTicker!$A$24:$A$43), PlayerForm!$X$5+4)="H",
_xlfn.XLOOKUP($E186, PlayerForm!$D$3:$D$394, PlayerForm!$Q$3:$Q$394)*
_xlfn.XLOOKUP(
INDEX(FixtureTicker!$B$3:$AM$22, MATCH($B186, FixtureTicker!$A$3:$A$22), PlayerForm!$X$5+4),
 TeamForm!$B$4:$B$23, TeamForm!$AD$4:$AD$23),
INDEX(FixtureTicker!$B$24:$AM$43, MATCH($B186, FixtureTicker!$A$24:$A$43), PlayerForm!$X$5+4)="A",
_xlfn.XLOOKUP($E186, PlayerForm!$D$3:$D$394, PlayerForm!$R$3:$R$394)*
_xlfn.XLOOKUP(
INDEX(FixtureTicker!$B$3:$AM$22, MATCH($B186, FixtureTicker!$A$3:$A$22), PlayerForm!$X$5+4),
 TeamForm!$B$4:$B$23, TeamForm!$AB$4:$AB$23),
INDEX(FixtureTicker!$B$24:$AM$43, MATCH($B186, FixtureTicker!$A$24:$A$43), PlayerForm!$X$5+4)="BLANK",
0
),
_xlfn.IFS(
INDEX(FixtureTicker!$B$24:$AM$43, MATCH($B186, FixtureTicker!$A$24:$A$43), PlayerForm!$X$5+5)="H",
_xlfn.XLOOKUP($E186, PlayerForm!$D$3:$D$394, PlayerForm!$Q$3:$Q$394)*
_xlfn.XLOOKUP(
INDEX(FixtureTicker!$B$3:$AM$22, MATCH($B186, FixtureTicker!$A$3:$A$22), PlayerForm!$X$5+5),
 TeamForm!$B$4:$B$23, TeamForm!$AD$4:$AD$23),
INDEX(FixtureTicker!$B$24:$AM$43, MATCH($B186, FixtureTicker!$A$24:$A$43), PlayerForm!$X$5+5)="A",
_xlfn.XLOOKUP($E186, PlayerForm!$D$3:$D$394, PlayerForm!$R$3:$R$394)*
_xlfn.XLOOKUP(
INDEX(FixtureTicker!$B$3:$AM$22, MATCH($B186, FixtureTicker!$A$3:$A$22), PlayerForm!$X$5+5),
 TeamForm!$B$4:$B$23, TeamForm!$AB$4:$AB$23),
INDEX(FixtureTicker!$B$24:$AM$43, MATCH($B186, FixtureTicker!$A$24:$A$43), PlayerForm!$X$5+5)="BLANK",
0
)
),0)</f>
        <v>14.997814917287565</v>
      </c>
      <c r="J186" s="163" cm="1">
        <f t="array" ref="J186">IFERROR(0.01*SUM(
_xlfn.IFS(
INDEX(FixtureTicker!$B$24:$AM$43, MATCH($B186, FixtureTicker!$A$24:$A$43), PlayerForm!$X$5)="H",
_xlfn.XLOOKUP($E186, PlayerForm!$D$3:$D$394, PlayerForm!$Q$3:$Q$394)*
_xlfn.XLOOKUP(
INDEX(FixtureTicker!$B$3:$AM$22, MATCH($B186, FixtureTicker!$A$3:$A$22), PlayerForm!$X$5),
 TeamForm!$B$4:$B$23, TeamForm!$AD$4:$AD$23),
INDEX(FixtureTicker!$B$24:$AM$43, MATCH($B186, FixtureTicker!$A$24:$A$43), PlayerForm!$X$5)="A",
_xlfn.XLOOKUP($E186, PlayerForm!$D$3:$D$394, PlayerForm!$R$3:$R$394)*
_xlfn.XLOOKUP(
INDEX(FixtureTicker!$B$3:$AM$22, MATCH($B186, FixtureTicker!$A$3:$A$22), PlayerForm!$X$5),
 TeamForm!$B$4:$B$23, TeamForm!$AB$4:$AB$23),
INDEX(FixtureTicker!$B$24:$AM$43, MATCH($B186, FixtureTicker!$A$24:$A$43), PlayerForm!$X$5)="BLANK",
0
),
_xlfn.IFS(
INDEX(FixtureTicker!$B$24:$AM$43, MATCH($B186, FixtureTicker!$A$24:$A$43), PlayerForm!$X$5+1)="H",
_xlfn.XLOOKUP($E186, PlayerForm!$D$3:$D$394, PlayerForm!$Q$3:$Q$394)*
_xlfn.XLOOKUP(
INDEX(FixtureTicker!$B$3:$AM$22, MATCH($B186, FixtureTicker!$A$3:$A$22), PlayerForm!$X$5+1),
 TeamForm!$B$4:$B$23, TeamForm!$AD$4:$AD$23),
INDEX(FixtureTicker!$B$24:$AM$43, MATCH($B186, FixtureTicker!$A$24:$A$43), PlayerForm!$X$5+1)="A",
_xlfn.XLOOKUP($E186, PlayerForm!$D$3:$D$394, PlayerForm!$R$3:$R$394)*
_xlfn.XLOOKUP(
INDEX(FixtureTicker!$B$3:$AM$22, MATCH($B186, FixtureTicker!$A$3:$A$22), PlayerForm!$X$5+1),
 TeamForm!$B$4:$B$23, TeamForm!$AB$4:$AB$23),
INDEX(FixtureTicker!$B$24:$AM$43, MATCH($B186, FixtureTicker!$A$24:$A$43), PlayerForm!$X$5+1)="BLANK",
0
),
_xlfn.IFS(
INDEX(FixtureTicker!$B$24:$AM$43, MATCH($B186, FixtureTicker!$A$24:$A$43), PlayerForm!$X$5+2)="H",
_xlfn.XLOOKUP($E186, PlayerForm!$D$3:$D$394, PlayerForm!$Q$3:$Q$394)*
_xlfn.XLOOKUP(
INDEX(FixtureTicker!$B$3:$AM$22, MATCH($B186, FixtureTicker!$A$3:$A$22), PlayerForm!$X$5+2),
 TeamForm!$B$4:$B$23, TeamForm!$AD$4:$AD$23),
INDEX(FixtureTicker!$B$24:$AM$43, MATCH($B186, FixtureTicker!$A$24:$A$43), PlayerForm!$X$5+2)="A",
_xlfn.XLOOKUP($E186, PlayerForm!$D$3:$D$394, PlayerForm!$R$3:$R$394)*
_xlfn.XLOOKUP(
INDEX(FixtureTicker!$B$3:$AM$22, MATCH($B186, FixtureTicker!$A$3:$A$22), PlayerForm!$X$5+2),
 TeamForm!$B$4:$B$23, TeamForm!$AB$4:$AB$23),
INDEX(FixtureTicker!$B$24:$AM$43, MATCH($B186, FixtureTicker!$A$24:$A$43), PlayerForm!$X$5+2)="BLANK",
0
),
_xlfn.IFS(
INDEX(FixtureTicker!$B$24:$AM$43, MATCH($B186, FixtureTicker!$A$24:$A$43), PlayerForm!$X$5+3)="H",
_xlfn.XLOOKUP($E186, PlayerForm!$D$3:$D$394, PlayerForm!$Q$3:$Q$394)*
_xlfn.XLOOKUP(
INDEX(FixtureTicker!$B$3:$AM$22, MATCH($B186, FixtureTicker!$A$3:$A$22), PlayerForm!$X$5+3),
 TeamForm!$B$4:$B$23, TeamForm!$AD$4:$AD$23),
INDEX(FixtureTicker!$B$24:$AM$43, MATCH($B186, FixtureTicker!$A$24:$A$43), PlayerForm!$X$5+3)="A",
_xlfn.XLOOKUP($E186, PlayerForm!$D$3:$D$394, PlayerForm!$R$3:$R$394)*
_xlfn.XLOOKUP(
INDEX(FixtureTicker!$B$3:$AM$22, MATCH($B186, FixtureTicker!$A$3:$A$22), PlayerForm!$X$5+3),
 TeamForm!$B$4:$B$23, TeamForm!$AB$4:$AB$23),
INDEX(FixtureTicker!$B$24:$AM$43, MATCH($B186, FixtureTicker!$A$24:$A$43), PlayerForm!$X$5+3)="BLANK",
0
),
_xlfn.IFS(
INDEX(FixtureTicker!$B$24:$AM$43, MATCH($B186, FixtureTicker!$A$24:$A$43), PlayerForm!$X$5+4)="H",
_xlfn.XLOOKUP($E186, PlayerForm!$D$3:$D$394, PlayerForm!$Q$3:$Q$394)*
_xlfn.XLOOKUP(
INDEX(FixtureTicker!$B$3:$AM$22, MATCH($B186, FixtureTicker!$A$3:$A$22), PlayerForm!$X$5+4),
 TeamForm!$B$4:$B$23, TeamForm!$AD$4:$AD$23),
INDEX(FixtureTicker!$B$24:$AM$43, MATCH($B186, FixtureTicker!$A$24:$A$43), PlayerForm!$X$5+4)="A",
_xlfn.XLOOKUP($E186, PlayerForm!$D$3:$D$394, PlayerForm!$R$3:$R$394)*
_xlfn.XLOOKUP(
INDEX(FixtureTicker!$B$3:$AM$22, MATCH($B186, FixtureTicker!$A$3:$A$22), PlayerForm!$X$5+4),
 TeamForm!$B$4:$B$23, TeamForm!$AB$4:$AB$23),
INDEX(FixtureTicker!$B$24:$AM$43, MATCH($B186, FixtureTicker!$A$24:$A$43), PlayerForm!$X$5+4)="BLANK",
0
),
_xlfn.IFS(
INDEX(FixtureTicker!$B$24:$AM$43, MATCH($B186, FixtureTicker!$A$24:$A$43), PlayerForm!$X$5+5)="H",
_xlfn.XLOOKUP($E186, PlayerForm!$D$3:$D$394, PlayerForm!$Q$3:$Q$394)*
_xlfn.XLOOKUP(
INDEX(FixtureTicker!$B$3:$AM$22, MATCH($B186, FixtureTicker!$A$3:$A$22), PlayerForm!$X$5+5),
 TeamForm!$B$4:$B$23, TeamForm!$AD$4:$AD$23),
INDEX(FixtureTicker!$B$24:$AM$43, MATCH($B186, FixtureTicker!$A$24:$A$43), PlayerForm!$X$5+5)="A",
_xlfn.XLOOKUP($E186, PlayerForm!$D$3:$D$394, PlayerForm!$R$3:$R$394)*
_xlfn.XLOOKUP(
INDEX(FixtureTicker!$B$3:$AM$22, MATCH($B186, FixtureTicker!$A$3:$A$22), PlayerForm!$X$5+5),
 TeamForm!$B$4:$B$23, TeamForm!$AB$4:$AB$23),
INDEX(FixtureTicker!$B$24:$AM$43, MATCH($B186, FixtureTicker!$A$24:$A$43), PlayerForm!$X$5+5)="BLANK",
0
),
_xlfn.IFS(
INDEX(FixtureTicker!$B$24:$AM$43, MATCH($B186, FixtureTicker!$A$24:$A$43), PlayerForm!$X$5+6)="H",
_xlfn.XLOOKUP($E186, PlayerForm!$D$3:$D$394, PlayerForm!$Q$3:$Q$394)*
_xlfn.XLOOKUP(
INDEX(FixtureTicker!$B$3:$AM$22, MATCH($B186, FixtureTicker!$A$3:$A$22), PlayerForm!$X$5+6),
 TeamForm!$B$4:$B$23, TeamForm!$AD$4:$AD$23),
INDEX(FixtureTicker!$B$24:$AM$43, MATCH($B186, FixtureTicker!$A$24:$A$43), PlayerForm!$X$5+6)="A",
_xlfn.XLOOKUP($E186, PlayerForm!$D$3:$D$394, PlayerForm!$R$3:$R$394)*
_xlfn.XLOOKUP(
INDEX(FixtureTicker!$B$3:$AM$22, MATCH($B186, FixtureTicker!$A$3:$A$22), PlayerForm!$X$5+6),
 TeamForm!$B$4:$B$23, TeamForm!$AB$4:$AB$23),
INDEX(FixtureTicker!$B$24:$AM$43, MATCH($B186, FixtureTicker!$A$24:$A$43), PlayerForm!$X$5+6)="BLANK",
0
),
_xlfn.IFS(
INDEX(FixtureTicker!$B$24:$AM$43, MATCH($B186, FixtureTicker!$A$24:$A$43), PlayerForm!$X$5+7)="H",
_xlfn.XLOOKUP($E186, PlayerForm!$D$3:$D$394, PlayerForm!$Q$3:$Q$394)*
_xlfn.XLOOKUP(
INDEX(FixtureTicker!$B$3:$AM$22, MATCH($B186, FixtureTicker!$A$3:$A$22), PlayerForm!$X$5+7),
 TeamForm!$B$4:$B$23, TeamForm!$AD$4:$AD$23),
INDEX(FixtureTicker!$B$24:$AM$43, MATCH($B186, FixtureTicker!$A$24:$A$43), PlayerForm!$X$5+7)="A",
_xlfn.XLOOKUP($E186, PlayerForm!$D$3:$D$394, PlayerForm!$R$3:$R$394)*
_xlfn.XLOOKUP(
INDEX(FixtureTicker!$B$3:$AM$22, MATCH($B186, FixtureTicker!$A$3:$A$22), PlayerForm!$X$5+7),
 TeamForm!$B$4:$B$23, TeamForm!$AB$4:$AB$23),
INDEX(FixtureTicker!$B$24:$AM$43, MATCH($B186, FixtureTicker!$A$24:$A$43), PlayerForm!$X$5+7)="BLANK",
0
)
),0)</f>
        <v>19.859190039356914</v>
      </c>
    </row>
    <row r="187" spans="1:10">
      <c r="A187" s="55">
        <v>78</v>
      </c>
      <c r="B187" s="55" t="str">
        <f>_xlfn.XLOOKUP($A187, PlayerData!$B$3:$B$394, PlayerData!C$3:C$394)</f>
        <v>TOT</v>
      </c>
      <c r="C187" s="55" t="str">
        <f>_xlfn.XLOOKUP($A187, PlayerData!$B$3:$B$394, PlayerData!D$3:D$394)</f>
        <v>M</v>
      </c>
      <c r="D187" s="55">
        <f>_xlfn.XLOOKUP($A187, PlayerData!$B:$B, PlayerData!F:F,,,-1)</f>
        <v>7</v>
      </c>
      <c r="E187" s="31" t="str">
        <f>_xlfn.XLOOKUP($A187, PlayerData!$B$3:$B$394, PlayerData!E$3:E$394)</f>
        <v>Lo Celso</v>
      </c>
      <c r="F187" s="164" cm="1">
        <f t="array" ref="F187">IFERROR(0.01*_xlfn.IFS(
INDEX(FixtureTicker!$B$24:$AM$43, MATCH($B187, FixtureTicker!$A$24:$A$43, 0), PlayerForm!$X$5)="H",
_xlfn.XLOOKUP($E187, PlayerForm!$D$3:$D$394, PlayerForm!$Q$3:$Q$394)*
_xlfn.XLOOKUP(
INDEX(FixtureTicker!$B$3:$AM$22, MATCH($B187, FixtureTicker!$A$3:$A$22,0), PlayerForm!$X$5),
 TeamForm!$B$4:$B$23, TeamForm!$AD$4:$AD$23),
INDEX(FixtureTicker!$B$24:$AM$43, MATCH($B187, FixtureTicker!$A$24:$A$43,0), PlayerForm!$X$5)="A",
_xlfn.XLOOKUP($E187, PlayerForm!$D$3:$D$394, PlayerForm!$R$3:$R$394)*
_xlfn.XLOOKUP(
INDEX(FixtureTicker!$B$3:$AM$22, MATCH($B187, FixtureTicker!$A$3:$A$22,0), PlayerForm!$X$5),
 TeamForm!$B$4:$B$23, TeamForm!$AB$4:$AB$23),
INDEX(FixtureTicker!$B$24:$AM$43, MATCH($B187, FixtureTicker!$A$24:$A$43,0), PlayerForm!$X$5)="BLANK",
0),0)</f>
        <v>1.5777100497781227</v>
      </c>
      <c r="G187" s="163" cm="1">
        <f t="array" ref="G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
),0)</f>
        <v>4.257047793064201</v>
      </c>
      <c r="H187" s="163" cm="1">
        <f t="array" ref="H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),
_xlfn.IFS(
INDEX(FixtureTicker!$B$24:$AM$43, MATCH($B187, FixtureTicker!$A$24:$A$43), PlayerForm!$X$5+2)="H",
_xlfn.XLOOKUP($E187, PlayerForm!$D$3:$D$394, PlayerForm!$Q$3:$Q$394)*
_xlfn.XLOOKUP(
INDEX(FixtureTicker!$B$3:$AM$22, MATCH($B187, FixtureTicker!$A$3:$A$22), PlayerForm!$X$5+2),
 TeamForm!$B$4:$B$23, TeamForm!$AD$4:$AD$23),
INDEX(FixtureTicker!$B$24:$AM$43, MATCH($B187, FixtureTicker!$A$24:$A$43), PlayerForm!$X$5+2)="A",
_xlfn.XLOOKUP($E187, PlayerForm!$D$3:$D$394, PlayerForm!$R$3:$R$394)*
_xlfn.XLOOKUP(
INDEX(FixtureTicker!$B$3:$AM$22, MATCH($B187, FixtureTicker!$A$3:$A$22), PlayerForm!$X$5+2),
 TeamForm!$B$4:$B$23, TeamForm!$AB$4:$AB$23),
INDEX(FixtureTicker!$B$24:$AM$43, MATCH($B187, FixtureTicker!$A$24:$A$43), PlayerForm!$X$5+2)="BLANK",
0
),
_xlfn.IFS(
INDEX(FixtureTicker!$B$24:$AM$43, MATCH($B187, FixtureTicker!$A$24:$A$43), PlayerForm!$X$5+3)="H",
_xlfn.XLOOKUP($E187, PlayerForm!$D$3:$D$394, PlayerForm!$Q$3:$Q$394)*
_xlfn.XLOOKUP(
INDEX(FixtureTicker!$B$3:$AM$22, MATCH($B187, FixtureTicker!$A$3:$A$22), PlayerForm!$X$5+3),
 TeamForm!$B$4:$B$23, TeamForm!$AD$4:$AD$23),
INDEX(FixtureTicker!$B$24:$AM$43, MATCH($B187, FixtureTicker!$A$24:$A$43), PlayerForm!$X$5+3)="A",
_xlfn.XLOOKUP($E187, PlayerForm!$D$3:$D$394, PlayerForm!$R$3:$R$394)*
_xlfn.XLOOKUP(
INDEX(FixtureTicker!$B$3:$AM$22, MATCH($B187, FixtureTicker!$A$3:$A$22), PlayerForm!$X$5+3),
 TeamForm!$B$4:$B$23, TeamForm!$AB$4:$AB$23),
INDEX(FixtureTicker!$B$24:$AM$43, MATCH($B187, FixtureTicker!$A$24:$A$43), PlayerForm!$X$5+3)="BLANK",
0
)
),0)</f>
        <v>8.792547943537615</v>
      </c>
      <c r="I187" s="163" cm="1">
        <f t="array" ref="I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),
_xlfn.IFS(
INDEX(FixtureTicker!$B$24:$AM$43, MATCH($B187, FixtureTicker!$A$24:$A$43), PlayerForm!$X$5+2)="H",
_xlfn.XLOOKUP($E187, PlayerForm!$D$3:$D$394, PlayerForm!$Q$3:$Q$394)*
_xlfn.XLOOKUP(
INDEX(FixtureTicker!$B$3:$AM$22, MATCH($B187, FixtureTicker!$A$3:$A$22), PlayerForm!$X$5+2),
 TeamForm!$B$4:$B$23, TeamForm!$AD$4:$AD$23),
INDEX(FixtureTicker!$B$24:$AM$43, MATCH($B187, FixtureTicker!$A$24:$A$43), PlayerForm!$X$5+2)="A",
_xlfn.XLOOKUP($E187, PlayerForm!$D$3:$D$394, PlayerForm!$R$3:$R$394)*
_xlfn.XLOOKUP(
INDEX(FixtureTicker!$B$3:$AM$22, MATCH($B187, FixtureTicker!$A$3:$A$22), PlayerForm!$X$5+2),
 TeamForm!$B$4:$B$23, TeamForm!$AB$4:$AB$23),
INDEX(FixtureTicker!$B$24:$AM$43, MATCH($B187, FixtureTicker!$A$24:$A$43), PlayerForm!$X$5+2)="BLANK",
0
),
_xlfn.IFS(
INDEX(FixtureTicker!$B$24:$AM$43, MATCH($B187, FixtureTicker!$A$24:$A$43), PlayerForm!$X$5+3)="H",
_xlfn.XLOOKUP($E187, PlayerForm!$D$3:$D$394, PlayerForm!$Q$3:$Q$394)*
_xlfn.XLOOKUP(
INDEX(FixtureTicker!$B$3:$AM$22, MATCH($B187, FixtureTicker!$A$3:$A$22), PlayerForm!$X$5+3),
 TeamForm!$B$4:$B$23, TeamForm!$AD$4:$AD$23),
INDEX(FixtureTicker!$B$24:$AM$43, MATCH($B187, FixtureTicker!$A$24:$A$43), PlayerForm!$X$5+3)="A",
_xlfn.XLOOKUP($E187, PlayerForm!$D$3:$D$394, PlayerForm!$R$3:$R$394)*
_xlfn.XLOOKUP(
INDEX(FixtureTicker!$B$3:$AM$22, MATCH($B187, FixtureTicker!$A$3:$A$22), PlayerForm!$X$5+3),
 TeamForm!$B$4:$B$23, TeamForm!$AB$4:$AB$23),
INDEX(FixtureTicker!$B$24:$AM$43, MATCH($B187, FixtureTicker!$A$24:$A$43), PlayerForm!$X$5+3)="BLANK",
0
),
_xlfn.IFS(
INDEX(FixtureTicker!$B$24:$AM$43, MATCH($B187, FixtureTicker!$A$24:$A$43), PlayerForm!$X$5+4)="H",
_xlfn.XLOOKUP($E187, PlayerForm!$D$3:$D$394, PlayerForm!$Q$3:$Q$394)*
_xlfn.XLOOKUP(
INDEX(FixtureTicker!$B$3:$AM$22, MATCH($B187, FixtureTicker!$A$3:$A$22), PlayerForm!$X$5+4),
 TeamForm!$B$4:$B$23, TeamForm!$AD$4:$AD$23),
INDEX(FixtureTicker!$B$24:$AM$43, MATCH($B187, FixtureTicker!$A$24:$A$43), PlayerForm!$X$5+4)="A",
_xlfn.XLOOKUP($E187, PlayerForm!$D$3:$D$394, PlayerForm!$R$3:$R$394)*
_xlfn.XLOOKUP(
INDEX(FixtureTicker!$B$3:$AM$22, MATCH($B187, FixtureTicker!$A$3:$A$22), PlayerForm!$X$5+4),
 TeamForm!$B$4:$B$23, TeamForm!$AB$4:$AB$23),
INDEX(FixtureTicker!$B$24:$AM$43, MATCH($B187, FixtureTicker!$A$24:$A$43), PlayerForm!$X$5+4)="BLANK",
0
),
_xlfn.IFS(
INDEX(FixtureTicker!$B$24:$AM$43, MATCH($B187, FixtureTicker!$A$24:$A$43), PlayerForm!$X$5+5)="H",
_xlfn.XLOOKUP($E187, PlayerForm!$D$3:$D$394, PlayerForm!$Q$3:$Q$394)*
_xlfn.XLOOKUP(
INDEX(FixtureTicker!$B$3:$AM$22, MATCH($B187, FixtureTicker!$A$3:$A$22), PlayerForm!$X$5+5),
 TeamForm!$B$4:$B$23, TeamForm!$AD$4:$AD$23),
INDEX(FixtureTicker!$B$24:$AM$43, MATCH($B187, FixtureTicker!$A$24:$A$43), PlayerForm!$X$5+5)="A",
_xlfn.XLOOKUP($E187, PlayerForm!$D$3:$D$394, PlayerForm!$R$3:$R$394)*
_xlfn.XLOOKUP(
INDEX(FixtureTicker!$B$3:$AM$22, MATCH($B187, FixtureTicker!$A$3:$A$22), PlayerForm!$X$5+5),
 TeamForm!$B$4:$B$23, TeamForm!$AB$4:$AB$23),
INDEX(FixtureTicker!$B$24:$AM$43, MATCH($B187, FixtureTicker!$A$24:$A$43), PlayerForm!$X$5+5)="BLANK",
0
)
),0)</f>
        <v>14.783253072880973</v>
      </c>
      <c r="J187" s="163" cm="1">
        <f t="array" ref="J187">IFERROR(0.01*SUM(
_xlfn.IFS(
INDEX(FixtureTicker!$B$24:$AM$43, MATCH($B187, FixtureTicker!$A$24:$A$43), PlayerForm!$X$5)="H",
_xlfn.XLOOKUP($E187, PlayerForm!$D$3:$D$394, PlayerForm!$Q$3:$Q$394)*
_xlfn.XLOOKUP(
INDEX(FixtureTicker!$B$3:$AM$22, MATCH($B187, FixtureTicker!$A$3:$A$22), PlayerForm!$X$5),
 TeamForm!$B$4:$B$23, TeamForm!$AD$4:$AD$23),
INDEX(FixtureTicker!$B$24:$AM$43, MATCH($B187, FixtureTicker!$A$24:$A$43), PlayerForm!$X$5)="A",
_xlfn.XLOOKUP($E187, PlayerForm!$D$3:$D$394, PlayerForm!$R$3:$R$394)*
_xlfn.XLOOKUP(
INDEX(FixtureTicker!$B$3:$AM$22, MATCH($B187, FixtureTicker!$A$3:$A$22), PlayerForm!$X$5),
 TeamForm!$B$4:$B$23, TeamForm!$AB$4:$AB$23),
INDEX(FixtureTicker!$B$24:$AM$43, MATCH($B187, FixtureTicker!$A$24:$A$43), PlayerForm!$X$5)="BLANK",
0
),
_xlfn.IFS(
INDEX(FixtureTicker!$B$24:$AM$43, MATCH($B187, FixtureTicker!$A$24:$A$43), PlayerForm!$X$5+1)="H",
_xlfn.XLOOKUP($E187, PlayerForm!$D$3:$D$394, PlayerForm!$Q$3:$Q$394)*
_xlfn.XLOOKUP(
INDEX(FixtureTicker!$B$3:$AM$22, MATCH($B187, FixtureTicker!$A$3:$A$22), PlayerForm!$X$5+1),
 TeamForm!$B$4:$B$23, TeamForm!$AD$4:$AD$23),
INDEX(FixtureTicker!$B$24:$AM$43, MATCH($B187, FixtureTicker!$A$24:$A$43), PlayerForm!$X$5+1)="A",
_xlfn.XLOOKUP($E187, PlayerForm!$D$3:$D$394, PlayerForm!$R$3:$R$394)*
_xlfn.XLOOKUP(
INDEX(FixtureTicker!$B$3:$AM$22, MATCH($B187, FixtureTicker!$A$3:$A$22), PlayerForm!$X$5+1),
 TeamForm!$B$4:$B$23, TeamForm!$AB$4:$AB$23),
INDEX(FixtureTicker!$B$24:$AM$43, MATCH($B187, FixtureTicker!$A$24:$A$43), PlayerForm!$X$5+1)="BLANK",
0
),
_xlfn.IFS(
INDEX(FixtureTicker!$B$24:$AM$43, MATCH($B187, FixtureTicker!$A$24:$A$43), PlayerForm!$X$5+2)="H",
_xlfn.XLOOKUP($E187, PlayerForm!$D$3:$D$394, PlayerForm!$Q$3:$Q$394)*
_xlfn.XLOOKUP(
INDEX(FixtureTicker!$B$3:$AM$22, MATCH($B187, FixtureTicker!$A$3:$A$22), PlayerForm!$X$5+2),
 TeamForm!$B$4:$B$23, TeamForm!$AD$4:$AD$23),
INDEX(FixtureTicker!$B$24:$AM$43, MATCH($B187, FixtureTicker!$A$24:$A$43), PlayerForm!$X$5+2)="A",
_xlfn.XLOOKUP($E187, PlayerForm!$D$3:$D$394, PlayerForm!$R$3:$R$394)*
_xlfn.XLOOKUP(
INDEX(FixtureTicker!$B$3:$AM$22, MATCH($B187, FixtureTicker!$A$3:$A$22), PlayerForm!$X$5+2),
 TeamForm!$B$4:$B$23, TeamForm!$AB$4:$AB$23),
INDEX(FixtureTicker!$B$24:$AM$43, MATCH($B187, FixtureTicker!$A$24:$A$43), PlayerForm!$X$5+2)="BLANK",
0
),
_xlfn.IFS(
INDEX(FixtureTicker!$B$24:$AM$43, MATCH($B187, FixtureTicker!$A$24:$A$43), PlayerForm!$X$5+3)="H",
_xlfn.XLOOKUP($E187, PlayerForm!$D$3:$D$394, PlayerForm!$Q$3:$Q$394)*
_xlfn.XLOOKUP(
INDEX(FixtureTicker!$B$3:$AM$22, MATCH($B187, FixtureTicker!$A$3:$A$22), PlayerForm!$X$5+3),
 TeamForm!$B$4:$B$23, TeamForm!$AD$4:$AD$23),
INDEX(FixtureTicker!$B$24:$AM$43, MATCH($B187, FixtureTicker!$A$24:$A$43), PlayerForm!$X$5+3)="A",
_xlfn.XLOOKUP($E187, PlayerForm!$D$3:$D$394, PlayerForm!$R$3:$R$394)*
_xlfn.XLOOKUP(
INDEX(FixtureTicker!$B$3:$AM$22, MATCH($B187, FixtureTicker!$A$3:$A$22), PlayerForm!$X$5+3),
 TeamForm!$B$4:$B$23, TeamForm!$AB$4:$AB$23),
INDEX(FixtureTicker!$B$24:$AM$43, MATCH($B187, FixtureTicker!$A$24:$A$43), PlayerForm!$X$5+3)="BLANK",
0
),
_xlfn.IFS(
INDEX(FixtureTicker!$B$24:$AM$43, MATCH($B187, FixtureTicker!$A$24:$A$43), PlayerForm!$X$5+4)="H",
_xlfn.XLOOKUP($E187, PlayerForm!$D$3:$D$394, PlayerForm!$Q$3:$Q$394)*
_xlfn.XLOOKUP(
INDEX(FixtureTicker!$B$3:$AM$22, MATCH($B187, FixtureTicker!$A$3:$A$22), PlayerForm!$X$5+4),
 TeamForm!$B$4:$B$23, TeamForm!$AD$4:$AD$23),
INDEX(FixtureTicker!$B$24:$AM$43, MATCH($B187, FixtureTicker!$A$24:$A$43), PlayerForm!$X$5+4)="A",
_xlfn.XLOOKUP($E187, PlayerForm!$D$3:$D$394, PlayerForm!$R$3:$R$394)*
_xlfn.XLOOKUP(
INDEX(FixtureTicker!$B$3:$AM$22, MATCH($B187, FixtureTicker!$A$3:$A$22), PlayerForm!$X$5+4),
 TeamForm!$B$4:$B$23, TeamForm!$AB$4:$AB$23),
INDEX(FixtureTicker!$B$24:$AM$43, MATCH($B187, FixtureTicker!$A$24:$A$43), PlayerForm!$X$5+4)="BLANK",
0
),
_xlfn.IFS(
INDEX(FixtureTicker!$B$24:$AM$43, MATCH($B187, FixtureTicker!$A$24:$A$43), PlayerForm!$X$5+5)="H",
_xlfn.XLOOKUP($E187, PlayerForm!$D$3:$D$394, PlayerForm!$Q$3:$Q$394)*
_xlfn.XLOOKUP(
INDEX(FixtureTicker!$B$3:$AM$22, MATCH($B187, FixtureTicker!$A$3:$A$22), PlayerForm!$X$5+5),
 TeamForm!$B$4:$B$23, TeamForm!$AD$4:$AD$23),
INDEX(FixtureTicker!$B$24:$AM$43, MATCH($B187, FixtureTicker!$A$24:$A$43), PlayerForm!$X$5+5)="A",
_xlfn.XLOOKUP($E187, PlayerForm!$D$3:$D$394, PlayerForm!$R$3:$R$394)*
_xlfn.XLOOKUP(
INDEX(FixtureTicker!$B$3:$AM$22, MATCH($B187, FixtureTicker!$A$3:$A$22), PlayerForm!$X$5+5),
 TeamForm!$B$4:$B$23, TeamForm!$AB$4:$AB$23),
INDEX(FixtureTicker!$B$24:$AM$43, MATCH($B187, FixtureTicker!$A$24:$A$43), PlayerForm!$X$5+5)="BLANK",
0
),
_xlfn.IFS(
INDEX(FixtureTicker!$B$24:$AM$43, MATCH($B187, FixtureTicker!$A$24:$A$43), PlayerForm!$X$5+6)="H",
_xlfn.XLOOKUP($E187, PlayerForm!$D$3:$D$394, PlayerForm!$Q$3:$Q$394)*
_xlfn.XLOOKUP(
INDEX(FixtureTicker!$B$3:$AM$22, MATCH($B187, FixtureTicker!$A$3:$A$22), PlayerForm!$X$5+6),
 TeamForm!$B$4:$B$23, TeamForm!$AD$4:$AD$23),
INDEX(FixtureTicker!$B$24:$AM$43, MATCH($B187, FixtureTicker!$A$24:$A$43), PlayerForm!$X$5+6)="A",
_xlfn.XLOOKUP($E187, PlayerForm!$D$3:$D$394, PlayerForm!$R$3:$R$394)*
_xlfn.XLOOKUP(
INDEX(FixtureTicker!$B$3:$AM$22, MATCH($B187, FixtureTicker!$A$3:$A$22), PlayerForm!$X$5+6),
 TeamForm!$B$4:$B$23, TeamForm!$AB$4:$AB$23),
INDEX(FixtureTicker!$B$24:$AM$43, MATCH($B187, FixtureTicker!$A$24:$A$43), PlayerForm!$X$5+6)="BLANK",
0
),
_xlfn.IFS(
INDEX(FixtureTicker!$B$24:$AM$43, MATCH($B187, FixtureTicker!$A$24:$A$43), PlayerForm!$X$5+7)="H",
_xlfn.XLOOKUP($E187, PlayerForm!$D$3:$D$394, PlayerForm!$Q$3:$Q$394)*
_xlfn.XLOOKUP(
INDEX(FixtureTicker!$B$3:$AM$22, MATCH($B187, FixtureTicker!$A$3:$A$22), PlayerForm!$X$5+7),
 TeamForm!$B$4:$B$23, TeamForm!$AD$4:$AD$23),
INDEX(FixtureTicker!$B$24:$AM$43, MATCH($B187, FixtureTicker!$A$24:$A$43), PlayerForm!$X$5+7)="A",
_xlfn.XLOOKUP($E187, PlayerForm!$D$3:$D$394, PlayerForm!$R$3:$R$394)*
_xlfn.XLOOKUP(
INDEX(FixtureTicker!$B$3:$AM$22, MATCH($B187, FixtureTicker!$A$3:$A$22), PlayerForm!$X$5+7),
 TeamForm!$B$4:$B$23, TeamForm!$AB$4:$AB$23),
INDEX(FixtureTicker!$B$24:$AM$43, MATCH($B187, FixtureTicker!$A$24:$A$43), PlayerForm!$X$5+7)="BLANK",
0
)
),0)</f>
        <v>20.116993054361998</v>
      </c>
    </row>
    <row r="188" spans="1:10">
      <c r="A188" s="55">
        <v>278</v>
      </c>
      <c r="B188" s="55" t="str">
        <f>_xlfn.XLOOKUP($A188, PlayerData!$B$3:$B$394, PlayerData!C$3:C$394)</f>
        <v>SOU</v>
      </c>
      <c r="C188" s="55" t="str">
        <f>_xlfn.XLOOKUP($A188, PlayerData!$B$3:$B$394, PlayerData!D$3:D$394)</f>
        <v>D</v>
      </c>
      <c r="D188" s="55">
        <f>_xlfn.XLOOKUP($A188, PlayerData!$B:$B, PlayerData!F:F,,,-1)</f>
        <v>5</v>
      </c>
      <c r="E188" s="31" t="str">
        <f>_xlfn.XLOOKUP($A188, PlayerData!$B$3:$B$394, PlayerData!E$3:E$394)</f>
        <v>Stephens Jack</v>
      </c>
      <c r="F188" s="164" cm="1">
        <f t="array" ref="F188">IFERROR(0.01*_xlfn.IFS(
INDEX(FixtureTicker!$B$24:$AM$43, MATCH($B188, FixtureTicker!$A$24:$A$43, 0), PlayerForm!$X$5)="H",
_xlfn.XLOOKUP($E188, PlayerForm!$D$3:$D$394, PlayerForm!$Q$3:$Q$394)*
_xlfn.XLOOKUP(
INDEX(FixtureTicker!$B$3:$AM$22, MATCH($B188, FixtureTicker!$A$3:$A$22,0), PlayerForm!$X$5),
 TeamForm!$B$4:$B$23, TeamForm!$AD$4:$AD$23),
INDEX(FixtureTicker!$B$24:$AM$43, MATCH($B188, FixtureTicker!$A$24:$A$43,0), PlayerForm!$X$5)="A",
_xlfn.XLOOKUP($E188, PlayerForm!$D$3:$D$394, PlayerForm!$R$3:$R$394)*
_xlfn.XLOOKUP(
INDEX(FixtureTicker!$B$3:$AM$22, MATCH($B188, FixtureTicker!$A$3:$A$22,0), PlayerForm!$X$5),
 TeamForm!$B$4:$B$23, TeamForm!$AB$4:$AB$23),
INDEX(FixtureTicker!$B$24:$AM$43, MATCH($B188, FixtureTicker!$A$24:$A$43,0), PlayerForm!$X$5)="BLANK",
0),0)</f>
        <v>2.9400019966057704</v>
      </c>
      <c r="G188" s="163" cm="1">
        <f t="array" ref="G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
),0)</f>
        <v>4.2822984059628757</v>
      </c>
      <c r="H188" s="163" cm="1">
        <f t="array" ref="H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),
_xlfn.IFS(
INDEX(FixtureTicker!$B$24:$AM$43, MATCH($B188, FixtureTicker!$A$24:$A$43), PlayerForm!$X$5+2)="H",
_xlfn.XLOOKUP($E188, PlayerForm!$D$3:$D$394, PlayerForm!$Q$3:$Q$394)*
_xlfn.XLOOKUP(
INDEX(FixtureTicker!$B$3:$AM$22, MATCH($B188, FixtureTicker!$A$3:$A$22), PlayerForm!$X$5+2),
 TeamForm!$B$4:$B$23, TeamForm!$AD$4:$AD$23),
INDEX(FixtureTicker!$B$24:$AM$43, MATCH($B188, FixtureTicker!$A$24:$A$43), PlayerForm!$X$5+2)="A",
_xlfn.XLOOKUP($E188, PlayerForm!$D$3:$D$394, PlayerForm!$R$3:$R$394)*
_xlfn.XLOOKUP(
INDEX(FixtureTicker!$B$3:$AM$22, MATCH($B188, FixtureTicker!$A$3:$A$22), PlayerForm!$X$5+2),
 TeamForm!$B$4:$B$23, TeamForm!$AB$4:$AB$23),
INDEX(FixtureTicker!$B$24:$AM$43, MATCH($B188, FixtureTicker!$A$24:$A$43), PlayerForm!$X$5+2)="BLANK",
0
),
_xlfn.IFS(
INDEX(FixtureTicker!$B$24:$AM$43, MATCH($B188, FixtureTicker!$A$24:$A$43), PlayerForm!$X$5+3)="H",
_xlfn.XLOOKUP($E188, PlayerForm!$D$3:$D$394, PlayerForm!$Q$3:$Q$394)*
_xlfn.XLOOKUP(
INDEX(FixtureTicker!$B$3:$AM$22, MATCH($B188, FixtureTicker!$A$3:$A$22), PlayerForm!$X$5+3),
 TeamForm!$B$4:$B$23, TeamForm!$AD$4:$AD$23),
INDEX(FixtureTicker!$B$24:$AM$43, MATCH($B188, FixtureTicker!$A$24:$A$43), PlayerForm!$X$5+3)="A",
_xlfn.XLOOKUP($E188, PlayerForm!$D$3:$D$394, PlayerForm!$R$3:$R$394)*
_xlfn.XLOOKUP(
INDEX(FixtureTicker!$B$3:$AM$22, MATCH($B188, FixtureTicker!$A$3:$A$22), PlayerForm!$X$5+3),
 TeamForm!$B$4:$B$23, TeamForm!$AB$4:$AB$23),
INDEX(FixtureTicker!$B$24:$AM$43, MATCH($B188, FixtureTicker!$A$24:$A$43), PlayerForm!$X$5+3)="BLANK",
0
)
),0)</f>
        <v>11.519086774826716</v>
      </c>
      <c r="I188" s="163" cm="1">
        <f t="array" ref="I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),
_xlfn.IFS(
INDEX(FixtureTicker!$B$24:$AM$43, MATCH($B188, FixtureTicker!$A$24:$A$43), PlayerForm!$X$5+2)="H",
_xlfn.XLOOKUP($E188, PlayerForm!$D$3:$D$394, PlayerForm!$Q$3:$Q$394)*
_xlfn.XLOOKUP(
INDEX(FixtureTicker!$B$3:$AM$22, MATCH($B188, FixtureTicker!$A$3:$A$22), PlayerForm!$X$5+2),
 TeamForm!$B$4:$B$23, TeamForm!$AD$4:$AD$23),
INDEX(FixtureTicker!$B$24:$AM$43, MATCH($B188, FixtureTicker!$A$24:$A$43), PlayerForm!$X$5+2)="A",
_xlfn.XLOOKUP($E188, PlayerForm!$D$3:$D$394, PlayerForm!$R$3:$R$394)*
_xlfn.XLOOKUP(
INDEX(FixtureTicker!$B$3:$AM$22, MATCH($B188, FixtureTicker!$A$3:$A$22), PlayerForm!$X$5+2),
 TeamForm!$B$4:$B$23, TeamForm!$AB$4:$AB$23),
INDEX(FixtureTicker!$B$24:$AM$43, MATCH($B188, FixtureTicker!$A$24:$A$43), PlayerForm!$X$5+2)="BLANK",
0
),
_xlfn.IFS(
INDEX(FixtureTicker!$B$24:$AM$43, MATCH($B188, FixtureTicker!$A$24:$A$43), PlayerForm!$X$5+3)="H",
_xlfn.XLOOKUP($E188, PlayerForm!$D$3:$D$394, PlayerForm!$Q$3:$Q$394)*
_xlfn.XLOOKUP(
INDEX(FixtureTicker!$B$3:$AM$22, MATCH($B188, FixtureTicker!$A$3:$A$22), PlayerForm!$X$5+3),
 TeamForm!$B$4:$B$23, TeamForm!$AD$4:$AD$23),
INDEX(FixtureTicker!$B$24:$AM$43, MATCH($B188, FixtureTicker!$A$24:$A$43), PlayerForm!$X$5+3)="A",
_xlfn.XLOOKUP($E188, PlayerForm!$D$3:$D$394, PlayerForm!$R$3:$R$394)*
_xlfn.XLOOKUP(
INDEX(FixtureTicker!$B$3:$AM$22, MATCH($B188, FixtureTicker!$A$3:$A$22), PlayerForm!$X$5+3),
 TeamForm!$B$4:$B$23, TeamForm!$AB$4:$AB$23),
INDEX(FixtureTicker!$B$24:$AM$43, MATCH($B188, FixtureTicker!$A$24:$A$43), PlayerForm!$X$5+3)="BLANK",
0
),
_xlfn.IFS(
INDEX(FixtureTicker!$B$24:$AM$43, MATCH($B188, FixtureTicker!$A$24:$A$43), PlayerForm!$X$5+4)="H",
_xlfn.XLOOKUP($E188, PlayerForm!$D$3:$D$394, PlayerForm!$Q$3:$Q$394)*
_xlfn.XLOOKUP(
INDEX(FixtureTicker!$B$3:$AM$22, MATCH($B188, FixtureTicker!$A$3:$A$22), PlayerForm!$X$5+4),
 TeamForm!$B$4:$B$23, TeamForm!$AD$4:$AD$23),
INDEX(FixtureTicker!$B$24:$AM$43, MATCH($B188, FixtureTicker!$A$24:$A$43), PlayerForm!$X$5+4)="A",
_xlfn.XLOOKUP($E188, PlayerForm!$D$3:$D$394, PlayerForm!$R$3:$R$394)*
_xlfn.XLOOKUP(
INDEX(FixtureTicker!$B$3:$AM$22, MATCH($B188, FixtureTicker!$A$3:$A$22), PlayerForm!$X$5+4),
 TeamForm!$B$4:$B$23, TeamForm!$AB$4:$AB$23),
INDEX(FixtureTicker!$B$24:$AM$43, MATCH($B188, FixtureTicker!$A$24:$A$43), PlayerForm!$X$5+4)="BLANK",
0
),
_xlfn.IFS(
INDEX(FixtureTicker!$B$24:$AM$43, MATCH($B188, FixtureTicker!$A$24:$A$43), PlayerForm!$X$5+5)="H",
_xlfn.XLOOKUP($E188, PlayerForm!$D$3:$D$394, PlayerForm!$Q$3:$Q$394)*
_xlfn.XLOOKUP(
INDEX(FixtureTicker!$B$3:$AM$22, MATCH($B188, FixtureTicker!$A$3:$A$22), PlayerForm!$X$5+5),
 TeamForm!$B$4:$B$23, TeamForm!$AD$4:$AD$23),
INDEX(FixtureTicker!$B$24:$AM$43, MATCH($B188, FixtureTicker!$A$24:$A$43), PlayerForm!$X$5+5)="A",
_xlfn.XLOOKUP($E188, PlayerForm!$D$3:$D$394, PlayerForm!$R$3:$R$394)*
_xlfn.XLOOKUP(
INDEX(FixtureTicker!$B$3:$AM$22, MATCH($B188, FixtureTicker!$A$3:$A$22), PlayerForm!$X$5+5),
 TeamForm!$B$4:$B$23, TeamForm!$AB$4:$AB$23),
INDEX(FixtureTicker!$B$24:$AM$43, MATCH($B188, FixtureTicker!$A$24:$A$43), PlayerForm!$X$5+5)="BLANK",
0
)
),0)</f>
        <v>14.531832753721419</v>
      </c>
      <c r="J188" s="163" cm="1">
        <f t="array" ref="J188">IFERROR(0.01*SUM(
_xlfn.IFS(
INDEX(FixtureTicker!$B$24:$AM$43, MATCH($B188, FixtureTicker!$A$24:$A$43), PlayerForm!$X$5)="H",
_xlfn.XLOOKUP($E188, PlayerForm!$D$3:$D$394, PlayerForm!$Q$3:$Q$394)*
_xlfn.XLOOKUP(
INDEX(FixtureTicker!$B$3:$AM$22, MATCH($B188, FixtureTicker!$A$3:$A$22), PlayerForm!$X$5),
 TeamForm!$B$4:$B$23, TeamForm!$AD$4:$AD$23),
INDEX(FixtureTicker!$B$24:$AM$43, MATCH($B188, FixtureTicker!$A$24:$A$43), PlayerForm!$X$5)="A",
_xlfn.XLOOKUP($E188, PlayerForm!$D$3:$D$394, PlayerForm!$R$3:$R$394)*
_xlfn.XLOOKUP(
INDEX(FixtureTicker!$B$3:$AM$22, MATCH($B188, FixtureTicker!$A$3:$A$22), PlayerForm!$X$5),
 TeamForm!$B$4:$B$23, TeamForm!$AB$4:$AB$23),
INDEX(FixtureTicker!$B$24:$AM$43, MATCH($B188, FixtureTicker!$A$24:$A$43), PlayerForm!$X$5)="BLANK",
0
),
_xlfn.IFS(
INDEX(FixtureTicker!$B$24:$AM$43, MATCH($B188, FixtureTicker!$A$24:$A$43), PlayerForm!$X$5+1)="H",
_xlfn.XLOOKUP($E188, PlayerForm!$D$3:$D$394, PlayerForm!$Q$3:$Q$394)*
_xlfn.XLOOKUP(
INDEX(FixtureTicker!$B$3:$AM$22, MATCH($B188, FixtureTicker!$A$3:$A$22), PlayerForm!$X$5+1),
 TeamForm!$B$4:$B$23, TeamForm!$AD$4:$AD$23),
INDEX(FixtureTicker!$B$24:$AM$43, MATCH($B188, FixtureTicker!$A$24:$A$43), PlayerForm!$X$5+1)="A",
_xlfn.XLOOKUP($E188, PlayerForm!$D$3:$D$394, PlayerForm!$R$3:$R$394)*
_xlfn.XLOOKUP(
INDEX(FixtureTicker!$B$3:$AM$22, MATCH($B188, FixtureTicker!$A$3:$A$22), PlayerForm!$X$5+1),
 TeamForm!$B$4:$B$23, TeamForm!$AB$4:$AB$23),
INDEX(FixtureTicker!$B$24:$AM$43, MATCH($B188, FixtureTicker!$A$24:$A$43), PlayerForm!$X$5+1)="BLANK",
0
),
_xlfn.IFS(
INDEX(FixtureTicker!$B$24:$AM$43, MATCH($B188, FixtureTicker!$A$24:$A$43), PlayerForm!$X$5+2)="H",
_xlfn.XLOOKUP($E188, PlayerForm!$D$3:$D$394, PlayerForm!$Q$3:$Q$394)*
_xlfn.XLOOKUP(
INDEX(FixtureTicker!$B$3:$AM$22, MATCH($B188, FixtureTicker!$A$3:$A$22), PlayerForm!$X$5+2),
 TeamForm!$B$4:$B$23, TeamForm!$AD$4:$AD$23),
INDEX(FixtureTicker!$B$24:$AM$43, MATCH($B188, FixtureTicker!$A$24:$A$43), PlayerForm!$X$5+2)="A",
_xlfn.XLOOKUP($E188, PlayerForm!$D$3:$D$394, PlayerForm!$R$3:$R$394)*
_xlfn.XLOOKUP(
INDEX(FixtureTicker!$B$3:$AM$22, MATCH($B188, FixtureTicker!$A$3:$A$22), PlayerForm!$X$5+2),
 TeamForm!$B$4:$B$23, TeamForm!$AB$4:$AB$23),
INDEX(FixtureTicker!$B$24:$AM$43, MATCH($B188, FixtureTicker!$A$24:$A$43), PlayerForm!$X$5+2)="BLANK",
0
),
_xlfn.IFS(
INDEX(FixtureTicker!$B$24:$AM$43, MATCH($B188, FixtureTicker!$A$24:$A$43), PlayerForm!$X$5+3)="H",
_xlfn.XLOOKUP($E188, PlayerForm!$D$3:$D$394, PlayerForm!$Q$3:$Q$394)*
_xlfn.XLOOKUP(
INDEX(FixtureTicker!$B$3:$AM$22, MATCH($B188, FixtureTicker!$A$3:$A$22), PlayerForm!$X$5+3),
 TeamForm!$B$4:$B$23, TeamForm!$AD$4:$AD$23),
INDEX(FixtureTicker!$B$24:$AM$43, MATCH($B188, FixtureTicker!$A$24:$A$43), PlayerForm!$X$5+3)="A",
_xlfn.XLOOKUP($E188, PlayerForm!$D$3:$D$394, PlayerForm!$R$3:$R$394)*
_xlfn.XLOOKUP(
INDEX(FixtureTicker!$B$3:$AM$22, MATCH($B188, FixtureTicker!$A$3:$A$22), PlayerForm!$X$5+3),
 TeamForm!$B$4:$B$23, TeamForm!$AB$4:$AB$23),
INDEX(FixtureTicker!$B$24:$AM$43, MATCH($B188, FixtureTicker!$A$24:$A$43), PlayerForm!$X$5+3)="BLANK",
0
),
_xlfn.IFS(
INDEX(FixtureTicker!$B$24:$AM$43, MATCH($B188, FixtureTicker!$A$24:$A$43), PlayerForm!$X$5+4)="H",
_xlfn.XLOOKUP($E188, PlayerForm!$D$3:$D$394, PlayerForm!$Q$3:$Q$394)*
_xlfn.XLOOKUP(
INDEX(FixtureTicker!$B$3:$AM$22, MATCH($B188, FixtureTicker!$A$3:$A$22), PlayerForm!$X$5+4),
 TeamForm!$B$4:$B$23, TeamForm!$AD$4:$AD$23),
INDEX(FixtureTicker!$B$24:$AM$43, MATCH($B188, FixtureTicker!$A$24:$A$43), PlayerForm!$X$5+4)="A",
_xlfn.XLOOKUP($E188, PlayerForm!$D$3:$D$394, PlayerForm!$R$3:$R$394)*
_xlfn.XLOOKUP(
INDEX(FixtureTicker!$B$3:$AM$22, MATCH($B188, FixtureTicker!$A$3:$A$22), PlayerForm!$X$5+4),
 TeamForm!$B$4:$B$23, TeamForm!$AB$4:$AB$23),
INDEX(FixtureTicker!$B$24:$AM$43, MATCH($B188, FixtureTicker!$A$24:$A$43), PlayerForm!$X$5+4)="BLANK",
0
),
_xlfn.IFS(
INDEX(FixtureTicker!$B$24:$AM$43, MATCH($B188, FixtureTicker!$A$24:$A$43), PlayerForm!$X$5+5)="H",
_xlfn.XLOOKUP($E188, PlayerForm!$D$3:$D$394, PlayerForm!$Q$3:$Q$394)*
_xlfn.XLOOKUP(
INDEX(FixtureTicker!$B$3:$AM$22, MATCH($B188, FixtureTicker!$A$3:$A$22), PlayerForm!$X$5+5),
 TeamForm!$B$4:$B$23, TeamForm!$AD$4:$AD$23),
INDEX(FixtureTicker!$B$24:$AM$43, MATCH($B188, FixtureTicker!$A$24:$A$43), PlayerForm!$X$5+5)="A",
_xlfn.XLOOKUP($E188, PlayerForm!$D$3:$D$394, PlayerForm!$R$3:$R$394)*
_xlfn.XLOOKUP(
INDEX(FixtureTicker!$B$3:$AM$22, MATCH($B188, FixtureTicker!$A$3:$A$22), PlayerForm!$X$5+5),
 TeamForm!$B$4:$B$23, TeamForm!$AB$4:$AB$23),
INDEX(FixtureTicker!$B$24:$AM$43, MATCH($B188, FixtureTicker!$A$24:$A$43), PlayerForm!$X$5+5)="BLANK",
0
),
_xlfn.IFS(
INDEX(FixtureTicker!$B$24:$AM$43, MATCH($B188, FixtureTicker!$A$24:$A$43), PlayerForm!$X$5+6)="H",
_xlfn.XLOOKUP($E188, PlayerForm!$D$3:$D$394, PlayerForm!$Q$3:$Q$394)*
_xlfn.XLOOKUP(
INDEX(FixtureTicker!$B$3:$AM$22, MATCH($B188, FixtureTicker!$A$3:$A$22), PlayerForm!$X$5+6),
 TeamForm!$B$4:$B$23, TeamForm!$AD$4:$AD$23),
INDEX(FixtureTicker!$B$24:$AM$43, MATCH($B188, FixtureTicker!$A$24:$A$43), PlayerForm!$X$5+6)="A",
_xlfn.XLOOKUP($E188, PlayerForm!$D$3:$D$394, PlayerForm!$R$3:$R$394)*
_xlfn.XLOOKUP(
INDEX(FixtureTicker!$B$3:$AM$22, MATCH($B188, FixtureTicker!$A$3:$A$22), PlayerForm!$X$5+6),
 TeamForm!$B$4:$B$23, TeamForm!$AB$4:$AB$23),
INDEX(FixtureTicker!$B$24:$AM$43, MATCH($B188, FixtureTicker!$A$24:$A$43), PlayerForm!$X$5+6)="BLANK",
0
),
_xlfn.IFS(
INDEX(FixtureTicker!$B$24:$AM$43, MATCH($B188, FixtureTicker!$A$24:$A$43), PlayerForm!$X$5+7)="H",
_xlfn.XLOOKUP($E188, PlayerForm!$D$3:$D$394, PlayerForm!$Q$3:$Q$394)*
_xlfn.XLOOKUP(
INDEX(FixtureTicker!$B$3:$AM$22, MATCH($B188, FixtureTicker!$A$3:$A$22), PlayerForm!$X$5+7),
 TeamForm!$B$4:$B$23, TeamForm!$AD$4:$AD$23),
INDEX(FixtureTicker!$B$24:$AM$43, MATCH($B188, FixtureTicker!$A$24:$A$43), PlayerForm!$X$5+7)="A",
_xlfn.XLOOKUP($E188, PlayerForm!$D$3:$D$394, PlayerForm!$R$3:$R$394)*
_xlfn.XLOOKUP(
INDEX(FixtureTicker!$B$3:$AM$22, MATCH($B188, FixtureTicker!$A$3:$A$22), PlayerForm!$X$5+7),
 TeamForm!$B$4:$B$23, TeamForm!$AB$4:$AB$23),
INDEX(FixtureTicker!$B$24:$AM$43, MATCH($B188, FixtureTicker!$A$24:$A$43), PlayerForm!$X$5+7)="BLANK",
0
)
),0)</f>
        <v>19.937022915628038</v>
      </c>
    </row>
    <row r="189" spans="1:10">
      <c r="A189" s="55">
        <v>242</v>
      </c>
      <c r="B189" s="55" t="str">
        <f>_xlfn.XLOOKUP($A189, PlayerData!$B$3:$B$394, PlayerData!C$3:C$394)</f>
        <v>LEI</v>
      </c>
      <c r="C189" s="55" t="str">
        <f>_xlfn.XLOOKUP($A189, PlayerData!$B$3:$B$394, PlayerData!D$3:D$394)</f>
        <v>D</v>
      </c>
      <c r="D189" s="55">
        <f>_xlfn.XLOOKUP($A189, PlayerData!$B:$B, PlayerData!F:F,,,-1)</f>
        <v>5.5</v>
      </c>
      <c r="E189" s="31" t="str">
        <f>_xlfn.XLOOKUP($A189, PlayerData!$B$3:$B$394, PlayerData!E$3:E$394)</f>
        <v>Söyüncü</v>
      </c>
      <c r="F189" s="164" cm="1">
        <f t="array" ref="F189">IFERROR(0.01*_xlfn.IFS(
INDEX(FixtureTicker!$B$24:$AM$43, MATCH($B189, FixtureTicker!$A$24:$A$43, 0), PlayerForm!$X$5)="H",
_xlfn.XLOOKUP($E189, PlayerForm!$D$3:$D$394, PlayerForm!$Q$3:$Q$394)*
_xlfn.XLOOKUP(
INDEX(FixtureTicker!$B$3:$AM$22, MATCH($B189, FixtureTicker!$A$3:$A$22,0), PlayerForm!$X$5),
 TeamForm!$B$4:$B$23, TeamForm!$AD$4:$AD$23),
INDEX(FixtureTicker!$B$24:$AM$43, MATCH($B189, FixtureTicker!$A$24:$A$43,0), PlayerForm!$X$5)="A",
_xlfn.XLOOKUP($E189, PlayerForm!$D$3:$D$394, PlayerForm!$R$3:$R$394)*
_xlfn.XLOOKUP(
INDEX(FixtureTicker!$B$3:$AM$22, MATCH($B189, FixtureTicker!$A$3:$A$22,0), PlayerForm!$X$5),
 TeamForm!$B$4:$B$23, TeamForm!$AB$4:$AB$23),
INDEX(FixtureTicker!$B$24:$AM$43, MATCH($B189, FixtureTicker!$A$24:$A$43,0), PlayerForm!$X$5)="BLANK",
0),0)</f>
        <v>3.577404650626046</v>
      </c>
      <c r="G189" s="163" cm="1">
        <f t="array" ref="G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
),0)</f>
        <v>5.6342157640409338</v>
      </c>
      <c r="H189" s="163" cm="1">
        <f t="array" ref="H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),
_xlfn.IFS(
INDEX(FixtureTicker!$B$24:$AM$43, MATCH($B189, FixtureTicker!$A$24:$A$43), PlayerForm!$X$5+2)="H",
_xlfn.XLOOKUP($E189, PlayerForm!$D$3:$D$394, PlayerForm!$Q$3:$Q$394)*
_xlfn.XLOOKUP(
INDEX(FixtureTicker!$B$3:$AM$22, MATCH($B189, FixtureTicker!$A$3:$A$22), PlayerForm!$X$5+2),
 TeamForm!$B$4:$B$23, TeamForm!$AD$4:$AD$23),
INDEX(FixtureTicker!$B$24:$AM$43, MATCH($B189, FixtureTicker!$A$24:$A$43), PlayerForm!$X$5+2)="A",
_xlfn.XLOOKUP($E189, PlayerForm!$D$3:$D$394, PlayerForm!$R$3:$R$394)*
_xlfn.XLOOKUP(
INDEX(FixtureTicker!$B$3:$AM$22, MATCH($B189, FixtureTicker!$A$3:$A$22), PlayerForm!$X$5+2),
 TeamForm!$B$4:$B$23, TeamForm!$AB$4:$AB$23),
INDEX(FixtureTicker!$B$24:$AM$43, MATCH($B189, FixtureTicker!$A$24:$A$43), PlayerForm!$X$5+2)="BLANK",
0
),
_xlfn.IFS(
INDEX(FixtureTicker!$B$24:$AM$43, MATCH($B189, FixtureTicker!$A$24:$A$43), PlayerForm!$X$5+3)="H",
_xlfn.XLOOKUP($E189, PlayerForm!$D$3:$D$394, PlayerForm!$Q$3:$Q$394)*
_xlfn.XLOOKUP(
INDEX(FixtureTicker!$B$3:$AM$22, MATCH($B189, FixtureTicker!$A$3:$A$22), PlayerForm!$X$5+3),
 TeamForm!$B$4:$B$23, TeamForm!$AD$4:$AD$23),
INDEX(FixtureTicker!$B$24:$AM$43, MATCH($B189, FixtureTicker!$A$24:$A$43), PlayerForm!$X$5+3)="A",
_xlfn.XLOOKUP($E189, PlayerForm!$D$3:$D$394, PlayerForm!$R$3:$R$394)*
_xlfn.XLOOKUP(
INDEX(FixtureTicker!$B$3:$AM$22, MATCH($B189, FixtureTicker!$A$3:$A$22), PlayerForm!$X$5+3),
 TeamForm!$B$4:$B$23, TeamForm!$AB$4:$AB$23),
INDEX(FixtureTicker!$B$24:$AM$43, MATCH($B189, FixtureTicker!$A$24:$A$43), PlayerForm!$X$5+3)="BLANK",
0
)
),0)</f>
        <v>9.3137465149416609</v>
      </c>
      <c r="I189" s="163" cm="1">
        <f t="array" ref="I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),
_xlfn.IFS(
INDEX(FixtureTicker!$B$24:$AM$43, MATCH($B189, FixtureTicker!$A$24:$A$43), PlayerForm!$X$5+2)="H",
_xlfn.XLOOKUP($E189, PlayerForm!$D$3:$D$394, PlayerForm!$Q$3:$Q$394)*
_xlfn.XLOOKUP(
INDEX(FixtureTicker!$B$3:$AM$22, MATCH($B189, FixtureTicker!$A$3:$A$22), PlayerForm!$X$5+2),
 TeamForm!$B$4:$B$23, TeamForm!$AD$4:$AD$23),
INDEX(FixtureTicker!$B$24:$AM$43, MATCH($B189, FixtureTicker!$A$24:$A$43), PlayerForm!$X$5+2)="A",
_xlfn.XLOOKUP($E189, PlayerForm!$D$3:$D$394, PlayerForm!$R$3:$R$394)*
_xlfn.XLOOKUP(
INDEX(FixtureTicker!$B$3:$AM$22, MATCH($B189, FixtureTicker!$A$3:$A$22), PlayerForm!$X$5+2),
 TeamForm!$B$4:$B$23, TeamForm!$AB$4:$AB$23),
INDEX(FixtureTicker!$B$24:$AM$43, MATCH($B189, FixtureTicker!$A$24:$A$43), PlayerForm!$X$5+2)="BLANK",
0
),
_xlfn.IFS(
INDEX(FixtureTicker!$B$24:$AM$43, MATCH($B189, FixtureTicker!$A$24:$A$43), PlayerForm!$X$5+3)="H",
_xlfn.XLOOKUP($E189, PlayerForm!$D$3:$D$394, PlayerForm!$Q$3:$Q$394)*
_xlfn.XLOOKUP(
INDEX(FixtureTicker!$B$3:$AM$22, MATCH($B189, FixtureTicker!$A$3:$A$22), PlayerForm!$X$5+3),
 TeamForm!$B$4:$B$23, TeamForm!$AD$4:$AD$23),
INDEX(FixtureTicker!$B$24:$AM$43, MATCH($B189, FixtureTicker!$A$24:$A$43), PlayerForm!$X$5+3)="A",
_xlfn.XLOOKUP($E189, PlayerForm!$D$3:$D$394, PlayerForm!$R$3:$R$394)*
_xlfn.XLOOKUP(
INDEX(FixtureTicker!$B$3:$AM$22, MATCH($B189, FixtureTicker!$A$3:$A$22), PlayerForm!$X$5+3),
 TeamForm!$B$4:$B$23, TeamForm!$AB$4:$AB$23),
INDEX(FixtureTicker!$B$24:$AM$43, MATCH($B189, FixtureTicker!$A$24:$A$43), PlayerForm!$X$5+3)="BLANK",
0
),
_xlfn.IFS(
INDEX(FixtureTicker!$B$24:$AM$43, MATCH($B189, FixtureTicker!$A$24:$A$43), PlayerForm!$X$5+4)="H",
_xlfn.XLOOKUP($E189, PlayerForm!$D$3:$D$394, PlayerForm!$Q$3:$Q$394)*
_xlfn.XLOOKUP(
INDEX(FixtureTicker!$B$3:$AM$22, MATCH($B189, FixtureTicker!$A$3:$A$22), PlayerForm!$X$5+4),
 TeamForm!$B$4:$B$23, TeamForm!$AD$4:$AD$23),
INDEX(FixtureTicker!$B$24:$AM$43, MATCH($B189, FixtureTicker!$A$24:$A$43), PlayerForm!$X$5+4)="A",
_xlfn.XLOOKUP($E189, PlayerForm!$D$3:$D$394, PlayerForm!$R$3:$R$394)*
_xlfn.XLOOKUP(
INDEX(FixtureTicker!$B$3:$AM$22, MATCH($B189, FixtureTicker!$A$3:$A$22), PlayerForm!$X$5+4),
 TeamForm!$B$4:$B$23, TeamForm!$AB$4:$AB$23),
INDEX(FixtureTicker!$B$24:$AM$43, MATCH($B189, FixtureTicker!$A$24:$A$43), PlayerForm!$X$5+4)="BLANK",
0
),
_xlfn.IFS(
INDEX(FixtureTicker!$B$24:$AM$43, MATCH($B189, FixtureTicker!$A$24:$A$43), PlayerForm!$X$5+5)="H",
_xlfn.XLOOKUP($E189, PlayerForm!$D$3:$D$394, PlayerForm!$Q$3:$Q$394)*
_xlfn.XLOOKUP(
INDEX(FixtureTicker!$B$3:$AM$22, MATCH($B189, FixtureTicker!$A$3:$A$22), PlayerForm!$X$5+5),
 TeamForm!$B$4:$B$23, TeamForm!$AD$4:$AD$23),
INDEX(FixtureTicker!$B$24:$AM$43, MATCH($B189, FixtureTicker!$A$24:$A$43), PlayerForm!$X$5+5)="A",
_xlfn.XLOOKUP($E189, PlayerForm!$D$3:$D$394, PlayerForm!$R$3:$R$394)*
_xlfn.XLOOKUP(
INDEX(FixtureTicker!$B$3:$AM$22, MATCH($B189, FixtureTicker!$A$3:$A$22), PlayerForm!$X$5+5),
 TeamForm!$B$4:$B$23, TeamForm!$AB$4:$AB$23),
INDEX(FixtureTicker!$B$24:$AM$43, MATCH($B189, FixtureTicker!$A$24:$A$43), PlayerForm!$X$5+5)="BLANK",
0
)
),0)</f>
        <v>14.411420707358182</v>
      </c>
      <c r="J189" s="163" cm="1">
        <f t="array" ref="J189">IFERROR(0.01*SUM(
_xlfn.IFS(
INDEX(FixtureTicker!$B$24:$AM$43, MATCH($B189, FixtureTicker!$A$24:$A$43), PlayerForm!$X$5)="H",
_xlfn.XLOOKUP($E189, PlayerForm!$D$3:$D$394, PlayerForm!$Q$3:$Q$394)*
_xlfn.XLOOKUP(
INDEX(FixtureTicker!$B$3:$AM$22, MATCH($B189, FixtureTicker!$A$3:$A$22), PlayerForm!$X$5),
 TeamForm!$B$4:$B$23, TeamForm!$AD$4:$AD$23),
INDEX(FixtureTicker!$B$24:$AM$43, MATCH($B189, FixtureTicker!$A$24:$A$43), PlayerForm!$X$5)="A",
_xlfn.XLOOKUP($E189, PlayerForm!$D$3:$D$394, PlayerForm!$R$3:$R$394)*
_xlfn.XLOOKUP(
INDEX(FixtureTicker!$B$3:$AM$22, MATCH($B189, FixtureTicker!$A$3:$A$22), PlayerForm!$X$5),
 TeamForm!$B$4:$B$23, TeamForm!$AB$4:$AB$23),
INDEX(FixtureTicker!$B$24:$AM$43, MATCH($B189, FixtureTicker!$A$24:$A$43), PlayerForm!$X$5)="BLANK",
0
),
_xlfn.IFS(
INDEX(FixtureTicker!$B$24:$AM$43, MATCH($B189, FixtureTicker!$A$24:$A$43), PlayerForm!$X$5+1)="H",
_xlfn.XLOOKUP($E189, PlayerForm!$D$3:$D$394, PlayerForm!$Q$3:$Q$394)*
_xlfn.XLOOKUP(
INDEX(FixtureTicker!$B$3:$AM$22, MATCH($B189, FixtureTicker!$A$3:$A$22), PlayerForm!$X$5+1),
 TeamForm!$B$4:$B$23, TeamForm!$AD$4:$AD$23),
INDEX(FixtureTicker!$B$24:$AM$43, MATCH($B189, FixtureTicker!$A$24:$A$43), PlayerForm!$X$5+1)="A",
_xlfn.XLOOKUP($E189, PlayerForm!$D$3:$D$394, PlayerForm!$R$3:$R$394)*
_xlfn.XLOOKUP(
INDEX(FixtureTicker!$B$3:$AM$22, MATCH($B189, FixtureTicker!$A$3:$A$22), PlayerForm!$X$5+1),
 TeamForm!$B$4:$B$23, TeamForm!$AB$4:$AB$23),
INDEX(FixtureTicker!$B$24:$AM$43, MATCH($B189, FixtureTicker!$A$24:$A$43), PlayerForm!$X$5+1)="BLANK",
0
),
_xlfn.IFS(
INDEX(FixtureTicker!$B$24:$AM$43, MATCH($B189, FixtureTicker!$A$24:$A$43), PlayerForm!$X$5+2)="H",
_xlfn.XLOOKUP($E189, PlayerForm!$D$3:$D$394, PlayerForm!$Q$3:$Q$394)*
_xlfn.XLOOKUP(
INDEX(FixtureTicker!$B$3:$AM$22, MATCH($B189, FixtureTicker!$A$3:$A$22), PlayerForm!$X$5+2),
 TeamForm!$B$4:$B$23, TeamForm!$AD$4:$AD$23),
INDEX(FixtureTicker!$B$24:$AM$43, MATCH($B189, FixtureTicker!$A$24:$A$43), PlayerForm!$X$5+2)="A",
_xlfn.XLOOKUP($E189, PlayerForm!$D$3:$D$394, PlayerForm!$R$3:$R$394)*
_xlfn.XLOOKUP(
INDEX(FixtureTicker!$B$3:$AM$22, MATCH($B189, FixtureTicker!$A$3:$A$22), PlayerForm!$X$5+2),
 TeamForm!$B$4:$B$23, TeamForm!$AB$4:$AB$23),
INDEX(FixtureTicker!$B$24:$AM$43, MATCH($B189, FixtureTicker!$A$24:$A$43), PlayerForm!$X$5+2)="BLANK",
0
),
_xlfn.IFS(
INDEX(FixtureTicker!$B$24:$AM$43, MATCH($B189, FixtureTicker!$A$24:$A$43), PlayerForm!$X$5+3)="H",
_xlfn.XLOOKUP($E189, PlayerForm!$D$3:$D$394, PlayerForm!$Q$3:$Q$394)*
_xlfn.XLOOKUP(
INDEX(FixtureTicker!$B$3:$AM$22, MATCH($B189, FixtureTicker!$A$3:$A$22), PlayerForm!$X$5+3),
 TeamForm!$B$4:$B$23, TeamForm!$AD$4:$AD$23),
INDEX(FixtureTicker!$B$24:$AM$43, MATCH($B189, FixtureTicker!$A$24:$A$43), PlayerForm!$X$5+3)="A",
_xlfn.XLOOKUP($E189, PlayerForm!$D$3:$D$394, PlayerForm!$R$3:$R$394)*
_xlfn.XLOOKUP(
INDEX(FixtureTicker!$B$3:$AM$22, MATCH($B189, FixtureTicker!$A$3:$A$22), PlayerForm!$X$5+3),
 TeamForm!$B$4:$B$23, TeamForm!$AB$4:$AB$23),
INDEX(FixtureTicker!$B$24:$AM$43, MATCH($B189, FixtureTicker!$A$24:$A$43), PlayerForm!$X$5+3)="BLANK",
0
),
_xlfn.IFS(
INDEX(FixtureTicker!$B$24:$AM$43, MATCH($B189, FixtureTicker!$A$24:$A$43), PlayerForm!$X$5+4)="H",
_xlfn.XLOOKUP($E189, PlayerForm!$D$3:$D$394, PlayerForm!$Q$3:$Q$394)*
_xlfn.XLOOKUP(
INDEX(FixtureTicker!$B$3:$AM$22, MATCH($B189, FixtureTicker!$A$3:$A$22), PlayerForm!$X$5+4),
 TeamForm!$B$4:$B$23, TeamForm!$AD$4:$AD$23),
INDEX(FixtureTicker!$B$24:$AM$43, MATCH($B189, FixtureTicker!$A$24:$A$43), PlayerForm!$X$5+4)="A",
_xlfn.XLOOKUP($E189, PlayerForm!$D$3:$D$394, PlayerForm!$R$3:$R$394)*
_xlfn.XLOOKUP(
INDEX(FixtureTicker!$B$3:$AM$22, MATCH($B189, FixtureTicker!$A$3:$A$22), PlayerForm!$X$5+4),
 TeamForm!$B$4:$B$23, TeamForm!$AB$4:$AB$23),
INDEX(FixtureTicker!$B$24:$AM$43, MATCH($B189, FixtureTicker!$A$24:$A$43), PlayerForm!$X$5+4)="BLANK",
0
),
_xlfn.IFS(
INDEX(FixtureTicker!$B$24:$AM$43, MATCH($B189, FixtureTicker!$A$24:$A$43), PlayerForm!$X$5+5)="H",
_xlfn.XLOOKUP($E189, PlayerForm!$D$3:$D$394, PlayerForm!$Q$3:$Q$394)*
_xlfn.XLOOKUP(
INDEX(FixtureTicker!$B$3:$AM$22, MATCH($B189, FixtureTicker!$A$3:$A$22), PlayerForm!$X$5+5),
 TeamForm!$B$4:$B$23, TeamForm!$AD$4:$AD$23),
INDEX(FixtureTicker!$B$24:$AM$43, MATCH($B189, FixtureTicker!$A$24:$A$43), PlayerForm!$X$5+5)="A",
_xlfn.XLOOKUP($E189, PlayerForm!$D$3:$D$394, PlayerForm!$R$3:$R$394)*
_xlfn.XLOOKUP(
INDEX(FixtureTicker!$B$3:$AM$22, MATCH($B189, FixtureTicker!$A$3:$A$22), PlayerForm!$X$5+5),
 TeamForm!$B$4:$B$23, TeamForm!$AB$4:$AB$23),
INDEX(FixtureTicker!$B$24:$AM$43, MATCH($B189, FixtureTicker!$A$24:$A$43), PlayerForm!$X$5+5)="BLANK",
0
),
_xlfn.IFS(
INDEX(FixtureTicker!$B$24:$AM$43, MATCH($B189, FixtureTicker!$A$24:$A$43), PlayerForm!$X$5+6)="H",
_xlfn.XLOOKUP($E189, PlayerForm!$D$3:$D$394, PlayerForm!$Q$3:$Q$394)*
_xlfn.XLOOKUP(
INDEX(FixtureTicker!$B$3:$AM$22, MATCH($B189, FixtureTicker!$A$3:$A$22), PlayerForm!$X$5+6),
 TeamForm!$B$4:$B$23, TeamForm!$AD$4:$AD$23),
INDEX(FixtureTicker!$B$24:$AM$43, MATCH($B189, FixtureTicker!$A$24:$A$43), PlayerForm!$X$5+6)="A",
_xlfn.XLOOKUP($E189, PlayerForm!$D$3:$D$394, PlayerForm!$R$3:$R$394)*
_xlfn.XLOOKUP(
INDEX(FixtureTicker!$B$3:$AM$22, MATCH($B189, FixtureTicker!$A$3:$A$22), PlayerForm!$X$5+6),
 TeamForm!$B$4:$B$23, TeamForm!$AB$4:$AB$23),
INDEX(FixtureTicker!$B$24:$AM$43, MATCH($B189, FixtureTicker!$A$24:$A$43), PlayerForm!$X$5+6)="BLANK",
0
),
_xlfn.IFS(
INDEX(FixtureTicker!$B$24:$AM$43, MATCH($B189, FixtureTicker!$A$24:$A$43), PlayerForm!$X$5+7)="H",
_xlfn.XLOOKUP($E189, PlayerForm!$D$3:$D$394, PlayerForm!$Q$3:$Q$394)*
_xlfn.XLOOKUP(
INDEX(FixtureTicker!$B$3:$AM$22, MATCH($B189, FixtureTicker!$A$3:$A$22), PlayerForm!$X$5+7),
 TeamForm!$B$4:$B$23, TeamForm!$AD$4:$AD$23),
INDEX(FixtureTicker!$B$24:$AM$43, MATCH($B189, FixtureTicker!$A$24:$A$43), PlayerForm!$X$5+7)="A",
_xlfn.XLOOKUP($E189, PlayerForm!$D$3:$D$394, PlayerForm!$R$3:$R$394)*
_xlfn.XLOOKUP(
INDEX(FixtureTicker!$B$3:$AM$22, MATCH($B189, FixtureTicker!$A$3:$A$22), PlayerForm!$X$5+7),
 TeamForm!$B$4:$B$23, TeamForm!$AB$4:$AB$23),
INDEX(FixtureTicker!$B$24:$AM$43, MATCH($B189, FixtureTicker!$A$24:$A$43), PlayerForm!$X$5+7)="BLANK",
0
)
),0)</f>
        <v>19.291873334319195</v>
      </c>
    </row>
    <row r="190" spans="1:10">
      <c r="A190" s="55">
        <v>162</v>
      </c>
      <c r="B190" s="55" t="str">
        <f>_xlfn.XLOOKUP($A190, PlayerData!$B$3:$B$394, PlayerData!C$3:C$394)</f>
        <v>ARS</v>
      </c>
      <c r="C190" s="55" t="str">
        <f>_xlfn.XLOOKUP($A190, PlayerData!$B$3:$B$394, PlayerData!D$3:D$394)</f>
        <v>M</v>
      </c>
      <c r="D190" s="55">
        <f>_xlfn.XLOOKUP($A190, PlayerData!$B:$B, PlayerData!F:F,,,-1)</f>
        <v>5.2</v>
      </c>
      <c r="E190" s="31" t="str">
        <f>_xlfn.XLOOKUP($A190, PlayerData!$B$3:$B$394, PlayerData!E$3:E$394)</f>
        <v>Ceballos</v>
      </c>
      <c r="F190" s="164" cm="1">
        <f t="array" ref="F190">IFERROR(0.01*_xlfn.IFS(
INDEX(FixtureTicker!$B$24:$AM$43, MATCH($B190, FixtureTicker!$A$24:$A$43, 0), PlayerForm!$X$5)="H",
_xlfn.XLOOKUP($E190, PlayerForm!$D$3:$D$394, PlayerForm!$Q$3:$Q$394)*
_xlfn.XLOOKUP(
INDEX(FixtureTicker!$B$3:$AM$22, MATCH($B190, FixtureTicker!$A$3:$A$22,0), PlayerForm!$X$5),
 TeamForm!$B$4:$B$23, TeamForm!$AD$4:$AD$23),
INDEX(FixtureTicker!$B$24:$AM$43, MATCH($B190, FixtureTicker!$A$24:$A$43,0), PlayerForm!$X$5)="A",
_xlfn.XLOOKUP($E190, PlayerForm!$D$3:$D$394, PlayerForm!$R$3:$R$394)*
_xlfn.XLOOKUP(
INDEX(FixtureTicker!$B$3:$AM$22, MATCH($B190, FixtureTicker!$A$3:$A$22,0), PlayerForm!$X$5),
 TeamForm!$B$4:$B$23, TeamForm!$AB$4:$AB$23),
INDEX(FixtureTicker!$B$24:$AM$43, MATCH($B190, FixtureTicker!$A$24:$A$43,0), PlayerForm!$X$5)="BLANK",
0),0)</f>
        <v>2.2145838313399331</v>
      </c>
      <c r="G190" s="163" cm="1">
        <f t="array" ref="G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
),0)</f>
        <v>5.4842428023934904</v>
      </c>
      <c r="H190" s="163" cm="1">
        <f t="array" ref="H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),
_xlfn.IFS(
INDEX(FixtureTicker!$B$24:$AM$43, MATCH($B190, FixtureTicker!$A$24:$A$43), PlayerForm!$X$5+2)="H",
_xlfn.XLOOKUP($E190, PlayerForm!$D$3:$D$394, PlayerForm!$Q$3:$Q$394)*
_xlfn.XLOOKUP(
INDEX(FixtureTicker!$B$3:$AM$22, MATCH($B190, FixtureTicker!$A$3:$A$22), PlayerForm!$X$5+2),
 TeamForm!$B$4:$B$23, TeamForm!$AD$4:$AD$23),
INDEX(FixtureTicker!$B$24:$AM$43, MATCH($B190, FixtureTicker!$A$24:$A$43), PlayerForm!$X$5+2)="A",
_xlfn.XLOOKUP($E190, PlayerForm!$D$3:$D$394, PlayerForm!$R$3:$R$394)*
_xlfn.XLOOKUP(
INDEX(FixtureTicker!$B$3:$AM$22, MATCH($B190, FixtureTicker!$A$3:$A$22), PlayerForm!$X$5+2),
 TeamForm!$B$4:$B$23, TeamForm!$AB$4:$AB$23),
INDEX(FixtureTicker!$B$24:$AM$43, MATCH($B190, FixtureTicker!$A$24:$A$43), PlayerForm!$X$5+2)="BLANK",
0
),
_xlfn.IFS(
INDEX(FixtureTicker!$B$24:$AM$43, MATCH($B190, FixtureTicker!$A$24:$A$43), PlayerForm!$X$5+3)="H",
_xlfn.XLOOKUP($E190, PlayerForm!$D$3:$D$394, PlayerForm!$Q$3:$Q$394)*
_xlfn.XLOOKUP(
INDEX(FixtureTicker!$B$3:$AM$22, MATCH($B190, FixtureTicker!$A$3:$A$22), PlayerForm!$X$5+3),
 TeamForm!$B$4:$B$23, TeamForm!$AD$4:$AD$23),
INDEX(FixtureTicker!$B$24:$AM$43, MATCH($B190, FixtureTicker!$A$24:$A$43), PlayerForm!$X$5+3)="A",
_xlfn.XLOOKUP($E190, PlayerForm!$D$3:$D$394, PlayerForm!$R$3:$R$394)*
_xlfn.XLOOKUP(
INDEX(FixtureTicker!$B$3:$AM$22, MATCH($B190, FixtureTicker!$A$3:$A$22), PlayerForm!$X$5+3),
 TeamForm!$B$4:$B$23, TeamForm!$AB$4:$AB$23),
INDEX(FixtureTicker!$B$24:$AM$43, MATCH($B190, FixtureTicker!$A$24:$A$43), PlayerForm!$X$5+3)="BLANK",
0
)
),0)</f>
        <v>10.609936994679229</v>
      </c>
      <c r="I190" s="163" cm="1">
        <f t="array" ref="I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),
_xlfn.IFS(
INDEX(FixtureTicker!$B$24:$AM$43, MATCH($B190, FixtureTicker!$A$24:$A$43), PlayerForm!$X$5+2)="H",
_xlfn.XLOOKUP($E190, PlayerForm!$D$3:$D$394, PlayerForm!$Q$3:$Q$394)*
_xlfn.XLOOKUP(
INDEX(FixtureTicker!$B$3:$AM$22, MATCH($B190, FixtureTicker!$A$3:$A$22), PlayerForm!$X$5+2),
 TeamForm!$B$4:$B$23, TeamForm!$AD$4:$AD$23),
INDEX(FixtureTicker!$B$24:$AM$43, MATCH($B190, FixtureTicker!$A$24:$A$43), PlayerForm!$X$5+2)="A",
_xlfn.XLOOKUP($E190, PlayerForm!$D$3:$D$394, PlayerForm!$R$3:$R$394)*
_xlfn.XLOOKUP(
INDEX(FixtureTicker!$B$3:$AM$22, MATCH($B190, FixtureTicker!$A$3:$A$22), PlayerForm!$X$5+2),
 TeamForm!$B$4:$B$23, TeamForm!$AB$4:$AB$23),
INDEX(FixtureTicker!$B$24:$AM$43, MATCH($B190, FixtureTicker!$A$24:$A$43), PlayerForm!$X$5+2)="BLANK",
0
),
_xlfn.IFS(
INDEX(FixtureTicker!$B$24:$AM$43, MATCH($B190, FixtureTicker!$A$24:$A$43), PlayerForm!$X$5+3)="H",
_xlfn.XLOOKUP($E190, PlayerForm!$D$3:$D$394, PlayerForm!$Q$3:$Q$394)*
_xlfn.XLOOKUP(
INDEX(FixtureTicker!$B$3:$AM$22, MATCH($B190, FixtureTicker!$A$3:$A$22), PlayerForm!$X$5+3),
 TeamForm!$B$4:$B$23, TeamForm!$AD$4:$AD$23),
INDEX(FixtureTicker!$B$24:$AM$43, MATCH($B190, FixtureTicker!$A$24:$A$43), PlayerForm!$X$5+3)="A",
_xlfn.XLOOKUP($E190, PlayerForm!$D$3:$D$394, PlayerForm!$R$3:$R$394)*
_xlfn.XLOOKUP(
INDEX(FixtureTicker!$B$3:$AM$22, MATCH($B190, FixtureTicker!$A$3:$A$22), PlayerForm!$X$5+3),
 TeamForm!$B$4:$B$23, TeamForm!$AB$4:$AB$23),
INDEX(FixtureTicker!$B$24:$AM$43, MATCH($B190, FixtureTicker!$A$24:$A$43), PlayerForm!$X$5+3)="BLANK",
0
),
_xlfn.IFS(
INDEX(FixtureTicker!$B$24:$AM$43, MATCH($B190, FixtureTicker!$A$24:$A$43), PlayerForm!$X$5+4)="H",
_xlfn.XLOOKUP($E190, PlayerForm!$D$3:$D$394, PlayerForm!$Q$3:$Q$394)*
_xlfn.XLOOKUP(
INDEX(FixtureTicker!$B$3:$AM$22, MATCH($B190, FixtureTicker!$A$3:$A$22), PlayerForm!$X$5+4),
 TeamForm!$B$4:$B$23, TeamForm!$AD$4:$AD$23),
INDEX(FixtureTicker!$B$24:$AM$43, MATCH($B190, FixtureTicker!$A$24:$A$43), PlayerForm!$X$5+4)="A",
_xlfn.XLOOKUP($E190, PlayerForm!$D$3:$D$394, PlayerForm!$R$3:$R$394)*
_xlfn.XLOOKUP(
INDEX(FixtureTicker!$B$3:$AM$22, MATCH($B190, FixtureTicker!$A$3:$A$22), PlayerForm!$X$5+4),
 TeamForm!$B$4:$B$23, TeamForm!$AB$4:$AB$23),
INDEX(FixtureTicker!$B$24:$AM$43, MATCH($B190, FixtureTicker!$A$24:$A$43), PlayerForm!$X$5+4)="BLANK",
0
),
_xlfn.IFS(
INDEX(FixtureTicker!$B$24:$AM$43, MATCH($B190, FixtureTicker!$A$24:$A$43), PlayerForm!$X$5+5)="H",
_xlfn.XLOOKUP($E190, PlayerForm!$D$3:$D$394, PlayerForm!$Q$3:$Q$394)*
_xlfn.XLOOKUP(
INDEX(FixtureTicker!$B$3:$AM$22, MATCH($B190, FixtureTicker!$A$3:$A$22), PlayerForm!$X$5+5),
 TeamForm!$B$4:$B$23, TeamForm!$AD$4:$AD$23),
INDEX(FixtureTicker!$B$24:$AM$43, MATCH($B190, FixtureTicker!$A$24:$A$43), PlayerForm!$X$5+5)="A",
_xlfn.XLOOKUP($E190, PlayerForm!$D$3:$D$394, PlayerForm!$R$3:$R$394)*
_xlfn.XLOOKUP(
INDEX(FixtureTicker!$B$3:$AM$22, MATCH($B190, FixtureTicker!$A$3:$A$22), PlayerForm!$X$5+5),
 TeamForm!$B$4:$B$23, TeamForm!$AB$4:$AB$23),
INDEX(FixtureTicker!$B$24:$AM$43, MATCH($B190, FixtureTicker!$A$24:$A$43), PlayerForm!$X$5+5)="BLANK",
0
)
),0)</f>
        <v>14.266781583368255</v>
      </c>
      <c r="J190" s="163" cm="1">
        <f t="array" ref="J190">IFERROR(0.01*SUM(
_xlfn.IFS(
INDEX(FixtureTicker!$B$24:$AM$43, MATCH($B190, FixtureTicker!$A$24:$A$43), PlayerForm!$X$5)="H",
_xlfn.XLOOKUP($E190, PlayerForm!$D$3:$D$394, PlayerForm!$Q$3:$Q$394)*
_xlfn.XLOOKUP(
INDEX(FixtureTicker!$B$3:$AM$22, MATCH($B190, FixtureTicker!$A$3:$A$22), PlayerForm!$X$5),
 TeamForm!$B$4:$B$23, TeamForm!$AD$4:$AD$23),
INDEX(FixtureTicker!$B$24:$AM$43, MATCH($B190, FixtureTicker!$A$24:$A$43), PlayerForm!$X$5)="A",
_xlfn.XLOOKUP($E190, PlayerForm!$D$3:$D$394, PlayerForm!$R$3:$R$394)*
_xlfn.XLOOKUP(
INDEX(FixtureTicker!$B$3:$AM$22, MATCH($B190, FixtureTicker!$A$3:$A$22), PlayerForm!$X$5),
 TeamForm!$B$4:$B$23, TeamForm!$AB$4:$AB$23),
INDEX(FixtureTicker!$B$24:$AM$43, MATCH($B190, FixtureTicker!$A$24:$A$43), PlayerForm!$X$5)="BLANK",
0
),
_xlfn.IFS(
INDEX(FixtureTicker!$B$24:$AM$43, MATCH($B190, FixtureTicker!$A$24:$A$43), PlayerForm!$X$5+1)="H",
_xlfn.XLOOKUP($E190, PlayerForm!$D$3:$D$394, PlayerForm!$Q$3:$Q$394)*
_xlfn.XLOOKUP(
INDEX(FixtureTicker!$B$3:$AM$22, MATCH($B190, FixtureTicker!$A$3:$A$22), PlayerForm!$X$5+1),
 TeamForm!$B$4:$B$23, TeamForm!$AD$4:$AD$23),
INDEX(FixtureTicker!$B$24:$AM$43, MATCH($B190, FixtureTicker!$A$24:$A$43), PlayerForm!$X$5+1)="A",
_xlfn.XLOOKUP($E190, PlayerForm!$D$3:$D$394, PlayerForm!$R$3:$R$394)*
_xlfn.XLOOKUP(
INDEX(FixtureTicker!$B$3:$AM$22, MATCH($B190, FixtureTicker!$A$3:$A$22), PlayerForm!$X$5+1),
 TeamForm!$B$4:$B$23, TeamForm!$AB$4:$AB$23),
INDEX(FixtureTicker!$B$24:$AM$43, MATCH($B190, FixtureTicker!$A$24:$A$43), PlayerForm!$X$5+1)="BLANK",
0
),
_xlfn.IFS(
INDEX(FixtureTicker!$B$24:$AM$43, MATCH($B190, FixtureTicker!$A$24:$A$43), PlayerForm!$X$5+2)="H",
_xlfn.XLOOKUP($E190, PlayerForm!$D$3:$D$394, PlayerForm!$Q$3:$Q$394)*
_xlfn.XLOOKUP(
INDEX(FixtureTicker!$B$3:$AM$22, MATCH($B190, FixtureTicker!$A$3:$A$22), PlayerForm!$X$5+2),
 TeamForm!$B$4:$B$23, TeamForm!$AD$4:$AD$23),
INDEX(FixtureTicker!$B$24:$AM$43, MATCH($B190, FixtureTicker!$A$24:$A$43), PlayerForm!$X$5+2)="A",
_xlfn.XLOOKUP($E190, PlayerForm!$D$3:$D$394, PlayerForm!$R$3:$R$394)*
_xlfn.XLOOKUP(
INDEX(FixtureTicker!$B$3:$AM$22, MATCH($B190, FixtureTicker!$A$3:$A$22), PlayerForm!$X$5+2),
 TeamForm!$B$4:$B$23, TeamForm!$AB$4:$AB$23),
INDEX(FixtureTicker!$B$24:$AM$43, MATCH($B190, FixtureTicker!$A$24:$A$43), PlayerForm!$X$5+2)="BLANK",
0
),
_xlfn.IFS(
INDEX(FixtureTicker!$B$24:$AM$43, MATCH($B190, FixtureTicker!$A$24:$A$43), PlayerForm!$X$5+3)="H",
_xlfn.XLOOKUP($E190, PlayerForm!$D$3:$D$394, PlayerForm!$Q$3:$Q$394)*
_xlfn.XLOOKUP(
INDEX(FixtureTicker!$B$3:$AM$22, MATCH($B190, FixtureTicker!$A$3:$A$22), PlayerForm!$X$5+3),
 TeamForm!$B$4:$B$23, TeamForm!$AD$4:$AD$23),
INDEX(FixtureTicker!$B$24:$AM$43, MATCH($B190, FixtureTicker!$A$24:$A$43), PlayerForm!$X$5+3)="A",
_xlfn.XLOOKUP($E190, PlayerForm!$D$3:$D$394, PlayerForm!$R$3:$R$394)*
_xlfn.XLOOKUP(
INDEX(FixtureTicker!$B$3:$AM$22, MATCH($B190, FixtureTicker!$A$3:$A$22), PlayerForm!$X$5+3),
 TeamForm!$B$4:$B$23, TeamForm!$AB$4:$AB$23),
INDEX(FixtureTicker!$B$24:$AM$43, MATCH($B190, FixtureTicker!$A$24:$A$43), PlayerForm!$X$5+3)="BLANK",
0
),
_xlfn.IFS(
INDEX(FixtureTicker!$B$24:$AM$43, MATCH($B190, FixtureTicker!$A$24:$A$43), PlayerForm!$X$5+4)="H",
_xlfn.XLOOKUP($E190, PlayerForm!$D$3:$D$394, PlayerForm!$Q$3:$Q$394)*
_xlfn.XLOOKUP(
INDEX(FixtureTicker!$B$3:$AM$22, MATCH($B190, FixtureTicker!$A$3:$A$22), PlayerForm!$X$5+4),
 TeamForm!$B$4:$B$23, TeamForm!$AD$4:$AD$23),
INDEX(FixtureTicker!$B$24:$AM$43, MATCH($B190, FixtureTicker!$A$24:$A$43), PlayerForm!$X$5+4)="A",
_xlfn.XLOOKUP($E190, PlayerForm!$D$3:$D$394, PlayerForm!$R$3:$R$394)*
_xlfn.XLOOKUP(
INDEX(FixtureTicker!$B$3:$AM$22, MATCH($B190, FixtureTicker!$A$3:$A$22), PlayerForm!$X$5+4),
 TeamForm!$B$4:$B$23, TeamForm!$AB$4:$AB$23),
INDEX(FixtureTicker!$B$24:$AM$43, MATCH($B190, FixtureTicker!$A$24:$A$43), PlayerForm!$X$5+4)="BLANK",
0
),
_xlfn.IFS(
INDEX(FixtureTicker!$B$24:$AM$43, MATCH($B190, FixtureTicker!$A$24:$A$43), PlayerForm!$X$5+5)="H",
_xlfn.XLOOKUP($E190, PlayerForm!$D$3:$D$394, PlayerForm!$Q$3:$Q$394)*
_xlfn.XLOOKUP(
INDEX(FixtureTicker!$B$3:$AM$22, MATCH($B190, FixtureTicker!$A$3:$A$22), PlayerForm!$X$5+5),
 TeamForm!$B$4:$B$23, TeamForm!$AD$4:$AD$23),
INDEX(FixtureTicker!$B$24:$AM$43, MATCH($B190, FixtureTicker!$A$24:$A$43), PlayerForm!$X$5+5)="A",
_xlfn.XLOOKUP($E190, PlayerForm!$D$3:$D$394, PlayerForm!$R$3:$R$394)*
_xlfn.XLOOKUP(
INDEX(FixtureTicker!$B$3:$AM$22, MATCH($B190, FixtureTicker!$A$3:$A$22), PlayerForm!$X$5+5),
 TeamForm!$B$4:$B$23, TeamForm!$AB$4:$AB$23),
INDEX(FixtureTicker!$B$24:$AM$43, MATCH($B190, FixtureTicker!$A$24:$A$43), PlayerForm!$X$5+5)="BLANK",
0
),
_xlfn.IFS(
INDEX(FixtureTicker!$B$24:$AM$43, MATCH($B190, FixtureTicker!$A$24:$A$43), PlayerForm!$X$5+6)="H",
_xlfn.XLOOKUP($E190, PlayerForm!$D$3:$D$394, PlayerForm!$Q$3:$Q$394)*
_xlfn.XLOOKUP(
INDEX(FixtureTicker!$B$3:$AM$22, MATCH($B190, FixtureTicker!$A$3:$A$22), PlayerForm!$X$5+6),
 TeamForm!$B$4:$B$23, TeamForm!$AD$4:$AD$23),
INDEX(FixtureTicker!$B$24:$AM$43, MATCH($B190, FixtureTicker!$A$24:$A$43), PlayerForm!$X$5+6)="A",
_xlfn.XLOOKUP($E190, PlayerForm!$D$3:$D$394, PlayerForm!$R$3:$R$394)*
_xlfn.XLOOKUP(
INDEX(FixtureTicker!$B$3:$AM$22, MATCH($B190, FixtureTicker!$A$3:$A$22), PlayerForm!$X$5+6),
 TeamForm!$B$4:$B$23, TeamForm!$AB$4:$AB$23),
INDEX(FixtureTicker!$B$24:$AM$43, MATCH($B190, FixtureTicker!$A$24:$A$43), PlayerForm!$X$5+6)="BLANK",
0
),
_xlfn.IFS(
INDEX(FixtureTicker!$B$24:$AM$43, MATCH($B190, FixtureTicker!$A$24:$A$43), PlayerForm!$X$5+7)="H",
_xlfn.XLOOKUP($E190, PlayerForm!$D$3:$D$394, PlayerForm!$Q$3:$Q$394)*
_xlfn.XLOOKUP(
INDEX(FixtureTicker!$B$3:$AM$22, MATCH($B190, FixtureTicker!$A$3:$A$22), PlayerForm!$X$5+7),
 TeamForm!$B$4:$B$23, TeamForm!$AD$4:$AD$23),
INDEX(FixtureTicker!$B$24:$AM$43, MATCH($B190, FixtureTicker!$A$24:$A$43), PlayerForm!$X$5+7)="A",
_xlfn.XLOOKUP($E190, PlayerForm!$D$3:$D$394, PlayerForm!$R$3:$R$394)*
_xlfn.XLOOKUP(
INDEX(FixtureTicker!$B$3:$AM$22, MATCH($B190, FixtureTicker!$A$3:$A$22), PlayerForm!$X$5+7),
 TeamForm!$B$4:$B$23, TeamForm!$AB$4:$AB$23),
INDEX(FixtureTicker!$B$24:$AM$43, MATCH($B190, FixtureTicker!$A$24:$A$43), PlayerForm!$X$5+7)="BLANK",
0
)
),0)</f>
        <v>18.296227924644114</v>
      </c>
    </row>
    <row r="191" spans="1:10">
      <c r="A191" s="55">
        <v>42</v>
      </c>
      <c r="B191" s="55" t="str">
        <f>_xlfn.XLOOKUP($A191, PlayerData!$B$3:$B$394, PlayerData!C$3:C$394)</f>
        <v>LIV</v>
      </c>
      <c r="C191" s="55" t="str">
        <f>_xlfn.XLOOKUP($A191, PlayerData!$B$3:$B$394, PlayerData!D$3:D$394)</f>
        <v>F</v>
      </c>
      <c r="D191" s="55">
        <f>_xlfn.XLOOKUP($A191, PlayerData!$B:$B, PlayerData!F:F,,,-1)</f>
        <v>5.5</v>
      </c>
      <c r="E191" s="31" t="str">
        <f>_xlfn.XLOOKUP($A191, PlayerData!$B$3:$B$394, PlayerData!E$3:E$394)</f>
        <v>Origi</v>
      </c>
      <c r="F191" s="164" cm="1">
        <f t="array" ref="F191">IFERROR(0.01*_xlfn.IFS(
INDEX(FixtureTicker!$B$24:$AM$43, MATCH($B191, FixtureTicker!$A$24:$A$43, 0), PlayerForm!$X$5)="H",
_xlfn.XLOOKUP($E191, PlayerForm!$D$3:$D$394, PlayerForm!$Q$3:$Q$394)*
_xlfn.XLOOKUP(
INDEX(FixtureTicker!$B$3:$AM$22, MATCH($B191, FixtureTicker!$A$3:$A$22,0), PlayerForm!$X$5),
 TeamForm!$B$4:$B$23, TeamForm!$AD$4:$AD$23),
INDEX(FixtureTicker!$B$24:$AM$43, MATCH($B191, FixtureTicker!$A$24:$A$43,0), PlayerForm!$X$5)="A",
_xlfn.XLOOKUP($E191, PlayerForm!$D$3:$D$394, PlayerForm!$R$3:$R$394)*
_xlfn.XLOOKUP(
INDEX(FixtureTicker!$B$3:$AM$22, MATCH($B191, FixtureTicker!$A$3:$A$22,0), PlayerForm!$X$5),
 TeamForm!$B$4:$B$23, TeamForm!$AB$4:$AB$23),
INDEX(FixtureTicker!$B$24:$AM$43, MATCH($B191, FixtureTicker!$A$24:$A$43,0), PlayerForm!$X$5)="BLANK",
0),0)</f>
        <v>0.94339622641509469</v>
      </c>
      <c r="G191" s="163" cm="1">
        <f t="array" ref="G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
),0)</f>
        <v>3.5040431266846372</v>
      </c>
      <c r="H191" s="163" cm="1">
        <f t="array" ref="H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),
_xlfn.IFS(
INDEX(FixtureTicker!$B$24:$AM$43, MATCH($B191, FixtureTicker!$A$24:$A$43), PlayerForm!$X$5+2)="H",
_xlfn.XLOOKUP($E191, PlayerForm!$D$3:$D$394, PlayerForm!$Q$3:$Q$394)*
_xlfn.XLOOKUP(
INDEX(FixtureTicker!$B$3:$AM$22, MATCH($B191, FixtureTicker!$A$3:$A$22), PlayerForm!$X$5+2),
 TeamForm!$B$4:$B$23, TeamForm!$AD$4:$AD$23),
INDEX(FixtureTicker!$B$24:$AM$43, MATCH($B191, FixtureTicker!$A$24:$A$43), PlayerForm!$X$5+2)="A",
_xlfn.XLOOKUP($E191, PlayerForm!$D$3:$D$394, PlayerForm!$R$3:$R$394)*
_xlfn.XLOOKUP(
INDEX(FixtureTicker!$B$3:$AM$22, MATCH($B191, FixtureTicker!$A$3:$A$22), PlayerForm!$X$5+2),
 TeamForm!$B$4:$B$23, TeamForm!$AB$4:$AB$23),
INDEX(FixtureTicker!$B$24:$AM$43, MATCH($B191, FixtureTicker!$A$24:$A$43), PlayerForm!$X$5+2)="BLANK",
0
),
_xlfn.IFS(
INDEX(FixtureTicker!$B$24:$AM$43, MATCH($B191, FixtureTicker!$A$24:$A$43), PlayerForm!$X$5+3)="H",
_xlfn.XLOOKUP($E191, PlayerForm!$D$3:$D$394, PlayerForm!$Q$3:$Q$394)*
_xlfn.XLOOKUP(
INDEX(FixtureTicker!$B$3:$AM$22, MATCH($B191, FixtureTicker!$A$3:$A$22), PlayerForm!$X$5+3),
 TeamForm!$B$4:$B$23, TeamForm!$AD$4:$AD$23),
INDEX(FixtureTicker!$B$24:$AM$43, MATCH($B191, FixtureTicker!$A$24:$A$43), PlayerForm!$X$5+3)="A",
_xlfn.XLOOKUP($E191, PlayerForm!$D$3:$D$394, PlayerForm!$R$3:$R$394)*
_xlfn.XLOOKUP(
INDEX(FixtureTicker!$B$3:$AM$22, MATCH($B191, FixtureTicker!$A$3:$A$22), PlayerForm!$X$5+3),
 TeamForm!$B$4:$B$23, TeamForm!$AB$4:$AB$23),
INDEX(FixtureTicker!$B$24:$AM$43, MATCH($B191, FixtureTicker!$A$24:$A$43), PlayerForm!$X$5+3)="BLANK",
0
)
),0)</f>
        <v>8.8786220429602292</v>
      </c>
      <c r="I191" s="163" cm="1">
        <f t="array" ref="I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),
_xlfn.IFS(
INDEX(FixtureTicker!$B$24:$AM$43, MATCH($B191, FixtureTicker!$A$24:$A$43), PlayerForm!$X$5+2)="H",
_xlfn.XLOOKUP($E191, PlayerForm!$D$3:$D$394, PlayerForm!$Q$3:$Q$394)*
_xlfn.XLOOKUP(
INDEX(FixtureTicker!$B$3:$AM$22, MATCH($B191, FixtureTicker!$A$3:$A$22), PlayerForm!$X$5+2),
 TeamForm!$B$4:$B$23, TeamForm!$AD$4:$AD$23),
INDEX(FixtureTicker!$B$24:$AM$43, MATCH($B191, FixtureTicker!$A$24:$A$43), PlayerForm!$X$5+2)="A",
_xlfn.XLOOKUP($E191, PlayerForm!$D$3:$D$394, PlayerForm!$R$3:$R$394)*
_xlfn.XLOOKUP(
INDEX(FixtureTicker!$B$3:$AM$22, MATCH($B191, FixtureTicker!$A$3:$A$22), PlayerForm!$X$5+2),
 TeamForm!$B$4:$B$23, TeamForm!$AB$4:$AB$23),
INDEX(FixtureTicker!$B$24:$AM$43, MATCH($B191, FixtureTicker!$A$24:$A$43), PlayerForm!$X$5+2)="BLANK",
0
),
_xlfn.IFS(
INDEX(FixtureTicker!$B$24:$AM$43, MATCH($B191, FixtureTicker!$A$24:$A$43), PlayerForm!$X$5+3)="H",
_xlfn.XLOOKUP($E191, PlayerForm!$D$3:$D$394, PlayerForm!$Q$3:$Q$394)*
_xlfn.XLOOKUP(
INDEX(FixtureTicker!$B$3:$AM$22, MATCH($B191, FixtureTicker!$A$3:$A$22), PlayerForm!$X$5+3),
 TeamForm!$B$4:$B$23, TeamForm!$AD$4:$AD$23),
INDEX(FixtureTicker!$B$24:$AM$43, MATCH($B191, FixtureTicker!$A$24:$A$43), PlayerForm!$X$5+3)="A",
_xlfn.XLOOKUP($E191, PlayerForm!$D$3:$D$394, PlayerForm!$R$3:$R$394)*
_xlfn.XLOOKUP(
INDEX(FixtureTicker!$B$3:$AM$22, MATCH($B191, FixtureTicker!$A$3:$A$22), PlayerForm!$X$5+3),
 TeamForm!$B$4:$B$23, TeamForm!$AB$4:$AB$23),
INDEX(FixtureTicker!$B$24:$AM$43, MATCH($B191, FixtureTicker!$A$24:$A$43), PlayerForm!$X$5+3)="BLANK",
0
),
_xlfn.IFS(
INDEX(FixtureTicker!$B$24:$AM$43, MATCH($B191, FixtureTicker!$A$24:$A$43), PlayerForm!$X$5+4)="H",
_xlfn.XLOOKUP($E191, PlayerForm!$D$3:$D$394, PlayerForm!$Q$3:$Q$394)*
_xlfn.XLOOKUP(
INDEX(FixtureTicker!$B$3:$AM$22, MATCH($B191, FixtureTicker!$A$3:$A$22), PlayerForm!$X$5+4),
 TeamForm!$B$4:$B$23, TeamForm!$AD$4:$AD$23),
INDEX(FixtureTicker!$B$24:$AM$43, MATCH($B191, FixtureTicker!$A$24:$A$43), PlayerForm!$X$5+4)="A",
_xlfn.XLOOKUP($E191, PlayerForm!$D$3:$D$394, PlayerForm!$R$3:$R$394)*
_xlfn.XLOOKUP(
INDEX(FixtureTicker!$B$3:$AM$22, MATCH($B191, FixtureTicker!$A$3:$A$22), PlayerForm!$X$5+4),
 TeamForm!$B$4:$B$23, TeamForm!$AB$4:$AB$23),
INDEX(FixtureTicker!$B$24:$AM$43, MATCH($B191, FixtureTicker!$A$24:$A$43), PlayerForm!$X$5+4)="BLANK",
0
),
_xlfn.IFS(
INDEX(FixtureTicker!$B$24:$AM$43, MATCH($B191, FixtureTicker!$A$24:$A$43), PlayerForm!$X$5+5)="H",
_xlfn.XLOOKUP($E191, PlayerForm!$D$3:$D$394, PlayerForm!$Q$3:$Q$394)*
_xlfn.XLOOKUP(
INDEX(FixtureTicker!$B$3:$AM$22, MATCH($B191, FixtureTicker!$A$3:$A$22), PlayerForm!$X$5+5),
 TeamForm!$B$4:$B$23, TeamForm!$AD$4:$AD$23),
INDEX(FixtureTicker!$B$24:$AM$43, MATCH($B191, FixtureTicker!$A$24:$A$43), PlayerForm!$X$5+5)="A",
_xlfn.XLOOKUP($E191, PlayerForm!$D$3:$D$394, PlayerForm!$R$3:$R$394)*
_xlfn.XLOOKUP(
INDEX(FixtureTicker!$B$3:$AM$22, MATCH($B191, FixtureTicker!$A$3:$A$22), PlayerForm!$X$5+5),
 TeamForm!$B$4:$B$23, TeamForm!$AB$4:$AB$23),
INDEX(FixtureTicker!$B$24:$AM$43, MATCH($B191, FixtureTicker!$A$24:$A$43), PlayerForm!$X$5+5)="BLANK",
0
)
),0)</f>
        <v>14.237436246539776</v>
      </c>
      <c r="J191" s="163" cm="1">
        <f t="array" ref="J191">IFERROR(0.01*SUM(
_xlfn.IFS(
INDEX(FixtureTicker!$B$24:$AM$43, MATCH($B191, FixtureTicker!$A$24:$A$43), PlayerForm!$X$5)="H",
_xlfn.XLOOKUP($E191, PlayerForm!$D$3:$D$394, PlayerForm!$Q$3:$Q$394)*
_xlfn.XLOOKUP(
INDEX(FixtureTicker!$B$3:$AM$22, MATCH($B191, FixtureTicker!$A$3:$A$22), PlayerForm!$X$5),
 TeamForm!$B$4:$B$23, TeamForm!$AD$4:$AD$23),
INDEX(FixtureTicker!$B$24:$AM$43, MATCH($B191, FixtureTicker!$A$24:$A$43), PlayerForm!$X$5)="A",
_xlfn.XLOOKUP($E191, PlayerForm!$D$3:$D$394, PlayerForm!$R$3:$R$394)*
_xlfn.XLOOKUP(
INDEX(FixtureTicker!$B$3:$AM$22, MATCH($B191, FixtureTicker!$A$3:$A$22), PlayerForm!$X$5),
 TeamForm!$B$4:$B$23, TeamForm!$AB$4:$AB$23),
INDEX(FixtureTicker!$B$24:$AM$43, MATCH($B191, FixtureTicker!$A$24:$A$43), PlayerForm!$X$5)="BLANK",
0
),
_xlfn.IFS(
INDEX(FixtureTicker!$B$24:$AM$43, MATCH($B191, FixtureTicker!$A$24:$A$43), PlayerForm!$X$5+1)="H",
_xlfn.XLOOKUP($E191, PlayerForm!$D$3:$D$394, PlayerForm!$Q$3:$Q$394)*
_xlfn.XLOOKUP(
INDEX(FixtureTicker!$B$3:$AM$22, MATCH($B191, FixtureTicker!$A$3:$A$22), PlayerForm!$X$5+1),
 TeamForm!$B$4:$B$23, TeamForm!$AD$4:$AD$23),
INDEX(FixtureTicker!$B$24:$AM$43, MATCH($B191, FixtureTicker!$A$24:$A$43), PlayerForm!$X$5+1)="A",
_xlfn.XLOOKUP($E191, PlayerForm!$D$3:$D$394, PlayerForm!$R$3:$R$394)*
_xlfn.XLOOKUP(
INDEX(FixtureTicker!$B$3:$AM$22, MATCH($B191, FixtureTicker!$A$3:$A$22), PlayerForm!$X$5+1),
 TeamForm!$B$4:$B$23, TeamForm!$AB$4:$AB$23),
INDEX(FixtureTicker!$B$24:$AM$43, MATCH($B191, FixtureTicker!$A$24:$A$43), PlayerForm!$X$5+1)="BLANK",
0
),
_xlfn.IFS(
INDEX(FixtureTicker!$B$24:$AM$43, MATCH($B191, FixtureTicker!$A$24:$A$43), PlayerForm!$X$5+2)="H",
_xlfn.XLOOKUP($E191, PlayerForm!$D$3:$D$394, PlayerForm!$Q$3:$Q$394)*
_xlfn.XLOOKUP(
INDEX(FixtureTicker!$B$3:$AM$22, MATCH($B191, FixtureTicker!$A$3:$A$22), PlayerForm!$X$5+2),
 TeamForm!$B$4:$B$23, TeamForm!$AD$4:$AD$23),
INDEX(FixtureTicker!$B$24:$AM$43, MATCH($B191, FixtureTicker!$A$24:$A$43), PlayerForm!$X$5+2)="A",
_xlfn.XLOOKUP($E191, PlayerForm!$D$3:$D$394, PlayerForm!$R$3:$R$394)*
_xlfn.XLOOKUP(
INDEX(FixtureTicker!$B$3:$AM$22, MATCH($B191, FixtureTicker!$A$3:$A$22), PlayerForm!$X$5+2),
 TeamForm!$B$4:$B$23, TeamForm!$AB$4:$AB$23),
INDEX(FixtureTicker!$B$24:$AM$43, MATCH($B191, FixtureTicker!$A$24:$A$43), PlayerForm!$X$5+2)="BLANK",
0
),
_xlfn.IFS(
INDEX(FixtureTicker!$B$24:$AM$43, MATCH($B191, FixtureTicker!$A$24:$A$43), PlayerForm!$X$5+3)="H",
_xlfn.XLOOKUP($E191, PlayerForm!$D$3:$D$394, PlayerForm!$Q$3:$Q$394)*
_xlfn.XLOOKUP(
INDEX(FixtureTicker!$B$3:$AM$22, MATCH($B191, FixtureTicker!$A$3:$A$22), PlayerForm!$X$5+3),
 TeamForm!$B$4:$B$23, TeamForm!$AD$4:$AD$23),
INDEX(FixtureTicker!$B$24:$AM$43, MATCH($B191, FixtureTicker!$A$24:$A$43), PlayerForm!$X$5+3)="A",
_xlfn.XLOOKUP($E191, PlayerForm!$D$3:$D$394, PlayerForm!$R$3:$R$394)*
_xlfn.XLOOKUP(
INDEX(FixtureTicker!$B$3:$AM$22, MATCH($B191, FixtureTicker!$A$3:$A$22), PlayerForm!$X$5+3),
 TeamForm!$B$4:$B$23, TeamForm!$AB$4:$AB$23),
INDEX(FixtureTicker!$B$24:$AM$43, MATCH($B191, FixtureTicker!$A$24:$A$43), PlayerForm!$X$5+3)="BLANK",
0
),
_xlfn.IFS(
INDEX(FixtureTicker!$B$24:$AM$43, MATCH($B191, FixtureTicker!$A$24:$A$43), PlayerForm!$X$5+4)="H",
_xlfn.XLOOKUP($E191, PlayerForm!$D$3:$D$394, PlayerForm!$Q$3:$Q$394)*
_xlfn.XLOOKUP(
INDEX(FixtureTicker!$B$3:$AM$22, MATCH($B191, FixtureTicker!$A$3:$A$22), PlayerForm!$X$5+4),
 TeamForm!$B$4:$B$23, TeamForm!$AD$4:$AD$23),
INDEX(FixtureTicker!$B$24:$AM$43, MATCH($B191, FixtureTicker!$A$24:$A$43), PlayerForm!$X$5+4)="A",
_xlfn.XLOOKUP($E191, PlayerForm!$D$3:$D$394, PlayerForm!$R$3:$R$394)*
_xlfn.XLOOKUP(
INDEX(FixtureTicker!$B$3:$AM$22, MATCH($B191, FixtureTicker!$A$3:$A$22), PlayerForm!$X$5+4),
 TeamForm!$B$4:$B$23, TeamForm!$AB$4:$AB$23),
INDEX(FixtureTicker!$B$24:$AM$43, MATCH($B191, FixtureTicker!$A$24:$A$43), PlayerForm!$X$5+4)="BLANK",
0
),
_xlfn.IFS(
INDEX(FixtureTicker!$B$24:$AM$43, MATCH($B191, FixtureTicker!$A$24:$A$43), PlayerForm!$X$5+5)="H",
_xlfn.XLOOKUP($E191, PlayerForm!$D$3:$D$394, PlayerForm!$Q$3:$Q$394)*
_xlfn.XLOOKUP(
INDEX(FixtureTicker!$B$3:$AM$22, MATCH($B191, FixtureTicker!$A$3:$A$22), PlayerForm!$X$5+5),
 TeamForm!$B$4:$B$23, TeamForm!$AD$4:$AD$23),
INDEX(FixtureTicker!$B$24:$AM$43, MATCH($B191, FixtureTicker!$A$24:$A$43), PlayerForm!$X$5+5)="A",
_xlfn.XLOOKUP($E191, PlayerForm!$D$3:$D$394, PlayerForm!$R$3:$R$394)*
_xlfn.XLOOKUP(
INDEX(FixtureTicker!$B$3:$AM$22, MATCH($B191, FixtureTicker!$A$3:$A$22), PlayerForm!$X$5+5),
 TeamForm!$B$4:$B$23, TeamForm!$AB$4:$AB$23),
INDEX(FixtureTicker!$B$24:$AM$43, MATCH($B191, FixtureTicker!$A$24:$A$43), PlayerForm!$X$5+5)="BLANK",
0
),
_xlfn.IFS(
INDEX(FixtureTicker!$B$24:$AM$43, MATCH($B191, FixtureTicker!$A$24:$A$43), PlayerForm!$X$5+6)="H",
_xlfn.XLOOKUP($E191, PlayerForm!$D$3:$D$394, PlayerForm!$Q$3:$Q$394)*
_xlfn.XLOOKUP(
INDEX(FixtureTicker!$B$3:$AM$22, MATCH($B191, FixtureTicker!$A$3:$A$22), PlayerForm!$X$5+6),
 TeamForm!$B$4:$B$23, TeamForm!$AD$4:$AD$23),
INDEX(FixtureTicker!$B$24:$AM$43, MATCH($B191, FixtureTicker!$A$24:$A$43), PlayerForm!$X$5+6)="A",
_xlfn.XLOOKUP($E191, PlayerForm!$D$3:$D$394, PlayerForm!$R$3:$R$394)*
_xlfn.XLOOKUP(
INDEX(FixtureTicker!$B$3:$AM$22, MATCH($B191, FixtureTicker!$A$3:$A$22), PlayerForm!$X$5+6),
 TeamForm!$B$4:$B$23, TeamForm!$AB$4:$AB$23),
INDEX(FixtureTicker!$B$24:$AM$43, MATCH($B191, FixtureTicker!$A$24:$A$43), PlayerForm!$X$5+6)="BLANK",
0
),
_xlfn.IFS(
INDEX(FixtureTicker!$B$24:$AM$43, MATCH($B191, FixtureTicker!$A$24:$A$43), PlayerForm!$X$5+7)="H",
_xlfn.XLOOKUP($E191, PlayerForm!$D$3:$D$394, PlayerForm!$Q$3:$Q$394)*
_xlfn.XLOOKUP(
INDEX(FixtureTicker!$B$3:$AM$22, MATCH($B191, FixtureTicker!$A$3:$A$22), PlayerForm!$X$5+7),
 TeamForm!$B$4:$B$23, TeamForm!$AD$4:$AD$23),
INDEX(FixtureTicker!$B$24:$AM$43, MATCH($B191, FixtureTicker!$A$24:$A$43), PlayerForm!$X$5+7)="A",
_xlfn.XLOOKUP($E191, PlayerForm!$D$3:$D$394, PlayerForm!$R$3:$R$394)*
_xlfn.XLOOKUP(
INDEX(FixtureTicker!$B$3:$AM$22, MATCH($B191, FixtureTicker!$A$3:$A$22), PlayerForm!$X$5+7),
 TeamForm!$B$4:$B$23, TeamForm!$AB$4:$AB$23),
INDEX(FixtureTicker!$B$24:$AM$43, MATCH($B191, FixtureTicker!$A$24:$A$43), PlayerForm!$X$5+7)="BLANK",
0
)
),0)</f>
        <v>17.587051265555946</v>
      </c>
    </row>
    <row r="192" spans="1:10">
      <c r="A192" s="55">
        <v>247</v>
      </c>
      <c r="B192" s="55" t="str">
        <f>_xlfn.XLOOKUP($A192, PlayerData!$B$3:$B$394, PlayerData!C$3:C$394)</f>
        <v>SHU</v>
      </c>
      <c r="C192" s="55" t="str">
        <f>_xlfn.XLOOKUP($A192, PlayerData!$B$3:$B$394, PlayerData!D$3:D$394)</f>
        <v>D</v>
      </c>
      <c r="D192" s="55">
        <f>_xlfn.XLOOKUP($A192, PlayerData!$B:$B, PlayerData!F:F,,,-1)</f>
        <v>5.5</v>
      </c>
      <c r="E192" s="31" t="str">
        <f>_xlfn.XLOOKUP($A192, PlayerData!$B$3:$B$394, PlayerData!E$3:E$394)</f>
        <v>Baldock</v>
      </c>
      <c r="F192" s="164" cm="1">
        <f t="array" ref="F192">IFERROR(0.01*_xlfn.IFS(
INDEX(FixtureTicker!$B$24:$AM$43, MATCH($B192, FixtureTicker!$A$24:$A$43, 0), PlayerForm!$X$5)="H",
_xlfn.XLOOKUP($E192, PlayerForm!$D$3:$D$394, PlayerForm!$Q$3:$Q$394)*
_xlfn.XLOOKUP(
INDEX(FixtureTicker!$B$3:$AM$22, MATCH($B192, FixtureTicker!$A$3:$A$22,0), PlayerForm!$X$5),
 TeamForm!$B$4:$B$23, TeamForm!$AD$4:$AD$23),
INDEX(FixtureTicker!$B$24:$AM$43, MATCH($B192, FixtureTicker!$A$24:$A$43,0), PlayerForm!$X$5)="A",
_xlfn.XLOOKUP($E192, PlayerForm!$D$3:$D$394, PlayerForm!$R$3:$R$394)*
_xlfn.XLOOKUP(
INDEX(FixtureTicker!$B$3:$AM$22, MATCH($B192, FixtureTicker!$A$3:$A$22,0), PlayerForm!$X$5),
 TeamForm!$B$4:$B$23, TeamForm!$AB$4:$AB$23),
INDEX(FixtureTicker!$B$24:$AM$43, MATCH($B192, FixtureTicker!$A$24:$A$43,0), PlayerForm!$X$5)="BLANK",
0),0)</f>
        <v>1.6288099704187098</v>
      </c>
      <c r="G192" s="163" cm="1">
        <f t="array" ref="G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
),0)</f>
        <v>3.1596426693343704</v>
      </c>
      <c r="H192" s="163" cm="1">
        <f t="array" ref="H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),
_xlfn.IFS(
INDEX(FixtureTicker!$B$24:$AM$43, MATCH($B192, FixtureTicker!$A$24:$A$43), PlayerForm!$X$5+2)="H",
_xlfn.XLOOKUP($E192, PlayerForm!$D$3:$D$394, PlayerForm!$Q$3:$Q$394)*
_xlfn.XLOOKUP(
INDEX(FixtureTicker!$B$3:$AM$22, MATCH($B192, FixtureTicker!$A$3:$A$22), PlayerForm!$X$5+2),
 TeamForm!$B$4:$B$23, TeamForm!$AD$4:$AD$23),
INDEX(FixtureTicker!$B$24:$AM$43, MATCH($B192, FixtureTicker!$A$24:$A$43), PlayerForm!$X$5+2)="A",
_xlfn.XLOOKUP($E192, PlayerForm!$D$3:$D$394, PlayerForm!$R$3:$R$394)*
_xlfn.XLOOKUP(
INDEX(FixtureTicker!$B$3:$AM$22, MATCH($B192, FixtureTicker!$A$3:$A$22), PlayerForm!$X$5+2),
 TeamForm!$B$4:$B$23, TeamForm!$AB$4:$AB$23),
INDEX(FixtureTicker!$B$24:$AM$43, MATCH($B192, FixtureTicker!$A$24:$A$43), PlayerForm!$X$5+2)="BLANK",
0
),
_xlfn.IFS(
INDEX(FixtureTicker!$B$24:$AM$43, MATCH($B192, FixtureTicker!$A$24:$A$43), PlayerForm!$X$5+3)="H",
_xlfn.XLOOKUP($E192, PlayerForm!$D$3:$D$394, PlayerForm!$Q$3:$Q$394)*
_xlfn.XLOOKUP(
INDEX(FixtureTicker!$B$3:$AM$22, MATCH($B192, FixtureTicker!$A$3:$A$22), PlayerForm!$X$5+3),
 TeamForm!$B$4:$B$23, TeamForm!$AD$4:$AD$23),
INDEX(FixtureTicker!$B$24:$AM$43, MATCH($B192, FixtureTicker!$A$24:$A$43), PlayerForm!$X$5+3)="A",
_xlfn.XLOOKUP($E192, PlayerForm!$D$3:$D$394, PlayerForm!$R$3:$R$394)*
_xlfn.XLOOKUP(
INDEX(FixtureTicker!$B$3:$AM$22, MATCH($B192, FixtureTicker!$A$3:$A$22), PlayerForm!$X$5+3),
 TeamForm!$B$4:$B$23, TeamForm!$AB$4:$AB$23),
INDEX(FixtureTicker!$B$24:$AM$43, MATCH($B192, FixtureTicker!$A$24:$A$43), PlayerForm!$X$5+3)="BLANK",
0
)
),0)</f>
        <v>9.0366887280715567</v>
      </c>
      <c r="I192" s="163" cm="1">
        <f t="array" ref="I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),
_xlfn.IFS(
INDEX(FixtureTicker!$B$24:$AM$43, MATCH($B192, FixtureTicker!$A$24:$A$43), PlayerForm!$X$5+2)="H",
_xlfn.XLOOKUP($E192, PlayerForm!$D$3:$D$394, PlayerForm!$Q$3:$Q$394)*
_xlfn.XLOOKUP(
INDEX(FixtureTicker!$B$3:$AM$22, MATCH($B192, FixtureTicker!$A$3:$A$22), PlayerForm!$X$5+2),
 TeamForm!$B$4:$B$23, TeamForm!$AD$4:$AD$23),
INDEX(FixtureTicker!$B$24:$AM$43, MATCH($B192, FixtureTicker!$A$24:$A$43), PlayerForm!$X$5+2)="A",
_xlfn.XLOOKUP($E192, PlayerForm!$D$3:$D$394, PlayerForm!$R$3:$R$394)*
_xlfn.XLOOKUP(
INDEX(FixtureTicker!$B$3:$AM$22, MATCH($B192, FixtureTicker!$A$3:$A$22), PlayerForm!$X$5+2),
 TeamForm!$B$4:$B$23, TeamForm!$AB$4:$AB$23),
INDEX(FixtureTicker!$B$24:$AM$43, MATCH($B192, FixtureTicker!$A$24:$A$43), PlayerForm!$X$5+2)="BLANK",
0
),
_xlfn.IFS(
INDEX(FixtureTicker!$B$24:$AM$43, MATCH($B192, FixtureTicker!$A$24:$A$43), PlayerForm!$X$5+3)="H",
_xlfn.XLOOKUP($E192, PlayerForm!$D$3:$D$394, PlayerForm!$Q$3:$Q$394)*
_xlfn.XLOOKUP(
INDEX(FixtureTicker!$B$3:$AM$22, MATCH($B192, FixtureTicker!$A$3:$A$22), PlayerForm!$X$5+3),
 TeamForm!$B$4:$B$23, TeamForm!$AD$4:$AD$23),
INDEX(FixtureTicker!$B$24:$AM$43, MATCH($B192, FixtureTicker!$A$24:$A$43), PlayerForm!$X$5+3)="A",
_xlfn.XLOOKUP($E192, PlayerForm!$D$3:$D$394, PlayerForm!$R$3:$R$394)*
_xlfn.XLOOKUP(
INDEX(FixtureTicker!$B$3:$AM$22, MATCH($B192, FixtureTicker!$A$3:$A$22), PlayerForm!$X$5+3),
 TeamForm!$B$4:$B$23, TeamForm!$AB$4:$AB$23),
INDEX(FixtureTicker!$B$24:$AM$43, MATCH($B192, FixtureTicker!$A$24:$A$43), PlayerForm!$X$5+3)="BLANK",
0
),
_xlfn.IFS(
INDEX(FixtureTicker!$B$24:$AM$43, MATCH($B192, FixtureTicker!$A$24:$A$43), PlayerForm!$X$5+4)="H",
_xlfn.XLOOKUP($E192, PlayerForm!$D$3:$D$394, PlayerForm!$Q$3:$Q$394)*
_xlfn.XLOOKUP(
INDEX(FixtureTicker!$B$3:$AM$22, MATCH($B192, FixtureTicker!$A$3:$A$22), PlayerForm!$X$5+4),
 TeamForm!$B$4:$B$23, TeamForm!$AD$4:$AD$23),
INDEX(FixtureTicker!$B$24:$AM$43, MATCH($B192, FixtureTicker!$A$24:$A$43), PlayerForm!$X$5+4)="A",
_xlfn.XLOOKUP($E192, PlayerForm!$D$3:$D$394, PlayerForm!$R$3:$R$394)*
_xlfn.XLOOKUP(
INDEX(FixtureTicker!$B$3:$AM$22, MATCH($B192, FixtureTicker!$A$3:$A$22), PlayerForm!$X$5+4),
 TeamForm!$B$4:$B$23, TeamForm!$AB$4:$AB$23),
INDEX(FixtureTicker!$B$24:$AM$43, MATCH($B192, FixtureTicker!$A$24:$A$43), PlayerForm!$X$5+4)="BLANK",
0
),
_xlfn.IFS(
INDEX(FixtureTicker!$B$24:$AM$43, MATCH($B192, FixtureTicker!$A$24:$A$43), PlayerForm!$X$5+5)="H",
_xlfn.XLOOKUP($E192, PlayerForm!$D$3:$D$394, PlayerForm!$Q$3:$Q$394)*
_xlfn.XLOOKUP(
INDEX(FixtureTicker!$B$3:$AM$22, MATCH($B192, FixtureTicker!$A$3:$A$22), PlayerForm!$X$5+5),
 TeamForm!$B$4:$B$23, TeamForm!$AD$4:$AD$23),
INDEX(FixtureTicker!$B$24:$AM$43, MATCH($B192, FixtureTicker!$A$24:$A$43), PlayerForm!$X$5+5)="A",
_xlfn.XLOOKUP($E192, PlayerForm!$D$3:$D$394, PlayerForm!$R$3:$R$394)*
_xlfn.XLOOKUP(
INDEX(FixtureTicker!$B$3:$AM$22, MATCH($B192, FixtureTicker!$A$3:$A$22), PlayerForm!$X$5+5),
 TeamForm!$B$4:$B$23, TeamForm!$AB$4:$AB$23),
INDEX(FixtureTicker!$B$24:$AM$43, MATCH($B192, FixtureTicker!$A$24:$A$43), PlayerForm!$X$5+5)="BLANK",
0
)
),0)</f>
        <v>14.138348448115181</v>
      </c>
      <c r="J192" s="163" cm="1">
        <f t="array" ref="J192">IFERROR(0.01*SUM(
_xlfn.IFS(
INDEX(FixtureTicker!$B$24:$AM$43, MATCH($B192, FixtureTicker!$A$24:$A$43), PlayerForm!$X$5)="H",
_xlfn.XLOOKUP($E192, PlayerForm!$D$3:$D$394, PlayerForm!$Q$3:$Q$394)*
_xlfn.XLOOKUP(
INDEX(FixtureTicker!$B$3:$AM$22, MATCH($B192, FixtureTicker!$A$3:$A$22), PlayerForm!$X$5),
 TeamForm!$B$4:$B$23, TeamForm!$AD$4:$AD$23),
INDEX(FixtureTicker!$B$24:$AM$43, MATCH($B192, FixtureTicker!$A$24:$A$43), PlayerForm!$X$5)="A",
_xlfn.XLOOKUP($E192, PlayerForm!$D$3:$D$394, PlayerForm!$R$3:$R$394)*
_xlfn.XLOOKUP(
INDEX(FixtureTicker!$B$3:$AM$22, MATCH($B192, FixtureTicker!$A$3:$A$22), PlayerForm!$X$5),
 TeamForm!$B$4:$B$23, TeamForm!$AB$4:$AB$23),
INDEX(FixtureTicker!$B$24:$AM$43, MATCH($B192, FixtureTicker!$A$24:$A$43), PlayerForm!$X$5)="BLANK",
0
),
_xlfn.IFS(
INDEX(FixtureTicker!$B$24:$AM$43, MATCH($B192, FixtureTicker!$A$24:$A$43), PlayerForm!$X$5+1)="H",
_xlfn.XLOOKUP($E192, PlayerForm!$D$3:$D$394, PlayerForm!$Q$3:$Q$394)*
_xlfn.XLOOKUP(
INDEX(FixtureTicker!$B$3:$AM$22, MATCH($B192, FixtureTicker!$A$3:$A$22), PlayerForm!$X$5+1),
 TeamForm!$B$4:$B$23, TeamForm!$AD$4:$AD$23),
INDEX(FixtureTicker!$B$24:$AM$43, MATCH($B192, FixtureTicker!$A$24:$A$43), PlayerForm!$X$5+1)="A",
_xlfn.XLOOKUP($E192, PlayerForm!$D$3:$D$394, PlayerForm!$R$3:$R$394)*
_xlfn.XLOOKUP(
INDEX(FixtureTicker!$B$3:$AM$22, MATCH($B192, FixtureTicker!$A$3:$A$22), PlayerForm!$X$5+1),
 TeamForm!$B$4:$B$23, TeamForm!$AB$4:$AB$23),
INDEX(FixtureTicker!$B$24:$AM$43, MATCH($B192, FixtureTicker!$A$24:$A$43), PlayerForm!$X$5+1)="BLANK",
0
),
_xlfn.IFS(
INDEX(FixtureTicker!$B$24:$AM$43, MATCH($B192, FixtureTicker!$A$24:$A$43), PlayerForm!$X$5+2)="H",
_xlfn.XLOOKUP($E192, PlayerForm!$D$3:$D$394, PlayerForm!$Q$3:$Q$394)*
_xlfn.XLOOKUP(
INDEX(FixtureTicker!$B$3:$AM$22, MATCH($B192, FixtureTicker!$A$3:$A$22), PlayerForm!$X$5+2),
 TeamForm!$B$4:$B$23, TeamForm!$AD$4:$AD$23),
INDEX(FixtureTicker!$B$24:$AM$43, MATCH($B192, FixtureTicker!$A$24:$A$43), PlayerForm!$X$5+2)="A",
_xlfn.XLOOKUP($E192, PlayerForm!$D$3:$D$394, PlayerForm!$R$3:$R$394)*
_xlfn.XLOOKUP(
INDEX(FixtureTicker!$B$3:$AM$22, MATCH($B192, FixtureTicker!$A$3:$A$22), PlayerForm!$X$5+2),
 TeamForm!$B$4:$B$23, TeamForm!$AB$4:$AB$23),
INDEX(FixtureTicker!$B$24:$AM$43, MATCH($B192, FixtureTicker!$A$24:$A$43), PlayerForm!$X$5+2)="BLANK",
0
),
_xlfn.IFS(
INDEX(FixtureTicker!$B$24:$AM$43, MATCH($B192, FixtureTicker!$A$24:$A$43), PlayerForm!$X$5+3)="H",
_xlfn.XLOOKUP($E192, PlayerForm!$D$3:$D$394, PlayerForm!$Q$3:$Q$394)*
_xlfn.XLOOKUP(
INDEX(FixtureTicker!$B$3:$AM$22, MATCH($B192, FixtureTicker!$A$3:$A$22), PlayerForm!$X$5+3),
 TeamForm!$B$4:$B$23, TeamForm!$AD$4:$AD$23),
INDEX(FixtureTicker!$B$24:$AM$43, MATCH($B192, FixtureTicker!$A$24:$A$43), PlayerForm!$X$5+3)="A",
_xlfn.XLOOKUP($E192, PlayerForm!$D$3:$D$394, PlayerForm!$R$3:$R$394)*
_xlfn.XLOOKUP(
INDEX(FixtureTicker!$B$3:$AM$22, MATCH($B192, FixtureTicker!$A$3:$A$22), PlayerForm!$X$5+3),
 TeamForm!$B$4:$B$23, TeamForm!$AB$4:$AB$23),
INDEX(FixtureTicker!$B$24:$AM$43, MATCH($B192, FixtureTicker!$A$24:$A$43), PlayerForm!$X$5+3)="BLANK",
0
),
_xlfn.IFS(
INDEX(FixtureTicker!$B$24:$AM$43, MATCH($B192, FixtureTicker!$A$24:$A$43), PlayerForm!$X$5+4)="H",
_xlfn.XLOOKUP($E192, PlayerForm!$D$3:$D$394, PlayerForm!$Q$3:$Q$394)*
_xlfn.XLOOKUP(
INDEX(FixtureTicker!$B$3:$AM$22, MATCH($B192, FixtureTicker!$A$3:$A$22), PlayerForm!$X$5+4),
 TeamForm!$B$4:$B$23, TeamForm!$AD$4:$AD$23),
INDEX(FixtureTicker!$B$24:$AM$43, MATCH($B192, FixtureTicker!$A$24:$A$43), PlayerForm!$X$5+4)="A",
_xlfn.XLOOKUP($E192, PlayerForm!$D$3:$D$394, PlayerForm!$R$3:$R$394)*
_xlfn.XLOOKUP(
INDEX(FixtureTicker!$B$3:$AM$22, MATCH($B192, FixtureTicker!$A$3:$A$22), PlayerForm!$X$5+4),
 TeamForm!$B$4:$B$23, TeamForm!$AB$4:$AB$23),
INDEX(FixtureTicker!$B$24:$AM$43, MATCH($B192, FixtureTicker!$A$24:$A$43), PlayerForm!$X$5+4)="BLANK",
0
),
_xlfn.IFS(
INDEX(FixtureTicker!$B$24:$AM$43, MATCH($B192, FixtureTicker!$A$24:$A$43), PlayerForm!$X$5+5)="H",
_xlfn.XLOOKUP($E192, PlayerForm!$D$3:$D$394, PlayerForm!$Q$3:$Q$394)*
_xlfn.XLOOKUP(
INDEX(FixtureTicker!$B$3:$AM$22, MATCH($B192, FixtureTicker!$A$3:$A$22), PlayerForm!$X$5+5),
 TeamForm!$B$4:$B$23, TeamForm!$AD$4:$AD$23),
INDEX(FixtureTicker!$B$24:$AM$43, MATCH($B192, FixtureTicker!$A$24:$A$43), PlayerForm!$X$5+5)="A",
_xlfn.XLOOKUP($E192, PlayerForm!$D$3:$D$394, PlayerForm!$R$3:$R$394)*
_xlfn.XLOOKUP(
INDEX(FixtureTicker!$B$3:$AM$22, MATCH($B192, FixtureTicker!$A$3:$A$22), PlayerForm!$X$5+5),
 TeamForm!$B$4:$B$23, TeamForm!$AB$4:$AB$23),
INDEX(FixtureTicker!$B$24:$AM$43, MATCH($B192, FixtureTicker!$A$24:$A$43), PlayerForm!$X$5+5)="BLANK",
0
),
_xlfn.IFS(
INDEX(FixtureTicker!$B$24:$AM$43, MATCH($B192, FixtureTicker!$A$24:$A$43), PlayerForm!$X$5+6)="H",
_xlfn.XLOOKUP($E192, PlayerForm!$D$3:$D$394, PlayerForm!$Q$3:$Q$394)*
_xlfn.XLOOKUP(
INDEX(FixtureTicker!$B$3:$AM$22, MATCH($B192, FixtureTicker!$A$3:$A$22), PlayerForm!$X$5+6),
 TeamForm!$B$4:$B$23, TeamForm!$AD$4:$AD$23),
INDEX(FixtureTicker!$B$24:$AM$43, MATCH($B192, FixtureTicker!$A$24:$A$43), PlayerForm!$X$5+6)="A",
_xlfn.XLOOKUP($E192, PlayerForm!$D$3:$D$394, PlayerForm!$R$3:$R$394)*
_xlfn.XLOOKUP(
INDEX(FixtureTicker!$B$3:$AM$22, MATCH($B192, FixtureTicker!$A$3:$A$22), PlayerForm!$X$5+6),
 TeamForm!$B$4:$B$23, TeamForm!$AB$4:$AB$23),
INDEX(FixtureTicker!$B$24:$AM$43, MATCH($B192, FixtureTicker!$A$24:$A$43), PlayerForm!$X$5+6)="BLANK",
0
),
_xlfn.IFS(
INDEX(FixtureTicker!$B$24:$AM$43, MATCH($B192, FixtureTicker!$A$24:$A$43), PlayerForm!$X$5+7)="H",
_xlfn.XLOOKUP($E192, PlayerForm!$D$3:$D$394, PlayerForm!$Q$3:$Q$394)*
_xlfn.XLOOKUP(
INDEX(FixtureTicker!$B$3:$AM$22, MATCH($B192, FixtureTicker!$A$3:$A$22), PlayerForm!$X$5+7),
 TeamForm!$B$4:$B$23, TeamForm!$AD$4:$AD$23),
INDEX(FixtureTicker!$B$24:$AM$43, MATCH($B192, FixtureTicker!$A$24:$A$43), PlayerForm!$X$5+7)="A",
_xlfn.XLOOKUP($E192, PlayerForm!$D$3:$D$394, PlayerForm!$R$3:$R$394)*
_xlfn.XLOOKUP(
INDEX(FixtureTicker!$B$3:$AM$22, MATCH($B192, FixtureTicker!$A$3:$A$22), PlayerForm!$X$5+7),
 TeamForm!$B$4:$B$23, TeamForm!$AB$4:$AB$23),
INDEX(FixtureTicker!$B$24:$AM$43, MATCH($B192, FixtureTicker!$A$24:$A$43), PlayerForm!$X$5+7)="BLANK",
0
)
),0)</f>
        <v>16.225922022019137</v>
      </c>
    </row>
    <row r="193" spans="1:10">
      <c r="A193" s="55">
        <v>229</v>
      </c>
      <c r="B193" s="55" t="str">
        <f>_xlfn.XLOOKUP($A193, PlayerData!$B$3:$B$394, PlayerData!C$3:C$394)</f>
        <v>TOT</v>
      </c>
      <c r="C193" s="55" t="str">
        <f>_xlfn.XLOOKUP($A193, PlayerData!$B$3:$B$394, PlayerData!D$3:D$394)</f>
        <v>D</v>
      </c>
      <c r="D193" s="55">
        <f>_xlfn.XLOOKUP($A193, PlayerData!$B:$B, PlayerData!F:F,,,-1)</f>
        <v>5.5</v>
      </c>
      <c r="E193" s="31" t="str">
        <f>_xlfn.XLOOKUP($A193, PlayerData!$B$3:$B$394, PlayerData!E$3:E$394)</f>
        <v>Alderweireld</v>
      </c>
      <c r="F193" s="164" cm="1">
        <f t="array" ref="F193">IFERROR(0.01*_xlfn.IFS(
INDEX(FixtureTicker!$B$24:$AM$43, MATCH($B193, FixtureTicker!$A$24:$A$43, 0), PlayerForm!$X$5)="H",
_xlfn.XLOOKUP($E193, PlayerForm!$D$3:$D$394, PlayerForm!$Q$3:$Q$394)*
_xlfn.XLOOKUP(
INDEX(FixtureTicker!$B$3:$AM$22, MATCH($B193, FixtureTicker!$A$3:$A$22,0), PlayerForm!$X$5),
 TeamForm!$B$4:$B$23, TeamForm!$AD$4:$AD$23),
INDEX(FixtureTicker!$B$24:$AM$43, MATCH($B193, FixtureTicker!$A$24:$A$43,0), PlayerForm!$X$5)="A",
_xlfn.XLOOKUP($E193, PlayerForm!$D$3:$D$394, PlayerForm!$R$3:$R$394)*
_xlfn.XLOOKUP(
INDEX(FixtureTicker!$B$3:$AM$22, MATCH($B193, FixtureTicker!$A$3:$A$22,0), PlayerForm!$X$5),
 TeamForm!$B$4:$B$23, TeamForm!$AB$4:$AB$23),
INDEX(FixtureTicker!$B$24:$AM$43, MATCH($B193, FixtureTicker!$A$24:$A$43,0), PlayerForm!$X$5)="BLANK",
0),0)</f>
        <v>1.4563477382567285</v>
      </c>
      <c r="G193" s="163" cm="1">
        <f t="array" ref="G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
),0)</f>
        <v>4.0733753014663865</v>
      </c>
      <c r="H193" s="163" cm="1">
        <f t="array" ref="H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),
_xlfn.IFS(
INDEX(FixtureTicker!$B$24:$AM$43, MATCH($B193, FixtureTicker!$A$24:$A$43), PlayerForm!$X$5+2)="H",
_xlfn.XLOOKUP($E193, PlayerForm!$D$3:$D$394, PlayerForm!$Q$3:$Q$394)*
_xlfn.XLOOKUP(
INDEX(FixtureTicker!$B$3:$AM$22, MATCH($B193, FixtureTicker!$A$3:$A$22), PlayerForm!$X$5+2),
 TeamForm!$B$4:$B$23, TeamForm!$AD$4:$AD$23),
INDEX(FixtureTicker!$B$24:$AM$43, MATCH($B193, FixtureTicker!$A$24:$A$43), PlayerForm!$X$5+2)="A",
_xlfn.XLOOKUP($E193, PlayerForm!$D$3:$D$394, PlayerForm!$R$3:$R$394)*
_xlfn.XLOOKUP(
INDEX(FixtureTicker!$B$3:$AM$22, MATCH($B193, FixtureTicker!$A$3:$A$22), PlayerForm!$X$5+2),
 TeamForm!$B$4:$B$23, TeamForm!$AB$4:$AB$23),
INDEX(FixtureTicker!$B$24:$AM$43, MATCH($B193, FixtureTicker!$A$24:$A$43), PlayerForm!$X$5+2)="BLANK",
0
),
_xlfn.IFS(
INDEX(FixtureTicker!$B$24:$AM$43, MATCH($B193, FixtureTicker!$A$24:$A$43), PlayerForm!$X$5+3)="H",
_xlfn.XLOOKUP($E193, PlayerForm!$D$3:$D$394, PlayerForm!$Q$3:$Q$394)*
_xlfn.XLOOKUP(
INDEX(FixtureTicker!$B$3:$AM$22, MATCH($B193, FixtureTicker!$A$3:$A$22), PlayerForm!$X$5+3),
 TeamForm!$B$4:$B$23, TeamForm!$AD$4:$AD$23),
INDEX(FixtureTicker!$B$24:$AM$43, MATCH($B193, FixtureTicker!$A$24:$A$43), PlayerForm!$X$5+3)="A",
_xlfn.XLOOKUP($E193, PlayerForm!$D$3:$D$394, PlayerForm!$R$3:$R$394)*
_xlfn.XLOOKUP(
INDEX(FixtureTicker!$B$3:$AM$22, MATCH($B193, FixtureTicker!$A$3:$A$22), PlayerForm!$X$5+3),
 TeamForm!$B$4:$B$23, TeamForm!$AB$4:$AB$23),
INDEX(FixtureTicker!$B$24:$AM$43, MATCH($B193, FixtureTicker!$A$24:$A$43), PlayerForm!$X$5+3)="BLANK",
0
)
),0)</f>
        <v>8.3662310684418202</v>
      </c>
      <c r="I193" s="163" cm="1">
        <f t="array" ref="I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),
_xlfn.IFS(
INDEX(FixtureTicker!$B$24:$AM$43, MATCH($B193, FixtureTicker!$A$24:$A$43), PlayerForm!$X$5+2)="H",
_xlfn.XLOOKUP($E193, PlayerForm!$D$3:$D$394, PlayerForm!$Q$3:$Q$394)*
_xlfn.XLOOKUP(
INDEX(FixtureTicker!$B$3:$AM$22, MATCH($B193, FixtureTicker!$A$3:$A$22), PlayerForm!$X$5+2),
 TeamForm!$B$4:$B$23, TeamForm!$AD$4:$AD$23),
INDEX(FixtureTicker!$B$24:$AM$43, MATCH($B193, FixtureTicker!$A$24:$A$43), PlayerForm!$X$5+2)="A",
_xlfn.XLOOKUP($E193, PlayerForm!$D$3:$D$394, PlayerForm!$R$3:$R$394)*
_xlfn.XLOOKUP(
INDEX(FixtureTicker!$B$3:$AM$22, MATCH($B193, FixtureTicker!$A$3:$A$22), PlayerForm!$X$5+2),
 TeamForm!$B$4:$B$23, TeamForm!$AB$4:$AB$23),
INDEX(FixtureTicker!$B$24:$AM$43, MATCH($B193, FixtureTicker!$A$24:$A$43), PlayerForm!$X$5+2)="BLANK",
0
),
_xlfn.IFS(
INDEX(FixtureTicker!$B$24:$AM$43, MATCH($B193, FixtureTicker!$A$24:$A$43), PlayerForm!$X$5+3)="H",
_xlfn.XLOOKUP($E193, PlayerForm!$D$3:$D$394, PlayerForm!$Q$3:$Q$394)*
_xlfn.XLOOKUP(
INDEX(FixtureTicker!$B$3:$AM$22, MATCH($B193, FixtureTicker!$A$3:$A$22), PlayerForm!$X$5+3),
 TeamForm!$B$4:$B$23, TeamForm!$AD$4:$AD$23),
INDEX(FixtureTicker!$B$24:$AM$43, MATCH($B193, FixtureTicker!$A$24:$A$43), PlayerForm!$X$5+3)="A",
_xlfn.XLOOKUP($E193, PlayerForm!$D$3:$D$394, PlayerForm!$R$3:$R$394)*
_xlfn.XLOOKUP(
INDEX(FixtureTicker!$B$3:$AM$22, MATCH($B193, FixtureTicker!$A$3:$A$22), PlayerForm!$X$5+3),
 TeamForm!$B$4:$B$23, TeamForm!$AB$4:$AB$23),
INDEX(FixtureTicker!$B$24:$AM$43, MATCH($B193, FixtureTicker!$A$24:$A$43), PlayerForm!$X$5+3)="BLANK",
0
),
_xlfn.IFS(
INDEX(FixtureTicker!$B$24:$AM$43, MATCH($B193, FixtureTicker!$A$24:$A$43), PlayerForm!$X$5+4)="H",
_xlfn.XLOOKUP($E193, PlayerForm!$D$3:$D$394, PlayerForm!$Q$3:$Q$394)*
_xlfn.XLOOKUP(
INDEX(FixtureTicker!$B$3:$AM$22, MATCH($B193, FixtureTicker!$A$3:$A$22), PlayerForm!$X$5+4),
 TeamForm!$B$4:$B$23, TeamForm!$AD$4:$AD$23),
INDEX(FixtureTicker!$B$24:$AM$43, MATCH($B193, FixtureTicker!$A$24:$A$43), PlayerForm!$X$5+4)="A",
_xlfn.XLOOKUP($E193, PlayerForm!$D$3:$D$394, PlayerForm!$R$3:$R$394)*
_xlfn.XLOOKUP(
INDEX(FixtureTicker!$B$3:$AM$22, MATCH($B193, FixtureTicker!$A$3:$A$22), PlayerForm!$X$5+4),
 TeamForm!$B$4:$B$23, TeamForm!$AB$4:$AB$23),
INDEX(FixtureTicker!$B$24:$AM$43, MATCH($B193, FixtureTicker!$A$24:$A$43), PlayerForm!$X$5+4)="BLANK",
0
),
_xlfn.IFS(
INDEX(FixtureTicker!$B$24:$AM$43, MATCH($B193, FixtureTicker!$A$24:$A$43), PlayerForm!$X$5+5)="H",
_xlfn.XLOOKUP($E193, PlayerForm!$D$3:$D$394, PlayerForm!$Q$3:$Q$394)*
_xlfn.XLOOKUP(
INDEX(FixtureTicker!$B$3:$AM$22, MATCH($B193, FixtureTicker!$A$3:$A$22), PlayerForm!$X$5+5),
 TeamForm!$B$4:$B$23, TeamForm!$AD$4:$AD$23),
INDEX(FixtureTicker!$B$24:$AM$43, MATCH($B193, FixtureTicker!$A$24:$A$43), PlayerForm!$X$5+5)="A",
_xlfn.XLOOKUP($E193, PlayerForm!$D$3:$D$394, PlayerForm!$R$3:$R$394)*
_xlfn.XLOOKUP(
INDEX(FixtureTicker!$B$3:$AM$22, MATCH($B193, FixtureTicker!$A$3:$A$22), PlayerForm!$X$5+5),
 TeamForm!$B$4:$B$23, TeamForm!$AB$4:$AB$23),
INDEX(FixtureTicker!$B$24:$AM$43, MATCH($B193, FixtureTicker!$A$24:$A$43), PlayerForm!$X$5+5)="BLANK",
0
)
),0)</f>
        <v>14.090886505976666</v>
      </c>
      <c r="J193" s="163" cm="1">
        <f t="array" ref="J193">IFERROR(0.01*SUM(
_xlfn.IFS(
INDEX(FixtureTicker!$B$24:$AM$43, MATCH($B193, FixtureTicker!$A$24:$A$43), PlayerForm!$X$5)="H",
_xlfn.XLOOKUP($E193, PlayerForm!$D$3:$D$394, PlayerForm!$Q$3:$Q$394)*
_xlfn.XLOOKUP(
INDEX(FixtureTicker!$B$3:$AM$22, MATCH($B193, FixtureTicker!$A$3:$A$22), PlayerForm!$X$5),
 TeamForm!$B$4:$B$23, TeamForm!$AD$4:$AD$23),
INDEX(FixtureTicker!$B$24:$AM$43, MATCH($B193, FixtureTicker!$A$24:$A$43), PlayerForm!$X$5)="A",
_xlfn.XLOOKUP($E193, PlayerForm!$D$3:$D$394, PlayerForm!$R$3:$R$394)*
_xlfn.XLOOKUP(
INDEX(FixtureTicker!$B$3:$AM$22, MATCH($B193, FixtureTicker!$A$3:$A$22), PlayerForm!$X$5),
 TeamForm!$B$4:$B$23, TeamForm!$AB$4:$AB$23),
INDEX(FixtureTicker!$B$24:$AM$43, MATCH($B193, FixtureTicker!$A$24:$A$43), PlayerForm!$X$5)="BLANK",
0
),
_xlfn.IFS(
INDEX(FixtureTicker!$B$24:$AM$43, MATCH($B193, FixtureTicker!$A$24:$A$43), PlayerForm!$X$5+1)="H",
_xlfn.XLOOKUP($E193, PlayerForm!$D$3:$D$394, PlayerForm!$Q$3:$Q$394)*
_xlfn.XLOOKUP(
INDEX(FixtureTicker!$B$3:$AM$22, MATCH($B193, FixtureTicker!$A$3:$A$22), PlayerForm!$X$5+1),
 TeamForm!$B$4:$B$23, TeamForm!$AD$4:$AD$23),
INDEX(FixtureTicker!$B$24:$AM$43, MATCH($B193, FixtureTicker!$A$24:$A$43), PlayerForm!$X$5+1)="A",
_xlfn.XLOOKUP($E193, PlayerForm!$D$3:$D$394, PlayerForm!$R$3:$R$394)*
_xlfn.XLOOKUP(
INDEX(FixtureTicker!$B$3:$AM$22, MATCH($B193, FixtureTicker!$A$3:$A$22), PlayerForm!$X$5+1),
 TeamForm!$B$4:$B$23, TeamForm!$AB$4:$AB$23),
INDEX(FixtureTicker!$B$24:$AM$43, MATCH($B193, FixtureTicker!$A$24:$A$43), PlayerForm!$X$5+1)="BLANK",
0
),
_xlfn.IFS(
INDEX(FixtureTicker!$B$24:$AM$43, MATCH($B193, FixtureTicker!$A$24:$A$43), PlayerForm!$X$5+2)="H",
_xlfn.XLOOKUP($E193, PlayerForm!$D$3:$D$394, PlayerForm!$Q$3:$Q$394)*
_xlfn.XLOOKUP(
INDEX(FixtureTicker!$B$3:$AM$22, MATCH($B193, FixtureTicker!$A$3:$A$22), PlayerForm!$X$5+2),
 TeamForm!$B$4:$B$23, TeamForm!$AD$4:$AD$23),
INDEX(FixtureTicker!$B$24:$AM$43, MATCH($B193, FixtureTicker!$A$24:$A$43), PlayerForm!$X$5+2)="A",
_xlfn.XLOOKUP($E193, PlayerForm!$D$3:$D$394, PlayerForm!$R$3:$R$394)*
_xlfn.XLOOKUP(
INDEX(FixtureTicker!$B$3:$AM$22, MATCH($B193, FixtureTicker!$A$3:$A$22), PlayerForm!$X$5+2),
 TeamForm!$B$4:$B$23, TeamForm!$AB$4:$AB$23),
INDEX(FixtureTicker!$B$24:$AM$43, MATCH($B193, FixtureTicker!$A$24:$A$43), PlayerForm!$X$5+2)="BLANK",
0
),
_xlfn.IFS(
INDEX(FixtureTicker!$B$24:$AM$43, MATCH($B193, FixtureTicker!$A$24:$A$43), PlayerForm!$X$5+3)="H",
_xlfn.XLOOKUP($E193, PlayerForm!$D$3:$D$394, PlayerForm!$Q$3:$Q$394)*
_xlfn.XLOOKUP(
INDEX(FixtureTicker!$B$3:$AM$22, MATCH($B193, FixtureTicker!$A$3:$A$22), PlayerForm!$X$5+3),
 TeamForm!$B$4:$B$23, TeamForm!$AD$4:$AD$23),
INDEX(FixtureTicker!$B$24:$AM$43, MATCH($B193, FixtureTicker!$A$24:$A$43), PlayerForm!$X$5+3)="A",
_xlfn.XLOOKUP($E193, PlayerForm!$D$3:$D$394, PlayerForm!$R$3:$R$394)*
_xlfn.XLOOKUP(
INDEX(FixtureTicker!$B$3:$AM$22, MATCH($B193, FixtureTicker!$A$3:$A$22), PlayerForm!$X$5+3),
 TeamForm!$B$4:$B$23, TeamForm!$AB$4:$AB$23),
INDEX(FixtureTicker!$B$24:$AM$43, MATCH($B193, FixtureTicker!$A$24:$A$43), PlayerForm!$X$5+3)="BLANK",
0
),
_xlfn.IFS(
INDEX(FixtureTicker!$B$24:$AM$43, MATCH($B193, FixtureTicker!$A$24:$A$43), PlayerForm!$X$5+4)="H",
_xlfn.XLOOKUP($E193, PlayerForm!$D$3:$D$394, PlayerForm!$Q$3:$Q$394)*
_xlfn.XLOOKUP(
INDEX(FixtureTicker!$B$3:$AM$22, MATCH($B193, FixtureTicker!$A$3:$A$22), PlayerForm!$X$5+4),
 TeamForm!$B$4:$B$23, TeamForm!$AD$4:$AD$23),
INDEX(FixtureTicker!$B$24:$AM$43, MATCH($B193, FixtureTicker!$A$24:$A$43), PlayerForm!$X$5+4)="A",
_xlfn.XLOOKUP($E193, PlayerForm!$D$3:$D$394, PlayerForm!$R$3:$R$394)*
_xlfn.XLOOKUP(
INDEX(FixtureTicker!$B$3:$AM$22, MATCH($B193, FixtureTicker!$A$3:$A$22), PlayerForm!$X$5+4),
 TeamForm!$B$4:$B$23, TeamForm!$AB$4:$AB$23),
INDEX(FixtureTicker!$B$24:$AM$43, MATCH($B193, FixtureTicker!$A$24:$A$43), PlayerForm!$X$5+4)="BLANK",
0
),
_xlfn.IFS(
INDEX(FixtureTicker!$B$24:$AM$43, MATCH($B193, FixtureTicker!$A$24:$A$43), PlayerForm!$X$5+5)="H",
_xlfn.XLOOKUP($E193, PlayerForm!$D$3:$D$394, PlayerForm!$Q$3:$Q$394)*
_xlfn.XLOOKUP(
INDEX(FixtureTicker!$B$3:$AM$22, MATCH($B193, FixtureTicker!$A$3:$A$22), PlayerForm!$X$5+5),
 TeamForm!$B$4:$B$23, TeamForm!$AD$4:$AD$23),
INDEX(FixtureTicker!$B$24:$AM$43, MATCH($B193, FixtureTicker!$A$24:$A$43), PlayerForm!$X$5+5)="A",
_xlfn.XLOOKUP($E193, PlayerForm!$D$3:$D$394, PlayerForm!$R$3:$R$394)*
_xlfn.XLOOKUP(
INDEX(FixtureTicker!$B$3:$AM$22, MATCH($B193, FixtureTicker!$A$3:$A$22), PlayerForm!$X$5+5),
 TeamForm!$B$4:$B$23, TeamForm!$AB$4:$AB$23),
INDEX(FixtureTicker!$B$24:$AM$43, MATCH($B193, FixtureTicker!$A$24:$A$43), PlayerForm!$X$5+5)="BLANK",
0
),
_xlfn.IFS(
INDEX(FixtureTicker!$B$24:$AM$43, MATCH($B193, FixtureTicker!$A$24:$A$43), PlayerForm!$X$5+6)="H",
_xlfn.XLOOKUP($E193, PlayerForm!$D$3:$D$394, PlayerForm!$Q$3:$Q$394)*
_xlfn.XLOOKUP(
INDEX(FixtureTicker!$B$3:$AM$22, MATCH($B193, FixtureTicker!$A$3:$A$22), PlayerForm!$X$5+6),
 TeamForm!$B$4:$B$23, TeamForm!$AD$4:$AD$23),
INDEX(FixtureTicker!$B$24:$AM$43, MATCH($B193, FixtureTicker!$A$24:$A$43), PlayerForm!$X$5+6)="A",
_xlfn.XLOOKUP($E193, PlayerForm!$D$3:$D$394, PlayerForm!$R$3:$R$394)*
_xlfn.XLOOKUP(
INDEX(FixtureTicker!$B$3:$AM$22, MATCH($B193, FixtureTicker!$A$3:$A$22), PlayerForm!$X$5+6),
 TeamForm!$B$4:$B$23, TeamForm!$AB$4:$AB$23),
INDEX(FixtureTicker!$B$24:$AM$43, MATCH($B193, FixtureTicker!$A$24:$A$43), PlayerForm!$X$5+6)="BLANK",
0
),
_xlfn.IFS(
INDEX(FixtureTicker!$B$24:$AM$43, MATCH($B193, FixtureTicker!$A$24:$A$43), PlayerForm!$X$5+7)="H",
_xlfn.XLOOKUP($E193, PlayerForm!$D$3:$D$394, PlayerForm!$Q$3:$Q$394)*
_xlfn.XLOOKUP(
INDEX(FixtureTicker!$B$3:$AM$22, MATCH($B193, FixtureTicker!$A$3:$A$22), PlayerForm!$X$5+7),
 TeamForm!$B$4:$B$23, TeamForm!$AD$4:$AD$23),
INDEX(FixtureTicker!$B$24:$AM$43, MATCH($B193, FixtureTicker!$A$24:$A$43), PlayerForm!$X$5+7)="A",
_xlfn.XLOOKUP($E193, PlayerForm!$D$3:$D$394, PlayerForm!$R$3:$R$394)*
_xlfn.XLOOKUP(
INDEX(FixtureTicker!$B$3:$AM$22, MATCH($B193, FixtureTicker!$A$3:$A$22), PlayerForm!$X$5+7),
 TeamForm!$B$4:$B$23, TeamForm!$AB$4:$AB$23),
INDEX(FixtureTicker!$B$24:$AM$43, MATCH($B193, FixtureTicker!$A$24:$A$43), PlayerForm!$X$5+7)="BLANK",
0
)
),0)</f>
        <v>19.210899491663877</v>
      </c>
    </row>
    <row r="194" spans="1:10">
      <c r="A194" s="55">
        <v>324</v>
      </c>
      <c r="B194" s="55" t="str">
        <f>_xlfn.XLOOKUP($A194, PlayerData!$B$3:$B$394, PlayerData!C$3:C$394)</f>
        <v>WHU</v>
      </c>
      <c r="C194" s="55" t="str">
        <f>_xlfn.XLOOKUP($A194, PlayerData!$B$3:$B$394, PlayerData!D$3:D$394)</f>
        <v>D</v>
      </c>
      <c r="D194" s="55">
        <f>_xlfn.XLOOKUP($A194, PlayerData!$B:$B, PlayerData!F:F,,,-1)</f>
        <v>4.5</v>
      </c>
      <c r="E194" s="31" t="str">
        <f>_xlfn.XLOOKUP($A194, PlayerData!$B$3:$B$394, PlayerData!E$3:E$394)</f>
        <v>Balbuena</v>
      </c>
      <c r="F194" s="164" cm="1">
        <f t="array" ref="F194">IFERROR(0.01*_xlfn.IFS(
INDEX(FixtureTicker!$B$24:$AM$43, MATCH($B194, FixtureTicker!$A$24:$A$43, 0), PlayerForm!$X$5)="H",
_xlfn.XLOOKUP($E194, PlayerForm!$D$3:$D$394, PlayerForm!$Q$3:$Q$394)*
_xlfn.XLOOKUP(
INDEX(FixtureTicker!$B$3:$AM$22, MATCH($B194, FixtureTicker!$A$3:$A$22,0), PlayerForm!$X$5),
 TeamForm!$B$4:$B$23, TeamForm!$AD$4:$AD$23),
INDEX(FixtureTicker!$B$24:$AM$43, MATCH($B194, FixtureTicker!$A$24:$A$43,0), PlayerForm!$X$5)="A",
_xlfn.XLOOKUP($E194, PlayerForm!$D$3:$D$394, PlayerForm!$R$3:$R$394)*
_xlfn.XLOOKUP(
INDEX(FixtureTicker!$B$3:$AM$22, MATCH($B194, FixtureTicker!$A$3:$A$22,0), PlayerForm!$X$5),
 TeamForm!$B$4:$B$23, TeamForm!$AB$4:$AB$23),
INDEX(FixtureTicker!$B$24:$AM$43, MATCH($B194, FixtureTicker!$A$24:$A$43,0), PlayerForm!$X$5)="BLANK",
0),0)</f>
        <v>7.0778500079277036</v>
      </c>
      <c r="G194" s="163" cm="1">
        <f t="array" ref="G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
),0)</f>
        <v>7.0778500079277036</v>
      </c>
      <c r="H194" s="163" cm="1">
        <f t="array" ref="H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),
_xlfn.IFS(
INDEX(FixtureTicker!$B$24:$AM$43, MATCH($B194, FixtureTicker!$A$24:$A$43), PlayerForm!$X$5+2)="H",
_xlfn.XLOOKUP($E194, PlayerForm!$D$3:$D$394, PlayerForm!$Q$3:$Q$394)*
_xlfn.XLOOKUP(
INDEX(FixtureTicker!$B$3:$AM$22, MATCH($B194, FixtureTicker!$A$3:$A$22), PlayerForm!$X$5+2),
 TeamForm!$B$4:$B$23, TeamForm!$AD$4:$AD$23),
INDEX(FixtureTicker!$B$24:$AM$43, MATCH($B194, FixtureTicker!$A$24:$A$43), PlayerForm!$X$5+2)="A",
_xlfn.XLOOKUP($E194, PlayerForm!$D$3:$D$394, PlayerForm!$R$3:$R$394)*
_xlfn.XLOOKUP(
INDEX(FixtureTicker!$B$3:$AM$22, MATCH($B194, FixtureTicker!$A$3:$A$22), PlayerForm!$X$5+2),
 TeamForm!$B$4:$B$23, TeamForm!$AB$4:$AB$23),
INDEX(FixtureTicker!$B$24:$AM$43, MATCH($B194, FixtureTicker!$A$24:$A$43), PlayerForm!$X$5+2)="BLANK",
0
),
_xlfn.IFS(
INDEX(FixtureTicker!$B$24:$AM$43, MATCH($B194, FixtureTicker!$A$24:$A$43), PlayerForm!$X$5+3)="H",
_xlfn.XLOOKUP($E194, PlayerForm!$D$3:$D$394, PlayerForm!$Q$3:$Q$394)*
_xlfn.XLOOKUP(
INDEX(FixtureTicker!$B$3:$AM$22, MATCH($B194, FixtureTicker!$A$3:$A$22), PlayerForm!$X$5+3),
 TeamForm!$B$4:$B$23, TeamForm!$AD$4:$AD$23),
INDEX(FixtureTicker!$B$24:$AM$43, MATCH($B194, FixtureTicker!$A$24:$A$43), PlayerForm!$X$5+3)="A",
_xlfn.XLOOKUP($E194, PlayerForm!$D$3:$D$394, PlayerForm!$R$3:$R$394)*
_xlfn.XLOOKUP(
INDEX(FixtureTicker!$B$3:$AM$22, MATCH($B194, FixtureTicker!$A$3:$A$22), PlayerForm!$X$5+3),
 TeamForm!$B$4:$B$23, TeamForm!$AB$4:$AB$23),
INDEX(FixtureTicker!$B$24:$AM$43, MATCH($B194, FixtureTicker!$A$24:$A$43), PlayerForm!$X$5+3)="BLANK",
0
)
),0)</f>
        <v>10.986993936932608</v>
      </c>
      <c r="I194" s="163" cm="1">
        <f t="array" ref="I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),
_xlfn.IFS(
INDEX(FixtureTicker!$B$24:$AM$43, MATCH($B194, FixtureTicker!$A$24:$A$43), PlayerForm!$X$5+2)="H",
_xlfn.XLOOKUP($E194, PlayerForm!$D$3:$D$394, PlayerForm!$Q$3:$Q$394)*
_xlfn.XLOOKUP(
INDEX(FixtureTicker!$B$3:$AM$22, MATCH($B194, FixtureTicker!$A$3:$A$22), PlayerForm!$X$5+2),
 TeamForm!$B$4:$B$23, TeamForm!$AD$4:$AD$23),
INDEX(FixtureTicker!$B$24:$AM$43, MATCH($B194, FixtureTicker!$A$24:$A$43), PlayerForm!$X$5+2)="A",
_xlfn.XLOOKUP($E194, PlayerForm!$D$3:$D$394, PlayerForm!$R$3:$R$394)*
_xlfn.XLOOKUP(
INDEX(FixtureTicker!$B$3:$AM$22, MATCH($B194, FixtureTicker!$A$3:$A$22), PlayerForm!$X$5+2),
 TeamForm!$B$4:$B$23, TeamForm!$AB$4:$AB$23),
INDEX(FixtureTicker!$B$24:$AM$43, MATCH($B194, FixtureTicker!$A$24:$A$43), PlayerForm!$X$5+2)="BLANK",
0
),
_xlfn.IFS(
INDEX(FixtureTicker!$B$24:$AM$43, MATCH($B194, FixtureTicker!$A$24:$A$43), PlayerForm!$X$5+3)="H",
_xlfn.XLOOKUP($E194, PlayerForm!$D$3:$D$394, PlayerForm!$Q$3:$Q$394)*
_xlfn.XLOOKUP(
INDEX(FixtureTicker!$B$3:$AM$22, MATCH($B194, FixtureTicker!$A$3:$A$22), PlayerForm!$X$5+3),
 TeamForm!$B$4:$B$23, TeamForm!$AD$4:$AD$23),
INDEX(FixtureTicker!$B$24:$AM$43, MATCH($B194, FixtureTicker!$A$24:$A$43), PlayerForm!$X$5+3)="A",
_xlfn.XLOOKUP($E194, PlayerForm!$D$3:$D$394, PlayerForm!$R$3:$R$394)*
_xlfn.XLOOKUP(
INDEX(FixtureTicker!$B$3:$AM$22, MATCH($B194, FixtureTicker!$A$3:$A$22), PlayerForm!$X$5+3),
 TeamForm!$B$4:$B$23, TeamForm!$AB$4:$AB$23),
INDEX(FixtureTicker!$B$24:$AM$43, MATCH($B194, FixtureTicker!$A$24:$A$43), PlayerForm!$X$5+3)="BLANK",
0
),
_xlfn.IFS(
INDEX(FixtureTicker!$B$24:$AM$43, MATCH($B194, FixtureTicker!$A$24:$A$43), PlayerForm!$X$5+4)="H",
_xlfn.XLOOKUP($E194, PlayerForm!$D$3:$D$394, PlayerForm!$Q$3:$Q$394)*
_xlfn.XLOOKUP(
INDEX(FixtureTicker!$B$3:$AM$22, MATCH($B194, FixtureTicker!$A$3:$A$22), PlayerForm!$X$5+4),
 TeamForm!$B$4:$B$23, TeamForm!$AD$4:$AD$23),
INDEX(FixtureTicker!$B$24:$AM$43, MATCH($B194, FixtureTicker!$A$24:$A$43), PlayerForm!$X$5+4)="A",
_xlfn.XLOOKUP($E194, PlayerForm!$D$3:$D$394, PlayerForm!$R$3:$R$394)*
_xlfn.XLOOKUP(
INDEX(FixtureTicker!$B$3:$AM$22, MATCH($B194, FixtureTicker!$A$3:$A$22), PlayerForm!$X$5+4),
 TeamForm!$B$4:$B$23, TeamForm!$AB$4:$AB$23),
INDEX(FixtureTicker!$B$24:$AM$43, MATCH($B194, FixtureTicker!$A$24:$A$43), PlayerForm!$X$5+4)="BLANK",
0
),
_xlfn.IFS(
INDEX(FixtureTicker!$B$24:$AM$43, MATCH($B194, FixtureTicker!$A$24:$A$43), PlayerForm!$X$5+5)="H",
_xlfn.XLOOKUP($E194, PlayerForm!$D$3:$D$394, PlayerForm!$Q$3:$Q$394)*
_xlfn.XLOOKUP(
INDEX(FixtureTicker!$B$3:$AM$22, MATCH($B194, FixtureTicker!$A$3:$A$22), PlayerForm!$X$5+5),
 TeamForm!$B$4:$B$23, TeamForm!$AD$4:$AD$23),
INDEX(FixtureTicker!$B$24:$AM$43, MATCH($B194, FixtureTicker!$A$24:$A$43), PlayerForm!$X$5+5)="A",
_xlfn.XLOOKUP($E194, PlayerForm!$D$3:$D$394, PlayerForm!$R$3:$R$394)*
_xlfn.XLOOKUP(
INDEX(FixtureTicker!$B$3:$AM$22, MATCH($B194, FixtureTicker!$A$3:$A$22), PlayerForm!$X$5+5),
 TeamForm!$B$4:$B$23, TeamForm!$AB$4:$AB$23),
INDEX(FixtureTicker!$B$24:$AM$43, MATCH($B194, FixtureTicker!$A$24:$A$43), PlayerForm!$X$5+5)="BLANK",
0
)
),0)</f>
        <v>14.056469705676767</v>
      </c>
      <c r="J194" s="163" cm="1">
        <f t="array" ref="J194">IFERROR(0.01*SUM(
_xlfn.IFS(
INDEX(FixtureTicker!$B$24:$AM$43, MATCH($B194, FixtureTicker!$A$24:$A$43), PlayerForm!$X$5)="H",
_xlfn.XLOOKUP($E194, PlayerForm!$D$3:$D$394, PlayerForm!$Q$3:$Q$394)*
_xlfn.XLOOKUP(
INDEX(FixtureTicker!$B$3:$AM$22, MATCH($B194, FixtureTicker!$A$3:$A$22), PlayerForm!$X$5),
 TeamForm!$B$4:$B$23, TeamForm!$AD$4:$AD$23),
INDEX(FixtureTicker!$B$24:$AM$43, MATCH($B194, FixtureTicker!$A$24:$A$43), PlayerForm!$X$5)="A",
_xlfn.XLOOKUP($E194, PlayerForm!$D$3:$D$394, PlayerForm!$R$3:$R$394)*
_xlfn.XLOOKUP(
INDEX(FixtureTicker!$B$3:$AM$22, MATCH($B194, FixtureTicker!$A$3:$A$22), PlayerForm!$X$5),
 TeamForm!$B$4:$B$23, TeamForm!$AB$4:$AB$23),
INDEX(FixtureTicker!$B$24:$AM$43, MATCH($B194, FixtureTicker!$A$24:$A$43), PlayerForm!$X$5)="BLANK",
0
),
_xlfn.IFS(
INDEX(FixtureTicker!$B$24:$AM$43, MATCH($B194, FixtureTicker!$A$24:$A$43), PlayerForm!$X$5+1)="H",
_xlfn.XLOOKUP($E194, PlayerForm!$D$3:$D$394, PlayerForm!$Q$3:$Q$394)*
_xlfn.XLOOKUP(
INDEX(FixtureTicker!$B$3:$AM$22, MATCH($B194, FixtureTicker!$A$3:$A$22), PlayerForm!$X$5+1),
 TeamForm!$B$4:$B$23, TeamForm!$AD$4:$AD$23),
INDEX(FixtureTicker!$B$24:$AM$43, MATCH($B194, FixtureTicker!$A$24:$A$43), PlayerForm!$X$5+1)="A",
_xlfn.XLOOKUP($E194, PlayerForm!$D$3:$D$394, PlayerForm!$R$3:$R$394)*
_xlfn.XLOOKUP(
INDEX(FixtureTicker!$B$3:$AM$22, MATCH($B194, FixtureTicker!$A$3:$A$22), PlayerForm!$X$5+1),
 TeamForm!$B$4:$B$23, TeamForm!$AB$4:$AB$23),
INDEX(FixtureTicker!$B$24:$AM$43, MATCH($B194, FixtureTicker!$A$24:$A$43), PlayerForm!$X$5+1)="BLANK",
0
),
_xlfn.IFS(
INDEX(FixtureTicker!$B$24:$AM$43, MATCH($B194, FixtureTicker!$A$24:$A$43), PlayerForm!$X$5+2)="H",
_xlfn.XLOOKUP($E194, PlayerForm!$D$3:$D$394, PlayerForm!$Q$3:$Q$394)*
_xlfn.XLOOKUP(
INDEX(FixtureTicker!$B$3:$AM$22, MATCH($B194, FixtureTicker!$A$3:$A$22), PlayerForm!$X$5+2),
 TeamForm!$B$4:$B$23, TeamForm!$AD$4:$AD$23),
INDEX(FixtureTicker!$B$24:$AM$43, MATCH($B194, FixtureTicker!$A$24:$A$43), PlayerForm!$X$5+2)="A",
_xlfn.XLOOKUP($E194, PlayerForm!$D$3:$D$394, PlayerForm!$R$3:$R$394)*
_xlfn.XLOOKUP(
INDEX(FixtureTicker!$B$3:$AM$22, MATCH($B194, FixtureTicker!$A$3:$A$22), PlayerForm!$X$5+2),
 TeamForm!$B$4:$B$23, TeamForm!$AB$4:$AB$23),
INDEX(FixtureTicker!$B$24:$AM$43, MATCH($B194, FixtureTicker!$A$24:$A$43), PlayerForm!$X$5+2)="BLANK",
0
),
_xlfn.IFS(
INDEX(FixtureTicker!$B$24:$AM$43, MATCH($B194, FixtureTicker!$A$24:$A$43), PlayerForm!$X$5+3)="H",
_xlfn.XLOOKUP($E194, PlayerForm!$D$3:$D$394, PlayerForm!$Q$3:$Q$394)*
_xlfn.XLOOKUP(
INDEX(FixtureTicker!$B$3:$AM$22, MATCH($B194, FixtureTicker!$A$3:$A$22), PlayerForm!$X$5+3),
 TeamForm!$B$4:$B$23, TeamForm!$AD$4:$AD$23),
INDEX(FixtureTicker!$B$24:$AM$43, MATCH($B194, FixtureTicker!$A$24:$A$43), PlayerForm!$X$5+3)="A",
_xlfn.XLOOKUP($E194, PlayerForm!$D$3:$D$394, PlayerForm!$R$3:$R$394)*
_xlfn.XLOOKUP(
INDEX(FixtureTicker!$B$3:$AM$22, MATCH($B194, FixtureTicker!$A$3:$A$22), PlayerForm!$X$5+3),
 TeamForm!$B$4:$B$23, TeamForm!$AB$4:$AB$23),
INDEX(FixtureTicker!$B$24:$AM$43, MATCH($B194, FixtureTicker!$A$24:$A$43), PlayerForm!$X$5+3)="BLANK",
0
),
_xlfn.IFS(
INDEX(FixtureTicker!$B$24:$AM$43, MATCH($B194, FixtureTicker!$A$24:$A$43), PlayerForm!$X$5+4)="H",
_xlfn.XLOOKUP($E194, PlayerForm!$D$3:$D$394, PlayerForm!$Q$3:$Q$394)*
_xlfn.XLOOKUP(
INDEX(FixtureTicker!$B$3:$AM$22, MATCH($B194, FixtureTicker!$A$3:$A$22), PlayerForm!$X$5+4),
 TeamForm!$B$4:$B$23, TeamForm!$AD$4:$AD$23),
INDEX(FixtureTicker!$B$24:$AM$43, MATCH($B194, FixtureTicker!$A$24:$A$43), PlayerForm!$X$5+4)="A",
_xlfn.XLOOKUP($E194, PlayerForm!$D$3:$D$394, PlayerForm!$R$3:$R$394)*
_xlfn.XLOOKUP(
INDEX(FixtureTicker!$B$3:$AM$22, MATCH($B194, FixtureTicker!$A$3:$A$22), PlayerForm!$X$5+4),
 TeamForm!$B$4:$B$23, TeamForm!$AB$4:$AB$23),
INDEX(FixtureTicker!$B$24:$AM$43, MATCH($B194, FixtureTicker!$A$24:$A$43), PlayerForm!$X$5+4)="BLANK",
0
),
_xlfn.IFS(
INDEX(FixtureTicker!$B$24:$AM$43, MATCH($B194, FixtureTicker!$A$24:$A$43), PlayerForm!$X$5+5)="H",
_xlfn.XLOOKUP($E194, PlayerForm!$D$3:$D$394, PlayerForm!$Q$3:$Q$394)*
_xlfn.XLOOKUP(
INDEX(FixtureTicker!$B$3:$AM$22, MATCH($B194, FixtureTicker!$A$3:$A$22), PlayerForm!$X$5+5),
 TeamForm!$B$4:$B$23, TeamForm!$AD$4:$AD$23),
INDEX(FixtureTicker!$B$24:$AM$43, MATCH($B194, FixtureTicker!$A$24:$A$43), PlayerForm!$X$5+5)="A",
_xlfn.XLOOKUP($E194, PlayerForm!$D$3:$D$394, PlayerForm!$R$3:$R$394)*
_xlfn.XLOOKUP(
INDEX(FixtureTicker!$B$3:$AM$22, MATCH($B194, FixtureTicker!$A$3:$A$22), PlayerForm!$X$5+5),
 TeamForm!$B$4:$B$23, TeamForm!$AB$4:$AB$23),
INDEX(FixtureTicker!$B$24:$AM$43, MATCH($B194, FixtureTicker!$A$24:$A$43), PlayerForm!$X$5+5)="BLANK",
0
),
_xlfn.IFS(
INDEX(FixtureTicker!$B$24:$AM$43, MATCH($B194, FixtureTicker!$A$24:$A$43), PlayerForm!$X$5+6)="H",
_xlfn.XLOOKUP($E194, PlayerForm!$D$3:$D$394, PlayerForm!$Q$3:$Q$394)*
_xlfn.XLOOKUP(
INDEX(FixtureTicker!$B$3:$AM$22, MATCH($B194, FixtureTicker!$A$3:$A$22), PlayerForm!$X$5+6),
 TeamForm!$B$4:$B$23, TeamForm!$AD$4:$AD$23),
INDEX(FixtureTicker!$B$24:$AM$43, MATCH($B194, FixtureTicker!$A$24:$A$43), PlayerForm!$X$5+6)="A",
_xlfn.XLOOKUP($E194, PlayerForm!$D$3:$D$394, PlayerForm!$R$3:$R$394)*
_xlfn.XLOOKUP(
INDEX(FixtureTicker!$B$3:$AM$22, MATCH($B194, FixtureTicker!$A$3:$A$22), PlayerForm!$X$5+6),
 TeamForm!$B$4:$B$23, TeamForm!$AB$4:$AB$23),
INDEX(FixtureTicker!$B$24:$AM$43, MATCH($B194, FixtureTicker!$A$24:$A$43), PlayerForm!$X$5+6)="BLANK",
0
),
_xlfn.IFS(
INDEX(FixtureTicker!$B$24:$AM$43, MATCH($B194, FixtureTicker!$A$24:$A$43), PlayerForm!$X$5+7)="H",
_xlfn.XLOOKUP($E194, PlayerForm!$D$3:$D$394, PlayerForm!$Q$3:$Q$394)*
_xlfn.XLOOKUP(
INDEX(FixtureTicker!$B$3:$AM$22, MATCH($B194, FixtureTicker!$A$3:$A$22), PlayerForm!$X$5+7),
 TeamForm!$B$4:$B$23, TeamForm!$AD$4:$AD$23),
INDEX(FixtureTicker!$B$24:$AM$43, MATCH($B194, FixtureTicker!$A$24:$A$43), PlayerForm!$X$5+7)="A",
_xlfn.XLOOKUP($E194, PlayerForm!$D$3:$D$394, PlayerForm!$R$3:$R$394)*
_xlfn.XLOOKUP(
INDEX(FixtureTicker!$B$3:$AM$22, MATCH($B194, FixtureTicker!$A$3:$A$22), PlayerForm!$X$5+7),
 TeamForm!$B$4:$B$23, TeamForm!$AB$4:$AB$23),
INDEX(FixtureTicker!$B$24:$AM$43, MATCH($B194, FixtureTicker!$A$24:$A$43), PlayerForm!$X$5+7)="BLANK",
0
)
),0)</f>
        <v>23.759973748803453</v>
      </c>
    </row>
    <row r="195" spans="1:10">
      <c r="A195" s="55">
        <v>267</v>
      </c>
      <c r="B195" s="55" t="str">
        <f>_xlfn.XLOOKUP($A195, PlayerData!$B$3:$B$394, PlayerData!C$3:C$394)</f>
        <v>CHE</v>
      </c>
      <c r="C195" s="55" t="str">
        <f>_xlfn.XLOOKUP($A195, PlayerData!$B$3:$B$394, PlayerData!D$3:D$394)</f>
        <v>D</v>
      </c>
      <c r="D195" s="55">
        <f>_xlfn.XLOOKUP($A195, PlayerData!$B:$B, PlayerData!F:F,,,-1)</f>
        <v>5</v>
      </c>
      <c r="E195" s="31" t="str">
        <f>_xlfn.XLOOKUP($A195, PlayerData!$B$3:$B$394, PlayerData!E$3:E$394)</f>
        <v>Zouma</v>
      </c>
      <c r="F195" s="164" cm="1">
        <f t="array" ref="F195">IFERROR(0.01*_xlfn.IFS(
INDEX(FixtureTicker!$B$24:$AM$43, MATCH($B195, FixtureTicker!$A$24:$A$43, 0), PlayerForm!$X$5)="H",
_xlfn.XLOOKUP($E195, PlayerForm!$D$3:$D$394, PlayerForm!$Q$3:$Q$394)*
_xlfn.XLOOKUP(
INDEX(FixtureTicker!$B$3:$AM$22, MATCH($B195, FixtureTicker!$A$3:$A$22,0), PlayerForm!$X$5),
 TeamForm!$B$4:$B$23, TeamForm!$AD$4:$AD$23),
INDEX(FixtureTicker!$B$24:$AM$43, MATCH($B195, FixtureTicker!$A$24:$A$43,0), PlayerForm!$X$5)="A",
_xlfn.XLOOKUP($E195, PlayerForm!$D$3:$D$394, PlayerForm!$R$3:$R$394)*
_xlfn.XLOOKUP(
INDEX(FixtureTicker!$B$3:$AM$22, MATCH($B195, FixtureTicker!$A$3:$A$22,0), PlayerForm!$X$5),
 TeamForm!$B$4:$B$23, TeamForm!$AB$4:$AB$23),
INDEX(FixtureTicker!$B$24:$AM$43, MATCH($B195, FixtureTicker!$A$24:$A$43,0), PlayerForm!$X$5)="BLANK",
0),0)</f>
        <v>2.4300970229803971</v>
      </c>
      <c r="G195" s="163" cm="1">
        <f t="array" ref="G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
),0)</f>
        <v>4.2270422161520056</v>
      </c>
      <c r="H195" s="163" cm="1">
        <f t="array" ref="H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),
_xlfn.IFS(
INDEX(FixtureTicker!$B$24:$AM$43, MATCH($B195, FixtureTicker!$A$24:$A$43), PlayerForm!$X$5+2)="H",
_xlfn.XLOOKUP($E195, PlayerForm!$D$3:$D$394, PlayerForm!$Q$3:$Q$394)*
_xlfn.XLOOKUP(
INDEX(FixtureTicker!$B$3:$AM$22, MATCH($B195, FixtureTicker!$A$3:$A$22), PlayerForm!$X$5+2),
 TeamForm!$B$4:$B$23, TeamForm!$AD$4:$AD$23),
INDEX(FixtureTicker!$B$24:$AM$43, MATCH($B195, FixtureTicker!$A$24:$A$43), PlayerForm!$X$5+2)="A",
_xlfn.XLOOKUP($E195, PlayerForm!$D$3:$D$394, PlayerForm!$R$3:$R$394)*
_xlfn.XLOOKUP(
INDEX(FixtureTicker!$B$3:$AM$22, MATCH($B195, FixtureTicker!$A$3:$A$22), PlayerForm!$X$5+2),
 TeamForm!$B$4:$B$23, TeamForm!$AB$4:$AB$23),
INDEX(FixtureTicker!$B$24:$AM$43, MATCH($B195, FixtureTicker!$A$24:$A$43), PlayerForm!$X$5+2)="BLANK",
0
),
_xlfn.IFS(
INDEX(FixtureTicker!$B$24:$AM$43, MATCH($B195, FixtureTicker!$A$24:$A$43), PlayerForm!$X$5+3)="H",
_xlfn.XLOOKUP($E195, PlayerForm!$D$3:$D$394, PlayerForm!$Q$3:$Q$394)*
_xlfn.XLOOKUP(
INDEX(FixtureTicker!$B$3:$AM$22, MATCH($B195, FixtureTicker!$A$3:$A$22), PlayerForm!$X$5+3),
 TeamForm!$B$4:$B$23, TeamForm!$AD$4:$AD$23),
INDEX(FixtureTicker!$B$24:$AM$43, MATCH($B195, FixtureTicker!$A$24:$A$43), PlayerForm!$X$5+3)="A",
_xlfn.XLOOKUP($E195, PlayerForm!$D$3:$D$394, PlayerForm!$R$3:$R$394)*
_xlfn.XLOOKUP(
INDEX(FixtureTicker!$B$3:$AM$22, MATCH($B195, FixtureTicker!$A$3:$A$22), PlayerForm!$X$5+3),
 TeamForm!$B$4:$B$23, TeamForm!$AB$4:$AB$23),
INDEX(FixtureTicker!$B$24:$AM$43, MATCH($B195, FixtureTicker!$A$24:$A$43), PlayerForm!$X$5+3)="BLANK",
0
)
),0)</f>
        <v>10.643656906957453</v>
      </c>
      <c r="I195" s="163" cm="1">
        <f t="array" ref="I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),
_xlfn.IFS(
INDEX(FixtureTicker!$B$24:$AM$43, MATCH($B195, FixtureTicker!$A$24:$A$43), PlayerForm!$X$5+2)="H",
_xlfn.XLOOKUP($E195, PlayerForm!$D$3:$D$394, PlayerForm!$Q$3:$Q$394)*
_xlfn.XLOOKUP(
INDEX(FixtureTicker!$B$3:$AM$22, MATCH($B195, FixtureTicker!$A$3:$A$22), PlayerForm!$X$5+2),
 TeamForm!$B$4:$B$23, TeamForm!$AD$4:$AD$23),
INDEX(FixtureTicker!$B$24:$AM$43, MATCH($B195, FixtureTicker!$A$24:$A$43), PlayerForm!$X$5+2)="A",
_xlfn.XLOOKUP($E195, PlayerForm!$D$3:$D$394, PlayerForm!$R$3:$R$394)*
_xlfn.XLOOKUP(
INDEX(FixtureTicker!$B$3:$AM$22, MATCH($B195, FixtureTicker!$A$3:$A$22), PlayerForm!$X$5+2),
 TeamForm!$B$4:$B$23, TeamForm!$AB$4:$AB$23),
INDEX(FixtureTicker!$B$24:$AM$43, MATCH($B195, FixtureTicker!$A$24:$A$43), PlayerForm!$X$5+2)="BLANK",
0
),
_xlfn.IFS(
INDEX(FixtureTicker!$B$24:$AM$43, MATCH($B195, FixtureTicker!$A$24:$A$43), PlayerForm!$X$5+3)="H",
_xlfn.XLOOKUP($E195, PlayerForm!$D$3:$D$394, PlayerForm!$Q$3:$Q$394)*
_xlfn.XLOOKUP(
INDEX(FixtureTicker!$B$3:$AM$22, MATCH($B195, FixtureTicker!$A$3:$A$22), PlayerForm!$X$5+3),
 TeamForm!$B$4:$B$23, TeamForm!$AD$4:$AD$23),
INDEX(FixtureTicker!$B$24:$AM$43, MATCH($B195, FixtureTicker!$A$24:$A$43), PlayerForm!$X$5+3)="A",
_xlfn.XLOOKUP($E195, PlayerForm!$D$3:$D$394, PlayerForm!$R$3:$R$394)*
_xlfn.XLOOKUP(
INDEX(FixtureTicker!$B$3:$AM$22, MATCH($B195, FixtureTicker!$A$3:$A$22), PlayerForm!$X$5+3),
 TeamForm!$B$4:$B$23, TeamForm!$AB$4:$AB$23),
INDEX(FixtureTicker!$B$24:$AM$43, MATCH($B195, FixtureTicker!$A$24:$A$43), PlayerForm!$X$5+3)="BLANK",
0
),
_xlfn.IFS(
INDEX(FixtureTicker!$B$24:$AM$43, MATCH($B195, FixtureTicker!$A$24:$A$43), PlayerForm!$X$5+4)="H",
_xlfn.XLOOKUP($E195, PlayerForm!$D$3:$D$394, PlayerForm!$Q$3:$Q$394)*
_xlfn.XLOOKUP(
INDEX(FixtureTicker!$B$3:$AM$22, MATCH($B195, FixtureTicker!$A$3:$A$22), PlayerForm!$X$5+4),
 TeamForm!$B$4:$B$23, TeamForm!$AD$4:$AD$23),
INDEX(FixtureTicker!$B$24:$AM$43, MATCH($B195, FixtureTicker!$A$24:$A$43), PlayerForm!$X$5+4)="A",
_xlfn.XLOOKUP($E195, PlayerForm!$D$3:$D$394, PlayerForm!$R$3:$R$394)*
_xlfn.XLOOKUP(
INDEX(FixtureTicker!$B$3:$AM$22, MATCH($B195, FixtureTicker!$A$3:$A$22), PlayerForm!$X$5+4),
 TeamForm!$B$4:$B$23, TeamForm!$AB$4:$AB$23),
INDEX(FixtureTicker!$B$24:$AM$43, MATCH($B195, FixtureTicker!$A$24:$A$43), PlayerForm!$X$5+4)="BLANK",
0
),
_xlfn.IFS(
INDEX(FixtureTicker!$B$24:$AM$43, MATCH($B195, FixtureTicker!$A$24:$A$43), PlayerForm!$X$5+5)="H",
_xlfn.XLOOKUP($E195, PlayerForm!$D$3:$D$394, PlayerForm!$Q$3:$Q$394)*
_xlfn.XLOOKUP(
INDEX(FixtureTicker!$B$3:$AM$22, MATCH($B195, FixtureTicker!$A$3:$A$22), PlayerForm!$X$5+5),
 TeamForm!$B$4:$B$23, TeamForm!$AD$4:$AD$23),
INDEX(FixtureTicker!$B$24:$AM$43, MATCH($B195, FixtureTicker!$A$24:$A$43), PlayerForm!$X$5+5)="A",
_xlfn.XLOOKUP($E195, PlayerForm!$D$3:$D$394, PlayerForm!$R$3:$R$394)*
_xlfn.XLOOKUP(
INDEX(FixtureTicker!$B$3:$AM$22, MATCH($B195, FixtureTicker!$A$3:$A$22), PlayerForm!$X$5+5),
 TeamForm!$B$4:$B$23, TeamForm!$AB$4:$AB$23),
INDEX(FixtureTicker!$B$24:$AM$43, MATCH($B195, FixtureTicker!$A$24:$A$43), PlayerForm!$X$5+5)="BLANK",
0
)
),0)</f>
        <v>13.973854905829098</v>
      </c>
      <c r="J195" s="163" cm="1">
        <f t="array" ref="J195">IFERROR(0.01*SUM(
_xlfn.IFS(
INDEX(FixtureTicker!$B$24:$AM$43, MATCH($B195, FixtureTicker!$A$24:$A$43), PlayerForm!$X$5)="H",
_xlfn.XLOOKUP($E195, PlayerForm!$D$3:$D$394, PlayerForm!$Q$3:$Q$394)*
_xlfn.XLOOKUP(
INDEX(FixtureTicker!$B$3:$AM$22, MATCH($B195, FixtureTicker!$A$3:$A$22), PlayerForm!$X$5),
 TeamForm!$B$4:$B$23, TeamForm!$AD$4:$AD$23),
INDEX(FixtureTicker!$B$24:$AM$43, MATCH($B195, FixtureTicker!$A$24:$A$43), PlayerForm!$X$5)="A",
_xlfn.XLOOKUP($E195, PlayerForm!$D$3:$D$394, PlayerForm!$R$3:$R$394)*
_xlfn.XLOOKUP(
INDEX(FixtureTicker!$B$3:$AM$22, MATCH($B195, FixtureTicker!$A$3:$A$22), PlayerForm!$X$5),
 TeamForm!$B$4:$B$23, TeamForm!$AB$4:$AB$23),
INDEX(FixtureTicker!$B$24:$AM$43, MATCH($B195, FixtureTicker!$A$24:$A$43), PlayerForm!$X$5)="BLANK",
0
),
_xlfn.IFS(
INDEX(FixtureTicker!$B$24:$AM$43, MATCH($B195, FixtureTicker!$A$24:$A$43), PlayerForm!$X$5+1)="H",
_xlfn.XLOOKUP($E195, PlayerForm!$D$3:$D$394, PlayerForm!$Q$3:$Q$394)*
_xlfn.XLOOKUP(
INDEX(FixtureTicker!$B$3:$AM$22, MATCH($B195, FixtureTicker!$A$3:$A$22), PlayerForm!$X$5+1),
 TeamForm!$B$4:$B$23, TeamForm!$AD$4:$AD$23),
INDEX(FixtureTicker!$B$24:$AM$43, MATCH($B195, FixtureTicker!$A$24:$A$43), PlayerForm!$X$5+1)="A",
_xlfn.XLOOKUP($E195, PlayerForm!$D$3:$D$394, PlayerForm!$R$3:$R$394)*
_xlfn.XLOOKUP(
INDEX(FixtureTicker!$B$3:$AM$22, MATCH($B195, FixtureTicker!$A$3:$A$22), PlayerForm!$X$5+1),
 TeamForm!$B$4:$B$23, TeamForm!$AB$4:$AB$23),
INDEX(FixtureTicker!$B$24:$AM$43, MATCH($B195, FixtureTicker!$A$24:$A$43), PlayerForm!$X$5+1)="BLANK",
0
),
_xlfn.IFS(
INDEX(FixtureTicker!$B$24:$AM$43, MATCH($B195, FixtureTicker!$A$24:$A$43), PlayerForm!$X$5+2)="H",
_xlfn.XLOOKUP($E195, PlayerForm!$D$3:$D$394, PlayerForm!$Q$3:$Q$394)*
_xlfn.XLOOKUP(
INDEX(FixtureTicker!$B$3:$AM$22, MATCH($B195, FixtureTicker!$A$3:$A$22), PlayerForm!$X$5+2),
 TeamForm!$B$4:$B$23, TeamForm!$AD$4:$AD$23),
INDEX(FixtureTicker!$B$24:$AM$43, MATCH($B195, FixtureTicker!$A$24:$A$43), PlayerForm!$X$5+2)="A",
_xlfn.XLOOKUP($E195, PlayerForm!$D$3:$D$394, PlayerForm!$R$3:$R$394)*
_xlfn.XLOOKUP(
INDEX(FixtureTicker!$B$3:$AM$22, MATCH($B195, FixtureTicker!$A$3:$A$22), PlayerForm!$X$5+2),
 TeamForm!$B$4:$B$23, TeamForm!$AB$4:$AB$23),
INDEX(FixtureTicker!$B$24:$AM$43, MATCH($B195, FixtureTicker!$A$24:$A$43), PlayerForm!$X$5+2)="BLANK",
0
),
_xlfn.IFS(
INDEX(FixtureTicker!$B$24:$AM$43, MATCH($B195, FixtureTicker!$A$24:$A$43), PlayerForm!$X$5+3)="H",
_xlfn.XLOOKUP($E195, PlayerForm!$D$3:$D$394, PlayerForm!$Q$3:$Q$394)*
_xlfn.XLOOKUP(
INDEX(FixtureTicker!$B$3:$AM$22, MATCH($B195, FixtureTicker!$A$3:$A$22), PlayerForm!$X$5+3),
 TeamForm!$B$4:$B$23, TeamForm!$AD$4:$AD$23),
INDEX(FixtureTicker!$B$24:$AM$43, MATCH($B195, FixtureTicker!$A$24:$A$43), PlayerForm!$X$5+3)="A",
_xlfn.XLOOKUP($E195, PlayerForm!$D$3:$D$394, PlayerForm!$R$3:$R$394)*
_xlfn.XLOOKUP(
INDEX(FixtureTicker!$B$3:$AM$22, MATCH($B195, FixtureTicker!$A$3:$A$22), PlayerForm!$X$5+3),
 TeamForm!$B$4:$B$23, TeamForm!$AB$4:$AB$23),
INDEX(FixtureTicker!$B$24:$AM$43, MATCH($B195, FixtureTicker!$A$24:$A$43), PlayerForm!$X$5+3)="BLANK",
0
),
_xlfn.IFS(
INDEX(FixtureTicker!$B$24:$AM$43, MATCH($B195, FixtureTicker!$A$24:$A$43), PlayerForm!$X$5+4)="H",
_xlfn.XLOOKUP($E195, PlayerForm!$D$3:$D$394, PlayerForm!$Q$3:$Q$394)*
_xlfn.XLOOKUP(
INDEX(FixtureTicker!$B$3:$AM$22, MATCH($B195, FixtureTicker!$A$3:$A$22), PlayerForm!$X$5+4),
 TeamForm!$B$4:$B$23, TeamForm!$AD$4:$AD$23),
INDEX(FixtureTicker!$B$24:$AM$43, MATCH($B195, FixtureTicker!$A$24:$A$43), PlayerForm!$X$5+4)="A",
_xlfn.XLOOKUP($E195, PlayerForm!$D$3:$D$394, PlayerForm!$R$3:$R$394)*
_xlfn.XLOOKUP(
INDEX(FixtureTicker!$B$3:$AM$22, MATCH($B195, FixtureTicker!$A$3:$A$22), PlayerForm!$X$5+4),
 TeamForm!$B$4:$B$23, TeamForm!$AB$4:$AB$23),
INDEX(FixtureTicker!$B$24:$AM$43, MATCH($B195, FixtureTicker!$A$24:$A$43), PlayerForm!$X$5+4)="BLANK",
0
),
_xlfn.IFS(
INDEX(FixtureTicker!$B$24:$AM$43, MATCH($B195, FixtureTicker!$A$24:$A$43), PlayerForm!$X$5+5)="H",
_xlfn.XLOOKUP($E195, PlayerForm!$D$3:$D$394, PlayerForm!$Q$3:$Q$394)*
_xlfn.XLOOKUP(
INDEX(FixtureTicker!$B$3:$AM$22, MATCH($B195, FixtureTicker!$A$3:$A$22), PlayerForm!$X$5+5),
 TeamForm!$B$4:$B$23, TeamForm!$AD$4:$AD$23),
INDEX(FixtureTicker!$B$24:$AM$43, MATCH($B195, FixtureTicker!$A$24:$A$43), PlayerForm!$X$5+5)="A",
_xlfn.XLOOKUP($E195, PlayerForm!$D$3:$D$394, PlayerForm!$R$3:$R$394)*
_xlfn.XLOOKUP(
INDEX(FixtureTicker!$B$3:$AM$22, MATCH($B195, FixtureTicker!$A$3:$A$22), PlayerForm!$X$5+5),
 TeamForm!$B$4:$B$23, TeamForm!$AB$4:$AB$23),
INDEX(FixtureTicker!$B$24:$AM$43, MATCH($B195, FixtureTicker!$A$24:$A$43), PlayerForm!$X$5+5)="BLANK",
0
),
_xlfn.IFS(
INDEX(FixtureTicker!$B$24:$AM$43, MATCH($B195, FixtureTicker!$A$24:$A$43), PlayerForm!$X$5+6)="H",
_xlfn.XLOOKUP($E195, PlayerForm!$D$3:$D$394, PlayerForm!$Q$3:$Q$394)*
_xlfn.XLOOKUP(
INDEX(FixtureTicker!$B$3:$AM$22, MATCH($B195, FixtureTicker!$A$3:$A$22), PlayerForm!$X$5+6),
 TeamForm!$B$4:$B$23, TeamForm!$AD$4:$AD$23),
INDEX(FixtureTicker!$B$24:$AM$43, MATCH($B195, FixtureTicker!$A$24:$A$43), PlayerForm!$X$5+6)="A",
_xlfn.XLOOKUP($E195, PlayerForm!$D$3:$D$394, PlayerForm!$R$3:$R$394)*
_xlfn.XLOOKUP(
INDEX(FixtureTicker!$B$3:$AM$22, MATCH($B195, FixtureTicker!$A$3:$A$22), PlayerForm!$X$5+6),
 TeamForm!$B$4:$B$23, TeamForm!$AB$4:$AB$23),
INDEX(FixtureTicker!$B$24:$AM$43, MATCH($B195, FixtureTicker!$A$24:$A$43), PlayerForm!$X$5+6)="BLANK",
0
),
_xlfn.IFS(
INDEX(FixtureTicker!$B$24:$AM$43, MATCH($B195, FixtureTicker!$A$24:$A$43), PlayerForm!$X$5+7)="H",
_xlfn.XLOOKUP($E195, PlayerForm!$D$3:$D$394, PlayerForm!$Q$3:$Q$394)*
_xlfn.XLOOKUP(
INDEX(FixtureTicker!$B$3:$AM$22, MATCH($B195, FixtureTicker!$A$3:$A$22), PlayerForm!$X$5+7),
 TeamForm!$B$4:$B$23, TeamForm!$AD$4:$AD$23),
INDEX(FixtureTicker!$B$24:$AM$43, MATCH($B195, FixtureTicker!$A$24:$A$43), PlayerForm!$X$5+7)="A",
_xlfn.XLOOKUP($E195, PlayerForm!$D$3:$D$394, PlayerForm!$R$3:$R$394)*
_xlfn.XLOOKUP(
INDEX(FixtureTicker!$B$3:$AM$22, MATCH($B195, FixtureTicker!$A$3:$A$22), PlayerForm!$X$5+7),
 TeamForm!$B$4:$B$23, TeamForm!$AB$4:$AB$23),
INDEX(FixtureTicker!$B$24:$AM$43, MATCH($B195, FixtureTicker!$A$24:$A$43), PlayerForm!$X$5+7)="BLANK",
0
)
),0)</f>
        <v>20.249744335357345</v>
      </c>
    </row>
    <row r="196" spans="1:10">
      <c r="A196" s="55">
        <v>176</v>
      </c>
      <c r="B196" s="55" t="str">
        <f>_xlfn.XLOOKUP($A196, PlayerData!$B$3:$B$394, PlayerData!C$3:C$394)</f>
        <v>NEW</v>
      </c>
      <c r="C196" s="55" t="str">
        <f>_xlfn.XLOOKUP($A196, PlayerData!$B$3:$B$394, PlayerData!D$3:D$394)</f>
        <v>M</v>
      </c>
      <c r="D196" s="55">
        <f>_xlfn.XLOOKUP($A196, PlayerData!$B:$B, PlayerData!F:F,,,-1)</f>
        <v>5</v>
      </c>
      <c r="E196" s="31" t="str">
        <f>_xlfn.XLOOKUP($A196, PlayerData!$B$3:$B$394, PlayerData!E$3:E$394)</f>
        <v>Hendrick</v>
      </c>
      <c r="F196" s="164" cm="1">
        <f t="array" ref="F196">IFERROR(0.01*_xlfn.IFS(
INDEX(FixtureTicker!$B$24:$AM$43, MATCH($B196, FixtureTicker!$A$24:$A$43, 0), PlayerForm!$X$5)="H",
_xlfn.XLOOKUP($E196, PlayerForm!$D$3:$D$394, PlayerForm!$Q$3:$Q$394)*
_xlfn.XLOOKUP(
INDEX(FixtureTicker!$B$3:$AM$22, MATCH($B196, FixtureTicker!$A$3:$A$22,0), PlayerForm!$X$5),
 TeamForm!$B$4:$B$23, TeamForm!$AD$4:$AD$23),
INDEX(FixtureTicker!$B$24:$AM$43, MATCH($B196, FixtureTicker!$A$24:$A$43,0), PlayerForm!$X$5)="A",
_xlfn.XLOOKUP($E196, PlayerForm!$D$3:$D$394, PlayerForm!$R$3:$R$394)*
_xlfn.XLOOKUP(
INDEX(FixtureTicker!$B$3:$AM$22, MATCH($B196, FixtureTicker!$A$3:$A$22,0), PlayerForm!$X$5),
 TeamForm!$B$4:$B$23, TeamForm!$AB$4:$AB$23),
INDEX(FixtureTicker!$B$24:$AM$43, MATCH($B196, FixtureTicker!$A$24:$A$43,0), PlayerForm!$X$5)="BLANK",
0),0)</f>
        <v>1.3944968252765479</v>
      </c>
      <c r="G196" s="163" cm="1">
        <f t="array" ref="G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
),0)</f>
        <v>4.9296409264583865</v>
      </c>
      <c r="H196" s="163" cm="1">
        <f t="array" ref="H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),
_xlfn.IFS(
INDEX(FixtureTicker!$B$24:$AM$43, MATCH($B196, FixtureTicker!$A$24:$A$43), PlayerForm!$X$5+2)="H",
_xlfn.XLOOKUP($E196, PlayerForm!$D$3:$D$394, PlayerForm!$Q$3:$Q$394)*
_xlfn.XLOOKUP(
INDEX(FixtureTicker!$B$3:$AM$22, MATCH($B196, FixtureTicker!$A$3:$A$22), PlayerForm!$X$5+2),
 TeamForm!$B$4:$B$23, TeamForm!$AD$4:$AD$23),
INDEX(FixtureTicker!$B$24:$AM$43, MATCH($B196, FixtureTicker!$A$24:$A$43), PlayerForm!$X$5+2)="A",
_xlfn.XLOOKUP($E196, PlayerForm!$D$3:$D$394, PlayerForm!$R$3:$R$394)*
_xlfn.XLOOKUP(
INDEX(FixtureTicker!$B$3:$AM$22, MATCH($B196, FixtureTicker!$A$3:$A$22), PlayerForm!$X$5+2),
 TeamForm!$B$4:$B$23, TeamForm!$AB$4:$AB$23),
INDEX(FixtureTicker!$B$24:$AM$43, MATCH($B196, FixtureTicker!$A$24:$A$43), PlayerForm!$X$5+2)="BLANK",
0
),
_xlfn.IFS(
INDEX(FixtureTicker!$B$24:$AM$43, MATCH($B196, FixtureTicker!$A$24:$A$43), PlayerForm!$X$5+3)="H",
_xlfn.XLOOKUP($E196, PlayerForm!$D$3:$D$394, PlayerForm!$Q$3:$Q$394)*
_xlfn.XLOOKUP(
INDEX(FixtureTicker!$B$3:$AM$22, MATCH($B196, FixtureTicker!$A$3:$A$22), PlayerForm!$X$5+3),
 TeamForm!$B$4:$B$23, TeamForm!$AD$4:$AD$23),
INDEX(FixtureTicker!$B$24:$AM$43, MATCH($B196, FixtureTicker!$A$24:$A$43), PlayerForm!$X$5+3)="A",
_xlfn.XLOOKUP($E196, PlayerForm!$D$3:$D$394, PlayerForm!$R$3:$R$394)*
_xlfn.XLOOKUP(
INDEX(FixtureTicker!$B$3:$AM$22, MATCH($B196, FixtureTicker!$A$3:$A$22), PlayerForm!$X$5+3),
 TeamForm!$B$4:$B$23, TeamForm!$AB$4:$AB$23),
INDEX(FixtureTicker!$B$24:$AM$43, MATCH($B196, FixtureTicker!$A$24:$A$43), PlayerForm!$X$5+3)="BLANK",
0
)
),0)</f>
        <v>10.727506223099429</v>
      </c>
      <c r="I196" s="163" cm="1">
        <f t="array" ref="I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),
_xlfn.IFS(
INDEX(FixtureTicker!$B$24:$AM$43, MATCH($B196, FixtureTicker!$A$24:$A$43), PlayerForm!$X$5+2)="H",
_xlfn.XLOOKUP($E196, PlayerForm!$D$3:$D$394, PlayerForm!$Q$3:$Q$394)*
_xlfn.XLOOKUP(
INDEX(FixtureTicker!$B$3:$AM$22, MATCH($B196, FixtureTicker!$A$3:$A$22), PlayerForm!$X$5+2),
 TeamForm!$B$4:$B$23, TeamForm!$AD$4:$AD$23),
INDEX(FixtureTicker!$B$24:$AM$43, MATCH($B196, FixtureTicker!$A$24:$A$43), PlayerForm!$X$5+2)="A",
_xlfn.XLOOKUP($E196, PlayerForm!$D$3:$D$394, PlayerForm!$R$3:$R$394)*
_xlfn.XLOOKUP(
INDEX(FixtureTicker!$B$3:$AM$22, MATCH($B196, FixtureTicker!$A$3:$A$22), PlayerForm!$X$5+2),
 TeamForm!$B$4:$B$23, TeamForm!$AB$4:$AB$23),
INDEX(FixtureTicker!$B$24:$AM$43, MATCH($B196, FixtureTicker!$A$24:$A$43), PlayerForm!$X$5+2)="BLANK",
0
),
_xlfn.IFS(
INDEX(FixtureTicker!$B$24:$AM$43, MATCH($B196, FixtureTicker!$A$24:$A$43), PlayerForm!$X$5+3)="H",
_xlfn.XLOOKUP($E196, PlayerForm!$D$3:$D$394, PlayerForm!$Q$3:$Q$394)*
_xlfn.XLOOKUP(
INDEX(FixtureTicker!$B$3:$AM$22, MATCH($B196, FixtureTicker!$A$3:$A$22), PlayerForm!$X$5+3),
 TeamForm!$B$4:$B$23, TeamForm!$AD$4:$AD$23),
INDEX(FixtureTicker!$B$24:$AM$43, MATCH($B196, FixtureTicker!$A$24:$A$43), PlayerForm!$X$5+3)="A",
_xlfn.XLOOKUP($E196, PlayerForm!$D$3:$D$394, PlayerForm!$R$3:$R$394)*
_xlfn.XLOOKUP(
INDEX(FixtureTicker!$B$3:$AM$22, MATCH($B196, FixtureTicker!$A$3:$A$22), PlayerForm!$X$5+3),
 TeamForm!$B$4:$B$23, TeamForm!$AB$4:$AB$23),
INDEX(FixtureTicker!$B$24:$AM$43, MATCH($B196, FixtureTicker!$A$24:$A$43), PlayerForm!$X$5+3)="BLANK",
0
),
_xlfn.IFS(
INDEX(FixtureTicker!$B$24:$AM$43, MATCH($B196, FixtureTicker!$A$24:$A$43), PlayerForm!$X$5+4)="H",
_xlfn.XLOOKUP($E196, PlayerForm!$D$3:$D$394, PlayerForm!$Q$3:$Q$394)*
_xlfn.XLOOKUP(
INDEX(FixtureTicker!$B$3:$AM$22, MATCH($B196, FixtureTicker!$A$3:$A$22), PlayerForm!$X$5+4),
 TeamForm!$B$4:$B$23, TeamForm!$AD$4:$AD$23),
INDEX(FixtureTicker!$B$24:$AM$43, MATCH($B196, FixtureTicker!$A$24:$A$43), PlayerForm!$X$5+4)="A",
_xlfn.XLOOKUP($E196, PlayerForm!$D$3:$D$394, PlayerForm!$R$3:$R$394)*
_xlfn.XLOOKUP(
INDEX(FixtureTicker!$B$3:$AM$22, MATCH($B196, FixtureTicker!$A$3:$A$22), PlayerForm!$X$5+4),
 TeamForm!$B$4:$B$23, TeamForm!$AB$4:$AB$23),
INDEX(FixtureTicker!$B$24:$AM$43, MATCH($B196, FixtureTicker!$A$24:$A$43), PlayerForm!$X$5+4)="BLANK",
0
),
_xlfn.IFS(
INDEX(FixtureTicker!$B$24:$AM$43, MATCH($B196, FixtureTicker!$A$24:$A$43), PlayerForm!$X$5+5)="H",
_xlfn.XLOOKUP($E196, PlayerForm!$D$3:$D$394, PlayerForm!$Q$3:$Q$394)*
_xlfn.XLOOKUP(
INDEX(FixtureTicker!$B$3:$AM$22, MATCH($B196, FixtureTicker!$A$3:$A$22), PlayerForm!$X$5+5),
 TeamForm!$B$4:$B$23, TeamForm!$AD$4:$AD$23),
INDEX(FixtureTicker!$B$24:$AM$43, MATCH($B196, FixtureTicker!$A$24:$A$43), PlayerForm!$X$5+5)="A",
_xlfn.XLOOKUP($E196, PlayerForm!$D$3:$D$394, PlayerForm!$R$3:$R$394)*
_xlfn.XLOOKUP(
INDEX(FixtureTicker!$B$3:$AM$22, MATCH($B196, FixtureTicker!$A$3:$A$22), PlayerForm!$X$5+5),
 TeamForm!$B$4:$B$23, TeamForm!$AB$4:$AB$23),
INDEX(FixtureTicker!$B$24:$AM$43, MATCH($B196, FixtureTicker!$A$24:$A$43), PlayerForm!$X$5+5)="BLANK",
0
)
),0)</f>
        <v>13.848859921811618</v>
      </c>
      <c r="J196" s="163" cm="1">
        <f t="array" ref="J196">IFERROR(0.01*SUM(
_xlfn.IFS(
INDEX(FixtureTicker!$B$24:$AM$43, MATCH($B196, FixtureTicker!$A$24:$A$43), PlayerForm!$X$5)="H",
_xlfn.XLOOKUP($E196, PlayerForm!$D$3:$D$394, PlayerForm!$Q$3:$Q$394)*
_xlfn.XLOOKUP(
INDEX(FixtureTicker!$B$3:$AM$22, MATCH($B196, FixtureTicker!$A$3:$A$22), PlayerForm!$X$5),
 TeamForm!$B$4:$B$23, TeamForm!$AD$4:$AD$23),
INDEX(FixtureTicker!$B$24:$AM$43, MATCH($B196, FixtureTicker!$A$24:$A$43), PlayerForm!$X$5)="A",
_xlfn.XLOOKUP($E196, PlayerForm!$D$3:$D$394, PlayerForm!$R$3:$R$394)*
_xlfn.XLOOKUP(
INDEX(FixtureTicker!$B$3:$AM$22, MATCH($B196, FixtureTicker!$A$3:$A$22), PlayerForm!$X$5),
 TeamForm!$B$4:$B$23, TeamForm!$AB$4:$AB$23),
INDEX(FixtureTicker!$B$24:$AM$43, MATCH($B196, FixtureTicker!$A$24:$A$43), PlayerForm!$X$5)="BLANK",
0
),
_xlfn.IFS(
INDEX(FixtureTicker!$B$24:$AM$43, MATCH($B196, FixtureTicker!$A$24:$A$43), PlayerForm!$X$5+1)="H",
_xlfn.XLOOKUP($E196, PlayerForm!$D$3:$D$394, PlayerForm!$Q$3:$Q$394)*
_xlfn.XLOOKUP(
INDEX(FixtureTicker!$B$3:$AM$22, MATCH($B196, FixtureTicker!$A$3:$A$22), PlayerForm!$X$5+1),
 TeamForm!$B$4:$B$23, TeamForm!$AD$4:$AD$23),
INDEX(FixtureTicker!$B$24:$AM$43, MATCH($B196, FixtureTicker!$A$24:$A$43), PlayerForm!$X$5+1)="A",
_xlfn.XLOOKUP($E196, PlayerForm!$D$3:$D$394, PlayerForm!$R$3:$R$394)*
_xlfn.XLOOKUP(
INDEX(FixtureTicker!$B$3:$AM$22, MATCH($B196, FixtureTicker!$A$3:$A$22), PlayerForm!$X$5+1),
 TeamForm!$B$4:$B$23, TeamForm!$AB$4:$AB$23),
INDEX(FixtureTicker!$B$24:$AM$43, MATCH($B196, FixtureTicker!$A$24:$A$43), PlayerForm!$X$5+1)="BLANK",
0
),
_xlfn.IFS(
INDEX(FixtureTicker!$B$24:$AM$43, MATCH($B196, FixtureTicker!$A$24:$A$43), PlayerForm!$X$5+2)="H",
_xlfn.XLOOKUP($E196, PlayerForm!$D$3:$D$394, PlayerForm!$Q$3:$Q$394)*
_xlfn.XLOOKUP(
INDEX(FixtureTicker!$B$3:$AM$22, MATCH($B196, FixtureTicker!$A$3:$A$22), PlayerForm!$X$5+2),
 TeamForm!$B$4:$B$23, TeamForm!$AD$4:$AD$23),
INDEX(FixtureTicker!$B$24:$AM$43, MATCH($B196, FixtureTicker!$A$24:$A$43), PlayerForm!$X$5+2)="A",
_xlfn.XLOOKUP($E196, PlayerForm!$D$3:$D$394, PlayerForm!$R$3:$R$394)*
_xlfn.XLOOKUP(
INDEX(FixtureTicker!$B$3:$AM$22, MATCH($B196, FixtureTicker!$A$3:$A$22), PlayerForm!$X$5+2),
 TeamForm!$B$4:$B$23, TeamForm!$AB$4:$AB$23),
INDEX(FixtureTicker!$B$24:$AM$43, MATCH($B196, FixtureTicker!$A$24:$A$43), PlayerForm!$X$5+2)="BLANK",
0
),
_xlfn.IFS(
INDEX(FixtureTicker!$B$24:$AM$43, MATCH($B196, FixtureTicker!$A$24:$A$43), PlayerForm!$X$5+3)="H",
_xlfn.XLOOKUP($E196, PlayerForm!$D$3:$D$394, PlayerForm!$Q$3:$Q$394)*
_xlfn.XLOOKUP(
INDEX(FixtureTicker!$B$3:$AM$22, MATCH($B196, FixtureTicker!$A$3:$A$22), PlayerForm!$X$5+3),
 TeamForm!$B$4:$B$23, TeamForm!$AD$4:$AD$23),
INDEX(FixtureTicker!$B$24:$AM$43, MATCH($B196, FixtureTicker!$A$24:$A$43), PlayerForm!$X$5+3)="A",
_xlfn.XLOOKUP($E196, PlayerForm!$D$3:$D$394, PlayerForm!$R$3:$R$394)*
_xlfn.XLOOKUP(
INDEX(FixtureTicker!$B$3:$AM$22, MATCH($B196, FixtureTicker!$A$3:$A$22), PlayerForm!$X$5+3),
 TeamForm!$B$4:$B$23, TeamForm!$AB$4:$AB$23),
INDEX(FixtureTicker!$B$24:$AM$43, MATCH($B196, FixtureTicker!$A$24:$A$43), PlayerForm!$X$5+3)="BLANK",
0
),
_xlfn.IFS(
INDEX(FixtureTicker!$B$24:$AM$43, MATCH($B196, FixtureTicker!$A$24:$A$43), PlayerForm!$X$5+4)="H",
_xlfn.XLOOKUP($E196, PlayerForm!$D$3:$D$394, PlayerForm!$Q$3:$Q$394)*
_xlfn.XLOOKUP(
INDEX(FixtureTicker!$B$3:$AM$22, MATCH($B196, FixtureTicker!$A$3:$A$22), PlayerForm!$X$5+4),
 TeamForm!$B$4:$B$23, TeamForm!$AD$4:$AD$23),
INDEX(FixtureTicker!$B$24:$AM$43, MATCH($B196, FixtureTicker!$A$24:$A$43), PlayerForm!$X$5+4)="A",
_xlfn.XLOOKUP($E196, PlayerForm!$D$3:$D$394, PlayerForm!$R$3:$R$394)*
_xlfn.XLOOKUP(
INDEX(FixtureTicker!$B$3:$AM$22, MATCH($B196, FixtureTicker!$A$3:$A$22), PlayerForm!$X$5+4),
 TeamForm!$B$4:$B$23, TeamForm!$AB$4:$AB$23),
INDEX(FixtureTicker!$B$24:$AM$43, MATCH($B196, FixtureTicker!$A$24:$A$43), PlayerForm!$X$5+4)="BLANK",
0
),
_xlfn.IFS(
INDEX(FixtureTicker!$B$24:$AM$43, MATCH($B196, FixtureTicker!$A$24:$A$43), PlayerForm!$X$5+5)="H",
_xlfn.XLOOKUP($E196, PlayerForm!$D$3:$D$394, PlayerForm!$Q$3:$Q$394)*
_xlfn.XLOOKUP(
INDEX(FixtureTicker!$B$3:$AM$22, MATCH($B196, FixtureTicker!$A$3:$A$22), PlayerForm!$X$5+5),
 TeamForm!$B$4:$B$23, TeamForm!$AD$4:$AD$23),
INDEX(FixtureTicker!$B$24:$AM$43, MATCH($B196, FixtureTicker!$A$24:$A$43), PlayerForm!$X$5+5)="A",
_xlfn.XLOOKUP($E196, PlayerForm!$D$3:$D$394, PlayerForm!$R$3:$R$394)*
_xlfn.XLOOKUP(
INDEX(FixtureTicker!$B$3:$AM$22, MATCH($B196, FixtureTicker!$A$3:$A$22), PlayerForm!$X$5+5),
 TeamForm!$B$4:$B$23, TeamForm!$AB$4:$AB$23),
INDEX(FixtureTicker!$B$24:$AM$43, MATCH($B196, FixtureTicker!$A$24:$A$43), PlayerForm!$X$5+5)="BLANK",
0
),
_xlfn.IFS(
INDEX(FixtureTicker!$B$24:$AM$43, MATCH($B196, FixtureTicker!$A$24:$A$43), PlayerForm!$X$5+6)="H",
_xlfn.XLOOKUP($E196, PlayerForm!$D$3:$D$394, PlayerForm!$Q$3:$Q$394)*
_xlfn.XLOOKUP(
INDEX(FixtureTicker!$B$3:$AM$22, MATCH($B196, FixtureTicker!$A$3:$A$22), PlayerForm!$X$5+6),
 TeamForm!$B$4:$B$23, TeamForm!$AD$4:$AD$23),
INDEX(FixtureTicker!$B$24:$AM$43, MATCH($B196, FixtureTicker!$A$24:$A$43), PlayerForm!$X$5+6)="A",
_xlfn.XLOOKUP($E196, PlayerForm!$D$3:$D$394, PlayerForm!$R$3:$R$394)*
_xlfn.XLOOKUP(
INDEX(FixtureTicker!$B$3:$AM$22, MATCH($B196, FixtureTicker!$A$3:$A$22), PlayerForm!$X$5+6),
 TeamForm!$B$4:$B$23, TeamForm!$AB$4:$AB$23),
INDEX(FixtureTicker!$B$24:$AM$43, MATCH($B196, FixtureTicker!$A$24:$A$43), PlayerForm!$X$5+6)="BLANK",
0
),
_xlfn.IFS(
INDEX(FixtureTicker!$B$24:$AM$43, MATCH($B196, FixtureTicker!$A$24:$A$43), PlayerForm!$X$5+7)="H",
_xlfn.XLOOKUP($E196, PlayerForm!$D$3:$D$394, PlayerForm!$Q$3:$Q$394)*
_xlfn.XLOOKUP(
INDEX(FixtureTicker!$B$3:$AM$22, MATCH($B196, FixtureTicker!$A$3:$A$22), PlayerForm!$X$5+7),
 TeamForm!$B$4:$B$23, TeamForm!$AD$4:$AD$23),
INDEX(FixtureTicker!$B$24:$AM$43, MATCH($B196, FixtureTicker!$A$24:$A$43), PlayerForm!$X$5+7)="A",
_xlfn.XLOOKUP($E196, PlayerForm!$D$3:$D$394, PlayerForm!$R$3:$R$394)*
_xlfn.XLOOKUP(
INDEX(FixtureTicker!$B$3:$AM$22, MATCH($B196, FixtureTicker!$A$3:$A$22), PlayerForm!$X$5+7),
 TeamForm!$B$4:$B$23, TeamForm!$AB$4:$AB$23),
INDEX(FixtureTicker!$B$24:$AM$43, MATCH($B196, FixtureTicker!$A$24:$A$43), PlayerForm!$X$5+7)="BLANK",
0
)
),0)</f>
        <v>18.245596549949102</v>
      </c>
    </row>
    <row r="197" spans="1:10">
      <c r="A197" s="55">
        <v>387</v>
      </c>
      <c r="B197" s="55" t="str">
        <f>_xlfn.XLOOKUP($A197, PlayerData!$B$3:$B$394, PlayerData!C$3:C$394)</f>
        <v>NEW</v>
      </c>
      <c r="C197" s="55" t="str">
        <f>_xlfn.XLOOKUP($A197, PlayerData!$B$3:$B$394, PlayerData!D$3:D$394)</f>
        <v>M</v>
      </c>
      <c r="D197" s="55">
        <f>_xlfn.XLOOKUP($A197, PlayerData!$B:$B, PlayerData!F:F,,,-1)</f>
        <v>5</v>
      </c>
      <c r="E197" s="31" t="str">
        <f>_xlfn.XLOOKUP($A197, PlayerData!$B$3:$B$394, PlayerData!E$3:E$394)</f>
        <v>Sean Longstaff</v>
      </c>
      <c r="F197" s="164" cm="1">
        <f t="array" ref="F197">IFERROR(0.01*_xlfn.IFS(
INDEX(FixtureTicker!$B$24:$AM$43, MATCH($B197, FixtureTicker!$A$24:$A$43, 0), PlayerForm!$X$5)="H",
_xlfn.XLOOKUP($E197, PlayerForm!$D$3:$D$394, PlayerForm!$Q$3:$Q$394)*
_xlfn.XLOOKUP(
INDEX(FixtureTicker!$B$3:$AM$22, MATCH($B197, FixtureTicker!$A$3:$A$22,0), PlayerForm!$X$5),
 TeamForm!$B$4:$B$23, TeamForm!$AD$4:$AD$23),
INDEX(FixtureTicker!$B$24:$AM$43, MATCH($B197, FixtureTicker!$A$24:$A$43,0), PlayerForm!$X$5)="A",
_xlfn.XLOOKUP($E197, PlayerForm!$D$3:$D$394, PlayerForm!$R$3:$R$394)*
_xlfn.XLOOKUP(
INDEX(FixtureTicker!$B$3:$AM$22, MATCH($B197, FixtureTicker!$A$3:$A$22,0), PlayerForm!$X$5),
 TeamForm!$B$4:$B$23, TeamForm!$AB$4:$AB$23),
INDEX(FixtureTicker!$B$24:$AM$43, MATCH($B197, FixtureTicker!$A$24:$A$43,0), PlayerForm!$X$5)="BLANK",
0),0)</f>
        <v>6.3162503262526002</v>
      </c>
      <c r="G197" s="163" cm="1">
        <f t="array" ref="G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
),0)</f>
        <v>6.3162503262526002</v>
      </c>
      <c r="H197" s="163" cm="1">
        <f t="array" ref="H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),
_xlfn.IFS(
INDEX(FixtureTicker!$B$24:$AM$43, MATCH($B197, FixtureTicker!$A$24:$A$43), PlayerForm!$X$5+2)="H",
_xlfn.XLOOKUP($E197, PlayerForm!$D$3:$D$394, PlayerForm!$Q$3:$Q$394)*
_xlfn.XLOOKUP(
INDEX(FixtureTicker!$B$3:$AM$22, MATCH($B197, FixtureTicker!$A$3:$A$22), PlayerForm!$X$5+2),
 TeamForm!$B$4:$B$23, TeamForm!$AD$4:$AD$23),
INDEX(FixtureTicker!$B$24:$AM$43, MATCH($B197, FixtureTicker!$A$24:$A$43), PlayerForm!$X$5+2)="A",
_xlfn.XLOOKUP($E197, PlayerForm!$D$3:$D$394, PlayerForm!$R$3:$R$394)*
_xlfn.XLOOKUP(
INDEX(FixtureTicker!$B$3:$AM$22, MATCH($B197, FixtureTicker!$A$3:$A$22), PlayerForm!$X$5+2),
 TeamForm!$B$4:$B$23, TeamForm!$AB$4:$AB$23),
INDEX(FixtureTicker!$B$24:$AM$43, MATCH($B197, FixtureTicker!$A$24:$A$43), PlayerForm!$X$5+2)="BLANK",
0
),
_xlfn.IFS(
INDEX(FixtureTicker!$B$24:$AM$43, MATCH($B197, FixtureTicker!$A$24:$A$43), PlayerForm!$X$5+3)="H",
_xlfn.XLOOKUP($E197, PlayerForm!$D$3:$D$394, PlayerForm!$Q$3:$Q$394)*
_xlfn.XLOOKUP(
INDEX(FixtureTicker!$B$3:$AM$22, MATCH($B197, FixtureTicker!$A$3:$A$22), PlayerForm!$X$5+3),
 TeamForm!$B$4:$B$23, TeamForm!$AD$4:$AD$23),
INDEX(FixtureTicker!$B$24:$AM$43, MATCH($B197, FixtureTicker!$A$24:$A$43), PlayerForm!$X$5+3)="A",
_xlfn.XLOOKUP($E197, PlayerForm!$D$3:$D$394, PlayerForm!$R$3:$R$394)*
_xlfn.XLOOKUP(
INDEX(FixtureTicker!$B$3:$AM$22, MATCH($B197, FixtureTicker!$A$3:$A$22), PlayerForm!$X$5+3),
 TeamForm!$B$4:$B$23, TeamForm!$AB$4:$AB$23),
INDEX(FixtureTicker!$B$24:$AM$43, MATCH($B197, FixtureTicker!$A$24:$A$43), PlayerForm!$X$5+3)="BLANK",
0
)
),0)</f>
        <v>11.227671901940344</v>
      </c>
      <c r="I197" s="163" cm="1">
        <f t="array" ref="I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),
_xlfn.IFS(
INDEX(FixtureTicker!$B$24:$AM$43, MATCH($B197, FixtureTicker!$A$24:$A$43), PlayerForm!$X$5+2)="H",
_xlfn.XLOOKUP($E197, PlayerForm!$D$3:$D$394, PlayerForm!$Q$3:$Q$394)*
_xlfn.XLOOKUP(
INDEX(FixtureTicker!$B$3:$AM$22, MATCH($B197, FixtureTicker!$A$3:$A$22), PlayerForm!$X$5+2),
 TeamForm!$B$4:$B$23, TeamForm!$AD$4:$AD$23),
INDEX(FixtureTicker!$B$24:$AM$43, MATCH($B197, FixtureTicker!$A$24:$A$43), PlayerForm!$X$5+2)="A",
_xlfn.XLOOKUP($E197, PlayerForm!$D$3:$D$394, PlayerForm!$R$3:$R$394)*
_xlfn.XLOOKUP(
INDEX(FixtureTicker!$B$3:$AM$22, MATCH($B197, FixtureTicker!$A$3:$A$22), PlayerForm!$X$5+2),
 TeamForm!$B$4:$B$23, TeamForm!$AB$4:$AB$23),
INDEX(FixtureTicker!$B$24:$AM$43, MATCH($B197, FixtureTicker!$A$24:$A$43), PlayerForm!$X$5+2)="BLANK",
0
),
_xlfn.IFS(
INDEX(FixtureTicker!$B$24:$AM$43, MATCH($B197, FixtureTicker!$A$24:$A$43), PlayerForm!$X$5+3)="H",
_xlfn.XLOOKUP($E197, PlayerForm!$D$3:$D$394, PlayerForm!$Q$3:$Q$394)*
_xlfn.XLOOKUP(
INDEX(FixtureTicker!$B$3:$AM$22, MATCH($B197, FixtureTicker!$A$3:$A$22), PlayerForm!$X$5+3),
 TeamForm!$B$4:$B$23, TeamForm!$AD$4:$AD$23),
INDEX(FixtureTicker!$B$24:$AM$43, MATCH($B197, FixtureTicker!$A$24:$A$43), PlayerForm!$X$5+3)="A",
_xlfn.XLOOKUP($E197, PlayerForm!$D$3:$D$394, PlayerForm!$R$3:$R$394)*
_xlfn.XLOOKUP(
INDEX(FixtureTicker!$B$3:$AM$22, MATCH($B197, FixtureTicker!$A$3:$A$22), PlayerForm!$X$5+3),
 TeamForm!$B$4:$B$23, TeamForm!$AB$4:$AB$23),
INDEX(FixtureTicker!$B$24:$AM$43, MATCH($B197, FixtureTicker!$A$24:$A$43), PlayerForm!$X$5+3)="BLANK",
0
),
_xlfn.IFS(
INDEX(FixtureTicker!$B$24:$AM$43, MATCH($B197, FixtureTicker!$A$24:$A$43), PlayerForm!$X$5+4)="H",
_xlfn.XLOOKUP($E197, PlayerForm!$D$3:$D$394, PlayerForm!$Q$3:$Q$394)*
_xlfn.XLOOKUP(
INDEX(FixtureTicker!$B$3:$AM$22, MATCH($B197, FixtureTicker!$A$3:$A$22), PlayerForm!$X$5+4),
 TeamForm!$B$4:$B$23, TeamForm!$AD$4:$AD$23),
INDEX(FixtureTicker!$B$24:$AM$43, MATCH($B197, FixtureTicker!$A$24:$A$43), PlayerForm!$X$5+4)="A",
_xlfn.XLOOKUP($E197, PlayerForm!$D$3:$D$394, PlayerForm!$R$3:$R$394)*
_xlfn.XLOOKUP(
INDEX(FixtureTicker!$B$3:$AM$22, MATCH($B197, FixtureTicker!$A$3:$A$22), PlayerForm!$X$5+4),
 TeamForm!$B$4:$B$23, TeamForm!$AB$4:$AB$23),
INDEX(FixtureTicker!$B$24:$AM$43, MATCH($B197, FixtureTicker!$A$24:$A$43), PlayerForm!$X$5+4)="BLANK",
0
),
_xlfn.IFS(
INDEX(FixtureTicker!$B$24:$AM$43, MATCH($B197, FixtureTicker!$A$24:$A$43), PlayerForm!$X$5+5)="H",
_xlfn.XLOOKUP($E197, PlayerForm!$D$3:$D$394, PlayerForm!$Q$3:$Q$394)*
_xlfn.XLOOKUP(
INDEX(FixtureTicker!$B$3:$AM$22, MATCH($B197, FixtureTicker!$A$3:$A$22), PlayerForm!$X$5+5),
 TeamForm!$B$4:$B$23, TeamForm!$AD$4:$AD$23),
INDEX(FixtureTicker!$B$24:$AM$43, MATCH($B197, FixtureTicker!$A$24:$A$43), PlayerForm!$X$5+5)="A",
_xlfn.XLOOKUP($E197, PlayerForm!$D$3:$D$394, PlayerForm!$R$3:$R$394)*
_xlfn.XLOOKUP(
INDEX(FixtureTicker!$B$3:$AM$22, MATCH($B197, FixtureTicker!$A$3:$A$22), PlayerForm!$X$5+5),
 TeamForm!$B$4:$B$23, TeamForm!$AB$4:$AB$23),
INDEX(FixtureTicker!$B$24:$AM$43, MATCH($B197, FixtureTicker!$A$24:$A$43), PlayerForm!$X$5+5)="BLANK",
0
)
),0)</f>
        <v>13.801256807600721</v>
      </c>
      <c r="J197" s="163" cm="1">
        <f t="array" ref="J197">IFERROR(0.01*SUM(
_xlfn.IFS(
INDEX(FixtureTicker!$B$24:$AM$43, MATCH($B197, FixtureTicker!$A$24:$A$43), PlayerForm!$X$5)="H",
_xlfn.XLOOKUP($E197, PlayerForm!$D$3:$D$394, PlayerForm!$Q$3:$Q$394)*
_xlfn.XLOOKUP(
INDEX(FixtureTicker!$B$3:$AM$22, MATCH($B197, FixtureTicker!$A$3:$A$22), PlayerForm!$X$5),
 TeamForm!$B$4:$B$23, TeamForm!$AD$4:$AD$23),
INDEX(FixtureTicker!$B$24:$AM$43, MATCH($B197, FixtureTicker!$A$24:$A$43), PlayerForm!$X$5)="A",
_xlfn.XLOOKUP($E197, PlayerForm!$D$3:$D$394, PlayerForm!$R$3:$R$394)*
_xlfn.XLOOKUP(
INDEX(FixtureTicker!$B$3:$AM$22, MATCH($B197, FixtureTicker!$A$3:$A$22), PlayerForm!$X$5),
 TeamForm!$B$4:$B$23, TeamForm!$AB$4:$AB$23),
INDEX(FixtureTicker!$B$24:$AM$43, MATCH($B197, FixtureTicker!$A$24:$A$43), PlayerForm!$X$5)="BLANK",
0
),
_xlfn.IFS(
INDEX(FixtureTicker!$B$24:$AM$43, MATCH($B197, FixtureTicker!$A$24:$A$43), PlayerForm!$X$5+1)="H",
_xlfn.XLOOKUP($E197, PlayerForm!$D$3:$D$394, PlayerForm!$Q$3:$Q$394)*
_xlfn.XLOOKUP(
INDEX(FixtureTicker!$B$3:$AM$22, MATCH($B197, FixtureTicker!$A$3:$A$22), PlayerForm!$X$5+1),
 TeamForm!$B$4:$B$23, TeamForm!$AD$4:$AD$23),
INDEX(FixtureTicker!$B$24:$AM$43, MATCH($B197, FixtureTicker!$A$24:$A$43), PlayerForm!$X$5+1)="A",
_xlfn.XLOOKUP($E197, PlayerForm!$D$3:$D$394, PlayerForm!$R$3:$R$394)*
_xlfn.XLOOKUP(
INDEX(FixtureTicker!$B$3:$AM$22, MATCH($B197, FixtureTicker!$A$3:$A$22), PlayerForm!$X$5+1),
 TeamForm!$B$4:$B$23, TeamForm!$AB$4:$AB$23),
INDEX(FixtureTicker!$B$24:$AM$43, MATCH($B197, FixtureTicker!$A$24:$A$43), PlayerForm!$X$5+1)="BLANK",
0
),
_xlfn.IFS(
INDEX(FixtureTicker!$B$24:$AM$43, MATCH($B197, FixtureTicker!$A$24:$A$43), PlayerForm!$X$5+2)="H",
_xlfn.XLOOKUP($E197, PlayerForm!$D$3:$D$394, PlayerForm!$Q$3:$Q$394)*
_xlfn.XLOOKUP(
INDEX(FixtureTicker!$B$3:$AM$22, MATCH($B197, FixtureTicker!$A$3:$A$22), PlayerForm!$X$5+2),
 TeamForm!$B$4:$B$23, TeamForm!$AD$4:$AD$23),
INDEX(FixtureTicker!$B$24:$AM$43, MATCH($B197, FixtureTicker!$A$24:$A$43), PlayerForm!$X$5+2)="A",
_xlfn.XLOOKUP($E197, PlayerForm!$D$3:$D$394, PlayerForm!$R$3:$R$394)*
_xlfn.XLOOKUP(
INDEX(FixtureTicker!$B$3:$AM$22, MATCH($B197, FixtureTicker!$A$3:$A$22), PlayerForm!$X$5+2),
 TeamForm!$B$4:$B$23, TeamForm!$AB$4:$AB$23),
INDEX(FixtureTicker!$B$24:$AM$43, MATCH($B197, FixtureTicker!$A$24:$A$43), PlayerForm!$X$5+2)="BLANK",
0
),
_xlfn.IFS(
INDEX(FixtureTicker!$B$24:$AM$43, MATCH($B197, FixtureTicker!$A$24:$A$43), PlayerForm!$X$5+3)="H",
_xlfn.XLOOKUP($E197, PlayerForm!$D$3:$D$394, PlayerForm!$Q$3:$Q$394)*
_xlfn.XLOOKUP(
INDEX(FixtureTicker!$B$3:$AM$22, MATCH($B197, FixtureTicker!$A$3:$A$22), PlayerForm!$X$5+3),
 TeamForm!$B$4:$B$23, TeamForm!$AD$4:$AD$23),
INDEX(FixtureTicker!$B$24:$AM$43, MATCH($B197, FixtureTicker!$A$24:$A$43), PlayerForm!$X$5+3)="A",
_xlfn.XLOOKUP($E197, PlayerForm!$D$3:$D$394, PlayerForm!$R$3:$R$394)*
_xlfn.XLOOKUP(
INDEX(FixtureTicker!$B$3:$AM$22, MATCH($B197, FixtureTicker!$A$3:$A$22), PlayerForm!$X$5+3),
 TeamForm!$B$4:$B$23, TeamForm!$AB$4:$AB$23),
INDEX(FixtureTicker!$B$24:$AM$43, MATCH($B197, FixtureTicker!$A$24:$A$43), PlayerForm!$X$5+3)="BLANK",
0
),
_xlfn.IFS(
INDEX(FixtureTicker!$B$24:$AM$43, MATCH($B197, FixtureTicker!$A$24:$A$43), PlayerForm!$X$5+4)="H",
_xlfn.XLOOKUP($E197, PlayerForm!$D$3:$D$394, PlayerForm!$Q$3:$Q$394)*
_xlfn.XLOOKUP(
INDEX(FixtureTicker!$B$3:$AM$22, MATCH($B197, FixtureTicker!$A$3:$A$22), PlayerForm!$X$5+4),
 TeamForm!$B$4:$B$23, TeamForm!$AD$4:$AD$23),
INDEX(FixtureTicker!$B$24:$AM$43, MATCH($B197, FixtureTicker!$A$24:$A$43), PlayerForm!$X$5+4)="A",
_xlfn.XLOOKUP($E197, PlayerForm!$D$3:$D$394, PlayerForm!$R$3:$R$394)*
_xlfn.XLOOKUP(
INDEX(FixtureTicker!$B$3:$AM$22, MATCH($B197, FixtureTicker!$A$3:$A$22), PlayerForm!$X$5+4),
 TeamForm!$B$4:$B$23, TeamForm!$AB$4:$AB$23),
INDEX(FixtureTicker!$B$24:$AM$43, MATCH($B197, FixtureTicker!$A$24:$A$43), PlayerForm!$X$5+4)="BLANK",
0
),
_xlfn.IFS(
INDEX(FixtureTicker!$B$24:$AM$43, MATCH($B197, FixtureTicker!$A$24:$A$43), PlayerForm!$X$5+5)="H",
_xlfn.XLOOKUP($E197, PlayerForm!$D$3:$D$394, PlayerForm!$Q$3:$Q$394)*
_xlfn.XLOOKUP(
INDEX(FixtureTicker!$B$3:$AM$22, MATCH($B197, FixtureTicker!$A$3:$A$22), PlayerForm!$X$5+5),
 TeamForm!$B$4:$B$23, TeamForm!$AD$4:$AD$23),
INDEX(FixtureTicker!$B$24:$AM$43, MATCH($B197, FixtureTicker!$A$24:$A$43), PlayerForm!$X$5+5)="A",
_xlfn.XLOOKUP($E197, PlayerForm!$D$3:$D$394, PlayerForm!$R$3:$R$394)*
_xlfn.XLOOKUP(
INDEX(FixtureTicker!$B$3:$AM$22, MATCH($B197, FixtureTicker!$A$3:$A$22), PlayerForm!$X$5+5),
 TeamForm!$B$4:$B$23, TeamForm!$AB$4:$AB$23),
INDEX(FixtureTicker!$B$24:$AM$43, MATCH($B197, FixtureTicker!$A$24:$A$43), PlayerForm!$X$5+5)="BLANK",
0
),
_xlfn.IFS(
INDEX(FixtureTicker!$B$24:$AM$43, MATCH($B197, FixtureTicker!$A$24:$A$43), PlayerForm!$X$5+6)="H",
_xlfn.XLOOKUP($E197, PlayerForm!$D$3:$D$394, PlayerForm!$Q$3:$Q$394)*
_xlfn.XLOOKUP(
INDEX(FixtureTicker!$B$3:$AM$22, MATCH($B197, FixtureTicker!$A$3:$A$22), PlayerForm!$X$5+6),
 TeamForm!$B$4:$B$23, TeamForm!$AD$4:$AD$23),
INDEX(FixtureTicker!$B$24:$AM$43, MATCH($B197, FixtureTicker!$A$24:$A$43), PlayerForm!$X$5+6)="A",
_xlfn.XLOOKUP($E197, PlayerForm!$D$3:$D$394, PlayerForm!$R$3:$R$394)*
_xlfn.XLOOKUP(
INDEX(FixtureTicker!$B$3:$AM$22, MATCH($B197, FixtureTicker!$A$3:$A$22), PlayerForm!$X$5+6),
 TeamForm!$B$4:$B$23, TeamForm!$AB$4:$AB$23),
INDEX(FixtureTicker!$B$24:$AM$43, MATCH($B197, FixtureTicker!$A$24:$A$43), PlayerForm!$X$5+6)="BLANK",
0
),
_xlfn.IFS(
INDEX(FixtureTicker!$B$24:$AM$43, MATCH($B197, FixtureTicker!$A$24:$A$43), PlayerForm!$X$5+7)="H",
_xlfn.XLOOKUP($E197, PlayerForm!$D$3:$D$394, PlayerForm!$Q$3:$Q$394)*
_xlfn.XLOOKUP(
INDEX(FixtureTicker!$B$3:$AM$22, MATCH($B197, FixtureTicker!$A$3:$A$22), PlayerForm!$X$5+7),
 TeamForm!$B$4:$B$23, TeamForm!$AD$4:$AD$23),
INDEX(FixtureTicker!$B$24:$AM$43, MATCH($B197, FixtureTicker!$A$24:$A$43), PlayerForm!$X$5+7)="A",
_xlfn.XLOOKUP($E197, PlayerForm!$D$3:$D$394, PlayerForm!$R$3:$R$394)*
_xlfn.XLOOKUP(
INDEX(FixtureTicker!$B$3:$AM$22, MATCH($B197, FixtureTicker!$A$3:$A$22), PlayerForm!$X$5+7),
 TeamForm!$B$4:$B$23, TeamForm!$AB$4:$AB$23),
INDEX(FixtureTicker!$B$24:$AM$43, MATCH($B197, FixtureTicker!$A$24:$A$43), PlayerForm!$X$5+7)="BLANK",
0
)
),0)</f>
        <v>18.599140673485095</v>
      </c>
    </row>
    <row r="198" spans="1:10">
      <c r="A198" s="55">
        <v>318</v>
      </c>
      <c r="B198" s="55" t="str">
        <f>_xlfn.XLOOKUP($A198, PlayerData!$B$3:$B$394, PlayerData!C$3:C$394)</f>
        <v>SOU</v>
      </c>
      <c r="C198" s="55" t="str">
        <f>_xlfn.XLOOKUP($A198, PlayerData!$B$3:$B$394, PlayerData!D$3:D$394)</f>
        <v>D</v>
      </c>
      <c r="D198" s="55">
        <f>_xlfn.XLOOKUP($A198, PlayerData!$B:$B, PlayerData!F:F,,,-1)</f>
        <v>4.5</v>
      </c>
      <c r="E198" s="31" t="str">
        <f>_xlfn.XLOOKUP($A198, PlayerData!$B$3:$B$394, PlayerData!E$3:E$394)</f>
        <v>Vestergaard</v>
      </c>
      <c r="F198" s="164" cm="1">
        <f t="array" ref="F198">IFERROR(0.01*_xlfn.IFS(
INDEX(FixtureTicker!$B$24:$AM$43, MATCH($B198, FixtureTicker!$A$24:$A$43, 0), PlayerForm!$X$5)="H",
_xlfn.XLOOKUP($E198, PlayerForm!$D$3:$D$394, PlayerForm!$Q$3:$Q$394)*
_xlfn.XLOOKUP(
INDEX(FixtureTicker!$B$3:$AM$22, MATCH($B198, FixtureTicker!$A$3:$A$22,0), PlayerForm!$X$5),
 TeamForm!$B$4:$B$23, TeamForm!$AD$4:$AD$23),
INDEX(FixtureTicker!$B$24:$AM$43, MATCH($B198, FixtureTicker!$A$24:$A$43,0), PlayerForm!$X$5)="A",
_xlfn.XLOOKUP($E198, PlayerForm!$D$3:$D$394, PlayerForm!$R$3:$R$394)*
_xlfn.XLOOKUP(
INDEX(FixtureTicker!$B$3:$AM$22, MATCH($B198, FixtureTicker!$A$3:$A$22,0), PlayerForm!$X$5),
 TeamForm!$B$4:$B$23, TeamForm!$AB$4:$AB$23),
INDEX(FixtureTicker!$B$24:$AM$43, MATCH($B198, FixtureTicker!$A$24:$A$43,0), PlayerForm!$X$5)="BLANK",
0),0)</f>
        <v>0.46421084156933212</v>
      </c>
      <c r="G198" s="163" cm="1">
        <f t="array" ref="G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
),0)</f>
        <v>3.8199518649620945</v>
      </c>
      <c r="H198" s="163" cm="1">
        <f t="array" ref="H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),
_xlfn.IFS(
INDEX(FixtureTicker!$B$24:$AM$43, MATCH($B198, FixtureTicker!$A$24:$A$43), PlayerForm!$X$5+2)="H",
_xlfn.XLOOKUP($E198, PlayerForm!$D$3:$D$394, PlayerForm!$Q$3:$Q$394)*
_xlfn.XLOOKUP(
INDEX(FixtureTicker!$B$3:$AM$22, MATCH($B198, FixtureTicker!$A$3:$A$22), PlayerForm!$X$5+2),
 TeamForm!$B$4:$B$23, TeamForm!$AD$4:$AD$23),
INDEX(FixtureTicker!$B$24:$AM$43, MATCH($B198, FixtureTicker!$A$24:$A$43), PlayerForm!$X$5+2)="A",
_xlfn.XLOOKUP($E198, PlayerForm!$D$3:$D$394, PlayerForm!$R$3:$R$394)*
_xlfn.XLOOKUP(
INDEX(FixtureTicker!$B$3:$AM$22, MATCH($B198, FixtureTicker!$A$3:$A$22), PlayerForm!$X$5+2),
 TeamForm!$B$4:$B$23, TeamForm!$AB$4:$AB$23),
INDEX(FixtureTicker!$B$24:$AM$43, MATCH($B198, FixtureTicker!$A$24:$A$43), PlayerForm!$X$5+2)="BLANK",
0
),
_xlfn.IFS(
INDEX(FixtureTicker!$B$24:$AM$43, MATCH($B198, FixtureTicker!$A$24:$A$43), PlayerForm!$X$5+3)="H",
_xlfn.XLOOKUP($E198, PlayerForm!$D$3:$D$394, PlayerForm!$Q$3:$Q$394)*
_xlfn.XLOOKUP(
INDEX(FixtureTicker!$B$3:$AM$22, MATCH($B198, FixtureTicker!$A$3:$A$22), PlayerForm!$X$5+3),
 TeamForm!$B$4:$B$23, TeamForm!$AD$4:$AD$23),
INDEX(FixtureTicker!$B$24:$AM$43, MATCH($B198, FixtureTicker!$A$24:$A$43), PlayerForm!$X$5+3)="A",
_xlfn.XLOOKUP($E198, PlayerForm!$D$3:$D$394, PlayerForm!$R$3:$R$394)*
_xlfn.XLOOKUP(
INDEX(FixtureTicker!$B$3:$AM$22, MATCH($B198, FixtureTicker!$A$3:$A$22), PlayerForm!$X$5+3),
 TeamForm!$B$4:$B$23, TeamForm!$AB$4:$AB$23),
INDEX(FixtureTicker!$B$24:$AM$43, MATCH($B198, FixtureTicker!$A$24:$A$43), PlayerForm!$X$5+3)="BLANK",
0
)
),0)</f>
        <v>10.64425963266609</v>
      </c>
      <c r="I198" s="163" cm="1">
        <f t="array" ref="I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),
_xlfn.IFS(
INDEX(FixtureTicker!$B$24:$AM$43, MATCH($B198, FixtureTicker!$A$24:$A$43), PlayerForm!$X$5+2)="H",
_xlfn.XLOOKUP($E198, PlayerForm!$D$3:$D$394, PlayerForm!$Q$3:$Q$394)*
_xlfn.XLOOKUP(
INDEX(FixtureTicker!$B$3:$AM$22, MATCH($B198, FixtureTicker!$A$3:$A$22), PlayerForm!$X$5+2),
 TeamForm!$B$4:$B$23, TeamForm!$AD$4:$AD$23),
INDEX(FixtureTicker!$B$24:$AM$43, MATCH($B198, FixtureTicker!$A$24:$A$43), PlayerForm!$X$5+2)="A",
_xlfn.XLOOKUP($E198, PlayerForm!$D$3:$D$394, PlayerForm!$R$3:$R$394)*
_xlfn.XLOOKUP(
INDEX(FixtureTicker!$B$3:$AM$22, MATCH($B198, FixtureTicker!$A$3:$A$22), PlayerForm!$X$5+2),
 TeamForm!$B$4:$B$23, TeamForm!$AB$4:$AB$23),
INDEX(FixtureTicker!$B$24:$AM$43, MATCH($B198, FixtureTicker!$A$24:$A$43), PlayerForm!$X$5+2)="BLANK",
0
),
_xlfn.IFS(
INDEX(FixtureTicker!$B$24:$AM$43, MATCH($B198, FixtureTicker!$A$24:$A$43), PlayerForm!$X$5+3)="H",
_xlfn.XLOOKUP($E198, PlayerForm!$D$3:$D$394, PlayerForm!$Q$3:$Q$394)*
_xlfn.XLOOKUP(
INDEX(FixtureTicker!$B$3:$AM$22, MATCH($B198, FixtureTicker!$A$3:$A$22), PlayerForm!$X$5+3),
 TeamForm!$B$4:$B$23, TeamForm!$AD$4:$AD$23),
INDEX(FixtureTicker!$B$24:$AM$43, MATCH($B198, FixtureTicker!$A$24:$A$43), PlayerForm!$X$5+3)="A",
_xlfn.XLOOKUP($E198, PlayerForm!$D$3:$D$394, PlayerForm!$R$3:$R$394)*
_xlfn.XLOOKUP(
INDEX(FixtureTicker!$B$3:$AM$22, MATCH($B198, FixtureTicker!$A$3:$A$22), PlayerForm!$X$5+3),
 TeamForm!$B$4:$B$23, TeamForm!$AB$4:$AB$23),
INDEX(FixtureTicker!$B$24:$AM$43, MATCH($B198, FixtureTicker!$A$24:$A$43), PlayerForm!$X$5+3)="BLANK",
0
),
_xlfn.IFS(
INDEX(FixtureTicker!$B$24:$AM$43, MATCH($B198, FixtureTicker!$A$24:$A$43), PlayerForm!$X$5+4)="H",
_xlfn.XLOOKUP($E198, PlayerForm!$D$3:$D$394, PlayerForm!$Q$3:$Q$394)*
_xlfn.XLOOKUP(
INDEX(FixtureTicker!$B$3:$AM$22, MATCH($B198, FixtureTicker!$A$3:$A$22), PlayerForm!$X$5+4),
 TeamForm!$B$4:$B$23, TeamForm!$AD$4:$AD$23),
INDEX(FixtureTicker!$B$24:$AM$43, MATCH($B198, FixtureTicker!$A$24:$A$43), PlayerForm!$X$5+4)="A",
_xlfn.XLOOKUP($E198, PlayerForm!$D$3:$D$394, PlayerForm!$R$3:$R$394)*
_xlfn.XLOOKUP(
INDEX(FixtureTicker!$B$3:$AM$22, MATCH($B198, FixtureTicker!$A$3:$A$22), PlayerForm!$X$5+4),
 TeamForm!$B$4:$B$23, TeamForm!$AB$4:$AB$23),
INDEX(FixtureTicker!$B$24:$AM$43, MATCH($B198, FixtureTicker!$A$24:$A$43), PlayerForm!$X$5+4)="BLANK",
0
),
_xlfn.IFS(
INDEX(FixtureTicker!$B$24:$AM$43, MATCH($B198, FixtureTicker!$A$24:$A$43), PlayerForm!$X$5+5)="H",
_xlfn.XLOOKUP($E198, PlayerForm!$D$3:$D$394, PlayerForm!$Q$3:$Q$394)*
_xlfn.XLOOKUP(
INDEX(FixtureTicker!$B$3:$AM$22, MATCH($B198, FixtureTicker!$A$3:$A$22), PlayerForm!$X$5+5),
 TeamForm!$B$4:$B$23, TeamForm!$AD$4:$AD$23),
INDEX(FixtureTicker!$B$24:$AM$43, MATCH($B198, FixtureTicker!$A$24:$A$43), PlayerForm!$X$5+5)="A",
_xlfn.XLOOKUP($E198, PlayerForm!$D$3:$D$394, PlayerForm!$R$3:$R$394)*
_xlfn.XLOOKUP(
INDEX(FixtureTicker!$B$3:$AM$22, MATCH($B198, FixtureTicker!$A$3:$A$22), PlayerForm!$X$5+5),
 TeamForm!$B$4:$B$23, TeamForm!$AB$4:$AB$23),
INDEX(FixtureTicker!$B$24:$AM$43, MATCH($B198, FixtureTicker!$A$24:$A$43), PlayerForm!$X$5+5)="BLANK",
0
)
),0)</f>
        <v>13.678146143245163</v>
      </c>
      <c r="J198" s="163" cm="1">
        <f t="array" ref="J198">IFERROR(0.01*SUM(
_xlfn.IFS(
INDEX(FixtureTicker!$B$24:$AM$43, MATCH($B198, FixtureTicker!$A$24:$A$43), PlayerForm!$X$5)="H",
_xlfn.XLOOKUP($E198, PlayerForm!$D$3:$D$394, PlayerForm!$Q$3:$Q$394)*
_xlfn.XLOOKUP(
INDEX(FixtureTicker!$B$3:$AM$22, MATCH($B198, FixtureTicker!$A$3:$A$22), PlayerForm!$X$5),
 TeamForm!$B$4:$B$23, TeamForm!$AD$4:$AD$23),
INDEX(FixtureTicker!$B$24:$AM$43, MATCH($B198, FixtureTicker!$A$24:$A$43), PlayerForm!$X$5)="A",
_xlfn.XLOOKUP($E198, PlayerForm!$D$3:$D$394, PlayerForm!$R$3:$R$394)*
_xlfn.XLOOKUP(
INDEX(FixtureTicker!$B$3:$AM$22, MATCH($B198, FixtureTicker!$A$3:$A$22), PlayerForm!$X$5),
 TeamForm!$B$4:$B$23, TeamForm!$AB$4:$AB$23),
INDEX(FixtureTicker!$B$24:$AM$43, MATCH($B198, FixtureTicker!$A$24:$A$43), PlayerForm!$X$5)="BLANK",
0
),
_xlfn.IFS(
INDEX(FixtureTicker!$B$24:$AM$43, MATCH($B198, FixtureTicker!$A$24:$A$43), PlayerForm!$X$5+1)="H",
_xlfn.XLOOKUP($E198, PlayerForm!$D$3:$D$394, PlayerForm!$Q$3:$Q$394)*
_xlfn.XLOOKUP(
INDEX(FixtureTicker!$B$3:$AM$22, MATCH($B198, FixtureTicker!$A$3:$A$22), PlayerForm!$X$5+1),
 TeamForm!$B$4:$B$23, TeamForm!$AD$4:$AD$23),
INDEX(FixtureTicker!$B$24:$AM$43, MATCH($B198, FixtureTicker!$A$24:$A$43), PlayerForm!$X$5+1)="A",
_xlfn.XLOOKUP($E198, PlayerForm!$D$3:$D$394, PlayerForm!$R$3:$R$394)*
_xlfn.XLOOKUP(
INDEX(FixtureTicker!$B$3:$AM$22, MATCH($B198, FixtureTicker!$A$3:$A$22), PlayerForm!$X$5+1),
 TeamForm!$B$4:$B$23, TeamForm!$AB$4:$AB$23),
INDEX(FixtureTicker!$B$24:$AM$43, MATCH($B198, FixtureTicker!$A$24:$A$43), PlayerForm!$X$5+1)="BLANK",
0
),
_xlfn.IFS(
INDEX(FixtureTicker!$B$24:$AM$43, MATCH($B198, FixtureTicker!$A$24:$A$43), PlayerForm!$X$5+2)="H",
_xlfn.XLOOKUP($E198, PlayerForm!$D$3:$D$394, PlayerForm!$Q$3:$Q$394)*
_xlfn.XLOOKUP(
INDEX(FixtureTicker!$B$3:$AM$22, MATCH($B198, FixtureTicker!$A$3:$A$22), PlayerForm!$X$5+2),
 TeamForm!$B$4:$B$23, TeamForm!$AD$4:$AD$23),
INDEX(FixtureTicker!$B$24:$AM$43, MATCH($B198, FixtureTicker!$A$24:$A$43), PlayerForm!$X$5+2)="A",
_xlfn.XLOOKUP($E198, PlayerForm!$D$3:$D$394, PlayerForm!$R$3:$R$394)*
_xlfn.XLOOKUP(
INDEX(FixtureTicker!$B$3:$AM$22, MATCH($B198, FixtureTicker!$A$3:$A$22), PlayerForm!$X$5+2),
 TeamForm!$B$4:$B$23, TeamForm!$AB$4:$AB$23),
INDEX(FixtureTicker!$B$24:$AM$43, MATCH($B198, FixtureTicker!$A$24:$A$43), PlayerForm!$X$5+2)="BLANK",
0
),
_xlfn.IFS(
INDEX(FixtureTicker!$B$24:$AM$43, MATCH($B198, FixtureTicker!$A$24:$A$43), PlayerForm!$X$5+3)="H",
_xlfn.XLOOKUP($E198, PlayerForm!$D$3:$D$394, PlayerForm!$Q$3:$Q$394)*
_xlfn.XLOOKUP(
INDEX(FixtureTicker!$B$3:$AM$22, MATCH($B198, FixtureTicker!$A$3:$A$22), PlayerForm!$X$5+3),
 TeamForm!$B$4:$B$23, TeamForm!$AD$4:$AD$23),
INDEX(FixtureTicker!$B$24:$AM$43, MATCH($B198, FixtureTicker!$A$24:$A$43), PlayerForm!$X$5+3)="A",
_xlfn.XLOOKUP($E198, PlayerForm!$D$3:$D$394, PlayerForm!$R$3:$R$394)*
_xlfn.XLOOKUP(
INDEX(FixtureTicker!$B$3:$AM$22, MATCH($B198, FixtureTicker!$A$3:$A$22), PlayerForm!$X$5+3),
 TeamForm!$B$4:$B$23, TeamForm!$AB$4:$AB$23),
INDEX(FixtureTicker!$B$24:$AM$43, MATCH($B198, FixtureTicker!$A$24:$A$43), PlayerForm!$X$5+3)="BLANK",
0
),
_xlfn.IFS(
INDEX(FixtureTicker!$B$24:$AM$43, MATCH($B198, FixtureTicker!$A$24:$A$43), PlayerForm!$X$5+4)="H",
_xlfn.XLOOKUP($E198, PlayerForm!$D$3:$D$394, PlayerForm!$Q$3:$Q$394)*
_xlfn.XLOOKUP(
INDEX(FixtureTicker!$B$3:$AM$22, MATCH($B198, FixtureTicker!$A$3:$A$22), PlayerForm!$X$5+4),
 TeamForm!$B$4:$B$23, TeamForm!$AD$4:$AD$23),
INDEX(FixtureTicker!$B$24:$AM$43, MATCH($B198, FixtureTicker!$A$24:$A$43), PlayerForm!$X$5+4)="A",
_xlfn.XLOOKUP($E198, PlayerForm!$D$3:$D$394, PlayerForm!$R$3:$R$394)*
_xlfn.XLOOKUP(
INDEX(FixtureTicker!$B$3:$AM$22, MATCH($B198, FixtureTicker!$A$3:$A$22), PlayerForm!$X$5+4),
 TeamForm!$B$4:$B$23, TeamForm!$AB$4:$AB$23),
INDEX(FixtureTicker!$B$24:$AM$43, MATCH($B198, FixtureTicker!$A$24:$A$43), PlayerForm!$X$5+4)="BLANK",
0
),
_xlfn.IFS(
INDEX(FixtureTicker!$B$24:$AM$43, MATCH($B198, FixtureTicker!$A$24:$A$43), PlayerForm!$X$5+5)="H",
_xlfn.XLOOKUP($E198, PlayerForm!$D$3:$D$394, PlayerForm!$Q$3:$Q$394)*
_xlfn.XLOOKUP(
INDEX(FixtureTicker!$B$3:$AM$22, MATCH($B198, FixtureTicker!$A$3:$A$22), PlayerForm!$X$5+5),
 TeamForm!$B$4:$B$23, TeamForm!$AD$4:$AD$23),
INDEX(FixtureTicker!$B$24:$AM$43, MATCH($B198, FixtureTicker!$A$24:$A$43), PlayerForm!$X$5+5)="A",
_xlfn.XLOOKUP($E198, PlayerForm!$D$3:$D$394, PlayerForm!$R$3:$R$394)*
_xlfn.XLOOKUP(
INDEX(FixtureTicker!$B$3:$AM$22, MATCH($B198, FixtureTicker!$A$3:$A$22), PlayerForm!$X$5+5),
 TeamForm!$B$4:$B$23, TeamForm!$AB$4:$AB$23),
INDEX(FixtureTicker!$B$24:$AM$43, MATCH($B198, FixtureTicker!$A$24:$A$43), PlayerForm!$X$5+5)="BLANK",
0
),
_xlfn.IFS(
INDEX(FixtureTicker!$B$24:$AM$43, MATCH($B198, FixtureTicker!$A$24:$A$43), PlayerForm!$X$5+6)="H",
_xlfn.XLOOKUP($E198, PlayerForm!$D$3:$D$394, PlayerForm!$Q$3:$Q$394)*
_xlfn.XLOOKUP(
INDEX(FixtureTicker!$B$3:$AM$22, MATCH($B198, FixtureTicker!$A$3:$A$22), PlayerForm!$X$5+6),
 TeamForm!$B$4:$B$23, TeamForm!$AD$4:$AD$23),
INDEX(FixtureTicker!$B$24:$AM$43, MATCH($B198, FixtureTicker!$A$24:$A$43), PlayerForm!$X$5+6)="A",
_xlfn.XLOOKUP($E198, PlayerForm!$D$3:$D$394, PlayerForm!$R$3:$R$394)*
_xlfn.XLOOKUP(
INDEX(FixtureTicker!$B$3:$AM$22, MATCH($B198, FixtureTicker!$A$3:$A$22), PlayerForm!$X$5+6),
 TeamForm!$B$4:$B$23, TeamForm!$AB$4:$AB$23),
INDEX(FixtureTicker!$B$24:$AM$43, MATCH($B198, FixtureTicker!$A$24:$A$43), PlayerForm!$X$5+6)="BLANK",
0
),
_xlfn.IFS(
INDEX(FixtureTicker!$B$24:$AM$43, MATCH($B198, FixtureTicker!$A$24:$A$43), PlayerForm!$X$5+7)="H",
_xlfn.XLOOKUP($E198, PlayerForm!$D$3:$D$394, PlayerForm!$Q$3:$Q$394)*
_xlfn.XLOOKUP(
INDEX(FixtureTicker!$B$3:$AM$22, MATCH($B198, FixtureTicker!$A$3:$A$22), PlayerForm!$X$5+7),
 TeamForm!$B$4:$B$23, TeamForm!$AD$4:$AD$23),
INDEX(FixtureTicker!$B$24:$AM$43, MATCH($B198, FixtureTicker!$A$24:$A$43), PlayerForm!$X$5+7)="A",
_xlfn.XLOOKUP($E198, PlayerForm!$D$3:$D$394, PlayerForm!$R$3:$R$394)*
_xlfn.XLOOKUP(
INDEX(FixtureTicker!$B$3:$AM$22, MATCH($B198, FixtureTicker!$A$3:$A$22), PlayerForm!$X$5+7),
 TeamForm!$B$4:$B$23, TeamForm!$AB$4:$AB$23),
INDEX(FixtureTicker!$B$24:$AM$43, MATCH($B198, FixtureTicker!$A$24:$A$43), PlayerForm!$X$5+7)="BLANK",
0
)
),0)</f>
        <v>18.67586466029335</v>
      </c>
    </row>
    <row r="199" spans="1:10">
      <c r="A199" s="55">
        <v>205</v>
      </c>
      <c r="B199" s="55" t="str">
        <f>_xlfn.XLOOKUP($A199, PlayerData!$B$3:$B$394, PlayerData!C$3:C$394)</f>
        <v>BHA</v>
      </c>
      <c r="C199" s="55" t="str">
        <f>_xlfn.XLOOKUP($A199, PlayerData!$B$3:$B$394, PlayerData!D$3:D$394)</f>
        <v>M</v>
      </c>
      <c r="D199" s="55">
        <f>_xlfn.XLOOKUP($A199, PlayerData!$B:$B, PlayerData!F:F,,,-1)</f>
        <v>4.5</v>
      </c>
      <c r="E199" s="31" t="str">
        <f>_xlfn.XLOOKUP($A199, PlayerData!$B$3:$B$394, PlayerData!E$3:E$394)</f>
        <v>Bissouma</v>
      </c>
      <c r="F199" s="164" cm="1">
        <f t="array" ref="F199">IFERROR(0.01*_xlfn.IFS(
INDEX(FixtureTicker!$B$24:$AM$43, MATCH($B199, FixtureTicker!$A$24:$A$43, 0), PlayerForm!$X$5)="H",
_xlfn.XLOOKUP($E199, PlayerForm!$D$3:$D$394, PlayerForm!$Q$3:$Q$394)*
_xlfn.XLOOKUP(
INDEX(FixtureTicker!$B$3:$AM$22, MATCH($B199, FixtureTicker!$A$3:$A$22,0), PlayerForm!$X$5),
 TeamForm!$B$4:$B$23, TeamForm!$AD$4:$AD$23),
INDEX(FixtureTicker!$B$24:$AM$43, MATCH($B199, FixtureTicker!$A$24:$A$43,0), PlayerForm!$X$5)="A",
_xlfn.XLOOKUP($E199, PlayerForm!$D$3:$D$394, PlayerForm!$R$3:$R$394)*
_xlfn.XLOOKUP(
INDEX(FixtureTicker!$B$3:$AM$22, MATCH($B199, FixtureTicker!$A$3:$A$22,0), PlayerForm!$X$5),
 TeamForm!$B$4:$B$23, TeamForm!$AB$4:$AB$23),
INDEX(FixtureTicker!$B$24:$AM$43, MATCH($B199, FixtureTicker!$A$24:$A$43,0), PlayerForm!$X$5)="BLANK",
0),0)</f>
        <v>1.5080961350475768</v>
      </c>
      <c r="G199" s="163" cm="1">
        <f t="array" ref="G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
),0)</f>
        <v>5.3498410307937752</v>
      </c>
      <c r="H199" s="163" cm="1">
        <f t="array" ref="H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),
_xlfn.IFS(
INDEX(FixtureTicker!$B$24:$AM$43, MATCH($B199, FixtureTicker!$A$24:$A$43), PlayerForm!$X$5+2)="H",
_xlfn.XLOOKUP($E199, PlayerForm!$D$3:$D$394, PlayerForm!$Q$3:$Q$394)*
_xlfn.XLOOKUP(
INDEX(FixtureTicker!$B$3:$AM$22, MATCH($B199, FixtureTicker!$A$3:$A$22), PlayerForm!$X$5+2),
 TeamForm!$B$4:$B$23, TeamForm!$AD$4:$AD$23),
INDEX(FixtureTicker!$B$24:$AM$43, MATCH($B199, FixtureTicker!$A$24:$A$43), PlayerForm!$X$5+2)="A",
_xlfn.XLOOKUP($E199, PlayerForm!$D$3:$D$394, PlayerForm!$R$3:$R$394)*
_xlfn.XLOOKUP(
INDEX(FixtureTicker!$B$3:$AM$22, MATCH($B199, FixtureTicker!$A$3:$A$22), PlayerForm!$X$5+2),
 TeamForm!$B$4:$B$23, TeamForm!$AB$4:$AB$23),
INDEX(FixtureTicker!$B$24:$AM$43, MATCH($B199, FixtureTicker!$A$24:$A$43), PlayerForm!$X$5+2)="BLANK",
0
),
_xlfn.IFS(
INDEX(FixtureTicker!$B$24:$AM$43, MATCH($B199, FixtureTicker!$A$24:$A$43), PlayerForm!$X$5+3)="H",
_xlfn.XLOOKUP($E199, PlayerForm!$D$3:$D$394, PlayerForm!$Q$3:$Q$394)*
_xlfn.XLOOKUP(
INDEX(FixtureTicker!$B$3:$AM$22, MATCH($B199, FixtureTicker!$A$3:$A$22), PlayerForm!$X$5+3),
 TeamForm!$B$4:$B$23, TeamForm!$AD$4:$AD$23),
INDEX(FixtureTicker!$B$24:$AM$43, MATCH($B199, FixtureTicker!$A$24:$A$43), PlayerForm!$X$5+3)="A",
_xlfn.XLOOKUP($E199, PlayerForm!$D$3:$D$394, PlayerForm!$R$3:$R$394)*
_xlfn.XLOOKUP(
INDEX(FixtureTicker!$B$3:$AM$22, MATCH($B199, FixtureTicker!$A$3:$A$22), PlayerForm!$X$5+3),
 TeamForm!$B$4:$B$23, TeamForm!$AB$4:$AB$23),
INDEX(FixtureTicker!$B$24:$AM$43, MATCH($B199, FixtureTicker!$A$24:$A$43), PlayerForm!$X$5+3)="BLANK",
0
)
),0)</f>
        <v>8.9884496200188071</v>
      </c>
      <c r="I199" s="163" cm="1">
        <f t="array" ref="I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),
_xlfn.IFS(
INDEX(FixtureTicker!$B$24:$AM$43, MATCH($B199, FixtureTicker!$A$24:$A$43), PlayerForm!$X$5+2)="H",
_xlfn.XLOOKUP($E199, PlayerForm!$D$3:$D$394, PlayerForm!$Q$3:$Q$394)*
_xlfn.XLOOKUP(
INDEX(FixtureTicker!$B$3:$AM$22, MATCH($B199, FixtureTicker!$A$3:$A$22), PlayerForm!$X$5+2),
 TeamForm!$B$4:$B$23, TeamForm!$AD$4:$AD$23),
INDEX(FixtureTicker!$B$24:$AM$43, MATCH($B199, FixtureTicker!$A$24:$A$43), PlayerForm!$X$5+2)="A",
_xlfn.XLOOKUP($E199, PlayerForm!$D$3:$D$394, PlayerForm!$R$3:$R$394)*
_xlfn.XLOOKUP(
INDEX(FixtureTicker!$B$3:$AM$22, MATCH($B199, FixtureTicker!$A$3:$A$22), PlayerForm!$X$5+2),
 TeamForm!$B$4:$B$23, TeamForm!$AB$4:$AB$23),
INDEX(FixtureTicker!$B$24:$AM$43, MATCH($B199, FixtureTicker!$A$24:$A$43), PlayerForm!$X$5+2)="BLANK",
0
),
_xlfn.IFS(
INDEX(FixtureTicker!$B$24:$AM$43, MATCH($B199, FixtureTicker!$A$24:$A$43), PlayerForm!$X$5+3)="H",
_xlfn.XLOOKUP($E199, PlayerForm!$D$3:$D$394, PlayerForm!$Q$3:$Q$394)*
_xlfn.XLOOKUP(
INDEX(FixtureTicker!$B$3:$AM$22, MATCH($B199, FixtureTicker!$A$3:$A$22), PlayerForm!$X$5+3),
 TeamForm!$B$4:$B$23, TeamForm!$AD$4:$AD$23),
INDEX(FixtureTicker!$B$24:$AM$43, MATCH($B199, FixtureTicker!$A$24:$A$43), PlayerForm!$X$5+3)="A",
_xlfn.XLOOKUP($E199, PlayerForm!$D$3:$D$394, PlayerForm!$R$3:$R$394)*
_xlfn.XLOOKUP(
INDEX(FixtureTicker!$B$3:$AM$22, MATCH($B199, FixtureTicker!$A$3:$A$22), PlayerForm!$X$5+3),
 TeamForm!$B$4:$B$23, TeamForm!$AB$4:$AB$23),
INDEX(FixtureTicker!$B$24:$AM$43, MATCH($B199, FixtureTicker!$A$24:$A$43), PlayerForm!$X$5+3)="BLANK",
0
),
_xlfn.IFS(
INDEX(FixtureTicker!$B$24:$AM$43, MATCH($B199, FixtureTicker!$A$24:$A$43), PlayerForm!$X$5+4)="H",
_xlfn.XLOOKUP($E199, PlayerForm!$D$3:$D$394, PlayerForm!$Q$3:$Q$394)*
_xlfn.XLOOKUP(
INDEX(FixtureTicker!$B$3:$AM$22, MATCH($B199, FixtureTicker!$A$3:$A$22), PlayerForm!$X$5+4),
 TeamForm!$B$4:$B$23, TeamForm!$AD$4:$AD$23),
INDEX(FixtureTicker!$B$24:$AM$43, MATCH($B199, FixtureTicker!$A$24:$A$43), PlayerForm!$X$5+4)="A",
_xlfn.XLOOKUP($E199, PlayerForm!$D$3:$D$394, PlayerForm!$R$3:$R$394)*
_xlfn.XLOOKUP(
INDEX(FixtureTicker!$B$3:$AM$22, MATCH($B199, FixtureTicker!$A$3:$A$22), PlayerForm!$X$5+4),
 TeamForm!$B$4:$B$23, TeamForm!$AB$4:$AB$23),
INDEX(FixtureTicker!$B$24:$AM$43, MATCH($B199, FixtureTicker!$A$24:$A$43), PlayerForm!$X$5+4)="BLANK",
0
),
_xlfn.IFS(
INDEX(FixtureTicker!$B$24:$AM$43, MATCH($B199, FixtureTicker!$A$24:$A$43), PlayerForm!$X$5+5)="H",
_xlfn.XLOOKUP($E199, PlayerForm!$D$3:$D$394, PlayerForm!$Q$3:$Q$394)*
_xlfn.XLOOKUP(
INDEX(FixtureTicker!$B$3:$AM$22, MATCH($B199, FixtureTicker!$A$3:$A$22), PlayerForm!$X$5+5),
 TeamForm!$B$4:$B$23, TeamForm!$AD$4:$AD$23),
INDEX(FixtureTicker!$B$24:$AM$43, MATCH($B199, FixtureTicker!$A$24:$A$43), PlayerForm!$X$5+5)="A",
_xlfn.XLOOKUP($E199, PlayerForm!$D$3:$D$394, PlayerForm!$R$3:$R$394)*
_xlfn.XLOOKUP(
INDEX(FixtureTicker!$B$3:$AM$22, MATCH($B199, FixtureTicker!$A$3:$A$22), PlayerForm!$X$5+5),
 TeamForm!$B$4:$B$23, TeamForm!$AB$4:$AB$23),
INDEX(FixtureTicker!$B$24:$AM$43, MATCH($B199, FixtureTicker!$A$24:$A$43), PlayerForm!$X$5+5)="BLANK",
0
)
),0)</f>
        <v>13.620575006861177</v>
      </c>
      <c r="J199" s="163" cm="1">
        <f t="array" ref="J199">IFERROR(0.01*SUM(
_xlfn.IFS(
INDEX(FixtureTicker!$B$24:$AM$43, MATCH($B199, FixtureTicker!$A$24:$A$43), PlayerForm!$X$5)="H",
_xlfn.XLOOKUP($E199, PlayerForm!$D$3:$D$394, PlayerForm!$Q$3:$Q$394)*
_xlfn.XLOOKUP(
INDEX(FixtureTicker!$B$3:$AM$22, MATCH($B199, FixtureTicker!$A$3:$A$22), PlayerForm!$X$5),
 TeamForm!$B$4:$B$23, TeamForm!$AD$4:$AD$23),
INDEX(FixtureTicker!$B$24:$AM$43, MATCH($B199, FixtureTicker!$A$24:$A$43), PlayerForm!$X$5)="A",
_xlfn.XLOOKUP($E199, PlayerForm!$D$3:$D$394, PlayerForm!$R$3:$R$394)*
_xlfn.XLOOKUP(
INDEX(FixtureTicker!$B$3:$AM$22, MATCH($B199, FixtureTicker!$A$3:$A$22), PlayerForm!$X$5),
 TeamForm!$B$4:$B$23, TeamForm!$AB$4:$AB$23),
INDEX(FixtureTicker!$B$24:$AM$43, MATCH($B199, FixtureTicker!$A$24:$A$43), PlayerForm!$X$5)="BLANK",
0
),
_xlfn.IFS(
INDEX(FixtureTicker!$B$24:$AM$43, MATCH($B199, FixtureTicker!$A$24:$A$43), PlayerForm!$X$5+1)="H",
_xlfn.XLOOKUP($E199, PlayerForm!$D$3:$D$394, PlayerForm!$Q$3:$Q$394)*
_xlfn.XLOOKUP(
INDEX(FixtureTicker!$B$3:$AM$22, MATCH($B199, FixtureTicker!$A$3:$A$22), PlayerForm!$X$5+1),
 TeamForm!$B$4:$B$23, TeamForm!$AD$4:$AD$23),
INDEX(FixtureTicker!$B$24:$AM$43, MATCH($B199, FixtureTicker!$A$24:$A$43), PlayerForm!$X$5+1)="A",
_xlfn.XLOOKUP($E199, PlayerForm!$D$3:$D$394, PlayerForm!$R$3:$R$394)*
_xlfn.XLOOKUP(
INDEX(FixtureTicker!$B$3:$AM$22, MATCH($B199, FixtureTicker!$A$3:$A$22), PlayerForm!$X$5+1),
 TeamForm!$B$4:$B$23, TeamForm!$AB$4:$AB$23),
INDEX(FixtureTicker!$B$24:$AM$43, MATCH($B199, FixtureTicker!$A$24:$A$43), PlayerForm!$X$5+1)="BLANK",
0
),
_xlfn.IFS(
INDEX(FixtureTicker!$B$24:$AM$43, MATCH($B199, FixtureTicker!$A$24:$A$43), PlayerForm!$X$5+2)="H",
_xlfn.XLOOKUP($E199, PlayerForm!$D$3:$D$394, PlayerForm!$Q$3:$Q$394)*
_xlfn.XLOOKUP(
INDEX(FixtureTicker!$B$3:$AM$22, MATCH($B199, FixtureTicker!$A$3:$A$22), PlayerForm!$X$5+2),
 TeamForm!$B$4:$B$23, TeamForm!$AD$4:$AD$23),
INDEX(FixtureTicker!$B$24:$AM$43, MATCH($B199, FixtureTicker!$A$24:$A$43), PlayerForm!$X$5+2)="A",
_xlfn.XLOOKUP($E199, PlayerForm!$D$3:$D$394, PlayerForm!$R$3:$R$394)*
_xlfn.XLOOKUP(
INDEX(FixtureTicker!$B$3:$AM$22, MATCH($B199, FixtureTicker!$A$3:$A$22), PlayerForm!$X$5+2),
 TeamForm!$B$4:$B$23, TeamForm!$AB$4:$AB$23),
INDEX(FixtureTicker!$B$24:$AM$43, MATCH($B199, FixtureTicker!$A$24:$A$43), PlayerForm!$X$5+2)="BLANK",
0
),
_xlfn.IFS(
INDEX(FixtureTicker!$B$24:$AM$43, MATCH($B199, FixtureTicker!$A$24:$A$43), PlayerForm!$X$5+3)="H",
_xlfn.XLOOKUP($E199, PlayerForm!$D$3:$D$394, PlayerForm!$Q$3:$Q$394)*
_xlfn.XLOOKUP(
INDEX(FixtureTicker!$B$3:$AM$22, MATCH($B199, FixtureTicker!$A$3:$A$22), PlayerForm!$X$5+3),
 TeamForm!$B$4:$B$23, TeamForm!$AD$4:$AD$23),
INDEX(FixtureTicker!$B$24:$AM$43, MATCH($B199, FixtureTicker!$A$24:$A$43), PlayerForm!$X$5+3)="A",
_xlfn.XLOOKUP($E199, PlayerForm!$D$3:$D$394, PlayerForm!$R$3:$R$394)*
_xlfn.XLOOKUP(
INDEX(FixtureTicker!$B$3:$AM$22, MATCH($B199, FixtureTicker!$A$3:$A$22), PlayerForm!$X$5+3),
 TeamForm!$B$4:$B$23, TeamForm!$AB$4:$AB$23),
INDEX(FixtureTicker!$B$24:$AM$43, MATCH($B199, FixtureTicker!$A$24:$A$43), PlayerForm!$X$5+3)="BLANK",
0
),
_xlfn.IFS(
INDEX(FixtureTicker!$B$24:$AM$43, MATCH($B199, FixtureTicker!$A$24:$A$43), PlayerForm!$X$5+4)="H",
_xlfn.XLOOKUP($E199, PlayerForm!$D$3:$D$394, PlayerForm!$Q$3:$Q$394)*
_xlfn.XLOOKUP(
INDEX(FixtureTicker!$B$3:$AM$22, MATCH($B199, FixtureTicker!$A$3:$A$22), PlayerForm!$X$5+4),
 TeamForm!$B$4:$B$23, TeamForm!$AD$4:$AD$23),
INDEX(FixtureTicker!$B$24:$AM$43, MATCH($B199, FixtureTicker!$A$24:$A$43), PlayerForm!$X$5+4)="A",
_xlfn.XLOOKUP($E199, PlayerForm!$D$3:$D$394, PlayerForm!$R$3:$R$394)*
_xlfn.XLOOKUP(
INDEX(FixtureTicker!$B$3:$AM$22, MATCH($B199, FixtureTicker!$A$3:$A$22), PlayerForm!$X$5+4),
 TeamForm!$B$4:$B$23, TeamForm!$AB$4:$AB$23),
INDEX(FixtureTicker!$B$24:$AM$43, MATCH($B199, FixtureTicker!$A$24:$A$43), PlayerForm!$X$5+4)="BLANK",
0
),
_xlfn.IFS(
INDEX(FixtureTicker!$B$24:$AM$43, MATCH($B199, FixtureTicker!$A$24:$A$43), PlayerForm!$X$5+5)="H",
_xlfn.XLOOKUP($E199, PlayerForm!$D$3:$D$394, PlayerForm!$Q$3:$Q$394)*
_xlfn.XLOOKUP(
INDEX(FixtureTicker!$B$3:$AM$22, MATCH($B199, FixtureTicker!$A$3:$A$22), PlayerForm!$X$5+5),
 TeamForm!$B$4:$B$23, TeamForm!$AD$4:$AD$23),
INDEX(FixtureTicker!$B$24:$AM$43, MATCH($B199, FixtureTicker!$A$24:$A$43), PlayerForm!$X$5+5)="A",
_xlfn.XLOOKUP($E199, PlayerForm!$D$3:$D$394, PlayerForm!$R$3:$R$394)*
_xlfn.XLOOKUP(
INDEX(FixtureTicker!$B$3:$AM$22, MATCH($B199, FixtureTicker!$A$3:$A$22), PlayerForm!$X$5+5),
 TeamForm!$B$4:$B$23, TeamForm!$AB$4:$AB$23),
INDEX(FixtureTicker!$B$24:$AM$43, MATCH($B199, FixtureTicker!$A$24:$A$43), PlayerForm!$X$5+5)="BLANK",
0
),
_xlfn.IFS(
INDEX(FixtureTicker!$B$24:$AM$43, MATCH($B199, FixtureTicker!$A$24:$A$43), PlayerForm!$X$5+6)="H",
_xlfn.XLOOKUP($E199, PlayerForm!$D$3:$D$394, PlayerForm!$Q$3:$Q$394)*
_xlfn.XLOOKUP(
INDEX(FixtureTicker!$B$3:$AM$22, MATCH($B199, FixtureTicker!$A$3:$A$22), PlayerForm!$X$5+6),
 TeamForm!$B$4:$B$23, TeamForm!$AD$4:$AD$23),
INDEX(FixtureTicker!$B$24:$AM$43, MATCH($B199, FixtureTicker!$A$24:$A$43), PlayerForm!$X$5+6)="A",
_xlfn.XLOOKUP($E199, PlayerForm!$D$3:$D$394, PlayerForm!$R$3:$R$394)*
_xlfn.XLOOKUP(
INDEX(FixtureTicker!$B$3:$AM$22, MATCH($B199, FixtureTicker!$A$3:$A$22), PlayerForm!$X$5+6),
 TeamForm!$B$4:$B$23, TeamForm!$AB$4:$AB$23),
INDEX(FixtureTicker!$B$24:$AM$43, MATCH($B199, FixtureTicker!$A$24:$A$43), PlayerForm!$X$5+6)="BLANK",
0
),
_xlfn.IFS(
INDEX(FixtureTicker!$B$24:$AM$43, MATCH($B199, FixtureTicker!$A$24:$A$43), PlayerForm!$X$5+7)="H",
_xlfn.XLOOKUP($E199, PlayerForm!$D$3:$D$394, PlayerForm!$Q$3:$Q$394)*
_xlfn.XLOOKUP(
INDEX(FixtureTicker!$B$3:$AM$22, MATCH($B199, FixtureTicker!$A$3:$A$22), PlayerForm!$X$5+7),
 TeamForm!$B$4:$B$23, TeamForm!$AD$4:$AD$23),
INDEX(FixtureTicker!$B$24:$AM$43, MATCH($B199, FixtureTicker!$A$24:$A$43), PlayerForm!$X$5+7)="A",
_xlfn.XLOOKUP($E199, PlayerForm!$D$3:$D$394, PlayerForm!$R$3:$R$394)*
_xlfn.XLOOKUP(
INDEX(FixtureTicker!$B$3:$AM$22, MATCH($B199, FixtureTicker!$A$3:$A$22), PlayerForm!$X$5+7),
 TeamForm!$B$4:$B$23, TeamForm!$AB$4:$AB$23),
INDEX(FixtureTicker!$B$24:$AM$43, MATCH($B199, FixtureTicker!$A$24:$A$43), PlayerForm!$X$5+7)="BLANK",
0
)
),0)</f>
        <v>18.053447813635756</v>
      </c>
    </row>
    <row r="200" spans="1:10">
      <c r="A200" s="55">
        <v>270</v>
      </c>
      <c r="B200" s="55" t="str">
        <f>_xlfn.XLOOKUP($A200, PlayerData!$B$3:$B$394, PlayerData!C$3:C$394)</f>
        <v>MCI</v>
      </c>
      <c r="C200" s="55" t="str">
        <f>_xlfn.XLOOKUP($A200, PlayerData!$B$3:$B$394, PlayerData!D$3:D$394)</f>
        <v>D</v>
      </c>
      <c r="D200" s="55">
        <f>_xlfn.XLOOKUP($A200, PlayerData!$B:$B, PlayerData!F:F,,,-1)</f>
        <v>5</v>
      </c>
      <c r="E200" s="31" t="str">
        <f>_xlfn.XLOOKUP($A200, PlayerData!$B$3:$B$394, PlayerData!E$3:E$394)</f>
        <v>Otamendi</v>
      </c>
      <c r="F200" s="164" cm="1">
        <f t="array" ref="F200">IFERROR(0.01*_xlfn.IFS(
INDEX(FixtureTicker!$B$24:$AM$43, MATCH($B200, FixtureTicker!$A$24:$A$43, 0), PlayerForm!$X$5)="H",
_xlfn.XLOOKUP($E200, PlayerForm!$D$3:$D$394, PlayerForm!$Q$3:$Q$394)*
_xlfn.XLOOKUP(
INDEX(FixtureTicker!$B$3:$AM$22, MATCH($B200, FixtureTicker!$A$3:$A$22,0), PlayerForm!$X$5),
 TeamForm!$B$4:$B$23, TeamForm!$AD$4:$AD$23),
INDEX(FixtureTicker!$B$24:$AM$43, MATCH($B200, FixtureTicker!$A$24:$A$43,0), PlayerForm!$X$5)="A",
_xlfn.XLOOKUP($E200, PlayerForm!$D$3:$D$394, PlayerForm!$R$3:$R$394)*
_xlfn.XLOOKUP(
INDEX(FixtureTicker!$B$3:$AM$22, MATCH($B200, FixtureTicker!$A$3:$A$22,0), PlayerForm!$X$5),
 TeamForm!$B$4:$B$23, TeamForm!$AB$4:$AB$23),
INDEX(FixtureTicker!$B$24:$AM$43, MATCH($B200, FixtureTicker!$A$24:$A$43,0), PlayerForm!$X$5)="BLANK",
0),0)</f>
        <v>0</v>
      </c>
      <c r="G200" s="163" cm="1">
        <f t="array" ref="G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
),0)</f>
        <v>1.5040431266846364</v>
      </c>
      <c r="H200" s="163" cm="1">
        <f t="array" ref="H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),
_xlfn.IFS(
INDEX(FixtureTicker!$B$24:$AM$43, MATCH($B200, FixtureTicker!$A$24:$A$43), PlayerForm!$X$5+2)="H",
_xlfn.XLOOKUP($E200, PlayerForm!$D$3:$D$394, PlayerForm!$Q$3:$Q$394)*
_xlfn.XLOOKUP(
INDEX(FixtureTicker!$B$3:$AM$22, MATCH($B200, FixtureTicker!$A$3:$A$22), PlayerForm!$X$5+2),
 TeamForm!$B$4:$B$23, TeamForm!$AD$4:$AD$23),
INDEX(FixtureTicker!$B$24:$AM$43, MATCH($B200, FixtureTicker!$A$24:$A$43), PlayerForm!$X$5+2)="A",
_xlfn.XLOOKUP($E200, PlayerForm!$D$3:$D$394, PlayerForm!$R$3:$R$394)*
_xlfn.XLOOKUP(
INDEX(FixtureTicker!$B$3:$AM$22, MATCH($B200, FixtureTicker!$A$3:$A$22), PlayerForm!$X$5+2),
 TeamForm!$B$4:$B$23, TeamForm!$AB$4:$AB$23),
INDEX(FixtureTicker!$B$24:$AM$43, MATCH($B200, FixtureTicker!$A$24:$A$43), PlayerForm!$X$5+2)="BLANK",
0
),
_xlfn.IFS(
INDEX(FixtureTicker!$B$24:$AM$43, MATCH($B200, FixtureTicker!$A$24:$A$43), PlayerForm!$X$5+3)="H",
_xlfn.XLOOKUP($E200, PlayerForm!$D$3:$D$394, PlayerForm!$Q$3:$Q$394)*
_xlfn.XLOOKUP(
INDEX(FixtureTicker!$B$3:$AM$22, MATCH($B200, FixtureTicker!$A$3:$A$22), PlayerForm!$X$5+3),
 TeamForm!$B$4:$B$23, TeamForm!$AD$4:$AD$23),
INDEX(FixtureTicker!$B$24:$AM$43, MATCH($B200, FixtureTicker!$A$24:$A$43), PlayerForm!$X$5+3)="A",
_xlfn.XLOOKUP($E200, PlayerForm!$D$3:$D$394, PlayerForm!$R$3:$R$394)*
_xlfn.XLOOKUP(
INDEX(FixtureTicker!$B$3:$AM$22, MATCH($B200, FixtureTicker!$A$3:$A$22), PlayerForm!$X$5+3),
 TeamForm!$B$4:$B$23, TeamForm!$AB$4:$AB$23),
INDEX(FixtureTicker!$B$24:$AM$43, MATCH($B200, FixtureTicker!$A$24:$A$43), PlayerForm!$X$5+3)="BLANK",
0
)
),0)</f>
        <v>7.6106624355521291</v>
      </c>
      <c r="I200" s="163" cm="1">
        <f t="array" ref="I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),
_xlfn.IFS(
INDEX(FixtureTicker!$B$24:$AM$43, MATCH($B200, FixtureTicker!$A$24:$A$43), PlayerForm!$X$5+2)="H",
_xlfn.XLOOKUP($E200, PlayerForm!$D$3:$D$394, PlayerForm!$Q$3:$Q$394)*
_xlfn.XLOOKUP(
INDEX(FixtureTicker!$B$3:$AM$22, MATCH($B200, FixtureTicker!$A$3:$A$22), PlayerForm!$X$5+2),
 TeamForm!$B$4:$B$23, TeamForm!$AD$4:$AD$23),
INDEX(FixtureTicker!$B$24:$AM$43, MATCH($B200, FixtureTicker!$A$24:$A$43), PlayerForm!$X$5+2)="A",
_xlfn.XLOOKUP($E200, PlayerForm!$D$3:$D$394, PlayerForm!$R$3:$R$394)*
_xlfn.XLOOKUP(
INDEX(FixtureTicker!$B$3:$AM$22, MATCH($B200, FixtureTicker!$A$3:$A$22), PlayerForm!$X$5+2),
 TeamForm!$B$4:$B$23, TeamForm!$AB$4:$AB$23),
INDEX(FixtureTicker!$B$24:$AM$43, MATCH($B200, FixtureTicker!$A$24:$A$43), PlayerForm!$X$5+2)="BLANK",
0
),
_xlfn.IFS(
INDEX(FixtureTicker!$B$24:$AM$43, MATCH($B200, FixtureTicker!$A$24:$A$43), PlayerForm!$X$5+3)="H",
_xlfn.XLOOKUP($E200, PlayerForm!$D$3:$D$394, PlayerForm!$Q$3:$Q$394)*
_xlfn.XLOOKUP(
INDEX(FixtureTicker!$B$3:$AM$22, MATCH($B200, FixtureTicker!$A$3:$A$22), PlayerForm!$X$5+3),
 TeamForm!$B$4:$B$23, TeamForm!$AD$4:$AD$23),
INDEX(FixtureTicker!$B$24:$AM$43, MATCH($B200, FixtureTicker!$A$24:$A$43), PlayerForm!$X$5+3)="A",
_xlfn.XLOOKUP($E200, PlayerForm!$D$3:$D$394, PlayerForm!$R$3:$R$394)*
_xlfn.XLOOKUP(
INDEX(FixtureTicker!$B$3:$AM$22, MATCH($B200, FixtureTicker!$A$3:$A$22), PlayerForm!$X$5+3),
 TeamForm!$B$4:$B$23, TeamForm!$AB$4:$AB$23),
INDEX(FixtureTicker!$B$24:$AM$43, MATCH($B200, FixtureTicker!$A$24:$A$43), PlayerForm!$X$5+3)="BLANK",
0
),
_xlfn.IFS(
INDEX(FixtureTicker!$B$24:$AM$43, MATCH($B200, FixtureTicker!$A$24:$A$43), PlayerForm!$X$5+4)="H",
_xlfn.XLOOKUP($E200, PlayerForm!$D$3:$D$394, PlayerForm!$Q$3:$Q$394)*
_xlfn.XLOOKUP(
INDEX(FixtureTicker!$B$3:$AM$22, MATCH($B200, FixtureTicker!$A$3:$A$22), PlayerForm!$X$5+4),
 TeamForm!$B$4:$B$23, TeamForm!$AD$4:$AD$23),
INDEX(FixtureTicker!$B$24:$AM$43, MATCH($B200, FixtureTicker!$A$24:$A$43), PlayerForm!$X$5+4)="A",
_xlfn.XLOOKUP($E200, PlayerForm!$D$3:$D$394, PlayerForm!$R$3:$R$394)*
_xlfn.XLOOKUP(
INDEX(FixtureTicker!$B$3:$AM$22, MATCH($B200, FixtureTicker!$A$3:$A$22), PlayerForm!$X$5+4),
 TeamForm!$B$4:$B$23, TeamForm!$AB$4:$AB$23),
INDEX(FixtureTicker!$B$24:$AM$43, MATCH($B200, FixtureTicker!$A$24:$A$43), PlayerForm!$X$5+4)="BLANK",
0
),
_xlfn.IFS(
INDEX(FixtureTicker!$B$24:$AM$43, MATCH($B200, FixtureTicker!$A$24:$A$43), PlayerForm!$X$5+5)="H",
_xlfn.XLOOKUP($E200, PlayerForm!$D$3:$D$394, PlayerForm!$Q$3:$Q$394)*
_xlfn.XLOOKUP(
INDEX(FixtureTicker!$B$3:$AM$22, MATCH($B200, FixtureTicker!$A$3:$A$22), PlayerForm!$X$5+5),
 TeamForm!$B$4:$B$23, TeamForm!$AD$4:$AD$23),
INDEX(FixtureTicker!$B$24:$AM$43, MATCH($B200, FixtureTicker!$A$24:$A$43), PlayerForm!$X$5+5)="A",
_xlfn.XLOOKUP($E200, PlayerForm!$D$3:$D$394, PlayerForm!$R$3:$R$394)*
_xlfn.XLOOKUP(
INDEX(FixtureTicker!$B$3:$AM$22, MATCH($B200, FixtureTicker!$A$3:$A$22), PlayerForm!$X$5+5),
 TeamForm!$B$4:$B$23, TeamForm!$AB$4:$AB$23),
INDEX(FixtureTicker!$B$24:$AM$43, MATCH($B200, FixtureTicker!$A$24:$A$43), PlayerForm!$X$5+5)="BLANK",
0
)
),0)</f>
        <v>13.56030057432416</v>
      </c>
      <c r="J200" s="163" cm="1">
        <f t="array" ref="J200">IFERROR(0.01*SUM(
_xlfn.IFS(
INDEX(FixtureTicker!$B$24:$AM$43, MATCH($B200, FixtureTicker!$A$24:$A$43), PlayerForm!$X$5)="H",
_xlfn.XLOOKUP($E200, PlayerForm!$D$3:$D$394, PlayerForm!$Q$3:$Q$394)*
_xlfn.XLOOKUP(
INDEX(FixtureTicker!$B$3:$AM$22, MATCH($B200, FixtureTicker!$A$3:$A$22), PlayerForm!$X$5),
 TeamForm!$B$4:$B$23, TeamForm!$AD$4:$AD$23),
INDEX(FixtureTicker!$B$24:$AM$43, MATCH($B200, FixtureTicker!$A$24:$A$43), PlayerForm!$X$5)="A",
_xlfn.XLOOKUP($E200, PlayerForm!$D$3:$D$394, PlayerForm!$R$3:$R$394)*
_xlfn.XLOOKUP(
INDEX(FixtureTicker!$B$3:$AM$22, MATCH($B200, FixtureTicker!$A$3:$A$22), PlayerForm!$X$5),
 TeamForm!$B$4:$B$23, TeamForm!$AB$4:$AB$23),
INDEX(FixtureTicker!$B$24:$AM$43, MATCH($B200, FixtureTicker!$A$24:$A$43), PlayerForm!$X$5)="BLANK",
0
),
_xlfn.IFS(
INDEX(FixtureTicker!$B$24:$AM$43, MATCH($B200, FixtureTicker!$A$24:$A$43), PlayerForm!$X$5+1)="H",
_xlfn.XLOOKUP($E200, PlayerForm!$D$3:$D$394, PlayerForm!$Q$3:$Q$394)*
_xlfn.XLOOKUP(
INDEX(FixtureTicker!$B$3:$AM$22, MATCH($B200, FixtureTicker!$A$3:$A$22), PlayerForm!$X$5+1),
 TeamForm!$B$4:$B$23, TeamForm!$AD$4:$AD$23),
INDEX(FixtureTicker!$B$24:$AM$43, MATCH($B200, FixtureTicker!$A$24:$A$43), PlayerForm!$X$5+1)="A",
_xlfn.XLOOKUP($E200, PlayerForm!$D$3:$D$394, PlayerForm!$R$3:$R$394)*
_xlfn.XLOOKUP(
INDEX(FixtureTicker!$B$3:$AM$22, MATCH($B200, FixtureTicker!$A$3:$A$22), PlayerForm!$X$5+1),
 TeamForm!$B$4:$B$23, TeamForm!$AB$4:$AB$23),
INDEX(FixtureTicker!$B$24:$AM$43, MATCH($B200, FixtureTicker!$A$24:$A$43), PlayerForm!$X$5+1)="BLANK",
0
),
_xlfn.IFS(
INDEX(FixtureTicker!$B$24:$AM$43, MATCH($B200, FixtureTicker!$A$24:$A$43), PlayerForm!$X$5+2)="H",
_xlfn.XLOOKUP($E200, PlayerForm!$D$3:$D$394, PlayerForm!$Q$3:$Q$394)*
_xlfn.XLOOKUP(
INDEX(FixtureTicker!$B$3:$AM$22, MATCH($B200, FixtureTicker!$A$3:$A$22), PlayerForm!$X$5+2),
 TeamForm!$B$4:$B$23, TeamForm!$AD$4:$AD$23),
INDEX(FixtureTicker!$B$24:$AM$43, MATCH($B200, FixtureTicker!$A$24:$A$43), PlayerForm!$X$5+2)="A",
_xlfn.XLOOKUP($E200, PlayerForm!$D$3:$D$394, PlayerForm!$R$3:$R$394)*
_xlfn.XLOOKUP(
INDEX(FixtureTicker!$B$3:$AM$22, MATCH($B200, FixtureTicker!$A$3:$A$22), PlayerForm!$X$5+2),
 TeamForm!$B$4:$B$23, TeamForm!$AB$4:$AB$23),
INDEX(FixtureTicker!$B$24:$AM$43, MATCH($B200, FixtureTicker!$A$24:$A$43), PlayerForm!$X$5+2)="BLANK",
0
),
_xlfn.IFS(
INDEX(FixtureTicker!$B$24:$AM$43, MATCH($B200, FixtureTicker!$A$24:$A$43), PlayerForm!$X$5+3)="H",
_xlfn.XLOOKUP($E200, PlayerForm!$D$3:$D$394, PlayerForm!$Q$3:$Q$394)*
_xlfn.XLOOKUP(
INDEX(FixtureTicker!$B$3:$AM$22, MATCH($B200, FixtureTicker!$A$3:$A$22), PlayerForm!$X$5+3),
 TeamForm!$B$4:$B$23, TeamForm!$AD$4:$AD$23),
INDEX(FixtureTicker!$B$24:$AM$43, MATCH($B200, FixtureTicker!$A$24:$A$43), PlayerForm!$X$5+3)="A",
_xlfn.XLOOKUP($E200, PlayerForm!$D$3:$D$394, PlayerForm!$R$3:$R$394)*
_xlfn.XLOOKUP(
INDEX(FixtureTicker!$B$3:$AM$22, MATCH($B200, FixtureTicker!$A$3:$A$22), PlayerForm!$X$5+3),
 TeamForm!$B$4:$B$23, TeamForm!$AB$4:$AB$23),
INDEX(FixtureTicker!$B$24:$AM$43, MATCH($B200, FixtureTicker!$A$24:$A$43), PlayerForm!$X$5+3)="BLANK",
0
),
_xlfn.IFS(
INDEX(FixtureTicker!$B$24:$AM$43, MATCH($B200, FixtureTicker!$A$24:$A$43), PlayerForm!$X$5+4)="H",
_xlfn.XLOOKUP($E200, PlayerForm!$D$3:$D$394, PlayerForm!$Q$3:$Q$394)*
_xlfn.XLOOKUP(
INDEX(FixtureTicker!$B$3:$AM$22, MATCH($B200, FixtureTicker!$A$3:$A$22), PlayerForm!$X$5+4),
 TeamForm!$B$4:$B$23, TeamForm!$AD$4:$AD$23),
INDEX(FixtureTicker!$B$24:$AM$43, MATCH($B200, FixtureTicker!$A$24:$A$43), PlayerForm!$X$5+4)="A",
_xlfn.XLOOKUP($E200, PlayerForm!$D$3:$D$394, PlayerForm!$R$3:$R$394)*
_xlfn.XLOOKUP(
INDEX(FixtureTicker!$B$3:$AM$22, MATCH($B200, FixtureTicker!$A$3:$A$22), PlayerForm!$X$5+4),
 TeamForm!$B$4:$B$23, TeamForm!$AB$4:$AB$23),
INDEX(FixtureTicker!$B$24:$AM$43, MATCH($B200, FixtureTicker!$A$24:$A$43), PlayerForm!$X$5+4)="BLANK",
0
),
_xlfn.IFS(
INDEX(FixtureTicker!$B$24:$AM$43, MATCH($B200, FixtureTicker!$A$24:$A$43), PlayerForm!$X$5+5)="H",
_xlfn.XLOOKUP($E200, PlayerForm!$D$3:$D$394, PlayerForm!$Q$3:$Q$394)*
_xlfn.XLOOKUP(
INDEX(FixtureTicker!$B$3:$AM$22, MATCH($B200, FixtureTicker!$A$3:$A$22), PlayerForm!$X$5+5),
 TeamForm!$B$4:$B$23, TeamForm!$AD$4:$AD$23),
INDEX(FixtureTicker!$B$24:$AM$43, MATCH($B200, FixtureTicker!$A$24:$A$43), PlayerForm!$X$5+5)="A",
_xlfn.XLOOKUP($E200, PlayerForm!$D$3:$D$394, PlayerForm!$R$3:$R$394)*
_xlfn.XLOOKUP(
INDEX(FixtureTicker!$B$3:$AM$22, MATCH($B200, FixtureTicker!$A$3:$A$22), PlayerForm!$X$5+5),
 TeamForm!$B$4:$B$23, TeamForm!$AB$4:$AB$23),
INDEX(FixtureTicker!$B$24:$AM$43, MATCH($B200, FixtureTicker!$A$24:$A$43), PlayerForm!$X$5+5)="BLANK",
0
),
_xlfn.IFS(
INDEX(FixtureTicker!$B$24:$AM$43, MATCH($B200, FixtureTicker!$A$24:$A$43), PlayerForm!$X$5+6)="H",
_xlfn.XLOOKUP($E200, PlayerForm!$D$3:$D$394, PlayerForm!$Q$3:$Q$394)*
_xlfn.XLOOKUP(
INDEX(FixtureTicker!$B$3:$AM$22, MATCH($B200, FixtureTicker!$A$3:$A$22), PlayerForm!$X$5+6),
 TeamForm!$B$4:$B$23, TeamForm!$AD$4:$AD$23),
INDEX(FixtureTicker!$B$24:$AM$43, MATCH($B200, FixtureTicker!$A$24:$A$43), PlayerForm!$X$5+6)="A",
_xlfn.XLOOKUP($E200, PlayerForm!$D$3:$D$394, PlayerForm!$R$3:$R$394)*
_xlfn.XLOOKUP(
INDEX(FixtureTicker!$B$3:$AM$22, MATCH($B200, FixtureTicker!$A$3:$A$22), PlayerForm!$X$5+6),
 TeamForm!$B$4:$B$23, TeamForm!$AB$4:$AB$23),
INDEX(FixtureTicker!$B$24:$AM$43, MATCH($B200, FixtureTicker!$A$24:$A$43), PlayerForm!$X$5+6)="BLANK",
0
),
_xlfn.IFS(
INDEX(FixtureTicker!$B$24:$AM$43, MATCH($B200, FixtureTicker!$A$24:$A$43), PlayerForm!$X$5+7)="H",
_xlfn.XLOOKUP($E200, PlayerForm!$D$3:$D$394, PlayerForm!$Q$3:$Q$394)*
_xlfn.XLOOKUP(
INDEX(FixtureTicker!$B$3:$AM$22, MATCH($B200, FixtureTicker!$A$3:$A$22), PlayerForm!$X$5+7),
 TeamForm!$B$4:$B$23, TeamForm!$AD$4:$AD$23),
INDEX(FixtureTicker!$B$24:$AM$43, MATCH($B200, FixtureTicker!$A$24:$A$43), PlayerForm!$X$5+7)="A",
_xlfn.XLOOKUP($E200, PlayerForm!$D$3:$D$394, PlayerForm!$R$3:$R$394)*
_xlfn.XLOOKUP(
INDEX(FixtureTicker!$B$3:$AM$22, MATCH($B200, FixtureTicker!$A$3:$A$22), PlayerForm!$X$5+7),
 TeamForm!$B$4:$B$23, TeamForm!$AB$4:$AB$23),
INDEX(FixtureTicker!$B$24:$AM$43, MATCH($B200, FixtureTicker!$A$24:$A$43), PlayerForm!$X$5+7)="BLANK",
0
)
),0)</f>
        <v>17.736678991883874</v>
      </c>
    </row>
    <row r="201" spans="1:10">
      <c r="A201" s="55">
        <v>225</v>
      </c>
      <c r="B201" s="55" t="str">
        <f>_xlfn.XLOOKUP($A201, PlayerData!$B$3:$B$394, PlayerData!C$3:C$394)</f>
        <v>MCI</v>
      </c>
      <c r="C201" s="55" t="str">
        <f>_xlfn.XLOOKUP($A201, PlayerData!$B$3:$B$394, PlayerData!D$3:D$394)</f>
        <v>D</v>
      </c>
      <c r="D201" s="55">
        <f>_xlfn.XLOOKUP($A201, PlayerData!$B:$B, PlayerData!F:F,,,-1)</f>
        <v>6</v>
      </c>
      <c r="E201" s="31" t="str">
        <f>_xlfn.XLOOKUP($A201, PlayerData!$B$3:$B$394, PlayerData!E$3:E$394)</f>
        <v>Mendy</v>
      </c>
      <c r="F201" s="164" cm="1">
        <f t="array" ref="F201">IFERROR(0.01*_xlfn.IFS(
INDEX(FixtureTicker!$B$24:$AM$43, MATCH($B201, FixtureTicker!$A$24:$A$43, 0), PlayerForm!$X$5)="H",
_xlfn.XLOOKUP($E201, PlayerForm!$D$3:$D$394, PlayerForm!$Q$3:$Q$394)*
_xlfn.XLOOKUP(
INDEX(FixtureTicker!$B$3:$AM$22, MATCH($B201, FixtureTicker!$A$3:$A$22,0), PlayerForm!$X$5),
 TeamForm!$B$4:$B$23, TeamForm!$AD$4:$AD$23),
INDEX(FixtureTicker!$B$24:$AM$43, MATCH($B201, FixtureTicker!$A$24:$A$43,0), PlayerForm!$X$5)="A",
_xlfn.XLOOKUP($E201, PlayerForm!$D$3:$D$394, PlayerForm!$R$3:$R$394)*
_xlfn.XLOOKUP(
INDEX(FixtureTicker!$B$3:$AM$22, MATCH($B201, FixtureTicker!$A$3:$A$22,0), PlayerForm!$X$5),
 TeamForm!$B$4:$B$23, TeamForm!$AB$4:$AB$23),
INDEX(FixtureTicker!$B$24:$AM$43, MATCH($B201, FixtureTicker!$A$24:$A$43,0), PlayerForm!$X$5)="BLANK",
0),0)</f>
        <v>0</v>
      </c>
      <c r="G201" s="163" cm="1">
        <f t="array" ref="G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
),0)</f>
        <v>1.0026954177897576</v>
      </c>
      <c r="H201" s="163" cm="1">
        <f t="array" ref="H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),
_xlfn.IFS(
INDEX(FixtureTicker!$B$24:$AM$43, MATCH($B201, FixtureTicker!$A$24:$A$43), PlayerForm!$X$5+2)="H",
_xlfn.XLOOKUP($E201, PlayerForm!$D$3:$D$394, PlayerForm!$Q$3:$Q$394)*
_xlfn.XLOOKUP(
INDEX(FixtureTicker!$B$3:$AM$22, MATCH($B201, FixtureTicker!$A$3:$A$22), PlayerForm!$X$5+2),
 TeamForm!$B$4:$B$23, TeamForm!$AD$4:$AD$23),
INDEX(FixtureTicker!$B$24:$AM$43, MATCH($B201, FixtureTicker!$A$24:$A$43), PlayerForm!$X$5+2)="A",
_xlfn.XLOOKUP($E201, PlayerForm!$D$3:$D$394, PlayerForm!$R$3:$R$394)*
_xlfn.XLOOKUP(
INDEX(FixtureTicker!$B$3:$AM$22, MATCH($B201, FixtureTicker!$A$3:$A$22), PlayerForm!$X$5+2),
 TeamForm!$B$4:$B$23, TeamForm!$AB$4:$AB$23),
INDEX(FixtureTicker!$B$24:$AM$43, MATCH($B201, FixtureTicker!$A$24:$A$43), PlayerForm!$X$5+2)="BLANK",
0
),
_xlfn.IFS(
INDEX(FixtureTicker!$B$24:$AM$43, MATCH($B201, FixtureTicker!$A$24:$A$43), PlayerForm!$X$5+3)="H",
_xlfn.XLOOKUP($E201, PlayerForm!$D$3:$D$394, PlayerForm!$Q$3:$Q$394)*
_xlfn.XLOOKUP(
INDEX(FixtureTicker!$B$3:$AM$22, MATCH($B201, FixtureTicker!$A$3:$A$22), PlayerForm!$X$5+3),
 TeamForm!$B$4:$B$23, TeamForm!$AD$4:$AD$23),
INDEX(FixtureTicker!$B$24:$AM$43, MATCH($B201, FixtureTicker!$A$24:$A$43), PlayerForm!$X$5+3)="A",
_xlfn.XLOOKUP($E201, PlayerForm!$D$3:$D$394, PlayerForm!$R$3:$R$394)*
_xlfn.XLOOKUP(
INDEX(FixtureTicker!$B$3:$AM$22, MATCH($B201, FixtureTicker!$A$3:$A$22), PlayerForm!$X$5+3),
 TeamForm!$B$4:$B$23, TeamForm!$AB$4:$AB$23),
INDEX(FixtureTicker!$B$24:$AM$43, MATCH($B201, FixtureTicker!$A$24:$A$43), PlayerForm!$X$5+3)="BLANK",
0
)
),0)</f>
        <v>7.1958816613517005</v>
      </c>
      <c r="I201" s="163" cm="1">
        <f t="array" ref="I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),
_xlfn.IFS(
INDEX(FixtureTicker!$B$24:$AM$43, MATCH($B201, FixtureTicker!$A$24:$A$43), PlayerForm!$X$5+2)="H",
_xlfn.XLOOKUP($E201, PlayerForm!$D$3:$D$394, PlayerForm!$Q$3:$Q$394)*
_xlfn.XLOOKUP(
INDEX(FixtureTicker!$B$3:$AM$22, MATCH($B201, FixtureTicker!$A$3:$A$22), PlayerForm!$X$5+2),
 TeamForm!$B$4:$B$23, TeamForm!$AD$4:$AD$23),
INDEX(FixtureTicker!$B$24:$AM$43, MATCH($B201, FixtureTicker!$A$24:$A$43), PlayerForm!$X$5+2)="A",
_xlfn.XLOOKUP($E201, PlayerForm!$D$3:$D$394, PlayerForm!$R$3:$R$394)*
_xlfn.XLOOKUP(
INDEX(FixtureTicker!$B$3:$AM$22, MATCH($B201, FixtureTicker!$A$3:$A$22), PlayerForm!$X$5+2),
 TeamForm!$B$4:$B$23, TeamForm!$AB$4:$AB$23),
INDEX(FixtureTicker!$B$24:$AM$43, MATCH($B201, FixtureTicker!$A$24:$A$43), PlayerForm!$X$5+2)="BLANK",
0
),
_xlfn.IFS(
INDEX(FixtureTicker!$B$24:$AM$43, MATCH($B201, FixtureTicker!$A$24:$A$43), PlayerForm!$X$5+3)="H",
_xlfn.XLOOKUP($E201, PlayerForm!$D$3:$D$394, PlayerForm!$Q$3:$Q$394)*
_xlfn.XLOOKUP(
INDEX(FixtureTicker!$B$3:$AM$22, MATCH($B201, FixtureTicker!$A$3:$A$22), PlayerForm!$X$5+3),
 TeamForm!$B$4:$B$23, TeamForm!$AD$4:$AD$23),
INDEX(FixtureTicker!$B$24:$AM$43, MATCH($B201, FixtureTicker!$A$24:$A$43), PlayerForm!$X$5+3)="A",
_xlfn.XLOOKUP($E201, PlayerForm!$D$3:$D$394, PlayerForm!$R$3:$R$394)*
_xlfn.XLOOKUP(
INDEX(FixtureTicker!$B$3:$AM$22, MATCH($B201, FixtureTicker!$A$3:$A$22), PlayerForm!$X$5+3),
 TeamForm!$B$4:$B$23, TeamForm!$AB$4:$AB$23),
INDEX(FixtureTicker!$B$24:$AM$43, MATCH($B201, FixtureTicker!$A$24:$A$43), PlayerForm!$X$5+3)="BLANK",
0
),
_xlfn.IFS(
INDEX(FixtureTicker!$B$24:$AM$43, MATCH($B201, FixtureTicker!$A$24:$A$43), PlayerForm!$X$5+4)="H",
_xlfn.XLOOKUP($E201, PlayerForm!$D$3:$D$394, PlayerForm!$Q$3:$Q$394)*
_xlfn.XLOOKUP(
INDEX(FixtureTicker!$B$3:$AM$22, MATCH($B201, FixtureTicker!$A$3:$A$22), PlayerForm!$X$5+4),
 TeamForm!$B$4:$B$23, TeamForm!$AD$4:$AD$23),
INDEX(FixtureTicker!$B$24:$AM$43, MATCH($B201, FixtureTicker!$A$24:$A$43), PlayerForm!$X$5+4)="A",
_xlfn.XLOOKUP($E201, PlayerForm!$D$3:$D$394, PlayerForm!$R$3:$R$394)*
_xlfn.XLOOKUP(
INDEX(FixtureTicker!$B$3:$AM$22, MATCH($B201, FixtureTicker!$A$3:$A$22), PlayerForm!$X$5+4),
 TeamForm!$B$4:$B$23, TeamForm!$AB$4:$AB$23),
INDEX(FixtureTicker!$B$24:$AM$43, MATCH($B201, FixtureTicker!$A$24:$A$43), PlayerForm!$X$5+4)="BLANK",
0
),
_xlfn.IFS(
INDEX(FixtureTicker!$B$24:$AM$43, MATCH($B201, FixtureTicker!$A$24:$A$43), PlayerForm!$X$5+5)="H",
_xlfn.XLOOKUP($E201, PlayerForm!$D$3:$D$394, PlayerForm!$Q$3:$Q$394)*
_xlfn.XLOOKUP(
INDEX(FixtureTicker!$B$3:$AM$22, MATCH($B201, FixtureTicker!$A$3:$A$22), PlayerForm!$X$5+5),
 TeamForm!$B$4:$B$23, TeamForm!$AD$4:$AD$23),
INDEX(FixtureTicker!$B$24:$AM$43, MATCH($B201, FixtureTicker!$A$24:$A$43), PlayerForm!$X$5+5)="A",
_xlfn.XLOOKUP($E201, PlayerForm!$D$3:$D$394, PlayerForm!$R$3:$R$394)*
_xlfn.XLOOKUP(
INDEX(FixtureTicker!$B$3:$AM$22, MATCH($B201, FixtureTicker!$A$3:$A$22), PlayerForm!$X$5+5),
 TeamForm!$B$4:$B$23, TeamForm!$AB$4:$AB$23),
INDEX(FixtureTicker!$B$24:$AM$43, MATCH($B201, FixtureTicker!$A$24:$A$43), PlayerForm!$X$5+5)="BLANK",
0
)
),0)</f>
        <v>13.270075232703716</v>
      </c>
      <c r="J201" s="163" cm="1">
        <f t="array" ref="J201">IFERROR(0.01*SUM(
_xlfn.IFS(
INDEX(FixtureTicker!$B$24:$AM$43, MATCH($B201, FixtureTicker!$A$24:$A$43), PlayerForm!$X$5)="H",
_xlfn.XLOOKUP($E201, PlayerForm!$D$3:$D$394, PlayerForm!$Q$3:$Q$394)*
_xlfn.XLOOKUP(
INDEX(FixtureTicker!$B$3:$AM$22, MATCH($B201, FixtureTicker!$A$3:$A$22), PlayerForm!$X$5),
 TeamForm!$B$4:$B$23, TeamForm!$AD$4:$AD$23),
INDEX(FixtureTicker!$B$24:$AM$43, MATCH($B201, FixtureTicker!$A$24:$A$43), PlayerForm!$X$5)="A",
_xlfn.XLOOKUP($E201, PlayerForm!$D$3:$D$394, PlayerForm!$R$3:$R$394)*
_xlfn.XLOOKUP(
INDEX(FixtureTicker!$B$3:$AM$22, MATCH($B201, FixtureTicker!$A$3:$A$22), PlayerForm!$X$5),
 TeamForm!$B$4:$B$23, TeamForm!$AB$4:$AB$23),
INDEX(FixtureTicker!$B$24:$AM$43, MATCH($B201, FixtureTicker!$A$24:$A$43), PlayerForm!$X$5)="BLANK",
0
),
_xlfn.IFS(
INDEX(FixtureTicker!$B$24:$AM$43, MATCH($B201, FixtureTicker!$A$24:$A$43), PlayerForm!$X$5+1)="H",
_xlfn.XLOOKUP($E201, PlayerForm!$D$3:$D$394, PlayerForm!$Q$3:$Q$394)*
_xlfn.XLOOKUP(
INDEX(FixtureTicker!$B$3:$AM$22, MATCH($B201, FixtureTicker!$A$3:$A$22), PlayerForm!$X$5+1),
 TeamForm!$B$4:$B$23, TeamForm!$AD$4:$AD$23),
INDEX(FixtureTicker!$B$24:$AM$43, MATCH($B201, FixtureTicker!$A$24:$A$43), PlayerForm!$X$5+1)="A",
_xlfn.XLOOKUP($E201, PlayerForm!$D$3:$D$394, PlayerForm!$R$3:$R$394)*
_xlfn.XLOOKUP(
INDEX(FixtureTicker!$B$3:$AM$22, MATCH($B201, FixtureTicker!$A$3:$A$22), PlayerForm!$X$5+1),
 TeamForm!$B$4:$B$23, TeamForm!$AB$4:$AB$23),
INDEX(FixtureTicker!$B$24:$AM$43, MATCH($B201, FixtureTicker!$A$24:$A$43), PlayerForm!$X$5+1)="BLANK",
0
),
_xlfn.IFS(
INDEX(FixtureTicker!$B$24:$AM$43, MATCH($B201, FixtureTicker!$A$24:$A$43), PlayerForm!$X$5+2)="H",
_xlfn.XLOOKUP($E201, PlayerForm!$D$3:$D$394, PlayerForm!$Q$3:$Q$394)*
_xlfn.XLOOKUP(
INDEX(FixtureTicker!$B$3:$AM$22, MATCH($B201, FixtureTicker!$A$3:$A$22), PlayerForm!$X$5+2),
 TeamForm!$B$4:$B$23, TeamForm!$AD$4:$AD$23),
INDEX(FixtureTicker!$B$24:$AM$43, MATCH($B201, FixtureTicker!$A$24:$A$43), PlayerForm!$X$5+2)="A",
_xlfn.XLOOKUP($E201, PlayerForm!$D$3:$D$394, PlayerForm!$R$3:$R$394)*
_xlfn.XLOOKUP(
INDEX(FixtureTicker!$B$3:$AM$22, MATCH($B201, FixtureTicker!$A$3:$A$22), PlayerForm!$X$5+2),
 TeamForm!$B$4:$B$23, TeamForm!$AB$4:$AB$23),
INDEX(FixtureTicker!$B$24:$AM$43, MATCH($B201, FixtureTicker!$A$24:$A$43), PlayerForm!$X$5+2)="BLANK",
0
),
_xlfn.IFS(
INDEX(FixtureTicker!$B$24:$AM$43, MATCH($B201, FixtureTicker!$A$24:$A$43), PlayerForm!$X$5+3)="H",
_xlfn.XLOOKUP($E201, PlayerForm!$D$3:$D$394, PlayerForm!$Q$3:$Q$394)*
_xlfn.XLOOKUP(
INDEX(FixtureTicker!$B$3:$AM$22, MATCH($B201, FixtureTicker!$A$3:$A$22), PlayerForm!$X$5+3),
 TeamForm!$B$4:$B$23, TeamForm!$AD$4:$AD$23),
INDEX(FixtureTicker!$B$24:$AM$43, MATCH($B201, FixtureTicker!$A$24:$A$43), PlayerForm!$X$5+3)="A",
_xlfn.XLOOKUP($E201, PlayerForm!$D$3:$D$394, PlayerForm!$R$3:$R$394)*
_xlfn.XLOOKUP(
INDEX(FixtureTicker!$B$3:$AM$22, MATCH($B201, FixtureTicker!$A$3:$A$22), PlayerForm!$X$5+3),
 TeamForm!$B$4:$B$23, TeamForm!$AB$4:$AB$23),
INDEX(FixtureTicker!$B$24:$AM$43, MATCH($B201, FixtureTicker!$A$24:$A$43), PlayerForm!$X$5+3)="BLANK",
0
),
_xlfn.IFS(
INDEX(FixtureTicker!$B$24:$AM$43, MATCH($B201, FixtureTicker!$A$24:$A$43), PlayerForm!$X$5+4)="H",
_xlfn.XLOOKUP($E201, PlayerForm!$D$3:$D$394, PlayerForm!$Q$3:$Q$394)*
_xlfn.XLOOKUP(
INDEX(FixtureTicker!$B$3:$AM$22, MATCH($B201, FixtureTicker!$A$3:$A$22), PlayerForm!$X$5+4),
 TeamForm!$B$4:$B$23, TeamForm!$AD$4:$AD$23),
INDEX(FixtureTicker!$B$24:$AM$43, MATCH($B201, FixtureTicker!$A$24:$A$43), PlayerForm!$X$5+4)="A",
_xlfn.XLOOKUP($E201, PlayerForm!$D$3:$D$394, PlayerForm!$R$3:$R$394)*
_xlfn.XLOOKUP(
INDEX(FixtureTicker!$B$3:$AM$22, MATCH($B201, FixtureTicker!$A$3:$A$22), PlayerForm!$X$5+4),
 TeamForm!$B$4:$B$23, TeamForm!$AB$4:$AB$23),
INDEX(FixtureTicker!$B$24:$AM$43, MATCH($B201, FixtureTicker!$A$24:$A$43), PlayerForm!$X$5+4)="BLANK",
0
),
_xlfn.IFS(
INDEX(FixtureTicker!$B$24:$AM$43, MATCH($B201, FixtureTicker!$A$24:$A$43), PlayerForm!$X$5+5)="H",
_xlfn.XLOOKUP($E201, PlayerForm!$D$3:$D$394, PlayerForm!$Q$3:$Q$394)*
_xlfn.XLOOKUP(
INDEX(FixtureTicker!$B$3:$AM$22, MATCH($B201, FixtureTicker!$A$3:$A$22), PlayerForm!$X$5+5),
 TeamForm!$B$4:$B$23, TeamForm!$AD$4:$AD$23),
INDEX(FixtureTicker!$B$24:$AM$43, MATCH($B201, FixtureTicker!$A$24:$A$43), PlayerForm!$X$5+5)="A",
_xlfn.XLOOKUP($E201, PlayerForm!$D$3:$D$394, PlayerForm!$R$3:$R$394)*
_xlfn.XLOOKUP(
INDEX(FixtureTicker!$B$3:$AM$22, MATCH($B201, FixtureTicker!$A$3:$A$22), PlayerForm!$X$5+5),
 TeamForm!$B$4:$B$23, TeamForm!$AB$4:$AB$23),
INDEX(FixtureTicker!$B$24:$AM$43, MATCH($B201, FixtureTicker!$A$24:$A$43), PlayerForm!$X$5+5)="BLANK",
0
),
_xlfn.IFS(
INDEX(FixtureTicker!$B$24:$AM$43, MATCH($B201, FixtureTicker!$A$24:$A$43), PlayerForm!$X$5+6)="H",
_xlfn.XLOOKUP($E201, PlayerForm!$D$3:$D$394, PlayerForm!$Q$3:$Q$394)*
_xlfn.XLOOKUP(
INDEX(FixtureTicker!$B$3:$AM$22, MATCH($B201, FixtureTicker!$A$3:$A$22), PlayerForm!$X$5+6),
 TeamForm!$B$4:$B$23, TeamForm!$AD$4:$AD$23),
INDEX(FixtureTicker!$B$24:$AM$43, MATCH($B201, FixtureTicker!$A$24:$A$43), PlayerForm!$X$5+6)="A",
_xlfn.XLOOKUP($E201, PlayerForm!$D$3:$D$394, PlayerForm!$R$3:$R$394)*
_xlfn.XLOOKUP(
INDEX(FixtureTicker!$B$3:$AM$22, MATCH($B201, FixtureTicker!$A$3:$A$22), PlayerForm!$X$5+6),
 TeamForm!$B$4:$B$23, TeamForm!$AB$4:$AB$23),
INDEX(FixtureTicker!$B$24:$AM$43, MATCH($B201, FixtureTicker!$A$24:$A$43), PlayerForm!$X$5+6)="BLANK",
0
),
_xlfn.IFS(
INDEX(FixtureTicker!$B$24:$AM$43, MATCH($B201, FixtureTicker!$A$24:$A$43), PlayerForm!$X$5+7)="H",
_xlfn.XLOOKUP($E201, PlayerForm!$D$3:$D$394, PlayerForm!$Q$3:$Q$394)*
_xlfn.XLOOKUP(
INDEX(FixtureTicker!$B$3:$AM$22, MATCH($B201, FixtureTicker!$A$3:$A$22), PlayerForm!$X$5+7),
 TeamForm!$B$4:$B$23, TeamForm!$AD$4:$AD$23),
INDEX(FixtureTicker!$B$24:$AM$43, MATCH($B201, FixtureTicker!$A$24:$A$43), PlayerForm!$X$5+7)="A",
_xlfn.XLOOKUP($E201, PlayerForm!$D$3:$D$394, PlayerForm!$R$3:$R$394)*
_xlfn.XLOOKUP(
INDEX(FixtureTicker!$B$3:$AM$22, MATCH($B201, FixtureTicker!$A$3:$A$22), PlayerForm!$X$5+7),
 TeamForm!$B$4:$B$23, TeamForm!$AB$4:$AB$23),
INDEX(FixtureTicker!$B$24:$AM$43, MATCH($B201, FixtureTicker!$A$24:$A$43), PlayerForm!$X$5+7)="BLANK",
0
)
),0)</f>
        <v>17.917826229921491</v>
      </c>
    </row>
    <row r="202" spans="1:10">
      <c r="A202" s="55">
        <v>265</v>
      </c>
      <c r="B202" s="55" t="str">
        <f>_xlfn.XLOOKUP($A202, PlayerData!$B$3:$B$394, PlayerData!C$3:C$394)</f>
        <v>EVE</v>
      </c>
      <c r="C202" s="55" t="str">
        <f>_xlfn.XLOOKUP($A202, PlayerData!$B$3:$B$394, PlayerData!D$3:D$394)</f>
        <v>D</v>
      </c>
      <c r="D202" s="55">
        <f>_xlfn.XLOOKUP($A202, PlayerData!$B:$B, PlayerData!F:F,,,-1)</f>
        <v>5</v>
      </c>
      <c r="E202" s="31" t="str">
        <f>_xlfn.XLOOKUP($A202, PlayerData!$B$3:$B$394, PlayerData!E$3:E$394)</f>
        <v>Holgate</v>
      </c>
      <c r="F202" s="164" cm="1">
        <f t="array" ref="F202">IFERROR(0.01*_xlfn.IFS(
INDEX(FixtureTicker!$B$24:$AM$43, MATCH($B202, FixtureTicker!$A$24:$A$43, 0), PlayerForm!$X$5)="H",
_xlfn.XLOOKUP($E202, PlayerForm!$D$3:$D$394, PlayerForm!$Q$3:$Q$394)*
_xlfn.XLOOKUP(
INDEX(FixtureTicker!$B$3:$AM$22, MATCH($B202, FixtureTicker!$A$3:$A$22,0), PlayerForm!$X$5),
 TeamForm!$B$4:$B$23, TeamForm!$AD$4:$AD$23),
INDEX(FixtureTicker!$B$24:$AM$43, MATCH($B202, FixtureTicker!$A$24:$A$43,0), PlayerForm!$X$5)="A",
_xlfn.XLOOKUP($E202, PlayerForm!$D$3:$D$394, PlayerForm!$R$3:$R$394)*
_xlfn.XLOOKUP(
INDEX(FixtureTicker!$B$3:$AM$22, MATCH($B202, FixtureTicker!$A$3:$A$22,0), PlayerForm!$X$5),
 TeamForm!$B$4:$B$23, TeamForm!$AB$4:$AB$23),
INDEX(FixtureTicker!$B$24:$AM$43, MATCH($B202, FixtureTicker!$A$24:$A$43,0), PlayerForm!$X$5)="BLANK",
0),0)</f>
        <v>2.6789572231024055</v>
      </c>
      <c r="G202" s="163" cm="1">
        <f t="array" ref="G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
),0)</f>
        <v>5.5091459023476892</v>
      </c>
      <c r="H202" s="163" cm="1">
        <f t="array" ref="H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),
_xlfn.IFS(
INDEX(FixtureTicker!$B$24:$AM$43, MATCH($B202, FixtureTicker!$A$24:$A$43), PlayerForm!$X$5+2)="H",
_xlfn.XLOOKUP($E202, PlayerForm!$D$3:$D$394, PlayerForm!$Q$3:$Q$394)*
_xlfn.XLOOKUP(
INDEX(FixtureTicker!$B$3:$AM$22, MATCH($B202, FixtureTicker!$A$3:$A$22), PlayerForm!$X$5+2),
 TeamForm!$B$4:$B$23, TeamForm!$AD$4:$AD$23),
INDEX(FixtureTicker!$B$24:$AM$43, MATCH($B202, FixtureTicker!$A$24:$A$43), PlayerForm!$X$5+2)="A",
_xlfn.XLOOKUP($E202, PlayerForm!$D$3:$D$394, PlayerForm!$R$3:$R$394)*
_xlfn.XLOOKUP(
INDEX(FixtureTicker!$B$3:$AM$22, MATCH($B202, FixtureTicker!$A$3:$A$22), PlayerForm!$X$5+2),
 TeamForm!$B$4:$B$23, TeamForm!$AB$4:$AB$23),
INDEX(FixtureTicker!$B$24:$AM$43, MATCH($B202, FixtureTicker!$A$24:$A$43), PlayerForm!$X$5+2)="BLANK",
0
),
_xlfn.IFS(
INDEX(FixtureTicker!$B$24:$AM$43, MATCH($B202, FixtureTicker!$A$24:$A$43), PlayerForm!$X$5+3)="H",
_xlfn.XLOOKUP($E202, PlayerForm!$D$3:$D$394, PlayerForm!$Q$3:$Q$394)*
_xlfn.XLOOKUP(
INDEX(FixtureTicker!$B$3:$AM$22, MATCH($B202, FixtureTicker!$A$3:$A$22), PlayerForm!$X$5+3),
 TeamForm!$B$4:$B$23, TeamForm!$AD$4:$AD$23),
INDEX(FixtureTicker!$B$24:$AM$43, MATCH($B202, FixtureTicker!$A$24:$A$43), PlayerForm!$X$5+3)="A",
_xlfn.XLOOKUP($E202, PlayerForm!$D$3:$D$394, PlayerForm!$R$3:$R$394)*
_xlfn.XLOOKUP(
INDEX(FixtureTicker!$B$3:$AM$22, MATCH($B202, FixtureTicker!$A$3:$A$22), PlayerForm!$X$5+3),
 TeamForm!$B$4:$B$23, TeamForm!$AB$4:$AB$23),
INDEX(FixtureTicker!$B$24:$AM$43, MATCH($B202, FixtureTicker!$A$24:$A$43), PlayerForm!$X$5+3)="BLANK",
0
)
),0)</f>
        <v>9.0252454561830913</v>
      </c>
      <c r="I202" s="163" cm="1">
        <f t="array" ref="I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),
_xlfn.IFS(
INDEX(FixtureTicker!$B$24:$AM$43, MATCH($B202, FixtureTicker!$A$24:$A$43), PlayerForm!$X$5+2)="H",
_xlfn.XLOOKUP($E202, PlayerForm!$D$3:$D$394, PlayerForm!$Q$3:$Q$394)*
_xlfn.XLOOKUP(
INDEX(FixtureTicker!$B$3:$AM$22, MATCH($B202, FixtureTicker!$A$3:$A$22), PlayerForm!$X$5+2),
 TeamForm!$B$4:$B$23, TeamForm!$AD$4:$AD$23),
INDEX(FixtureTicker!$B$24:$AM$43, MATCH($B202, FixtureTicker!$A$24:$A$43), PlayerForm!$X$5+2)="A",
_xlfn.XLOOKUP($E202, PlayerForm!$D$3:$D$394, PlayerForm!$R$3:$R$394)*
_xlfn.XLOOKUP(
INDEX(FixtureTicker!$B$3:$AM$22, MATCH($B202, FixtureTicker!$A$3:$A$22), PlayerForm!$X$5+2),
 TeamForm!$B$4:$B$23, TeamForm!$AB$4:$AB$23),
INDEX(FixtureTicker!$B$24:$AM$43, MATCH($B202, FixtureTicker!$A$24:$A$43), PlayerForm!$X$5+2)="BLANK",
0
),
_xlfn.IFS(
INDEX(FixtureTicker!$B$24:$AM$43, MATCH($B202, FixtureTicker!$A$24:$A$43), PlayerForm!$X$5+3)="H",
_xlfn.XLOOKUP($E202, PlayerForm!$D$3:$D$394, PlayerForm!$Q$3:$Q$394)*
_xlfn.XLOOKUP(
INDEX(FixtureTicker!$B$3:$AM$22, MATCH($B202, FixtureTicker!$A$3:$A$22), PlayerForm!$X$5+3),
 TeamForm!$B$4:$B$23, TeamForm!$AD$4:$AD$23),
INDEX(FixtureTicker!$B$24:$AM$43, MATCH($B202, FixtureTicker!$A$24:$A$43), PlayerForm!$X$5+3)="A",
_xlfn.XLOOKUP($E202, PlayerForm!$D$3:$D$394, PlayerForm!$R$3:$R$394)*
_xlfn.XLOOKUP(
INDEX(FixtureTicker!$B$3:$AM$22, MATCH($B202, FixtureTicker!$A$3:$A$22), PlayerForm!$X$5+3),
 TeamForm!$B$4:$B$23, TeamForm!$AB$4:$AB$23),
INDEX(FixtureTicker!$B$24:$AM$43, MATCH($B202, FixtureTicker!$A$24:$A$43), PlayerForm!$X$5+3)="BLANK",
0
),
_xlfn.IFS(
INDEX(FixtureTicker!$B$24:$AM$43, MATCH($B202, FixtureTicker!$A$24:$A$43), PlayerForm!$X$5+4)="H",
_xlfn.XLOOKUP($E202, PlayerForm!$D$3:$D$394, PlayerForm!$Q$3:$Q$394)*
_xlfn.XLOOKUP(
INDEX(FixtureTicker!$B$3:$AM$22, MATCH($B202, FixtureTicker!$A$3:$A$22), PlayerForm!$X$5+4),
 TeamForm!$B$4:$B$23, TeamForm!$AD$4:$AD$23),
INDEX(FixtureTicker!$B$24:$AM$43, MATCH($B202, FixtureTicker!$A$24:$A$43), PlayerForm!$X$5+4)="A",
_xlfn.XLOOKUP($E202, PlayerForm!$D$3:$D$394, PlayerForm!$R$3:$R$394)*
_xlfn.XLOOKUP(
INDEX(FixtureTicker!$B$3:$AM$22, MATCH($B202, FixtureTicker!$A$3:$A$22), PlayerForm!$X$5+4),
 TeamForm!$B$4:$B$23, TeamForm!$AB$4:$AB$23),
INDEX(FixtureTicker!$B$24:$AM$43, MATCH($B202, FixtureTicker!$A$24:$A$43), PlayerForm!$X$5+4)="BLANK",
0
),
_xlfn.IFS(
INDEX(FixtureTicker!$B$24:$AM$43, MATCH($B202, FixtureTicker!$A$24:$A$43), PlayerForm!$X$5+5)="H",
_xlfn.XLOOKUP($E202, PlayerForm!$D$3:$D$394, PlayerForm!$Q$3:$Q$394)*
_xlfn.XLOOKUP(
INDEX(FixtureTicker!$B$3:$AM$22, MATCH($B202, FixtureTicker!$A$3:$A$22), PlayerForm!$X$5+5),
 TeamForm!$B$4:$B$23, TeamForm!$AD$4:$AD$23),
INDEX(FixtureTicker!$B$24:$AM$43, MATCH($B202, FixtureTicker!$A$24:$A$43), PlayerForm!$X$5+5)="A",
_xlfn.XLOOKUP($E202, PlayerForm!$D$3:$D$394, PlayerForm!$R$3:$R$394)*
_xlfn.XLOOKUP(
INDEX(FixtureTicker!$B$3:$AM$22, MATCH($B202, FixtureTicker!$A$3:$A$22), PlayerForm!$X$5+5),
 TeamForm!$B$4:$B$23, TeamForm!$AB$4:$AB$23),
INDEX(FixtureTicker!$B$24:$AM$43, MATCH($B202, FixtureTicker!$A$24:$A$43), PlayerForm!$X$5+5)="BLANK",
0
)
),0)</f>
        <v>13.039897058526224</v>
      </c>
      <c r="J202" s="163" cm="1">
        <f t="array" ref="J202">IFERROR(0.01*SUM(
_xlfn.IFS(
INDEX(FixtureTicker!$B$24:$AM$43, MATCH($B202, FixtureTicker!$A$24:$A$43), PlayerForm!$X$5)="H",
_xlfn.XLOOKUP($E202, PlayerForm!$D$3:$D$394, PlayerForm!$Q$3:$Q$394)*
_xlfn.XLOOKUP(
INDEX(FixtureTicker!$B$3:$AM$22, MATCH($B202, FixtureTicker!$A$3:$A$22), PlayerForm!$X$5),
 TeamForm!$B$4:$B$23, TeamForm!$AD$4:$AD$23),
INDEX(FixtureTicker!$B$24:$AM$43, MATCH($B202, FixtureTicker!$A$24:$A$43), PlayerForm!$X$5)="A",
_xlfn.XLOOKUP($E202, PlayerForm!$D$3:$D$394, PlayerForm!$R$3:$R$394)*
_xlfn.XLOOKUP(
INDEX(FixtureTicker!$B$3:$AM$22, MATCH($B202, FixtureTicker!$A$3:$A$22), PlayerForm!$X$5),
 TeamForm!$B$4:$B$23, TeamForm!$AB$4:$AB$23),
INDEX(FixtureTicker!$B$24:$AM$43, MATCH($B202, FixtureTicker!$A$24:$A$43), PlayerForm!$X$5)="BLANK",
0
),
_xlfn.IFS(
INDEX(FixtureTicker!$B$24:$AM$43, MATCH($B202, FixtureTicker!$A$24:$A$43), PlayerForm!$X$5+1)="H",
_xlfn.XLOOKUP($E202, PlayerForm!$D$3:$D$394, PlayerForm!$Q$3:$Q$394)*
_xlfn.XLOOKUP(
INDEX(FixtureTicker!$B$3:$AM$22, MATCH($B202, FixtureTicker!$A$3:$A$22), PlayerForm!$X$5+1),
 TeamForm!$B$4:$B$23, TeamForm!$AD$4:$AD$23),
INDEX(FixtureTicker!$B$24:$AM$43, MATCH($B202, FixtureTicker!$A$24:$A$43), PlayerForm!$X$5+1)="A",
_xlfn.XLOOKUP($E202, PlayerForm!$D$3:$D$394, PlayerForm!$R$3:$R$394)*
_xlfn.XLOOKUP(
INDEX(FixtureTicker!$B$3:$AM$22, MATCH($B202, FixtureTicker!$A$3:$A$22), PlayerForm!$X$5+1),
 TeamForm!$B$4:$B$23, TeamForm!$AB$4:$AB$23),
INDEX(FixtureTicker!$B$24:$AM$43, MATCH($B202, FixtureTicker!$A$24:$A$43), PlayerForm!$X$5+1)="BLANK",
0
),
_xlfn.IFS(
INDEX(FixtureTicker!$B$24:$AM$43, MATCH($B202, FixtureTicker!$A$24:$A$43), PlayerForm!$X$5+2)="H",
_xlfn.XLOOKUP($E202, PlayerForm!$D$3:$D$394, PlayerForm!$Q$3:$Q$394)*
_xlfn.XLOOKUP(
INDEX(FixtureTicker!$B$3:$AM$22, MATCH($B202, FixtureTicker!$A$3:$A$22), PlayerForm!$X$5+2),
 TeamForm!$B$4:$B$23, TeamForm!$AD$4:$AD$23),
INDEX(FixtureTicker!$B$24:$AM$43, MATCH($B202, FixtureTicker!$A$24:$A$43), PlayerForm!$X$5+2)="A",
_xlfn.XLOOKUP($E202, PlayerForm!$D$3:$D$394, PlayerForm!$R$3:$R$394)*
_xlfn.XLOOKUP(
INDEX(FixtureTicker!$B$3:$AM$22, MATCH($B202, FixtureTicker!$A$3:$A$22), PlayerForm!$X$5+2),
 TeamForm!$B$4:$B$23, TeamForm!$AB$4:$AB$23),
INDEX(FixtureTicker!$B$24:$AM$43, MATCH($B202, FixtureTicker!$A$24:$A$43), PlayerForm!$X$5+2)="BLANK",
0
),
_xlfn.IFS(
INDEX(FixtureTicker!$B$24:$AM$43, MATCH($B202, FixtureTicker!$A$24:$A$43), PlayerForm!$X$5+3)="H",
_xlfn.XLOOKUP($E202, PlayerForm!$D$3:$D$394, PlayerForm!$Q$3:$Q$394)*
_xlfn.XLOOKUP(
INDEX(FixtureTicker!$B$3:$AM$22, MATCH($B202, FixtureTicker!$A$3:$A$22), PlayerForm!$X$5+3),
 TeamForm!$B$4:$B$23, TeamForm!$AD$4:$AD$23),
INDEX(FixtureTicker!$B$24:$AM$43, MATCH($B202, FixtureTicker!$A$24:$A$43), PlayerForm!$X$5+3)="A",
_xlfn.XLOOKUP($E202, PlayerForm!$D$3:$D$394, PlayerForm!$R$3:$R$394)*
_xlfn.XLOOKUP(
INDEX(FixtureTicker!$B$3:$AM$22, MATCH($B202, FixtureTicker!$A$3:$A$22), PlayerForm!$X$5+3),
 TeamForm!$B$4:$B$23, TeamForm!$AB$4:$AB$23),
INDEX(FixtureTicker!$B$24:$AM$43, MATCH($B202, FixtureTicker!$A$24:$A$43), PlayerForm!$X$5+3)="BLANK",
0
),
_xlfn.IFS(
INDEX(FixtureTicker!$B$24:$AM$43, MATCH($B202, FixtureTicker!$A$24:$A$43), PlayerForm!$X$5+4)="H",
_xlfn.XLOOKUP($E202, PlayerForm!$D$3:$D$394, PlayerForm!$Q$3:$Q$394)*
_xlfn.XLOOKUP(
INDEX(FixtureTicker!$B$3:$AM$22, MATCH($B202, FixtureTicker!$A$3:$A$22), PlayerForm!$X$5+4),
 TeamForm!$B$4:$B$23, TeamForm!$AD$4:$AD$23),
INDEX(FixtureTicker!$B$24:$AM$43, MATCH($B202, FixtureTicker!$A$24:$A$43), PlayerForm!$X$5+4)="A",
_xlfn.XLOOKUP($E202, PlayerForm!$D$3:$D$394, PlayerForm!$R$3:$R$394)*
_xlfn.XLOOKUP(
INDEX(FixtureTicker!$B$3:$AM$22, MATCH($B202, FixtureTicker!$A$3:$A$22), PlayerForm!$X$5+4),
 TeamForm!$B$4:$B$23, TeamForm!$AB$4:$AB$23),
INDEX(FixtureTicker!$B$24:$AM$43, MATCH($B202, FixtureTicker!$A$24:$A$43), PlayerForm!$X$5+4)="BLANK",
0
),
_xlfn.IFS(
INDEX(FixtureTicker!$B$24:$AM$43, MATCH($B202, FixtureTicker!$A$24:$A$43), PlayerForm!$X$5+5)="H",
_xlfn.XLOOKUP($E202, PlayerForm!$D$3:$D$394, PlayerForm!$Q$3:$Q$394)*
_xlfn.XLOOKUP(
INDEX(FixtureTicker!$B$3:$AM$22, MATCH($B202, FixtureTicker!$A$3:$A$22), PlayerForm!$X$5+5),
 TeamForm!$B$4:$B$23, TeamForm!$AD$4:$AD$23),
INDEX(FixtureTicker!$B$24:$AM$43, MATCH($B202, FixtureTicker!$A$24:$A$43), PlayerForm!$X$5+5)="A",
_xlfn.XLOOKUP($E202, PlayerForm!$D$3:$D$394, PlayerForm!$R$3:$R$394)*
_xlfn.XLOOKUP(
INDEX(FixtureTicker!$B$3:$AM$22, MATCH($B202, FixtureTicker!$A$3:$A$22), PlayerForm!$X$5+5),
 TeamForm!$B$4:$B$23, TeamForm!$AB$4:$AB$23),
INDEX(FixtureTicker!$B$24:$AM$43, MATCH($B202, FixtureTicker!$A$24:$A$43), PlayerForm!$X$5+5)="BLANK",
0
),
_xlfn.IFS(
INDEX(FixtureTicker!$B$24:$AM$43, MATCH($B202, FixtureTicker!$A$24:$A$43), PlayerForm!$X$5+6)="H",
_xlfn.XLOOKUP($E202, PlayerForm!$D$3:$D$394, PlayerForm!$Q$3:$Q$394)*
_xlfn.XLOOKUP(
INDEX(FixtureTicker!$B$3:$AM$22, MATCH($B202, FixtureTicker!$A$3:$A$22), PlayerForm!$X$5+6),
 TeamForm!$B$4:$B$23, TeamForm!$AD$4:$AD$23),
INDEX(FixtureTicker!$B$24:$AM$43, MATCH($B202, FixtureTicker!$A$24:$A$43), PlayerForm!$X$5+6)="A",
_xlfn.XLOOKUP($E202, PlayerForm!$D$3:$D$394, PlayerForm!$R$3:$R$394)*
_xlfn.XLOOKUP(
INDEX(FixtureTicker!$B$3:$AM$22, MATCH($B202, FixtureTicker!$A$3:$A$22), PlayerForm!$X$5+6),
 TeamForm!$B$4:$B$23, TeamForm!$AB$4:$AB$23),
INDEX(FixtureTicker!$B$24:$AM$43, MATCH($B202, FixtureTicker!$A$24:$A$43), PlayerForm!$X$5+6)="BLANK",
0
),
_xlfn.IFS(
INDEX(FixtureTicker!$B$24:$AM$43, MATCH($B202, FixtureTicker!$A$24:$A$43), PlayerForm!$X$5+7)="H",
_xlfn.XLOOKUP($E202, PlayerForm!$D$3:$D$394, PlayerForm!$Q$3:$Q$394)*
_xlfn.XLOOKUP(
INDEX(FixtureTicker!$B$3:$AM$22, MATCH($B202, FixtureTicker!$A$3:$A$22), PlayerForm!$X$5+7),
 TeamForm!$B$4:$B$23, TeamForm!$AD$4:$AD$23),
INDEX(FixtureTicker!$B$24:$AM$43, MATCH($B202, FixtureTicker!$A$24:$A$43), PlayerForm!$X$5+7)="A",
_xlfn.XLOOKUP($E202, PlayerForm!$D$3:$D$394, PlayerForm!$R$3:$R$394)*
_xlfn.XLOOKUP(
INDEX(FixtureTicker!$B$3:$AM$22, MATCH($B202, FixtureTicker!$A$3:$A$22), PlayerForm!$X$5+7),
 TeamForm!$B$4:$B$23, TeamForm!$AB$4:$AB$23),
INDEX(FixtureTicker!$B$24:$AM$43, MATCH($B202, FixtureTicker!$A$24:$A$43), PlayerForm!$X$5+7)="BLANK",
0
)
),0)</f>
        <v>17.376266609599746</v>
      </c>
    </row>
    <row r="203" spans="1:10">
      <c r="A203" s="55">
        <v>320</v>
      </c>
      <c r="B203" s="55" t="str">
        <f>_xlfn.XLOOKUP($A203, PlayerData!$B$3:$B$394, PlayerData!C$3:C$394)</f>
        <v>SOU</v>
      </c>
      <c r="C203" s="55" t="str">
        <f>_xlfn.XLOOKUP($A203, PlayerData!$B$3:$B$394, PlayerData!D$3:D$394)</f>
        <v>D</v>
      </c>
      <c r="D203" s="55">
        <f>_xlfn.XLOOKUP($A203, PlayerData!$B:$B, PlayerData!F:F,,,-1)</f>
        <v>4.5</v>
      </c>
      <c r="E203" s="31" t="str">
        <f>_xlfn.XLOOKUP($A203, PlayerData!$B$3:$B$394, PlayerData!E$3:E$394)</f>
        <v>Walker-Peters</v>
      </c>
      <c r="F203" s="164" cm="1">
        <f t="array" ref="F203">IFERROR(0.01*_xlfn.IFS(
INDEX(FixtureTicker!$B$24:$AM$43, MATCH($B203, FixtureTicker!$A$24:$A$43, 0), PlayerForm!$X$5)="H",
_xlfn.XLOOKUP($E203, PlayerForm!$D$3:$D$394, PlayerForm!$Q$3:$Q$394)*
_xlfn.XLOOKUP(
INDEX(FixtureTicker!$B$3:$AM$22, MATCH($B203, FixtureTicker!$A$3:$A$22,0), PlayerForm!$X$5),
 TeamForm!$B$4:$B$23, TeamForm!$AD$4:$AD$23),
INDEX(FixtureTicker!$B$24:$AM$43, MATCH($B203, FixtureTicker!$A$24:$A$43,0), PlayerForm!$X$5)="A",
_xlfn.XLOOKUP($E203, PlayerForm!$D$3:$D$394, PlayerForm!$R$3:$R$394)*
_xlfn.XLOOKUP(
INDEX(FixtureTicker!$B$3:$AM$22, MATCH($B203, FixtureTicker!$A$3:$A$22,0), PlayerForm!$X$5),
 TeamForm!$B$4:$B$23, TeamForm!$AB$4:$AB$23),
INDEX(FixtureTicker!$B$24:$AM$43, MATCH($B203, FixtureTicker!$A$24:$A$43,0), PlayerForm!$X$5)="BLANK",
0),0)</f>
        <v>0</v>
      </c>
      <c r="G203" s="163" cm="1">
        <f t="array" ref="G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
),0)</f>
        <v>3.5794570916189477</v>
      </c>
      <c r="H203" s="163" cm="1">
        <f t="array" ref="H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),
_xlfn.IFS(
INDEX(FixtureTicker!$B$24:$AM$43, MATCH($B203, FixtureTicker!$A$24:$A$43), PlayerForm!$X$5+2)="H",
_xlfn.XLOOKUP($E203, PlayerForm!$D$3:$D$394, PlayerForm!$Q$3:$Q$394)*
_xlfn.XLOOKUP(
INDEX(FixtureTicker!$B$3:$AM$22, MATCH($B203, FixtureTicker!$A$3:$A$22), PlayerForm!$X$5+2),
 TeamForm!$B$4:$B$23, TeamForm!$AD$4:$AD$23),
INDEX(FixtureTicker!$B$24:$AM$43, MATCH($B203, FixtureTicker!$A$24:$A$43), PlayerForm!$X$5+2)="A",
_xlfn.XLOOKUP($E203, PlayerForm!$D$3:$D$394, PlayerForm!$R$3:$R$394)*
_xlfn.XLOOKUP(
INDEX(FixtureTicker!$B$3:$AM$22, MATCH($B203, FixtureTicker!$A$3:$A$22), PlayerForm!$X$5+2),
 TeamForm!$B$4:$B$23, TeamForm!$AB$4:$AB$23),
INDEX(FixtureTicker!$B$24:$AM$43, MATCH($B203, FixtureTicker!$A$24:$A$43), PlayerForm!$X$5+2)="BLANK",
0
),
_xlfn.IFS(
INDEX(FixtureTicker!$B$24:$AM$43, MATCH($B203, FixtureTicker!$A$24:$A$43), PlayerForm!$X$5+3)="H",
_xlfn.XLOOKUP($E203, PlayerForm!$D$3:$D$394, PlayerForm!$Q$3:$Q$394)*
_xlfn.XLOOKUP(
INDEX(FixtureTicker!$B$3:$AM$22, MATCH($B203, FixtureTicker!$A$3:$A$22), PlayerForm!$X$5+3),
 TeamForm!$B$4:$B$23, TeamForm!$AD$4:$AD$23),
INDEX(FixtureTicker!$B$24:$AM$43, MATCH($B203, FixtureTicker!$A$24:$A$43), PlayerForm!$X$5+3)="A",
_xlfn.XLOOKUP($E203, PlayerForm!$D$3:$D$394, PlayerForm!$R$3:$R$394)*
_xlfn.XLOOKUP(
INDEX(FixtureTicker!$B$3:$AM$22, MATCH($B203, FixtureTicker!$A$3:$A$22), PlayerForm!$X$5+3),
 TeamForm!$B$4:$B$23, TeamForm!$AB$4:$AB$23),
INDEX(FixtureTicker!$B$24:$AM$43, MATCH($B203, FixtureTicker!$A$24:$A$43), PlayerForm!$X$5+3)="BLANK",
0
)
),0)</f>
        <v>10.048459787036739</v>
      </c>
      <c r="I203" s="163" cm="1">
        <f t="array" ref="I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),
_xlfn.IFS(
INDEX(FixtureTicker!$B$24:$AM$43, MATCH($B203, FixtureTicker!$A$24:$A$43), PlayerForm!$X$5+2)="H",
_xlfn.XLOOKUP($E203, PlayerForm!$D$3:$D$394, PlayerForm!$Q$3:$Q$394)*
_xlfn.XLOOKUP(
INDEX(FixtureTicker!$B$3:$AM$22, MATCH($B203, FixtureTicker!$A$3:$A$22), PlayerForm!$X$5+2),
 TeamForm!$B$4:$B$23, TeamForm!$AD$4:$AD$23),
INDEX(FixtureTicker!$B$24:$AM$43, MATCH($B203, FixtureTicker!$A$24:$A$43), PlayerForm!$X$5+2)="A",
_xlfn.XLOOKUP($E203, PlayerForm!$D$3:$D$394, PlayerForm!$R$3:$R$394)*
_xlfn.XLOOKUP(
INDEX(FixtureTicker!$B$3:$AM$22, MATCH($B203, FixtureTicker!$A$3:$A$22), PlayerForm!$X$5+2),
 TeamForm!$B$4:$B$23, TeamForm!$AB$4:$AB$23),
INDEX(FixtureTicker!$B$24:$AM$43, MATCH($B203, FixtureTicker!$A$24:$A$43), PlayerForm!$X$5+2)="BLANK",
0
),
_xlfn.IFS(
INDEX(FixtureTicker!$B$24:$AM$43, MATCH($B203, FixtureTicker!$A$24:$A$43), PlayerForm!$X$5+3)="H",
_xlfn.XLOOKUP($E203, PlayerForm!$D$3:$D$394, PlayerForm!$Q$3:$Q$394)*
_xlfn.XLOOKUP(
INDEX(FixtureTicker!$B$3:$AM$22, MATCH($B203, FixtureTicker!$A$3:$A$22), PlayerForm!$X$5+3),
 TeamForm!$B$4:$B$23, TeamForm!$AD$4:$AD$23),
INDEX(FixtureTicker!$B$24:$AM$43, MATCH($B203, FixtureTicker!$A$24:$A$43), PlayerForm!$X$5+3)="A",
_xlfn.XLOOKUP($E203, PlayerForm!$D$3:$D$394, PlayerForm!$R$3:$R$394)*
_xlfn.XLOOKUP(
INDEX(FixtureTicker!$B$3:$AM$22, MATCH($B203, FixtureTicker!$A$3:$A$22), PlayerForm!$X$5+3),
 TeamForm!$B$4:$B$23, TeamForm!$AB$4:$AB$23),
INDEX(FixtureTicker!$B$24:$AM$43, MATCH($B203, FixtureTicker!$A$24:$A$43), PlayerForm!$X$5+3)="BLANK",
0
),
_xlfn.IFS(
INDEX(FixtureTicker!$B$24:$AM$43, MATCH($B203, FixtureTicker!$A$24:$A$43), PlayerForm!$X$5+4)="H",
_xlfn.XLOOKUP($E203, PlayerForm!$D$3:$D$394, PlayerForm!$Q$3:$Q$394)*
_xlfn.XLOOKUP(
INDEX(FixtureTicker!$B$3:$AM$22, MATCH($B203, FixtureTicker!$A$3:$A$22), PlayerForm!$X$5+4),
 TeamForm!$B$4:$B$23, TeamForm!$AD$4:$AD$23),
INDEX(FixtureTicker!$B$24:$AM$43, MATCH($B203, FixtureTicker!$A$24:$A$43), PlayerForm!$X$5+4)="A",
_xlfn.XLOOKUP($E203, PlayerForm!$D$3:$D$394, PlayerForm!$R$3:$R$394)*
_xlfn.XLOOKUP(
INDEX(FixtureTicker!$B$3:$AM$22, MATCH($B203, FixtureTicker!$A$3:$A$22), PlayerForm!$X$5+4),
 TeamForm!$B$4:$B$23, TeamForm!$AB$4:$AB$23),
INDEX(FixtureTicker!$B$24:$AM$43, MATCH($B203, FixtureTicker!$A$24:$A$43), PlayerForm!$X$5+4)="BLANK",
0
),
_xlfn.IFS(
INDEX(FixtureTicker!$B$24:$AM$43, MATCH($B203, FixtureTicker!$A$24:$A$43), PlayerForm!$X$5+5)="H",
_xlfn.XLOOKUP($E203, PlayerForm!$D$3:$D$394, PlayerForm!$Q$3:$Q$394)*
_xlfn.XLOOKUP(
INDEX(FixtureTicker!$B$3:$AM$22, MATCH($B203, FixtureTicker!$A$3:$A$22), PlayerForm!$X$5+5),
 TeamForm!$B$4:$B$23, TeamForm!$AD$4:$AD$23),
INDEX(FixtureTicker!$B$24:$AM$43, MATCH($B203, FixtureTicker!$A$24:$A$43), PlayerForm!$X$5+5)="A",
_xlfn.XLOOKUP($E203, PlayerForm!$D$3:$D$394, PlayerForm!$R$3:$R$394)*
_xlfn.XLOOKUP(
INDEX(FixtureTicker!$B$3:$AM$22, MATCH($B203, FixtureTicker!$A$3:$A$22), PlayerForm!$X$5+5),
 TeamForm!$B$4:$B$23, TeamForm!$AB$4:$AB$23),
INDEX(FixtureTicker!$B$24:$AM$43, MATCH($B203, FixtureTicker!$A$24:$A$43), PlayerForm!$X$5+5)="BLANK",
0
)
),0)</f>
        <v>12.961155263550195</v>
      </c>
      <c r="J203" s="163" cm="1">
        <f t="array" ref="J203">IFERROR(0.01*SUM(
_xlfn.IFS(
INDEX(FixtureTicker!$B$24:$AM$43, MATCH($B203, FixtureTicker!$A$24:$A$43), PlayerForm!$X$5)="H",
_xlfn.XLOOKUP($E203, PlayerForm!$D$3:$D$394, PlayerForm!$Q$3:$Q$394)*
_xlfn.XLOOKUP(
INDEX(FixtureTicker!$B$3:$AM$22, MATCH($B203, FixtureTicker!$A$3:$A$22), PlayerForm!$X$5),
 TeamForm!$B$4:$B$23, TeamForm!$AD$4:$AD$23),
INDEX(FixtureTicker!$B$24:$AM$43, MATCH($B203, FixtureTicker!$A$24:$A$43), PlayerForm!$X$5)="A",
_xlfn.XLOOKUP($E203, PlayerForm!$D$3:$D$394, PlayerForm!$R$3:$R$394)*
_xlfn.XLOOKUP(
INDEX(FixtureTicker!$B$3:$AM$22, MATCH($B203, FixtureTicker!$A$3:$A$22), PlayerForm!$X$5),
 TeamForm!$B$4:$B$23, TeamForm!$AB$4:$AB$23),
INDEX(FixtureTicker!$B$24:$AM$43, MATCH($B203, FixtureTicker!$A$24:$A$43), PlayerForm!$X$5)="BLANK",
0
),
_xlfn.IFS(
INDEX(FixtureTicker!$B$24:$AM$43, MATCH($B203, FixtureTicker!$A$24:$A$43), PlayerForm!$X$5+1)="H",
_xlfn.XLOOKUP($E203, PlayerForm!$D$3:$D$394, PlayerForm!$Q$3:$Q$394)*
_xlfn.XLOOKUP(
INDEX(FixtureTicker!$B$3:$AM$22, MATCH($B203, FixtureTicker!$A$3:$A$22), PlayerForm!$X$5+1),
 TeamForm!$B$4:$B$23, TeamForm!$AD$4:$AD$23),
INDEX(FixtureTicker!$B$24:$AM$43, MATCH($B203, FixtureTicker!$A$24:$A$43), PlayerForm!$X$5+1)="A",
_xlfn.XLOOKUP($E203, PlayerForm!$D$3:$D$394, PlayerForm!$R$3:$R$394)*
_xlfn.XLOOKUP(
INDEX(FixtureTicker!$B$3:$AM$22, MATCH($B203, FixtureTicker!$A$3:$A$22), PlayerForm!$X$5+1),
 TeamForm!$B$4:$B$23, TeamForm!$AB$4:$AB$23),
INDEX(FixtureTicker!$B$24:$AM$43, MATCH($B203, FixtureTicker!$A$24:$A$43), PlayerForm!$X$5+1)="BLANK",
0
),
_xlfn.IFS(
INDEX(FixtureTicker!$B$24:$AM$43, MATCH($B203, FixtureTicker!$A$24:$A$43), PlayerForm!$X$5+2)="H",
_xlfn.XLOOKUP($E203, PlayerForm!$D$3:$D$394, PlayerForm!$Q$3:$Q$394)*
_xlfn.XLOOKUP(
INDEX(FixtureTicker!$B$3:$AM$22, MATCH($B203, FixtureTicker!$A$3:$A$22), PlayerForm!$X$5+2),
 TeamForm!$B$4:$B$23, TeamForm!$AD$4:$AD$23),
INDEX(FixtureTicker!$B$24:$AM$43, MATCH($B203, FixtureTicker!$A$24:$A$43), PlayerForm!$X$5+2)="A",
_xlfn.XLOOKUP($E203, PlayerForm!$D$3:$D$394, PlayerForm!$R$3:$R$394)*
_xlfn.XLOOKUP(
INDEX(FixtureTicker!$B$3:$AM$22, MATCH($B203, FixtureTicker!$A$3:$A$22), PlayerForm!$X$5+2),
 TeamForm!$B$4:$B$23, TeamForm!$AB$4:$AB$23),
INDEX(FixtureTicker!$B$24:$AM$43, MATCH($B203, FixtureTicker!$A$24:$A$43), PlayerForm!$X$5+2)="BLANK",
0
),
_xlfn.IFS(
INDEX(FixtureTicker!$B$24:$AM$43, MATCH($B203, FixtureTicker!$A$24:$A$43), PlayerForm!$X$5+3)="H",
_xlfn.XLOOKUP($E203, PlayerForm!$D$3:$D$394, PlayerForm!$Q$3:$Q$394)*
_xlfn.XLOOKUP(
INDEX(FixtureTicker!$B$3:$AM$22, MATCH($B203, FixtureTicker!$A$3:$A$22), PlayerForm!$X$5+3),
 TeamForm!$B$4:$B$23, TeamForm!$AD$4:$AD$23),
INDEX(FixtureTicker!$B$24:$AM$43, MATCH($B203, FixtureTicker!$A$24:$A$43), PlayerForm!$X$5+3)="A",
_xlfn.XLOOKUP($E203, PlayerForm!$D$3:$D$394, PlayerForm!$R$3:$R$394)*
_xlfn.XLOOKUP(
INDEX(FixtureTicker!$B$3:$AM$22, MATCH($B203, FixtureTicker!$A$3:$A$22), PlayerForm!$X$5+3),
 TeamForm!$B$4:$B$23, TeamForm!$AB$4:$AB$23),
INDEX(FixtureTicker!$B$24:$AM$43, MATCH($B203, FixtureTicker!$A$24:$A$43), PlayerForm!$X$5+3)="BLANK",
0
),
_xlfn.IFS(
INDEX(FixtureTicker!$B$24:$AM$43, MATCH($B203, FixtureTicker!$A$24:$A$43), PlayerForm!$X$5+4)="H",
_xlfn.XLOOKUP($E203, PlayerForm!$D$3:$D$394, PlayerForm!$Q$3:$Q$394)*
_xlfn.XLOOKUP(
INDEX(FixtureTicker!$B$3:$AM$22, MATCH($B203, FixtureTicker!$A$3:$A$22), PlayerForm!$X$5+4),
 TeamForm!$B$4:$B$23, TeamForm!$AD$4:$AD$23),
INDEX(FixtureTicker!$B$24:$AM$43, MATCH($B203, FixtureTicker!$A$24:$A$43), PlayerForm!$X$5+4)="A",
_xlfn.XLOOKUP($E203, PlayerForm!$D$3:$D$394, PlayerForm!$R$3:$R$394)*
_xlfn.XLOOKUP(
INDEX(FixtureTicker!$B$3:$AM$22, MATCH($B203, FixtureTicker!$A$3:$A$22), PlayerForm!$X$5+4),
 TeamForm!$B$4:$B$23, TeamForm!$AB$4:$AB$23),
INDEX(FixtureTicker!$B$24:$AM$43, MATCH($B203, FixtureTicker!$A$24:$A$43), PlayerForm!$X$5+4)="BLANK",
0
),
_xlfn.IFS(
INDEX(FixtureTicker!$B$24:$AM$43, MATCH($B203, FixtureTicker!$A$24:$A$43), PlayerForm!$X$5+5)="H",
_xlfn.XLOOKUP($E203, PlayerForm!$D$3:$D$394, PlayerForm!$Q$3:$Q$394)*
_xlfn.XLOOKUP(
INDEX(FixtureTicker!$B$3:$AM$22, MATCH($B203, FixtureTicker!$A$3:$A$22), PlayerForm!$X$5+5),
 TeamForm!$B$4:$B$23, TeamForm!$AD$4:$AD$23),
INDEX(FixtureTicker!$B$24:$AM$43, MATCH($B203, FixtureTicker!$A$24:$A$43), PlayerForm!$X$5+5)="A",
_xlfn.XLOOKUP($E203, PlayerForm!$D$3:$D$394, PlayerForm!$R$3:$R$394)*
_xlfn.XLOOKUP(
INDEX(FixtureTicker!$B$3:$AM$22, MATCH($B203, FixtureTicker!$A$3:$A$22), PlayerForm!$X$5+5),
 TeamForm!$B$4:$B$23, TeamForm!$AB$4:$AB$23),
INDEX(FixtureTicker!$B$24:$AM$43, MATCH($B203, FixtureTicker!$A$24:$A$43), PlayerForm!$X$5+5)="BLANK",
0
),
_xlfn.IFS(
INDEX(FixtureTicker!$B$24:$AM$43, MATCH($B203, FixtureTicker!$A$24:$A$43), PlayerForm!$X$5+6)="H",
_xlfn.XLOOKUP($E203, PlayerForm!$D$3:$D$394, PlayerForm!$Q$3:$Q$394)*
_xlfn.XLOOKUP(
INDEX(FixtureTicker!$B$3:$AM$22, MATCH($B203, FixtureTicker!$A$3:$A$22), PlayerForm!$X$5+6),
 TeamForm!$B$4:$B$23, TeamForm!$AD$4:$AD$23),
INDEX(FixtureTicker!$B$24:$AM$43, MATCH($B203, FixtureTicker!$A$24:$A$43), PlayerForm!$X$5+6)="A",
_xlfn.XLOOKUP($E203, PlayerForm!$D$3:$D$394, PlayerForm!$R$3:$R$394)*
_xlfn.XLOOKUP(
INDEX(FixtureTicker!$B$3:$AM$22, MATCH($B203, FixtureTicker!$A$3:$A$22), PlayerForm!$X$5+6),
 TeamForm!$B$4:$B$23, TeamForm!$AB$4:$AB$23),
INDEX(FixtureTicker!$B$24:$AM$43, MATCH($B203, FixtureTicker!$A$24:$A$43), PlayerForm!$X$5+6)="BLANK",
0
),
_xlfn.IFS(
INDEX(FixtureTicker!$B$24:$AM$43, MATCH($B203, FixtureTicker!$A$24:$A$43), PlayerForm!$X$5+7)="H",
_xlfn.XLOOKUP($E203, PlayerForm!$D$3:$D$394, PlayerForm!$Q$3:$Q$394)*
_xlfn.XLOOKUP(
INDEX(FixtureTicker!$B$3:$AM$22, MATCH($B203, FixtureTicker!$A$3:$A$22), PlayerForm!$X$5+7),
 TeamForm!$B$4:$B$23, TeamForm!$AD$4:$AD$23),
INDEX(FixtureTicker!$B$24:$AM$43, MATCH($B203, FixtureTicker!$A$24:$A$43), PlayerForm!$X$5+7)="A",
_xlfn.XLOOKUP($E203, PlayerForm!$D$3:$D$394, PlayerForm!$R$3:$R$394)*
_xlfn.XLOOKUP(
INDEX(FixtureTicker!$B$3:$AM$22, MATCH($B203, FixtureTicker!$A$3:$A$22), PlayerForm!$X$5+7),
 TeamForm!$B$4:$B$23, TeamForm!$AB$4:$AB$23),
INDEX(FixtureTicker!$B$24:$AM$43, MATCH($B203, FixtureTicker!$A$24:$A$43), PlayerForm!$X$5+7)="BLANK",
0
)
),0)</f>
        <v>17.679721935501995</v>
      </c>
    </row>
    <row r="204" spans="1:10">
      <c r="A204" s="55">
        <v>275</v>
      </c>
      <c r="B204" s="55" t="str">
        <f>_xlfn.XLOOKUP($A204, PlayerData!$B$3:$B$394, PlayerData!C$3:C$394)</f>
        <v>NEW</v>
      </c>
      <c r="C204" s="55" t="str">
        <f>_xlfn.XLOOKUP($A204, PlayerData!$B$3:$B$394, PlayerData!D$3:D$394)</f>
        <v>D</v>
      </c>
      <c r="D204" s="55">
        <f>_xlfn.XLOOKUP($A204, PlayerData!$B:$B, PlayerData!F:F,,,-1)</f>
        <v>5</v>
      </c>
      <c r="E204" s="31" t="str">
        <f>_xlfn.XLOOKUP($A204, PlayerData!$B$3:$B$394, PlayerData!E$3:E$394)</f>
        <v>Fernández</v>
      </c>
      <c r="F204" s="164" cm="1">
        <f t="array" ref="F204">IFERROR(0.01*_xlfn.IFS(
INDEX(FixtureTicker!$B$24:$AM$43, MATCH($B204, FixtureTicker!$A$24:$A$43, 0), PlayerForm!$X$5)="H",
_xlfn.XLOOKUP($E204, PlayerForm!$D$3:$D$394, PlayerForm!$Q$3:$Q$394)*
_xlfn.XLOOKUP(
INDEX(FixtureTicker!$B$3:$AM$22, MATCH($B204, FixtureTicker!$A$3:$A$22,0), PlayerForm!$X$5),
 TeamForm!$B$4:$B$23, TeamForm!$AD$4:$AD$23),
INDEX(FixtureTicker!$B$24:$AM$43, MATCH($B204, FixtureTicker!$A$24:$A$43,0), PlayerForm!$X$5)="A",
_xlfn.XLOOKUP($E204, PlayerForm!$D$3:$D$394, PlayerForm!$R$3:$R$394)*
_xlfn.XLOOKUP(
INDEX(FixtureTicker!$B$3:$AM$22, MATCH($B204, FixtureTicker!$A$3:$A$22,0), PlayerForm!$X$5),
 TeamForm!$B$4:$B$23, TeamForm!$AB$4:$AB$23),
INDEX(FixtureTicker!$B$24:$AM$43, MATCH($B204, FixtureTicker!$A$24:$A$43,0), PlayerForm!$X$5)="BLANK",
0),0)</f>
        <v>3.4452274506832361</v>
      </c>
      <c r="G204" s="163" cm="1">
        <f t="array" ref="G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
),0)</f>
        <v>5.1806618276270475</v>
      </c>
      <c r="H204" s="163" cm="1">
        <f t="array" ref="H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),
_xlfn.IFS(
INDEX(FixtureTicker!$B$24:$AM$43, MATCH($B204, FixtureTicker!$A$24:$A$43), PlayerForm!$X$5+2)="H",
_xlfn.XLOOKUP($E204, PlayerForm!$D$3:$D$394, PlayerForm!$Q$3:$Q$394)*
_xlfn.XLOOKUP(
INDEX(FixtureTicker!$B$3:$AM$22, MATCH($B204, FixtureTicker!$A$3:$A$22), PlayerForm!$X$5+2),
 TeamForm!$B$4:$B$23, TeamForm!$AD$4:$AD$23),
INDEX(FixtureTicker!$B$24:$AM$43, MATCH($B204, FixtureTicker!$A$24:$A$43), PlayerForm!$X$5+2)="A",
_xlfn.XLOOKUP($E204, PlayerForm!$D$3:$D$394, PlayerForm!$R$3:$R$394)*
_xlfn.XLOOKUP(
INDEX(FixtureTicker!$B$3:$AM$22, MATCH($B204, FixtureTicker!$A$3:$A$22), PlayerForm!$X$5+2),
 TeamForm!$B$4:$B$23, TeamForm!$AB$4:$AB$23),
INDEX(FixtureTicker!$B$24:$AM$43, MATCH($B204, FixtureTicker!$A$24:$A$43), PlayerForm!$X$5+2)="BLANK",
0
),
_xlfn.IFS(
INDEX(FixtureTicker!$B$24:$AM$43, MATCH($B204, FixtureTicker!$A$24:$A$43), PlayerForm!$X$5+3)="H",
_xlfn.XLOOKUP($E204, PlayerForm!$D$3:$D$394, PlayerForm!$Q$3:$Q$394)*
_xlfn.XLOOKUP(
INDEX(FixtureTicker!$B$3:$AM$22, MATCH($B204, FixtureTicker!$A$3:$A$22), PlayerForm!$X$5+3),
 TeamForm!$B$4:$B$23, TeamForm!$AD$4:$AD$23),
INDEX(FixtureTicker!$B$24:$AM$43, MATCH($B204, FixtureTicker!$A$24:$A$43), PlayerForm!$X$5+3)="A",
_xlfn.XLOOKUP($E204, PlayerForm!$D$3:$D$394, PlayerForm!$R$3:$R$394)*
_xlfn.XLOOKUP(
INDEX(FixtureTicker!$B$3:$AM$22, MATCH($B204, FixtureTicker!$A$3:$A$22), PlayerForm!$X$5+3),
 TeamForm!$B$4:$B$23, TeamForm!$AB$4:$AB$23),
INDEX(FixtureTicker!$B$24:$AM$43, MATCH($B204, FixtureTicker!$A$24:$A$43), PlayerForm!$X$5+3)="BLANK",
0
)
),0)</f>
        <v>10.173531553321203</v>
      </c>
      <c r="I204" s="163" cm="1">
        <f t="array" ref="I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),
_xlfn.IFS(
INDEX(FixtureTicker!$B$24:$AM$43, MATCH($B204, FixtureTicker!$A$24:$A$43), PlayerForm!$X$5+2)="H",
_xlfn.XLOOKUP($E204, PlayerForm!$D$3:$D$394, PlayerForm!$Q$3:$Q$394)*
_xlfn.XLOOKUP(
INDEX(FixtureTicker!$B$3:$AM$22, MATCH($B204, FixtureTicker!$A$3:$A$22), PlayerForm!$X$5+2),
 TeamForm!$B$4:$B$23, TeamForm!$AD$4:$AD$23),
INDEX(FixtureTicker!$B$24:$AM$43, MATCH($B204, FixtureTicker!$A$24:$A$43), PlayerForm!$X$5+2)="A",
_xlfn.XLOOKUP($E204, PlayerForm!$D$3:$D$394, PlayerForm!$R$3:$R$394)*
_xlfn.XLOOKUP(
INDEX(FixtureTicker!$B$3:$AM$22, MATCH($B204, FixtureTicker!$A$3:$A$22), PlayerForm!$X$5+2),
 TeamForm!$B$4:$B$23, TeamForm!$AB$4:$AB$23),
INDEX(FixtureTicker!$B$24:$AM$43, MATCH($B204, FixtureTicker!$A$24:$A$43), PlayerForm!$X$5+2)="BLANK",
0
),
_xlfn.IFS(
INDEX(FixtureTicker!$B$24:$AM$43, MATCH($B204, FixtureTicker!$A$24:$A$43), PlayerForm!$X$5+3)="H",
_xlfn.XLOOKUP($E204, PlayerForm!$D$3:$D$394, PlayerForm!$Q$3:$Q$394)*
_xlfn.XLOOKUP(
INDEX(FixtureTicker!$B$3:$AM$22, MATCH($B204, FixtureTicker!$A$3:$A$22), PlayerForm!$X$5+3),
 TeamForm!$B$4:$B$23, TeamForm!$AD$4:$AD$23),
INDEX(FixtureTicker!$B$24:$AM$43, MATCH($B204, FixtureTicker!$A$24:$A$43), PlayerForm!$X$5+3)="A",
_xlfn.XLOOKUP($E204, PlayerForm!$D$3:$D$394, PlayerForm!$R$3:$R$394)*
_xlfn.XLOOKUP(
INDEX(FixtureTicker!$B$3:$AM$22, MATCH($B204, FixtureTicker!$A$3:$A$22), PlayerForm!$X$5+3),
 TeamForm!$B$4:$B$23, TeamForm!$AB$4:$AB$23),
INDEX(FixtureTicker!$B$24:$AM$43, MATCH($B204, FixtureTicker!$A$24:$A$43), PlayerForm!$X$5+3)="BLANK",
0
),
_xlfn.IFS(
INDEX(FixtureTicker!$B$24:$AM$43, MATCH($B204, FixtureTicker!$A$24:$A$43), PlayerForm!$X$5+4)="H",
_xlfn.XLOOKUP($E204, PlayerForm!$D$3:$D$394, PlayerForm!$Q$3:$Q$394)*
_xlfn.XLOOKUP(
INDEX(FixtureTicker!$B$3:$AM$22, MATCH($B204, FixtureTicker!$A$3:$A$22), PlayerForm!$X$5+4),
 TeamForm!$B$4:$B$23, TeamForm!$AD$4:$AD$23),
INDEX(FixtureTicker!$B$24:$AM$43, MATCH($B204, FixtureTicker!$A$24:$A$43), PlayerForm!$X$5+4)="A",
_xlfn.XLOOKUP($E204, PlayerForm!$D$3:$D$394, PlayerForm!$R$3:$R$394)*
_xlfn.XLOOKUP(
INDEX(FixtureTicker!$B$3:$AM$22, MATCH($B204, FixtureTicker!$A$3:$A$22), PlayerForm!$X$5+4),
 TeamForm!$B$4:$B$23, TeamForm!$AB$4:$AB$23),
INDEX(FixtureTicker!$B$24:$AM$43, MATCH($B204, FixtureTicker!$A$24:$A$43), PlayerForm!$X$5+4)="BLANK",
0
),
_xlfn.IFS(
INDEX(FixtureTicker!$B$24:$AM$43, MATCH($B204, FixtureTicker!$A$24:$A$43), PlayerForm!$X$5+5)="H",
_xlfn.XLOOKUP($E204, PlayerForm!$D$3:$D$394, PlayerForm!$Q$3:$Q$394)*
_xlfn.XLOOKUP(
INDEX(FixtureTicker!$B$3:$AM$22, MATCH($B204, FixtureTicker!$A$3:$A$22), PlayerForm!$X$5+5),
 TeamForm!$B$4:$B$23, TeamForm!$AD$4:$AD$23),
INDEX(FixtureTicker!$B$24:$AM$43, MATCH($B204, FixtureTicker!$A$24:$A$43), PlayerForm!$X$5+5)="A",
_xlfn.XLOOKUP($E204, PlayerForm!$D$3:$D$394, PlayerForm!$R$3:$R$394)*
_xlfn.XLOOKUP(
INDEX(FixtureTicker!$B$3:$AM$22, MATCH($B204, FixtureTicker!$A$3:$A$22), PlayerForm!$X$5+5),
 TeamForm!$B$4:$B$23, TeamForm!$AB$4:$AB$23),
INDEX(FixtureTicker!$B$24:$AM$43, MATCH($B204, FixtureTicker!$A$24:$A$43), PlayerForm!$X$5+5)="BLANK",
0
)
),0)</f>
        <v>12.830674410464058</v>
      </c>
      <c r="J204" s="163" cm="1">
        <f t="array" ref="J204">IFERROR(0.01*SUM(
_xlfn.IFS(
INDEX(FixtureTicker!$B$24:$AM$43, MATCH($B204, FixtureTicker!$A$24:$A$43), PlayerForm!$X$5)="H",
_xlfn.XLOOKUP($E204, PlayerForm!$D$3:$D$394, PlayerForm!$Q$3:$Q$394)*
_xlfn.XLOOKUP(
INDEX(FixtureTicker!$B$3:$AM$22, MATCH($B204, FixtureTicker!$A$3:$A$22), PlayerForm!$X$5),
 TeamForm!$B$4:$B$23, TeamForm!$AD$4:$AD$23),
INDEX(FixtureTicker!$B$24:$AM$43, MATCH($B204, FixtureTicker!$A$24:$A$43), PlayerForm!$X$5)="A",
_xlfn.XLOOKUP($E204, PlayerForm!$D$3:$D$394, PlayerForm!$R$3:$R$394)*
_xlfn.XLOOKUP(
INDEX(FixtureTicker!$B$3:$AM$22, MATCH($B204, FixtureTicker!$A$3:$A$22), PlayerForm!$X$5),
 TeamForm!$B$4:$B$23, TeamForm!$AB$4:$AB$23),
INDEX(FixtureTicker!$B$24:$AM$43, MATCH($B204, FixtureTicker!$A$24:$A$43), PlayerForm!$X$5)="BLANK",
0
),
_xlfn.IFS(
INDEX(FixtureTicker!$B$24:$AM$43, MATCH($B204, FixtureTicker!$A$24:$A$43), PlayerForm!$X$5+1)="H",
_xlfn.XLOOKUP($E204, PlayerForm!$D$3:$D$394, PlayerForm!$Q$3:$Q$394)*
_xlfn.XLOOKUP(
INDEX(FixtureTicker!$B$3:$AM$22, MATCH($B204, FixtureTicker!$A$3:$A$22), PlayerForm!$X$5+1),
 TeamForm!$B$4:$B$23, TeamForm!$AD$4:$AD$23),
INDEX(FixtureTicker!$B$24:$AM$43, MATCH($B204, FixtureTicker!$A$24:$A$43), PlayerForm!$X$5+1)="A",
_xlfn.XLOOKUP($E204, PlayerForm!$D$3:$D$394, PlayerForm!$R$3:$R$394)*
_xlfn.XLOOKUP(
INDEX(FixtureTicker!$B$3:$AM$22, MATCH($B204, FixtureTicker!$A$3:$A$22), PlayerForm!$X$5+1),
 TeamForm!$B$4:$B$23, TeamForm!$AB$4:$AB$23),
INDEX(FixtureTicker!$B$24:$AM$43, MATCH($B204, FixtureTicker!$A$24:$A$43), PlayerForm!$X$5+1)="BLANK",
0
),
_xlfn.IFS(
INDEX(FixtureTicker!$B$24:$AM$43, MATCH($B204, FixtureTicker!$A$24:$A$43), PlayerForm!$X$5+2)="H",
_xlfn.XLOOKUP($E204, PlayerForm!$D$3:$D$394, PlayerForm!$Q$3:$Q$394)*
_xlfn.XLOOKUP(
INDEX(FixtureTicker!$B$3:$AM$22, MATCH($B204, FixtureTicker!$A$3:$A$22), PlayerForm!$X$5+2),
 TeamForm!$B$4:$B$23, TeamForm!$AD$4:$AD$23),
INDEX(FixtureTicker!$B$24:$AM$43, MATCH($B204, FixtureTicker!$A$24:$A$43), PlayerForm!$X$5+2)="A",
_xlfn.XLOOKUP($E204, PlayerForm!$D$3:$D$394, PlayerForm!$R$3:$R$394)*
_xlfn.XLOOKUP(
INDEX(FixtureTicker!$B$3:$AM$22, MATCH($B204, FixtureTicker!$A$3:$A$22), PlayerForm!$X$5+2),
 TeamForm!$B$4:$B$23, TeamForm!$AB$4:$AB$23),
INDEX(FixtureTicker!$B$24:$AM$43, MATCH($B204, FixtureTicker!$A$24:$A$43), PlayerForm!$X$5+2)="BLANK",
0
),
_xlfn.IFS(
INDEX(FixtureTicker!$B$24:$AM$43, MATCH($B204, FixtureTicker!$A$24:$A$43), PlayerForm!$X$5+3)="H",
_xlfn.XLOOKUP($E204, PlayerForm!$D$3:$D$394, PlayerForm!$Q$3:$Q$394)*
_xlfn.XLOOKUP(
INDEX(FixtureTicker!$B$3:$AM$22, MATCH($B204, FixtureTicker!$A$3:$A$22), PlayerForm!$X$5+3),
 TeamForm!$B$4:$B$23, TeamForm!$AD$4:$AD$23),
INDEX(FixtureTicker!$B$24:$AM$43, MATCH($B204, FixtureTicker!$A$24:$A$43), PlayerForm!$X$5+3)="A",
_xlfn.XLOOKUP($E204, PlayerForm!$D$3:$D$394, PlayerForm!$R$3:$R$394)*
_xlfn.XLOOKUP(
INDEX(FixtureTicker!$B$3:$AM$22, MATCH($B204, FixtureTicker!$A$3:$A$22), PlayerForm!$X$5+3),
 TeamForm!$B$4:$B$23, TeamForm!$AB$4:$AB$23),
INDEX(FixtureTicker!$B$24:$AM$43, MATCH($B204, FixtureTicker!$A$24:$A$43), PlayerForm!$X$5+3)="BLANK",
0
),
_xlfn.IFS(
INDEX(FixtureTicker!$B$24:$AM$43, MATCH($B204, FixtureTicker!$A$24:$A$43), PlayerForm!$X$5+4)="H",
_xlfn.XLOOKUP($E204, PlayerForm!$D$3:$D$394, PlayerForm!$Q$3:$Q$394)*
_xlfn.XLOOKUP(
INDEX(FixtureTicker!$B$3:$AM$22, MATCH($B204, FixtureTicker!$A$3:$A$22), PlayerForm!$X$5+4),
 TeamForm!$B$4:$B$23, TeamForm!$AD$4:$AD$23),
INDEX(FixtureTicker!$B$24:$AM$43, MATCH($B204, FixtureTicker!$A$24:$A$43), PlayerForm!$X$5+4)="A",
_xlfn.XLOOKUP($E204, PlayerForm!$D$3:$D$394, PlayerForm!$R$3:$R$394)*
_xlfn.XLOOKUP(
INDEX(FixtureTicker!$B$3:$AM$22, MATCH($B204, FixtureTicker!$A$3:$A$22), PlayerForm!$X$5+4),
 TeamForm!$B$4:$B$23, TeamForm!$AB$4:$AB$23),
INDEX(FixtureTicker!$B$24:$AM$43, MATCH($B204, FixtureTicker!$A$24:$A$43), PlayerForm!$X$5+4)="BLANK",
0
),
_xlfn.IFS(
INDEX(FixtureTicker!$B$24:$AM$43, MATCH($B204, FixtureTicker!$A$24:$A$43), PlayerForm!$X$5+5)="H",
_xlfn.XLOOKUP($E204, PlayerForm!$D$3:$D$394, PlayerForm!$Q$3:$Q$394)*
_xlfn.XLOOKUP(
INDEX(FixtureTicker!$B$3:$AM$22, MATCH($B204, FixtureTicker!$A$3:$A$22), PlayerForm!$X$5+5),
 TeamForm!$B$4:$B$23, TeamForm!$AD$4:$AD$23),
INDEX(FixtureTicker!$B$24:$AM$43, MATCH($B204, FixtureTicker!$A$24:$A$43), PlayerForm!$X$5+5)="A",
_xlfn.XLOOKUP($E204, PlayerForm!$D$3:$D$394, PlayerForm!$R$3:$R$394)*
_xlfn.XLOOKUP(
INDEX(FixtureTicker!$B$3:$AM$22, MATCH($B204, FixtureTicker!$A$3:$A$22), PlayerForm!$X$5+5),
 TeamForm!$B$4:$B$23, TeamForm!$AB$4:$AB$23),
INDEX(FixtureTicker!$B$24:$AM$43, MATCH($B204, FixtureTicker!$A$24:$A$43), PlayerForm!$X$5+5)="BLANK",
0
),
_xlfn.IFS(
INDEX(FixtureTicker!$B$24:$AM$43, MATCH($B204, FixtureTicker!$A$24:$A$43), PlayerForm!$X$5+6)="H",
_xlfn.XLOOKUP($E204, PlayerForm!$D$3:$D$394, PlayerForm!$Q$3:$Q$394)*
_xlfn.XLOOKUP(
INDEX(FixtureTicker!$B$3:$AM$22, MATCH($B204, FixtureTicker!$A$3:$A$22), PlayerForm!$X$5+6),
 TeamForm!$B$4:$B$23, TeamForm!$AD$4:$AD$23),
INDEX(FixtureTicker!$B$24:$AM$43, MATCH($B204, FixtureTicker!$A$24:$A$43), PlayerForm!$X$5+6)="A",
_xlfn.XLOOKUP($E204, PlayerForm!$D$3:$D$394, PlayerForm!$R$3:$R$394)*
_xlfn.XLOOKUP(
INDEX(FixtureTicker!$B$3:$AM$22, MATCH($B204, FixtureTicker!$A$3:$A$22), PlayerForm!$X$5+6),
 TeamForm!$B$4:$B$23, TeamForm!$AB$4:$AB$23),
INDEX(FixtureTicker!$B$24:$AM$43, MATCH($B204, FixtureTicker!$A$24:$A$43), PlayerForm!$X$5+6)="BLANK",
0
),
_xlfn.IFS(
INDEX(FixtureTicker!$B$24:$AM$43, MATCH($B204, FixtureTicker!$A$24:$A$43), PlayerForm!$X$5+7)="H",
_xlfn.XLOOKUP($E204, PlayerForm!$D$3:$D$394, PlayerForm!$Q$3:$Q$394)*
_xlfn.XLOOKUP(
INDEX(FixtureTicker!$B$3:$AM$22, MATCH($B204, FixtureTicker!$A$3:$A$22), PlayerForm!$X$5+7),
 TeamForm!$B$4:$B$23, TeamForm!$AD$4:$AD$23),
INDEX(FixtureTicker!$B$24:$AM$43, MATCH($B204, FixtureTicker!$A$24:$A$43), PlayerForm!$X$5+7)="A",
_xlfn.XLOOKUP($E204, PlayerForm!$D$3:$D$394, PlayerForm!$R$3:$R$394)*
_xlfn.XLOOKUP(
INDEX(FixtureTicker!$B$3:$AM$22, MATCH($B204, FixtureTicker!$A$3:$A$22), PlayerForm!$X$5+7),
 TeamForm!$B$4:$B$23, TeamForm!$AB$4:$AB$23),
INDEX(FixtureTicker!$B$24:$AM$43, MATCH($B204, FixtureTicker!$A$24:$A$43), PlayerForm!$X$5+7)="BLANK",
0
)
),0)</f>
        <v>17.086093179212536</v>
      </c>
    </row>
    <row r="205" spans="1:10">
      <c r="A205" s="55">
        <v>190</v>
      </c>
      <c r="B205" s="55" t="str">
        <f>_xlfn.XLOOKUP($A205, PlayerData!$B$3:$B$394, PlayerData!C$3:C$394)</f>
        <v>NEW</v>
      </c>
      <c r="C205" s="55" t="str">
        <f>_xlfn.XLOOKUP($A205, PlayerData!$B$3:$B$394, PlayerData!D$3:D$394)</f>
        <v>M</v>
      </c>
      <c r="D205" s="55">
        <f>_xlfn.XLOOKUP($A205, PlayerData!$B:$B, PlayerData!F:F,,,-1)</f>
        <v>5</v>
      </c>
      <c r="E205" s="31" t="str">
        <f>_xlfn.XLOOKUP($A205, PlayerData!$B$3:$B$394, PlayerData!E$3:E$394)</f>
        <v>Hayden</v>
      </c>
      <c r="F205" s="164" cm="1">
        <f t="array" ref="F205">IFERROR(0.01*_xlfn.IFS(
INDEX(FixtureTicker!$B$24:$AM$43, MATCH($B205, FixtureTicker!$A$24:$A$43, 0), PlayerForm!$X$5)="H",
_xlfn.XLOOKUP($E205, PlayerForm!$D$3:$D$394, PlayerForm!$Q$3:$Q$394)*
_xlfn.XLOOKUP(
INDEX(FixtureTicker!$B$3:$AM$22, MATCH($B205, FixtureTicker!$A$3:$A$22,0), PlayerForm!$X$5),
 TeamForm!$B$4:$B$23, TeamForm!$AD$4:$AD$23),
INDEX(FixtureTicker!$B$24:$AM$43, MATCH($B205, FixtureTicker!$A$24:$A$43,0), PlayerForm!$X$5)="A",
_xlfn.XLOOKUP($E205, PlayerForm!$D$3:$D$394, PlayerForm!$R$3:$R$394)*
_xlfn.XLOOKUP(
INDEX(FixtureTicker!$B$3:$AM$22, MATCH($B205, FixtureTicker!$A$3:$A$22,0), PlayerForm!$X$5),
 TeamForm!$B$4:$B$23, TeamForm!$AB$4:$AB$23),
INDEX(FixtureTicker!$B$24:$AM$43, MATCH($B205, FixtureTicker!$A$24:$A$43,0), PlayerForm!$X$5)="BLANK",
0),0)</f>
        <v>2.0507306254066884</v>
      </c>
      <c r="G205" s="163" cm="1">
        <f t="array" ref="G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
),0)</f>
        <v>4.7502952117637278</v>
      </c>
      <c r="H205" s="163" cm="1">
        <f t="array" ref="H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),
_xlfn.IFS(
INDEX(FixtureTicker!$B$24:$AM$43, MATCH($B205, FixtureTicker!$A$24:$A$43), PlayerForm!$X$5+2)="H",
_xlfn.XLOOKUP($E205, PlayerForm!$D$3:$D$394, PlayerForm!$Q$3:$Q$394)*
_xlfn.XLOOKUP(
INDEX(FixtureTicker!$B$3:$AM$22, MATCH($B205, FixtureTicker!$A$3:$A$22), PlayerForm!$X$5+2),
 TeamForm!$B$4:$B$23, TeamForm!$AD$4:$AD$23),
INDEX(FixtureTicker!$B$24:$AM$43, MATCH($B205, FixtureTicker!$A$24:$A$43), PlayerForm!$X$5+2)="A",
_xlfn.XLOOKUP($E205, PlayerForm!$D$3:$D$394, PlayerForm!$R$3:$R$394)*
_xlfn.XLOOKUP(
INDEX(FixtureTicker!$B$3:$AM$22, MATCH($B205, FixtureTicker!$A$3:$A$22), PlayerForm!$X$5+2),
 TeamForm!$B$4:$B$23, TeamForm!$AB$4:$AB$23),
INDEX(FixtureTicker!$B$24:$AM$43, MATCH($B205, FixtureTicker!$A$24:$A$43), PlayerForm!$X$5+2)="BLANK",
0
),
_xlfn.IFS(
INDEX(FixtureTicker!$B$24:$AM$43, MATCH($B205, FixtureTicker!$A$24:$A$43), PlayerForm!$X$5+3)="H",
_xlfn.XLOOKUP($E205, PlayerForm!$D$3:$D$394, PlayerForm!$Q$3:$Q$394)*
_xlfn.XLOOKUP(
INDEX(FixtureTicker!$B$3:$AM$22, MATCH($B205, FixtureTicker!$A$3:$A$22), PlayerForm!$X$5+3),
 TeamForm!$B$4:$B$23, TeamForm!$AD$4:$AD$23),
INDEX(FixtureTicker!$B$24:$AM$43, MATCH($B205, FixtureTicker!$A$24:$A$43), PlayerForm!$X$5+3)="A",
_xlfn.XLOOKUP($E205, PlayerForm!$D$3:$D$394, PlayerForm!$R$3:$R$394)*
_xlfn.XLOOKUP(
INDEX(FixtureTicker!$B$3:$AM$22, MATCH($B205, FixtureTicker!$A$3:$A$22), PlayerForm!$X$5+3),
 TeamForm!$B$4:$B$23, TeamForm!$AB$4:$AB$23),
INDEX(FixtureTicker!$B$24:$AM$43, MATCH($B205, FixtureTicker!$A$24:$A$43), PlayerForm!$X$5+3)="BLANK",
0
)
),0)</f>
        <v>9.9443320549435938</v>
      </c>
      <c r="I205" s="163" cm="1">
        <f t="array" ref="I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),
_xlfn.IFS(
INDEX(FixtureTicker!$B$24:$AM$43, MATCH($B205, FixtureTicker!$A$24:$A$43), PlayerForm!$X$5+2)="H",
_xlfn.XLOOKUP($E205, PlayerForm!$D$3:$D$394, PlayerForm!$Q$3:$Q$394)*
_xlfn.XLOOKUP(
INDEX(FixtureTicker!$B$3:$AM$22, MATCH($B205, FixtureTicker!$A$3:$A$22), PlayerForm!$X$5+2),
 TeamForm!$B$4:$B$23, TeamForm!$AD$4:$AD$23),
INDEX(FixtureTicker!$B$24:$AM$43, MATCH($B205, FixtureTicker!$A$24:$A$43), PlayerForm!$X$5+2)="A",
_xlfn.XLOOKUP($E205, PlayerForm!$D$3:$D$394, PlayerForm!$R$3:$R$394)*
_xlfn.XLOOKUP(
INDEX(FixtureTicker!$B$3:$AM$22, MATCH($B205, FixtureTicker!$A$3:$A$22), PlayerForm!$X$5+2),
 TeamForm!$B$4:$B$23, TeamForm!$AB$4:$AB$23),
INDEX(FixtureTicker!$B$24:$AM$43, MATCH($B205, FixtureTicker!$A$24:$A$43), PlayerForm!$X$5+2)="BLANK",
0
),
_xlfn.IFS(
INDEX(FixtureTicker!$B$24:$AM$43, MATCH($B205, FixtureTicker!$A$24:$A$43), PlayerForm!$X$5+3)="H",
_xlfn.XLOOKUP($E205, PlayerForm!$D$3:$D$394, PlayerForm!$Q$3:$Q$394)*
_xlfn.XLOOKUP(
INDEX(FixtureTicker!$B$3:$AM$22, MATCH($B205, FixtureTicker!$A$3:$A$22), PlayerForm!$X$5+3),
 TeamForm!$B$4:$B$23, TeamForm!$AD$4:$AD$23),
INDEX(FixtureTicker!$B$24:$AM$43, MATCH($B205, FixtureTicker!$A$24:$A$43), PlayerForm!$X$5+3)="A",
_xlfn.XLOOKUP($E205, PlayerForm!$D$3:$D$394, PlayerForm!$R$3:$R$394)*
_xlfn.XLOOKUP(
INDEX(FixtureTicker!$B$3:$AM$22, MATCH($B205, FixtureTicker!$A$3:$A$22), PlayerForm!$X$5+3),
 TeamForm!$B$4:$B$23, TeamForm!$AB$4:$AB$23),
INDEX(FixtureTicker!$B$24:$AM$43, MATCH($B205, FixtureTicker!$A$24:$A$43), PlayerForm!$X$5+3)="BLANK",
0
),
_xlfn.IFS(
INDEX(FixtureTicker!$B$24:$AM$43, MATCH($B205, FixtureTicker!$A$24:$A$43), PlayerForm!$X$5+4)="H",
_xlfn.XLOOKUP($E205, PlayerForm!$D$3:$D$394, PlayerForm!$Q$3:$Q$394)*
_xlfn.XLOOKUP(
INDEX(FixtureTicker!$B$3:$AM$22, MATCH($B205, FixtureTicker!$A$3:$A$22), PlayerForm!$X$5+4),
 TeamForm!$B$4:$B$23, TeamForm!$AD$4:$AD$23),
INDEX(FixtureTicker!$B$24:$AM$43, MATCH($B205, FixtureTicker!$A$24:$A$43), PlayerForm!$X$5+4)="A",
_xlfn.XLOOKUP($E205, PlayerForm!$D$3:$D$394, PlayerForm!$R$3:$R$394)*
_xlfn.XLOOKUP(
INDEX(FixtureTicker!$B$3:$AM$22, MATCH($B205, FixtureTicker!$A$3:$A$22), PlayerForm!$X$5+4),
 TeamForm!$B$4:$B$23, TeamForm!$AB$4:$AB$23),
INDEX(FixtureTicker!$B$24:$AM$43, MATCH($B205, FixtureTicker!$A$24:$A$43), PlayerForm!$X$5+4)="BLANK",
0
),
_xlfn.IFS(
INDEX(FixtureTicker!$B$24:$AM$43, MATCH($B205, FixtureTicker!$A$24:$A$43), PlayerForm!$X$5+5)="H",
_xlfn.XLOOKUP($E205, PlayerForm!$D$3:$D$394, PlayerForm!$Q$3:$Q$394)*
_xlfn.XLOOKUP(
INDEX(FixtureTicker!$B$3:$AM$22, MATCH($B205, FixtureTicker!$A$3:$A$22), PlayerForm!$X$5+5),
 TeamForm!$B$4:$B$23, TeamForm!$AD$4:$AD$23),
INDEX(FixtureTicker!$B$24:$AM$43, MATCH($B205, FixtureTicker!$A$24:$A$43), PlayerForm!$X$5+5)="A",
_xlfn.XLOOKUP($E205, PlayerForm!$D$3:$D$394, PlayerForm!$R$3:$R$394)*
_xlfn.XLOOKUP(
INDEX(FixtureTicker!$B$3:$AM$22, MATCH($B205, FixtureTicker!$A$3:$A$22), PlayerForm!$X$5+5),
 TeamForm!$B$4:$B$23, TeamForm!$AB$4:$AB$23),
INDEX(FixtureTicker!$B$24:$AM$43, MATCH($B205, FixtureTicker!$A$24:$A$43), PlayerForm!$X$5+5)="BLANK",
0
)
),0)</f>
        <v>12.729597104359586</v>
      </c>
      <c r="J205" s="163" cm="1">
        <f t="array" ref="J205">IFERROR(0.01*SUM(
_xlfn.IFS(
INDEX(FixtureTicker!$B$24:$AM$43, MATCH($B205, FixtureTicker!$A$24:$A$43), PlayerForm!$X$5)="H",
_xlfn.XLOOKUP($E205, PlayerForm!$D$3:$D$394, PlayerForm!$Q$3:$Q$394)*
_xlfn.XLOOKUP(
INDEX(FixtureTicker!$B$3:$AM$22, MATCH($B205, FixtureTicker!$A$3:$A$22), PlayerForm!$X$5),
 TeamForm!$B$4:$B$23, TeamForm!$AD$4:$AD$23),
INDEX(FixtureTicker!$B$24:$AM$43, MATCH($B205, FixtureTicker!$A$24:$A$43), PlayerForm!$X$5)="A",
_xlfn.XLOOKUP($E205, PlayerForm!$D$3:$D$394, PlayerForm!$R$3:$R$394)*
_xlfn.XLOOKUP(
INDEX(FixtureTicker!$B$3:$AM$22, MATCH($B205, FixtureTicker!$A$3:$A$22), PlayerForm!$X$5),
 TeamForm!$B$4:$B$23, TeamForm!$AB$4:$AB$23),
INDEX(FixtureTicker!$B$24:$AM$43, MATCH($B205, FixtureTicker!$A$24:$A$43), PlayerForm!$X$5)="BLANK",
0
),
_xlfn.IFS(
INDEX(FixtureTicker!$B$24:$AM$43, MATCH($B205, FixtureTicker!$A$24:$A$43), PlayerForm!$X$5+1)="H",
_xlfn.XLOOKUP($E205, PlayerForm!$D$3:$D$394, PlayerForm!$Q$3:$Q$394)*
_xlfn.XLOOKUP(
INDEX(FixtureTicker!$B$3:$AM$22, MATCH($B205, FixtureTicker!$A$3:$A$22), PlayerForm!$X$5+1),
 TeamForm!$B$4:$B$23, TeamForm!$AD$4:$AD$23),
INDEX(FixtureTicker!$B$24:$AM$43, MATCH($B205, FixtureTicker!$A$24:$A$43), PlayerForm!$X$5+1)="A",
_xlfn.XLOOKUP($E205, PlayerForm!$D$3:$D$394, PlayerForm!$R$3:$R$394)*
_xlfn.XLOOKUP(
INDEX(FixtureTicker!$B$3:$AM$22, MATCH($B205, FixtureTicker!$A$3:$A$22), PlayerForm!$X$5+1),
 TeamForm!$B$4:$B$23, TeamForm!$AB$4:$AB$23),
INDEX(FixtureTicker!$B$24:$AM$43, MATCH($B205, FixtureTicker!$A$24:$A$43), PlayerForm!$X$5+1)="BLANK",
0
),
_xlfn.IFS(
INDEX(FixtureTicker!$B$24:$AM$43, MATCH($B205, FixtureTicker!$A$24:$A$43), PlayerForm!$X$5+2)="H",
_xlfn.XLOOKUP($E205, PlayerForm!$D$3:$D$394, PlayerForm!$Q$3:$Q$394)*
_xlfn.XLOOKUP(
INDEX(FixtureTicker!$B$3:$AM$22, MATCH($B205, FixtureTicker!$A$3:$A$22), PlayerForm!$X$5+2),
 TeamForm!$B$4:$B$23, TeamForm!$AD$4:$AD$23),
INDEX(FixtureTicker!$B$24:$AM$43, MATCH($B205, FixtureTicker!$A$24:$A$43), PlayerForm!$X$5+2)="A",
_xlfn.XLOOKUP($E205, PlayerForm!$D$3:$D$394, PlayerForm!$R$3:$R$394)*
_xlfn.XLOOKUP(
INDEX(FixtureTicker!$B$3:$AM$22, MATCH($B205, FixtureTicker!$A$3:$A$22), PlayerForm!$X$5+2),
 TeamForm!$B$4:$B$23, TeamForm!$AB$4:$AB$23),
INDEX(FixtureTicker!$B$24:$AM$43, MATCH($B205, FixtureTicker!$A$24:$A$43), PlayerForm!$X$5+2)="BLANK",
0
),
_xlfn.IFS(
INDEX(FixtureTicker!$B$24:$AM$43, MATCH($B205, FixtureTicker!$A$24:$A$43), PlayerForm!$X$5+3)="H",
_xlfn.XLOOKUP($E205, PlayerForm!$D$3:$D$394, PlayerForm!$Q$3:$Q$394)*
_xlfn.XLOOKUP(
INDEX(FixtureTicker!$B$3:$AM$22, MATCH($B205, FixtureTicker!$A$3:$A$22), PlayerForm!$X$5+3),
 TeamForm!$B$4:$B$23, TeamForm!$AD$4:$AD$23),
INDEX(FixtureTicker!$B$24:$AM$43, MATCH($B205, FixtureTicker!$A$24:$A$43), PlayerForm!$X$5+3)="A",
_xlfn.XLOOKUP($E205, PlayerForm!$D$3:$D$394, PlayerForm!$R$3:$R$394)*
_xlfn.XLOOKUP(
INDEX(FixtureTicker!$B$3:$AM$22, MATCH($B205, FixtureTicker!$A$3:$A$22), PlayerForm!$X$5+3),
 TeamForm!$B$4:$B$23, TeamForm!$AB$4:$AB$23),
INDEX(FixtureTicker!$B$24:$AM$43, MATCH($B205, FixtureTicker!$A$24:$A$43), PlayerForm!$X$5+3)="BLANK",
0
),
_xlfn.IFS(
INDEX(FixtureTicker!$B$24:$AM$43, MATCH($B205, FixtureTicker!$A$24:$A$43), PlayerForm!$X$5+4)="H",
_xlfn.XLOOKUP($E205, PlayerForm!$D$3:$D$394, PlayerForm!$Q$3:$Q$394)*
_xlfn.XLOOKUP(
INDEX(FixtureTicker!$B$3:$AM$22, MATCH($B205, FixtureTicker!$A$3:$A$22), PlayerForm!$X$5+4),
 TeamForm!$B$4:$B$23, TeamForm!$AD$4:$AD$23),
INDEX(FixtureTicker!$B$24:$AM$43, MATCH($B205, FixtureTicker!$A$24:$A$43), PlayerForm!$X$5+4)="A",
_xlfn.XLOOKUP($E205, PlayerForm!$D$3:$D$394, PlayerForm!$R$3:$R$394)*
_xlfn.XLOOKUP(
INDEX(FixtureTicker!$B$3:$AM$22, MATCH($B205, FixtureTicker!$A$3:$A$22), PlayerForm!$X$5+4),
 TeamForm!$B$4:$B$23, TeamForm!$AB$4:$AB$23),
INDEX(FixtureTicker!$B$24:$AM$43, MATCH($B205, FixtureTicker!$A$24:$A$43), PlayerForm!$X$5+4)="BLANK",
0
),
_xlfn.IFS(
INDEX(FixtureTicker!$B$24:$AM$43, MATCH($B205, FixtureTicker!$A$24:$A$43), PlayerForm!$X$5+5)="H",
_xlfn.XLOOKUP($E205, PlayerForm!$D$3:$D$394, PlayerForm!$Q$3:$Q$394)*
_xlfn.XLOOKUP(
INDEX(FixtureTicker!$B$3:$AM$22, MATCH($B205, FixtureTicker!$A$3:$A$22), PlayerForm!$X$5+5),
 TeamForm!$B$4:$B$23, TeamForm!$AD$4:$AD$23),
INDEX(FixtureTicker!$B$24:$AM$43, MATCH($B205, FixtureTicker!$A$24:$A$43), PlayerForm!$X$5+5)="A",
_xlfn.XLOOKUP($E205, PlayerForm!$D$3:$D$394, PlayerForm!$R$3:$R$394)*
_xlfn.XLOOKUP(
INDEX(FixtureTicker!$B$3:$AM$22, MATCH($B205, FixtureTicker!$A$3:$A$22), PlayerForm!$X$5+5),
 TeamForm!$B$4:$B$23, TeamForm!$AB$4:$AB$23),
INDEX(FixtureTicker!$B$24:$AM$43, MATCH($B205, FixtureTicker!$A$24:$A$43), PlayerForm!$X$5+5)="BLANK",
0
),
_xlfn.IFS(
INDEX(FixtureTicker!$B$24:$AM$43, MATCH($B205, FixtureTicker!$A$24:$A$43), PlayerForm!$X$5+6)="H",
_xlfn.XLOOKUP($E205, PlayerForm!$D$3:$D$394, PlayerForm!$Q$3:$Q$394)*
_xlfn.XLOOKUP(
INDEX(FixtureTicker!$B$3:$AM$22, MATCH($B205, FixtureTicker!$A$3:$A$22), PlayerForm!$X$5+6),
 TeamForm!$B$4:$B$23, TeamForm!$AD$4:$AD$23),
INDEX(FixtureTicker!$B$24:$AM$43, MATCH($B205, FixtureTicker!$A$24:$A$43), PlayerForm!$X$5+6)="A",
_xlfn.XLOOKUP($E205, PlayerForm!$D$3:$D$394, PlayerForm!$R$3:$R$394)*
_xlfn.XLOOKUP(
INDEX(FixtureTicker!$B$3:$AM$22, MATCH($B205, FixtureTicker!$A$3:$A$22), PlayerForm!$X$5+6),
 TeamForm!$B$4:$B$23, TeamForm!$AB$4:$AB$23),
INDEX(FixtureTicker!$B$24:$AM$43, MATCH($B205, FixtureTicker!$A$24:$A$43), PlayerForm!$X$5+6)="BLANK",
0
),
_xlfn.IFS(
INDEX(FixtureTicker!$B$24:$AM$43, MATCH($B205, FixtureTicker!$A$24:$A$43), PlayerForm!$X$5+7)="H",
_xlfn.XLOOKUP($E205, PlayerForm!$D$3:$D$394, PlayerForm!$Q$3:$Q$394)*
_xlfn.XLOOKUP(
INDEX(FixtureTicker!$B$3:$AM$22, MATCH($B205, FixtureTicker!$A$3:$A$22), PlayerForm!$X$5+7),
 TeamForm!$B$4:$B$23, TeamForm!$AD$4:$AD$23),
INDEX(FixtureTicker!$B$24:$AM$43, MATCH($B205, FixtureTicker!$A$24:$A$43), PlayerForm!$X$5+7)="A",
_xlfn.XLOOKUP($E205, PlayerForm!$D$3:$D$394, PlayerForm!$R$3:$R$394)*
_xlfn.XLOOKUP(
INDEX(FixtureTicker!$B$3:$AM$22, MATCH($B205, FixtureTicker!$A$3:$A$22), PlayerForm!$X$5+7),
 TeamForm!$B$4:$B$23, TeamForm!$AB$4:$AB$23),
INDEX(FixtureTicker!$B$24:$AM$43, MATCH($B205, FixtureTicker!$A$24:$A$43), PlayerForm!$X$5+7)="BLANK",
0
)
),0)</f>
        <v>16.835960148219371</v>
      </c>
    </row>
    <row r="206" spans="1:10">
      <c r="A206" s="55">
        <v>260</v>
      </c>
      <c r="B206" s="55" t="str">
        <f>_xlfn.XLOOKUP($A206, PlayerData!$B$3:$B$394, PlayerData!C$3:C$394)</f>
        <v>CHE</v>
      </c>
      <c r="C206" s="55" t="str">
        <f>_xlfn.XLOOKUP($A206, PlayerData!$B$3:$B$394, PlayerData!D$3:D$394)</f>
        <v>D</v>
      </c>
      <c r="D206" s="55">
        <f>_xlfn.XLOOKUP($A206, PlayerData!$B:$B, PlayerData!F:F,,,-1)</f>
        <v>5</v>
      </c>
      <c r="E206" s="31" t="str">
        <f>_xlfn.XLOOKUP($A206, PlayerData!$B$3:$B$394, PlayerData!E$3:E$394)</f>
        <v>Christensen</v>
      </c>
      <c r="F206" s="164" cm="1">
        <f t="array" ref="F206">IFERROR(0.01*_xlfn.IFS(
INDEX(FixtureTicker!$B$24:$AM$43, MATCH($B206, FixtureTicker!$A$24:$A$43, 0), PlayerForm!$X$5)="H",
_xlfn.XLOOKUP($E206, PlayerForm!$D$3:$D$394, PlayerForm!$Q$3:$Q$394)*
_xlfn.XLOOKUP(
INDEX(FixtureTicker!$B$3:$AM$22, MATCH($B206, FixtureTicker!$A$3:$A$22,0), PlayerForm!$X$5),
 TeamForm!$B$4:$B$23, TeamForm!$AD$4:$AD$23),
INDEX(FixtureTicker!$B$24:$AM$43, MATCH($B206, FixtureTicker!$A$24:$A$43,0), PlayerForm!$X$5)="A",
_xlfn.XLOOKUP($E206, PlayerForm!$D$3:$D$394, PlayerForm!$R$3:$R$394)*
_xlfn.XLOOKUP(
INDEX(FixtureTicker!$B$3:$AM$22, MATCH($B206, FixtureTicker!$A$3:$A$22,0), PlayerForm!$X$5),
 TeamForm!$B$4:$B$23, TeamForm!$AB$4:$AB$23),
INDEX(FixtureTicker!$B$24:$AM$43, MATCH($B206, FixtureTicker!$A$24:$A$43,0), PlayerForm!$X$5)="BLANK",
0),0)</f>
        <v>0.18693054022926131</v>
      </c>
      <c r="G206" s="163" cm="1">
        <f t="array" ref="G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
),0)</f>
        <v>3.5811603495534103</v>
      </c>
      <c r="H206" s="163" cm="1">
        <f t="array" ref="H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),
_xlfn.IFS(
INDEX(FixtureTicker!$B$24:$AM$43, MATCH($B206, FixtureTicker!$A$24:$A$43), PlayerForm!$X$5+2)="H",
_xlfn.XLOOKUP($E206, PlayerForm!$D$3:$D$394, PlayerForm!$Q$3:$Q$394)*
_xlfn.XLOOKUP(
INDEX(FixtureTicker!$B$3:$AM$22, MATCH($B206, FixtureTicker!$A$3:$A$22), PlayerForm!$X$5+2),
 TeamForm!$B$4:$B$23, TeamForm!$AD$4:$AD$23),
INDEX(FixtureTicker!$B$24:$AM$43, MATCH($B206, FixtureTicker!$A$24:$A$43), PlayerForm!$X$5+2)="A",
_xlfn.XLOOKUP($E206, PlayerForm!$D$3:$D$394, PlayerForm!$R$3:$R$394)*
_xlfn.XLOOKUP(
INDEX(FixtureTicker!$B$3:$AM$22, MATCH($B206, FixtureTicker!$A$3:$A$22), PlayerForm!$X$5+2),
 TeamForm!$B$4:$B$23, TeamForm!$AB$4:$AB$23),
INDEX(FixtureTicker!$B$24:$AM$43, MATCH($B206, FixtureTicker!$A$24:$A$43), PlayerForm!$X$5+2)="BLANK",
0
),
_xlfn.IFS(
INDEX(FixtureTicker!$B$24:$AM$43, MATCH($B206, FixtureTicker!$A$24:$A$43), PlayerForm!$X$5+3)="H",
_xlfn.XLOOKUP($E206, PlayerForm!$D$3:$D$394, PlayerForm!$Q$3:$Q$394)*
_xlfn.XLOOKUP(
INDEX(FixtureTicker!$B$3:$AM$22, MATCH($B206, FixtureTicker!$A$3:$A$22), PlayerForm!$X$5+3),
 TeamForm!$B$4:$B$23, TeamForm!$AD$4:$AD$23),
INDEX(FixtureTicker!$B$24:$AM$43, MATCH($B206, FixtureTicker!$A$24:$A$43), PlayerForm!$X$5+3)="A",
_xlfn.XLOOKUP($E206, PlayerForm!$D$3:$D$394, PlayerForm!$R$3:$R$394)*
_xlfn.XLOOKUP(
INDEX(FixtureTicker!$B$3:$AM$22, MATCH($B206, FixtureTicker!$A$3:$A$22), PlayerForm!$X$5+3),
 TeamForm!$B$4:$B$23, TeamForm!$AB$4:$AB$23),
INDEX(FixtureTicker!$B$24:$AM$43, MATCH($B206, FixtureTicker!$A$24:$A$43), PlayerForm!$X$5+3)="BLANK",
0
)
),0)</f>
        <v>9.6823072581167029</v>
      </c>
      <c r="I206" s="163" cm="1">
        <f t="array" ref="I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),
_xlfn.IFS(
INDEX(FixtureTicker!$B$24:$AM$43, MATCH($B206, FixtureTicker!$A$24:$A$43), PlayerForm!$X$5+2)="H",
_xlfn.XLOOKUP($E206, PlayerForm!$D$3:$D$394, PlayerForm!$Q$3:$Q$394)*
_xlfn.XLOOKUP(
INDEX(FixtureTicker!$B$3:$AM$22, MATCH($B206, FixtureTicker!$A$3:$A$22), PlayerForm!$X$5+2),
 TeamForm!$B$4:$B$23, TeamForm!$AD$4:$AD$23),
INDEX(FixtureTicker!$B$24:$AM$43, MATCH($B206, FixtureTicker!$A$24:$A$43), PlayerForm!$X$5+2)="A",
_xlfn.XLOOKUP($E206, PlayerForm!$D$3:$D$394, PlayerForm!$R$3:$R$394)*
_xlfn.XLOOKUP(
INDEX(FixtureTicker!$B$3:$AM$22, MATCH($B206, FixtureTicker!$A$3:$A$22), PlayerForm!$X$5+2),
 TeamForm!$B$4:$B$23, TeamForm!$AB$4:$AB$23),
INDEX(FixtureTicker!$B$24:$AM$43, MATCH($B206, FixtureTicker!$A$24:$A$43), PlayerForm!$X$5+2)="BLANK",
0
),
_xlfn.IFS(
INDEX(FixtureTicker!$B$24:$AM$43, MATCH($B206, FixtureTicker!$A$24:$A$43), PlayerForm!$X$5+3)="H",
_xlfn.XLOOKUP($E206, PlayerForm!$D$3:$D$394, PlayerForm!$Q$3:$Q$394)*
_xlfn.XLOOKUP(
INDEX(FixtureTicker!$B$3:$AM$22, MATCH($B206, FixtureTicker!$A$3:$A$22), PlayerForm!$X$5+3),
 TeamForm!$B$4:$B$23, TeamForm!$AD$4:$AD$23),
INDEX(FixtureTicker!$B$24:$AM$43, MATCH($B206, FixtureTicker!$A$24:$A$43), PlayerForm!$X$5+3)="A",
_xlfn.XLOOKUP($E206, PlayerForm!$D$3:$D$394, PlayerForm!$R$3:$R$394)*
_xlfn.XLOOKUP(
INDEX(FixtureTicker!$B$3:$AM$22, MATCH($B206, FixtureTicker!$A$3:$A$22), PlayerForm!$X$5+3),
 TeamForm!$B$4:$B$23, TeamForm!$AB$4:$AB$23),
INDEX(FixtureTicker!$B$24:$AM$43, MATCH($B206, FixtureTicker!$A$24:$A$43), PlayerForm!$X$5+3)="BLANK",
0
),
_xlfn.IFS(
INDEX(FixtureTicker!$B$24:$AM$43, MATCH($B206, FixtureTicker!$A$24:$A$43), PlayerForm!$X$5+4)="H",
_xlfn.XLOOKUP($E206, PlayerForm!$D$3:$D$394, PlayerForm!$Q$3:$Q$394)*
_xlfn.XLOOKUP(
INDEX(FixtureTicker!$B$3:$AM$22, MATCH($B206, FixtureTicker!$A$3:$A$22), PlayerForm!$X$5+4),
 TeamForm!$B$4:$B$23, TeamForm!$AD$4:$AD$23),
INDEX(FixtureTicker!$B$24:$AM$43, MATCH($B206, FixtureTicker!$A$24:$A$43), PlayerForm!$X$5+4)="A",
_xlfn.XLOOKUP($E206, PlayerForm!$D$3:$D$394, PlayerForm!$R$3:$R$394)*
_xlfn.XLOOKUP(
INDEX(FixtureTicker!$B$3:$AM$22, MATCH($B206, FixtureTicker!$A$3:$A$22), PlayerForm!$X$5+4),
 TeamForm!$B$4:$B$23, TeamForm!$AB$4:$AB$23),
INDEX(FixtureTicker!$B$24:$AM$43, MATCH($B206, FixtureTicker!$A$24:$A$43), PlayerForm!$X$5+4)="BLANK",
0
),
_xlfn.IFS(
INDEX(FixtureTicker!$B$24:$AM$43, MATCH($B206, FixtureTicker!$A$24:$A$43), PlayerForm!$X$5+5)="H",
_xlfn.XLOOKUP($E206, PlayerForm!$D$3:$D$394, PlayerForm!$Q$3:$Q$394)*
_xlfn.XLOOKUP(
INDEX(FixtureTicker!$B$3:$AM$22, MATCH($B206, FixtureTicker!$A$3:$A$22), PlayerForm!$X$5+5),
 TeamForm!$B$4:$B$23, TeamForm!$AD$4:$AD$23),
INDEX(FixtureTicker!$B$24:$AM$43, MATCH($B206, FixtureTicker!$A$24:$A$43), PlayerForm!$X$5+5)="A",
_xlfn.XLOOKUP($E206, PlayerForm!$D$3:$D$394, PlayerForm!$R$3:$R$394)*
_xlfn.XLOOKUP(
INDEX(FixtureTicker!$B$3:$AM$22, MATCH($B206, FixtureTicker!$A$3:$A$22), PlayerForm!$X$5+5),
 TeamForm!$B$4:$B$23, TeamForm!$AB$4:$AB$23),
INDEX(FixtureTicker!$B$24:$AM$43, MATCH($B206, FixtureTicker!$A$24:$A$43), PlayerForm!$X$5+5)="BLANK",
0
)
),0)</f>
        <v>12.719368911763928</v>
      </c>
      <c r="J206" s="163" cm="1">
        <f t="array" ref="J206">IFERROR(0.01*SUM(
_xlfn.IFS(
INDEX(FixtureTicker!$B$24:$AM$43, MATCH($B206, FixtureTicker!$A$24:$A$43), PlayerForm!$X$5)="H",
_xlfn.XLOOKUP($E206, PlayerForm!$D$3:$D$394, PlayerForm!$Q$3:$Q$394)*
_xlfn.XLOOKUP(
INDEX(FixtureTicker!$B$3:$AM$22, MATCH($B206, FixtureTicker!$A$3:$A$22), PlayerForm!$X$5),
 TeamForm!$B$4:$B$23, TeamForm!$AD$4:$AD$23),
INDEX(FixtureTicker!$B$24:$AM$43, MATCH($B206, FixtureTicker!$A$24:$A$43), PlayerForm!$X$5)="A",
_xlfn.XLOOKUP($E206, PlayerForm!$D$3:$D$394, PlayerForm!$R$3:$R$394)*
_xlfn.XLOOKUP(
INDEX(FixtureTicker!$B$3:$AM$22, MATCH($B206, FixtureTicker!$A$3:$A$22), PlayerForm!$X$5),
 TeamForm!$B$4:$B$23, TeamForm!$AB$4:$AB$23),
INDEX(FixtureTicker!$B$24:$AM$43, MATCH($B206, FixtureTicker!$A$24:$A$43), PlayerForm!$X$5)="BLANK",
0
),
_xlfn.IFS(
INDEX(FixtureTicker!$B$24:$AM$43, MATCH($B206, FixtureTicker!$A$24:$A$43), PlayerForm!$X$5+1)="H",
_xlfn.XLOOKUP($E206, PlayerForm!$D$3:$D$394, PlayerForm!$Q$3:$Q$394)*
_xlfn.XLOOKUP(
INDEX(FixtureTicker!$B$3:$AM$22, MATCH($B206, FixtureTicker!$A$3:$A$22), PlayerForm!$X$5+1),
 TeamForm!$B$4:$B$23, TeamForm!$AD$4:$AD$23),
INDEX(FixtureTicker!$B$24:$AM$43, MATCH($B206, FixtureTicker!$A$24:$A$43), PlayerForm!$X$5+1)="A",
_xlfn.XLOOKUP($E206, PlayerForm!$D$3:$D$394, PlayerForm!$R$3:$R$394)*
_xlfn.XLOOKUP(
INDEX(FixtureTicker!$B$3:$AM$22, MATCH($B206, FixtureTicker!$A$3:$A$22), PlayerForm!$X$5+1),
 TeamForm!$B$4:$B$23, TeamForm!$AB$4:$AB$23),
INDEX(FixtureTicker!$B$24:$AM$43, MATCH($B206, FixtureTicker!$A$24:$A$43), PlayerForm!$X$5+1)="BLANK",
0
),
_xlfn.IFS(
INDEX(FixtureTicker!$B$24:$AM$43, MATCH($B206, FixtureTicker!$A$24:$A$43), PlayerForm!$X$5+2)="H",
_xlfn.XLOOKUP($E206, PlayerForm!$D$3:$D$394, PlayerForm!$Q$3:$Q$394)*
_xlfn.XLOOKUP(
INDEX(FixtureTicker!$B$3:$AM$22, MATCH($B206, FixtureTicker!$A$3:$A$22), PlayerForm!$X$5+2),
 TeamForm!$B$4:$B$23, TeamForm!$AD$4:$AD$23),
INDEX(FixtureTicker!$B$24:$AM$43, MATCH($B206, FixtureTicker!$A$24:$A$43), PlayerForm!$X$5+2)="A",
_xlfn.XLOOKUP($E206, PlayerForm!$D$3:$D$394, PlayerForm!$R$3:$R$394)*
_xlfn.XLOOKUP(
INDEX(FixtureTicker!$B$3:$AM$22, MATCH($B206, FixtureTicker!$A$3:$A$22), PlayerForm!$X$5+2),
 TeamForm!$B$4:$B$23, TeamForm!$AB$4:$AB$23),
INDEX(FixtureTicker!$B$24:$AM$43, MATCH($B206, FixtureTicker!$A$24:$A$43), PlayerForm!$X$5+2)="BLANK",
0
),
_xlfn.IFS(
INDEX(FixtureTicker!$B$24:$AM$43, MATCH($B206, FixtureTicker!$A$24:$A$43), PlayerForm!$X$5+3)="H",
_xlfn.XLOOKUP($E206, PlayerForm!$D$3:$D$394, PlayerForm!$Q$3:$Q$394)*
_xlfn.XLOOKUP(
INDEX(FixtureTicker!$B$3:$AM$22, MATCH($B206, FixtureTicker!$A$3:$A$22), PlayerForm!$X$5+3),
 TeamForm!$B$4:$B$23, TeamForm!$AD$4:$AD$23),
INDEX(FixtureTicker!$B$24:$AM$43, MATCH($B206, FixtureTicker!$A$24:$A$43), PlayerForm!$X$5+3)="A",
_xlfn.XLOOKUP($E206, PlayerForm!$D$3:$D$394, PlayerForm!$R$3:$R$394)*
_xlfn.XLOOKUP(
INDEX(FixtureTicker!$B$3:$AM$22, MATCH($B206, FixtureTicker!$A$3:$A$22), PlayerForm!$X$5+3),
 TeamForm!$B$4:$B$23, TeamForm!$AB$4:$AB$23),
INDEX(FixtureTicker!$B$24:$AM$43, MATCH($B206, FixtureTicker!$A$24:$A$43), PlayerForm!$X$5+3)="BLANK",
0
),
_xlfn.IFS(
INDEX(FixtureTicker!$B$24:$AM$43, MATCH($B206, FixtureTicker!$A$24:$A$43), PlayerForm!$X$5+4)="H",
_xlfn.XLOOKUP($E206, PlayerForm!$D$3:$D$394, PlayerForm!$Q$3:$Q$394)*
_xlfn.XLOOKUP(
INDEX(FixtureTicker!$B$3:$AM$22, MATCH($B206, FixtureTicker!$A$3:$A$22), PlayerForm!$X$5+4),
 TeamForm!$B$4:$B$23, TeamForm!$AD$4:$AD$23),
INDEX(FixtureTicker!$B$24:$AM$43, MATCH($B206, FixtureTicker!$A$24:$A$43), PlayerForm!$X$5+4)="A",
_xlfn.XLOOKUP($E206, PlayerForm!$D$3:$D$394, PlayerForm!$R$3:$R$394)*
_xlfn.XLOOKUP(
INDEX(FixtureTicker!$B$3:$AM$22, MATCH($B206, FixtureTicker!$A$3:$A$22), PlayerForm!$X$5+4),
 TeamForm!$B$4:$B$23, TeamForm!$AB$4:$AB$23),
INDEX(FixtureTicker!$B$24:$AM$43, MATCH($B206, FixtureTicker!$A$24:$A$43), PlayerForm!$X$5+4)="BLANK",
0
),
_xlfn.IFS(
INDEX(FixtureTicker!$B$24:$AM$43, MATCH($B206, FixtureTicker!$A$24:$A$43), PlayerForm!$X$5+5)="H",
_xlfn.XLOOKUP($E206, PlayerForm!$D$3:$D$394, PlayerForm!$Q$3:$Q$394)*
_xlfn.XLOOKUP(
INDEX(FixtureTicker!$B$3:$AM$22, MATCH($B206, FixtureTicker!$A$3:$A$22), PlayerForm!$X$5+5),
 TeamForm!$B$4:$B$23, TeamForm!$AD$4:$AD$23),
INDEX(FixtureTicker!$B$24:$AM$43, MATCH($B206, FixtureTicker!$A$24:$A$43), PlayerForm!$X$5+5)="A",
_xlfn.XLOOKUP($E206, PlayerForm!$D$3:$D$394, PlayerForm!$R$3:$R$394)*
_xlfn.XLOOKUP(
INDEX(FixtureTicker!$B$3:$AM$22, MATCH($B206, FixtureTicker!$A$3:$A$22), PlayerForm!$X$5+5),
 TeamForm!$B$4:$B$23, TeamForm!$AB$4:$AB$23),
INDEX(FixtureTicker!$B$24:$AM$43, MATCH($B206, FixtureTicker!$A$24:$A$43), PlayerForm!$X$5+5)="BLANK",
0
),
_xlfn.IFS(
INDEX(FixtureTicker!$B$24:$AM$43, MATCH($B206, FixtureTicker!$A$24:$A$43), PlayerForm!$X$5+6)="H",
_xlfn.XLOOKUP($E206, PlayerForm!$D$3:$D$394, PlayerForm!$Q$3:$Q$394)*
_xlfn.XLOOKUP(
INDEX(FixtureTicker!$B$3:$AM$22, MATCH($B206, FixtureTicker!$A$3:$A$22), PlayerForm!$X$5+6),
 TeamForm!$B$4:$B$23, TeamForm!$AD$4:$AD$23),
INDEX(FixtureTicker!$B$24:$AM$43, MATCH($B206, FixtureTicker!$A$24:$A$43), PlayerForm!$X$5+6)="A",
_xlfn.XLOOKUP($E206, PlayerForm!$D$3:$D$394, PlayerForm!$R$3:$R$394)*
_xlfn.XLOOKUP(
INDEX(FixtureTicker!$B$3:$AM$22, MATCH($B206, FixtureTicker!$A$3:$A$22), PlayerForm!$X$5+6),
 TeamForm!$B$4:$B$23, TeamForm!$AB$4:$AB$23),
INDEX(FixtureTicker!$B$24:$AM$43, MATCH($B206, FixtureTicker!$A$24:$A$43), PlayerForm!$X$5+6)="BLANK",
0
),
_xlfn.IFS(
INDEX(FixtureTicker!$B$24:$AM$43, MATCH($B206, FixtureTicker!$A$24:$A$43), PlayerForm!$X$5+7)="H",
_xlfn.XLOOKUP($E206, PlayerForm!$D$3:$D$394, PlayerForm!$Q$3:$Q$394)*
_xlfn.XLOOKUP(
INDEX(FixtureTicker!$B$3:$AM$22, MATCH($B206, FixtureTicker!$A$3:$A$22), PlayerForm!$X$5+7),
 TeamForm!$B$4:$B$23, TeamForm!$AD$4:$AD$23),
INDEX(FixtureTicker!$B$24:$AM$43, MATCH($B206, FixtureTicker!$A$24:$A$43), PlayerForm!$X$5+7)="A",
_xlfn.XLOOKUP($E206, PlayerForm!$D$3:$D$394, PlayerForm!$R$3:$R$394)*
_xlfn.XLOOKUP(
INDEX(FixtureTicker!$B$3:$AM$22, MATCH($B206, FixtureTicker!$A$3:$A$22), PlayerForm!$X$5+7),
 TeamForm!$B$4:$B$23, TeamForm!$AB$4:$AB$23),
INDEX(FixtureTicker!$B$24:$AM$43, MATCH($B206, FixtureTicker!$A$24:$A$43), PlayerForm!$X$5+7)="BLANK",
0
)
),0)</f>
        <v>18.60942075868909</v>
      </c>
    </row>
    <row r="207" spans="1:10">
      <c r="A207" s="55">
        <v>245</v>
      </c>
      <c r="B207" s="55" t="str">
        <f>_xlfn.XLOOKUP($A207, PlayerData!$B$3:$B$394, PlayerData!C$3:C$394)</f>
        <v>WOL</v>
      </c>
      <c r="C207" s="55" t="str">
        <f>_xlfn.XLOOKUP($A207, PlayerData!$B$3:$B$394, PlayerData!D$3:D$394)</f>
        <v>D</v>
      </c>
      <c r="D207" s="55">
        <f>_xlfn.XLOOKUP($A207, PlayerData!$B:$B, PlayerData!F:F,,,-1)</f>
        <v>5.5</v>
      </c>
      <c r="E207" s="31" t="str">
        <f>_xlfn.XLOOKUP($A207, PlayerData!$B$3:$B$394, PlayerData!E$3:E$394)</f>
        <v>Jonny</v>
      </c>
      <c r="F207" s="164" cm="1">
        <f t="array" ref="F207">IFERROR(0.01*_xlfn.IFS(
INDEX(FixtureTicker!$B$24:$AM$43, MATCH($B207, FixtureTicker!$A$24:$A$43, 0), PlayerForm!$X$5)="H",
_xlfn.XLOOKUP($E207, PlayerForm!$D$3:$D$394, PlayerForm!$Q$3:$Q$394)*
_xlfn.XLOOKUP(
INDEX(FixtureTicker!$B$3:$AM$22, MATCH($B207, FixtureTicker!$A$3:$A$22,0), PlayerForm!$X$5),
 TeamForm!$B$4:$B$23, TeamForm!$AD$4:$AD$23),
INDEX(FixtureTicker!$B$24:$AM$43, MATCH($B207, FixtureTicker!$A$24:$A$43,0), PlayerForm!$X$5)="A",
_xlfn.XLOOKUP($E207, PlayerForm!$D$3:$D$394, PlayerForm!$R$3:$R$394)*
_xlfn.XLOOKUP(
INDEX(FixtureTicker!$B$3:$AM$22, MATCH($B207, FixtureTicker!$A$3:$A$22,0), PlayerForm!$X$5),
 TeamForm!$B$4:$B$23, TeamForm!$AB$4:$AB$23),
INDEX(FixtureTicker!$B$24:$AM$43, MATCH($B207, FixtureTicker!$A$24:$A$43,0), PlayerForm!$X$5)="BLANK",
0),0)</f>
        <v>0.43595452947380758</v>
      </c>
      <c r="G207" s="163" cm="1">
        <f t="array" ref="G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
),0)</f>
        <v>2.0985872375435588</v>
      </c>
      <c r="H207" s="163" cm="1">
        <f t="array" ref="H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),
_xlfn.IFS(
INDEX(FixtureTicker!$B$24:$AM$43, MATCH($B207, FixtureTicker!$A$24:$A$43), PlayerForm!$X$5+2)="H",
_xlfn.XLOOKUP($E207, PlayerForm!$D$3:$D$394, PlayerForm!$Q$3:$Q$394)*
_xlfn.XLOOKUP(
INDEX(FixtureTicker!$B$3:$AM$22, MATCH($B207, FixtureTicker!$A$3:$A$22), PlayerForm!$X$5+2),
 TeamForm!$B$4:$B$23, TeamForm!$AD$4:$AD$23),
INDEX(FixtureTicker!$B$24:$AM$43, MATCH($B207, FixtureTicker!$A$24:$A$43), PlayerForm!$X$5+2)="A",
_xlfn.XLOOKUP($E207, PlayerForm!$D$3:$D$394, PlayerForm!$R$3:$R$394)*
_xlfn.XLOOKUP(
INDEX(FixtureTicker!$B$3:$AM$22, MATCH($B207, FixtureTicker!$A$3:$A$22), PlayerForm!$X$5+2),
 TeamForm!$B$4:$B$23, TeamForm!$AB$4:$AB$23),
INDEX(FixtureTicker!$B$24:$AM$43, MATCH($B207, FixtureTicker!$A$24:$A$43), PlayerForm!$X$5+2)="BLANK",
0
),
_xlfn.IFS(
INDEX(FixtureTicker!$B$24:$AM$43, MATCH($B207, FixtureTicker!$A$24:$A$43), PlayerForm!$X$5+3)="H",
_xlfn.XLOOKUP($E207, PlayerForm!$D$3:$D$394, PlayerForm!$Q$3:$Q$394)*
_xlfn.XLOOKUP(
INDEX(FixtureTicker!$B$3:$AM$22, MATCH($B207, FixtureTicker!$A$3:$A$22), PlayerForm!$X$5+3),
 TeamForm!$B$4:$B$23, TeamForm!$AD$4:$AD$23),
INDEX(FixtureTicker!$B$24:$AM$43, MATCH($B207, FixtureTicker!$A$24:$A$43), PlayerForm!$X$5+3)="A",
_xlfn.XLOOKUP($E207, PlayerForm!$D$3:$D$394, PlayerForm!$R$3:$R$394)*
_xlfn.XLOOKUP(
INDEX(FixtureTicker!$B$3:$AM$22, MATCH($B207, FixtureTicker!$A$3:$A$22), PlayerForm!$X$5+3),
 TeamForm!$B$4:$B$23, TeamForm!$AB$4:$AB$23),
INDEX(FixtureTicker!$B$24:$AM$43, MATCH($B207, FixtureTicker!$A$24:$A$43), PlayerForm!$X$5+3)="BLANK",
0
)
),0)</f>
        <v>8.0929149527169209</v>
      </c>
      <c r="I207" s="163" cm="1">
        <f t="array" ref="I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),
_xlfn.IFS(
INDEX(FixtureTicker!$B$24:$AM$43, MATCH($B207, FixtureTicker!$A$24:$A$43), PlayerForm!$X$5+2)="H",
_xlfn.XLOOKUP($E207, PlayerForm!$D$3:$D$394, PlayerForm!$Q$3:$Q$394)*
_xlfn.XLOOKUP(
INDEX(FixtureTicker!$B$3:$AM$22, MATCH($B207, FixtureTicker!$A$3:$A$22), PlayerForm!$X$5+2),
 TeamForm!$B$4:$B$23, TeamForm!$AD$4:$AD$23),
INDEX(FixtureTicker!$B$24:$AM$43, MATCH($B207, FixtureTicker!$A$24:$A$43), PlayerForm!$X$5+2)="A",
_xlfn.XLOOKUP($E207, PlayerForm!$D$3:$D$394, PlayerForm!$R$3:$R$394)*
_xlfn.XLOOKUP(
INDEX(FixtureTicker!$B$3:$AM$22, MATCH($B207, FixtureTicker!$A$3:$A$22), PlayerForm!$X$5+2),
 TeamForm!$B$4:$B$23, TeamForm!$AB$4:$AB$23),
INDEX(FixtureTicker!$B$24:$AM$43, MATCH($B207, FixtureTicker!$A$24:$A$43), PlayerForm!$X$5+2)="BLANK",
0
),
_xlfn.IFS(
INDEX(FixtureTicker!$B$24:$AM$43, MATCH($B207, FixtureTicker!$A$24:$A$43), PlayerForm!$X$5+3)="H",
_xlfn.XLOOKUP($E207, PlayerForm!$D$3:$D$394, PlayerForm!$Q$3:$Q$394)*
_xlfn.XLOOKUP(
INDEX(FixtureTicker!$B$3:$AM$22, MATCH($B207, FixtureTicker!$A$3:$A$22), PlayerForm!$X$5+3),
 TeamForm!$B$4:$B$23, TeamForm!$AD$4:$AD$23),
INDEX(FixtureTicker!$B$24:$AM$43, MATCH($B207, FixtureTicker!$A$24:$A$43), PlayerForm!$X$5+3)="A",
_xlfn.XLOOKUP($E207, PlayerForm!$D$3:$D$394, PlayerForm!$R$3:$R$394)*
_xlfn.XLOOKUP(
INDEX(FixtureTicker!$B$3:$AM$22, MATCH($B207, FixtureTicker!$A$3:$A$22), PlayerForm!$X$5+3),
 TeamForm!$B$4:$B$23, TeamForm!$AB$4:$AB$23),
INDEX(FixtureTicker!$B$24:$AM$43, MATCH($B207, FixtureTicker!$A$24:$A$43), PlayerForm!$X$5+3)="BLANK",
0
),
_xlfn.IFS(
INDEX(FixtureTicker!$B$24:$AM$43, MATCH($B207, FixtureTicker!$A$24:$A$43), PlayerForm!$X$5+4)="H",
_xlfn.XLOOKUP($E207, PlayerForm!$D$3:$D$394, PlayerForm!$Q$3:$Q$394)*
_xlfn.XLOOKUP(
INDEX(FixtureTicker!$B$3:$AM$22, MATCH($B207, FixtureTicker!$A$3:$A$22), PlayerForm!$X$5+4),
 TeamForm!$B$4:$B$23, TeamForm!$AD$4:$AD$23),
INDEX(FixtureTicker!$B$24:$AM$43, MATCH($B207, FixtureTicker!$A$24:$A$43), PlayerForm!$X$5+4)="A",
_xlfn.XLOOKUP($E207, PlayerForm!$D$3:$D$394, PlayerForm!$R$3:$R$394)*
_xlfn.XLOOKUP(
INDEX(FixtureTicker!$B$3:$AM$22, MATCH($B207, FixtureTicker!$A$3:$A$22), PlayerForm!$X$5+4),
 TeamForm!$B$4:$B$23, TeamForm!$AB$4:$AB$23),
INDEX(FixtureTicker!$B$24:$AM$43, MATCH($B207, FixtureTicker!$A$24:$A$43), PlayerForm!$X$5+4)="BLANK",
0
),
_xlfn.IFS(
INDEX(FixtureTicker!$B$24:$AM$43, MATCH($B207, FixtureTicker!$A$24:$A$43), PlayerForm!$X$5+5)="H",
_xlfn.XLOOKUP($E207, PlayerForm!$D$3:$D$394, PlayerForm!$Q$3:$Q$394)*
_xlfn.XLOOKUP(
INDEX(FixtureTicker!$B$3:$AM$22, MATCH($B207, FixtureTicker!$A$3:$A$22), PlayerForm!$X$5+5),
 TeamForm!$B$4:$B$23, TeamForm!$AD$4:$AD$23),
INDEX(FixtureTicker!$B$24:$AM$43, MATCH($B207, FixtureTicker!$A$24:$A$43), PlayerForm!$X$5+5)="A",
_xlfn.XLOOKUP($E207, PlayerForm!$D$3:$D$394, PlayerForm!$R$3:$R$394)*
_xlfn.XLOOKUP(
INDEX(FixtureTicker!$B$3:$AM$22, MATCH($B207, FixtureTicker!$A$3:$A$22), PlayerForm!$X$5+5),
 TeamForm!$B$4:$B$23, TeamForm!$AB$4:$AB$23),
INDEX(FixtureTicker!$B$24:$AM$43, MATCH($B207, FixtureTicker!$A$24:$A$43), PlayerForm!$X$5+5)="BLANK",
0
)
),0)</f>
        <v>12.693337084526197</v>
      </c>
      <c r="J207" s="163" cm="1">
        <f t="array" ref="J207">IFERROR(0.01*SUM(
_xlfn.IFS(
INDEX(FixtureTicker!$B$24:$AM$43, MATCH($B207, FixtureTicker!$A$24:$A$43), PlayerForm!$X$5)="H",
_xlfn.XLOOKUP($E207, PlayerForm!$D$3:$D$394, PlayerForm!$Q$3:$Q$394)*
_xlfn.XLOOKUP(
INDEX(FixtureTicker!$B$3:$AM$22, MATCH($B207, FixtureTicker!$A$3:$A$22), PlayerForm!$X$5),
 TeamForm!$B$4:$B$23, TeamForm!$AD$4:$AD$23),
INDEX(FixtureTicker!$B$24:$AM$43, MATCH($B207, FixtureTicker!$A$24:$A$43), PlayerForm!$X$5)="A",
_xlfn.XLOOKUP($E207, PlayerForm!$D$3:$D$394, PlayerForm!$R$3:$R$394)*
_xlfn.XLOOKUP(
INDEX(FixtureTicker!$B$3:$AM$22, MATCH($B207, FixtureTicker!$A$3:$A$22), PlayerForm!$X$5),
 TeamForm!$B$4:$B$23, TeamForm!$AB$4:$AB$23),
INDEX(FixtureTicker!$B$24:$AM$43, MATCH($B207, FixtureTicker!$A$24:$A$43), PlayerForm!$X$5)="BLANK",
0
),
_xlfn.IFS(
INDEX(FixtureTicker!$B$24:$AM$43, MATCH($B207, FixtureTicker!$A$24:$A$43), PlayerForm!$X$5+1)="H",
_xlfn.XLOOKUP($E207, PlayerForm!$D$3:$D$394, PlayerForm!$Q$3:$Q$394)*
_xlfn.XLOOKUP(
INDEX(FixtureTicker!$B$3:$AM$22, MATCH($B207, FixtureTicker!$A$3:$A$22), PlayerForm!$X$5+1),
 TeamForm!$B$4:$B$23, TeamForm!$AD$4:$AD$23),
INDEX(FixtureTicker!$B$24:$AM$43, MATCH($B207, FixtureTicker!$A$24:$A$43), PlayerForm!$X$5+1)="A",
_xlfn.XLOOKUP($E207, PlayerForm!$D$3:$D$394, PlayerForm!$R$3:$R$394)*
_xlfn.XLOOKUP(
INDEX(FixtureTicker!$B$3:$AM$22, MATCH($B207, FixtureTicker!$A$3:$A$22), PlayerForm!$X$5+1),
 TeamForm!$B$4:$B$23, TeamForm!$AB$4:$AB$23),
INDEX(FixtureTicker!$B$24:$AM$43, MATCH($B207, FixtureTicker!$A$24:$A$43), PlayerForm!$X$5+1)="BLANK",
0
),
_xlfn.IFS(
INDEX(FixtureTicker!$B$24:$AM$43, MATCH($B207, FixtureTicker!$A$24:$A$43), PlayerForm!$X$5+2)="H",
_xlfn.XLOOKUP($E207, PlayerForm!$D$3:$D$394, PlayerForm!$Q$3:$Q$394)*
_xlfn.XLOOKUP(
INDEX(FixtureTicker!$B$3:$AM$22, MATCH($B207, FixtureTicker!$A$3:$A$22), PlayerForm!$X$5+2),
 TeamForm!$B$4:$B$23, TeamForm!$AD$4:$AD$23),
INDEX(FixtureTicker!$B$24:$AM$43, MATCH($B207, FixtureTicker!$A$24:$A$43), PlayerForm!$X$5+2)="A",
_xlfn.XLOOKUP($E207, PlayerForm!$D$3:$D$394, PlayerForm!$R$3:$R$394)*
_xlfn.XLOOKUP(
INDEX(FixtureTicker!$B$3:$AM$22, MATCH($B207, FixtureTicker!$A$3:$A$22), PlayerForm!$X$5+2),
 TeamForm!$B$4:$B$23, TeamForm!$AB$4:$AB$23),
INDEX(FixtureTicker!$B$24:$AM$43, MATCH($B207, FixtureTicker!$A$24:$A$43), PlayerForm!$X$5+2)="BLANK",
0
),
_xlfn.IFS(
INDEX(FixtureTicker!$B$24:$AM$43, MATCH($B207, FixtureTicker!$A$24:$A$43), PlayerForm!$X$5+3)="H",
_xlfn.XLOOKUP($E207, PlayerForm!$D$3:$D$394, PlayerForm!$Q$3:$Q$394)*
_xlfn.XLOOKUP(
INDEX(FixtureTicker!$B$3:$AM$22, MATCH($B207, FixtureTicker!$A$3:$A$22), PlayerForm!$X$5+3),
 TeamForm!$B$4:$B$23, TeamForm!$AD$4:$AD$23),
INDEX(FixtureTicker!$B$24:$AM$43, MATCH($B207, FixtureTicker!$A$24:$A$43), PlayerForm!$X$5+3)="A",
_xlfn.XLOOKUP($E207, PlayerForm!$D$3:$D$394, PlayerForm!$R$3:$R$394)*
_xlfn.XLOOKUP(
INDEX(FixtureTicker!$B$3:$AM$22, MATCH($B207, FixtureTicker!$A$3:$A$22), PlayerForm!$X$5+3),
 TeamForm!$B$4:$B$23, TeamForm!$AB$4:$AB$23),
INDEX(FixtureTicker!$B$24:$AM$43, MATCH($B207, FixtureTicker!$A$24:$A$43), PlayerForm!$X$5+3)="BLANK",
0
),
_xlfn.IFS(
INDEX(FixtureTicker!$B$24:$AM$43, MATCH($B207, FixtureTicker!$A$24:$A$43), PlayerForm!$X$5+4)="H",
_xlfn.XLOOKUP($E207, PlayerForm!$D$3:$D$394, PlayerForm!$Q$3:$Q$394)*
_xlfn.XLOOKUP(
INDEX(FixtureTicker!$B$3:$AM$22, MATCH($B207, FixtureTicker!$A$3:$A$22), PlayerForm!$X$5+4),
 TeamForm!$B$4:$B$23, TeamForm!$AD$4:$AD$23),
INDEX(FixtureTicker!$B$24:$AM$43, MATCH($B207, FixtureTicker!$A$24:$A$43), PlayerForm!$X$5+4)="A",
_xlfn.XLOOKUP($E207, PlayerForm!$D$3:$D$394, PlayerForm!$R$3:$R$394)*
_xlfn.XLOOKUP(
INDEX(FixtureTicker!$B$3:$AM$22, MATCH($B207, FixtureTicker!$A$3:$A$22), PlayerForm!$X$5+4),
 TeamForm!$B$4:$B$23, TeamForm!$AB$4:$AB$23),
INDEX(FixtureTicker!$B$24:$AM$43, MATCH($B207, FixtureTicker!$A$24:$A$43), PlayerForm!$X$5+4)="BLANK",
0
),
_xlfn.IFS(
INDEX(FixtureTicker!$B$24:$AM$43, MATCH($B207, FixtureTicker!$A$24:$A$43), PlayerForm!$X$5+5)="H",
_xlfn.XLOOKUP($E207, PlayerForm!$D$3:$D$394, PlayerForm!$Q$3:$Q$394)*
_xlfn.XLOOKUP(
INDEX(FixtureTicker!$B$3:$AM$22, MATCH($B207, FixtureTicker!$A$3:$A$22), PlayerForm!$X$5+5),
 TeamForm!$B$4:$B$23, TeamForm!$AD$4:$AD$23),
INDEX(FixtureTicker!$B$24:$AM$43, MATCH($B207, FixtureTicker!$A$24:$A$43), PlayerForm!$X$5+5)="A",
_xlfn.XLOOKUP($E207, PlayerForm!$D$3:$D$394, PlayerForm!$R$3:$R$394)*
_xlfn.XLOOKUP(
INDEX(FixtureTicker!$B$3:$AM$22, MATCH($B207, FixtureTicker!$A$3:$A$22), PlayerForm!$X$5+5),
 TeamForm!$B$4:$B$23, TeamForm!$AB$4:$AB$23),
INDEX(FixtureTicker!$B$24:$AM$43, MATCH($B207, FixtureTicker!$A$24:$A$43), PlayerForm!$X$5+5)="BLANK",
0
),
_xlfn.IFS(
INDEX(FixtureTicker!$B$24:$AM$43, MATCH($B207, FixtureTicker!$A$24:$A$43), PlayerForm!$X$5+6)="H",
_xlfn.XLOOKUP($E207, PlayerForm!$D$3:$D$394, PlayerForm!$Q$3:$Q$394)*
_xlfn.XLOOKUP(
INDEX(FixtureTicker!$B$3:$AM$22, MATCH($B207, FixtureTicker!$A$3:$A$22), PlayerForm!$X$5+6),
 TeamForm!$B$4:$B$23, TeamForm!$AD$4:$AD$23),
INDEX(FixtureTicker!$B$24:$AM$43, MATCH($B207, FixtureTicker!$A$24:$A$43), PlayerForm!$X$5+6)="A",
_xlfn.XLOOKUP($E207, PlayerForm!$D$3:$D$394, PlayerForm!$R$3:$R$394)*
_xlfn.XLOOKUP(
INDEX(FixtureTicker!$B$3:$AM$22, MATCH($B207, FixtureTicker!$A$3:$A$22), PlayerForm!$X$5+6),
 TeamForm!$B$4:$B$23, TeamForm!$AB$4:$AB$23),
INDEX(FixtureTicker!$B$24:$AM$43, MATCH($B207, FixtureTicker!$A$24:$A$43), PlayerForm!$X$5+6)="BLANK",
0
),
_xlfn.IFS(
INDEX(FixtureTicker!$B$24:$AM$43, MATCH($B207, FixtureTicker!$A$24:$A$43), PlayerForm!$X$5+7)="H",
_xlfn.XLOOKUP($E207, PlayerForm!$D$3:$D$394, PlayerForm!$Q$3:$Q$394)*
_xlfn.XLOOKUP(
INDEX(FixtureTicker!$B$3:$AM$22, MATCH($B207, FixtureTicker!$A$3:$A$22), PlayerForm!$X$5+7),
 TeamForm!$B$4:$B$23, TeamForm!$AD$4:$AD$23),
INDEX(FixtureTicker!$B$24:$AM$43, MATCH($B207, FixtureTicker!$A$24:$A$43), PlayerForm!$X$5+7)="A",
_xlfn.XLOOKUP($E207, PlayerForm!$D$3:$D$394, PlayerForm!$R$3:$R$394)*
_xlfn.XLOOKUP(
INDEX(FixtureTicker!$B$3:$AM$22, MATCH($B207, FixtureTicker!$A$3:$A$22), PlayerForm!$X$5+7),
 TeamForm!$B$4:$B$23, TeamForm!$AB$4:$AB$23),
INDEX(FixtureTicker!$B$24:$AM$43, MATCH($B207, FixtureTicker!$A$24:$A$43), PlayerForm!$X$5+7)="BLANK",
0
)
),0)</f>
        <v>17.682151119823281</v>
      </c>
    </row>
    <row r="208" spans="1:10">
      <c r="A208" s="55">
        <v>219</v>
      </c>
      <c r="B208" s="55" t="str">
        <f>_xlfn.XLOOKUP($A208, PlayerData!$B$3:$B$394, PlayerData!C$3:C$394)</f>
        <v>MCI</v>
      </c>
      <c r="C208" s="55" t="str">
        <f>_xlfn.XLOOKUP($A208, PlayerData!$B$3:$B$394, PlayerData!D$3:D$394)</f>
        <v>D</v>
      </c>
      <c r="D208" s="55">
        <f>_xlfn.XLOOKUP($A208, PlayerData!$B:$B, PlayerData!F:F,,,-1)</f>
        <v>6</v>
      </c>
      <c r="E208" s="31" t="str">
        <f>_xlfn.XLOOKUP($A208, PlayerData!$B$3:$B$394, PlayerData!E$3:E$394)</f>
        <v>Laporte</v>
      </c>
      <c r="F208" s="164" cm="1">
        <f t="array" ref="F208">IFERROR(0.01*_xlfn.IFS(
INDEX(FixtureTicker!$B$24:$AM$43, MATCH($B208, FixtureTicker!$A$24:$A$43, 0), PlayerForm!$X$5)="H",
_xlfn.XLOOKUP($E208, PlayerForm!$D$3:$D$394, PlayerForm!$Q$3:$Q$394)*
_xlfn.XLOOKUP(
INDEX(FixtureTicker!$B$3:$AM$22, MATCH($B208, FixtureTicker!$A$3:$A$22,0), PlayerForm!$X$5),
 TeamForm!$B$4:$B$23, TeamForm!$AD$4:$AD$23),
INDEX(FixtureTicker!$B$24:$AM$43, MATCH($B208, FixtureTicker!$A$24:$A$43,0), PlayerForm!$X$5)="A",
_xlfn.XLOOKUP($E208, PlayerForm!$D$3:$D$394, PlayerForm!$R$3:$R$394)*
_xlfn.XLOOKUP(
INDEX(FixtureTicker!$B$3:$AM$22, MATCH($B208, FixtureTicker!$A$3:$A$22,0), PlayerForm!$X$5),
 TeamForm!$B$4:$B$23, TeamForm!$AB$4:$AB$23),
INDEX(FixtureTicker!$B$24:$AM$43, MATCH($B208, FixtureTicker!$A$24:$A$43,0), PlayerForm!$X$5)="BLANK",
0),0)</f>
        <v>0</v>
      </c>
      <c r="G208" s="163" cm="1">
        <f t="array" ref="G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
),0)</f>
        <v>2.105660377358491</v>
      </c>
      <c r="H208" s="163" cm="1">
        <f t="array" ref="H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),
_xlfn.IFS(
INDEX(FixtureTicker!$B$24:$AM$43, MATCH($B208, FixtureTicker!$A$24:$A$43), PlayerForm!$X$5+2)="H",
_xlfn.XLOOKUP($E208, PlayerForm!$D$3:$D$394, PlayerForm!$Q$3:$Q$394)*
_xlfn.XLOOKUP(
INDEX(FixtureTicker!$B$3:$AM$22, MATCH($B208, FixtureTicker!$A$3:$A$22), PlayerForm!$X$5+2),
 TeamForm!$B$4:$B$23, TeamForm!$AD$4:$AD$23),
INDEX(FixtureTicker!$B$24:$AM$43, MATCH($B208, FixtureTicker!$A$24:$A$43), PlayerForm!$X$5+2)="A",
_xlfn.XLOOKUP($E208, PlayerForm!$D$3:$D$394, PlayerForm!$R$3:$R$394)*
_xlfn.XLOOKUP(
INDEX(FixtureTicker!$B$3:$AM$22, MATCH($B208, FixtureTicker!$A$3:$A$22), PlayerForm!$X$5+2),
 TeamForm!$B$4:$B$23, TeamForm!$AB$4:$AB$23),
INDEX(FixtureTicker!$B$24:$AM$43, MATCH($B208, FixtureTicker!$A$24:$A$43), PlayerForm!$X$5+2)="BLANK",
0
),
_xlfn.IFS(
INDEX(FixtureTicker!$B$24:$AM$43, MATCH($B208, FixtureTicker!$A$24:$A$43), PlayerForm!$X$5+3)="H",
_xlfn.XLOOKUP($E208, PlayerForm!$D$3:$D$394, PlayerForm!$Q$3:$Q$394)*
_xlfn.XLOOKUP(
INDEX(FixtureTicker!$B$3:$AM$22, MATCH($B208, FixtureTicker!$A$3:$A$22), PlayerForm!$X$5+3),
 TeamForm!$B$4:$B$23, TeamForm!$AD$4:$AD$23),
INDEX(FixtureTicker!$B$24:$AM$43, MATCH($B208, FixtureTicker!$A$24:$A$43), PlayerForm!$X$5+3)="A",
_xlfn.XLOOKUP($E208, PlayerForm!$D$3:$D$394, PlayerForm!$R$3:$R$394)*
_xlfn.XLOOKUP(
INDEX(FixtureTicker!$B$3:$AM$22, MATCH($B208, FixtureTicker!$A$3:$A$22), PlayerForm!$X$5+3),
 TeamForm!$B$4:$B$23, TeamForm!$AB$4:$AB$23),
INDEX(FixtureTicker!$B$24:$AM$43, MATCH($B208, FixtureTicker!$A$24:$A$43), PlayerForm!$X$5+3)="BLANK",
0
)
),0)</f>
        <v>7.4717673532975599</v>
      </c>
      <c r="I208" s="163" cm="1">
        <f t="array" ref="I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),
_xlfn.IFS(
INDEX(FixtureTicker!$B$24:$AM$43, MATCH($B208, FixtureTicker!$A$24:$A$43), PlayerForm!$X$5+2)="H",
_xlfn.XLOOKUP($E208, PlayerForm!$D$3:$D$394, PlayerForm!$Q$3:$Q$394)*
_xlfn.XLOOKUP(
INDEX(FixtureTicker!$B$3:$AM$22, MATCH($B208, FixtureTicker!$A$3:$A$22), PlayerForm!$X$5+2),
 TeamForm!$B$4:$B$23, TeamForm!$AD$4:$AD$23),
INDEX(FixtureTicker!$B$24:$AM$43, MATCH($B208, FixtureTicker!$A$24:$A$43), PlayerForm!$X$5+2)="A",
_xlfn.XLOOKUP($E208, PlayerForm!$D$3:$D$394, PlayerForm!$R$3:$R$394)*
_xlfn.XLOOKUP(
INDEX(FixtureTicker!$B$3:$AM$22, MATCH($B208, FixtureTicker!$A$3:$A$22), PlayerForm!$X$5+2),
 TeamForm!$B$4:$B$23, TeamForm!$AB$4:$AB$23),
INDEX(FixtureTicker!$B$24:$AM$43, MATCH($B208, FixtureTicker!$A$24:$A$43), PlayerForm!$X$5+2)="BLANK",
0
),
_xlfn.IFS(
INDEX(FixtureTicker!$B$24:$AM$43, MATCH($B208, FixtureTicker!$A$24:$A$43), PlayerForm!$X$5+3)="H",
_xlfn.XLOOKUP($E208, PlayerForm!$D$3:$D$394, PlayerForm!$Q$3:$Q$394)*
_xlfn.XLOOKUP(
INDEX(FixtureTicker!$B$3:$AM$22, MATCH($B208, FixtureTicker!$A$3:$A$22), PlayerForm!$X$5+3),
 TeamForm!$B$4:$B$23, TeamForm!$AD$4:$AD$23),
INDEX(FixtureTicker!$B$24:$AM$43, MATCH($B208, FixtureTicker!$A$24:$A$43), PlayerForm!$X$5+3)="A",
_xlfn.XLOOKUP($E208, PlayerForm!$D$3:$D$394, PlayerForm!$R$3:$R$394)*
_xlfn.XLOOKUP(
INDEX(FixtureTicker!$B$3:$AM$22, MATCH($B208, FixtureTicker!$A$3:$A$22), PlayerForm!$X$5+3),
 TeamForm!$B$4:$B$23, TeamForm!$AB$4:$AB$23),
INDEX(FixtureTicker!$B$24:$AM$43, MATCH($B208, FixtureTicker!$A$24:$A$43), PlayerForm!$X$5+3)="BLANK",
0
),
_xlfn.IFS(
INDEX(FixtureTicker!$B$24:$AM$43, MATCH($B208, FixtureTicker!$A$24:$A$43), PlayerForm!$X$5+4)="H",
_xlfn.XLOOKUP($E208, PlayerForm!$D$3:$D$394, PlayerForm!$Q$3:$Q$394)*
_xlfn.XLOOKUP(
INDEX(FixtureTicker!$B$3:$AM$22, MATCH($B208, FixtureTicker!$A$3:$A$22), PlayerForm!$X$5+4),
 TeamForm!$B$4:$B$23, TeamForm!$AD$4:$AD$23),
INDEX(FixtureTicker!$B$24:$AM$43, MATCH($B208, FixtureTicker!$A$24:$A$43), PlayerForm!$X$5+4)="A",
_xlfn.XLOOKUP($E208, PlayerForm!$D$3:$D$394, PlayerForm!$R$3:$R$394)*
_xlfn.XLOOKUP(
INDEX(FixtureTicker!$B$3:$AM$22, MATCH($B208, FixtureTicker!$A$3:$A$22), PlayerForm!$X$5+4),
 TeamForm!$B$4:$B$23, TeamForm!$AB$4:$AB$23),
INDEX(FixtureTicker!$B$24:$AM$43, MATCH($B208, FixtureTicker!$A$24:$A$43), PlayerForm!$X$5+4)="BLANK",
0
),
_xlfn.IFS(
INDEX(FixtureTicker!$B$24:$AM$43, MATCH($B208, FixtureTicker!$A$24:$A$43), PlayerForm!$X$5+5)="H",
_xlfn.XLOOKUP($E208, PlayerForm!$D$3:$D$394, PlayerForm!$Q$3:$Q$394)*
_xlfn.XLOOKUP(
INDEX(FixtureTicker!$B$3:$AM$22, MATCH($B208, FixtureTicker!$A$3:$A$22), PlayerForm!$X$5+5),
 TeamForm!$B$4:$B$23, TeamForm!$AD$4:$AD$23),
INDEX(FixtureTicker!$B$24:$AM$43, MATCH($B208, FixtureTicker!$A$24:$A$43), PlayerForm!$X$5+5)="A",
_xlfn.XLOOKUP($E208, PlayerForm!$D$3:$D$394, PlayerForm!$R$3:$R$394)*
_xlfn.XLOOKUP(
INDEX(FixtureTicker!$B$3:$AM$22, MATCH($B208, FixtureTicker!$A$3:$A$22), PlayerForm!$X$5+5),
 TeamForm!$B$4:$B$23, TeamForm!$AB$4:$AB$23),
INDEX(FixtureTicker!$B$24:$AM$43, MATCH($B208, FixtureTicker!$A$24:$A$43), PlayerForm!$X$5+5)="BLANK",
0
)
),0)</f>
        <v>12.639608529322414</v>
      </c>
      <c r="J208" s="163" cm="1">
        <f t="array" ref="J208">IFERROR(0.01*SUM(
_xlfn.IFS(
INDEX(FixtureTicker!$B$24:$AM$43, MATCH($B208, FixtureTicker!$A$24:$A$43), PlayerForm!$X$5)="H",
_xlfn.XLOOKUP($E208, PlayerForm!$D$3:$D$394, PlayerForm!$Q$3:$Q$394)*
_xlfn.XLOOKUP(
INDEX(FixtureTicker!$B$3:$AM$22, MATCH($B208, FixtureTicker!$A$3:$A$22), PlayerForm!$X$5),
 TeamForm!$B$4:$B$23, TeamForm!$AD$4:$AD$23),
INDEX(FixtureTicker!$B$24:$AM$43, MATCH($B208, FixtureTicker!$A$24:$A$43), PlayerForm!$X$5)="A",
_xlfn.XLOOKUP($E208, PlayerForm!$D$3:$D$394, PlayerForm!$R$3:$R$394)*
_xlfn.XLOOKUP(
INDEX(FixtureTicker!$B$3:$AM$22, MATCH($B208, FixtureTicker!$A$3:$A$22), PlayerForm!$X$5),
 TeamForm!$B$4:$B$23, TeamForm!$AB$4:$AB$23),
INDEX(FixtureTicker!$B$24:$AM$43, MATCH($B208, FixtureTicker!$A$24:$A$43), PlayerForm!$X$5)="BLANK",
0
),
_xlfn.IFS(
INDEX(FixtureTicker!$B$24:$AM$43, MATCH($B208, FixtureTicker!$A$24:$A$43), PlayerForm!$X$5+1)="H",
_xlfn.XLOOKUP($E208, PlayerForm!$D$3:$D$394, PlayerForm!$Q$3:$Q$394)*
_xlfn.XLOOKUP(
INDEX(FixtureTicker!$B$3:$AM$22, MATCH($B208, FixtureTicker!$A$3:$A$22), PlayerForm!$X$5+1),
 TeamForm!$B$4:$B$23, TeamForm!$AD$4:$AD$23),
INDEX(FixtureTicker!$B$24:$AM$43, MATCH($B208, FixtureTicker!$A$24:$A$43), PlayerForm!$X$5+1)="A",
_xlfn.XLOOKUP($E208, PlayerForm!$D$3:$D$394, PlayerForm!$R$3:$R$394)*
_xlfn.XLOOKUP(
INDEX(FixtureTicker!$B$3:$AM$22, MATCH($B208, FixtureTicker!$A$3:$A$22), PlayerForm!$X$5+1),
 TeamForm!$B$4:$B$23, TeamForm!$AB$4:$AB$23),
INDEX(FixtureTicker!$B$24:$AM$43, MATCH($B208, FixtureTicker!$A$24:$A$43), PlayerForm!$X$5+1)="BLANK",
0
),
_xlfn.IFS(
INDEX(FixtureTicker!$B$24:$AM$43, MATCH($B208, FixtureTicker!$A$24:$A$43), PlayerForm!$X$5+2)="H",
_xlfn.XLOOKUP($E208, PlayerForm!$D$3:$D$394, PlayerForm!$Q$3:$Q$394)*
_xlfn.XLOOKUP(
INDEX(FixtureTicker!$B$3:$AM$22, MATCH($B208, FixtureTicker!$A$3:$A$22), PlayerForm!$X$5+2),
 TeamForm!$B$4:$B$23, TeamForm!$AD$4:$AD$23),
INDEX(FixtureTicker!$B$24:$AM$43, MATCH($B208, FixtureTicker!$A$24:$A$43), PlayerForm!$X$5+2)="A",
_xlfn.XLOOKUP($E208, PlayerForm!$D$3:$D$394, PlayerForm!$R$3:$R$394)*
_xlfn.XLOOKUP(
INDEX(FixtureTicker!$B$3:$AM$22, MATCH($B208, FixtureTicker!$A$3:$A$22), PlayerForm!$X$5+2),
 TeamForm!$B$4:$B$23, TeamForm!$AB$4:$AB$23),
INDEX(FixtureTicker!$B$24:$AM$43, MATCH($B208, FixtureTicker!$A$24:$A$43), PlayerForm!$X$5+2)="BLANK",
0
),
_xlfn.IFS(
INDEX(FixtureTicker!$B$24:$AM$43, MATCH($B208, FixtureTicker!$A$24:$A$43), PlayerForm!$X$5+3)="H",
_xlfn.XLOOKUP($E208, PlayerForm!$D$3:$D$394, PlayerForm!$Q$3:$Q$394)*
_xlfn.XLOOKUP(
INDEX(FixtureTicker!$B$3:$AM$22, MATCH($B208, FixtureTicker!$A$3:$A$22), PlayerForm!$X$5+3),
 TeamForm!$B$4:$B$23, TeamForm!$AD$4:$AD$23),
INDEX(FixtureTicker!$B$24:$AM$43, MATCH($B208, FixtureTicker!$A$24:$A$43), PlayerForm!$X$5+3)="A",
_xlfn.XLOOKUP($E208, PlayerForm!$D$3:$D$394, PlayerForm!$R$3:$R$394)*
_xlfn.XLOOKUP(
INDEX(FixtureTicker!$B$3:$AM$22, MATCH($B208, FixtureTicker!$A$3:$A$22), PlayerForm!$X$5+3),
 TeamForm!$B$4:$B$23, TeamForm!$AB$4:$AB$23),
INDEX(FixtureTicker!$B$24:$AM$43, MATCH($B208, FixtureTicker!$A$24:$A$43), PlayerForm!$X$5+3)="BLANK",
0
),
_xlfn.IFS(
INDEX(FixtureTicker!$B$24:$AM$43, MATCH($B208, FixtureTicker!$A$24:$A$43), PlayerForm!$X$5+4)="H",
_xlfn.XLOOKUP($E208, PlayerForm!$D$3:$D$394, PlayerForm!$Q$3:$Q$394)*
_xlfn.XLOOKUP(
INDEX(FixtureTicker!$B$3:$AM$22, MATCH($B208, FixtureTicker!$A$3:$A$22), PlayerForm!$X$5+4),
 TeamForm!$B$4:$B$23, TeamForm!$AD$4:$AD$23),
INDEX(FixtureTicker!$B$24:$AM$43, MATCH($B208, FixtureTicker!$A$24:$A$43), PlayerForm!$X$5+4)="A",
_xlfn.XLOOKUP($E208, PlayerForm!$D$3:$D$394, PlayerForm!$R$3:$R$394)*
_xlfn.XLOOKUP(
INDEX(FixtureTicker!$B$3:$AM$22, MATCH($B208, FixtureTicker!$A$3:$A$22), PlayerForm!$X$5+4),
 TeamForm!$B$4:$B$23, TeamForm!$AB$4:$AB$23),
INDEX(FixtureTicker!$B$24:$AM$43, MATCH($B208, FixtureTicker!$A$24:$A$43), PlayerForm!$X$5+4)="BLANK",
0
),
_xlfn.IFS(
INDEX(FixtureTicker!$B$24:$AM$43, MATCH($B208, FixtureTicker!$A$24:$A$43), PlayerForm!$X$5+5)="H",
_xlfn.XLOOKUP($E208, PlayerForm!$D$3:$D$394, PlayerForm!$Q$3:$Q$394)*
_xlfn.XLOOKUP(
INDEX(FixtureTicker!$B$3:$AM$22, MATCH($B208, FixtureTicker!$A$3:$A$22), PlayerForm!$X$5+5),
 TeamForm!$B$4:$B$23, TeamForm!$AD$4:$AD$23),
INDEX(FixtureTicker!$B$24:$AM$43, MATCH($B208, FixtureTicker!$A$24:$A$43), PlayerForm!$X$5+5)="A",
_xlfn.XLOOKUP($E208, PlayerForm!$D$3:$D$394, PlayerForm!$R$3:$R$394)*
_xlfn.XLOOKUP(
INDEX(FixtureTicker!$B$3:$AM$22, MATCH($B208, FixtureTicker!$A$3:$A$22), PlayerForm!$X$5+5),
 TeamForm!$B$4:$B$23, TeamForm!$AB$4:$AB$23),
INDEX(FixtureTicker!$B$24:$AM$43, MATCH($B208, FixtureTicker!$A$24:$A$43), PlayerForm!$X$5+5)="BLANK",
0
),
_xlfn.IFS(
INDEX(FixtureTicker!$B$24:$AM$43, MATCH($B208, FixtureTicker!$A$24:$A$43), PlayerForm!$X$5+6)="H",
_xlfn.XLOOKUP($E208, PlayerForm!$D$3:$D$394, PlayerForm!$Q$3:$Q$394)*
_xlfn.XLOOKUP(
INDEX(FixtureTicker!$B$3:$AM$22, MATCH($B208, FixtureTicker!$A$3:$A$22), PlayerForm!$X$5+6),
 TeamForm!$B$4:$B$23, TeamForm!$AD$4:$AD$23),
INDEX(FixtureTicker!$B$24:$AM$43, MATCH($B208, FixtureTicker!$A$24:$A$43), PlayerForm!$X$5+6)="A",
_xlfn.XLOOKUP($E208, PlayerForm!$D$3:$D$394, PlayerForm!$R$3:$R$394)*
_xlfn.XLOOKUP(
INDEX(FixtureTicker!$B$3:$AM$22, MATCH($B208, FixtureTicker!$A$3:$A$22), PlayerForm!$X$5+6),
 TeamForm!$B$4:$B$23, TeamForm!$AB$4:$AB$23),
INDEX(FixtureTicker!$B$24:$AM$43, MATCH($B208, FixtureTicker!$A$24:$A$43), PlayerForm!$X$5+6)="BLANK",
0
),
_xlfn.IFS(
INDEX(FixtureTicker!$B$24:$AM$43, MATCH($B208, FixtureTicker!$A$24:$A$43), PlayerForm!$X$5+7)="H",
_xlfn.XLOOKUP($E208, PlayerForm!$D$3:$D$394, PlayerForm!$Q$3:$Q$394)*
_xlfn.XLOOKUP(
INDEX(FixtureTicker!$B$3:$AM$22, MATCH($B208, FixtureTicker!$A$3:$A$22), PlayerForm!$X$5+7),
 TeamForm!$B$4:$B$23, TeamForm!$AD$4:$AD$23),
INDEX(FixtureTicker!$B$24:$AM$43, MATCH($B208, FixtureTicker!$A$24:$A$43), PlayerForm!$X$5+7)="A",
_xlfn.XLOOKUP($E208, PlayerForm!$D$3:$D$394, PlayerForm!$R$3:$R$394)*
_xlfn.XLOOKUP(
INDEX(FixtureTicker!$B$3:$AM$22, MATCH($B208, FixtureTicker!$A$3:$A$22), PlayerForm!$X$5+7),
 TeamForm!$B$4:$B$23, TeamForm!$AB$4:$AB$23),
INDEX(FixtureTicker!$B$24:$AM$43, MATCH($B208, FixtureTicker!$A$24:$A$43), PlayerForm!$X$5+7)="BLANK",
0
)
),0)</f>
        <v>15.691290235639068</v>
      </c>
    </row>
    <row r="209" spans="1:10">
      <c r="A209" s="55">
        <v>313</v>
      </c>
      <c r="B209" s="55" t="str">
        <f>_xlfn.XLOOKUP($A209, PlayerData!$B$3:$B$394, PlayerData!C$3:C$394)</f>
        <v>NEW</v>
      </c>
      <c r="C209" s="55" t="str">
        <f>_xlfn.XLOOKUP($A209, PlayerData!$B$3:$B$394, PlayerData!D$3:D$394)</f>
        <v>D</v>
      </c>
      <c r="D209" s="55">
        <f>_xlfn.XLOOKUP($A209, PlayerData!$B:$B, PlayerData!F:F,,,-1)</f>
        <v>4.5</v>
      </c>
      <c r="E209" s="31" t="str">
        <f>_xlfn.XLOOKUP($A209, PlayerData!$B$3:$B$394, PlayerData!E$3:E$394)</f>
        <v>Clark</v>
      </c>
      <c r="F209" s="164" cm="1">
        <f t="array" ref="F209">IFERROR(0.01*_xlfn.IFS(
INDEX(FixtureTicker!$B$24:$AM$43, MATCH($B209, FixtureTicker!$A$24:$A$43, 0), PlayerForm!$X$5)="H",
_xlfn.XLOOKUP($E209, PlayerForm!$D$3:$D$394, PlayerForm!$Q$3:$Q$394)*
_xlfn.XLOOKUP(
INDEX(FixtureTicker!$B$3:$AM$22, MATCH($B209, FixtureTicker!$A$3:$A$22,0), PlayerForm!$X$5),
 TeamForm!$B$4:$B$23, TeamForm!$AD$4:$AD$23),
INDEX(FixtureTicker!$B$24:$AM$43, MATCH($B209, FixtureTicker!$A$24:$A$43,0), PlayerForm!$X$5)="A",
_xlfn.XLOOKUP($E209, PlayerForm!$D$3:$D$394, PlayerForm!$R$3:$R$394)*
_xlfn.XLOOKUP(
INDEX(FixtureTicker!$B$3:$AM$22, MATCH($B209, FixtureTicker!$A$3:$A$22,0), PlayerForm!$X$5),
 TeamForm!$B$4:$B$23, TeamForm!$AB$4:$AB$23),
INDEX(FixtureTicker!$B$24:$AM$43, MATCH($B209, FixtureTicker!$A$24:$A$43,0), PlayerForm!$X$5)="BLANK",
0),0)</f>
        <v>5.6600165261224609</v>
      </c>
      <c r="G209" s="163" cm="1">
        <f t="array" ref="G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
),0)</f>
        <v>5.6600165261224609</v>
      </c>
      <c r="H209" s="163" cm="1">
        <f t="array" ref="H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),
_xlfn.IFS(
INDEX(FixtureTicker!$B$24:$AM$43, MATCH($B209, FixtureTicker!$A$24:$A$43), PlayerForm!$X$5+2)="H",
_xlfn.XLOOKUP($E209, PlayerForm!$D$3:$D$394, PlayerForm!$Q$3:$Q$394)*
_xlfn.XLOOKUP(
INDEX(FixtureTicker!$B$3:$AM$22, MATCH($B209, FixtureTicker!$A$3:$A$22), PlayerForm!$X$5+2),
 TeamForm!$B$4:$B$23, TeamForm!$AD$4:$AD$23),
INDEX(FixtureTicker!$B$24:$AM$43, MATCH($B209, FixtureTicker!$A$24:$A$43), PlayerForm!$X$5+2)="A",
_xlfn.XLOOKUP($E209, PlayerForm!$D$3:$D$394, PlayerForm!$R$3:$R$394)*
_xlfn.XLOOKUP(
INDEX(FixtureTicker!$B$3:$AM$22, MATCH($B209, FixtureTicker!$A$3:$A$22), PlayerForm!$X$5+2),
 TeamForm!$B$4:$B$23, TeamForm!$AB$4:$AB$23),
INDEX(FixtureTicker!$B$24:$AM$43, MATCH($B209, FixtureTicker!$A$24:$A$43), PlayerForm!$X$5+2)="BLANK",
0
),
_xlfn.IFS(
INDEX(FixtureTicker!$B$24:$AM$43, MATCH($B209, FixtureTicker!$A$24:$A$43), PlayerForm!$X$5+3)="H",
_xlfn.XLOOKUP($E209, PlayerForm!$D$3:$D$394, PlayerForm!$Q$3:$Q$394)*
_xlfn.XLOOKUP(
INDEX(FixtureTicker!$B$3:$AM$22, MATCH($B209, FixtureTicker!$A$3:$A$22), PlayerForm!$X$5+3),
 TeamForm!$B$4:$B$23, TeamForm!$AD$4:$AD$23),
INDEX(FixtureTicker!$B$24:$AM$43, MATCH($B209, FixtureTicker!$A$24:$A$43), PlayerForm!$X$5+3)="A",
_xlfn.XLOOKUP($E209, PlayerForm!$D$3:$D$394, PlayerForm!$R$3:$R$394)*
_xlfn.XLOOKUP(
INDEX(FixtureTicker!$B$3:$AM$22, MATCH($B209, FixtureTicker!$A$3:$A$22), PlayerForm!$X$5+3),
 TeamForm!$B$4:$B$23, TeamForm!$AB$4:$AB$23),
INDEX(FixtureTicker!$B$24:$AM$43, MATCH($B209, FixtureTicker!$A$24:$A$43), PlayerForm!$X$5+3)="BLANK",
0
)
),0)</f>
        <v>10.061160535504985</v>
      </c>
      <c r="I209" s="163" cm="1">
        <f t="array" ref="I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),
_xlfn.IFS(
INDEX(FixtureTicker!$B$24:$AM$43, MATCH($B209, FixtureTicker!$A$24:$A$43), PlayerForm!$X$5+2)="H",
_xlfn.XLOOKUP($E209, PlayerForm!$D$3:$D$394, PlayerForm!$Q$3:$Q$394)*
_xlfn.XLOOKUP(
INDEX(FixtureTicker!$B$3:$AM$22, MATCH($B209, FixtureTicker!$A$3:$A$22), PlayerForm!$X$5+2),
 TeamForm!$B$4:$B$23, TeamForm!$AD$4:$AD$23),
INDEX(FixtureTicker!$B$24:$AM$43, MATCH($B209, FixtureTicker!$A$24:$A$43), PlayerForm!$X$5+2)="A",
_xlfn.XLOOKUP($E209, PlayerForm!$D$3:$D$394, PlayerForm!$R$3:$R$394)*
_xlfn.XLOOKUP(
INDEX(FixtureTicker!$B$3:$AM$22, MATCH($B209, FixtureTicker!$A$3:$A$22), PlayerForm!$X$5+2),
 TeamForm!$B$4:$B$23, TeamForm!$AB$4:$AB$23),
INDEX(FixtureTicker!$B$24:$AM$43, MATCH($B209, FixtureTicker!$A$24:$A$43), PlayerForm!$X$5+2)="BLANK",
0
),
_xlfn.IFS(
INDEX(FixtureTicker!$B$24:$AM$43, MATCH($B209, FixtureTicker!$A$24:$A$43), PlayerForm!$X$5+3)="H",
_xlfn.XLOOKUP($E209, PlayerForm!$D$3:$D$394, PlayerForm!$Q$3:$Q$394)*
_xlfn.XLOOKUP(
INDEX(FixtureTicker!$B$3:$AM$22, MATCH($B209, FixtureTicker!$A$3:$A$22), PlayerForm!$X$5+3),
 TeamForm!$B$4:$B$23, TeamForm!$AD$4:$AD$23),
INDEX(FixtureTicker!$B$24:$AM$43, MATCH($B209, FixtureTicker!$A$24:$A$43), PlayerForm!$X$5+3)="A",
_xlfn.XLOOKUP($E209, PlayerForm!$D$3:$D$394, PlayerForm!$R$3:$R$394)*
_xlfn.XLOOKUP(
INDEX(FixtureTicker!$B$3:$AM$22, MATCH($B209, FixtureTicker!$A$3:$A$22), PlayerForm!$X$5+3),
 TeamForm!$B$4:$B$23, TeamForm!$AB$4:$AB$23),
INDEX(FixtureTicker!$B$24:$AM$43, MATCH($B209, FixtureTicker!$A$24:$A$43), PlayerForm!$X$5+3)="BLANK",
0
),
_xlfn.IFS(
INDEX(FixtureTicker!$B$24:$AM$43, MATCH($B209, FixtureTicker!$A$24:$A$43), PlayerForm!$X$5+4)="H",
_xlfn.XLOOKUP($E209, PlayerForm!$D$3:$D$394, PlayerForm!$Q$3:$Q$394)*
_xlfn.XLOOKUP(
INDEX(FixtureTicker!$B$3:$AM$22, MATCH($B209, FixtureTicker!$A$3:$A$22), PlayerForm!$X$5+4),
 TeamForm!$B$4:$B$23, TeamForm!$AD$4:$AD$23),
INDEX(FixtureTicker!$B$24:$AM$43, MATCH($B209, FixtureTicker!$A$24:$A$43), PlayerForm!$X$5+4)="A",
_xlfn.XLOOKUP($E209, PlayerForm!$D$3:$D$394, PlayerForm!$R$3:$R$394)*
_xlfn.XLOOKUP(
INDEX(FixtureTicker!$B$3:$AM$22, MATCH($B209, FixtureTicker!$A$3:$A$22), PlayerForm!$X$5+4),
 TeamForm!$B$4:$B$23, TeamForm!$AB$4:$AB$23),
INDEX(FixtureTicker!$B$24:$AM$43, MATCH($B209, FixtureTicker!$A$24:$A$43), PlayerForm!$X$5+4)="BLANK",
0
),
_xlfn.IFS(
INDEX(FixtureTicker!$B$24:$AM$43, MATCH($B209, FixtureTicker!$A$24:$A$43), PlayerForm!$X$5+5)="H",
_xlfn.XLOOKUP($E209, PlayerForm!$D$3:$D$394, PlayerForm!$Q$3:$Q$394)*
_xlfn.XLOOKUP(
INDEX(FixtureTicker!$B$3:$AM$22, MATCH($B209, FixtureTicker!$A$3:$A$22), PlayerForm!$X$5+5),
 TeamForm!$B$4:$B$23, TeamForm!$AD$4:$AD$23),
INDEX(FixtureTicker!$B$24:$AM$43, MATCH($B209, FixtureTicker!$A$24:$A$43), PlayerForm!$X$5+5)="A",
_xlfn.XLOOKUP($E209, PlayerForm!$D$3:$D$394, PlayerForm!$R$3:$R$394)*
_xlfn.XLOOKUP(
INDEX(FixtureTicker!$B$3:$AM$22, MATCH($B209, FixtureTicker!$A$3:$A$22), PlayerForm!$X$5+5),
 TeamForm!$B$4:$B$23, TeamForm!$AB$4:$AB$23),
INDEX(FixtureTicker!$B$24:$AM$43, MATCH($B209, FixtureTicker!$A$24:$A$43), PlayerForm!$X$5+5)="BLANK",
0
)
),0)</f>
        <v>12.367359996421428</v>
      </c>
      <c r="J209" s="163" cm="1">
        <f t="array" ref="J209">IFERROR(0.01*SUM(
_xlfn.IFS(
INDEX(FixtureTicker!$B$24:$AM$43, MATCH($B209, FixtureTicker!$A$24:$A$43), PlayerForm!$X$5)="H",
_xlfn.XLOOKUP($E209, PlayerForm!$D$3:$D$394, PlayerForm!$Q$3:$Q$394)*
_xlfn.XLOOKUP(
INDEX(FixtureTicker!$B$3:$AM$22, MATCH($B209, FixtureTicker!$A$3:$A$22), PlayerForm!$X$5),
 TeamForm!$B$4:$B$23, TeamForm!$AD$4:$AD$23),
INDEX(FixtureTicker!$B$24:$AM$43, MATCH($B209, FixtureTicker!$A$24:$A$43), PlayerForm!$X$5)="A",
_xlfn.XLOOKUP($E209, PlayerForm!$D$3:$D$394, PlayerForm!$R$3:$R$394)*
_xlfn.XLOOKUP(
INDEX(FixtureTicker!$B$3:$AM$22, MATCH($B209, FixtureTicker!$A$3:$A$22), PlayerForm!$X$5),
 TeamForm!$B$4:$B$23, TeamForm!$AB$4:$AB$23),
INDEX(FixtureTicker!$B$24:$AM$43, MATCH($B209, FixtureTicker!$A$24:$A$43), PlayerForm!$X$5)="BLANK",
0
),
_xlfn.IFS(
INDEX(FixtureTicker!$B$24:$AM$43, MATCH($B209, FixtureTicker!$A$24:$A$43), PlayerForm!$X$5+1)="H",
_xlfn.XLOOKUP($E209, PlayerForm!$D$3:$D$394, PlayerForm!$Q$3:$Q$394)*
_xlfn.XLOOKUP(
INDEX(FixtureTicker!$B$3:$AM$22, MATCH($B209, FixtureTicker!$A$3:$A$22), PlayerForm!$X$5+1),
 TeamForm!$B$4:$B$23, TeamForm!$AD$4:$AD$23),
INDEX(FixtureTicker!$B$24:$AM$43, MATCH($B209, FixtureTicker!$A$24:$A$43), PlayerForm!$X$5+1)="A",
_xlfn.XLOOKUP($E209, PlayerForm!$D$3:$D$394, PlayerForm!$R$3:$R$394)*
_xlfn.XLOOKUP(
INDEX(FixtureTicker!$B$3:$AM$22, MATCH($B209, FixtureTicker!$A$3:$A$22), PlayerForm!$X$5+1),
 TeamForm!$B$4:$B$23, TeamForm!$AB$4:$AB$23),
INDEX(FixtureTicker!$B$24:$AM$43, MATCH($B209, FixtureTicker!$A$24:$A$43), PlayerForm!$X$5+1)="BLANK",
0
),
_xlfn.IFS(
INDEX(FixtureTicker!$B$24:$AM$43, MATCH($B209, FixtureTicker!$A$24:$A$43), PlayerForm!$X$5+2)="H",
_xlfn.XLOOKUP($E209, PlayerForm!$D$3:$D$394, PlayerForm!$Q$3:$Q$394)*
_xlfn.XLOOKUP(
INDEX(FixtureTicker!$B$3:$AM$22, MATCH($B209, FixtureTicker!$A$3:$A$22), PlayerForm!$X$5+2),
 TeamForm!$B$4:$B$23, TeamForm!$AD$4:$AD$23),
INDEX(FixtureTicker!$B$24:$AM$43, MATCH($B209, FixtureTicker!$A$24:$A$43), PlayerForm!$X$5+2)="A",
_xlfn.XLOOKUP($E209, PlayerForm!$D$3:$D$394, PlayerForm!$R$3:$R$394)*
_xlfn.XLOOKUP(
INDEX(FixtureTicker!$B$3:$AM$22, MATCH($B209, FixtureTicker!$A$3:$A$22), PlayerForm!$X$5+2),
 TeamForm!$B$4:$B$23, TeamForm!$AB$4:$AB$23),
INDEX(FixtureTicker!$B$24:$AM$43, MATCH($B209, FixtureTicker!$A$24:$A$43), PlayerForm!$X$5+2)="BLANK",
0
),
_xlfn.IFS(
INDEX(FixtureTicker!$B$24:$AM$43, MATCH($B209, FixtureTicker!$A$24:$A$43), PlayerForm!$X$5+3)="H",
_xlfn.XLOOKUP($E209, PlayerForm!$D$3:$D$394, PlayerForm!$Q$3:$Q$394)*
_xlfn.XLOOKUP(
INDEX(FixtureTicker!$B$3:$AM$22, MATCH($B209, FixtureTicker!$A$3:$A$22), PlayerForm!$X$5+3),
 TeamForm!$B$4:$B$23, TeamForm!$AD$4:$AD$23),
INDEX(FixtureTicker!$B$24:$AM$43, MATCH($B209, FixtureTicker!$A$24:$A$43), PlayerForm!$X$5+3)="A",
_xlfn.XLOOKUP($E209, PlayerForm!$D$3:$D$394, PlayerForm!$R$3:$R$394)*
_xlfn.XLOOKUP(
INDEX(FixtureTicker!$B$3:$AM$22, MATCH($B209, FixtureTicker!$A$3:$A$22), PlayerForm!$X$5+3),
 TeamForm!$B$4:$B$23, TeamForm!$AB$4:$AB$23),
INDEX(FixtureTicker!$B$24:$AM$43, MATCH($B209, FixtureTicker!$A$24:$A$43), PlayerForm!$X$5+3)="BLANK",
0
),
_xlfn.IFS(
INDEX(FixtureTicker!$B$24:$AM$43, MATCH($B209, FixtureTicker!$A$24:$A$43), PlayerForm!$X$5+4)="H",
_xlfn.XLOOKUP($E209, PlayerForm!$D$3:$D$394, PlayerForm!$Q$3:$Q$394)*
_xlfn.XLOOKUP(
INDEX(FixtureTicker!$B$3:$AM$22, MATCH($B209, FixtureTicker!$A$3:$A$22), PlayerForm!$X$5+4),
 TeamForm!$B$4:$B$23, TeamForm!$AD$4:$AD$23),
INDEX(FixtureTicker!$B$24:$AM$43, MATCH($B209, FixtureTicker!$A$24:$A$43), PlayerForm!$X$5+4)="A",
_xlfn.XLOOKUP($E209, PlayerForm!$D$3:$D$394, PlayerForm!$R$3:$R$394)*
_xlfn.XLOOKUP(
INDEX(FixtureTicker!$B$3:$AM$22, MATCH($B209, FixtureTicker!$A$3:$A$22), PlayerForm!$X$5+4),
 TeamForm!$B$4:$B$23, TeamForm!$AB$4:$AB$23),
INDEX(FixtureTicker!$B$24:$AM$43, MATCH($B209, FixtureTicker!$A$24:$A$43), PlayerForm!$X$5+4)="BLANK",
0
),
_xlfn.IFS(
INDEX(FixtureTicker!$B$24:$AM$43, MATCH($B209, FixtureTicker!$A$24:$A$43), PlayerForm!$X$5+5)="H",
_xlfn.XLOOKUP($E209, PlayerForm!$D$3:$D$394, PlayerForm!$Q$3:$Q$394)*
_xlfn.XLOOKUP(
INDEX(FixtureTicker!$B$3:$AM$22, MATCH($B209, FixtureTicker!$A$3:$A$22), PlayerForm!$X$5+5),
 TeamForm!$B$4:$B$23, TeamForm!$AD$4:$AD$23),
INDEX(FixtureTicker!$B$24:$AM$43, MATCH($B209, FixtureTicker!$A$24:$A$43), PlayerForm!$X$5+5)="A",
_xlfn.XLOOKUP($E209, PlayerForm!$D$3:$D$394, PlayerForm!$R$3:$R$394)*
_xlfn.XLOOKUP(
INDEX(FixtureTicker!$B$3:$AM$22, MATCH($B209, FixtureTicker!$A$3:$A$22), PlayerForm!$X$5+5),
 TeamForm!$B$4:$B$23, TeamForm!$AB$4:$AB$23),
INDEX(FixtureTicker!$B$24:$AM$43, MATCH($B209, FixtureTicker!$A$24:$A$43), PlayerForm!$X$5+5)="BLANK",
0
),
_xlfn.IFS(
INDEX(FixtureTicker!$B$24:$AM$43, MATCH($B209, FixtureTicker!$A$24:$A$43), PlayerForm!$X$5+6)="H",
_xlfn.XLOOKUP($E209, PlayerForm!$D$3:$D$394, PlayerForm!$Q$3:$Q$394)*
_xlfn.XLOOKUP(
INDEX(FixtureTicker!$B$3:$AM$22, MATCH($B209, FixtureTicker!$A$3:$A$22), PlayerForm!$X$5+6),
 TeamForm!$B$4:$B$23, TeamForm!$AD$4:$AD$23),
INDEX(FixtureTicker!$B$24:$AM$43, MATCH($B209, FixtureTicker!$A$24:$A$43), PlayerForm!$X$5+6)="A",
_xlfn.XLOOKUP($E209, PlayerForm!$D$3:$D$394, PlayerForm!$R$3:$R$394)*
_xlfn.XLOOKUP(
INDEX(FixtureTicker!$B$3:$AM$22, MATCH($B209, FixtureTicker!$A$3:$A$22), PlayerForm!$X$5+6),
 TeamForm!$B$4:$B$23, TeamForm!$AB$4:$AB$23),
INDEX(FixtureTicker!$B$24:$AM$43, MATCH($B209, FixtureTicker!$A$24:$A$43), PlayerForm!$X$5+6)="BLANK",
0
),
_xlfn.IFS(
INDEX(FixtureTicker!$B$24:$AM$43, MATCH($B209, FixtureTicker!$A$24:$A$43), PlayerForm!$X$5+7)="H",
_xlfn.XLOOKUP($E209, PlayerForm!$D$3:$D$394, PlayerForm!$Q$3:$Q$394)*
_xlfn.XLOOKUP(
INDEX(FixtureTicker!$B$3:$AM$22, MATCH($B209, FixtureTicker!$A$3:$A$22), PlayerForm!$X$5+7),
 TeamForm!$B$4:$B$23, TeamForm!$AD$4:$AD$23),
INDEX(FixtureTicker!$B$24:$AM$43, MATCH($B209, FixtureTicker!$A$24:$A$43), PlayerForm!$X$5+7)="A",
_xlfn.XLOOKUP($E209, PlayerForm!$D$3:$D$394, PlayerForm!$R$3:$R$394)*
_xlfn.XLOOKUP(
INDEX(FixtureTicker!$B$3:$AM$22, MATCH($B209, FixtureTicker!$A$3:$A$22), PlayerForm!$X$5+7),
 TeamForm!$B$4:$B$23, TeamForm!$AB$4:$AB$23),
INDEX(FixtureTicker!$B$24:$AM$43, MATCH($B209, FixtureTicker!$A$24:$A$43), PlayerForm!$X$5+7)="BLANK",
0
)
),0)</f>
        <v>16.66676242169444</v>
      </c>
    </row>
    <row r="210" spans="1:10">
      <c r="A210" s="55">
        <v>106</v>
      </c>
      <c r="B210" s="55" t="str">
        <f>_xlfn.XLOOKUP($A210, PlayerData!$B$3:$B$394, PlayerData!C$3:C$394)</f>
        <v>CRY</v>
      </c>
      <c r="C210" s="55" t="str">
        <f>_xlfn.XLOOKUP($A210, PlayerData!$B$3:$B$394, PlayerData!D$3:D$394)</f>
        <v>M</v>
      </c>
      <c r="D210" s="55">
        <f>_xlfn.XLOOKUP($A210, PlayerData!$B:$B, PlayerData!F:F,,,-1)</f>
        <v>6</v>
      </c>
      <c r="E210" s="31" t="str">
        <f>_xlfn.XLOOKUP($A210, PlayerData!$B$3:$B$394, PlayerData!E$3:E$394)</f>
        <v>Townsend</v>
      </c>
      <c r="F210" s="164" cm="1">
        <f t="array" ref="F210">IFERROR(0.01*_xlfn.IFS(
INDEX(FixtureTicker!$B$24:$AM$43, MATCH($B210, FixtureTicker!$A$24:$A$43, 0), PlayerForm!$X$5)="H",
_xlfn.XLOOKUP($E210, PlayerForm!$D$3:$D$394, PlayerForm!$Q$3:$Q$394)*
_xlfn.XLOOKUP(
INDEX(FixtureTicker!$B$3:$AM$22, MATCH($B210, FixtureTicker!$A$3:$A$22,0), PlayerForm!$X$5),
 TeamForm!$B$4:$B$23, TeamForm!$AD$4:$AD$23),
INDEX(FixtureTicker!$B$24:$AM$43, MATCH($B210, FixtureTicker!$A$24:$A$43,0), PlayerForm!$X$5)="A",
_xlfn.XLOOKUP($E210, PlayerForm!$D$3:$D$394, PlayerForm!$R$3:$R$394)*
_xlfn.XLOOKUP(
INDEX(FixtureTicker!$B$3:$AM$22, MATCH($B210, FixtureTicker!$A$3:$A$22,0), PlayerForm!$X$5),
 TeamForm!$B$4:$B$23, TeamForm!$AB$4:$AB$23),
INDEX(FixtureTicker!$B$24:$AM$43, MATCH($B210, FixtureTicker!$A$24:$A$43,0), PlayerForm!$X$5)="BLANK",
0),0)</f>
        <v>1.8757907475658726</v>
      </c>
      <c r="G210" s="163" cm="1">
        <f t="array" ref="G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
),0)</f>
        <v>3.6252134232321169</v>
      </c>
      <c r="H210" s="163" cm="1">
        <f t="array" ref="H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),
_xlfn.IFS(
INDEX(FixtureTicker!$B$24:$AM$43, MATCH($B210, FixtureTicker!$A$24:$A$43), PlayerForm!$X$5+2)="H",
_xlfn.XLOOKUP($E210, PlayerForm!$D$3:$D$394, PlayerForm!$Q$3:$Q$394)*
_xlfn.XLOOKUP(
INDEX(FixtureTicker!$B$3:$AM$22, MATCH($B210, FixtureTicker!$A$3:$A$22), PlayerForm!$X$5+2),
 TeamForm!$B$4:$B$23, TeamForm!$AD$4:$AD$23),
INDEX(FixtureTicker!$B$24:$AM$43, MATCH($B210, FixtureTicker!$A$24:$A$43), PlayerForm!$X$5+2)="A",
_xlfn.XLOOKUP($E210, PlayerForm!$D$3:$D$394, PlayerForm!$R$3:$R$394)*
_xlfn.XLOOKUP(
INDEX(FixtureTicker!$B$3:$AM$22, MATCH($B210, FixtureTicker!$A$3:$A$22), PlayerForm!$X$5+2),
 TeamForm!$B$4:$B$23, TeamForm!$AB$4:$AB$23),
INDEX(FixtureTicker!$B$24:$AM$43, MATCH($B210, FixtureTicker!$A$24:$A$43), PlayerForm!$X$5+2)="BLANK",
0
),
_xlfn.IFS(
INDEX(FixtureTicker!$B$24:$AM$43, MATCH($B210, FixtureTicker!$A$24:$A$43), PlayerForm!$X$5+3)="H",
_xlfn.XLOOKUP($E210, PlayerForm!$D$3:$D$394, PlayerForm!$Q$3:$Q$394)*
_xlfn.XLOOKUP(
INDEX(FixtureTicker!$B$3:$AM$22, MATCH($B210, FixtureTicker!$A$3:$A$22), PlayerForm!$X$5+3),
 TeamForm!$B$4:$B$23, TeamForm!$AD$4:$AD$23),
INDEX(FixtureTicker!$B$24:$AM$43, MATCH($B210, FixtureTicker!$A$24:$A$43), PlayerForm!$X$5+3)="A",
_xlfn.XLOOKUP($E210, PlayerForm!$D$3:$D$394, PlayerForm!$R$3:$R$394)*
_xlfn.XLOOKUP(
INDEX(FixtureTicker!$B$3:$AM$22, MATCH($B210, FixtureTicker!$A$3:$A$22), PlayerForm!$X$5+3),
 TeamForm!$B$4:$B$23, TeamForm!$AB$4:$AB$23),
INDEX(FixtureTicker!$B$24:$AM$43, MATCH($B210, FixtureTicker!$A$24:$A$43), PlayerForm!$X$5+3)="BLANK",
0
)
),0)</f>
        <v>6.908015013469889</v>
      </c>
      <c r="I210" s="163" cm="1">
        <f t="array" ref="I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),
_xlfn.IFS(
INDEX(FixtureTicker!$B$24:$AM$43, MATCH($B210, FixtureTicker!$A$24:$A$43), PlayerForm!$X$5+2)="H",
_xlfn.XLOOKUP($E210, PlayerForm!$D$3:$D$394, PlayerForm!$Q$3:$Q$394)*
_xlfn.XLOOKUP(
INDEX(FixtureTicker!$B$3:$AM$22, MATCH($B210, FixtureTicker!$A$3:$A$22), PlayerForm!$X$5+2),
 TeamForm!$B$4:$B$23, TeamForm!$AD$4:$AD$23),
INDEX(FixtureTicker!$B$24:$AM$43, MATCH($B210, FixtureTicker!$A$24:$A$43), PlayerForm!$X$5+2)="A",
_xlfn.XLOOKUP($E210, PlayerForm!$D$3:$D$394, PlayerForm!$R$3:$R$394)*
_xlfn.XLOOKUP(
INDEX(FixtureTicker!$B$3:$AM$22, MATCH($B210, FixtureTicker!$A$3:$A$22), PlayerForm!$X$5+2),
 TeamForm!$B$4:$B$23, TeamForm!$AB$4:$AB$23),
INDEX(FixtureTicker!$B$24:$AM$43, MATCH($B210, FixtureTicker!$A$24:$A$43), PlayerForm!$X$5+2)="BLANK",
0
),
_xlfn.IFS(
INDEX(FixtureTicker!$B$24:$AM$43, MATCH($B210, FixtureTicker!$A$24:$A$43), PlayerForm!$X$5+3)="H",
_xlfn.XLOOKUP($E210, PlayerForm!$D$3:$D$394, PlayerForm!$Q$3:$Q$394)*
_xlfn.XLOOKUP(
INDEX(FixtureTicker!$B$3:$AM$22, MATCH($B210, FixtureTicker!$A$3:$A$22), PlayerForm!$X$5+3),
 TeamForm!$B$4:$B$23, TeamForm!$AD$4:$AD$23),
INDEX(FixtureTicker!$B$24:$AM$43, MATCH($B210, FixtureTicker!$A$24:$A$43), PlayerForm!$X$5+3)="A",
_xlfn.XLOOKUP($E210, PlayerForm!$D$3:$D$394, PlayerForm!$R$3:$R$394)*
_xlfn.XLOOKUP(
INDEX(FixtureTicker!$B$3:$AM$22, MATCH($B210, FixtureTicker!$A$3:$A$22), PlayerForm!$X$5+3),
 TeamForm!$B$4:$B$23, TeamForm!$AB$4:$AB$23),
INDEX(FixtureTicker!$B$24:$AM$43, MATCH($B210, FixtureTicker!$A$24:$A$43), PlayerForm!$X$5+3)="BLANK",
0
),
_xlfn.IFS(
INDEX(FixtureTicker!$B$24:$AM$43, MATCH($B210, FixtureTicker!$A$24:$A$43), PlayerForm!$X$5+4)="H",
_xlfn.XLOOKUP($E210, PlayerForm!$D$3:$D$394, PlayerForm!$Q$3:$Q$394)*
_xlfn.XLOOKUP(
INDEX(FixtureTicker!$B$3:$AM$22, MATCH($B210, FixtureTicker!$A$3:$A$22), PlayerForm!$X$5+4),
 TeamForm!$B$4:$B$23, TeamForm!$AD$4:$AD$23),
INDEX(FixtureTicker!$B$24:$AM$43, MATCH($B210, FixtureTicker!$A$24:$A$43), PlayerForm!$X$5+4)="A",
_xlfn.XLOOKUP($E210, PlayerForm!$D$3:$D$394, PlayerForm!$R$3:$R$394)*
_xlfn.XLOOKUP(
INDEX(FixtureTicker!$B$3:$AM$22, MATCH($B210, FixtureTicker!$A$3:$A$22), PlayerForm!$X$5+4),
 TeamForm!$B$4:$B$23, TeamForm!$AB$4:$AB$23),
INDEX(FixtureTicker!$B$24:$AM$43, MATCH($B210, FixtureTicker!$A$24:$A$43), PlayerForm!$X$5+4)="BLANK",
0
),
_xlfn.IFS(
INDEX(FixtureTicker!$B$24:$AM$43, MATCH($B210, FixtureTicker!$A$24:$A$43), PlayerForm!$X$5+5)="H",
_xlfn.XLOOKUP($E210, PlayerForm!$D$3:$D$394, PlayerForm!$Q$3:$Q$394)*
_xlfn.XLOOKUP(
INDEX(FixtureTicker!$B$3:$AM$22, MATCH($B210, FixtureTicker!$A$3:$A$22), PlayerForm!$X$5+5),
 TeamForm!$B$4:$B$23, TeamForm!$AD$4:$AD$23),
INDEX(FixtureTicker!$B$24:$AM$43, MATCH($B210, FixtureTicker!$A$24:$A$43), PlayerForm!$X$5+5)="A",
_xlfn.XLOOKUP($E210, PlayerForm!$D$3:$D$394, PlayerForm!$R$3:$R$394)*
_xlfn.XLOOKUP(
INDEX(FixtureTicker!$B$3:$AM$22, MATCH($B210, FixtureTicker!$A$3:$A$22), PlayerForm!$X$5+5),
 TeamForm!$B$4:$B$23, TeamForm!$AB$4:$AB$23),
INDEX(FixtureTicker!$B$24:$AM$43, MATCH($B210, FixtureTicker!$A$24:$A$43), PlayerForm!$X$5+5)="BLANK",
0
)
),0)</f>
        <v>12.265800919983509</v>
      </c>
      <c r="J210" s="163" cm="1">
        <f t="array" ref="J210">IFERROR(0.01*SUM(
_xlfn.IFS(
INDEX(FixtureTicker!$B$24:$AM$43, MATCH($B210, FixtureTicker!$A$24:$A$43), PlayerForm!$X$5)="H",
_xlfn.XLOOKUP($E210, PlayerForm!$D$3:$D$394, PlayerForm!$Q$3:$Q$394)*
_xlfn.XLOOKUP(
INDEX(FixtureTicker!$B$3:$AM$22, MATCH($B210, FixtureTicker!$A$3:$A$22), PlayerForm!$X$5),
 TeamForm!$B$4:$B$23, TeamForm!$AD$4:$AD$23),
INDEX(FixtureTicker!$B$24:$AM$43, MATCH($B210, FixtureTicker!$A$24:$A$43), PlayerForm!$X$5)="A",
_xlfn.XLOOKUP($E210, PlayerForm!$D$3:$D$394, PlayerForm!$R$3:$R$394)*
_xlfn.XLOOKUP(
INDEX(FixtureTicker!$B$3:$AM$22, MATCH($B210, FixtureTicker!$A$3:$A$22), PlayerForm!$X$5),
 TeamForm!$B$4:$B$23, TeamForm!$AB$4:$AB$23),
INDEX(FixtureTicker!$B$24:$AM$43, MATCH($B210, FixtureTicker!$A$24:$A$43), PlayerForm!$X$5)="BLANK",
0
),
_xlfn.IFS(
INDEX(FixtureTicker!$B$24:$AM$43, MATCH($B210, FixtureTicker!$A$24:$A$43), PlayerForm!$X$5+1)="H",
_xlfn.XLOOKUP($E210, PlayerForm!$D$3:$D$394, PlayerForm!$Q$3:$Q$394)*
_xlfn.XLOOKUP(
INDEX(FixtureTicker!$B$3:$AM$22, MATCH($B210, FixtureTicker!$A$3:$A$22), PlayerForm!$X$5+1),
 TeamForm!$B$4:$B$23, TeamForm!$AD$4:$AD$23),
INDEX(FixtureTicker!$B$24:$AM$43, MATCH($B210, FixtureTicker!$A$24:$A$43), PlayerForm!$X$5+1)="A",
_xlfn.XLOOKUP($E210, PlayerForm!$D$3:$D$394, PlayerForm!$R$3:$R$394)*
_xlfn.XLOOKUP(
INDEX(FixtureTicker!$B$3:$AM$22, MATCH($B210, FixtureTicker!$A$3:$A$22), PlayerForm!$X$5+1),
 TeamForm!$B$4:$B$23, TeamForm!$AB$4:$AB$23),
INDEX(FixtureTicker!$B$24:$AM$43, MATCH($B210, FixtureTicker!$A$24:$A$43), PlayerForm!$X$5+1)="BLANK",
0
),
_xlfn.IFS(
INDEX(FixtureTicker!$B$24:$AM$43, MATCH($B210, FixtureTicker!$A$24:$A$43), PlayerForm!$X$5+2)="H",
_xlfn.XLOOKUP($E210, PlayerForm!$D$3:$D$394, PlayerForm!$Q$3:$Q$394)*
_xlfn.XLOOKUP(
INDEX(FixtureTicker!$B$3:$AM$22, MATCH($B210, FixtureTicker!$A$3:$A$22), PlayerForm!$X$5+2),
 TeamForm!$B$4:$B$23, TeamForm!$AD$4:$AD$23),
INDEX(FixtureTicker!$B$24:$AM$43, MATCH($B210, FixtureTicker!$A$24:$A$43), PlayerForm!$X$5+2)="A",
_xlfn.XLOOKUP($E210, PlayerForm!$D$3:$D$394, PlayerForm!$R$3:$R$394)*
_xlfn.XLOOKUP(
INDEX(FixtureTicker!$B$3:$AM$22, MATCH($B210, FixtureTicker!$A$3:$A$22), PlayerForm!$X$5+2),
 TeamForm!$B$4:$B$23, TeamForm!$AB$4:$AB$23),
INDEX(FixtureTicker!$B$24:$AM$43, MATCH($B210, FixtureTicker!$A$24:$A$43), PlayerForm!$X$5+2)="BLANK",
0
),
_xlfn.IFS(
INDEX(FixtureTicker!$B$24:$AM$43, MATCH($B210, FixtureTicker!$A$24:$A$43), PlayerForm!$X$5+3)="H",
_xlfn.XLOOKUP($E210, PlayerForm!$D$3:$D$394, PlayerForm!$Q$3:$Q$394)*
_xlfn.XLOOKUP(
INDEX(FixtureTicker!$B$3:$AM$22, MATCH($B210, FixtureTicker!$A$3:$A$22), PlayerForm!$X$5+3),
 TeamForm!$B$4:$B$23, TeamForm!$AD$4:$AD$23),
INDEX(FixtureTicker!$B$24:$AM$43, MATCH($B210, FixtureTicker!$A$24:$A$43), PlayerForm!$X$5+3)="A",
_xlfn.XLOOKUP($E210, PlayerForm!$D$3:$D$394, PlayerForm!$R$3:$R$394)*
_xlfn.XLOOKUP(
INDEX(FixtureTicker!$B$3:$AM$22, MATCH($B210, FixtureTicker!$A$3:$A$22), PlayerForm!$X$5+3),
 TeamForm!$B$4:$B$23, TeamForm!$AB$4:$AB$23),
INDEX(FixtureTicker!$B$24:$AM$43, MATCH($B210, FixtureTicker!$A$24:$A$43), PlayerForm!$X$5+3)="BLANK",
0
),
_xlfn.IFS(
INDEX(FixtureTicker!$B$24:$AM$43, MATCH($B210, FixtureTicker!$A$24:$A$43), PlayerForm!$X$5+4)="H",
_xlfn.XLOOKUP($E210, PlayerForm!$D$3:$D$394, PlayerForm!$Q$3:$Q$394)*
_xlfn.XLOOKUP(
INDEX(FixtureTicker!$B$3:$AM$22, MATCH($B210, FixtureTicker!$A$3:$A$22), PlayerForm!$X$5+4),
 TeamForm!$B$4:$B$23, TeamForm!$AD$4:$AD$23),
INDEX(FixtureTicker!$B$24:$AM$43, MATCH($B210, FixtureTicker!$A$24:$A$43), PlayerForm!$X$5+4)="A",
_xlfn.XLOOKUP($E210, PlayerForm!$D$3:$D$394, PlayerForm!$R$3:$R$394)*
_xlfn.XLOOKUP(
INDEX(FixtureTicker!$B$3:$AM$22, MATCH($B210, FixtureTicker!$A$3:$A$22), PlayerForm!$X$5+4),
 TeamForm!$B$4:$B$23, TeamForm!$AB$4:$AB$23),
INDEX(FixtureTicker!$B$24:$AM$43, MATCH($B210, FixtureTicker!$A$24:$A$43), PlayerForm!$X$5+4)="BLANK",
0
),
_xlfn.IFS(
INDEX(FixtureTicker!$B$24:$AM$43, MATCH($B210, FixtureTicker!$A$24:$A$43), PlayerForm!$X$5+5)="H",
_xlfn.XLOOKUP($E210, PlayerForm!$D$3:$D$394, PlayerForm!$Q$3:$Q$394)*
_xlfn.XLOOKUP(
INDEX(FixtureTicker!$B$3:$AM$22, MATCH($B210, FixtureTicker!$A$3:$A$22), PlayerForm!$X$5+5),
 TeamForm!$B$4:$B$23, TeamForm!$AD$4:$AD$23),
INDEX(FixtureTicker!$B$24:$AM$43, MATCH($B210, FixtureTicker!$A$24:$A$43), PlayerForm!$X$5+5)="A",
_xlfn.XLOOKUP($E210, PlayerForm!$D$3:$D$394, PlayerForm!$R$3:$R$394)*
_xlfn.XLOOKUP(
INDEX(FixtureTicker!$B$3:$AM$22, MATCH($B210, FixtureTicker!$A$3:$A$22), PlayerForm!$X$5+5),
 TeamForm!$B$4:$B$23, TeamForm!$AB$4:$AB$23),
INDEX(FixtureTicker!$B$24:$AM$43, MATCH($B210, FixtureTicker!$A$24:$A$43), PlayerForm!$X$5+5)="BLANK",
0
),
_xlfn.IFS(
INDEX(FixtureTicker!$B$24:$AM$43, MATCH($B210, FixtureTicker!$A$24:$A$43), PlayerForm!$X$5+6)="H",
_xlfn.XLOOKUP($E210, PlayerForm!$D$3:$D$394, PlayerForm!$Q$3:$Q$394)*
_xlfn.XLOOKUP(
INDEX(FixtureTicker!$B$3:$AM$22, MATCH($B210, FixtureTicker!$A$3:$A$22), PlayerForm!$X$5+6),
 TeamForm!$B$4:$B$23, TeamForm!$AD$4:$AD$23),
INDEX(FixtureTicker!$B$24:$AM$43, MATCH($B210, FixtureTicker!$A$24:$A$43), PlayerForm!$X$5+6)="A",
_xlfn.XLOOKUP($E210, PlayerForm!$D$3:$D$394, PlayerForm!$R$3:$R$394)*
_xlfn.XLOOKUP(
INDEX(FixtureTicker!$B$3:$AM$22, MATCH($B210, FixtureTicker!$A$3:$A$22), PlayerForm!$X$5+6),
 TeamForm!$B$4:$B$23, TeamForm!$AB$4:$AB$23),
INDEX(FixtureTicker!$B$24:$AM$43, MATCH($B210, FixtureTicker!$A$24:$A$43), PlayerForm!$X$5+6)="BLANK",
0
),
_xlfn.IFS(
INDEX(FixtureTicker!$B$24:$AM$43, MATCH($B210, FixtureTicker!$A$24:$A$43), PlayerForm!$X$5+7)="H",
_xlfn.XLOOKUP($E210, PlayerForm!$D$3:$D$394, PlayerForm!$Q$3:$Q$394)*
_xlfn.XLOOKUP(
INDEX(FixtureTicker!$B$3:$AM$22, MATCH($B210, FixtureTicker!$A$3:$A$22), PlayerForm!$X$5+7),
 TeamForm!$B$4:$B$23, TeamForm!$AD$4:$AD$23),
INDEX(FixtureTicker!$B$24:$AM$43, MATCH($B210, FixtureTicker!$A$24:$A$43), PlayerForm!$X$5+7)="A",
_xlfn.XLOOKUP($E210, PlayerForm!$D$3:$D$394, PlayerForm!$R$3:$R$394)*
_xlfn.XLOOKUP(
INDEX(FixtureTicker!$B$3:$AM$22, MATCH($B210, FixtureTicker!$A$3:$A$22), PlayerForm!$X$5+7),
 TeamForm!$B$4:$B$23, TeamForm!$AB$4:$AB$23),
INDEX(FixtureTicker!$B$24:$AM$43, MATCH($B210, FixtureTicker!$A$24:$A$43), PlayerForm!$X$5+7)="BLANK",
0
)
),0)</f>
        <v>17.983321135616933</v>
      </c>
    </row>
    <row r="211" spans="1:10">
      <c r="A211" s="55">
        <v>279</v>
      </c>
      <c r="B211" s="55" t="str">
        <f>_xlfn.XLOOKUP($A211, PlayerData!$B$3:$B$394, PlayerData!C$3:C$394)</f>
        <v>SOU</v>
      </c>
      <c r="C211" s="55" t="str">
        <f>_xlfn.XLOOKUP($A211, PlayerData!$B$3:$B$394, PlayerData!D$3:D$394)</f>
        <v>D</v>
      </c>
      <c r="D211" s="55">
        <f>_xlfn.XLOOKUP($A211, PlayerData!$B:$B, PlayerData!F:F,,,-1)</f>
        <v>5</v>
      </c>
      <c r="E211" s="31" t="str">
        <f>_xlfn.XLOOKUP($A211, PlayerData!$B$3:$B$394, PlayerData!E$3:E$394)</f>
        <v>Valery</v>
      </c>
      <c r="F211" s="164" cm="1">
        <f t="array" ref="F211">IFERROR(0.01*_xlfn.IFS(
INDEX(FixtureTicker!$B$24:$AM$43, MATCH($B211, FixtureTicker!$A$24:$A$43, 0), PlayerForm!$X$5)="H",
_xlfn.XLOOKUP($E211, PlayerForm!$D$3:$D$394, PlayerForm!$Q$3:$Q$394)*
_xlfn.XLOOKUP(
INDEX(FixtureTicker!$B$3:$AM$22, MATCH($B211, FixtureTicker!$A$3:$A$22,0), PlayerForm!$X$5),
 TeamForm!$B$4:$B$23, TeamForm!$AD$4:$AD$23),
INDEX(FixtureTicker!$B$24:$AM$43, MATCH($B211, FixtureTicker!$A$24:$A$43,0), PlayerForm!$X$5)="A",
_xlfn.XLOOKUP($E211, PlayerForm!$D$3:$D$394, PlayerForm!$R$3:$R$394)*
_xlfn.XLOOKUP(
INDEX(FixtureTicker!$B$3:$AM$22, MATCH($B211, FixtureTicker!$A$3:$A$22,0), PlayerForm!$X$5),
 TeamForm!$B$4:$B$23, TeamForm!$AB$4:$AB$23),
INDEX(FixtureTicker!$B$24:$AM$43, MATCH($B211, FixtureTicker!$A$24:$A$43,0), PlayerForm!$X$5)="BLANK",
0),0)</f>
        <v>0</v>
      </c>
      <c r="G211" s="163" cm="1">
        <f t="array" ref="G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
),0)</f>
        <v>3.3557410233927634</v>
      </c>
      <c r="H211" s="163" cm="1">
        <f t="array" ref="H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),
_xlfn.IFS(
INDEX(FixtureTicker!$B$24:$AM$43, MATCH($B211, FixtureTicker!$A$24:$A$43), PlayerForm!$X$5+2)="H",
_xlfn.XLOOKUP($E211, PlayerForm!$D$3:$D$394, PlayerForm!$Q$3:$Q$394)*
_xlfn.XLOOKUP(
INDEX(FixtureTicker!$B$3:$AM$22, MATCH($B211, FixtureTicker!$A$3:$A$22), PlayerForm!$X$5+2),
 TeamForm!$B$4:$B$23, TeamForm!$AD$4:$AD$23),
INDEX(FixtureTicker!$B$24:$AM$43, MATCH($B211, FixtureTicker!$A$24:$A$43), PlayerForm!$X$5+2)="A",
_xlfn.XLOOKUP($E211, PlayerForm!$D$3:$D$394, PlayerForm!$R$3:$R$394)*
_xlfn.XLOOKUP(
INDEX(FixtureTicker!$B$3:$AM$22, MATCH($B211, FixtureTicker!$A$3:$A$22), PlayerForm!$X$5+2),
 TeamForm!$B$4:$B$23, TeamForm!$AB$4:$AB$23),
INDEX(FixtureTicker!$B$24:$AM$43, MATCH($B211, FixtureTicker!$A$24:$A$43), PlayerForm!$X$5+2)="BLANK",
0
),
_xlfn.IFS(
INDEX(FixtureTicker!$B$24:$AM$43, MATCH($B211, FixtureTicker!$A$24:$A$43), PlayerForm!$X$5+3)="H",
_xlfn.XLOOKUP($E211, PlayerForm!$D$3:$D$394, PlayerForm!$Q$3:$Q$394)*
_xlfn.XLOOKUP(
INDEX(FixtureTicker!$B$3:$AM$22, MATCH($B211, FixtureTicker!$A$3:$A$22), PlayerForm!$X$5+3),
 TeamForm!$B$4:$B$23, TeamForm!$AD$4:$AD$23),
INDEX(FixtureTicker!$B$24:$AM$43, MATCH($B211, FixtureTicker!$A$24:$A$43), PlayerForm!$X$5+3)="A",
_xlfn.XLOOKUP($E211, PlayerForm!$D$3:$D$394, PlayerForm!$R$3:$R$394)*
_xlfn.XLOOKUP(
INDEX(FixtureTicker!$B$3:$AM$22, MATCH($B211, FixtureTicker!$A$3:$A$22), PlayerForm!$X$5+3),
 TeamForm!$B$4:$B$23, TeamForm!$AB$4:$AB$23),
INDEX(FixtureTicker!$B$24:$AM$43, MATCH($B211, FixtureTicker!$A$24:$A$43), PlayerForm!$X$5+3)="BLANK",
0
)
),0)</f>
        <v>9.4204310503469433</v>
      </c>
      <c r="I211" s="163" cm="1">
        <f t="array" ref="I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),
_xlfn.IFS(
INDEX(FixtureTicker!$B$24:$AM$43, MATCH($B211, FixtureTicker!$A$24:$A$43), PlayerForm!$X$5+2)="H",
_xlfn.XLOOKUP($E211, PlayerForm!$D$3:$D$394, PlayerForm!$Q$3:$Q$394)*
_xlfn.XLOOKUP(
INDEX(FixtureTicker!$B$3:$AM$22, MATCH($B211, FixtureTicker!$A$3:$A$22), PlayerForm!$X$5+2),
 TeamForm!$B$4:$B$23, TeamForm!$AD$4:$AD$23),
INDEX(FixtureTicker!$B$24:$AM$43, MATCH($B211, FixtureTicker!$A$24:$A$43), PlayerForm!$X$5+2)="A",
_xlfn.XLOOKUP($E211, PlayerForm!$D$3:$D$394, PlayerForm!$R$3:$R$394)*
_xlfn.XLOOKUP(
INDEX(FixtureTicker!$B$3:$AM$22, MATCH($B211, FixtureTicker!$A$3:$A$22), PlayerForm!$X$5+2),
 TeamForm!$B$4:$B$23, TeamForm!$AB$4:$AB$23),
INDEX(FixtureTicker!$B$24:$AM$43, MATCH($B211, FixtureTicker!$A$24:$A$43), PlayerForm!$X$5+2)="BLANK",
0
),
_xlfn.IFS(
INDEX(FixtureTicker!$B$24:$AM$43, MATCH($B211, FixtureTicker!$A$24:$A$43), PlayerForm!$X$5+3)="H",
_xlfn.XLOOKUP($E211, PlayerForm!$D$3:$D$394, PlayerForm!$Q$3:$Q$394)*
_xlfn.XLOOKUP(
INDEX(FixtureTicker!$B$3:$AM$22, MATCH($B211, FixtureTicker!$A$3:$A$22), PlayerForm!$X$5+3),
 TeamForm!$B$4:$B$23, TeamForm!$AD$4:$AD$23),
INDEX(FixtureTicker!$B$24:$AM$43, MATCH($B211, FixtureTicker!$A$24:$A$43), PlayerForm!$X$5+3)="A",
_xlfn.XLOOKUP($E211, PlayerForm!$D$3:$D$394, PlayerForm!$R$3:$R$394)*
_xlfn.XLOOKUP(
INDEX(FixtureTicker!$B$3:$AM$22, MATCH($B211, FixtureTicker!$A$3:$A$22), PlayerForm!$X$5+3),
 TeamForm!$B$4:$B$23, TeamForm!$AB$4:$AB$23),
INDEX(FixtureTicker!$B$24:$AM$43, MATCH($B211, FixtureTicker!$A$24:$A$43), PlayerForm!$X$5+3)="BLANK",
0
),
_xlfn.IFS(
INDEX(FixtureTicker!$B$24:$AM$43, MATCH($B211, FixtureTicker!$A$24:$A$43), PlayerForm!$X$5+4)="H",
_xlfn.XLOOKUP($E211, PlayerForm!$D$3:$D$394, PlayerForm!$Q$3:$Q$394)*
_xlfn.XLOOKUP(
INDEX(FixtureTicker!$B$3:$AM$22, MATCH($B211, FixtureTicker!$A$3:$A$22), PlayerForm!$X$5+4),
 TeamForm!$B$4:$B$23, TeamForm!$AD$4:$AD$23),
INDEX(FixtureTicker!$B$24:$AM$43, MATCH($B211, FixtureTicker!$A$24:$A$43), PlayerForm!$X$5+4)="A",
_xlfn.XLOOKUP($E211, PlayerForm!$D$3:$D$394, PlayerForm!$R$3:$R$394)*
_xlfn.XLOOKUP(
INDEX(FixtureTicker!$B$3:$AM$22, MATCH($B211, FixtureTicker!$A$3:$A$22), PlayerForm!$X$5+4),
 TeamForm!$B$4:$B$23, TeamForm!$AB$4:$AB$23),
INDEX(FixtureTicker!$B$24:$AM$43, MATCH($B211, FixtureTicker!$A$24:$A$43), PlayerForm!$X$5+4)="BLANK",
0
),
_xlfn.IFS(
INDEX(FixtureTicker!$B$24:$AM$43, MATCH($B211, FixtureTicker!$A$24:$A$43), PlayerForm!$X$5+5)="H",
_xlfn.XLOOKUP($E211, PlayerForm!$D$3:$D$394, PlayerForm!$Q$3:$Q$394)*
_xlfn.XLOOKUP(
INDEX(FixtureTicker!$B$3:$AM$22, MATCH($B211, FixtureTicker!$A$3:$A$22), PlayerForm!$X$5+5),
 TeamForm!$B$4:$B$23, TeamForm!$AD$4:$AD$23),
INDEX(FixtureTicker!$B$24:$AM$43, MATCH($B211, FixtureTicker!$A$24:$A$43), PlayerForm!$X$5+5)="A",
_xlfn.XLOOKUP($E211, PlayerForm!$D$3:$D$394, PlayerForm!$R$3:$R$394)*
_xlfn.XLOOKUP(
INDEX(FixtureTicker!$B$3:$AM$22, MATCH($B211, FixtureTicker!$A$3:$A$22), PlayerForm!$X$5+5),
 TeamForm!$B$4:$B$23, TeamForm!$AB$4:$AB$23),
INDEX(FixtureTicker!$B$24:$AM$43, MATCH($B211, FixtureTicker!$A$24:$A$43), PlayerForm!$X$5+5)="BLANK",
0
)
),0)</f>
        <v>12.15108305957831</v>
      </c>
      <c r="J211" s="163" cm="1">
        <f t="array" ref="J211">IFERROR(0.01*SUM(
_xlfn.IFS(
INDEX(FixtureTicker!$B$24:$AM$43, MATCH($B211, FixtureTicker!$A$24:$A$43), PlayerForm!$X$5)="H",
_xlfn.XLOOKUP($E211, PlayerForm!$D$3:$D$394, PlayerForm!$Q$3:$Q$394)*
_xlfn.XLOOKUP(
INDEX(FixtureTicker!$B$3:$AM$22, MATCH($B211, FixtureTicker!$A$3:$A$22), PlayerForm!$X$5),
 TeamForm!$B$4:$B$23, TeamForm!$AD$4:$AD$23),
INDEX(FixtureTicker!$B$24:$AM$43, MATCH($B211, FixtureTicker!$A$24:$A$43), PlayerForm!$X$5)="A",
_xlfn.XLOOKUP($E211, PlayerForm!$D$3:$D$394, PlayerForm!$R$3:$R$394)*
_xlfn.XLOOKUP(
INDEX(FixtureTicker!$B$3:$AM$22, MATCH($B211, FixtureTicker!$A$3:$A$22), PlayerForm!$X$5),
 TeamForm!$B$4:$B$23, TeamForm!$AB$4:$AB$23),
INDEX(FixtureTicker!$B$24:$AM$43, MATCH($B211, FixtureTicker!$A$24:$A$43), PlayerForm!$X$5)="BLANK",
0
),
_xlfn.IFS(
INDEX(FixtureTicker!$B$24:$AM$43, MATCH($B211, FixtureTicker!$A$24:$A$43), PlayerForm!$X$5+1)="H",
_xlfn.XLOOKUP($E211, PlayerForm!$D$3:$D$394, PlayerForm!$Q$3:$Q$394)*
_xlfn.XLOOKUP(
INDEX(FixtureTicker!$B$3:$AM$22, MATCH($B211, FixtureTicker!$A$3:$A$22), PlayerForm!$X$5+1),
 TeamForm!$B$4:$B$23, TeamForm!$AD$4:$AD$23),
INDEX(FixtureTicker!$B$24:$AM$43, MATCH($B211, FixtureTicker!$A$24:$A$43), PlayerForm!$X$5+1)="A",
_xlfn.XLOOKUP($E211, PlayerForm!$D$3:$D$394, PlayerForm!$R$3:$R$394)*
_xlfn.XLOOKUP(
INDEX(FixtureTicker!$B$3:$AM$22, MATCH($B211, FixtureTicker!$A$3:$A$22), PlayerForm!$X$5+1),
 TeamForm!$B$4:$B$23, TeamForm!$AB$4:$AB$23),
INDEX(FixtureTicker!$B$24:$AM$43, MATCH($B211, FixtureTicker!$A$24:$A$43), PlayerForm!$X$5+1)="BLANK",
0
),
_xlfn.IFS(
INDEX(FixtureTicker!$B$24:$AM$43, MATCH($B211, FixtureTicker!$A$24:$A$43), PlayerForm!$X$5+2)="H",
_xlfn.XLOOKUP($E211, PlayerForm!$D$3:$D$394, PlayerForm!$Q$3:$Q$394)*
_xlfn.XLOOKUP(
INDEX(FixtureTicker!$B$3:$AM$22, MATCH($B211, FixtureTicker!$A$3:$A$22), PlayerForm!$X$5+2),
 TeamForm!$B$4:$B$23, TeamForm!$AD$4:$AD$23),
INDEX(FixtureTicker!$B$24:$AM$43, MATCH($B211, FixtureTicker!$A$24:$A$43), PlayerForm!$X$5+2)="A",
_xlfn.XLOOKUP($E211, PlayerForm!$D$3:$D$394, PlayerForm!$R$3:$R$394)*
_xlfn.XLOOKUP(
INDEX(FixtureTicker!$B$3:$AM$22, MATCH($B211, FixtureTicker!$A$3:$A$22), PlayerForm!$X$5+2),
 TeamForm!$B$4:$B$23, TeamForm!$AB$4:$AB$23),
INDEX(FixtureTicker!$B$24:$AM$43, MATCH($B211, FixtureTicker!$A$24:$A$43), PlayerForm!$X$5+2)="BLANK",
0
),
_xlfn.IFS(
INDEX(FixtureTicker!$B$24:$AM$43, MATCH($B211, FixtureTicker!$A$24:$A$43), PlayerForm!$X$5+3)="H",
_xlfn.XLOOKUP($E211, PlayerForm!$D$3:$D$394, PlayerForm!$Q$3:$Q$394)*
_xlfn.XLOOKUP(
INDEX(FixtureTicker!$B$3:$AM$22, MATCH($B211, FixtureTicker!$A$3:$A$22), PlayerForm!$X$5+3),
 TeamForm!$B$4:$B$23, TeamForm!$AD$4:$AD$23),
INDEX(FixtureTicker!$B$24:$AM$43, MATCH($B211, FixtureTicker!$A$24:$A$43), PlayerForm!$X$5+3)="A",
_xlfn.XLOOKUP($E211, PlayerForm!$D$3:$D$394, PlayerForm!$R$3:$R$394)*
_xlfn.XLOOKUP(
INDEX(FixtureTicker!$B$3:$AM$22, MATCH($B211, FixtureTicker!$A$3:$A$22), PlayerForm!$X$5+3),
 TeamForm!$B$4:$B$23, TeamForm!$AB$4:$AB$23),
INDEX(FixtureTicker!$B$24:$AM$43, MATCH($B211, FixtureTicker!$A$24:$A$43), PlayerForm!$X$5+3)="BLANK",
0
),
_xlfn.IFS(
INDEX(FixtureTicker!$B$24:$AM$43, MATCH($B211, FixtureTicker!$A$24:$A$43), PlayerForm!$X$5+4)="H",
_xlfn.XLOOKUP($E211, PlayerForm!$D$3:$D$394, PlayerForm!$Q$3:$Q$394)*
_xlfn.XLOOKUP(
INDEX(FixtureTicker!$B$3:$AM$22, MATCH($B211, FixtureTicker!$A$3:$A$22), PlayerForm!$X$5+4),
 TeamForm!$B$4:$B$23, TeamForm!$AD$4:$AD$23),
INDEX(FixtureTicker!$B$24:$AM$43, MATCH($B211, FixtureTicker!$A$24:$A$43), PlayerForm!$X$5+4)="A",
_xlfn.XLOOKUP($E211, PlayerForm!$D$3:$D$394, PlayerForm!$R$3:$R$394)*
_xlfn.XLOOKUP(
INDEX(FixtureTicker!$B$3:$AM$22, MATCH($B211, FixtureTicker!$A$3:$A$22), PlayerForm!$X$5+4),
 TeamForm!$B$4:$B$23, TeamForm!$AB$4:$AB$23),
INDEX(FixtureTicker!$B$24:$AM$43, MATCH($B211, FixtureTicker!$A$24:$A$43), PlayerForm!$X$5+4)="BLANK",
0
),
_xlfn.IFS(
INDEX(FixtureTicker!$B$24:$AM$43, MATCH($B211, FixtureTicker!$A$24:$A$43), PlayerForm!$X$5+5)="H",
_xlfn.XLOOKUP($E211, PlayerForm!$D$3:$D$394, PlayerForm!$Q$3:$Q$394)*
_xlfn.XLOOKUP(
INDEX(FixtureTicker!$B$3:$AM$22, MATCH($B211, FixtureTicker!$A$3:$A$22), PlayerForm!$X$5+5),
 TeamForm!$B$4:$B$23, TeamForm!$AD$4:$AD$23),
INDEX(FixtureTicker!$B$24:$AM$43, MATCH($B211, FixtureTicker!$A$24:$A$43), PlayerForm!$X$5+5)="A",
_xlfn.XLOOKUP($E211, PlayerForm!$D$3:$D$394, PlayerForm!$R$3:$R$394)*
_xlfn.XLOOKUP(
INDEX(FixtureTicker!$B$3:$AM$22, MATCH($B211, FixtureTicker!$A$3:$A$22), PlayerForm!$X$5+5),
 TeamForm!$B$4:$B$23, TeamForm!$AB$4:$AB$23),
INDEX(FixtureTicker!$B$24:$AM$43, MATCH($B211, FixtureTicker!$A$24:$A$43), PlayerForm!$X$5+5)="BLANK",
0
),
_xlfn.IFS(
INDEX(FixtureTicker!$B$24:$AM$43, MATCH($B211, FixtureTicker!$A$24:$A$43), PlayerForm!$X$5+6)="H",
_xlfn.XLOOKUP($E211, PlayerForm!$D$3:$D$394, PlayerForm!$Q$3:$Q$394)*
_xlfn.XLOOKUP(
INDEX(FixtureTicker!$B$3:$AM$22, MATCH($B211, FixtureTicker!$A$3:$A$22), PlayerForm!$X$5+6),
 TeamForm!$B$4:$B$23, TeamForm!$AD$4:$AD$23),
INDEX(FixtureTicker!$B$24:$AM$43, MATCH($B211, FixtureTicker!$A$24:$A$43), PlayerForm!$X$5+6)="A",
_xlfn.XLOOKUP($E211, PlayerForm!$D$3:$D$394, PlayerForm!$R$3:$R$394)*
_xlfn.XLOOKUP(
INDEX(FixtureTicker!$B$3:$AM$22, MATCH($B211, FixtureTicker!$A$3:$A$22), PlayerForm!$X$5+6),
 TeamForm!$B$4:$B$23, TeamForm!$AB$4:$AB$23),
INDEX(FixtureTicker!$B$24:$AM$43, MATCH($B211, FixtureTicker!$A$24:$A$43), PlayerForm!$X$5+6)="BLANK",
0
),
_xlfn.IFS(
INDEX(FixtureTicker!$B$24:$AM$43, MATCH($B211, FixtureTicker!$A$24:$A$43), PlayerForm!$X$5+7)="H",
_xlfn.XLOOKUP($E211, PlayerForm!$D$3:$D$394, PlayerForm!$Q$3:$Q$394)*
_xlfn.XLOOKUP(
INDEX(FixtureTicker!$B$3:$AM$22, MATCH($B211, FixtureTicker!$A$3:$A$22), PlayerForm!$X$5+7),
 TeamForm!$B$4:$B$23, TeamForm!$AD$4:$AD$23),
INDEX(FixtureTicker!$B$24:$AM$43, MATCH($B211, FixtureTicker!$A$24:$A$43), PlayerForm!$X$5+7)="A",
_xlfn.XLOOKUP($E211, PlayerForm!$D$3:$D$394, PlayerForm!$R$3:$R$394)*
_xlfn.XLOOKUP(
INDEX(FixtureTicker!$B$3:$AM$22, MATCH($B211, FixtureTicker!$A$3:$A$22), PlayerForm!$X$5+7),
 TeamForm!$B$4:$B$23, TeamForm!$AB$4:$AB$23),
INDEX(FixtureTicker!$B$24:$AM$43, MATCH($B211, FixtureTicker!$A$24:$A$43), PlayerForm!$X$5+7)="BLANK",
0
)
),0)</f>
        <v>16.574739314533126</v>
      </c>
    </row>
    <row r="212" spans="1:10">
      <c r="A212" s="55">
        <v>149</v>
      </c>
      <c r="B212" s="55" t="str">
        <f>_xlfn.XLOOKUP($A212, PlayerData!$B$3:$B$394, PlayerData!C$3:C$394)</f>
        <v>ARS</v>
      </c>
      <c r="C212" s="55" t="str">
        <f>_xlfn.XLOOKUP($A212, PlayerData!$B$3:$B$394, PlayerData!D$3:D$394)</f>
        <v>M</v>
      </c>
      <c r="D212" s="55">
        <f>_xlfn.XLOOKUP($A212, PlayerData!$B:$B, PlayerData!F:F,,,-1)</f>
        <v>5.5</v>
      </c>
      <c r="E212" s="31" t="str">
        <f>_xlfn.XLOOKUP($A212, PlayerData!$B$3:$B$394, PlayerData!E$3:E$394)</f>
        <v>Xhaka</v>
      </c>
      <c r="F212" s="164" cm="1">
        <f t="array" ref="F212">IFERROR(0.01*_xlfn.IFS(
INDEX(FixtureTicker!$B$24:$AM$43, MATCH($B212, FixtureTicker!$A$24:$A$43, 0), PlayerForm!$X$5)="H",
_xlfn.XLOOKUP($E212, PlayerForm!$D$3:$D$394, PlayerForm!$Q$3:$Q$394)*
_xlfn.XLOOKUP(
INDEX(FixtureTicker!$B$3:$AM$22, MATCH($B212, FixtureTicker!$A$3:$A$22,0), PlayerForm!$X$5),
 TeamForm!$B$4:$B$23, TeamForm!$AD$4:$AD$23),
INDEX(FixtureTicker!$B$24:$AM$43, MATCH($B212, FixtureTicker!$A$24:$A$43,0), PlayerForm!$X$5)="A",
_xlfn.XLOOKUP($E212, PlayerForm!$D$3:$D$394, PlayerForm!$R$3:$R$394)*
_xlfn.XLOOKUP(
INDEX(FixtureTicker!$B$3:$AM$22, MATCH($B212, FixtureTicker!$A$3:$A$22,0), PlayerForm!$X$5),
 TeamForm!$B$4:$B$23, TeamForm!$AB$4:$AB$23),
INDEX(FixtureTicker!$B$24:$AM$43, MATCH($B212, FixtureTicker!$A$24:$A$43,0), PlayerForm!$X$5)="BLANK",
0),0)</f>
        <v>2.2145838313399331</v>
      </c>
      <c r="G212" s="163" cm="1">
        <f t="array" ref="G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
),0)</f>
        <v>4.7576519199371452</v>
      </c>
      <c r="H212" s="163" cm="1">
        <f t="array" ref="H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),
_xlfn.IFS(
INDEX(FixtureTicker!$B$24:$AM$43, MATCH($B212, FixtureTicker!$A$24:$A$43), PlayerForm!$X$5+2)="H",
_xlfn.XLOOKUP($E212, PlayerForm!$D$3:$D$394, PlayerForm!$Q$3:$Q$394)*
_xlfn.XLOOKUP(
INDEX(FixtureTicker!$B$3:$AM$22, MATCH($B212, FixtureTicker!$A$3:$A$22), PlayerForm!$X$5+2),
 TeamForm!$B$4:$B$23, TeamForm!$AD$4:$AD$23),
INDEX(FixtureTicker!$B$24:$AM$43, MATCH($B212, FixtureTicker!$A$24:$A$43), PlayerForm!$X$5+2)="A",
_xlfn.XLOOKUP($E212, PlayerForm!$D$3:$D$394, PlayerForm!$R$3:$R$394)*
_xlfn.XLOOKUP(
INDEX(FixtureTicker!$B$3:$AM$22, MATCH($B212, FixtureTicker!$A$3:$A$22), PlayerForm!$X$5+2),
 TeamForm!$B$4:$B$23, TeamForm!$AB$4:$AB$23),
INDEX(FixtureTicker!$B$24:$AM$43, MATCH($B212, FixtureTicker!$A$24:$A$43), PlayerForm!$X$5+2)="BLANK",
0
),
_xlfn.IFS(
INDEX(FixtureTicker!$B$24:$AM$43, MATCH($B212, FixtureTicker!$A$24:$A$43), PlayerForm!$X$5+3)="H",
_xlfn.XLOOKUP($E212, PlayerForm!$D$3:$D$394, PlayerForm!$Q$3:$Q$394)*
_xlfn.XLOOKUP(
INDEX(FixtureTicker!$B$3:$AM$22, MATCH($B212, FixtureTicker!$A$3:$A$22), PlayerForm!$X$5+3),
 TeamForm!$B$4:$B$23, TeamForm!$AD$4:$AD$23),
INDEX(FixtureTicker!$B$24:$AM$43, MATCH($B212, FixtureTicker!$A$24:$A$43), PlayerForm!$X$5+3)="A",
_xlfn.XLOOKUP($E212, PlayerForm!$D$3:$D$394, PlayerForm!$R$3:$R$394)*
_xlfn.XLOOKUP(
INDEX(FixtureTicker!$B$3:$AM$22, MATCH($B212, FixtureTicker!$A$3:$A$22), PlayerForm!$X$5+3),
 TeamForm!$B$4:$B$23, TeamForm!$AB$4:$AB$23),
INDEX(FixtureTicker!$B$24:$AM$43, MATCH($B212, FixtureTicker!$A$24:$A$43), PlayerForm!$X$5+3)="BLANK",
0
)
),0)</f>
        <v>8.9991349854241545</v>
      </c>
      <c r="I212" s="163" cm="1">
        <f t="array" ref="I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),
_xlfn.IFS(
INDEX(FixtureTicker!$B$24:$AM$43, MATCH($B212, FixtureTicker!$A$24:$A$43), PlayerForm!$X$5+2)="H",
_xlfn.XLOOKUP($E212, PlayerForm!$D$3:$D$394, PlayerForm!$Q$3:$Q$394)*
_xlfn.XLOOKUP(
INDEX(FixtureTicker!$B$3:$AM$22, MATCH($B212, FixtureTicker!$A$3:$A$22), PlayerForm!$X$5+2),
 TeamForm!$B$4:$B$23, TeamForm!$AD$4:$AD$23),
INDEX(FixtureTicker!$B$24:$AM$43, MATCH($B212, FixtureTicker!$A$24:$A$43), PlayerForm!$X$5+2)="A",
_xlfn.XLOOKUP($E212, PlayerForm!$D$3:$D$394, PlayerForm!$R$3:$R$394)*
_xlfn.XLOOKUP(
INDEX(FixtureTicker!$B$3:$AM$22, MATCH($B212, FixtureTicker!$A$3:$A$22), PlayerForm!$X$5+2),
 TeamForm!$B$4:$B$23, TeamForm!$AB$4:$AB$23),
INDEX(FixtureTicker!$B$24:$AM$43, MATCH($B212, FixtureTicker!$A$24:$A$43), PlayerForm!$X$5+2)="BLANK",
0
),
_xlfn.IFS(
INDEX(FixtureTicker!$B$24:$AM$43, MATCH($B212, FixtureTicker!$A$24:$A$43), PlayerForm!$X$5+3)="H",
_xlfn.XLOOKUP($E212, PlayerForm!$D$3:$D$394, PlayerForm!$Q$3:$Q$394)*
_xlfn.XLOOKUP(
INDEX(FixtureTicker!$B$3:$AM$22, MATCH($B212, FixtureTicker!$A$3:$A$22), PlayerForm!$X$5+3),
 TeamForm!$B$4:$B$23, TeamForm!$AD$4:$AD$23),
INDEX(FixtureTicker!$B$24:$AM$43, MATCH($B212, FixtureTicker!$A$24:$A$43), PlayerForm!$X$5+3)="A",
_xlfn.XLOOKUP($E212, PlayerForm!$D$3:$D$394, PlayerForm!$R$3:$R$394)*
_xlfn.XLOOKUP(
INDEX(FixtureTicker!$B$3:$AM$22, MATCH($B212, FixtureTicker!$A$3:$A$22), PlayerForm!$X$5+3),
 TeamForm!$B$4:$B$23, TeamForm!$AB$4:$AB$23),
INDEX(FixtureTicker!$B$24:$AM$43, MATCH($B212, FixtureTicker!$A$24:$A$43), PlayerForm!$X$5+3)="BLANK",
0
),
_xlfn.IFS(
INDEX(FixtureTicker!$B$24:$AM$43, MATCH($B212, FixtureTicker!$A$24:$A$43), PlayerForm!$X$5+4)="H",
_xlfn.XLOOKUP($E212, PlayerForm!$D$3:$D$394, PlayerForm!$Q$3:$Q$394)*
_xlfn.XLOOKUP(
INDEX(FixtureTicker!$B$3:$AM$22, MATCH($B212, FixtureTicker!$A$3:$A$22), PlayerForm!$X$5+4),
 TeamForm!$B$4:$B$23, TeamForm!$AD$4:$AD$23),
INDEX(FixtureTicker!$B$24:$AM$43, MATCH($B212, FixtureTicker!$A$24:$A$43), PlayerForm!$X$5+4)="A",
_xlfn.XLOOKUP($E212, PlayerForm!$D$3:$D$394, PlayerForm!$R$3:$R$394)*
_xlfn.XLOOKUP(
INDEX(FixtureTicker!$B$3:$AM$22, MATCH($B212, FixtureTicker!$A$3:$A$22), PlayerForm!$X$5+4),
 TeamForm!$B$4:$B$23, TeamForm!$AB$4:$AB$23),
INDEX(FixtureTicker!$B$24:$AM$43, MATCH($B212, FixtureTicker!$A$24:$A$43), PlayerForm!$X$5+4)="BLANK",
0
),
_xlfn.IFS(
INDEX(FixtureTicker!$B$24:$AM$43, MATCH($B212, FixtureTicker!$A$24:$A$43), PlayerForm!$X$5+5)="H",
_xlfn.XLOOKUP($E212, PlayerForm!$D$3:$D$394, PlayerForm!$Q$3:$Q$394)*
_xlfn.XLOOKUP(
INDEX(FixtureTicker!$B$3:$AM$22, MATCH($B212, FixtureTicker!$A$3:$A$22), PlayerForm!$X$5+5),
 TeamForm!$B$4:$B$23, TeamForm!$AD$4:$AD$23),
INDEX(FixtureTicker!$B$24:$AM$43, MATCH($B212, FixtureTicker!$A$24:$A$43), PlayerForm!$X$5+5)="A",
_xlfn.XLOOKUP($E212, PlayerForm!$D$3:$D$394, PlayerForm!$R$3:$R$394)*
_xlfn.XLOOKUP(
INDEX(FixtureTicker!$B$3:$AM$22, MATCH($B212, FixtureTicker!$A$3:$A$22), PlayerForm!$X$5+5),
 TeamForm!$B$4:$B$23, TeamForm!$AB$4:$AB$23),
INDEX(FixtureTicker!$B$24:$AM$43, MATCH($B212, FixtureTicker!$A$24:$A$43), PlayerForm!$X$5+5)="BLANK",
0
)
),0)</f>
        <v>12.049663372879765</v>
      </c>
      <c r="J212" s="163" cm="1">
        <f t="array" ref="J212">IFERROR(0.01*SUM(
_xlfn.IFS(
INDEX(FixtureTicker!$B$24:$AM$43, MATCH($B212, FixtureTicker!$A$24:$A$43), PlayerForm!$X$5)="H",
_xlfn.XLOOKUP($E212, PlayerForm!$D$3:$D$394, PlayerForm!$Q$3:$Q$394)*
_xlfn.XLOOKUP(
INDEX(FixtureTicker!$B$3:$AM$22, MATCH($B212, FixtureTicker!$A$3:$A$22), PlayerForm!$X$5),
 TeamForm!$B$4:$B$23, TeamForm!$AD$4:$AD$23),
INDEX(FixtureTicker!$B$24:$AM$43, MATCH($B212, FixtureTicker!$A$24:$A$43), PlayerForm!$X$5)="A",
_xlfn.XLOOKUP($E212, PlayerForm!$D$3:$D$394, PlayerForm!$R$3:$R$394)*
_xlfn.XLOOKUP(
INDEX(FixtureTicker!$B$3:$AM$22, MATCH($B212, FixtureTicker!$A$3:$A$22), PlayerForm!$X$5),
 TeamForm!$B$4:$B$23, TeamForm!$AB$4:$AB$23),
INDEX(FixtureTicker!$B$24:$AM$43, MATCH($B212, FixtureTicker!$A$24:$A$43), PlayerForm!$X$5)="BLANK",
0
),
_xlfn.IFS(
INDEX(FixtureTicker!$B$24:$AM$43, MATCH($B212, FixtureTicker!$A$24:$A$43), PlayerForm!$X$5+1)="H",
_xlfn.XLOOKUP($E212, PlayerForm!$D$3:$D$394, PlayerForm!$Q$3:$Q$394)*
_xlfn.XLOOKUP(
INDEX(FixtureTicker!$B$3:$AM$22, MATCH($B212, FixtureTicker!$A$3:$A$22), PlayerForm!$X$5+1),
 TeamForm!$B$4:$B$23, TeamForm!$AD$4:$AD$23),
INDEX(FixtureTicker!$B$24:$AM$43, MATCH($B212, FixtureTicker!$A$24:$A$43), PlayerForm!$X$5+1)="A",
_xlfn.XLOOKUP($E212, PlayerForm!$D$3:$D$394, PlayerForm!$R$3:$R$394)*
_xlfn.XLOOKUP(
INDEX(FixtureTicker!$B$3:$AM$22, MATCH($B212, FixtureTicker!$A$3:$A$22), PlayerForm!$X$5+1),
 TeamForm!$B$4:$B$23, TeamForm!$AB$4:$AB$23),
INDEX(FixtureTicker!$B$24:$AM$43, MATCH($B212, FixtureTicker!$A$24:$A$43), PlayerForm!$X$5+1)="BLANK",
0
),
_xlfn.IFS(
INDEX(FixtureTicker!$B$24:$AM$43, MATCH($B212, FixtureTicker!$A$24:$A$43), PlayerForm!$X$5+2)="H",
_xlfn.XLOOKUP($E212, PlayerForm!$D$3:$D$394, PlayerForm!$Q$3:$Q$394)*
_xlfn.XLOOKUP(
INDEX(FixtureTicker!$B$3:$AM$22, MATCH($B212, FixtureTicker!$A$3:$A$22), PlayerForm!$X$5+2),
 TeamForm!$B$4:$B$23, TeamForm!$AD$4:$AD$23),
INDEX(FixtureTicker!$B$24:$AM$43, MATCH($B212, FixtureTicker!$A$24:$A$43), PlayerForm!$X$5+2)="A",
_xlfn.XLOOKUP($E212, PlayerForm!$D$3:$D$394, PlayerForm!$R$3:$R$394)*
_xlfn.XLOOKUP(
INDEX(FixtureTicker!$B$3:$AM$22, MATCH($B212, FixtureTicker!$A$3:$A$22), PlayerForm!$X$5+2),
 TeamForm!$B$4:$B$23, TeamForm!$AB$4:$AB$23),
INDEX(FixtureTicker!$B$24:$AM$43, MATCH($B212, FixtureTicker!$A$24:$A$43), PlayerForm!$X$5+2)="BLANK",
0
),
_xlfn.IFS(
INDEX(FixtureTicker!$B$24:$AM$43, MATCH($B212, FixtureTicker!$A$24:$A$43), PlayerForm!$X$5+3)="H",
_xlfn.XLOOKUP($E212, PlayerForm!$D$3:$D$394, PlayerForm!$Q$3:$Q$394)*
_xlfn.XLOOKUP(
INDEX(FixtureTicker!$B$3:$AM$22, MATCH($B212, FixtureTicker!$A$3:$A$22), PlayerForm!$X$5+3),
 TeamForm!$B$4:$B$23, TeamForm!$AD$4:$AD$23),
INDEX(FixtureTicker!$B$24:$AM$43, MATCH($B212, FixtureTicker!$A$24:$A$43), PlayerForm!$X$5+3)="A",
_xlfn.XLOOKUP($E212, PlayerForm!$D$3:$D$394, PlayerForm!$R$3:$R$394)*
_xlfn.XLOOKUP(
INDEX(FixtureTicker!$B$3:$AM$22, MATCH($B212, FixtureTicker!$A$3:$A$22), PlayerForm!$X$5+3),
 TeamForm!$B$4:$B$23, TeamForm!$AB$4:$AB$23),
INDEX(FixtureTicker!$B$24:$AM$43, MATCH($B212, FixtureTicker!$A$24:$A$43), PlayerForm!$X$5+3)="BLANK",
0
),
_xlfn.IFS(
INDEX(FixtureTicker!$B$24:$AM$43, MATCH($B212, FixtureTicker!$A$24:$A$43), PlayerForm!$X$5+4)="H",
_xlfn.XLOOKUP($E212, PlayerForm!$D$3:$D$394, PlayerForm!$Q$3:$Q$394)*
_xlfn.XLOOKUP(
INDEX(FixtureTicker!$B$3:$AM$22, MATCH($B212, FixtureTicker!$A$3:$A$22), PlayerForm!$X$5+4),
 TeamForm!$B$4:$B$23, TeamForm!$AD$4:$AD$23),
INDEX(FixtureTicker!$B$24:$AM$43, MATCH($B212, FixtureTicker!$A$24:$A$43), PlayerForm!$X$5+4)="A",
_xlfn.XLOOKUP($E212, PlayerForm!$D$3:$D$394, PlayerForm!$R$3:$R$394)*
_xlfn.XLOOKUP(
INDEX(FixtureTicker!$B$3:$AM$22, MATCH($B212, FixtureTicker!$A$3:$A$22), PlayerForm!$X$5+4),
 TeamForm!$B$4:$B$23, TeamForm!$AB$4:$AB$23),
INDEX(FixtureTicker!$B$24:$AM$43, MATCH($B212, FixtureTicker!$A$24:$A$43), PlayerForm!$X$5+4)="BLANK",
0
),
_xlfn.IFS(
INDEX(FixtureTicker!$B$24:$AM$43, MATCH($B212, FixtureTicker!$A$24:$A$43), PlayerForm!$X$5+5)="H",
_xlfn.XLOOKUP($E212, PlayerForm!$D$3:$D$394, PlayerForm!$Q$3:$Q$394)*
_xlfn.XLOOKUP(
INDEX(FixtureTicker!$B$3:$AM$22, MATCH($B212, FixtureTicker!$A$3:$A$22), PlayerForm!$X$5+5),
 TeamForm!$B$4:$B$23, TeamForm!$AD$4:$AD$23),
INDEX(FixtureTicker!$B$24:$AM$43, MATCH($B212, FixtureTicker!$A$24:$A$43), PlayerForm!$X$5+5)="A",
_xlfn.XLOOKUP($E212, PlayerForm!$D$3:$D$394, PlayerForm!$R$3:$R$394)*
_xlfn.XLOOKUP(
INDEX(FixtureTicker!$B$3:$AM$22, MATCH($B212, FixtureTicker!$A$3:$A$22), PlayerForm!$X$5+5),
 TeamForm!$B$4:$B$23, TeamForm!$AB$4:$AB$23),
INDEX(FixtureTicker!$B$24:$AM$43, MATCH($B212, FixtureTicker!$A$24:$A$43), PlayerForm!$X$5+5)="BLANK",
0
),
_xlfn.IFS(
INDEX(FixtureTicker!$B$24:$AM$43, MATCH($B212, FixtureTicker!$A$24:$A$43), PlayerForm!$X$5+6)="H",
_xlfn.XLOOKUP($E212, PlayerForm!$D$3:$D$394, PlayerForm!$Q$3:$Q$394)*
_xlfn.XLOOKUP(
INDEX(FixtureTicker!$B$3:$AM$22, MATCH($B212, FixtureTicker!$A$3:$A$22), PlayerForm!$X$5+6),
 TeamForm!$B$4:$B$23, TeamForm!$AD$4:$AD$23),
INDEX(FixtureTicker!$B$24:$AM$43, MATCH($B212, FixtureTicker!$A$24:$A$43), PlayerForm!$X$5+6)="A",
_xlfn.XLOOKUP($E212, PlayerForm!$D$3:$D$394, PlayerForm!$R$3:$R$394)*
_xlfn.XLOOKUP(
INDEX(FixtureTicker!$B$3:$AM$22, MATCH($B212, FixtureTicker!$A$3:$A$22), PlayerForm!$X$5+6),
 TeamForm!$B$4:$B$23, TeamForm!$AB$4:$AB$23),
INDEX(FixtureTicker!$B$24:$AM$43, MATCH($B212, FixtureTicker!$A$24:$A$43), PlayerForm!$X$5+6)="BLANK",
0
),
_xlfn.IFS(
INDEX(FixtureTicker!$B$24:$AM$43, MATCH($B212, FixtureTicker!$A$24:$A$43), PlayerForm!$X$5+7)="H",
_xlfn.XLOOKUP($E212, PlayerForm!$D$3:$D$394, PlayerForm!$Q$3:$Q$394)*
_xlfn.XLOOKUP(
INDEX(FixtureTicker!$B$3:$AM$22, MATCH($B212, FixtureTicker!$A$3:$A$22), PlayerForm!$X$5+7),
 TeamForm!$B$4:$B$23, TeamForm!$AD$4:$AD$23),
INDEX(FixtureTicker!$B$24:$AM$43, MATCH($B212, FixtureTicker!$A$24:$A$43), PlayerForm!$X$5+7)="A",
_xlfn.XLOOKUP($E212, PlayerForm!$D$3:$D$394, PlayerForm!$R$3:$R$394)*
_xlfn.XLOOKUP(
INDEX(FixtureTicker!$B$3:$AM$22, MATCH($B212, FixtureTicker!$A$3:$A$22), PlayerForm!$X$5+7),
 TeamForm!$B$4:$B$23, TeamForm!$AB$4:$AB$23),
INDEX(FixtureTicker!$B$24:$AM$43, MATCH($B212, FixtureTicker!$A$24:$A$43), PlayerForm!$X$5+7)="BLANK",
0
)
),0)</f>
        <v>15.449671284909074</v>
      </c>
    </row>
    <row r="213" spans="1:10">
      <c r="A213" s="55">
        <v>323</v>
      </c>
      <c r="B213" s="55" t="str">
        <f>_xlfn.XLOOKUP($A213, PlayerData!$B$3:$B$394, PlayerData!C$3:C$394)</f>
        <v>WHU</v>
      </c>
      <c r="C213" s="55" t="str">
        <f>_xlfn.XLOOKUP($A213, PlayerData!$B$3:$B$394, PlayerData!D$3:D$394)</f>
        <v>D</v>
      </c>
      <c r="D213" s="55">
        <f>_xlfn.XLOOKUP($A213, PlayerData!$B:$B, PlayerData!F:F,,,-1)</f>
        <v>4.5</v>
      </c>
      <c r="E213" s="31" t="str">
        <f>_xlfn.XLOOKUP($A213, PlayerData!$B$3:$B$394, PlayerData!E$3:E$394)</f>
        <v>Masuaku</v>
      </c>
      <c r="F213" s="164" cm="1">
        <f t="array" ref="F213">IFERROR(0.01*_xlfn.IFS(
INDEX(FixtureTicker!$B$24:$AM$43, MATCH($B213, FixtureTicker!$A$24:$A$43, 0), PlayerForm!$X$5)="H",
_xlfn.XLOOKUP($E213, PlayerForm!$D$3:$D$394, PlayerForm!$Q$3:$Q$394)*
_xlfn.XLOOKUP(
INDEX(FixtureTicker!$B$3:$AM$22, MATCH($B213, FixtureTicker!$A$3:$A$22,0), PlayerForm!$X$5),
 TeamForm!$B$4:$B$23, TeamForm!$AD$4:$AD$23),
INDEX(FixtureTicker!$B$24:$AM$43, MATCH($B213, FixtureTicker!$A$24:$A$43,0), PlayerForm!$X$5)="A",
_xlfn.XLOOKUP($E213, PlayerForm!$D$3:$D$394, PlayerForm!$R$3:$R$394)*
_xlfn.XLOOKUP(
INDEX(FixtureTicker!$B$3:$AM$22, MATCH($B213, FixtureTicker!$A$3:$A$22,0), PlayerForm!$X$5),
 TeamForm!$B$4:$B$23, TeamForm!$AB$4:$AB$23),
INDEX(FixtureTicker!$B$24:$AM$43, MATCH($B213, FixtureTicker!$A$24:$A$43,0), PlayerForm!$X$5)="BLANK",
0),0)</f>
        <v>5.6032979229427635</v>
      </c>
      <c r="G213" s="163" cm="1">
        <f t="array" ref="G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
),0)</f>
        <v>5.6032979229427635</v>
      </c>
      <c r="H213" s="163" cm="1">
        <f t="array" ref="H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),
_xlfn.IFS(
INDEX(FixtureTicker!$B$24:$AM$43, MATCH($B213, FixtureTicker!$A$24:$A$43), PlayerForm!$X$5+2)="H",
_xlfn.XLOOKUP($E213, PlayerForm!$D$3:$D$394, PlayerForm!$Q$3:$Q$394)*
_xlfn.XLOOKUP(
INDEX(FixtureTicker!$B$3:$AM$22, MATCH($B213, FixtureTicker!$A$3:$A$22), PlayerForm!$X$5+2),
 TeamForm!$B$4:$B$23, TeamForm!$AD$4:$AD$23),
INDEX(FixtureTicker!$B$24:$AM$43, MATCH($B213, FixtureTicker!$A$24:$A$43), PlayerForm!$X$5+2)="A",
_xlfn.XLOOKUP($E213, PlayerForm!$D$3:$D$394, PlayerForm!$R$3:$R$394)*
_xlfn.XLOOKUP(
INDEX(FixtureTicker!$B$3:$AM$22, MATCH($B213, FixtureTicker!$A$3:$A$22), PlayerForm!$X$5+2),
 TeamForm!$B$4:$B$23, TeamForm!$AB$4:$AB$23),
INDEX(FixtureTicker!$B$24:$AM$43, MATCH($B213, FixtureTicker!$A$24:$A$43), PlayerForm!$X$5+2)="BLANK",
0
),
_xlfn.IFS(
INDEX(FixtureTicker!$B$24:$AM$43, MATCH($B213, FixtureTicker!$A$24:$A$43), PlayerForm!$X$5+3)="H",
_xlfn.XLOOKUP($E213, PlayerForm!$D$3:$D$394, PlayerForm!$Q$3:$Q$394)*
_xlfn.XLOOKUP(
INDEX(FixtureTicker!$B$3:$AM$22, MATCH($B213, FixtureTicker!$A$3:$A$22), PlayerForm!$X$5+3),
 TeamForm!$B$4:$B$23, TeamForm!$AD$4:$AD$23),
INDEX(FixtureTicker!$B$24:$AM$43, MATCH($B213, FixtureTicker!$A$24:$A$43), PlayerForm!$X$5+3)="A",
_xlfn.XLOOKUP($E213, PlayerForm!$D$3:$D$394, PlayerForm!$R$3:$R$394)*
_xlfn.XLOOKUP(
INDEX(FixtureTicker!$B$3:$AM$22, MATCH($B213, FixtureTicker!$A$3:$A$22), PlayerForm!$X$5+3),
 TeamForm!$B$4:$B$23, TeamForm!$AB$4:$AB$23),
INDEX(FixtureTicker!$B$24:$AM$43, MATCH($B213, FixtureTicker!$A$24:$A$43), PlayerForm!$X$5+3)="BLANK",
0
)
),0)</f>
        <v>8.6980368667383114</v>
      </c>
      <c r="I213" s="163" cm="1">
        <f t="array" ref="I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),
_xlfn.IFS(
INDEX(FixtureTicker!$B$24:$AM$43, MATCH($B213, FixtureTicker!$A$24:$A$43), PlayerForm!$X$5+2)="H",
_xlfn.XLOOKUP($E213, PlayerForm!$D$3:$D$394, PlayerForm!$Q$3:$Q$394)*
_xlfn.XLOOKUP(
INDEX(FixtureTicker!$B$3:$AM$22, MATCH($B213, FixtureTicker!$A$3:$A$22), PlayerForm!$X$5+2),
 TeamForm!$B$4:$B$23, TeamForm!$AD$4:$AD$23),
INDEX(FixtureTicker!$B$24:$AM$43, MATCH($B213, FixtureTicker!$A$24:$A$43), PlayerForm!$X$5+2)="A",
_xlfn.XLOOKUP($E213, PlayerForm!$D$3:$D$394, PlayerForm!$R$3:$R$394)*
_xlfn.XLOOKUP(
INDEX(FixtureTicker!$B$3:$AM$22, MATCH($B213, FixtureTicker!$A$3:$A$22), PlayerForm!$X$5+2),
 TeamForm!$B$4:$B$23, TeamForm!$AB$4:$AB$23),
INDEX(FixtureTicker!$B$24:$AM$43, MATCH($B213, FixtureTicker!$A$24:$A$43), PlayerForm!$X$5+2)="BLANK",
0
),
_xlfn.IFS(
INDEX(FixtureTicker!$B$24:$AM$43, MATCH($B213, FixtureTicker!$A$24:$A$43), PlayerForm!$X$5+3)="H",
_xlfn.XLOOKUP($E213, PlayerForm!$D$3:$D$394, PlayerForm!$Q$3:$Q$394)*
_xlfn.XLOOKUP(
INDEX(FixtureTicker!$B$3:$AM$22, MATCH($B213, FixtureTicker!$A$3:$A$22), PlayerForm!$X$5+3),
 TeamForm!$B$4:$B$23, TeamForm!$AD$4:$AD$23),
INDEX(FixtureTicker!$B$24:$AM$43, MATCH($B213, FixtureTicker!$A$24:$A$43), PlayerForm!$X$5+3)="A",
_xlfn.XLOOKUP($E213, PlayerForm!$D$3:$D$394, PlayerForm!$R$3:$R$394)*
_xlfn.XLOOKUP(
INDEX(FixtureTicker!$B$3:$AM$22, MATCH($B213, FixtureTicker!$A$3:$A$22), PlayerForm!$X$5+3),
 TeamForm!$B$4:$B$23, TeamForm!$AB$4:$AB$23),
INDEX(FixtureTicker!$B$24:$AM$43, MATCH($B213, FixtureTicker!$A$24:$A$43), PlayerForm!$X$5+3)="BLANK",
0
),
_xlfn.IFS(
INDEX(FixtureTicker!$B$24:$AM$43, MATCH($B213, FixtureTicker!$A$24:$A$43), PlayerForm!$X$5+4)="H",
_xlfn.XLOOKUP($E213, PlayerForm!$D$3:$D$394, PlayerForm!$Q$3:$Q$394)*
_xlfn.XLOOKUP(
INDEX(FixtureTicker!$B$3:$AM$22, MATCH($B213, FixtureTicker!$A$3:$A$22), PlayerForm!$X$5+4),
 TeamForm!$B$4:$B$23, TeamForm!$AD$4:$AD$23),
INDEX(FixtureTicker!$B$24:$AM$43, MATCH($B213, FixtureTicker!$A$24:$A$43), PlayerForm!$X$5+4)="A",
_xlfn.XLOOKUP($E213, PlayerForm!$D$3:$D$394, PlayerForm!$R$3:$R$394)*
_xlfn.XLOOKUP(
INDEX(FixtureTicker!$B$3:$AM$22, MATCH($B213, FixtureTicker!$A$3:$A$22), PlayerForm!$X$5+4),
 TeamForm!$B$4:$B$23, TeamForm!$AB$4:$AB$23),
INDEX(FixtureTicker!$B$24:$AM$43, MATCH($B213, FixtureTicker!$A$24:$A$43), PlayerForm!$X$5+4)="BLANK",
0
),
_xlfn.IFS(
INDEX(FixtureTicker!$B$24:$AM$43, MATCH($B213, FixtureTicker!$A$24:$A$43), PlayerForm!$X$5+5)="H",
_xlfn.XLOOKUP($E213, PlayerForm!$D$3:$D$394, PlayerForm!$Q$3:$Q$394)*
_xlfn.XLOOKUP(
INDEX(FixtureTicker!$B$3:$AM$22, MATCH($B213, FixtureTicker!$A$3:$A$22), PlayerForm!$X$5+5),
 TeamForm!$B$4:$B$23, TeamForm!$AD$4:$AD$23),
INDEX(FixtureTicker!$B$24:$AM$43, MATCH($B213, FixtureTicker!$A$24:$A$43), PlayerForm!$X$5+5)="A",
_xlfn.XLOOKUP($E213, PlayerForm!$D$3:$D$394, PlayerForm!$R$3:$R$394)*
_xlfn.XLOOKUP(
INDEX(FixtureTicker!$B$3:$AM$22, MATCH($B213, FixtureTicker!$A$3:$A$22), PlayerForm!$X$5+5),
 TeamForm!$B$4:$B$23, TeamForm!$AB$4:$AB$23),
INDEX(FixtureTicker!$B$24:$AM$43, MATCH($B213, FixtureTicker!$A$24:$A$43), PlayerForm!$X$5+5)="BLANK",
0
)
),0)</f>
        <v>11.128038516994103</v>
      </c>
      <c r="J213" s="163" cm="1">
        <f t="array" ref="J213">IFERROR(0.01*SUM(
_xlfn.IFS(
INDEX(FixtureTicker!$B$24:$AM$43, MATCH($B213, FixtureTicker!$A$24:$A$43), PlayerForm!$X$5)="H",
_xlfn.XLOOKUP($E213, PlayerForm!$D$3:$D$394, PlayerForm!$Q$3:$Q$394)*
_xlfn.XLOOKUP(
INDEX(FixtureTicker!$B$3:$AM$22, MATCH($B213, FixtureTicker!$A$3:$A$22), PlayerForm!$X$5),
 TeamForm!$B$4:$B$23, TeamForm!$AD$4:$AD$23),
INDEX(FixtureTicker!$B$24:$AM$43, MATCH($B213, FixtureTicker!$A$24:$A$43), PlayerForm!$X$5)="A",
_xlfn.XLOOKUP($E213, PlayerForm!$D$3:$D$394, PlayerForm!$R$3:$R$394)*
_xlfn.XLOOKUP(
INDEX(FixtureTicker!$B$3:$AM$22, MATCH($B213, FixtureTicker!$A$3:$A$22), PlayerForm!$X$5),
 TeamForm!$B$4:$B$23, TeamForm!$AB$4:$AB$23),
INDEX(FixtureTicker!$B$24:$AM$43, MATCH($B213, FixtureTicker!$A$24:$A$43), PlayerForm!$X$5)="BLANK",
0
),
_xlfn.IFS(
INDEX(FixtureTicker!$B$24:$AM$43, MATCH($B213, FixtureTicker!$A$24:$A$43), PlayerForm!$X$5+1)="H",
_xlfn.XLOOKUP($E213, PlayerForm!$D$3:$D$394, PlayerForm!$Q$3:$Q$394)*
_xlfn.XLOOKUP(
INDEX(FixtureTicker!$B$3:$AM$22, MATCH($B213, FixtureTicker!$A$3:$A$22), PlayerForm!$X$5+1),
 TeamForm!$B$4:$B$23, TeamForm!$AD$4:$AD$23),
INDEX(FixtureTicker!$B$24:$AM$43, MATCH($B213, FixtureTicker!$A$24:$A$43), PlayerForm!$X$5+1)="A",
_xlfn.XLOOKUP($E213, PlayerForm!$D$3:$D$394, PlayerForm!$R$3:$R$394)*
_xlfn.XLOOKUP(
INDEX(FixtureTicker!$B$3:$AM$22, MATCH($B213, FixtureTicker!$A$3:$A$22), PlayerForm!$X$5+1),
 TeamForm!$B$4:$B$23, TeamForm!$AB$4:$AB$23),
INDEX(FixtureTicker!$B$24:$AM$43, MATCH($B213, FixtureTicker!$A$24:$A$43), PlayerForm!$X$5+1)="BLANK",
0
),
_xlfn.IFS(
INDEX(FixtureTicker!$B$24:$AM$43, MATCH($B213, FixtureTicker!$A$24:$A$43), PlayerForm!$X$5+2)="H",
_xlfn.XLOOKUP($E213, PlayerForm!$D$3:$D$394, PlayerForm!$Q$3:$Q$394)*
_xlfn.XLOOKUP(
INDEX(FixtureTicker!$B$3:$AM$22, MATCH($B213, FixtureTicker!$A$3:$A$22), PlayerForm!$X$5+2),
 TeamForm!$B$4:$B$23, TeamForm!$AD$4:$AD$23),
INDEX(FixtureTicker!$B$24:$AM$43, MATCH($B213, FixtureTicker!$A$24:$A$43), PlayerForm!$X$5+2)="A",
_xlfn.XLOOKUP($E213, PlayerForm!$D$3:$D$394, PlayerForm!$R$3:$R$394)*
_xlfn.XLOOKUP(
INDEX(FixtureTicker!$B$3:$AM$22, MATCH($B213, FixtureTicker!$A$3:$A$22), PlayerForm!$X$5+2),
 TeamForm!$B$4:$B$23, TeamForm!$AB$4:$AB$23),
INDEX(FixtureTicker!$B$24:$AM$43, MATCH($B213, FixtureTicker!$A$24:$A$43), PlayerForm!$X$5+2)="BLANK",
0
),
_xlfn.IFS(
INDEX(FixtureTicker!$B$24:$AM$43, MATCH($B213, FixtureTicker!$A$24:$A$43), PlayerForm!$X$5+3)="H",
_xlfn.XLOOKUP($E213, PlayerForm!$D$3:$D$394, PlayerForm!$Q$3:$Q$394)*
_xlfn.XLOOKUP(
INDEX(FixtureTicker!$B$3:$AM$22, MATCH($B213, FixtureTicker!$A$3:$A$22), PlayerForm!$X$5+3),
 TeamForm!$B$4:$B$23, TeamForm!$AD$4:$AD$23),
INDEX(FixtureTicker!$B$24:$AM$43, MATCH($B213, FixtureTicker!$A$24:$A$43), PlayerForm!$X$5+3)="A",
_xlfn.XLOOKUP($E213, PlayerForm!$D$3:$D$394, PlayerForm!$R$3:$R$394)*
_xlfn.XLOOKUP(
INDEX(FixtureTicker!$B$3:$AM$22, MATCH($B213, FixtureTicker!$A$3:$A$22), PlayerForm!$X$5+3),
 TeamForm!$B$4:$B$23, TeamForm!$AB$4:$AB$23),
INDEX(FixtureTicker!$B$24:$AM$43, MATCH($B213, FixtureTicker!$A$24:$A$43), PlayerForm!$X$5+3)="BLANK",
0
),
_xlfn.IFS(
INDEX(FixtureTicker!$B$24:$AM$43, MATCH($B213, FixtureTicker!$A$24:$A$43), PlayerForm!$X$5+4)="H",
_xlfn.XLOOKUP($E213, PlayerForm!$D$3:$D$394, PlayerForm!$Q$3:$Q$394)*
_xlfn.XLOOKUP(
INDEX(FixtureTicker!$B$3:$AM$22, MATCH($B213, FixtureTicker!$A$3:$A$22), PlayerForm!$X$5+4),
 TeamForm!$B$4:$B$23, TeamForm!$AD$4:$AD$23),
INDEX(FixtureTicker!$B$24:$AM$43, MATCH($B213, FixtureTicker!$A$24:$A$43), PlayerForm!$X$5+4)="A",
_xlfn.XLOOKUP($E213, PlayerForm!$D$3:$D$394, PlayerForm!$R$3:$R$394)*
_xlfn.XLOOKUP(
INDEX(FixtureTicker!$B$3:$AM$22, MATCH($B213, FixtureTicker!$A$3:$A$22), PlayerForm!$X$5+4),
 TeamForm!$B$4:$B$23, TeamForm!$AB$4:$AB$23),
INDEX(FixtureTicker!$B$24:$AM$43, MATCH($B213, FixtureTicker!$A$24:$A$43), PlayerForm!$X$5+4)="BLANK",
0
),
_xlfn.IFS(
INDEX(FixtureTicker!$B$24:$AM$43, MATCH($B213, FixtureTicker!$A$24:$A$43), PlayerForm!$X$5+5)="H",
_xlfn.XLOOKUP($E213, PlayerForm!$D$3:$D$394, PlayerForm!$Q$3:$Q$394)*
_xlfn.XLOOKUP(
INDEX(FixtureTicker!$B$3:$AM$22, MATCH($B213, FixtureTicker!$A$3:$A$22), PlayerForm!$X$5+5),
 TeamForm!$B$4:$B$23, TeamForm!$AD$4:$AD$23),
INDEX(FixtureTicker!$B$24:$AM$43, MATCH($B213, FixtureTicker!$A$24:$A$43), PlayerForm!$X$5+5)="A",
_xlfn.XLOOKUP($E213, PlayerForm!$D$3:$D$394, PlayerForm!$R$3:$R$394)*
_xlfn.XLOOKUP(
INDEX(FixtureTicker!$B$3:$AM$22, MATCH($B213, FixtureTicker!$A$3:$A$22), PlayerForm!$X$5+5),
 TeamForm!$B$4:$B$23, TeamForm!$AB$4:$AB$23),
INDEX(FixtureTicker!$B$24:$AM$43, MATCH($B213, FixtureTicker!$A$24:$A$43), PlayerForm!$X$5+5)="BLANK",
0
),
_xlfn.IFS(
INDEX(FixtureTicker!$B$24:$AM$43, MATCH($B213, FixtureTicker!$A$24:$A$43), PlayerForm!$X$5+6)="H",
_xlfn.XLOOKUP($E213, PlayerForm!$D$3:$D$394, PlayerForm!$Q$3:$Q$394)*
_xlfn.XLOOKUP(
INDEX(FixtureTicker!$B$3:$AM$22, MATCH($B213, FixtureTicker!$A$3:$A$22), PlayerForm!$X$5+6),
 TeamForm!$B$4:$B$23, TeamForm!$AD$4:$AD$23),
INDEX(FixtureTicker!$B$24:$AM$43, MATCH($B213, FixtureTicker!$A$24:$A$43), PlayerForm!$X$5+6)="A",
_xlfn.XLOOKUP($E213, PlayerForm!$D$3:$D$394, PlayerForm!$R$3:$R$394)*
_xlfn.XLOOKUP(
INDEX(FixtureTicker!$B$3:$AM$22, MATCH($B213, FixtureTicker!$A$3:$A$22), PlayerForm!$X$5+6),
 TeamForm!$B$4:$B$23, TeamForm!$AB$4:$AB$23),
INDEX(FixtureTicker!$B$24:$AM$43, MATCH($B213, FixtureTicker!$A$24:$A$43), PlayerForm!$X$5+6)="BLANK",
0
),
_xlfn.IFS(
INDEX(FixtureTicker!$B$24:$AM$43, MATCH($B213, FixtureTicker!$A$24:$A$43), PlayerForm!$X$5+7)="H",
_xlfn.XLOOKUP($E213, PlayerForm!$D$3:$D$394, PlayerForm!$Q$3:$Q$394)*
_xlfn.XLOOKUP(
INDEX(FixtureTicker!$B$3:$AM$22, MATCH($B213, FixtureTicker!$A$3:$A$22), PlayerForm!$X$5+7),
 TeamForm!$B$4:$B$23, TeamForm!$AD$4:$AD$23),
INDEX(FixtureTicker!$B$24:$AM$43, MATCH($B213, FixtureTicker!$A$24:$A$43), PlayerForm!$X$5+7)="A",
_xlfn.XLOOKUP($E213, PlayerForm!$D$3:$D$394, PlayerForm!$R$3:$R$394)*
_xlfn.XLOOKUP(
INDEX(FixtureTicker!$B$3:$AM$22, MATCH($B213, FixtureTicker!$A$3:$A$22), PlayerForm!$X$5+7),
 TeamForm!$B$4:$B$23, TeamForm!$AB$4:$AB$23),
INDEX(FixtureTicker!$B$24:$AM$43, MATCH($B213, FixtureTicker!$A$24:$A$43), PlayerForm!$X$5+7)="BLANK",
0
)
),0)</f>
        <v>18.809979217802727</v>
      </c>
    </row>
    <row r="214" spans="1:10">
      <c r="A214" s="55">
        <v>207</v>
      </c>
      <c r="B214" s="55" t="str">
        <f>_xlfn.XLOOKUP($A214, PlayerData!$B$3:$B$394, PlayerData!C$3:C$394)</f>
        <v>CRY</v>
      </c>
      <c r="C214" s="55" t="str">
        <f>_xlfn.XLOOKUP($A214, PlayerData!$B$3:$B$394, PlayerData!D$3:D$394)</f>
        <v>M</v>
      </c>
      <c r="D214" s="55">
        <f>_xlfn.XLOOKUP($A214, PlayerData!$B:$B, PlayerData!F:F,,,-1)</f>
        <v>4.5</v>
      </c>
      <c r="E214" s="31" t="str">
        <f>_xlfn.XLOOKUP($A214, PlayerData!$B$3:$B$394, PlayerData!E$3:E$394)</f>
        <v>McCarthy</v>
      </c>
      <c r="F214" s="164" cm="1">
        <f t="array" ref="F214">IFERROR(0.01*_xlfn.IFS(
INDEX(FixtureTicker!$B$24:$AM$43, MATCH($B214, FixtureTicker!$A$24:$A$43, 0), PlayerForm!$X$5)="H",
_xlfn.XLOOKUP($E214, PlayerForm!$D$3:$D$394, PlayerForm!$Q$3:$Q$394)*
_xlfn.XLOOKUP(
INDEX(FixtureTicker!$B$3:$AM$22, MATCH($B214, FixtureTicker!$A$3:$A$22,0), PlayerForm!$X$5),
 TeamForm!$B$4:$B$23, TeamForm!$AD$4:$AD$23),
INDEX(FixtureTicker!$B$24:$AM$43, MATCH($B214, FixtureTicker!$A$24:$A$43,0), PlayerForm!$X$5)="A",
_xlfn.XLOOKUP($E214, PlayerForm!$D$3:$D$394, PlayerForm!$R$3:$R$394)*
_xlfn.XLOOKUP(
INDEX(FixtureTicker!$B$3:$AM$22, MATCH($B214, FixtureTicker!$A$3:$A$22,0), PlayerForm!$X$5),
 TeamForm!$B$4:$B$23, TeamForm!$AB$4:$AB$23),
INDEX(FixtureTicker!$B$24:$AM$43, MATCH($B214, FixtureTicker!$A$24:$A$43,0), PlayerForm!$X$5)="BLANK",
0),0)</f>
        <v>1.7052643159689758</v>
      </c>
      <c r="G214" s="163" cm="1">
        <f t="array" ref="G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
),0)</f>
        <v>3.1784623586352865</v>
      </c>
      <c r="H214" s="163" cm="1">
        <f t="array" ref="H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),
_xlfn.IFS(
INDEX(FixtureTicker!$B$24:$AM$43, MATCH($B214, FixtureTicker!$A$24:$A$43), PlayerForm!$X$5+2)="H",
_xlfn.XLOOKUP($E214, PlayerForm!$D$3:$D$394, PlayerForm!$Q$3:$Q$394)*
_xlfn.XLOOKUP(
INDEX(FixtureTicker!$B$3:$AM$22, MATCH($B214, FixtureTicker!$A$3:$A$22), PlayerForm!$X$5+2),
 TeamForm!$B$4:$B$23, TeamForm!$AD$4:$AD$23),
INDEX(FixtureTicker!$B$24:$AM$43, MATCH($B214, FixtureTicker!$A$24:$A$43), PlayerForm!$X$5+2)="A",
_xlfn.XLOOKUP($E214, PlayerForm!$D$3:$D$394, PlayerForm!$R$3:$R$394)*
_xlfn.XLOOKUP(
INDEX(FixtureTicker!$B$3:$AM$22, MATCH($B214, FixtureTicker!$A$3:$A$22), PlayerForm!$X$5+2),
 TeamForm!$B$4:$B$23, TeamForm!$AB$4:$AB$23),
INDEX(FixtureTicker!$B$24:$AM$43, MATCH($B214, FixtureTicker!$A$24:$A$43), PlayerForm!$X$5+2)="BLANK",
0
),
_xlfn.IFS(
INDEX(FixtureTicker!$B$24:$AM$43, MATCH($B214, FixtureTicker!$A$24:$A$43), PlayerForm!$X$5+3)="H",
_xlfn.XLOOKUP($E214, PlayerForm!$D$3:$D$394, PlayerForm!$Q$3:$Q$394)*
_xlfn.XLOOKUP(
INDEX(FixtureTicker!$B$3:$AM$22, MATCH($B214, FixtureTicker!$A$3:$A$22), PlayerForm!$X$5+3),
 TeamForm!$B$4:$B$23, TeamForm!$AD$4:$AD$23),
INDEX(FixtureTicker!$B$24:$AM$43, MATCH($B214, FixtureTicker!$A$24:$A$43), PlayerForm!$X$5+3)="A",
_xlfn.XLOOKUP($E214, PlayerForm!$D$3:$D$394, PlayerForm!$R$3:$R$394)*
_xlfn.XLOOKUP(
INDEX(FixtureTicker!$B$3:$AM$22, MATCH($B214, FixtureTicker!$A$3:$A$22), PlayerForm!$X$5+3),
 TeamForm!$B$4:$B$23, TeamForm!$AB$4:$AB$23),
INDEX(FixtureTicker!$B$24:$AM$43, MATCH($B214, FixtureTicker!$A$24:$A$43), PlayerForm!$X$5+3)="BLANK",
0
)
),0)</f>
        <v>6.0770641473591631</v>
      </c>
      <c r="I214" s="163" cm="1">
        <f t="array" ref="I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),
_xlfn.IFS(
INDEX(FixtureTicker!$B$24:$AM$43, MATCH($B214, FixtureTicker!$A$24:$A$43), PlayerForm!$X$5+2)="H",
_xlfn.XLOOKUP($E214, PlayerForm!$D$3:$D$394, PlayerForm!$Q$3:$Q$394)*
_xlfn.XLOOKUP(
INDEX(FixtureTicker!$B$3:$AM$22, MATCH($B214, FixtureTicker!$A$3:$A$22), PlayerForm!$X$5+2),
 TeamForm!$B$4:$B$23, TeamForm!$AD$4:$AD$23),
INDEX(FixtureTicker!$B$24:$AM$43, MATCH($B214, FixtureTicker!$A$24:$A$43), PlayerForm!$X$5+2)="A",
_xlfn.XLOOKUP($E214, PlayerForm!$D$3:$D$394, PlayerForm!$R$3:$R$394)*
_xlfn.XLOOKUP(
INDEX(FixtureTicker!$B$3:$AM$22, MATCH($B214, FixtureTicker!$A$3:$A$22), PlayerForm!$X$5+2),
 TeamForm!$B$4:$B$23, TeamForm!$AB$4:$AB$23),
INDEX(FixtureTicker!$B$24:$AM$43, MATCH($B214, FixtureTicker!$A$24:$A$43), PlayerForm!$X$5+2)="BLANK",
0
),
_xlfn.IFS(
INDEX(FixtureTicker!$B$24:$AM$43, MATCH($B214, FixtureTicker!$A$24:$A$43), PlayerForm!$X$5+3)="H",
_xlfn.XLOOKUP($E214, PlayerForm!$D$3:$D$394, PlayerForm!$Q$3:$Q$394)*
_xlfn.XLOOKUP(
INDEX(FixtureTicker!$B$3:$AM$22, MATCH($B214, FixtureTicker!$A$3:$A$22), PlayerForm!$X$5+3),
 TeamForm!$B$4:$B$23, TeamForm!$AD$4:$AD$23),
INDEX(FixtureTicker!$B$24:$AM$43, MATCH($B214, FixtureTicker!$A$24:$A$43), PlayerForm!$X$5+3)="A",
_xlfn.XLOOKUP($E214, PlayerForm!$D$3:$D$394, PlayerForm!$R$3:$R$394)*
_xlfn.XLOOKUP(
INDEX(FixtureTicker!$B$3:$AM$22, MATCH($B214, FixtureTicker!$A$3:$A$22), PlayerForm!$X$5+3),
 TeamForm!$B$4:$B$23, TeamForm!$AB$4:$AB$23),
INDEX(FixtureTicker!$B$24:$AM$43, MATCH($B214, FixtureTicker!$A$24:$A$43), PlayerForm!$X$5+3)="BLANK",
0
),
_xlfn.IFS(
INDEX(FixtureTicker!$B$24:$AM$43, MATCH($B214, FixtureTicker!$A$24:$A$43), PlayerForm!$X$5+4)="H",
_xlfn.XLOOKUP($E214, PlayerForm!$D$3:$D$394, PlayerForm!$Q$3:$Q$394)*
_xlfn.XLOOKUP(
INDEX(FixtureTicker!$B$3:$AM$22, MATCH($B214, FixtureTicker!$A$3:$A$22), PlayerForm!$X$5+4),
 TeamForm!$B$4:$B$23, TeamForm!$AD$4:$AD$23),
INDEX(FixtureTicker!$B$24:$AM$43, MATCH($B214, FixtureTicker!$A$24:$A$43), PlayerForm!$X$5+4)="A",
_xlfn.XLOOKUP($E214, PlayerForm!$D$3:$D$394, PlayerForm!$R$3:$R$394)*
_xlfn.XLOOKUP(
INDEX(FixtureTicker!$B$3:$AM$22, MATCH($B214, FixtureTicker!$A$3:$A$22), PlayerForm!$X$5+4),
 TeamForm!$B$4:$B$23, TeamForm!$AB$4:$AB$23),
INDEX(FixtureTicker!$B$24:$AM$43, MATCH($B214, FixtureTicker!$A$24:$A$43), PlayerForm!$X$5+4)="BLANK",
0
),
_xlfn.IFS(
INDEX(FixtureTicker!$B$24:$AM$43, MATCH($B214, FixtureTicker!$A$24:$A$43), PlayerForm!$X$5+5)="H",
_xlfn.XLOOKUP($E214, PlayerForm!$D$3:$D$394, PlayerForm!$Q$3:$Q$394)*
_xlfn.XLOOKUP(
INDEX(FixtureTicker!$B$3:$AM$22, MATCH($B214, FixtureTicker!$A$3:$A$22), PlayerForm!$X$5+5),
 TeamForm!$B$4:$B$23, TeamForm!$AD$4:$AD$23),
INDEX(FixtureTicker!$B$24:$AM$43, MATCH($B214, FixtureTicker!$A$24:$A$43), PlayerForm!$X$5+5)="A",
_xlfn.XLOOKUP($E214, PlayerForm!$D$3:$D$394, PlayerForm!$R$3:$R$394)*
_xlfn.XLOOKUP(
INDEX(FixtureTicker!$B$3:$AM$22, MATCH($B214, FixtureTicker!$A$3:$A$22), PlayerForm!$X$5+5),
 TeamForm!$B$4:$B$23, TeamForm!$AB$4:$AB$23),
INDEX(FixtureTicker!$B$24:$AM$43, MATCH($B214, FixtureTicker!$A$24:$A$43), PlayerForm!$X$5+5)="BLANK",
0
)
),0)</f>
        <v>10.730966204757845</v>
      </c>
      <c r="J214" s="163" cm="1">
        <f t="array" ref="J214">IFERROR(0.01*SUM(
_xlfn.IFS(
INDEX(FixtureTicker!$B$24:$AM$43, MATCH($B214, FixtureTicker!$A$24:$A$43), PlayerForm!$X$5)="H",
_xlfn.XLOOKUP($E214, PlayerForm!$D$3:$D$394, PlayerForm!$Q$3:$Q$394)*
_xlfn.XLOOKUP(
INDEX(FixtureTicker!$B$3:$AM$22, MATCH($B214, FixtureTicker!$A$3:$A$22), PlayerForm!$X$5),
 TeamForm!$B$4:$B$23, TeamForm!$AD$4:$AD$23),
INDEX(FixtureTicker!$B$24:$AM$43, MATCH($B214, FixtureTicker!$A$24:$A$43), PlayerForm!$X$5)="A",
_xlfn.XLOOKUP($E214, PlayerForm!$D$3:$D$394, PlayerForm!$R$3:$R$394)*
_xlfn.XLOOKUP(
INDEX(FixtureTicker!$B$3:$AM$22, MATCH($B214, FixtureTicker!$A$3:$A$22), PlayerForm!$X$5),
 TeamForm!$B$4:$B$23, TeamForm!$AB$4:$AB$23),
INDEX(FixtureTicker!$B$24:$AM$43, MATCH($B214, FixtureTicker!$A$24:$A$43), PlayerForm!$X$5)="BLANK",
0
),
_xlfn.IFS(
INDEX(FixtureTicker!$B$24:$AM$43, MATCH($B214, FixtureTicker!$A$24:$A$43), PlayerForm!$X$5+1)="H",
_xlfn.XLOOKUP($E214, PlayerForm!$D$3:$D$394, PlayerForm!$Q$3:$Q$394)*
_xlfn.XLOOKUP(
INDEX(FixtureTicker!$B$3:$AM$22, MATCH($B214, FixtureTicker!$A$3:$A$22), PlayerForm!$X$5+1),
 TeamForm!$B$4:$B$23, TeamForm!$AD$4:$AD$23),
INDEX(FixtureTicker!$B$24:$AM$43, MATCH($B214, FixtureTicker!$A$24:$A$43), PlayerForm!$X$5+1)="A",
_xlfn.XLOOKUP($E214, PlayerForm!$D$3:$D$394, PlayerForm!$R$3:$R$394)*
_xlfn.XLOOKUP(
INDEX(FixtureTicker!$B$3:$AM$22, MATCH($B214, FixtureTicker!$A$3:$A$22), PlayerForm!$X$5+1),
 TeamForm!$B$4:$B$23, TeamForm!$AB$4:$AB$23),
INDEX(FixtureTicker!$B$24:$AM$43, MATCH($B214, FixtureTicker!$A$24:$A$43), PlayerForm!$X$5+1)="BLANK",
0
),
_xlfn.IFS(
INDEX(FixtureTicker!$B$24:$AM$43, MATCH($B214, FixtureTicker!$A$24:$A$43), PlayerForm!$X$5+2)="H",
_xlfn.XLOOKUP($E214, PlayerForm!$D$3:$D$394, PlayerForm!$Q$3:$Q$394)*
_xlfn.XLOOKUP(
INDEX(FixtureTicker!$B$3:$AM$22, MATCH($B214, FixtureTicker!$A$3:$A$22), PlayerForm!$X$5+2),
 TeamForm!$B$4:$B$23, TeamForm!$AD$4:$AD$23),
INDEX(FixtureTicker!$B$24:$AM$43, MATCH($B214, FixtureTicker!$A$24:$A$43), PlayerForm!$X$5+2)="A",
_xlfn.XLOOKUP($E214, PlayerForm!$D$3:$D$394, PlayerForm!$R$3:$R$394)*
_xlfn.XLOOKUP(
INDEX(FixtureTicker!$B$3:$AM$22, MATCH($B214, FixtureTicker!$A$3:$A$22), PlayerForm!$X$5+2),
 TeamForm!$B$4:$B$23, TeamForm!$AB$4:$AB$23),
INDEX(FixtureTicker!$B$24:$AM$43, MATCH($B214, FixtureTicker!$A$24:$A$43), PlayerForm!$X$5+2)="BLANK",
0
),
_xlfn.IFS(
INDEX(FixtureTicker!$B$24:$AM$43, MATCH($B214, FixtureTicker!$A$24:$A$43), PlayerForm!$X$5+3)="H",
_xlfn.XLOOKUP($E214, PlayerForm!$D$3:$D$394, PlayerForm!$Q$3:$Q$394)*
_xlfn.XLOOKUP(
INDEX(FixtureTicker!$B$3:$AM$22, MATCH($B214, FixtureTicker!$A$3:$A$22), PlayerForm!$X$5+3),
 TeamForm!$B$4:$B$23, TeamForm!$AD$4:$AD$23),
INDEX(FixtureTicker!$B$24:$AM$43, MATCH($B214, FixtureTicker!$A$24:$A$43), PlayerForm!$X$5+3)="A",
_xlfn.XLOOKUP($E214, PlayerForm!$D$3:$D$394, PlayerForm!$R$3:$R$394)*
_xlfn.XLOOKUP(
INDEX(FixtureTicker!$B$3:$AM$22, MATCH($B214, FixtureTicker!$A$3:$A$22), PlayerForm!$X$5+3),
 TeamForm!$B$4:$B$23, TeamForm!$AB$4:$AB$23),
INDEX(FixtureTicker!$B$24:$AM$43, MATCH($B214, FixtureTicker!$A$24:$A$43), PlayerForm!$X$5+3)="BLANK",
0
),
_xlfn.IFS(
INDEX(FixtureTicker!$B$24:$AM$43, MATCH($B214, FixtureTicker!$A$24:$A$43), PlayerForm!$X$5+4)="H",
_xlfn.XLOOKUP($E214, PlayerForm!$D$3:$D$394, PlayerForm!$Q$3:$Q$394)*
_xlfn.XLOOKUP(
INDEX(FixtureTicker!$B$3:$AM$22, MATCH($B214, FixtureTicker!$A$3:$A$22), PlayerForm!$X$5+4),
 TeamForm!$B$4:$B$23, TeamForm!$AD$4:$AD$23),
INDEX(FixtureTicker!$B$24:$AM$43, MATCH($B214, FixtureTicker!$A$24:$A$43), PlayerForm!$X$5+4)="A",
_xlfn.XLOOKUP($E214, PlayerForm!$D$3:$D$394, PlayerForm!$R$3:$R$394)*
_xlfn.XLOOKUP(
INDEX(FixtureTicker!$B$3:$AM$22, MATCH($B214, FixtureTicker!$A$3:$A$22), PlayerForm!$X$5+4),
 TeamForm!$B$4:$B$23, TeamForm!$AB$4:$AB$23),
INDEX(FixtureTicker!$B$24:$AM$43, MATCH($B214, FixtureTicker!$A$24:$A$43), PlayerForm!$X$5+4)="BLANK",
0
),
_xlfn.IFS(
INDEX(FixtureTicker!$B$24:$AM$43, MATCH($B214, FixtureTicker!$A$24:$A$43), PlayerForm!$X$5+5)="H",
_xlfn.XLOOKUP($E214, PlayerForm!$D$3:$D$394, PlayerForm!$Q$3:$Q$394)*
_xlfn.XLOOKUP(
INDEX(FixtureTicker!$B$3:$AM$22, MATCH($B214, FixtureTicker!$A$3:$A$22), PlayerForm!$X$5+5),
 TeamForm!$B$4:$B$23, TeamForm!$AD$4:$AD$23),
INDEX(FixtureTicker!$B$24:$AM$43, MATCH($B214, FixtureTicker!$A$24:$A$43), PlayerForm!$X$5+5)="A",
_xlfn.XLOOKUP($E214, PlayerForm!$D$3:$D$394, PlayerForm!$R$3:$R$394)*
_xlfn.XLOOKUP(
INDEX(FixtureTicker!$B$3:$AM$22, MATCH($B214, FixtureTicker!$A$3:$A$22), PlayerForm!$X$5+5),
 TeamForm!$B$4:$B$23, TeamForm!$AB$4:$AB$23),
INDEX(FixtureTicker!$B$24:$AM$43, MATCH($B214, FixtureTicker!$A$24:$A$43), PlayerForm!$X$5+5)="BLANK",
0
),
_xlfn.IFS(
INDEX(FixtureTicker!$B$24:$AM$43, MATCH($B214, FixtureTicker!$A$24:$A$43), PlayerForm!$X$5+6)="H",
_xlfn.XLOOKUP($E214, PlayerForm!$D$3:$D$394, PlayerForm!$Q$3:$Q$394)*
_xlfn.XLOOKUP(
INDEX(FixtureTicker!$B$3:$AM$22, MATCH($B214, FixtureTicker!$A$3:$A$22), PlayerForm!$X$5+6),
 TeamForm!$B$4:$B$23, TeamForm!$AD$4:$AD$23),
INDEX(FixtureTicker!$B$24:$AM$43, MATCH($B214, FixtureTicker!$A$24:$A$43), PlayerForm!$X$5+6)="A",
_xlfn.XLOOKUP($E214, PlayerForm!$D$3:$D$394, PlayerForm!$R$3:$R$394)*
_xlfn.XLOOKUP(
INDEX(FixtureTicker!$B$3:$AM$22, MATCH($B214, FixtureTicker!$A$3:$A$22), PlayerForm!$X$5+6),
 TeamForm!$B$4:$B$23, TeamForm!$AB$4:$AB$23),
INDEX(FixtureTicker!$B$24:$AM$43, MATCH($B214, FixtureTicker!$A$24:$A$43), PlayerForm!$X$5+6)="BLANK",
0
),
_xlfn.IFS(
INDEX(FixtureTicker!$B$24:$AM$43, MATCH($B214, FixtureTicker!$A$24:$A$43), PlayerForm!$X$5+7)="H",
_xlfn.XLOOKUP($E214, PlayerForm!$D$3:$D$394, PlayerForm!$Q$3:$Q$394)*
_xlfn.XLOOKUP(
INDEX(FixtureTicker!$B$3:$AM$22, MATCH($B214, FixtureTicker!$A$3:$A$22), PlayerForm!$X$5+7),
 TeamForm!$B$4:$B$23, TeamForm!$AD$4:$AD$23),
INDEX(FixtureTicker!$B$24:$AM$43, MATCH($B214, FixtureTicker!$A$24:$A$43), PlayerForm!$X$5+7)="A",
_xlfn.XLOOKUP($E214, PlayerForm!$D$3:$D$394, PlayerForm!$R$3:$R$394)*
_xlfn.XLOOKUP(
INDEX(FixtureTicker!$B$3:$AM$22, MATCH($B214, FixtureTicker!$A$3:$A$22), PlayerForm!$X$5+7),
 TeamForm!$B$4:$B$23, TeamForm!$AB$4:$AB$23),
INDEX(FixtureTicker!$B$24:$AM$43, MATCH($B214, FixtureTicker!$A$24:$A$43), PlayerForm!$X$5+7)="BLANK",
0
)
),0)</f>
        <v>15.843634668369708</v>
      </c>
    </row>
    <row r="215" spans="1:10">
      <c r="A215" s="55">
        <v>249</v>
      </c>
      <c r="B215" s="55" t="str">
        <f>_xlfn.XLOOKUP($A215, PlayerData!$B$3:$B$394, PlayerData!C$3:C$394)</f>
        <v>TOT</v>
      </c>
      <c r="C215" s="55" t="str">
        <f>_xlfn.XLOOKUP($A215, PlayerData!$B$3:$B$394, PlayerData!D$3:D$394)</f>
        <v>D</v>
      </c>
      <c r="D215" s="55">
        <f>_xlfn.XLOOKUP($A215, PlayerData!$B:$B, PlayerData!F:F,,,-1)</f>
        <v>5.2</v>
      </c>
      <c r="E215" s="31" t="str">
        <f>_xlfn.XLOOKUP($A215, PlayerData!$B$3:$B$394, PlayerData!E$3:E$394)</f>
        <v>Vertonghen</v>
      </c>
      <c r="F215" s="164" cm="1">
        <f t="array" ref="F215">IFERROR(0.01*_xlfn.IFS(
INDEX(FixtureTicker!$B$24:$AM$43, MATCH($B215, FixtureTicker!$A$24:$A$43, 0), PlayerForm!$X$5)="H",
_xlfn.XLOOKUP($E215, PlayerForm!$D$3:$D$394, PlayerForm!$Q$3:$Q$394)*
_xlfn.XLOOKUP(
INDEX(FixtureTicker!$B$3:$AM$22, MATCH($B215, FixtureTicker!$A$3:$A$22,0), PlayerForm!$X$5),
 TeamForm!$B$4:$B$23, TeamForm!$AD$4:$AD$23),
INDEX(FixtureTicker!$B$24:$AM$43, MATCH($B215, FixtureTicker!$A$24:$A$43,0), PlayerForm!$X$5)="A",
_xlfn.XLOOKUP($E215, PlayerForm!$D$3:$D$394, PlayerForm!$R$3:$R$394)*
_xlfn.XLOOKUP(
INDEX(FixtureTicker!$B$3:$AM$22, MATCH($B215, FixtureTicker!$A$3:$A$22,0), PlayerForm!$X$5),
 TeamForm!$B$4:$B$23, TeamForm!$AB$4:$AB$23),
INDEX(FixtureTicker!$B$24:$AM$43, MATCH($B215, FixtureTicker!$A$24:$A$43,0), PlayerForm!$X$5)="BLANK",
0),0)</f>
        <v>0</v>
      </c>
      <c r="G215" s="163" cm="1">
        <f t="array" ref="G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
),0)</f>
        <v>3.3647497241267037</v>
      </c>
      <c r="H215" s="163" cm="1">
        <f t="array" ref="H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),
_xlfn.IFS(
INDEX(FixtureTicker!$B$24:$AM$43, MATCH($B215, FixtureTicker!$A$24:$A$43), PlayerForm!$X$5+2)="H",
_xlfn.XLOOKUP($E215, PlayerForm!$D$3:$D$394, PlayerForm!$Q$3:$Q$394)*
_xlfn.XLOOKUP(
INDEX(FixtureTicker!$B$3:$AM$22, MATCH($B215, FixtureTicker!$A$3:$A$22), PlayerForm!$X$5+2),
 TeamForm!$B$4:$B$23, TeamForm!$AD$4:$AD$23),
INDEX(FixtureTicker!$B$24:$AM$43, MATCH($B215, FixtureTicker!$A$24:$A$43), PlayerForm!$X$5+2)="A",
_xlfn.XLOOKUP($E215, PlayerForm!$D$3:$D$394, PlayerForm!$R$3:$R$394)*
_xlfn.XLOOKUP(
INDEX(FixtureTicker!$B$3:$AM$22, MATCH($B215, FixtureTicker!$A$3:$A$22), PlayerForm!$X$5+2),
 TeamForm!$B$4:$B$23, TeamForm!$AB$4:$AB$23),
INDEX(FixtureTicker!$B$24:$AM$43, MATCH($B215, FixtureTicker!$A$24:$A$43), PlayerForm!$X$5+2)="BLANK",
0
),
_xlfn.IFS(
INDEX(FixtureTicker!$B$24:$AM$43, MATCH($B215, FixtureTicker!$A$24:$A$43), PlayerForm!$X$5+3)="H",
_xlfn.XLOOKUP($E215, PlayerForm!$D$3:$D$394, PlayerForm!$Q$3:$Q$394)*
_xlfn.XLOOKUP(
INDEX(FixtureTicker!$B$3:$AM$22, MATCH($B215, FixtureTicker!$A$3:$A$22), PlayerForm!$X$5+3),
 TeamForm!$B$4:$B$23, TeamForm!$AD$4:$AD$23),
INDEX(FixtureTicker!$B$24:$AM$43, MATCH($B215, FixtureTicker!$A$24:$A$43), PlayerForm!$X$5+3)="A",
_xlfn.XLOOKUP($E215, PlayerForm!$D$3:$D$394, PlayerForm!$R$3:$R$394)*
_xlfn.XLOOKUP(
INDEX(FixtureTicker!$B$3:$AM$22, MATCH($B215, FixtureTicker!$A$3:$A$22), PlayerForm!$X$5+3),
 TeamForm!$B$4:$B$23, TeamForm!$AB$4:$AB$23),
INDEX(FixtureTicker!$B$24:$AM$43, MATCH($B215, FixtureTicker!$A$24:$A$43), PlayerForm!$X$5+3)="BLANK",
0
)
),0)</f>
        <v>5.8507714211261037</v>
      </c>
      <c r="I215" s="163" cm="1">
        <f t="array" ref="I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),
_xlfn.IFS(
INDEX(FixtureTicker!$B$24:$AM$43, MATCH($B215, FixtureTicker!$A$24:$A$43), PlayerForm!$X$5+2)="H",
_xlfn.XLOOKUP($E215, PlayerForm!$D$3:$D$394, PlayerForm!$Q$3:$Q$394)*
_xlfn.XLOOKUP(
INDEX(FixtureTicker!$B$3:$AM$22, MATCH($B215, FixtureTicker!$A$3:$A$22), PlayerForm!$X$5+2),
 TeamForm!$B$4:$B$23, TeamForm!$AD$4:$AD$23),
INDEX(FixtureTicker!$B$24:$AM$43, MATCH($B215, FixtureTicker!$A$24:$A$43), PlayerForm!$X$5+2)="A",
_xlfn.XLOOKUP($E215, PlayerForm!$D$3:$D$394, PlayerForm!$R$3:$R$394)*
_xlfn.XLOOKUP(
INDEX(FixtureTicker!$B$3:$AM$22, MATCH($B215, FixtureTicker!$A$3:$A$22), PlayerForm!$X$5+2),
 TeamForm!$B$4:$B$23, TeamForm!$AB$4:$AB$23),
INDEX(FixtureTicker!$B$24:$AM$43, MATCH($B215, FixtureTicker!$A$24:$A$43), PlayerForm!$X$5+2)="BLANK",
0
),
_xlfn.IFS(
INDEX(FixtureTicker!$B$24:$AM$43, MATCH($B215, FixtureTicker!$A$24:$A$43), PlayerForm!$X$5+3)="H",
_xlfn.XLOOKUP($E215, PlayerForm!$D$3:$D$394, PlayerForm!$Q$3:$Q$394)*
_xlfn.XLOOKUP(
INDEX(FixtureTicker!$B$3:$AM$22, MATCH($B215, FixtureTicker!$A$3:$A$22), PlayerForm!$X$5+3),
 TeamForm!$B$4:$B$23, TeamForm!$AD$4:$AD$23),
INDEX(FixtureTicker!$B$24:$AM$43, MATCH($B215, FixtureTicker!$A$24:$A$43), PlayerForm!$X$5+3)="A",
_xlfn.XLOOKUP($E215, PlayerForm!$D$3:$D$394, PlayerForm!$R$3:$R$394)*
_xlfn.XLOOKUP(
INDEX(FixtureTicker!$B$3:$AM$22, MATCH($B215, FixtureTicker!$A$3:$A$22), PlayerForm!$X$5+3),
 TeamForm!$B$4:$B$23, TeamForm!$AB$4:$AB$23),
INDEX(FixtureTicker!$B$24:$AM$43, MATCH($B215, FixtureTicker!$A$24:$A$43), PlayerForm!$X$5+3)="BLANK",
0
),
_xlfn.IFS(
INDEX(FixtureTicker!$B$24:$AM$43, MATCH($B215, FixtureTicker!$A$24:$A$43), PlayerForm!$X$5+4)="H",
_xlfn.XLOOKUP($E215, PlayerForm!$D$3:$D$394, PlayerForm!$Q$3:$Q$394)*
_xlfn.XLOOKUP(
INDEX(FixtureTicker!$B$3:$AM$22, MATCH($B215, FixtureTicker!$A$3:$A$22), PlayerForm!$X$5+4),
 TeamForm!$B$4:$B$23, TeamForm!$AD$4:$AD$23),
INDEX(FixtureTicker!$B$24:$AM$43, MATCH($B215, FixtureTicker!$A$24:$A$43), PlayerForm!$X$5+4)="A",
_xlfn.XLOOKUP($E215, PlayerForm!$D$3:$D$394, PlayerForm!$R$3:$R$394)*
_xlfn.XLOOKUP(
INDEX(FixtureTicker!$B$3:$AM$22, MATCH($B215, FixtureTicker!$A$3:$A$22), PlayerForm!$X$5+4),
 TeamForm!$B$4:$B$23, TeamForm!$AB$4:$AB$23),
INDEX(FixtureTicker!$B$24:$AM$43, MATCH($B215, FixtureTicker!$A$24:$A$43), PlayerForm!$X$5+4)="BLANK",
0
),
_xlfn.IFS(
INDEX(FixtureTicker!$B$24:$AM$43, MATCH($B215, FixtureTicker!$A$24:$A$43), PlayerForm!$X$5+5)="H",
_xlfn.XLOOKUP($E215, PlayerForm!$D$3:$D$394, PlayerForm!$Q$3:$Q$394)*
_xlfn.XLOOKUP(
INDEX(FixtureTicker!$B$3:$AM$22, MATCH($B215, FixtureTicker!$A$3:$A$22), PlayerForm!$X$5+5),
 TeamForm!$B$4:$B$23, TeamForm!$AD$4:$AD$23),
INDEX(FixtureTicker!$B$24:$AM$43, MATCH($B215, FixtureTicker!$A$24:$A$43), PlayerForm!$X$5+5)="A",
_xlfn.XLOOKUP($E215, PlayerForm!$D$3:$D$394, PlayerForm!$R$3:$R$394)*
_xlfn.XLOOKUP(
INDEX(FixtureTicker!$B$3:$AM$22, MATCH($B215, FixtureTicker!$A$3:$A$22), PlayerForm!$X$5+5),
 TeamForm!$B$4:$B$23, TeamForm!$AB$4:$AB$23),
INDEX(FixtureTicker!$B$24:$AM$43, MATCH($B215, FixtureTicker!$A$24:$A$43), PlayerForm!$X$5+5)="BLANK",
0
)
),0)</f>
        <v>10.408477865625001</v>
      </c>
      <c r="J215" s="163" cm="1">
        <f t="array" ref="J215">IFERROR(0.01*SUM(
_xlfn.IFS(
INDEX(FixtureTicker!$B$24:$AM$43, MATCH($B215, FixtureTicker!$A$24:$A$43), PlayerForm!$X$5)="H",
_xlfn.XLOOKUP($E215, PlayerForm!$D$3:$D$394, PlayerForm!$Q$3:$Q$394)*
_xlfn.XLOOKUP(
INDEX(FixtureTicker!$B$3:$AM$22, MATCH($B215, FixtureTicker!$A$3:$A$22), PlayerForm!$X$5),
 TeamForm!$B$4:$B$23, TeamForm!$AD$4:$AD$23),
INDEX(FixtureTicker!$B$24:$AM$43, MATCH($B215, FixtureTicker!$A$24:$A$43), PlayerForm!$X$5)="A",
_xlfn.XLOOKUP($E215, PlayerForm!$D$3:$D$394, PlayerForm!$R$3:$R$394)*
_xlfn.XLOOKUP(
INDEX(FixtureTicker!$B$3:$AM$22, MATCH($B215, FixtureTicker!$A$3:$A$22), PlayerForm!$X$5),
 TeamForm!$B$4:$B$23, TeamForm!$AB$4:$AB$23),
INDEX(FixtureTicker!$B$24:$AM$43, MATCH($B215, FixtureTicker!$A$24:$A$43), PlayerForm!$X$5)="BLANK",
0
),
_xlfn.IFS(
INDEX(FixtureTicker!$B$24:$AM$43, MATCH($B215, FixtureTicker!$A$24:$A$43), PlayerForm!$X$5+1)="H",
_xlfn.XLOOKUP($E215, PlayerForm!$D$3:$D$394, PlayerForm!$Q$3:$Q$394)*
_xlfn.XLOOKUP(
INDEX(FixtureTicker!$B$3:$AM$22, MATCH($B215, FixtureTicker!$A$3:$A$22), PlayerForm!$X$5+1),
 TeamForm!$B$4:$B$23, TeamForm!$AD$4:$AD$23),
INDEX(FixtureTicker!$B$24:$AM$43, MATCH($B215, FixtureTicker!$A$24:$A$43), PlayerForm!$X$5+1)="A",
_xlfn.XLOOKUP($E215, PlayerForm!$D$3:$D$394, PlayerForm!$R$3:$R$394)*
_xlfn.XLOOKUP(
INDEX(FixtureTicker!$B$3:$AM$22, MATCH($B215, FixtureTicker!$A$3:$A$22), PlayerForm!$X$5+1),
 TeamForm!$B$4:$B$23, TeamForm!$AB$4:$AB$23),
INDEX(FixtureTicker!$B$24:$AM$43, MATCH($B215, FixtureTicker!$A$24:$A$43), PlayerForm!$X$5+1)="BLANK",
0
),
_xlfn.IFS(
INDEX(FixtureTicker!$B$24:$AM$43, MATCH($B215, FixtureTicker!$A$24:$A$43), PlayerForm!$X$5+2)="H",
_xlfn.XLOOKUP($E215, PlayerForm!$D$3:$D$394, PlayerForm!$Q$3:$Q$394)*
_xlfn.XLOOKUP(
INDEX(FixtureTicker!$B$3:$AM$22, MATCH($B215, FixtureTicker!$A$3:$A$22), PlayerForm!$X$5+2),
 TeamForm!$B$4:$B$23, TeamForm!$AD$4:$AD$23),
INDEX(FixtureTicker!$B$24:$AM$43, MATCH($B215, FixtureTicker!$A$24:$A$43), PlayerForm!$X$5+2)="A",
_xlfn.XLOOKUP($E215, PlayerForm!$D$3:$D$394, PlayerForm!$R$3:$R$394)*
_xlfn.XLOOKUP(
INDEX(FixtureTicker!$B$3:$AM$22, MATCH($B215, FixtureTicker!$A$3:$A$22), PlayerForm!$X$5+2),
 TeamForm!$B$4:$B$23, TeamForm!$AB$4:$AB$23),
INDEX(FixtureTicker!$B$24:$AM$43, MATCH($B215, FixtureTicker!$A$24:$A$43), PlayerForm!$X$5+2)="BLANK",
0
),
_xlfn.IFS(
INDEX(FixtureTicker!$B$24:$AM$43, MATCH($B215, FixtureTicker!$A$24:$A$43), PlayerForm!$X$5+3)="H",
_xlfn.XLOOKUP($E215, PlayerForm!$D$3:$D$394, PlayerForm!$Q$3:$Q$394)*
_xlfn.XLOOKUP(
INDEX(FixtureTicker!$B$3:$AM$22, MATCH($B215, FixtureTicker!$A$3:$A$22), PlayerForm!$X$5+3),
 TeamForm!$B$4:$B$23, TeamForm!$AD$4:$AD$23),
INDEX(FixtureTicker!$B$24:$AM$43, MATCH($B215, FixtureTicker!$A$24:$A$43), PlayerForm!$X$5+3)="A",
_xlfn.XLOOKUP($E215, PlayerForm!$D$3:$D$394, PlayerForm!$R$3:$R$394)*
_xlfn.XLOOKUP(
INDEX(FixtureTicker!$B$3:$AM$22, MATCH($B215, FixtureTicker!$A$3:$A$22), PlayerForm!$X$5+3),
 TeamForm!$B$4:$B$23, TeamForm!$AB$4:$AB$23),
INDEX(FixtureTicker!$B$24:$AM$43, MATCH($B215, FixtureTicker!$A$24:$A$43), PlayerForm!$X$5+3)="BLANK",
0
),
_xlfn.IFS(
INDEX(FixtureTicker!$B$24:$AM$43, MATCH($B215, FixtureTicker!$A$24:$A$43), PlayerForm!$X$5+4)="H",
_xlfn.XLOOKUP($E215, PlayerForm!$D$3:$D$394, PlayerForm!$Q$3:$Q$394)*
_xlfn.XLOOKUP(
INDEX(FixtureTicker!$B$3:$AM$22, MATCH($B215, FixtureTicker!$A$3:$A$22), PlayerForm!$X$5+4),
 TeamForm!$B$4:$B$23, TeamForm!$AD$4:$AD$23),
INDEX(FixtureTicker!$B$24:$AM$43, MATCH($B215, FixtureTicker!$A$24:$A$43), PlayerForm!$X$5+4)="A",
_xlfn.XLOOKUP($E215, PlayerForm!$D$3:$D$394, PlayerForm!$R$3:$R$394)*
_xlfn.XLOOKUP(
INDEX(FixtureTicker!$B$3:$AM$22, MATCH($B215, FixtureTicker!$A$3:$A$22), PlayerForm!$X$5+4),
 TeamForm!$B$4:$B$23, TeamForm!$AB$4:$AB$23),
INDEX(FixtureTicker!$B$24:$AM$43, MATCH($B215, FixtureTicker!$A$24:$A$43), PlayerForm!$X$5+4)="BLANK",
0
),
_xlfn.IFS(
INDEX(FixtureTicker!$B$24:$AM$43, MATCH($B215, FixtureTicker!$A$24:$A$43), PlayerForm!$X$5+5)="H",
_xlfn.XLOOKUP($E215, PlayerForm!$D$3:$D$394, PlayerForm!$Q$3:$Q$394)*
_xlfn.XLOOKUP(
INDEX(FixtureTicker!$B$3:$AM$22, MATCH($B215, FixtureTicker!$A$3:$A$22), PlayerForm!$X$5+5),
 TeamForm!$B$4:$B$23, TeamForm!$AD$4:$AD$23),
INDEX(FixtureTicker!$B$24:$AM$43, MATCH($B215, FixtureTicker!$A$24:$A$43), PlayerForm!$X$5+5)="A",
_xlfn.XLOOKUP($E215, PlayerForm!$D$3:$D$394, PlayerForm!$R$3:$R$394)*
_xlfn.XLOOKUP(
INDEX(FixtureTicker!$B$3:$AM$22, MATCH($B215, FixtureTicker!$A$3:$A$22), PlayerForm!$X$5+5),
 TeamForm!$B$4:$B$23, TeamForm!$AB$4:$AB$23),
INDEX(FixtureTicker!$B$24:$AM$43, MATCH($B215, FixtureTicker!$A$24:$A$43), PlayerForm!$X$5+5)="BLANK",
0
),
_xlfn.IFS(
INDEX(FixtureTicker!$B$24:$AM$43, MATCH($B215, FixtureTicker!$A$24:$A$43), PlayerForm!$X$5+6)="H",
_xlfn.XLOOKUP($E215, PlayerForm!$D$3:$D$394, PlayerForm!$Q$3:$Q$394)*
_xlfn.XLOOKUP(
INDEX(FixtureTicker!$B$3:$AM$22, MATCH($B215, FixtureTicker!$A$3:$A$22), PlayerForm!$X$5+6),
 TeamForm!$B$4:$B$23, TeamForm!$AD$4:$AD$23),
INDEX(FixtureTicker!$B$24:$AM$43, MATCH($B215, FixtureTicker!$A$24:$A$43), PlayerForm!$X$5+6)="A",
_xlfn.XLOOKUP($E215, PlayerForm!$D$3:$D$394, PlayerForm!$R$3:$R$394)*
_xlfn.XLOOKUP(
INDEX(FixtureTicker!$B$3:$AM$22, MATCH($B215, FixtureTicker!$A$3:$A$22), PlayerForm!$X$5+6),
 TeamForm!$B$4:$B$23, TeamForm!$AB$4:$AB$23),
INDEX(FixtureTicker!$B$24:$AM$43, MATCH($B215, FixtureTicker!$A$24:$A$43), PlayerForm!$X$5+6)="BLANK",
0
),
_xlfn.IFS(
INDEX(FixtureTicker!$B$24:$AM$43, MATCH($B215, FixtureTicker!$A$24:$A$43), PlayerForm!$X$5+7)="H",
_xlfn.XLOOKUP($E215, PlayerForm!$D$3:$D$394, PlayerForm!$Q$3:$Q$394)*
_xlfn.XLOOKUP(
INDEX(FixtureTicker!$B$3:$AM$22, MATCH($B215, FixtureTicker!$A$3:$A$22), PlayerForm!$X$5+7),
 TeamForm!$B$4:$B$23, TeamForm!$AD$4:$AD$23),
INDEX(FixtureTicker!$B$24:$AM$43, MATCH($B215, FixtureTicker!$A$24:$A$43), PlayerForm!$X$5+7)="A",
_xlfn.XLOOKUP($E215, PlayerForm!$D$3:$D$394, PlayerForm!$R$3:$R$394)*
_xlfn.XLOOKUP(
INDEX(FixtureTicker!$B$3:$AM$22, MATCH($B215, FixtureTicker!$A$3:$A$22), PlayerForm!$X$5+7),
 TeamForm!$B$4:$B$23, TeamForm!$AB$4:$AB$23),
INDEX(FixtureTicker!$B$24:$AM$43, MATCH($B215, FixtureTicker!$A$24:$A$43), PlayerForm!$X$5+7)="BLANK",
0
)
),0)</f>
        <v>15.007998130715633</v>
      </c>
    </row>
    <row r="216" spans="1:10">
      <c r="A216" s="55">
        <v>178</v>
      </c>
      <c r="B216" s="55" t="str">
        <f>_xlfn.XLOOKUP($A216, PlayerData!$B$3:$B$394, PlayerData!C$3:C$394)</f>
        <v>BUR</v>
      </c>
      <c r="C216" s="55" t="str">
        <f>_xlfn.XLOOKUP($A216, PlayerData!$B$3:$B$394, PlayerData!D$3:D$394)</f>
        <v>M</v>
      </c>
      <c r="D216" s="55">
        <f>_xlfn.XLOOKUP($A216, PlayerData!$B:$B, PlayerData!F:F,,,-1)</f>
        <v>5</v>
      </c>
      <c r="E216" s="31" t="str">
        <f>_xlfn.XLOOKUP($A216, PlayerData!$B$3:$B$394, PlayerData!E$3:E$394)</f>
        <v>Cork</v>
      </c>
      <c r="F216" s="164" cm="1">
        <f t="array" ref="F216">IFERROR(0.01*_xlfn.IFS(
INDEX(FixtureTicker!$B$24:$AM$43, MATCH($B216, FixtureTicker!$A$24:$A$43, 0), PlayerForm!$X$5)="H",
_xlfn.XLOOKUP($E216, PlayerForm!$D$3:$D$394, PlayerForm!$Q$3:$Q$394)*
_xlfn.XLOOKUP(
INDEX(FixtureTicker!$B$3:$AM$22, MATCH($B216, FixtureTicker!$A$3:$A$22,0), PlayerForm!$X$5),
 TeamForm!$B$4:$B$23, TeamForm!$AD$4:$AD$23),
INDEX(FixtureTicker!$B$24:$AM$43, MATCH($B216, FixtureTicker!$A$24:$A$43,0), PlayerForm!$X$5)="A",
_xlfn.XLOOKUP($E216, PlayerForm!$D$3:$D$394, PlayerForm!$R$3:$R$394)*
_xlfn.XLOOKUP(
INDEX(FixtureTicker!$B$3:$AM$22, MATCH($B216, FixtureTicker!$A$3:$A$22,0), PlayerForm!$X$5),
 TeamForm!$B$4:$B$23, TeamForm!$AB$4:$AB$23),
INDEX(FixtureTicker!$B$24:$AM$43, MATCH($B216, FixtureTicker!$A$24:$A$43,0), PlayerForm!$X$5)="BLANK",
0),0)</f>
        <v>0</v>
      </c>
      <c r="G216" s="163" cm="1">
        <f t="array" ref="G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
),0)</f>
        <v>0.92201877497908757</v>
      </c>
      <c r="H216" s="163" cm="1">
        <f t="array" ref="H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),
_xlfn.IFS(
INDEX(FixtureTicker!$B$24:$AM$43, MATCH($B216, FixtureTicker!$A$24:$A$43), PlayerForm!$X$5+2)="H",
_xlfn.XLOOKUP($E216, PlayerForm!$D$3:$D$394, PlayerForm!$Q$3:$Q$394)*
_xlfn.XLOOKUP(
INDEX(FixtureTicker!$B$3:$AM$22, MATCH($B216, FixtureTicker!$A$3:$A$22), PlayerForm!$X$5+2),
 TeamForm!$B$4:$B$23, TeamForm!$AD$4:$AD$23),
INDEX(FixtureTicker!$B$24:$AM$43, MATCH($B216, FixtureTicker!$A$24:$A$43), PlayerForm!$X$5+2)="A",
_xlfn.XLOOKUP($E216, PlayerForm!$D$3:$D$394, PlayerForm!$R$3:$R$394)*
_xlfn.XLOOKUP(
INDEX(FixtureTicker!$B$3:$AM$22, MATCH($B216, FixtureTicker!$A$3:$A$22), PlayerForm!$X$5+2),
 TeamForm!$B$4:$B$23, TeamForm!$AB$4:$AB$23),
INDEX(FixtureTicker!$B$24:$AM$43, MATCH($B216, FixtureTicker!$A$24:$A$43), PlayerForm!$X$5+2)="BLANK",
0
),
_xlfn.IFS(
INDEX(FixtureTicker!$B$24:$AM$43, MATCH($B216, FixtureTicker!$A$24:$A$43), PlayerForm!$X$5+3)="H",
_xlfn.XLOOKUP($E216, PlayerForm!$D$3:$D$394, PlayerForm!$Q$3:$Q$394)*
_xlfn.XLOOKUP(
INDEX(FixtureTicker!$B$3:$AM$22, MATCH($B216, FixtureTicker!$A$3:$A$22), PlayerForm!$X$5+3),
 TeamForm!$B$4:$B$23, TeamForm!$AD$4:$AD$23),
INDEX(FixtureTicker!$B$24:$AM$43, MATCH($B216, FixtureTicker!$A$24:$A$43), PlayerForm!$X$5+3)="A",
_xlfn.XLOOKUP($E216, PlayerForm!$D$3:$D$394, PlayerForm!$R$3:$R$394)*
_xlfn.XLOOKUP(
INDEX(FixtureTicker!$B$3:$AM$22, MATCH($B216, FixtureTicker!$A$3:$A$22), PlayerForm!$X$5+3),
 TeamForm!$B$4:$B$23, TeamForm!$AB$4:$AB$23),
INDEX(FixtureTicker!$B$24:$AM$43, MATCH($B216, FixtureTicker!$A$24:$A$43), PlayerForm!$X$5+3)="BLANK",
0
)
),0)</f>
        <v>5.0447076001761131</v>
      </c>
      <c r="I216" s="163" cm="1">
        <f t="array" ref="I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),
_xlfn.IFS(
INDEX(FixtureTicker!$B$24:$AM$43, MATCH($B216, FixtureTicker!$A$24:$A$43), PlayerForm!$X$5+2)="H",
_xlfn.XLOOKUP($E216, PlayerForm!$D$3:$D$394, PlayerForm!$Q$3:$Q$394)*
_xlfn.XLOOKUP(
INDEX(FixtureTicker!$B$3:$AM$22, MATCH($B216, FixtureTicker!$A$3:$A$22), PlayerForm!$X$5+2),
 TeamForm!$B$4:$B$23, TeamForm!$AD$4:$AD$23),
INDEX(FixtureTicker!$B$24:$AM$43, MATCH($B216, FixtureTicker!$A$24:$A$43), PlayerForm!$X$5+2)="A",
_xlfn.XLOOKUP($E216, PlayerForm!$D$3:$D$394, PlayerForm!$R$3:$R$394)*
_xlfn.XLOOKUP(
INDEX(FixtureTicker!$B$3:$AM$22, MATCH($B216, FixtureTicker!$A$3:$A$22), PlayerForm!$X$5+2),
 TeamForm!$B$4:$B$23, TeamForm!$AB$4:$AB$23),
INDEX(FixtureTicker!$B$24:$AM$43, MATCH($B216, FixtureTicker!$A$24:$A$43), PlayerForm!$X$5+2)="BLANK",
0
),
_xlfn.IFS(
INDEX(FixtureTicker!$B$24:$AM$43, MATCH($B216, FixtureTicker!$A$24:$A$43), PlayerForm!$X$5+3)="H",
_xlfn.XLOOKUP($E216, PlayerForm!$D$3:$D$394, PlayerForm!$Q$3:$Q$394)*
_xlfn.XLOOKUP(
INDEX(FixtureTicker!$B$3:$AM$22, MATCH($B216, FixtureTicker!$A$3:$A$22), PlayerForm!$X$5+3),
 TeamForm!$B$4:$B$23, TeamForm!$AD$4:$AD$23),
INDEX(FixtureTicker!$B$24:$AM$43, MATCH($B216, FixtureTicker!$A$24:$A$43), PlayerForm!$X$5+3)="A",
_xlfn.XLOOKUP($E216, PlayerForm!$D$3:$D$394, PlayerForm!$R$3:$R$394)*
_xlfn.XLOOKUP(
INDEX(FixtureTicker!$B$3:$AM$22, MATCH($B216, FixtureTicker!$A$3:$A$22), PlayerForm!$X$5+3),
 TeamForm!$B$4:$B$23, TeamForm!$AB$4:$AB$23),
INDEX(FixtureTicker!$B$24:$AM$43, MATCH($B216, FixtureTicker!$A$24:$A$43), PlayerForm!$X$5+3)="BLANK",
0
),
_xlfn.IFS(
INDEX(FixtureTicker!$B$24:$AM$43, MATCH($B216, FixtureTicker!$A$24:$A$43), PlayerForm!$X$5+4)="H",
_xlfn.XLOOKUP($E216, PlayerForm!$D$3:$D$394, PlayerForm!$Q$3:$Q$394)*
_xlfn.XLOOKUP(
INDEX(FixtureTicker!$B$3:$AM$22, MATCH($B216, FixtureTicker!$A$3:$A$22), PlayerForm!$X$5+4),
 TeamForm!$B$4:$B$23, TeamForm!$AD$4:$AD$23),
INDEX(FixtureTicker!$B$24:$AM$43, MATCH($B216, FixtureTicker!$A$24:$A$43), PlayerForm!$X$5+4)="A",
_xlfn.XLOOKUP($E216, PlayerForm!$D$3:$D$394, PlayerForm!$R$3:$R$394)*
_xlfn.XLOOKUP(
INDEX(FixtureTicker!$B$3:$AM$22, MATCH($B216, FixtureTicker!$A$3:$A$22), PlayerForm!$X$5+4),
 TeamForm!$B$4:$B$23, TeamForm!$AB$4:$AB$23),
INDEX(FixtureTicker!$B$24:$AM$43, MATCH($B216, FixtureTicker!$A$24:$A$43), PlayerForm!$X$5+4)="BLANK",
0
),
_xlfn.IFS(
INDEX(FixtureTicker!$B$24:$AM$43, MATCH($B216, FixtureTicker!$A$24:$A$43), PlayerForm!$X$5+5)="H",
_xlfn.XLOOKUP($E216, PlayerForm!$D$3:$D$394, PlayerForm!$Q$3:$Q$394)*
_xlfn.XLOOKUP(
INDEX(FixtureTicker!$B$3:$AM$22, MATCH($B216, FixtureTicker!$A$3:$A$22), PlayerForm!$X$5+5),
 TeamForm!$B$4:$B$23, TeamForm!$AD$4:$AD$23),
INDEX(FixtureTicker!$B$24:$AM$43, MATCH($B216, FixtureTicker!$A$24:$A$43), PlayerForm!$X$5+5)="A",
_xlfn.XLOOKUP($E216, PlayerForm!$D$3:$D$394, PlayerForm!$R$3:$R$394)*
_xlfn.XLOOKUP(
INDEX(FixtureTicker!$B$3:$AM$22, MATCH($B216, FixtureTicker!$A$3:$A$22), PlayerForm!$X$5+5),
 TeamForm!$B$4:$B$23, TeamForm!$AB$4:$AB$23),
INDEX(FixtureTicker!$B$24:$AM$43, MATCH($B216, FixtureTicker!$A$24:$A$43), PlayerForm!$X$5+5)="BLANK",
0
)
),0)</f>
        <v>10.136129556565296</v>
      </c>
      <c r="J216" s="163" cm="1">
        <f t="array" ref="J216">IFERROR(0.01*SUM(
_xlfn.IFS(
INDEX(FixtureTicker!$B$24:$AM$43, MATCH($B216, FixtureTicker!$A$24:$A$43), PlayerForm!$X$5)="H",
_xlfn.XLOOKUP($E216, PlayerForm!$D$3:$D$394, PlayerForm!$Q$3:$Q$394)*
_xlfn.XLOOKUP(
INDEX(FixtureTicker!$B$3:$AM$22, MATCH($B216, FixtureTicker!$A$3:$A$22), PlayerForm!$X$5),
 TeamForm!$B$4:$B$23, TeamForm!$AD$4:$AD$23),
INDEX(FixtureTicker!$B$24:$AM$43, MATCH($B216, FixtureTicker!$A$24:$A$43), PlayerForm!$X$5)="A",
_xlfn.XLOOKUP($E216, PlayerForm!$D$3:$D$394, PlayerForm!$R$3:$R$394)*
_xlfn.XLOOKUP(
INDEX(FixtureTicker!$B$3:$AM$22, MATCH($B216, FixtureTicker!$A$3:$A$22), PlayerForm!$X$5),
 TeamForm!$B$4:$B$23, TeamForm!$AB$4:$AB$23),
INDEX(FixtureTicker!$B$24:$AM$43, MATCH($B216, FixtureTicker!$A$24:$A$43), PlayerForm!$X$5)="BLANK",
0
),
_xlfn.IFS(
INDEX(FixtureTicker!$B$24:$AM$43, MATCH($B216, FixtureTicker!$A$24:$A$43), PlayerForm!$X$5+1)="H",
_xlfn.XLOOKUP($E216, PlayerForm!$D$3:$D$394, PlayerForm!$Q$3:$Q$394)*
_xlfn.XLOOKUP(
INDEX(FixtureTicker!$B$3:$AM$22, MATCH($B216, FixtureTicker!$A$3:$A$22), PlayerForm!$X$5+1),
 TeamForm!$B$4:$B$23, TeamForm!$AD$4:$AD$23),
INDEX(FixtureTicker!$B$24:$AM$43, MATCH($B216, FixtureTicker!$A$24:$A$43), PlayerForm!$X$5+1)="A",
_xlfn.XLOOKUP($E216, PlayerForm!$D$3:$D$394, PlayerForm!$R$3:$R$394)*
_xlfn.XLOOKUP(
INDEX(FixtureTicker!$B$3:$AM$22, MATCH($B216, FixtureTicker!$A$3:$A$22), PlayerForm!$X$5+1),
 TeamForm!$B$4:$B$23, TeamForm!$AB$4:$AB$23),
INDEX(FixtureTicker!$B$24:$AM$43, MATCH($B216, FixtureTicker!$A$24:$A$43), PlayerForm!$X$5+1)="BLANK",
0
),
_xlfn.IFS(
INDEX(FixtureTicker!$B$24:$AM$43, MATCH($B216, FixtureTicker!$A$24:$A$43), PlayerForm!$X$5+2)="H",
_xlfn.XLOOKUP($E216, PlayerForm!$D$3:$D$394, PlayerForm!$Q$3:$Q$394)*
_xlfn.XLOOKUP(
INDEX(FixtureTicker!$B$3:$AM$22, MATCH($B216, FixtureTicker!$A$3:$A$22), PlayerForm!$X$5+2),
 TeamForm!$B$4:$B$23, TeamForm!$AD$4:$AD$23),
INDEX(FixtureTicker!$B$24:$AM$43, MATCH($B216, FixtureTicker!$A$24:$A$43), PlayerForm!$X$5+2)="A",
_xlfn.XLOOKUP($E216, PlayerForm!$D$3:$D$394, PlayerForm!$R$3:$R$394)*
_xlfn.XLOOKUP(
INDEX(FixtureTicker!$B$3:$AM$22, MATCH($B216, FixtureTicker!$A$3:$A$22), PlayerForm!$X$5+2),
 TeamForm!$B$4:$B$23, TeamForm!$AB$4:$AB$23),
INDEX(FixtureTicker!$B$24:$AM$43, MATCH($B216, FixtureTicker!$A$24:$A$43), PlayerForm!$X$5+2)="BLANK",
0
),
_xlfn.IFS(
INDEX(FixtureTicker!$B$24:$AM$43, MATCH($B216, FixtureTicker!$A$24:$A$43), PlayerForm!$X$5+3)="H",
_xlfn.XLOOKUP($E216, PlayerForm!$D$3:$D$394, PlayerForm!$Q$3:$Q$394)*
_xlfn.XLOOKUP(
INDEX(FixtureTicker!$B$3:$AM$22, MATCH($B216, FixtureTicker!$A$3:$A$22), PlayerForm!$X$5+3),
 TeamForm!$B$4:$B$23, TeamForm!$AD$4:$AD$23),
INDEX(FixtureTicker!$B$24:$AM$43, MATCH($B216, FixtureTicker!$A$24:$A$43), PlayerForm!$X$5+3)="A",
_xlfn.XLOOKUP($E216, PlayerForm!$D$3:$D$394, PlayerForm!$R$3:$R$394)*
_xlfn.XLOOKUP(
INDEX(FixtureTicker!$B$3:$AM$22, MATCH($B216, FixtureTicker!$A$3:$A$22), PlayerForm!$X$5+3),
 TeamForm!$B$4:$B$23, TeamForm!$AB$4:$AB$23),
INDEX(FixtureTicker!$B$24:$AM$43, MATCH($B216, FixtureTicker!$A$24:$A$43), PlayerForm!$X$5+3)="BLANK",
0
),
_xlfn.IFS(
INDEX(FixtureTicker!$B$24:$AM$43, MATCH($B216, FixtureTicker!$A$24:$A$43), PlayerForm!$X$5+4)="H",
_xlfn.XLOOKUP($E216, PlayerForm!$D$3:$D$394, PlayerForm!$Q$3:$Q$394)*
_xlfn.XLOOKUP(
INDEX(FixtureTicker!$B$3:$AM$22, MATCH($B216, FixtureTicker!$A$3:$A$22), PlayerForm!$X$5+4),
 TeamForm!$B$4:$B$23, TeamForm!$AD$4:$AD$23),
INDEX(FixtureTicker!$B$24:$AM$43, MATCH($B216, FixtureTicker!$A$24:$A$43), PlayerForm!$X$5+4)="A",
_xlfn.XLOOKUP($E216, PlayerForm!$D$3:$D$394, PlayerForm!$R$3:$R$394)*
_xlfn.XLOOKUP(
INDEX(FixtureTicker!$B$3:$AM$22, MATCH($B216, FixtureTicker!$A$3:$A$22), PlayerForm!$X$5+4),
 TeamForm!$B$4:$B$23, TeamForm!$AB$4:$AB$23),
INDEX(FixtureTicker!$B$24:$AM$43, MATCH($B216, FixtureTicker!$A$24:$A$43), PlayerForm!$X$5+4)="BLANK",
0
),
_xlfn.IFS(
INDEX(FixtureTicker!$B$24:$AM$43, MATCH($B216, FixtureTicker!$A$24:$A$43), PlayerForm!$X$5+5)="H",
_xlfn.XLOOKUP($E216, PlayerForm!$D$3:$D$394, PlayerForm!$Q$3:$Q$394)*
_xlfn.XLOOKUP(
INDEX(FixtureTicker!$B$3:$AM$22, MATCH($B216, FixtureTicker!$A$3:$A$22), PlayerForm!$X$5+5),
 TeamForm!$B$4:$B$23, TeamForm!$AD$4:$AD$23),
INDEX(FixtureTicker!$B$24:$AM$43, MATCH($B216, FixtureTicker!$A$24:$A$43), PlayerForm!$X$5+5)="A",
_xlfn.XLOOKUP($E216, PlayerForm!$D$3:$D$394, PlayerForm!$R$3:$R$394)*
_xlfn.XLOOKUP(
INDEX(FixtureTicker!$B$3:$AM$22, MATCH($B216, FixtureTicker!$A$3:$A$22), PlayerForm!$X$5+5),
 TeamForm!$B$4:$B$23, TeamForm!$AB$4:$AB$23),
INDEX(FixtureTicker!$B$24:$AM$43, MATCH($B216, FixtureTicker!$A$24:$A$43), PlayerForm!$X$5+5)="BLANK",
0
),
_xlfn.IFS(
INDEX(FixtureTicker!$B$24:$AM$43, MATCH($B216, FixtureTicker!$A$24:$A$43), PlayerForm!$X$5+6)="H",
_xlfn.XLOOKUP($E216, PlayerForm!$D$3:$D$394, PlayerForm!$Q$3:$Q$394)*
_xlfn.XLOOKUP(
INDEX(FixtureTicker!$B$3:$AM$22, MATCH($B216, FixtureTicker!$A$3:$A$22), PlayerForm!$X$5+6),
 TeamForm!$B$4:$B$23, TeamForm!$AD$4:$AD$23),
INDEX(FixtureTicker!$B$24:$AM$43, MATCH($B216, FixtureTicker!$A$24:$A$43), PlayerForm!$X$5+6)="A",
_xlfn.XLOOKUP($E216, PlayerForm!$D$3:$D$394, PlayerForm!$R$3:$R$394)*
_xlfn.XLOOKUP(
INDEX(FixtureTicker!$B$3:$AM$22, MATCH($B216, FixtureTicker!$A$3:$A$22), PlayerForm!$X$5+6),
 TeamForm!$B$4:$B$23, TeamForm!$AB$4:$AB$23),
INDEX(FixtureTicker!$B$24:$AM$43, MATCH($B216, FixtureTicker!$A$24:$A$43), PlayerForm!$X$5+6)="BLANK",
0
),
_xlfn.IFS(
INDEX(FixtureTicker!$B$24:$AM$43, MATCH($B216, FixtureTicker!$A$24:$A$43), PlayerForm!$X$5+7)="H",
_xlfn.XLOOKUP($E216, PlayerForm!$D$3:$D$394, PlayerForm!$Q$3:$Q$394)*
_xlfn.XLOOKUP(
INDEX(FixtureTicker!$B$3:$AM$22, MATCH($B216, FixtureTicker!$A$3:$A$22), PlayerForm!$X$5+7),
 TeamForm!$B$4:$B$23, TeamForm!$AD$4:$AD$23),
INDEX(FixtureTicker!$B$24:$AM$43, MATCH($B216, FixtureTicker!$A$24:$A$43), PlayerForm!$X$5+7)="A",
_xlfn.XLOOKUP($E216, PlayerForm!$D$3:$D$394, PlayerForm!$R$3:$R$394)*
_xlfn.XLOOKUP(
INDEX(FixtureTicker!$B$3:$AM$22, MATCH($B216, FixtureTicker!$A$3:$A$22), PlayerForm!$X$5+7),
 TeamForm!$B$4:$B$23, TeamForm!$AB$4:$AB$23),
INDEX(FixtureTicker!$B$24:$AM$43, MATCH($B216, FixtureTicker!$A$24:$A$43), PlayerForm!$X$5+7)="BLANK",
0
)
),0)</f>
        <v>15.8458928598117</v>
      </c>
    </row>
    <row r="217" spans="1:10">
      <c r="A217" s="55">
        <v>107</v>
      </c>
      <c r="B217" s="55" t="str">
        <f>_xlfn.XLOOKUP($A217, PlayerData!$B$3:$B$394, PlayerData!C$3:C$394)</f>
        <v>CRY</v>
      </c>
      <c r="C217" s="55" t="str">
        <f>_xlfn.XLOOKUP($A217, PlayerData!$B$3:$B$394, PlayerData!D$3:D$394)</f>
        <v>M</v>
      </c>
      <c r="D217" s="55">
        <f>_xlfn.XLOOKUP($A217, PlayerData!$B:$B, PlayerData!F:F,,,-1)</f>
        <v>6</v>
      </c>
      <c r="E217" s="31" t="str">
        <f>_xlfn.XLOOKUP($A217, PlayerData!$B$3:$B$394, PlayerData!E$3:E$394)</f>
        <v>Milivojevic</v>
      </c>
      <c r="F217" s="164" cm="1">
        <f t="array" ref="F217">IFERROR(0.01*_xlfn.IFS(
INDEX(FixtureTicker!$B$24:$AM$43, MATCH($B217, FixtureTicker!$A$24:$A$43, 0), PlayerForm!$X$5)="H",
_xlfn.XLOOKUP($E217, PlayerForm!$D$3:$D$394, PlayerForm!$Q$3:$Q$394)*
_xlfn.XLOOKUP(
INDEX(FixtureTicker!$B$3:$AM$22, MATCH($B217, FixtureTicker!$A$3:$A$22,0), PlayerForm!$X$5),
 TeamForm!$B$4:$B$23, TeamForm!$AD$4:$AD$23),
INDEX(FixtureTicker!$B$24:$AM$43, MATCH($B217, FixtureTicker!$A$24:$A$43,0), PlayerForm!$X$5)="A",
_xlfn.XLOOKUP($E217, PlayerForm!$D$3:$D$394, PlayerForm!$R$3:$R$394)*
_xlfn.XLOOKUP(
INDEX(FixtureTicker!$B$3:$AM$22, MATCH($B217, FixtureTicker!$A$3:$A$22,0), PlayerForm!$X$5),
 TeamForm!$B$4:$B$23, TeamForm!$AB$4:$AB$23),
INDEX(FixtureTicker!$B$24:$AM$43, MATCH($B217, FixtureTicker!$A$24:$A$43,0), PlayerForm!$X$5)="BLANK",
0),0)</f>
        <v>1.989475035297138</v>
      </c>
      <c r="G217" s="163" cm="1">
        <f t="array" ref="G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
),0)</f>
        <v>2.9562612507969046</v>
      </c>
      <c r="H217" s="163" cm="1">
        <f t="array" ref="H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),
_xlfn.IFS(
INDEX(FixtureTicker!$B$24:$AM$43, MATCH($B217, FixtureTicker!$A$24:$A$43), PlayerForm!$X$5+2)="H",
_xlfn.XLOOKUP($E217, PlayerForm!$D$3:$D$394, PlayerForm!$Q$3:$Q$394)*
_xlfn.XLOOKUP(
INDEX(FixtureTicker!$B$3:$AM$22, MATCH($B217, FixtureTicker!$A$3:$A$22), PlayerForm!$X$5+2),
 TeamForm!$B$4:$B$23, TeamForm!$AD$4:$AD$23),
INDEX(FixtureTicker!$B$24:$AM$43, MATCH($B217, FixtureTicker!$A$24:$A$43), PlayerForm!$X$5+2)="A",
_xlfn.XLOOKUP($E217, PlayerForm!$D$3:$D$394, PlayerForm!$R$3:$R$394)*
_xlfn.XLOOKUP(
INDEX(FixtureTicker!$B$3:$AM$22, MATCH($B217, FixtureTicker!$A$3:$A$22), PlayerForm!$X$5+2),
 TeamForm!$B$4:$B$23, TeamForm!$AB$4:$AB$23),
INDEX(FixtureTicker!$B$24:$AM$43, MATCH($B217, FixtureTicker!$A$24:$A$43), PlayerForm!$X$5+2)="BLANK",
0
),
_xlfn.IFS(
INDEX(FixtureTicker!$B$24:$AM$43, MATCH($B217, FixtureTicker!$A$24:$A$43), PlayerForm!$X$5+3)="H",
_xlfn.XLOOKUP($E217, PlayerForm!$D$3:$D$394, PlayerForm!$Q$3:$Q$394)*
_xlfn.XLOOKUP(
INDEX(FixtureTicker!$B$3:$AM$22, MATCH($B217, FixtureTicker!$A$3:$A$22), PlayerForm!$X$5+3),
 TeamForm!$B$4:$B$23, TeamForm!$AD$4:$AD$23),
INDEX(FixtureTicker!$B$24:$AM$43, MATCH($B217, FixtureTicker!$A$24:$A$43), PlayerForm!$X$5+3)="A",
_xlfn.XLOOKUP($E217, PlayerForm!$D$3:$D$394, PlayerForm!$R$3:$R$394)*
_xlfn.XLOOKUP(
INDEX(FixtureTicker!$B$3:$AM$22, MATCH($B217, FixtureTicker!$A$3:$A$22), PlayerForm!$X$5+3),
 TeamForm!$B$4:$B$23, TeamForm!$AB$4:$AB$23),
INDEX(FixtureTicker!$B$24:$AM$43, MATCH($B217, FixtureTicker!$A$24:$A$43), PlayerForm!$X$5+3)="BLANK",
0
)
),0)</f>
        <v>5.7876488722326211</v>
      </c>
      <c r="I217" s="163" cm="1">
        <f t="array" ref="I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),
_xlfn.IFS(
INDEX(FixtureTicker!$B$24:$AM$43, MATCH($B217, FixtureTicker!$A$24:$A$43), PlayerForm!$X$5+2)="H",
_xlfn.XLOOKUP($E217, PlayerForm!$D$3:$D$394, PlayerForm!$Q$3:$Q$394)*
_xlfn.XLOOKUP(
INDEX(FixtureTicker!$B$3:$AM$22, MATCH($B217, FixtureTicker!$A$3:$A$22), PlayerForm!$X$5+2),
 TeamForm!$B$4:$B$23, TeamForm!$AD$4:$AD$23),
INDEX(FixtureTicker!$B$24:$AM$43, MATCH($B217, FixtureTicker!$A$24:$A$43), PlayerForm!$X$5+2)="A",
_xlfn.XLOOKUP($E217, PlayerForm!$D$3:$D$394, PlayerForm!$R$3:$R$394)*
_xlfn.XLOOKUP(
INDEX(FixtureTicker!$B$3:$AM$22, MATCH($B217, FixtureTicker!$A$3:$A$22), PlayerForm!$X$5+2),
 TeamForm!$B$4:$B$23, TeamForm!$AB$4:$AB$23),
INDEX(FixtureTicker!$B$24:$AM$43, MATCH($B217, FixtureTicker!$A$24:$A$43), PlayerForm!$X$5+2)="BLANK",
0
),
_xlfn.IFS(
INDEX(FixtureTicker!$B$24:$AM$43, MATCH($B217, FixtureTicker!$A$24:$A$43), PlayerForm!$X$5+3)="H",
_xlfn.XLOOKUP($E217, PlayerForm!$D$3:$D$394, PlayerForm!$Q$3:$Q$394)*
_xlfn.XLOOKUP(
INDEX(FixtureTicker!$B$3:$AM$22, MATCH($B217, FixtureTicker!$A$3:$A$22), PlayerForm!$X$5+3),
 TeamForm!$B$4:$B$23, TeamForm!$AD$4:$AD$23),
INDEX(FixtureTicker!$B$24:$AM$43, MATCH($B217, FixtureTicker!$A$24:$A$43), PlayerForm!$X$5+3)="A",
_xlfn.XLOOKUP($E217, PlayerForm!$D$3:$D$394, PlayerForm!$R$3:$R$394)*
_xlfn.XLOOKUP(
INDEX(FixtureTicker!$B$3:$AM$22, MATCH($B217, FixtureTicker!$A$3:$A$22), PlayerForm!$X$5+3),
 TeamForm!$B$4:$B$23, TeamForm!$AB$4:$AB$23),
INDEX(FixtureTicker!$B$24:$AM$43, MATCH($B217, FixtureTicker!$A$24:$A$43), PlayerForm!$X$5+3)="BLANK",
0
),
_xlfn.IFS(
INDEX(FixtureTicker!$B$24:$AM$43, MATCH($B217, FixtureTicker!$A$24:$A$43), PlayerForm!$X$5+4)="H",
_xlfn.XLOOKUP($E217, PlayerForm!$D$3:$D$394, PlayerForm!$Q$3:$Q$394)*
_xlfn.XLOOKUP(
INDEX(FixtureTicker!$B$3:$AM$22, MATCH($B217, FixtureTicker!$A$3:$A$22), PlayerForm!$X$5+4),
 TeamForm!$B$4:$B$23, TeamForm!$AD$4:$AD$23),
INDEX(FixtureTicker!$B$24:$AM$43, MATCH($B217, FixtureTicker!$A$24:$A$43), PlayerForm!$X$5+4)="A",
_xlfn.XLOOKUP($E217, PlayerForm!$D$3:$D$394, PlayerForm!$R$3:$R$394)*
_xlfn.XLOOKUP(
INDEX(FixtureTicker!$B$3:$AM$22, MATCH($B217, FixtureTicker!$A$3:$A$22), PlayerForm!$X$5+4),
 TeamForm!$B$4:$B$23, TeamForm!$AB$4:$AB$23),
INDEX(FixtureTicker!$B$24:$AM$43, MATCH($B217, FixtureTicker!$A$24:$A$43), PlayerForm!$X$5+4)="BLANK",
0
),
_xlfn.IFS(
INDEX(FixtureTicker!$B$24:$AM$43, MATCH($B217, FixtureTicker!$A$24:$A$43), PlayerForm!$X$5+5)="H",
_xlfn.XLOOKUP($E217, PlayerForm!$D$3:$D$394, PlayerForm!$Q$3:$Q$394)*
_xlfn.XLOOKUP(
INDEX(FixtureTicker!$B$3:$AM$22, MATCH($B217, FixtureTicker!$A$3:$A$22), PlayerForm!$X$5+5),
 TeamForm!$B$4:$B$23, TeamForm!$AD$4:$AD$23),
INDEX(FixtureTicker!$B$24:$AM$43, MATCH($B217, FixtureTicker!$A$24:$A$43), PlayerForm!$X$5+5)="A",
_xlfn.XLOOKUP($E217, PlayerForm!$D$3:$D$394, PlayerForm!$R$3:$R$394)*
_xlfn.XLOOKUP(
INDEX(FixtureTicker!$B$3:$AM$22, MATCH($B217, FixtureTicker!$A$3:$A$22), PlayerForm!$X$5+5),
 TeamForm!$B$4:$B$23, TeamForm!$AB$4:$AB$23),
INDEX(FixtureTicker!$B$24:$AM$43, MATCH($B217, FixtureTicker!$A$24:$A$43), PlayerForm!$X$5+5)="BLANK",
0
)
),0)</f>
        <v>9.8259883528431757</v>
      </c>
      <c r="J217" s="163" cm="1">
        <f t="array" ref="J217">IFERROR(0.01*SUM(
_xlfn.IFS(
INDEX(FixtureTicker!$B$24:$AM$43, MATCH($B217, FixtureTicker!$A$24:$A$43), PlayerForm!$X$5)="H",
_xlfn.XLOOKUP($E217, PlayerForm!$D$3:$D$394, PlayerForm!$Q$3:$Q$394)*
_xlfn.XLOOKUP(
INDEX(FixtureTicker!$B$3:$AM$22, MATCH($B217, FixtureTicker!$A$3:$A$22), PlayerForm!$X$5),
 TeamForm!$B$4:$B$23, TeamForm!$AD$4:$AD$23),
INDEX(FixtureTicker!$B$24:$AM$43, MATCH($B217, FixtureTicker!$A$24:$A$43), PlayerForm!$X$5)="A",
_xlfn.XLOOKUP($E217, PlayerForm!$D$3:$D$394, PlayerForm!$R$3:$R$394)*
_xlfn.XLOOKUP(
INDEX(FixtureTicker!$B$3:$AM$22, MATCH($B217, FixtureTicker!$A$3:$A$22), PlayerForm!$X$5),
 TeamForm!$B$4:$B$23, TeamForm!$AB$4:$AB$23),
INDEX(FixtureTicker!$B$24:$AM$43, MATCH($B217, FixtureTicker!$A$24:$A$43), PlayerForm!$X$5)="BLANK",
0
),
_xlfn.IFS(
INDEX(FixtureTicker!$B$24:$AM$43, MATCH($B217, FixtureTicker!$A$24:$A$43), PlayerForm!$X$5+1)="H",
_xlfn.XLOOKUP($E217, PlayerForm!$D$3:$D$394, PlayerForm!$Q$3:$Q$394)*
_xlfn.XLOOKUP(
INDEX(FixtureTicker!$B$3:$AM$22, MATCH($B217, FixtureTicker!$A$3:$A$22), PlayerForm!$X$5+1),
 TeamForm!$B$4:$B$23, TeamForm!$AD$4:$AD$23),
INDEX(FixtureTicker!$B$24:$AM$43, MATCH($B217, FixtureTicker!$A$24:$A$43), PlayerForm!$X$5+1)="A",
_xlfn.XLOOKUP($E217, PlayerForm!$D$3:$D$394, PlayerForm!$R$3:$R$394)*
_xlfn.XLOOKUP(
INDEX(FixtureTicker!$B$3:$AM$22, MATCH($B217, FixtureTicker!$A$3:$A$22), PlayerForm!$X$5+1),
 TeamForm!$B$4:$B$23, TeamForm!$AB$4:$AB$23),
INDEX(FixtureTicker!$B$24:$AM$43, MATCH($B217, FixtureTicker!$A$24:$A$43), PlayerForm!$X$5+1)="BLANK",
0
),
_xlfn.IFS(
INDEX(FixtureTicker!$B$24:$AM$43, MATCH($B217, FixtureTicker!$A$24:$A$43), PlayerForm!$X$5+2)="H",
_xlfn.XLOOKUP($E217, PlayerForm!$D$3:$D$394, PlayerForm!$Q$3:$Q$394)*
_xlfn.XLOOKUP(
INDEX(FixtureTicker!$B$3:$AM$22, MATCH($B217, FixtureTicker!$A$3:$A$22), PlayerForm!$X$5+2),
 TeamForm!$B$4:$B$23, TeamForm!$AD$4:$AD$23),
INDEX(FixtureTicker!$B$24:$AM$43, MATCH($B217, FixtureTicker!$A$24:$A$43), PlayerForm!$X$5+2)="A",
_xlfn.XLOOKUP($E217, PlayerForm!$D$3:$D$394, PlayerForm!$R$3:$R$394)*
_xlfn.XLOOKUP(
INDEX(FixtureTicker!$B$3:$AM$22, MATCH($B217, FixtureTicker!$A$3:$A$22), PlayerForm!$X$5+2),
 TeamForm!$B$4:$B$23, TeamForm!$AB$4:$AB$23),
INDEX(FixtureTicker!$B$24:$AM$43, MATCH($B217, FixtureTicker!$A$24:$A$43), PlayerForm!$X$5+2)="BLANK",
0
),
_xlfn.IFS(
INDEX(FixtureTicker!$B$24:$AM$43, MATCH($B217, FixtureTicker!$A$24:$A$43), PlayerForm!$X$5+3)="H",
_xlfn.XLOOKUP($E217, PlayerForm!$D$3:$D$394, PlayerForm!$Q$3:$Q$394)*
_xlfn.XLOOKUP(
INDEX(FixtureTicker!$B$3:$AM$22, MATCH($B217, FixtureTicker!$A$3:$A$22), PlayerForm!$X$5+3),
 TeamForm!$B$4:$B$23, TeamForm!$AD$4:$AD$23),
INDEX(FixtureTicker!$B$24:$AM$43, MATCH($B217, FixtureTicker!$A$24:$A$43), PlayerForm!$X$5+3)="A",
_xlfn.XLOOKUP($E217, PlayerForm!$D$3:$D$394, PlayerForm!$R$3:$R$394)*
_xlfn.XLOOKUP(
INDEX(FixtureTicker!$B$3:$AM$22, MATCH($B217, FixtureTicker!$A$3:$A$22), PlayerForm!$X$5+3),
 TeamForm!$B$4:$B$23, TeamForm!$AB$4:$AB$23),
INDEX(FixtureTicker!$B$24:$AM$43, MATCH($B217, FixtureTicker!$A$24:$A$43), PlayerForm!$X$5+3)="BLANK",
0
),
_xlfn.IFS(
INDEX(FixtureTicker!$B$24:$AM$43, MATCH($B217, FixtureTicker!$A$24:$A$43), PlayerForm!$X$5+4)="H",
_xlfn.XLOOKUP($E217, PlayerForm!$D$3:$D$394, PlayerForm!$Q$3:$Q$394)*
_xlfn.XLOOKUP(
INDEX(FixtureTicker!$B$3:$AM$22, MATCH($B217, FixtureTicker!$A$3:$A$22), PlayerForm!$X$5+4),
 TeamForm!$B$4:$B$23, TeamForm!$AD$4:$AD$23),
INDEX(FixtureTicker!$B$24:$AM$43, MATCH($B217, FixtureTicker!$A$24:$A$43), PlayerForm!$X$5+4)="A",
_xlfn.XLOOKUP($E217, PlayerForm!$D$3:$D$394, PlayerForm!$R$3:$R$394)*
_xlfn.XLOOKUP(
INDEX(FixtureTicker!$B$3:$AM$22, MATCH($B217, FixtureTicker!$A$3:$A$22), PlayerForm!$X$5+4),
 TeamForm!$B$4:$B$23, TeamForm!$AB$4:$AB$23),
INDEX(FixtureTicker!$B$24:$AM$43, MATCH($B217, FixtureTicker!$A$24:$A$43), PlayerForm!$X$5+4)="BLANK",
0
),
_xlfn.IFS(
INDEX(FixtureTicker!$B$24:$AM$43, MATCH($B217, FixtureTicker!$A$24:$A$43), PlayerForm!$X$5+5)="H",
_xlfn.XLOOKUP($E217, PlayerForm!$D$3:$D$394, PlayerForm!$Q$3:$Q$394)*
_xlfn.XLOOKUP(
INDEX(FixtureTicker!$B$3:$AM$22, MATCH($B217, FixtureTicker!$A$3:$A$22), PlayerForm!$X$5+5),
 TeamForm!$B$4:$B$23, TeamForm!$AD$4:$AD$23),
INDEX(FixtureTicker!$B$24:$AM$43, MATCH($B217, FixtureTicker!$A$24:$A$43), PlayerForm!$X$5+5)="A",
_xlfn.XLOOKUP($E217, PlayerForm!$D$3:$D$394, PlayerForm!$R$3:$R$394)*
_xlfn.XLOOKUP(
INDEX(FixtureTicker!$B$3:$AM$22, MATCH($B217, FixtureTicker!$A$3:$A$22), PlayerForm!$X$5+5),
 TeamForm!$B$4:$B$23, TeamForm!$AB$4:$AB$23),
INDEX(FixtureTicker!$B$24:$AM$43, MATCH($B217, FixtureTicker!$A$24:$A$43), PlayerForm!$X$5+5)="BLANK",
0
),
_xlfn.IFS(
INDEX(FixtureTicker!$B$24:$AM$43, MATCH($B217, FixtureTicker!$A$24:$A$43), PlayerForm!$X$5+6)="H",
_xlfn.XLOOKUP($E217, PlayerForm!$D$3:$D$394, PlayerForm!$Q$3:$Q$394)*
_xlfn.XLOOKUP(
INDEX(FixtureTicker!$B$3:$AM$22, MATCH($B217, FixtureTicker!$A$3:$A$22), PlayerForm!$X$5+6),
 TeamForm!$B$4:$B$23, TeamForm!$AD$4:$AD$23),
INDEX(FixtureTicker!$B$24:$AM$43, MATCH($B217, FixtureTicker!$A$24:$A$43), PlayerForm!$X$5+6)="A",
_xlfn.XLOOKUP($E217, PlayerForm!$D$3:$D$394, PlayerForm!$R$3:$R$394)*
_xlfn.XLOOKUP(
INDEX(FixtureTicker!$B$3:$AM$22, MATCH($B217, FixtureTicker!$A$3:$A$22), PlayerForm!$X$5+6),
 TeamForm!$B$4:$B$23, TeamForm!$AB$4:$AB$23),
INDEX(FixtureTicker!$B$24:$AM$43, MATCH($B217, FixtureTicker!$A$24:$A$43), PlayerForm!$X$5+6)="BLANK",
0
),
_xlfn.IFS(
INDEX(FixtureTicker!$B$24:$AM$43, MATCH($B217, FixtureTicker!$A$24:$A$43), PlayerForm!$X$5+7)="H",
_xlfn.XLOOKUP($E217, PlayerForm!$D$3:$D$394, PlayerForm!$Q$3:$Q$394)*
_xlfn.XLOOKUP(
INDEX(FixtureTicker!$B$3:$AM$22, MATCH($B217, FixtureTicker!$A$3:$A$22), PlayerForm!$X$5+7),
 TeamForm!$B$4:$B$23, TeamForm!$AD$4:$AD$23),
INDEX(FixtureTicker!$B$24:$AM$43, MATCH($B217, FixtureTicker!$A$24:$A$43), PlayerForm!$X$5+7)="A",
_xlfn.XLOOKUP($E217, PlayerForm!$D$3:$D$394, PlayerForm!$R$3:$R$394)*
_xlfn.XLOOKUP(
INDEX(FixtureTicker!$B$3:$AM$22, MATCH($B217, FixtureTicker!$A$3:$A$22), PlayerForm!$X$5+7),
 TeamForm!$B$4:$B$23, TeamForm!$AB$4:$AB$23),
INDEX(FixtureTicker!$B$24:$AM$43, MATCH($B217, FixtureTicker!$A$24:$A$43), PlayerForm!$X$5+7)="BLANK",
0
)
),0)</f>
        <v>15.244856277371477</v>
      </c>
    </row>
    <row r="218" spans="1:10">
      <c r="A218" s="55">
        <v>331</v>
      </c>
      <c r="B218" s="55" t="str">
        <f>_xlfn.XLOOKUP($A218, PlayerData!$B$3:$B$394, PlayerData!C$3:C$394)</f>
        <v>LEI</v>
      </c>
      <c r="C218" s="55" t="str">
        <f>_xlfn.XLOOKUP($A218, PlayerData!$B$3:$B$394, PlayerData!D$3:D$394)</f>
        <v>D</v>
      </c>
      <c r="D218" s="55">
        <f>_xlfn.XLOOKUP($A218, PlayerData!$B:$B, PlayerData!F:F,,,-1)</f>
        <v>4.5</v>
      </c>
      <c r="E218" s="31" t="str">
        <f>_xlfn.XLOOKUP($A218, PlayerData!$B$3:$B$394, PlayerData!E$3:E$394)</f>
        <v>Justin</v>
      </c>
      <c r="F218" s="164" cm="1">
        <f t="array" ref="F218">IFERROR(0.01*_xlfn.IFS(
INDEX(FixtureTicker!$B$24:$AM$43, MATCH($B218, FixtureTicker!$A$24:$A$43, 0), PlayerForm!$X$5)="H",
_xlfn.XLOOKUP($E218, PlayerForm!$D$3:$D$394, PlayerForm!$Q$3:$Q$394)*
_xlfn.XLOOKUP(
INDEX(FixtureTicker!$B$3:$AM$22, MATCH($B218, FixtureTicker!$A$3:$A$22,0), PlayerForm!$X$5),
 TeamForm!$B$4:$B$23, TeamForm!$AD$4:$AD$23),
INDEX(FixtureTicker!$B$24:$AM$43, MATCH($B218, FixtureTicker!$A$24:$A$43,0), PlayerForm!$X$5)="A",
_xlfn.XLOOKUP($E218, PlayerForm!$D$3:$D$394, PlayerForm!$R$3:$R$394)*
_xlfn.XLOOKUP(
INDEX(FixtureTicker!$B$3:$AM$22, MATCH($B218, FixtureTicker!$A$3:$A$22,0), PlayerForm!$X$5),
 TeamForm!$B$4:$B$23, TeamForm!$AB$4:$AB$23),
INDEX(FixtureTicker!$B$24:$AM$43, MATCH($B218, FixtureTicker!$A$24:$A$43,0), PlayerForm!$X$5)="BLANK",
0),0)</f>
        <v>2.555289036161462</v>
      </c>
      <c r="G218" s="163" cm="1">
        <f t="array" ref="G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
),0)</f>
        <v>3.8407959820457664</v>
      </c>
      <c r="H218" s="163" cm="1">
        <f t="array" ref="H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),
_xlfn.IFS(
INDEX(FixtureTicker!$B$24:$AM$43, MATCH($B218, FixtureTicker!$A$24:$A$43), PlayerForm!$X$5+2)="H",
_xlfn.XLOOKUP($E218, PlayerForm!$D$3:$D$394, PlayerForm!$Q$3:$Q$394)*
_xlfn.XLOOKUP(
INDEX(FixtureTicker!$B$3:$AM$22, MATCH($B218, FixtureTicker!$A$3:$A$22), PlayerForm!$X$5+2),
 TeamForm!$B$4:$B$23, TeamForm!$AD$4:$AD$23),
INDEX(FixtureTicker!$B$24:$AM$43, MATCH($B218, FixtureTicker!$A$24:$A$43), PlayerForm!$X$5+2)="A",
_xlfn.XLOOKUP($E218, PlayerForm!$D$3:$D$394, PlayerForm!$R$3:$R$394)*
_xlfn.XLOOKUP(
INDEX(FixtureTicker!$B$3:$AM$22, MATCH($B218, FixtureTicker!$A$3:$A$22), PlayerForm!$X$5+2),
 TeamForm!$B$4:$B$23, TeamForm!$AB$4:$AB$23),
INDEX(FixtureTicker!$B$24:$AM$43, MATCH($B218, FixtureTicker!$A$24:$A$43), PlayerForm!$X$5+2)="BLANK",
0
),
_xlfn.IFS(
INDEX(FixtureTicker!$B$24:$AM$43, MATCH($B218, FixtureTicker!$A$24:$A$43), PlayerForm!$X$5+3)="H",
_xlfn.XLOOKUP($E218, PlayerForm!$D$3:$D$394, PlayerForm!$Q$3:$Q$394)*
_xlfn.XLOOKUP(
INDEX(FixtureTicker!$B$3:$AM$22, MATCH($B218, FixtureTicker!$A$3:$A$22), PlayerForm!$X$5+3),
 TeamForm!$B$4:$B$23, TeamForm!$AD$4:$AD$23),
INDEX(FixtureTicker!$B$24:$AM$43, MATCH($B218, FixtureTicker!$A$24:$A$43), PlayerForm!$X$5+3)="A",
_xlfn.XLOOKUP($E218, PlayerForm!$D$3:$D$394, PlayerForm!$R$3:$R$394)*
_xlfn.XLOOKUP(
INDEX(FixtureTicker!$B$3:$AM$22, MATCH($B218, FixtureTicker!$A$3:$A$22), PlayerForm!$X$5+3),
 TeamForm!$B$4:$B$23, TeamForm!$AB$4:$AB$23),
INDEX(FixtureTicker!$B$24:$AM$43, MATCH($B218, FixtureTicker!$A$24:$A$43), PlayerForm!$X$5+3)="BLANK",
0
)
),0)</f>
        <v>6.2744096748883367</v>
      </c>
      <c r="I218" s="163" cm="1">
        <f t="array" ref="I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),
_xlfn.IFS(
INDEX(FixtureTicker!$B$24:$AM$43, MATCH($B218, FixtureTicker!$A$24:$A$43), PlayerForm!$X$5+2)="H",
_xlfn.XLOOKUP($E218, PlayerForm!$D$3:$D$394, PlayerForm!$Q$3:$Q$394)*
_xlfn.XLOOKUP(
INDEX(FixtureTicker!$B$3:$AM$22, MATCH($B218, FixtureTicker!$A$3:$A$22), PlayerForm!$X$5+2),
 TeamForm!$B$4:$B$23, TeamForm!$AD$4:$AD$23),
INDEX(FixtureTicker!$B$24:$AM$43, MATCH($B218, FixtureTicker!$A$24:$A$43), PlayerForm!$X$5+2)="A",
_xlfn.XLOOKUP($E218, PlayerForm!$D$3:$D$394, PlayerForm!$R$3:$R$394)*
_xlfn.XLOOKUP(
INDEX(FixtureTicker!$B$3:$AM$22, MATCH($B218, FixtureTicker!$A$3:$A$22), PlayerForm!$X$5+2),
 TeamForm!$B$4:$B$23, TeamForm!$AB$4:$AB$23),
INDEX(FixtureTicker!$B$24:$AM$43, MATCH($B218, FixtureTicker!$A$24:$A$43), PlayerForm!$X$5+2)="BLANK",
0
),
_xlfn.IFS(
INDEX(FixtureTicker!$B$24:$AM$43, MATCH($B218, FixtureTicker!$A$24:$A$43), PlayerForm!$X$5+3)="H",
_xlfn.XLOOKUP($E218, PlayerForm!$D$3:$D$394, PlayerForm!$Q$3:$Q$394)*
_xlfn.XLOOKUP(
INDEX(FixtureTicker!$B$3:$AM$22, MATCH($B218, FixtureTicker!$A$3:$A$22), PlayerForm!$X$5+3),
 TeamForm!$B$4:$B$23, TeamForm!$AD$4:$AD$23),
INDEX(FixtureTicker!$B$24:$AM$43, MATCH($B218, FixtureTicker!$A$24:$A$43), PlayerForm!$X$5+3)="A",
_xlfn.XLOOKUP($E218, PlayerForm!$D$3:$D$394, PlayerForm!$R$3:$R$394)*
_xlfn.XLOOKUP(
INDEX(FixtureTicker!$B$3:$AM$22, MATCH($B218, FixtureTicker!$A$3:$A$22), PlayerForm!$X$5+3),
 TeamForm!$B$4:$B$23, TeamForm!$AB$4:$AB$23),
INDEX(FixtureTicker!$B$24:$AM$43, MATCH($B218, FixtureTicker!$A$24:$A$43), PlayerForm!$X$5+3)="BLANK",
0
),
_xlfn.IFS(
INDEX(FixtureTicker!$B$24:$AM$43, MATCH($B218, FixtureTicker!$A$24:$A$43), PlayerForm!$X$5+4)="H",
_xlfn.XLOOKUP($E218, PlayerForm!$D$3:$D$394, PlayerForm!$Q$3:$Q$394)*
_xlfn.XLOOKUP(
INDEX(FixtureTicker!$B$3:$AM$22, MATCH($B218, FixtureTicker!$A$3:$A$22), PlayerForm!$X$5+4),
 TeamForm!$B$4:$B$23, TeamForm!$AD$4:$AD$23),
INDEX(FixtureTicker!$B$24:$AM$43, MATCH($B218, FixtureTicker!$A$24:$A$43), PlayerForm!$X$5+4)="A",
_xlfn.XLOOKUP($E218, PlayerForm!$D$3:$D$394, PlayerForm!$R$3:$R$394)*
_xlfn.XLOOKUP(
INDEX(FixtureTicker!$B$3:$AM$22, MATCH($B218, FixtureTicker!$A$3:$A$22), PlayerForm!$X$5+4),
 TeamForm!$B$4:$B$23, TeamForm!$AB$4:$AB$23),
INDEX(FixtureTicker!$B$24:$AM$43, MATCH($B218, FixtureTicker!$A$24:$A$43), PlayerForm!$X$5+4)="BLANK",
0
),
_xlfn.IFS(
INDEX(FixtureTicker!$B$24:$AM$43, MATCH($B218, FixtureTicker!$A$24:$A$43), PlayerForm!$X$5+5)="H",
_xlfn.XLOOKUP($E218, PlayerForm!$D$3:$D$394, PlayerForm!$Q$3:$Q$394)*
_xlfn.XLOOKUP(
INDEX(FixtureTicker!$B$3:$AM$22, MATCH($B218, FixtureTicker!$A$3:$A$22), PlayerForm!$X$5+5),
 TeamForm!$B$4:$B$23, TeamForm!$AD$4:$AD$23),
INDEX(FixtureTicker!$B$24:$AM$43, MATCH($B218, FixtureTicker!$A$24:$A$43), PlayerForm!$X$5+5)="A",
_xlfn.XLOOKUP($E218, PlayerForm!$D$3:$D$394, PlayerForm!$R$3:$R$394)*
_xlfn.XLOOKUP(
INDEX(FixtureTicker!$B$3:$AM$22, MATCH($B218, FixtureTicker!$A$3:$A$22), PlayerForm!$X$5+5),
 TeamForm!$B$4:$B$23, TeamForm!$AB$4:$AB$23),
INDEX(FixtureTicker!$B$24:$AM$43, MATCH($B218, FixtureTicker!$A$24:$A$43), PlayerForm!$X$5+5)="BLANK",
0
)
),0)</f>
        <v>9.7470059473519548</v>
      </c>
      <c r="J218" s="163" cm="1">
        <f t="array" ref="J218">IFERROR(0.01*SUM(
_xlfn.IFS(
INDEX(FixtureTicker!$B$24:$AM$43, MATCH($B218, FixtureTicker!$A$24:$A$43), PlayerForm!$X$5)="H",
_xlfn.XLOOKUP($E218, PlayerForm!$D$3:$D$394, PlayerForm!$Q$3:$Q$394)*
_xlfn.XLOOKUP(
INDEX(FixtureTicker!$B$3:$AM$22, MATCH($B218, FixtureTicker!$A$3:$A$22), PlayerForm!$X$5),
 TeamForm!$B$4:$B$23, TeamForm!$AD$4:$AD$23),
INDEX(FixtureTicker!$B$24:$AM$43, MATCH($B218, FixtureTicker!$A$24:$A$43), PlayerForm!$X$5)="A",
_xlfn.XLOOKUP($E218, PlayerForm!$D$3:$D$394, PlayerForm!$R$3:$R$394)*
_xlfn.XLOOKUP(
INDEX(FixtureTicker!$B$3:$AM$22, MATCH($B218, FixtureTicker!$A$3:$A$22), PlayerForm!$X$5),
 TeamForm!$B$4:$B$23, TeamForm!$AB$4:$AB$23),
INDEX(FixtureTicker!$B$24:$AM$43, MATCH($B218, FixtureTicker!$A$24:$A$43), PlayerForm!$X$5)="BLANK",
0
),
_xlfn.IFS(
INDEX(FixtureTicker!$B$24:$AM$43, MATCH($B218, FixtureTicker!$A$24:$A$43), PlayerForm!$X$5+1)="H",
_xlfn.XLOOKUP($E218, PlayerForm!$D$3:$D$394, PlayerForm!$Q$3:$Q$394)*
_xlfn.XLOOKUP(
INDEX(FixtureTicker!$B$3:$AM$22, MATCH($B218, FixtureTicker!$A$3:$A$22), PlayerForm!$X$5+1),
 TeamForm!$B$4:$B$23, TeamForm!$AD$4:$AD$23),
INDEX(FixtureTicker!$B$24:$AM$43, MATCH($B218, FixtureTicker!$A$24:$A$43), PlayerForm!$X$5+1)="A",
_xlfn.XLOOKUP($E218, PlayerForm!$D$3:$D$394, PlayerForm!$R$3:$R$394)*
_xlfn.XLOOKUP(
INDEX(FixtureTicker!$B$3:$AM$22, MATCH($B218, FixtureTicker!$A$3:$A$22), PlayerForm!$X$5+1),
 TeamForm!$B$4:$B$23, TeamForm!$AB$4:$AB$23),
INDEX(FixtureTicker!$B$24:$AM$43, MATCH($B218, FixtureTicker!$A$24:$A$43), PlayerForm!$X$5+1)="BLANK",
0
),
_xlfn.IFS(
INDEX(FixtureTicker!$B$24:$AM$43, MATCH($B218, FixtureTicker!$A$24:$A$43), PlayerForm!$X$5+2)="H",
_xlfn.XLOOKUP($E218, PlayerForm!$D$3:$D$394, PlayerForm!$Q$3:$Q$394)*
_xlfn.XLOOKUP(
INDEX(FixtureTicker!$B$3:$AM$22, MATCH($B218, FixtureTicker!$A$3:$A$22), PlayerForm!$X$5+2),
 TeamForm!$B$4:$B$23, TeamForm!$AD$4:$AD$23),
INDEX(FixtureTicker!$B$24:$AM$43, MATCH($B218, FixtureTicker!$A$24:$A$43), PlayerForm!$X$5+2)="A",
_xlfn.XLOOKUP($E218, PlayerForm!$D$3:$D$394, PlayerForm!$R$3:$R$394)*
_xlfn.XLOOKUP(
INDEX(FixtureTicker!$B$3:$AM$22, MATCH($B218, FixtureTicker!$A$3:$A$22), PlayerForm!$X$5+2),
 TeamForm!$B$4:$B$23, TeamForm!$AB$4:$AB$23),
INDEX(FixtureTicker!$B$24:$AM$43, MATCH($B218, FixtureTicker!$A$24:$A$43), PlayerForm!$X$5+2)="BLANK",
0
),
_xlfn.IFS(
INDEX(FixtureTicker!$B$24:$AM$43, MATCH($B218, FixtureTicker!$A$24:$A$43), PlayerForm!$X$5+3)="H",
_xlfn.XLOOKUP($E218, PlayerForm!$D$3:$D$394, PlayerForm!$Q$3:$Q$394)*
_xlfn.XLOOKUP(
INDEX(FixtureTicker!$B$3:$AM$22, MATCH($B218, FixtureTicker!$A$3:$A$22), PlayerForm!$X$5+3),
 TeamForm!$B$4:$B$23, TeamForm!$AD$4:$AD$23),
INDEX(FixtureTicker!$B$24:$AM$43, MATCH($B218, FixtureTicker!$A$24:$A$43), PlayerForm!$X$5+3)="A",
_xlfn.XLOOKUP($E218, PlayerForm!$D$3:$D$394, PlayerForm!$R$3:$R$394)*
_xlfn.XLOOKUP(
INDEX(FixtureTicker!$B$3:$AM$22, MATCH($B218, FixtureTicker!$A$3:$A$22), PlayerForm!$X$5+3),
 TeamForm!$B$4:$B$23, TeamForm!$AB$4:$AB$23),
INDEX(FixtureTicker!$B$24:$AM$43, MATCH($B218, FixtureTicker!$A$24:$A$43), PlayerForm!$X$5+3)="BLANK",
0
),
_xlfn.IFS(
INDEX(FixtureTicker!$B$24:$AM$43, MATCH($B218, FixtureTicker!$A$24:$A$43), PlayerForm!$X$5+4)="H",
_xlfn.XLOOKUP($E218, PlayerForm!$D$3:$D$394, PlayerForm!$Q$3:$Q$394)*
_xlfn.XLOOKUP(
INDEX(FixtureTicker!$B$3:$AM$22, MATCH($B218, FixtureTicker!$A$3:$A$22), PlayerForm!$X$5+4),
 TeamForm!$B$4:$B$23, TeamForm!$AD$4:$AD$23),
INDEX(FixtureTicker!$B$24:$AM$43, MATCH($B218, FixtureTicker!$A$24:$A$43), PlayerForm!$X$5+4)="A",
_xlfn.XLOOKUP($E218, PlayerForm!$D$3:$D$394, PlayerForm!$R$3:$R$394)*
_xlfn.XLOOKUP(
INDEX(FixtureTicker!$B$3:$AM$22, MATCH($B218, FixtureTicker!$A$3:$A$22), PlayerForm!$X$5+4),
 TeamForm!$B$4:$B$23, TeamForm!$AB$4:$AB$23),
INDEX(FixtureTicker!$B$24:$AM$43, MATCH($B218, FixtureTicker!$A$24:$A$43), PlayerForm!$X$5+4)="BLANK",
0
),
_xlfn.IFS(
INDEX(FixtureTicker!$B$24:$AM$43, MATCH($B218, FixtureTicker!$A$24:$A$43), PlayerForm!$X$5+5)="H",
_xlfn.XLOOKUP($E218, PlayerForm!$D$3:$D$394, PlayerForm!$Q$3:$Q$394)*
_xlfn.XLOOKUP(
INDEX(FixtureTicker!$B$3:$AM$22, MATCH($B218, FixtureTicker!$A$3:$A$22), PlayerForm!$X$5+5),
 TeamForm!$B$4:$B$23, TeamForm!$AD$4:$AD$23),
INDEX(FixtureTicker!$B$24:$AM$43, MATCH($B218, FixtureTicker!$A$24:$A$43), PlayerForm!$X$5+5)="A",
_xlfn.XLOOKUP($E218, PlayerForm!$D$3:$D$394, PlayerForm!$R$3:$R$394)*
_xlfn.XLOOKUP(
INDEX(FixtureTicker!$B$3:$AM$22, MATCH($B218, FixtureTicker!$A$3:$A$22), PlayerForm!$X$5+5),
 TeamForm!$B$4:$B$23, TeamForm!$AB$4:$AB$23),
INDEX(FixtureTicker!$B$24:$AM$43, MATCH($B218, FixtureTicker!$A$24:$A$43), PlayerForm!$X$5+5)="BLANK",
0
),
_xlfn.IFS(
INDEX(FixtureTicker!$B$24:$AM$43, MATCH($B218, FixtureTicker!$A$24:$A$43), PlayerForm!$X$5+6)="H",
_xlfn.XLOOKUP($E218, PlayerForm!$D$3:$D$394, PlayerForm!$Q$3:$Q$394)*
_xlfn.XLOOKUP(
INDEX(FixtureTicker!$B$3:$AM$22, MATCH($B218, FixtureTicker!$A$3:$A$22), PlayerForm!$X$5+6),
 TeamForm!$B$4:$B$23, TeamForm!$AD$4:$AD$23),
INDEX(FixtureTicker!$B$24:$AM$43, MATCH($B218, FixtureTicker!$A$24:$A$43), PlayerForm!$X$5+6)="A",
_xlfn.XLOOKUP($E218, PlayerForm!$D$3:$D$394, PlayerForm!$R$3:$R$394)*
_xlfn.XLOOKUP(
INDEX(FixtureTicker!$B$3:$AM$22, MATCH($B218, FixtureTicker!$A$3:$A$22), PlayerForm!$X$5+6),
 TeamForm!$B$4:$B$23, TeamForm!$AB$4:$AB$23),
INDEX(FixtureTicker!$B$24:$AM$43, MATCH($B218, FixtureTicker!$A$24:$A$43), PlayerForm!$X$5+6)="BLANK",
0
),
_xlfn.IFS(
INDEX(FixtureTicker!$B$24:$AM$43, MATCH($B218, FixtureTicker!$A$24:$A$43), PlayerForm!$X$5+7)="H",
_xlfn.XLOOKUP($E218, PlayerForm!$D$3:$D$394, PlayerForm!$Q$3:$Q$394)*
_xlfn.XLOOKUP(
INDEX(FixtureTicker!$B$3:$AM$22, MATCH($B218, FixtureTicker!$A$3:$A$22), PlayerForm!$X$5+7),
 TeamForm!$B$4:$B$23, TeamForm!$AD$4:$AD$23),
INDEX(FixtureTicker!$B$24:$AM$43, MATCH($B218, FixtureTicker!$A$24:$A$43), PlayerForm!$X$5+7)="A",
_xlfn.XLOOKUP($E218, PlayerForm!$D$3:$D$394, PlayerForm!$R$3:$R$394)*
_xlfn.XLOOKUP(
INDEX(FixtureTicker!$B$3:$AM$22, MATCH($B218, FixtureTicker!$A$3:$A$22), PlayerForm!$X$5+7),
 TeamForm!$B$4:$B$23, TeamForm!$AB$4:$AB$23),
INDEX(FixtureTicker!$B$24:$AM$43, MATCH($B218, FixtureTicker!$A$24:$A$43), PlayerForm!$X$5+7)="BLANK",
0
)
),0)</f>
        <v>13.116699968722772</v>
      </c>
    </row>
    <row r="219" spans="1:10">
      <c r="A219" s="55">
        <v>353</v>
      </c>
      <c r="B219" s="55" t="str">
        <f>_xlfn.XLOOKUP($A219, PlayerData!$B$3:$B$394, PlayerData!C$3:C$394)</f>
        <v>NEW</v>
      </c>
      <c r="C219" s="55" t="str">
        <f>_xlfn.XLOOKUP($A219, PlayerData!$B$3:$B$394, PlayerData!D$3:D$394)</f>
        <v>D</v>
      </c>
      <c r="D219" s="55">
        <f>_xlfn.XLOOKUP($A219, PlayerData!$B:$B, PlayerData!F:F,,,-1)</f>
        <v>4.3</v>
      </c>
      <c r="E219" s="31" t="str">
        <f>_xlfn.XLOOKUP($A219, PlayerData!$B$3:$B$394, PlayerData!E$3:E$394)</f>
        <v>Willems</v>
      </c>
      <c r="F219" s="164" cm="1">
        <f t="array" ref="F219">IFERROR(0.01*_xlfn.IFS(
INDEX(FixtureTicker!$B$24:$AM$43, MATCH($B219, FixtureTicker!$A$24:$A$43, 0), PlayerForm!$X$5)="H",
_xlfn.XLOOKUP($E219, PlayerForm!$D$3:$D$394, PlayerForm!$Q$3:$Q$394)*
_xlfn.XLOOKUP(
INDEX(FixtureTicker!$B$3:$AM$22, MATCH($B219, FixtureTicker!$A$3:$A$22,0), PlayerForm!$X$5),
 TeamForm!$B$4:$B$23, TeamForm!$AD$4:$AD$23),
INDEX(FixtureTicker!$B$24:$AM$43, MATCH($B219, FixtureTicker!$A$24:$A$43,0), PlayerForm!$X$5)="A",
_xlfn.XLOOKUP($E219, PlayerForm!$D$3:$D$394, PlayerForm!$R$3:$R$394)*
_xlfn.XLOOKUP(
INDEX(FixtureTicker!$B$3:$AM$22, MATCH($B219, FixtureTicker!$A$3:$A$22,0), PlayerForm!$X$5),
 TeamForm!$B$4:$B$23, TeamForm!$AB$4:$AB$23),
INDEX(FixtureTicker!$B$24:$AM$43, MATCH($B219, FixtureTicker!$A$24:$A$43,0), PlayerForm!$X$5)="BLANK",
0),0)</f>
        <v>1.7226137253416185</v>
      </c>
      <c r="G219" s="163" cm="1">
        <f t="array" ref="G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
),0)</f>
        <v>3.6508741441680752</v>
      </c>
      <c r="H219" s="163" cm="1">
        <f t="array" ref="H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),
_xlfn.IFS(
INDEX(FixtureTicker!$B$24:$AM$43, MATCH($B219, FixtureTicker!$A$24:$A$43), PlayerForm!$X$5+2)="H",
_xlfn.XLOOKUP($E219, PlayerForm!$D$3:$D$394, PlayerForm!$Q$3:$Q$394)*
_xlfn.XLOOKUP(
INDEX(FixtureTicker!$B$3:$AM$22, MATCH($B219, FixtureTicker!$A$3:$A$22), PlayerForm!$X$5+2),
 TeamForm!$B$4:$B$23, TeamForm!$AD$4:$AD$23),
INDEX(FixtureTicker!$B$24:$AM$43, MATCH($B219, FixtureTicker!$A$24:$A$43), PlayerForm!$X$5+2)="A",
_xlfn.XLOOKUP($E219, PlayerForm!$D$3:$D$394, PlayerForm!$R$3:$R$394)*
_xlfn.XLOOKUP(
INDEX(FixtureTicker!$B$3:$AM$22, MATCH($B219, FixtureTicker!$A$3:$A$22), PlayerForm!$X$5+2),
 TeamForm!$B$4:$B$23, TeamForm!$AB$4:$AB$23),
INDEX(FixtureTicker!$B$24:$AM$43, MATCH($B219, FixtureTicker!$A$24:$A$43), PlayerForm!$X$5+2)="BLANK",
0
),
_xlfn.IFS(
INDEX(FixtureTicker!$B$24:$AM$43, MATCH($B219, FixtureTicker!$A$24:$A$43), PlayerForm!$X$5+3)="H",
_xlfn.XLOOKUP($E219, PlayerForm!$D$3:$D$394, PlayerForm!$Q$3:$Q$394)*
_xlfn.XLOOKUP(
INDEX(FixtureTicker!$B$3:$AM$22, MATCH($B219, FixtureTicker!$A$3:$A$22), PlayerForm!$X$5+3),
 TeamForm!$B$4:$B$23, TeamForm!$AD$4:$AD$23),
INDEX(FixtureTicker!$B$24:$AM$43, MATCH($B219, FixtureTicker!$A$24:$A$43), PlayerForm!$X$5+3)="A",
_xlfn.XLOOKUP($E219, PlayerForm!$D$3:$D$394, PlayerForm!$R$3:$R$394)*
_xlfn.XLOOKUP(
INDEX(FixtureTicker!$B$3:$AM$22, MATCH($B219, FixtureTicker!$A$3:$A$22), PlayerForm!$X$5+3),
 TeamForm!$B$4:$B$23, TeamForm!$AB$4:$AB$23),
INDEX(FixtureTicker!$B$24:$AM$43, MATCH($B219, FixtureTicker!$A$24:$A$43), PlayerForm!$X$5+3)="BLANK",
0
)
),0)</f>
        <v>7.5613666474878878</v>
      </c>
      <c r="I219" s="163" cm="1">
        <f t="array" ref="I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),
_xlfn.IFS(
INDEX(FixtureTicker!$B$24:$AM$43, MATCH($B219, FixtureTicker!$A$24:$A$43), PlayerForm!$X$5+2)="H",
_xlfn.XLOOKUP($E219, PlayerForm!$D$3:$D$394, PlayerForm!$Q$3:$Q$394)*
_xlfn.XLOOKUP(
INDEX(FixtureTicker!$B$3:$AM$22, MATCH($B219, FixtureTicker!$A$3:$A$22), PlayerForm!$X$5+2),
 TeamForm!$B$4:$B$23, TeamForm!$AD$4:$AD$23),
INDEX(FixtureTicker!$B$24:$AM$43, MATCH($B219, FixtureTicker!$A$24:$A$43), PlayerForm!$X$5+2)="A",
_xlfn.XLOOKUP($E219, PlayerForm!$D$3:$D$394, PlayerForm!$R$3:$R$394)*
_xlfn.XLOOKUP(
INDEX(FixtureTicker!$B$3:$AM$22, MATCH($B219, FixtureTicker!$A$3:$A$22), PlayerForm!$X$5+2),
 TeamForm!$B$4:$B$23, TeamForm!$AB$4:$AB$23),
INDEX(FixtureTicker!$B$24:$AM$43, MATCH($B219, FixtureTicker!$A$24:$A$43), PlayerForm!$X$5+2)="BLANK",
0
),
_xlfn.IFS(
INDEX(FixtureTicker!$B$24:$AM$43, MATCH($B219, FixtureTicker!$A$24:$A$43), PlayerForm!$X$5+3)="H",
_xlfn.XLOOKUP($E219, PlayerForm!$D$3:$D$394, PlayerForm!$Q$3:$Q$394)*
_xlfn.XLOOKUP(
INDEX(FixtureTicker!$B$3:$AM$22, MATCH($B219, FixtureTicker!$A$3:$A$22), PlayerForm!$X$5+3),
 TeamForm!$B$4:$B$23, TeamForm!$AD$4:$AD$23),
INDEX(FixtureTicker!$B$24:$AM$43, MATCH($B219, FixtureTicker!$A$24:$A$43), PlayerForm!$X$5+3)="A",
_xlfn.XLOOKUP($E219, PlayerForm!$D$3:$D$394, PlayerForm!$R$3:$R$394)*
_xlfn.XLOOKUP(
INDEX(FixtureTicker!$B$3:$AM$22, MATCH($B219, FixtureTicker!$A$3:$A$22), PlayerForm!$X$5+3),
 TeamForm!$B$4:$B$23, TeamForm!$AB$4:$AB$23),
INDEX(FixtureTicker!$B$24:$AM$43, MATCH($B219, FixtureTicker!$A$24:$A$43), PlayerForm!$X$5+3)="BLANK",
0
),
_xlfn.IFS(
INDEX(FixtureTicker!$B$24:$AM$43, MATCH($B219, FixtureTicker!$A$24:$A$43), PlayerForm!$X$5+4)="H",
_xlfn.XLOOKUP($E219, PlayerForm!$D$3:$D$394, PlayerForm!$Q$3:$Q$394)*
_xlfn.XLOOKUP(
INDEX(FixtureTicker!$B$3:$AM$22, MATCH($B219, FixtureTicker!$A$3:$A$22), PlayerForm!$X$5+4),
 TeamForm!$B$4:$B$23, TeamForm!$AD$4:$AD$23),
INDEX(FixtureTicker!$B$24:$AM$43, MATCH($B219, FixtureTicker!$A$24:$A$43), PlayerForm!$X$5+4)="A",
_xlfn.XLOOKUP($E219, PlayerForm!$D$3:$D$394, PlayerForm!$R$3:$R$394)*
_xlfn.XLOOKUP(
INDEX(FixtureTicker!$B$3:$AM$22, MATCH($B219, FixtureTicker!$A$3:$A$22), PlayerForm!$X$5+4),
 TeamForm!$B$4:$B$23, TeamForm!$AB$4:$AB$23),
INDEX(FixtureTicker!$B$24:$AM$43, MATCH($B219, FixtureTicker!$A$24:$A$43), PlayerForm!$X$5+4)="BLANK",
0
),
_xlfn.IFS(
INDEX(FixtureTicker!$B$24:$AM$43, MATCH($B219, FixtureTicker!$A$24:$A$43), PlayerForm!$X$5+5)="H",
_xlfn.XLOOKUP($E219, PlayerForm!$D$3:$D$394, PlayerForm!$Q$3:$Q$394)*
_xlfn.XLOOKUP(
INDEX(FixtureTicker!$B$3:$AM$22, MATCH($B219, FixtureTicker!$A$3:$A$22), PlayerForm!$X$5+5),
 TeamForm!$B$4:$B$23, TeamForm!$AD$4:$AD$23),
INDEX(FixtureTicker!$B$24:$AM$43, MATCH($B219, FixtureTicker!$A$24:$A$43), PlayerForm!$X$5+5)="A",
_xlfn.XLOOKUP($E219, PlayerForm!$D$3:$D$394, PlayerForm!$R$3:$R$394)*
_xlfn.XLOOKUP(
INDEX(FixtureTicker!$B$3:$AM$22, MATCH($B219, FixtureTicker!$A$3:$A$22), PlayerForm!$X$5+5),
 TeamForm!$B$4:$B$23, TeamForm!$AB$4:$AB$23),
INDEX(FixtureTicker!$B$24:$AM$43, MATCH($B219, FixtureTicker!$A$24:$A$43), PlayerForm!$X$5+5)="BLANK",
0
)
),0)</f>
        <v>9.6558859646487161</v>
      </c>
      <c r="J219" s="163" cm="1">
        <f t="array" ref="J219">IFERROR(0.01*SUM(
_xlfn.IFS(
INDEX(FixtureTicker!$B$24:$AM$43, MATCH($B219, FixtureTicker!$A$24:$A$43), PlayerForm!$X$5)="H",
_xlfn.XLOOKUP($E219, PlayerForm!$D$3:$D$394, PlayerForm!$Q$3:$Q$394)*
_xlfn.XLOOKUP(
INDEX(FixtureTicker!$B$3:$AM$22, MATCH($B219, FixtureTicker!$A$3:$A$22), PlayerForm!$X$5),
 TeamForm!$B$4:$B$23, TeamForm!$AD$4:$AD$23),
INDEX(FixtureTicker!$B$24:$AM$43, MATCH($B219, FixtureTicker!$A$24:$A$43), PlayerForm!$X$5)="A",
_xlfn.XLOOKUP($E219, PlayerForm!$D$3:$D$394, PlayerForm!$R$3:$R$394)*
_xlfn.XLOOKUP(
INDEX(FixtureTicker!$B$3:$AM$22, MATCH($B219, FixtureTicker!$A$3:$A$22), PlayerForm!$X$5),
 TeamForm!$B$4:$B$23, TeamForm!$AB$4:$AB$23),
INDEX(FixtureTicker!$B$24:$AM$43, MATCH($B219, FixtureTicker!$A$24:$A$43), PlayerForm!$X$5)="BLANK",
0
),
_xlfn.IFS(
INDEX(FixtureTicker!$B$24:$AM$43, MATCH($B219, FixtureTicker!$A$24:$A$43), PlayerForm!$X$5+1)="H",
_xlfn.XLOOKUP($E219, PlayerForm!$D$3:$D$394, PlayerForm!$Q$3:$Q$394)*
_xlfn.XLOOKUP(
INDEX(FixtureTicker!$B$3:$AM$22, MATCH($B219, FixtureTicker!$A$3:$A$22), PlayerForm!$X$5+1),
 TeamForm!$B$4:$B$23, TeamForm!$AD$4:$AD$23),
INDEX(FixtureTicker!$B$24:$AM$43, MATCH($B219, FixtureTicker!$A$24:$A$43), PlayerForm!$X$5+1)="A",
_xlfn.XLOOKUP($E219, PlayerForm!$D$3:$D$394, PlayerForm!$R$3:$R$394)*
_xlfn.XLOOKUP(
INDEX(FixtureTicker!$B$3:$AM$22, MATCH($B219, FixtureTicker!$A$3:$A$22), PlayerForm!$X$5+1),
 TeamForm!$B$4:$B$23, TeamForm!$AB$4:$AB$23),
INDEX(FixtureTicker!$B$24:$AM$43, MATCH($B219, FixtureTicker!$A$24:$A$43), PlayerForm!$X$5+1)="BLANK",
0
),
_xlfn.IFS(
INDEX(FixtureTicker!$B$24:$AM$43, MATCH($B219, FixtureTicker!$A$24:$A$43), PlayerForm!$X$5+2)="H",
_xlfn.XLOOKUP($E219, PlayerForm!$D$3:$D$394, PlayerForm!$Q$3:$Q$394)*
_xlfn.XLOOKUP(
INDEX(FixtureTicker!$B$3:$AM$22, MATCH($B219, FixtureTicker!$A$3:$A$22), PlayerForm!$X$5+2),
 TeamForm!$B$4:$B$23, TeamForm!$AD$4:$AD$23),
INDEX(FixtureTicker!$B$24:$AM$43, MATCH($B219, FixtureTicker!$A$24:$A$43), PlayerForm!$X$5+2)="A",
_xlfn.XLOOKUP($E219, PlayerForm!$D$3:$D$394, PlayerForm!$R$3:$R$394)*
_xlfn.XLOOKUP(
INDEX(FixtureTicker!$B$3:$AM$22, MATCH($B219, FixtureTicker!$A$3:$A$22), PlayerForm!$X$5+2),
 TeamForm!$B$4:$B$23, TeamForm!$AB$4:$AB$23),
INDEX(FixtureTicker!$B$24:$AM$43, MATCH($B219, FixtureTicker!$A$24:$A$43), PlayerForm!$X$5+2)="BLANK",
0
),
_xlfn.IFS(
INDEX(FixtureTicker!$B$24:$AM$43, MATCH($B219, FixtureTicker!$A$24:$A$43), PlayerForm!$X$5+3)="H",
_xlfn.XLOOKUP($E219, PlayerForm!$D$3:$D$394, PlayerForm!$Q$3:$Q$394)*
_xlfn.XLOOKUP(
INDEX(FixtureTicker!$B$3:$AM$22, MATCH($B219, FixtureTicker!$A$3:$A$22), PlayerForm!$X$5+3),
 TeamForm!$B$4:$B$23, TeamForm!$AD$4:$AD$23),
INDEX(FixtureTicker!$B$24:$AM$43, MATCH($B219, FixtureTicker!$A$24:$A$43), PlayerForm!$X$5+3)="A",
_xlfn.XLOOKUP($E219, PlayerForm!$D$3:$D$394, PlayerForm!$R$3:$R$394)*
_xlfn.XLOOKUP(
INDEX(FixtureTicker!$B$3:$AM$22, MATCH($B219, FixtureTicker!$A$3:$A$22), PlayerForm!$X$5+3),
 TeamForm!$B$4:$B$23, TeamForm!$AB$4:$AB$23),
INDEX(FixtureTicker!$B$24:$AM$43, MATCH($B219, FixtureTicker!$A$24:$A$43), PlayerForm!$X$5+3)="BLANK",
0
),
_xlfn.IFS(
INDEX(FixtureTicker!$B$24:$AM$43, MATCH($B219, FixtureTicker!$A$24:$A$43), PlayerForm!$X$5+4)="H",
_xlfn.XLOOKUP($E219, PlayerForm!$D$3:$D$394, PlayerForm!$Q$3:$Q$394)*
_xlfn.XLOOKUP(
INDEX(FixtureTicker!$B$3:$AM$22, MATCH($B219, FixtureTicker!$A$3:$A$22), PlayerForm!$X$5+4),
 TeamForm!$B$4:$B$23, TeamForm!$AD$4:$AD$23),
INDEX(FixtureTicker!$B$24:$AM$43, MATCH($B219, FixtureTicker!$A$24:$A$43), PlayerForm!$X$5+4)="A",
_xlfn.XLOOKUP($E219, PlayerForm!$D$3:$D$394, PlayerForm!$R$3:$R$394)*
_xlfn.XLOOKUP(
INDEX(FixtureTicker!$B$3:$AM$22, MATCH($B219, FixtureTicker!$A$3:$A$22), PlayerForm!$X$5+4),
 TeamForm!$B$4:$B$23, TeamForm!$AB$4:$AB$23),
INDEX(FixtureTicker!$B$24:$AM$43, MATCH($B219, FixtureTicker!$A$24:$A$43), PlayerForm!$X$5+4)="BLANK",
0
),
_xlfn.IFS(
INDEX(FixtureTicker!$B$24:$AM$43, MATCH($B219, FixtureTicker!$A$24:$A$43), PlayerForm!$X$5+5)="H",
_xlfn.XLOOKUP($E219, PlayerForm!$D$3:$D$394, PlayerForm!$Q$3:$Q$394)*
_xlfn.XLOOKUP(
INDEX(FixtureTicker!$B$3:$AM$22, MATCH($B219, FixtureTicker!$A$3:$A$22), PlayerForm!$X$5+5),
 TeamForm!$B$4:$B$23, TeamForm!$AD$4:$AD$23),
INDEX(FixtureTicker!$B$24:$AM$43, MATCH($B219, FixtureTicker!$A$24:$A$43), PlayerForm!$X$5+5)="A",
_xlfn.XLOOKUP($E219, PlayerForm!$D$3:$D$394, PlayerForm!$R$3:$R$394)*
_xlfn.XLOOKUP(
INDEX(FixtureTicker!$B$3:$AM$22, MATCH($B219, FixtureTicker!$A$3:$A$22), PlayerForm!$X$5+5),
 TeamForm!$B$4:$B$23, TeamForm!$AB$4:$AB$23),
INDEX(FixtureTicker!$B$24:$AM$43, MATCH($B219, FixtureTicker!$A$24:$A$43), PlayerForm!$X$5+5)="BLANK",
0
),
_xlfn.IFS(
INDEX(FixtureTicker!$B$24:$AM$43, MATCH($B219, FixtureTicker!$A$24:$A$43), PlayerForm!$X$5+6)="H",
_xlfn.XLOOKUP($E219, PlayerForm!$D$3:$D$394, PlayerForm!$Q$3:$Q$394)*
_xlfn.XLOOKUP(
INDEX(FixtureTicker!$B$3:$AM$22, MATCH($B219, FixtureTicker!$A$3:$A$22), PlayerForm!$X$5+6),
 TeamForm!$B$4:$B$23, TeamForm!$AD$4:$AD$23),
INDEX(FixtureTicker!$B$24:$AM$43, MATCH($B219, FixtureTicker!$A$24:$A$43), PlayerForm!$X$5+6)="A",
_xlfn.XLOOKUP($E219, PlayerForm!$D$3:$D$394, PlayerForm!$R$3:$R$394)*
_xlfn.XLOOKUP(
INDEX(FixtureTicker!$B$3:$AM$22, MATCH($B219, FixtureTicker!$A$3:$A$22), PlayerForm!$X$5+6),
 TeamForm!$B$4:$B$23, TeamForm!$AB$4:$AB$23),
INDEX(FixtureTicker!$B$24:$AM$43, MATCH($B219, FixtureTicker!$A$24:$A$43), PlayerForm!$X$5+6)="BLANK",
0
),
_xlfn.IFS(
INDEX(FixtureTicker!$B$24:$AM$43, MATCH($B219, FixtureTicker!$A$24:$A$43), PlayerForm!$X$5+7)="H",
_xlfn.XLOOKUP($E219, PlayerForm!$D$3:$D$394, PlayerForm!$Q$3:$Q$394)*
_xlfn.XLOOKUP(
INDEX(FixtureTicker!$B$3:$AM$22, MATCH($B219, FixtureTicker!$A$3:$A$22), PlayerForm!$X$5+7),
 TeamForm!$B$4:$B$23, TeamForm!$AD$4:$AD$23),
INDEX(FixtureTicker!$B$24:$AM$43, MATCH($B219, FixtureTicker!$A$24:$A$43), PlayerForm!$X$5+7)="A",
_xlfn.XLOOKUP($E219, PlayerForm!$D$3:$D$394, PlayerForm!$R$3:$R$394)*
_xlfn.XLOOKUP(
INDEX(FixtureTicker!$B$3:$AM$22, MATCH($B219, FixtureTicker!$A$3:$A$22), PlayerForm!$X$5+7),
 TeamForm!$B$4:$B$23, TeamForm!$AB$4:$AB$23),
INDEX(FixtureTicker!$B$24:$AM$43, MATCH($B219, FixtureTicker!$A$24:$A$43), PlayerForm!$X$5+7)="BLANK",
0
)
),0)</f>
        <v>12.784834419074455</v>
      </c>
    </row>
    <row r="220" spans="1:10">
      <c r="A220" s="55">
        <v>299</v>
      </c>
      <c r="B220" s="55" t="str">
        <f>_xlfn.XLOOKUP($A220, PlayerData!$B$3:$B$394, PlayerData!C$3:C$394)</f>
        <v>BUR</v>
      </c>
      <c r="C220" s="55" t="str">
        <f>_xlfn.XLOOKUP($A220, PlayerData!$B$3:$B$394, PlayerData!D$3:D$394)</f>
        <v>D</v>
      </c>
      <c r="D220" s="55">
        <f>_xlfn.XLOOKUP($A220, PlayerData!$B:$B, PlayerData!F:F,,,-1)</f>
        <v>4.5</v>
      </c>
      <c r="E220" s="31" t="str">
        <f>_xlfn.XLOOKUP($A220, PlayerData!$B$3:$B$394, PlayerData!E$3:E$394)</f>
        <v>Long Kevin</v>
      </c>
      <c r="F220" s="164" cm="1">
        <f t="array" ref="F220">IFERROR(0.01*_xlfn.IFS(
INDEX(FixtureTicker!$B$24:$AM$43, MATCH($B220, FixtureTicker!$A$24:$A$43, 0), PlayerForm!$X$5)="H",
_xlfn.XLOOKUP($E220, PlayerForm!$D$3:$D$394, PlayerForm!$Q$3:$Q$394)*
_xlfn.XLOOKUP(
INDEX(FixtureTicker!$B$3:$AM$22, MATCH($B220, FixtureTicker!$A$3:$A$22,0), PlayerForm!$X$5),
 TeamForm!$B$4:$B$23, TeamForm!$AD$4:$AD$23),
INDEX(FixtureTicker!$B$24:$AM$43, MATCH($B220, FixtureTicker!$A$24:$A$43,0), PlayerForm!$X$5)="A",
_xlfn.XLOOKUP($E220, PlayerForm!$D$3:$D$394, PlayerForm!$R$3:$R$394)*
_xlfn.XLOOKUP(
INDEX(FixtureTicker!$B$3:$AM$22, MATCH($B220, FixtureTicker!$A$3:$A$22,0), PlayerForm!$X$5),
 TeamForm!$B$4:$B$23, TeamForm!$AB$4:$AB$23),
INDEX(FixtureTicker!$B$24:$AM$43, MATCH($B220, FixtureTicker!$A$24:$A$43,0), PlayerForm!$X$5)="BLANK",
0),0)</f>
        <v>0</v>
      </c>
      <c r="G220" s="163" cm="1">
        <f t="array" ref="G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
),0)</f>
        <v>0</v>
      </c>
      <c r="H220" s="163" cm="1">
        <f t="array" ref="H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),
_xlfn.IFS(
INDEX(FixtureTicker!$B$24:$AM$43, MATCH($B220, FixtureTicker!$A$24:$A$43), PlayerForm!$X$5+2)="H",
_xlfn.XLOOKUP($E220, PlayerForm!$D$3:$D$394, PlayerForm!$Q$3:$Q$394)*
_xlfn.XLOOKUP(
INDEX(FixtureTicker!$B$3:$AM$22, MATCH($B220, FixtureTicker!$A$3:$A$22), PlayerForm!$X$5+2),
 TeamForm!$B$4:$B$23, TeamForm!$AD$4:$AD$23),
INDEX(FixtureTicker!$B$24:$AM$43, MATCH($B220, FixtureTicker!$A$24:$A$43), PlayerForm!$X$5+2)="A",
_xlfn.XLOOKUP($E220, PlayerForm!$D$3:$D$394, PlayerForm!$R$3:$R$394)*
_xlfn.XLOOKUP(
INDEX(FixtureTicker!$B$3:$AM$22, MATCH($B220, FixtureTicker!$A$3:$A$22), PlayerForm!$X$5+2),
 TeamForm!$B$4:$B$23, TeamForm!$AB$4:$AB$23),
INDEX(FixtureTicker!$B$24:$AM$43, MATCH($B220, FixtureTicker!$A$24:$A$43), PlayerForm!$X$5+2)="BLANK",
0
),
_xlfn.IFS(
INDEX(FixtureTicker!$B$24:$AM$43, MATCH($B220, FixtureTicker!$A$24:$A$43), PlayerForm!$X$5+3)="H",
_xlfn.XLOOKUP($E220, PlayerForm!$D$3:$D$394, PlayerForm!$Q$3:$Q$394)*
_xlfn.XLOOKUP(
INDEX(FixtureTicker!$B$3:$AM$22, MATCH($B220, FixtureTicker!$A$3:$A$22), PlayerForm!$X$5+3),
 TeamForm!$B$4:$B$23, TeamForm!$AD$4:$AD$23),
INDEX(FixtureTicker!$B$24:$AM$43, MATCH($B220, FixtureTicker!$A$24:$A$43), PlayerForm!$X$5+3)="A",
_xlfn.XLOOKUP($E220, PlayerForm!$D$3:$D$394, PlayerForm!$R$3:$R$394)*
_xlfn.XLOOKUP(
INDEX(FixtureTicker!$B$3:$AM$22, MATCH($B220, FixtureTicker!$A$3:$A$22), PlayerForm!$X$5+3),
 TeamForm!$B$4:$B$23, TeamForm!$AB$4:$AB$23),
INDEX(FixtureTicker!$B$24:$AM$43, MATCH($B220, FixtureTicker!$A$24:$A$43), PlayerForm!$X$5+3)="BLANK",
0
)
),0)</f>
        <v>4.0926343583255411</v>
      </c>
      <c r="I220" s="163" cm="1">
        <f t="array" ref="I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),
_xlfn.IFS(
INDEX(FixtureTicker!$B$24:$AM$43, MATCH($B220, FixtureTicker!$A$24:$A$43), PlayerForm!$X$5+2)="H",
_xlfn.XLOOKUP($E220, PlayerForm!$D$3:$D$394, PlayerForm!$Q$3:$Q$394)*
_xlfn.XLOOKUP(
INDEX(FixtureTicker!$B$3:$AM$22, MATCH($B220, FixtureTicker!$A$3:$A$22), PlayerForm!$X$5+2),
 TeamForm!$B$4:$B$23, TeamForm!$AD$4:$AD$23),
INDEX(FixtureTicker!$B$24:$AM$43, MATCH($B220, FixtureTicker!$A$24:$A$43), PlayerForm!$X$5+2)="A",
_xlfn.XLOOKUP($E220, PlayerForm!$D$3:$D$394, PlayerForm!$R$3:$R$394)*
_xlfn.XLOOKUP(
INDEX(FixtureTicker!$B$3:$AM$22, MATCH($B220, FixtureTicker!$A$3:$A$22), PlayerForm!$X$5+2),
 TeamForm!$B$4:$B$23, TeamForm!$AB$4:$AB$23),
INDEX(FixtureTicker!$B$24:$AM$43, MATCH($B220, FixtureTicker!$A$24:$A$43), PlayerForm!$X$5+2)="BLANK",
0
),
_xlfn.IFS(
INDEX(FixtureTicker!$B$24:$AM$43, MATCH($B220, FixtureTicker!$A$24:$A$43), PlayerForm!$X$5+3)="H",
_xlfn.XLOOKUP($E220, PlayerForm!$D$3:$D$394, PlayerForm!$Q$3:$Q$394)*
_xlfn.XLOOKUP(
INDEX(FixtureTicker!$B$3:$AM$22, MATCH($B220, FixtureTicker!$A$3:$A$22), PlayerForm!$X$5+3),
 TeamForm!$B$4:$B$23, TeamForm!$AD$4:$AD$23),
INDEX(FixtureTicker!$B$24:$AM$43, MATCH($B220, FixtureTicker!$A$24:$A$43), PlayerForm!$X$5+3)="A",
_xlfn.XLOOKUP($E220, PlayerForm!$D$3:$D$394, PlayerForm!$R$3:$R$394)*
_xlfn.XLOOKUP(
INDEX(FixtureTicker!$B$3:$AM$22, MATCH($B220, FixtureTicker!$A$3:$A$22), PlayerForm!$X$5+3),
 TeamForm!$B$4:$B$23, TeamForm!$AB$4:$AB$23),
INDEX(FixtureTicker!$B$24:$AM$43, MATCH($B220, FixtureTicker!$A$24:$A$43), PlayerForm!$X$5+3)="BLANK",
0
),
_xlfn.IFS(
INDEX(FixtureTicker!$B$24:$AM$43, MATCH($B220, FixtureTicker!$A$24:$A$43), PlayerForm!$X$5+4)="H",
_xlfn.XLOOKUP($E220, PlayerForm!$D$3:$D$394, PlayerForm!$Q$3:$Q$394)*
_xlfn.XLOOKUP(
INDEX(FixtureTicker!$B$3:$AM$22, MATCH($B220, FixtureTicker!$A$3:$A$22), PlayerForm!$X$5+4),
 TeamForm!$B$4:$B$23, TeamForm!$AD$4:$AD$23),
INDEX(FixtureTicker!$B$24:$AM$43, MATCH($B220, FixtureTicker!$A$24:$A$43), PlayerForm!$X$5+4)="A",
_xlfn.XLOOKUP($E220, PlayerForm!$D$3:$D$394, PlayerForm!$R$3:$R$394)*
_xlfn.XLOOKUP(
INDEX(FixtureTicker!$B$3:$AM$22, MATCH($B220, FixtureTicker!$A$3:$A$22), PlayerForm!$X$5+4),
 TeamForm!$B$4:$B$23, TeamForm!$AB$4:$AB$23),
INDEX(FixtureTicker!$B$24:$AM$43, MATCH($B220, FixtureTicker!$A$24:$A$43), PlayerForm!$X$5+4)="BLANK",
0
),
_xlfn.IFS(
INDEX(FixtureTicker!$B$24:$AM$43, MATCH($B220, FixtureTicker!$A$24:$A$43), PlayerForm!$X$5+5)="H",
_xlfn.XLOOKUP($E220, PlayerForm!$D$3:$D$394, PlayerForm!$Q$3:$Q$394)*
_xlfn.XLOOKUP(
INDEX(FixtureTicker!$B$3:$AM$22, MATCH($B220, FixtureTicker!$A$3:$A$22), PlayerForm!$X$5+5),
 TeamForm!$B$4:$B$23, TeamForm!$AD$4:$AD$23),
INDEX(FixtureTicker!$B$24:$AM$43, MATCH($B220, FixtureTicker!$A$24:$A$43), PlayerForm!$X$5+5)="A",
_xlfn.XLOOKUP($E220, PlayerForm!$D$3:$D$394, PlayerForm!$R$3:$R$394)*
_xlfn.XLOOKUP(
INDEX(FixtureTicker!$B$3:$AM$22, MATCH($B220, FixtureTicker!$A$3:$A$22), PlayerForm!$X$5+5),
 TeamForm!$B$4:$B$23, TeamForm!$AB$4:$AB$23),
INDEX(FixtureTicker!$B$24:$AM$43, MATCH($B220, FixtureTicker!$A$24:$A$43), PlayerForm!$X$5+5)="BLANK",
0
)
),0)</f>
        <v>9.4618199957539613</v>
      </c>
      <c r="J220" s="163" cm="1">
        <f t="array" ref="J220">IFERROR(0.01*SUM(
_xlfn.IFS(
INDEX(FixtureTicker!$B$24:$AM$43, MATCH($B220, FixtureTicker!$A$24:$A$43), PlayerForm!$X$5)="H",
_xlfn.XLOOKUP($E220, PlayerForm!$D$3:$D$394, PlayerForm!$Q$3:$Q$394)*
_xlfn.XLOOKUP(
INDEX(FixtureTicker!$B$3:$AM$22, MATCH($B220, FixtureTicker!$A$3:$A$22), PlayerForm!$X$5),
 TeamForm!$B$4:$B$23, TeamForm!$AD$4:$AD$23),
INDEX(FixtureTicker!$B$24:$AM$43, MATCH($B220, FixtureTicker!$A$24:$A$43), PlayerForm!$X$5)="A",
_xlfn.XLOOKUP($E220, PlayerForm!$D$3:$D$394, PlayerForm!$R$3:$R$394)*
_xlfn.XLOOKUP(
INDEX(FixtureTicker!$B$3:$AM$22, MATCH($B220, FixtureTicker!$A$3:$A$22), PlayerForm!$X$5),
 TeamForm!$B$4:$B$23, TeamForm!$AB$4:$AB$23),
INDEX(FixtureTicker!$B$24:$AM$43, MATCH($B220, FixtureTicker!$A$24:$A$43), PlayerForm!$X$5)="BLANK",
0
),
_xlfn.IFS(
INDEX(FixtureTicker!$B$24:$AM$43, MATCH($B220, FixtureTicker!$A$24:$A$43), PlayerForm!$X$5+1)="H",
_xlfn.XLOOKUP($E220, PlayerForm!$D$3:$D$394, PlayerForm!$Q$3:$Q$394)*
_xlfn.XLOOKUP(
INDEX(FixtureTicker!$B$3:$AM$22, MATCH($B220, FixtureTicker!$A$3:$A$22), PlayerForm!$X$5+1),
 TeamForm!$B$4:$B$23, TeamForm!$AD$4:$AD$23),
INDEX(FixtureTicker!$B$24:$AM$43, MATCH($B220, FixtureTicker!$A$24:$A$43), PlayerForm!$X$5+1)="A",
_xlfn.XLOOKUP($E220, PlayerForm!$D$3:$D$394, PlayerForm!$R$3:$R$394)*
_xlfn.XLOOKUP(
INDEX(FixtureTicker!$B$3:$AM$22, MATCH($B220, FixtureTicker!$A$3:$A$22), PlayerForm!$X$5+1),
 TeamForm!$B$4:$B$23, TeamForm!$AB$4:$AB$23),
INDEX(FixtureTicker!$B$24:$AM$43, MATCH($B220, FixtureTicker!$A$24:$A$43), PlayerForm!$X$5+1)="BLANK",
0
),
_xlfn.IFS(
INDEX(FixtureTicker!$B$24:$AM$43, MATCH($B220, FixtureTicker!$A$24:$A$43), PlayerForm!$X$5+2)="H",
_xlfn.XLOOKUP($E220, PlayerForm!$D$3:$D$394, PlayerForm!$Q$3:$Q$394)*
_xlfn.XLOOKUP(
INDEX(FixtureTicker!$B$3:$AM$22, MATCH($B220, FixtureTicker!$A$3:$A$22), PlayerForm!$X$5+2),
 TeamForm!$B$4:$B$23, TeamForm!$AD$4:$AD$23),
INDEX(FixtureTicker!$B$24:$AM$43, MATCH($B220, FixtureTicker!$A$24:$A$43), PlayerForm!$X$5+2)="A",
_xlfn.XLOOKUP($E220, PlayerForm!$D$3:$D$394, PlayerForm!$R$3:$R$394)*
_xlfn.XLOOKUP(
INDEX(FixtureTicker!$B$3:$AM$22, MATCH($B220, FixtureTicker!$A$3:$A$22), PlayerForm!$X$5+2),
 TeamForm!$B$4:$B$23, TeamForm!$AB$4:$AB$23),
INDEX(FixtureTicker!$B$24:$AM$43, MATCH($B220, FixtureTicker!$A$24:$A$43), PlayerForm!$X$5+2)="BLANK",
0
),
_xlfn.IFS(
INDEX(FixtureTicker!$B$24:$AM$43, MATCH($B220, FixtureTicker!$A$24:$A$43), PlayerForm!$X$5+3)="H",
_xlfn.XLOOKUP($E220, PlayerForm!$D$3:$D$394, PlayerForm!$Q$3:$Q$394)*
_xlfn.XLOOKUP(
INDEX(FixtureTicker!$B$3:$AM$22, MATCH($B220, FixtureTicker!$A$3:$A$22), PlayerForm!$X$5+3),
 TeamForm!$B$4:$B$23, TeamForm!$AD$4:$AD$23),
INDEX(FixtureTicker!$B$24:$AM$43, MATCH($B220, FixtureTicker!$A$24:$A$43), PlayerForm!$X$5+3)="A",
_xlfn.XLOOKUP($E220, PlayerForm!$D$3:$D$394, PlayerForm!$R$3:$R$394)*
_xlfn.XLOOKUP(
INDEX(FixtureTicker!$B$3:$AM$22, MATCH($B220, FixtureTicker!$A$3:$A$22), PlayerForm!$X$5+3),
 TeamForm!$B$4:$B$23, TeamForm!$AB$4:$AB$23),
INDEX(FixtureTicker!$B$24:$AM$43, MATCH($B220, FixtureTicker!$A$24:$A$43), PlayerForm!$X$5+3)="BLANK",
0
),
_xlfn.IFS(
INDEX(FixtureTicker!$B$24:$AM$43, MATCH($B220, FixtureTicker!$A$24:$A$43), PlayerForm!$X$5+4)="H",
_xlfn.XLOOKUP($E220, PlayerForm!$D$3:$D$394, PlayerForm!$Q$3:$Q$394)*
_xlfn.XLOOKUP(
INDEX(FixtureTicker!$B$3:$AM$22, MATCH($B220, FixtureTicker!$A$3:$A$22), PlayerForm!$X$5+4),
 TeamForm!$B$4:$B$23, TeamForm!$AD$4:$AD$23),
INDEX(FixtureTicker!$B$24:$AM$43, MATCH($B220, FixtureTicker!$A$24:$A$43), PlayerForm!$X$5+4)="A",
_xlfn.XLOOKUP($E220, PlayerForm!$D$3:$D$394, PlayerForm!$R$3:$R$394)*
_xlfn.XLOOKUP(
INDEX(FixtureTicker!$B$3:$AM$22, MATCH($B220, FixtureTicker!$A$3:$A$22), PlayerForm!$X$5+4),
 TeamForm!$B$4:$B$23, TeamForm!$AB$4:$AB$23),
INDEX(FixtureTicker!$B$24:$AM$43, MATCH($B220, FixtureTicker!$A$24:$A$43), PlayerForm!$X$5+4)="BLANK",
0
),
_xlfn.IFS(
INDEX(FixtureTicker!$B$24:$AM$43, MATCH($B220, FixtureTicker!$A$24:$A$43), PlayerForm!$X$5+5)="H",
_xlfn.XLOOKUP($E220, PlayerForm!$D$3:$D$394, PlayerForm!$Q$3:$Q$394)*
_xlfn.XLOOKUP(
INDEX(FixtureTicker!$B$3:$AM$22, MATCH($B220, FixtureTicker!$A$3:$A$22), PlayerForm!$X$5+5),
 TeamForm!$B$4:$B$23, TeamForm!$AD$4:$AD$23),
INDEX(FixtureTicker!$B$24:$AM$43, MATCH($B220, FixtureTicker!$A$24:$A$43), PlayerForm!$X$5+5)="A",
_xlfn.XLOOKUP($E220, PlayerForm!$D$3:$D$394, PlayerForm!$R$3:$R$394)*
_xlfn.XLOOKUP(
INDEX(FixtureTicker!$B$3:$AM$22, MATCH($B220, FixtureTicker!$A$3:$A$22), PlayerForm!$X$5+5),
 TeamForm!$B$4:$B$23, TeamForm!$AB$4:$AB$23),
INDEX(FixtureTicker!$B$24:$AM$43, MATCH($B220, FixtureTicker!$A$24:$A$43), PlayerForm!$X$5+5)="BLANK",
0
),
_xlfn.IFS(
INDEX(FixtureTicker!$B$24:$AM$43, MATCH($B220, FixtureTicker!$A$24:$A$43), PlayerForm!$X$5+6)="H",
_xlfn.XLOOKUP($E220, PlayerForm!$D$3:$D$394, PlayerForm!$Q$3:$Q$394)*
_xlfn.XLOOKUP(
INDEX(FixtureTicker!$B$3:$AM$22, MATCH($B220, FixtureTicker!$A$3:$A$22), PlayerForm!$X$5+6),
 TeamForm!$B$4:$B$23, TeamForm!$AD$4:$AD$23),
INDEX(FixtureTicker!$B$24:$AM$43, MATCH($B220, FixtureTicker!$A$24:$A$43), PlayerForm!$X$5+6)="A",
_xlfn.XLOOKUP($E220, PlayerForm!$D$3:$D$394, PlayerForm!$R$3:$R$394)*
_xlfn.XLOOKUP(
INDEX(FixtureTicker!$B$3:$AM$22, MATCH($B220, FixtureTicker!$A$3:$A$22), PlayerForm!$X$5+6),
 TeamForm!$B$4:$B$23, TeamForm!$AB$4:$AB$23),
INDEX(FixtureTicker!$B$24:$AM$43, MATCH($B220, FixtureTicker!$A$24:$A$43), PlayerForm!$X$5+6)="BLANK",
0
),
_xlfn.IFS(
INDEX(FixtureTicker!$B$24:$AM$43, MATCH($B220, FixtureTicker!$A$24:$A$43), PlayerForm!$X$5+7)="H",
_xlfn.XLOOKUP($E220, PlayerForm!$D$3:$D$394, PlayerForm!$Q$3:$Q$394)*
_xlfn.XLOOKUP(
INDEX(FixtureTicker!$B$3:$AM$22, MATCH($B220, FixtureTicker!$A$3:$A$22), PlayerForm!$X$5+7),
 TeamForm!$B$4:$B$23, TeamForm!$AD$4:$AD$23),
INDEX(FixtureTicker!$B$24:$AM$43, MATCH($B220, FixtureTicker!$A$24:$A$43), PlayerForm!$X$5+7)="A",
_xlfn.XLOOKUP($E220, PlayerForm!$D$3:$D$394, PlayerForm!$R$3:$R$394)*
_xlfn.XLOOKUP(
INDEX(FixtureTicker!$B$3:$AM$22, MATCH($B220, FixtureTicker!$A$3:$A$22), PlayerForm!$X$5+7),
 TeamForm!$B$4:$B$23, TeamForm!$AB$4:$AB$23),
INDEX(FixtureTicker!$B$24:$AM$43, MATCH($B220, FixtureTicker!$A$24:$A$43), PlayerForm!$X$5+7)="BLANK",
0
)
),0)</f>
        <v>16.248252603468053</v>
      </c>
    </row>
    <row r="221" spans="1:10">
      <c r="A221" s="55">
        <v>329</v>
      </c>
      <c r="B221" s="55" t="str">
        <f>_xlfn.XLOOKUP($A221, PlayerData!$B$3:$B$394, PlayerData!C$3:C$394)</f>
        <v>AVL</v>
      </c>
      <c r="C221" s="55" t="str">
        <f>_xlfn.XLOOKUP($A221, PlayerData!$B$3:$B$394, PlayerData!D$3:D$394)</f>
        <v>D</v>
      </c>
      <c r="D221" s="55">
        <f>_xlfn.XLOOKUP($A221, PlayerData!$B:$B, PlayerData!F:F,,,-1)</f>
        <v>4.5</v>
      </c>
      <c r="E221" s="31" t="str">
        <f>_xlfn.XLOOKUP($A221, PlayerData!$B$3:$B$394, PlayerData!E$3:E$394)</f>
        <v>Taylor Neil</v>
      </c>
      <c r="F221" s="164" cm="1">
        <f t="array" ref="F221">IFERROR(0.01*_xlfn.IFS(
INDEX(FixtureTicker!$B$24:$AM$43, MATCH($B221, FixtureTicker!$A$24:$A$43, 0), PlayerForm!$X$5)="H",
_xlfn.XLOOKUP($E221, PlayerForm!$D$3:$D$394, PlayerForm!$Q$3:$Q$394)*
_xlfn.XLOOKUP(
INDEX(FixtureTicker!$B$3:$AM$22, MATCH($B221, FixtureTicker!$A$3:$A$22,0), PlayerForm!$X$5),
 TeamForm!$B$4:$B$23, TeamForm!$AD$4:$AD$23),
INDEX(FixtureTicker!$B$24:$AM$43, MATCH($B221, FixtureTicker!$A$24:$A$43,0), PlayerForm!$X$5)="A",
_xlfn.XLOOKUP($E221, PlayerForm!$D$3:$D$394, PlayerForm!$R$3:$R$394)*
_xlfn.XLOOKUP(
INDEX(FixtureTicker!$B$3:$AM$22, MATCH($B221, FixtureTicker!$A$3:$A$22,0), PlayerForm!$X$5),
 TeamForm!$B$4:$B$23, TeamForm!$AB$4:$AB$23),
INDEX(FixtureTicker!$B$24:$AM$43, MATCH($B221, FixtureTicker!$A$24:$A$43,0), PlayerForm!$X$5)="BLANK",
0),0)</f>
        <v>0</v>
      </c>
      <c r="G221" s="163" cm="1">
        <f t="array" ref="G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
),0)</f>
        <v>0</v>
      </c>
      <c r="H221" s="163" cm="1">
        <f t="array" ref="H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),
_xlfn.IFS(
INDEX(FixtureTicker!$B$24:$AM$43, MATCH($B221, FixtureTicker!$A$24:$A$43), PlayerForm!$X$5+2)="H",
_xlfn.XLOOKUP($E221, PlayerForm!$D$3:$D$394, PlayerForm!$Q$3:$Q$394)*
_xlfn.XLOOKUP(
INDEX(FixtureTicker!$B$3:$AM$22, MATCH($B221, FixtureTicker!$A$3:$A$22), PlayerForm!$X$5+2),
 TeamForm!$B$4:$B$23, TeamForm!$AD$4:$AD$23),
INDEX(FixtureTicker!$B$24:$AM$43, MATCH($B221, FixtureTicker!$A$24:$A$43), PlayerForm!$X$5+2)="A",
_xlfn.XLOOKUP($E221, PlayerForm!$D$3:$D$394, PlayerForm!$R$3:$R$394)*
_xlfn.XLOOKUP(
INDEX(FixtureTicker!$B$3:$AM$22, MATCH($B221, FixtureTicker!$A$3:$A$22), PlayerForm!$X$5+2),
 TeamForm!$B$4:$B$23, TeamForm!$AB$4:$AB$23),
INDEX(FixtureTicker!$B$24:$AM$43, MATCH($B221, FixtureTicker!$A$24:$A$43), PlayerForm!$X$5+2)="BLANK",
0
),
_xlfn.IFS(
INDEX(FixtureTicker!$B$24:$AM$43, MATCH($B221, FixtureTicker!$A$24:$A$43), PlayerForm!$X$5+3)="H",
_xlfn.XLOOKUP($E221, PlayerForm!$D$3:$D$394, PlayerForm!$Q$3:$Q$394)*
_xlfn.XLOOKUP(
INDEX(FixtureTicker!$B$3:$AM$22, MATCH($B221, FixtureTicker!$A$3:$A$22), PlayerForm!$X$5+3),
 TeamForm!$B$4:$B$23, TeamForm!$AD$4:$AD$23),
INDEX(FixtureTicker!$B$24:$AM$43, MATCH($B221, FixtureTicker!$A$24:$A$43), PlayerForm!$X$5+3)="A",
_xlfn.XLOOKUP($E221, PlayerForm!$D$3:$D$394, PlayerForm!$R$3:$R$394)*
_xlfn.XLOOKUP(
INDEX(FixtureTicker!$B$3:$AM$22, MATCH($B221, FixtureTicker!$A$3:$A$22), PlayerForm!$X$5+3),
 TeamForm!$B$4:$B$23, TeamForm!$AB$4:$AB$23),
INDEX(FixtureTicker!$B$24:$AM$43, MATCH($B221, FixtureTicker!$A$24:$A$43), PlayerForm!$X$5+3)="BLANK",
0
)
),0)</f>
        <v>5.6216358795552148</v>
      </c>
      <c r="I221" s="163" cm="1">
        <f t="array" ref="I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),
_xlfn.IFS(
INDEX(FixtureTicker!$B$24:$AM$43, MATCH($B221, FixtureTicker!$A$24:$A$43), PlayerForm!$X$5+2)="H",
_xlfn.XLOOKUP($E221, PlayerForm!$D$3:$D$394, PlayerForm!$Q$3:$Q$394)*
_xlfn.XLOOKUP(
INDEX(FixtureTicker!$B$3:$AM$22, MATCH($B221, FixtureTicker!$A$3:$A$22), PlayerForm!$X$5+2),
 TeamForm!$B$4:$B$23, TeamForm!$AD$4:$AD$23),
INDEX(FixtureTicker!$B$24:$AM$43, MATCH($B221, FixtureTicker!$A$24:$A$43), PlayerForm!$X$5+2)="A",
_xlfn.XLOOKUP($E221, PlayerForm!$D$3:$D$394, PlayerForm!$R$3:$R$394)*
_xlfn.XLOOKUP(
INDEX(FixtureTicker!$B$3:$AM$22, MATCH($B221, FixtureTicker!$A$3:$A$22), PlayerForm!$X$5+2),
 TeamForm!$B$4:$B$23, TeamForm!$AB$4:$AB$23),
INDEX(FixtureTicker!$B$24:$AM$43, MATCH($B221, FixtureTicker!$A$24:$A$43), PlayerForm!$X$5+2)="BLANK",
0
),
_xlfn.IFS(
INDEX(FixtureTicker!$B$24:$AM$43, MATCH($B221, FixtureTicker!$A$24:$A$43), PlayerForm!$X$5+3)="H",
_xlfn.XLOOKUP($E221, PlayerForm!$D$3:$D$394, PlayerForm!$Q$3:$Q$394)*
_xlfn.XLOOKUP(
INDEX(FixtureTicker!$B$3:$AM$22, MATCH($B221, FixtureTicker!$A$3:$A$22), PlayerForm!$X$5+3),
 TeamForm!$B$4:$B$23, TeamForm!$AD$4:$AD$23),
INDEX(FixtureTicker!$B$24:$AM$43, MATCH($B221, FixtureTicker!$A$24:$A$43), PlayerForm!$X$5+3)="A",
_xlfn.XLOOKUP($E221, PlayerForm!$D$3:$D$394, PlayerForm!$R$3:$R$394)*
_xlfn.XLOOKUP(
INDEX(FixtureTicker!$B$3:$AM$22, MATCH($B221, FixtureTicker!$A$3:$A$22), PlayerForm!$X$5+3),
 TeamForm!$B$4:$B$23, TeamForm!$AB$4:$AB$23),
INDEX(FixtureTicker!$B$24:$AM$43, MATCH($B221, FixtureTicker!$A$24:$A$43), PlayerForm!$X$5+3)="BLANK",
0
),
_xlfn.IFS(
INDEX(FixtureTicker!$B$24:$AM$43, MATCH($B221, FixtureTicker!$A$24:$A$43), PlayerForm!$X$5+4)="H",
_xlfn.XLOOKUP($E221, PlayerForm!$D$3:$D$394, PlayerForm!$Q$3:$Q$394)*
_xlfn.XLOOKUP(
INDEX(FixtureTicker!$B$3:$AM$22, MATCH($B221, FixtureTicker!$A$3:$A$22), PlayerForm!$X$5+4),
 TeamForm!$B$4:$B$23, TeamForm!$AD$4:$AD$23),
INDEX(FixtureTicker!$B$24:$AM$43, MATCH($B221, FixtureTicker!$A$24:$A$43), PlayerForm!$X$5+4)="A",
_xlfn.XLOOKUP($E221, PlayerForm!$D$3:$D$394, PlayerForm!$R$3:$R$394)*
_xlfn.XLOOKUP(
INDEX(FixtureTicker!$B$3:$AM$22, MATCH($B221, FixtureTicker!$A$3:$A$22), PlayerForm!$X$5+4),
 TeamForm!$B$4:$B$23, TeamForm!$AB$4:$AB$23),
INDEX(FixtureTicker!$B$24:$AM$43, MATCH($B221, FixtureTicker!$A$24:$A$43), PlayerForm!$X$5+4)="BLANK",
0
),
_xlfn.IFS(
INDEX(FixtureTicker!$B$24:$AM$43, MATCH($B221, FixtureTicker!$A$24:$A$43), PlayerForm!$X$5+5)="H",
_xlfn.XLOOKUP($E221, PlayerForm!$D$3:$D$394, PlayerForm!$Q$3:$Q$394)*
_xlfn.XLOOKUP(
INDEX(FixtureTicker!$B$3:$AM$22, MATCH($B221, FixtureTicker!$A$3:$A$22), PlayerForm!$X$5+5),
 TeamForm!$B$4:$B$23, TeamForm!$AD$4:$AD$23),
INDEX(FixtureTicker!$B$24:$AM$43, MATCH($B221, FixtureTicker!$A$24:$A$43), PlayerForm!$X$5+5)="A",
_xlfn.XLOOKUP($E221, PlayerForm!$D$3:$D$394, PlayerForm!$R$3:$R$394)*
_xlfn.XLOOKUP(
INDEX(FixtureTicker!$B$3:$AM$22, MATCH($B221, FixtureTicker!$A$3:$A$22), PlayerForm!$X$5+5),
 TeamForm!$B$4:$B$23, TeamForm!$AB$4:$AB$23),
INDEX(FixtureTicker!$B$24:$AM$43, MATCH($B221, FixtureTicker!$A$24:$A$43), PlayerForm!$X$5+5)="BLANK",
0
)
),0)</f>
        <v>9.424963326343951</v>
      </c>
      <c r="J221" s="163" cm="1">
        <f t="array" ref="J221">IFERROR(0.01*SUM(
_xlfn.IFS(
INDEX(FixtureTicker!$B$24:$AM$43, MATCH($B221, FixtureTicker!$A$24:$A$43), PlayerForm!$X$5)="H",
_xlfn.XLOOKUP($E221, PlayerForm!$D$3:$D$394, PlayerForm!$Q$3:$Q$394)*
_xlfn.XLOOKUP(
INDEX(FixtureTicker!$B$3:$AM$22, MATCH($B221, FixtureTicker!$A$3:$A$22), PlayerForm!$X$5),
 TeamForm!$B$4:$B$23, TeamForm!$AD$4:$AD$23),
INDEX(FixtureTicker!$B$24:$AM$43, MATCH($B221, FixtureTicker!$A$24:$A$43), PlayerForm!$X$5)="A",
_xlfn.XLOOKUP($E221, PlayerForm!$D$3:$D$394, PlayerForm!$R$3:$R$394)*
_xlfn.XLOOKUP(
INDEX(FixtureTicker!$B$3:$AM$22, MATCH($B221, FixtureTicker!$A$3:$A$22), PlayerForm!$X$5),
 TeamForm!$B$4:$B$23, TeamForm!$AB$4:$AB$23),
INDEX(FixtureTicker!$B$24:$AM$43, MATCH($B221, FixtureTicker!$A$24:$A$43), PlayerForm!$X$5)="BLANK",
0
),
_xlfn.IFS(
INDEX(FixtureTicker!$B$24:$AM$43, MATCH($B221, FixtureTicker!$A$24:$A$43), PlayerForm!$X$5+1)="H",
_xlfn.XLOOKUP($E221, PlayerForm!$D$3:$D$394, PlayerForm!$Q$3:$Q$394)*
_xlfn.XLOOKUP(
INDEX(FixtureTicker!$B$3:$AM$22, MATCH($B221, FixtureTicker!$A$3:$A$22), PlayerForm!$X$5+1),
 TeamForm!$B$4:$B$23, TeamForm!$AD$4:$AD$23),
INDEX(FixtureTicker!$B$24:$AM$43, MATCH($B221, FixtureTicker!$A$24:$A$43), PlayerForm!$X$5+1)="A",
_xlfn.XLOOKUP($E221, PlayerForm!$D$3:$D$394, PlayerForm!$R$3:$R$394)*
_xlfn.XLOOKUP(
INDEX(FixtureTicker!$B$3:$AM$22, MATCH($B221, FixtureTicker!$A$3:$A$22), PlayerForm!$X$5+1),
 TeamForm!$B$4:$B$23, TeamForm!$AB$4:$AB$23),
INDEX(FixtureTicker!$B$24:$AM$43, MATCH($B221, FixtureTicker!$A$24:$A$43), PlayerForm!$X$5+1)="BLANK",
0
),
_xlfn.IFS(
INDEX(FixtureTicker!$B$24:$AM$43, MATCH($B221, FixtureTicker!$A$24:$A$43), PlayerForm!$X$5+2)="H",
_xlfn.XLOOKUP($E221, PlayerForm!$D$3:$D$394, PlayerForm!$Q$3:$Q$394)*
_xlfn.XLOOKUP(
INDEX(FixtureTicker!$B$3:$AM$22, MATCH($B221, FixtureTicker!$A$3:$A$22), PlayerForm!$X$5+2),
 TeamForm!$B$4:$B$23, TeamForm!$AD$4:$AD$23),
INDEX(FixtureTicker!$B$24:$AM$43, MATCH($B221, FixtureTicker!$A$24:$A$43), PlayerForm!$X$5+2)="A",
_xlfn.XLOOKUP($E221, PlayerForm!$D$3:$D$394, PlayerForm!$R$3:$R$394)*
_xlfn.XLOOKUP(
INDEX(FixtureTicker!$B$3:$AM$22, MATCH($B221, FixtureTicker!$A$3:$A$22), PlayerForm!$X$5+2),
 TeamForm!$B$4:$B$23, TeamForm!$AB$4:$AB$23),
INDEX(FixtureTicker!$B$24:$AM$43, MATCH($B221, FixtureTicker!$A$24:$A$43), PlayerForm!$X$5+2)="BLANK",
0
),
_xlfn.IFS(
INDEX(FixtureTicker!$B$24:$AM$43, MATCH($B221, FixtureTicker!$A$24:$A$43), PlayerForm!$X$5+3)="H",
_xlfn.XLOOKUP($E221, PlayerForm!$D$3:$D$394, PlayerForm!$Q$3:$Q$394)*
_xlfn.XLOOKUP(
INDEX(FixtureTicker!$B$3:$AM$22, MATCH($B221, FixtureTicker!$A$3:$A$22), PlayerForm!$X$5+3),
 TeamForm!$B$4:$B$23, TeamForm!$AD$4:$AD$23),
INDEX(FixtureTicker!$B$24:$AM$43, MATCH($B221, FixtureTicker!$A$24:$A$43), PlayerForm!$X$5+3)="A",
_xlfn.XLOOKUP($E221, PlayerForm!$D$3:$D$394, PlayerForm!$R$3:$R$394)*
_xlfn.XLOOKUP(
INDEX(FixtureTicker!$B$3:$AM$22, MATCH($B221, FixtureTicker!$A$3:$A$22), PlayerForm!$X$5+3),
 TeamForm!$B$4:$B$23, TeamForm!$AB$4:$AB$23),
INDEX(FixtureTicker!$B$24:$AM$43, MATCH($B221, FixtureTicker!$A$24:$A$43), PlayerForm!$X$5+3)="BLANK",
0
),
_xlfn.IFS(
INDEX(FixtureTicker!$B$24:$AM$43, MATCH($B221, FixtureTicker!$A$24:$A$43), PlayerForm!$X$5+4)="H",
_xlfn.XLOOKUP($E221, PlayerForm!$D$3:$D$394, PlayerForm!$Q$3:$Q$394)*
_xlfn.XLOOKUP(
INDEX(FixtureTicker!$B$3:$AM$22, MATCH($B221, FixtureTicker!$A$3:$A$22), PlayerForm!$X$5+4),
 TeamForm!$B$4:$B$23, TeamForm!$AD$4:$AD$23),
INDEX(FixtureTicker!$B$24:$AM$43, MATCH($B221, FixtureTicker!$A$24:$A$43), PlayerForm!$X$5+4)="A",
_xlfn.XLOOKUP($E221, PlayerForm!$D$3:$D$394, PlayerForm!$R$3:$R$394)*
_xlfn.XLOOKUP(
INDEX(FixtureTicker!$B$3:$AM$22, MATCH($B221, FixtureTicker!$A$3:$A$22), PlayerForm!$X$5+4),
 TeamForm!$B$4:$B$23, TeamForm!$AB$4:$AB$23),
INDEX(FixtureTicker!$B$24:$AM$43, MATCH($B221, FixtureTicker!$A$24:$A$43), PlayerForm!$X$5+4)="BLANK",
0
),
_xlfn.IFS(
INDEX(FixtureTicker!$B$24:$AM$43, MATCH($B221, FixtureTicker!$A$24:$A$43), PlayerForm!$X$5+5)="H",
_xlfn.XLOOKUP($E221, PlayerForm!$D$3:$D$394, PlayerForm!$Q$3:$Q$394)*
_xlfn.XLOOKUP(
INDEX(FixtureTicker!$B$3:$AM$22, MATCH($B221, FixtureTicker!$A$3:$A$22), PlayerForm!$X$5+5),
 TeamForm!$B$4:$B$23, TeamForm!$AD$4:$AD$23),
INDEX(FixtureTicker!$B$24:$AM$43, MATCH($B221, FixtureTicker!$A$24:$A$43), PlayerForm!$X$5+5)="A",
_xlfn.XLOOKUP($E221, PlayerForm!$D$3:$D$394, PlayerForm!$R$3:$R$394)*
_xlfn.XLOOKUP(
INDEX(FixtureTicker!$B$3:$AM$22, MATCH($B221, FixtureTicker!$A$3:$A$22), PlayerForm!$X$5+5),
 TeamForm!$B$4:$B$23, TeamForm!$AB$4:$AB$23),
INDEX(FixtureTicker!$B$24:$AM$43, MATCH($B221, FixtureTicker!$A$24:$A$43), PlayerForm!$X$5+5)="BLANK",
0
),
_xlfn.IFS(
INDEX(FixtureTicker!$B$24:$AM$43, MATCH($B221, FixtureTicker!$A$24:$A$43), PlayerForm!$X$5+6)="H",
_xlfn.XLOOKUP($E221, PlayerForm!$D$3:$D$394, PlayerForm!$Q$3:$Q$394)*
_xlfn.XLOOKUP(
INDEX(FixtureTicker!$B$3:$AM$22, MATCH($B221, FixtureTicker!$A$3:$A$22), PlayerForm!$X$5+6),
 TeamForm!$B$4:$B$23, TeamForm!$AD$4:$AD$23),
INDEX(FixtureTicker!$B$24:$AM$43, MATCH($B221, FixtureTicker!$A$24:$A$43), PlayerForm!$X$5+6)="A",
_xlfn.XLOOKUP($E221, PlayerForm!$D$3:$D$394, PlayerForm!$R$3:$R$394)*
_xlfn.XLOOKUP(
INDEX(FixtureTicker!$B$3:$AM$22, MATCH($B221, FixtureTicker!$A$3:$A$22), PlayerForm!$X$5+6),
 TeamForm!$B$4:$B$23, TeamForm!$AB$4:$AB$23),
INDEX(FixtureTicker!$B$24:$AM$43, MATCH($B221, FixtureTicker!$A$24:$A$43), PlayerForm!$X$5+6)="BLANK",
0
),
_xlfn.IFS(
INDEX(FixtureTicker!$B$24:$AM$43, MATCH($B221, FixtureTicker!$A$24:$A$43), PlayerForm!$X$5+7)="H",
_xlfn.XLOOKUP($E221, PlayerForm!$D$3:$D$394, PlayerForm!$Q$3:$Q$394)*
_xlfn.XLOOKUP(
INDEX(FixtureTicker!$B$3:$AM$22, MATCH($B221, FixtureTicker!$A$3:$A$22), PlayerForm!$X$5+7),
 TeamForm!$B$4:$B$23, TeamForm!$AD$4:$AD$23),
INDEX(FixtureTicker!$B$24:$AM$43, MATCH($B221, FixtureTicker!$A$24:$A$43), PlayerForm!$X$5+7)="A",
_xlfn.XLOOKUP($E221, PlayerForm!$D$3:$D$394, PlayerForm!$R$3:$R$394)*
_xlfn.XLOOKUP(
INDEX(FixtureTicker!$B$3:$AM$22, MATCH($B221, FixtureTicker!$A$3:$A$22), PlayerForm!$X$5+7),
 TeamForm!$B$4:$B$23, TeamForm!$AB$4:$AB$23),
INDEX(FixtureTicker!$B$24:$AM$43, MATCH($B221, FixtureTicker!$A$24:$A$43), PlayerForm!$X$5+7)="BLANK",
0
)
),0)</f>
        <v>14.468241605121881</v>
      </c>
    </row>
    <row r="222" spans="1:10">
      <c r="A222" s="55">
        <v>264</v>
      </c>
      <c r="B222" s="55" t="str">
        <f>_xlfn.XLOOKUP($A222, PlayerData!$B$3:$B$394, PlayerData!C$3:C$394)</f>
        <v>EVE</v>
      </c>
      <c r="C222" s="55" t="str">
        <f>_xlfn.XLOOKUP($A222, PlayerData!$B$3:$B$394, PlayerData!D$3:D$394)</f>
        <v>D</v>
      </c>
      <c r="D222" s="55">
        <f>_xlfn.XLOOKUP($A222, PlayerData!$B:$B, PlayerData!F:F,,,-1)</f>
        <v>5</v>
      </c>
      <c r="E222" s="31" t="str">
        <f>_xlfn.XLOOKUP($A222, PlayerData!$B$3:$B$394, PlayerData!E$3:E$394)</f>
        <v>Coleman</v>
      </c>
      <c r="F222" s="164" cm="1">
        <f t="array" ref="F222">IFERROR(0.01*_xlfn.IFS(
INDEX(FixtureTicker!$B$24:$AM$43, MATCH($B222, FixtureTicker!$A$24:$A$43, 0), PlayerForm!$X$5)="H",
_xlfn.XLOOKUP($E222, PlayerForm!$D$3:$D$394, PlayerForm!$Q$3:$Q$394)*
_xlfn.XLOOKUP(
INDEX(FixtureTicker!$B$3:$AM$22, MATCH($B222, FixtureTicker!$A$3:$A$22,0), PlayerForm!$X$5),
 TeamForm!$B$4:$B$23, TeamForm!$AD$4:$AD$23),
INDEX(FixtureTicker!$B$24:$AM$43, MATCH($B222, FixtureTicker!$A$24:$A$43,0), PlayerForm!$X$5)="A",
_xlfn.XLOOKUP($E222, PlayerForm!$D$3:$D$394, PlayerForm!$R$3:$R$394)*
_xlfn.XLOOKUP(
INDEX(FixtureTicker!$B$3:$AM$22, MATCH($B222, FixtureTicker!$A$3:$A$22,0), PlayerForm!$X$5),
 TeamForm!$B$4:$B$23, TeamForm!$AB$4:$AB$23),
INDEX(FixtureTicker!$B$24:$AM$43, MATCH($B222, FixtureTicker!$A$24:$A$43,0), PlayerForm!$X$5)="BLANK",
0),0)</f>
        <v>1.9135408736445758</v>
      </c>
      <c r="G222" s="163" cm="1">
        <f t="array" ref="G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
),0)</f>
        <v>3.9351042159626357</v>
      </c>
      <c r="H222" s="163" cm="1">
        <f t="array" ref="H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),
_xlfn.IFS(
INDEX(FixtureTicker!$B$24:$AM$43, MATCH($B222, FixtureTicker!$A$24:$A$43), PlayerForm!$X$5+2)="H",
_xlfn.XLOOKUP($E222, PlayerForm!$D$3:$D$394, PlayerForm!$Q$3:$Q$394)*
_xlfn.XLOOKUP(
INDEX(FixtureTicker!$B$3:$AM$22, MATCH($B222, FixtureTicker!$A$3:$A$22), PlayerForm!$X$5+2),
 TeamForm!$B$4:$B$23, TeamForm!$AD$4:$AD$23),
INDEX(FixtureTicker!$B$24:$AM$43, MATCH($B222, FixtureTicker!$A$24:$A$43), PlayerForm!$X$5+2)="A",
_xlfn.XLOOKUP($E222, PlayerForm!$D$3:$D$394, PlayerForm!$R$3:$R$394)*
_xlfn.XLOOKUP(
INDEX(FixtureTicker!$B$3:$AM$22, MATCH($B222, FixtureTicker!$A$3:$A$22), PlayerForm!$X$5+2),
 TeamForm!$B$4:$B$23, TeamForm!$AB$4:$AB$23),
INDEX(FixtureTicker!$B$24:$AM$43, MATCH($B222, FixtureTicker!$A$24:$A$43), PlayerForm!$X$5+2)="BLANK",
0
),
_xlfn.IFS(
INDEX(FixtureTicker!$B$24:$AM$43, MATCH($B222, FixtureTicker!$A$24:$A$43), PlayerForm!$X$5+3)="H",
_xlfn.XLOOKUP($E222, PlayerForm!$D$3:$D$394, PlayerForm!$Q$3:$Q$394)*
_xlfn.XLOOKUP(
INDEX(FixtureTicker!$B$3:$AM$22, MATCH($B222, FixtureTicker!$A$3:$A$22), PlayerForm!$X$5+3),
 TeamForm!$B$4:$B$23, TeamForm!$AD$4:$AD$23),
INDEX(FixtureTicker!$B$24:$AM$43, MATCH($B222, FixtureTicker!$A$24:$A$43), PlayerForm!$X$5+3)="A",
_xlfn.XLOOKUP($E222, PlayerForm!$D$3:$D$394, PlayerForm!$R$3:$R$394)*
_xlfn.XLOOKUP(
INDEX(FixtureTicker!$B$3:$AM$22, MATCH($B222, FixtureTicker!$A$3:$A$22), PlayerForm!$X$5+3),
 TeamForm!$B$4:$B$23, TeamForm!$AB$4:$AB$23),
INDEX(FixtureTicker!$B$24:$AM$43, MATCH($B222, FixtureTicker!$A$24:$A$43), PlayerForm!$X$5+3)="BLANK",
0
)
),0)</f>
        <v>6.446603897273639</v>
      </c>
      <c r="I222" s="163" cm="1">
        <f t="array" ref="I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),
_xlfn.IFS(
INDEX(FixtureTicker!$B$24:$AM$43, MATCH($B222, FixtureTicker!$A$24:$A$43), PlayerForm!$X$5+2)="H",
_xlfn.XLOOKUP($E222, PlayerForm!$D$3:$D$394, PlayerForm!$Q$3:$Q$394)*
_xlfn.XLOOKUP(
INDEX(FixtureTicker!$B$3:$AM$22, MATCH($B222, FixtureTicker!$A$3:$A$22), PlayerForm!$X$5+2),
 TeamForm!$B$4:$B$23, TeamForm!$AD$4:$AD$23),
INDEX(FixtureTicker!$B$24:$AM$43, MATCH($B222, FixtureTicker!$A$24:$A$43), PlayerForm!$X$5+2)="A",
_xlfn.XLOOKUP($E222, PlayerForm!$D$3:$D$394, PlayerForm!$R$3:$R$394)*
_xlfn.XLOOKUP(
INDEX(FixtureTicker!$B$3:$AM$22, MATCH($B222, FixtureTicker!$A$3:$A$22), PlayerForm!$X$5+2),
 TeamForm!$B$4:$B$23, TeamForm!$AB$4:$AB$23),
INDEX(FixtureTicker!$B$24:$AM$43, MATCH($B222, FixtureTicker!$A$24:$A$43), PlayerForm!$X$5+2)="BLANK",
0
),
_xlfn.IFS(
INDEX(FixtureTicker!$B$24:$AM$43, MATCH($B222, FixtureTicker!$A$24:$A$43), PlayerForm!$X$5+3)="H",
_xlfn.XLOOKUP($E222, PlayerForm!$D$3:$D$394, PlayerForm!$Q$3:$Q$394)*
_xlfn.XLOOKUP(
INDEX(FixtureTicker!$B$3:$AM$22, MATCH($B222, FixtureTicker!$A$3:$A$22), PlayerForm!$X$5+3),
 TeamForm!$B$4:$B$23, TeamForm!$AD$4:$AD$23),
INDEX(FixtureTicker!$B$24:$AM$43, MATCH($B222, FixtureTicker!$A$24:$A$43), PlayerForm!$X$5+3)="A",
_xlfn.XLOOKUP($E222, PlayerForm!$D$3:$D$394, PlayerForm!$R$3:$R$394)*
_xlfn.XLOOKUP(
INDEX(FixtureTicker!$B$3:$AM$22, MATCH($B222, FixtureTicker!$A$3:$A$22), PlayerForm!$X$5+3),
 TeamForm!$B$4:$B$23, TeamForm!$AB$4:$AB$23),
INDEX(FixtureTicker!$B$24:$AM$43, MATCH($B222, FixtureTicker!$A$24:$A$43), PlayerForm!$X$5+3)="BLANK",
0
),
_xlfn.IFS(
INDEX(FixtureTicker!$B$24:$AM$43, MATCH($B222, FixtureTicker!$A$24:$A$43), PlayerForm!$X$5+4)="H",
_xlfn.XLOOKUP($E222, PlayerForm!$D$3:$D$394, PlayerForm!$Q$3:$Q$394)*
_xlfn.XLOOKUP(
INDEX(FixtureTicker!$B$3:$AM$22, MATCH($B222, FixtureTicker!$A$3:$A$22), PlayerForm!$X$5+4),
 TeamForm!$B$4:$B$23, TeamForm!$AD$4:$AD$23),
INDEX(FixtureTicker!$B$24:$AM$43, MATCH($B222, FixtureTicker!$A$24:$A$43), PlayerForm!$X$5+4)="A",
_xlfn.XLOOKUP($E222, PlayerForm!$D$3:$D$394, PlayerForm!$R$3:$R$394)*
_xlfn.XLOOKUP(
INDEX(FixtureTicker!$B$3:$AM$22, MATCH($B222, FixtureTicker!$A$3:$A$22), PlayerForm!$X$5+4),
 TeamForm!$B$4:$B$23, TeamForm!$AB$4:$AB$23),
INDEX(FixtureTicker!$B$24:$AM$43, MATCH($B222, FixtureTicker!$A$24:$A$43), PlayerForm!$X$5+4)="BLANK",
0
),
_xlfn.IFS(
INDEX(FixtureTicker!$B$24:$AM$43, MATCH($B222, FixtureTicker!$A$24:$A$43), PlayerForm!$X$5+5)="H",
_xlfn.XLOOKUP($E222, PlayerForm!$D$3:$D$394, PlayerForm!$Q$3:$Q$394)*
_xlfn.XLOOKUP(
INDEX(FixtureTicker!$B$3:$AM$22, MATCH($B222, FixtureTicker!$A$3:$A$22), PlayerForm!$X$5+5),
 TeamForm!$B$4:$B$23, TeamForm!$AD$4:$AD$23),
INDEX(FixtureTicker!$B$24:$AM$43, MATCH($B222, FixtureTicker!$A$24:$A$43), PlayerForm!$X$5+5)="A",
_xlfn.XLOOKUP($E222, PlayerForm!$D$3:$D$394, PlayerForm!$R$3:$R$394)*
_xlfn.XLOOKUP(
INDEX(FixtureTicker!$B$3:$AM$22, MATCH($B222, FixtureTicker!$A$3:$A$22), PlayerForm!$X$5+5),
 TeamForm!$B$4:$B$23, TeamForm!$AB$4:$AB$23),
INDEX(FixtureTicker!$B$24:$AM$43, MATCH($B222, FixtureTicker!$A$24:$A$43), PlayerForm!$X$5+5)="BLANK",
0
)
),0)</f>
        <v>9.3142121846615904</v>
      </c>
      <c r="J222" s="163" cm="1">
        <f t="array" ref="J222">IFERROR(0.01*SUM(
_xlfn.IFS(
INDEX(FixtureTicker!$B$24:$AM$43, MATCH($B222, FixtureTicker!$A$24:$A$43), PlayerForm!$X$5)="H",
_xlfn.XLOOKUP($E222, PlayerForm!$D$3:$D$394, PlayerForm!$Q$3:$Q$394)*
_xlfn.XLOOKUP(
INDEX(FixtureTicker!$B$3:$AM$22, MATCH($B222, FixtureTicker!$A$3:$A$22), PlayerForm!$X$5),
 TeamForm!$B$4:$B$23, TeamForm!$AD$4:$AD$23),
INDEX(FixtureTicker!$B$24:$AM$43, MATCH($B222, FixtureTicker!$A$24:$A$43), PlayerForm!$X$5)="A",
_xlfn.XLOOKUP($E222, PlayerForm!$D$3:$D$394, PlayerForm!$R$3:$R$394)*
_xlfn.XLOOKUP(
INDEX(FixtureTicker!$B$3:$AM$22, MATCH($B222, FixtureTicker!$A$3:$A$22), PlayerForm!$X$5),
 TeamForm!$B$4:$B$23, TeamForm!$AB$4:$AB$23),
INDEX(FixtureTicker!$B$24:$AM$43, MATCH($B222, FixtureTicker!$A$24:$A$43), PlayerForm!$X$5)="BLANK",
0
),
_xlfn.IFS(
INDEX(FixtureTicker!$B$24:$AM$43, MATCH($B222, FixtureTicker!$A$24:$A$43), PlayerForm!$X$5+1)="H",
_xlfn.XLOOKUP($E222, PlayerForm!$D$3:$D$394, PlayerForm!$Q$3:$Q$394)*
_xlfn.XLOOKUP(
INDEX(FixtureTicker!$B$3:$AM$22, MATCH($B222, FixtureTicker!$A$3:$A$22), PlayerForm!$X$5+1),
 TeamForm!$B$4:$B$23, TeamForm!$AD$4:$AD$23),
INDEX(FixtureTicker!$B$24:$AM$43, MATCH($B222, FixtureTicker!$A$24:$A$43), PlayerForm!$X$5+1)="A",
_xlfn.XLOOKUP($E222, PlayerForm!$D$3:$D$394, PlayerForm!$R$3:$R$394)*
_xlfn.XLOOKUP(
INDEX(FixtureTicker!$B$3:$AM$22, MATCH($B222, FixtureTicker!$A$3:$A$22), PlayerForm!$X$5+1),
 TeamForm!$B$4:$B$23, TeamForm!$AB$4:$AB$23),
INDEX(FixtureTicker!$B$24:$AM$43, MATCH($B222, FixtureTicker!$A$24:$A$43), PlayerForm!$X$5+1)="BLANK",
0
),
_xlfn.IFS(
INDEX(FixtureTicker!$B$24:$AM$43, MATCH($B222, FixtureTicker!$A$24:$A$43), PlayerForm!$X$5+2)="H",
_xlfn.XLOOKUP($E222, PlayerForm!$D$3:$D$394, PlayerForm!$Q$3:$Q$394)*
_xlfn.XLOOKUP(
INDEX(FixtureTicker!$B$3:$AM$22, MATCH($B222, FixtureTicker!$A$3:$A$22), PlayerForm!$X$5+2),
 TeamForm!$B$4:$B$23, TeamForm!$AD$4:$AD$23),
INDEX(FixtureTicker!$B$24:$AM$43, MATCH($B222, FixtureTicker!$A$24:$A$43), PlayerForm!$X$5+2)="A",
_xlfn.XLOOKUP($E222, PlayerForm!$D$3:$D$394, PlayerForm!$R$3:$R$394)*
_xlfn.XLOOKUP(
INDEX(FixtureTicker!$B$3:$AM$22, MATCH($B222, FixtureTicker!$A$3:$A$22), PlayerForm!$X$5+2),
 TeamForm!$B$4:$B$23, TeamForm!$AB$4:$AB$23),
INDEX(FixtureTicker!$B$24:$AM$43, MATCH($B222, FixtureTicker!$A$24:$A$43), PlayerForm!$X$5+2)="BLANK",
0
),
_xlfn.IFS(
INDEX(FixtureTicker!$B$24:$AM$43, MATCH($B222, FixtureTicker!$A$24:$A$43), PlayerForm!$X$5+3)="H",
_xlfn.XLOOKUP($E222, PlayerForm!$D$3:$D$394, PlayerForm!$Q$3:$Q$394)*
_xlfn.XLOOKUP(
INDEX(FixtureTicker!$B$3:$AM$22, MATCH($B222, FixtureTicker!$A$3:$A$22), PlayerForm!$X$5+3),
 TeamForm!$B$4:$B$23, TeamForm!$AD$4:$AD$23),
INDEX(FixtureTicker!$B$24:$AM$43, MATCH($B222, FixtureTicker!$A$24:$A$43), PlayerForm!$X$5+3)="A",
_xlfn.XLOOKUP($E222, PlayerForm!$D$3:$D$394, PlayerForm!$R$3:$R$394)*
_xlfn.XLOOKUP(
INDEX(FixtureTicker!$B$3:$AM$22, MATCH($B222, FixtureTicker!$A$3:$A$22), PlayerForm!$X$5+3),
 TeamForm!$B$4:$B$23, TeamForm!$AB$4:$AB$23),
INDEX(FixtureTicker!$B$24:$AM$43, MATCH($B222, FixtureTicker!$A$24:$A$43), PlayerForm!$X$5+3)="BLANK",
0
),
_xlfn.IFS(
INDEX(FixtureTicker!$B$24:$AM$43, MATCH($B222, FixtureTicker!$A$24:$A$43), PlayerForm!$X$5+4)="H",
_xlfn.XLOOKUP($E222, PlayerForm!$D$3:$D$394, PlayerForm!$Q$3:$Q$394)*
_xlfn.XLOOKUP(
INDEX(FixtureTicker!$B$3:$AM$22, MATCH($B222, FixtureTicker!$A$3:$A$22), PlayerForm!$X$5+4),
 TeamForm!$B$4:$B$23, TeamForm!$AD$4:$AD$23),
INDEX(FixtureTicker!$B$24:$AM$43, MATCH($B222, FixtureTicker!$A$24:$A$43), PlayerForm!$X$5+4)="A",
_xlfn.XLOOKUP($E222, PlayerForm!$D$3:$D$394, PlayerForm!$R$3:$R$394)*
_xlfn.XLOOKUP(
INDEX(FixtureTicker!$B$3:$AM$22, MATCH($B222, FixtureTicker!$A$3:$A$22), PlayerForm!$X$5+4),
 TeamForm!$B$4:$B$23, TeamForm!$AB$4:$AB$23),
INDEX(FixtureTicker!$B$24:$AM$43, MATCH($B222, FixtureTicker!$A$24:$A$43), PlayerForm!$X$5+4)="BLANK",
0
),
_xlfn.IFS(
INDEX(FixtureTicker!$B$24:$AM$43, MATCH($B222, FixtureTicker!$A$24:$A$43), PlayerForm!$X$5+5)="H",
_xlfn.XLOOKUP($E222, PlayerForm!$D$3:$D$394, PlayerForm!$Q$3:$Q$394)*
_xlfn.XLOOKUP(
INDEX(FixtureTicker!$B$3:$AM$22, MATCH($B222, FixtureTicker!$A$3:$A$22), PlayerForm!$X$5+5),
 TeamForm!$B$4:$B$23, TeamForm!$AD$4:$AD$23),
INDEX(FixtureTicker!$B$24:$AM$43, MATCH($B222, FixtureTicker!$A$24:$A$43), PlayerForm!$X$5+5)="A",
_xlfn.XLOOKUP($E222, PlayerForm!$D$3:$D$394, PlayerForm!$R$3:$R$394)*
_xlfn.XLOOKUP(
INDEX(FixtureTicker!$B$3:$AM$22, MATCH($B222, FixtureTicker!$A$3:$A$22), PlayerForm!$X$5+5),
 TeamForm!$B$4:$B$23, TeamForm!$AB$4:$AB$23),
INDEX(FixtureTicker!$B$24:$AM$43, MATCH($B222, FixtureTicker!$A$24:$A$43), PlayerForm!$X$5+5)="BLANK",
0
),
_xlfn.IFS(
INDEX(FixtureTicker!$B$24:$AM$43, MATCH($B222, FixtureTicker!$A$24:$A$43), PlayerForm!$X$5+6)="H",
_xlfn.XLOOKUP($E222, PlayerForm!$D$3:$D$394, PlayerForm!$Q$3:$Q$394)*
_xlfn.XLOOKUP(
INDEX(FixtureTicker!$B$3:$AM$22, MATCH($B222, FixtureTicker!$A$3:$A$22), PlayerForm!$X$5+6),
 TeamForm!$B$4:$B$23, TeamForm!$AD$4:$AD$23),
INDEX(FixtureTicker!$B$24:$AM$43, MATCH($B222, FixtureTicker!$A$24:$A$43), PlayerForm!$X$5+6)="A",
_xlfn.XLOOKUP($E222, PlayerForm!$D$3:$D$394, PlayerForm!$R$3:$R$394)*
_xlfn.XLOOKUP(
INDEX(FixtureTicker!$B$3:$AM$22, MATCH($B222, FixtureTicker!$A$3:$A$22), PlayerForm!$X$5+6),
 TeamForm!$B$4:$B$23, TeamForm!$AB$4:$AB$23),
INDEX(FixtureTicker!$B$24:$AM$43, MATCH($B222, FixtureTicker!$A$24:$A$43), PlayerForm!$X$5+6)="BLANK",
0
),
_xlfn.IFS(
INDEX(FixtureTicker!$B$24:$AM$43, MATCH($B222, FixtureTicker!$A$24:$A$43), PlayerForm!$X$5+7)="H",
_xlfn.XLOOKUP($E222, PlayerForm!$D$3:$D$394, PlayerForm!$Q$3:$Q$394)*
_xlfn.XLOOKUP(
INDEX(FixtureTicker!$B$3:$AM$22, MATCH($B222, FixtureTicker!$A$3:$A$22), PlayerForm!$X$5+7),
 TeamForm!$B$4:$B$23, TeamForm!$AD$4:$AD$23),
INDEX(FixtureTicker!$B$24:$AM$43, MATCH($B222, FixtureTicker!$A$24:$A$43), PlayerForm!$X$5+7)="A",
_xlfn.XLOOKUP($E222, PlayerForm!$D$3:$D$394, PlayerForm!$R$3:$R$394)*
_xlfn.XLOOKUP(
INDEX(FixtureTicker!$B$3:$AM$22, MATCH($B222, FixtureTicker!$A$3:$A$22), PlayerForm!$X$5+7),
 TeamForm!$B$4:$B$23, TeamForm!$AB$4:$AB$23),
INDEX(FixtureTicker!$B$24:$AM$43, MATCH($B222, FixtureTicker!$A$24:$A$43), PlayerForm!$X$5+7)="BLANK",
0
)
),0)</f>
        <v>12.411619006856963</v>
      </c>
    </row>
    <row r="223" spans="1:10">
      <c r="A223" s="55">
        <v>254</v>
      </c>
      <c r="B223" s="55" t="str">
        <f>_xlfn.XLOOKUP($A223, PlayerData!$B$3:$B$394, PlayerData!C$3:C$394)</f>
        <v>ARS</v>
      </c>
      <c r="C223" s="55" t="str">
        <f>_xlfn.XLOOKUP($A223, PlayerData!$B$3:$B$394, PlayerData!D$3:D$394)</f>
        <v>D</v>
      </c>
      <c r="D223" s="55">
        <f>_xlfn.XLOOKUP($A223, PlayerData!$B:$B, PlayerData!F:F,,,-1)</f>
        <v>5</v>
      </c>
      <c r="E223" s="31" t="str">
        <f>_xlfn.XLOOKUP($A223, PlayerData!$B$3:$B$394, PlayerData!E$3:E$394)</f>
        <v>Maitland-Niles</v>
      </c>
      <c r="F223" s="164" cm="1">
        <f t="array" ref="F223">IFERROR(0.01*_xlfn.IFS(
INDEX(FixtureTicker!$B$24:$AM$43, MATCH($B223, FixtureTicker!$A$24:$A$43, 0), PlayerForm!$X$5)="H",
_xlfn.XLOOKUP($E223, PlayerForm!$D$3:$D$394, PlayerForm!$Q$3:$Q$394)*
_xlfn.XLOOKUP(
INDEX(FixtureTicker!$B$3:$AM$22, MATCH($B223, FixtureTicker!$A$3:$A$22,0), PlayerForm!$X$5),
 TeamForm!$B$4:$B$23, TeamForm!$AD$4:$AD$23),
INDEX(FixtureTicker!$B$24:$AM$43, MATCH($B223, FixtureTicker!$A$24:$A$43,0), PlayerForm!$X$5)="A",
_xlfn.XLOOKUP($E223, PlayerForm!$D$3:$D$394, PlayerForm!$R$3:$R$394)*
_xlfn.XLOOKUP(
INDEX(FixtureTicker!$B$3:$AM$22, MATCH($B223, FixtureTicker!$A$3:$A$22,0), PlayerForm!$X$5),
 TeamForm!$B$4:$B$23, TeamForm!$AB$4:$AB$23),
INDEX(FixtureTicker!$B$24:$AM$43, MATCH($B223, FixtureTicker!$A$24:$A$43,0), PlayerForm!$X$5)="BLANK",
0),0)</f>
        <v>0</v>
      </c>
      <c r="G223" s="163" cm="1">
        <f t="array" ref="G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
),0)</f>
        <v>2.9971873901324275</v>
      </c>
      <c r="H223" s="163" cm="1">
        <f t="array" ref="H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),
_xlfn.IFS(
INDEX(FixtureTicker!$B$24:$AM$43, MATCH($B223, FixtureTicker!$A$24:$A$43), PlayerForm!$X$5+2)="H",
_xlfn.XLOOKUP($E223, PlayerForm!$D$3:$D$394, PlayerForm!$Q$3:$Q$394)*
_xlfn.XLOOKUP(
INDEX(FixtureTicker!$B$3:$AM$22, MATCH($B223, FixtureTicker!$A$3:$A$22), PlayerForm!$X$5+2),
 TeamForm!$B$4:$B$23, TeamForm!$AD$4:$AD$23),
INDEX(FixtureTicker!$B$24:$AM$43, MATCH($B223, FixtureTicker!$A$24:$A$43), PlayerForm!$X$5+2)="A",
_xlfn.XLOOKUP($E223, PlayerForm!$D$3:$D$394, PlayerForm!$R$3:$R$394)*
_xlfn.XLOOKUP(
INDEX(FixtureTicker!$B$3:$AM$22, MATCH($B223, FixtureTicker!$A$3:$A$22), PlayerForm!$X$5+2),
 TeamForm!$B$4:$B$23, TeamForm!$AB$4:$AB$23),
INDEX(FixtureTicker!$B$24:$AM$43, MATCH($B223, FixtureTicker!$A$24:$A$43), PlayerForm!$X$5+2)="BLANK",
0
),
_xlfn.IFS(
INDEX(FixtureTicker!$B$24:$AM$43, MATCH($B223, FixtureTicker!$A$24:$A$43), PlayerForm!$X$5+3)="H",
_xlfn.XLOOKUP($E223, PlayerForm!$D$3:$D$394, PlayerForm!$Q$3:$Q$394)*
_xlfn.XLOOKUP(
INDEX(FixtureTicker!$B$3:$AM$22, MATCH($B223, FixtureTicker!$A$3:$A$22), PlayerForm!$X$5+3),
 TeamForm!$B$4:$B$23, TeamForm!$AD$4:$AD$23),
INDEX(FixtureTicker!$B$24:$AM$43, MATCH($B223, FixtureTicker!$A$24:$A$43), PlayerForm!$X$5+3)="A",
_xlfn.XLOOKUP($E223, PlayerForm!$D$3:$D$394, PlayerForm!$R$3:$R$394)*
_xlfn.XLOOKUP(
INDEX(FixtureTicker!$B$3:$AM$22, MATCH($B223, FixtureTicker!$A$3:$A$22), PlayerForm!$X$5+3),
 TeamForm!$B$4:$B$23, TeamForm!$AB$4:$AB$23),
INDEX(FixtureTicker!$B$24:$AM$43, MATCH($B223, FixtureTicker!$A$24:$A$43), PlayerForm!$X$5+3)="BLANK",
0
)
),0)</f>
        <v>6.6445582881771799</v>
      </c>
      <c r="I223" s="163" cm="1">
        <f t="array" ref="I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),
_xlfn.IFS(
INDEX(FixtureTicker!$B$24:$AM$43, MATCH($B223, FixtureTicker!$A$24:$A$43), PlayerForm!$X$5+2)="H",
_xlfn.XLOOKUP($E223, PlayerForm!$D$3:$D$394, PlayerForm!$Q$3:$Q$394)*
_xlfn.XLOOKUP(
INDEX(FixtureTicker!$B$3:$AM$22, MATCH($B223, FixtureTicker!$A$3:$A$22), PlayerForm!$X$5+2),
 TeamForm!$B$4:$B$23, TeamForm!$AD$4:$AD$23),
INDEX(FixtureTicker!$B$24:$AM$43, MATCH($B223, FixtureTicker!$A$24:$A$43), PlayerForm!$X$5+2)="A",
_xlfn.XLOOKUP($E223, PlayerForm!$D$3:$D$394, PlayerForm!$R$3:$R$394)*
_xlfn.XLOOKUP(
INDEX(FixtureTicker!$B$3:$AM$22, MATCH($B223, FixtureTicker!$A$3:$A$22), PlayerForm!$X$5+2),
 TeamForm!$B$4:$B$23, TeamForm!$AB$4:$AB$23),
INDEX(FixtureTicker!$B$24:$AM$43, MATCH($B223, FixtureTicker!$A$24:$A$43), PlayerForm!$X$5+2)="BLANK",
0
),
_xlfn.IFS(
INDEX(FixtureTicker!$B$24:$AM$43, MATCH($B223, FixtureTicker!$A$24:$A$43), PlayerForm!$X$5+3)="H",
_xlfn.XLOOKUP($E223, PlayerForm!$D$3:$D$394, PlayerForm!$Q$3:$Q$394)*
_xlfn.XLOOKUP(
INDEX(FixtureTicker!$B$3:$AM$22, MATCH($B223, FixtureTicker!$A$3:$A$22), PlayerForm!$X$5+3),
 TeamForm!$B$4:$B$23, TeamForm!$AD$4:$AD$23),
INDEX(FixtureTicker!$B$24:$AM$43, MATCH($B223, FixtureTicker!$A$24:$A$43), PlayerForm!$X$5+3)="A",
_xlfn.XLOOKUP($E223, PlayerForm!$D$3:$D$394, PlayerForm!$R$3:$R$394)*
_xlfn.XLOOKUP(
INDEX(FixtureTicker!$B$3:$AM$22, MATCH($B223, FixtureTicker!$A$3:$A$22), PlayerForm!$X$5+3),
 TeamForm!$B$4:$B$23, TeamForm!$AB$4:$AB$23),
INDEX(FixtureTicker!$B$24:$AM$43, MATCH($B223, FixtureTicker!$A$24:$A$43), PlayerForm!$X$5+3)="BLANK",
0
),
_xlfn.IFS(
INDEX(FixtureTicker!$B$24:$AM$43, MATCH($B223, FixtureTicker!$A$24:$A$43), PlayerForm!$X$5+4)="H",
_xlfn.XLOOKUP($E223, PlayerForm!$D$3:$D$394, PlayerForm!$Q$3:$Q$394)*
_xlfn.XLOOKUP(
INDEX(FixtureTicker!$B$3:$AM$22, MATCH($B223, FixtureTicker!$A$3:$A$22), PlayerForm!$X$5+4),
 TeamForm!$B$4:$B$23, TeamForm!$AD$4:$AD$23),
INDEX(FixtureTicker!$B$24:$AM$43, MATCH($B223, FixtureTicker!$A$24:$A$43), PlayerForm!$X$5+4)="A",
_xlfn.XLOOKUP($E223, PlayerForm!$D$3:$D$394, PlayerForm!$R$3:$R$394)*
_xlfn.XLOOKUP(
INDEX(FixtureTicker!$B$3:$AM$22, MATCH($B223, FixtureTicker!$A$3:$A$22), PlayerForm!$X$5+4),
 TeamForm!$B$4:$B$23, TeamForm!$AB$4:$AB$23),
INDEX(FixtureTicker!$B$24:$AM$43, MATCH($B223, FixtureTicker!$A$24:$A$43), PlayerForm!$X$5+4)="BLANK",
0
),
_xlfn.IFS(
INDEX(FixtureTicker!$B$24:$AM$43, MATCH($B223, FixtureTicker!$A$24:$A$43), PlayerForm!$X$5+5)="H",
_xlfn.XLOOKUP($E223, PlayerForm!$D$3:$D$394, PlayerForm!$Q$3:$Q$394)*
_xlfn.XLOOKUP(
INDEX(FixtureTicker!$B$3:$AM$22, MATCH($B223, FixtureTicker!$A$3:$A$22), PlayerForm!$X$5+5),
 TeamForm!$B$4:$B$23, TeamForm!$AD$4:$AD$23),
INDEX(FixtureTicker!$B$24:$AM$43, MATCH($B223, FixtureTicker!$A$24:$A$43), PlayerForm!$X$5+5)="A",
_xlfn.XLOOKUP($E223, PlayerForm!$D$3:$D$394, PlayerForm!$R$3:$R$394)*
_xlfn.XLOOKUP(
INDEX(FixtureTicker!$B$3:$AM$22, MATCH($B223, FixtureTicker!$A$3:$A$22), PlayerForm!$X$5+5),
 TeamForm!$B$4:$B$23, TeamForm!$AB$4:$AB$23),
INDEX(FixtureTicker!$B$24:$AM$43, MATCH($B223, FixtureTicker!$A$24:$A$43), PlayerForm!$X$5+5)="BLANK",
0
)
),0)</f>
        <v>9.1456126182650088</v>
      </c>
      <c r="J223" s="163" cm="1">
        <f t="array" ref="J223">IFERROR(0.01*SUM(
_xlfn.IFS(
INDEX(FixtureTicker!$B$24:$AM$43, MATCH($B223, FixtureTicker!$A$24:$A$43), PlayerForm!$X$5)="H",
_xlfn.XLOOKUP($E223, PlayerForm!$D$3:$D$394, PlayerForm!$Q$3:$Q$394)*
_xlfn.XLOOKUP(
INDEX(FixtureTicker!$B$3:$AM$22, MATCH($B223, FixtureTicker!$A$3:$A$22), PlayerForm!$X$5),
 TeamForm!$B$4:$B$23, TeamForm!$AD$4:$AD$23),
INDEX(FixtureTicker!$B$24:$AM$43, MATCH($B223, FixtureTicker!$A$24:$A$43), PlayerForm!$X$5)="A",
_xlfn.XLOOKUP($E223, PlayerForm!$D$3:$D$394, PlayerForm!$R$3:$R$394)*
_xlfn.XLOOKUP(
INDEX(FixtureTicker!$B$3:$AM$22, MATCH($B223, FixtureTicker!$A$3:$A$22), PlayerForm!$X$5),
 TeamForm!$B$4:$B$23, TeamForm!$AB$4:$AB$23),
INDEX(FixtureTicker!$B$24:$AM$43, MATCH($B223, FixtureTicker!$A$24:$A$43), PlayerForm!$X$5)="BLANK",
0
),
_xlfn.IFS(
INDEX(FixtureTicker!$B$24:$AM$43, MATCH($B223, FixtureTicker!$A$24:$A$43), PlayerForm!$X$5+1)="H",
_xlfn.XLOOKUP($E223, PlayerForm!$D$3:$D$394, PlayerForm!$Q$3:$Q$394)*
_xlfn.XLOOKUP(
INDEX(FixtureTicker!$B$3:$AM$22, MATCH($B223, FixtureTicker!$A$3:$A$22), PlayerForm!$X$5+1),
 TeamForm!$B$4:$B$23, TeamForm!$AD$4:$AD$23),
INDEX(FixtureTicker!$B$24:$AM$43, MATCH($B223, FixtureTicker!$A$24:$A$43), PlayerForm!$X$5+1)="A",
_xlfn.XLOOKUP($E223, PlayerForm!$D$3:$D$394, PlayerForm!$R$3:$R$394)*
_xlfn.XLOOKUP(
INDEX(FixtureTicker!$B$3:$AM$22, MATCH($B223, FixtureTicker!$A$3:$A$22), PlayerForm!$X$5+1),
 TeamForm!$B$4:$B$23, TeamForm!$AB$4:$AB$23),
INDEX(FixtureTicker!$B$24:$AM$43, MATCH($B223, FixtureTicker!$A$24:$A$43), PlayerForm!$X$5+1)="BLANK",
0
),
_xlfn.IFS(
INDEX(FixtureTicker!$B$24:$AM$43, MATCH($B223, FixtureTicker!$A$24:$A$43), PlayerForm!$X$5+2)="H",
_xlfn.XLOOKUP($E223, PlayerForm!$D$3:$D$394, PlayerForm!$Q$3:$Q$394)*
_xlfn.XLOOKUP(
INDEX(FixtureTicker!$B$3:$AM$22, MATCH($B223, FixtureTicker!$A$3:$A$22), PlayerForm!$X$5+2),
 TeamForm!$B$4:$B$23, TeamForm!$AD$4:$AD$23),
INDEX(FixtureTicker!$B$24:$AM$43, MATCH($B223, FixtureTicker!$A$24:$A$43), PlayerForm!$X$5+2)="A",
_xlfn.XLOOKUP($E223, PlayerForm!$D$3:$D$394, PlayerForm!$R$3:$R$394)*
_xlfn.XLOOKUP(
INDEX(FixtureTicker!$B$3:$AM$22, MATCH($B223, FixtureTicker!$A$3:$A$22), PlayerForm!$X$5+2),
 TeamForm!$B$4:$B$23, TeamForm!$AB$4:$AB$23),
INDEX(FixtureTicker!$B$24:$AM$43, MATCH($B223, FixtureTicker!$A$24:$A$43), PlayerForm!$X$5+2)="BLANK",
0
),
_xlfn.IFS(
INDEX(FixtureTicker!$B$24:$AM$43, MATCH($B223, FixtureTicker!$A$24:$A$43), PlayerForm!$X$5+3)="H",
_xlfn.XLOOKUP($E223, PlayerForm!$D$3:$D$394, PlayerForm!$Q$3:$Q$394)*
_xlfn.XLOOKUP(
INDEX(FixtureTicker!$B$3:$AM$22, MATCH($B223, FixtureTicker!$A$3:$A$22), PlayerForm!$X$5+3),
 TeamForm!$B$4:$B$23, TeamForm!$AD$4:$AD$23),
INDEX(FixtureTicker!$B$24:$AM$43, MATCH($B223, FixtureTicker!$A$24:$A$43), PlayerForm!$X$5+3)="A",
_xlfn.XLOOKUP($E223, PlayerForm!$D$3:$D$394, PlayerForm!$R$3:$R$394)*
_xlfn.XLOOKUP(
INDEX(FixtureTicker!$B$3:$AM$22, MATCH($B223, FixtureTicker!$A$3:$A$22), PlayerForm!$X$5+3),
 TeamForm!$B$4:$B$23, TeamForm!$AB$4:$AB$23),
INDEX(FixtureTicker!$B$24:$AM$43, MATCH($B223, FixtureTicker!$A$24:$A$43), PlayerForm!$X$5+3)="BLANK",
0
),
_xlfn.IFS(
INDEX(FixtureTicker!$B$24:$AM$43, MATCH($B223, FixtureTicker!$A$24:$A$43), PlayerForm!$X$5+4)="H",
_xlfn.XLOOKUP($E223, PlayerForm!$D$3:$D$394, PlayerForm!$Q$3:$Q$394)*
_xlfn.XLOOKUP(
INDEX(FixtureTicker!$B$3:$AM$22, MATCH($B223, FixtureTicker!$A$3:$A$22), PlayerForm!$X$5+4),
 TeamForm!$B$4:$B$23, TeamForm!$AD$4:$AD$23),
INDEX(FixtureTicker!$B$24:$AM$43, MATCH($B223, FixtureTicker!$A$24:$A$43), PlayerForm!$X$5+4)="A",
_xlfn.XLOOKUP($E223, PlayerForm!$D$3:$D$394, PlayerForm!$R$3:$R$394)*
_xlfn.XLOOKUP(
INDEX(FixtureTicker!$B$3:$AM$22, MATCH($B223, FixtureTicker!$A$3:$A$22), PlayerForm!$X$5+4),
 TeamForm!$B$4:$B$23, TeamForm!$AB$4:$AB$23),
INDEX(FixtureTicker!$B$24:$AM$43, MATCH($B223, FixtureTicker!$A$24:$A$43), PlayerForm!$X$5+4)="BLANK",
0
),
_xlfn.IFS(
INDEX(FixtureTicker!$B$24:$AM$43, MATCH($B223, FixtureTicker!$A$24:$A$43), PlayerForm!$X$5+5)="H",
_xlfn.XLOOKUP($E223, PlayerForm!$D$3:$D$394, PlayerForm!$Q$3:$Q$394)*
_xlfn.XLOOKUP(
INDEX(FixtureTicker!$B$3:$AM$22, MATCH($B223, FixtureTicker!$A$3:$A$22), PlayerForm!$X$5+5),
 TeamForm!$B$4:$B$23, TeamForm!$AD$4:$AD$23),
INDEX(FixtureTicker!$B$24:$AM$43, MATCH($B223, FixtureTicker!$A$24:$A$43), PlayerForm!$X$5+5)="A",
_xlfn.XLOOKUP($E223, PlayerForm!$D$3:$D$394, PlayerForm!$R$3:$R$394)*
_xlfn.XLOOKUP(
INDEX(FixtureTicker!$B$3:$AM$22, MATCH($B223, FixtureTicker!$A$3:$A$22), PlayerForm!$X$5+5),
 TeamForm!$B$4:$B$23, TeamForm!$AB$4:$AB$23),
INDEX(FixtureTicker!$B$24:$AM$43, MATCH($B223, FixtureTicker!$A$24:$A$43), PlayerForm!$X$5+5)="BLANK",
0
),
_xlfn.IFS(
INDEX(FixtureTicker!$B$24:$AM$43, MATCH($B223, FixtureTicker!$A$24:$A$43), PlayerForm!$X$5+6)="H",
_xlfn.XLOOKUP($E223, PlayerForm!$D$3:$D$394, PlayerForm!$Q$3:$Q$394)*
_xlfn.XLOOKUP(
INDEX(FixtureTicker!$B$3:$AM$22, MATCH($B223, FixtureTicker!$A$3:$A$22), PlayerForm!$X$5+6),
 TeamForm!$B$4:$B$23, TeamForm!$AD$4:$AD$23),
INDEX(FixtureTicker!$B$24:$AM$43, MATCH($B223, FixtureTicker!$A$24:$A$43), PlayerForm!$X$5+6)="A",
_xlfn.XLOOKUP($E223, PlayerForm!$D$3:$D$394, PlayerForm!$R$3:$R$394)*
_xlfn.XLOOKUP(
INDEX(FixtureTicker!$B$3:$AM$22, MATCH($B223, FixtureTicker!$A$3:$A$22), PlayerForm!$X$5+6),
 TeamForm!$B$4:$B$23, TeamForm!$AB$4:$AB$23),
INDEX(FixtureTicker!$B$24:$AM$43, MATCH($B223, FixtureTicker!$A$24:$A$43), PlayerForm!$X$5+6)="BLANK",
0
),
_xlfn.IFS(
INDEX(FixtureTicker!$B$24:$AM$43, MATCH($B223, FixtureTicker!$A$24:$A$43), PlayerForm!$X$5+7)="H",
_xlfn.XLOOKUP($E223, PlayerForm!$D$3:$D$394, PlayerForm!$Q$3:$Q$394)*
_xlfn.XLOOKUP(
INDEX(FixtureTicker!$B$3:$AM$22, MATCH($B223, FixtureTicker!$A$3:$A$22), PlayerForm!$X$5+7),
 TeamForm!$B$4:$B$23, TeamForm!$AD$4:$AD$23),
INDEX(FixtureTicker!$B$24:$AM$43, MATCH($B223, FixtureTicker!$A$24:$A$43), PlayerForm!$X$5+7)="A",
_xlfn.XLOOKUP($E223, PlayerForm!$D$3:$D$394, PlayerForm!$R$3:$R$394)*
_xlfn.XLOOKUP(
INDEX(FixtureTicker!$B$3:$AM$22, MATCH($B223, FixtureTicker!$A$3:$A$22), PlayerForm!$X$5+7),
 TeamForm!$B$4:$B$23, TeamForm!$AB$4:$AB$23),
INDEX(FixtureTicker!$B$24:$AM$43, MATCH($B223, FixtureTicker!$A$24:$A$43), PlayerForm!$X$5+7)="BLANK",
0
)
),0)</f>
        <v>11.742046138907035</v>
      </c>
    </row>
    <row r="224" spans="1:10">
      <c r="A224" s="55">
        <v>182</v>
      </c>
      <c r="B224" s="55" t="str">
        <f>_xlfn.XLOOKUP($A224, PlayerData!$B$3:$B$394, PlayerData!C$3:C$394)</f>
        <v>CRY</v>
      </c>
      <c r="C224" s="55" t="str">
        <f>_xlfn.XLOOKUP($A224, PlayerData!$B$3:$B$394, PlayerData!D$3:D$394)</f>
        <v>M</v>
      </c>
      <c r="D224" s="55">
        <f>_xlfn.XLOOKUP($A224, PlayerData!$B:$B, PlayerData!F:F,,,-1)</f>
        <v>5</v>
      </c>
      <c r="E224" s="31" t="str">
        <f>_xlfn.XLOOKUP($A224, PlayerData!$B$3:$B$394, PlayerData!E$3:E$394)</f>
        <v>Meyer</v>
      </c>
      <c r="F224" s="164" cm="1">
        <f t="array" ref="F224">IFERROR(0.01*_xlfn.IFS(
INDEX(FixtureTicker!$B$24:$AM$43, MATCH($B224, FixtureTicker!$A$24:$A$43, 0), PlayerForm!$X$5)="H",
_xlfn.XLOOKUP($E224, PlayerForm!$D$3:$D$394, PlayerForm!$Q$3:$Q$394)*
_xlfn.XLOOKUP(
INDEX(FixtureTicker!$B$3:$AM$22, MATCH($B224, FixtureTicker!$A$3:$A$22,0), PlayerForm!$X$5),
 TeamForm!$B$4:$B$23, TeamForm!$AD$4:$AD$23),
INDEX(FixtureTicker!$B$24:$AM$43, MATCH($B224, FixtureTicker!$A$24:$A$43,0), PlayerForm!$X$5)="A",
_xlfn.XLOOKUP($E224, PlayerForm!$D$3:$D$394, PlayerForm!$R$3:$R$394)*
_xlfn.XLOOKUP(
INDEX(FixtureTicker!$B$3:$AM$22, MATCH($B224, FixtureTicker!$A$3:$A$22,0), PlayerForm!$X$5),
 TeamForm!$B$4:$B$23, TeamForm!$AB$4:$AB$23),
INDEX(FixtureTicker!$B$24:$AM$43, MATCH($B224, FixtureTicker!$A$24:$A$43,0), PlayerForm!$X$5)="BLANK",
0),0)</f>
        <v>0.45473715092506012</v>
      </c>
      <c r="G224" s="163" cm="1">
        <f t="array" ref="G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
),0)</f>
        <v>2.5724593372578819</v>
      </c>
      <c r="H224" s="163" cm="1">
        <f t="array" ref="H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),
_xlfn.IFS(
INDEX(FixtureTicker!$B$24:$AM$43, MATCH($B224, FixtureTicker!$A$24:$A$43), PlayerForm!$X$5+2)="H",
_xlfn.XLOOKUP($E224, PlayerForm!$D$3:$D$394, PlayerForm!$Q$3:$Q$394)*
_xlfn.XLOOKUP(
INDEX(FixtureTicker!$B$3:$AM$22, MATCH($B224, FixtureTicker!$A$3:$A$22), PlayerForm!$X$5+2),
 TeamForm!$B$4:$B$23, TeamForm!$AD$4:$AD$23),
INDEX(FixtureTicker!$B$24:$AM$43, MATCH($B224, FixtureTicker!$A$24:$A$43), PlayerForm!$X$5+2)="A",
_xlfn.XLOOKUP($E224, PlayerForm!$D$3:$D$394, PlayerForm!$R$3:$R$394)*
_xlfn.XLOOKUP(
INDEX(FixtureTicker!$B$3:$AM$22, MATCH($B224, FixtureTicker!$A$3:$A$22), PlayerForm!$X$5+2),
 TeamForm!$B$4:$B$23, TeamForm!$AB$4:$AB$23),
INDEX(FixtureTicker!$B$24:$AM$43, MATCH($B224, FixtureTicker!$A$24:$A$43), PlayerForm!$X$5+2)="BLANK",
0
),
_xlfn.IFS(
INDEX(FixtureTicker!$B$24:$AM$43, MATCH($B224, FixtureTicker!$A$24:$A$43), PlayerForm!$X$5+3)="H",
_xlfn.XLOOKUP($E224, PlayerForm!$D$3:$D$394, PlayerForm!$Q$3:$Q$394)*
_xlfn.XLOOKUP(
INDEX(FixtureTicker!$B$3:$AM$22, MATCH($B224, FixtureTicker!$A$3:$A$22), PlayerForm!$X$5+3),
 TeamForm!$B$4:$B$23, TeamForm!$AD$4:$AD$23),
INDEX(FixtureTicker!$B$24:$AM$43, MATCH($B224, FixtureTicker!$A$24:$A$43), PlayerForm!$X$5+3)="A",
_xlfn.XLOOKUP($E224, PlayerForm!$D$3:$D$394, PlayerForm!$R$3:$R$394)*
_xlfn.XLOOKUP(
INDEX(FixtureTicker!$B$3:$AM$22, MATCH($B224, FixtureTicker!$A$3:$A$22), PlayerForm!$X$5+3),
 TeamForm!$B$4:$B$23, TeamForm!$AB$4:$AB$23),
INDEX(FixtureTicker!$B$24:$AM$43, MATCH($B224, FixtureTicker!$A$24:$A$43), PlayerForm!$X$5+3)="BLANK",
0
)
),0)</f>
        <v>4.6077738124539698</v>
      </c>
      <c r="I224" s="163" cm="1">
        <f t="array" ref="I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),
_xlfn.IFS(
INDEX(FixtureTicker!$B$24:$AM$43, MATCH($B224, FixtureTicker!$A$24:$A$43), PlayerForm!$X$5+2)="H",
_xlfn.XLOOKUP($E224, PlayerForm!$D$3:$D$394, PlayerForm!$Q$3:$Q$394)*
_xlfn.XLOOKUP(
INDEX(FixtureTicker!$B$3:$AM$22, MATCH($B224, FixtureTicker!$A$3:$A$22), PlayerForm!$X$5+2),
 TeamForm!$B$4:$B$23, TeamForm!$AD$4:$AD$23),
INDEX(FixtureTicker!$B$24:$AM$43, MATCH($B224, FixtureTicker!$A$24:$A$43), PlayerForm!$X$5+2)="A",
_xlfn.XLOOKUP($E224, PlayerForm!$D$3:$D$394, PlayerForm!$R$3:$R$394)*
_xlfn.XLOOKUP(
INDEX(FixtureTicker!$B$3:$AM$22, MATCH($B224, FixtureTicker!$A$3:$A$22), PlayerForm!$X$5+2),
 TeamForm!$B$4:$B$23, TeamForm!$AB$4:$AB$23),
INDEX(FixtureTicker!$B$24:$AM$43, MATCH($B224, FixtureTicker!$A$24:$A$43), PlayerForm!$X$5+2)="BLANK",
0
),
_xlfn.IFS(
INDEX(FixtureTicker!$B$24:$AM$43, MATCH($B224, FixtureTicker!$A$24:$A$43), PlayerForm!$X$5+3)="H",
_xlfn.XLOOKUP($E224, PlayerForm!$D$3:$D$394, PlayerForm!$Q$3:$Q$394)*
_xlfn.XLOOKUP(
INDEX(FixtureTicker!$B$3:$AM$22, MATCH($B224, FixtureTicker!$A$3:$A$22), PlayerForm!$X$5+3),
 TeamForm!$B$4:$B$23, TeamForm!$AD$4:$AD$23),
INDEX(FixtureTicker!$B$24:$AM$43, MATCH($B224, FixtureTicker!$A$24:$A$43), PlayerForm!$X$5+3)="A",
_xlfn.XLOOKUP($E224, PlayerForm!$D$3:$D$394, PlayerForm!$R$3:$R$394)*
_xlfn.XLOOKUP(
INDEX(FixtureTicker!$B$3:$AM$22, MATCH($B224, FixtureTicker!$A$3:$A$22), PlayerForm!$X$5+3),
 TeamForm!$B$4:$B$23, TeamForm!$AB$4:$AB$23),
INDEX(FixtureTicker!$B$24:$AM$43, MATCH($B224, FixtureTicker!$A$24:$A$43), PlayerForm!$X$5+3)="BLANK",
0
),
_xlfn.IFS(
INDEX(FixtureTicker!$B$24:$AM$43, MATCH($B224, FixtureTicker!$A$24:$A$43), PlayerForm!$X$5+4)="H",
_xlfn.XLOOKUP($E224, PlayerForm!$D$3:$D$394, PlayerForm!$Q$3:$Q$394)*
_xlfn.XLOOKUP(
INDEX(FixtureTicker!$B$3:$AM$22, MATCH($B224, FixtureTicker!$A$3:$A$22), PlayerForm!$X$5+4),
 TeamForm!$B$4:$B$23, TeamForm!$AD$4:$AD$23),
INDEX(FixtureTicker!$B$24:$AM$43, MATCH($B224, FixtureTicker!$A$24:$A$43), PlayerForm!$X$5+4)="A",
_xlfn.XLOOKUP($E224, PlayerForm!$D$3:$D$394, PlayerForm!$R$3:$R$394)*
_xlfn.XLOOKUP(
INDEX(FixtureTicker!$B$3:$AM$22, MATCH($B224, FixtureTicker!$A$3:$A$22), PlayerForm!$X$5+4),
 TeamForm!$B$4:$B$23, TeamForm!$AB$4:$AB$23),
INDEX(FixtureTicker!$B$24:$AM$43, MATCH($B224, FixtureTicker!$A$24:$A$43), PlayerForm!$X$5+4)="BLANK",
0
),
_xlfn.IFS(
INDEX(FixtureTicker!$B$24:$AM$43, MATCH($B224, FixtureTicker!$A$24:$A$43), PlayerForm!$X$5+5)="H",
_xlfn.XLOOKUP($E224, PlayerForm!$D$3:$D$394, PlayerForm!$Q$3:$Q$394)*
_xlfn.XLOOKUP(
INDEX(FixtureTicker!$B$3:$AM$22, MATCH($B224, FixtureTicker!$A$3:$A$22), PlayerForm!$X$5+5),
 TeamForm!$B$4:$B$23, TeamForm!$AD$4:$AD$23),
INDEX(FixtureTicker!$B$24:$AM$43, MATCH($B224, FixtureTicker!$A$24:$A$43), PlayerForm!$X$5+5)="A",
_xlfn.XLOOKUP($E224, PlayerForm!$D$3:$D$394, PlayerForm!$R$3:$R$394)*
_xlfn.XLOOKUP(
INDEX(FixtureTicker!$B$3:$AM$22, MATCH($B224, FixtureTicker!$A$3:$A$22), PlayerForm!$X$5+5),
 TeamForm!$B$4:$B$23, TeamForm!$AB$4:$AB$23),
INDEX(FixtureTicker!$B$24:$AM$43, MATCH($B224, FixtureTicker!$A$24:$A$43), PlayerForm!$X$5+5)="BLANK",
0
)
),0)</f>
        <v>9.0400864462552661</v>
      </c>
      <c r="J224" s="163" cm="1">
        <f t="array" ref="J224">IFERROR(0.01*SUM(
_xlfn.IFS(
INDEX(FixtureTicker!$B$24:$AM$43, MATCH($B224, FixtureTicker!$A$24:$A$43), PlayerForm!$X$5)="H",
_xlfn.XLOOKUP($E224, PlayerForm!$D$3:$D$394, PlayerForm!$Q$3:$Q$394)*
_xlfn.XLOOKUP(
INDEX(FixtureTicker!$B$3:$AM$22, MATCH($B224, FixtureTicker!$A$3:$A$22), PlayerForm!$X$5),
 TeamForm!$B$4:$B$23, TeamForm!$AD$4:$AD$23),
INDEX(FixtureTicker!$B$24:$AM$43, MATCH($B224, FixtureTicker!$A$24:$A$43), PlayerForm!$X$5)="A",
_xlfn.XLOOKUP($E224, PlayerForm!$D$3:$D$394, PlayerForm!$R$3:$R$394)*
_xlfn.XLOOKUP(
INDEX(FixtureTicker!$B$3:$AM$22, MATCH($B224, FixtureTicker!$A$3:$A$22), PlayerForm!$X$5),
 TeamForm!$B$4:$B$23, TeamForm!$AB$4:$AB$23),
INDEX(FixtureTicker!$B$24:$AM$43, MATCH($B224, FixtureTicker!$A$24:$A$43), PlayerForm!$X$5)="BLANK",
0
),
_xlfn.IFS(
INDEX(FixtureTicker!$B$24:$AM$43, MATCH($B224, FixtureTicker!$A$24:$A$43), PlayerForm!$X$5+1)="H",
_xlfn.XLOOKUP($E224, PlayerForm!$D$3:$D$394, PlayerForm!$Q$3:$Q$394)*
_xlfn.XLOOKUP(
INDEX(FixtureTicker!$B$3:$AM$22, MATCH($B224, FixtureTicker!$A$3:$A$22), PlayerForm!$X$5+1),
 TeamForm!$B$4:$B$23, TeamForm!$AD$4:$AD$23),
INDEX(FixtureTicker!$B$24:$AM$43, MATCH($B224, FixtureTicker!$A$24:$A$43), PlayerForm!$X$5+1)="A",
_xlfn.XLOOKUP($E224, PlayerForm!$D$3:$D$394, PlayerForm!$R$3:$R$394)*
_xlfn.XLOOKUP(
INDEX(FixtureTicker!$B$3:$AM$22, MATCH($B224, FixtureTicker!$A$3:$A$22), PlayerForm!$X$5+1),
 TeamForm!$B$4:$B$23, TeamForm!$AB$4:$AB$23),
INDEX(FixtureTicker!$B$24:$AM$43, MATCH($B224, FixtureTicker!$A$24:$A$43), PlayerForm!$X$5+1)="BLANK",
0
),
_xlfn.IFS(
INDEX(FixtureTicker!$B$24:$AM$43, MATCH($B224, FixtureTicker!$A$24:$A$43), PlayerForm!$X$5+2)="H",
_xlfn.XLOOKUP($E224, PlayerForm!$D$3:$D$394, PlayerForm!$Q$3:$Q$394)*
_xlfn.XLOOKUP(
INDEX(FixtureTicker!$B$3:$AM$22, MATCH($B224, FixtureTicker!$A$3:$A$22), PlayerForm!$X$5+2),
 TeamForm!$B$4:$B$23, TeamForm!$AD$4:$AD$23),
INDEX(FixtureTicker!$B$24:$AM$43, MATCH($B224, FixtureTicker!$A$24:$A$43), PlayerForm!$X$5+2)="A",
_xlfn.XLOOKUP($E224, PlayerForm!$D$3:$D$394, PlayerForm!$R$3:$R$394)*
_xlfn.XLOOKUP(
INDEX(FixtureTicker!$B$3:$AM$22, MATCH($B224, FixtureTicker!$A$3:$A$22), PlayerForm!$X$5+2),
 TeamForm!$B$4:$B$23, TeamForm!$AB$4:$AB$23),
INDEX(FixtureTicker!$B$24:$AM$43, MATCH($B224, FixtureTicker!$A$24:$A$43), PlayerForm!$X$5+2)="BLANK",
0
),
_xlfn.IFS(
INDEX(FixtureTicker!$B$24:$AM$43, MATCH($B224, FixtureTicker!$A$24:$A$43), PlayerForm!$X$5+3)="H",
_xlfn.XLOOKUP($E224, PlayerForm!$D$3:$D$394, PlayerForm!$Q$3:$Q$394)*
_xlfn.XLOOKUP(
INDEX(FixtureTicker!$B$3:$AM$22, MATCH($B224, FixtureTicker!$A$3:$A$22), PlayerForm!$X$5+3),
 TeamForm!$B$4:$B$23, TeamForm!$AD$4:$AD$23),
INDEX(FixtureTicker!$B$24:$AM$43, MATCH($B224, FixtureTicker!$A$24:$A$43), PlayerForm!$X$5+3)="A",
_xlfn.XLOOKUP($E224, PlayerForm!$D$3:$D$394, PlayerForm!$R$3:$R$394)*
_xlfn.XLOOKUP(
INDEX(FixtureTicker!$B$3:$AM$22, MATCH($B224, FixtureTicker!$A$3:$A$22), PlayerForm!$X$5+3),
 TeamForm!$B$4:$B$23, TeamForm!$AB$4:$AB$23),
INDEX(FixtureTicker!$B$24:$AM$43, MATCH($B224, FixtureTicker!$A$24:$A$43), PlayerForm!$X$5+3)="BLANK",
0
),
_xlfn.IFS(
INDEX(FixtureTicker!$B$24:$AM$43, MATCH($B224, FixtureTicker!$A$24:$A$43), PlayerForm!$X$5+4)="H",
_xlfn.XLOOKUP($E224, PlayerForm!$D$3:$D$394, PlayerForm!$Q$3:$Q$394)*
_xlfn.XLOOKUP(
INDEX(FixtureTicker!$B$3:$AM$22, MATCH($B224, FixtureTicker!$A$3:$A$22), PlayerForm!$X$5+4),
 TeamForm!$B$4:$B$23, TeamForm!$AD$4:$AD$23),
INDEX(FixtureTicker!$B$24:$AM$43, MATCH($B224, FixtureTicker!$A$24:$A$43), PlayerForm!$X$5+4)="A",
_xlfn.XLOOKUP($E224, PlayerForm!$D$3:$D$394, PlayerForm!$R$3:$R$394)*
_xlfn.XLOOKUP(
INDEX(FixtureTicker!$B$3:$AM$22, MATCH($B224, FixtureTicker!$A$3:$A$22), PlayerForm!$X$5+4),
 TeamForm!$B$4:$B$23, TeamForm!$AB$4:$AB$23),
INDEX(FixtureTicker!$B$24:$AM$43, MATCH($B224, FixtureTicker!$A$24:$A$43), PlayerForm!$X$5+4)="BLANK",
0
),
_xlfn.IFS(
INDEX(FixtureTicker!$B$24:$AM$43, MATCH($B224, FixtureTicker!$A$24:$A$43), PlayerForm!$X$5+5)="H",
_xlfn.XLOOKUP($E224, PlayerForm!$D$3:$D$394, PlayerForm!$Q$3:$Q$394)*
_xlfn.XLOOKUP(
INDEX(FixtureTicker!$B$3:$AM$22, MATCH($B224, FixtureTicker!$A$3:$A$22), PlayerForm!$X$5+5),
 TeamForm!$B$4:$B$23, TeamForm!$AD$4:$AD$23),
INDEX(FixtureTicker!$B$24:$AM$43, MATCH($B224, FixtureTicker!$A$24:$A$43), PlayerForm!$X$5+5)="A",
_xlfn.XLOOKUP($E224, PlayerForm!$D$3:$D$394, PlayerForm!$R$3:$R$394)*
_xlfn.XLOOKUP(
INDEX(FixtureTicker!$B$3:$AM$22, MATCH($B224, FixtureTicker!$A$3:$A$22), PlayerForm!$X$5+5),
 TeamForm!$B$4:$B$23, TeamForm!$AB$4:$AB$23),
INDEX(FixtureTicker!$B$24:$AM$43, MATCH($B224, FixtureTicker!$A$24:$A$43), PlayerForm!$X$5+5)="BLANK",
0
),
_xlfn.IFS(
INDEX(FixtureTicker!$B$24:$AM$43, MATCH($B224, FixtureTicker!$A$24:$A$43), PlayerForm!$X$5+6)="H",
_xlfn.XLOOKUP($E224, PlayerForm!$D$3:$D$394, PlayerForm!$Q$3:$Q$394)*
_xlfn.XLOOKUP(
INDEX(FixtureTicker!$B$3:$AM$22, MATCH($B224, FixtureTicker!$A$3:$A$22), PlayerForm!$X$5+6),
 TeamForm!$B$4:$B$23, TeamForm!$AD$4:$AD$23),
INDEX(FixtureTicker!$B$24:$AM$43, MATCH($B224, FixtureTicker!$A$24:$A$43), PlayerForm!$X$5+6)="A",
_xlfn.XLOOKUP($E224, PlayerForm!$D$3:$D$394, PlayerForm!$R$3:$R$394)*
_xlfn.XLOOKUP(
INDEX(FixtureTicker!$B$3:$AM$22, MATCH($B224, FixtureTicker!$A$3:$A$22), PlayerForm!$X$5+6),
 TeamForm!$B$4:$B$23, TeamForm!$AB$4:$AB$23),
INDEX(FixtureTicker!$B$24:$AM$43, MATCH($B224, FixtureTicker!$A$24:$A$43), PlayerForm!$X$5+6)="BLANK",
0
),
_xlfn.IFS(
INDEX(FixtureTicker!$B$24:$AM$43, MATCH($B224, FixtureTicker!$A$24:$A$43), PlayerForm!$X$5+7)="H",
_xlfn.XLOOKUP($E224, PlayerForm!$D$3:$D$394, PlayerForm!$Q$3:$Q$394)*
_xlfn.XLOOKUP(
INDEX(FixtureTicker!$B$3:$AM$22, MATCH($B224, FixtureTicker!$A$3:$A$22), PlayerForm!$X$5+7),
 TeamForm!$B$4:$B$23, TeamForm!$AD$4:$AD$23),
INDEX(FixtureTicker!$B$24:$AM$43, MATCH($B224, FixtureTicker!$A$24:$A$43), PlayerForm!$X$5+7)="A",
_xlfn.XLOOKUP($E224, PlayerForm!$D$3:$D$394, PlayerForm!$R$3:$R$394)*
_xlfn.XLOOKUP(
INDEX(FixtureTicker!$B$3:$AM$22, MATCH($B224, FixtureTicker!$A$3:$A$22), PlayerForm!$X$5+7),
 TeamForm!$B$4:$B$23, TeamForm!$AB$4:$AB$23),
INDEX(FixtureTicker!$B$24:$AM$43, MATCH($B224, FixtureTicker!$A$24:$A$43), PlayerForm!$X$5+7)="BLANK",
0
)
),0)</f>
        <v>11.65571986943586</v>
      </c>
    </row>
    <row r="225" spans="1:10">
      <c r="A225" s="55">
        <v>181</v>
      </c>
      <c r="B225" s="55" t="str">
        <f>_xlfn.XLOOKUP($A225, PlayerData!$B$3:$B$394, PlayerData!C$3:C$394)</f>
        <v>CRY</v>
      </c>
      <c r="C225" s="55" t="str">
        <f>_xlfn.XLOOKUP($A225, PlayerData!$B$3:$B$394, PlayerData!D$3:D$394)</f>
        <v>M</v>
      </c>
      <c r="D225" s="55">
        <f>_xlfn.XLOOKUP($A225, PlayerData!$B:$B, PlayerData!F:F,,,-1)</f>
        <v>5</v>
      </c>
      <c r="E225" s="31" t="str">
        <f>_xlfn.XLOOKUP($A225, PlayerData!$B$3:$B$394, PlayerData!E$3:E$394)</f>
        <v>Kouyaté</v>
      </c>
      <c r="F225" s="164" cm="1">
        <f t="array" ref="F225">IFERROR(0.01*_xlfn.IFS(
INDEX(FixtureTicker!$B$24:$AM$43, MATCH($B225, FixtureTicker!$A$24:$A$43, 0), PlayerForm!$X$5)="H",
_xlfn.XLOOKUP($E225, PlayerForm!$D$3:$D$394, PlayerForm!$Q$3:$Q$394)*
_xlfn.XLOOKUP(
INDEX(FixtureTicker!$B$3:$AM$22, MATCH($B225, FixtureTicker!$A$3:$A$22,0), PlayerForm!$X$5),
 TeamForm!$B$4:$B$23, TeamForm!$AD$4:$AD$23),
INDEX(FixtureTicker!$B$24:$AM$43, MATCH($B225, FixtureTicker!$A$24:$A$43,0), PlayerForm!$X$5)="A",
_xlfn.XLOOKUP($E225, PlayerForm!$D$3:$D$394, PlayerForm!$R$3:$R$394)*
_xlfn.XLOOKUP(
INDEX(FixtureTicker!$B$3:$AM$22, MATCH($B225, FixtureTicker!$A$3:$A$22,0), PlayerForm!$X$5),
 TeamForm!$B$4:$B$23, TeamForm!$AB$4:$AB$23),
INDEX(FixtureTicker!$B$24:$AM$43, MATCH($B225, FixtureTicker!$A$24:$A$43,0), PlayerForm!$X$5)="BLANK",
0),0)</f>
        <v>1.3642114527751803</v>
      </c>
      <c r="G225" s="163" cm="1">
        <f t="array" ref="G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
),0)</f>
        <v>2.5611848624415576</v>
      </c>
      <c r="H225" s="163" cm="1">
        <f t="array" ref="H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),
_xlfn.IFS(
INDEX(FixtureTicker!$B$24:$AM$43, MATCH($B225, FixtureTicker!$A$24:$A$43), PlayerForm!$X$5+2)="H",
_xlfn.XLOOKUP($E225, PlayerForm!$D$3:$D$394, PlayerForm!$Q$3:$Q$394)*
_xlfn.XLOOKUP(
INDEX(FixtureTicker!$B$3:$AM$22, MATCH($B225, FixtureTicker!$A$3:$A$22), PlayerForm!$X$5+2),
 TeamForm!$B$4:$B$23, TeamForm!$AD$4:$AD$23),
INDEX(FixtureTicker!$B$24:$AM$43, MATCH($B225, FixtureTicker!$A$24:$A$43), PlayerForm!$X$5+2)="A",
_xlfn.XLOOKUP($E225, PlayerForm!$D$3:$D$394, PlayerForm!$R$3:$R$394)*
_xlfn.XLOOKUP(
INDEX(FixtureTicker!$B$3:$AM$22, MATCH($B225, FixtureTicker!$A$3:$A$22), PlayerForm!$X$5+2),
 TeamForm!$B$4:$B$23, TeamForm!$AB$4:$AB$23),
INDEX(FixtureTicker!$B$24:$AM$43, MATCH($B225, FixtureTicker!$A$24:$A$43), PlayerForm!$X$5+2)="BLANK",
0
),
_xlfn.IFS(
INDEX(FixtureTicker!$B$24:$AM$43, MATCH($B225, FixtureTicker!$A$24:$A$43), PlayerForm!$X$5+3)="H",
_xlfn.XLOOKUP($E225, PlayerForm!$D$3:$D$394, PlayerForm!$Q$3:$Q$394)*
_xlfn.XLOOKUP(
INDEX(FixtureTicker!$B$3:$AM$22, MATCH($B225, FixtureTicker!$A$3:$A$22), PlayerForm!$X$5+3),
 TeamForm!$B$4:$B$23, TeamForm!$AD$4:$AD$23),
INDEX(FixtureTicker!$B$24:$AM$43, MATCH($B225, FixtureTicker!$A$24:$A$43), PlayerForm!$X$5+3)="A",
_xlfn.XLOOKUP($E225, PlayerForm!$D$3:$D$394, PlayerForm!$R$3:$R$394)*
_xlfn.XLOOKUP(
INDEX(FixtureTicker!$B$3:$AM$22, MATCH($B225, FixtureTicker!$A$3:$A$22), PlayerForm!$X$5+3),
 TeamForm!$B$4:$B$23, TeamForm!$AB$4:$AB$23),
INDEX(FixtureTicker!$B$24:$AM$43, MATCH($B225, FixtureTicker!$A$24:$A$43), PlayerForm!$X$5+3)="BLANK",
0
)
),0)</f>
        <v>4.8935433823694447</v>
      </c>
      <c r="I225" s="163" cm="1">
        <f t="array" ref="I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),
_xlfn.IFS(
INDEX(FixtureTicker!$B$24:$AM$43, MATCH($B225, FixtureTicker!$A$24:$A$43), PlayerForm!$X$5+2)="H",
_xlfn.XLOOKUP($E225, PlayerForm!$D$3:$D$394, PlayerForm!$Q$3:$Q$394)*
_xlfn.XLOOKUP(
INDEX(FixtureTicker!$B$3:$AM$22, MATCH($B225, FixtureTicker!$A$3:$A$22), PlayerForm!$X$5+2),
 TeamForm!$B$4:$B$23, TeamForm!$AD$4:$AD$23),
INDEX(FixtureTicker!$B$24:$AM$43, MATCH($B225, FixtureTicker!$A$24:$A$43), PlayerForm!$X$5+2)="A",
_xlfn.XLOOKUP($E225, PlayerForm!$D$3:$D$394, PlayerForm!$R$3:$R$394)*
_xlfn.XLOOKUP(
INDEX(FixtureTicker!$B$3:$AM$22, MATCH($B225, FixtureTicker!$A$3:$A$22), PlayerForm!$X$5+2),
 TeamForm!$B$4:$B$23, TeamForm!$AB$4:$AB$23),
INDEX(FixtureTicker!$B$24:$AM$43, MATCH($B225, FixtureTicker!$A$24:$A$43), PlayerForm!$X$5+2)="BLANK",
0
),
_xlfn.IFS(
INDEX(FixtureTicker!$B$24:$AM$43, MATCH($B225, FixtureTicker!$A$24:$A$43), PlayerForm!$X$5+3)="H",
_xlfn.XLOOKUP($E225, PlayerForm!$D$3:$D$394, PlayerForm!$Q$3:$Q$394)*
_xlfn.XLOOKUP(
INDEX(FixtureTicker!$B$3:$AM$22, MATCH($B225, FixtureTicker!$A$3:$A$22), PlayerForm!$X$5+3),
 TeamForm!$B$4:$B$23, TeamForm!$AD$4:$AD$23),
INDEX(FixtureTicker!$B$24:$AM$43, MATCH($B225, FixtureTicker!$A$24:$A$43), PlayerForm!$X$5+3)="A",
_xlfn.XLOOKUP($E225, PlayerForm!$D$3:$D$394, PlayerForm!$R$3:$R$394)*
_xlfn.XLOOKUP(
INDEX(FixtureTicker!$B$3:$AM$22, MATCH($B225, FixtureTicker!$A$3:$A$22), PlayerForm!$X$5+3),
 TeamForm!$B$4:$B$23, TeamForm!$AB$4:$AB$23),
INDEX(FixtureTicker!$B$24:$AM$43, MATCH($B225, FixtureTicker!$A$24:$A$43), PlayerForm!$X$5+3)="BLANK",
0
),
_xlfn.IFS(
INDEX(FixtureTicker!$B$24:$AM$43, MATCH($B225, FixtureTicker!$A$24:$A$43), PlayerForm!$X$5+4)="H",
_xlfn.XLOOKUP($E225, PlayerForm!$D$3:$D$394, PlayerForm!$Q$3:$Q$394)*
_xlfn.XLOOKUP(
INDEX(FixtureTicker!$B$3:$AM$22, MATCH($B225, FixtureTicker!$A$3:$A$22), PlayerForm!$X$5+4),
 TeamForm!$B$4:$B$23, TeamForm!$AD$4:$AD$23),
INDEX(FixtureTicker!$B$24:$AM$43, MATCH($B225, FixtureTicker!$A$24:$A$43), PlayerForm!$X$5+4)="A",
_xlfn.XLOOKUP($E225, PlayerForm!$D$3:$D$394, PlayerForm!$R$3:$R$394)*
_xlfn.XLOOKUP(
INDEX(FixtureTicker!$B$3:$AM$22, MATCH($B225, FixtureTicker!$A$3:$A$22), PlayerForm!$X$5+4),
 TeamForm!$B$4:$B$23, TeamForm!$AB$4:$AB$23),
INDEX(FixtureTicker!$B$24:$AM$43, MATCH($B225, FixtureTicker!$A$24:$A$43), PlayerForm!$X$5+4)="BLANK",
0
),
_xlfn.IFS(
INDEX(FixtureTicker!$B$24:$AM$43, MATCH($B225, FixtureTicker!$A$24:$A$43), PlayerForm!$X$5+5)="H",
_xlfn.XLOOKUP($E225, PlayerForm!$D$3:$D$394, PlayerForm!$Q$3:$Q$394)*
_xlfn.XLOOKUP(
INDEX(FixtureTicker!$B$3:$AM$22, MATCH($B225, FixtureTicker!$A$3:$A$22), PlayerForm!$X$5+5),
 TeamForm!$B$4:$B$23, TeamForm!$AD$4:$AD$23),
INDEX(FixtureTicker!$B$24:$AM$43, MATCH($B225, FixtureTicker!$A$24:$A$43), PlayerForm!$X$5+5)="A",
_xlfn.XLOOKUP($E225, PlayerForm!$D$3:$D$394, PlayerForm!$R$3:$R$394)*
_xlfn.XLOOKUP(
INDEX(FixtureTicker!$B$3:$AM$22, MATCH($B225, FixtureTicker!$A$3:$A$22), PlayerForm!$X$5+5),
 TeamForm!$B$4:$B$23, TeamForm!$AB$4:$AB$23),
INDEX(FixtureTicker!$B$24:$AM$43, MATCH($B225, FixtureTicker!$A$24:$A$43), PlayerForm!$X$5+5)="BLANK",
0
)
),0)</f>
        <v>8.6507355487705446</v>
      </c>
      <c r="J225" s="163" cm="1">
        <f t="array" ref="J225">IFERROR(0.01*SUM(
_xlfn.IFS(
INDEX(FixtureTicker!$B$24:$AM$43, MATCH($B225, FixtureTicker!$A$24:$A$43), PlayerForm!$X$5)="H",
_xlfn.XLOOKUP($E225, PlayerForm!$D$3:$D$394, PlayerForm!$Q$3:$Q$394)*
_xlfn.XLOOKUP(
INDEX(FixtureTicker!$B$3:$AM$22, MATCH($B225, FixtureTicker!$A$3:$A$22), PlayerForm!$X$5),
 TeamForm!$B$4:$B$23, TeamForm!$AD$4:$AD$23),
INDEX(FixtureTicker!$B$24:$AM$43, MATCH($B225, FixtureTicker!$A$24:$A$43), PlayerForm!$X$5)="A",
_xlfn.XLOOKUP($E225, PlayerForm!$D$3:$D$394, PlayerForm!$R$3:$R$394)*
_xlfn.XLOOKUP(
INDEX(FixtureTicker!$B$3:$AM$22, MATCH($B225, FixtureTicker!$A$3:$A$22), PlayerForm!$X$5),
 TeamForm!$B$4:$B$23, TeamForm!$AB$4:$AB$23),
INDEX(FixtureTicker!$B$24:$AM$43, MATCH($B225, FixtureTicker!$A$24:$A$43), PlayerForm!$X$5)="BLANK",
0
),
_xlfn.IFS(
INDEX(FixtureTicker!$B$24:$AM$43, MATCH($B225, FixtureTicker!$A$24:$A$43), PlayerForm!$X$5+1)="H",
_xlfn.XLOOKUP($E225, PlayerForm!$D$3:$D$394, PlayerForm!$Q$3:$Q$394)*
_xlfn.XLOOKUP(
INDEX(FixtureTicker!$B$3:$AM$22, MATCH($B225, FixtureTicker!$A$3:$A$22), PlayerForm!$X$5+1),
 TeamForm!$B$4:$B$23, TeamForm!$AD$4:$AD$23),
INDEX(FixtureTicker!$B$24:$AM$43, MATCH($B225, FixtureTicker!$A$24:$A$43), PlayerForm!$X$5+1)="A",
_xlfn.XLOOKUP($E225, PlayerForm!$D$3:$D$394, PlayerForm!$R$3:$R$394)*
_xlfn.XLOOKUP(
INDEX(FixtureTicker!$B$3:$AM$22, MATCH($B225, FixtureTicker!$A$3:$A$22), PlayerForm!$X$5+1),
 TeamForm!$B$4:$B$23, TeamForm!$AB$4:$AB$23),
INDEX(FixtureTicker!$B$24:$AM$43, MATCH($B225, FixtureTicker!$A$24:$A$43), PlayerForm!$X$5+1)="BLANK",
0
),
_xlfn.IFS(
INDEX(FixtureTicker!$B$24:$AM$43, MATCH($B225, FixtureTicker!$A$24:$A$43), PlayerForm!$X$5+2)="H",
_xlfn.XLOOKUP($E225, PlayerForm!$D$3:$D$394, PlayerForm!$Q$3:$Q$394)*
_xlfn.XLOOKUP(
INDEX(FixtureTicker!$B$3:$AM$22, MATCH($B225, FixtureTicker!$A$3:$A$22), PlayerForm!$X$5+2),
 TeamForm!$B$4:$B$23, TeamForm!$AD$4:$AD$23),
INDEX(FixtureTicker!$B$24:$AM$43, MATCH($B225, FixtureTicker!$A$24:$A$43), PlayerForm!$X$5+2)="A",
_xlfn.XLOOKUP($E225, PlayerForm!$D$3:$D$394, PlayerForm!$R$3:$R$394)*
_xlfn.XLOOKUP(
INDEX(FixtureTicker!$B$3:$AM$22, MATCH($B225, FixtureTicker!$A$3:$A$22), PlayerForm!$X$5+2),
 TeamForm!$B$4:$B$23, TeamForm!$AB$4:$AB$23),
INDEX(FixtureTicker!$B$24:$AM$43, MATCH($B225, FixtureTicker!$A$24:$A$43), PlayerForm!$X$5+2)="BLANK",
0
),
_xlfn.IFS(
INDEX(FixtureTicker!$B$24:$AM$43, MATCH($B225, FixtureTicker!$A$24:$A$43), PlayerForm!$X$5+3)="H",
_xlfn.XLOOKUP($E225, PlayerForm!$D$3:$D$394, PlayerForm!$Q$3:$Q$394)*
_xlfn.XLOOKUP(
INDEX(FixtureTicker!$B$3:$AM$22, MATCH($B225, FixtureTicker!$A$3:$A$22), PlayerForm!$X$5+3),
 TeamForm!$B$4:$B$23, TeamForm!$AD$4:$AD$23),
INDEX(FixtureTicker!$B$24:$AM$43, MATCH($B225, FixtureTicker!$A$24:$A$43), PlayerForm!$X$5+3)="A",
_xlfn.XLOOKUP($E225, PlayerForm!$D$3:$D$394, PlayerForm!$R$3:$R$394)*
_xlfn.XLOOKUP(
INDEX(FixtureTicker!$B$3:$AM$22, MATCH($B225, FixtureTicker!$A$3:$A$22), PlayerForm!$X$5+3),
 TeamForm!$B$4:$B$23, TeamForm!$AB$4:$AB$23),
INDEX(FixtureTicker!$B$24:$AM$43, MATCH($B225, FixtureTicker!$A$24:$A$43), PlayerForm!$X$5+3)="BLANK",
0
),
_xlfn.IFS(
INDEX(FixtureTicker!$B$24:$AM$43, MATCH($B225, FixtureTicker!$A$24:$A$43), PlayerForm!$X$5+4)="H",
_xlfn.XLOOKUP($E225, PlayerForm!$D$3:$D$394, PlayerForm!$Q$3:$Q$394)*
_xlfn.XLOOKUP(
INDEX(FixtureTicker!$B$3:$AM$22, MATCH($B225, FixtureTicker!$A$3:$A$22), PlayerForm!$X$5+4),
 TeamForm!$B$4:$B$23, TeamForm!$AD$4:$AD$23),
INDEX(FixtureTicker!$B$24:$AM$43, MATCH($B225, FixtureTicker!$A$24:$A$43), PlayerForm!$X$5+4)="A",
_xlfn.XLOOKUP($E225, PlayerForm!$D$3:$D$394, PlayerForm!$R$3:$R$394)*
_xlfn.XLOOKUP(
INDEX(FixtureTicker!$B$3:$AM$22, MATCH($B225, FixtureTicker!$A$3:$A$22), PlayerForm!$X$5+4),
 TeamForm!$B$4:$B$23, TeamForm!$AB$4:$AB$23),
INDEX(FixtureTicker!$B$24:$AM$43, MATCH($B225, FixtureTicker!$A$24:$A$43), PlayerForm!$X$5+4)="BLANK",
0
),
_xlfn.IFS(
INDEX(FixtureTicker!$B$24:$AM$43, MATCH($B225, FixtureTicker!$A$24:$A$43), PlayerForm!$X$5+5)="H",
_xlfn.XLOOKUP($E225, PlayerForm!$D$3:$D$394, PlayerForm!$Q$3:$Q$394)*
_xlfn.XLOOKUP(
INDEX(FixtureTicker!$B$3:$AM$22, MATCH($B225, FixtureTicker!$A$3:$A$22), PlayerForm!$X$5+5),
 TeamForm!$B$4:$B$23, TeamForm!$AD$4:$AD$23),
INDEX(FixtureTicker!$B$24:$AM$43, MATCH($B225, FixtureTicker!$A$24:$A$43), PlayerForm!$X$5+5)="A",
_xlfn.XLOOKUP($E225, PlayerForm!$D$3:$D$394, PlayerForm!$R$3:$R$394)*
_xlfn.XLOOKUP(
INDEX(FixtureTicker!$B$3:$AM$22, MATCH($B225, FixtureTicker!$A$3:$A$22), PlayerForm!$X$5+5),
 TeamForm!$B$4:$B$23, TeamForm!$AB$4:$AB$23),
INDEX(FixtureTicker!$B$24:$AM$43, MATCH($B225, FixtureTicker!$A$24:$A$43), PlayerForm!$X$5+5)="BLANK",
0
),
_xlfn.IFS(
INDEX(FixtureTicker!$B$24:$AM$43, MATCH($B225, FixtureTicker!$A$24:$A$43), PlayerForm!$X$5+6)="H",
_xlfn.XLOOKUP($E225, PlayerForm!$D$3:$D$394, PlayerForm!$Q$3:$Q$394)*
_xlfn.XLOOKUP(
INDEX(FixtureTicker!$B$3:$AM$22, MATCH($B225, FixtureTicker!$A$3:$A$22), PlayerForm!$X$5+6),
 TeamForm!$B$4:$B$23, TeamForm!$AD$4:$AD$23),
INDEX(FixtureTicker!$B$24:$AM$43, MATCH($B225, FixtureTicker!$A$24:$A$43), PlayerForm!$X$5+6)="A",
_xlfn.XLOOKUP($E225, PlayerForm!$D$3:$D$394, PlayerForm!$R$3:$R$394)*
_xlfn.XLOOKUP(
INDEX(FixtureTicker!$B$3:$AM$22, MATCH($B225, FixtureTicker!$A$3:$A$22), PlayerForm!$X$5+6),
 TeamForm!$B$4:$B$23, TeamForm!$AB$4:$AB$23),
INDEX(FixtureTicker!$B$24:$AM$43, MATCH($B225, FixtureTicker!$A$24:$A$43), PlayerForm!$X$5+6)="BLANK",
0
),
_xlfn.IFS(
INDEX(FixtureTicker!$B$24:$AM$43, MATCH($B225, FixtureTicker!$A$24:$A$43), PlayerForm!$X$5+7)="H",
_xlfn.XLOOKUP($E225, PlayerForm!$D$3:$D$394, PlayerForm!$Q$3:$Q$394)*
_xlfn.XLOOKUP(
INDEX(FixtureTicker!$B$3:$AM$22, MATCH($B225, FixtureTicker!$A$3:$A$22), PlayerForm!$X$5+7),
 TeamForm!$B$4:$B$23, TeamForm!$AD$4:$AD$23),
INDEX(FixtureTicker!$B$24:$AM$43, MATCH($B225, FixtureTicker!$A$24:$A$43), PlayerForm!$X$5+7)="A",
_xlfn.XLOOKUP($E225, PlayerForm!$D$3:$D$394, PlayerForm!$R$3:$R$394)*
_xlfn.XLOOKUP(
INDEX(FixtureTicker!$B$3:$AM$22, MATCH($B225, FixtureTicker!$A$3:$A$22), PlayerForm!$X$5+7),
 TeamForm!$B$4:$B$23, TeamForm!$AB$4:$AB$23),
INDEX(FixtureTicker!$B$24:$AM$43, MATCH($B225, FixtureTicker!$A$24:$A$43), PlayerForm!$X$5+7)="BLANK",
0
)
),0)</f>
        <v>12.754239591897228</v>
      </c>
    </row>
    <row r="226" spans="1:10">
      <c r="A226" s="55">
        <v>297</v>
      </c>
      <c r="B226" s="55" t="str">
        <f>_xlfn.XLOOKUP($A226, PlayerData!$B$3:$B$394, PlayerData!C$3:C$394)</f>
        <v>BHA</v>
      </c>
      <c r="C226" s="55" t="str">
        <f>_xlfn.XLOOKUP($A226, PlayerData!$B$3:$B$394, PlayerData!D$3:D$394)</f>
        <v>D</v>
      </c>
      <c r="D226" s="55">
        <f>_xlfn.XLOOKUP($A226, PlayerData!$B:$B, PlayerData!F:F,,,-1)</f>
        <v>4.5</v>
      </c>
      <c r="E226" s="31" t="str">
        <f>_xlfn.XLOOKUP($A226, PlayerData!$B$3:$B$394, PlayerData!E$3:E$394)</f>
        <v>Burn</v>
      </c>
      <c r="F226" s="164" cm="1">
        <f t="array" ref="F226">IFERROR(0.01*_xlfn.IFS(
INDEX(FixtureTicker!$B$24:$AM$43, MATCH($B226, FixtureTicker!$A$24:$A$43, 0), PlayerForm!$X$5)="H",
_xlfn.XLOOKUP($E226, PlayerForm!$D$3:$D$394, PlayerForm!$Q$3:$Q$394)*
_xlfn.XLOOKUP(
INDEX(FixtureTicker!$B$3:$AM$22, MATCH($B226, FixtureTicker!$A$3:$A$22,0), PlayerForm!$X$5),
 TeamForm!$B$4:$B$23, TeamForm!$AD$4:$AD$23),
INDEX(FixtureTicker!$B$24:$AM$43, MATCH($B226, FixtureTicker!$A$24:$A$43,0), PlayerForm!$X$5)="A",
_xlfn.XLOOKUP($E226, PlayerForm!$D$3:$D$394, PlayerForm!$R$3:$R$394)*
_xlfn.XLOOKUP(
INDEX(FixtureTicker!$B$3:$AM$22, MATCH($B226, FixtureTicker!$A$3:$A$22,0), PlayerForm!$X$5),
 TeamForm!$B$4:$B$23, TeamForm!$AB$4:$AB$23),
INDEX(FixtureTicker!$B$24:$AM$43, MATCH($B226, FixtureTicker!$A$24:$A$43,0), PlayerForm!$X$5)="BLANK",
0),0)</f>
        <v>2.5449122278927856</v>
      </c>
      <c r="G226" s="163" cm="1">
        <f t="array" ref="G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
),0)</f>
        <v>3.0251303398610605</v>
      </c>
      <c r="H226" s="163" cm="1">
        <f t="array" ref="H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),
_xlfn.IFS(
INDEX(FixtureTicker!$B$24:$AM$43, MATCH($B226, FixtureTicker!$A$24:$A$43), PlayerForm!$X$5+2)="H",
_xlfn.XLOOKUP($E226, PlayerForm!$D$3:$D$394, PlayerForm!$Q$3:$Q$394)*
_xlfn.XLOOKUP(
INDEX(FixtureTicker!$B$3:$AM$22, MATCH($B226, FixtureTicker!$A$3:$A$22), PlayerForm!$X$5+2),
 TeamForm!$B$4:$B$23, TeamForm!$AD$4:$AD$23),
INDEX(FixtureTicker!$B$24:$AM$43, MATCH($B226, FixtureTicker!$A$24:$A$43), PlayerForm!$X$5+2)="A",
_xlfn.XLOOKUP($E226, PlayerForm!$D$3:$D$394, PlayerForm!$R$3:$R$394)*
_xlfn.XLOOKUP(
INDEX(FixtureTicker!$B$3:$AM$22, MATCH($B226, FixtureTicker!$A$3:$A$22), PlayerForm!$X$5+2),
 TeamForm!$B$4:$B$23, TeamForm!$AB$4:$AB$23),
INDEX(FixtureTicker!$B$24:$AM$43, MATCH($B226, FixtureTicker!$A$24:$A$43), PlayerForm!$X$5+2)="BLANK",
0
),
_xlfn.IFS(
INDEX(FixtureTicker!$B$24:$AM$43, MATCH($B226, FixtureTicker!$A$24:$A$43), PlayerForm!$X$5+3)="H",
_xlfn.XLOOKUP($E226, PlayerForm!$D$3:$D$394, PlayerForm!$Q$3:$Q$394)*
_xlfn.XLOOKUP(
INDEX(FixtureTicker!$B$3:$AM$22, MATCH($B226, FixtureTicker!$A$3:$A$22), PlayerForm!$X$5+3),
 TeamForm!$B$4:$B$23, TeamForm!$AD$4:$AD$23),
INDEX(FixtureTicker!$B$24:$AM$43, MATCH($B226, FixtureTicker!$A$24:$A$43), PlayerForm!$X$5+3)="A",
_xlfn.XLOOKUP($E226, PlayerForm!$D$3:$D$394, PlayerForm!$R$3:$R$394)*
_xlfn.XLOOKUP(
INDEX(FixtureTicker!$B$3:$AM$22, MATCH($B226, FixtureTicker!$A$3:$A$22), PlayerForm!$X$5+3),
 TeamForm!$B$4:$B$23, TeamForm!$AB$4:$AB$23),
INDEX(FixtureTicker!$B$24:$AM$43, MATCH($B226, FixtureTicker!$A$24:$A$43), PlayerForm!$X$5+3)="BLANK",
0
)
),0)</f>
        <v>4.640483517437521</v>
      </c>
      <c r="I226" s="163" cm="1">
        <f t="array" ref="I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),
_xlfn.IFS(
INDEX(FixtureTicker!$B$24:$AM$43, MATCH($B226, FixtureTicker!$A$24:$A$43), PlayerForm!$X$5+2)="H",
_xlfn.XLOOKUP($E226, PlayerForm!$D$3:$D$394, PlayerForm!$Q$3:$Q$394)*
_xlfn.XLOOKUP(
INDEX(FixtureTicker!$B$3:$AM$22, MATCH($B226, FixtureTicker!$A$3:$A$22), PlayerForm!$X$5+2),
 TeamForm!$B$4:$B$23, TeamForm!$AD$4:$AD$23),
INDEX(FixtureTicker!$B$24:$AM$43, MATCH($B226, FixtureTicker!$A$24:$A$43), PlayerForm!$X$5+2)="A",
_xlfn.XLOOKUP($E226, PlayerForm!$D$3:$D$394, PlayerForm!$R$3:$R$394)*
_xlfn.XLOOKUP(
INDEX(FixtureTicker!$B$3:$AM$22, MATCH($B226, FixtureTicker!$A$3:$A$22), PlayerForm!$X$5+2),
 TeamForm!$B$4:$B$23, TeamForm!$AB$4:$AB$23),
INDEX(FixtureTicker!$B$24:$AM$43, MATCH($B226, FixtureTicker!$A$24:$A$43), PlayerForm!$X$5+2)="BLANK",
0
),
_xlfn.IFS(
INDEX(FixtureTicker!$B$24:$AM$43, MATCH($B226, FixtureTicker!$A$24:$A$43), PlayerForm!$X$5+3)="H",
_xlfn.XLOOKUP($E226, PlayerForm!$D$3:$D$394, PlayerForm!$Q$3:$Q$394)*
_xlfn.XLOOKUP(
INDEX(FixtureTicker!$B$3:$AM$22, MATCH($B226, FixtureTicker!$A$3:$A$22), PlayerForm!$X$5+3),
 TeamForm!$B$4:$B$23, TeamForm!$AD$4:$AD$23),
INDEX(FixtureTicker!$B$24:$AM$43, MATCH($B226, FixtureTicker!$A$24:$A$43), PlayerForm!$X$5+3)="A",
_xlfn.XLOOKUP($E226, PlayerForm!$D$3:$D$394, PlayerForm!$R$3:$R$394)*
_xlfn.XLOOKUP(
INDEX(FixtureTicker!$B$3:$AM$22, MATCH($B226, FixtureTicker!$A$3:$A$22), PlayerForm!$X$5+3),
 TeamForm!$B$4:$B$23, TeamForm!$AB$4:$AB$23),
INDEX(FixtureTicker!$B$24:$AM$43, MATCH($B226, FixtureTicker!$A$24:$A$43), PlayerForm!$X$5+3)="BLANK",
0
),
_xlfn.IFS(
INDEX(FixtureTicker!$B$24:$AM$43, MATCH($B226, FixtureTicker!$A$24:$A$43), PlayerForm!$X$5+4)="H",
_xlfn.XLOOKUP($E226, PlayerForm!$D$3:$D$394, PlayerForm!$Q$3:$Q$394)*
_xlfn.XLOOKUP(
INDEX(FixtureTicker!$B$3:$AM$22, MATCH($B226, FixtureTicker!$A$3:$A$22), PlayerForm!$X$5+4),
 TeamForm!$B$4:$B$23, TeamForm!$AD$4:$AD$23),
INDEX(FixtureTicker!$B$24:$AM$43, MATCH($B226, FixtureTicker!$A$24:$A$43), PlayerForm!$X$5+4)="A",
_xlfn.XLOOKUP($E226, PlayerForm!$D$3:$D$394, PlayerForm!$R$3:$R$394)*
_xlfn.XLOOKUP(
INDEX(FixtureTicker!$B$3:$AM$22, MATCH($B226, FixtureTicker!$A$3:$A$22), PlayerForm!$X$5+4),
 TeamForm!$B$4:$B$23, TeamForm!$AB$4:$AB$23),
INDEX(FixtureTicker!$B$24:$AM$43, MATCH($B226, FixtureTicker!$A$24:$A$43), PlayerForm!$X$5+4)="BLANK",
0
),
_xlfn.IFS(
INDEX(FixtureTicker!$B$24:$AM$43, MATCH($B226, FixtureTicker!$A$24:$A$43), PlayerForm!$X$5+5)="H",
_xlfn.XLOOKUP($E226, PlayerForm!$D$3:$D$394, PlayerForm!$Q$3:$Q$394)*
_xlfn.XLOOKUP(
INDEX(FixtureTicker!$B$3:$AM$22, MATCH($B226, FixtureTicker!$A$3:$A$22), PlayerForm!$X$5+5),
 TeamForm!$B$4:$B$23, TeamForm!$AD$4:$AD$23),
INDEX(FixtureTicker!$B$24:$AM$43, MATCH($B226, FixtureTicker!$A$24:$A$43), PlayerForm!$X$5+5)="A",
_xlfn.XLOOKUP($E226, PlayerForm!$D$3:$D$394, PlayerForm!$R$3:$R$394)*
_xlfn.XLOOKUP(
INDEX(FixtureTicker!$B$3:$AM$22, MATCH($B226, FixtureTicker!$A$3:$A$22), PlayerForm!$X$5+5),
 TeamForm!$B$4:$B$23, TeamForm!$AB$4:$AB$23),
INDEX(FixtureTicker!$B$24:$AM$43, MATCH($B226, FixtureTicker!$A$24:$A$43), PlayerForm!$X$5+5)="BLANK",
0
)
),0)</f>
        <v>8.5887714279895828</v>
      </c>
      <c r="J226" s="163" cm="1">
        <f t="array" ref="J226">IFERROR(0.01*SUM(
_xlfn.IFS(
INDEX(FixtureTicker!$B$24:$AM$43, MATCH($B226, FixtureTicker!$A$24:$A$43), PlayerForm!$X$5)="H",
_xlfn.XLOOKUP($E226, PlayerForm!$D$3:$D$394, PlayerForm!$Q$3:$Q$394)*
_xlfn.XLOOKUP(
INDEX(FixtureTicker!$B$3:$AM$22, MATCH($B226, FixtureTicker!$A$3:$A$22), PlayerForm!$X$5),
 TeamForm!$B$4:$B$23, TeamForm!$AD$4:$AD$23),
INDEX(FixtureTicker!$B$24:$AM$43, MATCH($B226, FixtureTicker!$A$24:$A$43), PlayerForm!$X$5)="A",
_xlfn.XLOOKUP($E226, PlayerForm!$D$3:$D$394, PlayerForm!$R$3:$R$394)*
_xlfn.XLOOKUP(
INDEX(FixtureTicker!$B$3:$AM$22, MATCH($B226, FixtureTicker!$A$3:$A$22), PlayerForm!$X$5),
 TeamForm!$B$4:$B$23, TeamForm!$AB$4:$AB$23),
INDEX(FixtureTicker!$B$24:$AM$43, MATCH($B226, FixtureTicker!$A$24:$A$43), PlayerForm!$X$5)="BLANK",
0
),
_xlfn.IFS(
INDEX(FixtureTicker!$B$24:$AM$43, MATCH($B226, FixtureTicker!$A$24:$A$43), PlayerForm!$X$5+1)="H",
_xlfn.XLOOKUP($E226, PlayerForm!$D$3:$D$394, PlayerForm!$Q$3:$Q$394)*
_xlfn.XLOOKUP(
INDEX(FixtureTicker!$B$3:$AM$22, MATCH($B226, FixtureTicker!$A$3:$A$22), PlayerForm!$X$5+1),
 TeamForm!$B$4:$B$23, TeamForm!$AD$4:$AD$23),
INDEX(FixtureTicker!$B$24:$AM$43, MATCH($B226, FixtureTicker!$A$24:$A$43), PlayerForm!$X$5+1)="A",
_xlfn.XLOOKUP($E226, PlayerForm!$D$3:$D$394, PlayerForm!$R$3:$R$394)*
_xlfn.XLOOKUP(
INDEX(FixtureTicker!$B$3:$AM$22, MATCH($B226, FixtureTicker!$A$3:$A$22), PlayerForm!$X$5+1),
 TeamForm!$B$4:$B$23, TeamForm!$AB$4:$AB$23),
INDEX(FixtureTicker!$B$24:$AM$43, MATCH($B226, FixtureTicker!$A$24:$A$43), PlayerForm!$X$5+1)="BLANK",
0
),
_xlfn.IFS(
INDEX(FixtureTicker!$B$24:$AM$43, MATCH($B226, FixtureTicker!$A$24:$A$43), PlayerForm!$X$5+2)="H",
_xlfn.XLOOKUP($E226, PlayerForm!$D$3:$D$394, PlayerForm!$Q$3:$Q$394)*
_xlfn.XLOOKUP(
INDEX(FixtureTicker!$B$3:$AM$22, MATCH($B226, FixtureTicker!$A$3:$A$22), PlayerForm!$X$5+2),
 TeamForm!$B$4:$B$23, TeamForm!$AD$4:$AD$23),
INDEX(FixtureTicker!$B$24:$AM$43, MATCH($B226, FixtureTicker!$A$24:$A$43), PlayerForm!$X$5+2)="A",
_xlfn.XLOOKUP($E226, PlayerForm!$D$3:$D$394, PlayerForm!$R$3:$R$394)*
_xlfn.XLOOKUP(
INDEX(FixtureTicker!$B$3:$AM$22, MATCH($B226, FixtureTicker!$A$3:$A$22), PlayerForm!$X$5+2),
 TeamForm!$B$4:$B$23, TeamForm!$AB$4:$AB$23),
INDEX(FixtureTicker!$B$24:$AM$43, MATCH($B226, FixtureTicker!$A$24:$A$43), PlayerForm!$X$5+2)="BLANK",
0
),
_xlfn.IFS(
INDEX(FixtureTicker!$B$24:$AM$43, MATCH($B226, FixtureTicker!$A$24:$A$43), PlayerForm!$X$5+3)="H",
_xlfn.XLOOKUP($E226, PlayerForm!$D$3:$D$394, PlayerForm!$Q$3:$Q$394)*
_xlfn.XLOOKUP(
INDEX(FixtureTicker!$B$3:$AM$22, MATCH($B226, FixtureTicker!$A$3:$A$22), PlayerForm!$X$5+3),
 TeamForm!$B$4:$B$23, TeamForm!$AD$4:$AD$23),
INDEX(FixtureTicker!$B$24:$AM$43, MATCH($B226, FixtureTicker!$A$24:$A$43), PlayerForm!$X$5+3)="A",
_xlfn.XLOOKUP($E226, PlayerForm!$D$3:$D$394, PlayerForm!$R$3:$R$394)*
_xlfn.XLOOKUP(
INDEX(FixtureTicker!$B$3:$AM$22, MATCH($B226, FixtureTicker!$A$3:$A$22), PlayerForm!$X$5+3),
 TeamForm!$B$4:$B$23, TeamForm!$AB$4:$AB$23),
INDEX(FixtureTicker!$B$24:$AM$43, MATCH($B226, FixtureTicker!$A$24:$A$43), PlayerForm!$X$5+3)="BLANK",
0
),
_xlfn.IFS(
INDEX(FixtureTicker!$B$24:$AM$43, MATCH($B226, FixtureTicker!$A$24:$A$43), PlayerForm!$X$5+4)="H",
_xlfn.XLOOKUP($E226, PlayerForm!$D$3:$D$394, PlayerForm!$Q$3:$Q$394)*
_xlfn.XLOOKUP(
INDEX(FixtureTicker!$B$3:$AM$22, MATCH($B226, FixtureTicker!$A$3:$A$22), PlayerForm!$X$5+4),
 TeamForm!$B$4:$B$23, TeamForm!$AD$4:$AD$23),
INDEX(FixtureTicker!$B$24:$AM$43, MATCH($B226, FixtureTicker!$A$24:$A$43), PlayerForm!$X$5+4)="A",
_xlfn.XLOOKUP($E226, PlayerForm!$D$3:$D$394, PlayerForm!$R$3:$R$394)*
_xlfn.XLOOKUP(
INDEX(FixtureTicker!$B$3:$AM$22, MATCH($B226, FixtureTicker!$A$3:$A$22), PlayerForm!$X$5+4),
 TeamForm!$B$4:$B$23, TeamForm!$AB$4:$AB$23),
INDEX(FixtureTicker!$B$24:$AM$43, MATCH($B226, FixtureTicker!$A$24:$A$43), PlayerForm!$X$5+4)="BLANK",
0
),
_xlfn.IFS(
INDEX(FixtureTicker!$B$24:$AM$43, MATCH($B226, FixtureTicker!$A$24:$A$43), PlayerForm!$X$5+5)="H",
_xlfn.XLOOKUP($E226, PlayerForm!$D$3:$D$394, PlayerForm!$Q$3:$Q$394)*
_xlfn.XLOOKUP(
INDEX(FixtureTicker!$B$3:$AM$22, MATCH($B226, FixtureTicker!$A$3:$A$22), PlayerForm!$X$5+5),
 TeamForm!$B$4:$B$23, TeamForm!$AD$4:$AD$23),
INDEX(FixtureTicker!$B$24:$AM$43, MATCH($B226, FixtureTicker!$A$24:$A$43), PlayerForm!$X$5+5)="A",
_xlfn.XLOOKUP($E226, PlayerForm!$D$3:$D$394, PlayerForm!$R$3:$R$394)*
_xlfn.XLOOKUP(
INDEX(FixtureTicker!$B$3:$AM$22, MATCH($B226, FixtureTicker!$A$3:$A$22), PlayerForm!$X$5+5),
 TeamForm!$B$4:$B$23, TeamForm!$AB$4:$AB$23),
INDEX(FixtureTicker!$B$24:$AM$43, MATCH($B226, FixtureTicker!$A$24:$A$43), PlayerForm!$X$5+5)="BLANK",
0
),
_xlfn.IFS(
INDEX(FixtureTicker!$B$24:$AM$43, MATCH($B226, FixtureTicker!$A$24:$A$43), PlayerForm!$X$5+6)="H",
_xlfn.XLOOKUP($E226, PlayerForm!$D$3:$D$394, PlayerForm!$Q$3:$Q$394)*
_xlfn.XLOOKUP(
INDEX(FixtureTicker!$B$3:$AM$22, MATCH($B226, FixtureTicker!$A$3:$A$22), PlayerForm!$X$5+6),
 TeamForm!$B$4:$B$23, TeamForm!$AD$4:$AD$23),
INDEX(FixtureTicker!$B$24:$AM$43, MATCH($B226, FixtureTicker!$A$24:$A$43), PlayerForm!$X$5+6)="A",
_xlfn.XLOOKUP($E226, PlayerForm!$D$3:$D$394, PlayerForm!$R$3:$R$394)*
_xlfn.XLOOKUP(
INDEX(FixtureTicker!$B$3:$AM$22, MATCH($B226, FixtureTicker!$A$3:$A$22), PlayerForm!$X$5+6),
 TeamForm!$B$4:$B$23, TeamForm!$AB$4:$AB$23),
INDEX(FixtureTicker!$B$24:$AM$43, MATCH($B226, FixtureTicker!$A$24:$A$43), PlayerForm!$X$5+6)="BLANK",
0
),
_xlfn.IFS(
INDEX(FixtureTicker!$B$24:$AM$43, MATCH($B226, FixtureTicker!$A$24:$A$43), PlayerForm!$X$5+7)="H",
_xlfn.XLOOKUP($E226, PlayerForm!$D$3:$D$394, PlayerForm!$Q$3:$Q$394)*
_xlfn.XLOOKUP(
INDEX(FixtureTicker!$B$3:$AM$22, MATCH($B226, FixtureTicker!$A$3:$A$22), PlayerForm!$X$5+7),
 TeamForm!$B$4:$B$23, TeamForm!$AD$4:$AD$23),
INDEX(FixtureTicker!$B$24:$AM$43, MATCH($B226, FixtureTicker!$A$24:$A$43), PlayerForm!$X$5+7)="A",
_xlfn.XLOOKUP($E226, PlayerForm!$D$3:$D$394, PlayerForm!$R$3:$R$394)*
_xlfn.XLOOKUP(
INDEX(FixtureTicker!$B$3:$AM$22, MATCH($B226, FixtureTicker!$A$3:$A$22), PlayerForm!$X$5+7),
 TeamForm!$B$4:$B$23, TeamForm!$AB$4:$AB$23),
INDEX(FixtureTicker!$B$24:$AM$43, MATCH($B226, FixtureTicker!$A$24:$A$43), PlayerForm!$X$5+7)="BLANK",
0
)
),0)</f>
        <v>11.285392105310246</v>
      </c>
    </row>
    <row r="227" spans="1:10">
      <c r="A227" s="55">
        <v>171</v>
      </c>
      <c r="B227" s="55" t="str">
        <f>_xlfn.XLOOKUP($A227, PlayerData!$B$3:$B$394, PlayerData!C$3:C$394)</f>
        <v>BUR</v>
      </c>
      <c r="C227" s="55" t="str">
        <f>_xlfn.XLOOKUP($A227, PlayerData!$B$3:$B$394, PlayerData!D$3:D$394)</f>
        <v>M</v>
      </c>
      <c r="D227" s="55">
        <f>_xlfn.XLOOKUP($A227, PlayerData!$B:$B, PlayerData!F:F,,,-1)</f>
        <v>5</v>
      </c>
      <c r="E227" s="31" t="str">
        <f>_xlfn.XLOOKUP($A227, PlayerData!$B$3:$B$394, PlayerData!E$3:E$394)</f>
        <v>Brownhill</v>
      </c>
      <c r="F227" s="164" cm="1">
        <f t="array" ref="F227">IFERROR(0.01*_xlfn.IFS(
INDEX(FixtureTicker!$B$24:$AM$43, MATCH($B227, FixtureTicker!$A$24:$A$43, 0), PlayerForm!$X$5)="H",
_xlfn.XLOOKUP($E227, PlayerForm!$D$3:$D$394, PlayerForm!$Q$3:$Q$394)*
_xlfn.XLOOKUP(
INDEX(FixtureTicker!$B$3:$AM$22, MATCH($B227, FixtureTicker!$A$3:$A$22,0), PlayerForm!$X$5),
 TeamForm!$B$4:$B$23, TeamForm!$AD$4:$AD$23),
INDEX(FixtureTicker!$B$24:$AM$43, MATCH($B227, FixtureTicker!$A$24:$A$43,0), PlayerForm!$X$5)="A",
_xlfn.XLOOKUP($E227, PlayerForm!$D$3:$D$394, PlayerForm!$R$3:$R$394)*
_xlfn.XLOOKUP(
INDEX(FixtureTicker!$B$3:$AM$22, MATCH($B227, FixtureTicker!$A$3:$A$22,0), PlayerForm!$X$5),
 TeamForm!$B$4:$B$23, TeamForm!$AB$4:$AB$23),
INDEX(FixtureTicker!$B$24:$AM$43, MATCH($B227, FixtureTicker!$A$24:$A$43,0), PlayerForm!$X$5)="BLANK",
0),0)</f>
        <v>0</v>
      </c>
      <c r="G227" s="163" cm="1">
        <f t="array" ref="G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
),0)</f>
        <v>0.63388790779812265</v>
      </c>
      <c r="H227" s="163" cm="1">
        <f t="array" ref="H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),
_xlfn.IFS(
INDEX(FixtureTicker!$B$24:$AM$43, MATCH($B227, FixtureTicker!$A$24:$A$43), PlayerForm!$X$5+2)="H",
_xlfn.XLOOKUP($E227, PlayerForm!$D$3:$D$394, PlayerForm!$Q$3:$Q$394)*
_xlfn.XLOOKUP(
INDEX(FixtureTicker!$B$3:$AM$22, MATCH($B227, FixtureTicker!$A$3:$A$22), PlayerForm!$X$5+2),
 TeamForm!$B$4:$B$23, TeamForm!$AD$4:$AD$23),
INDEX(FixtureTicker!$B$24:$AM$43, MATCH($B227, FixtureTicker!$A$24:$A$43), PlayerForm!$X$5+2)="A",
_xlfn.XLOOKUP($E227, PlayerForm!$D$3:$D$394, PlayerForm!$R$3:$R$394)*
_xlfn.XLOOKUP(
INDEX(FixtureTicker!$B$3:$AM$22, MATCH($B227, FixtureTicker!$A$3:$A$22), PlayerForm!$X$5+2),
 TeamForm!$B$4:$B$23, TeamForm!$AB$4:$AB$23),
INDEX(FixtureTicker!$B$24:$AM$43, MATCH($B227, FixtureTicker!$A$24:$A$43), PlayerForm!$X$5+2)="BLANK",
0
),
_xlfn.IFS(
INDEX(FixtureTicker!$B$24:$AM$43, MATCH($B227, FixtureTicker!$A$24:$A$43), PlayerForm!$X$5+3)="H",
_xlfn.XLOOKUP($E227, PlayerForm!$D$3:$D$394, PlayerForm!$Q$3:$Q$394)*
_xlfn.XLOOKUP(
INDEX(FixtureTicker!$B$3:$AM$22, MATCH($B227, FixtureTicker!$A$3:$A$22), PlayerForm!$X$5+3),
 TeamForm!$B$4:$B$23, TeamForm!$AD$4:$AD$23),
INDEX(FixtureTicker!$B$24:$AM$43, MATCH($B227, FixtureTicker!$A$24:$A$43), PlayerForm!$X$5+3)="A",
_xlfn.XLOOKUP($E227, PlayerForm!$D$3:$D$394, PlayerForm!$R$3:$R$394)*
_xlfn.XLOOKUP(
INDEX(FixtureTicker!$B$3:$AM$22, MATCH($B227, FixtureTicker!$A$3:$A$22), PlayerForm!$X$5+3),
 TeamForm!$B$4:$B$23, TeamForm!$AB$4:$AB$23),
INDEX(FixtureTicker!$B$24:$AM$43, MATCH($B227, FixtureTicker!$A$24:$A$43), PlayerForm!$X$5+3)="BLANK",
0
)
),0)</f>
        <v>4.1290263975590555</v>
      </c>
      <c r="I227" s="163" cm="1">
        <f t="array" ref="I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),
_xlfn.IFS(
INDEX(FixtureTicker!$B$24:$AM$43, MATCH($B227, FixtureTicker!$A$24:$A$43), PlayerForm!$X$5+2)="H",
_xlfn.XLOOKUP($E227, PlayerForm!$D$3:$D$394, PlayerForm!$Q$3:$Q$394)*
_xlfn.XLOOKUP(
INDEX(FixtureTicker!$B$3:$AM$22, MATCH($B227, FixtureTicker!$A$3:$A$22), PlayerForm!$X$5+2),
 TeamForm!$B$4:$B$23, TeamForm!$AD$4:$AD$23),
INDEX(FixtureTicker!$B$24:$AM$43, MATCH($B227, FixtureTicker!$A$24:$A$43), PlayerForm!$X$5+2)="A",
_xlfn.XLOOKUP($E227, PlayerForm!$D$3:$D$394, PlayerForm!$R$3:$R$394)*
_xlfn.XLOOKUP(
INDEX(FixtureTicker!$B$3:$AM$22, MATCH($B227, FixtureTicker!$A$3:$A$22), PlayerForm!$X$5+2),
 TeamForm!$B$4:$B$23, TeamForm!$AB$4:$AB$23),
INDEX(FixtureTicker!$B$24:$AM$43, MATCH($B227, FixtureTicker!$A$24:$A$43), PlayerForm!$X$5+2)="BLANK",
0
),
_xlfn.IFS(
INDEX(FixtureTicker!$B$24:$AM$43, MATCH($B227, FixtureTicker!$A$24:$A$43), PlayerForm!$X$5+3)="H",
_xlfn.XLOOKUP($E227, PlayerForm!$D$3:$D$394, PlayerForm!$Q$3:$Q$394)*
_xlfn.XLOOKUP(
INDEX(FixtureTicker!$B$3:$AM$22, MATCH($B227, FixtureTicker!$A$3:$A$22), PlayerForm!$X$5+3),
 TeamForm!$B$4:$B$23, TeamForm!$AD$4:$AD$23),
INDEX(FixtureTicker!$B$24:$AM$43, MATCH($B227, FixtureTicker!$A$24:$A$43), PlayerForm!$X$5+3)="A",
_xlfn.XLOOKUP($E227, PlayerForm!$D$3:$D$394, PlayerForm!$R$3:$R$394)*
_xlfn.XLOOKUP(
INDEX(FixtureTicker!$B$3:$AM$22, MATCH($B227, FixtureTicker!$A$3:$A$22), PlayerForm!$X$5+3),
 TeamForm!$B$4:$B$23, TeamForm!$AB$4:$AB$23),
INDEX(FixtureTicker!$B$24:$AM$43, MATCH($B227, FixtureTicker!$A$24:$A$43), PlayerForm!$X$5+3)="BLANK",
0
),
_xlfn.IFS(
INDEX(FixtureTicker!$B$24:$AM$43, MATCH($B227, FixtureTicker!$A$24:$A$43), PlayerForm!$X$5+4)="H",
_xlfn.XLOOKUP($E227, PlayerForm!$D$3:$D$394, PlayerForm!$Q$3:$Q$394)*
_xlfn.XLOOKUP(
INDEX(FixtureTicker!$B$3:$AM$22, MATCH($B227, FixtureTicker!$A$3:$A$22), PlayerForm!$X$5+4),
 TeamForm!$B$4:$B$23, TeamForm!$AD$4:$AD$23),
INDEX(FixtureTicker!$B$24:$AM$43, MATCH($B227, FixtureTicker!$A$24:$A$43), PlayerForm!$X$5+4)="A",
_xlfn.XLOOKUP($E227, PlayerForm!$D$3:$D$394, PlayerForm!$R$3:$R$394)*
_xlfn.XLOOKUP(
INDEX(FixtureTicker!$B$3:$AM$22, MATCH($B227, FixtureTicker!$A$3:$A$22), PlayerForm!$X$5+4),
 TeamForm!$B$4:$B$23, TeamForm!$AB$4:$AB$23),
INDEX(FixtureTicker!$B$24:$AM$43, MATCH($B227, FixtureTicker!$A$24:$A$43), PlayerForm!$X$5+4)="BLANK",
0
),
_xlfn.IFS(
INDEX(FixtureTicker!$B$24:$AM$43, MATCH($B227, FixtureTicker!$A$24:$A$43), PlayerForm!$X$5+5)="H",
_xlfn.XLOOKUP($E227, PlayerForm!$D$3:$D$394, PlayerForm!$Q$3:$Q$394)*
_xlfn.XLOOKUP(
INDEX(FixtureTicker!$B$3:$AM$22, MATCH($B227, FixtureTicker!$A$3:$A$22), PlayerForm!$X$5+5),
 TeamForm!$B$4:$B$23, TeamForm!$AD$4:$AD$23),
INDEX(FixtureTicker!$B$24:$AM$43, MATCH($B227, FixtureTicker!$A$24:$A$43), PlayerForm!$X$5+5)="A",
_xlfn.XLOOKUP($E227, PlayerForm!$D$3:$D$394, PlayerForm!$R$3:$R$394)*
_xlfn.XLOOKUP(
INDEX(FixtureTicker!$B$3:$AM$22, MATCH($B227, FixtureTicker!$A$3:$A$22), PlayerForm!$X$5+5),
 TeamForm!$B$4:$B$23, TeamForm!$AB$4:$AB$23),
INDEX(FixtureTicker!$B$24:$AM$43, MATCH($B227, FixtureTicker!$A$24:$A$43), PlayerForm!$X$5+5)="BLANK",
0
)
),0)</f>
        <v>8.4962787569530818</v>
      </c>
      <c r="J227" s="163" cm="1">
        <f t="array" ref="J227">IFERROR(0.01*SUM(
_xlfn.IFS(
INDEX(FixtureTicker!$B$24:$AM$43, MATCH($B227, FixtureTicker!$A$24:$A$43), PlayerForm!$X$5)="H",
_xlfn.XLOOKUP($E227, PlayerForm!$D$3:$D$394, PlayerForm!$Q$3:$Q$394)*
_xlfn.XLOOKUP(
INDEX(FixtureTicker!$B$3:$AM$22, MATCH($B227, FixtureTicker!$A$3:$A$22), PlayerForm!$X$5),
 TeamForm!$B$4:$B$23, TeamForm!$AD$4:$AD$23),
INDEX(FixtureTicker!$B$24:$AM$43, MATCH($B227, FixtureTicker!$A$24:$A$43), PlayerForm!$X$5)="A",
_xlfn.XLOOKUP($E227, PlayerForm!$D$3:$D$394, PlayerForm!$R$3:$R$394)*
_xlfn.XLOOKUP(
INDEX(FixtureTicker!$B$3:$AM$22, MATCH($B227, FixtureTicker!$A$3:$A$22), PlayerForm!$X$5),
 TeamForm!$B$4:$B$23, TeamForm!$AB$4:$AB$23),
INDEX(FixtureTicker!$B$24:$AM$43, MATCH($B227, FixtureTicker!$A$24:$A$43), PlayerForm!$X$5)="BLANK",
0
),
_xlfn.IFS(
INDEX(FixtureTicker!$B$24:$AM$43, MATCH($B227, FixtureTicker!$A$24:$A$43), PlayerForm!$X$5+1)="H",
_xlfn.XLOOKUP($E227, PlayerForm!$D$3:$D$394, PlayerForm!$Q$3:$Q$394)*
_xlfn.XLOOKUP(
INDEX(FixtureTicker!$B$3:$AM$22, MATCH($B227, FixtureTicker!$A$3:$A$22), PlayerForm!$X$5+1),
 TeamForm!$B$4:$B$23, TeamForm!$AD$4:$AD$23),
INDEX(FixtureTicker!$B$24:$AM$43, MATCH($B227, FixtureTicker!$A$24:$A$43), PlayerForm!$X$5+1)="A",
_xlfn.XLOOKUP($E227, PlayerForm!$D$3:$D$394, PlayerForm!$R$3:$R$394)*
_xlfn.XLOOKUP(
INDEX(FixtureTicker!$B$3:$AM$22, MATCH($B227, FixtureTicker!$A$3:$A$22), PlayerForm!$X$5+1),
 TeamForm!$B$4:$B$23, TeamForm!$AB$4:$AB$23),
INDEX(FixtureTicker!$B$24:$AM$43, MATCH($B227, FixtureTicker!$A$24:$A$43), PlayerForm!$X$5+1)="BLANK",
0
),
_xlfn.IFS(
INDEX(FixtureTicker!$B$24:$AM$43, MATCH($B227, FixtureTicker!$A$24:$A$43), PlayerForm!$X$5+2)="H",
_xlfn.XLOOKUP($E227, PlayerForm!$D$3:$D$394, PlayerForm!$Q$3:$Q$394)*
_xlfn.XLOOKUP(
INDEX(FixtureTicker!$B$3:$AM$22, MATCH($B227, FixtureTicker!$A$3:$A$22), PlayerForm!$X$5+2),
 TeamForm!$B$4:$B$23, TeamForm!$AD$4:$AD$23),
INDEX(FixtureTicker!$B$24:$AM$43, MATCH($B227, FixtureTicker!$A$24:$A$43), PlayerForm!$X$5+2)="A",
_xlfn.XLOOKUP($E227, PlayerForm!$D$3:$D$394, PlayerForm!$R$3:$R$394)*
_xlfn.XLOOKUP(
INDEX(FixtureTicker!$B$3:$AM$22, MATCH($B227, FixtureTicker!$A$3:$A$22), PlayerForm!$X$5+2),
 TeamForm!$B$4:$B$23, TeamForm!$AB$4:$AB$23),
INDEX(FixtureTicker!$B$24:$AM$43, MATCH($B227, FixtureTicker!$A$24:$A$43), PlayerForm!$X$5+2)="BLANK",
0
),
_xlfn.IFS(
INDEX(FixtureTicker!$B$24:$AM$43, MATCH($B227, FixtureTicker!$A$24:$A$43), PlayerForm!$X$5+3)="H",
_xlfn.XLOOKUP($E227, PlayerForm!$D$3:$D$394, PlayerForm!$Q$3:$Q$394)*
_xlfn.XLOOKUP(
INDEX(FixtureTicker!$B$3:$AM$22, MATCH($B227, FixtureTicker!$A$3:$A$22), PlayerForm!$X$5+3),
 TeamForm!$B$4:$B$23, TeamForm!$AD$4:$AD$23),
INDEX(FixtureTicker!$B$24:$AM$43, MATCH($B227, FixtureTicker!$A$24:$A$43), PlayerForm!$X$5+3)="A",
_xlfn.XLOOKUP($E227, PlayerForm!$D$3:$D$394, PlayerForm!$R$3:$R$394)*
_xlfn.XLOOKUP(
INDEX(FixtureTicker!$B$3:$AM$22, MATCH($B227, FixtureTicker!$A$3:$A$22), PlayerForm!$X$5+3),
 TeamForm!$B$4:$B$23, TeamForm!$AB$4:$AB$23),
INDEX(FixtureTicker!$B$24:$AM$43, MATCH($B227, FixtureTicker!$A$24:$A$43), PlayerForm!$X$5+3)="BLANK",
0
),
_xlfn.IFS(
INDEX(FixtureTicker!$B$24:$AM$43, MATCH($B227, FixtureTicker!$A$24:$A$43), PlayerForm!$X$5+4)="H",
_xlfn.XLOOKUP($E227, PlayerForm!$D$3:$D$394, PlayerForm!$Q$3:$Q$394)*
_xlfn.XLOOKUP(
INDEX(FixtureTicker!$B$3:$AM$22, MATCH($B227, FixtureTicker!$A$3:$A$22), PlayerForm!$X$5+4),
 TeamForm!$B$4:$B$23, TeamForm!$AD$4:$AD$23),
INDEX(FixtureTicker!$B$24:$AM$43, MATCH($B227, FixtureTicker!$A$24:$A$43), PlayerForm!$X$5+4)="A",
_xlfn.XLOOKUP($E227, PlayerForm!$D$3:$D$394, PlayerForm!$R$3:$R$394)*
_xlfn.XLOOKUP(
INDEX(FixtureTicker!$B$3:$AM$22, MATCH($B227, FixtureTicker!$A$3:$A$22), PlayerForm!$X$5+4),
 TeamForm!$B$4:$B$23, TeamForm!$AB$4:$AB$23),
INDEX(FixtureTicker!$B$24:$AM$43, MATCH($B227, FixtureTicker!$A$24:$A$43), PlayerForm!$X$5+4)="BLANK",
0
),
_xlfn.IFS(
INDEX(FixtureTicker!$B$24:$AM$43, MATCH($B227, FixtureTicker!$A$24:$A$43), PlayerForm!$X$5+5)="H",
_xlfn.XLOOKUP($E227, PlayerForm!$D$3:$D$394, PlayerForm!$Q$3:$Q$394)*
_xlfn.XLOOKUP(
INDEX(FixtureTicker!$B$3:$AM$22, MATCH($B227, FixtureTicker!$A$3:$A$22), PlayerForm!$X$5+5),
 TeamForm!$B$4:$B$23, TeamForm!$AD$4:$AD$23),
INDEX(FixtureTicker!$B$24:$AM$43, MATCH($B227, FixtureTicker!$A$24:$A$43), PlayerForm!$X$5+5)="A",
_xlfn.XLOOKUP($E227, PlayerForm!$D$3:$D$394, PlayerForm!$R$3:$R$394)*
_xlfn.XLOOKUP(
INDEX(FixtureTicker!$B$3:$AM$22, MATCH($B227, FixtureTicker!$A$3:$A$22), PlayerForm!$X$5+5),
 TeamForm!$B$4:$B$23, TeamForm!$AB$4:$AB$23),
INDEX(FixtureTicker!$B$24:$AM$43, MATCH($B227, FixtureTicker!$A$24:$A$43), PlayerForm!$X$5+5)="BLANK",
0
),
_xlfn.IFS(
INDEX(FixtureTicker!$B$24:$AM$43, MATCH($B227, FixtureTicker!$A$24:$A$43), PlayerForm!$X$5+6)="H",
_xlfn.XLOOKUP($E227, PlayerForm!$D$3:$D$394, PlayerForm!$Q$3:$Q$394)*
_xlfn.XLOOKUP(
INDEX(FixtureTicker!$B$3:$AM$22, MATCH($B227, FixtureTicker!$A$3:$A$22), PlayerForm!$X$5+6),
 TeamForm!$B$4:$B$23, TeamForm!$AD$4:$AD$23),
INDEX(FixtureTicker!$B$24:$AM$43, MATCH($B227, FixtureTicker!$A$24:$A$43), PlayerForm!$X$5+6)="A",
_xlfn.XLOOKUP($E227, PlayerForm!$D$3:$D$394, PlayerForm!$R$3:$R$394)*
_xlfn.XLOOKUP(
INDEX(FixtureTicker!$B$3:$AM$22, MATCH($B227, FixtureTicker!$A$3:$A$22), PlayerForm!$X$5+6),
 TeamForm!$B$4:$B$23, TeamForm!$AB$4:$AB$23),
INDEX(FixtureTicker!$B$24:$AM$43, MATCH($B227, FixtureTicker!$A$24:$A$43), PlayerForm!$X$5+6)="BLANK",
0
),
_xlfn.IFS(
INDEX(FixtureTicker!$B$24:$AM$43, MATCH($B227, FixtureTicker!$A$24:$A$43), PlayerForm!$X$5+7)="H",
_xlfn.XLOOKUP($E227, PlayerForm!$D$3:$D$394, PlayerForm!$Q$3:$Q$394)*
_xlfn.XLOOKUP(
INDEX(FixtureTicker!$B$3:$AM$22, MATCH($B227, FixtureTicker!$A$3:$A$22), PlayerForm!$X$5+7),
 TeamForm!$B$4:$B$23, TeamForm!$AD$4:$AD$23),
INDEX(FixtureTicker!$B$24:$AM$43, MATCH($B227, FixtureTicker!$A$24:$A$43), PlayerForm!$X$5+7)="A",
_xlfn.XLOOKUP($E227, PlayerForm!$D$3:$D$394, PlayerForm!$R$3:$R$394)*
_xlfn.XLOOKUP(
INDEX(FixtureTicker!$B$3:$AM$22, MATCH($B227, FixtureTicker!$A$3:$A$22), PlayerForm!$X$5+7),
 TeamForm!$B$4:$B$23, TeamForm!$AB$4:$AB$23),
INDEX(FixtureTicker!$B$24:$AM$43, MATCH($B227, FixtureTicker!$A$24:$A$43), PlayerForm!$X$5+7)="BLANK",
0
)
),0)</f>
        <v>13.51746712605549</v>
      </c>
    </row>
    <row r="228" spans="1:10">
      <c r="A228" s="55">
        <v>325</v>
      </c>
      <c r="B228" s="55" t="str">
        <f>_xlfn.XLOOKUP($A228, PlayerData!$B$3:$B$394, PlayerData!C$3:C$394)</f>
        <v>WOL</v>
      </c>
      <c r="C228" s="55" t="str">
        <f>_xlfn.XLOOKUP($A228, PlayerData!$B$3:$B$394, PlayerData!D$3:D$394)</f>
        <v>D</v>
      </c>
      <c r="D228" s="55">
        <f>_xlfn.XLOOKUP($A228, PlayerData!$B:$B, PlayerData!F:F,,,-1)</f>
        <v>4.5</v>
      </c>
      <c r="E228" s="31" t="str">
        <f>_xlfn.XLOOKUP($A228, PlayerData!$B$3:$B$394, PlayerData!E$3:E$394)</f>
        <v>Bennett</v>
      </c>
      <c r="F228" s="164" cm="1">
        <f t="array" ref="F228">IFERROR(0.01*_xlfn.IFS(
INDEX(FixtureTicker!$B$24:$AM$43, MATCH($B228, FixtureTicker!$A$24:$A$43, 0), PlayerForm!$X$5)="H",
_xlfn.XLOOKUP($E228, PlayerForm!$D$3:$D$394, PlayerForm!$Q$3:$Q$394)*
_xlfn.XLOOKUP(
INDEX(FixtureTicker!$B$3:$AM$22, MATCH($B228, FixtureTicker!$A$3:$A$22,0), PlayerForm!$X$5),
 TeamForm!$B$4:$B$23, TeamForm!$AD$4:$AD$23),
INDEX(FixtureTicker!$B$24:$AM$43, MATCH($B228, FixtureTicker!$A$24:$A$43,0), PlayerForm!$X$5)="A",
_xlfn.XLOOKUP($E228, PlayerForm!$D$3:$D$394, PlayerForm!$R$3:$R$394)*
_xlfn.XLOOKUP(
INDEX(FixtureTicker!$B$3:$AM$22, MATCH($B228, FixtureTicker!$A$3:$A$22,0), PlayerForm!$X$5),
 TeamForm!$B$4:$B$23, TeamForm!$AB$4:$AB$23),
INDEX(FixtureTicker!$B$24:$AM$43, MATCH($B228, FixtureTicker!$A$24:$A$43,0), PlayerForm!$X$5)="BLANK",
0),0)</f>
        <v>0</v>
      </c>
      <c r="G228" s="163" cm="1">
        <f t="array" ref="G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
),0)</f>
        <v>1.278948236976732</v>
      </c>
      <c r="H228" s="163" cm="1">
        <f t="array" ref="H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),
_xlfn.IFS(
INDEX(FixtureTicker!$B$24:$AM$43, MATCH($B228, FixtureTicker!$A$24:$A$43), PlayerForm!$X$5+2)="H",
_xlfn.XLOOKUP($E228, PlayerForm!$D$3:$D$394, PlayerForm!$Q$3:$Q$394)*
_xlfn.XLOOKUP(
INDEX(FixtureTicker!$B$3:$AM$22, MATCH($B228, FixtureTicker!$A$3:$A$22), PlayerForm!$X$5+2),
 TeamForm!$B$4:$B$23, TeamForm!$AD$4:$AD$23),
INDEX(FixtureTicker!$B$24:$AM$43, MATCH($B228, FixtureTicker!$A$24:$A$43), PlayerForm!$X$5+2)="A",
_xlfn.XLOOKUP($E228, PlayerForm!$D$3:$D$394, PlayerForm!$R$3:$R$394)*
_xlfn.XLOOKUP(
INDEX(FixtureTicker!$B$3:$AM$22, MATCH($B228, FixtureTicker!$A$3:$A$22), PlayerForm!$X$5+2),
 TeamForm!$B$4:$B$23, TeamForm!$AB$4:$AB$23),
INDEX(FixtureTicker!$B$24:$AM$43, MATCH($B228, FixtureTicker!$A$24:$A$43), PlayerForm!$X$5+2)="BLANK",
0
),
_xlfn.IFS(
INDEX(FixtureTicker!$B$24:$AM$43, MATCH($B228, FixtureTicker!$A$24:$A$43), PlayerForm!$X$5+3)="H",
_xlfn.XLOOKUP($E228, PlayerForm!$D$3:$D$394, PlayerForm!$Q$3:$Q$394)*
_xlfn.XLOOKUP(
INDEX(FixtureTicker!$B$3:$AM$22, MATCH($B228, FixtureTicker!$A$3:$A$22), PlayerForm!$X$5+3),
 TeamForm!$B$4:$B$23, TeamForm!$AD$4:$AD$23),
INDEX(FixtureTicker!$B$24:$AM$43, MATCH($B228, FixtureTicker!$A$24:$A$43), PlayerForm!$X$5+3)="A",
_xlfn.XLOOKUP($E228, PlayerForm!$D$3:$D$394, PlayerForm!$R$3:$R$394)*
_xlfn.XLOOKUP(
INDEX(FixtureTicker!$B$3:$AM$22, MATCH($B228, FixtureTicker!$A$3:$A$22), PlayerForm!$X$5+3),
 TeamForm!$B$4:$B$23, TeamForm!$AB$4:$AB$23),
INDEX(FixtureTicker!$B$24:$AM$43, MATCH($B228, FixtureTicker!$A$24:$A$43), PlayerForm!$X$5+3)="BLANK",
0
)
),0)</f>
        <v>5.3220749216128516</v>
      </c>
      <c r="I228" s="163" cm="1">
        <f t="array" ref="I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),
_xlfn.IFS(
INDEX(FixtureTicker!$B$24:$AM$43, MATCH($B228, FixtureTicker!$A$24:$A$43), PlayerForm!$X$5+2)="H",
_xlfn.XLOOKUP($E228, PlayerForm!$D$3:$D$394, PlayerForm!$Q$3:$Q$394)*
_xlfn.XLOOKUP(
INDEX(FixtureTicker!$B$3:$AM$22, MATCH($B228, FixtureTicker!$A$3:$A$22), PlayerForm!$X$5+2),
 TeamForm!$B$4:$B$23, TeamForm!$AD$4:$AD$23),
INDEX(FixtureTicker!$B$24:$AM$43, MATCH($B228, FixtureTicker!$A$24:$A$43), PlayerForm!$X$5+2)="A",
_xlfn.XLOOKUP($E228, PlayerForm!$D$3:$D$394, PlayerForm!$R$3:$R$394)*
_xlfn.XLOOKUP(
INDEX(FixtureTicker!$B$3:$AM$22, MATCH($B228, FixtureTicker!$A$3:$A$22), PlayerForm!$X$5+2),
 TeamForm!$B$4:$B$23, TeamForm!$AB$4:$AB$23),
INDEX(FixtureTicker!$B$24:$AM$43, MATCH($B228, FixtureTicker!$A$24:$A$43), PlayerForm!$X$5+2)="BLANK",
0
),
_xlfn.IFS(
INDEX(FixtureTicker!$B$24:$AM$43, MATCH($B228, FixtureTicker!$A$24:$A$43), PlayerForm!$X$5+3)="H",
_xlfn.XLOOKUP($E228, PlayerForm!$D$3:$D$394, PlayerForm!$Q$3:$Q$394)*
_xlfn.XLOOKUP(
INDEX(FixtureTicker!$B$3:$AM$22, MATCH($B228, FixtureTicker!$A$3:$A$22), PlayerForm!$X$5+3),
 TeamForm!$B$4:$B$23, TeamForm!$AD$4:$AD$23),
INDEX(FixtureTicker!$B$24:$AM$43, MATCH($B228, FixtureTicker!$A$24:$A$43), PlayerForm!$X$5+3)="A",
_xlfn.XLOOKUP($E228, PlayerForm!$D$3:$D$394, PlayerForm!$R$3:$R$394)*
_xlfn.XLOOKUP(
INDEX(FixtureTicker!$B$3:$AM$22, MATCH($B228, FixtureTicker!$A$3:$A$22), PlayerForm!$X$5+3),
 TeamForm!$B$4:$B$23, TeamForm!$AB$4:$AB$23),
INDEX(FixtureTicker!$B$24:$AM$43, MATCH($B228, FixtureTicker!$A$24:$A$43), PlayerForm!$X$5+3)="BLANK",
0
),
_xlfn.IFS(
INDEX(FixtureTicker!$B$24:$AM$43, MATCH($B228, FixtureTicker!$A$24:$A$43), PlayerForm!$X$5+4)="H",
_xlfn.XLOOKUP($E228, PlayerForm!$D$3:$D$394, PlayerForm!$Q$3:$Q$394)*
_xlfn.XLOOKUP(
INDEX(FixtureTicker!$B$3:$AM$22, MATCH($B228, FixtureTicker!$A$3:$A$22), PlayerForm!$X$5+4),
 TeamForm!$B$4:$B$23, TeamForm!$AD$4:$AD$23),
INDEX(FixtureTicker!$B$24:$AM$43, MATCH($B228, FixtureTicker!$A$24:$A$43), PlayerForm!$X$5+4)="A",
_xlfn.XLOOKUP($E228, PlayerForm!$D$3:$D$394, PlayerForm!$R$3:$R$394)*
_xlfn.XLOOKUP(
INDEX(FixtureTicker!$B$3:$AM$22, MATCH($B228, FixtureTicker!$A$3:$A$22), PlayerForm!$X$5+4),
 TeamForm!$B$4:$B$23, TeamForm!$AB$4:$AB$23),
INDEX(FixtureTicker!$B$24:$AM$43, MATCH($B228, FixtureTicker!$A$24:$A$43), PlayerForm!$X$5+4)="BLANK",
0
),
_xlfn.IFS(
INDEX(FixtureTicker!$B$24:$AM$43, MATCH($B228, FixtureTicker!$A$24:$A$43), PlayerForm!$X$5+5)="H",
_xlfn.XLOOKUP($E228, PlayerForm!$D$3:$D$394, PlayerForm!$Q$3:$Q$394)*
_xlfn.XLOOKUP(
INDEX(FixtureTicker!$B$3:$AM$22, MATCH($B228, FixtureTicker!$A$3:$A$22), PlayerForm!$X$5+5),
 TeamForm!$B$4:$B$23, TeamForm!$AD$4:$AD$23),
INDEX(FixtureTicker!$B$24:$AM$43, MATCH($B228, FixtureTicker!$A$24:$A$43), PlayerForm!$X$5+5)="A",
_xlfn.XLOOKUP($E228, PlayerForm!$D$3:$D$394, PlayerForm!$R$3:$R$394)*
_xlfn.XLOOKUP(
INDEX(FixtureTicker!$B$3:$AM$22, MATCH($B228, FixtureTicker!$A$3:$A$22), PlayerForm!$X$5+5),
 TeamForm!$B$4:$B$23, TeamForm!$AB$4:$AB$23),
INDEX(FixtureTicker!$B$24:$AM$43, MATCH($B228, FixtureTicker!$A$24:$A$43), PlayerForm!$X$5+5)="BLANK",
0
)
),0)</f>
        <v>8.2711790915827272</v>
      </c>
      <c r="J228" s="163" cm="1">
        <f t="array" ref="J228">IFERROR(0.01*SUM(
_xlfn.IFS(
INDEX(FixtureTicker!$B$24:$AM$43, MATCH($B228, FixtureTicker!$A$24:$A$43), PlayerForm!$X$5)="H",
_xlfn.XLOOKUP($E228, PlayerForm!$D$3:$D$394, PlayerForm!$Q$3:$Q$394)*
_xlfn.XLOOKUP(
INDEX(FixtureTicker!$B$3:$AM$22, MATCH($B228, FixtureTicker!$A$3:$A$22), PlayerForm!$X$5),
 TeamForm!$B$4:$B$23, TeamForm!$AD$4:$AD$23),
INDEX(FixtureTicker!$B$24:$AM$43, MATCH($B228, FixtureTicker!$A$24:$A$43), PlayerForm!$X$5)="A",
_xlfn.XLOOKUP($E228, PlayerForm!$D$3:$D$394, PlayerForm!$R$3:$R$394)*
_xlfn.XLOOKUP(
INDEX(FixtureTicker!$B$3:$AM$22, MATCH($B228, FixtureTicker!$A$3:$A$22), PlayerForm!$X$5),
 TeamForm!$B$4:$B$23, TeamForm!$AB$4:$AB$23),
INDEX(FixtureTicker!$B$24:$AM$43, MATCH($B228, FixtureTicker!$A$24:$A$43), PlayerForm!$X$5)="BLANK",
0
),
_xlfn.IFS(
INDEX(FixtureTicker!$B$24:$AM$43, MATCH($B228, FixtureTicker!$A$24:$A$43), PlayerForm!$X$5+1)="H",
_xlfn.XLOOKUP($E228, PlayerForm!$D$3:$D$394, PlayerForm!$Q$3:$Q$394)*
_xlfn.XLOOKUP(
INDEX(FixtureTicker!$B$3:$AM$22, MATCH($B228, FixtureTicker!$A$3:$A$22), PlayerForm!$X$5+1),
 TeamForm!$B$4:$B$23, TeamForm!$AD$4:$AD$23),
INDEX(FixtureTicker!$B$24:$AM$43, MATCH($B228, FixtureTicker!$A$24:$A$43), PlayerForm!$X$5+1)="A",
_xlfn.XLOOKUP($E228, PlayerForm!$D$3:$D$394, PlayerForm!$R$3:$R$394)*
_xlfn.XLOOKUP(
INDEX(FixtureTicker!$B$3:$AM$22, MATCH($B228, FixtureTicker!$A$3:$A$22), PlayerForm!$X$5+1),
 TeamForm!$B$4:$B$23, TeamForm!$AB$4:$AB$23),
INDEX(FixtureTicker!$B$24:$AM$43, MATCH($B228, FixtureTicker!$A$24:$A$43), PlayerForm!$X$5+1)="BLANK",
0
),
_xlfn.IFS(
INDEX(FixtureTicker!$B$24:$AM$43, MATCH($B228, FixtureTicker!$A$24:$A$43), PlayerForm!$X$5+2)="H",
_xlfn.XLOOKUP($E228, PlayerForm!$D$3:$D$394, PlayerForm!$Q$3:$Q$394)*
_xlfn.XLOOKUP(
INDEX(FixtureTicker!$B$3:$AM$22, MATCH($B228, FixtureTicker!$A$3:$A$22), PlayerForm!$X$5+2),
 TeamForm!$B$4:$B$23, TeamForm!$AD$4:$AD$23),
INDEX(FixtureTicker!$B$24:$AM$43, MATCH($B228, FixtureTicker!$A$24:$A$43), PlayerForm!$X$5+2)="A",
_xlfn.XLOOKUP($E228, PlayerForm!$D$3:$D$394, PlayerForm!$R$3:$R$394)*
_xlfn.XLOOKUP(
INDEX(FixtureTicker!$B$3:$AM$22, MATCH($B228, FixtureTicker!$A$3:$A$22), PlayerForm!$X$5+2),
 TeamForm!$B$4:$B$23, TeamForm!$AB$4:$AB$23),
INDEX(FixtureTicker!$B$24:$AM$43, MATCH($B228, FixtureTicker!$A$24:$A$43), PlayerForm!$X$5+2)="BLANK",
0
),
_xlfn.IFS(
INDEX(FixtureTicker!$B$24:$AM$43, MATCH($B228, FixtureTicker!$A$24:$A$43), PlayerForm!$X$5+3)="H",
_xlfn.XLOOKUP($E228, PlayerForm!$D$3:$D$394, PlayerForm!$Q$3:$Q$394)*
_xlfn.XLOOKUP(
INDEX(FixtureTicker!$B$3:$AM$22, MATCH($B228, FixtureTicker!$A$3:$A$22), PlayerForm!$X$5+3),
 TeamForm!$B$4:$B$23, TeamForm!$AD$4:$AD$23),
INDEX(FixtureTicker!$B$24:$AM$43, MATCH($B228, FixtureTicker!$A$24:$A$43), PlayerForm!$X$5+3)="A",
_xlfn.XLOOKUP($E228, PlayerForm!$D$3:$D$394, PlayerForm!$R$3:$R$394)*
_xlfn.XLOOKUP(
INDEX(FixtureTicker!$B$3:$AM$22, MATCH($B228, FixtureTicker!$A$3:$A$22), PlayerForm!$X$5+3),
 TeamForm!$B$4:$B$23, TeamForm!$AB$4:$AB$23),
INDEX(FixtureTicker!$B$24:$AM$43, MATCH($B228, FixtureTicker!$A$24:$A$43), PlayerForm!$X$5+3)="BLANK",
0
),
_xlfn.IFS(
INDEX(FixtureTicker!$B$24:$AM$43, MATCH($B228, FixtureTicker!$A$24:$A$43), PlayerForm!$X$5+4)="H",
_xlfn.XLOOKUP($E228, PlayerForm!$D$3:$D$394, PlayerForm!$Q$3:$Q$394)*
_xlfn.XLOOKUP(
INDEX(FixtureTicker!$B$3:$AM$22, MATCH($B228, FixtureTicker!$A$3:$A$22), PlayerForm!$X$5+4),
 TeamForm!$B$4:$B$23, TeamForm!$AD$4:$AD$23),
INDEX(FixtureTicker!$B$24:$AM$43, MATCH($B228, FixtureTicker!$A$24:$A$43), PlayerForm!$X$5+4)="A",
_xlfn.XLOOKUP($E228, PlayerForm!$D$3:$D$394, PlayerForm!$R$3:$R$394)*
_xlfn.XLOOKUP(
INDEX(FixtureTicker!$B$3:$AM$22, MATCH($B228, FixtureTicker!$A$3:$A$22), PlayerForm!$X$5+4),
 TeamForm!$B$4:$B$23, TeamForm!$AB$4:$AB$23),
INDEX(FixtureTicker!$B$24:$AM$43, MATCH($B228, FixtureTicker!$A$24:$A$43), PlayerForm!$X$5+4)="BLANK",
0
),
_xlfn.IFS(
INDEX(FixtureTicker!$B$24:$AM$43, MATCH($B228, FixtureTicker!$A$24:$A$43), PlayerForm!$X$5+5)="H",
_xlfn.XLOOKUP($E228, PlayerForm!$D$3:$D$394, PlayerForm!$Q$3:$Q$394)*
_xlfn.XLOOKUP(
INDEX(FixtureTicker!$B$3:$AM$22, MATCH($B228, FixtureTicker!$A$3:$A$22), PlayerForm!$X$5+5),
 TeamForm!$B$4:$B$23, TeamForm!$AD$4:$AD$23),
INDEX(FixtureTicker!$B$24:$AM$43, MATCH($B228, FixtureTicker!$A$24:$A$43), PlayerForm!$X$5+5)="A",
_xlfn.XLOOKUP($E228, PlayerForm!$D$3:$D$394, PlayerForm!$R$3:$R$394)*
_xlfn.XLOOKUP(
INDEX(FixtureTicker!$B$3:$AM$22, MATCH($B228, FixtureTicker!$A$3:$A$22), PlayerForm!$X$5+5),
 TeamForm!$B$4:$B$23, TeamForm!$AB$4:$AB$23),
INDEX(FixtureTicker!$B$24:$AM$43, MATCH($B228, FixtureTicker!$A$24:$A$43), PlayerForm!$X$5+5)="BLANK",
0
),
_xlfn.IFS(
INDEX(FixtureTicker!$B$24:$AM$43, MATCH($B228, FixtureTicker!$A$24:$A$43), PlayerForm!$X$5+6)="H",
_xlfn.XLOOKUP($E228, PlayerForm!$D$3:$D$394, PlayerForm!$Q$3:$Q$394)*
_xlfn.XLOOKUP(
INDEX(FixtureTicker!$B$3:$AM$22, MATCH($B228, FixtureTicker!$A$3:$A$22), PlayerForm!$X$5+6),
 TeamForm!$B$4:$B$23, TeamForm!$AD$4:$AD$23),
INDEX(FixtureTicker!$B$24:$AM$43, MATCH($B228, FixtureTicker!$A$24:$A$43), PlayerForm!$X$5+6)="A",
_xlfn.XLOOKUP($E228, PlayerForm!$D$3:$D$394, PlayerForm!$R$3:$R$394)*
_xlfn.XLOOKUP(
INDEX(FixtureTicker!$B$3:$AM$22, MATCH($B228, FixtureTicker!$A$3:$A$22), PlayerForm!$X$5+6),
 TeamForm!$B$4:$B$23, TeamForm!$AB$4:$AB$23),
INDEX(FixtureTicker!$B$24:$AM$43, MATCH($B228, FixtureTicker!$A$24:$A$43), PlayerForm!$X$5+6)="BLANK",
0
),
_xlfn.IFS(
INDEX(FixtureTicker!$B$24:$AM$43, MATCH($B228, FixtureTicker!$A$24:$A$43), PlayerForm!$X$5+7)="H",
_xlfn.XLOOKUP($E228, PlayerForm!$D$3:$D$394, PlayerForm!$Q$3:$Q$394)*
_xlfn.XLOOKUP(
INDEX(FixtureTicker!$B$3:$AM$22, MATCH($B228, FixtureTicker!$A$3:$A$22), PlayerForm!$X$5+7),
 TeamForm!$B$4:$B$23, TeamForm!$AD$4:$AD$23),
INDEX(FixtureTicker!$B$24:$AM$43, MATCH($B228, FixtureTicker!$A$24:$A$43), PlayerForm!$X$5+7)="A",
_xlfn.XLOOKUP($E228, PlayerForm!$D$3:$D$394, PlayerForm!$R$3:$R$394)*
_xlfn.XLOOKUP(
INDEX(FixtureTicker!$B$3:$AM$22, MATCH($B228, FixtureTicker!$A$3:$A$22), PlayerForm!$X$5+7),
 TeamForm!$B$4:$B$23, TeamForm!$AB$4:$AB$23),
INDEX(FixtureTicker!$B$24:$AM$43, MATCH($B228, FixtureTicker!$A$24:$A$43), PlayerForm!$X$5+7)="BLANK",
0
)
),0)</f>
        <v>11.709777918022226</v>
      </c>
    </row>
    <row r="229" spans="1:10">
      <c r="A229" s="55">
        <v>336</v>
      </c>
      <c r="B229" s="55" t="str">
        <f>_xlfn.XLOOKUP($A229, PlayerData!$B$3:$B$394, PlayerData!C$3:C$394)</f>
        <v>NEW</v>
      </c>
      <c r="C229" s="55" t="str">
        <f>_xlfn.XLOOKUP($A229, PlayerData!$B$3:$B$394, PlayerData!D$3:D$394)</f>
        <v>D</v>
      </c>
      <c r="D229" s="55">
        <f>_xlfn.XLOOKUP($A229, PlayerData!$B:$B, PlayerData!F:F,,,-1)</f>
        <v>4.5</v>
      </c>
      <c r="E229" s="31" t="str">
        <f>_xlfn.XLOOKUP($A229, PlayerData!$B$3:$B$394, PlayerData!E$3:E$394)</f>
        <v>Krafth</v>
      </c>
      <c r="F229" s="164" cm="1">
        <f t="array" ref="F229">IFERROR(0.01*_xlfn.IFS(
INDEX(FixtureTicker!$B$24:$AM$43, MATCH($B229, FixtureTicker!$A$24:$A$43, 0), PlayerForm!$X$5)="H",
_xlfn.XLOOKUP($E229, PlayerForm!$D$3:$D$394, PlayerForm!$Q$3:$Q$394)*
_xlfn.XLOOKUP(
INDEX(FixtureTicker!$B$3:$AM$22, MATCH($B229, FixtureTicker!$A$3:$A$22,0), PlayerForm!$X$5),
 TeamForm!$B$4:$B$23, TeamForm!$AD$4:$AD$23),
INDEX(FixtureTicker!$B$24:$AM$43, MATCH($B229, FixtureTicker!$A$24:$A$43,0), PlayerForm!$X$5)="A",
_xlfn.XLOOKUP($E229, PlayerForm!$D$3:$D$394, PlayerForm!$R$3:$R$394)*
_xlfn.XLOOKUP(
INDEX(FixtureTicker!$B$3:$AM$22, MATCH($B229, FixtureTicker!$A$3:$A$22,0), PlayerForm!$X$5),
 TeamForm!$B$4:$B$23, TeamForm!$AB$4:$AB$23),
INDEX(FixtureTicker!$B$24:$AM$43, MATCH($B229, FixtureTicker!$A$24:$A$43,0), PlayerForm!$X$5)="BLANK",
0),0)</f>
        <v>0</v>
      </c>
      <c r="G229" s="163" cm="1">
        <f t="array" ref="G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
),0)</f>
        <v>2.6995645863570399</v>
      </c>
      <c r="H229" s="163" cm="1">
        <f t="array" ref="H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),
_xlfn.IFS(
INDEX(FixtureTicker!$B$24:$AM$43, MATCH($B229, FixtureTicker!$A$24:$A$43), PlayerForm!$X$5+2)="H",
_xlfn.XLOOKUP($E229, PlayerForm!$D$3:$D$394, PlayerForm!$Q$3:$Q$394)*
_xlfn.XLOOKUP(
INDEX(FixtureTicker!$B$3:$AM$22, MATCH($B229, FixtureTicker!$A$3:$A$22), PlayerForm!$X$5+2),
 TeamForm!$B$4:$B$23, TeamForm!$AD$4:$AD$23),
INDEX(FixtureTicker!$B$24:$AM$43, MATCH($B229, FixtureTicker!$A$24:$A$43), PlayerForm!$X$5+2)="A",
_xlfn.XLOOKUP($E229, PlayerForm!$D$3:$D$394, PlayerForm!$R$3:$R$394)*
_xlfn.XLOOKUP(
INDEX(FixtureTicker!$B$3:$AM$22, MATCH($B229, FixtureTicker!$A$3:$A$22), PlayerForm!$X$5+2),
 TeamForm!$B$4:$B$23, TeamForm!$AB$4:$AB$23),
INDEX(FixtureTicker!$B$24:$AM$43, MATCH($B229, FixtureTicker!$A$24:$A$43), PlayerForm!$X$5+2)="BLANK",
0
),
_xlfn.IFS(
INDEX(FixtureTicker!$B$24:$AM$43, MATCH($B229, FixtureTicker!$A$24:$A$43), PlayerForm!$X$5+3)="H",
_xlfn.XLOOKUP($E229, PlayerForm!$D$3:$D$394, PlayerForm!$Q$3:$Q$394)*
_xlfn.XLOOKUP(
INDEX(FixtureTicker!$B$3:$AM$22, MATCH($B229, FixtureTicker!$A$3:$A$22), PlayerForm!$X$5+3),
 TeamForm!$B$4:$B$23, TeamForm!$AD$4:$AD$23),
INDEX(FixtureTicker!$B$24:$AM$43, MATCH($B229, FixtureTicker!$A$24:$A$43), PlayerForm!$X$5+3)="A",
_xlfn.XLOOKUP($E229, PlayerForm!$D$3:$D$394, PlayerForm!$R$3:$R$394)*
_xlfn.XLOOKUP(
INDEX(FixtureTicker!$B$3:$AM$22, MATCH($B229, FixtureTicker!$A$3:$A$22), PlayerForm!$X$5+3),
 TeamForm!$B$4:$B$23, TeamForm!$AB$4:$AB$23),
INDEX(FixtureTicker!$B$24:$AM$43, MATCH($B229, FixtureTicker!$A$24:$A$43), PlayerForm!$X$5+3)="BLANK",
0
)
),0)</f>
        <v>6.2989840348330928</v>
      </c>
      <c r="I229" s="163" cm="1">
        <f t="array" ref="I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),
_xlfn.IFS(
INDEX(FixtureTicker!$B$24:$AM$43, MATCH($B229, FixtureTicker!$A$24:$A$43), PlayerForm!$X$5+2)="H",
_xlfn.XLOOKUP($E229, PlayerForm!$D$3:$D$394, PlayerForm!$Q$3:$Q$394)*
_xlfn.XLOOKUP(
INDEX(FixtureTicker!$B$3:$AM$22, MATCH($B229, FixtureTicker!$A$3:$A$22), PlayerForm!$X$5+2),
 TeamForm!$B$4:$B$23, TeamForm!$AD$4:$AD$23),
INDEX(FixtureTicker!$B$24:$AM$43, MATCH($B229, FixtureTicker!$A$24:$A$43), PlayerForm!$X$5+2)="A",
_xlfn.XLOOKUP($E229, PlayerForm!$D$3:$D$394, PlayerForm!$R$3:$R$394)*
_xlfn.XLOOKUP(
INDEX(FixtureTicker!$B$3:$AM$22, MATCH($B229, FixtureTicker!$A$3:$A$22), PlayerForm!$X$5+2),
 TeamForm!$B$4:$B$23, TeamForm!$AB$4:$AB$23),
INDEX(FixtureTicker!$B$24:$AM$43, MATCH($B229, FixtureTicker!$A$24:$A$43), PlayerForm!$X$5+2)="BLANK",
0
),
_xlfn.IFS(
INDEX(FixtureTicker!$B$24:$AM$43, MATCH($B229, FixtureTicker!$A$24:$A$43), PlayerForm!$X$5+3)="H",
_xlfn.XLOOKUP($E229, PlayerForm!$D$3:$D$394, PlayerForm!$Q$3:$Q$394)*
_xlfn.XLOOKUP(
INDEX(FixtureTicker!$B$3:$AM$22, MATCH($B229, FixtureTicker!$A$3:$A$22), PlayerForm!$X$5+3),
 TeamForm!$B$4:$B$23, TeamForm!$AD$4:$AD$23),
INDEX(FixtureTicker!$B$24:$AM$43, MATCH($B229, FixtureTicker!$A$24:$A$43), PlayerForm!$X$5+3)="A",
_xlfn.XLOOKUP($E229, PlayerForm!$D$3:$D$394, PlayerForm!$R$3:$R$394)*
_xlfn.XLOOKUP(
INDEX(FixtureTicker!$B$3:$AM$22, MATCH($B229, FixtureTicker!$A$3:$A$22), PlayerForm!$X$5+3),
 TeamForm!$B$4:$B$23, TeamForm!$AB$4:$AB$23),
INDEX(FixtureTicker!$B$24:$AM$43, MATCH($B229, FixtureTicker!$A$24:$A$43), PlayerForm!$X$5+3)="BLANK",
0
),
_xlfn.IFS(
INDEX(FixtureTicker!$B$24:$AM$43, MATCH($B229, FixtureTicker!$A$24:$A$43), PlayerForm!$X$5+4)="H",
_xlfn.XLOOKUP($E229, PlayerForm!$D$3:$D$394, PlayerForm!$Q$3:$Q$394)*
_xlfn.XLOOKUP(
INDEX(FixtureTicker!$B$3:$AM$22, MATCH($B229, FixtureTicker!$A$3:$A$22), PlayerForm!$X$5+4),
 TeamForm!$B$4:$B$23, TeamForm!$AD$4:$AD$23),
INDEX(FixtureTicker!$B$24:$AM$43, MATCH($B229, FixtureTicker!$A$24:$A$43), PlayerForm!$X$5+4)="A",
_xlfn.XLOOKUP($E229, PlayerForm!$D$3:$D$394, PlayerForm!$R$3:$R$394)*
_xlfn.XLOOKUP(
INDEX(FixtureTicker!$B$3:$AM$22, MATCH($B229, FixtureTicker!$A$3:$A$22), PlayerForm!$X$5+4),
 TeamForm!$B$4:$B$23, TeamForm!$AB$4:$AB$23),
INDEX(FixtureTicker!$B$24:$AM$43, MATCH($B229, FixtureTicker!$A$24:$A$43), PlayerForm!$X$5+4)="BLANK",
0
),
_xlfn.IFS(
INDEX(FixtureTicker!$B$24:$AM$43, MATCH($B229, FixtureTicker!$A$24:$A$43), PlayerForm!$X$5+5)="H",
_xlfn.XLOOKUP($E229, PlayerForm!$D$3:$D$394, PlayerForm!$Q$3:$Q$394)*
_xlfn.XLOOKUP(
INDEX(FixtureTicker!$B$3:$AM$22, MATCH($B229, FixtureTicker!$A$3:$A$22), PlayerForm!$X$5+5),
 TeamForm!$B$4:$B$23, TeamForm!$AD$4:$AD$23),
INDEX(FixtureTicker!$B$24:$AM$43, MATCH($B229, FixtureTicker!$A$24:$A$43), PlayerForm!$X$5+5)="A",
_xlfn.XLOOKUP($E229, PlayerForm!$D$3:$D$394, PlayerForm!$R$3:$R$394)*
_xlfn.XLOOKUP(
INDEX(FixtureTicker!$B$3:$AM$22, MATCH($B229, FixtureTicker!$A$3:$A$22), PlayerForm!$X$5+5),
 TeamForm!$B$4:$B$23, TeamForm!$AB$4:$AB$23),
INDEX(FixtureTicker!$B$24:$AM$43, MATCH($B229, FixtureTicker!$A$24:$A$43), PlayerForm!$X$5+5)="BLANK",
0
)
),0)</f>
        <v>8.2486695694242886</v>
      </c>
      <c r="J229" s="163" cm="1">
        <f t="array" ref="J229">IFERROR(0.01*SUM(
_xlfn.IFS(
INDEX(FixtureTicker!$B$24:$AM$43, MATCH($B229, FixtureTicker!$A$24:$A$43), PlayerForm!$X$5)="H",
_xlfn.XLOOKUP($E229, PlayerForm!$D$3:$D$394, PlayerForm!$Q$3:$Q$394)*
_xlfn.XLOOKUP(
INDEX(FixtureTicker!$B$3:$AM$22, MATCH($B229, FixtureTicker!$A$3:$A$22), PlayerForm!$X$5),
 TeamForm!$B$4:$B$23, TeamForm!$AD$4:$AD$23),
INDEX(FixtureTicker!$B$24:$AM$43, MATCH($B229, FixtureTicker!$A$24:$A$43), PlayerForm!$X$5)="A",
_xlfn.XLOOKUP($E229, PlayerForm!$D$3:$D$394, PlayerForm!$R$3:$R$394)*
_xlfn.XLOOKUP(
INDEX(FixtureTicker!$B$3:$AM$22, MATCH($B229, FixtureTicker!$A$3:$A$22), PlayerForm!$X$5),
 TeamForm!$B$4:$B$23, TeamForm!$AB$4:$AB$23),
INDEX(FixtureTicker!$B$24:$AM$43, MATCH($B229, FixtureTicker!$A$24:$A$43), PlayerForm!$X$5)="BLANK",
0
),
_xlfn.IFS(
INDEX(FixtureTicker!$B$24:$AM$43, MATCH($B229, FixtureTicker!$A$24:$A$43), PlayerForm!$X$5+1)="H",
_xlfn.XLOOKUP($E229, PlayerForm!$D$3:$D$394, PlayerForm!$Q$3:$Q$394)*
_xlfn.XLOOKUP(
INDEX(FixtureTicker!$B$3:$AM$22, MATCH($B229, FixtureTicker!$A$3:$A$22), PlayerForm!$X$5+1),
 TeamForm!$B$4:$B$23, TeamForm!$AD$4:$AD$23),
INDEX(FixtureTicker!$B$24:$AM$43, MATCH($B229, FixtureTicker!$A$24:$A$43), PlayerForm!$X$5+1)="A",
_xlfn.XLOOKUP($E229, PlayerForm!$D$3:$D$394, PlayerForm!$R$3:$R$394)*
_xlfn.XLOOKUP(
INDEX(FixtureTicker!$B$3:$AM$22, MATCH($B229, FixtureTicker!$A$3:$A$22), PlayerForm!$X$5+1),
 TeamForm!$B$4:$B$23, TeamForm!$AB$4:$AB$23),
INDEX(FixtureTicker!$B$24:$AM$43, MATCH($B229, FixtureTicker!$A$24:$A$43), PlayerForm!$X$5+1)="BLANK",
0
),
_xlfn.IFS(
INDEX(FixtureTicker!$B$24:$AM$43, MATCH($B229, FixtureTicker!$A$24:$A$43), PlayerForm!$X$5+2)="H",
_xlfn.XLOOKUP($E229, PlayerForm!$D$3:$D$394, PlayerForm!$Q$3:$Q$394)*
_xlfn.XLOOKUP(
INDEX(FixtureTicker!$B$3:$AM$22, MATCH($B229, FixtureTicker!$A$3:$A$22), PlayerForm!$X$5+2),
 TeamForm!$B$4:$B$23, TeamForm!$AD$4:$AD$23),
INDEX(FixtureTicker!$B$24:$AM$43, MATCH($B229, FixtureTicker!$A$24:$A$43), PlayerForm!$X$5+2)="A",
_xlfn.XLOOKUP($E229, PlayerForm!$D$3:$D$394, PlayerForm!$R$3:$R$394)*
_xlfn.XLOOKUP(
INDEX(FixtureTicker!$B$3:$AM$22, MATCH($B229, FixtureTicker!$A$3:$A$22), PlayerForm!$X$5+2),
 TeamForm!$B$4:$B$23, TeamForm!$AB$4:$AB$23),
INDEX(FixtureTicker!$B$24:$AM$43, MATCH($B229, FixtureTicker!$A$24:$A$43), PlayerForm!$X$5+2)="BLANK",
0
),
_xlfn.IFS(
INDEX(FixtureTicker!$B$24:$AM$43, MATCH($B229, FixtureTicker!$A$24:$A$43), PlayerForm!$X$5+3)="H",
_xlfn.XLOOKUP($E229, PlayerForm!$D$3:$D$394, PlayerForm!$Q$3:$Q$394)*
_xlfn.XLOOKUP(
INDEX(FixtureTicker!$B$3:$AM$22, MATCH($B229, FixtureTicker!$A$3:$A$22), PlayerForm!$X$5+3),
 TeamForm!$B$4:$B$23, TeamForm!$AD$4:$AD$23),
INDEX(FixtureTicker!$B$24:$AM$43, MATCH($B229, FixtureTicker!$A$24:$A$43), PlayerForm!$X$5+3)="A",
_xlfn.XLOOKUP($E229, PlayerForm!$D$3:$D$394, PlayerForm!$R$3:$R$394)*
_xlfn.XLOOKUP(
INDEX(FixtureTicker!$B$3:$AM$22, MATCH($B229, FixtureTicker!$A$3:$A$22), PlayerForm!$X$5+3),
 TeamForm!$B$4:$B$23, TeamForm!$AB$4:$AB$23),
INDEX(FixtureTicker!$B$24:$AM$43, MATCH($B229, FixtureTicker!$A$24:$A$43), PlayerForm!$X$5+3)="BLANK",
0
),
_xlfn.IFS(
INDEX(FixtureTicker!$B$24:$AM$43, MATCH($B229, FixtureTicker!$A$24:$A$43), PlayerForm!$X$5+4)="H",
_xlfn.XLOOKUP($E229, PlayerForm!$D$3:$D$394, PlayerForm!$Q$3:$Q$394)*
_xlfn.XLOOKUP(
INDEX(FixtureTicker!$B$3:$AM$22, MATCH($B229, FixtureTicker!$A$3:$A$22), PlayerForm!$X$5+4),
 TeamForm!$B$4:$B$23, TeamForm!$AD$4:$AD$23),
INDEX(FixtureTicker!$B$24:$AM$43, MATCH($B229, FixtureTicker!$A$24:$A$43), PlayerForm!$X$5+4)="A",
_xlfn.XLOOKUP($E229, PlayerForm!$D$3:$D$394, PlayerForm!$R$3:$R$394)*
_xlfn.XLOOKUP(
INDEX(FixtureTicker!$B$3:$AM$22, MATCH($B229, FixtureTicker!$A$3:$A$22), PlayerForm!$X$5+4),
 TeamForm!$B$4:$B$23, TeamForm!$AB$4:$AB$23),
INDEX(FixtureTicker!$B$24:$AM$43, MATCH($B229, FixtureTicker!$A$24:$A$43), PlayerForm!$X$5+4)="BLANK",
0
),
_xlfn.IFS(
INDEX(FixtureTicker!$B$24:$AM$43, MATCH($B229, FixtureTicker!$A$24:$A$43), PlayerForm!$X$5+5)="H",
_xlfn.XLOOKUP($E229, PlayerForm!$D$3:$D$394, PlayerForm!$Q$3:$Q$394)*
_xlfn.XLOOKUP(
INDEX(FixtureTicker!$B$3:$AM$22, MATCH($B229, FixtureTicker!$A$3:$A$22), PlayerForm!$X$5+5),
 TeamForm!$B$4:$B$23, TeamForm!$AD$4:$AD$23),
INDEX(FixtureTicker!$B$24:$AM$43, MATCH($B229, FixtureTicker!$A$24:$A$43), PlayerForm!$X$5+5)="A",
_xlfn.XLOOKUP($E229, PlayerForm!$D$3:$D$394, PlayerForm!$R$3:$R$394)*
_xlfn.XLOOKUP(
INDEX(FixtureTicker!$B$3:$AM$22, MATCH($B229, FixtureTicker!$A$3:$A$22), PlayerForm!$X$5+5),
 TeamForm!$B$4:$B$23, TeamForm!$AB$4:$AB$23),
INDEX(FixtureTicker!$B$24:$AM$43, MATCH($B229, FixtureTicker!$A$24:$A$43), PlayerForm!$X$5+5)="BLANK",
0
),
_xlfn.IFS(
INDEX(FixtureTicker!$B$24:$AM$43, MATCH($B229, FixtureTicker!$A$24:$A$43), PlayerForm!$X$5+6)="H",
_xlfn.XLOOKUP($E229, PlayerForm!$D$3:$D$394, PlayerForm!$Q$3:$Q$394)*
_xlfn.XLOOKUP(
INDEX(FixtureTicker!$B$3:$AM$22, MATCH($B229, FixtureTicker!$A$3:$A$22), PlayerForm!$X$5+6),
 TeamForm!$B$4:$B$23, TeamForm!$AD$4:$AD$23),
INDEX(FixtureTicker!$B$24:$AM$43, MATCH($B229, FixtureTicker!$A$24:$A$43), PlayerForm!$X$5+6)="A",
_xlfn.XLOOKUP($E229, PlayerForm!$D$3:$D$394, PlayerForm!$R$3:$R$394)*
_xlfn.XLOOKUP(
INDEX(FixtureTicker!$B$3:$AM$22, MATCH($B229, FixtureTicker!$A$3:$A$22), PlayerForm!$X$5+6),
 TeamForm!$B$4:$B$23, TeamForm!$AB$4:$AB$23),
INDEX(FixtureTicker!$B$24:$AM$43, MATCH($B229, FixtureTicker!$A$24:$A$43), PlayerForm!$X$5+6)="BLANK",
0
),
_xlfn.IFS(
INDEX(FixtureTicker!$B$24:$AM$43, MATCH($B229, FixtureTicker!$A$24:$A$43), PlayerForm!$X$5+7)="H",
_xlfn.XLOOKUP($E229, PlayerForm!$D$3:$D$394, PlayerForm!$Q$3:$Q$394)*
_xlfn.XLOOKUP(
INDEX(FixtureTicker!$B$3:$AM$22, MATCH($B229, FixtureTicker!$A$3:$A$22), PlayerForm!$X$5+7),
 TeamForm!$B$4:$B$23, TeamForm!$AD$4:$AD$23),
INDEX(FixtureTicker!$B$24:$AM$43, MATCH($B229, FixtureTicker!$A$24:$A$43), PlayerForm!$X$5+7)="A",
_xlfn.XLOOKUP($E229, PlayerForm!$D$3:$D$394, PlayerForm!$R$3:$R$394)*
_xlfn.XLOOKUP(
INDEX(FixtureTicker!$B$3:$AM$22, MATCH($B229, FixtureTicker!$A$3:$A$22), PlayerForm!$X$5+7),
 TeamForm!$B$4:$B$23, TeamForm!$AB$4:$AB$23),
INDEX(FixtureTicker!$B$24:$AM$43, MATCH($B229, FixtureTicker!$A$24:$A$43), PlayerForm!$X$5+7)="BLANK",
0
)
),0)</f>
        <v>10.797278111373565</v>
      </c>
    </row>
    <row r="230" spans="1:10">
      <c r="A230" s="55">
        <v>172</v>
      </c>
      <c r="B230" s="55" t="str">
        <f>_xlfn.XLOOKUP($A230, PlayerData!$B$3:$B$394, PlayerData!C$3:C$394)</f>
        <v>ARS</v>
      </c>
      <c r="C230" s="55" t="str">
        <f>_xlfn.XLOOKUP($A230, PlayerData!$B$3:$B$394, PlayerData!D$3:D$394)</f>
        <v>M</v>
      </c>
      <c r="D230" s="55">
        <f>_xlfn.XLOOKUP($A230, PlayerData!$B:$B, PlayerData!F:F,,,-1)</f>
        <v>5</v>
      </c>
      <c r="E230" s="31" t="str">
        <f>_xlfn.XLOOKUP($A230, PlayerData!$B$3:$B$394, PlayerData!E$3:E$394)</f>
        <v>Torreira</v>
      </c>
      <c r="F230" s="164" cm="1">
        <f t="array" ref="F230">IFERROR(0.01*_xlfn.IFS(
INDEX(FixtureTicker!$B$24:$AM$43, MATCH($B230, FixtureTicker!$A$24:$A$43, 0), PlayerForm!$X$5)="H",
_xlfn.XLOOKUP($E230, PlayerForm!$D$3:$D$394, PlayerForm!$Q$3:$Q$394)*
_xlfn.XLOOKUP(
INDEX(FixtureTicker!$B$3:$AM$22, MATCH($B230, FixtureTicker!$A$3:$A$22,0), PlayerForm!$X$5),
 TeamForm!$B$4:$B$23, TeamForm!$AD$4:$AD$23),
INDEX(FixtureTicker!$B$24:$AM$43, MATCH($B230, FixtureTicker!$A$24:$A$43,0), PlayerForm!$X$5)="A",
_xlfn.XLOOKUP($E230, PlayerForm!$D$3:$D$394, PlayerForm!$R$3:$R$394)*
_xlfn.XLOOKUP(
INDEX(FixtureTicker!$B$3:$AM$22, MATCH($B230, FixtureTicker!$A$3:$A$22,0), PlayerForm!$X$5),
 TeamForm!$B$4:$B$23, TeamForm!$AB$4:$AB$23),
INDEX(FixtureTicker!$B$24:$AM$43, MATCH($B230, FixtureTicker!$A$24:$A$43,0), PlayerForm!$X$5)="BLANK",
0),0)</f>
        <v>0.93693931325920243</v>
      </c>
      <c r="G230" s="163" cm="1">
        <f t="array" ref="G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
),0)</f>
        <v>3.0258881003211973</v>
      </c>
      <c r="H230" s="163" cm="1">
        <f t="array" ref="H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),
_xlfn.IFS(
INDEX(FixtureTicker!$B$24:$AM$43, MATCH($B230, FixtureTicker!$A$24:$A$43), PlayerForm!$X$5+2)="H",
_xlfn.XLOOKUP($E230, PlayerForm!$D$3:$D$394, PlayerForm!$Q$3:$Q$394)*
_xlfn.XLOOKUP(
INDEX(FixtureTicker!$B$3:$AM$22, MATCH($B230, FixtureTicker!$A$3:$A$22), PlayerForm!$X$5+2),
 TeamForm!$B$4:$B$23, TeamForm!$AD$4:$AD$23),
INDEX(FixtureTicker!$B$24:$AM$43, MATCH($B230, FixtureTicker!$A$24:$A$43), PlayerForm!$X$5+2)="A",
_xlfn.XLOOKUP($E230, PlayerForm!$D$3:$D$394, PlayerForm!$R$3:$R$394)*
_xlfn.XLOOKUP(
INDEX(FixtureTicker!$B$3:$AM$22, MATCH($B230, FixtureTicker!$A$3:$A$22), PlayerForm!$X$5+2),
 TeamForm!$B$4:$B$23, TeamForm!$AB$4:$AB$23),
INDEX(FixtureTicker!$B$24:$AM$43, MATCH($B230, FixtureTicker!$A$24:$A$43), PlayerForm!$X$5+2)="BLANK",
0
),
_xlfn.IFS(
INDEX(FixtureTicker!$B$24:$AM$43, MATCH($B230, FixtureTicker!$A$24:$A$43), PlayerForm!$X$5+3)="H",
_xlfn.XLOOKUP($E230, PlayerForm!$D$3:$D$394, PlayerForm!$Q$3:$Q$394)*
_xlfn.XLOOKUP(
INDEX(FixtureTicker!$B$3:$AM$22, MATCH($B230, FixtureTicker!$A$3:$A$22), PlayerForm!$X$5+3),
 TeamForm!$B$4:$B$23, TeamForm!$AD$4:$AD$23),
INDEX(FixtureTicker!$B$24:$AM$43, MATCH($B230, FixtureTicker!$A$24:$A$43), PlayerForm!$X$5+3)="A",
_xlfn.XLOOKUP($E230, PlayerForm!$D$3:$D$394, PlayerForm!$R$3:$R$394)*
_xlfn.XLOOKUP(
INDEX(FixtureTicker!$B$3:$AM$22, MATCH($B230, FixtureTicker!$A$3:$A$22), PlayerForm!$X$5+3),
 TeamForm!$B$4:$B$23, TeamForm!$AB$4:$AB$23),
INDEX(FixtureTicker!$B$24:$AM$43, MATCH($B230, FixtureTicker!$A$24:$A$43), PlayerForm!$X$5+3)="BLANK",
0
)
),0)</f>
        <v>6.053156064429313</v>
      </c>
      <c r="I230" s="163" cm="1">
        <f t="array" ref="I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),
_xlfn.IFS(
INDEX(FixtureTicker!$B$24:$AM$43, MATCH($B230, FixtureTicker!$A$24:$A$43), PlayerForm!$X$5+2)="H",
_xlfn.XLOOKUP($E230, PlayerForm!$D$3:$D$394, PlayerForm!$Q$3:$Q$394)*
_xlfn.XLOOKUP(
INDEX(FixtureTicker!$B$3:$AM$22, MATCH($B230, FixtureTicker!$A$3:$A$22), PlayerForm!$X$5+2),
 TeamForm!$B$4:$B$23, TeamForm!$AD$4:$AD$23),
INDEX(FixtureTicker!$B$24:$AM$43, MATCH($B230, FixtureTicker!$A$24:$A$43), PlayerForm!$X$5+2)="A",
_xlfn.XLOOKUP($E230, PlayerForm!$D$3:$D$394, PlayerForm!$R$3:$R$394)*
_xlfn.XLOOKUP(
INDEX(FixtureTicker!$B$3:$AM$22, MATCH($B230, FixtureTicker!$A$3:$A$22), PlayerForm!$X$5+2),
 TeamForm!$B$4:$B$23, TeamForm!$AB$4:$AB$23),
INDEX(FixtureTicker!$B$24:$AM$43, MATCH($B230, FixtureTicker!$A$24:$A$43), PlayerForm!$X$5+2)="BLANK",
0
),
_xlfn.IFS(
INDEX(FixtureTicker!$B$24:$AM$43, MATCH($B230, FixtureTicker!$A$24:$A$43), PlayerForm!$X$5+3)="H",
_xlfn.XLOOKUP($E230, PlayerForm!$D$3:$D$394, PlayerForm!$Q$3:$Q$394)*
_xlfn.XLOOKUP(
INDEX(FixtureTicker!$B$3:$AM$22, MATCH($B230, FixtureTicker!$A$3:$A$22), PlayerForm!$X$5+3),
 TeamForm!$B$4:$B$23, TeamForm!$AD$4:$AD$23),
INDEX(FixtureTicker!$B$24:$AM$43, MATCH($B230, FixtureTicker!$A$24:$A$43), PlayerForm!$X$5+3)="A",
_xlfn.XLOOKUP($E230, PlayerForm!$D$3:$D$394, PlayerForm!$R$3:$R$394)*
_xlfn.XLOOKUP(
INDEX(FixtureTicker!$B$3:$AM$22, MATCH($B230, FixtureTicker!$A$3:$A$22), PlayerForm!$X$5+3),
 TeamForm!$B$4:$B$23, TeamForm!$AB$4:$AB$23),
INDEX(FixtureTicker!$B$24:$AM$43, MATCH($B230, FixtureTicker!$A$24:$A$43), PlayerForm!$X$5+3)="BLANK",
0
),
_xlfn.IFS(
INDEX(FixtureTicker!$B$24:$AM$43, MATCH($B230, FixtureTicker!$A$24:$A$43), PlayerForm!$X$5+4)="H",
_xlfn.XLOOKUP($E230, PlayerForm!$D$3:$D$394, PlayerForm!$Q$3:$Q$394)*
_xlfn.XLOOKUP(
INDEX(FixtureTicker!$B$3:$AM$22, MATCH($B230, FixtureTicker!$A$3:$A$22), PlayerForm!$X$5+4),
 TeamForm!$B$4:$B$23, TeamForm!$AD$4:$AD$23),
INDEX(FixtureTicker!$B$24:$AM$43, MATCH($B230, FixtureTicker!$A$24:$A$43), PlayerForm!$X$5+4)="A",
_xlfn.XLOOKUP($E230, PlayerForm!$D$3:$D$394, PlayerForm!$R$3:$R$394)*
_xlfn.XLOOKUP(
INDEX(FixtureTicker!$B$3:$AM$22, MATCH($B230, FixtureTicker!$A$3:$A$22), PlayerForm!$X$5+4),
 TeamForm!$B$4:$B$23, TeamForm!$AB$4:$AB$23),
INDEX(FixtureTicker!$B$24:$AM$43, MATCH($B230, FixtureTicker!$A$24:$A$43), PlayerForm!$X$5+4)="BLANK",
0
),
_xlfn.IFS(
INDEX(FixtureTicker!$B$24:$AM$43, MATCH($B230, FixtureTicker!$A$24:$A$43), PlayerForm!$X$5+5)="H",
_xlfn.XLOOKUP($E230, PlayerForm!$D$3:$D$394, PlayerForm!$Q$3:$Q$394)*
_xlfn.XLOOKUP(
INDEX(FixtureTicker!$B$3:$AM$22, MATCH($B230, FixtureTicker!$A$3:$A$22), PlayerForm!$X$5+5),
 TeamForm!$B$4:$B$23, TeamForm!$AD$4:$AD$23),
INDEX(FixtureTicker!$B$24:$AM$43, MATCH($B230, FixtureTicker!$A$24:$A$43), PlayerForm!$X$5+5)="A",
_xlfn.XLOOKUP($E230, PlayerForm!$D$3:$D$394, PlayerForm!$R$3:$R$394)*
_xlfn.XLOOKUP(
INDEX(FixtureTicker!$B$3:$AM$22, MATCH($B230, FixtureTicker!$A$3:$A$22), PlayerForm!$X$5+5),
 TeamForm!$B$4:$B$23, TeamForm!$AB$4:$AB$23),
INDEX(FixtureTicker!$B$24:$AM$43, MATCH($B230, FixtureTicker!$A$24:$A$43), PlayerForm!$X$5+5)="BLANK",
0
)
),0)</f>
        <v>8.1891089319955821</v>
      </c>
      <c r="J230" s="163" cm="1">
        <f t="array" ref="J230">IFERROR(0.01*SUM(
_xlfn.IFS(
INDEX(FixtureTicker!$B$24:$AM$43, MATCH($B230, FixtureTicker!$A$24:$A$43), PlayerForm!$X$5)="H",
_xlfn.XLOOKUP($E230, PlayerForm!$D$3:$D$394, PlayerForm!$Q$3:$Q$394)*
_xlfn.XLOOKUP(
INDEX(FixtureTicker!$B$3:$AM$22, MATCH($B230, FixtureTicker!$A$3:$A$22), PlayerForm!$X$5),
 TeamForm!$B$4:$B$23, TeamForm!$AD$4:$AD$23),
INDEX(FixtureTicker!$B$24:$AM$43, MATCH($B230, FixtureTicker!$A$24:$A$43), PlayerForm!$X$5)="A",
_xlfn.XLOOKUP($E230, PlayerForm!$D$3:$D$394, PlayerForm!$R$3:$R$394)*
_xlfn.XLOOKUP(
INDEX(FixtureTicker!$B$3:$AM$22, MATCH($B230, FixtureTicker!$A$3:$A$22), PlayerForm!$X$5),
 TeamForm!$B$4:$B$23, TeamForm!$AB$4:$AB$23),
INDEX(FixtureTicker!$B$24:$AM$43, MATCH($B230, FixtureTicker!$A$24:$A$43), PlayerForm!$X$5)="BLANK",
0
),
_xlfn.IFS(
INDEX(FixtureTicker!$B$24:$AM$43, MATCH($B230, FixtureTicker!$A$24:$A$43), PlayerForm!$X$5+1)="H",
_xlfn.XLOOKUP($E230, PlayerForm!$D$3:$D$394, PlayerForm!$Q$3:$Q$394)*
_xlfn.XLOOKUP(
INDEX(FixtureTicker!$B$3:$AM$22, MATCH($B230, FixtureTicker!$A$3:$A$22), PlayerForm!$X$5+1),
 TeamForm!$B$4:$B$23, TeamForm!$AD$4:$AD$23),
INDEX(FixtureTicker!$B$24:$AM$43, MATCH($B230, FixtureTicker!$A$24:$A$43), PlayerForm!$X$5+1)="A",
_xlfn.XLOOKUP($E230, PlayerForm!$D$3:$D$394, PlayerForm!$R$3:$R$394)*
_xlfn.XLOOKUP(
INDEX(FixtureTicker!$B$3:$AM$22, MATCH($B230, FixtureTicker!$A$3:$A$22), PlayerForm!$X$5+1),
 TeamForm!$B$4:$B$23, TeamForm!$AB$4:$AB$23),
INDEX(FixtureTicker!$B$24:$AM$43, MATCH($B230, FixtureTicker!$A$24:$A$43), PlayerForm!$X$5+1)="BLANK",
0
),
_xlfn.IFS(
INDEX(FixtureTicker!$B$24:$AM$43, MATCH($B230, FixtureTicker!$A$24:$A$43), PlayerForm!$X$5+2)="H",
_xlfn.XLOOKUP($E230, PlayerForm!$D$3:$D$394, PlayerForm!$Q$3:$Q$394)*
_xlfn.XLOOKUP(
INDEX(FixtureTicker!$B$3:$AM$22, MATCH($B230, FixtureTicker!$A$3:$A$22), PlayerForm!$X$5+2),
 TeamForm!$B$4:$B$23, TeamForm!$AD$4:$AD$23),
INDEX(FixtureTicker!$B$24:$AM$43, MATCH($B230, FixtureTicker!$A$24:$A$43), PlayerForm!$X$5+2)="A",
_xlfn.XLOOKUP($E230, PlayerForm!$D$3:$D$394, PlayerForm!$R$3:$R$394)*
_xlfn.XLOOKUP(
INDEX(FixtureTicker!$B$3:$AM$22, MATCH($B230, FixtureTicker!$A$3:$A$22), PlayerForm!$X$5+2),
 TeamForm!$B$4:$B$23, TeamForm!$AB$4:$AB$23),
INDEX(FixtureTicker!$B$24:$AM$43, MATCH($B230, FixtureTicker!$A$24:$A$43), PlayerForm!$X$5+2)="BLANK",
0
),
_xlfn.IFS(
INDEX(FixtureTicker!$B$24:$AM$43, MATCH($B230, FixtureTicker!$A$24:$A$43), PlayerForm!$X$5+3)="H",
_xlfn.XLOOKUP($E230, PlayerForm!$D$3:$D$394, PlayerForm!$Q$3:$Q$394)*
_xlfn.XLOOKUP(
INDEX(FixtureTicker!$B$3:$AM$22, MATCH($B230, FixtureTicker!$A$3:$A$22), PlayerForm!$X$5+3),
 TeamForm!$B$4:$B$23, TeamForm!$AD$4:$AD$23),
INDEX(FixtureTicker!$B$24:$AM$43, MATCH($B230, FixtureTicker!$A$24:$A$43), PlayerForm!$X$5+3)="A",
_xlfn.XLOOKUP($E230, PlayerForm!$D$3:$D$394, PlayerForm!$R$3:$R$394)*
_xlfn.XLOOKUP(
INDEX(FixtureTicker!$B$3:$AM$22, MATCH($B230, FixtureTicker!$A$3:$A$22), PlayerForm!$X$5+3),
 TeamForm!$B$4:$B$23, TeamForm!$AB$4:$AB$23),
INDEX(FixtureTicker!$B$24:$AM$43, MATCH($B230, FixtureTicker!$A$24:$A$43), PlayerForm!$X$5+3)="BLANK",
0
),
_xlfn.IFS(
INDEX(FixtureTicker!$B$24:$AM$43, MATCH($B230, FixtureTicker!$A$24:$A$43), PlayerForm!$X$5+4)="H",
_xlfn.XLOOKUP($E230, PlayerForm!$D$3:$D$394, PlayerForm!$Q$3:$Q$394)*
_xlfn.XLOOKUP(
INDEX(FixtureTicker!$B$3:$AM$22, MATCH($B230, FixtureTicker!$A$3:$A$22), PlayerForm!$X$5+4),
 TeamForm!$B$4:$B$23, TeamForm!$AD$4:$AD$23),
INDEX(FixtureTicker!$B$24:$AM$43, MATCH($B230, FixtureTicker!$A$24:$A$43), PlayerForm!$X$5+4)="A",
_xlfn.XLOOKUP($E230, PlayerForm!$D$3:$D$394, PlayerForm!$R$3:$R$394)*
_xlfn.XLOOKUP(
INDEX(FixtureTicker!$B$3:$AM$22, MATCH($B230, FixtureTicker!$A$3:$A$22), PlayerForm!$X$5+4),
 TeamForm!$B$4:$B$23, TeamForm!$AB$4:$AB$23),
INDEX(FixtureTicker!$B$24:$AM$43, MATCH($B230, FixtureTicker!$A$24:$A$43), PlayerForm!$X$5+4)="BLANK",
0
),
_xlfn.IFS(
INDEX(FixtureTicker!$B$24:$AM$43, MATCH($B230, FixtureTicker!$A$24:$A$43), PlayerForm!$X$5+5)="H",
_xlfn.XLOOKUP($E230, PlayerForm!$D$3:$D$394, PlayerForm!$Q$3:$Q$394)*
_xlfn.XLOOKUP(
INDEX(FixtureTicker!$B$3:$AM$22, MATCH($B230, FixtureTicker!$A$3:$A$22), PlayerForm!$X$5+5),
 TeamForm!$B$4:$B$23, TeamForm!$AD$4:$AD$23),
INDEX(FixtureTicker!$B$24:$AM$43, MATCH($B230, FixtureTicker!$A$24:$A$43), PlayerForm!$X$5+5)="A",
_xlfn.XLOOKUP($E230, PlayerForm!$D$3:$D$394, PlayerForm!$R$3:$R$394)*
_xlfn.XLOOKUP(
INDEX(FixtureTicker!$B$3:$AM$22, MATCH($B230, FixtureTicker!$A$3:$A$22), PlayerForm!$X$5+5),
 TeamForm!$B$4:$B$23, TeamForm!$AB$4:$AB$23),
INDEX(FixtureTicker!$B$24:$AM$43, MATCH($B230, FixtureTicker!$A$24:$A$43), PlayerForm!$X$5+5)="BLANK",
0
),
_xlfn.IFS(
INDEX(FixtureTicker!$B$24:$AM$43, MATCH($B230, FixtureTicker!$A$24:$A$43), PlayerForm!$X$5+6)="H",
_xlfn.XLOOKUP($E230, PlayerForm!$D$3:$D$394, PlayerForm!$Q$3:$Q$394)*
_xlfn.XLOOKUP(
INDEX(FixtureTicker!$B$3:$AM$22, MATCH($B230, FixtureTicker!$A$3:$A$22), PlayerForm!$X$5+6),
 TeamForm!$B$4:$B$23, TeamForm!$AD$4:$AD$23),
INDEX(FixtureTicker!$B$24:$AM$43, MATCH($B230, FixtureTicker!$A$24:$A$43), PlayerForm!$X$5+6)="A",
_xlfn.XLOOKUP($E230, PlayerForm!$D$3:$D$394, PlayerForm!$R$3:$R$394)*
_xlfn.XLOOKUP(
INDEX(FixtureTicker!$B$3:$AM$22, MATCH($B230, FixtureTicker!$A$3:$A$22), PlayerForm!$X$5+6),
 TeamForm!$B$4:$B$23, TeamForm!$AB$4:$AB$23),
INDEX(FixtureTicker!$B$24:$AM$43, MATCH($B230, FixtureTicker!$A$24:$A$43), PlayerForm!$X$5+6)="BLANK",
0
),
_xlfn.IFS(
INDEX(FixtureTicker!$B$24:$AM$43, MATCH($B230, FixtureTicker!$A$24:$A$43), PlayerForm!$X$5+7)="H",
_xlfn.XLOOKUP($E230, PlayerForm!$D$3:$D$394, PlayerForm!$Q$3:$Q$394)*
_xlfn.XLOOKUP(
INDEX(FixtureTicker!$B$3:$AM$22, MATCH($B230, FixtureTicker!$A$3:$A$22), PlayerForm!$X$5+7),
 TeamForm!$B$4:$B$23, TeamForm!$AD$4:$AD$23),
INDEX(FixtureTicker!$B$24:$AM$43, MATCH($B230, FixtureTicker!$A$24:$A$43), PlayerForm!$X$5+7)="A",
_xlfn.XLOOKUP($E230, PlayerForm!$D$3:$D$394, PlayerForm!$R$3:$R$394)*
_xlfn.XLOOKUP(
INDEX(FixtureTicker!$B$3:$AM$22, MATCH($B230, FixtureTicker!$A$3:$A$22), PlayerForm!$X$5+7),
 TeamForm!$B$4:$B$23, TeamForm!$AB$4:$AB$23),
INDEX(FixtureTicker!$B$24:$AM$43, MATCH($B230, FixtureTicker!$A$24:$A$43), PlayerForm!$X$5+7)="BLANK",
0
)
),0)</f>
        <v>10.505156243245963</v>
      </c>
    </row>
    <row r="231" spans="1:10">
      <c r="A231" s="55">
        <v>206</v>
      </c>
      <c r="B231" s="55" t="str">
        <f>_xlfn.XLOOKUP($A231, PlayerData!$B$3:$B$394, PlayerData!C$3:C$394)</f>
        <v>CRY</v>
      </c>
      <c r="C231" s="55" t="str">
        <f>_xlfn.XLOOKUP($A231, PlayerData!$B$3:$B$394, PlayerData!D$3:D$394)</f>
        <v>M</v>
      </c>
      <c r="D231" s="55">
        <f>_xlfn.XLOOKUP($A231, PlayerData!$B:$B, PlayerData!F:F,,,-1)</f>
        <v>4.5</v>
      </c>
      <c r="E231" s="31" t="str">
        <f>_xlfn.XLOOKUP($A231, PlayerData!$B$3:$B$394, PlayerData!E$3:E$394)</f>
        <v>Riedewald</v>
      </c>
      <c r="F231" s="164" cm="1">
        <f t="array" ref="F231">IFERROR(0.01*_xlfn.IFS(
INDEX(FixtureTicker!$B$24:$AM$43, MATCH($B231, FixtureTicker!$A$24:$A$43, 0), PlayerForm!$X$5)="H",
_xlfn.XLOOKUP($E231, PlayerForm!$D$3:$D$394, PlayerForm!$Q$3:$Q$394)*
_xlfn.XLOOKUP(
INDEX(FixtureTicker!$B$3:$AM$22, MATCH($B231, FixtureTicker!$A$3:$A$22,0), PlayerForm!$X$5),
 TeamForm!$B$4:$B$23, TeamForm!$AD$4:$AD$23),
INDEX(FixtureTicker!$B$24:$AM$43, MATCH($B231, FixtureTicker!$A$24:$A$43,0), PlayerForm!$X$5)="A",
_xlfn.XLOOKUP($E231, PlayerForm!$D$3:$D$394, PlayerForm!$R$3:$R$394)*
_xlfn.XLOOKUP(
INDEX(FixtureTicker!$B$3:$AM$22, MATCH($B231, FixtureTicker!$A$3:$A$22,0), PlayerForm!$X$5),
 TeamForm!$B$4:$B$23, TeamForm!$AB$4:$AB$23),
INDEX(FixtureTicker!$B$24:$AM$43, MATCH($B231, FixtureTicker!$A$24:$A$43,0), PlayerForm!$X$5)="BLANK",
0),0)</f>
        <v>0.7957900141188553</v>
      </c>
      <c r="G231" s="163" cm="1">
        <f t="array" ref="G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
),0)</f>
        <v>2.3150254956184884</v>
      </c>
      <c r="H231" s="163" cm="1">
        <f t="array" ref="H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),
_xlfn.IFS(
INDEX(FixtureTicker!$B$24:$AM$43, MATCH($B231, FixtureTicker!$A$24:$A$43), PlayerForm!$X$5+2)="H",
_xlfn.XLOOKUP($E231, PlayerForm!$D$3:$D$394, PlayerForm!$Q$3:$Q$394)*
_xlfn.XLOOKUP(
INDEX(FixtureTicker!$B$3:$AM$22, MATCH($B231, FixtureTicker!$A$3:$A$22), PlayerForm!$X$5+2),
 TeamForm!$B$4:$B$23, TeamForm!$AD$4:$AD$23),
INDEX(FixtureTicker!$B$24:$AM$43, MATCH($B231, FixtureTicker!$A$24:$A$43), PlayerForm!$X$5+2)="A",
_xlfn.XLOOKUP($E231, PlayerForm!$D$3:$D$394, PlayerForm!$R$3:$R$394)*
_xlfn.XLOOKUP(
INDEX(FixtureTicker!$B$3:$AM$22, MATCH($B231, FixtureTicker!$A$3:$A$22), PlayerForm!$X$5+2),
 TeamForm!$B$4:$B$23, TeamForm!$AB$4:$AB$23),
INDEX(FixtureTicker!$B$24:$AM$43, MATCH($B231, FixtureTicker!$A$24:$A$43), PlayerForm!$X$5+2)="BLANK",
0
),
_xlfn.IFS(
INDEX(FixtureTicker!$B$24:$AM$43, MATCH($B231, FixtureTicker!$A$24:$A$43), PlayerForm!$X$5+3)="H",
_xlfn.XLOOKUP($E231, PlayerForm!$D$3:$D$394, PlayerForm!$Q$3:$Q$394)*
_xlfn.XLOOKUP(
INDEX(FixtureTicker!$B$3:$AM$22, MATCH($B231, FixtureTicker!$A$3:$A$22), PlayerForm!$X$5+3),
 TeamForm!$B$4:$B$23, TeamForm!$AD$4:$AD$23),
INDEX(FixtureTicker!$B$24:$AM$43, MATCH($B231, FixtureTicker!$A$24:$A$43), PlayerForm!$X$5+3)="A",
_xlfn.XLOOKUP($E231, PlayerForm!$D$3:$D$394, PlayerForm!$R$3:$R$394)*
_xlfn.XLOOKUP(
INDEX(FixtureTicker!$B$3:$AM$22, MATCH($B231, FixtureTicker!$A$3:$A$22), PlayerForm!$X$5+3),
 TeamForm!$B$4:$B$23, TeamForm!$AB$4:$AB$23),
INDEX(FixtureTicker!$B$24:$AM$43, MATCH($B231, FixtureTicker!$A$24:$A$43), PlayerForm!$X$5+3)="BLANK",
0
)
),0)</f>
        <v>4.2764215145431788</v>
      </c>
      <c r="I231" s="163" cm="1">
        <f t="array" ref="I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),
_xlfn.IFS(
INDEX(FixtureTicker!$B$24:$AM$43, MATCH($B231, FixtureTicker!$A$24:$A$43), PlayerForm!$X$5+2)="H",
_xlfn.XLOOKUP($E231, PlayerForm!$D$3:$D$394, PlayerForm!$Q$3:$Q$394)*
_xlfn.XLOOKUP(
INDEX(FixtureTicker!$B$3:$AM$22, MATCH($B231, FixtureTicker!$A$3:$A$22), PlayerForm!$X$5+2),
 TeamForm!$B$4:$B$23, TeamForm!$AD$4:$AD$23),
INDEX(FixtureTicker!$B$24:$AM$43, MATCH($B231, FixtureTicker!$A$24:$A$43), PlayerForm!$X$5+2)="A",
_xlfn.XLOOKUP($E231, PlayerForm!$D$3:$D$394, PlayerForm!$R$3:$R$394)*
_xlfn.XLOOKUP(
INDEX(FixtureTicker!$B$3:$AM$22, MATCH($B231, FixtureTicker!$A$3:$A$22), PlayerForm!$X$5+2),
 TeamForm!$B$4:$B$23, TeamForm!$AB$4:$AB$23),
INDEX(FixtureTicker!$B$24:$AM$43, MATCH($B231, FixtureTicker!$A$24:$A$43), PlayerForm!$X$5+2)="BLANK",
0
),
_xlfn.IFS(
INDEX(FixtureTicker!$B$24:$AM$43, MATCH($B231, FixtureTicker!$A$24:$A$43), PlayerForm!$X$5+3)="H",
_xlfn.XLOOKUP($E231, PlayerForm!$D$3:$D$394, PlayerForm!$Q$3:$Q$394)*
_xlfn.XLOOKUP(
INDEX(FixtureTicker!$B$3:$AM$22, MATCH($B231, FixtureTicker!$A$3:$A$22), PlayerForm!$X$5+3),
 TeamForm!$B$4:$B$23, TeamForm!$AD$4:$AD$23),
INDEX(FixtureTicker!$B$24:$AM$43, MATCH($B231, FixtureTicker!$A$24:$A$43), PlayerForm!$X$5+3)="A",
_xlfn.XLOOKUP($E231, PlayerForm!$D$3:$D$394, PlayerForm!$R$3:$R$394)*
_xlfn.XLOOKUP(
INDEX(FixtureTicker!$B$3:$AM$22, MATCH($B231, FixtureTicker!$A$3:$A$22), PlayerForm!$X$5+3),
 TeamForm!$B$4:$B$23, TeamForm!$AB$4:$AB$23),
INDEX(FixtureTicker!$B$24:$AM$43, MATCH($B231, FixtureTicker!$A$24:$A$43), PlayerForm!$X$5+3)="BLANK",
0
),
_xlfn.IFS(
INDEX(FixtureTicker!$B$24:$AM$43, MATCH($B231, FixtureTicker!$A$24:$A$43), PlayerForm!$X$5+4)="H",
_xlfn.XLOOKUP($E231, PlayerForm!$D$3:$D$394, PlayerForm!$Q$3:$Q$394)*
_xlfn.XLOOKUP(
INDEX(FixtureTicker!$B$3:$AM$22, MATCH($B231, FixtureTicker!$A$3:$A$22), PlayerForm!$X$5+4),
 TeamForm!$B$4:$B$23, TeamForm!$AD$4:$AD$23),
INDEX(FixtureTicker!$B$24:$AM$43, MATCH($B231, FixtureTicker!$A$24:$A$43), PlayerForm!$X$5+4)="A",
_xlfn.XLOOKUP($E231, PlayerForm!$D$3:$D$394, PlayerForm!$R$3:$R$394)*
_xlfn.XLOOKUP(
INDEX(FixtureTicker!$B$3:$AM$22, MATCH($B231, FixtureTicker!$A$3:$A$22), PlayerForm!$X$5+4),
 TeamForm!$B$4:$B$23, TeamForm!$AB$4:$AB$23),
INDEX(FixtureTicker!$B$24:$AM$43, MATCH($B231, FixtureTicker!$A$24:$A$43), PlayerForm!$X$5+4)="BLANK",
0
),
_xlfn.IFS(
INDEX(FixtureTicker!$B$24:$AM$43, MATCH($B231, FixtureTicker!$A$24:$A$43), PlayerForm!$X$5+5)="H",
_xlfn.XLOOKUP($E231, PlayerForm!$D$3:$D$394, PlayerForm!$Q$3:$Q$394)*
_xlfn.XLOOKUP(
INDEX(FixtureTicker!$B$3:$AM$22, MATCH($B231, FixtureTicker!$A$3:$A$22), PlayerForm!$X$5+5),
 TeamForm!$B$4:$B$23, TeamForm!$AD$4:$AD$23),
INDEX(FixtureTicker!$B$24:$AM$43, MATCH($B231, FixtureTicker!$A$24:$A$43), PlayerForm!$X$5+5)="A",
_xlfn.XLOOKUP($E231, PlayerForm!$D$3:$D$394, PlayerForm!$R$3:$R$394)*
_xlfn.XLOOKUP(
INDEX(FixtureTicker!$B$3:$AM$22, MATCH($B231, FixtureTicker!$A$3:$A$22), PlayerForm!$X$5+5),
 TeamForm!$B$4:$B$23, TeamForm!$AB$4:$AB$23),
INDEX(FixtureTicker!$B$24:$AM$43, MATCH($B231, FixtureTicker!$A$24:$A$43), PlayerForm!$X$5+5)="BLANK",
0
)
),0)</f>
        <v>7.9870943164398005</v>
      </c>
      <c r="J231" s="163" cm="1">
        <f t="array" ref="J231">IFERROR(0.01*SUM(
_xlfn.IFS(
INDEX(FixtureTicker!$B$24:$AM$43, MATCH($B231, FixtureTicker!$A$24:$A$43), PlayerForm!$X$5)="H",
_xlfn.XLOOKUP($E231, PlayerForm!$D$3:$D$394, PlayerForm!$Q$3:$Q$394)*
_xlfn.XLOOKUP(
INDEX(FixtureTicker!$B$3:$AM$22, MATCH($B231, FixtureTicker!$A$3:$A$22), PlayerForm!$X$5),
 TeamForm!$B$4:$B$23, TeamForm!$AD$4:$AD$23),
INDEX(FixtureTicker!$B$24:$AM$43, MATCH($B231, FixtureTicker!$A$24:$A$43), PlayerForm!$X$5)="A",
_xlfn.XLOOKUP($E231, PlayerForm!$D$3:$D$394, PlayerForm!$R$3:$R$394)*
_xlfn.XLOOKUP(
INDEX(FixtureTicker!$B$3:$AM$22, MATCH($B231, FixtureTicker!$A$3:$A$22), PlayerForm!$X$5),
 TeamForm!$B$4:$B$23, TeamForm!$AB$4:$AB$23),
INDEX(FixtureTicker!$B$24:$AM$43, MATCH($B231, FixtureTicker!$A$24:$A$43), PlayerForm!$X$5)="BLANK",
0
),
_xlfn.IFS(
INDEX(FixtureTicker!$B$24:$AM$43, MATCH($B231, FixtureTicker!$A$24:$A$43), PlayerForm!$X$5+1)="H",
_xlfn.XLOOKUP($E231, PlayerForm!$D$3:$D$394, PlayerForm!$Q$3:$Q$394)*
_xlfn.XLOOKUP(
INDEX(FixtureTicker!$B$3:$AM$22, MATCH($B231, FixtureTicker!$A$3:$A$22), PlayerForm!$X$5+1),
 TeamForm!$B$4:$B$23, TeamForm!$AD$4:$AD$23),
INDEX(FixtureTicker!$B$24:$AM$43, MATCH($B231, FixtureTicker!$A$24:$A$43), PlayerForm!$X$5+1)="A",
_xlfn.XLOOKUP($E231, PlayerForm!$D$3:$D$394, PlayerForm!$R$3:$R$394)*
_xlfn.XLOOKUP(
INDEX(FixtureTicker!$B$3:$AM$22, MATCH($B231, FixtureTicker!$A$3:$A$22), PlayerForm!$X$5+1),
 TeamForm!$B$4:$B$23, TeamForm!$AB$4:$AB$23),
INDEX(FixtureTicker!$B$24:$AM$43, MATCH($B231, FixtureTicker!$A$24:$A$43), PlayerForm!$X$5+1)="BLANK",
0
),
_xlfn.IFS(
INDEX(FixtureTicker!$B$24:$AM$43, MATCH($B231, FixtureTicker!$A$24:$A$43), PlayerForm!$X$5+2)="H",
_xlfn.XLOOKUP($E231, PlayerForm!$D$3:$D$394, PlayerForm!$Q$3:$Q$394)*
_xlfn.XLOOKUP(
INDEX(FixtureTicker!$B$3:$AM$22, MATCH($B231, FixtureTicker!$A$3:$A$22), PlayerForm!$X$5+2),
 TeamForm!$B$4:$B$23, TeamForm!$AD$4:$AD$23),
INDEX(FixtureTicker!$B$24:$AM$43, MATCH($B231, FixtureTicker!$A$24:$A$43), PlayerForm!$X$5+2)="A",
_xlfn.XLOOKUP($E231, PlayerForm!$D$3:$D$394, PlayerForm!$R$3:$R$394)*
_xlfn.XLOOKUP(
INDEX(FixtureTicker!$B$3:$AM$22, MATCH($B231, FixtureTicker!$A$3:$A$22), PlayerForm!$X$5+2),
 TeamForm!$B$4:$B$23, TeamForm!$AB$4:$AB$23),
INDEX(FixtureTicker!$B$24:$AM$43, MATCH($B231, FixtureTicker!$A$24:$A$43), PlayerForm!$X$5+2)="BLANK",
0
),
_xlfn.IFS(
INDEX(FixtureTicker!$B$24:$AM$43, MATCH($B231, FixtureTicker!$A$24:$A$43), PlayerForm!$X$5+3)="H",
_xlfn.XLOOKUP($E231, PlayerForm!$D$3:$D$394, PlayerForm!$Q$3:$Q$394)*
_xlfn.XLOOKUP(
INDEX(FixtureTicker!$B$3:$AM$22, MATCH($B231, FixtureTicker!$A$3:$A$22), PlayerForm!$X$5+3),
 TeamForm!$B$4:$B$23, TeamForm!$AD$4:$AD$23),
INDEX(FixtureTicker!$B$24:$AM$43, MATCH($B231, FixtureTicker!$A$24:$A$43), PlayerForm!$X$5+3)="A",
_xlfn.XLOOKUP($E231, PlayerForm!$D$3:$D$394, PlayerForm!$R$3:$R$394)*
_xlfn.XLOOKUP(
INDEX(FixtureTicker!$B$3:$AM$22, MATCH($B231, FixtureTicker!$A$3:$A$22), PlayerForm!$X$5+3),
 TeamForm!$B$4:$B$23, TeamForm!$AB$4:$AB$23),
INDEX(FixtureTicker!$B$24:$AM$43, MATCH($B231, FixtureTicker!$A$24:$A$43), PlayerForm!$X$5+3)="BLANK",
0
),
_xlfn.IFS(
INDEX(FixtureTicker!$B$24:$AM$43, MATCH($B231, FixtureTicker!$A$24:$A$43), PlayerForm!$X$5+4)="H",
_xlfn.XLOOKUP($E231, PlayerForm!$D$3:$D$394, PlayerForm!$Q$3:$Q$394)*
_xlfn.XLOOKUP(
INDEX(FixtureTicker!$B$3:$AM$22, MATCH($B231, FixtureTicker!$A$3:$A$22), PlayerForm!$X$5+4),
 TeamForm!$B$4:$B$23, TeamForm!$AD$4:$AD$23),
INDEX(FixtureTicker!$B$24:$AM$43, MATCH($B231, FixtureTicker!$A$24:$A$43), PlayerForm!$X$5+4)="A",
_xlfn.XLOOKUP($E231, PlayerForm!$D$3:$D$394, PlayerForm!$R$3:$R$394)*
_xlfn.XLOOKUP(
INDEX(FixtureTicker!$B$3:$AM$22, MATCH($B231, FixtureTicker!$A$3:$A$22), PlayerForm!$X$5+4),
 TeamForm!$B$4:$B$23, TeamForm!$AB$4:$AB$23),
INDEX(FixtureTicker!$B$24:$AM$43, MATCH($B231, FixtureTicker!$A$24:$A$43), PlayerForm!$X$5+4)="BLANK",
0
),
_xlfn.IFS(
INDEX(FixtureTicker!$B$24:$AM$43, MATCH($B231, FixtureTicker!$A$24:$A$43), PlayerForm!$X$5+5)="H",
_xlfn.XLOOKUP($E231, PlayerForm!$D$3:$D$394, PlayerForm!$Q$3:$Q$394)*
_xlfn.XLOOKUP(
INDEX(FixtureTicker!$B$3:$AM$22, MATCH($B231, FixtureTicker!$A$3:$A$22), PlayerForm!$X$5+5),
 TeamForm!$B$4:$B$23, TeamForm!$AD$4:$AD$23),
INDEX(FixtureTicker!$B$24:$AM$43, MATCH($B231, FixtureTicker!$A$24:$A$43), PlayerForm!$X$5+5)="A",
_xlfn.XLOOKUP($E231, PlayerForm!$D$3:$D$394, PlayerForm!$R$3:$R$394)*
_xlfn.XLOOKUP(
INDEX(FixtureTicker!$B$3:$AM$22, MATCH($B231, FixtureTicker!$A$3:$A$22), PlayerForm!$X$5+5),
 TeamForm!$B$4:$B$23, TeamForm!$AB$4:$AB$23),
INDEX(FixtureTicker!$B$24:$AM$43, MATCH($B231, FixtureTicker!$A$24:$A$43), PlayerForm!$X$5+5)="BLANK",
0
),
_xlfn.IFS(
INDEX(FixtureTicker!$B$24:$AM$43, MATCH($B231, FixtureTicker!$A$24:$A$43), PlayerForm!$X$5+6)="H",
_xlfn.XLOOKUP($E231, PlayerForm!$D$3:$D$394, PlayerForm!$Q$3:$Q$394)*
_xlfn.XLOOKUP(
INDEX(FixtureTicker!$B$3:$AM$22, MATCH($B231, FixtureTicker!$A$3:$A$22), PlayerForm!$X$5+6),
 TeamForm!$B$4:$B$23, TeamForm!$AD$4:$AD$23),
INDEX(FixtureTicker!$B$24:$AM$43, MATCH($B231, FixtureTicker!$A$24:$A$43), PlayerForm!$X$5+6)="A",
_xlfn.XLOOKUP($E231, PlayerForm!$D$3:$D$394, PlayerForm!$R$3:$R$394)*
_xlfn.XLOOKUP(
INDEX(FixtureTicker!$B$3:$AM$22, MATCH($B231, FixtureTicker!$A$3:$A$22), PlayerForm!$X$5+6),
 TeamForm!$B$4:$B$23, TeamForm!$AB$4:$AB$23),
INDEX(FixtureTicker!$B$24:$AM$43, MATCH($B231, FixtureTicker!$A$24:$A$43), PlayerForm!$X$5+6)="BLANK",
0
),
_xlfn.IFS(
INDEX(FixtureTicker!$B$24:$AM$43, MATCH($B231, FixtureTicker!$A$24:$A$43), PlayerForm!$X$5+7)="H",
_xlfn.XLOOKUP($E231, PlayerForm!$D$3:$D$394, PlayerForm!$Q$3:$Q$394)*
_xlfn.XLOOKUP(
INDEX(FixtureTicker!$B$3:$AM$22, MATCH($B231, FixtureTicker!$A$3:$A$22), PlayerForm!$X$5+7),
 TeamForm!$B$4:$B$23, TeamForm!$AD$4:$AD$23),
INDEX(FixtureTicker!$B$24:$AM$43, MATCH($B231, FixtureTicker!$A$24:$A$43), PlayerForm!$X$5+7)="A",
_xlfn.XLOOKUP($E231, PlayerForm!$D$3:$D$394, PlayerForm!$R$3:$R$394)*
_xlfn.XLOOKUP(
INDEX(FixtureTicker!$B$3:$AM$22, MATCH($B231, FixtureTicker!$A$3:$A$22), PlayerForm!$X$5+7),
 TeamForm!$B$4:$B$23, TeamForm!$AB$4:$AB$23),
INDEX(FixtureTicker!$B$24:$AM$43, MATCH($B231, FixtureTicker!$A$24:$A$43), PlayerForm!$X$5+7)="BLANK",
0
)
),0)</f>
        <v>10.976851728838723</v>
      </c>
    </row>
    <row r="232" spans="1:10">
      <c r="A232" s="55">
        <v>131</v>
      </c>
      <c r="B232" s="55" t="str">
        <f>_xlfn.XLOOKUP($A232, PlayerData!$B$3:$B$394, PlayerData!C$3:C$394)</f>
        <v>EVE</v>
      </c>
      <c r="C232" s="55" t="str">
        <f>_xlfn.XLOOKUP($A232, PlayerData!$B$3:$B$394, PlayerData!D$3:D$394)</f>
        <v>M</v>
      </c>
      <c r="D232" s="55">
        <f>_xlfn.XLOOKUP($A232, PlayerData!$B:$B, PlayerData!F:F,,,-1)</f>
        <v>5.5</v>
      </c>
      <c r="E232" s="31" t="str">
        <f>_xlfn.XLOOKUP($A232, PlayerData!$B$3:$B$394, PlayerData!E$3:E$394)</f>
        <v>André Gomes</v>
      </c>
      <c r="F232" s="164" cm="1">
        <f t="array" ref="F232">IFERROR(0.01*_xlfn.IFS(
INDEX(FixtureTicker!$B$24:$AM$43, MATCH($B232, FixtureTicker!$A$24:$A$43, 0), PlayerForm!$X$5)="H",
_xlfn.XLOOKUP($E232, PlayerForm!$D$3:$D$394, PlayerForm!$Q$3:$Q$394)*
_xlfn.XLOOKUP(
INDEX(FixtureTicker!$B$3:$AM$22, MATCH($B232, FixtureTicker!$A$3:$A$22,0), PlayerForm!$X$5),
 TeamForm!$B$4:$B$23, TeamForm!$AD$4:$AD$23),
INDEX(FixtureTicker!$B$24:$AM$43, MATCH($B232, FixtureTicker!$A$24:$A$43,0), PlayerForm!$X$5)="A",
_xlfn.XLOOKUP($E232, PlayerForm!$D$3:$D$394, PlayerForm!$R$3:$R$394)*
_xlfn.XLOOKUP(
INDEX(FixtureTicker!$B$3:$AM$22, MATCH($B232, FixtureTicker!$A$3:$A$22,0), PlayerForm!$X$5),
 TeamForm!$B$4:$B$23, TeamForm!$AB$4:$AB$23),
INDEX(FixtureTicker!$B$24:$AM$43, MATCH($B232, FixtureTicker!$A$24:$A$43,0), PlayerForm!$X$5)="BLANK",
0),0)</f>
        <v>0</v>
      </c>
      <c r="G232" s="163" cm="1">
        <f t="array" ref="G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
),0)</f>
        <v>4.0431266846361194</v>
      </c>
      <c r="H232" s="163" cm="1">
        <f t="array" ref="H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),
_xlfn.IFS(
INDEX(FixtureTicker!$B$24:$AM$43, MATCH($B232, FixtureTicker!$A$24:$A$43), PlayerForm!$X$5+2)="H",
_xlfn.XLOOKUP($E232, PlayerForm!$D$3:$D$394, PlayerForm!$Q$3:$Q$394)*
_xlfn.XLOOKUP(
INDEX(FixtureTicker!$B$3:$AM$22, MATCH($B232, FixtureTicker!$A$3:$A$22), PlayerForm!$X$5+2),
 TeamForm!$B$4:$B$23, TeamForm!$AD$4:$AD$23),
INDEX(FixtureTicker!$B$24:$AM$43, MATCH($B232, FixtureTicker!$A$24:$A$43), PlayerForm!$X$5+2)="A",
_xlfn.XLOOKUP($E232, PlayerForm!$D$3:$D$394, PlayerForm!$R$3:$R$394)*
_xlfn.XLOOKUP(
INDEX(FixtureTicker!$B$3:$AM$22, MATCH($B232, FixtureTicker!$A$3:$A$22), PlayerForm!$X$5+2),
 TeamForm!$B$4:$B$23, TeamForm!$AB$4:$AB$23),
INDEX(FixtureTicker!$B$24:$AM$43, MATCH($B232, FixtureTicker!$A$24:$A$43), PlayerForm!$X$5+2)="BLANK",
0
),
_xlfn.IFS(
INDEX(FixtureTicker!$B$24:$AM$43, MATCH($B232, FixtureTicker!$A$24:$A$43), PlayerForm!$X$5+3)="H",
_xlfn.XLOOKUP($E232, PlayerForm!$D$3:$D$394, PlayerForm!$Q$3:$Q$394)*
_xlfn.XLOOKUP(
INDEX(FixtureTicker!$B$3:$AM$22, MATCH($B232, FixtureTicker!$A$3:$A$22), PlayerForm!$X$5+3),
 TeamForm!$B$4:$B$23, TeamForm!$AD$4:$AD$23),
INDEX(FixtureTicker!$B$24:$AM$43, MATCH($B232, FixtureTicker!$A$24:$A$43), PlayerForm!$X$5+3)="A",
_xlfn.XLOOKUP($E232, PlayerForm!$D$3:$D$394, PlayerForm!$R$3:$R$394)*
_xlfn.XLOOKUP(
INDEX(FixtureTicker!$B$3:$AM$22, MATCH($B232, FixtureTicker!$A$3:$A$22), PlayerForm!$X$5+3),
 TeamForm!$B$4:$B$23, TeamForm!$AB$4:$AB$23),
INDEX(FixtureTicker!$B$24:$AM$43, MATCH($B232, FixtureTicker!$A$24:$A$43), PlayerForm!$X$5+3)="BLANK",
0
)
),0)</f>
        <v>5.9713871034625763</v>
      </c>
      <c r="I232" s="163" cm="1">
        <f t="array" ref="I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),
_xlfn.IFS(
INDEX(FixtureTicker!$B$24:$AM$43, MATCH($B232, FixtureTicker!$A$24:$A$43), PlayerForm!$X$5+2)="H",
_xlfn.XLOOKUP($E232, PlayerForm!$D$3:$D$394, PlayerForm!$Q$3:$Q$394)*
_xlfn.XLOOKUP(
INDEX(FixtureTicker!$B$3:$AM$22, MATCH($B232, FixtureTicker!$A$3:$A$22), PlayerForm!$X$5+2),
 TeamForm!$B$4:$B$23, TeamForm!$AD$4:$AD$23),
INDEX(FixtureTicker!$B$24:$AM$43, MATCH($B232, FixtureTicker!$A$24:$A$43), PlayerForm!$X$5+2)="A",
_xlfn.XLOOKUP($E232, PlayerForm!$D$3:$D$394, PlayerForm!$R$3:$R$394)*
_xlfn.XLOOKUP(
INDEX(FixtureTicker!$B$3:$AM$22, MATCH($B232, FixtureTicker!$A$3:$A$22), PlayerForm!$X$5+2),
 TeamForm!$B$4:$B$23, TeamForm!$AB$4:$AB$23),
INDEX(FixtureTicker!$B$24:$AM$43, MATCH($B232, FixtureTicker!$A$24:$A$43), PlayerForm!$X$5+2)="BLANK",
0
),
_xlfn.IFS(
INDEX(FixtureTicker!$B$24:$AM$43, MATCH($B232, FixtureTicker!$A$24:$A$43), PlayerForm!$X$5+3)="H",
_xlfn.XLOOKUP($E232, PlayerForm!$D$3:$D$394, PlayerForm!$Q$3:$Q$394)*
_xlfn.XLOOKUP(
INDEX(FixtureTicker!$B$3:$AM$22, MATCH($B232, FixtureTicker!$A$3:$A$22), PlayerForm!$X$5+3),
 TeamForm!$B$4:$B$23, TeamForm!$AD$4:$AD$23),
INDEX(FixtureTicker!$B$24:$AM$43, MATCH($B232, FixtureTicker!$A$24:$A$43), PlayerForm!$X$5+3)="A",
_xlfn.XLOOKUP($E232, PlayerForm!$D$3:$D$394, PlayerForm!$R$3:$R$394)*
_xlfn.XLOOKUP(
INDEX(FixtureTicker!$B$3:$AM$22, MATCH($B232, FixtureTicker!$A$3:$A$22), PlayerForm!$X$5+3),
 TeamForm!$B$4:$B$23, TeamForm!$AB$4:$AB$23),
INDEX(FixtureTicker!$B$24:$AM$43, MATCH($B232, FixtureTicker!$A$24:$A$43), PlayerForm!$X$5+3)="BLANK",
0
),
_xlfn.IFS(
INDEX(FixtureTicker!$B$24:$AM$43, MATCH($B232, FixtureTicker!$A$24:$A$43), PlayerForm!$X$5+4)="H",
_xlfn.XLOOKUP($E232, PlayerForm!$D$3:$D$394, PlayerForm!$Q$3:$Q$394)*
_xlfn.XLOOKUP(
INDEX(FixtureTicker!$B$3:$AM$22, MATCH($B232, FixtureTicker!$A$3:$A$22), PlayerForm!$X$5+4),
 TeamForm!$B$4:$B$23, TeamForm!$AD$4:$AD$23),
INDEX(FixtureTicker!$B$24:$AM$43, MATCH($B232, FixtureTicker!$A$24:$A$43), PlayerForm!$X$5+4)="A",
_xlfn.XLOOKUP($E232, PlayerForm!$D$3:$D$394, PlayerForm!$R$3:$R$394)*
_xlfn.XLOOKUP(
INDEX(FixtureTicker!$B$3:$AM$22, MATCH($B232, FixtureTicker!$A$3:$A$22), PlayerForm!$X$5+4),
 TeamForm!$B$4:$B$23, TeamForm!$AB$4:$AB$23),
INDEX(FixtureTicker!$B$24:$AM$43, MATCH($B232, FixtureTicker!$A$24:$A$43), PlayerForm!$X$5+4)="BLANK",
0
),
_xlfn.IFS(
INDEX(FixtureTicker!$B$24:$AM$43, MATCH($B232, FixtureTicker!$A$24:$A$43), PlayerForm!$X$5+5)="H",
_xlfn.XLOOKUP($E232, PlayerForm!$D$3:$D$394, PlayerForm!$Q$3:$Q$394)*
_xlfn.XLOOKUP(
INDEX(FixtureTicker!$B$3:$AM$22, MATCH($B232, FixtureTicker!$A$3:$A$22), PlayerForm!$X$5+5),
 TeamForm!$B$4:$B$23, TeamForm!$AD$4:$AD$23),
INDEX(FixtureTicker!$B$24:$AM$43, MATCH($B232, FixtureTicker!$A$24:$A$43), PlayerForm!$X$5+5)="A",
_xlfn.XLOOKUP($E232, PlayerForm!$D$3:$D$394, PlayerForm!$R$3:$R$394)*
_xlfn.XLOOKUP(
INDEX(FixtureTicker!$B$3:$AM$22, MATCH($B232, FixtureTicker!$A$3:$A$22), PlayerForm!$X$5+5),
 TeamForm!$B$4:$B$23, TeamForm!$AB$4:$AB$23),
INDEX(FixtureTicker!$B$24:$AM$43, MATCH($B232, FixtureTicker!$A$24:$A$43), PlayerForm!$X$5+5)="BLANK",
0
)
),0)</f>
        <v>7.9679928736532535</v>
      </c>
      <c r="J232" s="163" cm="1">
        <f t="array" ref="J232">IFERROR(0.01*SUM(
_xlfn.IFS(
INDEX(FixtureTicker!$B$24:$AM$43, MATCH($B232, FixtureTicker!$A$24:$A$43), PlayerForm!$X$5)="H",
_xlfn.XLOOKUP($E232, PlayerForm!$D$3:$D$394, PlayerForm!$Q$3:$Q$394)*
_xlfn.XLOOKUP(
INDEX(FixtureTicker!$B$3:$AM$22, MATCH($B232, FixtureTicker!$A$3:$A$22), PlayerForm!$X$5),
 TeamForm!$B$4:$B$23, TeamForm!$AD$4:$AD$23),
INDEX(FixtureTicker!$B$24:$AM$43, MATCH($B232, FixtureTicker!$A$24:$A$43), PlayerForm!$X$5)="A",
_xlfn.XLOOKUP($E232, PlayerForm!$D$3:$D$394, PlayerForm!$R$3:$R$394)*
_xlfn.XLOOKUP(
INDEX(FixtureTicker!$B$3:$AM$22, MATCH($B232, FixtureTicker!$A$3:$A$22), PlayerForm!$X$5),
 TeamForm!$B$4:$B$23, TeamForm!$AB$4:$AB$23),
INDEX(FixtureTicker!$B$24:$AM$43, MATCH($B232, FixtureTicker!$A$24:$A$43), PlayerForm!$X$5)="BLANK",
0
),
_xlfn.IFS(
INDEX(FixtureTicker!$B$24:$AM$43, MATCH($B232, FixtureTicker!$A$24:$A$43), PlayerForm!$X$5+1)="H",
_xlfn.XLOOKUP($E232, PlayerForm!$D$3:$D$394, PlayerForm!$Q$3:$Q$394)*
_xlfn.XLOOKUP(
INDEX(FixtureTicker!$B$3:$AM$22, MATCH($B232, FixtureTicker!$A$3:$A$22), PlayerForm!$X$5+1),
 TeamForm!$B$4:$B$23, TeamForm!$AD$4:$AD$23),
INDEX(FixtureTicker!$B$24:$AM$43, MATCH($B232, FixtureTicker!$A$24:$A$43), PlayerForm!$X$5+1)="A",
_xlfn.XLOOKUP($E232, PlayerForm!$D$3:$D$394, PlayerForm!$R$3:$R$394)*
_xlfn.XLOOKUP(
INDEX(FixtureTicker!$B$3:$AM$22, MATCH($B232, FixtureTicker!$A$3:$A$22), PlayerForm!$X$5+1),
 TeamForm!$B$4:$B$23, TeamForm!$AB$4:$AB$23),
INDEX(FixtureTicker!$B$24:$AM$43, MATCH($B232, FixtureTicker!$A$24:$A$43), PlayerForm!$X$5+1)="BLANK",
0
),
_xlfn.IFS(
INDEX(FixtureTicker!$B$24:$AM$43, MATCH($B232, FixtureTicker!$A$24:$A$43), PlayerForm!$X$5+2)="H",
_xlfn.XLOOKUP($E232, PlayerForm!$D$3:$D$394, PlayerForm!$Q$3:$Q$394)*
_xlfn.XLOOKUP(
INDEX(FixtureTicker!$B$3:$AM$22, MATCH($B232, FixtureTicker!$A$3:$A$22), PlayerForm!$X$5+2),
 TeamForm!$B$4:$B$23, TeamForm!$AD$4:$AD$23),
INDEX(FixtureTicker!$B$24:$AM$43, MATCH($B232, FixtureTicker!$A$24:$A$43), PlayerForm!$X$5+2)="A",
_xlfn.XLOOKUP($E232, PlayerForm!$D$3:$D$394, PlayerForm!$R$3:$R$394)*
_xlfn.XLOOKUP(
INDEX(FixtureTicker!$B$3:$AM$22, MATCH($B232, FixtureTicker!$A$3:$A$22), PlayerForm!$X$5+2),
 TeamForm!$B$4:$B$23, TeamForm!$AB$4:$AB$23),
INDEX(FixtureTicker!$B$24:$AM$43, MATCH($B232, FixtureTicker!$A$24:$A$43), PlayerForm!$X$5+2)="BLANK",
0
),
_xlfn.IFS(
INDEX(FixtureTicker!$B$24:$AM$43, MATCH($B232, FixtureTicker!$A$24:$A$43), PlayerForm!$X$5+3)="H",
_xlfn.XLOOKUP($E232, PlayerForm!$D$3:$D$394, PlayerForm!$Q$3:$Q$394)*
_xlfn.XLOOKUP(
INDEX(FixtureTicker!$B$3:$AM$22, MATCH($B232, FixtureTicker!$A$3:$A$22), PlayerForm!$X$5+3),
 TeamForm!$B$4:$B$23, TeamForm!$AD$4:$AD$23),
INDEX(FixtureTicker!$B$24:$AM$43, MATCH($B232, FixtureTicker!$A$24:$A$43), PlayerForm!$X$5+3)="A",
_xlfn.XLOOKUP($E232, PlayerForm!$D$3:$D$394, PlayerForm!$R$3:$R$394)*
_xlfn.XLOOKUP(
INDEX(FixtureTicker!$B$3:$AM$22, MATCH($B232, FixtureTicker!$A$3:$A$22), PlayerForm!$X$5+3),
 TeamForm!$B$4:$B$23, TeamForm!$AB$4:$AB$23),
INDEX(FixtureTicker!$B$24:$AM$43, MATCH($B232, FixtureTicker!$A$24:$A$43), PlayerForm!$X$5+3)="BLANK",
0
),
_xlfn.IFS(
INDEX(FixtureTicker!$B$24:$AM$43, MATCH($B232, FixtureTicker!$A$24:$A$43), PlayerForm!$X$5+4)="H",
_xlfn.XLOOKUP($E232, PlayerForm!$D$3:$D$394, PlayerForm!$Q$3:$Q$394)*
_xlfn.XLOOKUP(
INDEX(FixtureTicker!$B$3:$AM$22, MATCH($B232, FixtureTicker!$A$3:$A$22), PlayerForm!$X$5+4),
 TeamForm!$B$4:$B$23, TeamForm!$AD$4:$AD$23),
INDEX(FixtureTicker!$B$24:$AM$43, MATCH($B232, FixtureTicker!$A$24:$A$43), PlayerForm!$X$5+4)="A",
_xlfn.XLOOKUP($E232, PlayerForm!$D$3:$D$394, PlayerForm!$R$3:$R$394)*
_xlfn.XLOOKUP(
INDEX(FixtureTicker!$B$3:$AM$22, MATCH($B232, FixtureTicker!$A$3:$A$22), PlayerForm!$X$5+4),
 TeamForm!$B$4:$B$23, TeamForm!$AB$4:$AB$23),
INDEX(FixtureTicker!$B$24:$AM$43, MATCH($B232, FixtureTicker!$A$24:$A$43), PlayerForm!$X$5+4)="BLANK",
0
),
_xlfn.IFS(
INDEX(FixtureTicker!$B$24:$AM$43, MATCH($B232, FixtureTicker!$A$24:$A$43), PlayerForm!$X$5+5)="H",
_xlfn.XLOOKUP($E232, PlayerForm!$D$3:$D$394, PlayerForm!$Q$3:$Q$394)*
_xlfn.XLOOKUP(
INDEX(FixtureTicker!$B$3:$AM$22, MATCH($B232, FixtureTicker!$A$3:$A$22), PlayerForm!$X$5+5),
 TeamForm!$B$4:$B$23, TeamForm!$AD$4:$AD$23),
INDEX(FixtureTicker!$B$24:$AM$43, MATCH($B232, FixtureTicker!$A$24:$A$43), PlayerForm!$X$5+5)="A",
_xlfn.XLOOKUP($E232, PlayerForm!$D$3:$D$394, PlayerForm!$R$3:$R$394)*
_xlfn.XLOOKUP(
INDEX(FixtureTicker!$B$3:$AM$22, MATCH($B232, FixtureTicker!$A$3:$A$22), PlayerForm!$X$5+5),
 TeamForm!$B$4:$B$23, TeamForm!$AB$4:$AB$23),
INDEX(FixtureTicker!$B$24:$AM$43, MATCH($B232, FixtureTicker!$A$24:$A$43), PlayerForm!$X$5+5)="BLANK",
0
),
_xlfn.IFS(
INDEX(FixtureTicker!$B$24:$AM$43, MATCH($B232, FixtureTicker!$A$24:$A$43), PlayerForm!$X$5+6)="H",
_xlfn.XLOOKUP($E232, PlayerForm!$D$3:$D$394, PlayerForm!$Q$3:$Q$394)*
_xlfn.XLOOKUP(
INDEX(FixtureTicker!$B$3:$AM$22, MATCH($B232, FixtureTicker!$A$3:$A$22), PlayerForm!$X$5+6),
 TeamForm!$B$4:$B$23, TeamForm!$AD$4:$AD$23),
INDEX(FixtureTicker!$B$24:$AM$43, MATCH($B232, FixtureTicker!$A$24:$A$43), PlayerForm!$X$5+6)="A",
_xlfn.XLOOKUP($E232, PlayerForm!$D$3:$D$394, PlayerForm!$R$3:$R$394)*
_xlfn.XLOOKUP(
INDEX(FixtureTicker!$B$3:$AM$22, MATCH($B232, FixtureTicker!$A$3:$A$22), PlayerForm!$X$5+6),
 TeamForm!$B$4:$B$23, TeamForm!$AB$4:$AB$23),
INDEX(FixtureTicker!$B$24:$AM$43, MATCH($B232, FixtureTicker!$A$24:$A$43), PlayerForm!$X$5+6)="BLANK",
0
),
_xlfn.IFS(
INDEX(FixtureTicker!$B$24:$AM$43, MATCH($B232, FixtureTicker!$A$24:$A$43), PlayerForm!$X$5+7)="H",
_xlfn.XLOOKUP($E232, PlayerForm!$D$3:$D$394, PlayerForm!$Q$3:$Q$394)*
_xlfn.XLOOKUP(
INDEX(FixtureTicker!$B$3:$AM$22, MATCH($B232, FixtureTicker!$A$3:$A$22), PlayerForm!$X$5+7),
 TeamForm!$B$4:$B$23, TeamForm!$AD$4:$AD$23),
INDEX(FixtureTicker!$B$24:$AM$43, MATCH($B232, FixtureTicker!$A$24:$A$43), PlayerForm!$X$5+7)="A",
_xlfn.XLOOKUP($E232, PlayerForm!$D$3:$D$394, PlayerForm!$R$3:$R$394)*
_xlfn.XLOOKUP(
INDEX(FixtureTicker!$B$3:$AM$22, MATCH($B232, FixtureTicker!$A$3:$A$22), PlayerForm!$X$5+7),
 TeamForm!$B$4:$B$23, TeamForm!$AB$4:$AB$23),
INDEX(FixtureTicker!$B$24:$AM$43, MATCH($B232, FixtureTicker!$A$24:$A$43), PlayerForm!$X$5+7)="BLANK",
0
)
),0)</f>
        <v>9.3606253983612504</v>
      </c>
    </row>
    <row r="233" spans="1:10">
      <c r="A233" s="55">
        <v>256</v>
      </c>
      <c r="B233" s="55" t="str">
        <f>_xlfn.XLOOKUP($A233, PlayerData!$B$3:$B$394, PlayerData!C$3:C$394)</f>
        <v>AVL</v>
      </c>
      <c r="C233" s="55" t="str">
        <f>_xlfn.XLOOKUP($A233, PlayerData!$B$3:$B$394, PlayerData!D$3:D$394)</f>
        <v>D</v>
      </c>
      <c r="D233" s="55">
        <f>_xlfn.XLOOKUP($A233, PlayerData!$B:$B, PlayerData!F:F,,,-1)</f>
        <v>5</v>
      </c>
      <c r="E233" s="31" t="str">
        <f>_xlfn.XLOOKUP($A233, PlayerData!$B$3:$B$394, PlayerData!E$3:E$394)</f>
        <v>Mings</v>
      </c>
      <c r="F233" s="164" cm="1">
        <f t="array" ref="F233">IFERROR(0.01*_xlfn.IFS(
INDEX(FixtureTicker!$B$24:$AM$43, MATCH($B233, FixtureTicker!$A$24:$A$43, 0), PlayerForm!$X$5)="H",
_xlfn.XLOOKUP($E233, PlayerForm!$D$3:$D$394, PlayerForm!$Q$3:$Q$394)*
_xlfn.XLOOKUP(
INDEX(FixtureTicker!$B$3:$AM$22, MATCH($B233, FixtureTicker!$A$3:$A$22,0), PlayerForm!$X$5),
 TeamForm!$B$4:$B$23, TeamForm!$AD$4:$AD$23),
INDEX(FixtureTicker!$B$24:$AM$43, MATCH($B233, FixtureTicker!$A$24:$A$43,0), PlayerForm!$X$5)="A",
_xlfn.XLOOKUP($E233, PlayerForm!$D$3:$D$394, PlayerForm!$R$3:$R$394)*
_xlfn.XLOOKUP(
INDEX(FixtureTicker!$B$3:$AM$22, MATCH($B233, FixtureTicker!$A$3:$A$22,0), PlayerForm!$X$5),
 TeamForm!$B$4:$B$23, TeamForm!$AB$4:$AB$23),
INDEX(FixtureTicker!$B$24:$AM$43, MATCH($B233, FixtureTicker!$A$24:$A$43,0), PlayerForm!$X$5)="BLANK",
0),0)</f>
        <v>0</v>
      </c>
      <c r="G233" s="163" cm="1">
        <f t="array" ref="G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
),0)</f>
        <v>1.9894750352971384</v>
      </c>
      <c r="H233" s="163" cm="1">
        <f t="array" ref="H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),
_xlfn.IFS(
INDEX(FixtureTicker!$B$24:$AM$43, MATCH($B233, FixtureTicker!$A$24:$A$43), PlayerForm!$X$5+2)="H",
_xlfn.XLOOKUP($E233, PlayerForm!$D$3:$D$394, PlayerForm!$Q$3:$Q$394)*
_xlfn.XLOOKUP(
INDEX(FixtureTicker!$B$3:$AM$22, MATCH($B233, FixtureTicker!$A$3:$A$22), PlayerForm!$X$5+2),
 TeamForm!$B$4:$B$23, TeamForm!$AD$4:$AD$23),
INDEX(FixtureTicker!$B$24:$AM$43, MATCH($B233, FixtureTicker!$A$24:$A$43), PlayerForm!$X$5+2)="A",
_xlfn.XLOOKUP($E233, PlayerForm!$D$3:$D$394, PlayerForm!$R$3:$R$394)*
_xlfn.XLOOKUP(
INDEX(FixtureTicker!$B$3:$AM$22, MATCH($B233, FixtureTicker!$A$3:$A$22), PlayerForm!$X$5+2),
 TeamForm!$B$4:$B$23, TeamForm!$AB$4:$AB$23),
INDEX(FixtureTicker!$B$24:$AM$43, MATCH($B233, FixtureTicker!$A$24:$A$43), PlayerForm!$X$5+2)="BLANK",
0
),
_xlfn.IFS(
INDEX(FixtureTicker!$B$24:$AM$43, MATCH($B233, FixtureTicker!$A$24:$A$43), PlayerForm!$X$5+3)="H",
_xlfn.XLOOKUP($E233, PlayerForm!$D$3:$D$394, PlayerForm!$Q$3:$Q$394)*
_xlfn.XLOOKUP(
INDEX(FixtureTicker!$B$3:$AM$22, MATCH($B233, FixtureTicker!$A$3:$A$22), PlayerForm!$X$5+3),
 TeamForm!$B$4:$B$23, TeamForm!$AD$4:$AD$23),
INDEX(FixtureTicker!$B$24:$AM$43, MATCH($B233, FixtureTicker!$A$24:$A$43), PlayerForm!$X$5+3)="A",
_xlfn.XLOOKUP($E233, PlayerForm!$D$3:$D$394, PlayerForm!$R$3:$R$394)*
_xlfn.XLOOKUP(
INDEX(FixtureTicker!$B$3:$AM$22, MATCH($B233, FixtureTicker!$A$3:$A$22), PlayerForm!$X$5+3),
 TeamForm!$B$4:$B$23, TeamForm!$AB$4:$AB$23),
INDEX(FixtureTicker!$B$24:$AM$43, MATCH($B233, FixtureTicker!$A$24:$A$43), PlayerForm!$X$5+3)="BLANK",
0
)
),0)</f>
        <v>4.4650830154922749</v>
      </c>
      <c r="I233" s="163" cm="1">
        <f t="array" ref="I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),
_xlfn.IFS(
INDEX(FixtureTicker!$B$24:$AM$43, MATCH($B233, FixtureTicker!$A$24:$A$43), PlayerForm!$X$5+2)="H",
_xlfn.XLOOKUP($E233, PlayerForm!$D$3:$D$394, PlayerForm!$Q$3:$Q$394)*
_xlfn.XLOOKUP(
INDEX(FixtureTicker!$B$3:$AM$22, MATCH($B233, FixtureTicker!$A$3:$A$22), PlayerForm!$X$5+2),
 TeamForm!$B$4:$B$23, TeamForm!$AD$4:$AD$23),
INDEX(FixtureTicker!$B$24:$AM$43, MATCH($B233, FixtureTicker!$A$24:$A$43), PlayerForm!$X$5+2)="A",
_xlfn.XLOOKUP($E233, PlayerForm!$D$3:$D$394, PlayerForm!$R$3:$R$394)*
_xlfn.XLOOKUP(
INDEX(FixtureTicker!$B$3:$AM$22, MATCH($B233, FixtureTicker!$A$3:$A$22), PlayerForm!$X$5+2),
 TeamForm!$B$4:$B$23, TeamForm!$AB$4:$AB$23),
INDEX(FixtureTicker!$B$24:$AM$43, MATCH($B233, FixtureTicker!$A$24:$A$43), PlayerForm!$X$5+2)="BLANK",
0
),
_xlfn.IFS(
INDEX(FixtureTicker!$B$24:$AM$43, MATCH($B233, FixtureTicker!$A$24:$A$43), PlayerForm!$X$5+3)="H",
_xlfn.XLOOKUP($E233, PlayerForm!$D$3:$D$394, PlayerForm!$Q$3:$Q$394)*
_xlfn.XLOOKUP(
INDEX(FixtureTicker!$B$3:$AM$22, MATCH($B233, FixtureTicker!$A$3:$A$22), PlayerForm!$X$5+3),
 TeamForm!$B$4:$B$23, TeamForm!$AD$4:$AD$23),
INDEX(FixtureTicker!$B$24:$AM$43, MATCH($B233, FixtureTicker!$A$24:$A$43), PlayerForm!$X$5+3)="A",
_xlfn.XLOOKUP($E233, PlayerForm!$D$3:$D$394, PlayerForm!$R$3:$R$394)*
_xlfn.XLOOKUP(
INDEX(FixtureTicker!$B$3:$AM$22, MATCH($B233, FixtureTicker!$A$3:$A$22), PlayerForm!$X$5+3),
 TeamForm!$B$4:$B$23, TeamForm!$AB$4:$AB$23),
INDEX(FixtureTicker!$B$24:$AM$43, MATCH($B233, FixtureTicker!$A$24:$A$43), PlayerForm!$X$5+3)="BLANK",
0
),
_xlfn.IFS(
INDEX(FixtureTicker!$B$24:$AM$43, MATCH($B233, FixtureTicker!$A$24:$A$43), PlayerForm!$X$5+4)="H",
_xlfn.XLOOKUP($E233, PlayerForm!$D$3:$D$394, PlayerForm!$Q$3:$Q$394)*
_xlfn.XLOOKUP(
INDEX(FixtureTicker!$B$3:$AM$22, MATCH($B233, FixtureTicker!$A$3:$A$22), PlayerForm!$X$5+4),
 TeamForm!$B$4:$B$23, TeamForm!$AD$4:$AD$23),
INDEX(FixtureTicker!$B$24:$AM$43, MATCH($B233, FixtureTicker!$A$24:$A$43), PlayerForm!$X$5+4)="A",
_xlfn.XLOOKUP($E233, PlayerForm!$D$3:$D$394, PlayerForm!$R$3:$R$394)*
_xlfn.XLOOKUP(
INDEX(FixtureTicker!$B$3:$AM$22, MATCH($B233, FixtureTicker!$A$3:$A$22), PlayerForm!$X$5+4),
 TeamForm!$B$4:$B$23, TeamForm!$AB$4:$AB$23),
INDEX(FixtureTicker!$B$24:$AM$43, MATCH($B233, FixtureTicker!$A$24:$A$43), PlayerForm!$X$5+4)="BLANK",
0
),
_xlfn.IFS(
INDEX(FixtureTicker!$B$24:$AM$43, MATCH($B233, FixtureTicker!$A$24:$A$43), PlayerForm!$X$5+5)="H",
_xlfn.XLOOKUP($E233, PlayerForm!$D$3:$D$394, PlayerForm!$Q$3:$Q$394)*
_xlfn.XLOOKUP(
INDEX(FixtureTicker!$B$3:$AM$22, MATCH($B233, FixtureTicker!$A$3:$A$22), PlayerForm!$X$5+5),
 TeamForm!$B$4:$B$23, TeamForm!$AD$4:$AD$23),
INDEX(FixtureTicker!$B$24:$AM$43, MATCH($B233, FixtureTicker!$A$24:$A$43), PlayerForm!$X$5+5)="A",
_xlfn.XLOOKUP($E233, PlayerForm!$D$3:$D$394, PlayerForm!$R$3:$R$394)*
_xlfn.XLOOKUP(
INDEX(FixtureTicker!$B$3:$AM$22, MATCH($B233, FixtureTicker!$A$3:$A$22), PlayerForm!$X$5+5),
 TeamForm!$B$4:$B$23, TeamForm!$AB$4:$AB$23),
INDEX(FixtureTicker!$B$24:$AM$43, MATCH($B233, FixtureTicker!$A$24:$A$43), PlayerForm!$X$5+5)="BLANK",
0
)
),0)</f>
        <v>7.7553516278168413</v>
      </c>
      <c r="J233" s="163" cm="1">
        <f t="array" ref="J233">IFERROR(0.01*SUM(
_xlfn.IFS(
INDEX(FixtureTicker!$B$24:$AM$43, MATCH($B233, FixtureTicker!$A$24:$A$43), PlayerForm!$X$5)="H",
_xlfn.XLOOKUP($E233, PlayerForm!$D$3:$D$394, PlayerForm!$Q$3:$Q$394)*
_xlfn.XLOOKUP(
INDEX(FixtureTicker!$B$3:$AM$22, MATCH($B233, FixtureTicker!$A$3:$A$22), PlayerForm!$X$5),
 TeamForm!$B$4:$B$23, TeamForm!$AD$4:$AD$23),
INDEX(FixtureTicker!$B$24:$AM$43, MATCH($B233, FixtureTicker!$A$24:$A$43), PlayerForm!$X$5)="A",
_xlfn.XLOOKUP($E233, PlayerForm!$D$3:$D$394, PlayerForm!$R$3:$R$394)*
_xlfn.XLOOKUP(
INDEX(FixtureTicker!$B$3:$AM$22, MATCH($B233, FixtureTicker!$A$3:$A$22), PlayerForm!$X$5),
 TeamForm!$B$4:$B$23, TeamForm!$AB$4:$AB$23),
INDEX(FixtureTicker!$B$24:$AM$43, MATCH($B233, FixtureTicker!$A$24:$A$43), PlayerForm!$X$5)="BLANK",
0
),
_xlfn.IFS(
INDEX(FixtureTicker!$B$24:$AM$43, MATCH($B233, FixtureTicker!$A$24:$A$43), PlayerForm!$X$5+1)="H",
_xlfn.XLOOKUP($E233, PlayerForm!$D$3:$D$394, PlayerForm!$Q$3:$Q$394)*
_xlfn.XLOOKUP(
INDEX(FixtureTicker!$B$3:$AM$22, MATCH($B233, FixtureTicker!$A$3:$A$22), PlayerForm!$X$5+1),
 TeamForm!$B$4:$B$23, TeamForm!$AD$4:$AD$23),
INDEX(FixtureTicker!$B$24:$AM$43, MATCH($B233, FixtureTicker!$A$24:$A$43), PlayerForm!$X$5+1)="A",
_xlfn.XLOOKUP($E233, PlayerForm!$D$3:$D$394, PlayerForm!$R$3:$R$394)*
_xlfn.XLOOKUP(
INDEX(FixtureTicker!$B$3:$AM$22, MATCH($B233, FixtureTicker!$A$3:$A$22), PlayerForm!$X$5+1),
 TeamForm!$B$4:$B$23, TeamForm!$AB$4:$AB$23),
INDEX(FixtureTicker!$B$24:$AM$43, MATCH($B233, FixtureTicker!$A$24:$A$43), PlayerForm!$X$5+1)="BLANK",
0
),
_xlfn.IFS(
INDEX(FixtureTicker!$B$24:$AM$43, MATCH($B233, FixtureTicker!$A$24:$A$43), PlayerForm!$X$5+2)="H",
_xlfn.XLOOKUP($E233, PlayerForm!$D$3:$D$394, PlayerForm!$Q$3:$Q$394)*
_xlfn.XLOOKUP(
INDEX(FixtureTicker!$B$3:$AM$22, MATCH($B233, FixtureTicker!$A$3:$A$22), PlayerForm!$X$5+2),
 TeamForm!$B$4:$B$23, TeamForm!$AD$4:$AD$23),
INDEX(FixtureTicker!$B$24:$AM$43, MATCH($B233, FixtureTicker!$A$24:$A$43), PlayerForm!$X$5+2)="A",
_xlfn.XLOOKUP($E233, PlayerForm!$D$3:$D$394, PlayerForm!$R$3:$R$394)*
_xlfn.XLOOKUP(
INDEX(FixtureTicker!$B$3:$AM$22, MATCH($B233, FixtureTicker!$A$3:$A$22), PlayerForm!$X$5+2),
 TeamForm!$B$4:$B$23, TeamForm!$AB$4:$AB$23),
INDEX(FixtureTicker!$B$24:$AM$43, MATCH($B233, FixtureTicker!$A$24:$A$43), PlayerForm!$X$5+2)="BLANK",
0
),
_xlfn.IFS(
INDEX(FixtureTicker!$B$24:$AM$43, MATCH($B233, FixtureTicker!$A$24:$A$43), PlayerForm!$X$5+3)="H",
_xlfn.XLOOKUP($E233, PlayerForm!$D$3:$D$394, PlayerForm!$Q$3:$Q$394)*
_xlfn.XLOOKUP(
INDEX(FixtureTicker!$B$3:$AM$22, MATCH($B233, FixtureTicker!$A$3:$A$22), PlayerForm!$X$5+3),
 TeamForm!$B$4:$B$23, TeamForm!$AD$4:$AD$23),
INDEX(FixtureTicker!$B$24:$AM$43, MATCH($B233, FixtureTicker!$A$24:$A$43), PlayerForm!$X$5+3)="A",
_xlfn.XLOOKUP($E233, PlayerForm!$D$3:$D$394, PlayerForm!$R$3:$R$394)*
_xlfn.XLOOKUP(
INDEX(FixtureTicker!$B$3:$AM$22, MATCH($B233, FixtureTicker!$A$3:$A$22), PlayerForm!$X$5+3),
 TeamForm!$B$4:$B$23, TeamForm!$AB$4:$AB$23),
INDEX(FixtureTicker!$B$24:$AM$43, MATCH($B233, FixtureTicker!$A$24:$A$43), PlayerForm!$X$5+3)="BLANK",
0
),
_xlfn.IFS(
INDEX(FixtureTicker!$B$24:$AM$43, MATCH($B233, FixtureTicker!$A$24:$A$43), PlayerForm!$X$5+4)="H",
_xlfn.XLOOKUP($E233, PlayerForm!$D$3:$D$394, PlayerForm!$Q$3:$Q$394)*
_xlfn.XLOOKUP(
INDEX(FixtureTicker!$B$3:$AM$22, MATCH($B233, FixtureTicker!$A$3:$A$22), PlayerForm!$X$5+4),
 TeamForm!$B$4:$B$23, TeamForm!$AD$4:$AD$23),
INDEX(FixtureTicker!$B$24:$AM$43, MATCH($B233, FixtureTicker!$A$24:$A$43), PlayerForm!$X$5+4)="A",
_xlfn.XLOOKUP($E233, PlayerForm!$D$3:$D$394, PlayerForm!$R$3:$R$394)*
_xlfn.XLOOKUP(
INDEX(FixtureTicker!$B$3:$AM$22, MATCH($B233, FixtureTicker!$A$3:$A$22), PlayerForm!$X$5+4),
 TeamForm!$B$4:$B$23, TeamForm!$AB$4:$AB$23),
INDEX(FixtureTicker!$B$24:$AM$43, MATCH($B233, FixtureTicker!$A$24:$A$43), PlayerForm!$X$5+4)="BLANK",
0
),
_xlfn.IFS(
INDEX(FixtureTicker!$B$24:$AM$43, MATCH($B233, FixtureTicker!$A$24:$A$43), PlayerForm!$X$5+5)="H",
_xlfn.XLOOKUP($E233, PlayerForm!$D$3:$D$394, PlayerForm!$Q$3:$Q$394)*
_xlfn.XLOOKUP(
INDEX(FixtureTicker!$B$3:$AM$22, MATCH($B233, FixtureTicker!$A$3:$A$22), PlayerForm!$X$5+5),
 TeamForm!$B$4:$B$23, TeamForm!$AD$4:$AD$23),
INDEX(FixtureTicker!$B$24:$AM$43, MATCH($B233, FixtureTicker!$A$24:$A$43), PlayerForm!$X$5+5)="A",
_xlfn.XLOOKUP($E233, PlayerForm!$D$3:$D$394, PlayerForm!$R$3:$R$394)*
_xlfn.XLOOKUP(
INDEX(FixtureTicker!$B$3:$AM$22, MATCH($B233, FixtureTicker!$A$3:$A$22), PlayerForm!$X$5+5),
 TeamForm!$B$4:$B$23, TeamForm!$AB$4:$AB$23),
INDEX(FixtureTicker!$B$24:$AM$43, MATCH($B233, FixtureTicker!$A$24:$A$43), PlayerForm!$X$5+5)="BLANK",
0
),
_xlfn.IFS(
INDEX(FixtureTicker!$B$24:$AM$43, MATCH($B233, FixtureTicker!$A$24:$A$43), PlayerForm!$X$5+6)="H",
_xlfn.XLOOKUP($E233, PlayerForm!$D$3:$D$394, PlayerForm!$Q$3:$Q$394)*
_xlfn.XLOOKUP(
INDEX(FixtureTicker!$B$3:$AM$22, MATCH($B233, FixtureTicker!$A$3:$A$22), PlayerForm!$X$5+6),
 TeamForm!$B$4:$B$23, TeamForm!$AD$4:$AD$23),
INDEX(FixtureTicker!$B$24:$AM$43, MATCH($B233, FixtureTicker!$A$24:$A$43), PlayerForm!$X$5+6)="A",
_xlfn.XLOOKUP($E233, PlayerForm!$D$3:$D$394, PlayerForm!$R$3:$R$394)*
_xlfn.XLOOKUP(
INDEX(FixtureTicker!$B$3:$AM$22, MATCH($B233, FixtureTicker!$A$3:$A$22), PlayerForm!$X$5+6),
 TeamForm!$B$4:$B$23, TeamForm!$AB$4:$AB$23),
INDEX(FixtureTicker!$B$24:$AM$43, MATCH($B233, FixtureTicker!$A$24:$A$43), PlayerForm!$X$5+6)="BLANK",
0
),
_xlfn.IFS(
INDEX(FixtureTicker!$B$24:$AM$43, MATCH($B233, FixtureTicker!$A$24:$A$43), PlayerForm!$X$5+7)="H",
_xlfn.XLOOKUP($E233, PlayerForm!$D$3:$D$394, PlayerForm!$Q$3:$Q$394)*
_xlfn.XLOOKUP(
INDEX(FixtureTicker!$B$3:$AM$22, MATCH($B233, FixtureTicker!$A$3:$A$22), PlayerForm!$X$5+7),
 TeamForm!$B$4:$B$23, TeamForm!$AD$4:$AD$23),
INDEX(FixtureTicker!$B$24:$AM$43, MATCH($B233, FixtureTicker!$A$24:$A$43), PlayerForm!$X$5+7)="A",
_xlfn.XLOOKUP($E233, PlayerForm!$D$3:$D$394, PlayerForm!$R$3:$R$394)*
_xlfn.XLOOKUP(
INDEX(FixtureTicker!$B$3:$AM$22, MATCH($B233, FixtureTicker!$A$3:$A$22), PlayerForm!$X$5+7),
 TeamForm!$B$4:$B$23, TeamForm!$AB$4:$AB$23),
INDEX(FixtureTicker!$B$24:$AM$43, MATCH($B233, FixtureTicker!$A$24:$A$43), PlayerForm!$X$5+7)="BLANK",
0
)
),0)</f>
        <v>9.9247098262113926</v>
      </c>
    </row>
    <row r="234" spans="1:10">
      <c r="A234" s="55">
        <v>284</v>
      </c>
      <c r="B234" s="55" t="str">
        <f>_xlfn.XLOOKUP($A234, PlayerData!$B$3:$B$394, PlayerData!C$3:C$394)</f>
        <v>WHU</v>
      </c>
      <c r="C234" s="55" t="str">
        <f>_xlfn.XLOOKUP($A234, PlayerData!$B$3:$B$394, PlayerData!D$3:D$394)</f>
        <v>D</v>
      </c>
      <c r="D234" s="55">
        <f>_xlfn.XLOOKUP($A234, PlayerData!$B:$B, PlayerData!F:F,,,-1)</f>
        <v>5</v>
      </c>
      <c r="E234" s="31" t="str">
        <f>_xlfn.XLOOKUP($A234, PlayerData!$B$3:$B$394, PlayerData!E$3:E$394)</f>
        <v>Ogbonna</v>
      </c>
      <c r="F234" s="164" cm="1">
        <f t="array" ref="F234">IFERROR(0.01*_xlfn.IFS(
INDEX(FixtureTicker!$B$24:$AM$43, MATCH($B234, FixtureTicker!$A$24:$A$43, 0), PlayerForm!$X$5)="H",
_xlfn.XLOOKUP($E234, PlayerForm!$D$3:$D$394, PlayerForm!$Q$3:$Q$394)*
_xlfn.XLOOKUP(
INDEX(FixtureTicker!$B$3:$AM$22, MATCH($B234, FixtureTicker!$A$3:$A$22,0), PlayerForm!$X$5),
 TeamForm!$B$4:$B$23, TeamForm!$AD$4:$AD$23),
INDEX(FixtureTicker!$B$24:$AM$43, MATCH($B234, FixtureTicker!$A$24:$A$43,0), PlayerForm!$X$5)="A",
_xlfn.XLOOKUP($E234, PlayerForm!$D$3:$D$394, PlayerForm!$R$3:$R$394)*
_xlfn.XLOOKUP(
INDEX(FixtureTicker!$B$3:$AM$22, MATCH($B234, FixtureTicker!$A$3:$A$22,0), PlayerForm!$X$5),
 TeamForm!$B$4:$B$23, TeamForm!$AB$4:$AB$23),
INDEX(FixtureTicker!$B$24:$AM$43, MATCH($B234, FixtureTicker!$A$24:$A$43,0), PlayerForm!$X$5)="BLANK",
0),0)</f>
        <v>2.6541937529728883</v>
      </c>
      <c r="G234" s="163" cm="1">
        <f t="array" ref="G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
),0)</f>
        <v>3.3419135182607875</v>
      </c>
      <c r="H234" s="163" cm="1">
        <f t="array" ref="H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),
_xlfn.IFS(
INDEX(FixtureTicker!$B$24:$AM$43, MATCH($B234, FixtureTicker!$A$24:$A$43), PlayerForm!$X$5+2)="H",
_xlfn.XLOOKUP($E234, PlayerForm!$D$3:$D$394, PlayerForm!$Q$3:$Q$394)*
_xlfn.XLOOKUP(
INDEX(FixtureTicker!$B$3:$AM$22, MATCH($B234, FixtureTicker!$A$3:$A$22), PlayerForm!$X$5+2),
 TeamForm!$B$4:$B$23, TeamForm!$AD$4:$AD$23),
INDEX(FixtureTicker!$B$24:$AM$43, MATCH($B234, FixtureTicker!$A$24:$A$43), PlayerForm!$X$5+2)="A",
_xlfn.XLOOKUP($E234, PlayerForm!$D$3:$D$394, PlayerForm!$R$3:$R$394)*
_xlfn.XLOOKUP(
INDEX(FixtureTicker!$B$3:$AM$22, MATCH($B234, FixtureTicker!$A$3:$A$22), PlayerForm!$X$5+2),
 TeamForm!$B$4:$B$23, TeamForm!$AB$4:$AB$23),
INDEX(FixtureTicker!$B$24:$AM$43, MATCH($B234, FixtureTicker!$A$24:$A$43), PlayerForm!$X$5+2)="BLANK",
0
),
_xlfn.IFS(
INDEX(FixtureTicker!$B$24:$AM$43, MATCH($B234, FixtureTicker!$A$24:$A$43), PlayerForm!$X$5+3)="H",
_xlfn.XLOOKUP($E234, PlayerForm!$D$3:$D$394, PlayerForm!$Q$3:$Q$394)*
_xlfn.XLOOKUP(
INDEX(FixtureTicker!$B$3:$AM$22, MATCH($B234, FixtureTicker!$A$3:$A$22), PlayerForm!$X$5+3),
 TeamForm!$B$4:$B$23, TeamForm!$AD$4:$AD$23),
INDEX(FixtureTicker!$B$24:$AM$43, MATCH($B234, FixtureTicker!$A$24:$A$43), PlayerForm!$X$5+3)="A",
_xlfn.XLOOKUP($E234, PlayerForm!$D$3:$D$394, PlayerForm!$R$3:$R$394)*
_xlfn.XLOOKUP(
INDEX(FixtureTicker!$B$3:$AM$22, MATCH($B234, FixtureTicker!$A$3:$A$22), PlayerForm!$X$5+3),
 TeamForm!$B$4:$B$23, TeamForm!$AB$4:$AB$23),
INDEX(FixtureTicker!$B$24:$AM$43, MATCH($B234, FixtureTicker!$A$24:$A$43), PlayerForm!$X$5+3)="BLANK",
0
)
),0)</f>
        <v>5.3264780525633642</v>
      </c>
      <c r="I234" s="163" cm="1">
        <f t="array" ref="I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),
_xlfn.IFS(
INDEX(FixtureTicker!$B$24:$AM$43, MATCH($B234, FixtureTicker!$A$24:$A$43), PlayerForm!$X$5+2)="H",
_xlfn.XLOOKUP($E234, PlayerForm!$D$3:$D$394, PlayerForm!$Q$3:$Q$394)*
_xlfn.XLOOKUP(
INDEX(FixtureTicker!$B$3:$AM$22, MATCH($B234, FixtureTicker!$A$3:$A$22), PlayerForm!$X$5+2),
 TeamForm!$B$4:$B$23, TeamForm!$AD$4:$AD$23),
INDEX(FixtureTicker!$B$24:$AM$43, MATCH($B234, FixtureTicker!$A$24:$A$43), PlayerForm!$X$5+2)="A",
_xlfn.XLOOKUP($E234, PlayerForm!$D$3:$D$394, PlayerForm!$R$3:$R$394)*
_xlfn.XLOOKUP(
INDEX(FixtureTicker!$B$3:$AM$22, MATCH($B234, FixtureTicker!$A$3:$A$22), PlayerForm!$X$5+2),
 TeamForm!$B$4:$B$23, TeamForm!$AB$4:$AB$23),
INDEX(FixtureTicker!$B$24:$AM$43, MATCH($B234, FixtureTicker!$A$24:$A$43), PlayerForm!$X$5+2)="BLANK",
0
),
_xlfn.IFS(
INDEX(FixtureTicker!$B$24:$AM$43, MATCH($B234, FixtureTicker!$A$24:$A$43), PlayerForm!$X$5+3)="H",
_xlfn.XLOOKUP($E234, PlayerForm!$D$3:$D$394, PlayerForm!$Q$3:$Q$394)*
_xlfn.XLOOKUP(
INDEX(FixtureTicker!$B$3:$AM$22, MATCH($B234, FixtureTicker!$A$3:$A$22), PlayerForm!$X$5+3),
 TeamForm!$B$4:$B$23, TeamForm!$AD$4:$AD$23),
INDEX(FixtureTicker!$B$24:$AM$43, MATCH($B234, FixtureTicker!$A$24:$A$43), PlayerForm!$X$5+3)="A",
_xlfn.XLOOKUP($E234, PlayerForm!$D$3:$D$394, PlayerForm!$R$3:$R$394)*
_xlfn.XLOOKUP(
INDEX(FixtureTicker!$B$3:$AM$22, MATCH($B234, FixtureTicker!$A$3:$A$22), PlayerForm!$X$5+3),
 TeamForm!$B$4:$B$23, TeamForm!$AB$4:$AB$23),
INDEX(FixtureTicker!$B$24:$AM$43, MATCH($B234, FixtureTicker!$A$24:$A$43), PlayerForm!$X$5+3)="BLANK",
0
),
_xlfn.IFS(
INDEX(FixtureTicker!$B$24:$AM$43, MATCH($B234, FixtureTicker!$A$24:$A$43), PlayerForm!$X$5+4)="H",
_xlfn.XLOOKUP($E234, PlayerForm!$D$3:$D$394, PlayerForm!$Q$3:$Q$394)*
_xlfn.XLOOKUP(
INDEX(FixtureTicker!$B$3:$AM$22, MATCH($B234, FixtureTicker!$A$3:$A$22), PlayerForm!$X$5+4),
 TeamForm!$B$4:$B$23, TeamForm!$AD$4:$AD$23),
INDEX(FixtureTicker!$B$24:$AM$43, MATCH($B234, FixtureTicker!$A$24:$A$43), PlayerForm!$X$5+4)="A",
_xlfn.XLOOKUP($E234, PlayerForm!$D$3:$D$394, PlayerForm!$R$3:$R$394)*
_xlfn.XLOOKUP(
INDEX(FixtureTicker!$B$3:$AM$22, MATCH($B234, FixtureTicker!$A$3:$A$22), PlayerForm!$X$5+4),
 TeamForm!$B$4:$B$23, TeamForm!$AB$4:$AB$23),
INDEX(FixtureTicker!$B$24:$AM$43, MATCH($B234, FixtureTicker!$A$24:$A$43), PlayerForm!$X$5+4)="BLANK",
0
),
_xlfn.IFS(
INDEX(FixtureTicker!$B$24:$AM$43, MATCH($B234, FixtureTicker!$A$24:$A$43), PlayerForm!$X$5+5)="H",
_xlfn.XLOOKUP($E234, PlayerForm!$D$3:$D$394, PlayerForm!$Q$3:$Q$394)*
_xlfn.XLOOKUP(
INDEX(FixtureTicker!$B$3:$AM$22, MATCH($B234, FixtureTicker!$A$3:$A$22), PlayerForm!$X$5+5),
 TeamForm!$B$4:$B$23, TeamForm!$AD$4:$AD$23),
INDEX(FixtureTicker!$B$24:$AM$43, MATCH($B234, FixtureTicker!$A$24:$A$43), PlayerForm!$X$5+5)="A",
_xlfn.XLOOKUP($E234, PlayerForm!$D$3:$D$394, PlayerForm!$R$3:$R$394)*
_xlfn.XLOOKUP(
INDEX(FixtureTicker!$B$3:$AM$22, MATCH($B234, FixtureTicker!$A$3:$A$22), PlayerForm!$X$5+5),
 TeamForm!$B$4:$B$23, TeamForm!$AB$4:$AB$23),
INDEX(FixtureTicker!$B$24:$AM$43, MATCH($B234, FixtureTicker!$A$24:$A$43), PlayerForm!$X$5+5)="BLANK",
0
)
),0)</f>
        <v>7.0515937279357956</v>
      </c>
      <c r="J234" s="163" cm="1">
        <f t="array" ref="J234">IFERROR(0.01*SUM(
_xlfn.IFS(
INDEX(FixtureTicker!$B$24:$AM$43, MATCH($B234, FixtureTicker!$A$24:$A$43), PlayerForm!$X$5)="H",
_xlfn.XLOOKUP($E234, PlayerForm!$D$3:$D$394, PlayerForm!$Q$3:$Q$394)*
_xlfn.XLOOKUP(
INDEX(FixtureTicker!$B$3:$AM$22, MATCH($B234, FixtureTicker!$A$3:$A$22), PlayerForm!$X$5),
 TeamForm!$B$4:$B$23, TeamForm!$AD$4:$AD$23),
INDEX(FixtureTicker!$B$24:$AM$43, MATCH($B234, FixtureTicker!$A$24:$A$43), PlayerForm!$X$5)="A",
_xlfn.XLOOKUP($E234, PlayerForm!$D$3:$D$394, PlayerForm!$R$3:$R$394)*
_xlfn.XLOOKUP(
INDEX(FixtureTicker!$B$3:$AM$22, MATCH($B234, FixtureTicker!$A$3:$A$22), PlayerForm!$X$5),
 TeamForm!$B$4:$B$23, TeamForm!$AB$4:$AB$23),
INDEX(FixtureTicker!$B$24:$AM$43, MATCH($B234, FixtureTicker!$A$24:$A$43), PlayerForm!$X$5)="BLANK",
0
),
_xlfn.IFS(
INDEX(FixtureTicker!$B$24:$AM$43, MATCH($B234, FixtureTicker!$A$24:$A$43), PlayerForm!$X$5+1)="H",
_xlfn.XLOOKUP($E234, PlayerForm!$D$3:$D$394, PlayerForm!$Q$3:$Q$394)*
_xlfn.XLOOKUP(
INDEX(FixtureTicker!$B$3:$AM$22, MATCH($B234, FixtureTicker!$A$3:$A$22), PlayerForm!$X$5+1),
 TeamForm!$B$4:$B$23, TeamForm!$AD$4:$AD$23),
INDEX(FixtureTicker!$B$24:$AM$43, MATCH($B234, FixtureTicker!$A$24:$A$43), PlayerForm!$X$5+1)="A",
_xlfn.XLOOKUP($E234, PlayerForm!$D$3:$D$394, PlayerForm!$R$3:$R$394)*
_xlfn.XLOOKUP(
INDEX(FixtureTicker!$B$3:$AM$22, MATCH($B234, FixtureTicker!$A$3:$A$22), PlayerForm!$X$5+1),
 TeamForm!$B$4:$B$23, TeamForm!$AB$4:$AB$23),
INDEX(FixtureTicker!$B$24:$AM$43, MATCH($B234, FixtureTicker!$A$24:$A$43), PlayerForm!$X$5+1)="BLANK",
0
),
_xlfn.IFS(
INDEX(FixtureTicker!$B$24:$AM$43, MATCH($B234, FixtureTicker!$A$24:$A$43), PlayerForm!$X$5+2)="H",
_xlfn.XLOOKUP($E234, PlayerForm!$D$3:$D$394, PlayerForm!$Q$3:$Q$394)*
_xlfn.XLOOKUP(
INDEX(FixtureTicker!$B$3:$AM$22, MATCH($B234, FixtureTicker!$A$3:$A$22), PlayerForm!$X$5+2),
 TeamForm!$B$4:$B$23, TeamForm!$AD$4:$AD$23),
INDEX(FixtureTicker!$B$24:$AM$43, MATCH($B234, FixtureTicker!$A$24:$A$43), PlayerForm!$X$5+2)="A",
_xlfn.XLOOKUP($E234, PlayerForm!$D$3:$D$394, PlayerForm!$R$3:$R$394)*
_xlfn.XLOOKUP(
INDEX(FixtureTicker!$B$3:$AM$22, MATCH($B234, FixtureTicker!$A$3:$A$22), PlayerForm!$X$5+2),
 TeamForm!$B$4:$B$23, TeamForm!$AB$4:$AB$23),
INDEX(FixtureTicker!$B$24:$AM$43, MATCH($B234, FixtureTicker!$A$24:$A$43), PlayerForm!$X$5+2)="BLANK",
0
),
_xlfn.IFS(
INDEX(FixtureTicker!$B$24:$AM$43, MATCH($B234, FixtureTicker!$A$24:$A$43), PlayerForm!$X$5+3)="H",
_xlfn.XLOOKUP($E234, PlayerForm!$D$3:$D$394, PlayerForm!$Q$3:$Q$394)*
_xlfn.XLOOKUP(
INDEX(FixtureTicker!$B$3:$AM$22, MATCH($B234, FixtureTicker!$A$3:$A$22), PlayerForm!$X$5+3),
 TeamForm!$B$4:$B$23, TeamForm!$AD$4:$AD$23),
INDEX(FixtureTicker!$B$24:$AM$43, MATCH($B234, FixtureTicker!$A$24:$A$43), PlayerForm!$X$5+3)="A",
_xlfn.XLOOKUP($E234, PlayerForm!$D$3:$D$394, PlayerForm!$R$3:$R$394)*
_xlfn.XLOOKUP(
INDEX(FixtureTicker!$B$3:$AM$22, MATCH($B234, FixtureTicker!$A$3:$A$22), PlayerForm!$X$5+3),
 TeamForm!$B$4:$B$23, TeamForm!$AB$4:$AB$23),
INDEX(FixtureTicker!$B$24:$AM$43, MATCH($B234, FixtureTicker!$A$24:$A$43), PlayerForm!$X$5+3)="BLANK",
0
),
_xlfn.IFS(
INDEX(FixtureTicker!$B$24:$AM$43, MATCH($B234, FixtureTicker!$A$24:$A$43), PlayerForm!$X$5+4)="H",
_xlfn.XLOOKUP($E234, PlayerForm!$D$3:$D$394, PlayerForm!$Q$3:$Q$394)*
_xlfn.XLOOKUP(
INDEX(FixtureTicker!$B$3:$AM$22, MATCH($B234, FixtureTicker!$A$3:$A$22), PlayerForm!$X$5+4),
 TeamForm!$B$4:$B$23, TeamForm!$AD$4:$AD$23),
INDEX(FixtureTicker!$B$24:$AM$43, MATCH($B234, FixtureTicker!$A$24:$A$43), PlayerForm!$X$5+4)="A",
_xlfn.XLOOKUP($E234, PlayerForm!$D$3:$D$394, PlayerForm!$R$3:$R$394)*
_xlfn.XLOOKUP(
INDEX(FixtureTicker!$B$3:$AM$22, MATCH($B234, FixtureTicker!$A$3:$A$22), PlayerForm!$X$5+4),
 TeamForm!$B$4:$B$23, TeamForm!$AB$4:$AB$23),
INDEX(FixtureTicker!$B$24:$AM$43, MATCH($B234, FixtureTicker!$A$24:$A$43), PlayerForm!$X$5+4)="BLANK",
0
),
_xlfn.IFS(
INDEX(FixtureTicker!$B$24:$AM$43, MATCH($B234, FixtureTicker!$A$24:$A$43), PlayerForm!$X$5+5)="H",
_xlfn.XLOOKUP($E234, PlayerForm!$D$3:$D$394, PlayerForm!$Q$3:$Q$394)*
_xlfn.XLOOKUP(
INDEX(FixtureTicker!$B$3:$AM$22, MATCH($B234, FixtureTicker!$A$3:$A$22), PlayerForm!$X$5+5),
 TeamForm!$B$4:$B$23, TeamForm!$AD$4:$AD$23),
INDEX(FixtureTicker!$B$24:$AM$43, MATCH($B234, FixtureTicker!$A$24:$A$43), PlayerForm!$X$5+5)="A",
_xlfn.XLOOKUP($E234, PlayerForm!$D$3:$D$394, PlayerForm!$R$3:$R$394)*
_xlfn.XLOOKUP(
INDEX(FixtureTicker!$B$3:$AM$22, MATCH($B234, FixtureTicker!$A$3:$A$22), PlayerForm!$X$5+5),
 TeamForm!$B$4:$B$23, TeamForm!$AB$4:$AB$23),
INDEX(FixtureTicker!$B$24:$AM$43, MATCH($B234, FixtureTicker!$A$24:$A$43), PlayerForm!$X$5+5)="BLANK",
0
),
_xlfn.IFS(
INDEX(FixtureTicker!$B$24:$AM$43, MATCH($B234, FixtureTicker!$A$24:$A$43), PlayerForm!$X$5+6)="H",
_xlfn.XLOOKUP($E234, PlayerForm!$D$3:$D$394, PlayerForm!$Q$3:$Q$394)*
_xlfn.XLOOKUP(
INDEX(FixtureTicker!$B$3:$AM$22, MATCH($B234, FixtureTicker!$A$3:$A$22), PlayerForm!$X$5+6),
 TeamForm!$B$4:$B$23, TeamForm!$AD$4:$AD$23),
INDEX(FixtureTicker!$B$24:$AM$43, MATCH($B234, FixtureTicker!$A$24:$A$43), PlayerForm!$X$5+6)="A",
_xlfn.XLOOKUP($E234, PlayerForm!$D$3:$D$394, PlayerForm!$R$3:$R$394)*
_xlfn.XLOOKUP(
INDEX(FixtureTicker!$B$3:$AM$22, MATCH($B234, FixtureTicker!$A$3:$A$22), PlayerForm!$X$5+6),
 TeamForm!$B$4:$B$23, TeamForm!$AB$4:$AB$23),
INDEX(FixtureTicker!$B$24:$AM$43, MATCH($B234, FixtureTicker!$A$24:$A$43), PlayerForm!$X$5+6)="BLANK",
0
),
_xlfn.IFS(
INDEX(FixtureTicker!$B$24:$AM$43, MATCH($B234, FixtureTicker!$A$24:$A$43), PlayerForm!$X$5+7)="H",
_xlfn.XLOOKUP($E234, PlayerForm!$D$3:$D$394, PlayerForm!$Q$3:$Q$394)*
_xlfn.XLOOKUP(
INDEX(FixtureTicker!$B$3:$AM$22, MATCH($B234, FixtureTicker!$A$3:$A$22), PlayerForm!$X$5+7),
 TeamForm!$B$4:$B$23, TeamForm!$AD$4:$AD$23),
INDEX(FixtureTicker!$B$24:$AM$43, MATCH($B234, FixtureTicker!$A$24:$A$43), PlayerForm!$X$5+7)="A",
_xlfn.XLOOKUP($E234, PlayerForm!$D$3:$D$394, PlayerForm!$R$3:$R$394)*
_xlfn.XLOOKUP(
INDEX(FixtureTicker!$B$3:$AM$22, MATCH($B234, FixtureTicker!$A$3:$A$22), PlayerForm!$X$5+7),
 TeamForm!$B$4:$B$23, TeamForm!$AB$4:$AB$23),
INDEX(FixtureTicker!$B$24:$AM$43, MATCH($B234, FixtureTicker!$A$24:$A$43), PlayerForm!$X$5+7)="BLANK",
0
)
),0)</f>
        <v>11.087357632386116</v>
      </c>
    </row>
    <row r="235" spans="1:10">
      <c r="A235" s="55">
        <v>250</v>
      </c>
      <c r="B235" s="55" t="str">
        <f>_xlfn.XLOOKUP($A235, PlayerData!$B$3:$B$394, PlayerData!C$3:C$394)</f>
        <v>TOT</v>
      </c>
      <c r="C235" s="55" t="str">
        <f>_xlfn.XLOOKUP($A235, PlayerData!$B$3:$B$394, PlayerData!D$3:D$394)</f>
        <v>D</v>
      </c>
      <c r="D235" s="55">
        <f>_xlfn.XLOOKUP($A235, PlayerData!$B:$B, PlayerData!F:F,,,-1)</f>
        <v>5</v>
      </c>
      <c r="E235" s="31" t="str">
        <f>_xlfn.XLOOKUP($A235, PlayerData!$B$3:$B$394, PlayerData!E$3:E$394)</f>
        <v>Tanganga</v>
      </c>
      <c r="F235" s="164" cm="1">
        <f t="array" ref="F235">IFERROR(0.01*_xlfn.IFS(
INDEX(FixtureTicker!$B$24:$AM$43, MATCH($B235, FixtureTicker!$A$24:$A$43, 0), PlayerForm!$X$5)="H",
_xlfn.XLOOKUP($E235, PlayerForm!$D$3:$D$394, PlayerForm!$Q$3:$Q$394)*
_xlfn.XLOOKUP(
INDEX(FixtureTicker!$B$3:$AM$22, MATCH($B235, FixtureTicker!$A$3:$A$22,0), PlayerForm!$X$5),
 TeamForm!$B$4:$B$23, TeamForm!$AD$4:$AD$23),
INDEX(FixtureTicker!$B$24:$AM$43, MATCH($B235, FixtureTicker!$A$24:$A$43,0), PlayerForm!$X$5)="A",
_xlfn.XLOOKUP($E235, PlayerForm!$D$3:$D$394, PlayerForm!$R$3:$R$394)*
_xlfn.XLOOKUP(
INDEX(FixtureTicker!$B$3:$AM$22, MATCH($B235, FixtureTicker!$A$3:$A$22,0), PlayerForm!$X$5),
 TeamForm!$B$4:$B$23, TeamForm!$AB$4:$AB$23),
INDEX(FixtureTicker!$B$24:$AM$43, MATCH($B235, FixtureTicker!$A$24:$A$43,0), PlayerForm!$X$5)="BLANK",
0),0)</f>
        <v>0</v>
      </c>
      <c r="G235" s="163" cm="1">
        <f t="array" ref="G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
),0)</f>
        <v>2.2431664827511364</v>
      </c>
      <c r="H235" s="163" cm="1">
        <f t="array" ref="H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),
_xlfn.IFS(
INDEX(FixtureTicker!$B$24:$AM$43, MATCH($B235, FixtureTicker!$A$24:$A$43), PlayerForm!$X$5+2)="H",
_xlfn.XLOOKUP($E235, PlayerForm!$D$3:$D$394, PlayerForm!$Q$3:$Q$394)*
_xlfn.XLOOKUP(
INDEX(FixtureTicker!$B$3:$AM$22, MATCH($B235, FixtureTicker!$A$3:$A$22), PlayerForm!$X$5+2),
 TeamForm!$B$4:$B$23, TeamForm!$AD$4:$AD$23),
INDEX(FixtureTicker!$B$24:$AM$43, MATCH($B235, FixtureTicker!$A$24:$A$43), PlayerForm!$X$5+2)="A",
_xlfn.XLOOKUP($E235, PlayerForm!$D$3:$D$394, PlayerForm!$R$3:$R$394)*
_xlfn.XLOOKUP(
INDEX(FixtureTicker!$B$3:$AM$22, MATCH($B235, FixtureTicker!$A$3:$A$22), PlayerForm!$X$5+2),
 TeamForm!$B$4:$B$23, TeamForm!$AB$4:$AB$23),
INDEX(FixtureTicker!$B$24:$AM$43, MATCH($B235, FixtureTicker!$A$24:$A$43), PlayerForm!$X$5+2)="BLANK",
0
),
_xlfn.IFS(
INDEX(FixtureTicker!$B$24:$AM$43, MATCH($B235, FixtureTicker!$A$24:$A$43), PlayerForm!$X$5+3)="H",
_xlfn.XLOOKUP($E235, PlayerForm!$D$3:$D$394, PlayerForm!$Q$3:$Q$394)*
_xlfn.XLOOKUP(
INDEX(FixtureTicker!$B$3:$AM$22, MATCH($B235, FixtureTicker!$A$3:$A$22), PlayerForm!$X$5+3),
 TeamForm!$B$4:$B$23, TeamForm!$AD$4:$AD$23),
INDEX(FixtureTicker!$B$24:$AM$43, MATCH($B235, FixtureTicker!$A$24:$A$43), PlayerForm!$X$5+3)="A",
_xlfn.XLOOKUP($E235, PlayerForm!$D$3:$D$394, PlayerForm!$R$3:$R$394)*
_xlfn.XLOOKUP(
INDEX(FixtureTicker!$B$3:$AM$22, MATCH($B235, FixtureTicker!$A$3:$A$22), PlayerForm!$X$5+3),
 TeamForm!$B$4:$B$23, TeamForm!$AB$4:$AB$23),
INDEX(FixtureTicker!$B$24:$AM$43, MATCH($B235, FixtureTicker!$A$24:$A$43), PlayerForm!$X$5+3)="BLANK",
0
)
),0)</f>
        <v>3.9005142807507367</v>
      </c>
      <c r="I235" s="163" cm="1">
        <f t="array" ref="I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),
_xlfn.IFS(
INDEX(FixtureTicker!$B$24:$AM$43, MATCH($B235, FixtureTicker!$A$24:$A$43), PlayerForm!$X$5+2)="H",
_xlfn.XLOOKUP($E235, PlayerForm!$D$3:$D$394, PlayerForm!$Q$3:$Q$394)*
_xlfn.XLOOKUP(
INDEX(FixtureTicker!$B$3:$AM$22, MATCH($B235, FixtureTicker!$A$3:$A$22), PlayerForm!$X$5+2),
 TeamForm!$B$4:$B$23, TeamForm!$AD$4:$AD$23),
INDEX(FixtureTicker!$B$24:$AM$43, MATCH($B235, FixtureTicker!$A$24:$A$43), PlayerForm!$X$5+2)="A",
_xlfn.XLOOKUP($E235, PlayerForm!$D$3:$D$394, PlayerForm!$R$3:$R$394)*
_xlfn.XLOOKUP(
INDEX(FixtureTicker!$B$3:$AM$22, MATCH($B235, FixtureTicker!$A$3:$A$22), PlayerForm!$X$5+2),
 TeamForm!$B$4:$B$23, TeamForm!$AB$4:$AB$23),
INDEX(FixtureTicker!$B$24:$AM$43, MATCH($B235, FixtureTicker!$A$24:$A$43), PlayerForm!$X$5+2)="BLANK",
0
),
_xlfn.IFS(
INDEX(FixtureTicker!$B$24:$AM$43, MATCH($B235, FixtureTicker!$A$24:$A$43), PlayerForm!$X$5+3)="H",
_xlfn.XLOOKUP($E235, PlayerForm!$D$3:$D$394, PlayerForm!$Q$3:$Q$394)*
_xlfn.XLOOKUP(
INDEX(FixtureTicker!$B$3:$AM$22, MATCH($B235, FixtureTicker!$A$3:$A$22), PlayerForm!$X$5+3),
 TeamForm!$B$4:$B$23, TeamForm!$AD$4:$AD$23),
INDEX(FixtureTicker!$B$24:$AM$43, MATCH($B235, FixtureTicker!$A$24:$A$43), PlayerForm!$X$5+3)="A",
_xlfn.XLOOKUP($E235, PlayerForm!$D$3:$D$394, PlayerForm!$R$3:$R$394)*
_xlfn.XLOOKUP(
INDEX(FixtureTicker!$B$3:$AM$22, MATCH($B235, FixtureTicker!$A$3:$A$22), PlayerForm!$X$5+3),
 TeamForm!$B$4:$B$23, TeamForm!$AB$4:$AB$23),
INDEX(FixtureTicker!$B$24:$AM$43, MATCH($B235, FixtureTicker!$A$24:$A$43), PlayerForm!$X$5+3)="BLANK",
0
),
_xlfn.IFS(
INDEX(FixtureTicker!$B$24:$AM$43, MATCH($B235, FixtureTicker!$A$24:$A$43), PlayerForm!$X$5+4)="H",
_xlfn.XLOOKUP($E235, PlayerForm!$D$3:$D$394, PlayerForm!$Q$3:$Q$394)*
_xlfn.XLOOKUP(
INDEX(FixtureTicker!$B$3:$AM$22, MATCH($B235, FixtureTicker!$A$3:$A$22), PlayerForm!$X$5+4),
 TeamForm!$B$4:$B$23, TeamForm!$AD$4:$AD$23),
INDEX(FixtureTicker!$B$24:$AM$43, MATCH($B235, FixtureTicker!$A$24:$A$43), PlayerForm!$X$5+4)="A",
_xlfn.XLOOKUP($E235, PlayerForm!$D$3:$D$394, PlayerForm!$R$3:$R$394)*
_xlfn.XLOOKUP(
INDEX(FixtureTicker!$B$3:$AM$22, MATCH($B235, FixtureTicker!$A$3:$A$22), PlayerForm!$X$5+4),
 TeamForm!$B$4:$B$23, TeamForm!$AB$4:$AB$23),
INDEX(FixtureTicker!$B$24:$AM$43, MATCH($B235, FixtureTicker!$A$24:$A$43), PlayerForm!$X$5+4)="BLANK",
0
),
_xlfn.IFS(
INDEX(FixtureTicker!$B$24:$AM$43, MATCH($B235, FixtureTicker!$A$24:$A$43), PlayerForm!$X$5+5)="H",
_xlfn.XLOOKUP($E235, PlayerForm!$D$3:$D$394, PlayerForm!$Q$3:$Q$394)*
_xlfn.XLOOKUP(
INDEX(FixtureTicker!$B$3:$AM$22, MATCH($B235, FixtureTicker!$A$3:$A$22), PlayerForm!$X$5+5),
 TeamForm!$B$4:$B$23, TeamForm!$AD$4:$AD$23),
INDEX(FixtureTicker!$B$24:$AM$43, MATCH($B235, FixtureTicker!$A$24:$A$43), PlayerForm!$X$5+5)="A",
_xlfn.XLOOKUP($E235, PlayerForm!$D$3:$D$394, PlayerForm!$R$3:$R$394)*
_xlfn.XLOOKUP(
INDEX(FixtureTicker!$B$3:$AM$22, MATCH($B235, FixtureTicker!$A$3:$A$22), PlayerForm!$X$5+5),
 TeamForm!$B$4:$B$23, TeamForm!$AB$4:$AB$23),
INDEX(FixtureTicker!$B$24:$AM$43, MATCH($B235, FixtureTicker!$A$24:$A$43), PlayerForm!$X$5+5)="BLANK",
0
)
),0)</f>
        <v>6.938985243750003</v>
      </c>
      <c r="J235" s="163" cm="1">
        <f t="array" ref="J235">IFERROR(0.01*SUM(
_xlfn.IFS(
INDEX(FixtureTicker!$B$24:$AM$43, MATCH($B235, FixtureTicker!$A$24:$A$43), PlayerForm!$X$5)="H",
_xlfn.XLOOKUP($E235, PlayerForm!$D$3:$D$394, PlayerForm!$Q$3:$Q$394)*
_xlfn.XLOOKUP(
INDEX(FixtureTicker!$B$3:$AM$22, MATCH($B235, FixtureTicker!$A$3:$A$22), PlayerForm!$X$5),
 TeamForm!$B$4:$B$23, TeamForm!$AD$4:$AD$23),
INDEX(FixtureTicker!$B$24:$AM$43, MATCH($B235, FixtureTicker!$A$24:$A$43), PlayerForm!$X$5)="A",
_xlfn.XLOOKUP($E235, PlayerForm!$D$3:$D$394, PlayerForm!$R$3:$R$394)*
_xlfn.XLOOKUP(
INDEX(FixtureTicker!$B$3:$AM$22, MATCH($B235, FixtureTicker!$A$3:$A$22), PlayerForm!$X$5),
 TeamForm!$B$4:$B$23, TeamForm!$AB$4:$AB$23),
INDEX(FixtureTicker!$B$24:$AM$43, MATCH($B235, FixtureTicker!$A$24:$A$43), PlayerForm!$X$5)="BLANK",
0
),
_xlfn.IFS(
INDEX(FixtureTicker!$B$24:$AM$43, MATCH($B235, FixtureTicker!$A$24:$A$43), PlayerForm!$X$5+1)="H",
_xlfn.XLOOKUP($E235, PlayerForm!$D$3:$D$394, PlayerForm!$Q$3:$Q$394)*
_xlfn.XLOOKUP(
INDEX(FixtureTicker!$B$3:$AM$22, MATCH($B235, FixtureTicker!$A$3:$A$22), PlayerForm!$X$5+1),
 TeamForm!$B$4:$B$23, TeamForm!$AD$4:$AD$23),
INDEX(FixtureTicker!$B$24:$AM$43, MATCH($B235, FixtureTicker!$A$24:$A$43), PlayerForm!$X$5+1)="A",
_xlfn.XLOOKUP($E235, PlayerForm!$D$3:$D$394, PlayerForm!$R$3:$R$394)*
_xlfn.XLOOKUP(
INDEX(FixtureTicker!$B$3:$AM$22, MATCH($B235, FixtureTicker!$A$3:$A$22), PlayerForm!$X$5+1),
 TeamForm!$B$4:$B$23, TeamForm!$AB$4:$AB$23),
INDEX(FixtureTicker!$B$24:$AM$43, MATCH($B235, FixtureTicker!$A$24:$A$43), PlayerForm!$X$5+1)="BLANK",
0
),
_xlfn.IFS(
INDEX(FixtureTicker!$B$24:$AM$43, MATCH($B235, FixtureTicker!$A$24:$A$43), PlayerForm!$X$5+2)="H",
_xlfn.XLOOKUP($E235, PlayerForm!$D$3:$D$394, PlayerForm!$Q$3:$Q$394)*
_xlfn.XLOOKUP(
INDEX(FixtureTicker!$B$3:$AM$22, MATCH($B235, FixtureTicker!$A$3:$A$22), PlayerForm!$X$5+2),
 TeamForm!$B$4:$B$23, TeamForm!$AD$4:$AD$23),
INDEX(FixtureTicker!$B$24:$AM$43, MATCH($B235, FixtureTicker!$A$24:$A$43), PlayerForm!$X$5+2)="A",
_xlfn.XLOOKUP($E235, PlayerForm!$D$3:$D$394, PlayerForm!$R$3:$R$394)*
_xlfn.XLOOKUP(
INDEX(FixtureTicker!$B$3:$AM$22, MATCH($B235, FixtureTicker!$A$3:$A$22), PlayerForm!$X$5+2),
 TeamForm!$B$4:$B$23, TeamForm!$AB$4:$AB$23),
INDEX(FixtureTicker!$B$24:$AM$43, MATCH($B235, FixtureTicker!$A$24:$A$43), PlayerForm!$X$5+2)="BLANK",
0
),
_xlfn.IFS(
INDEX(FixtureTicker!$B$24:$AM$43, MATCH($B235, FixtureTicker!$A$24:$A$43), PlayerForm!$X$5+3)="H",
_xlfn.XLOOKUP($E235, PlayerForm!$D$3:$D$394, PlayerForm!$Q$3:$Q$394)*
_xlfn.XLOOKUP(
INDEX(FixtureTicker!$B$3:$AM$22, MATCH($B235, FixtureTicker!$A$3:$A$22), PlayerForm!$X$5+3),
 TeamForm!$B$4:$B$23, TeamForm!$AD$4:$AD$23),
INDEX(FixtureTicker!$B$24:$AM$43, MATCH($B235, FixtureTicker!$A$24:$A$43), PlayerForm!$X$5+3)="A",
_xlfn.XLOOKUP($E235, PlayerForm!$D$3:$D$394, PlayerForm!$R$3:$R$394)*
_xlfn.XLOOKUP(
INDEX(FixtureTicker!$B$3:$AM$22, MATCH($B235, FixtureTicker!$A$3:$A$22), PlayerForm!$X$5+3),
 TeamForm!$B$4:$B$23, TeamForm!$AB$4:$AB$23),
INDEX(FixtureTicker!$B$24:$AM$43, MATCH($B235, FixtureTicker!$A$24:$A$43), PlayerForm!$X$5+3)="BLANK",
0
),
_xlfn.IFS(
INDEX(FixtureTicker!$B$24:$AM$43, MATCH($B235, FixtureTicker!$A$24:$A$43), PlayerForm!$X$5+4)="H",
_xlfn.XLOOKUP($E235, PlayerForm!$D$3:$D$394, PlayerForm!$Q$3:$Q$394)*
_xlfn.XLOOKUP(
INDEX(FixtureTicker!$B$3:$AM$22, MATCH($B235, FixtureTicker!$A$3:$A$22), PlayerForm!$X$5+4),
 TeamForm!$B$4:$B$23, TeamForm!$AD$4:$AD$23),
INDEX(FixtureTicker!$B$24:$AM$43, MATCH($B235, FixtureTicker!$A$24:$A$43), PlayerForm!$X$5+4)="A",
_xlfn.XLOOKUP($E235, PlayerForm!$D$3:$D$394, PlayerForm!$R$3:$R$394)*
_xlfn.XLOOKUP(
INDEX(FixtureTicker!$B$3:$AM$22, MATCH($B235, FixtureTicker!$A$3:$A$22), PlayerForm!$X$5+4),
 TeamForm!$B$4:$B$23, TeamForm!$AB$4:$AB$23),
INDEX(FixtureTicker!$B$24:$AM$43, MATCH($B235, FixtureTicker!$A$24:$A$43), PlayerForm!$X$5+4)="BLANK",
0
),
_xlfn.IFS(
INDEX(FixtureTicker!$B$24:$AM$43, MATCH($B235, FixtureTicker!$A$24:$A$43), PlayerForm!$X$5+5)="H",
_xlfn.XLOOKUP($E235, PlayerForm!$D$3:$D$394, PlayerForm!$Q$3:$Q$394)*
_xlfn.XLOOKUP(
INDEX(FixtureTicker!$B$3:$AM$22, MATCH($B235, FixtureTicker!$A$3:$A$22), PlayerForm!$X$5+5),
 TeamForm!$B$4:$B$23, TeamForm!$AD$4:$AD$23),
INDEX(FixtureTicker!$B$24:$AM$43, MATCH($B235, FixtureTicker!$A$24:$A$43), PlayerForm!$X$5+5)="A",
_xlfn.XLOOKUP($E235, PlayerForm!$D$3:$D$394, PlayerForm!$R$3:$R$394)*
_xlfn.XLOOKUP(
INDEX(FixtureTicker!$B$3:$AM$22, MATCH($B235, FixtureTicker!$A$3:$A$22), PlayerForm!$X$5+5),
 TeamForm!$B$4:$B$23, TeamForm!$AB$4:$AB$23),
INDEX(FixtureTicker!$B$24:$AM$43, MATCH($B235, FixtureTicker!$A$24:$A$43), PlayerForm!$X$5+5)="BLANK",
0
),
_xlfn.IFS(
INDEX(FixtureTicker!$B$24:$AM$43, MATCH($B235, FixtureTicker!$A$24:$A$43), PlayerForm!$X$5+6)="H",
_xlfn.XLOOKUP($E235, PlayerForm!$D$3:$D$394, PlayerForm!$Q$3:$Q$394)*
_xlfn.XLOOKUP(
INDEX(FixtureTicker!$B$3:$AM$22, MATCH($B235, FixtureTicker!$A$3:$A$22), PlayerForm!$X$5+6),
 TeamForm!$B$4:$B$23, TeamForm!$AD$4:$AD$23),
INDEX(FixtureTicker!$B$24:$AM$43, MATCH($B235, FixtureTicker!$A$24:$A$43), PlayerForm!$X$5+6)="A",
_xlfn.XLOOKUP($E235, PlayerForm!$D$3:$D$394, PlayerForm!$R$3:$R$394)*
_xlfn.XLOOKUP(
INDEX(FixtureTicker!$B$3:$AM$22, MATCH($B235, FixtureTicker!$A$3:$A$22), PlayerForm!$X$5+6),
 TeamForm!$B$4:$B$23, TeamForm!$AB$4:$AB$23),
INDEX(FixtureTicker!$B$24:$AM$43, MATCH($B235, FixtureTicker!$A$24:$A$43), PlayerForm!$X$5+6)="BLANK",
0
),
_xlfn.IFS(
INDEX(FixtureTicker!$B$24:$AM$43, MATCH($B235, FixtureTicker!$A$24:$A$43), PlayerForm!$X$5+7)="H",
_xlfn.XLOOKUP($E235, PlayerForm!$D$3:$D$394, PlayerForm!$Q$3:$Q$394)*
_xlfn.XLOOKUP(
INDEX(FixtureTicker!$B$3:$AM$22, MATCH($B235, FixtureTicker!$A$3:$A$22), PlayerForm!$X$5+7),
 TeamForm!$B$4:$B$23, TeamForm!$AD$4:$AD$23),
INDEX(FixtureTicker!$B$24:$AM$43, MATCH($B235, FixtureTicker!$A$24:$A$43), PlayerForm!$X$5+7)="A",
_xlfn.XLOOKUP($E235, PlayerForm!$D$3:$D$394, PlayerForm!$R$3:$R$394)*
_xlfn.XLOOKUP(
INDEX(FixtureTicker!$B$3:$AM$22, MATCH($B235, FixtureTicker!$A$3:$A$22), PlayerForm!$X$5+7),
 TeamForm!$B$4:$B$23, TeamForm!$AB$4:$AB$23),
INDEX(FixtureTicker!$B$24:$AM$43, MATCH($B235, FixtureTicker!$A$24:$A$43), PlayerForm!$X$5+7)="BLANK",
0
)
),0)</f>
        <v>10.005332087143758</v>
      </c>
    </row>
    <row r="236" spans="1:10">
      <c r="A236" s="55">
        <v>268</v>
      </c>
      <c r="B236" s="55" t="str">
        <f>_xlfn.XLOOKUP($A236, PlayerData!$B$3:$B$394, PlayerData!C$3:C$394)</f>
        <v>TOT</v>
      </c>
      <c r="C236" s="55" t="str">
        <f>_xlfn.XLOOKUP($A236, PlayerData!$B$3:$B$394, PlayerData!D$3:D$394)</f>
        <v>D</v>
      </c>
      <c r="D236" s="55">
        <f>_xlfn.XLOOKUP($A236, PlayerData!$B:$B, PlayerData!F:F,,,-1)</f>
        <v>5</v>
      </c>
      <c r="E236" s="31" t="str">
        <f>_xlfn.XLOOKUP($A236, PlayerData!$B$3:$B$394, PlayerData!E$3:E$394)</f>
        <v>Sessegnon</v>
      </c>
      <c r="F236" s="164" cm="1">
        <f t="array" ref="F236">IFERROR(0.01*_xlfn.IFS(
INDEX(FixtureTicker!$B$24:$AM$43, MATCH($B236, FixtureTicker!$A$24:$A$43, 0), PlayerForm!$X$5)="H",
_xlfn.XLOOKUP($E236, PlayerForm!$D$3:$D$394, PlayerForm!$Q$3:$Q$394)*
_xlfn.XLOOKUP(
INDEX(FixtureTicker!$B$3:$AM$22, MATCH($B236, FixtureTicker!$A$3:$A$22,0), PlayerForm!$X$5),
 TeamForm!$B$4:$B$23, TeamForm!$AD$4:$AD$23),
INDEX(FixtureTicker!$B$24:$AM$43, MATCH($B236, FixtureTicker!$A$24:$A$43,0), PlayerForm!$X$5)="A",
_xlfn.XLOOKUP($E236, PlayerForm!$D$3:$D$394, PlayerForm!$R$3:$R$394)*
_xlfn.XLOOKUP(
INDEX(FixtureTicker!$B$3:$AM$22, MATCH($B236, FixtureTicker!$A$3:$A$22,0), PlayerForm!$X$5),
 TeamForm!$B$4:$B$23, TeamForm!$AB$4:$AB$23),
INDEX(FixtureTicker!$B$24:$AM$43, MATCH($B236, FixtureTicker!$A$24:$A$43,0), PlayerForm!$X$5)="BLANK",
0),0)</f>
        <v>0</v>
      </c>
      <c r="G236" s="163" cm="1">
        <f t="array" ref="G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
),0)</f>
        <v>2.2431664827511355</v>
      </c>
      <c r="H236" s="163" cm="1">
        <f t="array" ref="H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),
_xlfn.IFS(
INDEX(FixtureTicker!$B$24:$AM$43, MATCH($B236, FixtureTicker!$A$24:$A$43), PlayerForm!$X$5+2)="H",
_xlfn.XLOOKUP($E236, PlayerForm!$D$3:$D$394, PlayerForm!$Q$3:$Q$394)*
_xlfn.XLOOKUP(
INDEX(FixtureTicker!$B$3:$AM$22, MATCH($B236, FixtureTicker!$A$3:$A$22), PlayerForm!$X$5+2),
 TeamForm!$B$4:$B$23, TeamForm!$AD$4:$AD$23),
INDEX(FixtureTicker!$B$24:$AM$43, MATCH($B236, FixtureTicker!$A$24:$A$43), PlayerForm!$X$5+2)="A",
_xlfn.XLOOKUP($E236, PlayerForm!$D$3:$D$394, PlayerForm!$R$3:$R$394)*
_xlfn.XLOOKUP(
INDEX(FixtureTicker!$B$3:$AM$22, MATCH($B236, FixtureTicker!$A$3:$A$22), PlayerForm!$X$5+2),
 TeamForm!$B$4:$B$23, TeamForm!$AB$4:$AB$23),
INDEX(FixtureTicker!$B$24:$AM$43, MATCH($B236, FixtureTicker!$A$24:$A$43), PlayerForm!$X$5+2)="BLANK",
0
),
_xlfn.IFS(
INDEX(FixtureTicker!$B$24:$AM$43, MATCH($B236, FixtureTicker!$A$24:$A$43), PlayerForm!$X$5+3)="H",
_xlfn.XLOOKUP($E236, PlayerForm!$D$3:$D$394, PlayerForm!$Q$3:$Q$394)*
_xlfn.XLOOKUP(
INDEX(FixtureTicker!$B$3:$AM$22, MATCH($B236, FixtureTicker!$A$3:$A$22), PlayerForm!$X$5+3),
 TeamForm!$B$4:$B$23, TeamForm!$AD$4:$AD$23),
INDEX(FixtureTicker!$B$24:$AM$43, MATCH($B236, FixtureTicker!$A$24:$A$43), PlayerForm!$X$5+3)="A",
_xlfn.XLOOKUP($E236, PlayerForm!$D$3:$D$394, PlayerForm!$R$3:$R$394)*
_xlfn.XLOOKUP(
INDEX(FixtureTicker!$B$3:$AM$22, MATCH($B236, FixtureTicker!$A$3:$A$22), PlayerForm!$X$5+3),
 TeamForm!$B$4:$B$23, TeamForm!$AB$4:$AB$23),
INDEX(FixtureTicker!$B$24:$AM$43, MATCH($B236, FixtureTicker!$A$24:$A$43), PlayerForm!$X$5+3)="BLANK",
0
)
),0)</f>
        <v>3.9005142807507349</v>
      </c>
      <c r="I236" s="163" cm="1">
        <f t="array" ref="I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),
_xlfn.IFS(
INDEX(FixtureTicker!$B$24:$AM$43, MATCH($B236, FixtureTicker!$A$24:$A$43), PlayerForm!$X$5+2)="H",
_xlfn.XLOOKUP($E236, PlayerForm!$D$3:$D$394, PlayerForm!$Q$3:$Q$394)*
_xlfn.XLOOKUP(
INDEX(FixtureTicker!$B$3:$AM$22, MATCH($B236, FixtureTicker!$A$3:$A$22), PlayerForm!$X$5+2),
 TeamForm!$B$4:$B$23, TeamForm!$AD$4:$AD$23),
INDEX(FixtureTicker!$B$24:$AM$43, MATCH($B236, FixtureTicker!$A$24:$A$43), PlayerForm!$X$5+2)="A",
_xlfn.XLOOKUP($E236, PlayerForm!$D$3:$D$394, PlayerForm!$R$3:$R$394)*
_xlfn.XLOOKUP(
INDEX(FixtureTicker!$B$3:$AM$22, MATCH($B236, FixtureTicker!$A$3:$A$22), PlayerForm!$X$5+2),
 TeamForm!$B$4:$B$23, TeamForm!$AB$4:$AB$23),
INDEX(FixtureTicker!$B$24:$AM$43, MATCH($B236, FixtureTicker!$A$24:$A$43), PlayerForm!$X$5+2)="BLANK",
0
),
_xlfn.IFS(
INDEX(FixtureTicker!$B$24:$AM$43, MATCH($B236, FixtureTicker!$A$24:$A$43), PlayerForm!$X$5+3)="H",
_xlfn.XLOOKUP($E236, PlayerForm!$D$3:$D$394, PlayerForm!$Q$3:$Q$394)*
_xlfn.XLOOKUP(
INDEX(FixtureTicker!$B$3:$AM$22, MATCH($B236, FixtureTicker!$A$3:$A$22), PlayerForm!$X$5+3),
 TeamForm!$B$4:$B$23, TeamForm!$AD$4:$AD$23),
INDEX(FixtureTicker!$B$24:$AM$43, MATCH($B236, FixtureTicker!$A$24:$A$43), PlayerForm!$X$5+3)="A",
_xlfn.XLOOKUP($E236, PlayerForm!$D$3:$D$394, PlayerForm!$R$3:$R$394)*
_xlfn.XLOOKUP(
INDEX(FixtureTicker!$B$3:$AM$22, MATCH($B236, FixtureTicker!$A$3:$A$22), PlayerForm!$X$5+3),
 TeamForm!$B$4:$B$23, TeamForm!$AB$4:$AB$23),
INDEX(FixtureTicker!$B$24:$AM$43, MATCH($B236, FixtureTicker!$A$24:$A$43), PlayerForm!$X$5+3)="BLANK",
0
),
_xlfn.IFS(
INDEX(FixtureTicker!$B$24:$AM$43, MATCH($B236, FixtureTicker!$A$24:$A$43), PlayerForm!$X$5+4)="H",
_xlfn.XLOOKUP($E236, PlayerForm!$D$3:$D$394, PlayerForm!$Q$3:$Q$394)*
_xlfn.XLOOKUP(
INDEX(FixtureTicker!$B$3:$AM$22, MATCH($B236, FixtureTicker!$A$3:$A$22), PlayerForm!$X$5+4),
 TeamForm!$B$4:$B$23, TeamForm!$AD$4:$AD$23),
INDEX(FixtureTicker!$B$24:$AM$43, MATCH($B236, FixtureTicker!$A$24:$A$43), PlayerForm!$X$5+4)="A",
_xlfn.XLOOKUP($E236, PlayerForm!$D$3:$D$394, PlayerForm!$R$3:$R$394)*
_xlfn.XLOOKUP(
INDEX(FixtureTicker!$B$3:$AM$22, MATCH($B236, FixtureTicker!$A$3:$A$22), PlayerForm!$X$5+4),
 TeamForm!$B$4:$B$23, TeamForm!$AB$4:$AB$23),
INDEX(FixtureTicker!$B$24:$AM$43, MATCH($B236, FixtureTicker!$A$24:$A$43), PlayerForm!$X$5+4)="BLANK",
0
),
_xlfn.IFS(
INDEX(FixtureTicker!$B$24:$AM$43, MATCH($B236, FixtureTicker!$A$24:$A$43), PlayerForm!$X$5+5)="H",
_xlfn.XLOOKUP($E236, PlayerForm!$D$3:$D$394, PlayerForm!$Q$3:$Q$394)*
_xlfn.XLOOKUP(
INDEX(FixtureTicker!$B$3:$AM$22, MATCH($B236, FixtureTicker!$A$3:$A$22), PlayerForm!$X$5+5),
 TeamForm!$B$4:$B$23, TeamForm!$AD$4:$AD$23),
INDEX(FixtureTicker!$B$24:$AM$43, MATCH($B236, FixtureTicker!$A$24:$A$43), PlayerForm!$X$5+5)="A",
_xlfn.XLOOKUP($E236, PlayerForm!$D$3:$D$394, PlayerForm!$R$3:$R$394)*
_xlfn.XLOOKUP(
INDEX(FixtureTicker!$B$3:$AM$22, MATCH($B236, FixtureTicker!$A$3:$A$22), PlayerForm!$X$5+5),
 TeamForm!$B$4:$B$23, TeamForm!$AB$4:$AB$23),
INDEX(FixtureTicker!$B$24:$AM$43, MATCH($B236, FixtureTicker!$A$24:$A$43), PlayerForm!$X$5+5)="BLANK",
0
)
),0)</f>
        <v>6.9389852437499995</v>
      </c>
      <c r="J236" s="163" cm="1">
        <f t="array" ref="J236">IFERROR(0.01*SUM(
_xlfn.IFS(
INDEX(FixtureTicker!$B$24:$AM$43, MATCH($B236, FixtureTicker!$A$24:$A$43), PlayerForm!$X$5)="H",
_xlfn.XLOOKUP($E236, PlayerForm!$D$3:$D$394, PlayerForm!$Q$3:$Q$394)*
_xlfn.XLOOKUP(
INDEX(FixtureTicker!$B$3:$AM$22, MATCH($B236, FixtureTicker!$A$3:$A$22), PlayerForm!$X$5),
 TeamForm!$B$4:$B$23, TeamForm!$AD$4:$AD$23),
INDEX(FixtureTicker!$B$24:$AM$43, MATCH($B236, FixtureTicker!$A$24:$A$43), PlayerForm!$X$5)="A",
_xlfn.XLOOKUP($E236, PlayerForm!$D$3:$D$394, PlayerForm!$R$3:$R$394)*
_xlfn.XLOOKUP(
INDEX(FixtureTicker!$B$3:$AM$22, MATCH($B236, FixtureTicker!$A$3:$A$22), PlayerForm!$X$5),
 TeamForm!$B$4:$B$23, TeamForm!$AB$4:$AB$23),
INDEX(FixtureTicker!$B$24:$AM$43, MATCH($B236, FixtureTicker!$A$24:$A$43), PlayerForm!$X$5)="BLANK",
0
),
_xlfn.IFS(
INDEX(FixtureTicker!$B$24:$AM$43, MATCH($B236, FixtureTicker!$A$24:$A$43), PlayerForm!$X$5+1)="H",
_xlfn.XLOOKUP($E236, PlayerForm!$D$3:$D$394, PlayerForm!$Q$3:$Q$394)*
_xlfn.XLOOKUP(
INDEX(FixtureTicker!$B$3:$AM$22, MATCH($B236, FixtureTicker!$A$3:$A$22), PlayerForm!$X$5+1),
 TeamForm!$B$4:$B$23, TeamForm!$AD$4:$AD$23),
INDEX(FixtureTicker!$B$24:$AM$43, MATCH($B236, FixtureTicker!$A$24:$A$43), PlayerForm!$X$5+1)="A",
_xlfn.XLOOKUP($E236, PlayerForm!$D$3:$D$394, PlayerForm!$R$3:$R$394)*
_xlfn.XLOOKUP(
INDEX(FixtureTicker!$B$3:$AM$22, MATCH($B236, FixtureTicker!$A$3:$A$22), PlayerForm!$X$5+1),
 TeamForm!$B$4:$B$23, TeamForm!$AB$4:$AB$23),
INDEX(FixtureTicker!$B$24:$AM$43, MATCH($B236, FixtureTicker!$A$24:$A$43), PlayerForm!$X$5+1)="BLANK",
0
),
_xlfn.IFS(
INDEX(FixtureTicker!$B$24:$AM$43, MATCH($B236, FixtureTicker!$A$24:$A$43), PlayerForm!$X$5+2)="H",
_xlfn.XLOOKUP($E236, PlayerForm!$D$3:$D$394, PlayerForm!$Q$3:$Q$394)*
_xlfn.XLOOKUP(
INDEX(FixtureTicker!$B$3:$AM$22, MATCH($B236, FixtureTicker!$A$3:$A$22), PlayerForm!$X$5+2),
 TeamForm!$B$4:$B$23, TeamForm!$AD$4:$AD$23),
INDEX(FixtureTicker!$B$24:$AM$43, MATCH($B236, FixtureTicker!$A$24:$A$43), PlayerForm!$X$5+2)="A",
_xlfn.XLOOKUP($E236, PlayerForm!$D$3:$D$394, PlayerForm!$R$3:$R$394)*
_xlfn.XLOOKUP(
INDEX(FixtureTicker!$B$3:$AM$22, MATCH($B236, FixtureTicker!$A$3:$A$22), PlayerForm!$X$5+2),
 TeamForm!$B$4:$B$23, TeamForm!$AB$4:$AB$23),
INDEX(FixtureTicker!$B$24:$AM$43, MATCH($B236, FixtureTicker!$A$24:$A$43), PlayerForm!$X$5+2)="BLANK",
0
),
_xlfn.IFS(
INDEX(FixtureTicker!$B$24:$AM$43, MATCH($B236, FixtureTicker!$A$24:$A$43), PlayerForm!$X$5+3)="H",
_xlfn.XLOOKUP($E236, PlayerForm!$D$3:$D$394, PlayerForm!$Q$3:$Q$394)*
_xlfn.XLOOKUP(
INDEX(FixtureTicker!$B$3:$AM$22, MATCH($B236, FixtureTicker!$A$3:$A$22), PlayerForm!$X$5+3),
 TeamForm!$B$4:$B$23, TeamForm!$AD$4:$AD$23),
INDEX(FixtureTicker!$B$24:$AM$43, MATCH($B236, FixtureTicker!$A$24:$A$43), PlayerForm!$X$5+3)="A",
_xlfn.XLOOKUP($E236, PlayerForm!$D$3:$D$394, PlayerForm!$R$3:$R$394)*
_xlfn.XLOOKUP(
INDEX(FixtureTicker!$B$3:$AM$22, MATCH($B236, FixtureTicker!$A$3:$A$22), PlayerForm!$X$5+3),
 TeamForm!$B$4:$B$23, TeamForm!$AB$4:$AB$23),
INDEX(FixtureTicker!$B$24:$AM$43, MATCH($B236, FixtureTicker!$A$24:$A$43), PlayerForm!$X$5+3)="BLANK",
0
),
_xlfn.IFS(
INDEX(FixtureTicker!$B$24:$AM$43, MATCH($B236, FixtureTicker!$A$24:$A$43), PlayerForm!$X$5+4)="H",
_xlfn.XLOOKUP($E236, PlayerForm!$D$3:$D$394, PlayerForm!$Q$3:$Q$394)*
_xlfn.XLOOKUP(
INDEX(FixtureTicker!$B$3:$AM$22, MATCH($B236, FixtureTicker!$A$3:$A$22), PlayerForm!$X$5+4),
 TeamForm!$B$4:$B$23, TeamForm!$AD$4:$AD$23),
INDEX(FixtureTicker!$B$24:$AM$43, MATCH($B236, FixtureTicker!$A$24:$A$43), PlayerForm!$X$5+4)="A",
_xlfn.XLOOKUP($E236, PlayerForm!$D$3:$D$394, PlayerForm!$R$3:$R$394)*
_xlfn.XLOOKUP(
INDEX(FixtureTicker!$B$3:$AM$22, MATCH($B236, FixtureTicker!$A$3:$A$22), PlayerForm!$X$5+4),
 TeamForm!$B$4:$B$23, TeamForm!$AB$4:$AB$23),
INDEX(FixtureTicker!$B$24:$AM$43, MATCH($B236, FixtureTicker!$A$24:$A$43), PlayerForm!$X$5+4)="BLANK",
0
),
_xlfn.IFS(
INDEX(FixtureTicker!$B$24:$AM$43, MATCH($B236, FixtureTicker!$A$24:$A$43), PlayerForm!$X$5+5)="H",
_xlfn.XLOOKUP($E236, PlayerForm!$D$3:$D$394, PlayerForm!$Q$3:$Q$394)*
_xlfn.XLOOKUP(
INDEX(FixtureTicker!$B$3:$AM$22, MATCH($B236, FixtureTicker!$A$3:$A$22), PlayerForm!$X$5+5),
 TeamForm!$B$4:$B$23, TeamForm!$AD$4:$AD$23),
INDEX(FixtureTicker!$B$24:$AM$43, MATCH($B236, FixtureTicker!$A$24:$A$43), PlayerForm!$X$5+5)="A",
_xlfn.XLOOKUP($E236, PlayerForm!$D$3:$D$394, PlayerForm!$R$3:$R$394)*
_xlfn.XLOOKUP(
INDEX(FixtureTicker!$B$3:$AM$22, MATCH($B236, FixtureTicker!$A$3:$A$22), PlayerForm!$X$5+5),
 TeamForm!$B$4:$B$23, TeamForm!$AB$4:$AB$23),
INDEX(FixtureTicker!$B$24:$AM$43, MATCH($B236, FixtureTicker!$A$24:$A$43), PlayerForm!$X$5+5)="BLANK",
0
),
_xlfn.IFS(
INDEX(FixtureTicker!$B$24:$AM$43, MATCH($B236, FixtureTicker!$A$24:$A$43), PlayerForm!$X$5+6)="H",
_xlfn.XLOOKUP($E236, PlayerForm!$D$3:$D$394, PlayerForm!$Q$3:$Q$394)*
_xlfn.XLOOKUP(
INDEX(FixtureTicker!$B$3:$AM$22, MATCH($B236, FixtureTicker!$A$3:$A$22), PlayerForm!$X$5+6),
 TeamForm!$B$4:$B$23, TeamForm!$AD$4:$AD$23),
INDEX(FixtureTicker!$B$24:$AM$43, MATCH($B236, FixtureTicker!$A$24:$A$43), PlayerForm!$X$5+6)="A",
_xlfn.XLOOKUP($E236, PlayerForm!$D$3:$D$394, PlayerForm!$R$3:$R$394)*
_xlfn.XLOOKUP(
INDEX(FixtureTicker!$B$3:$AM$22, MATCH($B236, FixtureTicker!$A$3:$A$22), PlayerForm!$X$5+6),
 TeamForm!$B$4:$B$23, TeamForm!$AB$4:$AB$23),
INDEX(FixtureTicker!$B$24:$AM$43, MATCH($B236, FixtureTicker!$A$24:$A$43), PlayerForm!$X$5+6)="BLANK",
0
),
_xlfn.IFS(
INDEX(FixtureTicker!$B$24:$AM$43, MATCH($B236, FixtureTicker!$A$24:$A$43), PlayerForm!$X$5+7)="H",
_xlfn.XLOOKUP($E236, PlayerForm!$D$3:$D$394, PlayerForm!$Q$3:$Q$394)*
_xlfn.XLOOKUP(
INDEX(FixtureTicker!$B$3:$AM$22, MATCH($B236, FixtureTicker!$A$3:$A$22), PlayerForm!$X$5+7),
 TeamForm!$B$4:$B$23, TeamForm!$AD$4:$AD$23),
INDEX(FixtureTicker!$B$24:$AM$43, MATCH($B236, FixtureTicker!$A$24:$A$43), PlayerForm!$X$5+7)="A",
_xlfn.XLOOKUP($E236, PlayerForm!$D$3:$D$394, PlayerForm!$R$3:$R$394)*
_xlfn.XLOOKUP(
INDEX(FixtureTicker!$B$3:$AM$22, MATCH($B236, FixtureTicker!$A$3:$A$22), PlayerForm!$X$5+7),
 TeamForm!$B$4:$B$23, TeamForm!$AB$4:$AB$23),
INDEX(FixtureTicker!$B$24:$AM$43, MATCH($B236, FixtureTicker!$A$24:$A$43), PlayerForm!$X$5+7)="BLANK",
0
)
),0)</f>
        <v>10.005332087143755</v>
      </c>
    </row>
    <row r="237" spans="1:10">
      <c r="A237" s="55">
        <v>105</v>
      </c>
      <c r="B237" s="55" t="str">
        <f>_xlfn.XLOOKUP($A237, PlayerData!$B$3:$B$394, PlayerData!C$3:C$394)</f>
        <v>CHE</v>
      </c>
      <c r="C237" s="55" t="str">
        <f>_xlfn.XLOOKUP($A237, PlayerData!$B$3:$B$394, PlayerData!D$3:D$394)</f>
        <v>M</v>
      </c>
      <c r="D237" s="55">
        <f>_xlfn.XLOOKUP($A237, PlayerData!$B:$B, PlayerData!F:F,,,-1)</f>
        <v>6</v>
      </c>
      <c r="E237" s="31" t="str">
        <f>_xlfn.XLOOKUP($A237, PlayerData!$B$3:$B$394, PlayerData!E$3:E$394)</f>
        <v>Loftus-Cheek</v>
      </c>
      <c r="F237" s="164" cm="1">
        <f t="array" ref="F237">IFERROR(0.01*_xlfn.IFS(
INDEX(FixtureTicker!$B$24:$AM$43, MATCH($B237, FixtureTicker!$A$24:$A$43, 0), PlayerForm!$X$5)="H",
_xlfn.XLOOKUP($E237, PlayerForm!$D$3:$D$394, PlayerForm!$Q$3:$Q$394)*
_xlfn.XLOOKUP(
INDEX(FixtureTicker!$B$3:$AM$22, MATCH($B237, FixtureTicker!$A$3:$A$22,0), PlayerForm!$X$5),
 TeamForm!$B$4:$B$23, TeamForm!$AD$4:$AD$23),
INDEX(FixtureTicker!$B$24:$AM$43, MATCH($B237, FixtureTicker!$A$24:$A$43,0), PlayerForm!$X$5)="A",
_xlfn.XLOOKUP($E237, PlayerForm!$D$3:$D$394, PlayerForm!$R$3:$R$394)*
_xlfn.XLOOKUP(
INDEX(FixtureTicker!$B$3:$AM$22, MATCH($B237, FixtureTicker!$A$3:$A$22,0), PlayerForm!$X$5),
 TeamForm!$B$4:$B$23, TeamForm!$AB$4:$AB$23),
INDEX(FixtureTicker!$B$24:$AM$43, MATCH($B237, FixtureTicker!$A$24:$A$43,0), PlayerForm!$X$5)="BLANK",
0),0)</f>
        <v>0.99696288122272692</v>
      </c>
      <c r="G237" s="163" cm="1">
        <f t="array" ref="G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
),0)</f>
        <v>2.0618192919910876</v>
      </c>
      <c r="H237" s="163" cm="1">
        <f t="array" ref="H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),
_xlfn.IFS(
INDEX(FixtureTicker!$B$24:$AM$43, MATCH($B237, FixtureTicker!$A$24:$A$43), PlayerForm!$X$5+2)="H",
_xlfn.XLOOKUP($E237, PlayerForm!$D$3:$D$394, PlayerForm!$Q$3:$Q$394)*
_xlfn.XLOOKUP(
INDEX(FixtureTicker!$B$3:$AM$22, MATCH($B237, FixtureTicker!$A$3:$A$22), PlayerForm!$X$5+2),
 TeamForm!$B$4:$B$23, TeamForm!$AD$4:$AD$23),
INDEX(FixtureTicker!$B$24:$AM$43, MATCH($B237, FixtureTicker!$A$24:$A$43), PlayerForm!$X$5+2)="A",
_xlfn.XLOOKUP($E237, PlayerForm!$D$3:$D$394, PlayerForm!$R$3:$R$394)*
_xlfn.XLOOKUP(
INDEX(FixtureTicker!$B$3:$AM$22, MATCH($B237, FixtureTicker!$A$3:$A$22), PlayerForm!$X$5+2),
 TeamForm!$B$4:$B$23, TeamForm!$AB$4:$AB$23),
INDEX(FixtureTicker!$B$24:$AM$43, MATCH($B237, FixtureTicker!$A$24:$A$43), PlayerForm!$X$5+2)="BLANK",
0
),
_xlfn.IFS(
INDEX(FixtureTicker!$B$24:$AM$43, MATCH($B237, FixtureTicker!$A$24:$A$43), PlayerForm!$X$5+3)="H",
_xlfn.XLOOKUP($E237, PlayerForm!$D$3:$D$394, PlayerForm!$Q$3:$Q$394)*
_xlfn.XLOOKUP(
INDEX(FixtureTicker!$B$3:$AM$22, MATCH($B237, FixtureTicker!$A$3:$A$22), PlayerForm!$X$5+3),
 TeamForm!$B$4:$B$23, TeamForm!$AD$4:$AD$23),
INDEX(FixtureTicker!$B$24:$AM$43, MATCH($B237, FixtureTicker!$A$24:$A$43), PlayerForm!$X$5+3)="A",
_xlfn.XLOOKUP($E237, PlayerForm!$D$3:$D$394, PlayerForm!$R$3:$R$394)*
_xlfn.XLOOKUP(
INDEX(FixtureTicker!$B$3:$AM$22, MATCH($B237, FixtureTicker!$A$3:$A$22), PlayerForm!$X$5+3),
 TeamForm!$B$4:$B$23, TeamForm!$AB$4:$AB$23),
INDEX(FixtureTicker!$B$24:$AM$43, MATCH($B237, FixtureTicker!$A$24:$A$43), PlayerForm!$X$5+3)="BLANK",
0
)
),0)</f>
        <v>5.2585594853782665</v>
      </c>
      <c r="I237" s="163" cm="1">
        <f t="array" ref="I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),
_xlfn.IFS(
INDEX(FixtureTicker!$B$24:$AM$43, MATCH($B237, FixtureTicker!$A$24:$A$43), PlayerForm!$X$5+2)="H",
_xlfn.XLOOKUP($E237, PlayerForm!$D$3:$D$394, PlayerForm!$Q$3:$Q$394)*
_xlfn.XLOOKUP(
INDEX(FixtureTicker!$B$3:$AM$22, MATCH($B237, FixtureTicker!$A$3:$A$22), PlayerForm!$X$5+2),
 TeamForm!$B$4:$B$23, TeamForm!$AD$4:$AD$23),
INDEX(FixtureTicker!$B$24:$AM$43, MATCH($B237, FixtureTicker!$A$24:$A$43), PlayerForm!$X$5+2)="A",
_xlfn.XLOOKUP($E237, PlayerForm!$D$3:$D$394, PlayerForm!$R$3:$R$394)*
_xlfn.XLOOKUP(
INDEX(FixtureTicker!$B$3:$AM$22, MATCH($B237, FixtureTicker!$A$3:$A$22), PlayerForm!$X$5+2),
 TeamForm!$B$4:$B$23, TeamForm!$AB$4:$AB$23),
INDEX(FixtureTicker!$B$24:$AM$43, MATCH($B237, FixtureTicker!$A$24:$A$43), PlayerForm!$X$5+2)="BLANK",
0
),
_xlfn.IFS(
INDEX(FixtureTicker!$B$24:$AM$43, MATCH($B237, FixtureTicker!$A$24:$A$43), PlayerForm!$X$5+3)="H",
_xlfn.XLOOKUP($E237, PlayerForm!$D$3:$D$394, PlayerForm!$Q$3:$Q$394)*
_xlfn.XLOOKUP(
INDEX(FixtureTicker!$B$3:$AM$22, MATCH($B237, FixtureTicker!$A$3:$A$22), PlayerForm!$X$5+3),
 TeamForm!$B$4:$B$23, TeamForm!$AD$4:$AD$23),
INDEX(FixtureTicker!$B$24:$AM$43, MATCH($B237, FixtureTicker!$A$24:$A$43), PlayerForm!$X$5+3)="A",
_xlfn.XLOOKUP($E237, PlayerForm!$D$3:$D$394, PlayerForm!$R$3:$R$394)*
_xlfn.XLOOKUP(
INDEX(FixtureTicker!$B$3:$AM$22, MATCH($B237, FixtureTicker!$A$3:$A$22), PlayerForm!$X$5+3),
 TeamForm!$B$4:$B$23, TeamForm!$AB$4:$AB$23),
INDEX(FixtureTicker!$B$24:$AM$43, MATCH($B237, FixtureTicker!$A$24:$A$43), PlayerForm!$X$5+3)="BLANK",
0
),
_xlfn.IFS(
INDEX(FixtureTicker!$B$24:$AM$43, MATCH($B237, FixtureTicker!$A$24:$A$43), PlayerForm!$X$5+4)="H",
_xlfn.XLOOKUP($E237, PlayerForm!$D$3:$D$394, PlayerForm!$Q$3:$Q$394)*
_xlfn.XLOOKUP(
INDEX(FixtureTicker!$B$3:$AM$22, MATCH($B237, FixtureTicker!$A$3:$A$22), PlayerForm!$X$5+4),
 TeamForm!$B$4:$B$23, TeamForm!$AD$4:$AD$23),
INDEX(FixtureTicker!$B$24:$AM$43, MATCH($B237, FixtureTicker!$A$24:$A$43), PlayerForm!$X$5+4)="A",
_xlfn.XLOOKUP($E237, PlayerForm!$D$3:$D$394, PlayerForm!$R$3:$R$394)*
_xlfn.XLOOKUP(
INDEX(FixtureTicker!$B$3:$AM$22, MATCH($B237, FixtureTicker!$A$3:$A$22), PlayerForm!$X$5+4),
 TeamForm!$B$4:$B$23, TeamForm!$AB$4:$AB$23),
INDEX(FixtureTicker!$B$24:$AM$43, MATCH($B237, FixtureTicker!$A$24:$A$43), PlayerForm!$X$5+4)="BLANK",
0
),
_xlfn.IFS(
INDEX(FixtureTicker!$B$24:$AM$43, MATCH($B237, FixtureTicker!$A$24:$A$43), PlayerForm!$X$5+5)="H",
_xlfn.XLOOKUP($E237, PlayerForm!$D$3:$D$394, PlayerForm!$Q$3:$Q$394)*
_xlfn.XLOOKUP(
INDEX(FixtureTicker!$B$3:$AM$22, MATCH($B237, FixtureTicker!$A$3:$A$22), PlayerForm!$X$5+5),
 TeamForm!$B$4:$B$23, TeamForm!$AD$4:$AD$23),
INDEX(FixtureTicker!$B$24:$AM$43, MATCH($B237, FixtureTicker!$A$24:$A$43), PlayerForm!$X$5+5)="A",
_xlfn.XLOOKUP($E237, PlayerForm!$D$3:$D$394, PlayerForm!$R$3:$R$394)*
_xlfn.XLOOKUP(
INDEX(FixtureTicker!$B$3:$AM$22, MATCH($B237, FixtureTicker!$A$3:$A$22), PlayerForm!$X$5+5),
 TeamForm!$B$4:$B$23, TeamForm!$AB$4:$AB$23),
INDEX(FixtureTicker!$B$24:$AM$43, MATCH($B237, FixtureTicker!$A$24:$A$43), PlayerForm!$X$5+5)="BLANK",
0
)
),0)</f>
        <v>6.9046328085615425</v>
      </c>
      <c r="J237" s="163" cm="1">
        <f t="array" ref="J237">IFERROR(0.01*SUM(
_xlfn.IFS(
INDEX(FixtureTicker!$B$24:$AM$43, MATCH($B237, FixtureTicker!$A$24:$A$43), PlayerForm!$X$5)="H",
_xlfn.XLOOKUP($E237, PlayerForm!$D$3:$D$394, PlayerForm!$Q$3:$Q$394)*
_xlfn.XLOOKUP(
INDEX(FixtureTicker!$B$3:$AM$22, MATCH($B237, FixtureTicker!$A$3:$A$22), PlayerForm!$X$5),
 TeamForm!$B$4:$B$23, TeamForm!$AD$4:$AD$23),
INDEX(FixtureTicker!$B$24:$AM$43, MATCH($B237, FixtureTicker!$A$24:$A$43), PlayerForm!$X$5)="A",
_xlfn.XLOOKUP($E237, PlayerForm!$D$3:$D$394, PlayerForm!$R$3:$R$394)*
_xlfn.XLOOKUP(
INDEX(FixtureTicker!$B$3:$AM$22, MATCH($B237, FixtureTicker!$A$3:$A$22), PlayerForm!$X$5),
 TeamForm!$B$4:$B$23, TeamForm!$AB$4:$AB$23),
INDEX(FixtureTicker!$B$24:$AM$43, MATCH($B237, FixtureTicker!$A$24:$A$43), PlayerForm!$X$5)="BLANK",
0
),
_xlfn.IFS(
INDEX(FixtureTicker!$B$24:$AM$43, MATCH($B237, FixtureTicker!$A$24:$A$43), PlayerForm!$X$5+1)="H",
_xlfn.XLOOKUP($E237, PlayerForm!$D$3:$D$394, PlayerForm!$Q$3:$Q$394)*
_xlfn.XLOOKUP(
INDEX(FixtureTicker!$B$3:$AM$22, MATCH($B237, FixtureTicker!$A$3:$A$22), PlayerForm!$X$5+1),
 TeamForm!$B$4:$B$23, TeamForm!$AD$4:$AD$23),
INDEX(FixtureTicker!$B$24:$AM$43, MATCH($B237, FixtureTicker!$A$24:$A$43), PlayerForm!$X$5+1)="A",
_xlfn.XLOOKUP($E237, PlayerForm!$D$3:$D$394, PlayerForm!$R$3:$R$394)*
_xlfn.XLOOKUP(
INDEX(FixtureTicker!$B$3:$AM$22, MATCH($B237, FixtureTicker!$A$3:$A$22), PlayerForm!$X$5+1),
 TeamForm!$B$4:$B$23, TeamForm!$AB$4:$AB$23),
INDEX(FixtureTicker!$B$24:$AM$43, MATCH($B237, FixtureTicker!$A$24:$A$43), PlayerForm!$X$5+1)="BLANK",
0
),
_xlfn.IFS(
INDEX(FixtureTicker!$B$24:$AM$43, MATCH($B237, FixtureTicker!$A$24:$A$43), PlayerForm!$X$5+2)="H",
_xlfn.XLOOKUP($E237, PlayerForm!$D$3:$D$394, PlayerForm!$Q$3:$Q$394)*
_xlfn.XLOOKUP(
INDEX(FixtureTicker!$B$3:$AM$22, MATCH($B237, FixtureTicker!$A$3:$A$22), PlayerForm!$X$5+2),
 TeamForm!$B$4:$B$23, TeamForm!$AD$4:$AD$23),
INDEX(FixtureTicker!$B$24:$AM$43, MATCH($B237, FixtureTicker!$A$24:$A$43), PlayerForm!$X$5+2)="A",
_xlfn.XLOOKUP($E237, PlayerForm!$D$3:$D$394, PlayerForm!$R$3:$R$394)*
_xlfn.XLOOKUP(
INDEX(FixtureTicker!$B$3:$AM$22, MATCH($B237, FixtureTicker!$A$3:$A$22), PlayerForm!$X$5+2),
 TeamForm!$B$4:$B$23, TeamForm!$AB$4:$AB$23),
INDEX(FixtureTicker!$B$24:$AM$43, MATCH($B237, FixtureTicker!$A$24:$A$43), PlayerForm!$X$5+2)="BLANK",
0
),
_xlfn.IFS(
INDEX(FixtureTicker!$B$24:$AM$43, MATCH($B237, FixtureTicker!$A$24:$A$43), PlayerForm!$X$5+3)="H",
_xlfn.XLOOKUP($E237, PlayerForm!$D$3:$D$394, PlayerForm!$Q$3:$Q$394)*
_xlfn.XLOOKUP(
INDEX(FixtureTicker!$B$3:$AM$22, MATCH($B237, FixtureTicker!$A$3:$A$22), PlayerForm!$X$5+3),
 TeamForm!$B$4:$B$23, TeamForm!$AD$4:$AD$23),
INDEX(FixtureTicker!$B$24:$AM$43, MATCH($B237, FixtureTicker!$A$24:$A$43), PlayerForm!$X$5+3)="A",
_xlfn.XLOOKUP($E237, PlayerForm!$D$3:$D$394, PlayerForm!$R$3:$R$394)*
_xlfn.XLOOKUP(
INDEX(FixtureTicker!$B$3:$AM$22, MATCH($B237, FixtureTicker!$A$3:$A$22), PlayerForm!$X$5+3),
 TeamForm!$B$4:$B$23, TeamForm!$AB$4:$AB$23),
INDEX(FixtureTicker!$B$24:$AM$43, MATCH($B237, FixtureTicker!$A$24:$A$43), PlayerForm!$X$5+3)="BLANK",
0
),
_xlfn.IFS(
INDEX(FixtureTicker!$B$24:$AM$43, MATCH($B237, FixtureTicker!$A$24:$A$43), PlayerForm!$X$5+4)="H",
_xlfn.XLOOKUP($E237, PlayerForm!$D$3:$D$394, PlayerForm!$Q$3:$Q$394)*
_xlfn.XLOOKUP(
INDEX(FixtureTicker!$B$3:$AM$22, MATCH($B237, FixtureTicker!$A$3:$A$22), PlayerForm!$X$5+4),
 TeamForm!$B$4:$B$23, TeamForm!$AD$4:$AD$23),
INDEX(FixtureTicker!$B$24:$AM$43, MATCH($B237, FixtureTicker!$A$24:$A$43), PlayerForm!$X$5+4)="A",
_xlfn.XLOOKUP($E237, PlayerForm!$D$3:$D$394, PlayerForm!$R$3:$R$394)*
_xlfn.XLOOKUP(
INDEX(FixtureTicker!$B$3:$AM$22, MATCH($B237, FixtureTicker!$A$3:$A$22), PlayerForm!$X$5+4),
 TeamForm!$B$4:$B$23, TeamForm!$AB$4:$AB$23),
INDEX(FixtureTicker!$B$24:$AM$43, MATCH($B237, FixtureTicker!$A$24:$A$43), PlayerForm!$X$5+4)="BLANK",
0
),
_xlfn.IFS(
INDEX(FixtureTicker!$B$24:$AM$43, MATCH($B237, FixtureTicker!$A$24:$A$43), PlayerForm!$X$5+5)="H",
_xlfn.XLOOKUP($E237, PlayerForm!$D$3:$D$394, PlayerForm!$Q$3:$Q$394)*
_xlfn.XLOOKUP(
INDEX(FixtureTicker!$B$3:$AM$22, MATCH($B237, FixtureTicker!$A$3:$A$22), PlayerForm!$X$5+5),
 TeamForm!$B$4:$B$23, TeamForm!$AD$4:$AD$23),
INDEX(FixtureTicker!$B$24:$AM$43, MATCH($B237, FixtureTicker!$A$24:$A$43), PlayerForm!$X$5+5)="A",
_xlfn.XLOOKUP($E237, PlayerForm!$D$3:$D$394, PlayerForm!$R$3:$R$394)*
_xlfn.XLOOKUP(
INDEX(FixtureTicker!$B$3:$AM$22, MATCH($B237, FixtureTicker!$A$3:$A$22), PlayerForm!$X$5+5),
 TeamForm!$B$4:$B$23, TeamForm!$AB$4:$AB$23),
INDEX(FixtureTicker!$B$24:$AM$43, MATCH($B237, FixtureTicker!$A$24:$A$43), PlayerForm!$X$5+5)="BLANK",
0
),
_xlfn.IFS(
INDEX(FixtureTicker!$B$24:$AM$43, MATCH($B237, FixtureTicker!$A$24:$A$43), PlayerForm!$X$5+6)="H",
_xlfn.XLOOKUP($E237, PlayerForm!$D$3:$D$394, PlayerForm!$Q$3:$Q$394)*
_xlfn.XLOOKUP(
INDEX(FixtureTicker!$B$3:$AM$22, MATCH($B237, FixtureTicker!$A$3:$A$22), PlayerForm!$X$5+6),
 TeamForm!$B$4:$B$23, TeamForm!$AD$4:$AD$23),
INDEX(FixtureTicker!$B$24:$AM$43, MATCH($B237, FixtureTicker!$A$24:$A$43), PlayerForm!$X$5+6)="A",
_xlfn.XLOOKUP($E237, PlayerForm!$D$3:$D$394, PlayerForm!$R$3:$R$394)*
_xlfn.XLOOKUP(
INDEX(FixtureTicker!$B$3:$AM$22, MATCH($B237, FixtureTicker!$A$3:$A$22), PlayerForm!$X$5+6),
 TeamForm!$B$4:$B$23, TeamForm!$AB$4:$AB$23),
INDEX(FixtureTicker!$B$24:$AM$43, MATCH($B237, FixtureTicker!$A$24:$A$43), PlayerForm!$X$5+6)="BLANK",
0
),
_xlfn.IFS(
INDEX(FixtureTicker!$B$24:$AM$43, MATCH($B237, FixtureTicker!$A$24:$A$43), PlayerForm!$X$5+7)="H",
_xlfn.XLOOKUP($E237, PlayerForm!$D$3:$D$394, PlayerForm!$Q$3:$Q$394)*
_xlfn.XLOOKUP(
INDEX(FixtureTicker!$B$3:$AM$22, MATCH($B237, FixtureTicker!$A$3:$A$22), PlayerForm!$X$5+7),
 TeamForm!$B$4:$B$23, TeamForm!$AD$4:$AD$23),
INDEX(FixtureTicker!$B$24:$AM$43, MATCH($B237, FixtureTicker!$A$24:$A$43), PlayerForm!$X$5+7)="A",
_xlfn.XLOOKUP($E237, PlayerForm!$D$3:$D$394, PlayerForm!$R$3:$R$394)*
_xlfn.XLOOKUP(
INDEX(FixtureTicker!$B$3:$AM$22, MATCH($B237, FixtureTicker!$A$3:$A$22), PlayerForm!$X$5+7),
 TeamForm!$B$4:$B$23, TeamForm!$AB$4:$AB$23),
INDEX(FixtureTicker!$B$24:$AM$43, MATCH($B237, FixtureTicker!$A$24:$A$43), PlayerForm!$X$5+7)="BLANK",
0
)
),0)</f>
        <v>10.023486601269783</v>
      </c>
    </row>
    <row r="238" spans="1:10">
      <c r="A238" s="55">
        <v>214</v>
      </c>
      <c r="B238" s="55" t="str">
        <f>_xlfn.XLOOKUP($A238, PlayerData!$B$3:$B$394, PlayerData!C$3:C$394)</f>
        <v>EVE</v>
      </c>
      <c r="C238" s="55" t="str">
        <f>_xlfn.XLOOKUP($A238, PlayerData!$B$3:$B$394, PlayerData!D$3:D$394)</f>
        <v>M</v>
      </c>
      <c r="D238" s="55">
        <f>_xlfn.XLOOKUP($A238, PlayerData!$B:$B, PlayerData!F:F,,,-1)</f>
        <v>4.5</v>
      </c>
      <c r="E238" s="31" t="str">
        <f>_xlfn.XLOOKUP($A238, PlayerData!$B$3:$B$394, PlayerData!E$3:E$394)</f>
        <v>Gordon</v>
      </c>
      <c r="F238" s="164" cm="1">
        <f t="array" ref="F238">IFERROR(0.01*_xlfn.IFS(
INDEX(FixtureTicker!$B$24:$AM$43, MATCH($B238, FixtureTicker!$A$24:$A$43, 0), PlayerForm!$X$5)="H",
_xlfn.XLOOKUP($E238, PlayerForm!$D$3:$D$394, PlayerForm!$Q$3:$Q$394)*
_xlfn.XLOOKUP(
INDEX(FixtureTicker!$B$3:$AM$22, MATCH($B238, FixtureTicker!$A$3:$A$22,0), PlayerForm!$X$5),
 TeamForm!$B$4:$B$23, TeamForm!$AD$4:$AD$23),
INDEX(FixtureTicker!$B$24:$AM$43, MATCH($B238, FixtureTicker!$A$24:$A$43,0), PlayerForm!$X$5)="A",
_xlfn.XLOOKUP($E238, PlayerForm!$D$3:$D$394, PlayerForm!$R$3:$R$394)*
_xlfn.XLOOKUP(
INDEX(FixtureTicker!$B$3:$AM$22, MATCH($B238, FixtureTicker!$A$3:$A$22,0), PlayerForm!$X$5),
 TeamForm!$B$4:$B$23, TeamForm!$AB$4:$AB$23),
INDEX(FixtureTicker!$B$24:$AM$43, MATCH($B238, FixtureTicker!$A$24:$A$43,0), PlayerForm!$X$5)="BLANK",
0),0)</f>
        <v>1.0205551326104405</v>
      </c>
      <c r="G238" s="163" cm="1">
        <f t="array" ref="G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
),0)</f>
        <v>3.0421184749285</v>
      </c>
      <c r="H238" s="163" cm="1">
        <f t="array" ref="H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),
_xlfn.IFS(
INDEX(FixtureTicker!$B$24:$AM$43, MATCH($B238, FixtureTicker!$A$24:$A$43), PlayerForm!$X$5+2)="H",
_xlfn.XLOOKUP($E238, PlayerForm!$D$3:$D$394, PlayerForm!$Q$3:$Q$394)*
_xlfn.XLOOKUP(
INDEX(FixtureTicker!$B$3:$AM$22, MATCH($B238, FixtureTicker!$A$3:$A$22), PlayerForm!$X$5+2),
 TeamForm!$B$4:$B$23, TeamForm!$AD$4:$AD$23),
INDEX(FixtureTicker!$B$24:$AM$43, MATCH($B238, FixtureTicker!$A$24:$A$43), PlayerForm!$X$5+2)="A",
_xlfn.XLOOKUP($E238, PlayerForm!$D$3:$D$394, PlayerForm!$R$3:$R$394)*
_xlfn.XLOOKUP(
INDEX(FixtureTicker!$B$3:$AM$22, MATCH($B238, FixtureTicker!$A$3:$A$22), PlayerForm!$X$5+2),
 TeamForm!$B$4:$B$23, TeamForm!$AB$4:$AB$23),
INDEX(FixtureTicker!$B$24:$AM$43, MATCH($B238, FixtureTicker!$A$24:$A$43), PlayerForm!$X$5+2)="BLANK",
0
),
_xlfn.IFS(
INDEX(FixtureTicker!$B$24:$AM$43, MATCH($B238, FixtureTicker!$A$24:$A$43), PlayerForm!$X$5+3)="H",
_xlfn.XLOOKUP($E238, PlayerForm!$D$3:$D$394, PlayerForm!$Q$3:$Q$394)*
_xlfn.XLOOKUP(
INDEX(FixtureTicker!$B$3:$AM$22, MATCH($B238, FixtureTicker!$A$3:$A$22), PlayerForm!$X$5+3),
 TeamForm!$B$4:$B$23, TeamForm!$AD$4:$AD$23),
INDEX(FixtureTicker!$B$24:$AM$43, MATCH($B238, FixtureTicker!$A$24:$A$43), PlayerForm!$X$5+3)="A",
_xlfn.XLOOKUP($E238, PlayerForm!$D$3:$D$394, PlayerForm!$R$3:$R$394)*
_xlfn.XLOOKUP(
INDEX(FixtureTicker!$B$3:$AM$22, MATCH($B238, FixtureTicker!$A$3:$A$22), PlayerForm!$X$5+3),
 TeamForm!$B$4:$B$23, TeamForm!$AB$4:$AB$23),
INDEX(FixtureTicker!$B$24:$AM$43, MATCH($B238, FixtureTicker!$A$24:$A$43), PlayerForm!$X$5+3)="BLANK",
0
)
),0)</f>
        <v>4.8315124026872081</v>
      </c>
      <c r="I238" s="163" cm="1">
        <f t="array" ref="I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),
_xlfn.IFS(
INDEX(FixtureTicker!$B$24:$AM$43, MATCH($B238, FixtureTicker!$A$24:$A$43), PlayerForm!$X$5+2)="H",
_xlfn.XLOOKUP($E238, PlayerForm!$D$3:$D$394, PlayerForm!$Q$3:$Q$394)*
_xlfn.XLOOKUP(
INDEX(FixtureTicker!$B$3:$AM$22, MATCH($B238, FixtureTicker!$A$3:$A$22), PlayerForm!$X$5+2),
 TeamForm!$B$4:$B$23, TeamForm!$AD$4:$AD$23),
INDEX(FixtureTicker!$B$24:$AM$43, MATCH($B238, FixtureTicker!$A$24:$A$43), PlayerForm!$X$5+2)="A",
_xlfn.XLOOKUP($E238, PlayerForm!$D$3:$D$394, PlayerForm!$R$3:$R$394)*
_xlfn.XLOOKUP(
INDEX(FixtureTicker!$B$3:$AM$22, MATCH($B238, FixtureTicker!$A$3:$A$22), PlayerForm!$X$5+2),
 TeamForm!$B$4:$B$23, TeamForm!$AB$4:$AB$23),
INDEX(FixtureTicker!$B$24:$AM$43, MATCH($B238, FixtureTicker!$A$24:$A$43), PlayerForm!$X$5+2)="BLANK",
0
),
_xlfn.IFS(
INDEX(FixtureTicker!$B$24:$AM$43, MATCH($B238, FixtureTicker!$A$24:$A$43), PlayerForm!$X$5+3)="H",
_xlfn.XLOOKUP($E238, PlayerForm!$D$3:$D$394, PlayerForm!$Q$3:$Q$394)*
_xlfn.XLOOKUP(
INDEX(FixtureTicker!$B$3:$AM$22, MATCH($B238, FixtureTicker!$A$3:$A$22), PlayerForm!$X$5+3),
 TeamForm!$B$4:$B$23, TeamForm!$AD$4:$AD$23),
INDEX(FixtureTicker!$B$24:$AM$43, MATCH($B238, FixtureTicker!$A$24:$A$43), PlayerForm!$X$5+3)="A",
_xlfn.XLOOKUP($E238, PlayerForm!$D$3:$D$394, PlayerForm!$R$3:$R$394)*
_xlfn.XLOOKUP(
INDEX(FixtureTicker!$B$3:$AM$22, MATCH($B238, FixtureTicker!$A$3:$A$22), PlayerForm!$X$5+3),
 TeamForm!$B$4:$B$23, TeamForm!$AB$4:$AB$23),
INDEX(FixtureTicker!$B$24:$AM$43, MATCH($B238, FixtureTicker!$A$24:$A$43), PlayerForm!$X$5+3)="BLANK",
0
),
_xlfn.IFS(
INDEX(FixtureTicker!$B$24:$AM$43, MATCH($B238, FixtureTicker!$A$24:$A$43), PlayerForm!$X$5+4)="H",
_xlfn.XLOOKUP($E238, PlayerForm!$D$3:$D$394, PlayerForm!$Q$3:$Q$394)*
_xlfn.XLOOKUP(
INDEX(FixtureTicker!$B$3:$AM$22, MATCH($B238, FixtureTicker!$A$3:$A$22), PlayerForm!$X$5+4),
 TeamForm!$B$4:$B$23, TeamForm!$AD$4:$AD$23),
INDEX(FixtureTicker!$B$24:$AM$43, MATCH($B238, FixtureTicker!$A$24:$A$43), PlayerForm!$X$5+4)="A",
_xlfn.XLOOKUP($E238, PlayerForm!$D$3:$D$394, PlayerForm!$R$3:$R$394)*
_xlfn.XLOOKUP(
INDEX(FixtureTicker!$B$3:$AM$22, MATCH($B238, FixtureTicker!$A$3:$A$22), PlayerForm!$X$5+4),
 TeamForm!$B$4:$B$23, TeamForm!$AB$4:$AB$23),
INDEX(FixtureTicker!$B$24:$AM$43, MATCH($B238, FixtureTicker!$A$24:$A$43), PlayerForm!$X$5+4)="BLANK",
0
),
_xlfn.IFS(
INDEX(FixtureTicker!$B$24:$AM$43, MATCH($B238, FixtureTicker!$A$24:$A$43), PlayerForm!$X$5+5)="H",
_xlfn.XLOOKUP($E238, PlayerForm!$D$3:$D$394, PlayerForm!$Q$3:$Q$394)*
_xlfn.XLOOKUP(
INDEX(FixtureTicker!$B$3:$AM$22, MATCH($B238, FixtureTicker!$A$3:$A$22), PlayerForm!$X$5+5),
 TeamForm!$B$4:$B$23, TeamForm!$AD$4:$AD$23),
INDEX(FixtureTicker!$B$24:$AM$43, MATCH($B238, FixtureTicker!$A$24:$A$43), PlayerForm!$X$5+5)="A",
_xlfn.XLOOKUP($E238, PlayerForm!$D$3:$D$394, PlayerForm!$R$3:$R$394)*
_xlfn.XLOOKUP(
INDEX(FixtureTicker!$B$3:$AM$22, MATCH($B238, FixtureTicker!$A$3:$A$22), PlayerForm!$X$5+5),
 TeamForm!$B$4:$B$23, TeamForm!$AB$4:$AB$23),
INDEX(FixtureTicker!$B$24:$AM$43, MATCH($B238, FixtureTicker!$A$24:$A$43), PlayerForm!$X$5+5)="BLANK",
0
)
),0)</f>
        <v>6.826778169005272</v>
      </c>
      <c r="J238" s="163" cm="1">
        <f t="array" ref="J238">IFERROR(0.01*SUM(
_xlfn.IFS(
INDEX(FixtureTicker!$B$24:$AM$43, MATCH($B238, FixtureTicker!$A$24:$A$43), PlayerForm!$X$5)="H",
_xlfn.XLOOKUP($E238, PlayerForm!$D$3:$D$394, PlayerForm!$Q$3:$Q$394)*
_xlfn.XLOOKUP(
INDEX(FixtureTicker!$B$3:$AM$22, MATCH($B238, FixtureTicker!$A$3:$A$22), PlayerForm!$X$5),
 TeamForm!$B$4:$B$23, TeamForm!$AD$4:$AD$23),
INDEX(FixtureTicker!$B$24:$AM$43, MATCH($B238, FixtureTicker!$A$24:$A$43), PlayerForm!$X$5)="A",
_xlfn.XLOOKUP($E238, PlayerForm!$D$3:$D$394, PlayerForm!$R$3:$R$394)*
_xlfn.XLOOKUP(
INDEX(FixtureTicker!$B$3:$AM$22, MATCH($B238, FixtureTicker!$A$3:$A$22), PlayerForm!$X$5),
 TeamForm!$B$4:$B$23, TeamForm!$AB$4:$AB$23),
INDEX(FixtureTicker!$B$24:$AM$43, MATCH($B238, FixtureTicker!$A$24:$A$43), PlayerForm!$X$5)="BLANK",
0
),
_xlfn.IFS(
INDEX(FixtureTicker!$B$24:$AM$43, MATCH($B238, FixtureTicker!$A$24:$A$43), PlayerForm!$X$5+1)="H",
_xlfn.XLOOKUP($E238, PlayerForm!$D$3:$D$394, PlayerForm!$Q$3:$Q$394)*
_xlfn.XLOOKUP(
INDEX(FixtureTicker!$B$3:$AM$22, MATCH($B238, FixtureTicker!$A$3:$A$22), PlayerForm!$X$5+1),
 TeamForm!$B$4:$B$23, TeamForm!$AD$4:$AD$23),
INDEX(FixtureTicker!$B$24:$AM$43, MATCH($B238, FixtureTicker!$A$24:$A$43), PlayerForm!$X$5+1)="A",
_xlfn.XLOOKUP($E238, PlayerForm!$D$3:$D$394, PlayerForm!$R$3:$R$394)*
_xlfn.XLOOKUP(
INDEX(FixtureTicker!$B$3:$AM$22, MATCH($B238, FixtureTicker!$A$3:$A$22), PlayerForm!$X$5+1),
 TeamForm!$B$4:$B$23, TeamForm!$AB$4:$AB$23),
INDEX(FixtureTicker!$B$24:$AM$43, MATCH($B238, FixtureTicker!$A$24:$A$43), PlayerForm!$X$5+1)="BLANK",
0
),
_xlfn.IFS(
INDEX(FixtureTicker!$B$24:$AM$43, MATCH($B238, FixtureTicker!$A$24:$A$43), PlayerForm!$X$5+2)="H",
_xlfn.XLOOKUP($E238, PlayerForm!$D$3:$D$394, PlayerForm!$Q$3:$Q$394)*
_xlfn.XLOOKUP(
INDEX(FixtureTicker!$B$3:$AM$22, MATCH($B238, FixtureTicker!$A$3:$A$22), PlayerForm!$X$5+2),
 TeamForm!$B$4:$B$23, TeamForm!$AD$4:$AD$23),
INDEX(FixtureTicker!$B$24:$AM$43, MATCH($B238, FixtureTicker!$A$24:$A$43), PlayerForm!$X$5+2)="A",
_xlfn.XLOOKUP($E238, PlayerForm!$D$3:$D$394, PlayerForm!$R$3:$R$394)*
_xlfn.XLOOKUP(
INDEX(FixtureTicker!$B$3:$AM$22, MATCH($B238, FixtureTicker!$A$3:$A$22), PlayerForm!$X$5+2),
 TeamForm!$B$4:$B$23, TeamForm!$AB$4:$AB$23),
INDEX(FixtureTicker!$B$24:$AM$43, MATCH($B238, FixtureTicker!$A$24:$A$43), PlayerForm!$X$5+2)="BLANK",
0
),
_xlfn.IFS(
INDEX(FixtureTicker!$B$24:$AM$43, MATCH($B238, FixtureTicker!$A$24:$A$43), PlayerForm!$X$5+3)="H",
_xlfn.XLOOKUP($E238, PlayerForm!$D$3:$D$394, PlayerForm!$Q$3:$Q$394)*
_xlfn.XLOOKUP(
INDEX(FixtureTicker!$B$3:$AM$22, MATCH($B238, FixtureTicker!$A$3:$A$22), PlayerForm!$X$5+3),
 TeamForm!$B$4:$B$23, TeamForm!$AD$4:$AD$23),
INDEX(FixtureTicker!$B$24:$AM$43, MATCH($B238, FixtureTicker!$A$24:$A$43), PlayerForm!$X$5+3)="A",
_xlfn.XLOOKUP($E238, PlayerForm!$D$3:$D$394, PlayerForm!$R$3:$R$394)*
_xlfn.XLOOKUP(
INDEX(FixtureTicker!$B$3:$AM$22, MATCH($B238, FixtureTicker!$A$3:$A$22), PlayerForm!$X$5+3),
 TeamForm!$B$4:$B$23, TeamForm!$AB$4:$AB$23),
INDEX(FixtureTicker!$B$24:$AM$43, MATCH($B238, FixtureTicker!$A$24:$A$43), PlayerForm!$X$5+3)="BLANK",
0
),
_xlfn.IFS(
INDEX(FixtureTicker!$B$24:$AM$43, MATCH($B238, FixtureTicker!$A$24:$A$43), PlayerForm!$X$5+4)="H",
_xlfn.XLOOKUP($E238, PlayerForm!$D$3:$D$394, PlayerForm!$Q$3:$Q$394)*
_xlfn.XLOOKUP(
INDEX(FixtureTicker!$B$3:$AM$22, MATCH($B238, FixtureTicker!$A$3:$A$22), PlayerForm!$X$5+4),
 TeamForm!$B$4:$B$23, TeamForm!$AD$4:$AD$23),
INDEX(FixtureTicker!$B$24:$AM$43, MATCH($B238, FixtureTicker!$A$24:$A$43), PlayerForm!$X$5+4)="A",
_xlfn.XLOOKUP($E238, PlayerForm!$D$3:$D$394, PlayerForm!$R$3:$R$394)*
_xlfn.XLOOKUP(
INDEX(FixtureTicker!$B$3:$AM$22, MATCH($B238, FixtureTicker!$A$3:$A$22), PlayerForm!$X$5+4),
 TeamForm!$B$4:$B$23, TeamForm!$AB$4:$AB$23),
INDEX(FixtureTicker!$B$24:$AM$43, MATCH($B238, FixtureTicker!$A$24:$A$43), PlayerForm!$X$5+4)="BLANK",
0
),
_xlfn.IFS(
INDEX(FixtureTicker!$B$24:$AM$43, MATCH($B238, FixtureTicker!$A$24:$A$43), PlayerForm!$X$5+5)="H",
_xlfn.XLOOKUP($E238, PlayerForm!$D$3:$D$394, PlayerForm!$Q$3:$Q$394)*
_xlfn.XLOOKUP(
INDEX(FixtureTicker!$B$3:$AM$22, MATCH($B238, FixtureTicker!$A$3:$A$22), PlayerForm!$X$5+5),
 TeamForm!$B$4:$B$23, TeamForm!$AD$4:$AD$23),
INDEX(FixtureTicker!$B$24:$AM$43, MATCH($B238, FixtureTicker!$A$24:$A$43), PlayerForm!$X$5+5)="A",
_xlfn.XLOOKUP($E238, PlayerForm!$D$3:$D$394, PlayerForm!$R$3:$R$394)*
_xlfn.XLOOKUP(
INDEX(FixtureTicker!$B$3:$AM$22, MATCH($B238, FixtureTicker!$A$3:$A$22), PlayerForm!$X$5+5),
 TeamForm!$B$4:$B$23, TeamForm!$AB$4:$AB$23),
INDEX(FixtureTicker!$B$24:$AM$43, MATCH($B238, FixtureTicker!$A$24:$A$43), PlayerForm!$X$5+5)="BLANK",
0
),
_xlfn.IFS(
INDEX(FixtureTicker!$B$24:$AM$43, MATCH($B238, FixtureTicker!$A$24:$A$43), PlayerForm!$X$5+6)="H",
_xlfn.XLOOKUP($E238, PlayerForm!$D$3:$D$394, PlayerForm!$Q$3:$Q$394)*
_xlfn.XLOOKUP(
INDEX(FixtureTicker!$B$3:$AM$22, MATCH($B238, FixtureTicker!$A$3:$A$22), PlayerForm!$X$5+6),
 TeamForm!$B$4:$B$23, TeamForm!$AD$4:$AD$23),
INDEX(FixtureTicker!$B$24:$AM$43, MATCH($B238, FixtureTicker!$A$24:$A$43), PlayerForm!$X$5+6)="A",
_xlfn.XLOOKUP($E238, PlayerForm!$D$3:$D$394, PlayerForm!$R$3:$R$394)*
_xlfn.XLOOKUP(
INDEX(FixtureTicker!$B$3:$AM$22, MATCH($B238, FixtureTicker!$A$3:$A$22), PlayerForm!$X$5+6),
 TeamForm!$B$4:$B$23, TeamForm!$AB$4:$AB$23),
INDEX(FixtureTicker!$B$24:$AM$43, MATCH($B238, FixtureTicker!$A$24:$A$43), PlayerForm!$X$5+6)="BLANK",
0
),
_xlfn.IFS(
INDEX(FixtureTicker!$B$24:$AM$43, MATCH($B238, FixtureTicker!$A$24:$A$43), PlayerForm!$X$5+7)="H",
_xlfn.XLOOKUP($E238, PlayerForm!$D$3:$D$394, PlayerForm!$Q$3:$Q$394)*
_xlfn.XLOOKUP(
INDEX(FixtureTicker!$B$3:$AM$22, MATCH($B238, FixtureTicker!$A$3:$A$22), PlayerForm!$X$5+7),
 TeamForm!$B$4:$B$23, TeamForm!$AD$4:$AD$23),
INDEX(FixtureTicker!$B$24:$AM$43, MATCH($B238, FixtureTicker!$A$24:$A$43), PlayerForm!$X$5+7)="A",
_xlfn.XLOOKUP($E238, PlayerForm!$D$3:$D$394, PlayerForm!$R$3:$R$394)*
_xlfn.XLOOKUP(
INDEX(FixtureTicker!$B$3:$AM$22, MATCH($B238, FixtureTicker!$A$3:$A$22), PlayerForm!$X$5+7),
 TeamForm!$B$4:$B$23, TeamForm!$AB$4:$AB$23),
INDEX(FixtureTicker!$B$24:$AM$43, MATCH($B238, FixtureTicker!$A$24:$A$43), PlayerForm!$X$5+7)="BLANK",
0
)
),0)</f>
        <v>8.8036760632746702</v>
      </c>
    </row>
    <row r="239" spans="1:10">
      <c r="A239" s="55">
        <v>227</v>
      </c>
      <c r="B239" s="55" t="str">
        <f>_xlfn.XLOOKUP($A239, PlayerData!$B$3:$B$394, PlayerData!C$3:C$394)</f>
        <v>MCI</v>
      </c>
      <c r="C239" s="55" t="str">
        <f>_xlfn.XLOOKUP($A239, PlayerData!$B$3:$B$394, PlayerData!D$3:D$394)</f>
        <v>D</v>
      </c>
      <c r="D239" s="55">
        <f>_xlfn.XLOOKUP($A239, PlayerData!$B:$B, PlayerData!F:F,,,-1)</f>
        <v>5.5</v>
      </c>
      <c r="E239" s="31" t="str">
        <f>_xlfn.XLOOKUP($A239, PlayerData!$B$3:$B$394, PlayerData!E$3:E$394)</f>
        <v>Fernandinho</v>
      </c>
      <c r="F239" s="164" cm="1">
        <f t="array" ref="F239">IFERROR(0.01*_xlfn.IFS(
INDEX(FixtureTicker!$B$24:$AM$43, MATCH($B239, FixtureTicker!$A$24:$A$43, 0), PlayerForm!$X$5)="H",
_xlfn.XLOOKUP($E239, PlayerForm!$D$3:$D$394, PlayerForm!$Q$3:$Q$394)*
_xlfn.XLOOKUP(
INDEX(FixtureTicker!$B$3:$AM$22, MATCH($B239, FixtureTicker!$A$3:$A$22,0), PlayerForm!$X$5),
 TeamForm!$B$4:$B$23, TeamForm!$AD$4:$AD$23),
INDEX(FixtureTicker!$B$24:$AM$43, MATCH($B239, FixtureTicker!$A$24:$A$43,0), PlayerForm!$X$5)="A",
_xlfn.XLOOKUP($E239, PlayerForm!$D$3:$D$394, PlayerForm!$R$3:$R$394)*
_xlfn.XLOOKUP(
INDEX(FixtureTicker!$B$3:$AM$22, MATCH($B239, FixtureTicker!$A$3:$A$22,0), PlayerForm!$X$5),
 TeamForm!$B$4:$B$23, TeamForm!$AB$4:$AB$23),
INDEX(FixtureTicker!$B$24:$AM$43, MATCH($B239, FixtureTicker!$A$24:$A$43,0), PlayerForm!$X$5)="BLANK",
0),0)</f>
        <v>0</v>
      </c>
      <c r="G239" s="163" cm="1">
        <f t="array" ref="G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
),0)</f>
        <v>1.0026954177897576</v>
      </c>
      <c r="H239" s="163" cm="1">
        <f t="array" ref="H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),
_xlfn.IFS(
INDEX(FixtureTicker!$B$24:$AM$43, MATCH($B239, FixtureTicker!$A$24:$A$43), PlayerForm!$X$5+2)="H",
_xlfn.XLOOKUP($E239, PlayerForm!$D$3:$D$394, PlayerForm!$Q$3:$Q$394)*
_xlfn.XLOOKUP(
INDEX(FixtureTicker!$B$3:$AM$22, MATCH($B239, FixtureTicker!$A$3:$A$22), PlayerForm!$X$5+2),
 TeamForm!$B$4:$B$23, TeamForm!$AD$4:$AD$23),
INDEX(FixtureTicker!$B$24:$AM$43, MATCH($B239, FixtureTicker!$A$24:$A$43), PlayerForm!$X$5+2)="A",
_xlfn.XLOOKUP($E239, PlayerForm!$D$3:$D$394, PlayerForm!$R$3:$R$394)*
_xlfn.XLOOKUP(
INDEX(FixtureTicker!$B$3:$AM$22, MATCH($B239, FixtureTicker!$A$3:$A$22), PlayerForm!$X$5+2),
 TeamForm!$B$4:$B$23, TeamForm!$AB$4:$AB$23),
INDEX(FixtureTicker!$B$24:$AM$43, MATCH($B239, FixtureTicker!$A$24:$A$43), PlayerForm!$X$5+2)="BLANK",
0
),
_xlfn.IFS(
INDEX(FixtureTicker!$B$24:$AM$43, MATCH($B239, FixtureTicker!$A$24:$A$43), PlayerForm!$X$5+3)="H",
_xlfn.XLOOKUP($E239, PlayerForm!$D$3:$D$394, PlayerForm!$Q$3:$Q$394)*
_xlfn.XLOOKUP(
INDEX(FixtureTicker!$B$3:$AM$22, MATCH($B239, FixtureTicker!$A$3:$A$22), PlayerForm!$X$5+3),
 TeamForm!$B$4:$B$23, TeamForm!$AD$4:$AD$23),
INDEX(FixtureTicker!$B$24:$AM$43, MATCH($B239, FixtureTicker!$A$24:$A$43), PlayerForm!$X$5+3)="A",
_xlfn.XLOOKUP($E239, PlayerForm!$D$3:$D$394, PlayerForm!$R$3:$R$394)*
_xlfn.XLOOKUP(
INDEX(FixtureTicker!$B$3:$AM$22, MATCH($B239, FixtureTicker!$A$3:$A$22), PlayerForm!$X$5+3),
 TeamForm!$B$4:$B$23, TeamForm!$AB$4:$AB$23),
INDEX(FixtureTicker!$B$24:$AM$43, MATCH($B239, FixtureTicker!$A$24:$A$43), PlayerForm!$X$5+3)="BLANK",
0
)
),0)</f>
        <v>3.7853530294137494</v>
      </c>
      <c r="I239" s="163" cm="1">
        <f t="array" ref="I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),
_xlfn.IFS(
INDEX(FixtureTicker!$B$24:$AM$43, MATCH($B239, FixtureTicker!$A$24:$A$43), PlayerForm!$X$5+2)="H",
_xlfn.XLOOKUP($E239, PlayerForm!$D$3:$D$394, PlayerForm!$Q$3:$Q$394)*
_xlfn.XLOOKUP(
INDEX(FixtureTicker!$B$3:$AM$22, MATCH($B239, FixtureTicker!$A$3:$A$22), PlayerForm!$X$5+2),
 TeamForm!$B$4:$B$23, TeamForm!$AD$4:$AD$23),
INDEX(FixtureTicker!$B$24:$AM$43, MATCH($B239, FixtureTicker!$A$24:$A$43), PlayerForm!$X$5+2)="A",
_xlfn.XLOOKUP($E239, PlayerForm!$D$3:$D$394, PlayerForm!$R$3:$R$394)*
_xlfn.XLOOKUP(
INDEX(FixtureTicker!$B$3:$AM$22, MATCH($B239, FixtureTicker!$A$3:$A$22), PlayerForm!$X$5+2),
 TeamForm!$B$4:$B$23, TeamForm!$AB$4:$AB$23),
INDEX(FixtureTicker!$B$24:$AM$43, MATCH($B239, FixtureTicker!$A$24:$A$43), PlayerForm!$X$5+2)="BLANK",
0
),
_xlfn.IFS(
INDEX(FixtureTicker!$B$24:$AM$43, MATCH($B239, FixtureTicker!$A$24:$A$43), PlayerForm!$X$5+3)="H",
_xlfn.XLOOKUP($E239, PlayerForm!$D$3:$D$394, PlayerForm!$Q$3:$Q$394)*
_xlfn.XLOOKUP(
INDEX(FixtureTicker!$B$3:$AM$22, MATCH($B239, FixtureTicker!$A$3:$A$22), PlayerForm!$X$5+3),
 TeamForm!$B$4:$B$23, TeamForm!$AD$4:$AD$23),
INDEX(FixtureTicker!$B$24:$AM$43, MATCH($B239, FixtureTicker!$A$24:$A$43), PlayerForm!$X$5+3)="A",
_xlfn.XLOOKUP($E239, PlayerForm!$D$3:$D$394, PlayerForm!$R$3:$R$394)*
_xlfn.XLOOKUP(
INDEX(FixtureTicker!$B$3:$AM$22, MATCH($B239, FixtureTicker!$A$3:$A$22), PlayerForm!$X$5+3),
 TeamForm!$B$4:$B$23, TeamForm!$AB$4:$AB$23),
INDEX(FixtureTicker!$B$24:$AM$43, MATCH($B239, FixtureTicker!$A$24:$A$43), PlayerForm!$X$5+3)="BLANK",
0
),
_xlfn.IFS(
INDEX(FixtureTicker!$B$24:$AM$43, MATCH($B239, FixtureTicker!$A$24:$A$43), PlayerForm!$X$5+4)="H",
_xlfn.XLOOKUP($E239, PlayerForm!$D$3:$D$394, PlayerForm!$Q$3:$Q$394)*
_xlfn.XLOOKUP(
INDEX(FixtureTicker!$B$3:$AM$22, MATCH($B239, FixtureTicker!$A$3:$A$22), PlayerForm!$X$5+4),
 TeamForm!$B$4:$B$23, TeamForm!$AD$4:$AD$23),
INDEX(FixtureTicker!$B$24:$AM$43, MATCH($B239, FixtureTicker!$A$24:$A$43), PlayerForm!$X$5+4)="A",
_xlfn.XLOOKUP($E239, PlayerForm!$D$3:$D$394, PlayerForm!$R$3:$R$394)*
_xlfn.XLOOKUP(
INDEX(FixtureTicker!$B$3:$AM$22, MATCH($B239, FixtureTicker!$A$3:$A$22), PlayerForm!$X$5+4),
 TeamForm!$B$4:$B$23, TeamForm!$AB$4:$AB$23),
INDEX(FixtureTicker!$B$24:$AM$43, MATCH($B239, FixtureTicker!$A$24:$A$43), PlayerForm!$X$5+4)="BLANK",
0
),
_xlfn.IFS(
INDEX(FixtureTicker!$B$24:$AM$43, MATCH($B239, FixtureTicker!$A$24:$A$43), PlayerForm!$X$5+5)="H",
_xlfn.XLOOKUP($E239, PlayerForm!$D$3:$D$394, PlayerForm!$Q$3:$Q$394)*
_xlfn.XLOOKUP(
INDEX(FixtureTicker!$B$3:$AM$22, MATCH($B239, FixtureTicker!$A$3:$A$22), PlayerForm!$X$5+5),
 TeamForm!$B$4:$B$23, TeamForm!$AD$4:$AD$23),
INDEX(FixtureTicker!$B$24:$AM$43, MATCH($B239, FixtureTicker!$A$24:$A$43), PlayerForm!$X$5+5)="A",
_xlfn.XLOOKUP($E239, PlayerForm!$D$3:$D$394, PlayerForm!$R$3:$R$394)*
_xlfn.XLOOKUP(
INDEX(FixtureTicker!$B$3:$AM$22, MATCH($B239, FixtureTicker!$A$3:$A$22), PlayerForm!$X$5+5),
 TeamForm!$B$4:$B$23, TeamForm!$AB$4:$AB$23),
INDEX(FixtureTicker!$B$24:$AM$43, MATCH($B239, FixtureTicker!$A$24:$A$43), PlayerForm!$X$5+5)="BLANK",
0
)
),0)</f>
        <v>6.4720620812057748</v>
      </c>
      <c r="J239" s="163" cm="1">
        <f t="array" ref="J239">IFERROR(0.01*SUM(
_xlfn.IFS(
INDEX(FixtureTicker!$B$24:$AM$43, MATCH($B239, FixtureTicker!$A$24:$A$43), PlayerForm!$X$5)="H",
_xlfn.XLOOKUP($E239, PlayerForm!$D$3:$D$394, PlayerForm!$Q$3:$Q$394)*
_xlfn.XLOOKUP(
INDEX(FixtureTicker!$B$3:$AM$22, MATCH($B239, FixtureTicker!$A$3:$A$22), PlayerForm!$X$5),
 TeamForm!$B$4:$B$23, TeamForm!$AD$4:$AD$23),
INDEX(FixtureTicker!$B$24:$AM$43, MATCH($B239, FixtureTicker!$A$24:$A$43), PlayerForm!$X$5)="A",
_xlfn.XLOOKUP($E239, PlayerForm!$D$3:$D$394, PlayerForm!$R$3:$R$394)*
_xlfn.XLOOKUP(
INDEX(FixtureTicker!$B$3:$AM$22, MATCH($B239, FixtureTicker!$A$3:$A$22), PlayerForm!$X$5),
 TeamForm!$B$4:$B$23, TeamForm!$AB$4:$AB$23),
INDEX(FixtureTicker!$B$24:$AM$43, MATCH($B239, FixtureTicker!$A$24:$A$43), PlayerForm!$X$5)="BLANK",
0
),
_xlfn.IFS(
INDEX(FixtureTicker!$B$24:$AM$43, MATCH($B239, FixtureTicker!$A$24:$A$43), PlayerForm!$X$5+1)="H",
_xlfn.XLOOKUP($E239, PlayerForm!$D$3:$D$394, PlayerForm!$Q$3:$Q$394)*
_xlfn.XLOOKUP(
INDEX(FixtureTicker!$B$3:$AM$22, MATCH($B239, FixtureTicker!$A$3:$A$22), PlayerForm!$X$5+1),
 TeamForm!$B$4:$B$23, TeamForm!$AD$4:$AD$23),
INDEX(FixtureTicker!$B$24:$AM$43, MATCH($B239, FixtureTicker!$A$24:$A$43), PlayerForm!$X$5+1)="A",
_xlfn.XLOOKUP($E239, PlayerForm!$D$3:$D$394, PlayerForm!$R$3:$R$394)*
_xlfn.XLOOKUP(
INDEX(FixtureTicker!$B$3:$AM$22, MATCH($B239, FixtureTicker!$A$3:$A$22), PlayerForm!$X$5+1),
 TeamForm!$B$4:$B$23, TeamForm!$AB$4:$AB$23),
INDEX(FixtureTicker!$B$24:$AM$43, MATCH($B239, FixtureTicker!$A$24:$A$43), PlayerForm!$X$5+1)="BLANK",
0
),
_xlfn.IFS(
INDEX(FixtureTicker!$B$24:$AM$43, MATCH($B239, FixtureTicker!$A$24:$A$43), PlayerForm!$X$5+2)="H",
_xlfn.XLOOKUP($E239, PlayerForm!$D$3:$D$394, PlayerForm!$Q$3:$Q$394)*
_xlfn.XLOOKUP(
INDEX(FixtureTicker!$B$3:$AM$22, MATCH($B239, FixtureTicker!$A$3:$A$22), PlayerForm!$X$5+2),
 TeamForm!$B$4:$B$23, TeamForm!$AD$4:$AD$23),
INDEX(FixtureTicker!$B$24:$AM$43, MATCH($B239, FixtureTicker!$A$24:$A$43), PlayerForm!$X$5+2)="A",
_xlfn.XLOOKUP($E239, PlayerForm!$D$3:$D$394, PlayerForm!$R$3:$R$394)*
_xlfn.XLOOKUP(
INDEX(FixtureTicker!$B$3:$AM$22, MATCH($B239, FixtureTicker!$A$3:$A$22), PlayerForm!$X$5+2),
 TeamForm!$B$4:$B$23, TeamForm!$AB$4:$AB$23),
INDEX(FixtureTicker!$B$24:$AM$43, MATCH($B239, FixtureTicker!$A$24:$A$43), PlayerForm!$X$5+2)="BLANK",
0
),
_xlfn.IFS(
INDEX(FixtureTicker!$B$24:$AM$43, MATCH($B239, FixtureTicker!$A$24:$A$43), PlayerForm!$X$5+3)="H",
_xlfn.XLOOKUP($E239, PlayerForm!$D$3:$D$394, PlayerForm!$Q$3:$Q$394)*
_xlfn.XLOOKUP(
INDEX(FixtureTicker!$B$3:$AM$22, MATCH($B239, FixtureTicker!$A$3:$A$22), PlayerForm!$X$5+3),
 TeamForm!$B$4:$B$23, TeamForm!$AD$4:$AD$23),
INDEX(FixtureTicker!$B$24:$AM$43, MATCH($B239, FixtureTicker!$A$24:$A$43), PlayerForm!$X$5+3)="A",
_xlfn.XLOOKUP($E239, PlayerForm!$D$3:$D$394, PlayerForm!$R$3:$R$394)*
_xlfn.XLOOKUP(
INDEX(FixtureTicker!$B$3:$AM$22, MATCH($B239, FixtureTicker!$A$3:$A$22), PlayerForm!$X$5+3),
 TeamForm!$B$4:$B$23, TeamForm!$AB$4:$AB$23),
INDEX(FixtureTicker!$B$24:$AM$43, MATCH($B239, FixtureTicker!$A$24:$A$43), PlayerForm!$X$5+3)="BLANK",
0
),
_xlfn.IFS(
INDEX(FixtureTicker!$B$24:$AM$43, MATCH($B239, FixtureTicker!$A$24:$A$43), PlayerForm!$X$5+4)="H",
_xlfn.XLOOKUP($E239, PlayerForm!$D$3:$D$394, PlayerForm!$Q$3:$Q$394)*
_xlfn.XLOOKUP(
INDEX(FixtureTicker!$B$3:$AM$22, MATCH($B239, FixtureTicker!$A$3:$A$22), PlayerForm!$X$5+4),
 TeamForm!$B$4:$B$23, TeamForm!$AD$4:$AD$23),
INDEX(FixtureTicker!$B$24:$AM$43, MATCH($B239, FixtureTicker!$A$24:$A$43), PlayerForm!$X$5+4)="A",
_xlfn.XLOOKUP($E239, PlayerForm!$D$3:$D$394, PlayerForm!$R$3:$R$394)*
_xlfn.XLOOKUP(
INDEX(FixtureTicker!$B$3:$AM$22, MATCH($B239, FixtureTicker!$A$3:$A$22), PlayerForm!$X$5+4),
 TeamForm!$B$4:$B$23, TeamForm!$AB$4:$AB$23),
INDEX(FixtureTicker!$B$24:$AM$43, MATCH($B239, FixtureTicker!$A$24:$A$43), PlayerForm!$X$5+4)="BLANK",
0
),
_xlfn.IFS(
INDEX(FixtureTicker!$B$24:$AM$43, MATCH($B239, FixtureTicker!$A$24:$A$43), PlayerForm!$X$5+5)="H",
_xlfn.XLOOKUP($E239, PlayerForm!$D$3:$D$394, PlayerForm!$Q$3:$Q$394)*
_xlfn.XLOOKUP(
INDEX(FixtureTicker!$B$3:$AM$22, MATCH($B239, FixtureTicker!$A$3:$A$22), PlayerForm!$X$5+5),
 TeamForm!$B$4:$B$23, TeamForm!$AD$4:$AD$23),
INDEX(FixtureTicker!$B$24:$AM$43, MATCH($B239, FixtureTicker!$A$24:$A$43), PlayerForm!$X$5+5)="A",
_xlfn.XLOOKUP($E239, PlayerForm!$D$3:$D$394, PlayerForm!$R$3:$R$394)*
_xlfn.XLOOKUP(
INDEX(FixtureTicker!$B$3:$AM$22, MATCH($B239, FixtureTicker!$A$3:$A$22), PlayerForm!$X$5+5),
 TeamForm!$B$4:$B$23, TeamForm!$AB$4:$AB$23),
INDEX(FixtureTicker!$B$24:$AM$43, MATCH($B239, FixtureTicker!$A$24:$A$43), PlayerForm!$X$5+5)="BLANK",
0
),
_xlfn.IFS(
INDEX(FixtureTicker!$B$24:$AM$43, MATCH($B239, FixtureTicker!$A$24:$A$43), PlayerForm!$X$5+6)="H",
_xlfn.XLOOKUP($E239, PlayerForm!$D$3:$D$394, PlayerForm!$Q$3:$Q$394)*
_xlfn.XLOOKUP(
INDEX(FixtureTicker!$B$3:$AM$22, MATCH($B239, FixtureTicker!$A$3:$A$22), PlayerForm!$X$5+6),
 TeamForm!$B$4:$B$23, TeamForm!$AD$4:$AD$23),
INDEX(FixtureTicker!$B$24:$AM$43, MATCH($B239, FixtureTicker!$A$24:$A$43), PlayerForm!$X$5+6)="A",
_xlfn.XLOOKUP($E239, PlayerForm!$D$3:$D$394, PlayerForm!$R$3:$R$394)*
_xlfn.XLOOKUP(
INDEX(FixtureTicker!$B$3:$AM$22, MATCH($B239, FixtureTicker!$A$3:$A$22), PlayerForm!$X$5+6),
 TeamForm!$B$4:$B$23, TeamForm!$AB$4:$AB$23),
INDEX(FixtureTicker!$B$24:$AM$43, MATCH($B239, FixtureTicker!$A$24:$A$43), PlayerForm!$X$5+6)="BLANK",
0
),
_xlfn.IFS(
INDEX(FixtureTicker!$B$24:$AM$43, MATCH($B239, FixtureTicker!$A$24:$A$43), PlayerForm!$X$5+7)="H",
_xlfn.XLOOKUP($E239, PlayerForm!$D$3:$D$394, PlayerForm!$Q$3:$Q$394)*
_xlfn.XLOOKUP(
INDEX(FixtureTicker!$B$3:$AM$22, MATCH($B239, FixtureTicker!$A$3:$A$22), PlayerForm!$X$5+7),
 TeamForm!$B$4:$B$23, TeamForm!$AD$4:$AD$23),
INDEX(FixtureTicker!$B$24:$AM$43, MATCH($B239, FixtureTicker!$A$24:$A$43), PlayerForm!$X$5+7)="A",
_xlfn.XLOOKUP($E239, PlayerForm!$D$3:$D$394, PlayerForm!$R$3:$R$394)*
_xlfn.XLOOKUP(
INDEX(FixtureTicker!$B$3:$AM$22, MATCH($B239, FixtureTicker!$A$3:$A$22), PlayerForm!$X$5+7),
 TeamForm!$B$4:$B$23, TeamForm!$AB$4:$AB$23),
INDEX(FixtureTicker!$B$24:$AM$43, MATCH($B239, FixtureTicker!$A$24:$A$43), PlayerForm!$X$5+7)="BLANK",
0
)
),0)</f>
        <v>8.1249044231375347</v>
      </c>
    </row>
    <row r="240" spans="1:10">
      <c r="A240" s="55">
        <v>363</v>
      </c>
      <c r="B240" s="55" t="str">
        <f>_xlfn.XLOOKUP($A240, PlayerData!$B$3:$B$394, PlayerData!C$3:C$394)</f>
        <v>WHU</v>
      </c>
      <c r="C240" s="55" t="str">
        <f>_xlfn.XLOOKUP($A240, PlayerData!$B$3:$B$394, PlayerData!D$3:D$394)</f>
        <v>D</v>
      </c>
      <c r="D240" s="55">
        <f>_xlfn.XLOOKUP($A240, PlayerData!$B:$B, PlayerData!F:F,,,-1)</f>
        <v>4</v>
      </c>
      <c r="E240" s="31" t="str">
        <f>_xlfn.XLOOKUP($A240, PlayerData!$B$3:$B$394, PlayerData!E$3:E$394)</f>
        <v>Ngakia</v>
      </c>
      <c r="F240" s="164" cm="1">
        <f t="array" ref="F240">IFERROR(0.01*_xlfn.IFS(
INDEX(FixtureTicker!$B$24:$AM$43, MATCH($B240, FixtureTicker!$A$24:$A$43, 0), PlayerForm!$X$5)="H",
_xlfn.XLOOKUP($E240, PlayerForm!$D$3:$D$394, PlayerForm!$Q$3:$Q$394)*
_xlfn.XLOOKUP(
INDEX(FixtureTicker!$B$3:$AM$22, MATCH($B240, FixtureTicker!$A$3:$A$22,0), PlayerForm!$X$5),
 TeamForm!$B$4:$B$23, TeamForm!$AD$4:$AD$23),
INDEX(FixtureTicker!$B$24:$AM$43, MATCH($B240, FixtureTicker!$A$24:$A$43,0), PlayerForm!$X$5)="A",
_xlfn.XLOOKUP($E240, PlayerForm!$D$3:$D$394, PlayerForm!$R$3:$R$394)*
_xlfn.XLOOKUP(
INDEX(FixtureTicker!$B$3:$AM$22, MATCH($B240, FixtureTicker!$A$3:$A$22,0), PlayerForm!$X$5),
 TeamForm!$B$4:$B$23, TeamForm!$AB$4:$AB$23),
INDEX(FixtureTicker!$B$24:$AM$43, MATCH($B240, FixtureTicker!$A$24:$A$43,0), PlayerForm!$X$5)="BLANK",
0),0)</f>
        <v>3.2440145869668635</v>
      </c>
      <c r="G240" s="163" cm="1">
        <f t="array" ref="G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
),0)</f>
        <v>3.2440145869668635</v>
      </c>
      <c r="H240" s="163" cm="1">
        <f t="array" ref="H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),
_xlfn.IFS(
INDEX(FixtureTicker!$B$24:$AM$43, MATCH($B240, FixtureTicker!$A$24:$A$43), PlayerForm!$X$5+2)="H",
_xlfn.XLOOKUP($E240, PlayerForm!$D$3:$D$394, PlayerForm!$Q$3:$Q$394)*
_xlfn.XLOOKUP(
INDEX(FixtureTicker!$B$3:$AM$22, MATCH($B240, FixtureTicker!$A$3:$A$22), PlayerForm!$X$5+2),
 TeamForm!$B$4:$B$23, TeamForm!$AD$4:$AD$23),
INDEX(FixtureTicker!$B$24:$AM$43, MATCH($B240, FixtureTicker!$A$24:$A$43), PlayerForm!$X$5+2)="A",
_xlfn.XLOOKUP($E240, PlayerForm!$D$3:$D$394, PlayerForm!$R$3:$R$394)*
_xlfn.XLOOKUP(
INDEX(FixtureTicker!$B$3:$AM$22, MATCH($B240, FixtureTicker!$A$3:$A$22), PlayerForm!$X$5+2),
 TeamForm!$B$4:$B$23, TeamForm!$AB$4:$AB$23),
INDEX(FixtureTicker!$B$24:$AM$43, MATCH($B240, FixtureTicker!$A$24:$A$43), PlayerForm!$X$5+2)="BLANK",
0
),
_xlfn.IFS(
INDEX(FixtureTicker!$B$24:$AM$43, MATCH($B240, FixtureTicker!$A$24:$A$43), PlayerForm!$X$5+3)="H",
_xlfn.XLOOKUP($E240, PlayerForm!$D$3:$D$394, PlayerForm!$Q$3:$Q$394)*
_xlfn.XLOOKUP(
INDEX(FixtureTicker!$B$3:$AM$22, MATCH($B240, FixtureTicker!$A$3:$A$22), PlayerForm!$X$5+3),
 TeamForm!$B$4:$B$23, TeamForm!$AD$4:$AD$23),
INDEX(FixtureTicker!$B$24:$AM$43, MATCH($B240, FixtureTicker!$A$24:$A$43), PlayerForm!$X$5+3)="A",
_xlfn.XLOOKUP($E240, PlayerForm!$D$3:$D$394, PlayerForm!$R$3:$R$394)*
_xlfn.XLOOKUP(
INDEX(FixtureTicker!$B$3:$AM$22, MATCH($B240, FixtureTicker!$A$3:$A$22), PlayerForm!$X$5+3),
 TeamForm!$B$4:$B$23, TeamForm!$AB$4:$AB$23),
INDEX(FixtureTicker!$B$24:$AM$43, MATCH($B240, FixtureTicker!$A$24:$A$43), PlayerForm!$X$5+3)="BLANK",
0
)
),0)</f>
        <v>5.0357055544274445</v>
      </c>
      <c r="I240" s="163" cm="1">
        <f t="array" ref="I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),
_xlfn.IFS(
INDEX(FixtureTicker!$B$24:$AM$43, MATCH($B240, FixtureTicker!$A$24:$A$43), PlayerForm!$X$5+2)="H",
_xlfn.XLOOKUP($E240, PlayerForm!$D$3:$D$394, PlayerForm!$Q$3:$Q$394)*
_xlfn.XLOOKUP(
INDEX(FixtureTicker!$B$3:$AM$22, MATCH($B240, FixtureTicker!$A$3:$A$22), PlayerForm!$X$5+2),
 TeamForm!$B$4:$B$23, TeamForm!$AD$4:$AD$23),
INDEX(FixtureTicker!$B$24:$AM$43, MATCH($B240, FixtureTicker!$A$24:$A$43), PlayerForm!$X$5+2)="A",
_xlfn.XLOOKUP($E240, PlayerForm!$D$3:$D$394, PlayerForm!$R$3:$R$394)*
_xlfn.XLOOKUP(
INDEX(FixtureTicker!$B$3:$AM$22, MATCH($B240, FixtureTicker!$A$3:$A$22), PlayerForm!$X$5+2),
 TeamForm!$B$4:$B$23, TeamForm!$AB$4:$AB$23),
INDEX(FixtureTicker!$B$24:$AM$43, MATCH($B240, FixtureTicker!$A$24:$A$43), PlayerForm!$X$5+2)="BLANK",
0
),
_xlfn.IFS(
INDEX(FixtureTicker!$B$24:$AM$43, MATCH($B240, FixtureTicker!$A$24:$A$43), PlayerForm!$X$5+3)="H",
_xlfn.XLOOKUP($E240, PlayerForm!$D$3:$D$394, PlayerForm!$Q$3:$Q$394)*
_xlfn.XLOOKUP(
INDEX(FixtureTicker!$B$3:$AM$22, MATCH($B240, FixtureTicker!$A$3:$A$22), PlayerForm!$X$5+3),
 TeamForm!$B$4:$B$23, TeamForm!$AD$4:$AD$23),
INDEX(FixtureTicker!$B$24:$AM$43, MATCH($B240, FixtureTicker!$A$24:$A$43), PlayerForm!$X$5+3)="A",
_xlfn.XLOOKUP($E240, PlayerForm!$D$3:$D$394, PlayerForm!$R$3:$R$394)*
_xlfn.XLOOKUP(
INDEX(FixtureTicker!$B$3:$AM$22, MATCH($B240, FixtureTicker!$A$3:$A$22), PlayerForm!$X$5+3),
 TeamForm!$B$4:$B$23, TeamForm!$AB$4:$AB$23),
INDEX(FixtureTicker!$B$24:$AM$43, MATCH($B240, FixtureTicker!$A$24:$A$43), PlayerForm!$X$5+3)="BLANK",
0
),
_xlfn.IFS(
INDEX(FixtureTicker!$B$24:$AM$43, MATCH($B240, FixtureTicker!$A$24:$A$43), PlayerForm!$X$5+4)="H",
_xlfn.XLOOKUP($E240, PlayerForm!$D$3:$D$394, PlayerForm!$Q$3:$Q$394)*
_xlfn.XLOOKUP(
INDEX(FixtureTicker!$B$3:$AM$22, MATCH($B240, FixtureTicker!$A$3:$A$22), PlayerForm!$X$5+4),
 TeamForm!$B$4:$B$23, TeamForm!$AD$4:$AD$23),
INDEX(FixtureTicker!$B$24:$AM$43, MATCH($B240, FixtureTicker!$A$24:$A$43), PlayerForm!$X$5+4)="A",
_xlfn.XLOOKUP($E240, PlayerForm!$D$3:$D$394, PlayerForm!$R$3:$R$394)*
_xlfn.XLOOKUP(
INDEX(FixtureTicker!$B$3:$AM$22, MATCH($B240, FixtureTicker!$A$3:$A$22), PlayerForm!$X$5+4),
 TeamForm!$B$4:$B$23, TeamForm!$AB$4:$AB$23),
INDEX(FixtureTicker!$B$24:$AM$43, MATCH($B240, FixtureTicker!$A$24:$A$43), PlayerForm!$X$5+4)="BLANK",
0
),
_xlfn.IFS(
INDEX(FixtureTicker!$B$24:$AM$43, MATCH($B240, FixtureTicker!$A$24:$A$43), PlayerForm!$X$5+5)="H",
_xlfn.XLOOKUP($E240, PlayerForm!$D$3:$D$394, PlayerForm!$Q$3:$Q$394)*
_xlfn.XLOOKUP(
INDEX(FixtureTicker!$B$3:$AM$22, MATCH($B240, FixtureTicker!$A$3:$A$22), PlayerForm!$X$5+5),
 TeamForm!$B$4:$B$23, TeamForm!$AD$4:$AD$23),
INDEX(FixtureTicker!$B$24:$AM$43, MATCH($B240, FixtureTicker!$A$24:$A$43), PlayerForm!$X$5+5)="A",
_xlfn.XLOOKUP($E240, PlayerForm!$D$3:$D$394, PlayerForm!$R$3:$R$394)*
_xlfn.XLOOKUP(
INDEX(FixtureTicker!$B$3:$AM$22, MATCH($B240, FixtureTicker!$A$3:$A$22), PlayerForm!$X$5+5),
 TeamForm!$B$4:$B$23, TeamForm!$AB$4:$AB$23),
INDEX(FixtureTicker!$B$24:$AM$43, MATCH($B240, FixtureTicker!$A$24:$A$43), PlayerForm!$X$5+5)="BLANK",
0
)
),0)</f>
        <v>6.442548615101849</v>
      </c>
      <c r="J240" s="163" cm="1">
        <f t="array" ref="J240">IFERROR(0.01*SUM(
_xlfn.IFS(
INDEX(FixtureTicker!$B$24:$AM$43, MATCH($B240, FixtureTicker!$A$24:$A$43), PlayerForm!$X$5)="H",
_xlfn.XLOOKUP($E240, PlayerForm!$D$3:$D$394, PlayerForm!$Q$3:$Q$394)*
_xlfn.XLOOKUP(
INDEX(FixtureTicker!$B$3:$AM$22, MATCH($B240, FixtureTicker!$A$3:$A$22), PlayerForm!$X$5),
 TeamForm!$B$4:$B$23, TeamForm!$AD$4:$AD$23),
INDEX(FixtureTicker!$B$24:$AM$43, MATCH($B240, FixtureTicker!$A$24:$A$43), PlayerForm!$X$5)="A",
_xlfn.XLOOKUP($E240, PlayerForm!$D$3:$D$394, PlayerForm!$R$3:$R$394)*
_xlfn.XLOOKUP(
INDEX(FixtureTicker!$B$3:$AM$22, MATCH($B240, FixtureTicker!$A$3:$A$22), PlayerForm!$X$5),
 TeamForm!$B$4:$B$23, TeamForm!$AB$4:$AB$23),
INDEX(FixtureTicker!$B$24:$AM$43, MATCH($B240, FixtureTicker!$A$24:$A$43), PlayerForm!$X$5)="BLANK",
0
),
_xlfn.IFS(
INDEX(FixtureTicker!$B$24:$AM$43, MATCH($B240, FixtureTicker!$A$24:$A$43), PlayerForm!$X$5+1)="H",
_xlfn.XLOOKUP($E240, PlayerForm!$D$3:$D$394, PlayerForm!$Q$3:$Q$394)*
_xlfn.XLOOKUP(
INDEX(FixtureTicker!$B$3:$AM$22, MATCH($B240, FixtureTicker!$A$3:$A$22), PlayerForm!$X$5+1),
 TeamForm!$B$4:$B$23, TeamForm!$AD$4:$AD$23),
INDEX(FixtureTicker!$B$24:$AM$43, MATCH($B240, FixtureTicker!$A$24:$A$43), PlayerForm!$X$5+1)="A",
_xlfn.XLOOKUP($E240, PlayerForm!$D$3:$D$394, PlayerForm!$R$3:$R$394)*
_xlfn.XLOOKUP(
INDEX(FixtureTicker!$B$3:$AM$22, MATCH($B240, FixtureTicker!$A$3:$A$22), PlayerForm!$X$5+1),
 TeamForm!$B$4:$B$23, TeamForm!$AB$4:$AB$23),
INDEX(FixtureTicker!$B$24:$AM$43, MATCH($B240, FixtureTicker!$A$24:$A$43), PlayerForm!$X$5+1)="BLANK",
0
),
_xlfn.IFS(
INDEX(FixtureTicker!$B$24:$AM$43, MATCH($B240, FixtureTicker!$A$24:$A$43), PlayerForm!$X$5+2)="H",
_xlfn.XLOOKUP($E240, PlayerForm!$D$3:$D$394, PlayerForm!$Q$3:$Q$394)*
_xlfn.XLOOKUP(
INDEX(FixtureTicker!$B$3:$AM$22, MATCH($B240, FixtureTicker!$A$3:$A$22), PlayerForm!$X$5+2),
 TeamForm!$B$4:$B$23, TeamForm!$AD$4:$AD$23),
INDEX(FixtureTicker!$B$24:$AM$43, MATCH($B240, FixtureTicker!$A$24:$A$43), PlayerForm!$X$5+2)="A",
_xlfn.XLOOKUP($E240, PlayerForm!$D$3:$D$394, PlayerForm!$R$3:$R$394)*
_xlfn.XLOOKUP(
INDEX(FixtureTicker!$B$3:$AM$22, MATCH($B240, FixtureTicker!$A$3:$A$22), PlayerForm!$X$5+2),
 TeamForm!$B$4:$B$23, TeamForm!$AB$4:$AB$23),
INDEX(FixtureTicker!$B$24:$AM$43, MATCH($B240, FixtureTicker!$A$24:$A$43), PlayerForm!$X$5+2)="BLANK",
0
),
_xlfn.IFS(
INDEX(FixtureTicker!$B$24:$AM$43, MATCH($B240, FixtureTicker!$A$24:$A$43), PlayerForm!$X$5+3)="H",
_xlfn.XLOOKUP($E240, PlayerForm!$D$3:$D$394, PlayerForm!$Q$3:$Q$394)*
_xlfn.XLOOKUP(
INDEX(FixtureTicker!$B$3:$AM$22, MATCH($B240, FixtureTicker!$A$3:$A$22), PlayerForm!$X$5+3),
 TeamForm!$B$4:$B$23, TeamForm!$AD$4:$AD$23),
INDEX(FixtureTicker!$B$24:$AM$43, MATCH($B240, FixtureTicker!$A$24:$A$43), PlayerForm!$X$5+3)="A",
_xlfn.XLOOKUP($E240, PlayerForm!$D$3:$D$394, PlayerForm!$R$3:$R$394)*
_xlfn.XLOOKUP(
INDEX(FixtureTicker!$B$3:$AM$22, MATCH($B240, FixtureTicker!$A$3:$A$22), PlayerForm!$X$5+3),
 TeamForm!$B$4:$B$23, TeamForm!$AB$4:$AB$23),
INDEX(FixtureTicker!$B$24:$AM$43, MATCH($B240, FixtureTicker!$A$24:$A$43), PlayerForm!$X$5+3)="BLANK",
0
),
_xlfn.IFS(
INDEX(FixtureTicker!$B$24:$AM$43, MATCH($B240, FixtureTicker!$A$24:$A$43), PlayerForm!$X$5+4)="H",
_xlfn.XLOOKUP($E240, PlayerForm!$D$3:$D$394, PlayerForm!$Q$3:$Q$394)*
_xlfn.XLOOKUP(
INDEX(FixtureTicker!$B$3:$AM$22, MATCH($B240, FixtureTicker!$A$3:$A$22), PlayerForm!$X$5+4),
 TeamForm!$B$4:$B$23, TeamForm!$AD$4:$AD$23),
INDEX(FixtureTicker!$B$24:$AM$43, MATCH($B240, FixtureTicker!$A$24:$A$43), PlayerForm!$X$5+4)="A",
_xlfn.XLOOKUP($E240, PlayerForm!$D$3:$D$394, PlayerForm!$R$3:$R$394)*
_xlfn.XLOOKUP(
INDEX(FixtureTicker!$B$3:$AM$22, MATCH($B240, FixtureTicker!$A$3:$A$22), PlayerForm!$X$5+4),
 TeamForm!$B$4:$B$23, TeamForm!$AB$4:$AB$23),
INDEX(FixtureTicker!$B$24:$AM$43, MATCH($B240, FixtureTicker!$A$24:$A$43), PlayerForm!$X$5+4)="BLANK",
0
),
_xlfn.IFS(
INDEX(FixtureTicker!$B$24:$AM$43, MATCH($B240, FixtureTicker!$A$24:$A$43), PlayerForm!$X$5+5)="H",
_xlfn.XLOOKUP($E240, PlayerForm!$D$3:$D$394, PlayerForm!$Q$3:$Q$394)*
_xlfn.XLOOKUP(
INDEX(FixtureTicker!$B$3:$AM$22, MATCH($B240, FixtureTicker!$A$3:$A$22), PlayerForm!$X$5+5),
 TeamForm!$B$4:$B$23, TeamForm!$AD$4:$AD$23),
INDEX(FixtureTicker!$B$24:$AM$43, MATCH($B240, FixtureTicker!$A$24:$A$43), PlayerForm!$X$5+5)="A",
_xlfn.XLOOKUP($E240, PlayerForm!$D$3:$D$394, PlayerForm!$R$3:$R$394)*
_xlfn.XLOOKUP(
INDEX(FixtureTicker!$B$3:$AM$22, MATCH($B240, FixtureTicker!$A$3:$A$22), PlayerForm!$X$5+5),
 TeamForm!$B$4:$B$23, TeamForm!$AB$4:$AB$23),
INDEX(FixtureTicker!$B$24:$AM$43, MATCH($B240, FixtureTicker!$A$24:$A$43), PlayerForm!$X$5+5)="BLANK",
0
),
_xlfn.IFS(
INDEX(FixtureTicker!$B$24:$AM$43, MATCH($B240, FixtureTicker!$A$24:$A$43), PlayerForm!$X$5+6)="H",
_xlfn.XLOOKUP($E240, PlayerForm!$D$3:$D$394, PlayerForm!$Q$3:$Q$394)*
_xlfn.XLOOKUP(
INDEX(FixtureTicker!$B$3:$AM$22, MATCH($B240, FixtureTicker!$A$3:$A$22), PlayerForm!$X$5+6),
 TeamForm!$B$4:$B$23, TeamForm!$AD$4:$AD$23),
INDEX(FixtureTicker!$B$24:$AM$43, MATCH($B240, FixtureTicker!$A$24:$A$43), PlayerForm!$X$5+6)="A",
_xlfn.XLOOKUP($E240, PlayerForm!$D$3:$D$394, PlayerForm!$R$3:$R$394)*
_xlfn.XLOOKUP(
INDEX(FixtureTicker!$B$3:$AM$22, MATCH($B240, FixtureTicker!$A$3:$A$22), PlayerForm!$X$5+6),
 TeamForm!$B$4:$B$23, TeamForm!$AB$4:$AB$23),
INDEX(FixtureTicker!$B$24:$AM$43, MATCH($B240, FixtureTicker!$A$24:$A$43), PlayerForm!$X$5+6)="BLANK",
0
),
_xlfn.IFS(
INDEX(FixtureTicker!$B$24:$AM$43, MATCH($B240, FixtureTicker!$A$24:$A$43), PlayerForm!$X$5+7)="H",
_xlfn.XLOOKUP($E240, PlayerForm!$D$3:$D$394, PlayerForm!$Q$3:$Q$394)*
_xlfn.XLOOKUP(
INDEX(FixtureTicker!$B$3:$AM$22, MATCH($B240, FixtureTicker!$A$3:$A$22), PlayerForm!$X$5+7),
 TeamForm!$B$4:$B$23, TeamForm!$AD$4:$AD$23),
INDEX(FixtureTicker!$B$24:$AM$43, MATCH($B240, FixtureTicker!$A$24:$A$43), PlayerForm!$X$5+7)="A",
_xlfn.XLOOKUP($E240, PlayerForm!$D$3:$D$394, PlayerForm!$R$3:$R$394)*
_xlfn.XLOOKUP(
INDEX(FixtureTicker!$B$3:$AM$22, MATCH($B240, FixtureTicker!$A$3:$A$22), PlayerForm!$X$5+7),
 TeamForm!$B$4:$B$23, TeamForm!$AB$4:$AB$23),
INDEX(FixtureTicker!$B$24:$AM$43, MATCH($B240, FixtureTicker!$A$24:$A$43), PlayerForm!$X$5+7)="BLANK",
0
)
),0)</f>
        <v>10.889987968201581</v>
      </c>
    </row>
    <row r="241" spans="1:10">
      <c r="A241" s="55">
        <v>212</v>
      </c>
      <c r="B241" s="55" t="str">
        <f>_xlfn.XLOOKUP($A241, PlayerData!$B$3:$B$394, PlayerData!C$3:C$394)</f>
        <v>CHE</v>
      </c>
      <c r="C241" s="55" t="str">
        <f>_xlfn.XLOOKUP($A241, PlayerData!$B$3:$B$394, PlayerData!D$3:D$394)</f>
        <v>M</v>
      </c>
      <c r="D241" s="55">
        <f>_xlfn.XLOOKUP($A241, PlayerData!$B:$B, PlayerData!F:F,,,-1)</f>
        <v>4.5</v>
      </c>
      <c r="E241" s="31" t="str">
        <f>_xlfn.XLOOKUP($A241, PlayerData!$B$3:$B$394, PlayerData!E$3:E$394)</f>
        <v>Gilmour</v>
      </c>
      <c r="F241" s="164" cm="1">
        <f t="array" ref="F241">IFERROR(0.01*_xlfn.IFS(
INDEX(FixtureTicker!$B$24:$AM$43, MATCH($B241, FixtureTicker!$A$24:$A$43, 0), PlayerForm!$X$5)="H",
_xlfn.XLOOKUP($E241, PlayerForm!$D$3:$D$394, PlayerForm!$Q$3:$Q$394)*
_xlfn.XLOOKUP(
INDEX(FixtureTicker!$B$3:$AM$22, MATCH($B241, FixtureTicker!$A$3:$A$22,0), PlayerForm!$X$5),
 TeamForm!$B$4:$B$23, TeamForm!$AD$4:$AD$23),
INDEX(FixtureTicker!$B$24:$AM$43, MATCH($B241, FixtureTicker!$A$24:$A$43,0), PlayerForm!$X$5)="A",
_xlfn.XLOOKUP($E241, PlayerForm!$D$3:$D$394, PlayerForm!$R$3:$R$394)*
_xlfn.XLOOKUP(
INDEX(FixtureTicker!$B$3:$AM$22, MATCH($B241, FixtureTicker!$A$3:$A$22,0), PlayerForm!$X$5),
 TeamForm!$B$4:$B$23, TeamForm!$AB$4:$AB$23),
INDEX(FixtureTicker!$B$24:$AM$43, MATCH($B241, FixtureTicker!$A$24:$A$43,0), PlayerForm!$X$5)="BLANK",
0),0)</f>
        <v>0.74772216091704524</v>
      </c>
      <c r="G241" s="163" cm="1">
        <f t="array" ref="G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
),0)</f>
        <v>1.8791320973584282</v>
      </c>
      <c r="H241" s="163" cm="1">
        <f t="array" ref="H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),
_xlfn.IFS(
INDEX(FixtureTicker!$B$24:$AM$43, MATCH($B241, FixtureTicker!$A$24:$A$43), PlayerForm!$X$5+2)="H",
_xlfn.XLOOKUP($E241, PlayerForm!$D$3:$D$394, PlayerForm!$Q$3:$Q$394)*
_xlfn.XLOOKUP(
INDEX(FixtureTicker!$B$3:$AM$22, MATCH($B241, FixtureTicker!$A$3:$A$22), PlayerForm!$X$5+2),
 TeamForm!$B$4:$B$23, TeamForm!$AD$4:$AD$23),
INDEX(FixtureTicker!$B$24:$AM$43, MATCH($B241, FixtureTicker!$A$24:$A$43), PlayerForm!$X$5+2)="A",
_xlfn.XLOOKUP($E241, PlayerForm!$D$3:$D$394, PlayerForm!$R$3:$R$394)*
_xlfn.XLOOKUP(
INDEX(FixtureTicker!$B$3:$AM$22, MATCH($B241, FixtureTicker!$A$3:$A$22), PlayerForm!$X$5+2),
 TeamForm!$B$4:$B$23, TeamForm!$AB$4:$AB$23),
INDEX(FixtureTicker!$B$24:$AM$43, MATCH($B241, FixtureTicker!$A$24:$A$43), PlayerForm!$X$5+2)="BLANK",
0
),
_xlfn.IFS(
INDEX(FixtureTicker!$B$24:$AM$43, MATCH($B241, FixtureTicker!$A$24:$A$43), PlayerForm!$X$5+3)="H",
_xlfn.XLOOKUP($E241, PlayerForm!$D$3:$D$394, PlayerForm!$Q$3:$Q$394)*
_xlfn.XLOOKUP(
INDEX(FixtureTicker!$B$3:$AM$22, MATCH($B241, FixtureTicker!$A$3:$A$22), PlayerForm!$X$5+3),
 TeamForm!$B$4:$B$23, TeamForm!$AD$4:$AD$23),
INDEX(FixtureTicker!$B$24:$AM$43, MATCH($B241, FixtureTicker!$A$24:$A$43), PlayerForm!$X$5+3)="A",
_xlfn.XLOOKUP($E241, PlayerForm!$D$3:$D$394, PlayerForm!$R$3:$R$394)*
_xlfn.XLOOKUP(
INDEX(FixtureTicker!$B$3:$AM$22, MATCH($B241, FixtureTicker!$A$3:$A$22), PlayerForm!$X$5+3),
 TeamForm!$B$4:$B$23, TeamForm!$AB$4:$AB$23),
INDEX(FixtureTicker!$B$24:$AM$43, MATCH($B241, FixtureTicker!$A$24:$A$43), PlayerForm!$X$5+3)="BLANK",
0
)
),0)</f>
        <v>4.8497870468053952</v>
      </c>
      <c r="I241" s="163" cm="1">
        <f t="array" ref="I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),
_xlfn.IFS(
INDEX(FixtureTicker!$B$24:$AM$43, MATCH($B241, FixtureTicker!$A$24:$A$43), PlayerForm!$X$5+2)="H",
_xlfn.XLOOKUP($E241, PlayerForm!$D$3:$D$394, PlayerForm!$Q$3:$Q$394)*
_xlfn.XLOOKUP(
INDEX(FixtureTicker!$B$3:$AM$22, MATCH($B241, FixtureTicker!$A$3:$A$22), PlayerForm!$X$5+2),
 TeamForm!$B$4:$B$23, TeamForm!$AD$4:$AD$23),
INDEX(FixtureTicker!$B$24:$AM$43, MATCH($B241, FixtureTicker!$A$24:$A$43), PlayerForm!$X$5+2)="A",
_xlfn.XLOOKUP($E241, PlayerForm!$D$3:$D$394, PlayerForm!$R$3:$R$394)*
_xlfn.XLOOKUP(
INDEX(FixtureTicker!$B$3:$AM$22, MATCH($B241, FixtureTicker!$A$3:$A$22), PlayerForm!$X$5+2),
 TeamForm!$B$4:$B$23, TeamForm!$AB$4:$AB$23),
INDEX(FixtureTicker!$B$24:$AM$43, MATCH($B241, FixtureTicker!$A$24:$A$43), PlayerForm!$X$5+2)="BLANK",
0
),
_xlfn.IFS(
INDEX(FixtureTicker!$B$24:$AM$43, MATCH($B241, FixtureTicker!$A$24:$A$43), PlayerForm!$X$5+3)="H",
_xlfn.XLOOKUP($E241, PlayerForm!$D$3:$D$394, PlayerForm!$Q$3:$Q$394)*
_xlfn.XLOOKUP(
INDEX(FixtureTicker!$B$3:$AM$22, MATCH($B241, FixtureTicker!$A$3:$A$22), PlayerForm!$X$5+3),
 TeamForm!$B$4:$B$23, TeamForm!$AD$4:$AD$23),
INDEX(FixtureTicker!$B$24:$AM$43, MATCH($B241, FixtureTicker!$A$24:$A$43), PlayerForm!$X$5+3)="A",
_xlfn.XLOOKUP($E241, PlayerForm!$D$3:$D$394, PlayerForm!$R$3:$R$394)*
_xlfn.XLOOKUP(
INDEX(FixtureTicker!$B$3:$AM$22, MATCH($B241, FixtureTicker!$A$3:$A$22), PlayerForm!$X$5+3),
 TeamForm!$B$4:$B$23, TeamForm!$AB$4:$AB$23),
INDEX(FixtureTicker!$B$24:$AM$43, MATCH($B241, FixtureTicker!$A$24:$A$43), PlayerForm!$X$5+3)="BLANK",
0
),
_xlfn.IFS(
INDEX(FixtureTicker!$B$24:$AM$43, MATCH($B241, FixtureTicker!$A$24:$A$43), PlayerForm!$X$5+4)="H",
_xlfn.XLOOKUP($E241, PlayerForm!$D$3:$D$394, PlayerForm!$Q$3:$Q$394)*
_xlfn.XLOOKUP(
INDEX(FixtureTicker!$B$3:$AM$22, MATCH($B241, FixtureTicker!$A$3:$A$22), PlayerForm!$X$5+4),
 TeamForm!$B$4:$B$23, TeamForm!$AD$4:$AD$23),
INDEX(FixtureTicker!$B$24:$AM$43, MATCH($B241, FixtureTicker!$A$24:$A$43), PlayerForm!$X$5+4)="A",
_xlfn.XLOOKUP($E241, PlayerForm!$D$3:$D$394, PlayerForm!$R$3:$R$394)*
_xlfn.XLOOKUP(
INDEX(FixtureTicker!$B$3:$AM$22, MATCH($B241, FixtureTicker!$A$3:$A$22), PlayerForm!$X$5+4),
 TeamForm!$B$4:$B$23, TeamForm!$AB$4:$AB$23),
INDEX(FixtureTicker!$B$24:$AM$43, MATCH($B241, FixtureTicker!$A$24:$A$43), PlayerForm!$X$5+4)="BLANK",
0
),
_xlfn.IFS(
INDEX(FixtureTicker!$B$24:$AM$43, MATCH($B241, FixtureTicker!$A$24:$A$43), PlayerForm!$X$5+5)="H",
_xlfn.XLOOKUP($E241, PlayerForm!$D$3:$D$394, PlayerForm!$Q$3:$Q$394)*
_xlfn.XLOOKUP(
INDEX(FixtureTicker!$B$3:$AM$22, MATCH($B241, FixtureTicker!$A$3:$A$22), PlayerForm!$X$5+5),
 TeamForm!$B$4:$B$23, TeamForm!$AD$4:$AD$23),
INDEX(FixtureTicker!$B$24:$AM$43, MATCH($B241, FixtureTicker!$A$24:$A$43), PlayerForm!$X$5+5)="A",
_xlfn.XLOOKUP($E241, PlayerForm!$D$3:$D$394, PlayerForm!$R$3:$R$394)*
_xlfn.XLOOKUP(
INDEX(FixtureTicker!$B$3:$AM$22, MATCH($B241, FixtureTicker!$A$3:$A$22), PlayerForm!$X$5+5),
 TeamForm!$B$4:$B$23, TeamForm!$AB$4:$AB$23),
INDEX(FixtureTicker!$B$24:$AM$43, MATCH($B241, FixtureTicker!$A$24:$A$43), PlayerForm!$X$5+5)="BLANK",
0
)
),0)</f>
        <v>6.3685527585210142</v>
      </c>
      <c r="J241" s="163" cm="1">
        <f t="array" ref="J241">IFERROR(0.01*SUM(
_xlfn.IFS(
INDEX(FixtureTicker!$B$24:$AM$43, MATCH($B241, FixtureTicker!$A$24:$A$43), PlayerForm!$X$5)="H",
_xlfn.XLOOKUP($E241, PlayerForm!$D$3:$D$394, PlayerForm!$Q$3:$Q$394)*
_xlfn.XLOOKUP(
INDEX(FixtureTicker!$B$3:$AM$22, MATCH($B241, FixtureTicker!$A$3:$A$22), PlayerForm!$X$5),
 TeamForm!$B$4:$B$23, TeamForm!$AD$4:$AD$23),
INDEX(FixtureTicker!$B$24:$AM$43, MATCH($B241, FixtureTicker!$A$24:$A$43), PlayerForm!$X$5)="A",
_xlfn.XLOOKUP($E241, PlayerForm!$D$3:$D$394, PlayerForm!$R$3:$R$394)*
_xlfn.XLOOKUP(
INDEX(FixtureTicker!$B$3:$AM$22, MATCH($B241, FixtureTicker!$A$3:$A$22), PlayerForm!$X$5),
 TeamForm!$B$4:$B$23, TeamForm!$AB$4:$AB$23),
INDEX(FixtureTicker!$B$24:$AM$43, MATCH($B241, FixtureTicker!$A$24:$A$43), PlayerForm!$X$5)="BLANK",
0
),
_xlfn.IFS(
INDEX(FixtureTicker!$B$24:$AM$43, MATCH($B241, FixtureTicker!$A$24:$A$43), PlayerForm!$X$5+1)="H",
_xlfn.XLOOKUP($E241, PlayerForm!$D$3:$D$394, PlayerForm!$Q$3:$Q$394)*
_xlfn.XLOOKUP(
INDEX(FixtureTicker!$B$3:$AM$22, MATCH($B241, FixtureTicker!$A$3:$A$22), PlayerForm!$X$5+1),
 TeamForm!$B$4:$B$23, TeamForm!$AD$4:$AD$23),
INDEX(FixtureTicker!$B$24:$AM$43, MATCH($B241, FixtureTicker!$A$24:$A$43), PlayerForm!$X$5+1)="A",
_xlfn.XLOOKUP($E241, PlayerForm!$D$3:$D$394, PlayerForm!$R$3:$R$394)*
_xlfn.XLOOKUP(
INDEX(FixtureTicker!$B$3:$AM$22, MATCH($B241, FixtureTicker!$A$3:$A$22), PlayerForm!$X$5+1),
 TeamForm!$B$4:$B$23, TeamForm!$AB$4:$AB$23),
INDEX(FixtureTicker!$B$24:$AM$43, MATCH($B241, FixtureTicker!$A$24:$A$43), PlayerForm!$X$5+1)="BLANK",
0
),
_xlfn.IFS(
INDEX(FixtureTicker!$B$24:$AM$43, MATCH($B241, FixtureTicker!$A$24:$A$43), PlayerForm!$X$5+2)="H",
_xlfn.XLOOKUP($E241, PlayerForm!$D$3:$D$394, PlayerForm!$Q$3:$Q$394)*
_xlfn.XLOOKUP(
INDEX(FixtureTicker!$B$3:$AM$22, MATCH($B241, FixtureTicker!$A$3:$A$22), PlayerForm!$X$5+2),
 TeamForm!$B$4:$B$23, TeamForm!$AD$4:$AD$23),
INDEX(FixtureTicker!$B$24:$AM$43, MATCH($B241, FixtureTicker!$A$24:$A$43), PlayerForm!$X$5+2)="A",
_xlfn.XLOOKUP($E241, PlayerForm!$D$3:$D$394, PlayerForm!$R$3:$R$394)*
_xlfn.XLOOKUP(
INDEX(FixtureTicker!$B$3:$AM$22, MATCH($B241, FixtureTicker!$A$3:$A$22), PlayerForm!$X$5+2),
 TeamForm!$B$4:$B$23, TeamForm!$AB$4:$AB$23),
INDEX(FixtureTicker!$B$24:$AM$43, MATCH($B241, FixtureTicker!$A$24:$A$43), PlayerForm!$X$5+2)="BLANK",
0
),
_xlfn.IFS(
INDEX(FixtureTicker!$B$24:$AM$43, MATCH($B241, FixtureTicker!$A$24:$A$43), PlayerForm!$X$5+3)="H",
_xlfn.XLOOKUP($E241, PlayerForm!$D$3:$D$394, PlayerForm!$Q$3:$Q$394)*
_xlfn.XLOOKUP(
INDEX(FixtureTicker!$B$3:$AM$22, MATCH($B241, FixtureTicker!$A$3:$A$22), PlayerForm!$X$5+3),
 TeamForm!$B$4:$B$23, TeamForm!$AD$4:$AD$23),
INDEX(FixtureTicker!$B$24:$AM$43, MATCH($B241, FixtureTicker!$A$24:$A$43), PlayerForm!$X$5+3)="A",
_xlfn.XLOOKUP($E241, PlayerForm!$D$3:$D$394, PlayerForm!$R$3:$R$394)*
_xlfn.XLOOKUP(
INDEX(FixtureTicker!$B$3:$AM$22, MATCH($B241, FixtureTicker!$A$3:$A$22), PlayerForm!$X$5+3),
 TeamForm!$B$4:$B$23, TeamForm!$AB$4:$AB$23),
INDEX(FixtureTicker!$B$24:$AM$43, MATCH($B241, FixtureTicker!$A$24:$A$43), PlayerForm!$X$5+3)="BLANK",
0
),
_xlfn.IFS(
INDEX(FixtureTicker!$B$24:$AM$43, MATCH($B241, FixtureTicker!$A$24:$A$43), PlayerForm!$X$5+4)="H",
_xlfn.XLOOKUP($E241, PlayerForm!$D$3:$D$394, PlayerForm!$Q$3:$Q$394)*
_xlfn.XLOOKUP(
INDEX(FixtureTicker!$B$3:$AM$22, MATCH($B241, FixtureTicker!$A$3:$A$22), PlayerForm!$X$5+4),
 TeamForm!$B$4:$B$23, TeamForm!$AD$4:$AD$23),
INDEX(FixtureTicker!$B$24:$AM$43, MATCH($B241, FixtureTicker!$A$24:$A$43), PlayerForm!$X$5+4)="A",
_xlfn.XLOOKUP($E241, PlayerForm!$D$3:$D$394, PlayerForm!$R$3:$R$394)*
_xlfn.XLOOKUP(
INDEX(FixtureTicker!$B$3:$AM$22, MATCH($B241, FixtureTicker!$A$3:$A$22), PlayerForm!$X$5+4),
 TeamForm!$B$4:$B$23, TeamForm!$AB$4:$AB$23),
INDEX(FixtureTicker!$B$24:$AM$43, MATCH($B241, FixtureTicker!$A$24:$A$43), PlayerForm!$X$5+4)="BLANK",
0
),
_xlfn.IFS(
INDEX(FixtureTicker!$B$24:$AM$43, MATCH($B241, FixtureTicker!$A$24:$A$43), PlayerForm!$X$5+5)="H",
_xlfn.XLOOKUP($E241, PlayerForm!$D$3:$D$394, PlayerForm!$Q$3:$Q$394)*
_xlfn.XLOOKUP(
INDEX(FixtureTicker!$B$3:$AM$22, MATCH($B241, FixtureTicker!$A$3:$A$22), PlayerForm!$X$5+5),
 TeamForm!$B$4:$B$23, TeamForm!$AD$4:$AD$23),
INDEX(FixtureTicker!$B$24:$AM$43, MATCH($B241, FixtureTicker!$A$24:$A$43), PlayerForm!$X$5+5)="A",
_xlfn.XLOOKUP($E241, PlayerForm!$D$3:$D$394, PlayerForm!$R$3:$R$394)*
_xlfn.XLOOKUP(
INDEX(FixtureTicker!$B$3:$AM$22, MATCH($B241, FixtureTicker!$A$3:$A$22), PlayerForm!$X$5+5),
 TeamForm!$B$4:$B$23, TeamForm!$AB$4:$AB$23),
INDEX(FixtureTicker!$B$24:$AM$43, MATCH($B241, FixtureTicker!$A$24:$A$43), PlayerForm!$X$5+5)="BLANK",
0
),
_xlfn.IFS(
INDEX(FixtureTicker!$B$24:$AM$43, MATCH($B241, FixtureTicker!$A$24:$A$43), PlayerForm!$X$5+6)="H",
_xlfn.XLOOKUP($E241, PlayerForm!$D$3:$D$394, PlayerForm!$Q$3:$Q$394)*
_xlfn.XLOOKUP(
INDEX(FixtureTicker!$B$3:$AM$22, MATCH($B241, FixtureTicker!$A$3:$A$22), PlayerForm!$X$5+6),
 TeamForm!$B$4:$B$23, TeamForm!$AD$4:$AD$23),
INDEX(FixtureTicker!$B$24:$AM$43, MATCH($B241, FixtureTicker!$A$24:$A$43), PlayerForm!$X$5+6)="A",
_xlfn.XLOOKUP($E241, PlayerForm!$D$3:$D$394, PlayerForm!$R$3:$R$394)*
_xlfn.XLOOKUP(
INDEX(FixtureTicker!$B$3:$AM$22, MATCH($B241, FixtureTicker!$A$3:$A$22), PlayerForm!$X$5+6),
 TeamForm!$B$4:$B$23, TeamForm!$AB$4:$AB$23),
INDEX(FixtureTicker!$B$24:$AM$43, MATCH($B241, FixtureTicker!$A$24:$A$43), PlayerForm!$X$5+6)="BLANK",
0
),
_xlfn.IFS(
INDEX(FixtureTicker!$B$24:$AM$43, MATCH($B241, FixtureTicker!$A$24:$A$43), PlayerForm!$X$5+7)="H",
_xlfn.XLOOKUP($E241, PlayerForm!$D$3:$D$394, PlayerForm!$Q$3:$Q$394)*
_xlfn.XLOOKUP(
INDEX(FixtureTicker!$B$3:$AM$22, MATCH($B241, FixtureTicker!$A$3:$A$22), PlayerForm!$X$5+7),
 TeamForm!$B$4:$B$23, TeamForm!$AD$4:$AD$23),
INDEX(FixtureTicker!$B$24:$AM$43, MATCH($B241, FixtureTicker!$A$24:$A$43), PlayerForm!$X$5+7)="A",
_xlfn.XLOOKUP($E241, PlayerForm!$D$3:$D$394, PlayerForm!$R$3:$R$394)*
_xlfn.XLOOKUP(
INDEX(FixtureTicker!$B$3:$AM$22, MATCH($B241, FixtureTicker!$A$3:$A$22), PlayerForm!$X$5+7),
 TeamForm!$B$4:$B$23, TeamForm!$AB$4:$AB$23),
INDEX(FixtureTicker!$B$24:$AM$43, MATCH($B241, FixtureTicker!$A$24:$A$43), PlayerForm!$X$5+7)="BLANK",
0
)
),0)</f>
        <v>9.2603250573013991</v>
      </c>
    </row>
    <row r="242" spans="1:10">
      <c r="A242" s="55">
        <v>334</v>
      </c>
      <c r="B242" s="55" t="str">
        <f>_xlfn.XLOOKUP($A242, PlayerData!$B$3:$B$394, PlayerData!C$3:C$394)</f>
        <v>AVL</v>
      </c>
      <c r="C242" s="55" t="str">
        <f>_xlfn.XLOOKUP($A242, PlayerData!$B$3:$B$394, PlayerData!D$3:D$394)</f>
        <v>D</v>
      </c>
      <c r="D242" s="55">
        <f>_xlfn.XLOOKUP($A242, PlayerData!$B:$B, PlayerData!F:F,,,-1)</f>
        <v>4.5</v>
      </c>
      <c r="E242" s="31" t="str">
        <f>_xlfn.XLOOKUP($A242, PlayerData!$B$3:$B$394, PlayerData!E$3:E$394)</f>
        <v>Guilbert</v>
      </c>
      <c r="F242" s="164" cm="1">
        <f t="array" ref="F242">IFERROR(0.01*_xlfn.IFS(
INDEX(FixtureTicker!$B$24:$AM$43, MATCH($B242, FixtureTicker!$A$24:$A$43, 0), PlayerForm!$X$5)="H",
_xlfn.XLOOKUP($E242, PlayerForm!$D$3:$D$394, PlayerForm!$Q$3:$Q$394)*
_xlfn.XLOOKUP(
INDEX(FixtureTicker!$B$3:$AM$22, MATCH($B242, FixtureTicker!$A$3:$A$22,0), PlayerForm!$X$5),
 TeamForm!$B$4:$B$23, TeamForm!$AD$4:$AD$23),
INDEX(FixtureTicker!$B$24:$AM$43, MATCH($B242, FixtureTicker!$A$24:$A$43,0), PlayerForm!$X$5)="A",
_xlfn.XLOOKUP($E242, PlayerForm!$D$3:$D$394, PlayerForm!$R$3:$R$394)*
_xlfn.XLOOKUP(
INDEX(FixtureTicker!$B$3:$AM$22, MATCH($B242, FixtureTicker!$A$3:$A$22,0), PlayerForm!$X$5),
 TeamForm!$B$4:$B$23, TeamForm!$AB$4:$AB$23),
INDEX(FixtureTicker!$B$24:$AM$43, MATCH($B242, FixtureTicker!$A$24:$A$43,0), PlayerForm!$X$5)="BLANK",
0),0)</f>
        <v>0</v>
      </c>
      <c r="G242" s="163" cm="1">
        <f t="array" ref="G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
),0)</f>
        <v>1.3263166901980925</v>
      </c>
      <c r="H242" s="163" cm="1">
        <f t="array" ref="H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),
_xlfn.IFS(
INDEX(FixtureTicker!$B$24:$AM$43, MATCH($B242, FixtureTicker!$A$24:$A$43), PlayerForm!$X$5+2)="H",
_xlfn.XLOOKUP($E242, PlayerForm!$D$3:$D$394, PlayerForm!$Q$3:$Q$394)*
_xlfn.XLOOKUP(
INDEX(FixtureTicker!$B$3:$AM$22, MATCH($B242, FixtureTicker!$A$3:$A$22), PlayerForm!$X$5+2),
 TeamForm!$B$4:$B$23, TeamForm!$AD$4:$AD$23),
INDEX(FixtureTicker!$B$24:$AM$43, MATCH($B242, FixtureTicker!$A$24:$A$43), PlayerForm!$X$5+2)="A",
_xlfn.XLOOKUP($E242, PlayerForm!$D$3:$D$394, PlayerForm!$R$3:$R$394)*
_xlfn.XLOOKUP(
INDEX(FixtureTicker!$B$3:$AM$22, MATCH($B242, FixtureTicker!$A$3:$A$22), PlayerForm!$X$5+2),
 TeamForm!$B$4:$B$23, TeamForm!$AB$4:$AB$23),
INDEX(FixtureTicker!$B$24:$AM$43, MATCH($B242, FixtureTicker!$A$24:$A$43), PlayerForm!$X$5+2)="BLANK",
0
),
_xlfn.IFS(
INDEX(FixtureTicker!$B$24:$AM$43, MATCH($B242, FixtureTicker!$A$24:$A$43), PlayerForm!$X$5+3)="H",
_xlfn.XLOOKUP($E242, PlayerForm!$D$3:$D$394, PlayerForm!$Q$3:$Q$394)*
_xlfn.XLOOKUP(
INDEX(FixtureTicker!$B$3:$AM$22, MATCH($B242, FixtureTicker!$A$3:$A$22), PlayerForm!$X$5+3),
 TeamForm!$B$4:$B$23, TeamForm!$AD$4:$AD$23),
INDEX(FixtureTicker!$B$24:$AM$43, MATCH($B242, FixtureTicker!$A$24:$A$43), PlayerForm!$X$5+3)="A",
_xlfn.XLOOKUP($E242, PlayerForm!$D$3:$D$394, PlayerForm!$R$3:$R$394)*
_xlfn.XLOOKUP(
INDEX(FixtureTicker!$B$3:$AM$22, MATCH($B242, FixtureTicker!$A$3:$A$22), PlayerForm!$X$5+3),
 TeamForm!$B$4:$B$23, TeamForm!$AB$4:$AB$23),
INDEX(FixtureTicker!$B$24:$AM$43, MATCH($B242, FixtureTicker!$A$24:$A$43), PlayerForm!$X$5+3)="BLANK",
0
)
),0)</f>
        <v>3.6581324199712397</v>
      </c>
      <c r="I242" s="163" cm="1">
        <f t="array" ref="I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),
_xlfn.IFS(
INDEX(FixtureTicker!$B$24:$AM$43, MATCH($B242, FixtureTicker!$A$24:$A$43), PlayerForm!$X$5+2)="H",
_xlfn.XLOOKUP($E242, PlayerForm!$D$3:$D$394, PlayerForm!$Q$3:$Q$394)*
_xlfn.XLOOKUP(
INDEX(FixtureTicker!$B$3:$AM$22, MATCH($B242, FixtureTicker!$A$3:$A$22), PlayerForm!$X$5+2),
 TeamForm!$B$4:$B$23, TeamForm!$AD$4:$AD$23),
INDEX(FixtureTicker!$B$24:$AM$43, MATCH($B242, FixtureTicker!$A$24:$A$43), PlayerForm!$X$5+2)="A",
_xlfn.XLOOKUP($E242, PlayerForm!$D$3:$D$394, PlayerForm!$R$3:$R$394)*
_xlfn.XLOOKUP(
INDEX(FixtureTicker!$B$3:$AM$22, MATCH($B242, FixtureTicker!$A$3:$A$22), PlayerForm!$X$5+2),
 TeamForm!$B$4:$B$23, TeamForm!$AB$4:$AB$23),
INDEX(FixtureTicker!$B$24:$AM$43, MATCH($B242, FixtureTicker!$A$24:$A$43), PlayerForm!$X$5+2)="BLANK",
0
),
_xlfn.IFS(
INDEX(FixtureTicker!$B$24:$AM$43, MATCH($B242, FixtureTicker!$A$24:$A$43), PlayerForm!$X$5+3)="H",
_xlfn.XLOOKUP($E242, PlayerForm!$D$3:$D$394, PlayerForm!$Q$3:$Q$394)*
_xlfn.XLOOKUP(
INDEX(FixtureTicker!$B$3:$AM$22, MATCH($B242, FixtureTicker!$A$3:$A$22), PlayerForm!$X$5+3),
 TeamForm!$B$4:$B$23, TeamForm!$AD$4:$AD$23),
INDEX(FixtureTicker!$B$24:$AM$43, MATCH($B242, FixtureTicker!$A$24:$A$43), PlayerForm!$X$5+3)="A",
_xlfn.XLOOKUP($E242, PlayerForm!$D$3:$D$394, PlayerForm!$R$3:$R$394)*
_xlfn.XLOOKUP(
INDEX(FixtureTicker!$B$3:$AM$22, MATCH($B242, FixtureTicker!$A$3:$A$22), PlayerForm!$X$5+3),
 TeamForm!$B$4:$B$23, TeamForm!$AB$4:$AB$23),
INDEX(FixtureTicker!$B$24:$AM$43, MATCH($B242, FixtureTicker!$A$24:$A$43), PlayerForm!$X$5+3)="BLANK",
0
),
_xlfn.IFS(
INDEX(FixtureTicker!$B$24:$AM$43, MATCH($B242, FixtureTicker!$A$24:$A$43), PlayerForm!$X$5+4)="H",
_xlfn.XLOOKUP($E242, PlayerForm!$D$3:$D$394, PlayerForm!$Q$3:$Q$394)*
_xlfn.XLOOKUP(
INDEX(FixtureTicker!$B$3:$AM$22, MATCH($B242, FixtureTicker!$A$3:$A$22), PlayerForm!$X$5+4),
 TeamForm!$B$4:$B$23, TeamForm!$AD$4:$AD$23),
INDEX(FixtureTicker!$B$24:$AM$43, MATCH($B242, FixtureTicker!$A$24:$A$43), PlayerForm!$X$5+4)="A",
_xlfn.XLOOKUP($E242, PlayerForm!$D$3:$D$394, PlayerForm!$R$3:$R$394)*
_xlfn.XLOOKUP(
INDEX(FixtureTicker!$B$3:$AM$22, MATCH($B242, FixtureTicker!$A$3:$A$22), PlayerForm!$X$5+4),
 TeamForm!$B$4:$B$23, TeamForm!$AB$4:$AB$23),
INDEX(FixtureTicker!$B$24:$AM$43, MATCH($B242, FixtureTicker!$A$24:$A$43), PlayerForm!$X$5+4)="BLANK",
0
),
_xlfn.IFS(
INDEX(FixtureTicker!$B$24:$AM$43, MATCH($B242, FixtureTicker!$A$24:$A$43), PlayerForm!$X$5+5)="H",
_xlfn.XLOOKUP($E242, PlayerForm!$D$3:$D$394, PlayerForm!$Q$3:$Q$394)*
_xlfn.XLOOKUP(
INDEX(FixtureTicker!$B$3:$AM$22, MATCH($B242, FixtureTicker!$A$3:$A$22), PlayerForm!$X$5+5),
 TeamForm!$B$4:$B$23, TeamForm!$AD$4:$AD$23),
INDEX(FixtureTicker!$B$24:$AM$43, MATCH($B242, FixtureTicker!$A$24:$A$43), PlayerForm!$X$5+5)="A",
_xlfn.XLOOKUP($E242, PlayerForm!$D$3:$D$394, PlayerForm!$R$3:$R$394)*
_xlfn.XLOOKUP(
INDEX(FixtureTicker!$B$3:$AM$22, MATCH($B242, FixtureTicker!$A$3:$A$22), PlayerForm!$X$5+5),
 TeamForm!$B$4:$B$23, TeamForm!$AB$4:$AB$23),
INDEX(FixtureTicker!$B$24:$AM$43, MATCH($B242, FixtureTicker!$A$24:$A$43), PlayerForm!$X$5+5)="BLANK",
0
)
),0)</f>
        <v>6.3126542156771608</v>
      </c>
      <c r="J242" s="163" cm="1">
        <f t="array" ref="J242">IFERROR(0.01*SUM(
_xlfn.IFS(
INDEX(FixtureTicker!$B$24:$AM$43, MATCH($B242, FixtureTicker!$A$24:$A$43), PlayerForm!$X$5)="H",
_xlfn.XLOOKUP($E242, PlayerForm!$D$3:$D$394, PlayerForm!$Q$3:$Q$394)*
_xlfn.XLOOKUP(
INDEX(FixtureTicker!$B$3:$AM$22, MATCH($B242, FixtureTicker!$A$3:$A$22), PlayerForm!$X$5),
 TeamForm!$B$4:$B$23, TeamForm!$AD$4:$AD$23),
INDEX(FixtureTicker!$B$24:$AM$43, MATCH($B242, FixtureTicker!$A$24:$A$43), PlayerForm!$X$5)="A",
_xlfn.XLOOKUP($E242, PlayerForm!$D$3:$D$394, PlayerForm!$R$3:$R$394)*
_xlfn.XLOOKUP(
INDEX(FixtureTicker!$B$3:$AM$22, MATCH($B242, FixtureTicker!$A$3:$A$22), PlayerForm!$X$5),
 TeamForm!$B$4:$B$23, TeamForm!$AB$4:$AB$23),
INDEX(FixtureTicker!$B$24:$AM$43, MATCH($B242, FixtureTicker!$A$24:$A$43), PlayerForm!$X$5)="BLANK",
0
),
_xlfn.IFS(
INDEX(FixtureTicker!$B$24:$AM$43, MATCH($B242, FixtureTicker!$A$24:$A$43), PlayerForm!$X$5+1)="H",
_xlfn.XLOOKUP($E242, PlayerForm!$D$3:$D$394, PlayerForm!$Q$3:$Q$394)*
_xlfn.XLOOKUP(
INDEX(FixtureTicker!$B$3:$AM$22, MATCH($B242, FixtureTicker!$A$3:$A$22), PlayerForm!$X$5+1),
 TeamForm!$B$4:$B$23, TeamForm!$AD$4:$AD$23),
INDEX(FixtureTicker!$B$24:$AM$43, MATCH($B242, FixtureTicker!$A$24:$A$43), PlayerForm!$X$5+1)="A",
_xlfn.XLOOKUP($E242, PlayerForm!$D$3:$D$394, PlayerForm!$R$3:$R$394)*
_xlfn.XLOOKUP(
INDEX(FixtureTicker!$B$3:$AM$22, MATCH($B242, FixtureTicker!$A$3:$A$22), PlayerForm!$X$5+1),
 TeamForm!$B$4:$B$23, TeamForm!$AB$4:$AB$23),
INDEX(FixtureTicker!$B$24:$AM$43, MATCH($B242, FixtureTicker!$A$24:$A$43), PlayerForm!$X$5+1)="BLANK",
0
),
_xlfn.IFS(
INDEX(FixtureTicker!$B$24:$AM$43, MATCH($B242, FixtureTicker!$A$24:$A$43), PlayerForm!$X$5+2)="H",
_xlfn.XLOOKUP($E242, PlayerForm!$D$3:$D$394, PlayerForm!$Q$3:$Q$394)*
_xlfn.XLOOKUP(
INDEX(FixtureTicker!$B$3:$AM$22, MATCH($B242, FixtureTicker!$A$3:$A$22), PlayerForm!$X$5+2),
 TeamForm!$B$4:$B$23, TeamForm!$AD$4:$AD$23),
INDEX(FixtureTicker!$B$24:$AM$43, MATCH($B242, FixtureTicker!$A$24:$A$43), PlayerForm!$X$5+2)="A",
_xlfn.XLOOKUP($E242, PlayerForm!$D$3:$D$394, PlayerForm!$R$3:$R$394)*
_xlfn.XLOOKUP(
INDEX(FixtureTicker!$B$3:$AM$22, MATCH($B242, FixtureTicker!$A$3:$A$22), PlayerForm!$X$5+2),
 TeamForm!$B$4:$B$23, TeamForm!$AB$4:$AB$23),
INDEX(FixtureTicker!$B$24:$AM$43, MATCH($B242, FixtureTicker!$A$24:$A$43), PlayerForm!$X$5+2)="BLANK",
0
),
_xlfn.IFS(
INDEX(FixtureTicker!$B$24:$AM$43, MATCH($B242, FixtureTicker!$A$24:$A$43), PlayerForm!$X$5+3)="H",
_xlfn.XLOOKUP($E242, PlayerForm!$D$3:$D$394, PlayerForm!$Q$3:$Q$394)*
_xlfn.XLOOKUP(
INDEX(FixtureTicker!$B$3:$AM$22, MATCH($B242, FixtureTicker!$A$3:$A$22), PlayerForm!$X$5+3),
 TeamForm!$B$4:$B$23, TeamForm!$AD$4:$AD$23),
INDEX(FixtureTicker!$B$24:$AM$43, MATCH($B242, FixtureTicker!$A$24:$A$43), PlayerForm!$X$5+3)="A",
_xlfn.XLOOKUP($E242, PlayerForm!$D$3:$D$394, PlayerForm!$R$3:$R$394)*
_xlfn.XLOOKUP(
INDEX(FixtureTicker!$B$3:$AM$22, MATCH($B242, FixtureTicker!$A$3:$A$22), PlayerForm!$X$5+3),
 TeamForm!$B$4:$B$23, TeamForm!$AB$4:$AB$23),
INDEX(FixtureTicker!$B$24:$AM$43, MATCH($B242, FixtureTicker!$A$24:$A$43), PlayerForm!$X$5+3)="BLANK",
0
),
_xlfn.IFS(
INDEX(FixtureTicker!$B$24:$AM$43, MATCH($B242, FixtureTicker!$A$24:$A$43), PlayerForm!$X$5+4)="H",
_xlfn.XLOOKUP($E242, PlayerForm!$D$3:$D$394, PlayerForm!$Q$3:$Q$394)*
_xlfn.XLOOKUP(
INDEX(FixtureTicker!$B$3:$AM$22, MATCH($B242, FixtureTicker!$A$3:$A$22), PlayerForm!$X$5+4),
 TeamForm!$B$4:$B$23, TeamForm!$AD$4:$AD$23),
INDEX(FixtureTicker!$B$24:$AM$43, MATCH($B242, FixtureTicker!$A$24:$A$43), PlayerForm!$X$5+4)="A",
_xlfn.XLOOKUP($E242, PlayerForm!$D$3:$D$394, PlayerForm!$R$3:$R$394)*
_xlfn.XLOOKUP(
INDEX(FixtureTicker!$B$3:$AM$22, MATCH($B242, FixtureTicker!$A$3:$A$22), PlayerForm!$X$5+4),
 TeamForm!$B$4:$B$23, TeamForm!$AB$4:$AB$23),
INDEX(FixtureTicker!$B$24:$AM$43, MATCH($B242, FixtureTicker!$A$24:$A$43), PlayerForm!$X$5+4)="BLANK",
0
),
_xlfn.IFS(
INDEX(FixtureTicker!$B$24:$AM$43, MATCH($B242, FixtureTicker!$A$24:$A$43), PlayerForm!$X$5+5)="H",
_xlfn.XLOOKUP($E242, PlayerForm!$D$3:$D$394, PlayerForm!$Q$3:$Q$394)*
_xlfn.XLOOKUP(
INDEX(FixtureTicker!$B$3:$AM$22, MATCH($B242, FixtureTicker!$A$3:$A$22), PlayerForm!$X$5+5),
 TeamForm!$B$4:$B$23, TeamForm!$AD$4:$AD$23),
INDEX(FixtureTicker!$B$24:$AM$43, MATCH($B242, FixtureTicker!$A$24:$A$43), PlayerForm!$X$5+5)="A",
_xlfn.XLOOKUP($E242, PlayerForm!$D$3:$D$394, PlayerForm!$R$3:$R$394)*
_xlfn.XLOOKUP(
INDEX(FixtureTicker!$B$3:$AM$22, MATCH($B242, FixtureTicker!$A$3:$A$22), PlayerForm!$X$5+5),
 TeamForm!$B$4:$B$23, TeamForm!$AB$4:$AB$23),
INDEX(FixtureTicker!$B$24:$AM$43, MATCH($B242, FixtureTicker!$A$24:$A$43), PlayerForm!$X$5+5)="BLANK",
0
),
_xlfn.IFS(
INDEX(FixtureTicker!$B$24:$AM$43, MATCH($B242, FixtureTicker!$A$24:$A$43), PlayerForm!$X$5+6)="H",
_xlfn.XLOOKUP($E242, PlayerForm!$D$3:$D$394, PlayerForm!$Q$3:$Q$394)*
_xlfn.XLOOKUP(
INDEX(FixtureTicker!$B$3:$AM$22, MATCH($B242, FixtureTicker!$A$3:$A$22), PlayerForm!$X$5+6),
 TeamForm!$B$4:$B$23, TeamForm!$AD$4:$AD$23),
INDEX(FixtureTicker!$B$24:$AM$43, MATCH($B242, FixtureTicker!$A$24:$A$43), PlayerForm!$X$5+6)="A",
_xlfn.XLOOKUP($E242, PlayerForm!$D$3:$D$394, PlayerForm!$R$3:$R$394)*
_xlfn.XLOOKUP(
INDEX(FixtureTicker!$B$3:$AM$22, MATCH($B242, FixtureTicker!$A$3:$A$22), PlayerForm!$X$5+6),
 TeamForm!$B$4:$B$23, TeamForm!$AB$4:$AB$23),
INDEX(FixtureTicker!$B$24:$AM$43, MATCH($B242, FixtureTicker!$A$24:$A$43), PlayerForm!$X$5+6)="BLANK",
0
),
_xlfn.IFS(
INDEX(FixtureTicker!$B$24:$AM$43, MATCH($B242, FixtureTicker!$A$24:$A$43), PlayerForm!$X$5+7)="H",
_xlfn.XLOOKUP($E242, PlayerForm!$D$3:$D$394, PlayerForm!$Q$3:$Q$394)*
_xlfn.XLOOKUP(
INDEX(FixtureTicker!$B$3:$AM$22, MATCH($B242, FixtureTicker!$A$3:$A$22), PlayerForm!$X$5+7),
 TeamForm!$B$4:$B$23, TeamForm!$AD$4:$AD$23),
INDEX(FixtureTicker!$B$24:$AM$43, MATCH($B242, FixtureTicker!$A$24:$A$43), PlayerForm!$X$5+7)="A",
_xlfn.XLOOKUP($E242, PlayerForm!$D$3:$D$394, PlayerForm!$R$3:$R$394)*
_xlfn.XLOOKUP(
INDEX(FixtureTicker!$B$3:$AM$22, MATCH($B242, FixtureTicker!$A$3:$A$22), PlayerForm!$X$5+7),
 TeamForm!$B$4:$B$23, TeamForm!$AB$4:$AB$23),
INDEX(FixtureTicker!$B$24:$AM$43, MATCH($B242, FixtureTicker!$A$24:$A$43), PlayerForm!$X$5+7)="BLANK",
0
)
),0)</f>
        <v>8.3701994726405502</v>
      </c>
    </row>
    <row r="243" spans="1:10">
      <c r="A243" s="55">
        <v>203</v>
      </c>
      <c r="B243" s="55" t="str">
        <f>_xlfn.XLOOKUP($A243, PlayerData!$B$3:$B$394, PlayerData!C$3:C$394)</f>
        <v>NEW</v>
      </c>
      <c r="C243" s="55" t="str">
        <f>_xlfn.XLOOKUP($A243, PlayerData!$B$3:$B$394, PlayerData!D$3:D$394)</f>
        <v>M</v>
      </c>
      <c r="D243" s="55">
        <f>_xlfn.XLOOKUP($A243, PlayerData!$B:$B, PlayerData!F:F,,,-1)</f>
        <v>4.7</v>
      </c>
      <c r="E243" s="31" t="str">
        <f>_xlfn.XLOOKUP($A243, PlayerData!$B$3:$B$394, PlayerData!E$3:E$394)</f>
        <v>Bentaleb</v>
      </c>
      <c r="F243" s="164" cm="1">
        <f t="array" ref="F243">IFERROR(0.01*_xlfn.IFS(
INDEX(FixtureTicker!$B$24:$AM$43, MATCH($B243, FixtureTicker!$A$24:$A$43, 0), PlayerForm!$X$5)="H",
_xlfn.XLOOKUP($E243, PlayerForm!$D$3:$D$394, PlayerForm!$Q$3:$Q$394)*
_xlfn.XLOOKUP(
INDEX(FixtureTicker!$B$3:$AM$22, MATCH($B243, FixtureTicker!$A$3:$A$22,0), PlayerForm!$X$5),
 TeamForm!$B$4:$B$23, TeamForm!$AD$4:$AD$23),
INDEX(FixtureTicker!$B$24:$AM$43, MATCH($B243, FixtureTicker!$A$24:$A$43,0), PlayerForm!$X$5)="A",
_xlfn.XLOOKUP($E243, PlayerForm!$D$3:$D$394, PlayerForm!$R$3:$R$394)*
_xlfn.XLOOKUP(
INDEX(FixtureTicker!$B$3:$AM$22, MATCH($B243, FixtureTicker!$A$3:$A$22,0), PlayerForm!$X$5),
 TeamForm!$B$4:$B$23, TeamForm!$AB$4:$AB$23),
INDEX(FixtureTicker!$B$24:$AM$43, MATCH($B243, FixtureTicker!$A$24:$A$43,0), PlayerForm!$X$5)="BLANK",
0),0)</f>
        <v>0.73826302514640774</v>
      </c>
      <c r="G243" s="163" cm="1">
        <f t="array" ref="G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
),0)</f>
        <v>2.2165960129133584</v>
      </c>
      <c r="H243" s="163" cm="1">
        <f t="array" ref="H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),
_xlfn.IFS(
INDEX(FixtureTicker!$B$24:$AM$43, MATCH($B243, FixtureTicker!$A$24:$A$43), PlayerForm!$X$5+2)="H",
_xlfn.XLOOKUP($E243, PlayerForm!$D$3:$D$394, PlayerForm!$Q$3:$Q$394)*
_xlfn.XLOOKUP(
INDEX(FixtureTicker!$B$3:$AM$22, MATCH($B243, FixtureTicker!$A$3:$A$22), PlayerForm!$X$5+2),
 TeamForm!$B$4:$B$23, TeamForm!$AD$4:$AD$23),
INDEX(FixtureTicker!$B$24:$AM$43, MATCH($B243, FixtureTicker!$A$24:$A$43), PlayerForm!$X$5+2)="A",
_xlfn.XLOOKUP($E243, PlayerForm!$D$3:$D$394, PlayerForm!$R$3:$R$394)*
_xlfn.XLOOKUP(
INDEX(FixtureTicker!$B$3:$AM$22, MATCH($B243, FixtureTicker!$A$3:$A$22), PlayerForm!$X$5+2),
 TeamForm!$B$4:$B$23, TeamForm!$AB$4:$AB$23),
INDEX(FixtureTicker!$B$24:$AM$43, MATCH($B243, FixtureTicker!$A$24:$A$43), PlayerForm!$X$5+2)="BLANK",
0
),
_xlfn.IFS(
INDEX(FixtureTicker!$B$24:$AM$43, MATCH($B243, FixtureTicker!$A$24:$A$43), PlayerForm!$X$5+3)="H",
_xlfn.XLOOKUP($E243, PlayerForm!$D$3:$D$394, PlayerForm!$Q$3:$Q$394)*
_xlfn.XLOOKUP(
INDEX(FixtureTicker!$B$3:$AM$22, MATCH($B243, FixtureTicker!$A$3:$A$22), PlayerForm!$X$5+3),
 TeamForm!$B$4:$B$23, TeamForm!$AD$4:$AD$23),
INDEX(FixtureTicker!$B$24:$AM$43, MATCH($B243, FixtureTicker!$A$24:$A$43), PlayerForm!$X$5+3)="A",
_xlfn.XLOOKUP($E243, PlayerForm!$D$3:$D$394, PlayerForm!$R$3:$R$394)*
_xlfn.XLOOKUP(
INDEX(FixtureTicker!$B$3:$AM$22, MATCH($B243, FixtureTicker!$A$3:$A$22), PlayerForm!$X$5+3),
 TeamForm!$B$4:$B$23, TeamForm!$AB$4:$AB$23),
INDEX(FixtureTicker!$B$24:$AM$43, MATCH($B243, FixtureTicker!$A$24:$A$43), PlayerForm!$X$5+3)="BLANK",
0
)
),0)</f>
        <v>4.7617689253626647</v>
      </c>
      <c r="I243" s="163" cm="1">
        <f t="array" ref="I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),
_xlfn.IFS(
INDEX(FixtureTicker!$B$24:$AM$43, MATCH($B243, FixtureTicker!$A$24:$A$43), PlayerForm!$X$5+2)="H",
_xlfn.XLOOKUP($E243, PlayerForm!$D$3:$D$394, PlayerForm!$Q$3:$Q$394)*
_xlfn.XLOOKUP(
INDEX(FixtureTicker!$B$3:$AM$22, MATCH($B243, FixtureTicker!$A$3:$A$22), PlayerForm!$X$5+2),
 TeamForm!$B$4:$B$23, TeamForm!$AD$4:$AD$23),
INDEX(FixtureTicker!$B$24:$AM$43, MATCH($B243, FixtureTicker!$A$24:$A$43), PlayerForm!$X$5+2)="A",
_xlfn.XLOOKUP($E243, PlayerForm!$D$3:$D$394, PlayerForm!$R$3:$R$394)*
_xlfn.XLOOKUP(
INDEX(FixtureTicker!$B$3:$AM$22, MATCH($B243, FixtureTicker!$A$3:$A$22), PlayerForm!$X$5+2),
 TeamForm!$B$4:$B$23, TeamForm!$AB$4:$AB$23),
INDEX(FixtureTicker!$B$24:$AM$43, MATCH($B243, FixtureTicker!$A$24:$A$43), PlayerForm!$X$5+2)="BLANK",
0
),
_xlfn.IFS(
INDEX(FixtureTicker!$B$24:$AM$43, MATCH($B243, FixtureTicker!$A$24:$A$43), PlayerForm!$X$5+3)="H",
_xlfn.XLOOKUP($E243, PlayerForm!$D$3:$D$394, PlayerForm!$Q$3:$Q$394)*
_xlfn.XLOOKUP(
INDEX(FixtureTicker!$B$3:$AM$22, MATCH($B243, FixtureTicker!$A$3:$A$22), PlayerForm!$X$5+3),
 TeamForm!$B$4:$B$23, TeamForm!$AD$4:$AD$23),
INDEX(FixtureTicker!$B$24:$AM$43, MATCH($B243, FixtureTicker!$A$24:$A$43), PlayerForm!$X$5+3)="A",
_xlfn.XLOOKUP($E243, PlayerForm!$D$3:$D$394, PlayerForm!$R$3:$R$394)*
_xlfn.XLOOKUP(
INDEX(FixtureTicker!$B$3:$AM$22, MATCH($B243, FixtureTicker!$A$3:$A$22), PlayerForm!$X$5+3),
 TeamForm!$B$4:$B$23, TeamForm!$AB$4:$AB$23),
INDEX(FixtureTicker!$B$24:$AM$43, MATCH($B243, FixtureTicker!$A$24:$A$43), PlayerForm!$X$5+3)="BLANK",
0
),
_xlfn.IFS(
INDEX(FixtureTicker!$B$24:$AM$43, MATCH($B243, FixtureTicker!$A$24:$A$43), PlayerForm!$X$5+4)="H",
_xlfn.XLOOKUP($E243, PlayerForm!$D$3:$D$394, PlayerForm!$Q$3:$Q$394)*
_xlfn.XLOOKUP(
INDEX(FixtureTicker!$B$3:$AM$22, MATCH($B243, FixtureTicker!$A$3:$A$22), PlayerForm!$X$5+4),
 TeamForm!$B$4:$B$23, TeamForm!$AD$4:$AD$23),
INDEX(FixtureTicker!$B$24:$AM$43, MATCH($B243, FixtureTicker!$A$24:$A$43), PlayerForm!$X$5+4)="A",
_xlfn.XLOOKUP($E243, PlayerForm!$D$3:$D$394, PlayerForm!$R$3:$R$394)*
_xlfn.XLOOKUP(
INDEX(FixtureTicker!$B$3:$AM$22, MATCH($B243, FixtureTicker!$A$3:$A$22), PlayerForm!$X$5+4),
 TeamForm!$B$4:$B$23, TeamForm!$AB$4:$AB$23),
INDEX(FixtureTicker!$B$24:$AM$43, MATCH($B243, FixtureTicker!$A$24:$A$43), PlayerForm!$X$5+4)="BLANK",
0
),
_xlfn.IFS(
INDEX(FixtureTicker!$B$24:$AM$43, MATCH($B243, FixtureTicker!$A$24:$A$43), PlayerForm!$X$5+5)="H",
_xlfn.XLOOKUP($E243, PlayerForm!$D$3:$D$394, PlayerForm!$Q$3:$Q$394)*
_xlfn.XLOOKUP(
INDEX(FixtureTicker!$B$3:$AM$22, MATCH($B243, FixtureTicker!$A$3:$A$22), PlayerForm!$X$5+5),
 TeamForm!$B$4:$B$23, TeamForm!$AD$4:$AD$23),
INDEX(FixtureTicker!$B$24:$AM$43, MATCH($B243, FixtureTicker!$A$24:$A$43), PlayerForm!$X$5+5)="A",
_xlfn.XLOOKUP($E243, PlayerForm!$D$3:$D$394, PlayerForm!$R$3:$R$394)*
_xlfn.XLOOKUP(
INDEX(FixtureTicker!$B$3:$AM$22, MATCH($B243, FixtureTicker!$A$3:$A$22), PlayerForm!$X$5+5),
 TeamForm!$B$4:$B$23, TeamForm!$AB$4:$AB$23),
INDEX(FixtureTicker!$B$24:$AM$43, MATCH($B243, FixtureTicker!$A$24:$A$43), PlayerForm!$X$5+5)="BLANK",
0
)
),0)</f>
        <v>6.1302624863090562</v>
      </c>
      <c r="J243" s="163" cm="1">
        <f t="array" ref="J243">IFERROR(0.01*SUM(
_xlfn.IFS(
INDEX(FixtureTicker!$B$24:$AM$43, MATCH($B243, FixtureTicker!$A$24:$A$43), PlayerForm!$X$5)="H",
_xlfn.XLOOKUP($E243, PlayerForm!$D$3:$D$394, PlayerForm!$Q$3:$Q$394)*
_xlfn.XLOOKUP(
INDEX(FixtureTicker!$B$3:$AM$22, MATCH($B243, FixtureTicker!$A$3:$A$22), PlayerForm!$X$5),
 TeamForm!$B$4:$B$23, TeamForm!$AD$4:$AD$23),
INDEX(FixtureTicker!$B$24:$AM$43, MATCH($B243, FixtureTicker!$A$24:$A$43), PlayerForm!$X$5)="A",
_xlfn.XLOOKUP($E243, PlayerForm!$D$3:$D$394, PlayerForm!$R$3:$R$394)*
_xlfn.XLOOKUP(
INDEX(FixtureTicker!$B$3:$AM$22, MATCH($B243, FixtureTicker!$A$3:$A$22), PlayerForm!$X$5),
 TeamForm!$B$4:$B$23, TeamForm!$AB$4:$AB$23),
INDEX(FixtureTicker!$B$24:$AM$43, MATCH($B243, FixtureTicker!$A$24:$A$43), PlayerForm!$X$5)="BLANK",
0
),
_xlfn.IFS(
INDEX(FixtureTicker!$B$24:$AM$43, MATCH($B243, FixtureTicker!$A$24:$A$43), PlayerForm!$X$5+1)="H",
_xlfn.XLOOKUP($E243, PlayerForm!$D$3:$D$394, PlayerForm!$Q$3:$Q$394)*
_xlfn.XLOOKUP(
INDEX(FixtureTicker!$B$3:$AM$22, MATCH($B243, FixtureTicker!$A$3:$A$22), PlayerForm!$X$5+1),
 TeamForm!$B$4:$B$23, TeamForm!$AD$4:$AD$23),
INDEX(FixtureTicker!$B$24:$AM$43, MATCH($B243, FixtureTicker!$A$24:$A$43), PlayerForm!$X$5+1)="A",
_xlfn.XLOOKUP($E243, PlayerForm!$D$3:$D$394, PlayerForm!$R$3:$R$394)*
_xlfn.XLOOKUP(
INDEX(FixtureTicker!$B$3:$AM$22, MATCH($B243, FixtureTicker!$A$3:$A$22), PlayerForm!$X$5+1),
 TeamForm!$B$4:$B$23, TeamForm!$AB$4:$AB$23),
INDEX(FixtureTicker!$B$24:$AM$43, MATCH($B243, FixtureTicker!$A$24:$A$43), PlayerForm!$X$5+1)="BLANK",
0
),
_xlfn.IFS(
INDEX(FixtureTicker!$B$24:$AM$43, MATCH($B243, FixtureTicker!$A$24:$A$43), PlayerForm!$X$5+2)="H",
_xlfn.XLOOKUP($E243, PlayerForm!$D$3:$D$394, PlayerForm!$Q$3:$Q$394)*
_xlfn.XLOOKUP(
INDEX(FixtureTicker!$B$3:$AM$22, MATCH($B243, FixtureTicker!$A$3:$A$22), PlayerForm!$X$5+2),
 TeamForm!$B$4:$B$23, TeamForm!$AD$4:$AD$23),
INDEX(FixtureTicker!$B$24:$AM$43, MATCH($B243, FixtureTicker!$A$24:$A$43), PlayerForm!$X$5+2)="A",
_xlfn.XLOOKUP($E243, PlayerForm!$D$3:$D$394, PlayerForm!$R$3:$R$394)*
_xlfn.XLOOKUP(
INDEX(FixtureTicker!$B$3:$AM$22, MATCH($B243, FixtureTicker!$A$3:$A$22), PlayerForm!$X$5+2),
 TeamForm!$B$4:$B$23, TeamForm!$AB$4:$AB$23),
INDEX(FixtureTicker!$B$24:$AM$43, MATCH($B243, FixtureTicker!$A$24:$A$43), PlayerForm!$X$5+2)="BLANK",
0
),
_xlfn.IFS(
INDEX(FixtureTicker!$B$24:$AM$43, MATCH($B243, FixtureTicker!$A$24:$A$43), PlayerForm!$X$5+3)="H",
_xlfn.XLOOKUP($E243, PlayerForm!$D$3:$D$394, PlayerForm!$Q$3:$Q$394)*
_xlfn.XLOOKUP(
INDEX(FixtureTicker!$B$3:$AM$22, MATCH($B243, FixtureTicker!$A$3:$A$22), PlayerForm!$X$5+3),
 TeamForm!$B$4:$B$23, TeamForm!$AD$4:$AD$23),
INDEX(FixtureTicker!$B$24:$AM$43, MATCH($B243, FixtureTicker!$A$24:$A$43), PlayerForm!$X$5+3)="A",
_xlfn.XLOOKUP($E243, PlayerForm!$D$3:$D$394, PlayerForm!$R$3:$R$394)*
_xlfn.XLOOKUP(
INDEX(FixtureTicker!$B$3:$AM$22, MATCH($B243, FixtureTicker!$A$3:$A$22), PlayerForm!$X$5+3),
 TeamForm!$B$4:$B$23, TeamForm!$AB$4:$AB$23),
INDEX(FixtureTicker!$B$24:$AM$43, MATCH($B243, FixtureTicker!$A$24:$A$43), PlayerForm!$X$5+3)="BLANK",
0
),
_xlfn.IFS(
INDEX(FixtureTicker!$B$24:$AM$43, MATCH($B243, FixtureTicker!$A$24:$A$43), PlayerForm!$X$5+4)="H",
_xlfn.XLOOKUP($E243, PlayerForm!$D$3:$D$394, PlayerForm!$Q$3:$Q$394)*
_xlfn.XLOOKUP(
INDEX(FixtureTicker!$B$3:$AM$22, MATCH($B243, FixtureTicker!$A$3:$A$22), PlayerForm!$X$5+4),
 TeamForm!$B$4:$B$23, TeamForm!$AD$4:$AD$23),
INDEX(FixtureTicker!$B$24:$AM$43, MATCH($B243, FixtureTicker!$A$24:$A$43), PlayerForm!$X$5+4)="A",
_xlfn.XLOOKUP($E243, PlayerForm!$D$3:$D$394, PlayerForm!$R$3:$R$394)*
_xlfn.XLOOKUP(
INDEX(FixtureTicker!$B$3:$AM$22, MATCH($B243, FixtureTicker!$A$3:$A$22), PlayerForm!$X$5+4),
 TeamForm!$B$4:$B$23, TeamForm!$AB$4:$AB$23),
INDEX(FixtureTicker!$B$24:$AM$43, MATCH($B243, FixtureTicker!$A$24:$A$43), PlayerForm!$X$5+4)="BLANK",
0
),
_xlfn.IFS(
INDEX(FixtureTicker!$B$24:$AM$43, MATCH($B243, FixtureTicker!$A$24:$A$43), PlayerForm!$X$5+5)="H",
_xlfn.XLOOKUP($E243, PlayerForm!$D$3:$D$394, PlayerForm!$Q$3:$Q$394)*
_xlfn.XLOOKUP(
INDEX(FixtureTicker!$B$3:$AM$22, MATCH($B243, FixtureTicker!$A$3:$A$22), PlayerForm!$X$5+5),
 TeamForm!$B$4:$B$23, TeamForm!$AD$4:$AD$23),
INDEX(FixtureTicker!$B$24:$AM$43, MATCH($B243, FixtureTicker!$A$24:$A$43), PlayerForm!$X$5+5)="A",
_xlfn.XLOOKUP($E243, PlayerForm!$D$3:$D$394, PlayerForm!$R$3:$R$394)*
_xlfn.XLOOKUP(
INDEX(FixtureTicker!$B$3:$AM$22, MATCH($B243, FixtureTicker!$A$3:$A$22), PlayerForm!$X$5+5),
 TeamForm!$B$4:$B$23, TeamForm!$AB$4:$AB$23),
INDEX(FixtureTicker!$B$24:$AM$43, MATCH($B243, FixtureTicker!$A$24:$A$43), PlayerForm!$X$5+5)="BLANK",
0
),
_xlfn.IFS(
INDEX(FixtureTicker!$B$24:$AM$43, MATCH($B243, FixtureTicker!$A$24:$A$43), PlayerForm!$X$5+6)="H",
_xlfn.XLOOKUP($E243, PlayerForm!$D$3:$D$394, PlayerForm!$Q$3:$Q$394)*
_xlfn.XLOOKUP(
INDEX(FixtureTicker!$B$3:$AM$22, MATCH($B243, FixtureTicker!$A$3:$A$22), PlayerForm!$X$5+6),
 TeamForm!$B$4:$B$23, TeamForm!$AD$4:$AD$23),
INDEX(FixtureTicker!$B$24:$AM$43, MATCH($B243, FixtureTicker!$A$24:$A$43), PlayerForm!$X$5+6)="A",
_xlfn.XLOOKUP($E243, PlayerForm!$D$3:$D$394, PlayerForm!$R$3:$R$394)*
_xlfn.XLOOKUP(
INDEX(FixtureTicker!$B$3:$AM$22, MATCH($B243, FixtureTicker!$A$3:$A$22), PlayerForm!$X$5+6),
 TeamForm!$B$4:$B$23, TeamForm!$AB$4:$AB$23),
INDEX(FixtureTicker!$B$24:$AM$43, MATCH($B243, FixtureTicker!$A$24:$A$43), PlayerForm!$X$5+6)="BLANK",
0
),
_xlfn.IFS(
INDEX(FixtureTicker!$B$24:$AM$43, MATCH($B243, FixtureTicker!$A$24:$A$43), PlayerForm!$X$5+7)="H",
_xlfn.XLOOKUP($E243, PlayerForm!$D$3:$D$394, PlayerForm!$Q$3:$Q$394)*
_xlfn.XLOOKUP(
INDEX(FixtureTicker!$B$3:$AM$22, MATCH($B243, FixtureTicker!$A$3:$A$22), PlayerForm!$X$5+7),
 TeamForm!$B$4:$B$23, TeamForm!$AD$4:$AD$23),
INDEX(FixtureTicker!$B$24:$AM$43, MATCH($B243, FixtureTicker!$A$24:$A$43), PlayerForm!$X$5+7)="A",
_xlfn.XLOOKUP($E243, PlayerForm!$D$3:$D$394, PlayerForm!$R$3:$R$394)*
_xlfn.XLOOKUP(
INDEX(FixtureTicker!$B$3:$AM$22, MATCH($B243, FixtureTicker!$A$3:$A$22), PlayerForm!$X$5+7),
 TeamForm!$B$4:$B$23, TeamForm!$AB$4:$AB$23),
INDEX(FixtureTicker!$B$24:$AM$43, MATCH($B243, FixtureTicker!$A$24:$A$43), PlayerForm!$X$5+7)="BLANK",
0
)
),0)</f>
        <v>8.0867206894928714</v>
      </c>
    </row>
    <row r="244" spans="1:10">
      <c r="A244" s="55">
        <v>185</v>
      </c>
      <c r="B244" s="55" t="str">
        <f>_xlfn.XLOOKUP($A244, PlayerData!$B$3:$B$394, PlayerData!C$3:C$394)</f>
        <v>LEI</v>
      </c>
      <c r="C244" s="55" t="str">
        <f>_xlfn.XLOOKUP($A244, PlayerData!$B$3:$B$394, PlayerData!D$3:D$394)</f>
        <v>M</v>
      </c>
      <c r="D244" s="55">
        <f>_xlfn.XLOOKUP($A244, PlayerData!$B:$B, PlayerData!F:F,,,-1)</f>
        <v>5</v>
      </c>
      <c r="E244" s="31" t="str">
        <f>_xlfn.XLOOKUP($A244, PlayerData!$B$3:$B$394, PlayerData!E$3:E$394)</f>
        <v>Choudhury</v>
      </c>
      <c r="F244" s="164" cm="1">
        <f t="array" ref="F244">IFERROR(0.01*_xlfn.IFS(
INDEX(FixtureTicker!$B$24:$AM$43, MATCH($B244, FixtureTicker!$A$24:$A$43, 0), PlayerForm!$X$5)="H",
_xlfn.XLOOKUP($E244, PlayerForm!$D$3:$D$394, PlayerForm!$Q$3:$Q$394)*
_xlfn.XLOOKUP(
INDEX(FixtureTicker!$B$3:$AM$22, MATCH($B244, FixtureTicker!$A$3:$A$22,0), PlayerForm!$X$5),
 TeamForm!$B$4:$B$23, TeamForm!$AD$4:$AD$23),
INDEX(FixtureTicker!$B$24:$AM$43, MATCH($B244, FixtureTicker!$A$24:$A$43,0), PlayerForm!$X$5)="A",
_xlfn.XLOOKUP($E244, PlayerForm!$D$3:$D$394, PlayerForm!$R$3:$R$394)*
_xlfn.XLOOKUP(
INDEX(FixtureTicker!$B$3:$AM$22, MATCH($B244, FixtureTicker!$A$3:$A$22,0), PlayerForm!$X$5),
 TeamForm!$B$4:$B$23, TeamForm!$AB$4:$AB$23),
INDEX(FixtureTicker!$B$24:$AM$43, MATCH($B244, FixtureTicker!$A$24:$A$43,0), PlayerForm!$X$5)="BLANK",
0),0)</f>
        <v>1.3628208192861129</v>
      </c>
      <c r="G244" s="163" cm="1">
        <f t="array" ref="G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
),0)</f>
        <v>2.3055259129346029</v>
      </c>
      <c r="H244" s="163" cm="1">
        <f t="array" ref="H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),
_xlfn.IFS(
INDEX(FixtureTicker!$B$24:$AM$43, MATCH($B244, FixtureTicker!$A$24:$A$43), PlayerForm!$X$5+2)="H",
_xlfn.XLOOKUP($E244, PlayerForm!$D$3:$D$394, PlayerForm!$Q$3:$Q$394)*
_xlfn.XLOOKUP(
INDEX(FixtureTicker!$B$3:$AM$22, MATCH($B244, FixtureTicker!$A$3:$A$22), PlayerForm!$X$5+2),
 TeamForm!$B$4:$B$23, TeamForm!$AD$4:$AD$23),
INDEX(FixtureTicker!$B$24:$AM$43, MATCH($B244, FixtureTicker!$A$24:$A$43), PlayerForm!$X$5+2)="A",
_xlfn.XLOOKUP($E244, PlayerForm!$D$3:$D$394, PlayerForm!$R$3:$R$394)*
_xlfn.XLOOKUP(
INDEX(FixtureTicker!$B$3:$AM$22, MATCH($B244, FixtureTicker!$A$3:$A$22), PlayerForm!$X$5+2),
 TeamForm!$B$4:$B$23, TeamForm!$AB$4:$AB$23),
INDEX(FixtureTicker!$B$24:$AM$43, MATCH($B244, FixtureTicker!$A$24:$A$43), PlayerForm!$X$5+2)="BLANK",
0
),
_xlfn.IFS(
INDEX(FixtureTicker!$B$24:$AM$43, MATCH($B244, FixtureTicker!$A$24:$A$43), PlayerForm!$X$5+3)="H",
_xlfn.XLOOKUP($E244, PlayerForm!$D$3:$D$394, PlayerForm!$Q$3:$Q$394)*
_xlfn.XLOOKUP(
INDEX(FixtureTicker!$B$3:$AM$22, MATCH($B244, FixtureTicker!$A$3:$A$22), PlayerForm!$X$5+3),
 TeamForm!$B$4:$B$23, TeamForm!$AD$4:$AD$23),
INDEX(FixtureTicker!$B$24:$AM$43, MATCH($B244, FixtureTicker!$A$24:$A$43), PlayerForm!$X$5+3)="A",
_xlfn.XLOOKUP($E244, PlayerForm!$D$3:$D$394, PlayerForm!$R$3:$R$394)*
_xlfn.XLOOKUP(
INDEX(FixtureTicker!$B$3:$AM$22, MATCH($B244, FixtureTicker!$A$3:$A$22), PlayerForm!$X$5+3),
 TeamForm!$B$4:$B$23, TeamForm!$AB$4:$AB$23),
INDEX(FixtureTicker!$B$24:$AM$43, MATCH($B244, FixtureTicker!$A$24:$A$43), PlayerForm!$X$5+3)="BLANK",
0
)
),0)</f>
        <v>3.8759247967051036</v>
      </c>
      <c r="I244" s="163" cm="1">
        <f t="array" ref="I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),
_xlfn.IFS(
INDEX(FixtureTicker!$B$24:$AM$43, MATCH($B244, FixtureTicker!$A$24:$A$43), PlayerForm!$X$5+2)="H",
_xlfn.XLOOKUP($E244, PlayerForm!$D$3:$D$394, PlayerForm!$Q$3:$Q$394)*
_xlfn.XLOOKUP(
INDEX(FixtureTicker!$B$3:$AM$22, MATCH($B244, FixtureTicker!$A$3:$A$22), PlayerForm!$X$5+2),
 TeamForm!$B$4:$B$23, TeamForm!$AD$4:$AD$23),
INDEX(FixtureTicker!$B$24:$AM$43, MATCH($B244, FixtureTicker!$A$24:$A$43), PlayerForm!$X$5+2)="A",
_xlfn.XLOOKUP($E244, PlayerForm!$D$3:$D$394, PlayerForm!$R$3:$R$394)*
_xlfn.XLOOKUP(
INDEX(FixtureTicker!$B$3:$AM$22, MATCH($B244, FixtureTicker!$A$3:$A$22), PlayerForm!$X$5+2),
 TeamForm!$B$4:$B$23, TeamForm!$AB$4:$AB$23),
INDEX(FixtureTicker!$B$24:$AM$43, MATCH($B244, FixtureTicker!$A$24:$A$43), PlayerForm!$X$5+2)="BLANK",
0
),
_xlfn.IFS(
INDEX(FixtureTicker!$B$24:$AM$43, MATCH($B244, FixtureTicker!$A$24:$A$43), PlayerForm!$X$5+3)="H",
_xlfn.XLOOKUP($E244, PlayerForm!$D$3:$D$394, PlayerForm!$Q$3:$Q$394)*
_xlfn.XLOOKUP(
INDEX(FixtureTicker!$B$3:$AM$22, MATCH($B244, FixtureTicker!$A$3:$A$22), PlayerForm!$X$5+3),
 TeamForm!$B$4:$B$23, TeamForm!$AD$4:$AD$23),
INDEX(FixtureTicker!$B$24:$AM$43, MATCH($B244, FixtureTicker!$A$24:$A$43), PlayerForm!$X$5+3)="A",
_xlfn.XLOOKUP($E244, PlayerForm!$D$3:$D$394, PlayerForm!$R$3:$R$394)*
_xlfn.XLOOKUP(
INDEX(FixtureTicker!$B$3:$AM$22, MATCH($B244, FixtureTicker!$A$3:$A$22), PlayerForm!$X$5+3),
 TeamForm!$B$4:$B$23, TeamForm!$AB$4:$AB$23),
INDEX(FixtureTicker!$B$24:$AM$43, MATCH($B244, FixtureTicker!$A$24:$A$43), PlayerForm!$X$5+3)="BLANK",
0
),
_xlfn.IFS(
INDEX(FixtureTicker!$B$24:$AM$43, MATCH($B244, FixtureTicker!$A$24:$A$43), PlayerForm!$X$5+4)="H",
_xlfn.XLOOKUP($E244, PlayerForm!$D$3:$D$394, PlayerForm!$Q$3:$Q$394)*
_xlfn.XLOOKUP(
INDEX(FixtureTicker!$B$3:$AM$22, MATCH($B244, FixtureTicker!$A$3:$A$22), PlayerForm!$X$5+4),
 TeamForm!$B$4:$B$23, TeamForm!$AD$4:$AD$23),
INDEX(FixtureTicker!$B$24:$AM$43, MATCH($B244, FixtureTicker!$A$24:$A$43), PlayerForm!$X$5+4)="A",
_xlfn.XLOOKUP($E244, PlayerForm!$D$3:$D$394, PlayerForm!$R$3:$R$394)*
_xlfn.XLOOKUP(
INDEX(FixtureTicker!$B$3:$AM$22, MATCH($B244, FixtureTicker!$A$3:$A$22), PlayerForm!$X$5+4),
 TeamForm!$B$4:$B$23, TeamForm!$AB$4:$AB$23),
INDEX(FixtureTicker!$B$24:$AM$43, MATCH($B244, FixtureTicker!$A$24:$A$43), PlayerForm!$X$5+4)="BLANK",
0
),
_xlfn.IFS(
INDEX(FixtureTicker!$B$24:$AM$43, MATCH($B244, FixtureTicker!$A$24:$A$43), PlayerForm!$X$5+5)="H",
_xlfn.XLOOKUP($E244, PlayerForm!$D$3:$D$394, PlayerForm!$Q$3:$Q$394)*
_xlfn.XLOOKUP(
INDEX(FixtureTicker!$B$3:$AM$22, MATCH($B244, FixtureTicker!$A$3:$A$22), PlayerForm!$X$5+5),
 TeamForm!$B$4:$B$23, TeamForm!$AD$4:$AD$23),
INDEX(FixtureTicker!$B$24:$AM$43, MATCH($B244, FixtureTicker!$A$24:$A$43), PlayerForm!$X$5+5)="A",
_xlfn.XLOOKUP($E244, PlayerForm!$D$3:$D$394, PlayerForm!$R$3:$R$394)*
_xlfn.XLOOKUP(
INDEX(FixtureTicker!$B$3:$AM$22, MATCH($B244, FixtureTicker!$A$3:$A$22), PlayerForm!$X$5+5),
 TeamForm!$B$4:$B$23, TeamForm!$AB$4:$AB$23),
INDEX(FixtureTicker!$B$24:$AM$43, MATCH($B244, FixtureTicker!$A$24:$A$43), PlayerForm!$X$5+5)="BLANK",
0
)
),0)</f>
        <v>5.9640155529864884</v>
      </c>
      <c r="J244" s="163" cm="1">
        <f t="array" ref="J244">IFERROR(0.01*SUM(
_xlfn.IFS(
INDEX(FixtureTicker!$B$24:$AM$43, MATCH($B244, FixtureTicker!$A$24:$A$43), PlayerForm!$X$5)="H",
_xlfn.XLOOKUP($E244, PlayerForm!$D$3:$D$394, PlayerForm!$Q$3:$Q$394)*
_xlfn.XLOOKUP(
INDEX(FixtureTicker!$B$3:$AM$22, MATCH($B244, FixtureTicker!$A$3:$A$22), PlayerForm!$X$5),
 TeamForm!$B$4:$B$23, TeamForm!$AD$4:$AD$23),
INDEX(FixtureTicker!$B$24:$AM$43, MATCH($B244, FixtureTicker!$A$24:$A$43), PlayerForm!$X$5)="A",
_xlfn.XLOOKUP($E244, PlayerForm!$D$3:$D$394, PlayerForm!$R$3:$R$394)*
_xlfn.XLOOKUP(
INDEX(FixtureTicker!$B$3:$AM$22, MATCH($B244, FixtureTicker!$A$3:$A$22), PlayerForm!$X$5),
 TeamForm!$B$4:$B$23, TeamForm!$AB$4:$AB$23),
INDEX(FixtureTicker!$B$24:$AM$43, MATCH($B244, FixtureTicker!$A$24:$A$43), PlayerForm!$X$5)="BLANK",
0
),
_xlfn.IFS(
INDEX(FixtureTicker!$B$24:$AM$43, MATCH($B244, FixtureTicker!$A$24:$A$43), PlayerForm!$X$5+1)="H",
_xlfn.XLOOKUP($E244, PlayerForm!$D$3:$D$394, PlayerForm!$Q$3:$Q$394)*
_xlfn.XLOOKUP(
INDEX(FixtureTicker!$B$3:$AM$22, MATCH($B244, FixtureTicker!$A$3:$A$22), PlayerForm!$X$5+1),
 TeamForm!$B$4:$B$23, TeamForm!$AD$4:$AD$23),
INDEX(FixtureTicker!$B$24:$AM$43, MATCH($B244, FixtureTicker!$A$24:$A$43), PlayerForm!$X$5+1)="A",
_xlfn.XLOOKUP($E244, PlayerForm!$D$3:$D$394, PlayerForm!$R$3:$R$394)*
_xlfn.XLOOKUP(
INDEX(FixtureTicker!$B$3:$AM$22, MATCH($B244, FixtureTicker!$A$3:$A$22), PlayerForm!$X$5+1),
 TeamForm!$B$4:$B$23, TeamForm!$AB$4:$AB$23),
INDEX(FixtureTicker!$B$24:$AM$43, MATCH($B244, FixtureTicker!$A$24:$A$43), PlayerForm!$X$5+1)="BLANK",
0
),
_xlfn.IFS(
INDEX(FixtureTicker!$B$24:$AM$43, MATCH($B244, FixtureTicker!$A$24:$A$43), PlayerForm!$X$5+2)="H",
_xlfn.XLOOKUP($E244, PlayerForm!$D$3:$D$394, PlayerForm!$Q$3:$Q$394)*
_xlfn.XLOOKUP(
INDEX(FixtureTicker!$B$3:$AM$22, MATCH($B244, FixtureTicker!$A$3:$A$22), PlayerForm!$X$5+2),
 TeamForm!$B$4:$B$23, TeamForm!$AD$4:$AD$23),
INDEX(FixtureTicker!$B$24:$AM$43, MATCH($B244, FixtureTicker!$A$24:$A$43), PlayerForm!$X$5+2)="A",
_xlfn.XLOOKUP($E244, PlayerForm!$D$3:$D$394, PlayerForm!$R$3:$R$394)*
_xlfn.XLOOKUP(
INDEX(FixtureTicker!$B$3:$AM$22, MATCH($B244, FixtureTicker!$A$3:$A$22), PlayerForm!$X$5+2),
 TeamForm!$B$4:$B$23, TeamForm!$AB$4:$AB$23),
INDEX(FixtureTicker!$B$24:$AM$43, MATCH($B244, FixtureTicker!$A$24:$A$43), PlayerForm!$X$5+2)="BLANK",
0
),
_xlfn.IFS(
INDEX(FixtureTicker!$B$24:$AM$43, MATCH($B244, FixtureTicker!$A$24:$A$43), PlayerForm!$X$5+3)="H",
_xlfn.XLOOKUP($E244, PlayerForm!$D$3:$D$394, PlayerForm!$Q$3:$Q$394)*
_xlfn.XLOOKUP(
INDEX(FixtureTicker!$B$3:$AM$22, MATCH($B244, FixtureTicker!$A$3:$A$22), PlayerForm!$X$5+3),
 TeamForm!$B$4:$B$23, TeamForm!$AD$4:$AD$23),
INDEX(FixtureTicker!$B$24:$AM$43, MATCH($B244, FixtureTicker!$A$24:$A$43), PlayerForm!$X$5+3)="A",
_xlfn.XLOOKUP($E244, PlayerForm!$D$3:$D$394, PlayerForm!$R$3:$R$394)*
_xlfn.XLOOKUP(
INDEX(FixtureTicker!$B$3:$AM$22, MATCH($B244, FixtureTicker!$A$3:$A$22), PlayerForm!$X$5+3),
 TeamForm!$B$4:$B$23, TeamForm!$AB$4:$AB$23),
INDEX(FixtureTicker!$B$24:$AM$43, MATCH($B244, FixtureTicker!$A$24:$A$43), PlayerForm!$X$5+3)="BLANK",
0
),
_xlfn.IFS(
INDEX(FixtureTicker!$B$24:$AM$43, MATCH($B244, FixtureTicker!$A$24:$A$43), PlayerForm!$X$5+4)="H",
_xlfn.XLOOKUP($E244, PlayerForm!$D$3:$D$394, PlayerForm!$Q$3:$Q$394)*
_xlfn.XLOOKUP(
INDEX(FixtureTicker!$B$3:$AM$22, MATCH($B244, FixtureTicker!$A$3:$A$22), PlayerForm!$X$5+4),
 TeamForm!$B$4:$B$23, TeamForm!$AD$4:$AD$23),
INDEX(FixtureTicker!$B$24:$AM$43, MATCH($B244, FixtureTicker!$A$24:$A$43), PlayerForm!$X$5+4)="A",
_xlfn.XLOOKUP($E244, PlayerForm!$D$3:$D$394, PlayerForm!$R$3:$R$394)*
_xlfn.XLOOKUP(
INDEX(FixtureTicker!$B$3:$AM$22, MATCH($B244, FixtureTicker!$A$3:$A$22), PlayerForm!$X$5+4),
 TeamForm!$B$4:$B$23, TeamForm!$AB$4:$AB$23),
INDEX(FixtureTicker!$B$24:$AM$43, MATCH($B244, FixtureTicker!$A$24:$A$43), PlayerForm!$X$5+4)="BLANK",
0
),
_xlfn.IFS(
INDEX(FixtureTicker!$B$24:$AM$43, MATCH($B244, FixtureTicker!$A$24:$A$43), PlayerForm!$X$5+5)="H",
_xlfn.XLOOKUP($E244, PlayerForm!$D$3:$D$394, PlayerForm!$Q$3:$Q$394)*
_xlfn.XLOOKUP(
INDEX(FixtureTicker!$B$3:$AM$22, MATCH($B244, FixtureTicker!$A$3:$A$22), PlayerForm!$X$5+5),
 TeamForm!$B$4:$B$23, TeamForm!$AD$4:$AD$23),
INDEX(FixtureTicker!$B$24:$AM$43, MATCH($B244, FixtureTicker!$A$24:$A$43), PlayerForm!$X$5+5)="A",
_xlfn.XLOOKUP($E244, PlayerForm!$D$3:$D$394, PlayerForm!$R$3:$R$394)*
_xlfn.XLOOKUP(
INDEX(FixtureTicker!$B$3:$AM$22, MATCH($B244, FixtureTicker!$A$3:$A$22), PlayerForm!$X$5+5),
 TeamForm!$B$4:$B$23, TeamForm!$AB$4:$AB$23),
INDEX(FixtureTicker!$B$24:$AM$43, MATCH($B244, FixtureTicker!$A$24:$A$43), PlayerForm!$X$5+5)="BLANK",
0
),
_xlfn.IFS(
INDEX(FixtureTicker!$B$24:$AM$43, MATCH($B244, FixtureTicker!$A$24:$A$43), PlayerForm!$X$5+6)="H",
_xlfn.XLOOKUP($E244, PlayerForm!$D$3:$D$394, PlayerForm!$Q$3:$Q$394)*
_xlfn.XLOOKUP(
INDEX(FixtureTicker!$B$3:$AM$22, MATCH($B244, FixtureTicker!$A$3:$A$22), PlayerForm!$X$5+6),
 TeamForm!$B$4:$B$23, TeamForm!$AD$4:$AD$23),
INDEX(FixtureTicker!$B$24:$AM$43, MATCH($B244, FixtureTicker!$A$24:$A$43), PlayerForm!$X$5+6)="A",
_xlfn.XLOOKUP($E244, PlayerForm!$D$3:$D$394, PlayerForm!$R$3:$R$394)*
_xlfn.XLOOKUP(
INDEX(FixtureTicker!$B$3:$AM$22, MATCH($B244, FixtureTicker!$A$3:$A$22), PlayerForm!$X$5+6),
 TeamForm!$B$4:$B$23, TeamForm!$AB$4:$AB$23),
INDEX(FixtureTicker!$B$24:$AM$43, MATCH($B244, FixtureTicker!$A$24:$A$43), PlayerForm!$X$5+6)="BLANK",
0
),
_xlfn.IFS(
INDEX(FixtureTicker!$B$24:$AM$43, MATCH($B244, FixtureTicker!$A$24:$A$43), PlayerForm!$X$5+7)="H",
_xlfn.XLOOKUP($E244, PlayerForm!$D$3:$D$394, PlayerForm!$Q$3:$Q$394)*
_xlfn.XLOOKUP(
INDEX(FixtureTicker!$B$3:$AM$22, MATCH($B244, FixtureTicker!$A$3:$A$22), PlayerForm!$X$5+7),
 TeamForm!$B$4:$B$23, TeamForm!$AD$4:$AD$23),
INDEX(FixtureTicker!$B$24:$AM$43, MATCH($B244, FixtureTicker!$A$24:$A$43), PlayerForm!$X$5+7)="A",
_xlfn.XLOOKUP($E244, PlayerForm!$D$3:$D$394, PlayerForm!$R$3:$R$394)*
_xlfn.XLOOKUP(
INDEX(FixtureTicker!$B$3:$AM$22, MATCH($B244, FixtureTicker!$A$3:$A$22), PlayerForm!$X$5+7),
 TeamForm!$B$4:$B$23, TeamForm!$AB$4:$AB$23),
INDEX(FixtureTicker!$B$24:$AM$43, MATCH($B244, FixtureTicker!$A$24:$A$43), PlayerForm!$X$5+7)="BLANK",
0
)
),0)</f>
        <v>7.9240666947594613</v>
      </c>
    </row>
    <row r="245" spans="1:10">
      <c r="A245" s="55">
        <v>226</v>
      </c>
      <c r="B245" s="55" t="str">
        <f>_xlfn.XLOOKUP($A245, PlayerData!$B$3:$B$394, PlayerData!C$3:C$394)</f>
        <v>MCI</v>
      </c>
      <c r="C245" s="55" t="str">
        <f>_xlfn.XLOOKUP($A245, PlayerData!$B$3:$B$394, PlayerData!D$3:D$394)</f>
        <v>D</v>
      </c>
      <c r="D245" s="55">
        <f>_xlfn.XLOOKUP($A245, PlayerData!$B:$B, PlayerData!F:F,,,-1)</f>
        <v>6</v>
      </c>
      <c r="E245" s="31" t="str">
        <f>_xlfn.XLOOKUP($A245, PlayerData!$B$3:$B$394, PlayerData!E$3:E$394)</f>
        <v>Walker</v>
      </c>
      <c r="F245" s="164" cm="1">
        <f t="array" ref="F245">IFERROR(0.01*_xlfn.IFS(
INDEX(FixtureTicker!$B$24:$AM$43, MATCH($B245, FixtureTicker!$A$24:$A$43, 0), PlayerForm!$X$5)="H",
_xlfn.XLOOKUP($E245, PlayerForm!$D$3:$D$394, PlayerForm!$Q$3:$Q$394)*
_xlfn.XLOOKUP(
INDEX(FixtureTicker!$B$3:$AM$22, MATCH($B245, FixtureTicker!$A$3:$A$22,0), PlayerForm!$X$5),
 TeamForm!$B$4:$B$23, TeamForm!$AD$4:$AD$23),
INDEX(FixtureTicker!$B$24:$AM$43, MATCH($B245, FixtureTicker!$A$24:$A$43,0), PlayerForm!$X$5)="A",
_xlfn.XLOOKUP($E245, PlayerForm!$D$3:$D$394, PlayerForm!$R$3:$R$394)*
_xlfn.XLOOKUP(
INDEX(FixtureTicker!$B$3:$AM$22, MATCH($B245, FixtureTicker!$A$3:$A$22,0), PlayerForm!$X$5),
 TeamForm!$B$4:$B$23, TeamForm!$AB$4:$AB$23),
INDEX(FixtureTicker!$B$24:$AM$43, MATCH($B245, FixtureTicker!$A$24:$A$43,0), PlayerForm!$X$5)="BLANK",
0),0)</f>
        <v>0</v>
      </c>
      <c r="G245" s="163" cm="1">
        <f t="array" ref="G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
),0)</f>
        <v>0.20053908355795153</v>
      </c>
      <c r="H245" s="163" cm="1">
        <f t="array" ref="H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),
_xlfn.IFS(
INDEX(FixtureTicker!$B$24:$AM$43, MATCH($B245, FixtureTicker!$A$24:$A$43), PlayerForm!$X$5+2)="H",
_xlfn.XLOOKUP($E245, PlayerForm!$D$3:$D$394, PlayerForm!$Q$3:$Q$394)*
_xlfn.XLOOKUP(
INDEX(FixtureTicker!$B$3:$AM$22, MATCH($B245, FixtureTicker!$A$3:$A$22), PlayerForm!$X$5+2),
 TeamForm!$B$4:$B$23, TeamForm!$AD$4:$AD$23),
INDEX(FixtureTicker!$B$24:$AM$43, MATCH($B245, FixtureTicker!$A$24:$A$43), PlayerForm!$X$5+2)="A",
_xlfn.XLOOKUP($E245, PlayerForm!$D$3:$D$394, PlayerForm!$R$3:$R$394)*
_xlfn.XLOOKUP(
INDEX(FixtureTicker!$B$3:$AM$22, MATCH($B245, FixtureTicker!$A$3:$A$22), PlayerForm!$X$5+2),
 TeamForm!$B$4:$B$23, TeamForm!$AB$4:$AB$23),
INDEX(FixtureTicker!$B$24:$AM$43, MATCH($B245, FixtureTicker!$A$24:$A$43), PlayerForm!$X$5+2)="BLANK",
0
),
_xlfn.IFS(
INDEX(FixtureTicker!$B$24:$AM$43, MATCH($B245, FixtureTicker!$A$24:$A$43), PlayerForm!$X$5+3)="H",
_xlfn.XLOOKUP($E245, PlayerForm!$D$3:$D$394, PlayerForm!$Q$3:$Q$394)*
_xlfn.XLOOKUP(
INDEX(FixtureTicker!$B$3:$AM$22, MATCH($B245, FixtureTicker!$A$3:$A$22), PlayerForm!$X$5+3),
 TeamForm!$B$4:$B$23, TeamForm!$AD$4:$AD$23),
INDEX(FixtureTicker!$B$24:$AM$43, MATCH($B245, FixtureTicker!$A$24:$A$43), PlayerForm!$X$5+3)="A",
_xlfn.XLOOKUP($E245, PlayerForm!$D$3:$D$394, PlayerForm!$R$3:$R$394)*
_xlfn.XLOOKUP(
INDEX(FixtureTicker!$B$3:$AM$22, MATCH($B245, FixtureTicker!$A$3:$A$22), PlayerForm!$X$5+3),
 TeamForm!$B$4:$B$23, TeamForm!$AB$4:$AB$23),
INDEX(FixtureTicker!$B$24:$AM$43, MATCH($B245, FixtureTicker!$A$24:$A$43), PlayerForm!$X$5+3)="BLANK",
0
)
),0)</f>
        <v>2.9852826454155448</v>
      </c>
      <c r="I245" s="163" cm="1">
        <f t="array" ref="I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),
_xlfn.IFS(
INDEX(FixtureTicker!$B$24:$AM$43, MATCH($B245, FixtureTicker!$A$24:$A$43), PlayerForm!$X$5+2)="H",
_xlfn.XLOOKUP($E245, PlayerForm!$D$3:$D$394, PlayerForm!$Q$3:$Q$394)*
_xlfn.XLOOKUP(
INDEX(FixtureTicker!$B$3:$AM$22, MATCH($B245, FixtureTicker!$A$3:$A$22), PlayerForm!$X$5+2),
 TeamForm!$B$4:$B$23, TeamForm!$AD$4:$AD$23),
INDEX(FixtureTicker!$B$24:$AM$43, MATCH($B245, FixtureTicker!$A$24:$A$43), PlayerForm!$X$5+2)="A",
_xlfn.XLOOKUP($E245, PlayerForm!$D$3:$D$394, PlayerForm!$R$3:$R$394)*
_xlfn.XLOOKUP(
INDEX(FixtureTicker!$B$3:$AM$22, MATCH($B245, FixtureTicker!$A$3:$A$22), PlayerForm!$X$5+2),
 TeamForm!$B$4:$B$23, TeamForm!$AB$4:$AB$23),
INDEX(FixtureTicker!$B$24:$AM$43, MATCH($B245, FixtureTicker!$A$24:$A$43), PlayerForm!$X$5+2)="BLANK",
0
),
_xlfn.IFS(
INDEX(FixtureTicker!$B$24:$AM$43, MATCH($B245, FixtureTicker!$A$24:$A$43), PlayerForm!$X$5+3)="H",
_xlfn.XLOOKUP($E245, PlayerForm!$D$3:$D$394, PlayerForm!$Q$3:$Q$394)*
_xlfn.XLOOKUP(
INDEX(FixtureTicker!$B$3:$AM$22, MATCH($B245, FixtureTicker!$A$3:$A$22), PlayerForm!$X$5+3),
 TeamForm!$B$4:$B$23, TeamForm!$AD$4:$AD$23),
INDEX(FixtureTicker!$B$24:$AM$43, MATCH($B245, FixtureTicker!$A$24:$A$43), PlayerForm!$X$5+3)="A",
_xlfn.XLOOKUP($E245, PlayerForm!$D$3:$D$394, PlayerForm!$R$3:$R$394)*
_xlfn.XLOOKUP(
INDEX(FixtureTicker!$B$3:$AM$22, MATCH($B245, FixtureTicker!$A$3:$A$22), PlayerForm!$X$5+3),
 TeamForm!$B$4:$B$23, TeamForm!$AB$4:$AB$23),
INDEX(FixtureTicker!$B$24:$AM$43, MATCH($B245, FixtureTicker!$A$24:$A$43), PlayerForm!$X$5+3)="BLANK",
0
),
_xlfn.IFS(
INDEX(FixtureTicker!$B$24:$AM$43, MATCH($B245, FixtureTicker!$A$24:$A$43), PlayerForm!$X$5+4)="H",
_xlfn.XLOOKUP($E245, PlayerForm!$D$3:$D$394, PlayerForm!$Q$3:$Q$394)*
_xlfn.XLOOKUP(
INDEX(FixtureTicker!$B$3:$AM$22, MATCH($B245, FixtureTicker!$A$3:$A$22), PlayerForm!$X$5+4),
 TeamForm!$B$4:$B$23, TeamForm!$AD$4:$AD$23),
INDEX(FixtureTicker!$B$24:$AM$43, MATCH($B245, FixtureTicker!$A$24:$A$43), PlayerForm!$X$5+4)="A",
_xlfn.XLOOKUP($E245, PlayerForm!$D$3:$D$394, PlayerForm!$R$3:$R$394)*
_xlfn.XLOOKUP(
INDEX(FixtureTicker!$B$3:$AM$22, MATCH($B245, FixtureTicker!$A$3:$A$22), PlayerForm!$X$5+4),
 TeamForm!$B$4:$B$23, TeamForm!$AB$4:$AB$23),
INDEX(FixtureTicker!$B$24:$AM$43, MATCH($B245, FixtureTicker!$A$24:$A$43), PlayerForm!$X$5+4)="BLANK",
0
),
_xlfn.IFS(
INDEX(FixtureTicker!$B$24:$AM$43, MATCH($B245, FixtureTicker!$A$24:$A$43), PlayerForm!$X$5+5)="H",
_xlfn.XLOOKUP($E245, PlayerForm!$D$3:$D$394, PlayerForm!$Q$3:$Q$394)*
_xlfn.XLOOKUP(
INDEX(FixtureTicker!$B$3:$AM$22, MATCH($B245, FixtureTicker!$A$3:$A$22), PlayerForm!$X$5+5),
 TeamForm!$B$4:$B$23, TeamForm!$AD$4:$AD$23),
INDEX(FixtureTicker!$B$24:$AM$43, MATCH($B245, FixtureTicker!$A$24:$A$43), PlayerForm!$X$5+5)="A",
_xlfn.XLOOKUP($E245, PlayerForm!$D$3:$D$394, PlayerForm!$R$3:$R$394)*
_xlfn.XLOOKUP(
INDEX(FixtureTicker!$B$3:$AM$22, MATCH($B245, FixtureTicker!$A$3:$A$22), PlayerForm!$X$5+5),
 TeamForm!$B$4:$B$23, TeamForm!$AB$4:$AB$23),
INDEX(FixtureTicker!$B$24:$AM$43, MATCH($B245, FixtureTicker!$A$24:$A$43), PlayerForm!$X$5+5)="BLANK",
0
)
),0)</f>
        <v>5.7357810085531451</v>
      </c>
      <c r="J245" s="163" cm="1">
        <f t="array" ref="J245">IFERROR(0.01*SUM(
_xlfn.IFS(
INDEX(FixtureTicker!$B$24:$AM$43, MATCH($B245, FixtureTicker!$A$24:$A$43), PlayerForm!$X$5)="H",
_xlfn.XLOOKUP($E245, PlayerForm!$D$3:$D$394, PlayerForm!$Q$3:$Q$394)*
_xlfn.XLOOKUP(
INDEX(FixtureTicker!$B$3:$AM$22, MATCH($B245, FixtureTicker!$A$3:$A$22), PlayerForm!$X$5),
 TeamForm!$B$4:$B$23, TeamForm!$AD$4:$AD$23),
INDEX(FixtureTicker!$B$24:$AM$43, MATCH($B245, FixtureTicker!$A$24:$A$43), PlayerForm!$X$5)="A",
_xlfn.XLOOKUP($E245, PlayerForm!$D$3:$D$394, PlayerForm!$R$3:$R$394)*
_xlfn.XLOOKUP(
INDEX(FixtureTicker!$B$3:$AM$22, MATCH($B245, FixtureTicker!$A$3:$A$22), PlayerForm!$X$5),
 TeamForm!$B$4:$B$23, TeamForm!$AB$4:$AB$23),
INDEX(FixtureTicker!$B$24:$AM$43, MATCH($B245, FixtureTicker!$A$24:$A$43), PlayerForm!$X$5)="BLANK",
0
),
_xlfn.IFS(
INDEX(FixtureTicker!$B$24:$AM$43, MATCH($B245, FixtureTicker!$A$24:$A$43), PlayerForm!$X$5+1)="H",
_xlfn.XLOOKUP($E245, PlayerForm!$D$3:$D$394, PlayerForm!$Q$3:$Q$394)*
_xlfn.XLOOKUP(
INDEX(FixtureTicker!$B$3:$AM$22, MATCH($B245, FixtureTicker!$A$3:$A$22), PlayerForm!$X$5+1),
 TeamForm!$B$4:$B$23, TeamForm!$AD$4:$AD$23),
INDEX(FixtureTicker!$B$24:$AM$43, MATCH($B245, FixtureTicker!$A$24:$A$43), PlayerForm!$X$5+1)="A",
_xlfn.XLOOKUP($E245, PlayerForm!$D$3:$D$394, PlayerForm!$R$3:$R$394)*
_xlfn.XLOOKUP(
INDEX(FixtureTicker!$B$3:$AM$22, MATCH($B245, FixtureTicker!$A$3:$A$22), PlayerForm!$X$5+1),
 TeamForm!$B$4:$B$23, TeamForm!$AB$4:$AB$23),
INDEX(FixtureTicker!$B$24:$AM$43, MATCH($B245, FixtureTicker!$A$24:$A$43), PlayerForm!$X$5+1)="BLANK",
0
),
_xlfn.IFS(
INDEX(FixtureTicker!$B$24:$AM$43, MATCH($B245, FixtureTicker!$A$24:$A$43), PlayerForm!$X$5+2)="H",
_xlfn.XLOOKUP($E245, PlayerForm!$D$3:$D$394, PlayerForm!$Q$3:$Q$394)*
_xlfn.XLOOKUP(
INDEX(FixtureTicker!$B$3:$AM$22, MATCH($B245, FixtureTicker!$A$3:$A$22), PlayerForm!$X$5+2),
 TeamForm!$B$4:$B$23, TeamForm!$AD$4:$AD$23),
INDEX(FixtureTicker!$B$24:$AM$43, MATCH($B245, FixtureTicker!$A$24:$A$43), PlayerForm!$X$5+2)="A",
_xlfn.XLOOKUP($E245, PlayerForm!$D$3:$D$394, PlayerForm!$R$3:$R$394)*
_xlfn.XLOOKUP(
INDEX(FixtureTicker!$B$3:$AM$22, MATCH($B245, FixtureTicker!$A$3:$A$22), PlayerForm!$X$5+2),
 TeamForm!$B$4:$B$23, TeamForm!$AB$4:$AB$23),
INDEX(FixtureTicker!$B$24:$AM$43, MATCH($B245, FixtureTicker!$A$24:$A$43), PlayerForm!$X$5+2)="BLANK",
0
),
_xlfn.IFS(
INDEX(FixtureTicker!$B$24:$AM$43, MATCH($B245, FixtureTicker!$A$24:$A$43), PlayerForm!$X$5+3)="H",
_xlfn.XLOOKUP($E245, PlayerForm!$D$3:$D$394, PlayerForm!$Q$3:$Q$394)*
_xlfn.XLOOKUP(
INDEX(FixtureTicker!$B$3:$AM$22, MATCH($B245, FixtureTicker!$A$3:$A$22), PlayerForm!$X$5+3),
 TeamForm!$B$4:$B$23, TeamForm!$AD$4:$AD$23),
INDEX(FixtureTicker!$B$24:$AM$43, MATCH($B245, FixtureTicker!$A$24:$A$43), PlayerForm!$X$5+3)="A",
_xlfn.XLOOKUP($E245, PlayerForm!$D$3:$D$394, PlayerForm!$R$3:$R$394)*
_xlfn.XLOOKUP(
INDEX(FixtureTicker!$B$3:$AM$22, MATCH($B245, FixtureTicker!$A$3:$A$22), PlayerForm!$X$5+3),
 TeamForm!$B$4:$B$23, TeamForm!$AB$4:$AB$23),
INDEX(FixtureTicker!$B$24:$AM$43, MATCH($B245, FixtureTicker!$A$24:$A$43), PlayerForm!$X$5+3)="BLANK",
0
),
_xlfn.IFS(
INDEX(FixtureTicker!$B$24:$AM$43, MATCH($B245, FixtureTicker!$A$24:$A$43), PlayerForm!$X$5+4)="H",
_xlfn.XLOOKUP($E245, PlayerForm!$D$3:$D$394, PlayerForm!$Q$3:$Q$394)*
_xlfn.XLOOKUP(
INDEX(FixtureTicker!$B$3:$AM$22, MATCH($B245, FixtureTicker!$A$3:$A$22), PlayerForm!$X$5+4),
 TeamForm!$B$4:$B$23, TeamForm!$AD$4:$AD$23),
INDEX(FixtureTicker!$B$24:$AM$43, MATCH($B245, FixtureTicker!$A$24:$A$43), PlayerForm!$X$5+4)="A",
_xlfn.XLOOKUP($E245, PlayerForm!$D$3:$D$394, PlayerForm!$R$3:$R$394)*
_xlfn.XLOOKUP(
INDEX(FixtureTicker!$B$3:$AM$22, MATCH($B245, FixtureTicker!$A$3:$A$22), PlayerForm!$X$5+4),
 TeamForm!$B$4:$B$23, TeamForm!$AB$4:$AB$23),
INDEX(FixtureTicker!$B$24:$AM$43, MATCH($B245, FixtureTicker!$A$24:$A$43), PlayerForm!$X$5+4)="BLANK",
0
),
_xlfn.IFS(
INDEX(FixtureTicker!$B$24:$AM$43, MATCH($B245, FixtureTicker!$A$24:$A$43), PlayerForm!$X$5+5)="H",
_xlfn.XLOOKUP($E245, PlayerForm!$D$3:$D$394, PlayerForm!$Q$3:$Q$394)*
_xlfn.XLOOKUP(
INDEX(FixtureTicker!$B$3:$AM$22, MATCH($B245, FixtureTicker!$A$3:$A$22), PlayerForm!$X$5+5),
 TeamForm!$B$4:$B$23, TeamForm!$AD$4:$AD$23),
INDEX(FixtureTicker!$B$24:$AM$43, MATCH($B245, FixtureTicker!$A$24:$A$43), PlayerForm!$X$5+5)="A",
_xlfn.XLOOKUP($E245, PlayerForm!$D$3:$D$394, PlayerForm!$R$3:$R$394)*
_xlfn.XLOOKUP(
INDEX(FixtureTicker!$B$3:$AM$22, MATCH($B245, FixtureTicker!$A$3:$A$22), PlayerForm!$X$5+5),
 TeamForm!$B$4:$B$23, TeamForm!$AB$4:$AB$23),
INDEX(FixtureTicker!$B$24:$AM$43, MATCH($B245, FixtureTicker!$A$24:$A$43), PlayerForm!$X$5+5)="BLANK",
0
),
_xlfn.IFS(
INDEX(FixtureTicker!$B$24:$AM$43, MATCH($B245, FixtureTicker!$A$24:$A$43), PlayerForm!$X$5+6)="H",
_xlfn.XLOOKUP($E245, PlayerForm!$D$3:$D$394, PlayerForm!$Q$3:$Q$394)*
_xlfn.XLOOKUP(
INDEX(FixtureTicker!$B$3:$AM$22, MATCH($B245, FixtureTicker!$A$3:$A$22), PlayerForm!$X$5+6),
 TeamForm!$B$4:$B$23, TeamForm!$AD$4:$AD$23),
INDEX(FixtureTicker!$B$24:$AM$43, MATCH($B245, FixtureTicker!$A$24:$A$43), PlayerForm!$X$5+6)="A",
_xlfn.XLOOKUP($E245, PlayerForm!$D$3:$D$394, PlayerForm!$R$3:$R$394)*
_xlfn.XLOOKUP(
INDEX(FixtureTicker!$B$3:$AM$22, MATCH($B245, FixtureTicker!$A$3:$A$22), PlayerForm!$X$5+6),
 TeamForm!$B$4:$B$23, TeamForm!$AB$4:$AB$23),
INDEX(FixtureTicker!$B$24:$AM$43, MATCH($B245, FixtureTicker!$A$24:$A$43), PlayerForm!$X$5+6)="BLANK",
0
),
_xlfn.IFS(
INDEX(FixtureTicker!$B$24:$AM$43, MATCH($B245, FixtureTicker!$A$24:$A$43), PlayerForm!$X$5+7)="H",
_xlfn.XLOOKUP($E245, PlayerForm!$D$3:$D$394, PlayerForm!$Q$3:$Q$394)*
_xlfn.XLOOKUP(
INDEX(FixtureTicker!$B$3:$AM$22, MATCH($B245, FixtureTicker!$A$3:$A$22), PlayerForm!$X$5+7),
 TeamForm!$B$4:$B$23, TeamForm!$AD$4:$AD$23),
INDEX(FixtureTicker!$B$24:$AM$43, MATCH($B245, FixtureTicker!$A$24:$A$43), PlayerForm!$X$5+7)="A",
_xlfn.XLOOKUP($E245, PlayerForm!$D$3:$D$394, PlayerForm!$R$3:$R$394)*
_xlfn.XLOOKUP(
INDEX(FixtureTicker!$B$3:$AM$22, MATCH($B245, FixtureTicker!$A$3:$A$22), PlayerForm!$X$5+7),
 TeamForm!$B$4:$B$23, TeamForm!$AB$4:$AB$23),
INDEX(FixtureTicker!$B$24:$AM$43, MATCH($B245, FixtureTicker!$A$24:$A$43), PlayerForm!$X$5+7)="BLANK",
0
)
),0)</f>
        <v>8.0230231317263598</v>
      </c>
    </row>
    <row r="246" spans="1:10">
      <c r="A246" s="55">
        <v>192</v>
      </c>
      <c r="B246" s="55" t="str">
        <f>_xlfn.XLOOKUP($A246, PlayerData!$B$3:$B$394, PlayerData!C$3:C$394)</f>
        <v>TOT</v>
      </c>
      <c r="C246" s="55" t="str">
        <f>_xlfn.XLOOKUP($A246, PlayerData!$B$3:$B$394, PlayerData!D$3:D$394)</f>
        <v>M</v>
      </c>
      <c r="D246" s="55">
        <f>_xlfn.XLOOKUP($A246, PlayerData!$B:$B, PlayerData!F:F,,,-1)</f>
        <v>5</v>
      </c>
      <c r="E246" s="31" t="str">
        <f>_xlfn.XLOOKUP($A246, PlayerData!$B$3:$B$394, PlayerData!E$3:E$394)</f>
        <v>Sissoko</v>
      </c>
      <c r="F246" s="164" cm="1">
        <f t="array" ref="F246">IFERROR(0.01*_xlfn.IFS(
INDEX(FixtureTicker!$B$24:$AM$43, MATCH($B246, FixtureTicker!$A$24:$A$43, 0), PlayerForm!$X$5)="H",
_xlfn.XLOOKUP($E246, PlayerForm!$D$3:$D$394, PlayerForm!$Q$3:$Q$394)*
_xlfn.XLOOKUP(
INDEX(FixtureTicker!$B$3:$AM$22, MATCH($B246, FixtureTicker!$A$3:$A$22,0), PlayerForm!$X$5),
 TeamForm!$B$4:$B$23, TeamForm!$AD$4:$AD$23),
INDEX(FixtureTicker!$B$24:$AM$43, MATCH($B246, FixtureTicker!$A$24:$A$43,0), PlayerForm!$X$5)="A",
_xlfn.XLOOKUP($E246, PlayerForm!$D$3:$D$394, PlayerForm!$R$3:$R$394)*
_xlfn.XLOOKUP(
INDEX(FixtureTicker!$B$3:$AM$22, MATCH($B246, FixtureTicker!$A$3:$A$22,0), PlayerForm!$X$5),
 TeamForm!$B$4:$B$23, TeamForm!$AB$4:$AB$23),
INDEX(FixtureTicker!$B$24:$AM$43, MATCH($B246, FixtureTicker!$A$24:$A$43,0), PlayerForm!$X$5)="BLANK",
0),0)</f>
        <v>0.54613040184627315</v>
      </c>
      <c r="G246" s="163" cm="1">
        <f t="array" ref="G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
),0)</f>
        <v>1.6677136432218411</v>
      </c>
      <c r="H246" s="163" cm="1">
        <f t="array" ref="H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),
_xlfn.IFS(
INDEX(FixtureTicker!$B$24:$AM$43, MATCH($B246, FixtureTicker!$A$24:$A$43), PlayerForm!$X$5+2)="H",
_xlfn.XLOOKUP($E246, PlayerForm!$D$3:$D$394, PlayerForm!$Q$3:$Q$394)*
_xlfn.XLOOKUP(
INDEX(FixtureTicker!$B$3:$AM$22, MATCH($B246, FixtureTicker!$A$3:$A$22), PlayerForm!$X$5+2),
 TeamForm!$B$4:$B$23, TeamForm!$AD$4:$AD$23),
INDEX(FixtureTicker!$B$24:$AM$43, MATCH($B246, FixtureTicker!$A$24:$A$43), PlayerForm!$X$5+2)="A",
_xlfn.XLOOKUP($E246, PlayerForm!$D$3:$D$394, PlayerForm!$R$3:$R$394)*
_xlfn.XLOOKUP(
INDEX(FixtureTicker!$B$3:$AM$22, MATCH($B246, FixtureTicker!$A$3:$A$22), PlayerForm!$X$5+2),
 TeamForm!$B$4:$B$23, TeamForm!$AB$4:$AB$23),
INDEX(FixtureTicker!$B$24:$AM$43, MATCH($B246, FixtureTicker!$A$24:$A$43), PlayerForm!$X$5+2)="BLANK",
0
),
_xlfn.IFS(
INDEX(FixtureTicker!$B$24:$AM$43, MATCH($B246, FixtureTicker!$A$24:$A$43), PlayerForm!$X$5+3)="H",
_xlfn.XLOOKUP($E246, PlayerForm!$D$3:$D$394, PlayerForm!$Q$3:$Q$394)*
_xlfn.XLOOKUP(
INDEX(FixtureTicker!$B$3:$AM$22, MATCH($B246, FixtureTicker!$A$3:$A$22), PlayerForm!$X$5+3),
 TeamForm!$B$4:$B$23, TeamForm!$AD$4:$AD$23),
INDEX(FixtureTicker!$B$24:$AM$43, MATCH($B246, FixtureTicker!$A$24:$A$43), PlayerForm!$X$5+3)="A",
_xlfn.XLOOKUP($E246, PlayerForm!$D$3:$D$394, PlayerForm!$R$3:$R$394)*
_xlfn.XLOOKUP(
INDEX(FixtureTicker!$B$3:$AM$22, MATCH($B246, FixtureTicker!$A$3:$A$22), PlayerForm!$X$5+3),
 TeamForm!$B$4:$B$23, TeamForm!$AB$4:$AB$23),
INDEX(FixtureTicker!$B$24:$AM$43, MATCH($B246, FixtureTicker!$A$24:$A$43), PlayerForm!$X$5+3)="BLANK",
0
)
),0)</f>
        <v>3.3811187932126034</v>
      </c>
      <c r="I246" s="163" cm="1">
        <f t="array" ref="I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),
_xlfn.IFS(
INDEX(FixtureTicker!$B$24:$AM$43, MATCH($B246, FixtureTicker!$A$24:$A$43), PlayerForm!$X$5+2)="H",
_xlfn.XLOOKUP($E246, PlayerForm!$D$3:$D$394, PlayerForm!$Q$3:$Q$394)*
_xlfn.XLOOKUP(
INDEX(FixtureTicker!$B$3:$AM$22, MATCH($B246, FixtureTicker!$A$3:$A$22), PlayerForm!$X$5+2),
 TeamForm!$B$4:$B$23, TeamForm!$AD$4:$AD$23),
INDEX(FixtureTicker!$B$24:$AM$43, MATCH($B246, FixtureTicker!$A$24:$A$43), PlayerForm!$X$5+2)="A",
_xlfn.XLOOKUP($E246, PlayerForm!$D$3:$D$394, PlayerForm!$R$3:$R$394)*
_xlfn.XLOOKUP(
INDEX(FixtureTicker!$B$3:$AM$22, MATCH($B246, FixtureTicker!$A$3:$A$22), PlayerForm!$X$5+2),
 TeamForm!$B$4:$B$23, TeamForm!$AB$4:$AB$23),
INDEX(FixtureTicker!$B$24:$AM$43, MATCH($B246, FixtureTicker!$A$24:$A$43), PlayerForm!$X$5+2)="BLANK",
0
),
_xlfn.IFS(
INDEX(FixtureTicker!$B$24:$AM$43, MATCH($B246, FixtureTicker!$A$24:$A$43), PlayerForm!$X$5+3)="H",
_xlfn.XLOOKUP($E246, PlayerForm!$D$3:$D$394, PlayerForm!$Q$3:$Q$394)*
_xlfn.XLOOKUP(
INDEX(FixtureTicker!$B$3:$AM$22, MATCH($B246, FixtureTicker!$A$3:$A$22), PlayerForm!$X$5+3),
 TeamForm!$B$4:$B$23, TeamForm!$AD$4:$AD$23),
INDEX(FixtureTicker!$B$24:$AM$43, MATCH($B246, FixtureTicker!$A$24:$A$43), PlayerForm!$X$5+3)="A",
_xlfn.XLOOKUP($E246, PlayerForm!$D$3:$D$394, PlayerForm!$R$3:$R$394)*
_xlfn.XLOOKUP(
INDEX(FixtureTicker!$B$3:$AM$22, MATCH($B246, FixtureTicker!$A$3:$A$22), PlayerForm!$X$5+3),
 TeamForm!$B$4:$B$23, TeamForm!$AB$4:$AB$23),
INDEX(FixtureTicker!$B$24:$AM$43, MATCH($B246, FixtureTicker!$A$24:$A$43), PlayerForm!$X$5+3)="BLANK",
0
),
_xlfn.IFS(
INDEX(FixtureTicker!$B$24:$AM$43, MATCH($B246, FixtureTicker!$A$24:$A$43), PlayerForm!$X$5+4)="H",
_xlfn.XLOOKUP($E246, PlayerForm!$D$3:$D$394, PlayerForm!$Q$3:$Q$394)*
_xlfn.XLOOKUP(
INDEX(FixtureTicker!$B$3:$AM$22, MATCH($B246, FixtureTicker!$A$3:$A$22), PlayerForm!$X$5+4),
 TeamForm!$B$4:$B$23, TeamForm!$AD$4:$AD$23),
INDEX(FixtureTicker!$B$24:$AM$43, MATCH($B246, FixtureTicker!$A$24:$A$43), PlayerForm!$X$5+4)="A",
_xlfn.XLOOKUP($E246, PlayerForm!$D$3:$D$394, PlayerForm!$R$3:$R$394)*
_xlfn.XLOOKUP(
INDEX(FixtureTicker!$B$3:$AM$22, MATCH($B246, FixtureTicker!$A$3:$A$22), PlayerForm!$X$5+4),
 TeamForm!$B$4:$B$23, TeamForm!$AB$4:$AB$23),
INDEX(FixtureTicker!$B$24:$AM$43, MATCH($B246, FixtureTicker!$A$24:$A$43), PlayerForm!$X$5+4)="BLANK",
0
),
_xlfn.IFS(
INDEX(FixtureTicker!$B$24:$AM$43, MATCH($B246, FixtureTicker!$A$24:$A$43), PlayerForm!$X$5+5)="H",
_xlfn.XLOOKUP($E246, PlayerForm!$D$3:$D$394, PlayerForm!$Q$3:$Q$394)*
_xlfn.XLOOKUP(
INDEX(FixtureTicker!$B$3:$AM$22, MATCH($B246, FixtureTicker!$A$3:$A$22), PlayerForm!$X$5+5),
 TeamForm!$B$4:$B$23, TeamForm!$AD$4:$AD$23),
INDEX(FixtureTicker!$B$24:$AM$43, MATCH($B246, FixtureTicker!$A$24:$A$43), PlayerForm!$X$5+5)="A",
_xlfn.XLOOKUP($E246, PlayerForm!$D$3:$D$394, PlayerForm!$R$3:$R$394)*
_xlfn.XLOOKUP(
INDEX(FixtureTicker!$B$3:$AM$22, MATCH($B246, FixtureTicker!$A$3:$A$22), PlayerForm!$X$5+5),
 TeamForm!$B$4:$B$23, TeamForm!$AB$4:$AB$23),
INDEX(FixtureTicker!$B$24:$AM$43, MATCH($B246, FixtureTicker!$A$24:$A$43), PlayerForm!$X$5+5)="BLANK",
0
)
),0)</f>
        <v>5.717769017475625</v>
      </c>
      <c r="J246" s="163" cm="1">
        <f t="array" ref="J246">IFERROR(0.01*SUM(
_xlfn.IFS(
INDEX(FixtureTicker!$B$24:$AM$43, MATCH($B246, FixtureTicker!$A$24:$A$43), PlayerForm!$X$5)="H",
_xlfn.XLOOKUP($E246, PlayerForm!$D$3:$D$394, PlayerForm!$Q$3:$Q$394)*
_xlfn.XLOOKUP(
INDEX(FixtureTicker!$B$3:$AM$22, MATCH($B246, FixtureTicker!$A$3:$A$22), PlayerForm!$X$5),
 TeamForm!$B$4:$B$23, TeamForm!$AD$4:$AD$23),
INDEX(FixtureTicker!$B$24:$AM$43, MATCH($B246, FixtureTicker!$A$24:$A$43), PlayerForm!$X$5)="A",
_xlfn.XLOOKUP($E246, PlayerForm!$D$3:$D$394, PlayerForm!$R$3:$R$394)*
_xlfn.XLOOKUP(
INDEX(FixtureTicker!$B$3:$AM$22, MATCH($B246, FixtureTicker!$A$3:$A$22), PlayerForm!$X$5),
 TeamForm!$B$4:$B$23, TeamForm!$AB$4:$AB$23),
INDEX(FixtureTicker!$B$24:$AM$43, MATCH($B246, FixtureTicker!$A$24:$A$43), PlayerForm!$X$5)="BLANK",
0
),
_xlfn.IFS(
INDEX(FixtureTicker!$B$24:$AM$43, MATCH($B246, FixtureTicker!$A$24:$A$43), PlayerForm!$X$5+1)="H",
_xlfn.XLOOKUP($E246, PlayerForm!$D$3:$D$394, PlayerForm!$Q$3:$Q$394)*
_xlfn.XLOOKUP(
INDEX(FixtureTicker!$B$3:$AM$22, MATCH($B246, FixtureTicker!$A$3:$A$22), PlayerForm!$X$5+1),
 TeamForm!$B$4:$B$23, TeamForm!$AD$4:$AD$23),
INDEX(FixtureTicker!$B$24:$AM$43, MATCH($B246, FixtureTicker!$A$24:$A$43), PlayerForm!$X$5+1)="A",
_xlfn.XLOOKUP($E246, PlayerForm!$D$3:$D$394, PlayerForm!$R$3:$R$394)*
_xlfn.XLOOKUP(
INDEX(FixtureTicker!$B$3:$AM$22, MATCH($B246, FixtureTicker!$A$3:$A$22), PlayerForm!$X$5+1),
 TeamForm!$B$4:$B$23, TeamForm!$AB$4:$AB$23),
INDEX(FixtureTicker!$B$24:$AM$43, MATCH($B246, FixtureTicker!$A$24:$A$43), PlayerForm!$X$5+1)="BLANK",
0
),
_xlfn.IFS(
INDEX(FixtureTicker!$B$24:$AM$43, MATCH($B246, FixtureTicker!$A$24:$A$43), PlayerForm!$X$5+2)="H",
_xlfn.XLOOKUP($E246, PlayerForm!$D$3:$D$394, PlayerForm!$Q$3:$Q$394)*
_xlfn.XLOOKUP(
INDEX(FixtureTicker!$B$3:$AM$22, MATCH($B246, FixtureTicker!$A$3:$A$22), PlayerForm!$X$5+2),
 TeamForm!$B$4:$B$23, TeamForm!$AD$4:$AD$23),
INDEX(FixtureTicker!$B$24:$AM$43, MATCH($B246, FixtureTicker!$A$24:$A$43), PlayerForm!$X$5+2)="A",
_xlfn.XLOOKUP($E246, PlayerForm!$D$3:$D$394, PlayerForm!$R$3:$R$394)*
_xlfn.XLOOKUP(
INDEX(FixtureTicker!$B$3:$AM$22, MATCH($B246, FixtureTicker!$A$3:$A$22), PlayerForm!$X$5+2),
 TeamForm!$B$4:$B$23, TeamForm!$AB$4:$AB$23),
INDEX(FixtureTicker!$B$24:$AM$43, MATCH($B246, FixtureTicker!$A$24:$A$43), PlayerForm!$X$5+2)="BLANK",
0
),
_xlfn.IFS(
INDEX(FixtureTicker!$B$24:$AM$43, MATCH($B246, FixtureTicker!$A$24:$A$43), PlayerForm!$X$5+3)="H",
_xlfn.XLOOKUP($E246, PlayerForm!$D$3:$D$394, PlayerForm!$Q$3:$Q$394)*
_xlfn.XLOOKUP(
INDEX(FixtureTicker!$B$3:$AM$22, MATCH($B246, FixtureTicker!$A$3:$A$22), PlayerForm!$X$5+3),
 TeamForm!$B$4:$B$23, TeamForm!$AD$4:$AD$23),
INDEX(FixtureTicker!$B$24:$AM$43, MATCH($B246, FixtureTicker!$A$24:$A$43), PlayerForm!$X$5+3)="A",
_xlfn.XLOOKUP($E246, PlayerForm!$D$3:$D$394, PlayerForm!$R$3:$R$394)*
_xlfn.XLOOKUP(
INDEX(FixtureTicker!$B$3:$AM$22, MATCH($B246, FixtureTicker!$A$3:$A$22), PlayerForm!$X$5+3),
 TeamForm!$B$4:$B$23, TeamForm!$AB$4:$AB$23),
INDEX(FixtureTicker!$B$24:$AM$43, MATCH($B246, FixtureTicker!$A$24:$A$43), PlayerForm!$X$5+3)="BLANK",
0
),
_xlfn.IFS(
INDEX(FixtureTicker!$B$24:$AM$43, MATCH($B246, FixtureTicker!$A$24:$A$43), PlayerForm!$X$5+4)="H",
_xlfn.XLOOKUP($E246, PlayerForm!$D$3:$D$394, PlayerForm!$Q$3:$Q$394)*
_xlfn.XLOOKUP(
INDEX(FixtureTicker!$B$3:$AM$22, MATCH($B246, FixtureTicker!$A$3:$A$22), PlayerForm!$X$5+4),
 TeamForm!$B$4:$B$23, TeamForm!$AD$4:$AD$23),
INDEX(FixtureTicker!$B$24:$AM$43, MATCH($B246, FixtureTicker!$A$24:$A$43), PlayerForm!$X$5+4)="A",
_xlfn.XLOOKUP($E246, PlayerForm!$D$3:$D$394, PlayerForm!$R$3:$R$394)*
_xlfn.XLOOKUP(
INDEX(FixtureTicker!$B$3:$AM$22, MATCH($B246, FixtureTicker!$A$3:$A$22), PlayerForm!$X$5+4),
 TeamForm!$B$4:$B$23, TeamForm!$AB$4:$AB$23),
INDEX(FixtureTicker!$B$24:$AM$43, MATCH($B246, FixtureTicker!$A$24:$A$43), PlayerForm!$X$5+4)="BLANK",
0
),
_xlfn.IFS(
INDEX(FixtureTicker!$B$24:$AM$43, MATCH($B246, FixtureTicker!$A$24:$A$43), PlayerForm!$X$5+5)="H",
_xlfn.XLOOKUP($E246, PlayerForm!$D$3:$D$394, PlayerForm!$Q$3:$Q$394)*
_xlfn.XLOOKUP(
INDEX(FixtureTicker!$B$3:$AM$22, MATCH($B246, FixtureTicker!$A$3:$A$22), PlayerForm!$X$5+5),
 TeamForm!$B$4:$B$23, TeamForm!$AD$4:$AD$23),
INDEX(FixtureTicker!$B$24:$AM$43, MATCH($B246, FixtureTicker!$A$24:$A$43), PlayerForm!$X$5+5)="A",
_xlfn.XLOOKUP($E246, PlayerForm!$D$3:$D$394, PlayerForm!$R$3:$R$394)*
_xlfn.XLOOKUP(
INDEX(FixtureTicker!$B$3:$AM$22, MATCH($B246, FixtureTicker!$A$3:$A$22), PlayerForm!$X$5+5),
 TeamForm!$B$4:$B$23, TeamForm!$AB$4:$AB$23),
INDEX(FixtureTicker!$B$24:$AM$43, MATCH($B246, FixtureTicker!$A$24:$A$43), PlayerForm!$X$5+5)="BLANK",
0
),
_xlfn.IFS(
INDEX(FixtureTicker!$B$24:$AM$43, MATCH($B246, FixtureTicker!$A$24:$A$43), PlayerForm!$X$5+6)="H",
_xlfn.XLOOKUP($E246, PlayerForm!$D$3:$D$394, PlayerForm!$Q$3:$Q$394)*
_xlfn.XLOOKUP(
INDEX(FixtureTicker!$B$3:$AM$22, MATCH($B246, FixtureTicker!$A$3:$A$22), PlayerForm!$X$5+6),
 TeamForm!$B$4:$B$23, TeamForm!$AD$4:$AD$23),
INDEX(FixtureTicker!$B$24:$AM$43, MATCH($B246, FixtureTicker!$A$24:$A$43), PlayerForm!$X$5+6)="A",
_xlfn.XLOOKUP($E246, PlayerForm!$D$3:$D$394, PlayerForm!$R$3:$R$394)*
_xlfn.XLOOKUP(
INDEX(FixtureTicker!$B$3:$AM$22, MATCH($B246, FixtureTicker!$A$3:$A$22), PlayerForm!$X$5+6),
 TeamForm!$B$4:$B$23, TeamForm!$AB$4:$AB$23),
INDEX(FixtureTicker!$B$24:$AM$43, MATCH($B246, FixtureTicker!$A$24:$A$43), PlayerForm!$X$5+6)="BLANK",
0
),
_xlfn.IFS(
INDEX(FixtureTicker!$B$24:$AM$43, MATCH($B246, FixtureTicker!$A$24:$A$43), PlayerForm!$X$5+7)="H",
_xlfn.XLOOKUP($E246, PlayerForm!$D$3:$D$394, PlayerForm!$Q$3:$Q$394)*
_xlfn.XLOOKUP(
INDEX(FixtureTicker!$B$3:$AM$22, MATCH($B246, FixtureTicker!$A$3:$A$22), PlayerForm!$X$5+7),
 TeamForm!$B$4:$B$23, TeamForm!$AD$4:$AD$23),
INDEX(FixtureTicker!$B$24:$AM$43, MATCH($B246, FixtureTicker!$A$24:$A$43), PlayerForm!$X$5+7)="A",
_xlfn.XLOOKUP($E246, PlayerForm!$D$3:$D$394, PlayerForm!$R$3:$R$394)*
_xlfn.XLOOKUP(
INDEX(FixtureTicker!$B$3:$AM$22, MATCH($B246, FixtureTicker!$A$3:$A$22), PlayerForm!$X$5+7),
 TeamForm!$B$4:$B$23, TeamForm!$AB$4:$AB$23),
INDEX(FixtureTicker!$B$24:$AM$43, MATCH($B246, FixtureTicker!$A$24:$A$43), PlayerForm!$X$5+7)="BLANK",
0
)
),0)</f>
        <v>7.8294205648204391</v>
      </c>
    </row>
    <row r="247" spans="1:10">
      <c r="A247" s="55">
        <v>187</v>
      </c>
      <c r="B247" s="55" t="str">
        <f>_xlfn.XLOOKUP($A247, PlayerData!$B$3:$B$394, PlayerData!C$3:C$394)</f>
        <v>MUN</v>
      </c>
      <c r="C247" s="55" t="str">
        <f>_xlfn.XLOOKUP($A247, PlayerData!$B$3:$B$394, PlayerData!D$3:D$394)</f>
        <v>M</v>
      </c>
      <c r="D247" s="55">
        <f>_xlfn.XLOOKUP($A247, PlayerData!$B:$B, PlayerData!F:F,,,-1)</f>
        <v>5</v>
      </c>
      <c r="E247" s="31" t="str">
        <f>_xlfn.XLOOKUP($A247, PlayerData!$B$3:$B$394, PlayerData!E$3:E$394)</f>
        <v>Matic</v>
      </c>
      <c r="F247" s="164" cm="1">
        <f t="array" ref="F247">IFERROR(0.01*_xlfn.IFS(
INDEX(FixtureTicker!$B$24:$AM$43, MATCH($B247, FixtureTicker!$A$24:$A$43, 0), PlayerForm!$X$5)="H",
_xlfn.XLOOKUP($E247, PlayerForm!$D$3:$D$394, PlayerForm!$Q$3:$Q$394)*
_xlfn.XLOOKUP(
INDEX(FixtureTicker!$B$3:$AM$22, MATCH($B247, FixtureTicker!$A$3:$A$22,0), PlayerForm!$X$5),
 TeamForm!$B$4:$B$23, TeamForm!$AD$4:$AD$23),
INDEX(FixtureTicker!$B$24:$AM$43, MATCH($B247, FixtureTicker!$A$24:$A$43,0), PlayerForm!$X$5)="A",
_xlfn.XLOOKUP($E247, PlayerForm!$D$3:$D$394, PlayerForm!$R$3:$R$394)*
_xlfn.XLOOKUP(
INDEX(FixtureTicker!$B$3:$AM$22, MATCH($B247, FixtureTicker!$A$3:$A$22,0), PlayerForm!$X$5),
 TeamForm!$B$4:$B$23, TeamForm!$AB$4:$AB$23),
INDEX(FixtureTicker!$B$24:$AM$43, MATCH($B247, FixtureTicker!$A$24:$A$43,0), PlayerForm!$X$5)="BLANK",
0),0)</f>
        <v>0</v>
      </c>
      <c r="G247" s="163" cm="1">
        <f t="array" ref="G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
),0)</f>
        <v>1.3754395305757989</v>
      </c>
      <c r="H247" s="163" cm="1">
        <f t="array" ref="H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),
_xlfn.IFS(
INDEX(FixtureTicker!$B$24:$AM$43, MATCH($B247, FixtureTicker!$A$24:$A$43), PlayerForm!$X$5+2)="H",
_xlfn.XLOOKUP($E247, PlayerForm!$D$3:$D$394, PlayerForm!$Q$3:$Q$394)*
_xlfn.XLOOKUP(
INDEX(FixtureTicker!$B$3:$AM$22, MATCH($B247, FixtureTicker!$A$3:$A$22), PlayerForm!$X$5+2),
 TeamForm!$B$4:$B$23, TeamForm!$AD$4:$AD$23),
INDEX(FixtureTicker!$B$24:$AM$43, MATCH($B247, FixtureTicker!$A$24:$A$43), PlayerForm!$X$5+2)="A",
_xlfn.XLOOKUP($E247, PlayerForm!$D$3:$D$394, PlayerForm!$R$3:$R$394)*
_xlfn.XLOOKUP(
INDEX(FixtureTicker!$B$3:$AM$22, MATCH($B247, FixtureTicker!$A$3:$A$22), PlayerForm!$X$5+2),
 TeamForm!$B$4:$B$23, TeamForm!$AB$4:$AB$23),
INDEX(FixtureTicker!$B$24:$AM$43, MATCH($B247, FixtureTicker!$A$24:$A$43), PlayerForm!$X$5+2)="BLANK",
0
),
_xlfn.IFS(
INDEX(FixtureTicker!$B$24:$AM$43, MATCH($B247, FixtureTicker!$A$24:$A$43), PlayerForm!$X$5+3)="H",
_xlfn.XLOOKUP($E247, PlayerForm!$D$3:$D$394, PlayerForm!$Q$3:$Q$394)*
_xlfn.XLOOKUP(
INDEX(FixtureTicker!$B$3:$AM$22, MATCH($B247, FixtureTicker!$A$3:$A$22), PlayerForm!$X$5+3),
 TeamForm!$B$4:$B$23, TeamForm!$AD$4:$AD$23),
INDEX(FixtureTicker!$B$24:$AM$43, MATCH($B247, FixtureTicker!$A$24:$A$43), PlayerForm!$X$5+3)="A",
_xlfn.XLOOKUP($E247, PlayerForm!$D$3:$D$394, PlayerForm!$R$3:$R$394)*
_xlfn.XLOOKUP(
INDEX(FixtureTicker!$B$3:$AM$22, MATCH($B247, FixtureTicker!$A$3:$A$22), PlayerForm!$X$5+3),
 TeamForm!$B$4:$B$23, TeamForm!$AB$4:$AB$23),
INDEX(FixtureTicker!$B$24:$AM$43, MATCH($B247, FixtureTicker!$A$24:$A$43), PlayerForm!$X$5+3)="BLANK",
0
)
),0)</f>
        <v>3.2672666847032628</v>
      </c>
      <c r="I247" s="163" cm="1">
        <f t="array" ref="I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),
_xlfn.IFS(
INDEX(FixtureTicker!$B$24:$AM$43, MATCH($B247, FixtureTicker!$A$24:$A$43), PlayerForm!$X$5+2)="H",
_xlfn.XLOOKUP($E247, PlayerForm!$D$3:$D$394, PlayerForm!$Q$3:$Q$394)*
_xlfn.XLOOKUP(
INDEX(FixtureTicker!$B$3:$AM$22, MATCH($B247, FixtureTicker!$A$3:$A$22), PlayerForm!$X$5+2),
 TeamForm!$B$4:$B$23, TeamForm!$AD$4:$AD$23),
INDEX(FixtureTicker!$B$24:$AM$43, MATCH($B247, FixtureTicker!$A$24:$A$43), PlayerForm!$X$5+2)="A",
_xlfn.XLOOKUP($E247, PlayerForm!$D$3:$D$394, PlayerForm!$R$3:$R$394)*
_xlfn.XLOOKUP(
INDEX(FixtureTicker!$B$3:$AM$22, MATCH($B247, FixtureTicker!$A$3:$A$22), PlayerForm!$X$5+2),
 TeamForm!$B$4:$B$23, TeamForm!$AB$4:$AB$23),
INDEX(FixtureTicker!$B$24:$AM$43, MATCH($B247, FixtureTicker!$A$24:$A$43), PlayerForm!$X$5+2)="BLANK",
0
),
_xlfn.IFS(
INDEX(FixtureTicker!$B$24:$AM$43, MATCH($B247, FixtureTicker!$A$24:$A$43), PlayerForm!$X$5+3)="H",
_xlfn.XLOOKUP($E247, PlayerForm!$D$3:$D$394, PlayerForm!$Q$3:$Q$394)*
_xlfn.XLOOKUP(
INDEX(FixtureTicker!$B$3:$AM$22, MATCH($B247, FixtureTicker!$A$3:$A$22), PlayerForm!$X$5+3),
 TeamForm!$B$4:$B$23, TeamForm!$AD$4:$AD$23),
INDEX(FixtureTicker!$B$24:$AM$43, MATCH($B247, FixtureTicker!$A$24:$A$43), PlayerForm!$X$5+3)="A",
_xlfn.XLOOKUP($E247, PlayerForm!$D$3:$D$394, PlayerForm!$R$3:$R$394)*
_xlfn.XLOOKUP(
INDEX(FixtureTicker!$B$3:$AM$22, MATCH($B247, FixtureTicker!$A$3:$A$22), PlayerForm!$X$5+3),
 TeamForm!$B$4:$B$23, TeamForm!$AB$4:$AB$23),
INDEX(FixtureTicker!$B$24:$AM$43, MATCH($B247, FixtureTicker!$A$24:$A$43), PlayerForm!$X$5+3)="BLANK",
0
),
_xlfn.IFS(
INDEX(FixtureTicker!$B$24:$AM$43, MATCH($B247, FixtureTicker!$A$24:$A$43), PlayerForm!$X$5+4)="H",
_xlfn.XLOOKUP($E247, PlayerForm!$D$3:$D$394, PlayerForm!$Q$3:$Q$394)*
_xlfn.XLOOKUP(
INDEX(FixtureTicker!$B$3:$AM$22, MATCH($B247, FixtureTicker!$A$3:$A$22), PlayerForm!$X$5+4),
 TeamForm!$B$4:$B$23, TeamForm!$AD$4:$AD$23),
INDEX(FixtureTicker!$B$24:$AM$43, MATCH($B247, FixtureTicker!$A$24:$A$43), PlayerForm!$X$5+4)="A",
_xlfn.XLOOKUP($E247, PlayerForm!$D$3:$D$394, PlayerForm!$R$3:$R$394)*
_xlfn.XLOOKUP(
INDEX(FixtureTicker!$B$3:$AM$22, MATCH($B247, FixtureTicker!$A$3:$A$22), PlayerForm!$X$5+4),
 TeamForm!$B$4:$B$23, TeamForm!$AB$4:$AB$23),
INDEX(FixtureTicker!$B$24:$AM$43, MATCH($B247, FixtureTicker!$A$24:$A$43), PlayerForm!$X$5+4)="BLANK",
0
),
_xlfn.IFS(
INDEX(FixtureTicker!$B$24:$AM$43, MATCH($B247, FixtureTicker!$A$24:$A$43), PlayerForm!$X$5+5)="H",
_xlfn.XLOOKUP($E247, PlayerForm!$D$3:$D$394, PlayerForm!$Q$3:$Q$394)*
_xlfn.XLOOKUP(
INDEX(FixtureTicker!$B$3:$AM$22, MATCH($B247, FixtureTicker!$A$3:$A$22), PlayerForm!$X$5+5),
 TeamForm!$B$4:$B$23, TeamForm!$AD$4:$AD$23),
INDEX(FixtureTicker!$B$24:$AM$43, MATCH($B247, FixtureTicker!$A$24:$A$43), PlayerForm!$X$5+5)="A",
_xlfn.XLOOKUP($E247, PlayerForm!$D$3:$D$394, PlayerForm!$R$3:$R$394)*
_xlfn.XLOOKUP(
INDEX(FixtureTicker!$B$3:$AM$22, MATCH($B247, FixtureTicker!$A$3:$A$22), PlayerForm!$X$5+5),
 TeamForm!$B$4:$B$23, TeamForm!$AB$4:$AB$23),
INDEX(FixtureTicker!$B$24:$AM$43, MATCH($B247, FixtureTicker!$A$24:$A$43), PlayerForm!$X$5+5)="BLANK",
0
)
),0)</f>
        <v>5.6789204179043438</v>
      </c>
      <c r="J247" s="163" cm="1">
        <f t="array" ref="J247">IFERROR(0.01*SUM(
_xlfn.IFS(
INDEX(FixtureTicker!$B$24:$AM$43, MATCH($B247, FixtureTicker!$A$24:$A$43), PlayerForm!$X$5)="H",
_xlfn.XLOOKUP($E247, PlayerForm!$D$3:$D$394, PlayerForm!$Q$3:$Q$394)*
_xlfn.XLOOKUP(
INDEX(FixtureTicker!$B$3:$AM$22, MATCH($B247, FixtureTicker!$A$3:$A$22), PlayerForm!$X$5),
 TeamForm!$B$4:$B$23, TeamForm!$AD$4:$AD$23),
INDEX(FixtureTicker!$B$24:$AM$43, MATCH($B247, FixtureTicker!$A$24:$A$43), PlayerForm!$X$5)="A",
_xlfn.XLOOKUP($E247, PlayerForm!$D$3:$D$394, PlayerForm!$R$3:$R$394)*
_xlfn.XLOOKUP(
INDEX(FixtureTicker!$B$3:$AM$22, MATCH($B247, FixtureTicker!$A$3:$A$22), PlayerForm!$X$5),
 TeamForm!$B$4:$B$23, TeamForm!$AB$4:$AB$23),
INDEX(FixtureTicker!$B$24:$AM$43, MATCH($B247, FixtureTicker!$A$24:$A$43), PlayerForm!$X$5)="BLANK",
0
),
_xlfn.IFS(
INDEX(FixtureTicker!$B$24:$AM$43, MATCH($B247, FixtureTicker!$A$24:$A$43), PlayerForm!$X$5+1)="H",
_xlfn.XLOOKUP($E247, PlayerForm!$D$3:$D$394, PlayerForm!$Q$3:$Q$394)*
_xlfn.XLOOKUP(
INDEX(FixtureTicker!$B$3:$AM$22, MATCH($B247, FixtureTicker!$A$3:$A$22), PlayerForm!$X$5+1),
 TeamForm!$B$4:$B$23, TeamForm!$AD$4:$AD$23),
INDEX(FixtureTicker!$B$24:$AM$43, MATCH($B247, FixtureTicker!$A$24:$A$43), PlayerForm!$X$5+1)="A",
_xlfn.XLOOKUP($E247, PlayerForm!$D$3:$D$394, PlayerForm!$R$3:$R$394)*
_xlfn.XLOOKUP(
INDEX(FixtureTicker!$B$3:$AM$22, MATCH($B247, FixtureTicker!$A$3:$A$22), PlayerForm!$X$5+1),
 TeamForm!$B$4:$B$23, TeamForm!$AB$4:$AB$23),
INDEX(FixtureTicker!$B$24:$AM$43, MATCH($B247, FixtureTicker!$A$24:$A$43), PlayerForm!$X$5+1)="BLANK",
0
),
_xlfn.IFS(
INDEX(FixtureTicker!$B$24:$AM$43, MATCH($B247, FixtureTicker!$A$24:$A$43), PlayerForm!$X$5+2)="H",
_xlfn.XLOOKUP($E247, PlayerForm!$D$3:$D$394, PlayerForm!$Q$3:$Q$394)*
_xlfn.XLOOKUP(
INDEX(FixtureTicker!$B$3:$AM$22, MATCH($B247, FixtureTicker!$A$3:$A$22), PlayerForm!$X$5+2),
 TeamForm!$B$4:$B$23, TeamForm!$AD$4:$AD$23),
INDEX(FixtureTicker!$B$24:$AM$43, MATCH($B247, FixtureTicker!$A$24:$A$43), PlayerForm!$X$5+2)="A",
_xlfn.XLOOKUP($E247, PlayerForm!$D$3:$D$394, PlayerForm!$R$3:$R$394)*
_xlfn.XLOOKUP(
INDEX(FixtureTicker!$B$3:$AM$22, MATCH($B247, FixtureTicker!$A$3:$A$22), PlayerForm!$X$5+2),
 TeamForm!$B$4:$B$23, TeamForm!$AB$4:$AB$23),
INDEX(FixtureTicker!$B$24:$AM$43, MATCH($B247, FixtureTicker!$A$24:$A$43), PlayerForm!$X$5+2)="BLANK",
0
),
_xlfn.IFS(
INDEX(FixtureTicker!$B$24:$AM$43, MATCH($B247, FixtureTicker!$A$24:$A$43), PlayerForm!$X$5+3)="H",
_xlfn.XLOOKUP($E247, PlayerForm!$D$3:$D$394, PlayerForm!$Q$3:$Q$394)*
_xlfn.XLOOKUP(
INDEX(FixtureTicker!$B$3:$AM$22, MATCH($B247, FixtureTicker!$A$3:$A$22), PlayerForm!$X$5+3),
 TeamForm!$B$4:$B$23, TeamForm!$AD$4:$AD$23),
INDEX(FixtureTicker!$B$24:$AM$43, MATCH($B247, FixtureTicker!$A$24:$A$43), PlayerForm!$X$5+3)="A",
_xlfn.XLOOKUP($E247, PlayerForm!$D$3:$D$394, PlayerForm!$R$3:$R$394)*
_xlfn.XLOOKUP(
INDEX(FixtureTicker!$B$3:$AM$22, MATCH($B247, FixtureTicker!$A$3:$A$22), PlayerForm!$X$5+3),
 TeamForm!$B$4:$B$23, TeamForm!$AB$4:$AB$23),
INDEX(FixtureTicker!$B$24:$AM$43, MATCH($B247, FixtureTicker!$A$24:$A$43), PlayerForm!$X$5+3)="BLANK",
0
),
_xlfn.IFS(
INDEX(FixtureTicker!$B$24:$AM$43, MATCH($B247, FixtureTicker!$A$24:$A$43), PlayerForm!$X$5+4)="H",
_xlfn.XLOOKUP($E247, PlayerForm!$D$3:$D$394, PlayerForm!$Q$3:$Q$394)*
_xlfn.XLOOKUP(
INDEX(FixtureTicker!$B$3:$AM$22, MATCH($B247, FixtureTicker!$A$3:$A$22), PlayerForm!$X$5+4),
 TeamForm!$B$4:$B$23, TeamForm!$AD$4:$AD$23),
INDEX(FixtureTicker!$B$24:$AM$43, MATCH($B247, FixtureTicker!$A$24:$A$43), PlayerForm!$X$5+4)="A",
_xlfn.XLOOKUP($E247, PlayerForm!$D$3:$D$394, PlayerForm!$R$3:$R$394)*
_xlfn.XLOOKUP(
INDEX(FixtureTicker!$B$3:$AM$22, MATCH($B247, FixtureTicker!$A$3:$A$22), PlayerForm!$X$5+4),
 TeamForm!$B$4:$B$23, TeamForm!$AB$4:$AB$23),
INDEX(FixtureTicker!$B$24:$AM$43, MATCH($B247, FixtureTicker!$A$24:$A$43), PlayerForm!$X$5+4)="BLANK",
0
),
_xlfn.IFS(
INDEX(FixtureTicker!$B$24:$AM$43, MATCH($B247, FixtureTicker!$A$24:$A$43), PlayerForm!$X$5+5)="H",
_xlfn.XLOOKUP($E247, PlayerForm!$D$3:$D$394, PlayerForm!$Q$3:$Q$394)*
_xlfn.XLOOKUP(
INDEX(FixtureTicker!$B$3:$AM$22, MATCH($B247, FixtureTicker!$A$3:$A$22), PlayerForm!$X$5+5),
 TeamForm!$B$4:$B$23, TeamForm!$AD$4:$AD$23),
INDEX(FixtureTicker!$B$24:$AM$43, MATCH($B247, FixtureTicker!$A$24:$A$43), PlayerForm!$X$5+5)="A",
_xlfn.XLOOKUP($E247, PlayerForm!$D$3:$D$394, PlayerForm!$R$3:$R$394)*
_xlfn.XLOOKUP(
INDEX(FixtureTicker!$B$3:$AM$22, MATCH($B247, FixtureTicker!$A$3:$A$22), PlayerForm!$X$5+5),
 TeamForm!$B$4:$B$23, TeamForm!$AB$4:$AB$23),
INDEX(FixtureTicker!$B$24:$AM$43, MATCH($B247, FixtureTicker!$A$24:$A$43), PlayerForm!$X$5+5)="BLANK",
0
),
_xlfn.IFS(
INDEX(FixtureTicker!$B$24:$AM$43, MATCH($B247, FixtureTicker!$A$24:$A$43), PlayerForm!$X$5+6)="H",
_xlfn.XLOOKUP($E247, PlayerForm!$D$3:$D$394, PlayerForm!$Q$3:$Q$394)*
_xlfn.XLOOKUP(
INDEX(FixtureTicker!$B$3:$AM$22, MATCH($B247, FixtureTicker!$A$3:$A$22), PlayerForm!$X$5+6),
 TeamForm!$B$4:$B$23, TeamForm!$AD$4:$AD$23),
INDEX(FixtureTicker!$B$24:$AM$43, MATCH($B247, FixtureTicker!$A$24:$A$43), PlayerForm!$X$5+6)="A",
_xlfn.XLOOKUP($E247, PlayerForm!$D$3:$D$394, PlayerForm!$R$3:$R$394)*
_xlfn.XLOOKUP(
INDEX(FixtureTicker!$B$3:$AM$22, MATCH($B247, FixtureTicker!$A$3:$A$22), PlayerForm!$X$5+6),
 TeamForm!$B$4:$B$23, TeamForm!$AB$4:$AB$23),
INDEX(FixtureTicker!$B$24:$AM$43, MATCH($B247, FixtureTicker!$A$24:$A$43), PlayerForm!$X$5+6)="BLANK",
0
),
_xlfn.IFS(
INDEX(FixtureTicker!$B$24:$AM$43, MATCH($B247, FixtureTicker!$A$24:$A$43), PlayerForm!$X$5+7)="H",
_xlfn.XLOOKUP($E247, PlayerForm!$D$3:$D$394, PlayerForm!$Q$3:$Q$394)*
_xlfn.XLOOKUP(
INDEX(FixtureTicker!$B$3:$AM$22, MATCH($B247, FixtureTicker!$A$3:$A$22), PlayerForm!$X$5+7),
 TeamForm!$B$4:$B$23, TeamForm!$AD$4:$AD$23),
INDEX(FixtureTicker!$B$24:$AM$43, MATCH($B247, FixtureTicker!$A$24:$A$43), PlayerForm!$X$5+7)="A",
_xlfn.XLOOKUP($E247, PlayerForm!$D$3:$D$394, PlayerForm!$R$3:$R$394)*
_xlfn.XLOOKUP(
INDEX(FixtureTicker!$B$3:$AM$22, MATCH($B247, FixtureTicker!$A$3:$A$22), PlayerForm!$X$5+7),
 TeamForm!$B$4:$B$23, TeamForm!$AB$4:$AB$23),
INDEX(FixtureTicker!$B$24:$AM$43, MATCH($B247, FixtureTicker!$A$24:$A$43), PlayerForm!$X$5+7)="BLANK",
0
)
),0)</f>
        <v>7.5475400373583765</v>
      </c>
    </row>
    <row r="248" spans="1:10">
      <c r="A248" s="55">
        <v>309</v>
      </c>
      <c r="B248" s="55" t="str">
        <f>_xlfn.XLOOKUP($A248, PlayerData!$B$3:$B$394, PlayerData!C$3:C$394)</f>
        <v>MUN</v>
      </c>
      <c r="C248" s="55" t="str">
        <f>_xlfn.XLOOKUP($A248, PlayerData!$B$3:$B$394, PlayerData!D$3:D$394)</f>
        <v>D</v>
      </c>
      <c r="D248" s="55">
        <f>_xlfn.XLOOKUP($A248, PlayerData!$B:$B, PlayerData!F:F,,,-1)</f>
        <v>4.5</v>
      </c>
      <c r="E248" s="31" t="str">
        <f>_xlfn.XLOOKUP($A248, PlayerData!$B$3:$B$394, PlayerData!E$3:E$394)</f>
        <v>Fosu-Mensah</v>
      </c>
      <c r="F248" s="164" cm="1">
        <f t="array" ref="F248">IFERROR(0.01*_xlfn.IFS(
INDEX(FixtureTicker!$B$24:$AM$43, MATCH($B248, FixtureTicker!$A$24:$A$43, 0), PlayerForm!$X$5)="H",
_xlfn.XLOOKUP($E248, PlayerForm!$D$3:$D$394, PlayerForm!$Q$3:$Q$394)*
_xlfn.XLOOKUP(
INDEX(FixtureTicker!$B$3:$AM$22, MATCH($B248, FixtureTicker!$A$3:$A$22,0), PlayerForm!$X$5),
 TeamForm!$B$4:$B$23, TeamForm!$AD$4:$AD$23),
INDEX(FixtureTicker!$B$24:$AM$43, MATCH($B248, FixtureTicker!$A$24:$A$43,0), PlayerForm!$X$5)="A",
_xlfn.XLOOKUP($E248, PlayerForm!$D$3:$D$394, PlayerForm!$R$3:$R$394)*
_xlfn.XLOOKUP(
INDEX(FixtureTicker!$B$3:$AM$22, MATCH($B248, FixtureTicker!$A$3:$A$22,0), PlayerForm!$X$5),
 TeamForm!$B$4:$B$23, TeamForm!$AB$4:$AB$23),
INDEX(FixtureTicker!$B$24:$AM$43, MATCH($B248, FixtureTicker!$A$24:$A$43,0), PlayerForm!$X$5)="BLANK",
0),0)</f>
        <v>0</v>
      </c>
      <c r="G248" s="163" cm="1">
        <f t="array" ref="G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
),0)</f>
        <v>1.0315796479318491</v>
      </c>
      <c r="H248" s="163" cm="1">
        <f t="array" ref="H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),
_xlfn.IFS(
INDEX(FixtureTicker!$B$24:$AM$43, MATCH($B248, FixtureTicker!$A$24:$A$43), PlayerForm!$X$5+2)="H",
_xlfn.XLOOKUP($E248, PlayerForm!$D$3:$D$394, PlayerForm!$Q$3:$Q$394)*
_xlfn.XLOOKUP(
INDEX(FixtureTicker!$B$3:$AM$22, MATCH($B248, FixtureTicker!$A$3:$A$22), PlayerForm!$X$5+2),
 TeamForm!$B$4:$B$23, TeamForm!$AD$4:$AD$23),
INDEX(FixtureTicker!$B$24:$AM$43, MATCH($B248, FixtureTicker!$A$24:$A$43), PlayerForm!$X$5+2)="A",
_xlfn.XLOOKUP($E248, PlayerForm!$D$3:$D$394, PlayerForm!$R$3:$R$394)*
_xlfn.XLOOKUP(
INDEX(FixtureTicker!$B$3:$AM$22, MATCH($B248, FixtureTicker!$A$3:$A$22), PlayerForm!$X$5+2),
 TeamForm!$B$4:$B$23, TeamForm!$AB$4:$AB$23),
INDEX(FixtureTicker!$B$24:$AM$43, MATCH($B248, FixtureTicker!$A$24:$A$43), PlayerForm!$X$5+2)="BLANK",
0
),
_xlfn.IFS(
INDEX(FixtureTicker!$B$24:$AM$43, MATCH($B248, FixtureTicker!$A$24:$A$43), PlayerForm!$X$5+3)="H",
_xlfn.XLOOKUP($E248, PlayerForm!$D$3:$D$394, PlayerForm!$Q$3:$Q$394)*
_xlfn.XLOOKUP(
INDEX(FixtureTicker!$B$3:$AM$22, MATCH($B248, FixtureTicker!$A$3:$A$22), PlayerForm!$X$5+3),
 TeamForm!$B$4:$B$23, TeamForm!$AD$4:$AD$23),
INDEX(FixtureTicker!$B$24:$AM$43, MATCH($B248, FixtureTicker!$A$24:$A$43), PlayerForm!$X$5+3)="A",
_xlfn.XLOOKUP($E248, PlayerForm!$D$3:$D$394, PlayerForm!$R$3:$R$394)*
_xlfn.XLOOKUP(
INDEX(FixtureTicker!$B$3:$AM$22, MATCH($B248, FixtureTicker!$A$3:$A$22), PlayerForm!$X$5+3),
 TeamForm!$B$4:$B$23, TeamForm!$AB$4:$AB$23),
INDEX(FixtureTicker!$B$24:$AM$43, MATCH($B248, FixtureTicker!$A$24:$A$43), PlayerForm!$X$5+3)="BLANK",
0
)
),0)</f>
        <v>3.0112416342152315</v>
      </c>
      <c r="I248" s="163" cm="1">
        <f t="array" ref="I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),
_xlfn.IFS(
INDEX(FixtureTicker!$B$24:$AM$43, MATCH($B248, FixtureTicker!$A$24:$A$43), PlayerForm!$X$5+2)="H",
_xlfn.XLOOKUP($E248, PlayerForm!$D$3:$D$394, PlayerForm!$Q$3:$Q$394)*
_xlfn.XLOOKUP(
INDEX(FixtureTicker!$B$3:$AM$22, MATCH($B248, FixtureTicker!$A$3:$A$22), PlayerForm!$X$5+2),
 TeamForm!$B$4:$B$23, TeamForm!$AD$4:$AD$23),
INDEX(FixtureTicker!$B$24:$AM$43, MATCH($B248, FixtureTicker!$A$24:$A$43), PlayerForm!$X$5+2)="A",
_xlfn.XLOOKUP($E248, PlayerForm!$D$3:$D$394, PlayerForm!$R$3:$R$394)*
_xlfn.XLOOKUP(
INDEX(FixtureTicker!$B$3:$AM$22, MATCH($B248, FixtureTicker!$A$3:$A$22), PlayerForm!$X$5+2),
 TeamForm!$B$4:$B$23, TeamForm!$AB$4:$AB$23),
INDEX(FixtureTicker!$B$24:$AM$43, MATCH($B248, FixtureTicker!$A$24:$A$43), PlayerForm!$X$5+2)="BLANK",
0
),
_xlfn.IFS(
INDEX(FixtureTicker!$B$24:$AM$43, MATCH($B248, FixtureTicker!$A$24:$A$43), PlayerForm!$X$5+3)="H",
_xlfn.XLOOKUP($E248, PlayerForm!$D$3:$D$394, PlayerForm!$Q$3:$Q$394)*
_xlfn.XLOOKUP(
INDEX(FixtureTicker!$B$3:$AM$22, MATCH($B248, FixtureTicker!$A$3:$A$22), PlayerForm!$X$5+3),
 TeamForm!$B$4:$B$23, TeamForm!$AD$4:$AD$23),
INDEX(FixtureTicker!$B$24:$AM$43, MATCH($B248, FixtureTicker!$A$24:$A$43), PlayerForm!$X$5+3)="A",
_xlfn.XLOOKUP($E248, PlayerForm!$D$3:$D$394, PlayerForm!$R$3:$R$394)*
_xlfn.XLOOKUP(
INDEX(FixtureTicker!$B$3:$AM$22, MATCH($B248, FixtureTicker!$A$3:$A$22), PlayerForm!$X$5+3),
 TeamForm!$B$4:$B$23, TeamForm!$AB$4:$AB$23),
INDEX(FixtureTicker!$B$24:$AM$43, MATCH($B248, FixtureTicker!$A$24:$A$43), PlayerForm!$X$5+3)="BLANK",
0
),
_xlfn.IFS(
INDEX(FixtureTicker!$B$24:$AM$43, MATCH($B248, FixtureTicker!$A$24:$A$43), PlayerForm!$X$5+4)="H",
_xlfn.XLOOKUP($E248, PlayerForm!$D$3:$D$394, PlayerForm!$Q$3:$Q$394)*
_xlfn.XLOOKUP(
INDEX(FixtureTicker!$B$3:$AM$22, MATCH($B248, FixtureTicker!$A$3:$A$22), PlayerForm!$X$5+4),
 TeamForm!$B$4:$B$23, TeamForm!$AD$4:$AD$23),
INDEX(FixtureTicker!$B$24:$AM$43, MATCH($B248, FixtureTicker!$A$24:$A$43), PlayerForm!$X$5+4)="A",
_xlfn.XLOOKUP($E248, PlayerForm!$D$3:$D$394, PlayerForm!$R$3:$R$394)*
_xlfn.XLOOKUP(
INDEX(FixtureTicker!$B$3:$AM$22, MATCH($B248, FixtureTicker!$A$3:$A$22), PlayerForm!$X$5+4),
 TeamForm!$B$4:$B$23, TeamForm!$AB$4:$AB$23),
INDEX(FixtureTicker!$B$24:$AM$43, MATCH($B248, FixtureTicker!$A$24:$A$43), PlayerForm!$X$5+4)="BLANK",
0
),
_xlfn.IFS(
INDEX(FixtureTicker!$B$24:$AM$43, MATCH($B248, FixtureTicker!$A$24:$A$43), PlayerForm!$X$5+5)="H",
_xlfn.XLOOKUP($E248, PlayerForm!$D$3:$D$394, PlayerForm!$Q$3:$Q$394)*
_xlfn.XLOOKUP(
INDEX(FixtureTicker!$B$3:$AM$22, MATCH($B248, FixtureTicker!$A$3:$A$22), PlayerForm!$X$5+5),
 TeamForm!$B$4:$B$23, TeamForm!$AD$4:$AD$23),
INDEX(FixtureTicker!$B$24:$AM$43, MATCH($B248, FixtureTicker!$A$24:$A$43), PlayerForm!$X$5+5)="A",
_xlfn.XLOOKUP($E248, PlayerForm!$D$3:$D$394, PlayerForm!$R$3:$R$394)*
_xlfn.XLOOKUP(
INDEX(FixtureTicker!$B$3:$AM$22, MATCH($B248, FixtureTicker!$A$3:$A$22), PlayerForm!$X$5+5),
 TeamForm!$B$4:$B$23, TeamForm!$AB$4:$AB$23),
INDEX(FixtureTicker!$B$24:$AM$43, MATCH($B248, FixtureTicker!$A$24:$A$43), PlayerForm!$X$5+5)="BLANK",
0
)
),0)</f>
        <v>5.5403091020684556</v>
      </c>
      <c r="J248" s="163" cm="1">
        <f t="array" ref="J248">IFERROR(0.01*SUM(
_xlfn.IFS(
INDEX(FixtureTicker!$B$24:$AM$43, MATCH($B248, FixtureTicker!$A$24:$A$43), PlayerForm!$X$5)="H",
_xlfn.XLOOKUP($E248, PlayerForm!$D$3:$D$394, PlayerForm!$Q$3:$Q$394)*
_xlfn.XLOOKUP(
INDEX(FixtureTicker!$B$3:$AM$22, MATCH($B248, FixtureTicker!$A$3:$A$22), PlayerForm!$X$5),
 TeamForm!$B$4:$B$23, TeamForm!$AD$4:$AD$23),
INDEX(FixtureTicker!$B$24:$AM$43, MATCH($B248, FixtureTicker!$A$24:$A$43), PlayerForm!$X$5)="A",
_xlfn.XLOOKUP($E248, PlayerForm!$D$3:$D$394, PlayerForm!$R$3:$R$394)*
_xlfn.XLOOKUP(
INDEX(FixtureTicker!$B$3:$AM$22, MATCH($B248, FixtureTicker!$A$3:$A$22), PlayerForm!$X$5),
 TeamForm!$B$4:$B$23, TeamForm!$AB$4:$AB$23),
INDEX(FixtureTicker!$B$24:$AM$43, MATCH($B248, FixtureTicker!$A$24:$A$43), PlayerForm!$X$5)="BLANK",
0
),
_xlfn.IFS(
INDEX(FixtureTicker!$B$24:$AM$43, MATCH($B248, FixtureTicker!$A$24:$A$43), PlayerForm!$X$5+1)="H",
_xlfn.XLOOKUP($E248, PlayerForm!$D$3:$D$394, PlayerForm!$Q$3:$Q$394)*
_xlfn.XLOOKUP(
INDEX(FixtureTicker!$B$3:$AM$22, MATCH($B248, FixtureTicker!$A$3:$A$22), PlayerForm!$X$5+1),
 TeamForm!$B$4:$B$23, TeamForm!$AD$4:$AD$23),
INDEX(FixtureTicker!$B$24:$AM$43, MATCH($B248, FixtureTicker!$A$24:$A$43), PlayerForm!$X$5+1)="A",
_xlfn.XLOOKUP($E248, PlayerForm!$D$3:$D$394, PlayerForm!$R$3:$R$394)*
_xlfn.XLOOKUP(
INDEX(FixtureTicker!$B$3:$AM$22, MATCH($B248, FixtureTicker!$A$3:$A$22), PlayerForm!$X$5+1),
 TeamForm!$B$4:$B$23, TeamForm!$AB$4:$AB$23),
INDEX(FixtureTicker!$B$24:$AM$43, MATCH($B248, FixtureTicker!$A$24:$A$43), PlayerForm!$X$5+1)="BLANK",
0
),
_xlfn.IFS(
INDEX(FixtureTicker!$B$24:$AM$43, MATCH($B248, FixtureTicker!$A$24:$A$43), PlayerForm!$X$5+2)="H",
_xlfn.XLOOKUP($E248, PlayerForm!$D$3:$D$394, PlayerForm!$Q$3:$Q$394)*
_xlfn.XLOOKUP(
INDEX(FixtureTicker!$B$3:$AM$22, MATCH($B248, FixtureTicker!$A$3:$A$22), PlayerForm!$X$5+2),
 TeamForm!$B$4:$B$23, TeamForm!$AD$4:$AD$23),
INDEX(FixtureTicker!$B$24:$AM$43, MATCH($B248, FixtureTicker!$A$24:$A$43), PlayerForm!$X$5+2)="A",
_xlfn.XLOOKUP($E248, PlayerForm!$D$3:$D$394, PlayerForm!$R$3:$R$394)*
_xlfn.XLOOKUP(
INDEX(FixtureTicker!$B$3:$AM$22, MATCH($B248, FixtureTicker!$A$3:$A$22), PlayerForm!$X$5+2),
 TeamForm!$B$4:$B$23, TeamForm!$AB$4:$AB$23),
INDEX(FixtureTicker!$B$24:$AM$43, MATCH($B248, FixtureTicker!$A$24:$A$43), PlayerForm!$X$5+2)="BLANK",
0
),
_xlfn.IFS(
INDEX(FixtureTicker!$B$24:$AM$43, MATCH($B248, FixtureTicker!$A$24:$A$43), PlayerForm!$X$5+3)="H",
_xlfn.XLOOKUP($E248, PlayerForm!$D$3:$D$394, PlayerForm!$Q$3:$Q$394)*
_xlfn.XLOOKUP(
INDEX(FixtureTicker!$B$3:$AM$22, MATCH($B248, FixtureTicker!$A$3:$A$22), PlayerForm!$X$5+3),
 TeamForm!$B$4:$B$23, TeamForm!$AD$4:$AD$23),
INDEX(FixtureTicker!$B$24:$AM$43, MATCH($B248, FixtureTicker!$A$24:$A$43), PlayerForm!$X$5+3)="A",
_xlfn.XLOOKUP($E248, PlayerForm!$D$3:$D$394, PlayerForm!$R$3:$R$394)*
_xlfn.XLOOKUP(
INDEX(FixtureTicker!$B$3:$AM$22, MATCH($B248, FixtureTicker!$A$3:$A$22), PlayerForm!$X$5+3),
 TeamForm!$B$4:$B$23, TeamForm!$AB$4:$AB$23),
INDEX(FixtureTicker!$B$24:$AM$43, MATCH($B248, FixtureTicker!$A$24:$A$43), PlayerForm!$X$5+3)="BLANK",
0
),
_xlfn.IFS(
INDEX(FixtureTicker!$B$24:$AM$43, MATCH($B248, FixtureTicker!$A$24:$A$43), PlayerForm!$X$5+4)="H",
_xlfn.XLOOKUP($E248, PlayerForm!$D$3:$D$394, PlayerForm!$Q$3:$Q$394)*
_xlfn.XLOOKUP(
INDEX(FixtureTicker!$B$3:$AM$22, MATCH($B248, FixtureTicker!$A$3:$A$22), PlayerForm!$X$5+4),
 TeamForm!$B$4:$B$23, TeamForm!$AD$4:$AD$23),
INDEX(FixtureTicker!$B$24:$AM$43, MATCH($B248, FixtureTicker!$A$24:$A$43), PlayerForm!$X$5+4)="A",
_xlfn.XLOOKUP($E248, PlayerForm!$D$3:$D$394, PlayerForm!$R$3:$R$394)*
_xlfn.XLOOKUP(
INDEX(FixtureTicker!$B$3:$AM$22, MATCH($B248, FixtureTicker!$A$3:$A$22), PlayerForm!$X$5+4),
 TeamForm!$B$4:$B$23, TeamForm!$AB$4:$AB$23),
INDEX(FixtureTicker!$B$24:$AM$43, MATCH($B248, FixtureTicker!$A$24:$A$43), PlayerForm!$X$5+4)="BLANK",
0
),
_xlfn.IFS(
INDEX(FixtureTicker!$B$24:$AM$43, MATCH($B248, FixtureTicker!$A$24:$A$43), PlayerForm!$X$5+5)="H",
_xlfn.XLOOKUP($E248, PlayerForm!$D$3:$D$394, PlayerForm!$Q$3:$Q$394)*
_xlfn.XLOOKUP(
INDEX(FixtureTicker!$B$3:$AM$22, MATCH($B248, FixtureTicker!$A$3:$A$22), PlayerForm!$X$5+5),
 TeamForm!$B$4:$B$23, TeamForm!$AD$4:$AD$23),
INDEX(FixtureTicker!$B$24:$AM$43, MATCH($B248, FixtureTicker!$A$24:$A$43), PlayerForm!$X$5+5)="A",
_xlfn.XLOOKUP($E248, PlayerForm!$D$3:$D$394, PlayerForm!$R$3:$R$394)*
_xlfn.XLOOKUP(
INDEX(FixtureTicker!$B$3:$AM$22, MATCH($B248, FixtureTicker!$A$3:$A$22), PlayerForm!$X$5+5),
 TeamForm!$B$4:$B$23, TeamForm!$AB$4:$AB$23),
INDEX(FixtureTicker!$B$24:$AM$43, MATCH($B248, FixtureTicker!$A$24:$A$43), PlayerForm!$X$5+5)="BLANK",
0
),
_xlfn.IFS(
INDEX(FixtureTicker!$B$24:$AM$43, MATCH($B248, FixtureTicker!$A$24:$A$43), PlayerForm!$X$5+6)="H",
_xlfn.XLOOKUP($E248, PlayerForm!$D$3:$D$394, PlayerForm!$Q$3:$Q$394)*
_xlfn.XLOOKUP(
INDEX(FixtureTicker!$B$3:$AM$22, MATCH($B248, FixtureTicker!$A$3:$A$22), PlayerForm!$X$5+6),
 TeamForm!$B$4:$B$23, TeamForm!$AD$4:$AD$23),
INDEX(FixtureTicker!$B$24:$AM$43, MATCH($B248, FixtureTicker!$A$24:$A$43), PlayerForm!$X$5+6)="A",
_xlfn.XLOOKUP($E248, PlayerForm!$D$3:$D$394, PlayerForm!$R$3:$R$394)*
_xlfn.XLOOKUP(
INDEX(FixtureTicker!$B$3:$AM$22, MATCH($B248, FixtureTicker!$A$3:$A$22), PlayerForm!$X$5+6),
 TeamForm!$B$4:$B$23, TeamForm!$AB$4:$AB$23),
INDEX(FixtureTicker!$B$24:$AM$43, MATCH($B248, FixtureTicker!$A$24:$A$43), PlayerForm!$X$5+6)="BLANK",
0
),
_xlfn.IFS(
INDEX(FixtureTicker!$B$24:$AM$43, MATCH($B248, FixtureTicker!$A$24:$A$43), PlayerForm!$X$5+7)="H",
_xlfn.XLOOKUP($E248, PlayerForm!$D$3:$D$394, PlayerForm!$Q$3:$Q$394)*
_xlfn.XLOOKUP(
INDEX(FixtureTicker!$B$3:$AM$22, MATCH($B248, FixtureTicker!$A$3:$A$22), PlayerForm!$X$5+7),
 TeamForm!$B$4:$B$23, TeamForm!$AD$4:$AD$23),
INDEX(FixtureTicker!$B$24:$AM$43, MATCH($B248, FixtureTicker!$A$24:$A$43), PlayerForm!$X$5+7)="A",
_xlfn.XLOOKUP($E248, PlayerForm!$D$3:$D$394, PlayerForm!$R$3:$R$394)*
_xlfn.XLOOKUP(
INDEX(FixtureTicker!$B$3:$AM$22, MATCH($B248, FixtureTicker!$A$3:$A$22), PlayerForm!$X$5+7),
 TeamForm!$B$4:$B$23, TeamForm!$AB$4:$AB$23),
INDEX(FixtureTicker!$B$24:$AM$43, MATCH($B248, FixtureTicker!$A$24:$A$43), PlayerForm!$X$5+7)="BLANK",
0
)
),0)</f>
        <v>7.4847496746678734</v>
      </c>
    </row>
    <row r="249" spans="1:10">
      <c r="A249" s="55">
        <v>289</v>
      </c>
      <c r="B249" s="55" t="str">
        <f>_xlfn.XLOOKUP($A249, PlayerData!$B$3:$B$394, PlayerData!C$3:C$394)</f>
        <v>SHU</v>
      </c>
      <c r="C249" s="55" t="str">
        <f>_xlfn.XLOOKUP($A249, PlayerData!$B$3:$B$394, PlayerData!D$3:D$394)</f>
        <v>D</v>
      </c>
      <c r="D249" s="55">
        <f>_xlfn.XLOOKUP($A249, PlayerData!$B:$B, PlayerData!F:F,,,-1)</f>
        <v>5</v>
      </c>
      <c r="E249" s="31" t="str">
        <f>_xlfn.XLOOKUP($A249, PlayerData!$B$3:$B$394, PlayerData!E$3:E$394)</f>
        <v>Basham</v>
      </c>
      <c r="F249" s="164" cm="1">
        <f t="array" ref="F249">IFERROR(0.01*_xlfn.IFS(
INDEX(FixtureTicker!$B$24:$AM$43, MATCH($B249, FixtureTicker!$A$24:$A$43, 0), PlayerForm!$X$5)="H",
_xlfn.XLOOKUP($E249, PlayerForm!$D$3:$D$394, PlayerForm!$Q$3:$Q$394)*
_xlfn.XLOOKUP(
INDEX(FixtureTicker!$B$3:$AM$22, MATCH($B249, FixtureTicker!$A$3:$A$22,0), PlayerForm!$X$5),
 TeamForm!$B$4:$B$23, TeamForm!$AD$4:$AD$23),
INDEX(FixtureTicker!$B$24:$AM$43, MATCH($B249, FixtureTicker!$A$24:$A$43,0), PlayerForm!$X$5)="A",
_xlfn.XLOOKUP($E249, PlayerForm!$D$3:$D$394, PlayerForm!$R$3:$R$394)*
_xlfn.XLOOKUP(
INDEX(FixtureTicker!$B$3:$AM$22, MATCH($B249, FixtureTicker!$A$3:$A$22,0), PlayerForm!$X$5),
 TeamForm!$B$4:$B$23, TeamForm!$AB$4:$AB$23),
INDEX(FixtureTicker!$B$24:$AM$43, MATCH($B249, FixtureTicker!$A$24:$A$43,0), PlayerForm!$X$5)="BLANK",
0),0)</f>
        <v>0.81440498520935489</v>
      </c>
      <c r="G249" s="163" cm="1">
        <f t="array" ref="G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
),0)</f>
        <v>1.0057590725738126</v>
      </c>
      <c r="H249" s="163" cm="1">
        <f t="array" ref="H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),
_xlfn.IFS(
INDEX(FixtureTicker!$B$24:$AM$43, MATCH($B249, FixtureTicker!$A$24:$A$43), PlayerForm!$X$5+2)="H",
_xlfn.XLOOKUP($E249, PlayerForm!$D$3:$D$394, PlayerForm!$Q$3:$Q$394)*
_xlfn.XLOOKUP(
INDEX(FixtureTicker!$B$3:$AM$22, MATCH($B249, FixtureTicker!$A$3:$A$22), PlayerForm!$X$5+2),
 TeamForm!$B$4:$B$23, TeamForm!$AD$4:$AD$23),
INDEX(FixtureTicker!$B$24:$AM$43, MATCH($B249, FixtureTicker!$A$24:$A$43), PlayerForm!$X$5+2)="A",
_xlfn.XLOOKUP($E249, PlayerForm!$D$3:$D$394, PlayerForm!$R$3:$R$394)*
_xlfn.XLOOKUP(
INDEX(FixtureTicker!$B$3:$AM$22, MATCH($B249, FixtureTicker!$A$3:$A$22), PlayerForm!$X$5+2),
 TeamForm!$B$4:$B$23, TeamForm!$AB$4:$AB$23),
INDEX(FixtureTicker!$B$24:$AM$43, MATCH($B249, FixtureTicker!$A$24:$A$43), PlayerForm!$X$5+2)="BLANK",
0
),
_xlfn.IFS(
INDEX(FixtureTicker!$B$24:$AM$43, MATCH($B249, FixtureTicker!$A$24:$A$43), PlayerForm!$X$5+3)="H",
_xlfn.XLOOKUP($E249, PlayerForm!$D$3:$D$394, PlayerForm!$Q$3:$Q$394)*
_xlfn.XLOOKUP(
INDEX(FixtureTicker!$B$3:$AM$22, MATCH($B249, FixtureTicker!$A$3:$A$22), PlayerForm!$X$5+3),
 TeamForm!$B$4:$B$23, TeamForm!$AD$4:$AD$23),
INDEX(FixtureTicker!$B$24:$AM$43, MATCH($B249, FixtureTicker!$A$24:$A$43), PlayerForm!$X$5+3)="A",
_xlfn.XLOOKUP($E249, PlayerForm!$D$3:$D$394, PlayerForm!$R$3:$R$394)*
_xlfn.XLOOKUP(
INDEX(FixtureTicker!$B$3:$AM$22, MATCH($B249, FixtureTicker!$A$3:$A$22), PlayerForm!$X$5+3),
 TeamForm!$B$4:$B$23, TeamForm!$AB$4:$AB$23),
INDEX(FixtureTicker!$B$24:$AM$43, MATCH($B249, FixtureTicker!$A$24:$A$43), PlayerForm!$X$5+3)="BLANK",
0
)
),0)</f>
        <v>3.2565623366545053</v>
      </c>
      <c r="I249" s="163" cm="1">
        <f t="array" ref="I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),
_xlfn.IFS(
INDEX(FixtureTicker!$B$24:$AM$43, MATCH($B249, FixtureTicker!$A$24:$A$43), PlayerForm!$X$5+2)="H",
_xlfn.XLOOKUP($E249, PlayerForm!$D$3:$D$394, PlayerForm!$Q$3:$Q$394)*
_xlfn.XLOOKUP(
INDEX(FixtureTicker!$B$3:$AM$22, MATCH($B249, FixtureTicker!$A$3:$A$22), PlayerForm!$X$5+2),
 TeamForm!$B$4:$B$23, TeamForm!$AD$4:$AD$23),
INDEX(FixtureTicker!$B$24:$AM$43, MATCH($B249, FixtureTicker!$A$24:$A$43), PlayerForm!$X$5+2)="A",
_xlfn.XLOOKUP($E249, PlayerForm!$D$3:$D$394, PlayerForm!$R$3:$R$394)*
_xlfn.XLOOKUP(
INDEX(FixtureTicker!$B$3:$AM$22, MATCH($B249, FixtureTicker!$A$3:$A$22), PlayerForm!$X$5+2),
 TeamForm!$B$4:$B$23, TeamForm!$AB$4:$AB$23),
INDEX(FixtureTicker!$B$24:$AM$43, MATCH($B249, FixtureTicker!$A$24:$A$43), PlayerForm!$X$5+2)="BLANK",
0
),
_xlfn.IFS(
INDEX(FixtureTicker!$B$24:$AM$43, MATCH($B249, FixtureTicker!$A$24:$A$43), PlayerForm!$X$5+3)="H",
_xlfn.XLOOKUP($E249, PlayerForm!$D$3:$D$394, PlayerForm!$Q$3:$Q$394)*
_xlfn.XLOOKUP(
INDEX(FixtureTicker!$B$3:$AM$22, MATCH($B249, FixtureTicker!$A$3:$A$22), PlayerForm!$X$5+3),
 TeamForm!$B$4:$B$23, TeamForm!$AD$4:$AD$23),
INDEX(FixtureTicker!$B$24:$AM$43, MATCH($B249, FixtureTicker!$A$24:$A$43), PlayerForm!$X$5+3)="A",
_xlfn.XLOOKUP($E249, PlayerForm!$D$3:$D$394, PlayerForm!$R$3:$R$394)*
_xlfn.XLOOKUP(
INDEX(FixtureTicker!$B$3:$AM$22, MATCH($B249, FixtureTicker!$A$3:$A$22), PlayerForm!$X$5+3),
 TeamForm!$B$4:$B$23, TeamForm!$AB$4:$AB$23),
INDEX(FixtureTicker!$B$24:$AM$43, MATCH($B249, FixtureTicker!$A$24:$A$43), PlayerForm!$X$5+3)="BLANK",
0
),
_xlfn.IFS(
INDEX(FixtureTicker!$B$24:$AM$43, MATCH($B249, FixtureTicker!$A$24:$A$43), PlayerForm!$X$5+4)="H",
_xlfn.XLOOKUP($E249, PlayerForm!$D$3:$D$394, PlayerForm!$Q$3:$Q$394)*
_xlfn.XLOOKUP(
INDEX(FixtureTicker!$B$3:$AM$22, MATCH($B249, FixtureTicker!$A$3:$A$22), PlayerForm!$X$5+4),
 TeamForm!$B$4:$B$23, TeamForm!$AD$4:$AD$23),
INDEX(FixtureTicker!$B$24:$AM$43, MATCH($B249, FixtureTicker!$A$24:$A$43), PlayerForm!$X$5+4)="A",
_xlfn.XLOOKUP($E249, PlayerForm!$D$3:$D$394, PlayerForm!$R$3:$R$394)*
_xlfn.XLOOKUP(
INDEX(FixtureTicker!$B$3:$AM$22, MATCH($B249, FixtureTicker!$A$3:$A$22), PlayerForm!$X$5+4),
 TeamForm!$B$4:$B$23, TeamForm!$AB$4:$AB$23),
INDEX(FixtureTicker!$B$24:$AM$43, MATCH($B249, FixtureTicker!$A$24:$A$43), PlayerForm!$X$5+4)="BLANK",
0
),
_xlfn.IFS(
INDEX(FixtureTicker!$B$24:$AM$43, MATCH($B249, FixtureTicker!$A$24:$A$43), PlayerForm!$X$5+5)="H",
_xlfn.XLOOKUP($E249, PlayerForm!$D$3:$D$394, PlayerForm!$Q$3:$Q$394)*
_xlfn.XLOOKUP(
INDEX(FixtureTicker!$B$3:$AM$22, MATCH($B249, FixtureTicker!$A$3:$A$22), PlayerForm!$X$5+5),
 TeamForm!$B$4:$B$23, TeamForm!$AD$4:$AD$23),
INDEX(FixtureTicker!$B$24:$AM$43, MATCH($B249, FixtureTicker!$A$24:$A$43), PlayerForm!$X$5+5)="A",
_xlfn.XLOOKUP($E249, PlayerForm!$D$3:$D$394, PlayerForm!$R$3:$R$394)*
_xlfn.XLOOKUP(
INDEX(FixtureTicker!$B$3:$AM$22, MATCH($B249, FixtureTicker!$A$3:$A$22), PlayerForm!$X$5+5),
 TeamForm!$B$4:$B$23, TeamForm!$AB$4:$AB$23),
INDEX(FixtureTicker!$B$24:$AM$43, MATCH($B249, FixtureTicker!$A$24:$A$43), PlayerForm!$X$5+5)="BLANK",
0
)
),0)</f>
        <v>5.410442308398502</v>
      </c>
      <c r="J249" s="163" cm="1">
        <f t="array" ref="J249">IFERROR(0.01*SUM(
_xlfn.IFS(
INDEX(FixtureTicker!$B$24:$AM$43, MATCH($B249, FixtureTicker!$A$24:$A$43), PlayerForm!$X$5)="H",
_xlfn.XLOOKUP($E249, PlayerForm!$D$3:$D$394, PlayerForm!$Q$3:$Q$394)*
_xlfn.XLOOKUP(
INDEX(FixtureTicker!$B$3:$AM$22, MATCH($B249, FixtureTicker!$A$3:$A$22), PlayerForm!$X$5),
 TeamForm!$B$4:$B$23, TeamForm!$AD$4:$AD$23),
INDEX(FixtureTicker!$B$24:$AM$43, MATCH($B249, FixtureTicker!$A$24:$A$43), PlayerForm!$X$5)="A",
_xlfn.XLOOKUP($E249, PlayerForm!$D$3:$D$394, PlayerForm!$R$3:$R$394)*
_xlfn.XLOOKUP(
INDEX(FixtureTicker!$B$3:$AM$22, MATCH($B249, FixtureTicker!$A$3:$A$22), PlayerForm!$X$5),
 TeamForm!$B$4:$B$23, TeamForm!$AB$4:$AB$23),
INDEX(FixtureTicker!$B$24:$AM$43, MATCH($B249, FixtureTicker!$A$24:$A$43), PlayerForm!$X$5)="BLANK",
0
),
_xlfn.IFS(
INDEX(FixtureTicker!$B$24:$AM$43, MATCH($B249, FixtureTicker!$A$24:$A$43), PlayerForm!$X$5+1)="H",
_xlfn.XLOOKUP($E249, PlayerForm!$D$3:$D$394, PlayerForm!$Q$3:$Q$394)*
_xlfn.XLOOKUP(
INDEX(FixtureTicker!$B$3:$AM$22, MATCH($B249, FixtureTicker!$A$3:$A$22), PlayerForm!$X$5+1),
 TeamForm!$B$4:$B$23, TeamForm!$AD$4:$AD$23),
INDEX(FixtureTicker!$B$24:$AM$43, MATCH($B249, FixtureTicker!$A$24:$A$43), PlayerForm!$X$5+1)="A",
_xlfn.XLOOKUP($E249, PlayerForm!$D$3:$D$394, PlayerForm!$R$3:$R$394)*
_xlfn.XLOOKUP(
INDEX(FixtureTicker!$B$3:$AM$22, MATCH($B249, FixtureTicker!$A$3:$A$22), PlayerForm!$X$5+1),
 TeamForm!$B$4:$B$23, TeamForm!$AB$4:$AB$23),
INDEX(FixtureTicker!$B$24:$AM$43, MATCH($B249, FixtureTicker!$A$24:$A$43), PlayerForm!$X$5+1)="BLANK",
0
),
_xlfn.IFS(
INDEX(FixtureTicker!$B$24:$AM$43, MATCH($B249, FixtureTicker!$A$24:$A$43), PlayerForm!$X$5+2)="H",
_xlfn.XLOOKUP($E249, PlayerForm!$D$3:$D$394, PlayerForm!$Q$3:$Q$394)*
_xlfn.XLOOKUP(
INDEX(FixtureTicker!$B$3:$AM$22, MATCH($B249, FixtureTicker!$A$3:$A$22), PlayerForm!$X$5+2),
 TeamForm!$B$4:$B$23, TeamForm!$AD$4:$AD$23),
INDEX(FixtureTicker!$B$24:$AM$43, MATCH($B249, FixtureTicker!$A$24:$A$43), PlayerForm!$X$5+2)="A",
_xlfn.XLOOKUP($E249, PlayerForm!$D$3:$D$394, PlayerForm!$R$3:$R$394)*
_xlfn.XLOOKUP(
INDEX(FixtureTicker!$B$3:$AM$22, MATCH($B249, FixtureTicker!$A$3:$A$22), PlayerForm!$X$5+2),
 TeamForm!$B$4:$B$23, TeamForm!$AB$4:$AB$23),
INDEX(FixtureTicker!$B$24:$AM$43, MATCH($B249, FixtureTicker!$A$24:$A$43), PlayerForm!$X$5+2)="BLANK",
0
),
_xlfn.IFS(
INDEX(FixtureTicker!$B$24:$AM$43, MATCH($B249, FixtureTicker!$A$24:$A$43), PlayerForm!$X$5+3)="H",
_xlfn.XLOOKUP($E249, PlayerForm!$D$3:$D$394, PlayerForm!$Q$3:$Q$394)*
_xlfn.XLOOKUP(
INDEX(FixtureTicker!$B$3:$AM$22, MATCH($B249, FixtureTicker!$A$3:$A$22), PlayerForm!$X$5+3),
 TeamForm!$B$4:$B$23, TeamForm!$AD$4:$AD$23),
INDEX(FixtureTicker!$B$24:$AM$43, MATCH($B249, FixtureTicker!$A$24:$A$43), PlayerForm!$X$5+3)="A",
_xlfn.XLOOKUP($E249, PlayerForm!$D$3:$D$394, PlayerForm!$R$3:$R$394)*
_xlfn.XLOOKUP(
INDEX(FixtureTicker!$B$3:$AM$22, MATCH($B249, FixtureTicker!$A$3:$A$22), PlayerForm!$X$5+3),
 TeamForm!$B$4:$B$23, TeamForm!$AB$4:$AB$23),
INDEX(FixtureTicker!$B$24:$AM$43, MATCH($B249, FixtureTicker!$A$24:$A$43), PlayerForm!$X$5+3)="BLANK",
0
),
_xlfn.IFS(
INDEX(FixtureTicker!$B$24:$AM$43, MATCH($B249, FixtureTicker!$A$24:$A$43), PlayerForm!$X$5+4)="H",
_xlfn.XLOOKUP($E249, PlayerForm!$D$3:$D$394, PlayerForm!$Q$3:$Q$394)*
_xlfn.XLOOKUP(
INDEX(FixtureTicker!$B$3:$AM$22, MATCH($B249, FixtureTicker!$A$3:$A$22), PlayerForm!$X$5+4),
 TeamForm!$B$4:$B$23, TeamForm!$AD$4:$AD$23),
INDEX(FixtureTicker!$B$24:$AM$43, MATCH($B249, FixtureTicker!$A$24:$A$43), PlayerForm!$X$5+4)="A",
_xlfn.XLOOKUP($E249, PlayerForm!$D$3:$D$394, PlayerForm!$R$3:$R$394)*
_xlfn.XLOOKUP(
INDEX(FixtureTicker!$B$3:$AM$22, MATCH($B249, FixtureTicker!$A$3:$A$22), PlayerForm!$X$5+4),
 TeamForm!$B$4:$B$23, TeamForm!$AB$4:$AB$23),
INDEX(FixtureTicker!$B$24:$AM$43, MATCH($B249, FixtureTicker!$A$24:$A$43), PlayerForm!$X$5+4)="BLANK",
0
),
_xlfn.IFS(
INDEX(FixtureTicker!$B$24:$AM$43, MATCH($B249, FixtureTicker!$A$24:$A$43), PlayerForm!$X$5+5)="H",
_xlfn.XLOOKUP($E249, PlayerForm!$D$3:$D$394, PlayerForm!$Q$3:$Q$394)*
_xlfn.XLOOKUP(
INDEX(FixtureTicker!$B$3:$AM$22, MATCH($B249, FixtureTicker!$A$3:$A$22), PlayerForm!$X$5+5),
 TeamForm!$B$4:$B$23, TeamForm!$AD$4:$AD$23),
INDEX(FixtureTicker!$B$24:$AM$43, MATCH($B249, FixtureTicker!$A$24:$A$43), PlayerForm!$X$5+5)="A",
_xlfn.XLOOKUP($E249, PlayerForm!$D$3:$D$394, PlayerForm!$R$3:$R$394)*
_xlfn.XLOOKUP(
INDEX(FixtureTicker!$B$3:$AM$22, MATCH($B249, FixtureTicker!$A$3:$A$22), PlayerForm!$X$5+5),
 TeamForm!$B$4:$B$23, TeamForm!$AB$4:$AB$23),
INDEX(FixtureTicker!$B$24:$AM$43, MATCH($B249, FixtureTicker!$A$24:$A$43), PlayerForm!$X$5+5)="BLANK",
0
),
_xlfn.IFS(
INDEX(FixtureTicker!$B$24:$AM$43, MATCH($B249, FixtureTicker!$A$24:$A$43), PlayerForm!$X$5+6)="H",
_xlfn.XLOOKUP($E249, PlayerForm!$D$3:$D$394, PlayerForm!$Q$3:$Q$394)*
_xlfn.XLOOKUP(
INDEX(FixtureTicker!$B$3:$AM$22, MATCH($B249, FixtureTicker!$A$3:$A$22), PlayerForm!$X$5+6),
 TeamForm!$B$4:$B$23, TeamForm!$AD$4:$AD$23),
INDEX(FixtureTicker!$B$24:$AM$43, MATCH($B249, FixtureTicker!$A$24:$A$43), PlayerForm!$X$5+6)="A",
_xlfn.XLOOKUP($E249, PlayerForm!$D$3:$D$394, PlayerForm!$R$3:$R$394)*
_xlfn.XLOOKUP(
INDEX(FixtureTicker!$B$3:$AM$22, MATCH($B249, FixtureTicker!$A$3:$A$22), PlayerForm!$X$5+6),
 TeamForm!$B$4:$B$23, TeamForm!$AB$4:$AB$23),
INDEX(FixtureTicker!$B$24:$AM$43, MATCH($B249, FixtureTicker!$A$24:$A$43), PlayerForm!$X$5+6)="BLANK",
0
),
_xlfn.IFS(
INDEX(FixtureTicker!$B$24:$AM$43, MATCH($B249, FixtureTicker!$A$24:$A$43), PlayerForm!$X$5+7)="H",
_xlfn.XLOOKUP($E249, PlayerForm!$D$3:$D$394, PlayerForm!$Q$3:$Q$394)*
_xlfn.XLOOKUP(
INDEX(FixtureTicker!$B$3:$AM$22, MATCH($B249, FixtureTicker!$A$3:$A$22), PlayerForm!$X$5+7),
 TeamForm!$B$4:$B$23, TeamForm!$AD$4:$AD$23),
INDEX(FixtureTicker!$B$24:$AM$43, MATCH($B249, FixtureTicker!$A$24:$A$43), PlayerForm!$X$5+7)="A",
_xlfn.XLOOKUP($E249, PlayerForm!$D$3:$D$394, PlayerForm!$R$3:$R$394)*
_xlfn.XLOOKUP(
INDEX(FixtureTicker!$B$3:$AM$22, MATCH($B249, FixtureTicker!$A$3:$A$22), PlayerForm!$X$5+7),
 TeamForm!$B$4:$B$23, TeamForm!$AB$4:$AB$23),
INDEX(FixtureTicker!$B$24:$AM$43, MATCH($B249, FixtureTicker!$A$24:$A$43), PlayerForm!$X$5+7)="BLANK",
0
)
),0)</f>
        <v>6.1509945940027722</v>
      </c>
    </row>
    <row r="250" spans="1:10">
      <c r="A250" s="55">
        <v>311</v>
      </c>
      <c r="B250" s="55" t="str">
        <f>_xlfn.XLOOKUP($A250, PlayerData!$B$3:$B$394, PlayerData!C$3:C$394)</f>
        <v>LEI</v>
      </c>
      <c r="C250" s="55" t="str">
        <f>_xlfn.XLOOKUP($A250, PlayerData!$B$3:$B$394, PlayerData!D$3:D$394)</f>
        <v>D</v>
      </c>
      <c r="D250" s="55">
        <f>_xlfn.XLOOKUP($A250, PlayerData!$B:$B, PlayerData!F:F,,,-1)</f>
        <v>4.5</v>
      </c>
      <c r="E250" s="31" t="str">
        <f>_xlfn.XLOOKUP($A250, PlayerData!$B$3:$B$394, PlayerData!E$3:E$394)</f>
        <v>Fuchs</v>
      </c>
      <c r="F250" s="164" cm="1">
        <f t="array" ref="F250">IFERROR(0.01*_xlfn.IFS(
INDEX(FixtureTicker!$B$24:$AM$43, MATCH($B250, FixtureTicker!$A$24:$A$43, 0), PlayerForm!$X$5)="H",
_xlfn.XLOOKUP($E250, PlayerForm!$D$3:$D$394, PlayerForm!$Q$3:$Q$394)*
_xlfn.XLOOKUP(
INDEX(FixtureTicker!$B$3:$AM$22, MATCH($B250, FixtureTicker!$A$3:$A$22,0), PlayerForm!$X$5),
 TeamForm!$B$4:$B$23, TeamForm!$AD$4:$AD$23),
INDEX(FixtureTicker!$B$24:$AM$43, MATCH($B250, FixtureTicker!$A$24:$A$43,0), PlayerForm!$X$5)="A",
_xlfn.XLOOKUP($E250, PlayerForm!$D$3:$D$394, PlayerForm!$R$3:$R$394)*
_xlfn.XLOOKUP(
INDEX(FixtureTicker!$B$3:$AM$22, MATCH($B250, FixtureTicker!$A$3:$A$22,0), PlayerForm!$X$5),
 TeamForm!$B$4:$B$23, TeamForm!$AB$4:$AB$23),
INDEX(FixtureTicker!$B$24:$AM$43, MATCH($B250, FixtureTicker!$A$24:$A$43,0), PlayerForm!$X$5)="BLANK",
0),0)</f>
        <v>2.2997601325453156</v>
      </c>
      <c r="G250" s="163" cm="1">
        <f t="array" ref="G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
),0)</f>
        <v>2.2997601325453156</v>
      </c>
      <c r="H250" s="163" cm="1">
        <f t="array" ref="H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),
_xlfn.IFS(
INDEX(FixtureTicker!$B$24:$AM$43, MATCH($B250, FixtureTicker!$A$24:$A$43), PlayerForm!$X$5+2)="H",
_xlfn.XLOOKUP($E250, PlayerForm!$D$3:$D$394, PlayerForm!$Q$3:$Q$394)*
_xlfn.XLOOKUP(
INDEX(FixtureTicker!$B$3:$AM$22, MATCH($B250, FixtureTicker!$A$3:$A$22), PlayerForm!$X$5+2),
 TeamForm!$B$4:$B$23, TeamForm!$AD$4:$AD$23),
INDEX(FixtureTicker!$B$24:$AM$43, MATCH($B250, FixtureTicker!$A$24:$A$43), PlayerForm!$X$5+2)="A",
_xlfn.XLOOKUP($E250, PlayerForm!$D$3:$D$394, PlayerForm!$R$3:$R$394)*
_xlfn.XLOOKUP(
INDEX(FixtureTicker!$B$3:$AM$22, MATCH($B250, FixtureTicker!$A$3:$A$22), PlayerForm!$X$5+2),
 TeamForm!$B$4:$B$23, TeamForm!$AB$4:$AB$23),
INDEX(FixtureTicker!$B$24:$AM$43, MATCH($B250, FixtureTicker!$A$24:$A$43), PlayerForm!$X$5+2)="BLANK",
0
),
_xlfn.IFS(
INDEX(FixtureTicker!$B$24:$AM$43, MATCH($B250, FixtureTicker!$A$24:$A$43), PlayerForm!$X$5+3)="H",
_xlfn.XLOOKUP($E250, PlayerForm!$D$3:$D$394, PlayerForm!$Q$3:$Q$394)*
_xlfn.XLOOKUP(
INDEX(FixtureTicker!$B$3:$AM$22, MATCH($B250, FixtureTicker!$A$3:$A$22), PlayerForm!$X$5+3),
 TeamForm!$B$4:$B$23, TeamForm!$AD$4:$AD$23),
INDEX(FixtureTicker!$B$24:$AM$43, MATCH($B250, FixtureTicker!$A$24:$A$43), PlayerForm!$X$5+3)="A",
_xlfn.XLOOKUP($E250, PlayerForm!$D$3:$D$394, PlayerForm!$R$3:$R$394)*
_xlfn.XLOOKUP(
INDEX(FixtureTicker!$B$3:$AM$22, MATCH($B250, FixtureTicker!$A$3:$A$22), PlayerForm!$X$5+3),
 TeamForm!$B$4:$B$23, TeamForm!$AB$4:$AB$23),
INDEX(FixtureTicker!$B$24:$AM$43, MATCH($B250, FixtureTicker!$A$24:$A$43), PlayerForm!$X$5+3)="BLANK",
0
)
),0)</f>
        <v>3.2638903419585437</v>
      </c>
      <c r="I250" s="163" cm="1">
        <f t="array" ref="I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),
_xlfn.IFS(
INDEX(FixtureTicker!$B$24:$AM$43, MATCH($B250, FixtureTicker!$A$24:$A$43), PlayerForm!$X$5+2)="H",
_xlfn.XLOOKUP($E250, PlayerForm!$D$3:$D$394, PlayerForm!$Q$3:$Q$394)*
_xlfn.XLOOKUP(
INDEX(FixtureTicker!$B$3:$AM$22, MATCH($B250, FixtureTicker!$A$3:$A$22), PlayerForm!$X$5+2),
 TeamForm!$B$4:$B$23, TeamForm!$AD$4:$AD$23),
INDEX(FixtureTicker!$B$24:$AM$43, MATCH($B250, FixtureTicker!$A$24:$A$43), PlayerForm!$X$5+2)="A",
_xlfn.XLOOKUP($E250, PlayerForm!$D$3:$D$394, PlayerForm!$R$3:$R$394)*
_xlfn.XLOOKUP(
INDEX(FixtureTicker!$B$3:$AM$22, MATCH($B250, FixtureTicker!$A$3:$A$22), PlayerForm!$X$5+2),
 TeamForm!$B$4:$B$23, TeamForm!$AB$4:$AB$23),
INDEX(FixtureTicker!$B$24:$AM$43, MATCH($B250, FixtureTicker!$A$24:$A$43), PlayerForm!$X$5+2)="BLANK",
0
),
_xlfn.IFS(
INDEX(FixtureTicker!$B$24:$AM$43, MATCH($B250, FixtureTicker!$A$24:$A$43), PlayerForm!$X$5+3)="H",
_xlfn.XLOOKUP($E250, PlayerForm!$D$3:$D$394, PlayerForm!$Q$3:$Q$394)*
_xlfn.XLOOKUP(
INDEX(FixtureTicker!$B$3:$AM$22, MATCH($B250, FixtureTicker!$A$3:$A$22), PlayerForm!$X$5+3),
 TeamForm!$B$4:$B$23, TeamForm!$AD$4:$AD$23),
INDEX(FixtureTicker!$B$24:$AM$43, MATCH($B250, FixtureTicker!$A$24:$A$43), PlayerForm!$X$5+3)="A",
_xlfn.XLOOKUP($E250, PlayerForm!$D$3:$D$394, PlayerForm!$R$3:$R$394)*
_xlfn.XLOOKUP(
INDEX(FixtureTicker!$B$3:$AM$22, MATCH($B250, FixtureTicker!$A$3:$A$22), PlayerForm!$X$5+3),
 TeamForm!$B$4:$B$23, TeamForm!$AB$4:$AB$23),
INDEX(FixtureTicker!$B$24:$AM$43, MATCH($B250, FixtureTicker!$A$24:$A$43), PlayerForm!$X$5+3)="BLANK",
0
),
_xlfn.IFS(
INDEX(FixtureTicker!$B$24:$AM$43, MATCH($B250, FixtureTicker!$A$24:$A$43), PlayerForm!$X$5+4)="H",
_xlfn.XLOOKUP($E250, PlayerForm!$D$3:$D$394, PlayerForm!$Q$3:$Q$394)*
_xlfn.XLOOKUP(
INDEX(FixtureTicker!$B$3:$AM$22, MATCH($B250, FixtureTicker!$A$3:$A$22), PlayerForm!$X$5+4),
 TeamForm!$B$4:$B$23, TeamForm!$AD$4:$AD$23),
INDEX(FixtureTicker!$B$24:$AM$43, MATCH($B250, FixtureTicker!$A$24:$A$43), PlayerForm!$X$5+4)="A",
_xlfn.XLOOKUP($E250, PlayerForm!$D$3:$D$394, PlayerForm!$R$3:$R$394)*
_xlfn.XLOOKUP(
INDEX(FixtureTicker!$B$3:$AM$22, MATCH($B250, FixtureTicker!$A$3:$A$22), PlayerForm!$X$5+4),
 TeamForm!$B$4:$B$23, TeamForm!$AB$4:$AB$23),
INDEX(FixtureTicker!$B$24:$AM$43, MATCH($B250, FixtureTicker!$A$24:$A$43), PlayerForm!$X$5+4)="BLANK",
0
),
_xlfn.IFS(
INDEX(FixtureTicker!$B$24:$AM$43, MATCH($B250, FixtureTicker!$A$24:$A$43), PlayerForm!$X$5+5)="H",
_xlfn.XLOOKUP($E250, PlayerForm!$D$3:$D$394, PlayerForm!$Q$3:$Q$394)*
_xlfn.XLOOKUP(
INDEX(FixtureTicker!$B$3:$AM$22, MATCH($B250, FixtureTicker!$A$3:$A$22), PlayerForm!$X$5+5),
 TeamForm!$B$4:$B$23, TeamForm!$AD$4:$AD$23),
INDEX(FixtureTicker!$B$24:$AM$43, MATCH($B250, FixtureTicker!$A$24:$A$43), PlayerForm!$X$5+5)="A",
_xlfn.XLOOKUP($E250, PlayerForm!$D$3:$D$394, PlayerForm!$R$3:$R$394)*
_xlfn.XLOOKUP(
INDEX(FixtureTicker!$B$3:$AM$22, MATCH($B250, FixtureTicker!$A$3:$A$22), PlayerForm!$X$5+5),
 TeamForm!$B$4:$B$23, TeamForm!$AB$4:$AB$23),
INDEX(FixtureTicker!$B$24:$AM$43, MATCH($B250, FixtureTicker!$A$24:$A$43), PlayerForm!$X$5+5)="BLANK",
0
)
),0)</f>
        <v>5.3270496378222427</v>
      </c>
      <c r="J250" s="163" cm="1">
        <f t="array" ref="J250">IFERROR(0.01*SUM(
_xlfn.IFS(
INDEX(FixtureTicker!$B$24:$AM$43, MATCH($B250, FixtureTicker!$A$24:$A$43), PlayerForm!$X$5)="H",
_xlfn.XLOOKUP($E250, PlayerForm!$D$3:$D$394, PlayerForm!$Q$3:$Q$394)*
_xlfn.XLOOKUP(
INDEX(FixtureTicker!$B$3:$AM$22, MATCH($B250, FixtureTicker!$A$3:$A$22), PlayerForm!$X$5),
 TeamForm!$B$4:$B$23, TeamForm!$AD$4:$AD$23),
INDEX(FixtureTicker!$B$24:$AM$43, MATCH($B250, FixtureTicker!$A$24:$A$43), PlayerForm!$X$5)="A",
_xlfn.XLOOKUP($E250, PlayerForm!$D$3:$D$394, PlayerForm!$R$3:$R$394)*
_xlfn.XLOOKUP(
INDEX(FixtureTicker!$B$3:$AM$22, MATCH($B250, FixtureTicker!$A$3:$A$22), PlayerForm!$X$5),
 TeamForm!$B$4:$B$23, TeamForm!$AB$4:$AB$23),
INDEX(FixtureTicker!$B$24:$AM$43, MATCH($B250, FixtureTicker!$A$24:$A$43), PlayerForm!$X$5)="BLANK",
0
),
_xlfn.IFS(
INDEX(FixtureTicker!$B$24:$AM$43, MATCH($B250, FixtureTicker!$A$24:$A$43), PlayerForm!$X$5+1)="H",
_xlfn.XLOOKUP($E250, PlayerForm!$D$3:$D$394, PlayerForm!$Q$3:$Q$394)*
_xlfn.XLOOKUP(
INDEX(FixtureTicker!$B$3:$AM$22, MATCH($B250, FixtureTicker!$A$3:$A$22), PlayerForm!$X$5+1),
 TeamForm!$B$4:$B$23, TeamForm!$AD$4:$AD$23),
INDEX(FixtureTicker!$B$24:$AM$43, MATCH($B250, FixtureTicker!$A$24:$A$43), PlayerForm!$X$5+1)="A",
_xlfn.XLOOKUP($E250, PlayerForm!$D$3:$D$394, PlayerForm!$R$3:$R$394)*
_xlfn.XLOOKUP(
INDEX(FixtureTicker!$B$3:$AM$22, MATCH($B250, FixtureTicker!$A$3:$A$22), PlayerForm!$X$5+1),
 TeamForm!$B$4:$B$23, TeamForm!$AB$4:$AB$23),
INDEX(FixtureTicker!$B$24:$AM$43, MATCH($B250, FixtureTicker!$A$24:$A$43), PlayerForm!$X$5+1)="BLANK",
0
),
_xlfn.IFS(
INDEX(FixtureTicker!$B$24:$AM$43, MATCH($B250, FixtureTicker!$A$24:$A$43), PlayerForm!$X$5+2)="H",
_xlfn.XLOOKUP($E250, PlayerForm!$D$3:$D$394, PlayerForm!$Q$3:$Q$394)*
_xlfn.XLOOKUP(
INDEX(FixtureTicker!$B$3:$AM$22, MATCH($B250, FixtureTicker!$A$3:$A$22), PlayerForm!$X$5+2),
 TeamForm!$B$4:$B$23, TeamForm!$AD$4:$AD$23),
INDEX(FixtureTicker!$B$24:$AM$43, MATCH($B250, FixtureTicker!$A$24:$A$43), PlayerForm!$X$5+2)="A",
_xlfn.XLOOKUP($E250, PlayerForm!$D$3:$D$394, PlayerForm!$R$3:$R$394)*
_xlfn.XLOOKUP(
INDEX(FixtureTicker!$B$3:$AM$22, MATCH($B250, FixtureTicker!$A$3:$A$22), PlayerForm!$X$5+2),
 TeamForm!$B$4:$B$23, TeamForm!$AB$4:$AB$23),
INDEX(FixtureTicker!$B$24:$AM$43, MATCH($B250, FixtureTicker!$A$24:$A$43), PlayerForm!$X$5+2)="BLANK",
0
),
_xlfn.IFS(
INDEX(FixtureTicker!$B$24:$AM$43, MATCH($B250, FixtureTicker!$A$24:$A$43), PlayerForm!$X$5+3)="H",
_xlfn.XLOOKUP($E250, PlayerForm!$D$3:$D$394, PlayerForm!$Q$3:$Q$394)*
_xlfn.XLOOKUP(
INDEX(FixtureTicker!$B$3:$AM$22, MATCH($B250, FixtureTicker!$A$3:$A$22), PlayerForm!$X$5+3),
 TeamForm!$B$4:$B$23, TeamForm!$AD$4:$AD$23),
INDEX(FixtureTicker!$B$24:$AM$43, MATCH($B250, FixtureTicker!$A$24:$A$43), PlayerForm!$X$5+3)="A",
_xlfn.XLOOKUP($E250, PlayerForm!$D$3:$D$394, PlayerForm!$R$3:$R$394)*
_xlfn.XLOOKUP(
INDEX(FixtureTicker!$B$3:$AM$22, MATCH($B250, FixtureTicker!$A$3:$A$22), PlayerForm!$X$5+3),
 TeamForm!$B$4:$B$23, TeamForm!$AB$4:$AB$23),
INDEX(FixtureTicker!$B$24:$AM$43, MATCH($B250, FixtureTicker!$A$24:$A$43), PlayerForm!$X$5+3)="BLANK",
0
),
_xlfn.IFS(
INDEX(FixtureTicker!$B$24:$AM$43, MATCH($B250, FixtureTicker!$A$24:$A$43), PlayerForm!$X$5+4)="H",
_xlfn.XLOOKUP($E250, PlayerForm!$D$3:$D$394, PlayerForm!$Q$3:$Q$394)*
_xlfn.XLOOKUP(
INDEX(FixtureTicker!$B$3:$AM$22, MATCH($B250, FixtureTicker!$A$3:$A$22), PlayerForm!$X$5+4),
 TeamForm!$B$4:$B$23, TeamForm!$AD$4:$AD$23),
INDEX(FixtureTicker!$B$24:$AM$43, MATCH($B250, FixtureTicker!$A$24:$A$43), PlayerForm!$X$5+4)="A",
_xlfn.XLOOKUP($E250, PlayerForm!$D$3:$D$394, PlayerForm!$R$3:$R$394)*
_xlfn.XLOOKUP(
INDEX(FixtureTicker!$B$3:$AM$22, MATCH($B250, FixtureTicker!$A$3:$A$22), PlayerForm!$X$5+4),
 TeamForm!$B$4:$B$23, TeamForm!$AB$4:$AB$23),
INDEX(FixtureTicker!$B$24:$AM$43, MATCH($B250, FixtureTicker!$A$24:$A$43), PlayerForm!$X$5+4)="BLANK",
0
),
_xlfn.IFS(
INDEX(FixtureTicker!$B$24:$AM$43, MATCH($B250, FixtureTicker!$A$24:$A$43), PlayerForm!$X$5+5)="H",
_xlfn.XLOOKUP($E250, PlayerForm!$D$3:$D$394, PlayerForm!$Q$3:$Q$394)*
_xlfn.XLOOKUP(
INDEX(FixtureTicker!$B$3:$AM$22, MATCH($B250, FixtureTicker!$A$3:$A$22), PlayerForm!$X$5+5),
 TeamForm!$B$4:$B$23, TeamForm!$AD$4:$AD$23),
INDEX(FixtureTicker!$B$24:$AM$43, MATCH($B250, FixtureTicker!$A$24:$A$43), PlayerForm!$X$5+5)="A",
_xlfn.XLOOKUP($E250, PlayerForm!$D$3:$D$394, PlayerForm!$R$3:$R$394)*
_xlfn.XLOOKUP(
INDEX(FixtureTicker!$B$3:$AM$22, MATCH($B250, FixtureTicker!$A$3:$A$22), PlayerForm!$X$5+5),
 TeamForm!$B$4:$B$23, TeamForm!$AB$4:$AB$23),
INDEX(FixtureTicker!$B$24:$AM$43, MATCH($B250, FixtureTicker!$A$24:$A$43), PlayerForm!$X$5+5)="BLANK",
0
),
_xlfn.IFS(
INDEX(FixtureTicker!$B$24:$AM$43, MATCH($B250, FixtureTicker!$A$24:$A$43), PlayerForm!$X$5+6)="H",
_xlfn.XLOOKUP($E250, PlayerForm!$D$3:$D$394, PlayerForm!$Q$3:$Q$394)*
_xlfn.XLOOKUP(
INDEX(FixtureTicker!$B$3:$AM$22, MATCH($B250, FixtureTicker!$A$3:$A$22), PlayerForm!$X$5+6),
 TeamForm!$B$4:$B$23, TeamForm!$AD$4:$AD$23),
INDEX(FixtureTicker!$B$24:$AM$43, MATCH($B250, FixtureTicker!$A$24:$A$43), PlayerForm!$X$5+6)="A",
_xlfn.XLOOKUP($E250, PlayerForm!$D$3:$D$394, PlayerForm!$R$3:$R$394)*
_xlfn.XLOOKUP(
INDEX(FixtureTicker!$B$3:$AM$22, MATCH($B250, FixtureTicker!$A$3:$A$22), PlayerForm!$X$5+6),
 TeamForm!$B$4:$B$23, TeamForm!$AB$4:$AB$23),
INDEX(FixtureTicker!$B$24:$AM$43, MATCH($B250, FixtureTicker!$A$24:$A$43), PlayerForm!$X$5+6)="BLANK",
0
),
_xlfn.IFS(
INDEX(FixtureTicker!$B$24:$AM$43, MATCH($B250, FixtureTicker!$A$24:$A$43), PlayerForm!$X$5+7)="H",
_xlfn.XLOOKUP($E250, PlayerForm!$D$3:$D$394, PlayerForm!$Q$3:$Q$394)*
_xlfn.XLOOKUP(
INDEX(FixtureTicker!$B$3:$AM$22, MATCH($B250, FixtureTicker!$A$3:$A$22), PlayerForm!$X$5+7),
 TeamForm!$B$4:$B$23, TeamForm!$AD$4:$AD$23),
INDEX(FixtureTicker!$B$24:$AM$43, MATCH($B250, FixtureTicker!$A$24:$A$43), PlayerForm!$X$5+7)="A",
_xlfn.XLOOKUP($E250, PlayerForm!$D$3:$D$394, PlayerForm!$R$3:$R$394)*
_xlfn.XLOOKUP(
INDEX(FixtureTicker!$B$3:$AM$22, MATCH($B250, FixtureTicker!$A$3:$A$22), PlayerForm!$X$5+7),
 TeamForm!$B$4:$B$23, TeamForm!$AB$4:$AB$23),
INDEX(FixtureTicker!$B$24:$AM$43, MATCH($B250, FixtureTicker!$A$24:$A$43), PlayerForm!$X$5+7)="BLANK",
0
)
),0)</f>
        <v>7.6268097703675588</v>
      </c>
    </row>
    <row r="251" spans="1:10">
      <c r="A251" s="55">
        <v>361</v>
      </c>
      <c r="B251" s="55" t="str">
        <f>_xlfn.XLOOKUP($A251, PlayerData!$B$3:$B$394, PlayerData!C$3:C$394)</f>
        <v>CRY</v>
      </c>
      <c r="C251" s="55" t="str">
        <f>_xlfn.XLOOKUP($A251, PlayerData!$B$3:$B$394, PlayerData!D$3:D$394)</f>
        <v>D</v>
      </c>
      <c r="D251" s="55">
        <f>_xlfn.XLOOKUP($A251, PlayerData!$B:$B, PlayerData!F:F,,,-1)</f>
        <v>4</v>
      </c>
      <c r="E251" s="31" t="str">
        <f>_xlfn.XLOOKUP($A251, PlayerData!$B$3:$B$394, PlayerData!E$3:E$394)</f>
        <v>Mitchell</v>
      </c>
      <c r="F251" s="164" cm="1">
        <f t="array" ref="F251">IFERROR(0.01*_xlfn.IFS(
INDEX(FixtureTicker!$B$24:$AM$43, MATCH($B251, FixtureTicker!$A$24:$A$43, 0), PlayerForm!$X$5)="H",
_xlfn.XLOOKUP($E251, PlayerForm!$D$3:$D$394, PlayerForm!$Q$3:$Q$394)*
_xlfn.XLOOKUP(
INDEX(FixtureTicker!$B$3:$AM$22, MATCH($B251, FixtureTicker!$A$3:$A$22,0), PlayerForm!$X$5),
 TeamForm!$B$4:$B$23, TeamForm!$AD$4:$AD$23),
INDEX(FixtureTicker!$B$24:$AM$43, MATCH($B251, FixtureTicker!$A$24:$A$43,0), PlayerForm!$X$5)="A",
_xlfn.XLOOKUP($E251, PlayerForm!$D$3:$D$394, PlayerForm!$R$3:$R$394)*
_xlfn.XLOOKUP(
INDEX(FixtureTicker!$B$3:$AM$22, MATCH($B251, FixtureTicker!$A$3:$A$22,0), PlayerForm!$X$5),
 TeamForm!$B$4:$B$23, TeamForm!$AB$4:$AB$23),
INDEX(FixtureTicker!$B$24:$AM$43, MATCH($B251, FixtureTicker!$A$24:$A$43,0), PlayerForm!$X$5)="BLANK",
0),0)</f>
        <v>0.51157929479069264</v>
      </c>
      <c r="G251" s="163" cm="1">
        <f t="array" ref="G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
),0)</f>
        <v>1.4783655102904592</v>
      </c>
      <c r="H251" s="163" cm="1">
        <f t="array" ref="H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),
_xlfn.IFS(
INDEX(FixtureTicker!$B$24:$AM$43, MATCH($B251, FixtureTicker!$A$24:$A$43), PlayerForm!$X$5+2)="H",
_xlfn.XLOOKUP($E251, PlayerForm!$D$3:$D$394, PlayerForm!$Q$3:$Q$394)*
_xlfn.XLOOKUP(
INDEX(FixtureTicker!$B$3:$AM$22, MATCH($B251, FixtureTicker!$A$3:$A$22), PlayerForm!$X$5+2),
 TeamForm!$B$4:$B$23, TeamForm!$AD$4:$AD$23),
INDEX(FixtureTicker!$B$24:$AM$43, MATCH($B251, FixtureTicker!$A$24:$A$43), PlayerForm!$X$5+2)="A",
_xlfn.XLOOKUP($E251, PlayerForm!$D$3:$D$394, PlayerForm!$R$3:$R$394)*
_xlfn.XLOOKUP(
INDEX(FixtureTicker!$B$3:$AM$22, MATCH($B251, FixtureTicker!$A$3:$A$22), PlayerForm!$X$5+2),
 TeamForm!$B$4:$B$23, TeamForm!$AB$4:$AB$23),
INDEX(FixtureTicker!$B$24:$AM$43, MATCH($B251, FixtureTicker!$A$24:$A$43), PlayerForm!$X$5+2)="BLANK",
0
),
_xlfn.IFS(
INDEX(FixtureTicker!$B$24:$AM$43, MATCH($B251, FixtureTicker!$A$24:$A$43), PlayerForm!$X$5+3)="H",
_xlfn.XLOOKUP($E251, PlayerForm!$D$3:$D$394, PlayerForm!$Q$3:$Q$394)*
_xlfn.XLOOKUP(
INDEX(FixtureTicker!$B$3:$AM$22, MATCH($B251, FixtureTicker!$A$3:$A$22), PlayerForm!$X$5+3),
 TeamForm!$B$4:$B$23, TeamForm!$AD$4:$AD$23),
INDEX(FixtureTicker!$B$24:$AM$43, MATCH($B251, FixtureTicker!$A$24:$A$43), PlayerForm!$X$5+3)="A",
_xlfn.XLOOKUP($E251, PlayerForm!$D$3:$D$394, PlayerForm!$R$3:$R$394)*
_xlfn.XLOOKUP(
INDEX(FixtureTicker!$B$3:$AM$22, MATCH($B251, FixtureTicker!$A$3:$A$22), PlayerForm!$X$5+3),
 TeamForm!$B$4:$B$23, TeamForm!$AB$4:$AB$23),
INDEX(FixtureTicker!$B$24:$AM$43, MATCH($B251, FixtureTicker!$A$24:$A$43), PlayerForm!$X$5+3)="BLANK",
0
)
),0)</f>
        <v>2.7320430819480532</v>
      </c>
      <c r="I251" s="163" cm="1">
        <f t="array" ref="I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),
_xlfn.IFS(
INDEX(FixtureTicker!$B$24:$AM$43, MATCH($B251, FixtureTicker!$A$24:$A$43), PlayerForm!$X$5+2)="H",
_xlfn.XLOOKUP($E251, PlayerForm!$D$3:$D$394, PlayerForm!$Q$3:$Q$394)*
_xlfn.XLOOKUP(
INDEX(FixtureTicker!$B$3:$AM$22, MATCH($B251, FixtureTicker!$A$3:$A$22), PlayerForm!$X$5+2),
 TeamForm!$B$4:$B$23, TeamForm!$AD$4:$AD$23),
INDEX(FixtureTicker!$B$24:$AM$43, MATCH($B251, FixtureTicker!$A$24:$A$43), PlayerForm!$X$5+2)="A",
_xlfn.XLOOKUP($E251, PlayerForm!$D$3:$D$394, PlayerForm!$R$3:$R$394)*
_xlfn.XLOOKUP(
INDEX(FixtureTicker!$B$3:$AM$22, MATCH($B251, FixtureTicker!$A$3:$A$22), PlayerForm!$X$5+2),
 TeamForm!$B$4:$B$23, TeamForm!$AB$4:$AB$23),
INDEX(FixtureTicker!$B$24:$AM$43, MATCH($B251, FixtureTicker!$A$24:$A$43), PlayerForm!$X$5+2)="BLANK",
0
),
_xlfn.IFS(
INDEX(FixtureTicker!$B$24:$AM$43, MATCH($B251, FixtureTicker!$A$24:$A$43), PlayerForm!$X$5+3)="H",
_xlfn.XLOOKUP($E251, PlayerForm!$D$3:$D$394, PlayerForm!$Q$3:$Q$394)*
_xlfn.XLOOKUP(
INDEX(FixtureTicker!$B$3:$AM$22, MATCH($B251, FixtureTicker!$A$3:$A$22), PlayerForm!$X$5+3),
 TeamForm!$B$4:$B$23, TeamForm!$AD$4:$AD$23),
INDEX(FixtureTicker!$B$24:$AM$43, MATCH($B251, FixtureTicker!$A$24:$A$43), PlayerForm!$X$5+3)="A",
_xlfn.XLOOKUP($E251, PlayerForm!$D$3:$D$394, PlayerForm!$R$3:$R$394)*
_xlfn.XLOOKUP(
INDEX(FixtureTicker!$B$3:$AM$22, MATCH($B251, FixtureTicker!$A$3:$A$22), PlayerForm!$X$5+3),
 TeamForm!$B$4:$B$23, TeamForm!$AB$4:$AB$23),
INDEX(FixtureTicker!$B$24:$AM$43, MATCH($B251, FixtureTicker!$A$24:$A$43), PlayerForm!$X$5+3)="BLANK",
0
),
_xlfn.IFS(
INDEX(FixtureTicker!$B$24:$AM$43, MATCH($B251, FixtureTicker!$A$24:$A$43), PlayerForm!$X$5+4)="H",
_xlfn.XLOOKUP($E251, PlayerForm!$D$3:$D$394, PlayerForm!$Q$3:$Q$394)*
_xlfn.XLOOKUP(
INDEX(FixtureTicker!$B$3:$AM$22, MATCH($B251, FixtureTicker!$A$3:$A$22), PlayerForm!$X$5+4),
 TeamForm!$B$4:$B$23, TeamForm!$AD$4:$AD$23),
INDEX(FixtureTicker!$B$24:$AM$43, MATCH($B251, FixtureTicker!$A$24:$A$43), PlayerForm!$X$5+4)="A",
_xlfn.XLOOKUP($E251, PlayerForm!$D$3:$D$394, PlayerForm!$R$3:$R$394)*
_xlfn.XLOOKUP(
INDEX(FixtureTicker!$B$3:$AM$22, MATCH($B251, FixtureTicker!$A$3:$A$22), PlayerForm!$X$5+4),
 TeamForm!$B$4:$B$23, TeamForm!$AB$4:$AB$23),
INDEX(FixtureTicker!$B$24:$AM$43, MATCH($B251, FixtureTicker!$A$24:$A$43), PlayerForm!$X$5+4)="BLANK",
0
),
_xlfn.IFS(
INDEX(FixtureTicker!$B$24:$AM$43, MATCH($B251, FixtureTicker!$A$24:$A$43), PlayerForm!$X$5+5)="H",
_xlfn.XLOOKUP($E251, PlayerForm!$D$3:$D$394, PlayerForm!$Q$3:$Q$394)*
_xlfn.XLOOKUP(
INDEX(FixtureTicker!$B$3:$AM$22, MATCH($B251, FixtureTicker!$A$3:$A$22), PlayerForm!$X$5+5),
 TeamForm!$B$4:$B$23, TeamForm!$AD$4:$AD$23),
INDEX(FixtureTicker!$B$24:$AM$43, MATCH($B251, FixtureTicker!$A$24:$A$43), PlayerForm!$X$5+5)="A",
_xlfn.XLOOKUP($E251, PlayerForm!$D$3:$D$394, PlayerForm!$R$3:$R$394)*
_xlfn.XLOOKUP(
INDEX(FixtureTicker!$B$3:$AM$22, MATCH($B251, FixtureTicker!$A$3:$A$22), PlayerForm!$X$5+5),
 TeamForm!$B$4:$B$23, TeamForm!$AB$4:$AB$23),
INDEX(FixtureTicker!$B$24:$AM$43, MATCH($B251, FixtureTicker!$A$24:$A$43), PlayerForm!$X$5+5)="BLANK",
0
)
),0)</f>
        <v>5.0992235329090141</v>
      </c>
      <c r="J251" s="163" cm="1">
        <f t="array" ref="J251">IFERROR(0.01*SUM(
_xlfn.IFS(
INDEX(FixtureTicker!$B$24:$AM$43, MATCH($B251, FixtureTicker!$A$24:$A$43), PlayerForm!$X$5)="H",
_xlfn.XLOOKUP($E251, PlayerForm!$D$3:$D$394, PlayerForm!$Q$3:$Q$394)*
_xlfn.XLOOKUP(
INDEX(FixtureTicker!$B$3:$AM$22, MATCH($B251, FixtureTicker!$A$3:$A$22), PlayerForm!$X$5),
 TeamForm!$B$4:$B$23, TeamForm!$AD$4:$AD$23),
INDEX(FixtureTicker!$B$24:$AM$43, MATCH($B251, FixtureTicker!$A$24:$A$43), PlayerForm!$X$5)="A",
_xlfn.XLOOKUP($E251, PlayerForm!$D$3:$D$394, PlayerForm!$R$3:$R$394)*
_xlfn.XLOOKUP(
INDEX(FixtureTicker!$B$3:$AM$22, MATCH($B251, FixtureTicker!$A$3:$A$22), PlayerForm!$X$5),
 TeamForm!$B$4:$B$23, TeamForm!$AB$4:$AB$23),
INDEX(FixtureTicker!$B$24:$AM$43, MATCH($B251, FixtureTicker!$A$24:$A$43), PlayerForm!$X$5)="BLANK",
0
),
_xlfn.IFS(
INDEX(FixtureTicker!$B$24:$AM$43, MATCH($B251, FixtureTicker!$A$24:$A$43), PlayerForm!$X$5+1)="H",
_xlfn.XLOOKUP($E251, PlayerForm!$D$3:$D$394, PlayerForm!$Q$3:$Q$394)*
_xlfn.XLOOKUP(
INDEX(FixtureTicker!$B$3:$AM$22, MATCH($B251, FixtureTicker!$A$3:$A$22), PlayerForm!$X$5+1),
 TeamForm!$B$4:$B$23, TeamForm!$AD$4:$AD$23),
INDEX(FixtureTicker!$B$24:$AM$43, MATCH($B251, FixtureTicker!$A$24:$A$43), PlayerForm!$X$5+1)="A",
_xlfn.XLOOKUP($E251, PlayerForm!$D$3:$D$394, PlayerForm!$R$3:$R$394)*
_xlfn.XLOOKUP(
INDEX(FixtureTicker!$B$3:$AM$22, MATCH($B251, FixtureTicker!$A$3:$A$22), PlayerForm!$X$5+1),
 TeamForm!$B$4:$B$23, TeamForm!$AB$4:$AB$23),
INDEX(FixtureTicker!$B$24:$AM$43, MATCH($B251, FixtureTicker!$A$24:$A$43), PlayerForm!$X$5+1)="BLANK",
0
),
_xlfn.IFS(
INDEX(FixtureTicker!$B$24:$AM$43, MATCH($B251, FixtureTicker!$A$24:$A$43), PlayerForm!$X$5+2)="H",
_xlfn.XLOOKUP($E251, PlayerForm!$D$3:$D$394, PlayerForm!$Q$3:$Q$394)*
_xlfn.XLOOKUP(
INDEX(FixtureTicker!$B$3:$AM$22, MATCH($B251, FixtureTicker!$A$3:$A$22), PlayerForm!$X$5+2),
 TeamForm!$B$4:$B$23, TeamForm!$AD$4:$AD$23),
INDEX(FixtureTicker!$B$24:$AM$43, MATCH($B251, FixtureTicker!$A$24:$A$43), PlayerForm!$X$5+2)="A",
_xlfn.XLOOKUP($E251, PlayerForm!$D$3:$D$394, PlayerForm!$R$3:$R$394)*
_xlfn.XLOOKUP(
INDEX(FixtureTicker!$B$3:$AM$22, MATCH($B251, FixtureTicker!$A$3:$A$22), PlayerForm!$X$5+2),
 TeamForm!$B$4:$B$23, TeamForm!$AB$4:$AB$23),
INDEX(FixtureTicker!$B$24:$AM$43, MATCH($B251, FixtureTicker!$A$24:$A$43), PlayerForm!$X$5+2)="BLANK",
0
),
_xlfn.IFS(
INDEX(FixtureTicker!$B$24:$AM$43, MATCH($B251, FixtureTicker!$A$24:$A$43), PlayerForm!$X$5+3)="H",
_xlfn.XLOOKUP($E251, PlayerForm!$D$3:$D$394, PlayerForm!$Q$3:$Q$394)*
_xlfn.XLOOKUP(
INDEX(FixtureTicker!$B$3:$AM$22, MATCH($B251, FixtureTicker!$A$3:$A$22), PlayerForm!$X$5+3),
 TeamForm!$B$4:$B$23, TeamForm!$AD$4:$AD$23),
INDEX(FixtureTicker!$B$24:$AM$43, MATCH($B251, FixtureTicker!$A$24:$A$43), PlayerForm!$X$5+3)="A",
_xlfn.XLOOKUP($E251, PlayerForm!$D$3:$D$394, PlayerForm!$R$3:$R$394)*
_xlfn.XLOOKUP(
INDEX(FixtureTicker!$B$3:$AM$22, MATCH($B251, FixtureTicker!$A$3:$A$22), PlayerForm!$X$5+3),
 TeamForm!$B$4:$B$23, TeamForm!$AB$4:$AB$23),
INDEX(FixtureTicker!$B$24:$AM$43, MATCH($B251, FixtureTicker!$A$24:$A$43), PlayerForm!$X$5+3)="BLANK",
0
),
_xlfn.IFS(
INDEX(FixtureTicker!$B$24:$AM$43, MATCH($B251, FixtureTicker!$A$24:$A$43), PlayerForm!$X$5+4)="H",
_xlfn.XLOOKUP($E251, PlayerForm!$D$3:$D$394, PlayerForm!$Q$3:$Q$394)*
_xlfn.XLOOKUP(
INDEX(FixtureTicker!$B$3:$AM$22, MATCH($B251, FixtureTicker!$A$3:$A$22), PlayerForm!$X$5+4),
 TeamForm!$B$4:$B$23, TeamForm!$AD$4:$AD$23),
INDEX(FixtureTicker!$B$24:$AM$43, MATCH($B251, FixtureTicker!$A$24:$A$43), PlayerForm!$X$5+4)="A",
_xlfn.XLOOKUP($E251, PlayerForm!$D$3:$D$394, PlayerForm!$R$3:$R$394)*
_xlfn.XLOOKUP(
INDEX(FixtureTicker!$B$3:$AM$22, MATCH($B251, FixtureTicker!$A$3:$A$22), PlayerForm!$X$5+4),
 TeamForm!$B$4:$B$23, TeamForm!$AB$4:$AB$23),
INDEX(FixtureTicker!$B$24:$AM$43, MATCH($B251, FixtureTicker!$A$24:$A$43), PlayerForm!$X$5+4)="BLANK",
0
),
_xlfn.IFS(
INDEX(FixtureTicker!$B$24:$AM$43, MATCH($B251, FixtureTicker!$A$24:$A$43), PlayerForm!$X$5+5)="H",
_xlfn.XLOOKUP($E251, PlayerForm!$D$3:$D$394, PlayerForm!$Q$3:$Q$394)*
_xlfn.XLOOKUP(
INDEX(FixtureTicker!$B$3:$AM$22, MATCH($B251, FixtureTicker!$A$3:$A$22), PlayerForm!$X$5+5),
 TeamForm!$B$4:$B$23, TeamForm!$AD$4:$AD$23),
INDEX(FixtureTicker!$B$24:$AM$43, MATCH($B251, FixtureTicker!$A$24:$A$43), PlayerForm!$X$5+5)="A",
_xlfn.XLOOKUP($E251, PlayerForm!$D$3:$D$394, PlayerForm!$R$3:$R$394)*
_xlfn.XLOOKUP(
INDEX(FixtureTicker!$B$3:$AM$22, MATCH($B251, FixtureTicker!$A$3:$A$22), PlayerForm!$X$5+5),
 TeamForm!$B$4:$B$23, TeamForm!$AB$4:$AB$23),
INDEX(FixtureTicker!$B$24:$AM$43, MATCH($B251, FixtureTicker!$A$24:$A$43), PlayerForm!$X$5+5)="BLANK",
0
),
_xlfn.IFS(
INDEX(FixtureTicker!$B$24:$AM$43, MATCH($B251, FixtureTicker!$A$24:$A$43), PlayerForm!$X$5+6)="H",
_xlfn.XLOOKUP($E251, PlayerForm!$D$3:$D$394, PlayerForm!$Q$3:$Q$394)*
_xlfn.XLOOKUP(
INDEX(FixtureTicker!$B$3:$AM$22, MATCH($B251, FixtureTicker!$A$3:$A$22), PlayerForm!$X$5+6),
 TeamForm!$B$4:$B$23, TeamForm!$AD$4:$AD$23),
INDEX(FixtureTicker!$B$24:$AM$43, MATCH($B251, FixtureTicker!$A$24:$A$43), PlayerForm!$X$5+6)="A",
_xlfn.XLOOKUP($E251, PlayerForm!$D$3:$D$394, PlayerForm!$R$3:$R$394)*
_xlfn.XLOOKUP(
INDEX(FixtureTicker!$B$3:$AM$22, MATCH($B251, FixtureTicker!$A$3:$A$22), PlayerForm!$X$5+6),
 TeamForm!$B$4:$B$23, TeamForm!$AB$4:$AB$23),
INDEX(FixtureTicker!$B$24:$AM$43, MATCH($B251, FixtureTicker!$A$24:$A$43), PlayerForm!$X$5+6)="BLANK",
0
),
_xlfn.IFS(
INDEX(FixtureTicker!$B$24:$AM$43, MATCH($B251, FixtureTicker!$A$24:$A$43), PlayerForm!$X$5+7)="H",
_xlfn.XLOOKUP($E251, PlayerForm!$D$3:$D$394, PlayerForm!$Q$3:$Q$394)*
_xlfn.XLOOKUP(
INDEX(FixtureTicker!$B$3:$AM$22, MATCH($B251, FixtureTicker!$A$3:$A$22), PlayerForm!$X$5+7),
 TeamForm!$B$4:$B$23, TeamForm!$AD$4:$AD$23),
INDEX(FixtureTicker!$B$24:$AM$43, MATCH($B251, FixtureTicker!$A$24:$A$43), PlayerForm!$X$5+7)="A",
_xlfn.XLOOKUP($E251, PlayerForm!$D$3:$D$394, PlayerForm!$R$3:$R$394)*
_xlfn.XLOOKUP(
INDEX(FixtureTicker!$B$3:$AM$22, MATCH($B251, FixtureTicker!$A$3:$A$22), PlayerForm!$X$5+7),
 TeamForm!$B$4:$B$23, TeamForm!$AB$4:$AB$23),
INDEX(FixtureTicker!$B$24:$AM$43, MATCH($B251, FixtureTicker!$A$24:$A$43), PlayerForm!$X$5+7)="BLANK",
0
)
),0)</f>
        <v>7.0140483307526802</v>
      </c>
    </row>
    <row r="252" spans="1:10">
      <c r="A252" s="55">
        <v>294</v>
      </c>
      <c r="B252" s="55" t="str">
        <f>_xlfn.XLOOKUP($A252, PlayerData!$B$3:$B$394, PlayerData!C$3:C$394)</f>
        <v>ARS</v>
      </c>
      <c r="C252" s="55" t="str">
        <f>_xlfn.XLOOKUP($A252, PlayerData!$B$3:$B$394, PlayerData!D$3:D$394)</f>
        <v>D</v>
      </c>
      <c r="D252" s="55">
        <f>_xlfn.XLOOKUP($A252, PlayerData!$B:$B, PlayerData!F:F,,,-1)</f>
        <v>4.5</v>
      </c>
      <c r="E252" s="31" t="str">
        <f>_xlfn.XLOOKUP($A252, PlayerData!$B$3:$B$394, PlayerData!E$3:E$394)</f>
        <v>Holding</v>
      </c>
      <c r="F252" s="164" cm="1">
        <f t="array" ref="F252">IFERROR(0.01*_xlfn.IFS(
INDEX(FixtureTicker!$B$24:$AM$43, MATCH($B252, FixtureTicker!$A$24:$A$43, 0), PlayerForm!$X$5)="H",
_xlfn.XLOOKUP($E252, PlayerForm!$D$3:$D$394, PlayerForm!$Q$3:$Q$394)*
_xlfn.XLOOKUP(
INDEX(FixtureTicker!$B$3:$AM$22, MATCH($B252, FixtureTicker!$A$3:$A$22,0), PlayerForm!$X$5),
 TeamForm!$B$4:$B$23, TeamForm!$AD$4:$AD$23),
INDEX(FixtureTicker!$B$24:$AM$43, MATCH($B252, FixtureTicker!$A$24:$A$43,0), PlayerForm!$X$5)="A",
_xlfn.XLOOKUP($E252, PlayerForm!$D$3:$D$394, PlayerForm!$R$3:$R$394)*
_xlfn.XLOOKUP(
INDEX(FixtureTicker!$B$3:$AM$22, MATCH($B252, FixtureTicker!$A$3:$A$22,0), PlayerForm!$X$5),
 TeamForm!$B$4:$B$23, TeamForm!$AB$4:$AB$23),
INDEX(FixtureTicker!$B$24:$AM$43, MATCH($B252, FixtureTicker!$A$24:$A$43,0), PlayerForm!$X$5)="BLANK",
0),0)</f>
        <v>0</v>
      </c>
      <c r="G252" s="163" cm="1">
        <f t="array" ref="G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
),0)</f>
        <v>1.6348294855267786</v>
      </c>
      <c r="H252" s="163" cm="1">
        <f t="array" ref="H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),
_xlfn.IFS(
INDEX(FixtureTicker!$B$24:$AM$43, MATCH($B252, FixtureTicker!$A$24:$A$43), PlayerForm!$X$5+2)="H",
_xlfn.XLOOKUP($E252, PlayerForm!$D$3:$D$394, PlayerForm!$Q$3:$Q$394)*
_xlfn.XLOOKUP(
INDEX(FixtureTicker!$B$3:$AM$22, MATCH($B252, FixtureTicker!$A$3:$A$22), PlayerForm!$X$5+2),
 TeamForm!$B$4:$B$23, TeamForm!$AD$4:$AD$23),
INDEX(FixtureTicker!$B$24:$AM$43, MATCH($B252, FixtureTicker!$A$24:$A$43), PlayerForm!$X$5+2)="A",
_xlfn.XLOOKUP($E252, PlayerForm!$D$3:$D$394, PlayerForm!$R$3:$R$394)*
_xlfn.XLOOKUP(
INDEX(FixtureTicker!$B$3:$AM$22, MATCH($B252, FixtureTicker!$A$3:$A$22), PlayerForm!$X$5+2),
 TeamForm!$B$4:$B$23, TeamForm!$AB$4:$AB$23),
INDEX(FixtureTicker!$B$24:$AM$43, MATCH($B252, FixtureTicker!$A$24:$A$43), PlayerForm!$X$5+2)="BLANK",
0
),
_xlfn.IFS(
INDEX(FixtureTicker!$B$24:$AM$43, MATCH($B252, FixtureTicker!$A$24:$A$43), PlayerForm!$X$5+3)="H",
_xlfn.XLOOKUP($E252, PlayerForm!$D$3:$D$394, PlayerForm!$Q$3:$Q$394)*
_xlfn.XLOOKUP(
INDEX(FixtureTicker!$B$3:$AM$22, MATCH($B252, FixtureTicker!$A$3:$A$22), PlayerForm!$X$5+3),
 TeamForm!$B$4:$B$23, TeamForm!$AD$4:$AD$23),
INDEX(FixtureTicker!$B$24:$AM$43, MATCH($B252, FixtureTicker!$A$24:$A$43), PlayerForm!$X$5+3)="A",
_xlfn.XLOOKUP($E252, PlayerForm!$D$3:$D$394, PlayerForm!$R$3:$R$394)*
_xlfn.XLOOKUP(
INDEX(FixtureTicker!$B$3:$AM$22, MATCH($B252, FixtureTicker!$A$3:$A$22), PlayerForm!$X$5+3),
 TeamForm!$B$4:$B$23, TeamForm!$AB$4:$AB$23),
INDEX(FixtureTicker!$B$24:$AM$43, MATCH($B252, FixtureTicker!$A$24:$A$43), PlayerForm!$X$5+3)="BLANK",
0
)
),0)</f>
        <v>3.6243045208239169</v>
      </c>
      <c r="I252" s="163" cm="1">
        <f t="array" ref="I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),
_xlfn.IFS(
INDEX(FixtureTicker!$B$24:$AM$43, MATCH($B252, FixtureTicker!$A$24:$A$43), PlayerForm!$X$5+2)="H",
_xlfn.XLOOKUP($E252, PlayerForm!$D$3:$D$394, PlayerForm!$Q$3:$Q$394)*
_xlfn.XLOOKUP(
INDEX(FixtureTicker!$B$3:$AM$22, MATCH($B252, FixtureTicker!$A$3:$A$22), PlayerForm!$X$5+2),
 TeamForm!$B$4:$B$23, TeamForm!$AD$4:$AD$23),
INDEX(FixtureTicker!$B$24:$AM$43, MATCH($B252, FixtureTicker!$A$24:$A$43), PlayerForm!$X$5+2)="A",
_xlfn.XLOOKUP($E252, PlayerForm!$D$3:$D$394, PlayerForm!$R$3:$R$394)*
_xlfn.XLOOKUP(
INDEX(FixtureTicker!$B$3:$AM$22, MATCH($B252, FixtureTicker!$A$3:$A$22), PlayerForm!$X$5+2),
 TeamForm!$B$4:$B$23, TeamForm!$AB$4:$AB$23),
INDEX(FixtureTicker!$B$24:$AM$43, MATCH($B252, FixtureTicker!$A$24:$A$43), PlayerForm!$X$5+2)="BLANK",
0
),
_xlfn.IFS(
INDEX(FixtureTicker!$B$24:$AM$43, MATCH($B252, FixtureTicker!$A$24:$A$43), PlayerForm!$X$5+3)="H",
_xlfn.XLOOKUP($E252, PlayerForm!$D$3:$D$394, PlayerForm!$Q$3:$Q$394)*
_xlfn.XLOOKUP(
INDEX(FixtureTicker!$B$3:$AM$22, MATCH($B252, FixtureTicker!$A$3:$A$22), PlayerForm!$X$5+3),
 TeamForm!$B$4:$B$23, TeamForm!$AD$4:$AD$23),
INDEX(FixtureTicker!$B$24:$AM$43, MATCH($B252, FixtureTicker!$A$24:$A$43), PlayerForm!$X$5+3)="A",
_xlfn.XLOOKUP($E252, PlayerForm!$D$3:$D$394, PlayerForm!$R$3:$R$394)*
_xlfn.XLOOKUP(
INDEX(FixtureTicker!$B$3:$AM$22, MATCH($B252, FixtureTicker!$A$3:$A$22), PlayerForm!$X$5+3),
 TeamForm!$B$4:$B$23, TeamForm!$AB$4:$AB$23),
INDEX(FixtureTicker!$B$24:$AM$43, MATCH($B252, FixtureTicker!$A$24:$A$43), PlayerForm!$X$5+3)="BLANK",
0
),
_xlfn.IFS(
INDEX(FixtureTicker!$B$24:$AM$43, MATCH($B252, FixtureTicker!$A$24:$A$43), PlayerForm!$X$5+4)="H",
_xlfn.XLOOKUP($E252, PlayerForm!$D$3:$D$394, PlayerForm!$Q$3:$Q$394)*
_xlfn.XLOOKUP(
INDEX(FixtureTicker!$B$3:$AM$22, MATCH($B252, FixtureTicker!$A$3:$A$22), PlayerForm!$X$5+4),
 TeamForm!$B$4:$B$23, TeamForm!$AD$4:$AD$23),
INDEX(FixtureTicker!$B$24:$AM$43, MATCH($B252, FixtureTicker!$A$24:$A$43), PlayerForm!$X$5+4)="A",
_xlfn.XLOOKUP($E252, PlayerForm!$D$3:$D$394, PlayerForm!$R$3:$R$394)*
_xlfn.XLOOKUP(
INDEX(FixtureTicker!$B$3:$AM$22, MATCH($B252, FixtureTicker!$A$3:$A$22), PlayerForm!$X$5+4),
 TeamForm!$B$4:$B$23, TeamForm!$AB$4:$AB$23),
INDEX(FixtureTicker!$B$24:$AM$43, MATCH($B252, FixtureTicker!$A$24:$A$43), PlayerForm!$X$5+4)="BLANK",
0
),
_xlfn.IFS(
INDEX(FixtureTicker!$B$24:$AM$43, MATCH($B252, FixtureTicker!$A$24:$A$43), PlayerForm!$X$5+5)="H",
_xlfn.XLOOKUP($E252, PlayerForm!$D$3:$D$394, PlayerForm!$Q$3:$Q$394)*
_xlfn.XLOOKUP(
INDEX(FixtureTicker!$B$3:$AM$22, MATCH($B252, FixtureTicker!$A$3:$A$22), PlayerForm!$X$5+5),
 TeamForm!$B$4:$B$23, TeamForm!$AD$4:$AD$23),
INDEX(FixtureTicker!$B$24:$AM$43, MATCH($B252, FixtureTicker!$A$24:$A$43), PlayerForm!$X$5+5)="A",
_xlfn.XLOOKUP($E252, PlayerForm!$D$3:$D$394, PlayerForm!$R$3:$R$394)*
_xlfn.XLOOKUP(
INDEX(FixtureTicker!$B$3:$AM$22, MATCH($B252, FixtureTicker!$A$3:$A$22), PlayerForm!$X$5+5),
 TeamForm!$B$4:$B$23, TeamForm!$AB$4:$AB$23),
INDEX(FixtureTicker!$B$24:$AM$43, MATCH($B252, FixtureTicker!$A$24:$A$43), PlayerForm!$X$5+5)="BLANK",
0
)
),0)</f>
        <v>4.9885159735990969</v>
      </c>
      <c r="J252" s="163" cm="1">
        <f t="array" ref="J252">IFERROR(0.01*SUM(
_xlfn.IFS(
INDEX(FixtureTicker!$B$24:$AM$43, MATCH($B252, FixtureTicker!$A$24:$A$43), PlayerForm!$X$5)="H",
_xlfn.XLOOKUP($E252, PlayerForm!$D$3:$D$394, PlayerForm!$Q$3:$Q$394)*
_xlfn.XLOOKUP(
INDEX(FixtureTicker!$B$3:$AM$22, MATCH($B252, FixtureTicker!$A$3:$A$22), PlayerForm!$X$5),
 TeamForm!$B$4:$B$23, TeamForm!$AD$4:$AD$23),
INDEX(FixtureTicker!$B$24:$AM$43, MATCH($B252, FixtureTicker!$A$24:$A$43), PlayerForm!$X$5)="A",
_xlfn.XLOOKUP($E252, PlayerForm!$D$3:$D$394, PlayerForm!$R$3:$R$394)*
_xlfn.XLOOKUP(
INDEX(FixtureTicker!$B$3:$AM$22, MATCH($B252, FixtureTicker!$A$3:$A$22), PlayerForm!$X$5),
 TeamForm!$B$4:$B$23, TeamForm!$AB$4:$AB$23),
INDEX(FixtureTicker!$B$24:$AM$43, MATCH($B252, FixtureTicker!$A$24:$A$43), PlayerForm!$X$5)="BLANK",
0
),
_xlfn.IFS(
INDEX(FixtureTicker!$B$24:$AM$43, MATCH($B252, FixtureTicker!$A$24:$A$43), PlayerForm!$X$5+1)="H",
_xlfn.XLOOKUP($E252, PlayerForm!$D$3:$D$394, PlayerForm!$Q$3:$Q$394)*
_xlfn.XLOOKUP(
INDEX(FixtureTicker!$B$3:$AM$22, MATCH($B252, FixtureTicker!$A$3:$A$22), PlayerForm!$X$5+1),
 TeamForm!$B$4:$B$23, TeamForm!$AD$4:$AD$23),
INDEX(FixtureTicker!$B$24:$AM$43, MATCH($B252, FixtureTicker!$A$24:$A$43), PlayerForm!$X$5+1)="A",
_xlfn.XLOOKUP($E252, PlayerForm!$D$3:$D$394, PlayerForm!$R$3:$R$394)*
_xlfn.XLOOKUP(
INDEX(FixtureTicker!$B$3:$AM$22, MATCH($B252, FixtureTicker!$A$3:$A$22), PlayerForm!$X$5+1),
 TeamForm!$B$4:$B$23, TeamForm!$AB$4:$AB$23),
INDEX(FixtureTicker!$B$24:$AM$43, MATCH($B252, FixtureTicker!$A$24:$A$43), PlayerForm!$X$5+1)="BLANK",
0
),
_xlfn.IFS(
INDEX(FixtureTicker!$B$24:$AM$43, MATCH($B252, FixtureTicker!$A$24:$A$43), PlayerForm!$X$5+2)="H",
_xlfn.XLOOKUP($E252, PlayerForm!$D$3:$D$394, PlayerForm!$Q$3:$Q$394)*
_xlfn.XLOOKUP(
INDEX(FixtureTicker!$B$3:$AM$22, MATCH($B252, FixtureTicker!$A$3:$A$22), PlayerForm!$X$5+2),
 TeamForm!$B$4:$B$23, TeamForm!$AD$4:$AD$23),
INDEX(FixtureTicker!$B$24:$AM$43, MATCH($B252, FixtureTicker!$A$24:$A$43), PlayerForm!$X$5+2)="A",
_xlfn.XLOOKUP($E252, PlayerForm!$D$3:$D$394, PlayerForm!$R$3:$R$394)*
_xlfn.XLOOKUP(
INDEX(FixtureTicker!$B$3:$AM$22, MATCH($B252, FixtureTicker!$A$3:$A$22), PlayerForm!$X$5+2),
 TeamForm!$B$4:$B$23, TeamForm!$AB$4:$AB$23),
INDEX(FixtureTicker!$B$24:$AM$43, MATCH($B252, FixtureTicker!$A$24:$A$43), PlayerForm!$X$5+2)="BLANK",
0
),
_xlfn.IFS(
INDEX(FixtureTicker!$B$24:$AM$43, MATCH($B252, FixtureTicker!$A$24:$A$43), PlayerForm!$X$5+3)="H",
_xlfn.XLOOKUP($E252, PlayerForm!$D$3:$D$394, PlayerForm!$Q$3:$Q$394)*
_xlfn.XLOOKUP(
INDEX(FixtureTicker!$B$3:$AM$22, MATCH($B252, FixtureTicker!$A$3:$A$22), PlayerForm!$X$5+3),
 TeamForm!$B$4:$B$23, TeamForm!$AD$4:$AD$23),
INDEX(FixtureTicker!$B$24:$AM$43, MATCH($B252, FixtureTicker!$A$24:$A$43), PlayerForm!$X$5+3)="A",
_xlfn.XLOOKUP($E252, PlayerForm!$D$3:$D$394, PlayerForm!$R$3:$R$394)*
_xlfn.XLOOKUP(
INDEX(FixtureTicker!$B$3:$AM$22, MATCH($B252, FixtureTicker!$A$3:$A$22), PlayerForm!$X$5+3),
 TeamForm!$B$4:$B$23, TeamForm!$AB$4:$AB$23),
INDEX(FixtureTicker!$B$24:$AM$43, MATCH($B252, FixtureTicker!$A$24:$A$43), PlayerForm!$X$5+3)="BLANK",
0
),
_xlfn.IFS(
INDEX(FixtureTicker!$B$24:$AM$43, MATCH($B252, FixtureTicker!$A$24:$A$43), PlayerForm!$X$5+4)="H",
_xlfn.XLOOKUP($E252, PlayerForm!$D$3:$D$394, PlayerForm!$Q$3:$Q$394)*
_xlfn.XLOOKUP(
INDEX(FixtureTicker!$B$3:$AM$22, MATCH($B252, FixtureTicker!$A$3:$A$22), PlayerForm!$X$5+4),
 TeamForm!$B$4:$B$23, TeamForm!$AD$4:$AD$23),
INDEX(FixtureTicker!$B$24:$AM$43, MATCH($B252, FixtureTicker!$A$24:$A$43), PlayerForm!$X$5+4)="A",
_xlfn.XLOOKUP($E252, PlayerForm!$D$3:$D$394, PlayerForm!$R$3:$R$394)*
_xlfn.XLOOKUP(
INDEX(FixtureTicker!$B$3:$AM$22, MATCH($B252, FixtureTicker!$A$3:$A$22), PlayerForm!$X$5+4),
 TeamForm!$B$4:$B$23, TeamForm!$AB$4:$AB$23),
INDEX(FixtureTicker!$B$24:$AM$43, MATCH($B252, FixtureTicker!$A$24:$A$43), PlayerForm!$X$5+4)="BLANK",
0
),
_xlfn.IFS(
INDEX(FixtureTicker!$B$24:$AM$43, MATCH($B252, FixtureTicker!$A$24:$A$43), PlayerForm!$X$5+5)="H",
_xlfn.XLOOKUP($E252, PlayerForm!$D$3:$D$394, PlayerForm!$Q$3:$Q$394)*
_xlfn.XLOOKUP(
INDEX(FixtureTicker!$B$3:$AM$22, MATCH($B252, FixtureTicker!$A$3:$A$22), PlayerForm!$X$5+5),
 TeamForm!$B$4:$B$23, TeamForm!$AD$4:$AD$23),
INDEX(FixtureTicker!$B$24:$AM$43, MATCH($B252, FixtureTicker!$A$24:$A$43), PlayerForm!$X$5+5)="A",
_xlfn.XLOOKUP($E252, PlayerForm!$D$3:$D$394, PlayerForm!$R$3:$R$394)*
_xlfn.XLOOKUP(
INDEX(FixtureTicker!$B$3:$AM$22, MATCH($B252, FixtureTicker!$A$3:$A$22), PlayerForm!$X$5+5),
 TeamForm!$B$4:$B$23, TeamForm!$AB$4:$AB$23),
INDEX(FixtureTicker!$B$24:$AM$43, MATCH($B252, FixtureTicker!$A$24:$A$43), PlayerForm!$X$5+5)="BLANK",
0
),
_xlfn.IFS(
INDEX(FixtureTicker!$B$24:$AM$43, MATCH($B252, FixtureTicker!$A$24:$A$43), PlayerForm!$X$5+6)="H",
_xlfn.XLOOKUP($E252, PlayerForm!$D$3:$D$394, PlayerForm!$Q$3:$Q$394)*
_xlfn.XLOOKUP(
INDEX(FixtureTicker!$B$3:$AM$22, MATCH($B252, FixtureTicker!$A$3:$A$22), PlayerForm!$X$5+6),
 TeamForm!$B$4:$B$23, TeamForm!$AD$4:$AD$23),
INDEX(FixtureTicker!$B$24:$AM$43, MATCH($B252, FixtureTicker!$A$24:$A$43), PlayerForm!$X$5+6)="A",
_xlfn.XLOOKUP($E252, PlayerForm!$D$3:$D$394, PlayerForm!$R$3:$R$394)*
_xlfn.XLOOKUP(
INDEX(FixtureTicker!$B$3:$AM$22, MATCH($B252, FixtureTicker!$A$3:$A$22), PlayerForm!$X$5+6),
 TeamForm!$B$4:$B$23, TeamForm!$AB$4:$AB$23),
INDEX(FixtureTicker!$B$24:$AM$43, MATCH($B252, FixtureTicker!$A$24:$A$43), PlayerForm!$X$5+6)="BLANK",
0
),
_xlfn.IFS(
INDEX(FixtureTicker!$B$24:$AM$43, MATCH($B252, FixtureTicker!$A$24:$A$43), PlayerForm!$X$5+7)="H",
_xlfn.XLOOKUP($E252, PlayerForm!$D$3:$D$394, PlayerForm!$Q$3:$Q$394)*
_xlfn.XLOOKUP(
INDEX(FixtureTicker!$B$3:$AM$22, MATCH($B252, FixtureTicker!$A$3:$A$22), PlayerForm!$X$5+7),
 TeamForm!$B$4:$B$23, TeamForm!$AD$4:$AD$23),
INDEX(FixtureTicker!$B$24:$AM$43, MATCH($B252, FixtureTicker!$A$24:$A$43), PlayerForm!$X$5+7)="A",
_xlfn.XLOOKUP($E252, PlayerForm!$D$3:$D$394, PlayerForm!$R$3:$R$394)*
_xlfn.XLOOKUP(
INDEX(FixtureTicker!$B$3:$AM$22, MATCH($B252, FixtureTicker!$A$3:$A$22), PlayerForm!$X$5+7),
 TeamForm!$B$4:$B$23, TeamForm!$AB$4:$AB$23),
INDEX(FixtureTicker!$B$24:$AM$43, MATCH($B252, FixtureTicker!$A$24:$A$43), PlayerForm!$X$5+7)="BLANK",
0
)
),0)</f>
        <v>6.4047524394038398</v>
      </c>
    </row>
    <row r="253" spans="1:10">
      <c r="A253" s="55">
        <v>367</v>
      </c>
      <c r="B253" s="55" t="str">
        <f>_xlfn.XLOOKUP($A253, PlayerData!$B$3:$B$394, PlayerData!C$3:C$394)</f>
        <v>SOU</v>
      </c>
      <c r="C253" s="55" t="str">
        <f>_xlfn.XLOOKUP($A253, PlayerData!$B$3:$B$394, PlayerData!D$3:D$394)</f>
        <v>D</v>
      </c>
      <c r="D253" s="55">
        <f>_xlfn.XLOOKUP($A253, PlayerData!$B:$B, PlayerData!F:F,,,-1)</f>
        <v>4</v>
      </c>
      <c r="E253" s="31" t="str">
        <f>_xlfn.XLOOKUP($A253, PlayerData!$B$3:$B$394, PlayerData!E$3:E$394)</f>
        <v>Vokins</v>
      </c>
      <c r="F253" s="164" cm="1">
        <f t="array" ref="F253">IFERROR(0.01*_xlfn.IFS(
INDEX(FixtureTicker!$B$24:$AM$43, MATCH($B253, FixtureTicker!$A$24:$A$43, 0), PlayerForm!$X$5)="H",
_xlfn.XLOOKUP($E253, PlayerForm!$D$3:$D$394, PlayerForm!$Q$3:$Q$394)*
_xlfn.XLOOKUP(
INDEX(FixtureTicker!$B$3:$AM$22, MATCH($B253, FixtureTicker!$A$3:$A$22,0), PlayerForm!$X$5),
 TeamForm!$B$4:$B$23, TeamForm!$AD$4:$AD$23),
INDEX(FixtureTicker!$B$24:$AM$43, MATCH($B253, FixtureTicker!$A$24:$A$43,0), PlayerForm!$X$5)="A",
_xlfn.XLOOKUP($E253, PlayerForm!$D$3:$D$394, PlayerForm!$R$3:$R$394)*
_xlfn.XLOOKUP(
INDEX(FixtureTicker!$B$3:$AM$22, MATCH($B253, FixtureTicker!$A$3:$A$22,0), PlayerForm!$X$5),
 TeamForm!$B$4:$B$23, TeamForm!$AB$4:$AB$23),
INDEX(FixtureTicker!$B$24:$AM$43, MATCH($B253, FixtureTicker!$A$24:$A$43,0), PlayerForm!$X$5)="BLANK",
0),0)</f>
        <v>0</v>
      </c>
      <c r="G253" s="163" cm="1">
        <f t="array" ref="G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
),0)</f>
        <v>1.342296409357105</v>
      </c>
      <c r="H253" s="163" cm="1">
        <f t="array" ref="H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),
_xlfn.IFS(
INDEX(FixtureTicker!$B$24:$AM$43, MATCH($B253, FixtureTicker!$A$24:$A$43), PlayerForm!$X$5+2)="H",
_xlfn.XLOOKUP($E253, PlayerForm!$D$3:$D$394, PlayerForm!$Q$3:$Q$394)*
_xlfn.XLOOKUP(
INDEX(FixtureTicker!$B$3:$AM$22, MATCH($B253, FixtureTicker!$A$3:$A$22), PlayerForm!$X$5+2),
 TeamForm!$B$4:$B$23, TeamForm!$AD$4:$AD$23),
INDEX(FixtureTicker!$B$24:$AM$43, MATCH($B253, FixtureTicker!$A$24:$A$43), PlayerForm!$X$5+2)="A",
_xlfn.XLOOKUP($E253, PlayerForm!$D$3:$D$394, PlayerForm!$R$3:$R$394)*
_xlfn.XLOOKUP(
INDEX(FixtureTicker!$B$3:$AM$22, MATCH($B253, FixtureTicker!$A$3:$A$22), PlayerForm!$X$5+2),
 TeamForm!$B$4:$B$23, TeamForm!$AB$4:$AB$23),
INDEX(FixtureTicker!$B$24:$AM$43, MATCH($B253, FixtureTicker!$A$24:$A$43), PlayerForm!$X$5+2)="BLANK",
0
),
_xlfn.IFS(
INDEX(FixtureTicker!$B$24:$AM$43, MATCH($B253, FixtureTicker!$A$24:$A$43), PlayerForm!$X$5+3)="H",
_xlfn.XLOOKUP($E253, PlayerForm!$D$3:$D$394, PlayerForm!$Q$3:$Q$394)*
_xlfn.XLOOKUP(
INDEX(FixtureTicker!$B$3:$AM$22, MATCH($B253, FixtureTicker!$A$3:$A$22), PlayerForm!$X$5+3),
 TeamForm!$B$4:$B$23, TeamForm!$AD$4:$AD$23),
INDEX(FixtureTicker!$B$24:$AM$43, MATCH($B253, FixtureTicker!$A$24:$A$43), PlayerForm!$X$5+3)="A",
_xlfn.XLOOKUP($E253, PlayerForm!$D$3:$D$394, PlayerForm!$R$3:$R$394)*
_xlfn.XLOOKUP(
INDEX(FixtureTicker!$B$3:$AM$22, MATCH($B253, FixtureTicker!$A$3:$A$22), PlayerForm!$X$5+3),
 TeamForm!$B$4:$B$23, TeamForm!$AB$4:$AB$23),
INDEX(FixtureTicker!$B$24:$AM$43, MATCH($B253, FixtureTicker!$A$24:$A$43), PlayerForm!$X$5+3)="BLANK",
0
)
),0)</f>
        <v>3.7681724201387761</v>
      </c>
      <c r="I253" s="163" cm="1">
        <f t="array" ref="I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),
_xlfn.IFS(
INDEX(FixtureTicker!$B$24:$AM$43, MATCH($B253, FixtureTicker!$A$24:$A$43), PlayerForm!$X$5+2)="H",
_xlfn.XLOOKUP($E253, PlayerForm!$D$3:$D$394, PlayerForm!$Q$3:$Q$394)*
_xlfn.XLOOKUP(
INDEX(FixtureTicker!$B$3:$AM$22, MATCH($B253, FixtureTicker!$A$3:$A$22), PlayerForm!$X$5+2),
 TeamForm!$B$4:$B$23, TeamForm!$AD$4:$AD$23),
INDEX(FixtureTicker!$B$24:$AM$43, MATCH($B253, FixtureTicker!$A$24:$A$43), PlayerForm!$X$5+2)="A",
_xlfn.XLOOKUP($E253, PlayerForm!$D$3:$D$394, PlayerForm!$R$3:$R$394)*
_xlfn.XLOOKUP(
INDEX(FixtureTicker!$B$3:$AM$22, MATCH($B253, FixtureTicker!$A$3:$A$22), PlayerForm!$X$5+2),
 TeamForm!$B$4:$B$23, TeamForm!$AB$4:$AB$23),
INDEX(FixtureTicker!$B$24:$AM$43, MATCH($B253, FixtureTicker!$A$24:$A$43), PlayerForm!$X$5+2)="BLANK",
0
),
_xlfn.IFS(
INDEX(FixtureTicker!$B$24:$AM$43, MATCH($B253, FixtureTicker!$A$24:$A$43), PlayerForm!$X$5+3)="H",
_xlfn.XLOOKUP($E253, PlayerForm!$D$3:$D$394, PlayerForm!$Q$3:$Q$394)*
_xlfn.XLOOKUP(
INDEX(FixtureTicker!$B$3:$AM$22, MATCH($B253, FixtureTicker!$A$3:$A$22), PlayerForm!$X$5+3),
 TeamForm!$B$4:$B$23, TeamForm!$AD$4:$AD$23),
INDEX(FixtureTicker!$B$24:$AM$43, MATCH($B253, FixtureTicker!$A$24:$A$43), PlayerForm!$X$5+3)="A",
_xlfn.XLOOKUP($E253, PlayerForm!$D$3:$D$394, PlayerForm!$R$3:$R$394)*
_xlfn.XLOOKUP(
INDEX(FixtureTicker!$B$3:$AM$22, MATCH($B253, FixtureTicker!$A$3:$A$22), PlayerForm!$X$5+3),
 TeamForm!$B$4:$B$23, TeamForm!$AB$4:$AB$23),
INDEX(FixtureTicker!$B$24:$AM$43, MATCH($B253, FixtureTicker!$A$24:$A$43), PlayerForm!$X$5+3)="BLANK",
0
),
_xlfn.IFS(
INDEX(FixtureTicker!$B$24:$AM$43, MATCH($B253, FixtureTicker!$A$24:$A$43), PlayerForm!$X$5+4)="H",
_xlfn.XLOOKUP($E253, PlayerForm!$D$3:$D$394, PlayerForm!$Q$3:$Q$394)*
_xlfn.XLOOKUP(
INDEX(FixtureTicker!$B$3:$AM$22, MATCH($B253, FixtureTicker!$A$3:$A$22), PlayerForm!$X$5+4),
 TeamForm!$B$4:$B$23, TeamForm!$AD$4:$AD$23),
INDEX(FixtureTicker!$B$24:$AM$43, MATCH($B253, FixtureTicker!$A$24:$A$43), PlayerForm!$X$5+4)="A",
_xlfn.XLOOKUP($E253, PlayerForm!$D$3:$D$394, PlayerForm!$R$3:$R$394)*
_xlfn.XLOOKUP(
INDEX(FixtureTicker!$B$3:$AM$22, MATCH($B253, FixtureTicker!$A$3:$A$22), PlayerForm!$X$5+4),
 TeamForm!$B$4:$B$23, TeamForm!$AB$4:$AB$23),
INDEX(FixtureTicker!$B$24:$AM$43, MATCH($B253, FixtureTicker!$A$24:$A$43), PlayerForm!$X$5+4)="BLANK",
0
),
_xlfn.IFS(
INDEX(FixtureTicker!$B$24:$AM$43, MATCH($B253, FixtureTicker!$A$24:$A$43), PlayerForm!$X$5+5)="H",
_xlfn.XLOOKUP($E253, PlayerForm!$D$3:$D$394, PlayerForm!$Q$3:$Q$394)*
_xlfn.XLOOKUP(
INDEX(FixtureTicker!$B$3:$AM$22, MATCH($B253, FixtureTicker!$A$3:$A$22), PlayerForm!$X$5+5),
 TeamForm!$B$4:$B$23, TeamForm!$AD$4:$AD$23),
INDEX(FixtureTicker!$B$24:$AM$43, MATCH($B253, FixtureTicker!$A$24:$A$43), PlayerForm!$X$5+5)="A",
_xlfn.XLOOKUP($E253, PlayerForm!$D$3:$D$394, PlayerForm!$R$3:$R$394)*
_xlfn.XLOOKUP(
INDEX(FixtureTicker!$B$3:$AM$22, MATCH($B253, FixtureTicker!$A$3:$A$22), PlayerForm!$X$5+5),
 TeamForm!$B$4:$B$23, TeamForm!$AB$4:$AB$23),
INDEX(FixtureTicker!$B$24:$AM$43, MATCH($B253, FixtureTicker!$A$24:$A$43), PlayerForm!$X$5+5)="BLANK",
0
)
),0)</f>
        <v>4.8604332238313228</v>
      </c>
      <c r="J253" s="163" cm="1">
        <f t="array" ref="J253">IFERROR(0.01*SUM(
_xlfn.IFS(
INDEX(FixtureTicker!$B$24:$AM$43, MATCH($B253, FixtureTicker!$A$24:$A$43), PlayerForm!$X$5)="H",
_xlfn.XLOOKUP($E253, PlayerForm!$D$3:$D$394, PlayerForm!$Q$3:$Q$394)*
_xlfn.XLOOKUP(
INDEX(FixtureTicker!$B$3:$AM$22, MATCH($B253, FixtureTicker!$A$3:$A$22), PlayerForm!$X$5),
 TeamForm!$B$4:$B$23, TeamForm!$AD$4:$AD$23),
INDEX(FixtureTicker!$B$24:$AM$43, MATCH($B253, FixtureTicker!$A$24:$A$43), PlayerForm!$X$5)="A",
_xlfn.XLOOKUP($E253, PlayerForm!$D$3:$D$394, PlayerForm!$R$3:$R$394)*
_xlfn.XLOOKUP(
INDEX(FixtureTicker!$B$3:$AM$22, MATCH($B253, FixtureTicker!$A$3:$A$22), PlayerForm!$X$5),
 TeamForm!$B$4:$B$23, TeamForm!$AB$4:$AB$23),
INDEX(FixtureTicker!$B$24:$AM$43, MATCH($B253, FixtureTicker!$A$24:$A$43), PlayerForm!$X$5)="BLANK",
0
),
_xlfn.IFS(
INDEX(FixtureTicker!$B$24:$AM$43, MATCH($B253, FixtureTicker!$A$24:$A$43), PlayerForm!$X$5+1)="H",
_xlfn.XLOOKUP($E253, PlayerForm!$D$3:$D$394, PlayerForm!$Q$3:$Q$394)*
_xlfn.XLOOKUP(
INDEX(FixtureTicker!$B$3:$AM$22, MATCH($B253, FixtureTicker!$A$3:$A$22), PlayerForm!$X$5+1),
 TeamForm!$B$4:$B$23, TeamForm!$AD$4:$AD$23),
INDEX(FixtureTicker!$B$24:$AM$43, MATCH($B253, FixtureTicker!$A$24:$A$43), PlayerForm!$X$5+1)="A",
_xlfn.XLOOKUP($E253, PlayerForm!$D$3:$D$394, PlayerForm!$R$3:$R$394)*
_xlfn.XLOOKUP(
INDEX(FixtureTicker!$B$3:$AM$22, MATCH($B253, FixtureTicker!$A$3:$A$22), PlayerForm!$X$5+1),
 TeamForm!$B$4:$B$23, TeamForm!$AB$4:$AB$23),
INDEX(FixtureTicker!$B$24:$AM$43, MATCH($B253, FixtureTicker!$A$24:$A$43), PlayerForm!$X$5+1)="BLANK",
0
),
_xlfn.IFS(
INDEX(FixtureTicker!$B$24:$AM$43, MATCH($B253, FixtureTicker!$A$24:$A$43), PlayerForm!$X$5+2)="H",
_xlfn.XLOOKUP($E253, PlayerForm!$D$3:$D$394, PlayerForm!$Q$3:$Q$394)*
_xlfn.XLOOKUP(
INDEX(FixtureTicker!$B$3:$AM$22, MATCH($B253, FixtureTicker!$A$3:$A$22), PlayerForm!$X$5+2),
 TeamForm!$B$4:$B$23, TeamForm!$AD$4:$AD$23),
INDEX(FixtureTicker!$B$24:$AM$43, MATCH($B253, FixtureTicker!$A$24:$A$43), PlayerForm!$X$5+2)="A",
_xlfn.XLOOKUP($E253, PlayerForm!$D$3:$D$394, PlayerForm!$R$3:$R$394)*
_xlfn.XLOOKUP(
INDEX(FixtureTicker!$B$3:$AM$22, MATCH($B253, FixtureTicker!$A$3:$A$22), PlayerForm!$X$5+2),
 TeamForm!$B$4:$B$23, TeamForm!$AB$4:$AB$23),
INDEX(FixtureTicker!$B$24:$AM$43, MATCH($B253, FixtureTicker!$A$24:$A$43), PlayerForm!$X$5+2)="BLANK",
0
),
_xlfn.IFS(
INDEX(FixtureTicker!$B$24:$AM$43, MATCH($B253, FixtureTicker!$A$24:$A$43), PlayerForm!$X$5+3)="H",
_xlfn.XLOOKUP($E253, PlayerForm!$D$3:$D$394, PlayerForm!$Q$3:$Q$394)*
_xlfn.XLOOKUP(
INDEX(FixtureTicker!$B$3:$AM$22, MATCH($B253, FixtureTicker!$A$3:$A$22), PlayerForm!$X$5+3),
 TeamForm!$B$4:$B$23, TeamForm!$AD$4:$AD$23),
INDEX(FixtureTicker!$B$24:$AM$43, MATCH($B253, FixtureTicker!$A$24:$A$43), PlayerForm!$X$5+3)="A",
_xlfn.XLOOKUP($E253, PlayerForm!$D$3:$D$394, PlayerForm!$R$3:$R$394)*
_xlfn.XLOOKUP(
INDEX(FixtureTicker!$B$3:$AM$22, MATCH($B253, FixtureTicker!$A$3:$A$22), PlayerForm!$X$5+3),
 TeamForm!$B$4:$B$23, TeamForm!$AB$4:$AB$23),
INDEX(FixtureTicker!$B$24:$AM$43, MATCH($B253, FixtureTicker!$A$24:$A$43), PlayerForm!$X$5+3)="BLANK",
0
),
_xlfn.IFS(
INDEX(FixtureTicker!$B$24:$AM$43, MATCH($B253, FixtureTicker!$A$24:$A$43), PlayerForm!$X$5+4)="H",
_xlfn.XLOOKUP($E253, PlayerForm!$D$3:$D$394, PlayerForm!$Q$3:$Q$394)*
_xlfn.XLOOKUP(
INDEX(FixtureTicker!$B$3:$AM$22, MATCH($B253, FixtureTicker!$A$3:$A$22), PlayerForm!$X$5+4),
 TeamForm!$B$4:$B$23, TeamForm!$AD$4:$AD$23),
INDEX(FixtureTicker!$B$24:$AM$43, MATCH($B253, FixtureTicker!$A$24:$A$43), PlayerForm!$X$5+4)="A",
_xlfn.XLOOKUP($E253, PlayerForm!$D$3:$D$394, PlayerForm!$R$3:$R$394)*
_xlfn.XLOOKUP(
INDEX(FixtureTicker!$B$3:$AM$22, MATCH($B253, FixtureTicker!$A$3:$A$22), PlayerForm!$X$5+4),
 TeamForm!$B$4:$B$23, TeamForm!$AB$4:$AB$23),
INDEX(FixtureTicker!$B$24:$AM$43, MATCH($B253, FixtureTicker!$A$24:$A$43), PlayerForm!$X$5+4)="BLANK",
0
),
_xlfn.IFS(
INDEX(FixtureTicker!$B$24:$AM$43, MATCH($B253, FixtureTicker!$A$24:$A$43), PlayerForm!$X$5+5)="H",
_xlfn.XLOOKUP($E253, PlayerForm!$D$3:$D$394, PlayerForm!$Q$3:$Q$394)*
_xlfn.XLOOKUP(
INDEX(FixtureTicker!$B$3:$AM$22, MATCH($B253, FixtureTicker!$A$3:$A$22), PlayerForm!$X$5+5),
 TeamForm!$B$4:$B$23, TeamForm!$AD$4:$AD$23),
INDEX(FixtureTicker!$B$24:$AM$43, MATCH($B253, FixtureTicker!$A$24:$A$43), PlayerForm!$X$5+5)="A",
_xlfn.XLOOKUP($E253, PlayerForm!$D$3:$D$394, PlayerForm!$R$3:$R$394)*
_xlfn.XLOOKUP(
INDEX(FixtureTicker!$B$3:$AM$22, MATCH($B253, FixtureTicker!$A$3:$A$22), PlayerForm!$X$5+5),
 TeamForm!$B$4:$B$23, TeamForm!$AB$4:$AB$23),
INDEX(FixtureTicker!$B$24:$AM$43, MATCH($B253, FixtureTicker!$A$24:$A$43), PlayerForm!$X$5+5)="BLANK",
0
),
_xlfn.IFS(
INDEX(FixtureTicker!$B$24:$AM$43, MATCH($B253, FixtureTicker!$A$24:$A$43), PlayerForm!$X$5+6)="H",
_xlfn.XLOOKUP($E253, PlayerForm!$D$3:$D$394, PlayerForm!$Q$3:$Q$394)*
_xlfn.XLOOKUP(
INDEX(FixtureTicker!$B$3:$AM$22, MATCH($B253, FixtureTicker!$A$3:$A$22), PlayerForm!$X$5+6),
 TeamForm!$B$4:$B$23, TeamForm!$AD$4:$AD$23),
INDEX(FixtureTicker!$B$24:$AM$43, MATCH($B253, FixtureTicker!$A$24:$A$43), PlayerForm!$X$5+6)="A",
_xlfn.XLOOKUP($E253, PlayerForm!$D$3:$D$394, PlayerForm!$R$3:$R$394)*
_xlfn.XLOOKUP(
INDEX(FixtureTicker!$B$3:$AM$22, MATCH($B253, FixtureTicker!$A$3:$A$22), PlayerForm!$X$5+6),
 TeamForm!$B$4:$B$23, TeamForm!$AB$4:$AB$23),
INDEX(FixtureTicker!$B$24:$AM$43, MATCH($B253, FixtureTicker!$A$24:$A$43), PlayerForm!$X$5+6)="BLANK",
0
),
_xlfn.IFS(
INDEX(FixtureTicker!$B$24:$AM$43, MATCH($B253, FixtureTicker!$A$24:$A$43), PlayerForm!$X$5+7)="H",
_xlfn.XLOOKUP($E253, PlayerForm!$D$3:$D$394, PlayerForm!$Q$3:$Q$394)*
_xlfn.XLOOKUP(
INDEX(FixtureTicker!$B$3:$AM$22, MATCH($B253, FixtureTicker!$A$3:$A$22), PlayerForm!$X$5+7),
 TeamForm!$B$4:$B$23, TeamForm!$AD$4:$AD$23),
INDEX(FixtureTicker!$B$24:$AM$43, MATCH($B253, FixtureTicker!$A$24:$A$43), PlayerForm!$X$5+7)="A",
_xlfn.XLOOKUP($E253, PlayerForm!$D$3:$D$394, PlayerForm!$R$3:$R$394)*
_xlfn.XLOOKUP(
INDEX(FixtureTicker!$B$3:$AM$22, MATCH($B253, FixtureTicker!$A$3:$A$22), PlayerForm!$X$5+7),
 TeamForm!$B$4:$B$23, TeamForm!$AB$4:$AB$23),
INDEX(FixtureTicker!$B$24:$AM$43, MATCH($B253, FixtureTicker!$A$24:$A$43), PlayerForm!$X$5+7)="BLANK",
0
)
),0)</f>
        <v>6.629895725813248</v>
      </c>
    </row>
    <row r="254" spans="1:10">
      <c r="A254" s="55">
        <v>295</v>
      </c>
      <c r="B254" s="55" t="str">
        <f>_xlfn.XLOOKUP($A254, PlayerData!$B$3:$B$394, PlayerData!C$3:C$394)</f>
        <v>BHA</v>
      </c>
      <c r="C254" s="55" t="str">
        <f>_xlfn.XLOOKUP($A254, PlayerData!$B$3:$B$394, PlayerData!D$3:D$394)</f>
        <v>D</v>
      </c>
      <c r="D254" s="55">
        <f>_xlfn.XLOOKUP($A254, PlayerData!$B:$B, PlayerData!F:F,,,-1)</f>
        <v>4.5</v>
      </c>
      <c r="E254" s="31" t="str">
        <f>_xlfn.XLOOKUP($A254, PlayerData!$B$3:$B$394, PlayerData!E$3:E$394)</f>
        <v>Duffy</v>
      </c>
      <c r="F254" s="164" cm="1">
        <f t="array" ref="F254">IFERROR(0.01*_xlfn.IFS(
INDEX(FixtureTicker!$B$24:$AM$43, MATCH($B254, FixtureTicker!$A$24:$A$43, 0), PlayerForm!$X$5)="H",
_xlfn.XLOOKUP($E254, PlayerForm!$D$3:$D$394, PlayerForm!$Q$3:$Q$394)*
_xlfn.XLOOKUP(
INDEX(FixtureTicker!$B$3:$AM$22, MATCH($B254, FixtureTicker!$A$3:$A$22,0), PlayerForm!$X$5),
 TeamForm!$B$4:$B$23, TeamForm!$AD$4:$AD$23),
INDEX(FixtureTicker!$B$24:$AM$43, MATCH($B254, FixtureTicker!$A$24:$A$43,0), PlayerForm!$X$5)="A",
_xlfn.XLOOKUP($E254, PlayerForm!$D$3:$D$394, PlayerForm!$R$3:$R$394)*
_xlfn.XLOOKUP(
INDEX(FixtureTicker!$B$3:$AM$22, MATCH($B254, FixtureTicker!$A$3:$A$22,0), PlayerForm!$X$5),
 TeamForm!$B$4:$B$23, TeamForm!$AB$4:$AB$23),
INDEX(FixtureTicker!$B$24:$AM$43, MATCH($B254, FixtureTicker!$A$24:$A$43,0), PlayerForm!$X$5)="BLANK",
0),0)</f>
        <v>0.84830407596426183</v>
      </c>
      <c r="G254" s="163" cm="1">
        <f t="array" ref="G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
),0)</f>
        <v>1.8087402999008115</v>
      </c>
      <c r="H254" s="163" cm="1">
        <f t="array" ref="H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),
_xlfn.IFS(
INDEX(FixtureTicker!$B$24:$AM$43, MATCH($B254, FixtureTicker!$A$24:$A$43), PlayerForm!$X$5+2)="H",
_xlfn.XLOOKUP($E254, PlayerForm!$D$3:$D$394, PlayerForm!$Q$3:$Q$394)*
_xlfn.XLOOKUP(
INDEX(FixtureTicker!$B$3:$AM$22, MATCH($B254, FixtureTicker!$A$3:$A$22), PlayerForm!$X$5+2),
 TeamForm!$B$4:$B$23, TeamForm!$AD$4:$AD$23),
INDEX(FixtureTicker!$B$24:$AM$43, MATCH($B254, FixtureTicker!$A$24:$A$43), PlayerForm!$X$5+2)="A",
_xlfn.XLOOKUP($E254, PlayerForm!$D$3:$D$394, PlayerForm!$R$3:$R$394)*
_xlfn.XLOOKUP(
INDEX(FixtureTicker!$B$3:$AM$22, MATCH($B254, FixtureTicker!$A$3:$A$22), PlayerForm!$X$5+2),
 TeamForm!$B$4:$B$23, TeamForm!$AB$4:$AB$23),
INDEX(FixtureTicker!$B$24:$AM$43, MATCH($B254, FixtureTicker!$A$24:$A$43), PlayerForm!$X$5+2)="BLANK",
0
),
_xlfn.IFS(
INDEX(FixtureTicker!$B$24:$AM$43, MATCH($B254, FixtureTicker!$A$24:$A$43), PlayerForm!$X$5+3)="H",
_xlfn.XLOOKUP($E254, PlayerForm!$D$3:$D$394, PlayerForm!$Q$3:$Q$394)*
_xlfn.XLOOKUP(
INDEX(FixtureTicker!$B$3:$AM$22, MATCH($B254, FixtureTicker!$A$3:$A$22), PlayerForm!$X$5+3),
 TeamForm!$B$4:$B$23, TeamForm!$AD$4:$AD$23),
INDEX(FixtureTicker!$B$24:$AM$43, MATCH($B254, FixtureTicker!$A$24:$A$43), PlayerForm!$X$5+3)="A",
_xlfn.XLOOKUP($E254, PlayerForm!$D$3:$D$394, PlayerForm!$R$3:$R$394)*
_xlfn.XLOOKUP(
INDEX(FixtureTicker!$B$3:$AM$22, MATCH($B254, FixtureTicker!$A$3:$A$22), PlayerForm!$X$5+3),
 TeamForm!$B$4:$B$23, TeamForm!$AB$4:$AB$23),
INDEX(FixtureTicker!$B$24:$AM$43, MATCH($B254, FixtureTicker!$A$24:$A$43), PlayerForm!$X$5+3)="BLANK",
0
)
),0)</f>
        <v>2.9504978679917353</v>
      </c>
      <c r="I254" s="163" cm="1">
        <f t="array" ref="I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),
_xlfn.IFS(
INDEX(FixtureTicker!$B$24:$AM$43, MATCH($B254, FixtureTicker!$A$24:$A$43), PlayerForm!$X$5+2)="H",
_xlfn.XLOOKUP($E254, PlayerForm!$D$3:$D$394, PlayerForm!$Q$3:$Q$394)*
_xlfn.XLOOKUP(
INDEX(FixtureTicker!$B$3:$AM$22, MATCH($B254, FixtureTicker!$A$3:$A$22), PlayerForm!$X$5+2),
 TeamForm!$B$4:$B$23, TeamForm!$AD$4:$AD$23),
INDEX(FixtureTicker!$B$24:$AM$43, MATCH($B254, FixtureTicker!$A$24:$A$43), PlayerForm!$X$5+2)="A",
_xlfn.XLOOKUP($E254, PlayerForm!$D$3:$D$394, PlayerForm!$R$3:$R$394)*
_xlfn.XLOOKUP(
INDEX(FixtureTicker!$B$3:$AM$22, MATCH($B254, FixtureTicker!$A$3:$A$22), PlayerForm!$X$5+2),
 TeamForm!$B$4:$B$23, TeamForm!$AB$4:$AB$23),
INDEX(FixtureTicker!$B$24:$AM$43, MATCH($B254, FixtureTicker!$A$24:$A$43), PlayerForm!$X$5+2)="BLANK",
0
),
_xlfn.IFS(
INDEX(FixtureTicker!$B$24:$AM$43, MATCH($B254, FixtureTicker!$A$24:$A$43), PlayerForm!$X$5+3)="H",
_xlfn.XLOOKUP($E254, PlayerForm!$D$3:$D$394, PlayerForm!$Q$3:$Q$394)*
_xlfn.XLOOKUP(
INDEX(FixtureTicker!$B$3:$AM$22, MATCH($B254, FixtureTicker!$A$3:$A$22), PlayerForm!$X$5+3),
 TeamForm!$B$4:$B$23, TeamForm!$AD$4:$AD$23),
INDEX(FixtureTicker!$B$24:$AM$43, MATCH($B254, FixtureTicker!$A$24:$A$43), PlayerForm!$X$5+3)="A",
_xlfn.XLOOKUP($E254, PlayerForm!$D$3:$D$394, PlayerForm!$R$3:$R$394)*
_xlfn.XLOOKUP(
INDEX(FixtureTicker!$B$3:$AM$22, MATCH($B254, FixtureTicker!$A$3:$A$22), PlayerForm!$X$5+3),
 TeamForm!$B$4:$B$23, TeamForm!$AB$4:$AB$23),
INDEX(FixtureTicker!$B$24:$AM$43, MATCH($B254, FixtureTicker!$A$24:$A$43), PlayerForm!$X$5+3)="BLANK",
0
),
_xlfn.IFS(
INDEX(FixtureTicker!$B$24:$AM$43, MATCH($B254, FixtureTicker!$A$24:$A$43), PlayerForm!$X$5+4)="H",
_xlfn.XLOOKUP($E254, PlayerForm!$D$3:$D$394, PlayerForm!$Q$3:$Q$394)*
_xlfn.XLOOKUP(
INDEX(FixtureTicker!$B$3:$AM$22, MATCH($B254, FixtureTicker!$A$3:$A$22), PlayerForm!$X$5+4),
 TeamForm!$B$4:$B$23, TeamForm!$AD$4:$AD$23),
INDEX(FixtureTicker!$B$24:$AM$43, MATCH($B254, FixtureTicker!$A$24:$A$43), PlayerForm!$X$5+4)="A",
_xlfn.XLOOKUP($E254, PlayerForm!$D$3:$D$394, PlayerForm!$R$3:$R$394)*
_xlfn.XLOOKUP(
INDEX(FixtureTicker!$B$3:$AM$22, MATCH($B254, FixtureTicker!$A$3:$A$22), PlayerForm!$X$5+4),
 TeamForm!$B$4:$B$23, TeamForm!$AB$4:$AB$23),
INDEX(FixtureTicker!$B$24:$AM$43, MATCH($B254, FixtureTicker!$A$24:$A$43), PlayerForm!$X$5+4)="BLANK",
0
),
_xlfn.IFS(
INDEX(FixtureTicker!$B$24:$AM$43, MATCH($B254, FixtureTicker!$A$24:$A$43), PlayerForm!$X$5+5)="H",
_xlfn.XLOOKUP($E254, PlayerForm!$D$3:$D$394, PlayerForm!$Q$3:$Q$394)*
_xlfn.XLOOKUP(
INDEX(FixtureTicker!$B$3:$AM$22, MATCH($B254, FixtureTicker!$A$3:$A$22), PlayerForm!$X$5+5),
 TeamForm!$B$4:$B$23, TeamForm!$AD$4:$AD$23),
INDEX(FixtureTicker!$B$24:$AM$43, MATCH($B254, FixtureTicker!$A$24:$A$43), PlayerForm!$X$5+5)="A",
_xlfn.XLOOKUP($E254, PlayerForm!$D$3:$D$394, PlayerForm!$R$3:$R$394)*
_xlfn.XLOOKUP(
INDEX(FixtureTicker!$B$3:$AM$22, MATCH($B254, FixtureTicker!$A$3:$A$22), PlayerForm!$X$5+5),
 TeamForm!$B$4:$B$23, TeamForm!$AB$4:$AB$23),
INDEX(FixtureTicker!$B$24:$AM$43, MATCH($B254, FixtureTicker!$A$24:$A$43), PlayerForm!$X$5+5)="BLANK",
0
)
),0)</f>
        <v>4.7823836621416813</v>
      </c>
      <c r="J254" s="163" cm="1">
        <f t="array" ref="J254">IFERROR(0.01*SUM(
_xlfn.IFS(
INDEX(FixtureTicker!$B$24:$AM$43, MATCH($B254, FixtureTicker!$A$24:$A$43), PlayerForm!$X$5)="H",
_xlfn.XLOOKUP($E254, PlayerForm!$D$3:$D$394, PlayerForm!$Q$3:$Q$394)*
_xlfn.XLOOKUP(
INDEX(FixtureTicker!$B$3:$AM$22, MATCH($B254, FixtureTicker!$A$3:$A$22), PlayerForm!$X$5),
 TeamForm!$B$4:$B$23, TeamForm!$AD$4:$AD$23),
INDEX(FixtureTicker!$B$24:$AM$43, MATCH($B254, FixtureTicker!$A$24:$A$43), PlayerForm!$X$5)="A",
_xlfn.XLOOKUP($E254, PlayerForm!$D$3:$D$394, PlayerForm!$R$3:$R$394)*
_xlfn.XLOOKUP(
INDEX(FixtureTicker!$B$3:$AM$22, MATCH($B254, FixtureTicker!$A$3:$A$22), PlayerForm!$X$5),
 TeamForm!$B$4:$B$23, TeamForm!$AB$4:$AB$23),
INDEX(FixtureTicker!$B$24:$AM$43, MATCH($B254, FixtureTicker!$A$24:$A$43), PlayerForm!$X$5)="BLANK",
0
),
_xlfn.IFS(
INDEX(FixtureTicker!$B$24:$AM$43, MATCH($B254, FixtureTicker!$A$24:$A$43), PlayerForm!$X$5+1)="H",
_xlfn.XLOOKUP($E254, PlayerForm!$D$3:$D$394, PlayerForm!$Q$3:$Q$394)*
_xlfn.XLOOKUP(
INDEX(FixtureTicker!$B$3:$AM$22, MATCH($B254, FixtureTicker!$A$3:$A$22), PlayerForm!$X$5+1),
 TeamForm!$B$4:$B$23, TeamForm!$AD$4:$AD$23),
INDEX(FixtureTicker!$B$24:$AM$43, MATCH($B254, FixtureTicker!$A$24:$A$43), PlayerForm!$X$5+1)="A",
_xlfn.XLOOKUP($E254, PlayerForm!$D$3:$D$394, PlayerForm!$R$3:$R$394)*
_xlfn.XLOOKUP(
INDEX(FixtureTicker!$B$3:$AM$22, MATCH($B254, FixtureTicker!$A$3:$A$22), PlayerForm!$X$5+1),
 TeamForm!$B$4:$B$23, TeamForm!$AB$4:$AB$23),
INDEX(FixtureTicker!$B$24:$AM$43, MATCH($B254, FixtureTicker!$A$24:$A$43), PlayerForm!$X$5+1)="BLANK",
0
),
_xlfn.IFS(
INDEX(FixtureTicker!$B$24:$AM$43, MATCH($B254, FixtureTicker!$A$24:$A$43), PlayerForm!$X$5+2)="H",
_xlfn.XLOOKUP($E254, PlayerForm!$D$3:$D$394, PlayerForm!$Q$3:$Q$394)*
_xlfn.XLOOKUP(
INDEX(FixtureTicker!$B$3:$AM$22, MATCH($B254, FixtureTicker!$A$3:$A$22), PlayerForm!$X$5+2),
 TeamForm!$B$4:$B$23, TeamForm!$AD$4:$AD$23),
INDEX(FixtureTicker!$B$24:$AM$43, MATCH($B254, FixtureTicker!$A$24:$A$43), PlayerForm!$X$5+2)="A",
_xlfn.XLOOKUP($E254, PlayerForm!$D$3:$D$394, PlayerForm!$R$3:$R$394)*
_xlfn.XLOOKUP(
INDEX(FixtureTicker!$B$3:$AM$22, MATCH($B254, FixtureTicker!$A$3:$A$22), PlayerForm!$X$5+2),
 TeamForm!$B$4:$B$23, TeamForm!$AB$4:$AB$23),
INDEX(FixtureTicker!$B$24:$AM$43, MATCH($B254, FixtureTicker!$A$24:$A$43), PlayerForm!$X$5+2)="BLANK",
0
),
_xlfn.IFS(
INDEX(FixtureTicker!$B$24:$AM$43, MATCH($B254, FixtureTicker!$A$24:$A$43), PlayerForm!$X$5+3)="H",
_xlfn.XLOOKUP($E254, PlayerForm!$D$3:$D$394, PlayerForm!$Q$3:$Q$394)*
_xlfn.XLOOKUP(
INDEX(FixtureTicker!$B$3:$AM$22, MATCH($B254, FixtureTicker!$A$3:$A$22), PlayerForm!$X$5+3),
 TeamForm!$B$4:$B$23, TeamForm!$AD$4:$AD$23),
INDEX(FixtureTicker!$B$24:$AM$43, MATCH($B254, FixtureTicker!$A$24:$A$43), PlayerForm!$X$5+3)="A",
_xlfn.XLOOKUP($E254, PlayerForm!$D$3:$D$394, PlayerForm!$R$3:$R$394)*
_xlfn.XLOOKUP(
INDEX(FixtureTicker!$B$3:$AM$22, MATCH($B254, FixtureTicker!$A$3:$A$22), PlayerForm!$X$5+3),
 TeamForm!$B$4:$B$23, TeamForm!$AB$4:$AB$23),
INDEX(FixtureTicker!$B$24:$AM$43, MATCH($B254, FixtureTicker!$A$24:$A$43), PlayerForm!$X$5+3)="BLANK",
0
),
_xlfn.IFS(
INDEX(FixtureTicker!$B$24:$AM$43, MATCH($B254, FixtureTicker!$A$24:$A$43), PlayerForm!$X$5+4)="H",
_xlfn.XLOOKUP($E254, PlayerForm!$D$3:$D$394, PlayerForm!$Q$3:$Q$394)*
_xlfn.XLOOKUP(
INDEX(FixtureTicker!$B$3:$AM$22, MATCH($B254, FixtureTicker!$A$3:$A$22), PlayerForm!$X$5+4),
 TeamForm!$B$4:$B$23, TeamForm!$AD$4:$AD$23),
INDEX(FixtureTicker!$B$24:$AM$43, MATCH($B254, FixtureTicker!$A$24:$A$43), PlayerForm!$X$5+4)="A",
_xlfn.XLOOKUP($E254, PlayerForm!$D$3:$D$394, PlayerForm!$R$3:$R$394)*
_xlfn.XLOOKUP(
INDEX(FixtureTicker!$B$3:$AM$22, MATCH($B254, FixtureTicker!$A$3:$A$22), PlayerForm!$X$5+4),
 TeamForm!$B$4:$B$23, TeamForm!$AB$4:$AB$23),
INDEX(FixtureTicker!$B$24:$AM$43, MATCH($B254, FixtureTicker!$A$24:$A$43), PlayerForm!$X$5+4)="BLANK",
0
),
_xlfn.IFS(
INDEX(FixtureTicker!$B$24:$AM$43, MATCH($B254, FixtureTicker!$A$24:$A$43), PlayerForm!$X$5+5)="H",
_xlfn.XLOOKUP($E254, PlayerForm!$D$3:$D$394, PlayerForm!$Q$3:$Q$394)*
_xlfn.XLOOKUP(
INDEX(FixtureTicker!$B$3:$AM$22, MATCH($B254, FixtureTicker!$A$3:$A$22), PlayerForm!$X$5+5),
 TeamForm!$B$4:$B$23, TeamForm!$AD$4:$AD$23),
INDEX(FixtureTicker!$B$24:$AM$43, MATCH($B254, FixtureTicker!$A$24:$A$43), PlayerForm!$X$5+5)="A",
_xlfn.XLOOKUP($E254, PlayerForm!$D$3:$D$394, PlayerForm!$R$3:$R$394)*
_xlfn.XLOOKUP(
INDEX(FixtureTicker!$B$3:$AM$22, MATCH($B254, FixtureTicker!$A$3:$A$22), PlayerForm!$X$5+5),
 TeamForm!$B$4:$B$23, TeamForm!$AB$4:$AB$23),
INDEX(FixtureTicker!$B$24:$AM$43, MATCH($B254, FixtureTicker!$A$24:$A$43), PlayerForm!$X$5+5)="BLANK",
0
),
_xlfn.IFS(
INDEX(FixtureTicker!$B$24:$AM$43, MATCH($B254, FixtureTicker!$A$24:$A$43), PlayerForm!$X$5+6)="H",
_xlfn.XLOOKUP($E254, PlayerForm!$D$3:$D$394, PlayerForm!$Q$3:$Q$394)*
_xlfn.XLOOKUP(
INDEX(FixtureTicker!$B$3:$AM$22, MATCH($B254, FixtureTicker!$A$3:$A$22), PlayerForm!$X$5+6),
 TeamForm!$B$4:$B$23, TeamForm!$AD$4:$AD$23),
INDEX(FixtureTicker!$B$24:$AM$43, MATCH($B254, FixtureTicker!$A$24:$A$43), PlayerForm!$X$5+6)="A",
_xlfn.XLOOKUP($E254, PlayerForm!$D$3:$D$394, PlayerForm!$R$3:$R$394)*
_xlfn.XLOOKUP(
INDEX(FixtureTicker!$B$3:$AM$22, MATCH($B254, FixtureTicker!$A$3:$A$22), PlayerForm!$X$5+6),
 TeamForm!$B$4:$B$23, TeamForm!$AB$4:$AB$23),
INDEX(FixtureTicker!$B$24:$AM$43, MATCH($B254, FixtureTicker!$A$24:$A$43), PlayerForm!$X$5+6)="BLANK",
0
),
_xlfn.IFS(
INDEX(FixtureTicker!$B$24:$AM$43, MATCH($B254, FixtureTicker!$A$24:$A$43), PlayerForm!$X$5+7)="H",
_xlfn.XLOOKUP($E254, PlayerForm!$D$3:$D$394, PlayerForm!$Q$3:$Q$394)*
_xlfn.XLOOKUP(
INDEX(FixtureTicker!$B$3:$AM$22, MATCH($B254, FixtureTicker!$A$3:$A$22), PlayerForm!$X$5+7),
 TeamForm!$B$4:$B$23, TeamForm!$AD$4:$AD$23),
INDEX(FixtureTicker!$B$24:$AM$43, MATCH($B254, FixtureTicker!$A$24:$A$43), PlayerForm!$X$5+7)="A",
_xlfn.XLOOKUP($E254, PlayerForm!$D$3:$D$394, PlayerForm!$R$3:$R$394)*
_xlfn.XLOOKUP(
INDEX(FixtureTicker!$B$3:$AM$22, MATCH($B254, FixtureTicker!$A$3:$A$22), PlayerForm!$X$5+7),
 TeamForm!$B$4:$B$23, TeamForm!$AB$4:$AB$23),
INDEX(FixtureTicker!$B$24:$AM$43, MATCH($B254, FixtureTicker!$A$24:$A$43), PlayerForm!$X$5+7)="BLANK",
0
)
),0)</f>
        <v>6.3191041791300941</v>
      </c>
    </row>
    <row r="255" spans="1:10">
      <c r="A255" s="55">
        <v>125</v>
      </c>
      <c r="B255" s="55" t="str">
        <f>_xlfn.XLOOKUP($A255, PlayerData!$B$3:$B$394, PlayerData!C$3:C$394)</f>
        <v>BUR</v>
      </c>
      <c r="C255" s="55" t="str">
        <f>_xlfn.XLOOKUP($A255, PlayerData!$B$3:$B$394, PlayerData!D$3:D$394)</f>
        <v>M</v>
      </c>
      <c r="D255" s="55">
        <f>_xlfn.XLOOKUP($A255, PlayerData!$B:$B, PlayerData!F:F,,,-1)</f>
        <v>5.5</v>
      </c>
      <c r="E255" s="31" t="str">
        <f>_xlfn.XLOOKUP($A255, PlayerData!$B$3:$B$394, PlayerData!E$3:E$394)</f>
        <v>Gudmundsson</v>
      </c>
      <c r="F255" s="164" cm="1">
        <f t="array" ref="F255">IFERROR(0.01*_xlfn.IFS(
INDEX(FixtureTicker!$B$24:$AM$43, MATCH($B255, FixtureTicker!$A$24:$A$43, 0), PlayerForm!$X$5)="H",
_xlfn.XLOOKUP($E255, PlayerForm!$D$3:$D$394, PlayerForm!$Q$3:$Q$394)*
_xlfn.XLOOKUP(
INDEX(FixtureTicker!$B$3:$AM$22, MATCH($B255, FixtureTicker!$A$3:$A$22,0), PlayerForm!$X$5),
 TeamForm!$B$4:$B$23, TeamForm!$AD$4:$AD$23),
INDEX(FixtureTicker!$B$24:$AM$43, MATCH($B255, FixtureTicker!$A$24:$A$43,0), PlayerForm!$X$5)="A",
_xlfn.XLOOKUP($E255, PlayerForm!$D$3:$D$394, PlayerForm!$R$3:$R$394)*
_xlfn.XLOOKUP(
INDEX(FixtureTicker!$B$3:$AM$22, MATCH($B255, FixtureTicker!$A$3:$A$22,0), PlayerForm!$X$5),
 TeamForm!$B$4:$B$23, TeamForm!$AB$4:$AB$23),
INDEX(FixtureTicker!$B$24:$AM$43, MATCH($B255, FixtureTicker!$A$24:$A$43,0), PlayerForm!$X$5)="BLANK",
0),0)</f>
        <v>0</v>
      </c>
      <c r="G255" s="163" cm="1">
        <f t="array" ref="G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
),0)</f>
        <v>0.69151408123431568</v>
      </c>
      <c r="H255" s="163" cm="1">
        <f t="array" ref="H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),
_xlfn.IFS(
INDEX(FixtureTicker!$B$24:$AM$43, MATCH($B255, FixtureTicker!$A$24:$A$43), PlayerForm!$X$5+2)="H",
_xlfn.XLOOKUP($E255, PlayerForm!$D$3:$D$394, PlayerForm!$Q$3:$Q$394)*
_xlfn.XLOOKUP(
INDEX(FixtureTicker!$B$3:$AM$22, MATCH($B255, FixtureTicker!$A$3:$A$22), PlayerForm!$X$5+2),
 TeamForm!$B$4:$B$23, TeamForm!$AD$4:$AD$23),
INDEX(FixtureTicker!$B$24:$AM$43, MATCH($B255, FixtureTicker!$A$24:$A$43), PlayerForm!$X$5+2)="A",
_xlfn.XLOOKUP($E255, PlayerForm!$D$3:$D$394, PlayerForm!$R$3:$R$394)*
_xlfn.XLOOKUP(
INDEX(FixtureTicker!$B$3:$AM$22, MATCH($B255, FixtureTicker!$A$3:$A$22), PlayerForm!$X$5+2),
 TeamForm!$B$4:$B$23, TeamForm!$AB$4:$AB$23),
INDEX(FixtureTicker!$B$24:$AM$43, MATCH($B255, FixtureTicker!$A$24:$A$43), PlayerForm!$X$5+2)="BLANK",
0
),
_xlfn.IFS(
INDEX(FixtureTicker!$B$24:$AM$43, MATCH($B255, FixtureTicker!$A$24:$A$43), PlayerForm!$X$5+3)="H",
_xlfn.XLOOKUP($E255, PlayerForm!$D$3:$D$394, PlayerForm!$Q$3:$Q$394)*
_xlfn.XLOOKUP(
INDEX(FixtureTicker!$B$3:$AM$22, MATCH($B255, FixtureTicker!$A$3:$A$22), PlayerForm!$X$5+3),
 TeamForm!$B$4:$B$23, TeamForm!$AD$4:$AD$23),
INDEX(FixtureTicker!$B$24:$AM$43, MATCH($B255, FixtureTicker!$A$24:$A$43), PlayerForm!$X$5+3)="A",
_xlfn.XLOOKUP($E255, PlayerForm!$D$3:$D$394, PlayerForm!$R$3:$R$394)*
_xlfn.XLOOKUP(
INDEX(FixtureTicker!$B$3:$AM$22, MATCH($B255, FixtureTicker!$A$3:$A$22), PlayerForm!$X$5+3),
 TeamForm!$B$4:$B$23, TeamForm!$AB$4:$AB$23),
INDEX(FixtureTicker!$B$24:$AM$43, MATCH($B255, FixtureTicker!$A$24:$A$43), PlayerForm!$X$5+3)="BLANK",
0
)
),0)</f>
        <v>2.5614246070209856</v>
      </c>
      <c r="I255" s="163" cm="1">
        <f t="array" ref="I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),
_xlfn.IFS(
INDEX(FixtureTicker!$B$24:$AM$43, MATCH($B255, FixtureTicker!$A$24:$A$43), PlayerForm!$X$5+2)="H",
_xlfn.XLOOKUP($E255, PlayerForm!$D$3:$D$394, PlayerForm!$Q$3:$Q$394)*
_xlfn.XLOOKUP(
INDEX(FixtureTicker!$B$3:$AM$22, MATCH($B255, FixtureTicker!$A$3:$A$22), PlayerForm!$X$5+2),
 TeamForm!$B$4:$B$23, TeamForm!$AD$4:$AD$23),
INDEX(FixtureTicker!$B$24:$AM$43, MATCH($B255, FixtureTicker!$A$24:$A$43), PlayerForm!$X$5+2)="A",
_xlfn.XLOOKUP($E255, PlayerForm!$D$3:$D$394, PlayerForm!$R$3:$R$394)*
_xlfn.XLOOKUP(
INDEX(FixtureTicker!$B$3:$AM$22, MATCH($B255, FixtureTicker!$A$3:$A$22), PlayerForm!$X$5+2),
 TeamForm!$B$4:$B$23, TeamForm!$AB$4:$AB$23),
INDEX(FixtureTicker!$B$24:$AM$43, MATCH($B255, FixtureTicker!$A$24:$A$43), PlayerForm!$X$5+2)="BLANK",
0
),
_xlfn.IFS(
INDEX(FixtureTicker!$B$24:$AM$43, MATCH($B255, FixtureTicker!$A$24:$A$43), PlayerForm!$X$5+3)="H",
_xlfn.XLOOKUP($E255, PlayerForm!$D$3:$D$394, PlayerForm!$Q$3:$Q$394)*
_xlfn.XLOOKUP(
INDEX(FixtureTicker!$B$3:$AM$22, MATCH($B255, FixtureTicker!$A$3:$A$22), PlayerForm!$X$5+3),
 TeamForm!$B$4:$B$23, TeamForm!$AD$4:$AD$23),
INDEX(FixtureTicker!$B$24:$AM$43, MATCH($B255, FixtureTicker!$A$24:$A$43), PlayerForm!$X$5+3)="A",
_xlfn.XLOOKUP($E255, PlayerForm!$D$3:$D$394, PlayerForm!$R$3:$R$394)*
_xlfn.XLOOKUP(
INDEX(FixtureTicker!$B$3:$AM$22, MATCH($B255, FixtureTicker!$A$3:$A$22), PlayerForm!$X$5+3),
 TeamForm!$B$4:$B$23, TeamForm!$AB$4:$AB$23),
INDEX(FixtureTicker!$B$24:$AM$43, MATCH($B255, FixtureTicker!$A$24:$A$43), PlayerForm!$X$5+3)="BLANK",
0
),
_xlfn.IFS(
INDEX(FixtureTicker!$B$24:$AM$43, MATCH($B255, FixtureTicker!$A$24:$A$43), PlayerForm!$X$5+4)="H",
_xlfn.XLOOKUP($E255, PlayerForm!$D$3:$D$394, PlayerForm!$Q$3:$Q$394)*
_xlfn.XLOOKUP(
INDEX(FixtureTicker!$B$3:$AM$22, MATCH($B255, FixtureTicker!$A$3:$A$22), PlayerForm!$X$5+4),
 TeamForm!$B$4:$B$23, TeamForm!$AD$4:$AD$23),
INDEX(FixtureTicker!$B$24:$AM$43, MATCH($B255, FixtureTicker!$A$24:$A$43), PlayerForm!$X$5+4)="A",
_xlfn.XLOOKUP($E255, PlayerForm!$D$3:$D$394, PlayerForm!$R$3:$R$394)*
_xlfn.XLOOKUP(
INDEX(FixtureTicker!$B$3:$AM$22, MATCH($B255, FixtureTicker!$A$3:$A$22), PlayerForm!$X$5+4),
 TeamForm!$B$4:$B$23, TeamForm!$AB$4:$AB$23),
INDEX(FixtureTicker!$B$24:$AM$43, MATCH($B255, FixtureTicker!$A$24:$A$43), PlayerForm!$X$5+4)="BLANK",
0
),
_xlfn.IFS(
INDEX(FixtureTicker!$B$24:$AM$43, MATCH($B255, FixtureTicker!$A$24:$A$43), PlayerForm!$X$5+5)="H",
_xlfn.XLOOKUP($E255, PlayerForm!$D$3:$D$394, PlayerForm!$Q$3:$Q$394)*
_xlfn.XLOOKUP(
INDEX(FixtureTicker!$B$3:$AM$22, MATCH($B255, FixtureTicker!$A$3:$A$22), PlayerForm!$X$5+5),
 TeamForm!$B$4:$B$23, TeamForm!$AD$4:$AD$23),
INDEX(FixtureTicker!$B$24:$AM$43, MATCH($B255, FixtureTicker!$A$24:$A$43), PlayerForm!$X$5+5)="A",
_xlfn.XLOOKUP($E255, PlayerForm!$D$3:$D$394, PlayerForm!$R$3:$R$394)*
_xlfn.XLOOKUP(
INDEX(FixtureTicker!$B$3:$AM$22, MATCH($B255, FixtureTicker!$A$3:$A$22), PlayerForm!$X$5+5),
 TeamForm!$B$4:$B$23, TeamForm!$AB$4:$AB$23),
INDEX(FixtureTicker!$B$24:$AM$43, MATCH($B255, FixtureTicker!$A$24:$A$43), PlayerForm!$X$5+5)="BLANK",
0
)
),0)</f>
        <v>4.7766925853585525</v>
      </c>
      <c r="J255" s="163" cm="1">
        <f t="array" ref="J255">IFERROR(0.01*SUM(
_xlfn.IFS(
INDEX(FixtureTicker!$B$24:$AM$43, MATCH($B255, FixtureTicker!$A$24:$A$43), PlayerForm!$X$5)="H",
_xlfn.XLOOKUP($E255, PlayerForm!$D$3:$D$394, PlayerForm!$Q$3:$Q$394)*
_xlfn.XLOOKUP(
INDEX(FixtureTicker!$B$3:$AM$22, MATCH($B255, FixtureTicker!$A$3:$A$22), PlayerForm!$X$5),
 TeamForm!$B$4:$B$23, TeamForm!$AD$4:$AD$23),
INDEX(FixtureTicker!$B$24:$AM$43, MATCH($B255, FixtureTicker!$A$24:$A$43), PlayerForm!$X$5)="A",
_xlfn.XLOOKUP($E255, PlayerForm!$D$3:$D$394, PlayerForm!$R$3:$R$394)*
_xlfn.XLOOKUP(
INDEX(FixtureTicker!$B$3:$AM$22, MATCH($B255, FixtureTicker!$A$3:$A$22), PlayerForm!$X$5),
 TeamForm!$B$4:$B$23, TeamForm!$AB$4:$AB$23),
INDEX(FixtureTicker!$B$24:$AM$43, MATCH($B255, FixtureTicker!$A$24:$A$43), PlayerForm!$X$5)="BLANK",
0
),
_xlfn.IFS(
INDEX(FixtureTicker!$B$24:$AM$43, MATCH($B255, FixtureTicker!$A$24:$A$43), PlayerForm!$X$5+1)="H",
_xlfn.XLOOKUP($E255, PlayerForm!$D$3:$D$394, PlayerForm!$Q$3:$Q$394)*
_xlfn.XLOOKUP(
INDEX(FixtureTicker!$B$3:$AM$22, MATCH($B255, FixtureTicker!$A$3:$A$22), PlayerForm!$X$5+1),
 TeamForm!$B$4:$B$23, TeamForm!$AD$4:$AD$23),
INDEX(FixtureTicker!$B$24:$AM$43, MATCH($B255, FixtureTicker!$A$24:$A$43), PlayerForm!$X$5+1)="A",
_xlfn.XLOOKUP($E255, PlayerForm!$D$3:$D$394, PlayerForm!$R$3:$R$394)*
_xlfn.XLOOKUP(
INDEX(FixtureTicker!$B$3:$AM$22, MATCH($B255, FixtureTicker!$A$3:$A$22), PlayerForm!$X$5+1),
 TeamForm!$B$4:$B$23, TeamForm!$AB$4:$AB$23),
INDEX(FixtureTicker!$B$24:$AM$43, MATCH($B255, FixtureTicker!$A$24:$A$43), PlayerForm!$X$5+1)="BLANK",
0
),
_xlfn.IFS(
INDEX(FixtureTicker!$B$24:$AM$43, MATCH($B255, FixtureTicker!$A$24:$A$43), PlayerForm!$X$5+2)="H",
_xlfn.XLOOKUP($E255, PlayerForm!$D$3:$D$394, PlayerForm!$Q$3:$Q$394)*
_xlfn.XLOOKUP(
INDEX(FixtureTicker!$B$3:$AM$22, MATCH($B255, FixtureTicker!$A$3:$A$22), PlayerForm!$X$5+2),
 TeamForm!$B$4:$B$23, TeamForm!$AD$4:$AD$23),
INDEX(FixtureTicker!$B$24:$AM$43, MATCH($B255, FixtureTicker!$A$24:$A$43), PlayerForm!$X$5+2)="A",
_xlfn.XLOOKUP($E255, PlayerForm!$D$3:$D$394, PlayerForm!$R$3:$R$394)*
_xlfn.XLOOKUP(
INDEX(FixtureTicker!$B$3:$AM$22, MATCH($B255, FixtureTicker!$A$3:$A$22), PlayerForm!$X$5+2),
 TeamForm!$B$4:$B$23, TeamForm!$AB$4:$AB$23),
INDEX(FixtureTicker!$B$24:$AM$43, MATCH($B255, FixtureTicker!$A$24:$A$43), PlayerForm!$X$5+2)="BLANK",
0
),
_xlfn.IFS(
INDEX(FixtureTicker!$B$24:$AM$43, MATCH($B255, FixtureTicker!$A$24:$A$43), PlayerForm!$X$5+3)="H",
_xlfn.XLOOKUP($E255, PlayerForm!$D$3:$D$394, PlayerForm!$Q$3:$Q$394)*
_xlfn.XLOOKUP(
INDEX(FixtureTicker!$B$3:$AM$22, MATCH($B255, FixtureTicker!$A$3:$A$22), PlayerForm!$X$5+3),
 TeamForm!$B$4:$B$23, TeamForm!$AD$4:$AD$23),
INDEX(FixtureTicker!$B$24:$AM$43, MATCH($B255, FixtureTicker!$A$24:$A$43), PlayerForm!$X$5+3)="A",
_xlfn.XLOOKUP($E255, PlayerForm!$D$3:$D$394, PlayerForm!$R$3:$R$394)*
_xlfn.XLOOKUP(
INDEX(FixtureTicker!$B$3:$AM$22, MATCH($B255, FixtureTicker!$A$3:$A$22), PlayerForm!$X$5+3),
 TeamForm!$B$4:$B$23, TeamForm!$AB$4:$AB$23),
INDEX(FixtureTicker!$B$24:$AM$43, MATCH($B255, FixtureTicker!$A$24:$A$43), PlayerForm!$X$5+3)="BLANK",
0
),
_xlfn.IFS(
INDEX(FixtureTicker!$B$24:$AM$43, MATCH($B255, FixtureTicker!$A$24:$A$43), PlayerForm!$X$5+4)="H",
_xlfn.XLOOKUP($E255, PlayerForm!$D$3:$D$394, PlayerForm!$Q$3:$Q$394)*
_xlfn.XLOOKUP(
INDEX(FixtureTicker!$B$3:$AM$22, MATCH($B255, FixtureTicker!$A$3:$A$22), PlayerForm!$X$5+4),
 TeamForm!$B$4:$B$23, TeamForm!$AD$4:$AD$23),
INDEX(FixtureTicker!$B$24:$AM$43, MATCH($B255, FixtureTicker!$A$24:$A$43), PlayerForm!$X$5+4)="A",
_xlfn.XLOOKUP($E255, PlayerForm!$D$3:$D$394, PlayerForm!$R$3:$R$394)*
_xlfn.XLOOKUP(
INDEX(FixtureTicker!$B$3:$AM$22, MATCH($B255, FixtureTicker!$A$3:$A$22), PlayerForm!$X$5+4),
 TeamForm!$B$4:$B$23, TeamForm!$AB$4:$AB$23),
INDEX(FixtureTicker!$B$24:$AM$43, MATCH($B255, FixtureTicker!$A$24:$A$43), PlayerForm!$X$5+4)="BLANK",
0
),
_xlfn.IFS(
INDEX(FixtureTicker!$B$24:$AM$43, MATCH($B255, FixtureTicker!$A$24:$A$43), PlayerForm!$X$5+5)="H",
_xlfn.XLOOKUP($E255, PlayerForm!$D$3:$D$394, PlayerForm!$Q$3:$Q$394)*
_xlfn.XLOOKUP(
INDEX(FixtureTicker!$B$3:$AM$22, MATCH($B255, FixtureTicker!$A$3:$A$22), PlayerForm!$X$5+5),
 TeamForm!$B$4:$B$23, TeamForm!$AD$4:$AD$23),
INDEX(FixtureTicker!$B$24:$AM$43, MATCH($B255, FixtureTicker!$A$24:$A$43), PlayerForm!$X$5+5)="A",
_xlfn.XLOOKUP($E255, PlayerForm!$D$3:$D$394, PlayerForm!$R$3:$R$394)*
_xlfn.XLOOKUP(
INDEX(FixtureTicker!$B$3:$AM$22, MATCH($B255, FixtureTicker!$A$3:$A$22), PlayerForm!$X$5+5),
 TeamForm!$B$4:$B$23, TeamForm!$AB$4:$AB$23),
INDEX(FixtureTicker!$B$24:$AM$43, MATCH($B255, FixtureTicker!$A$24:$A$43), PlayerForm!$X$5+5)="BLANK",
0
),
_xlfn.IFS(
INDEX(FixtureTicker!$B$24:$AM$43, MATCH($B255, FixtureTicker!$A$24:$A$43), PlayerForm!$X$5+6)="H",
_xlfn.XLOOKUP($E255, PlayerForm!$D$3:$D$394, PlayerForm!$Q$3:$Q$394)*
_xlfn.XLOOKUP(
INDEX(FixtureTicker!$B$3:$AM$22, MATCH($B255, FixtureTicker!$A$3:$A$22), PlayerForm!$X$5+6),
 TeamForm!$B$4:$B$23, TeamForm!$AD$4:$AD$23),
INDEX(FixtureTicker!$B$24:$AM$43, MATCH($B255, FixtureTicker!$A$24:$A$43), PlayerForm!$X$5+6)="A",
_xlfn.XLOOKUP($E255, PlayerForm!$D$3:$D$394, PlayerForm!$R$3:$R$394)*
_xlfn.XLOOKUP(
INDEX(FixtureTicker!$B$3:$AM$22, MATCH($B255, FixtureTicker!$A$3:$A$22), PlayerForm!$X$5+6),
 TeamForm!$B$4:$B$23, TeamForm!$AB$4:$AB$23),
INDEX(FixtureTicker!$B$24:$AM$43, MATCH($B255, FixtureTicker!$A$24:$A$43), PlayerForm!$X$5+6)="BLANK",
0
),
_xlfn.IFS(
INDEX(FixtureTicker!$B$24:$AM$43, MATCH($B255, FixtureTicker!$A$24:$A$43), PlayerForm!$X$5+7)="H",
_xlfn.XLOOKUP($E255, PlayerForm!$D$3:$D$394, PlayerForm!$Q$3:$Q$394)*
_xlfn.XLOOKUP(
INDEX(FixtureTicker!$B$3:$AM$22, MATCH($B255, FixtureTicker!$A$3:$A$22), PlayerForm!$X$5+7),
 TeamForm!$B$4:$B$23, TeamForm!$AD$4:$AD$23),
INDEX(FixtureTicker!$B$24:$AM$43, MATCH($B255, FixtureTicker!$A$24:$A$43), PlayerForm!$X$5+7)="A",
_xlfn.XLOOKUP($E255, PlayerForm!$D$3:$D$394, PlayerForm!$R$3:$R$394)*
_xlfn.XLOOKUP(
INDEX(FixtureTicker!$B$3:$AM$22, MATCH($B255, FixtureTicker!$A$3:$A$22), PlayerForm!$X$5+7),
 TeamForm!$B$4:$B$23, TeamForm!$AB$4:$AB$23),
INDEX(FixtureTicker!$B$24:$AM$43, MATCH($B255, FixtureTicker!$A$24:$A$43), PlayerForm!$X$5+7)="BLANK",
0
)
),0)</f>
        <v>7.0325108813231747</v>
      </c>
    </row>
    <row r="256" spans="1:10">
      <c r="A256" s="55">
        <v>184</v>
      </c>
      <c r="B256" s="55" t="str">
        <f>_xlfn.XLOOKUP($A256, PlayerData!$B$3:$B$394, PlayerData!C$3:C$394)</f>
        <v>LEI</v>
      </c>
      <c r="C256" s="55" t="str">
        <f>_xlfn.XLOOKUP($A256, PlayerData!$B$3:$B$394, PlayerData!D$3:D$394)</f>
        <v>M</v>
      </c>
      <c r="D256" s="55">
        <f>_xlfn.XLOOKUP($A256, PlayerData!$B:$B, PlayerData!F:F,,,-1)</f>
        <v>5</v>
      </c>
      <c r="E256" s="31" t="str">
        <f>_xlfn.XLOOKUP($A256, PlayerData!$B$3:$B$394, PlayerData!E$3:E$394)</f>
        <v>Ndidi</v>
      </c>
      <c r="F256" s="164" cm="1">
        <f t="array" ref="F256">IFERROR(0.01*_xlfn.IFS(
INDEX(FixtureTicker!$B$24:$AM$43, MATCH($B256, FixtureTicker!$A$24:$A$43, 0), PlayerForm!$X$5)="H",
_xlfn.XLOOKUP($E256, PlayerForm!$D$3:$D$394, PlayerForm!$Q$3:$Q$394)*
_xlfn.XLOOKUP(
INDEX(FixtureTicker!$B$3:$AM$22, MATCH($B256, FixtureTicker!$A$3:$A$22,0), PlayerForm!$X$5),
 TeamForm!$B$4:$B$23, TeamForm!$AD$4:$AD$23),
INDEX(FixtureTicker!$B$24:$AM$43, MATCH($B256, FixtureTicker!$A$24:$A$43,0), PlayerForm!$X$5)="A",
_xlfn.XLOOKUP($E256, PlayerForm!$D$3:$D$394, PlayerForm!$R$3:$R$394)*
_xlfn.XLOOKUP(
INDEX(FixtureTicker!$B$3:$AM$22, MATCH($B256, FixtureTicker!$A$3:$A$22,0), PlayerForm!$X$5),
 TeamForm!$B$4:$B$23, TeamForm!$AB$4:$AB$23),
INDEX(FixtureTicker!$B$24:$AM$43, MATCH($B256, FixtureTicker!$A$24:$A$43,0), PlayerForm!$X$5)="BLANK",
0),0)</f>
        <v>0.51105780723229233</v>
      </c>
      <c r="G256" s="163" cm="1">
        <f t="array" ref="G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
),0)</f>
        <v>1.7108642900576434</v>
      </c>
      <c r="H256" s="163" cm="1">
        <f t="array" ref="H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),
_xlfn.IFS(
INDEX(FixtureTicker!$B$24:$AM$43, MATCH($B256, FixtureTicker!$A$24:$A$43), PlayerForm!$X$5+2)="H",
_xlfn.XLOOKUP($E256, PlayerForm!$D$3:$D$394, PlayerForm!$Q$3:$Q$394)*
_xlfn.XLOOKUP(
INDEX(FixtureTicker!$B$3:$AM$22, MATCH($B256, FixtureTicker!$A$3:$A$22), PlayerForm!$X$5+2),
 TeamForm!$B$4:$B$23, TeamForm!$AD$4:$AD$23),
INDEX(FixtureTicker!$B$24:$AM$43, MATCH($B256, FixtureTicker!$A$24:$A$43), PlayerForm!$X$5+2)="A",
_xlfn.XLOOKUP($E256, PlayerForm!$D$3:$D$394, PlayerForm!$R$3:$R$394)*
_xlfn.XLOOKUP(
INDEX(FixtureTicker!$B$3:$AM$22, MATCH($B256, FixtureTicker!$A$3:$A$22), PlayerForm!$X$5+2),
 TeamForm!$B$4:$B$23, TeamForm!$AB$4:$AB$23),
INDEX(FixtureTicker!$B$24:$AM$43, MATCH($B256, FixtureTicker!$A$24:$A$43), PlayerForm!$X$5+2)="BLANK",
0
),
_xlfn.IFS(
INDEX(FixtureTicker!$B$24:$AM$43, MATCH($B256, FixtureTicker!$A$24:$A$43), PlayerForm!$X$5+3)="H",
_xlfn.XLOOKUP($E256, PlayerForm!$D$3:$D$394, PlayerForm!$Q$3:$Q$394)*
_xlfn.XLOOKUP(
INDEX(FixtureTicker!$B$3:$AM$22, MATCH($B256, FixtureTicker!$A$3:$A$22), PlayerForm!$X$5+3),
 TeamForm!$B$4:$B$23, TeamForm!$AD$4:$AD$23),
INDEX(FixtureTicker!$B$24:$AM$43, MATCH($B256, FixtureTicker!$A$24:$A$43), PlayerForm!$X$5+3)="A",
_xlfn.XLOOKUP($E256, PlayerForm!$D$3:$D$394, PlayerForm!$R$3:$R$394)*
_xlfn.XLOOKUP(
INDEX(FixtureTicker!$B$3:$AM$22, MATCH($B256, FixtureTicker!$A$3:$A$22), PlayerForm!$X$5+3),
 TeamForm!$B$4:$B$23, TeamForm!$AB$4:$AB$23),
INDEX(FixtureTicker!$B$24:$AM$43, MATCH($B256, FixtureTicker!$A$24:$A$43), PlayerForm!$X$5+3)="BLANK",
0
)
),0)</f>
        <v>3.1966494920036337</v>
      </c>
      <c r="I256" s="163" cm="1">
        <f t="array" ref="I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),
_xlfn.IFS(
INDEX(FixtureTicker!$B$24:$AM$43, MATCH($B256, FixtureTicker!$A$24:$A$43), PlayerForm!$X$5+2)="H",
_xlfn.XLOOKUP($E256, PlayerForm!$D$3:$D$394, PlayerForm!$Q$3:$Q$394)*
_xlfn.XLOOKUP(
INDEX(FixtureTicker!$B$3:$AM$22, MATCH($B256, FixtureTicker!$A$3:$A$22), PlayerForm!$X$5+2),
 TeamForm!$B$4:$B$23, TeamForm!$AD$4:$AD$23),
INDEX(FixtureTicker!$B$24:$AM$43, MATCH($B256, FixtureTicker!$A$24:$A$43), PlayerForm!$X$5+2)="A",
_xlfn.XLOOKUP($E256, PlayerForm!$D$3:$D$394, PlayerForm!$R$3:$R$394)*
_xlfn.XLOOKUP(
INDEX(FixtureTicker!$B$3:$AM$22, MATCH($B256, FixtureTicker!$A$3:$A$22), PlayerForm!$X$5+2),
 TeamForm!$B$4:$B$23, TeamForm!$AB$4:$AB$23),
INDEX(FixtureTicker!$B$24:$AM$43, MATCH($B256, FixtureTicker!$A$24:$A$43), PlayerForm!$X$5+2)="BLANK",
0
),
_xlfn.IFS(
INDEX(FixtureTicker!$B$24:$AM$43, MATCH($B256, FixtureTicker!$A$24:$A$43), PlayerForm!$X$5+3)="H",
_xlfn.XLOOKUP($E256, PlayerForm!$D$3:$D$394, PlayerForm!$Q$3:$Q$394)*
_xlfn.XLOOKUP(
INDEX(FixtureTicker!$B$3:$AM$22, MATCH($B256, FixtureTicker!$A$3:$A$22), PlayerForm!$X$5+3),
 TeamForm!$B$4:$B$23, TeamForm!$AD$4:$AD$23),
INDEX(FixtureTicker!$B$24:$AM$43, MATCH($B256, FixtureTicker!$A$24:$A$43), PlayerForm!$X$5+3)="A",
_xlfn.XLOOKUP($E256, PlayerForm!$D$3:$D$394, PlayerForm!$R$3:$R$394)*
_xlfn.XLOOKUP(
INDEX(FixtureTicker!$B$3:$AM$22, MATCH($B256, FixtureTicker!$A$3:$A$22), PlayerForm!$X$5+3),
 TeamForm!$B$4:$B$23, TeamForm!$AB$4:$AB$23),
INDEX(FixtureTicker!$B$24:$AM$43, MATCH($B256, FixtureTicker!$A$24:$A$43), PlayerForm!$X$5+3)="BLANK",
0
),
_xlfn.IFS(
INDEX(FixtureTicker!$B$24:$AM$43, MATCH($B256, FixtureTicker!$A$24:$A$43), PlayerForm!$X$5+4)="H",
_xlfn.XLOOKUP($E256, PlayerForm!$D$3:$D$394, PlayerForm!$Q$3:$Q$394)*
_xlfn.XLOOKUP(
INDEX(FixtureTicker!$B$3:$AM$22, MATCH($B256, FixtureTicker!$A$3:$A$22), PlayerForm!$X$5+4),
 TeamForm!$B$4:$B$23, TeamForm!$AD$4:$AD$23),
INDEX(FixtureTicker!$B$24:$AM$43, MATCH($B256, FixtureTicker!$A$24:$A$43), PlayerForm!$X$5+4)="A",
_xlfn.XLOOKUP($E256, PlayerForm!$D$3:$D$394, PlayerForm!$R$3:$R$394)*
_xlfn.XLOOKUP(
INDEX(FixtureTicker!$B$3:$AM$22, MATCH($B256, FixtureTicker!$A$3:$A$22), PlayerForm!$X$5+4),
 TeamForm!$B$4:$B$23, TeamForm!$AB$4:$AB$23),
INDEX(FixtureTicker!$B$24:$AM$43, MATCH($B256, FixtureTicker!$A$24:$A$43), PlayerForm!$X$5+4)="BLANK",
0
),
_xlfn.IFS(
INDEX(FixtureTicker!$B$24:$AM$43, MATCH($B256, FixtureTicker!$A$24:$A$43), PlayerForm!$X$5+5)="H",
_xlfn.XLOOKUP($E256, PlayerForm!$D$3:$D$394, PlayerForm!$Q$3:$Q$394)*
_xlfn.XLOOKUP(
INDEX(FixtureTicker!$B$3:$AM$22, MATCH($B256, FixtureTicker!$A$3:$A$22), PlayerForm!$X$5+5),
 TeamForm!$B$4:$B$23, TeamForm!$AD$4:$AD$23),
INDEX(FixtureTicker!$B$24:$AM$43, MATCH($B256, FixtureTicker!$A$24:$A$43), PlayerForm!$X$5+5)="A",
_xlfn.XLOOKUP($E256, PlayerForm!$D$3:$D$394, PlayerForm!$R$3:$R$394)*
_xlfn.XLOOKUP(
INDEX(FixtureTicker!$B$3:$AM$22, MATCH($B256, FixtureTicker!$A$3:$A$22), PlayerForm!$X$5+5),
 TeamForm!$B$4:$B$23, TeamForm!$AB$4:$AB$23),
INDEX(FixtureTicker!$B$24:$AM$43, MATCH($B256, FixtureTicker!$A$24:$A$43), PlayerForm!$X$5+5)="BLANK",
0
)
),0)</f>
        <v>4.7566465867103664</v>
      </c>
      <c r="J256" s="163" cm="1">
        <f t="array" ref="J256">IFERROR(0.01*SUM(
_xlfn.IFS(
INDEX(FixtureTicker!$B$24:$AM$43, MATCH($B256, FixtureTicker!$A$24:$A$43), PlayerForm!$X$5)="H",
_xlfn.XLOOKUP($E256, PlayerForm!$D$3:$D$394, PlayerForm!$Q$3:$Q$394)*
_xlfn.XLOOKUP(
INDEX(FixtureTicker!$B$3:$AM$22, MATCH($B256, FixtureTicker!$A$3:$A$22), PlayerForm!$X$5),
 TeamForm!$B$4:$B$23, TeamForm!$AD$4:$AD$23),
INDEX(FixtureTicker!$B$24:$AM$43, MATCH($B256, FixtureTicker!$A$24:$A$43), PlayerForm!$X$5)="A",
_xlfn.XLOOKUP($E256, PlayerForm!$D$3:$D$394, PlayerForm!$R$3:$R$394)*
_xlfn.XLOOKUP(
INDEX(FixtureTicker!$B$3:$AM$22, MATCH($B256, FixtureTicker!$A$3:$A$22), PlayerForm!$X$5),
 TeamForm!$B$4:$B$23, TeamForm!$AB$4:$AB$23),
INDEX(FixtureTicker!$B$24:$AM$43, MATCH($B256, FixtureTicker!$A$24:$A$43), PlayerForm!$X$5)="BLANK",
0
),
_xlfn.IFS(
INDEX(FixtureTicker!$B$24:$AM$43, MATCH($B256, FixtureTicker!$A$24:$A$43), PlayerForm!$X$5+1)="H",
_xlfn.XLOOKUP($E256, PlayerForm!$D$3:$D$394, PlayerForm!$Q$3:$Q$394)*
_xlfn.XLOOKUP(
INDEX(FixtureTicker!$B$3:$AM$22, MATCH($B256, FixtureTicker!$A$3:$A$22), PlayerForm!$X$5+1),
 TeamForm!$B$4:$B$23, TeamForm!$AD$4:$AD$23),
INDEX(FixtureTicker!$B$24:$AM$43, MATCH($B256, FixtureTicker!$A$24:$A$43), PlayerForm!$X$5+1)="A",
_xlfn.XLOOKUP($E256, PlayerForm!$D$3:$D$394, PlayerForm!$R$3:$R$394)*
_xlfn.XLOOKUP(
INDEX(FixtureTicker!$B$3:$AM$22, MATCH($B256, FixtureTicker!$A$3:$A$22), PlayerForm!$X$5+1),
 TeamForm!$B$4:$B$23, TeamForm!$AB$4:$AB$23),
INDEX(FixtureTicker!$B$24:$AM$43, MATCH($B256, FixtureTicker!$A$24:$A$43), PlayerForm!$X$5+1)="BLANK",
0
),
_xlfn.IFS(
INDEX(FixtureTicker!$B$24:$AM$43, MATCH($B256, FixtureTicker!$A$24:$A$43), PlayerForm!$X$5+2)="H",
_xlfn.XLOOKUP($E256, PlayerForm!$D$3:$D$394, PlayerForm!$Q$3:$Q$394)*
_xlfn.XLOOKUP(
INDEX(FixtureTicker!$B$3:$AM$22, MATCH($B256, FixtureTicker!$A$3:$A$22), PlayerForm!$X$5+2),
 TeamForm!$B$4:$B$23, TeamForm!$AD$4:$AD$23),
INDEX(FixtureTicker!$B$24:$AM$43, MATCH($B256, FixtureTicker!$A$24:$A$43), PlayerForm!$X$5+2)="A",
_xlfn.XLOOKUP($E256, PlayerForm!$D$3:$D$394, PlayerForm!$R$3:$R$394)*
_xlfn.XLOOKUP(
INDEX(FixtureTicker!$B$3:$AM$22, MATCH($B256, FixtureTicker!$A$3:$A$22), PlayerForm!$X$5+2),
 TeamForm!$B$4:$B$23, TeamForm!$AB$4:$AB$23),
INDEX(FixtureTicker!$B$24:$AM$43, MATCH($B256, FixtureTicker!$A$24:$A$43), PlayerForm!$X$5+2)="BLANK",
0
),
_xlfn.IFS(
INDEX(FixtureTicker!$B$24:$AM$43, MATCH($B256, FixtureTicker!$A$24:$A$43), PlayerForm!$X$5+3)="H",
_xlfn.XLOOKUP($E256, PlayerForm!$D$3:$D$394, PlayerForm!$Q$3:$Q$394)*
_xlfn.XLOOKUP(
INDEX(FixtureTicker!$B$3:$AM$22, MATCH($B256, FixtureTicker!$A$3:$A$22), PlayerForm!$X$5+3),
 TeamForm!$B$4:$B$23, TeamForm!$AD$4:$AD$23),
INDEX(FixtureTicker!$B$24:$AM$43, MATCH($B256, FixtureTicker!$A$24:$A$43), PlayerForm!$X$5+3)="A",
_xlfn.XLOOKUP($E256, PlayerForm!$D$3:$D$394, PlayerForm!$R$3:$R$394)*
_xlfn.XLOOKUP(
INDEX(FixtureTicker!$B$3:$AM$22, MATCH($B256, FixtureTicker!$A$3:$A$22), PlayerForm!$X$5+3),
 TeamForm!$B$4:$B$23, TeamForm!$AB$4:$AB$23),
INDEX(FixtureTicker!$B$24:$AM$43, MATCH($B256, FixtureTicker!$A$24:$A$43), PlayerForm!$X$5+3)="BLANK",
0
),
_xlfn.IFS(
INDEX(FixtureTicker!$B$24:$AM$43, MATCH($B256, FixtureTicker!$A$24:$A$43), PlayerForm!$X$5+4)="H",
_xlfn.XLOOKUP($E256, PlayerForm!$D$3:$D$394, PlayerForm!$Q$3:$Q$394)*
_xlfn.XLOOKUP(
INDEX(FixtureTicker!$B$3:$AM$22, MATCH($B256, FixtureTicker!$A$3:$A$22), PlayerForm!$X$5+4),
 TeamForm!$B$4:$B$23, TeamForm!$AD$4:$AD$23),
INDEX(FixtureTicker!$B$24:$AM$43, MATCH($B256, FixtureTicker!$A$24:$A$43), PlayerForm!$X$5+4)="A",
_xlfn.XLOOKUP($E256, PlayerForm!$D$3:$D$394, PlayerForm!$R$3:$R$394)*
_xlfn.XLOOKUP(
INDEX(FixtureTicker!$B$3:$AM$22, MATCH($B256, FixtureTicker!$A$3:$A$22), PlayerForm!$X$5+4),
 TeamForm!$B$4:$B$23, TeamForm!$AB$4:$AB$23),
INDEX(FixtureTicker!$B$24:$AM$43, MATCH($B256, FixtureTicker!$A$24:$A$43), PlayerForm!$X$5+4)="BLANK",
0
),
_xlfn.IFS(
INDEX(FixtureTicker!$B$24:$AM$43, MATCH($B256, FixtureTicker!$A$24:$A$43), PlayerForm!$X$5+5)="H",
_xlfn.XLOOKUP($E256, PlayerForm!$D$3:$D$394, PlayerForm!$Q$3:$Q$394)*
_xlfn.XLOOKUP(
INDEX(FixtureTicker!$B$3:$AM$22, MATCH($B256, FixtureTicker!$A$3:$A$22), PlayerForm!$X$5+5),
 TeamForm!$B$4:$B$23, TeamForm!$AD$4:$AD$23),
INDEX(FixtureTicker!$B$24:$AM$43, MATCH($B256, FixtureTicker!$A$24:$A$43), PlayerForm!$X$5+5)="A",
_xlfn.XLOOKUP($E256, PlayerForm!$D$3:$D$394, PlayerForm!$R$3:$R$394)*
_xlfn.XLOOKUP(
INDEX(FixtureTicker!$B$3:$AM$22, MATCH($B256, FixtureTicker!$A$3:$A$22), PlayerForm!$X$5+5),
 TeamForm!$B$4:$B$23, TeamForm!$AB$4:$AB$23),
INDEX(FixtureTicker!$B$24:$AM$43, MATCH($B256, FixtureTicker!$A$24:$A$43), PlayerForm!$X$5+5)="BLANK",
0
),
_xlfn.IFS(
INDEX(FixtureTicker!$B$24:$AM$43, MATCH($B256, FixtureTicker!$A$24:$A$43), PlayerForm!$X$5+6)="H",
_xlfn.XLOOKUP($E256, PlayerForm!$D$3:$D$394, PlayerForm!$Q$3:$Q$394)*
_xlfn.XLOOKUP(
INDEX(FixtureTicker!$B$3:$AM$22, MATCH($B256, FixtureTicker!$A$3:$A$22), PlayerForm!$X$5+6),
 TeamForm!$B$4:$B$23, TeamForm!$AD$4:$AD$23),
INDEX(FixtureTicker!$B$24:$AM$43, MATCH($B256, FixtureTicker!$A$24:$A$43), PlayerForm!$X$5+6)="A",
_xlfn.XLOOKUP($E256, PlayerForm!$D$3:$D$394, PlayerForm!$R$3:$R$394)*
_xlfn.XLOOKUP(
INDEX(FixtureTicker!$B$3:$AM$22, MATCH($B256, FixtureTicker!$A$3:$A$22), PlayerForm!$X$5+6),
 TeamForm!$B$4:$B$23, TeamForm!$AB$4:$AB$23),
INDEX(FixtureTicker!$B$24:$AM$43, MATCH($B256, FixtureTicker!$A$24:$A$43), PlayerForm!$X$5+6)="BLANK",
0
),
_xlfn.IFS(
INDEX(FixtureTicker!$B$24:$AM$43, MATCH($B256, FixtureTicker!$A$24:$A$43), PlayerForm!$X$5+7)="H",
_xlfn.XLOOKUP($E256, PlayerForm!$D$3:$D$394, PlayerForm!$Q$3:$Q$394)*
_xlfn.XLOOKUP(
INDEX(FixtureTicker!$B$3:$AM$22, MATCH($B256, FixtureTicker!$A$3:$A$22), PlayerForm!$X$5+7),
 TeamForm!$B$4:$B$23, TeamForm!$AD$4:$AD$23),
INDEX(FixtureTicker!$B$24:$AM$43, MATCH($B256, FixtureTicker!$A$24:$A$43), PlayerForm!$X$5+7)="A",
_xlfn.XLOOKUP($E256, PlayerForm!$D$3:$D$394, PlayerForm!$R$3:$R$394)*
_xlfn.XLOOKUP(
INDEX(FixtureTicker!$B$3:$AM$22, MATCH($B256, FixtureTicker!$A$3:$A$22), PlayerForm!$X$5+7),
 TeamForm!$B$4:$B$23, TeamForm!$AB$4:$AB$23),
INDEX(FixtureTicker!$B$24:$AM$43, MATCH($B256, FixtureTicker!$A$24:$A$43), PlayerForm!$X$5+7)="BLANK",
0
)
),0)</f>
        <v>6.0278157134713899</v>
      </c>
    </row>
    <row r="257" spans="1:10">
      <c r="A257" s="55">
        <v>161</v>
      </c>
      <c r="B257" s="55" t="str">
        <f>_xlfn.XLOOKUP($A257, PlayerData!$B$3:$B$394, PlayerData!C$3:C$394)</f>
        <v>NEW</v>
      </c>
      <c r="C257" s="55" t="str">
        <f>_xlfn.XLOOKUP($A257, PlayerData!$B$3:$B$394, PlayerData!D$3:D$394)</f>
        <v>M</v>
      </c>
      <c r="D257" s="55">
        <f>_xlfn.XLOOKUP($A257, PlayerData!$B:$B, PlayerData!F:F,,,-1)</f>
        <v>5.3</v>
      </c>
      <c r="E257" s="31" t="str">
        <f>_xlfn.XLOOKUP($A257, PlayerData!$B$3:$B$394, PlayerData!E$3:E$394)</f>
        <v>Lazaro</v>
      </c>
      <c r="F257" s="164" cm="1">
        <f t="array" ref="F257">IFERROR(0.01*_xlfn.IFS(
INDEX(FixtureTicker!$B$24:$AM$43, MATCH($B257, FixtureTicker!$A$24:$A$43, 0), PlayerForm!$X$5)="H",
_xlfn.XLOOKUP($E257, PlayerForm!$D$3:$D$394, PlayerForm!$Q$3:$Q$394)*
_xlfn.XLOOKUP(
INDEX(FixtureTicker!$B$3:$AM$22, MATCH($B257, FixtureTicker!$A$3:$A$22,0), PlayerForm!$X$5),
 TeamForm!$B$4:$B$23, TeamForm!$AD$4:$AD$23),
INDEX(FixtureTicker!$B$24:$AM$43, MATCH($B257, FixtureTicker!$A$24:$A$43,0), PlayerForm!$X$5)="A",
_xlfn.XLOOKUP($E257, PlayerForm!$D$3:$D$394, PlayerForm!$R$3:$R$394)*
_xlfn.XLOOKUP(
INDEX(FixtureTicker!$B$3:$AM$22, MATCH($B257, FixtureTicker!$A$3:$A$22,0), PlayerForm!$X$5),
 TeamForm!$B$4:$B$23, TeamForm!$AB$4:$AB$23),
INDEX(FixtureTicker!$B$24:$AM$43, MATCH($B257, FixtureTicker!$A$24:$A$43,0), PlayerForm!$X$5)="BLANK",
0),0)</f>
        <v>2.1327598504229561</v>
      </c>
      <c r="G257" s="163" cm="1">
        <f t="array" ref="G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
),0)</f>
        <v>2.1327598504229561</v>
      </c>
      <c r="H257" s="163" cm="1">
        <f t="array" ref="H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),
_xlfn.IFS(
INDEX(FixtureTicker!$B$24:$AM$43, MATCH($B257, FixtureTicker!$A$24:$A$43), PlayerForm!$X$5+2)="H",
_xlfn.XLOOKUP($E257, PlayerForm!$D$3:$D$394, PlayerForm!$Q$3:$Q$394)*
_xlfn.XLOOKUP(
INDEX(FixtureTicker!$B$3:$AM$22, MATCH($B257, FixtureTicker!$A$3:$A$22), PlayerForm!$X$5+2),
 TeamForm!$B$4:$B$23, TeamForm!$AD$4:$AD$23),
INDEX(FixtureTicker!$B$24:$AM$43, MATCH($B257, FixtureTicker!$A$24:$A$43), PlayerForm!$X$5+2)="A",
_xlfn.XLOOKUP($E257, PlayerForm!$D$3:$D$394, PlayerForm!$R$3:$R$394)*
_xlfn.XLOOKUP(
INDEX(FixtureTicker!$B$3:$AM$22, MATCH($B257, FixtureTicker!$A$3:$A$22), PlayerForm!$X$5+2),
 TeamForm!$B$4:$B$23, TeamForm!$AB$4:$AB$23),
INDEX(FixtureTicker!$B$24:$AM$43, MATCH($B257, FixtureTicker!$A$24:$A$43), PlayerForm!$X$5+2)="BLANK",
0
),
_xlfn.IFS(
INDEX(FixtureTicker!$B$24:$AM$43, MATCH($B257, FixtureTicker!$A$24:$A$43), PlayerForm!$X$5+3)="H",
_xlfn.XLOOKUP($E257, PlayerForm!$D$3:$D$394, PlayerForm!$Q$3:$Q$394)*
_xlfn.XLOOKUP(
INDEX(FixtureTicker!$B$3:$AM$22, MATCH($B257, FixtureTicker!$A$3:$A$22), PlayerForm!$X$5+3),
 TeamForm!$B$4:$B$23, TeamForm!$AD$4:$AD$23),
INDEX(FixtureTicker!$B$24:$AM$43, MATCH($B257, FixtureTicker!$A$24:$A$43), PlayerForm!$X$5+3)="A",
_xlfn.XLOOKUP($E257, PlayerForm!$D$3:$D$394, PlayerForm!$R$3:$R$394)*
_xlfn.XLOOKUP(
INDEX(FixtureTicker!$B$3:$AM$22, MATCH($B257, FixtureTicker!$A$3:$A$22), PlayerForm!$X$5+3),
 TeamForm!$B$4:$B$23, TeamForm!$AB$4:$AB$23),
INDEX(FixtureTicker!$B$24:$AM$43, MATCH($B257, FixtureTicker!$A$24:$A$43), PlayerForm!$X$5+3)="BLANK",
0
)
),0)</f>
        <v>3.7911619409149218</v>
      </c>
      <c r="I257" s="163" cm="1">
        <f t="array" ref="I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),
_xlfn.IFS(
INDEX(FixtureTicker!$B$24:$AM$43, MATCH($B257, FixtureTicker!$A$24:$A$43), PlayerForm!$X$5+2)="H",
_xlfn.XLOOKUP($E257, PlayerForm!$D$3:$D$394, PlayerForm!$Q$3:$Q$394)*
_xlfn.XLOOKUP(
INDEX(FixtureTicker!$B$3:$AM$22, MATCH($B257, FixtureTicker!$A$3:$A$22), PlayerForm!$X$5+2),
 TeamForm!$B$4:$B$23, TeamForm!$AD$4:$AD$23),
INDEX(FixtureTicker!$B$24:$AM$43, MATCH($B257, FixtureTicker!$A$24:$A$43), PlayerForm!$X$5+2)="A",
_xlfn.XLOOKUP($E257, PlayerForm!$D$3:$D$394, PlayerForm!$R$3:$R$394)*
_xlfn.XLOOKUP(
INDEX(FixtureTicker!$B$3:$AM$22, MATCH($B257, FixtureTicker!$A$3:$A$22), PlayerForm!$X$5+2),
 TeamForm!$B$4:$B$23, TeamForm!$AB$4:$AB$23),
INDEX(FixtureTicker!$B$24:$AM$43, MATCH($B257, FixtureTicker!$A$24:$A$43), PlayerForm!$X$5+2)="BLANK",
0
),
_xlfn.IFS(
INDEX(FixtureTicker!$B$24:$AM$43, MATCH($B257, FixtureTicker!$A$24:$A$43), PlayerForm!$X$5+3)="H",
_xlfn.XLOOKUP($E257, PlayerForm!$D$3:$D$394, PlayerForm!$Q$3:$Q$394)*
_xlfn.XLOOKUP(
INDEX(FixtureTicker!$B$3:$AM$22, MATCH($B257, FixtureTicker!$A$3:$A$22), PlayerForm!$X$5+3),
 TeamForm!$B$4:$B$23, TeamForm!$AD$4:$AD$23),
INDEX(FixtureTicker!$B$24:$AM$43, MATCH($B257, FixtureTicker!$A$24:$A$43), PlayerForm!$X$5+3)="A",
_xlfn.XLOOKUP($E257, PlayerForm!$D$3:$D$394, PlayerForm!$R$3:$R$394)*
_xlfn.XLOOKUP(
INDEX(FixtureTicker!$B$3:$AM$22, MATCH($B257, FixtureTicker!$A$3:$A$22), PlayerForm!$X$5+3),
 TeamForm!$B$4:$B$23, TeamForm!$AB$4:$AB$23),
INDEX(FixtureTicker!$B$24:$AM$43, MATCH($B257, FixtureTicker!$A$24:$A$43), PlayerForm!$X$5+3)="BLANK",
0
),
_xlfn.IFS(
INDEX(FixtureTicker!$B$24:$AM$43, MATCH($B257, FixtureTicker!$A$24:$A$43), PlayerForm!$X$5+4)="H",
_xlfn.XLOOKUP($E257, PlayerForm!$D$3:$D$394, PlayerForm!$Q$3:$Q$394)*
_xlfn.XLOOKUP(
INDEX(FixtureTicker!$B$3:$AM$22, MATCH($B257, FixtureTicker!$A$3:$A$22), PlayerForm!$X$5+4),
 TeamForm!$B$4:$B$23, TeamForm!$AD$4:$AD$23),
INDEX(FixtureTicker!$B$24:$AM$43, MATCH($B257, FixtureTicker!$A$24:$A$43), PlayerForm!$X$5+4)="A",
_xlfn.XLOOKUP($E257, PlayerForm!$D$3:$D$394, PlayerForm!$R$3:$R$394)*
_xlfn.XLOOKUP(
INDEX(FixtureTicker!$B$3:$AM$22, MATCH($B257, FixtureTicker!$A$3:$A$22), PlayerForm!$X$5+4),
 TeamForm!$B$4:$B$23, TeamForm!$AB$4:$AB$23),
INDEX(FixtureTicker!$B$24:$AM$43, MATCH($B257, FixtureTicker!$A$24:$A$43), PlayerForm!$X$5+4)="BLANK",
0
),
_xlfn.IFS(
INDEX(FixtureTicker!$B$24:$AM$43, MATCH($B257, FixtureTicker!$A$24:$A$43), PlayerForm!$X$5+5)="H",
_xlfn.XLOOKUP($E257, PlayerForm!$D$3:$D$394, PlayerForm!$Q$3:$Q$394)*
_xlfn.XLOOKUP(
INDEX(FixtureTicker!$B$3:$AM$22, MATCH($B257, FixtureTicker!$A$3:$A$22), PlayerForm!$X$5+5),
 TeamForm!$B$4:$B$23, TeamForm!$AD$4:$AD$23),
INDEX(FixtureTicker!$B$24:$AM$43, MATCH($B257, FixtureTicker!$A$24:$A$43), PlayerForm!$X$5+5)="A",
_xlfn.XLOOKUP($E257, PlayerForm!$D$3:$D$394, PlayerForm!$R$3:$R$394)*
_xlfn.XLOOKUP(
INDEX(FixtureTicker!$B$3:$AM$22, MATCH($B257, FixtureTicker!$A$3:$A$22), PlayerForm!$X$5+5),
 TeamForm!$B$4:$B$23, TeamForm!$AB$4:$AB$23),
INDEX(FixtureTicker!$B$24:$AM$43, MATCH($B257, FixtureTicker!$A$24:$A$43), PlayerForm!$X$5+5)="BLANK",
0
)
),0)</f>
        <v>4.6601646363327118</v>
      </c>
      <c r="J257" s="163" cm="1">
        <f t="array" ref="J257">IFERROR(0.01*SUM(
_xlfn.IFS(
INDEX(FixtureTicker!$B$24:$AM$43, MATCH($B257, FixtureTicker!$A$24:$A$43), PlayerForm!$X$5)="H",
_xlfn.XLOOKUP($E257, PlayerForm!$D$3:$D$394, PlayerForm!$Q$3:$Q$394)*
_xlfn.XLOOKUP(
INDEX(FixtureTicker!$B$3:$AM$22, MATCH($B257, FixtureTicker!$A$3:$A$22), PlayerForm!$X$5),
 TeamForm!$B$4:$B$23, TeamForm!$AD$4:$AD$23),
INDEX(FixtureTicker!$B$24:$AM$43, MATCH($B257, FixtureTicker!$A$24:$A$43), PlayerForm!$X$5)="A",
_xlfn.XLOOKUP($E257, PlayerForm!$D$3:$D$394, PlayerForm!$R$3:$R$394)*
_xlfn.XLOOKUP(
INDEX(FixtureTicker!$B$3:$AM$22, MATCH($B257, FixtureTicker!$A$3:$A$22), PlayerForm!$X$5),
 TeamForm!$B$4:$B$23, TeamForm!$AB$4:$AB$23),
INDEX(FixtureTicker!$B$24:$AM$43, MATCH($B257, FixtureTicker!$A$24:$A$43), PlayerForm!$X$5)="BLANK",
0
),
_xlfn.IFS(
INDEX(FixtureTicker!$B$24:$AM$43, MATCH($B257, FixtureTicker!$A$24:$A$43), PlayerForm!$X$5+1)="H",
_xlfn.XLOOKUP($E257, PlayerForm!$D$3:$D$394, PlayerForm!$Q$3:$Q$394)*
_xlfn.XLOOKUP(
INDEX(FixtureTicker!$B$3:$AM$22, MATCH($B257, FixtureTicker!$A$3:$A$22), PlayerForm!$X$5+1),
 TeamForm!$B$4:$B$23, TeamForm!$AD$4:$AD$23),
INDEX(FixtureTicker!$B$24:$AM$43, MATCH($B257, FixtureTicker!$A$24:$A$43), PlayerForm!$X$5+1)="A",
_xlfn.XLOOKUP($E257, PlayerForm!$D$3:$D$394, PlayerForm!$R$3:$R$394)*
_xlfn.XLOOKUP(
INDEX(FixtureTicker!$B$3:$AM$22, MATCH($B257, FixtureTicker!$A$3:$A$22), PlayerForm!$X$5+1),
 TeamForm!$B$4:$B$23, TeamForm!$AB$4:$AB$23),
INDEX(FixtureTicker!$B$24:$AM$43, MATCH($B257, FixtureTicker!$A$24:$A$43), PlayerForm!$X$5+1)="BLANK",
0
),
_xlfn.IFS(
INDEX(FixtureTicker!$B$24:$AM$43, MATCH($B257, FixtureTicker!$A$24:$A$43), PlayerForm!$X$5+2)="H",
_xlfn.XLOOKUP($E257, PlayerForm!$D$3:$D$394, PlayerForm!$Q$3:$Q$394)*
_xlfn.XLOOKUP(
INDEX(FixtureTicker!$B$3:$AM$22, MATCH($B257, FixtureTicker!$A$3:$A$22), PlayerForm!$X$5+2),
 TeamForm!$B$4:$B$23, TeamForm!$AD$4:$AD$23),
INDEX(FixtureTicker!$B$24:$AM$43, MATCH($B257, FixtureTicker!$A$24:$A$43), PlayerForm!$X$5+2)="A",
_xlfn.XLOOKUP($E257, PlayerForm!$D$3:$D$394, PlayerForm!$R$3:$R$394)*
_xlfn.XLOOKUP(
INDEX(FixtureTicker!$B$3:$AM$22, MATCH($B257, FixtureTicker!$A$3:$A$22), PlayerForm!$X$5+2),
 TeamForm!$B$4:$B$23, TeamForm!$AB$4:$AB$23),
INDEX(FixtureTicker!$B$24:$AM$43, MATCH($B257, FixtureTicker!$A$24:$A$43), PlayerForm!$X$5+2)="BLANK",
0
),
_xlfn.IFS(
INDEX(FixtureTicker!$B$24:$AM$43, MATCH($B257, FixtureTicker!$A$24:$A$43), PlayerForm!$X$5+3)="H",
_xlfn.XLOOKUP($E257, PlayerForm!$D$3:$D$394, PlayerForm!$Q$3:$Q$394)*
_xlfn.XLOOKUP(
INDEX(FixtureTicker!$B$3:$AM$22, MATCH($B257, FixtureTicker!$A$3:$A$22), PlayerForm!$X$5+3),
 TeamForm!$B$4:$B$23, TeamForm!$AD$4:$AD$23),
INDEX(FixtureTicker!$B$24:$AM$43, MATCH($B257, FixtureTicker!$A$24:$A$43), PlayerForm!$X$5+3)="A",
_xlfn.XLOOKUP($E257, PlayerForm!$D$3:$D$394, PlayerForm!$R$3:$R$394)*
_xlfn.XLOOKUP(
INDEX(FixtureTicker!$B$3:$AM$22, MATCH($B257, FixtureTicker!$A$3:$A$22), PlayerForm!$X$5+3),
 TeamForm!$B$4:$B$23, TeamForm!$AB$4:$AB$23),
INDEX(FixtureTicker!$B$24:$AM$43, MATCH($B257, FixtureTicker!$A$24:$A$43), PlayerForm!$X$5+3)="BLANK",
0
),
_xlfn.IFS(
INDEX(FixtureTicker!$B$24:$AM$43, MATCH($B257, FixtureTicker!$A$24:$A$43), PlayerForm!$X$5+4)="H",
_xlfn.XLOOKUP($E257, PlayerForm!$D$3:$D$394, PlayerForm!$Q$3:$Q$394)*
_xlfn.XLOOKUP(
INDEX(FixtureTicker!$B$3:$AM$22, MATCH($B257, FixtureTicker!$A$3:$A$22), PlayerForm!$X$5+4),
 TeamForm!$B$4:$B$23, TeamForm!$AD$4:$AD$23),
INDEX(FixtureTicker!$B$24:$AM$43, MATCH($B257, FixtureTicker!$A$24:$A$43), PlayerForm!$X$5+4)="A",
_xlfn.XLOOKUP($E257, PlayerForm!$D$3:$D$394, PlayerForm!$R$3:$R$394)*
_xlfn.XLOOKUP(
INDEX(FixtureTicker!$B$3:$AM$22, MATCH($B257, FixtureTicker!$A$3:$A$22), PlayerForm!$X$5+4),
 TeamForm!$B$4:$B$23, TeamForm!$AB$4:$AB$23),
INDEX(FixtureTicker!$B$24:$AM$43, MATCH($B257, FixtureTicker!$A$24:$A$43), PlayerForm!$X$5+4)="BLANK",
0
),
_xlfn.IFS(
INDEX(FixtureTicker!$B$24:$AM$43, MATCH($B257, FixtureTicker!$A$24:$A$43), PlayerForm!$X$5+5)="H",
_xlfn.XLOOKUP($E257, PlayerForm!$D$3:$D$394, PlayerForm!$Q$3:$Q$394)*
_xlfn.XLOOKUP(
INDEX(FixtureTicker!$B$3:$AM$22, MATCH($B257, FixtureTicker!$A$3:$A$22), PlayerForm!$X$5+5),
 TeamForm!$B$4:$B$23, TeamForm!$AD$4:$AD$23),
INDEX(FixtureTicker!$B$24:$AM$43, MATCH($B257, FixtureTicker!$A$24:$A$43), PlayerForm!$X$5+5)="A",
_xlfn.XLOOKUP($E257, PlayerForm!$D$3:$D$394, PlayerForm!$R$3:$R$394)*
_xlfn.XLOOKUP(
INDEX(FixtureTicker!$B$3:$AM$22, MATCH($B257, FixtureTicker!$A$3:$A$22), PlayerForm!$X$5+5),
 TeamForm!$B$4:$B$23, TeamForm!$AB$4:$AB$23),
INDEX(FixtureTicker!$B$24:$AM$43, MATCH($B257, FixtureTicker!$A$24:$A$43), PlayerForm!$X$5+5)="BLANK",
0
),
_xlfn.IFS(
INDEX(FixtureTicker!$B$24:$AM$43, MATCH($B257, FixtureTicker!$A$24:$A$43), PlayerForm!$X$5+6)="H",
_xlfn.XLOOKUP($E257, PlayerForm!$D$3:$D$394, PlayerForm!$Q$3:$Q$394)*
_xlfn.XLOOKUP(
INDEX(FixtureTicker!$B$3:$AM$22, MATCH($B257, FixtureTicker!$A$3:$A$22), PlayerForm!$X$5+6),
 TeamForm!$B$4:$B$23, TeamForm!$AD$4:$AD$23),
INDEX(FixtureTicker!$B$24:$AM$43, MATCH($B257, FixtureTicker!$A$24:$A$43), PlayerForm!$X$5+6)="A",
_xlfn.XLOOKUP($E257, PlayerForm!$D$3:$D$394, PlayerForm!$R$3:$R$394)*
_xlfn.XLOOKUP(
INDEX(FixtureTicker!$B$3:$AM$22, MATCH($B257, FixtureTicker!$A$3:$A$22), PlayerForm!$X$5+6),
 TeamForm!$B$4:$B$23, TeamForm!$AB$4:$AB$23),
INDEX(FixtureTicker!$B$24:$AM$43, MATCH($B257, FixtureTicker!$A$24:$A$43), PlayerForm!$X$5+6)="BLANK",
0
),
_xlfn.IFS(
INDEX(FixtureTicker!$B$24:$AM$43, MATCH($B257, FixtureTicker!$A$24:$A$43), PlayerForm!$X$5+7)="H",
_xlfn.XLOOKUP($E257, PlayerForm!$D$3:$D$394, PlayerForm!$Q$3:$Q$394)*
_xlfn.XLOOKUP(
INDEX(FixtureTicker!$B$3:$AM$22, MATCH($B257, FixtureTicker!$A$3:$A$22), PlayerForm!$X$5+7),
 TeamForm!$B$4:$B$23, TeamForm!$AD$4:$AD$23),
INDEX(FixtureTicker!$B$24:$AM$43, MATCH($B257, FixtureTicker!$A$24:$A$43), PlayerForm!$X$5+7)="A",
_xlfn.XLOOKUP($E257, PlayerForm!$D$3:$D$394, PlayerForm!$R$3:$R$394)*
_xlfn.XLOOKUP(
INDEX(FixtureTicker!$B$3:$AM$22, MATCH($B257, FixtureTicker!$A$3:$A$22), PlayerForm!$X$5+7),
 TeamForm!$B$4:$B$23, TeamForm!$AB$4:$AB$23),
INDEX(FixtureTicker!$B$24:$AM$43, MATCH($B257, FixtureTicker!$A$24:$A$43), PlayerForm!$X$5+7)="BLANK",
0
)
),0)</f>
        <v>6.280229318319642</v>
      </c>
    </row>
    <row r="258" spans="1:10">
      <c r="A258" s="55">
        <v>144</v>
      </c>
      <c r="B258" s="55" t="str">
        <f>_xlfn.XLOOKUP($A258, PlayerData!$B$3:$B$394, PlayerData!C$3:C$394)</f>
        <v>TOT</v>
      </c>
      <c r="C258" s="55" t="str">
        <f>_xlfn.XLOOKUP($A258, PlayerData!$B$3:$B$394, PlayerData!D$3:D$394)</f>
        <v>M</v>
      </c>
      <c r="D258" s="55">
        <f>_xlfn.XLOOKUP($A258, PlayerData!$B:$B, PlayerData!F:F,,,-1)</f>
        <v>5.5</v>
      </c>
      <c r="E258" s="31" t="str">
        <f>_xlfn.XLOOKUP($A258, PlayerData!$B$3:$B$394, PlayerData!E$3:E$394)</f>
        <v>Winks</v>
      </c>
      <c r="F258" s="164" cm="1">
        <f t="array" ref="F258">IFERROR(0.01*_xlfn.IFS(
INDEX(FixtureTicker!$B$24:$AM$43, MATCH($B258, FixtureTicker!$A$24:$A$43, 0), PlayerForm!$X$5)="H",
_xlfn.XLOOKUP($E258, PlayerForm!$D$3:$D$394, PlayerForm!$Q$3:$Q$394)*
_xlfn.XLOOKUP(
INDEX(FixtureTicker!$B$3:$AM$22, MATCH($B258, FixtureTicker!$A$3:$A$22,0), PlayerForm!$X$5),
 TeamForm!$B$4:$B$23, TeamForm!$AD$4:$AD$23),
INDEX(FixtureTicker!$B$24:$AM$43, MATCH($B258, FixtureTicker!$A$24:$A$43,0), PlayerForm!$X$5)="A",
_xlfn.XLOOKUP($E258, PlayerForm!$D$3:$D$394, PlayerForm!$R$3:$R$394)*
_xlfn.XLOOKUP(
INDEX(FixtureTicker!$B$3:$AM$22, MATCH($B258, FixtureTicker!$A$3:$A$22,0), PlayerForm!$X$5),
 TeamForm!$B$4:$B$23, TeamForm!$AB$4:$AB$23),
INDEX(FixtureTicker!$B$24:$AM$43, MATCH($B258, FixtureTicker!$A$24:$A$43,0), PlayerForm!$X$5)="BLANK",
0),0)</f>
        <v>0.66749271336766725</v>
      </c>
      <c r="G258" s="163" cm="1">
        <f t="array" ref="G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
),0)</f>
        <v>1.2282843340554512</v>
      </c>
      <c r="H258" s="163" cm="1">
        <f t="array" ref="H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),
_xlfn.IFS(
INDEX(FixtureTicker!$B$24:$AM$43, MATCH($B258, FixtureTicker!$A$24:$A$43), PlayerForm!$X$5+2)="H",
_xlfn.XLOOKUP($E258, PlayerForm!$D$3:$D$394, PlayerForm!$Q$3:$Q$394)*
_xlfn.XLOOKUP(
INDEX(FixtureTicker!$B$3:$AM$22, MATCH($B258, FixtureTicker!$A$3:$A$22), PlayerForm!$X$5+2),
 TeamForm!$B$4:$B$23, TeamForm!$AD$4:$AD$23),
INDEX(FixtureTicker!$B$24:$AM$43, MATCH($B258, FixtureTicker!$A$24:$A$43), PlayerForm!$X$5+2)="A",
_xlfn.XLOOKUP($E258, PlayerForm!$D$3:$D$394, PlayerForm!$R$3:$R$394)*
_xlfn.XLOOKUP(
INDEX(FixtureTicker!$B$3:$AM$22, MATCH($B258, FixtureTicker!$A$3:$A$22), PlayerForm!$X$5+2),
 TeamForm!$B$4:$B$23, TeamForm!$AB$4:$AB$23),
INDEX(FixtureTicker!$B$24:$AM$43, MATCH($B258, FixtureTicker!$A$24:$A$43), PlayerForm!$X$5+2)="BLANK",
0
),
_xlfn.IFS(
INDEX(FixtureTicker!$B$24:$AM$43, MATCH($B258, FixtureTicker!$A$24:$A$43), PlayerForm!$X$5+3)="H",
_xlfn.XLOOKUP($E258, PlayerForm!$D$3:$D$394, PlayerForm!$Q$3:$Q$394)*
_xlfn.XLOOKUP(
INDEX(FixtureTicker!$B$3:$AM$22, MATCH($B258, FixtureTicker!$A$3:$A$22), PlayerForm!$X$5+3),
 TeamForm!$B$4:$B$23, TeamForm!$AD$4:$AD$23),
INDEX(FixtureTicker!$B$24:$AM$43, MATCH($B258, FixtureTicker!$A$24:$A$43), PlayerForm!$X$5+3)="A",
_xlfn.XLOOKUP($E258, PlayerForm!$D$3:$D$394, PlayerForm!$R$3:$R$394)*
_xlfn.XLOOKUP(
INDEX(FixtureTicker!$B$3:$AM$22, MATCH($B258, FixtureTicker!$A$3:$A$22), PlayerForm!$X$5+3),
 TeamForm!$B$4:$B$23, TeamForm!$AB$4:$AB$23),
INDEX(FixtureTicker!$B$24:$AM$43, MATCH($B258, FixtureTicker!$A$24:$A$43), PlayerForm!$X$5+3)="BLANK",
0
)
),0)</f>
        <v>2.723959479210972</v>
      </c>
      <c r="I258" s="163" cm="1">
        <f t="array" ref="I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),
_xlfn.IFS(
INDEX(FixtureTicker!$B$24:$AM$43, MATCH($B258, FixtureTicker!$A$24:$A$43), PlayerForm!$X$5+2)="H",
_xlfn.XLOOKUP($E258, PlayerForm!$D$3:$D$394, PlayerForm!$Q$3:$Q$394)*
_xlfn.XLOOKUP(
INDEX(FixtureTicker!$B$3:$AM$22, MATCH($B258, FixtureTicker!$A$3:$A$22), PlayerForm!$X$5+2),
 TeamForm!$B$4:$B$23, TeamForm!$AD$4:$AD$23),
INDEX(FixtureTicker!$B$24:$AM$43, MATCH($B258, FixtureTicker!$A$24:$A$43), PlayerForm!$X$5+2)="A",
_xlfn.XLOOKUP($E258, PlayerForm!$D$3:$D$394, PlayerForm!$R$3:$R$394)*
_xlfn.XLOOKUP(
INDEX(FixtureTicker!$B$3:$AM$22, MATCH($B258, FixtureTicker!$A$3:$A$22), PlayerForm!$X$5+2),
 TeamForm!$B$4:$B$23, TeamForm!$AB$4:$AB$23),
INDEX(FixtureTicker!$B$24:$AM$43, MATCH($B258, FixtureTicker!$A$24:$A$43), PlayerForm!$X$5+2)="BLANK",
0
),
_xlfn.IFS(
INDEX(FixtureTicker!$B$24:$AM$43, MATCH($B258, FixtureTicker!$A$24:$A$43), PlayerForm!$X$5+3)="H",
_xlfn.XLOOKUP($E258, PlayerForm!$D$3:$D$394, PlayerForm!$Q$3:$Q$394)*
_xlfn.XLOOKUP(
INDEX(FixtureTicker!$B$3:$AM$22, MATCH($B258, FixtureTicker!$A$3:$A$22), PlayerForm!$X$5+3),
 TeamForm!$B$4:$B$23, TeamForm!$AD$4:$AD$23),
INDEX(FixtureTicker!$B$24:$AM$43, MATCH($B258, FixtureTicker!$A$24:$A$43), PlayerForm!$X$5+3)="A",
_xlfn.XLOOKUP($E258, PlayerForm!$D$3:$D$394, PlayerForm!$R$3:$R$394)*
_xlfn.XLOOKUP(
INDEX(FixtureTicker!$B$3:$AM$22, MATCH($B258, FixtureTicker!$A$3:$A$22), PlayerForm!$X$5+3),
 TeamForm!$B$4:$B$23, TeamForm!$AB$4:$AB$23),
INDEX(FixtureTicker!$B$24:$AM$43, MATCH($B258, FixtureTicker!$A$24:$A$43), PlayerForm!$X$5+3)="BLANK",
0
),
_xlfn.IFS(
INDEX(FixtureTicker!$B$24:$AM$43, MATCH($B258, FixtureTicker!$A$24:$A$43), PlayerForm!$X$5+4)="H",
_xlfn.XLOOKUP($E258, PlayerForm!$D$3:$D$394, PlayerForm!$Q$3:$Q$394)*
_xlfn.XLOOKUP(
INDEX(FixtureTicker!$B$3:$AM$22, MATCH($B258, FixtureTicker!$A$3:$A$22), PlayerForm!$X$5+4),
 TeamForm!$B$4:$B$23, TeamForm!$AD$4:$AD$23),
INDEX(FixtureTicker!$B$24:$AM$43, MATCH($B258, FixtureTicker!$A$24:$A$43), PlayerForm!$X$5+4)="A",
_xlfn.XLOOKUP($E258, PlayerForm!$D$3:$D$394, PlayerForm!$R$3:$R$394)*
_xlfn.XLOOKUP(
INDEX(FixtureTicker!$B$3:$AM$22, MATCH($B258, FixtureTicker!$A$3:$A$22), PlayerForm!$X$5+4),
 TeamForm!$B$4:$B$23, TeamForm!$AB$4:$AB$23),
INDEX(FixtureTicker!$B$24:$AM$43, MATCH($B258, FixtureTicker!$A$24:$A$43), PlayerForm!$X$5+4)="BLANK",
0
),
_xlfn.IFS(
INDEX(FixtureTicker!$B$24:$AM$43, MATCH($B258, FixtureTicker!$A$24:$A$43), PlayerForm!$X$5+5)="H",
_xlfn.XLOOKUP($E258, PlayerForm!$D$3:$D$394, PlayerForm!$Q$3:$Q$394)*
_xlfn.XLOOKUP(
INDEX(FixtureTicker!$B$3:$AM$22, MATCH($B258, FixtureTicker!$A$3:$A$22), PlayerForm!$X$5+5),
 TeamForm!$B$4:$B$23, TeamForm!$AD$4:$AD$23),
INDEX(FixtureTicker!$B$24:$AM$43, MATCH($B258, FixtureTicker!$A$24:$A$43), PlayerForm!$X$5+5)="A",
_xlfn.XLOOKUP($E258, PlayerForm!$D$3:$D$394, PlayerForm!$R$3:$R$394)*
_xlfn.XLOOKUP(
INDEX(FixtureTicker!$B$3:$AM$22, MATCH($B258, FixtureTicker!$A$3:$A$22), PlayerForm!$X$5+5),
 TeamForm!$B$4:$B$23, TeamForm!$AB$4:$AB$23),
INDEX(FixtureTicker!$B$24:$AM$43, MATCH($B258, FixtureTicker!$A$24:$A$43), PlayerForm!$X$5+5)="BLANK",
0
)
),0)</f>
        <v>4.482639683338264</v>
      </c>
      <c r="J258" s="163" cm="1">
        <f t="array" ref="J258">IFERROR(0.01*SUM(
_xlfn.IFS(
INDEX(FixtureTicker!$B$24:$AM$43, MATCH($B258, FixtureTicker!$A$24:$A$43), PlayerForm!$X$5)="H",
_xlfn.XLOOKUP($E258, PlayerForm!$D$3:$D$394, PlayerForm!$Q$3:$Q$394)*
_xlfn.XLOOKUP(
INDEX(FixtureTicker!$B$3:$AM$22, MATCH($B258, FixtureTicker!$A$3:$A$22), PlayerForm!$X$5),
 TeamForm!$B$4:$B$23, TeamForm!$AD$4:$AD$23),
INDEX(FixtureTicker!$B$24:$AM$43, MATCH($B258, FixtureTicker!$A$24:$A$43), PlayerForm!$X$5)="A",
_xlfn.XLOOKUP($E258, PlayerForm!$D$3:$D$394, PlayerForm!$R$3:$R$394)*
_xlfn.XLOOKUP(
INDEX(FixtureTicker!$B$3:$AM$22, MATCH($B258, FixtureTicker!$A$3:$A$22), PlayerForm!$X$5),
 TeamForm!$B$4:$B$23, TeamForm!$AB$4:$AB$23),
INDEX(FixtureTicker!$B$24:$AM$43, MATCH($B258, FixtureTicker!$A$24:$A$43), PlayerForm!$X$5)="BLANK",
0
),
_xlfn.IFS(
INDEX(FixtureTicker!$B$24:$AM$43, MATCH($B258, FixtureTicker!$A$24:$A$43), PlayerForm!$X$5+1)="H",
_xlfn.XLOOKUP($E258, PlayerForm!$D$3:$D$394, PlayerForm!$Q$3:$Q$394)*
_xlfn.XLOOKUP(
INDEX(FixtureTicker!$B$3:$AM$22, MATCH($B258, FixtureTicker!$A$3:$A$22), PlayerForm!$X$5+1),
 TeamForm!$B$4:$B$23, TeamForm!$AD$4:$AD$23),
INDEX(FixtureTicker!$B$24:$AM$43, MATCH($B258, FixtureTicker!$A$24:$A$43), PlayerForm!$X$5+1)="A",
_xlfn.XLOOKUP($E258, PlayerForm!$D$3:$D$394, PlayerForm!$R$3:$R$394)*
_xlfn.XLOOKUP(
INDEX(FixtureTicker!$B$3:$AM$22, MATCH($B258, FixtureTicker!$A$3:$A$22), PlayerForm!$X$5+1),
 TeamForm!$B$4:$B$23, TeamForm!$AB$4:$AB$23),
INDEX(FixtureTicker!$B$24:$AM$43, MATCH($B258, FixtureTicker!$A$24:$A$43), PlayerForm!$X$5+1)="BLANK",
0
),
_xlfn.IFS(
INDEX(FixtureTicker!$B$24:$AM$43, MATCH($B258, FixtureTicker!$A$24:$A$43), PlayerForm!$X$5+2)="H",
_xlfn.XLOOKUP($E258, PlayerForm!$D$3:$D$394, PlayerForm!$Q$3:$Q$394)*
_xlfn.XLOOKUP(
INDEX(FixtureTicker!$B$3:$AM$22, MATCH($B258, FixtureTicker!$A$3:$A$22), PlayerForm!$X$5+2),
 TeamForm!$B$4:$B$23, TeamForm!$AD$4:$AD$23),
INDEX(FixtureTicker!$B$24:$AM$43, MATCH($B258, FixtureTicker!$A$24:$A$43), PlayerForm!$X$5+2)="A",
_xlfn.XLOOKUP($E258, PlayerForm!$D$3:$D$394, PlayerForm!$R$3:$R$394)*
_xlfn.XLOOKUP(
INDEX(FixtureTicker!$B$3:$AM$22, MATCH($B258, FixtureTicker!$A$3:$A$22), PlayerForm!$X$5+2),
 TeamForm!$B$4:$B$23, TeamForm!$AB$4:$AB$23),
INDEX(FixtureTicker!$B$24:$AM$43, MATCH($B258, FixtureTicker!$A$24:$A$43), PlayerForm!$X$5+2)="BLANK",
0
),
_xlfn.IFS(
INDEX(FixtureTicker!$B$24:$AM$43, MATCH($B258, FixtureTicker!$A$24:$A$43), PlayerForm!$X$5+3)="H",
_xlfn.XLOOKUP($E258, PlayerForm!$D$3:$D$394, PlayerForm!$Q$3:$Q$394)*
_xlfn.XLOOKUP(
INDEX(FixtureTicker!$B$3:$AM$22, MATCH($B258, FixtureTicker!$A$3:$A$22), PlayerForm!$X$5+3),
 TeamForm!$B$4:$B$23, TeamForm!$AD$4:$AD$23),
INDEX(FixtureTicker!$B$24:$AM$43, MATCH($B258, FixtureTicker!$A$24:$A$43), PlayerForm!$X$5+3)="A",
_xlfn.XLOOKUP($E258, PlayerForm!$D$3:$D$394, PlayerForm!$R$3:$R$394)*
_xlfn.XLOOKUP(
INDEX(FixtureTicker!$B$3:$AM$22, MATCH($B258, FixtureTicker!$A$3:$A$22), PlayerForm!$X$5+3),
 TeamForm!$B$4:$B$23, TeamForm!$AB$4:$AB$23),
INDEX(FixtureTicker!$B$24:$AM$43, MATCH($B258, FixtureTicker!$A$24:$A$43), PlayerForm!$X$5+3)="BLANK",
0
),
_xlfn.IFS(
INDEX(FixtureTicker!$B$24:$AM$43, MATCH($B258, FixtureTicker!$A$24:$A$43), PlayerForm!$X$5+4)="H",
_xlfn.XLOOKUP($E258, PlayerForm!$D$3:$D$394, PlayerForm!$Q$3:$Q$394)*
_xlfn.XLOOKUP(
INDEX(FixtureTicker!$B$3:$AM$22, MATCH($B258, FixtureTicker!$A$3:$A$22), PlayerForm!$X$5+4),
 TeamForm!$B$4:$B$23, TeamForm!$AD$4:$AD$23),
INDEX(FixtureTicker!$B$24:$AM$43, MATCH($B258, FixtureTicker!$A$24:$A$43), PlayerForm!$X$5+4)="A",
_xlfn.XLOOKUP($E258, PlayerForm!$D$3:$D$394, PlayerForm!$R$3:$R$394)*
_xlfn.XLOOKUP(
INDEX(FixtureTicker!$B$3:$AM$22, MATCH($B258, FixtureTicker!$A$3:$A$22), PlayerForm!$X$5+4),
 TeamForm!$B$4:$B$23, TeamForm!$AB$4:$AB$23),
INDEX(FixtureTicker!$B$24:$AM$43, MATCH($B258, FixtureTicker!$A$24:$A$43), PlayerForm!$X$5+4)="BLANK",
0
),
_xlfn.IFS(
INDEX(FixtureTicker!$B$24:$AM$43, MATCH($B258, FixtureTicker!$A$24:$A$43), PlayerForm!$X$5+5)="H",
_xlfn.XLOOKUP($E258, PlayerForm!$D$3:$D$394, PlayerForm!$Q$3:$Q$394)*
_xlfn.XLOOKUP(
INDEX(FixtureTicker!$B$3:$AM$22, MATCH($B258, FixtureTicker!$A$3:$A$22), PlayerForm!$X$5+5),
 TeamForm!$B$4:$B$23, TeamForm!$AD$4:$AD$23),
INDEX(FixtureTicker!$B$24:$AM$43, MATCH($B258, FixtureTicker!$A$24:$A$43), PlayerForm!$X$5+5)="A",
_xlfn.XLOOKUP($E258, PlayerForm!$D$3:$D$394, PlayerForm!$R$3:$R$394)*
_xlfn.XLOOKUP(
INDEX(FixtureTicker!$B$3:$AM$22, MATCH($B258, FixtureTicker!$A$3:$A$22), PlayerForm!$X$5+5),
 TeamForm!$B$4:$B$23, TeamForm!$AB$4:$AB$23),
INDEX(FixtureTicker!$B$24:$AM$43, MATCH($B258, FixtureTicker!$A$24:$A$43), PlayerForm!$X$5+5)="BLANK",
0
),
_xlfn.IFS(
INDEX(FixtureTicker!$B$24:$AM$43, MATCH($B258, FixtureTicker!$A$24:$A$43), PlayerForm!$X$5+6)="H",
_xlfn.XLOOKUP($E258, PlayerForm!$D$3:$D$394, PlayerForm!$Q$3:$Q$394)*
_xlfn.XLOOKUP(
INDEX(FixtureTicker!$B$3:$AM$22, MATCH($B258, FixtureTicker!$A$3:$A$22), PlayerForm!$X$5+6),
 TeamForm!$B$4:$B$23, TeamForm!$AD$4:$AD$23),
INDEX(FixtureTicker!$B$24:$AM$43, MATCH($B258, FixtureTicker!$A$24:$A$43), PlayerForm!$X$5+6)="A",
_xlfn.XLOOKUP($E258, PlayerForm!$D$3:$D$394, PlayerForm!$R$3:$R$394)*
_xlfn.XLOOKUP(
INDEX(FixtureTicker!$B$3:$AM$22, MATCH($B258, FixtureTicker!$A$3:$A$22), PlayerForm!$X$5+6),
 TeamForm!$B$4:$B$23, TeamForm!$AB$4:$AB$23),
INDEX(FixtureTicker!$B$24:$AM$43, MATCH($B258, FixtureTicker!$A$24:$A$43), PlayerForm!$X$5+6)="BLANK",
0
),
_xlfn.IFS(
INDEX(FixtureTicker!$B$24:$AM$43, MATCH($B258, FixtureTicker!$A$24:$A$43), PlayerForm!$X$5+7)="H",
_xlfn.XLOOKUP($E258, PlayerForm!$D$3:$D$394, PlayerForm!$Q$3:$Q$394)*
_xlfn.XLOOKUP(
INDEX(FixtureTicker!$B$3:$AM$22, MATCH($B258, FixtureTicker!$A$3:$A$22), PlayerForm!$X$5+7),
 TeamForm!$B$4:$B$23, TeamForm!$AD$4:$AD$23),
INDEX(FixtureTicker!$B$24:$AM$43, MATCH($B258, FixtureTicker!$A$24:$A$43), PlayerForm!$X$5+7)="A",
_xlfn.XLOOKUP($E258, PlayerForm!$D$3:$D$394, PlayerForm!$R$3:$R$394)*
_xlfn.XLOOKUP(
INDEX(FixtureTicker!$B$3:$AM$22, MATCH($B258, FixtureTicker!$A$3:$A$22), PlayerForm!$X$5+7),
 TeamForm!$B$4:$B$23, TeamForm!$AB$4:$AB$23),
INDEX(FixtureTicker!$B$24:$AM$43, MATCH($B258, FixtureTicker!$A$24:$A$43), PlayerForm!$X$5+7)="BLANK",
0
)
),0)</f>
        <v>5.95625521442307</v>
      </c>
    </row>
    <row r="259" spans="1:10">
      <c r="A259" s="55">
        <v>314</v>
      </c>
      <c r="B259" s="55" t="str">
        <f>_xlfn.XLOOKUP($A259, PlayerData!$B$3:$B$394, PlayerData!C$3:C$394)</f>
        <v>NEW</v>
      </c>
      <c r="C259" s="55" t="str">
        <f>_xlfn.XLOOKUP($A259, PlayerData!$B$3:$B$394, PlayerData!D$3:D$394)</f>
        <v>D</v>
      </c>
      <c r="D259" s="55">
        <f>_xlfn.XLOOKUP($A259, PlayerData!$B:$B, PlayerData!F:F,,,-1)</f>
        <v>4.5</v>
      </c>
      <c r="E259" s="31" t="str">
        <f>_xlfn.XLOOKUP($A259, PlayerData!$B$3:$B$394, PlayerData!E$3:E$394)</f>
        <v>Lascelles</v>
      </c>
      <c r="F259" s="164" cm="1">
        <f t="array" ref="F259">IFERROR(0.01*_xlfn.IFS(
INDEX(FixtureTicker!$B$24:$AM$43, MATCH($B259, FixtureTicker!$A$24:$A$43, 0), PlayerForm!$X$5)="H",
_xlfn.XLOOKUP($E259, PlayerForm!$D$3:$D$394, PlayerForm!$Q$3:$Q$394)*
_xlfn.XLOOKUP(
INDEX(FixtureTicker!$B$3:$AM$22, MATCH($B259, FixtureTicker!$A$3:$A$22,0), PlayerForm!$X$5),
 TeamForm!$B$4:$B$23, TeamForm!$AD$4:$AD$23),
INDEX(FixtureTicker!$B$24:$AM$43, MATCH($B259, FixtureTicker!$A$24:$A$43,0), PlayerForm!$X$5)="A",
_xlfn.XLOOKUP($E259, PlayerForm!$D$3:$D$394, PlayerForm!$R$3:$R$394)*
_xlfn.XLOOKUP(
INDEX(FixtureTicker!$B$3:$AM$22, MATCH($B259, FixtureTicker!$A$3:$A$22,0), PlayerForm!$X$5),
 TeamForm!$B$4:$B$23, TeamForm!$AB$4:$AB$23),
INDEX(FixtureTicker!$B$24:$AM$43, MATCH($B259, FixtureTicker!$A$24:$A$43,0), PlayerForm!$X$5)="BLANK",
0),0)</f>
        <v>1.7226137253416181</v>
      </c>
      <c r="G259" s="163" cm="1">
        <f t="array" ref="G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
),0)</f>
        <v>1.9154397672242638</v>
      </c>
      <c r="H259" s="163" cm="1">
        <f t="array" ref="H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),
_xlfn.IFS(
INDEX(FixtureTicker!$B$24:$AM$43, MATCH($B259, FixtureTicker!$A$24:$A$43), PlayerForm!$X$5+2)="H",
_xlfn.XLOOKUP($E259, PlayerForm!$D$3:$D$394, PlayerForm!$Q$3:$Q$394)*
_xlfn.XLOOKUP(
INDEX(FixtureTicker!$B$3:$AM$22, MATCH($B259, FixtureTicker!$A$3:$A$22), PlayerForm!$X$5+2),
 TeamForm!$B$4:$B$23, TeamForm!$AD$4:$AD$23),
INDEX(FixtureTicker!$B$24:$AM$43, MATCH($B259, FixtureTicker!$A$24:$A$43), PlayerForm!$X$5+2)="A",
_xlfn.XLOOKUP($E259, PlayerForm!$D$3:$D$394, PlayerForm!$R$3:$R$394)*
_xlfn.XLOOKUP(
INDEX(FixtureTicker!$B$3:$AM$22, MATCH($B259, FixtureTicker!$A$3:$A$22), PlayerForm!$X$5+2),
 TeamForm!$B$4:$B$23, TeamForm!$AB$4:$AB$23),
INDEX(FixtureTicker!$B$24:$AM$43, MATCH($B259, FixtureTicker!$A$24:$A$43), PlayerForm!$X$5+2)="BLANK",
0
),
_xlfn.IFS(
INDEX(FixtureTicker!$B$24:$AM$43, MATCH($B259, FixtureTicker!$A$24:$A$43), PlayerForm!$X$5+3)="H",
_xlfn.XLOOKUP($E259, PlayerForm!$D$3:$D$394, PlayerForm!$Q$3:$Q$394)*
_xlfn.XLOOKUP(
INDEX(FixtureTicker!$B$3:$AM$22, MATCH($B259, FixtureTicker!$A$3:$A$22), PlayerForm!$X$5+3),
 TeamForm!$B$4:$B$23, TeamForm!$AD$4:$AD$23),
INDEX(FixtureTicker!$B$24:$AM$43, MATCH($B259, FixtureTicker!$A$24:$A$43), PlayerForm!$X$5+3)="A",
_xlfn.XLOOKUP($E259, PlayerForm!$D$3:$D$394, PlayerForm!$R$3:$R$394)*
_xlfn.XLOOKUP(
INDEX(FixtureTicker!$B$3:$AM$22, MATCH($B259, FixtureTicker!$A$3:$A$22), PlayerForm!$X$5+3),
 TeamForm!$B$4:$B$23, TeamForm!$AB$4:$AB$23),
INDEX(FixtureTicker!$B$24:$AM$43, MATCH($B259, FixtureTicker!$A$24:$A$43), PlayerForm!$X$5+3)="BLANK",
0
)
),0)</f>
        <v>3.512019767952328</v>
      </c>
      <c r="I259" s="163" cm="1">
        <f t="array" ref="I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),
_xlfn.IFS(
INDEX(FixtureTicker!$B$24:$AM$43, MATCH($B259, FixtureTicker!$A$24:$A$43), PlayerForm!$X$5+2)="H",
_xlfn.XLOOKUP($E259, PlayerForm!$D$3:$D$394, PlayerForm!$Q$3:$Q$394)*
_xlfn.XLOOKUP(
INDEX(FixtureTicker!$B$3:$AM$22, MATCH($B259, FixtureTicker!$A$3:$A$22), PlayerForm!$X$5+2),
 TeamForm!$B$4:$B$23, TeamForm!$AD$4:$AD$23),
INDEX(FixtureTicker!$B$24:$AM$43, MATCH($B259, FixtureTicker!$A$24:$A$43), PlayerForm!$X$5+2)="A",
_xlfn.XLOOKUP($E259, PlayerForm!$D$3:$D$394, PlayerForm!$R$3:$R$394)*
_xlfn.XLOOKUP(
INDEX(FixtureTicker!$B$3:$AM$22, MATCH($B259, FixtureTicker!$A$3:$A$22), PlayerForm!$X$5+2),
 TeamForm!$B$4:$B$23, TeamForm!$AB$4:$AB$23),
INDEX(FixtureTicker!$B$24:$AM$43, MATCH($B259, FixtureTicker!$A$24:$A$43), PlayerForm!$X$5+2)="BLANK",
0
),
_xlfn.IFS(
INDEX(FixtureTicker!$B$24:$AM$43, MATCH($B259, FixtureTicker!$A$24:$A$43), PlayerForm!$X$5+3)="H",
_xlfn.XLOOKUP($E259, PlayerForm!$D$3:$D$394, PlayerForm!$Q$3:$Q$394)*
_xlfn.XLOOKUP(
INDEX(FixtureTicker!$B$3:$AM$22, MATCH($B259, FixtureTicker!$A$3:$A$22), PlayerForm!$X$5+3),
 TeamForm!$B$4:$B$23, TeamForm!$AD$4:$AD$23),
INDEX(FixtureTicker!$B$24:$AM$43, MATCH($B259, FixtureTicker!$A$24:$A$43), PlayerForm!$X$5+3)="A",
_xlfn.XLOOKUP($E259, PlayerForm!$D$3:$D$394, PlayerForm!$R$3:$R$394)*
_xlfn.XLOOKUP(
INDEX(FixtureTicker!$B$3:$AM$22, MATCH($B259, FixtureTicker!$A$3:$A$22), PlayerForm!$X$5+3),
 TeamForm!$B$4:$B$23, TeamForm!$AB$4:$AB$23),
INDEX(FixtureTicker!$B$24:$AM$43, MATCH($B259, FixtureTicker!$A$24:$A$43), PlayerForm!$X$5+3)="BLANK",
0
),
_xlfn.IFS(
INDEX(FixtureTicker!$B$24:$AM$43, MATCH($B259, FixtureTicker!$A$24:$A$43), PlayerForm!$X$5+4)="H",
_xlfn.XLOOKUP($E259, PlayerForm!$D$3:$D$394, PlayerForm!$Q$3:$Q$394)*
_xlfn.XLOOKUP(
INDEX(FixtureTicker!$B$3:$AM$22, MATCH($B259, FixtureTicker!$A$3:$A$22), PlayerForm!$X$5+4),
 TeamForm!$B$4:$B$23, TeamForm!$AD$4:$AD$23),
INDEX(FixtureTicker!$B$24:$AM$43, MATCH($B259, FixtureTicker!$A$24:$A$43), PlayerForm!$X$5+4)="A",
_xlfn.XLOOKUP($E259, PlayerForm!$D$3:$D$394, PlayerForm!$R$3:$R$394)*
_xlfn.XLOOKUP(
INDEX(FixtureTicker!$B$3:$AM$22, MATCH($B259, FixtureTicker!$A$3:$A$22), PlayerForm!$X$5+4),
 TeamForm!$B$4:$B$23, TeamForm!$AB$4:$AB$23),
INDEX(FixtureTicker!$B$24:$AM$43, MATCH($B259, FixtureTicker!$A$24:$A$43), PlayerForm!$X$5+4)="BLANK",
0
),
_xlfn.IFS(
INDEX(FixtureTicker!$B$24:$AM$43, MATCH($B259, FixtureTicker!$A$24:$A$43), PlayerForm!$X$5+5)="H",
_xlfn.XLOOKUP($E259, PlayerForm!$D$3:$D$394, PlayerForm!$Q$3:$Q$394)*
_xlfn.XLOOKUP(
INDEX(FixtureTicker!$B$3:$AM$22, MATCH($B259, FixtureTicker!$A$3:$A$22), PlayerForm!$X$5+5),
 TeamForm!$B$4:$B$23, TeamForm!$AD$4:$AD$23),
INDEX(FixtureTicker!$B$24:$AM$43, MATCH($B259, FixtureTicker!$A$24:$A$43), PlayerForm!$X$5+5)="A",
_xlfn.XLOOKUP($E259, PlayerForm!$D$3:$D$394, PlayerForm!$R$3:$R$394)*
_xlfn.XLOOKUP(
INDEX(FixtureTicker!$B$3:$AM$22, MATCH($B259, FixtureTicker!$A$3:$A$22), PlayerForm!$X$5+5),
 TeamForm!$B$4:$B$23, TeamForm!$AB$4:$AB$23),
INDEX(FixtureTicker!$B$24:$AM$43, MATCH($B259, FixtureTicker!$A$24:$A$43), PlayerForm!$X$5+5)="BLANK",
0
)
),0)</f>
        <v>4.3531698128759579</v>
      </c>
      <c r="J259" s="163" cm="1">
        <f t="array" ref="J259">IFERROR(0.01*SUM(
_xlfn.IFS(
INDEX(FixtureTicker!$B$24:$AM$43, MATCH($B259, FixtureTicker!$A$24:$A$43), PlayerForm!$X$5)="H",
_xlfn.XLOOKUP($E259, PlayerForm!$D$3:$D$394, PlayerForm!$Q$3:$Q$394)*
_xlfn.XLOOKUP(
INDEX(FixtureTicker!$B$3:$AM$22, MATCH($B259, FixtureTicker!$A$3:$A$22), PlayerForm!$X$5),
 TeamForm!$B$4:$B$23, TeamForm!$AD$4:$AD$23),
INDEX(FixtureTicker!$B$24:$AM$43, MATCH($B259, FixtureTicker!$A$24:$A$43), PlayerForm!$X$5)="A",
_xlfn.XLOOKUP($E259, PlayerForm!$D$3:$D$394, PlayerForm!$R$3:$R$394)*
_xlfn.XLOOKUP(
INDEX(FixtureTicker!$B$3:$AM$22, MATCH($B259, FixtureTicker!$A$3:$A$22), PlayerForm!$X$5),
 TeamForm!$B$4:$B$23, TeamForm!$AB$4:$AB$23),
INDEX(FixtureTicker!$B$24:$AM$43, MATCH($B259, FixtureTicker!$A$24:$A$43), PlayerForm!$X$5)="BLANK",
0
),
_xlfn.IFS(
INDEX(FixtureTicker!$B$24:$AM$43, MATCH($B259, FixtureTicker!$A$24:$A$43), PlayerForm!$X$5+1)="H",
_xlfn.XLOOKUP($E259, PlayerForm!$D$3:$D$394, PlayerForm!$Q$3:$Q$394)*
_xlfn.XLOOKUP(
INDEX(FixtureTicker!$B$3:$AM$22, MATCH($B259, FixtureTicker!$A$3:$A$22), PlayerForm!$X$5+1),
 TeamForm!$B$4:$B$23, TeamForm!$AD$4:$AD$23),
INDEX(FixtureTicker!$B$24:$AM$43, MATCH($B259, FixtureTicker!$A$24:$A$43), PlayerForm!$X$5+1)="A",
_xlfn.XLOOKUP($E259, PlayerForm!$D$3:$D$394, PlayerForm!$R$3:$R$394)*
_xlfn.XLOOKUP(
INDEX(FixtureTicker!$B$3:$AM$22, MATCH($B259, FixtureTicker!$A$3:$A$22), PlayerForm!$X$5+1),
 TeamForm!$B$4:$B$23, TeamForm!$AB$4:$AB$23),
INDEX(FixtureTicker!$B$24:$AM$43, MATCH($B259, FixtureTicker!$A$24:$A$43), PlayerForm!$X$5+1)="BLANK",
0
),
_xlfn.IFS(
INDEX(FixtureTicker!$B$24:$AM$43, MATCH($B259, FixtureTicker!$A$24:$A$43), PlayerForm!$X$5+2)="H",
_xlfn.XLOOKUP($E259, PlayerForm!$D$3:$D$394, PlayerForm!$Q$3:$Q$394)*
_xlfn.XLOOKUP(
INDEX(FixtureTicker!$B$3:$AM$22, MATCH($B259, FixtureTicker!$A$3:$A$22), PlayerForm!$X$5+2),
 TeamForm!$B$4:$B$23, TeamForm!$AD$4:$AD$23),
INDEX(FixtureTicker!$B$24:$AM$43, MATCH($B259, FixtureTicker!$A$24:$A$43), PlayerForm!$X$5+2)="A",
_xlfn.XLOOKUP($E259, PlayerForm!$D$3:$D$394, PlayerForm!$R$3:$R$394)*
_xlfn.XLOOKUP(
INDEX(FixtureTicker!$B$3:$AM$22, MATCH($B259, FixtureTicker!$A$3:$A$22), PlayerForm!$X$5+2),
 TeamForm!$B$4:$B$23, TeamForm!$AB$4:$AB$23),
INDEX(FixtureTicker!$B$24:$AM$43, MATCH($B259, FixtureTicker!$A$24:$A$43), PlayerForm!$X$5+2)="BLANK",
0
),
_xlfn.IFS(
INDEX(FixtureTicker!$B$24:$AM$43, MATCH($B259, FixtureTicker!$A$24:$A$43), PlayerForm!$X$5+3)="H",
_xlfn.XLOOKUP($E259, PlayerForm!$D$3:$D$394, PlayerForm!$Q$3:$Q$394)*
_xlfn.XLOOKUP(
INDEX(FixtureTicker!$B$3:$AM$22, MATCH($B259, FixtureTicker!$A$3:$A$22), PlayerForm!$X$5+3),
 TeamForm!$B$4:$B$23, TeamForm!$AD$4:$AD$23),
INDEX(FixtureTicker!$B$24:$AM$43, MATCH($B259, FixtureTicker!$A$24:$A$43), PlayerForm!$X$5+3)="A",
_xlfn.XLOOKUP($E259, PlayerForm!$D$3:$D$394, PlayerForm!$R$3:$R$394)*
_xlfn.XLOOKUP(
INDEX(FixtureTicker!$B$3:$AM$22, MATCH($B259, FixtureTicker!$A$3:$A$22), PlayerForm!$X$5+3),
 TeamForm!$B$4:$B$23, TeamForm!$AB$4:$AB$23),
INDEX(FixtureTicker!$B$24:$AM$43, MATCH($B259, FixtureTicker!$A$24:$A$43), PlayerForm!$X$5+3)="BLANK",
0
),
_xlfn.IFS(
INDEX(FixtureTicker!$B$24:$AM$43, MATCH($B259, FixtureTicker!$A$24:$A$43), PlayerForm!$X$5+4)="H",
_xlfn.XLOOKUP($E259, PlayerForm!$D$3:$D$394, PlayerForm!$Q$3:$Q$394)*
_xlfn.XLOOKUP(
INDEX(FixtureTicker!$B$3:$AM$22, MATCH($B259, FixtureTicker!$A$3:$A$22), PlayerForm!$X$5+4),
 TeamForm!$B$4:$B$23, TeamForm!$AD$4:$AD$23),
INDEX(FixtureTicker!$B$24:$AM$43, MATCH($B259, FixtureTicker!$A$24:$A$43), PlayerForm!$X$5+4)="A",
_xlfn.XLOOKUP($E259, PlayerForm!$D$3:$D$394, PlayerForm!$R$3:$R$394)*
_xlfn.XLOOKUP(
INDEX(FixtureTicker!$B$3:$AM$22, MATCH($B259, FixtureTicker!$A$3:$A$22), PlayerForm!$X$5+4),
 TeamForm!$B$4:$B$23, TeamForm!$AB$4:$AB$23),
INDEX(FixtureTicker!$B$24:$AM$43, MATCH($B259, FixtureTicker!$A$24:$A$43), PlayerForm!$X$5+4)="BLANK",
0
),
_xlfn.IFS(
INDEX(FixtureTicker!$B$24:$AM$43, MATCH($B259, FixtureTicker!$A$24:$A$43), PlayerForm!$X$5+5)="H",
_xlfn.XLOOKUP($E259, PlayerForm!$D$3:$D$394, PlayerForm!$Q$3:$Q$394)*
_xlfn.XLOOKUP(
INDEX(FixtureTicker!$B$3:$AM$22, MATCH($B259, FixtureTicker!$A$3:$A$22), PlayerForm!$X$5+5),
 TeamForm!$B$4:$B$23, TeamForm!$AD$4:$AD$23),
INDEX(FixtureTicker!$B$24:$AM$43, MATCH($B259, FixtureTicker!$A$24:$A$43), PlayerForm!$X$5+5)="A",
_xlfn.XLOOKUP($E259, PlayerForm!$D$3:$D$394, PlayerForm!$R$3:$R$394)*
_xlfn.XLOOKUP(
INDEX(FixtureTicker!$B$3:$AM$22, MATCH($B259, FixtureTicker!$A$3:$A$22), PlayerForm!$X$5+5),
 TeamForm!$B$4:$B$23, TeamForm!$AB$4:$AB$23),
INDEX(FixtureTicker!$B$24:$AM$43, MATCH($B259, FixtureTicker!$A$24:$A$43), PlayerForm!$X$5+5)="BLANK",
0
),
_xlfn.IFS(
INDEX(FixtureTicker!$B$24:$AM$43, MATCH($B259, FixtureTicker!$A$24:$A$43), PlayerForm!$X$5+6)="H",
_xlfn.XLOOKUP($E259, PlayerForm!$D$3:$D$394, PlayerForm!$Q$3:$Q$394)*
_xlfn.XLOOKUP(
INDEX(FixtureTicker!$B$3:$AM$22, MATCH($B259, FixtureTicker!$A$3:$A$22), PlayerForm!$X$5+6),
 TeamForm!$B$4:$B$23, TeamForm!$AD$4:$AD$23),
INDEX(FixtureTicker!$B$24:$AM$43, MATCH($B259, FixtureTicker!$A$24:$A$43), PlayerForm!$X$5+6)="A",
_xlfn.XLOOKUP($E259, PlayerForm!$D$3:$D$394, PlayerForm!$R$3:$R$394)*
_xlfn.XLOOKUP(
INDEX(FixtureTicker!$B$3:$AM$22, MATCH($B259, FixtureTicker!$A$3:$A$22), PlayerForm!$X$5+6),
 TeamForm!$B$4:$B$23, TeamForm!$AB$4:$AB$23),
INDEX(FixtureTicker!$B$24:$AM$43, MATCH($B259, FixtureTicker!$A$24:$A$43), PlayerForm!$X$5+6)="BLANK",
0
),
_xlfn.IFS(
INDEX(FixtureTicker!$B$24:$AM$43, MATCH($B259, FixtureTicker!$A$24:$A$43), PlayerForm!$X$5+7)="H",
_xlfn.XLOOKUP($E259, PlayerForm!$D$3:$D$394, PlayerForm!$Q$3:$Q$394)*
_xlfn.XLOOKUP(
INDEX(FixtureTicker!$B$3:$AM$22, MATCH($B259, FixtureTicker!$A$3:$A$22), PlayerForm!$X$5+7),
 TeamForm!$B$4:$B$23, TeamForm!$AD$4:$AD$23),
INDEX(FixtureTicker!$B$24:$AM$43, MATCH($B259, FixtureTicker!$A$24:$A$43), PlayerForm!$X$5+7)="A",
_xlfn.XLOOKUP($E259, PlayerForm!$D$3:$D$394, PlayerForm!$R$3:$R$394)*
_xlfn.XLOOKUP(
INDEX(FixtureTicker!$B$3:$AM$22, MATCH($B259, FixtureTicker!$A$3:$A$22), PlayerForm!$X$5+7),
 TeamForm!$B$4:$B$23, TeamForm!$AB$4:$AB$23),
INDEX(FixtureTicker!$B$24:$AM$43, MATCH($B259, FixtureTicker!$A$24:$A$43), PlayerForm!$X$5+7)="BLANK",
0
)
),0)</f>
        <v>5.8437270617628769</v>
      </c>
    </row>
    <row r="260" spans="1:10">
      <c r="A260" s="55">
        <v>230</v>
      </c>
      <c r="B260" s="55" t="str">
        <f>_xlfn.XLOOKUP($A260, PlayerData!$B$3:$B$394, PlayerData!C$3:C$394)</f>
        <v>TOT</v>
      </c>
      <c r="C260" s="55" t="str">
        <f>_xlfn.XLOOKUP($A260, PlayerData!$B$3:$B$394, PlayerData!D$3:D$394)</f>
        <v>D</v>
      </c>
      <c r="D260" s="55">
        <f>_xlfn.XLOOKUP($A260, PlayerData!$B:$B, PlayerData!F:F,,,-1)</f>
        <v>5.5</v>
      </c>
      <c r="E260" s="31" t="str">
        <f>_xlfn.XLOOKUP($A260, PlayerData!$B$3:$B$394, PlayerData!E$3:E$394)</f>
        <v>Sánchez</v>
      </c>
      <c r="F260" s="164" cm="1">
        <f t="array" ref="F260">IFERROR(0.01*_xlfn.IFS(
INDEX(FixtureTicker!$B$24:$AM$43, MATCH($B260, FixtureTicker!$A$24:$A$43, 0), PlayerForm!$X$5)="H",
_xlfn.XLOOKUP($E260, PlayerForm!$D$3:$D$394, PlayerForm!$Q$3:$Q$394)*
_xlfn.XLOOKUP(
INDEX(FixtureTicker!$B$3:$AM$22, MATCH($B260, FixtureTicker!$A$3:$A$22,0), PlayerForm!$X$5),
 TeamForm!$B$4:$B$23, TeamForm!$AD$4:$AD$23),
INDEX(FixtureTicker!$B$24:$AM$43, MATCH($B260, FixtureTicker!$A$24:$A$43,0), PlayerForm!$X$5)="A",
_xlfn.XLOOKUP($E260, PlayerForm!$D$3:$D$394, PlayerForm!$R$3:$R$394)*
_xlfn.XLOOKUP(
INDEX(FixtureTicker!$B$3:$AM$22, MATCH($B260, FixtureTicker!$A$3:$A$22,0), PlayerForm!$X$5),
 TeamForm!$B$4:$B$23, TeamForm!$AB$4:$AB$23),
INDEX(FixtureTicker!$B$24:$AM$43, MATCH($B260, FixtureTicker!$A$24:$A$43,0), PlayerForm!$X$5)="BLANK",
0),0)</f>
        <v>0</v>
      </c>
      <c r="G260" s="163" cm="1">
        <f t="array" ref="G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
),0)</f>
        <v>1.3085137816048291</v>
      </c>
      <c r="H260" s="163" cm="1">
        <f t="array" ref="H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),
_xlfn.IFS(
INDEX(FixtureTicker!$B$24:$AM$43, MATCH($B260, FixtureTicker!$A$24:$A$43), PlayerForm!$X$5+2)="H",
_xlfn.XLOOKUP($E260, PlayerForm!$D$3:$D$394, PlayerForm!$Q$3:$Q$394)*
_xlfn.XLOOKUP(
INDEX(FixtureTicker!$B$3:$AM$22, MATCH($B260, FixtureTicker!$A$3:$A$22), PlayerForm!$X$5+2),
 TeamForm!$B$4:$B$23, TeamForm!$AD$4:$AD$23),
INDEX(FixtureTicker!$B$24:$AM$43, MATCH($B260, FixtureTicker!$A$24:$A$43), PlayerForm!$X$5+2)="A",
_xlfn.XLOOKUP($E260, PlayerForm!$D$3:$D$394, PlayerForm!$R$3:$R$394)*
_xlfn.XLOOKUP(
INDEX(FixtureTicker!$B$3:$AM$22, MATCH($B260, FixtureTicker!$A$3:$A$22), PlayerForm!$X$5+2),
 TeamForm!$B$4:$B$23, TeamForm!$AB$4:$AB$23),
INDEX(FixtureTicker!$B$24:$AM$43, MATCH($B260, FixtureTicker!$A$24:$A$43), PlayerForm!$X$5+2)="BLANK",
0
),
_xlfn.IFS(
INDEX(FixtureTicker!$B$24:$AM$43, MATCH($B260, FixtureTicker!$A$24:$A$43), PlayerForm!$X$5+3)="H",
_xlfn.XLOOKUP($E260, PlayerForm!$D$3:$D$394, PlayerForm!$Q$3:$Q$394)*
_xlfn.XLOOKUP(
INDEX(FixtureTicker!$B$3:$AM$22, MATCH($B260, FixtureTicker!$A$3:$A$22), PlayerForm!$X$5+3),
 TeamForm!$B$4:$B$23, TeamForm!$AD$4:$AD$23),
INDEX(FixtureTicker!$B$24:$AM$43, MATCH($B260, FixtureTicker!$A$24:$A$43), PlayerForm!$X$5+3)="A",
_xlfn.XLOOKUP($E260, PlayerForm!$D$3:$D$394, PlayerForm!$R$3:$R$394)*
_xlfn.XLOOKUP(
INDEX(FixtureTicker!$B$3:$AM$22, MATCH($B260, FixtureTicker!$A$3:$A$22), PlayerForm!$X$5+3),
 TeamForm!$B$4:$B$23, TeamForm!$AB$4:$AB$23),
INDEX(FixtureTicker!$B$24:$AM$43, MATCH($B260, FixtureTicker!$A$24:$A$43), PlayerForm!$X$5+3)="BLANK",
0
)
),0)</f>
        <v>2.2752999971045957</v>
      </c>
      <c r="I260" s="163" cm="1">
        <f t="array" ref="I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),
_xlfn.IFS(
INDEX(FixtureTicker!$B$24:$AM$43, MATCH($B260, FixtureTicker!$A$24:$A$43), PlayerForm!$X$5+2)="H",
_xlfn.XLOOKUP($E260, PlayerForm!$D$3:$D$394, PlayerForm!$Q$3:$Q$394)*
_xlfn.XLOOKUP(
INDEX(FixtureTicker!$B$3:$AM$22, MATCH($B260, FixtureTicker!$A$3:$A$22), PlayerForm!$X$5+2),
 TeamForm!$B$4:$B$23, TeamForm!$AD$4:$AD$23),
INDEX(FixtureTicker!$B$24:$AM$43, MATCH($B260, FixtureTicker!$A$24:$A$43), PlayerForm!$X$5+2)="A",
_xlfn.XLOOKUP($E260, PlayerForm!$D$3:$D$394, PlayerForm!$R$3:$R$394)*
_xlfn.XLOOKUP(
INDEX(FixtureTicker!$B$3:$AM$22, MATCH($B260, FixtureTicker!$A$3:$A$22), PlayerForm!$X$5+2),
 TeamForm!$B$4:$B$23, TeamForm!$AB$4:$AB$23),
INDEX(FixtureTicker!$B$24:$AM$43, MATCH($B260, FixtureTicker!$A$24:$A$43), PlayerForm!$X$5+2)="BLANK",
0
),
_xlfn.IFS(
INDEX(FixtureTicker!$B$24:$AM$43, MATCH($B260, FixtureTicker!$A$24:$A$43), PlayerForm!$X$5+3)="H",
_xlfn.XLOOKUP($E260, PlayerForm!$D$3:$D$394, PlayerForm!$Q$3:$Q$394)*
_xlfn.XLOOKUP(
INDEX(FixtureTicker!$B$3:$AM$22, MATCH($B260, FixtureTicker!$A$3:$A$22), PlayerForm!$X$5+3),
 TeamForm!$B$4:$B$23, TeamForm!$AD$4:$AD$23),
INDEX(FixtureTicker!$B$24:$AM$43, MATCH($B260, FixtureTicker!$A$24:$A$43), PlayerForm!$X$5+3)="A",
_xlfn.XLOOKUP($E260, PlayerForm!$D$3:$D$394, PlayerForm!$R$3:$R$394)*
_xlfn.XLOOKUP(
INDEX(FixtureTicker!$B$3:$AM$22, MATCH($B260, FixtureTicker!$A$3:$A$22), PlayerForm!$X$5+3),
 TeamForm!$B$4:$B$23, TeamForm!$AB$4:$AB$23),
INDEX(FixtureTicker!$B$24:$AM$43, MATCH($B260, FixtureTicker!$A$24:$A$43), PlayerForm!$X$5+3)="BLANK",
0
),
_xlfn.IFS(
INDEX(FixtureTicker!$B$24:$AM$43, MATCH($B260, FixtureTicker!$A$24:$A$43), PlayerForm!$X$5+4)="H",
_xlfn.XLOOKUP($E260, PlayerForm!$D$3:$D$394, PlayerForm!$Q$3:$Q$394)*
_xlfn.XLOOKUP(
INDEX(FixtureTicker!$B$3:$AM$22, MATCH($B260, FixtureTicker!$A$3:$A$22), PlayerForm!$X$5+4),
 TeamForm!$B$4:$B$23, TeamForm!$AD$4:$AD$23),
INDEX(FixtureTicker!$B$24:$AM$43, MATCH($B260, FixtureTicker!$A$24:$A$43), PlayerForm!$X$5+4)="A",
_xlfn.XLOOKUP($E260, PlayerForm!$D$3:$D$394, PlayerForm!$R$3:$R$394)*
_xlfn.XLOOKUP(
INDEX(FixtureTicker!$B$3:$AM$22, MATCH($B260, FixtureTicker!$A$3:$A$22), PlayerForm!$X$5+4),
 TeamForm!$B$4:$B$23, TeamForm!$AB$4:$AB$23),
INDEX(FixtureTicker!$B$24:$AM$43, MATCH($B260, FixtureTicker!$A$24:$A$43), PlayerForm!$X$5+4)="BLANK",
0
),
_xlfn.IFS(
INDEX(FixtureTicker!$B$24:$AM$43, MATCH($B260, FixtureTicker!$A$24:$A$43), PlayerForm!$X$5+5)="H",
_xlfn.XLOOKUP($E260, PlayerForm!$D$3:$D$394, PlayerForm!$Q$3:$Q$394)*
_xlfn.XLOOKUP(
INDEX(FixtureTicker!$B$3:$AM$22, MATCH($B260, FixtureTicker!$A$3:$A$22), PlayerForm!$X$5+5),
 TeamForm!$B$4:$B$23, TeamForm!$AD$4:$AD$23),
INDEX(FixtureTicker!$B$24:$AM$43, MATCH($B260, FixtureTicker!$A$24:$A$43), PlayerForm!$X$5+5)="A",
_xlfn.XLOOKUP($E260, PlayerForm!$D$3:$D$394, PlayerForm!$R$3:$R$394)*
_xlfn.XLOOKUP(
INDEX(FixtureTicker!$B$3:$AM$22, MATCH($B260, FixtureTicker!$A$3:$A$22), PlayerForm!$X$5+5),
 TeamForm!$B$4:$B$23, TeamForm!$AB$4:$AB$23),
INDEX(FixtureTicker!$B$24:$AM$43, MATCH($B260, FixtureTicker!$A$24:$A$43), PlayerForm!$X$5+5)="BLANK",
0
)
),0)</f>
        <v>4.0477413921875005</v>
      </c>
      <c r="J260" s="163" cm="1">
        <f t="array" ref="J260">IFERROR(0.01*SUM(
_xlfn.IFS(
INDEX(FixtureTicker!$B$24:$AM$43, MATCH($B260, FixtureTicker!$A$24:$A$43), PlayerForm!$X$5)="H",
_xlfn.XLOOKUP($E260, PlayerForm!$D$3:$D$394, PlayerForm!$Q$3:$Q$394)*
_xlfn.XLOOKUP(
INDEX(FixtureTicker!$B$3:$AM$22, MATCH($B260, FixtureTicker!$A$3:$A$22), PlayerForm!$X$5),
 TeamForm!$B$4:$B$23, TeamForm!$AD$4:$AD$23),
INDEX(FixtureTicker!$B$24:$AM$43, MATCH($B260, FixtureTicker!$A$24:$A$43), PlayerForm!$X$5)="A",
_xlfn.XLOOKUP($E260, PlayerForm!$D$3:$D$394, PlayerForm!$R$3:$R$394)*
_xlfn.XLOOKUP(
INDEX(FixtureTicker!$B$3:$AM$22, MATCH($B260, FixtureTicker!$A$3:$A$22), PlayerForm!$X$5),
 TeamForm!$B$4:$B$23, TeamForm!$AB$4:$AB$23),
INDEX(FixtureTicker!$B$24:$AM$43, MATCH($B260, FixtureTicker!$A$24:$A$43), PlayerForm!$X$5)="BLANK",
0
),
_xlfn.IFS(
INDEX(FixtureTicker!$B$24:$AM$43, MATCH($B260, FixtureTicker!$A$24:$A$43), PlayerForm!$X$5+1)="H",
_xlfn.XLOOKUP($E260, PlayerForm!$D$3:$D$394, PlayerForm!$Q$3:$Q$394)*
_xlfn.XLOOKUP(
INDEX(FixtureTicker!$B$3:$AM$22, MATCH($B260, FixtureTicker!$A$3:$A$22), PlayerForm!$X$5+1),
 TeamForm!$B$4:$B$23, TeamForm!$AD$4:$AD$23),
INDEX(FixtureTicker!$B$24:$AM$43, MATCH($B260, FixtureTicker!$A$24:$A$43), PlayerForm!$X$5+1)="A",
_xlfn.XLOOKUP($E260, PlayerForm!$D$3:$D$394, PlayerForm!$R$3:$R$394)*
_xlfn.XLOOKUP(
INDEX(FixtureTicker!$B$3:$AM$22, MATCH($B260, FixtureTicker!$A$3:$A$22), PlayerForm!$X$5+1),
 TeamForm!$B$4:$B$23, TeamForm!$AB$4:$AB$23),
INDEX(FixtureTicker!$B$24:$AM$43, MATCH($B260, FixtureTicker!$A$24:$A$43), PlayerForm!$X$5+1)="BLANK",
0
),
_xlfn.IFS(
INDEX(FixtureTicker!$B$24:$AM$43, MATCH($B260, FixtureTicker!$A$24:$A$43), PlayerForm!$X$5+2)="H",
_xlfn.XLOOKUP($E260, PlayerForm!$D$3:$D$394, PlayerForm!$Q$3:$Q$394)*
_xlfn.XLOOKUP(
INDEX(FixtureTicker!$B$3:$AM$22, MATCH($B260, FixtureTicker!$A$3:$A$22), PlayerForm!$X$5+2),
 TeamForm!$B$4:$B$23, TeamForm!$AD$4:$AD$23),
INDEX(FixtureTicker!$B$24:$AM$43, MATCH($B260, FixtureTicker!$A$24:$A$43), PlayerForm!$X$5+2)="A",
_xlfn.XLOOKUP($E260, PlayerForm!$D$3:$D$394, PlayerForm!$R$3:$R$394)*
_xlfn.XLOOKUP(
INDEX(FixtureTicker!$B$3:$AM$22, MATCH($B260, FixtureTicker!$A$3:$A$22), PlayerForm!$X$5+2),
 TeamForm!$B$4:$B$23, TeamForm!$AB$4:$AB$23),
INDEX(FixtureTicker!$B$24:$AM$43, MATCH($B260, FixtureTicker!$A$24:$A$43), PlayerForm!$X$5+2)="BLANK",
0
),
_xlfn.IFS(
INDEX(FixtureTicker!$B$24:$AM$43, MATCH($B260, FixtureTicker!$A$24:$A$43), PlayerForm!$X$5+3)="H",
_xlfn.XLOOKUP($E260, PlayerForm!$D$3:$D$394, PlayerForm!$Q$3:$Q$394)*
_xlfn.XLOOKUP(
INDEX(FixtureTicker!$B$3:$AM$22, MATCH($B260, FixtureTicker!$A$3:$A$22), PlayerForm!$X$5+3),
 TeamForm!$B$4:$B$23, TeamForm!$AD$4:$AD$23),
INDEX(FixtureTicker!$B$24:$AM$43, MATCH($B260, FixtureTicker!$A$24:$A$43), PlayerForm!$X$5+3)="A",
_xlfn.XLOOKUP($E260, PlayerForm!$D$3:$D$394, PlayerForm!$R$3:$R$394)*
_xlfn.XLOOKUP(
INDEX(FixtureTicker!$B$3:$AM$22, MATCH($B260, FixtureTicker!$A$3:$A$22), PlayerForm!$X$5+3),
 TeamForm!$B$4:$B$23, TeamForm!$AB$4:$AB$23),
INDEX(FixtureTicker!$B$24:$AM$43, MATCH($B260, FixtureTicker!$A$24:$A$43), PlayerForm!$X$5+3)="BLANK",
0
),
_xlfn.IFS(
INDEX(FixtureTicker!$B$24:$AM$43, MATCH($B260, FixtureTicker!$A$24:$A$43), PlayerForm!$X$5+4)="H",
_xlfn.XLOOKUP($E260, PlayerForm!$D$3:$D$394, PlayerForm!$Q$3:$Q$394)*
_xlfn.XLOOKUP(
INDEX(FixtureTicker!$B$3:$AM$22, MATCH($B260, FixtureTicker!$A$3:$A$22), PlayerForm!$X$5+4),
 TeamForm!$B$4:$B$23, TeamForm!$AD$4:$AD$23),
INDEX(FixtureTicker!$B$24:$AM$43, MATCH($B260, FixtureTicker!$A$24:$A$43), PlayerForm!$X$5+4)="A",
_xlfn.XLOOKUP($E260, PlayerForm!$D$3:$D$394, PlayerForm!$R$3:$R$394)*
_xlfn.XLOOKUP(
INDEX(FixtureTicker!$B$3:$AM$22, MATCH($B260, FixtureTicker!$A$3:$A$22), PlayerForm!$X$5+4),
 TeamForm!$B$4:$B$23, TeamForm!$AB$4:$AB$23),
INDEX(FixtureTicker!$B$24:$AM$43, MATCH($B260, FixtureTicker!$A$24:$A$43), PlayerForm!$X$5+4)="BLANK",
0
),
_xlfn.IFS(
INDEX(FixtureTicker!$B$24:$AM$43, MATCH($B260, FixtureTicker!$A$24:$A$43), PlayerForm!$X$5+5)="H",
_xlfn.XLOOKUP($E260, PlayerForm!$D$3:$D$394, PlayerForm!$Q$3:$Q$394)*
_xlfn.XLOOKUP(
INDEX(FixtureTicker!$B$3:$AM$22, MATCH($B260, FixtureTicker!$A$3:$A$22), PlayerForm!$X$5+5),
 TeamForm!$B$4:$B$23, TeamForm!$AD$4:$AD$23),
INDEX(FixtureTicker!$B$24:$AM$43, MATCH($B260, FixtureTicker!$A$24:$A$43), PlayerForm!$X$5+5)="A",
_xlfn.XLOOKUP($E260, PlayerForm!$D$3:$D$394, PlayerForm!$R$3:$R$394)*
_xlfn.XLOOKUP(
INDEX(FixtureTicker!$B$3:$AM$22, MATCH($B260, FixtureTicker!$A$3:$A$22), PlayerForm!$X$5+5),
 TeamForm!$B$4:$B$23, TeamForm!$AB$4:$AB$23),
INDEX(FixtureTicker!$B$24:$AM$43, MATCH($B260, FixtureTicker!$A$24:$A$43), PlayerForm!$X$5+5)="BLANK",
0
),
_xlfn.IFS(
INDEX(FixtureTicker!$B$24:$AM$43, MATCH($B260, FixtureTicker!$A$24:$A$43), PlayerForm!$X$5+6)="H",
_xlfn.XLOOKUP($E260, PlayerForm!$D$3:$D$394, PlayerForm!$Q$3:$Q$394)*
_xlfn.XLOOKUP(
INDEX(FixtureTicker!$B$3:$AM$22, MATCH($B260, FixtureTicker!$A$3:$A$22), PlayerForm!$X$5+6),
 TeamForm!$B$4:$B$23, TeamForm!$AD$4:$AD$23),
INDEX(FixtureTicker!$B$24:$AM$43, MATCH($B260, FixtureTicker!$A$24:$A$43), PlayerForm!$X$5+6)="A",
_xlfn.XLOOKUP($E260, PlayerForm!$D$3:$D$394, PlayerForm!$R$3:$R$394)*
_xlfn.XLOOKUP(
INDEX(FixtureTicker!$B$3:$AM$22, MATCH($B260, FixtureTicker!$A$3:$A$22), PlayerForm!$X$5+6),
 TeamForm!$B$4:$B$23, TeamForm!$AB$4:$AB$23),
INDEX(FixtureTicker!$B$24:$AM$43, MATCH($B260, FixtureTicker!$A$24:$A$43), PlayerForm!$X$5+6)="BLANK",
0
),
_xlfn.IFS(
INDEX(FixtureTicker!$B$24:$AM$43, MATCH($B260, FixtureTicker!$A$24:$A$43), PlayerForm!$X$5+7)="H",
_xlfn.XLOOKUP($E260, PlayerForm!$D$3:$D$394, PlayerForm!$Q$3:$Q$394)*
_xlfn.XLOOKUP(
INDEX(FixtureTicker!$B$3:$AM$22, MATCH($B260, FixtureTicker!$A$3:$A$22), PlayerForm!$X$5+7),
 TeamForm!$B$4:$B$23, TeamForm!$AD$4:$AD$23),
INDEX(FixtureTicker!$B$24:$AM$43, MATCH($B260, FixtureTicker!$A$24:$A$43), PlayerForm!$X$5+7)="A",
_xlfn.XLOOKUP($E260, PlayerForm!$D$3:$D$394, PlayerForm!$R$3:$R$394)*
_xlfn.XLOOKUP(
INDEX(FixtureTicker!$B$3:$AM$22, MATCH($B260, FixtureTicker!$A$3:$A$22), PlayerForm!$X$5+7),
 TeamForm!$B$4:$B$23, TeamForm!$AB$4:$AB$23),
INDEX(FixtureTicker!$B$24:$AM$43, MATCH($B260, FixtureTicker!$A$24:$A$43), PlayerForm!$X$5+7)="BLANK",
0
)
),0)</f>
        <v>5.836443717500523</v>
      </c>
    </row>
    <row r="261" spans="1:10">
      <c r="A261" s="55">
        <v>215</v>
      </c>
      <c r="B261" s="55" t="str">
        <f>_xlfn.XLOOKUP($A261, PlayerData!$B$3:$B$394, PlayerData!C$3:C$394)</f>
        <v>SOU</v>
      </c>
      <c r="C261" s="55" t="str">
        <f>_xlfn.XLOOKUP($A261, PlayerData!$B$3:$B$394, PlayerData!D$3:D$394)</f>
        <v>M</v>
      </c>
      <c r="D261" s="55">
        <f>_xlfn.XLOOKUP($A261, PlayerData!$B:$B, PlayerData!F:F,,,-1)</f>
        <v>4.5</v>
      </c>
      <c r="E261" s="31" t="str">
        <f>_xlfn.XLOOKUP($A261, PlayerData!$B$3:$B$394, PlayerData!E$3:E$394)</f>
        <v>Smallbone</v>
      </c>
      <c r="F261" s="164" cm="1">
        <f t="array" ref="F261">IFERROR(0.01*_xlfn.IFS(
INDEX(FixtureTicker!$B$24:$AM$43, MATCH($B261, FixtureTicker!$A$24:$A$43, 0), PlayerForm!$X$5)="H",
_xlfn.XLOOKUP($E261, PlayerForm!$D$3:$D$394, PlayerForm!$Q$3:$Q$394)*
_xlfn.XLOOKUP(
INDEX(FixtureTicker!$B$3:$AM$22, MATCH($B261, FixtureTicker!$A$3:$A$22,0), PlayerForm!$X$5),
 TeamForm!$B$4:$B$23, TeamForm!$AD$4:$AD$23),
INDEX(FixtureTicker!$B$24:$AM$43, MATCH($B261, FixtureTicker!$A$24:$A$43,0), PlayerForm!$X$5)="A",
_xlfn.XLOOKUP($E261, PlayerForm!$D$3:$D$394, PlayerForm!$R$3:$R$394)*
_xlfn.XLOOKUP(
INDEX(FixtureTicker!$B$3:$AM$22, MATCH($B261, FixtureTicker!$A$3:$A$22,0), PlayerForm!$X$5),
 TeamForm!$B$4:$B$23, TeamForm!$AB$4:$AB$23),
INDEX(FixtureTicker!$B$24:$AM$43, MATCH($B261, FixtureTicker!$A$24:$A$43,0), PlayerForm!$X$5)="BLANK",
0),0)</f>
        <v>0.30947389437955475</v>
      </c>
      <c r="G261" s="163" cm="1">
        <f t="array" ref="G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
),0)</f>
        <v>1.1297661445422302</v>
      </c>
      <c r="H261" s="163" cm="1">
        <f t="array" ref="H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),
_xlfn.IFS(
INDEX(FixtureTicker!$B$24:$AM$43, MATCH($B261, FixtureTicker!$A$24:$A$43), PlayerForm!$X$5+2)="H",
_xlfn.XLOOKUP($E261, PlayerForm!$D$3:$D$394, PlayerForm!$Q$3:$Q$394)*
_xlfn.XLOOKUP(
INDEX(FixtureTicker!$B$3:$AM$22, MATCH($B261, FixtureTicker!$A$3:$A$22), PlayerForm!$X$5+2),
 TeamForm!$B$4:$B$23, TeamForm!$AD$4:$AD$23),
INDEX(FixtureTicker!$B$24:$AM$43, MATCH($B261, FixtureTicker!$A$24:$A$43), PlayerForm!$X$5+2)="A",
_xlfn.XLOOKUP($E261, PlayerForm!$D$3:$D$394, PlayerForm!$R$3:$R$394)*
_xlfn.XLOOKUP(
INDEX(FixtureTicker!$B$3:$AM$22, MATCH($B261, FixtureTicker!$A$3:$A$22), PlayerForm!$X$5+2),
 TeamForm!$B$4:$B$23, TeamForm!$AB$4:$AB$23),
INDEX(FixtureTicker!$B$24:$AM$43, MATCH($B261, FixtureTicker!$A$24:$A$43), PlayerForm!$X$5+2)="BLANK",
0
),
_xlfn.IFS(
INDEX(FixtureTicker!$B$24:$AM$43, MATCH($B261, FixtureTicker!$A$24:$A$43), PlayerForm!$X$5+3)="H",
_xlfn.XLOOKUP($E261, PlayerForm!$D$3:$D$394, PlayerForm!$Q$3:$Q$394)*
_xlfn.XLOOKUP(
INDEX(FixtureTicker!$B$3:$AM$22, MATCH($B261, FixtureTicker!$A$3:$A$22), PlayerForm!$X$5+3),
 TeamForm!$B$4:$B$23, TeamForm!$AD$4:$AD$23),
INDEX(FixtureTicker!$B$24:$AM$43, MATCH($B261, FixtureTicker!$A$24:$A$43), PlayerForm!$X$5+3)="A",
_xlfn.XLOOKUP($E261, PlayerForm!$D$3:$D$394, PlayerForm!$R$3:$R$394)*
_xlfn.XLOOKUP(
INDEX(FixtureTicker!$B$3:$AM$22, MATCH($B261, FixtureTicker!$A$3:$A$22), PlayerForm!$X$5+3),
 TeamForm!$B$4:$B$23, TeamForm!$AB$4:$AB$23),
INDEX(FixtureTicker!$B$24:$AM$43, MATCH($B261, FixtureTicker!$A$24:$A$43), PlayerForm!$X$5+3)="BLANK",
0
)
),0)</f>
        <v>3.118657756075351</v>
      </c>
      <c r="I261" s="163" cm="1">
        <f t="array" ref="I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),
_xlfn.IFS(
INDEX(FixtureTicker!$B$24:$AM$43, MATCH($B261, FixtureTicker!$A$24:$A$43), PlayerForm!$X$5+2)="H",
_xlfn.XLOOKUP($E261, PlayerForm!$D$3:$D$394, PlayerForm!$Q$3:$Q$394)*
_xlfn.XLOOKUP(
INDEX(FixtureTicker!$B$3:$AM$22, MATCH($B261, FixtureTicker!$A$3:$A$22), PlayerForm!$X$5+2),
 TeamForm!$B$4:$B$23, TeamForm!$AD$4:$AD$23),
INDEX(FixtureTicker!$B$24:$AM$43, MATCH($B261, FixtureTicker!$A$24:$A$43), PlayerForm!$X$5+2)="A",
_xlfn.XLOOKUP($E261, PlayerForm!$D$3:$D$394, PlayerForm!$R$3:$R$394)*
_xlfn.XLOOKUP(
INDEX(FixtureTicker!$B$3:$AM$22, MATCH($B261, FixtureTicker!$A$3:$A$22), PlayerForm!$X$5+2),
 TeamForm!$B$4:$B$23, TeamForm!$AB$4:$AB$23),
INDEX(FixtureTicker!$B$24:$AM$43, MATCH($B261, FixtureTicker!$A$24:$A$43), PlayerForm!$X$5+2)="BLANK",
0
),
_xlfn.IFS(
INDEX(FixtureTicker!$B$24:$AM$43, MATCH($B261, FixtureTicker!$A$24:$A$43), PlayerForm!$X$5+3)="H",
_xlfn.XLOOKUP($E261, PlayerForm!$D$3:$D$394, PlayerForm!$Q$3:$Q$394)*
_xlfn.XLOOKUP(
INDEX(FixtureTicker!$B$3:$AM$22, MATCH($B261, FixtureTicker!$A$3:$A$22), PlayerForm!$X$5+3),
 TeamForm!$B$4:$B$23, TeamForm!$AD$4:$AD$23),
INDEX(FixtureTicker!$B$24:$AM$43, MATCH($B261, FixtureTicker!$A$24:$A$43), PlayerForm!$X$5+3)="A",
_xlfn.XLOOKUP($E261, PlayerForm!$D$3:$D$394, PlayerForm!$R$3:$R$394)*
_xlfn.XLOOKUP(
INDEX(FixtureTicker!$B$3:$AM$22, MATCH($B261, FixtureTicker!$A$3:$A$22), PlayerForm!$X$5+3),
 TeamForm!$B$4:$B$23, TeamForm!$AB$4:$AB$23),
INDEX(FixtureTicker!$B$24:$AM$43, MATCH($B261, FixtureTicker!$A$24:$A$43), PlayerForm!$X$5+3)="BLANK",
0
),
_xlfn.IFS(
INDEX(FixtureTicker!$B$24:$AM$43, MATCH($B261, FixtureTicker!$A$24:$A$43), PlayerForm!$X$5+4)="H",
_xlfn.XLOOKUP($E261, PlayerForm!$D$3:$D$394, PlayerForm!$Q$3:$Q$394)*
_xlfn.XLOOKUP(
INDEX(FixtureTicker!$B$3:$AM$22, MATCH($B261, FixtureTicker!$A$3:$A$22), PlayerForm!$X$5+4),
 TeamForm!$B$4:$B$23, TeamForm!$AD$4:$AD$23),
INDEX(FixtureTicker!$B$24:$AM$43, MATCH($B261, FixtureTicker!$A$24:$A$43), PlayerForm!$X$5+4)="A",
_xlfn.XLOOKUP($E261, PlayerForm!$D$3:$D$394, PlayerForm!$R$3:$R$394)*
_xlfn.XLOOKUP(
INDEX(FixtureTicker!$B$3:$AM$22, MATCH($B261, FixtureTicker!$A$3:$A$22), PlayerForm!$X$5+4),
 TeamForm!$B$4:$B$23, TeamForm!$AB$4:$AB$23),
INDEX(FixtureTicker!$B$24:$AM$43, MATCH($B261, FixtureTicker!$A$24:$A$43), PlayerForm!$X$5+4)="BLANK",
0
),
_xlfn.IFS(
INDEX(FixtureTicker!$B$24:$AM$43, MATCH($B261, FixtureTicker!$A$24:$A$43), PlayerForm!$X$5+5)="H",
_xlfn.XLOOKUP($E261, PlayerForm!$D$3:$D$394, PlayerForm!$Q$3:$Q$394)*
_xlfn.XLOOKUP(
INDEX(FixtureTicker!$B$3:$AM$22, MATCH($B261, FixtureTicker!$A$3:$A$22), PlayerForm!$X$5+5),
 TeamForm!$B$4:$B$23, TeamForm!$AD$4:$AD$23),
INDEX(FixtureTicker!$B$24:$AM$43, MATCH($B261, FixtureTicker!$A$24:$A$43), PlayerForm!$X$5+5)="A",
_xlfn.XLOOKUP($E261, PlayerForm!$D$3:$D$394, PlayerForm!$R$3:$R$394)*
_xlfn.XLOOKUP(
INDEX(FixtureTicker!$B$3:$AM$22, MATCH($B261, FixtureTicker!$A$3:$A$22), PlayerForm!$X$5+5),
 TeamForm!$B$4:$B$23, TeamForm!$AB$4:$AB$23),
INDEX(FixtureTicker!$B$24:$AM$43, MATCH($B261, FixtureTicker!$A$24:$A$43), PlayerForm!$X$5+5)="BLANK",
0
)
),0)</f>
        <v>3.9883068036748242</v>
      </c>
      <c r="J261" s="163" cm="1">
        <f t="array" ref="J261">IFERROR(0.01*SUM(
_xlfn.IFS(
INDEX(FixtureTicker!$B$24:$AM$43, MATCH($B261, FixtureTicker!$A$24:$A$43), PlayerForm!$X$5)="H",
_xlfn.XLOOKUP($E261, PlayerForm!$D$3:$D$394, PlayerForm!$Q$3:$Q$394)*
_xlfn.XLOOKUP(
INDEX(FixtureTicker!$B$3:$AM$22, MATCH($B261, FixtureTicker!$A$3:$A$22), PlayerForm!$X$5),
 TeamForm!$B$4:$B$23, TeamForm!$AD$4:$AD$23),
INDEX(FixtureTicker!$B$24:$AM$43, MATCH($B261, FixtureTicker!$A$24:$A$43), PlayerForm!$X$5)="A",
_xlfn.XLOOKUP($E261, PlayerForm!$D$3:$D$394, PlayerForm!$R$3:$R$394)*
_xlfn.XLOOKUP(
INDEX(FixtureTicker!$B$3:$AM$22, MATCH($B261, FixtureTicker!$A$3:$A$22), PlayerForm!$X$5),
 TeamForm!$B$4:$B$23, TeamForm!$AB$4:$AB$23),
INDEX(FixtureTicker!$B$24:$AM$43, MATCH($B261, FixtureTicker!$A$24:$A$43), PlayerForm!$X$5)="BLANK",
0
),
_xlfn.IFS(
INDEX(FixtureTicker!$B$24:$AM$43, MATCH($B261, FixtureTicker!$A$24:$A$43), PlayerForm!$X$5+1)="H",
_xlfn.XLOOKUP($E261, PlayerForm!$D$3:$D$394, PlayerForm!$Q$3:$Q$394)*
_xlfn.XLOOKUP(
INDEX(FixtureTicker!$B$3:$AM$22, MATCH($B261, FixtureTicker!$A$3:$A$22), PlayerForm!$X$5+1),
 TeamForm!$B$4:$B$23, TeamForm!$AD$4:$AD$23),
INDEX(FixtureTicker!$B$24:$AM$43, MATCH($B261, FixtureTicker!$A$24:$A$43), PlayerForm!$X$5+1)="A",
_xlfn.XLOOKUP($E261, PlayerForm!$D$3:$D$394, PlayerForm!$R$3:$R$394)*
_xlfn.XLOOKUP(
INDEX(FixtureTicker!$B$3:$AM$22, MATCH($B261, FixtureTicker!$A$3:$A$22), PlayerForm!$X$5+1),
 TeamForm!$B$4:$B$23, TeamForm!$AB$4:$AB$23),
INDEX(FixtureTicker!$B$24:$AM$43, MATCH($B261, FixtureTicker!$A$24:$A$43), PlayerForm!$X$5+1)="BLANK",
0
),
_xlfn.IFS(
INDEX(FixtureTicker!$B$24:$AM$43, MATCH($B261, FixtureTicker!$A$24:$A$43), PlayerForm!$X$5+2)="H",
_xlfn.XLOOKUP($E261, PlayerForm!$D$3:$D$394, PlayerForm!$Q$3:$Q$394)*
_xlfn.XLOOKUP(
INDEX(FixtureTicker!$B$3:$AM$22, MATCH($B261, FixtureTicker!$A$3:$A$22), PlayerForm!$X$5+2),
 TeamForm!$B$4:$B$23, TeamForm!$AD$4:$AD$23),
INDEX(FixtureTicker!$B$24:$AM$43, MATCH($B261, FixtureTicker!$A$24:$A$43), PlayerForm!$X$5+2)="A",
_xlfn.XLOOKUP($E261, PlayerForm!$D$3:$D$394, PlayerForm!$R$3:$R$394)*
_xlfn.XLOOKUP(
INDEX(FixtureTicker!$B$3:$AM$22, MATCH($B261, FixtureTicker!$A$3:$A$22), PlayerForm!$X$5+2),
 TeamForm!$B$4:$B$23, TeamForm!$AB$4:$AB$23),
INDEX(FixtureTicker!$B$24:$AM$43, MATCH($B261, FixtureTicker!$A$24:$A$43), PlayerForm!$X$5+2)="BLANK",
0
),
_xlfn.IFS(
INDEX(FixtureTicker!$B$24:$AM$43, MATCH($B261, FixtureTicker!$A$24:$A$43), PlayerForm!$X$5+3)="H",
_xlfn.XLOOKUP($E261, PlayerForm!$D$3:$D$394, PlayerForm!$Q$3:$Q$394)*
_xlfn.XLOOKUP(
INDEX(FixtureTicker!$B$3:$AM$22, MATCH($B261, FixtureTicker!$A$3:$A$22), PlayerForm!$X$5+3),
 TeamForm!$B$4:$B$23, TeamForm!$AD$4:$AD$23),
INDEX(FixtureTicker!$B$24:$AM$43, MATCH($B261, FixtureTicker!$A$24:$A$43), PlayerForm!$X$5+3)="A",
_xlfn.XLOOKUP($E261, PlayerForm!$D$3:$D$394, PlayerForm!$R$3:$R$394)*
_xlfn.XLOOKUP(
INDEX(FixtureTicker!$B$3:$AM$22, MATCH($B261, FixtureTicker!$A$3:$A$22), PlayerForm!$X$5+3),
 TeamForm!$B$4:$B$23, TeamForm!$AB$4:$AB$23),
INDEX(FixtureTicker!$B$24:$AM$43, MATCH($B261, FixtureTicker!$A$24:$A$43), PlayerForm!$X$5+3)="BLANK",
0
),
_xlfn.IFS(
INDEX(FixtureTicker!$B$24:$AM$43, MATCH($B261, FixtureTicker!$A$24:$A$43), PlayerForm!$X$5+4)="H",
_xlfn.XLOOKUP($E261, PlayerForm!$D$3:$D$394, PlayerForm!$Q$3:$Q$394)*
_xlfn.XLOOKUP(
INDEX(FixtureTicker!$B$3:$AM$22, MATCH($B261, FixtureTicker!$A$3:$A$22), PlayerForm!$X$5+4),
 TeamForm!$B$4:$B$23, TeamForm!$AD$4:$AD$23),
INDEX(FixtureTicker!$B$24:$AM$43, MATCH($B261, FixtureTicker!$A$24:$A$43), PlayerForm!$X$5+4)="A",
_xlfn.XLOOKUP($E261, PlayerForm!$D$3:$D$394, PlayerForm!$R$3:$R$394)*
_xlfn.XLOOKUP(
INDEX(FixtureTicker!$B$3:$AM$22, MATCH($B261, FixtureTicker!$A$3:$A$22), PlayerForm!$X$5+4),
 TeamForm!$B$4:$B$23, TeamForm!$AB$4:$AB$23),
INDEX(FixtureTicker!$B$24:$AM$43, MATCH($B261, FixtureTicker!$A$24:$A$43), PlayerForm!$X$5+4)="BLANK",
0
),
_xlfn.IFS(
INDEX(FixtureTicker!$B$24:$AM$43, MATCH($B261, FixtureTicker!$A$24:$A$43), PlayerForm!$X$5+5)="H",
_xlfn.XLOOKUP($E261, PlayerForm!$D$3:$D$394, PlayerForm!$Q$3:$Q$394)*
_xlfn.XLOOKUP(
INDEX(FixtureTicker!$B$3:$AM$22, MATCH($B261, FixtureTicker!$A$3:$A$22), PlayerForm!$X$5+5),
 TeamForm!$B$4:$B$23, TeamForm!$AD$4:$AD$23),
INDEX(FixtureTicker!$B$24:$AM$43, MATCH($B261, FixtureTicker!$A$24:$A$43), PlayerForm!$X$5+5)="A",
_xlfn.XLOOKUP($E261, PlayerForm!$D$3:$D$394, PlayerForm!$R$3:$R$394)*
_xlfn.XLOOKUP(
INDEX(FixtureTicker!$B$3:$AM$22, MATCH($B261, FixtureTicker!$A$3:$A$22), PlayerForm!$X$5+5),
 TeamForm!$B$4:$B$23, TeamForm!$AB$4:$AB$23),
INDEX(FixtureTicker!$B$24:$AM$43, MATCH($B261, FixtureTicker!$A$24:$A$43), PlayerForm!$X$5+5)="BLANK",
0
),
_xlfn.IFS(
INDEX(FixtureTicker!$B$24:$AM$43, MATCH($B261, FixtureTicker!$A$24:$A$43), PlayerForm!$X$5+6)="H",
_xlfn.XLOOKUP($E261, PlayerForm!$D$3:$D$394, PlayerForm!$Q$3:$Q$394)*
_xlfn.XLOOKUP(
INDEX(FixtureTicker!$B$3:$AM$22, MATCH($B261, FixtureTicker!$A$3:$A$22), PlayerForm!$X$5+6),
 TeamForm!$B$4:$B$23, TeamForm!$AD$4:$AD$23),
INDEX(FixtureTicker!$B$24:$AM$43, MATCH($B261, FixtureTicker!$A$24:$A$43), PlayerForm!$X$5+6)="A",
_xlfn.XLOOKUP($E261, PlayerForm!$D$3:$D$394, PlayerForm!$R$3:$R$394)*
_xlfn.XLOOKUP(
INDEX(FixtureTicker!$B$3:$AM$22, MATCH($B261, FixtureTicker!$A$3:$A$22), PlayerForm!$X$5+6),
 TeamForm!$B$4:$B$23, TeamForm!$AB$4:$AB$23),
INDEX(FixtureTicker!$B$24:$AM$43, MATCH($B261, FixtureTicker!$A$24:$A$43), PlayerForm!$X$5+6)="BLANK",
0
),
_xlfn.IFS(
INDEX(FixtureTicker!$B$24:$AM$43, MATCH($B261, FixtureTicker!$A$24:$A$43), PlayerForm!$X$5+7)="H",
_xlfn.XLOOKUP($E261, PlayerForm!$D$3:$D$394, PlayerForm!$Q$3:$Q$394)*
_xlfn.XLOOKUP(
INDEX(FixtureTicker!$B$3:$AM$22, MATCH($B261, FixtureTicker!$A$3:$A$22), PlayerForm!$X$5+7),
 TeamForm!$B$4:$B$23, TeamForm!$AD$4:$AD$23),
INDEX(FixtureTicker!$B$24:$AM$43, MATCH($B261, FixtureTicker!$A$24:$A$43), PlayerForm!$X$5+7)="A",
_xlfn.XLOOKUP($E261, PlayerForm!$D$3:$D$394, PlayerForm!$R$3:$R$394)*
_xlfn.XLOOKUP(
INDEX(FixtureTicker!$B$3:$AM$22, MATCH($B261, FixtureTicker!$A$3:$A$22), PlayerForm!$X$5+7),
 TeamForm!$B$4:$B$23, TeamForm!$AB$4:$AB$23),
INDEX(FixtureTicker!$B$24:$AM$43, MATCH($B261, FixtureTicker!$A$24:$A$43), PlayerForm!$X$5+7)="BLANK",
0
)
),0)</f>
        <v>5.4523531740593603</v>
      </c>
    </row>
    <row r="262" spans="1:10">
      <c r="A262" s="55">
        <v>378</v>
      </c>
      <c r="B262" s="55" t="str">
        <f>_xlfn.XLOOKUP($A262, PlayerData!$B$3:$B$394, PlayerData!C$3:C$394)</f>
        <v>MUN</v>
      </c>
      <c r="C262" s="55" t="str">
        <f>_xlfn.XLOOKUP($A262, PlayerData!$B$3:$B$394, PlayerData!D$3:D$394)</f>
        <v>M</v>
      </c>
      <c r="D262" s="55">
        <f>_xlfn.XLOOKUP($A262, PlayerData!$B:$B, PlayerData!F:F,,,-1)</f>
        <v>6</v>
      </c>
      <c r="E262" s="31" t="str">
        <f>_xlfn.XLOOKUP($A262, PlayerData!$B$3:$B$394, PlayerData!E$3:E$394)</f>
        <v>Lingard</v>
      </c>
      <c r="F262" s="164" cm="1">
        <f t="array" ref="F262">IFERROR(0.01*_xlfn.IFS(
INDEX(FixtureTicker!$B$24:$AM$43, MATCH($B262, FixtureTicker!$A$24:$A$43, 0), PlayerForm!$X$5)="H",
_xlfn.XLOOKUP($E262, PlayerForm!$D$3:$D$394, PlayerForm!$Q$3:$Q$394)*
_xlfn.XLOOKUP(
INDEX(FixtureTicker!$B$3:$AM$22, MATCH($B262, FixtureTicker!$A$3:$A$22,0), PlayerForm!$X$5),
 TeamForm!$B$4:$B$23, TeamForm!$AD$4:$AD$23),
INDEX(FixtureTicker!$B$24:$AM$43, MATCH($B262, FixtureTicker!$A$24:$A$43,0), PlayerForm!$X$5)="A",
_xlfn.XLOOKUP($E262, PlayerForm!$D$3:$D$394, PlayerForm!$R$3:$R$394)*
_xlfn.XLOOKUP(
INDEX(FixtureTicker!$B$3:$AM$22, MATCH($B262, FixtureTicker!$A$3:$A$22,0), PlayerForm!$X$5),
 TeamForm!$B$4:$B$23, TeamForm!$AB$4:$AB$23),
INDEX(FixtureTicker!$B$24:$AM$43, MATCH($B262, FixtureTicker!$A$24:$A$43,0), PlayerForm!$X$5)="BLANK",
0),0)</f>
        <v>0</v>
      </c>
      <c r="G262" s="163" cm="1">
        <f t="array" ref="G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
),0)</f>
        <v>0</v>
      </c>
      <c r="H262" s="163" cm="1">
        <f t="array" ref="H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),
_xlfn.IFS(
INDEX(FixtureTicker!$B$24:$AM$43, MATCH($B262, FixtureTicker!$A$24:$A$43), PlayerForm!$X$5+2)="H",
_xlfn.XLOOKUP($E262, PlayerForm!$D$3:$D$394, PlayerForm!$Q$3:$Q$394)*
_xlfn.XLOOKUP(
INDEX(FixtureTicker!$B$3:$AM$22, MATCH($B262, FixtureTicker!$A$3:$A$22), PlayerForm!$X$5+2),
 TeamForm!$B$4:$B$23, TeamForm!$AD$4:$AD$23),
INDEX(FixtureTicker!$B$24:$AM$43, MATCH($B262, FixtureTicker!$A$24:$A$43), PlayerForm!$X$5+2)="A",
_xlfn.XLOOKUP($E262, PlayerForm!$D$3:$D$394, PlayerForm!$R$3:$R$394)*
_xlfn.XLOOKUP(
INDEX(FixtureTicker!$B$3:$AM$22, MATCH($B262, FixtureTicker!$A$3:$A$22), PlayerForm!$X$5+2),
 TeamForm!$B$4:$B$23, TeamForm!$AB$4:$AB$23),
INDEX(FixtureTicker!$B$24:$AM$43, MATCH($B262, FixtureTicker!$A$24:$A$43), PlayerForm!$X$5+2)="BLANK",
0
),
_xlfn.IFS(
INDEX(FixtureTicker!$B$24:$AM$43, MATCH($B262, FixtureTicker!$A$24:$A$43), PlayerForm!$X$5+3)="H",
_xlfn.XLOOKUP($E262, PlayerForm!$D$3:$D$394, PlayerForm!$Q$3:$Q$394)*
_xlfn.XLOOKUP(
INDEX(FixtureTicker!$B$3:$AM$22, MATCH($B262, FixtureTicker!$A$3:$A$22), PlayerForm!$X$5+3),
 TeamForm!$B$4:$B$23, TeamForm!$AD$4:$AD$23),
INDEX(FixtureTicker!$B$24:$AM$43, MATCH($B262, FixtureTicker!$A$24:$A$43), PlayerForm!$X$5+3)="A",
_xlfn.XLOOKUP($E262, PlayerForm!$D$3:$D$394, PlayerForm!$R$3:$R$394)*
_xlfn.XLOOKUP(
INDEX(FixtureTicker!$B$3:$AM$22, MATCH($B262, FixtureTicker!$A$3:$A$22), PlayerForm!$X$5+3),
 TeamForm!$B$4:$B$23, TeamForm!$AB$4:$AB$23),
INDEX(FixtureTicker!$B$24:$AM$43, MATCH($B262, FixtureTicker!$A$24:$A$43), PlayerForm!$X$5+3)="BLANK",
0
)
),0)</f>
        <v>1.5577545019105108</v>
      </c>
      <c r="I262" s="163" cm="1">
        <f t="array" ref="I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),
_xlfn.IFS(
INDEX(FixtureTicker!$B$24:$AM$43, MATCH($B262, FixtureTicker!$A$24:$A$43), PlayerForm!$X$5+2)="H",
_xlfn.XLOOKUP($E262, PlayerForm!$D$3:$D$394, PlayerForm!$Q$3:$Q$394)*
_xlfn.XLOOKUP(
INDEX(FixtureTicker!$B$3:$AM$22, MATCH($B262, FixtureTicker!$A$3:$A$22), PlayerForm!$X$5+2),
 TeamForm!$B$4:$B$23, TeamForm!$AD$4:$AD$23),
INDEX(FixtureTicker!$B$24:$AM$43, MATCH($B262, FixtureTicker!$A$24:$A$43), PlayerForm!$X$5+2)="A",
_xlfn.XLOOKUP($E262, PlayerForm!$D$3:$D$394, PlayerForm!$R$3:$R$394)*
_xlfn.XLOOKUP(
INDEX(FixtureTicker!$B$3:$AM$22, MATCH($B262, FixtureTicker!$A$3:$A$22), PlayerForm!$X$5+2),
 TeamForm!$B$4:$B$23, TeamForm!$AB$4:$AB$23),
INDEX(FixtureTicker!$B$24:$AM$43, MATCH($B262, FixtureTicker!$A$24:$A$43), PlayerForm!$X$5+2)="BLANK",
0
),
_xlfn.IFS(
INDEX(FixtureTicker!$B$24:$AM$43, MATCH($B262, FixtureTicker!$A$24:$A$43), PlayerForm!$X$5+3)="H",
_xlfn.XLOOKUP($E262, PlayerForm!$D$3:$D$394, PlayerForm!$Q$3:$Q$394)*
_xlfn.XLOOKUP(
INDEX(FixtureTicker!$B$3:$AM$22, MATCH($B262, FixtureTicker!$A$3:$A$22), PlayerForm!$X$5+3),
 TeamForm!$B$4:$B$23, TeamForm!$AD$4:$AD$23),
INDEX(FixtureTicker!$B$24:$AM$43, MATCH($B262, FixtureTicker!$A$24:$A$43), PlayerForm!$X$5+3)="A",
_xlfn.XLOOKUP($E262, PlayerForm!$D$3:$D$394, PlayerForm!$R$3:$R$394)*
_xlfn.XLOOKUP(
INDEX(FixtureTicker!$B$3:$AM$22, MATCH($B262, FixtureTicker!$A$3:$A$22), PlayerForm!$X$5+3),
 TeamForm!$B$4:$B$23, TeamForm!$AB$4:$AB$23),
INDEX(FixtureTicker!$B$24:$AM$43, MATCH($B262, FixtureTicker!$A$24:$A$43), PlayerForm!$X$5+3)="BLANK",
0
),
_xlfn.IFS(
INDEX(FixtureTicker!$B$24:$AM$43, MATCH($B262, FixtureTicker!$A$24:$A$43), PlayerForm!$X$5+4)="H",
_xlfn.XLOOKUP($E262, PlayerForm!$D$3:$D$394, PlayerForm!$Q$3:$Q$394)*
_xlfn.XLOOKUP(
INDEX(FixtureTicker!$B$3:$AM$22, MATCH($B262, FixtureTicker!$A$3:$A$22), PlayerForm!$X$5+4),
 TeamForm!$B$4:$B$23, TeamForm!$AD$4:$AD$23),
INDEX(FixtureTicker!$B$24:$AM$43, MATCH($B262, FixtureTicker!$A$24:$A$43), PlayerForm!$X$5+4)="A",
_xlfn.XLOOKUP($E262, PlayerForm!$D$3:$D$394, PlayerForm!$R$3:$R$394)*
_xlfn.XLOOKUP(
INDEX(FixtureTicker!$B$3:$AM$22, MATCH($B262, FixtureTicker!$A$3:$A$22), PlayerForm!$X$5+4),
 TeamForm!$B$4:$B$23, TeamForm!$AB$4:$AB$23),
INDEX(FixtureTicker!$B$24:$AM$43, MATCH($B262, FixtureTicker!$A$24:$A$43), PlayerForm!$X$5+4)="BLANK",
0
),
_xlfn.IFS(
INDEX(FixtureTicker!$B$24:$AM$43, MATCH($B262, FixtureTicker!$A$24:$A$43), PlayerForm!$X$5+5)="H",
_xlfn.XLOOKUP($E262, PlayerForm!$D$3:$D$394, PlayerForm!$Q$3:$Q$394)*
_xlfn.XLOOKUP(
INDEX(FixtureTicker!$B$3:$AM$22, MATCH($B262, FixtureTicker!$A$3:$A$22), PlayerForm!$X$5+5),
 TeamForm!$B$4:$B$23, TeamForm!$AD$4:$AD$23),
INDEX(FixtureTicker!$B$24:$AM$43, MATCH($B262, FixtureTicker!$A$24:$A$43), PlayerForm!$X$5+5)="A",
_xlfn.XLOOKUP($E262, PlayerForm!$D$3:$D$394, PlayerForm!$R$3:$R$394)*
_xlfn.XLOOKUP(
INDEX(FixtureTicker!$B$3:$AM$22, MATCH($B262, FixtureTicker!$A$3:$A$22), PlayerForm!$X$5+5),
 TeamForm!$B$4:$B$23, TeamForm!$AB$4:$AB$23),
INDEX(FixtureTicker!$B$24:$AM$43, MATCH($B262, FixtureTicker!$A$24:$A$43), PlayerForm!$X$5+5)="BLANK",
0
)
),0)</f>
        <v>3.558663301778322</v>
      </c>
      <c r="J262" s="163" cm="1">
        <f t="array" ref="J262">IFERROR(0.01*SUM(
_xlfn.IFS(
INDEX(FixtureTicker!$B$24:$AM$43, MATCH($B262, FixtureTicker!$A$24:$A$43), PlayerForm!$X$5)="H",
_xlfn.XLOOKUP($E262, PlayerForm!$D$3:$D$394, PlayerForm!$Q$3:$Q$394)*
_xlfn.XLOOKUP(
INDEX(FixtureTicker!$B$3:$AM$22, MATCH($B262, FixtureTicker!$A$3:$A$22), PlayerForm!$X$5),
 TeamForm!$B$4:$B$23, TeamForm!$AD$4:$AD$23),
INDEX(FixtureTicker!$B$24:$AM$43, MATCH($B262, FixtureTicker!$A$24:$A$43), PlayerForm!$X$5)="A",
_xlfn.XLOOKUP($E262, PlayerForm!$D$3:$D$394, PlayerForm!$R$3:$R$394)*
_xlfn.XLOOKUP(
INDEX(FixtureTicker!$B$3:$AM$22, MATCH($B262, FixtureTicker!$A$3:$A$22), PlayerForm!$X$5),
 TeamForm!$B$4:$B$23, TeamForm!$AB$4:$AB$23),
INDEX(FixtureTicker!$B$24:$AM$43, MATCH($B262, FixtureTicker!$A$24:$A$43), PlayerForm!$X$5)="BLANK",
0
),
_xlfn.IFS(
INDEX(FixtureTicker!$B$24:$AM$43, MATCH($B262, FixtureTicker!$A$24:$A$43), PlayerForm!$X$5+1)="H",
_xlfn.XLOOKUP($E262, PlayerForm!$D$3:$D$394, PlayerForm!$Q$3:$Q$394)*
_xlfn.XLOOKUP(
INDEX(FixtureTicker!$B$3:$AM$22, MATCH($B262, FixtureTicker!$A$3:$A$22), PlayerForm!$X$5+1),
 TeamForm!$B$4:$B$23, TeamForm!$AD$4:$AD$23),
INDEX(FixtureTicker!$B$24:$AM$43, MATCH($B262, FixtureTicker!$A$24:$A$43), PlayerForm!$X$5+1)="A",
_xlfn.XLOOKUP($E262, PlayerForm!$D$3:$D$394, PlayerForm!$R$3:$R$394)*
_xlfn.XLOOKUP(
INDEX(FixtureTicker!$B$3:$AM$22, MATCH($B262, FixtureTicker!$A$3:$A$22), PlayerForm!$X$5+1),
 TeamForm!$B$4:$B$23, TeamForm!$AB$4:$AB$23),
INDEX(FixtureTicker!$B$24:$AM$43, MATCH($B262, FixtureTicker!$A$24:$A$43), PlayerForm!$X$5+1)="BLANK",
0
),
_xlfn.IFS(
INDEX(FixtureTicker!$B$24:$AM$43, MATCH($B262, FixtureTicker!$A$24:$A$43), PlayerForm!$X$5+2)="H",
_xlfn.XLOOKUP($E262, PlayerForm!$D$3:$D$394, PlayerForm!$Q$3:$Q$394)*
_xlfn.XLOOKUP(
INDEX(FixtureTicker!$B$3:$AM$22, MATCH($B262, FixtureTicker!$A$3:$A$22), PlayerForm!$X$5+2),
 TeamForm!$B$4:$B$23, TeamForm!$AD$4:$AD$23),
INDEX(FixtureTicker!$B$24:$AM$43, MATCH($B262, FixtureTicker!$A$24:$A$43), PlayerForm!$X$5+2)="A",
_xlfn.XLOOKUP($E262, PlayerForm!$D$3:$D$394, PlayerForm!$R$3:$R$394)*
_xlfn.XLOOKUP(
INDEX(FixtureTicker!$B$3:$AM$22, MATCH($B262, FixtureTicker!$A$3:$A$22), PlayerForm!$X$5+2),
 TeamForm!$B$4:$B$23, TeamForm!$AB$4:$AB$23),
INDEX(FixtureTicker!$B$24:$AM$43, MATCH($B262, FixtureTicker!$A$24:$A$43), PlayerForm!$X$5+2)="BLANK",
0
),
_xlfn.IFS(
INDEX(FixtureTicker!$B$24:$AM$43, MATCH($B262, FixtureTicker!$A$24:$A$43), PlayerForm!$X$5+3)="H",
_xlfn.XLOOKUP($E262, PlayerForm!$D$3:$D$394, PlayerForm!$Q$3:$Q$394)*
_xlfn.XLOOKUP(
INDEX(FixtureTicker!$B$3:$AM$22, MATCH($B262, FixtureTicker!$A$3:$A$22), PlayerForm!$X$5+3),
 TeamForm!$B$4:$B$23, TeamForm!$AD$4:$AD$23),
INDEX(FixtureTicker!$B$24:$AM$43, MATCH($B262, FixtureTicker!$A$24:$A$43), PlayerForm!$X$5+3)="A",
_xlfn.XLOOKUP($E262, PlayerForm!$D$3:$D$394, PlayerForm!$R$3:$R$394)*
_xlfn.XLOOKUP(
INDEX(FixtureTicker!$B$3:$AM$22, MATCH($B262, FixtureTicker!$A$3:$A$22), PlayerForm!$X$5+3),
 TeamForm!$B$4:$B$23, TeamForm!$AB$4:$AB$23),
INDEX(FixtureTicker!$B$24:$AM$43, MATCH($B262, FixtureTicker!$A$24:$A$43), PlayerForm!$X$5+3)="BLANK",
0
),
_xlfn.IFS(
INDEX(FixtureTicker!$B$24:$AM$43, MATCH($B262, FixtureTicker!$A$24:$A$43), PlayerForm!$X$5+4)="H",
_xlfn.XLOOKUP($E262, PlayerForm!$D$3:$D$394, PlayerForm!$Q$3:$Q$394)*
_xlfn.XLOOKUP(
INDEX(FixtureTicker!$B$3:$AM$22, MATCH($B262, FixtureTicker!$A$3:$A$22), PlayerForm!$X$5+4),
 TeamForm!$B$4:$B$23, TeamForm!$AD$4:$AD$23),
INDEX(FixtureTicker!$B$24:$AM$43, MATCH($B262, FixtureTicker!$A$24:$A$43), PlayerForm!$X$5+4)="A",
_xlfn.XLOOKUP($E262, PlayerForm!$D$3:$D$394, PlayerForm!$R$3:$R$394)*
_xlfn.XLOOKUP(
INDEX(FixtureTicker!$B$3:$AM$22, MATCH($B262, FixtureTicker!$A$3:$A$22), PlayerForm!$X$5+4),
 TeamForm!$B$4:$B$23, TeamForm!$AB$4:$AB$23),
INDEX(FixtureTicker!$B$24:$AM$43, MATCH($B262, FixtureTicker!$A$24:$A$43), PlayerForm!$X$5+4)="BLANK",
0
),
_xlfn.IFS(
INDEX(FixtureTicker!$B$24:$AM$43, MATCH($B262, FixtureTicker!$A$24:$A$43), PlayerForm!$X$5+5)="H",
_xlfn.XLOOKUP($E262, PlayerForm!$D$3:$D$394, PlayerForm!$Q$3:$Q$394)*
_xlfn.XLOOKUP(
INDEX(FixtureTicker!$B$3:$AM$22, MATCH($B262, FixtureTicker!$A$3:$A$22), PlayerForm!$X$5+5),
 TeamForm!$B$4:$B$23, TeamForm!$AD$4:$AD$23),
INDEX(FixtureTicker!$B$24:$AM$43, MATCH($B262, FixtureTicker!$A$24:$A$43), PlayerForm!$X$5+5)="A",
_xlfn.XLOOKUP($E262, PlayerForm!$D$3:$D$394, PlayerForm!$R$3:$R$394)*
_xlfn.XLOOKUP(
INDEX(FixtureTicker!$B$3:$AM$22, MATCH($B262, FixtureTicker!$A$3:$A$22), PlayerForm!$X$5+5),
 TeamForm!$B$4:$B$23, TeamForm!$AB$4:$AB$23),
INDEX(FixtureTicker!$B$24:$AM$43, MATCH($B262, FixtureTicker!$A$24:$A$43), PlayerForm!$X$5+5)="BLANK",
0
),
_xlfn.IFS(
INDEX(FixtureTicker!$B$24:$AM$43, MATCH($B262, FixtureTicker!$A$24:$A$43), PlayerForm!$X$5+6)="H",
_xlfn.XLOOKUP($E262, PlayerForm!$D$3:$D$394, PlayerForm!$Q$3:$Q$394)*
_xlfn.XLOOKUP(
INDEX(FixtureTicker!$B$3:$AM$22, MATCH($B262, FixtureTicker!$A$3:$A$22), PlayerForm!$X$5+6),
 TeamForm!$B$4:$B$23, TeamForm!$AD$4:$AD$23),
INDEX(FixtureTicker!$B$24:$AM$43, MATCH($B262, FixtureTicker!$A$24:$A$43), PlayerForm!$X$5+6)="A",
_xlfn.XLOOKUP($E262, PlayerForm!$D$3:$D$394, PlayerForm!$R$3:$R$394)*
_xlfn.XLOOKUP(
INDEX(FixtureTicker!$B$3:$AM$22, MATCH($B262, FixtureTicker!$A$3:$A$22), PlayerForm!$X$5+6),
 TeamForm!$B$4:$B$23, TeamForm!$AB$4:$AB$23),
INDEX(FixtureTicker!$B$24:$AM$43, MATCH($B262, FixtureTicker!$A$24:$A$43), PlayerForm!$X$5+6)="BLANK",
0
),
_xlfn.IFS(
INDEX(FixtureTicker!$B$24:$AM$43, MATCH($B262, FixtureTicker!$A$24:$A$43), PlayerForm!$X$5+7)="H",
_xlfn.XLOOKUP($E262, PlayerForm!$D$3:$D$394, PlayerForm!$Q$3:$Q$394)*
_xlfn.XLOOKUP(
INDEX(FixtureTicker!$B$3:$AM$22, MATCH($B262, FixtureTicker!$A$3:$A$22), PlayerForm!$X$5+7),
 TeamForm!$B$4:$B$23, TeamForm!$AD$4:$AD$23),
INDEX(FixtureTicker!$B$24:$AM$43, MATCH($B262, FixtureTicker!$A$24:$A$43), PlayerForm!$X$5+7)="A",
_xlfn.XLOOKUP($E262, PlayerForm!$D$3:$D$394, PlayerForm!$R$3:$R$394)*
_xlfn.XLOOKUP(
INDEX(FixtureTicker!$B$3:$AM$22, MATCH($B262, FixtureTicker!$A$3:$A$22), PlayerForm!$X$5+7),
 TeamForm!$B$4:$B$23, TeamForm!$AB$4:$AB$23),
INDEX(FixtureTicker!$B$24:$AM$43, MATCH($B262, FixtureTicker!$A$24:$A$43), PlayerForm!$X$5+7)="BLANK",
0
)
),0)</f>
        <v>5.0669295740252496</v>
      </c>
    </row>
    <row r="263" spans="1:10">
      <c r="A263" s="55">
        <v>165</v>
      </c>
      <c r="B263" s="55" t="str">
        <f>_xlfn.XLOOKUP($A263, PlayerData!$B$3:$B$394, PlayerData!C$3:C$394)</f>
        <v>ARS</v>
      </c>
      <c r="C263" s="55" t="str">
        <f>_xlfn.XLOOKUP($A263, PlayerData!$B$3:$B$394, PlayerData!D$3:D$394)</f>
        <v>M</v>
      </c>
      <c r="D263" s="55">
        <f>_xlfn.XLOOKUP($A263, PlayerData!$B:$B, PlayerData!F:F,,,-1)</f>
        <v>5</v>
      </c>
      <c r="E263" s="31" t="str">
        <f>_xlfn.XLOOKUP($A263, PlayerData!$B$3:$B$394, PlayerData!E$3:E$394)</f>
        <v>Willock</v>
      </c>
      <c r="F263" s="164" cm="1">
        <f t="array" ref="F263">IFERROR(0.01*_xlfn.IFS(
INDEX(FixtureTicker!$B$24:$AM$43, MATCH($B263, FixtureTicker!$A$24:$A$43, 0), PlayerForm!$X$5)="H",
_xlfn.XLOOKUP($E263, PlayerForm!$D$3:$D$394, PlayerForm!$Q$3:$Q$394)*
_xlfn.XLOOKUP(
INDEX(FixtureTicker!$B$3:$AM$22, MATCH($B263, FixtureTicker!$A$3:$A$22,0), PlayerForm!$X$5),
 TeamForm!$B$4:$B$23, TeamForm!$AD$4:$AD$23),
INDEX(FixtureTicker!$B$24:$AM$43, MATCH($B263, FixtureTicker!$A$24:$A$43,0), PlayerForm!$X$5)="A",
_xlfn.XLOOKUP($E263, PlayerForm!$D$3:$D$394, PlayerForm!$R$3:$R$394)*
_xlfn.XLOOKUP(
INDEX(FixtureTicker!$B$3:$AM$22, MATCH($B263, FixtureTicker!$A$3:$A$22,0), PlayerForm!$X$5),
 TeamForm!$B$4:$B$23, TeamForm!$AB$4:$AB$23),
INDEX(FixtureTicker!$B$24:$AM$43, MATCH($B263, FixtureTicker!$A$24:$A$43,0), PlayerForm!$X$5)="BLANK",
0),0)</f>
        <v>0.68141040964305644</v>
      </c>
      <c r="G263" s="163" cm="1">
        <f t="array" ref="G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
),0)</f>
        <v>1.4080012920994025</v>
      </c>
      <c r="H263" s="163" cm="1">
        <f t="array" ref="H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),
_xlfn.IFS(
INDEX(FixtureTicker!$B$24:$AM$43, MATCH($B263, FixtureTicker!$A$24:$A$43), PlayerForm!$X$5+2)="H",
_xlfn.XLOOKUP($E263, PlayerForm!$D$3:$D$394, PlayerForm!$Q$3:$Q$394)*
_xlfn.XLOOKUP(
INDEX(FixtureTicker!$B$3:$AM$22, MATCH($B263, FixtureTicker!$A$3:$A$22), PlayerForm!$X$5+2),
 TeamForm!$B$4:$B$23, TeamForm!$AD$4:$AD$23),
INDEX(FixtureTicker!$B$24:$AM$43, MATCH($B263, FixtureTicker!$A$24:$A$43), PlayerForm!$X$5+2)="A",
_xlfn.XLOOKUP($E263, PlayerForm!$D$3:$D$394, PlayerForm!$R$3:$R$394)*
_xlfn.XLOOKUP(
INDEX(FixtureTicker!$B$3:$AM$22, MATCH($B263, FixtureTicker!$A$3:$A$22), PlayerForm!$X$5+2),
 TeamForm!$B$4:$B$23, TeamForm!$AB$4:$AB$23),
INDEX(FixtureTicker!$B$24:$AM$43, MATCH($B263, FixtureTicker!$A$24:$A$43), PlayerForm!$X$5+2)="BLANK",
0
),
_xlfn.IFS(
INDEX(FixtureTicker!$B$24:$AM$43, MATCH($B263, FixtureTicker!$A$24:$A$43), PlayerForm!$X$5+3)="H",
_xlfn.XLOOKUP($E263, PlayerForm!$D$3:$D$394, PlayerForm!$Q$3:$Q$394)*
_xlfn.XLOOKUP(
INDEX(FixtureTicker!$B$3:$AM$22, MATCH($B263, FixtureTicker!$A$3:$A$22), PlayerForm!$X$5+3),
 TeamForm!$B$4:$B$23, TeamForm!$AD$4:$AD$23),
INDEX(FixtureTicker!$B$24:$AM$43, MATCH($B263, FixtureTicker!$A$24:$A$43), PlayerForm!$X$5+3)="A",
_xlfn.XLOOKUP($E263, PlayerForm!$D$3:$D$394, PlayerForm!$R$3:$R$394)*
_xlfn.XLOOKUP(
INDEX(FixtureTicker!$B$3:$AM$22, MATCH($B263, FixtureTicker!$A$3:$A$22), PlayerForm!$X$5+3),
 TeamForm!$B$4:$B$23, TeamForm!$AB$4:$AB$23),
INDEX(FixtureTicker!$B$24:$AM$43, MATCH($B263, FixtureTicker!$A$24:$A$43), PlayerForm!$X$5+3)="BLANK",
0
)
),0)</f>
        <v>2.6450567640339653</v>
      </c>
      <c r="I263" s="163" cm="1">
        <f t="array" ref="I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),
_xlfn.IFS(
INDEX(FixtureTicker!$B$24:$AM$43, MATCH($B263, FixtureTicker!$A$24:$A$43), PlayerForm!$X$5+2)="H",
_xlfn.XLOOKUP($E263, PlayerForm!$D$3:$D$394, PlayerForm!$Q$3:$Q$394)*
_xlfn.XLOOKUP(
INDEX(FixtureTicker!$B$3:$AM$22, MATCH($B263, FixtureTicker!$A$3:$A$22), PlayerForm!$X$5+2),
 TeamForm!$B$4:$B$23, TeamForm!$AD$4:$AD$23),
INDEX(FixtureTicker!$B$24:$AM$43, MATCH($B263, FixtureTicker!$A$24:$A$43), PlayerForm!$X$5+2)="A",
_xlfn.XLOOKUP($E263, PlayerForm!$D$3:$D$394, PlayerForm!$R$3:$R$394)*
_xlfn.XLOOKUP(
INDEX(FixtureTicker!$B$3:$AM$22, MATCH($B263, FixtureTicker!$A$3:$A$22), PlayerForm!$X$5+2),
 TeamForm!$B$4:$B$23, TeamForm!$AB$4:$AB$23),
INDEX(FixtureTicker!$B$24:$AM$43, MATCH($B263, FixtureTicker!$A$24:$A$43), PlayerForm!$X$5+2)="BLANK",
0
),
_xlfn.IFS(
INDEX(FixtureTicker!$B$24:$AM$43, MATCH($B263, FixtureTicker!$A$24:$A$43), PlayerForm!$X$5+3)="H",
_xlfn.XLOOKUP($E263, PlayerForm!$D$3:$D$394, PlayerForm!$Q$3:$Q$394)*
_xlfn.XLOOKUP(
INDEX(FixtureTicker!$B$3:$AM$22, MATCH($B263, FixtureTicker!$A$3:$A$22), PlayerForm!$X$5+3),
 TeamForm!$B$4:$B$23, TeamForm!$AD$4:$AD$23),
INDEX(FixtureTicker!$B$24:$AM$43, MATCH($B263, FixtureTicker!$A$24:$A$43), PlayerForm!$X$5+3)="A",
_xlfn.XLOOKUP($E263, PlayerForm!$D$3:$D$394, PlayerForm!$R$3:$R$394)*
_xlfn.XLOOKUP(
INDEX(FixtureTicker!$B$3:$AM$22, MATCH($B263, FixtureTicker!$A$3:$A$22), PlayerForm!$X$5+3),
 TeamForm!$B$4:$B$23, TeamForm!$AB$4:$AB$23),
INDEX(FixtureTicker!$B$24:$AM$43, MATCH($B263, FixtureTicker!$A$24:$A$43), PlayerForm!$X$5+3)="BLANK",
0
),
_xlfn.IFS(
INDEX(FixtureTicker!$B$24:$AM$43, MATCH($B263, FixtureTicker!$A$24:$A$43), PlayerForm!$X$5+4)="H",
_xlfn.XLOOKUP($E263, PlayerForm!$D$3:$D$394, PlayerForm!$Q$3:$Q$394)*
_xlfn.XLOOKUP(
INDEX(FixtureTicker!$B$3:$AM$22, MATCH($B263, FixtureTicker!$A$3:$A$22), PlayerForm!$X$5+4),
 TeamForm!$B$4:$B$23, TeamForm!$AD$4:$AD$23),
INDEX(FixtureTicker!$B$24:$AM$43, MATCH($B263, FixtureTicker!$A$24:$A$43), PlayerForm!$X$5+4)="A",
_xlfn.XLOOKUP($E263, PlayerForm!$D$3:$D$394, PlayerForm!$R$3:$R$394)*
_xlfn.XLOOKUP(
INDEX(FixtureTicker!$B$3:$AM$22, MATCH($B263, FixtureTicker!$A$3:$A$22), PlayerForm!$X$5+4),
 TeamForm!$B$4:$B$23, TeamForm!$AB$4:$AB$23),
INDEX(FixtureTicker!$B$24:$AM$43, MATCH($B263, FixtureTicker!$A$24:$A$43), PlayerForm!$X$5+4)="BLANK",
0
),
_xlfn.IFS(
INDEX(FixtureTicker!$B$24:$AM$43, MATCH($B263, FixtureTicker!$A$24:$A$43), PlayerForm!$X$5+5)="H",
_xlfn.XLOOKUP($E263, PlayerForm!$D$3:$D$394, PlayerForm!$Q$3:$Q$394)*
_xlfn.XLOOKUP(
INDEX(FixtureTicker!$B$3:$AM$22, MATCH($B263, FixtureTicker!$A$3:$A$22), PlayerForm!$X$5+5),
 TeamForm!$B$4:$B$23, TeamForm!$AD$4:$AD$23),
INDEX(FixtureTicker!$B$24:$AM$43, MATCH($B263, FixtureTicker!$A$24:$A$43), PlayerForm!$X$5+5)="A",
_xlfn.XLOOKUP($E263, PlayerForm!$D$3:$D$394, PlayerForm!$R$3:$R$394)*
_xlfn.XLOOKUP(
INDEX(FixtureTicker!$B$3:$AM$22, MATCH($B263, FixtureTicker!$A$3:$A$22), PlayerForm!$X$5+5),
 TeamForm!$B$4:$B$23, TeamForm!$AB$4:$AB$23),
INDEX(FixtureTicker!$B$24:$AM$43, MATCH($B263, FixtureTicker!$A$24:$A$43), PlayerForm!$X$5+5)="BLANK",
0
)
),0)</f>
        <v>3.5370411754638913</v>
      </c>
      <c r="J263" s="163" cm="1">
        <f t="array" ref="J263">IFERROR(0.01*SUM(
_xlfn.IFS(
INDEX(FixtureTicker!$B$24:$AM$43, MATCH($B263, FixtureTicker!$A$24:$A$43), PlayerForm!$X$5)="H",
_xlfn.XLOOKUP($E263, PlayerForm!$D$3:$D$394, PlayerForm!$Q$3:$Q$394)*
_xlfn.XLOOKUP(
INDEX(FixtureTicker!$B$3:$AM$22, MATCH($B263, FixtureTicker!$A$3:$A$22), PlayerForm!$X$5),
 TeamForm!$B$4:$B$23, TeamForm!$AD$4:$AD$23),
INDEX(FixtureTicker!$B$24:$AM$43, MATCH($B263, FixtureTicker!$A$24:$A$43), PlayerForm!$X$5)="A",
_xlfn.XLOOKUP($E263, PlayerForm!$D$3:$D$394, PlayerForm!$R$3:$R$394)*
_xlfn.XLOOKUP(
INDEX(FixtureTicker!$B$3:$AM$22, MATCH($B263, FixtureTicker!$A$3:$A$22), PlayerForm!$X$5),
 TeamForm!$B$4:$B$23, TeamForm!$AB$4:$AB$23),
INDEX(FixtureTicker!$B$24:$AM$43, MATCH($B263, FixtureTicker!$A$24:$A$43), PlayerForm!$X$5)="BLANK",
0
),
_xlfn.IFS(
INDEX(FixtureTicker!$B$24:$AM$43, MATCH($B263, FixtureTicker!$A$24:$A$43), PlayerForm!$X$5+1)="H",
_xlfn.XLOOKUP($E263, PlayerForm!$D$3:$D$394, PlayerForm!$Q$3:$Q$394)*
_xlfn.XLOOKUP(
INDEX(FixtureTicker!$B$3:$AM$22, MATCH($B263, FixtureTicker!$A$3:$A$22), PlayerForm!$X$5+1),
 TeamForm!$B$4:$B$23, TeamForm!$AD$4:$AD$23),
INDEX(FixtureTicker!$B$24:$AM$43, MATCH($B263, FixtureTicker!$A$24:$A$43), PlayerForm!$X$5+1)="A",
_xlfn.XLOOKUP($E263, PlayerForm!$D$3:$D$394, PlayerForm!$R$3:$R$394)*
_xlfn.XLOOKUP(
INDEX(FixtureTicker!$B$3:$AM$22, MATCH($B263, FixtureTicker!$A$3:$A$22), PlayerForm!$X$5+1),
 TeamForm!$B$4:$B$23, TeamForm!$AB$4:$AB$23),
INDEX(FixtureTicker!$B$24:$AM$43, MATCH($B263, FixtureTicker!$A$24:$A$43), PlayerForm!$X$5+1)="BLANK",
0
),
_xlfn.IFS(
INDEX(FixtureTicker!$B$24:$AM$43, MATCH($B263, FixtureTicker!$A$24:$A$43), PlayerForm!$X$5+2)="H",
_xlfn.XLOOKUP($E263, PlayerForm!$D$3:$D$394, PlayerForm!$Q$3:$Q$394)*
_xlfn.XLOOKUP(
INDEX(FixtureTicker!$B$3:$AM$22, MATCH($B263, FixtureTicker!$A$3:$A$22), PlayerForm!$X$5+2),
 TeamForm!$B$4:$B$23, TeamForm!$AD$4:$AD$23),
INDEX(FixtureTicker!$B$24:$AM$43, MATCH($B263, FixtureTicker!$A$24:$A$43), PlayerForm!$X$5+2)="A",
_xlfn.XLOOKUP($E263, PlayerForm!$D$3:$D$394, PlayerForm!$R$3:$R$394)*
_xlfn.XLOOKUP(
INDEX(FixtureTicker!$B$3:$AM$22, MATCH($B263, FixtureTicker!$A$3:$A$22), PlayerForm!$X$5+2),
 TeamForm!$B$4:$B$23, TeamForm!$AB$4:$AB$23),
INDEX(FixtureTicker!$B$24:$AM$43, MATCH($B263, FixtureTicker!$A$24:$A$43), PlayerForm!$X$5+2)="BLANK",
0
),
_xlfn.IFS(
INDEX(FixtureTicker!$B$24:$AM$43, MATCH($B263, FixtureTicker!$A$24:$A$43), PlayerForm!$X$5+3)="H",
_xlfn.XLOOKUP($E263, PlayerForm!$D$3:$D$394, PlayerForm!$Q$3:$Q$394)*
_xlfn.XLOOKUP(
INDEX(FixtureTicker!$B$3:$AM$22, MATCH($B263, FixtureTicker!$A$3:$A$22), PlayerForm!$X$5+3),
 TeamForm!$B$4:$B$23, TeamForm!$AD$4:$AD$23),
INDEX(FixtureTicker!$B$24:$AM$43, MATCH($B263, FixtureTicker!$A$24:$A$43), PlayerForm!$X$5+3)="A",
_xlfn.XLOOKUP($E263, PlayerForm!$D$3:$D$394, PlayerForm!$R$3:$R$394)*
_xlfn.XLOOKUP(
INDEX(FixtureTicker!$B$3:$AM$22, MATCH($B263, FixtureTicker!$A$3:$A$22), PlayerForm!$X$5+3),
 TeamForm!$B$4:$B$23, TeamForm!$AB$4:$AB$23),
INDEX(FixtureTicker!$B$24:$AM$43, MATCH($B263, FixtureTicker!$A$24:$A$43), PlayerForm!$X$5+3)="BLANK",
0
),
_xlfn.IFS(
INDEX(FixtureTicker!$B$24:$AM$43, MATCH($B263, FixtureTicker!$A$24:$A$43), PlayerForm!$X$5+4)="H",
_xlfn.XLOOKUP($E263, PlayerForm!$D$3:$D$394, PlayerForm!$Q$3:$Q$394)*
_xlfn.XLOOKUP(
INDEX(FixtureTicker!$B$3:$AM$22, MATCH($B263, FixtureTicker!$A$3:$A$22), PlayerForm!$X$5+4),
 TeamForm!$B$4:$B$23, TeamForm!$AD$4:$AD$23),
INDEX(FixtureTicker!$B$24:$AM$43, MATCH($B263, FixtureTicker!$A$24:$A$43), PlayerForm!$X$5+4)="A",
_xlfn.XLOOKUP($E263, PlayerForm!$D$3:$D$394, PlayerForm!$R$3:$R$394)*
_xlfn.XLOOKUP(
INDEX(FixtureTicker!$B$3:$AM$22, MATCH($B263, FixtureTicker!$A$3:$A$22), PlayerForm!$X$5+4),
 TeamForm!$B$4:$B$23, TeamForm!$AB$4:$AB$23),
INDEX(FixtureTicker!$B$24:$AM$43, MATCH($B263, FixtureTicker!$A$24:$A$43), PlayerForm!$X$5+4)="BLANK",
0
),
_xlfn.IFS(
INDEX(FixtureTicker!$B$24:$AM$43, MATCH($B263, FixtureTicker!$A$24:$A$43), PlayerForm!$X$5+5)="H",
_xlfn.XLOOKUP($E263, PlayerForm!$D$3:$D$394, PlayerForm!$Q$3:$Q$394)*
_xlfn.XLOOKUP(
INDEX(FixtureTicker!$B$3:$AM$22, MATCH($B263, FixtureTicker!$A$3:$A$22), PlayerForm!$X$5+5),
 TeamForm!$B$4:$B$23, TeamForm!$AD$4:$AD$23),
INDEX(FixtureTicker!$B$24:$AM$43, MATCH($B263, FixtureTicker!$A$24:$A$43), PlayerForm!$X$5+5)="A",
_xlfn.XLOOKUP($E263, PlayerForm!$D$3:$D$394, PlayerForm!$R$3:$R$394)*
_xlfn.XLOOKUP(
INDEX(FixtureTicker!$B$3:$AM$22, MATCH($B263, FixtureTicker!$A$3:$A$22), PlayerForm!$X$5+5),
 TeamForm!$B$4:$B$23, TeamForm!$AB$4:$AB$23),
INDEX(FixtureTicker!$B$24:$AM$43, MATCH($B263, FixtureTicker!$A$24:$A$43), PlayerForm!$X$5+5)="BLANK",
0
),
_xlfn.IFS(
INDEX(FixtureTicker!$B$24:$AM$43, MATCH($B263, FixtureTicker!$A$24:$A$43), PlayerForm!$X$5+6)="H",
_xlfn.XLOOKUP($E263, PlayerForm!$D$3:$D$394, PlayerForm!$Q$3:$Q$394)*
_xlfn.XLOOKUP(
INDEX(FixtureTicker!$B$3:$AM$22, MATCH($B263, FixtureTicker!$A$3:$A$22), PlayerForm!$X$5+6),
 TeamForm!$B$4:$B$23, TeamForm!$AD$4:$AD$23),
INDEX(FixtureTicker!$B$24:$AM$43, MATCH($B263, FixtureTicker!$A$24:$A$43), PlayerForm!$X$5+6)="A",
_xlfn.XLOOKUP($E263, PlayerForm!$D$3:$D$394, PlayerForm!$R$3:$R$394)*
_xlfn.XLOOKUP(
INDEX(FixtureTicker!$B$3:$AM$22, MATCH($B263, FixtureTicker!$A$3:$A$22), PlayerForm!$X$5+6),
 TeamForm!$B$4:$B$23, TeamForm!$AB$4:$AB$23),
INDEX(FixtureTicker!$B$24:$AM$43, MATCH($B263, FixtureTicker!$A$24:$A$43), PlayerForm!$X$5+6)="BLANK",
0
),
_xlfn.IFS(
INDEX(FixtureTicker!$B$24:$AM$43, MATCH($B263, FixtureTicker!$A$24:$A$43), PlayerForm!$X$5+7)="H",
_xlfn.XLOOKUP($E263, PlayerForm!$D$3:$D$394, PlayerForm!$Q$3:$Q$394)*
_xlfn.XLOOKUP(
INDEX(FixtureTicker!$B$3:$AM$22, MATCH($B263, FixtureTicker!$A$3:$A$22), PlayerForm!$X$5+7),
 TeamForm!$B$4:$B$23, TeamForm!$AD$4:$AD$23),
INDEX(FixtureTicker!$B$24:$AM$43, MATCH($B263, FixtureTicker!$A$24:$A$43), PlayerForm!$X$5+7)="A",
_xlfn.XLOOKUP($E263, PlayerForm!$D$3:$D$394, PlayerForm!$R$3:$R$394)*
_xlfn.XLOOKUP(
INDEX(FixtureTicker!$B$3:$AM$22, MATCH($B263, FixtureTicker!$A$3:$A$22), PlayerForm!$X$5+7),
 TeamForm!$B$4:$B$23, TeamForm!$AB$4:$AB$23),
INDEX(FixtureTicker!$B$24:$AM$43, MATCH($B263, FixtureTicker!$A$24:$A$43), PlayerForm!$X$5+7)="BLANK",
0
)
),0)</f>
        <v>4.5347791153770212</v>
      </c>
    </row>
    <row r="264" spans="1:10">
      <c r="A264" s="55">
        <v>300</v>
      </c>
      <c r="B264" s="55" t="str">
        <f>_xlfn.XLOOKUP($A264, PlayerData!$B$3:$B$394, PlayerData!C$3:C$394)</f>
        <v>BUR</v>
      </c>
      <c r="C264" s="55" t="str">
        <f>_xlfn.XLOOKUP($A264, PlayerData!$B$3:$B$394, PlayerData!D$3:D$394)</f>
        <v>D</v>
      </c>
      <c r="D264" s="55">
        <f>_xlfn.XLOOKUP($A264, PlayerData!$B:$B, PlayerData!F:F,,,-1)</f>
        <v>4.5</v>
      </c>
      <c r="E264" s="31" t="str">
        <f>_xlfn.XLOOKUP($A264, PlayerData!$B$3:$B$394, PlayerData!E$3:E$394)</f>
        <v>Taylor Charlie</v>
      </c>
      <c r="F264" s="164" cm="1">
        <f t="array" ref="F264">IFERROR(0.01*_xlfn.IFS(
INDEX(FixtureTicker!$B$24:$AM$43, MATCH($B264, FixtureTicker!$A$24:$A$43, 0), PlayerForm!$X$5)="H",
_xlfn.XLOOKUP($E264, PlayerForm!$D$3:$D$394, PlayerForm!$Q$3:$Q$394)*
_xlfn.XLOOKUP(
INDEX(FixtureTicker!$B$3:$AM$22, MATCH($B264, FixtureTicker!$A$3:$A$22,0), PlayerForm!$X$5),
 TeamForm!$B$4:$B$23, TeamForm!$AD$4:$AD$23),
INDEX(FixtureTicker!$B$24:$AM$43, MATCH($B264, FixtureTicker!$A$24:$A$43,0), PlayerForm!$X$5)="A",
_xlfn.XLOOKUP($E264, PlayerForm!$D$3:$D$394, PlayerForm!$R$3:$R$394)*
_xlfn.XLOOKUP(
INDEX(FixtureTicker!$B$3:$AM$22, MATCH($B264, FixtureTicker!$A$3:$A$22,0), PlayerForm!$X$5),
 TeamForm!$B$4:$B$23, TeamForm!$AB$4:$AB$23),
INDEX(FixtureTicker!$B$24:$AM$43, MATCH($B264, FixtureTicker!$A$24:$A$43,0), PlayerForm!$X$5)="BLANK",
0),0)</f>
        <v>0</v>
      </c>
      <c r="G264" s="163" cm="1">
        <f t="array" ref="G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
),0)</f>
        <v>0.17287852030857892</v>
      </c>
      <c r="H264" s="163" cm="1">
        <f t="array" ref="H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),
_xlfn.IFS(
INDEX(FixtureTicker!$B$24:$AM$43, MATCH($B264, FixtureTicker!$A$24:$A$43), PlayerForm!$X$5+2)="H",
_xlfn.XLOOKUP($E264, PlayerForm!$D$3:$D$394, PlayerForm!$Q$3:$Q$394)*
_xlfn.XLOOKUP(
INDEX(FixtureTicker!$B$3:$AM$22, MATCH($B264, FixtureTicker!$A$3:$A$22), PlayerForm!$X$5+2),
 TeamForm!$B$4:$B$23, TeamForm!$AD$4:$AD$23),
INDEX(FixtureTicker!$B$24:$AM$43, MATCH($B264, FixtureTicker!$A$24:$A$43), PlayerForm!$X$5+2)="A",
_xlfn.XLOOKUP($E264, PlayerForm!$D$3:$D$394, PlayerForm!$R$3:$R$394)*
_xlfn.XLOOKUP(
INDEX(FixtureTicker!$B$3:$AM$22, MATCH($B264, FixtureTicker!$A$3:$A$22), PlayerForm!$X$5+2),
 TeamForm!$B$4:$B$23, TeamForm!$AB$4:$AB$23),
INDEX(FixtureTicker!$B$24:$AM$43, MATCH($B264, FixtureTicker!$A$24:$A$43), PlayerForm!$X$5+2)="BLANK",
0
),
_xlfn.IFS(
INDEX(FixtureTicker!$B$24:$AM$43, MATCH($B264, FixtureTicker!$A$24:$A$43), PlayerForm!$X$5+3)="H",
_xlfn.XLOOKUP($E264, PlayerForm!$D$3:$D$394, PlayerForm!$Q$3:$Q$394)*
_xlfn.XLOOKUP(
INDEX(FixtureTicker!$B$3:$AM$22, MATCH($B264, FixtureTicker!$A$3:$A$22), PlayerForm!$X$5+3),
 TeamForm!$B$4:$B$23, TeamForm!$AD$4:$AD$23),
INDEX(FixtureTicker!$B$24:$AM$43, MATCH($B264, FixtureTicker!$A$24:$A$43), PlayerForm!$X$5+3)="A",
_xlfn.XLOOKUP($E264, PlayerForm!$D$3:$D$394, PlayerForm!$R$3:$R$394)*
_xlfn.XLOOKUP(
INDEX(FixtureTicker!$B$3:$AM$22, MATCH($B264, FixtureTicker!$A$3:$A$22), PlayerForm!$X$5+3),
 TeamForm!$B$4:$B$23, TeamForm!$AB$4:$AB$23),
INDEX(FixtureTicker!$B$24:$AM$43, MATCH($B264, FixtureTicker!$A$24:$A$43), PlayerForm!$X$5+3)="BLANK",
0
)
),0)</f>
        <v>1.6066725974709994</v>
      </c>
      <c r="I264" s="163" cm="1">
        <f t="array" ref="I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),
_xlfn.IFS(
INDEX(FixtureTicker!$B$24:$AM$43, MATCH($B264, FixtureTicker!$A$24:$A$43), PlayerForm!$X$5+2)="H",
_xlfn.XLOOKUP($E264, PlayerForm!$D$3:$D$394, PlayerForm!$Q$3:$Q$394)*
_xlfn.XLOOKUP(
INDEX(FixtureTicker!$B$3:$AM$22, MATCH($B264, FixtureTicker!$A$3:$A$22), PlayerForm!$X$5+2),
 TeamForm!$B$4:$B$23, TeamForm!$AD$4:$AD$23),
INDEX(FixtureTicker!$B$24:$AM$43, MATCH($B264, FixtureTicker!$A$24:$A$43), PlayerForm!$X$5+2)="A",
_xlfn.XLOOKUP($E264, PlayerForm!$D$3:$D$394, PlayerForm!$R$3:$R$394)*
_xlfn.XLOOKUP(
INDEX(FixtureTicker!$B$3:$AM$22, MATCH($B264, FixtureTicker!$A$3:$A$22), PlayerForm!$X$5+2),
 TeamForm!$B$4:$B$23, TeamForm!$AB$4:$AB$23),
INDEX(FixtureTicker!$B$24:$AM$43, MATCH($B264, FixtureTicker!$A$24:$A$43), PlayerForm!$X$5+2)="BLANK",
0
),
_xlfn.IFS(
INDEX(FixtureTicker!$B$24:$AM$43, MATCH($B264, FixtureTicker!$A$24:$A$43), PlayerForm!$X$5+3)="H",
_xlfn.XLOOKUP($E264, PlayerForm!$D$3:$D$394, PlayerForm!$Q$3:$Q$394)*
_xlfn.XLOOKUP(
INDEX(FixtureTicker!$B$3:$AM$22, MATCH($B264, FixtureTicker!$A$3:$A$22), PlayerForm!$X$5+3),
 TeamForm!$B$4:$B$23, TeamForm!$AD$4:$AD$23),
INDEX(FixtureTicker!$B$24:$AM$43, MATCH($B264, FixtureTicker!$A$24:$A$43), PlayerForm!$X$5+3)="A",
_xlfn.XLOOKUP($E264, PlayerForm!$D$3:$D$394, PlayerForm!$R$3:$R$394)*
_xlfn.XLOOKUP(
INDEX(FixtureTicker!$B$3:$AM$22, MATCH($B264, FixtureTicker!$A$3:$A$22), PlayerForm!$X$5+3),
 TeamForm!$B$4:$B$23, TeamForm!$AB$4:$AB$23),
INDEX(FixtureTicker!$B$24:$AM$43, MATCH($B264, FixtureTicker!$A$24:$A$43), PlayerForm!$X$5+3)="BLANK",
0
),
_xlfn.IFS(
INDEX(FixtureTicker!$B$24:$AM$43, MATCH($B264, FixtureTicker!$A$24:$A$43), PlayerForm!$X$5+4)="H",
_xlfn.XLOOKUP($E264, PlayerForm!$D$3:$D$394, PlayerForm!$Q$3:$Q$394)*
_xlfn.XLOOKUP(
INDEX(FixtureTicker!$B$3:$AM$22, MATCH($B264, FixtureTicker!$A$3:$A$22), PlayerForm!$X$5+4),
 TeamForm!$B$4:$B$23, TeamForm!$AD$4:$AD$23),
INDEX(FixtureTicker!$B$24:$AM$43, MATCH($B264, FixtureTicker!$A$24:$A$43), PlayerForm!$X$5+4)="A",
_xlfn.XLOOKUP($E264, PlayerForm!$D$3:$D$394, PlayerForm!$R$3:$R$394)*
_xlfn.XLOOKUP(
INDEX(FixtureTicker!$B$3:$AM$22, MATCH($B264, FixtureTicker!$A$3:$A$22), PlayerForm!$X$5+4),
 TeamForm!$B$4:$B$23, TeamForm!$AB$4:$AB$23),
INDEX(FixtureTicker!$B$24:$AM$43, MATCH($B264, FixtureTicker!$A$24:$A$43), PlayerForm!$X$5+4)="BLANK",
0
),
_xlfn.IFS(
INDEX(FixtureTicker!$B$24:$AM$43, MATCH($B264, FixtureTicker!$A$24:$A$43), PlayerForm!$X$5+5)="H",
_xlfn.XLOOKUP($E264, PlayerForm!$D$3:$D$394, PlayerForm!$Q$3:$Q$394)*
_xlfn.XLOOKUP(
INDEX(FixtureTicker!$B$3:$AM$22, MATCH($B264, FixtureTicker!$A$3:$A$22), PlayerForm!$X$5+5),
 TeamForm!$B$4:$B$23, TeamForm!$AD$4:$AD$23),
INDEX(FixtureTicker!$B$24:$AM$43, MATCH($B264, FixtureTicker!$A$24:$A$43), PlayerForm!$X$5+5)="A",
_xlfn.XLOOKUP($E264, PlayerForm!$D$3:$D$394, PlayerForm!$R$3:$R$394)*
_xlfn.XLOOKUP(
INDEX(FixtureTicker!$B$3:$AM$22, MATCH($B264, FixtureTicker!$A$3:$A$22), PlayerForm!$X$5+5),
 TeamForm!$B$4:$B$23, TeamForm!$AB$4:$AB$23),
INDEX(FixtureTicker!$B$24:$AM$43, MATCH($B264, FixtureTicker!$A$24:$A$43), PlayerForm!$X$5+5)="BLANK",
0
)
),0)</f>
        <v>3.4282139786704353</v>
      </c>
      <c r="J264" s="163" cm="1">
        <f t="array" ref="J264">IFERROR(0.01*SUM(
_xlfn.IFS(
INDEX(FixtureTicker!$B$24:$AM$43, MATCH($B264, FixtureTicker!$A$24:$A$43), PlayerForm!$X$5)="H",
_xlfn.XLOOKUP($E264, PlayerForm!$D$3:$D$394, PlayerForm!$Q$3:$Q$394)*
_xlfn.XLOOKUP(
INDEX(FixtureTicker!$B$3:$AM$22, MATCH($B264, FixtureTicker!$A$3:$A$22), PlayerForm!$X$5),
 TeamForm!$B$4:$B$23, TeamForm!$AD$4:$AD$23),
INDEX(FixtureTicker!$B$24:$AM$43, MATCH($B264, FixtureTicker!$A$24:$A$43), PlayerForm!$X$5)="A",
_xlfn.XLOOKUP($E264, PlayerForm!$D$3:$D$394, PlayerForm!$R$3:$R$394)*
_xlfn.XLOOKUP(
INDEX(FixtureTicker!$B$3:$AM$22, MATCH($B264, FixtureTicker!$A$3:$A$22), PlayerForm!$X$5),
 TeamForm!$B$4:$B$23, TeamForm!$AB$4:$AB$23),
INDEX(FixtureTicker!$B$24:$AM$43, MATCH($B264, FixtureTicker!$A$24:$A$43), PlayerForm!$X$5)="BLANK",
0
),
_xlfn.IFS(
INDEX(FixtureTicker!$B$24:$AM$43, MATCH($B264, FixtureTicker!$A$24:$A$43), PlayerForm!$X$5+1)="H",
_xlfn.XLOOKUP($E264, PlayerForm!$D$3:$D$394, PlayerForm!$Q$3:$Q$394)*
_xlfn.XLOOKUP(
INDEX(FixtureTicker!$B$3:$AM$22, MATCH($B264, FixtureTicker!$A$3:$A$22), PlayerForm!$X$5+1),
 TeamForm!$B$4:$B$23, TeamForm!$AD$4:$AD$23),
INDEX(FixtureTicker!$B$24:$AM$43, MATCH($B264, FixtureTicker!$A$24:$A$43), PlayerForm!$X$5+1)="A",
_xlfn.XLOOKUP($E264, PlayerForm!$D$3:$D$394, PlayerForm!$R$3:$R$394)*
_xlfn.XLOOKUP(
INDEX(FixtureTicker!$B$3:$AM$22, MATCH($B264, FixtureTicker!$A$3:$A$22), PlayerForm!$X$5+1),
 TeamForm!$B$4:$B$23, TeamForm!$AB$4:$AB$23),
INDEX(FixtureTicker!$B$24:$AM$43, MATCH($B264, FixtureTicker!$A$24:$A$43), PlayerForm!$X$5+1)="BLANK",
0
),
_xlfn.IFS(
INDEX(FixtureTicker!$B$24:$AM$43, MATCH($B264, FixtureTicker!$A$24:$A$43), PlayerForm!$X$5+2)="H",
_xlfn.XLOOKUP($E264, PlayerForm!$D$3:$D$394, PlayerForm!$Q$3:$Q$394)*
_xlfn.XLOOKUP(
INDEX(FixtureTicker!$B$3:$AM$22, MATCH($B264, FixtureTicker!$A$3:$A$22), PlayerForm!$X$5+2),
 TeamForm!$B$4:$B$23, TeamForm!$AD$4:$AD$23),
INDEX(FixtureTicker!$B$24:$AM$43, MATCH($B264, FixtureTicker!$A$24:$A$43), PlayerForm!$X$5+2)="A",
_xlfn.XLOOKUP($E264, PlayerForm!$D$3:$D$394, PlayerForm!$R$3:$R$394)*
_xlfn.XLOOKUP(
INDEX(FixtureTicker!$B$3:$AM$22, MATCH($B264, FixtureTicker!$A$3:$A$22), PlayerForm!$X$5+2),
 TeamForm!$B$4:$B$23, TeamForm!$AB$4:$AB$23),
INDEX(FixtureTicker!$B$24:$AM$43, MATCH($B264, FixtureTicker!$A$24:$A$43), PlayerForm!$X$5+2)="BLANK",
0
),
_xlfn.IFS(
INDEX(FixtureTicker!$B$24:$AM$43, MATCH($B264, FixtureTicker!$A$24:$A$43), PlayerForm!$X$5+3)="H",
_xlfn.XLOOKUP($E264, PlayerForm!$D$3:$D$394, PlayerForm!$Q$3:$Q$394)*
_xlfn.XLOOKUP(
INDEX(FixtureTicker!$B$3:$AM$22, MATCH($B264, FixtureTicker!$A$3:$A$22), PlayerForm!$X$5+3),
 TeamForm!$B$4:$B$23, TeamForm!$AD$4:$AD$23),
INDEX(FixtureTicker!$B$24:$AM$43, MATCH($B264, FixtureTicker!$A$24:$A$43), PlayerForm!$X$5+3)="A",
_xlfn.XLOOKUP($E264, PlayerForm!$D$3:$D$394, PlayerForm!$R$3:$R$394)*
_xlfn.XLOOKUP(
INDEX(FixtureTicker!$B$3:$AM$22, MATCH($B264, FixtureTicker!$A$3:$A$22), PlayerForm!$X$5+3),
 TeamForm!$B$4:$B$23, TeamForm!$AB$4:$AB$23),
INDEX(FixtureTicker!$B$24:$AM$43, MATCH($B264, FixtureTicker!$A$24:$A$43), PlayerForm!$X$5+3)="BLANK",
0
),
_xlfn.IFS(
INDEX(FixtureTicker!$B$24:$AM$43, MATCH($B264, FixtureTicker!$A$24:$A$43), PlayerForm!$X$5+4)="H",
_xlfn.XLOOKUP($E264, PlayerForm!$D$3:$D$394, PlayerForm!$Q$3:$Q$394)*
_xlfn.XLOOKUP(
INDEX(FixtureTicker!$B$3:$AM$22, MATCH($B264, FixtureTicker!$A$3:$A$22), PlayerForm!$X$5+4),
 TeamForm!$B$4:$B$23, TeamForm!$AD$4:$AD$23),
INDEX(FixtureTicker!$B$24:$AM$43, MATCH($B264, FixtureTicker!$A$24:$A$43), PlayerForm!$X$5+4)="A",
_xlfn.XLOOKUP($E264, PlayerForm!$D$3:$D$394, PlayerForm!$R$3:$R$394)*
_xlfn.XLOOKUP(
INDEX(FixtureTicker!$B$3:$AM$22, MATCH($B264, FixtureTicker!$A$3:$A$22), PlayerForm!$X$5+4),
 TeamForm!$B$4:$B$23, TeamForm!$AB$4:$AB$23),
INDEX(FixtureTicker!$B$24:$AM$43, MATCH($B264, FixtureTicker!$A$24:$A$43), PlayerForm!$X$5+4)="BLANK",
0
),
_xlfn.IFS(
INDEX(FixtureTicker!$B$24:$AM$43, MATCH($B264, FixtureTicker!$A$24:$A$43), PlayerForm!$X$5+5)="H",
_xlfn.XLOOKUP($E264, PlayerForm!$D$3:$D$394, PlayerForm!$Q$3:$Q$394)*
_xlfn.XLOOKUP(
INDEX(FixtureTicker!$B$3:$AM$22, MATCH($B264, FixtureTicker!$A$3:$A$22), PlayerForm!$X$5+5),
 TeamForm!$B$4:$B$23, TeamForm!$AD$4:$AD$23),
INDEX(FixtureTicker!$B$24:$AM$43, MATCH($B264, FixtureTicker!$A$24:$A$43), PlayerForm!$X$5+5)="A",
_xlfn.XLOOKUP($E264, PlayerForm!$D$3:$D$394, PlayerForm!$R$3:$R$394)*
_xlfn.XLOOKUP(
INDEX(FixtureTicker!$B$3:$AM$22, MATCH($B264, FixtureTicker!$A$3:$A$22), PlayerForm!$X$5+5),
 TeamForm!$B$4:$B$23, TeamForm!$AB$4:$AB$23),
INDEX(FixtureTicker!$B$24:$AM$43, MATCH($B264, FixtureTicker!$A$24:$A$43), PlayerForm!$X$5+5)="BLANK",
0
),
_xlfn.IFS(
INDEX(FixtureTicker!$B$24:$AM$43, MATCH($B264, FixtureTicker!$A$24:$A$43), PlayerForm!$X$5+6)="H",
_xlfn.XLOOKUP($E264, PlayerForm!$D$3:$D$394, PlayerForm!$Q$3:$Q$394)*
_xlfn.XLOOKUP(
INDEX(FixtureTicker!$B$3:$AM$22, MATCH($B264, FixtureTicker!$A$3:$A$22), PlayerForm!$X$5+6),
 TeamForm!$B$4:$B$23, TeamForm!$AD$4:$AD$23),
INDEX(FixtureTicker!$B$24:$AM$43, MATCH($B264, FixtureTicker!$A$24:$A$43), PlayerForm!$X$5+6)="A",
_xlfn.XLOOKUP($E264, PlayerForm!$D$3:$D$394, PlayerForm!$R$3:$R$394)*
_xlfn.XLOOKUP(
INDEX(FixtureTicker!$B$3:$AM$22, MATCH($B264, FixtureTicker!$A$3:$A$22), PlayerForm!$X$5+6),
 TeamForm!$B$4:$B$23, TeamForm!$AB$4:$AB$23),
INDEX(FixtureTicker!$B$24:$AM$43, MATCH($B264, FixtureTicker!$A$24:$A$43), PlayerForm!$X$5+6)="BLANK",
0
),
_xlfn.IFS(
INDEX(FixtureTicker!$B$24:$AM$43, MATCH($B264, FixtureTicker!$A$24:$A$43), PlayerForm!$X$5+7)="H",
_xlfn.XLOOKUP($E264, PlayerForm!$D$3:$D$394, PlayerForm!$Q$3:$Q$394)*
_xlfn.XLOOKUP(
INDEX(FixtureTicker!$B$3:$AM$22, MATCH($B264, FixtureTicker!$A$3:$A$22), PlayerForm!$X$5+7),
 TeamForm!$B$4:$B$23, TeamForm!$AD$4:$AD$23),
INDEX(FixtureTicker!$B$24:$AM$43, MATCH($B264, FixtureTicker!$A$24:$A$43), PlayerForm!$X$5+7)="A",
_xlfn.XLOOKUP($E264, PlayerForm!$D$3:$D$394, PlayerForm!$R$3:$R$394)*
_xlfn.XLOOKUP(
INDEX(FixtureTicker!$B$3:$AM$22, MATCH($B264, FixtureTicker!$A$3:$A$22), PlayerForm!$X$5+7),
 TeamForm!$B$4:$B$23, TeamForm!$AB$4:$AB$23),
INDEX(FixtureTicker!$B$24:$AM$43, MATCH($B264, FixtureTicker!$A$24:$A$43), PlayerForm!$X$5+7)="BLANK",
0
)
),0)</f>
        <v>5.5945206961496412</v>
      </c>
    </row>
    <row r="265" spans="1:10">
      <c r="A265" s="55">
        <v>312</v>
      </c>
      <c r="B265" s="55" t="str">
        <f>_xlfn.XLOOKUP($A265, PlayerData!$B$3:$B$394, PlayerData!C$3:C$394)</f>
        <v>NEW</v>
      </c>
      <c r="C265" s="55" t="str">
        <f>_xlfn.XLOOKUP($A265, PlayerData!$B$3:$B$394, PlayerData!D$3:D$394)</f>
        <v>D</v>
      </c>
      <c r="D265" s="55">
        <f>_xlfn.XLOOKUP($A265, PlayerData!$B:$B, PlayerData!F:F,,,-1)</f>
        <v>4.5</v>
      </c>
      <c r="E265" s="31" t="str">
        <f>_xlfn.XLOOKUP($A265, PlayerData!$B$3:$B$394, PlayerData!E$3:E$394)</f>
        <v>Yedlin</v>
      </c>
      <c r="F265" s="164" cm="1">
        <f t="array" ref="F265">IFERROR(0.01*_xlfn.IFS(
INDEX(FixtureTicker!$B$24:$AM$43, MATCH($B265, FixtureTicker!$A$24:$A$43, 0), PlayerForm!$X$5)="H",
_xlfn.XLOOKUP($E265, PlayerForm!$D$3:$D$394, PlayerForm!$Q$3:$Q$394)*
_xlfn.XLOOKUP(
INDEX(FixtureTicker!$B$3:$AM$22, MATCH($B265, FixtureTicker!$A$3:$A$22,0), PlayerForm!$X$5),
 TeamForm!$B$4:$B$23, TeamForm!$AD$4:$AD$23),
INDEX(FixtureTicker!$B$24:$AM$43, MATCH($B265, FixtureTicker!$A$24:$A$43,0), PlayerForm!$X$5)="A",
_xlfn.XLOOKUP($E265, PlayerForm!$D$3:$D$394, PlayerForm!$R$3:$R$394)*
_xlfn.XLOOKUP(
INDEX(FixtureTicker!$B$3:$AM$22, MATCH($B265, FixtureTicker!$A$3:$A$22,0), PlayerForm!$X$5),
 TeamForm!$B$4:$B$23, TeamForm!$AB$4:$AB$23),
INDEX(FixtureTicker!$B$24:$AM$43, MATCH($B265, FixtureTicker!$A$24:$A$43,0), PlayerForm!$X$5)="BLANK",
0),0)</f>
        <v>0</v>
      </c>
      <c r="G265" s="163" cm="1">
        <f t="array" ref="G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
),0)</f>
        <v>0.96413020941322847</v>
      </c>
      <c r="H265" s="163" cm="1">
        <f t="array" ref="H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),
_xlfn.IFS(
INDEX(FixtureTicker!$B$24:$AM$43, MATCH($B265, FixtureTicker!$A$24:$A$43), PlayerForm!$X$5+2)="H",
_xlfn.XLOOKUP($E265, PlayerForm!$D$3:$D$394, PlayerForm!$Q$3:$Q$394)*
_xlfn.XLOOKUP(
INDEX(FixtureTicker!$B$3:$AM$22, MATCH($B265, FixtureTicker!$A$3:$A$22), PlayerForm!$X$5+2),
 TeamForm!$B$4:$B$23, TeamForm!$AD$4:$AD$23),
INDEX(FixtureTicker!$B$24:$AM$43, MATCH($B265, FixtureTicker!$A$24:$A$43), PlayerForm!$X$5+2)="A",
_xlfn.XLOOKUP($E265, PlayerForm!$D$3:$D$394, PlayerForm!$R$3:$R$394)*
_xlfn.XLOOKUP(
INDEX(FixtureTicker!$B$3:$AM$22, MATCH($B265, FixtureTicker!$A$3:$A$22), PlayerForm!$X$5+2),
 TeamForm!$B$4:$B$23, TeamForm!$AB$4:$AB$23),
INDEX(FixtureTicker!$B$24:$AM$43, MATCH($B265, FixtureTicker!$A$24:$A$43), PlayerForm!$X$5+2)="BLANK",
0
),
_xlfn.IFS(
INDEX(FixtureTicker!$B$24:$AM$43, MATCH($B265, FixtureTicker!$A$24:$A$43), PlayerForm!$X$5+3)="H",
_xlfn.XLOOKUP($E265, PlayerForm!$D$3:$D$394, PlayerForm!$Q$3:$Q$394)*
_xlfn.XLOOKUP(
INDEX(FixtureTicker!$B$3:$AM$22, MATCH($B265, FixtureTicker!$A$3:$A$22), PlayerForm!$X$5+3),
 TeamForm!$B$4:$B$23, TeamForm!$AD$4:$AD$23),
INDEX(FixtureTicker!$B$24:$AM$43, MATCH($B265, FixtureTicker!$A$24:$A$43), PlayerForm!$X$5+3)="A",
_xlfn.XLOOKUP($E265, PlayerForm!$D$3:$D$394, PlayerForm!$R$3:$R$394)*
_xlfn.XLOOKUP(
INDEX(FixtureTicker!$B$3:$AM$22, MATCH($B265, FixtureTicker!$A$3:$A$22), PlayerForm!$X$5+3),
 TeamForm!$B$4:$B$23, TeamForm!$AB$4:$AB$23),
INDEX(FixtureTicker!$B$24:$AM$43, MATCH($B265, FixtureTicker!$A$24:$A$43), PlayerForm!$X$5+3)="BLANK",
0
)
),0)</f>
        <v>2.2496371552975329</v>
      </c>
      <c r="I265" s="163" cm="1">
        <f t="array" ref="I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),
_xlfn.IFS(
INDEX(FixtureTicker!$B$24:$AM$43, MATCH($B265, FixtureTicker!$A$24:$A$43), PlayerForm!$X$5+2)="H",
_xlfn.XLOOKUP($E265, PlayerForm!$D$3:$D$394, PlayerForm!$Q$3:$Q$394)*
_xlfn.XLOOKUP(
INDEX(FixtureTicker!$B$3:$AM$22, MATCH($B265, FixtureTicker!$A$3:$A$22), PlayerForm!$X$5+2),
 TeamForm!$B$4:$B$23, TeamForm!$AD$4:$AD$23),
INDEX(FixtureTicker!$B$24:$AM$43, MATCH($B265, FixtureTicker!$A$24:$A$43), PlayerForm!$X$5+2)="A",
_xlfn.XLOOKUP($E265, PlayerForm!$D$3:$D$394, PlayerForm!$R$3:$R$394)*
_xlfn.XLOOKUP(
INDEX(FixtureTicker!$B$3:$AM$22, MATCH($B265, FixtureTicker!$A$3:$A$22), PlayerForm!$X$5+2),
 TeamForm!$B$4:$B$23, TeamForm!$AB$4:$AB$23),
INDEX(FixtureTicker!$B$24:$AM$43, MATCH($B265, FixtureTicker!$A$24:$A$43), PlayerForm!$X$5+2)="BLANK",
0
),
_xlfn.IFS(
INDEX(FixtureTicker!$B$24:$AM$43, MATCH($B265, FixtureTicker!$A$24:$A$43), PlayerForm!$X$5+3)="H",
_xlfn.XLOOKUP($E265, PlayerForm!$D$3:$D$394, PlayerForm!$Q$3:$Q$394)*
_xlfn.XLOOKUP(
INDEX(FixtureTicker!$B$3:$AM$22, MATCH($B265, FixtureTicker!$A$3:$A$22), PlayerForm!$X$5+3),
 TeamForm!$B$4:$B$23, TeamForm!$AD$4:$AD$23),
INDEX(FixtureTicker!$B$24:$AM$43, MATCH($B265, FixtureTicker!$A$24:$A$43), PlayerForm!$X$5+3)="A",
_xlfn.XLOOKUP($E265, PlayerForm!$D$3:$D$394, PlayerForm!$R$3:$R$394)*
_xlfn.XLOOKUP(
INDEX(FixtureTicker!$B$3:$AM$22, MATCH($B265, FixtureTicker!$A$3:$A$22), PlayerForm!$X$5+3),
 TeamForm!$B$4:$B$23, TeamForm!$AB$4:$AB$23),
INDEX(FixtureTicker!$B$24:$AM$43, MATCH($B265, FixtureTicker!$A$24:$A$43), PlayerForm!$X$5+3)="BLANK",
0
),
_xlfn.IFS(
INDEX(FixtureTicker!$B$24:$AM$43, MATCH($B265, FixtureTicker!$A$24:$A$43), PlayerForm!$X$5+4)="H",
_xlfn.XLOOKUP($E265, PlayerForm!$D$3:$D$394, PlayerForm!$Q$3:$Q$394)*
_xlfn.XLOOKUP(
INDEX(FixtureTicker!$B$3:$AM$22, MATCH($B265, FixtureTicker!$A$3:$A$22), PlayerForm!$X$5+4),
 TeamForm!$B$4:$B$23, TeamForm!$AD$4:$AD$23),
INDEX(FixtureTicker!$B$24:$AM$43, MATCH($B265, FixtureTicker!$A$24:$A$43), PlayerForm!$X$5+4)="A",
_xlfn.XLOOKUP($E265, PlayerForm!$D$3:$D$394, PlayerForm!$R$3:$R$394)*
_xlfn.XLOOKUP(
INDEX(FixtureTicker!$B$3:$AM$22, MATCH($B265, FixtureTicker!$A$3:$A$22), PlayerForm!$X$5+4),
 TeamForm!$B$4:$B$23, TeamForm!$AB$4:$AB$23),
INDEX(FixtureTicker!$B$24:$AM$43, MATCH($B265, FixtureTicker!$A$24:$A$43), PlayerForm!$X$5+4)="BLANK",
0
),
_xlfn.IFS(
INDEX(FixtureTicker!$B$24:$AM$43, MATCH($B265, FixtureTicker!$A$24:$A$43), PlayerForm!$X$5+5)="H",
_xlfn.XLOOKUP($E265, PlayerForm!$D$3:$D$394, PlayerForm!$Q$3:$Q$394)*
_xlfn.XLOOKUP(
INDEX(FixtureTicker!$B$3:$AM$22, MATCH($B265, FixtureTicker!$A$3:$A$22), PlayerForm!$X$5+5),
 TeamForm!$B$4:$B$23, TeamForm!$AD$4:$AD$23),
INDEX(FixtureTicker!$B$24:$AM$43, MATCH($B265, FixtureTicker!$A$24:$A$43), PlayerForm!$X$5+5)="A",
_xlfn.XLOOKUP($E265, PlayerForm!$D$3:$D$394, PlayerForm!$R$3:$R$394)*
_xlfn.XLOOKUP(
INDEX(FixtureTicker!$B$3:$AM$22, MATCH($B265, FixtureTicker!$A$3:$A$22), PlayerForm!$X$5+5),
 TeamForm!$B$4:$B$23, TeamForm!$AB$4:$AB$23),
INDEX(FixtureTicker!$B$24:$AM$43, MATCH($B265, FixtureTicker!$A$24:$A$43), PlayerForm!$X$5+5)="BLANK",
0
)
),0)</f>
        <v>2.9459534176515314</v>
      </c>
      <c r="J265" s="163" cm="1">
        <f t="array" ref="J265">IFERROR(0.01*SUM(
_xlfn.IFS(
INDEX(FixtureTicker!$B$24:$AM$43, MATCH($B265, FixtureTicker!$A$24:$A$43), PlayerForm!$X$5)="H",
_xlfn.XLOOKUP($E265, PlayerForm!$D$3:$D$394, PlayerForm!$Q$3:$Q$394)*
_xlfn.XLOOKUP(
INDEX(FixtureTicker!$B$3:$AM$22, MATCH($B265, FixtureTicker!$A$3:$A$22), PlayerForm!$X$5),
 TeamForm!$B$4:$B$23, TeamForm!$AD$4:$AD$23),
INDEX(FixtureTicker!$B$24:$AM$43, MATCH($B265, FixtureTicker!$A$24:$A$43), PlayerForm!$X$5)="A",
_xlfn.XLOOKUP($E265, PlayerForm!$D$3:$D$394, PlayerForm!$R$3:$R$394)*
_xlfn.XLOOKUP(
INDEX(FixtureTicker!$B$3:$AM$22, MATCH($B265, FixtureTicker!$A$3:$A$22), PlayerForm!$X$5),
 TeamForm!$B$4:$B$23, TeamForm!$AB$4:$AB$23),
INDEX(FixtureTicker!$B$24:$AM$43, MATCH($B265, FixtureTicker!$A$24:$A$43), PlayerForm!$X$5)="BLANK",
0
),
_xlfn.IFS(
INDEX(FixtureTicker!$B$24:$AM$43, MATCH($B265, FixtureTicker!$A$24:$A$43), PlayerForm!$X$5+1)="H",
_xlfn.XLOOKUP($E265, PlayerForm!$D$3:$D$394, PlayerForm!$Q$3:$Q$394)*
_xlfn.XLOOKUP(
INDEX(FixtureTicker!$B$3:$AM$22, MATCH($B265, FixtureTicker!$A$3:$A$22), PlayerForm!$X$5+1),
 TeamForm!$B$4:$B$23, TeamForm!$AD$4:$AD$23),
INDEX(FixtureTicker!$B$24:$AM$43, MATCH($B265, FixtureTicker!$A$24:$A$43), PlayerForm!$X$5+1)="A",
_xlfn.XLOOKUP($E265, PlayerForm!$D$3:$D$394, PlayerForm!$R$3:$R$394)*
_xlfn.XLOOKUP(
INDEX(FixtureTicker!$B$3:$AM$22, MATCH($B265, FixtureTicker!$A$3:$A$22), PlayerForm!$X$5+1),
 TeamForm!$B$4:$B$23, TeamForm!$AB$4:$AB$23),
INDEX(FixtureTicker!$B$24:$AM$43, MATCH($B265, FixtureTicker!$A$24:$A$43), PlayerForm!$X$5+1)="BLANK",
0
),
_xlfn.IFS(
INDEX(FixtureTicker!$B$24:$AM$43, MATCH($B265, FixtureTicker!$A$24:$A$43), PlayerForm!$X$5+2)="H",
_xlfn.XLOOKUP($E265, PlayerForm!$D$3:$D$394, PlayerForm!$Q$3:$Q$394)*
_xlfn.XLOOKUP(
INDEX(FixtureTicker!$B$3:$AM$22, MATCH($B265, FixtureTicker!$A$3:$A$22), PlayerForm!$X$5+2),
 TeamForm!$B$4:$B$23, TeamForm!$AD$4:$AD$23),
INDEX(FixtureTicker!$B$24:$AM$43, MATCH($B265, FixtureTicker!$A$24:$A$43), PlayerForm!$X$5+2)="A",
_xlfn.XLOOKUP($E265, PlayerForm!$D$3:$D$394, PlayerForm!$R$3:$R$394)*
_xlfn.XLOOKUP(
INDEX(FixtureTicker!$B$3:$AM$22, MATCH($B265, FixtureTicker!$A$3:$A$22), PlayerForm!$X$5+2),
 TeamForm!$B$4:$B$23, TeamForm!$AB$4:$AB$23),
INDEX(FixtureTicker!$B$24:$AM$43, MATCH($B265, FixtureTicker!$A$24:$A$43), PlayerForm!$X$5+2)="BLANK",
0
),
_xlfn.IFS(
INDEX(FixtureTicker!$B$24:$AM$43, MATCH($B265, FixtureTicker!$A$24:$A$43), PlayerForm!$X$5+3)="H",
_xlfn.XLOOKUP($E265, PlayerForm!$D$3:$D$394, PlayerForm!$Q$3:$Q$394)*
_xlfn.XLOOKUP(
INDEX(FixtureTicker!$B$3:$AM$22, MATCH($B265, FixtureTicker!$A$3:$A$22), PlayerForm!$X$5+3),
 TeamForm!$B$4:$B$23, TeamForm!$AD$4:$AD$23),
INDEX(FixtureTicker!$B$24:$AM$43, MATCH($B265, FixtureTicker!$A$24:$A$43), PlayerForm!$X$5+3)="A",
_xlfn.XLOOKUP($E265, PlayerForm!$D$3:$D$394, PlayerForm!$R$3:$R$394)*
_xlfn.XLOOKUP(
INDEX(FixtureTicker!$B$3:$AM$22, MATCH($B265, FixtureTicker!$A$3:$A$22), PlayerForm!$X$5+3),
 TeamForm!$B$4:$B$23, TeamForm!$AB$4:$AB$23),
INDEX(FixtureTicker!$B$24:$AM$43, MATCH($B265, FixtureTicker!$A$24:$A$43), PlayerForm!$X$5+3)="BLANK",
0
),
_xlfn.IFS(
INDEX(FixtureTicker!$B$24:$AM$43, MATCH($B265, FixtureTicker!$A$24:$A$43), PlayerForm!$X$5+4)="H",
_xlfn.XLOOKUP($E265, PlayerForm!$D$3:$D$394, PlayerForm!$Q$3:$Q$394)*
_xlfn.XLOOKUP(
INDEX(FixtureTicker!$B$3:$AM$22, MATCH($B265, FixtureTicker!$A$3:$A$22), PlayerForm!$X$5+4),
 TeamForm!$B$4:$B$23, TeamForm!$AD$4:$AD$23),
INDEX(FixtureTicker!$B$24:$AM$43, MATCH($B265, FixtureTicker!$A$24:$A$43), PlayerForm!$X$5+4)="A",
_xlfn.XLOOKUP($E265, PlayerForm!$D$3:$D$394, PlayerForm!$R$3:$R$394)*
_xlfn.XLOOKUP(
INDEX(FixtureTicker!$B$3:$AM$22, MATCH($B265, FixtureTicker!$A$3:$A$22), PlayerForm!$X$5+4),
 TeamForm!$B$4:$B$23, TeamForm!$AB$4:$AB$23),
INDEX(FixtureTicker!$B$24:$AM$43, MATCH($B265, FixtureTicker!$A$24:$A$43), PlayerForm!$X$5+4)="BLANK",
0
),
_xlfn.IFS(
INDEX(FixtureTicker!$B$24:$AM$43, MATCH($B265, FixtureTicker!$A$24:$A$43), PlayerForm!$X$5+5)="H",
_xlfn.XLOOKUP($E265, PlayerForm!$D$3:$D$394, PlayerForm!$Q$3:$Q$394)*
_xlfn.XLOOKUP(
INDEX(FixtureTicker!$B$3:$AM$22, MATCH($B265, FixtureTicker!$A$3:$A$22), PlayerForm!$X$5+5),
 TeamForm!$B$4:$B$23, TeamForm!$AD$4:$AD$23),
INDEX(FixtureTicker!$B$24:$AM$43, MATCH($B265, FixtureTicker!$A$24:$A$43), PlayerForm!$X$5+5)="A",
_xlfn.XLOOKUP($E265, PlayerForm!$D$3:$D$394, PlayerForm!$R$3:$R$394)*
_xlfn.XLOOKUP(
INDEX(FixtureTicker!$B$3:$AM$22, MATCH($B265, FixtureTicker!$A$3:$A$22), PlayerForm!$X$5+5),
 TeamForm!$B$4:$B$23, TeamForm!$AB$4:$AB$23),
INDEX(FixtureTicker!$B$24:$AM$43, MATCH($B265, FixtureTicker!$A$24:$A$43), PlayerForm!$X$5+5)="BLANK",
0
),
_xlfn.IFS(
INDEX(FixtureTicker!$B$24:$AM$43, MATCH($B265, FixtureTicker!$A$24:$A$43), PlayerForm!$X$5+6)="H",
_xlfn.XLOOKUP($E265, PlayerForm!$D$3:$D$394, PlayerForm!$Q$3:$Q$394)*
_xlfn.XLOOKUP(
INDEX(FixtureTicker!$B$3:$AM$22, MATCH($B265, FixtureTicker!$A$3:$A$22), PlayerForm!$X$5+6),
 TeamForm!$B$4:$B$23, TeamForm!$AD$4:$AD$23),
INDEX(FixtureTicker!$B$24:$AM$43, MATCH($B265, FixtureTicker!$A$24:$A$43), PlayerForm!$X$5+6)="A",
_xlfn.XLOOKUP($E265, PlayerForm!$D$3:$D$394, PlayerForm!$R$3:$R$394)*
_xlfn.XLOOKUP(
INDEX(FixtureTicker!$B$3:$AM$22, MATCH($B265, FixtureTicker!$A$3:$A$22), PlayerForm!$X$5+6),
 TeamForm!$B$4:$B$23, TeamForm!$AB$4:$AB$23),
INDEX(FixtureTicker!$B$24:$AM$43, MATCH($B265, FixtureTicker!$A$24:$A$43), PlayerForm!$X$5+6)="BLANK",
0
),
_xlfn.IFS(
INDEX(FixtureTicker!$B$24:$AM$43, MATCH($B265, FixtureTicker!$A$24:$A$43), PlayerForm!$X$5+7)="H",
_xlfn.XLOOKUP($E265, PlayerForm!$D$3:$D$394, PlayerForm!$Q$3:$Q$394)*
_xlfn.XLOOKUP(
INDEX(FixtureTicker!$B$3:$AM$22, MATCH($B265, FixtureTicker!$A$3:$A$22), PlayerForm!$X$5+7),
 TeamForm!$B$4:$B$23, TeamForm!$AD$4:$AD$23),
INDEX(FixtureTicker!$B$24:$AM$43, MATCH($B265, FixtureTicker!$A$24:$A$43), PlayerForm!$X$5+7)="A",
_xlfn.XLOOKUP($E265, PlayerForm!$D$3:$D$394, PlayerForm!$R$3:$R$394)*
_xlfn.XLOOKUP(
INDEX(FixtureTicker!$B$3:$AM$22, MATCH($B265, FixtureTicker!$A$3:$A$22), PlayerForm!$X$5+7),
 TeamForm!$B$4:$B$23, TeamForm!$AB$4:$AB$23),
INDEX(FixtureTicker!$B$24:$AM$43, MATCH($B265, FixtureTicker!$A$24:$A$43), PlayerForm!$X$5+7)="BLANK",
0
)
),0)</f>
        <v>3.8561707540619872</v>
      </c>
    </row>
    <row r="266" spans="1:10">
      <c r="A266" s="55">
        <v>374</v>
      </c>
      <c r="B266" s="55" t="str">
        <f>_xlfn.XLOOKUP($A266, PlayerData!$B$3:$B$394, PlayerData!C$3:C$394)</f>
        <v>AVL</v>
      </c>
      <c r="C266" s="55" t="str">
        <f>_xlfn.XLOOKUP($A266, PlayerData!$B$3:$B$394, PlayerData!D$3:D$394)</f>
        <v>M</v>
      </c>
      <c r="D266" s="55">
        <f>_xlfn.XLOOKUP($A266, PlayerData!$B:$B, PlayerData!F:F,,,-1)</f>
        <v>6</v>
      </c>
      <c r="E266" s="31" t="str">
        <f>_xlfn.XLOOKUP($A266, PlayerData!$B$3:$B$394, PlayerData!E$3:E$394)</f>
        <v>Jota Peleteiro</v>
      </c>
      <c r="F266" s="164" cm="1">
        <f t="array" ref="F266">IFERROR(0.01*_xlfn.IFS(
INDEX(FixtureTicker!$B$24:$AM$43, MATCH($B266, FixtureTicker!$A$24:$A$43, 0), PlayerForm!$X$5)="H",
_xlfn.XLOOKUP($E266, PlayerForm!$D$3:$D$394, PlayerForm!$Q$3:$Q$394)*
_xlfn.XLOOKUP(
INDEX(FixtureTicker!$B$3:$AM$22, MATCH($B266, FixtureTicker!$A$3:$A$22,0), PlayerForm!$X$5),
 TeamForm!$B$4:$B$23, TeamForm!$AD$4:$AD$23),
INDEX(FixtureTicker!$B$24:$AM$43, MATCH($B266, FixtureTicker!$A$24:$A$43,0), PlayerForm!$X$5)="A",
_xlfn.XLOOKUP($E266, PlayerForm!$D$3:$D$394, PlayerForm!$R$3:$R$394)*
_xlfn.XLOOKUP(
INDEX(FixtureTicker!$B$3:$AM$22, MATCH($B266, FixtureTicker!$A$3:$A$22,0), PlayerForm!$X$5),
 TeamForm!$B$4:$B$23, TeamForm!$AB$4:$AB$23),
INDEX(FixtureTicker!$B$24:$AM$43, MATCH($B266, FixtureTicker!$A$24:$A$43,0), PlayerForm!$X$5)="BLANK",
0),0)</f>
        <v>0</v>
      </c>
      <c r="G266" s="163" cm="1">
        <f t="array" ref="G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
),0)</f>
        <v>0</v>
      </c>
      <c r="H266" s="163" cm="1">
        <f t="array" ref="H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),
_xlfn.IFS(
INDEX(FixtureTicker!$B$24:$AM$43, MATCH($B266, FixtureTicker!$A$24:$A$43), PlayerForm!$X$5+2)="H",
_xlfn.XLOOKUP($E266, PlayerForm!$D$3:$D$394, PlayerForm!$Q$3:$Q$394)*
_xlfn.XLOOKUP(
INDEX(FixtureTicker!$B$3:$AM$22, MATCH($B266, FixtureTicker!$A$3:$A$22), PlayerForm!$X$5+2),
 TeamForm!$B$4:$B$23, TeamForm!$AD$4:$AD$23),
INDEX(FixtureTicker!$B$24:$AM$43, MATCH($B266, FixtureTicker!$A$24:$A$43), PlayerForm!$X$5+2)="A",
_xlfn.XLOOKUP($E266, PlayerForm!$D$3:$D$394, PlayerForm!$R$3:$R$394)*
_xlfn.XLOOKUP(
INDEX(FixtureTicker!$B$3:$AM$22, MATCH($B266, FixtureTicker!$A$3:$A$22), PlayerForm!$X$5+2),
 TeamForm!$B$4:$B$23, TeamForm!$AB$4:$AB$23),
INDEX(FixtureTicker!$B$24:$AM$43, MATCH($B266, FixtureTicker!$A$24:$A$43), PlayerForm!$X$5+2)="BLANK",
0
),
_xlfn.IFS(
INDEX(FixtureTicker!$B$24:$AM$43, MATCH($B266, FixtureTicker!$A$24:$A$43), PlayerForm!$X$5+3)="H",
_xlfn.XLOOKUP($E266, PlayerForm!$D$3:$D$394, PlayerForm!$Q$3:$Q$394)*
_xlfn.XLOOKUP(
INDEX(FixtureTicker!$B$3:$AM$22, MATCH($B266, FixtureTicker!$A$3:$A$22), PlayerForm!$X$5+3),
 TeamForm!$B$4:$B$23, TeamForm!$AD$4:$AD$23),
INDEX(FixtureTicker!$B$24:$AM$43, MATCH($B266, FixtureTicker!$A$24:$A$43), PlayerForm!$X$5+3)="A",
_xlfn.XLOOKUP($E266, PlayerForm!$D$3:$D$394, PlayerForm!$R$3:$R$394)*
_xlfn.XLOOKUP(
INDEX(FixtureTicker!$B$3:$AM$22, MATCH($B266, FixtureTicker!$A$3:$A$22), PlayerForm!$X$5+3),
 TeamForm!$B$4:$B$23, TeamForm!$AB$4:$AB$23),
INDEX(FixtureTicker!$B$24:$AM$43, MATCH($B266, FixtureTicker!$A$24:$A$43), PlayerForm!$X$5+3)="BLANK",
0
)
),0)</f>
        <v>1.618349722902259</v>
      </c>
      <c r="I266" s="163" cm="1">
        <f t="array" ref="I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),
_xlfn.IFS(
INDEX(FixtureTicker!$B$24:$AM$43, MATCH($B266, FixtureTicker!$A$24:$A$43), PlayerForm!$X$5+2)="H",
_xlfn.XLOOKUP($E266, PlayerForm!$D$3:$D$394, PlayerForm!$Q$3:$Q$394)*
_xlfn.XLOOKUP(
INDEX(FixtureTicker!$B$3:$AM$22, MATCH($B266, FixtureTicker!$A$3:$A$22), PlayerForm!$X$5+2),
 TeamForm!$B$4:$B$23, TeamForm!$AD$4:$AD$23),
INDEX(FixtureTicker!$B$24:$AM$43, MATCH($B266, FixtureTicker!$A$24:$A$43), PlayerForm!$X$5+2)="A",
_xlfn.XLOOKUP($E266, PlayerForm!$D$3:$D$394, PlayerForm!$R$3:$R$394)*
_xlfn.XLOOKUP(
INDEX(FixtureTicker!$B$3:$AM$22, MATCH($B266, FixtureTicker!$A$3:$A$22), PlayerForm!$X$5+2),
 TeamForm!$B$4:$B$23, TeamForm!$AB$4:$AB$23),
INDEX(FixtureTicker!$B$24:$AM$43, MATCH($B266, FixtureTicker!$A$24:$A$43), PlayerForm!$X$5+2)="BLANK",
0
),
_xlfn.IFS(
INDEX(FixtureTicker!$B$24:$AM$43, MATCH($B266, FixtureTicker!$A$24:$A$43), PlayerForm!$X$5+3)="H",
_xlfn.XLOOKUP($E266, PlayerForm!$D$3:$D$394, PlayerForm!$Q$3:$Q$394)*
_xlfn.XLOOKUP(
INDEX(FixtureTicker!$B$3:$AM$22, MATCH($B266, FixtureTicker!$A$3:$A$22), PlayerForm!$X$5+3),
 TeamForm!$B$4:$B$23, TeamForm!$AD$4:$AD$23),
INDEX(FixtureTicker!$B$24:$AM$43, MATCH($B266, FixtureTicker!$A$24:$A$43), PlayerForm!$X$5+3)="A",
_xlfn.XLOOKUP($E266, PlayerForm!$D$3:$D$394, PlayerForm!$R$3:$R$394)*
_xlfn.XLOOKUP(
INDEX(FixtureTicker!$B$3:$AM$22, MATCH($B266, FixtureTicker!$A$3:$A$22), PlayerForm!$X$5+3),
 TeamForm!$B$4:$B$23, TeamForm!$AB$4:$AB$23),
INDEX(FixtureTicker!$B$24:$AM$43, MATCH($B266, FixtureTicker!$A$24:$A$43), PlayerForm!$X$5+3)="BLANK",
0
),
_xlfn.IFS(
INDEX(FixtureTicker!$B$24:$AM$43, MATCH($B266, FixtureTicker!$A$24:$A$43), PlayerForm!$X$5+4)="H",
_xlfn.XLOOKUP($E266, PlayerForm!$D$3:$D$394, PlayerForm!$Q$3:$Q$394)*
_xlfn.XLOOKUP(
INDEX(FixtureTicker!$B$3:$AM$22, MATCH($B266, FixtureTicker!$A$3:$A$22), PlayerForm!$X$5+4),
 TeamForm!$B$4:$B$23, TeamForm!$AD$4:$AD$23),
INDEX(FixtureTicker!$B$24:$AM$43, MATCH($B266, FixtureTicker!$A$24:$A$43), PlayerForm!$X$5+4)="A",
_xlfn.XLOOKUP($E266, PlayerForm!$D$3:$D$394, PlayerForm!$R$3:$R$394)*
_xlfn.XLOOKUP(
INDEX(FixtureTicker!$B$3:$AM$22, MATCH($B266, FixtureTicker!$A$3:$A$22), PlayerForm!$X$5+4),
 TeamForm!$B$4:$B$23, TeamForm!$AB$4:$AB$23),
INDEX(FixtureTicker!$B$24:$AM$43, MATCH($B266, FixtureTicker!$A$24:$A$43), PlayerForm!$X$5+4)="BLANK",
0
),
_xlfn.IFS(
INDEX(FixtureTicker!$B$24:$AM$43, MATCH($B266, FixtureTicker!$A$24:$A$43), PlayerForm!$X$5+5)="H",
_xlfn.XLOOKUP($E266, PlayerForm!$D$3:$D$394, PlayerForm!$Q$3:$Q$394)*
_xlfn.XLOOKUP(
INDEX(FixtureTicker!$B$3:$AM$22, MATCH($B266, FixtureTicker!$A$3:$A$22), PlayerForm!$X$5+5),
 TeamForm!$B$4:$B$23, TeamForm!$AD$4:$AD$23),
INDEX(FixtureTicker!$B$24:$AM$43, MATCH($B266, FixtureTicker!$A$24:$A$43), PlayerForm!$X$5+5)="A",
_xlfn.XLOOKUP($E266, PlayerForm!$D$3:$D$394, PlayerForm!$R$3:$R$394)*
_xlfn.XLOOKUP(
INDEX(FixtureTicker!$B$3:$AM$22, MATCH($B266, FixtureTicker!$A$3:$A$22), PlayerForm!$X$5+5),
 TeamForm!$B$4:$B$23, TeamForm!$AB$4:$AB$23),
INDEX(FixtureTicker!$B$24:$AM$43, MATCH($B266, FixtureTicker!$A$24:$A$43), PlayerForm!$X$5+5)="BLANK",
0
)
),0)</f>
        <v>2.7132470181899255</v>
      </c>
      <c r="J266" s="163" cm="1">
        <f t="array" ref="J266">IFERROR(0.01*SUM(
_xlfn.IFS(
INDEX(FixtureTicker!$B$24:$AM$43, MATCH($B266, FixtureTicker!$A$24:$A$43), PlayerForm!$X$5)="H",
_xlfn.XLOOKUP($E266, PlayerForm!$D$3:$D$394, PlayerForm!$Q$3:$Q$394)*
_xlfn.XLOOKUP(
INDEX(FixtureTicker!$B$3:$AM$22, MATCH($B266, FixtureTicker!$A$3:$A$22), PlayerForm!$X$5),
 TeamForm!$B$4:$B$23, TeamForm!$AD$4:$AD$23),
INDEX(FixtureTicker!$B$24:$AM$43, MATCH($B266, FixtureTicker!$A$24:$A$43), PlayerForm!$X$5)="A",
_xlfn.XLOOKUP($E266, PlayerForm!$D$3:$D$394, PlayerForm!$R$3:$R$394)*
_xlfn.XLOOKUP(
INDEX(FixtureTicker!$B$3:$AM$22, MATCH($B266, FixtureTicker!$A$3:$A$22), PlayerForm!$X$5),
 TeamForm!$B$4:$B$23, TeamForm!$AB$4:$AB$23),
INDEX(FixtureTicker!$B$24:$AM$43, MATCH($B266, FixtureTicker!$A$24:$A$43), PlayerForm!$X$5)="BLANK",
0
),
_xlfn.IFS(
INDEX(FixtureTicker!$B$24:$AM$43, MATCH($B266, FixtureTicker!$A$24:$A$43), PlayerForm!$X$5+1)="H",
_xlfn.XLOOKUP($E266, PlayerForm!$D$3:$D$394, PlayerForm!$Q$3:$Q$394)*
_xlfn.XLOOKUP(
INDEX(FixtureTicker!$B$3:$AM$22, MATCH($B266, FixtureTicker!$A$3:$A$22), PlayerForm!$X$5+1),
 TeamForm!$B$4:$B$23, TeamForm!$AD$4:$AD$23),
INDEX(FixtureTicker!$B$24:$AM$43, MATCH($B266, FixtureTicker!$A$24:$A$43), PlayerForm!$X$5+1)="A",
_xlfn.XLOOKUP($E266, PlayerForm!$D$3:$D$394, PlayerForm!$R$3:$R$394)*
_xlfn.XLOOKUP(
INDEX(FixtureTicker!$B$3:$AM$22, MATCH($B266, FixtureTicker!$A$3:$A$22), PlayerForm!$X$5+1),
 TeamForm!$B$4:$B$23, TeamForm!$AB$4:$AB$23),
INDEX(FixtureTicker!$B$24:$AM$43, MATCH($B266, FixtureTicker!$A$24:$A$43), PlayerForm!$X$5+1)="BLANK",
0
),
_xlfn.IFS(
INDEX(FixtureTicker!$B$24:$AM$43, MATCH($B266, FixtureTicker!$A$24:$A$43), PlayerForm!$X$5+2)="H",
_xlfn.XLOOKUP($E266, PlayerForm!$D$3:$D$394, PlayerForm!$Q$3:$Q$394)*
_xlfn.XLOOKUP(
INDEX(FixtureTicker!$B$3:$AM$22, MATCH($B266, FixtureTicker!$A$3:$A$22), PlayerForm!$X$5+2),
 TeamForm!$B$4:$B$23, TeamForm!$AD$4:$AD$23),
INDEX(FixtureTicker!$B$24:$AM$43, MATCH($B266, FixtureTicker!$A$24:$A$43), PlayerForm!$X$5+2)="A",
_xlfn.XLOOKUP($E266, PlayerForm!$D$3:$D$394, PlayerForm!$R$3:$R$394)*
_xlfn.XLOOKUP(
INDEX(FixtureTicker!$B$3:$AM$22, MATCH($B266, FixtureTicker!$A$3:$A$22), PlayerForm!$X$5+2),
 TeamForm!$B$4:$B$23, TeamForm!$AB$4:$AB$23),
INDEX(FixtureTicker!$B$24:$AM$43, MATCH($B266, FixtureTicker!$A$24:$A$43), PlayerForm!$X$5+2)="BLANK",
0
),
_xlfn.IFS(
INDEX(FixtureTicker!$B$24:$AM$43, MATCH($B266, FixtureTicker!$A$24:$A$43), PlayerForm!$X$5+3)="H",
_xlfn.XLOOKUP($E266, PlayerForm!$D$3:$D$394, PlayerForm!$Q$3:$Q$394)*
_xlfn.XLOOKUP(
INDEX(FixtureTicker!$B$3:$AM$22, MATCH($B266, FixtureTicker!$A$3:$A$22), PlayerForm!$X$5+3),
 TeamForm!$B$4:$B$23, TeamForm!$AD$4:$AD$23),
INDEX(FixtureTicker!$B$24:$AM$43, MATCH($B266, FixtureTicker!$A$24:$A$43), PlayerForm!$X$5+3)="A",
_xlfn.XLOOKUP($E266, PlayerForm!$D$3:$D$394, PlayerForm!$R$3:$R$394)*
_xlfn.XLOOKUP(
INDEX(FixtureTicker!$B$3:$AM$22, MATCH($B266, FixtureTicker!$A$3:$A$22), PlayerForm!$X$5+3),
 TeamForm!$B$4:$B$23, TeamForm!$AB$4:$AB$23),
INDEX(FixtureTicker!$B$24:$AM$43, MATCH($B266, FixtureTicker!$A$24:$A$43), PlayerForm!$X$5+3)="BLANK",
0
),
_xlfn.IFS(
INDEX(FixtureTicker!$B$24:$AM$43, MATCH($B266, FixtureTicker!$A$24:$A$43), PlayerForm!$X$5+4)="H",
_xlfn.XLOOKUP($E266, PlayerForm!$D$3:$D$394, PlayerForm!$Q$3:$Q$394)*
_xlfn.XLOOKUP(
INDEX(FixtureTicker!$B$3:$AM$22, MATCH($B266, FixtureTicker!$A$3:$A$22), PlayerForm!$X$5+4),
 TeamForm!$B$4:$B$23, TeamForm!$AD$4:$AD$23),
INDEX(FixtureTicker!$B$24:$AM$43, MATCH($B266, FixtureTicker!$A$24:$A$43), PlayerForm!$X$5+4)="A",
_xlfn.XLOOKUP($E266, PlayerForm!$D$3:$D$394, PlayerForm!$R$3:$R$394)*
_xlfn.XLOOKUP(
INDEX(FixtureTicker!$B$3:$AM$22, MATCH($B266, FixtureTicker!$A$3:$A$22), PlayerForm!$X$5+4),
 TeamForm!$B$4:$B$23, TeamForm!$AB$4:$AB$23),
INDEX(FixtureTicker!$B$24:$AM$43, MATCH($B266, FixtureTicker!$A$24:$A$43), PlayerForm!$X$5+4)="BLANK",
0
),
_xlfn.IFS(
INDEX(FixtureTicker!$B$24:$AM$43, MATCH($B266, FixtureTicker!$A$24:$A$43), PlayerForm!$X$5+5)="H",
_xlfn.XLOOKUP($E266, PlayerForm!$D$3:$D$394, PlayerForm!$Q$3:$Q$394)*
_xlfn.XLOOKUP(
INDEX(FixtureTicker!$B$3:$AM$22, MATCH($B266, FixtureTicker!$A$3:$A$22), PlayerForm!$X$5+5),
 TeamForm!$B$4:$B$23, TeamForm!$AD$4:$AD$23),
INDEX(FixtureTicker!$B$24:$AM$43, MATCH($B266, FixtureTicker!$A$24:$A$43), PlayerForm!$X$5+5)="A",
_xlfn.XLOOKUP($E266, PlayerForm!$D$3:$D$394, PlayerForm!$R$3:$R$394)*
_xlfn.XLOOKUP(
INDEX(FixtureTicker!$B$3:$AM$22, MATCH($B266, FixtureTicker!$A$3:$A$22), PlayerForm!$X$5+5),
 TeamForm!$B$4:$B$23, TeamForm!$AB$4:$AB$23),
INDEX(FixtureTicker!$B$24:$AM$43, MATCH($B266, FixtureTicker!$A$24:$A$43), PlayerForm!$X$5+5)="BLANK",
0
),
_xlfn.IFS(
INDEX(FixtureTicker!$B$24:$AM$43, MATCH($B266, FixtureTicker!$A$24:$A$43), PlayerForm!$X$5+6)="H",
_xlfn.XLOOKUP($E266, PlayerForm!$D$3:$D$394, PlayerForm!$Q$3:$Q$394)*
_xlfn.XLOOKUP(
INDEX(FixtureTicker!$B$3:$AM$22, MATCH($B266, FixtureTicker!$A$3:$A$22), PlayerForm!$X$5+6),
 TeamForm!$B$4:$B$23, TeamForm!$AD$4:$AD$23),
INDEX(FixtureTicker!$B$24:$AM$43, MATCH($B266, FixtureTicker!$A$24:$A$43), PlayerForm!$X$5+6)="A",
_xlfn.XLOOKUP($E266, PlayerForm!$D$3:$D$394, PlayerForm!$R$3:$R$394)*
_xlfn.XLOOKUP(
INDEX(FixtureTicker!$B$3:$AM$22, MATCH($B266, FixtureTicker!$A$3:$A$22), PlayerForm!$X$5+6),
 TeamForm!$B$4:$B$23, TeamForm!$AB$4:$AB$23),
INDEX(FixtureTicker!$B$24:$AM$43, MATCH($B266, FixtureTicker!$A$24:$A$43), PlayerForm!$X$5+6)="BLANK",
0
),
_xlfn.IFS(
INDEX(FixtureTicker!$B$24:$AM$43, MATCH($B266, FixtureTicker!$A$24:$A$43), PlayerForm!$X$5+7)="H",
_xlfn.XLOOKUP($E266, PlayerForm!$D$3:$D$394, PlayerForm!$Q$3:$Q$394)*
_xlfn.XLOOKUP(
INDEX(FixtureTicker!$B$3:$AM$22, MATCH($B266, FixtureTicker!$A$3:$A$22), PlayerForm!$X$5+7),
 TeamForm!$B$4:$B$23, TeamForm!$AD$4:$AD$23),
INDEX(FixtureTicker!$B$24:$AM$43, MATCH($B266, FixtureTicker!$A$24:$A$43), PlayerForm!$X$5+7)="A",
_xlfn.XLOOKUP($E266, PlayerForm!$D$3:$D$394, PlayerForm!$R$3:$R$394)*
_xlfn.XLOOKUP(
INDEX(FixtureTicker!$B$3:$AM$22, MATCH($B266, FixtureTicker!$A$3:$A$22), PlayerForm!$X$5+7),
 TeamForm!$B$4:$B$23, TeamForm!$AB$4:$AB$23),
INDEX(FixtureTicker!$B$24:$AM$43, MATCH($B266, FixtureTicker!$A$24:$A$43), PlayerForm!$X$5+7)="BLANK",
0
)
),0)</f>
        <v>4.1650998560199355</v>
      </c>
    </row>
    <row r="267" spans="1:10">
      <c r="A267" s="55">
        <v>286</v>
      </c>
      <c r="B267" s="55" t="str">
        <f>_xlfn.XLOOKUP($A267, PlayerData!$B$3:$B$394, PlayerData!C$3:C$394)</f>
        <v>WOL</v>
      </c>
      <c r="C267" s="55" t="str">
        <f>_xlfn.XLOOKUP($A267, PlayerData!$B$3:$B$394, PlayerData!D$3:D$394)</f>
        <v>D</v>
      </c>
      <c r="D267" s="55">
        <f>_xlfn.XLOOKUP($A267, PlayerData!$B:$B, PlayerData!F:F,,,-1)</f>
        <v>5</v>
      </c>
      <c r="E267" s="31" t="str">
        <f>_xlfn.XLOOKUP($A267, PlayerData!$B$3:$B$394, PlayerData!E$3:E$394)</f>
        <v>Coady</v>
      </c>
      <c r="F267" s="164" cm="1">
        <f t="array" ref="F267">IFERROR(0.01*_xlfn.IFS(
INDEX(FixtureTicker!$B$24:$AM$43, MATCH($B267, FixtureTicker!$A$24:$A$43, 0), PlayerForm!$X$5)="H",
_xlfn.XLOOKUP($E267, PlayerForm!$D$3:$D$394, PlayerForm!$Q$3:$Q$394)*
_xlfn.XLOOKUP(
INDEX(FixtureTicker!$B$3:$AM$22, MATCH($B267, FixtureTicker!$A$3:$A$22,0), PlayerForm!$X$5),
 TeamForm!$B$4:$B$23, TeamForm!$AD$4:$AD$23),
INDEX(FixtureTicker!$B$24:$AM$43, MATCH($B267, FixtureTicker!$A$24:$A$43,0), PlayerForm!$X$5)="A",
_xlfn.XLOOKUP($E267, PlayerForm!$D$3:$D$394, PlayerForm!$R$3:$R$394)*
_xlfn.XLOOKUP(
INDEX(FixtureTicker!$B$3:$AM$22, MATCH($B267, FixtureTicker!$A$3:$A$22,0), PlayerForm!$X$5),
 TeamForm!$B$4:$B$23, TeamForm!$AB$4:$AB$23),
INDEX(FixtureTicker!$B$24:$AM$43, MATCH($B267, FixtureTicker!$A$24:$A$43,0), PlayerForm!$X$5)="BLANK",
0),0)</f>
        <v>0.58127270596507674</v>
      </c>
      <c r="G267" s="163" cm="1">
        <f t="array" ref="G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
),0)</f>
        <v>0.58127270596507674</v>
      </c>
      <c r="H267" s="163" cm="1">
        <f t="array" ref="H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),
_xlfn.IFS(
INDEX(FixtureTicker!$B$24:$AM$43, MATCH($B267, FixtureTicker!$A$24:$A$43), PlayerForm!$X$5+2)="H",
_xlfn.XLOOKUP($E267, PlayerForm!$D$3:$D$394, PlayerForm!$Q$3:$Q$394)*
_xlfn.XLOOKUP(
INDEX(FixtureTicker!$B$3:$AM$22, MATCH($B267, FixtureTicker!$A$3:$A$22), PlayerForm!$X$5+2),
 TeamForm!$B$4:$B$23, TeamForm!$AD$4:$AD$23),
INDEX(FixtureTicker!$B$24:$AM$43, MATCH($B267, FixtureTicker!$A$24:$A$43), PlayerForm!$X$5+2)="A",
_xlfn.XLOOKUP($E267, PlayerForm!$D$3:$D$394, PlayerForm!$R$3:$R$394)*
_xlfn.XLOOKUP(
INDEX(FixtureTicker!$B$3:$AM$22, MATCH($B267, FixtureTicker!$A$3:$A$22), PlayerForm!$X$5+2),
 TeamForm!$B$4:$B$23, TeamForm!$AB$4:$AB$23),
INDEX(FixtureTicker!$B$24:$AM$43, MATCH($B267, FixtureTicker!$A$24:$A$43), PlayerForm!$X$5+2)="BLANK",
0
),
_xlfn.IFS(
INDEX(FixtureTicker!$B$24:$AM$43, MATCH($B267, FixtureTicker!$A$24:$A$43), PlayerForm!$X$5+3)="H",
_xlfn.XLOOKUP($E267, PlayerForm!$D$3:$D$394, PlayerForm!$Q$3:$Q$394)*
_xlfn.XLOOKUP(
INDEX(FixtureTicker!$B$3:$AM$22, MATCH($B267, FixtureTicker!$A$3:$A$22), PlayerForm!$X$5+3),
 TeamForm!$B$4:$B$23, TeamForm!$AD$4:$AD$23),
INDEX(FixtureTicker!$B$24:$AM$43, MATCH($B267, FixtureTicker!$A$24:$A$43), PlayerForm!$X$5+3)="A",
_xlfn.XLOOKUP($E267, PlayerForm!$D$3:$D$394, PlayerForm!$R$3:$R$394)*
_xlfn.XLOOKUP(
INDEX(FixtureTicker!$B$3:$AM$22, MATCH($B267, FixtureTicker!$A$3:$A$22), PlayerForm!$X$5+3),
 TeamForm!$B$4:$B$23, TeamForm!$AB$4:$AB$23),
INDEX(FixtureTicker!$B$24:$AM$43, MATCH($B267, FixtureTicker!$A$24:$A$43), PlayerForm!$X$5+3)="BLANK",
0
)
),0)</f>
        <v>1.5656234061602874</v>
      </c>
      <c r="I267" s="163" cm="1">
        <f t="array" ref="I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),
_xlfn.IFS(
INDEX(FixtureTicker!$B$24:$AM$43, MATCH($B267, FixtureTicker!$A$24:$A$43), PlayerForm!$X$5+2)="H",
_xlfn.XLOOKUP($E267, PlayerForm!$D$3:$D$394, PlayerForm!$Q$3:$Q$394)*
_xlfn.XLOOKUP(
INDEX(FixtureTicker!$B$3:$AM$22, MATCH($B267, FixtureTicker!$A$3:$A$22), PlayerForm!$X$5+2),
 TeamForm!$B$4:$B$23, TeamForm!$AD$4:$AD$23),
INDEX(FixtureTicker!$B$24:$AM$43, MATCH($B267, FixtureTicker!$A$24:$A$43), PlayerForm!$X$5+2)="A",
_xlfn.XLOOKUP($E267, PlayerForm!$D$3:$D$394, PlayerForm!$R$3:$R$394)*
_xlfn.XLOOKUP(
INDEX(FixtureTicker!$B$3:$AM$22, MATCH($B267, FixtureTicker!$A$3:$A$22), PlayerForm!$X$5+2),
 TeamForm!$B$4:$B$23, TeamForm!$AB$4:$AB$23),
INDEX(FixtureTicker!$B$24:$AM$43, MATCH($B267, FixtureTicker!$A$24:$A$43), PlayerForm!$X$5+2)="BLANK",
0
),
_xlfn.IFS(
INDEX(FixtureTicker!$B$24:$AM$43, MATCH($B267, FixtureTicker!$A$24:$A$43), PlayerForm!$X$5+3)="H",
_xlfn.XLOOKUP($E267, PlayerForm!$D$3:$D$394, PlayerForm!$Q$3:$Q$394)*
_xlfn.XLOOKUP(
INDEX(FixtureTicker!$B$3:$AM$22, MATCH($B267, FixtureTicker!$A$3:$A$22), PlayerForm!$X$5+3),
 TeamForm!$B$4:$B$23, TeamForm!$AD$4:$AD$23),
INDEX(FixtureTicker!$B$24:$AM$43, MATCH($B267, FixtureTicker!$A$24:$A$43), PlayerForm!$X$5+3)="A",
_xlfn.XLOOKUP($E267, PlayerForm!$D$3:$D$394, PlayerForm!$R$3:$R$394)*
_xlfn.XLOOKUP(
INDEX(FixtureTicker!$B$3:$AM$22, MATCH($B267, FixtureTicker!$A$3:$A$22), PlayerForm!$X$5+3),
 TeamForm!$B$4:$B$23, TeamForm!$AB$4:$AB$23),
INDEX(FixtureTicker!$B$24:$AM$43, MATCH($B267, FixtureTicker!$A$24:$A$43), PlayerForm!$X$5+3)="BLANK",
0
),
_xlfn.IFS(
INDEX(FixtureTicker!$B$24:$AM$43, MATCH($B267, FixtureTicker!$A$24:$A$43), PlayerForm!$X$5+4)="H",
_xlfn.XLOOKUP($E267, PlayerForm!$D$3:$D$394, PlayerForm!$Q$3:$Q$394)*
_xlfn.XLOOKUP(
INDEX(FixtureTicker!$B$3:$AM$22, MATCH($B267, FixtureTicker!$A$3:$A$22), PlayerForm!$X$5+4),
 TeamForm!$B$4:$B$23, TeamForm!$AD$4:$AD$23),
INDEX(FixtureTicker!$B$24:$AM$43, MATCH($B267, FixtureTicker!$A$24:$A$43), PlayerForm!$X$5+4)="A",
_xlfn.XLOOKUP($E267, PlayerForm!$D$3:$D$394, PlayerForm!$R$3:$R$394)*
_xlfn.XLOOKUP(
INDEX(FixtureTicker!$B$3:$AM$22, MATCH($B267, FixtureTicker!$A$3:$A$22), PlayerForm!$X$5+4),
 TeamForm!$B$4:$B$23, TeamForm!$AB$4:$AB$23),
INDEX(FixtureTicker!$B$24:$AM$43, MATCH($B267, FixtureTicker!$A$24:$A$43), PlayerForm!$X$5+4)="BLANK",
0
),
_xlfn.IFS(
INDEX(FixtureTicker!$B$24:$AM$43, MATCH($B267, FixtureTicker!$A$24:$A$43), PlayerForm!$X$5+5)="H",
_xlfn.XLOOKUP($E267, PlayerForm!$D$3:$D$394, PlayerForm!$Q$3:$Q$394)*
_xlfn.XLOOKUP(
INDEX(FixtureTicker!$B$3:$AM$22, MATCH($B267, FixtureTicker!$A$3:$A$22), PlayerForm!$X$5+5),
 TeamForm!$B$4:$B$23, TeamForm!$AD$4:$AD$23),
INDEX(FixtureTicker!$B$24:$AM$43, MATCH($B267, FixtureTicker!$A$24:$A$43), PlayerForm!$X$5+5)="A",
_xlfn.XLOOKUP($E267, PlayerForm!$D$3:$D$394, PlayerForm!$R$3:$R$394)*
_xlfn.XLOOKUP(
INDEX(FixtureTicker!$B$3:$AM$22, MATCH($B267, FixtureTicker!$A$3:$A$22), PlayerForm!$X$5+5),
 TeamForm!$B$4:$B$23, TeamForm!$AB$4:$AB$23),
INDEX(FixtureTicker!$B$24:$AM$43, MATCH($B267, FixtureTicker!$A$24:$A$43), PlayerForm!$X$5+5)="BLANK",
0
)
),0)</f>
        <v>2.587739020624872</v>
      </c>
      <c r="J267" s="163" cm="1">
        <f t="array" ref="J267">IFERROR(0.01*SUM(
_xlfn.IFS(
INDEX(FixtureTicker!$B$24:$AM$43, MATCH($B267, FixtureTicker!$A$24:$A$43), PlayerForm!$X$5)="H",
_xlfn.XLOOKUP($E267, PlayerForm!$D$3:$D$394, PlayerForm!$Q$3:$Q$394)*
_xlfn.XLOOKUP(
INDEX(FixtureTicker!$B$3:$AM$22, MATCH($B267, FixtureTicker!$A$3:$A$22), PlayerForm!$X$5),
 TeamForm!$B$4:$B$23, TeamForm!$AD$4:$AD$23),
INDEX(FixtureTicker!$B$24:$AM$43, MATCH($B267, FixtureTicker!$A$24:$A$43), PlayerForm!$X$5)="A",
_xlfn.XLOOKUP($E267, PlayerForm!$D$3:$D$394, PlayerForm!$R$3:$R$394)*
_xlfn.XLOOKUP(
INDEX(FixtureTicker!$B$3:$AM$22, MATCH($B267, FixtureTicker!$A$3:$A$22), PlayerForm!$X$5),
 TeamForm!$B$4:$B$23, TeamForm!$AB$4:$AB$23),
INDEX(FixtureTicker!$B$24:$AM$43, MATCH($B267, FixtureTicker!$A$24:$A$43), PlayerForm!$X$5)="BLANK",
0
),
_xlfn.IFS(
INDEX(FixtureTicker!$B$24:$AM$43, MATCH($B267, FixtureTicker!$A$24:$A$43), PlayerForm!$X$5+1)="H",
_xlfn.XLOOKUP($E267, PlayerForm!$D$3:$D$394, PlayerForm!$Q$3:$Q$394)*
_xlfn.XLOOKUP(
INDEX(FixtureTicker!$B$3:$AM$22, MATCH($B267, FixtureTicker!$A$3:$A$22), PlayerForm!$X$5+1),
 TeamForm!$B$4:$B$23, TeamForm!$AD$4:$AD$23),
INDEX(FixtureTicker!$B$24:$AM$43, MATCH($B267, FixtureTicker!$A$24:$A$43), PlayerForm!$X$5+1)="A",
_xlfn.XLOOKUP($E267, PlayerForm!$D$3:$D$394, PlayerForm!$R$3:$R$394)*
_xlfn.XLOOKUP(
INDEX(FixtureTicker!$B$3:$AM$22, MATCH($B267, FixtureTicker!$A$3:$A$22), PlayerForm!$X$5+1),
 TeamForm!$B$4:$B$23, TeamForm!$AB$4:$AB$23),
INDEX(FixtureTicker!$B$24:$AM$43, MATCH($B267, FixtureTicker!$A$24:$A$43), PlayerForm!$X$5+1)="BLANK",
0
),
_xlfn.IFS(
INDEX(FixtureTicker!$B$24:$AM$43, MATCH($B267, FixtureTicker!$A$24:$A$43), PlayerForm!$X$5+2)="H",
_xlfn.XLOOKUP($E267, PlayerForm!$D$3:$D$394, PlayerForm!$Q$3:$Q$394)*
_xlfn.XLOOKUP(
INDEX(FixtureTicker!$B$3:$AM$22, MATCH($B267, FixtureTicker!$A$3:$A$22), PlayerForm!$X$5+2),
 TeamForm!$B$4:$B$23, TeamForm!$AD$4:$AD$23),
INDEX(FixtureTicker!$B$24:$AM$43, MATCH($B267, FixtureTicker!$A$24:$A$43), PlayerForm!$X$5+2)="A",
_xlfn.XLOOKUP($E267, PlayerForm!$D$3:$D$394, PlayerForm!$R$3:$R$394)*
_xlfn.XLOOKUP(
INDEX(FixtureTicker!$B$3:$AM$22, MATCH($B267, FixtureTicker!$A$3:$A$22), PlayerForm!$X$5+2),
 TeamForm!$B$4:$B$23, TeamForm!$AB$4:$AB$23),
INDEX(FixtureTicker!$B$24:$AM$43, MATCH($B267, FixtureTicker!$A$24:$A$43), PlayerForm!$X$5+2)="BLANK",
0
),
_xlfn.IFS(
INDEX(FixtureTicker!$B$24:$AM$43, MATCH($B267, FixtureTicker!$A$24:$A$43), PlayerForm!$X$5+3)="H",
_xlfn.XLOOKUP($E267, PlayerForm!$D$3:$D$394, PlayerForm!$Q$3:$Q$394)*
_xlfn.XLOOKUP(
INDEX(FixtureTicker!$B$3:$AM$22, MATCH($B267, FixtureTicker!$A$3:$A$22), PlayerForm!$X$5+3),
 TeamForm!$B$4:$B$23, TeamForm!$AD$4:$AD$23),
INDEX(FixtureTicker!$B$24:$AM$43, MATCH($B267, FixtureTicker!$A$24:$A$43), PlayerForm!$X$5+3)="A",
_xlfn.XLOOKUP($E267, PlayerForm!$D$3:$D$394, PlayerForm!$R$3:$R$394)*
_xlfn.XLOOKUP(
INDEX(FixtureTicker!$B$3:$AM$22, MATCH($B267, FixtureTicker!$A$3:$A$22), PlayerForm!$X$5+3),
 TeamForm!$B$4:$B$23, TeamForm!$AB$4:$AB$23),
INDEX(FixtureTicker!$B$24:$AM$43, MATCH($B267, FixtureTicker!$A$24:$A$43), PlayerForm!$X$5+3)="BLANK",
0
),
_xlfn.IFS(
INDEX(FixtureTicker!$B$24:$AM$43, MATCH($B267, FixtureTicker!$A$24:$A$43), PlayerForm!$X$5+4)="H",
_xlfn.XLOOKUP($E267, PlayerForm!$D$3:$D$394, PlayerForm!$Q$3:$Q$394)*
_xlfn.XLOOKUP(
INDEX(FixtureTicker!$B$3:$AM$22, MATCH($B267, FixtureTicker!$A$3:$A$22), PlayerForm!$X$5+4),
 TeamForm!$B$4:$B$23, TeamForm!$AD$4:$AD$23),
INDEX(FixtureTicker!$B$24:$AM$43, MATCH($B267, FixtureTicker!$A$24:$A$43), PlayerForm!$X$5+4)="A",
_xlfn.XLOOKUP($E267, PlayerForm!$D$3:$D$394, PlayerForm!$R$3:$R$394)*
_xlfn.XLOOKUP(
INDEX(FixtureTicker!$B$3:$AM$22, MATCH($B267, FixtureTicker!$A$3:$A$22), PlayerForm!$X$5+4),
 TeamForm!$B$4:$B$23, TeamForm!$AB$4:$AB$23),
INDEX(FixtureTicker!$B$24:$AM$43, MATCH($B267, FixtureTicker!$A$24:$A$43), PlayerForm!$X$5+4)="BLANK",
0
),
_xlfn.IFS(
INDEX(FixtureTicker!$B$24:$AM$43, MATCH($B267, FixtureTicker!$A$24:$A$43), PlayerForm!$X$5+5)="H",
_xlfn.XLOOKUP($E267, PlayerForm!$D$3:$D$394, PlayerForm!$Q$3:$Q$394)*
_xlfn.XLOOKUP(
INDEX(FixtureTicker!$B$3:$AM$22, MATCH($B267, FixtureTicker!$A$3:$A$22), PlayerForm!$X$5+5),
 TeamForm!$B$4:$B$23, TeamForm!$AD$4:$AD$23),
INDEX(FixtureTicker!$B$24:$AM$43, MATCH($B267, FixtureTicker!$A$24:$A$43), PlayerForm!$X$5+5)="A",
_xlfn.XLOOKUP($E267, PlayerForm!$D$3:$D$394, PlayerForm!$R$3:$R$394)*
_xlfn.XLOOKUP(
INDEX(FixtureTicker!$B$3:$AM$22, MATCH($B267, FixtureTicker!$A$3:$A$22), PlayerForm!$X$5+5),
 TeamForm!$B$4:$B$23, TeamForm!$AB$4:$AB$23),
INDEX(FixtureTicker!$B$24:$AM$43, MATCH($B267, FixtureTicker!$A$24:$A$43), PlayerForm!$X$5+5)="BLANK",
0
),
_xlfn.IFS(
INDEX(FixtureTicker!$B$24:$AM$43, MATCH($B267, FixtureTicker!$A$24:$A$43), PlayerForm!$X$5+6)="H",
_xlfn.XLOOKUP($E267, PlayerForm!$D$3:$D$394, PlayerForm!$Q$3:$Q$394)*
_xlfn.XLOOKUP(
INDEX(FixtureTicker!$B$3:$AM$22, MATCH($B267, FixtureTicker!$A$3:$A$22), PlayerForm!$X$5+6),
 TeamForm!$B$4:$B$23, TeamForm!$AD$4:$AD$23),
INDEX(FixtureTicker!$B$24:$AM$43, MATCH($B267, FixtureTicker!$A$24:$A$43), PlayerForm!$X$5+6)="A",
_xlfn.XLOOKUP($E267, PlayerForm!$D$3:$D$394, PlayerForm!$R$3:$R$394)*
_xlfn.XLOOKUP(
INDEX(FixtureTicker!$B$3:$AM$22, MATCH($B267, FixtureTicker!$A$3:$A$22), PlayerForm!$X$5+6),
 TeamForm!$B$4:$B$23, TeamForm!$AB$4:$AB$23),
INDEX(FixtureTicker!$B$24:$AM$43, MATCH($B267, FixtureTicker!$A$24:$A$43), PlayerForm!$X$5+6)="BLANK",
0
),
_xlfn.IFS(
INDEX(FixtureTicker!$B$24:$AM$43, MATCH($B267, FixtureTicker!$A$24:$A$43), PlayerForm!$X$5+7)="H",
_xlfn.XLOOKUP($E267, PlayerForm!$D$3:$D$394, PlayerForm!$Q$3:$Q$394)*
_xlfn.XLOOKUP(
INDEX(FixtureTicker!$B$3:$AM$22, MATCH($B267, FixtureTicker!$A$3:$A$22), PlayerForm!$X$5+7),
 TeamForm!$B$4:$B$23, TeamForm!$AD$4:$AD$23),
INDEX(FixtureTicker!$B$24:$AM$43, MATCH($B267, FixtureTicker!$A$24:$A$43), PlayerForm!$X$5+7)="A",
_xlfn.XLOOKUP($E267, PlayerForm!$D$3:$D$394, PlayerForm!$R$3:$R$394)*
_xlfn.XLOOKUP(
INDEX(FixtureTicker!$B$3:$AM$22, MATCH($B267, FixtureTicker!$A$3:$A$22), PlayerForm!$X$5+7),
 TeamForm!$B$4:$B$23, TeamForm!$AB$4:$AB$23),
INDEX(FixtureTicker!$B$24:$AM$43, MATCH($B267, FixtureTicker!$A$24:$A$43), PlayerForm!$X$5+7)="BLANK",
0
)
),0)</f>
        <v>3.2792531018591875</v>
      </c>
    </row>
    <row r="268" spans="1:10">
      <c r="A268" s="55">
        <v>273</v>
      </c>
      <c r="B268" s="55" t="str">
        <f>_xlfn.XLOOKUP($A268, PlayerData!$B$3:$B$394, PlayerData!C$3:C$394)</f>
        <v>MUN</v>
      </c>
      <c r="C268" s="55" t="str">
        <f>_xlfn.XLOOKUP($A268, PlayerData!$B$3:$B$394, PlayerData!D$3:D$394)</f>
        <v>D</v>
      </c>
      <c r="D268" s="55">
        <f>_xlfn.XLOOKUP($A268, PlayerData!$B:$B, PlayerData!F:F,,,-1)</f>
        <v>5</v>
      </c>
      <c r="E268" s="31" t="str">
        <f>_xlfn.XLOOKUP($A268, PlayerData!$B$3:$B$394, PlayerData!E$3:E$394)</f>
        <v>Lindelöf</v>
      </c>
      <c r="F268" s="164" cm="1">
        <f t="array" ref="F268">IFERROR(0.01*_xlfn.IFS(
INDEX(FixtureTicker!$B$24:$AM$43, MATCH($B268, FixtureTicker!$A$24:$A$43, 0), PlayerForm!$X$5)="H",
_xlfn.XLOOKUP($E268, PlayerForm!$D$3:$D$394, PlayerForm!$Q$3:$Q$394)*
_xlfn.XLOOKUP(
INDEX(FixtureTicker!$B$3:$AM$22, MATCH($B268, FixtureTicker!$A$3:$A$22,0), PlayerForm!$X$5),
 TeamForm!$B$4:$B$23, TeamForm!$AD$4:$AD$23),
INDEX(FixtureTicker!$B$24:$AM$43, MATCH($B268, FixtureTicker!$A$24:$A$43,0), PlayerForm!$X$5)="A",
_xlfn.XLOOKUP($E268, PlayerForm!$D$3:$D$394, PlayerForm!$R$3:$R$394)*
_xlfn.XLOOKUP(
INDEX(FixtureTicker!$B$3:$AM$22, MATCH($B268, FixtureTicker!$A$3:$A$22,0), PlayerForm!$X$5),
 TeamForm!$B$4:$B$23, TeamForm!$AB$4:$AB$23),
INDEX(FixtureTicker!$B$24:$AM$43, MATCH($B268, FixtureTicker!$A$24:$A$43,0), PlayerForm!$X$5)="BLANK",
0),0)</f>
        <v>0</v>
      </c>
      <c r="G268" s="163" cm="1">
        <f t="array" ref="G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
),0)</f>
        <v>1.0315796479318491</v>
      </c>
      <c r="H268" s="163" cm="1">
        <f t="array" ref="H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),
_xlfn.IFS(
INDEX(FixtureTicker!$B$24:$AM$43, MATCH($B268, FixtureTicker!$A$24:$A$43), PlayerForm!$X$5+2)="H",
_xlfn.XLOOKUP($E268, PlayerForm!$D$3:$D$394, PlayerForm!$Q$3:$Q$394)*
_xlfn.XLOOKUP(
INDEX(FixtureTicker!$B$3:$AM$22, MATCH($B268, FixtureTicker!$A$3:$A$22), PlayerForm!$X$5+2),
 TeamForm!$B$4:$B$23, TeamForm!$AD$4:$AD$23),
INDEX(FixtureTicker!$B$24:$AM$43, MATCH($B268, FixtureTicker!$A$24:$A$43), PlayerForm!$X$5+2)="A",
_xlfn.XLOOKUP($E268, PlayerForm!$D$3:$D$394, PlayerForm!$R$3:$R$394)*
_xlfn.XLOOKUP(
INDEX(FixtureTicker!$B$3:$AM$22, MATCH($B268, FixtureTicker!$A$3:$A$22), PlayerForm!$X$5+2),
 TeamForm!$B$4:$B$23, TeamForm!$AB$4:$AB$23),
INDEX(FixtureTicker!$B$24:$AM$43, MATCH($B268, FixtureTicker!$A$24:$A$43), PlayerForm!$X$5+2)="BLANK",
0
),
_xlfn.IFS(
INDEX(FixtureTicker!$B$24:$AM$43, MATCH($B268, FixtureTicker!$A$24:$A$43), PlayerForm!$X$5+3)="H",
_xlfn.XLOOKUP($E268, PlayerForm!$D$3:$D$394, PlayerForm!$Q$3:$Q$394)*
_xlfn.XLOOKUP(
INDEX(FixtureTicker!$B$3:$AM$22, MATCH($B268, FixtureTicker!$A$3:$A$22), PlayerForm!$X$5+3),
 TeamForm!$B$4:$B$23, TeamForm!$AD$4:$AD$23),
INDEX(FixtureTicker!$B$24:$AM$43, MATCH($B268, FixtureTicker!$A$24:$A$43), PlayerForm!$X$5+3)="A",
_xlfn.XLOOKUP($E268, PlayerForm!$D$3:$D$394, PlayerForm!$R$3:$R$394)*
_xlfn.XLOOKUP(
INDEX(FixtureTicker!$B$3:$AM$22, MATCH($B268, FixtureTicker!$A$3:$A$22), PlayerForm!$X$5+3),
 TeamForm!$B$4:$B$23, TeamForm!$AB$4:$AB$23),
INDEX(FixtureTicker!$B$24:$AM$43, MATCH($B268, FixtureTicker!$A$24:$A$43), PlayerForm!$X$5+3)="BLANK",
0
)
),0)</f>
        <v>1.7027278526104015</v>
      </c>
      <c r="I268" s="163" cm="1">
        <f t="array" ref="I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),
_xlfn.IFS(
INDEX(FixtureTicker!$B$24:$AM$43, MATCH($B268, FixtureTicker!$A$24:$A$43), PlayerForm!$X$5+2)="H",
_xlfn.XLOOKUP($E268, PlayerForm!$D$3:$D$394, PlayerForm!$Q$3:$Q$394)*
_xlfn.XLOOKUP(
INDEX(FixtureTicker!$B$3:$AM$22, MATCH($B268, FixtureTicker!$A$3:$A$22), PlayerForm!$X$5+2),
 TeamForm!$B$4:$B$23, TeamForm!$AD$4:$AD$23),
INDEX(FixtureTicker!$B$24:$AM$43, MATCH($B268, FixtureTicker!$A$24:$A$43), PlayerForm!$X$5+2)="A",
_xlfn.XLOOKUP($E268, PlayerForm!$D$3:$D$394, PlayerForm!$R$3:$R$394)*
_xlfn.XLOOKUP(
INDEX(FixtureTicker!$B$3:$AM$22, MATCH($B268, FixtureTicker!$A$3:$A$22), PlayerForm!$X$5+2),
 TeamForm!$B$4:$B$23, TeamForm!$AB$4:$AB$23),
INDEX(FixtureTicker!$B$24:$AM$43, MATCH($B268, FixtureTicker!$A$24:$A$43), PlayerForm!$X$5+2)="BLANK",
0
),
_xlfn.IFS(
INDEX(FixtureTicker!$B$24:$AM$43, MATCH($B268, FixtureTicker!$A$24:$A$43), PlayerForm!$X$5+3)="H",
_xlfn.XLOOKUP($E268, PlayerForm!$D$3:$D$394, PlayerForm!$Q$3:$Q$394)*
_xlfn.XLOOKUP(
INDEX(FixtureTicker!$B$3:$AM$22, MATCH($B268, FixtureTicker!$A$3:$A$22), PlayerForm!$X$5+3),
 TeamForm!$B$4:$B$23, TeamForm!$AD$4:$AD$23),
INDEX(FixtureTicker!$B$24:$AM$43, MATCH($B268, FixtureTicker!$A$24:$A$43), PlayerForm!$X$5+3)="A",
_xlfn.XLOOKUP($E268, PlayerForm!$D$3:$D$394, PlayerForm!$R$3:$R$394)*
_xlfn.XLOOKUP(
INDEX(FixtureTicker!$B$3:$AM$22, MATCH($B268, FixtureTicker!$A$3:$A$22), PlayerForm!$X$5+3),
 TeamForm!$B$4:$B$23, TeamForm!$AB$4:$AB$23),
INDEX(FixtureTicker!$B$24:$AM$43, MATCH($B268, FixtureTicker!$A$24:$A$43), PlayerForm!$X$5+3)="BLANK",
0
),
_xlfn.IFS(
INDEX(FixtureTicker!$B$24:$AM$43, MATCH($B268, FixtureTicker!$A$24:$A$43), PlayerForm!$X$5+4)="H",
_xlfn.XLOOKUP($E268, PlayerForm!$D$3:$D$394, PlayerForm!$Q$3:$Q$394)*
_xlfn.XLOOKUP(
INDEX(FixtureTicker!$B$3:$AM$22, MATCH($B268, FixtureTicker!$A$3:$A$22), PlayerForm!$X$5+4),
 TeamForm!$B$4:$B$23, TeamForm!$AD$4:$AD$23),
INDEX(FixtureTicker!$B$24:$AM$43, MATCH($B268, FixtureTicker!$A$24:$A$43), PlayerForm!$X$5+4)="A",
_xlfn.XLOOKUP($E268, PlayerForm!$D$3:$D$394, PlayerForm!$R$3:$R$394)*
_xlfn.XLOOKUP(
INDEX(FixtureTicker!$B$3:$AM$22, MATCH($B268, FixtureTicker!$A$3:$A$22), PlayerForm!$X$5+4),
 TeamForm!$B$4:$B$23, TeamForm!$AB$4:$AB$23),
INDEX(FixtureTicker!$B$24:$AM$43, MATCH($B268, FixtureTicker!$A$24:$A$43), PlayerForm!$X$5+4)="BLANK",
0
),
_xlfn.IFS(
INDEX(FixtureTicker!$B$24:$AM$43, MATCH($B268, FixtureTicker!$A$24:$A$43), PlayerForm!$X$5+5)="H",
_xlfn.XLOOKUP($E268, PlayerForm!$D$3:$D$394, PlayerForm!$Q$3:$Q$394)*
_xlfn.XLOOKUP(
INDEX(FixtureTicker!$B$3:$AM$22, MATCH($B268, FixtureTicker!$A$3:$A$22), PlayerForm!$X$5+5),
 TeamForm!$B$4:$B$23, TeamForm!$AD$4:$AD$23),
INDEX(FixtureTicker!$B$24:$AM$43, MATCH($B268, FixtureTicker!$A$24:$A$43), PlayerForm!$X$5+5)="A",
_xlfn.XLOOKUP($E268, PlayerForm!$D$3:$D$394, PlayerForm!$R$3:$R$394)*
_xlfn.XLOOKUP(
INDEX(FixtureTicker!$B$3:$AM$22, MATCH($B268, FixtureTicker!$A$3:$A$22), PlayerForm!$X$5+5),
 TeamForm!$B$4:$B$23, TeamForm!$AB$4:$AB$23),
INDEX(FixtureTicker!$B$24:$AM$43, MATCH($B268, FixtureTicker!$A$24:$A$43), PlayerForm!$X$5+5)="BLANK",
0
)
),0)</f>
        <v>2.5510319285746634</v>
      </c>
      <c r="J268" s="163" cm="1">
        <f t="array" ref="J268">IFERROR(0.01*SUM(
_xlfn.IFS(
INDEX(FixtureTicker!$B$24:$AM$43, MATCH($B268, FixtureTicker!$A$24:$A$43), PlayerForm!$X$5)="H",
_xlfn.XLOOKUP($E268, PlayerForm!$D$3:$D$394, PlayerForm!$Q$3:$Q$394)*
_xlfn.XLOOKUP(
INDEX(FixtureTicker!$B$3:$AM$22, MATCH($B268, FixtureTicker!$A$3:$A$22), PlayerForm!$X$5),
 TeamForm!$B$4:$B$23, TeamForm!$AD$4:$AD$23),
INDEX(FixtureTicker!$B$24:$AM$43, MATCH($B268, FixtureTicker!$A$24:$A$43), PlayerForm!$X$5)="A",
_xlfn.XLOOKUP($E268, PlayerForm!$D$3:$D$394, PlayerForm!$R$3:$R$394)*
_xlfn.XLOOKUP(
INDEX(FixtureTicker!$B$3:$AM$22, MATCH($B268, FixtureTicker!$A$3:$A$22), PlayerForm!$X$5),
 TeamForm!$B$4:$B$23, TeamForm!$AB$4:$AB$23),
INDEX(FixtureTicker!$B$24:$AM$43, MATCH($B268, FixtureTicker!$A$24:$A$43), PlayerForm!$X$5)="BLANK",
0
),
_xlfn.IFS(
INDEX(FixtureTicker!$B$24:$AM$43, MATCH($B268, FixtureTicker!$A$24:$A$43), PlayerForm!$X$5+1)="H",
_xlfn.XLOOKUP($E268, PlayerForm!$D$3:$D$394, PlayerForm!$Q$3:$Q$394)*
_xlfn.XLOOKUP(
INDEX(FixtureTicker!$B$3:$AM$22, MATCH($B268, FixtureTicker!$A$3:$A$22), PlayerForm!$X$5+1),
 TeamForm!$B$4:$B$23, TeamForm!$AD$4:$AD$23),
INDEX(FixtureTicker!$B$24:$AM$43, MATCH($B268, FixtureTicker!$A$24:$A$43), PlayerForm!$X$5+1)="A",
_xlfn.XLOOKUP($E268, PlayerForm!$D$3:$D$394, PlayerForm!$R$3:$R$394)*
_xlfn.XLOOKUP(
INDEX(FixtureTicker!$B$3:$AM$22, MATCH($B268, FixtureTicker!$A$3:$A$22), PlayerForm!$X$5+1),
 TeamForm!$B$4:$B$23, TeamForm!$AB$4:$AB$23),
INDEX(FixtureTicker!$B$24:$AM$43, MATCH($B268, FixtureTicker!$A$24:$A$43), PlayerForm!$X$5+1)="BLANK",
0
),
_xlfn.IFS(
INDEX(FixtureTicker!$B$24:$AM$43, MATCH($B268, FixtureTicker!$A$24:$A$43), PlayerForm!$X$5+2)="H",
_xlfn.XLOOKUP($E268, PlayerForm!$D$3:$D$394, PlayerForm!$Q$3:$Q$394)*
_xlfn.XLOOKUP(
INDEX(FixtureTicker!$B$3:$AM$22, MATCH($B268, FixtureTicker!$A$3:$A$22), PlayerForm!$X$5+2),
 TeamForm!$B$4:$B$23, TeamForm!$AD$4:$AD$23),
INDEX(FixtureTicker!$B$24:$AM$43, MATCH($B268, FixtureTicker!$A$24:$A$43), PlayerForm!$X$5+2)="A",
_xlfn.XLOOKUP($E268, PlayerForm!$D$3:$D$394, PlayerForm!$R$3:$R$394)*
_xlfn.XLOOKUP(
INDEX(FixtureTicker!$B$3:$AM$22, MATCH($B268, FixtureTicker!$A$3:$A$22), PlayerForm!$X$5+2),
 TeamForm!$B$4:$B$23, TeamForm!$AB$4:$AB$23),
INDEX(FixtureTicker!$B$24:$AM$43, MATCH($B268, FixtureTicker!$A$24:$A$43), PlayerForm!$X$5+2)="BLANK",
0
),
_xlfn.IFS(
INDEX(FixtureTicker!$B$24:$AM$43, MATCH($B268, FixtureTicker!$A$24:$A$43), PlayerForm!$X$5+3)="H",
_xlfn.XLOOKUP($E268, PlayerForm!$D$3:$D$394, PlayerForm!$Q$3:$Q$394)*
_xlfn.XLOOKUP(
INDEX(FixtureTicker!$B$3:$AM$22, MATCH($B268, FixtureTicker!$A$3:$A$22), PlayerForm!$X$5+3),
 TeamForm!$B$4:$B$23, TeamForm!$AD$4:$AD$23),
INDEX(FixtureTicker!$B$24:$AM$43, MATCH($B268, FixtureTicker!$A$24:$A$43), PlayerForm!$X$5+3)="A",
_xlfn.XLOOKUP($E268, PlayerForm!$D$3:$D$394, PlayerForm!$R$3:$R$394)*
_xlfn.XLOOKUP(
INDEX(FixtureTicker!$B$3:$AM$22, MATCH($B268, FixtureTicker!$A$3:$A$22), PlayerForm!$X$5+3),
 TeamForm!$B$4:$B$23, TeamForm!$AB$4:$AB$23),
INDEX(FixtureTicker!$B$24:$AM$43, MATCH($B268, FixtureTicker!$A$24:$A$43), PlayerForm!$X$5+3)="BLANK",
0
),
_xlfn.IFS(
INDEX(FixtureTicker!$B$24:$AM$43, MATCH($B268, FixtureTicker!$A$24:$A$43), PlayerForm!$X$5+4)="H",
_xlfn.XLOOKUP($E268, PlayerForm!$D$3:$D$394, PlayerForm!$Q$3:$Q$394)*
_xlfn.XLOOKUP(
INDEX(FixtureTicker!$B$3:$AM$22, MATCH($B268, FixtureTicker!$A$3:$A$22), PlayerForm!$X$5+4),
 TeamForm!$B$4:$B$23, TeamForm!$AD$4:$AD$23),
INDEX(FixtureTicker!$B$24:$AM$43, MATCH($B268, FixtureTicker!$A$24:$A$43), PlayerForm!$X$5+4)="A",
_xlfn.XLOOKUP($E268, PlayerForm!$D$3:$D$394, PlayerForm!$R$3:$R$394)*
_xlfn.XLOOKUP(
INDEX(FixtureTicker!$B$3:$AM$22, MATCH($B268, FixtureTicker!$A$3:$A$22), PlayerForm!$X$5+4),
 TeamForm!$B$4:$B$23, TeamForm!$AB$4:$AB$23),
INDEX(FixtureTicker!$B$24:$AM$43, MATCH($B268, FixtureTicker!$A$24:$A$43), PlayerForm!$X$5+4)="BLANK",
0
),
_xlfn.IFS(
INDEX(FixtureTicker!$B$24:$AM$43, MATCH($B268, FixtureTicker!$A$24:$A$43), PlayerForm!$X$5+5)="H",
_xlfn.XLOOKUP($E268, PlayerForm!$D$3:$D$394, PlayerForm!$Q$3:$Q$394)*
_xlfn.XLOOKUP(
INDEX(FixtureTicker!$B$3:$AM$22, MATCH($B268, FixtureTicker!$A$3:$A$22), PlayerForm!$X$5+5),
 TeamForm!$B$4:$B$23, TeamForm!$AD$4:$AD$23),
INDEX(FixtureTicker!$B$24:$AM$43, MATCH($B268, FixtureTicker!$A$24:$A$43), PlayerForm!$X$5+5)="A",
_xlfn.XLOOKUP($E268, PlayerForm!$D$3:$D$394, PlayerForm!$R$3:$R$394)*
_xlfn.XLOOKUP(
INDEX(FixtureTicker!$B$3:$AM$22, MATCH($B268, FixtureTicker!$A$3:$A$22), PlayerForm!$X$5+5),
 TeamForm!$B$4:$B$23, TeamForm!$AB$4:$AB$23),
INDEX(FixtureTicker!$B$24:$AM$43, MATCH($B268, FixtureTicker!$A$24:$A$43), PlayerForm!$X$5+5)="BLANK",
0
),
_xlfn.IFS(
INDEX(FixtureTicker!$B$24:$AM$43, MATCH($B268, FixtureTicker!$A$24:$A$43), PlayerForm!$X$5+6)="H",
_xlfn.XLOOKUP($E268, PlayerForm!$D$3:$D$394, PlayerForm!$Q$3:$Q$394)*
_xlfn.XLOOKUP(
INDEX(FixtureTicker!$B$3:$AM$22, MATCH($B268, FixtureTicker!$A$3:$A$22), PlayerForm!$X$5+6),
 TeamForm!$B$4:$B$23, TeamForm!$AD$4:$AD$23),
INDEX(FixtureTicker!$B$24:$AM$43, MATCH($B268, FixtureTicker!$A$24:$A$43), PlayerForm!$X$5+6)="A",
_xlfn.XLOOKUP($E268, PlayerForm!$D$3:$D$394, PlayerForm!$R$3:$R$394)*
_xlfn.XLOOKUP(
INDEX(FixtureTicker!$B$3:$AM$22, MATCH($B268, FixtureTicker!$A$3:$A$22), PlayerForm!$X$5+6),
 TeamForm!$B$4:$B$23, TeamForm!$AB$4:$AB$23),
INDEX(FixtureTicker!$B$24:$AM$43, MATCH($B268, FixtureTicker!$A$24:$A$43), PlayerForm!$X$5+6)="BLANK",
0
),
_xlfn.IFS(
INDEX(FixtureTicker!$B$24:$AM$43, MATCH($B268, FixtureTicker!$A$24:$A$43), PlayerForm!$X$5+7)="H",
_xlfn.XLOOKUP($E268, PlayerForm!$D$3:$D$394, PlayerForm!$Q$3:$Q$394)*
_xlfn.XLOOKUP(
INDEX(FixtureTicker!$B$3:$AM$22, MATCH($B268, FixtureTicker!$A$3:$A$22), PlayerForm!$X$5+7),
 TeamForm!$B$4:$B$23, TeamForm!$AD$4:$AD$23),
INDEX(FixtureTicker!$B$24:$AM$43, MATCH($B268, FixtureTicker!$A$24:$A$43), PlayerForm!$X$5+7)="A",
_xlfn.XLOOKUP($E268, PlayerForm!$D$3:$D$394, PlayerForm!$R$3:$R$394)*
_xlfn.XLOOKUP(
INDEX(FixtureTicker!$B$3:$AM$22, MATCH($B268, FixtureTicker!$A$3:$A$22), PlayerForm!$X$5+7),
 TeamForm!$B$4:$B$23, TeamForm!$AB$4:$AB$23),
INDEX(FixtureTicker!$B$24:$AM$43, MATCH($B268, FixtureTicker!$A$24:$A$43), PlayerForm!$X$5+7)="BLANK",
0
)
),0)</f>
        <v>3.2285288324866617</v>
      </c>
    </row>
    <row r="269" spans="1:10">
      <c r="A269" s="55">
        <v>376</v>
      </c>
      <c r="B269" s="55" t="str">
        <f>_xlfn.XLOOKUP($A269, PlayerData!$B$3:$B$394, PlayerData!C$3:C$394)</f>
        <v>AVL</v>
      </c>
      <c r="C269" s="55" t="str">
        <f>_xlfn.XLOOKUP($A269, PlayerData!$B$3:$B$394, PlayerData!D$3:D$394)</f>
        <v>M</v>
      </c>
      <c r="D269" s="55">
        <f>_xlfn.XLOOKUP($A269, PlayerData!$B:$B, PlayerData!F:F,,,-1)</f>
        <v>4.5</v>
      </c>
      <c r="E269" s="31" t="str">
        <f>_xlfn.XLOOKUP($A269, PlayerData!$B$3:$B$394, PlayerData!E$3:E$394)</f>
        <v>Lansbury</v>
      </c>
      <c r="F269" s="164" cm="1">
        <f t="array" ref="F269">IFERROR(0.01*_xlfn.IFS(
INDEX(FixtureTicker!$B$24:$AM$43, MATCH($B269, FixtureTicker!$A$24:$A$43, 0), PlayerForm!$X$5)="H",
_xlfn.XLOOKUP($E269, PlayerForm!$D$3:$D$394, PlayerForm!$Q$3:$Q$394)*
_xlfn.XLOOKUP(
INDEX(FixtureTicker!$B$3:$AM$22, MATCH($B269, FixtureTicker!$A$3:$A$22,0), PlayerForm!$X$5),
 TeamForm!$B$4:$B$23, TeamForm!$AD$4:$AD$23),
INDEX(FixtureTicker!$B$24:$AM$43, MATCH($B269, FixtureTicker!$A$24:$A$43,0), PlayerForm!$X$5)="A",
_xlfn.XLOOKUP($E269, PlayerForm!$D$3:$D$394, PlayerForm!$R$3:$R$394)*
_xlfn.XLOOKUP(
INDEX(FixtureTicker!$B$3:$AM$22, MATCH($B269, FixtureTicker!$A$3:$A$22,0), PlayerForm!$X$5),
 TeamForm!$B$4:$B$23, TeamForm!$AB$4:$AB$23),
INDEX(FixtureTicker!$B$24:$AM$43, MATCH($B269, FixtureTicker!$A$24:$A$43,0), PlayerForm!$X$5)="BLANK",
0),0)</f>
        <v>0</v>
      </c>
      <c r="G269" s="163" cm="1">
        <f t="array" ref="G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
),0)</f>
        <v>0</v>
      </c>
      <c r="H269" s="163" cm="1">
        <f t="array" ref="H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),
_xlfn.IFS(
INDEX(FixtureTicker!$B$24:$AM$43, MATCH($B269, FixtureTicker!$A$24:$A$43), PlayerForm!$X$5+2)="H",
_xlfn.XLOOKUP($E269, PlayerForm!$D$3:$D$394, PlayerForm!$Q$3:$Q$394)*
_xlfn.XLOOKUP(
INDEX(FixtureTicker!$B$3:$AM$22, MATCH($B269, FixtureTicker!$A$3:$A$22), PlayerForm!$X$5+2),
 TeamForm!$B$4:$B$23, TeamForm!$AD$4:$AD$23),
INDEX(FixtureTicker!$B$24:$AM$43, MATCH($B269, FixtureTicker!$A$24:$A$43), PlayerForm!$X$5+2)="A",
_xlfn.XLOOKUP($E269, PlayerForm!$D$3:$D$394, PlayerForm!$R$3:$R$394)*
_xlfn.XLOOKUP(
INDEX(FixtureTicker!$B$3:$AM$22, MATCH($B269, FixtureTicker!$A$3:$A$22), PlayerForm!$X$5+2),
 TeamForm!$B$4:$B$23, TeamForm!$AB$4:$AB$23),
INDEX(FixtureTicker!$B$24:$AM$43, MATCH($B269, FixtureTicker!$A$24:$A$43), PlayerForm!$X$5+2)="BLANK",
0
),
_xlfn.IFS(
INDEX(FixtureTicker!$B$24:$AM$43, MATCH($B269, FixtureTicker!$A$24:$A$43), PlayerForm!$X$5+3)="H",
_xlfn.XLOOKUP($E269, PlayerForm!$D$3:$D$394, PlayerForm!$Q$3:$Q$394)*
_xlfn.XLOOKUP(
INDEX(FixtureTicker!$B$3:$AM$22, MATCH($B269, FixtureTicker!$A$3:$A$22), PlayerForm!$X$5+3),
 TeamForm!$B$4:$B$23, TeamForm!$AD$4:$AD$23),
INDEX(FixtureTicker!$B$24:$AM$43, MATCH($B269, FixtureTicker!$A$24:$A$43), PlayerForm!$X$5+3)="A",
_xlfn.XLOOKUP($E269, PlayerForm!$D$3:$D$394, PlayerForm!$R$3:$R$394)*
_xlfn.XLOOKUP(
INDEX(FixtureTicker!$B$3:$AM$22, MATCH($B269, FixtureTicker!$A$3:$A$22), PlayerForm!$X$5+3),
 TeamForm!$B$4:$B$23, TeamForm!$AB$4:$AB$23),
INDEX(FixtureTicker!$B$24:$AM$43, MATCH($B269, FixtureTicker!$A$24:$A$43), PlayerForm!$X$5+3)="BLANK",
0
)
),0)</f>
        <v>1.3628208192861129</v>
      </c>
      <c r="I269" s="163" cm="1">
        <f t="array" ref="I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),
_xlfn.IFS(
INDEX(FixtureTicker!$B$24:$AM$43, MATCH($B269, FixtureTicker!$A$24:$A$43), PlayerForm!$X$5+2)="H",
_xlfn.XLOOKUP($E269, PlayerForm!$D$3:$D$394, PlayerForm!$Q$3:$Q$394)*
_xlfn.XLOOKUP(
INDEX(FixtureTicker!$B$3:$AM$22, MATCH($B269, FixtureTicker!$A$3:$A$22), PlayerForm!$X$5+2),
 TeamForm!$B$4:$B$23, TeamForm!$AD$4:$AD$23),
INDEX(FixtureTicker!$B$24:$AM$43, MATCH($B269, FixtureTicker!$A$24:$A$43), PlayerForm!$X$5+2)="A",
_xlfn.XLOOKUP($E269, PlayerForm!$D$3:$D$394, PlayerForm!$R$3:$R$394)*
_xlfn.XLOOKUP(
INDEX(FixtureTicker!$B$3:$AM$22, MATCH($B269, FixtureTicker!$A$3:$A$22), PlayerForm!$X$5+2),
 TeamForm!$B$4:$B$23, TeamForm!$AB$4:$AB$23),
INDEX(FixtureTicker!$B$24:$AM$43, MATCH($B269, FixtureTicker!$A$24:$A$43), PlayerForm!$X$5+2)="BLANK",
0
),
_xlfn.IFS(
INDEX(FixtureTicker!$B$24:$AM$43, MATCH($B269, FixtureTicker!$A$24:$A$43), PlayerForm!$X$5+3)="H",
_xlfn.XLOOKUP($E269, PlayerForm!$D$3:$D$394, PlayerForm!$Q$3:$Q$394)*
_xlfn.XLOOKUP(
INDEX(FixtureTicker!$B$3:$AM$22, MATCH($B269, FixtureTicker!$A$3:$A$22), PlayerForm!$X$5+3),
 TeamForm!$B$4:$B$23, TeamForm!$AD$4:$AD$23),
INDEX(FixtureTicker!$B$24:$AM$43, MATCH($B269, FixtureTicker!$A$24:$A$43), PlayerForm!$X$5+3)="A",
_xlfn.XLOOKUP($E269, PlayerForm!$D$3:$D$394, PlayerForm!$R$3:$R$394)*
_xlfn.XLOOKUP(
INDEX(FixtureTicker!$B$3:$AM$22, MATCH($B269, FixtureTicker!$A$3:$A$22), PlayerForm!$X$5+3),
 TeamForm!$B$4:$B$23, TeamForm!$AB$4:$AB$23),
INDEX(FixtureTicker!$B$24:$AM$43, MATCH($B269, FixtureTicker!$A$24:$A$43), PlayerForm!$X$5+3)="BLANK",
0
),
_xlfn.IFS(
INDEX(FixtureTicker!$B$24:$AM$43, MATCH($B269, FixtureTicker!$A$24:$A$43), PlayerForm!$X$5+4)="H",
_xlfn.XLOOKUP($E269, PlayerForm!$D$3:$D$394, PlayerForm!$Q$3:$Q$394)*
_xlfn.XLOOKUP(
INDEX(FixtureTicker!$B$3:$AM$22, MATCH($B269, FixtureTicker!$A$3:$A$22), PlayerForm!$X$5+4),
 TeamForm!$B$4:$B$23, TeamForm!$AD$4:$AD$23),
INDEX(FixtureTicker!$B$24:$AM$43, MATCH($B269, FixtureTicker!$A$24:$A$43), PlayerForm!$X$5+4)="A",
_xlfn.XLOOKUP($E269, PlayerForm!$D$3:$D$394, PlayerForm!$R$3:$R$394)*
_xlfn.XLOOKUP(
INDEX(FixtureTicker!$B$3:$AM$22, MATCH($B269, FixtureTicker!$A$3:$A$22), PlayerForm!$X$5+4),
 TeamForm!$B$4:$B$23, TeamForm!$AB$4:$AB$23),
INDEX(FixtureTicker!$B$24:$AM$43, MATCH($B269, FixtureTicker!$A$24:$A$43), PlayerForm!$X$5+4)="BLANK",
0
),
_xlfn.IFS(
INDEX(FixtureTicker!$B$24:$AM$43, MATCH($B269, FixtureTicker!$A$24:$A$43), PlayerForm!$X$5+5)="H",
_xlfn.XLOOKUP($E269, PlayerForm!$D$3:$D$394, PlayerForm!$Q$3:$Q$394)*
_xlfn.XLOOKUP(
INDEX(FixtureTicker!$B$3:$AM$22, MATCH($B269, FixtureTicker!$A$3:$A$22), PlayerForm!$X$5+5),
 TeamForm!$B$4:$B$23, TeamForm!$AD$4:$AD$23),
INDEX(FixtureTicker!$B$24:$AM$43, MATCH($B269, FixtureTicker!$A$24:$A$43), PlayerForm!$X$5+5)="A",
_xlfn.XLOOKUP($E269, PlayerForm!$D$3:$D$394, PlayerForm!$R$3:$R$394)*
_xlfn.XLOOKUP(
INDEX(FixtureTicker!$B$3:$AM$22, MATCH($B269, FixtureTicker!$A$3:$A$22), PlayerForm!$X$5+5),
 TeamForm!$B$4:$B$23, TeamForm!$AB$4:$AB$23),
INDEX(FixtureTicker!$B$24:$AM$43, MATCH($B269, FixtureTicker!$A$24:$A$43), PlayerForm!$X$5+5)="BLANK",
0
)
),0)</f>
        <v>2.2848395942652004</v>
      </c>
      <c r="J269" s="163" cm="1">
        <f t="array" ref="J269">IFERROR(0.01*SUM(
_xlfn.IFS(
INDEX(FixtureTicker!$B$24:$AM$43, MATCH($B269, FixtureTicker!$A$24:$A$43), PlayerForm!$X$5)="H",
_xlfn.XLOOKUP($E269, PlayerForm!$D$3:$D$394, PlayerForm!$Q$3:$Q$394)*
_xlfn.XLOOKUP(
INDEX(FixtureTicker!$B$3:$AM$22, MATCH($B269, FixtureTicker!$A$3:$A$22), PlayerForm!$X$5),
 TeamForm!$B$4:$B$23, TeamForm!$AD$4:$AD$23),
INDEX(FixtureTicker!$B$24:$AM$43, MATCH($B269, FixtureTicker!$A$24:$A$43), PlayerForm!$X$5)="A",
_xlfn.XLOOKUP($E269, PlayerForm!$D$3:$D$394, PlayerForm!$R$3:$R$394)*
_xlfn.XLOOKUP(
INDEX(FixtureTicker!$B$3:$AM$22, MATCH($B269, FixtureTicker!$A$3:$A$22), PlayerForm!$X$5),
 TeamForm!$B$4:$B$23, TeamForm!$AB$4:$AB$23),
INDEX(FixtureTicker!$B$24:$AM$43, MATCH($B269, FixtureTicker!$A$24:$A$43), PlayerForm!$X$5)="BLANK",
0
),
_xlfn.IFS(
INDEX(FixtureTicker!$B$24:$AM$43, MATCH($B269, FixtureTicker!$A$24:$A$43), PlayerForm!$X$5+1)="H",
_xlfn.XLOOKUP($E269, PlayerForm!$D$3:$D$394, PlayerForm!$Q$3:$Q$394)*
_xlfn.XLOOKUP(
INDEX(FixtureTicker!$B$3:$AM$22, MATCH($B269, FixtureTicker!$A$3:$A$22), PlayerForm!$X$5+1),
 TeamForm!$B$4:$B$23, TeamForm!$AD$4:$AD$23),
INDEX(FixtureTicker!$B$24:$AM$43, MATCH($B269, FixtureTicker!$A$24:$A$43), PlayerForm!$X$5+1)="A",
_xlfn.XLOOKUP($E269, PlayerForm!$D$3:$D$394, PlayerForm!$R$3:$R$394)*
_xlfn.XLOOKUP(
INDEX(FixtureTicker!$B$3:$AM$22, MATCH($B269, FixtureTicker!$A$3:$A$22), PlayerForm!$X$5+1),
 TeamForm!$B$4:$B$23, TeamForm!$AB$4:$AB$23),
INDEX(FixtureTicker!$B$24:$AM$43, MATCH($B269, FixtureTicker!$A$24:$A$43), PlayerForm!$X$5+1)="BLANK",
0
),
_xlfn.IFS(
INDEX(FixtureTicker!$B$24:$AM$43, MATCH($B269, FixtureTicker!$A$24:$A$43), PlayerForm!$X$5+2)="H",
_xlfn.XLOOKUP($E269, PlayerForm!$D$3:$D$394, PlayerForm!$Q$3:$Q$394)*
_xlfn.XLOOKUP(
INDEX(FixtureTicker!$B$3:$AM$22, MATCH($B269, FixtureTicker!$A$3:$A$22), PlayerForm!$X$5+2),
 TeamForm!$B$4:$B$23, TeamForm!$AD$4:$AD$23),
INDEX(FixtureTicker!$B$24:$AM$43, MATCH($B269, FixtureTicker!$A$24:$A$43), PlayerForm!$X$5+2)="A",
_xlfn.XLOOKUP($E269, PlayerForm!$D$3:$D$394, PlayerForm!$R$3:$R$394)*
_xlfn.XLOOKUP(
INDEX(FixtureTicker!$B$3:$AM$22, MATCH($B269, FixtureTicker!$A$3:$A$22), PlayerForm!$X$5+2),
 TeamForm!$B$4:$B$23, TeamForm!$AB$4:$AB$23),
INDEX(FixtureTicker!$B$24:$AM$43, MATCH($B269, FixtureTicker!$A$24:$A$43), PlayerForm!$X$5+2)="BLANK",
0
),
_xlfn.IFS(
INDEX(FixtureTicker!$B$24:$AM$43, MATCH($B269, FixtureTicker!$A$24:$A$43), PlayerForm!$X$5+3)="H",
_xlfn.XLOOKUP($E269, PlayerForm!$D$3:$D$394, PlayerForm!$Q$3:$Q$394)*
_xlfn.XLOOKUP(
INDEX(FixtureTicker!$B$3:$AM$22, MATCH($B269, FixtureTicker!$A$3:$A$22), PlayerForm!$X$5+3),
 TeamForm!$B$4:$B$23, TeamForm!$AD$4:$AD$23),
INDEX(FixtureTicker!$B$24:$AM$43, MATCH($B269, FixtureTicker!$A$24:$A$43), PlayerForm!$X$5+3)="A",
_xlfn.XLOOKUP($E269, PlayerForm!$D$3:$D$394, PlayerForm!$R$3:$R$394)*
_xlfn.XLOOKUP(
INDEX(FixtureTicker!$B$3:$AM$22, MATCH($B269, FixtureTicker!$A$3:$A$22), PlayerForm!$X$5+3),
 TeamForm!$B$4:$B$23, TeamForm!$AB$4:$AB$23),
INDEX(FixtureTicker!$B$24:$AM$43, MATCH($B269, FixtureTicker!$A$24:$A$43), PlayerForm!$X$5+3)="BLANK",
0
),
_xlfn.IFS(
INDEX(FixtureTicker!$B$24:$AM$43, MATCH($B269, FixtureTicker!$A$24:$A$43), PlayerForm!$X$5+4)="H",
_xlfn.XLOOKUP($E269, PlayerForm!$D$3:$D$394, PlayerForm!$Q$3:$Q$394)*
_xlfn.XLOOKUP(
INDEX(FixtureTicker!$B$3:$AM$22, MATCH($B269, FixtureTicker!$A$3:$A$22), PlayerForm!$X$5+4),
 TeamForm!$B$4:$B$23, TeamForm!$AD$4:$AD$23),
INDEX(FixtureTicker!$B$24:$AM$43, MATCH($B269, FixtureTicker!$A$24:$A$43), PlayerForm!$X$5+4)="A",
_xlfn.XLOOKUP($E269, PlayerForm!$D$3:$D$394, PlayerForm!$R$3:$R$394)*
_xlfn.XLOOKUP(
INDEX(FixtureTicker!$B$3:$AM$22, MATCH($B269, FixtureTicker!$A$3:$A$22), PlayerForm!$X$5+4),
 TeamForm!$B$4:$B$23, TeamForm!$AB$4:$AB$23),
INDEX(FixtureTicker!$B$24:$AM$43, MATCH($B269, FixtureTicker!$A$24:$A$43), PlayerForm!$X$5+4)="BLANK",
0
),
_xlfn.IFS(
INDEX(FixtureTicker!$B$24:$AM$43, MATCH($B269, FixtureTicker!$A$24:$A$43), PlayerForm!$X$5+5)="H",
_xlfn.XLOOKUP($E269, PlayerForm!$D$3:$D$394, PlayerForm!$Q$3:$Q$394)*
_xlfn.XLOOKUP(
INDEX(FixtureTicker!$B$3:$AM$22, MATCH($B269, FixtureTicker!$A$3:$A$22), PlayerForm!$X$5+5),
 TeamForm!$B$4:$B$23, TeamForm!$AD$4:$AD$23),
INDEX(FixtureTicker!$B$24:$AM$43, MATCH($B269, FixtureTicker!$A$24:$A$43), PlayerForm!$X$5+5)="A",
_xlfn.XLOOKUP($E269, PlayerForm!$D$3:$D$394, PlayerForm!$R$3:$R$394)*
_xlfn.XLOOKUP(
INDEX(FixtureTicker!$B$3:$AM$22, MATCH($B269, FixtureTicker!$A$3:$A$22), PlayerForm!$X$5+5),
 TeamForm!$B$4:$B$23, TeamForm!$AB$4:$AB$23),
INDEX(FixtureTicker!$B$24:$AM$43, MATCH($B269, FixtureTicker!$A$24:$A$43), PlayerForm!$X$5+5)="BLANK",
0
),
_xlfn.IFS(
INDEX(FixtureTicker!$B$24:$AM$43, MATCH($B269, FixtureTicker!$A$24:$A$43), PlayerForm!$X$5+6)="H",
_xlfn.XLOOKUP($E269, PlayerForm!$D$3:$D$394, PlayerForm!$Q$3:$Q$394)*
_xlfn.XLOOKUP(
INDEX(FixtureTicker!$B$3:$AM$22, MATCH($B269, FixtureTicker!$A$3:$A$22), PlayerForm!$X$5+6),
 TeamForm!$B$4:$B$23, TeamForm!$AD$4:$AD$23),
INDEX(FixtureTicker!$B$24:$AM$43, MATCH($B269, FixtureTicker!$A$24:$A$43), PlayerForm!$X$5+6)="A",
_xlfn.XLOOKUP($E269, PlayerForm!$D$3:$D$394, PlayerForm!$R$3:$R$394)*
_xlfn.XLOOKUP(
INDEX(FixtureTicker!$B$3:$AM$22, MATCH($B269, FixtureTicker!$A$3:$A$22), PlayerForm!$X$5+6),
 TeamForm!$B$4:$B$23, TeamForm!$AB$4:$AB$23),
INDEX(FixtureTicker!$B$24:$AM$43, MATCH($B269, FixtureTicker!$A$24:$A$43), PlayerForm!$X$5+6)="BLANK",
0
),
_xlfn.IFS(
INDEX(FixtureTicker!$B$24:$AM$43, MATCH($B269, FixtureTicker!$A$24:$A$43), PlayerForm!$X$5+7)="H",
_xlfn.XLOOKUP($E269, PlayerForm!$D$3:$D$394, PlayerForm!$Q$3:$Q$394)*
_xlfn.XLOOKUP(
INDEX(FixtureTicker!$B$3:$AM$22, MATCH($B269, FixtureTicker!$A$3:$A$22), PlayerForm!$X$5+7),
 TeamForm!$B$4:$B$23, TeamForm!$AD$4:$AD$23),
INDEX(FixtureTicker!$B$24:$AM$43, MATCH($B269, FixtureTicker!$A$24:$A$43), PlayerForm!$X$5+7)="A",
_xlfn.XLOOKUP($E269, PlayerForm!$D$3:$D$394, PlayerForm!$R$3:$R$394)*
_xlfn.XLOOKUP(
INDEX(FixtureTicker!$B$3:$AM$22, MATCH($B269, FixtureTicker!$A$3:$A$22), PlayerForm!$X$5+7),
 TeamForm!$B$4:$B$23, TeamForm!$AB$4:$AB$23),
INDEX(FixtureTicker!$B$24:$AM$43, MATCH($B269, FixtureTicker!$A$24:$A$43), PlayerForm!$X$5+7)="BLANK",
0
)
),0)</f>
        <v>3.5074525103325778</v>
      </c>
    </row>
    <row r="270" spans="1:10">
      <c r="A270" s="55">
        <v>326</v>
      </c>
      <c r="B270" s="55" t="str">
        <f>_xlfn.XLOOKUP($A270, PlayerData!$B$3:$B$394, PlayerData!C$3:C$394)</f>
        <v>WOL</v>
      </c>
      <c r="C270" s="55" t="str">
        <f>_xlfn.XLOOKUP($A270, PlayerData!$B$3:$B$394, PlayerData!D$3:D$394)</f>
        <v>D</v>
      </c>
      <c r="D270" s="55">
        <f>_xlfn.XLOOKUP($A270, PlayerData!$B:$B, PlayerData!F:F,,,-1)</f>
        <v>4.5</v>
      </c>
      <c r="E270" s="31" t="str">
        <f>_xlfn.XLOOKUP($A270, PlayerData!$B$3:$B$394, PlayerData!E$3:E$394)</f>
        <v>Vinagre</v>
      </c>
      <c r="F270" s="164" cm="1">
        <f t="array" ref="F270">IFERROR(0.01*_xlfn.IFS(
INDEX(FixtureTicker!$B$24:$AM$43, MATCH($B270, FixtureTicker!$A$24:$A$43, 0), PlayerForm!$X$5)="H",
_xlfn.XLOOKUP($E270, PlayerForm!$D$3:$D$394, PlayerForm!$Q$3:$Q$394)*
_xlfn.XLOOKUP(
INDEX(FixtureTicker!$B$3:$AM$22, MATCH($B270, FixtureTicker!$A$3:$A$22,0), PlayerForm!$X$5),
 TeamForm!$B$4:$B$23, TeamForm!$AD$4:$AD$23),
INDEX(FixtureTicker!$B$24:$AM$43, MATCH($B270, FixtureTicker!$A$24:$A$43,0), PlayerForm!$X$5)="A",
_xlfn.XLOOKUP($E270, PlayerForm!$D$3:$D$394, PlayerForm!$R$3:$R$394)*
_xlfn.XLOOKUP(
INDEX(FixtureTicker!$B$3:$AM$22, MATCH($B270, FixtureTicker!$A$3:$A$22,0), PlayerForm!$X$5),
 TeamForm!$B$4:$B$23, TeamForm!$AB$4:$AB$23),
INDEX(FixtureTicker!$B$24:$AM$43, MATCH($B270, FixtureTicker!$A$24:$A$43,0), PlayerForm!$X$5)="BLANK",
0),0)</f>
        <v>0.43595452947380758</v>
      </c>
      <c r="G270" s="163" cm="1">
        <f t="array" ref="G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
),0)</f>
        <v>0.43595452947380758</v>
      </c>
      <c r="H270" s="163" cm="1">
        <f t="array" ref="H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),
_xlfn.IFS(
INDEX(FixtureTicker!$B$24:$AM$43, MATCH($B270, FixtureTicker!$A$24:$A$43), PlayerForm!$X$5+2)="H",
_xlfn.XLOOKUP($E270, PlayerForm!$D$3:$D$394, PlayerForm!$Q$3:$Q$394)*
_xlfn.XLOOKUP(
INDEX(FixtureTicker!$B$3:$AM$22, MATCH($B270, FixtureTicker!$A$3:$A$22), PlayerForm!$X$5+2),
 TeamForm!$B$4:$B$23, TeamForm!$AD$4:$AD$23),
INDEX(FixtureTicker!$B$24:$AM$43, MATCH($B270, FixtureTicker!$A$24:$A$43), PlayerForm!$X$5+2)="A",
_xlfn.XLOOKUP($E270, PlayerForm!$D$3:$D$394, PlayerForm!$R$3:$R$394)*
_xlfn.XLOOKUP(
INDEX(FixtureTicker!$B$3:$AM$22, MATCH($B270, FixtureTicker!$A$3:$A$22), PlayerForm!$X$5+2),
 TeamForm!$B$4:$B$23, TeamForm!$AB$4:$AB$23),
INDEX(FixtureTicker!$B$24:$AM$43, MATCH($B270, FixtureTicker!$A$24:$A$43), PlayerForm!$X$5+2)="BLANK",
0
),
_xlfn.IFS(
INDEX(FixtureTicker!$B$24:$AM$43, MATCH($B270, FixtureTicker!$A$24:$A$43), PlayerForm!$X$5+3)="H",
_xlfn.XLOOKUP($E270, PlayerForm!$D$3:$D$394, PlayerForm!$Q$3:$Q$394)*
_xlfn.XLOOKUP(
INDEX(FixtureTicker!$B$3:$AM$22, MATCH($B270, FixtureTicker!$A$3:$A$22), PlayerForm!$X$5+3),
 TeamForm!$B$4:$B$23, TeamForm!$AD$4:$AD$23),
INDEX(FixtureTicker!$B$24:$AM$43, MATCH($B270, FixtureTicker!$A$24:$A$43), PlayerForm!$X$5+3)="A",
_xlfn.XLOOKUP($E270, PlayerForm!$D$3:$D$394, PlayerForm!$R$3:$R$394)*
_xlfn.XLOOKUP(
INDEX(FixtureTicker!$B$3:$AM$22, MATCH($B270, FixtureTicker!$A$3:$A$22), PlayerForm!$X$5+3),
 TeamForm!$B$4:$B$23, TeamForm!$AB$4:$AB$23),
INDEX(FixtureTicker!$B$24:$AM$43, MATCH($B270, FixtureTicker!$A$24:$A$43), PlayerForm!$X$5+3)="BLANK",
0
)
),0)</f>
        <v>1.1742175546202154</v>
      </c>
      <c r="I270" s="163" cm="1">
        <f t="array" ref="I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),
_xlfn.IFS(
INDEX(FixtureTicker!$B$24:$AM$43, MATCH($B270, FixtureTicker!$A$24:$A$43), PlayerForm!$X$5+2)="H",
_xlfn.XLOOKUP($E270, PlayerForm!$D$3:$D$394, PlayerForm!$Q$3:$Q$394)*
_xlfn.XLOOKUP(
INDEX(FixtureTicker!$B$3:$AM$22, MATCH($B270, FixtureTicker!$A$3:$A$22), PlayerForm!$X$5+2),
 TeamForm!$B$4:$B$23, TeamForm!$AD$4:$AD$23),
INDEX(FixtureTicker!$B$24:$AM$43, MATCH($B270, FixtureTicker!$A$24:$A$43), PlayerForm!$X$5+2)="A",
_xlfn.XLOOKUP($E270, PlayerForm!$D$3:$D$394, PlayerForm!$R$3:$R$394)*
_xlfn.XLOOKUP(
INDEX(FixtureTicker!$B$3:$AM$22, MATCH($B270, FixtureTicker!$A$3:$A$22), PlayerForm!$X$5+2),
 TeamForm!$B$4:$B$23, TeamForm!$AB$4:$AB$23),
INDEX(FixtureTicker!$B$24:$AM$43, MATCH($B270, FixtureTicker!$A$24:$A$43), PlayerForm!$X$5+2)="BLANK",
0
),
_xlfn.IFS(
INDEX(FixtureTicker!$B$24:$AM$43, MATCH($B270, FixtureTicker!$A$24:$A$43), PlayerForm!$X$5+3)="H",
_xlfn.XLOOKUP($E270, PlayerForm!$D$3:$D$394, PlayerForm!$Q$3:$Q$394)*
_xlfn.XLOOKUP(
INDEX(FixtureTicker!$B$3:$AM$22, MATCH($B270, FixtureTicker!$A$3:$A$22), PlayerForm!$X$5+3),
 TeamForm!$B$4:$B$23, TeamForm!$AD$4:$AD$23),
INDEX(FixtureTicker!$B$24:$AM$43, MATCH($B270, FixtureTicker!$A$24:$A$43), PlayerForm!$X$5+3)="A",
_xlfn.XLOOKUP($E270, PlayerForm!$D$3:$D$394, PlayerForm!$R$3:$R$394)*
_xlfn.XLOOKUP(
INDEX(FixtureTicker!$B$3:$AM$22, MATCH($B270, FixtureTicker!$A$3:$A$22), PlayerForm!$X$5+3),
 TeamForm!$B$4:$B$23, TeamForm!$AB$4:$AB$23),
INDEX(FixtureTicker!$B$24:$AM$43, MATCH($B270, FixtureTicker!$A$24:$A$43), PlayerForm!$X$5+3)="BLANK",
0
),
_xlfn.IFS(
INDEX(FixtureTicker!$B$24:$AM$43, MATCH($B270, FixtureTicker!$A$24:$A$43), PlayerForm!$X$5+4)="H",
_xlfn.XLOOKUP($E270, PlayerForm!$D$3:$D$394, PlayerForm!$Q$3:$Q$394)*
_xlfn.XLOOKUP(
INDEX(FixtureTicker!$B$3:$AM$22, MATCH($B270, FixtureTicker!$A$3:$A$22), PlayerForm!$X$5+4),
 TeamForm!$B$4:$B$23, TeamForm!$AD$4:$AD$23),
INDEX(FixtureTicker!$B$24:$AM$43, MATCH($B270, FixtureTicker!$A$24:$A$43), PlayerForm!$X$5+4)="A",
_xlfn.XLOOKUP($E270, PlayerForm!$D$3:$D$394, PlayerForm!$R$3:$R$394)*
_xlfn.XLOOKUP(
INDEX(FixtureTicker!$B$3:$AM$22, MATCH($B270, FixtureTicker!$A$3:$A$22), PlayerForm!$X$5+4),
 TeamForm!$B$4:$B$23, TeamForm!$AB$4:$AB$23),
INDEX(FixtureTicker!$B$24:$AM$43, MATCH($B270, FixtureTicker!$A$24:$A$43), PlayerForm!$X$5+4)="BLANK",
0
),
_xlfn.IFS(
INDEX(FixtureTicker!$B$24:$AM$43, MATCH($B270, FixtureTicker!$A$24:$A$43), PlayerForm!$X$5+5)="H",
_xlfn.XLOOKUP($E270, PlayerForm!$D$3:$D$394, PlayerForm!$Q$3:$Q$394)*
_xlfn.XLOOKUP(
INDEX(FixtureTicker!$B$3:$AM$22, MATCH($B270, FixtureTicker!$A$3:$A$22), PlayerForm!$X$5+5),
 TeamForm!$B$4:$B$23, TeamForm!$AD$4:$AD$23),
INDEX(FixtureTicker!$B$24:$AM$43, MATCH($B270, FixtureTicker!$A$24:$A$43), PlayerForm!$X$5+5)="A",
_xlfn.XLOOKUP($E270, PlayerForm!$D$3:$D$394, PlayerForm!$R$3:$R$394)*
_xlfn.XLOOKUP(
INDEX(FixtureTicker!$B$3:$AM$22, MATCH($B270, FixtureTicker!$A$3:$A$22), PlayerForm!$X$5+5),
 TeamForm!$B$4:$B$23, TeamForm!$AB$4:$AB$23),
INDEX(FixtureTicker!$B$24:$AM$43, MATCH($B270, FixtureTicker!$A$24:$A$43), PlayerForm!$X$5+5)="BLANK",
0
)
),0)</f>
        <v>1.9408042654686539</v>
      </c>
      <c r="J270" s="163" cm="1">
        <f t="array" ref="J270">IFERROR(0.01*SUM(
_xlfn.IFS(
INDEX(FixtureTicker!$B$24:$AM$43, MATCH($B270, FixtureTicker!$A$24:$A$43), PlayerForm!$X$5)="H",
_xlfn.XLOOKUP($E270, PlayerForm!$D$3:$D$394, PlayerForm!$Q$3:$Q$394)*
_xlfn.XLOOKUP(
INDEX(FixtureTicker!$B$3:$AM$22, MATCH($B270, FixtureTicker!$A$3:$A$22), PlayerForm!$X$5),
 TeamForm!$B$4:$B$23, TeamForm!$AD$4:$AD$23),
INDEX(FixtureTicker!$B$24:$AM$43, MATCH($B270, FixtureTicker!$A$24:$A$43), PlayerForm!$X$5)="A",
_xlfn.XLOOKUP($E270, PlayerForm!$D$3:$D$394, PlayerForm!$R$3:$R$394)*
_xlfn.XLOOKUP(
INDEX(FixtureTicker!$B$3:$AM$22, MATCH($B270, FixtureTicker!$A$3:$A$22), PlayerForm!$X$5),
 TeamForm!$B$4:$B$23, TeamForm!$AB$4:$AB$23),
INDEX(FixtureTicker!$B$24:$AM$43, MATCH($B270, FixtureTicker!$A$24:$A$43), PlayerForm!$X$5)="BLANK",
0
),
_xlfn.IFS(
INDEX(FixtureTicker!$B$24:$AM$43, MATCH($B270, FixtureTicker!$A$24:$A$43), PlayerForm!$X$5+1)="H",
_xlfn.XLOOKUP($E270, PlayerForm!$D$3:$D$394, PlayerForm!$Q$3:$Q$394)*
_xlfn.XLOOKUP(
INDEX(FixtureTicker!$B$3:$AM$22, MATCH($B270, FixtureTicker!$A$3:$A$22), PlayerForm!$X$5+1),
 TeamForm!$B$4:$B$23, TeamForm!$AD$4:$AD$23),
INDEX(FixtureTicker!$B$24:$AM$43, MATCH($B270, FixtureTicker!$A$24:$A$43), PlayerForm!$X$5+1)="A",
_xlfn.XLOOKUP($E270, PlayerForm!$D$3:$D$394, PlayerForm!$R$3:$R$394)*
_xlfn.XLOOKUP(
INDEX(FixtureTicker!$B$3:$AM$22, MATCH($B270, FixtureTicker!$A$3:$A$22), PlayerForm!$X$5+1),
 TeamForm!$B$4:$B$23, TeamForm!$AB$4:$AB$23),
INDEX(FixtureTicker!$B$24:$AM$43, MATCH($B270, FixtureTicker!$A$24:$A$43), PlayerForm!$X$5+1)="BLANK",
0
),
_xlfn.IFS(
INDEX(FixtureTicker!$B$24:$AM$43, MATCH($B270, FixtureTicker!$A$24:$A$43), PlayerForm!$X$5+2)="H",
_xlfn.XLOOKUP($E270, PlayerForm!$D$3:$D$394, PlayerForm!$Q$3:$Q$394)*
_xlfn.XLOOKUP(
INDEX(FixtureTicker!$B$3:$AM$22, MATCH($B270, FixtureTicker!$A$3:$A$22), PlayerForm!$X$5+2),
 TeamForm!$B$4:$B$23, TeamForm!$AD$4:$AD$23),
INDEX(FixtureTicker!$B$24:$AM$43, MATCH($B270, FixtureTicker!$A$24:$A$43), PlayerForm!$X$5+2)="A",
_xlfn.XLOOKUP($E270, PlayerForm!$D$3:$D$394, PlayerForm!$R$3:$R$394)*
_xlfn.XLOOKUP(
INDEX(FixtureTicker!$B$3:$AM$22, MATCH($B270, FixtureTicker!$A$3:$A$22), PlayerForm!$X$5+2),
 TeamForm!$B$4:$B$23, TeamForm!$AB$4:$AB$23),
INDEX(FixtureTicker!$B$24:$AM$43, MATCH($B270, FixtureTicker!$A$24:$A$43), PlayerForm!$X$5+2)="BLANK",
0
),
_xlfn.IFS(
INDEX(FixtureTicker!$B$24:$AM$43, MATCH($B270, FixtureTicker!$A$24:$A$43), PlayerForm!$X$5+3)="H",
_xlfn.XLOOKUP($E270, PlayerForm!$D$3:$D$394, PlayerForm!$Q$3:$Q$394)*
_xlfn.XLOOKUP(
INDEX(FixtureTicker!$B$3:$AM$22, MATCH($B270, FixtureTicker!$A$3:$A$22), PlayerForm!$X$5+3),
 TeamForm!$B$4:$B$23, TeamForm!$AD$4:$AD$23),
INDEX(FixtureTicker!$B$24:$AM$43, MATCH($B270, FixtureTicker!$A$24:$A$43), PlayerForm!$X$5+3)="A",
_xlfn.XLOOKUP($E270, PlayerForm!$D$3:$D$394, PlayerForm!$R$3:$R$394)*
_xlfn.XLOOKUP(
INDEX(FixtureTicker!$B$3:$AM$22, MATCH($B270, FixtureTicker!$A$3:$A$22), PlayerForm!$X$5+3),
 TeamForm!$B$4:$B$23, TeamForm!$AB$4:$AB$23),
INDEX(FixtureTicker!$B$24:$AM$43, MATCH($B270, FixtureTicker!$A$24:$A$43), PlayerForm!$X$5+3)="BLANK",
0
),
_xlfn.IFS(
INDEX(FixtureTicker!$B$24:$AM$43, MATCH($B270, FixtureTicker!$A$24:$A$43), PlayerForm!$X$5+4)="H",
_xlfn.XLOOKUP($E270, PlayerForm!$D$3:$D$394, PlayerForm!$Q$3:$Q$394)*
_xlfn.XLOOKUP(
INDEX(FixtureTicker!$B$3:$AM$22, MATCH($B270, FixtureTicker!$A$3:$A$22), PlayerForm!$X$5+4),
 TeamForm!$B$4:$B$23, TeamForm!$AD$4:$AD$23),
INDEX(FixtureTicker!$B$24:$AM$43, MATCH($B270, FixtureTicker!$A$24:$A$43), PlayerForm!$X$5+4)="A",
_xlfn.XLOOKUP($E270, PlayerForm!$D$3:$D$394, PlayerForm!$R$3:$R$394)*
_xlfn.XLOOKUP(
INDEX(FixtureTicker!$B$3:$AM$22, MATCH($B270, FixtureTicker!$A$3:$A$22), PlayerForm!$X$5+4),
 TeamForm!$B$4:$B$23, TeamForm!$AB$4:$AB$23),
INDEX(FixtureTicker!$B$24:$AM$43, MATCH($B270, FixtureTicker!$A$24:$A$43), PlayerForm!$X$5+4)="BLANK",
0
),
_xlfn.IFS(
INDEX(FixtureTicker!$B$24:$AM$43, MATCH($B270, FixtureTicker!$A$24:$A$43), PlayerForm!$X$5+5)="H",
_xlfn.XLOOKUP($E270, PlayerForm!$D$3:$D$394, PlayerForm!$Q$3:$Q$394)*
_xlfn.XLOOKUP(
INDEX(FixtureTicker!$B$3:$AM$22, MATCH($B270, FixtureTicker!$A$3:$A$22), PlayerForm!$X$5+5),
 TeamForm!$B$4:$B$23, TeamForm!$AD$4:$AD$23),
INDEX(FixtureTicker!$B$24:$AM$43, MATCH($B270, FixtureTicker!$A$24:$A$43), PlayerForm!$X$5+5)="A",
_xlfn.XLOOKUP($E270, PlayerForm!$D$3:$D$394, PlayerForm!$R$3:$R$394)*
_xlfn.XLOOKUP(
INDEX(FixtureTicker!$B$3:$AM$22, MATCH($B270, FixtureTicker!$A$3:$A$22), PlayerForm!$X$5+5),
 TeamForm!$B$4:$B$23, TeamForm!$AB$4:$AB$23),
INDEX(FixtureTicker!$B$24:$AM$43, MATCH($B270, FixtureTicker!$A$24:$A$43), PlayerForm!$X$5+5)="BLANK",
0
),
_xlfn.IFS(
INDEX(FixtureTicker!$B$24:$AM$43, MATCH($B270, FixtureTicker!$A$24:$A$43), PlayerForm!$X$5+6)="H",
_xlfn.XLOOKUP($E270, PlayerForm!$D$3:$D$394, PlayerForm!$Q$3:$Q$394)*
_xlfn.XLOOKUP(
INDEX(FixtureTicker!$B$3:$AM$22, MATCH($B270, FixtureTicker!$A$3:$A$22), PlayerForm!$X$5+6),
 TeamForm!$B$4:$B$23, TeamForm!$AD$4:$AD$23),
INDEX(FixtureTicker!$B$24:$AM$43, MATCH($B270, FixtureTicker!$A$24:$A$43), PlayerForm!$X$5+6)="A",
_xlfn.XLOOKUP($E270, PlayerForm!$D$3:$D$394, PlayerForm!$R$3:$R$394)*
_xlfn.XLOOKUP(
INDEX(FixtureTicker!$B$3:$AM$22, MATCH($B270, FixtureTicker!$A$3:$A$22), PlayerForm!$X$5+6),
 TeamForm!$B$4:$B$23, TeamForm!$AB$4:$AB$23),
INDEX(FixtureTicker!$B$24:$AM$43, MATCH($B270, FixtureTicker!$A$24:$A$43), PlayerForm!$X$5+6)="BLANK",
0
),
_xlfn.IFS(
INDEX(FixtureTicker!$B$24:$AM$43, MATCH($B270, FixtureTicker!$A$24:$A$43), PlayerForm!$X$5+7)="H",
_xlfn.XLOOKUP($E270, PlayerForm!$D$3:$D$394, PlayerForm!$Q$3:$Q$394)*
_xlfn.XLOOKUP(
INDEX(FixtureTicker!$B$3:$AM$22, MATCH($B270, FixtureTicker!$A$3:$A$22), PlayerForm!$X$5+7),
 TeamForm!$B$4:$B$23, TeamForm!$AD$4:$AD$23),
INDEX(FixtureTicker!$B$24:$AM$43, MATCH($B270, FixtureTicker!$A$24:$A$43), PlayerForm!$X$5+7)="A",
_xlfn.XLOOKUP($E270, PlayerForm!$D$3:$D$394, PlayerForm!$R$3:$R$394)*
_xlfn.XLOOKUP(
INDEX(FixtureTicker!$B$3:$AM$22, MATCH($B270, FixtureTicker!$A$3:$A$22), PlayerForm!$X$5+7),
 TeamForm!$B$4:$B$23, TeamForm!$AB$4:$AB$23),
INDEX(FixtureTicker!$B$24:$AM$43, MATCH($B270, FixtureTicker!$A$24:$A$43), PlayerForm!$X$5+7)="BLANK",
0
)
),0)</f>
        <v>2.4594398263943908</v>
      </c>
    </row>
    <row r="271" spans="1:10">
      <c r="A271" s="55">
        <v>269</v>
      </c>
      <c r="B271" s="55" t="str">
        <f>_xlfn.XLOOKUP($A271, PlayerData!$B$3:$B$394, PlayerData!C$3:C$394)</f>
        <v>MCI</v>
      </c>
      <c r="C271" s="55" t="str">
        <f>_xlfn.XLOOKUP($A271, PlayerData!$B$3:$B$394, PlayerData!D$3:D$394)</f>
        <v>D</v>
      </c>
      <c r="D271" s="55">
        <f>_xlfn.XLOOKUP($A271, PlayerData!$B:$B, PlayerData!F:F,,,-1)</f>
        <v>5</v>
      </c>
      <c r="E271" s="31" t="str">
        <f>_xlfn.XLOOKUP($A271, PlayerData!$B$3:$B$394, PlayerData!E$3:E$394)</f>
        <v>Stones</v>
      </c>
      <c r="F271" s="164" cm="1">
        <f t="array" ref="F271">IFERROR(0.01*_xlfn.IFS(
INDEX(FixtureTicker!$B$24:$AM$43, MATCH($B271, FixtureTicker!$A$24:$A$43, 0), PlayerForm!$X$5)="H",
_xlfn.XLOOKUP($E271, PlayerForm!$D$3:$D$394, PlayerForm!$Q$3:$Q$394)*
_xlfn.XLOOKUP(
INDEX(FixtureTicker!$B$3:$AM$22, MATCH($B271, FixtureTicker!$A$3:$A$22,0), PlayerForm!$X$5),
 TeamForm!$B$4:$B$23, TeamForm!$AD$4:$AD$23),
INDEX(FixtureTicker!$B$24:$AM$43, MATCH($B271, FixtureTicker!$A$24:$A$43,0), PlayerForm!$X$5)="A",
_xlfn.XLOOKUP($E271, PlayerForm!$D$3:$D$394, PlayerForm!$R$3:$R$394)*
_xlfn.XLOOKUP(
INDEX(FixtureTicker!$B$3:$AM$22, MATCH($B271, FixtureTicker!$A$3:$A$22,0), PlayerForm!$X$5),
 TeamForm!$B$4:$B$23, TeamForm!$AB$4:$AB$23),
INDEX(FixtureTicker!$B$24:$AM$43, MATCH($B271, FixtureTicker!$A$24:$A$43,0), PlayerForm!$X$5)="BLANK",
0),0)</f>
        <v>0</v>
      </c>
      <c r="G271" s="163" cm="1">
        <f t="array" ref="G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
),0)</f>
        <v>0</v>
      </c>
      <c r="H271" s="163" cm="1">
        <f t="array" ref="H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),
_xlfn.IFS(
INDEX(FixtureTicker!$B$24:$AM$43, MATCH($B271, FixtureTicker!$A$24:$A$43), PlayerForm!$X$5+2)="H",
_xlfn.XLOOKUP($E271, PlayerForm!$D$3:$D$394, PlayerForm!$Q$3:$Q$394)*
_xlfn.XLOOKUP(
INDEX(FixtureTicker!$B$3:$AM$22, MATCH($B271, FixtureTicker!$A$3:$A$22), PlayerForm!$X$5+2),
 TeamForm!$B$4:$B$23, TeamForm!$AD$4:$AD$23),
INDEX(FixtureTicker!$B$24:$AM$43, MATCH($B271, FixtureTicker!$A$24:$A$43), PlayerForm!$X$5+2)="A",
_xlfn.XLOOKUP($E271, PlayerForm!$D$3:$D$394, PlayerForm!$R$3:$R$394)*
_xlfn.XLOOKUP(
INDEX(FixtureTicker!$B$3:$AM$22, MATCH($B271, FixtureTicker!$A$3:$A$22), PlayerForm!$X$5+2),
 TeamForm!$B$4:$B$23, TeamForm!$AB$4:$AB$23),
INDEX(FixtureTicker!$B$24:$AM$43, MATCH($B271, FixtureTicker!$A$24:$A$43), PlayerForm!$X$5+2)="BLANK",
0
),
_xlfn.IFS(
INDEX(FixtureTicker!$B$24:$AM$43, MATCH($B271, FixtureTicker!$A$24:$A$43), PlayerForm!$X$5+3)="H",
_xlfn.XLOOKUP($E271, PlayerForm!$D$3:$D$394, PlayerForm!$Q$3:$Q$394)*
_xlfn.XLOOKUP(
INDEX(FixtureTicker!$B$3:$AM$22, MATCH($B271, FixtureTicker!$A$3:$A$22), PlayerForm!$X$5+3),
 TeamForm!$B$4:$B$23, TeamForm!$AD$4:$AD$23),
INDEX(FixtureTicker!$B$24:$AM$43, MATCH($B271, FixtureTicker!$A$24:$A$43), PlayerForm!$X$5+3)="A",
_xlfn.XLOOKUP($E271, PlayerForm!$D$3:$D$394, PlayerForm!$R$3:$R$394)*
_xlfn.XLOOKUP(
INDEX(FixtureTicker!$B$3:$AM$22, MATCH($B271, FixtureTicker!$A$3:$A$22), PlayerForm!$X$5+3),
 TeamForm!$B$4:$B$23, TeamForm!$AB$4:$AB$23),
INDEX(FixtureTicker!$B$24:$AM$43, MATCH($B271, FixtureTicker!$A$24:$A$43), PlayerForm!$X$5+3)="BLANK",
0
)
),0)</f>
        <v>0.90947430185012013</v>
      </c>
      <c r="I271" s="163" cm="1">
        <f t="array" ref="I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),
_xlfn.IFS(
INDEX(FixtureTicker!$B$24:$AM$43, MATCH($B271, FixtureTicker!$A$24:$A$43), PlayerForm!$X$5+2)="H",
_xlfn.XLOOKUP($E271, PlayerForm!$D$3:$D$394, PlayerForm!$Q$3:$Q$394)*
_xlfn.XLOOKUP(
INDEX(FixtureTicker!$B$3:$AM$22, MATCH($B271, FixtureTicker!$A$3:$A$22), PlayerForm!$X$5+2),
 TeamForm!$B$4:$B$23, TeamForm!$AD$4:$AD$23),
INDEX(FixtureTicker!$B$24:$AM$43, MATCH($B271, FixtureTicker!$A$24:$A$43), PlayerForm!$X$5+2)="A",
_xlfn.XLOOKUP($E271, PlayerForm!$D$3:$D$394, PlayerForm!$R$3:$R$394)*
_xlfn.XLOOKUP(
INDEX(FixtureTicker!$B$3:$AM$22, MATCH($B271, FixtureTicker!$A$3:$A$22), PlayerForm!$X$5+2),
 TeamForm!$B$4:$B$23, TeamForm!$AB$4:$AB$23),
INDEX(FixtureTicker!$B$24:$AM$43, MATCH($B271, FixtureTicker!$A$24:$A$43), PlayerForm!$X$5+2)="BLANK",
0
),
_xlfn.IFS(
INDEX(FixtureTicker!$B$24:$AM$43, MATCH($B271, FixtureTicker!$A$24:$A$43), PlayerForm!$X$5+3)="H",
_xlfn.XLOOKUP($E271, PlayerForm!$D$3:$D$394, PlayerForm!$Q$3:$Q$394)*
_xlfn.XLOOKUP(
INDEX(FixtureTicker!$B$3:$AM$22, MATCH($B271, FixtureTicker!$A$3:$A$22), PlayerForm!$X$5+3),
 TeamForm!$B$4:$B$23, TeamForm!$AD$4:$AD$23),
INDEX(FixtureTicker!$B$24:$AM$43, MATCH($B271, FixtureTicker!$A$24:$A$43), PlayerForm!$X$5+3)="A",
_xlfn.XLOOKUP($E271, PlayerForm!$D$3:$D$394, PlayerForm!$R$3:$R$394)*
_xlfn.XLOOKUP(
INDEX(FixtureTicker!$B$3:$AM$22, MATCH($B271, FixtureTicker!$A$3:$A$22), PlayerForm!$X$5+3),
 TeamForm!$B$4:$B$23, TeamForm!$AB$4:$AB$23),
INDEX(FixtureTicker!$B$24:$AM$43, MATCH($B271, FixtureTicker!$A$24:$A$43), PlayerForm!$X$5+3)="BLANK",
0
),
_xlfn.IFS(
INDEX(FixtureTicker!$B$24:$AM$43, MATCH($B271, FixtureTicker!$A$24:$A$43), PlayerForm!$X$5+4)="H",
_xlfn.XLOOKUP($E271, PlayerForm!$D$3:$D$394, PlayerForm!$Q$3:$Q$394)*
_xlfn.XLOOKUP(
INDEX(FixtureTicker!$B$3:$AM$22, MATCH($B271, FixtureTicker!$A$3:$A$22), PlayerForm!$X$5+4),
 TeamForm!$B$4:$B$23, TeamForm!$AD$4:$AD$23),
INDEX(FixtureTicker!$B$24:$AM$43, MATCH($B271, FixtureTicker!$A$24:$A$43), PlayerForm!$X$5+4)="A",
_xlfn.XLOOKUP($E271, PlayerForm!$D$3:$D$394, PlayerForm!$R$3:$R$394)*
_xlfn.XLOOKUP(
INDEX(FixtureTicker!$B$3:$AM$22, MATCH($B271, FixtureTicker!$A$3:$A$22), PlayerForm!$X$5+4),
 TeamForm!$B$4:$B$23, TeamForm!$AB$4:$AB$23),
INDEX(FixtureTicker!$B$24:$AM$43, MATCH($B271, FixtureTicker!$A$24:$A$43), PlayerForm!$X$5+4)="BLANK",
0
),
_xlfn.IFS(
INDEX(FixtureTicker!$B$24:$AM$43, MATCH($B271, FixtureTicker!$A$24:$A$43), PlayerForm!$X$5+5)="H",
_xlfn.XLOOKUP($E271, PlayerForm!$D$3:$D$394, PlayerForm!$Q$3:$Q$394)*
_xlfn.XLOOKUP(
INDEX(FixtureTicker!$B$3:$AM$22, MATCH($B271, FixtureTicker!$A$3:$A$22), PlayerForm!$X$5+5),
 TeamForm!$B$4:$B$23, TeamForm!$AD$4:$AD$23),
INDEX(FixtureTicker!$B$24:$AM$43, MATCH($B271, FixtureTicker!$A$24:$A$43), PlayerForm!$X$5+5)="A",
_xlfn.XLOOKUP($E271, PlayerForm!$D$3:$D$394, PlayerForm!$R$3:$R$394)*
_xlfn.XLOOKUP(
INDEX(FixtureTicker!$B$3:$AM$22, MATCH($B271, FixtureTicker!$A$3:$A$22), PlayerForm!$X$5+5),
 TeamForm!$B$4:$B$23, TeamForm!$AB$4:$AB$23),
INDEX(FixtureTicker!$B$24:$AM$43, MATCH($B271, FixtureTicker!$A$24:$A$43), PlayerForm!$X$5+5)="BLANK",
0
)
),0)</f>
        <v>1.8128035070661179</v>
      </c>
      <c r="J271" s="163" cm="1">
        <f t="array" ref="J271">IFERROR(0.01*SUM(
_xlfn.IFS(
INDEX(FixtureTicker!$B$24:$AM$43, MATCH($B271, FixtureTicker!$A$24:$A$43), PlayerForm!$X$5)="H",
_xlfn.XLOOKUP($E271, PlayerForm!$D$3:$D$394, PlayerForm!$Q$3:$Q$394)*
_xlfn.XLOOKUP(
INDEX(FixtureTicker!$B$3:$AM$22, MATCH($B271, FixtureTicker!$A$3:$A$22), PlayerForm!$X$5),
 TeamForm!$B$4:$B$23, TeamForm!$AD$4:$AD$23),
INDEX(FixtureTicker!$B$24:$AM$43, MATCH($B271, FixtureTicker!$A$24:$A$43), PlayerForm!$X$5)="A",
_xlfn.XLOOKUP($E271, PlayerForm!$D$3:$D$394, PlayerForm!$R$3:$R$394)*
_xlfn.XLOOKUP(
INDEX(FixtureTicker!$B$3:$AM$22, MATCH($B271, FixtureTicker!$A$3:$A$22), PlayerForm!$X$5),
 TeamForm!$B$4:$B$23, TeamForm!$AB$4:$AB$23),
INDEX(FixtureTicker!$B$24:$AM$43, MATCH($B271, FixtureTicker!$A$24:$A$43), PlayerForm!$X$5)="BLANK",
0
),
_xlfn.IFS(
INDEX(FixtureTicker!$B$24:$AM$43, MATCH($B271, FixtureTicker!$A$24:$A$43), PlayerForm!$X$5+1)="H",
_xlfn.XLOOKUP($E271, PlayerForm!$D$3:$D$394, PlayerForm!$Q$3:$Q$394)*
_xlfn.XLOOKUP(
INDEX(FixtureTicker!$B$3:$AM$22, MATCH($B271, FixtureTicker!$A$3:$A$22), PlayerForm!$X$5+1),
 TeamForm!$B$4:$B$23, TeamForm!$AD$4:$AD$23),
INDEX(FixtureTicker!$B$24:$AM$43, MATCH($B271, FixtureTicker!$A$24:$A$43), PlayerForm!$X$5+1)="A",
_xlfn.XLOOKUP($E271, PlayerForm!$D$3:$D$394, PlayerForm!$R$3:$R$394)*
_xlfn.XLOOKUP(
INDEX(FixtureTicker!$B$3:$AM$22, MATCH($B271, FixtureTicker!$A$3:$A$22), PlayerForm!$X$5+1),
 TeamForm!$B$4:$B$23, TeamForm!$AB$4:$AB$23),
INDEX(FixtureTicker!$B$24:$AM$43, MATCH($B271, FixtureTicker!$A$24:$A$43), PlayerForm!$X$5+1)="BLANK",
0
),
_xlfn.IFS(
INDEX(FixtureTicker!$B$24:$AM$43, MATCH($B271, FixtureTicker!$A$24:$A$43), PlayerForm!$X$5+2)="H",
_xlfn.XLOOKUP($E271, PlayerForm!$D$3:$D$394, PlayerForm!$Q$3:$Q$394)*
_xlfn.XLOOKUP(
INDEX(FixtureTicker!$B$3:$AM$22, MATCH($B271, FixtureTicker!$A$3:$A$22), PlayerForm!$X$5+2),
 TeamForm!$B$4:$B$23, TeamForm!$AD$4:$AD$23),
INDEX(FixtureTicker!$B$24:$AM$43, MATCH($B271, FixtureTicker!$A$24:$A$43), PlayerForm!$X$5+2)="A",
_xlfn.XLOOKUP($E271, PlayerForm!$D$3:$D$394, PlayerForm!$R$3:$R$394)*
_xlfn.XLOOKUP(
INDEX(FixtureTicker!$B$3:$AM$22, MATCH($B271, FixtureTicker!$A$3:$A$22), PlayerForm!$X$5+2),
 TeamForm!$B$4:$B$23, TeamForm!$AB$4:$AB$23),
INDEX(FixtureTicker!$B$24:$AM$43, MATCH($B271, FixtureTicker!$A$24:$A$43), PlayerForm!$X$5+2)="BLANK",
0
),
_xlfn.IFS(
INDEX(FixtureTicker!$B$24:$AM$43, MATCH($B271, FixtureTicker!$A$24:$A$43), PlayerForm!$X$5+3)="H",
_xlfn.XLOOKUP($E271, PlayerForm!$D$3:$D$394, PlayerForm!$Q$3:$Q$394)*
_xlfn.XLOOKUP(
INDEX(FixtureTicker!$B$3:$AM$22, MATCH($B271, FixtureTicker!$A$3:$A$22), PlayerForm!$X$5+3),
 TeamForm!$B$4:$B$23, TeamForm!$AD$4:$AD$23),
INDEX(FixtureTicker!$B$24:$AM$43, MATCH($B271, FixtureTicker!$A$24:$A$43), PlayerForm!$X$5+3)="A",
_xlfn.XLOOKUP($E271, PlayerForm!$D$3:$D$394, PlayerForm!$R$3:$R$394)*
_xlfn.XLOOKUP(
INDEX(FixtureTicker!$B$3:$AM$22, MATCH($B271, FixtureTicker!$A$3:$A$22), PlayerForm!$X$5+3),
 TeamForm!$B$4:$B$23, TeamForm!$AB$4:$AB$23),
INDEX(FixtureTicker!$B$24:$AM$43, MATCH($B271, FixtureTicker!$A$24:$A$43), PlayerForm!$X$5+3)="BLANK",
0
),
_xlfn.IFS(
INDEX(FixtureTicker!$B$24:$AM$43, MATCH($B271, FixtureTicker!$A$24:$A$43), PlayerForm!$X$5+4)="H",
_xlfn.XLOOKUP($E271, PlayerForm!$D$3:$D$394, PlayerForm!$Q$3:$Q$394)*
_xlfn.XLOOKUP(
INDEX(FixtureTicker!$B$3:$AM$22, MATCH($B271, FixtureTicker!$A$3:$A$22), PlayerForm!$X$5+4),
 TeamForm!$B$4:$B$23, TeamForm!$AD$4:$AD$23),
INDEX(FixtureTicker!$B$24:$AM$43, MATCH($B271, FixtureTicker!$A$24:$A$43), PlayerForm!$X$5+4)="A",
_xlfn.XLOOKUP($E271, PlayerForm!$D$3:$D$394, PlayerForm!$R$3:$R$394)*
_xlfn.XLOOKUP(
INDEX(FixtureTicker!$B$3:$AM$22, MATCH($B271, FixtureTicker!$A$3:$A$22), PlayerForm!$X$5+4),
 TeamForm!$B$4:$B$23, TeamForm!$AB$4:$AB$23),
INDEX(FixtureTicker!$B$24:$AM$43, MATCH($B271, FixtureTicker!$A$24:$A$43), PlayerForm!$X$5+4)="BLANK",
0
),
_xlfn.IFS(
INDEX(FixtureTicker!$B$24:$AM$43, MATCH($B271, FixtureTicker!$A$24:$A$43), PlayerForm!$X$5+5)="H",
_xlfn.XLOOKUP($E271, PlayerForm!$D$3:$D$394, PlayerForm!$Q$3:$Q$394)*
_xlfn.XLOOKUP(
INDEX(FixtureTicker!$B$3:$AM$22, MATCH($B271, FixtureTicker!$A$3:$A$22), PlayerForm!$X$5+5),
 TeamForm!$B$4:$B$23, TeamForm!$AD$4:$AD$23),
INDEX(FixtureTicker!$B$24:$AM$43, MATCH($B271, FixtureTicker!$A$24:$A$43), PlayerForm!$X$5+5)="A",
_xlfn.XLOOKUP($E271, PlayerForm!$D$3:$D$394, PlayerForm!$R$3:$R$394)*
_xlfn.XLOOKUP(
INDEX(FixtureTicker!$B$3:$AM$22, MATCH($B271, FixtureTicker!$A$3:$A$22), PlayerForm!$X$5+5),
 TeamForm!$B$4:$B$23, TeamForm!$AB$4:$AB$23),
INDEX(FixtureTicker!$B$24:$AM$43, MATCH($B271, FixtureTicker!$A$24:$A$43), PlayerForm!$X$5+5)="BLANK",
0
),
_xlfn.IFS(
INDEX(FixtureTicker!$B$24:$AM$43, MATCH($B271, FixtureTicker!$A$24:$A$43), PlayerForm!$X$5+6)="H",
_xlfn.XLOOKUP($E271, PlayerForm!$D$3:$D$394, PlayerForm!$Q$3:$Q$394)*
_xlfn.XLOOKUP(
INDEX(FixtureTicker!$B$3:$AM$22, MATCH($B271, FixtureTicker!$A$3:$A$22), PlayerForm!$X$5+6),
 TeamForm!$B$4:$B$23, TeamForm!$AD$4:$AD$23),
INDEX(FixtureTicker!$B$24:$AM$43, MATCH($B271, FixtureTicker!$A$24:$A$43), PlayerForm!$X$5+6)="A",
_xlfn.XLOOKUP($E271, PlayerForm!$D$3:$D$394, PlayerForm!$R$3:$R$394)*
_xlfn.XLOOKUP(
INDEX(FixtureTicker!$B$3:$AM$22, MATCH($B271, FixtureTicker!$A$3:$A$22), PlayerForm!$X$5+6),
 TeamForm!$B$4:$B$23, TeamForm!$AB$4:$AB$23),
INDEX(FixtureTicker!$B$24:$AM$43, MATCH($B271, FixtureTicker!$A$24:$A$43), PlayerForm!$X$5+6)="BLANK",
0
),
_xlfn.IFS(
INDEX(FixtureTicker!$B$24:$AM$43, MATCH($B271, FixtureTicker!$A$24:$A$43), PlayerForm!$X$5+7)="H",
_xlfn.XLOOKUP($E271, PlayerForm!$D$3:$D$394, PlayerForm!$Q$3:$Q$394)*
_xlfn.XLOOKUP(
INDEX(FixtureTicker!$B$3:$AM$22, MATCH($B271, FixtureTicker!$A$3:$A$22), PlayerForm!$X$5+7),
 TeamForm!$B$4:$B$23, TeamForm!$AD$4:$AD$23),
INDEX(FixtureTicker!$B$24:$AM$43, MATCH($B271, FixtureTicker!$A$24:$A$43), PlayerForm!$X$5+7)="A",
_xlfn.XLOOKUP($E271, PlayerForm!$D$3:$D$394, PlayerForm!$R$3:$R$394)*
_xlfn.XLOOKUP(
INDEX(FixtureTicker!$B$3:$AM$22, MATCH($B271, FixtureTicker!$A$3:$A$22), PlayerForm!$X$5+7),
 TeamForm!$B$4:$B$23, TeamForm!$AB$4:$AB$23),
INDEX(FixtureTicker!$B$24:$AM$43, MATCH($B271, FixtureTicker!$A$24:$A$43), PlayerForm!$X$5+7)="BLANK",
0
)
),0)</f>
        <v>2.6114458151423885</v>
      </c>
    </row>
    <row r="272" spans="1:10">
      <c r="A272" s="55">
        <v>46</v>
      </c>
      <c r="B272" s="55" t="str">
        <f>_xlfn.XLOOKUP($A272, PlayerData!$B$3:$B$394, PlayerData!C$3:C$394)</f>
        <v>NEW</v>
      </c>
      <c r="C272" s="55" t="str">
        <f>_xlfn.XLOOKUP($A272, PlayerData!$B$3:$B$394, PlayerData!D$3:D$394)</f>
        <v>F</v>
      </c>
      <c r="D272" s="55">
        <f>_xlfn.XLOOKUP($A272, PlayerData!$B:$B, PlayerData!F:F,,,-1)</f>
        <v>5</v>
      </c>
      <c r="E272" s="31" t="str">
        <f>_xlfn.XLOOKUP($A272, PlayerData!$B$3:$B$394, PlayerData!E$3:E$394)</f>
        <v>Muto</v>
      </c>
      <c r="F272" s="164" cm="1">
        <f t="array" ref="F272">IFERROR(0.01*_xlfn.IFS(
INDEX(FixtureTicker!$B$24:$AM$43, MATCH($B272, FixtureTicker!$A$24:$A$43, 0), PlayerForm!$X$5)="H",
_xlfn.XLOOKUP($E272, PlayerForm!$D$3:$D$394, PlayerForm!$Q$3:$Q$394)*
_xlfn.XLOOKUP(
INDEX(FixtureTicker!$B$3:$AM$22, MATCH($B272, FixtureTicker!$A$3:$A$22,0), PlayerForm!$X$5),
 TeamForm!$B$4:$B$23, TeamForm!$AD$4:$AD$23),
INDEX(FixtureTicker!$B$24:$AM$43, MATCH($B272, FixtureTicker!$A$24:$A$43,0), PlayerForm!$X$5)="A",
_xlfn.XLOOKUP($E272, PlayerForm!$D$3:$D$394, PlayerForm!$R$3:$R$394)*
_xlfn.XLOOKUP(
INDEX(FixtureTicker!$B$3:$AM$22, MATCH($B272, FixtureTicker!$A$3:$A$22,0), PlayerForm!$X$5),
 TeamForm!$B$4:$B$23, TeamForm!$AB$4:$AB$23),
INDEX(FixtureTicker!$B$24:$AM$43, MATCH($B272, FixtureTicker!$A$24:$A$43,0), PlayerForm!$X$5)="BLANK",
0),0)</f>
        <v>0</v>
      </c>
      <c r="G272" s="163" cm="1">
        <f t="array" ref="G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
),0)</f>
        <v>0.57847812564793699</v>
      </c>
      <c r="H272" s="163" cm="1">
        <f t="array" ref="H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),
_xlfn.IFS(
INDEX(FixtureTicker!$B$24:$AM$43, MATCH($B272, FixtureTicker!$A$24:$A$43), PlayerForm!$X$5+2)="H",
_xlfn.XLOOKUP($E272, PlayerForm!$D$3:$D$394, PlayerForm!$Q$3:$Q$394)*
_xlfn.XLOOKUP(
INDEX(FixtureTicker!$B$3:$AM$22, MATCH($B272, FixtureTicker!$A$3:$A$22), PlayerForm!$X$5+2),
 TeamForm!$B$4:$B$23, TeamForm!$AD$4:$AD$23),
INDEX(FixtureTicker!$B$24:$AM$43, MATCH($B272, FixtureTicker!$A$24:$A$43), PlayerForm!$X$5+2)="A",
_xlfn.XLOOKUP($E272, PlayerForm!$D$3:$D$394, PlayerForm!$R$3:$R$394)*
_xlfn.XLOOKUP(
INDEX(FixtureTicker!$B$3:$AM$22, MATCH($B272, FixtureTicker!$A$3:$A$22), PlayerForm!$X$5+2),
 TeamForm!$B$4:$B$23, TeamForm!$AB$4:$AB$23),
INDEX(FixtureTicker!$B$24:$AM$43, MATCH($B272, FixtureTicker!$A$24:$A$43), PlayerForm!$X$5+2)="BLANK",
0
),
_xlfn.IFS(
INDEX(FixtureTicker!$B$24:$AM$43, MATCH($B272, FixtureTicker!$A$24:$A$43), PlayerForm!$X$5+3)="H",
_xlfn.XLOOKUP($E272, PlayerForm!$D$3:$D$394, PlayerForm!$Q$3:$Q$394)*
_xlfn.XLOOKUP(
INDEX(FixtureTicker!$B$3:$AM$22, MATCH($B272, FixtureTicker!$A$3:$A$22), PlayerForm!$X$5+3),
 TeamForm!$B$4:$B$23, TeamForm!$AD$4:$AD$23),
INDEX(FixtureTicker!$B$24:$AM$43, MATCH($B272, FixtureTicker!$A$24:$A$43), PlayerForm!$X$5+3)="A",
_xlfn.XLOOKUP($E272, PlayerForm!$D$3:$D$394, PlayerForm!$R$3:$R$394)*
_xlfn.XLOOKUP(
INDEX(FixtureTicker!$B$3:$AM$22, MATCH($B272, FixtureTicker!$A$3:$A$22), PlayerForm!$X$5+3),
 TeamForm!$B$4:$B$23, TeamForm!$AB$4:$AB$23),
INDEX(FixtureTicker!$B$24:$AM$43, MATCH($B272, FixtureTicker!$A$24:$A$43), PlayerForm!$X$5+3)="BLANK",
0
)
),0)</f>
        <v>1.3497822931785197</v>
      </c>
      <c r="I272" s="163" cm="1">
        <f t="array" ref="I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),
_xlfn.IFS(
INDEX(FixtureTicker!$B$24:$AM$43, MATCH($B272, FixtureTicker!$A$24:$A$43), PlayerForm!$X$5+2)="H",
_xlfn.XLOOKUP($E272, PlayerForm!$D$3:$D$394, PlayerForm!$Q$3:$Q$394)*
_xlfn.XLOOKUP(
INDEX(FixtureTicker!$B$3:$AM$22, MATCH($B272, FixtureTicker!$A$3:$A$22), PlayerForm!$X$5+2),
 TeamForm!$B$4:$B$23, TeamForm!$AD$4:$AD$23),
INDEX(FixtureTicker!$B$24:$AM$43, MATCH($B272, FixtureTicker!$A$24:$A$43), PlayerForm!$X$5+2)="A",
_xlfn.XLOOKUP($E272, PlayerForm!$D$3:$D$394, PlayerForm!$R$3:$R$394)*
_xlfn.XLOOKUP(
INDEX(FixtureTicker!$B$3:$AM$22, MATCH($B272, FixtureTicker!$A$3:$A$22), PlayerForm!$X$5+2),
 TeamForm!$B$4:$B$23, TeamForm!$AB$4:$AB$23),
INDEX(FixtureTicker!$B$24:$AM$43, MATCH($B272, FixtureTicker!$A$24:$A$43), PlayerForm!$X$5+2)="BLANK",
0
),
_xlfn.IFS(
INDEX(FixtureTicker!$B$24:$AM$43, MATCH($B272, FixtureTicker!$A$24:$A$43), PlayerForm!$X$5+3)="H",
_xlfn.XLOOKUP($E272, PlayerForm!$D$3:$D$394, PlayerForm!$Q$3:$Q$394)*
_xlfn.XLOOKUP(
INDEX(FixtureTicker!$B$3:$AM$22, MATCH($B272, FixtureTicker!$A$3:$A$22), PlayerForm!$X$5+3),
 TeamForm!$B$4:$B$23, TeamForm!$AD$4:$AD$23),
INDEX(FixtureTicker!$B$24:$AM$43, MATCH($B272, FixtureTicker!$A$24:$A$43), PlayerForm!$X$5+3)="A",
_xlfn.XLOOKUP($E272, PlayerForm!$D$3:$D$394, PlayerForm!$R$3:$R$394)*
_xlfn.XLOOKUP(
INDEX(FixtureTicker!$B$3:$AM$22, MATCH($B272, FixtureTicker!$A$3:$A$22), PlayerForm!$X$5+3),
 TeamForm!$B$4:$B$23, TeamForm!$AB$4:$AB$23),
INDEX(FixtureTicker!$B$24:$AM$43, MATCH($B272, FixtureTicker!$A$24:$A$43), PlayerForm!$X$5+3)="BLANK",
0
),
_xlfn.IFS(
INDEX(FixtureTicker!$B$24:$AM$43, MATCH($B272, FixtureTicker!$A$24:$A$43), PlayerForm!$X$5+4)="H",
_xlfn.XLOOKUP($E272, PlayerForm!$D$3:$D$394, PlayerForm!$Q$3:$Q$394)*
_xlfn.XLOOKUP(
INDEX(FixtureTicker!$B$3:$AM$22, MATCH($B272, FixtureTicker!$A$3:$A$22), PlayerForm!$X$5+4),
 TeamForm!$B$4:$B$23, TeamForm!$AD$4:$AD$23),
INDEX(FixtureTicker!$B$24:$AM$43, MATCH($B272, FixtureTicker!$A$24:$A$43), PlayerForm!$X$5+4)="A",
_xlfn.XLOOKUP($E272, PlayerForm!$D$3:$D$394, PlayerForm!$R$3:$R$394)*
_xlfn.XLOOKUP(
INDEX(FixtureTicker!$B$3:$AM$22, MATCH($B272, FixtureTicker!$A$3:$A$22), PlayerForm!$X$5+4),
 TeamForm!$B$4:$B$23, TeamForm!$AB$4:$AB$23),
INDEX(FixtureTicker!$B$24:$AM$43, MATCH($B272, FixtureTicker!$A$24:$A$43), PlayerForm!$X$5+4)="BLANK",
0
),
_xlfn.IFS(
INDEX(FixtureTicker!$B$24:$AM$43, MATCH($B272, FixtureTicker!$A$24:$A$43), PlayerForm!$X$5+5)="H",
_xlfn.XLOOKUP($E272, PlayerForm!$D$3:$D$394, PlayerForm!$Q$3:$Q$394)*
_xlfn.XLOOKUP(
INDEX(FixtureTicker!$B$3:$AM$22, MATCH($B272, FixtureTicker!$A$3:$A$22), PlayerForm!$X$5+5),
 TeamForm!$B$4:$B$23, TeamForm!$AD$4:$AD$23),
INDEX(FixtureTicker!$B$24:$AM$43, MATCH($B272, FixtureTicker!$A$24:$A$43), PlayerForm!$X$5+5)="A",
_xlfn.XLOOKUP($E272, PlayerForm!$D$3:$D$394, PlayerForm!$R$3:$R$394)*
_xlfn.XLOOKUP(
INDEX(FixtureTicker!$B$3:$AM$22, MATCH($B272, FixtureTicker!$A$3:$A$22), PlayerForm!$X$5+5),
 TeamForm!$B$4:$B$23, TeamForm!$AB$4:$AB$23),
INDEX(FixtureTicker!$B$24:$AM$43, MATCH($B272, FixtureTicker!$A$24:$A$43), PlayerForm!$X$5+5)="BLANK",
0
)
),0)</f>
        <v>1.7675720505909187</v>
      </c>
      <c r="J272" s="163" cm="1">
        <f t="array" ref="J272">IFERROR(0.01*SUM(
_xlfn.IFS(
INDEX(FixtureTicker!$B$24:$AM$43, MATCH($B272, FixtureTicker!$A$24:$A$43), PlayerForm!$X$5)="H",
_xlfn.XLOOKUP($E272, PlayerForm!$D$3:$D$394, PlayerForm!$Q$3:$Q$394)*
_xlfn.XLOOKUP(
INDEX(FixtureTicker!$B$3:$AM$22, MATCH($B272, FixtureTicker!$A$3:$A$22), PlayerForm!$X$5),
 TeamForm!$B$4:$B$23, TeamForm!$AD$4:$AD$23),
INDEX(FixtureTicker!$B$24:$AM$43, MATCH($B272, FixtureTicker!$A$24:$A$43), PlayerForm!$X$5)="A",
_xlfn.XLOOKUP($E272, PlayerForm!$D$3:$D$394, PlayerForm!$R$3:$R$394)*
_xlfn.XLOOKUP(
INDEX(FixtureTicker!$B$3:$AM$22, MATCH($B272, FixtureTicker!$A$3:$A$22), PlayerForm!$X$5),
 TeamForm!$B$4:$B$23, TeamForm!$AB$4:$AB$23),
INDEX(FixtureTicker!$B$24:$AM$43, MATCH($B272, FixtureTicker!$A$24:$A$43), PlayerForm!$X$5)="BLANK",
0
),
_xlfn.IFS(
INDEX(FixtureTicker!$B$24:$AM$43, MATCH($B272, FixtureTicker!$A$24:$A$43), PlayerForm!$X$5+1)="H",
_xlfn.XLOOKUP($E272, PlayerForm!$D$3:$D$394, PlayerForm!$Q$3:$Q$394)*
_xlfn.XLOOKUP(
INDEX(FixtureTicker!$B$3:$AM$22, MATCH($B272, FixtureTicker!$A$3:$A$22), PlayerForm!$X$5+1),
 TeamForm!$B$4:$B$23, TeamForm!$AD$4:$AD$23),
INDEX(FixtureTicker!$B$24:$AM$43, MATCH($B272, FixtureTicker!$A$24:$A$43), PlayerForm!$X$5+1)="A",
_xlfn.XLOOKUP($E272, PlayerForm!$D$3:$D$394, PlayerForm!$R$3:$R$394)*
_xlfn.XLOOKUP(
INDEX(FixtureTicker!$B$3:$AM$22, MATCH($B272, FixtureTicker!$A$3:$A$22), PlayerForm!$X$5+1),
 TeamForm!$B$4:$B$23, TeamForm!$AB$4:$AB$23),
INDEX(FixtureTicker!$B$24:$AM$43, MATCH($B272, FixtureTicker!$A$24:$A$43), PlayerForm!$X$5+1)="BLANK",
0
),
_xlfn.IFS(
INDEX(FixtureTicker!$B$24:$AM$43, MATCH($B272, FixtureTicker!$A$24:$A$43), PlayerForm!$X$5+2)="H",
_xlfn.XLOOKUP($E272, PlayerForm!$D$3:$D$394, PlayerForm!$Q$3:$Q$394)*
_xlfn.XLOOKUP(
INDEX(FixtureTicker!$B$3:$AM$22, MATCH($B272, FixtureTicker!$A$3:$A$22), PlayerForm!$X$5+2),
 TeamForm!$B$4:$B$23, TeamForm!$AD$4:$AD$23),
INDEX(FixtureTicker!$B$24:$AM$43, MATCH($B272, FixtureTicker!$A$24:$A$43), PlayerForm!$X$5+2)="A",
_xlfn.XLOOKUP($E272, PlayerForm!$D$3:$D$394, PlayerForm!$R$3:$R$394)*
_xlfn.XLOOKUP(
INDEX(FixtureTicker!$B$3:$AM$22, MATCH($B272, FixtureTicker!$A$3:$A$22), PlayerForm!$X$5+2),
 TeamForm!$B$4:$B$23, TeamForm!$AB$4:$AB$23),
INDEX(FixtureTicker!$B$24:$AM$43, MATCH($B272, FixtureTicker!$A$24:$A$43), PlayerForm!$X$5+2)="BLANK",
0
),
_xlfn.IFS(
INDEX(FixtureTicker!$B$24:$AM$43, MATCH($B272, FixtureTicker!$A$24:$A$43), PlayerForm!$X$5+3)="H",
_xlfn.XLOOKUP($E272, PlayerForm!$D$3:$D$394, PlayerForm!$Q$3:$Q$394)*
_xlfn.XLOOKUP(
INDEX(FixtureTicker!$B$3:$AM$22, MATCH($B272, FixtureTicker!$A$3:$A$22), PlayerForm!$X$5+3),
 TeamForm!$B$4:$B$23, TeamForm!$AD$4:$AD$23),
INDEX(FixtureTicker!$B$24:$AM$43, MATCH($B272, FixtureTicker!$A$24:$A$43), PlayerForm!$X$5+3)="A",
_xlfn.XLOOKUP($E272, PlayerForm!$D$3:$D$394, PlayerForm!$R$3:$R$394)*
_xlfn.XLOOKUP(
INDEX(FixtureTicker!$B$3:$AM$22, MATCH($B272, FixtureTicker!$A$3:$A$22), PlayerForm!$X$5+3),
 TeamForm!$B$4:$B$23, TeamForm!$AB$4:$AB$23),
INDEX(FixtureTicker!$B$24:$AM$43, MATCH($B272, FixtureTicker!$A$24:$A$43), PlayerForm!$X$5+3)="BLANK",
0
),
_xlfn.IFS(
INDEX(FixtureTicker!$B$24:$AM$43, MATCH($B272, FixtureTicker!$A$24:$A$43), PlayerForm!$X$5+4)="H",
_xlfn.XLOOKUP($E272, PlayerForm!$D$3:$D$394, PlayerForm!$Q$3:$Q$394)*
_xlfn.XLOOKUP(
INDEX(FixtureTicker!$B$3:$AM$22, MATCH($B272, FixtureTicker!$A$3:$A$22), PlayerForm!$X$5+4),
 TeamForm!$B$4:$B$23, TeamForm!$AD$4:$AD$23),
INDEX(FixtureTicker!$B$24:$AM$43, MATCH($B272, FixtureTicker!$A$24:$A$43), PlayerForm!$X$5+4)="A",
_xlfn.XLOOKUP($E272, PlayerForm!$D$3:$D$394, PlayerForm!$R$3:$R$394)*
_xlfn.XLOOKUP(
INDEX(FixtureTicker!$B$3:$AM$22, MATCH($B272, FixtureTicker!$A$3:$A$22), PlayerForm!$X$5+4),
 TeamForm!$B$4:$B$23, TeamForm!$AB$4:$AB$23),
INDEX(FixtureTicker!$B$24:$AM$43, MATCH($B272, FixtureTicker!$A$24:$A$43), PlayerForm!$X$5+4)="BLANK",
0
),
_xlfn.IFS(
INDEX(FixtureTicker!$B$24:$AM$43, MATCH($B272, FixtureTicker!$A$24:$A$43), PlayerForm!$X$5+5)="H",
_xlfn.XLOOKUP($E272, PlayerForm!$D$3:$D$394, PlayerForm!$Q$3:$Q$394)*
_xlfn.XLOOKUP(
INDEX(FixtureTicker!$B$3:$AM$22, MATCH($B272, FixtureTicker!$A$3:$A$22), PlayerForm!$X$5+5),
 TeamForm!$B$4:$B$23, TeamForm!$AD$4:$AD$23),
INDEX(FixtureTicker!$B$24:$AM$43, MATCH($B272, FixtureTicker!$A$24:$A$43), PlayerForm!$X$5+5)="A",
_xlfn.XLOOKUP($E272, PlayerForm!$D$3:$D$394, PlayerForm!$R$3:$R$394)*
_xlfn.XLOOKUP(
INDEX(FixtureTicker!$B$3:$AM$22, MATCH($B272, FixtureTicker!$A$3:$A$22), PlayerForm!$X$5+5),
 TeamForm!$B$4:$B$23, TeamForm!$AB$4:$AB$23),
INDEX(FixtureTicker!$B$24:$AM$43, MATCH($B272, FixtureTicker!$A$24:$A$43), PlayerForm!$X$5+5)="BLANK",
0
),
_xlfn.IFS(
INDEX(FixtureTicker!$B$24:$AM$43, MATCH($B272, FixtureTicker!$A$24:$A$43), PlayerForm!$X$5+6)="H",
_xlfn.XLOOKUP($E272, PlayerForm!$D$3:$D$394, PlayerForm!$Q$3:$Q$394)*
_xlfn.XLOOKUP(
INDEX(FixtureTicker!$B$3:$AM$22, MATCH($B272, FixtureTicker!$A$3:$A$22), PlayerForm!$X$5+6),
 TeamForm!$B$4:$B$23, TeamForm!$AD$4:$AD$23),
INDEX(FixtureTicker!$B$24:$AM$43, MATCH($B272, FixtureTicker!$A$24:$A$43), PlayerForm!$X$5+6)="A",
_xlfn.XLOOKUP($E272, PlayerForm!$D$3:$D$394, PlayerForm!$R$3:$R$394)*
_xlfn.XLOOKUP(
INDEX(FixtureTicker!$B$3:$AM$22, MATCH($B272, FixtureTicker!$A$3:$A$22), PlayerForm!$X$5+6),
 TeamForm!$B$4:$B$23, TeamForm!$AB$4:$AB$23),
INDEX(FixtureTicker!$B$24:$AM$43, MATCH($B272, FixtureTicker!$A$24:$A$43), PlayerForm!$X$5+6)="BLANK",
0
),
_xlfn.IFS(
INDEX(FixtureTicker!$B$24:$AM$43, MATCH($B272, FixtureTicker!$A$24:$A$43), PlayerForm!$X$5+7)="H",
_xlfn.XLOOKUP($E272, PlayerForm!$D$3:$D$394, PlayerForm!$Q$3:$Q$394)*
_xlfn.XLOOKUP(
INDEX(FixtureTicker!$B$3:$AM$22, MATCH($B272, FixtureTicker!$A$3:$A$22), PlayerForm!$X$5+7),
 TeamForm!$B$4:$B$23, TeamForm!$AD$4:$AD$23),
INDEX(FixtureTicker!$B$24:$AM$43, MATCH($B272, FixtureTicker!$A$24:$A$43), PlayerForm!$X$5+7)="A",
_xlfn.XLOOKUP($E272, PlayerForm!$D$3:$D$394, PlayerForm!$R$3:$R$394)*
_xlfn.XLOOKUP(
INDEX(FixtureTicker!$B$3:$AM$22, MATCH($B272, FixtureTicker!$A$3:$A$22), PlayerForm!$X$5+7),
 TeamForm!$B$4:$B$23, TeamForm!$AB$4:$AB$23),
INDEX(FixtureTicker!$B$24:$AM$43, MATCH($B272, FixtureTicker!$A$24:$A$43), PlayerForm!$X$5+7)="BLANK",
0
)
),0)</f>
        <v>2.3137024524371919</v>
      </c>
    </row>
    <row r="273" spans="1:10">
      <c r="A273" s="55">
        <v>25</v>
      </c>
      <c r="B273" s="55" t="str">
        <f>_xlfn.XLOOKUP($A273, PlayerData!$B$3:$B$394, PlayerData!C$3:C$394)</f>
        <v>BUR</v>
      </c>
      <c r="C273" s="55" t="str">
        <f>_xlfn.XLOOKUP($A273, PlayerData!$B$3:$B$394, PlayerData!D$3:D$394)</f>
        <v>F</v>
      </c>
      <c r="D273" s="55">
        <f>_xlfn.XLOOKUP($A273, PlayerData!$B:$B, PlayerData!F:F,,,-1)</f>
        <v>6</v>
      </c>
      <c r="E273" s="31" t="str">
        <f>_xlfn.XLOOKUP($A273, PlayerData!$B$3:$B$394, PlayerData!E$3:E$394)</f>
        <v>Barnes Ashley</v>
      </c>
      <c r="F273" s="164" cm="1">
        <f t="array" ref="F273">IFERROR(0.01*_xlfn.IFS(
INDEX(FixtureTicker!$B$24:$AM$43, MATCH($B273, FixtureTicker!$A$24:$A$43, 0), PlayerForm!$X$5)="H",
_xlfn.XLOOKUP($E273, PlayerForm!$D$3:$D$394, PlayerForm!$Q$3:$Q$394)*
_xlfn.XLOOKUP(
INDEX(FixtureTicker!$B$3:$AM$22, MATCH($B273, FixtureTicker!$A$3:$A$22,0), PlayerForm!$X$5),
 TeamForm!$B$4:$B$23, TeamForm!$AD$4:$AD$23),
INDEX(FixtureTicker!$B$24:$AM$43, MATCH($B273, FixtureTicker!$A$24:$A$43,0), PlayerForm!$X$5)="A",
_xlfn.XLOOKUP($E273, PlayerForm!$D$3:$D$394, PlayerForm!$R$3:$R$394)*
_xlfn.XLOOKUP(
INDEX(FixtureTicker!$B$3:$AM$22, MATCH($B273, FixtureTicker!$A$3:$A$22,0), PlayerForm!$X$5),
 TeamForm!$B$4:$B$23, TeamForm!$AB$4:$AB$23),
INDEX(FixtureTicker!$B$24:$AM$43, MATCH($B273, FixtureTicker!$A$24:$A$43,0), PlayerForm!$X$5)="BLANK",
0),0)</f>
        <v>0</v>
      </c>
      <c r="G273" s="163" cm="1">
        <f t="array" ref="G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
),0)</f>
        <v>0</v>
      </c>
      <c r="H273" s="163" cm="1">
        <f t="array" ref="H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),
_xlfn.IFS(
INDEX(FixtureTicker!$B$24:$AM$43, MATCH($B273, FixtureTicker!$A$24:$A$43), PlayerForm!$X$5+2)="H",
_xlfn.XLOOKUP($E273, PlayerForm!$D$3:$D$394, PlayerForm!$Q$3:$Q$394)*
_xlfn.XLOOKUP(
INDEX(FixtureTicker!$B$3:$AM$22, MATCH($B273, FixtureTicker!$A$3:$A$22), PlayerForm!$X$5+2),
 TeamForm!$B$4:$B$23, TeamForm!$AD$4:$AD$23),
INDEX(FixtureTicker!$B$24:$AM$43, MATCH($B273, FixtureTicker!$A$24:$A$43), PlayerForm!$X$5+2)="A",
_xlfn.XLOOKUP($E273, PlayerForm!$D$3:$D$394, PlayerForm!$R$3:$R$394)*
_xlfn.XLOOKUP(
INDEX(FixtureTicker!$B$3:$AM$22, MATCH($B273, FixtureTicker!$A$3:$A$22), PlayerForm!$X$5+2),
 TeamForm!$B$4:$B$23, TeamForm!$AB$4:$AB$23),
INDEX(FixtureTicker!$B$24:$AM$43, MATCH($B273, FixtureTicker!$A$24:$A$43), PlayerForm!$X$5+2)="BLANK",
0
),
_xlfn.IFS(
INDEX(FixtureTicker!$B$24:$AM$43, MATCH($B273, FixtureTicker!$A$24:$A$43), PlayerForm!$X$5+3)="H",
_xlfn.XLOOKUP($E273, PlayerForm!$D$3:$D$394, PlayerForm!$Q$3:$Q$394)*
_xlfn.XLOOKUP(
INDEX(FixtureTicker!$B$3:$AM$22, MATCH($B273, FixtureTicker!$A$3:$A$22), PlayerForm!$X$5+3),
 TeamForm!$B$4:$B$23, TeamForm!$AD$4:$AD$23),
INDEX(FixtureTicker!$B$24:$AM$43, MATCH($B273, FixtureTicker!$A$24:$A$43), PlayerForm!$X$5+3)="A",
_xlfn.XLOOKUP($E273, PlayerForm!$D$3:$D$394, PlayerForm!$R$3:$R$394)*
_xlfn.XLOOKUP(
INDEX(FixtureTicker!$B$3:$AM$22, MATCH($B273, FixtureTicker!$A$3:$A$22), PlayerForm!$X$5+3),
 TeamForm!$B$4:$B$23, TeamForm!$AB$4:$AB$23),
INDEX(FixtureTicker!$B$24:$AM$43, MATCH($B273, FixtureTicker!$A$24:$A$43), PlayerForm!$X$5+3)="BLANK",
0
)
),0)</f>
        <v>0.73894787025322273</v>
      </c>
      <c r="I273" s="163" cm="1">
        <f t="array" ref="I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),
_xlfn.IFS(
INDEX(FixtureTicker!$B$24:$AM$43, MATCH($B273, FixtureTicker!$A$24:$A$43), PlayerForm!$X$5+2)="H",
_xlfn.XLOOKUP($E273, PlayerForm!$D$3:$D$394, PlayerForm!$Q$3:$Q$394)*
_xlfn.XLOOKUP(
INDEX(FixtureTicker!$B$3:$AM$22, MATCH($B273, FixtureTicker!$A$3:$A$22), PlayerForm!$X$5+2),
 TeamForm!$B$4:$B$23, TeamForm!$AD$4:$AD$23),
INDEX(FixtureTicker!$B$24:$AM$43, MATCH($B273, FixtureTicker!$A$24:$A$43), PlayerForm!$X$5+2)="A",
_xlfn.XLOOKUP($E273, PlayerForm!$D$3:$D$394, PlayerForm!$R$3:$R$394)*
_xlfn.XLOOKUP(
INDEX(FixtureTicker!$B$3:$AM$22, MATCH($B273, FixtureTicker!$A$3:$A$22), PlayerForm!$X$5+2),
 TeamForm!$B$4:$B$23, TeamForm!$AB$4:$AB$23),
INDEX(FixtureTicker!$B$24:$AM$43, MATCH($B273, FixtureTicker!$A$24:$A$43), PlayerForm!$X$5+2)="BLANK",
0
),
_xlfn.IFS(
INDEX(FixtureTicker!$B$24:$AM$43, MATCH($B273, FixtureTicker!$A$24:$A$43), PlayerForm!$X$5+3)="H",
_xlfn.XLOOKUP($E273, PlayerForm!$D$3:$D$394, PlayerForm!$Q$3:$Q$394)*
_xlfn.XLOOKUP(
INDEX(FixtureTicker!$B$3:$AM$22, MATCH($B273, FixtureTicker!$A$3:$A$22), PlayerForm!$X$5+3),
 TeamForm!$B$4:$B$23, TeamForm!$AD$4:$AD$23),
INDEX(FixtureTicker!$B$24:$AM$43, MATCH($B273, FixtureTicker!$A$24:$A$43), PlayerForm!$X$5+3)="A",
_xlfn.XLOOKUP($E273, PlayerForm!$D$3:$D$394, PlayerForm!$R$3:$R$394)*
_xlfn.XLOOKUP(
INDEX(FixtureTicker!$B$3:$AM$22, MATCH($B273, FixtureTicker!$A$3:$A$22), PlayerForm!$X$5+3),
 TeamForm!$B$4:$B$23, TeamForm!$AB$4:$AB$23),
INDEX(FixtureTicker!$B$24:$AM$43, MATCH($B273, FixtureTicker!$A$24:$A$43), PlayerForm!$X$5+3)="BLANK",
0
),
_xlfn.IFS(
INDEX(FixtureTicker!$B$24:$AM$43, MATCH($B273, FixtureTicker!$A$24:$A$43), PlayerForm!$X$5+4)="H",
_xlfn.XLOOKUP($E273, PlayerForm!$D$3:$D$394, PlayerForm!$Q$3:$Q$394)*
_xlfn.XLOOKUP(
INDEX(FixtureTicker!$B$3:$AM$22, MATCH($B273, FixtureTicker!$A$3:$A$22), PlayerForm!$X$5+4),
 TeamForm!$B$4:$B$23, TeamForm!$AD$4:$AD$23),
INDEX(FixtureTicker!$B$24:$AM$43, MATCH($B273, FixtureTicker!$A$24:$A$43), PlayerForm!$X$5+4)="A",
_xlfn.XLOOKUP($E273, PlayerForm!$D$3:$D$394, PlayerForm!$R$3:$R$394)*
_xlfn.XLOOKUP(
INDEX(FixtureTicker!$B$3:$AM$22, MATCH($B273, FixtureTicker!$A$3:$A$22), PlayerForm!$X$5+4),
 TeamForm!$B$4:$B$23, TeamForm!$AB$4:$AB$23),
INDEX(FixtureTicker!$B$24:$AM$43, MATCH($B273, FixtureTicker!$A$24:$A$43), PlayerForm!$X$5+4)="BLANK",
0
),
_xlfn.IFS(
INDEX(FixtureTicker!$B$24:$AM$43, MATCH($B273, FixtureTicker!$A$24:$A$43), PlayerForm!$X$5+5)="H",
_xlfn.XLOOKUP($E273, PlayerForm!$D$3:$D$394, PlayerForm!$Q$3:$Q$394)*
_xlfn.XLOOKUP(
INDEX(FixtureTicker!$B$3:$AM$22, MATCH($B273, FixtureTicker!$A$3:$A$22), PlayerForm!$X$5+5),
 TeamForm!$B$4:$B$23, TeamForm!$AD$4:$AD$23),
INDEX(FixtureTicker!$B$24:$AM$43, MATCH($B273, FixtureTicker!$A$24:$A$43), PlayerForm!$X$5+5)="A",
_xlfn.XLOOKUP($E273, PlayerForm!$D$3:$D$394, PlayerForm!$R$3:$R$394)*
_xlfn.XLOOKUP(
INDEX(FixtureTicker!$B$3:$AM$22, MATCH($B273, FixtureTicker!$A$3:$A$22), PlayerForm!$X$5+5),
 TeamForm!$B$4:$B$23, TeamForm!$AB$4:$AB$23),
INDEX(FixtureTicker!$B$24:$AM$43, MATCH($B273, FixtureTicker!$A$24:$A$43), PlayerForm!$X$5+5)="BLANK",
0
)
),0)</f>
        <v>1.708384165900021</v>
      </c>
      <c r="J273" s="163" cm="1">
        <f t="array" ref="J273">IFERROR(0.01*SUM(
_xlfn.IFS(
INDEX(FixtureTicker!$B$24:$AM$43, MATCH($B273, FixtureTicker!$A$24:$A$43), PlayerForm!$X$5)="H",
_xlfn.XLOOKUP($E273, PlayerForm!$D$3:$D$394, PlayerForm!$Q$3:$Q$394)*
_xlfn.XLOOKUP(
INDEX(FixtureTicker!$B$3:$AM$22, MATCH($B273, FixtureTicker!$A$3:$A$22), PlayerForm!$X$5),
 TeamForm!$B$4:$B$23, TeamForm!$AD$4:$AD$23),
INDEX(FixtureTicker!$B$24:$AM$43, MATCH($B273, FixtureTicker!$A$24:$A$43), PlayerForm!$X$5)="A",
_xlfn.XLOOKUP($E273, PlayerForm!$D$3:$D$394, PlayerForm!$R$3:$R$394)*
_xlfn.XLOOKUP(
INDEX(FixtureTicker!$B$3:$AM$22, MATCH($B273, FixtureTicker!$A$3:$A$22), PlayerForm!$X$5),
 TeamForm!$B$4:$B$23, TeamForm!$AB$4:$AB$23),
INDEX(FixtureTicker!$B$24:$AM$43, MATCH($B273, FixtureTicker!$A$24:$A$43), PlayerForm!$X$5)="BLANK",
0
),
_xlfn.IFS(
INDEX(FixtureTicker!$B$24:$AM$43, MATCH($B273, FixtureTicker!$A$24:$A$43), PlayerForm!$X$5+1)="H",
_xlfn.XLOOKUP($E273, PlayerForm!$D$3:$D$394, PlayerForm!$Q$3:$Q$394)*
_xlfn.XLOOKUP(
INDEX(FixtureTicker!$B$3:$AM$22, MATCH($B273, FixtureTicker!$A$3:$A$22), PlayerForm!$X$5+1),
 TeamForm!$B$4:$B$23, TeamForm!$AD$4:$AD$23),
INDEX(FixtureTicker!$B$24:$AM$43, MATCH($B273, FixtureTicker!$A$24:$A$43), PlayerForm!$X$5+1)="A",
_xlfn.XLOOKUP($E273, PlayerForm!$D$3:$D$394, PlayerForm!$R$3:$R$394)*
_xlfn.XLOOKUP(
INDEX(FixtureTicker!$B$3:$AM$22, MATCH($B273, FixtureTicker!$A$3:$A$22), PlayerForm!$X$5+1),
 TeamForm!$B$4:$B$23, TeamForm!$AB$4:$AB$23),
INDEX(FixtureTicker!$B$24:$AM$43, MATCH($B273, FixtureTicker!$A$24:$A$43), PlayerForm!$X$5+1)="BLANK",
0
),
_xlfn.IFS(
INDEX(FixtureTicker!$B$24:$AM$43, MATCH($B273, FixtureTicker!$A$24:$A$43), PlayerForm!$X$5+2)="H",
_xlfn.XLOOKUP($E273, PlayerForm!$D$3:$D$394, PlayerForm!$Q$3:$Q$394)*
_xlfn.XLOOKUP(
INDEX(FixtureTicker!$B$3:$AM$22, MATCH($B273, FixtureTicker!$A$3:$A$22), PlayerForm!$X$5+2),
 TeamForm!$B$4:$B$23, TeamForm!$AD$4:$AD$23),
INDEX(FixtureTicker!$B$24:$AM$43, MATCH($B273, FixtureTicker!$A$24:$A$43), PlayerForm!$X$5+2)="A",
_xlfn.XLOOKUP($E273, PlayerForm!$D$3:$D$394, PlayerForm!$R$3:$R$394)*
_xlfn.XLOOKUP(
INDEX(FixtureTicker!$B$3:$AM$22, MATCH($B273, FixtureTicker!$A$3:$A$22), PlayerForm!$X$5+2),
 TeamForm!$B$4:$B$23, TeamForm!$AB$4:$AB$23),
INDEX(FixtureTicker!$B$24:$AM$43, MATCH($B273, FixtureTicker!$A$24:$A$43), PlayerForm!$X$5+2)="BLANK",
0
),
_xlfn.IFS(
INDEX(FixtureTicker!$B$24:$AM$43, MATCH($B273, FixtureTicker!$A$24:$A$43), PlayerForm!$X$5+3)="H",
_xlfn.XLOOKUP($E273, PlayerForm!$D$3:$D$394, PlayerForm!$Q$3:$Q$394)*
_xlfn.XLOOKUP(
INDEX(FixtureTicker!$B$3:$AM$22, MATCH($B273, FixtureTicker!$A$3:$A$22), PlayerForm!$X$5+3),
 TeamForm!$B$4:$B$23, TeamForm!$AD$4:$AD$23),
INDEX(FixtureTicker!$B$24:$AM$43, MATCH($B273, FixtureTicker!$A$24:$A$43), PlayerForm!$X$5+3)="A",
_xlfn.XLOOKUP($E273, PlayerForm!$D$3:$D$394, PlayerForm!$R$3:$R$394)*
_xlfn.XLOOKUP(
INDEX(FixtureTicker!$B$3:$AM$22, MATCH($B273, FixtureTicker!$A$3:$A$22), PlayerForm!$X$5+3),
 TeamForm!$B$4:$B$23, TeamForm!$AB$4:$AB$23),
INDEX(FixtureTicker!$B$24:$AM$43, MATCH($B273, FixtureTicker!$A$24:$A$43), PlayerForm!$X$5+3)="BLANK",
0
),
_xlfn.IFS(
INDEX(FixtureTicker!$B$24:$AM$43, MATCH($B273, FixtureTicker!$A$24:$A$43), PlayerForm!$X$5+4)="H",
_xlfn.XLOOKUP($E273, PlayerForm!$D$3:$D$394, PlayerForm!$Q$3:$Q$394)*
_xlfn.XLOOKUP(
INDEX(FixtureTicker!$B$3:$AM$22, MATCH($B273, FixtureTicker!$A$3:$A$22), PlayerForm!$X$5+4),
 TeamForm!$B$4:$B$23, TeamForm!$AD$4:$AD$23),
INDEX(FixtureTicker!$B$24:$AM$43, MATCH($B273, FixtureTicker!$A$24:$A$43), PlayerForm!$X$5+4)="A",
_xlfn.XLOOKUP($E273, PlayerForm!$D$3:$D$394, PlayerForm!$R$3:$R$394)*
_xlfn.XLOOKUP(
INDEX(FixtureTicker!$B$3:$AM$22, MATCH($B273, FixtureTicker!$A$3:$A$22), PlayerForm!$X$5+4),
 TeamForm!$B$4:$B$23, TeamForm!$AB$4:$AB$23),
INDEX(FixtureTicker!$B$24:$AM$43, MATCH($B273, FixtureTicker!$A$24:$A$43), PlayerForm!$X$5+4)="BLANK",
0
),
_xlfn.IFS(
INDEX(FixtureTicker!$B$24:$AM$43, MATCH($B273, FixtureTicker!$A$24:$A$43), PlayerForm!$X$5+5)="H",
_xlfn.XLOOKUP($E273, PlayerForm!$D$3:$D$394, PlayerForm!$Q$3:$Q$394)*
_xlfn.XLOOKUP(
INDEX(FixtureTicker!$B$3:$AM$22, MATCH($B273, FixtureTicker!$A$3:$A$22), PlayerForm!$X$5+5),
 TeamForm!$B$4:$B$23, TeamForm!$AD$4:$AD$23),
INDEX(FixtureTicker!$B$24:$AM$43, MATCH($B273, FixtureTicker!$A$24:$A$43), PlayerForm!$X$5+5)="A",
_xlfn.XLOOKUP($E273, PlayerForm!$D$3:$D$394, PlayerForm!$R$3:$R$394)*
_xlfn.XLOOKUP(
INDEX(FixtureTicker!$B$3:$AM$22, MATCH($B273, FixtureTicker!$A$3:$A$22), PlayerForm!$X$5+5),
 TeamForm!$B$4:$B$23, TeamForm!$AB$4:$AB$23),
INDEX(FixtureTicker!$B$24:$AM$43, MATCH($B273, FixtureTicker!$A$24:$A$43), PlayerForm!$X$5+5)="BLANK",
0
),
_xlfn.IFS(
INDEX(FixtureTicker!$B$24:$AM$43, MATCH($B273, FixtureTicker!$A$24:$A$43), PlayerForm!$X$5+6)="H",
_xlfn.XLOOKUP($E273, PlayerForm!$D$3:$D$394, PlayerForm!$Q$3:$Q$394)*
_xlfn.XLOOKUP(
INDEX(FixtureTicker!$B$3:$AM$22, MATCH($B273, FixtureTicker!$A$3:$A$22), PlayerForm!$X$5+6),
 TeamForm!$B$4:$B$23, TeamForm!$AD$4:$AD$23),
INDEX(FixtureTicker!$B$24:$AM$43, MATCH($B273, FixtureTicker!$A$24:$A$43), PlayerForm!$X$5+6)="A",
_xlfn.XLOOKUP($E273, PlayerForm!$D$3:$D$394, PlayerForm!$R$3:$R$394)*
_xlfn.XLOOKUP(
INDEX(FixtureTicker!$B$3:$AM$22, MATCH($B273, FixtureTicker!$A$3:$A$22), PlayerForm!$X$5+6),
 TeamForm!$B$4:$B$23, TeamForm!$AB$4:$AB$23),
INDEX(FixtureTicker!$B$24:$AM$43, MATCH($B273, FixtureTicker!$A$24:$A$43), PlayerForm!$X$5+6)="BLANK",
0
),
_xlfn.IFS(
INDEX(FixtureTicker!$B$24:$AM$43, MATCH($B273, FixtureTicker!$A$24:$A$43), PlayerForm!$X$5+7)="H",
_xlfn.XLOOKUP($E273, PlayerForm!$D$3:$D$394, PlayerForm!$Q$3:$Q$394)*
_xlfn.XLOOKUP(
INDEX(FixtureTicker!$B$3:$AM$22, MATCH($B273, FixtureTicker!$A$3:$A$22), PlayerForm!$X$5+7),
 TeamForm!$B$4:$B$23, TeamForm!$AD$4:$AD$23),
INDEX(FixtureTicker!$B$24:$AM$43, MATCH($B273, FixtureTicker!$A$24:$A$43), PlayerForm!$X$5+7)="A",
_xlfn.XLOOKUP($E273, PlayerForm!$D$3:$D$394, PlayerForm!$R$3:$R$394)*
_xlfn.XLOOKUP(
INDEX(FixtureTicker!$B$3:$AM$22, MATCH($B273, FixtureTicker!$A$3:$A$22), PlayerForm!$X$5+7),
 TeamForm!$B$4:$B$23, TeamForm!$AB$4:$AB$23),
INDEX(FixtureTicker!$B$24:$AM$43, MATCH($B273, FixtureTicker!$A$24:$A$43), PlayerForm!$X$5+7)="BLANK",
0
)
),0)</f>
        <v>2.9337122756261769</v>
      </c>
    </row>
    <row r="274" spans="1:10">
      <c r="A274" s="55">
        <v>280</v>
      </c>
      <c r="B274" s="55" t="str">
        <f>_xlfn.XLOOKUP($A274, PlayerData!$B$3:$B$394, PlayerData!C$3:C$394)</f>
        <v>TOT</v>
      </c>
      <c r="C274" s="55" t="str">
        <f>_xlfn.XLOOKUP($A274, PlayerData!$B$3:$B$394, PlayerData!D$3:D$394)</f>
        <v>D</v>
      </c>
      <c r="D274" s="55">
        <f>_xlfn.XLOOKUP($A274, PlayerData!$B:$B, PlayerData!F:F,,,-1)</f>
        <v>5</v>
      </c>
      <c r="E274" s="31" t="str">
        <f>_xlfn.XLOOKUP($A274, PlayerData!$B$3:$B$394, PlayerData!E$3:E$394)</f>
        <v>Rose</v>
      </c>
      <c r="F274" s="164" cm="1">
        <f t="array" ref="F274">IFERROR(0.01*_xlfn.IFS(
INDEX(FixtureTicker!$B$24:$AM$43, MATCH($B274, FixtureTicker!$A$24:$A$43, 0), PlayerForm!$X$5)="H",
_xlfn.XLOOKUP($E274, PlayerForm!$D$3:$D$394, PlayerForm!$Q$3:$Q$394)*
_xlfn.XLOOKUP(
INDEX(FixtureTicker!$B$3:$AM$22, MATCH($B274, FixtureTicker!$A$3:$A$22,0), PlayerForm!$X$5),
 TeamForm!$B$4:$B$23, TeamForm!$AD$4:$AD$23),
INDEX(FixtureTicker!$B$24:$AM$43, MATCH($B274, FixtureTicker!$A$24:$A$43,0), PlayerForm!$X$5)="A",
_xlfn.XLOOKUP($E274, PlayerForm!$D$3:$D$394, PlayerForm!$R$3:$R$394)*
_xlfn.XLOOKUP(
INDEX(FixtureTicker!$B$3:$AM$22, MATCH($B274, FixtureTicker!$A$3:$A$22,0), PlayerForm!$X$5),
 TeamForm!$B$4:$B$23, TeamForm!$AB$4:$AB$23),
INDEX(FixtureTicker!$B$24:$AM$43, MATCH($B274, FixtureTicker!$A$24:$A$43,0), PlayerForm!$X$5)="BLANK",
0),0)</f>
        <v>0.36408693456418212</v>
      </c>
      <c r="G274" s="163" cm="1">
        <f t="array" ref="G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
),0)</f>
        <v>0.36408693456418212</v>
      </c>
      <c r="H274" s="163" cm="1">
        <f t="array" ref="H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),
_xlfn.IFS(
INDEX(FixtureTicker!$B$24:$AM$43, MATCH($B274, FixtureTicker!$A$24:$A$43), PlayerForm!$X$5+2)="H",
_xlfn.XLOOKUP($E274, PlayerForm!$D$3:$D$394, PlayerForm!$Q$3:$Q$394)*
_xlfn.XLOOKUP(
INDEX(FixtureTicker!$B$3:$AM$22, MATCH($B274, FixtureTicker!$A$3:$A$22), PlayerForm!$X$5+2),
 TeamForm!$B$4:$B$23, TeamForm!$AD$4:$AD$23),
INDEX(FixtureTicker!$B$24:$AM$43, MATCH($B274, FixtureTicker!$A$24:$A$43), PlayerForm!$X$5+2)="A",
_xlfn.XLOOKUP($E274, PlayerForm!$D$3:$D$394, PlayerForm!$R$3:$R$394)*
_xlfn.XLOOKUP(
INDEX(FixtureTicker!$B$3:$AM$22, MATCH($B274, FixtureTicker!$A$3:$A$22), PlayerForm!$X$5+2),
 TeamForm!$B$4:$B$23, TeamForm!$AB$4:$AB$23),
INDEX(FixtureTicker!$B$24:$AM$43, MATCH($B274, FixtureTicker!$A$24:$A$43), PlayerForm!$X$5+2)="BLANK",
0
),
_xlfn.IFS(
INDEX(FixtureTicker!$B$24:$AM$43, MATCH($B274, FixtureTicker!$A$24:$A$43), PlayerForm!$X$5+3)="H",
_xlfn.XLOOKUP($E274, PlayerForm!$D$3:$D$394, PlayerForm!$Q$3:$Q$394)*
_xlfn.XLOOKUP(
INDEX(FixtureTicker!$B$3:$AM$22, MATCH($B274, FixtureTicker!$A$3:$A$22), PlayerForm!$X$5+3),
 TeamForm!$B$4:$B$23, TeamForm!$AD$4:$AD$23),
INDEX(FixtureTicker!$B$24:$AM$43, MATCH($B274, FixtureTicker!$A$24:$A$43), PlayerForm!$X$5+3)="A",
_xlfn.XLOOKUP($E274, PlayerForm!$D$3:$D$394, PlayerForm!$R$3:$R$394)*
_xlfn.XLOOKUP(
INDEX(FixtureTicker!$B$3:$AM$22, MATCH($B274, FixtureTicker!$A$3:$A$22), PlayerForm!$X$5+3),
 TeamForm!$B$4:$B$23, TeamForm!$AB$4:$AB$23),
INDEX(FixtureTicker!$B$24:$AM$43, MATCH($B274, FixtureTicker!$A$24:$A$43), PlayerForm!$X$5+3)="BLANK",
0
)
),0)</f>
        <v>0.95390776855815718</v>
      </c>
      <c r="I274" s="163" cm="1">
        <f t="array" ref="I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),
_xlfn.IFS(
INDEX(FixtureTicker!$B$24:$AM$43, MATCH($B274, FixtureTicker!$A$24:$A$43), PlayerForm!$X$5+2)="H",
_xlfn.XLOOKUP($E274, PlayerForm!$D$3:$D$394, PlayerForm!$Q$3:$Q$394)*
_xlfn.XLOOKUP(
INDEX(FixtureTicker!$B$3:$AM$22, MATCH($B274, FixtureTicker!$A$3:$A$22), PlayerForm!$X$5+2),
 TeamForm!$B$4:$B$23, TeamForm!$AD$4:$AD$23),
INDEX(FixtureTicker!$B$24:$AM$43, MATCH($B274, FixtureTicker!$A$24:$A$43), PlayerForm!$X$5+2)="A",
_xlfn.XLOOKUP($E274, PlayerForm!$D$3:$D$394, PlayerForm!$R$3:$R$394)*
_xlfn.XLOOKUP(
INDEX(FixtureTicker!$B$3:$AM$22, MATCH($B274, FixtureTicker!$A$3:$A$22), PlayerForm!$X$5+2),
 TeamForm!$B$4:$B$23, TeamForm!$AB$4:$AB$23),
INDEX(FixtureTicker!$B$24:$AM$43, MATCH($B274, FixtureTicker!$A$24:$A$43), PlayerForm!$X$5+2)="BLANK",
0
),
_xlfn.IFS(
INDEX(FixtureTicker!$B$24:$AM$43, MATCH($B274, FixtureTicker!$A$24:$A$43), PlayerForm!$X$5+3)="H",
_xlfn.XLOOKUP($E274, PlayerForm!$D$3:$D$394, PlayerForm!$Q$3:$Q$394)*
_xlfn.XLOOKUP(
INDEX(FixtureTicker!$B$3:$AM$22, MATCH($B274, FixtureTicker!$A$3:$A$22), PlayerForm!$X$5+3),
 TeamForm!$B$4:$B$23, TeamForm!$AD$4:$AD$23),
INDEX(FixtureTicker!$B$24:$AM$43, MATCH($B274, FixtureTicker!$A$24:$A$43), PlayerForm!$X$5+3)="A",
_xlfn.XLOOKUP($E274, PlayerForm!$D$3:$D$394, PlayerForm!$R$3:$R$394)*
_xlfn.XLOOKUP(
INDEX(FixtureTicker!$B$3:$AM$22, MATCH($B274, FixtureTicker!$A$3:$A$22), PlayerForm!$X$5+3),
 TeamForm!$B$4:$B$23, TeamForm!$AB$4:$AB$23),
INDEX(FixtureTicker!$B$24:$AM$43, MATCH($B274, FixtureTicker!$A$24:$A$43), PlayerForm!$X$5+3)="BLANK",
0
),
_xlfn.IFS(
INDEX(FixtureTicker!$B$24:$AM$43, MATCH($B274, FixtureTicker!$A$24:$A$43), PlayerForm!$X$5+4)="H",
_xlfn.XLOOKUP($E274, PlayerForm!$D$3:$D$394, PlayerForm!$Q$3:$Q$394)*
_xlfn.XLOOKUP(
INDEX(FixtureTicker!$B$3:$AM$22, MATCH($B274, FixtureTicker!$A$3:$A$22), PlayerForm!$X$5+4),
 TeamForm!$B$4:$B$23, TeamForm!$AD$4:$AD$23),
INDEX(FixtureTicker!$B$24:$AM$43, MATCH($B274, FixtureTicker!$A$24:$A$43), PlayerForm!$X$5+4)="A",
_xlfn.XLOOKUP($E274, PlayerForm!$D$3:$D$394, PlayerForm!$R$3:$R$394)*
_xlfn.XLOOKUP(
INDEX(FixtureTicker!$B$3:$AM$22, MATCH($B274, FixtureTicker!$A$3:$A$22), PlayerForm!$X$5+4),
 TeamForm!$B$4:$B$23, TeamForm!$AB$4:$AB$23),
INDEX(FixtureTicker!$B$24:$AM$43, MATCH($B274, FixtureTicker!$A$24:$A$43), PlayerForm!$X$5+4)="BLANK",
0
),
_xlfn.IFS(
INDEX(FixtureTicker!$B$24:$AM$43, MATCH($B274, FixtureTicker!$A$24:$A$43), PlayerForm!$X$5+5)="H",
_xlfn.XLOOKUP($E274, PlayerForm!$D$3:$D$394, PlayerForm!$Q$3:$Q$394)*
_xlfn.XLOOKUP(
INDEX(FixtureTicker!$B$3:$AM$22, MATCH($B274, FixtureTicker!$A$3:$A$22), PlayerForm!$X$5+5),
 TeamForm!$B$4:$B$23, TeamForm!$AD$4:$AD$23),
INDEX(FixtureTicker!$B$24:$AM$43, MATCH($B274, FixtureTicker!$A$24:$A$43), PlayerForm!$X$5+5)="A",
_xlfn.XLOOKUP($E274, PlayerForm!$D$3:$D$394, PlayerForm!$R$3:$R$394)*
_xlfn.XLOOKUP(
INDEX(FixtureTicker!$B$3:$AM$22, MATCH($B274, FixtureTicker!$A$3:$A$22), PlayerForm!$X$5+5),
 TeamForm!$B$4:$B$23, TeamForm!$AB$4:$AB$23),
INDEX(FixtureTicker!$B$24:$AM$43, MATCH($B274, FixtureTicker!$A$24:$A$43), PlayerForm!$X$5+5)="BLANK",
0
)
),0)</f>
        <v>1.4988509304004169</v>
      </c>
      <c r="J274" s="163" cm="1">
        <f t="array" ref="J274">IFERROR(0.01*SUM(
_xlfn.IFS(
INDEX(FixtureTicker!$B$24:$AM$43, MATCH($B274, FixtureTicker!$A$24:$A$43), PlayerForm!$X$5)="H",
_xlfn.XLOOKUP($E274, PlayerForm!$D$3:$D$394, PlayerForm!$Q$3:$Q$394)*
_xlfn.XLOOKUP(
INDEX(FixtureTicker!$B$3:$AM$22, MATCH($B274, FixtureTicker!$A$3:$A$22), PlayerForm!$X$5),
 TeamForm!$B$4:$B$23, TeamForm!$AD$4:$AD$23),
INDEX(FixtureTicker!$B$24:$AM$43, MATCH($B274, FixtureTicker!$A$24:$A$43), PlayerForm!$X$5)="A",
_xlfn.XLOOKUP($E274, PlayerForm!$D$3:$D$394, PlayerForm!$R$3:$R$394)*
_xlfn.XLOOKUP(
INDEX(FixtureTicker!$B$3:$AM$22, MATCH($B274, FixtureTicker!$A$3:$A$22), PlayerForm!$X$5),
 TeamForm!$B$4:$B$23, TeamForm!$AB$4:$AB$23),
INDEX(FixtureTicker!$B$24:$AM$43, MATCH($B274, FixtureTicker!$A$24:$A$43), PlayerForm!$X$5)="BLANK",
0
),
_xlfn.IFS(
INDEX(FixtureTicker!$B$24:$AM$43, MATCH($B274, FixtureTicker!$A$24:$A$43), PlayerForm!$X$5+1)="H",
_xlfn.XLOOKUP($E274, PlayerForm!$D$3:$D$394, PlayerForm!$Q$3:$Q$394)*
_xlfn.XLOOKUP(
INDEX(FixtureTicker!$B$3:$AM$22, MATCH($B274, FixtureTicker!$A$3:$A$22), PlayerForm!$X$5+1),
 TeamForm!$B$4:$B$23, TeamForm!$AD$4:$AD$23),
INDEX(FixtureTicker!$B$24:$AM$43, MATCH($B274, FixtureTicker!$A$24:$A$43), PlayerForm!$X$5+1)="A",
_xlfn.XLOOKUP($E274, PlayerForm!$D$3:$D$394, PlayerForm!$R$3:$R$394)*
_xlfn.XLOOKUP(
INDEX(FixtureTicker!$B$3:$AM$22, MATCH($B274, FixtureTicker!$A$3:$A$22), PlayerForm!$X$5+1),
 TeamForm!$B$4:$B$23, TeamForm!$AB$4:$AB$23),
INDEX(FixtureTicker!$B$24:$AM$43, MATCH($B274, FixtureTicker!$A$24:$A$43), PlayerForm!$X$5+1)="BLANK",
0
),
_xlfn.IFS(
INDEX(FixtureTicker!$B$24:$AM$43, MATCH($B274, FixtureTicker!$A$24:$A$43), PlayerForm!$X$5+2)="H",
_xlfn.XLOOKUP($E274, PlayerForm!$D$3:$D$394, PlayerForm!$Q$3:$Q$394)*
_xlfn.XLOOKUP(
INDEX(FixtureTicker!$B$3:$AM$22, MATCH($B274, FixtureTicker!$A$3:$A$22), PlayerForm!$X$5+2),
 TeamForm!$B$4:$B$23, TeamForm!$AD$4:$AD$23),
INDEX(FixtureTicker!$B$24:$AM$43, MATCH($B274, FixtureTicker!$A$24:$A$43), PlayerForm!$X$5+2)="A",
_xlfn.XLOOKUP($E274, PlayerForm!$D$3:$D$394, PlayerForm!$R$3:$R$394)*
_xlfn.XLOOKUP(
INDEX(FixtureTicker!$B$3:$AM$22, MATCH($B274, FixtureTicker!$A$3:$A$22), PlayerForm!$X$5+2),
 TeamForm!$B$4:$B$23, TeamForm!$AB$4:$AB$23),
INDEX(FixtureTicker!$B$24:$AM$43, MATCH($B274, FixtureTicker!$A$24:$A$43), PlayerForm!$X$5+2)="BLANK",
0
),
_xlfn.IFS(
INDEX(FixtureTicker!$B$24:$AM$43, MATCH($B274, FixtureTicker!$A$24:$A$43), PlayerForm!$X$5+3)="H",
_xlfn.XLOOKUP($E274, PlayerForm!$D$3:$D$394, PlayerForm!$Q$3:$Q$394)*
_xlfn.XLOOKUP(
INDEX(FixtureTicker!$B$3:$AM$22, MATCH($B274, FixtureTicker!$A$3:$A$22), PlayerForm!$X$5+3),
 TeamForm!$B$4:$B$23, TeamForm!$AD$4:$AD$23),
INDEX(FixtureTicker!$B$24:$AM$43, MATCH($B274, FixtureTicker!$A$24:$A$43), PlayerForm!$X$5+3)="A",
_xlfn.XLOOKUP($E274, PlayerForm!$D$3:$D$394, PlayerForm!$R$3:$R$394)*
_xlfn.XLOOKUP(
INDEX(FixtureTicker!$B$3:$AM$22, MATCH($B274, FixtureTicker!$A$3:$A$22), PlayerForm!$X$5+3),
 TeamForm!$B$4:$B$23, TeamForm!$AB$4:$AB$23),
INDEX(FixtureTicker!$B$24:$AM$43, MATCH($B274, FixtureTicker!$A$24:$A$43), PlayerForm!$X$5+3)="BLANK",
0
),
_xlfn.IFS(
INDEX(FixtureTicker!$B$24:$AM$43, MATCH($B274, FixtureTicker!$A$24:$A$43), PlayerForm!$X$5+4)="H",
_xlfn.XLOOKUP($E274, PlayerForm!$D$3:$D$394, PlayerForm!$Q$3:$Q$394)*
_xlfn.XLOOKUP(
INDEX(FixtureTicker!$B$3:$AM$22, MATCH($B274, FixtureTicker!$A$3:$A$22), PlayerForm!$X$5+4),
 TeamForm!$B$4:$B$23, TeamForm!$AD$4:$AD$23),
INDEX(FixtureTicker!$B$24:$AM$43, MATCH($B274, FixtureTicker!$A$24:$A$43), PlayerForm!$X$5+4)="A",
_xlfn.XLOOKUP($E274, PlayerForm!$D$3:$D$394, PlayerForm!$R$3:$R$394)*
_xlfn.XLOOKUP(
INDEX(FixtureTicker!$B$3:$AM$22, MATCH($B274, FixtureTicker!$A$3:$A$22), PlayerForm!$X$5+4),
 TeamForm!$B$4:$B$23, TeamForm!$AB$4:$AB$23),
INDEX(FixtureTicker!$B$24:$AM$43, MATCH($B274, FixtureTicker!$A$24:$A$43), PlayerForm!$X$5+4)="BLANK",
0
),
_xlfn.IFS(
INDEX(FixtureTicker!$B$24:$AM$43, MATCH($B274, FixtureTicker!$A$24:$A$43), PlayerForm!$X$5+5)="H",
_xlfn.XLOOKUP($E274, PlayerForm!$D$3:$D$394, PlayerForm!$Q$3:$Q$394)*
_xlfn.XLOOKUP(
INDEX(FixtureTicker!$B$3:$AM$22, MATCH($B274, FixtureTicker!$A$3:$A$22), PlayerForm!$X$5+5),
 TeamForm!$B$4:$B$23, TeamForm!$AD$4:$AD$23),
INDEX(FixtureTicker!$B$24:$AM$43, MATCH($B274, FixtureTicker!$A$24:$A$43), PlayerForm!$X$5+5)="A",
_xlfn.XLOOKUP($E274, PlayerForm!$D$3:$D$394, PlayerForm!$R$3:$R$394)*
_xlfn.XLOOKUP(
INDEX(FixtureTicker!$B$3:$AM$22, MATCH($B274, FixtureTicker!$A$3:$A$22), PlayerForm!$X$5+5),
 TeamForm!$B$4:$B$23, TeamForm!$AB$4:$AB$23),
INDEX(FixtureTicker!$B$24:$AM$43, MATCH($B274, FixtureTicker!$A$24:$A$43), PlayerForm!$X$5+5)="BLANK",
0
),
_xlfn.IFS(
INDEX(FixtureTicker!$B$24:$AM$43, MATCH($B274, FixtureTicker!$A$24:$A$43), PlayerForm!$X$5+6)="H",
_xlfn.XLOOKUP($E274, PlayerForm!$D$3:$D$394, PlayerForm!$Q$3:$Q$394)*
_xlfn.XLOOKUP(
INDEX(FixtureTicker!$B$3:$AM$22, MATCH($B274, FixtureTicker!$A$3:$A$22), PlayerForm!$X$5+6),
 TeamForm!$B$4:$B$23, TeamForm!$AD$4:$AD$23),
INDEX(FixtureTicker!$B$24:$AM$43, MATCH($B274, FixtureTicker!$A$24:$A$43), PlayerForm!$X$5+6)="A",
_xlfn.XLOOKUP($E274, PlayerForm!$D$3:$D$394, PlayerForm!$R$3:$R$394)*
_xlfn.XLOOKUP(
INDEX(FixtureTicker!$B$3:$AM$22, MATCH($B274, FixtureTicker!$A$3:$A$22), PlayerForm!$X$5+6),
 TeamForm!$B$4:$B$23, TeamForm!$AB$4:$AB$23),
INDEX(FixtureTicker!$B$24:$AM$43, MATCH($B274, FixtureTicker!$A$24:$A$43), PlayerForm!$X$5+6)="BLANK",
0
),
_xlfn.IFS(
INDEX(FixtureTicker!$B$24:$AM$43, MATCH($B274, FixtureTicker!$A$24:$A$43), PlayerForm!$X$5+7)="H",
_xlfn.XLOOKUP($E274, PlayerForm!$D$3:$D$394, PlayerForm!$Q$3:$Q$394)*
_xlfn.XLOOKUP(
INDEX(FixtureTicker!$B$3:$AM$22, MATCH($B274, FixtureTicker!$A$3:$A$22), PlayerForm!$X$5+7),
 TeamForm!$B$4:$B$23, TeamForm!$AD$4:$AD$23),
INDEX(FixtureTicker!$B$24:$AM$43, MATCH($B274, FixtureTicker!$A$24:$A$43), PlayerForm!$X$5+7)="A",
_xlfn.XLOOKUP($E274, PlayerForm!$D$3:$D$394, PlayerForm!$R$3:$R$394)*
_xlfn.XLOOKUP(
INDEX(FixtureTicker!$B$3:$AM$22, MATCH($B274, FixtureTicker!$A$3:$A$22), PlayerForm!$X$5+7),
 TeamForm!$B$4:$B$23, TeamForm!$AB$4:$AB$23),
INDEX(FixtureTicker!$B$24:$AM$43, MATCH($B274, FixtureTicker!$A$24:$A$43), PlayerForm!$X$5+7)="BLANK",
0
)
),0)</f>
        <v>1.8845030141657082</v>
      </c>
    </row>
    <row r="275" spans="1:10">
      <c r="A275" s="55">
        <v>252</v>
      </c>
      <c r="B275" s="55" t="str">
        <f>_xlfn.XLOOKUP($A275, PlayerData!$B$3:$B$394, PlayerData!C$3:C$394)</f>
        <v>ARS</v>
      </c>
      <c r="C275" s="55" t="str">
        <f>_xlfn.XLOOKUP($A275, PlayerData!$B$3:$B$394, PlayerData!D$3:D$394)</f>
        <v>D</v>
      </c>
      <c r="D275" s="55">
        <f>_xlfn.XLOOKUP($A275, PlayerData!$B:$B, PlayerData!F:F,,,-1)</f>
        <v>5</v>
      </c>
      <c r="E275" s="31" t="str">
        <f>_xlfn.XLOOKUP($A275, PlayerData!$B$3:$B$394, PlayerData!E$3:E$394)</f>
        <v>Kolasinac</v>
      </c>
      <c r="F275" s="164" cm="1">
        <f t="array" ref="F275">IFERROR(0.01*_xlfn.IFS(
INDEX(FixtureTicker!$B$24:$AM$43, MATCH($B275, FixtureTicker!$A$24:$A$43, 0), PlayerForm!$X$5)="H",
_xlfn.XLOOKUP($E275, PlayerForm!$D$3:$D$394, PlayerForm!$Q$3:$Q$394)*
_xlfn.XLOOKUP(
INDEX(FixtureTicker!$B$3:$AM$22, MATCH($B275, FixtureTicker!$A$3:$A$22,0), PlayerForm!$X$5),
 TeamForm!$B$4:$B$23, TeamForm!$AD$4:$AD$23),
INDEX(FixtureTicker!$B$24:$AM$43, MATCH($B275, FixtureTicker!$A$24:$A$43,0), PlayerForm!$X$5)="A",
_xlfn.XLOOKUP($E275, PlayerForm!$D$3:$D$394, PlayerForm!$R$3:$R$394)*
_xlfn.XLOOKUP(
INDEX(FixtureTicker!$B$3:$AM$22, MATCH($B275, FixtureTicker!$A$3:$A$22,0), PlayerForm!$X$5),
 TeamForm!$B$4:$B$23, TeamForm!$AB$4:$AB$23),
INDEX(FixtureTicker!$B$24:$AM$43, MATCH($B275, FixtureTicker!$A$24:$A$43,0), PlayerForm!$X$5)="BLANK",
0),0)</f>
        <v>0.76658671084843844</v>
      </c>
      <c r="G275" s="163" cm="1">
        <f t="array" ref="G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
),0)</f>
        <v>0.76658671084843844</v>
      </c>
      <c r="H275" s="163" cm="1">
        <f t="array" ref="H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),
_xlfn.IFS(
INDEX(FixtureTicker!$B$24:$AM$43, MATCH($B275, FixtureTicker!$A$24:$A$43), PlayerForm!$X$5+2)="H",
_xlfn.XLOOKUP($E275, PlayerForm!$D$3:$D$394, PlayerForm!$Q$3:$Q$394)*
_xlfn.XLOOKUP(
INDEX(FixtureTicker!$B$3:$AM$22, MATCH($B275, FixtureTicker!$A$3:$A$22), PlayerForm!$X$5+2),
 TeamForm!$B$4:$B$23, TeamForm!$AD$4:$AD$23),
INDEX(FixtureTicker!$B$24:$AM$43, MATCH($B275, FixtureTicker!$A$24:$A$43), PlayerForm!$X$5+2)="A",
_xlfn.XLOOKUP($E275, PlayerForm!$D$3:$D$394, PlayerForm!$R$3:$R$394)*
_xlfn.XLOOKUP(
INDEX(FixtureTicker!$B$3:$AM$22, MATCH($B275, FixtureTicker!$A$3:$A$22), PlayerForm!$X$5+2),
 TeamForm!$B$4:$B$23, TeamForm!$AB$4:$AB$23),
INDEX(FixtureTicker!$B$24:$AM$43, MATCH($B275, FixtureTicker!$A$24:$A$43), PlayerForm!$X$5+2)="BLANK",
0
),
_xlfn.IFS(
INDEX(FixtureTicker!$B$24:$AM$43, MATCH($B275, FixtureTicker!$A$24:$A$43), PlayerForm!$X$5+3)="H",
_xlfn.XLOOKUP($E275, PlayerForm!$D$3:$D$394, PlayerForm!$Q$3:$Q$394)*
_xlfn.XLOOKUP(
INDEX(FixtureTicker!$B$3:$AM$22, MATCH($B275, FixtureTicker!$A$3:$A$22), PlayerForm!$X$5+3),
 TeamForm!$B$4:$B$23, TeamForm!$AD$4:$AD$23),
INDEX(FixtureTicker!$B$24:$AM$43, MATCH($B275, FixtureTicker!$A$24:$A$43), PlayerForm!$X$5+3)="A",
_xlfn.XLOOKUP($E275, PlayerForm!$D$3:$D$394, PlayerForm!$R$3:$R$394)*
_xlfn.XLOOKUP(
INDEX(FixtureTicker!$B$3:$AM$22, MATCH($B275, FixtureTicker!$A$3:$A$22), PlayerForm!$X$5+3),
 TeamForm!$B$4:$B$23, TeamForm!$AB$4:$AB$23),
INDEX(FixtureTicker!$B$24:$AM$43, MATCH($B275, FixtureTicker!$A$24:$A$43), PlayerForm!$X$5+3)="BLANK",
0
)
),0)</f>
        <v>1.1635365991262523</v>
      </c>
      <c r="I275" s="163" cm="1">
        <f t="array" ref="I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),
_xlfn.IFS(
INDEX(FixtureTicker!$B$24:$AM$43, MATCH($B275, FixtureTicker!$A$24:$A$43), PlayerForm!$X$5+2)="H",
_xlfn.XLOOKUP($E275, PlayerForm!$D$3:$D$394, PlayerForm!$Q$3:$Q$394)*
_xlfn.XLOOKUP(
INDEX(FixtureTicker!$B$3:$AM$22, MATCH($B275, FixtureTicker!$A$3:$A$22), PlayerForm!$X$5+2),
 TeamForm!$B$4:$B$23, TeamForm!$AD$4:$AD$23),
INDEX(FixtureTicker!$B$24:$AM$43, MATCH($B275, FixtureTicker!$A$24:$A$43), PlayerForm!$X$5+2)="A",
_xlfn.XLOOKUP($E275, PlayerForm!$D$3:$D$394, PlayerForm!$R$3:$R$394)*
_xlfn.XLOOKUP(
INDEX(FixtureTicker!$B$3:$AM$22, MATCH($B275, FixtureTicker!$A$3:$A$22), PlayerForm!$X$5+2),
 TeamForm!$B$4:$B$23, TeamForm!$AB$4:$AB$23),
INDEX(FixtureTicker!$B$24:$AM$43, MATCH($B275, FixtureTicker!$A$24:$A$43), PlayerForm!$X$5+2)="BLANK",
0
),
_xlfn.IFS(
INDEX(FixtureTicker!$B$24:$AM$43, MATCH($B275, FixtureTicker!$A$24:$A$43), PlayerForm!$X$5+3)="H",
_xlfn.XLOOKUP($E275, PlayerForm!$D$3:$D$394, PlayerForm!$Q$3:$Q$394)*
_xlfn.XLOOKUP(
INDEX(FixtureTicker!$B$3:$AM$22, MATCH($B275, FixtureTicker!$A$3:$A$22), PlayerForm!$X$5+3),
 TeamForm!$B$4:$B$23, TeamForm!$AD$4:$AD$23),
INDEX(FixtureTicker!$B$24:$AM$43, MATCH($B275, FixtureTicker!$A$24:$A$43), PlayerForm!$X$5+3)="A",
_xlfn.XLOOKUP($E275, PlayerForm!$D$3:$D$394, PlayerForm!$R$3:$R$394)*
_xlfn.XLOOKUP(
INDEX(FixtureTicker!$B$3:$AM$22, MATCH($B275, FixtureTicker!$A$3:$A$22), PlayerForm!$X$5+3),
 TeamForm!$B$4:$B$23, TeamForm!$AB$4:$AB$23),
INDEX(FixtureTicker!$B$24:$AM$43, MATCH($B275, FixtureTicker!$A$24:$A$43), PlayerForm!$X$5+3)="BLANK",
0
),
_xlfn.IFS(
INDEX(FixtureTicker!$B$24:$AM$43, MATCH($B275, FixtureTicker!$A$24:$A$43), PlayerForm!$X$5+4)="H",
_xlfn.XLOOKUP($E275, PlayerForm!$D$3:$D$394, PlayerForm!$Q$3:$Q$394)*
_xlfn.XLOOKUP(
INDEX(FixtureTicker!$B$3:$AM$22, MATCH($B275, FixtureTicker!$A$3:$A$22), PlayerForm!$X$5+4),
 TeamForm!$B$4:$B$23, TeamForm!$AD$4:$AD$23),
INDEX(FixtureTicker!$B$24:$AM$43, MATCH($B275, FixtureTicker!$A$24:$A$43), PlayerForm!$X$5+4)="A",
_xlfn.XLOOKUP($E275, PlayerForm!$D$3:$D$394, PlayerForm!$R$3:$R$394)*
_xlfn.XLOOKUP(
INDEX(FixtureTicker!$B$3:$AM$22, MATCH($B275, FixtureTicker!$A$3:$A$22), PlayerForm!$X$5+4),
 TeamForm!$B$4:$B$23, TeamForm!$AB$4:$AB$23),
INDEX(FixtureTicker!$B$24:$AM$43, MATCH($B275, FixtureTicker!$A$24:$A$43), PlayerForm!$X$5+4)="BLANK",
0
),
_xlfn.IFS(
INDEX(FixtureTicker!$B$24:$AM$43, MATCH($B275, FixtureTicker!$A$24:$A$43), PlayerForm!$X$5+5)="H",
_xlfn.XLOOKUP($E275, PlayerForm!$D$3:$D$394, PlayerForm!$Q$3:$Q$394)*
_xlfn.XLOOKUP(
INDEX(FixtureTicker!$B$3:$AM$22, MATCH($B275, FixtureTicker!$A$3:$A$22), PlayerForm!$X$5+5),
 TeamForm!$B$4:$B$23, TeamForm!$AD$4:$AD$23),
INDEX(FixtureTicker!$B$24:$AM$43, MATCH($B275, FixtureTicker!$A$24:$A$43), PlayerForm!$X$5+5)="A",
_xlfn.XLOOKUP($E275, PlayerForm!$D$3:$D$394, PlayerForm!$R$3:$R$394)*
_xlfn.XLOOKUP(
INDEX(FixtureTicker!$B$3:$AM$22, MATCH($B275, FixtureTicker!$A$3:$A$22), PlayerForm!$X$5+5),
 TeamForm!$B$4:$B$23, TeamForm!$AB$4:$AB$23),
INDEX(FixtureTicker!$B$24:$AM$43, MATCH($B275, FixtureTicker!$A$24:$A$43), PlayerForm!$X$5+5)="BLANK",
0
)
),0)</f>
        <v>1.4849133355973283</v>
      </c>
      <c r="J275" s="163" cm="1">
        <f t="array" ref="J275">IFERROR(0.01*SUM(
_xlfn.IFS(
INDEX(FixtureTicker!$B$24:$AM$43, MATCH($B275, FixtureTicker!$A$24:$A$43), PlayerForm!$X$5)="H",
_xlfn.XLOOKUP($E275, PlayerForm!$D$3:$D$394, PlayerForm!$Q$3:$Q$394)*
_xlfn.XLOOKUP(
INDEX(FixtureTicker!$B$3:$AM$22, MATCH($B275, FixtureTicker!$A$3:$A$22), PlayerForm!$X$5),
 TeamForm!$B$4:$B$23, TeamForm!$AD$4:$AD$23),
INDEX(FixtureTicker!$B$24:$AM$43, MATCH($B275, FixtureTicker!$A$24:$A$43), PlayerForm!$X$5)="A",
_xlfn.XLOOKUP($E275, PlayerForm!$D$3:$D$394, PlayerForm!$R$3:$R$394)*
_xlfn.XLOOKUP(
INDEX(FixtureTicker!$B$3:$AM$22, MATCH($B275, FixtureTicker!$A$3:$A$22), PlayerForm!$X$5),
 TeamForm!$B$4:$B$23, TeamForm!$AB$4:$AB$23),
INDEX(FixtureTicker!$B$24:$AM$43, MATCH($B275, FixtureTicker!$A$24:$A$43), PlayerForm!$X$5)="BLANK",
0
),
_xlfn.IFS(
INDEX(FixtureTicker!$B$24:$AM$43, MATCH($B275, FixtureTicker!$A$24:$A$43), PlayerForm!$X$5+1)="H",
_xlfn.XLOOKUP($E275, PlayerForm!$D$3:$D$394, PlayerForm!$Q$3:$Q$394)*
_xlfn.XLOOKUP(
INDEX(FixtureTicker!$B$3:$AM$22, MATCH($B275, FixtureTicker!$A$3:$A$22), PlayerForm!$X$5+1),
 TeamForm!$B$4:$B$23, TeamForm!$AD$4:$AD$23),
INDEX(FixtureTicker!$B$24:$AM$43, MATCH($B275, FixtureTicker!$A$24:$A$43), PlayerForm!$X$5+1)="A",
_xlfn.XLOOKUP($E275, PlayerForm!$D$3:$D$394, PlayerForm!$R$3:$R$394)*
_xlfn.XLOOKUP(
INDEX(FixtureTicker!$B$3:$AM$22, MATCH($B275, FixtureTicker!$A$3:$A$22), PlayerForm!$X$5+1),
 TeamForm!$B$4:$B$23, TeamForm!$AB$4:$AB$23),
INDEX(FixtureTicker!$B$24:$AM$43, MATCH($B275, FixtureTicker!$A$24:$A$43), PlayerForm!$X$5+1)="BLANK",
0
),
_xlfn.IFS(
INDEX(FixtureTicker!$B$24:$AM$43, MATCH($B275, FixtureTicker!$A$24:$A$43), PlayerForm!$X$5+2)="H",
_xlfn.XLOOKUP($E275, PlayerForm!$D$3:$D$394, PlayerForm!$Q$3:$Q$394)*
_xlfn.XLOOKUP(
INDEX(FixtureTicker!$B$3:$AM$22, MATCH($B275, FixtureTicker!$A$3:$A$22), PlayerForm!$X$5+2),
 TeamForm!$B$4:$B$23, TeamForm!$AD$4:$AD$23),
INDEX(FixtureTicker!$B$24:$AM$43, MATCH($B275, FixtureTicker!$A$24:$A$43), PlayerForm!$X$5+2)="A",
_xlfn.XLOOKUP($E275, PlayerForm!$D$3:$D$394, PlayerForm!$R$3:$R$394)*
_xlfn.XLOOKUP(
INDEX(FixtureTicker!$B$3:$AM$22, MATCH($B275, FixtureTicker!$A$3:$A$22), PlayerForm!$X$5+2),
 TeamForm!$B$4:$B$23, TeamForm!$AB$4:$AB$23),
INDEX(FixtureTicker!$B$24:$AM$43, MATCH($B275, FixtureTicker!$A$24:$A$43), PlayerForm!$X$5+2)="BLANK",
0
),
_xlfn.IFS(
INDEX(FixtureTicker!$B$24:$AM$43, MATCH($B275, FixtureTicker!$A$24:$A$43), PlayerForm!$X$5+3)="H",
_xlfn.XLOOKUP($E275, PlayerForm!$D$3:$D$394, PlayerForm!$Q$3:$Q$394)*
_xlfn.XLOOKUP(
INDEX(FixtureTicker!$B$3:$AM$22, MATCH($B275, FixtureTicker!$A$3:$A$22), PlayerForm!$X$5+3),
 TeamForm!$B$4:$B$23, TeamForm!$AD$4:$AD$23),
INDEX(FixtureTicker!$B$24:$AM$43, MATCH($B275, FixtureTicker!$A$24:$A$43), PlayerForm!$X$5+3)="A",
_xlfn.XLOOKUP($E275, PlayerForm!$D$3:$D$394, PlayerForm!$R$3:$R$394)*
_xlfn.XLOOKUP(
INDEX(FixtureTicker!$B$3:$AM$22, MATCH($B275, FixtureTicker!$A$3:$A$22), PlayerForm!$X$5+3),
 TeamForm!$B$4:$B$23, TeamForm!$AB$4:$AB$23),
INDEX(FixtureTicker!$B$24:$AM$43, MATCH($B275, FixtureTicker!$A$24:$A$43), PlayerForm!$X$5+3)="BLANK",
0
),
_xlfn.IFS(
INDEX(FixtureTicker!$B$24:$AM$43, MATCH($B275, FixtureTicker!$A$24:$A$43), PlayerForm!$X$5+4)="H",
_xlfn.XLOOKUP($E275, PlayerForm!$D$3:$D$394, PlayerForm!$Q$3:$Q$394)*
_xlfn.XLOOKUP(
INDEX(FixtureTicker!$B$3:$AM$22, MATCH($B275, FixtureTicker!$A$3:$A$22), PlayerForm!$X$5+4),
 TeamForm!$B$4:$B$23, TeamForm!$AD$4:$AD$23),
INDEX(FixtureTicker!$B$24:$AM$43, MATCH($B275, FixtureTicker!$A$24:$A$43), PlayerForm!$X$5+4)="A",
_xlfn.XLOOKUP($E275, PlayerForm!$D$3:$D$394, PlayerForm!$R$3:$R$394)*
_xlfn.XLOOKUP(
INDEX(FixtureTicker!$B$3:$AM$22, MATCH($B275, FixtureTicker!$A$3:$A$22), PlayerForm!$X$5+4),
 TeamForm!$B$4:$B$23, TeamForm!$AB$4:$AB$23),
INDEX(FixtureTicker!$B$24:$AM$43, MATCH($B275, FixtureTicker!$A$24:$A$43), PlayerForm!$X$5+4)="BLANK",
0
),
_xlfn.IFS(
INDEX(FixtureTicker!$B$24:$AM$43, MATCH($B275, FixtureTicker!$A$24:$A$43), PlayerForm!$X$5+5)="H",
_xlfn.XLOOKUP($E275, PlayerForm!$D$3:$D$394, PlayerForm!$Q$3:$Q$394)*
_xlfn.XLOOKUP(
INDEX(FixtureTicker!$B$3:$AM$22, MATCH($B275, FixtureTicker!$A$3:$A$22), PlayerForm!$X$5+5),
 TeamForm!$B$4:$B$23, TeamForm!$AD$4:$AD$23),
INDEX(FixtureTicker!$B$24:$AM$43, MATCH($B275, FixtureTicker!$A$24:$A$43), PlayerForm!$X$5+5)="A",
_xlfn.XLOOKUP($E275, PlayerForm!$D$3:$D$394, PlayerForm!$R$3:$R$394)*
_xlfn.XLOOKUP(
INDEX(FixtureTicker!$B$3:$AM$22, MATCH($B275, FixtureTicker!$A$3:$A$22), PlayerForm!$X$5+5),
 TeamForm!$B$4:$B$23, TeamForm!$AB$4:$AB$23),
INDEX(FixtureTicker!$B$24:$AM$43, MATCH($B275, FixtureTicker!$A$24:$A$43), PlayerForm!$X$5+5)="BLANK",
0
),
_xlfn.IFS(
INDEX(FixtureTicker!$B$24:$AM$43, MATCH($B275, FixtureTicker!$A$24:$A$43), PlayerForm!$X$5+6)="H",
_xlfn.XLOOKUP($E275, PlayerForm!$D$3:$D$394, PlayerForm!$Q$3:$Q$394)*
_xlfn.XLOOKUP(
INDEX(FixtureTicker!$B$3:$AM$22, MATCH($B275, FixtureTicker!$A$3:$A$22), PlayerForm!$X$5+6),
 TeamForm!$B$4:$B$23, TeamForm!$AD$4:$AD$23),
INDEX(FixtureTicker!$B$24:$AM$43, MATCH($B275, FixtureTicker!$A$24:$A$43), PlayerForm!$X$5+6)="A",
_xlfn.XLOOKUP($E275, PlayerForm!$D$3:$D$394, PlayerForm!$R$3:$R$394)*
_xlfn.XLOOKUP(
INDEX(FixtureTicker!$B$3:$AM$22, MATCH($B275, FixtureTicker!$A$3:$A$22), PlayerForm!$X$5+6),
 TeamForm!$B$4:$B$23, TeamForm!$AB$4:$AB$23),
INDEX(FixtureTicker!$B$24:$AM$43, MATCH($B275, FixtureTicker!$A$24:$A$43), PlayerForm!$X$5+6)="BLANK",
0
),
_xlfn.IFS(
INDEX(FixtureTicker!$B$24:$AM$43, MATCH($B275, FixtureTicker!$A$24:$A$43), PlayerForm!$X$5+7)="H",
_xlfn.XLOOKUP($E275, PlayerForm!$D$3:$D$394, PlayerForm!$Q$3:$Q$394)*
_xlfn.XLOOKUP(
INDEX(FixtureTicker!$B$3:$AM$22, MATCH($B275, FixtureTicker!$A$3:$A$22), PlayerForm!$X$5+7),
 TeamForm!$B$4:$B$23, TeamForm!$AD$4:$AD$23),
INDEX(FixtureTicker!$B$24:$AM$43, MATCH($B275, FixtureTicker!$A$24:$A$43), PlayerForm!$X$5+7)="A",
_xlfn.XLOOKUP($E275, PlayerForm!$D$3:$D$394, PlayerForm!$R$3:$R$394)*
_xlfn.XLOOKUP(
INDEX(FixtureTicker!$B$3:$AM$22, MATCH($B275, FixtureTicker!$A$3:$A$22), PlayerForm!$X$5+7),
 TeamForm!$B$4:$B$23, TeamForm!$AB$4:$AB$23),
INDEX(FixtureTicker!$B$24:$AM$43, MATCH($B275, FixtureTicker!$A$24:$A$43), PlayerForm!$X$5+7)="BLANK",
0
)
),0)</f>
        <v>1.8992502850972282</v>
      </c>
    </row>
    <row r="276" spans="1:10">
      <c r="A276" s="55">
        <v>380</v>
      </c>
      <c r="B276" s="55" t="str">
        <f>_xlfn.XLOOKUP($A276, PlayerData!$B$3:$B$394, PlayerData!C$3:C$394)</f>
        <v>LIV</v>
      </c>
      <c r="C276" s="55" t="str">
        <f>_xlfn.XLOOKUP($A276, PlayerData!$B$3:$B$394, PlayerData!D$3:D$394)</f>
        <v>D</v>
      </c>
      <c r="D276" s="55">
        <f>_xlfn.XLOOKUP($A276, PlayerData!$B:$B, PlayerData!F:F,,,-1)</f>
        <v>5.5</v>
      </c>
      <c r="E276" s="31" t="str">
        <f>_xlfn.XLOOKUP($A276, PlayerData!$B$3:$B$394, PlayerData!E$3:E$394)</f>
        <v>Matip</v>
      </c>
      <c r="F276" s="164" cm="1">
        <f t="array" ref="F276">IFERROR(0.01*_xlfn.IFS(
INDEX(FixtureTicker!$B$24:$AM$43, MATCH($B276, FixtureTicker!$A$24:$A$43, 0), PlayerForm!$X$5)="H",
_xlfn.XLOOKUP($E276, PlayerForm!$D$3:$D$394, PlayerForm!$Q$3:$Q$394)*
_xlfn.XLOOKUP(
INDEX(FixtureTicker!$B$3:$AM$22, MATCH($B276, FixtureTicker!$A$3:$A$22,0), PlayerForm!$X$5),
 TeamForm!$B$4:$B$23, TeamForm!$AD$4:$AD$23),
INDEX(FixtureTicker!$B$24:$AM$43, MATCH($B276, FixtureTicker!$A$24:$A$43,0), PlayerForm!$X$5)="A",
_xlfn.XLOOKUP($E276, PlayerForm!$D$3:$D$394, PlayerForm!$R$3:$R$394)*
_xlfn.XLOOKUP(
INDEX(FixtureTicker!$B$3:$AM$22, MATCH($B276, FixtureTicker!$A$3:$A$22,0), PlayerForm!$X$5),
 TeamForm!$B$4:$B$23, TeamForm!$AB$4:$AB$23),
INDEX(FixtureTicker!$B$24:$AM$43, MATCH($B276, FixtureTicker!$A$24:$A$43,0), PlayerForm!$X$5)="BLANK",
0),0)</f>
        <v>0</v>
      </c>
      <c r="G276" s="163" cm="1">
        <f t="array" ref="G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
),0)</f>
        <v>0.30323450134770891</v>
      </c>
      <c r="H276" s="163" cm="1">
        <f t="array" ref="H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),
_xlfn.IFS(
INDEX(FixtureTicker!$B$24:$AM$43, MATCH($B276, FixtureTicker!$A$24:$A$43), PlayerForm!$X$5+2)="H",
_xlfn.XLOOKUP($E276, PlayerForm!$D$3:$D$394, PlayerForm!$Q$3:$Q$394)*
_xlfn.XLOOKUP(
INDEX(FixtureTicker!$B$3:$AM$22, MATCH($B276, FixtureTicker!$A$3:$A$22), PlayerForm!$X$5+2),
 TeamForm!$B$4:$B$23, TeamForm!$AD$4:$AD$23),
INDEX(FixtureTicker!$B$24:$AM$43, MATCH($B276, FixtureTicker!$A$24:$A$43), PlayerForm!$X$5+2)="A",
_xlfn.XLOOKUP($E276, PlayerForm!$D$3:$D$394, PlayerForm!$R$3:$R$394)*
_xlfn.XLOOKUP(
INDEX(FixtureTicker!$B$3:$AM$22, MATCH($B276, FixtureTicker!$A$3:$A$22), PlayerForm!$X$5+2),
 TeamForm!$B$4:$B$23, TeamForm!$AB$4:$AB$23),
INDEX(FixtureTicker!$B$24:$AM$43, MATCH($B276, FixtureTicker!$A$24:$A$43), PlayerForm!$X$5+2)="BLANK",
0
),
_xlfn.IFS(
INDEX(FixtureTicker!$B$24:$AM$43, MATCH($B276, FixtureTicker!$A$24:$A$43), PlayerForm!$X$5+3)="H",
_xlfn.XLOOKUP($E276, PlayerForm!$D$3:$D$394, PlayerForm!$Q$3:$Q$394)*
_xlfn.XLOOKUP(
INDEX(FixtureTicker!$B$3:$AM$22, MATCH($B276, FixtureTicker!$A$3:$A$22), PlayerForm!$X$5+3),
 TeamForm!$B$4:$B$23, TeamForm!$AD$4:$AD$23),
INDEX(FixtureTicker!$B$24:$AM$43, MATCH($B276, FixtureTicker!$A$24:$A$43), PlayerForm!$X$5+3)="A",
_xlfn.XLOOKUP($E276, PlayerForm!$D$3:$D$394, PlayerForm!$R$3:$R$394)*
_xlfn.XLOOKUP(
INDEX(FixtureTicker!$B$3:$AM$22, MATCH($B276, FixtureTicker!$A$3:$A$22), PlayerForm!$X$5+3),
 TeamForm!$B$4:$B$23, TeamForm!$AB$4:$AB$23),
INDEX(FixtureTicker!$B$24:$AM$43, MATCH($B276, FixtureTicker!$A$24:$A$43), PlayerForm!$X$5+3)="BLANK",
0
)
),0)</f>
        <v>0.87729676344108154</v>
      </c>
      <c r="I276" s="163" cm="1">
        <f t="array" ref="I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),
_xlfn.IFS(
INDEX(FixtureTicker!$B$24:$AM$43, MATCH($B276, FixtureTicker!$A$24:$A$43), PlayerForm!$X$5+2)="H",
_xlfn.XLOOKUP($E276, PlayerForm!$D$3:$D$394, PlayerForm!$Q$3:$Q$394)*
_xlfn.XLOOKUP(
INDEX(FixtureTicker!$B$3:$AM$22, MATCH($B276, FixtureTicker!$A$3:$A$22), PlayerForm!$X$5+2),
 TeamForm!$B$4:$B$23, TeamForm!$AD$4:$AD$23),
INDEX(FixtureTicker!$B$24:$AM$43, MATCH($B276, FixtureTicker!$A$24:$A$43), PlayerForm!$X$5+2)="A",
_xlfn.XLOOKUP($E276, PlayerForm!$D$3:$D$394, PlayerForm!$R$3:$R$394)*
_xlfn.XLOOKUP(
INDEX(FixtureTicker!$B$3:$AM$22, MATCH($B276, FixtureTicker!$A$3:$A$22), PlayerForm!$X$5+2),
 TeamForm!$B$4:$B$23, TeamForm!$AB$4:$AB$23),
INDEX(FixtureTicker!$B$24:$AM$43, MATCH($B276, FixtureTicker!$A$24:$A$43), PlayerForm!$X$5+2)="BLANK",
0
),
_xlfn.IFS(
INDEX(FixtureTicker!$B$24:$AM$43, MATCH($B276, FixtureTicker!$A$24:$A$43), PlayerForm!$X$5+3)="H",
_xlfn.XLOOKUP($E276, PlayerForm!$D$3:$D$394, PlayerForm!$Q$3:$Q$394)*
_xlfn.XLOOKUP(
INDEX(FixtureTicker!$B$3:$AM$22, MATCH($B276, FixtureTicker!$A$3:$A$22), PlayerForm!$X$5+3),
 TeamForm!$B$4:$B$23, TeamForm!$AD$4:$AD$23),
INDEX(FixtureTicker!$B$24:$AM$43, MATCH($B276, FixtureTicker!$A$24:$A$43), PlayerForm!$X$5+3)="A",
_xlfn.XLOOKUP($E276, PlayerForm!$D$3:$D$394, PlayerForm!$R$3:$R$394)*
_xlfn.XLOOKUP(
INDEX(FixtureTicker!$B$3:$AM$22, MATCH($B276, FixtureTicker!$A$3:$A$22), PlayerForm!$X$5+3),
 TeamForm!$B$4:$B$23, TeamForm!$AB$4:$AB$23),
INDEX(FixtureTicker!$B$24:$AM$43, MATCH($B276, FixtureTicker!$A$24:$A$43), PlayerForm!$X$5+3)="BLANK",
0
),
_xlfn.IFS(
INDEX(FixtureTicker!$B$24:$AM$43, MATCH($B276, FixtureTicker!$A$24:$A$43), PlayerForm!$X$5+4)="H",
_xlfn.XLOOKUP($E276, PlayerForm!$D$3:$D$394, PlayerForm!$Q$3:$Q$394)*
_xlfn.XLOOKUP(
INDEX(FixtureTicker!$B$3:$AM$22, MATCH($B276, FixtureTicker!$A$3:$A$22), PlayerForm!$X$5+4),
 TeamForm!$B$4:$B$23, TeamForm!$AD$4:$AD$23),
INDEX(FixtureTicker!$B$24:$AM$43, MATCH($B276, FixtureTicker!$A$24:$A$43), PlayerForm!$X$5+4)="A",
_xlfn.XLOOKUP($E276, PlayerForm!$D$3:$D$394, PlayerForm!$R$3:$R$394)*
_xlfn.XLOOKUP(
INDEX(FixtureTicker!$B$3:$AM$22, MATCH($B276, FixtureTicker!$A$3:$A$22), PlayerForm!$X$5+4),
 TeamForm!$B$4:$B$23, TeamForm!$AB$4:$AB$23),
INDEX(FixtureTicker!$B$24:$AM$43, MATCH($B276, FixtureTicker!$A$24:$A$43), PlayerForm!$X$5+4)="BLANK",
0
),
_xlfn.IFS(
INDEX(FixtureTicker!$B$24:$AM$43, MATCH($B276, FixtureTicker!$A$24:$A$43), PlayerForm!$X$5+5)="H",
_xlfn.XLOOKUP($E276, PlayerForm!$D$3:$D$394, PlayerForm!$Q$3:$Q$394)*
_xlfn.XLOOKUP(
INDEX(FixtureTicker!$B$3:$AM$22, MATCH($B276, FixtureTicker!$A$3:$A$22), PlayerForm!$X$5+5),
 TeamForm!$B$4:$B$23, TeamForm!$AD$4:$AD$23),
INDEX(FixtureTicker!$B$24:$AM$43, MATCH($B276, FixtureTicker!$A$24:$A$43), PlayerForm!$X$5+5)="A",
_xlfn.XLOOKUP($E276, PlayerForm!$D$3:$D$394, PlayerForm!$R$3:$R$394)*
_xlfn.XLOOKUP(
INDEX(FixtureTicker!$B$3:$AM$22, MATCH($B276, FixtureTicker!$A$3:$A$22), PlayerForm!$X$5+5),
 TeamForm!$B$4:$B$23, TeamForm!$AB$4:$AB$23),
INDEX(FixtureTicker!$B$24:$AM$43, MATCH($B276, FixtureTicker!$A$24:$A$43), PlayerForm!$X$5+5)="BLANK",
0
)
),0)</f>
        <v>1.4202726214499757</v>
      </c>
      <c r="J276" s="163" cm="1">
        <f t="array" ref="J276">IFERROR(0.01*SUM(
_xlfn.IFS(
INDEX(FixtureTicker!$B$24:$AM$43, MATCH($B276, FixtureTicker!$A$24:$A$43), PlayerForm!$X$5)="H",
_xlfn.XLOOKUP($E276, PlayerForm!$D$3:$D$394, PlayerForm!$Q$3:$Q$394)*
_xlfn.XLOOKUP(
INDEX(FixtureTicker!$B$3:$AM$22, MATCH($B276, FixtureTicker!$A$3:$A$22), PlayerForm!$X$5),
 TeamForm!$B$4:$B$23, TeamForm!$AD$4:$AD$23),
INDEX(FixtureTicker!$B$24:$AM$43, MATCH($B276, FixtureTicker!$A$24:$A$43), PlayerForm!$X$5)="A",
_xlfn.XLOOKUP($E276, PlayerForm!$D$3:$D$394, PlayerForm!$R$3:$R$394)*
_xlfn.XLOOKUP(
INDEX(FixtureTicker!$B$3:$AM$22, MATCH($B276, FixtureTicker!$A$3:$A$22), PlayerForm!$X$5),
 TeamForm!$B$4:$B$23, TeamForm!$AB$4:$AB$23),
INDEX(FixtureTicker!$B$24:$AM$43, MATCH($B276, FixtureTicker!$A$24:$A$43), PlayerForm!$X$5)="BLANK",
0
),
_xlfn.IFS(
INDEX(FixtureTicker!$B$24:$AM$43, MATCH($B276, FixtureTicker!$A$24:$A$43), PlayerForm!$X$5+1)="H",
_xlfn.XLOOKUP($E276, PlayerForm!$D$3:$D$394, PlayerForm!$Q$3:$Q$394)*
_xlfn.XLOOKUP(
INDEX(FixtureTicker!$B$3:$AM$22, MATCH($B276, FixtureTicker!$A$3:$A$22), PlayerForm!$X$5+1),
 TeamForm!$B$4:$B$23, TeamForm!$AD$4:$AD$23),
INDEX(FixtureTicker!$B$24:$AM$43, MATCH($B276, FixtureTicker!$A$24:$A$43), PlayerForm!$X$5+1)="A",
_xlfn.XLOOKUP($E276, PlayerForm!$D$3:$D$394, PlayerForm!$R$3:$R$394)*
_xlfn.XLOOKUP(
INDEX(FixtureTicker!$B$3:$AM$22, MATCH($B276, FixtureTicker!$A$3:$A$22), PlayerForm!$X$5+1),
 TeamForm!$B$4:$B$23, TeamForm!$AB$4:$AB$23),
INDEX(FixtureTicker!$B$24:$AM$43, MATCH($B276, FixtureTicker!$A$24:$A$43), PlayerForm!$X$5+1)="BLANK",
0
),
_xlfn.IFS(
INDEX(FixtureTicker!$B$24:$AM$43, MATCH($B276, FixtureTicker!$A$24:$A$43), PlayerForm!$X$5+2)="H",
_xlfn.XLOOKUP($E276, PlayerForm!$D$3:$D$394, PlayerForm!$Q$3:$Q$394)*
_xlfn.XLOOKUP(
INDEX(FixtureTicker!$B$3:$AM$22, MATCH($B276, FixtureTicker!$A$3:$A$22), PlayerForm!$X$5+2),
 TeamForm!$B$4:$B$23, TeamForm!$AD$4:$AD$23),
INDEX(FixtureTicker!$B$24:$AM$43, MATCH($B276, FixtureTicker!$A$24:$A$43), PlayerForm!$X$5+2)="A",
_xlfn.XLOOKUP($E276, PlayerForm!$D$3:$D$394, PlayerForm!$R$3:$R$394)*
_xlfn.XLOOKUP(
INDEX(FixtureTicker!$B$3:$AM$22, MATCH($B276, FixtureTicker!$A$3:$A$22), PlayerForm!$X$5+2),
 TeamForm!$B$4:$B$23, TeamForm!$AB$4:$AB$23),
INDEX(FixtureTicker!$B$24:$AM$43, MATCH($B276, FixtureTicker!$A$24:$A$43), PlayerForm!$X$5+2)="BLANK",
0
),
_xlfn.IFS(
INDEX(FixtureTicker!$B$24:$AM$43, MATCH($B276, FixtureTicker!$A$24:$A$43), PlayerForm!$X$5+3)="H",
_xlfn.XLOOKUP($E276, PlayerForm!$D$3:$D$394, PlayerForm!$Q$3:$Q$394)*
_xlfn.XLOOKUP(
INDEX(FixtureTicker!$B$3:$AM$22, MATCH($B276, FixtureTicker!$A$3:$A$22), PlayerForm!$X$5+3),
 TeamForm!$B$4:$B$23, TeamForm!$AD$4:$AD$23),
INDEX(FixtureTicker!$B$24:$AM$43, MATCH($B276, FixtureTicker!$A$24:$A$43), PlayerForm!$X$5+3)="A",
_xlfn.XLOOKUP($E276, PlayerForm!$D$3:$D$394, PlayerForm!$R$3:$R$394)*
_xlfn.XLOOKUP(
INDEX(FixtureTicker!$B$3:$AM$22, MATCH($B276, FixtureTicker!$A$3:$A$22), PlayerForm!$X$5+3),
 TeamForm!$B$4:$B$23, TeamForm!$AB$4:$AB$23),
INDEX(FixtureTicker!$B$24:$AM$43, MATCH($B276, FixtureTicker!$A$24:$A$43), PlayerForm!$X$5+3)="BLANK",
0
),
_xlfn.IFS(
INDEX(FixtureTicker!$B$24:$AM$43, MATCH($B276, FixtureTicker!$A$24:$A$43), PlayerForm!$X$5+4)="H",
_xlfn.XLOOKUP($E276, PlayerForm!$D$3:$D$394, PlayerForm!$Q$3:$Q$394)*
_xlfn.XLOOKUP(
INDEX(FixtureTicker!$B$3:$AM$22, MATCH($B276, FixtureTicker!$A$3:$A$22), PlayerForm!$X$5+4),
 TeamForm!$B$4:$B$23, TeamForm!$AD$4:$AD$23),
INDEX(FixtureTicker!$B$24:$AM$43, MATCH($B276, FixtureTicker!$A$24:$A$43), PlayerForm!$X$5+4)="A",
_xlfn.XLOOKUP($E276, PlayerForm!$D$3:$D$394, PlayerForm!$R$3:$R$394)*
_xlfn.XLOOKUP(
INDEX(FixtureTicker!$B$3:$AM$22, MATCH($B276, FixtureTicker!$A$3:$A$22), PlayerForm!$X$5+4),
 TeamForm!$B$4:$B$23, TeamForm!$AB$4:$AB$23),
INDEX(FixtureTicker!$B$24:$AM$43, MATCH($B276, FixtureTicker!$A$24:$A$43), PlayerForm!$X$5+4)="BLANK",
0
),
_xlfn.IFS(
INDEX(FixtureTicker!$B$24:$AM$43, MATCH($B276, FixtureTicker!$A$24:$A$43), PlayerForm!$X$5+5)="H",
_xlfn.XLOOKUP($E276, PlayerForm!$D$3:$D$394, PlayerForm!$Q$3:$Q$394)*
_xlfn.XLOOKUP(
INDEX(FixtureTicker!$B$3:$AM$22, MATCH($B276, FixtureTicker!$A$3:$A$22), PlayerForm!$X$5+5),
 TeamForm!$B$4:$B$23, TeamForm!$AD$4:$AD$23),
INDEX(FixtureTicker!$B$24:$AM$43, MATCH($B276, FixtureTicker!$A$24:$A$43), PlayerForm!$X$5+5)="A",
_xlfn.XLOOKUP($E276, PlayerForm!$D$3:$D$394, PlayerForm!$R$3:$R$394)*
_xlfn.XLOOKUP(
INDEX(FixtureTicker!$B$3:$AM$22, MATCH($B276, FixtureTicker!$A$3:$A$22), PlayerForm!$X$5+5),
 TeamForm!$B$4:$B$23, TeamForm!$AB$4:$AB$23),
INDEX(FixtureTicker!$B$24:$AM$43, MATCH($B276, FixtureTicker!$A$24:$A$43), PlayerForm!$X$5+5)="BLANK",
0
),
_xlfn.IFS(
INDEX(FixtureTicker!$B$24:$AM$43, MATCH($B276, FixtureTicker!$A$24:$A$43), PlayerForm!$X$5+6)="H",
_xlfn.XLOOKUP($E276, PlayerForm!$D$3:$D$394, PlayerForm!$Q$3:$Q$394)*
_xlfn.XLOOKUP(
INDEX(FixtureTicker!$B$3:$AM$22, MATCH($B276, FixtureTicker!$A$3:$A$22), PlayerForm!$X$5+6),
 TeamForm!$B$4:$B$23, TeamForm!$AD$4:$AD$23),
INDEX(FixtureTicker!$B$24:$AM$43, MATCH($B276, FixtureTicker!$A$24:$A$43), PlayerForm!$X$5+6)="A",
_xlfn.XLOOKUP($E276, PlayerForm!$D$3:$D$394, PlayerForm!$R$3:$R$394)*
_xlfn.XLOOKUP(
INDEX(FixtureTicker!$B$3:$AM$22, MATCH($B276, FixtureTicker!$A$3:$A$22), PlayerForm!$X$5+6),
 TeamForm!$B$4:$B$23, TeamForm!$AB$4:$AB$23),
INDEX(FixtureTicker!$B$24:$AM$43, MATCH($B276, FixtureTicker!$A$24:$A$43), PlayerForm!$X$5+6)="BLANK",
0
),
_xlfn.IFS(
INDEX(FixtureTicker!$B$24:$AM$43, MATCH($B276, FixtureTicker!$A$24:$A$43), PlayerForm!$X$5+7)="H",
_xlfn.XLOOKUP($E276, PlayerForm!$D$3:$D$394, PlayerForm!$Q$3:$Q$394)*
_xlfn.XLOOKUP(
INDEX(FixtureTicker!$B$3:$AM$22, MATCH($B276, FixtureTicker!$A$3:$A$22), PlayerForm!$X$5+7),
 TeamForm!$B$4:$B$23, TeamForm!$AD$4:$AD$23),
INDEX(FixtureTicker!$B$24:$AM$43, MATCH($B276, FixtureTicker!$A$24:$A$43), PlayerForm!$X$5+7)="A",
_xlfn.XLOOKUP($E276, PlayerForm!$D$3:$D$394, PlayerForm!$R$3:$R$394)*
_xlfn.XLOOKUP(
INDEX(FixtureTicker!$B$3:$AM$22, MATCH($B276, FixtureTicker!$A$3:$A$22), PlayerForm!$X$5+7),
 TeamForm!$B$4:$B$23, TeamForm!$AB$4:$AB$23),
INDEX(FixtureTicker!$B$24:$AM$43, MATCH($B276, FixtureTicker!$A$24:$A$43), PlayerForm!$X$5+7)="BLANK",
0
)
),0)</f>
        <v>1.7416493579210519</v>
      </c>
    </row>
    <row r="277" spans="1:10">
      <c r="A277" s="55">
        <v>164</v>
      </c>
      <c r="B277" s="55" t="str">
        <f>_xlfn.XLOOKUP($A277, PlayerData!$B$3:$B$394, PlayerData!C$3:C$394)</f>
        <v>ARS</v>
      </c>
      <c r="C277" s="55" t="str">
        <f>_xlfn.XLOOKUP($A277, PlayerData!$B$3:$B$394, PlayerData!D$3:D$394)</f>
        <v>M</v>
      </c>
      <c r="D277" s="55">
        <f>_xlfn.XLOOKUP($A277, PlayerData!$B:$B, PlayerData!F:F,,,-1)</f>
        <v>5</v>
      </c>
      <c r="E277" s="31" t="str">
        <f>_xlfn.XLOOKUP($A277, PlayerData!$B$3:$B$394, PlayerData!E$3:E$394)</f>
        <v>Guendouzi</v>
      </c>
      <c r="F277" s="164" cm="1">
        <f t="array" ref="F277">IFERROR(0.01*_xlfn.IFS(
INDEX(FixtureTicker!$B$24:$AM$43, MATCH($B277, FixtureTicker!$A$24:$A$43, 0), PlayerForm!$X$5)="H",
_xlfn.XLOOKUP($E277, PlayerForm!$D$3:$D$394, PlayerForm!$Q$3:$Q$394)*
_xlfn.XLOOKUP(
INDEX(FixtureTicker!$B$3:$AM$22, MATCH($B277, FixtureTicker!$A$3:$A$22,0), PlayerForm!$X$5),
 TeamForm!$B$4:$B$23, TeamForm!$AD$4:$AD$23),
INDEX(FixtureTicker!$B$24:$AM$43, MATCH($B277, FixtureTicker!$A$24:$A$43,0), PlayerForm!$X$5)="A",
_xlfn.XLOOKUP($E277, PlayerForm!$D$3:$D$394, PlayerForm!$R$3:$R$394)*
_xlfn.XLOOKUP(
INDEX(FixtureTicker!$B$3:$AM$22, MATCH($B277, FixtureTicker!$A$3:$A$22,0), PlayerForm!$X$5),
 TeamForm!$B$4:$B$23, TeamForm!$AB$4:$AB$23),
INDEX(FixtureTicker!$B$24:$AM$43, MATCH($B277, FixtureTicker!$A$24:$A$43,0), PlayerForm!$X$5)="BLANK",
0),0)</f>
        <v>0.68141040964305644</v>
      </c>
      <c r="G277" s="163" cm="1">
        <f t="array" ref="G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
),0)</f>
        <v>0.68141040964305644</v>
      </c>
      <c r="H277" s="163" cm="1">
        <f t="array" ref="H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),
_xlfn.IFS(
INDEX(FixtureTicker!$B$24:$AM$43, MATCH($B277, FixtureTicker!$A$24:$A$43), PlayerForm!$X$5+2)="H",
_xlfn.XLOOKUP($E277, PlayerForm!$D$3:$D$394, PlayerForm!$Q$3:$Q$394)*
_xlfn.XLOOKUP(
INDEX(FixtureTicker!$B$3:$AM$22, MATCH($B277, FixtureTicker!$A$3:$A$22), PlayerForm!$X$5+2),
 TeamForm!$B$4:$B$23, TeamForm!$AD$4:$AD$23),
INDEX(FixtureTicker!$B$24:$AM$43, MATCH($B277, FixtureTicker!$A$24:$A$43), PlayerForm!$X$5+2)="A",
_xlfn.XLOOKUP($E277, PlayerForm!$D$3:$D$394, PlayerForm!$R$3:$R$394)*
_xlfn.XLOOKUP(
INDEX(FixtureTicker!$B$3:$AM$22, MATCH($B277, FixtureTicker!$A$3:$A$22), PlayerForm!$X$5+2),
 TeamForm!$B$4:$B$23, TeamForm!$AB$4:$AB$23),
INDEX(FixtureTicker!$B$24:$AM$43, MATCH($B277, FixtureTicker!$A$24:$A$43), PlayerForm!$X$5+2)="BLANK",
0
),
_xlfn.IFS(
INDEX(FixtureTicker!$B$24:$AM$43, MATCH($B277, FixtureTicker!$A$24:$A$43), PlayerForm!$X$5+3)="H",
_xlfn.XLOOKUP($E277, PlayerForm!$D$3:$D$394, PlayerForm!$Q$3:$Q$394)*
_xlfn.XLOOKUP(
INDEX(FixtureTicker!$B$3:$AM$22, MATCH($B277, FixtureTicker!$A$3:$A$22), PlayerForm!$X$5+3),
 TeamForm!$B$4:$B$23, TeamForm!$AD$4:$AD$23),
INDEX(FixtureTicker!$B$24:$AM$43, MATCH($B277, FixtureTicker!$A$24:$A$43), PlayerForm!$X$5+3)="A",
_xlfn.XLOOKUP($E277, PlayerForm!$D$3:$D$394, PlayerForm!$R$3:$R$394)*
_xlfn.XLOOKUP(
INDEX(FixtureTicker!$B$3:$AM$22, MATCH($B277, FixtureTicker!$A$3:$A$22), PlayerForm!$X$5+3),
 TeamForm!$B$4:$B$23, TeamForm!$AB$4:$AB$23),
INDEX(FixtureTicker!$B$24:$AM$43, MATCH($B277, FixtureTicker!$A$24:$A$43), PlayerForm!$X$5+3)="BLANK",
0
)
),0)</f>
        <v>1.034254754778891</v>
      </c>
      <c r="I277" s="163" cm="1">
        <f t="array" ref="I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),
_xlfn.IFS(
INDEX(FixtureTicker!$B$24:$AM$43, MATCH($B277, FixtureTicker!$A$24:$A$43), PlayerForm!$X$5+2)="H",
_xlfn.XLOOKUP($E277, PlayerForm!$D$3:$D$394, PlayerForm!$Q$3:$Q$394)*
_xlfn.XLOOKUP(
INDEX(FixtureTicker!$B$3:$AM$22, MATCH($B277, FixtureTicker!$A$3:$A$22), PlayerForm!$X$5+2),
 TeamForm!$B$4:$B$23, TeamForm!$AD$4:$AD$23),
INDEX(FixtureTicker!$B$24:$AM$43, MATCH($B277, FixtureTicker!$A$24:$A$43), PlayerForm!$X$5+2)="A",
_xlfn.XLOOKUP($E277, PlayerForm!$D$3:$D$394, PlayerForm!$R$3:$R$394)*
_xlfn.XLOOKUP(
INDEX(FixtureTicker!$B$3:$AM$22, MATCH($B277, FixtureTicker!$A$3:$A$22), PlayerForm!$X$5+2),
 TeamForm!$B$4:$B$23, TeamForm!$AB$4:$AB$23),
INDEX(FixtureTicker!$B$24:$AM$43, MATCH($B277, FixtureTicker!$A$24:$A$43), PlayerForm!$X$5+2)="BLANK",
0
),
_xlfn.IFS(
INDEX(FixtureTicker!$B$24:$AM$43, MATCH($B277, FixtureTicker!$A$24:$A$43), PlayerForm!$X$5+3)="H",
_xlfn.XLOOKUP($E277, PlayerForm!$D$3:$D$394, PlayerForm!$Q$3:$Q$394)*
_xlfn.XLOOKUP(
INDEX(FixtureTicker!$B$3:$AM$22, MATCH($B277, FixtureTicker!$A$3:$A$22), PlayerForm!$X$5+3),
 TeamForm!$B$4:$B$23, TeamForm!$AD$4:$AD$23),
INDEX(FixtureTicker!$B$24:$AM$43, MATCH($B277, FixtureTicker!$A$24:$A$43), PlayerForm!$X$5+3)="A",
_xlfn.XLOOKUP($E277, PlayerForm!$D$3:$D$394, PlayerForm!$R$3:$R$394)*
_xlfn.XLOOKUP(
INDEX(FixtureTicker!$B$3:$AM$22, MATCH($B277, FixtureTicker!$A$3:$A$22), PlayerForm!$X$5+3),
 TeamForm!$B$4:$B$23, TeamForm!$AB$4:$AB$23),
INDEX(FixtureTicker!$B$24:$AM$43, MATCH($B277, FixtureTicker!$A$24:$A$43), PlayerForm!$X$5+3)="BLANK",
0
),
_xlfn.IFS(
INDEX(FixtureTicker!$B$24:$AM$43, MATCH($B277, FixtureTicker!$A$24:$A$43), PlayerForm!$X$5+4)="H",
_xlfn.XLOOKUP($E277, PlayerForm!$D$3:$D$394, PlayerForm!$Q$3:$Q$394)*
_xlfn.XLOOKUP(
INDEX(FixtureTicker!$B$3:$AM$22, MATCH($B277, FixtureTicker!$A$3:$A$22), PlayerForm!$X$5+4),
 TeamForm!$B$4:$B$23, TeamForm!$AD$4:$AD$23),
INDEX(FixtureTicker!$B$24:$AM$43, MATCH($B277, FixtureTicker!$A$24:$A$43), PlayerForm!$X$5+4)="A",
_xlfn.XLOOKUP($E277, PlayerForm!$D$3:$D$394, PlayerForm!$R$3:$R$394)*
_xlfn.XLOOKUP(
INDEX(FixtureTicker!$B$3:$AM$22, MATCH($B277, FixtureTicker!$A$3:$A$22), PlayerForm!$X$5+4),
 TeamForm!$B$4:$B$23, TeamForm!$AB$4:$AB$23),
INDEX(FixtureTicker!$B$24:$AM$43, MATCH($B277, FixtureTicker!$A$24:$A$43), PlayerForm!$X$5+4)="BLANK",
0
),
_xlfn.IFS(
INDEX(FixtureTicker!$B$24:$AM$43, MATCH($B277, FixtureTicker!$A$24:$A$43), PlayerForm!$X$5+5)="H",
_xlfn.XLOOKUP($E277, PlayerForm!$D$3:$D$394, PlayerForm!$Q$3:$Q$394)*
_xlfn.XLOOKUP(
INDEX(FixtureTicker!$B$3:$AM$22, MATCH($B277, FixtureTicker!$A$3:$A$22), PlayerForm!$X$5+5),
 TeamForm!$B$4:$B$23, TeamForm!$AD$4:$AD$23),
INDEX(FixtureTicker!$B$24:$AM$43, MATCH($B277, FixtureTicker!$A$24:$A$43), PlayerForm!$X$5+5)="A",
_xlfn.XLOOKUP($E277, PlayerForm!$D$3:$D$394, PlayerForm!$R$3:$R$394)*
_xlfn.XLOOKUP(
INDEX(FixtureTicker!$B$3:$AM$22, MATCH($B277, FixtureTicker!$A$3:$A$22), PlayerForm!$X$5+5),
 TeamForm!$B$4:$B$23, TeamForm!$AB$4:$AB$23),
INDEX(FixtureTicker!$B$24:$AM$43, MATCH($B277, FixtureTicker!$A$24:$A$43), PlayerForm!$X$5+5)="BLANK",
0
)
),0)</f>
        <v>1.3199229649754032</v>
      </c>
      <c r="J277" s="163" cm="1">
        <f t="array" ref="J277">IFERROR(0.01*SUM(
_xlfn.IFS(
INDEX(FixtureTicker!$B$24:$AM$43, MATCH($B277, FixtureTicker!$A$24:$A$43), PlayerForm!$X$5)="H",
_xlfn.XLOOKUP($E277, PlayerForm!$D$3:$D$394, PlayerForm!$Q$3:$Q$394)*
_xlfn.XLOOKUP(
INDEX(FixtureTicker!$B$3:$AM$22, MATCH($B277, FixtureTicker!$A$3:$A$22), PlayerForm!$X$5),
 TeamForm!$B$4:$B$23, TeamForm!$AD$4:$AD$23),
INDEX(FixtureTicker!$B$24:$AM$43, MATCH($B277, FixtureTicker!$A$24:$A$43), PlayerForm!$X$5)="A",
_xlfn.XLOOKUP($E277, PlayerForm!$D$3:$D$394, PlayerForm!$R$3:$R$394)*
_xlfn.XLOOKUP(
INDEX(FixtureTicker!$B$3:$AM$22, MATCH($B277, FixtureTicker!$A$3:$A$22), PlayerForm!$X$5),
 TeamForm!$B$4:$B$23, TeamForm!$AB$4:$AB$23),
INDEX(FixtureTicker!$B$24:$AM$43, MATCH($B277, FixtureTicker!$A$24:$A$43), PlayerForm!$X$5)="BLANK",
0
),
_xlfn.IFS(
INDEX(FixtureTicker!$B$24:$AM$43, MATCH($B277, FixtureTicker!$A$24:$A$43), PlayerForm!$X$5+1)="H",
_xlfn.XLOOKUP($E277, PlayerForm!$D$3:$D$394, PlayerForm!$Q$3:$Q$394)*
_xlfn.XLOOKUP(
INDEX(FixtureTicker!$B$3:$AM$22, MATCH($B277, FixtureTicker!$A$3:$A$22), PlayerForm!$X$5+1),
 TeamForm!$B$4:$B$23, TeamForm!$AD$4:$AD$23),
INDEX(FixtureTicker!$B$24:$AM$43, MATCH($B277, FixtureTicker!$A$24:$A$43), PlayerForm!$X$5+1)="A",
_xlfn.XLOOKUP($E277, PlayerForm!$D$3:$D$394, PlayerForm!$R$3:$R$394)*
_xlfn.XLOOKUP(
INDEX(FixtureTicker!$B$3:$AM$22, MATCH($B277, FixtureTicker!$A$3:$A$22), PlayerForm!$X$5+1),
 TeamForm!$B$4:$B$23, TeamForm!$AB$4:$AB$23),
INDEX(FixtureTicker!$B$24:$AM$43, MATCH($B277, FixtureTicker!$A$24:$A$43), PlayerForm!$X$5+1)="BLANK",
0
),
_xlfn.IFS(
INDEX(FixtureTicker!$B$24:$AM$43, MATCH($B277, FixtureTicker!$A$24:$A$43), PlayerForm!$X$5+2)="H",
_xlfn.XLOOKUP($E277, PlayerForm!$D$3:$D$394, PlayerForm!$Q$3:$Q$394)*
_xlfn.XLOOKUP(
INDEX(FixtureTicker!$B$3:$AM$22, MATCH($B277, FixtureTicker!$A$3:$A$22), PlayerForm!$X$5+2),
 TeamForm!$B$4:$B$23, TeamForm!$AD$4:$AD$23),
INDEX(FixtureTicker!$B$24:$AM$43, MATCH($B277, FixtureTicker!$A$24:$A$43), PlayerForm!$X$5+2)="A",
_xlfn.XLOOKUP($E277, PlayerForm!$D$3:$D$394, PlayerForm!$R$3:$R$394)*
_xlfn.XLOOKUP(
INDEX(FixtureTicker!$B$3:$AM$22, MATCH($B277, FixtureTicker!$A$3:$A$22), PlayerForm!$X$5+2),
 TeamForm!$B$4:$B$23, TeamForm!$AB$4:$AB$23),
INDEX(FixtureTicker!$B$24:$AM$43, MATCH($B277, FixtureTicker!$A$24:$A$43), PlayerForm!$X$5+2)="BLANK",
0
),
_xlfn.IFS(
INDEX(FixtureTicker!$B$24:$AM$43, MATCH($B277, FixtureTicker!$A$24:$A$43), PlayerForm!$X$5+3)="H",
_xlfn.XLOOKUP($E277, PlayerForm!$D$3:$D$394, PlayerForm!$Q$3:$Q$394)*
_xlfn.XLOOKUP(
INDEX(FixtureTicker!$B$3:$AM$22, MATCH($B277, FixtureTicker!$A$3:$A$22), PlayerForm!$X$5+3),
 TeamForm!$B$4:$B$23, TeamForm!$AD$4:$AD$23),
INDEX(FixtureTicker!$B$24:$AM$43, MATCH($B277, FixtureTicker!$A$24:$A$43), PlayerForm!$X$5+3)="A",
_xlfn.XLOOKUP($E277, PlayerForm!$D$3:$D$394, PlayerForm!$R$3:$R$394)*
_xlfn.XLOOKUP(
INDEX(FixtureTicker!$B$3:$AM$22, MATCH($B277, FixtureTicker!$A$3:$A$22), PlayerForm!$X$5+3),
 TeamForm!$B$4:$B$23, TeamForm!$AB$4:$AB$23),
INDEX(FixtureTicker!$B$24:$AM$43, MATCH($B277, FixtureTicker!$A$24:$A$43), PlayerForm!$X$5+3)="BLANK",
0
),
_xlfn.IFS(
INDEX(FixtureTicker!$B$24:$AM$43, MATCH($B277, FixtureTicker!$A$24:$A$43), PlayerForm!$X$5+4)="H",
_xlfn.XLOOKUP($E277, PlayerForm!$D$3:$D$394, PlayerForm!$Q$3:$Q$394)*
_xlfn.XLOOKUP(
INDEX(FixtureTicker!$B$3:$AM$22, MATCH($B277, FixtureTicker!$A$3:$A$22), PlayerForm!$X$5+4),
 TeamForm!$B$4:$B$23, TeamForm!$AD$4:$AD$23),
INDEX(FixtureTicker!$B$24:$AM$43, MATCH($B277, FixtureTicker!$A$24:$A$43), PlayerForm!$X$5+4)="A",
_xlfn.XLOOKUP($E277, PlayerForm!$D$3:$D$394, PlayerForm!$R$3:$R$394)*
_xlfn.XLOOKUP(
INDEX(FixtureTicker!$B$3:$AM$22, MATCH($B277, FixtureTicker!$A$3:$A$22), PlayerForm!$X$5+4),
 TeamForm!$B$4:$B$23, TeamForm!$AB$4:$AB$23),
INDEX(FixtureTicker!$B$24:$AM$43, MATCH($B277, FixtureTicker!$A$24:$A$43), PlayerForm!$X$5+4)="BLANK",
0
),
_xlfn.IFS(
INDEX(FixtureTicker!$B$24:$AM$43, MATCH($B277, FixtureTicker!$A$24:$A$43), PlayerForm!$X$5+5)="H",
_xlfn.XLOOKUP($E277, PlayerForm!$D$3:$D$394, PlayerForm!$Q$3:$Q$394)*
_xlfn.XLOOKUP(
INDEX(FixtureTicker!$B$3:$AM$22, MATCH($B277, FixtureTicker!$A$3:$A$22), PlayerForm!$X$5+5),
 TeamForm!$B$4:$B$23, TeamForm!$AD$4:$AD$23),
INDEX(FixtureTicker!$B$24:$AM$43, MATCH($B277, FixtureTicker!$A$24:$A$43), PlayerForm!$X$5+5)="A",
_xlfn.XLOOKUP($E277, PlayerForm!$D$3:$D$394, PlayerForm!$R$3:$R$394)*
_xlfn.XLOOKUP(
INDEX(FixtureTicker!$B$3:$AM$22, MATCH($B277, FixtureTicker!$A$3:$A$22), PlayerForm!$X$5+5),
 TeamForm!$B$4:$B$23, TeamForm!$AB$4:$AB$23),
INDEX(FixtureTicker!$B$24:$AM$43, MATCH($B277, FixtureTicker!$A$24:$A$43), PlayerForm!$X$5+5)="BLANK",
0
),
_xlfn.IFS(
INDEX(FixtureTicker!$B$24:$AM$43, MATCH($B277, FixtureTicker!$A$24:$A$43), PlayerForm!$X$5+6)="H",
_xlfn.XLOOKUP($E277, PlayerForm!$D$3:$D$394, PlayerForm!$Q$3:$Q$394)*
_xlfn.XLOOKUP(
INDEX(FixtureTicker!$B$3:$AM$22, MATCH($B277, FixtureTicker!$A$3:$A$22), PlayerForm!$X$5+6),
 TeamForm!$B$4:$B$23, TeamForm!$AD$4:$AD$23),
INDEX(FixtureTicker!$B$24:$AM$43, MATCH($B277, FixtureTicker!$A$24:$A$43), PlayerForm!$X$5+6)="A",
_xlfn.XLOOKUP($E277, PlayerForm!$D$3:$D$394, PlayerForm!$R$3:$R$394)*
_xlfn.XLOOKUP(
INDEX(FixtureTicker!$B$3:$AM$22, MATCH($B277, FixtureTicker!$A$3:$A$22), PlayerForm!$X$5+6),
 TeamForm!$B$4:$B$23, TeamForm!$AB$4:$AB$23),
INDEX(FixtureTicker!$B$24:$AM$43, MATCH($B277, FixtureTicker!$A$24:$A$43), PlayerForm!$X$5+6)="BLANK",
0
),
_xlfn.IFS(
INDEX(FixtureTicker!$B$24:$AM$43, MATCH($B277, FixtureTicker!$A$24:$A$43), PlayerForm!$X$5+7)="H",
_xlfn.XLOOKUP($E277, PlayerForm!$D$3:$D$394, PlayerForm!$Q$3:$Q$394)*
_xlfn.XLOOKUP(
INDEX(FixtureTicker!$B$3:$AM$22, MATCH($B277, FixtureTicker!$A$3:$A$22), PlayerForm!$X$5+7),
 TeamForm!$B$4:$B$23, TeamForm!$AD$4:$AD$23),
INDEX(FixtureTicker!$B$24:$AM$43, MATCH($B277, FixtureTicker!$A$24:$A$43), PlayerForm!$X$5+7)="A",
_xlfn.XLOOKUP($E277, PlayerForm!$D$3:$D$394, PlayerForm!$R$3:$R$394)*
_xlfn.XLOOKUP(
INDEX(FixtureTicker!$B$3:$AM$22, MATCH($B277, FixtureTicker!$A$3:$A$22), PlayerForm!$X$5+7),
 TeamForm!$B$4:$B$23, TeamForm!$AB$4:$AB$23),
INDEX(FixtureTicker!$B$24:$AM$43, MATCH($B277, FixtureTicker!$A$24:$A$43), PlayerForm!$X$5+7)="BLANK",
0
)
),0)</f>
        <v>1.6882224756419808</v>
      </c>
    </row>
    <row r="278" spans="1:10">
      <c r="A278" s="55">
        <v>315</v>
      </c>
      <c r="B278" s="55" t="str">
        <f>_xlfn.XLOOKUP($A278, PlayerData!$B$3:$B$394, PlayerData!C$3:C$394)</f>
        <v>NEW</v>
      </c>
      <c r="C278" s="55" t="str">
        <f>_xlfn.XLOOKUP($A278, PlayerData!$B$3:$B$394, PlayerData!D$3:D$394)</f>
        <v>D</v>
      </c>
      <c r="D278" s="55">
        <f>_xlfn.XLOOKUP($A278, PlayerData!$B:$B, PlayerData!F:F,,,-1)</f>
        <v>4.5</v>
      </c>
      <c r="E278" s="31" t="str">
        <f>_xlfn.XLOOKUP($A278, PlayerData!$B$3:$B$394, PlayerData!E$3:E$394)</f>
        <v>Lejeune</v>
      </c>
      <c r="F278" s="164" cm="1">
        <f t="array" ref="F278">IFERROR(0.01*_xlfn.IFS(
INDEX(FixtureTicker!$B$24:$AM$43, MATCH($B278, FixtureTicker!$A$24:$A$43, 0), PlayerForm!$X$5)="H",
_xlfn.XLOOKUP($E278, PlayerForm!$D$3:$D$394, PlayerForm!$Q$3:$Q$394)*
_xlfn.XLOOKUP(
INDEX(FixtureTicker!$B$3:$AM$22, MATCH($B278, FixtureTicker!$A$3:$A$22,0), PlayerForm!$X$5),
 TeamForm!$B$4:$B$23, TeamForm!$AD$4:$AD$23),
INDEX(FixtureTicker!$B$24:$AM$43, MATCH($B278, FixtureTicker!$A$24:$A$43,0), PlayerForm!$X$5)="A",
_xlfn.XLOOKUP($E278, PlayerForm!$D$3:$D$394, PlayerForm!$R$3:$R$394)*
_xlfn.XLOOKUP(
INDEX(FixtureTicker!$B$3:$AM$22, MATCH($B278, FixtureTicker!$A$3:$A$22,0), PlayerForm!$X$5),
 TeamForm!$B$4:$B$23, TeamForm!$AB$4:$AB$23),
INDEX(FixtureTicker!$B$24:$AM$43, MATCH($B278, FixtureTicker!$A$24:$A$43,0), PlayerForm!$X$5)="BLANK",
0),0)</f>
        <v>0</v>
      </c>
      <c r="G278" s="163" cm="1">
        <f t="array" ref="G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
),0)</f>
        <v>0.38565208376529136</v>
      </c>
      <c r="H278" s="163" cm="1">
        <f t="array" ref="H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),
_xlfn.IFS(
INDEX(FixtureTicker!$B$24:$AM$43, MATCH($B278, FixtureTicker!$A$24:$A$43), PlayerForm!$X$5+2)="H",
_xlfn.XLOOKUP($E278, PlayerForm!$D$3:$D$394, PlayerForm!$Q$3:$Q$394)*
_xlfn.XLOOKUP(
INDEX(FixtureTicker!$B$3:$AM$22, MATCH($B278, FixtureTicker!$A$3:$A$22), PlayerForm!$X$5+2),
 TeamForm!$B$4:$B$23, TeamForm!$AD$4:$AD$23),
INDEX(FixtureTicker!$B$24:$AM$43, MATCH($B278, FixtureTicker!$A$24:$A$43), PlayerForm!$X$5+2)="A",
_xlfn.XLOOKUP($E278, PlayerForm!$D$3:$D$394, PlayerForm!$R$3:$R$394)*
_xlfn.XLOOKUP(
INDEX(FixtureTicker!$B$3:$AM$22, MATCH($B278, FixtureTicker!$A$3:$A$22), PlayerForm!$X$5+2),
 TeamForm!$B$4:$B$23, TeamForm!$AB$4:$AB$23),
INDEX(FixtureTicker!$B$24:$AM$43, MATCH($B278, FixtureTicker!$A$24:$A$43), PlayerForm!$X$5+2)="BLANK",
0
),
_xlfn.IFS(
INDEX(FixtureTicker!$B$24:$AM$43, MATCH($B278, FixtureTicker!$A$24:$A$43), PlayerForm!$X$5+3)="H",
_xlfn.XLOOKUP($E278, PlayerForm!$D$3:$D$394, PlayerForm!$Q$3:$Q$394)*
_xlfn.XLOOKUP(
INDEX(FixtureTicker!$B$3:$AM$22, MATCH($B278, FixtureTicker!$A$3:$A$22), PlayerForm!$X$5+3),
 TeamForm!$B$4:$B$23, TeamForm!$AD$4:$AD$23),
INDEX(FixtureTicker!$B$24:$AM$43, MATCH($B278, FixtureTicker!$A$24:$A$43), PlayerForm!$X$5+3)="A",
_xlfn.XLOOKUP($E278, PlayerForm!$D$3:$D$394, PlayerForm!$R$3:$R$394)*
_xlfn.XLOOKUP(
INDEX(FixtureTicker!$B$3:$AM$22, MATCH($B278, FixtureTicker!$A$3:$A$22), PlayerForm!$X$5+3),
 TeamForm!$B$4:$B$23, TeamForm!$AB$4:$AB$23),
INDEX(FixtureTicker!$B$24:$AM$43, MATCH($B278, FixtureTicker!$A$24:$A$43), PlayerForm!$X$5+3)="BLANK",
0
)
),0)</f>
        <v>0.89985486211901322</v>
      </c>
      <c r="I278" s="163" cm="1">
        <f t="array" ref="I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),
_xlfn.IFS(
INDEX(FixtureTicker!$B$24:$AM$43, MATCH($B278, FixtureTicker!$A$24:$A$43), PlayerForm!$X$5+2)="H",
_xlfn.XLOOKUP($E278, PlayerForm!$D$3:$D$394, PlayerForm!$Q$3:$Q$394)*
_xlfn.XLOOKUP(
INDEX(FixtureTicker!$B$3:$AM$22, MATCH($B278, FixtureTicker!$A$3:$A$22), PlayerForm!$X$5+2),
 TeamForm!$B$4:$B$23, TeamForm!$AD$4:$AD$23),
INDEX(FixtureTicker!$B$24:$AM$43, MATCH($B278, FixtureTicker!$A$24:$A$43), PlayerForm!$X$5+2)="A",
_xlfn.XLOOKUP($E278, PlayerForm!$D$3:$D$394, PlayerForm!$R$3:$R$394)*
_xlfn.XLOOKUP(
INDEX(FixtureTicker!$B$3:$AM$22, MATCH($B278, FixtureTicker!$A$3:$A$22), PlayerForm!$X$5+2),
 TeamForm!$B$4:$B$23, TeamForm!$AB$4:$AB$23),
INDEX(FixtureTicker!$B$24:$AM$43, MATCH($B278, FixtureTicker!$A$24:$A$43), PlayerForm!$X$5+2)="BLANK",
0
),
_xlfn.IFS(
INDEX(FixtureTicker!$B$24:$AM$43, MATCH($B278, FixtureTicker!$A$24:$A$43), PlayerForm!$X$5+3)="H",
_xlfn.XLOOKUP($E278, PlayerForm!$D$3:$D$394, PlayerForm!$Q$3:$Q$394)*
_xlfn.XLOOKUP(
INDEX(FixtureTicker!$B$3:$AM$22, MATCH($B278, FixtureTicker!$A$3:$A$22), PlayerForm!$X$5+3),
 TeamForm!$B$4:$B$23, TeamForm!$AD$4:$AD$23),
INDEX(FixtureTicker!$B$24:$AM$43, MATCH($B278, FixtureTicker!$A$24:$A$43), PlayerForm!$X$5+3)="A",
_xlfn.XLOOKUP($E278, PlayerForm!$D$3:$D$394, PlayerForm!$R$3:$R$394)*
_xlfn.XLOOKUP(
INDEX(FixtureTicker!$B$3:$AM$22, MATCH($B278, FixtureTicker!$A$3:$A$22), PlayerForm!$X$5+3),
 TeamForm!$B$4:$B$23, TeamForm!$AB$4:$AB$23),
INDEX(FixtureTicker!$B$24:$AM$43, MATCH($B278, FixtureTicker!$A$24:$A$43), PlayerForm!$X$5+3)="BLANK",
0
),
_xlfn.IFS(
INDEX(FixtureTicker!$B$24:$AM$43, MATCH($B278, FixtureTicker!$A$24:$A$43), PlayerForm!$X$5+4)="H",
_xlfn.XLOOKUP($E278, PlayerForm!$D$3:$D$394, PlayerForm!$Q$3:$Q$394)*
_xlfn.XLOOKUP(
INDEX(FixtureTicker!$B$3:$AM$22, MATCH($B278, FixtureTicker!$A$3:$A$22), PlayerForm!$X$5+4),
 TeamForm!$B$4:$B$23, TeamForm!$AD$4:$AD$23),
INDEX(FixtureTicker!$B$24:$AM$43, MATCH($B278, FixtureTicker!$A$24:$A$43), PlayerForm!$X$5+4)="A",
_xlfn.XLOOKUP($E278, PlayerForm!$D$3:$D$394, PlayerForm!$R$3:$R$394)*
_xlfn.XLOOKUP(
INDEX(FixtureTicker!$B$3:$AM$22, MATCH($B278, FixtureTicker!$A$3:$A$22), PlayerForm!$X$5+4),
 TeamForm!$B$4:$B$23, TeamForm!$AB$4:$AB$23),
INDEX(FixtureTicker!$B$24:$AM$43, MATCH($B278, FixtureTicker!$A$24:$A$43), PlayerForm!$X$5+4)="BLANK",
0
),
_xlfn.IFS(
INDEX(FixtureTicker!$B$24:$AM$43, MATCH($B278, FixtureTicker!$A$24:$A$43), PlayerForm!$X$5+5)="H",
_xlfn.XLOOKUP($E278, PlayerForm!$D$3:$D$394, PlayerForm!$Q$3:$Q$394)*
_xlfn.XLOOKUP(
INDEX(FixtureTicker!$B$3:$AM$22, MATCH($B278, FixtureTicker!$A$3:$A$22), PlayerForm!$X$5+5),
 TeamForm!$B$4:$B$23, TeamForm!$AD$4:$AD$23),
INDEX(FixtureTicker!$B$24:$AM$43, MATCH($B278, FixtureTicker!$A$24:$A$43), PlayerForm!$X$5+5)="A",
_xlfn.XLOOKUP($E278, PlayerForm!$D$3:$D$394, PlayerForm!$R$3:$R$394)*
_xlfn.XLOOKUP(
INDEX(FixtureTicker!$B$3:$AM$22, MATCH($B278, FixtureTicker!$A$3:$A$22), PlayerForm!$X$5+5),
 TeamForm!$B$4:$B$23, TeamForm!$AB$4:$AB$23),
INDEX(FixtureTicker!$B$24:$AM$43, MATCH($B278, FixtureTicker!$A$24:$A$43), PlayerForm!$X$5+5)="BLANK",
0
)
),0)</f>
        <v>1.1783813670606125</v>
      </c>
      <c r="J278" s="163" cm="1">
        <f t="array" ref="J278">IFERROR(0.01*SUM(
_xlfn.IFS(
INDEX(FixtureTicker!$B$24:$AM$43, MATCH($B278, FixtureTicker!$A$24:$A$43), PlayerForm!$X$5)="H",
_xlfn.XLOOKUP($E278, PlayerForm!$D$3:$D$394, PlayerForm!$Q$3:$Q$394)*
_xlfn.XLOOKUP(
INDEX(FixtureTicker!$B$3:$AM$22, MATCH($B278, FixtureTicker!$A$3:$A$22), PlayerForm!$X$5),
 TeamForm!$B$4:$B$23, TeamForm!$AD$4:$AD$23),
INDEX(FixtureTicker!$B$24:$AM$43, MATCH($B278, FixtureTicker!$A$24:$A$43), PlayerForm!$X$5)="A",
_xlfn.XLOOKUP($E278, PlayerForm!$D$3:$D$394, PlayerForm!$R$3:$R$394)*
_xlfn.XLOOKUP(
INDEX(FixtureTicker!$B$3:$AM$22, MATCH($B278, FixtureTicker!$A$3:$A$22), PlayerForm!$X$5),
 TeamForm!$B$4:$B$23, TeamForm!$AB$4:$AB$23),
INDEX(FixtureTicker!$B$24:$AM$43, MATCH($B278, FixtureTicker!$A$24:$A$43), PlayerForm!$X$5)="BLANK",
0
),
_xlfn.IFS(
INDEX(FixtureTicker!$B$24:$AM$43, MATCH($B278, FixtureTicker!$A$24:$A$43), PlayerForm!$X$5+1)="H",
_xlfn.XLOOKUP($E278, PlayerForm!$D$3:$D$394, PlayerForm!$Q$3:$Q$394)*
_xlfn.XLOOKUP(
INDEX(FixtureTicker!$B$3:$AM$22, MATCH($B278, FixtureTicker!$A$3:$A$22), PlayerForm!$X$5+1),
 TeamForm!$B$4:$B$23, TeamForm!$AD$4:$AD$23),
INDEX(FixtureTicker!$B$24:$AM$43, MATCH($B278, FixtureTicker!$A$24:$A$43), PlayerForm!$X$5+1)="A",
_xlfn.XLOOKUP($E278, PlayerForm!$D$3:$D$394, PlayerForm!$R$3:$R$394)*
_xlfn.XLOOKUP(
INDEX(FixtureTicker!$B$3:$AM$22, MATCH($B278, FixtureTicker!$A$3:$A$22), PlayerForm!$X$5+1),
 TeamForm!$B$4:$B$23, TeamForm!$AB$4:$AB$23),
INDEX(FixtureTicker!$B$24:$AM$43, MATCH($B278, FixtureTicker!$A$24:$A$43), PlayerForm!$X$5+1)="BLANK",
0
),
_xlfn.IFS(
INDEX(FixtureTicker!$B$24:$AM$43, MATCH($B278, FixtureTicker!$A$24:$A$43), PlayerForm!$X$5+2)="H",
_xlfn.XLOOKUP($E278, PlayerForm!$D$3:$D$394, PlayerForm!$Q$3:$Q$394)*
_xlfn.XLOOKUP(
INDEX(FixtureTicker!$B$3:$AM$22, MATCH($B278, FixtureTicker!$A$3:$A$22), PlayerForm!$X$5+2),
 TeamForm!$B$4:$B$23, TeamForm!$AD$4:$AD$23),
INDEX(FixtureTicker!$B$24:$AM$43, MATCH($B278, FixtureTicker!$A$24:$A$43), PlayerForm!$X$5+2)="A",
_xlfn.XLOOKUP($E278, PlayerForm!$D$3:$D$394, PlayerForm!$R$3:$R$394)*
_xlfn.XLOOKUP(
INDEX(FixtureTicker!$B$3:$AM$22, MATCH($B278, FixtureTicker!$A$3:$A$22), PlayerForm!$X$5+2),
 TeamForm!$B$4:$B$23, TeamForm!$AB$4:$AB$23),
INDEX(FixtureTicker!$B$24:$AM$43, MATCH($B278, FixtureTicker!$A$24:$A$43), PlayerForm!$X$5+2)="BLANK",
0
),
_xlfn.IFS(
INDEX(FixtureTicker!$B$24:$AM$43, MATCH($B278, FixtureTicker!$A$24:$A$43), PlayerForm!$X$5+3)="H",
_xlfn.XLOOKUP($E278, PlayerForm!$D$3:$D$394, PlayerForm!$Q$3:$Q$394)*
_xlfn.XLOOKUP(
INDEX(FixtureTicker!$B$3:$AM$22, MATCH($B278, FixtureTicker!$A$3:$A$22), PlayerForm!$X$5+3),
 TeamForm!$B$4:$B$23, TeamForm!$AD$4:$AD$23),
INDEX(FixtureTicker!$B$24:$AM$43, MATCH($B278, FixtureTicker!$A$24:$A$43), PlayerForm!$X$5+3)="A",
_xlfn.XLOOKUP($E278, PlayerForm!$D$3:$D$394, PlayerForm!$R$3:$R$394)*
_xlfn.XLOOKUP(
INDEX(FixtureTicker!$B$3:$AM$22, MATCH($B278, FixtureTicker!$A$3:$A$22), PlayerForm!$X$5+3),
 TeamForm!$B$4:$B$23, TeamForm!$AB$4:$AB$23),
INDEX(FixtureTicker!$B$24:$AM$43, MATCH($B278, FixtureTicker!$A$24:$A$43), PlayerForm!$X$5+3)="BLANK",
0
),
_xlfn.IFS(
INDEX(FixtureTicker!$B$24:$AM$43, MATCH($B278, FixtureTicker!$A$24:$A$43), PlayerForm!$X$5+4)="H",
_xlfn.XLOOKUP($E278, PlayerForm!$D$3:$D$394, PlayerForm!$Q$3:$Q$394)*
_xlfn.XLOOKUP(
INDEX(FixtureTicker!$B$3:$AM$22, MATCH($B278, FixtureTicker!$A$3:$A$22), PlayerForm!$X$5+4),
 TeamForm!$B$4:$B$23, TeamForm!$AD$4:$AD$23),
INDEX(FixtureTicker!$B$24:$AM$43, MATCH($B278, FixtureTicker!$A$24:$A$43), PlayerForm!$X$5+4)="A",
_xlfn.XLOOKUP($E278, PlayerForm!$D$3:$D$394, PlayerForm!$R$3:$R$394)*
_xlfn.XLOOKUP(
INDEX(FixtureTicker!$B$3:$AM$22, MATCH($B278, FixtureTicker!$A$3:$A$22), PlayerForm!$X$5+4),
 TeamForm!$B$4:$B$23, TeamForm!$AB$4:$AB$23),
INDEX(FixtureTicker!$B$24:$AM$43, MATCH($B278, FixtureTicker!$A$24:$A$43), PlayerForm!$X$5+4)="BLANK",
0
),
_xlfn.IFS(
INDEX(FixtureTicker!$B$24:$AM$43, MATCH($B278, FixtureTicker!$A$24:$A$43), PlayerForm!$X$5+5)="H",
_xlfn.XLOOKUP($E278, PlayerForm!$D$3:$D$394, PlayerForm!$Q$3:$Q$394)*
_xlfn.XLOOKUP(
INDEX(FixtureTicker!$B$3:$AM$22, MATCH($B278, FixtureTicker!$A$3:$A$22), PlayerForm!$X$5+5),
 TeamForm!$B$4:$B$23, TeamForm!$AD$4:$AD$23),
INDEX(FixtureTicker!$B$24:$AM$43, MATCH($B278, FixtureTicker!$A$24:$A$43), PlayerForm!$X$5+5)="A",
_xlfn.XLOOKUP($E278, PlayerForm!$D$3:$D$394, PlayerForm!$R$3:$R$394)*
_xlfn.XLOOKUP(
INDEX(FixtureTicker!$B$3:$AM$22, MATCH($B278, FixtureTicker!$A$3:$A$22), PlayerForm!$X$5+5),
 TeamForm!$B$4:$B$23, TeamForm!$AB$4:$AB$23),
INDEX(FixtureTicker!$B$24:$AM$43, MATCH($B278, FixtureTicker!$A$24:$A$43), PlayerForm!$X$5+5)="BLANK",
0
),
_xlfn.IFS(
INDEX(FixtureTicker!$B$24:$AM$43, MATCH($B278, FixtureTicker!$A$24:$A$43), PlayerForm!$X$5+6)="H",
_xlfn.XLOOKUP($E278, PlayerForm!$D$3:$D$394, PlayerForm!$Q$3:$Q$394)*
_xlfn.XLOOKUP(
INDEX(FixtureTicker!$B$3:$AM$22, MATCH($B278, FixtureTicker!$A$3:$A$22), PlayerForm!$X$5+6),
 TeamForm!$B$4:$B$23, TeamForm!$AD$4:$AD$23),
INDEX(FixtureTicker!$B$24:$AM$43, MATCH($B278, FixtureTicker!$A$24:$A$43), PlayerForm!$X$5+6)="A",
_xlfn.XLOOKUP($E278, PlayerForm!$D$3:$D$394, PlayerForm!$R$3:$R$394)*
_xlfn.XLOOKUP(
INDEX(FixtureTicker!$B$3:$AM$22, MATCH($B278, FixtureTicker!$A$3:$A$22), PlayerForm!$X$5+6),
 TeamForm!$B$4:$B$23, TeamForm!$AB$4:$AB$23),
INDEX(FixtureTicker!$B$24:$AM$43, MATCH($B278, FixtureTicker!$A$24:$A$43), PlayerForm!$X$5+6)="BLANK",
0
),
_xlfn.IFS(
INDEX(FixtureTicker!$B$24:$AM$43, MATCH($B278, FixtureTicker!$A$24:$A$43), PlayerForm!$X$5+7)="H",
_xlfn.XLOOKUP($E278, PlayerForm!$D$3:$D$394, PlayerForm!$Q$3:$Q$394)*
_xlfn.XLOOKUP(
INDEX(FixtureTicker!$B$3:$AM$22, MATCH($B278, FixtureTicker!$A$3:$A$22), PlayerForm!$X$5+7),
 TeamForm!$B$4:$B$23, TeamForm!$AD$4:$AD$23),
INDEX(FixtureTicker!$B$24:$AM$43, MATCH($B278, FixtureTicker!$A$24:$A$43), PlayerForm!$X$5+7)="A",
_xlfn.XLOOKUP($E278, PlayerForm!$D$3:$D$394, PlayerForm!$R$3:$R$394)*
_xlfn.XLOOKUP(
INDEX(FixtureTicker!$B$3:$AM$22, MATCH($B278, FixtureTicker!$A$3:$A$22), PlayerForm!$X$5+7),
 TeamForm!$B$4:$B$23, TeamForm!$AB$4:$AB$23),
INDEX(FixtureTicker!$B$24:$AM$43, MATCH($B278, FixtureTicker!$A$24:$A$43), PlayerForm!$X$5+7)="BLANK",
0
)
),0)</f>
        <v>1.5424683016247946</v>
      </c>
    </row>
    <row r="279" spans="1:10">
      <c r="A279" s="55">
        <v>316</v>
      </c>
      <c r="B279" s="55" t="str">
        <f>_xlfn.XLOOKUP($A279, PlayerData!$B$3:$B$394, PlayerData!C$3:C$394)</f>
        <v>NEW</v>
      </c>
      <c r="C279" s="55" t="str">
        <f>_xlfn.XLOOKUP($A279, PlayerData!$B$3:$B$394, PlayerData!D$3:D$394)</f>
        <v>D</v>
      </c>
      <c r="D279" s="55">
        <f>_xlfn.XLOOKUP($A279, PlayerData!$B:$B, PlayerData!F:F,,,-1)</f>
        <v>4.5</v>
      </c>
      <c r="E279" s="31" t="str">
        <f>_xlfn.XLOOKUP($A279, PlayerData!$B$3:$B$394, PlayerData!E$3:E$394)</f>
        <v>Manquillo</v>
      </c>
      <c r="F279" s="164" cm="1">
        <f t="array" ref="F279">IFERROR(0.01*_xlfn.IFS(
INDEX(FixtureTicker!$B$24:$AM$43, MATCH($B279, FixtureTicker!$A$24:$A$43, 0), PlayerForm!$X$5)="H",
_xlfn.XLOOKUP($E279, PlayerForm!$D$3:$D$394, PlayerForm!$Q$3:$Q$394)*
_xlfn.XLOOKUP(
INDEX(FixtureTicker!$B$3:$AM$22, MATCH($B279, FixtureTicker!$A$3:$A$22,0), PlayerForm!$X$5),
 TeamForm!$B$4:$B$23, TeamForm!$AD$4:$AD$23),
INDEX(FixtureTicker!$B$24:$AM$43, MATCH($B279, FixtureTicker!$A$24:$A$43,0), PlayerForm!$X$5)="A",
_xlfn.XLOOKUP($E279, PlayerForm!$D$3:$D$394, PlayerForm!$R$3:$R$394)*
_xlfn.XLOOKUP(
INDEX(FixtureTicker!$B$3:$AM$22, MATCH($B279, FixtureTicker!$A$3:$A$22,0), PlayerForm!$X$5),
 TeamForm!$B$4:$B$23, TeamForm!$AB$4:$AB$23),
INDEX(FixtureTicker!$B$24:$AM$43, MATCH($B279, FixtureTicker!$A$24:$A$43,0), PlayerForm!$X$5)="BLANK",
0),0)</f>
        <v>0</v>
      </c>
      <c r="G279" s="163" cm="1">
        <f t="array" ref="G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
),0)</f>
        <v>0.38565208376529136</v>
      </c>
      <c r="H279" s="163" cm="1">
        <f t="array" ref="H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),
_xlfn.IFS(
INDEX(FixtureTicker!$B$24:$AM$43, MATCH($B279, FixtureTicker!$A$24:$A$43), PlayerForm!$X$5+2)="H",
_xlfn.XLOOKUP($E279, PlayerForm!$D$3:$D$394, PlayerForm!$Q$3:$Q$394)*
_xlfn.XLOOKUP(
INDEX(FixtureTicker!$B$3:$AM$22, MATCH($B279, FixtureTicker!$A$3:$A$22), PlayerForm!$X$5+2),
 TeamForm!$B$4:$B$23, TeamForm!$AD$4:$AD$23),
INDEX(FixtureTicker!$B$24:$AM$43, MATCH($B279, FixtureTicker!$A$24:$A$43), PlayerForm!$X$5+2)="A",
_xlfn.XLOOKUP($E279, PlayerForm!$D$3:$D$394, PlayerForm!$R$3:$R$394)*
_xlfn.XLOOKUP(
INDEX(FixtureTicker!$B$3:$AM$22, MATCH($B279, FixtureTicker!$A$3:$A$22), PlayerForm!$X$5+2),
 TeamForm!$B$4:$B$23, TeamForm!$AB$4:$AB$23),
INDEX(FixtureTicker!$B$24:$AM$43, MATCH($B279, FixtureTicker!$A$24:$A$43), PlayerForm!$X$5+2)="BLANK",
0
),
_xlfn.IFS(
INDEX(FixtureTicker!$B$24:$AM$43, MATCH($B279, FixtureTicker!$A$24:$A$43), PlayerForm!$X$5+3)="H",
_xlfn.XLOOKUP($E279, PlayerForm!$D$3:$D$394, PlayerForm!$Q$3:$Q$394)*
_xlfn.XLOOKUP(
INDEX(FixtureTicker!$B$3:$AM$22, MATCH($B279, FixtureTicker!$A$3:$A$22), PlayerForm!$X$5+3),
 TeamForm!$B$4:$B$23, TeamForm!$AD$4:$AD$23),
INDEX(FixtureTicker!$B$24:$AM$43, MATCH($B279, FixtureTicker!$A$24:$A$43), PlayerForm!$X$5+3)="A",
_xlfn.XLOOKUP($E279, PlayerForm!$D$3:$D$394, PlayerForm!$R$3:$R$394)*
_xlfn.XLOOKUP(
INDEX(FixtureTicker!$B$3:$AM$22, MATCH($B279, FixtureTicker!$A$3:$A$22), PlayerForm!$X$5+3),
 TeamForm!$B$4:$B$23, TeamForm!$AB$4:$AB$23),
INDEX(FixtureTicker!$B$24:$AM$43, MATCH($B279, FixtureTicker!$A$24:$A$43), PlayerForm!$X$5+3)="BLANK",
0
)
),0)</f>
        <v>0.89985486211901322</v>
      </c>
      <c r="I279" s="163" cm="1">
        <f t="array" ref="I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),
_xlfn.IFS(
INDEX(FixtureTicker!$B$24:$AM$43, MATCH($B279, FixtureTicker!$A$24:$A$43), PlayerForm!$X$5+2)="H",
_xlfn.XLOOKUP($E279, PlayerForm!$D$3:$D$394, PlayerForm!$Q$3:$Q$394)*
_xlfn.XLOOKUP(
INDEX(FixtureTicker!$B$3:$AM$22, MATCH($B279, FixtureTicker!$A$3:$A$22), PlayerForm!$X$5+2),
 TeamForm!$B$4:$B$23, TeamForm!$AD$4:$AD$23),
INDEX(FixtureTicker!$B$24:$AM$43, MATCH($B279, FixtureTicker!$A$24:$A$43), PlayerForm!$X$5+2)="A",
_xlfn.XLOOKUP($E279, PlayerForm!$D$3:$D$394, PlayerForm!$R$3:$R$394)*
_xlfn.XLOOKUP(
INDEX(FixtureTicker!$B$3:$AM$22, MATCH($B279, FixtureTicker!$A$3:$A$22), PlayerForm!$X$5+2),
 TeamForm!$B$4:$B$23, TeamForm!$AB$4:$AB$23),
INDEX(FixtureTicker!$B$24:$AM$43, MATCH($B279, FixtureTicker!$A$24:$A$43), PlayerForm!$X$5+2)="BLANK",
0
),
_xlfn.IFS(
INDEX(FixtureTicker!$B$24:$AM$43, MATCH($B279, FixtureTicker!$A$24:$A$43), PlayerForm!$X$5+3)="H",
_xlfn.XLOOKUP($E279, PlayerForm!$D$3:$D$394, PlayerForm!$Q$3:$Q$394)*
_xlfn.XLOOKUP(
INDEX(FixtureTicker!$B$3:$AM$22, MATCH($B279, FixtureTicker!$A$3:$A$22), PlayerForm!$X$5+3),
 TeamForm!$B$4:$B$23, TeamForm!$AD$4:$AD$23),
INDEX(FixtureTicker!$B$24:$AM$43, MATCH($B279, FixtureTicker!$A$24:$A$43), PlayerForm!$X$5+3)="A",
_xlfn.XLOOKUP($E279, PlayerForm!$D$3:$D$394, PlayerForm!$R$3:$R$394)*
_xlfn.XLOOKUP(
INDEX(FixtureTicker!$B$3:$AM$22, MATCH($B279, FixtureTicker!$A$3:$A$22), PlayerForm!$X$5+3),
 TeamForm!$B$4:$B$23, TeamForm!$AB$4:$AB$23),
INDEX(FixtureTicker!$B$24:$AM$43, MATCH($B279, FixtureTicker!$A$24:$A$43), PlayerForm!$X$5+3)="BLANK",
0
),
_xlfn.IFS(
INDEX(FixtureTicker!$B$24:$AM$43, MATCH($B279, FixtureTicker!$A$24:$A$43), PlayerForm!$X$5+4)="H",
_xlfn.XLOOKUP($E279, PlayerForm!$D$3:$D$394, PlayerForm!$Q$3:$Q$394)*
_xlfn.XLOOKUP(
INDEX(FixtureTicker!$B$3:$AM$22, MATCH($B279, FixtureTicker!$A$3:$A$22), PlayerForm!$X$5+4),
 TeamForm!$B$4:$B$23, TeamForm!$AD$4:$AD$23),
INDEX(FixtureTicker!$B$24:$AM$43, MATCH($B279, FixtureTicker!$A$24:$A$43), PlayerForm!$X$5+4)="A",
_xlfn.XLOOKUP($E279, PlayerForm!$D$3:$D$394, PlayerForm!$R$3:$R$394)*
_xlfn.XLOOKUP(
INDEX(FixtureTicker!$B$3:$AM$22, MATCH($B279, FixtureTicker!$A$3:$A$22), PlayerForm!$X$5+4),
 TeamForm!$B$4:$B$23, TeamForm!$AB$4:$AB$23),
INDEX(FixtureTicker!$B$24:$AM$43, MATCH($B279, FixtureTicker!$A$24:$A$43), PlayerForm!$X$5+4)="BLANK",
0
),
_xlfn.IFS(
INDEX(FixtureTicker!$B$24:$AM$43, MATCH($B279, FixtureTicker!$A$24:$A$43), PlayerForm!$X$5+5)="H",
_xlfn.XLOOKUP($E279, PlayerForm!$D$3:$D$394, PlayerForm!$Q$3:$Q$394)*
_xlfn.XLOOKUP(
INDEX(FixtureTicker!$B$3:$AM$22, MATCH($B279, FixtureTicker!$A$3:$A$22), PlayerForm!$X$5+5),
 TeamForm!$B$4:$B$23, TeamForm!$AD$4:$AD$23),
INDEX(FixtureTicker!$B$24:$AM$43, MATCH($B279, FixtureTicker!$A$24:$A$43), PlayerForm!$X$5+5)="A",
_xlfn.XLOOKUP($E279, PlayerForm!$D$3:$D$394, PlayerForm!$R$3:$R$394)*
_xlfn.XLOOKUP(
INDEX(FixtureTicker!$B$3:$AM$22, MATCH($B279, FixtureTicker!$A$3:$A$22), PlayerForm!$X$5+5),
 TeamForm!$B$4:$B$23, TeamForm!$AB$4:$AB$23),
INDEX(FixtureTicker!$B$24:$AM$43, MATCH($B279, FixtureTicker!$A$24:$A$43), PlayerForm!$X$5+5)="BLANK",
0
)
),0)</f>
        <v>1.1783813670606125</v>
      </c>
      <c r="J279" s="163" cm="1">
        <f t="array" ref="J279">IFERROR(0.01*SUM(
_xlfn.IFS(
INDEX(FixtureTicker!$B$24:$AM$43, MATCH($B279, FixtureTicker!$A$24:$A$43), PlayerForm!$X$5)="H",
_xlfn.XLOOKUP($E279, PlayerForm!$D$3:$D$394, PlayerForm!$Q$3:$Q$394)*
_xlfn.XLOOKUP(
INDEX(FixtureTicker!$B$3:$AM$22, MATCH($B279, FixtureTicker!$A$3:$A$22), PlayerForm!$X$5),
 TeamForm!$B$4:$B$23, TeamForm!$AD$4:$AD$23),
INDEX(FixtureTicker!$B$24:$AM$43, MATCH($B279, FixtureTicker!$A$24:$A$43), PlayerForm!$X$5)="A",
_xlfn.XLOOKUP($E279, PlayerForm!$D$3:$D$394, PlayerForm!$R$3:$R$394)*
_xlfn.XLOOKUP(
INDEX(FixtureTicker!$B$3:$AM$22, MATCH($B279, FixtureTicker!$A$3:$A$22), PlayerForm!$X$5),
 TeamForm!$B$4:$B$23, TeamForm!$AB$4:$AB$23),
INDEX(FixtureTicker!$B$24:$AM$43, MATCH($B279, FixtureTicker!$A$24:$A$43), PlayerForm!$X$5)="BLANK",
0
),
_xlfn.IFS(
INDEX(FixtureTicker!$B$24:$AM$43, MATCH($B279, FixtureTicker!$A$24:$A$43), PlayerForm!$X$5+1)="H",
_xlfn.XLOOKUP($E279, PlayerForm!$D$3:$D$394, PlayerForm!$Q$3:$Q$394)*
_xlfn.XLOOKUP(
INDEX(FixtureTicker!$B$3:$AM$22, MATCH($B279, FixtureTicker!$A$3:$A$22), PlayerForm!$X$5+1),
 TeamForm!$B$4:$B$23, TeamForm!$AD$4:$AD$23),
INDEX(FixtureTicker!$B$24:$AM$43, MATCH($B279, FixtureTicker!$A$24:$A$43), PlayerForm!$X$5+1)="A",
_xlfn.XLOOKUP($E279, PlayerForm!$D$3:$D$394, PlayerForm!$R$3:$R$394)*
_xlfn.XLOOKUP(
INDEX(FixtureTicker!$B$3:$AM$22, MATCH($B279, FixtureTicker!$A$3:$A$22), PlayerForm!$X$5+1),
 TeamForm!$B$4:$B$23, TeamForm!$AB$4:$AB$23),
INDEX(FixtureTicker!$B$24:$AM$43, MATCH($B279, FixtureTicker!$A$24:$A$43), PlayerForm!$X$5+1)="BLANK",
0
),
_xlfn.IFS(
INDEX(FixtureTicker!$B$24:$AM$43, MATCH($B279, FixtureTicker!$A$24:$A$43), PlayerForm!$X$5+2)="H",
_xlfn.XLOOKUP($E279, PlayerForm!$D$3:$D$394, PlayerForm!$Q$3:$Q$394)*
_xlfn.XLOOKUP(
INDEX(FixtureTicker!$B$3:$AM$22, MATCH($B279, FixtureTicker!$A$3:$A$22), PlayerForm!$X$5+2),
 TeamForm!$B$4:$B$23, TeamForm!$AD$4:$AD$23),
INDEX(FixtureTicker!$B$24:$AM$43, MATCH($B279, FixtureTicker!$A$24:$A$43), PlayerForm!$X$5+2)="A",
_xlfn.XLOOKUP($E279, PlayerForm!$D$3:$D$394, PlayerForm!$R$3:$R$394)*
_xlfn.XLOOKUP(
INDEX(FixtureTicker!$B$3:$AM$22, MATCH($B279, FixtureTicker!$A$3:$A$22), PlayerForm!$X$5+2),
 TeamForm!$B$4:$B$23, TeamForm!$AB$4:$AB$23),
INDEX(FixtureTicker!$B$24:$AM$43, MATCH($B279, FixtureTicker!$A$24:$A$43), PlayerForm!$X$5+2)="BLANK",
0
),
_xlfn.IFS(
INDEX(FixtureTicker!$B$24:$AM$43, MATCH($B279, FixtureTicker!$A$24:$A$43), PlayerForm!$X$5+3)="H",
_xlfn.XLOOKUP($E279, PlayerForm!$D$3:$D$394, PlayerForm!$Q$3:$Q$394)*
_xlfn.XLOOKUP(
INDEX(FixtureTicker!$B$3:$AM$22, MATCH($B279, FixtureTicker!$A$3:$A$22), PlayerForm!$X$5+3),
 TeamForm!$B$4:$B$23, TeamForm!$AD$4:$AD$23),
INDEX(FixtureTicker!$B$24:$AM$43, MATCH($B279, FixtureTicker!$A$24:$A$43), PlayerForm!$X$5+3)="A",
_xlfn.XLOOKUP($E279, PlayerForm!$D$3:$D$394, PlayerForm!$R$3:$R$394)*
_xlfn.XLOOKUP(
INDEX(FixtureTicker!$B$3:$AM$22, MATCH($B279, FixtureTicker!$A$3:$A$22), PlayerForm!$X$5+3),
 TeamForm!$B$4:$B$23, TeamForm!$AB$4:$AB$23),
INDEX(FixtureTicker!$B$24:$AM$43, MATCH($B279, FixtureTicker!$A$24:$A$43), PlayerForm!$X$5+3)="BLANK",
0
),
_xlfn.IFS(
INDEX(FixtureTicker!$B$24:$AM$43, MATCH($B279, FixtureTicker!$A$24:$A$43), PlayerForm!$X$5+4)="H",
_xlfn.XLOOKUP($E279, PlayerForm!$D$3:$D$394, PlayerForm!$Q$3:$Q$394)*
_xlfn.XLOOKUP(
INDEX(FixtureTicker!$B$3:$AM$22, MATCH($B279, FixtureTicker!$A$3:$A$22), PlayerForm!$X$5+4),
 TeamForm!$B$4:$B$23, TeamForm!$AD$4:$AD$23),
INDEX(FixtureTicker!$B$24:$AM$43, MATCH($B279, FixtureTicker!$A$24:$A$43), PlayerForm!$X$5+4)="A",
_xlfn.XLOOKUP($E279, PlayerForm!$D$3:$D$394, PlayerForm!$R$3:$R$394)*
_xlfn.XLOOKUP(
INDEX(FixtureTicker!$B$3:$AM$22, MATCH($B279, FixtureTicker!$A$3:$A$22), PlayerForm!$X$5+4),
 TeamForm!$B$4:$B$23, TeamForm!$AB$4:$AB$23),
INDEX(FixtureTicker!$B$24:$AM$43, MATCH($B279, FixtureTicker!$A$24:$A$43), PlayerForm!$X$5+4)="BLANK",
0
),
_xlfn.IFS(
INDEX(FixtureTicker!$B$24:$AM$43, MATCH($B279, FixtureTicker!$A$24:$A$43), PlayerForm!$X$5+5)="H",
_xlfn.XLOOKUP($E279, PlayerForm!$D$3:$D$394, PlayerForm!$Q$3:$Q$394)*
_xlfn.XLOOKUP(
INDEX(FixtureTicker!$B$3:$AM$22, MATCH($B279, FixtureTicker!$A$3:$A$22), PlayerForm!$X$5+5),
 TeamForm!$B$4:$B$23, TeamForm!$AD$4:$AD$23),
INDEX(FixtureTicker!$B$24:$AM$43, MATCH($B279, FixtureTicker!$A$24:$A$43), PlayerForm!$X$5+5)="A",
_xlfn.XLOOKUP($E279, PlayerForm!$D$3:$D$394, PlayerForm!$R$3:$R$394)*
_xlfn.XLOOKUP(
INDEX(FixtureTicker!$B$3:$AM$22, MATCH($B279, FixtureTicker!$A$3:$A$22), PlayerForm!$X$5+5),
 TeamForm!$B$4:$B$23, TeamForm!$AB$4:$AB$23),
INDEX(FixtureTicker!$B$24:$AM$43, MATCH($B279, FixtureTicker!$A$24:$A$43), PlayerForm!$X$5+5)="BLANK",
0
),
_xlfn.IFS(
INDEX(FixtureTicker!$B$24:$AM$43, MATCH($B279, FixtureTicker!$A$24:$A$43), PlayerForm!$X$5+6)="H",
_xlfn.XLOOKUP($E279, PlayerForm!$D$3:$D$394, PlayerForm!$Q$3:$Q$394)*
_xlfn.XLOOKUP(
INDEX(FixtureTicker!$B$3:$AM$22, MATCH($B279, FixtureTicker!$A$3:$A$22), PlayerForm!$X$5+6),
 TeamForm!$B$4:$B$23, TeamForm!$AD$4:$AD$23),
INDEX(FixtureTicker!$B$24:$AM$43, MATCH($B279, FixtureTicker!$A$24:$A$43), PlayerForm!$X$5+6)="A",
_xlfn.XLOOKUP($E279, PlayerForm!$D$3:$D$394, PlayerForm!$R$3:$R$394)*
_xlfn.XLOOKUP(
INDEX(FixtureTicker!$B$3:$AM$22, MATCH($B279, FixtureTicker!$A$3:$A$22), PlayerForm!$X$5+6),
 TeamForm!$B$4:$B$23, TeamForm!$AB$4:$AB$23),
INDEX(FixtureTicker!$B$24:$AM$43, MATCH($B279, FixtureTicker!$A$24:$A$43), PlayerForm!$X$5+6)="BLANK",
0
),
_xlfn.IFS(
INDEX(FixtureTicker!$B$24:$AM$43, MATCH($B279, FixtureTicker!$A$24:$A$43), PlayerForm!$X$5+7)="H",
_xlfn.XLOOKUP($E279, PlayerForm!$D$3:$D$394, PlayerForm!$Q$3:$Q$394)*
_xlfn.XLOOKUP(
INDEX(FixtureTicker!$B$3:$AM$22, MATCH($B279, FixtureTicker!$A$3:$A$22), PlayerForm!$X$5+7),
 TeamForm!$B$4:$B$23, TeamForm!$AD$4:$AD$23),
INDEX(FixtureTicker!$B$24:$AM$43, MATCH($B279, FixtureTicker!$A$24:$A$43), PlayerForm!$X$5+7)="A",
_xlfn.XLOOKUP($E279, PlayerForm!$D$3:$D$394, PlayerForm!$R$3:$R$394)*
_xlfn.XLOOKUP(
INDEX(FixtureTicker!$B$3:$AM$22, MATCH($B279, FixtureTicker!$A$3:$A$22), PlayerForm!$X$5+7),
 TeamForm!$B$4:$B$23, TeamForm!$AB$4:$AB$23),
INDEX(FixtureTicker!$B$24:$AM$43, MATCH($B279, FixtureTicker!$A$24:$A$43), PlayerForm!$X$5+7)="BLANK",
0
)
),0)</f>
        <v>1.5424683016247946</v>
      </c>
    </row>
    <row r="280" spans="1:10">
      <c r="A280" s="55">
        <v>362</v>
      </c>
      <c r="B280" s="55" t="str">
        <f>_xlfn.XLOOKUP($A280, PlayerData!$B$3:$B$394, PlayerData!C$3:C$394)</f>
        <v>WHU</v>
      </c>
      <c r="C280" s="55" t="str">
        <f>_xlfn.XLOOKUP($A280, PlayerData!$B$3:$B$394, PlayerData!D$3:D$394)</f>
        <v>D</v>
      </c>
      <c r="D280" s="55">
        <f>_xlfn.XLOOKUP($A280, PlayerData!$B:$B, PlayerData!F:F,,,-1)</f>
        <v>4</v>
      </c>
      <c r="E280" s="31" t="str">
        <f>_xlfn.XLOOKUP($A280, PlayerData!$B$3:$B$394, PlayerData!E$3:E$394)</f>
        <v>Johnson</v>
      </c>
      <c r="F280" s="164" cm="1">
        <f t="array" ref="F280">IFERROR(0.01*_xlfn.IFS(
INDEX(FixtureTicker!$B$24:$AM$43, MATCH($B280, FixtureTicker!$A$24:$A$43, 0), PlayerForm!$X$5)="H",
_xlfn.XLOOKUP($E280, PlayerForm!$D$3:$D$394, PlayerForm!$Q$3:$Q$394)*
_xlfn.XLOOKUP(
INDEX(FixtureTicker!$B$3:$AM$22, MATCH($B280, FixtureTicker!$A$3:$A$22,0), PlayerForm!$X$5),
 TeamForm!$B$4:$B$23, TeamForm!$AD$4:$AD$23),
INDEX(FixtureTicker!$B$24:$AM$43, MATCH($B280, FixtureTicker!$A$24:$A$43,0), PlayerForm!$X$5)="A",
_xlfn.XLOOKUP($E280, PlayerForm!$D$3:$D$394, PlayerForm!$R$3:$R$394)*
_xlfn.XLOOKUP(
INDEX(FixtureTicker!$B$3:$AM$22, MATCH($B280, FixtureTicker!$A$3:$A$22,0), PlayerForm!$X$5),
 TeamForm!$B$4:$B$23, TeamForm!$AB$4:$AB$23),
INDEX(FixtureTicker!$B$24:$AM$43, MATCH($B280, FixtureTicker!$A$24:$A$43,0), PlayerForm!$X$5)="BLANK",
0),0)</f>
        <v>0.58982083399397511</v>
      </c>
      <c r="G280" s="163" cm="1">
        <f t="array" ref="G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
),0)</f>
        <v>0.58982083399397511</v>
      </c>
      <c r="H280" s="163" cm="1">
        <f t="array" ref="H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),
_xlfn.IFS(
INDEX(FixtureTicker!$B$24:$AM$43, MATCH($B280, FixtureTicker!$A$24:$A$43), PlayerForm!$X$5+2)="H",
_xlfn.XLOOKUP($E280, PlayerForm!$D$3:$D$394, PlayerForm!$Q$3:$Q$394)*
_xlfn.XLOOKUP(
INDEX(FixtureTicker!$B$3:$AM$22, MATCH($B280, FixtureTicker!$A$3:$A$22), PlayerForm!$X$5+2),
 TeamForm!$B$4:$B$23, TeamForm!$AD$4:$AD$23),
INDEX(FixtureTicker!$B$24:$AM$43, MATCH($B280, FixtureTicker!$A$24:$A$43), PlayerForm!$X$5+2)="A",
_xlfn.XLOOKUP($E280, PlayerForm!$D$3:$D$394, PlayerForm!$R$3:$R$394)*
_xlfn.XLOOKUP(
INDEX(FixtureTicker!$B$3:$AM$22, MATCH($B280, FixtureTicker!$A$3:$A$22), PlayerForm!$X$5+2),
 TeamForm!$B$4:$B$23, TeamForm!$AB$4:$AB$23),
INDEX(FixtureTicker!$B$24:$AM$43, MATCH($B280, FixtureTicker!$A$24:$A$43), PlayerForm!$X$5+2)="BLANK",
0
),
_xlfn.IFS(
INDEX(FixtureTicker!$B$24:$AM$43, MATCH($B280, FixtureTicker!$A$24:$A$43), PlayerForm!$X$5+3)="H",
_xlfn.XLOOKUP($E280, PlayerForm!$D$3:$D$394, PlayerForm!$Q$3:$Q$394)*
_xlfn.XLOOKUP(
INDEX(FixtureTicker!$B$3:$AM$22, MATCH($B280, FixtureTicker!$A$3:$A$22), PlayerForm!$X$5+3),
 TeamForm!$B$4:$B$23, TeamForm!$AD$4:$AD$23),
INDEX(FixtureTicker!$B$24:$AM$43, MATCH($B280, FixtureTicker!$A$24:$A$43), PlayerForm!$X$5+3)="A",
_xlfn.XLOOKUP($E280, PlayerForm!$D$3:$D$394, PlayerForm!$R$3:$R$394)*
_xlfn.XLOOKUP(
INDEX(FixtureTicker!$B$3:$AM$22, MATCH($B280, FixtureTicker!$A$3:$A$22), PlayerForm!$X$5+3),
 TeamForm!$B$4:$B$23, TeamForm!$AB$4:$AB$23),
INDEX(FixtureTicker!$B$24:$AM$43, MATCH($B280, FixtureTicker!$A$24:$A$43), PlayerForm!$X$5+3)="BLANK",
0
)
),0)</f>
        <v>0.91558282807771707</v>
      </c>
      <c r="I280" s="163" cm="1">
        <f t="array" ref="I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),
_xlfn.IFS(
INDEX(FixtureTicker!$B$24:$AM$43, MATCH($B280, FixtureTicker!$A$24:$A$43), PlayerForm!$X$5+2)="H",
_xlfn.XLOOKUP($E280, PlayerForm!$D$3:$D$394, PlayerForm!$Q$3:$Q$394)*
_xlfn.XLOOKUP(
INDEX(FixtureTicker!$B$3:$AM$22, MATCH($B280, FixtureTicker!$A$3:$A$22), PlayerForm!$X$5+2),
 TeamForm!$B$4:$B$23, TeamForm!$AD$4:$AD$23),
INDEX(FixtureTicker!$B$24:$AM$43, MATCH($B280, FixtureTicker!$A$24:$A$43), PlayerForm!$X$5+2)="A",
_xlfn.XLOOKUP($E280, PlayerForm!$D$3:$D$394, PlayerForm!$R$3:$R$394)*
_xlfn.XLOOKUP(
INDEX(FixtureTicker!$B$3:$AM$22, MATCH($B280, FixtureTicker!$A$3:$A$22), PlayerForm!$X$5+2),
 TeamForm!$B$4:$B$23, TeamForm!$AB$4:$AB$23),
INDEX(FixtureTicker!$B$24:$AM$43, MATCH($B280, FixtureTicker!$A$24:$A$43), PlayerForm!$X$5+2)="BLANK",
0
),
_xlfn.IFS(
INDEX(FixtureTicker!$B$24:$AM$43, MATCH($B280, FixtureTicker!$A$24:$A$43), PlayerForm!$X$5+3)="H",
_xlfn.XLOOKUP($E280, PlayerForm!$D$3:$D$394, PlayerForm!$Q$3:$Q$394)*
_xlfn.XLOOKUP(
INDEX(FixtureTicker!$B$3:$AM$22, MATCH($B280, FixtureTicker!$A$3:$A$22), PlayerForm!$X$5+3),
 TeamForm!$B$4:$B$23, TeamForm!$AD$4:$AD$23),
INDEX(FixtureTicker!$B$24:$AM$43, MATCH($B280, FixtureTicker!$A$24:$A$43), PlayerForm!$X$5+3)="A",
_xlfn.XLOOKUP($E280, PlayerForm!$D$3:$D$394, PlayerForm!$R$3:$R$394)*
_xlfn.XLOOKUP(
INDEX(FixtureTicker!$B$3:$AM$22, MATCH($B280, FixtureTicker!$A$3:$A$22), PlayerForm!$X$5+3),
 TeamForm!$B$4:$B$23, TeamForm!$AB$4:$AB$23),
INDEX(FixtureTicker!$B$24:$AM$43, MATCH($B280, FixtureTicker!$A$24:$A$43), PlayerForm!$X$5+3)="BLANK",
0
),
_xlfn.IFS(
INDEX(FixtureTicker!$B$24:$AM$43, MATCH($B280, FixtureTicker!$A$24:$A$43), PlayerForm!$X$5+4)="H",
_xlfn.XLOOKUP($E280, PlayerForm!$D$3:$D$394, PlayerForm!$Q$3:$Q$394)*
_xlfn.XLOOKUP(
INDEX(FixtureTicker!$B$3:$AM$22, MATCH($B280, FixtureTicker!$A$3:$A$22), PlayerForm!$X$5+4),
 TeamForm!$B$4:$B$23, TeamForm!$AD$4:$AD$23),
INDEX(FixtureTicker!$B$24:$AM$43, MATCH($B280, FixtureTicker!$A$24:$A$43), PlayerForm!$X$5+4)="A",
_xlfn.XLOOKUP($E280, PlayerForm!$D$3:$D$394, PlayerForm!$R$3:$R$394)*
_xlfn.XLOOKUP(
INDEX(FixtureTicker!$B$3:$AM$22, MATCH($B280, FixtureTicker!$A$3:$A$22), PlayerForm!$X$5+4),
 TeamForm!$B$4:$B$23, TeamForm!$AB$4:$AB$23),
INDEX(FixtureTicker!$B$24:$AM$43, MATCH($B280, FixtureTicker!$A$24:$A$43), PlayerForm!$X$5+4)="BLANK",
0
),
_xlfn.IFS(
INDEX(FixtureTicker!$B$24:$AM$43, MATCH($B280, FixtureTicker!$A$24:$A$43), PlayerForm!$X$5+5)="H",
_xlfn.XLOOKUP($E280, PlayerForm!$D$3:$D$394, PlayerForm!$Q$3:$Q$394)*
_xlfn.XLOOKUP(
INDEX(FixtureTicker!$B$3:$AM$22, MATCH($B280, FixtureTicker!$A$3:$A$22), PlayerForm!$X$5+5),
 TeamForm!$B$4:$B$23, TeamForm!$AD$4:$AD$23),
INDEX(FixtureTicker!$B$24:$AM$43, MATCH($B280, FixtureTicker!$A$24:$A$43), PlayerForm!$X$5+5)="A",
_xlfn.XLOOKUP($E280, PlayerForm!$D$3:$D$394, PlayerForm!$R$3:$R$394)*
_xlfn.XLOOKUP(
INDEX(FixtureTicker!$B$3:$AM$22, MATCH($B280, FixtureTicker!$A$3:$A$22), PlayerForm!$X$5+5),
 TeamForm!$B$4:$B$23, TeamForm!$AB$4:$AB$23),
INDEX(FixtureTicker!$B$24:$AM$43, MATCH($B280, FixtureTicker!$A$24:$A$43), PlayerForm!$X$5+5)="BLANK",
0
)
),0)</f>
        <v>1.1713724754730634</v>
      </c>
      <c r="J280" s="163" cm="1">
        <f t="array" ref="J280">IFERROR(0.01*SUM(
_xlfn.IFS(
INDEX(FixtureTicker!$B$24:$AM$43, MATCH($B280, FixtureTicker!$A$24:$A$43), PlayerForm!$X$5)="H",
_xlfn.XLOOKUP($E280, PlayerForm!$D$3:$D$394, PlayerForm!$Q$3:$Q$394)*
_xlfn.XLOOKUP(
INDEX(FixtureTicker!$B$3:$AM$22, MATCH($B280, FixtureTicker!$A$3:$A$22), PlayerForm!$X$5),
 TeamForm!$B$4:$B$23, TeamForm!$AD$4:$AD$23),
INDEX(FixtureTicker!$B$24:$AM$43, MATCH($B280, FixtureTicker!$A$24:$A$43), PlayerForm!$X$5)="A",
_xlfn.XLOOKUP($E280, PlayerForm!$D$3:$D$394, PlayerForm!$R$3:$R$394)*
_xlfn.XLOOKUP(
INDEX(FixtureTicker!$B$3:$AM$22, MATCH($B280, FixtureTicker!$A$3:$A$22), PlayerForm!$X$5),
 TeamForm!$B$4:$B$23, TeamForm!$AB$4:$AB$23),
INDEX(FixtureTicker!$B$24:$AM$43, MATCH($B280, FixtureTicker!$A$24:$A$43), PlayerForm!$X$5)="BLANK",
0
),
_xlfn.IFS(
INDEX(FixtureTicker!$B$24:$AM$43, MATCH($B280, FixtureTicker!$A$24:$A$43), PlayerForm!$X$5+1)="H",
_xlfn.XLOOKUP($E280, PlayerForm!$D$3:$D$394, PlayerForm!$Q$3:$Q$394)*
_xlfn.XLOOKUP(
INDEX(FixtureTicker!$B$3:$AM$22, MATCH($B280, FixtureTicker!$A$3:$A$22), PlayerForm!$X$5+1),
 TeamForm!$B$4:$B$23, TeamForm!$AD$4:$AD$23),
INDEX(FixtureTicker!$B$24:$AM$43, MATCH($B280, FixtureTicker!$A$24:$A$43), PlayerForm!$X$5+1)="A",
_xlfn.XLOOKUP($E280, PlayerForm!$D$3:$D$394, PlayerForm!$R$3:$R$394)*
_xlfn.XLOOKUP(
INDEX(FixtureTicker!$B$3:$AM$22, MATCH($B280, FixtureTicker!$A$3:$A$22), PlayerForm!$X$5+1),
 TeamForm!$B$4:$B$23, TeamForm!$AB$4:$AB$23),
INDEX(FixtureTicker!$B$24:$AM$43, MATCH($B280, FixtureTicker!$A$24:$A$43), PlayerForm!$X$5+1)="BLANK",
0
),
_xlfn.IFS(
INDEX(FixtureTicker!$B$24:$AM$43, MATCH($B280, FixtureTicker!$A$24:$A$43), PlayerForm!$X$5+2)="H",
_xlfn.XLOOKUP($E280, PlayerForm!$D$3:$D$394, PlayerForm!$Q$3:$Q$394)*
_xlfn.XLOOKUP(
INDEX(FixtureTicker!$B$3:$AM$22, MATCH($B280, FixtureTicker!$A$3:$A$22), PlayerForm!$X$5+2),
 TeamForm!$B$4:$B$23, TeamForm!$AD$4:$AD$23),
INDEX(FixtureTicker!$B$24:$AM$43, MATCH($B280, FixtureTicker!$A$24:$A$43), PlayerForm!$X$5+2)="A",
_xlfn.XLOOKUP($E280, PlayerForm!$D$3:$D$394, PlayerForm!$R$3:$R$394)*
_xlfn.XLOOKUP(
INDEX(FixtureTicker!$B$3:$AM$22, MATCH($B280, FixtureTicker!$A$3:$A$22), PlayerForm!$X$5+2),
 TeamForm!$B$4:$B$23, TeamForm!$AB$4:$AB$23),
INDEX(FixtureTicker!$B$24:$AM$43, MATCH($B280, FixtureTicker!$A$24:$A$43), PlayerForm!$X$5+2)="BLANK",
0
),
_xlfn.IFS(
INDEX(FixtureTicker!$B$24:$AM$43, MATCH($B280, FixtureTicker!$A$24:$A$43), PlayerForm!$X$5+3)="H",
_xlfn.XLOOKUP($E280, PlayerForm!$D$3:$D$394, PlayerForm!$Q$3:$Q$394)*
_xlfn.XLOOKUP(
INDEX(FixtureTicker!$B$3:$AM$22, MATCH($B280, FixtureTicker!$A$3:$A$22), PlayerForm!$X$5+3),
 TeamForm!$B$4:$B$23, TeamForm!$AD$4:$AD$23),
INDEX(FixtureTicker!$B$24:$AM$43, MATCH($B280, FixtureTicker!$A$24:$A$43), PlayerForm!$X$5+3)="A",
_xlfn.XLOOKUP($E280, PlayerForm!$D$3:$D$394, PlayerForm!$R$3:$R$394)*
_xlfn.XLOOKUP(
INDEX(FixtureTicker!$B$3:$AM$22, MATCH($B280, FixtureTicker!$A$3:$A$22), PlayerForm!$X$5+3),
 TeamForm!$B$4:$B$23, TeamForm!$AB$4:$AB$23),
INDEX(FixtureTicker!$B$24:$AM$43, MATCH($B280, FixtureTicker!$A$24:$A$43), PlayerForm!$X$5+3)="BLANK",
0
),
_xlfn.IFS(
INDEX(FixtureTicker!$B$24:$AM$43, MATCH($B280, FixtureTicker!$A$24:$A$43), PlayerForm!$X$5+4)="H",
_xlfn.XLOOKUP($E280, PlayerForm!$D$3:$D$394, PlayerForm!$Q$3:$Q$394)*
_xlfn.XLOOKUP(
INDEX(FixtureTicker!$B$3:$AM$22, MATCH($B280, FixtureTicker!$A$3:$A$22), PlayerForm!$X$5+4),
 TeamForm!$B$4:$B$23, TeamForm!$AD$4:$AD$23),
INDEX(FixtureTicker!$B$24:$AM$43, MATCH($B280, FixtureTicker!$A$24:$A$43), PlayerForm!$X$5+4)="A",
_xlfn.XLOOKUP($E280, PlayerForm!$D$3:$D$394, PlayerForm!$R$3:$R$394)*
_xlfn.XLOOKUP(
INDEX(FixtureTicker!$B$3:$AM$22, MATCH($B280, FixtureTicker!$A$3:$A$22), PlayerForm!$X$5+4),
 TeamForm!$B$4:$B$23, TeamForm!$AB$4:$AB$23),
INDEX(FixtureTicker!$B$24:$AM$43, MATCH($B280, FixtureTicker!$A$24:$A$43), PlayerForm!$X$5+4)="BLANK",
0
),
_xlfn.IFS(
INDEX(FixtureTicker!$B$24:$AM$43, MATCH($B280, FixtureTicker!$A$24:$A$43), PlayerForm!$X$5+5)="H",
_xlfn.XLOOKUP($E280, PlayerForm!$D$3:$D$394, PlayerForm!$Q$3:$Q$394)*
_xlfn.XLOOKUP(
INDEX(FixtureTicker!$B$3:$AM$22, MATCH($B280, FixtureTicker!$A$3:$A$22), PlayerForm!$X$5+5),
 TeamForm!$B$4:$B$23, TeamForm!$AD$4:$AD$23),
INDEX(FixtureTicker!$B$24:$AM$43, MATCH($B280, FixtureTicker!$A$24:$A$43), PlayerForm!$X$5+5)="A",
_xlfn.XLOOKUP($E280, PlayerForm!$D$3:$D$394, PlayerForm!$R$3:$R$394)*
_xlfn.XLOOKUP(
INDEX(FixtureTicker!$B$3:$AM$22, MATCH($B280, FixtureTicker!$A$3:$A$22), PlayerForm!$X$5+5),
 TeamForm!$B$4:$B$23, TeamForm!$AB$4:$AB$23),
INDEX(FixtureTicker!$B$24:$AM$43, MATCH($B280, FixtureTicker!$A$24:$A$43), PlayerForm!$X$5+5)="BLANK",
0
),
_xlfn.IFS(
INDEX(FixtureTicker!$B$24:$AM$43, MATCH($B280, FixtureTicker!$A$24:$A$43), PlayerForm!$X$5+6)="H",
_xlfn.XLOOKUP($E280, PlayerForm!$D$3:$D$394, PlayerForm!$Q$3:$Q$394)*
_xlfn.XLOOKUP(
INDEX(FixtureTicker!$B$3:$AM$22, MATCH($B280, FixtureTicker!$A$3:$A$22), PlayerForm!$X$5+6),
 TeamForm!$B$4:$B$23, TeamForm!$AD$4:$AD$23),
INDEX(FixtureTicker!$B$24:$AM$43, MATCH($B280, FixtureTicker!$A$24:$A$43), PlayerForm!$X$5+6)="A",
_xlfn.XLOOKUP($E280, PlayerForm!$D$3:$D$394, PlayerForm!$R$3:$R$394)*
_xlfn.XLOOKUP(
INDEX(FixtureTicker!$B$3:$AM$22, MATCH($B280, FixtureTicker!$A$3:$A$22), PlayerForm!$X$5+6),
 TeamForm!$B$4:$B$23, TeamForm!$AB$4:$AB$23),
INDEX(FixtureTicker!$B$24:$AM$43, MATCH($B280, FixtureTicker!$A$24:$A$43), PlayerForm!$X$5+6)="BLANK",
0
),
_xlfn.IFS(
INDEX(FixtureTicker!$B$24:$AM$43, MATCH($B280, FixtureTicker!$A$24:$A$43), PlayerForm!$X$5+7)="H",
_xlfn.XLOOKUP($E280, PlayerForm!$D$3:$D$394, PlayerForm!$Q$3:$Q$394)*
_xlfn.XLOOKUP(
INDEX(FixtureTicker!$B$3:$AM$22, MATCH($B280, FixtureTicker!$A$3:$A$22), PlayerForm!$X$5+7),
 TeamForm!$B$4:$B$23, TeamForm!$AD$4:$AD$23),
INDEX(FixtureTicker!$B$24:$AM$43, MATCH($B280, FixtureTicker!$A$24:$A$43), PlayerForm!$X$5+7)="A",
_xlfn.XLOOKUP($E280, PlayerForm!$D$3:$D$394, PlayerForm!$R$3:$R$394)*
_xlfn.XLOOKUP(
INDEX(FixtureTicker!$B$3:$AM$22, MATCH($B280, FixtureTicker!$A$3:$A$22), PlayerForm!$X$5+7),
 TeamForm!$B$4:$B$23, TeamForm!$AB$4:$AB$23),
INDEX(FixtureTicker!$B$24:$AM$43, MATCH($B280, FixtureTicker!$A$24:$A$43), PlayerForm!$X$5+7)="BLANK",
0
)
),0)</f>
        <v>1.979997812400287</v>
      </c>
    </row>
    <row r="281" spans="1:10">
      <c r="A281" s="55">
        <v>282</v>
      </c>
      <c r="B281" s="55" t="str">
        <f>_xlfn.XLOOKUP($A281, PlayerData!$B$3:$B$394, PlayerData!C$3:C$394)</f>
        <v>TOT</v>
      </c>
      <c r="C281" s="55" t="str">
        <f>_xlfn.XLOOKUP($A281, PlayerData!$B$3:$B$394, PlayerData!D$3:D$394)</f>
        <v>D</v>
      </c>
      <c r="D281" s="55">
        <f>_xlfn.XLOOKUP($A281, PlayerData!$B:$B, PlayerData!F:F,,,-1)</f>
        <v>5</v>
      </c>
      <c r="E281" s="31" t="str">
        <f>_xlfn.XLOOKUP($A281, PlayerData!$B$3:$B$394, PlayerData!E$3:E$394)</f>
        <v>Dier</v>
      </c>
      <c r="F281" s="164" cm="1">
        <f t="array" ref="F281">IFERROR(0.01*_xlfn.IFS(
INDEX(FixtureTicker!$B$24:$AM$43, MATCH($B281, FixtureTicker!$A$24:$A$43, 0), PlayerForm!$X$5)="H",
_xlfn.XLOOKUP($E281, PlayerForm!$D$3:$D$394, PlayerForm!$Q$3:$Q$394)*
_xlfn.XLOOKUP(
INDEX(FixtureTicker!$B$3:$AM$22, MATCH($B281, FixtureTicker!$A$3:$A$22,0), PlayerForm!$X$5),
 TeamForm!$B$4:$B$23, TeamForm!$AD$4:$AD$23),
INDEX(FixtureTicker!$B$24:$AM$43, MATCH($B281, FixtureTicker!$A$24:$A$43,0), PlayerForm!$X$5)="A",
_xlfn.XLOOKUP($E281, PlayerForm!$D$3:$D$394, PlayerForm!$R$3:$R$394)*
_xlfn.XLOOKUP(
INDEX(FixtureTicker!$B$3:$AM$22, MATCH($B281, FixtureTicker!$A$3:$A$22,0), PlayerForm!$X$5),
 TeamForm!$B$4:$B$23, TeamForm!$AB$4:$AB$23),
INDEX(FixtureTicker!$B$24:$AM$43, MATCH($B281, FixtureTicker!$A$24:$A$43,0), PlayerForm!$X$5)="BLANK",
0),0)</f>
        <v>0</v>
      </c>
      <c r="G281" s="163" cm="1">
        <f t="array" ref="G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
),0)</f>
        <v>0.37386108045852262</v>
      </c>
      <c r="H281" s="163" cm="1">
        <f t="array" ref="H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),
_xlfn.IFS(
INDEX(FixtureTicker!$B$24:$AM$43, MATCH($B281, FixtureTicker!$A$24:$A$43), PlayerForm!$X$5+2)="H",
_xlfn.XLOOKUP($E281, PlayerForm!$D$3:$D$394, PlayerForm!$Q$3:$Q$394)*
_xlfn.XLOOKUP(
INDEX(FixtureTicker!$B$3:$AM$22, MATCH($B281, FixtureTicker!$A$3:$A$22), PlayerForm!$X$5+2),
 TeamForm!$B$4:$B$23, TeamForm!$AD$4:$AD$23),
INDEX(FixtureTicker!$B$24:$AM$43, MATCH($B281, FixtureTicker!$A$24:$A$43), PlayerForm!$X$5+2)="A",
_xlfn.XLOOKUP($E281, PlayerForm!$D$3:$D$394, PlayerForm!$R$3:$R$394)*
_xlfn.XLOOKUP(
INDEX(FixtureTicker!$B$3:$AM$22, MATCH($B281, FixtureTicker!$A$3:$A$22), PlayerForm!$X$5+2),
 TeamForm!$B$4:$B$23, TeamForm!$AB$4:$AB$23),
INDEX(FixtureTicker!$B$24:$AM$43, MATCH($B281, FixtureTicker!$A$24:$A$43), PlayerForm!$X$5+2)="BLANK",
0
),
_xlfn.IFS(
INDEX(FixtureTicker!$B$24:$AM$43, MATCH($B281, FixtureTicker!$A$24:$A$43), PlayerForm!$X$5+3)="H",
_xlfn.XLOOKUP($E281, PlayerForm!$D$3:$D$394, PlayerForm!$Q$3:$Q$394)*
_xlfn.XLOOKUP(
INDEX(FixtureTicker!$B$3:$AM$22, MATCH($B281, FixtureTicker!$A$3:$A$22), PlayerForm!$X$5+3),
 TeamForm!$B$4:$B$23, TeamForm!$AD$4:$AD$23),
INDEX(FixtureTicker!$B$24:$AM$43, MATCH($B281, FixtureTicker!$A$24:$A$43), PlayerForm!$X$5+3)="A",
_xlfn.XLOOKUP($E281, PlayerForm!$D$3:$D$394, PlayerForm!$R$3:$R$394)*
_xlfn.XLOOKUP(
INDEX(FixtureTicker!$B$3:$AM$22, MATCH($B281, FixtureTicker!$A$3:$A$22), PlayerForm!$X$5+3),
 TeamForm!$B$4:$B$23, TeamForm!$AB$4:$AB$23),
INDEX(FixtureTicker!$B$24:$AM$43, MATCH($B281, FixtureTicker!$A$24:$A$43), PlayerForm!$X$5+3)="BLANK",
0
)
),0)</f>
        <v>0.65008571345845578</v>
      </c>
      <c r="I281" s="163" cm="1">
        <f t="array" ref="I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),
_xlfn.IFS(
INDEX(FixtureTicker!$B$24:$AM$43, MATCH($B281, FixtureTicker!$A$24:$A$43), PlayerForm!$X$5+2)="H",
_xlfn.XLOOKUP($E281, PlayerForm!$D$3:$D$394, PlayerForm!$Q$3:$Q$394)*
_xlfn.XLOOKUP(
INDEX(FixtureTicker!$B$3:$AM$22, MATCH($B281, FixtureTicker!$A$3:$A$22), PlayerForm!$X$5+2),
 TeamForm!$B$4:$B$23, TeamForm!$AD$4:$AD$23),
INDEX(FixtureTicker!$B$24:$AM$43, MATCH($B281, FixtureTicker!$A$24:$A$43), PlayerForm!$X$5+2)="A",
_xlfn.XLOOKUP($E281, PlayerForm!$D$3:$D$394, PlayerForm!$R$3:$R$394)*
_xlfn.XLOOKUP(
INDEX(FixtureTicker!$B$3:$AM$22, MATCH($B281, FixtureTicker!$A$3:$A$22), PlayerForm!$X$5+2),
 TeamForm!$B$4:$B$23, TeamForm!$AB$4:$AB$23),
INDEX(FixtureTicker!$B$24:$AM$43, MATCH($B281, FixtureTicker!$A$24:$A$43), PlayerForm!$X$5+2)="BLANK",
0
),
_xlfn.IFS(
INDEX(FixtureTicker!$B$24:$AM$43, MATCH($B281, FixtureTicker!$A$24:$A$43), PlayerForm!$X$5+3)="H",
_xlfn.XLOOKUP($E281, PlayerForm!$D$3:$D$394, PlayerForm!$Q$3:$Q$394)*
_xlfn.XLOOKUP(
INDEX(FixtureTicker!$B$3:$AM$22, MATCH($B281, FixtureTicker!$A$3:$A$22), PlayerForm!$X$5+3),
 TeamForm!$B$4:$B$23, TeamForm!$AD$4:$AD$23),
INDEX(FixtureTicker!$B$24:$AM$43, MATCH($B281, FixtureTicker!$A$24:$A$43), PlayerForm!$X$5+3)="A",
_xlfn.XLOOKUP($E281, PlayerForm!$D$3:$D$394, PlayerForm!$R$3:$R$394)*
_xlfn.XLOOKUP(
INDEX(FixtureTicker!$B$3:$AM$22, MATCH($B281, FixtureTicker!$A$3:$A$22), PlayerForm!$X$5+3),
 TeamForm!$B$4:$B$23, TeamForm!$AB$4:$AB$23),
INDEX(FixtureTicker!$B$24:$AM$43, MATCH($B281, FixtureTicker!$A$24:$A$43), PlayerForm!$X$5+3)="BLANK",
0
),
_xlfn.IFS(
INDEX(FixtureTicker!$B$24:$AM$43, MATCH($B281, FixtureTicker!$A$24:$A$43), PlayerForm!$X$5+4)="H",
_xlfn.XLOOKUP($E281, PlayerForm!$D$3:$D$394, PlayerForm!$Q$3:$Q$394)*
_xlfn.XLOOKUP(
INDEX(FixtureTicker!$B$3:$AM$22, MATCH($B281, FixtureTicker!$A$3:$A$22), PlayerForm!$X$5+4),
 TeamForm!$B$4:$B$23, TeamForm!$AD$4:$AD$23),
INDEX(FixtureTicker!$B$24:$AM$43, MATCH($B281, FixtureTicker!$A$24:$A$43), PlayerForm!$X$5+4)="A",
_xlfn.XLOOKUP($E281, PlayerForm!$D$3:$D$394, PlayerForm!$R$3:$R$394)*
_xlfn.XLOOKUP(
INDEX(FixtureTicker!$B$3:$AM$22, MATCH($B281, FixtureTicker!$A$3:$A$22), PlayerForm!$X$5+4),
 TeamForm!$B$4:$B$23, TeamForm!$AB$4:$AB$23),
INDEX(FixtureTicker!$B$24:$AM$43, MATCH($B281, FixtureTicker!$A$24:$A$43), PlayerForm!$X$5+4)="BLANK",
0
),
_xlfn.IFS(
INDEX(FixtureTicker!$B$24:$AM$43, MATCH($B281, FixtureTicker!$A$24:$A$43), PlayerForm!$X$5+5)="H",
_xlfn.XLOOKUP($E281, PlayerForm!$D$3:$D$394, PlayerForm!$Q$3:$Q$394)*
_xlfn.XLOOKUP(
INDEX(FixtureTicker!$B$3:$AM$22, MATCH($B281, FixtureTicker!$A$3:$A$22), PlayerForm!$X$5+5),
 TeamForm!$B$4:$B$23, TeamForm!$AD$4:$AD$23),
INDEX(FixtureTicker!$B$24:$AM$43, MATCH($B281, FixtureTicker!$A$24:$A$43), PlayerForm!$X$5+5)="A",
_xlfn.XLOOKUP($E281, PlayerForm!$D$3:$D$394, PlayerForm!$R$3:$R$394)*
_xlfn.XLOOKUP(
INDEX(FixtureTicker!$B$3:$AM$22, MATCH($B281, FixtureTicker!$A$3:$A$22), PlayerForm!$X$5+5),
 TeamForm!$B$4:$B$23, TeamForm!$AB$4:$AB$23),
INDEX(FixtureTicker!$B$24:$AM$43, MATCH($B281, FixtureTicker!$A$24:$A$43), PlayerForm!$X$5+5)="BLANK",
0
)
),0)</f>
        <v>1.156497540625</v>
      </c>
      <c r="J281" s="163" cm="1">
        <f t="array" ref="J281">IFERROR(0.01*SUM(
_xlfn.IFS(
INDEX(FixtureTicker!$B$24:$AM$43, MATCH($B281, FixtureTicker!$A$24:$A$43), PlayerForm!$X$5)="H",
_xlfn.XLOOKUP($E281, PlayerForm!$D$3:$D$394, PlayerForm!$Q$3:$Q$394)*
_xlfn.XLOOKUP(
INDEX(FixtureTicker!$B$3:$AM$22, MATCH($B281, FixtureTicker!$A$3:$A$22), PlayerForm!$X$5),
 TeamForm!$B$4:$B$23, TeamForm!$AD$4:$AD$23),
INDEX(FixtureTicker!$B$24:$AM$43, MATCH($B281, FixtureTicker!$A$24:$A$43), PlayerForm!$X$5)="A",
_xlfn.XLOOKUP($E281, PlayerForm!$D$3:$D$394, PlayerForm!$R$3:$R$394)*
_xlfn.XLOOKUP(
INDEX(FixtureTicker!$B$3:$AM$22, MATCH($B281, FixtureTicker!$A$3:$A$22), PlayerForm!$X$5),
 TeamForm!$B$4:$B$23, TeamForm!$AB$4:$AB$23),
INDEX(FixtureTicker!$B$24:$AM$43, MATCH($B281, FixtureTicker!$A$24:$A$43), PlayerForm!$X$5)="BLANK",
0
),
_xlfn.IFS(
INDEX(FixtureTicker!$B$24:$AM$43, MATCH($B281, FixtureTicker!$A$24:$A$43), PlayerForm!$X$5+1)="H",
_xlfn.XLOOKUP($E281, PlayerForm!$D$3:$D$394, PlayerForm!$Q$3:$Q$394)*
_xlfn.XLOOKUP(
INDEX(FixtureTicker!$B$3:$AM$22, MATCH($B281, FixtureTicker!$A$3:$A$22), PlayerForm!$X$5+1),
 TeamForm!$B$4:$B$23, TeamForm!$AD$4:$AD$23),
INDEX(FixtureTicker!$B$24:$AM$43, MATCH($B281, FixtureTicker!$A$24:$A$43), PlayerForm!$X$5+1)="A",
_xlfn.XLOOKUP($E281, PlayerForm!$D$3:$D$394, PlayerForm!$R$3:$R$394)*
_xlfn.XLOOKUP(
INDEX(FixtureTicker!$B$3:$AM$22, MATCH($B281, FixtureTicker!$A$3:$A$22), PlayerForm!$X$5+1),
 TeamForm!$B$4:$B$23, TeamForm!$AB$4:$AB$23),
INDEX(FixtureTicker!$B$24:$AM$43, MATCH($B281, FixtureTicker!$A$24:$A$43), PlayerForm!$X$5+1)="BLANK",
0
),
_xlfn.IFS(
INDEX(FixtureTicker!$B$24:$AM$43, MATCH($B281, FixtureTicker!$A$24:$A$43), PlayerForm!$X$5+2)="H",
_xlfn.XLOOKUP($E281, PlayerForm!$D$3:$D$394, PlayerForm!$Q$3:$Q$394)*
_xlfn.XLOOKUP(
INDEX(FixtureTicker!$B$3:$AM$22, MATCH($B281, FixtureTicker!$A$3:$A$22), PlayerForm!$X$5+2),
 TeamForm!$B$4:$B$23, TeamForm!$AD$4:$AD$23),
INDEX(FixtureTicker!$B$24:$AM$43, MATCH($B281, FixtureTicker!$A$24:$A$43), PlayerForm!$X$5+2)="A",
_xlfn.XLOOKUP($E281, PlayerForm!$D$3:$D$394, PlayerForm!$R$3:$R$394)*
_xlfn.XLOOKUP(
INDEX(FixtureTicker!$B$3:$AM$22, MATCH($B281, FixtureTicker!$A$3:$A$22), PlayerForm!$X$5+2),
 TeamForm!$B$4:$B$23, TeamForm!$AB$4:$AB$23),
INDEX(FixtureTicker!$B$24:$AM$43, MATCH($B281, FixtureTicker!$A$24:$A$43), PlayerForm!$X$5+2)="BLANK",
0
),
_xlfn.IFS(
INDEX(FixtureTicker!$B$24:$AM$43, MATCH($B281, FixtureTicker!$A$24:$A$43), PlayerForm!$X$5+3)="H",
_xlfn.XLOOKUP($E281, PlayerForm!$D$3:$D$394, PlayerForm!$Q$3:$Q$394)*
_xlfn.XLOOKUP(
INDEX(FixtureTicker!$B$3:$AM$22, MATCH($B281, FixtureTicker!$A$3:$A$22), PlayerForm!$X$5+3),
 TeamForm!$B$4:$B$23, TeamForm!$AD$4:$AD$23),
INDEX(FixtureTicker!$B$24:$AM$43, MATCH($B281, FixtureTicker!$A$24:$A$43), PlayerForm!$X$5+3)="A",
_xlfn.XLOOKUP($E281, PlayerForm!$D$3:$D$394, PlayerForm!$R$3:$R$394)*
_xlfn.XLOOKUP(
INDEX(FixtureTicker!$B$3:$AM$22, MATCH($B281, FixtureTicker!$A$3:$A$22), PlayerForm!$X$5+3),
 TeamForm!$B$4:$B$23, TeamForm!$AB$4:$AB$23),
INDEX(FixtureTicker!$B$24:$AM$43, MATCH($B281, FixtureTicker!$A$24:$A$43), PlayerForm!$X$5+3)="BLANK",
0
),
_xlfn.IFS(
INDEX(FixtureTicker!$B$24:$AM$43, MATCH($B281, FixtureTicker!$A$24:$A$43), PlayerForm!$X$5+4)="H",
_xlfn.XLOOKUP($E281, PlayerForm!$D$3:$D$394, PlayerForm!$Q$3:$Q$394)*
_xlfn.XLOOKUP(
INDEX(FixtureTicker!$B$3:$AM$22, MATCH($B281, FixtureTicker!$A$3:$A$22), PlayerForm!$X$5+4),
 TeamForm!$B$4:$B$23, TeamForm!$AD$4:$AD$23),
INDEX(FixtureTicker!$B$24:$AM$43, MATCH($B281, FixtureTicker!$A$24:$A$43), PlayerForm!$X$5+4)="A",
_xlfn.XLOOKUP($E281, PlayerForm!$D$3:$D$394, PlayerForm!$R$3:$R$394)*
_xlfn.XLOOKUP(
INDEX(FixtureTicker!$B$3:$AM$22, MATCH($B281, FixtureTicker!$A$3:$A$22), PlayerForm!$X$5+4),
 TeamForm!$B$4:$B$23, TeamForm!$AB$4:$AB$23),
INDEX(FixtureTicker!$B$24:$AM$43, MATCH($B281, FixtureTicker!$A$24:$A$43), PlayerForm!$X$5+4)="BLANK",
0
),
_xlfn.IFS(
INDEX(FixtureTicker!$B$24:$AM$43, MATCH($B281, FixtureTicker!$A$24:$A$43), PlayerForm!$X$5+5)="H",
_xlfn.XLOOKUP($E281, PlayerForm!$D$3:$D$394, PlayerForm!$Q$3:$Q$394)*
_xlfn.XLOOKUP(
INDEX(FixtureTicker!$B$3:$AM$22, MATCH($B281, FixtureTicker!$A$3:$A$22), PlayerForm!$X$5+5),
 TeamForm!$B$4:$B$23, TeamForm!$AD$4:$AD$23),
INDEX(FixtureTicker!$B$24:$AM$43, MATCH($B281, FixtureTicker!$A$24:$A$43), PlayerForm!$X$5+5)="A",
_xlfn.XLOOKUP($E281, PlayerForm!$D$3:$D$394, PlayerForm!$R$3:$R$394)*
_xlfn.XLOOKUP(
INDEX(FixtureTicker!$B$3:$AM$22, MATCH($B281, FixtureTicker!$A$3:$A$22), PlayerForm!$X$5+5),
 TeamForm!$B$4:$B$23, TeamForm!$AB$4:$AB$23),
INDEX(FixtureTicker!$B$24:$AM$43, MATCH($B281, FixtureTicker!$A$24:$A$43), PlayerForm!$X$5+5)="BLANK",
0
),
_xlfn.IFS(
INDEX(FixtureTicker!$B$24:$AM$43, MATCH($B281, FixtureTicker!$A$24:$A$43), PlayerForm!$X$5+6)="H",
_xlfn.XLOOKUP($E281, PlayerForm!$D$3:$D$394, PlayerForm!$Q$3:$Q$394)*
_xlfn.XLOOKUP(
INDEX(FixtureTicker!$B$3:$AM$22, MATCH($B281, FixtureTicker!$A$3:$A$22), PlayerForm!$X$5+6),
 TeamForm!$B$4:$B$23, TeamForm!$AD$4:$AD$23),
INDEX(FixtureTicker!$B$24:$AM$43, MATCH($B281, FixtureTicker!$A$24:$A$43), PlayerForm!$X$5+6)="A",
_xlfn.XLOOKUP($E281, PlayerForm!$D$3:$D$394, PlayerForm!$R$3:$R$394)*
_xlfn.XLOOKUP(
INDEX(FixtureTicker!$B$3:$AM$22, MATCH($B281, FixtureTicker!$A$3:$A$22), PlayerForm!$X$5+6),
 TeamForm!$B$4:$B$23, TeamForm!$AB$4:$AB$23),
INDEX(FixtureTicker!$B$24:$AM$43, MATCH($B281, FixtureTicker!$A$24:$A$43), PlayerForm!$X$5+6)="BLANK",
0
),
_xlfn.IFS(
INDEX(FixtureTicker!$B$24:$AM$43, MATCH($B281, FixtureTicker!$A$24:$A$43), PlayerForm!$X$5+7)="H",
_xlfn.XLOOKUP($E281, PlayerForm!$D$3:$D$394, PlayerForm!$Q$3:$Q$394)*
_xlfn.XLOOKUP(
INDEX(FixtureTicker!$B$3:$AM$22, MATCH($B281, FixtureTicker!$A$3:$A$22), PlayerForm!$X$5+7),
 TeamForm!$B$4:$B$23, TeamForm!$AD$4:$AD$23),
INDEX(FixtureTicker!$B$24:$AM$43, MATCH($B281, FixtureTicker!$A$24:$A$43), PlayerForm!$X$5+7)="A",
_xlfn.XLOOKUP($E281, PlayerForm!$D$3:$D$394, PlayerForm!$R$3:$R$394)*
_xlfn.XLOOKUP(
INDEX(FixtureTicker!$B$3:$AM$22, MATCH($B281, FixtureTicker!$A$3:$A$22), PlayerForm!$X$5+7),
 TeamForm!$B$4:$B$23, TeamForm!$AB$4:$AB$23),
INDEX(FixtureTicker!$B$24:$AM$43, MATCH($B281, FixtureTicker!$A$24:$A$43), PlayerForm!$X$5+7)="BLANK",
0
)
),0)</f>
        <v>1.6675553478572922</v>
      </c>
    </row>
    <row r="282" spans="1:10">
      <c r="A282" s="55">
        <v>386</v>
      </c>
      <c r="B282" s="55" t="str">
        <f>_xlfn.XLOOKUP($A282, PlayerData!$B$3:$B$394, PlayerData!C$3:C$394)</f>
        <v>TOT</v>
      </c>
      <c r="C282" s="55" t="str">
        <f>_xlfn.XLOOKUP($A282, PlayerData!$B$3:$B$394, PlayerData!D$3:D$394)</f>
        <v>M</v>
      </c>
      <c r="D282" s="55">
        <f>_xlfn.XLOOKUP($A282, PlayerData!$B:$B, PlayerData!F:F,,,-1)</f>
        <v>6</v>
      </c>
      <c r="E282" s="31" t="str">
        <f>_xlfn.XLOOKUP($A282, PlayerData!$B$3:$B$394, PlayerData!E$3:E$394)</f>
        <v>Ndombele</v>
      </c>
      <c r="F282" s="164" cm="1">
        <f t="array" ref="F282">IFERROR(0.01*_xlfn.IFS(
INDEX(FixtureTicker!$B$24:$AM$43, MATCH($B282, FixtureTicker!$A$24:$A$43, 0), PlayerForm!$X$5)="H",
_xlfn.XLOOKUP($E282, PlayerForm!$D$3:$D$394, PlayerForm!$Q$3:$Q$394)*
_xlfn.XLOOKUP(
INDEX(FixtureTicker!$B$3:$AM$22, MATCH($B282, FixtureTicker!$A$3:$A$22,0), PlayerForm!$X$5),
 TeamForm!$B$4:$B$23, TeamForm!$AD$4:$AD$23),
INDEX(FixtureTicker!$B$24:$AM$43, MATCH($B282, FixtureTicker!$A$24:$A$43,0), PlayerForm!$X$5)="A",
_xlfn.XLOOKUP($E282, PlayerForm!$D$3:$D$394, PlayerForm!$R$3:$R$394)*
_xlfn.XLOOKUP(
INDEX(FixtureTicker!$B$3:$AM$22, MATCH($B282, FixtureTicker!$A$3:$A$22,0), PlayerForm!$X$5),
 TeamForm!$B$4:$B$23, TeamForm!$AB$4:$AB$23),
INDEX(FixtureTicker!$B$24:$AM$43, MATCH($B282, FixtureTicker!$A$24:$A$43,0), PlayerForm!$X$5)="BLANK",
0),0)</f>
        <v>0</v>
      </c>
      <c r="G282" s="163" cm="1">
        <f t="array" ref="G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
),0)</f>
        <v>0.37386108045852262</v>
      </c>
      <c r="H282" s="163" cm="1">
        <f t="array" ref="H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),
_xlfn.IFS(
INDEX(FixtureTicker!$B$24:$AM$43, MATCH($B282, FixtureTicker!$A$24:$A$43), PlayerForm!$X$5+2)="H",
_xlfn.XLOOKUP($E282, PlayerForm!$D$3:$D$394, PlayerForm!$Q$3:$Q$394)*
_xlfn.XLOOKUP(
INDEX(FixtureTicker!$B$3:$AM$22, MATCH($B282, FixtureTicker!$A$3:$A$22), PlayerForm!$X$5+2),
 TeamForm!$B$4:$B$23, TeamForm!$AD$4:$AD$23),
INDEX(FixtureTicker!$B$24:$AM$43, MATCH($B282, FixtureTicker!$A$24:$A$43), PlayerForm!$X$5+2)="A",
_xlfn.XLOOKUP($E282, PlayerForm!$D$3:$D$394, PlayerForm!$R$3:$R$394)*
_xlfn.XLOOKUP(
INDEX(FixtureTicker!$B$3:$AM$22, MATCH($B282, FixtureTicker!$A$3:$A$22), PlayerForm!$X$5+2),
 TeamForm!$B$4:$B$23, TeamForm!$AB$4:$AB$23),
INDEX(FixtureTicker!$B$24:$AM$43, MATCH($B282, FixtureTicker!$A$24:$A$43), PlayerForm!$X$5+2)="BLANK",
0
),
_xlfn.IFS(
INDEX(FixtureTicker!$B$24:$AM$43, MATCH($B282, FixtureTicker!$A$24:$A$43), PlayerForm!$X$5+3)="H",
_xlfn.XLOOKUP($E282, PlayerForm!$D$3:$D$394, PlayerForm!$Q$3:$Q$394)*
_xlfn.XLOOKUP(
INDEX(FixtureTicker!$B$3:$AM$22, MATCH($B282, FixtureTicker!$A$3:$A$22), PlayerForm!$X$5+3),
 TeamForm!$B$4:$B$23, TeamForm!$AD$4:$AD$23),
INDEX(FixtureTicker!$B$24:$AM$43, MATCH($B282, FixtureTicker!$A$24:$A$43), PlayerForm!$X$5+3)="A",
_xlfn.XLOOKUP($E282, PlayerForm!$D$3:$D$394, PlayerForm!$R$3:$R$394)*
_xlfn.XLOOKUP(
INDEX(FixtureTicker!$B$3:$AM$22, MATCH($B282, FixtureTicker!$A$3:$A$22), PlayerForm!$X$5+3),
 TeamForm!$B$4:$B$23, TeamForm!$AB$4:$AB$23),
INDEX(FixtureTicker!$B$24:$AM$43, MATCH($B282, FixtureTicker!$A$24:$A$43), PlayerForm!$X$5+3)="BLANK",
0
)
),0)</f>
        <v>0.65008571345845578</v>
      </c>
      <c r="I282" s="163" cm="1">
        <f t="array" ref="I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),
_xlfn.IFS(
INDEX(FixtureTicker!$B$24:$AM$43, MATCH($B282, FixtureTicker!$A$24:$A$43), PlayerForm!$X$5+2)="H",
_xlfn.XLOOKUP($E282, PlayerForm!$D$3:$D$394, PlayerForm!$Q$3:$Q$394)*
_xlfn.XLOOKUP(
INDEX(FixtureTicker!$B$3:$AM$22, MATCH($B282, FixtureTicker!$A$3:$A$22), PlayerForm!$X$5+2),
 TeamForm!$B$4:$B$23, TeamForm!$AD$4:$AD$23),
INDEX(FixtureTicker!$B$24:$AM$43, MATCH($B282, FixtureTicker!$A$24:$A$43), PlayerForm!$X$5+2)="A",
_xlfn.XLOOKUP($E282, PlayerForm!$D$3:$D$394, PlayerForm!$R$3:$R$394)*
_xlfn.XLOOKUP(
INDEX(FixtureTicker!$B$3:$AM$22, MATCH($B282, FixtureTicker!$A$3:$A$22), PlayerForm!$X$5+2),
 TeamForm!$B$4:$B$23, TeamForm!$AB$4:$AB$23),
INDEX(FixtureTicker!$B$24:$AM$43, MATCH($B282, FixtureTicker!$A$24:$A$43), PlayerForm!$X$5+2)="BLANK",
0
),
_xlfn.IFS(
INDEX(FixtureTicker!$B$24:$AM$43, MATCH($B282, FixtureTicker!$A$24:$A$43), PlayerForm!$X$5+3)="H",
_xlfn.XLOOKUP($E282, PlayerForm!$D$3:$D$394, PlayerForm!$Q$3:$Q$394)*
_xlfn.XLOOKUP(
INDEX(FixtureTicker!$B$3:$AM$22, MATCH($B282, FixtureTicker!$A$3:$A$22), PlayerForm!$X$5+3),
 TeamForm!$B$4:$B$23, TeamForm!$AD$4:$AD$23),
INDEX(FixtureTicker!$B$24:$AM$43, MATCH($B282, FixtureTicker!$A$24:$A$43), PlayerForm!$X$5+3)="A",
_xlfn.XLOOKUP($E282, PlayerForm!$D$3:$D$394, PlayerForm!$R$3:$R$394)*
_xlfn.XLOOKUP(
INDEX(FixtureTicker!$B$3:$AM$22, MATCH($B282, FixtureTicker!$A$3:$A$22), PlayerForm!$X$5+3),
 TeamForm!$B$4:$B$23, TeamForm!$AB$4:$AB$23),
INDEX(FixtureTicker!$B$24:$AM$43, MATCH($B282, FixtureTicker!$A$24:$A$43), PlayerForm!$X$5+3)="BLANK",
0
),
_xlfn.IFS(
INDEX(FixtureTicker!$B$24:$AM$43, MATCH($B282, FixtureTicker!$A$24:$A$43), PlayerForm!$X$5+4)="H",
_xlfn.XLOOKUP($E282, PlayerForm!$D$3:$D$394, PlayerForm!$Q$3:$Q$394)*
_xlfn.XLOOKUP(
INDEX(FixtureTicker!$B$3:$AM$22, MATCH($B282, FixtureTicker!$A$3:$A$22), PlayerForm!$X$5+4),
 TeamForm!$B$4:$B$23, TeamForm!$AD$4:$AD$23),
INDEX(FixtureTicker!$B$24:$AM$43, MATCH($B282, FixtureTicker!$A$24:$A$43), PlayerForm!$X$5+4)="A",
_xlfn.XLOOKUP($E282, PlayerForm!$D$3:$D$394, PlayerForm!$R$3:$R$394)*
_xlfn.XLOOKUP(
INDEX(FixtureTicker!$B$3:$AM$22, MATCH($B282, FixtureTicker!$A$3:$A$22), PlayerForm!$X$5+4),
 TeamForm!$B$4:$B$23, TeamForm!$AB$4:$AB$23),
INDEX(FixtureTicker!$B$24:$AM$43, MATCH($B282, FixtureTicker!$A$24:$A$43), PlayerForm!$X$5+4)="BLANK",
0
),
_xlfn.IFS(
INDEX(FixtureTicker!$B$24:$AM$43, MATCH($B282, FixtureTicker!$A$24:$A$43), PlayerForm!$X$5+5)="H",
_xlfn.XLOOKUP($E282, PlayerForm!$D$3:$D$394, PlayerForm!$Q$3:$Q$394)*
_xlfn.XLOOKUP(
INDEX(FixtureTicker!$B$3:$AM$22, MATCH($B282, FixtureTicker!$A$3:$A$22), PlayerForm!$X$5+5),
 TeamForm!$B$4:$B$23, TeamForm!$AD$4:$AD$23),
INDEX(FixtureTicker!$B$24:$AM$43, MATCH($B282, FixtureTicker!$A$24:$A$43), PlayerForm!$X$5+5)="A",
_xlfn.XLOOKUP($E282, PlayerForm!$D$3:$D$394, PlayerForm!$R$3:$R$394)*
_xlfn.XLOOKUP(
INDEX(FixtureTicker!$B$3:$AM$22, MATCH($B282, FixtureTicker!$A$3:$A$22), PlayerForm!$X$5+5),
 TeamForm!$B$4:$B$23, TeamForm!$AB$4:$AB$23),
INDEX(FixtureTicker!$B$24:$AM$43, MATCH($B282, FixtureTicker!$A$24:$A$43), PlayerForm!$X$5+5)="BLANK",
0
)
),0)</f>
        <v>1.156497540625</v>
      </c>
      <c r="J282" s="163" cm="1">
        <f t="array" ref="J282">IFERROR(0.01*SUM(
_xlfn.IFS(
INDEX(FixtureTicker!$B$24:$AM$43, MATCH($B282, FixtureTicker!$A$24:$A$43), PlayerForm!$X$5)="H",
_xlfn.XLOOKUP($E282, PlayerForm!$D$3:$D$394, PlayerForm!$Q$3:$Q$394)*
_xlfn.XLOOKUP(
INDEX(FixtureTicker!$B$3:$AM$22, MATCH($B282, FixtureTicker!$A$3:$A$22), PlayerForm!$X$5),
 TeamForm!$B$4:$B$23, TeamForm!$AD$4:$AD$23),
INDEX(FixtureTicker!$B$24:$AM$43, MATCH($B282, FixtureTicker!$A$24:$A$43), PlayerForm!$X$5)="A",
_xlfn.XLOOKUP($E282, PlayerForm!$D$3:$D$394, PlayerForm!$R$3:$R$394)*
_xlfn.XLOOKUP(
INDEX(FixtureTicker!$B$3:$AM$22, MATCH($B282, FixtureTicker!$A$3:$A$22), PlayerForm!$X$5),
 TeamForm!$B$4:$B$23, TeamForm!$AB$4:$AB$23),
INDEX(FixtureTicker!$B$24:$AM$43, MATCH($B282, FixtureTicker!$A$24:$A$43), PlayerForm!$X$5)="BLANK",
0
),
_xlfn.IFS(
INDEX(FixtureTicker!$B$24:$AM$43, MATCH($B282, FixtureTicker!$A$24:$A$43), PlayerForm!$X$5+1)="H",
_xlfn.XLOOKUP($E282, PlayerForm!$D$3:$D$394, PlayerForm!$Q$3:$Q$394)*
_xlfn.XLOOKUP(
INDEX(FixtureTicker!$B$3:$AM$22, MATCH($B282, FixtureTicker!$A$3:$A$22), PlayerForm!$X$5+1),
 TeamForm!$B$4:$B$23, TeamForm!$AD$4:$AD$23),
INDEX(FixtureTicker!$B$24:$AM$43, MATCH($B282, FixtureTicker!$A$24:$A$43), PlayerForm!$X$5+1)="A",
_xlfn.XLOOKUP($E282, PlayerForm!$D$3:$D$394, PlayerForm!$R$3:$R$394)*
_xlfn.XLOOKUP(
INDEX(FixtureTicker!$B$3:$AM$22, MATCH($B282, FixtureTicker!$A$3:$A$22), PlayerForm!$X$5+1),
 TeamForm!$B$4:$B$23, TeamForm!$AB$4:$AB$23),
INDEX(FixtureTicker!$B$24:$AM$43, MATCH($B282, FixtureTicker!$A$24:$A$43), PlayerForm!$X$5+1)="BLANK",
0
),
_xlfn.IFS(
INDEX(FixtureTicker!$B$24:$AM$43, MATCH($B282, FixtureTicker!$A$24:$A$43), PlayerForm!$X$5+2)="H",
_xlfn.XLOOKUP($E282, PlayerForm!$D$3:$D$394, PlayerForm!$Q$3:$Q$394)*
_xlfn.XLOOKUP(
INDEX(FixtureTicker!$B$3:$AM$22, MATCH($B282, FixtureTicker!$A$3:$A$22), PlayerForm!$X$5+2),
 TeamForm!$B$4:$B$23, TeamForm!$AD$4:$AD$23),
INDEX(FixtureTicker!$B$24:$AM$43, MATCH($B282, FixtureTicker!$A$24:$A$43), PlayerForm!$X$5+2)="A",
_xlfn.XLOOKUP($E282, PlayerForm!$D$3:$D$394, PlayerForm!$R$3:$R$394)*
_xlfn.XLOOKUP(
INDEX(FixtureTicker!$B$3:$AM$22, MATCH($B282, FixtureTicker!$A$3:$A$22), PlayerForm!$X$5+2),
 TeamForm!$B$4:$B$23, TeamForm!$AB$4:$AB$23),
INDEX(FixtureTicker!$B$24:$AM$43, MATCH($B282, FixtureTicker!$A$24:$A$43), PlayerForm!$X$5+2)="BLANK",
0
),
_xlfn.IFS(
INDEX(FixtureTicker!$B$24:$AM$43, MATCH($B282, FixtureTicker!$A$24:$A$43), PlayerForm!$X$5+3)="H",
_xlfn.XLOOKUP($E282, PlayerForm!$D$3:$D$394, PlayerForm!$Q$3:$Q$394)*
_xlfn.XLOOKUP(
INDEX(FixtureTicker!$B$3:$AM$22, MATCH($B282, FixtureTicker!$A$3:$A$22), PlayerForm!$X$5+3),
 TeamForm!$B$4:$B$23, TeamForm!$AD$4:$AD$23),
INDEX(FixtureTicker!$B$24:$AM$43, MATCH($B282, FixtureTicker!$A$24:$A$43), PlayerForm!$X$5+3)="A",
_xlfn.XLOOKUP($E282, PlayerForm!$D$3:$D$394, PlayerForm!$R$3:$R$394)*
_xlfn.XLOOKUP(
INDEX(FixtureTicker!$B$3:$AM$22, MATCH($B282, FixtureTicker!$A$3:$A$22), PlayerForm!$X$5+3),
 TeamForm!$B$4:$B$23, TeamForm!$AB$4:$AB$23),
INDEX(FixtureTicker!$B$24:$AM$43, MATCH($B282, FixtureTicker!$A$24:$A$43), PlayerForm!$X$5+3)="BLANK",
0
),
_xlfn.IFS(
INDEX(FixtureTicker!$B$24:$AM$43, MATCH($B282, FixtureTicker!$A$24:$A$43), PlayerForm!$X$5+4)="H",
_xlfn.XLOOKUP($E282, PlayerForm!$D$3:$D$394, PlayerForm!$Q$3:$Q$394)*
_xlfn.XLOOKUP(
INDEX(FixtureTicker!$B$3:$AM$22, MATCH($B282, FixtureTicker!$A$3:$A$22), PlayerForm!$X$5+4),
 TeamForm!$B$4:$B$23, TeamForm!$AD$4:$AD$23),
INDEX(FixtureTicker!$B$24:$AM$43, MATCH($B282, FixtureTicker!$A$24:$A$43), PlayerForm!$X$5+4)="A",
_xlfn.XLOOKUP($E282, PlayerForm!$D$3:$D$394, PlayerForm!$R$3:$R$394)*
_xlfn.XLOOKUP(
INDEX(FixtureTicker!$B$3:$AM$22, MATCH($B282, FixtureTicker!$A$3:$A$22), PlayerForm!$X$5+4),
 TeamForm!$B$4:$B$23, TeamForm!$AB$4:$AB$23),
INDEX(FixtureTicker!$B$24:$AM$43, MATCH($B282, FixtureTicker!$A$24:$A$43), PlayerForm!$X$5+4)="BLANK",
0
),
_xlfn.IFS(
INDEX(FixtureTicker!$B$24:$AM$43, MATCH($B282, FixtureTicker!$A$24:$A$43), PlayerForm!$X$5+5)="H",
_xlfn.XLOOKUP($E282, PlayerForm!$D$3:$D$394, PlayerForm!$Q$3:$Q$394)*
_xlfn.XLOOKUP(
INDEX(FixtureTicker!$B$3:$AM$22, MATCH($B282, FixtureTicker!$A$3:$A$22), PlayerForm!$X$5+5),
 TeamForm!$B$4:$B$23, TeamForm!$AD$4:$AD$23),
INDEX(FixtureTicker!$B$24:$AM$43, MATCH($B282, FixtureTicker!$A$24:$A$43), PlayerForm!$X$5+5)="A",
_xlfn.XLOOKUP($E282, PlayerForm!$D$3:$D$394, PlayerForm!$R$3:$R$394)*
_xlfn.XLOOKUP(
INDEX(FixtureTicker!$B$3:$AM$22, MATCH($B282, FixtureTicker!$A$3:$A$22), PlayerForm!$X$5+5),
 TeamForm!$B$4:$B$23, TeamForm!$AB$4:$AB$23),
INDEX(FixtureTicker!$B$24:$AM$43, MATCH($B282, FixtureTicker!$A$24:$A$43), PlayerForm!$X$5+5)="BLANK",
0
),
_xlfn.IFS(
INDEX(FixtureTicker!$B$24:$AM$43, MATCH($B282, FixtureTicker!$A$24:$A$43), PlayerForm!$X$5+6)="H",
_xlfn.XLOOKUP($E282, PlayerForm!$D$3:$D$394, PlayerForm!$Q$3:$Q$394)*
_xlfn.XLOOKUP(
INDEX(FixtureTicker!$B$3:$AM$22, MATCH($B282, FixtureTicker!$A$3:$A$22), PlayerForm!$X$5+6),
 TeamForm!$B$4:$B$23, TeamForm!$AD$4:$AD$23),
INDEX(FixtureTicker!$B$24:$AM$43, MATCH($B282, FixtureTicker!$A$24:$A$43), PlayerForm!$X$5+6)="A",
_xlfn.XLOOKUP($E282, PlayerForm!$D$3:$D$394, PlayerForm!$R$3:$R$394)*
_xlfn.XLOOKUP(
INDEX(FixtureTicker!$B$3:$AM$22, MATCH($B282, FixtureTicker!$A$3:$A$22), PlayerForm!$X$5+6),
 TeamForm!$B$4:$B$23, TeamForm!$AB$4:$AB$23),
INDEX(FixtureTicker!$B$24:$AM$43, MATCH($B282, FixtureTicker!$A$24:$A$43), PlayerForm!$X$5+6)="BLANK",
0
),
_xlfn.IFS(
INDEX(FixtureTicker!$B$24:$AM$43, MATCH($B282, FixtureTicker!$A$24:$A$43), PlayerForm!$X$5+7)="H",
_xlfn.XLOOKUP($E282, PlayerForm!$D$3:$D$394, PlayerForm!$Q$3:$Q$394)*
_xlfn.XLOOKUP(
INDEX(FixtureTicker!$B$3:$AM$22, MATCH($B282, FixtureTicker!$A$3:$A$22), PlayerForm!$X$5+7),
 TeamForm!$B$4:$B$23, TeamForm!$AD$4:$AD$23),
INDEX(FixtureTicker!$B$24:$AM$43, MATCH($B282, FixtureTicker!$A$24:$A$43), PlayerForm!$X$5+7)="A",
_xlfn.XLOOKUP($E282, PlayerForm!$D$3:$D$394, PlayerForm!$R$3:$R$394)*
_xlfn.XLOOKUP(
INDEX(FixtureTicker!$B$3:$AM$22, MATCH($B282, FixtureTicker!$A$3:$A$22), PlayerForm!$X$5+7),
 TeamForm!$B$4:$B$23, TeamForm!$AB$4:$AB$23),
INDEX(FixtureTicker!$B$24:$AM$43, MATCH($B282, FixtureTicker!$A$24:$A$43), PlayerForm!$X$5+7)="BLANK",
0
)
),0)</f>
        <v>1.6675553478572922</v>
      </c>
    </row>
    <row r="283" spans="1:10">
      <c r="A283" s="55">
        <v>186</v>
      </c>
      <c r="B283" s="55" t="str">
        <f>_xlfn.XLOOKUP($A283, PlayerData!$B$3:$B$394, PlayerData!C$3:C$394)</f>
        <v>EVE</v>
      </c>
      <c r="C283" s="55" t="str">
        <f>_xlfn.XLOOKUP($A283, PlayerData!$B$3:$B$394, PlayerData!D$3:D$394)</f>
        <v>M</v>
      </c>
      <c r="D283" s="55">
        <f>_xlfn.XLOOKUP($A283, PlayerData!$B:$B, PlayerData!F:F,,,-1)</f>
        <v>5</v>
      </c>
      <c r="E283" s="31" t="str">
        <f>_xlfn.XLOOKUP($A283, PlayerData!$B$3:$B$394, PlayerData!E$3:E$394)</f>
        <v>Delph</v>
      </c>
      <c r="F283" s="164" cm="1">
        <f t="array" ref="F283">IFERROR(0.01*_xlfn.IFS(
INDEX(FixtureTicker!$B$24:$AM$43, MATCH($B283, FixtureTicker!$A$24:$A$43, 0), PlayerForm!$X$5)="H",
_xlfn.XLOOKUP($E283, PlayerForm!$D$3:$D$394, PlayerForm!$Q$3:$Q$394)*
_xlfn.XLOOKUP(
INDEX(FixtureTicker!$B$3:$AM$22, MATCH($B283, FixtureTicker!$A$3:$A$22,0), PlayerForm!$X$5),
 TeamForm!$B$4:$B$23, TeamForm!$AD$4:$AD$23),
INDEX(FixtureTicker!$B$24:$AM$43, MATCH($B283, FixtureTicker!$A$24:$A$43,0), PlayerForm!$X$5)="A",
_xlfn.XLOOKUP($E283, PlayerForm!$D$3:$D$394, PlayerForm!$R$3:$R$394)*
_xlfn.XLOOKUP(
INDEX(FixtureTicker!$B$3:$AM$22, MATCH($B283, FixtureTicker!$A$3:$A$22,0), PlayerForm!$X$5),
 TeamForm!$B$4:$B$23, TeamForm!$AB$4:$AB$23),
INDEX(FixtureTicker!$B$24:$AM$43, MATCH($B283, FixtureTicker!$A$24:$A$43,0), PlayerForm!$X$5)="BLANK",
0),0)</f>
        <v>0.38270817472891516</v>
      </c>
      <c r="G283" s="163" cm="1">
        <f t="array" ref="G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
),0)</f>
        <v>0.38270817472891516</v>
      </c>
      <c r="H283" s="163" cm="1">
        <f t="array" ref="H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),
_xlfn.IFS(
INDEX(FixtureTicker!$B$24:$AM$43, MATCH($B283, FixtureTicker!$A$24:$A$43), PlayerForm!$X$5+2)="H",
_xlfn.XLOOKUP($E283, PlayerForm!$D$3:$D$394, PlayerForm!$Q$3:$Q$394)*
_xlfn.XLOOKUP(
INDEX(FixtureTicker!$B$3:$AM$22, MATCH($B283, FixtureTicker!$A$3:$A$22), PlayerForm!$X$5+2),
 TeamForm!$B$4:$B$23, TeamForm!$AD$4:$AD$23),
INDEX(FixtureTicker!$B$24:$AM$43, MATCH($B283, FixtureTicker!$A$24:$A$43), PlayerForm!$X$5+2)="A",
_xlfn.XLOOKUP($E283, PlayerForm!$D$3:$D$394, PlayerForm!$R$3:$R$394)*
_xlfn.XLOOKUP(
INDEX(FixtureTicker!$B$3:$AM$22, MATCH($B283, FixtureTicker!$A$3:$A$22), PlayerForm!$X$5+2),
 TeamForm!$B$4:$B$23, TeamForm!$AB$4:$AB$23),
INDEX(FixtureTicker!$B$24:$AM$43, MATCH($B283, FixtureTicker!$A$24:$A$43), PlayerForm!$X$5+2)="BLANK",
0
),
_xlfn.IFS(
INDEX(FixtureTicker!$B$24:$AM$43, MATCH($B283, FixtureTicker!$A$24:$A$43), PlayerForm!$X$5+3)="H",
_xlfn.XLOOKUP($E283, PlayerForm!$D$3:$D$394, PlayerForm!$Q$3:$Q$394)*
_xlfn.XLOOKUP(
INDEX(FixtureTicker!$B$3:$AM$22, MATCH($B283, FixtureTicker!$A$3:$A$22), PlayerForm!$X$5+3),
 TeamForm!$B$4:$B$23, TeamForm!$AD$4:$AD$23),
INDEX(FixtureTicker!$B$24:$AM$43, MATCH($B283, FixtureTicker!$A$24:$A$43), PlayerForm!$X$5+3)="A",
_xlfn.XLOOKUP($E283, PlayerForm!$D$3:$D$394, PlayerForm!$R$3:$R$394)*
_xlfn.XLOOKUP(
INDEX(FixtureTicker!$B$3:$AM$22, MATCH($B283, FixtureTicker!$A$3:$A$22), PlayerForm!$X$5+3),
 TeamForm!$B$4:$B$23, TeamForm!$AB$4:$AB$23),
INDEX(FixtureTicker!$B$24:$AM$43, MATCH($B283, FixtureTicker!$A$24:$A$43), PlayerForm!$X$5+3)="BLANK",
0
)
),0)</f>
        <v>0.69218206910846991</v>
      </c>
      <c r="I283" s="163" cm="1">
        <f t="array" ref="I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),
_xlfn.IFS(
INDEX(FixtureTicker!$B$24:$AM$43, MATCH($B283, FixtureTicker!$A$24:$A$43), PlayerForm!$X$5+2)="H",
_xlfn.XLOOKUP($E283, PlayerForm!$D$3:$D$394, PlayerForm!$Q$3:$Q$394)*
_xlfn.XLOOKUP(
INDEX(FixtureTicker!$B$3:$AM$22, MATCH($B283, FixtureTicker!$A$3:$A$22), PlayerForm!$X$5+2),
 TeamForm!$B$4:$B$23, TeamForm!$AD$4:$AD$23),
INDEX(FixtureTicker!$B$24:$AM$43, MATCH($B283, FixtureTicker!$A$24:$A$43), PlayerForm!$X$5+2)="A",
_xlfn.XLOOKUP($E283, PlayerForm!$D$3:$D$394, PlayerForm!$R$3:$R$394)*
_xlfn.XLOOKUP(
INDEX(FixtureTicker!$B$3:$AM$22, MATCH($B283, FixtureTicker!$A$3:$A$22), PlayerForm!$X$5+2),
 TeamForm!$B$4:$B$23, TeamForm!$AB$4:$AB$23),
INDEX(FixtureTicker!$B$24:$AM$43, MATCH($B283, FixtureTicker!$A$24:$A$43), PlayerForm!$X$5+2)="BLANK",
0
),
_xlfn.IFS(
INDEX(FixtureTicker!$B$24:$AM$43, MATCH($B283, FixtureTicker!$A$24:$A$43), PlayerForm!$X$5+3)="H",
_xlfn.XLOOKUP($E283, PlayerForm!$D$3:$D$394, PlayerForm!$Q$3:$Q$394)*
_xlfn.XLOOKUP(
INDEX(FixtureTicker!$B$3:$AM$22, MATCH($B283, FixtureTicker!$A$3:$A$22), PlayerForm!$X$5+3),
 TeamForm!$B$4:$B$23, TeamForm!$AD$4:$AD$23),
INDEX(FixtureTicker!$B$24:$AM$43, MATCH($B283, FixtureTicker!$A$24:$A$43), PlayerForm!$X$5+3)="A",
_xlfn.XLOOKUP($E283, PlayerForm!$D$3:$D$394, PlayerForm!$R$3:$R$394)*
_xlfn.XLOOKUP(
INDEX(FixtureTicker!$B$3:$AM$22, MATCH($B283, FixtureTicker!$A$3:$A$22), PlayerForm!$X$5+3),
 TeamForm!$B$4:$B$23, TeamForm!$AB$4:$AB$23),
INDEX(FixtureTicker!$B$24:$AM$43, MATCH($B283, FixtureTicker!$A$24:$A$43), PlayerForm!$X$5+3)="BLANK",
0
),
_xlfn.IFS(
INDEX(FixtureTicker!$B$24:$AM$43, MATCH($B283, FixtureTicker!$A$24:$A$43), PlayerForm!$X$5+4)="H",
_xlfn.XLOOKUP($E283, PlayerForm!$D$3:$D$394, PlayerForm!$Q$3:$Q$394)*
_xlfn.XLOOKUP(
INDEX(FixtureTicker!$B$3:$AM$22, MATCH($B283, FixtureTicker!$A$3:$A$22), PlayerForm!$X$5+4),
 TeamForm!$B$4:$B$23, TeamForm!$AD$4:$AD$23),
INDEX(FixtureTicker!$B$24:$AM$43, MATCH($B283, FixtureTicker!$A$24:$A$43), PlayerForm!$X$5+4)="A",
_xlfn.XLOOKUP($E283, PlayerForm!$D$3:$D$394, PlayerForm!$R$3:$R$394)*
_xlfn.XLOOKUP(
INDEX(FixtureTicker!$B$3:$AM$22, MATCH($B283, FixtureTicker!$A$3:$A$22), PlayerForm!$X$5+4),
 TeamForm!$B$4:$B$23, TeamForm!$AB$4:$AB$23),
INDEX(FixtureTicker!$B$24:$AM$43, MATCH($B283, FixtureTicker!$A$24:$A$43), PlayerForm!$X$5+4)="BLANK",
0
),
_xlfn.IFS(
INDEX(FixtureTicker!$B$24:$AM$43, MATCH($B283, FixtureTicker!$A$24:$A$43), PlayerForm!$X$5+5)="H",
_xlfn.XLOOKUP($E283, PlayerForm!$D$3:$D$394, PlayerForm!$Q$3:$Q$394)*
_xlfn.XLOOKUP(
INDEX(FixtureTicker!$B$3:$AM$22, MATCH($B283, FixtureTicker!$A$3:$A$22), PlayerForm!$X$5+5),
 TeamForm!$B$4:$B$23, TeamForm!$AD$4:$AD$23),
INDEX(FixtureTicker!$B$24:$AM$43, MATCH($B283, FixtureTicker!$A$24:$A$43), PlayerForm!$X$5+5)="A",
_xlfn.XLOOKUP($E283, PlayerForm!$D$3:$D$394, PlayerForm!$R$3:$R$394)*
_xlfn.XLOOKUP(
INDEX(FixtureTicker!$B$3:$AM$22, MATCH($B283, FixtureTicker!$A$3:$A$22), PlayerForm!$X$5+5),
 TeamForm!$B$4:$B$23, TeamForm!$AB$4:$AB$23),
INDEX(FixtureTicker!$B$24:$AM$43, MATCH($B283, FixtureTicker!$A$24:$A$43), PlayerForm!$X$5+5)="BLANK",
0
)
),0)</f>
        <v>1.0660431495669926</v>
      </c>
      <c r="J283" s="163" cm="1">
        <f t="array" ref="J283">IFERROR(0.01*SUM(
_xlfn.IFS(
INDEX(FixtureTicker!$B$24:$AM$43, MATCH($B283, FixtureTicker!$A$24:$A$43), PlayerForm!$X$5)="H",
_xlfn.XLOOKUP($E283, PlayerForm!$D$3:$D$394, PlayerForm!$Q$3:$Q$394)*
_xlfn.XLOOKUP(
INDEX(FixtureTicker!$B$3:$AM$22, MATCH($B283, FixtureTicker!$A$3:$A$22), PlayerForm!$X$5),
 TeamForm!$B$4:$B$23, TeamForm!$AD$4:$AD$23),
INDEX(FixtureTicker!$B$24:$AM$43, MATCH($B283, FixtureTicker!$A$24:$A$43), PlayerForm!$X$5)="A",
_xlfn.XLOOKUP($E283, PlayerForm!$D$3:$D$394, PlayerForm!$R$3:$R$394)*
_xlfn.XLOOKUP(
INDEX(FixtureTicker!$B$3:$AM$22, MATCH($B283, FixtureTicker!$A$3:$A$22), PlayerForm!$X$5),
 TeamForm!$B$4:$B$23, TeamForm!$AB$4:$AB$23),
INDEX(FixtureTicker!$B$24:$AM$43, MATCH($B283, FixtureTicker!$A$24:$A$43), PlayerForm!$X$5)="BLANK",
0
),
_xlfn.IFS(
INDEX(FixtureTicker!$B$24:$AM$43, MATCH($B283, FixtureTicker!$A$24:$A$43), PlayerForm!$X$5+1)="H",
_xlfn.XLOOKUP($E283, PlayerForm!$D$3:$D$394, PlayerForm!$Q$3:$Q$394)*
_xlfn.XLOOKUP(
INDEX(FixtureTicker!$B$3:$AM$22, MATCH($B283, FixtureTicker!$A$3:$A$22), PlayerForm!$X$5+1),
 TeamForm!$B$4:$B$23, TeamForm!$AD$4:$AD$23),
INDEX(FixtureTicker!$B$24:$AM$43, MATCH($B283, FixtureTicker!$A$24:$A$43), PlayerForm!$X$5+1)="A",
_xlfn.XLOOKUP($E283, PlayerForm!$D$3:$D$394, PlayerForm!$R$3:$R$394)*
_xlfn.XLOOKUP(
INDEX(FixtureTicker!$B$3:$AM$22, MATCH($B283, FixtureTicker!$A$3:$A$22), PlayerForm!$X$5+1),
 TeamForm!$B$4:$B$23, TeamForm!$AB$4:$AB$23),
INDEX(FixtureTicker!$B$24:$AM$43, MATCH($B283, FixtureTicker!$A$24:$A$43), PlayerForm!$X$5+1)="BLANK",
0
),
_xlfn.IFS(
INDEX(FixtureTicker!$B$24:$AM$43, MATCH($B283, FixtureTicker!$A$24:$A$43), PlayerForm!$X$5+2)="H",
_xlfn.XLOOKUP($E283, PlayerForm!$D$3:$D$394, PlayerForm!$Q$3:$Q$394)*
_xlfn.XLOOKUP(
INDEX(FixtureTicker!$B$3:$AM$22, MATCH($B283, FixtureTicker!$A$3:$A$22), PlayerForm!$X$5+2),
 TeamForm!$B$4:$B$23, TeamForm!$AD$4:$AD$23),
INDEX(FixtureTicker!$B$24:$AM$43, MATCH($B283, FixtureTicker!$A$24:$A$43), PlayerForm!$X$5+2)="A",
_xlfn.XLOOKUP($E283, PlayerForm!$D$3:$D$394, PlayerForm!$R$3:$R$394)*
_xlfn.XLOOKUP(
INDEX(FixtureTicker!$B$3:$AM$22, MATCH($B283, FixtureTicker!$A$3:$A$22), PlayerForm!$X$5+2),
 TeamForm!$B$4:$B$23, TeamForm!$AB$4:$AB$23),
INDEX(FixtureTicker!$B$24:$AM$43, MATCH($B283, FixtureTicker!$A$24:$A$43), PlayerForm!$X$5+2)="BLANK",
0
),
_xlfn.IFS(
INDEX(FixtureTicker!$B$24:$AM$43, MATCH($B283, FixtureTicker!$A$24:$A$43), PlayerForm!$X$5+3)="H",
_xlfn.XLOOKUP($E283, PlayerForm!$D$3:$D$394, PlayerForm!$Q$3:$Q$394)*
_xlfn.XLOOKUP(
INDEX(FixtureTicker!$B$3:$AM$22, MATCH($B283, FixtureTicker!$A$3:$A$22), PlayerForm!$X$5+3),
 TeamForm!$B$4:$B$23, TeamForm!$AD$4:$AD$23),
INDEX(FixtureTicker!$B$24:$AM$43, MATCH($B283, FixtureTicker!$A$24:$A$43), PlayerForm!$X$5+3)="A",
_xlfn.XLOOKUP($E283, PlayerForm!$D$3:$D$394, PlayerForm!$R$3:$R$394)*
_xlfn.XLOOKUP(
INDEX(FixtureTicker!$B$3:$AM$22, MATCH($B283, FixtureTicker!$A$3:$A$22), PlayerForm!$X$5+3),
 TeamForm!$B$4:$B$23, TeamForm!$AB$4:$AB$23),
INDEX(FixtureTicker!$B$24:$AM$43, MATCH($B283, FixtureTicker!$A$24:$A$43), PlayerForm!$X$5+3)="BLANK",
0
),
_xlfn.IFS(
INDEX(FixtureTicker!$B$24:$AM$43, MATCH($B283, FixtureTicker!$A$24:$A$43), PlayerForm!$X$5+4)="H",
_xlfn.XLOOKUP($E283, PlayerForm!$D$3:$D$394, PlayerForm!$Q$3:$Q$394)*
_xlfn.XLOOKUP(
INDEX(FixtureTicker!$B$3:$AM$22, MATCH($B283, FixtureTicker!$A$3:$A$22), PlayerForm!$X$5+4),
 TeamForm!$B$4:$B$23, TeamForm!$AD$4:$AD$23),
INDEX(FixtureTicker!$B$24:$AM$43, MATCH($B283, FixtureTicker!$A$24:$A$43), PlayerForm!$X$5+4)="A",
_xlfn.XLOOKUP($E283, PlayerForm!$D$3:$D$394, PlayerForm!$R$3:$R$394)*
_xlfn.XLOOKUP(
INDEX(FixtureTicker!$B$3:$AM$22, MATCH($B283, FixtureTicker!$A$3:$A$22), PlayerForm!$X$5+4),
 TeamForm!$B$4:$B$23, TeamForm!$AB$4:$AB$23),
INDEX(FixtureTicker!$B$24:$AM$43, MATCH($B283, FixtureTicker!$A$24:$A$43), PlayerForm!$X$5+4)="BLANK",
0
),
_xlfn.IFS(
INDEX(FixtureTicker!$B$24:$AM$43, MATCH($B283, FixtureTicker!$A$24:$A$43), PlayerForm!$X$5+5)="H",
_xlfn.XLOOKUP($E283, PlayerForm!$D$3:$D$394, PlayerForm!$Q$3:$Q$394)*
_xlfn.XLOOKUP(
INDEX(FixtureTicker!$B$3:$AM$22, MATCH($B283, FixtureTicker!$A$3:$A$22), PlayerForm!$X$5+5),
 TeamForm!$B$4:$B$23, TeamForm!$AD$4:$AD$23),
INDEX(FixtureTicker!$B$24:$AM$43, MATCH($B283, FixtureTicker!$A$24:$A$43), PlayerForm!$X$5+5)="A",
_xlfn.XLOOKUP($E283, PlayerForm!$D$3:$D$394, PlayerForm!$R$3:$R$394)*
_xlfn.XLOOKUP(
INDEX(FixtureTicker!$B$3:$AM$22, MATCH($B283, FixtureTicker!$A$3:$A$22), PlayerForm!$X$5+5),
 TeamForm!$B$4:$B$23, TeamForm!$AB$4:$AB$23),
INDEX(FixtureTicker!$B$24:$AM$43, MATCH($B283, FixtureTicker!$A$24:$A$43), PlayerForm!$X$5+5)="BLANK",
0
),
_xlfn.IFS(
INDEX(FixtureTicker!$B$24:$AM$43, MATCH($B283, FixtureTicker!$A$24:$A$43), PlayerForm!$X$5+6)="H",
_xlfn.XLOOKUP($E283, PlayerForm!$D$3:$D$394, PlayerForm!$Q$3:$Q$394)*
_xlfn.XLOOKUP(
INDEX(FixtureTicker!$B$3:$AM$22, MATCH($B283, FixtureTicker!$A$3:$A$22), PlayerForm!$X$5+6),
 TeamForm!$B$4:$B$23, TeamForm!$AD$4:$AD$23),
INDEX(FixtureTicker!$B$24:$AM$43, MATCH($B283, FixtureTicker!$A$24:$A$43), PlayerForm!$X$5+6)="A",
_xlfn.XLOOKUP($E283, PlayerForm!$D$3:$D$394, PlayerForm!$R$3:$R$394)*
_xlfn.XLOOKUP(
INDEX(FixtureTicker!$B$3:$AM$22, MATCH($B283, FixtureTicker!$A$3:$A$22), PlayerForm!$X$5+6),
 TeamForm!$B$4:$B$23, TeamForm!$AB$4:$AB$23),
INDEX(FixtureTicker!$B$24:$AM$43, MATCH($B283, FixtureTicker!$A$24:$A$43), PlayerForm!$X$5+6)="BLANK",
0
),
_xlfn.IFS(
INDEX(FixtureTicker!$B$24:$AM$43, MATCH($B283, FixtureTicker!$A$24:$A$43), PlayerForm!$X$5+7)="H",
_xlfn.XLOOKUP($E283, PlayerForm!$D$3:$D$394, PlayerForm!$Q$3:$Q$394)*
_xlfn.XLOOKUP(
INDEX(FixtureTicker!$B$3:$AM$22, MATCH($B283, FixtureTicker!$A$3:$A$22), PlayerForm!$X$5+7),
 TeamForm!$B$4:$B$23, TeamForm!$AD$4:$AD$23),
INDEX(FixtureTicker!$B$24:$AM$43, MATCH($B283, FixtureTicker!$A$24:$A$43), PlayerForm!$X$5+7)="A",
_xlfn.XLOOKUP($E283, PlayerForm!$D$3:$D$394, PlayerForm!$R$3:$R$394)*
_xlfn.XLOOKUP(
INDEX(FixtureTicker!$B$3:$AM$22, MATCH($B283, FixtureTicker!$A$3:$A$22), PlayerForm!$X$5+7),
 TeamForm!$B$4:$B$23, TeamForm!$AB$4:$AB$23),
INDEX(FixtureTicker!$B$24:$AM$43, MATCH($B283, FixtureTicker!$A$24:$A$43), PlayerForm!$X$5+7)="BLANK",
0
)
),0)</f>
        <v>1.5462612615352676</v>
      </c>
    </row>
    <row r="284" spans="1:10">
      <c r="A284" s="55">
        <v>307</v>
      </c>
      <c r="B284" s="55" t="str">
        <f>_xlfn.XLOOKUP($A284, PlayerData!$B$3:$B$394, PlayerData!C$3:C$394)</f>
        <v>CRY</v>
      </c>
      <c r="C284" s="55" t="str">
        <f>_xlfn.XLOOKUP($A284, PlayerData!$B$3:$B$394, PlayerData!D$3:D$394)</f>
        <v>D</v>
      </c>
      <c r="D284" s="55">
        <f>_xlfn.XLOOKUP($A284, PlayerData!$B:$B, PlayerData!F:F,,,-1)</f>
        <v>4.5</v>
      </c>
      <c r="E284" s="31" t="str">
        <f>_xlfn.XLOOKUP($A284, PlayerData!$B$3:$B$394, PlayerData!E$3:E$394)</f>
        <v>Ward</v>
      </c>
      <c r="F284" s="164" cm="1">
        <f t="array" ref="F284">IFERROR(0.01*_xlfn.IFS(
INDEX(FixtureTicker!$B$24:$AM$43, MATCH($B284, FixtureTicker!$A$24:$A$43, 0), PlayerForm!$X$5)="H",
_xlfn.XLOOKUP($E284, PlayerForm!$D$3:$D$394, PlayerForm!$Q$3:$Q$394)*
_xlfn.XLOOKUP(
INDEX(FixtureTicker!$B$3:$AM$22, MATCH($B284, FixtureTicker!$A$3:$A$22,0), PlayerForm!$X$5),
 TeamForm!$B$4:$B$23, TeamForm!$AD$4:$AD$23),
INDEX(FixtureTicker!$B$24:$AM$43, MATCH($B284, FixtureTicker!$A$24:$A$43,0), PlayerForm!$X$5)="A",
_xlfn.XLOOKUP($E284, PlayerForm!$D$3:$D$394, PlayerForm!$R$3:$R$394)*
_xlfn.XLOOKUP(
INDEX(FixtureTicker!$B$3:$AM$22, MATCH($B284, FixtureTicker!$A$3:$A$22,0), PlayerForm!$X$5),
 TeamForm!$B$4:$B$23, TeamForm!$AB$4:$AB$23),
INDEX(FixtureTicker!$B$24:$AM$43, MATCH($B284, FixtureTicker!$A$24:$A$43,0), PlayerForm!$X$5)="BLANK",
0),0)</f>
        <v>0.17052643159689754</v>
      </c>
      <c r="G284" s="163" cm="1">
        <f t="array" ref="G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
),0)</f>
        <v>0.30863874809686415</v>
      </c>
      <c r="H284" s="163" cm="1">
        <f t="array" ref="H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),
_xlfn.IFS(
INDEX(FixtureTicker!$B$24:$AM$43, MATCH($B284, FixtureTicker!$A$24:$A$43), PlayerForm!$X$5+2)="H",
_xlfn.XLOOKUP($E284, PlayerForm!$D$3:$D$394, PlayerForm!$Q$3:$Q$394)*
_xlfn.XLOOKUP(
INDEX(FixtureTicker!$B$3:$AM$22, MATCH($B284, FixtureTicker!$A$3:$A$22), PlayerForm!$X$5+2),
 TeamForm!$B$4:$B$23, TeamForm!$AD$4:$AD$23),
INDEX(FixtureTicker!$B$24:$AM$43, MATCH($B284, FixtureTicker!$A$24:$A$43), PlayerForm!$X$5+2)="A",
_xlfn.XLOOKUP($E284, PlayerForm!$D$3:$D$394, PlayerForm!$R$3:$R$394)*
_xlfn.XLOOKUP(
INDEX(FixtureTicker!$B$3:$AM$22, MATCH($B284, FixtureTicker!$A$3:$A$22), PlayerForm!$X$5+2),
 TeamForm!$B$4:$B$23, TeamForm!$AB$4:$AB$23),
INDEX(FixtureTicker!$B$24:$AM$43, MATCH($B284, FixtureTicker!$A$24:$A$43), PlayerForm!$X$5+2)="BLANK",
0
),
_xlfn.IFS(
INDEX(FixtureTicker!$B$24:$AM$43, MATCH($B284, FixtureTicker!$A$24:$A$43), PlayerForm!$X$5+3)="H",
_xlfn.XLOOKUP($E284, PlayerForm!$D$3:$D$394, PlayerForm!$Q$3:$Q$394)*
_xlfn.XLOOKUP(
INDEX(FixtureTicker!$B$3:$AM$22, MATCH($B284, FixtureTicker!$A$3:$A$22), PlayerForm!$X$5+3),
 TeamForm!$B$4:$B$23, TeamForm!$AD$4:$AD$23),
INDEX(FixtureTicker!$B$24:$AM$43, MATCH($B284, FixtureTicker!$A$24:$A$43), PlayerForm!$X$5+3)="A",
_xlfn.XLOOKUP($E284, PlayerForm!$D$3:$D$394, PlayerForm!$R$3:$R$394)*
_xlfn.XLOOKUP(
INDEX(FixtureTicker!$B$3:$AM$22, MATCH($B284, FixtureTicker!$A$3:$A$22), PlayerForm!$X$5+3),
 TeamForm!$B$4:$B$23, TeamForm!$AB$4:$AB$23),
INDEX(FixtureTicker!$B$24:$AM$43, MATCH($B284, FixtureTicker!$A$24:$A$43), PlayerForm!$X$5+3)="BLANK",
0
)
),0)</f>
        <v>0.59176038249485818</v>
      </c>
      <c r="I284" s="163" cm="1">
        <f t="array" ref="I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),
_xlfn.IFS(
INDEX(FixtureTicker!$B$24:$AM$43, MATCH($B284, FixtureTicker!$A$24:$A$43), PlayerForm!$X$5+2)="H",
_xlfn.XLOOKUP($E284, PlayerForm!$D$3:$D$394, PlayerForm!$Q$3:$Q$394)*
_xlfn.XLOOKUP(
INDEX(FixtureTicker!$B$3:$AM$22, MATCH($B284, FixtureTicker!$A$3:$A$22), PlayerForm!$X$5+2),
 TeamForm!$B$4:$B$23, TeamForm!$AD$4:$AD$23),
INDEX(FixtureTicker!$B$24:$AM$43, MATCH($B284, FixtureTicker!$A$24:$A$43), PlayerForm!$X$5+2)="A",
_xlfn.XLOOKUP($E284, PlayerForm!$D$3:$D$394, PlayerForm!$R$3:$R$394)*
_xlfn.XLOOKUP(
INDEX(FixtureTicker!$B$3:$AM$22, MATCH($B284, FixtureTicker!$A$3:$A$22), PlayerForm!$X$5+2),
 TeamForm!$B$4:$B$23, TeamForm!$AB$4:$AB$23),
INDEX(FixtureTicker!$B$24:$AM$43, MATCH($B284, FixtureTicker!$A$24:$A$43), PlayerForm!$X$5+2)="BLANK",
0
),
_xlfn.IFS(
INDEX(FixtureTicker!$B$24:$AM$43, MATCH($B284, FixtureTicker!$A$24:$A$43), PlayerForm!$X$5+3)="H",
_xlfn.XLOOKUP($E284, PlayerForm!$D$3:$D$394, PlayerForm!$Q$3:$Q$394)*
_xlfn.XLOOKUP(
INDEX(FixtureTicker!$B$3:$AM$22, MATCH($B284, FixtureTicker!$A$3:$A$22), PlayerForm!$X$5+3),
 TeamForm!$B$4:$B$23, TeamForm!$AD$4:$AD$23),
INDEX(FixtureTicker!$B$24:$AM$43, MATCH($B284, FixtureTicker!$A$24:$A$43), PlayerForm!$X$5+3)="A",
_xlfn.XLOOKUP($E284, PlayerForm!$D$3:$D$394, PlayerForm!$R$3:$R$394)*
_xlfn.XLOOKUP(
INDEX(FixtureTicker!$B$3:$AM$22, MATCH($B284, FixtureTicker!$A$3:$A$22), PlayerForm!$X$5+3),
 TeamForm!$B$4:$B$23, TeamForm!$AB$4:$AB$23),
INDEX(FixtureTicker!$B$24:$AM$43, MATCH($B284, FixtureTicker!$A$24:$A$43), PlayerForm!$X$5+3)="BLANK",
0
),
_xlfn.IFS(
INDEX(FixtureTicker!$B$24:$AM$43, MATCH($B284, FixtureTicker!$A$24:$A$43), PlayerForm!$X$5+4)="H",
_xlfn.XLOOKUP($E284, PlayerForm!$D$3:$D$394, PlayerForm!$Q$3:$Q$394)*
_xlfn.XLOOKUP(
INDEX(FixtureTicker!$B$3:$AM$22, MATCH($B284, FixtureTicker!$A$3:$A$22), PlayerForm!$X$5+4),
 TeamForm!$B$4:$B$23, TeamForm!$AD$4:$AD$23),
INDEX(FixtureTicker!$B$24:$AM$43, MATCH($B284, FixtureTicker!$A$24:$A$43), PlayerForm!$X$5+4)="A",
_xlfn.XLOOKUP($E284, PlayerForm!$D$3:$D$394, PlayerForm!$R$3:$R$394)*
_xlfn.XLOOKUP(
INDEX(FixtureTicker!$B$3:$AM$22, MATCH($B284, FixtureTicker!$A$3:$A$22), PlayerForm!$X$5+4),
 TeamForm!$B$4:$B$23, TeamForm!$AB$4:$AB$23),
INDEX(FixtureTicker!$B$24:$AM$43, MATCH($B284, FixtureTicker!$A$24:$A$43), PlayerForm!$X$5+4)="BLANK",
0
),
_xlfn.IFS(
INDEX(FixtureTicker!$B$24:$AM$43, MATCH($B284, FixtureTicker!$A$24:$A$43), PlayerForm!$X$5+5)="H",
_xlfn.XLOOKUP($E284, PlayerForm!$D$3:$D$394, PlayerForm!$Q$3:$Q$394)*
_xlfn.XLOOKUP(
INDEX(FixtureTicker!$B$3:$AM$22, MATCH($B284, FixtureTicker!$A$3:$A$22), PlayerForm!$X$5+5),
 TeamForm!$B$4:$B$23, TeamForm!$AD$4:$AD$23),
INDEX(FixtureTicker!$B$24:$AM$43, MATCH($B284, FixtureTicker!$A$24:$A$43), PlayerForm!$X$5+5)="A",
_xlfn.XLOOKUP($E284, PlayerForm!$D$3:$D$394, PlayerForm!$R$3:$R$394)*
_xlfn.XLOOKUP(
INDEX(FixtureTicker!$B$3:$AM$22, MATCH($B284, FixtureTicker!$A$3:$A$22), PlayerForm!$X$5+5),
 TeamForm!$B$4:$B$23, TeamForm!$AB$4:$AB$23),
INDEX(FixtureTicker!$B$24:$AM$43, MATCH($B284, FixtureTicker!$A$24:$A$43), PlayerForm!$X$5+5)="BLANK",
0
)
),0)</f>
        <v>1.0401153279936499</v>
      </c>
      <c r="J284" s="163" cm="1">
        <f t="array" ref="J284">IFERROR(0.01*SUM(
_xlfn.IFS(
INDEX(FixtureTicker!$B$24:$AM$43, MATCH($B284, FixtureTicker!$A$24:$A$43), PlayerForm!$X$5)="H",
_xlfn.XLOOKUP($E284, PlayerForm!$D$3:$D$394, PlayerForm!$Q$3:$Q$394)*
_xlfn.XLOOKUP(
INDEX(FixtureTicker!$B$3:$AM$22, MATCH($B284, FixtureTicker!$A$3:$A$22), PlayerForm!$X$5),
 TeamForm!$B$4:$B$23, TeamForm!$AD$4:$AD$23),
INDEX(FixtureTicker!$B$24:$AM$43, MATCH($B284, FixtureTicker!$A$24:$A$43), PlayerForm!$X$5)="A",
_xlfn.XLOOKUP($E284, PlayerForm!$D$3:$D$394, PlayerForm!$R$3:$R$394)*
_xlfn.XLOOKUP(
INDEX(FixtureTicker!$B$3:$AM$22, MATCH($B284, FixtureTicker!$A$3:$A$22), PlayerForm!$X$5),
 TeamForm!$B$4:$B$23, TeamForm!$AB$4:$AB$23),
INDEX(FixtureTicker!$B$24:$AM$43, MATCH($B284, FixtureTicker!$A$24:$A$43), PlayerForm!$X$5)="BLANK",
0
),
_xlfn.IFS(
INDEX(FixtureTicker!$B$24:$AM$43, MATCH($B284, FixtureTicker!$A$24:$A$43), PlayerForm!$X$5+1)="H",
_xlfn.XLOOKUP($E284, PlayerForm!$D$3:$D$394, PlayerForm!$Q$3:$Q$394)*
_xlfn.XLOOKUP(
INDEX(FixtureTicker!$B$3:$AM$22, MATCH($B284, FixtureTicker!$A$3:$A$22), PlayerForm!$X$5+1),
 TeamForm!$B$4:$B$23, TeamForm!$AD$4:$AD$23),
INDEX(FixtureTicker!$B$24:$AM$43, MATCH($B284, FixtureTicker!$A$24:$A$43), PlayerForm!$X$5+1)="A",
_xlfn.XLOOKUP($E284, PlayerForm!$D$3:$D$394, PlayerForm!$R$3:$R$394)*
_xlfn.XLOOKUP(
INDEX(FixtureTicker!$B$3:$AM$22, MATCH($B284, FixtureTicker!$A$3:$A$22), PlayerForm!$X$5+1),
 TeamForm!$B$4:$B$23, TeamForm!$AB$4:$AB$23),
INDEX(FixtureTicker!$B$24:$AM$43, MATCH($B284, FixtureTicker!$A$24:$A$43), PlayerForm!$X$5+1)="BLANK",
0
),
_xlfn.IFS(
INDEX(FixtureTicker!$B$24:$AM$43, MATCH($B284, FixtureTicker!$A$24:$A$43), PlayerForm!$X$5+2)="H",
_xlfn.XLOOKUP($E284, PlayerForm!$D$3:$D$394, PlayerForm!$Q$3:$Q$394)*
_xlfn.XLOOKUP(
INDEX(FixtureTicker!$B$3:$AM$22, MATCH($B284, FixtureTicker!$A$3:$A$22), PlayerForm!$X$5+2),
 TeamForm!$B$4:$B$23, TeamForm!$AD$4:$AD$23),
INDEX(FixtureTicker!$B$24:$AM$43, MATCH($B284, FixtureTicker!$A$24:$A$43), PlayerForm!$X$5+2)="A",
_xlfn.XLOOKUP($E284, PlayerForm!$D$3:$D$394, PlayerForm!$R$3:$R$394)*
_xlfn.XLOOKUP(
INDEX(FixtureTicker!$B$3:$AM$22, MATCH($B284, FixtureTicker!$A$3:$A$22), PlayerForm!$X$5+2),
 TeamForm!$B$4:$B$23, TeamForm!$AB$4:$AB$23),
INDEX(FixtureTicker!$B$24:$AM$43, MATCH($B284, FixtureTicker!$A$24:$A$43), PlayerForm!$X$5+2)="BLANK",
0
),
_xlfn.IFS(
INDEX(FixtureTicker!$B$24:$AM$43, MATCH($B284, FixtureTicker!$A$24:$A$43), PlayerForm!$X$5+3)="H",
_xlfn.XLOOKUP($E284, PlayerForm!$D$3:$D$394, PlayerForm!$Q$3:$Q$394)*
_xlfn.XLOOKUP(
INDEX(FixtureTicker!$B$3:$AM$22, MATCH($B284, FixtureTicker!$A$3:$A$22), PlayerForm!$X$5+3),
 TeamForm!$B$4:$B$23, TeamForm!$AD$4:$AD$23),
INDEX(FixtureTicker!$B$24:$AM$43, MATCH($B284, FixtureTicker!$A$24:$A$43), PlayerForm!$X$5+3)="A",
_xlfn.XLOOKUP($E284, PlayerForm!$D$3:$D$394, PlayerForm!$R$3:$R$394)*
_xlfn.XLOOKUP(
INDEX(FixtureTicker!$B$3:$AM$22, MATCH($B284, FixtureTicker!$A$3:$A$22), PlayerForm!$X$5+3),
 TeamForm!$B$4:$B$23, TeamForm!$AB$4:$AB$23),
INDEX(FixtureTicker!$B$24:$AM$43, MATCH($B284, FixtureTicker!$A$24:$A$43), PlayerForm!$X$5+3)="BLANK",
0
),
_xlfn.IFS(
INDEX(FixtureTicker!$B$24:$AM$43, MATCH($B284, FixtureTicker!$A$24:$A$43), PlayerForm!$X$5+4)="H",
_xlfn.XLOOKUP($E284, PlayerForm!$D$3:$D$394, PlayerForm!$Q$3:$Q$394)*
_xlfn.XLOOKUP(
INDEX(FixtureTicker!$B$3:$AM$22, MATCH($B284, FixtureTicker!$A$3:$A$22), PlayerForm!$X$5+4),
 TeamForm!$B$4:$B$23, TeamForm!$AD$4:$AD$23),
INDEX(FixtureTicker!$B$24:$AM$43, MATCH($B284, FixtureTicker!$A$24:$A$43), PlayerForm!$X$5+4)="A",
_xlfn.XLOOKUP($E284, PlayerForm!$D$3:$D$394, PlayerForm!$R$3:$R$394)*
_xlfn.XLOOKUP(
INDEX(FixtureTicker!$B$3:$AM$22, MATCH($B284, FixtureTicker!$A$3:$A$22), PlayerForm!$X$5+4),
 TeamForm!$B$4:$B$23, TeamForm!$AB$4:$AB$23),
INDEX(FixtureTicker!$B$24:$AM$43, MATCH($B284, FixtureTicker!$A$24:$A$43), PlayerForm!$X$5+4)="BLANK",
0
),
_xlfn.IFS(
INDEX(FixtureTicker!$B$24:$AM$43, MATCH($B284, FixtureTicker!$A$24:$A$43), PlayerForm!$X$5+5)="H",
_xlfn.XLOOKUP($E284, PlayerForm!$D$3:$D$394, PlayerForm!$Q$3:$Q$394)*
_xlfn.XLOOKUP(
INDEX(FixtureTicker!$B$3:$AM$22, MATCH($B284, FixtureTicker!$A$3:$A$22), PlayerForm!$X$5+5),
 TeamForm!$B$4:$B$23, TeamForm!$AD$4:$AD$23),
INDEX(FixtureTicker!$B$24:$AM$43, MATCH($B284, FixtureTicker!$A$24:$A$43), PlayerForm!$X$5+5)="A",
_xlfn.XLOOKUP($E284, PlayerForm!$D$3:$D$394, PlayerForm!$R$3:$R$394)*
_xlfn.XLOOKUP(
INDEX(FixtureTicker!$B$3:$AM$22, MATCH($B284, FixtureTicker!$A$3:$A$22), PlayerForm!$X$5+5),
 TeamForm!$B$4:$B$23, TeamForm!$AB$4:$AB$23),
INDEX(FixtureTicker!$B$24:$AM$43, MATCH($B284, FixtureTicker!$A$24:$A$43), PlayerForm!$X$5+5)="BLANK",
0
),
_xlfn.IFS(
INDEX(FixtureTicker!$B$24:$AM$43, MATCH($B284, FixtureTicker!$A$24:$A$43), PlayerForm!$X$5+6)="H",
_xlfn.XLOOKUP($E284, PlayerForm!$D$3:$D$394, PlayerForm!$Q$3:$Q$394)*
_xlfn.XLOOKUP(
INDEX(FixtureTicker!$B$3:$AM$22, MATCH($B284, FixtureTicker!$A$3:$A$22), PlayerForm!$X$5+6),
 TeamForm!$B$4:$B$23, TeamForm!$AD$4:$AD$23),
INDEX(FixtureTicker!$B$24:$AM$43, MATCH($B284, FixtureTicker!$A$24:$A$43), PlayerForm!$X$5+6)="A",
_xlfn.XLOOKUP($E284, PlayerForm!$D$3:$D$394, PlayerForm!$R$3:$R$394)*
_xlfn.XLOOKUP(
INDEX(FixtureTicker!$B$3:$AM$22, MATCH($B284, FixtureTicker!$A$3:$A$22), PlayerForm!$X$5+6),
 TeamForm!$B$4:$B$23, TeamForm!$AB$4:$AB$23),
INDEX(FixtureTicker!$B$24:$AM$43, MATCH($B284, FixtureTicker!$A$24:$A$43), PlayerForm!$X$5+6)="BLANK",
0
),
_xlfn.IFS(
INDEX(FixtureTicker!$B$24:$AM$43, MATCH($B284, FixtureTicker!$A$24:$A$43), PlayerForm!$X$5+7)="H",
_xlfn.XLOOKUP($E284, PlayerForm!$D$3:$D$394, PlayerForm!$Q$3:$Q$394)*
_xlfn.XLOOKUP(
INDEX(FixtureTicker!$B$3:$AM$22, MATCH($B284, FixtureTicker!$A$3:$A$22), PlayerForm!$X$5+7),
 TeamForm!$B$4:$B$23, TeamForm!$AD$4:$AD$23),
INDEX(FixtureTicker!$B$24:$AM$43, MATCH($B284, FixtureTicker!$A$24:$A$43), PlayerForm!$X$5+7)="A",
_xlfn.XLOOKUP($E284, PlayerForm!$D$3:$D$394, PlayerForm!$R$3:$R$394)*
_xlfn.XLOOKUP(
INDEX(FixtureTicker!$B$3:$AM$22, MATCH($B284, FixtureTicker!$A$3:$A$22), PlayerForm!$X$5+7),
 TeamForm!$B$4:$B$23, TeamForm!$AB$4:$AB$23),
INDEX(FixtureTicker!$B$24:$AM$43, MATCH($B284, FixtureTicker!$A$24:$A$43), PlayerForm!$X$5+7)="BLANK",
0
)
),0)</f>
        <v>1.5446975382362376</v>
      </c>
    </row>
    <row r="285" spans="1:10">
      <c r="A285" s="55">
        <v>339</v>
      </c>
      <c r="B285" s="55" t="str">
        <f>_xlfn.XLOOKUP($A285, PlayerData!$B$3:$B$394, PlayerData!C$3:C$394)</f>
        <v>SHU</v>
      </c>
      <c r="C285" s="55" t="str">
        <f>_xlfn.XLOOKUP($A285, PlayerData!$B$3:$B$394, PlayerData!D$3:D$394)</f>
        <v>D</v>
      </c>
      <c r="D285" s="55">
        <f>_xlfn.XLOOKUP($A285, PlayerData!$B:$B, PlayerData!F:F,,,-1)</f>
        <v>4.5</v>
      </c>
      <c r="E285" s="31" t="str">
        <f>_xlfn.XLOOKUP($A285, PlayerData!$B$3:$B$394, PlayerData!E$3:E$394)</f>
        <v>Jack Robinson</v>
      </c>
      <c r="F285" s="164" cm="1">
        <f t="array" ref="F285">IFERROR(0.01*_xlfn.IFS(
INDEX(FixtureTicker!$B$24:$AM$43, MATCH($B285, FixtureTicker!$A$24:$A$43, 0), PlayerForm!$X$5)="H",
_xlfn.XLOOKUP($E285, PlayerForm!$D$3:$D$394, PlayerForm!$Q$3:$Q$394)*
_xlfn.XLOOKUP(
INDEX(FixtureTicker!$B$3:$AM$22, MATCH($B285, FixtureTicker!$A$3:$A$22,0), PlayerForm!$X$5),
 TeamForm!$B$4:$B$23, TeamForm!$AD$4:$AD$23),
INDEX(FixtureTicker!$B$24:$AM$43, MATCH($B285, FixtureTicker!$A$24:$A$43,0), PlayerForm!$X$5)="A",
_xlfn.XLOOKUP($E285, PlayerForm!$D$3:$D$394, PlayerForm!$R$3:$R$394)*
_xlfn.XLOOKUP(
INDEX(FixtureTicker!$B$3:$AM$22, MATCH($B285, FixtureTicker!$A$3:$A$22,0), PlayerForm!$X$5),
 TeamForm!$B$4:$B$23, TeamForm!$AB$4:$AB$23),
INDEX(FixtureTicker!$B$24:$AM$43, MATCH($B285, FixtureTicker!$A$24:$A$43,0), PlayerForm!$X$5)="BLANK",
0),0)</f>
        <v>0</v>
      </c>
      <c r="G285" s="163" cm="1">
        <f t="array" ref="G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
),0)</f>
        <v>0.19135408736445758</v>
      </c>
      <c r="H285" s="163" cm="1">
        <f t="array" ref="H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),
_xlfn.IFS(
INDEX(FixtureTicker!$B$24:$AM$43, MATCH($B285, FixtureTicker!$A$24:$A$43), PlayerForm!$X$5+2)="H",
_xlfn.XLOOKUP($E285, PlayerForm!$D$3:$D$394, PlayerForm!$Q$3:$Q$394)*
_xlfn.XLOOKUP(
INDEX(FixtureTicker!$B$3:$AM$22, MATCH($B285, FixtureTicker!$A$3:$A$22), PlayerForm!$X$5+2),
 TeamForm!$B$4:$B$23, TeamForm!$AD$4:$AD$23),
INDEX(FixtureTicker!$B$24:$AM$43, MATCH($B285, FixtureTicker!$A$24:$A$43), PlayerForm!$X$5+2)="A",
_xlfn.XLOOKUP($E285, PlayerForm!$D$3:$D$394, PlayerForm!$R$3:$R$394)*
_xlfn.XLOOKUP(
INDEX(FixtureTicker!$B$3:$AM$22, MATCH($B285, FixtureTicker!$A$3:$A$22), PlayerForm!$X$5+2),
 TeamForm!$B$4:$B$23, TeamForm!$AB$4:$AB$23),
INDEX(FixtureTicker!$B$24:$AM$43, MATCH($B285, FixtureTicker!$A$24:$A$43), PlayerForm!$X$5+2)="BLANK",
0
),
_xlfn.IFS(
INDEX(FixtureTicker!$B$24:$AM$43, MATCH($B285, FixtureTicker!$A$24:$A$43), PlayerForm!$X$5+3)="H",
_xlfn.XLOOKUP($E285, PlayerForm!$D$3:$D$394, PlayerForm!$Q$3:$Q$394)*
_xlfn.XLOOKUP(
INDEX(FixtureTicker!$B$3:$AM$22, MATCH($B285, FixtureTicker!$A$3:$A$22), PlayerForm!$X$5+3),
 TeamForm!$B$4:$B$23, TeamForm!$AD$4:$AD$23),
INDEX(FixtureTicker!$B$24:$AM$43, MATCH($B285, FixtureTicker!$A$24:$A$43), PlayerForm!$X$5+3)="A",
_xlfn.XLOOKUP($E285, PlayerForm!$D$3:$D$394, PlayerForm!$R$3:$R$394)*
_xlfn.XLOOKUP(
INDEX(FixtureTicker!$B$3:$AM$22, MATCH($B285, FixtureTicker!$A$3:$A$22), PlayerForm!$X$5+3),
 TeamForm!$B$4:$B$23, TeamForm!$AB$4:$AB$23),
INDEX(FixtureTicker!$B$24:$AM$43, MATCH($B285, FixtureTicker!$A$24:$A$43), PlayerForm!$X$5+3)="BLANK",
0
)
),0)</f>
        <v>0.42059400912709083</v>
      </c>
      <c r="I285" s="163" cm="1">
        <f t="array" ref="I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),
_xlfn.IFS(
INDEX(FixtureTicker!$B$24:$AM$43, MATCH($B285, FixtureTicker!$A$24:$A$43), PlayerForm!$X$5+2)="H",
_xlfn.XLOOKUP($E285, PlayerForm!$D$3:$D$394, PlayerForm!$Q$3:$Q$394)*
_xlfn.XLOOKUP(
INDEX(FixtureTicker!$B$3:$AM$22, MATCH($B285, FixtureTicker!$A$3:$A$22), PlayerForm!$X$5+2),
 TeamForm!$B$4:$B$23, TeamForm!$AD$4:$AD$23),
INDEX(FixtureTicker!$B$24:$AM$43, MATCH($B285, FixtureTicker!$A$24:$A$43), PlayerForm!$X$5+2)="A",
_xlfn.XLOOKUP($E285, PlayerForm!$D$3:$D$394, PlayerForm!$R$3:$R$394)*
_xlfn.XLOOKUP(
INDEX(FixtureTicker!$B$3:$AM$22, MATCH($B285, FixtureTicker!$A$3:$A$22), PlayerForm!$X$5+2),
 TeamForm!$B$4:$B$23, TeamForm!$AB$4:$AB$23),
INDEX(FixtureTicker!$B$24:$AM$43, MATCH($B285, FixtureTicker!$A$24:$A$43), PlayerForm!$X$5+2)="BLANK",
0
),
_xlfn.IFS(
INDEX(FixtureTicker!$B$24:$AM$43, MATCH($B285, FixtureTicker!$A$24:$A$43), PlayerForm!$X$5+3)="H",
_xlfn.XLOOKUP($E285, PlayerForm!$D$3:$D$394, PlayerForm!$Q$3:$Q$394)*
_xlfn.XLOOKUP(
INDEX(FixtureTicker!$B$3:$AM$22, MATCH($B285, FixtureTicker!$A$3:$A$22), PlayerForm!$X$5+3),
 TeamForm!$B$4:$B$23, TeamForm!$AD$4:$AD$23),
INDEX(FixtureTicker!$B$24:$AM$43, MATCH($B285, FixtureTicker!$A$24:$A$43), PlayerForm!$X$5+3)="A",
_xlfn.XLOOKUP($E285, PlayerForm!$D$3:$D$394, PlayerForm!$R$3:$R$394)*
_xlfn.XLOOKUP(
INDEX(FixtureTicker!$B$3:$AM$22, MATCH($B285, FixtureTicker!$A$3:$A$22), PlayerForm!$X$5+3),
 TeamForm!$B$4:$B$23, TeamForm!$AB$4:$AB$23),
INDEX(FixtureTicker!$B$24:$AM$43, MATCH($B285, FixtureTicker!$A$24:$A$43), PlayerForm!$X$5+3)="BLANK",
0
),
_xlfn.IFS(
INDEX(FixtureTicker!$B$24:$AM$43, MATCH($B285, FixtureTicker!$A$24:$A$43), PlayerForm!$X$5+4)="H",
_xlfn.XLOOKUP($E285, PlayerForm!$D$3:$D$394, PlayerForm!$Q$3:$Q$394)*
_xlfn.XLOOKUP(
INDEX(FixtureTicker!$B$3:$AM$22, MATCH($B285, FixtureTicker!$A$3:$A$22), PlayerForm!$X$5+4),
 TeamForm!$B$4:$B$23, TeamForm!$AD$4:$AD$23),
INDEX(FixtureTicker!$B$24:$AM$43, MATCH($B285, FixtureTicker!$A$24:$A$43), PlayerForm!$X$5+4)="A",
_xlfn.XLOOKUP($E285, PlayerForm!$D$3:$D$394, PlayerForm!$R$3:$R$394)*
_xlfn.XLOOKUP(
INDEX(FixtureTicker!$B$3:$AM$22, MATCH($B285, FixtureTicker!$A$3:$A$22), PlayerForm!$X$5+4),
 TeamForm!$B$4:$B$23, TeamForm!$AB$4:$AB$23),
INDEX(FixtureTicker!$B$24:$AM$43, MATCH($B285, FixtureTicker!$A$24:$A$43), PlayerForm!$X$5+4)="BLANK",
0
),
_xlfn.IFS(
INDEX(FixtureTicker!$B$24:$AM$43, MATCH($B285, FixtureTicker!$A$24:$A$43), PlayerForm!$X$5+5)="H",
_xlfn.XLOOKUP($E285, PlayerForm!$D$3:$D$394, PlayerForm!$Q$3:$Q$394)*
_xlfn.XLOOKUP(
INDEX(FixtureTicker!$B$3:$AM$22, MATCH($B285, FixtureTicker!$A$3:$A$22), PlayerForm!$X$5+5),
 TeamForm!$B$4:$B$23, TeamForm!$AD$4:$AD$23),
INDEX(FixtureTicker!$B$24:$AM$43, MATCH($B285, FixtureTicker!$A$24:$A$43), PlayerForm!$X$5+5)="A",
_xlfn.XLOOKUP($E285, PlayerForm!$D$3:$D$394, PlayerForm!$R$3:$R$394)*
_xlfn.XLOOKUP(
INDEX(FixtureTicker!$B$3:$AM$22, MATCH($B285, FixtureTicker!$A$3:$A$22), PlayerForm!$X$5+5),
 TeamForm!$B$4:$B$23, TeamForm!$AB$4:$AB$23),
INDEX(FixtureTicker!$B$24:$AM$43, MATCH($B285, FixtureTicker!$A$24:$A$43), PlayerForm!$X$5+5)="BLANK",
0
)
),0)</f>
        <v>0.5529106385530288</v>
      </c>
      <c r="J285" s="163" cm="1">
        <f t="array" ref="J285">IFERROR(0.01*SUM(
_xlfn.IFS(
INDEX(FixtureTicker!$B$24:$AM$43, MATCH($B285, FixtureTicker!$A$24:$A$43), PlayerForm!$X$5)="H",
_xlfn.XLOOKUP($E285, PlayerForm!$D$3:$D$394, PlayerForm!$Q$3:$Q$394)*
_xlfn.XLOOKUP(
INDEX(FixtureTicker!$B$3:$AM$22, MATCH($B285, FixtureTicker!$A$3:$A$22), PlayerForm!$X$5),
 TeamForm!$B$4:$B$23, TeamForm!$AD$4:$AD$23),
INDEX(FixtureTicker!$B$24:$AM$43, MATCH($B285, FixtureTicker!$A$24:$A$43), PlayerForm!$X$5)="A",
_xlfn.XLOOKUP($E285, PlayerForm!$D$3:$D$394, PlayerForm!$R$3:$R$394)*
_xlfn.XLOOKUP(
INDEX(FixtureTicker!$B$3:$AM$22, MATCH($B285, FixtureTicker!$A$3:$A$22), PlayerForm!$X$5),
 TeamForm!$B$4:$B$23, TeamForm!$AB$4:$AB$23),
INDEX(FixtureTicker!$B$24:$AM$43, MATCH($B285, FixtureTicker!$A$24:$A$43), PlayerForm!$X$5)="BLANK",
0
),
_xlfn.IFS(
INDEX(FixtureTicker!$B$24:$AM$43, MATCH($B285, FixtureTicker!$A$24:$A$43), PlayerForm!$X$5+1)="H",
_xlfn.XLOOKUP($E285, PlayerForm!$D$3:$D$394, PlayerForm!$Q$3:$Q$394)*
_xlfn.XLOOKUP(
INDEX(FixtureTicker!$B$3:$AM$22, MATCH($B285, FixtureTicker!$A$3:$A$22), PlayerForm!$X$5+1),
 TeamForm!$B$4:$B$23, TeamForm!$AD$4:$AD$23),
INDEX(FixtureTicker!$B$24:$AM$43, MATCH($B285, FixtureTicker!$A$24:$A$43), PlayerForm!$X$5+1)="A",
_xlfn.XLOOKUP($E285, PlayerForm!$D$3:$D$394, PlayerForm!$R$3:$R$394)*
_xlfn.XLOOKUP(
INDEX(FixtureTicker!$B$3:$AM$22, MATCH($B285, FixtureTicker!$A$3:$A$22), PlayerForm!$X$5+1),
 TeamForm!$B$4:$B$23, TeamForm!$AB$4:$AB$23),
INDEX(FixtureTicker!$B$24:$AM$43, MATCH($B285, FixtureTicker!$A$24:$A$43), PlayerForm!$X$5+1)="BLANK",
0
),
_xlfn.IFS(
INDEX(FixtureTicker!$B$24:$AM$43, MATCH($B285, FixtureTicker!$A$24:$A$43), PlayerForm!$X$5+2)="H",
_xlfn.XLOOKUP($E285, PlayerForm!$D$3:$D$394, PlayerForm!$Q$3:$Q$394)*
_xlfn.XLOOKUP(
INDEX(FixtureTicker!$B$3:$AM$22, MATCH($B285, FixtureTicker!$A$3:$A$22), PlayerForm!$X$5+2),
 TeamForm!$B$4:$B$23, TeamForm!$AD$4:$AD$23),
INDEX(FixtureTicker!$B$24:$AM$43, MATCH($B285, FixtureTicker!$A$24:$A$43), PlayerForm!$X$5+2)="A",
_xlfn.XLOOKUP($E285, PlayerForm!$D$3:$D$394, PlayerForm!$R$3:$R$394)*
_xlfn.XLOOKUP(
INDEX(FixtureTicker!$B$3:$AM$22, MATCH($B285, FixtureTicker!$A$3:$A$22), PlayerForm!$X$5+2),
 TeamForm!$B$4:$B$23, TeamForm!$AB$4:$AB$23),
INDEX(FixtureTicker!$B$24:$AM$43, MATCH($B285, FixtureTicker!$A$24:$A$43), PlayerForm!$X$5+2)="BLANK",
0
),
_xlfn.IFS(
INDEX(FixtureTicker!$B$24:$AM$43, MATCH($B285, FixtureTicker!$A$24:$A$43), PlayerForm!$X$5+3)="H",
_xlfn.XLOOKUP($E285, PlayerForm!$D$3:$D$394, PlayerForm!$Q$3:$Q$394)*
_xlfn.XLOOKUP(
INDEX(FixtureTicker!$B$3:$AM$22, MATCH($B285, FixtureTicker!$A$3:$A$22), PlayerForm!$X$5+3),
 TeamForm!$B$4:$B$23, TeamForm!$AD$4:$AD$23),
INDEX(FixtureTicker!$B$24:$AM$43, MATCH($B285, FixtureTicker!$A$24:$A$43), PlayerForm!$X$5+3)="A",
_xlfn.XLOOKUP($E285, PlayerForm!$D$3:$D$394, PlayerForm!$R$3:$R$394)*
_xlfn.XLOOKUP(
INDEX(FixtureTicker!$B$3:$AM$22, MATCH($B285, FixtureTicker!$A$3:$A$22), PlayerForm!$X$5+3),
 TeamForm!$B$4:$B$23, TeamForm!$AB$4:$AB$23),
INDEX(FixtureTicker!$B$24:$AM$43, MATCH($B285, FixtureTicker!$A$24:$A$43), PlayerForm!$X$5+3)="BLANK",
0
),
_xlfn.IFS(
INDEX(FixtureTicker!$B$24:$AM$43, MATCH($B285, FixtureTicker!$A$24:$A$43), PlayerForm!$X$5+4)="H",
_xlfn.XLOOKUP($E285, PlayerForm!$D$3:$D$394, PlayerForm!$Q$3:$Q$394)*
_xlfn.XLOOKUP(
INDEX(FixtureTicker!$B$3:$AM$22, MATCH($B285, FixtureTicker!$A$3:$A$22), PlayerForm!$X$5+4),
 TeamForm!$B$4:$B$23, TeamForm!$AD$4:$AD$23),
INDEX(FixtureTicker!$B$24:$AM$43, MATCH($B285, FixtureTicker!$A$24:$A$43), PlayerForm!$X$5+4)="A",
_xlfn.XLOOKUP($E285, PlayerForm!$D$3:$D$394, PlayerForm!$R$3:$R$394)*
_xlfn.XLOOKUP(
INDEX(FixtureTicker!$B$3:$AM$22, MATCH($B285, FixtureTicker!$A$3:$A$22), PlayerForm!$X$5+4),
 TeamForm!$B$4:$B$23, TeamForm!$AB$4:$AB$23),
INDEX(FixtureTicker!$B$24:$AM$43, MATCH($B285, FixtureTicker!$A$24:$A$43), PlayerForm!$X$5+4)="BLANK",
0
),
_xlfn.IFS(
INDEX(FixtureTicker!$B$24:$AM$43, MATCH($B285, FixtureTicker!$A$24:$A$43), PlayerForm!$X$5+5)="H",
_xlfn.XLOOKUP($E285, PlayerForm!$D$3:$D$394, PlayerForm!$Q$3:$Q$394)*
_xlfn.XLOOKUP(
INDEX(FixtureTicker!$B$3:$AM$22, MATCH($B285, FixtureTicker!$A$3:$A$22), PlayerForm!$X$5+5),
 TeamForm!$B$4:$B$23, TeamForm!$AD$4:$AD$23),
INDEX(FixtureTicker!$B$24:$AM$43, MATCH($B285, FixtureTicker!$A$24:$A$43), PlayerForm!$X$5+5)="A",
_xlfn.XLOOKUP($E285, PlayerForm!$D$3:$D$394, PlayerForm!$R$3:$R$394)*
_xlfn.XLOOKUP(
INDEX(FixtureTicker!$B$3:$AM$22, MATCH($B285, FixtureTicker!$A$3:$A$22), PlayerForm!$X$5+5),
 TeamForm!$B$4:$B$23, TeamForm!$AB$4:$AB$23),
INDEX(FixtureTicker!$B$24:$AM$43, MATCH($B285, FixtureTicker!$A$24:$A$43), PlayerForm!$X$5+5)="BLANK",
0
),
_xlfn.IFS(
INDEX(FixtureTicker!$B$24:$AM$43, MATCH($B285, FixtureTicker!$A$24:$A$43), PlayerForm!$X$5+6)="H",
_xlfn.XLOOKUP($E285, PlayerForm!$D$3:$D$394, PlayerForm!$Q$3:$Q$394)*
_xlfn.XLOOKUP(
INDEX(FixtureTicker!$B$3:$AM$22, MATCH($B285, FixtureTicker!$A$3:$A$22), PlayerForm!$X$5+6),
 TeamForm!$B$4:$B$23, TeamForm!$AD$4:$AD$23),
INDEX(FixtureTicker!$B$24:$AM$43, MATCH($B285, FixtureTicker!$A$24:$A$43), PlayerForm!$X$5+6)="A",
_xlfn.XLOOKUP($E285, PlayerForm!$D$3:$D$394, PlayerForm!$R$3:$R$394)*
_xlfn.XLOOKUP(
INDEX(FixtureTicker!$B$3:$AM$22, MATCH($B285, FixtureTicker!$A$3:$A$22), PlayerForm!$X$5+6),
 TeamForm!$B$4:$B$23, TeamForm!$AB$4:$AB$23),
INDEX(FixtureTicker!$B$24:$AM$43, MATCH($B285, FixtureTicker!$A$24:$A$43), PlayerForm!$X$5+6)="BLANK",
0
),
_xlfn.IFS(
INDEX(FixtureTicker!$B$24:$AM$43, MATCH($B285, FixtureTicker!$A$24:$A$43), PlayerForm!$X$5+7)="H",
_xlfn.XLOOKUP($E285, PlayerForm!$D$3:$D$394, PlayerForm!$Q$3:$Q$394)*
_xlfn.XLOOKUP(
INDEX(FixtureTicker!$B$3:$AM$22, MATCH($B285, FixtureTicker!$A$3:$A$22), PlayerForm!$X$5+7),
 TeamForm!$B$4:$B$23, TeamForm!$AD$4:$AD$23),
INDEX(FixtureTicker!$B$24:$AM$43, MATCH($B285, FixtureTicker!$A$24:$A$43), PlayerForm!$X$5+7)="A",
_xlfn.XLOOKUP($E285, PlayerForm!$D$3:$D$394, PlayerForm!$R$3:$R$394)*
_xlfn.XLOOKUP(
INDEX(FixtureTicker!$B$3:$AM$22, MATCH($B285, FixtureTicker!$A$3:$A$22), PlayerForm!$X$5+7),
 TeamForm!$B$4:$B$23, TeamForm!$AB$4:$AB$23),
INDEX(FixtureTicker!$B$24:$AM$43, MATCH($B285, FixtureTicker!$A$24:$A$43), PlayerForm!$X$5+7)="BLANK",
0
)
),0)</f>
        <v>0.65398880566893169</v>
      </c>
    </row>
    <row r="286" spans="1:10">
      <c r="A286" s="55">
        <v>305</v>
      </c>
      <c r="B286" s="55" t="str">
        <f>_xlfn.XLOOKUP($A286, PlayerData!$B$3:$B$394, PlayerData!C$3:C$394)</f>
        <v>CRY</v>
      </c>
      <c r="C286" s="55" t="str">
        <f>_xlfn.XLOOKUP($A286, PlayerData!$B$3:$B$394, PlayerData!D$3:D$394)</f>
        <v>D</v>
      </c>
      <c r="D286" s="55">
        <f>_xlfn.XLOOKUP($A286, PlayerData!$B:$B, PlayerData!F:F,,,-1)</f>
        <v>4.5</v>
      </c>
      <c r="E286" s="31" t="str">
        <f>_xlfn.XLOOKUP($A286, PlayerData!$B$3:$B$394, PlayerData!E$3:E$394)</f>
        <v>Kelly Martin</v>
      </c>
      <c r="F286" s="164" cm="1">
        <f t="array" ref="F286">IFERROR(0.01*_xlfn.IFS(
INDEX(FixtureTicker!$B$24:$AM$43, MATCH($B286, FixtureTicker!$A$24:$A$43, 0), PlayerForm!$X$5)="H",
_xlfn.XLOOKUP($E286, PlayerForm!$D$3:$D$394, PlayerForm!$Q$3:$Q$394)*
_xlfn.XLOOKUP(
INDEX(FixtureTicker!$B$3:$AM$22, MATCH($B286, FixtureTicker!$A$3:$A$22,0), PlayerForm!$X$5),
 TeamForm!$B$4:$B$23, TeamForm!$AD$4:$AD$23),
INDEX(FixtureTicker!$B$24:$AM$43, MATCH($B286, FixtureTicker!$A$24:$A$43,0), PlayerForm!$X$5)="A",
_xlfn.XLOOKUP($E286, PlayerForm!$D$3:$D$394, PlayerForm!$R$3:$R$394)*
_xlfn.XLOOKUP(
INDEX(FixtureTicker!$B$3:$AM$22, MATCH($B286, FixtureTicker!$A$3:$A$22,0), PlayerForm!$X$5),
 TeamForm!$B$4:$B$23, TeamForm!$AB$4:$AB$23),
INDEX(FixtureTicker!$B$24:$AM$43, MATCH($B286, FixtureTicker!$A$24:$A$43,0), PlayerForm!$X$5)="BLANK",
0),0)</f>
        <v>0</v>
      </c>
      <c r="G286" s="163" cm="1">
        <f t="array" ref="G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
),0)</f>
        <v>0.13811231649996664</v>
      </c>
      <c r="H286" s="163" cm="1">
        <f t="array" ref="H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),
_xlfn.IFS(
INDEX(FixtureTicker!$B$24:$AM$43, MATCH($B286, FixtureTicker!$A$24:$A$43), PlayerForm!$X$5+2)="H",
_xlfn.XLOOKUP($E286, PlayerForm!$D$3:$D$394, PlayerForm!$Q$3:$Q$394)*
_xlfn.XLOOKUP(
INDEX(FixtureTicker!$B$3:$AM$22, MATCH($B286, FixtureTicker!$A$3:$A$22), PlayerForm!$X$5+2),
 TeamForm!$B$4:$B$23, TeamForm!$AD$4:$AD$23),
INDEX(FixtureTicker!$B$24:$AM$43, MATCH($B286, FixtureTicker!$A$24:$A$43), PlayerForm!$X$5+2)="A",
_xlfn.XLOOKUP($E286, PlayerForm!$D$3:$D$394, PlayerForm!$R$3:$R$394)*
_xlfn.XLOOKUP(
INDEX(FixtureTicker!$B$3:$AM$22, MATCH($B286, FixtureTicker!$A$3:$A$22), PlayerForm!$X$5+2),
 TeamForm!$B$4:$B$23, TeamForm!$AB$4:$AB$23),
INDEX(FixtureTicker!$B$24:$AM$43, MATCH($B286, FixtureTicker!$A$24:$A$43), PlayerForm!$X$5+2)="BLANK",
0
),
_xlfn.IFS(
INDEX(FixtureTicker!$B$24:$AM$43, MATCH($B286, FixtureTicker!$A$24:$A$43), PlayerForm!$X$5+3)="H",
_xlfn.XLOOKUP($E286, PlayerForm!$D$3:$D$394, PlayerForm!$Q$3:$Q$394)*
_xlfn.XLOOKUP(
INDEX(FixtureTicker!$B$3:$AM$22, MATCH($B286, FixtureTicker!$A$3:$A$22), PlayerForm!$X$5+3),
 TeamForm!$B$4:$B$23, TeamForm!$AD$4:$AD$23),
INDEX(FixtureTicker!$B$24:$AM$43, MATCH($B286, FixtureTicker!$A$24:$A$43), PlayerForm!$X$5+3)="A",
_xlfn.XLOOKUP($E286, PlayerForm!$D$3:$D$394, PlayerForm!$R$3:$R$394)*
_xlfn.XLOOKUP(
INDEX(FixtureTicker!$B$3:$AM$22, MATCH($B286, FixtureTicker!$A$3:$A$22), PlayerForm!$X$5+3),
 TeamForm!$B$4:$B$23, TeamForm!$AB$4:$AB$23),
INDEX(FixtureTicker!$B$24:$AM$43, MATCH($B286, FixtureTicker!$A$24:$A$43), PlayerForm!$X$5+3)="BLANK",
0
)
),0)</f>
        <v>0.23919048361586959</v>
      </c>
      <c r="I286" s="163" cm="1">
        <f t="array" ref="I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),
_xlfn.IFS(
INDEX(FixtureTicker!$B$24:$AM$43, MATCH($B286, FixtureTicker!$A$24:$A$43), PlayerForm!$X$5+2)="H",
_xlfn.XLOOKUP($E286, PlayerForm!$D$3:$D$394, PlayerForm!$Q$3:$Q$394)*
_xlfn.XLOOKUP(
INDEX(FixtureTicker!$B$3:$AM$22, MATCH($B286, FixtureTicker!$A$3:$A$22), PlayerForm!$X$5+2),
 TeamForm!$B$4:$B$23, TeamForm!$AD$4:$AD$23),
INDEX(FixtureTicker!$B$24:$AM$43, MATCH($B286, FixtureTicker!$A$24:$A$43), PlayerForm!$X$5+2)="A",
_xlfn.XLOOKUP($E286, PlayerForm!$D$3:$D$394, PlayerForm!$R$3:$R$394)*
_xlfn.XLOOKUP(
INDEX(FixtureTicker!$B$3:$AM$22, MATCH($B286, FixtureTicker!$A$3:$A$22), PlayerForm!$X$5+2),
 TeamForm!$B$4:$B$23, TeamForm!$AB$4:$AB$23),
INDEX(FixtureTicker!$B$24:$AM$43, MATCH($B286, FixtureTicker!$A$24:$A$43), PlayerForm!$X$5+2)="BLANK",
0
),
_xlfn.IFS(
INDEX(FixtureTicker!$B$24:$AM$43, MATCH($B286, FixtureTicker!$A$24:$A$43), PlayerForm!$X$5+3)="H",
_xlfn.XLOOKUP($E286, PlayerForm!$D$3:$D$394, PlayerForm!$Q$3:$Q$394)*
_xlfn.XLOOKUP(
INDEX(FixtureTicker!$B$3:$AM$22, MATCH($B286, FixtureTicker!$A$3:$A$22), PlayerForm!$X$5+3),
 TeamForm!$B$4:$B$23, TeamForm!$AD$4:$AD$23),
INDEX(FixtureTicker!$B$24:$AM$43, MATCH($B286, FixtureTicker!$A$24:$A$43), PlayerForm!$X$5+3)="A",
_xlfn.XLOOKUP($E286, PlayerForm!$D$3:$D$394, PlayerForm!$R$3:$R$394)*
_xlfn.XLOOKUP(
INDEX(FixtureTicker!$B$3:$AM$22, MATCH($B286, FixtureTicker!$A$3:$A$22), PlayerForm!$X$5+3),
 TeamForm!$B$4:$B$23, TeamForm!$AB$4:$AB$23),
INDEX(FixtureTicker!$B$24:$AM$43, MATCH($B286, FixtureTicker!$A$24:$A$43), PlayerForm!$X$5+3)="BLANK",
0
),
_xlfn.IFS(
INDEX(FixtureTicker!$B$24:$AM$43, MATCH($B286, FixtureTicker!$A$24:$A$43), PlayerForm!$X$5+4)="H",
_xlfn.XLOOKUP($E286, PlayerForm!$D$3:$D$394, PlayerForm!$Q$3:$Q$394)*
_xlfn.XLOOKUP(
INDEX(FixtureTicker!$B$3:$AM$22, MATCH($B286, FixtureTicker!$A$3:$A$22), PlayerForm!$X$5+4),
 TeamForm!$B$4:$B$23, TeamForm!$AD$4:$AD$23),
INDEX(FixtureTicker!$B$24:$AM$43, MATCH($B286, FixtureTicker!$A$24:$A$43), PlayerForm!$X$5+4)="A",
_xlfn.XLOOKUP($E286, PlayerForm!$D$3:$D$394, PlayerForm!$R$3:$R$394)*
_xlfn.XLOOKUP(
INDEX(FixtureTicker!$B$3:$AM$22, MATCH($B286, FixtureTicker!$A$3:$A$22), PlayerForm!$X$5+4),
 TeamForm!$B$4:$B$23, TeamForm!$AB$4:$AB$23),
INDEX(FixtureTicker!$B$24:$AM$43, MATCH($B286, FixtureTicker!$A$24:$A$43), PlayerForm!$X$5+4)="BLANK",
0
),
_xlfn.IFS(
INDEX(FixtureTicker!$B$24:$AM$43, MATCH($B286, FixtureTicker!$A$24:$A$43), PlayerForm!$X$5+5)="H",
_xlfn.XLOOKUP($E286, PlayerForm!$D$3:$D$394, PlayerForm!$Q$3:$Q$394)*
_xlfn.XLOOKUP(
INDEX(FixtureTicker!$B$3:$AM$22, MATCH($B286, FixtureTicker!$A$3:$A$22), PlayerForm!$X$5+5),
 TeamForm!$B$4:$B$23, TeamForm!$AD$4:$AD$23),
INDEX(FixtureTicker!$B$24:$AM$43, MATCH($B286, FixtureTicker!$A$24:$A$43), PlayerForm!$X$5+5)="A",
_xlfn.XLOOKUP($E286, PlayerForm!$D$3:$D$394, PlayerForm!$R$3:$R$394)*
_xlfn.XLOOKUP(
INDEX(FixtureTicker!$B$3:$AM$22, MATCH($B286, FixtureTicker!$A$3:$A$22), PlayerForm!$X$5+5),
 TeamForm!$B$4:$B$23, TeamForm!$AB$4:$AB$23),
INDEX(FixtureTicker!$B$24:$AM$43, MATCH($B286, FixtureTicker!$A$24:$A$43), PlayerForm!$X$5+5)="BLANK",
0
)
),0)</f>
        <v>0.49471938723201575</v>
      </c>
      <c r="J286" s="163" cm="1">
        <f t="array" ref="J286">IFERROR(0.01*SUM(
_xlfn.IFS(
INDEX(FixtureTicker!$B$24:$AM$43, MATCH($B286, FixtureTicker!$A$24:$A$43), PlayerForm!$X$5)="H",
_xlfn.XLOOKUP($E286, PlayerForm!$D$3:$D$394, PlayerForm!$Q$3:$Q$394)*
_xlfn.XLOOKUP(
INDEX(FixtureTicker!$B$3:$AM$22, MATCH($B286, FixtureTicker!$A$3:$A$22), PlayerForm!$X$5),
 TeamForm!$B$4:$B$23, TeamForm!$AD$4:$AD$23),
INDEX(FixtureTicker!$B$24:$AM$43, MATCH($B286, FixtureTicker!$A$24:$A$43), PlayerForm!$X$5)="A",
_xlfn.XLOOKUP($E286, PlayerForm!$D$3:$D$394, PlayerForm!$R$3:$R$394)*
_xlfn.XLOOKUP(
INDEX(FixtureTicker!$B$3:$AM$22, MATCH($B286, FixtureTicker!$A$3:$A$22), PlayerForm!$X$5),
 TeamForm!$B$4:$B$23, TeamForm!$AB$4:$AB$23),
INDEX(FixtureTicker!$B$24:$AM$43, MATCH($B286, FixtureTicker!$A$24:$A$43), PlayerForm!$X$5)="BLANK",
0
),
_xlfn.IFS(
INDEX(FixtureTicker!$B$24:$AM$43, MATCH($B286, FixtureTicker!$A$24:$A$43), PlayerForm!$X$5+1)="H",
_xlfn.XLOOKUP($E286, PlayerForm!$D$3:$D$394, PlayerForm!$Q$3:$Q$394)*
_xlfn.XLOOKUP(
INDEX(FixtureTicker!$B$3:$AM$22, MATCH($B286, FixtureTicker!$A$3:$A$22), PlayerForm!$X$5+1),
 TeamForm!$B$4:$B$23, TeamForm!$AD$4:$AD$23),
INDEX(FixtureTicker!$B$24:$AM$43, MATCH($B286, FixtureTicker!$A$24:$A$43), PlayerForm!$X$5+1)="A",
_xlfn.XLOOKUP($E286, PlayerForm!$D$3:$D$394, PlayerForm!$R$3:$R$394)*
_xlfn.XLOOKUP(
INDEX(FixtureTicker!$B$3:$AM$22, MATCH($B286, FixtureTicker!$A$3:$A$22), PlayerForm!$X$5+1),
 TeamForm!$B$4:$B$23, TeamForm!$AB$4:$AB$23),
INDEX(FixtureTicker!$B$24:$AM$43, MATCH($B286, FixtureTicker!$A$24:$A$43), PlayerForm!$X$5+1)="BLANK",
0
),
_xlfn.IFS(
INDEX(FixtureTicker!$B$24:$AM$43, MATCH($B286, FixtureTicker!$A$24:$A$43), PlayerForm!$X$5+2)="H",
_xlfn.XLOOKUP($E286, PlayerForm!$D$3:$D$394, PlayerForm!$Q$3:$Q$394)*
_xlfn.XLOOKUP(
INDEX(FixtureTicker!$B$3:$AM$22, MATCH($B286, FixtureTicker!$A$3:$A$22), PlayerForm!$X$5+2),
 TeamForm!$B$4:$B$23, TeamForm!$AD$4:$AD$23),
INDEX(FixtureTicker!$B$24:$AM$43, MATCH($B286, FixtureTicker!$A$24:$A$43), PlayerForm!$X$5+2)="A",
_xlfn.XLOOKUP($E286, PlayerForm!$D$3:$D$394, PlayerForm!$R$3:$R$394)*
_xlfn.XLOOKUP(
INDEX(FixtureTicker!$B$3:$AM$22, MATCH($B286, FixtureTicker!$A$3:$A$22), PlayerForm!$X$5+2),
 TeamForm!$B$4:$B$23, TeamForm!$AB$4:$AB$23),
INDEX(FixtureTicker!$B$24:$AM$43, MATCH($B286, FixtureTicker!$A$24:$A$43), PlayerForm!$X$5+2)="BLANK",
0
),
_xlfn.IFS(
INDEX(FixtureTicker!$B$24:$AM$43, MATCH($B286, FixtureTicker!$A$24:$A$43), PlayerForm!$X$5+3)="H",
_xlfn.XLOOKUP($E286, PlayerForm!$D$3:$D$394, PlayerForm!$Q$3:$Q$394)*
_xlfn.XLOOKUP(
INDEX(FixtureTicker!$B$3:$AM$22, MATCH($B286, FixtureTicker!$A$3:$A$22), PlayerForm!$X$5+3),
 TeamForm!$B$4:$B$23, TeamForm!$AD$4:$AD$23),
INDEX(FixtureTicker!$B$24:$AM$43, MATCH($B286, FixtureTicker!$A$24:$A$43), PlayerForm!$X$5+3)="A",
_xlfn.XLOOKUP($E286, PlayerForm!$D$3:$D$394, PlayerForm!$R$3:$R$394)*
_xlfn.XLOOKUP(
INDEX(FixtureTicker!$B$3:$AM$22, MATCH($B286, FixtureTicker!$A$3:$A$22), PlayerForm!$X$5+3),
 TeamForm!$B$4:$B$23, TeamForm!$AB$4:$AB$23),
INDEX(FixtureTicker!$B$24:$AM$43, MATCH($B286, FixtureTicker!$A$24:$A$43), PlayerForm!$X$5+3)="BLANK",
0
),
_xlfn.IFS(
INDEX(FixtureTicker!$B$24:$AM$43, MATCH($B286, FixtureTicker!$A$24:$A$43), PlayerForm!$X$5+4)="H",
_xlfn.XLOOKUP($E286, PlayerForm!$D$3:$D$394, PlayerForm!$Q$3:$Q$394)*
_xlfn.XLOOKUP(
INDEX(FixtureTicker!$B$3:$AM$22, MATCH($B286, FixtureTicker!$A$3:$A$22), PlayerForm!$X$5+4),
 TeamForm!$B$4:$B$23, TeamForm!$AD$4:$AD$23),
INDEX(FixtureTicker!$B$24:$AM$43, MATCH($B286, FixtureTicker!$A$24:$A$43), PlayerForm!$X$5+4)="A",
_xlfn.XLOOKUP($E286, PlayerForm!$D$3:$D$394, PlayerForm!$R$3:$R$394)*
_xlfn.XLOOKUP(
INDEX(FixtureTicker!$B$3:$AM$22, MATCH($B286, FixtureTicker!$A$3:$A$22), PlayerForm!$X$5+4),
 TeamForm!$B$4:$B$23, TeamForm!$AB$4:$AB$23),
INDEX(FixtureTicker!$B$24:$AM$43, MATCH($B286, FixtureTicker!$A$24:$A$43), PlayerForm!$X$5+4)="BLANK",
0
),
_xlfn.IFS(
INDEX(FixtureTicker!$B$24:$AM$43, MATCH($B286, FixtureTicker!$A$24:$A$43), PlayerForm!$X$5+5)="H",
_xlfn.XLOOKUP($E286, PlayerForm!$D$3:$D$394, PlayerForm!$Q$3:$Q$394)*
_xlfn.XLOOKUP(
INDEX(FixtureTicker!$B$3:$AM$22, MATCH($B286, FixtureTicker!$A$3:$A$22), PlayerForm!$X$5+5),
 TeamForm!$B$4:$B$23, TeamForm!$AD$4:$AD$23),
INDEX(FixtureTicker!$B$24:$AM$43, MATCH($B286, FixtureTicker!$A$24:$A$43), PlayerForm!$X$5+5)="A",
_xlfn.XLOOKUP($E286, PlayerForm!$D$3:$D$394, PlayerForm!$R$3:$R$394)*
_xlfn.XLOOKUP(
INDEX(FixtureTicker!$B$3:$AM$22, MATCH($B286, FixtureTicker!$A$3:$A$22), PlayerForm!$X$5+5),
 TeamForm!$B$4:$B$23, TeamForm!$AB$4:$AB$23),
INDEX(FixtureTicker!$B$24:$AM$43, MATCH($B286, FixtureTicker!$A$24:$A$43), PlayerForm!$X$5+5)="BLANK",
0
),
_xlfn.IFS(
INDEX(FixtureTicker!$B$24:$AM$43, MATCH($B286, FixtureTicker!$A$24:$A$43), PlayerForm!$X$5+6)="H",
_xlfn.XLOOKUP($E286, PlayerForm!$D$3:$D$394, PlayerForm!$Q$3:$Q$394)*
_xlfn.XLOOKUP(
INDEX(FixtureTicker!$B$3:$AM$22, MATCH($B286, FixtureTicker!$A$3:$A$22), PlayerForm!$X$5+6),
 TeamForm!$B$4:$B$23, TeamForm!$AD$4:$AD$23),
INDEX(FixtureTicker!$B$24:$AM$43, MATCH($B286, FixtureTicker!$A$24:$A$43), PlayerForm!$X$5+6)="A",
_xlfn.XLOOKUP($E286, PlayerForm!$D$3:$D$394, PlayerForm!$R$3:$R$394)*
_xlfn.XLOOKUP(
INDEX(FixtureTicker!$B$3:$AM$22, MATCH($B286, FixtureTicker!$A$3:$A$22), PlayerForm!$X$5+6),
 TeamForm!$B$4:$B$23, TeamForm!$AB$4:$AB$23),
INDEX(FixtureTicker!$B$24:$AM$43, MATCH($B286, FixtureTicker!$A$24:$A$43), PlayerForm!$X$5+6)="BLANK",
0
),
_xlfn.IFS(
INDEX(FixtureTicker!$B$24:$AM$43, MATCH($B286, FixtureTicker!$A$24:$A$43), PlayerForm!$X$5+7)="H",
_xlfn.XLOOKUP($E286, PlayerForm!$D$3:$D$394, PlayerForm!$Q$3:$Q$394)*
_xlfn.XLOOKUP(
INDEX(FixtureTicker!$B$3:$AM$22, MATCH($B286, FixtureTicker!$A$3:$A$22), PlayerForm!$X$5+7),
 TeamForm!$B$4:$B$23, TeamForm!$AD$4:$AD$23),
INDEX(FixtureTicker!$B$24:$AM$43, MATCH($B286, FixtureTicker!$A$24:$A$43), PlayerForm!$X$5+7)="A",
_xlfn.XLOOKUP($E286, PlayerForm!$D$3:$D$394, PlayerForm!$R$3:$R$394)*
_xlfn.XLOOKUP(
INDEX(FixtureTicker!$B$3:$AM$22, MATCH($B286, FixtureTicker!$A$3:$A$22), PlayerForm!$X$5+7),
 TeamForm!$B$4:$B$23, TeamForm!$AB$4:$AB$23),
INDEX(FixtureTicker!$B$24:$AM$43, MATCH($B286, FixtureTicker!$A$24:$A$43), PlayerForm!$X$5+7)="BLANK",
0
)
),0)</f>
        <v>0.59498892901099154</v>
      </c>
    </row>
    <row r="287" spans="1:10">
      <c r="A287" s="55">
        <v>382</v>
      </c>
      <c r="B287" s="55" t="str">
        <f>_xlfn.XLOOKUP($A287, PlayerData!$B$3:$B$394, PlayerData!C$3:C$394)</f>
        <v>MUN</v>
      </c>
      <c r="C287" s="55" t="str">
        <f>_xlfn.XLOOKUP($A287, PlayerData!$B$3:$B$394, PlayerData!D$3:D$394)</f>
        <v>M</v>
      </c>
      <c r="D287" s="55">
        <f>_xlfn.XLOOKUP($A287, PlayerData!$B:$B, PlayerData!F:F,,,-1)</f>
        <v>5</v>
      </c>
      <c r="E287" s="31" t="str">
        <f>_xlfn.XLOOKUP($A287, PlayerData!$B$3:$B$394, PlayerData!E$3:E$394)</f>
        <v>McTominay</v>
      </c>
      <c r="F287" s="164" cm="1">
        <f t="array" ref="F287">IFERROR(0.01*_xlfn.IFS(
INDEX(FixtureTicker!$B$24:$AM$43, MATCH($B287, FixtureTicker!$A$24:$A$43, 0), PlayerForm!$X$5)="H",
_xlfn.XLOOKUP($E287, PlayerForm!$D$3:$D$394, PlayerForm!$Q$3:$Q$394)*
_xlfn.XLOOKUP(
INDEX(FixtureTicker!$B$3:$AM$22, MATCH($B287, FixtureTicker!$A$3:$A$22,0), PlayerForm!$X$5),
 TeamForm!$B$4:$B$23, TeamForm!$AD$4:$AD$23),
INDEX(FixtureTicker!$B$24:$AM$43, MATCH($B287, FixtureTicker!$A$24:$A$43,0), PlayerForm!$X$5)="A",
_xlfn.XLOOKUP($E287, PlayerForm!$D$3:$D$394, PlayerForm!$R$3:$R$394)*
_xlfn.XLOOKUP(
INDEX(FixtureTicker!$B$3:$AM$22, MATCH($B287, FixtureTicker!$A$3:$A$22,0), PlayerForm!$X$5),
 TeamForm!$B$4:$B$23, TeamForm!$AB$4:$AB$23),
INDEX(FixtureTicker!$B$24:$AM$43, MATCH($B287, FixtureTicker!$A$24:$A$43,0), PlayerForm!$X$5)="BLANK",
0),0)</f>
        <v>0</v>
      </c>
      <c r="G287" s="163" cm="1">
        <f t="array" ref="G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
),0)</f>
        <v>0</v>
      </c>
      <c r="H287" s="163" cm="1">
        <f t="array" ref="H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),
_xlfn.IFS(
INDEX(FixtureTicker!$B$24:$AM$43, MATCH($B287, FixtureTicker!$A$24:$A$43), PlayerForm!$X$5+2)="H",
_xlfn.XLOOKUP($E287, PlayerForm!$D$3:$D$394, PlayerForm!$Q$3:$Q$394)*
_xlfn.XLOOKUP(
INDEX(FixtureTicker!$B$3:$AM$22, MATCH($B287, FixtureTicker!$A$3:$A$22), PlayerForm!$X$5+2),
 TeamForm!$B$4:$B$23, TeamForm!$AD$4:$AD$23),
INDEX(FixtureTicker!$B$24:$AM$43, MATCH($B287, FixtureTicker!$A$24:$A$43), PlayerForm!$X$5+2)="A",
_xlfn.XLOOKUP($E287, PlayerForm!$D$3:$D$394, PlayerForm!$R$3:$R$394)*
_xlfn.XLOOKUP(
INDEX(FixtureTicker!$B$3:$AM$22, MATCH($B287, FixtureTicker!$A$3:$A$22), PlayerForm!$X$5+2),
 TeamForm!$B$4:$B$23, TeamForm!$AB$4:$AB$23),
INDEX(FixtureTicker!$B$24:$AM$43, MATCH($B287, FixtureTicker!$A$24:$A$43), PlayerForm!$X$5+2)="BLANK",
0
),
_xlfn.IFS(
INDEX(FixtureTicker!$B$24:$AM$43, MATCH($B287, FixtureTicker!$A$24:$A$43), PlayerForm!$X$5+3)="H",
_xlfn.XLOOKUP($E287, PlayerForm!$D$3:$D$394, PlayerForm!$Q$3:$Q$394)*
_xlfn.XLOOKUP(
INDEX(FixtureTicker!$B$3:$AM$22, MATCH($B287, FixtureTicker!$A$3:$A$22), PlayerForm!$X$5+3),
 TeamForm!$B$4:$B$23, TeamForm!$AD$4:$AD$23),
INDEX(FixtureTicker!$B$24:$AM$43, MATCH($B287, FixtureTicker!$A$24:$A$43), PlayerForm!$X$5+3)="A",
_xlfn.XLOOKUP($E287, PlayerForm!$D$3:$D$394, PlayerForm!$R$3:$R$394)*
_xlfn.XLOOKUP(
INDEX(FixtureTicker!$B$3:$AM$22, MATCH($B287, FixtureTicker!$A$3:$A$22), PlayerForm!$X$5+3),
 TeamForm!$B$4:$B$23, TeamForm!$AB$4:$AB$23),
INDEX(FixtureTicker!$B$24:$AM$43, MATCH($B287, FixtureTicker!$A$24:$A$43), PlayerForm!$X$5+3)="BLANK",
0
)
),0)</f>
        <v>0.18693054022926131</v>
      </c>
      <c r="I287" s="163" cm="1">
        <f t="array" ref="I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),
_xlfn.IFS(
INDEX(FixtureTicker!$B$24:$AM$43, MATCH($B287, FixtureTicker!$A$24:$A$43), PlayerForm!$X$5+2)="H",
_xlfn.XLOOKUP($E287, PlayerForm!$D$3:$D$394, PlayerForm!$Q$3:$Q$394)*
_xlfn.XLOOKUP(
INDEX(FixtureTicker!$B$3:$AM$22, MATCH($B287, FixtureTicker!$A$3:$A$22), PlayerForm!$X$5+2),
 TeamForm!$B$4:$B$23, TeamForm!$AD$4:$AD$23),
INDEX(FixtureTicker!$B$24:$AM$43, MATCH($B287, FixtureTicker!$A$24:$A$43), PlayerForm!$X$5+2)="A",
_xlfn.XLOOKUP($E287, PlayerForm!$D$3:$D$394, PlayerForm!$R$3:$R$394)*
_xlfn.XLOOKUP(
INDEX(FixtureTicker!$B$3:$AM$22, MATCH($B287, FixtureTicker!$A$3:$A$22), PlayerForm!$X$5+2),
 TeamForm!$B$4:$B$23, TeamForm!$AB$4:$AB$23),
INDEX(FixtureTicker!$B$24:$AM$43, MATCH($B287, FixtureTicker!$A$24:$A$43), PlayerForm!$X$5+2)="BLANK",
0
),
_xlfn.IFS(
INDEX(FixtureTicker!$B$24:$AM$43, MATCH($B287, FixtureTicker!$A$24:$A$43), PlayerForm!$X$5+3)="H",
_xlfn.XLOOKUP($E287, PlayerForm!$D$3:$D$394, PlayerForm!$Q$3:$Q$394)*
_xlfn.XLOOKUP(
INDEX(FixtureTicker!$B$3:$AM$22, MATCH($B287, FixtureTicker!$A$3:$A$22), PlayerForm!$X$5+3),
 TeamForm!$B$4:$B$23, TeamForm!$AD$4:$AD$23),
INDEX(FixtureTicker!$B$24:$AM$43, MATCH($B287, FixtureTicker!$A$24:$A$43), PlayerForm!$X$5+3)="A",
_xlfn.XLOOKUP($E287, PlayerForm!$D$3:$D$394, PlayerForm!$R$3:$R$394)*
_xlfn.XLOOKUP(
INDEX(FixtureTicker!$B$3:$AM$22, MATCH($B287, FixtureTicker!$A$3:$A$22), PlayerForm!$X$5+3),
 TeamForm!$B$4:$B$23, TeamForm!$AB$4:$AB$23),
INDEX(FixtureTicker!$B$24:$AM$43, MATCH($B287, FixtureTicker!$A$24:$A$43), PlayerForm!$X$5+3)="BLANK",
0
),
_xlfn.IFS(
INDEX(FixtureTicker!$B$24:$AM$43, MATCH($B287, FixtureTicker!$A$24:$A$43), PlayerForm!$X$5+4)="H",
_xlfn.XLOOKUP($E287, PlayerForm!$D$3:$D$394, PlayerForm!$Q$3:$Q$394)*
_xlfn.XLOOKUP(
INDEX(FixtureTicker!$B$3:$AM$22, MATCH($B287, FixtureTicker!$A$3:$A$22), PlayerForm!$X$5+4),
 TeamForm!$B$4:$B$23, TeamForm!$AD$4:$AD$23),
INDEX(FixtureTicker!$B$24:$AM$43, MATCH($B287, FixtureTicker!$A$24:$A$43), PlayerForm!$X$5+4)="A",
_xlfn.XLOOKUP($E287, PlayerForm!$D$3:$D$394, PlayerForm!$R$3:$R$394)*
_xlfn.XLOOKUP(
INDEX(FixtureTicker!$B$3:$AM$22, MATCH($B287, FixtureTicker!$A$3:$A$22), PlayerForm!$X$5+4),
 TeamForm!$B$4:$B$23, TeamForm!$AB$4:$AB$23),
INDEX(FixtureTicker!$B$24:$AM$43, MATCH($B287, FixtureTicker!$A$24:$A$43), PlayerForm!$X$5+4)="BLANK",
0
),
_xlfn.IFS(
INDEX(FixtureTicker!$B$24:$AM$43, MATCH($B287, FixtureTicker!$A$24:$A$43), PlayerForm!$X$5+5)="H",
_xlfn.XLOOKUP($E287, PlayerForm!$D$3:$D$394, PlayerForm!$Q$3:$Q$394)*
_xlfn.XLOOKUP(
INDEX(FixtureTicker!$B$3:$AM$22, MATCH($B287, FixtureTicker!$A$3:$A$22), PlayerForm!$X$5+5),
 TeamForm!$B$4:$B$23, TeamForm!$AD$4:$AD$23),
INDEX(FixtureTicker!$B$24:$AM$43, MATCH($B287, FixtureTicker!$A$24:$A$43), PlayerForm!$X$5+5)="A",
_xlfn.XLOOKUP($E287, PlayerForm!$D$3:$D$394, PlayerForm!$R$3:$R$394)*
_xlfn.XLOOKUP(
INDEX(FixtureTicker!$B$3:$AM$22, MATCH($B287, FixtureTicker!$A$3:$A$22), PlayerForm!$X$5+5),
 TeamForm!$B$4:$B$23, TeamForm!$AB$4:$AB$23),
INDEX(FixtureTicker!$B$24:$AM$43, MATCH($B287, FixtureTicker!$A$24:$A$43), PlayerForm!$X$5+5)="BLANK",
0
)
),0)</f>
        <v>0.42703959621339871</v>
      </c>
      <c r="J287" s="163" cm="1">
        <f t="array" ref="J287">IFERROR(0.01*SUM(
_xlfn.IFS(
INDEX(FixtureTicker!$B$24:$AM$43, MATCH($B287, FixtureTicker!$A$24:$A$43), PlayerForm!$X$5)="H",
_xlfn.XLOOKUP($E287, PlayerForm!$D$3:$D$394, PlayerForm!$Q$3:$Q$394)*
_xlfn.XLOOKUP(
INDEX(FixtureTicker!$B$3:$AM$22, MATCH($B287, FixtureTicker!$A$3:$A$22), PlayerForm!$X$5),
 TeamForm!$B$4:$B$23, TeamForm!$AD$4:$AD$23),
INDEX(FixtureTicker!$B$24:$AM$43, MATCH($B287, FixtureTicker!$A$24:$A$43), PlayerForm!$X$5)="A",
_xlfn.XLOOKUP($E287, PlayerForm!$D$3:$D$394, PlayerForm!$R$3:$R$394)*
_xlfn.XLOOKUP(
INDEX(FixtureTicker!$B$3:$AM$22, MATCH($B287, FixtureTicker!$A$3:$A$22), PlayerForm!$X$5),
 TeamForm!$B$4:$B$23, TeamForm!$AB$4:$AB$23),
INDEX(FixtureTicker!$B$24:$AM$43, MATCH($B287, FixtureTicker!$A$24:$A$43), PlayerForm!$X$5)="BLANK",
0
),
_xlfn.IFS(
INDEX(FixtureTicker!$B$24:$AM$43, MATCH($B287, FixtureTicker!$A$24:$A$43), PlayerForm!$X$5+1)="H",
_xlfn.XLOOKUP($E287, PlayerForm!$D$3:$D$394, PlayerForm!$Q$3:$Q$394)*
_xlfn.XLOOKUP(
INDEX(FixtureTicker!$B$3:$AM$22, MATCH($B287, FixtureTicker!$A$3:$A$22), PlayerForm!$X$5+1),
 TeamForm!$B$4:$B$23, TeamForm!$AD$4:$AD$23),
INDEX(FixtureTicker!$B$24:$AM$43, MATCH($B287, FixtureTicker!$A$24:$A$43), PlayerForm!$X$5+1)="A",
_xlfn.XLOOKUP($E287, PlayerForm!$D$3:$D$394, PlayerForm!$R$3:$R$394)*
_xlfn.XLOOKUP(
INDEX(FixtureTicker!$B$3:$AM$22, MATCH($B287, FixtureTicker!$A$3:$A$22), PlayerForm!$X$5+1),
 TeamForm!$B$4:$B$23, TeamForm!$AB$4:$AB$23),
INDEX(FixtureTicker!$B$24:$AM$43, MATCH($B287, FixtureTicker!$A$24:$A$43), PlayerForm!$X$5+1)="BLANK",
0
),
_xlfn.IFS(
INDEX(FixtureTicker!$B$24:$AM$43, MATCH($B287, FixtureTicker!$A$24:$A$43), PlayerForm!$X$5+2)="H",
_xlfn.XLOOKUP($E287, PlayerForm!$D$3:$D$394, PlayerForm!$Q$3:$Q$394)*
_xlfn.XLOOKUP(
INDEX(FixtureTicker!$B$3:$AM$22, MATCH($B287, FixtureTicker!$A$3:$A$22), PlayerForm!$X$5+2),
 TeamForm!$B$4:$B$23, TeamForm!$AD$4:$AD$23),
INDEX(FixtureTicker!$B$24:$AM$43, MATCH($B287, FixtureTicker!$A$24:$A$43), PlayerForm!$X$5+2)="A",
_xlfn.XLOOKUP($E287, PlayerForm!$D$3:$D$394, PlayerForm!$R$3:$R$394)*
_xlfn.XLOOKUP(
INDEX(FixtureTicker!$B$3:$AM$22, MATCH($B287, FixtureTicker!$A$3:$A$22), PlayerForm!$X$5+2),
 TeamForm!$B$4:$B$23, TeamForm!$AB$4:$AB$23),
INDEX(FixtureTicker!$B$24:$AM$43, MATCH($B287, FixtureTicker!$A$24:$A$43), PlayerForm!$X$5+2)="BLANK",
0
),
_xlfn.IFS(
INDEX(FixtureTicker!$B$24:$AM$43, MATCH($B287, FixtureTicker!$A$24:$A$43), PlayerForm!$X$5+3)="H",
_xlfn.XLOOKUP($E287, PlayerForm!$D$3:$D$394, PlayerForm!$Q$3:$Q$394)*
_xlfn.XLOOKUP(
INDEX(FixtureTicker!$B$3:$AM$22, MATCH($B287, FixtureTicker!$A$3:$A$22), PlayerForm!$X$5+3),
 TeamForm!$B$4:$B$23, TeamForm!$AD$4:$AD$23),
INDEX(FixtureTicker!$B$24:$AM$43, MATCH($B287, FixtureTicker!$A$24:$A$43), PlayerForm!$X$5+3)="A",
_xlfn.XLOOKUP($E287, PlayerForm!$D$3:$D$394, PlayerForm!$R$3:$R$394)*
_xlfn.XLOOKUP(
INDEX(FixtureTicker!$B$3:$AM$22, MATCH($B287, FixtureTicker!$A$3:$A$22), PlayerForm!$X$5+3),
 TeamForm!$B$4:$B$23, TeamForm!$AB$4:$AB$23),
INDEX(FixtureTicker!$B$24:$AM$43, MATCH($B287, FixtureTicker!$A$24:$A$43), PlayerForm!$X$5+3)="BLANK",
0
),
_xlfn.IFS(
INDEX(FixtureTicker!$B$24:$AM$43, MATCH($B287, FixtureTicker!$A$24:$A$43), PlayerForm!$X$5+4)="H",
_xlfn.XLOOKUP($E287, PlayerForm!$D$3:$D$394, PlayerForm!$Q$3:$Q$394)*
_xlfn.XLOOKUP(
INDEX(FixtureTicker!$B$3:$AM$22, MATCH($B287, FixtureTicker!$A$3:$A$22), PlayerForm!$X$5+4),
 TeamForm!$B$4:$B$23, TeamForm!$AD$4:$AD$23),
INDEX(FixtureTicker!$B$24:$AM$43, MATCH($B287, FixtureTicker!$A$24:$A$43), PlayerForm!$X$5+4)="A",
_xlfn.XLOOKUP($E287, PlayerForm!$D$3:$D$394, PlayerForm!$R$3:$R$394)*
_xlfn.XLOOKUP(
INDEX(FixtureTicker!$B$3:$AM$22, MATCH($B287, FixtureTicker!$A$3:$A$22), PlayerForm!$X$5+4),
 TeamForm!$B$4:$B$23, TeamForm!$AB$4:$AB$23),
INDEX(FixtureTicker!$B$24:$AM$43, MATCH($B287, FixtureTicker!$A$24:$A$43), PlayerForm!$X$5+4)="BLANK",
0
),
_xlfn.IFS(
INDEX(FixtureTicker!$B$24:$AM$43, MATCH($B287, FixtureTicker!$A$24:$A$43), PlayerForm!$X$5+5)="H",
_xlfn.XLOOKUP($E287, PlayerForm!$D$3:$D$394, PlayerForm!$Q$3:$Q$394)*
_xlfn.XLOOKUP(
INDEX(FixtureTicker!$B$3:$AM$22, MATCH($B287, FixtureTicker!$A$3:$A$22), PlayerForm!$X$5+5),
 TeamForm!$B$4:$B$23, TeamForm!$AD$4:$AD$23),
INDEX(FixtureTicker!$B$24:$AM$43, MATCH($B287, FixtureTicker!$A$24:$A$43), PlayerForm!$X$5+5)="A",
_xlfn.XLOOKUP($E287, PlayerForm!$D$3:$D$394, PlayerForm!$R$3:$R$394)*
_xlfn.XLOOKUP(
INDEX(FixtureTicker!$B$3:$AM$22, MATCH($B287, FixtureTicker!$A$3:$A$22), PlayerForm!$X$5+5),
 TeamForm!$B$4:$B$23, TeamForm!$AB$4:$AB$23),
INDEX(FixtureTicker!$B$24:$AM$43, MATCH($B287, FixtureTicker!$A$24:$A$43), PlayerForm!$X$5+5)="BLANK",
0
),
_xlfn.IFS(
INDEX(FixtureTicker!$B$24:$AM$43, MATCH($B287, FixtureTicker!$A$24:$A$43), PlayerForm!$X$5+6)="H",
_xlfn.XLOOKUP($E287, PlayerForm!$D$3:$D$394, PlayerForm!$Q$3:$Q$394)*
_xlfn.XLOOKUP(
INDEX(FixtureTicker!$B$3:$AM$22, MATCH($B287, FixtureTicker!$A$3:$A$22), PlayerForm!$X$5+6),
 TeamForm!$B$4:$B$23, TeamForm!$AD$4:$AD$23),
INDEX(FixtureTicker!$B$24:$AM$43, MATCH($B287, FixtureTicker!$A$24:$A$43), PlayerForm!$X$5+6)="A",
_xlfn.XLOOKUP($E287, PlayerForm!$D$3:$D$394, PlayerForm!$R$3:$R$394)*
_xlfn.XLOOKUP(
INDEX(FixtureTicker!$B$3:$AM$22, MATCH($B287, FixtureTicker!$A$3:$A$22), PlayerForm!$X$5+6),
 TeamForm!$B$4:$B$23, TeamForm!$AB$4:$AB$23),
INDEX(FixtureTicker!$B$24:$AM$43, MATCH($B287, FixtureTicker!$A$24:$A$43), PlayerForm!$X$5+6)="BLANK",
0
),
_xlfn.IFS(
INDEX(FixtureTicker!$B$24:$AM$43, MATCH($B287, FixtureTicker!$A$24:$A$43), PlayerForm!$X$5+7)="H",
_xlfn.XLOOKUP($E287, PlayerForm!$D$3:$D$394, PlayerForm!$Q$3:$Q$394)*
_xlfn.XLOOKUP(
INDEX(FixtureTicker!$B$3:$AM$22, MATCH($B287, FixtureTicker!$A$3:$A$22), PlayerForm!$X$5+7),
 TeamForm!$B$4:$B$23, TeamForm!$AD$4:$AD$23),
INDEX(FixtureTicker!$B$24:$AM$43, MATCH($B287, FixtureTicker!$A$24:$A$43), PlayerForm!$X$5+7)="A",
_xlfn.XLOOKUP($E287, PlayerForm!$D$3:$D$394, PlayerForm!$R$3:$R$394)*
_xlfn.XLOOKUP(
INDEX(FixtureTicker!$B$3:$AM$22, MATCH($B287, FixtureTicker!$A$3:$A$22), PlayerForm!$X$5+7),
 TeamForm!$B$4:$B$23, TeamForm!$AB$4:$AB$23),
INDEX(FixtureTicker!$B$24:$AM$43, MATCH($B287, FixtureTicker!$A$24:$A$43), PlayerForm!$X$5+7)="BLANK",
0
)
),0)</f>
        <v>0.60803154888303002</v>
      </c>
    </row>
    <row r="288" spans="1:10">
      <c r="A288" s="55">
        <v>390</v>
      </c>
      <c r="B288" s="55" t="str">
        <f>_xlfn.XLOOKUP($A288, PlayerData!$B$3:$B$394, PlayerData!C$3:C$394)</f>
        <v>CHE</v>
      </c>
      <c r="C288" s="55" t="str">
        <f>_xlfn.XLOOKUP($A288, PlayerData!$B$3:$B$394, PlayerData!D$3:D$394)</f>
        <v>D</v>
      </c>
      <c r="D288" s="55">
        <f>_xlfn.XLOOKUP($A288, PlayerData!$B:$B, PlayerData!F:F,,,-1)</f>
        <v>5</v>
      </c>
      <c r="E288" s="31" t="str">
        <f>_xlfn.XLOOKUP($A288, PlayerData!$B$3:$B$394, PlayerData!E$3:E$394)</f>
        <v>Tomori</v>
      </c>
      <c r="F288" s="164" cm="1">
        <f t="array" ref="F288">IFERROR(0.01*_xlfn.IFS(
INDEX(FixtureTicker!$B$24:$AM$43, MATCH($B288, FixtureTicker!$A$24:$A$43, 0), PlayerForm!$X$5)="H",
_xlfn.XLOOKUP($E288, PlayerForm!$D$3:$D$394, PlayerForm!$Q$3:$Q$394)*
_xlfn.XLOOKUP(
INDEX(FixtureTicker!$B$3:$AM$22, MATCH($B288, FixtureTicker!$A$3:$A$22,0), PlayerForm!$X$5),
 TeamForm!$B$4:$B$23, TeamForm!$AD$4:$AD$23),
INDEX(FixtureTicker!$B$24:$AM$43, MATCH($B288, FixtureTicker!$A$24:$A$43,0), PlayerForm!$X$5)="A",
_xlfn.XLOOKUP($E288, PlayerForm!$D$3:$D$394, PlayerForm!$R$3:$R$394)*
_xlfn.XLOOKUP(
INDEX(FixtureTicker!$B$3:$AM$22, MATCH($B288, FixtureTicker!$A$3:$A$22,0), PlayerForm!$X$5),
 TeamForm!$B$4:$B$23, TeamForm!$AB$4:$AB$23),
INDEX(FixtureTicker!$B$24:$AM$43, MATCH($B288, FixtureTicker!$A$24:$A$43,0), PlayerForm!$X$5)="BLANK",
0),0)</f>
        <v>0</v>
      </c>
      <c r="G288" s="163" cm="1">
        <f t="array" ref="G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
),0)</f>
        <v>0</v>
      </c>
      <c r="H288" s="163" cm="1">
        <f t="array" ref="H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),
_xlfn.IFS(
INDEX(FixtureTicker!$B$24:$AM$43, MATCH($B288, FixtureTicker!$A$24:$A$43), PlayerForm!$X$5+2)="H",
_xlfn.XLOOKUP($E288, PlayerForm!$D$3:$D$394, PlayerForm!$Q$3:$Q$394)*
_xlfn.XLOOKUP(
INDEX(FixtureTicker!$B$3:$AM$22, MATCH($B288, FixtureTicker!$A$3:$A$22), PlayerForm!$X$5+2),
 TeamForm!$B$4:$B$23, TeamForm!$AD$4:$AD$23),
INDEX(FixtureTicker!$B$24:$AM$43, MATCH($B288, FixtureTicker!$A$24:$A$43), PlayerForm!$X$5+2)="A",
_xlfn.XLOOKUP($E288, PlayerForm!$D$3:$D$394, PlayerForm!$R$3:$R$394)*
_xlfn.XLOOKUP(
INDEX(FixtureTicker!$B$3:$AM$22, MATCH($B288, FixtureTicker!$A$3:$A$22), PlayerForm!$X$5+2),
 TeamForm!$B$4:$B$23, TeamForm!$AB$4:$AB$23),
INDEX(FixtureTicker!$B$24:$AM$43, MATCH($B288, FixtureTicker!$A$24:$A$43), PlayerForm!$X$5+2)="BLANK",
0
),
_xlfn.IFS(
INDEX(FixtureTicker!$B$24:$AM$43, MATCH($B288, FixtureTicker!$A$24:$A$43), PlayerForm!$X$5+3)="H",
_xlfn.XLOOKUP($E288, PlayerForm!$D$3:$D$394, PlayerForm!$Q$3:$Q$394)*
_xlfn.XLOOKUP(
INDEX(FixtureTicker!$B$3:$AM$22, MATCH($B288, FixtureTicker!$A$3:$A$22), PlayerForm!$X$5+3),
 TeamForm!$B$4:$B$23, TeamForm!$AD$4:$AD$23),
INDEX(FixtureTicker!$B$24:$AM$43, MATCH($B288, FixtureTicker!$A$24:$A$43), PlayerForm!$X$5+3)="A",
_xlfn.XLOOKUP($E288, PlayerForm!$D$3:$D$394, PlayerForm!$R$3:$R$394)*
_xlfn.XLOOKUP(
INDEX(FixtureTicker!$B$3:$AM$22, MATCH($B288, FixtureTicker!$A$3:$A$22), PlayerForm!$X$5+3),
 TeamForm!$B$4:$B$23, TeamForm!$AB$4:$AB$23),
INDEX(FixtureTicker!$B$24:$AM$43, MATCH($B288, FixtureTicker!$A$24:$A$43), PlayerForm!$X$5+3)="BLANK",
0
)
),0)</f>
        <v>0</v>
      </c>
      <c r="I288" s="163" cm="1">
        <f t="array" ref="I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),
_xlfn.IFS(
INDEX(FixtureTicker!$B$24:$AM$43, MATCH($B288, FixtureTicker!$A$24:$A$43), PlayerForm!$X$5+2)="H",
_xlfn.XLOOKUP($E288, PlayerForm!$D$3:$D$394, PlayerForm!$Q$3:$Q$394)*
_xlfn.XLOOKUP(
INDEX(FixtureTicker!$B$3:$AM$22, MATCH($B288, FixtureTicker!$A$3:$A$22), PlayerForm!$X$5+2),
 TeamForm!$B$4:$B$23, TeamForm!$AD$4:$AD$23),
INDEX(FixtureTicker!$B$24:$AM$43, MATCH($B288, FixtureTicker!$A$24:$A$43), PlayerForm!$X$5+2)="A",
_xlfn.XLOOKUP($E288, PlayerForm!$D$3:$D$394, PlayerForm!$R$3:$R$394)*
_xlfn.XLOOKUP(
INDEX(FixtureTicker!$B$3:$AM$22, MATCH($B288, FixtureTicker!$A$3:$A$22), PlayerForm!$X$5+2),
 TeamForm!$B$4:$B$23, TeamForm!$AB$4:$AB$23),
INDEX(FixtureTicker!$B$24:$AM$43, MATCH($B288, FixtureTicker!$A$24:$A$43), PlayerForm!$X$5+2)="BLANK",
0
),
_xlfn.IFS(
INDEX(FixtureTicker!$B$24:$AM$43, MATCH($B288, FixtureTicker!$A$24:$A$43), PlayerForm!$X$5+3)="H",
_xlfn.XLOOKUP($E288, PlayerForm!$D$3:$D$394, PlayerForm!$Q$3:$Q$394)*
_xlfn.XLOOKUP(
INDEX(FixtureTicker!$B$3:$AM$22, MATCH($B288, FixtureTicker!$A$3:$A$22), PlayerForm!$X$5+3),
 TeamForm!$B$4:$B$23, TeamForm!$AD$4:$AD$23),
INDEX(FixtureTicker!$B$24:$AM$43, MATCH($B288, FixtureTicker!$A$24:$A$43), PlayerForm!$X$5+3)="A",
_xlfn.XLOOKUP($E288, PlayerForm!$D$3:$D$394, PlayerForm!$R$3:$R$394)*
_xlfn.XLOOKUP(
INDEX(FixtureTicker!$B$3:$AM$22, MATCH($B288, FixtureTicker!$A$3:$A$22), PlayerForm!$X$5+3),
 TeamForm!$B$4:$B$23, TeamForm!$AB$4:$AB$23),
INDEX(FixtureTicker!$B$24:$AM$43, MATCH($B288, FixtureTicker!$A$24:$A$43), PlayerForm!$X$5+3)="BLANK",
0
),
_xlfn.IFS(
INDEX(FixtureTicker!$B$24:$AM$43, MATCH($B288, FixtureTicker!$A$24:$A$43), PlayerForm!$X$5+4)="H",
_xlfn.XLOOKUP($E288, PlayerForm!$D$3:$D$394, PlayerForm!$Q$3:$Q$394)*
_xlfn.XLOOKUP(
INDEX(FixtureTicker!$B$3:$AM$22, MATCH($B288, FixtureTicker!$A$3:$A$22), PlayerForm!$X$5+4),
 TeamForm!$B$4:$B$23, TeamForm!$AD$4:$AD$23),
INDEX(FixtureTicker!$B$24:$AM$43, MATCH($B288, FixtureTicker!$A$24:$A$43), PlayerForm!$X$5+4)="A",
_xlfn.XLOOKUP($E288, PlayerForm!$D$3:$D$394, PlayerForm!$R$3:$R$394)*
_xlfn.XLOOKUP(
INDEX(FixtureTicker!$B$3:$AM$22, MATCH($B288, FixtureTicker!$A$3:$A$22), PlayerForm!$X$5+4),
 TeamForm!$B$4:$B$23, TeamForm!$AB$4:$AB$23),
INDEX(FixtureTicker!$B$24:$AM$43, MATCH($B288, FixtureTicker!$A$24:$A$43), PlayerForm!$X$5+4)="BLANK",
0
),
_xlfn.IFS(
INDEX(FixtureTicker!$B$24:$AM$43, MATCH($B288, FixtureTicker!$A$24:$A$43), PlayerForm!$X$5+5)="H",
_xlfn.XLOOKUP($E288, PlayerForm!$D$3:$D$394, PlayerForm!$Q$3:$Q$394)*
_xlfn.XLOOKUP(
INDEX(FixtureTicker!$B$3:$AM$22, MATCH($B288, FixtureTicker!$A$3:$A$22), PlayerForm!$X$5+5),
 TeamForm!$B$4:$B$23, TeamForm!$AD$4:$AD$23),
INDEX(FixtureTicker!$B$24:$AM$43, MATCH($B288, FixtureTicker!$A$24:$A$43), PlayerForm!$X$5+5)="A",
_xlfn.XLOOKUP($E288, PlayerForm!$D$3:$D$394, PlayerForm!$R$3:$R$394)*
_xlfn.XLOOKUP(
INDEX(FixtureTicker!$B$3:$AM$22, MATCH($B288, FixtureTicker!$A$3:$A$22), PlayerForm!$X$5+5),
 TeamForm!$B$4:$B$23, TeamForm!$AB$4:$AB$23),
INDEX(FixtureTicker!$B$24:$AM$43, MATCH($B288, FixtureTicker!$A$24:$A$43), PlayerForm!$X$5+5)="BLANK",
0
)
),0)</f>
        <v>0</v>
      </c>
      <c r="J288" s="163" cm="1">
        <f t="array" ref="J288">IFERROR(0.01*SUM(
_xlfn.IFS(
INDEX(FixtureTicker!$B$24:$AM$43, MATCH($B288, FixtureTicker!$A$24:$A$43), PlayerForm!$X$5)="H",
_xlfn.XLOOKUP($E288, PlayerForm!$D$3:$D$394, PlayerForm!$Q$3:$Q$394)*
_xlfn.XLOOKUP(
INDEX(FixtureTicker!$B$3:$AM$22, MATCH($B288, FixtureTicker!$A$3:$A$22), PlayerForm!$X$5),
 TeamForm!$B$4:$B$23, TeamForm!$AD$4:$AD$23),
INDEX(FixtureTicker!$B$24:$AM$43, MATCH($B288, FixtureTicker!$A$24:$A$43), PlayerForm!$X$5)="A",
_xlfn.XLOOKUP($E288, PlayerForm!$D$3:$D$394, PlayerForm!$R$3:$R$394)*
_xlfn.XLOOKUP(
INDEX(FixtureTicker!$B$3:$AM$22, MATCH($B288, FixtureTicker!$A$3:$A$22), PlayerForm!$X$5),
 TeamForm!$B$4:$B$23, TeamForm!$AB$4:$AB$23),
INDEX(FixtureTicker!$B$24:$AM$43, MATCH($B288, FixtureTicker!$A$24:$A$43), PlayerForm!$X$5)="BLANK",
0
),
_xlfn.IFS(
INDEX(FixtureTicker!$B$24:$AM$43, MATCH($B288, FixtureTicker!$A$24:$A$43), PlayerForm!$X$5+1)="H",
_xlfn.XLOOKUP($E288, PlayerForm!$D$3:$D$394, PlayerForm!$Q$3:$Q$394)*
_xlfn.XLOOKUP(
INDEX(FixtureTicker!$B$3:$AM$22, MATCH($B288, FixtureTicker!$A$3:$A$22), PlayerForm!$X$5+1),
 TeamForm!$B$4:$B$23, TeamForm!$AD$4:$AD$23),
INDEX(FixtureTicker!$B$24:$AM$43, MATCH($B288, FixtureTicker!$A$24:$A$43), PlayerForm!$X$5+1)="A",
_xlfn.XLOOKUP($E288, PlayerForm!$D$3:$D$394, PlayerForm!$R$3:$R$394)*
_xlfn.XLOOKUP(
INDEX(FixtureTicker!$B$3:$AM$22, MATCH($B288, FixtureTicker!$A$3:$A$22), PlayerForm!$X$5+1),
 TeamForm!$B$4:$B$23, TeamForm!$AB$4:$AB$23),
INDEX(FixtureTicker!$B$24:$AM$43, MATCH($B288, FixtureTicker!$A$24:$A$43), PlayerForm!$X$5+1)="BLANK",
0
),
_xlfn.IFS(
INDEX(FixtureTicker!$B$24:$AM$43, MATCH($B288, FixtureTicker!$A$24:$A$43), PlayerForm!$X$5+2)="H",
_xlfn.XLOOKUP($E288, PlayerForm!$D$3:$D$394, PlayerForm!$Q$3:$Q$394)*
_xlfn.XLOOKUP(
INDEX(FixtureTicker!$B$3:$AM$22, MATCH($B288, FixtureTicker!$A$3:$A$22), PlayerForm!$X$5+2),
 TeamForm!$B$4:$B$23, TeamForm!$AD$4:$AD$23),
INDEX(FixtureTicker!$B$24:$AM$43, MATCH($B288, FixtureTicker!$A$24:$A$43), PlayerForm!$X$5+2)="A",
_xlfn.XLOOKUP($E288, PlayerForm!$D$3:$D$394, PlayerForm!$R$3:$R$394)*
_xlfn.XLOOKUP(
INDEX(FixtureTicker!$B$3:$AM$22, MATCH($B288, FixtureTicker!$A$3:$A$22), PlayerForm!$X$5+2),
 TeamForm!$B$4:$B$23, TeamForm!$AB$4:$AB$23),
INDEX(FixtureTicker!$B$24:$AM$43, MATCH($B288, FixtureTicker!$A$24:$A$43), PlayerForm!$X$5+2)="BLANK",
0
),
_xlfn.IFS(
INDEX(FixtureTicker!$B$24:$AM$43, MATCH($B288, FixtureTicker!$A$24:$A$43), PlayerForm!$X$5+3)="H",
_xlfn.XLOOKUP($E288, PlayerForm!$D$3:$D$394, PlayerForm!$Q$3:$Q$394)*
_xlfn.XLOOKUP(
INDEX(FixtureTicker!$B$3:$AM$22, MATCH($B288, FixtureTicker!$A$3:$A$22), PlayerForm!$X$5+3),
 TeamForm!$B$4:$B$23, TeamForm!$AD$4:$AD$23),
INDEX(FixtureTicker!$B$24:$AM$43, MATCH($B288, FixtureTicker!$A$24:$A$43), PlayerForm!$X$5+3)="A",
_xlfn.XLOOKUP($E288, PlayerForm!$D$3:$D$394, PlayerForm!$R$3:$R$394)*
_xlfn.XLOOKUP(
INDEX(FixtureTicker!$B$3:$AM$22, MATCH($B288, FixtureTicker!$A$3:$A$22), PlayerForm!$X$5+3),
 TeamForm!$B$4:$B$23, TeamForm!$AB$4:$AB$23),
INDEX(FixtureTicker!$B$24:$AM$43, MATCH($B288, FixtureTicker!$A$24:$A$43), PlayerForm!$X$5+3)="BLANK",
0
),
_xlfn.IFS(
INDEX(FixtureTicker!$B$24:$AM$43, MATCH($B288, FixtureTicker!$A$24:$A$43), PlayerForm!$X$5+4)="H",
_xlfn.XLOOKUP($E288, PlayerForm!$D$3:$D$394, PlayerForm!$Q$3:$Q$394)*
_xlfn.XLOOKUP(
INDEX(FixtureTicker!$B$3:$AM$22, MATCH($B288, FixtureTicker!$A$3:$A$22), PlayerForm!$X$5+4),
 TeamForm!$B$4:$B$23, TeamForm!$AD$4:$AD$23),
INDEX(FixtureTicker!$B$24:$AM$43, MATCH($B288, FixtureTicker!$A$24:$A$43), PlayerForm!$X$5+4)="A",
_xlfn.XLOOKUP($E288, PlayerForm!$D$3:$D$394, PlayerForm!$R$3:$R$394)*
_xlfn.XLOOKUP(
INDEX(FixtureTicker!$B$3:$AM$22, MATCH($B288, FixtureTicker!$A$3:$A$22), PlayerForm!$X$5+4),
 TeamForm!$B$4:$B$23, TeamForm!$AB$4:$AB$23),
INDEX(FixtureTicker!$B$24:$AM$43, MATCH($B288, FixtureTicker!$A$24:$A$43), PlayerForm!$X$5+4)="BLANK",
0
),
_xlfn.IFS(
INDEX(FixtureTicker!$B$24:$AM$43, MATCH($B288, FixtureTicker!$A$24:$A$43), PlayerForm!$X$5+5)="H",
_xlfn.XLOOKUP($E288, PlayerForm!$D$3:$D$394, PlayerForm!$Q$3:$Q$394)*
_xlfn.XLOOKUP(
INDEX(FixtureTicker!$B$3:$AM$22, MATCH($B288, FixtureTicker!$A$3:$A$22), PlayerForm!$X$5+5),
 TeamForm!$B$4:$B$23, TeamForm!$AD$4:$AD$23),
INDEX(FixtureTicker!$B$24:$AM$43, MATCH($B288, FixtureTicker!$A$24:$A$43), PlayerForm!$X$5+5)="A",
_xlfn.XLOOKUP($E288, PlayerForm!$D$3:$D$394, PlayerForm!$R$3:$R$394)*
_xlfn.XLOOKUP(
INDEX(FixtureTicker!$B$3:$AM$22, MATCH($B288, FixtureTicker!$A$3:$A$22), PlayerForm!$X$5+5),
 TeamForm!$B$4:$B$23, TeamForm!$AB$4:$AB$23),
INDEX(FixtureTicker!$B$24:$AM$43, MATCH($B288, FixtureTicker!$A$24:$A$43), PlayerForm!$X$5+5)="BLANK",
0
),
_xlfn.IFS(
INDEX(FixtureTicker!$B$24:$AM$43, MATCH($B288, FixtureTicker!$A$24:$A$43), PlayerForm!$X$5+6)="H",
_xlfn.XLOOKUP($E288, PlayerForm!$D$3:$D$394, PlayerForm!$Q$3:$Q$394)*
_xlfn.XLOOKUP(
INDEX(FixtureTicker!$B$3:$AM$22, MATCH($B288, FixtureTicker!$A$3:$A$22), PlayerForm!$X$5+6),
 TeamForm!$B$4:$B$23, TeamForm!$AD$4:$AD$23),
INDEX(FixtureTicker!$B$24:$AM$43, MATCH($B288, FixtureTicker!$A$24:$A$43), PlayerForm!$X$5+6)="A",
_xlfn.XLOOKUP($E288, PlayerForm!$D$3:$D$394, PlayerForm!$R$3:$R$394)*
_xlfn.XLOOKUP(
INDEX(FixtureTicker!$B$3:$AM$22, MATCH($B288, FixtureTicker!$A$3:$A$22), PlayerForm!$X$5+6),
 TeamForm!$B$4:$B$23, TeamForm!$AB$4:$AB$23),
INDEX(FixtureTicker!$B$24:$AM$43, MATCH($B288, FixtureTicker!$A$24:$A$43), PlayerForm!$X$5+6)="BLANK",
0
),
_xlfn.IFS(
INDEX(FixtureTicker!$B$24:$AM$43, MATCH($B288, FixtureTicker!$A$24:$A$43), PlayerForm!$X$5+7)="H",
_xlfn.XLOOKUP($E288, PlayerForm!$D$3:$D$394, PlayerForm!$Q$3:$Q$394)*
_xlfn.XLOOKUP(
INDEX(FixtureTicker!$B$3:$AM$22, MATCH($B288, FixtureTicker!$A$3:$A$22), PlayerForm!$X$5+7),
 TeamForm!$B$4:$B$23, TeamForm!$AD$4:$AD$23),
INDEX(FixtureTicker!$B$24:$AM$43, MATCH($B288, FixtureTicker!$A$24:$A$43), PlayerForm!$X$5+7)="A",
_xlfn.XLOOKUP($E288, PlayerForm!$D$3:$D$394, PlayerForm!$R$3:$R$394)*
_xlfn.XLOOKUP(
INDEX(FixtureTicker!$B$3:$AM$22, MATCH($B288, FixtureTicker!$A$3:$A$22), PlayerForm!$X$5+7),
 TeamForm!$B$4:$B$23, TeamForm!$AB$4:$AB$23),
INDEX(FixtureTicker!$B$24:$AM$43, MATCH($B288, FixtureTicker!$A$24:$A$43), PlayerForm!$X$5+7)="BLANK",
0
)
),0)</f>
        <v>0</v>
      </c>
    </row>
    <row r="289" spans="1:10">
      <c r="A289" s="55">
        <v>108</v>
      </c>
      <c r="B289" s="55" t="str">
        <f>_xlfn.XLOOKUP($A289, PlayerData!$B$3:$B$394, PlayerData!C$3:C$394)</f>
        <v>EVE</v>
      </c>
      <c r="C289" s="55" t="str">
        <f>_xlfn.XLOOKUP($A289, PlayerData!$B$3:$B$394, PlayerData!D$3:D$394)</f>
        <v>M</v>
      </c>
      <c r="D289" s="55">
        <f>_xlfn.XLOOKUP($A289, PlayerData!$B:$B, PlayerData!F:F,,,-1)</f>
        <v>6</v>
      </c>
      <c r="E289" s="31" t="str">
        <f>_xlfn.XLOOKUP($A289, PlayerData!$B$3:$B$394, PlayerData!E$3:E$394)</f>
        <v>Walcott</v>
      </c>
      <c r="F289" s="164" cm="1">
        <f t="array" ref="F289">IFERROR(0.01*_xlfn.IFS(
INDEX(FixtureTicker!$B$24:$AM$43, MATCH($B289, FixtureTicker!$A$24:$A$43, 0), PlayerForm!$X$5)="H",
_xlfn.XLOOKUP($E289, PlayerForm!$D$3:$D$394, PlayerForm!$Q$3:$Q$394)*
_xlfn.XLOOKUP(
INDEX(FixtureTicker!$B$3:$AM$22, MATCH($B289, FixtureTicker!$A$3:$A$22,0), PlayerForm!$X$5),
 TeamForm!$B$4:$B$23, TeamForm!$AD$4:$AD$23),
INDEX(FixtureTicker!$B$24:$AM$43, MATCH($B289, FixtureTicker!$A$24:$A$43,0), PlayerForm!$X$5)="A",
_xlfn.XLOOKUP($E289, PlayerForm!$D$3:$D$394, PlayerForm!$R$3:$R$394)*
_xlfn.XLOOKUP(
INDEX(FixtureTicker!$B$3:$AM$22, MATCH($B289, FixtureTicker!$A$3:$A$22,0), PlayerForm!$X$5),
 TeamForm!$B$4:$B$23, TeamForm!$AB$4:$AB$23),
INDEX(FixtureTicker!$B$24:$AM$43, MATCH($B289, FixtureTicker!$A$24:$A$43,0), PlayerForm!$X$5)="BLANK",
0),0)</f>
        <v>0</v>
      </c>
      <c r="G289" s="163" cm="1">
        <f t="array" ref="G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
),0)</f>
        <v>0</v>
      </c>
      <c r="H289" s="163" cm="1">
        <f t="array" ref="H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),
_xlfn.IFS(
INDEX(FixtureTicker!$B$24:$AM$43, MATCH($B289, FixtureTicker!$A$24:$A$43), PlayerForm!$X$5+2)="H",
_xlfn.XLOOKUP($E289, PlayerForm!$D$3:$D$394, PlayerForm!$Q$3:$Q$394)*
_xlfn.XLOOKUP(
INDEX(FixtureTicker!$B$3:$AM$22, MATCH($B289, FixtureTicker!$A$3:$A$22), PlayerForm!$X$5+2),
 TeamForm!$B$4:$B$23, TeamForm!$AD$4:$AD$23),
INDEX(FixtureTicker!$B$24:$AM$43, MATCH($B289, FixtureTicker!$A$24:$A$43), PlayerForm!$X$5+2)="A",
_xlfn.XLOOKUP($E289, PlayerForm!$D$3:$D$394, PlayerForm!$R$3:$R$394)*
_xlfn.XLOOKUP(
INDEX(FixtureTicker!$B$3:$AM$22, MATCH($B289, FixtureTicker!$A$3:$A$22), PlayerForm!$X$5+2),
 TeamForm!$B$4:$B$23, TeamForm!$AB$4:$AB$23),
INDEX(FixtureTicker!$B$24:$AM$43, MATCH($B289, FixtureTicker!$A$24:$A$43), PlayerForm!$X$5+2)="BLANK",
0
),
_xlfn.IFS(
INDEX(FixtureTicker!$B$24:$AM$43, MATCH($B289, FixtureTicker!$A$24:$A$43), PlayerForm!$X$5+3)="H",
_xlfn.XLOOKUP($E289, PlayerForm!$D$3:$D$394, PlayerForm!$Q$3:$Q$394)*
_xlfn.XLOOKUP(
INDEX(FixtureTicker!$B$3:$AM$22, MATCH($B289, FixtureTicker!$A$3:$A$22), PlayerForm!$X$5+3),
 TeamForm!$B$4:$B$23, TeamForm!$AD$4:$AD$23),
INDEX(FixtureTicker!$B$24:$AM$43, MATCH($B289, FixtureTicker!$A$24:$A$43), PlayerForm!$X$5+3)="A",
_xlfn.XLOOKUP($E289, PlayerForm!$D$3:$D$394, PlayerForm!$R$3:$R$394)*
_xlfn.XLOOKUP(
INDEX(FixtureTicker!$B$3:$AM$22, MATCH($B289, FixtureTicker!$A$3:$A$22), PlayerForm!$X$5+3),
 TeamForm!$B$4:$B$23, TeamForm!$AB$4:$AB$23),
INDEX(FixtureTicker!$B$24:$AM$43, MATCH($B289, FixtureTicker!$A$24:$A$43), PlayerForm!$X$5+3)="BLANK",
0
)
),0)</f>
        <v>0</v>
      </c>
      <c r="I289" s="163" cm="1">
        <f t="array" ref="I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),
_xlfn.IFS(
INDEX(FixtureTicker!$B$24:$AM$43, MATCH($B289, FixtureTicker!$A$24:$A$43), PlayerForm!$X$5+2)="H",
_xlfn.XLOOKUP($E289, PlayerForm!$D$3:$D$394, PlayerForm!$Q$3:$Q$394)*
_xlfn.XLOOKUP(
INDEX(FixtureTicker!$B$3:$AM$22, MATCH($B289, FixtureTicker!$A$3:$A$22), PlayerForm!$X$5+2),
 TeamForm!$B$4:$B$23, TeamForm!$AD$4:$AD$23),
INDEX(FixtureTicker!$B$24:$AM$43, MATCH($B289, FixtureTicker!$A$24:$A$43), PlayerForm!$X$5+2)="A",
_xlfn.XLOOKUP($E289, PlayerForm!$D$3:$D$394, PlayerForm!$R$3:$R$394)*
_xlfn.XLOOKUP(
INDEX(FixtureTicker!$B$3:$AM$22, MATCH($B289, FixtureTicker!$A$3:$A$22), PlayerForm!$X$5+2),
 TeamForm!$B$4:$B$23, TeamForm!$AB$4:$AB$23),
INDEX(FixtureTicker!$B$24:$AM$43, MATCH($B289, FixtureTicker!$A$24:$A$43), PlayerForm!$X$5+2)="BLANK",
0
),
_xlfn.IFS(
INDEX(FixtureTicker!$B$24:$AM$43, MATCH($B289, FixtureTicker!$A$24:$A$43), PlayerForm!$X$5+3)="H",
_xlfn.XLOOKUP($E289, PlayerForm!$D$3:$D$394, PlayerForm!$Q$3:$Q$394)*
_xlfn.XLOOKUP(
INDEX(FixtureTicker!$B$3:$AM$22, MATCH($B289, FixtureTicker!$A$3:$A$22), PlayerForm!$X$5+3),
 TeamForm!$B$4:$B$23, TeamForm!$AD$4:$AD$23),
INDEX(FixtureTicker!$B$24:$AM$43, MATCH($B289, FixtureTicker!$A$24:$A$43), PlayerForm!$X$5+3)="A",
_xlfn.XLOOKUP($E289, PlayerForm!$D$3:$D$394, PlayerForm!$R$3:$R$394)*
_xlfn.XLOOKUP(
INDEX(FixtureTicker!$B$3:$AM$22, MATCH($B289, FixtureTicker!$A$3:$A$22), PlayerForm!$X$5+3),
 TeamForm!$B$4:$B$23, TeamForm!$AB$4:$AB$23),
INDEX(FixtureTicker!$B$24:$AM$43, MATCH($B289, FixtureTicker!$A$24:$A$43), PlayerForm!$X$5+3)="BLANK",
0
),
_xlfn.IFS(
INDEX(FixtureTicker!$B$24:$AM$43, MATCH($B289, FixtureTicker!$A$24:$A$43), PlayerForm!$X$5+4)="H",
_xlfn.XLOOKUP($E289, PlayerForm!$D$3:$D$394, PlayerForm!$Q$3:$Q$394)*
_xlfn.XLOOKUP(
INDEX(FixtureTicker!$B$3:$AM$22, MATCH($B289, FixtureTicker!$A$3:$A$22), PlayerForm!$X$5+4),
 TeamForm!$B$4:$B$23, TeamForm!$AD$4:$AD$23),
INDEX(FixtureTicker!$B$24:$AM$43, MATCH($B289, FixtureTicker!$A$24:$A$43), PlayerForm!$X$5+4)="A",
_xlfn.XLOOKUP($E289, PlayerForm!$D$3:$D$394, PlayerForm!$R$3:$R$394)*
_xlfn.XLOOKUP(
INDEX(FixtureTicker!$B$3:$AM$22, MATCH($B289, FixtureTicker!$A$3:$A$22), PlayerForm!$X$5+4),
 TeamForm!$B$4:$B$23, TeamForm!$AB$4:$AB$23),
INDEX(FixtureTicker!$B$24:$AM$43, MATCH($B289, FixtureTicker!$A$24:$A$43), PlayerForm!$X$5+4)="BLANK",
0
),
_xlfn.IFS(
INDEX(FixtureTicker!$B$24:$AM$43, MATCH($B289, FixtureTicker!$A$24:$A$43), PlayerForm!$X$5+5)="H",
_xlfn.XLOOKUP($E289, PlayerForm!$D$3:$D$394, PlayerForm!$Q$3:$Q$394)*
_xlfn.XLOOKUP(
INDEX(FixtureTicker!$B$3:$AM$22, MATCH($B289, FixtureTicker!$A$3:$A$22), PlayerForm!$X$5+5),
 TeamForm!$B$4:$B$23, TeamForm!$AD$4:$AD$23),
INDEX(FixtureTicker!$B$24:$AM$43, MATCH($B289, FixtureTicker!$A$24:$A$43), PlayerForm!$X$5+5)="A",
_xlfn.XLOOKUP($E289, PlayerForm!$D$3:$D$394, PlayerForm!$R$3:$R$394)*
_xlfn.XLOOKUP(
INDEX(FixtureTicker!$B$3:$AM$22, MATCH($B289, FixtureTicker!$A$3:$A$22), PlayerForm!$X$5+5),
 TeamForm!$B$4:$B$23, TeamForm!$AB$4:$AB$23),
INDEX(FixtureTicker!$B$24:$AM$43, MATCH($B289, FixtureTicker!$A$24:$A$43), PlayerForm!$X$5+5)="BLANK",
0
)
),0)</f>
        <v>0</v>
      </c>
      <c r="J289" s="163" cm="1">
        <f t="array" ref="J289">IFERROR(0.01*SUM(
_xlfn.IFS(
INDEX(FixtureTicker!$B$24:$AM$43, MATCH($B289, FixtureTicker!$A$24:$A$43), PlayerForm!$X$5)="H",
_xlfn.XLOOKUP($E289, PlayerForm!$D$3:$D$394, PlayerForm!$Q$3:$Q$394)*
_xlfn.XLOOKUP(
INDEX(FixtureTicker!$B$3:$AM$22, MATCH($B289, FixtureTicker!$A$3:$A$22), PlayerForm!$X$5),
 TeamForm!$B$4:$B$23, TeamForm!$AD$4:$AD$23),
INDEX(FixtureTicker!$B$24:$AM$43, MATCH($B289, FixtureTicker!$A$24:$A$43), PlayerForm!$X$5)="A",
_xlfn.XLOOKUP($E289, PlayerForm!$D$3:$D$394, PlayerForm!$R$3:$R$394)*
_xlfn.XLOOKUP(
INDEX(FixtureTicker!$B$3:$AM$22, MATCH($B289, FixtureTicker!$A$3:$A$22), PlayerForm!$X$5),
 TeamForm!$B$4:$B$23, TeamForm!$AB$4:$AB$23),
INDEX(FixtureTicker!$B$24:$AM$43, MATCH($B289, FixtureTicker!$A$24:$A$43), PlayerForm!$X$5)="BLANK",
0
),
_xlfn.IFS(
INDEX(FixtureTicker!$B$24:$AM$43, MATCH($B289, FixtureTicker!$A$24:$A$43), PlayerForm!$X$5+1)="H",
_xlfn.XLOOKUP($E289, PlayerForm!$D$3:$D$394, PlayerForm!$Q$3:$Q$394)*
_xlfn.XLOOKUP(
INDEX(FixtureTicker!$B$3:$AM$22, MATCH($B289, FixtureTicker!$A$3:$A$22), PlayerForm!$X$5+1),
 TeamForm!$B$4:$B$23, TeamForm!$AD$4:$AD$23),
INDEX(FixtureTicker!$B$24:$AM$43, MATCH($B289, FixtureTicker!$A$24:$A$43), PlayerForm!$X$5+1)="A",
_xlfn.XLOOKUP($E289, PlayerForm!$D$3:$D$394, PlayerForm!$R$3:$R$394)*
_xlfn.XLOOKUP(
INDEX(FixtureTicker!$B$3:$AM$22, MATCH($B289, FixtureTicker!$A$3:$A$22), PlayerForm!$X$5+1),
 TeamForm!$B$4:$B$23, TeamForm!$AB$4:$AB$23),
INDEX(FixtureTicker!$B$24:$AM$43, MATCH($B289, FixtureTicker!$A$24:$A$43), PlayerForm!$X$5+1)="BLANK",
0
),
_xlfn.IFS(
INDEX(FixtureTicker!$B$24:$AM$43, MATCH($B289, FixtureTicker!$A$24:$A$43), PlayerForm!$X$5+2)="H",
_xlfn.XLOOKUP($E289, PlayerForm!$D$3:$D$394, PlayerForm!$Q$3:$Q$394)*
_xlfn.XLOOKUP(
INDEX(FixtureTicker!$B$3:$AM$22, MATCH($B289, FixtureTicker!$A$3:$A$22), PlayerForm!$X$5+2),
 TeamForm!$B$4:$B$23, TeamForm!$AD$4:$AD$23),
INDEX(FixtureTicker!$B$24:$AM$43, MATCH($B289, FixtureTicker!$A$24:$A$43), PlayerForm!$X$5+2)="A",
_xlfn.XLOOKUP($E289, PlayerForm!$D$3:$D$394, PlayerForm!$R$3:$R$394)*
_xlfn.XLOOKUP(
INDEX(FixtureTicker!$B$3:$AM$22, MATCH($B289, FixtureTicker!$A$3:$A$22), PlayerForm!$X$5+2),
 TeamForm!$B$4:$B$23, TeamForm!$AB$4:$AB$23),
INDEX(FixtureTicker!$B$24:$AM$43, MATCH($B289, FixtureTicker!$A$24:$A$43), PlayerForm!$X$5+2)="BLANK",
0
),
_xlfn.IFS(
INDEX(FixtureTicker!$B$24:$AM$43, MATCH($B289, FixtureTicker!$A$24:$A$43), PlayerForm!$X$5+3)="H",
_xlfn.XLOOKUP($E289, PlayerForm!$D$3:$D$394, PlayerForm!$Q$3:$Q$394)*
_xlfn.XLOOKUP(
INDEX(FixtureTicker!$B$3:$AM$22, MATCH($B289, FixtureTicker!$A$3:$A$22), PlayerForm!$X$5+3),
 TeamForm!$B$4:$B$23, TeamForm!$AD$4:$AD$23),
INDEX(FixtureTicker!$B$24:$AM$43, MATCH($B289, FixtureTicker!$A$24:$A$43), PlayerForm!$X$5+3)="A",
_xlfn.XLOOKUP($E289, PlayerForm!$D$3:$D$394, PlayerForm!$R$3:$R$394)*
_xlfn.XLOOKUP(
INDEX(FixtureTicker!$B$3:$AM$22, MATCH($B289, FixtureTicker!$A$3:$A$22), PlayerForm!$X$5+3),
 TeamForm!$B$4:$B$23, TeamForm!$AB$4:$AB$23),
INDEX(FixtureTicker!$B$24:$AM$43, MATCH($B289, FixtureTicker!$A$24:$A$43), PlayerForm!$X$5+3)="BLANK",
0
),
_xlfn.IFS(
INDEX(FixtureTicker!$B$24:$AM$43, MATCH($B289, FixtureTicker!$A$24:$A$43), PlayerForm!$X$5+4)="H",
_xlfn.XLOOKUP($E289, PlayerForm!$D$3:$D$394, PlayerForm!$Q$3:$Q$394)*
_xlfn.XLOOKUP(
INDEX(FixtureTicker!$B$3:$AM$22, MATCH($B289, FixtureTicker!$A$3:$A$22), PlayerForm!$X$5+4),
 TeamForm!$B$4:$B$23, TeamForm!$AD$4:$AD$23),
INDEX(FixtureTicker!$B$24:$AM$43, MATCH($B289, FixtureTicker!$A$24:$A$43), PlayerForm!$X$5+4)="A",
_xlfn.XLOOKUP($E289, PlayerForm!$D$3:$D$394, PlayerForm!$R$3:$R$394)*
_xlfn.XLOOKUP(
INDEX(FixtureTicker!$B$3:$AM$22, MATCH($B289, FixtureTicker!$A$3:$A$22), PlayerForm!$X$5+4),
 TeamForm!$B$4:$B$23, TeamForm!$AB$4:$AB$23),
INDEX(FixtureTicker!$B$24:$AM$43, MATCH($B289, FixtureTicker!$A$24:$A$43), PlayerForm!$X$5+4)="BLANK",
0
),
_xlfn.IFS(
INDEX(FixtureTicker!$B$24:$AM$43, MATCH($B289, FixtureTicker!$A$24:$A$43), PlayerForm!$X$5+5)="H",
_xlfn.XLOOKUP($E289, PlayerForm!$D$3:$D$394, PlayerForm!$Q$3:$Q$394)*
_xlfn.XLOOKUP(
INDEX(FixtureTicker!$B$3:$AM$22, MATCH($B289, FixtureTicker!$A$3:$A$22), PlayerForm!$X$5+5),
 TeamForm!$B$4:$B$23, TeamForm!$AD$4:$AD$23),
INDEX(FixtureTicker!$B$24:$AM$43, MATCH($B289, FixtureTicker!$A$24:$A$43), PlayerForm!$X$5+5)="A",
_xlfn.XLOOKUP($E289, PlayerForm!$D$3:$D$394, PlayerForm!$R$3:$R$394)*
_xlfn.XLOOKUP(
INDEX(FixtureTicker!$B$3:$AM$22, MATCH($B289, FixtureTicker!$A$3:$A$22), PlayerForm!$X$5+5),
 TeamForm!$B$4:$B$23, TeamForm!$AB$4:$AB$23),
INDEX(FixtureTicker!$B$24:$AM$43, MATCH($B289, FixtureTicker!$A$24:$A$43), PlayerForm!$X$5+5)="BLANK",
0
),
_xlfn.IFS(
INDEX(FixtureTicker!$B$24:$AM$43, MATCH($B289, FixtureTicker!$A$24:$A$43), PlayerForm!$X$5+6)="H",
_xlfn.XLOOKUP($E289, PlayerForm!$D$3:$D$394, PlayerForm!$Q$3:$Q$394)*
_xlfn.XLOOKUP(
INDEX(FixtureTicker!$B$3:$AM$22, MATCH($B289, FixtureTicker!$A$3:$A$22), PlayerForm!$X$5+6),
 TeamForm!$B$4:$B$23, TeamForm!$AD$4:$AD$23),
INDEX(FixtureTicker!$B$24:$AM$43, MATCH($B289, FixtureTicker!$A$24:$A$43), PlayerForm!$X$5+6)="A",
_xlfn.XLOOKUP($E289, PlayerForm!$D$3:$D$394, PlayerForm!$R$3:$R$394)*
_xlfn.XLOOKUP(
INDEX(FixtureTicker!$B$3:$AM$22, MATCH($B289, FixtureTicker!$A$3:$A$22), PlayerForm!$X$5+6),
 TeamForm!$B$4:$B$23, TeamForm!$AB$4:$AB$23),
INDEX(FixtureTicker!$B$24:$AM$43, MATCH($B289, FixtureTicker!$A$24:$A$43), PlayerForm!$X$5+6)="BLANK",
0
),
_xlfn.IFS(
INDEX(FixtureTicker!$B$24:$AM$43, MATCH($B289, FixtureTicker!$A$24:$A$43), PlayerForm!$X$5+7)="H",
_xlfn.XLOOKUP($E289, PlayerForm!$D$3:$D$394, PlayerForm!$Q$3:$Q$394)*
_xlfn.XLOOKUP(
INDEX(FixtureTicker!$B$3:$AM$22, MATCH($B289, FixtureTicker!$A$3:$A$22), PlayerForm!$X$5+7),
 TeamForm!$B$4:$B$23, TeamForm!$AD$4:$AD$23),
INDEX(FixtureTicker!$B$24:$AM$43, MATCH($B289, FixtureTicker!$A$24:$A$43), PlayerForm!$X$5+7)="A",
_xlfn.XLOOKUP($E289, PlayerForm!$D$3:$D$394, PlayerForm!$R$3:$R$394)*
_xlfn.XLOOKUP(
INDEX(FixtureTicker!$B$3:$AM$22, MATCH($B289, FixtureTicker!$A$3:$A$22), PlayerForm!$X$5+7),
 TeamForm!$B$4:$B$23, TeamForm!$AB$4:$AB$23),
INDEX(FixtureTicker!$B$24:$AM$43, MATCH($B289, FixtureTicker!$A$24:$A$43), PlayerForm!$X$5+7)="BLANK",
0
)
),0)</f>
        <v>0</v>
      </c>
    </row>
    <row r="290" spans="1:10">
      <c r="A290" s="55">
        <v>48</v>
      </c>
      <c r="B290" s="55" t="str">
        <f>_xlfn.XLOOKUP($A290, PlayerData!$B$3:$B$394, PlayerData!C$3:C$394)</f>
        <v>BHA</v>
      </c>
      <c r="C290" s="55" t="str">
        <f>_xlfn.XLOOKUP($A290, PlayerData!$B$3:$B$394, PlayerData!D$3:D$394)</f>
        <v>F</v>
      </c>
      <c r="D290" s="55">
        <f>_xlfn.XLOOKUP($A290, PlayerData!$B:$B, PlayerData!F:F,,,-1)</f>
        <v>5</v>
      </c>
      <c r="E290" s="31" t="str">
        <f>_xlfn.XLOOKUP($A290, PlayerData!$B$3:$B$394, PlayerData!E$3:E$394)</f>
        <v>Murray</v>
      </c>
      <c r="F290" s="164" cm="1">
        <f t="array" ref="F290">IFERROR(0.01*_xlfn.IFS(
INDEX(FixtureTicker!$B$24:$AM$43, MATCH($B290, FixtureTicker!$A$24:$A$43, 0), PlayerForm!$X$5)="H",
_xlfn.XLOOKUP($E290, PlayerForm!$D$3:$D$394, PlayerForm!$Q$3:$Q$394)*
_xlfn.XLOOKUP(
INDEX(FixtureTicker!$B$3:$AM$22, MATCH($B290, FixtureTicker!$A$3:$A$22,0), PlayerForm!$X$5),
 TeamForm!$B$4:$B$23, TeamForm!$AD$4:$AD$23),
INDEX(FixtureTicker!$B$24:$AM$43, MATCH($B290, FixtureTicker!$A$24:$A$43,0), PlayerForm!$X$5)="A",
_xlfn.XLOOKUP($E290, PlayerForm!$D$3:$D$394, PlayerForm!$R$3:$R$394)*
_xlfn.XLOOKUP(
INDEX(FixtureTicker!$B$3:$AM$22, MATCH($B290, FixtureTicker!$A$3:$A$22,0), PlayerForm!$X$5),
 TeamForm!$B$4:$B$23, TeamForm!$AB$4:$AB$23),
INDEX(FixtureTicker!$B$24:$AM$43, MATCH($B290, FixtureTicker!$A$24:$A$43,0), PlayerForm!$X$5)="BLANK",
0),0)</f>
        <v>0</v>
      </c>
      <c r="G290" s="163" cm="1">
        <f t="array" ref="G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
),0)</f>
        <v>0</v>
      </c>
      <c r="H290" s="163" cm="1">
        <f t="array" ref="H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),
_xlfn.IFS(
INDEX(FixtureTicker!$B$24:$AM$43, MATCH($B290, FixtureTicker!$A$24:$A$43), PlayerForm!$X$5+2)="H",
_xlfn.XLOOKUP($E290, PlayerForm!$D$3:$D$394, PlayerForm!$Q$3:$Q$394)*
_xlfn.XLOOKUP(
INDEX(FixtureTicker!$B$3:$AM$22, MATCH($B290, FixtureTicker!$A$3:$A$22), PlayerForm!$X$5+2),
 TeamForm!$B$4:$B$23, TeamForm!$AD$4:$AD$23),
INDEX(FixtureTicker!$B$24:$AM$43, MATCH($B290, FixtureTicker!$A$24:$A$43), PlayerForm!$X$5+2)="A",
_xlfn.XLOOKUP($E290, PlayerForm!$D$3:$D$394, PlayerForm!$R$3:$R$394)*
_xlfn.XLOOKUP(
INDEX(FixtureTicker!$B$3:$AM$22, MATCH($B290, FixtureTicker!$A$3:$A$22), PlayerForm!$X$5+2),
 TeamForm!$B$4:$B$23, TeamForm!$AB$4:$AB$23),
INDEX(FixtureTicker!$B$24:$AM$43, MATCH($B290, FixtureTicker!$A$24:$A$43), PlayerForm!$X$5+2)="BLANK",
0
),
_xlfn.IFS(
INDEX(FixtureTicker!$B$24:$AM$43, MATCH($B290, FixtureTicker!$A$24:$A$43), PlayerForm!$X$5+3)="H",
_xlfn.XLOOKUP($E290, PlayerForm!$D$3:$D$394, PlayerForm!$Q$3:$Q$394)*
_xlfn.XLOOKUP(
INDEX(FixtureTicker!$B$3:$AM$22, MATCH($B290, FixtureTicker!$A$3:$A$22), PlayerForm!$X$5+3),
 TeamForm!$B$4:$B$23, TeamForm!$AD$4:$AD$23),
INDEX(FixtureTicker!$B$24:$AM$43, MATCH($B290, FixtureTicker!$A$24:$A$43), PlayerForm!$X$5+3)="A",
_xlfn.XLOOKUP($E290, PlayerForm!$D$3:$D$394, PlayerForm!$R$3:$R$394)*
_xlfn.XLOOKUP(
INDEX(FixtureTicker!$B$3:$AM$22, MATCH($B290, FixtureTicker!$A$3:$A$22), PlayerForm!$X$5+3),
 TeamForm!$B$4:$B$23, TeamForm!$AB$4:$AB$23),
INDEX(FixtureTicker!$B$24:$AM$43, MATCH($B290, FixtureTicker!$A$24:$A$43), PlayerForm!$X$5+3)="BLANK",
0
)
),0)</f>
        <v>0</v>
      </c>
      <c r="I290" s="163" cm="1">
        <f t="array" ref="I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),
_xlfn.IFS(
INDEX(FixtureTicker!$B$24:$AM$43, MATCH($B290, FixtureTicker!$A$24:$A$43), PlayerForm!$X$5+2)="H",
_xlfn.XLOOKUP($E290, PlayerForm!$D$3:$D$394, PlayerForm!$Q$3:$Q$394)*
_xlfn.XLOOKUP(
INDEX(FixtureTicker!$B$3:$AM$22, MATCH($B290, FixtureTicker!$A$3:$A$22), PlayerForm!$X$5+2),
 TeamForm!$B$4:$B$23, TeamForm!$AD$4:$AD$23),
INDEX(FixtureTicker!$B$24:$AM$43, MATCH($B290, FixtureTicker!$A$24:$A$43), PlayerForm!$X$5+2)="A",
_xlfn.XLOOKUP($E290, PlayerForm!$D$3:$D$394, PlayerForm!$R$3:$R$394)*
_xlfn.XLOOKUP(
INDEX(FixtureTicker!$B$3:$AM$22, MATCH($B290, FixtureTicker!$A$3:$A$22), PlayerForm!$X$5+2),
 TeamForm!$B$4:$B$23, TeamForm!$AB$4:$AB$23),
INDEX(FixtureTicker!$B$24:$AM$43, MATCH($B290, FixtureTicker!$A$24:$A$43), PlayerForm!$X$5+2)="BLANK",
0
),
_xlfn.IFS(
INDEX(FixtureTicker!$B$24:$AM$43, MATCH($B290, FixtureTicker!$A$24:$A$43), PlayerForm!$X$5+3)="H",
_xlfn.XLOOKUP($E290, PlayerForm!$D$3:$D$394, PlayerForm!$Q$3:$Q$394)*
_xlfn.XLOOKUP(
INDEX(FixtureTicker!$B$3:$AM$22, MATCH($B290, FixtureTicker!$A$3:$A$22), PlayerForm!$X$5+3),
 TeamForm!$B$4:$B$23, TeamForm!$AD$4:$AD$23),
INDEX(FixtureTicker!$B$24:$AM$43, MATCH($B290, FixtureTicker!$A$24:$A$43), PlayerForm!$X$5+3)="A",
_xlfn.XLOOKUP($E290, PlayerForm!$D$3:$D$394, PlayerForm!$R$3:$R$394)*
_xlfn.XLOOKUP(
INDEX(FixtureTicker!$B$3:$AM$22, MATCH($B290, FixtureTicker!$A$3:$A$22), PlayerForm!$X$5+3),
 TeamForm!$B$4:$B$23, TeamForm!$AB$4:$AB$23),
INDEX(FixtureTicker!$B$24:$AM$43, MATCH($B290, FixtureTicker!$A$24:$A$43), PlayerForm!$X$5+3)="BLANK",
0
),
_xlfn.IFS(
INDEX(FixtureTicker!$B$24:$AM$43, MATCH($B290, FixtureTicker!$A$24:$A$43), PlayerForm!$X$5+4)="H",
_xlfn.XLOOKUP($E290, PlayerForm!$D$3:$D$394, PlayerForm!$Q$3:$Q$394)*
_xlfn.XLOOKUP(
INDEX(FixtureTicker!$B$3:$AM$22, MATCH($B290, FixtureTicker!$A$3:$A$22), PlayerForm!$X$5+4),
 TeamForm!$B$4:$B$23, TeamForm!$AD$4:$AD$23),
INDEX(FixtureTicker!$B$24:$AM$43, MATCH($B290, FixtureTicker!$A$24:$A$43), PlayerForm!$X$5+4)="A",
_xlfn.XLOOKUP($E290, PlayerForm!$D$3:$D$394, PlayerForm!$R$3:$R$394)*
_xlfn.XLOOKUP(
INDEX(FixtureTicker!$B$3:$AM$22, MATCH($B290, FixtureTicker!$A$3:$A$22), PlayerForm!$X$5+4),
 TeamForm!$B$4:$B$23, TeamForm!$AB$4:$AB$23),
INDEX(FixtureTicker!$B$24:$AM$43, MATCH($B290, FixtureTicker!$A$24:$A$43), PlayerForm!$X$5+4)="BLANK",
0
),
_xlfn.IFS(
INDEX(FixtureTicker!$B$24:$AM$43, MATCH($B290, FixtureTicker!$A$24:$A$43), PlayerForm!$X$5+5)="H",
_xlfn.XLOOKUP($E290, PlayerForm!$D$3:$D$394, PlayerForm!$Q$3:$Q$394)*
_xlfn.XLOOKUP(
INDEX(FixtureTicker!$B$3:$AM$22, MATCH($B290, FixtureTicker!$A$3:$A$22), PlayerForm!$X$5+5),
 TeamForm!$B$4:$B$23, TeamForm!$AD$4:$AD$23),
INDEX(FixtureTicker!$B$24:$AM$43, MATCH($B290, FixtureTicker!$A$24:$A$43), PlayerForm!$X$5+5)="A",
_xlfn.XLOOKUP($E290, PlayerForm!$D$3:$D$394, PlayerForm!$R$3:$R$394)*
_xlfn.XLOOKUP(
INDEX(FixtureTicker!$B$3:$AM$22, MATCH($B290, FixtureTicker!$A$3:$A$22), PlayerForm!$X$5+5),
 TeamForm!$B$4:$B$23, TeamForm!$AB$4:$AB$23),
INDEX(FixtureTicker!$B$24:$AM$43, MATCH($B290, FixtureTicker!$A$24:$A$43), PlayerForm!$X$5+5)="BLANK",
0
)
),0)</f>
        <v>0</v>
      </c>
      <c r="J290" s="163" cm="1">
        <f t="array" ref="J290">IFERROR(0.01*SUM(
_xlfn.IFS(
INDEX(FixtureTicker!$B$24:$AM$43, MATCH($B290, FixtureTicker!$A$24:$A$43), PlayerForm!$X$5)="H",
_xlfn.XLOOKUP($E290, PlayerForm!$D$3:$D$394, PlayerForm!$Q$3:$Q$394)*
_xlfn.XLOOKUP(
INDEX(FixtureTicker!$B$3:$AM$22, MATCH($B290, FixtureTicker!$A$3:$A$22), PlayerForm!$X$5),
 TeamForm!$B$4:$B$23, TeamForm!$AD$4:$AD$23),
INDEX(FixtureTicker!$B$24:$AM$43, MATCH($B290, FixtureTicker!$A$24:$A$43), PlayerForm!$X$5)="A",
_xlfn.XLOOKUP($E290, PlayerForm!$D$3:$D$394, PlayerForm!$R$3:$R$394)*
_xlfn.XLOOKUP(
INDEX(FixtureTicker!$B$3:$AM$22, MATCH($B290, FixtureTicker!$A$3:$A$22), PlayerForm!$X$5),
 TeamForm!$B$4:$B$23, TeamForm!$AB$4:$AB$23),
INDEX(FixtureTicker!$B$24:$AM$43, MATCH($B290, FixtureTicker!$A$24:$A$43), PlayerForm!$X$5)="BLANK",
0
),
_xlfn.IFS(
INDEX(FixtureTicker!$B$24:$AM$43, MATCH($B290, FixtureTicker!$A$24:$A$43), PlayerForm!$X$5+1)="H",
_xlfn.XLOOKUP($E290, PlayerForm!$D$3:$D$394, PlayerForm!$Q$3:$Q$394)*
_xlfn.XLOOKUP(
INDEX(FixtureTicker!$B$3:$AM$22, MATCH($B290, FixtureTicker!$A$3:$A$22), PlayerForm!$X$5+1),
 TeamForm!$B$4:$B$23, TeamForm!$AD$4:$AD$23),
INDEX(FixtureTicker!$B$24:$AM$43, MATCH($B290, FixtureTicker!$A$24:$A$43), PlayerForm!$X$5+1)="A",
_xlfn.XLOOKUP($E290, PlayerForm!$D$3:$D$394, PlayerForm!$R$3:$R$394)*
_xlfn.XLOOKUP(
INDEX(FixtureTicker!$B$3:$AM$22, MATCH($B290, FixtureTicker!$A$3:$A$22), PlayerForm!$X$5+1),
 TeamForm!$B$4:$B$23, TeamForm!$AB$4:$AB$23),
INDEX(FixtureTicker!$B$24:$AM$43, MATCH($B290, FixtureTicker!$A$24:$A$43), PlayerForm!$X$5+1)="BLANK",
0
),
_xlfn.IFS(
INDEX(FixtureTicker!$B$24:$AM$43, MATCH($B290, FixtureTicker!$A$24:$A$43), PlayerForm!$X$5+2)="H",
_xlfn.XLOOKUP($E290, PlayerForm!$D$3:$D$394, PlayerForm!$Q$3:$Q$394)*
_xlfn.XLOOKUP(
INDEX(FixtureTicker!$B$3:$AM$22, MATCH($B290, FixtureTicker!$A$3:$A$22), PlayerForm!$X$5+2),
 TeamForm!$B$4:$B$23, TeamForm!$AD$4:$AD$23),
INDEX(FixtureTicker!$B$24:$AM$43, MATCH($B290, FixtureTicker!$A$24:$A$43), PlayerForm!$X$5+2)="A",
_xlfn.XLOOKUP($E290, PlayerForm!$D$3:$D$394, PlayerForm!$R$3:$R$394)*
_xlfn.XLOOKUP(
INDEX(FixtureTicker!$B$3:$AM$22, MATCH($B290, FixtureTicker!$A$3:$A$22), PlayerForm!$X$5+2),
 TeamForm!$B$4:$B$23, TeamForm!$AB$4:$AB$23),
INDEX(FixtureTicker!$B$24:$AM$43, MATCH($B290, FixtureTicker!$A$24:$A$43), PlayerForm!$X$5+2)="BLANK",
0
),
_xlfn.IFS(
INDEX(FixtureTicker!$B$24:$AM$43, MATCH($B290, FixtureTicker!$A$24:$A$43), PlayerForm!$X$5+3)="H",
_xlfn.XLOOKUP($E290, PlayerForm!$D$3:$D$394, PlayerForm!$Q$3:$Q$394)*
_xlfn.XLOOKUP(
INDEX(FixtureTicker!$B$3:$AM$22, MATCH($B290, FixtureTicker!$A$3:$A$22), PlayerForm!$X$5+3),
 TeamForm!$B$4:$B$23, TeamForm!$AD$4:$AD$23),
INDEX(FixtureTicker!$B$24:$AM$43, MATCH($B290, FixtureTicker!$A$24:$A$43), PlayerForm!$X$5+3)="A",
_xlfn.XLOOKUP($E290, PlayerForm!$D$3:$D$394, PlayerForm!$R$3:$R$394)*
_xlfn.XLOOKUP(
INDEX(FixtureTicker!$B$3:$AM$22, MATCH($B290, FixtureTicker!$A$3:$A$22), PlayerForm!$X$5+3),
 TeamForm!$B$4:$B$23, TeamForm!$AB$4:$AB$23),
INDEX(FixtureTicker!$B$24:$AM$43, MATCH($B290, FixtureTicker!$A$24:$A$43), PlayerForm!$X$5+3)="BLANK",
0
),
_xlfn.IFS(
INDEX(FixtureTicker!$B$24:$AM$43, MATCH($B290, FixtureTicker!$A$24:$A$43), PlayerForm!$X$5+4)="H",
_xlfn.XLOOKUP($E290, PlayerForm!$D$3:$D$394, PlayerForm!$Q$3:$Q$394)*
_xlfn.XLOOKUP(
INDEX(FixtureTicker!$B$3:$AM$22, MATCH($B290, FixtureTicker!$A$3:$A$22), PlayerForm!$X$5+4),
 TeamForm!$B$4:$B$23, TeamForm!$AD$4:$AD$23),
INDEX(FixtureTicker!$B$24:$AM$43, MATCH($B290, FixtureTicker!$A$24:$A$43), PlayerForm!$X$5+4)="A",
_xlfn.XLOOKUP($E290, PlayerForm!$D$3:$D$394, PlayerForm!$R$3:$R$394)*
_xlfn.XLOOKUP(
INDEX(FixtureTicker!$B$3:$AM$22, MATCH($B290, FixtureTicker!$A$3:$A$22), PlayerForm!$X$5+4),
 TeamForm!$B$4:$B$23, TeamForm!$AB$4:$AB$23),
INDEX(FixtureTicker!$B$24:$AM$43, MATCH($B290, FixtureTicker!$A$24:$A$43), PlayerForm!$X$5+4)="BLANK",
0
),
_xlfn.IFS(
INDEX(FixtureTicker!$B$24:$AM$43, MATCH($B290, FixtureTicker!$A$24:$A$43), PlayerForm!$X$5+5)="H",
_xlfn.XLOOKUP($E290, PlayerForm!$D$3:$D$394, PlayerForm!$Q$3:$Q$394)*
_xlfn.XLOOKUP(
INDEX(FixtureTicker!$B$3:$AM$22, MATCH($B290, FixtureTicker!$A$3:$A$22), PlayerForm!$X$5+5),
 TeamForm!$B$4:$B$23, TeamForm!$AD$4:$AD$23),
INDEX(FixtureTicker!$B$24:$AM$43, MATCH($B290, FixtureTicker!$A$24:$A$43), PlayerForm!$X$5+5)="A",
_xlfn.XLOOKUP($E290, PlayerForm!$D$3:$D$394, PlayerForm!$R$3:$R$394)*
_xlfn.XLOOKUP(
INDEX(FixtureTicker!$B$3:$AM$22, MATCH($B290, FixtureTicker!$A$3:$A$22), PlayerForm!$X$5+5),
 TeamForm!$B$4:$B$23, TeamForm!$AB$4:$AB$23),
INDEX(FixtureTicker!$B$24:$AM$43, MATCH($B290, FixtureTicker!$A$24:$A$43), PlayerForm!$X$5+5)="BLANK",
0
),
_xlfn.IFS(
INDEX(FixtureTicker!$B$24:$AM$43, MATCH($B290, FixtureTicker!$A$24:$A$43), PlayerForm!$X$5+6)="H",
_xlfn.XLOOKUP($E290, PlayerForm!$D$3:$D$394, PlayerForm!$Q$3:$Q$394)*
_xlfn.XLOOKUP(
INDEX(FixtureTicker!$B$3:$AM$22, MATCH($B290, FixtureTicker!$A$3:$A$22), PlayerForm!$X$5+6),
 TeamForm!$B$4:$B$23, TeamForm!$AD$4:$AD$23),
INDEX(FixtureTicker!$B$24:$AM$43, MATCH($B290, FixtureTicker!$A$24:$A$43), PlayerForm!$X$5+6)="A",
_xlfn.XLOOKUP($E290, PlayerForm!$D$3:$D$394, PlayerForm!$R$3:$R$394)*
_xlfn.XLOOKUP(
INDEX(FixtureTicker!$B$3:$AM$22, MATCH($B290, FixtureTicker!$A$3:$A$22), PlayerForm!$X$5+6),
 TeamForm!$B$4:$B$23, TeamForm!$AB$4:$AB$23),
INDEX(FixtureTicker!$B$24:$AM$43, MATCH($B290, FixtureTicker!$A$24:$A$43), PlayerForm!$X$5+6)="BLANK",
0
),
_xlfn.IFS(
INDEX(FixtureTicker!$B$24:$AM$43, MATCH($B290, FixtureTicker!$A$24:$A$43), PlayerForm!$X$5+7)="H",
_xlfn.XLOOKUP($E290, PlayerForm!$D$3:$D$394, PlayerForm!$Q$3:$Q$394)*
_xlfn.XLOOKUP(
INDEX(FixtureTicker!$B$3:$AM$22, MATCH($B290, FixtureTicker!$A$3:$A$22), PlayerForm!$X$5+7),
 TeamForm!$B$4:$B$23, TeamForm!$AD$4:$AD$23),
INDEX(FixtureTicker!$B$24:$AM$43, MATCH($B290, FixtureTicker!$A$24:$A$43), PlayerForm!$X$5+7)="A",
_xlfn.XLOOKUP($E290, PlayerForm!$D$3:$D$394, PlayerForm!$R$3:$R$394)*
_xlfn.XLOOKUP(
INDEX(FixtureTicker!$B$3:$AM$22, MATCH($B290, FixtureTicker!$A$3:$A$22), PlayerForm!$X$5+7),
 TeamForm!$B$4:$B$23, TeamForm!$AB$4:$AB$23),
INDEX(FixtureTicker!$B$24:$AM$43, MATCH($B290, FixtureTicker!$A$24:$A$43), PlayerForm!$X$5+7)="BLANK",
0
)
),0)</f>
        <v>0</v>
      </c>
    </row>
    <row r="291" spans="1:10">
      <c r="A291" s="55">
        <v>191</v>
      </c>
      <c r="B291" s="55" t="str">
        <f>_xlfn.XLOOKUP($A291, PlayerData!$B$3:$B$394, PlayerData!C$3:C$394)</f>
        <v>TOT</v>
      </c>
      <c r="C291" s="55" t="str">
        <f>_xlfn.XLOOKUP($A291, PlayerData!$B$3:$B$394, PlayerData!D$3:D$394)</f>
        <v>M</v>
      </c>
      <c r="D291" s="55">
        <f>_xlfn.XLOOKUP($A291, PlayerData!$B:$B, PlayerData!F:F,,,-1)</f>
        <v>5</v>
      </c>
      <c r="E291" s="31" t="str">
        <f>_xlfn.XLOOKUP($A291, PlayerData!$B$3:$B$394, PlayerData!E$3:E$394)</f>
        <v>Højbjerg</v>
      </c>
      <c r="F291" s="164" cm="1">
        <f t="array" ref="F291">IFERROR(0.01*_xlfn.IFS(
INDEX(FixtureTicker!$B$24:$AM$43, MATCH($B291, FixtureTicker!$A$24:$A$43, 0), PlayerForm!$X$5)="H",
_xlfn.XLOOKUP($E291, PlayerForm!$D$3:$D$394, PlayerForm!$Q$3:$Q$394)*
_xlfn.XLOOKUP(
INDEX(FixtureTicker!$B$3:$AM$22, MATCH($B291, FixtureTicker!$A$3:$A$22,0), PlayerForm!$X$5),
 TeamForm!$B$4:$B$23, TeamForm!$AD$4:$AD$23),
INDEX(FixtureTicker!$B$24:$AM$43, MATCH($B291, FixtureTicker!$A$24:$A$43,0), PlayerForm!$X$5)="A",
_xlfn.XLOOKUP($E291, PlayerForm!$D$3:$D$394, PlayerForm!$R$3:$R$394)*
_xlfn.XLOOKUP(
INDEX(FixtureTicker!$B$3:$AM$22, MATCH($B291, FixtureTicker!$A$3:$A$22,0), PlayerForm!$X$5),
 TeamForm!$B$4:$B$23, TeamForm!$AB$4:$AB$23),
INDEX(FixtureTicker!$B$24:$AM$43, MATCH($B291, FixtureTicker!$A$24:$A$43,0), PlayerForm!$X$5)="BLANK",
0),0)</f>
        <v>0</v>
      </c>
      <c r="G291" s="163" cm="1">
        <f t="array" ref="G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
),0)</f>
        <v>0</v>
      </c>
      <c r="H291" s="163" cm="1">
        <f t="array" ref="H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),
_xlfn.IFS(
INDEX(FixtureTicker!$B$24:$AM$43, MATCH($B291, FixtureTicker!$A$24:$A$43), PlayerForm!$X$5+2)="H",
_xlfn.XLOOKUP($E291, PlayerForm!$D$3:$D$394, PlayerForm!$Q$3:$Q$394)*
_xlfn.XLOOKUP(
INDEX(FixtureTicker!$B$3:$AM$22, MATCH($B291, FixtureTicker!$A$3:$A$22), PlayerForm!$X$5+2),
 TeamForm!$B$4:$B$23, TeamForm!$AD$4:$AD$23),
INDEX(FixtureTicker!$B$24:$AM$43, MATCH($B291, FixtureTicker!$A$24:$A$43), PlayerForm!$X$5+2)="A",
_xlfn.XLOOKUP($E291, PlayerForm!$D$3:$D$394, PlayerForm!$R$3:$R$394)*
_xlfn.XLOOKUP(
INDEX(FixtureTicker!$B$3:$AM$22, MATCH($B291, FixtureTicker!$A$3:$A$22), PlayerForm!$X$5+2),
 TeamForm!$B$4:$B$23, TeamForm!$AB$4:$AB$23),
INDEX(FixtureTicker!$B$24:$AM$43, MATCH($B291, FixtureTicker!$A$24:$A$43), PlayerForm!$X$5+2)="BLANK",
0
),
_xlfn.IFS(
INDEX(FixtureTicker!$B$24:$AM$43, MATCH($B291, FixtureTicker!$A$24:$A$43), PlayerForm!$X$5+3)="H",
_xlfn.XLOOKUP($E291, PlayerForm!$D$3:$D$394, PlayerForm!$Q$3:$Q$394)*
_xlfn.XLOOKUP(
INDEX(FixtureTicker!$B$3:$AM$22, MATCH($B291, FixtureTicker!$A$3:$A$22), PlayerForm!$X$5+3),
 TeamForm!$B$4:$B$23, TeamForm!$AD$4:$AD$23),
INDEX(FixtureTicker!$B$24:$AM$43, MATCH($B291, FixtureTicker!$A$24:$A$43), PlayerForm!$X$5+3)="A",
_xlfn.XLOOKUP($E291, PlayerForm!$D$3:$D$394, PlayerForm!$R$3:$R$394)*
_xlfn.XLOOKUP(
INDEX(FixtureTicker!$B$3:$AM$22, MATCH($B291, FixtureTicker!$A$3:$A$22), PlayerForm!$X$5+3),
 TeamForm!$B$4:$B$23, TeamForm!$AB$4:$AB$23),
INDEX(FixtureTicker!$B$24:$AM$43, MATCH($B291, FixtureTicker!$A$24:$A$43), PlayerForm!$X$5+3)="BLANK",
0
)
),0)</f>
        <v>0</v>
      </c>
      <c r="I291" s="163" cm="1">
        <f t="array" ref="I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),
_xlfn.IFS(
INDEX(FixtureTicker!$B$24:$AM$43, MATCH($B291, FixtureTicker!$A$24:$A$43), PlayerForm!$X$5+2)="H",
_xlfn.XLOOKUP($E291, PlayerForm!$D$3:$D$394, PlayerForm!$Q$3:$Q$394)*
_xlfn.XLOOKUP(
INDEX(FixtureTicker!$B$3:$AM$22, MATCH($B291, FixtureTicker!$A$3:$A$22), PlayerForm!$X$5+2),
 TeamForm!$B$4:$B$23, TeamForm!$AD$4:$AD$23),
INDEX(FixtureTicker!$B$24:$AM$43, MATCH($B291, FixtureTicker!$A$24:$A$43), PlayerForm!$X$5+2)="A",
_xlfn.XLOOKUP($E291, PlayerForm!$D$3:$D$394, PlayerForm!$R$3:$R$394)*
_xlfn.XLOOKUP(
INDEX(FixtureTicker!$B$3:$AM$22, MATCH($B291, FixtureTicker!$A$3:$A$22), PlayerForm!$X$5+2),
 TeamForm!$B$4:$B$23, TeamForm!$AB$4:$AB$23),
INDEX(FixtureTicker!$B$24:$AM$43, MATCH($B291, FixtureTicker!$A$24:$A$43), PlayerForm!$X$5+2)="BLANK",
0
),
_xlfn.IFS(
INDEX(FixtureTicker!$B$24:$AM$43, MATCH($B291, FixtureTicker!$A$24:$A$43), PlayerForm!$X$5+3)="H",
_xlfn.XLOOKUP($E291, PlayerForm!$D$3:$D$394, PlayerForm!$Q$3:$Q$394)*
_xlfn.XLOOKUP(
INDEX(FixtureTicker!$B$3:$AM$22, MATCH($B291, FixtureTicker!$A$3:$A$22), PlayerForm!$X$5+3),
 TeamForm!$B$4:$B$23, TeamForm!$AD$4:$AD$23),
INDEX(FixtureTicker!$B$24:$AM$43, MATCH($B291, FixtureTicker!$A$24:$A$43), PlayerForm!$X$5+3)="A",
_xlfn.XLOOKUP($E291, PlayerForm!$D$3:$D$394, PlayerForm!$R$3:$R$394)*
_xlfn.XLOOKUP(
INDEX(FixtureTicker!$B$3:$AM$22, MATCH($B291, FixtureTicker!$A$3:$A$22), PlayerForm!$X$5+3),
 TeamForm!$B$4:$B$23, TeamForm!$AB$4:$AB$23),
INDEX(FixtureTicker!$B$24:$AM$43, MATCH($B291, FixtureTicker!$A$24:$A$43), PlayerForm!$X$5+3)="BLANK",
0
),
_xlfn.IFS(
INDEX(FixtureTicker!$B$24:$AM$43, MATCH($B291, FixtureTicker!$A$24:$A$43), PlayerForm!$X$5+4)="H",
_xlfn.XLOOKUP($E291, PlayerForm!$D$3:$D$394, PlayerForm!$Q$3:$Q$394)*
_xlfn.XLOOKUP(
INDEX(FixtureTicker!$B$3:$AM$22, MATCH($B291, FixtureTicker!$A$3:$A$22), PlayerForm!$X$5+4),
 TeamForm!$B$4:$B$23, TeamForm!$AD$4:$AD$23),
INDEX(FixtureTicker!$B$24:$AM$43, MATCH($B291, FixtureTicker!$A$24:$A$43), PlayerForm!$X$5+4)="A",
_xlfn.XLOOKUP($E291, PlayerForm!$D$3:$D$394, PlayerForm!$R$3:$R$394)*
_xlfn.XLOOKUP(
INDEX(FixtureTicker!$B$3:$AM$22, MATCH($B291, FixtureTicker!$A$3:$A$22), PlayerForm!$X$5+4),
 TeamForm!$B$4:$B$23, TeamForm!$AB$4:$AB$23),
INDEX(FixtureTicker!$B$24:$AM$43, MATCH($B291, FixtureTicker!$A$24:$A$43), PlayerForm!$X$5+4)="BLANK",
0
),
_xlfn.IFS(
INDEX(FixtureTicker!$B$24:$AM$43, MATCH($B291, FixtureTicker!$A$24:$A$43), PlayerForm!$X$5+5)="H",
_xlfn.XLOOKUP($E291, PlayerForm!$D$3:$D$394, PlayerForm!$Q$3:$Q$394)*
_xlfn.XLOOKUP(
INDEX(FixtureTicker!$B$3:$AM$22, MATCH($B291, FixtureTicker!$A$3:$A$22), PlayerForm!$X$5+5),
 TeamForm!$B$4:$B$23, TeamForm!$AD$4:$AD$23),
INDEX(FixtureTicker!$B$24:$AM$43, MATCH($B291, FixtureTicker!$A$24:$A$43), PlayerForm!$X$5+5)="A",
_xlfn.XLOOKUP($E291, PlayerForm!$D$3:$D$394, PlayerForm!$R$3:$R$394)*
_xlfn.XLOOKUP(
INDEX(FixtureTicker!$B$3:$AM$22, MATCH($B291, FixtureTicker!$A$3:$A$22), PlayerForm!$X$5+5),
 TeamForm!$B$4:$B$23, TeamForm!$AB$4:$AB$23),
INDEX(FixtureTicker!$B$24:$AM$43, MATCH($B291, FixtureTicker!$A$24:$A$43), PlayerForm!$X$5+5)="BLANK",
0
)
),0)</f>
        <v>0</v>
      </c>
      <c r="J291" s="163" cm="1">
        <f t="array" ref="J291">IFERROR(0.01*SUM(
_xlfn.IFS(
INDEX(FixtureTicker!$B$24:$AM$43, MATCH($B291, FixtureTicker!$A$24:$A$43), PlayerForm!$X$5)="H",
_xlfn.XLOOKUP($E291, PlayerForm!$D$3:$D$394, PlayerForm!$Q$3:$Q$394)*
_xlfn.XLOOKUP(
INDEX(FixtureTicker!$B$3:$AM$22, MATCH($B291, FixtureTicker!$A$3:$A$22), PlayerForm!$X$5),
 TeamForm!$B$4:$B$23, TeamForm!$AD$4:$AD$23),
INDEX(FixtureTicker!$B$24:$AM$43, MATCH($B291, FixtureTicker!$A$24:$A$43), PlayerForm!$X$5)="A",
_xlfn.XLOOKUP($E291, PlayerForm!$D$3:$D$394, PlayerForm!$R$3:$R$394)*
_xlfn.XLOOKUP(
INDEX(FixtureTicker!$B$3:$AM$22, MATCH($B291, FixtureTicker!$A$3:$A$22), PlayerForm!$X$5),
 TeamForm!$B$4:$B$23, TeamForm!$AB$4:$AB$23),
INDEX(FixtureTicker!$B$24:$AM$43, MATCH($B291, FixtureTicker!$A$24:$A$43), PlayerForm!$X$5)="BLANK",
0
),
_xlfn.IFS(
INDEX(FixtureTicker!$B$24:$AM$43, MATCH($B291, FixtureTicker!$A$24:$A$43), PlayerForm!$X$5+1)="H",
_xlfn.XLOOKUP($E291, PlayerForm!$D$3:$D$394, PlayerForm!$Q$3:$Q$394)*
_xlfn.XLOOKUP(
INDEX(FixtureTicker!$B$3:$AM$22, MATCH($B291, FixtureTicker!$A$3:$A$22), PlayerForm!$X$5+1),
 TeamForm!$B$4:$B$23, TeamForm!$AD$4:$AD$23),
INDEX(FixtureTicker!$B$24:$AM$43, MATCH($B291, FixtureTicker!$A$24:$A$43), PlayerForm!$X$5+1)="A",
_xlfn.XLOOKUP($E291, PlayerForm!$D$3:$D$394, PlayerForm!$R$3:$R$394)*
_xlfn.XLOOKUP(
INDEX(FixtureTicker!$B$3:$AM$22, MATCH($B291, FixtureTicker!$A$3:$A$22), PlayerForm!$X$5+1),
 TeamForm!$B$4:$B$23, TeamForm!$AB$4:$AB$23),
INDEX(FixtureTicker!$B$24:$AM$43, MATCH($B291, FixtureTicker!$A$24:$A$43), PlayerForm!$X$5+1)="BLANK",
0
),
_xlfn.IFS(
INDEX(FixtureTicker!$B$24:$AM$43, MATCH($B291, FixtureTicker!$A$24:$A$43), PlayerForm!$X$5+2)="H",
_xlfn.XLOOKUP($E291, PlayerForm!$D$3:$D$394, PlayerForm!$Q$3:$Q$394)*
_xlfn.XLOOKUP(
INDEX(FixtureTicker!$B$3:$AM$22, MATCH($B291, FixtureTicker!$A$3:$A$22), PlayerForm!$X$5+2),
 TeamForm!$B$4:$B$23, TeamForm!$AD$4:$AD$23),
INDEX(FixtureTicker!$B$24:$AM$43, MATCH($B291, FixtureTicker!$A$24:$A$43), PlayerForm!$X$5+2)="A",
_xlfn.XLOOKUP($E291, PlayerForm!$D$3:$D$394, PlayerForm!$R$3:$R$394)*
_xlfn.XLOOKUP(
INDEX(FixtureTicker!$B$3:$AM$22, MATCH($B291, FixtureTicker!$A$3:$A$22), PlayerForm!$X$5+2),
 TeamForm!$B$4:$B$23, TeamForm!$AB$4:$AB$23),
INDEX(FixtureTicker!$B$24:$AM$43, MATCH($B291, FixtureTicker!$A$24:$A$43), PlayerForm!$X$5+2)="BLANK",
0
),
_xlfn.IFS(
INDEX(FixtureTicker!$B$24:$AM$43, MATCH($B291, FixtureTicker!$A$24:$A$43), PlayerForm!$X$5+3)="H",
_xlfn.XLOOKUP($E291, PlayerForm!$D$3:$D$394, PlayerForm!$Q$3:$Q$394)*
_xlfn.XLOOKUP(
INDEX(FixtureTicker!$B$3:$AM$22, MATCH($B291, FixtureTicker!$A$3:$A$22), PlayerForm!$X$5+3),
 TeamForm!$B$4:$B$23, TeamForm!$AD$4:$AD$23),
INDEX(FixtureTicker!$B$24:$AM$43, MATCH($B291, FixtureTicker!$A$24:$A$43), PlayerForm!$X$5+3)="A",
_xlfn.XLOOKUP($E291, PlayerForm!$D$3:$D$394, PlayerForm!$R$3:$R$394)*
_xlfn.XLOOKUP(
INDEX(FixtureTicker!$B$3:$AM$22, MATCH($B291, FixtureTicker!$A$3:$A$22), PlayerForm!$X$5+3),
 TeamForm!$B$4:$B$23, TeamForm!$AB$4:$AB$23),
INDEX(FixtureTicker!$B$24:$AM$43, MATCH($B291, FixtureTicker!$A$24:$A$43), PlayerForm!$X$5+3)="BLANK",
0
),
_xlfn.IFS(
INDEX(FixtureTicker!$B$24:$AM$43, MATCH($B291, FixtureTicker!$A$24:$A$43), PlayerForm!$X$5+4)="H",
_xlfn.XLOOKUP($E291, PlayerForm!$D$3:$D$394, PlayerForm!$Q$3:$Q$394)*
_xlfn.XLOOKUP(
INDEX(FixtureTicker!$B$3:$AM$22, MATCH($B291, FixtureTicker!$A$3:$A$22), PlayerForm!$X$5+4),
 TeamForm!$B$4:$B$23, TeamForm!$AD$4:$AD$23),
INDEX(FixtureTicker!$B$24:$AM$43, MATCH($B291, FixtureTicker!$A$24:$A$43), PlayerForm!$X$5+4)="A",
_xlfn.XLOOKUP($E291, PlayerForm!$D$3:$D$394, PlayerForm!$R$3:$R$394)*
_xlfn.XLOOKUP(
INDEX(FixtureTicker!$B$3:$AM$22, MATCH($B291, FixtureTicker!$A$3:$A$22), PlayerForm!$X$5+4),
 TeamForm!$B$4:$B$23, TeamForm!$AB$4:$AB$23),
INDEX(FixtureTicker!$B$24:$AM$43, MATCH($B291, FixtureTicker!$A$24:$A$43), PlayerForm!$X$5+4)="BLANK",
0
),
_xlfn.IFS(
INDEX(FixtureTicker!$B$24:$AM$43, MATCH($B291, FixtureTicker!$A$24:$A$43), PlayerForm!$X$5+5)="H",
_xlfn.XLOOKUP($E291, PlayerForm!$D$3:$D$394, PlayerForm!$Q$3:$Q$394)*
_xlfn.XLOOKUP(
INDEX(FixtureTicker!$B$3:$AM$22, MATCH($B291, FixtureTicker!$A$3:$A$22), PlayerForm!$X$5+5),
 TeamForm!$B$4:$B$23, TeamForm!$AD$4:$AD$23),
INDEX(FixtureTicker!$B$24:$AM$43, MATCH($B291, FixtureTicker!$A$24:$A$43), PlayerForm!$X$5+5)="A",
_xlfn.XLOOKUP($E291, PlayerForm!$D$3:$D$394, PlayerForm!$R$3:$R$394)*
_xlfn.XLOOKUP(
INDEX(FixtureTicker!$B$3:$AM$22, MATCH($B291, FixtureTicker!$A$3:$A$22), PlayerForm!$X$5+5),
 TeamForm!$B$4:$B$23, TeamForm!$AB$4:$AB$23),
INDEX(FixtureTicker!$B$24:$AM$43, MATCH($B291, FixtureTicker!$A$24:$A$43), PlayerForm!$X$5+5)="BLANK",
0
),
_xlfn.IFS(
INDEX(FixtureTicker!$B$24:$AM$43, MATCH($B291, FixtureTicker!$A$24:$A$43), PlayerForm!$X$5+6)="H",
_xlfn.XLOOKUP($E291, PlayerForm!$D$3:$D$394, PlayerForm!$Q$3:$Q$394)*
_xlfn.XLOOKUP(
INDEX(FixtureTicker!$B$3:$AM$22, MATCH($B291, FixtureTicker!$A$3:$A$22), PlayerForm!$X$5+6),
 TeamForm!$B$4:$B$23, TeamForm!$AD$4:$AD$23),
INDEX(FixtureTicker!$B$24:$AM$43, MATCH($B291, FixtureTicker!$A$24:$A$43), PlayerForm!$X$5+6)="A",
_xlfn.XLOOKUP($E291, PlayerForm!$D$3:$D$394, PlayerForm!$R$3:$R$394)*
_xlfn.XLOOKUP(
INDEX(FixtureTicker!$B$3:$AM$22, MATCH($B291, FixtureTicker!$A$3:$A$22), PlayerForm!$X$5+6),
 TeamForm!$B$4:$B$23, TeamForm!$AB$4:$AB$23),
INDEX(FixtureTicker!$B$24:$AM$43, MATCH($B291, FixtureTicker!$A$24:$A$43), PlayerForm!$X$5+6)="BLANK",
0
),
_xlfn.IFS(
INDEX(FixtureTicker!$B$24:$AM$43, MATCH($B291, FixtureTicker!$A$24:$A$43), PlayerForm!$X$5+7)="H",
_xlfn.XLOOKUP($E291, PlayerForm!$D$3:$D$394, PlayerForm!$Q$3:$Q$394)*
_xlfn.XLOOKUP(
INDEX(FixtureTicker!$B$3:$AM$22, MATCH($B291, FixtureTicker!$A$3:$A$22), PlayerForm!$X$5+7),
 TeamForm!$B$4:$B$23, TeamForm!$AD$4:$AD$23),
INDEX(FixtureTicker!$B$24:$AM$43, MATCH($B291, FixtureTicker!$A$24:$A$43), PlayerForm!$X$5+7)="A",
_xlfn.XLOOKUP($E291, PlayerForm!$D$3:$D$394, PlayerForm!$R$3:$R$394)*
_xlfn.XLOOKUP(
INDEX(FixtureTicker!$B$3:$AM$22, MATCH($B291, FixtureTicker!$A$3:$A$22), PlayerForm!$X$5+7),
 TeamForm!$B$4:$B$23, TeamForm!$AB$4:$AB$23),
INDEX(FixtureTicker!$B$24:$AM$43, MATCH($B291, FixtureTicker!$A$24:$A$43), PlayerForm!$X$5+7)="BLANK",
0
)
),0)</f>
        <v>0</v>
      </c>
    </row>
    <row r="292" spans="1:10">
      <c r="A292" s="55">
        <v>109</v>
      </c>
      <c r="B292" s="55" t="str">
        <f>_xlfn.XLOOKUP($A292, PlayerData!$B$3:$B$394, PlayerData!C$3:C$394)</f>
        <v>EVE</v>
      </c>
      <c r="C292" s="55" t="str">
        <f>_xlfn.XLOOKUP($A292, PlayerData!$B$3:$B$394, PlayerData!D$3:D$394)</f>
        <v>M</v>
      </c>
      <c r="D292" s="55">
        <f>_xlfn.XLOOKUP($A292, PlayerData!$B:$B, PlayerData!F:F,,,-1)</f>
        <v>6</v>
      </c>
      <c r="E292" s="31" t="str">
        <f>_xlfn.XLOOKUP($A292, PlayerData!$B$3:$B$394, PlayerData!E$3:E$394)</f>
        <v>Bernard</v>
      </c>
      <c r="F292" s="164" cm="1">
        <f t="array" ref="F292">IFERROR(0.01*_xlfn.IFS(
INDEX(FixtureTicker!$B$24:$AM$43, MATCH($B292, FixtureTicker!$A$24:$A$43, 0), PlayerForm!$X$5)="H",
_xlfn.XLOOKUP($E292, PlayerForm!$D$3:$D$394, PlayerForm!$Q$3:$Q$394)*
_xlfn.XLOOKUP(
INDEX(FixtureTicker!$B$3:$AM$22, MATCH($B292, FixtureTicker!$A$3:$A$22,0), PlayerForm!$X$5),
 TeamForm!$B$4:$B$23, TeamForm!$AD$4:$AD$23),
INDEX(FixtureTicker!$B$24:$AM$43, MATCH($B292, FixtureTicker!$A$24:$A$43,0), PlayerForm!$X$5)="A",
_xlfn.XLOOKUP($E292, PlayerForm!$D$3:$D$394, PlayerForm!$R$3:$R$394)*
_xlfn.XLOOKUP(
INDEX(FixtureTicker!$B$3:$AM$22, MATCH($B292, FixtureTicker!$A$3:$A$22,0), PlayerForm!$X$5),
 TeamForm!$B$4:$B$23, TeamForm!$AB$4:$AB$23),
INDEX(FixtureTicker!$B$24:$AM$43, MATCH($B292, FixtureTicker!$A$24:$A$43,0), PlayerForm!$X$5)="BLANK",
0),0)</f>
        <v>0</v>
      </c>
      <c r="G292" s="163" cm="1">
        <f t="array" ref="G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
),0)</f>
        <v>0</v>
      </c>
      <c r="H292" s="163" cm="1">
        <f t="array" ref="H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),
_xlfn.IFS(
INDEX(FixtureTicker!$B$24:$AM$43, MATCH($B292, FixtureTicker!$A$24:$A$43), PlayerForm!$X$5+2)="H",
_xlfn.XLOOKUP($E292, PlayerForm!$D$3:$D$394, PlayerForm!$Q$3:$Q$394)*
_xlfn.XLOOKUP(
INDEX(FixtureTicker!$B$3:$AM$22, MATCH($B292, FixtureTicker!$A$3:$A$22), PlayerForm!$X$5+2),
 TeamForm!$B$4:$B$23, TeamForm!$AD$4:$AD$23),
INDEX(FixtureTicker!$B$24:$AM$43, MATCH($B292, FixtureTicker!$A$24:$A$43), PlayerForm!$X$5+2)="A",
_xlfn.XLOOKUP($E292, PlayerForm!$D$3:$D$394, PlayerForm!$R$3:$R$394)*
_xlfn.XLOOKUP(
INDEX(FixtureTicker!$B$3:$AM$22, MATCH($B292, FixtureTicker!$A$3:$A$22), PlayerForm!$X$5+2),
 TeamForm!$B$4:$B$23, TeamForm!$AB$4:$AB$23),
INDEX(FixtureTicker!$B$24:$AM$43, MATCH($B292, FixtureTicker!$A$24:$A$43), PlayerForm!$X$5+2)="BLANK",
0
),
_xlfn.IFS(
INDEX(FixtureTicker!$B$24:$AM$43, MATCH($B292, FixtureTicker!$A$24:$A$43), PlayerForm!$X$5+3)="H",
_xlfn.XLOOKUP($E292, PlayerForm!$D$3:$D$394, PlayerForm!$Q$3:$Q$394)*
_xlfn.XLOOKUP(
INDEX(FixtureTicker!$B$3:$AM$22, MATCH($B292, FixtureTicker!$A$3:$A$22), PlayerForm!$X$5+3),
 TeamForm!$B$4:$B$23, TeamForm!$AD$4:$AD$23),
INDEX(FixtureTicker!$B$24:$AM$43, MATCH($B292, FixtureTicker!$A$24:$A$43), PlayerForm!$X$5+3)="A",
_xlfn.XLOOKUP($E292, PlayerForm!$D$3:$D$394, PlayerForm!$R$3:$R$394)*
_xlfn.XLOOKUP(
INDEX(FixtureTicker!$B$3:$AM$22, MATCH($B292, FixtureTicker!$A$3:$A$22), PlayerForm!$X$5+3),
 TeamForm!$B$4:$B$23, TeamForm!$AB$4:$AB$23),
INDEX(FixtureTicker!$B$24:$AM$43, MATCH($B292, FixtureTicker!$A$24:$A$43), PlayerForm!$X$5+3)="BLANK",
0
)
),0)</f>
        <v>0</v>
      </c>
      <c r="I292" s="163" cm="1">
        <f t="array" ref="I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),
_xlfn.IFS(
INDEX(FixtureTicker!$B$24:$AM$43, MATCH($B292, FixtureTicker!$A$24:$A$43), PlayerForm!$X$5+2)="H",
_xlfn.XLOOKUP($E292, PlayerForm!$D$3:$D$394, PlayerForm!$Q$3:$Q$394)*
_xlfn.XLOOKUP(
INDEX(FixtureTicker!$B$3:$AM$22, MATCH($B292, FixtureTicker!$A$3:$A$22), PlayerForm!$X$5+2),
 TeamForm!$B$4:$B$23, TeamForm!$AD$4:$AD$23),
INDEX(FixtureTicker!$B$24:$AM$43, MATCH($B292, FixtureTicker!$A$24:$A$43), PlayerForm!$X$5+2)="A",
_xlfn.XLOOKUP($E292, PlayerForm!$D$3:$D$394, PlayerForm!$R$3:$R$394)*
_xlfn.XLOOKUP(
INDEX(FixtureTicker!$B$3:$AM$22, MATCH($B292, FixtureTicker!$A$3:$A$22), PlayerForm!$X$5+2),
 TeamForm!$B$4:$B$23, TeamForm!$AB$4:$AB$23),
INDEX(FixtureTicker!$B$24:$AM$43, MATCH($B292, FixtureTicker!$A$24:$A$43), PlayerForm!$X$5+2)="BLANK",
0
),
_xlfn.IFS(
INDEX(FixtureTicker!$B$24:$AM$43, MATCH($B292, FixtureTicker!$A$24:$A$43), PlayerForm!$X$5+3)="H",
_xlfn.XLOOKUP($E292, PlayerForm!$D$3:$D$394, PlayerForm!$Q$3:$Q$394)*
_xlfn.XLOOKUP(
INDEX(FixtureTicker!$B$3:$AM$22, MATCH($B292, FixtureTicker!$A$3:$A$22), PlayerForm!$X$5+3),
 TeamForm!$B$4:$B$23, TeamForm!$AD$4:$AD$23),
INDEX(FixtureTicker!$B$24:$AM$43, MATCH($B292, FixtureTicker!$A$24:$A$43), PlayerForm!$X$5+3)="A",
_xlfn.XLOOKUP($E292, PlayerForm!$D$3:$D$394, PlayerForm!$R$3:$R$394)*
_xlfn.XLOOKUP(
INDEX(FixtureTicker!$B$3:$AM$22, MATCH($B292, FixtureTicker!$A$3:$A$22), PlayerForm!$X$5+3),
 TeamForm!$B$4:$B$23, TeamForm!$AB$4:$AB$23),
INDEX(FixtureTicker!$B$24:$AM$43, MATCH($B292, FixtureTicker!$A$24:$A$43), PlayerForm!$X$5+3)="BLANK",
0
),
_xlfn.IFS(
INDEX(FixtureTicker!$B$24:$AM$43, MATCH($B292, FixtureTicker!$A$24:$A$43), PlayerForm!$X$5+4)="H",
_xlfn.XLOOKUP($E292, PlayerForm!$D$3:$D$394, PlayerForm!$Q$3:$Q$394)*
_xlfn.XLOOKUP(
INDEX(FixtureTicker!$B$3:$AM$22, MATCH($B292, FixtureTicker!$A$3:$A$22), PlayerForm!$X$5+4),
 TeamForm!$B$4:$B$23, TeamForm!$AD$4:$AD$23),
INDEX(FixtureTicker!$B$24:$AM$43, MATCH($B292, FixtureTicker!$A$24:$A$43), PlayerForm!$X$5+4)="A",
_xlfn.XLOOKUP($E292, PlayerForm!$D$3:$D$394, PlayerForm!$R$3:$R$394)*
_xlfn.XLOOKUP(
INDEX(FixtureTicker!$B$3:$AM$22, MATCH($B292, FixtureTicker!$A$3:$A$22), PlayerForm!$X$5+4),
 TeamForm!$B$4:$B$23, TeamForm!$AB$4:$AB$23),
INDEX(FixtureTicker!$B$24:$AM$43, MATCH($B292, FixtureTicker!$A$24:$A$43), PlayerForm!$X$5+4)="BLANK",
0
),
_xlfn.IFS(
INDEX(FixtureTicker!$B$24:$AM$43, MATCH($B292, FixtureTicker!$A$24:$A$43), PlayerForm!$X$5+5)="H",
_xlfn.XLOOKUP($E292, PlayerForm!$D$3:$D$394, PlayerForm!$Q$3:$Q$394)*
_xlfn.XLOOKUP(
INDEX(FixtureTicker!$B$3:$AM$22, MATCH($B292, FixtureTicker!$A$3:$A$22), PlayerForm!$X$5+5),
 TeamForm!$B$4:$B$23, TeamForm!$AD$4:$AD$23),
INDEX(FixtureTicker!$B$24:$AM$43, MATCH($B292, FixtureTicker!$A$24:$A$43), PlayerForm!$X$5+5)="A",
_xlfn.XLOOKUP($E292, PlayerForm!$D$3:$D$394, PlayerForm!$R$3:$R$394)*
_xlfn.XLOOKUP(
INDEX(FixtureTicker!$B$3:$AM$22, MATCH($B292, FixtureTicker!$A$3:$A$22), PlayerForm!$X$5+5),
 TeamForm!$B$4:$B$23, TeamForm!$AB$4:$AB$23),
INDEX(FixtureTicker!$B$24:$AM$43, MATCH($B292, FixtureTicker!$A$24:$A$43), PlayerForm!$X$5+5)="BLANK",
0
)
),0)</f>
        <v>0</v>
      </c>
      <c r="J292" s="163" cm="1">
        <f t="array" ref="J292">IFERROR(0.01*SUM(
_xlfn.IFS(
INDEX(FixtureTicker!$B$24:$AM$43, MATCH($B292, FixtureTicker!$A$24:$A$43), PlayerForm!$X$5)="H",
_xlfn.XLOOKUP($E292, PlayerForm!$D$3:$D$394, PlayerForm!$Q$3:$Q$394)*
_xlfn.XLOOKUP(
INDEX(FixtureTicker!$B$3:$AM$22, MATCH($B292, FixtureTicker!$A$3:$A$22), PlayerForm!$X$5),
 TeamForm!$B$4:$B$23, TeamForm!$AD$4:$AD$23),
INDEX(FixtureTicker!$B$24:$AM$43, MATCH($B292, FixtureTicker!$A$24:$A$43), PlayerForm!$X$5)="A",
_xlfn.XLOOKUP($E292, PlayerForm!$D$3:$D$394, PlayerForm!$R$3:$R$394)*
_xlfn.XLOOKUP(
INDEX(FixtureTicker!$B$3:$AM$22, MATCH($B292, FixtureTicker!$A$3:$A$22), PlayerForm!$X$5),
 TeamForm!$B$4:$B$23, TeamForm!$AB$4:$AB$23),
INDEX(FixtureTicker!$B$24:$AM$43, MATCH($B292, FixtureTicker!$A$24:$A$43), PlayerForm!$X$5)="BLANK",
0
),
_xlfn.IFS(
INDEX(FixtureTicker!$B$24:$AM$43, MATCH($B292, FixtureTicker!$A$24:$A$43), PlayerForm!$X$5+1)="H",
_xlfn.XLOOKUP($E292, PlayerForm!$D$3:$D$394, PlayerForm!$Q$3:$Q$394)*
_xlfn.XLOOKUP(
INDEX(FixtureTicker!$B$3:$AM$22, MATCH($B292, FixtureTicker!$A$3:$A$22), PlayerForm!$X$5+1),
 TeamForm!$B$4:$B$23, TeamForm!$AD$4:$AD$23),
INDEX(FixtureTicker!$B$24:$AM$43, MATCH($B292, FixtureTicker!$A$24:$A$43), PlayerForm!$X$5+1)="A",
_xlfn.XLOOKUP($E292, PlayerForm!$D$3:$D$394, PlayerForm!$R$3:$R$394)*
_xlfn.XLOOKUP(
INDEX(FixtureTicker!$B$3:$AM$22, MATCH($B292, FixtureTicker!$A$3:$A$22), PlayerForm!$X$5+1),
 TeamForm!$B$4:$B$23, TeamForm!$AB$4:$AB$23),
INDEX(FixtureTicker!$B$24:$AM$43, MATCH($B292, FixtureTicker!$A$24:$A$43), PlayerForm!$X$5+1)="BLANK",
0
),
_xlfn.IFS(
INDEX(FixtureTicker!$B$24:$AM$43, MATCH($B292, FixtureTicker!$A$24:$A$43), PlayerForm!$X$5+2)="H",
_xlfn.XLOOKUP($E292, PlayerForm!$D$3:$D$394, PlayerForm!$Q$3:$Q$394)*
_xlfn.XLOOKUP(
INDEX(FixtureTicker!$B$3:$AM$22, MATCH($B292, FixtureTicker!$A$3:$A$22), PlayerForm!$X$5+2),
 TeamForm!$B$4:$B$23, TeamForm!$AD$4:$AD$23),
INDEX(FixtureTicker!$B$24:$AM$43, MATCH($B292, FixtureTicker!$A$24:$A$43), PlayerForm!$X$5+2)="A",
_xlfn.XLOOKUP($E292, PlayerForm!$D$3:$D$394, PlayerForm!$R$3:$R$394)*
_xlfn.XLOOKUP(
INDEX(FixtureTicker!$B$3:$AM$22, MATCH($B292, FixtureTicker!$A$3:$A$22), PlayerForm!$X$5+2),
 TeamForm!$B$4:$B$23, TeamForm!$AB$4:$AB$23),
INDEX(FixtureTicker!$B$24:$AM$43, MATCH($B292, FixtureTicker!$A$24:$A$43), PlayerForm!$X$5+2)="BLANK",
0
),
_xlfn.IFS(
INDEX(FixtureTicker!$B$24:$AM$43, MATCH($B292, FixtureTicker!$A$24:$A$43), PlayerForm!$X$5+3)="H",
_xlfn.XLOOKUP($E292, PlayerForm!$D$3:$D$394, PlayerForm!$Q$3:$Q$394)*
_xlfn.XLOOKUP(
INDEX(FixtureTicker!$B$3:$AM$22, MATCH($B292, FixtureTicker!$A$3:$A$22), PlayerForm!$X$5+3),
 TeamForm!$B$4:$B$23, TeamForm!$AD$4:$AD$23),
INDEX(FixtureTicker!$B$24:$AM$43, MATCH($B292, FixtureTicker!$A$24:$A$43), PlayerForm!$X$5+3)="A",
_xlfn.XLOOKUP($E292, PlayerForm!$D$3:$D$394, PlayerForm!$R$3:$R$394)*
_xlfn.XLOOKUP(
INDEX(FixtureTicker!$B$3:$AM$22, MATCH($B292, FixtureTicker!$A$3:$A$22), PlayerForm!$X$5+3),
 TeamForm!$B$4:$B$23, TeamForm!$AB$4:$AB$23),
INDEX(FixtureTicker!$B$24:$AM$43, MATCH($B292, FixtureTicker!$A$24:$A$43), PlayerForm!$X$5+3)="BLANK",
0
),
_xlfn.IFS(
INDEX(FixtureTicker!$B$24:$AM$43, MATCH($B292, FixtureTicker!$A$24:$A$43), PlayerForm!$X$5+4)="H",
_xlfn.XLOOKUP($E292, PlayerForm!$D$3:$D$394, PlayerForm!$Q$3:$Q$394)*
_xlfn.XLOOKUP(
INDEX(FixtureTicker!$B$3:$AM$22, MATCH($B292, FixtureTicker!$A$3:$A$22), PlayerForm!$X$5+4),
 TeamForm!$B$4:$B$23, TeamForm!$AD$4:$AD$23),
INDEX(FixtureTicker!$B$24:$AM$43, MATCH($B292, FixtureTicker!$A$24:$A$43), PlayerForm!$X$5+4)="A",
_xlfn.XLOOKUP($E292, PlayerForm!$D$3:$D$394, PlayerForm!$R$3:$R$394)*
_xlfn.XLOOKUP(
INDEX(FixtureTicker!$B$3:$AM$22, MATCH($B292, FixtureTicker!$A$3:$A$22), PlayerForm!$X$5+4),
 TeamForm!$B$4:$B$23, TeamForm!$AB$4:$AB$23),
INDEX(FixtureTicker!$B$24:$AM$43, MATCH($B292, FixtureTicker!$A$24:$A$43), PlayerForm!$X$5+4)="BLANK",
0
),
_xlfn.IFS(
INDEX(FixtureTicker!$B$24:$AM$43, MATCH($B292, FixtureTicker!$A$24:$A$43), PlayerForm!$X$5+5)="H",
_xlfn.XLOOKUP($E292, PlayerForm!$D$3:$D$394, PlayerForm!$Q$3:$Q$394)*
_xlfn.XLOOKUP(
INDEX(FixtureTicker!$B$3:$AM$22, MATCH($B292, FixtureTicker!$A$3:$A$22), PlayerForm!$X$5+5),
 TeamForm!$B$4:$B$23, TeamForm!$AD$4:$AD$23),
INDEX(FixtureTicker!$B$24:$AM$43, MATCH($B292, FixtureTicker!$A$24:$A$43), PlayerForm!$X$5+5)="A",
_xlfn.XLOOKUP($E292, PlayerForm!$D$3:$D$394, PlayerForm!$R$3:$R$394)*
_xlfn.XLOOKUP(
INDEX(FixtureTicker!$B$3:$AM$22, MATCH($B292, FixtureTicker!$A$3:$A$22), PlayerForm!$X$5+5),
 TeamForm!$B$4:$B$23, TeamForm!$AB$4:$AB$23),
INDEX(FixtureTicker!$B$24:$AM$43, MATCH($B292, FixtureTicker!$A$24:$A$43), PlayerForm!$X$5+5)="BLANK",
0
),
_xlfn.IFS(
INDEX(FixtureTicker!$B$24:$AM$43, MATCH($B292, FixtureTicker!$A$24:$A$43), PlayerForm!$X$5+6)="H",
_xlfn.XLOOKUP($E292, PlayerForm!$D$3:$D$394, PlayerForm!$Q$3:$Q$394)*
_xlfn.XLOOKUP(
INDEX(FixtureTicker!$B$3:$AM$22, MATCH($B292, FixtureTicker!$A$3:$A$22), PlayerForm!$X$5+6),
 TeamForm!$B$4:$B$23, TeamForm!$AD$4:$AD$23),
INDEX(FixtureTicker!$B$24:$AM$43, MATCH($B292, FixtureTicker!$A$24:$A$43), PlayerForm!$X$5+6)="A",
_xlfn.XLOOKUP($E292, PlayerForm!$D$3:$D$394, PlayerForm!$R$3:$R$394)*
_xlfn.XLOOKUP(
INDEX(FixtureTicker!$B$3:$AM$22, MATCH($B292, FixtureTicker!$A$3:$A$22), PlayerForm!$X$5+6),
 TeamForm!$B$4:$B$23, TeamForm!$AB$4:$AB$23),
INDEX(FixtureTicker!$B$24:$AM$43, MATCH($B292, FixtureTicker!$A$24:$A$43), PlayerForm!$X$5+6)="BLANK",
0
),
_xlfn.IFS(
INDEX(FixtureTicker!$B$24:$AM$43, MATCH($B292, FixtureTicker!$A$24:$A$43), PlayerForm!$X$5+7)="H",
_xlfn.XLOOKUP($E292, PlayerForm!$D$3:$D$394, PlayerForm!$Q$3:$Q$394)*
_xlfn.XLOOKUP(
INDEX(FixtureTicker!$B$3:$AM$22, MATCH($B292, FixtureTicker!$A$3:$A$22), PlayerForm!$X$5+7),
 TeamForm!$B$4:$B$23, TeamForm!$AD$4:$AD$23),
INDEX(FixtureTicker!$B$24:$AM$43, MATCH($B292, FixtureTicker!$A$24:$A$43), PlayerForm!$X$5+7)="A",
_xlfn.XLOOKUP($E292, PlayerForm!$D$3:$D$394, PlayerForm!$R$3:$R$394)*
_xlfn.XLOOKUP(
INDEX(FixtureTicker!$B$3:$AM$22, MATCH($B292, FixtureTicker!$A$3:$A$22), PlayerForm!$X$5+7),
 TeamForm!$B$4:$B$23, TeamForm!$AB$4:$AB$23),
INDEX(FixtureTicker!$B$24:$AM$43, MATCH($B292, FixtureTicker!$A$24:$A$43), PlayerForm!$X$5+7)="BLANK",
0
)
),0)</f>
        <v>0</v>
      </c>
    </row>
    <row r="293" spans="1:10">
      <c r="A293" s="55">
        <v>238</v>
      </c>
      <c r="B293" s="55" t="str">
        <f>_xlfn.XLOOKUP($A293, PlayerData!$B$3:$B$394, PlayerData!C$3:C$394)</f>
        <v>EVE</v>
      </c>
      <c r="C293" s="55" t="str">
        <f>_xlfn.XLOOKUP($A293, PlayerData!$B$3:$B$394, PlayerData!D$3:D$394)</f>
        <v>D</v>
      </c>
      <c r="D293" s="55">
        <f>_xlfn.XLOOKUP($A293, PlayerData!$B:$B, PlayerData!F:F,,,-1)</f>
        <v>5.5</v>
      </c>
      <c r="E293" s="31" t="str">
        <f>_xlfn.XLOOKUP($A293, PlayerData!$B$3:$B$394, PlayerData!E$3:E$394)</f>
        <v>Mina</v>
      </c>
      <c r="F293" s="164" cm="1">
        <f t="array" ref="F293">IFERROR(0.01*_xlfn.IFS(
INDEX(FixtureTicker!$B$24:$AM$43, MATCH($B293, FixtureTicker!$A$24:$A$43, 0), PlayerForm!$X$5)="H",
_xlfn.XLOOKUP($E293, PlayerForm!$D$3:$D$394, PlayerForm!$Q$3:$Q$394)*
_xlfn.XLOOKUP(
INDEX(FixtureTicker!$B$3:$AM$22, MATCH($B293, FixtureTicker!$A$3:$A$22,0), PlayerForm!$X$5),
 TeamForm!$B$4:$B$23, TeamForm!$AD$4:$AD$23),
INDEX(FixtureTicker!$B$24:$AM$43, MATCH($B293, FixtureTicker!$A$24:$A$43,0), PlayerForm!$X$5)="A",
_xlfn.XLOOKUP($E293, PlayerForm!$D$3:$D$394, PlayerForm!$R$3:$R$394)*
_xlfn.XLOOKUP(
INDEX(FixtureTicker!$B$3:$AM$22, MATCH($B293, FixtureTicker!$A$3:$A$22,0), PlayerForm!$X$5),
 TeamForm!$B$4:$B$23, TeamForm!$AB$4:$AB$23),
INDEX(FixtureTicker!$B$24:$AM$43, MATCH($B293, FixtureTicker!$A$24:$A$43,0), PlayerForm!$X$5)="BLANK",
0),0)</f>
        <v>0</v>
      </c>
      <c r="G293" s="163" cm="1">
        <f t="array" ref="G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
),0)</f>
        <v>0</v>
      </c>
      <c r="H293" s="163" cm="1">
        <f t="array" ref="H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),
_xlfn.IFS(
INDEX(FixtureTicker!$B$24:$AM$43, MATCH($B293, FixtureTicker!$A$24:$A$43), PlayerForm!$X$5+2)="H",
_xlfn.XLOOKUP($E293, PlayerForm!$D$3:$D$394, PlayerForm!$Q$3:$Q$394)*
_xlfn.XLOOKUP(
INDEX(FixtureTicker!$B$3:$AM$22, MATCH($B293, FixtureTicker!$A$3:$A$22), PlayerForm!$X$5+2),
 TeamForm!$B$4:$B$23, TeamForm!$AD$4:$AD$23),
INDEX(FixtureTicker!$B$24:$AM$43, MATCH($B293, FixtureTicker!$A$24:$A$43), PlayerForm!$X$5+2)="A",
_xlfn.XLOOKUP($E293, PlayerForm!$D$3:$D$394, PlayerForm!$R$3:$R$394)*
_xlfn.XLOOKUP(
INDEX(FixtureTicker!$B$3:$AM$22, MATCH($B293, FixtureTicker!$A$3:$A$22), PlayerForm!$X$5+2),
 TeamForm!$B$4:$B$23, TeamForm!$AB$4:$AB$23),
INDEX(FixtureTicker!$B$24:$AM$43, MATCH($B293, FixtureTicker!$A$24:$A$43), PlayerForm!$X$5+2)="BLANK",
0
),
_xlfn.IFS(
INDEX(FixtureTicker!$B$24:$AM$43, MATCH($B293, FixtureTicker!$A$24:$A$43), PlayerForm!$X$5+3)="H",
_xlfn.XLOOKUP($E293, PlayerForm!$D$3:$D$394, PlayerForm!$Q$3:$Q$394)*
_xlfn.XLOOKUP(
INDEX(FixtureTicker!$B$3:$AM$22, MATCH($B293, FixtureTicker!$A$3:$A$22), PlayerForm!$X$5+3),
 TeamForm!$B$4:$B$23, TeamForm!$AD$4:$AD$23),
INDEX(FixtureTicker!$B$24:$AM$43, MATCH($B293, FixtureTicker!$A$24:$A$43), PlayerForm!$X$5+3)="A",
_xlfn.XLOOKUP($E293, PlayerForm!$D$3:$D$394, PlayerForm!$R$3:$R$394)*
_xlfn.XLOOKUP(
INDEX(FixtureTicker!$B$3:$AM$22, MATCH($B293, FixtureTicker!$A$3:$A$22), PlayerForm!$X$5+3),
 TeamForm!$B$4:$B$23, TeamForm!$AB$4:$AB$23),
INDEX(FixtureTicker!$B$24:$AM$43, MATCH($B293, FixtureTicker!$A$24:$A$43), PlayerForm!$X$5+3)="BLANK",
0
)
),0)</f>
        <v>0</v>
      </c>
      <c r="I293" s="163" cm="1">
        <f t="array" ref="I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),
_xlfn.IFS(
INDEX(FixtureTicker!$B$24:$AM$43, MATCH($B293, FixtureTicker!$A$24:$A$43), PlayerForm!$X$5+2)="H",
_xlfn.XLOOKUP($E293, PlayerForm!$D$3:$D$394, PlayerForm!$Q$3:$Q$394)*
_xlfn.XLOOKUP(
INDEX(FixtureTicker!$B$3:$AM$22, MATCH($B293, FixtureTicker!$A$3:$A$22), PlayerForm!$X$5+2),
 TeamForm!$B$4:$B$23, TeamForm!$AD$4:$AD$23),
INDEX(FixtureTicker!$B$24:$AM$43, MATCH($B293, FixtureTicker!$A$24:$A$43), PlayerForm!$X$5+2)="A",
_xlfn.XLOOKUP($E293, PlayerForm!$D$3:$D$394, PlayerForm!$R$3:$R$394)*
_xlfn.XLOOKUP(
INDEX(FixtureTicker!$B$3:$AM$22, MATCH($B293, FixtureTicker!$A$3:$A$22), PlayerForm!$X$5+2),
 TeamForm!$B$4:$B$23, TeamForm!$AB$4:$AB$23),
INDEX(FixtureTicker!$B$24:$AM$43, MATCH($B293, FixtureTicker!$A$24:$A$43), PlayerForm!$X$5+2)="BLANK",
0
),
_xlfn.IFS(
INDEX(FixtureTicker!$B$24:$AM$43, MATCH($B293, FixtureTicker!$A$24:$A$43), PlayerForm!$X$5+3)="H",
_xlfn.XLOOKUP($E293, PlayerForm!$D$3:$D$394, PlayerForm!$Q$3:$Q$394)*
_xlfn.XLOOKUP(
INDEX(FixtureTicker!$B$3:$AM$22, MATCH($B293, FixtureTicker!$A$3:$A$22), PlayerForm!$X$5+3),
 TeamForm!$B$4:$B$23, TeamForm!$AD$4:$AD$23),
INDEX(FixtureTicker!$B$24:$AM$43, MATCH($B293, FixtureTicker!$A$24:$A$43), PlayerForm!$X$5+3)="A",
_xlfn.XLOOKUP($E293, PlayerForm!$D$3:$D$394, PlayerForm!$R$3:$R$394)*
_xlfn.XLOOKUP(
INDEX(FixtureTicker!$B$3:$AM$22, MATCH($B293, FixtureTicker!$A$3:$A$22), PlayerForm!$X$5+3),
 TeamForm!$B$4:$B$23, TeamForm!$AB$4:$AB$23),
INDEX(FixtureTicker!$B$24:$AM$43, MATCH($B293, FixtureTicker!$A$24:$A$43), PlayerForm!$X$5+3)="BLANK",
0
),
_xlfn.IFS(
INDEX(FixtureTicker!$B$24:$AM$43, MATCH($B293, FixtureTicker!$A$24:$A$43), PlayerForm!$X$5+4)="H",
_xlfn.XLOOKUP($E293, PlayerForm!$D$3:$D$394, PlayerForm!$Q$3:$Q$394)*
_xlfn.XLOOKUP(
INDEX(FixtureTicker!$B$3:$AM$22, MATCH($B293, FixtureTicker!$A$3:$A$22), PlayerForm!$X$5+4),
 TeamForm!$B$4:$B$23, TeamForm!$AD$4:$AD$23),
INDEX(FixtureTicker!$B$24:$AM$43, MATCH($B293, FixtureTicker!$A$24:$A$43), PlayerForm!$X$5+4)="A",
_xlfn.XLOOKUP($E293, PlayerForm!$D$3:$D$394, PlayerForm!$R$3:$R$394)*
_xlfn.XLOOKUP(
INDEX(FixtureTicker!$B$3:$AM$22, MATCH($B293, FixtureTicker!$A$3:$A$22), PlayerForm!$X$5+4),
 TeamForm!$B$4:$B$23, TeamForm!$AB$4:$AB$23),
INDEX(FixtureTicker!$B$24:$AM$43, MATCH($B293, FixtureTicker!$A$24:$A$43), PlayerForm!$X$5+4)="BLANK",
0
),
_xlfn.IFS(
INDEX(FixtureTicker!$B$24:$AM$43, MATCH($B293, FixtureTicker!$A$24:$A$43), PlayerForm!$X$5+5)="H",
_xlfn.XLOOKUP($E293, PlayerForm!$D$3:$D$394, PlayerForm!$Q$3:$Q$394)*
_xlfn.XLOOKUP(
INDEX(FixtureTicker!$B$3:$AM$22, MATCH($B293, FixtureTicker!$A$3:$A$22), PlayerForm!$X$5+5),
 TeamForm!$B$4:$B$23, TeamForm!$AD$4:$AD$23),
INDEX(FixtureTicker!$B$24:$AM$43, MATCH($B293, FixtureTicker!$A$24:$A$43), PlayerForm!$X$5+5)="A",
_xlfn.XLOOKUP($E293, PlayerForm!$D$3:$D$394, PlayerForm!$R$3:$R$394)*
_xlfn.XLOOKUP(
INDEX(FixtureTicker!$B$3:$AM$22, MATCH($B293, FixtureTicker!$A$3:$A$22), PlayerForm!$X$5+5),
 TeamForm!$B$4:$B$23, TeamForm!$AB$4:$AB$23),
INDEX(FixtureTicker!$B$24:$AM$43, MATCH($B293, FixtureTicker!$A$24:$A$43), PlayerForm!$X$5+5)="BLANK",
0
)
),0)</f>
        <v>0</v>
      </c>
      <c r="J293" s="163" cm="1">
        <f t="array" ref="J293">IFERROR(0.01*SUM(
_xlfn.IFS(
INDEX(FixtureTicker!$B$24:$AM$43, MATCH($B293, FixtureTicker!$A$24:$A$43), PlayerForm!$X$5)="H",
_xlfn.XLOOKUP($E293, PlayerForm!$D$3:$D$394, PlayerForm!$Q$3:$Q$394)*
_xlfn.XLOOKUP(
INDEX(FixtureTicker!$B$3:$AM$22, MATCH($B293, FixtureTicker!$A$3:$A$22), PlayerForm!$X$5),
 TeamForm!$B$4:$B$23, TeamForm!$AD$4:$AD$23),
INDEX(FixtureTicker!$B$24:$AM$43, MATCH($B293, FixtureTicker!$A$24:$A$43), PlayerForm!$X$5)="A",
_xlfn.XLOOKUP($E293, PlayerForm!$D$3:$D$394, PlayerForm!$R$3:$R$394)*
_xlfn.XLOOKUP(
INDEX(FixtureTicker!$B$3:$AM$22, MATCH($B293, FixtureTicker!$A$3:$A$22), PlayerForm!$X$5),
 TeamForm!$B$4:$B$23, TeamForm!$AB$4:$AB$23),
INDEX(FixtureTicker!$B$24:$AM$43, MATCH($B293, FixtureTicker!$A$24:$A$43), PlayerForm!$X$5)="BLANK",
0
),
_xlfn.IFS(
INDEX(FixtureTicker!$B$24:$AM$43, MATCH($B293, FixtureTicker!$A$24:$A$43), PlayerForm!$X$5+1)="H",
_xlfn.XLOOKUP($E293, PlayerForm!$D$3:$D$394, PlayerForm!$Q$3:$Q$394)*
_xlfn.XLOOKUP(
INDEX(FixtureTicker!$B$3:$AM$22, MATCH($B293, FixtureTicker!$A$3:$A$22), PlayerForm!$X$5+1),
 TeamForm!$B$4:$B$23, TeamForm!$AD$4:$AD$23),
INDEX(FixtureTicker!$B$24:$AM$43, MATCH($B293, FixtureTicker!$A$24:$A$43), PlayerForm!$X$5+1)="A",
_xlfn.XLOOKUP($E293, PlayerForm!$D$3:$D$394, PlayerForm!$R$3:$R$394)*
_xlfn.XLOOKUP(
INDEX(FixtureTicker!$B$3:$AM$22, MATCH($B293, FixtureTicker!$A$3:$A$22), PlayerForm!$X$5+1),
 TeamForm!$B$4:$B$23, TeamForm!$AB$4:$AB$23),
INDEX(FixtureTicker!$B$24:$AM$43, MATCH($B293, FixtureTicker!$A$24:$A$43), PlayerForm!$X$5+1)="BLANK",
0
),
_xlfn.IFS(
INDEX(FixtureTicker!$B$24:$AM$43, MATCH($B293, FixtureTicker!$A$24:$A$43), PlayerForm!$X$5+2)="H",
_xlfn.XLOOKUP($E293, PlayerForm!$D$3:$D$394, PlayerForm!$Q$3:$Q$394)*
_xlfn.XLOOKUP(
INDEX(FixtureTicker!$B$3:$AM$22, MATCH($B293, FixtureTicker!$A$3:$A$22), PlayerForm!$X$5+2),
 TeamForm!$B$4:$B$23, TeamForm!$AD$4:$AD$23),
INDEX(FixtureTicker!$B$24:$AM$43, MATCH($B293, FixtureTicker!$A$24:$A$43), PlayerForm!$X$5+2)="A",
_xlfn.XLOOKUP($E293, PlayerForm!$D$3:$D$394, PlayerForm!$R$3:$R$394)*
_xlfn.XLOOKUP(
INDEX(FixtureTicker!$B$3:$AM$22, MATCH($B293, FixtureTicker!$A$3:$A$22), PlayerForm!$X$5+2),
 TeamForm!$B$4:$B$23, TeamForm!$AB$4:$AB$23),
INDEX(FixtureTicker!$B$24:$AM$43, MATCH($B293, FixtureTicker!$A$24:$A$43), PlayerForm!$X$5+2)="BLANK",
0
),
_xlfn.IFS(
INDEX(FixtureTicker!$B$24:$AM$43, MATCH($B293, FixtureTicker!$A$24:$A$43), PlayerForm!$X$5+3)="H",
_xlfn.XLOOKUP($E293, PlayerForm!$D$3:$D$394, PlayerForm!$Q$3:$Q$394)*
_xlfn.XLOOKUP(
INDEX(FixtureTicker!$B$3:$AM$22, MATCH($B293, FixtureTicker!$A$3:$A$22), PlayerForm!$X$5+3),
 TeamForm!$B$4:$B$23, TeamForm!$AD$4:$AD$23),
INDEX(FixtureTicker!$B$24:$AM$43, MATCH($B293, FixtureTicker!$A$24:$A$43), PlayerForm!$X$5+3)="A",
_xlfn.XLOOKUP($E293, PlayerForm!$D$3:$D$394, PlayerForm!$R$3:$R$394)*
_xlfn.XLOOKUP(
INDEX(FixtureTicker!$B$3:$AM$22, MATCH($B293, FixtureTicker!$A$3:$A$22), PlayerForm!$X$5+3),
 TeamForm!$B$4:$B$23, TeamForm!$AB$4:$AB$23),
INDEX(FixtureTicker!$B$24:$AM$43, MATCH($B293, FixtureTicker!$A$24:$A$43), PlayerForm!$X$5+3)="BLANK",
0
),
_xlfn.IFS(
INDEX(FixtureTicker!$B$24:$AM$43, MATCH($B293, FixtureTicker!$A$24:$A$43), PlayerForm!$X$5+4)="H",
_xlfn.XLOOKUP($E293, PlayerForm!$D$3:$D$394, PlayerForm!$Q$3:$Q$394)*
_xlfn.XLOOKUP(
INDEX(FixtureTicker!$B$3:$AM$22, MATCH($B293, FixtureTicker!$A$3:$A$22), PlayerForm!$X$5+4),
 TeamForm!$B$4:$B$23, TeamForm!$AD$4:$AD$23),
INDEX(FixtureTicker!$B$24:$AM$43, MATCH($B293, FixtureTicker!$A$24:$A$43), PlayerForm!$X$5+4)="A",
_xlfn.XLOOKUP($E293, PlayerForm!$D$3:$D$394, PlayerForm!$R$3:$R$394)*
_xlfn.XLOOKUP(
INDEX(FixtureTicker!$B$3:$AM$22, MATCH($B293, FixtureTicker!$A$3:$A$22), PlayerForm!$X$5+4),
 TeamForm!$B$4:$B$23, TeamForm!$AB$4:$AB$23),
INDEX(FixtureTicker!$B$24:$AM$43, MATCH($B293, FixtureTicker!$A$24:$A$43), PlayerForm!$X$5+4)="BLANK",
0
),
_xlfn.IFS(
INDEX(FixtureTicker!$B$24:$AM$43, MATCH($B293, FixtureTicker!$A$24:$A$43), PlayerForm!$X$5+5)="H",
_xlfn.XLOOKUP($E293, PlayerForm!$D$3:$D$394, PlayerForm!$Q$3:$Q$394)*
_xlfn.XLOOKUP(
INDEX(FixtureTicker!$B$3:$AM$22, MATCH($B293, FixtureTicker!$A$3:$A$22), PlayerForm!$X$5+5),
 TeamForm!$B$4:$B$23, TeamForm!$AD$4:$AD$23),
INDEX(FixtureTicker!$B$24:$AM$43, MATCH($B293, FixtureTicker!$A$24:$A$43), PlayerForm!$X$5+5)="A",
_xlfn.XLOOKUP($E293, PlayerForm!$D$3:$D$394, PlayerForm!$R$3:$R$394)*
_xlfn.XLOOKUP(
INDEX(FixtureTicker!$B$3:$AM$22, MATCH($B293, FixtureTicker!$A$3:$A$22), PlayerForm!$X$5+5),
 TeamForm!$B$4:$B$23, TeamForm!$AB$4:$AB$23),
INDEX(FixtureTicker!$B$24:$AM$43, MATCH($B293, FixtureTicker!$A$24:$A$43), PlayerForm!$X$5+5)="BLANK",
0
),
_xlfn.IFS(
INDEX(FixtureTicker!$B$24:$AM$43, MATCH($B293, FixtureTicker!$A$24:$A$43), PlayerForm!$X$5+6)="H",
_xlfn.XLOOKUP($E293, PlayerForm!$D$3:$D$394, PlayerForm!$Q$3:$Q$394)*
_xlfn.XLOOKUP(
INDEX(FixtureTicker!$B$3:$AM$22, MATCH($B293, FixtureTicker!$A$3:$A$22), PlayerForm!$X$5+6),
 TeamForm!$B$4:$B$23, TeamForm!$AD$4:$AD$23),
INDEX(FixtureTicker!$B$24:$AM$43, MATCH($B293, FixtureTicker!$A$24:$A$43), PlayerForm!$X$5+6)="A",
_xlfn.XLOOKUP($E293, PlayerForm!$D$3:$D$394, PlayerForm!$R$3:$R$394)*
_xlfn.XLOOKUP(
INDEX(FixtureTicker!$B$3:$AM$22, MATCH($B293, FixtureTicker!$A$3:$A$22), PlayerForm!$X$5+6),
 TeamForm!$B$4:$B$23, TeamForm!$AB$4:$AB$23),
INDEX(FixtureTicker!$B$24:$AM$43, MATCH($B293, FixtureTicker!$A$24:$A$43), PlayerForm!$X$5+6)="BLANK",
0
),
_xlfn.IFS(
INDEX(FixtureTicker!$B$24:$AM$43, MATCH($B293, FixtureTicker!$A$24:$A$43), PlayerForm!$X$5+7)="H",
_xlfn.XLOOKUP($E293, PlayerForm!$D$3:$D$394, PlayerForm!$Q$3:$Q$394)*
_xlfn.XLOOKUP(
INDEX(FixtureTicker!$B$3:$AM$22, MATCH($B293, FixtureTicker!$A$3:$A$22), PlayerForm!$X$5+7),
 TeamForm!$B$4:$B$23, TeamForm!$AD$4:$AD$23),
INDEX(FixtureTicker!$B$24:$AM$43, MATCH($B293, FixtureTicker!$A$24:$A$43), PlayerForm!$X$5+7)="A",
_xlfn.XLOOKUP($E293, PlayerForm!$D$3:$D$394, PlayerForm!$R$3:$R$394)*
_xlfn.XLOOKUP(
INDEX(FixtureTicker!$B$3:$AM$22, MATCH($B293, FixtureTicker!$A$3:$A$22), PlayerForm!$X$5+7),
 TeamForm!$B$4:$B$23, TeamForm!$AB$4:$AB$23),
INDEX(FixtureTicker!$B$24:$AM$43, MATCH($B293, FixtureTicker!$A$24:$A$43), PlayerForm!$X$5+7)="BLANK",
0
)
),0)</f>
        <v>0</v>
      </c>
    </row>
    <row r="294" spans="1:10">
      <c r="A294" s="55">
        <v>155</v>
      </c>
      <c r="B294" s="55" t="str">
        <f>_xlfn.XLOOKUP($A294, PlayerData!$B$3:$B$394, PlayerData!C$3:C$394)</f>
        <v>SOU</v>
      </c>
      <c r="C294" s="55" t="str">
        <f>_xlfn.XLOOKUP($A294, PlayerData!$B$3:$B$394, PlayerData!D$3:D$394)</f>
        <v>M</v>
      </c>
      <c r="D294" s="55">
        <f>_xlfn.XLOOKUP($A294, PlayerData!$B:$B, PlayerData!F:F,,,-1)</f>
        <v>5.5</v>
      </c>
      <c r="E294" s="31" t="str">
        <f>_xlfn.XLOOKUP($A294, PlayerData!$B$3:$B$394, PlayerData!E$3:E$394)</f>
        <v>Djenepo</v>
      </c>
      <c r="F294" s="164" cm="1">
        <f t="array" ref="F294">IFERROR(0.01*_xlfn.IFS(
INDEX(FixtureTicker!$B$24:$AM$43, MATCH($B294, FixtureTicker!$A$24:$A$43, 0), PlayerForm!$X$5)="H",
_xlfn.XLOOKUP($E294, PlayerForm!$D$3:$D$394, PlayerForm!$Q$3:$Q$394)*
_xlfn.XLOOKUP(
INDEX(FixtureTicker!$B$3:$AM$22, MATCH($B294, FixtureTicker!$A$3:$A$22,0), PlayerForm!$X$5),
 TeamForm!$B$4:$B$23, TeamForm!$AD$4:$AD$23),
INDEX(FixtureTicker!$B$24:$AM$43, MATCH($B294, FixtureTicker!$A$24:$A$43,0), PlayerForm!$X$5)="A",
_xlfn.XLOOKUP($E294, PlayerForm!$D$3:$D$394, PlayerForm!$R$3:$R$394)*
_xlfn.XLOOKUP(
INDEX(FixtureTicker!$B$3:$AM$22, MATCH($B294, FixtureTicker!$A$3:$A$22,0), PlayerForm!$X$5),
 TeamForm!$B$4:$B$23, TeamForm!$AB$4:$AB$23),
INDEX(FixtureTicker!$B$24:$AM$43, MATCH($B294, FixtureTicker!$A$24:$A$43,0), PlayerForm!$X$5)="BLANK",
0),0)</f>
        <v>0</v>
      </c>
      <c r="G294" s="163" cm="1">
        <f t="array" ref="G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
),0)</f>
        <v>0</v>
      </c>
      <c r="H294" s="163" cm="1">
        <f t="array" ref="H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),
_xlfn.IFS(
INDEX(FixtureTicker!$B$24:$AM$43, MATCH($B294, FixtureTicker!$A$24:$A$43), PlayerForm!$X$5+2)="H",
_xlfn.XLOOKUP($E294, PlayerForm!$D$3:$D$394, PlayerForm!$Q$3:$Q$394)*
_xlfn.XLOOKUP(
INDEX(FixtureTicker!$B$3:$AM$22, MATCH($B294, FixtureTicker!$A$3:$A$22), PlayerForm!$X$5+2),
 TeamForm!$B$4:$B$23, TeamForm!$AD$4:$AD$23),
INDEX(FixtureTicker!$B$24:$AM$43, MATCH($B294, FixtureTicker!$A$24:$A$43), PlayerForm!$X$5+2)="A",
_xlfn.XLOOKUP($E294, PlayerForm!$D$3:$D$394, PlayerForm!$R$3:$R$394)*
_xlfn.XLOOKUP(
INDEX(FixtureTicker!$B$3:$AM$22, MATCH($B294, FixtureTicker!$A$3:$A$22), PlayerForm!$X$5+2),
 TeamForm!$B$4:$B$23, TeamForm!$AB$4:$AB$23),
INDEX(FixtureTicker!$B$24:$AM$43, MATCH($B294, FixtureTicker!$A$24:$A$43), PlayerForm!$X$5+2)="BLANK",
0
),
_xlfn.IFS(
INDEX(FixtureTicker!$B$24:$AM$43, MATCH($B294, FixtureTicker!$A$24:$A$43), PlayerForm!$X$5+3)="H",
_xlfn.XLOOKUP($E294, PlayerForm!$D$3:$D$394, PlayerForm!$Q$3:$Q$394)*
_xlfn.XLOOKUP(
INDEX(FixtureTicker!$B$3:$AM$22, MATCH($B294, FixtureTicker!$A$3:$A$22), PlayerForm!$X$5+3),
 TeamForm!$B$4:$B$23, TeamForm!$AD$4:$AD$23),
INDEX(FixtureTicker!$B$24:$AM$43, MATCH($B294, FixtureTicker!$A$24:$A$43), PlayerForm!$X$5+3)="A",
_xlfn.XLOOKUP($E294, PlayerForm!$D$3:$D$394, PlayerForm!$R$3:$R$394)*
_xlfn.XLOOKUP(
INDEX(FixtureTicker!$B$3:$AM$22, MATCH($B294, FixtureTicker!$A$3:$A$22), PlayerForm!$X$5+3),
 TeamForm!$B$4:$B$23, TeamForm!$AB$4:$AB$23),
INDEX(FixtureTicker!$B$24:$AM$43, MATCH($B294, FixtureTicker!$A$24:$A$43), PlayerForm!$X$5+3)="BLANK",
0
)
),0)</f>
        <v>0</v>
      </c>
      <c r="I294" s="163" cm="1">
        <f t="array" ref="I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),
_xlfn.IFS(
INDEX(FixtureTicker!$B$24:$AM$43, MATCH($B294, FixtureTicker!$A$24:$A$43), PlayerForm!$X$5+2)="H",
_xlfn.XLOOKUP($E294, PlayerForm!$D$3:$D$394, PlayerForm!$Q$3:$Q$394)*
_xlfn.XLOOKUP(
INDEX(FixtureTicker!$B$3:$AM$22, MATCH($B294, FixtureTicker!$A$3:$A$22), PlayerForm!$X$5+2),
 TeamForm!$B$4:$B$23, TeamForm!$AD$4:$AD$23),
INDEX(FixtureTicker!$B$24:$AM$43, MATCH($B294, FixtureTicker!$A$24:$A$43), PlayerForm!$X$5+2)="A",
_xlfn.XLOOKUP($E294, PlayerForm!$D$3:$D$394, PlayerForm!$R$3:$R$394)*
_xlfn.XLOOKUP(
INDEX(FixtureTicker!$B$3:$AM$22, MATCH($B294, FixtureTicker!$A$3:$A$22), PlayerForm!$X$5+2),
 TeamForm!$B$4:$B$23, TeamForm!$AB$4:$AB$23),
INDEX(FixtureTicker!$B$24:$AM$43, MATCH($B294, FixtureTicker!$A$24:$A$43), PlayerForm!$X$5+2)="BLANK",
0
),
_xlfn.IFS(
INDEX(FixtureTicker!$B$24:$AM$43, MATCH($B294, FixtureTicker!$A$24:$A$43), PlayerForm!$X$5+3)="H",
_xlfn.XLOOKUP($E294, PlayerForm!$D$3:$D$394, PlayerForm!$Q$3:$Q$394)*
_xlfn.XLOOKUP(
INDEX(FixtureTicker!$B$3:$AM$22, MATCH($B294, FixtureTicker!$A$3:$A$22), PlayerForm!$X$5+3),
 TeamForm!$B$4:$B$23, TeamForm!$AD$4:$AD$23),
INDEX(FixtureTicker!$B$24:$AM$43, MATCH($B294, FixtureTicker!$A$24:$A$43), PlayerForm!$X$5+3)="A",
_xlfn.XLOOKUP($E294, PlayerForm!$D$3:$D$394, PlayerForm!$R$3:$R$394)*
_xlfn.XLOOKUP(
INDEX(FixtureTicker!$B$3:$AM$22, MATCH($B294, FixtureTicker!$A$3:$A$22), PlayerForm!$X$5+3),
 TeamForm!$B$4:$B$23, TeamForm!$AB$4:$AB$23),
INDEX(FixtureTicker!$B$24:$AM$43, MATCH($B294, FixtureTicker!$A$24:$A$43), PlayerForm!$X$5+3)="BLANK",
0
),
_xlfn.IFS(
INDEX(FixtureTicker!$B$24:$AM$43, MATCH($B294, FixtureTicker!$A$24:$A$43), PlayerForm!$X$5+4)="H",
_xlfn.XLOOKUP($E294, PlayerForm!$D$3:$D$394, PlayerForm!$Q$3:$Q$394)*
_xlfn.XLOOKUP(
INDEX(FixtureTicker!$B$3:$AM$22, MATCH($B294, FixtureTicker!$A$3:$A$22), PlayerForm!$X$5+4),
 TeamForm!$B$4:$B$23, TeamForm!$AD$4:$AD$23),
INDEX(FixtureTicker!$B$24:$AM$43, MATCH($B294, FixtureTicker!$A$24:$A$43), PlayerForm!$X$5+4)="A",
_xlfn.XLOOKUP($E294, PlayerForm!$D$3:$D$394, PlayerForm!$R$3:$R$394)*
_xlfn.XLOOKUP(
INDEX(FixtureTicker!$B$3:$AM$22, MATCH($B294, FixtureTicker!$A$3:$A$22), PlayerForm!$X$5+4),
 TeamForm!$B$4:$B$23, TeamForm!$AB$4:$AB$23),
INDEX(FixtureTicker!$B$24:$AM$43, MATCH($B294, FixtureTicker!$A$24:$A$43), PlayerForm!$X$5+4)="BLANK",
0
),
_xlfn.IFS(
INDEX(FixtureTicker!$B$24:$AM$43, MATCH($B294, FixtureTicker!$A$24:$A$43), PlayerForm!$X$5+5)="H",
_xlfn.XLOOKUP($E294, PlayerForm!$D$3:$D$394, PlayerForm!$Q$3:$Q$394)*
_xlfn.XLOOKUP(
INDEX(FixtureTicker!$B$3:$AM$22, MATCH($B294, FixtureTicker!$A$3:$A$22), PlayerForm!$X$5+5),
 TeamForm!$B$4:$B$23, TeamForm!$AD$4:$AD$23),
INDEX(FixtureTicker!$B$24:$AM$43, MATCH($B294, FixtureTicker!$A$24:$A$43), PlayerForm!$X$5+5)="A",
_xlfn.XLOOKUP($E294, PlayerForm!$D$3:$D$394, PlayerForm!$R$3:$R$394)*
_xlfn.XLOOKUP(
INDEX(FixtureTicker!$B$3:$AM$22, MATCH($B294, FixtureTicker!$A$3:$A$22), PlayerForm!$X$5+5),
 TeamForm!$B$4:$B$23, TeamForm!$AB$4:$AB$23),
INDEX(FixtureTicker!$B$24:$AM$43, MATCH($B294, FixtureTicker!$A$24:$A$43), PlayerForm!$X$5+5)="BLANK",
0
)
),0)</f>
        <v>0</v>
      </c>
      <c r="J294" s="163" cm="1">
        <f t="array" ref="J294">IFERROR(0.01*SUM(
_xlfn.IFS(
INDEX(FixtureTicker!$B$24:$AM$43, MATCH($B294, FixtureTicker!$A$24:$A$43), PlayerForm!$X$5)="H",
_xlfn.XLOOKUP($E294, PlayerForm!$D$3:$D$394, PlayerForm!$Q$3:$Q$394)*
_xlfn.XLOOKUP(
INDEX(FixtureTicker!$B$3:$AM$22, MATCH($B294, FixtureTicker!$A$3:$A$22), PlayerForm!$X$5),
 TeamForm!$B$4:$B$23, TeamForm!$AD$4:$AD$23),
INDEX(FixtureTicker!$B$24:$AM$43, MATCH($B294, FixtureTicker!$A$24:$A$43), PlayerForm!$X$5)="A",
_xlfn.XLOOKUP($E294, PlayerForm!$D$3:$D$394, PlayerForm!$R$3:$R$394)*
_xlfn.XLOOKUP(
INDEX(FixtureTicker!$B$3:$AM$22, MATCH($B294, FixtureTicker!$A$3:$A$22), PlayerForm!$X$5),
 TeamForm!$B$4:$B$23, TeamForm!$AB$4:$AB$23),
INDEX(FixtureTicker!$B$24:$AM$43, MATCH($B294, FixtureTicker!$A$24:$A$43), PlayerForm!$X$5)="BLANK",
0
),
_xlfn.IFS(
INDEX(FixtureTicker!$B$24:$AM$43, MATCH($B294, FixtureTicker!$A$24:$A$43), PlayerForm!$X$5+1)="H",
_xlfn.XLOOKUP($E294, PlayerForm!$D$3:$D$394, PlayerForm!$Q$3:$Q$394)*
_xlfn.XLOOKUP(
INDEX(FixtureTicker!$B$3:$AM$22, MATCH($B294, FixtureTicker!$A$3:$A$22), PlayerForm!$X$5+1),
 TeamForm!$B$4:$B$23, TeamForm!$AD$4:$AD$23),
INDEX(FixtureTicker!$B$24:$AM$43, MATCH($B294, FixtureTicker!$A$24:$A$43), PlayerForm!$X$5+1)="A",
_xlfn.XLOOKUP($E294, PlayerForm!$D$3:$D$394, PlayerForm!$R$3:$R$394)*
_xlfn.XLOOKUP(
INDEX(FixtureTicker!$B$3:$AM$22, MATCH($B294, FixtureTicker!$A$3:$A$22), PlayerForm!$X$5+1),
 TeamForm!$B$4:$B$23, TeamForm!$AB$4:$AB$23),
INDEX(FixtureTicker!$B$24:$AM$43, MATCH($B294, FixtureTicker!$A$24:$A$43), PlayerForm!$X$5+1)="BLANK",
0
),
_xlfn.IFS(
INDEX(FixtureTicker!$B$24:$AM$43, MATCH($B294, FixtureTicker!$A$24:$A$43), PlayerForm!$X$5+2)="H",
_xlfn.XLOOKUP($E294, PlayerForm!$D$3:$D$394, PlayerForm!$Q$3:$Q$394)*
_xlfn.XLOOKUP(
INDEX(FixtureTicker!$B$3:$AM$22, MATCH($B294, FixtureTicker!$A$3:$A$22), PlayerForm!$X$5+2),
 TeamForm!$B$4:$B$23, TeamForm!$AD$4:$AD$23),
INDEX(FixtureTicker!$B$24:$AM$43, MATCH($B294, FixtureTicker!$A$24:$A$43), PlayerForm!$X$5+2)="A",
_xlfn.XLOOKUP($E294, PlayerForm!$D$3:$D$394, PlayerForm!$R$3:$R$394)*
_xlfn.XLOOKUP(
INDEX(FixtureTicker!$B$3:$AM$22, MATCH($B294, FixtureTicker!$A$3:$A$22), PlayerForm!$X$5+2),
 TeamForm!$B$4:$B$23, TeamForm!$AB$4:$AB$23),
INDEX(FixtureTicker!$B$24:$AM$43, MATCH($B294, FixtureTicker!$A$24:$A$43), PlayerForm!$X$5+2)="BLANK",
0
),
_xlfn.IFS(
INDEX(FixtureTicker!$B$24:$AM$43, MATCH($B294, FixtureTicker!$A$24:$A$43), PlayerForm!$X$5+3)="H",
_xlfn.XLOOKUP($E294, PlayerForm!$D$3:$D$394, PlayerForm!$Q$3:$Q$394)*
_xlfn.XLOOKUP(
INDEX(FixtureTicker!$B$3:$AM$22, MATCH($B294, FixtureTicker!$A$3:$A$22), PlayerForm!$X$5+3),
 TeamForm!$B$4:$B$23, TeamForm!$AD$4:$AD$23),
INDEX(FixtureTicker!$B$24:$AM$43, MATCH($B294, FixtureTicker!$A$24:$A$43), PlayerForm!$X$5+3)="A",
_xlfn.XLOOKUP($E294, PlayerForm!$D$3:$D$394, PlayerForm!$R$3:$R$394)*
_xlfn.XLOOKUP(
INDEX(FixtureTicker!$B$3:$AM$22, MATCH($B294, FixtureTicker!$A$3:$A$22), PlayerForm!$X$5+3),
 TeamForm!$B$4:$B$23, TeamForm!$AB$4:$AB$23),
INDEX(FixtureTicker!$B$24:$AM$43, MATCH($B294, FixtureTicker!$A$24:$A$43), PlayerForm!$X$5+3)="BLANK",
0
),
_xlfn.IFS(
INDEX(FixtureTicker!$B$24:$AM$43, MATCH($B294, FixtureTicker!$A$24:$A$43), PlayerForm!$X$5+4)="H",
_xlfn.XLOOKUP($E294, PlayerForm!$D$3:$D$394, PlayerForm!$Q$3:$Q$394)*
_xlfn.XLOOKUP(
INDEX(FixtureTicker!$B$3:$AM$22, MATCH($B294, FixtureTicker!$A$3:$A$22), PlayerForm!$X$5+4),
 TeamForm!$B$4:$B$23, TeamForm!$AD$4:$AD$23),
INDEX(FixtureTicker!$B$24:$AM$43, MATCH($B294, FixtureTicker!$A$24:$A$43), PlayerForm!$X$5+4)="A",
_xlfn.XLOOKUP($E294, PlayerForm!$D$3:$D$394, PlayerForm!$R$3:$R$394)*
_xlfn.XLOOKUP(
INDEX(FixtureTicker!$B$3:$AM$22, MATCH($B294, FixtureTicker!$A$3:$A$22), PlayerForm!$X$5+4),
 TeamForm!$B$4:$B$23, TeamForm!$AB$4:$AB$23),
INDEX(FixtureTicker!$B$24:$AM$43, MATCH($B294, FixtureTicker!$A$24:$A$43), PlayerForm!$X$5+4)="BLANK",
0
),
_xlfn.IFS(
INDEX(FixtureTicker!$B$24:$AM$43, MATCH($B294, FixtureTicker!$A$24:$A$43), PlayerForm!$X$5+5)="H",
_xlfn.XLOOKUP($E294, PlayerForm!$D$3:$D$394, PlayerForm!$Q$3:$Q$394)*
_xlfn.XLOOKUP(
INDEX(FixtureTicker!$B$3:$AM$22, MATCH($B294, FixtureTicker!$A$3:$A$22), PlayerForm!$X$5+5),
 TeamForm!$B$4:$B$23, TeamForm!$AD$4:$AD$23),
INDEX(FixtureTicker!$B$24:$AM$43, MATCH($B294, FixtureTicker!$A$24:$A$43), PlayerForm!$X$5+5)="A",
_xlfn.XLOOKUP($E294, PlayerForm!$D$3:$D$394, PlayerForm!$R$3:$R$394)*
_xlfn.XLOOKUP(
INDEX(FixtureTicker!$B$3:$AM$22, MATCH($B294, FixtureTicker!$A$3:$A$22), PlayerForm!$X$5+5),
 TeamForm!$B$4:$B$23, TeamForm!$AB$4:$AB$23),
INDEX(FixtureTicker!$B$24:$AM$43, MATCH($B294, FixtureTicker!$A$24:$A$43), PlayerForm!$X$5+5)="BLANK",
0
),
_xlfn.IFS(
INDEX(FixtureTicker!$B$24:$AM$43, MATCH($B294, FixtureTicker!$A$24:$A$43), PlayerForm!$X$5+6)="H",
_xlfn.XLOOKUP($E294, PlayerForm!$D$3:$D$394, PlayerForm!$Q$3:$Q$394)*
_xlfn.XLOOKUP(
INDEX(FixtureTicker!$B$3:$AM$22, MATCH($B294, FixtureTicker!$A$3:$A$22), PlayerForm!$X$5+6),
 TeamForm!$B$4:$B$23, TeamForm!$AD$4:$AD$23),
INDEX(FixtureTicker!$B$24:$AM$43, MATCH($B294, FixtureTicker!$A$24:$A$43), PlayerForm!$X$5+6)="A",
_xlfn.XLOOKUP($E294, PlayerForm!$D$3:$D$394, PlayerForm!$R$3:$R$394)*
_xlfn.XLOOKUP(
INDEX(FixtureTicker!$B$3:$AM$22, MATCH($B294, FixtureTicker!$A$3:$A$22), PlayerForm!$X$5+6),
 TeamForm!$B$4:$B$23, TeamForm!$AB$4:$AB$23),
INDEX(FixtureTicker!$B$24:$AM$43, MATCH($B294, FixtureTicker!$A$24:$A$43), PlayerForm!$X$5+6)="BLANK",
0
),
_xlfn.IFS(
INDEX(FixtureTicker!$B$24:$AM$43, MATCH($B294, FixtureTicker!$A$24:$A$43), PlayerForm!$X$5+7)="H",
_xlfn.XLOOKUP($E294, PlayerForm!$D$3:$D$394, PlayerForm!$Q$3:$Q$394)*
_xlfn.XLOOKUP(
INDEX(FixtureTicker!$B$3:$AM$22, MATCH($B294, FixtureTicker!$A$3:$A$22), PlayerForm!$X$5+7),
 TeamForm!$B$4:$B$23, TeamForm!$AD$4:$AD$23),
INDEX(FixtureTicker!$B$24:$AM$43, MATCH($B294, FixtureTicker!$A$24:$A$43), PlayerForm!$X$5+7)="A",
_xlfn.XLOOKUP($E294, PlayerForm!$D$3:$D$394, PlayerForm!$R$3:$R$394)*
_xlfn.XLOOKUP(
INDEX(FixtureTicker!$B$3:$AM$22, MATCH($B294, FixtureTicker!$A$3:$A$22), PlayerForm!$X$5+7),
 TeamForm!$B$4:$B$23, TeamForm!$AB$4:$AB$23),
INDEX(FixtureTicker!$B$24:$AM$43, MATCH($B294, FixtureTicker!$A$24:$A$43), PlayerForm!$X$5+7)="BLANK",
0
)
),0)</f>
        <v>0</v>
      </c>
    </row>
    <row r="295" spans="1:10">
      <c r="A295" s="55">
        <v>147</v>
      </c>
      <c r="B295" s="55" t="str">
        <f>_xlfn.XLOOKUP($A295, PlayerData!$B$3:$B$394, PlayerData!C$3:C$394)</f>
        <v>WOL</v>
      </c>
      <c r="C295" s="55" t="str">
        <f>_xlfn.XLOOKUP($A295, PlayerData!$B$3:$B$394, PlayerData!D$3:D$394)</f>
        <v>M</v>
      </c>
      <c r="D295" s="55">
        <f>_xlfn.XLOOKUP($A295, PlayerData!$B:$B, PlayerData!F:F,,,-1)</f>
        <v>5.5</v>
      </c>
      <c r="E295" s="31" t="str">
        <f>_xlfn.XLOOKUP($A295, PlayerData!$B$3:$B$394, PlayerData!E$3:E$394)</f>
        <v>Neto</v>
      </c>
      <c r="F295" s="164" cm="1">
        <f t="array" ref="F295">IFERROR(0.01*_xlfn.IFS(
INDEX(FixtureTicker!$B$24:$AM$43, MATCH($B295, FixtureTicker!$A$24:$A$43, 0), PlayerForm!$X$5)="H",
_xlfn.XLOOKUP($E295, PlayerForm!$D$3:$D$394, PlayerForm!$Q$3:$Q$394)*
_xlfn.XLOOKUP(
INDEX(FixtureTicker!$B$3:$AM$22, MATCH($B295, FixtureTicker!$A$3:$A$22,0), PlayerForm!$X$5),
 TeamForm!$B$4:$B$23, TeamForm!$AD$4:$AD$23),
INDEX(FixtureTicker!$B$24:$AM$43, MATCH($B295, FixtureTicker!$A$24:$A$43,0), PlayerForm!$X$5)="A",
_xlfn.XLOOKUP($E295, PlayerForm!$D$3:$D$394, PlayerForm!$R$3:$R$394)*
_xlfn.XLOOKUP(
INDEX(FixtureTicker!$B$3:$AM$22, MATCH($B295, FixtureTicker!$A$3:$A$22,0), PlayerForm!$X$5),
 TeamForm!$B$4:$B$23, TeamForm!$AB$4:$AB$23),
INDEX(FixtureTicker!$B$24:$AM$43, MATCH($B295, FixtureTicker!$A$24:$A$43,0), PlayerForm!$X$5)="BLANK",
0),0)</f>
        <v>0</v>
      </c>
      <c r="G295" s="163" cm="1">
        <f t="array" ref="G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
),0)</f>
        <v>0</v>
      </c>
      <c r="H295" s="163" cm="1">
        <f t="array" ref="H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),
_xlfn.IFS(
INDEX(FixtureTicker!$B$24:$AM$43, MATCH($B295, FixtureTicker!$A$24:$A$43), PlayerForm!$X$5+2)="H",
_xlfn.XLOOKUP($E295, PlayerForm!$D$3:$D$394, PlayerForm!$Q$3:$Q$394)*
_xlfn.XLOOKUP(
INDEX(FixtureTicker!$B$3:$AM$22, MATCH($B295, FixtureTicker!$A$3:$A$22), PlayerForm!$X$5+2),
 TeamForm!$B$4:$B$23, TeamForm!$AD$4:$AD$23),
INDEX(FixtureTicker!$B$24:$AM$43, MATCH($B295, FixtureTicker!$A$24:$A$43), PlayerForm!$X$5+2)="A",
_xlfn.XLOOKUP($E295, PlayerForm!$D$3:$D$394, PlayerForm!$R$3:$R$394)*
_xlfn.XLOOKUP(
INDEX(FixtureTicker!$B$3:$AM$22, MATCH($B295, FixtureTicker!$A$3:$A$22), PlayerForm!$X$5+2),
 TeamForm!$B$4:$B$23, TeamForm!$AB$4:$AB$23),
INDEX(FixtureTicker!$B$24:$AM$43, MATCH($B295, FixtureTicker!$A$24:$A$43), PlayerForm!$X$5+2)="BLANK",
0
),
_xlfn.IFS(
INDEX(FixtureTicker!$B$24:$AM$43, MATCH($B295, FixtureTicker!$A$24:$A$43), PlayerForm!$X$5+3)="H",
_xlfn.XLOOKUP($E295, PlayerForm!$D$3:$D$394, PlayerForm!$Q$3:$Q$394)*
_xlfn.XLOOKUP(
INDEX(FixtureTicker!$B$3:$AM$22, MATCH($B295, FixtureTicker!$A$3:$A$22), PlayerForm!$X$5+3),
 TeamForm!$B$4:$B$23, TeamForm!$AD$4:$AD$23),
INDEX(FixtureTicker!$B$24:$AM$43, MATCH($B295, FixtureTicker!$A$24:$A$43), PlayerForm!$X$5+3)="A",
_xlfn.XLOOKUP($E295, PlayerForm!$D$3:$D$394, PlayerForm!$R$3:$R$394)*
_xlfn.XLOOKUP(
INDEX(FixtureTicker!$B$3:$AM$22, MATCH($B295, FixtureTicker!$A$3:$A$22), PlayerForm!$X$5+3),
 TeamForm!$B$4:$B$23, TeamForm!$AB$4:$AB$23),
INDEX(FixtureTicker!$B$24:$AM$43, MATCH($B295, FixtureTicker!$A$24:$A$43), PlayerForm!$X$5+3)="BLANK",
0
)
),0)</f>
        <v>0</v>
      </c>
      <c r="I295" s="163" cm="1">
        <f t="array" ref="I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),
_xlfn.IFS(
INDEX(FixtureTicker!$B$24:$AM$43, MATCH($B295, FixtureTicker!$A$24:$A$43), PlayerForm!$X$5+2)="H",
_xlfn.XLOOKUP($E295, PlayerForm!$D$3:$D$394, PlayerForm!$Q$3:$Q$394)*
_xlfn.XLOOKUP(
INDEX(FixtureTicker!$B$3:$AM$22, MATCH($B295, FixtureTicker!$A$3:$A$22), PlayerForm!$X$5+2),
 TeamForm!$B$4:$B$23, TeamForm!$AD$4:$AD$23),
INDEX(FixtureTicker!$B$24:$AM$43, MATCH($B295, FixtureTicker!$A$24:$A$43), PlayerForm!$X$5+2)="A",
_xlfn.XLOOKUP($E295, PlayerForm!$D$3:$D$394, PlayerForm!$R$3:$R$394)*
_xlfn.XLOOKUP(
INDEX(FixtureTicker!$B$3:$AM$22, MATCH($B295, FixtureTicker!$A$3:$A$22), PlayerForm!$X$5+2),
 TeamForm!$B$4:$B$23, TeamForm!$AB$4:$AB$23),
INDEX(FixtureTicker!$B$24:$AM$43, MATCH($B295, FixtureTicker!$A$24:$A$43), PlayerForm!$X$5+2)="BLANK",
0
),
_xlfn.IFS(
INDEX(FixtureTicker!$B$24:$AM$43, MATCH($B295, FixtureTicker!$A$24:$A$43), PlayerForm!$X$5+3)="H",
_xlfn.XLOOKUP($E295, PlayerForm!$D$3:$D$394, PlayerForm!$Q$3:$Q$394)*
_xlfn.XLOOKUP(
INDEX(FixtureTicker!$B$3:$AM$22, MATCH($B295, FixtureTicker!$A$3:$A$22), PlayerForm!$X$5+3),
 TeamForm!$B$4:$B$23, TeamForm!$AD$4:$AD$23),
INDEX(FixtureTicker!$B$24:$AM$43, MATCH($B295, FixtureTicker!$A$24:$A$43), PlayerForm!$X$5+3)="A",
_xlfn.XLOOKUP($E295, PlayerForm!$D$3:$D$394, PlayerForm!$R$3:$R$394)*
_xlfn.XLOOKUP(
INDEX(FixtureTicker!$B$3:$AM$22, MATCH($B295, FixtureTicker!$A$3:$A$22), PlayerForm!$X$5+3),
 TeamForm!$B$4:$B$23, TeamForm!$AB$4:$AB$23),
INDEX(FixtureTicker!$B$24:$AM$43, MATCH($B295, FixtureTicker!$A$24:$A$43), PlayerForm!$X$5+3)="BLANK",
0
),
_xlfn.IFS(
INDEX(FixtureTicker!$B$24:$AM$43, MATCH($B295, FixtureTicker!$A$24:$A$43), PlayerForm!$X$5+4)="H",
_xlfn.XLOOKUP($E295, PlayerForm!$D$3:$D$394, PlayerForm!$Q$3:$Q$394)*
_xlfn.XLOOKUP(
INDEX(FixtureTicker!$B$3:$AM$22, MATCH($B295, FixtureTicker!$A$3:$A$22), PlayerForm!$X$5+4),
 TeamForm!$B$4:$B$23, TeamForm!$AD$4:$AD$23),
INDEX(FixtureTicker!$B$24:$AM$43, MATCH($B295, FixtureTicker!$A$24:$A$43), PlayerForm!$X$5+4)="A",
_xlfn.XLOOKUP($E295, PlayerForm!$D$3:$D$394, PlayerForm!$R$3:$R$394)*
_xlfn.XLOOKUP(
INDEX(FixtureTicker!$B$3:$AM$22, MATCH($B295, FixtureTicker!$A$3:$A$22), PlayerForm!$X$5+4),
 TeamForm!$B$4:$B$23, TeamForm!$AB$4:$AB$23),
INDEX(FixtureTicker!$B$24:$AM$43, MATCH($B295, FixtureTicker!$A$24:$A$43), PlayerForm!$X$5+4)="BLANK",
0
),
_xlfn.IFS(
INDEX(FixtureTicker!$B$24:$AM$43, MATCH($B295, FixtureTicker!$A$24:$A$43), PlayerForm!$X$5+5)="H",
_xlfn.XLOOKUP($E295, PlayerForm!$D$3:$D$394, PlayerForm!$Q$3:$Q$394)*
_xlfn.XLOOKUP(
INDEX(FixtureTicker!$B$3:$AM$22, MATCH($B295, FixtureTicker!$A$3:$A$22), PlayerForm!$X$5+5),
 TeamForm!$B$4:$B$23, TeamForm!$AD$4:$AD$23),
INDEX(FixtureTicker!$B$24:$AM$43, MATCH($B295, FixtureTicker!$A$24:$A$43), PlayerForm!$X$5+5)="A",
_xlfn.XLOOKUP($E295, PlayerForm!$D$3:$D$394, PlayerForm!$R$3:$R$394)*
_xlfn.XLOOKUP(
INDEX(FixtureTicker!$B$3:$AM$22, MATCH($B295, FixtureTicker!$A$3:$A$22), PlayerForm!$X$5+5),
 TeamForm!$B$4:$B$23, TeamForm!$AB$4:$AB$23),
INDEX(FixtureTicker!$B$24:$AM$43, MATCH($B295, FixtureTicker!$A$24:$A$43), PlayerForm!$X$5+5)="BLANK",
0
)
),0)</f>
        <v>0</v>
      </c>
      <c r="J295" s="163" cm="1">
        <f t="array" ref="J295">IFERROR(0.01*SUM(
_xlfn.IFS(
INDEX(FixtureTicker!$B$24:$AM$43, MATCH($B295, FixtureTicker!$A$24:$A$43), PlayerForm!$X$5)="H",
_xlfn.XLOOKUP($E295, PlayerForm!$D$3:$D$394, PlayerForm!$Q$3:$Q$394)*
_xlfn.XLOOKUP(
INDEX(FixtureTicker!$B$3:$AM$22, MATCH($B295, FixtureTicker!$A$3:$A$22), PlayerForm!$X$5),
 TeamForm!$B$4:$B$23, TeamForm!$AD$4:$AD$23),
INDEX(FixtureTicker!$B$24:$AM$43, MATCH($B295, FixtureTicker!$A$24:$A$43), PlayerForm!$X$5)="A",
_xlfn.XLOOKUP($E295, PlayerForm!$D$3:$D$394, PlayerForm!$R$3:$R$394)*
_xlfn.XLOOKUP(
INDEX(FixtureTicker!$B$3:$AM$22, MATCH($B295, FixtureTicker!$A$3:$A$22), PlayerForm!$X$5),
 TeamForm!$B$4:$B$23, TeamForm!$AB$4:$AB$23),
INDEX(FixtureTicker!$B$24:$AM$43, MATCH($B295, FixtureTicker!$A$24:$A$43), PlayerForm!$X$5)="BLANK",
0
),
_xlfn.IFS(
INDEX(FixtureTicker!$B$24:$AM$43, MATCH($B295, FixtureTicker!$A$24:$A$43), PlayerForm!$X$5+1)="H",
_xlfn.XLOOKUP($E295, PlayerForm!$D$3:$D$394, PlayerForm!$Q$3:$Q$394)*
_xlfn.XLOOKUP(
INDEX(FixtureTicker!$B$3:$AM$22, MATCH($B295, FixtureTicker!$A$3:$A$22), PlayerForm!$X$5+1),
 TeamForm!$B$4:$B$23, TeamForm!$AD$4:$AD$23),
INDEX(FixtureTicker!$B$24:$AM$43, MATCH($B295, FixtureTicker!$A$24:$A$43), PlayerForm!$X$5+1)="A",
_xlfn.XLOOKUP($E295, PlayerForm!$D$3:$D$394, PlayerForm!$R$3:$R$394)*
_xlfn.XLOOKUP(
INDEX(FixtureTicker!$B$3:$AM$22, MATCH($B295, FixtureTicker!$A$3:$A$22), PlayerForm!$X$5+1),
 TeamForm!$B$4:$B$23, TeamForm!$AB$4:$AB$23),
INDEX(FixtureTicker!$B$24:$AM$43, MATCH($B295, FixtureTicker!$A$24:$A$43), PlayerForm!$X$5+1)="BLANK",
0
),
_xlfn.IFS(
INDEX(FixtureTicker!$B$24:$AM$43, MATCH($B295, FixtureTicker!$A$24:$A$43), PlayerForm!$X$5+2)="H",
_xlfn.XLOOKUP($E295, PlayerForm!$D$3:$D$394, PlayerForm!$Q$3:$Q$394)*
_xlfn.XLOOKUP(
INDEX(FixtureTicker!$B$3:$AM$22, MATCH($B295, FixtureTicker!$A$3:$A$22), PlayerForm!$X$5+2),
 TeamForm!$B$4:$B$23, TeamForm!$AD$4:$AD$23),
INDEX(FixtureTicker!$B$24:$AM$43, MATCH($B295, FixtureTicker!$A$24:$A$43), PlayerForm!$X$5+2)="A",
_xlfn.XLOOKUP($E295, PlayerForm!$D$3:$D$394, PlayerForm!$R$3:$R$394)*
_xlfn.XLOOKUP(
INDEX(FixtureTicker!$B$3:$AM$22, MATCH($B295, FixtureTicker!$A$3:$A$22), PlayerForm!$X$5+2),
 TeamForm!$B$4:$B$23, TeamForm!$AB$4:$AB$23),
INDEX(FixtureTicker!$B$24:$AM$43, MATCH($B295, FixtureTicker!$A$24:$A$43), PlayerForm!$X$5+2)="BLANK",
0
),
_xlfn.IFS(
INDEX(FixtureTicker!$B$24:$AM$43, MATCH($B295, FixtureTicker!$A$24:$A$43), PlayerForm!$X$5+3)="H",
_xlfn.XLOOKUP($E295, PlayerForm!$D$3:$D$394, PlayerForm!$Q$3:$Q$394)*
_xlfn.XLOOKUP(
INDEX(FixtureTicker!$B$3:$AM$22, MATCH($B295, FixtureTicker!$A$3:$A$22), PlayerForm!$X$5+3),
 TeamForm!$B$4:$B$23, TeamForm!$AD$4:$AD$23),
INDEX(FixtureTicker!$B$24:$AM$43, MATCH($B295, FixtureTicker!$A$24:$A$43), PlayerForm!$X$5+3)="A",
_xlfn.XLOOKUP($E295, PlayerForm!$D$3:$D$394, PlayerForm!$R$3:$R$394)*
_xlfn.XLOOKUP(
INDEX(FixtureTicker!$B$3:$AM$22, MATCH($B295, FixtureTicker!$A$3:$A$22), PlayerForm!$X$5+3),
 TeamForm!$B$4:$B$23, TeamForm!$AB$4:$AB$23),
INDEX(FixtureTicker!$B$24:$AM$43, MATCH($B295, FixtureTicker!$A$24:$A$43), PlayerForm!$X$5+3)="BLANK",
0
),
_xlfn.IFS(
INDEX(FixtureTicker!$B$24:$AM$43, MATCH($B295, FixtureTicker!$A$24:$A$43), PlayerForm!$X$5+4)="H",
_xlfn.XLOOKUP($E295, PlayerForm!$D$3:$D$394, PlayerForm!$Q$3:$Q$394)*
_xlfn.XLOOKUP(
INDEX(FixtureTicker!$B$3:$AM$22, MATCH($B295, FixtureTicker!$A$3:$A$22), PlayerForm!$X$5+4),
 TeamForm!$B$4:$B$23, TeamForm!$AD$4:$AD$23),
INDEX(FixtureTicker!$B$24:$AM$43, MATCH($B295, FixtureTicker!$A$24:$A$43), PlayerForm!$X$5+4)="A",
_xlfn.XLOOKUP($E295, PlayerForm!$D$3:$D$394, PlayerForm!$R$3:$R$394)*
_xlfn.XLOOKUP(
INDEX(FixtureTicker!$B$3:$AM$22, MATCH($B295, FixtureTicker!$A$3:$A$22), PlayerForm!$X$5+4),
 TeamForm!$B$4:$B$23, TeamForm!$AB$4:$AB$23),
INDEX(FixtureTicker!$B$24:$AM$43, MATCH($B295, FixtureTicker!$A$24:$A$43), PlayerForm!$X$5+4)="BLANK",
0
),
_xlfn.IFS(
INDEX(FixtureTicker!$B$24:$AM$43, MATCH($B295, FixtureTicker!$A$24:$A$43), PlayerForm!$X$5+5)="H",
_xlfn.XLOOKUP($E295, PlayerForm!$D$3:$D$394, PlayerForm!$Q$3:$Q$394)*
_xlfn.XLOOKUP(
INDEX(FixtureTicker!$B$3:$AM$22, MATCH($B295, FixtureTicker!$A$3:$A$22), PlayerForm!$X$5+5),
 TeamForm!$B$4:$B$23, TeamForm!$AD$4:$AD$23),
INDEX(FixtureTicker!$B$24:$AM$43, MATCH($B295, FixtureTicker!$A$24:$A$43), PlayerForm!$X$5+5)="A",
_xlfn.XLOOKUP($E295, PlayerForm!$D$3:$D$394, PlayerForm!$R$3:$R$394)*
_xlfn.XLOOKUP(
INDEX(FixtureTicker!$B$3:$AM$22, MATCH($B295, FixtureTicker!$A$3:$A$22), PlayerForm!$X$5+5),
 TeamForm!$B$4:$B$23, TeamForm!$AB$4:$AB$23),
INDEX(FixtureTicker!$B$24:$AM$43, MATCH($B295, FixtureTicker!$A$24:$A$43), PlayerForm!$X$5+5)="BLANK",
0
),
_xlfn.IFS(
INDEX(FixtureTicker!$B$24:$AM$43, MATCH($B295, FixtureTicker!$A$24:$A$43), PlayerForm!$X$5+6)="H",
_xlfn.XLOOKUP($E295, PlayerForm!$D$3:$D$394, PlayerForm!$Q$3:$Q$394)*
_xlfn.XLOOKUP(
INDEX(FixtureTicker!$B$3:$AM$22, MATCH($B295, FixtureTicker!$A$3:$A$22), PlayerForm!$X$5+6),
 TeamForm!$B$4:$B$23, TeamForm!$AD$4:$AD$23),
INDEX(FixtureTicker!$B$24:$AM$43, MATCH($B295, FixtureTicker!$A$24:$A$43), PlayerForm!$X$5+6)="A",
_xlfn.XLOOKUP($E295, PlayerForm!$D$3:$D$394, PlayerForm!$R$3:$R$394)*
_xlfn.XLOOKUP(
INDEX(FixtureTicker!$B$3:$AM$22, MATCH($B295, FixtureTicker!$A$3:$A$22), PlayerForm!$X$5+6),
 TeamForm!$B$4:$B$23, TeamForm!$AB$4:$AB$23),
INDEX(FixtureTicker!$B$24:$AM$43, MATCH($B295, FixtureTicker!$A$24:$A$43), PlayerForm!$X$5+6)="BLANK",
0
),
_xlfn.IFS(
INDEX(FixtureTicker!$B$24:$AM$43, MATCH($B295, FixtureTicker!$A$24:$A$43), PlayerForm!$X$5+7)="H",
_xlfn.XLOOKUP($E295, PlayerForm!$D$3:$D$394, PlayerForm!$Q$3:$Q$394)*
_xlfn.XLOOKUP(
INDEX(FixtureTicker!$B$3:$AM$22, MATCH($B295, FixtureTicker!$A$3:$A$22), PlayerForm!$X$5+7),
 TeamForm!$B$4:$B$23, TeamForm!$AD$4:$AD$23),
INDEX(FixtureTicker!$B$24:$AM$43, MATCH($B295, FixtureTicker!$A$24:$A$43), PlayerForm!$X$5+7)="A",
_xlfn.XLOOKUP($E295, PlayerForm!$D$3:$D$394, PlayerForm!$R$3:$R$394)*
_xlfn.XLOOKUP(
INDEX(FixtureTicker!$B$3:$AM$22, MATCH($B295, FixtureTicker!$A$3:$A$22), PlayerForm!$X$5+7),
 TeamForm!$B$4:$B$23, TeamForm!$AB$4:$AB$23),
INDEX(FixtureTicker!$B$24:$AM$43, MATCH($B295, FixtureTicker!$A$24:$A$43), PlayerForm!$X$5+7)="BLANK",
0
)
),0)</f>
        <v>0</v>
      </c>
    </row>
    <row r="296" spans="1:10">
      <c r="A296" s="55">
        <v>41</v>
      </c>
      <c r="B296" s="55" t="str">
        <f>_xlfn.XLOOKUP($A296, PlayerData!$B$3:$B$394, PlayerData!C$3:C$394)</f>
        <v>SOU</v>
      </c>
      <c r="C296" s="55" t="str">
        <f>_xlfn.XLOOKUP($A296, PlayerData!$B$3:$B$394, PlayerData!D$3:D$394)</f>
        <v>F</v>
      </c>
      <c r="D296" s="55">
        <f>_xlfn.XLOOKUP($A296, PlayerData!$B:$B, PlayerData!F:F,,,-1)</f>
        <v>5.5</v>
      </c>
      <c r="E296" s="31" t="str">
        <f>_xlfn.XLOOKUP($A296, PlayerData!$B$3:$B$394, PlayerData!E$3:E$394)</f>
        <v>Long Shane</v>
      </c>
      <c r="F296" s="164" cm="1">
        <f t="array" ref="F296">IFERROR(0.01*_xlfn.IFS(
INDEX(FixtureTicker!$B$24:$AM$43, MATCH($B296, FixtureTicker!$A$24:$A$43, 0), PlayerForm!$X$5)="H",
_xlfn.XLOOKUP($E296, PlayerForm!$D$3:$D$394, PlayerForm!$Q$3:$Q$394)*
_xlfn.XLOOKUP(
INDEX(FixtureTicker!$B$3:$AM$22, MATCH($B296, FixtureTicker!$A$3:$A$22,0), PlayerForm!$X$5),
 TeamForm!$B$4:$B$23, TeamForm!$AD$4:$AD$23),
INDEX(FixtureTicker!$B$24:$AM$43, MATCH($B296, FixtureTicker!$A$24:$A$43,0), PlayerForm!$X$5)="A",
_xlfn.XLOOKUP($E296, PlayerForm!$D$3:$D$394, PlayerForm!$R$3:$R$394)*
_xlfn.XLOOKUP(
INDEX(FixtureTicker!$B$3:$AM$22, MATCH($B296, FixtureTicker!$A$3:$A$22,0), PlayerForm!$X$5),
 TeamForm!$B$4:$B$23, TeamForm!$AB$4:$AB$23),
INDEX(FixtureTicker!$B$24:$AM$43, MATCH($B296, FixtureTicker!$A$24:$A$43,0), PlayerForm!$X$5)="BLANK",
0),0)</f>
        <v>0</v>
      </c>
      <c r="G296" s="163" cm="1">
        <f t="array" ref="G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
),0)</f>
        <v>0</v>
      </c>
      <c r="H296" s="163" cm="1">
        <f t="array" ref="H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),
_xlfn.IFS(
INDEX(FixtureTicker!$B$24:$AM$43, MATCH($B296, FixtureTicker!$A$24:$A$43), PlayerForm!$X$5+2)="H",
_xlfn.XLOOKUP($E296, PlayerForm!$D$3:$D$394, PlayerForm!$Q$3:$Q$394)*
_xlfn.XLOOKUP(
INDEX(FixtureTicker!$B$3:$AM$22, MATCH($B296, FixtureTicker!$A$3:$A$22), PlayerForm!$X$5+2),
 TeamForm!$B$4:$B$23, TeamForm!$AD$4:$AD$23),
INDEX(FixtureTicker!$B$24:$AM$43, MATCH($B296, FixtureTicker!$A$24:$A$43), PlayerForm!$X$5+2)="A",
_xlfn.XLOOKUP($E296, PlayerForm!$D$3:$D$394, PlayerForm!$R$3:$R$394)*
_xlfn.XLOOKUP(
INDEX(FixtureTicker!$B$3:$AM$22, MATCH($B296, FixtureTicker!$A$3:$A$22), PlayerForm!$X$5+2),
 TeamForm!$B$4:$B$23, TeamForm!$AB$4:$AB$23),
INDEX(FixtureTicker!$B$24:$AM$43, MATCH($B296, FixtureTicker!$A$24:$A$43), PlayerForm!$X$5+2)="BLANK",
0
),
_xlfn.IFS(
INDEX(FixtureTicker!$B$24:$AM$43, MATCH($B296, FixtureTicker!$A$24:$A$43), PlayerForm!$X$5+3)="H",
_xlfn.XLOOKUP($E296, PlayerForm!$D$3:$D$394, PlayerForm!$Q$3:$Q$394)*
_xlfn.XLOOKUP(
INDEX(FixtureTicker!$B$3:$AM$22, MATCH($B296, FixtureTicker!$A$3:$A$22), PlayerForm!$X$5+3),
 TeamForm!$B$4:$B$23, TeamForm!$AD$4:$AD$23),
INDEX(FixtureTicker!$B$24:$AM$43, MATCH($B296, FixtureTicker!$A$24:$A$43), PlayerForm!$X$5+3)="A",
_xlfn.XLOOKUP($E296, PlayerForm!$D$3:$D$394, PlayerForm!$R$3:$R$394)*
_xlfn.XLOOKUP(
INDEX(FixtureTicker!$B$3:$AM$22, MATCH($B296, FixtureTicker!$A$3:$A$22), PlayerForm!$X$5+3),
 TeamForm!$B$4:$B$23, TeamForm!$AB$4:$AB$23),
INDEX(FixtureTicker!$B$24:$AM$43, MATCH($B296, FixtureTicker!$A$24:$A$43), PlayerForm!$X$5+3)="BLANK",
0
)
),0)</f>
        <v>0</v>
      </c>
      <c r="I296" s="163" cm="1">
        <f t="array" ref="I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),
_xlfn.IFS(
INDEX(FixtureTicker!$B$24:$AM$43, MATCH($B296, FixtureTicker!$A$24:$A$43), PlayerForm!$X$5+2)="H",
_xlfn.XLOOKUP($E296, PlayerForm!$D$3:$D$394, PlayerForm!$Q$3:$Q$394)*
_xlfn.XLOOKUP(
INDEX(FixtureTicker!$B$3:$AM$22, MATCH($B296, FixtureTicker!$A$3:$A$22), PlayerForm!$X$5+2),
 TeamForm!$B$4:$B$23, TeamForm!$AD$4:$AD$23),
INDEX(FixtureTicker!$B$24:$AM$43, MATCH($B296, FixtureTicker!$A$24:$A$43), PlayerForm!$X$5+2)="A",
_xlfn.XLOOKUP($E296, PlayerForm!$D$3:$D$394, PlayerForm!$R$3:$R$394)*
_xlfn.XLOOKUP(
INDEX(FixtureTicker!$B$3:$AM$22, MATCH($B296, FixtureTicker!$A$3:$A$22), PlayerForm!$X$5+2),
 TeamForm!$B$4:$B$23, TeamForm!$AB$4:$AB$23),
INDEX(FixtureTicker!$B$24:$AM$43, MATCH($B296, FixtureTicker!$A$24:$A$43), PlayerForm!$X$5+2)="BLANK",
0
),
_xlfn.IFS(
INDEX(FixtureTicker!$B$24:$AM$43, MATCH($B296, FixtureTicker!$A$24:$A$43), PlayerForm!$X$5+3)="H",
_xlfn.XLOOKUP($E296, PlayerForm!$D$3:$D$394, PlayerForm!$Q$3:$Q$394)*
_xlfn.XLOOKUP(
INDEX(FixtureTicker!$B$3:$AM$22, MATCH($B296, FixtureTicker!$A$3:$A$22), PlayerForm!$X$5+3),
 TeamForm!$B$4:$B$23, TeamForm!$AD$4:$AD$23),
INDEX(FixtureTicker!$B$24:$AM$43, MATCH($B296, FixtureTicker!$A$24:$A$43), PlayerForm!$X$5+3)="A",
_xlfn.XLOOKUP($E296, PlayerForm!$D$3:$D$394, PlayerForm!$R$3:$R$394)*
_xlfn.XLOOKUP(
INDEX(FixtureTicker!$B$3:$AM$22, MATCH($B296, FixtureTicker!$A$3:$A$22), PlayerForm!$X$5+3),
 TeamForm!$B$4:$B$23, TeamForm!$AB$4:$AB$23),
INDEX(FixtureTicker!$B$24:$AM$43, MATCH($B296, FixtureTicker!$A$24:$A$43), PlayerForm!$X$5+3)="BLANK",
0
),
_xlfn.IFS(
INDEX(FixtureTicker!$B$24:$AM$43, MATCH($B296, FixtureTicker!$A$24:$A$43), PlayerForm!$X$5+4)="H",
_xlfn.XLOOKUP($E296, PlayerForm!$D$3:$D$394, PlayerForm!$Q$3:$Q$394)*
_xlfn.XLOOKUP(
INDEX(FixtureTicker!$B$3:$AM$22, MATCH($B296, FixtureTicker!$A$3:$A$22), PlayerForm!$X$5+4),
 TeamForm!$B$4:$B$23, TeamForm!$AD$4:$AD$23),
INDEX(FixtureTicker!$B$24:$AM$43, MATCH($B296, FixtureTicker!$A$24:$A$43), PlayerForm!$X$5+4)="A",
_xlfn.XLOOKUP($E296, PlayerForm!$D$3:$D$394, PlayerForm!$R$3:$R$394)*
_xlfn.XLOOKUP(
INDEX(FixtureTicker!$B$3:$AM$22, MATCH($B296, FixtureTicker!$A$3:$A$22), PlayerForm!$X$5+4),
 TeamForm!$B$4:$B$23, TeamForm!$AB$4:$AB$23),
INDEX(FixtureTicker!$B$24:$AM$43, MATCH($B296, FixtureTicker!$A$24:$A$43), PlayerForm!$X$5+4)="BLANK",
0
),
_xlfn.IFS(
INDEX(FixtureTicker!$B$24:$AM$43, MATCH($B296, FixtureTicker!$A$24:$A$43), PlayerForm!$X$5+5)="H",
_xlfn.XLOOKUP($E296, PlayerForm!$D$3:$D$394, PlayerForm!$Q$3:$Q$394)*
_xlfn.XLOOKUP(
INDEX(FixtureTicker!$B$3:$AM$22, MATCH($B296, FixtureTicker!$A$3:$A$22), PlayerForm!$X$5+5),
 TeamForm!$B$4:$B$23, TeamForm!$AD$4:$AD$23),
INDEX(FixtureTicker!$B$24:$AM$43, MATCH($B296, FixtureTicker!$A$24:$A$43), PlayerForm!$X$5+5)="A",
_xlfn.XLOOKUP($E296, PlayerForm!$D$3:$D$394, PlayerForm!$R$3:$R$394)*
_xlfn.XLOOKUP(
INDEX(FixtureTicker!$B$3:$AM$22, MATCH($B296, FixtureTicker!$A$3:$A$22), PlayerForm!$X$5+5),
 TeamForm!$B$4:$B$23, TeamForm!$AB$4:$AB$23),
INDEX(FixtureTicker!$B$24:$AM$43, MATCH($B296, FixtureTicker!$A$24:$A$43), PlayerForm!$X$5+5)="BLANK",
0
)
),0)</f>
        <v>0</v>
      </c>
      <c r="J296" s="163" cm="1">
        <f t="array" ref="J296">IFERROR(0.01*SUM(
_xlfn.IFS(
INDEX(FixtureTicker!$B$24:$AM$43, MATCH($B296, FixtureTicker!$A$24:$A$43), PlayerForm!$X$5)="H",
_xlfn.XLOOKUP($E296, PlayerForm!$D$3:$D$394, PlayerForm!$Q$3:$Q$394)*
_xlfn.XLOOKUP(
INDEX(FixtureTicker!$B$3:$AM$22, MATCH($B296, FixtureTicker!$A$3:$A$22), PlayerForm!$X$5),
 TeamForm!$B$4:$B$23, TeamForm!$AD$4:$AD$23),
INDEX(FixtureTicker!$B$24:$AM$43, MATCH($B296, FixtureTicker!$A$24:$A$43), PlayerForm!$X$5)="A",
_xlfn.XLOOKUP($E296, PlayerForm!$D$3:$D$394, PlayerForm!$R$3:$R$394)*
_xlfn.XLOOKUP(
INDEX(FixtureTicker!$B$3:$AM$22, MATCH($B296, FixtureTicker!$A$3:$A$22), PlayerForm!$X$5),
 TeamForm!$B$4:$B$23, TeamForm!$AB$4:$AB$23),
INDEX(FixtureTicker!$B$24:$AM$43, MATCH($B296, FixtureTicker!$A$24:$A$43), PlayerForm!$X$5)="BLANK",
0
),
_xlfn.IFS(
INDEX(FixtureTicker!$B$24:$AM$43, MATCH($B296, FixtureTicker!$A$24:$A$43), PlayerForm!$X$5+1)="H",
_xlfn.XLOOKUP($E296, PlayerForm!$D$3:$D$394, PlayerForm!$Q$3:$Q$394)*
_xlfn.XLOOKUP(
INDEX(FixtureTicker!$B$3:$AM$22, MATCH($B296, FixtureTicker!$A$3:$A$22), PlayerForm!$X$5+1),
 TeamForm!$B$4:$B$23, TeamForm!$AD$4:$AD$23),
INDEX(FixtureTicker!$B$24:$AM$43, MATCH($B296, FixtureTicker!$A$24:$A$43), PlayerForm!$X$5+1)="A",
_xlfn.XLOOKUP($E296, PlayerForm!$D$3:$D$394, PlayerForm!$R$3:$R$394)*
_xlfn.XLOOKUP(
INDEX(FixtureTicker!$B$3:$AM$22, MATCH($B296, FixtureTicker!$A$3:$A$22), PlayerForm!$X$5+1),
 TeamForm!$B$4:$B$23, TeamForm!$AB$4:$AB$23),
INDEX(FixtureTicker!$B$24:$AM$43, MATCH($B296, FixtureTicker!$A$24:$A$43), PlayerForm!$X$5+1)="BLANK",
0
),
_xlfn.IFS(
INDEX(FixtureTicker!$B$24:$AM$43, MATCH($B296, FixtureTicker!$A$24:$A$43), PlayerForm!$X$5+2)="H",
_xlfn.XLOOKUP($E296, PlayerForm!$D$3:$D$394, PlayerForm!$Q$3:$Q$394)*
_xlfn.XLOOKUP(
INDEX(FixtureTicker!$B$3:$AM$22, MATCH($B296, FixtureTicker!$A$3:$A$22), PlayerForm!$X$5+2),
 TeamForm!$B$4:$B$23, TeamForm!$AD$4:$AD$23),
INDEX(FixtureTicker!$B$24:$AM$43, MATCH($B296, FixtureTicker!$A$24:$A$43), PlayerForm!$X$5+2)="A",
_xlfn.XLOOKUP($E296, PlayerForm!$D$3:$D$394, PlayerForm!$R$3:$R$394)*
_xlfn.XLOOKUP(
INDEX(FixtureTicker!$B$3:$AM$22, MATCH($B296, FixtureTicker!$A$3:$A$22), PlayerForm!$X$5+2),
 TeamForm!$B$4:$B$23, TeamForm!$AB$4:$AB$23),
INDEX(FixtureTicker!$B$24:$AM$43, MATCH($B296, FixtureTicker!$A$24:$A$43), PlayerForm!$X$5+2)="BLANK",
0
),
_xlfn.IFS(
INDEX(FixtureTicker!$B$24:$AM$43, MATCH($B296, FixtureTicker!$A$24:$A$43), PlayerForm!$X$5+3)="H",
_xlfn.XLOOKUP($E296, PlayerForm!$D$3:$D$394, PlayerForm!$Q$3:$Q$394)*
_xlfn.XLOOKUP(
INDEX(FixtureTicker!$B$3:$AM$22, MATCH($B296, FixtureTicker!$A$3:$A$22), PlayerForm!$X$5+3),
 TeamForm!$B$4:$B$23, TeamForm!$AD$4:$AD$23),
INDEX(FixtureTicker!$B$24:$AM$43, MATCH($B296, FixtureTicker!$A$24:$A$43), PlayerForm!$X$5+3)="A",
_xlfn.XLOOKUP($E296, PlayerForm!$D$3:$D$394, PlayerForm!$R$3:$R$394)*
_xlfn.XLOOKUP(
INDEX(FixtureTicker!$B$3:$AM$22, MATCH($B296, FixtureTicker!$A$3:$A$22), PlayerForm!$X$5+3),
 TeamForm!$B$4:$B$23, TeamForm!$AB$4:$AB$23),
INDEX(FixtureTicker!$B$24:$AM$43, MATCH($B296, FixtureTicker!$A$24:$A$43), PlayerForm!$X$5+3)="BLANK",
0
),
_xlfn.IFS(
INDEX(FixtureTicker!$B$24:$AM$43, MATCH($B296, FixtureTicker!$A$24:$A$43), PlayerForm!$X$5+4)="H",
_xlfn.XLOOKUP($E296, PlayerForm!$D$3:$D$394, PlayerForm!$Q$3:$Q$394)*
_xlfn.XLOOKUP(
INDEX(FixtureTicker!$B$3:$AM$22, MATCH($B296, FixtureTicker!$A$3:$A$22), PlayerForm!$X$5+4),
 TeamForm!$B$4:$B$23, TeamForm!$AD$4:$AD$23),
INDEX(FixtureTicker!$B$24:$AM$43, MATCH($B296, FixtureTicker!$A$24:$A$43), PlayerForm!$X$5+4)="A",
_xlfn.XLOOKUP($E296, PlayerForm!$D$3:$D$394, PlayerForm!$R$3:$R$394)*
_xlfn.XLOOKUP(
INDEX(FixtureTicker!$B$3:$AM$22, MATCH($B296, FixtureTicker!$A$3:$A$22), PlayerForm!$X$5+4),
 TeamForm!$B$4:$B$23, TeamForm!$AB$4:$AB$23),
INDEX(FixtureTicker!$B$24:$AM$43, MATCH($B296, FixtureTicker!$A$24:$A$43), PlayerForm!$X$5+4)="BLANK",
0
),
_xlfn.IFS(
INDEX(FixtureTicker!$B$24:$AM$43, MATCH($B296, FixtureTicker!$A$24:$A$43), PlayerForm!$X$5+5)="H",
_xlfn.XLOOKUP($E296, PlayerForm!$D$3:$D$394, PlayerForm!$Q$3:$Q$394)*
_xlfn.XLOOKUP(
INDEX(FixtureTicker!$B$3:$AM$22, MATCH($B296, FixtureTicker!$A$3:$A$22), PlayerForm!$X$5+5),
 TeamForm!$B$4:$B$23, TeamForm!$AD$4:$AD$23),
INDEX(FixtureTicker!$B$24:$AM$43, MATCH($B296, FixtureTicker!$A$24:$A$43), PlayerForm!$X$5+5)="A",
_xlfn.XLOOKUP($E296, PlayerForm!$D$3:$D$394, PlayerForm!$R$3:$R$394)*
_xlfn.XLOOKUP(
INDEX(FixtureTicker!$B$3:$AM$22, MATCH($B296, FixtureTicker!$A$3:$A$22), PlayerForm!$X$5+5),
 TeamForm!$B$4:$B$23, TeamForm!$AB$4:$AB$23),
INDEX(FixtureTicker!$B$24:$AM$43, MATCH($B296, FixtureTicker!$A$24:$A$43), PlayerForm!$X$5+5)="BLANK",
0
),
_xlfn.IFS(
INDEX(FixtureTicker!$B$24:$AM$43, MATCH($B296, FixtureTicker!$A$24:$A$43), PlayerForm!$X$5+6)="H",
_xlfn.XLOOKUP($E296, PlayerForm!$D$3:$D$394, PlayerForm!$Q$3:$Q$394)*
_xlfn.XLOOKUP(
INDEX(FixtureTicker!$B$3:$AM$22, MATCH($B296, FixtureTicker!$A$3:$A$22), PlayerForm!$X$5+6),
 TeamForm!$B$4:$B$23, TeamForm!$AD$4:$AD$23),
INDEX(FixtureTicker!$B$24:$AM$43, MATCH($B296, FixtureTicker!$A$24:$A$43), PlayerForm!$X$5+6)="A",
_xlfn.XLOOKUP($E296, PlayerForm!$D$3:$D$394, PlayerForm!$R$3:$R$394)*
_xlfn.XLOOKUP(
INDEX(FixtureTicker!$B$3:$AM$22, MATCH($B296, FixtureTicker!$A$3:$A$22), PlayerForm!$X$5+6),
 TeamForm!$B$4:$B$23, TeamForm!$AB$4:$AB$23),
INDEX(FixtureTicker!$B$24:$AM$43, MATCH($B296, FixtureTicker!$A$24:$A$43), PlayerForm!$X$5+6)="BLANK",
0
),
_xlfn.IFS(
INDEX(FixtureTicker!$B$24:$AM$43, MATCH($B296, FixtureTicker!$A$24:$A$43), PlayerForm!$X$5+7)="H",
_xlfn.XLOOKUP($E296, PlayerForm!$D$3:$D$394, PlayerForm!$Q$3:$Q$394)*
_xlfn.XLOOKUP(
INDEX(FixtureTicker!$B$3:$AM$22, MATCH($B296, FixtureTicker!$A$3:$A$22), PlayerForm!$X$5+7),
 TeamForm!$B$4:$B$23, TeamForm!$AD$4:$AD$23),
INDEX(FixtureTicker!$B$24:$AM$43, MATCH($B296, FixtureTicker!$A$24:$A$43), PlayerForm!$X$5+7)="A",
_xlfn.XLOOKUP($E296, PlayerForm!$D$3:$D$394, PlayerForm!$R$3:$R$394)*
_xlfn.XLOOKUP(
INDEX(FixtureTicker!$B$3:$AM$22, MATCH($B296, FixtureTicker!$A$3:$A$22), PlayerForm!$X$5+7),
 TeamForm!$B$4:$B$23, TeamForm!$AB$4:$AB$23),
INDEX(FixtureTicker!$B$24:$AM$43, MATCH($B296, FixtureTicker!$A$24:$A$43), PlayerForm!$X$5+7)="BLANK",
0
)
),0)</f>
        <v>0</v>
      </c>
    </row>
    <row r="297" spans="1:10">
      <c r="A297" s="55">
        <v>156</v>
      </c>
      <c r="B297" s="55" t="str">
        <f>_xlfn.XLOOKUP($A297, PlayerData!$B$3:$B$394, PlayerData!C$3:C$394)</f>
        <v>AVL</v>
      </c>
      <c r="C297" s="55" t="str">
        <f>_xlfn.XLOOKUP($A297, PlayerData!$B$3:$B$394, PlayerData!D$3:D$394)</f>
        <v>M</v>
      </c>
      <c r="D297" s="55">
        <f>_xlfn.XLOOKUP($A297, PlayerData!$B:$B, PlayerData!F:F,,,-1)</f>
        <v>5.5</v>
      </c>
      <c r="E297" s="31" t="str">
        <f>_xlfn.XLOOKUP($A297, PlayerData!$B$3:$B$394, PlayerData!E$3:E$394)</f>
        <v>Trézéguet</v>
      </c>
      <c r="F297" s="164" cm="1">
        <f t="array" ref="F297">IFERROR(0.01*_xlfn.IFS(
INDEX(FixtureTicker!$B$24:$AM$43, MATCH($B297, FixtureTicker!$A$24:$A$43, 0), PlayerForm!$X$5)="H",
_xlfn.XLOOKUP($E297, PlayerForm!$D$3:$D$394, PlayerForm!$Q$3:$Q$394)*
_xlfn.XLOOKUP(
INDEX(FixtureTicker!$B$3:$AM$22, MATCH($B297, FixtureTicker!$A$3:$A$22,0), PlayerForm!$X$5),
 TeamForm!$B$4:$B$23, TeamForm!$AD$4:$AD$23),
INDEX(FixtureTicker!$B$24:$AM$43, MATCH($B297, FixtureTicker!$A$24:$A$43,0), PlayerForm!$X$5)="A",
_xlfn.XLOOKUP($E297, PlayerForm!$D$3:$D$394, PlayerForm!$R$3:$R$394)*
_xlfn.XLOOKUP(
INDEX(FixtureTicker!$B$3:$AM$22, MATCH($B297, FixtureTicker!$A$3:$A$22,0), PlayerForm!$X$5),
 TeamForm!$B$4:$B$23, TeamForm!$AB$4:$AB$23),
INDEX(FixtureTicker!$B$24:$AM$43, MATCH($B297, FixtureTicker!$A$24:$A$43,0), PlayerForm!$X$5)="BLANK",
0),0)</f>
        <v>0</v>
      </c>
      <c r="G297" s="163" cm="1">
        <f t="array" ref="G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
),0)</f>
        <v>0</v>
      </c>
      <c r="H297" s="163" cm="1">
        <f t="array" ref="H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),
_xlfn.IFS(
INDEX(FixtureTicker!$B$24:$AM$43, MATCH($B297, FixtureTicker!$A$24:$A$43), PlayerForm!$X$5+2)="H",
_xlfn.XLOOKUP($E297, PlayerForm!$D$3:$D$394, PlayerForm!$Q$3:$Q$394)*
_xlfn.XLOOKUP(
INDEX(FixtureTicker!$B$3:$AM$22, MATCH($B297, FixtureTicker!$A$3:$A$22), PlayerForm!$X$5+2),
 TeamForm!$B$4:$B$23, TeamForm!$AD$4:$AD$23),
INDEX(FixtureTicker!$B$24:$AM$43, MATCH($B297, FixtureTicker!$A$24:$A$43), PlayerForm!$X$5+2)="A",
_xlfn.XLOOKUP($E297, PlayerForm!$D$3:$D$394, PlayerForm!$R$3:$R$394)*
_xlfn.XLOOKUP(
INDEX(FixtureTicker!$B$3:$AM$22, MATCH($B297, FixtureTicker!$A$3:$A$22), PlayerForm!$X$5+2),
 TeamForm!$B$4:$B$23, TeamForm!$AB$4:$AB$23),
INDEX(FixtureTicker!$B$24:$AM$43, MATCH($B297, FixtureTicker!$A$24:$A$43), PlayerForm!$X$5+2)="BLANK",
0
),
_xlfn.IFS(
INDEX(FixtureTicker!$B$24:$AM$43, MATCH($B297, FixtureTicker!$A$24:$A$43), PlayerForm!$X$5+3)="H",
_xlfn.XLOOKUP($E297, PlayerForm!$D$3:$D$394, PlayerForm!$Q$3:$Q$394)*
_xlfn.XLOOKUP(
INDEX(FixtureTicker!$B$3:$AM$22, MATCH($B297, FixtureTicker!$A$3:$A$22), PlayerForm!$X$5+3),
 TeamForm!$B$4:$B$23, TeamForm!$AD$4:$AD$23),
INDEX(FixtureTicker!$B$24:$AM$43, MATCH($B297, FixtureTicker!$A$24:$A$43), PlayerForm!$X$5+3)="A",
_xlfn.XLOOKUP($E297, PlayerForm!$D$3:$D$394, PlayerForm!$R$3:$R$394)*
_xlfn.XLOOKUP(
INDEX(FixtureTicker!$B$3:$AM$22, MATCH($B297, FixtureTicker!$A$3:$A$22), PlayerForm!$X$5+3),
 TeamForm!$B$4:$B$23, TeamForm!$AB$4:$AB$23),
INDEX(FixtureTicker!$B$24:$AM$43, MATCH($B297, FixtureTicker!$A$24:$A$43), PlayerForm!$X$5+3)="BLANK",
0
)
),0)</f>
        <v>0</v>
      </c>
      <c r="I297" s="163" cm="1">
        <f t="array" ref="I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),
_xlfn.IFS(
INDEX(FixtureTicker!$B$24:$AM$43, MATCH($B297, FixtureTicker!$A$24:$A$43), PlayerForm!$X$5+2)="H",
_xlfn.XLOOKUP($E297, PlayerForm!$D$3:$D$394, PlayerForm!$Q$3:$Q$394)*
_xlfn.XLOOKUP(
INDEX(FixtureTicker!$B$3:$AM$22, MATCH($B297, FixtureTicker!$A$3:$A$22), PlayerForm!$X$5+2),
 TeamForm!$B$4:$B$23, TeamForm!$AD$4:$AD$23),
INDEX(FixtureTicker!$B$24:$AM$43, MATCH($B297, FixtureTicker!$A$24:$A$43), PlayerForm!$X$5+2)="A",
_xlfn.XLOOKUP($E297, PlayerForm!$D$3:$D$394, PlayerForm!$R$3:$R$394)*
_xlfn.XLOOKUP(
INDEX(FixtureTicker!$B$3:$AM$22, MATCH($B297, FixtureTicker!$A$3:$A$22), PlayerForm!$X$5+2),
 TeamForm!$B$4:$B$23, TeamForm!$AB$4:$AB$23),
INDEX(FixtureTicker!$B$24:$AM$43, MATCH($B297, FixtureTicker!$A$24:$A$43), PlayerForm!$X$5+2)="BLANK",
0
),
_xlfn.IFS(
INDEX(FixtureTicker!$B$24:$AM$43, MATCH($B297, FixtureTicker!$A$24:$A$43), PlayerForm!$X$5+3)="H",
_xlfn.XLOOKUP($E297, PlayerForm!$D$3:$D$394, PlayerForm!$Q$3:$Q$394)*
_xlfn.XLOOKUP(
INDEX(FixtureTicker!$B$3:$AM$22, MATCH($B297, FixtureTicker!$A$3:$A$22), PlayerForm!$X$5+3),
 TeamForm!$B$4:$B$23, TeamForm!$AD$4:$AD$23),
INDEX(FixtureTicker!$B$24:$AM$43, MATCH($B297, FixtureTicker!$A$24:$A$43), PlayerForm!$X$5+3)="A",
_xlfn.XLOOKUP($E297, PlayerForm!$D$3:$D$394, PlayerForm!$R$3:$R$394)*
_xlfn.XLOOKUP(
INDEX(FixtureTicker!$B$3:$AM$22, MATCH($B297, FixtureTicker!$A$3:$A$22), PlayerForm!$X$5+3),
 TeamForm!$B$4:$B$23, TeamForm!$AB$4:$AB$23),
INDEX(FixtureTicker!$B$24:$AM$43, MATCH($B297, FixtureTicker!$A$24:$A$43), PlayerForm!$X$5+3)="BLANK",
0
),
_xlfn.IFS(
INDEX(FixtureTicker!$B$24:$AM$43, MATCH($B297, FixtureTicker!$A$24:$A$43), PlayerForm!$X$5+4)="H",
_xlfn.XLOOKUP($E297, PlayerForm!$D$3:$D$394, PlayerForm!$Q$3:$Q$394)*
_xlfn.XLOOKUP(
INDEX(FixtureTicker!$B$3:$AM$22, MATCH($B297, FixtureTicker!$A$3:$A$22), PlayerForm!$X$5+4),
 TeamForm!$B$4:$B$23, TeamForm!$AD$4:$AD$23),
INDEX(FixtureTicker!$B$24:$AM$43, MATCH($B297, FixtureTicker!$A$24:$A$43), PlayerForm!$X$5+4)="A",
_xlfn.XLOOKUP($E297, PlayerForm!$D$3:$D$394, PlayerForm!$R$3:$R$394)*
_xlfn.XLOOKUP(
INDEX(FixtureTicker!$B$3:$AM$22, MATCH($B297, FixtureTicker!$A$3:$A$22), PlayerForm!$X$5+4),
 TeamForm!$B$4:$B$23, TeamForm!$AB$4:$AB$23),
INDEX(FixtureTicker!$B$24:$AM$43, MATCH($B297, FixtureTicker!$A$24:$A$43), PlayerForm!$X$5+4)="BLANK",
0
),
_xlfn.IFS(
INDEX(FixtureTicker!$B$24:$AM$43, MATCH($B297, FixtureTicker!$A$24:$A$43), PlayerForm!$X$5+5)="H",
_xlfn.XLOOKUP($E297, PlayerForm!$D$3:$D$394, PlayerForm!$Q$3:$Q$394)*
_xlfn.XLOOKUP(
INDEX(FixtureTicker!$B$3:$AM$22, MATCH($B297, FixtureTicker!$A$3:$A$22), PlayerForm!$X$5+5),
 TeamForm!$B$4:$B$23, TeamForm!$AD$4:$AD$23),
INDEX(FixtureTicker!$B$24:$AM$43, MATCH($B297, FixtureTicker!$A$24:$A$43), PlayerForm!$X$5+5)="A",
_xlfn.XLOOKUP($E297, PlayerForm!$D$3:$D$394, PlayerForm!$R$3:$R$394)*
_xlfn.XLOOKUP(
INDEX(FixtureTicker!$B$3:$AM$22, MATCH($B297, FixtureTicker!$A$3:$A$22), PlayerForm!$X$5+5),
 TeamForm!$B$4:$B$23, TeamForm!$AB$4:$AB$23),
INDEX(FixtureTicker!$B$24:$AM$43, MATCH($B297, FixtureTicker!$A$24:$A$43), PlayerForm!$X$5+5)="BLANK",
0
)
),0)</f>
        <v>0</v>
      </c>
      <c r="J297" s="163" cm="1">
        <f t="array" ref="J297">IFERROR(0.01*SUM(
_xlfn.IFS(
INDEX(FixtureTicker!$B$24:$AM$43, MATCH($B297, FixtureTicker!$A$24:$A$43), PlayerForm!$X$5)="H",
_xlfn.XLOOKUP($E297, PlayerForm!$D$3:$D$394, PlayerForm!$Q$3:$Q$394)*
_xlfn.XLOOKUP(
INDEX(FixtureTicker!$B$3:$AM$22, MATCH($B297, FixtureTicker!$A$3:$A$22), PlayerForm!$X$5),
 TeamForm!$B$4:$B$23, TeamForm!$AD$4:$AD$23),
INDEX(FixtureTicker!$B$24:$AM$43, MATCH($B297, FixtureTicker!$A$24:$A$43), PlayerForm!$X$5)="A",
_xlfn.XLOOKUP($E297, PlayerForm!$D$3:$D$394, PlayerForm!$R$3:$R$394)*
_xlfn.XLOOKUP(
INDEX(FixtureTicker!$B$3:$AM$22, MATCH($B297, FixtureTicker!$A$3:$A$22), PlayerForm!$X$5),
 TeamForm!$B$4:$B$23, TeamForm!$AB$4:$AB$23),
INDEX(FixtureTicker!$B$24:$AM$43, MATCH($B297, FixtureTicker!$A$24:$A$43), PlayerForm!$X$5)="BLANK",
0
),
_xlfn.IFS(
INDEX(FixtureTicker!$B$24:$AM$43, MATCH($B297, FixtureTicker!$A$24:$A$43), PlayerForm!$X$5+1)="H",
_xlfn.XLOOKUP($E297, PlayerForm!$D$3:$D$394, PlayerForm!$Q$3:$Q$394)*
_xlfn.XLOOKUP(
INDEX(FixtureTicker!$B$3:$AM$22, MATCH($B297, FixtureTicker!$A$3:$A$22), PlayerForm!$X$5+1),
 TeamForm!$B$4:$B$23, TeamForm!$AD$4:$AD$23),
INDEX(FixtureTicker!$B$24:$AM$43, MATCH($B297, FixtureTicker!$A$24:$A$43), PlayerForm!$X$5+1)="A",
_xlfn.XLOOKUP($E297, PlayerForm!$D$3:$D$394, PlayerForm!$R$3:$R$394)*
_xlfn.XLOOKUP(
INDEX(FixtureTicker!$B$3:$AM$22, MATCH($B297, FixtureTicker!$A$3:$A$22), PlayerForm!$X$5+1),
 TeamForm!$B$4:$B$23, TeamForm!$AB$4:$AB$23),
INDEX(FixtureTicker!$B$24:$AM$43, MATCH($B297, FixtureTicker!$A$24:$A$43), PlayerForm!$X$5+1)="BLANK",
0
),
_xlfn.IFS(
INDEX(FixtureTicker!$B$24:$AM$43, MATCH($B297, FixtureTicker!$A$24:$A$43), PlayerForm!$X$5+2)="H",
_xlfn.XLOOKUP($E297, PlayerForm!$D$3:$D$394, PlayerForm!$Q$3:$Q$394)*
_xlfn.XLOOKUP(
INDEX(FixtureTicker!$B$3:$AM$22, MATCH($B297, FixtureTicker!$A$3:$A$22), PlayerForm!$X$5+2),
 TeamForm!$B$4:$B$23, TeamForm!$AD$4:$AD$23),
INDEX(FixtureTicker!$B$24:$AM$43, MATCH($B297, FixtureTicker!$A$24:$A$43), PlayerForm!$X$5+2)="A",
_xlfn.XLOOKUP($E297, PlayerForm!$D$3:$D$394, PlayerForm!$R$3:$R$394)*
_xlfn.XLOOKUP(
INDEX(FixtureTicker!$B$3:$AM$22, MATCH($B297, FixtureTicker!$A$3:$A$22), PlayerForm!$X$5+2),
 TeamForm!$B$4:$B$23, TeamForm!$AB$4:$AB$23),
INDEX(FixtureTicker!$B$24:$AM$43, MATCH($B297, FixtureTicker!$A$24:$A$43), PlayerForm!$X$5+2)="BLANK",
0
),
_xlfn.IFS(
INDEX(FixtureTicker!$B$24:$AM$43, MATCH($B297, FixtureTicker!$A$24:$A$43), PlayerForm!$X$5+3)="H",
_xlfn.XLOOKUP($E297, PlayerForm!$D$3:$D$394, PlayerForm!$Q$3:$Q$394)*
_xlfn.XLOOKUP(
INDEX(FixtureTicker!$B$3:$AM$22, MATCH($B297, FixtureTicker!$A$3:$A$22), PlayerForm!$X$5+3),
 TeamForm!$B$4:$B$23, TeamForm!$AD$4:$AD$23),
INDEX(FixtureTicker!$B$24:$AM$43, MATCH($B297, FixtureTicker!$A$24:$A$43), PlayerForm!$X$5+3)="A",
_xlfn.XLOOKUP($E297, PlayerForm!$D$3:$D$394, PlayerForm!$R$3:$R$394)*
_xlfn.XLOOKUP(
INDEX(FixtureTicker!$B$3:$AM$22, MATCH($B297, FixtureTicker!$A$3:$A$22), PlayerForm!$X$5+3),
 TeamForm!$B$4:$B$23, TeamForm!$AB$4:$AB$23),
INDEX(FixtureTicker!$B$24:$AM$43, MATCH($B297, FixtureTicker!$A$24:$A$43), PlayerForm!$X$5+3)="BLANK",
0
),
_xlfn.IFS(
INDEX(FixtureTicker!$B$24:$AM$43, MATCH($B297, FixtureTicker!$A$24:$A$43), PlayerForm!$X$5+4)="H",
_xlfn.XLOOKUP($E297, PlayerForm!$D$3:$D$394, PlayerForm!$Q$3:$Q$394)*
_xlfn.XLOOKUP(
INDEX(FixtureTicker!$B$3:$AM$22, MATCH($B297, FixtureTicker!$A$3:$A$22), PlayerForm!$X$5+4),
 TeamForm!$B$4:$B$23, TeamForm!$AD$4:$AD$23),
INDEX(FixtureTicker!$B$24:$AM$43, MATCH($B297, FixtureTicker!$A$24:$A$43), PlayerForm!$X$5+4)="A",
_xlfn.XLOOKUP($E297, PlayerForm!$D$3:$D$394, PlayerForm!$R$3:$R$394)*
_xlfn.XLOOKUP(
INDEX(FixtureTicker!$B$3:$AM$22, MATCH($B297, FixtureTicker!$A$3:$A$22), PlayerForm!$X$5+4),
 TeamForm!$B$4:$B$23, TeamForm!$AB$4:$AB$23),
INDEX(FixtureTicker!$B$24:$AM$43, MATCH($B297, FixtureTicker!$A$24:$A$43), PlayerForm!$X$5+4)="BLANK",
0
),
_xlfn.IFS(
INDEX(FixtureTicker!$B$24:$AM$43, MATCH($B297, FixtureTicker!$A$24:$A$43), PlayerForm!$X$5+5)="H",
_xlfn.XLOOKUP($E297, PlayerForm!$D$3:$D$394, PlayerForm!$Q$3:$Q$394)*
_xlfn.XLOOKUP(
INDEX(FixtureTicker!$B$3:$AM$22, MATCH($B297, FixtureTicker!$A$3:$A$22), PlayerForm!$X$5+5),
 TeamForm!$B$4:$B$23, TeamForm!$AD$4:$AD$23),
INDEX(FixtureTicker!$B$24:$AM$43, MATCH($B297, FixtureTicker!$A$24:$A$43), PlayerForm!$X$5+5)="A",
_xlfn.XLOOKUP($E297, PlayerForm!$D$3:$D$394, PlayerForm!$R$3:$R$394)*
_xlfn.XLOOKUP(
INDEX(FixtureTicker!$B$3:$AM$22, MATCH($B297, FixtureTicker!$A$3:$A$22), PlayerForm!$X$5+5),
 TeamForm!$B$4:$B$23, TeamForm!$AB$4:$AB$23),
INDEX(FixtureTicker!$B$24:$AM$43, MATCH($B297, FixtureTicker!$A$24:$A$43), PlayerForm!$X$5+5)="BLANK",
0
),
_xlfn.IFS(
INDEX(FixtureTicker!$B$24:$AM$43, MATCH($B297, FixtureTicker!$A$24:$A$43), PlayerForm!$X$5+6)="H",
_xlfn.XLOOKUP($E297, PlayerForm!$D$3:$D$394, PlayerForm!$Q$3:$Q$394)*
_xlfn.XLOOKUP(
INDEX(FixtureTicker!$B$3:$AM$22, MATCH($B297, FixtureTicker!$A$3:$A$22), PlayerForm!$X$5+6),
 TeamForm!$B$4:$B$23, TeamForm!$AD$4:$AD$23),
INDEX(FixtureTicker!$B$24:$AM$43, MATCH($B297, FixtureTicker!$A$24:$A$43), PlayerForm!$X$5+6)="A",
_xlfn.XLOOKUP($E297, PlayerForm!$D$3:$D$394, PlayerForm!$R$3:$R$394)*
_xlfn.XLOOKUP(
INDEX(FixtureTicker!$B$3:$AM$22, MATCH($B297, FixtureTicker!$A$3:$A$22), PlayerForm!$X$5+6),
 TeamForm!$B$4:$B$23, TeamForm!$AB$4:$AB$23),
INDEX(FixtureTicker!$B$24:$AM$43, MATCH($B297, FixtureTicker!$A$24:$A$43), PlayerForm!$X$5+6)="BLANK",
0
),
_xlfn.IFS(
INDEX(FixtureTicker!$B$24:$AM$43, MATCH($B297, FixtureTicker!$A$24:$A$43), PlayerForm!$X$5+7)="H",
_xlfn.XLOOKUP($E297, PlayerForm!$D$3:$D$394, PlayerForm!$Q$3:$Q$394)*
_xlfn.XLOOKUP(
INDEX(FixtureTicker!$B$3:$AM$22, MATCH($B297, FixtureTicker!$A$3:$A$22), PlayerForm!$X$5+7),
 TeamForm!$B$4:$B$23, TeamForm!$AD$4:$AD$23),
INDEX(FixtureTicker!$B$24:$AM$43, MATCH($B297, FixtureTicker!$A$24:$A$43), PlayerForm!$X$5+7)="A",
_xlfn.XLOOKUP($E297, PlayerForm!$D$3:$D$394, PlayerForm!$R$3:$R$394)*
_xlfn.XLOOKUP(
INDEX(FixtureTicker!$B$3:$AM$22, MATCH($B297, FixtureTicker!$A$3:$A$22), PlayerForm!$X$5+7),
 TeamForm!$B$4:$B$23, TeamForm!$AB$4:$AB$23),
INDEX(FixtureTicker!$B$24:$AM$43, MATCH($B297, FixtureTicker!$A$24:$A$43), PlayerForm!$X$5+7)="BLANK",
0
)
),0)</f>
        <v>0</v>
      </c>
    </row>
    <row r="298" spans="1:10">
      <c r="A298" s="55">
        <v>97</v>
      </c>
      <c r="B298" s="55" t="str">
        <f>_xlfn.XLOOKUP($A298, PlayerData!$B$3:$B$394, PlayerData!C$3:C$394)</f>
        <v>AVL</v>
      </c>
      <c r="C298" s="55" t="str">
        <f>_xlfn.XLOOKUP($A298, PlayerData!$B$3:$B$394, PlayerData!D$3:D$394)</f>
        <v>M</v>
      </c>
      <c r="D298" s="55">
        <f>_xlfn.XLOOKUP($A298, PlayerData!$B:$B, PlayerData!F:F,,,-1)</f>
        <v>6</v>
      </c>
      <c r="E298" s="31" t="str">
        <f>_xlfn.XLOOKUP($A298, PlayerData!$B$3:$B$394, PlayerData!E$3:E$394)</f>
        <v>El Ghazi</v>
      </c>
      <c r="F298" s="164" cm="1">
        <f t="array" ref="F298">IFERROR(0.01*_xlfn.IFS(
INDEX(FixtureTicker!$B$24:$AM$43, MATCH($B298, FixtureTicker!$A$24:$A$43, 0), PlayerForm!$X$5)="H",
_xlfn.XLOOKUP($E298, PlayerForm!$D$3:$D$394, PlayerForm!$Q$3:$Q$394)*
_xlfn.XLOOKUP(
INDEX(FixtureTicker!$B$3:$AM$22, MATCH($B298, FixtureTicker!$A$3:$A$22,0), PlayerForm!$X$5),
 TeamForm!$B$4:$B$23, TeamForm!$AD$4:$AD$23),
INDEX(FixtureTicker!$B$24:$AM$43, MATCH($B298, FixtureTicker!$A$24:$A$43,0), PlayerForm!$X$5)="A",
_xlfn.XLOOKUP($E298, PlayerForm!$D$3:$D$394, PlayerForm!$R$3:$R$394)*
_xlfn.XLOOKUP(
INDEX(FixtureTicker!$B$3:$AM$22, MATCH($B298, FixtureTicker!$A$3:$A$22,0), PlayerForm!$X$5),
 TeamForm!$B$4:$B$23, TeamForm!$AB$4:$AB$23),
INDEX(FixtureTicker!$B$24:$AM$43, MATCH($B298, FixtureTicker!$A$24:$A$43,0), PlayerForm!$X$5)="BLANK",
0),0)</f>
        <v>0</v>
      </c>
      <c r="G298" s="163" cm="1">
        <f t="array" ref="G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
),0)</f>
        <v>0</v>
      </c>
      <c r="H298" s="163" cm="1">
        <f t="array" ref="H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),
_xlfn.IFS(
INDEX(FixtureTicker!$B$24:$AM$43, MATCH($B298, FixtureTicker!$A$24:$A$43), PlayerForm!$X$5+2)="H",
_xlfn.XLOOKUP($E298, PlayerForm!$D$3:$D$394, PlayerForm!$Q$3:$Q$394)*
_xlfn.XLOOKUP(
INDEX(FixtureTicker!$B$3:$AM$22, MATCH($B298, FixtureTicker!$A$3:$A$22), PlayerForm!$X$5+2),
 TeamForm!$B$4:$B$23, TeamForm!$AD$4:$AD$23),
INDEX(FixtureTicker!$B$24:$AM$43, MATCH($B298, FixtureTicker!$A$24:$A$43), PlayerForm!$X$5+2)="A",
_xlfn.XLOOKUP($E298, PlayerForm!$D$3:$D$394, PlayerForm!$R$3:$R$394)*
_xlfn.XLOOKUP(
INDEX(FixtureTicker!$B$3:$AM$22, MATCH($B298, FixtureTicker!$A$3:$A$22), PlayerForm!$X$5+2),
 TeamForm!$B$4:$B$23, TeamForm!$AB$4:$AB$23),
INDEX(FixtureTicker!$B$24:$AM$43, MATCH($B298, FixtureTicker!$A$24:$A$43), PlayerForm!$X$5+2)="BLANK",
0
),
_xlfn.IFS(
INDEX(FixtureTicker!$B$24:$AM$43, MATCH($B298, FixtureTicker!$A$24:$A$43), PlayerForm!$X$5+3)="H",
_xlfn.XLOOKUP($E298, PlayerForm!$D$3:$D$394, PlayerForm!$Q$3:$Q$394)*
_xlfn.XLOOKUP(
INDEX(FixtureTicker!$B$3:$AM$22, MATCH($B298, FixtureTicker!$A$3:$A$22), PlayerForm!$X$5+3),
 TeamForm!$B$4:$B$23, TeamForm!$AD$4:$AD$23),
INDEX(FixtureTicker!$B$24:$AM$43, MATCH($B298, FixtureTicker!$A$24:$A$43), PlayerForm!$X$5+3)="A",
_xlfn.XLOOKUP($E298, PlayerForm!$D$3:$D$394, PlayerForm!$R$3:$R$394)*
_xlfn.XLOOKUP(
INDEX(FixtureTicker!$B$3:$AM$22, MATCH($B298, FixtureTicker!$A$3:$A$22), PlayerForm!$X$5+3),
 TeamForm!$B$4:$B$23, TeamForm!$AB$4:$AB$23),
INDEX(FixtureTicker!$B$24:$AM$43, MATCH($B298, FixtureTicker!$A$24:$A$43), PlayerForm!$X$5+3)="BLANK",
0
)
),0)</f>
        <v>0</v>
      </c>
      <c r="I298" s="163" cm="1">
        <f t="array" ref="I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),
_xlfn.IFS(
INDEX(FixtureTicker!$B$24:$AM$43, MATCH($B298, FixtureTicker!$A$24:$A$43), PlayerForm!$X$5+2)="H",
_xlfn.XLOOKUP($E298, PlayerForm!$D$3:$D$394, PlayerForm!$Q$3:$Q$394)*
_xlfn.XLOOKUP(
INDEX(FixtureTicker!$B$3:$AM$22, MATCH($B298, FixtureTicker!$A$3:$A$22), PlayerForm!$X$5+2),
 TeamForm!$B$4:$B$23, TeamForm!$AD$4:$AD$23),
INDEX(FixtureTicker!$B$24:$AM$43, MATCH($B298, FixtureTicker!$A$24:$A$43), PlayerForm!$X$5+2)="A",
_xlfn.XLOOKUP($E298, PlayerForm!$D$3:$D$394, PlayerForm!$R$3:$R$394)*
_xlfn.XLOOKUP(
INDEX(FixtureTicker!$B$3:$AM$22, MATCH($B298, FixtureTicker!$A$3:$A$22), PlayerForm!$X$5+2),
 TeamForm!$B$4:$B$23, TeamForm!$AB$4:$AB$23),
INDEX(FixtureTicker!$B$24:$AM$43, MATCH($B298, FixtureTicker!$A$24:$A$43), PlayerForm!$X$5+2)="BLANK",
0
),
_xlfn.IFS(
INDEX(FixtureTicker!$B$24:$AM$43, MATCH($B298, FixtureTicker!$A$24:$A$43), PlayerForm!$X$5+3)="H",
_xlfn.XLOOKUP($E298, PlayerForm!$D$3:$D$394, PlayerForm!$Q$3:$Q$394)*
_xlfn.XLOOKUP(
INDEX(FixtureTicker!$B$3:$AM$22, MATCH($B298, FixtureTicker!$A$3:$A$22), PlayerForm!$X$5+3),
 TeamForm!$B$4:$B$23, TeamForm!$AD$4:$AD$23),
INDEX(FixtureTicker!$B$24:$AM$43, MATCH($B298, FixtureTicker!$A$24:$A$43), PlayerForm!$X$5+3)="A",
_xlfn.XLOOKUP($E298, PlayerForm!$D$3:$D$394, PlayerForm!$R$3:$R$394)*
_xlfn.XLOOKUP(
INDEX(FixtureTicker!$B$3:$AM$22, MATCH($B298, FixtureTicker!$A$3:$A$22), PlayerForm!$X$5+3),
 TeamForm!$B$4:$B$23, TeamForm!$AB$4:$AB$23),
INDEX(FixtureTicker!$B$24:$AM$43, MATCH($B298, FixtureTicker!$A$24:$A$43), PlayerForm!$X$5+3)="BLANK",
0
),
_xlfn.IFS(
INDEX(FixtureTicker!$B$24:$AM$43, MATCH($B298, FixtureTicker!$A$24:$A$43), PlayerForm!$X$5+4)="H",
_xlfn.XLOOKUP($E298, PlayerForm!$D$3:$D$394, PlayerForm!$Q$3:$Q$394)*
_xlfn.XLOOKUP(
INDEX(FixtureTicker!$B$3:$AM$22, MATCH($B298, FixtureTicker!$A$3:$A$22), PlayerForm!$X$5+4),
 TeamForm!$B$4:$B$23, TeamForm!$AD$4:$AD$23),
INDEX(FixtureTicker!$B$24:$AM$43, MATCH($B298, FixtureTicker!$A$24:$A$43), PlayerForm!$X$5+4)="A",
_xlfn.XLOOKUP($E298, PlayerForm!$D$3:$D$394, PlayerForm!$R$3:$R$394)*
_xlfn.XLOOKUP(
INDEX(FixtureTicker!$B$3:$AM$22, MATCH($B298, FixtureTicker!$A$3:$A$22), PlayerForm!$X$5+4),
 TeamForm!$B$4:$B$23, TeamForm!$AB$4:$AB$23),
INDEX(FixtureTicker!$B$24:$AM$43, MATCH($B298, FixtureTicker!$A$24:$A$43), PlayerForm!$X$5+4)="BLANK",
0
),
_xlfn.IFS(
INDEX(FixtureTicker!$B$24:$AM$43, MATCH($B298, FixtureTicker!$A$24:$A$43), PlayerForm!$X$5+5)="H",
_xlfn.XLOOKUP($E298, PlayerForm!$D$3:$D$394, PlayerForm!$Q$3:$Q$394)*
_xlfn.XLOOKUP(
INDEX(FixtureTicker!$B$3:$AM$22, MATCH($B298, FixtureTicker!$A$3:$A$22), PlayerForm!$X$5+5),
 TeamForm!$B$4:$B$23, TeamForm!$AD$4:$AD$23),
INDEX(FixtureTicker!$B$24:$AM$43, MATCH($B298, FixtureTicker!$A$24:$A$43), PlayerForm!$X$5+5)="A",
_xlfn.XLOOKUP($E298, PlayerForm!$D$3:$D$394, PlayerForm!$R$3:$R$394)*
_xlfn.XLOOKUP(
INDEX(FixtureTicker!$B$3:$AM$22, MATCH($B298, FixtureTicker!$A$3:$A$22), PlayerForm!$X$5+5),
 TeamForm!$B$4:$B$23, TeamForm!$AB$4:$AB$23),
INDEX(FixtureTicker!$B$24:$AM$43, MATCH($B298, FixtureTicker!$A$24:$A$43), PlayerForm!$X$5+5)="BLANK",
0
)
),0)</f>
        <v>0</v>
      </c>
      <c r="J298" s="163" cm="1">
        <f t="array" ref="J298">IFERROR(0.01*SUM(
_xlfn.IFS(
INDEX(FixtureTicker!$B$24:$AM$43, MATCH($B298, FixtureTicker!$A$24:$A$43), PlayerForm!$X$5)="H",
_xlfn.XLOOKUP($E298, PlayerForm!$D$3:$D$394, PlayerForm!$Q$3:$Q$394)*
_xlfn.XLOOKUP(
INDEX(FixtureTicker!$B$3:$AM$22, MATCH($B298, FixtureTicker!$A$3:$A$22), PlayerForm!$X$5),
 TeamForm!$B$4:$B$23, TeamForm!$AD$4:$AD$23),
INDEX(FixtureTicker!$B$24:$AM$43, MATCH($B298, FixtureTicker!$A$24:$A$43), PlayerForm!$X$5)="A",
_xlfn.XLOOKUP($E298, PlayerForm!$D$3:$D$394, PlayerForm!$R$3:$R$394)*
_xlfn.XLOOKUP(
INDEX(FixtureTicker!$B$3:$AM$22, MATCH($B298, FixtureTicker!$A$3:$A$22), PlayerForm!$X$5),
 TeamForm!$B$4:$B$23, TeamForm!$AB$4:$AB$23),
INDEX(FixtureTicker!$B$24:$AM$43, MATCH($B298, FixtureTicker!$A$24:$A$43), PlayerForm!$X$5)="BLANK",
0
),
_xlfn.IFS(
INDEX(FixtureTicker!$B$24:$AM$43, MATCH($B298, FixtureTicker!$A$24:$A$43), PlayerForm!$X$5+1)="H",
_xlfn.XLOOKUP($E298, PlayerForm!$D$3:$D$394, PlayerForm!$Q$3:$Q$394)*
_xlfn.XLOOKUP(
INDEX(FixtureTicker!$B$3:$AM$22, MATCH($B298, FixtureTicker!$A$3:$A$22), PlayerForm!$X$5+1),
 TeamForm!$B$4:$B$23, TeamForm!$AD$4:$AD$23),
INDEX(FixtureTicker!$B$24:$AM$43, MATCH($B298, FixtureTicker!$A$24:$A$43), PlayerForm!$X$5+1)="A",
_xlfn.XLOOKUP($E298, PlayerForm!$D$3:$D$394, PlayerForm!$R$3:$R$394)*
_xlfn.XLOOKUP(
INDEX(FixtureTicker!$B$3:$AM$22, MATCH($B298, FixtureTicker!$A$3:$A$22), PlayerForm!$X$5+1),
 TeamForm!$B$4:$B$23, TeamForm!$AB$4:$AB$23),
INDEX(FixtureTicker!$B$24:$AM$43, MATCH($B298, FixtureTicker!$A$24:$A$43), PlayerForm!$X$5+1)="BLANK",
0
),
_xlfn.IFS(
INDEX(FixtureTicker!$B$24:$AM$43, MATCH($B298, FixtureTicker!$A$24:$A$43), PlayerForm!$X$5+2)="H",
_xlfn.XLOOKUP($E298, PlayerForm!$D$3:$D$394, PlayerForm!$Q$3:$Q$394)*
_xlfn.XLOOKUP(
INDEX(FixtureTicker!$B$3:$AM$22, MATCH($B298, FixtureTicker!$A$3:$A$22), PlayerForm!$X$5+2),
 TeamForm!$B$4:$B$23, TeamForm!$AD$4:$AD$23),
INDEX(FixtureTicker!$B$24:$AM$43, MATCH($B298, FixtureTicker!$A$24:$A$43), PlayerForm!$X$5+2)="A",
_xlfn.XLOOKUP($E298, PlayerForm!$D$3:$D$394, PlayerForm!$R$3:$R$394)*
_xlfn.XLOOKUP(
INDEX(FixtureTicker!$B$3:$AM$22, MATCH($B298, FixtureTicker!$A$3:$A$22), PlayerForm!$X$5+2),
 TeamForm!$B$4:$B$23, TeamForm!$AB$4:$AB$23),
INDEX(FixtureTicker!$B$24:$AM$43, MATCH($B298, FixtureTicker!$A$24:$A$43), PlayerForm!$X$5+2)="BLANK",
0
),
_xlfn.IFS(
INDEX(FixtureTicker!$B$24:$AM$43, MATCH($B298, FixtureTicker!$A$24:$A$43), PlayerForm!$X$5+3)="H",
_xlfn.XLOOKUP($E298, PlayerForm!$D$3:$D$394, PlayerForm!$Q$3:$Q$394)*
_xlfn.XLOOKUP(
INDEX(FixtureTicker!$B$3:$AM$22, MATCH($B298, FixtureTicker!$A$3:$A$22), PlayerForm!$X$5+3),
 TeamForm!$B$4:$B$23, TeamForm!$AD$4:$AD$23),
INDEX(FixtureTicker!$B$24:$AM$43, MATCH($B298, FixtureTicker!$A$24:$A$43), PlayerForm!$X$5+3)="A",
_xlfn.XLOOKUP($E298, PlayerForm!$D$3:$D$394, PlayerForm!$R$3:$R$394)*
_xlfn.XLOOKUP(
INDEX(FixtureTicker!$B$3:$AM$22, MATCH($B298, FixtureTicker!$A$3:$A$22), PlayerForm!$X$5+3),
 TeamForm!$B$4:$B$23, TeamForm!$AB$4:$AB$23),
INDEX(FixtureTicker!$B$24:$AM$43, MATCH($B298, FixtureTicker!$A$24:$A$43), PlayerForm!$X$5+3)="BLANK",
0
),
_xlfn.IFS(
INDEX(FixtureTicker!$B$24:$AM$43, MATCH($B298, FixtureTicker!$A$24:$A$43), PlayerForm!$X$5+4)="H",
_xlfn.XLOOKUP($E298, PlayerForm!$D$3:$D$394, PlayerForm!$Q$3:$Q$394)*
_xlfn.XLOOKUP(
INDEX(FixtureTicker!$B$3:$AM$22, MATCH($B298, FixtureTicker!$A$3:$A$22), PlayerForm!$X$5+4),
 TeamForm!$B$4:$B$23, TeamForm!$AD$4:$AD$23),
INDEX(FixtureTicker!$B$24:$AM$43, MATCH($B298, FixtureTicker!$A$24:$A$43), PlayerForm!$X$5+4)="A",
_xlfn.XLOOKUP($E298, PlayerForm!$D$3:$D$394, PlayerForm!$R$3:$R$394)*
_xlfn.XLOOKUP(
INDEX(FixtureTicker!$B$3:$AM$22, MATCH($B298, FixtureTicker!$A$3:$A$22), PlayerForm!$X$5+4),
 TeamForm!$B$4:$B$23, TeamForm!$AB$4:$AB$23),
INDEX(FixtureTicker!$B$24:$AM$43, MATCH($B298, FixtureTicker!$A$24:$A$43), PlayerForm!$X$5+4)="BLANK",
0
),
_xlfn.IFS(
INDEX(FixtureTicker!$B$24:$AM$43, MATCH($B298, FixtureTicker!$A$24:$A$43), PlayerForm!$X$5+5)="H",
_xlfn.XLOOKUP($E298, PlayerForm!$D$3:$D$394, PlayerForm!$Q$3:$Q$394)*
_xlfn.XLOOKUP(
INDEX(FixtureTicker!$B$3:$AM$22, MATCH($B298, FixtureTicker!$A$3:$A$22), PlayerForm!$X$5+5),
 TeamForm!$B$4:$B$23, TeamForm!$AD$4:$AD$23),
INDEX(FixtureTicker!$B$24:$AM$43, MATCH($B298, FixtureTicker!$A$24:$A$43), PlayerForm!$X$5+5)="A",
_xlfn.XLOOKUP($E298, PlayerForm!$D$3:$D$394, PlayerForm!$R$3:$R$394)*
_xlfn.XLOOKUP(
INDEX(FixtureTicker!$B$3:$AM$22, MATCH($B298, FixtureTicker!$A$3:$A$22), PlayerForm!$X$5+5),
 TeamForm!$B$4:$B$23, TeamForm!$AB$4:$AB$23),
INDEX(FixtureTicker!$B$24:$AM$43, MATCH($B298, FixtureTicker!$A$24:$A$43), PlayerForm!$X$5+5)="BLANK",
0
),
_xlfn.IFS(
INDEX(FixtureTicker!$B$24:$AM$43, MATCH($B298, FixtureTicker!$A$24:$A$43), PlayerForm!$X$5+6)="H",
_xlfn.XLOOKUP($E298, PlayerForm!$D$3:$D$394, PlayerForm!$Q$3:$Q$394)*
_xlfn.XLOOKUP(
INDEX(FixtureTicker!$B$3:$AM$22, MATCH($B298, FixtureTicker!$A$3:$A$22), PlayerForm!$X$5+6),
 TeamForm!$B$4:$B$23, TeamForm!$AD$4:$AD$23),
INDEX(FixtureTicker!$B$24:$AM$43, MATCH($B298, FixtureTicker!$A$24:$A$43), PlayerForm!$X$5+6)="A",
_xlfn.XLOOKUP($E298, PlayerForm!$D$3:$D$394, PlayerForm!$R$3:$R$394)*
_xlfn.XLOOKUP(
INDEX(FixtureTicker!$B$3:$AM$22, MATCH($B298, FixtureTicker!$A$3:$A$22), PlayerForm!$X$5+6),
 TeamForm!$B$4:$B$23, TeamForm!$AB$4:$AB$23),
INDEX(FixtureTicker!$B$24:$AM$43, MATCH($B298, FixtureTicker!$A$24:$A$43), PlayerForm!$X$5+6)="BLANK",
0
),
_xlfn.IFS(
INDEX(FixtureTicker!$B$24:$AM$43, MATCH($B298, FixtureTicker!$A$24:$A$43), PlayerForm!$X$5+7)="H",
_xlfn.XLOOKUP($E298, PlayerForm!$D$3:$D$394, PlayerForm!$Q$3:$Q$394)*
_xlfn.XLOOKUP(
INDEX(FixtureTicker!$B$3:$AM$22, MATCH($B298, FixtureTicker!$A$3:$A$22), PlayerForm!$X$5+7),
 TeamForm!$B$4:$B$23, TeamForm!$AD$4:$AD$23),
INDEX(FixtureTicker!$B$24:$AM$43, MATCH($B298, FixtureTicker!$A$24:$A$43), PlayerForm!$X$5+7)="A",
_xlfn.XLOOKUP($E298, PlayerForm!$D$3:$D$394, PlayerForm!$R$3:$R$394)*
_xlfn.XLOOKUP(
INDEX(FixtureTicker!$B$3:$AM$22, MATCH($B298, FixtureTicker!$A$3:$A$22), PlayerForm!$X$5+7),
 TeamForm!$B$4:$B$23, TeamForm!$AB$4:$AB$23),
INDEX(FixtureTicker!$B$24:$AM$43, MATCH($B298, FixtureTicker!$A$24:$A$43), PlayerForm!$X$5+7)="BLANK",
0
)
),0)</f>
        <v>0</v>
      </c>
    </row>
    <row r="299" spans="1:10">
      <c r="A299" s="55">
        <v>11</v>
      </c>
      <c r="B299" s="55" t="str">
        <f>_xlfn.XLOOKUP($A299, PlayerData!$B$3:$B$394, PlayerData!C$3:C$394)</f>
        <v>CHE</v>
      </c>
      <c r="C299" s="55" t="str">
        <f>_xlfn.XLOOKUP($A299, PlayerData!$B$3:$B$394, PlayerData!D$3:D$394)</f>
        <v>F</v>
      </c>
      <c r="D299" s="55">
        <f>_xlfn.XLOOKUP($A299, PlayerData!$B:$B, PlayerData!F:F,,,-1)</f>
        <v>7.5</v>
      </c>
      <c r="E299" s="31" t="str">
        <f>_xlfn.XLOOKUP($A299, PlayerData!$B$3:$B$394, PlayerData!E$3:E$394)</f>
        <v>Abraham</v>
      </c>
      <c r="F299" s="164" cm="1">
        <f t="array" ref="F299">IFERROR(0.01*_xlfn.IFS(
INDEX(FixtureTicker!$B$24:$AM$43, MATCH($B299, FixtureTicker!$A$24:$A$43, 0), PlayerForm!$X$5)="H",
_xlfn.XLOOKUP($E299, PlayerForm!$D$3:$D$394, PlayerForm!$Q$3:$Q$394)*
_xlfn.XLOOKUP(
INDEX(FixtureTicker!$B$3:$AM$22, MATCH($B299, FixtureTicker!$A$3:$A$22,0), PlayerForm!$X$5),
 TeamForm!$B$4:$B$23, TeamForm!$AD$4:$AD$23),
INDEX(FixtureTicker!$B$24:$AM$43, MATCH($B299, FixtureTicker!$A$24:$A$43,0), PlayerForm!$X$5)="A",
_xlfn.XLOOKUP($E299, PlayerForm!$D$3:$D$394, PlayerForm!$R$3:$R$394)*
_xlfn.XLOOKUP(
INDEX(FixtureTicker!$B$3:$AM$22, MATCH($B299, FixtureTicker!$A$3:$A$22,0), PlayerForm!$X$5),
 TeamForm!$B$4:$B$23, TeamForm!$AB$4:$AB$23),
INDEX(FixtureTicker!$B$24:$AM$43, MATCH($B299, FixtureTicker!$A$24:$A$43,0), PlayerForm!$X$5)="BLANK",
0),0)</f>
        <v>0</v>
      </c>
      <c r="G299" s="163" cm="1">
        <f t="array" ref="G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
),0)</f>
        <v>0</v>
      </c>
      <c r="H299" s="163" cm="1">
        <f t="array" ref="H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),
_xlfn.IFS(
INDEX(FixtureTicker!$B$24:$AM$43, MATCH($B299, FixtureTicker!$A$24:$A$43), PlayerForm!$X$5+2)="H",
_xlfn.XLOOKUP($E299, PlayerForm!$D$3:$D$394, PlayerForm!$Q$3:$Q$394)*
_xlfn.XLOOKUP(
INDEX(FixtureTicker!$B$3:$AM$22, MATCH($B299, FixtureTicker!$A$3:$A$22), PlayerForm!$X$5+2),
 TeamForm!$B$4:$B$23, TeamForm!$AD$4:$AD$23),
INDEX(FixtureTicker!$B$24:$AM$43, MATCH($B299, FixtureTicker!$A$24:$A$43), PlayerForm!$X$5+2)="A",
_xlfn.XLOOKUP($E299, PlayerForm!$D$3:$D$394, PlayerForm!$R$3:$R$394)*
_xlfn.XLOOKUP(
INDEX(FixtureTicker!$B$3:$AM$22, MATCH($B299, FixtureTicker!$A$3:$A$22), PlayerForm!$X$5+2),
 TeamForm!$B$4:$B$23, TeamForm!$AB$4:$AB$23),
INDEX(FixtureTicker!$B$24:$AM$43, MATCH($B299, FixtureTicker!$A$24:$A$43), PlayerForm!$X$5+2)="BLANK",
0
),
_xlfn.IFS(
INDEX(FixtureTicker!$B$24:$AM$43, MATCH($B299, FixtureTicker!$A$24:$A$43), PlayerForm!$X$5+3)="H",
_xlfn.XLOOKUP($E299, PlayerForm!$D$3:$D$394, PlayerForm!$Q$3:$Q$394)*
_xlfn.XLOOKUP(
INDEX(FixtureTicker!$B$3:$AM$22, MATCH($B299, FixtureTicker!$A$3:$A$22), PlayerForm!$X$5+3),
 TeamForm!$B$4:$B$23, TeamForm!$AD$4:$AD$23),
INDEX(FixtureTicker!$B$24:$AM$43, MATCH($B299, FixtureTicker!$A$24:$A$43), PlayerForm!$X$5+3)="A",
_xlfn.XLOOKUP($E299, PlayerForm!$D$3:$D$394, PlayerForm!$R$3:$R$394)*
_xlfn.XLOOKUP(
INDEX(FixtureTicker!$B$3:$AM$22, MATCH($B299, FixtureTicker!$A$3:$A$22), PlayerForm!$X$5+3),
 TeamForm!$B$4:$B$23, TeamForm!$AB$4:$AB$23),
INDEX(FixtureTicker!$B$24:$AM$43, MATCH($B299, FixtureTicker!$A$24:$A$43), PlayerForm!$X$5+3)="BLANK",
0
)
),0)</f>
        <v>0</v>
      </c>
      <c r="I299" s="163" cm="1">
        <f t="array" ref="I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),
_xlfn.IFS(
INDEX(FixtureTicker!$B$24:$AM$43, MATCH($B299, FixtureTicker!$A$24:$A$43), PlayerForm!$X$5+2)="H",
_xlfn.XLOOKUP($E299, PlayerForm!$D$3:$D$394, PlayerForm!$Q$3:$Q$394)*
_xlfn.XLOOKUP(
INDEX(FixtureTicker!$B$3:$AM$22, MATCH($B299, FixtureTicker!$A$3:$A$22), PlayerForm!$X$5+2),
 TeamForm!$B$4:$B$23, TeamForm!$AD$4:$AD$23),
INDEX(FixtureTicker!$B$24:$AM$43, MATCH($B299, FixtureTicker!$A$24:$A$43), PlayerForm!$X$5+2)="A",
_xlfn.XLOOKUP($E299, PlayerForm!$D$3:$D$394, PlayerForm!$R$3:$R$394)*
_xlfn.XLOOKUP(
INDEX(FixtureTicker!$B$3:$AM$22, MATCH($B299, FixtureTicker!$A$3:$A$22), PlayerForm!$X$5+2),
 TeamForm!$B$4:$B$23, TeamForm!$AB$4:$AB$23),
INDEX(FixtureTicker!$B$24:$AM$43, MATCH($B299, FixtureTicker!$A$24:$A$43), PlayerForm!$X$5+2)="BLANK",
0
),
_xlfn.IFS(
INDEX(FixtureTicker!$B$24:$AM$43, MATCH($B299, FixtureTicker!$A$24:$A$43), PlayerForm!$X$5+3)="H",
_xlfn.XLOOKUP($E299, PlayerForm!$D$3:$D$394, PlayerForm!$Q$3:$Q$394)*
_xlfn.XLOOKUP(
INDEX(FixtureTicker!$B$3:$AM$22, MATCH($B299, FixtureTicker!$A$3:$A$22), PlayerForm!$X$5+3),
 TeamForm!$B$4:$B$23, TeamForm!$AD$4:$AD$23),
INDEX(FixtureTicker!$B$24:$AM$43, MATCH($B299, FixtureTicker!$A$24:$A$43), PlayerForm!$X$5+3)="A",
_xlfn.XLOOKUP($E299, PlayerForm!$D$3:$D$394, PlayerForm!$R$3:$R$394)*
_xlfn.XLOOKUP(
INDEX(FixtureTicker!$B$3:$AM$22, MATCH($B299, FixtureTicker!$A$3:$A$22), PlayerForm!$X$5+3),
 TeamForm!$B$4:$B$23, TeamForm!$AB$4:$AB$23),
INDEX(FixtureTicker!$B$24:$AM$43, MATCH($B299, FixtureTicker!$A$24:$A$43), PlayerForm!$X$5+3)="BLANK",
0
),
_xlfn.IFS(
INDEX(FixtureTicker!$B$24:$AM$43, MATCH($B299, FixtureTicker!$A$24:$A$43), PlayerForm!$X$5+4)="H",
_xlfn.XLOOKUP($E299, PlayerForm!$D$3:$D$394, PlayerForm!$Q$3:$Q$394)*
_xlfn.XLOOKUP(
INDEX(FixtureTicker!$B$3:$AM$22, MATCH($B299, FixtureTicker!$A$3:$A$22), PlayerForm!$X$5+4),
 TeamForm!$B$4:$B$23, TeamForm!$AD$4:$AD$23),
INDEX(FixtureTicker!$B$24:$AM$43, MATCH($B299, FixtureTicker!$A$24:$A$43), PlayerForm!$X$5+4)="A",
_xlfn.XLOOKUP($E299, PlayerForm!$D$3:$D$394, PlayerForm!$R$3:$R$394)*
_xlfn.XLOOKUP(
INDEX(FixtureTicker!$B$3:$AM$22, MATCH($B299, FixtureTicker!$A$3:$A$22), PlayerForm!$X$5+4),
 TeamForm!$B$4:$B$23, TeamForm!$AB$4:$AB$23),
INDEX(FixtureTicker!$B$24:$AM$43, MATCH($B299, FixtureTicker!$A$24:$A$43), PlayerForm!$X$5+4)="BLANK",
0
),
_xlfn.IFS(
INDEX(FixtureTicker!$B$24:$AM$43, MATCH($B299, FixtureTicker!$A$24:$A$43), PlayerForm!$X$5+5)="H",
_xlfn.XLOOKUP($E299, PlayerForm!$D$3:$D$394, PlayerForm!$Q$3:$Q$394)*
_xlfn.XLOOKUP(
INDEX(FixtureTicker!$B$3:$AM$22, MATCH($B299, FixtureTicker!$A$3:$A$22), PlayerForm!$X$5+5),
 TeamForm!$B$4:$B$23, TeamForm!$AD$4:$AD$23),
INDEX(FixtureTicker!$B$24:$AM$43, MATCH($B299, FixtureTicker!$A$24:$A$43), PlayerForm!$X$5+5)="A",
_xlfn.XLOOKUP($E299, PlayerForm!$D$3:$D$394, PlayerForm!$R$3:$R$394)*
_xlfn.XLOOKUP(
INDEX(FixtureTicker!$B$3:$AM$22, MATCH($B299, FixtureTicker!$A$3:$A$22), PlayerForm!$X$5+5),
 TeamForm!$B$4:$B$23, TeamForm!$AB$4:$AB$23),
INDEX(FixtureTicker!$B$24:$AM$43, MATCH($B299, FixtureTicker!$A$24:$A$43), PlayerForm!$X$5+5)="BLANK",
0
)
),0)</f>
        <v>0</v>
      </c>
      <c r="J299" s="163" cm="1">
        <f t="array" ref="J299">IFERROR(0.01*SUM(
_xlfn.IFS(
INDEX(FixtureTicker!$B$24:$AM$43, MATCH($B299, FixtureTicker!$A$24:$A$43), PlayerForm!$X$5)="H",
_xlfn.XLOOKUP($E299, PlayerForm!$D$3:$D$394, PlayerForm!$Q$3:$Q$394)*
_xlfn.XLOOKUP(
INDEX(FixtureTicker!$B$3:$AM$22, MATCH($B299, FixtureTicker!$A$3:$A$22), PlayerForm!$X$5),
 TeamForm!$B$4:$B$23, TeamForm!$AD$4:$AD$23),
INDEX(FixtureTicker!$B$24:$AM$43, MATCH($B299, FixtureTicker!$A$24:$A$43), PlayerForm!$X$5)="A",
_xlfn.XLOOKUP($E299, PlayerForm!$D$3:$D$394, PlayerForm!$R$3:$R$394)*
_xlfn.XLOOKUP(
INDEX(FixtureTicker!$B$3:$AM$22, MATCH($B299, FixtureTicker!$A$3:$A$22), PlayerForm!$X$5),
 TeamForm!$B$4:$B$23, TeamForm!$AB$4:$AB$23),
INDEX(FixtureTicker!$B$24:$AM$43, MATCH($B299, FixtureTicker!$A$24:$A$43), PlayerForm!$X$5)="BLANK",
0
),
_xlfn.IFS(
INDEX(FixtureTicker!$B$24:$AM$43, MATCH($B299, FixtureTicker!$A$24:$A$43), PlayerForm!$X$5+1)="H",
_xlfn.XLOOKUP($E299, PlayerForm!$D$3:$D$394, PlayerForm!$Q$3:$Q$394)*
_xlfn.XLOOKUP(
INDEX(FixtureTicker!$B$3:$AM$22, MATCH($B299, FixtureTicker!$A$3:$A$22), PlayerForm!$X$5+1),
 TeamForm!$B$4:$B$23, TeamForm!$AD$4:$AD$23),
INDEX(FixtureTicker!$B$24:$AM$43, MATCH($B299, FixtureTicker!$A$24:$A$43), PlayerForm!$X$5+1)="A",
_xlfn.XLOOKUP($E299, PlayerForm!$D$3:$D$394, PlayerForm!$R$3:$R$394)*
_xlfn.XLOOKUP(
INDEX(FixtureTicker!$B$3:$AM$22, MATCH($B299, FixtureTicker!$A$3:$A$22), PlayerForm!$X$5+1),
 TeamForm!$B$4:$B$23, TeamForm!$AB$4:$AB$23),
INDEX(FixtureTicker!$B$24:$AM$43, MATCH($B299, FixtureTicker!$A$24:$A$43), PlayerForm!$X$5+1)="BLANK",
0
),
_xlfn.IFS(
INDEX(FixtureTicker!$B$24:$AM$43, MATCH($B299, FixtureTicker!$A$24:$A$43), PlayerForm!$X$5+2)="H",
_xlfn.XLOOKUP($E299, PlayerForm!$D$3:$D$394, PlayerForm!$Q$3:$Q$394)*
_xlfn.XLOOKUP(
INDEX(FixtureTicker!$B$3:$AM$22, MATCH($B299, FixtureTicker!$A$3:$A$22), PlayerForm!$X$5+2),
 TeamForm!$B$4:$B$23, TeamForm!$AD$4:$AD$23),
INDEX(FixtureTicker!$B$24:$AM$43, MATCH($B299, FixtureTicker!$A$24:$A$43), PlayerForm!$X$5+2)="A",
_xlfn.XLOOKUP($E299, PlayerForm!$D$3:$D$394, PlayerForm!$R$3:$R$394)*
_xlfn.XLOOKUP(
INDEX(FixtureTicker!$B$3:$AM$22, MATCH($B299, FixtureTicker!$A$3:$A$22), PlayerForm!$X$5+2),
 TeamForm!$B$4:$B$23, TeamForm!$AB$4:$AB$23),
INDEX(FixtureTicker!$B$24:$AM$43, MATCH($B299, FixtureTicker!$A$24:$A$43), PlayerForm!$X$5+2)="BLANK",
0
),
_xlfn.IFS(
INDEX(FixtureTicker!$B$24:$AM$43, MATCH($B299, FixtureTicker!$A$24:$A$43), PlayerForm!$X$5+3)="H",
_xlfn.XLOOKUP($E299, PlayerForm!$D$3:$D$394, PlayerForm!$Q$3:$Q$394)*
_xlfn.XLOOKUP(
INDEX(FixtureTicker!$B$3:$AM$22, MATCH($B299, FixtureTicker!$A$3:$A$22), PlayerForm!$X$5+3),
 TeamForm!$B$4:$B$23, TeamForm!$AD$4:$AD$23),
INDEX(FixtureTicker!$B$24:$AM$43, MATCH($B299, FixtureTicker!$A$24:$A$43), PlayerForm!$X$5+3)="A",
_xlfn.XLOOKUP($E299, PlayerForm!$D$3:$D$394, PlayerForm!$R$3:$R$394)*
_xlfn.XLOOKUP(
INDEX(FixtureTicker!$B$3:$AM$22, MATCH($B299, FixtureTicker!$A$3:$A$22), PlayerForm!$X$5+3),
 TeamForm!$B$4:$B$23, TeamForm!$AB$4:$AB$23),
INDEX(FixtureTicker!$B$24:$AM$43, MATCH($B299, FixtureTicker!$A$24:$A$43), PlayerForm!$X$5+3)="BLANK",
0
),
_xlfn.IFS(
INDEX(FixtureTicker!$B$24:$AM$43, MATCH($B299, FixtureTicker!$A$24:$A$43), PlayerForm!$X$5+4)="H",
_xlfn.XLOOKUP($E299, PlayerForm!$D$3:$D$394, PlayerForm!$Q$3:$Q$394)*
_xlfn.XLOOKUP(
INDEX(FixtureTicker!$B$3:$AM$22, MATCH($B299, FixtureTicker!$A$3:$A$22), PlayerForm!$X$5+4),
 TeamForm!$B$4:$B$23, TeamForm!$AD$4:$AD$23),
INDEX(FixtureTicker!$B$24:$AM$43, MATCH($B299, FixtureTicker!$A$24:$A$43), PlayerForm!$X$5+4)="A",
_xlfn.XLOOKUP($E299, PlayerForm!$D$3:$D$394, PlayerForm!$R$3:$R$394)*
_xlfn.XLOOKUP(
INDEX(FixtureTicker!$B$3:$AM$22, MATCH($B299, FixtureTicker!$A$3:$A$22), PlayerForm!$X$5+4),
 TeamForm!$B$4:$B$23, TeamForm!$AB$4:$AB$23),
INDEX(FixtureTicker!$B$24:$AM$43, MATCH($B299, FixtureTicker!$A$24:$A$43), PlayerForm!$X$5+4)="BLANK",
0
),
_xlfn.IFS(
INDEX(FixtureTicker!$B$24:$AM$43, MATCH($B299, FixtureTicker!$A$24:$A$43), PlayerForm!$X$5+5)="H",
_xlfn.XLOOKUP($E299, PlayerForm!$D$3:$D$394, PlayerForm!$Q$3:$Q$394)*
_xlfn.XLOOKUP(
INDEX(FixtureTicker!$B$3:$AM$22, MATCH($B299, FixtureTicker!$A$3:$A$22), PlayerForm!$X$5+5),
 TeamForm!$B$4:$B$23, TeamForm!$AD$4:$AD$23),
INDEX(FixtureTicker!$B$24:$AM$43, MATCH($B299, FixtureTicker!$A$24:$A$43), PlayerForm!$X$5+5)="A",
_xlfn.XLOOKUP($E299, PlayerForm!$D$3:$D$394, PlayerForm!$R$3:$R$394)*
_xlfn.XLOOKUP(
INDEX(FixtureTicker!$B$3:$AM$22, MATCH($B299, FixtureTicker!$A$3:$A$22), PlayerForm!$X$5+5),
 TeamForm!$B$4:$B$23, TeamForm!$AB$4:$AB$23),
INDEX(FixtureTicker!$B$24:$AM$43, MATCH($B299, FixtureTicker!$A$24:$A$43), PlayerForm!$X$5+5)="BLANK",
0
),
_xlfn.IFS(
INDEX(FixtureTicker!$B$24:$AM$43, MATCH($B299, FixtureTicker!$A$24:$A$43), PlayerForm!$X$5+6)="H",
_xlfn.XLOOKUP($E299, PlayerForm!$D$3:$D$394, PlayerForm!$Q$3:$Q$394)*
_xlfn.XLOOKUP(
INDEX(FixtureTicker!$B$3:$AM$22, MATCH($B299, FixtureTicker!$A$3:$A$22), PlayerForm!$X$5+6),
 TeamForm!$B$4:$B$23, TeamForm!$AD$4:$AD$23),
INDEX(FixtureTicker!$B$24:$AM$43, MATCH($B299, FixtureTicker!$A$24:$A$43), PlayerForm!$X$5+6)="A",
_xlfn.XLOOKUP($E299, PlayerForm!$D$3:$D$394, PlayerForm!$R$3:$R$394)*
_xlfn.XLOOKUP(
INDEX(FixtureTicker!$B$3:$AM$22, MATCH($B299, FixtureTicker!$A$3:$A$22), PlayerForm!$X$5+6),
 TeamForm!$B$4:$B$23, TeamForm!$AB$4:$AB$23),
INDEX(FixtureTicker!$B$24:$AM$43, MATCH($B299, FixtureTicker!$A$24:$A$43), PlayerForm!$X$5+6)="BLANK",
0
),
_xlfn.IFS(
INDEX(FixtureTicker!$B$24:$AM$43, MATCH($B299, FixtureTicker!$A$24:$A$43), PlayerForm!$X$5+7)="H",
_xlfn.XLOOKUP($E299, PlayerForm!$D$3:$D$394, PlayerForm!$Q$3:$Q$394)*
_xlfn.XLOOKUP(
INDEX(FixtureTicker!$B$3:$AM$22, MATCH($B299, FixtureTicker!$A$3:$A$22), PlayerForm!$X$5+7),
 TeamForm!$B$4:$B$23, TeamForm!$AD$4:$AD$23),
INDEX(FixtureTicker!$B$24:$AM$43, MATCH($B299, FixtureTicker!$A$24:$A$43), PlayerForm!$X$5+7)="A",
_xlfn.XLOOKUP($E299, PlayerForm!$D$3:$D$394, PlayerForm!$R$3:$R$394)*
_xlfn.XLOOKUP(
INDEX(FixtureTicker!$B$3:$AM$22, MATCH($B299, FixtureTicker!$A$3:$A$22), PlayerForm!$X$5+7),
 TeamForm!$B$4:$B$23, TeamForm!$AB$4:$AB$23),
INDEX(FixtureTicker!$B$24:$AM$43, MATCH($B299, FixtureTicker!$A$24:$A$43), PlayerForm!$X$5+7)="BLANK",
0
)
),0)</f>
        <v>0</v>
      </c>
    </row>
    <row r="300" spans="1:10">
      <c r="A300" s="55">
        <v>253</v>
      </c>
      <c r="B300" s="55" t="str">
        <f>_xlfn.XLOOKUP($A300, PlayerData!$B$3:$B$394, PlayerData!C$3:C$394)</f>
        <v>ARS</v>
      </c>
      <c r="C300" s="55" t="str">
        <f>_xlfn.XLOOKUP($A300, PlayerData!$B$3:$B$394, PlayerData!D$3:D$394)</f>
        <v>D</v>
      </c>
      <c r="D300" s="55">
        <f>_xlfn.XLOOKUP($A300, PlayerData!$B:$B, PlayerData!F:F,,,-1)</f>
        <v>5</v>
      </c>
      <c r="E300" s="31" t="str">
        <f>_xlfn.XLOOKUP($A300, PlayerData!$B$3:$B$394, PlayerData!E$3:E$394)</f>
        <v>Sokratis</v>
      </c>
      <c r="F300" s="164" cm="1">
        <f t="array" ref="F300">IFERROR(0.01*_xlfn.IFS(
INDEX(FixtureTicker!$B$24:$AM$43, MATCH($B300, FixtureTicker!$A$24:$A$43, 0), PlayerForm!$X$5)="H",
_xlfn.XLOOKUP($E300, PlayerForm!$D$3:$D$394, PlayerForm!$Q$3:$Q$394)*
_xlfn.XLOOKUP(
INDEX(FixtureTicker!$B$3:$AM$22, MATCH($B300, FixtureTicker!$A$3:$A$22,0), PlayerForm!$X$5),
 TeamForm!$B$4:$B$23, TeamForm!$AD$4:$AD$23),
INDEX(FixtureTicker!$B$24:$AM$43, MATCH($B300, FixtureTicker!$A$24:$A$43,0), PlayerForm!$X$5)="A",
_xlfn.XLOOKUP($E300, PlayerForm!$D$3:$D$394, PlayerForm!$R$3:$R$394)*
_xlfn.XLOOKUP(
INDEX(FixtureTicker!$B$3:$AM$22, MATCH($B300, FixtureTicker!$A$3:$A$22,0), PlayerForm!$X$5),
 TeamForm!$B$4:$B$23, TeamForm!$AB$4:$AB$23),
INDEX(FixtureTicker!$B$24:$AM$43, MATCH($B300, FixtureTicker!$A$24:$A$43,0), PlayerForm!$X$5)="BLANK",
0),0)</f>
        <v>0</v>
      </c>
      <c r="G300" s="163" cm="1">
        <f t="array" ref="G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
),0)</f>
        <v>0</v>
      </c>
      <c r="H300" s="163" cm="1">
        <f t="array" ref="H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),
_xlfn.IFS(
INDEX(FixtureTicker!$B$24:$AM$43, MATCH($B300, FixtureTicker!$A$24:$A$43), PlayerForm!$X$5+2)="H",
_xlfn.XLOOKUP($E300, PlayerForm!$D$3:$D$394, PlayerForm!$Q$3:$Q$394)*
_xlfn.XLOOKUP(
INDEX(FixtureTicker!$B$3:$AM$22, MATCH($B300, FixtureTicker!$A$3:$A$22), PlayerForm!$X$5+2),
 TeamForm!$B$4:$B$23, TeamForm!$AD$4:$AD$23),
INDEX(FixtureTicker!$B$24:$AM$43, MATCH($B300, FixtureTicker!$A$24:$A$43), PlayerForm!$X$5+2)="A",
_xlfn.XLOOKUP($E300, PlayerForm!$D$3:$D$394, PlayerForm!$R$3:$R$394)*
_xlfn.XLOOKUP(
INDEX(FixtureTicker!$B$3:$AM$22, MATCH($B300, FixtureTicker!$A$3:$A$22), PlayerForm!$X$5+2),
 TeamForm!$B$4:$B$23, TeamForm!$AB$4:$AB$23),
INDEX(FixtureTicker!$B$24:$AM$43, MATCH($B300, FixtureTicker!$A$24:$A$43), PlayerForm!$X$5+2)="BLANK",
0
),
_xlfn.IFS(
INDEX(FixtureTicker!$B$24:$AM$43, MATCH($B300, FixtureTicker!$A$24:$A$43), PlayerForm!$X$5+3)="H",
_xlfn.XLOOKUP($E300, PlayerForm!$D$3:$D$394, PlayerForm!$Q$3:$Q$394)*
_xlfn.XLOOKUP(
INDEX(FixtureTicker!$B$3:$AM$22, MATCH($B300, FixtureTicker!$A$3:$A$22), PlayerForm!$X$5+3),
 TeamForm!$B$4:$B$23, TeamForm!$AD$4:$AD$23),
INDEX(FixtureTicker!$B$24:$AM$43, MATCH($B300, FixtureTicker!$A$24:$A$43), PlayerForm!$X$5+3)="A",
_xlfn.XLOOKUP($E300, PlayerForm!$D$3:$D$394, PlayerForm!$R$3:$R$394)*
_xlfn.XLOOKUP(
INDEX(FixtureTicker!$B$3:$AM$22, MATCH($B300, FixtureTicker!$A$3:$A$22), PlayerForm!$X$5+3),
 TeamForm!$B$4:$B$23, TeamForm!$AB$4:$AB$23),
INDEX(FixtureTicker!$B$24:$AM$43, MATCH($B300, FixtureTicker!$A$24:$A$43), PlayerForm!$X$5+3)="BLANK",
0
)
),0)</f>
        <v>0</v>
      </c>
      <c r="I300" s="163" cm="1">
        <f t="array" ref="I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),
_xlfn.IFS(
INDEX(FixtureTicker!$B$24:$AM$43, MATCH($B300, FixtureTicker!$A$24:$A$43), PlayerForm!$X$5+2)="H",
_xlfn.XLOOKUP($E300, PlayerForm!$D$3:$D$394, PlayerForm!$Q$3:$Q$394)*
_xlfn.XLOOKUP(
INDEX(FixtureTicker!$B$3:$AM$22, MATCH($B300, FixtureTicker!$A$3:$A$22), PlayerForm!$X$5+2),
 TeamForm!$B$4:$B$23, TeamForm!$AD$4:$AD$23),
INDEX(FixtureTicker!$B$24:$AM$43, MATCH($B300, FixtureTicker!$A$24:$A$43), PlayerForm!$X$5+2)="A",
_xlfn.XLOOKUP($E300, PlayerForm!$D$3:$D$394, PlayerForm!$R$3:$R$394)*
_xlfn.XLOOKUP(
INDEX(FixtureTicker!$B$3:$AM$22, MATCH($B300, FixtureTicker!$A$3:$A$22), PlayerForm!$X$5+2),
 TeamForm!$B$4:$B$23, TeamForm!$AB$4:$AB$23),
INDEX(FixtureTicker!$B$24:$AM$43, MATCH($B300, FixtureTicker!$A$24:$A$43), PlayerForm!$X$5+2)="BLANK",
0
),
_xlfn.IFS(
INDEX(FixtureTicker!$B$24:$AM$43, MATCH($B300, FixtureTicker!$A$24:$A$43), PlayerForm!$X$5+3)="H",
_xlfn.XLOOKUP($E300, PlayerForm!$D$3:$D$394, PlayerForm!$Q$3:$Q$394)*
_xlfn.XLOOKUP(
INDEX(FixtureTicker!$B$3:$AM$22, MATCH($B300, FixtureTicker!$A$3:$A$22), PlayerForm!$X$5+3),
 TeamForm!$B$4:$B$23, TeamForm!$AD$4:$AD$23),
INDEX(FixtureTicker!$B$24:$AM$43, MATCH($B300, FixtureTicker!$A$24:$A$43), PlayerForm!$X$5+3)="A",
_xlfn.XLOOKUP($E300, PlayerForm!$D$3:$D$394, PlayerForm!$R$3:$R$394)*
_xlfn.XLOOKUP(
INDEX(FixtureTicker!$B$3:$AM$22, MATCH($B300, FixtureTicker!$A$3:$A$22), PlayerForm!$X$5+3),
 TeamForm!$B$4:$B$23, TeamForm!$AB$4:$AB$23),
INDEX(FixtureTicker!$B$24:$AM$43, MATCH($B300, FixtureTicker!$A$24:$A$43), PlayerForm!$X$5+3)="BLANK",
0
),
_xlfn.IFS(
INDEX(FixtureTicker!$B$24:$AM$43, MATCH($B300, FixtureTicker!$A$24:$A$43), PlayerForm!$X$5+4)="H",
_xlfn.XLOOKUP($E300, PlayerForm!$D$3:$D$394, PlayerForm!$Q$3:$Q$394)*
_xlfn.XLOOKUP(
INDEX(FixtureTicker!$B$3:$AM$22, MATCH($B300, FixtureTicker!$A$3:$A$22), PlayerForm!$X$5+4),
 TeamForm!$B$4:$B$23, TeamForm!$AD$4:$AD$23),
INDEX(FixtureTicker!$B$24:$AM$43, MATCH($B300, FixtureTicker!$A$24:$A$43), PlayerForm!$X$5+4)="A",
_xlfn.XLOOKUP($E300, PlayerForm!$D$3:$D$394, PlayerForm!$R$3:$R$394)*
_xlfn.XLOOKUP(
INDEX(FixtureTicker!$B$3:$AM$22, MATCH($B300, FixtureTicker!$A$3:$A$22), PlayerForm!$X$5+4),
 TeamForm!$B$4:$B$23, TeamForm!$AB$4:$AB$23),
INDEX(FixtureTicker!$B$24:$AM$43, MATCH($B300, FixtureTicker!$A$24:$A$43), PlayerForm!$X$5+4)="BLANK",
0
),
_xlfn.IFS(
INDEX(FixtureTicker!$B$24:$AM$43, MATCH($B300, FixtureTicker!$A$24:$A$43), PlayerForm!$X$5+5)="H",
_xlfn.XLOOKUP($E300, PlayerForm!$D$3:$D$394, PlayerForm!$Q$3:$Q$394)*
_xlfn.XLOOKUP(
INDEX(FixtureTicker!$B$3:$AM$22, MATCH($B300, FixtureTicker!$A$3:$A$22), PlayerForm!$X$5+5),
 TeamForm!$B$4:$B$23, TeamForm!$AD$4:$AD$23),
INDEX(FixtureTicker!$B$24:$AM$43, MATCH($B300, FixtureTicker!$A$24:$A$43), PlayerForm!$X$5+5)="A",
_xlfn.XLOOKUP($E300, PlayerForm!$D$3:$D$394, PlayerForm!$R$3:$R$394)*
_xlfn.XLOOKUP(
INDEX(FixtureTicker!$B$3:$AM$22, MATCH($B300, FixtureTicker!$A$3:$A$22), PlayerForm!$X$5+5),
 TeamForm!$B$4:$B$23, TeamForm!$AB$4:$AB$23),
INDEX(FixtureTicker!$B$24:$AM$43, MATCH($B300, FixtureTicker!$A$24:$A$43), PlayerForm!$X$5+5)="BLANK",
0
)
),0)</f>
        <v>0</v>
      </c>
      <c r="J300" s="163" cm="1">
        <f t="array" ref="J300">IFERROR(0.01*SUM(
_xlfn.IFS(
INDEX(FixtureTicker!$B$24:$AM$43, MATCH($B300, FixtureTicker!$A$24:$A$43), PlayerForm!$X$5)="H",
_xlfn.XLOOKUP($E300, PlayerForm!$D$3:$D$394, PlayerForm!$Q$3:$Q$394)*
_xlfn.XLOOKUP(
INDEX(FixtureTicker!$B$3:$AM$22, MATCH($B300, FixtureTicker!$A$3:$A$22), PlayerForm!$X$5),
 TeamForm!$B$4:$B$23, TeamForm!$AD$4:$AD$23),
INDEX(FixtureTicker!$B$24:$AM$43, MATCH($B300, FixtureTicker!$A$24:$A$43), PlayerForm!$X$5)="A",
_xlfn.XLOOKUP($E300, PlayerForm!$D$3:$D$394, PlayerForm!$R$3:$R$394)*
_xlfn.XLOOKUP(
INDEX(FixtureTicker!$B$3:$AM$22, MATCH($B300, FixtureTicker!$A$3:$A$22), PlayerForm!$X$5),
 TeamForm!$B$4:$B$23, TeamForm!$AB$4:$AB$23),
INDEX(FixtureTicker!$B$24:$AM$43, MATCH($B300, FixtureTicker!$A$24:$A$43), PlayerForm!$X$5)="BLANK",
0
),
_xlfn.IFS(
INDEX(FixtureTicker!$B$24:$AM$43, MATCH($B300, FixtureTicker!$A$24:$A$43), PlayerForm!$X$5+1)="H",
_xlfn.XLOOKUP($E300, PlayerForm!$D$3:$D$394, PlayerForm!$Q$3:$Q$394)*
_xlfn.XLOOKUP(
INDEX(FixtureTicker!$B$3:$AM$22, MATCH($B300, FixtureTicker!$A$3:$A$22), PlayerForm!$X$5+1),
 TeamForm!$B$4:$B$23, TeamForm!$AD$4:$AD$23),
INDEX(FixtureTicker!$B$24:$AM$43, MATCH($B300, FixtureTicker!$A$24:$A$43), PlayerForm!$X$5+1)="A",
_xlfn.XLOOKUP($E300, PlayerForm!$D$3:$D$394, PlayerForm!$R$3:$R$394)*
_xlfn.XLOOKUP(
INDEX(FixtureTicker!$B$3:$AM$22, MATCH($B300, FixtureTicker!$A$3:$A$22), PlayerForm!$X$5+1),
 TeamForm!$B$4:$B$23, TeamForm!$AB$4:$AB$23),
INDEX(FixtureTicker!$B$24:$AM$43, MATCH($B300, FixtureTicker!$A$24:$A$43), PlayerForm!$X$5+1)="BLANK",
0
),
_xlfn.IFS(
INDEX(FixtureTicker!$B$24:$AM$43, MATCH($B300, FixtureTicker!$A$24:$A$43), PlayerForm!$X$5+2)="H",
_xlfn.XLOOKUP($E300, PlayerForm!$D$3:$D$394, PlayerForm!$Q$3:$Q$394)*
_xlfn.XLOOKUP(
INDEX(FixtureTicker!$B$3:$AM$22, MATCH($B300, FixtureTicker!$A$3:$A$22), PlayerForm!$X$5+2),
 TeamForm!$B$4:$B$23, TeamForm!$AD$4:$AD$23),
INDEX(FixtureTicker!$B$24:$AM$43, MATCH($B300, FixtureTicker!$A$24:$A$43), PlayerForm!$X$5+2)="A",
_xlfn.XLOOKUP($E300, PlayerForm!$D$3:$D$394, PlayerForm!$R$3:$R$394)*
_xlfn.XLOOKUP(
INDEX(FixtureTicker!$B$3:$AM$22, MATCH($B300, FixtureTicker!$A$3:$A$22), PlayerForm!$X$5+2),
 TeamForm!$B$4:$B$23, TeamForm!$AB$4:$AB$23),
INDEX(FixtureTicker!$B$24:$AM$43, MATCH($B300, FixtureTicker!$A$24:$A$43), PlayerForm!$X$5+2)="BLANK",
0
),
_xlfn.IFS(
INDEX(FixtureTicker!$B$24:$AM$43, MATCH($B300, FixtureTicker!$A$24:$A$43), PlayerForm!$X$5+3)="H",
_xlfn.XLOOKUP($E300, PlayerForm!$D$3:$D$394, PlayerForm!$Q$3:$Q$394)*
_xlfn.XLOOKUP(
INDEX(FixtureTicker!$B$3:$AM$22, MATCH($B300, FixtureTicker!$A$3:$A$22), PlayerForm!$X$5+3),
 TeamForm!$B$4:$B$23, TeamForm!$AD$4:$AD$23),
INDEX(FixtureTicker!$B$24:$AM$43, MATCH($B300, FixtureTicker!$A$24:$A$43), PlayerForm!$X$5+3)="A",
_xlfn.XLOOKUP($E300, PlayerForm!$D$3:$D$394, PlayerForm!$R$3:$R$394)*
_xlfn.XLOOKUP(
INDEX(FixtureTicker!$B$3:$AM$22, MATCH($B300, FixtureTicker!$A$3:$A$22), PlayerForm!$X$5+3),
 TeamForm!$B$4:$B$23, TeamForm!$AB$4:$AB$23),
INDEX(FixtureTicker!$B$24:$AM$43, MATCH($B300, FixtureTicker!$A$24:$A$43), PlayerForm!$X$5+3)="BLANK",
0
),
_xlfn.IFS(
INDEX(FixtureTicker!$B$24:$AM$43, MATCH($B300, FixtureTicker!$A$24:$A$43), PlayerForm!$X$5+4)="H",
_xlfn.XLOOKUP($E300, PlayerForm!$D$3:$D$394, PlayerForm!$Q$3:$Q$394)*
_xlfn.XLOOKUP(
INDEX(FixtureTicker!$B$3:$AM$22, MATCH($B300, FixtureTicker!$A$3:$A$22), PlayerForm!$X$5+4),
 TeamForm!$B$4:$B$23, TeamForm!$AD$4:$AD$23),
INDEX(FixtureTicker!$B$24:$AM$43, MATCH($B300, FixtureTicker!$A$24:$A$43), PlayerForm!$X$5+4)="A",
_xlfn.XLOOKUP($E300, PlayerForm!$D$3:$D$394, PlayerForm!$R$3:$R$394)*
_xlfn.XLOOKUP(
INDEX(FixtureTicker!$B$3:$AM$22, MATCH($B300, FixtureTicker!$A$3:$A$22), PlayerForm!$X$5+4),
 TeamForm!$B$4:$B$23, TeamForm!$AB$4:$AB$23),
INDEX(FixtureTicker!$B$24:$AM$43, MATCH($B300, FixtureTicker!$A$24:$A$43), PlayerForm!$X$5+4)="BLANK",
0
),
_xlfn.IFS(
INDEX(FixtureTicker!$B$24:$AM$43, MATCH($B300, FixtureTicker!$A$24:$A$43), PlayerForm!$X$5+5)="H",
_xlfn.XLOOKUP($E300, PlayerForm!$D$3:$D$394, PlayerForm!$Q$3:$Q$394)*
_xlfn.XLOOKUP(
INDEX(FixtureTicker!$B$3:$AM$22, MATCH($B300, FixtureTicker!$A$3:$A$22), PlayerForm!$X$5+5),
 TeamForm!$B$4:$B$23, TeamForm!$AD$4:$AD$23),
INDEX(FixtureTicker!$B$24:$AM$43, MATCH($B300, FixtureTicker!$A$24:$A$43), PlayerForm!$X$5+5)="A",
_xlfn.XLOOKUP($E300, PlayerForm!$D$3:$D$394, PlayerForm!$R$3:$R$394)*
_xlfn.XLOOKUP(
INDEX(FixtureTicker!$B$3:$AM$22, MATCH($B300, FixtureTicker!$A$3:$A$22), PlayerForm!$X$5+5),
 TeamForm!$B$4:$B$23, TeamForm!$AB$4:$AB$23),
INDEX(FixtureTicker!$B$24:$AM$43, MATCH($B300, FixtureTicker!$A$24:$A$43), PlayerForm!$X$5+5)="BLANK",
0
),
_xlfn.IFS(
INDEX(FixtureTicker!$B$24:$AM$43, MATCH($B300, FixtureTicker!$A$24:$A$43), PlayerForm!$X$5+6)="H",
_xlfn.XLOOKUP($E300, PlayerForm!$D$3:$D$394, PlayerForm!$Q$3:$Q$394)*
_xlfn.XLOOKUP(
INDEX(FixtureTicker!$B$3:$AM$22, MATCH($B300, FixtureTicker!$A$3:$A$22), PlayerForm!$X$5+6),
 TeamForm!$B$4:$B$23, TeamForm!$AD$4:$AD$23),
INDEX(FixtureTicker!$B$24:$AM$43, MATCH($B300, FixtureTicker!$A$24:$A$43), PlayerForm!$X$5+6)="A",
_xlfn.XLOOKUP($E300, PlayerForm!$D$3:$D$394, PlayerForm!$R$3:$R$394)*
_xlfn.XLOOKUP(
INDEX(FixtureTicker!$B$3:$AM$22, MATCH($B300, FixtureTicker!$A$3:$A$22), PlayerForm!$X$5+6),
 TeamForm!$B$4:$B$23, TeamForm!$AB$4:$AB$23),
INDEX(FixtureTicker!$B$24:$AM$43, MATCH($B300, FixtureTicker!$A$24:$A$43), PlayerForm!$X$5+6)="BLANK",
0
),
_xlfn.IFS(
INDEX(FixtureTicker!$B$24:$AM$43, MATCH($B300, FixtureTicker!$A$24:$A$43), PlayerForm!$X$5+7)="H",
_xlfn.XLOOKUP($E300, PlayerForm!$D$3:$D$394, PlayerForm!$Q$3:$Q$394)*
_xlfn.XLOOKUP(
INDEX(FixtureTicker!$B$3:$AM$22, MATCH($B300, FixtureTicker!$A$3:$A$22), PlayerForm!$X$5+7),
 TeamForm!$B$4:$B$23, TeamForm!$AD$4:$AD$23),
INDEX(FixtureTicker!$B$24:$AM$43, MATCH($B300, FixtureTicker!$A$24:$A$43), PlayerForm!$X$5+7)="A",
_xlfn.XLOOKUP($E300, PlayerForm!$D$3:$D$394, PlayerForm!$R$3:$R$394)*
_xlfn.XLOOKUP(
INDEX(FixtureTicker!$B$3:$AM$22, MATCH($B300, FixtureTicker!$A$3:$A$22), PlayerForm!$X$5+7),
 TeamForm!$B$4:$B$23, TeamForm!$AB$4:$AB$23),
INDEX(FixtureTicker!$B$24:$AM$43, MATCH($B300, FixtureTicker!$A$24:$A$43), PlayerForm!$X$5+7)="BLANK",
0
)
),0)</f>
        <v>0</v>
      </c>
    </row>
    <row r="301" spans="1:10">
      <c r="A301" s="55">
        <v>68</v>
      </c>
      <c r="B301" s="55" t="str">
        <f>_xlfn.XLOOKUP($A301, PlayerData!$B$3:$B$394, PlayerData!C$3:C$394)</f>
        <v>MCI</v>
      </c>
      <c r="C301" s="55" t="str">
        <f>_xlfn.XLOOKUP($A301, PlayerData!$B$3:$B$394, PlayerData!D$3:D$394)</f>
        <v>M</v>
      </c>
      <c r="D301" s="55">
        <f>_xlfn.XLOOKUP($A301, PlayerData!$B:$B, PlayerData!F:F,,,-1)</f>
        <v>7.5</v>
      </c>
      <c r="E301" s="31" t="str">
        <f>_xlfn.XLOOKUP($A301, PlayerData!$B$3:$B$394, PlayerData!E$3:E$394)</f>
        <v>David Silva</v>
      </c>
      <c r="F301" s="164" cm="1">
        <f t="array" ref="F301">IFERROR(0.01*_xlfn.IFS(
INDEX(FixtureTicker!$B$24:$AM$43, MATCH($B301, FixtureTicker!$A$24:$A$43, 0), PlayerForm!$X$5)="H",
_xlfn.XLOOKUP($E301, PlayerForm!$D$3:$D$394, PlayerForm!$Q$3:$Q$394)*
_xlfn.XLOOKUP(
INDEX(FixtureTicker!$B$3:$AM$22, MATCH($B301, FixtureTicker!$A$3:$A$22,0), PlayerForm!$X$5),
 TeamForm!$B$4:$B$23, TeamForm!$AD$4:$AD$23),
INDEX(FixtureTicker!$B$24:$AM$43, MATCH($B301, FixtureTicker!$A$24:$A$43,0), PlayerForm!$X$5)="A",
_xlfn.XLOOKUP($E301, PlayerForm!$D$3:$D$394, PlayerForm!$R$3:$R$394)*
_xlfn.XLOOKUP(
INDEX(FixtureTicker!$B$3:$AM$22, MATCH($B301, FixtureTicker!$A$3:$A$22,0), PlayerForm!$X$5),
 TeamForm!$B$4:$B$23, TeamForm!$AB$4:$AB$23),
INDEX(FixtureTicker!$B$24:$AM$43, MATCH($B301, FixtureTicker!$A$24:$A$43,0), PlayerForm!$X$5)="BLANK",
0),0)</f>
        <v>0</v>
      </c>
      <c r="G301" s="163" cm="1">
        <f t="array" ref="G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
),0)</f>
        <v>0</v>
      </c>
      <c r="H301" s="163" cm="1">
        <f t="array" ref="H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),
_xlfn.IFS(
INDEX(FixtureTicker!$B$24:$AM$43, MATCH($B301, FixtureTicker!$A$24:$A$43), PlayerForm!$X$5+2)="H",
_xlfn.XLOOKUP($E301, PlayerForm!$D$3:$D$394, PlayerForm!$Q$3:$Q$394)*
_xlfn.XLOOKUP(
INDEX(FixtureTicker!$B$3:$AM$22, MATCH($B301, FixtureTicker!$A$3:$A$22), PlayerForm!$X$5+2),
 TeamForm!$B$4:$B$23, TeamForm!$AD$4:$AD$23),
INDEX(FixtureTicker!$B$24:$AM$43, MATCH($B301, FixtureTicker!$A$24:$A$43), PlayerForm!$X$5+2)="A",
_xlfn.XLOOKUP($E301, PlayerForm!$D$3:$D$394, PlayerForm!$R$3:$R$394)*
_xlfn.XLOOKUP(
INDEX(FixtureTicker!$B$3:$AM$22, MATCH($B301, FixtureTicker!$A$3:$A$22), PlayerForm!$X$5+2),
 TeamForm!$B$4:$B$23, TeamForm!$AB$4:$AB$23),
INDEX(FixtureTicker!$B$24:$AM$43, MATCH($B301, FixtureTicker!$A$24:$A$43), PlayerForm!$X$5+2)="BLANK",
0
),
_xlfn.IFS(
INDEX(FixtureTicker!$B$24:$AM$43, MATCH($B301, FixtureTicker!$A$24:$A$43), PlayerForm!$X$5+3)="H",
_xlfn.XLOOKUP($E301, PlayerForm!$D$3:$D$394, PlayerForm!$Q$3:$Q$394)*
_xlfn.XLOOKUP(
INDEX(FixtureTicker!$B$3:$AM$22, MATCH($B301, FixtureTicker!$A$3:$A$22), PlayerForm!$X$5+3),
 TeamForm!$B$4:$B$23, TeamForm!$AD$4:$AD$23),
INDEX(FixtureTicker!$B$24:$AM$43, MATCH($B301, FixtureTicker!$A$24:$A$43), PlayerForm!$X$5+3)="A",
_xlfn.XLOOKUP($E301, PlayerForm!$D$3:$D$394, PlayerForm!$R$3:$R$394)*
_xlfn.XLOOKUP(
INDEX(FixtureTicker!$B$3:$AM$22, MATCH($B301, FixtureTicker!$A$3:$A$22), PlayerForm!$X$5+3),
 TeamForm!$B$4:$B$23, TeamForm!$AB$4:$AB$23),
INDEX(FixtureTicker!$B$24:$AM$43, MATCH($B301, FixtureTicker!$A$24:$A$43), PlayerForm!$X$5+3)="BLANK",
0
)
),0)</f>
        <v>0</v>
      </c>
      <c r="I301" s="163" cm="1">
        <f t="array" ref="I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),
_xlfn.IFS(
INDEX(FixtureTicker!$B$24:$AM$43, MATCH($B301, FixtureTicker!$A$24:$A$43), PlayerForm!$X$5+2)="H",
_xlfn.XLOOKUP($E301, PlayerForm!$D$3:$D$394, PlayerForm!$Q$3:$Q$394)*
_xlfn.XLOOKUP(
INDEX(FixtureTicker!$B$3:$AM$22, MATCH($B301, FixtureTicker!$A$3:$A$22), PlayerForm!$X$5+2),
 TeamForm!$B$4:$B$23, TeamForm!$AD$4:$AD$23),
INDEX(FixtureTicker!$B$24:$AM$43, MATCH($B301, FixtureTicker!$A$24:$A$43), PlayerForm!$X$5+2)="A",
_xlfn.XLOOKUP($E301, PlayerForm!$D$3:$D$394, PlayerForm!$R$3:$R$394)*
_xlfn.XLOOKUP(
INDEX(FixtureTicker!$B$3:$AM$22, MATCH($B301, FixtureTicker!$A$3:$A$22), PlayerForm!$X$5+2),
 TeamForm!$B$4:$B$23, TeamForm!$AB$4:$AB$23),
INDEX(FixtureTicker!$B$24:$AM$43, MATCH($B301, FixtureTicker!$A$24:$A$43), PlayerForm!$X$5+2)="BLANK",
0
),
_xlfn.IFS(
INDEX(FixtureTicker!$B$24:$AM$43, MATCH($B301, FixtureTicker!$A$24:$A$43), PlayerForm!$X$5+3)="H",
_xlfn.XLOOKUP($E301, PlayerForm!$D$3:$D$394, PlayerForm!$Q$3:$Q$394)*
_xlfn.XLOOKUP(
INDEX(FixtureTicker!$B$3:$AM$22, MATCH($B301, FixtureTicker!$A$3:$A$22), PlayerForm!$X$5+3),
 TeamForm!$B$4:$B$23, TeamForm!$AD$4:$AD$23),
INDEX(FixtureTicker!$B$24:$AM$43, MATCH($B301, FixtureTicker!$A$24:$A$43), PlayerForm!$X$5+3)="A",
_xlfn.XLOOKUP($E301, PlayerForm!$D$3:$D$394, PlayerForm!$R$3:$R$394)*
_xlfn.XLOOKUP(
INDEX(FixtureTicker!$B$3:$AM$22, MATCH($B301, FixtureTicker!$A$3:$A$22), PlayerForm!$X$5+3),
 TeamForm!$B$4:$B$23, TeamForm!$AB$4:$AB$23),
INDEX(FixtureTicker!$B$24:$AM$43, MATCH($B301, FixtureTicker!$A$24:$A$43), PlayerForm!$X$5+3)="BLANK",
0
),
_xlfn.IFS(
INDEX(FixtureTicker!$B$24:$AM$43, MATCH($B301, FixtureTicker!$A$24:$A$43), PlayerForm!$X$5+4)="H",
_xlfn.XLOOKUP($E301, PlayerForm!$D$3:$D$394, PlayerForm!$Q$3:$Q$394)*
_xlfn.XLOOKUP(
INDEX(FixtureTicker!$B$3:$AM$22, MATCH($B301, FixtureTicker!$A$3:$A$22), PlayerForm!$X$5+4),
 TeamForm!$B$4:$B$23, TeamForm!$AD$4:$AD$23),
INDEX(FixtureTicker!$B$24:$AM$43, MATCH($B301, FixtureTicker!$A$24:$A$43), PlayerForm!$X$5+4)="A",
_xlfn.XLOOKUP($E301, PlayerForm!$D$3:$D$394, PlayerForm!$R$3:$R$394)*
_xlfn.XLOOKUP(
INDEX(FixtureTicker!$B$3:$AM$22, MATCH($B301, FixtureTicker!$A$3:$A$22), PlayerForm!$X$5+4),
 TeamForm!$B$4:$B$23, TeamForm!$AB$4:$AB$23),
INDEX(FixtureTicker!$B$24:$AM$43, MATCH($B301, FixtureTicker!$A$24:$A$43), PlayerForm!$X$5+4)="BLANK",
0
),
_xlfn.IFS(
INDEX(FixtureTicker!$B$24:$AM$43, MATCH($B301, FixtureTicker!$A$24:$A$43), PlayerForm!$X$5+5)="H",
_xlfn.XLOOKUP($E301, PlayerForm!$D$3:$D$394, PlayerForm!$Q$3:$Q$394)*
_xlfn.XLOOKUP(
INDEX(FixtureTicker!$B$3:$AM$22, MATCH($B301, FixtureTicker!$A$3:$A$22), PlayerForm!$X$5+5),
 TeamForm!$B$4:$B$23, TeamForm!$AD$4:$AD$23),
INDEX(FixtureTicker!$B$24:$AM$43, MATCH($B301, FixtureTicker!$A$24:$A$43), PlayerForm!$X$5+5)="A",
_xlfn.XLOOKUP($E301, PlayerForm!$D$3:$D$394, PlayerForm!$R$3:$R$394)*
_xlfn.XLOOKUP(
INDEX(FixtureTicker!$B$3:$AM$22, MATCH($B301, FixtureTicker!$A$3:$A$22), PlayerForm!$X$5+5),
 TeamForm!$B$4:$B$23, TeamForm!$AB$4:$AB$23),
INDEX(FixtureTicker!$B$24:$AM$43, MATCH($B301, FixtureTicker!$A$24:$A$43), PlayerForm!$X$5+5)="BLANK",
0
)
),0)</f>
        <v>0</v>
      </c>
      <c r="J301" s="163" cm="1">
        <f t="array" ref="J301">IFERROR(0.01*SUM(
_xlfn.IFS(
INDEX(FixtureTicker!$B$24:$AM$43, MATCH($B301, FixtureTicker!$A$24:$A$43), PlayerForm!$X$5)="H",
_xlfn.XLOOKUP($E301, PlayerForm!$D$3:$D$394, PlayerForm!$Q$3:$Q$394)*
_xlfn.XLOOKUP(
INDEX(FixtureTicker!$B$3:$AM$22, MATCH($B301, FixtureTicker!$A$3:$A$22), PlayerForm!$X$5),
 TeamForm!$B$4:$B$23, TeamForm!$AD$4:$AD$23),
INDEX(FixtureTicker!$B$24:$AM$43, MATCH($B301, FixtureTicker!$A$24:$A$43), PlayerForm!$X$5)="A",
_xlfn.XLOOKUP($E301, PlayerForm!$D$3:$D$394, PlayerForm!$R$3:$R$394)*
_xlfn.XLOOKUP(
INDEX(FixtureTicker!$B$3:$AM$22, MATCH($B301, FixtureTicker!$A$3:$A$22), PlayerForm!$X$5),
 TeamForm!$B$4:$B$23, TeamForm!$AB$4:$AB$23),
INDEX(FixtureTicker!$B$24:$AM$43, MATCH($B301, FixtureTicker!$A$24:$A$43), PlayerForm!$X$5)="BLANK",
0
),
_xlfn.IFS(
INDEX(FixtureTicker!$B$24:$AM$43, MATCH($B301, FixtureTicker!$A$24:$A$43), PlayerForm!$X$5+1)="H",
_xlfn.XLOOKUP($E301, PlayerForm!$D$3:$D$394, PlayerForm!$Q$3:$Q$394)*
_xlfn.XLOOKUP(
INDEX(FixtureTicker!$B$3:$AM$22, MATCH($B301, FixtureTicker!$A$3:$A$22), PlayerForm!$X$5+1),
 TeamForm!$B$4:$B$23, TeamForm!$AD$4:$AD$23),
INDEX(FixtureTicker!$B$24:$AM$43, MATCH($B301, FixtureTicker!$A$24:$A$43), PlayerForm!$X$5+1)="A",
_xlfn.XLOOKUP($E301, PlayerForm!$D$3:$D$394, PlayerForm!$R$3:$R$394)*
_xlfn.XLOOKUP(
INDEX(FixtureTicker!$B$3:$AM$22, MATCH($B301, FixtureTicker!$A$3:$A$22), PlayerForm!$X$5+1),
 TeamForm!$B$4:$B$23, TeamForm!$AB$4:$AB$23),
INDEX(FixtureTicker!$B$24:$AM$43, MATCH($B301, FixtureTicker!$A$24:$A$43), PlayerForm!$X$5+1)="BLANK",
0
),
_xlfn.IFS(
INDEX(FixtureTicker!$B$24:$AM$43, MATCH($B301, FixtureTicker!$A$24:$A$43), PlayerForm!$X$5+2)="H",
_xlfn.XLOOKUP($E301, PlayerForm!$D$3:$D$394, PlayerForm!$Q$3:$Q$394)*
_xlfn.XLOOKUP(
INDEX(FixtureTicker!$B$3:$AM$22, MATCH($B301, FixtureTicker!$A$3:$A$22), PlayerForm!$X$5+2),
 TeamForm!$B$4:$B$23, TeamForm!$AD$4:$AD$23),
INDEX(FixtureTicker!$B$24:$AM$43, MATCH($B301, FixtureTicker!$A$24:$A$43), PlayerForm!$X$5+2)="A",
_xlfn.XLOOKUP($E301, PlayerForm!$D$3:$D$394, PlayerForm!$R$3:$R$394)*
_xlfn.XLOOKUP(
INDEX(FixtureTicker!$B$3:$AM$22, MATCH($B301, FixtureTicker!$A$3:$A$22), PlayerForm!$X$5+2),
 TeamForm!$B$4:$B$23, TeamForm!$AB$4:$AB$23),
INDEX(FixtureTicker!$B$24:$AM$43, MATCH($B301, FixtureTicker!$A$24:$A$43), PlayerForm!$X$5+2)="BLANK",
0
),
_xlfn.IFS(
INDEX(FixtureTicker!$B$24:$AM$43, MATCH($B301, FixtureTicker!$A$24:$A$43), PlayerForm!$X$5+3)="H",
_xlfn.XLOOKUP($E301, PlayerForm!$D$3:$D$394, PlayerForm!$Q$3:$Q$394)*
_xlfn.XLOOKUP(
INDEX(FixtureTicker!$B$3:$AM$22, MATCH($B301, FixtureTicker!$A$3:$A$22), PlayerForm!$X$5+3),
 TeamForm!$B$4:$B$23, TeamForm!$AD$4:$AD$23),
INDEX(FixtureTicker!$B$24:$AM$43, MATCH($B301, FixtureTicker!$A$24:$A$43), PlayerForm!$X$5+3)="A",
_xlfn.XLOOKUP($E301, PlayerForm!$D$3:$D$394, PlayerForm!$R$3:$R$394)*
_xlfn.XLOOKUP(
INDEX(FixtureTicker!$B$3:$AM$22, MATCH($B301, FixtureTicker!$A$3:$A$22), PlayerForm!$X$5+3),
 TeamForm!$B$4:$B$23, TeamForm!$AB$4:$AB$23),
INDEX(FixtureTicker!$B$24:$AM$43, MATCH($B301, FixtureTicker!$A$24:$A$43), PlayerForm!$X$5+3)="BLANK",
0
),
_xlfn.IFS(
INDEX(FixtureTicker!$B$24:$AM$43, MATCH($B301, FixtureTicker!$A$24:$A$43), PlayerForm!$X$5+4)="H",
_xlfn.XLOOKUP($E301, PlayerForm!$D$3:$D$394, PlayerForm!$Q$3:$Q$394)*
_xlfn.XLOOKUP(
INDEX(FixtureTicker!$B$3:$AM$22, MATCH($B301, FixtureTicker!$A$3:$A$22), PlayerForm!$X$5+4),
 TeamForm!$B$4:$B$23, TeamForm!$AD$4:$AD$23),
INDEX(FixtureTicker!$B$24:$AM$43, MATCH($B301, FixtureTicker!$A$24:$A$43), PlayerForm!$X$5+4)="A",
_xlfn.XLOOKUP($E301, PlayerForm!$D$3:$D$394, PlayerForm!$R$3:$R$394)*
_xlfn.XLOOKUP(
INDEX(FixtureTicker!$B$3:$AM$22, MATCH($B301, FixtureTicker!$A$3:$A$22), PlayerForm!$X$5+4),
 TeamForm!$B$4:$B$23, TeamForm!$AB$4:$AB$23),
INDEX(FixtureTicker!$B$24:$AM$43, MATCH($B301, FixtureTicker!$A$24:$A$43), PlayerForm!$X$5+4)="BLANK",
0
),
_xlfn.IFS(
INDEX(FixtureTicker!$B$24:$AM$43, MATCH($B301, FixtureTicker!$A$24:$A$43), PlayerForm!$X$5+5)="H",
_xlfn.XLOOKUP($E301, PlayerForm!$D$3:$D$394, PlayerForm!$Q$3:$Q$394)*
_xlfn.XLOOKUP(
INDEX(FixtureTicker!$B$3:$AM$22, MATCH($B301, FixtureTicker!$A$3:$A$22), PlayerForm!$X$5+5),
 TeamForm!$B$4:$B$23, TeamForm!$AD$4:$AD$23),
INDEX(FixtureTicker!$B$24:$AM$43, MATCH($B301, FixtureTicker!$A$24:$A$43), PlayerForm!$X$5+5)="A",
_xlfn.XLOOKUP($E301, PlayerForm!$D$3:$D$394, PlayerForm!$R$3:$R$394)*
_xlfn.XLOOKUP(
INDEX(FixtureTicker!$B$3:$AM$22, MATCH($B301, FixtureTicker!$A$3:$A$22), PlayerForm!$X$5+5),
 TeamForm!$B$4:$B$23, TeamForm!$AB$4:$AB$23),
INDEX(FixtureTicker!$B$24:$AM$43, MATCH($B301, FixtureTicker!$A$24:$A$43), PlayerForm!$X$5+5)="BLANK",
0
),
_xlfn.IFS(
INDEX(FixtureTicker!$B$24:$AM$43, MATCH($B301, FixtureTicker!$A$24:$A$43), PlayerForm!$X$5+6)="H",
_xlfn.XLOOKUP($E301, PlayerForm!$D$3:$D$394, PlayerForm!$Q$3:$Q$394)*
_xlfn.XLOOKUP(
INDEX(FixtureTicker!$B$3:$AM$22, MATCH($B301, FixtureTicker!$A$3:$A$22), PlayerForm!$X$5+6),
 TeamForm!$B$4:$B$23, TeamForm!$AD$4:$AD$23),
INDEX(FixtureTicker!$B$24:$AM$43, MATCH($B301, FixtureTicker!$A$24:$A$43), PlayerForm!$X$5+6)="A",
_xlfn.XLOOKUP($E301, PlayerForm!$D$3:$D$394, PlayerForm!$R$3:$R$394)*
_xlfn.XLOOKUP(
INDEX(FixtureTicker!$B$3:$AM$22, MATCH($B301, FixtureTicker!$A$3:$A$22), PlayerForm!$X$5+6),
 TeamForm!$B$4:$B$23, TeamForm!$AB$4:$AB$23),
INDEX(FixtureTicker!$B$24:$AM$43, MATCH($B301, FixtureTicker!$A$24:$A$43), PlayerForm!$X$5+6)="BLANK",
0
),
_xlfn.IFS(
INDEX(FixtureTicker!$B$24:$AM$43, MATCH($B301, FixtureTicker!$A$24:$A$43), PlayerForm!$X$5+7)="H",
_xlfn.XLOOKUP($E301, PlayerForm!$D$3:$D$394, PlayerForm!$Q$3:$Q$394)*
_xlfn.XLOOKUP(
INDEX(FixtureTicker!$B$3:$AM$22, MATCH($B301, FixtureTicker!$A$3:$A$22), PlayerForm!$X$5+7),
 TeamForm!$B$4:$B$23, TeamForm!$AD$4:$AD$23),
INDEX(FixtureTicker!$B$24:$AM$43, MATCH($B301, FixtureTicker!$A$24:$A$43), PlayerForm!$X$5+7)="A",
_xlfn.XLOOKUP($E301, PlayerForm!$D$3:$D$394, PlayerForm!$R$3:$R$394)*
_xlfn.XLOOKUP(
INDEX(FixtureTicker!$B$3:$AM$22, MATCH($B301, FixtureTicker!$A$3:$A$22), PlayerForm!$X$5+7),
 TeamForm!$B$4:$B$23, TeamForm!$AB$4:$AB$23),
INDEX(FixtureTicker!$B$24:$AM$43, MATCH($B301, FixtureTicker!$A$24:$A$43), PlayerForm!$X$5+7)="BLANK",
0
)
),0)</f>
        <v>0</v>
      </c>
    </row>
    <row r="302" spans="1:10">
      <c r="A302" s="55">
        <v>49</v>
      </c>
      <c r="B302" s="55" t="str">
        <f>_xlfn.XLOOKUP($A302, PlayerData!$B$3:$B$394, PlayerData!C$3:C$394)</f>
        <v>BUR</v>
      </c>
      <c r="C302" s="55" t="str">
        <f>_xlfn.XLOOKUP($A302, PlayerData!$B$3:$B$394, PlayerData!D$3:D$394)</f>
        <v>F</v>
      </c>
      <c r="D302" s="55">
        <f>_xlfn.XLOOKUP($A302, PlayerData!$B:$B, PlayerData!F:F,,,-1)</f>
        <v>5</v>
      </c>
      <c r="E302" s="31" t="str">
        <f>_xlfn.XLOOKUP($A302, PlayerData!$B$3:$B$394, PlayerData!E$3:E$394)</f>
        <v>Vydra</v>
      </c>
      <c r="F302" s="164" cm="1">
        <f t="array" ref="F302">IFERROR(0.01*_xlfn.IFS(
INDEX(FixtureTicker!$B$24:$AM$43, MATCH($B302, FixtureTicker!$A$24:$A$43, 0), PlayerForm!$X$5)="H",
_xlfn.XLOOKUP($E302, PlayerForm!$D$3:$D$394, PlayerForm!$Q$3:$Q$394)*
_xlfn.XLOOKUP(
INDEX(FixtureTicker!$B$3:$AM$22, MATCH($B302, FixtureTicker!$A$3:$A$22,0), PlayerForm!$X$5),
 TeamForm!$B$4:$B$23, TeamForm!$AD$4:$AD$23),
INDEX(FixtureTicker!$B$24:$AM$43, MATCH($B302, FixtureTicker!$A$24:$A$43,0), PlayerForm!$X$5)="A",
_xlfn.XLOOKUP($E302, PlayerForm!$D$3:$D$394, PlayerForm!$R$3:$R$394)*
_xlfn.XLOOKUP(
INDEX(FixtureTicker!$B$3:$AM$22, MATCH($B302, FixtureTicker!$A$3:$A$22,0), PlayerForm!$X$5),
 TeamForm!$B$4:$B$23, TeamForm!$AB$4:$AB$23),
INDEX(FixtureTicker!$B$24:$AM$43, MATCH($B302, FixtureTicker!$A$24:$A$43,0), PlayerForm!$X$5)="BLANK",
0),0)</f>
        <v>0</v>
      </c>
      <c r="G302" s="163" cm="1">
        <f t="array" ref="G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
),0)</f>
        <v>0</v>
      </c>
      <c r="H302" s="163" cm="1">
        <f t="array" ref="H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),
_xlfn.IFS(
INDEX(FixtureTicker!$B$24:$AM$43, MATCH($B302, FixtureTicker!$A$24:$A$43), PlayerForm!$X$5+2)="H",
_xlfn.XLOOKUP($E302, PlayerForm!$D$3:$D$394, PlayerForm!$Q$3:$Q$394)*
_xlfn.XLOOKUP(
INDEX(FixtureTicker!$B$3:$AM$22, MATCH($B302, FixtureTicker!$A$3:$A$22), PlayerForm!$X$5+2),
 TeamForm!$B$4:$B$23, TeamForm!$AD$4:$AD$23),
INDEX(FixtureTicker!$B$24:$AM$43, MATCH($B302, FixtureTicker!$A$24:$A$43), PlayerForm!$X$5+2)="A",
_xlfn.XLOOKUP($E302, PlayerForm!$D$3:$D$394, PlayerForm!$R$3:$R$394)*
_xlfn.XLOOKUP(
INDEX(FixtureTicker!$B$3:$AM$22, MATCH($B302, FixtureTicker!$A$3:$A$22), PlayerForm!$X$5+2),
 TeamForm!$B$4:$B$23, TeamForm!$AB$4:$AB$23),
INDEX(FixtureTicker!$B$24:$AM$43, MATCH($B302, FixtureTicker!$A$24:$A$43), PlayerForm!$X$5+2)="BLANK",
0
),
_xlfn.IFS(
INDEX(FixtureTicker!$B$24:$AM$43, MATCH($B302, FixtureTicker!$A$24:$A$43), PlayerForm!$X$5+3)="H",
_xlfn.XLOOKUP($E302, PlayerForm!$D$3:$D$394, PlayerForm!$Q$3:$Q$394)*
_xlfn.XLOOKUP(
INDEX(FixtureTicker!$B$3:$AM$22, MATCH($B302, FixtureTicker!$A$3:$A$22), PlayerForm!$X$5+3),
 TeamForm!$B$4:$B$23, TeamForm!$AD$4:$AD$23),
INDEX(FixtureTicker!$B$24:$AM$43, MATCH($B302, FixtureTicker!$A$24:$A$43), PlayerForm!$X$5+3)="A",
_xlfn.XLOOKUP($E302, PlayerForm!$D$3:$D$394, PlayerForm!$R$3:$R$394)*
_xlfn.XLOOKUP(
INDEX(FixtureTicker!$B$3:$AM$22, MATCH($B302, FixtureTicker!$A$3:$A$22), PlayerForm!$X$5+3),
 TeamForm!$B$4:$B$23, TeamForm!$AB$4:$AB$23),
INDEX(FixtureTicker!$B$24:$AM$43, MATCH($B302, FixtureTicker!$A$24:$A$43), PlayerForm!$X$5+3)="BLANK",
0
)
),0)</f>
        <v>0</v>
      </c>
      <c r="I302" s="163" cm="1">
        <f t="array" ref="I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),
_xlfn.IFS(
INDEX(FixtureTicker!$B$24:$AM$43, MATCH($B302, FixtureTicker!$A$24:$A$43), PlayerForm!$X$5+2)="H",
_xlfn.XLOOKUP($E302, PlayerForm!$D$3:$D$394, PlayerForm!$Q$3:$Q$394)*
_xlfn.XLOOKUP(
INDEX(FixtureTicker!$B$3:$AM$22, MATCH($B302, FixtureTicker!$A$3:$A$22), PlayerForm!$X$5+2),
 TeamForm!$B$4:$B$23, TeamForm!$AD$4:$AD$23),
INDEX(FixtureTicker!$B$24:$AM$43, MATCH($B302, FixtureTicker!$A$24:$A$43), PlayerForm!$X$5+2)="A",
_xlfn.XLOOKUP($E302, PlayerForm!$D$3:$D$394, PlayerForm!$R$3:$R$394)*
_xlfn.XLOOKUP(
INDEX(FixtureTicker!$B$3:$AM$22, MATCH($B302, FixtureTicker!$A$3:$A$22), PlayerForm!$X$5+2),
 TeamForm!$B$4:$B$23, TeamForm!$AB$4:$AB$23),
INDEX(FixtureTicker!$B$24:$AM$43, MATCH($B302, FixtureTicker!$A$24:$A$43), PlayerForm!$X$5+2)="BLANK",
0
),
_xlfn.IFS(
INDEX(FixtureTicker!$B$24:$AM$43, MATCH($B302, FixtureTicker!$A$24:$A$43), PlayerForm!$X$5+3)="H",
_xlfn.XLOOKUP($E302, PlayerForm!$D$3:$D$394, PlayerForm!$Q$3:$Q$394)*
_xlfn.XLOOKUP(
INDEX(FixtureTicker!$B$3:$AM$22, MATCH($B302, FixtureTicker!$A$3:$A$22), PlayerForm!$X$5+3),
 TeamForm!$B$4:$B$23, TeamForm!$AD$4:$AD$23),
INDEX(FixtureTicker!$B$24:$AM$43, MATCH($B302, FixtureTicker!$A$24:$A$43), PlayerForm!$X$5+3)="A",
_xlfn.XLOOKUP($E302, PlayerForm!$D$3:$D$394, PlayerForm!$R$3:$R$394)*
_xlfn.XLOOKUP(
INDEX(FixtureTicker!$B$3:$AM$22, MATCH($B302, FixtureTicker!$A$3:$A$22), PlayerForm!$X$5+3),
 TeamForm!$B$4:$B$23, TeamForm!$AB$4:$AB$23),
INDEX(FixtureTicker!$B$24:$AM$43, MATCH($B302, FixtureTicker!$A$24:$A$43), PlayerForm!$X$5+3)="BLANK",
0
),
_xlfn.IFS(
INDEX(FixtureTicker!$B$24:$AM$43, MATCH($B302, FixtureTicker!$A$24:$A$43), PlayerForm!$X$5+4)="H",
_xlfn.XLOOKUP($E302, PlayerForm!$D$3:$D$394, PlayerForm!$Q$3:$Q$394)*
_xlfn.XLOOKUP(
INDEX(FixtureTicker!$B$3:$AM$22, MATCH($B302, FixtureTicker!$A$3:$A$22), PlayerForm!$X$5+4),
 TeamForm!$B$4:$B$23, TeamForm!$AD$4:$AD$23),
INDEX(FixtureTicker!$B$24:$AM$43, MATCH($B302, FixtureTicker!$A$24:$A$43), PlayerForm!$X$5+4)="A",
_xlfn.XLOOKUP($E302, PlayerForm!$D$3:$D$394, PlayerForm!$R$3:$R$394)*
_xlfn.XLOOKUP(
INDEX(FixtureTicker!$B$3:$AM$22, MATCH($B302, FixtureTicker!$A$3:$A$22), PlayerForm!$X$5+4),
 TeamForm!$B$4:$B$23, TeamForm!$AB$4:$AB$23),
INDEX(FixtureTicker!$B$24:$AM$43, MATCH($B302, FixtureTicker!$A$24:$A$43), PlayerForm!$X$5+4)="BLANK",
0
),
_xlfn.IFS(
INDEX(FixtureTicker!$B$24:$AM$43, MATCH($B302, FixtureTicker!$A$24:$A$43), PlayerForm!$X$5+5)="H",
_xlfn.XLOOKUP($E302, PlayerForm!$D$3:$D$394, PlayerForm!$Q$3:$Q$394)*
_xlfn.XLOOKUP(
INDEX(FixtureTicker!$B$3:$AM$22, MATCH($B302, FixtureTicker!$A$3:$A$22), PlayerForm!$X$5+5),
 TeamForm!$B$4:$B$23, TeamForm!$AD$4:$AD$23),
INDEX(FixtureTicker!$B$24:$AM$43, MATCH($B302, FixtureTicker!$A$24:$A$43), PlayerForm!$X$5+5)="A",
_xlfn.XLOOKUP($E302, PlayerForm!$D$3:$D$394, PlayerForm!$R$3:$R$394)*
_xlfn.XLOOKUP(
INDEX(FixtureTicker!$B$3:$AM$22, MATCH($B302, FixtureTicker!$A$3:$A$22), PlayerForm!$X$5+5),
 TeamForm!$B$4:$B$23, TeamForm!$AB$4:$AB$23),
INDEX(FixtureTicker!$B$24:$AM$43, MATCH($B302, FixtureTicker!$A$24:$A$43), PlayerForm!$X$5+5)="BLANK",
0
)
),0)</f>
        <v>0</v>
      </c>
      <c r="J302" s="163" cm="1">
        <f t="array" ref="J302">IFERROR(0.01*SUM(
_xlfn.IFS(
INDEX(FixtureTicker!$B$24:$AM$43, MATCH($B302, FixtureTicker!$A$24:$A$43), PlayerForm!$X$5)="H",
_xlfn.XLOOKUP($E302, PlayerForm!$D$3:$D$394, PlayerForm!$Q$3:$Q$394)*
_xlfn.XLOOKUP(
INDEX(FixtureTicker!$B$3:$AM$22, MATCH($B302, FixtureTicker!$A$3:$A$22), PlayerForm!$X$5),
 TeamForm!$B$4:$B$23, TeamForm!$AD$4:$AD$23),
INDEX(FixtureTicker!$B$24:$AM$43, MATCH($B302, FixtureTicker!$A$24:$A$43), PlayerForm!$X$5)="A",
_xlfn.XLOOKUP($E302, PlayerForm!$D$3:$D$394, PlayerForm!$R$3:$R$394)*
_xlfn.XLOOKUP(
INDEX(FixtureTicker!$B$3:$AM$22, MATCH($B302, FixtureTicker!$A$3:$A$22), PlayerForm!$X$5),
 TeamForm!$B$4:$B$23, TeamForm!$AB$4:$AB$23),
INDEX(FixtureTicker!$B$24:$AM$43, MATCH($B302, FixtureTicker!$A$24:$A$43), PlayerForm!$X$5)="BLANK",
0
),
_xlfn.IFS(
INDEX(FixtureTicker!$B$24:$AM$43, MATCH($B302, FixtureTicker!$A$24:$A$43), PlayerForm!$X$5+1)="H",
_xlfn.XLOOKUP($E302, PlayerForm!$D$3:$D$394, PlayerForm!$Q$3:$Q$394)*
_xlfn.XLOOKUP(
INDEX(FixtureTicker!$B$3:$AM$22, MATCH($B302, FixtureTicker!$A$3:$A$22), PlayerForm!$X$5+1),
 TeamForm!$B$4:$B$23, TeamForm!$AD$4:$AD$23),
INDEX(FixtureTicker!$B$24:$AM$43, MATCH($B302, FixtureTicker!$A$24:$A$43), PlayerForm!$X$5+1)="A",
_xlfn.XLOOKUP($E302, PlayerForm!$D$3:$D$394, PlayerForm!$R$3:$R$394)*
_xlfn.XLOOKUP(
INDEX(FixtureTicker!$B$3:$AM$22, MATCH($B302, FixtureTicker!$A$3:$A$22), PlayerForm!$X$5+1),
 TeamForm!$B$4:$B$23, TeamForm!$AB$4:$AB$23),
INDEX(FixtureTicker!$B$24:$AM$43, MATCH($B302, FixtureTicker!$A$24:$A$43), PlayerForm!$X$5+1)="BLANK",
0
),
_xlfn.IFS(
INDEX(FixtureTicker!$B$24:$AM$43, MATCH($B302, FixtureTicker!$A$24:$A$43), PlayerForm!$X$5+2)="H",
_xlfn.XLOOKUP($E302, PlayerForm!$D$3:$D$394, PlayerForm!$Q$3:$Q$394)*
_xlfn.XLOOKUP(
INDEX(FixtureTicker!$B$3:$AM$22, MATCH($B302, FixtureTicker!$A$3:$A$22), PlayerForm!$X$5+2),
 TeamForm!$B$4:$B$23, TeamForm!$AD$4:$AD$23),
INDEX(FixtureTicker!$B$24:$AM$43, MATCH($B302, FixtureTicker!$A$24:$A$43), PlayerForm!$X$5+2)="A",
_xlfn.XLOOKUP($E302, PlayerForm!$D$3:$D$394, PlayerForm!$R$3:$R$394)*
_xlfn.XLOOKUP(
INDEX(FixtureTicker!$B$3:$AM$22, MATCH($B302, FixtureTicker!$A$3:$A$22), PlayerForm!$X$5+2),
 TeamForm!$B$4:$B$23, TeamForm!$AB$4:$AB$23),
INDEX(FixtureTicker!$B$24:$AM$43, MATCH($B302, FixtureTicker!$A$24:$A$43), PlayerForm!$X$5+2)="BLANK",
0
),
_xlfn.IFS(
INDEX(FixtureTicker!$B$24:$AM$43, MATCH($B302, FixtureTicker!$A$24:$A$43), PlayerForm!$X$5+3)="H",
_xlfn.XLOOKUP($E302, PlayerForm!$D$3:$D$394, PlayerForm!$Q$3:$Q$394)*
_xlfn.XLOOKUP(
INDEX(FixtureTicker!$B$3:$AM$22, MATCH($B302, FixtureTicker!$A$3:$A$22), PlayerForm!$X$5+3),
 TeamForm!$B$4:$B$23, TeamForm!$AD$4:$AD$23),
INDEX(FixtureTicker!$B$24:$AM$43, MATCH($B302, FixtureTicker!$A$24:$A$43), PlayerForm!$X$5+3)="A",
_xlfn.XLOOKUP($E302, PlayerForm!$D$3:$D$394, PlayerForm!$R$3:$R$394)*
_xlfn.XLOOKUP(
INDEX(FixtureTicker!$B$3:$AM$22, MATCH($B302, FixtureTicker!$A$3:$A$22), PlayerForm!$X$5+3),
 TeamForm!$B$4:$B$23, TeamForm!$AB$4:$AB$23),
INDEX(FixtureTicker!$B$24:$AM$43, MATCH($B302, FixtureTicker!$A$24:$A$43), PlayerForm!$X$5+3)="BLANK",
0
),
_xlfn.IFS(
INDEX(FixtureTicker!$B$24:$AM$43, MATCH($B302, FixtureTicker!$A$24:$A$43), PlayerForm!$X$5+4)="H",
_xlfn.XLOOKUP($E302, PlayerForm!$D$3:$D$394, PlayerForm!$Q$3:$Q$394)*
_xlfn.XLOOKUP(
INDEX(FixtureTicker!$B$3:$AM$22, MATCH($B302, FixtureTicker!$A$3:$A$22), PlayerForm!$X$5+4),
 TeamForm!$B$4:$B$23, TeamForm!$AD$4:$AD$23),
INDEX(FixtureTicker!$B$24:$AM$43, MATCH($B302, FixtureTicker!$A$24:$A$43), PlayerForm!$X$5+4)="A",
_xlfn.XLOOKUP($E302, PlayerForm!$D$3:$D$394, PlayerForm!$R$3:$R$394)*
_xlfn.XLOOKUP(
INDEX(FixtureTicker!$B$3:$AM$22, MATCH($B302, FixtureTicker!$A$3:$A$22), PlayerForm!$X$5+4),
 TeamForm!$B$4:$B$23, TeamForm!$AB$4:$AB$23),
INDEX(FixtureTicker!$B$24:$AM$43, MATCH($B302, FixtureTicker!$A$24:$A$43), PlayerForm!$X$5+4)="BLANK",
0
),
_xlfn.IFS(
INDEX(FixtureTicker!$B$24:$AM$43, MATCH($B302, FixtureTicker!$A$24:$A$43), PlayerForm!$X$5+5)="H",
_xlfn.XLOOKUP($E302, PlayerForm!$D$3:$D$394, PlayerForm!$Q$3:$Q$394)*
_xlfn.XLOOKUP(
INDEX(FixtureTicker!$B$3:$AM$22, MATCH($B302, FixtureTicker!$A$3:$A$22), PlayerForm!$X$5+5),
 TeamForm!$B$4:$B$23, TeamForm!$AD$4:$AD$23),
INDEX(FixtureTicker!$B$24:$AM$43, MATCH($B302, FixtureTicker!$A$24:$A$43), PlayerForm!$X$5+5)="A",
_xlfn.XLOOKUP($E302, PlayerForm!$D$3:$D$394, PlayerForm!$R$3:$R$394)*
_xlfn.XLOOKUP(
INDEX(FixtureTicker!$B$3:$AM$22, MATCH($B302, FixtureTicker!$A$3:$A$22), PlayerForm!$X$5+5),
 TeamForm!$B$4:$B$23, TeamForm!$AB$4:$AB$23),
INDEX(FixtureTicker!$B$24:$AM$43, MATCH($B302, FixtureTicker!$A$24:$A$43), PlayerForm!$X$5+5)="BLANK",
0
),
_xlfn.IFS(
INDEX(FixtureTicker!$B$24:$AM$43, MATCH($B302, FixtureTicker!$A$24:$A$43), PlayerForm!$X$5+6)="H",
_xlfn.XLOOKUP($E302, PlayerForm!$D$3:$D$394, PlayerForm!$Q$3:$Q$394)*
_xlfn.XLOOKUP(
INDEX(FixtureTicker!$B$3:$AM$22, MATCH($B302, FixtureTicker!$A$3:$A$22), PlayerForm!$X$5+6),
 TeamForm!$B$4:$B$23, TeamForm!$AD$4:$AD$23),
INDEX(FixtureTicker!$B$24:$AM$43, MATCH($B302, FixtureTicker!$A$24:$A$43), PlayerForm!$X$5+6)="A",
_xlfn.XLOOKUP($E302, PlayerForm!$D$3:$D$394, PlayerForm!$R$3:$R$394)*
_xlfn.XLOOKUP(
INDEX(FixtureTicker!$B$3:$AM$22, MATCH($B302, FixtureTicker!$A$3:$A$22), PlayerForm!$X$5+6),
 TeamForm!$B$4:$B$23, TeamForm!$AB$4:$AB$23),
INDEX(FixtureTicker!$B$24:$AM$43, MATCH($B302, FixtureTicker!$A$24:$A$43), PlayerForm!$X$5+6)="BLANK",
0
),
_xlfn.IFS(
INDEX(FixtureTicker!$B$24:$AM$43, MATCH($B302, FixtureTicker!$A$24:$A$43), PlayerForm!$X$5+7)="H",
_xlfn.XLOOKUP($E302, PlayerForm!$D$3:$D$394, PlayerForm!$Q$3:$Q$394)*
_xlfn.XLOOKUP(
INDEX(FixtureTicker!$B$3:$AM$22, MATCH($B302, FixtureTicker!$A$3:$A$22), PlayerForm!$X$5+7),
 TeamForm!$B$4:$B$23, TeamForm!$AD$4:$AD$23),
INDEX(FixtureTicker!$B$24:$AM$43, MATCH($B302, FixtureTicker!$A$24:$A$43), PlayerForm!$X$5+7)="A",
_xlfn.XLOOKUP($E302, PlayerForm!$D$3:$D$394, PlayerForm!$R$3:$R$394)*
_xlfn.XLOOKUP(
INDEX(FixtureTicker!$B$3:$AM$22, MATCH($B302, FixtureTicker!$A$3:$A$22), PlayerForm!$X$5+7),
 TeamForm!$B$4:$B$23, TeamForm!$AB$4:$AB$23),
INDEX(FixtureTicker!$B$24:$AM$43, MATCH($B302, FixtureTicker!$A$24:$A$43), PlayerForm!$X$5+7)="BLANK",
0
)
),0)</f>
        <v>0</v>
      </c>
    </row>
    <row r="303" spans="1:10">
      <c r="A303" s="55">
        <v>333</v>
      </c>
      <c r="B303" s="55" t="str">
        <f>_xlfn.XLOOKUP($A303, PlayerData!$B$3:$B$394, PlayerData!C$3:C$394)</f>
        <v>AVL</v>
      </c>
      <c r="C303" s="55" t="str">
        <f>_xlfn.XLOOKUP($A303, PlayerData!$B$3:$B$394, PlayerData!D$3:D$394)</f>
        <v>D</v>
      </c>
      <c r="D303" s="55">
        <f>_xlfn.XLOOKUP($A303, PlayerData!$B:$B, PlayerData!F:F,,,-1)</f>
        <v>4.5</v>
      </c>
      <c r="E303" s="31" t="str">
        <f>_xlfn.XLOOKUP($A303, PlayerData!$B$3:$B$394, PlayerData!E$3:E$394)</f>
        <v>Engels</v>
      </c>
      <c r="F303" s="164" cm="1">
        <f t="array" ref="F303">IFERROR(0.01*_xlfn.IFS(
INDEX(FixtureTicker!$B$24:$AM$43, MATCH($B303, FixtureTicker!$A$24:$A$43, 0), PlayerForm!$X$5)="H",
_xlfn.XLOOKUP($E303, PlayerForm!$D$3:$D$394, PlayerForm!$Q$3:$Q$394)*
_xlfn.XLOOKUP(
INDEX(FixtureTicker!$B$3:$AM$22, MATCH($B303, FixtureTicker!$A$3:$A$22,0), PlayerForm!$X$5),
 TeamForm!$B$4:$B$23, TeamForm!$AD$4:$AD$23),
INDEX(FixtureTicker!$B$24:$AM$43, MATCH($B303, FixtureTicker!$A$24:$A$43,0), PlayerForm!$X$5)="A",
_xlfn.XLOOKUP($E303, PlayerForm!$D$3:$D$394, PlayerForm!$R$3:$R$394)*
_xlfn.XLOOKUP(
INDEX(FixtureTicker!$B$3:$AM$22, MATCH($B303, FixtureTicker!$A$3:$A$22,0), PlayerForm!$X$5),
 TeamForm!$B$4:$B$23, TeamForm!$AB$4:$AB$23),
INDEX(FixtureTicker!$B$24:$AM$43, MATCH($B303, FixtureTicker!$A$24:$A$43,0), PlayerForm!$X$5)="BLANK",
0),0)</f>
        <v>0</v>
      </c>
      <c r="G303" s="163" cm="1">
        <f t="array" ref="G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
),0)</f>
        <v>0</v>
      </c>
      <c r="H303" s="163" cm="1">
        <f t="array" ref="H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),
_xlfn.IFS(
INDEX(FixtureTicker!$B$24:$AM$43, MATCH($B303, FixtureTicker!$A$24:$A$43), PlayerForm!$X$5+2)="H",
_xlfn.XLOOKUP($E303, PlayerForm!$D$3:$D$394, PlayerForm!$Q$3:$Q$394)*
_xlfn.XLOOKUP(
INDEX(FixtureTicker!$B$3:$AM$22, MATCH($B303, FixtureTicker!$A$3:$A$22), PlayerForm!$X$5+2),
 TeamForm!$B$4:$B$23, TeamForm!$AD$4:$AD$23),
INDEX(FixtureTicker!$B$24:$AM$43, MATCH($B303, FixtureTicker!$A$24:$A$43), PlayerForm!$X$5+2)="A",
_xlfn.XLOOKUP($E303, PlayerForm!$D$3:$D$394, PlayerForm!$R$3:$R$394)*
_xlfn.XLOOKUP(
INDEX(FixtureTicker!$B$3:$AM$22, MATCH($B303, FixtureTicker!$A$3:$A$22), PlayerForm!$X$5+2),
 TeamForm!$B$4:$B$23, TeamForm!$AB$4:$AB$23),
INDEX(FixtureTicker!$B$24:$AM$43, MATCH($B303, FixtureTicker!$A$24:$A$43), PlayerForm!$X$5+2)="BLANK",
0
),
_xlfn.IFS(
INDEX(FixtureTicker!$B$24:$AM$43, MATCH($B303, FixtureTicker!$A$24:$A$43), PlayerForm!$X$5+3)="H",
_xlfn.XLOOKUP($E303, PlayerForm!$D$3:$D$394, PlayerForm!$Q$3:$Q$394)*
_xlfn.XLOOKUP(
INDEX(FixtureTicker!$B$3:$AM$22, MATCH($B303, FixtureTicker!$A$3:$A$22), PlayerForm!$X$5+3),
 TeamForm!$B$4:$B$23, TeamForm!$AD$4:$AD$23),
INDEX(FixtureTicker!$B$24:$AM$43, MATCH($B303, FixtureTicker!$A$24:$A$43), PlayerForm!$X$5+3)="A",
_xlfn.XLOOKUP($E303, PlayerForm!$D$3:$D$394, PlayerForm!$R$3:$R$394)*
_xlfn.XLOOKUP(
INDEX(FixtureTicker!$B$3:$AM$22, MATCH($B303, FixtureTicker!$A$3:$A$22), PlayerForm!$X$5+3),
 TeamForm!$B$4:$B$23, TeamForm!$AB$4:$AB$23),
INDEX(FixtureTicker!$B$24:$AM$43, MATCH($B303, FixtureTicker!$A$24:$A$43), PlayerForm!$X$5+3)="BLANK",
0
)
),0)</f>
        <v>0</v>
      </c>
      <c r="I303" s="163" cm="1">
        <f t="array" ref="I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),
_xlfn.IFS(
INDEX(FixtureTicker!$B$24:$AM$43, MATCH($B303, FixtureTicker!$A$24:$A$43), PlayerForm!$X$5+2)="H",
_xlfn.XLOOKUP($E303, PlayerForm!$D$3:$D$394, PlayerForm!$Q$3:$Q$394)*
_xlfn.XLOOKUP(
INDEX(FixtureTicker!$B$3:$AM$22, MATCH($B303, FixtureTicker!$A$3:$A$22), PlayerForm!$X$5+2),
 TeamForm!$B$4:$B$23, TeamForm!$AD$4:$AD$23),
INDEX(FixtureTicker!$B$24:$AM$43, MATCH($B303, FixtureTicker!$A$24:$A$43), PlayerForm!$X$5+2)="A",
_xlfn.XLOOKUP($E303, PlayerForm!$D$3:$D$394, PlayerForm!$R$3:$R$394)*
_xlfn.XLOOKUP(
INDEX(FixtureTicker!$B$3:$AM$22, MATCH($B303, FixtureTicker!$A$3:$A$22), PlayerForm!$X$5+2),
 TeamForm!$B$4:$B$23, TeamForm!$AB$4:$AB$23),
INDEX(FixtureTicker!$B$24:$AM$43, MATCH($B303, FixtureTicker!$A$24:$A$43), PlayerForm!$X$5+2)="BLANK",
0
),
_xlfn.IFS(
INDEX(FixtureTicker!$B$24:$AM$43, MATCH($B303, FixtureTicker!$A$24:$A$43), PlayerForm!$X$5+3)="H",
_xlfn.XLOOKUP($E303, PlayerForm!$D$3:$D$394, PlayerForm!$Q$3:$Q$394)*
_xlfn.XLOOKUP(
INDEX(FixtureTicker!$B$3:$AM$22, MATCH($B303, FixtureTicker!$A$3:$A$22), PlayerForm!$X$5+3),
 TeamForm!$B$4:$B$23, TeamForm!$AD$4:$AD$23),
INDEX(FixtureTicker!$B$24:$AM$43, MATCH($B303, FixtureTicker!$A$24:$A$43), PlayerForm!$X$5+3)="A",
_xlfn.XLOOKUP($E303, PlayerForm!$D$3:$D$394, PlayerForm!$R$3:$R$394)*
_xlfn.XLOOKUP(
INDEX(FixtureTicker!$B$3:$AM$22, MATCH($B303, FixtureTicker!$A$3:$A$22), PlayerForm!$X$5+3),
 TeamForm!$B$4:$B$23, TeamForm!$AB$4:$AB$23),
INDEX(FixtureTicker!$B$24:$AM$43, MATCH($B303, FixtureTicker!$A$24:$A$43), PlayerForm!$X$5+3)="BLANK",
0
),
_xlfn.IFS(
INDEX(FixtureTicker!$B$24:$AM$43, MATCH($B303, FixtureTicker!$A$24:$A$43), PlayerForm!$X$5+4)="H",
_xlfn.XLOOKUP($E303, PlayerForm!$D$3:$D$394, PlayerForm!$Q$3:$Q$394)*
_xlfn.XLOOKUP(
INDEX(FixtureTicker!$B$3:$AM$22, MATCH($B303, FixtureTicker!$A$3:$A$22), PlayerForm!$X$5+4),
 TeamForm!$B$4:$B$23, TeamForm!$AD$4:$AD$23),
INDEX(FixtureTicker!$B$24:$AM$43, MATCH($B303, FixtureTicker!$A$24:$A$43), PlayerForm!$X$5+4)="A",
_xlfn.XLOOKUP($E303, PlayerForm!$D$3:$D$394, PlayerForm!$R$3:$R$394)*
_xlfn.XLOOKUP(
INDEX(FixtureTicker!$B$3:$AM$22, MATCH($B303, FixtureTicker!$A$3:$A$22), PlayerForm!$X$5+4),
 TeamForm!$B$4:$B$23, TeamForm!$AB$4:$AB$23),
INDEX(FixtureTicker!$B$24:$AM$43, MATCH($B303, FixtureTicker!$A$24:$A$43), PlayerForm!$X$5+4)="BLANK",
0
),
_xlfn.IFS(
INDEX(FixtureTicker!$B$24:$AM$43, MATCH($B303, FixtureTicker!$A$24:$A$43), PlayerForm!$X$5+5)="H",
_xlfn.XLOOKUP($E303, PlayerForm!$D$3:$D$394, PlayerForm!$Q$3:$Q$394)*
_xlfn.XLOOKUP(
INDEX(FixtureTicker!$B$3:$AM$22, MATCH($B303, FixtureTicker!$A$3:$A$22), PlayerForm!$X$5+5),
 TeamForm!$B$4:$B$23, TeamForm!$AD$4:$AD$23),
INDEX(FixtureTicker!$B$24:$AM$43, MATCH($B303, FixtureTicker!$A$24:$A$43), PlayerForm!$X$5+5)="A",
_xlfn.XLOOKUP($E303, PlayerForm!$D$3:$D$394, PlayerForm!$R$3:$R$394)*
_xlfn.XLOOKUP(
INDEX(FixtureTicker!$B$3:$AM$22, MATCH($B303, FixtureTicker!$A$3:$A$22), PlayerForm!$X$5+5),
 TeamForm!$B$4:$B$23, TeamForm!$AB$4:$AB$23),
INDEX(FixtureTicker!$B$24:$AM$43, MATCH($B303, FixtureTicker!$A$24:$A$43), PlayerForm!$X$5+5)="BLANK",
0
)
),0)</f>
        <v>0</v>
      </c>
      <c r="J303" s="163" cm="1">
        <f t="array" ref="J303">IFERROR(0.01*SUM(
_xlfn.IFS(
INDEX(FixtureTicker!$B$24:$AM$43, MATCH($B303, FixtureTicker!$A$24:$A$43), PlayerForm!$X$5)="H",
_xlfn.XLOOKUP($E303, PlayerForm!$D$3:$D$394, PlayerForm!$Q$3:$Q$394)*
_xlfn.XLOOKUP(
INDEX(FixtureTicker!$B$3:$AM$22, MATCH($B303, FixtureTicker!$A$3:$A$22), PlayerForm!$X$5),
 TeamForm!$B$4:$B$23, TeamForm!$AD$4:$AD$23),
INDEX(FixtureTicker!$B$24:$AM$43, MATCH($B303, FixtureTicker!$A$24:$A$43), PlayerForm!$X$5)="A",
_xlfn.XLOOKUP($E303, PlayerForm!$D$3:$D$394, PlayerForm!$R$3:$R$394)*
_xlfn.XLOOKUP(
INDEX(FixtureTicker!$B$3:$AM$22, MATCH($B303, FixtureTicker!$A$3:$A$22), PlayerForm!$X$5),
 TeamForm!$B$4:$B$23, TeamForm!$AB$4:$AB$23),
INDEX(FixtureTicker!$B$24:$AM$43, MATCH($B303, FixtureTicker!$A$24:$A$43), PlayerForm!$X$5)="BLANK",
0
),
_xlfn.IFS(
INDEX(FixtureTicker!$B$24:$AM$43, MATCH($B303, FixtureTicker!$A$24:$A$43), PlayerForm!$X$5+1)="H",
_xlfn.XLOOKUP($E303, PlayerForm!$D$3:$D$394, PlayerForm!$Q$3:$Q$394)*
_xlfn.XLOOKUP(
INDEX(FixtureTicker!$B$3:$AM$22, MATCH($B303, FixtureTicker!$A$3:$A$22), PlayerForm!$X$5+1),
 TeamForm!$B$4:$B$23, TeamForm!$AD$4:$AD$23),
INDEX(FixtureTicker!$B$24:$AM$43, MATCH($B303, FixtureTicker!$A$24:$A$43), PlayerForm!$X$5+1)="A",
_xlfn.XLOOKUP($E303, PlayerForm!$D$3:$D$394, PlayerForm!$R$3:$R$394)*
_xlfn.XLOOKUP(
INDEX(FixtureTicker!$B$3:$AM$22, MATCH($B303, FixtureTicker!$A$3:$A$22), PlayerForm!$X$5+1),
 TeamForm!$B$4:$B$23, TeamForm!$AB$4:$AB$23),
INDEX(FixtureTicker!$B$24:$AM$43, MATCH($B303, FixtureTicker!$A$24:$A$43), PlayerForm!$X$5+1)="BLANK",
0
),
_xlfn.IFS(
INDEX(FixtureTicker!$B$24:$AM$43, MATCH($B303, FixtureTicker!$A$24:$A$43), PlayerForm!$X$5+2)="H",
_xlfn.XLOOKUP($E303, PlayerForm!$D$3:$D$394, PlayerForm!$Q$3:$Q$394)*
_xlfn.XLOOKUP(
INDEX(FixtureTicker!$B$3:$AM$22, MATCH($B303, FixtureTicker!$A$3:$A$22), PlayerForm!$X$5+2),
 TeamForm!$B$4:$B$23, TeamForm!$AD$4:$AD$23),
INDEX(FixtureTicker!$B$24:$AM$43, MATCH($B303, FixtureTicker!$A$24:$A$43), PlayerForm!$X$5+2)="A",
_xlfn.XLOOKUP($E303, PlayerForm!$D$3:$D$394, PlayerForm!$R$3:$R$394)*
_xlfn.XLOOKUP(
INDEX(FixtureTicker!$B$3:$AM$22, MATCH($B303, FixtureTicker!$A$3:$A$22), PlayerForm!$X$5+2),
 TeamForm!$B$4:$B$23, TeamForm!$AB$4:$AB$23),
INDEX(FixtureTicker!$B$24:$AM$43, MATCH($B303, FixtureTicker!$A$24:$A$43), PlayerForm!$X$5+2)="BLANK",
0
),
_xlfn.IFS(
INDEX(FixtureTicker!$B$24:$AM$43, MATCH($B303, FixtureTicker!$A$24:$A$43), PlayerForm!$X$5+3)="H",
_xlfn.XLOOKUP($E303, PlayerForm!$D$3:$D$394, PlayerForm!$Q$3:$Q$394)*
_xlfn.XLOOKUP(
INDEX(FixtureTicker!$B$3:$AM$22, MATCH($B303, FixtureTicker!$A$3:$A$22), PlayerForm!$X$5+3),
 TeamForm!$B$4:$B$23, TeamForm!$AD$4:$AD$23),
INDEX(FixtureTicker!$B$24:$AM$43, MATCH($B303, FixtureTicker!$A$24:$A$43), PlayerForm!$X$5+3)="A",
_xlfn.XLOOKUP($E303, PlayerForm!$D$3:$D$394, PlayerForm!$R$3:$R$394)*
_xlfn.XLOOKUP(
INDEX(FixtureTicker!$B$3:$AM$22, MATCH($B303, FixtureTicker!$A$3:$A$22), PlayerForm!$X$5+3),
 TeamForm!$B$4:$B$23, TeamForm!$AB$4:$AB$23),
INDEX(FixtureTicker!$B$24:$AM$43, MATCH($B303, FixtureTicker!$A$24:$A$43), PlayerForm!$X$5+3)="BLANK",
0
),
_xlfn.IFS(
INDEX(FixtureTicker!$B$24:$AM$43, MATCH($B303, FixtureTicker!$A$24:$A$43), PlayerForm!$X$5+4)="H",
_xlfn.XLOOKUP($E303, PlayerForm!$D$3:$D$394, PlayerForm!$Q$3:$Q$394)*
_xlfn.XLOOKUP(
INDEX(FixtureTicker!$B$3:$AM$22, MATCH($B303, FixtureTicker!$A$3:$A$22), PlayerForm!$X$5+4),
 TeamForm!$B$4:$B$23, TeamForm!$AD$4:$AD$23),
INDEX(FixtureTicker!$B$24:$AM$43, MATCH($B303, FixtureTicker!$A$24:$A$43), PlayerForm!$X$5+4)="A",
_xlfn.XLOOKUP($E303, PlayerForm!$D$3:$D$394, PlayerForm!$R$3:$R$394)*
_xlfn.XLOOKUP(
INDEX(FixtureTicker!$B$3:$AM$22, MATCH($B303, FixtureTicker!$A$3:$A$22), PlayerForm!$X$5+4),
 TeamForm!$B$4:$B$23, TeamForm!$AB$4:$AB$23),
INDEX(FixtureTicker!$B$24:$AM$43, MATCH($B303, FixtureTicker!$A$24:$A$43), PlayerForm!$X$5+4)="BLANK",
0
),
_xlfn.IFS(
INDEX(FixtureTicker!$B$24:$AM$43, MATCH($B303, FixtureTicker!$A$24:$A$43), PlayerForm!$X$5+5)="H",
_xlfn.XLOOKUP($E303, PlayerForm!$D$3:$D$394, PlayerForm!$Q$3:$Q$394)*
_xlfn.XLOOKUP(
INDEX(FixtureTicker!$B$3:$AM$22, MATCH($B303, FixtureTicker!$A$3:$A$22), PlayerForm!$X$5+5),
 TeamForm!$B$4:$B$23, TeamForm!$AD$4:$AD$23),
INDEX(FixtureTicker!$B$24:$AM$43, MATCH($B303, FixtureTicker!$A$24:$A$43), PlayerForm!$X$5+5)="A",
_xlfn.XLOOKUP($E303, PlayerForm!$D$3:$D$394, PlayerForm!$R$3:$R$394)*
_xlfn.XLOOKUP(
INDEX(FixtureTicker!$B$3:$AM$22, MATCH($B303, FixtureTicker!$A$3:$A$22), PlayerForm!$X$5+5),
 TeamForm!$B$4:$B$23, TeamForm!$AB$4:$AB$23),
INDEX(FixtureTicker!$B$24:$AM$43, MATCH($B303, FixtureTicker!$A$24:$A$43), PlayerForm!$X$5+5)="BLANK",
0
),
_xlfn.IFS(
INDEX(FixtureTicker!$B$24:$AM$43, MATCH($B303, FixtureTicker!$A$24:$A$43), PlayerForm!$X$5+6)="H",
_xlfn.XLOOKUP($E303, PlayerForm!$D$3:$D$394, PlayerForm!$Q$3:$Q$394)*
_xlfn.XLOOKUP(
INDEX(FixtureTicker!$B$3:$AM$22, MATCH($B303, FixtureTicker!$A$3:$A$22), PlayerForm!$X$5+6),
 TeamForm!$B$4:$B$23, TeamForm!$AD$4:$AD$23),
INDEX(FixtureTicker!$B$24:$AM$43, MATCH($B303, FixtureTicker!$A$24:$A$43), PlayerForm!$X$5+6)="A",
_xlfn.XLOOKUP($E303, PlayerForm!$D$3:$D$394, PlayerForm!$R$3:$R$394)*
_xlfn.XLOOKUP(
INDEX(FixtureTicker!$B$3:$AM$22, MATCH($B303, FixtureTicker!$A$3:$A$22), PlayerForm!$X$5+6),
 TeamForm!$B$4:$B$23, TeamForm!$AB$4:$AB$23),
INDEX(FixtureTicker!$B$24:$AM$43, MATCH($B303, FixtureTicker!$A$24:$A$43), PlayerForm!$X$5+6)="BLANK",
0
),
_xlfn.IFS(
INDEX(FixtureTicker!$B$24:$AM$43, MATCH($B303, FixtureTicker!$A$24:$A$43), PlayerForm!$X$5+7)="H",
_xlfn.XLOOKUP($E303, PlayerForm!$D$3:$D$394, PlayerForm!$Q$3:$Q$394)*
_xlfn.XLOOKUP(
INDEX(FixtureTicker!$B$3:$AM$22, MATCH($B303, FixtureTicker!$A$3:$A$22), PlayerForm!$X$5+7),
 TeamForm!$B$4:$B$23, TeamForm!$AD$4:$AD$23),
INDEX(FixtureTicker!$B$24:$AM$43, MATCH($B303, FixtureTicker!$A$24:$A$43), PlayerForm!$X$5+7)="A",
_xlfn.XLOOKUP($E303, PlayerForm!$D$3:$D$394, PlayerForm!$R$3:$R$394)*
_xlfn.XLOOKUP(
INDEX(FixtureTicker!$B$3:$AM$22, MATCH($B303, FixtureTicker!$A$3:$A$22), PlayerForm!$X$5+7),
 TeamForm!$B$4:$B$23, TeamForm!$AB$4:$AB$23),
INDEX(FixtureTicker!$B$24:$AM$43, MATCH($B303, FixtureTicker!$A$24:$A$43), PlayerForm!$X$5+7)="BLANK",
0
)
),0)</f>
        <v>0</v>
      </c>
    </row>
    <row r="304" spans="1:10">
      <c r="A304" s="55">
        <v>327</v>
      </c>
      <c r="B304" s="55" t="str">
        <f>_xlfn.XLOOKUP($A304, PlayerData!$B$3:$B$394, PlayerData!C$3:C$394)</f>
        <v>AVL</v>
      </c>
      <c r="C304" s="55" t="str">
        <f>_xlfn.XLOOKUP($A304, PlayerData!$B$3:$B$394, PlayerData!D$3:D$394)</f>
        <v>D</v>
      </c>
      <c r="D304" s="55">
        <f>_xlfn.XLOOKUP($A304, PlayerData!$B:$B, PlayerData!F:F,,,-1)</f>
        <v>4.5</v>
      </c>
      <c r="E304" s="31" t="str">
        <f>_xlfn.XLOOKUP($A304, PlayerData!$B$3:$B$394, PlayerData!E$3:E$394)</f>
        <v>Hause</v>
      </c>
      <c r="F304" s="164" cm="1">
        <f t="array" ref="F304">IFERROR(0.01*_xlfn.IFS(
INDEX(FixtureTicker!$B$24:$AM$43, MATCH($B304, FixtureTicker!$A$24:$A$43, 0), PlayerForm!$X$5)="H",
_xlfn.XLOOKUP($E304, PlayerForm!$D$3:$D$394, PlayerForm!$Q$3:$Q$394)*
_xlfn.XLOOKUP(
INDEX(FixtureTicker!$B$3:$AM$22, MATCH($B304, FixtureTicker!$A$3:$A$22,0), PlayerForm!$X$5),
 TeamForm!$B$4:$B$23, TeamForm!$AD$4:$AD$23),
INDEX(FixtureTicker!$B$24:$AM$43, MATCH($B304, FixtureTicker!$A$24:$A$43,0), PlayerForm!$X$5)="A",
_xlfn.XLOOKUP($E304, PlayerForm!$D$3:$D$394, PlayerForm!$R$3:$R$394)*
_xlfn.XLOOKUP(
INDEX(FixtureTicker!$B$3:$AM$22, MATCH($B304, FixtureTicker!$A$3:$A$22,0), PlayerForm!$X$5),
 TeamForm!$B$4:$B$23, TeamForm!$AB$4:$AB$23),
INDEX(FixtureTicker!$B$24:$AM$43, MATCH($B304, FixtureTicker!$A$24:$A$43,0), PlayerForm!$X$5)="BLANK",
0),0)</f>
        <v>0</v>
      </c>
      <c r="G304" s="163" cm="1">
        <f t="array" ref="G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
),0)</f>
        <v>0</v>
      </c>
      <c r="H304" s="163" cm="1">
        <f t="array" ref="H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),
_xlfn.IFS(
INDEX(FixtureTicker!$B$24:$AM$43, MATCH($B304, FixtureTicker!$A$24:$A$43), PlayerForm!$X$5+2)="H",
_xlfn.XLOOKUP($E304, PlayerForm!$D$3:$D$394, PlayerForm!$Q$3:$Q$394)*
_xlfn.XLOOKUP(
INDEX(FixtureTicker!$B$3:$AM$22, MATCH($B304, FixtureTicker!$A$3:$A$22), PlayerForm!$X$5+2),
 TeamForm!$B$4:$B$23, TeamForm!$AD$4:$AD$23),
INDEX(FixtureTicker!$B$24:$AM$43, MATCH($B304, FixtureTicker!$A$24:$A$43), PlayerForm!$X$5+2)="A",
_xlfn.XLOOKUP($E304, PlayerForm!$D$3:$D$394, PlayerForm!$R$3:$R$394)*
_xlfn.XLOOKUP(
INDEX(FixtureTicker!$B$3:$AM$22, MATCH($B304, FixtureTicker!$A$3:$A$22), PlayerForm!$X$5+2),
 TeamForm!$B$4:$B$23, TeamForm!$AB$4:$AB$23),
INDEX(FixtureTicker!$B$24:$AM$43, MATCH($B304, FixtureTicker!$A$24:$A$43), PlayerForm!$X$5+2)="BLANK",
0
),
_xlfn.IFS(
INDEX(FixtureTicker!$B$24:$AM$43, MATCH($B304, FixtureTicker!$A$24:$A$43), PlayerForm!$X$5+3)="H",
_xlfn.XLOOKUP($E304, PlayerForm!$D$3:$D$394, PlayerForm!$Q$3:$Q$394)*
_xlfn.XLOOKUP(
INDEX(FixtureTicker!$B$3:$AM$22, MATCH($B304, FixtureTicker!$A$3:$A$22), PlayerForm!$X$5+3),
 TeamForm!$B$4:$B$23, TeamForm!$AD$4:$AD$23),
INDEX(FixtureTicker!$B$24:$AM$43, MATCH($B304, FixtureTicker!$A$24:$A$43), PlayerForm!$X$5+3)="A",
_xlfn.XLOOKUP($E304, PlayerForm!$D$3:$D$394, PlayerForm!$R$3:$R$394)*
_xlfn.XLOOKUP(
INDEX(FixtureTicker!$B$3:$AM$22, MATCH($B304, FixtureTicker!$A$3:$A$22), PlayerForm!$X$5+3),
 TeamForm!$B$4:$B$23, TeamForm!$AB$4:$AB$23),
INDEX(FixtureTicker!$B$24:$AM$43, MATCH($B304, FixtureTicker!$A$24:$A$43), PlayerForm!$X$5+3)="BLANK",
0
)
),0)</f>
        <v>0</v>
      </c>
      <c r="I304" s="163" cm="1">
        <f t="array" ref="I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),
_xlfn.IFS(
INDEX(FixtureTicker!$B$24:$AM$43, MATCH($B304, FixtureTicker!$A$24:$A$43), PlayerForm!$X$5+2)="H",
_xlfn.XLOOKUP($E304, PlayerForm!$D$3:$D$394, PlayerForm!$Q$3:$Q$394)*
_xlfn.XLOOKUP(
INDEX(FixtureTicker!$B$3:$AM$22, MATCH($B304, FixtureTicker!$A$3:$A$22), PlayerForm!$X$5+2),
 TeamForm!$B$4:$B$23, TeamForm!$AD$4:$AD$23),
INDEX(FixtureTicker!$B$24:$AM$43, MATCH($B304, FixtureTicker!$A$24:$A$43), PlayerForm!$X$5+2)="A",
_xlfn.XLOOKUP($E304, PlayerForm!$D$3:$D$394, PlayerForm!$R$3:$R$394)*
_xlfn.XLOOKUP(
INDEX(FixtureTicker!$B$3:$AM$22, MATCH($B304, FixtureTicker!$A$3:$A$22), PlayerForm!$X$5+2),
 TeamForm!$B$4:$B$23, TeamForm!$AB$4:$AB$23),
INDEX(FixtureTicker!$B$24:$AM$43, MATCH($B304, FixtureTicker!$A$24:$A$43), PlayerForm!$X$5+2)="BLANK",
0
),
_xlfn.IFS(
INDEX(FixtureTicker!$B$24:$AM$43, MATCH($B304, FixtureTicker!$A$24:$A$43), PlayerForm!$X$5+3)="H",
_xlfn.XLOOKUP($E304, PlayerForm!$D$3:$D$394, PlayerForm!$Q$3:$Q$394)*
_xlfn.XLOOKUP(
INDEX(FixtureTicker!$B$3:$AM$22, MATCH($B304, FixtureTicker!$A$3:$A$22), PlayerForm!$X$5+3),
 TeamForm!$B$4:$B$23, TeamForm!$AD$4:$AD$23),
INDEX(FixtureTicker!$B$24:$AM$43, MATCH($B304, FixtureTicker!$A$24:$A$43), PlayerForm!$X$5+3)="A",
_xlfn.XLOOKUP($E304, PlayerForm!$D$3:$D$394, PlayerForm!$R$3:$R$394)*
_xlfn.XLOOKUP(
INDEX(FixtureTicker!$B$3:$AM$22, MATCH($B304, FixtureTicker!$A$3:$A$22), PlayerForm!$X$5+3),
 TeamForm!$B$4:$B$23, TeamForm!$AB$4:$AB$23),
INDEX(FixtureTicker!$B$24:$AM$43, MATCH($B304, FixtureTicker!$A$24:$A$43), PlayerForm!$X$5+3)="BLANK",
0
),
_xlfn.IFS(
INDEX(FixtureTicker!$B$24:$AM$43, MATCH($B304, FixtureTicker!$A$24:$A$43), PlayerForm!$X$5+4)="H",
_xlfn.XLOOKUP($E304, PlayerForm!$D$3:$D$394, PlayerForm!$Q$3:$Q$394)*
_xlfn.XLOOKUP(
INDEX(FixtureTicker!$B$3:$AM$22, MATCH($B304, FixtureTicker!$A$3:$A$22), PlayerForm!$X$5+4),
 TeamForm!$B$4:$B$23, TeamForm!$AD$4:$AD$23),
INDEX(FixtureTicker!$B$24:$AM$43, MATCH($B304, FixtureTicker!$A$24:$A$43), PlayerForm!$X$5+4)="A",
_xlfn.XLOOKUP($E304, PlayerForm!$D$3:$D$394, PlayerForm!$R$3:$R$394)*
_xlfn.XLOOKUP(
INDEX(FixtureTicker!$B$3:$AM$22, MATCH($B304, FixtureTicker!$A$3:$A$22), PlayerForm!$X$5+4),
 TeamForm!$B$4:$B$23, TeamForm!$AB$4:$AB$23),
INDEX(FixtureTicker!$B$24:$AM$43, MATCH($B304, FixtureTicker!$A$24:$A$43), PlayerForm!$X$5+4)="BLANK",
0
),
_xlfn.IFS(
INDEX(FixtureTicker!$B$24:$AM$43, MATCH($B304, FixtureTicker!$A$24:$A$43), PlayerForm!$X$5+5)="H",
_xlfn.XLOOKUP($E304, PlayerForm!$D$3:$D$394, PlayerForm!$Q$3:$Q$394)*
_xlfn.XLOOKUP(
INDEX(FixtureTicker!$B$3:$AM$22, MATCH($B304, FixtureTicker!$A$3:$A$22), PlayerForm!$X$5+5),
 TeamForm!$B$4:$B$23, TeamForm!$AD$4:$AD$23),
INDEX(FixtureTicker!$B$24:$AM$43, MATCH($B304, FixtureTicker!$A$24:$A$43), PlayerForm!$X$5+5)="A",
_xlfn.XLOOKUP($E304, PlayerForm!$D$3:$D$394, PlayerForm!$R$3:$R$394)*
_xlfn.XLOOKUP(
INDEX(FixtureTicker!$B$3:$AM$22, MATCH($B304, FixtureTicker!$A$3:$A$22), PlayerForm!$X$5+5),
 TeamForm!$B$4:$B$23, TeamForm!$AB$4:$AB$23),
INDEX(FixtureTicker!$B$24:$AM$43, MATCH($B304, FixtureTicker!$A$24:$A$43), PlayerForm!$X$5+5)="BLANK",
0
)
),0)</f>
        <v>0</v>
      </c>
      <c r="J304" s="163" cm="1">
        <f t="array" ref="J304">IFERROR(0.01*SUM(
_xlfn.IFS(
INDEX(FixtureTicker!$B$24:$AM$43, MATCH($B304, FixtureTicker!$A$24:$A$43), PlayerForm!$X$5)="H",
_xlfn.XLOOKUP($E304, PlayerForm!$D$3:$D$394, PlayerForm!$Q$3:$Q$394)*
_xlfn.XLOOKUP(
INDEX(FixtureTicker!$B$3:$AM$22, MATCH($B304, FixtureTicker!$A$3:$A$22), PlayerForm!$X$5),
 TeamForm!$B$4:$B$23, TeamForm!$AD$4:$AD$23),
INDEX(FixtureTicker!$B$24:$AM$43, MATCH($B304, FixtureTicker!$A$24:$A$43), PlayerForm!$X$5)="A",
_xlfn.XLOOKUP($E304, PlayerForm!$D$3:$D$394, PlayerForm!$R$3:$R$394)*
_xlfn.XLOOKUP(
INDEX(FixtureTicker!$B$3:$AM$22, MATCH($B304, FixtureTicker!$A$3:$A$22), PlayerForm!$X$5),
 TeamForm!$B$4:$B$23, TeamForm!$AB$4:$AB$23),
INDEX(FixtureTicker!$B$24:$AM$43, MATCH($B304, FixtureTicker!$A$24:$A$43), PlayerForm!$X$5)="BLANK",
0
),
_xlfn.IFS(
INDEX(FixtureTicker!$B$24:$AM$43, MATCH($B304, FixtureTicker!$A$24:$A$43), PlayerForm!$X$5+1)="H",
_xlfn.XLOOKUP($E304, PlayerForm!$D$3:$D$394, PlayerForm!$Q$3:$Q$394)*
_xlfn.XLOOKUP(
INDEX(FixtureTicker!$B$3:$AM$22, MATCH($B304, FixtureTicker!$A$3:$A$22), PlayerForm!$X$5+1),
 TeamForm!$B$4:$B$23, TeamForm!$AD$4:$AD$23),
INDEX(FixtureTicker!$B$24:$AM$43, MATCH($B304, FixtureTicker!$A$24:$A$43), PlayerForm!$X$5+1)="A",
_xlfn.XLOOKUP($E304, PlayerForm!$D$3:$D$394, PlayerForm!$R$3:$R$394)*
_xlfn.XLOOKUP(
INDEX(FixtureTicker!$B$3:$AM$22, MATCH($B304, FixtureTicker!$A$3:$A$22), PlayerForm!$X$5+1),
 TeamForm!$B$4:$B$23, TeamForm!$AB$4:$AB$23),
INDEX(FixtureTicker!$B$24:$AM$43, MATCH($B304, FixtureTicker!$A$24:$A$43), PlayerForm!$X$5+1)="BLANK",
0
),
_xlfn.IFS(
INDEX(FixtureTicker!$B$24:$AM$43, MATCH($B304, FixtureTicker!$A$24:$A$43), PlayerForm!$X$5+2)="H",
_xlfn.XLOOKUP($E304, PlayerForm!$D$3:$D$394, PlayerForm!$Q$3:$Q$394)*
_xlfn.XLOOKUP(
INDEX(FixtureTicker!$B$3:$AM$22, MATCH($B304, FixtureTicker!$A$3:$A$22), PlayerForm!$X$5+2),
 TeamForm!$B$4:$B$23, TeamForm!$AD$4:$AD$23),
INDEX(FixtureTicker!$B$24:$AM$43, MATCH($B304, FixtureTicker!$A$24:$A$43), PlayerForm!$X$5+2)="A",
_xlfn.XLOOKUP($E304, PlayerForm!$D$3:$D$394, PlayerForm!$R$3:$R$394)*
_xlfn.XLOOKUP(
INDEX(FixtureTicker!$B$3:$AM$22, MATCH($B304, FixtureTicker!$A$3:$A$22), PlayerForm!$X$5+2),
 TeamForm!$B$4:$B$23, TeamForm!$AB$4:$AB$23),
INDEX(FixtureTicker!$B$24:$AM$43, MATCH($B304, FixtureTicker!$A$24:$A$43), PlayerForm!$X$5+2)="BLANK",
0
),
_xlfn.IFS(
INDEX(FixtureTicker!$B$24:$AM$43, MATCH($B304, FixtureTicker!$A$24:$A$43), PlayerForm!$X$5+3)="H",
_xlfn.XLOOKUP($E304, PlayerForm!$D$3:$D$394, PlayerForm!$Q$3:$Q$394)*
_xlfn.XLOOKUP(
INDEX(FixtureTicker!$B$3:$AM$22, MATCH($B304, FixtureTicker!$A$3:$A$22), PlayerForm!$X$5+3),
 TeamForm!$B$4:$B$23, TeamForm!$AD$4:$AD$23),
INDEX(FixtureTicker!$B$24:$AM$43, MATCH($B304, FixtureTicker!$A$24:$A$43), PlayerForm!$X$5+3)="A",
_xlfn.XLOOKUP($E304, PlayerForm!$D$3:$D$394, PlayerForm!$R$3:$R$394)*
_xlfn.XLOOKUP(
INDEX(FixtureTicker!$B$3:$AM$22, MATCH($B304, FixtureTicker!$A$3:$A$22), PlayerForm!$X$5+3),
 TeamForm!$B$4:$B$23, TeamForm!$AB$4:$AB$23),
INDEX(FixtureTicker!$B$24:$AM$43, MATCH($B304, FixtureTicker!$A$24:$A$43), PlayerForm!$X$5+3)="BLANK",
0
),
_xlfn.IFS(
INDEX(FixtureTicker!$B$24:$AM$43, MATCH($B304, FixtureTicker!$A$24:$A$43), PlayerForm!$X$5+4)="H",
_xlfn.XLOOKUP($E304, PlayerForm!$D$3:$D$394, PlayerForm!$Q$3:$Q$394)*
_xlfn.XLOOKUP(
INDEX(FixtureTicker!$B$3:$AM$22, MATCH($B304, FixtureTicker!$A$3:$A$22), PlayerForm!$X$5+4),
 TeamForm!$B$4:$B$23, TeamForm!$AD$4:$AD$23),
INDEX(FixtureTicker!$B$24:$AM$43, MATCH($B304, FixtureTicker!$A$24:$A$43), PlayerForm!$X$5+4)="A",
_xlfn.XLOOKUP($E304, PlayerForm!$D$3:$D$394, PlayerForm!$R$3:$R$394)*
_xlfn.XLOOKUP(
INDEX(FixtureTicker!$B$3:$AM$22, MATCH($B304, FixtureTicker!$A$3:$A$22), PlayerForm!$X$5+4),
 TeamForm!$B$4:$B$23, TeamForm!$AB$4:$AB$23),
INDEX(FixtureTicker!$B$24:$AM$43, MATCH($B304, FixtureTicker!$A$24:$A$43), PlayerForm!$X$5+4)="BLANK",
0
),
_xlfn.IFS(
INDEX(FixtureTicker!$B$24:$AM$43, MATCH($B304, FixtureTicker!$A$24:$A$43), PlayerForm!$X$5+5)="H",
_xlfn.XLOOKUP($E304, PlayerForm!$D$3:$D$394, PlayerForm!$Q$3:$Q$394)*
_xlfn.XLOOKUP(
INDEX(FixtureTicker!$B$3:$AM$22, MATCH($B304, FixtureTicker!$A$3:$A$22), PlayerForm!$X$5+5),
 TeamForm!$B$4:$B$23, TeamForm!$AD$4:$AD$23),
INDEX(FixtureTicker!$B$24:$AM$43, MATCH($B304, FixtureTicker!$A$24:$A$43), PlayerForm!$X$5+5)="A",
_xlfn.XLOOKUP($E304, PlayerForm!$D$3:$D$394, PlayerForm!$R$3:$R$394)*
_xlfn.XLOOKUP(
INDEX(FixtureTicker!$B$3:$AM$22, MATCH($B304, FixtureTicker!$A$3:$A$22), PlayerForm!$X$5+5),
 TeamForm!$B$4:$B$23, TeamForm!$AB$4:$AB$23),
INDEX(FixtureTicker!$B$24:$AM$43, MATCH($B304, FixtureTicker!$A$24:$A$43), PlayerForm!$X$5+5)="BLANK",
0
),
_xlfn.IFS(
INDEX(FixtureTicker!$B$24:$AM$43, MATCH($B304, FixtureTicker!$A$24:$A$43), PlayerForm!$X$5+6)="H",
_xlfn.XLOOKUP($E304, PlayerForm!$D$3:$D$394, PlayerForm!$Q$3:$Q$394)*
_xlfn.XLOOKUP(
INDEX(FixtureTicker!$B$3:$AM$22, MATCH($B304, FixtureTicker!$A$3:$A$22), PlayerForm!$X$5+6),
 TeamForm!$B$4:$B$23, TeamForm!$AD$4:$AD$23),
INDEX(FixtureTicker!$B$24:$AM$43, MATCH($B304, FixtureTicker!$A$24:$A$43), PlayerForm!$X$5+6)="A",
_xlfn.XLOOKUP($E304, PlayerForm!$D$3:$D$394, PlayerForm!$R$3:$R$394)*
_xlfn.XLOOKUP(
INDEX(FixtureTicker!$B$3:$AM$22, MATCH($B304, FixtureTicker!$A$3:$A$22), PlayerForm!$X$5+6),
 TeamForm!$B$4:$B$23, TeamForm!$AB$4:$AB$23),
INDEX(FixtureTicker!$B$24:$AM$43, MATCH($B304, FixtureTicker!$A$24:$A$43), PlayerForm!$X$5+6)="BLANK",
0
),
_xlfn.IFS(
INDEX(FixtureTicker!$B$24:$AM$43, MATCH($B304, FixtureTicker!$A$24:$A$43), PlayerForm!$X$5+7)="H",
_xlfn.XLOOKUP($E304, PlayerForm!$D$3:$D$394, PlayerForm!$Q$3:$Q$394)*
_xlfn.XLOOKUP(
INDEX(FixtureTicker!$B$3:$AM$22, MATCH($B304, FixtureTicker!$A$3:$A$22), PlayerForm!$X$5+7),
 TeamForm!$B$4:$B$23, TeamForm!$AD$4:$AD$23),
INDEX(FixtureTicker!$B$24:$AM$43, MATCH($B304, FixtureTicker!$A$24:$A$43), PlayerForm!$X$5+7)="A",
_xlfn.XLOOKUP($E304, PlayerForm!$D$3:$D$394, PlayerForm!$R$3:$R$394)*
_xlfn.XLOOKUP(
INDEX(FixtureTicker!$B$3:$AM$22, MATCH($B304, FixtureTicker!$A$3:$A$22), PlayerForm!$X$5+7),
 TeamForm!$B$4:$B$23, TeamForm!$AB$4:$AB$23),
INDEX(FixtureTicker!$B$24:$AM$43, MATCH($B304, FixtureTicker!$A$24:$A$43), PlayerForm!$X$5+7)="BLANK",
0
)
),0)</f>
        <v>0</v>
      </c>
    </row>
    <row r="305" spans="1:10">
      <c r="A305" s="55">
        <v>80</v>
      </c>
      <c r="B305" s="55" t="str">
        <f>_xlfn.XLOOKUP($A305, PlayerData!$B$3:$B$394, PlayerData!C$3:C$394)</f>
        <v>CHE</v>
      </c>
      <c r="C305" s="55" t="str">
        <f>_xlfn.XLOOKUP($A305, PlayerData!$B$3:$B$394, PlayerData!D$3:D$394)</f>
        <v>M</v>
      </c>
      <c r="D305" s="55">
        <f>_xlfn.XLOOKUP($A305, PlayerData!$B:$B, PlayerData!F:F,,,-1)</f>
        <v>6.8</v>
      </c>
      <c r="E305" s="31" t="str">
        <f>_xlfn.XLOOKUP($A305, PlayerData!$B$3:$B$394, PlayerData!E$3:E$394)</f>
        <v>Pedro</v>
      </c>
      <c r="F305" s="164" cm="1">
        <f t="array" ref="F305">IFERROR(0.01*_xlfn.IFS(
INDEX(FixtureTicker!$B$24:$AM$43, MATCH($B305, FixtureTicker!$A$24:$A$43, 0), PlayerForm!$X$5)="H",
_xlfn.XLOOKUP($E305, PlayerForm!$D$3:$D$394, PlayerForm!$Q$3:$Q$394)*
_xlfn.XLOOKUP(
INDEX(FixtureTicker!$B$3:$AM$22, MATCH($B305, FixtureTicker!$A$3:$A$22,0), PlayerForm!$X$5),
 TeamForm!$B$4:$B$23, TeamForm!$AD$4:$AD$23),
INDEX(FixtureTicker!$B$24:$AM$43, MATCH($B305, FixtureTicker!$A$24:$A$43,0), PlayerForm!$X$5)="A",
_xlfn.XLOOKUP($E305, PlayerForm!$D$3:$D$394, PlayerForm!$R$3:$R$394)*
_xlfn.XLOOKUP(
INDEX(FixtureTicker!$B$3:$AM$22, MATCH($B305, FixtureTicker!$A$3:$A$22,0), PlayerForm!$X$5),
 TeamForm!$B$4:$B$23, TeamForm!$AB$4:$AB$23),
INDEX(FixtureTicker!$B$24:$AM$43, MATCH($B305, FixtureTicker!$A$24:$A$43,0), PlayerForm!$X$5)="BLANK",
0),0)</f>
        <v>0</v>
      </c>
      <c r="G305" s="163" cm="1">
        <f t="array" ref="G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
),0)</f>
        <v>0</v>
      </c>
      <c r="H305" s="163" cm="1">
        <f t="array" ref="H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),
_xlfn.IFS(
INDEX(FixtureTicker!$B$24:$AM$43, MATCH($B305, FixtureTicker!$A$24:$A$43), PlayerForm!$X$5+2)="H",
_xlfn.XLOOKUP($E305, PlayerForm!$D$3:$D$394, PlayerForm!$Q$3:$Q$394)*
_xlfn.XLOOKUP(
INDEX(FixtureTicker!$B$3:$AM$22, MATCH($B305, FixtureTicker!$A$3:$A$22), PlayerForm!$X$5+2),
 TeamForm!$B$4:$B$23, TeamForm!$AD$4:$AD$23),
INDEX(FixtureTicker!$B$24:$AM$43, MATCH($B305, FixtureTicker!$A$24:$A$43), PlayerForm!$X$5+2)="A",
_xlfn.XLOOKUP($E305, PlayerForm!$D$3:$D$394, PlayerForm!$R$3:$R$394)*
_xlfn.XLOOKUP(
INDEX(FixtureTicker!$B$3:$AM$22, MATCH($B305, FixtureTicker!$A$3:$A$22), PlayerForm!$X$5+2),
 TeamForm!$B$4:$B$23, TeamForm!$AB$4:$AB$23),
INDEX(FixtureTicker!$B$24:$AM$43, MATCH($B305, FixtureTicker!$A$24:$A$43), PlayerForm!$X$5+2)="BLANK",
0
),
_xlfn.IFS(
INDEX(FixtureTicker!$B$24:$AM$43, MATCH($B305, FixtureTicker!$A$24:$A$43), PlayerForm!$X$5+3)="H",
_xlfn.XLOOKUP($E305, PlayerForm!$D$3:$D$394, PlayerForm!$Q$3:$Q$394)*
_xlfn.XLOOKUP(
INDEX(FixtureTicker!$B$3:$AM$22, MATCH($B305, FixtureTicker!$A$3:$A$22), PlayerForm!$X$5+3),
 TeamForm!$B$4:$B$23, TeamForm!$AD$4:$AD$23),
INDEX(FixtureTicker!$B$24:$AM$43, MATCH($B305, FixtureTicker!$A$24:$A$43), PlayerForm!$X$5+3)="A",
_xlfn.XLOOKUP($E305, PlayerForm!$D$3:$D$394, PlayerForm!$R$3:$R$394)*
_xlfn.XLOOKUP(
INDEX(FixtureTicker!$B$3:$AM$22, MATCH($B305, FixtureTicker!$A$3:$A$22), PlayerForm!$X$5+3),
 TeamForm!$B$4:$B$23, TeamForm!$AB$4:$AB$23),
INDEX(FixtureTicker!$B$24:$AM$43, MATCH($B305, FixtureTicker!$A$24:$A$43), PlayerForm!$X$5+3)="BLANK",
0
)
),0)</f>
        <v>0</v>
      </c>
      <c r="I305" s="163" cm="1">
        <f t="array" ref="I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),
_xlfn.IFS(
INDEX(FixtureTicker!$B$24:$AM$43, MATCH($B305, FixtureTicker!$A$24:$A$43), PlayerForm!$X$5+2)="H",
_xlfn.XLOOKUP($E305, PlayerForm!$D$3:$D$394, PlayerForm!$Q$3:$Q$394)*
_xlfn.XLOOKUP(
INDEX(FixtureTicker!$B$3:$AM$22, MATCH($B305, FixtureTicker!$A$3:$A$22), PlayerForm!$X$5+2),
 TeamForm!$B$4:$B$23, TeamForm!$AD$4:$AD$23),
INDEX(FixtureTicker!$B$24:$AM$43, MATCH($B305, FixtureTicker!$A$24:$A$43), PlayerForm!$X$5+2)="A",
_xlfn.XLOOKUP($E305, PlayerForm!$D$3:$D$394, PlayerForm!$R$3:$R$394)*
_xlfn.XLOOKUP(
INDEX(FixtureTicker!$B$3:$AM$22, MATCH($B305, FixtureTicker!$A$3:$A$22), PlayerForm!$X$5+2),
 TeamForm!$B$4:$B$23, TeamForm!$AB$4:$AB$23),
INDEX(FixtureTicker!$B$24:$AM$43, MATCH($B305, FixtureTicker!$A$24:$A$43), PlayerForm!$X$5+2)="BLANK",
0
),
_xlfn.IFS(
INDEX(FixtureTicker!$B$24:$AM$43, MATCH($B305, FixtureTicker!$A$24:$A$43), PlayerForm!$X$5+3)="H",
_xlfn.XLOOKUP($E305, PlayerForm!$D$3:$D$394, PlayerForm!$Q$3:$Q$394)*
_xlfn.XLOOKUP(
INDEX(FixtureTicker!$B$3:$AM$22, MATCH($B305, FixtureTicker!$A$3:$A$22), PlayerForm!$X$5+3),
 TeamForm!$B$4:$B$23, TeamForm!$AD$4:$AD$23),
INDEX(FixtureTicker!$B$24:$AM$43, MATCH($B305, FixtureTicker!$A$24:$A$43), PlayerForm!$X$5+3)="A",
_xlfn.XLOOKUP($E305, PlayerForm!$D$3:$D$394, PlayerForm!$R$3:$R$394)*
_xlfn.XLOOKUP(
INDEX(FixtureTicker!$B$3:$AM$22, MATCH($B305, FixtureTicker!$A$3:$A$22), PlayerForm!$X$5+3),
 TeamForm!$B$4:$B$23, TeamForm!$AB$4:$AB$23),
INDEX(FixtureTicker!$B$24:$AM$43, MATCH($B305, FixtureTicker!$A$24:$A$43), PlayerForm!$X$5+3)="BLANK",
0
),
_xlfn.IFS(
INDEX(FixtureTicker!$B$24:$AM$43, MATCH($B305, FixtureTicker!$A$24:$A$43), PlayerForm!$X$5+4)="H",
_xlfn.XLOOKUP($E305, PlayerForm!$D$3:$D$394, PlayerForm!$Q$3:$Q$394)*
_xlfn.XLOOKUP(
INDEX(FixtureTicker!$B$3:$AM$22, MATCH($B305, FixtureTicker!$A$3:$A$22), PlayerForm!$X$5+4),
 TeamForm!$B$4:$B$23, TeamForm!$AD$4:$AD$23),
INDEX(FixtureTicker!$B$24:$AM$43, MATCH($B305, FixtureTicker!$A$24:$A$43), PlayerForm!$X$5+4)="A",
_xlfn.XLOOKUP($E305, PlayerForm!$D$3:$D$394, PlayerForm!$R$3:$R$394)*
_xlfn.XLOOKUP(
INDEX(FixtureTicker!$B$3:$AM$22, MATCH($B305, FixtureTicker!$A$3:$A$22), PlayerForm!$X$5+4),
 TeamForm!$B$4:$B$23, TeamForm!$AB$4:$AB$23),
INDEX(FixtureTicker!$B$24:$AM$43, MATCH($B305, FixtureTicker!$A$24:$A$43), PlayerForm!$X$5+4)="BLANK",
0
),
_xlfn.IFS(
INDEX(FixtureTicker!$B$24:$AM$43, MATCH($B305, FixtureTicker!$A$24:$A$43), PlayerForm!$X$5+5)="H",
_xlfn.XLOOKUP($E305, PlayerForm!$D$3:$D$394, PlayerForm!$Q$3:$Q$394)*
_xlfn.XLOOKUP(
INDEX(FixtureTicker!$B$3:$AM$22, MATCH($B305, FixtureTicker!$A$3:$A$22), PlayerForm!$X$5+5),
 TeamForm!$B$4:$B$23, TeamForm!$AD$4:$AD$23),
INDEX(FixtureTicker!$B$24:$AM$43, MATCH($B305, FixtureTicker!$A$24:$A$43), PlayerForm!$X$5+5)="A",
_xlfn.XLOOKUP($E305, PlayerForm!$D$3:$D$394, PlayerForm!$R$3:$R$394)*
_xlfn.XLOOKUP(
INDEX(FixtureTicker!$B$3:$AM$22, MATCH($B305, FixtureTicker!$A$3:$A$22), PlayerForm!$X$5+5),
 TeamForm!$B$4:$B$23, TeamForm!$AB$4:$AB$23),
INDEX(FixtureTicker!$B$24:$AM$43, MATCH($B305, FixtureTicker!$A$24:$A$43), PlayerForm!$X$5+5)="BLANK",
0
)
),0)</f>
        <v>0</v>
      </c>
      <c r="J305" s="163" cm="1">
        <f t="array" ref="J305">IFERROR(0.01*SUM(
_xlfn.IFS(
INDEX(FixtureTicker!$B$24:$AM$43, MATCH($B305, FixtureTicker!$A$24:$A$43), PlayerForm!$X$5)="H",
_xlfn.XLOOKUP($E305, PlayerForm!$D$3:$D$394, PlayerForm!$Q$3:$Q$394)*
_xlfn.XLOOKUP(
INDEX(FixtureTicker!$B$3:$AM$22, MATCH($B305, FixtureTicker!$A$3:$A$22), PlayerForm!$X$5),
 TeamForm!$B$4:$B$23, TeamForm!$AD$4:$AD$23),
INDEX(FixtureTicker!$B$24:$AM$43, MATCH($B305, FixtureTicker!$A$24:$A$43), PlayerForm!$X$5)="A",
_xlfn.XLOOKUP($E305, PlayerForm!$D$3:$D$394, PlayerForm!$R$3:$R$394)*
_xlfn.XLOOKUP(
INDEX(FixtureTicker!$B$3:$AM$22, MATCH($B305, FixtureTicker!$A$3:$A$22), PlayerForm!$X$5),
 TeamForm!$B$4:$B$23, TeamForm!$AB$4:$AB$23),
INDEX(FixtureTicker!$B$24:$AM$43, MATCH($B305, FixtureTicker!$A$24:$A$43), PlayerForm!$X$5)="BLANK",
0
),
_xlfn.IFS(
INDEX(FixtureTicker!$B$24:$AM$43, MATCH($B305, FixtureTicker!$A$24:$A$43), PlayerForm!$X$5+1)="H",
_xlfn.XLOOKUP($E305, PlayerForm!$D$3:$D$394, PlayerForm!$Q$3:$Q$394)*
_xlfn.XLOOKUP(
INDEX(FixtureTicker!$B$3:$AM$22, MATCH($B305, FixtureTicker!$A$3:$A$22), PlayerForm!$X$5+1),
 TeamForm!$B$4:$B$23, TeamForm!$AD$4:$AD$23),
INDEX(FixtureTicker!$B$24:$AM$43, MATCH($B305, FixtureTicker!$A$24:$A$43), PlayerForm!$X$5+1)="A",
_xlfn.XLOOKUP($E305, PlayerForm!$D$3:$D$394, PlayerForm!$R$3:$R$394)*
_xlfn.XLOOKUP(
INDEX(FixtureTicker!$B$3:$AM$22, MATCH($B305, FixtureTicker!$A$3:$A$22), PlayerForm!$X$5+1),
 TeamForm!$B$4:$B$23, TeamForm!$AB$4:$AB$23),
INDEX(FixtureTicker!$B$24:$AM$43, MATCH($B305, FixtureTicker!$A$24:$A$43), PlayerForm!$X$5+1)="BLANK",
0
),
_xlfn.IFS(
INDEX(FixtureTicker!$B$24:$AM$43, MATCH($B305, FixtureTicker!$A$24:$A$43), PlayerForm!$X$5+2)="H",
_xlfn.XLOOKUP($E305, PlayerForm!$D$3:$D$394, PlayerForm!$Q$3:$Q$394)*
_xlfn.XLOOKUP(
INDEX(FixtureTicker!$B$3:$AM$22, MATCH($B305, FixtureTicker!$A$3:$A$22), PlayerForm!$X$5+2),
 TeamForm!$B$4:$B$23, TeamForm!$AD$4:$AD$23),
INDEX(FixtureTicker!$B$24:$AM$43, MATCH($B305, FixtureTicker!$A$24:$A$43), PlayerForm!$X$5+2)="A",
_xlfn.XLOOKUP($E305, PlayerForm!$D$3:$D$394, PlayerForm!$R$3:$R$394)*
_xlfn.XLOOKUP(
INDEX(FixtureTicker!$B$3:$AM$22, MATCH($B305, FixtureTicker!$A$3:$A$22), PlayerForm!$X$5+2),
 TeamForm!$B$4:$B$23, TeamForm!$AB$4:$AB$23),
INDEX(FixtureTicker!$B$24:$AM$43, MATCH($B305, FixtureTicker!$A$24:$A$43), PlayerForm!$X$5+2)="BLANK",
0
),
_xlfn.IFS(
INDEX(FixtureTicker!$B$24:$AM$43, MATCH($B305, FixtureTicker!$A$24:$A$43), PlayerForm!$X$5+3)="H",
_xlfn.XLOOKUP($E305, PlayerForm!$D$3:$D$394, PlayerForm!$Q$3:$Q$394)*
_xlfn.XLOOKUP(
INDEX(FixtureTicker!$B$3:$AM$22, MATCH($B305, FixtureTicker!$A$3:$A$22), PlayerForm!$X$5+3),
 TeamForm!$B$4:$B$23, TeamForm!$AD$4:$AD$23),
INDEX(FixtureTicker!$B$24:$AM$43, MATCH($B305, FixtureTicker!$A$24:$A$43), PlayerForm!$X$5+3)="A",
_xlfn.XLOOKUP($E305, PlayerForm!$D$3:$D$394, PlayerForm!$R$3:$R$394)*
_xlfn.XLOOKUP(
INDEX(FixtureTicker!$B$3:$AM$22, MATCH($B305, FixtureTicker!$A$3:$A$22), PlayerForm!$X$5+3),
 TeamForm!$B$4:$B$23, TeamForm!$AB$4:$AB$23),
INDEX(FixtureTicker!$B$24:$AM$43, MATCH($B305, FixtureTicker!$A$24:$A$43), PlayerForm!$X$5+3)="BLANK",
0
),
_xlfn.IFS(
INDEX(FixtureTicker!$B$24:$AM$43, MATCH($B305, FixtureTicker!$A$24:$A$43), PlayerForm!$X$5+4)="H",
_xlfn.XLOOKUP($E305, PlayerForm!$D$3:$D$394, PlayerForm!$Q$3:$Q$394)*
_xlfn.XLOOKUP(
INDEX(FixtureTicker!$B$3:$AM$22, MATCH($B305, FixtureTicker!$A$3:$A$22), PlayerForm!$X$5+4),
 TeamForm!$B$4:$B$23, TeamForm!$AD$4:$AD$23),
INDEX(FixtureTicker!$B$24:$AM$43, MATCH($B305, FixtureTicker!$A$24:$A$43), PlayerForm!$X$5+4)="A",
_xlfn.XLOOKUP($E305, PlayerForm!$D$3:$D$394, PlayerForm!$R$3:$R$394)*
_xlfn.XLOOKUP(
INDEX(FixtureTicker!$B$3:$AM$22, MATCH($B305, FixtureTicker!$A$3:$A$22), PlayerForm!$X$5+4),
 TeamForm!$B$4:$B$23, TeamForm!$AB$4:$AB$23),
INDEX(FixtureTicker!$B$24:$AM$43, MATCH($B305, FixtureTicker!$A$24:$A$43), PlayerForm!$X$5+4)="BLANK",
0
),
_xlfn.IFS(
INDEX(FixtureTicker!$B$24:$AM$43, MATCH($B305, FixtureTicker!$A$24:$A$43), PlayerForm!$X$5+5)="H",
_xlfn.XLOOKUP($E305, PlayerForm!$D$3:$D$394, PlayerForm!$Q$3:$Q$394)*
_xlfn.XLOOKUP(
INDEX(FixtureTicker!$B$3:$AM$22, MATCH($B305, FixtureTicker!$A$3:$A$22), PlayerForm!$X$5+5),
 TeamForm!$B$4:$B$23, TeamForm!$AD$4:$AD$23),
INDEX(FixtureTicker!$B$24:$AM$43, MATCH($B305, FixtureTicker!$A$24:$A$43), PlayerForm!$X$5+5)="A",
_xlfn.XLOOKUP($E305, PlayerForm!$D$3:$D$394, PlayerForm!$R$3:$R$394)*
_xlfn.XLOOKUP(
INDEX(FixtureTicker!$B$3:$AM$22, MATCH($B305, FixtureTicker!$A$3:$A$22), PlayerForm!$X$5+5),
 TeamForm!$B$4:$B$23, TeamForm!$AB$4:$AB$23),
INDEX(FixtureTicker!$B$24:$AM$43, MATCH($B305, FixtureTicker!$A$24:$A$43), PlayerForm!$X$5+5)="BLANK",
0
),
_xlfn.IFS(
INDEX(FixtureTicker!$B$24:$AM$43, MATCH($B305, FixtureTicker!$A$24:$A$43), PlayerForm!$X$5+6)="H",
_xlfn.XLOOKUP($E305, PlayerForm!$D$3:$D$394, PlayerForm!$Q$3:$Q$394)*
_xlfn.XLOOKUP(
INDEX(FixtureTicker!$B$3:$AM$22, MATCH($B305, FixtureTicker!$A$3:$A$22), PlayerForm!$X$5+6),
 TeamForm!$B$4:$B$23, TeamForm!$AD$4:$AD$23),
INDEX(FixtureTicker!$B$24:$AM$43, MATCH($B305, FixtureTicker!$A$24:$A$43), PlayerForm!$X$5+6)="A",
_xlfn.XLOOKUP($E305, PlayerForm!$D$3:$D$394, PlayerForm!$R$3:$R$394)*
_xlfn.XLOOKUP(
INDEX(FixtureTicker!$B$3:$AM$22, MATCH($B305, FixtureTicker!$A$3:$A$22), PlayerForm!$X$5+6),
 TeamForm!$B$4:$B$23, TeamForm!$AB$4:$AB$23),
INDEX(FixtureTicker!$B$24:$AM$43, MATCH($B305, FixtureTicker!$A$24:$A$43), PlayerForm!$X$5+6)="BLANK",
0
),
_xlfn.IFS(
INDEX(FixtureTicker!$B$24:$AM$43, MATCH($B305, FixtureTicker!$A$24:$A$43), PlayerForm!$X$5+7)="H",
_xlfn.XLOOKUP($E305, PlayerForm!$D$3:$D$394, PlayerForm!$Q$3:$Q$394)*
_xlfn.XLOOKUP(
INDEX(FixtureTicker!$B$3:$AM$22, MATCH($B305, FixtureTicker!$A$3:$A$22), PlayerForm!$X$5+7),
 TeamForm!$B$4:$B$23, TeamForm!$AD$4:$AD$23),
INDEX(FixtureTicker!$B$24:$AM$43, MATCH($B305, FixtureTicker!$A$24:$A$43), PlayerForm!$X$5+7)="A",
_xlfn.XLOOKUP($E305, PlayerForm!$D$3:$D$394, PlayerForm!$R$3:$R$394)*
_xlfn.XLOOKUP(
INDEX(FixtureTicker!$B$3:$AM$22, MATCH($B305, FixtureTicker!$A$3:$A$22), PlayerForm!$X$5+7),
 TeamForm!$B$4:$B$23, TeamForm!$AB$4:$AB$23),
INDEX(FixtureTicker!$B$24:$AM$43, MATCH($B305, FixtureTicker!$A$24:$A$43), PlayerForm!$X$5+7)="BLANK",
0
)
),0)</f>
        <v>0</v>
      </c>
    </row>
    <row r="306" spans="1:10">
      <c r="A306" s="55">
        <v>35</v>
      </c>
      <c r="B306" s="55" t="str">
        <f>_xlfn.XLOOKUP($A306, PlayerData!$B$3:$B$394, PlayerData!C$3:C$394)</f>
        <v>EVE</v>
      </c>
      <c r="C306" s="55" t="str">
        <f>_xlfn.XLOOKUP($A306, PlayerData!$B$3:$B$394, PlayerData!D$3:D$394)</f>
        <v>F</v>
      </c>
      <c r="D306" s="55">
        <f>_xlfn.XLOOKUP($A306, PlayerData!$B:$B, PlayerData!F:F,,,-1)</f>
        <v>6</v>
      </c>
      <c r="E306" s="31" t="str">
        <f>_xlfn.XLOOKUP($A306, PlayerData!$B$3:$B$394, PlayerData!E$3:E$394)</f>
        <v>Kean</v>
      </c>
      <c r="F306" s="164" cm="1">
        <f t="array" ref="F306">IFERROR(0.01*_xlfn.IFS(
INDEX(FixtureTicker!$B$24:$AM$43, MATCH($B306, FixtureTicker!$A$24:$A$43, 0), PlayerForm!$X$5)="H",
_xlfn.XLOOKUP($E306, PlayerForm!$D$3:$D$394, PlayerForm!$Q$3:$Q$394)*
_xlfn.XLOOKUP(
INDEX(FixtureTicker!$B$3:$AM$22, MATCH($B306, FixtureTicker!$A$3:$A$22,0), PlayerForm!$X$5),
 TeamForm!$B$4:$B$23, TeamForm!$AD$4:$AD$23),
INDEX(FixtureTicker!$B$24:$AM$43, MATCH($B306, FixtureTicker!$A$24:$A$43,0), PlayerForm!$X$5)="A",
_xlfn.XLOOKUP($E306, PlayerForm!$D$3:$D$394, PlayerForm!$R$3:$R$394)*
_xlfn.XLOOKUP(
INDEX(FixtureTicker!$B$3:$AM$22, MATCH($B306, FixtureTicker!$A$3:$A$22,0), PlayerForm!$X$5),
 TeamForm!$B$4:$B$23, TeamForm!$AB$4:$AB$23),
INDEX(FixtureTicker!$B$24:$AM$43, MATCH($B306, FixtureTicker!$A$24:$A$43,0), PlayerForm!$X$5)="BLANK",
0),0)</f>
        <v>0</v>
      </c>
      <c r="G306" s="163" cm="1">
        <f t="array" ref="G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
),0)</f>
        <v>0</v>
      </c>
      <c r="H306" s="163" cm="1">
        <f t="array" ref="H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),
_xlfn.IFS(
INDEX(FixtureTicker!$B$24:$AM$43, MATCH($B306, FixtureTicker!$A$24:$A$43), PlayerForm!$X$5+2)="H",
_xlfn.XLOOKUP($E306, PlayerForm!$D$3:$D$394, PlayerForm!$Q$3:$Q$394)*
_xlfn.XLOOKUP(
INDEX(FixtureTicker!$B$3:$AM$22, MATCH($B306, FixtureTicker!$A$3:$A$22), PlayerForm!$X$5+2),
 TeamForm!$B$4:$B$23, TeamForm!$AD$4:$AD$23),
INDEX(FixtureTicker!$B$24:$AM$43, MATCH($B306, FixtureTicker!$A$24:$A$43), PlayerForm!$X$5+2)="A",
_xlfn.XLOOKUP($E306, PlayerForm!$D$3:$D$394, PlayerForm!$R$3:$R$394)*
_xlfn.XLOOKUP(
INDEX(FixtureTicker!$B$3:$AM$22, MATCH($B306, FixtureTicker!$A$3:$A$22), PlayerForm!$X$5+2),
 TeamForm!$B$4:$B$23, TeamForm!$AB$4:$AB$23),
INDEX(FixtureTicker!$B$24:$AM$43, MATCH($B306, FixtureTicker!$A$24:$A$43), PlayerForm!$X$5+2)="BLANK",
0
),
_xlfn.IFS(
INDEX(FixtureTicker!$B$24:$AM$43, MATCH($B306, FixtureTicker!$A$24:$A$43), PlayerForm!$X$5+3)="H",
_xlfn.XLOOKUP($E306, PlayerForm!$D$3:$D$394, PlayerForm!$Q$3:$Q$394)*
_xlfn.XLOOKUP(
INDEX(FixtureTicker!$B$3:$AM$22, MATCH($B306, FixtureTicker!$A$3:$A$22), PlayerForm!$X$5+3),
 TeamForm!$B$4:$B$23, TeamForm!$AD$4:$AD$23),
INDEX(FixtureTicker!$B$24:$AM$43, MATCH($B306, FixtureTicker!$A$24:$A$43), PlayerForm!$X$5+3)="A",
_xlfn.XLOOKUP($E306, PlayerForm!$D$3:$D$394, PlayerForm!$R$3:$R$394)*
_xlfn.XLOOKUP(
INDEX(FixtureTicker!$B$3:$AM$22, MATCH($B306, FixtureTicker!$A$3:$A$22), PlayerForm!$X$5+3),
 TeamForm!$B$4:$B$23, TeamForm!$AB$4:$AB$23),
INDEX(FixtureTicker!$B$24:$AM$43, MATCH($B306, FixtureTicker!$A$24:$A$43), PlayerForm!$X$5+3)="BLANK",
0
)
),0)</f>
        <v>0</v>
      </c>
      <c r="I306" s="163" cm="1">
        <f t="array" ref="I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),
_xlfn.IFS(
INDEX(FixtureTicker!$B$24:$AM$43, MATCH($B306, FixtureTicker!$A$24:$A$43), PlayerForm!$X$5+2)="H",
_xlfn.XLOOKUP($E306, PlayerForm!$D$3:$D$394, PlayerForm!$Q$3:$Q$394)*
_xlfn.XLOOKUP(
INDEX(FixtureTicker!$B$3:$AM$22, MATCH($B306, FixtureTicker!$A$3:$A$22), PlayerForm!$X$5+2),
 TeamForm!$B$4:$B$23, TeamForm!$AD$4:$AD$23),
INDEX(FixtureTicker!$B$24:$AM$43, MATCH($B306, FixtureTicker!$A$24:$A$43), PlayerForm!$X$5+2)="A",
_xlfn.XLOOKUP($E306, PlayerForm!$D$3:$D$394, PlayerForm!$R$3:$R$394)*
_xlfn.XLOOKUP(
INDEX(FixtureTicker!$B$3:$AM$22, MATCH($B306, FixtureTicker!$A$3:$A$22), PlayerForm!$X$5+2),
 TeamForm!$B$4:$B$23, TeamForm!$AB$4:$AB$23),
INDEX(FixtureTicker!$B$24:$AM$43, MATCH($B306, FixtureTicker!$A$24:$A$43), PlayerForm!$X$5+2)="BLANK",
0
),
_xlfn.IFS(
INDEX(FixtureTicker!$B$24:$AM$43, MATCH($B306, FixtureTicker!$A$24:$A$43), PlayerForm!$X$5+3)="H",
_xlfn.XLOOKUP($E306, PlayerForm!$D$3:$D$394, PlayerForm!$Q$3:$Q$394)*
_xlfn.XLOOKUP(
INDEX(FixtureTicker!$B$3:$AM$22, MATCH($B306, FixtureTicker!$A$3:$A$22), PlayerForm!$X$5+3),
 TeamForm!$B$4:$B$23, TeamForm!$AD$4:$AD$23),
INDEX(FixtureTicker!$B$24:$AM$43, MATCH($B306, FixtureTicker!$A$24:$A$43), PlayerForm!$X$5+3)="A",
_xlfn.XLOOKUP($E306, PlayerForm!$D$3:$D$394, PlayerForm!$R$3:$R$394)*
_xlfn.XLOOKUP(
INDEX(FixtureTicker!$B$3:$AM$22, MATCH($B306, FixtureTicker!$A$3:$A$22), PlayerForm!$X$5+3),
 TeamForm!$B$4:$B$23, TeamForm!$AB$4:$AB$23),
INDEX(FixtureTicker!$B$24:$AM$43, MATCH($B306, FixtureTicker!$A$24:$A$43), PlayerForm!$X$5+3)="BLANK",
0
),
_xlfn.IFS(
INDEX(FixtureTicker!$B$24:$AM$43, MATCH($B306, FixtureTicker!$A$24:$A$43), PlayerForm!$X$5+4)="H",
_xlfn.XLOOKUP($E306, PlayerForm!$D$3:$D$394, PlayerForm!$Q$3:$Q$394)*
_xlfn.XLOOKUP(
INDEX(FixtureTicker!$B$3:$AM$22, MATCH($B306, FixtureTicker!$A$3:$A$22), PlayerForm!$X$5+4),
 TeamForm!$B$4:$B$23, TeamForm!$AD$4:$AD$23),
INDEX(FixtureTicker!$B$24:$AM$43, MATCH($B306, FixtureTicker!$A$24:$A$43), PlayerForm!$X$5+4)="A",
_xlfn.XLOOKUP($E306, PlayerForm!$D$3:$D$394, PlayerForm!$R$3:$R$394)*
_xlfn.XLOOKUP(
INDEX(FixtureTicker!$B$3:$AM$22, MATCH($B306, FixtureTicker!$A$3:$A$22), PlayerForm!$X$5+4),
 TeamForm!$B$4:$B$23, TeamForm!$AB$4:$AB$23),
INDEX(FixtureTicker!$B$24:$AM$43, MATCH($B306, FixtureTicker!$A$24:$A$43), PlayerForm!$X$5+4)="BLANK",
0
),
_xlfn.IFS(
INDEX(FixtureTicker!$B$24:$AM$43, MATCH($B306, FixtureTicker!$A$24:$A$43), PlayerForm!$X$5+5)="H",
_xlfn.XLOOKUP($E306, PlayerForm!$D$3:$D$394, PlayerForm!$Q$3:$Q$394)*
_xlfn.XLOOKUP(
INDEX(FixtureTicker!$B$3:$AM$22, MATCH($B306, FixtureTicker!$A$3:$A$22), PlayerForm!$X$5+5),
 TeamForm!$B$4:$B$23, TeamForm!$AD$4:$AD$23),
INDEX(FixtureTicker!$B$24:$AM$43, MATCH($B306, FixtureTicker!$A$24:$A$43), PlayerForm!$X$5+5)="A",
_xlfn.XLOOKUP($E306, PlayerForm!$D$3:$D$394, PlayerForm!$R$3:$R$394)*
_xlfn.XLOOKUP(
INDEX(FixtureTicker!$B$3:$AM$22, MATCH($B306, FixtureTicker!$A$3:$A$22), PlayerForm!$X$5+5),
 TeamForm!$B$4:$B$23, TeamForm!$AB$4:$AB$23),
INDEX(FixtureTicker!$B$24:$AM$43, MATCH($B306, FixtureTicker!$A$24:$A$43), PlayerForm!$X$5+5)="BLANK",
0
)
),0)</f>
        <v>0</v>
      </c>
      <c r="J306" s="163" cm="1">
        <f t="array" ref="J306">IFERROR(0.01*SUM(
_xlfn.IFS(
INDEX(FixtureTicker!$B$24:$AM$43, MATCH($B306, FixtureTicker!$A$24:$A$43), PlayerForm!$X$5)="H",
_xlfn.XLOOKUP($E306, PlayerForm!$D$3:$D$394, PlayerForm!$Q$3:$Q$394)*
_xlfn.XLOOKUP(
INDEX(FixtureTicker!$B$3:$AM$22, MATCH($B306, FixtureTicker!$A$3:$A$22), PlayerForm!$X$5),
 TeamForm!$B$4:$B$23, TeamForm!$AD$4:$AD$23),
INDEX(FixtureTicker!$B$24:$AM$43, MATCH($B306, FixtureTicker!$A$24:$A$43), PlayerForm!$X$5)="A",
_xlfn.XLOOKUP($E306, PlayerForm!$D$3:$D$394, PlayerForm!$R$3:$R$394)*
_xlfn.XLOOKUP(
INDEX(FixtureTicker!$B$3:$AM$22, MATCH($B306, FixtureTicker!$A$3:$A$22), PlayerForm!$X$5),
 TeamForm!$B$4:$B$23, TeamForm!$AB$4:$AB$23),
INDEX(FixtureTicker!$B$24:$AM$43, MATCH($B306, FixtureTicker!$A$24:$A$43), PlayerForm!$X$5)="BLANK",
0
),
_xlfn.IFS(
INDEX(FixtureTicker!$B$24:$AM$43, MATCH($B306, FixtureTicker!$A$24:$A$43), PlayerForm!$X$5+1)="H",
_xlfn.XLOOKUP($E306, PlayerForm!$D$3:$D$394, PlayerForm!$Q$3:$Q$394)*
_xlfn.XLOOKUP(
INDEX(FixtureTicker!$B$3:$AM$22, MATCH($B306, FixtureTicker!$A$3:$A$22), PlayerForm!$X$5+1),
 TeamForm!$B$4:$B$23, TeamForm!$AD$4:$AD$23),
INDEX(FixtureTicker!$B$24:$AM$43, MATCH($B306, FixtureTicker!$A$24:$A$43), PlayerForm!$X$5+1)="A",
_xlfn.XLOOKUP($E306, PlayerForm!$D$3:$D$394, PlayerForm!$R$3:$R$394)*
_xlfn.XLOOKUP(
INDEX(FixtureTicker!$B$3:$AM$22, MATCH($B306, FixtureTicker!$A$3:$A$22), PlayerForm!$X$5+1),
 TeamForm!$B$4:$B$23, TeamForm!$AB$4:$AB$23),
INDEX(FixtureTicker!$B$24:$AM$43, MATCH($B306, FixtureTicker!$A$24:$A$43), PlayerForm!$X$5+1)="BLANK",
0
),
_xlfn.IFS(
INDEX(FixtureTicker!$B$24:$AM$43, MATCH($B306, FixtureTicker!$A$24:$A$43), PlayerForm!$X$5+2)="H",
_xlfn.XLOOKUP($E306, PlayerForm!$D$3:$D$394, PlayerForm!$Q$3:$Q$394)*
_xlfn.XLOOKUP(
INDEX(FixtureTicker!$B$3:$AM$22, MATCH($B306, FixtureTicker!$A$3:$A$22), PlayerForm!$X$5+2),
 TeamForm!$B$4:$B$23, TeamForm!$AD$4:$AD$23),
INDEX(FixtureTicker!$B$24:$AM$43, MATCH($B306, FixtureTicker!$A$24:$A$43), PlayerForm!$X$5+2)="A",
_xlfn.XLOOKUP($E306, PlayerForm!$D$3:$D$394, PlayerForm!$R$3:$R$394)*
_xlfn.XLOOKUP(
INDEX(FixtureTicker!$B$3:$AM$22, MATCH($B306, FixtureTicker!$A$3:$A$22), PlayerForm!$X$5+2),
 TeamForm!$B$4:$B$23, TeamForm!$AB$4:$AB$23),
INDEX(FixtureTicker!$B$24:$AM$43, MATCH($B306, FixtureTicker!$A$24:$A$43), PlayerForm!$X$5+2)="BLANK",
0
),
_xlfn.IFS(
INDEX(FixtureTicker!$B$24:$AM$43, MATCH($B306, FixtureTicker!$A$24:$A$43), PlayerForm!$X$5+3)="H",
_xlfn.XLOOKUP($E306, PlayerForm!$D$3:$D$394, PlayerForm!$Q$3:$Q$394)*
_xlfn.XLOOKUP(
INDEX(FixtureTicker!$B$3:$AM$22, MATCH($B306, FixtureTicker!$A$3:$A$22), PlayerForm!$X$5+3),
 TeamForm!$B$4:$B$23, TeamForm!$AD$4:$AD$23),
INDEX(FixtureTicker!$B$24:$AM$43, MATCH($B306, FixtureTicker!$A$24:$A$43), PlayerForm!$X$5+3)="A",
_xlfn.XLOOKUP($E306, PlayerForm!$D$3:$D$394, PlayerForm!$R$3:$R$394)*
_xlfn.XLOOKUP(
INDEX(FixtureTicker!$B$3:$AM$22, MATCH($B306, FixtureTicker!$A$3:$A$22), PlayerForm!$X$5+3),
 TeamForm!$B$4:$B$23, TeamForm!$AB$4:$AB$23),
INDEX(FixtureTicker!$B$24:$AM$43, MATCH($B306, FixtureTicker!$A$24:$A$43), PlayerForm!$X$5+3)="BLANK",
0
),
_xlfn.IFS(
INDEX(FixtureTicker!$B$24:$AM$43, MATCH($B306, FixtureTicker!$A$24:$A$43), PlayerForm!$X$5+4)="H",
_xlfn.XLOOKUP($E306, PlayerForm!$D$3:$D$394, PlayerForm!$Q$3:$Q$394)*
_xlfn.XLOOKUP(
INDEX(FixtureTicker!$B$3:$AM$22, MATCH($B306, FixtureTicker!$A$3:$A$22), PlayerForm!$X$5+4),
 TeamForm!$B$4:$B$23, TeamForm!$AD$4:$AD$23),
INDEX(FixtureTicker!$B$24:$AM$43, MATCH($B306, FixtureTicker!$A$24:$A$43), PlayerForm!$X$5+4)="A",
_xlfn.XLOOKUP($E306, PlayerForm!$D$3:$D$394, PlayerForm!$R$3:$R$394)*
_xlfn.XLOOKUP(
INDEX(FixtureTicker!$B$3:$AM$22, MATCH($B306, FixtureTicker!$A$3:$A$22), PlayerForm!$X$5+4),
 TeamForm!$B$4:$B$23, TeamForm!$AB$4:$AB$23),
INDEX(FixtureTicker!$B$24:$AM$43, MATCH($B306, FixtureTicker!$A$24:$A$43), PlayerForm!$X$5+4)="BLANK",
0
),
_xlfn.IFS(
INDEX(FixtureTicker!$B$24:$AM$43, MATCH($B306, FixtureTicker!$A$24:$A$43), PlayerForm!$X$5+5)="H",
_xlfn.XLOOKUP($E306, PlayerForm!$D$3:$D$394, PlayerForm!$Q$3:$Q$394)*
_xlfn.XLOOKUP(
INDEX(FixtureTicker!$B$3:$AM$22, MATCH($B306, FixtureTicker!$A$3:$A$22), PlayerForm!$X$5+5),
 TeamForm!$B$4:$B$23, TeamForm!$AD$4:$AD$23),
INDEX(FixtureTicker!$B$24:$AM$43, MATCH($B306, FixtureTicker!$A$24:$A$43), PlayerForm!$X$5+5)="A",
_xlfn.XLOOKUP($E306, PlayerForm!$D$3:$D$394, PlayerForm!$R$3:$R$394)*
_xlfn.XLOOKUP(
INDEX(FixtureTicker!$B$3:$AM$22, MATCH($B306, FixtureTicker!$A$3:$A$22), PlayerForm!$X$5+5),
 TeamForm!$B$4:$B$23, TeamForm!$AB$4:$AB$23),
INDEX(FixtureTicker!$B$24:$AM$43, MATCH($B306, FixtureTicker!$A$24:$A$43), PlayerForm!$X$5+5)="BLANK",
0
),
_xlfn.IFS(
INDEX(FixtureTicker!$B$24:$AM$43, MATCH($B306, FixtureTicker!$A$24:$A$43), PlayerForm!$X$5+6)="H",
_xlfn.XLOOKUP($E306, PlayerForm!$D$3:$D$394, PlayerForm!$Q$3:$Q$394)*
_xlfn.XLOOKUP(
INDEX(FixtureTicker!$B$3:$AM$22, MATCH($B306, FixtureTicker!$A$3:$A$22), PlayerForm!$X$5+6),
 TeamForm!$B$4:$B$23, TeamForm!$AD$4:$AD$23),
INDEX(FixtureTicker!$B$24:$AM$43, MATCH($B306, FixtureTicker!$A$24:$A$43), PlayerForm!$X$5+6)="A",
_xlfn.XLOOKUP($E306, PlayerForm!$D$3:$D$394, PlayerForm!$R$3:$R$394)*
_xlfn.XLOOKUP(
INDEX(FixtureTicker!$B$3:$AM$22, MATCH($B306, FixtureTicker!$A$3:$A$22), PlayerForm!$X$5+6),
 TeamForm!$B$4:$B$23, TeamForm!$AB$4:$AB$23),
INDEX(FixtureTicker!$B$24:$AM$43, MATCH($B306, FixtureTicker!$A$24:$A$43), PlayerForm!$X$5+6)="BLANK",
0
),
_xlfn.IFS(
INDEX(FixtureTicker!$B$24:$AM$43, MATCH($B306, FixtureTicker!$A$24:$A$43), PlayerForm!$X$5+7)="H",
_xlfn.XLOOKUP($E306, PlayerForm!$D$3:$D$394, PlayerForm!$Q$3:$Q$394)*
_xlfn.XLOOKUP(
INDEX(FixtureTicker!$B$3:$AM$22, MATCH($B306, FixtureTicker!$A$3:$A$22), PlayerForm!$X$5+7),
 TeamForm!$B$4:$B$23, TeamForm!$AD$4:$AD$23),
INDEX(FixtureTicker!$B$24:$AM$43, MATCH($B306, FixtureTicker!$A$24:$A$43), PlayerForm!$X$5+7)="A",
_xlfn.XLOOKUP($E306, PlayerForm!$D$3:$D$394, PlayerForm!$R$3:$R$394)*
_xlfn.XLOOKUP(
INDEX(FixtureTicker!$B$3:$AM$22, MATCH($B306, FixtureTicker!$A$3:$A$22), PlayerForm!$X$5+7),
 TeamForm!$B$4:$B$23, TeamForm!$AB$4:$AB$23),
INDEX(FixtureTicker!$B$24:$AM$43, MATCH($B306, FixtureTicker!$A$24:$A$43), PlayerForm!$X$5+7)="BLANK",
0
)
),0)</f>
        <v>0</v>
      </c>
    </row>
    <row r="307" spans="1:10">
      <c r="A307" s="55">
        <v>133</v>
      </c>
      <c r="B307" s="55" t="str">
        <f>_xlfn.XLOOKUP($A307, PlayerData!$B$3:$B$394, PlayerData!C$3:C$394)</f>
        <v>LEI</v>
      </c>
      <c r="C307" s="55" t="str">
        <f>_xlfn.XLOOKUP($A307, PlayerData!$B$3:$B$394, PlayerData!D$3:D$394)</f>
        <v>M</v>
      </c>
      <c r="D307" s="55">
        <f>_xlfn.XLOOKUP($A307, PlayerData!$B:$B, PlayerData!F:F,,,-1)</f>
        <v>5.5</v>
      </c>
      <c r="E307" s="31" t="str">
        <f>_xlfn.XLOOKUP($A307, PlayerData!$B$3:$B$394, PlayerData!E$3:E$394)</f>
        <v>Gray</v>
      </c>
      <c r="F307" s="164" cm="1">
        <f t="array" ref="F307">IFERROR(0.01*_xlfn.IFS(
INDEX(FixtureTicker!$B$24:$AM$43, MATCH($B307, FixtureTicker!$A$24:$A$43, 0), PlayerForm!$X$5)="H",
_xlfn.XLOOKUP($E307, PlayerForm!$D$3:$D$394, PlayerForm!$Q$3:$Q$394)*
_xlfn.XLOOKUP(
INDEX(FixtureTicker!$B$3:$AM$22, MATCH($B307, FixtureTicker!$A$3:$A$22,0), PlayerForm!$X$5),
 TeamForm!$B$4:$B$23, TeamForm!$AD$4:$AD$23),
INDEX(FixtureTicker!$B$24:$AM$43, MATCH($B307, FixtureTicker!$A$24:$A$43,0), PlayerForm!$X$5)="A",
_xlfn.XLOOKUP($E307, PlayerForm!$D$3:$D$394, PlayerForm!$R$3:$R$394)*
_xlfn.XLOOKUP(
INDEX(FixtureTicker!$B$3:$AM$22, MATCH($B307, FixtureTicker!$A$3:$A$22,0), PlayerForm!$X$5),
 TeamForm!$B$4:$B$23, TeamForm!$AB$4:$AB$23),
INDEX(FixtureTicker!$B$24:$AM$43, MATCH($B307, FixtureTicker!$A$24:$A$43,0), PlayerForm!$X$5)="BLANK",
0),0)</f>
        <v>0</v>
      </c>
      <c r="G307" s="163" cm="1">
        <f t="array" ref="G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
),0)</f>
        <v>0</v>
      </c>
      <c r="H307" s="163" cm="1">
        <f t="array" ref="H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),
_xlfn.IFS(
INDEX(FixtureTicker!$B$24:$AM$43, MATCH($B307, FixtureTicker!$A$24:$A$43), PlayerForm!$X$5+2)="H",
_xlfn.XLOOKUP($E307, PlayerForm!$D$3:$D$394, PlayerForm!$Q$3:$Q$394)*
_xlfn.XLOOKUP(
INDEX(FixtureTicker!$B$3:$AM$22, MATCH($B307, FixtureTicker!$A$3:$A$22), PlayerForm!$X$5+2),
 TeamForm!$B$4:$B$23, TeamForm!$AD$4:$AD$23),
INDEX(FixtureTicker!$B$24:$AM$43, MATCH($B307, FixtureTicker!$A$24:$A$43), PlayerForm!$X$5+2)="A",
_xlfn.XLOOKUP($E307, PlayerForm!$D$3:$D$394, PlayerForm!$R$3:$R$394)*
_xlfn.XLOOKUP(
INDEX(FixtureTicker!$B$3:$AM$22, MATCH($B307, FixtureTicker!$A$3:$A$22), PlayerForm!$X$5+2),
 TeamForm!$B$4:$B$23, TeamForm!$AB$4:$AB$23),
INDEX(FixtureTicker!$B$24:$AM$43, MATCH($B307, FixtureTicker!$A$24:$A$43), PlayerForm!$X$5+2)="BLANK",
0
),
_xlfn.IFS(
INDEX(FixtureTicker!$B$24:$AM$43, MATCH($B307, FixtureTicker!$A$24:$A$43), PlayerForm!$X$5+3)="H",
_xlfn.XLOOKUP($E307, PlayerForm!$D$3:$D$394, PlayerForm!$Q$3:$Q$394)*
_xlfn.XLOOKUP(
INDEX(FixtureTicker!$B$3:$AM$22, MATCH($B307, FixtureTicker!$A$3:$A$22), PlayerForm!$X$5+3),
 TeamForm!$B$4:$B$23, TeamForm!$AD$4:$AD$23),
INDEX(FixtureTicker!$B$24:$AM$43, MATCH($B307, FixtureTicker!$A$24:$A$43), PlayerForm!$X$5+3)="A",
_xlfn.XLOOKUP($E307, PlayerForm!$D$3:$D$394, PlayerForm!$R$3:$R$394)*
_xlfn.XLOOKUP(
INDEX(FixtureTicker!$B$3:$AM$22, MATCH($B307, FixtureTicker!$A$3:$A$22), PlayerForm!$X$5+3),
 TeamForm!$B$4:$B$23, TeamForm!$AB$4:$AB$23),
INDEX(FixtureTicker!$B$24:$AM$43, MATCH($B307, FixtureTicker!$A$24:$A$43), PlayerForm!$X$5+3)="BLANK",
0
)
),0)</f>
        <v>0</v>
      </c>
      <c r="I307" s="163" cm="1">
        <f t="array" ref="I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),
_xlfn.IFS(
INDEX(FixtureTicker!$B$24:$AM$43, MATCH($B307, FixtureTicker!$A$24:$A$43), PlayerForm!$X$5+2)="H",
_xlfn.XLOOKUP($E307, PlayerForm!$D$3:$D$394, PlayerForm!$Q$3:$Q$394)*
_xlfn.XLOOKUP(
INDEX(FixtureTicker!$B$3:$AM$22, MATCH($B307, FixtureTicker!$A$3:$A$22), PlayerForm!$X$5+2),
 TeamForm!$B$4:$B$23, TeamForm!$AD$4:$AD$23),
INDEX(FixtureTicker!$B$24:$AM$43, MATCH($B307, FixtureTicker!$A$24:$A$43), PlayerForm!$X$5+2)="A",
_xlfn.XLOOKUP($E307, PlayerForm!$D$3:$D$394, PlayerForm!$R$3:$R$394)*
_xlfn.XLOOKUP(
INDEX(FixtureTicker!$B$3:$AM$22, MATCH($B307, FixtureTicker!$A$3:$A$22), PlayerForm!$X$5+2),
 TeamForm!$B$4:$B$23, TeamForm!$AB$4:$AB$23),
INDEX(FixtureTicker!$B$24:$AM$43, MATCH($B307, FixtureTicker!$A$24:$A$43), PlayerForm!$X$5+2)="BLANK",
0
),
_xlfn.IFS(
INDEX(FixtureTicker!$B$24:$AM$43, MATCH($B307, FixtureTicker!$A$24:$A$43), PlayerForm!$X$5+3)="H",
_xlfn.XLOOKUP($E307, PlayerForm!$D$3:$D$394, PlayerForm!$Q$3:$Q$394)*
_xlfn.XLOOKUP(
INDEX(FixtureTicker!$B$3:$AM$22, MATCH($B307, FixtureTicker!$A$3:$A$22), PlayerForm!$X$5+3),
 TeamForm!$B$4:$B$23, TeamForm!$AD$4:$AD$23),
INDEX(FixtureTicker!$B$24:$AM$43, MATCH($B307, FixtureTicker!$A$24:$A$43), PlayerForm!$X$5+3)="A",
_xlfn.XLOOKUP($E307, PlayerForm!$D$3:$D$394, PlayerForm!$R$3:$R$394)*
_xlfn.XLOOKUP(
INDEX(FixtureTicker!$B$3:$AM$22, MATCH($B307, FixtureTicker!$A$3:$A$22), PlayerForm!$X$5+3),
 TeamForm!$B$4:$B$23, TeamForm!$AB$4:$AB$23),
INDEX(FixtureTicker!$B$24:$AM$43, MATCH($B307, FixtureTicker!$A$24:$A$43), PlayerForm!$X$5+3)="BLANK",
0
),
_xlfn.IFS(
INDEX(FixtureTicker!$B$24:$AM$43, MATCH($B307, FixtureTicker!$A$24:$A$43), PlayerForm!$X$5+4)="H",
_xlfn.XLOOKUP($E307, PlayerForm!$D$3:$D$394, PlayerForm!$Q$3:$Q$394)*
_xlfn.XLOOKUP(
INDEX(FixtureTicker!$B$3:$AM$22, MATCH($B307, FixtureTicker!$A$3:$A$22), PlayerForm!$X$5+4),
 TeamForm!$B$4:$B$23, TeamForm!$AD$4:$AD$23),
INDEX(FixtureTicker!$B$24:$AM$43, MATCH($B307, FixtureTicker!$A$24:$A$43), PlayerForm!$X$5+4)="A",
_xlfn.XLOOKUP($E307, PlayerForm!$D$3:$D$394, PlayerForm!$R$3:$R$394)*
_xlfn.XLOOKUP(
INDEX(FixtureTicker!$B$3:$AM$22, MATCH($B307, FixtureTicker!$A$3:$A$22), PlayerForm!$X$5+4),
 TeamForm!$B$4:$B$23, TeamForm!$AB$4:$AB$23),
INDEX(FixtureTicker!$B$24:$AM$43, MATCH($B307, FixtureTicker!$A$24:$A$43), PlayerForm!$X$5+4)="BLANK",
0
),
_xlfn.IFS(
INDEX(FixtureTicker!$B$24:$AM$43, MATCH($B307, FixtureTicker!$A$24:$A$43), PlayerForm!$X$5+5)="H",
_xlfn.XLOOKUP($E307, PlayerForm!$D$3:$D$394, PlayerForm!$Q$3:$Q$394)*
_xlfn.XLOOKUP(
INDEX(FixtureTicker!$B$3:$AM$22, MATCH($B307, FixtureTicker!$A$3:$A$22), PlayerForm!$X$5+5),
 TeamForm!$B$4:$B$23, TeamForm!$AD$4:$AD$23),
INDEX(FixtureTicker!$B$24:$AM$43, MATCH($B307, FixtureTicker!$A$24:$A$43), PlayerForm!$X$5+5)="A",
_xlfn.XLOOKUP($E307, PlayerForm!$D$3:$D$394, PlayerForm!$R$3:$R$394)*
_xlfn.XLOOKUP(
INDEX(FixtureTicker!$B$3:$AM$22, MATCH($B307, FixtureTicker!$A$3:$A$22), PlayerForm!$X$5+5),
 TeamForm!$B$4:$B$23, TeamForm!$AB$4:$AB$23),
INDEX(FixtureTicker!$B$24:$AM$43, MATCH($B307, FixtureTicker!$A$24:$A$43), PlayerForm!$X$5+5)="BLANK",
0
)
),0)</f>
        <v>0</v>
      </c>
      <c r="J307" s="163" cm="1">
        <f t="array" ref="J307">IFERROR(0.01*SUM(
_xlfn.IFS(
INDEX(FixtureTicker!$B$24:$AM$43, MATCH($B307, FixtureTicker!$A$24:$A$43), PlayerForm!$X$5)="H",
_xlfn.XLOOKUP($E307, PlayerForm!$D$3:$D$394, PlayerForm!$Q$3:$Q$394)*
_xlfn.XLOOKUP(
INDEX(FixtureTicker!$B$3:$AM$22, MATCH($B307, FixtureTicker!$A$3:$A$22), PlayerForm!$X$5),
 TeamForm!$B$4:$B$23, TeamForm!$AD$4:$AD$23),
INDEX(FixtureTicker!$B$24:$AM$43, MATCH($B307, FixtureTicker!$A$24:$A$43), PlayerForm!$X$5)="A",
_xlfn.XLOOKUP($E307, PlayerForm!$D$3:$D$394, PlayerForm!$R$3:$R$394)*
_xlfn.XLOOKUP(
INDEX(FixtureTicker!$B$3:$AM$22, MATCH($B307, FixtureTicker!$A$3:$A$22), PlayerForm!$X$5),
 TeamForm!$B$4:$B$23, TeamForm!$AB$4:$AB$23),
INDEX(FixtureTicker!$B$24:$AM$43, MATCH($B307, FixtureTicker!$A$24:$A$43), PlayerForm!$X$5)="BLANK",
0
),
_xlfn.IFS(
INDEX(FixtureTicker!$B$24:$AM$43, MATCH($B307, FixtureTicker!$A$24:$A$43), PlayerForm!$X$5+1)="H",
_xlfn.XLOOKUP($E307, PlayerForm!$D$3:$D$394, PlayerForm!$Q$3:$Q$394)*
_xlfn.XLOOKUP(
INDEX(FixtureTicker!$B$3:$AM$22, MATCH($B307, FixtureTicker!$A$3:$A$22), PlayerForm!$X$5+1),
 TeamForm!$B$4:$B$23, TeamForm!$AD$4:$AD$23),
INDEX(FixtureTicker!$B$24:$AM$43, MATCH($B307, FixtureTicker!$A$24:$A$43), PlayerForm!$X$5+1)="A",
_xlfn.XLOOKUP($E307, PlayerForm!$D$3:$D$394, PlayerForm!$R$3:$R$394)*
_xlfn.XLOOKUP(
INDEX(FixtureTicker!$B$3:$AM$22, MATCH($B307, FixtureTicker!$A$3:$A$22), PlayerForm!$X$5+1),
 TeamForm!$B$4:$B$23, TeamForm!$AB$4:$AB$23),
INDEX(FixtureTicker!$B$24:$AM$43, MATCH($B307, FixtureTicker!$A$24:$A$43), PlayerForm!$X$5+1)="BLANK",
0
),
_xlfn.IFS(
INDEX(FixtureTicker!$B$24:$AM$43, MATCH($B307, FixtureTicker!$A$24:$A$43), PlayerForm!$X$5+2)="H",
_xlfn.XLOOKUP($E307, PlayerForm!$D$3:$D$394, PlayerForm!$Q$3:$Q$394)*
_xlfn.XLOOKUP(
INDEX(FixtureTicker!$B$3:$AM$22, MATCH($B307, FixtureTicker!$A$3:$A$22), PlayerForm!$X$5+2),
 TeamForm!$B$4:$B$23, TeamForm!$AD$4:$AD$23),
INDEX(FixtureTicker!$B$24:$AM$43, MATCH($B307, FixtureTicker!$A$24:$A$43), PlayerForm!$X$5+2)="A",
_xlfn.XLOOKUP($E307, PlayerForm!$D$3:$D$394, PlayerForm!$R$3:$R$394)*
_xlfn.XLOOKUP(
INDEX(FixtureTicker!$B$3:$AM$22, MATCH($B307, FixtureTicker!$A$3:$A$22), PlayerForm!$X$5+2),
 TeamForm!$B$4:$B$23, TeamForm!$AB$4:$AB$23),
INDEX(FixtureTicker!$B$24:$AM$43, MATCH($B307, FixtureTicker!$A$24:$A$43), PlayerForm!$X$5+2)="BLANK",
0
),
_xlfn.IFS(
INDEX(FixtureTicker!$B$24:$AM$43, MATCH($B307, FixtureTicker!$A$24:$A$43), PlayerForm!$X$5+3)="H",
_xlfn.XLOOKUP($E307, PlayerForm!$D$3:$D$394, PlayerForm!$Q$3:$Q$394)*
_xlfn.XLOOKUP(
INDEX(FixtureTicker!$B$3:$AM$22, MATCH($B307, FixtureTicker!$A$3:$A$22), PlayerForm!$X$5+3),
 TeamForm!$B$4:$B$23, TeamForm!$AD$4:$AD$23),
INDEX(FixtureTicker!$B$24:$AM$43, MATCH($B307, FixtureTicker!$A$24:$A$43), PlayerForm!$X$5+3)="A",
_xlfn.XLOOKUP($E307, PlayerForm!$D$3:$D$394, PlayerForm!$R$3:$R$394)*
_xlfn.XLOOKUP(
INDEX(FixtureTicker!$B$3:$AM$22, MATCH($B307, FixtureTicker!$A$3:$A$22), PlayerForm!$X$5+3),
 TeamForm!$B$4:$B$23, TeamForm!$AB$4:$AB$23),
INDEX(FixtureTicker!$B$24:$AM$43, MATCH($B307, FixtureTicker!$A$24:$A$43), PlayerForm!$X$5+3)="BLANK",
0
),
_xlfn.IFS(
INDEX(FixtureTicker!$B$24:$AM$43, MATCH($B307, FixtureTicker!$A$24:$A$43), PlayerForm!$X$5+4)="H",
_xlfn.XLOOKUP($E307, PlayerForm!$D$3:$D$394, PlayerForm!$Q$3:$Q$394)*
_xlfn.XLOOKUP(
INDEX(FixtureTicker!$B$3:$AM$22, MATCH($B307, FixtureTicker!$A$3:$A$22), PlayerForm!$X$5+4),
 TeamForm!$B$4:$B$23, TeamForm!$AD$4:$AD$23),
INDEX(FixtureTicker!$B$24:$AM$43, MATCH($B307, FixtureTicker!$A$24:$A$43), PlayerForm!$X$5+4)="A",
_xlfn.XLOOKUP($E307, PlayerForm!$D$3:$D$394, PlayerForm!$R$3:$R$394)*
_xlfn.XLOOKUP(
INDEX(FixtureTicker!$B$3:$AM$22, MATCH($B307, FixtureTicker!$A$3:$A$22), PlayerForm!$X$5+4),
 TeamForm!$B$4:$B$23, TeamForm!$AB$4:$AB$23),
INDEX(FixtureTicker!$B$24:$AM$43, MATCH($B307, FixtureTicker!$A$24:$A$43), PlayerForm!$X$5+4)="BLANK",
0
),
_xlfn.IFS(
INDEX(FixtureTicker!$B$24:$AM$43, MATCH($B307, FixtureTicker!$A$24:$A$43), PlayerForm!$X$5+5)="H",
_xlfn.XLOOKUP($E307, PlayerForm!$D$3:$D$394, PlayerForm!$Q$3:$Q$394)*
_xlfn.XLOOKUP(
INDEX(FixtureTicker!$B$3:$AM$22, MATCH($B307, FixtureTicker!$A$3:$A$22), PlayerForm!$X$5+5),
 TeamForm!$B$4:$B$23, TeamForm!$AD$4:$AD$23),
INDEX(FixtureTicker!$B$24:$AM$43, MATCH($B307, FixtureTicker!$A$24:$A$43), PlayerForm!$X$5+5)="A",
_xlfn.XLOOKUP($E307, PlayerForm!$D$3:$D$394, PlayerForm!$R$3:$R$394)*
_xlfn.XLOOKUP(
INDEX(FixtureTicker!$B$3:$AM$22, MATCH($B307, FixtureTicker!$A$3:$A$22), PlayerForm!$X$5+5),
 TeamForm!$B$4:$B$23, TeamForm!$AB$4:$AB$23),
INDEX(FixtureTicker!$B$24:$AM$43, MATCH($B307, FixtureTicker!$A$24:$A$43), PlayerForm!$X$5+5)="BLANK",
0
),
_xlfn.IFS(
INDEX(FixtureTicker!$B$24:$AM$43, MATCH($B307, FixtureTicker!$A$24:$A$43), PlayerForm!$X$5+6)="H",
_xlfn.XLOOKUP($E307, PlayerForm!$D$3:$D$394, PlayerForm!$Q$3:$Q$394)*
_xlfn.XLOOKUP(
INDEX(FixtureTicker!$B$3:$AM$22, MATCH($B307, FixtureTicker!$A$3:$A$22), PlayerForm!$X$5+6),
 TeamForm!$B$4:$B$23, TeamForm!$AD$4:$AD$23),
INDEX(FixtureTicker!$B$24:$AM$43, MATCH($B307, FixtureTicker!$A$24:$A$43), PlayerForm!$X$5+6)="A",
_xlfn.XLOOKUP($E307, PlayerForm!$D$3:$D$394, PlayerForm!$R$3:$R$394)*
_xlfn.XLOOKUP(
INDEX(FixtureTicker!$B$3:$AM$22, MATCH($B307, FixtureTicker!$A$3:$A$22), PlayerForm!$X$5+6),
 TeamForm!$B$4:$B$23, TeamForm!$AB$4:$AB$23),
INDEX(FixtureTicker!$B$24:$AM$43, MATCH($B307, FixtureTicker!$A$24:$A$43), PlayerForm!$X$5+6)="BLANK",
0
),
_xlfn.IFS(
INDEX(FixtureTicker!$B$24:$AM$43, MATCH($B307, FixtureTicker!$A$24:$A$43), PlayerForm!$X$5+7)="H",
_xlfn.XLOOKUP($E307, PlayerForm!$D$3:$D$394, PlayerForm!$Q$3:$Q$394)*
_xlfn.XLOOKUP(
INDEX(FixtureTicker!$B$3:$AM$22, MATCH($B307, FixtureTicker!$A$3:$A$22), PlayerForm!$X$5+7),
 TeamForm!$B$4:$B$23, TeamForm!$AD$4:$AD$23),
INDEX(FixtureTicker!$B$24:$AM$43, MATCH($B307, FixtureTicker!$A$24:$A$43), PlayerForm!$X$5+7)="A",
_xlfn.XLOOKUP($E307, PlayerForm!$D$3:$D$394, PlayerForm!$R$3:$R$394)*
_xlfn.XLOOKUP(
INDEX(FixtureTicker!$B$3:$AM$22, MATCH($B307, FixtureTicker!$A$3:$A$22), PlayerForm!$X$5+7),
 TeamForm!$B$4:$B$23, TeamForm!$AB$4:$AB$23),
INDEX(FixtureTicker!$B$24:$AM$43, MATCH($B307, FixtureTicker!$A$24:$A$43), PlayerForm!$X$5+7)="BLANK",
0
)
),0)</f>
        <v>0</v>
      </c>
    </row>
    <row r="308" spans="1:10">
      <c r="A308" s="55">
        <v>14</v>
      </c>
      <c r="B308" s="55" t="str">
        <f>_xlfn.XLOOKUP($A308, PlayerData!$B$3:$B$394, PlayerData!C$3:C$394)</f>
        <v>CHE</v>
      </c>
      <c r="C308" s="55" t="str">
        <f>_xlfn.XLOOKUP($A308, PlayerData!$B$3:$B$394, PlayerData!D$3:D$394)</f>
        <v>F</v>
      </c>
      <c r="D308" s="55">
        <f>_xlfn.XLOOKUP($A308, PlayerData!$B:$B, PlayerData!F:F,,,-1)</f>
        <v>7</v>
      </c>
      <c r="E308" s="31" t="str">
        <f>_xlfn.XLOOKUP($A308, PlayerData!$B$3:$B$394, PlayerData!E$3:E$394)</f>
        <v>Giroud</v>
      </c>
      <c r="F308" s="164" cm="1">
        <f t="array" ref="F308">IFERROR(0.01*_xlfn.IFS(
INDEX(FixtureTicker!$B$24:$AM$43, MATCH($B308, FixtureTicker!$A$24:$A$43, 0), PlayerForm!$X$5)="H",
_xlfn.XLOOKUP($E308, PlayerForm!$D$3:$D$394, PlayerForm!$Q$3:$Q$394)*
_xlfn.XLOOKUP(
INDEX(FixtureTicker!$B$3:$AM$22, MATCH($B308, FixtureTicker!$A$3:$A$22,0), PlayerForm!$X$5),
 TeamForm!$B$4:$B$23, TeamForm!$AD$4:$AD$23),
INDEX(FixtureTicker!$B$24:$AM$43, MATCH($B308, FixtureTicker!$A$24:$A$43,0), PlayerForm!$X$5)="A",
_xlfn.XLOOKUP($E308, PlayerForm!$D$3:$D$394, PlayerForm!$R$3:$R$394)*
_xlfn.XLOOKUP(
INDEX(FixtureTicker!$B$3:$AM$22, MATCH($B308, FixtureTicker!$A$3:$A$22,0), PlayerForm!$X$5),
 TeamForm!$B$4:$B$23, TeamForm!$AB$4:$AB$23),
INDEX(FixtureTicker!$B$24:$AM$43, MATCH($B308, FixtureTicker!$A$24:$A$43,0), PlayerForm!$X$5)="BLANK",
0),0)</f>
        <v>0</v>
      </c>
      <c r="G308" s="163" cm="1">
        <f t="array" ref="G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
),0)</f>
        <v>0</v>
      </c>
      <c r="H308" s="163" cm="1">
        <f t="array" ref="H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),
_xlfn.IFS(
INDEX(FixtureTicker!$B$24:$AM$43, MATCH($B308, FixtureTicker!$A$24:$A$43), PlayerForm!$X$5+2)="H",
_xlfn.XLOOKUP($E308, PlayerForm!$D$3:$D$394, PlayerForm!$Q$3:$Q$394)*
_xlfn.XLOOKUP(
INDEX(FixtureTicker!$B$3:$AM$22, MATCH($B308, FixtureTicker!$A$3:$A$22), PlayerForm!$X$5+2),
 TeamForm!$B$4:$B$23, TeamForm!$AD$4:$AD$23),
INDEX(FixtureTicker!$B$24:$AM$43, MATCH($B308, FixtureTicker!$A$24:$A$43), PlayerForm!$X$5+2)="A",
_xlfn.XLOOKUP($E308, PlayerForm!$D$3:$D$394, PlayerForm!$R$3:$R$394)*
_xlfn.XLOOKUP(
INDEX(FixtureTicker!$B$3:$AM$22, MATCH($B308, FixtureTicker!$A$3:$A$22), PlayerForm!$X$5+2),
 TeamForm!$B$4:$B$23, TeamForm!$AB$4:$AB$23),
INDEX(FixtureTicker!$B$24:$AM$43, MATCH($B308, FixtureTicker!$A$24:$A$43), PlayerForm!$X$5+2)="BLANK",
0
),
_xlfn.IFS(
INDEX(FixtureTicker!$B$24:$AM$43, MATCH($B308, FixtureTicker!$A$24:$A$43), PlayerForm!$X$5+3)="H",
_xlfn.XLOOKUP($E308, PlayerForm!$D$3:$D$394, PlayerForm!$Q$3:$Q$394)*
_xlfn.XLOOKUP(
INDEX(FixtureTicker!$B$3:$AM$22, MATCH($B308, FixtureTicker!$A$3:$A$22), PlayerForm!$X$5+3),
 TeamForm!$B$4:$B$23, TeamForm!$AD$4:$AD$23),
INDEX(FixtureTicker!$B$24:$AM$43, MATCH($B308, FixtureTicker!$A$24:$A$43), PlayerForm!$X$5+3)="A",
_xlfn.XLOOKUP($E308, PlayerForm!$D$3:$D$394, PlayerForm!$R$3:$R$394)*
_xlfn.XLOOKUP(
INDEX(FixtureTicker!$B$3:$AM$22, MATCH($B308, FixtureTicker!$A$3:$A$22), PlayerForm!$X$5+3),
 TeamForm!$B$4:$B$23, TeamForm!$AB$4:$AB$23),
INDEX(FixtureTicker!$B$24:$AM$43, MATCH($B308, FixtureTicker!$A$24:$A$43), PlayerForm!$X$5+3)="BLANK",
0
)
),0)</f>
        <v>0</v>
      </c>
      <c r="I308" s="163" cm="1">
        <f t="array" ref="I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),
_xlfn.IFS(
INDEX(FixtureTicker!$B$24:$AM$43, MATCH($B308, FixtureTicker!$A$24:$A$43), PlayerForm!$X$5+2)="H",
_xlfn.XLOOKUP($E308, PlayerForm!$D$3:$D$394, PlayerForm!$Q$3:$Q$394)*
_xlfn.XLOOKUP(
INDEX(FixtureTicker!$B$3:$AM$22, MATCH($B308, FixtureTicker!$A$3:$A$22), PlayerForm!$X$5+2),
 TeamForm!$B$4:$B$23, TeamForm!$AD$4:$AD$23),
INDEX(FixtureTicker!$B$24:$AM$43, MATCH($B308, FixtureTicker!$A$24:$A$43), PlayerForm!$X$5+2)="A",
_xlfn.XLOOKUP($E308, PlayerForm!$D$3:$D$394, PlayerForm!$R$3:$R$394)*
_xlfn.XLOOKUP(
INDEX(FixtureTicker!$B$3:$AM$22, MATCH($B308, FixtureTicker!$A$3:$A$22), PlayerForm!$X$5+2),
 TeamForm!$B$4:$B$23, TeamForm!$AB$4:$AB$23),
INDEX(FixtureTicker!$B$24:$AM$43, MATCH($B308, FixtureTicker!$A$24:$A$43), PlayerForm!$X$5+2)="BLANK",
0
),
_xlfn.IFS(
INDEX(FixtureTicker!$B$24:$AM$43, MATCH($B308, FixtureTicker!$A$24:$A$43), PlayerForm!$X$5+3)="H",
_xlfn.XLOOKUP($E308, PlayerForm!$D$3:$D$394, PlayerForm!$Q$3:$Q$394)*
_xlfn.XLOOKUP(
INDEX(FixtureTicker!$B$3:$AM$22, MATCH($B308, FixtureTicker!$A$3:$A$22), PlayerForm!$X$5+3),
 TeamForm!$B$4:$B$23, TeamForm!$AD$4:$AD$23),
INDEX(FixtureTicker!$B$24:$AM$43, MATCH($B308, FixtureTicker!$A$24:$A$43), PlayerForm!$X$5+3)="A",
_xlfn.XLOOKUP($E308, PlayerForm!$D$3:$D$394, PlayerForm!$R$3:$R$394)*
_xlfn.XLOOKUP(
INDEX(FixtureTicker!$B$3:$AM$22, MATCH($B308, FixtureTicker!$A$3:$A$22), PlayerForm!$X$5+3),
 TeamForm!$B$4:$B$23, TeamForm!$AB$4:$AB$23),
INDEX(FixtureTicker!$B$24:$AM$43, MATCH($B308, FixtureTicker!$A$24:$A$43), PlayerForm!$X$5+3)="BLANK",
0
),
_xlfn.IFS(
INDEX(FixtureTicker!$B$24:$AM$43, MATCH($B308, FixtureTicker!$A$24:$A$43), PlayerForm!$X$5+4)="H",
_xlfn.XLOOKUP($E308, PlayerForm!$D$3:$D$394, PlayerForm!$Q$3:$Q$394)*
_xlfn.XLOOKUP(
INDEX(FixtureTicker!$B$3:$AM$22, MATCH($B308, FixtureTicker!$A$3:$A$22), PlayerForm!$X$5+4),
 TeamForm!$B$4:$B$23, TeamForm!$AD$4:$AD$23),
INDEX(FixtureTicker!$B$24:$AM$43, MATCH($B308, FixtureTicker!$A$24:$A$43), PlayerForm!$X$5+4)="A",
_xlfn.XLOOKUP($E308, PlayerForm!$D$3:$D$394, PlayerForm!$R$3:$R$394)*
_xlfn.XLOOKUP(
INDEX(FixtureTicker!$B$3:$AM$22, MATCH($B308, FixtureTicker!$A$3:$A$22), PlayerForm!$X$5+4),
 TeamForm!$B$4:$B$23, TeamForm!$AB$4:$AB$23),
INDEX(FixtureTicker!$B$24:$AM$43, MATCH($B308, FixtureTicker!$A$24:$A$43), PlayerForm!$X$5+4)="BLANK",
0
),
_xlfn.IFS(
INDEX(FixtureTicker!$B$24:$AM$43, MATCH($B308, FixtureTicker!$A$24:$A$43), PlayerForm!$X$5+5)="H",
_xlfn.XLOOKUP($E308, PlayerForm!$D$3:$D$394, PlayerForm!$Q$3:$Q$394)*
_xlfn.XLOOKUP(
INDEX(FixtureTicker!$B$3:$AM$22, MATCH($B308, FixtureTicker!$A$3:$A$22), PlayerForm!$X$5+5),
 TeamForm!$B$4:$B$23, TeamForm!$AD$4:$AD$23),
INDEX(FixtureTicker!$B$24:$AM$43, MATCH($B308, FixtureTicker!$A$24:$A$43), PlayerForm!$X$5+5)="A",
_xlfn.XLOOKUP($E308, PlayerForm!$D$3:$D$394, PlayerForm!$R$3:$R$394)*
_xlfn.XLOOKUP(
INDEX(FixtureTicker!$B$3:$AM$22, MATCH($B308, FixtureTicker!$A$3:$A$22), PlayerForm!$X$5+5),
 TeamForm!$B$4:$B$23, TeamForm!$AB$4:$AB$23),
INDEX(FixtureTicker!$B$24:$AM$43, MATCH($B308, FixtureTicker!$A$24:$A$43), PlayerForm!$X$5+5)="BLANK",
0
)
),0)</f>
        <v>0</v>
      </c>
      <c r="J308" s="163" cm="1">
        <f t="array" ref="J308">IFERROR(0.01*SUM(
_xlfn.IFS(
INDEX(FixtureTicker!$B$24:$AM$43, MATCH($B308, FixtureTicker!$A$24:$A$43), PlayerForm!$X$5)="H",
_xlfn.XLOOKUP($E308, PlayerForm!$D$3:$D$394, PlayerForm!$Q$3:$Q$394)*
_xlfn.XLOOKUP(
INDEX(FixtureTicker!$B$3:$AM$22, MATCH($B308, FixtureTicker!$A$3:$A$22), PlayerForm!$X$5),
 TeamForm!$B$4:$B$23, TeamForm!$AD$4:$AD$23),
INDEX(FixtureTicker!$B$24:$AM$43, MATCH($B308, FixtureTicker!$A$24:$A$43), PlayerForm!$X$5)="A",
_xlfn.XLOOKUP($E308, PlayerForm!$D$3:$D$394, PlayerForm!$R$3:$R$394)*
_xlfn.XLOOKUP(
INDEX(FixtureTicker!$B$3:$AM$22, MATCH($B308, FixtureTicker!$A$3:$A$22), PlayerForm!$X$5),
 TeamForm!$B$4:$B$23, TeamForm!$AB$4:$AB$23),
INDEX(FixtureTicker!$B$24:$AM$43, MATCH($B308, FixtureTicker!$A$24:$A$43), PlayerForm!$X$5)="BLANK",
0
),
_xlfn.IFS(
INDEX(FixtureTicker!$B$24:$AM$43, MATCH($B308, FixtureTicker!$A$24:$A$43), PlayerForm!$X$5+1)="H",
_xlfn.XLOOKUP($E308, PlayerForm!$D$3:$D$394, PlayerForm!$Q$3:$Q$394)*
_xlfn.XLOOKUP(
INDEX(FixtureTicker!$B$3:$AM$22, MATCH($B308, FixtureTicker!$A$3:$A$22), PlayerForm!$X$5+1),
 TeamForm!$B$4:$B$23, TeamForm!$AD$4:$AD$23),
INDEX(FixtureTicker!$B$24:$AM$43, MATCH($B308, FixtureTicker!$A$24:$A$43), PlayerForm!$X$5+1)="A",
_xlfn.XLOOKUP($E308, PlayerForm!$D$3:$D$394, PlayerForm!$R$3:$R$394)*
_xlfn.XLOOKUP(
INDEX(FixtureTicker!$B$3:$AM$22, MATCH($B308, FixtureTicker!$A$3:$A$22), PlayerForm!$X$5+1),
 TeamForm!$B$4:$B$23, TeamForm!$AB$4:$AB$23),
INDEX(FixtureTicker!$B$24:$AM$43, MATCH($B308, FixtureTicker!$A$24:$A$43), PlayerForm!$X$5+1)="BLANK",
0
),
_xlfn.IFS(
INDEX(FixtureTicker!$B$24:$AM$43, MATCH($B308, FixtureTicker!$A$24:$A$43), PlayerForm!$X$5+2)="H",
_xlfn.XLOOKUP($E308, PlayerForm!$D$3:$D$394, PlayerForm!$Q$3:$Q$394)*
_xlfn.XLOOKUP(
INDEX(FixtureTicker!$B$3:$AM$22, MATCH($B308, FixtureTicker!$A$3:$A$22), PlayerForm!$X$5+2),
 TeamForm!$B$4:$B$23, TeamForm!$AD$4:$AD$23),
INDEX(FixtureTicker!$B$24:$AM$43, MATCH($B308, FixtureTicker!$A$24:$A$43), PlayerForm!$X$5+2)="A",
_xlfn.XLOOKUP($E308, PlayerForm!$D$3:$D$394, PlayerForm!$R$3:$R$394)*
_xlfn.XLOOKUP(
INDEX(FixtureTicker!$B$3:$AM$22, MATCH($B308, FixtureTicker!$A$3:$A$22), PlayerForm!$X$5+2),
 TeamForm!$B$4:$B$23, TeamForm!$AB$4:$AB$23),
INDEX(FixtureTicker!$B$24:$AM$43, MATCH($B308, FixtureTicker!$A$24:$A$43), PlayerForm!$X$5+2)="BLANK",
0
),
_xlfn.IFS(
INDEX(FixtureTicker!$B$24:$AM$43, MATCH($B308, FixtureTicker!$A$24:$A$43), PlayerForm!$X$5+3)="H",
_xlfn.XLOOKUP($E308, PlayerForm!$D$3:$D$394, PlayerForm!$Q$3:$Q$394)*
_xlfn.XLOOKUP(
INDEX(FixtureTicker!$B$3:$AM$22, MATCH($B308, FixtureTicker!$A$3:$A$22), PlayerForm!$X$5+3),
 TeamForm!$B$4:$B$23, TeamForm!$AD$4:$AD$23),
INDEX(FixtureTicker!$B$24:$AM$43, MATCH($B308, FixtureTicker!$A$24:$A$43), PlayerForm!$X$5+3)="A",
_xlfn.XLOOKUP($E308, PlayerForm!$D$3:$D$394, PlayerForm!$R$3:$R$394)*
_xlfn.XLOOKUP(
INDEX(FixtureTicker!$B$3:$AM$22, MATCH($B308, FixtureTicker!$A$3:$A$22), PlayerForm!$X$5+3),
 TeamForm!$B$4:$B$23, TeamForm!$AB$4:$AB$23),
INDEX(FixtureTicker!$B$24:$AM$43, MATCH($B308, FixtureTicker!$A$24:$A$43), PlayerForm!$X$5+3)="BLANK",
0
),
_xlfn.IFS(
INDEX(FixtureTicker!$B$24:$AM$43, MATCH($B308, FixtureTicker!$A$24:$A$43), PlayerForm!$X$5+4)="H",
_xlfn.XLOOKUP($E308, PlayerForm!$D$3:$D$394, PlayerForm!$Q$3:$Q$394)*
_xlfn.XLOOKUP(
INDEX(FixtureTicker!$B$3:$AM$22, MATCH($B308, FixtureTicker!$A$3:$A$22), PlayerForm!$X$5+4),
 TeamForm!$B$4:$B$23, TeamForm!$AD$4:$AD$23),
INDEX(FixtureTicker!$B$24:$AM$43, MATCH($B308, FixtureTicker!$A$24:$A$43), PlayerForm!$X$5+4)="A",
_xlfn.XLOOKUP($E308, PlayerForm!$D$3:$D$394, PlayerForm!$R$3:$R$394)*
_xlfn.XLOOKUP(
INDEX(FixtureTicker!$B$3:$AM$22, MATCH($B308, FixtureTicker!$A$3:$A$22), PlayerForm!$X$5+4),
 TeamForm!$B$4:$B$23, TeamForm!$AB$4:$AB$23),
INDEX(FixtureTicker!$B$24:$AM$43, MATCH($B308, FixtureTicker!$A$24:$A$43), PlayerForm!$X$5+4)="BLANK",
0
),
_xlfn.IFS(
INDEX(FixtureTicker!$B$24:$AM$43, MATCH($B308, FixtureTicker!$A$24:$A$43), PlayerForm!$X$5+5)="H",
_xlfn.XLOOKUP($E308, PlayerForm!$D$3:$D$394, PlayerForm!$Q$3:$Q$394)*
_xlfn.XLOOKUP(
INDEX(FixtureTicker!$B$3:$AM$22, MATCH($B308, FixtureTicker!$A$3:$A$22), PlayerForm!$X$5+5),
 TeamForm!$B$4:$B$23, TeamForm!$AD$4:$AD$23),
INDEX(FixtureTicker!$B$24:$AM$43, MATCH($B308, FixtureTicker!$A$24:$A$43), PlayerForm!$X$5+5)="A",
_xlfn.XLOOKUP($E308, PlayerForm!$D$3:$D$394, PlayerForm!$R$3:$R$394)*
_xlfn.XLOOKUP(
INDEX(FixtureTicker!$B$3:$AM$22, MATCH($B308, FixtureTicker!$A$3:$A$22), PlayerForm!$X$5+5),
 TeamForm!$B$4:$B$23, TeamForm!$AB$4:$AB$23),
INDEX(FixtureTicker!$B$24:$AM$43, MATCH($B308, FixtureTicker!$A$24:$A$43), PlayerForm!$X$5+5)="BLANK",
0
),
_xlfn.IFS(
INDEX(FixtureTicker!$B$24:$AM$43, MATCH($B308, FixtureTicker!$A$24:$A$43), PlayerForm!$X$5+6)="H",
_xlfn.XLOOKUP($E308, PlayerForm!$D$3:$D$394, PlayerForm!$Q$3:$Q$394)*
_xlfn.XLOOKUP(
INDEX(FixtureTicker!$B$3:$AM$22, MATCH($B308, FixtureTicker!$A$3:$A$22), PlayerForm!$X$5+6),
 TeamForm!$B$4:$B$23, TeamForm!$AD$4:$AD$23),
INDEX(FixtureTicker!$B$24:$AM$43, MATCH($B308, FixtureTicker!$A$24:$A$43), PlayerForm!$X$5+6)="A",
_xlfn.XLOOKUP($E308, PlayerForm!$D$3:$D$394, PlayerForm!$R$3:$R$394)*
_xlfn.XLOOKUP(
INDEX(FixtureTicker!$B$3:$AM$22, MATCH($B308, FixtureTicker!$A$3:$A$22), PlayerForm!$X$5+6),
 TeamForm!$B$4:$B$23, TeamForm!$AB$4:$AB$23),
INDEX(FixtureTicker!$B$24:$AM$43, MATCH($B308, FixtureTicker!$A$24:$A$43), PlayerForm!$X$5+6)="BLANK",
0
),
_xlfn.IFS(
INDEX(FixtureTicker!$B$24:$AM$43, MATCH($B308, FixtureTicker!$A$24:$A$43), PlayerForm!$X$5+7)="H",
_xlfn.XLOOKUP($E308, PlayerForm!$D$3:$D$394, PlayerForm!$Q$3:$Q$394)*
_xlfn.XLOOKUP(
INDEX(FixtureTicker!$B$3:$AM$22, MATCH($B308, FixtureTicker!$A$3:$A$22), PlayerForm!$X$5+7),
 TeamForm!$B$4:$B$23, TeamForm!$AD$4:$AD$23),
INDEX(FixtureTicker!$B$24:$AM$43, MATCH($B308, FixtureTicker!$A$24:$A$43), PlayerForm!$X$5+7)="A",
_xlfn.XLOOKUP($E308, PlayerForm!$D$3:$D$394, PlayerForm!$R$3:$R$394)*
_xlfn.XLOOKUP(
INDEX(FixtureTicker!$B$3:$AM$22, MATCH($B308, FixtureTicker!$A$3:$A$22), PlayerForm!$X$5+7),
 TeamForm!$B$4:$B$23, TeamForm!$AB$4:$AB$23),
INDEX(FixtureTicker!$B$24:$AM$43, MATCH($B308, FixtureTicker!$A$24:$A$43), PlayerForm!$X$5+7)="BLANK",
0
)
),0)</f>
        <v>0</v>
      </c>
    </row>
    <row r="309" spans="1:10">
      <c r="A309" s="55">
        <v>169</v>
      </c>
      <c r="B309" s="55" t="str">
        <f>_xlfn.XLOOKUP($A309, PlayerData!$B$3:$B$394, PlayerData!C$3:C$394)</f>
        <v>ARS</v>
      </c>
      <c r="C309" s="55" t="str">
        <f>_xlfn.XLOOKUP($A309, PlayerData!$B$3:$B$394, PlayerData!D$3:D$394)</f>
        <v>M</v>
      </c>
      <c r="D309" s="55">
        <f>_xlfn.XLOOKUP($A309, PlayerData!$B:$B, PlayerData!F:F,,,-1)</f>
        <v>5</v>
      </c>
      <c r="E309" s="31" t="str">
        <f>_xlfn.XLOOKUP($A309, PlayerData!$B$3:$B$394, PlayerData!E$3:E$394)</f>
        <v>Martinelli</v>
      </c>
      <c r="F309" s="164" cm="1">
        <f t="array" ref="F309">IFERROR(0.01*_xlfn.IFS(
INDEX(FixtureTicker!$B$24:$AM$43, MATCH($B309, FixtureTicker!$A$24:$A$43, 0), PlayerForm!$X$5)="H",
_xlfn.XLOOKUP($E309, PlayerForm!$D$3:$D$394, PlayerForm!$Q$3:$Q$394)*
_xlfn.XLOOKUP(
INDEX(FixtureTicker!$B$3:$AM$22, MATCH($B309, FixtureTicker!$A$3:$A$22,0), PlayerForm!$X$5),
 TeamForm!$B$4:$B$23, TeamForm!$AD$4:$AD$23),
INDEX(FixtureTicker!$B$24:$AM$43, MATCH($B309, FixtureTicker!$A$24:$A$43,0), PlayerForm!$X$5)="A",
_xlfn.XLOOKUP($E309, PlayerForm!$D$3:$D$394, PlayerForm!$R$3:$R$394)*
_xlfn.XLOOKUP(
INDEX(FixtureTicker!$B$3:$AM$22, MATCH($B309, FixtureTicker!$A$3:$A$22,0), PlayerForm!$X$5),
 TeamForm!$B$4:$B$23, TeamForm!$AB$4:$AB$23),
INDEX(FixtureTicker!$B$24:$AM$43, MATCH($B309, FixtureTicker!$A$24:$A$43,0), PlayerForm!$X$5)="BLANK",
0),0)</f>
        <v>0</v>
      </c>
      <c r="G309" s="163" cm="1">
        <f t="array" ref="G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
),0)</f>
        <v>0</v>
      </c>
      <c r="H309" s="163" cm="1">
        <f t="array" ref="H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),
_xlfn.IFS(
INDEX(FixtureTicker!$B$24:$AM$43, MATCH($B309, FixtureTicker!$A$24:$A$43), PlayerForm!$X$5+2)="H",
_xlfn.XLOOKUP($E309, PlayerForm!$D$3:$D$394, PlayerForm!$Q$3:$Q$394)*
_xlfn.XLOOKUP(
INDEX(FixtureTicker!$B$3:$AM$22, MATCH($B309, FixtureTicker!$A$3:$A$22), PlayerForm!$X$5+2),
 TeamForm!$B$4:$B$23, TeamForm!$AD$4:$AD$23),
INDEX(FixtureTicker!$B$24:$AM$43, MATCH($B309, FixtureTicker!$A$24:$A$43), PlayerForm!$X$5+2)="A",
_xlfn.XLOOKUP($E309, PlayerForm!$D$3:$D$394, PlayerForm!$R$3:$R$394)*
_xlfn.XLOOKUP(
INDEX(FixtureTicker!$B$3:$AM$22, MATCH($B309, FixtureTicker!$A$3:$A$22), PlayerForm!$X$5+2),
 TeamForm!$B$4:$B$23, TeamForm!$AB$4:$AB$23),
INDEX(FixtureTicker!$B$24:$AM$43, MATCH($B309, FixtureTicker!$A$24:$A$43), PlayerForm!$X$5+2)="BLANK",
0
),
_xlfn.IFS(
INDEX(FixtureTicker!$B$24:$AM$43, MATCH($B309, FixtureTicker!$A$24:$A$43), PlayerForm!$X$5+3)="H",
_xlfn.XLOOKUP($E309, PlayerForm!$D$3:$D$394, PlayerForm!$Q$3:$Q$394)*
_xlfn.XLOOKUP(
INDEX(FixtureTicker!$B$3:$AM$22, MATCH($B309, FixtureTicker!$A$3:$A$22), PlayerForm!$X$5+3),
 TeamForm!$B$4:$B$23, TeamForm!$AD$4:$AD$23),
INDEX(FixtureTicker!$B$24:$AM$43, MATCH($B309, FixtureTicker!$A$24:$A$43), PlayerForm!$X$5+3)="A",
_xlfn.XLOOKUP($E309, PlayerForm!$D$3:$D$394, PlayerForm!$R$3:$R$394)*
_xlfn.XLOOKUP(
INDEX(FixtureTicker!$B$3:$AM$22, MATCH($B309, FixtureTicker!$A$3:$A$22), PlayerForm!$X$5+3),
 TeamForm!$B$4:$B$23, TeamForm!$AB$4:$AB$23),
INDEX(FixtureTicker!$B$24:$AM$43, MATCH($B309, FixtureTicker!$A$24:$A$43), PlayerForm!$X$5+3)="BLANK",
0
)
),0)</f>
        <v>0</v>
      </c>
      <c r="I309" s="163" cm="1">
        <f t="array" ref="I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),
_xlfn.IFS(
INDEX(FixtureTicker!$B$24:$AM$43, MATCH($B309, FixtureTicker!$A$24:$A$43), PlayerForm!$X$5+2)="H",
_xlfn.XLOOKUP($E309, PlayerForm!$D$3:$D$394, PlayerForm!$Q$3:$Q$394)*
_xlfn.XLOOKUP(
INDEX(FixtureTicker!$B$3:$AM$22, MATCH($B309, FixtureTicker!$A$3:$A$22), PlayerForm!$X$5+2),
 TeamForm!$B$4:$B$23, TeamForm!$AD$4:$AD$23),
INDEX(FixtureTicker!$B$24:$AM$43, MATCH($B309, FixtureTicker!$A$24:$A$43), PlayerForm!$X$5+2)="A",
_xlfn.XLOOKUP($E309, PlayerForm!$D$3:$D$394, PlayerForm!$R$3:$R$394)*
_xlfn.XLOOKUP(
INDEX(FixtureTicker!$B$3:$AM$22, MATCH($B309, FixtureTicker!$A$3:$A$22), PlayerForm!$X$5+2),
 TeamForm!$B$4:$B$23, TeamForm!$AB$4:$AB$23),
INDEX(FixtureTicker!$B$24:$AM$43, MATCH($B309, FixtureTicker!$A$24:$A$43), PlayerForm!$X$5+2)="BLANK",
0
),
_xlfn.IFS(
INDEX(FixtureTicker!$B$24:$AM$43, MATCH($B309, FixtureTicker!$A$24:$A$43), PlayerForm!$X$5+3)="H",
_xlfn.XLOOKUP($E309, PlayerForm!$D$3:$D$394, PlayerForm!$Q$3:$Q$394)*
_xlfn.XLOOKUP(
INDEX(FixtureTicker!$B$3:$AM$22, MATCH($B309, FixtureTicker!$A$3:$A$22), PlayerForm!$X$5+3),
 TeamForm!$B$4:$B$23, TeamForm!$AD$4:$AD$23),
INDEX(FixtureTicker!$B$24:$AM$43, MATCH($B309, FixtureTicker!$A$24:$A$43), PlayerForm!$X$5+3)="A",
_xlfn.XLOOKUP($E309, PlayerForm!$D$3:$D$394, PlayerForm!$R$3:$R$394)*
_xlfn.XLOOKUP(
INDEX(FixtureTicker!$B$3:$AM$22, MATCH($B309, FixtureTicker!$A$3:$A$22), PlayerForm!$X$5+3),
 TeamForm!$B$4:$B$23, TeamForm!$AB$4:$AB$23),
INDEX(FixtureTicker!$B$24:$AM$43, MATCH($B309, FixtureTicker!$A$24:$A$43), PlayerForm!$X$5+3)="BLANK",
0
),
_xlfn.IFS(
INDEX(FixtureTicker!$B$24:$AM$43, MATCH($B309, FixtureTicker!$A$24:$A$43), PlayerForm!$X$5+4)="H",
_xlfn.XLOOKUP($E309, PlayerForm!$D$3:$D$394, PlayerForm!$Q$3:$Q$394)*
_xlfn.XLOOKUP(
INDEX(FixtureTicker!$B$3:$AM$22, MATCH($B309, FixtureTicker!$A$3:$A$22), PlayerForm!$X$5+4),
 TeamForm!$B$4:$B$23, TeamForm!$AD$4:$AD$23),
INDEX(FixtureTicker!$B$24:$AM$43, MATCH($B309, FixtureTicker!$A$24:$A$43), PlayerForm!$X$5+4)="A",
_xlfn.XLOOKUP($E309, PlayerForm!$D$3:$D$394, PlayerForm!$R$3:$R$394)*
_xlfn.XLOOKUP(
INDEX(FixtureTicker!$B$3:$AM$22, MATCH($B309, FixtureTicker!$A$3:$A$22), PlayerForm!$X$5+4),
 TeamForm!$B$4:$B$23, TeamForm!$AB$4:$AB$23),
INDEX(FixtureTicker!$B$24:$AM$43, MATCH($B309, FixtureTicker!$A$24:$A$43), PlayerForm!$X$5+4)="BLANK",
0
),
_xlfn.IFS(
INDEX(FixtureTicker!$B$24:$AM$43, MATCH($B309, FixtureTicker!$A$24:$A$43), PlayerForm!$X$5+5)="H",
_xlfn.XLOOKUP($E309, PlayerForm!$D$3:$D$394, PlayerForm!$Q$3:$Q$394)*
_xlfn.XLOOKUP(
INDEX(FixtureTicker!$B$3:$AM$22, MATCH($B309, FixtureTicker!$A$3:$A$22), PlayerForm!$X$5+5),
 TeamForm!$B$4:$B$23, TeamForm!$AD$4:$AD$23),
INDEX(FixtureTicker!$B$24:$AM$43, MATCH($B309, FixtureTicker!$A$24:$A$43), PlayerForm!$X$5+5)="A",
_xlfn.XLOOKUP($E309, PlayerForm!$D$3:$D$394, PlayerForm!$R$3:$R$394)*
_xlfn.XLOOKUP(
INDEX(FixtureTicker!$B$3:$AM$22, MATCH($B309, FixtureTicker!$A$3:$A$22), PlayerForm!$X$5+5),
 TeamForm!$B$4:$B$23, TeamForm!$AB$4:$AB$23),
INDEX(FixtureTicker!$B$24:$AM$43, MATCH($B309, FixtureTicker!$A$24:$A$43), PlayerForm!$X$5+5)="BLANK",
0
)
),0)</f>
        <v>0</v>
      </c>
      <c r="J309" s="163" cm="1">
        <f t="array" ref="J309">IFERROR(0.01*SUM(
_xlfn.IFS(
INDEX(FixtureTicker!$B$24:$AM$43, MATCH($B309, FixtureTicker!$A$24:$A$43), PlayerForm!$X$5)="H",
_xlfn.XLOOKUP($E309, PlayerForm!$D$3:$D$394, PlayerForm!$Q$3:$Q$394)*
_xlfn.XLOOKUP(
INDEX(FixtureTicker!$B$3:$AM$22, MATCH($B309, FixtureTicker!$A$3:$A$22), PlayerForm!$X$5),
 TeamForm!$B$4:$B$23, TeamForm!$AD$4:$AD$23),
INDEX(FixtureTicker!$B$24:$AM$43, MATCH($B309, FixtureTicker!$A$24:$A$43), PlayerForm!$X$5)="A",
_xlfn.XLOOKUP($E309, PlayerForm!$D$3:$D$394, PlayerForm!$R$3:$R$394)*
_xlfn.XLOOKUP(
INDEX(FixtureTicker!$B$3:$AM$22, MATCH($B309, FixtureTicker!$A$3:$A$22), PlayerForm!$X$5),
 TeamForm!$B$4:$B$23, TeamForm!$AB$4:$AB$23),
INDEX(FixtureTicker!$B$24:$AM$43, MATCH($B309, FixtureTicker!$A$24:$A$43), PlayerForm!$X$5)="BLANK",
0
),
_xlfn.IFS(
INDEX(FixtureTicker!$B$24:$AM$43, MATCH($B309, FixtureTicker!$A$24:$A$43), PlayerForm!$X$5+1)="H",
_xlfn.XLOOKUP($E309, PlayerForm!$D$3:$D$394, PlayerForm!$Q$3:$Q$394)*
_xlfn.XLOOKUP(
INDEX(FixtureTicker!$B$3:$AM$22, MATCH($B309, FixtureTicker!$A$3:$A$22), PlayerForm!$X$5+1),
 TeamForm!$B$4:$B$23, TeamForm!$AD$4:$AD$23),
INDEX(FixtureTicker!$B$24:$AM$43, MATCH($B309, FixtureTicker!$A$24:$A$43), PlayerForm!$X$5+1)="A",
_xlfn.XLOOKUP($E309, PlayerForm!$D$3:$D$394, PlayerForm!$R$3:$R$394)*
_xlfn.XLOOKUP(
INDEX(FixtureTicker!$B$3:$AM$22, MATCH($B309, FixtureTicker!$A$3:$A$22), PlayerForm!$X$5+1),
 TeamForm!$B$4:$B$23, TeamForm!$AB$4:$AB$23),
INDEX(FixtureTicker!$B$24:$AM$43, MATCH($B309, FixtureTicker!$A$24:$A$43), PlayerForm!$X$5+1)="BLANK",
0
),
_xlfn.IFS(
INDEX(FixtureTicker!$B$24:$AM$43, MATCH($B309, FixtureTicker!$A$24:$A$43), PlayerForm!$X$5+2)="H",
_xlfn.XLOOKUP($E309, PlayerForm!$D$3:$D$394, PlayerForm!$Q$3:$Q$394)*
_xlfn.XLOOKUP(
INDEX(FixtureTicker!$B$3:$AM$22, MATCH($B309, FixtureTicker!$A$3:$A$22), PlayerForm!$X$5+2),
 TeamForm!$B$4:$B$23, TeamForm!$AD$4:$AD$23),
INDEX(FixtureTicker!$B$24:$AM$43, MATCH($B309, FixtureTicker!$A$24:$A$43), PlayerForm!$X$5+2)="A",
_xlfn.XLOOKUP($E309, PlayerForm!$D$3:$D$394, PlayerForm!$R$3:$R$394)*
_xlfn.XLOOKUP(
INDEX(FixtureTicker!$B$3:$AM$22, MATCH($B309, FixtureTicker!$A$3:$A$22), PlayerForm!$X$5+2),
 TeamForm!$B$4:$B$23, TeamForm!$AB$4:$AB$23),
INDEX(FixtureTicker!$B$24:$AM$43, MATCH($B309, FixtureTicker!$A$24:$A$43), PlayerForm!$X$5+2)="BLANK",
0
),
_xlfn.IFS(
INDEX(FixtureTicker!$B$24:$AM$43, MATCH($B309, FixtureTicker!$A$24:$A$43), PlayerForm!$X$5+3)="H",
_xlfn.XLOOKUP($E309, PlayerForm!$D$3:$D$394, PlayerForm!$Q$3:$Q$394)*
_xlfn.XLOOKUP(
INDEX(FixtureTicker!$B$3:$AM$22, MATCH($B309, FixtureTicker!$A$3:$A$22), PlayerForm!$X$5+3),
 TeamForm!$B$4:$B$23, TeamForm!$AD$4:$AD$23),
INDEX(FixtureTicker!$B$24:$AM$43, MATCH($B309, FixtureTicker!$A$24:$A$43), PlayerForm!$X$5+3)="A",
_xlfn.XLOOKUP($E309, PlayerForm!$D$3:$D$394, PlayerForm!$R$3:$R$394)*
_xlfn.XLOOKUP(
INDEX(FixtureTicker!$B$3:$AM$22, MATCH($B309, FixtureTicker!$A$3:$A$22), PlayerForm!$X$5+3),
 TeamForm!$B$4:$B$23, TeamForm!$AB$4:$AB$23),
INDEX(FixtureTicker!$B$24:$AM$43, MATCH($B309, FixtureTicker!$A$24:$A$43), PlayerForm!$X$5+3)="BLANK",
0
),
_xlfn.IFS(
INDEX(FixtureTicker!$B$24:$AM$43, MATCH($B309, FixtureTicker!$A$24:$A$43), PlayerForm!$X$5+4)="H",
_xlfn.XLOOKUP($E309, PlayerForm!$D$3:$D$394, PlayerForm!$Q$3:$Q$394)*
_xlfn.XLOOKUP(
INDEX(FixtureTicker!$B$3:$AM$22, MATCH($B309, FixtureTicker!$A$3:$A$22), PlayerForm!$X$5+4),
 TeamForm!$B$4:$B$23, TeamForm!$AD$4:$AD$23),
INDEX(FixtureTicker!$B$24:$AM$43, MATCH($B309, FixtureTicker!$A$24:$A$43), PlayerForm!$X$5+4)="A",
_xlfn.XLOOKUP($E309, PlayerForm!$D$3:$D$394, PlayerForm!$R$3:$R$394)*
_xlfn.XLOOKUP(
INDEX(FixtureTicker!$B$3:$AM$22, MATCH($B309, FixtureTicker!$A$3:$A$22), PlayerForm!$X$5+4),
 TeamForm!$B$4:$B$23, TeamForm!$AB$4:$AB$23),
INDEX(FixtureTicker!$B$24:$AM$43, MATCH($B309, FixtureTicker!$A$24:$A$43), PlayerForm!$X$5+4)="BLANK",
0
),
_xlfn.IFS(
INDEX(FixtureTicker!$B$24:$AM$43, MATCH($B309, FixtureTicker!$A$24:$A$43), PlayerForm!$X$5+5)="H",
_xlfn.XLOOKUP($E309, PlayerForm!$D$3:$D$394, PlayerForm!$Q$3:$Q$394)*
_xlfn.XLOOKUP(
INDEX(FixtureTicker!$B$3:$AM$22, MATCH($B309, FixtureTicker!$A$3:$A$22), PlayerForm!$X$5+5),
 TeamForm!$B$4:$B$23, TeamForm!$AD$4:$AD$23),
INDEX(FixtureTicker!$B$24:$AM$43, MATCH($B309, FixtureTicker!$A$24:$A$43), PlayerForm!$X$5+5)="A",
_xlfn.XLOOKUP($E309, PlayerForm!$D$3:$D$394, PlayerForm!$R$3:$R$394)*
_xlfn.XLOOKUP(
INDEX(FixtureTicker!$B$3:$AM$22, MATCH($B309, FixtureTicker!$A$3:$A$22), PlayerForm!$X$5+5),
 TeamForm!$B$4:$B$23, TeamForm!$AB$4:$AB$23),
INDEX(FixtureTicker!$B$24:$AM$43, MATCH($B309, FixtureTicker!$A$24:$A$43), PlayerForm!$X$5+5)="BLANK",
0
),
_xlfn.IFS(
INDEX(FixtureTicker!$B$24:$AM$43, MATCH($B309, FixtureTicker!$A$24:$A$43), PlayerForm!$X$5+6)="H",
_xlfn.XLOOKUP($E309, PlayerForm!$D$3:$D$394, PlayerForm!$Q$3:$Q$394)*
_xlfn.XLOOKUP(
INDEX(FixtureTicker!$B$3:$AM$22, MATCH($B309, FixtureTicker!$A$3:$A$22), PlayerForm!$X$5+6),
 TeamForm!$B$4:$B$23, TeamForm!$AD$4:$AD$23),
INDEX(FixtureTicker!$B$24:$AM$43, MATCH($B309, FixtureTicker!$A$24:$A$43), PlayerForm!$X$5+6)="A",
_xlfn.XLOOKUP($E309, PlayerForm!$D$3:$D$394, PlayerForm!$R$3:$R$394)*
_xlfn.XLOOKUP(
INDEX(FixtureTicker!$B$3:$AM$22, MATCH($B309, FixtureTicker!$A$3:$A$22), PlayerForm!$X$5+6),
 TeamForm!$B$4:$B$23, TeamForm!$AB$4:$AB$23),
INDEX(FixtureTicker!$B$24:$AM$43, MATCH($B309, FixtureTicker!$A$24:$A$43), PlayerForm!$X$5+6)="BLANK",
0
),
_xlfn.IFS(
INDEX(FixtureTicker!$B$24:$AM$43, MATCH($B309, FixtureTicker!$A$24:$A$43), PlayerForm!$X$5+7)="H",
_xlfn.XLOOKUP($E309, PlayerForm!$D$3:$D$394, PlayerForm!$Q$3:$Q$394)*
_xlfn.XLOOKUP(
INDEX(FixtureTicker!$B$3:$AM$22, MATCH($B309, FixtureTicker!$A$3:$A$22), PlayerForm!$X$5+7),
 TeamForm!$B$4:$B$23, TeamForm!$AD$4:$AD$23),
INDEX(FixtureTicker!$B$24:$AM$43, MATCH($B309, FixtureTicker!$A$24:$A$43), PlayerForm!$X$5+7)="A",
_xlfn.XLOOKUP($E309, PlayerForm!$D$3:$D$394, PlayerForm!$R$3:$R$394)*
_xlfn.XLOOKUP(
INDEX(FixtureTicker!$B$3:$AM$22, MATCH($B309, FixtureTicker!$A$3:$A$22), PlayerForm!$X$5+7),
 TeamForm!$B$4:$B$23, TeamForm!$AB$4:$AB$23),
INDEX(FixtureTicker!$B$24:$AM$43, MATCH($B309, FixtureTicker!$A$24:$A$43), PlayerForm!$X$5+7)="BLANK",
0
)
),0)</f>
        <v>0</v>
      </c>
    </row>
    <row r="310" spans="1:10">
      <c r="A310" s="55">
        <v>83</v>
      </c>
      <c r="B310" s="55" t="str">
        <f>_xlfn.XLOOKUP($A310, PlayerData!$B$3:$B$394, PlayerData!C$3:C$394)</f>
        <v>WOL</v>
      </c>
      <c r="C310" s="55" t="str">
        <f>_xlfn.XLOOKUP($A310, PlayerData!$B$3:$B$394, PlayerData!D$3:D$394)</f>
        <v>M</v>
      </c>
      <c r="D310" s="55">
        <f>_xlfn.XLOOKUP($A310, PlayerData!$B:$B, PlayerData!F:F,,,-1)</f>
        <v>6.5</v>
      </c>
      <c r="E310" s="31" t="str">
        <f>_xlfn.XLOOKUP($A310, PlayerData!$B$3:$B$394, PlayerData!E$3:E$394)</f>
        <v>Jota Diogo</v>
      </c>
      <c r="F310" s="164" cm="1">
        <f t="array" ref="F310">IFERROR(0.01*_xlfn.IFS(
INDEX(FixtureTicker!$B$24:$AM$43, MATCH($B310, FixtureTicker!$A$24:$A$43, 0), PlayerForm!$X$5)="H",
_xlfn.XLOOKUP($E310, PlayerForm!$D$3:$D$394, PlayerForm!$Q$3:$Q$394)*
_xlfn.XLOOKUP(
INDEX(FixtureTicker!$B$3:$AM$22, MATCH($B310, FixtureTicker!$A$3:$A$22,0), PlayerForm!$X$5),
 TeamForm!$B$4:$B$23, TeamForm!$AD$4:$AD$23),
INDEX(FixtureTicker!$B$24:$AM$43, MATCH($B310, FixtureTicker!$A$24:$A$43,0), PlayerForm!$X$5)="A",
_xlfn.XLOOKUP($E310, PlayerForm!$D$3:$D$394, PlayerForm!$R$3:$R$394)*
_xlfn.XLOOKUP(
INDEX(FixtureTicker!$B$3:$AM$22, MATCH($B310, FixtureTicker!$A$3:$A$22,0), PlayerForm!$X$5),
 TeamForm!$B$4:$B$23, TeamForm!$AB$4:$AB$23),
INDEX(FixtureTicker!$B$24:$AM$43, MATCH($B310, FixtureTicker!$A$24:$A$43,0), PlayerForm!$X$5)="BLANK",
0),0)</f>
        <v>0</v>
      </c>
      <c r="G310" s="163" cm="1">
        <f t="array" ref="G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
),0)</f>
        <v>0</v>
      </c>
      <c r="H310" s="163" cm="1">
        <f t="array" ref="H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),
_xlfn.IFS(
INDEX(FixtureTicker!$B$24:$AM$43, MATCH($B310, FixtureTicker!$A$24:$A$43), PlayerForm!$X$5+2)="H",
_xlfn.XLOOKUP($E310, PlayerForm!$D$3:$D$394, PlayerForm!$Q$3:$Q$394)*
_xlfn.XLOOKUP(
INDEX(FixtureTicker!$B$3:$AM$22, MATCH($B310, FixtureTicker!$A$3:$A$22), PlayerForm!$X$5+2),
 TeamForm!$B$4:$B$23, TeamForm!$AD$4:$AD$23),
INDEX(FixtureTicker!$B$24:$AM$43, MATCH($B310, FixtureTicker!$A$24:$A$43), PlayerForm!$X$5+2)="A",
_xlfn.XLOOKUP($E310, PlayerForm!$D$3:$D$394, PlayerForm!$R$3:$R$394)*
_xlfn.XLOOKUP(
INDEX(FixtureTicker!$B$3:$AM$22, MATCH($B310, FixtureTicker!$A$3:$A$22), PlayerForm!$X$5+2),
 TeamForm!$B$4:$B$23, TeamForm!$AB$4:$AB$23),
INDEX(FixtureTicker!$B$24:$AM$43, MATCH($B310, FixtureTicker!$A$24:$A$43), PlayerForm!$X$5+2)="BLANK",
0
),
_xlfn.IFS(
INDEX(FixtureTicker!$B$24:$AM$43, MATCH($B310, FixtureTicker!$A$24:$A$43), PlayerForm!$X$5+3)="H",
_xlfn.XLOOKUP($E310, PlayerForm!$D$3:$D$394, PlayerForm!$Q$3:$Q$394)*
_xlfn.XLOOKUP(
INDEX(FixtureTicker!$B$3:$AM$22, MATCH($B310, FixtureTicker!$A$3:$A$22), PlayerForm!$X$5+3),
 TeamForm!$B$4:$B$23, TeamForm!$AD$4:$AD$23),
INDEX(FixtureTicker!$B$24:$AM$43, MATCH($B310, FixtureTicker!$A$24:$A$43), PlayerForm!$X$5+3)="A",
_xlfn.XLOOKUP($E310, PlayerForm!$D$3:$D$394, PlayerForm!$R$3:$R$394)*
_xlfn.XLOOKUP(
INDEX(FixtureTicker!$B$3:$AM$22, MATCH($B310, FixtureTicker!$A$3:$A$22), PlayerForm!$X$5+3),
 TeamForm!$B$4:$B$23, TeamForm!$AB$4:$AB$23),
INDEX(FixtureTicker!$B$24:$AM$43, MATCH($B310, FixtureTicker!$A$24:$A$43), PlayerForm!$X$5+3)="BLANK",
0
)
),0)</f>
        <v>0</v>
      </c>
      <c r="I310" s="163" cm="1">
        <f t="array" ref="I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),
_xlfn.IFS(
INDEX(FixtureTicker!$B$24:$AM$43, MATCH($B310, FixtureTicker!$A$24:$A$43), PlayerForm!$X$5+2)="H",
_xlfn.XLOOKUP($E310, PlayerForm!$D$3:$D$394, PlayerForm!$Q$3:$Q$394)*
_xlfn.XLOOKUP(
INDEX(FixtureTicker!$B$3:$AM$22, MATCH($B310, FixtureTicker!$A$3:$A$22), PlayerForm!$X$5+2),
 TeamForm!$B$4:$B$23, TeamForm!$AD$4:$AD$23),
INDEX(FixtureTicker!$B$24:$AM$43, MATCH($B310, FixtureTicker!$A$24:$A$43), PlayerForm!$X$5+2)="A",
_xlfn.XLOOKUP($E310, PlayerForm!$D$3:$D$394, PlayerForm!$R$3:$R$394)*
_xlfn.XLOOKUP(
INDEX(FixtureTicker!$B$3:$AM$22, MATCH($B310, FixtureTicker!$A$3:$A$22), PlayerForm!$X$5+2),
 TeamForm!$B$4:$B$23, TeamForm!$AB$4:$AB$23),
INDEX(FixtureTicker!$B$24:$AM$43, MATCH($B310, FixtureTicker!$A$24:$A$43), PlayerForm!$X$5+2)="BLANK",
0
),
_xlfn.IFS(
INDEX(FixtureTicker!$B$24:$AM$43, MATCH($B310, FixtureTicker!$A$24:$A$43), PlayerForm!$X$5+3)="H",
_xlfn.XLOOKUP($E310, PlayerForm!$D$3:$D$394, PlayerForm!$Q$3:$Q$394)*
_xlfn.XLOOKUP(
INDEX(FixtureTicker!$B$3:$AM$22, MATCH($B310, FixtureTicker!$A$3:$A$22), PlayerForm!$X$5+3),
 TeamForm!$B$4:$B$23, TeamForm!$AD$4:$AD$23),
INDEX(FixtureTicker!$B$24:$AM$43, MATCH($B310, FixtureTicker!$A$24:$A$43), PlayerForm!$X$5+3)="A",
_xlfn.XLOOKUP($E310, PlayerForm!$D$3:$D$394, PlayerForm!$R$3:$R$394)*
_xlfn.XLOOKUP(
INDEX(FixtureTicker!$B$3:$AM$22, MATCH($B310, FixtureTicker!$A$3:$A$22), PlayerForm!$X$5+3),
 TeamForm!$B$4:$B$23, TeamForm!$AB$4:$AB$23),
INDEX(FixtureTicker!$B$24:$AM$43, MATCH($B310, FixtureTicker!$A$24:$A$43), PlayerForm!$X$5+3)="BLANK",
0
),
_xlfn.IFS(
INDEX(FixtureTicker!$B$24:$AM$43, MATCH($B310, FixtureTicker!$A$24:$A$43), PlayerForm!$X$5+4)="H",
_xlfn.XLOOKUP($E310, PlayerForm!$D$3:$D$394, PlayerForm!$Q$3:$Q$394)*
_xlfn.XLOOKUP(
INDEX(FixtureTicker!$B$3:$AM$22, MATCH($B310, FixtureTicker!$A$3:$A$22), PlayerForm!$X$5+4),
 TeamForm!$B$4:$B$23, TeamForm!$AD$4:$AD$23),
INDEX(FixtureTicker!$B$24:$AM$43, MATCH($B310, FixtureTicker!$A$24:$A$43), PlayerForm!$X$5+4)="A",
_xlfn.XLOOKUP($E310, PlayerForm!$D$3:$D$394, PlayerForm!$R$3:$R$394)*
_xlfn.XLOOKUP(
INDEX(FixtureTicker!$B$3:$AM$22, MATCH($B310, FixtureTicker!$A$3:$A$22), PlayerForm!$X$5+4),
 TeamForm!$B$4:$B$23, TeamForm!$AB$4:$AB$23),
INDEX(FixtureTicker!$B$24:$AM$43, MATCH($B310, FixtureTicker!$A$24:$A$43), PlayerForm!$X$5+4)="BLANK",
0
),
_xlfn.IFS(
INDEX(FixtureTicker!$B$24:$AM$43, MATCH($B310, FixtureTicker!$A$24:$A$43), PlayerForm!$X$5+5)="H",
_xlfn.XLOOKUP($E310, PlayerForm!$D$3:$D$394, PlayerForm!$Q$3:$Q$394)*
_xlfn.XLOOKUP(
INDEX(FixtureTicker!$B$3:$AM$22, MATCH($B310, FixtureTicker!$A$3:$A$22), PlayerForm!$X$5+5),
 TeamForm!$B$4:$B$23, TeamForm!$AD$4:$AD$23),
INDEX(FixtureTicker!$B$24:$AM$43, MATCH($B310, FixtureTicker!$A$24:$A$43), PlayerForm!$X$5+5)="A",
_xlfn.XLOOKUP($E310, PlayerForm!$D$3:$D$394, PlayerForm!$R$3:$R$394)*
_xlfn.XLOOKUP(
INDEX(FixtureTicker!$B$3:$AM$22, MATCH($B310, FixtureTicker!$A$3:$A$22), PlayerForm!$X$5+5),
 TeamForm!$B$4:$B$23, TeamForm!$AB$4:$AB$23),
INDEX(FixtureTicker!$B$24:$AM$43, MATCH($B310, FixtureTicker!$A$24:$A$43), PlayerForm!$X$5+5)="BLANK",
0
)
),0)</f>
        <v>0</v>
      </c>
      <c r="J310" s="163" cm="1">
        <f t="array" ref="J310">IFERROR(0.01*SUM(
_xlfn.IFS(
INDEX(FixtureTicker!$B$24:$AM$43, MATCH($B310, FixtureTicker!$A$24:$A$43), PlayerForm!$X$5)="H",
_xlfn.XLOOKUP($E310, PlayerForm!$D$3:$D$394, PlayerForm!$Q$3:$Q$394)*
_xlfn.XLOOKUP(
INDEX(FixtureTicker!$B$3:$AM$22, MATCH($B310, FixtureTicker!$A$3:$A$22), PlayerForm!$X$5),
 TeamForm!$B$4:$B$23, TeamForm!$AD$4:$AD$23),
INDEX(FixtureTicker!$B$24:$AM$43, MATCH($B310, FixtureTicker!$A$24:$A$43), PlayerForm!$X$5)="A",
_xlfn.XLOOKUP($E310, PlayerForm!$D$3:$D$394, PlayerForm!$R$3:$R$394)*
_xlfn.XLOOKUP(
INDEX(FixtureTicker!$B$3:$AM$22, MATCH($B310, FixtureTicker!$A$3:$A$22), PlayerForm!$X$5),
 TeamForm!$B$4:$B$23, TeamForm!$AB$4:$AB$23),
INDEX(FixtureTicker!$B$24:$AM$43, MATCH($B310, FixtureTicker!$A$24:$A$43), PlayerForm!$X$5)="BLANK",
0
),
_xlfn.IFS(
INDEX(FixtureTicker!$B$24:$AM$43, MATCH($B310, FixtureTicker!$A$24:$A$43), PlayerForm!$X$5+1)="H",
_xlfn.XLOOKUP($E310, PlayerForm!$D$3:$D$394, PlayerForm!$Q$3:$Q$394)*
_xlfn.XLOOKUP(
INDEX(FixtureTicker!$B$3:$AM$22, MATCH($B310, FixtureTicker!$A$3:$A$22), PlayerForm!$X$5+1),
 TeamForm!$B$4:$B$23, TeamForm!$AD$4:$AD$23),
INDEX(FixtureTicker!$B$24:$AM$43, MATCH($B310, FixtureTicker!$A$24:$A$43), PlayerForm!$X$5+1)="A",
_xlfn.XLOOKUP($E310, PlayerForm!$D$3:$D$394, PlayerForm!$R$3:$R$394)*
_xlfn.XLOOKUP(
INDEX(FixtureTicker!$B$3:$AM$22, MATCH($B310, FixtureTicker!$A$3:$A$22), PlayerForm!$X$5+1),
 TeamForm!$B$4:$B$23, TeamForm!$AB$4:$AB$23),
INDEX(FixtureTicker!$B$24:$AM$43, MATCH($B310, FixtureTicker!$A$24:$A$43), PlayerForm!$X$5+1)="BLANK",
0
),
_xlfn.IFS(
INDEX(FixtureTicker!$B$24:$AM$43, MATCH($B310, FixtureTicker!$A$24:$A$43), PlayerForm!$X$5+2)="H",
_xlfn.XLOOKUP($E310, PlayerForm!$D$3:$D$394, PlayerForm!$Q$3:$Q$394)*
_xlfn.XLOOKUP(
INDEX(FixtureTicker!$B$3:$AM$22, MATCH($B310, FixtureTicker!$A$3:$A$22), PlayerForm!$X$5+2),
 TeamForm!$B$4:$B$23, TeamForm!$AD$4:$AD$23),
INDEX(FixtureTicker!$B$24:$AM$43, MATCH($B310, FixtureTicker!$A$24:$A$43), PlayerForm!$X$5+2)="A",
_xlfn.XLOOKUP($E310, PlayerForm!$D$3:$D$394, PlayerForm!$R$3:$R$394)*
_xlfn.XLOOKUP(
INDEX(FixtureTicker!$B$3:$AM$22, MATCH($B310, FixtureTicker!$A$3:$A$22), PlayerForm!$X$5+2),
 TeamForm!$B$4:$B$23, TeamForm!$AB$4:$AB$23),
INDEX(FixtureTicker!$B$24:$AM$43, MATCH($B310, FixtureTicker!$A$24:$A$43), PlayerForm!$X$5+2)="BLANK",
0
),
_xlfn.IFS(
INDEX(FixtureTicker!$B$24:$AM$43, MATCH($B310, FixtureTicker!$A$24:$A$43), PlayerForm!$X$5+3)="H",
_xlfn.XLOOKUP($E310, PlayerForm!$D$3:$D$394, PlayerForm!$Q$3:$Q$394)*
_xlfn.XLOOKUP(
INDEX(FixtureTicker!$B$3:$AM$22, MATCH($B310, FixtureTicker!$A$3:$A$22), PlayerForm!$X$5+3),
 TeamForm!$B$4:$B$23, TeamForm!$AD$4:$AD$23),
INDEX(FixtureTicker!$B$24:$AM$43, MATCH($B310, FixtureTicker!$A$24:$A$43), PlayerForm!$X$5+3)="A",
_xlfn.XLOOKUP($E310, PlayerForm!$D$3:$D$394, PlayerForm!$R$3:$R$394)*
_xlfn.XLOOKUP(
INDEX(FixtureTicker!$B$3:$AM$22, MATCH($B310, FixtureTicker!$A$3:$A$22), PlayerForm!$X$5+3),
 TeamForm!$B$4:$B$23, TeamForm!$AB$4:$AB$23),
INDEX(FixtureTicker!$B$24:$AM$43, MATCH($B310, FixtureTicker!$A$24:$A$43), PlayerForm!$X$5+3)="BLANK",
0
),
_xlfn.IFS(
INDEX(FixtureTicker!$B$24:$AM$43, MATCH($B310, FixtureTicker!$A$24:$A$43), PlayerForm!$X$5+4)="H",
_xlfn.XLOOKUP($E310, PlayerForm!$D$3:$D$394, PlayerForm!$Q$3:$Q$394)*
_xlfn.XLOOKUP(
INDEX(FixtureTicker!$B$3:$AM$22, MATCH($B310, FixtureTicker!$A$3:$A$22), PlayerForm!$X$5+4),
 TeamForm!$B$4:$B$23, TeamForm!$AD$4:$AD$23),
INDEX(FixtureTicker!$B$24:$AM$43, MATCH($B310, FixtureTicker!$A$24:$A$43), PlayerForm!$X$5+4)="A",
_xlfn.XLOOKUP($E310, PlayerForm!$D$3:$D$394, PlayerForm!$R$3:$R$394)*
_xlfn.XLOOKUP(
INDEX(FixtureTicker!$B$3:$AM$22, MATCH($B310, FixtureTicker!$A$3:$A$22), PlayerForm!$X$5+4),
 TeamForm!$B$4:$B$23, TeamForm!$AB$4:$AB$23),
INDEX(FixtureTicker!$B$24:$AM$43, MATCH($B310, FixtureTicker!$A$24:$A$43), PlayerForm!$X$5+4)="BLANK",
0
),
_xlfn.IFS(
INDEX(FixtureTicker!$B$24:$AM$43, MATCH($B310, FixtureTicker!$A$24:$A$43), PlayerForm!$X$5+5)="H",
_xlfn.XLOOKUP($E310, PlayerForm!$D$3:$D$394, PlayerForm!$Q$3:$Q$394)*
_xlfn.XLOOKUP(
INDEX(FixtureTicker!$B$3:$AM$22, MATCH($B310, FixtureTicker!$A$3:$A$22), PlayerForm!$X$5+5),
 TeamForm!$B$4:$B$23, TeamForm!$AD$4:$AD$23),
INDEX(FixtureTicker!$B$24:$AM$43, MATCH($B310, FixtureTicker!$A$24:$A$43), PlayerForm!$X$5+5)="A",
_xlfn.XLOOKUP($E310, PlayerForm!$D$3:$D$394, PlayerForm!$R$3:$R$394)*
_xlfn.XLOOKUP(
INDEX(FixtureTicker!$B$3:$AM$22, MATCH($B310, FixtureTicker!$A$3:$A$22), PlayerForm!$X$5+5),
 TeamForm!$B$4:$B$23, TeamForm!$AB$4:$AB$23),
INDEX(FixtureTicker!$B$24:$AM$43, MATCH($B310, FixtureTicker!$A$24:$A$43), PlayerForm!$X$5+5)="BLANK",
0
),
_xlfn.IFS(
INDEX(FixtureTicker!$B$24:$AM$43, MATCH($B310, FixtureTicker!$A$24:$A$43), PlayerForm!$X$5+6)="H",
_xlfn.XLOOKUP($E310, PlayerForm!$D$3:$D$394, PlayerForm!$Q$3:$Q$394)*
_xlfn.XLOOKUP(
INDEX(FixtureTicker!$B$3:$AM$22, MATCH($B310, FixtureTicker!$A$3:$A$22), PlayerForm!$X$5+6),
 TeamForm!$B$4:$B$23, TeamForm!$AD$4:$AD$23),
INDEX(FixtureTicker!$B$24:$AM$43, MATCH($B310, FixtureTicker!$A$24:$A$43), PlayerForm!$X$5+6)="A",
_xlfn.XLOOKUP($E310, PlayerForm!$D$3:$D$394, PlayerForm!$R$3:$R$394)*
_xlfn.XLOOKUP(
INDEX(FixtureTicker!$B$3:$AM$22, MATCH($B310, FixtureTicker!$A$3:$A$22), PlayerForm!$X$5+6),
 TeamForm!$B$4:$B$23, TeamForm!$AB$4:$AB$23),
INDEX(FixtureTicker!$B$24:$AM$43, MATCH($B310, FixtureTicker!$A$24:$A$43), PlayerForm!$X$5+6)="BLANK",
0
),
_xlfn.IFS(
INDEX(FixtureTicker!$B$24:$AM$43, MATCH($B310, FixtureTicker!$A$24:$A$43), PlayerForm!$X$5+7)="H",
_xlfn.XLOOKUP($E310, PlayerForm!$D$3:$D$394, PlayerForm!$Q$3:$Q$394)*
_xlfn.XLOOKUP(
INDEX(FixtureTicker!$B$3:$AM$22, MATCH($B310, FixtureTicker!$A$3:$A$22), PlayerForm!$X$5+7),
 TeamForm!$B$4:$B$23, TeamForm!$AD$4:$AD$23),
INDEX(FixtureTicker!$B$24:$AM$43, MATCH($B310, FixtureTicker!$A$24:$A$43), PlayerForm!$X$5+7)="A",
_xlfn.XLOOKUP($E310, PlayerForm!$D$3:$D$394, PlayerForm!$R$3:$R$394)*
_xlfn.XLOOKUP(
INDEX(FixtureTicker!$B$3:$AM$22, MATCH($B310, FixtureTicker!$A$3:$A$22), PlayerForm!$X$5+7),
 TeamForm!$B$4:$B$23, TeamForm!$AB$4:$AB$23),
INDEX(FixtureTicker!$B$24:$AM$43, MATCH($B310, FixtureTicker!$A$24:$A$43), PlayerForm!$X$5+7)="BLANK",
0
)
),0)</f>
        <v>0</v>
      </c>
    </row>
    <row r="311" spans="1:10">
      <c r="A311" s="55">
        <v>28</v>
      </c>
      <c r="B311" s="55" t="str">
        <f>_xlfn.XLOOKUP($A311, PlayerData!$B$3:$B$394, PlayerData!C$3:C$394)</f>
        <v>EVE</v>
      </c>
      <c r="C311" s="55" t="str">
        <f>_xlfn.XLOOKUP($A311, PlayerData!$B$3:$B$394, PlayerData!D$3:D$394)</f>
        <v>F</v>
      </c>
      <c r="D311" s="55">
        <f>_xlfn.XLOOKUP($A311, PlayerData!$B:$B, PlayerData!F:F,,,-1)</f>
        <v>6</v>
      </c>
      <c r="E311" s="31" t="str">
        <f>_xlfn.XLOOKUP($A311, PlayerData!$B$3:$B$394, PlayerData!E$3:E$394)</f>
        <v>Tosun</v>
      </c>
      <c r="F311" s="164" cm="1">
        <f t="array" ref="F311">IFERROR(0.01*_xlfn.IFS(
INDEX(FixtureTicker!$B$24:$AM$43, MATCH($B311, FixtureTicker!$A$24:$A$43, 0), PlayerForm!$X$5)="H",
_xlfn.XLOOKUP($E311, PlayerForm!$D$3:$D$394, PlayerForm!$Q$3:$Q$394)*
_xlfn.XLOOKUP(
INDEX(FixtureTicker!$B$3:$AM$22, MATCH($B311, FixtureTicker!$A$3:$A$22,0), PlayerForm!$X$5),
 TeamForm!$B$4:$B$23, TeamForm!$AD$4:$AD$23),
INDEX(FixtureTicker!$B$24:$AM$43, MATCH($B311, FixtureTicker!$A$24:$A$43,0), PlayerForm!$X$5)="A",
_xlfn.XLOOKUP($E311, PlayerForm!$D$3:$D$394, PlayerForm!$R$3:$R$394)*
_xlfn.XLOOKUP(
INDEX(FixtureTicker!$B$3:$AM$22, MATCH($B311, FixtureTicker!$A$3:$A$22,0), PlayerForm!$X$5),
 TeamForm!$B$4:$B$23, TeamForm!$AB$4:$AB$23),
INDEX(FixtureTicker!$B$24:$AM$43, MATCH($B311, FixtureTicker!$A$24:$A$43,0), PlayerForm!$X$5)="BLANK",
0),0)</f>
        <v>0</v>
      </c>
      <c r="G311" s="163" cm="1">
        <f t="array" ref="G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
),0)</f>
        <v>0</v>
      </c>
      <c r="H311" s="163" cm="1">
        <f t="array" ref="H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),
_xlfn.IFS(
INDEX(FixtureTicker!$B$24:$AM$43, MATCH($B311, FixtureTicker!$A$24:$A$43), PlayerForm!$X$5+2)="H",
_xlfn.XLOOKUP($E311, PlayerForm!$D$3:$D$394, PlayerForm!$Q$3:$Q$394)*
_xlfn.XLOOKUP(
INDEX(FixtureTicker!$B$3:$AM$22, MATCH($B311, FixtureTicker!$A$3:$A$22), PlayerForm!$X$5+2),
 TeamForm!$B$4:$B$23, TeamForm!$AD$4:$AD$23),
INDEX(FixtureTicker!$B$24:$AM$43, MATCH($B311, FixtureTicker!$A$24:$A$43), PlayerForm!$X$5+2)="A",
_xlfn.XLOOKUP($E311, PlayerForm!$D$3:$D$394, PlayerForm!$R$3:$R$394)*
_xlfn.XLOOKUP(
INDEX(FixtureTicker!$B$3:$AM$22, MATCH($B311, FixtureTicker!$A$3:$A$22), PlayerForm!$X$5+2),
 TeamForm!$B$4:$B$23, TeamForm!$AB$4:$AB$23),
INDEX(FixtureTicker!$B$24:$AM$43, MATCH($B311, FixtureTicker!$A$24:$A$43), PlayerForm!$X$5+2)="BLANK",
0
),
_xlfn.IFS(
INDEX(FixtureTicker!$B$24:$AM$43, MATCH($B311, FixtureTicker!$A$24:$A$43), PlayerForm!$X$5+3)="H",
_xlfn.XLOOKUP($E311, PlayerForm!$D$3:$D$394, PlayerForm!$Q$3:$Q$394)*
_xlfn.XLOOKUP(
INDEX(FixtureTicker!$B$3:$AM$22, MATCH($B311, FixtureTicker!$A$3:$A$22), PlayerForm!$X$5+3),
 TeamForm!$B$4:$B$23, TeamForm!$AD$4:$AD$23),
INDEX(FixtureTicker!$B$24:$AM$43, MATCH($B311, FixtureTicker!$A$24:$A$43), PlayerForm!$X$5+3)="A",
_xlfn.XLOOKUP($E311, PlayerForm!$D$3:$D$394, PlayerForm!$R$3:$R$394)*
_xlfn.XLOOKUP(
INDEX(FixtureTicker!$B$3:$AM$22, MATCH($B311, FixtureTicker!$A$3:$A$22), PlayerForm!$X$5+3),
 TeamForm!$B$4:$B$23, TeamForm!$AB$4:$AB$23),
INDEX(FixtureTicker!$B$24:$AM$43, MATCH($B311, FixtureTicker!$A$24:$A$43), PlayerForm!$X$5+3)="BLANK",
0
)
),0)</f>
        <v>0</v>
      </c>
      <c r="I311" s="163" cm="1">
        <f t="array" ref="I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),
_xlfn.IFS(
INDEX(FixtureTicker!$B$24:$AM$43, MATCH($B311, FixtureTicker!$A$24:$A$43), PlayerForm!$X$5+2)="H",
_xlfn.XLOOKUP($E311, PlayerForm!$D$3:$D$394, PlayerForm!$Q$3:$Q$394)*
_xlfn.XLOOKUP(
INDEX(FixtureTicker!$B$3:$AM$22, MATCH($B311, FixtureTicker!$A$3:$A$22), PlayerForm!$X$5+2),
 TeamForm!$B$4:$B$23, TeamForm!$AD$4:$AD$23),
INDEX(FixtureTicker!$B$24:$AM$43, MATCH($B311, FixtureTicker!$A$24:$A$43), PlayerForm!$X$5+2)="A",
_xlfn.XLOOKUP($E311, PlayerForm!$D$3:$D$394, PlayerForm!$R$3:$R$394)*
_xlfn.XLOOKUP(
INDEX(FixtureTicker!$B$3:$AM$22, MATCH($B311, FixtureTicker!$A$3:$A$22), PlayerForm!$X$5+2),
 TeamForm!$B$4:$B$23, TeamForm!$AB$4:$AB$23),
INDEX(FixtureTicker!$B$24:$AM$43, MATCH($B311, FixtureTicker!$A$24:$A$43), PlayerForm!$X$5+2)="BLANK",
0
),
_xlfn.IFS(
INDEX(FixtureTicker!$B$24:$AM$43, MATCH($B311, FixtureTicker!$A$24:$A$43), PlayerForm!$X$5+3)="H",
_xlfn.XLOOKUP($E311, PlayerForm!$D$3:$D$394, PlayerForm!$Q$3:$Q$394)*
_xlfn.XLOOKUP(
INDEX(FixtureTicker!$B$3:$AM$22, MATCH($B311, FixtureTicker!$A$3:$A$22), PlayerForm!$X$5+3),
 TeamForm!$B$4:$B$23, TeamForm!$AD$4:$AD$23),
INDEX(FixtureTicker!$B$24:$AM$43, MATCH($B311, FixtureTicker!$A$24:$A$43), PlayerForm!$X$5+3)="A",
_xlfn.XLOOKUP($E311, PlayerForm!$D$3:$D$394, PlayerForm!$R$3:$R$394)*
_xlfn.XLOOKUP(
INDEX(FixtureTicker!$B$3:$AM$22, MATCH($B311, FixtureTicker!$A$3:$A$22), PlayerForm!$X$5+3),
 TeamForm!$B$4:$B$23, TeamForm!$AB$4:$AB$23),
INDEX(FixtureTicker!$B$24:$AM$43, MATCH($B311, FixtureTicker!$A$24:$A$43), PlayerForm!$X$5+3)="BLANK",
0
),
_xlfn.IFS(
INDEX(FixtureTicker!$B$24:$AM$43, MATCH($B311, FixtureTicker!$A$24:$A$43), PlayerForm!$X$5+4)="H",
_xlfn.XLOOKUP($E311, PlayerForm!$D$3:$D$394, PlayerForm!$Q$3:$Q$394)*
_xlfn.XLOOKUP(
INDEX(FixtureTicker!$B$3:$AM$22, MATCH($B311, FixtureTicker!$A$3:$A$22), PlayerForm!$X$5+4),
 TeamForm!$B$4:$B$23, TeamForm!$AD$4:$AD$23),
INDEX(FixtureTicker!$B$24:$AM$43, MATCH($B311, FixtureTicker!$A$24:$A$43), PlayerForm!$X$5+4)="A",
_xlfn.XLOOKUP($E311, PlayerForm!$D$3:$D$394, PlayerForm!$R$3:$R$394)*
_xlfn.XLOOKUP(
INDEX(FixtureTicker!$B$3:$AM$22, MATCH($B311, FixtureTicker!$A$3:$A$22), PlayerForm!$X$5+4),
 TeamForm!$B$4:$B$23, TeamForm!$AB$4:$AB$23),
INDEX(FixtureTicker!$B$24:$AM$43, MATCH($B311, FixtureTicker!$A$24:$A$43), PlayerForm!$X$5+4)="BLANK",
0
),
_xlfn.IFS(
INDEX(FixtureTicker!$B$24:$AM$43, MATCH($B311, FixtureTicker!$A$24:$A$43), PlayerForm!$X$5+5)="H",
_xlfn.XLOOKUP($E311, PlayerForm!$D$3:$D$394, PlayerForm!$Q$3:$Q$394)*
_xlfn.XLOOKUP(
INDEX(FixtureTicker!$B$3:$AM$22, MATCH($B311, FixtureTicker!$A$3:$A$22), PlayerForm!$X$5+5),
 TeamForm!$B$4:$B$23, TeamForm!$AD$4:$AD$23),
INDEX(FixtureTicker!$B$24:$AM$43, MATCH($B311, FixtureTicker!$A$24:$A$43), PlayerForm!$X$5+5)="A",
_xlfn.XLOOKUP($E311, PlayerForm!$D$3:$D$394, PlayerForm!$R$3:$R$394)*
_xlfn.XLOOKUP(
INDEX(FixtureTicker!$B$3:$AM$22, MATCH($B311, FixtureTicker!$A$3:$A$22), PlayerForm!$X$5+5),
 TeamForm!$B$4:$B$23, TeamForm!$AB$4:$AB$23),
INDEX(FixtureTicker!$B$24:$AM$43, MATCH($B311, FixtureTicker!$A$24:$A$43), PlayerForm!$X$5+5)="BLANK",
0
)
),0)</f>
        <v>0</v>
      </c>
      <c r="J311" s="163" cm="1">
        <f t="array" ref="J311">IFERROR(0.01*SUM(
_xlfn.IFS(
INDEX(FixtureTicker!$B$24:$AM$43, MATCH($B311, FixtureTicker!$A$24:$A$43), PlayerForm!$X$5)="H",
_xlfn.XLOOKUP($E311, PlayerForm!$D$3:$D$394, PlayerForm!$Q$3:$Q$394)*
_xlfn.XLOOKUP(
INDEX(FixtureTicker!$B$3:$AM$22, MATCH($B311, FixtureTicker!$A$3:$A$22), PlayerForm!$X$5),
 TeamForm!$B$4:$B$23, TeamForm!$AD$4:$AD$23),
INDEX(FixtureTicker!$B$24:$AM$43, MATCH($B311, FixtureTicker!$A$24:$A$43), PlayerForm!$X$5)="A",
_xlfn.XLOOKUP($E311, PlayerForm!$D$3:$D$394, PlayerForm!$R$3:$R$394)*
_xlfn.XLOOKUP(
INDEX(FixtureTicker!$B$3:$AM$22, MATCH($B311, FixtureTicker!$A$3:$A$22), PlayerForm!$X$5),
 TeamForm!$B$4:$B$23, TeamForm!$AB$4:$AB$23),
INDEX(FixtureTicker!$B$24:$AM$43, MATCH($B311, FixtureTicker!$A$24:$A$43), PlayerForm!$X$5)="BLANK",
0
),
_xlfn.IFS(
INDEX(FixtureTicker!$B$24:$AM$43, MATCH($B311, FixtureTicker!$A$24:$A$43), PlayerForm!$X$5+1)="H",
_xlfn.XLOOKUP($E311, PlayerForm!$D$3:$D$394, PlayerForm!$Q$3:$Q$394)*
_xlfn.XLOOKUP(
INDEX(FixtureTicker!$B$3:$AM$22, MATCH($B311, FixtureTicker!$A$3:$A$22), PlayerForm!$X$5+1),
 TeamForm!$B$4:$B$23, TeamForm!$AD$4:$AD$23),
INDEX(FixtureTicker!$B$24:$AM$43, MATCH($B311, FixtureTicker!$A$24:$A$43), PlayerForm!$X$5+1)="A",
_xlfn.XLOOKUP($E311, PlayerForm!$D$3:$D$394, PlayerForm!$R$3:$R$394)*
_xlfn.XLOOKUP(
INDEX(FixtureTicker!$B$3:$AM$22, MATCH($B311, FixtureTicker!$A$3:$A$22), PlayerForm!$X$5+1),
 TeamForm!$B$4:$B$23, TeamForm!$AB$4:$AB$23),
INDEX(FixtureTicker!$B$24:$AM$43, MATCH($B311, FixtureTicker!$A$24:$A$43), PlayerForm!$X$5+1)="BLANK",
0
),
_xlfn.IFS(
INDEX(FixtureTicker!$B$24:$AM$43, MATCH($B311, FixtureTicker!$A$24:$A$43), PlayerForm!$X$5+2)="H",
_xlfn.XLOOKUP($E311, PlayerForm!$D$3:$D$394, PlayerForm!$Q$3:$Q$394)*
_xlfn.XLOOKUP(
INDEX(FixtureTicker!$B$3:$AM$22, MATCH($B311, FixtureTicker!$A$3:$A$22), PlayerForm!$X$5+2),
 TeamForm!$B$4:$B$23, TeamForm!$AD$4:$AD$23),
INDEX(FixtureTicker!$B$24:$AM$43, MATCH($B311, FixtureTicker!$A$24:$A$43), PlayerForm!$X$5+2)="A",
_xlfn.XLOOKUP($E311, PlayerForm!$D$3:$D$394, PlayerForm!$R$3:$R$394)*
_xlfn.XLOOKUP(
INDEX(FixtureTicker!$B$3:$AM$22, MATCH($B311, FixtureTicker!$A$3:$A$22), PlayerForm!$X$5+2),
 TeamForm!$B$4:$B$23, TeamForm!$AB$4:$AB$23),
INDEX(FixtureTicker!$B$24:$AM$43, MATCH($B311, FixtureTicker!$A$24:$A$43), PlayerForm!$X$5+2)="BLANK",
0
),
_xlfn.IFS(
INDEX(FixtureTicker!$B$24:$AM$43, MATCH($B311, FixtureTicker!$A$24:$A$43), PlayerForm!$X$5+3)="H",
_xlfn.XLOOKUP($E311, PlayerForm!$D$3:$D$394, PlayerForm!$Q$3:$Q$394)*
_xlfn.XLOOKUP(
INDEX(FixtureTicker!$B$3:$AM$22, MATCH($B311, FixtureTicker!$A$3:$A$22), PlayerForm!$X$5+3),
 TeamForm!$B$4:$B$23, TeamForm!$AD$4:$AD$23),
INDEX(FixtureTicker!$B$24:$AM$43, MATCH($B311, FixtureTicker!$A$24:$A$43), PlayerForm!$X$5+3)="A",
_xlfn.XLOOKUP($E311, PlayerForm!$D$3:$D$394, PlayerForm!$R$3:$R$394)*
_xlfn.XLOOKUP(
INDEX(FixtureTicker!$B$3:$AM$22, MATCH($B311, FixtureTicker!$A$3:$A$22), PlayerForm!$X$5+3),
 TeamForm!$B$4:$B$23, TeamForm!$AB$4:$AB$23),
INDEX(FixtureTicker!$B$24:$AM$43, MATCH($B311, FixtureTicker!$A$24:$A$43), PlayerForm!$X$5+3)="BLANK",
0
),
_xlfn.IFS(
INDEX(FixtureTicker!$B$24:$AM$43, MATCH($B311, FixtureTicker!$A$24:$A$43), PlayerForm!$X$5+4)="H",
_xlfn.XLOOKUP($E311, PlayerForm!$D$3:$D$394, PlayerForm!$Q$3:$Q$394)*
_xlfn.XLOOKUP(
INDEX(FixtureTicker!$B$3:$AM$22, MATCH($B311, FixtureTicker!$A$3:$A$22), PlayerForm!$X$5+4),
 TeamForm!$B$4:$B$23, TeamForm!$AD$4:$AD$23),
INDEX(FixtureTicker!$B$24:$AM$43, MATCH($B311, FixtureTicker!$A$24:$A$43), PlayerForm!$X$5+4)="A",
_xlfn.XLOOKUP($E311, PlayerForm!$D$3:$D$394, PlayerForm!$R$3:$R$394)*
_xlfn.XLOOKUP(
INDEX(FixtureTicker!$B$3:$AM$22, MATCH($B311, FixtureTicker!$A$3:$A$22), PlayerForm!$X$5+4),
 TeamForm!$B$4:$B$23, TeamForm!$AB$4:$AB$23),
INDEX(FixtureTicker!$B$24:$AM$43, MATCH($B311, FixtureTicker!$A$24:$A$43), PlayerForm!$X$5+4)="BLANK",
0
),
_xlfn.IFS(
INDEX(FixtureTicker!$B$24:$AM$43, MATCH($B311, FixtureTicker!$A$24:$A$43), PlayerForm!$X$5+5)="H",
_xlfn.XLOOKUP($E311, PlayerForm!$D$3:$D$394, PlayerForm!$Q$3:$Q$394)*
_xlfn.XLOOKUP(
INDEX(FixtureTicker!$B$3:$AM$22, MATCH($B311, FixtureTicker!$A$3:$A$22), PlayerForm!$X$5+5),
 TeamForm!$B$4:$B$23, TeamForm!$AD$4:$AD$23),
INDEX(FixtureTicker!$B$24:$AM$43, MATCH($B311, FixtureTicker!$A$24:$A$43), PlayerForm!$X$5+5)="A",
_xlfn.XLOOKUP($E311, PlayerForm!$D$3:$D$394, PlayerForm!$R$3:$R$394)*
_xlfn.XLOOKUP(
INDEX(FixtureTicker!$B$3:$AM$22, MATCH($B311, FixtureTicker!$A$3:$A$22), PlayerForm!$X$5+5),
 TeamForm!$B$4:$B$23, TeamForm!$AB$4:$AB$23),
INDEX(FixtureTicker!$B$24:$AM$43, MATCH($B311, FixtureTicker!$A$24:$A$43), PlayerForm!$X$5+5)="BLANK",
0
),
_xlfn.IFS(
INDEX(FixtureTicker!$B$24:$AM$43, MATCH($B311, FixtureTicker!$A$24:$A$43), PlayerForm!$X$5+6)="H",
_xlfn.XLOOKUP($E311, PlayerForm!$D$3:$D$394, PlayerForm!$Q$3:$Q$394)*
_xlfn.XLOOKUP(
INDEX(FixtureTicker!$B$3:$AM$22, MATCH($B311, FixtureTicker!$A$3:$A$22), PlayerForm!$X$5+6),
 TeamForm!$B$4:$B$23, TeamForm!$AD$4:$AD$23),
INDEX(FixtureTicker!$B$24:$AM$43, MATCH($B311, FixtureTicker!$A$24:$A$43), PlayerForm!$X$5+6)="A",
_xlfn.XLOOKUP($E311, PlayerForm!$D$3:$D$394, PlayerForm!$R$3:$R$394)*
_xlfn.XLOOKUP(
INDEX(FixtureTicker!$B$3:$AM$22, MATCH($B311, FixtureTicker!$A$3:$A$22), PlayerForm!$X$5+6),
 TeamForm!$B$4:$B$23, TeamForm!$AB$4:$AB$23),
INDEX(FixtureTicker!$B$24:$AM$43, MATCH($B311, FixtureTicker!$A$24:$A$43), PlayerForm!$X$5+6)="BLANK",
0
),
_xlfn.IFS(
INDEX(FixtureTicker!$B$24:$AM$43, MATCH($B311, FixtureTicker!$A$24:$A$43), PlayerForm!$X$5+7)="H",
_xlfn.XLOOKUP($E311, PlayerForm!$D$3:$D$394, PlayerForm!$Q$3:$Q$394)*
_xlfn.XLOOKUP(
INDEX(FixtureTicker!$B$3:$AM$22, MATCH($B311, FixtureTicker!$A$3:$A$22), PlayerForm!$X$5+7),
 TeamForm!$B$4:$B$23, TeamForm!$AD$4:$AD$23),
INDEX(FixtureTicker!$B$24:$AM$43, MATCH($B311, FixtureTicker!$A$24:$A$43), PlayerForm!$X$5+7)="A",
_xlfn.XLOOKUP($E311, PlayerForm!$D$3:$D$394, PlayerForm!$R$3:$R$394)*
_xlfn.XLOOKUP(
INDEX(FixtureTicker!$B$3:$AM$22, MATCH($B311, FixtureTicker!$A$3:$A$22), PlayerForm!$X$5+7),
 TeamForm!$B$4:$B$23, TeamForm!$AB$4:$AB$23),
INDEX(FixtureTicker!$B$24:$AM$43, MATCH($B311, FixtureTicker!$A$24:$A$43), PlayerForm!$X$5+7)="BLANK",
0
)
),0)</f>
        <v>0</v>
      </c>
    </row>
    <row r="312" spans="1:10">
      <c r="A312" s="55">
        <v>24</v>
      </c>
      <c r="B312" s="55" t="str">
        <f>_xlfn.XLOOKUP($A312, PlayerData!$B$3:$B$394, PlayerData!C$3:C$394)</f>
        <v>ARS</v>
      </c>
      <c r="C312" s="55" t="str">
        <f>_xlfn.XLOOKUP($A312, PlayerData!$B$3:$B$394, PlayerData!D$3:D$394)</f>
        <v>F</v>
      </c>
      <c r="D312" s="55">
        <f>_xlfn.XLOOKUP($A312, PlayerData!$B:$B, PlayerData!F:F,,,-1)</f>
        <v>6</v>
      </c>
      <c r="E312" s="31" t="str">
        <f>_xlfn.XLOOKUP($A312, PlayerData!$B$3:$B$394, PlayerData!E$3:E$394)</f>
        <v>Nketiah</v>
      </c>
      <c r="F312" s="164" cm="1">
        <f t="array" ref="F312">IFERROR(0.01*_xlfn.IFS(
INDEX(FixtureTicker!$B$24:$AM$43, MATCH($B312, FixtureTicker!$A$24:$A$43, 0), PlayerForm!$X$5)="H",
_xlfn.XLOOKUP($E312, PlayerForm!$D$3:$D$394, PlayerForm!$Q$3:$Q$394)*
_xlfn.XLOOKUP(
INDEX(FixtureTicker!$B$3:$AM$22, MATCH($B312, FixtureTicker!$A$3:$A$22,0), PlayerForm!$X$5),
 TeamForm!$B$4:$B$23, TeamForm!$AD$4:$AD$23),
INDEX(FixtureTicker!$B$24:$AM$43, MATCH($B312, FixtureTicker!$A$24:$A$43,0), PlayerForm!$X$5)="A",
_xlfn.XLOOKUP($E312, PlayerForm!$D$3:$D$394, PlayerForm!$R$3:$R$394)*
_xlfn.XLOOKUP(
INDEX(FixtureTicker!$B$3:$AM$22, MATCH($B312, FixtureTicker!$A$3:$A$22,0), PlayerForm!$X$5),
 TeamForm!$B$4:$B$23, TeamForm!$AB$4:$AB$23),
INDEX(FixtureTicker!$B$24:$AM$43, MATCH($B312, FixtureTicker!$A$24:$A$43,0), PlayerForm!$X$5)="BLANK",
0),0)</f>
        <v>0</v>
      </c>
      <c r="G312" s="163" cm="1">
        <f t="array" ref="G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
),0)</f>
        <v>0</v>
      </c>
      <c r="H312" s="163" cm="1">
        <f t="array" ref="H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),
_xlfn.IFS(
INDEX(FixtureTicker!$B$24:$AM$43, MATCH($B312, FixtureTicker!$A$24:$A$43), PlayerForm!$X$5+2)="H",
_xlfn.XLOOKUP($E312, PlayerForm!$D$3:$D$394, PlayerForm!$Q$3:$Q$394)*
_xlfn.XLOOKUP(
INDEX(FixtureTicker!$B$3:$AM$22, MATCH($B312, FixtureTicker!$A$3:$A$22), PlayerForm!$X$5+2),
 TeamForm!$B$4:$B$23, TeamForm!$AD$4:$AD$23),
INDEX(FixtureTicker!$B$24:$AM$43, MATCH($B312, FixtureTicker!$A$24:$A$43), PlayerForm!$X$5+2)="A",
_xlfn.XLOOKUP($E312, PlayerForm!$D$3:$D$394, PlayerForm!$R$3:$R$394)*
_xlfn.XLOOKUP(
INDEX(FixtureTicker!$B$3:$AM$22, MATCH($B312, FixtureTicker!$A$3:$A$22), PlayerForm!$X$5+2),
 TeamForm!$B$4:$B$23, TeamForm!$AB$4:$AB$23),
INDEX(FixtureTicker!$B$24:$AM$43, MATCH($B312, FixtureTicker!$A$24:$A$43), PlayerForm!$X$5+2)="BLANK",
0
),
_xlfn.IFS(
INDEX(FixtureTicker!$B$24:$AM$43, MATCH($B312, FixtureTicker!$A$24:$A$43), PlayerForm!$X$5+3)="H",
_xlfn.XLOOKUP($E312, PlayerForm!$D$3:$D$394, PlayerForm!$Q$3:$Q$394)*
_xlfn.XLOOKUP(
INDEX(FixtureTicker!$B$3:$AM$22, MATCH($B312, FixtureTicker!$A$3:$A$22), PlayerForm!$X$5+3),
 TeamForm!$B$4:$B$23, TeamForm!$AD$4:$AD$23),
INDEX(FixtureTicker!$B$24:$AM$43, MATCH($B312, FixtureTicker!$A$24:$A$43), PlayerForm!$X$5+3)="A",
_xlfn.XLOOKUP($E312, PlayerForm!$D$3:$D$394, PlayerForm!$R$3:$R$394)*
_xlfn.XLOOKUP(
INDEX(FixtureTicker!$B$3:$AM$22, MATCH($B312, FixtureTicker!$A$3:$A$22), PlayerForm!$X$5+3),
 TeamForm!$B$4:$B$23, TeamForm!$AB$4:$AB$23),
INDEX(FixtureTicker!$B$24:$AM$43, MATCH($B312, FixtureTicker!$A$24:$A$43), PlayerForm!$X$5+3)="BLANK",
0
)
),0)</f>
        <v>0</v>
      </c>
      <c r="I312" s="163" cm="1">
        <f t="array" ref="I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),
_xlfn.IFS(
INDEX(FixtureTicker!$B$24:$AM$43, MATCH($B312, FixtureTicker!$A$24:$A$43), PlayerForm!$X$5+2)="H",
_xlfn.XLOOKUP($E312, PlayerForm!$D$3:$D$394, PlayerForm!$Q$3:$Q$394)*
_xlfn.XLOOKUP(
INDEX(FixtureTicker!$B$3:$AM$22, MATCH($B312, FixtureTicker!$A$3:$A$22), PlayerForm!$X$5+2),
 TeamForm!$B$4:$B$23, TeamForm!$AD$4:$AD$23),
INDEX(FixtureTicker!$B$24:$AM$43, MATCH($B312, FixtureTicker!$A$24:$A$43), PlayerForm!$X$5+2)="A",
_xlfn.XLOOKUP($E312, PlayerForm!$D$3:$D$394, PlayerForm!$R$3:$R$394)*
_xlfn.XLOOKUP(
INDEX(FixtureTicker!$B$3:$AM$22, MATCH($B312, FixtureTicker!$A$3:$A$22), PlayerForm!$X$5+2),
 TeamForm!$B$4:$B$23, TeamForm!$AB$4:$AB$23),
INDEX(FixtureTicker!$B$24:$AM$43, MATCH($B312, FixtureTicker!$A$24:$A$43), PlayerForm!$X$5+2)="BLANK",
0
),
_xlfn.IFS(
INDEX(FixtureTicker!$B$24:$AM$43, MATCH($B312, FixtureTicker!$A$24:$A$43), PlayerForm!$X$5+3)="H",
_xlfn.XLOOKUP($E312, PlayerForm!$D$3:$D$394, PlayerForm!$Q$3:$Q$394)*
_xlfn.XLOOKUP(
INDEX(FixtureTicker!$B$3:$AM$22, MATCH($B312, FixtureTicker!$A$3:$A$22), PlayerForm!$X$5+3),
 TeamForm!$B$4:$B$23, TeamForm!$AD$4:$AD$23),
INDEX(FixtureTicker!$B$24:$AM$43, MATCH($B312, FixtureTicker!$A$24:$A$43), PlayerForm!$X$5+3)="A",
_xlfn.XLOOKUP($E312, PlayerForm!$D$3:$D$394, PlayerForm!$R$3:$R$394)*
_xlfn.XLOOKUP(
INDEX(FixtureTicker!$B$3:$AM$22, MATCH($B312, FixtureTicker!$A$3:$A$22), PlayerForm!$X$5+3),
 TeamForm!$B$4:$B$23, TeamForm!$AB$4:$AB$23),
INDEX(FixtureTicker!$B$24:$AM$43, MATCH($B312, FixtureTicker!$A$24:$A$43), PlayerForm!$X$5+3)="BLANK",
0
),
_xlfn.IFS(
INDEX(FixtureTicker!$B$24:$AM$43, MATCH($B312, FixtureTicker!$A$24:$A$43), PlayerForm!$X$5+4)="H",
_xlfn.XLOOKUP($E312, PlayerForm!$D$3:$D$394, PlayerForm!$Q$3:$Q$394)*
_xlfn.XLOOKUP(
INDEX(FixtureTicker!$B$3:$AM$22, MATCH($B312, FixtureTicker!$A$3:$A$22), PlayerForm!$X$5+4),
 TeamForm!$B$4:$B$23, TeamForm!$AD$4:$AD$23),
INDEX(FixtureTicker!$B$24:$AM$43, MATCH($B312, FixtureTicker!$A$24:$A$43), PlayerForm!$X$5+4)="A",
_xlfn.XLOOKUP($E312, PlayerForm!$D$3:$D$394, PlayerForm!$R$3:$R$394)*
_xlfn.XLOOKUP(
INDEX(FixtureTicker!$B$3:$AM$22, MATCH($B312, FixtureTicker!$A$3:$A$22), PlayerForm!$X$5+4),
 TeamForm!$B$4:$B$23, TeamForm!$AB$4:$AB$23),
INDEX(FixtureTicker!$B$24:$AM$43, MATCH($B312, FixtureTicker!$A$24:$A$43), PlayerForm!$X$5+4)="BLANK",
0
),
_xlfn.IFS(
INDEX(FixtureTicker!$B$24:$AM$43, MATCH($B312, FixtureTicker!$A$24:$A$43), PlayerForm!$X$5+5)="H",
_xlfn.XLOOKUP($E312, PlayerForm!$D$3:$D$394, PlayerForm!$Q$3:$Q$394)*
_xlfn.XLOOKUP(
INDEX(FixtureTicker!$B$3:$AM$22, MATCH($B312, FixtureTicker!$A$3:$A$22), PlayerForm!$X$5+5),
 TeamForm!$B$4:$B$23, TeamForm!$AD$4:$AD$23),
INDEX(FixtureTicker!$B$24:$AM$43, MATCH($B312, FixtureTicker!$A$24:$A$43), PlayerForm!$X$5+5)="A",
_xlfn.XLOOKUP($E312, PlayerForm!$D$3:$D$394, PlayerForm!$R$3:$R$394)*
_xlfn.XLOOKUP(
INDEX(FixtureTicker!$B$3:$AM$22, MATCH($B312, FixtureTicker!$A$3:$A$22), PlayerForm!$X$5+5),
 TeamForm!$B$4:$B$23, TeamForm!$AB$4:$AB$23),
INDEX(FixtureTicker!$B$24:$AM$43, MATCH($B312, FixtureTicker!$A$24:$A$43), PlayerForm!$X$5+5)="BLANK",
0
)
),0)</f>
        <v>0</v>
      </c>
      <c r="J312" s="163" cm="1">
        <f t="array" ref="J312">IFERROR(0.01*SUM(
_xlfn.IFS(
INDEX(FixtureTicker!$B$24:$AM$43, MATCH($B312, FixtureTicker!$A$24:$A$43), PlayerForm!$X$5)="H",
_xlfn.XLOOKUP($E312, PlayerForm!$D$3:$D$394, PlayerForm!$Q$3:$Q$394)*
_xlfn.XLOOKUP(
INDEX(FixtureTicker!$B$3:$AM$22, MATCH($B312, FixtureTicker!$A$3:$A$22), PlayerForm!$X$5),
 TeamForm!$B$4:$B$23, TeamForm!$AD$4:$AD$23),
INDEX(FixtureTicker!$B$24:$AM$43, MATCH($B312, FixtureTicker!$A$24:$A$43), PlayerForm!$X$5)="A",
_xlfn.XLOOKUP($E312, PlayerForm!$D$3:$D$394, PlayerForm!$R$3:$R$394)*
_xlfn.XLOOKUP(
INDEX(FixtureTicker!$B$3:$AM$22, MATCH($B312, FixtureTicker!$A$3:$A$22), PlayerForm!$X$5),
 TeamForm!$B$4:$B$23, TeamForm!$AB$4:$AB$23),
INDEX(FixtureTicker!$B$24:$AM$43, MATCH($B312, FixtureTicker!$A$24:$A$43), PlayerForm!$X$5)="BLANK",
0
),
_xlfn.IFS(
INDEX(FixtureTicker!$B$24:$AM$43, MATCH($B312, FixtureTicker!$A$24:$A$43), PlayerForm!$X$5+1)="H",
_xlfn.XLOOKUP($E312, PlayerForm!$D$3:$D$394, PlayerForm!$Q$3:$Q$394)*
_xlfn.XLOOKUP(
INDEX(FixtureTicker!$B$3:$AM$22, MATCH($B312, FixtureTicker!$A$3:$A$22), PlayerForm!$X$5+1),
 TeamForm!$B$4:$B$23, TeamForm!$AD$4:$AD$23),
INDEX(FixtureTicker!$B$24:$AM$43, MATCH($B312, FixtureTicker!$A$24:$A$43), PlayerForm!$X$5+1)="A",
_xlfn.XLOOKUP($E312, PlayerForm!$D$3:$D$394, PlayerForm!$R$3:$R$394)*
_xlfn.XLOOKUP(
INDEX(FixtureTicker!$B$3:$AM$22, MATCH($B312, FixtureTicker!$A$3:$A$22), PlayerForm!$X$5+1),
 TeamForm!$B$4:$B$23, TeamForm!$AB$4:$AB$23),
INDEX(FixtureTicker!$B$24:$AM$43, MATCH($B312, FixtureTicker!$A$24:$A$43), PlayerForm!$X$5+1)="BLANK",
0
),
_xlfn.IFS(
INDEX(FixtureTicker!$B$24:$AM$43, MATCH($B312, FixtureTicker!$A$24:$A$43), PlayerForm!$X$5+2)="H",
_xlfn.XLOOKUP($E312, PlayerForm!$D$3:$D$394, PlayerForm!$Q$3:$Q$394)*
_xlfn.XLOOKUP(
INDEX(FixtureTicker!$B$3:$AM$22, MATCH($B312, FixtureTicker!$A$3:$A$22), PlayerForm!$X$5+2),
 TeamForm!$B$4:$B$23, TeamForm!$AD$4:$AD$23),
INDEX(FixtureTicker!$B$24:$AM$43, MATCH($B312, FixtureTicker!$A$24:$A$43), PlayerForm!$X$5+2)="A",
_xlfn.XLOOKUP($E312, PlayerForm!$D$3:$D$394, PlayerForm!$R$3:$R$394)*
_xlfn.XLOOKUP(
INDEX(FixtureTicker!$B$3:$AM$22, MATCH($B312, FixtureTicker!$A$3:$A$22), PlayerForm!$X$5+2),
 TeamForm!$B$4:$B$23, TeamForm!$AB$4:$AB$23),
INDEX(FixtureTicker!$B$24:$AM$43, MATCH($B312, FixtureTicker!$A$24:$A$43), PlayerForm!$X$5+2)="BLANK",
0
),
_xlfn.IFS(
INDEX(FixtureTicker!$B$24:$AM$43, MATCH($B312, FixtureTicker!$A$24:$A$43), PlayerForm!$X$5+3)="H",
_xlfn.XLOOKUP($E312, PlayerForm!$D$3:$D$394, PlayerForm!$Q$3:$Q$394)*
_xlfn.XLOOKUP(
INDEX(FixtureTicker!$B$3:$AM$22, MATCH($B312, FixtureTicker!$A$3:$A$22), PlayerForm!$X$5+3),
 TeamForm!$B$4:$B$23, TeamForm!$AD$4:$AD$23),
INDEX(FixtureTicker!$B$24:$AM$43, MATCH($B312, FixtureTicker!$A$24:$A$43), PlayerForm!$X$5+3)="A",
_xlfn.XLOOKUP($E312, PlayerForm!$D$3:$D$394, PlayerForm!$R$3:$R$394)*
_xlfn.XLOOKUP(
INDEX(FixtureTicker!$B$3:$AM$22, MATCH($B312, FixtureTicker!$A$3:$A$22), PlayerForm!$X$5+3),
 TeamForm!$B$4:$B$23, TeamForm!$AB$4:$AB$23),
INDEX(FixtureTicker!$B$24:$AM$43, MATCH($B312, FixtureTicker!$A$24:$A$43), PlayerForm!$X$5+3)="BLANK",
0
),
_xlfn.IFS(
INDEX(FixtureTicker!$B$24:$AM$43, MATCH($B312, FixtureTicker!$A$24:$A$43), PlayerForm!$X$5+4)="H",
_xlfn.XLOOKUP($E312, PlayerForm!$D$3:$D$394, PlayerForm!$Q$3:$Q$394)*
_xlfn.XLOOKUP(
INDEX(FixtureTicker!$B$3:$AM$22, MATCH($B312, FixtureTicker!$A$3:$A$22), PlayerForm!$X$5+4),
 TeamForm!$B$4:$B$23, TeamForm!$AD$4:$AD$23),
INDEX(FixtureTicker!$B$24:$AM$43, MATCH($B312, FixtureTicker!$A$24:$A$43), PlayerForm!$X$5+4)="A",
_xlfn.XLOOKUP($E312, PlayerForm!$D$3:$D$394, PlayerForm!$R$3:$R$394)*
_xlfn.XLOOKUP(
INDEX(FixtureTicker!$B$3:$AM$22, MATCH($B312, FixtureTicker!$A$3:$A$22), PlayerForm!$X$5+4),
 TeamForm!$B$4:$B$23, TeamForm!$AB$4:$AB$23),
INDEX(FixtureTicker!$B$24:$AM$43, MATCH($B312, FixtureTicker!$A$24:$A$43), PlayerForm!$X$5+4)="BLANK",
0
),
_xlfn.IFS(
INDEX(FixtureTicker!$B$24:$AM$43, MATCH($B312, FixtureTicker!$A$24:$A$43), PlayerForm!$X$5+5)="H",
_xlfn.XLOOKUP($E312, PlayerForm!$D$3:$D$394, PlayerForm!$Q$3:$Q$394)*
_xlfn.XLOOKUP(
INDEX(FixtureTicker!$B$3:$AM$22, MATCH($B312, FixtureTicker!$A$3:$A$22), PlayerForm!$X$5+5),
 TeamForm!$B$4:$B$23, TeamForm!$AD$4:$AD$23),
INDEX(FixtureTicker!$B$24:$AM$43, MATCH($B312, FixtureTicker!$A$24:$A$43), PlayerForm!$X$5+5)="A",
_xlfn.XLOOKUP($E312, PlayerForm!$D$3:$D$394, PlayerForm!$R$3:$R$394)*
_xlfn.XLOOKUP(
INDEX(FixtureTicker!$B$3:$AM$22, MATCH($B312, FixtureTicker!$A$3:$A$22), PlayerForm!$X$5+5),
 TeamForm!$B$4:$B$23, TeamForm!$AB$4:$AB$23),
INDEX(FixtureTicker!$B$24:$AM$43, MATCH($B312, FixtureTicker!$A$24:$A$43), PlayerForm!$X$5+5)="BLANK",
0
),
_xlfn.IFS(
INDEX(FixtureTicker!$B$24:$AM$43, MATCH($B312, FixtureTicker!$A$24:$A$43), PlayerForm!$X$5+6)="H",
_xlfn.XLOOKUP($E312, PlayerForm!$D$3:$D$394, PlayerForm!$Q$3:$Q$394)*
_xlfn.XLOOKUP(
INDEX(FixtureTicker!$B$3:$AM$22, MATCH($B312, FixtureTicker!$A$3:$A$22), PlayerForm!$X$5+6),
 TeamForm!$B$4:$B$23, TeamForm!$AD$4:$AD$23),
INDEX(FixtureTicker!$B$24:$AM$43, MATCH($B312, FixtureTicker!$A$24:$A$43), PlayerForm!$X$5+6)="A",
_xlfn.XLOOKUP($E312, PlayerForm!$D$3:$D$394, PlayerForm!$R$3:$R$394)*
_xlfn.XLOOKUP(
INDEX(FixtureTicker!$B$3:$AM$22, MATCH($B312, FixtureTicker!$A$3:$A$22), PlayerForm!$X$5+6),
 TeamForm!$B$4:$B$23, TeamForm!$AB$4:$AB$23),
INDEX(FixtureTicker!$B$24:$AM$43, MATCH($B312, FixtureTicker!$A$24:$A$43), PlayerForm!$X$5+6)="BLANK",
0
),
_xlfn.IFS(
INDEX(FixtureTicker!$B$24:$AM$43, MATCH($B312, FixtureTicker!$A$24:$A$43), PlayerForm!$X$5+7)="H",
_xlfn.XLOOKUP($E312, PlayerForm!$D$3:$D$394, PlayerForm!$Q$3:$Q$394)*
_xlfn.XLOOKUP(
INDEX(FixtureTicker!$B$3:$AM$22, MATCH($B312, FixtureTicker!$A$3:$A$22), PlayerForm!$X$5+7),
 TeamForm!$B$4:$B$23, TeamForm!$AD$4:$AD$23),
INDEX(FixtureTicker!$B$24:$AM$43, MATCH($B312, FixtureTicker!$A$24:$A$43), PlayerForm!$X$5+7)="A",
_xlfn.XLOOKUP($E312, PlayerForm!$D$3:$D$394, PlayerForm!$R$3:$R$394)*
_xlfn.XLOOKUP(
INDEX(FixtureTicker!$B$3:$AM$22, MATCH($B312, FixtureTicker!$A$3:$A$22), PlayerForm!$X$5+7),
 TeamForm!$B$4:$B$23, TeamForm!$AB$4:$AB$23),
INDEX(FixtureTicker!$B$24:$AM$43, MATCH($B312, FixtureTicker!$A$24:$A$43), PlayerForm!$X$5+7)="BLANK",
0
)
),0)</f>
        <v>0</v>
      </c>
    </row>
    <row r="313" spans="1:10">
      <c r="A313" s="55">
        <v>148</v>
      </c>
      <c r="B313" s="55" t="str">
        <f>_xlfn.XLOOKUP($A313, PlayerData!$B$3:$B$394, PlayerData!C$3:C$394)</f>
        <v>WOL</v>
      </c>
      <c r="C313" s="55" t="str">
        <f>_xlfn.XLOOKUP($A313, PlayerData!$B$3:$B$394, PlayerData!D$3:D$394)</f>
        <v>M</v>
      </c>
      <c r="D313" s="55">
        <f>_xlfn.XLOOKUP($A313, PlayerData!$B:$B, PlayerData!F:F,,,-1)</f>
        <v>5.5</v>
      </c>
      <c r="E313" s="31" t="str">
        <f>_xlfn.XLOOKUP($A313, PlayerData!$B$3:$B$394, PlayerData!E$3:E$394)</f>
        <v>Podence</v>
      </c>
      <c r="F313" s="164" cm="1">
        <f t="array" ref="F313">IFERROR(0.01*_xlfn.IFS(
INDEX(FixtureTicker!$B$24:$AM$43, MATCH($B313, FixtureTicker!$A$24:$A$43, 0), PlayerForm!$X$5)="H",
_xlfn.XLOOKUP($E313, PlayerForm!$D$3:$D$394, PlayerForm!$Q$3:$Q$394)*
_xlfn.XLOOKUP(
INDEX(FixtureTicker!$B$3:$AM$22, MATCH($B313, FixtureTicker!$A$3:$A$22,0), PlayerForm!$X$5),
 TeamForm!$B$4:$B$23, TeamForm!$AD$4:$AD$23),
INDEX(FixtureTicker!$B$24:$AM$43, MATCH($B313, FixtureTicker!$A$24:$A$43,0), PlayerForm!$X$5)="A",
_xlfn.XLOOKUP($E313, PlayerForm!$D$3:$D$394, PlayerForm!$R$3:$R$394)*
_xlfn.XLOOKUP(
INDEX(FixtureTicker!$B$3:$AM$22, MATCH($B313, FixtureTicker!$A$3:$A$22,0), PlayerForm!$X$5),
 TeamForm!$B$4:$B$23, TeamForm!$AB$4:$AB$23),
INDEX(FixtureTicker!$B$24:$AM$43, MATCH($B313, FixtureTicker!$A$24:$A$43,0), PlayerForm!$X$5)="BLANK",
0),0)</f>
        <v>0</v>
      </c>
      <c r="G313" s="163" cm="1">
        <f t="array" ref="G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
),0)</f>
        <v>0</v>
      </c>
      <c r="H313" s="163" cm="1">
        <f t="array" ref="H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),
_xlfn.IFS(
INDEX(FixtureTicker!$B$24:$AM$43, MATCH($B313, FixtureTicker!$A$24:$A$43), PlayerForm!$X$5+2)="H",
_xlfn.XLOOKUP($E313, PlayerForm!$D$3:$D$394, PlayerForm!$Q$3:$Q$394)*
_xlfn.XLOOKUP(
INDEX(FixtureTicker!$B$3:$AM$22, MATCH($B313, FixtureTicker!$A$3:$A$22), PlayerForm!$X$5+2),
 TeamForm!$B$4:$B$23, TeamForm!$AD$4:$AD$23),
INDEX(FixtureTicker!$B$24:$AM$43, MATCH($B313, FixtureTicker!$A$24:$A$43), PlayerForm!$X$5+2)="A",
_xlfn.XLOOKUP($E313, PlayerForm!$D$3:$D$394, PlayerForm!$R$3:$R$394)*
_xlfn.XLOOKUP(
INDEX(FixtureTicker!$B$3:$AM$22, MATCH($B313, FixtureTicker!$A$3:$A$22), PlayerForm!$X$5+2),
 TeamForm!$B$4:$B$23, TeamForm!$AB$4:$AB$23),
INDEX(FixtureTicker!$B$24:$AM$43, MATCH($B313, FixtureTicker!$A$24:$A$43), PlayerForm!$X$5+2)="BLANK",
0
),
_xlfn.IFS(
INDEX(FixtureTicker!$B$24:$AM$43, MATCH($B313, FixtureTicker!$A$24:$A$43), PlayerForm!$X$5+3)="H",
_xlfn.XLOOKUP($E313, PlayerForm!$D$3:$D$394, PlayerForm!$Q$3:$Q$394)*
_xlfn.XLOOKUP(
INDEX(FixtureTicker!$B$3:$AM$22, MATCH($B313, FixtureTicker!$A$3:$A$22), PlayerForm!$X$5+3),
 TeamForm!$B$4:$B$23, TeamForm!$AD$4:$AD$23),
INDEX(FixtureTicker!$B$24:$AM$43, MATCH($B313, FixtureTicker!$A$24:$A$43), PlayerForm!$X$5+3)="A",
_xlfn.XLOOKUP($E313, PlayerForm!$D$3:$D$394, PlayerForm!$R$3:$R$394)*
_xlfn.XLOOKUP(
INDEX(FixtureTicker!$B$3:$AM$22, MATCH($B313, FixtureTicker!$A$3:$A$22), PlayerForm!$X$5+3),
 TeamForm!$B$4:$B$23, TeamForm!$AB$4:$AB$23),
INDEX(FixtureTicker!$B$24:$AM$43, MATCH($B313, FixtureTicker!$A$24:$A$43), PlayerForm!$X$5+3)="BLANK",
0
)
),0)</f>
        <v>0</v>
      </c>
      <c r="I313" s="163" cm="1">
        <f t="array" ref="I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),
_xlfn.IFS(
INDEX(FixtureTicker!$B$24:$AM$43, MATCH($B313, FixtureTicker!$A$24:$A$43), PlayerForm!$X$5+2)="H",
_xlfn.XLOOKUP($E313, PlayerForm!$D$3:$D$394, PlayerForm!$Q$3:$Q$394)*
_xlfn.XLOOKUP(
INDEX(FixtureTicker!$B$3:$AM$22, MATCH($B313, FixtureTicker!$A$3:$A$22), PlayerForm!$X$5+2),
 TeamForm!$B$4:$B$23, TeamForm!$AD$4:$AD$23),
INDEX(FixtureTicker!$B$24:$AM$43, MATCH($B313, FixtureTicker!$A$24:$A$43), PlayerForm!$X$5+2)="A",
_xlfn.XLOOKUP($E313, PlayerForm!$D$3:$D$394, PlayerForm!$R$3:$R$394)*
_xlfn.XLOOKUP(
INDEX(FixtureTicker!$B$3:$AM$22, MATCH($B313, FixtureTicker!$A$3:$A$22), PlayerForm!$X$5+2),
 TeamForm!$B$4:$B$23, TeamForm!$AB$4:$AB$23),
INDEX(FixtureTicker!$B$24:$AM$43, MATCH($B313, FixtureTicker!$A$24:$A$43), PlayerForm!$X$5+2)="BLANK",
0
),
_xlfn.IFS(
INDEX(FixtureTicker!$B$24:$AM$43, MATCH($B313, FixtureTicker!$A$24:$A$43), PlayerForm!$X$5+3)="H",
_xlfn.XLOOKUP($E313, PlayerForm!$D$3:$D$394, PlayerForm!$Q$3:$Q$394)*
_xlfn.XLOOKUP(
INDEX(FixtureTicker!$B$3:$AM$22, MATCH($B313, FixtureTicker!$A$3:$A$22), PlayerForm!$X$5+3),
 TeamForm!$B$4:$B$23, TeamForm!$AD$4:$AD$23),
INDEX(FixtureTicker!$B$24:$AM$43, MATCH($B313, FixtureTicker!$A$24:$A$43), PlayerForm!$X$5+3)="A",
_xlfn.XLOOKUP($E313, PlayerForm!$D$3:$D$394, PlayerForm!$R$3:$R$394)*
_xlfn.XLOOKUP(
INDEX(FixtureTicker!$B$3:$AM$22, MATCH($B313, FixtureTicker!$A$3:$A$22), PlayerForm!$X$5+3),
 TeamForm!$B$4:$B$23, TeamForm!$AB$4:$AB$23),
INDEX(FixtureTicker!$B$24:$AM$43, MATCH($B313, FixtureTicker!$A$24:$A$43), PlayerForm!$X$5+3)="BLANK",
0
),
_xlfn.IFS(
INDEX(FixtureTicker!$B$24:$AM$43, MATCH($B313, FixtureTicker!$A$24:$A$43), PlayerForm!$X$5+4)="H",
_xlfn.XLOOKUP($E313, PlayerForm!$D$3:$D$394, PlayerForm!$Q$3:$Q$394)*
_xlfn.XLOOKUP(
INDEX(FixtureTicker!$B$3:$AM$22, MATCH($B313, FixtureTicker!$A$3:$A$22), PlayerForm!$X$5+4),
 TeamForm!$B$4:$B$23, TeamForm!$AD$4:$AD$23),
INDEX(FixtureTicker!$B$24:$AM$43, MATCH($B313, FixtureTicker!$A$24:$A$43), PlayerForm!$X$5+4)="A",
_xlfn.XLOOKUP($E313, PlayerForm!$D$3:$D$394, PlayerForm!$R$3:$R$394)*
_xlfn.XLOOKUP(
INDEX(FixtureTicker!$B$3:$AM$22, MATCH($B313, FixtureTicker!$A$3:$A$22), PlayerForm!$X$5+4),
 TeamForm!$B$4:$B$23, TeamForm!$AB$4:$AB$23),
INDEX(FixtureTicker!$B$24:$AM$43, MATCH($B313, FixtureTicker!$A$24:$A$43), PlayerForm!$X$5+4)="BLANK",
0
),
_xlfn.IFS(
INDEX(FixtureTicker!$B$24:$AM$43, MATCH($B313, FixtureTicker!$A$24:$A$43), PlayerForm!$X$5+5)="H",
_xlfn.XLOOKUP($E313, PlayerForm!$D$3:$D$394, PlayerForm!$Q$3:$Q$394)*
_xlfn.XLOOKUP(
INDEX(FixtureTicker!$B$3:$AM$22, MATCH($B313, FixtureTicker!$A$3:$A$22), PlayerForm!$X$5+5),
 TeamForm!$B$4:$B$23, TeamForm!$AD$4:$AD$23),
INDEX(FixtureTicker!$B$24:$AM$43, MATCH($B313, FixtureTicker!$A$24:$A$43), PlayerForm!$X$5+5)="A",
_xlfn.XLOOKUP($E313, PlayerForm!$D$3:$D$394, PlayerForm!$R$3:$R$394)*
_xlfn.XLOOKUP(
INDEX(FixtureTicker!$B$3:$AM$22, MATCH($B313, FixtureTicker!$A$3:$A$22), PlayerForm!$X$5+5),
 TeamForm!$B$4:$B$23, TeamForm!$AB$4:$AB$23),
INDEX(FixtureTicker!$B$24:$AM$43, MATCH($B313, FixtureTicker!$A$24:$A$43), PlayerForm!$X$5+5)="BLANK",
0
)
),0)</f>
        <v>0</v>
      </c>
      <c r="J313" s="163" cm="1">
        <f t="array" ref="J313">IFERROR(0.01*SUM(
_xlfn.IFS(
INDEX(FixtureTicker!$B$24:$AM$43, MATCH($B313, FixtureTicker!$A$24:$A$43), PlayerForm!$X$5)="H",
_xlfn.XLOOKUP($E313, PlayerForm!$D$3:$D$394, PlayerForm!$Q$3:$Q$394)*
_xlfn.XLOOKUP(
INDEX(FixtureTicker!$B$3:$AM$22, MATCH($B313, FixtureTicker!$A$3:$A$22), PlayerForm!$X$5),
 TeamForm!$B$4:$B$23, TeamForm!$AD$4:$AD$23),
INDEX(FixtureTicker!$B$24:$AM$43, MATCH($B313, FixtureTicker!$A$24:$A$43), PlayerForm!$X$5)="A",
_xlfn.XLOOKUP($E313, PlayerForm!$D$3:$D$394, PlayerForm!$R$3:$R$394)*
_xlfn.XLOOKUP(
INDEX(FixtureTicker!$B$3:$AM$22, MATCH($B313, FixtureTicker!$A$3:$A$22), PlayerForm!$X$5),
 TeamForm!$B$4:$B$23, TeamForm!$AB$4:$AB$23),
INDEX(FixtureTicker!$B$24:$AM$43, MATCH($B313, FixtureTicker!$A$24:$A$43), PlayerForm!$X$5)="BLANK",
0
),
_xlfn.IFS(
INDEX(FixtureTicker!$B$24:$AM$43, MATCH($B313, FixtureTicker!$A$24:$A$43), PlayerForm!$X$5+1)="H",
_xlfn.XLOOKUP($E313, PlayerForm!$D$3:$D$394, PlayerForm!$Q$3:$Q$394)*
_xlfn.XLOOKUP(
INDEX(FixtureTicker!$B$3:$AM$22, MATCH($B313, FixtureTicker!$A$3:$A$22), PlayerForm!$X$5+1),
 TeamForm!$B$4:$B$23, TeamForm!$AD$4:$AD$23),
INDEX(FixtureTicker!$B$24:$AM$43, MATCH($B313, FixtureTicker!$A$24:$A$43), PlayerForm!$X$5+1)="A",
_xlfn.XLOOKUP($E313, PlayerForm!$D$3:$D$394, PlayerForm!$R$3:$R$394)*
_xlfn.XLOOKUP(
INDEX(FixtureTicker!$B$3:$AM$22, MATCH($B313, FixtureTicker!$A$3:$A$22), PlayerForm!$X$5+1),
 TeamForm!$B$4:$B$23, TeamForm!$AB$4:$AB$23),
INDEX(FixtureTicker!$B$24:$AM$43, MATCH($B313, FixtureTicker!$A$24:$A$43), PlayerForm!$X$5+1)="BLANK",
0
),
_xlfn.IFS(
INDEX(FixtureTicker!$B$24:$AM$43, MATCH($B313, FixtureTicker!$A$24:$A$43), PlayerForm!$X$5+2)="H",
_xlfn.XLOOKUP($E313, PlayerForm!$D$3:$D$394, PlayerForm!$Q$3:$Q$394)*
_xlfn.XLOOKUP(
INDEX(FixtureTicker!$B$3:$AM$22, MATCH($B313, FixtureTicker!$A$3:$A$22), PlayerForm!$X$5+2),
 TeamForm!$B$4:$B$23, TeamForm!$AD$4:$AD$23),
INDEX(FixtureTicker!$B$24:$AM$43, MATCH($B313, FixtureTicker!$A$24:$A$43), PlayerForm!$X$5+2)="A",
_xlfn.XLOOKUP($E313, PlayerForm!$D$3:$D$394, PlayerForm!$R$3:$R$394)*
_xlfn.XLOOKUP(
INDEX(FixtureTicker!$B$3:$AM$22, MATCH($B313, FixtureTicker!$A$3:$A$22), PlayerForm!$X$5+2),
 TeamForm!$B$4:$B$23, TeamForm!$AB$4:$AB$23),
INDEX(FixtureTicker!$B$24:$AM$43, MATCH($B313, FixtureTicker!$A$24:$A$43), PlayerForm!$X$5+2)="BLANK",
0
),
_xlfn.IFS(
INDEX(FixtureTicker!$B$24:$AM$43, MATCH($B313, FixtureTicker!$A$24:$A$43), PlayerForm!$X$5+3)="H",
_xlfn.XLOOKUP($E313, PlayerForm!$D$3:$D$394, PlayerForm!$Q$3:$Q$394)*
_xlfn.XLOOKUP(
INDEX(FixtureTicker!$B$3:$AM$22, MATCH($B313, FixtureTicker!$A$3:$A$22), PlayerForm!$X$5+3),
 TeamForm!$B$4:$B$23, TeamForm!$AD$4:$AD$23),
INDEX(FixtureTicker!$B$24:$AM$43, MATCH($B313, FixtureTicker!$A$24:$A$43), PlayerForm!$X$5+3)="A",
_xlfn.XLOOKUP($E313, PlayerForm!$D$3:$D$394, PlayerForm!$R$3:$R$394)*
_xlfn.XLOOKUP(
INDEX(FixtureTicker!$B$3:$AM$22, MATCH($B313, FixtureTicker!$A$3:$A$22), PlayerForm!$X$5+3),
 TeamForm!$B$4:$B$23, TeamForm!$AB$4:$AB$23),
INDEX(FixtureTicker!$B$24:$AM$43, MATCH($B313, FixtureTicker!$A$24:$A$43), PlayerForm!$X$5+3)="BLANK",
0
),
_xlfn.IFS(
INDEX(FixtureTicker!$B$24:$AM$43, MATCH($B313, FixtureTicker!$A$24:$A$43), PlayerForm!$X$5+4)="H",
_xlfn.XLOOKUP($E313, PlayerForm!$D$3:$D$394, PlayerForm!$Q$3:$Q$394)*
_xlfn.XLOOKUP(
INDEX(FixtureTicker!$B$3:$AM$22, MATCH($B313, FixtureTicker!$A$3:$A$22), PlayerForm!$X$5+4),
 TeamForm!$B$4:$B$23, TeamForm!$AD$4:$AD$23),
INDEX(FixtureTicker!$B$24:$AM$43, MATCH($B313, FixtureTicker!$A$24:$A$43), PlayerForm!$X$5+4)="A",
_xlfn.XLOOKUP($E313, PlayerForm!$D$3:$D$394, PlayerForm!$R$3:$R$394)*
_xlfn.XLOOKUP(
INDEX(FixtureTicker!$B$3:$AM$22, MATCH($B313, FixtureTicker!$A$3:$A$22), PlayerForm!$X$5+4),
 TeamForm!$B$4:$B$23, TeamForm!$AB$4:$AB$23),
INDEX(FixtureTicker!$B$24:$AM$43, MATCH($B313, FixtureTicker!$A$24:$A$43), PlayerForm!$X$5+4)="BLANK",
0
),
_xlfn.IFS(
INDEX(FixtureTicker!$B$24:$AM$43, MATCH($B313, FixtureTicker!$A$24:$A$43), PlayerForm!$X$5+5)="H",
_xlfn.XLOOKUP($E313, PlayerForm!$D$3:$D$394, PlayerForm!$Q$3:$Q$394)*
_xlfn.XLOOKUP(
INDEX(FixtureTicker!$B$3:$AM$22, MATCH($B313, FixtureTicker!$A$3:$A$22), PlayerForm!$X$5+5),
 TeamForm!$B$4:$B$23, TeamForm!$AD$4:$AD$23),
INDEX(FixtureTicker!$B$24:$AM$43, MATCH($B313, FixtureTicker!$A$24:$A$43), PlayerForm!$X$5+5)="A",
_xlfn.XLOOKUP($E313, PlayerForm!$D$3:$D$394, PlayerForm!$R$3:$R$394)*
_xlfn.XLOOKUP(
INDEX(FixtureTicker!$B$3:$AM$22, MATCH($B313, FixtureTicker!$A$3:$A$22), PlayerForm!$X$5+5),
 TeamForm!$B$4:$B$23, TeamForm!$AB$4:$AB$23),
INDEX(FixtureTicker!$B$24:$AM$43, MATCH($B313, FixtureTicker!$A$24:$A$43), PlayerForm!$X$5+5)="BLANK",
0
),
_xlfn.IFS(
INDEX(FixtureTicker!$B$24:$AM$43, MATCH($B313, FixtureTicker!$A$24:$A$43), PlayerForm!$X$5+6)="H",
_xlfn.XLOOKUP($E313, PlayerForm!$D$3:$D$394, PlayerForm!$Q$3:$Q$394)*
_xlfn.XLOOKUP(
INDEX(FixtureTicker!$B$3:$AM$22, MATCH($B313, FixtureTicker!$A$3:$A$22), PlayerForm!$X$5+6),
 TeamForm!$B$4:$B$23, TeamForm!$AD$4:$AD$23),
INDEX(FixtureTicker!$B$24:$AM$43, MATCH($B313, FixtureTicker!$A$24:$A$43), PlayerForm!$X$5+6)="A",
_xlfn.XLOOKUP($E313, PlayerForm!$D$3:$D$394, PlayerForm!$R$3:$R$394)*
_xlfn.XLOOKUP(
INDEX(FixtureTicker!$B$3:$AM$22, MATCH($B313, FixtureTicker!$A$3:$A$22), PlayerForm!$X$5+6),
 TeamForm!$B$4:$B$23, TeamForm!$AB$4:$AB$23),
INDEX(FixtureTicker!$B$24:$AM$43, MATCH($B313, FixtureTicker!$A$24:$A$43), PlayerForm!$X$5+6)="BLANK",
0
),
_xlfn.IFS(
INDEX(FixtureTicker!$B$24:$AM$43, MATCH($B313, FixtureTicker!$A$24:$A$43), PlayerForm!$X$5+7)="H",
_xlfn.XLOOKUP($E313, PlayerForm!$D$3:$D$394, PlayerForm!$Q$3:$Q$394)*
_xlfn.XLOOKUP(
INDEX(FixtureTicker!$B$3:$AM$22, MATCH($B313, FixtureTicker!$A$3:$A$22), PlayerForm!$X$5+7),
 TeamForm!$B$4:$B$23, TeamForm!$AD$4:$AD$23),
INDEX(FixtureTicker!$B$24:$AM$43, MATCH($B313, FixtureTicker!$A$24:$A$43), PlayerForm!$X$5+7)="A",
_xlfn.XLOOKUP($E313, PlayerForm!$D$3:$D$394, PlayerForm!$R$3:$R$394)*
_xlfn.XLOOKUP(
INDEX(FixtureTicker!$B$3:$AM$22, MATCH($B313, FixtureTicker!$A$3:$A$22), PlayerForm!$X$5+7),
 TeamForm!$B$4:$B$23, TeamForm!$AB$4:$AB$23),
INDEX(FixtureTicker!$B$24:$AM$43, MATCH($B313, FixtureTicker!$A$24:$A$43), PlayerForm!$X$5+7)="BLANK",
0
)
),0)</f>
        <v>0</v>
      </c>
    </row>
    <row r="314" spans="1:10">
      <c r="A314" s="55">
        <v>29</v>
      </c>
      <c r="B314" s="55" t="str">
        <f>_xlfn.XLOOKUP($A314, PlayerData!$B$3:$B$394, PlayerData!C$3:C$394)</f>
        <v>LEI</v>
      </c>
      <c r="C314" s="55" t="str">
        <f>_xlfn.XLOOKUP($A314, PlayerData!$B$3:$B$394, PlayerData!D$3:D$394)</f>
        <v>F</v>
      </c>
      <c r="D314" s="55">
        <f>_xlfn.XLOOKUP($A314, PlayerData!$B:$B, PlayerData!F:F,,,-1)</f>
        <v>6</v>
      </c>
      <c r="E314" s="31" t="str">
        <f>_xlfn.XLOOKUP($A314, PlayerData!$B$3:$B$394, PlayerData!E$3:E$394)</f>
        <v>Iheanacho</v>
      </c>
      <c r="F314" s="164" cm="1">
        <f t="array" ref="F314">IFERROR(0.01*_xlfn.IFS(
INDEX(FixtureTicker!$B$24:$AM$43, MATCH($B314, FixtureTicker!$A$24:$A$43, 0), PlayerForm!$X$5)="H",
_xlfn.XLOOKUP($E314, PlayerForm!$D$3:$D$394, PlayerForm!$Q$3:$Q$394)*
_xlfn.XLOOKUP(
INDEX(FixtureTicker!$B$3:$AM$22, MATCH($B314, FixtureTicker!$A$3:$A$22,0), PlayerForm!$X$5),
 TeamForm!$B$4:$B$23, TeamForm!$AD$4:$AD$23),
INDEX(FixtureTicker!$B$24:$AM$43, MATCH($B314, FixtureTicker!$A$24:$A$43,0), PlayerForm!$X$5)="A",
_xlfn.XLOOKUP($E314, PlayerForm!$D$3:$D$394, PlayerForm!$R$3:$R$394)*
_xlfn.XLOOKUP(
INDEX(FixtureTicker!$B$3:$AM$22, MATCH($B314, FixtureTicker!$A$3:$A$22,0), PlayerForm!$X$5),
 TeamForm!$B$4:$B$23, TeamForm!$AB$4:$AB$23),
INDEX(FixtureTicker!$B$24:$AM$43, MATCH($B314, FixtureTicker!$A$24:$A$43,0), PlayerForm!$X$5)="BLANK",
0),0)</f>
        <v>0</v>
      </c>
      <c r="G314" s="163" cm="1">
        <f t="array" ref="G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
),0)</f>
        <v>0</v>
      </c>
      <c r="H314" s="163" cm="1">
        <f t="array" ref="H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),
_xlfn.IFS(
INDEX(FixtureTicker!$B$24:$AM$43, MATCH($B314, FixtureTicker!$A$24:$A$43), PlayerForm!$X$5+2)="H",
_xlfn.XLOOKUP($E314, PlayerForm!$D$3:$D$394, PlayerForm!$Q$3:$Q$394)*
_xlfn.XLOOKUP(
INDEX(FixtureTicker!$B$3:$AM$22, MATCH($B314, FixtureTicker!$A$3:$A$22), PlayerForm!$X$5+2),
 TeamForm!$B$4:$B$23, TeamForm!$AD$4:$AD$23),
INDEX(FixtureTicker!$B$24:$AM$43, MATCH($B314, FixtureTicker!$A$24:$A$43), PlayerForm!$X$5+2)="A",
_xlfn.XLOOKUP($E314, PlayerForm!$D$3:$D$394, PlayerForm!$R$3:$R$394)*
_xlfn.XLOOKUP(
INDEX(FixtureTicker!$B$3:$AM$22, MATCH($B314, FixtureTicker!$A$3:$A$22), PlayerForm!$X$5+2),
 TeamForm!$B$4:$B$23, TeamForm!$AB$4:$AB$23),
INDEX(FixtureTicker!$B$24:$AM$43, MATCH($B314, FixtureTicker!$A$24:$A$43), PlayerForm!$X$5+2)="BLANK",
0
),
_xlfn.IFS(
INDEX(FixtureTicker!$B$24:$AM$43, MATCH($B314, FixtureTicker!$A$24:$A$43), PlayerForm!$X$5+3)="H",
_xlfn.XLOOKUP($E314, PlayerForm!$D$3:$D$394, PlayerForm!$Q$3:$Q$394)*
_xlfn.XLOOKUP(
INDEX(FixtureTicker!$B$3:$AM$22, MATCH($B314, FixtureTicker!$A$3:$A$22), PlayerForm!$X$5+3),
 TeamForm!$B$4:$B$23, TeamForm!$AD$4:$AD$23),
INDEX(FixtureTicker!$B$24:$AM$43, MATCH($B314, FixtureTicker!$A$24:$A$43), PlayerForm!$X$5+3)="A",
_xlfn.XLOOKUP($E314, PlayerForm!$D$3:$D$394, PlayerForm!$R$3:$R$394)*
_xlfn.XLOOKUP(
INDEX(FixtureTicker!$B$3:$AM$22, MATCH($B314, FixtureTicker!$A$3:$A$22), PlayerForm!$X$5+3),
 TeamForm!$B$4:$B$23, TeamForm!$AB$4:$AB$23),
INDEX(FixtureTicker!$B$24:$AM$43, MATCH($B314, FixtureTicker!$A$24:$A$43), PlayerForm!$X$5+3)="BLANK",
0
)
),0)</f>
        <v>0</v>
      </c>
      <c r="I314" s="163" cm="1">
        <f t="array" ref="I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),
_xlfn.IFS(
INDEX(FixtureTicker!$B$24:$AM$43, MATCH($B314, FixtureTicker!$A$24:$A$43), PlayerForm!$X$5+2)="H",
_xlfn.XLOOKUP($E314, PlayerForm!$D$3:$D$394, PlayerForm!$Q$3:$Q$394)*
_xlfn.XLOOKUP(
INDEX(FixtureTicker!$B$3:$AM$22, MATCH($B314, FixtureTicker!$A$3:$A$22), PlayerForm!$X$5+2),
 TeamForm!$B$4:$B$23, TeamForm!$AD$4:$AD$23),
INDEX(FixtureTicker!$B$24:$AM$43, MATCH($B314, FixtureTicker!$A$24:$A$43), PlayerForm!$X$5+2)="A",
_xlfn.XLOOKUP($E314, PlayerForm!$D$3:$D$394, PlayerForm!$R$3:$R$394)*
_xlfn.XLOOKUP(
INDEX(FixtureTicker!$B$3:$AM$22, MATCH($B314, FixtureTicker!$A$3:$A$22), PlayerForm!$X$5+2),
 TeamForm!$B$4:$B$23, TeamForm!$AB$4:$AB$23),
INDEX(FixtureTicker!$B$24:$AM$43, MATCH($B314, FixtureTicker!$A$24:$A$43), PlayerForm!$X$5+2)="BLANK",
0
),
_xlfn.IFS(
INDEX(FixtureTicker!$B$24:$AM$43, MATCH($B314, FixtureTicker!$A$24:$A$43), PlayerForm!$X$5+3)="H",
_xlfn.XLOOKUP($E314, PlayerForm!$D$3:$D$394, PlayerForm!$Q$3:$Q$394)*
_xlfn.XLOOKUP(
INDEX(FixtureTicker!$B$3:$AM$22, MATCH($B314, FixtureTicker!$A$3:$A$22), PlayerForm!$X$5+3),
 TeamForm!$B$4:$B$23, TeamForm!$AD$4:$AD$23),
INDEX(FixtureTicker!$B$24:$AM$43, MATCH($B314, FixtureTicker!$A$24:$A$43), PlayerForm!$X$5+3)="A",
_xlfn.XLOOKUP($E314, PlayerForm!$D$3:$D$394, PlayerForm!$R$3:$R$394)*
_xlfn.XLOOKUP(
INDEX(FixtureTicker!$B$3:$AM$22, MATCH($B314, FixtureTicker!$A$3:$A$22), PlayerForm!$X$5+3),
 TeamForm!$B$4:$B$23, TeamForm!$AB$4:$AB$23),
INDEX(FixtureTicker!$B$24:$AM$43, MATCH($B314, FixtureTicker!$A$24:$A$43), PlayerForm!$X$5+3)="BLANK",
0
),
_xlfn.IFS(
INDEX(FixtureTicker!$B$24:$AM$43, MATCH($B314, FixtureTicker!$A$24:$A$43), PlayerForm!$X$5+4)="H",
_xlfn.XLOOKUP($E314, PlayerForm!$D$3:$D$394, PlayerForm!$Q$3:$Q$394)*
_xlfn.XLOOKUP(
INDEX(FixtureTicker!$B$3:$AM$22, MATCH($B314, FixtureTicker!$A$3:$A$22), PlayerForm!$X$5+4),
 TeamForm!$B$4:$B$23, TeamForm!$AD$4:$AD$23),
INDEX(FixtureTicker!$B$24:$AM$43, MATCH($B314, FixtureTicker!$A$24:$A$43), PlayerForm!$X$5+4)="A",
_xlfn.XLOOKUP($E314, PlayerForm!$D$3:$D$394, PlayerForm!$R$3:$R$394)*
_xlfn.XLOOKUP(
INDEX(FixtureTicker!$B$3:$AM$22, MATCH($B314, FixtureTicker!$A$3:$A$22), PlayerForm!$X$5+4),
 TeamForm!$B$4:$B$23, TeamForm!$AB$4:$AB$23),
INDEX(FixtureTicker!$B$24:$AM$43, MATCH($B314, FixtureTicker!$A$24:$A$43), PlayerForm!$X$5+4)="BLANK",
0
),
_xlfn.IFS(
INDEX(FixtureTicker!$B$24:$AM$43, MATCH($B314, FixtureTicker!$A$24:$A$43), PlayerForm!$X$5+5)="H",
_xlfn.XLOOKUP($E314, PlayerForm!$D$3:$D$394, PlayerForm!$Q$3:$Q$394)*
_xlfn.XLOOKUP(
INDEX(FixtureTicker!$B$3:$AM$22, MATCH($B314, FixtureTicker!$A$3:$A$22), PlayerForm!$X$5+5),
 TeamForm!$B$4:$B$23, TeamForm!$AD$4:$AD$23),
INDEX(FixtureTicker!$B$24:$AM$43, MATCH($B314, FixtureTicker!$A$24:$A$43), PlayerForm!$X$5+5)="A",
_xlfn.XLOOKUP($E314, PlayerForm!$D$3:$D$394, PlayerForm!$R$3:$R$394)*
_xlfn.XLOOKUP(
INDEX(FixtureTicker!$B$3:$AM$22, MATCH($B314, FixtureTicker!$A$3:$A$22), PlayerForm!$X$5+5),
 TeamForm!$B$4:$B$23, TeamForm!$AB$4:$AB$23),
INDEX(FixtureTicker!$B$24:$AM$43, MATCH($B314, FixtureTicker!$A$24:$A$43), PlayerForm!$X$5+5)="BLANK",
0
)
),0)</f>
        <v>0</v>
      </c>
      <c r="J314" s="163" cm="1">
        <f t="array" ref="J314">IFERROR(0.01*SUM(
_xlfn.IFS(
INDEX(FixtureTicker!$B$24:$AM$43, MATCH($B314, FixtureTicker!$A$24:$A$43), PlayerForm!$X$5)="H",
_xlfn.XLOOKUP($E314, PlayerForm!$D$3:$D$394, PlayerForm!$Q$3:$Q$394)*
_xlfn.XLOOKUP(
INDEX(FixtureTicker!$B$3:$AM$22, MATCH($B314, FixtureTicker!$A$3:$A$22), PlayerForm!$X$5),
 TeamForm!$B$4:$B$23, TeamForm!$AD$4:$AD$23),
INDEX(FixtureTicker!$B$24:$AM$43, MATCH($B314, FixtureTicker!$A$24:$A$43), PlayerForm!$X$5)="A",
_xlfn.XLOOKUP($E314, PlayerForm!$D$3:$D$394, PlayerForm!$R$3:$R$394)*
_xlfn.XLOOKUP(
INDEX(FixtureTicker!$B$3:$AM$22, MATCH($B314, FixtureTicker!$A$3:$A$22), PlayerForm!$X$5),
 TeamForm!$B$4:$B$23, TeamForm!$AB$4:$AB$23),
INDEX(FixtureTicker!$B$24:$AM$43, MATCH($B314, FixtureTicker!$A$24:$A$43), PlayerForm!$X$5)="BLANK",
0
),
_xlfn.IFS(
INDEX(FixtureTicker!$B$24:$AM$43, MATCH($B314, FixtureTicker!$A$24:$A$43), PlayerForm!$X$5+1)="H",
_xlfn.XLOOKUP($E314, PlayerForm!$D$3:$D$394, PlayerForm!$Q$3:$Q$394)*
_xlfn.XLOOKUP(
INDEX(FixtureTicker!$B$3:$AM$22, MATCH($B314, FixtureTicker!$A$3:$A$22), PlayerForm!$X$5+1),
 TeamForm!$B$4:$B$23, TeamForm!$AD$4:$AD$23),
INDEX(FixtureTicker!$B$24:$AM$43, MATCH($B314, FixtureTicker!$A$24:$A$43), PlayerForm!$X$5+1)="A",
_xlfn.XLOOKUP($E314, PlayerForm!$D$3:$D$394, PlayerForm!$R$3:$R$394)*
_xlfn.XLOOKUP(
INDEX(FixtureTicker!$B$3:$AM$22, MATCH($B314, FixtureTicker!$A$3:$A$22), PlayerForm!$X$5+1),
 TeamForm!$B$4:$B$23, TeamForm!$AB$4:$AB$23),
INDEX(FixtureTicker!$B$24:$AM$43, MATCH($B314, FixtureTicker!$A$24:$A$43), PlayerForm!$X$5+1)="BLANK",
0
),
_xlfn.IFS(
INDEX(FixtureTicker!$B$24:$AM$43, MATCH($B314, FixtureTicker!$A$24:$A$43), PlayerForm!$X$5+2)="H",
_xlfn.XLOOKUP($E314, PlayerForm!$D$3:$D$394, PlayerForm!$Q$3:$Q$394)*
_xlfn.XLOOKUP(
INDEX(FixtureTicker!$B$3:$AM$22, MATCH($B314, FixtureTicker!$A$3:$A$22), PlayerForm!$X$5+2),
 TeamForm!$B$4:$B$23, TeamForm!$AD$4:$AD$23),
INDEX(FixtureTicker!$B$24:$AM$43, MATCH($B314, FixtureTicker!$A$24:$A$43), PlayerForm!$X$5+2)="A",
_xlfn.XLOOKUP($E314, PlayerForm!$D$3:$D$394, PlayerForm!$R$3:$R$394)*
_xlfn.XLOOKUP(
INDEX(FixtureTicker!$B$3:$AM$22, MATCH($B314, FixtureTicker!$A$3:$A$22), PlayerForm!$X$5+2),
 TeamForm!$B$4:$B$23, TeamForm!$AB$4:$AB$23),
INDEX(FixtureTicker!$B$24:$AM$43, MATCH($B314, FixtureTicker!$A$24:$A$43), PlayerForm!$X$5+2)="BLANK",
0
),
_xlfn.IFS(
INDEX(FixtureTicker!$B$24:$AM$43, MATCH($B314, FixtureTicker!$A$24:$A$43), PlayerForm!$X$5+3)="H",
_xlfn.XLOOKUP($E314, PlayerForm!$D$3:$D$394, PlayerForm!$Q$3:$Q$394)*
_xlfn.XLOOKUP(
INDEX(FixtureTicker!$B$3:$AM$22, MATCH($B314, FixtureTicker!$A$3:$A$22), PlayerForm!$X$5+3),
 TeamForm!$B$4:$B$23, TeamForm!$AD$4:$AD$23),
INDEX(FixtureTicker!$B$24:$AM$43, MATCH($B314, FixtureTicker!$A$24:$A$43), PlayerForm!$X$5+3)="A",
_xlfn.XLOOKUP($E314, PlayerForm!$D$3:$D$394, PlayerForm!$R$3:$R$394)*
_xlfn.XLOOKUP(
INDEX(FixtureTicker!$B$3:$AM$22, MATCH($B314, FixtureTicker!$A$3:$A$22), PlayerForm!$X$5+3),
 TeamForm!$B$4:$B$23, TeamForm!$AB$4:$AB$23),
INDEX(FixtureTicker!$B$24:$AM$43, MATCH($B314, FixtureTicker!$A$24:$A$43), PlayerForm!$X$5+3)="BLANK",
0
),
_xlfn.IFS(
INDEX(FixtureTicker!$B$24:$AM$43, MATCH($B314, FixtureTicker!$A$24:$A$43), PlayerForm!$X$5+4)="H",
_xlfn.XLOOKUP($E314, PlayerForm!$D$3:$D$394, PlayerForm!$Q$3:$Q$394)*
_xlfn.XLOOKUP(
INDEX(FixtureTicker!$B$3:$AM$22, MATCH($B314, FixtureTicker!$A$3:$A$22), PlayerForm!$X$5+4),
 TeamForm!$B$4:$B$23, TeamForm!$AD$4:$AD$23),
INDEX(FixtureTicker!$B$24:$AM$43, MATCH($B314, FixtureTicker!$A$24:$A$43), PlayerForm!$X$5+4)="A",
_xlfn.XLOOKUP($E314, PlayerForm!$D$3:$D$394, PlayerForm!$R$3:$R$394)*
_xlfn.XLOOKUP(
INDEX(FixtureTicker!$B$3:$AM$22, MATCH($B314, FixtureTicker!$A$3:$A$22), PlayerForm!$X$5+4),
 TeamForm!$B$4:$B$23, TeamForm!$AB$4:$AB$23),
INDEX(FixtureTicker!$B$24:$AM$43, MATCH($B314, FixtureTicker!$A$24:$A$43), PlayerForm!$X$5+4)="BLANK",
0
),
_xlfn.IFS(
INDEX(FixtureTicker!$B$24:$AM$43, MATCH($B314, FixtureTicker!$A$24:$A$43), PlayerForm!$X$5+5)="H",
_xlfn.XLOOKUP($E314, PlayerForm!$D$3:$D$394, PlayerForm!$Q$3:$Q$394)*
_xlfn.XLOOKUP(
INDEX(FixtureTicker!$B$3:$AM$22, MATCH($B314, FixtureTicker!$A$3:$A$22), PlayerForm!$X$5+5),
 TeamForm!$B$4:$B$23, TeamForm!$AD$4:$AD$23),
INDEX(FixtureTicker!$B$24:$AM$43, MATCH($B314, FixtureTicker!$A$24:$A$43), PlayerForm!$X$5+5)="A",
_xlfn.XLOOKUP($E314, PlayerForm!$D$3:$D$394, PlayerForm!$R$3:$R$394)*
_xlfn.XLOOKUP(
INDEX(FixtureTicker!$B$3:$AM$22, MATCH($B314, FixtureTicker!$A$3:$A$22), PlayerForm!$X$5+5),
 TeamForm!$B$4:$B$23, TeamForm!$AB$4:$AB$23),
INDEX(FixtureTicker!$B$24:$AM$43, MATCH($B314, FixtureTicker!$A$24:$A$43), PlayerForm!$X$5+5)="BLANK",
0
),
_xlfn.IFS(
INDEX(FixtureTicker!$B$24:$AM$43, MATCH($B314, FixtureTicker!$A$24:$A$43), PlayerForm!$X$5+6)="H",
_xlfn.XLOOKUP($E314, PlayerForm!$D$3:$D$394, PlayerForm!$Q$3:$Q$394)*
_xlfn.XLOOKUP(
INDEX(FixtureTicker!$B$3:$AM$22, MATCH($B314, FixtureTicker!$A$3:$A$22), PlayerForm!$X$5+6),
 TeamForm!$B$4:$B$23, TeamForm!$AD$4:$AD$23),
INDEX(FixtureTicker!$B$24:$AM$43, MATCH($B314, FixtureTicker!$A$24:$A$43), PlayerForm!$X$5+6)="A",
_xlfn.XLOOKUP($E314, PlayerForm!$D$3:$D$394, PlayerForm!$R$3:$R$394)*
_xlfn.XLOOKUP(
INDEX(FixtureTicker!$B$3:$AM$22, MATCH($B314, FixtureTicker!$A$3:$A$22), PlayerForm!$X$5+6),
 TeamForm!$B$4:$B$23, TeamForm!$AB$4:$AB$23),
INDEX(FixtureTicker!$B$24:$AM$43, MATCH($B314, FixtureTicker!$A$24:$A$43), PlayerForm!$X$5+6)="BLANK",
0
),
_xlfn.IFS(
INDEX(FixtureTicker!$B$24:$AM$43, MATCH($B314, FixtureTicker!$A$24:$A$43), PlayerForm!$X$5+7)="H",
_xlfn.XLOOKUP($E314, PlayerForm!$D$3:$D$394, PlayerForm!$Q$3:$Q$394)*
_xlfn.XLOOKUP(
INDEX(FixtureTicker!$B$3:$AM$22, MATCH($B314, FixtureTicker!$A$3:$A$22), PlayerForm!$X$5+7),
 TeamForm!$B$4:$B$23, TeamForm!$AD$4:$AD$23),
INDEX(FixtureTicker!$B$24:$AM$43, MATCH($B314, FixtureTicker!$A$24:$A$43), PlayerForm!$X$5+7)="A",
_xlfn.XLOOKUP($E314, PlayerForm!$D$3:$D$394, PlayerForm!$R$3:$R$394)*
_xlfn.XLOOKUP(
INDEX(FixtureTicker!$B$3:$AM$22, MATCH($B314, FixtureTicker!$A$3:$A$22), PlayerForm!$X$5+7),
 TeamForm!$B$4:$B$23, TeamForm!$AB$4:$AB$23),
INDEX(FixtureTicker!$B$24:$AM$43, MATCH($B314, FixtureTicker!$A$24:$A$43), PlayerForm!$X$5+7)="BLANK",
0
)
),0)</f>
        <v>0</v>
      </c>
    </row>
    <row r="315" spans="1:10">
      <c r="A315" s="55">
        <v>38</v>
      </c>
      <c r="B315" s="55" t="str">
        <f>_xlfn.XLOOKUP($A315, PlayerData!$B$3:$B$394, PlayerData!C$3:C$394)</f>
        <v>CRY</v>
      </c>
      <c r="C315" s="55" t="str">
        <f>_xlfn.XLOOKUP($A315, PlayerData!$B$3:$B$394, PlayerData!D$3:D$394)</f>
        <v>F</v>
      </c>
      <c r="D315" s="55">
        <f>_xlfn.XLOOKUP($A315, PlayerData!$B:$B, PlayerData!F:F,,,-1)</f>
        <v>5.5</v>
      </c>
      <c r="E315" s="31" t="str">
        <f>_xlfn.XLOOKUP($A315, PlayerData!$B$3:$B$394, PlayerData!E$3:E$394)</f>
        <v>Benteke</v>
      </c>
      <c r="F315" s="164" cm="1">
        <f t="array" ref="F315">IFERROR(0.01*_xlfn.IFS(
INDEX(FixtureTicker!$B$24:$AM$43, MATCH($B315, FixtureTicker!$A$24:$A$43, 0), PlayerForm!$X$5)="H",
_xlfn.XLOOKUP($E315, PlayerForm!$D$3:$D$394, PlayerForm!$Q$3:$Q$394)*
_xlfn.XLOOKUP(
INDEX(FixtureTicker!$B$3:$AM$22, MATCH($B315, FixtureTicker!$A$3:$A$22,0), PlayerForm!$X$5),
 TeamForm!$B$4:$B$23, TeamForm!$AD$4:$AD$23),
INDEX(FixtureTicker!$B$24:$AM$43, MATCH($B315, FixtureTicker!$A$24:$A$43,0), PlayerForm!$X$5)="A",
_xlfn.XLOOKUP($E315, PlayerForm!$D$3:$D$394, PlayerForm!$R$3:$R$394)*
_xlfn.XLOOKUP(
INDEX(FixtureTicker!$B$3:$AM$22, MATCH($B315, FixtureTicker!$A$3:$A$22,0), PlayerForm!$X$5),
 TeamForm!$B$4:$B$23, TeamForm!$AB$4:$AB$23),
INDEX(FixtureTicker!$B$24:$AM$43, MATCH($B315, FixtureTicker!$A$24:$A$43,0), PlayerForm!$X$5)="BLANK",
0),0)</f>
        <v>0</v>
      </c>
      <c r="G315" s="163" cm="1">
        <f t="array" ref="G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
),0)</f>
        <v>0</v>
      </c>
      <c r="H315" s="163" cm="1">
        <f t="array" ref="H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),
_xlfn.IFS(
INDEX(FixtureTicker!$B$24:$AM$43, MATCH($B315, FixtureTicker!$A$24:$A$43), PlayerForm!$X$5+2)="H",
_xlfn.XLOOKUP($E315, PlayerForm!$D$3:$D$394, PlayerForm!$Q$3:$Q$394)*
_xlfn.XLOOKUP(
INDEX(FixtureTicker!$B$3:$AM$22, MATCH($B315, FixtureTicker!$A$3:$A$22), PlayerForm!$X$5+2),
 TeamForm!$B$4:$B$23, TeamForm!$AD$4:$AD$23),
INDEX(FixtureTicker!$B$24:$AM$43, MATCH($B315, FixtureTicker!$A$24:$A$43), PlayerForm!$X$5+2)="A",
_xlfn.XLOOKUP($E315, PlayerForm!$D$3:$D$394, PlayerForm!$R$3:$R$394)*
_xlfn.XLOOKUP(
INDEX(FixtureTicker!$B$3:$AM$22, MATCH($B315, FixtureTicker!$A$3:$A$22), PlayerForm!$X$5+2),
 TeamForm!$B$4:$B$23, TeamForm!$AB$4:$AB$23),
INDEX(FixtureTicker!$B$24:$AM$43, MATCH($B315, FixtureTicker!$A$24:$A$43), PlayerForm!$X$5+2)="BLANK",
0
),
_xlfn.IFS(
INDEX(FixtureTicker!$B$24:$AM$43, MATCH($B315, FixtureTicker!$A$24:$A$43), PlayerForm!$X$5+3)="H",
_xlfn.XLOOKUP($E315, PlayerForm!$D$3:$D$394, PlayerForm!$Q$3:$Q$394)*
_xlfn.XLOOKUP(
INDEX(FixtureTicker!$B$3:$AM$22, MATCH($B315, FixtureTicker!$A$3:$A$22), PlayerForm!$X$5+3),
 TeamForm!$B$4:$B$23, TeamForm!$AD$4:$AD$23),
INDEX(FixtureTicker!$B$24:$AM$43, MATCH($B315, FixtureTicker!$A$24:$A$43), PlayerForm!$X$5+3)="A",
_xlfn.XLOOKUP($E315, PlayerForm!$D$3:$D$394, PlayerForm!$R$3:$R$394)*
_xlfn.XLOOKUP(
INDEX(FixtureTicker!$B$3:$AM$22, MATCH($B315, FixtureTicker!$A$3:$A$22), PlayerForm!$X$5+3),
 TeamForm!$B$4:$B$23, TeamForm!$AB$4:$AB$23),
INDEX(FixtureTicker!$B$24:$AM$43, MATCH($B315, FixtureTicker!$A$24:$A$43), PlayerForm!$X$5+3)="BLANK",
0
)
),0)</f>
        <v>0</v>
      </c>
      <c r="I315" s="163" cm="1">
        <f t="array" ref="I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),
_xlfn.IFS(
INDEX(FixtureTicker!$B$24:$AM$43, MATCH($B315, FixtureTicker!$A$24:$A$43), PlayerForm!$X$5+2)="H",
_xlfn.XLOOKUP($E315, PlayerForm!$D$3:$D$394, PlayerForm!$Q$3:$Q$394)*
_xlfn.XLOOKUP(
INDEX(FixtureTicker!$B$3:$AM$22, MATCH($B315, FixtureTicker!$A$3:$A$22), PlayerForm!$X$5+2),
 TeamForm!$B$4:$B$23, TeamForm!$AD$4:$AD$23),
INDEX(FixtureTicker!$B$24:$AM$43, MATCH($B315, FixtureTicker!$A$24:$A$43), PlayerForm!$X$5+2)="A",
_xlfn.XLOOKUP($E315, PlayerForm!$D$3:$D$394, PlayerForm!$R$3:$R$394)*
_xlfn.XLOOKUP(
INDEX(FixtureTicker!$B$3:$AM$22, MATCH($B315, FixtureTicker!$A$3:$A$22), PlayerForm!$X$5+2),
 TeamForm!$B$4:$B$23, TeamForm!$AB$4:$AB$23),
INDEX(FixtureTicker!$B$24:$AM$43, MATCH($B315, FixtureTicker!$A$24:$A$43), PlayerForm!$X$5+2)="BLANK",
0
),
_xlfn.IFS(
INDEX(FixtureTicker!$B$24:$AM$43, MATCH($B315, FixtureTicker!$A$24:$A$43), PlayerForm!$X$5+3)="H",
_xlfn.XLOOKUP($E315, PlayerForm!$D$3:$D$394, PlayerForm!$Q$3:$Q$394)*
_xlfn.XLOOKUP(
INDEX(FixtureTicker!$B$3:$AM$22, MATCH($B315, FixtureTicker!$A$3:$A$22), PlayerForm!$X$5+3),
 TeamForm!$B$4:$B$23, TeamForm!$AD$4:$AD$23),
INDEX(FixtureTicker!$B$24:$AM$43, MATCH($B315, FixtureTicker!$A$24:$A$43), PlayerForm!$X$5+3)="A",
_xlfn.XLOOKUP($E315, PlayerForm!$D$3:$D$394, PlayerForm!$R$3:$R$394)*
_xlfn.XLOOKUP(
INDEX(FixtureTicker!$B$3:$AM$22, MATCH($B315, FixtureTicker!$A$3:$A$22), PlayerForm!$X$5+3),
 TeamForm!$B$4:$B$23, TeamForm!$AB$4:$AB$23),
INDEX(FixtureTicker!$B$24:$AM$43, MATCH($B315, FixtureTicker!$A$24:$A$43), PlayerForm!$X$5+3)="BLANK",
0
),
_xlfn.IFS(
INDEX(FixtureTicker!$B$24:$AM$43, MATCH($B315, FixtureTicker!$A$24:$A$43), PlayerForm!$X$5+4)="H",
_xlfn.XLOOKUP($E315, PlayerForm!$D$3:$D$394, PlayerForm!$Q$3:$Q$394)*
_xlfn.XLOOKUP(
INDEX(FixtureTicker!$B$3:$AM$22, MATCH($B315, FixtureTicker!$A$3:$A$22), PlayerForm!$X$5+4),
 TeamForm!$B$4:$B$23, TeamForm!$AD$4:$AD$23),
INDEX(FixtureTicker!$B$24:$AM$43, MATCH($B315, FixtureTicker!$A$24:$A$43), PlayerForm!$X$5+4)="A",
_xlfn.XLOOKUP($E315, PlayerForm!$D$3:$D$394, PlayerForm!$R$3:$R$394)*
_xlfn.XLOOKUP(
INDEX(FixtureTicker!$B$3:$AM$22, MATCH($B315, FixtureTicker!$A$3:$A$22), PlayerForm!$X$5+4),
 TeamForm!$B$4:$B$23, TeamForm!$AB$4:$AB$23),
INDEX(FixtureTicker!$B$24:$AM$43, MATCH($B315, FixtureTicker!$A$24:$A$43), PlayerForm!$X$5+4)="BLANK",
0
),
_xlfn.IFS(
INDEX(FixtureTicker!$B$24:$AM$43, MATCH($B315, FixtureTicker!$A$24:$A$43), PlayerForm!$X$5+5)="H",
_xlfn.XLOOKUP($E315, PlayerForm!$D$3:$D$394, PlayerForm!$Q$3:$Q$394)*
_xlfn.XLOOKUP(
INDEX(FixtureTicker!$B$3:$AM$22, MATCH($B315, FixtureTicker!$A$3:$A$22), PlayerForm!$X$5+5),
 TeamForm!$B$4:$B$23, TeamForm!$AD$4:$AD$23),
INDEX(FixtureTicker!$B$24:$AM$43, MATCH($B315, FixtureTicker!$A$24:$A$43), PlayerForm!$X$5+5)="A",
_xlfn.XLOOKUP($E315, PlayerForm!$D$3:$D$394, PlayerForm!$R$3:$R$394)*
_xlfn.XLOOKUP(
INDEX(FixtureTicker!$B$3:$AM$22, MATCH($B315, FixtureTicker!$A$3:$A$22), PlayerForm!$X$5+5),
 TeamForm!$B$4:$B$23, TeamForm!$AB$4:$AB$23),
INDEX(FixtureTicker!$B$24:$AM$43, MATCH($B315, FixtureTicker!$A$24:$A$43), PlayerForm!$X$5+5)="BLANK",
0
)
),0)</f>
        <v>0</v>
      </c>
      <c r="J315" s="163" cm="1">
        <f t="array" ref="J315">IFERROR(0.01*SUM(
_xlfn.IFS(
INDEX(FixtureTicker!$B$24:$AM$43, MATCH($B315, FixtureTicker!$A$24:$A$43), PlayerForm!$X$5)="H",
_xlfn.XLOOKUP($E315, PlayerForm!$D$3:$D$394, PlayerForm!$Q$3:$Q$394)*
_xlfn.XLOOKUP(
INDEX(FixtureTicker!$B$3:$AM$22, MATCH($B315, FixtureTicker!$A$3:$A$22), PlayerForm!$X$5),
 TeamForm!$B$4:$B$23, TeamForm!$AD$4:$AD$23),
INDEX(FixtureTicker!$B$24:$AM$43, MATCH($B315, FixtureTicker!$A$24:$A$43), PlayerForm!$X$5)="A",
_xlfn.XLOOKUP($E315, PlayerForm!$D$3:$D$394, PlayerForm!$R$3:$R$394)*
_xlfn.XLOOKUP(
INDEX(FixtureTicker!$B$3:$AM$22, MATCH($B315, FixtureTicker!$A$3:$A$22), PlayerForm!$X$5),
 TeamForm!$B$4:$B$23, TeamForm!$AB$4:$AB$23),
INDEX(FixtureTicker!$B$24:$AM$43, MATCH($B315, FixtureTicker!$A$24:$A$43), PlayerForm!$X$5)="BLANK",
0
),
_xlfn.IFS(
INDEX(FixtureTicker!$B$24:$AM$43, MATCH($B315, FixtureTicker!$A$24:$A$43), PlayerForm!$X$5+1)="H",
_xlfn.XLOOKUP($E315, PlayerForm!$D$3:$D$394, PlayerForm!$Q$3:$Q$394)*
_xlfn.XLOOKUP(
INDEX(FixtureTicker!$B$3:$AM$22, MATCH($B315, FixtureTicker!$A$3:$A$22), PlayerForm!$X$5+1),
 TeamForm!$B$4:$B$23, TeamForm!$AD$4:$AD$23),
INDEX(FixtureTicker!$B$24:$AM$43, MATCH($B315, FixtureTicker!$A$24:$A$43), PlayerForm!$X$5+1)="A",
_xlfn.XLOOKUP($E315, PlayerForm!$D$3:$D$394, PlayerForm!$R$3:$R$394)*
_xlfn.XLOOKUP(
INDEX(FixtureTicker!$B$3:$AM$22, MATCH($B315, FixtureTicker!$A$3:$A$22), PlayerForm!$X$5+1),
 TeamForm!$B$4:$B$23, TeamForm!$AB$4:$AB$23),
INDEX(FixtureTicker!$B$24:$AM$43, MATCH($B315, FixtureTicker!$A$24:$A$43), PlayerForm!$X$5+1)="BLANK",
0
),
_xlfn.IFS(
INDEX(FixtureTicker!$B$24:$AM$43, MATCH($B315, FixtureTicker!$A$24:$A$43), PlayerForm!$X$5+2)="H",
_xlfn.XLOOKUP($E315, PlayerForm!$D$3:$D$394, PlayerForm!$Q$3:$Q$394)*
_xlfn.XLOOKUP(
INDEX(FixtureTicker!$B$3:$AM$22, MATCH($B315, FixtureTicker!$A$3:$A$22), PlayerForm!$X$5+2),
 TeamForm!$B$4:$B$23, TeamForm!$AD$4:$AD$23),
INDEX(FixtureTicker!$B$24:$AM$43, MATCH($B315, FixtureTicker!$A$24:$A$43), PlayerForm!$X$5+2)="A",
_xlfn.XLOOKUP($E315, PlayerForm!$D$3:$D$394, PlayerForm!$R$3:$R$394)*
_xlfn.XLOOKUP(
INDEX(FixtureTicker!$B$3:$AM$22, MATCH($B315, FixtureTicker!$A$3:$A$22), PlayerForm!$X$5+2),
 TeamForm!$B$4:$B$23, TeamForm!$AB$4:$AB$23),
INDEX(FixtureTicker!$B$24:$AM$43, MATCH($B315, FixtureTicker!$A$24:$A$43), PlayerForm!$X$5+2)="BLANK",
0
),
_xlfn.IFS(
INDEX(FixtureTicker!$B$24:$AM$43, MATCH($B315, FixtureTicker!$A$24:$A$43), PlayerForm!$X$5+3)="H",
_xlfn.XLOOKUP($E315, PlayerForm!$D$3:$D$394, PlayerForm!$Q$3:$Q$394)*
_xlfn.XLOOKUP(
INDEX(FixtureTicker!$B$3:$AM$22, MATCH($B315, FixtureTicker!$A$3:$A$22), PlayerForm!$X$5+3),
 TeamForm!$B$4:$B$23, TeamForm!$AD$4:$AD$23),
INDEX(FixtureTicker!$B$24:$AM$43, MATCH($B315, FixtureTicker!$A$24:$A$43), PlayerForm!$X$5+3)="A",
_xlfn.XLOOKUP($E315, PlayerForm!$D$3:$D$394, PlayerForm!$R$3:$R$394)*
_xlfn.XLOOKUP(
INDEX(FixtureTicker!$B$3:$AM$22, MATCH($B315, FixtureTicker!$A$3:$A$22), PlayerForm!$X$5+3),
 TeamForm!$B$4:$B$23, TeamForm!$AB$4:$AB$23),
INDEX(FixtureTicker!$B$24:$AM$43, MATCH($B315, FixtureTicker!$A$24:$A$43), PlayerForm!$X$5+3)="BLANK",
0
),
_xlfn.IFS(
INDEX(FixtureTicker!$B$24:$AM$43, MATCH($B315, FixtureTicker!$A$24:$A$43), PlayerForm!$X$5+4)="H",
_xlfn.XLOOKUP($E315, PlayerForm!$D$3:$D$394, PlayerForm!$Q$3:$Q$394)*
_xlfn.XLOOKUP(
INDEX(FixtureTicker!$B$3:$AM$22, MATCH($B315, FixtureTicker!$A$3:$A$22), PlayerForm!$X$5+4),
 TeamForm!$B$4:$B$23, TeamForm!$AD$4:$AD$23),
INDEX(FixtureTicker!$B$24:$AM$43, MATCH($B315, FixtureTicker!$A$24:$A$43), PlayerForm!$X$5+4)="A",
_xlfn.XLOOKUP($E315, PlayerForm!$D$3:$D$394, PlayerForm!$R$3:$R$394)*
_xlfn.XLOOKUP(
INDEX(FixtureTicker!$B$3:$AM$22, MATCH($B315, FixtureTicker!$A$3:$A$22), PlayerForm!$X$5+4),
 TeamForm!$B$4:$B$23, TeamForm!$AB$4:$AB$23),
INDEX(FixtureTicker!$B$24:$AM$43, MATCH($B315, FixtureTicker!$A$24:$A$43), PlayerForm!$X$5+4)="BLANK",
0
),
_xlfn.IFS(
INDEX(FixtureTicker!$B$24:$AM$43, MATCH($B315, FixtureTicker!$A$24:$A$43), PlayerForm!$X$5+5)="H",
_xlfn.XLOOKUP($E315, PlayerForm!$D$3:$D$394, PlayerForm!$Q$3:$Q$394)*
_xlfn.XLOOKUP(
INDEX(FixtureTicker!$B$3:$AM$22, MATCH($B315, FixtureTicker!$A$3:$A$22), PlayerForm!$X$5+5),
 TeamForm!$B$4:$B$23, TeamForm!$AD$4:$AD$23),
INDEX(FixtureTicker!$B$24:$AM$43, MATCH($B315, FixtureTicker!$A$24:$A$43), PlayerForm!$X$5+5)="A",
_xlfn.XLOOKUP($E315, PlayerForm!$D$3:$D$394, PlayerForm!$R$3:$R$394)*
_xlfn.XLOOKUP(
INDEX(FixtureTicker!$B$3:$AM$22, MATCH($B315, FixtureTicker!$A$3:$A$22), PlayerForm!$X$5+5),
 TeamForm!$B$4:$B$23, TeamForm!$AB$4:$AB$23),
INDEX(FixtureTicker!$B$24:$AM$43, MATCH($B315, FixtureTicker!$A$24:$A$43), PlayerForm!$X$5+5)="BLANK",
0
),
_xlfn.IFS(
INDEX(FixtureTicker!$B$24:$AM$43, MATCH($B315, FixtureTicker!$A$24:$A$43), PlayerForm!$X$5+6)="H",
_xlfn.XLOOKUP($E315, PlayerForm!$D$3:$D$394, PlayerForm!$Q$3:$Q$394)*
_xlfn.XLOOKUP(
INDEX(FixtureTicker!$B$3:$AM$22, MATCH($B315, FixtureTicker!$A$3:$A$22), PlayerForm!$X$5+6),
 TeamForm!$B$4:$B$23, TeamForm!$AD$4:$AD$23),
INDEX(FixtureTicker!$B$24:$AM$43, MATCH($B315, FixtureTicker!$A$24:$A$43), PlayerForm!$X$5+6)="A",
_xlfn.XLOOKUP($E315, PlayerForm!$D$3:$D$394, PlayerForm!$R$3:$R$394)*
_xlfn.XLOOKUP(
INDEX(FixtureTicker!$B$3:$AM$22, MATCH($B315, FixtureTicker!$A$3:$A$22), PlayerForm!$X$5+6),
 TeamForm!$B$4:$B$23, TeamForm!$AB$4:$AB$23),
INDEX(FixtureTicker!$B$24:$AM$43, MATCH($B315, FixtureTicker!$A$24:$A$43), PlayerForm!$X$5+6)="BLANK",
0
),
_xlfn.IFS(
INDEX(FixtureTicker!$B$24:$AM$43, MATCH($B315, FixtureTicker!$A$24:$A$43), PlayerForm!$X$5+7)="H",
_xlfn.XLOOKUP($E315, PlayerForm!$D$3:$D$394, PlayerForm!$Q$3:$Q$394)*
_xlfn.XLOOKUP(
INDEX(FixtureTicker!$B$3:$AM$22, MATCH($B315, FixtureTicker!$A$3:$A$22), PlayerForm!$X$5+7),
 TeamForm!$B$4:$B$23, TeamForm!$AD$4:$AD$23),
INDEX(FixtureTicker!$B$24:$AM$43, MATCH($B315, FixtureTicker!$A$24:$A$43), PlayerForm!$X$5+7)="A",
_xlfn.XLOOKUP($E315, PlayerForm!$D$3:$D$394, PlayerForm!$R$3:$R$394)*
_xlfn.XLOOKUP(
INDEX(FixtureTicker!$B$3:$AM$22, MATCH($B315, FixtureTicker!$A$3:$A$22), PlayerForm!$X$5+7),
 TeamForm!$B$4:$B$23, TeamForm!$AB$4:$AB$23),
INDEX(FixtureTicker!$B$24:$AM$43, MATCH($B315, FixtureTicker!$A$24:$A$43), PlayerForm!$X$5+7)="BLANK",
0
)
),0)</f>
        <v>0</v>
      </c>
    </row>
    <row r="316" spans="1:10">
      <c r="A316" s="55">
        <v>30</v>
      </c>
      <c r="B316" s="55" t="str">
        <f>_xlfn.XLOOKUP($A316, PlayerData!$B$3:$B$394, PlayerData!C$3:C$394)</f>
        <v>NEW</v>
      </c>
      <c r="C316" s="55" t="str">
        <f>_xlfn.XLOOKUP($A316, PlayerData!$B$3:$B$394, PlayerData!D$3:D$394)</f>
        <v>F</v>
      </c>
      <c r="D316" s="55">
        <f>_xlfn.XLOOKUP($A316, PlayerData!$B:$B, PlayerData!F:F,,,-1)</f>
        <v>6</v>
      </c>
      <c r="E316" s="31" t="str">
        <f>_xlfn.XLOOKUP($A316, PlayerData!$B$3:$B$394, PlayerData!E$3:E$394)</f>
        <v>Gayle</v>
      </c>
      <c r="F316" s="164" cm="1">
        <f t="array" ref="F316">IFERROR(0.01*_xlfn.IFS(
INDEX(FixtureTicker!$B$24:$AM$43, MATCH($B316, FixtureTicker!$A$24:$A$43, 0), PlayerForm!$X$5)="H",
_xlfn.XLOOKUP($E316, PlayerForm!$D$3:$D$394, PlayerForm!$Q$3:$Q$394)*
_xlfn.XLOOKUP(
INDEX(FixtureTicker!$B$3:$AM$22, MATCH($B316, FixtureTicker!$A$3:$A$22,0), PlayerForm!$X$5),
 TeamForm!$B$4:$B$23, TeamForm!$AD$4:$AD$23),
INDEX(FixtureTicker!$B$24:$AM$43, MATCH($B316, FixtureTicker!$A$24:$A$43,0), PlayerForm!$X$5)="A",
_xlfn.XLOOKUP($E316, PlayerForm!$D$3:$D$394, PlayerForm!$R$3:$R$394)*
_xlfn.XLOOKUP(
INDEX(FixtureTicker!$B$3:$AM$22, MATCH($B316, FixtureTicker!$A$3:$A$22,0), PlayerForm!$X$5),
 TeamForm!$B$4:$B$23, TeamForm!$AB$4:$AB$23),
INDEX(FixtureTicker!$B$24:$AM$43, MATCH($B316, FixtureTicker!$A$24:$A$43,0), PlayerForm!$X$5)="BLANK",
0),0)</f>
        <v>0</v>
      </c>
      <c r="G316" s="163" cm="1">
        <f t="array" ref="G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
),0)</f>
        <v>0</v>
      </c>
      <c r="H316" s="163" cm="1">
        <f t="array" ref="H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),
_xlfn.IFS(
INDEX(FixtureTicker!$B$24:$AM$43, MATCH($B316, FixtureTicker!$A$24:$A$43), PlayerForm!$X$5+2)="H",
_xlfn.XLOOKUP($E316, PlayerForm!$D$3:$D$394, PlayerForm!$Q$3:$Q$394)*
_xlfn.XLOOKUP(
INDEX(FixtureTicker!$B$3:$AM$22, MATCH($B316, FixtureTicker!$A$3:$A$22), PlayerForm!$X$5+2),
 TeamForm!$B$4:$B$23, TeamForm!$AD$4:$AD$23),
INDEX(FixtureTicker!$B$24:$AM$43, MATCH($B316, FixtureTicker!$A$24:$A$43), PlayerForm!$X$5+2)="A",
_xlfn.XLOOKUP($E316, PlayerForm!$D$3:$D$394, PlayerForm!$R$3:$R$394)*
_xlfn.XLOOKUP(
INDEX(FixtureTicker!$B$3:$AM$22, MATCH($B316, FixtureTicker!$A$3:$A$22), PlayerForm!$X$5+2),
 TeamForm!$B$4:$B$23, TeamForm!$AB$4:$AB$23),
INDEX(FixtureTicker!$B$24:$AM$43, MATCH($B316, FixtureTicker!$A$24:$A$43), PlayerForm!$X$5+2)="BLANK",
0
),
_xlfn.IFS(
INDEX(FixtureTicker!$B$24:$AM$43, MATCH($B316, FixtureTicker!$A$24:$A$43), PlayerForm!$X$5+3)="H",
_xlfn.XLOOKUP($E316, PlayerForm!$D$3:$D$394, PlayerForm!$Q$3:$Q$394)*
_xlfn.XLOOKUP(
INDEX(FixtureTicker!$B$3:$AM$22, MATCH($B316, FixtureTicker!$A$3:$A$22), PlayerForm!$X$5+3),
 TeamForm!$B$4:$B$23, TeamForm!$AD$4:$AD$23),
INDEX(FixtureTicker!$B$24:$AM$43, MATCH($B316, FixtureTicker!$A$24:$A$43), PlayerForm!$X$5+3)="A",
_xlfn.XLOOKUP($E316, PlayerForm!$D$3:$D$394, PlayerForm!$R$3:$R$394)*
_xlfn.XLOOKUP(
INDEX(FixtureTicker!$B$3:$AM$22, MATCH($B316, FixtureTicker!$A$3:$A$22), PlayerForm!$X$5+3),
 TeamForm!$B$4:$B$23, TeamForm!$AB$4:$AB$23),
INDEX(FixtureTicker!$B$24:$AM$43, MATCH($B316, FixtureTicker!$A$24:$A$43), PlayerForm!$X$5+3)="BLANK",
0
)
),0)</f>
        <v>0</v>
      </c>
      <c r="I316" s="163" cm="1">
        <f t="array" ref="I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),
_xlfn.IFS(
INDEX(FixtureTicker!$B$24:$AM$43, MATCH($B316, FixtureTicker!$A$24:$A$43), PlayerForm!$X$5+2)="H",
_xlfn.XLOOKUP($E316, PlayerForm!$D$3:$D$394, PlayerForm!$Q$3:$Q$394)*
_xlfn.XLOOKUP(
INDEX(FixtureTicker!$B$3:$AM$22, MATCH($B316, FixtureTicker!$A$3:$A$22), PlayerForm!$X$5+2),
 TeamForm!$B$4:$B$23, TeamForm!$AD$4:$AD$23),
INDEX(FixtureTicker!$B$24:$AM$43, MATCH($B316, FixtureTicker!$A$24:$A$43), PlayerForm!$X$5+2)="A",
_xlfn.XLOOKUP($E316, PlayerForm!$D$3:$D$394, PlayerForm!$R$3:$R$394)*
_xlfn.XLOOKUP(
INDEX(FixtureTicker!$B$3:$AM$22, MATCH($B316, FixtureTicker!$A$3:$A$22), PlayerForm!$X$5+2),
 TeamForm!$B$4:$B$23, TeamForm!$AB$4:$AB$23),
INDEX(FixtureTicker!$B$24:$AM$43, MATCH($B316, FixtureTicker!$A$24:$A$43), PlayerForm!$X$5+2)="BLANK",
0
),
_xlfn.IFS(
INDEX(FixtureTicker!$B$24:$AM$43, MATCH($B316, FixtureTicker!$A$24:$A$43), PlayerForm!$X$5+3)="H",
_xlfn.XLOOKUP($E316, PlayerForm!$D$3:$D$394, PlayerForm!$Q$3:$Q$394)*
_xlfn.XLOOKUP(
INDEX(FixtureTicker!$B$3:$AM$22, MATCH($B316, FixtureTicker!$A$3:$A$22), PlayerForm!$X$5+3),
 TeamForm!$B$4:$B$23, TeamForm!$AD$4:$AD$23),
INDEX(FixtureTicker!$B$24:$AM$43, MATCH($B316, FixtureTicker!$A$24:$A$43), PlayerForm!$X$5+3)="A",
_xlfn.XLOOKUP($E316, PlayerForm!$D$3:$D$394, PlayerForm!$R$3:$R$394)*
_xlfn.XLOOKUP(
INDEX(FixtureTicker!$B$3:$AM$22, MATCH($B316, FixtureTicker!$A$3:$A$22), PlayerForm!$X$5+3),
 TeamForm!$B$4:$B$23, TeamForm!$AB$4:$AB$23),
INDEX(FixtureTicker!$B$24:$AM$43, MATCH($B316, FixtureTicker!$A$24:$A$43), PlayerForm!$X$5+3)="BLANK",
0
),
_xlfn.IFS(
INDEX(FixtureTicker!$B$24:$AM$43, MATCH($B316, FixtureTicker!$A$24:$A$43), PlayerForm!$X$5+4)="H",
_xlfn.XLOOKUP($E316, PlayerForm!$D$3:$D$394, PlayerForm!$Q$3:$Q$394)*
_xlfn.XLOOKUP(
INDEX(FixtureTicker!$B$3:$AM$22, MATCH($B316, FixtureTicker!$A$3:$A$22), PlayerForm!$X$5+4),
 TeamForm!$B$4:$B$23, TeamForm!$AD$4:$AD$23),
INDEX(FixtureTicker!$B$24:$AM$43, MATCH($B316, FixtureTicker!$A$24:$A$43), PlayerForm!$X$5+4)="A",
_xlfn.XLOOKUP($E316, PlayerForm!$D$3:$D$394, PlayerForm!$R$3:$R$394)*
_xlfn.XLOOKUP(
INDEX(FixtureTicker!$B$3:$AM$22, MATCH($B316, FixtureTicker!$A$3:$A$22), PlayerForm!$X$5+4),
 TeamForm!$B$4:$B$23, TeamForm!$AB$4:$AB$23),
INDEX(FixtureTicker!$B$24:$AM$43, MATCH($B316, FixtureTicker!$A$24:$A$43), PlayerForm!$X$5+4)="BLANK",
0
),
_xlfn.IFS(
INDEX(FixtureTicker!$B$24:$AM$43, MATCH($B316, FixtureTicker!$A$24:$A$43), PlayerForm!$X$5+5)="H",
_xlfn.XLOOKUP($E316, PlayerForm!$D$3:$D$394, PlayerForm!$Q$3:$Q$394)*
_xlfn.XLOOKUP(
INDEX(FixtureTicker!$B$3:$AM$22, MATCH($B316, FixtureTicker!$A$3:$A$22), PlayerForm!$X$5+5),
 TeamForm!$B$4:$B$23, TeamForm!$AD$4:$AD$23),
INDEX(FixtureTicker!$B$24:$AM$43, MATCH($B316, FixtureTicker!$A$24:$A$43), PlayerForm!$X$5+5)="A",
_xlfn.XLOOKUP($E316, PlayerForm!$D$3:$D$394, PlayerForm!$R$3:$R$394)*
_xlfn.XLOOKUP(
INDEX(FixtureTicker!$B$3:$AM$22, MATCH($B316, FixtureTicker!$A$3:$A$22), PlayerForm!$X$5+5),
 TeamForm!$B$4:$B$23, TeamForm!$AB$4:$AB$23),
INDEX(FixtureTicker!$B$24:$AM$43, MATCH($B316, FixtureTicker!$A$24:$A$43), PlayerForm!$X$5+5)="BLANK",
0
)
),0)</f>
        <v>0</v>
      </c>
      <c r="J316" s="163" cm="1">
        <f t="array" ref="J316">IFERROR(0.01*SUM(
_xlfn.IFS(
INDEX(FixtureTicker!$B$24:$AM$43, MATCH($B316, FixtureTicker!$A$24:$A$43), PlayerForm!$X$5)="H",
_xlfn.XLOOKUP($E316, PlayerForm!$D$3:$D$394, PlayerForm!$Q$3:$Q$394)*
_xlfn.XLOOKUP(
INDEX(FixtureTicker!$B$3:$AM$22, MATCH($B316, FixtureTicker!$A$3:$A$22), PlayerForm!$X$5),
 TeamForm!$B$4:$B$23, TeamForm!$AD$4:$AD$23),
INDEX(FixtureTicker!$B$24:$AM$43, MATCH($B316, FixtureTicker!$A$24:$A$43), PlayerForm!$X$5)="A",
_xlfn.XLOOKUP($E316, PlayerForm!$D$3:$D$394, PlayerForm!$R$3:$R$394)*
_xlfn.XLOOKUP(
INDEX(FixtureTicker!$B$3:$AM$22, MATCH($B316, FixtureTicker!$A$3:$A$22), PlayerForm!$X$5),
 TeamForm!$B$4:$B$23, TeamForm!$AB$4:$AB$23),
INDEX(FixtureTicker!$B$24:$AM$43, MATCH($B316, FixtureTicker!$A$24:$A$43), PlayerForm!$X$5)="BLANK",
0
),
_xlfn.IFS(
INDEX(FixtureTicker!$B$24:$AM$43, MATCH($B316, FixtureTicker!$A$24:$A$43), PlayerForm!$X$5+1)="H",
_xlfn.XLOOKUP($E316, PlayerForm!$D$3:$D$394, PlayerForm!$Q$3:$Q$394)*
_xlfn.XLOOKUP(
INDEX(FixtureTicker!$B$3:$AM$22, MATCH($B316, FixtureTicker!$A$3:$A$22), PlayerForm!$X$5+1),
 TeamForm!$B$4:$B$23, TeamForm!$AD$4:$AD$23),
INDEX(FixtureTicker!$B$24:$AM$43, MATCH($B316, FixtureTicker!$A$24:$A$43), PlayerForm!$X$5+1)="A",
_xlfn.XLOOKUP($E316, PlayerForm!$D$3:$D$394, PlayerForm!$R$3:$R$394)*
_xlfn.XLOOKUP(
INDEX(FixtureTicker!$B$3:$AM$22, MATCH($B316, FixtureTicker!$A$3:$A$22), PlayerForm!$X$5+1),
 TeamForm!$B$4:$B$23, TeamForm!$AB$4:$AB$23),
INDEX(FixtureTicker!$B$24:$AM$43, MATCH($B316, FixtureTicker!$A$24:$A$43), PlayerForm!$X$5+1)="BLANK",
0
),
_xlfn.IFS(
INDEX(FixtureTicker!$B$24:$AM$43, MATCH($B316, FixtureTicker!$A$24:$A$43), PlayerForm!$X$5+2)="H",
_xlfn.XLOOKUP($E316, PlayerForm!$D$3:$D$394, PlayerForm!$Q$3:$Q$394)*
_xlfn.XLOOKUP(
INDEX(FixtureTicker!$B$3:$AM$22, MATCH($B316, FixtureTicker!$A$3:$A$22), PlayerForm!$X$5+2),
 TeamForm!$B$4:$B$23, TeamForm!$AD$4:$AD$23),
INDEX(FixtureTicker!$B$24:$AM$43, MATCH($B316, FixtureTicker!$A$24:$A$43), PlayerForm!$X$5+2)="A",
_xlfn.XLOOKUP($E316, PlayerForm!$D$3:$D$394, PlayerForm!$R$3:$R$394)*
_xlfn.XLOOKUP(
INDEX(FixtureTicker!$B$3:$AM$22, MATCH($B316, FixtureTicker!$A$3:$A$22), PlayerForm!$X$5+2),
 TeamForm!$B$4:$B$23, TeamForm!$AB$4:$AB$23),
INDEX(FixtureTicker!$B$24:$AM$43, MATCH($B316, FixtureTicker!$A$24:$A$43), PlayerForm!$X$5+2)="BLANK",
0
),
_xlfn.IFS(
INDEX(FixtureTicker!$B$24:$AM$43, MATCH($B316, FixtureTicker!$A$24:$A$43), PlayerForm!$X$5+3)="H",
_xlfn.XLOOKUP($E316, PlayerForm!$D$3:$D$394, PlayerForm!$Q$3:$Q$394)*
_xlfn.XLOOKUP(
INDEX(FixtureTicker!$B$3:$AM$22, MATCH($B316, FixtureTicker!$A$3:$A$22), PlayerForm!$X$5+3),
 TeamForm!$B$4:$B$23, TeamForm!$AD$4:$AD$23),
INDEX(FixtureTicker!$B$24:$AM$43, MATCH($B316, FixtureTicker!$A$24:$A$43), PlayerForm!$X$5+3)="A",
_xlfn.XLOOKUP($E316, PlayerForm!$D$3:$D$394, PlayerForm!$R$3:$R$394)*
_xlfn.XLOOKUP(
INDEX(FixtureTicker!$B$3:$AM$22, MATCH($B316, FixtureTicker!$A$3:$A$22), PlayerForm!$X$5+3),
 TeamForm!$B$4:$B$23, TeamForm!$AB$4:$AB$23),
INDEX(FixtureTicker!$B$24:$AM$43, MATCH($B316, FixtureTicker!$A$24:$A$43), PlayerForm!$X$5+3)="BLANK",
0
),
_xlfn.IFS(
INDEX(FixtureTicker!$B$24:$AM$43, MATCH($B316, FixtureTicker!$A$24:$A$43), PlayerForm!$X$5+4)="H",
_xlfn.XLOOKUP($E316, PlayerForm!$D$3:$D$394, PlayerForm!$Q$3:$Q$394)*
_xlfn.XLOOKUP(
INDEX(FixtureTicker!$B$3:$AM$22, MATCH($B316, FixtureTicker!$A$3:$A$22), PlayerForm!$X$5+4),
 TeamForm!$B$4:$B$23, TeamForm!$AD$4:$AD$23),
INDEX(FixtureTicker!$B$24:$AM$43, MATCH($B316, FixtureTicker!$A$24:$A$43), PlayerForm!$X$5+4)="A",
_xlfn.XLOOKUP($E316, PlayerForm!$D$3:$D$394, PlayerForm!$R$3:$R$394)*
_xlfn.XLOOKUP(
INDEX(FixtureTicker!$B$3:$AM$22, MATCH($B316, FixtureTicker!$A$3:$A$22), PlayerForm!$X$5+4),
 TeamForm!$B$4:$B$23, TeamForm!$AB$4:$AB$23),
INDEX(FixtureTicker!$B$24:$AM$43, MATCH($B316, FixtureTicker!$A$24:$A$43), PlayerForm!$X$5+4)="BLANK",
0
),
_xlfn.IFS(
INDEX(FixtureTicker!$B$24:$AM$43, MATCH($B316, FixtureTicker!$A$24:$A$43), PlayerForm!$X$5+5)="H",
_xlfn.XLOOKUP($E316, PlayerForm!$D$3:$D$394, PlayerForm!$Q$3:$Q$394)*
_xlfn.XLOOKUP(
INDEX(FixtureTicker!$B$3:$AM$22, MATCH($B316, FixtureTicker!$A$3:$A$22), PlayerForm!$X$5+5),
 TeamForm!$B$4:$B$23, TeamForm!$AD$4:$AD$23),
INDEX(FixtureTicker!$B$24:$AM$43, MATCH($B316, FixtureTicker!$A$24:$A$43), PlayerForm!$X$5+5)="A",
_xlfn.XLOOKUP($E316, PlayerForm!$D$3:$D$394, PlayerForm!$R$3:$R$394)*
_xlfn.XLOOKUP(
INDEX(FixtureTicker!$B$3:$AM$22, MATCH($B316, FixtureTicker!$A$3:$A$22), PlayerForm!$X$5+5),
 TeamForm!$B$4:$B$23, TeamForm!$AB$4:$AB$23),
INDEX(FixtureTicker!$B$24:$AM$43, MATCH($B316, FixtureTicker!$A$24:$A$43), PlayerForm!$X$5+5)="BLANK",
0
),
_xlfn.IFS(
INDEX(FixtureTicker!$B$24:$AM$43, MATCH($B316, FixtureTicker!$A$24:$A$43), PlayerForm!$X$5+6)="H",
_xlfn.XLOOKUP($E316, PlayerForm!$D$3:$D$394, PlayerForm!$Q$3:$Q$394)*
_xlfn.XLOOKUP(
INDEX(FixtureTicker!$B$3:$AM$22, MATCH($B316, FixtureTicker!$A$3:$A$22), PlayerForm!$X$5+6),
 TeamForm!$B$4:$B$23, TeamForm!$AD$4:$AD$23),
INDEX(FixtureTicker!$B$24:$AM$43, MATCH($B316, FixtureTicker!$A$24:$A$43), PlayerForm!$X$5+6)="A",
_xlfn.XLOOKUP($E316, PlayerForm!$D$3:$D$394, PlayerForm!$R$3:$R$394)*
_xlfn.XLOOKUP(
INDEX(FixtureTicker!$B$3:$AM$22, MATCH($B316, FixtureTicker!$A$3:$A$22), PlayerForm!$X$5+6),
 TeamForm!$B$4:$B$23, TeamForm!$AB$4:$AB$23),
INDEX(FixtureTicker!$B$24:$AM$43, MATCH($B316, FixtureTicker!$A$24:$A$43), PlayerForm!$X$5+6)="BLANK",
0
),
_xlfn.IFS(
INDEX(FixtureTicker!$B$24:$AM$43, MATCH($B316, FixtureTicker!$A$24:$A$43), PlayerForm!$X$5+7)="H",
_xlfn.XLOOKUP($E316, PlayerForm!$D$3:$D$394, PlayerForm!$Q$3:$Q$394)*
_xlfn.XLOOKUP(
INDEX(FixtureTicker!$B$3:$AM$22, MATCH($B316, FixtureTicker!$A$3:$A$22), PlayerForm!$X$5+7),
 TeamForm!$B$4:$B$23, TeamForm!$AD$4:$AD$23),
INDEX(FixtureTicker!$B$24:$AM$43, MATCH($B316, FixtureTicker!$A$24:$A$43), PlayerForm!$X$5+7)="A",
_xlfn.XLOOKUP($E316, PlayerForm!$D$3:$D$394, PlayerForm!$R$3:$R$394)*
_xlfn.XLOOKUP(
INDEX(FixtureTicker!$B$3:$AM$22, MATCH($B316, FixtureTicker!$A$3:$A$22), PlayerForm!$X$5+7),
 TeamForm!$B$4:$B$23, TeamForm!$AB$4:$AB$23),
INDEX(FixtureTicker!$B$24:$AM$43, MATCH($B316, FixtureTicker!$A$24:$A$43), PlayerForm!$X$5+7)="BLANK",
0
)
),0)</f>
        <v>0</v>
      </c>
    </row>
    <row r="317" spans="1:10">
      <c r="A317" s="55">
        <v>153</v>
      </c>
      <c r="B317" s="55" t="str">
        <f>_xlfn.XLOOKUP($A317, PlayerData!$B$3:$B$394, PlayerData!C$3:C$394)</f>
        <v>SHU</v>
      </c>
      <c r="C317" s="55" t="str">
        <f>_xlfn.XLOOKUP($A317, PlayerData!$B$3:$B$394, PlayerData!D$3:D$394)</f>
        <v>M</v>
      </c>
      <c r="D317" s="55">
        <f>_xlfn.XLOOKUP($A317, PlayerData!$B:$B, PlayerData!F:F,,,-1)</f>
        <v>5.5</v>
      </c>
      <c r="E317" s="31" t="str">
        <f>_xlfn.XLOOKUP($A317, PlayerData!$B$3:$B$394, PlayerData!E$3:E$394)</f>
        <v>Lundstram</v>
      </c>
      <c r="F317" s="164" cm="1">
        <f t="array" ref="F317">IFERROR(0.01*_xlfn.IFS(
INDEX(FixtureTicker!$B$24:$AM$43, MATCH($B317, FixtureTicker!$A$24:$A$43, 0), PlayerForm!$X$5)="H",
_xlfn.XLOOKUP($E317, PlayerForm!$D$3:$D$394, PlayerForm!$Q$3:$Q$394)*
_xlfn.XLOOKUP(
INDEX(FixtureTicker!$B$3:$AM$22, MATCH($B317, FixtureTicker!$A$3:$A$22,0), PlayerForm!$X$5),
 TeamForm!$B$4:$B$23, TeamForm!$AD$4:$AD$23),
INDEX(FixtureTicker!$B$24:$AM$43, MATCH($B317, FixtureTicker!$A$24:$A$43,0), PlayerForm!$X$5)="A",
_xlfn.XLOOKUP($E317, PlayerForm!$D$3:$D$394, PlayerForm!$R$3:$R$394)*
_xlfn.XLOOKUP(
INDEX(FixtureTicker!$B$3:$AM$22, MATCH($B317, FixtureTicker!$A$3:$A$22,0), PlayerForm!$X$5),
 TeamForm!$B$4:$B$23, TeamForm!$AB$4:$AB$23),
INDEX(FixtureTicker!$B$24:$AM$43, MATCH($B317, FixtureTicker!$A$24:$A$43,0), PlayerForm!$X$5)="BLANK",
0),0)</f>
        <v>0</v>
      </c>
      <c r="G317" s="163" cm="1">
        <f t="array" ref="G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
),0)</f>
        <v>0</v>
      </c>
      <c r="H317" s="163" cm="1">
        <f t="array" ref="H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),
_xlfn.IFS(
INDEX(FixtureTicker!$B$24:$AM$43, MATCH($B317, FixtureTicker!$A$24:$A$43), PlayerForm!$X$5+2)="H",
_xlfn.XLOOKUP($E317, PlayerForm!$D$3:$D$394, PlayerForm!$Q$3:$Q$394)*
_xlfn.XLOOKUP(
INDEX(FixtureTicker!$B$3:$AM$22, MATCH($B317, FixtureTicker!$A$3:$A$22), PlayerForm!$X$5+2),
 TeamForm!$B$4:$B$23, TeamForm!$AD$4:$AD$23),
INDEX(FixtureTicker!$B$24:$AM$43, MATCH($B317, FixtureTicker!$A$24:$A$43), PlayerForm!$X$5+2)="A",
_xlfn.XLOOKUP($E317, PlayerForm!$D$3:$D$394, PlayerForm!$R$3:$R$394)*
_xlfn.XLOOKUP(
INDEX(FixtureTicker!$B$3:$AM$22, MATCH($B317, FixtureTicker!$A$3:$A$22), PlayerForm!$X$5+2),
 TeamForm!$B$4:$B$23, TeamForm!$AB$4:$AB$23),
INDEX(FixtureTicker!$B$24:$AM$43, MATCH($B317, FixtureTicker!$A$24:$A$43), PlayerForm!$X$5+2)="BLANK",
0
),
_xlfn.IFS(
INDEX(FixtureTicker!$B$24:$AM$43, MATCH($B317, FixtureTicker!$A$24:$A$43), PlayerForm!$X$5+3)="H",
_xlfn.XLOOKUP($E317, PlayerForm!$D$3:$D$394, PlayerForm!$Q$3:$Q$394)*
_xlfn.XLOOKUP(
INDEX(FixtureTicker!$B$3:$AM$22, MATCH($B317, FixtureTicker!$A$3:$A$22), PlayerForm!$X$5+3),
 TeamForm!$B$4:$B$23, TeamForm!$AD$4:$AD$23),
INDEX(FixtureTicker!$B$24:$AM$43, MATCH($B317, FixtureTicker!$A$24:$A$43), PlayerForm!$X$5+3)="A",
_xlfn.XLOOKUP($E317, PlayerForm!$D$3:$D$394, PlayerForm!$R$3:$R$394)*
_xlfn.XLOOKUP(
INDEX(FixtureTicker!$B$3:$AM$22, MATCH($B317, FixtureTicker!$A$3:$A$22), PlayerForm!$X$5+3),
 TeamForm!$B$4:$B$23, TeamForm!$AB$4:$AB$23),
INDEX(FixtureTicker!$B$24:$AM$43, MATCH($B317, FixtureTicker!$A$24:$A$43), PlayerForm!$X$5+3)="BLANK",
0
)
),0)</f>
        <v>0</v>
      </c>
      <c r="I317" s="163" cm="1">
        <f t="array" ref="I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),
_xlfn.IFS(
INDEX(FixtureTicker!$B$24:$AM$43, MATCH($B317, FixtureTicker!$A$24:$A$43), PlayerForm!$X$5+2)="H",
_xlfn.XLOOKUP($E317, PlayerForm!$D$3:$D$394, PlayerForm!$Q$3:$Q$394)*
_xlfn.XLOOKUP(
INDEX(FixtureTicker!$B$3:$AM$22, MATCH($B317, FixtureTicker!$A$3:$A$22), PlayerForm!$X$5+2),
 TeamForm!$B$4:$B$23, TeamForm!$AD$4:$AD$23),
INDEX(FixtureTicker!$B$24:$AM$43, MATCH($B317, FixtureTicker!$A$24:$A$43), PlayerForm!$X$5+2)="A",
_xlfn.XLOOKUP($E317, PlayerForm!$D$3:$D$394, PlayerForm!$R$3:$R$394)*
_xlfn.XLOOKUP(
INDEX(FixtureTicker!$B$3:$AM$22, MATCH($B317, FixtureTicker!$A$3:$A$22), PlayerForm!$X$5+2),
 TeamForm!$B$4:$B$23, TeamForm!$AB$4:$AB$23),
INDEX(FixtureTicker!$B$24:$AM$43, MATCH($B317, FixtureTicker!$A$24:$A$43), PlayerForm!$X$5+2)="BLANK",
0
),
_xlfn.IFS(
INDEX(FixtureTicker!$B$24:$AM$43, MATCH($B317, FixtureTicker!$A$24:$A$43), PlayerForm!$X$5+3)="H",
_xlfn.XLOOKUP($E317, PlayerForm!$D$3:$D$394, PlayerForm!$Q$3:$Q$394)*
_xlfn.XLOOKUP(
INDEX(FixtureTicker!$B$3:$AM$22, MATCH($B317, FixtureTicker!$A$3:$A$22), PlayerForm!$X$5+3),
 TeamForm!$B$4:$B$23, TeamForm!$AD$4:$AD$23),
INDEX(FixtureTicker!$B$24:$AM$43, MATCH($B317, FixtureTicker!$A$24:$A$43), PlayerForm!$X$5+3)="A",
_xlfn.XLOOKUP($E317, PlayerForm!$D$3:$D$394, PlayerForm!$R$3:$R$394)*
_xlfn.XLOOKUP(
INDEX(FixtureTicker!$B$3:$AM$22, MATCH($B317, FixtureTicker!$A$3:$A$22), PlayerForm!$X$5+3),
 TeamForm!$B$4:$B$23, TeamForm!$AB$4:$AB$23),
INDEX(FixtureTicker!$B$24:$AM$43, MATCH($B317, FixtureTicker!$A$24:$A$43), PlayerForm!$X$5+3)="BLANK",
0
),
_xlfn.IFS(
INDEX(FixtureTicker!$B$24:$AM$43, MATCH($B317, FixtureTicker!$A$24:$A$43), PlayerForm!$X$5+4)="H",
_xlfn.XLOOKUP($E317, PlayerForm!$D$3:$D$394, PlayerForm!$Q$3:$Q$394)*
_xlfn.XLOOKUP(
INDEX(FixtureTicker!$B$3:$AM$22, MATCH($B317, FixtureTicker!$A$3:$A$22), PlayerForm!$X$5+4),
 TeamForm!$B$4:$B$23, TeamForm!$AD$4:$AD$23),
INDEX(FixtureTicker!$B$24:$AM$43, MATCH($B317, FixtureTicker!$A$24:$A$43), PlayerForm!$X$5+4)="A",
_xlfn.XLOOKUP($E317, PlayerForm!$D$3:$D$394, PlayerForm!$R$3:$R$394)*
_xlfn.XLOOKUP(
INDEX(FixtureTicker!$B$3:$AM$22, MATCH($B317, FixtureTicker!$A$3:$A$22), PlayerForm!$X$5+4),
 TeamForm!$B$4:$B$23, TeamForm!$AB$4:$AB$23),
INDEX(FixtureTicker!$B$24:$AM$43, MATCH($B317, FixtureTicker!$A$24:$A$43), PlayerForm!$X$5+4)="BLANK",
0
),
_xlfn.IFS(
INDEX(FixtureTicker!$B$24:$AM$43, MATCH($B317, FixtureTicker!$A$24:$A$43), PlayerForm!$X$5+5)="H",
_xlfn.XLOOKUP($E317, PlayerForm!$D$3:$D$394, PlayerForm!$Q$3:$Q$394)*
_xlfn.XLOOKUP(
INDEX(FixtureTicker!$B$3:$AM$22, MATCH($B317, FixtureTicker!$A$3:$A$22), PlayerForm!$X$5+5),
 TeamForm!$B$4:$B$23, TeamForm!$AD$4:$AD$23),
INDEX(FixtureTicker!$B$24:$AM$43, MATCH($B317, FixtureTicker!$A$24:$A$43), PlayerForm!$X$5+5)="A",
_xlfn.XLOOKUP($E317, PlayerForm!$D$3:$D$394, PlayerForm!$R$3:$R$394)*
_xlfn.XLOOKUP(
INDEX(FixtureTicker!$B$3:$AM$22, MATCH($B317, FixtureTicker!$A$3:$A$22), PlayerForm!$X$5+5),
 TeamForm!$B$4:$B$23, TeamForm!$AB$4:$AB$23),
INDEX(FixtureTicker!$B$24:$AM$43, MATCH($B317, FixtureTicker!$A$24:$A$43), PlayerForm!$X$5+5)="BLANK",
0
)
),0)</f>
        <v>0</v>
      </c>
      <c r="J317" s="163" cm="1">
        <f t="array" ref="J317">IFERROR(0.01*SUM(
_xlfn.IFS(
INDEX(FixtureTicker!$B$24:$AM$43, MATCH($B317, FixtureTicker!$A$24:$A$43), PlayerForm!$X$5)="H",
_xlfn.XLOOKUP($E317, PlayerForm!$D$3:$D$394, PlayerForm!$Q$3:$Q$394)*
_xlfn.XLOOKUP(
INDEX(FixtureTicker!$B$3:$AM$22, MATCH($B317, FixtureTicker!$A$3:$A$22), PlayerForm!$X$5),
 TeamForm!$B$4:$B$23, TeamForm!$AD$4:$AD$23),
INDEX(FixtureTicker!$B$24:$AM$43, MATCH($B317, FixtureTicker!$A$24:$A$43), PlayerForm!$X$5)="A",
_xlfn.XLOOKUP($E317, PlayerForm!$D$3:$D$394, PlayerForm!$R$3:$R$394)*
_xlfn.XLOOKUP(
INDEX(FixtureTicker!$B$3:$AM$22, MATCH($B317, FixtureTicker!$A$3:$A$22), PlayerForm!$X$5),
 TeamForm!$B$4:$B$23, TeamForm!$AB$4:$AB$23),
INDEX(FixtureTicker!$B$24:$AM$43, MATCH($B317, FixtureTicker!$A$24:$A$43), PlayerForm!$X$5)="BLANK",
0
),
_xlfn.IFS(
INDEX(FixtureTicker!$B$24:$AM$43, MATCH($B317, FixtureTicker!$A$24:$A$43), PlayerForm!$X$5+1)="H",
_xlfn.XLOOKUP($E317, PlayerForm!$D$3:$D$394, PlayerForm!$Q$3:$Q$394)*
_xlfn.XLOOKUP(
INDEX(FixtureTicker!$B$3:$AM$22, MATCH($B317, FixtureTicker!$A$3:$A$22), PlayerForm!$X$5+1),
 TeamForm!$B$4:$B$23, TeamForm!$AD$4:$AD$23),
INDEX(FixtureTicker!$B$24:$AM$43, MATCH($B317, FixtureTicker!$A$24:$A$43), PlayerForm!$X$5+1)="A",
_xlfn.XLOOKUP($E317, PlayerForm!$D$3:$D$394, PlayerForm!$R$3:$R$394)*
_xlfn.XLOOKUP(
INDEX(FixtureTicker!$B$3:$AM$22, MATCH($B317, FixtureTicker!$A$3:$A$22), PlayerForm!$X$5+1),
 TeamForm!$B$4:$B$23, TeamForm!$AB$4:$AB$23),
INDEX(FixtureTicker!$B$24:$AM$43, MATCH($B317, FixtureTicker!$A$24:$A$43), PlayerForm!$X$5+1)="BLANK",
0
),
_xlfn.IFS(
INDEX(FixtureTicker!$B$24:$AM$43, MATCH($B317, FixtureTicker!$A$24:$A$43), PlayerForm!$X$5+2)="H",
_xlfn.XLOOKUP($E317, PlayerForm!$D$3:$D$394, PlayerForm!$Q$3:$Q$394)*
_xlfn.XLOOKUP(
INDEX(FixtureTicker!$B$3:$AM$22, MATCH($B317, FixtureTicker!$A$3:$A$22), PlayerForm!$X$5+2),
 TeamForm!$B$4:$B$23, TeamForm!$AD$4:$AD$23),
INDEX(FixtureTicker!$B$24:$AM$43, MATCH($B317, FixtureTicker!$A$24:$A$43), PlayerForm!$X$5+2)="A",
_xlfn.XLOOKUP($E317, PlayerForm!$D$3:$D$394, PlayerForm!$R$3:$R$394)*
_xlfn.XLOOKUP(
INDEX(FixtureTicker!$B$3:$AM$22, MATCH($B317, FixtureTicker!$A$3:$A$22), PlayerForm!$X$5+2),
 TeamForm!$B$4:$B$23, TeamForm!$AB$4:$AB$23),
INDEX(FixtureTicker!$B$24:$AM$43, MATCH($B317, FixtureTicker!$A$24:$A$43), PlayerForm!$X$5+2)="BLANK",
0
),
_xlfn.IFS(
INDEX(FixtureTicker!$B$24:$AM$43, MATCH($B317, FixtureTicker!$A$24:$A$43), PlayerForm!$X$5+3)="H",
_xlfn.XLOOKUP($E317, PlayerForm!$D$3:$D$394, PlayerForm!$Q$3:$Q$394)*
_xlfn.XLOOKUP(
INDEX(FixtureTicker!$B$3:$AM$22, MATCH($B317, FixtureTicker!$A$3:$A$22), PlayerForm!$X$5+3),
 TeamForm!$B$4:$B$23, TeamForm!$AD$4:$AD$23),
INDEX(FixtureTicker!$B$24:$AM$43, MATCH($B317, FixtureTicker!$A$24:$A$43), PlayerForm!$X$5+3)="A",
_xlfn.XLOOKUP($E317, PlayerForm!$D$3:$D$394, PlayerForm!$R$3:$R$394)*
_xlfn.XLOOKUP(
INDEX(FixtureTicker!$B$3:$AM$22, MATCH($B317, FixtureTicker!$A$3:$A$22), PlayerForm!$X$5+3),
 TeamForm!$B$4:$B$23, TeamForm!$AB$4:$AB$23),
INDEX(FixtureTicker!$B$24:$AM$43, MATCH($B317, FixtureTicker!$A$24:$A$43), PlayerForm!$X$5+3)="BLANK",
0
),
_xlfn.IFS(
INDEX(FixtureTicker!$B$24:$AM$43, MATCH($B317, FixtureTicker!$A$24:$A$43), PlayerForm!$X$5+4)="H",
_xlfn.XLOOKUP($E317, PlayerForm!$D$3:$D$394, PlayerForm!$Q$3:$Q$394)*
_xlfn.XLOOKUP(
INDEX(FixtureTicker!$B$3:$AM$22, MATCH($B317, FixtureTicker!$A$3:$A$22), PlayerForm!$X$5+4),
 TeamForm!$B$4:$B$23, TeamForm!$AD$4:$AD$23),
INDEX(FixtureTicker!$B$24:$AM$43, MATCH($B317, FixtureTicker!$A$24:$A$43), PlayerForm!$X$5+4)="A",
_xlfn.XLOOKUP($E317, PlayerForm!$D$3:$D$394, PlayerForm!$R$3:$R$394)*
_xlfn.XLOOKUP(
INDEX(FixtureTicker!$B$3:$AM$22, MATCH($B317, FixtureTicker!$A$3:$A$22), PlayerForm!$X$5+4),
 TeamForm!$B$4:$B$23, TeamForm!$AB$4:$AB$23),
INDEX(FixtureTicker!$B$24:$AM$43, MATCH($B317, FixtureTicker!$A$24:$A$43), PlayerForm!$X$5+4)="BLANK",
0
),
_xlfn.IFS(
INDEX(FixtureTicker!$B$24:$AM$43, MATCH($B317, FixtureTicker!$A$24:$A$43), PlayerForm!$X$5+5)="H",
_xlfn.XLOOKUP($E317, PlayerForm!$D$3:$D$394, PlayerForm!$Q$3:$Q$394)*
_xlfn.XLOOKUP(
INDEX(FixtureTicker!$B$3:$AM$22, MATCH($B317, FixtureTicker!$A$3:$A$22), PlayerForm!$X$5+5),
 TeamForm!$B$4:$B$23, TeamForm!$AD$4:$AD$23),
INDEX(FixtureTicker!$B$24:$AM$43, MATCH($B317, FixtureTicker!$A$24:$A$43), PlayerForm!$X$5+5)="A",
_xlfn.XLOOKUP($E317, PlayerForm!$D$3:$D$394, PlayerForm!$R$3:$R$394)*
_xlfn.XLOOKUP(
INDEX(FixtureTicker!$B$3:$AM$22, MATCH($B317, FixtureTicker!$A$3:$A$22), PlayerForm!$X$5+5),
 TeamForm!$B$4:$B$23, TeamForm!$AB$4:$AB$23),
INDEX(FixtureTicker!$B$24:$AM$43, MATCH($B317, FixtureTicker!$A$24:$A$43), PlayerForm!$X$5+5)="BLANK",
0
),
_xlfn.IFS(
INDEX(FixtureTicker!$B$24:$AM$43, MATCH($B317, FixtureTicker!$A$24:$A$43), PlayerForm!$X$5+6)="H",
_xlfn.XLOOKUP($E317, PlayerForm!$D$3:$D$394, PlayerForm!$Q$3:$Q$394)*
_xlfn.XLOOKUP(
INDEX(FixtureTicker!$B$3:$AM$22, MATCH($B317, FixtureTicker!$A$3:$A$22), PlayerForm!$X$5+6),
 TeamForm!$B$4:$B$23, TeamForm!$AD$4:$AD$23),
INDEX(FixtureTicker!$B$24:$AM$43, MATCH($B317, FixtureTicker!$A$24:$A$43), PlayerForm!$X$5+6)="A",
_xlfn.XLOOKUP($E317, PlayerForm!$D$3:$D$394, PlayerForm!$R$3:$R$394)*
_xlfn.XLOOKUP(
INDEX(FixtureTicker!$B$3:$AM$22, MATCH($B317, FixtureTicker!$A$3:$A$22), PlayerForm!$X$5+6),
 TeamForm!$B$4:$B$23, TeamForm!$AB$4:$AB$23),
INDEX(FixtureTicker!$B$24:$AM$43, MATCH($B317, FixtureTicker!$A$24:$A$43), PlayerForm!$X$5+6)="BLANK",
0
),
_xlfn.IFS(
INDEX(FixtureTicker!$B$24:$AM$43, MATCH($B317, FixtureTicker!$A$24:$A$43), PlayerForm!$X$5+7)="H",
_xlfn.XLOOKUP($E317, PlayerForm!$D$3:$D$394, PlayerForm!$Q$3:$Q$394)*
_xlfn.XLOOKUP(
INDEX(FixtureTicker!$B$3:$AM$22, MATCH($B317, FixtureTicker!$A$3:$A$22), PlayerForm!$X$5+7),
 TeamForm!$B$4:$B$23, TeamForm!$AD$4:$AD$23),
INDEX(FixtureTicker!$B$24:$AM$43, MATCH($B317, FixtureTicker!$A$24:$A$43), PlayerForm!$X$5+7)="A",
_xlfn.XLOOKUP($E317, PlayerForm!$D$3:$D$394, PlayerForm!$R$3:$R$394)*
_xlfn.XLOOKUP(
INDEX(FixtureTicker!$B$3:$AM$22, MATCH($B317, FixtureTicker!$A$3:$A$22), PlayerForm!$X$5+7),
 TeamForm!$B$4:$B$23, TeamForm!$AB$4:$AB$23),
INDEX(FixtureTicker!$B$24:$AM$43, MATCH($B317, FixtureTicker!$A$24:$A$43), PlayerForm!$X$5+7)="BLANK",
0
)
),0)</f>
        <v>0</v>
      </c>
    </row>
    <row r="318" spans="1:10">
      <c r="A318" s="55">
        <v>104</v>
      </c>
      <c r="B318" s="55" t="str">
        <f>_xlfn.XLOOKUP($A318, PlayerData!$B$3:$B$394, PlayerData!C$3:C$394)</f>
        <v>CHE</v>
      </c>
      <c r="C318" s="55" t="str">
        <f>_xlfn.XLOOKUP($A318, PlayerData!$B$3:$B$394, PlayerData!D$3:D$394)</f>
        <v>M</v>
      </c>
      <c r="D318" s="55">
        <f>_xlfn.XLOOKUP($A318, PlayerData!$B:$B, PlayerData!F:F,,,-1)</f>
        <v>6</v>
      </c>
      <c r="E318" s="31" t="str">
        <f>_xlfn.XLOOKUP($A318, PlayerData!$B$3:$B$394, PlayerData!E$3:E$394)</f>
        <v>Hudson-Odoi</v>
      </c>
      <c r="F318" s="164" cm="1">
        <f t="array" ref="F318">IFERROR(0.01*_xlfn.IFS(
INDEX(FixtureTicker!$B$24:$AM$43, MATCH($B318, FixtureTicker!$A$24:$A$43, 0), PlayerForm!$X$5)="H",
_xlfn.XLOOKUP($E318, PlayerForm!$D$3:$D$394, PlayerForm!$Q$3:$Q$394)*
_xlfn.XLOOKUP(
INDEX(FixtureTicker!$B$3:$AM$22, MATCH($B318, FixtureTicker!$A$3:$A$22,0), PlayerForm!$X$5),
 TeamForm!$B$4:$B$23, TeamForm!$AD$4:$AD$23),
INDEX(FixtureTicker!$B$24:$AM$43, MATCH($B318, FixtureTicker!$A$24:$A$43,0), PlayerForm!$X$5)="A",
_xlfn.XLOOKUP($E318, PlayerForm!$D$3:$D$394, PlayerForm!$R$3:$R$394)*
_xlfn.XLOOKUP(
INDEX(FixtureTicker!$B$3:$AM$22, MATCH($B318, FixtureTicker!$A$3:$A$22,0), PlayerForm!$X$5),
 TeamForm!$B$4:$B$23, TeamForm!$AB$4:$AB$23),
INDEX(FixtureTicker!$B$24:$AM$43, MATCH($B318, FixtureTicker!$A$24:$A$43,0), PlayerForm!$X$5)="BLANK",
0),0)</f>
        <v>0</v>
      </c>
      <c r="G318" s="163" cm="1">
        <f t="array" ref="G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
),0)</f>
        <v>0</v>
      </c>
      <c r="H318" s="163" cm="1">
        <f t="array" ref="H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),
_xlfn.IFS(
INDEX(FixtureTicker!$B$24:$AM$43, MATCH($B318, FixtureTicker!$A$24:$A$43), PlayerForm!$X$5+2)="H",
_xlfn.XLOOKUP($E318, PlayerForm!$D$3:$D$394, PlayerForm!$Q$3:$Q$394)*
_xlfn.XLOOKUP(
INDEX(FixtureTicker!$B$3:$AM$22, MATCH($B318, FixtureTicker!$A$3:$A$22), PlayerForm!$X$5+2),
 TeamForm!$B$4:$B$23, TeamForm!$AD$4:$AD$23),
INDEX(FixtureTicker!$B$24:$AM$43, MATCH($B318, FixtureTicker!$A$24:$A$43), PlayerForm!$X$5+2)="A",
_xlfn.XLOOKUP($E318, PlayerForm!$D$3:$D$394, PlayerForm!$R$3:$R$394)*
_xlfn.XLOOKUP(
INDEX(FixtureTicker!$B$3:$AM$22, MATCH($B318, FixtureTicker!$A$3:$A$22), PlayerForm!$X$5+2),
 TeamForm!$B$4:$B$23, TeamForm!$AB$4:$AB$23),
INDEX(FixtureTicker!$B$24:$AM$43, MATCH($B318, FixtureTicker!$A$24:$A$43), PlayerForm!$X$5+2)="BLANK",
0
),
_xlfn.IFS(
INDEX(FixtureTicker!$B$24:$AM$43, MATCH($B318, FixtureTicker!$A$24:$A$43), PlayerForm!$X$5+3)="H",
_xlfn.XLOOKUP($E318, PlayerForm!$D$3:$D$394, PlayerForm!$Q$3:$Q$394)*
_xlfn.XLOOKUP(
INDEX(FixtureTicker!$B$3:$AM$22, MATCH($B318, FixtureTicker!$A$3:$A$22), PlayerForm!$X$5+3),
 TeamForm!$B$4:$B$23, TeamForm!$AD$4:$AD$23),
INDEX(FixtureTicker!$B$24:$AM$43, MATCH($B318, FixtureTicker!$A$24:$A$43), PlayerForm!$X$5+3)="A",
_xlfn.XLOOKUP($E318, PlayerForm!$D$3:$D$394, PlayerForm!$R$3:$R$394)*
_xlfn.XLOOKUP(
INDEX(FixtureTicker!$B$3:$AM$22, MATCH($B318, FixtureTicker!$A$3:$A$22), PlayerForm!$X$5+3),
 TeamForm!$B$4:$B$23, TeamForm!$AB$4:$AB$23),
INDEX(FixtureTicker!$B$24:$AM$43, MATCH($B318, FixtureTicker!$A$24:$A$43), PlayerForm!$X$5+3)="BLANK",
0
)
),0)</f>
        <v>0</v>
      </c>
      <c r="I318" s="163" cm="1">
        <f t="array" ref="I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),
_xlfn.IFS(
INDEX(FixtureTicker!$B$24:$AM$43, MATCH($B318, FixtureTicker!$A$24:$A$43), PlayerForm!$X$5+2)="H",
_xlfn.XLOOKUP($E318, PlayerForm!$D$3:$D$394, PlayerForm!$Q$3:$Q$394)*
_xlfn.XLOOKUP(
INDEX(FixtureTicker!$B$3:$AM$22, MATCH($B318, FixtureTicker!$A$3:$A$22), PlayerForm!$X$5+2),
 TeamForm!$B$4:$B$23, TeamForm!$AD$4:$AD$23),
INDEX(FixtureTicker!$B$24:$AM$43, MATCH($B318, FixtureTicker!$A$24:$A$43), PlayerForm!$X$5+2)="A",
_xlfn.XLOOKUP($E318, PlayerForm!$D$3:$D$394, PlayerForm!$R$3:$R$394)*
_xlfn.XLOOKUP(
INDEX(FixtureTicker!$B$3:$AM$22, MATCH($B318, FixtureTicker!$A$3:$A$22), PlayerForm!$X$5+2),
 TeamForm!$B$4:$B$23, TeamForm!$AB$4:$AB$23),
INDEX(FixtureTicker!$B$24:$AM$43, MATCH($B318, FixtureTicker!$A$24:$A$43), PlayerForm!$X$5+2)="BLANK",
0
),
_xlfn.IFS(
INDEX(FixtureTicker!$B$24:$AM$43, MATCH($B318, FixtureTicker!$A$24:$A$43), PlayerForm!$X$5+3)="H",
_xlfn.XLOOKUP($E318, PlayerForm!$D$3:$D$394, PlayerForm!$Q$3:$Q$394)*
_xlfn.XLOOKUP(
INDEX(FixtureTicker!$B$3:$AM$22, MATCH($B318, FixtureTicker!$A$3:$A$22), PlayerForm!$X$5+3),
 TeamForm!$B$4:$B$23, TeamForm!$AD$4:$AD$23),
INDEX(FixtureTicker!$B$24:$AM$43, MATCH($B318, FixtureTicker!$A$24:$A$43), PlayerForm!$X$5+3)="A",
_xlfn.XLOOKUP($E318, PlayerForm!$D$3:$D$394, PlayerForm!$R$3:$R$394)*
_xlfn.XLOOKUP(
INDEX(FixtureTicker!$B$3:$AM$22, MATCH($B318, FixtureTicker!$A$3:$A$22), PlayerForm!$X$5+3),
 TeamForm!$B$4:$B$23, TeamForm!$AB$4:$AB$23),
INDEX(FixtureTicker!$B$24:$AM$43, MATCH($B318, FixtureTicker!$A$24:$A$43), PlayerForm!$X$5+3)="BLANK",
0
),
_xlfn.IFS(
INDEX(FixtureTicker!$B$24:$AM$43, MATCH($B318, FixtureTicker!$A$24:$A$43), PlayerForm!$X$5+4)="H",
_xlfn.XLOOKUP($E318, PlayerForm!$D$3:$D$394, PlayerForm!$Q$3:$Q$394)*
_xlfn.XLOOKUP(
INDEX(FixtureTicker!$B$3:$AM$22, MATCH($B318, FixtureTicker!$A$3:$A$22), PlayerForm!$X$5+4),
 TeamForm!$B$4:$B$23, TeamForm!$AD$4:$AD$23),
INDEX(FixtureTicker!$B$24:$AM$43, MATCH($B318, FixtureTicker!$A$24:$A$43), PlayerForm!$X$5+4)="A",
_xlfn.XLOOKUP($E318, PlayerForm!$D$3:$D$394, PlayerForm!$R$3:$R$394)*
_xlfn.XLOOKUP(
INDEX(FixtureTicker!$B$3:$AM$22, MATCH($B318, FixtureTicker!$A$3:$A$22), PlayerForm!$X$5+4),
 TeamForm!$B$4:$B$23, TeamForm!$AB$4:$AB$23),
INDEX(FixtureTicker!$B$24:$AM$43, MATCH($B318, FixtureTicker!$A$24:$A$43), PlayerForm!$X$5+4)="BLANK",
0
),
_xlfn.IFS(
INDEX(FixtureTicker!$B$24:$AM$43, MATCH($B318, FixtureTicker!$A$24:$A$43), PlayerForm!$X$5+5)="H",
_xlfn.XLOOKUP($E318, PlayerForm!$D$3:$D$394, PlayerForm!$Q$3:$Q$394)*
_xlfn.XLOOKUP(
INDEX(FixtureTicker!$B$3:$AM$22, MATCH($B318, FixtureTicker!$A$3:$A$22), PlayerForm!$X$5+5),
 TeamForm!$B$4:$B$23, TeamForm!$AD$4:$AD$23),
INDEX(FixtureTicker!$B$24:$AM$43, MATCH($B318, FixtureTicker!$A$24:$A$43), PlayerForm!$X$5+5)="A",
_xlfn.XLOOKUP($E318, PlayerForm!$D$3:$D$394, PlayerForm!$R$3:$R$394)*
_xlfn.XLOOKUP(
INDEX(FixtureTicker!$B$3:$AM$22, MATCH($B318, FixtureTicker!$A$3:$A$22), PlayerForm!$X$5+5),
 TeamForm!$B$4:$B$23, TeamForm!$AB$4:$AB$23),
INDEX(FixtureTicker!$B$24:$AM$43, MATCH($B318, FixtureTicker!$A$24:$A$43), PlayerForm!$X$5+5)="BLANK",
0
)
),0)</f>
        <v>0</v>
      </c>
      <c r="J318" s="163" cm="1">
        <f t="array" ref="J318">IFERROR(0.01*SUM(
_xlfn.IFS(
INDEX(FixtureTicker!$B$24:$AM$43, MATCH($B318, FixtureTicker!$A$24:$A$43), PlayerForm!$X$5)="H",
_xlfn.XLOOKUP($E318, PlayerForm!$D$3:$D$394, PlayerForm!$Q$3:$Q$394)*
_xlfn.XLOOKUP(
INDEX(FixtureTicker!$B$3:$AM$22, MATCH($B318, FixtureTicker!$A$3:$A$22), PlayerForm!$X$5),
 TeamForm!$B$4:$B$23, TeamForm!$AD$4:$AD$23),
INDEX(FixtureTicker!$B$24:$AM$43, MATCH($B318, FixtureTicker!$A$24:$A$43), PlayerForm!$X$5)="A",
_xlfn.XLOOKUP($E318, PlayerForm!$D$3:$D$394, PlayerForm!$R$3:$R$394)*
_xlfn.XLOOKUP(
INDEX(FixtureTicker!$B$3:$AM$22, MATCH($B318, FixtureTicker!$A$3:$A$22), PlayerForm!$X$5),
 TeamForm!$B$4:$B$23, TeamForm!$AB$4:$AB$23),
INDEX(FixtureTicker!$B$24:$AM$43, MATCH($B318, FixtureTicker!$A$24:$A$43), PlayerForm!$X$5)="BLANK",
0
),
_xlfn.IFS(
INDEX(FixtureTicker!$B$24:$AM$43, MATCH($B318, FixtureTicker!$A$24:$A$43), PlayerForm!$X$5+1)="H",
_xlfn.XLOOKUP($E318, PlayerForm!$D$3:$D$394, PlayerForm!$Q$3:$Q$394)*
_xlfn.XLOOKUP(
INDEX(FixtureTicker!$B$3:$AM$22, MATCH($B318, FixtureTicker!$A$3:$A$22), PlayerForm!$X$5+1),
 TeamForm!$B$4:$B$23, TeamForm!$AD$4:$AD$23),
INDEX(FixtureTicker!$B$24:$AM$43, MATCH($B318, FixtureTicker!$A$24:$A$43), PlayerForm!$X$5+1)="A",
_xlfn.XLOOKUP($E318, PlayerForm!$D$3:$D$394, PlayerForm!$R$3:$R$394)*
_xlfn.XLOOKUP(
INDEX(FixtureTicker!$B$3:$AM$22, MATCH($B318, FixtureTicker!$A$3:$A$22), PlayerForm!$X$5+1),
 TeamForm!$B$4:$B$23, TeamForm!$AB$4:$AB$23),
INDEX(FixtureTicker!$B$24:$AM$43, MATCH($B318, FixtureTicker!$A$24:$A$43), PlayerForm!$X$5+1)="BLANK",
0
),
_xlfn.IFS(
INDEX(FixtureTicker!$B$24:$AM$43, MATCH($B318, FixtureTicker!$A$24:$A$43), PlayerForm!$X$5+2)="H",
_xlfn.XLOOKUP($E318, PlayerForm!$D$3:$D$394, PlayerForm!$Q$3:$Q$394)*
_xlfn.XLOOKUP(
INDEX(FixtureTicker!$B$3:$AM$22, MATCH($B318, FixtureTicker!$A$3:$A$22), PlayerForm!$X$5+2),
 TeamForm!$B$4:$B$23, TeamForm!$AD$4:$AD$23),
INDEX(FixtureTicker!$B$24:$AM$43, MATCH($B318, FixtureTicker!$A$24:$A$43), PlayerForm!$X$5+2)="A",
_xlfn.XLOOKUP($E318, PlayerForm!$D$3:$D$394, PlayerForm!$R$3:$R$394)*
_xlfn.XLOOKUP(
INDEX(FixtureTicker!$B$3:$AM$22, MATCH($B318, FixtureTicker!$A$3:$A$22), PlayerForm!$X$5+2),
 TeamForm!$B$4:$B$23, TeamForm!$AB$4:$AB$23),
INDEX(FixtureTicker!$B$24:$AM$43, MATCH($B318, FixtureTicker!$A$24:$A$43), PlayerForm!$X$5+2)="BLANK",
0
),
_xlfn.IFS(
INDEX(FixtureTicker!$B$24:$AM$43, MATCH($B318, FixtureTicker!$A$24:$A$43), PlayerForm!$X$5+3)="H",
_xlfn.XLOOKUP($E318, PlayerForm!$D$3:$D$394, PlayerForm!$Q$3:$Q$394)*
_xlfn.XLOOKUP(
INDEX(FixtureTicker!$B$3:$AM$22, MATCH($B318, FixtureTicker!$A$3:$A$22), PlayerForm!$X$5+3),
 TeamForm!$B$4:$B$23, TeamForm!$AD$4:$AD$23),
INDEX(FixtureTicker!$B$24:$AM$43, MATCH($B318, FixtureTicker!$A$24:$A$43), PlayerForm!$X$5+3)="A",
_xlfn.XLOOKUP($E318, PlayerForm!$D$3:$D$394, PlayerForm!$R$3:$R$394)*
_xlfn.XLOOKUP(
INDEX(FixtureTicker!$B$3:$AM$22, MATCH($B318, FixtureTicker!$A$3:$A$22), PlayerForm!$X$5+3),
 TeamForm!$B$4:$B$23, TeamForm!$AB$4:$AB$23),
INDEX(FixtureTicker!$B$24:$AM$43, MATCH($B318, FixtureTicker!$A$24:$A$43), PlayerForm!$X$5+3)="BLANK",
0
),
_xlfn.IFS(
INDEX(FixtureTicker!$B$24:$AM$43, MATCH($B318, FixtureTicker!$A$24:$A$43), PlayerForm!$X$5+4)="H",
_xlfn.XLOOKUP($E318, PlayerForm!$D$3:$D$394, PlayerForm!$Q$3:$Q$394)*
_xlfn.XLOOKUP(
INDEX(FixtureTicker!$B$3:$AM$22, MATCH($B318, FixtureTicker!$A$3:$A$22), PlayerForm!$X$5+4),
 TeamForm!$B$4:$B$23, TeamForm!$AD$4:$AD$23),
INDEX(FixtureTicker!$B$24:$AM$43, MATCH($B318, FixtureTicker!$A$24:$A$43), PlayerForm!$X$5+4)="A",
_xlfn.XLOOKUP($E318, PlayerForm!$D$3:$D$394, PlayerForm!$R$3:$R$394)*
_xlfn.XLOOKUP(
INDEX(FixtureTicker!$B$3:$AM$22, MATCH($B318, FixtureTicker!$A$3:$A$22), PlayerForm!$X$5+4),
 TeamForm!$B$4:$B$23, TeamForm!$AB$4:$AB$23),
INDEX(FixtureTicker!$B$24:$AM$43, MATCH($B318, FixtureTicker!$A$24:$A$43), PlayerForm!$X$5+4)="BLANK",
0
),
_xlfn.IFS(
INDEX(FixtureTicker!$B$24:$AM$43, MATCH($B318, FixtureTicker!$A$24:$A$43), PlayerForm!$X$5+5)="H",
_xlfn.XLOOKUP($E318, PlayerForm!$D$3:$D$394, PlayerForm!$Q$3:$Q$394)*
_xlfn.XLOOKUP(
INDEX(FixtureTicker!$B$3:$AM$22, MATCH($B318, FixtureTicker!$A$3:$A$22), PlayerForm!$X$5+5),
 TeamForm!$B$4:$B$23, TeamForm!$AD$4:$AD$23),
INDEX(FixtureTicker!$B$24:$AM$43, MATCH($B318, FixtureTicker!$A$24:$A$43), PlayerForm!$X$5+5)="A",
_xlfn.XLOOKUP($E318, PlayerForm!$D$3:$D$394, PlayerForm!$R$3:$R$394)*
_xlfn.XLOOKUP(
INDEX(FixtureTicker!$B$3:$AM$22, MATCH($B318, FixtureTicker!$A$3:$A$22), PlayerForm!$X$5+5),
 TeamForm!$B$4:$B$23, TeamForm!$AB$4:$AB$23),
INDEX(FixtureTicker!$B$24:$AM$43, MATCH($B318, FixtureTicker!$A$24:$A$43), PlayerForm!$X$5+5)="BLANK",
0
),
_xlfn.IFS(
INDEX(FixtureTicker!$B$24:$AM$43, MATCH($B318, FixtureTicker!$A$24:$A$43), PlayerForm!$X$5+6)="H",
_xlfn.XLOOKUP($E318, PlayerForm!$D$3:$D$394, PlayerForm!$Q$3:$Q$394)*
_xlfn.XLOOKUP(
INDEX(FixtureTicker!$B$3:$AM$22, MATCH($B318, FixtureTicker!$A$3:$A$22), PlayerForm!$X$5+6),
 TeamForm!$B$4:$B$23, TeamForm!$AD$4:$AD$23),
INDEX(FixtureTicker!$B$24:$AM$43, MATCH($B318, FixtureTicker!$A$24:$A$43), PlayerForm!$X$5+6)="A",
_xlfn.XLOOKUP($E318, PlayerForm!$D$3:$D$394, PlayerForm!$R$3:$R$394)*
_xlfn.XLOOKUP(
INDEX(FixtureTicker!$B$3:$AM$22, MATCH($B318, FixtureTicker!$A$3:$A$22), PlayerForm!$X$5+6),
 TeamForm!$B$4:$B$23, TeamForm!$AB$4:$AB$23),
INDEX(FixtureTicker!$B$24:$AM$43, MATCH($B318, FixtureTicker!$A$24:$A$43), PlayerForm!$X$5+6)="BLANK",
0
),
_xlfn.IFS(
INDEX(FixtureTicker!$B$24:$AM$43, MATCH($B318, FixtureTicker!$A$24:$A$43), PlayerForm!$X$5+7)="H",
_xlfn.XLOOKUP($E318, PlayerForm!$D$3:$D$394, PlayerForm!$Q$3:$Q$394)*
_xlfn.XLOOKUP(
INDEX(FixtureTicker!$B$3:$AM$22, MATCH($B318, FixtureTicker!$A$3:$A$22), PlayerForm!$X$5+7),
 TeamForm!$B$4:$B$23, TeamForm!$AD$4:$AD$23),
INDEX(FixtureTicker!$B$24:$AM$43, MATCH($B318, FixtureTicker!$A$24:$A$43), PlayerForm!$X$5+7)="A",
_xlfn.XLOOKUP($E318, PlayerForm!$D$3:$D$394, PlayerForm!$R$3:$R$394)*
_xlfn.XLOOKUP(
INDEX(FixtureTicker!$B$3:$AM$22, MATCH($B318, FixtureTicker!$A$3:$A$22), PlayerForm!$X$5+7),
 TeamForm!$B$4:$B$23, TeamForm!$AB$4:$AB$23),
INDEX(FixtureTicker!$B$24:$AM$43, MATCH($B318, FixtureTicker!$A$24:$A$43), PlayerForm!$X$5+7)="BLANK",
0
)
),0)</f>
        <v>0</v>
      </c>
    </row>
    <row r="319" spans="1:10">
      <c r="A319" s="55">
        <v>174</v>
      </c>
      <c r="B319" s="55" t="str">
        <f>_xlfn.XLOOKUP($A319, PlayerData!$B$3:$B$394, PlayerData!C$3:C$394)</f>
        <v>BHA</v>
      </c>
      <c r="C319" s="55" t="str">
        <f>_xlfn.XLOOKUP($A319, PlayerData!$B$3:$B$394, PlayerData!D$3:D$394)</f>
        <v>M</v>
      </c>
      <c r="D319" s="55">
        <f>_xlfn.XLOOKUP($A319, PlayerData!$B:$B, PlayerData!F:F,,,-1)</f>
        <v>5</v>
      </c>
      <c r="E319" s="31" t="str">
        <f>_xlfn.XLOOKUP($A319, PlayerData!$B$3:$B$394, PlayerData!E$3:E$394)</f>
        <v>March</v>
      </c>
      <c r="F319" s="164" cm="1">
        <f t="array" ref="F319">IFERROR(0.01*_xlfn.IFS(
INDEX(FixtureTicker!$B$24:$AM$43, MATCH($B319, FixtureTicker!$A$24:$A$43, 0), PlayerForm!$X$5)="H",
_xlfn.XLOOKUP($E319, PlayerForm!$D$3:$D$394, PlayerForm!$Q$3:$Q$394)*
_xlfn.XLOOKUP(
INDEX(FixtureTicker!$B$3:$AM$22, MATCH($B319, FixtureTicker!$A$3:$A$22,0), PlayerForm!$X$5),
 TeamForm!$B$4:$B$23, TeamForm!$AD$4:$AD$23),
INDEX(FixtureTicker!$B$24:$AM$43, MATCH($B319, FixtureTicker!$A$24:$A$43,0), PlayerForm!$X$5)="A",
_xlfn.XLOOKUP($E319, PlayerForm!$D$3:$D$394, PlayerForm!$R$3:$R$394)*
_xlfn.XLOOKUP(
INDEX(FixtureTicker!$B$3:$AM$22, MATCH($B319, FixtureTicker!$A$3:$A$22,0), PlayerForm!$X$5),
 TeamForm!$B$4:$B$23, TeamForm!$AB$4:$AB$23),
INDEX(FixtureTicker!$B$24:$AM$43, MATCH($B319, FixtureTicker!$A$24:$A$43,0), PlayerForm!$X$5)="BLANK",
0),0)</f>
        <v>0</v>
      </c>
      <c r="G319" s="163" cm="1">
        <f t="array" ref="G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
),0)</f>
        <v>0</v>
      </c>
      <c r="H319" s="163" cm="1">
        <f t="array" ref="H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),
_xlfn.IFS(
INDEX(FixtureTicker!$B$24:$AM$43, MATCH($B319, FixtureTicker!$A$24:$A$43), PlayerForm!$X$5+2)="H",
_xlfn.XLOOKUP($E319, PlayerForm!$D$3:$D$394, PlayerForm!$Q$3:$Q$394)*
_xlfn.XLOOKUP(
INDEX(FixtureTicker!$B$3:$AM$22, MATCH($B319, FixtureTicker!$A$3:$A$22), PlayerForm!$X$5+2),
 TeamForm!$B$4:$B$23, TeamForm!$AD$4:$AD$23),
INDEX(FixtureTicker!$B$24:$AM$43, MATCH($B319, FixtureTicker!$A$24:$A$43), PlayerForm!$X$5+2)="A",
_xlfn.XLOOKUP($E319, PlayerForm!$D$3:$D$394, PlayerForm!$R$3:$R$394)*
_xlfn.XLOOKUP(
INDEX(FixtureTicker!$B$3:$AM$22, MATCH($B319, FixtureTicker!$A$3:$A$22), PlayerForm!$X$5+2),
 TeamForm!$B$4:$B$23, TeamForm!$AB$4:$AB$23),
INDEX(FixtureTicker!$B$24:$AM$43, MATCH($B319, FixtureTicker!$A$24:$A$43), PlayerForm!$X$5+2)="BLANK",
0
),
_xlfn.IFS(
INDEX(FixtureTicker!$B$24:$AM$43, MATCH($B319, FixtureTicker!$A$24:$A$43), PlayerForm!$X$5+3)="H",
_xlfn.XLOOKUP($E319, PlayerForm!$D$3:$D$394, PlayerForm!$Q$3:$Q$394)*
_xlfn.XLOOKUP(
INDEX(FixtureTicker!$B$3:$AM$22, MATCH($B319, FixtureTicker!$A$3:$A$22), PlayerForm!$X$5+3),
 TeamForm!$B$4:$B$23, TeamForm!$AD$4:$AD$23),
INDEX(FixtureTicker!$B$24:$AM$43, MATCH($B319, FixtureTicker!$A$24:$A$43), PlayerForm!$X$5+3)="A",
_xlfn.XLOOKUP($E319, PlayerForm!$D$3:$D$394, PlayerForm!$R$3:$R$394)*
_xlfn.XLOOKUP(
INDEX(FixtureTicker!$B$3:$AM$22, MATCH($B319, FixtureTicker!$A$3:$A$22), PlayerForm!$X$5+3),
 TeamForm!$B$4:$B$23, TeamForm!$AB$4:$AB$23),
INDEX(FixtureTicker!$B$24:$AM$43, MATCH($B319, FixtureTicker!$A$24:$A$43), PlayerForm!$X$5+3)="BLANK",
0
)
),0)</f>
        <v>0</v>
      </c>
      <c r="I319" s="163" cm="1">
        <f t="array" ref="I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),
_xlfn.IFS(
INDEX(FixtureTicker!$B$24:$AM$43, MATCH($B319, FixtureTicker!$A$24:$A$43), PlayerForm!$X$5+2)="H",
_xlfn.XLOOKUP($E319, PlayerForm!$D$3:$D$394, PlayerForm!$Q$3:$Q$394)*
_xlfn.XLOOKUP(
INDEX(FixtureTicker!$B$3:$AM$22, MATCH($B319, FixtureTicker!$A$3:$A$22), PlayerForm!$X$5+2),
 TeamForm!$B$4:$B$23, TeamForm!$AD$4:$AD$23),
INDEX(FixtureTicker!$B$24:$AM$43, MATCH($B319, FixtureTicker!$A$24:$A$43), PlayerForm!$X$5+2)="A",
_xlfn.XLOOKUP($E319, PlayerForm!$D$3:$D$394, PlayerForm!$R$3:$R$394)*
_xlfn.XLOOKUP(
INDEX(FixtureTicker!$B$3:$AM$22, MATCH($B319, FixtureTicker!$A$3:$A$22), PlayerForm!$X$5+2),
 TeamForm!$B$4:$B$23, TeamForm!$AB$4:$AB$23),
INDEX(FixtureTicker!$B$24:$AM$43, MATCH($B319, FixtureTicker!$A$24:$A$43), PlayerForm!$X$5+2)="BLANK",
0
),
_xlfn.IFS(
INDEX(FixtureTicker!$B$24:$AM$43, MATCH($B319, FixtureTicker!$A$24:$A$43), PlayerForm!$X$5+3)="H",
_xlfn.XLOOKUP($E319, PlayerForm!$D$3:$D$394, PlayerForm!$Q$3:$Q$394)*
_xlfn.XLOOKUP(
INDEX(FixtureTicker!$B$3:$AM$22, MATCH($B319, FixtureTicker!$A$3:$A$22), PlayerForm!$X$5+3),
 TeamForm!$B$4:$B$23, TeamForm!$AD$4:$AD$23),
INDEX(FixtureTicker!$B$24:$AM$43, MATCH($B319, FixtureTicker!$A$24:$A$43), PlayerForm!$X$5+3)="A",
_xlfn.XLOOKUP($E319, PlayerForm!$D$3:$D$394, PlayerForm!$R$3:$R$394)*
_xlfn.XLOOKUP(
INDEX(FixtureTicker!$B$3:$AM$22, MATCH($B319, FixtureTicker!$A$3:$A$22), PlayerForm!$X$5+3),
 TeamForm!$B$4:$B$23, TeamForm!$AB$4:$AB$23),
INDEX(FixtureTicker!$B$24:$AM$43, MATCH($B319, FixtureTicker!$A$24:$A$43), PlayerForm!$X$5+3)="BLANK",
0
),
_xlfn.IFS(
INDEX(FixtureTicker!$B$24:$AM$43, MATCH($B319, FixtureTicker!$A$24:$A$43), PlayerForm!$X$5+4)="H",
_xlfn.XLOOKUP($E319, PlayerForm!$D$3:$D$394, PlayerForm!$Q$3:$Q$394)*
_xlfn.XLOOKUP(
INDEX(FixtureTicker!$B$3:$AM$22, MATCH($B319, FixtureTicker!$A$3:$A$22), PlayerForm!$X$5+4),
 TeamForm!$B$4:$B$23, TeamForm!$AD$4:$AD$23),
INDEX(FixtureTicker!$B$24:$AM$43, MATCH($B319, FixtureTicker!$A$24:$A$43), PlayerForm!$X$5+4)="A",
_xlfn.XLOOKUP($E319, PlayerForm!$D$3:$D$394, PlayerForm!$R$3:$R$394)*
_xlfn.XLOOKUP(
INDEX(FixtureTicker!$B$3:$AM$22, MATCH($B319, FixtureTicker!$A$3:$A$22), PlayerForm!$X$5+4),
 TeamForm!$B$4:$B$23, TeamForm!$AB$4:$AB$23),
INDEX(FixtureTicker!$B$24:$AM$43, MATCH($B319, FixtureTicker!$A$24:$A$43), PlayerForm!$X$5+4)="BLANK",
0
),
_xlfn.IFS(
INDEX(FixtureTicker!$B$24:$AM$43, MATCH($B319, FixtureTicker!$A$24:$A$43), PlayerForm!$X$5+5)="H",
_xlfn.XLOOKUP($E319, PlayerForm!$D$3:$D$394, PlayerForm!$Q$3:$Q$394)*
_xlfn.XLOOKUP(
INDEX(FixtureTicker!$B$3:$AM$22, MATCH($B319, FixtureTicker!$A$3:$A$22), PlayerForm!$X$5+5),
 TeamForm!$B$4:$B$23, TeamForm!$AD$4:$AD$23),
INDEX(FixtureTicker!$B$24:$AM$43, MATCH($B319, FixtureTicker!$A$24:$A$43), PlayerForm!$X$5+5)="A",
_xlfn.XLOOKUP($E319, PlayerForm!$D$3:$D$394, PlayerForm!$R$3:$R$394)*
_xlfn.XLOOKUP(
INDEX(FixtureTicker!$B$3:$AM$22, MATCH($B319, FixtureTicker!$A$3:$A$22), PlayerForm!$X$5+5),
 TeamForm!$B$4:$B$23, TeamForm!$AB$4:$AB$23),
INDEX(FixtureTicker!$B$24:$AM$43, MATCH($B319, FixtureTicker!$A$24:$A$43), PlayerForm!$X$5+5)="BLANK",
0
)
),0)</f>
        <v>0</v>
      </c>
      <c r="J319" s="163" cm="1">
        <f t="array" ref="J319">IFERROR(0.01*SUM(
_xlfn.IFS(
INDEX(FixtureTicker!$B$24:$AM$43, MATCH($B319, FixtureTicker!$A$24:$A$43), PlayerForm!$X$5)="H",
_xlfn.XLOOKUP($E319, PlayerForm!$D$3:$D$394, PlayerForm!$Q$3:$Q$394)*
_xlfn.XLOOKUP(
INDEX(FixtureTicker!$B$3:$AM$22, MATCH($B319, FixtureTicker!$A$3:$A$22), PlayerForm!$X$5),
 TeamForm!$B$4:$B$23, TeamForm!$AD$4:$AD$23),
INDEX(FixtureTicker!$B$24:$AM$43, MATCH($B319, FixtureTicker!$A$24:$A$43), PlayerForm!$X$5)="A",
_xlfn.XLOOKUP($E319, PlayerForm!$D$3:$D$394, PlayerForm!$R$3:$R$394)*
_xlfn.XLOOKUP(
INDEX(FixtureTicker!$B$3:$AM$22, MATCH($B319, FixtureTicker!$A$3:$A$22), PlayerForm!$X$5),
 TeamForm!$B$4:$B$23, TeamForm!$AB$4:$AB$23),
INDEX(FixtureTicker!$B$24:$AM$43, MATCH($B319, FixtureTicker!$A$24:$A$43), PlayerForm!$X$5)="BLANK",
0
),
_xlfn.IFS(
INDEX(FixtureTicker!$B$24:$AM$43, MATCH($B319, FixtureTicker!$A$24:$A$43), PlayerForm!$X$5+1)="H",
_xlfn.XLOOKUP($E319, PlayerForm!$D$3:$D$394, PlayerForm!$Q$3:$Q$394)*
_xlfn.XLOOKUP(
INDEX(FixtureTicker!$B$3:$AM$22, MATCH($B319, FixtureTicker!$A$3:$A$22), PlayerForm!$X$5+1),
 TeamForm!$B$4:$B$23, TeamForm!$AD$4:$AD$23),
INDEX(FixtureTicker!$B$24:$AM$43, MATCH($B319, FixtureTicker!$A$24:$A$43), PlayerForm!$X$5+1)="A",
_xlfn.XLOOKUP($E319, PlayerForm!$D$3:$D$394, PlayerForm!$R$3:$R$394)*
_xlfn.XLOOKUP(
INDEX(FixtureTicker!$B$3:$AM$22, MATCH($B319, FixtureTicker!$A$3:$A$22), PlayerForm!$X$5+1),
 TeamForm!$B$4:$B$23, TeamForm!$AB$4:$AB$23),
INDEX(FixtureTicker!$B$24:$AM$43, MATCH($B319, FixtureTicker!$A$24:$A$43), PlayerForm!$X$5+1)="BLANK",
0
),
_xlfn.IFS(
INDEX(FixtureTicker!$B$24:$AM$43, MATCH($B319, FixtureTicker!$A$24:$A$43), PlayerForm!$X$5+2)="H",
_xlfn.XLOOKUP($E319, PlayerForm!$D$3:$D$394, PlayerForm!$Q$3:$Q$394)*
_xlfn.XLOOKUP(
INDEX(FixtureTicker!$B$3:$AM$22, MATCH($B319, FixtureTicker!$A$3:$A$22), PlayerForm!$X$5+2),
 TeamForm!$B$4:$B$23, TeamForm!$AD$4:$AD$23),
INDEX(FixtureTicker!$B$24:$AM$43, MATCH($B319, FixtureTicker!$A$24:$A$43), PlayerForm!$X$5+2)="A",
_xlfn.XLOOKUP($E319, PlayerForm!$D$3:$D$394, PlayerForm!$R$3:$R$394)*
_xlfn.XLOOKUP(
INDEX(FixtureTicker!$B$3:$AM$22, MATCH($B319, FixtureTicker!$A$3:$A$22), PlayerForm!$X$5+2),
 TeamForm!$B$4:$B$23, TeamForm!$AB$4:$AB$23),
INDEX(FixtureTicker!$B$24:$AM$43, MATCH($B319, FixtureTicker!$A$24:$A$43), PlayerForm!$X$5+2)="BLANK",
0
),
_xlfn.IFS(
INDEX(FixtureTicker!$B$24:$AM$43, MATCH($B319, FixtureTicker!$A$24:$A$43), PlayerForm!$X$5+3)="H",
_xlfn.XLOOKUP($E319, PlayerForm!$D$3:$D$394, PlayerForm!$Q$3:$Q$394)*
_xlfn.XLOOKUP(
INDEX(FixtureTicker!$B$3:$AM$22, MATCH($B319, FixtureTicker!$A$3:$A$22), PlayerForm!$X$5+3),
 TeamForm!$B$4:$B$23, TeamForm!$AD$4:$AD$23),
INDEX(FixtureTicker!$B$24:$AM$43, MATCH($B319, FixtureTicker!$A$24:$A$43), PlayerForm!$X$5+3)="A",
_xlfn.XLOOKUP($E319, PlayerForm!$D$3:$D$394, PlayerForm!$R$3:$R$394)*
_xlfn.XLOOKUP(
INDEX(FixtureTicker!$B$3:$AM$22, MATCH($B319, FixtureTicker!$A$3:$A$22), PlayerForm!$X$5+3),
 TeamForm!$B$4:$B$23, TeamForm!$AB$4:$AB$23),
INDEX(FixtureTicker!$B$24:$AM$43, MATCH($B319, FixtureTicker!$A$24:$A$43), PlayerForm!$X$5+3)="BLANK",
0
),
_xlfn.IFS(
INDEX(FixtureTicker!$B$24:$AM$43, MATCH($B319, FixtureTicker!$A$24:$A$43), PlayerForm!$X$5+4)="H",
_xlfn.XLOOKUP($E319, PlayerForm!$D$3:$D$394, PlayerForm!$Q$3:$Q$394)*
_xlfn.XLOOKUP(
INDEX(FixtureTicker!$B$3:$AM$22, MATCH($B319, FixtureTicker!$A$3:$A$22), PlayerForm!$X$5+4),
 TeamForm!$B$4:$B$23, TeamForm!$AD$4:$AD$23),
INDEX(FixtureTicker!$B$24:$AM$43, MATCH($B319, FixtureTicker!$A$24:$A$43), PlayerForm!$X$5+4)="A",
_xlfn.XLOOKUP($E319, PlayerForm!$D$3:$D$394, PlayerForm!$R$3:$R$394)*
_xlfn.XLOOKUP(
INDEX(FixtureTicker!$B$3:$AM$22, MATCH($B319, FixtureTicker!$A$3:$A$22), PlayerForm!$X$5+4),
 TeamForm!$B$4:$B$23, TeamForm!$AB$4:$AB$23),
INDEX(FixtureTicker!$B$24:$AM$43, MATCH($B319, FixtureTicker!$A$24:$A$43), PlayerForm!$X$5+4)="BLANK",
0
),
_xlfn.IFS(
INDEX(FixtureTicker!$B$24:$AM$43, MATCH($B319, FixtureTicker!$A$24:$A$43), PlayerForm!$X$5+5)="H",
_xlfn.XLOOKUP($E319, PlayerForm!$D$3:$D$394, PlayerForm!$Q$3:$Q$394)*
_xlfn.XLOOKUP(
INDEX(FixtureTicker!$B$3:$AM$22, MATCH($B319, FixtureTicker!$A$3:$A$22), PlayerForm!$X$5+5),
 TeamForm!$B$4:$B$23, TeamForm!$AD$4:$AD$23),
INDEX(FixtureTicker!$B$24:$AM$43, MATCH($B319, FixtureTicker!$A$24:$A$43), PlayerForm!$X$5+5)="A",
_xlfn.XLOOKUP($E319, PlayerForm!$D$3:$D$394, PlayerForm!$R$3:$R$394)*
_xlfn.XLOOKUP(
INDEX(FixtureTicker!$B$3:$AM$22, MATCH($B319, FixtureTicker!$A$3:$A$22), PlayerForm!$X$5+5),
 TeamForm!$B$4:$B$23, TeamForm!$AB$4:$AB$23),
INDEX(FixtureTicker!$B$24:$AM$43, MATCH($B319, FixtureTicker!$A$24:$A$43), PlayerForm!$X$5+5)="BLANK",
0
),
_xlfn.IFS(
INDEX(FixtureTicker!$B$24:$AM$43, MATCH($B319, FixtureTicker!$A$24:$A$43), PlayerForm!$X$5+6)="H",
_xlfn.XLOOKUP($E319, PlayerForm!$D$3:$D$394, PlayerForm!$Q$3:$Q$394)*
_xlfn.XLOOKUP(
INDEX(FixtureTicker!$B$3:$AM$22, MATCH($B319, FixtureTicker!$A$3:$A$22), PlayerForm!$X$5+6),
 TeamForm!$B$4:$B$23, TeamForm!$AD$4:$AD$23),
INDEX(FixtureTicker!$B$24:$AM$43, MATCH($B319, FixtureTicker!$A$24:$A$43), PlayerForm!$X$5+6)="A",
_xlfn.XLOOKUP($E319, PlayerForm!$D$3:$D$394, PlayerForm!$R$3:$R$394)*
_xlfn.XLOOKUP(
INDEX(FixtureTicker!$B$3:$AM$22, MATCH($B319, FixtureTicker!$A$3:$A$22), PlayerForm!$X$5+6),
 TeamForm!$B$4:$B$23, TeamForm!$AB$4:$AB$23),
INDEX(FixtureTicker!$B$24:$AM$43, MATCH($B319, FixtureTicker!$A$24:$A$43), PlayerForm!$X$5+6)="BLANK",
0
),
_xlfn.IFS(
INDEX(FixtureTicker!$B$24:$AM$43, MATCH($B319, FixtureTicker!$A$24:$A$43), PlayerForm!$X$5+7)="H",
_xlfn.XLOOKUP($E319, PlayerForm!$D$3:$D$394, PlayerForm!$Q$3:$Q$394)*
_xlfn.XLOOKUP(
INDEX(FixtureTicker!$B$3:$AM$22, MATCH($B319, FixtureTicker!$A$3:$A$22), PlayerForm!$X$5+7),
 TeamForm!$B$4:$B$23, TeamForm!$AD$4:$AD$23),
INDEX(FixtureTicker!$B$24:$AM$43, MATCH($B319, FixtureTicker!$A$24:$A$43), PlayerForm!$X$5+7)="A",
_xlfn.XLOOKUP($E319, PlayerForm!$D$3:$D$394, PlayerForm!$R$3:$R$394)*
_xlfn.XLOOKUP(
INDEX(FixtureTicker!$B$3:$AM$22, MATCH($B319, FixtureTicker!$A$3:$A$22), PlayerForm!$X$5+7),
 TeamForm!$B$4:$B$23, TeamForm!$AB$4:$AB$23),
INDEX(FixtureTicker!$B$24:$AM$43, MATCH($B319, FixtureTicker!$A$24:$A$43), PlayerForm!$X$5+7)="BLANK",
0
)
),0)</f>
        <v>0</v>
      </c>
    </row>
    <row r="320" spans="1:10">
      <c r="A320" s="55">
        <v>188</v>
      </c>
      <c r="B320" s="55" t="str">
        <f>_xlfn.XLOOKUP($A320, PlayerData!$B$3:$B$394, PlayerData!C$3:C$394)</f>
        <v>MUN</v>
      </c>
      <c r="C320" s="55" t="str">
        <f>_xlfn.XLOOKUP($A320, PlayerData!$B$3:$B$394, PlayerData!D$3:D$394)</f>
        <v>M</v>
      </c>
      <c r="D320" s="55">
        <f>_xlfn.XLOOKUP($A320, PlayerData!$B:$B, PlayerData!F:F,,,-1)</f>
        <v>5</v>
      </c>
      <c r="E320" s="31" t="str">
        <f>_xlfn.XLOOKUP($A320, PlayerData!$B$3:$B$394, PlayerData!E$3:E$394)</f>
        <v>Pereira Andreas</v>
      </c>
      <c r="F320" s="164" cm="1">
        <f t="array" ref="F320">IFERROR(0.01*_xlfn.IFS(
INDEX(FixtureTicker!$B$24:$AM$43, MATCH($B320, FixtureTicker!$A$24:$A$43, 0), PlayerForm!$X$5)="H",
_xlfn.XLOOKUP($E320, PlayerForm!$D$3:$D$394, PlayerForm!$Q$3:$Q$394)*
_xlfn.XLOOKUP(
INDEX(FixtureTicker!$B$3:$AM$22, MATCH($B320, FixtureTicker!$A$3:$A$22,0), PlayerForm!$X$5),
 TeamForm!$B$4:$B$23, TeamForm!$AD$4:$AD$23),
INDEX(FixtureTicker!$B$24:$AM$43, MATCH($B320, FixtureTicker!$A$24:$A$43,0), PlayerForm!$X$5)="A",
_xlfn.XLOOKUP($E320, PlayerForm!$D$3:$D$394, PlayerForm!$R$3:$R$394)*
_xlfn.XLOOKUP(
INDEX(FixtureTicker!$B$3:$AM$22, MATCH($B320, FixtureTicker!$A$3:$A$22,0), PlayerForm!$X$5),
 TeamForm!$B$4:$B$23, TeamForm!$AB$4:$AB$23),
INDEX(FixtureTicker!$B$24:$AM$43, MATCH($B320, FixtureTicker!$A$24:$A$43,0), PlayerForm!$X$5)="BLANK",
0),0)</f>
        <v>0</v>
      </c>
      <c r="G320" s="163" cm="1">
        <f t="array" ref="G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
),0)</f>
        <v>0</v>
      </c>
      <c r="H320" s="163" cm="1">
        <f t="array" ref="H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),
_xlfn.IFS(
INDEX(FixtureTicker!$B$24:$AM$43, MATCH($B320, FixtureTicker!$A$24:$A$43), PlayerForm!$X$5+2)="H",
_xlfn.XLOOKUP($E320, PlayerForm!$D$3:$D$394, PlayerForm!$Q$3:$Q$394)*
_xlfn.XLOOKUP(
INDEX(FixtureTicker!$B$3:$AM$22, MATCH($B320, FixtureTicker!$A$3:$A$22), PlayerForm!$X$5+2),
 TeamForm!$B$4:$B$23, TeamForm!$AD$4:$AD$23),
INDEX(FixtureTicker!$B$24:$AM$43, MATCH($B320, FixtureTicker!$A$24:$A$43), PlayerForm!$X$5+2)="A",
_xlfn.XLOOKUP($E320, PlayerForm!$D$3:$D$394, PlayerForm!$R$3:$R$394)*
_xlfn.XLOOKUP(
INDEX(FixtureTicker!$B$3:$AM$22, MATCH($B320, FixtureTicker!$A$3:$A$22), PlayerForm!$X$5+2),
 TeamForm!$B$4:$B$23, TeamForm!$AB$4:$AB$23),
INDEX(FixtureTicker!$B$24:$AM$43, MATCH($B320, FixtureTicker!$A$24:$A$43), PlayerForm!$X$5+2)="BLANK",
0
),
_xlfn.IFS(
INDEX(FixtureTicker!$B$24:$AM$43, MATCH($B320, FixtureTicker!$A$24:$A$43), PlayerForm!$X$5+3)="H",
_xlfn.XLOOKUP($E320, PlayerForm!$D$3:$D$394, PlayerForm!$Q$3:$Q$394)*
_xlfn.XLOOKUP(
INDEX(FixtureTicker!$B$3:$AM$22, MATCH($B320, FixtureTicker!$A$3:$A$22), PlayerForm!$X$5+3),
 TeamForm!$B$4:$B$23, TeamForm!$AD$4:$AD$23),
INDEX(FixtureTicker!$B$24:$AM$43, MATCH($B320, FixtureTicker!$A$24:$A$43), PlayerForm!$X$5+3)="A",
_xlfn.XLOOKUP($E320, PlayerForm!$D$3:$D$394, PlayerForm!$R$3:$R$394)*
_xlfn.XLOOKUP(
INDEX(FixtureTicker!$B$3:$AM$22, MATCH($B320, FixtureTicker!$A$3:$A$22), PlayerForm!$X$5+3),
 TeamForm!$B$4:$B$23, TeamForm!$AB$4:$AB$23),
INDEX(FixtureTicker!$B$24:$AM$43, MATCH($B320, FixtureTicker!$A$24:$A$43), PlayerForm!$X$5+3)="BLANK",
0
)
),0)</f>
        <v>0</v>
      </c>
      <c r="I320" s="163" cm="1">
        <f t="array" ref="I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),
_xlfn.IFS(
INDEX(FixtureTicker!$B$24:$AM$43, MATCH($B320, FixtureTicker!$A$24:$A$43), PlayerForm!$X$5+2)="H",
_xlfn.XLOOKUP($E320, PlayerForm!$D$3:$D$394, PlayerForm!$Q$3:$Q$394)*
_xlfn.XLOOKUP(
INDEX(FixtureTicker!$B$3:$AM$22, MATCH($B320, FixtureTicker!$A$3:$A$22), PlayerForm!$X$5+2),
 TeamForm!$B$4:$B$23, TeamForm!$AD$4:$AD$23),
INDEX(FixtureTicker!$B$24:$AM$43, MATCH($B320, FixtureTicker!$A$24:$A$43), PlayerForm!$X$5+2)="A",
_xlfn.XLOOKUP($E320, PlayerForm!$D$3:$D$394, PlayerForm!$R$3:$R$394)*
_xlfn.XLOOKUP(
INDEX(FixtureTicker!$B$3:$AM$22, MATCH($B320, FixtureTicker!$A$3:$A$22), PlayerForm!$X$5+2),
 TeamForm!$B$4:$B$23, TeamForm!$AB$4:$AB$23),
INDEX(FixtureTicker!$B$24:$AM$43, MATCH($B320, FixtureTicker!$A$24:$A$43), PlayerForm!$X$5+2)="BLANK",
0
),
_xlfn.IFS(
INDEX(FixtureTicker!$B$24:$AM$43, MATCH($B320, FixtureTicker!$A$24:$A$43), PlayerForm!$X$5+3)="H",
_xlfn.XLOOKUP($E320, PlayerForm!$D$3:$D$394, PlayerForm!$Q$3:$Q$394)*
_xlfn.XLOOKUP(
INDEX(FixtureTicker!$B$3:$AM$22, MATCH($B320, FixtureTicker!$A$3:$A$22), PlayerForm!$X$5+3),
 TeamForm!$B$4:$B$23, TeamForm!$AD$4:$AD$23),
INDEX(FixtureTicker!$B$24:$AM$43, MATCH($B320, FixtureTicker!$A$24:$A$43), PlayerForm!$X$5+3)="A",
_xlfn.XLOOKUP($E320, PlayerForm!$D$3:$D$394, PlayerForm!$R$3:$R$394)*
_xlfn.XLOOKUP(
INDEX(FixtureTicker!$B$3:$AM$22, MATCH($B320, FixtureTicker!$A$3:$A$22), PlayerForm!$X$5+3),
 TeamForm!$B$4:$B$23, TeamForm!$AB$4:$AB$23),
INDEX(FixtureTicker!$B$24:$AM$43, MATCH($B320, FixtureTicker!$A$24:$A$43), PlayerForm!$X$5+3)="BLANK",
0
),
_xlfn.IFS(
INDEX(FixtureTicker!$B$24:$AM$43, MATCH($B320, FixtureTicker!$A$24:$A$43), PlayerForm!$X$5+4)="H",
_xlfn.XLOOKUP($E320, PlayerForm!$D$3:$D$394, PlayerForm!$Q$3:$Q$394)*
_xlfn.XLOOKUP(
INDEX(FixtureTicker!$B$3:$AM$22, MATCH($B320, FixtureTicker!$A$3:$A$22), PlayerForm!$X$5+4),
 TeamForm!$B$4:$B$23, TeamForm!$AD$4:$AD$23),
INDEX(FixtureTicker!$B$24:$AM$43, MATCH($B320, FixtureTicker!$A$24:$A$43), PlayerForm!$X$5+4)="A",
_xlfn.XLOOKUP($E320, PlayerForm!$D$3:$D$394, PlayerForm!$R$3:$R$394)*
_xlfn.XLOOKUP(
INDEX(FixtureTicker!$B$3:$AM$22, MATCH($B320, FixtureTicker!$A$3:$A$22), PlayerForm!$X$5+4),
 TeamForm!$B$4:$B$23, TeamForm!$AB$4:$AB$23),
INDEX(FixtureTicker!$B$24:$AM$43, MATCH($B320, FixtureTicker!$A$24:$A$43), PlayerForm!$X$5+4)="BLANK",
0
),
_xlfn.IFS(
INDEX(FixtureTicker!$B$24:$AM$43, MATCH($B320, FixtureTicker!$A$24:$A$43), PlayerForm!$X$5+5)="H",
_xlfn.XLOOKUP($E320, PlayerForm!$D$3:$D$394, PlayerForm!$Q$3:$Q$394)*
_xlfn.XLOOKUP(
INDEX(FixtureTicker!$B$3:$AM$22, MATCH($B320, FixtureTicker!$A$3:$A$22), PlayerForm!$X$5+5),
 TeamForm!$B$4:$B$23, TeamForm!$AD$4:$AD$23),
INDEX(FixtureTicker!$B$24:$AM$43, MATCH($B320, FixtureTicker!$A$24:$A$43), PlayerForm!$X$5+5)="A",
_xlfn.XLOOKUP($E320, PlayerForm!$D$3:$D$394, PlayerForm!$R$3:$R$394)*
_xlfn.XLOOKUP(
INDEX(FixtureTicker!$B$3:$AM$22, MATCH($B320, FixtureTicker!$A$3:$A$22), PlayerForm!$X$5+5),
 TeamForm!$B$4:$B$23, TeamForm!$AB$4:$AB$23),
INDEX(FixtureTicker!$B$24:$AM$43, MATCH($B320, FixtureTicker!$A$24:$A$43), PlayerForm!$X$5+5)="BLANK",
0
)
),0)</f>
        <v>0</v>
      </c>
      <c r="J320" s="163" cm="1">
        <f t="array" ref="J320">IFERROR(0.01*SUM(
_xlfn.IFS(
INDEX(FixtureTicker!$B$24:$AM$43, MATCH($B320, FixtureTicker!$A$24:$A$43), PlayerForm!$X$5)="H",
_xlfn.XLOOKUP($E320, PlayerForm!$D$3:$D$394, PlayerForm!$Q$3:$Q$394)*
_xlfn.XLOOKUP(
INDEX(FixtureTicker!$B$3:$AM$22, MATCH($B320, FixtureTicker!$A$3:$A$22), PlayerForm!$X$5),
 TeamForm!$B$4:$B$23, TeamForm!$AD$4:$AD$23),
INDEX(FixtureTicker!$B$24:$AM$43, MATCH($B320, FixtureTicker!$A$24:$A$43), PlayerForm!$X$5)="A",
_xlfn.XLOOKUP($E320, PlayerForm!$D$3:$D$394, PlayerForm!$R$3:$R$394)*
_xlfn.XLOOKUP(
INDEX(FixtureTicker!$B$3:$AM$22, MATCH($B320, FixtureTicker!$A$3:$A$22), PlayerForm!$X$5),
 TeamForm!$B$4:$B$23, TeamForm!$AB$4:$AB$23),
INDEX(FixtureTicker!$B$24:$AM$43, MATCH($B320, FixtureTicker!$A$24:$A$43), PlayerForm!$X$5)="BLANK",
0
),
_xlfn.IFS(
INDEX(FixtureTicker!$B$24:$AM$43, MATCH($B320, FixtureTicker!$A$24:$A$43), PlayerForm!$X$5+1)="H",
_xlfn.XLOOKUP($E320, PlayerForm!$D$3:$D$394, PlayerForm!$Q$3:$Q$394)*
_xlfn.XLOOKUP(
INDEX(FixtureTicker!$B$3:$AM$22, MATCH($B320, FixtureTicker!$A$3:$A$22), PlayerForm!$X$5+1),
 TeamForm!$B$4:$B$23, TeamForm!$AD$4:$AD$23),
INDEX(FixtureTicker!$B$24:$AM$43, MATCH($B320, FixtureTicker!$A$24:$A$43), PlayerForm!$X$5+1)="A",
_xlfn.XLOOKUP($E320, PlayerForm!$D$3:$D$394, PlayerForm!$R$3:$R$394)*
_xlfn.XLOOKUP(
INDEX(FixtureTicker!$B$3:$AM$22, MATCH($B320, FixtureTicker!$A$3:$A$22), PlayerForm!$X$5+1),
 TeamForm!$B$4:$B$23, TeamForm!$AB$4:$AB$23),
INDEX(FixtureTicker!$B$24:$AM$43, MATCH($B320, FixtureTicker!$A$24:$A$43), PlayerForm!$X$5+1)="BLANK",
0
),
_xlfn.IFS(
INDEX(FixtureTicker!$B$24:$AM$43, MATCH($B320, FixtureTicker!$A$24:$A$43), PlayerForm!$X$5+2)="H",
_xlfn.XLOOKUP($E320, PlayerForm!$D$3:$D$394, PlayerForm!$Q$3:$Q$394)*
_xlfn.XLOOKUP(
INDEX(FixtureTicker!$B$3:$AM$22, MATCH($B320, FixtureTicker!$A$3:$A$22), PlayerForm!$X$5+2),
 TeamForm!$B$4:$B$23, TeamForm!$AD$4:$AD$23),
INDEX(FixtureTicker!$B$24:$AM$43, MATCH($B320, FixtureTicker!$A$24:$A$43), PlayerForm!$X$5+2)="A",
_xlfn.XLOOKUP($E320, PlayerForm!$D$3:$D$394, PlayerForm!$R$3:$R$394)*
_xlfn.XLOOKUP(
INDEX(FixtureTicker!$B$3:$AM$22, MATCH($B320, FixtureTicker!$A$3:$A$22), PlayerForm!$X$5+2),
 TeamForm!$B$4:$B$23, TeamForm!$AB$4:$AB$23),
INDEX(FixtureTicker!$B$24:$AM$43, MATCH($B320, FixtureTicker!$A$24:$A$43), PlayerForm!$X$5+2)="BLANK",
0
),
_xlfn.IFS(
INDEX(FixtureTicker!$B$24:$AM$43, MATCH($B320, FixtureTicker!$A$24:$A$43), PlayerForm!$X$5+3)="H",
_xlfn.XLOOKUP($E320, PlayerForm!$D$3:$D$394, PlayerForm!$Q$3:$Q$394)*
_xlfn.XLOOKUP(
INDEX(FixtureTicker!$B$3:$AM$22, MATCH($B320, FixtureTicker!$A$3:$A$22), PlayerForm!$X$5+3),
 TeamForm!$B$4:$B$23, TeamForm!$AD$4:$AD$23),
INDEX(FixtureTicker!$B$24:$AM$43, MATCH($B320, FixtureTicker!$A$24:$A$43), PlayerForm!$X$5+3)="A",
_xlfn.XLOOKUP($E320, PlayerForm!$D$3:$D$394, PlayerForm!$R$3:$R$394)*
_xlfn.XLOOKUP(
INDEX(FixtureTicker!$B$3:$AM$22, MATCH($B320, FixtureTicker!$A$3:$A$22), PlayerForm!$X$5+3),
 TeamForm!$B$4:$B$23, TeamForm!$AB$4:$AB$23),
INDEX(FixtureTicker!$B$24:$AM$43, MATCH($B320, FixtureTicker!$A$24:$A$43), PlayerForm!$X$5+3)="BLANK",
0
),
_xlfn.IFS(
INDEX(FixtureTicker!$B$24:$AM$43, MATCH($B320, FixtureTicker!$A$24:$A$43), PlayerForm!$X$5+4)="H",
_xlfn.XLOOKUP($E320, PlayerForm!$D$3:$D$394, PlayerForm!$Q$3:$Q$394)*
_xlfn.XLOOKUP(
INDEX(FixtureTicker!$B$3:$AM$22, MATCH($B320, FixtureTicker!$A$3:$A$22), PlayerForm!$X$5+4),
 TeamForm!$B$4:$B$23, TeamForm!$AD$4:$AD$23),
INDEX(FixtureTicker!$B$24:$AM$43, MATCH($B320, FixtureTicker!$A$24:$A$43), PlayerForm!$X$5+4)="A",
_xlfn.XLOOKUP($E320, PlayerForm!$D$3:$D$394, PlayerForm!$R$3:$R$394)*
_xlfn.XLOOKUP(
INDEX(FixtureTicker!$B$3:$AM$22, MATCH($B320, FixtureTicker!$A$3:$A$22), PlayerForm!$X$5+4),
 TeamForm!$B$4:$B$23, TeamForm!$AB$4:$AB$23),
INDEX(FixtureTicker!$B$24:$AM$43, MATCH($B320, FixtureTicker!$A$24:$A$43), PlayerForm!$X$5+4)="BLANK",
0
),
_xlfn.IFS(
INDEX(FixtureTicker!$B$24:$AM$43, MATCH($B320, FixtureTicker!$A$24:$A$43), PlayerForm!$X$5+5)="H",
_xlfn.XLOOKUP($E320, PlayerForm!$D$3:$D$394, PlayerForm!$Q$3:$Q$394)*
_xlfn.XLOOKUP(
INDEX(FixtureTicker!$B$3:$AM$22, MATCH($B320, FixtureTicker!$A$3:$A$22), PlayerForm!$X$5+5),
 TeamForm!$B$4:$B$23, TeamForm!$AD$4:$AD$23),
INDEX(FixtureTicker!$B$24:$AM$43, MATCH($B320, FixtureTicker!$A$24:$A$43), PlayerForm!$X$5+5)="A",
_xlfn.XLOOKUP($E320, PlayerForm!$D$3:$D$394, PlayerForm!$R$3:$R$394)*
_xlfn.XLOOKUP(
INDEX(FixtureTicker!$B$3:$AM$22, MATCH($B320, FixtureTicker!$A$3:$A$22), PlayerForm!$X$5+5),
 TeamForm!$B$4:$B$23, TeamForm!$AB$4:$AB$23),
INDEX(FixtureTicker!$B$24:$AM$43, MATCH($B320, FixtureTicker!$A$24:$A$43), PlayerForm!$X$5+5)="BLANK",
0
),
_xlfn.IFS(
INDEX(FixtureTicker!$B$24:$AM$43, MATCH($B320, FixtureTicker!$A$24:$A$43), PlayerForm!$X$5+6)="H",
_xlfn.XLOOKUP($E320, PlayerForm!$D$3:$D$394, PlayerForm!$Q$3:$Q$394)*
_xlfn.XLOOKUP(
INDEX(FixtureTicker!$B$3:$AM$22, MATCH($B320, FixtureTicker!$A$3:$A$22), PlayerForm!$X$5+6),
 TeamForm!$B$4:$B$23, TeamForm!$AD$4:$AD$23),
INDEX(FixtureTicker!$B$24:$AM$43, MATCH($B320, FixtureTicker!$A$24:$A$43), PlayerForm!$X$5+6)="A",
_xlfn.XLOOKUP($E320, PlayerForm!$D$3:$D$394, PlayerForm!$R$3:$R$394)*
_xlfn.XLOOKUP(
INDEX(FixtureTicker!$B$3:$AM$22, MATCH($B320, FixtureTicker!$A$3:$A$22), PlayerForm!$X$5+6),
 TeamForm!$B$4:$B$23, TeamForm!$AB$4:$AB$23),
INDEX(FixtureTicker!$B$24:$AM$43, MATCH($B320, FixtureTicker!$A$24:$A$43), PlayerForm!$X$5+6)="BLANK",
0
),
_xlfn.IFS(
INDEX(FixtureTicker!$B$24:$AM$43, MATCH($B320, FixtureTicker!$A$24:$A$43), PlayerForm!$X$5+7)="H",
_xlfn.XLOOKUP($E320, PlayerForm!$D$3:$D$394, PlayerForm!$Q$3:$Q$394)*
_xlfn.XLOOKUP(
INDEX(FixtureTicker!$B$3:$AM$22, MATCH($B320, FixtureTicker!$A$3:$A$22), PlayerForm!$X$5+7),
 TeamForm!$B$4:$B$23, TeamForm!$AD$4:$AD$23),
INDEX(FixtureTicker!$B$24:$AM$43, MATCH($B320, FixtureTicker!$A$24:$A$43), PlayerForm!$X$5+7)="A",
_xlfn.XLOOKUP($E320, PlayerForm!$D$3:$D$394, PlayerForm!$R$3:$R$394)*
_xlfn.XLOOKUP(
INDEX(FixtureTicker!$B$3:$AM$22, MATCH($B320, FixtureTicker!$A$3:$A$22), PlayerForm!$X$5+7),
 TeamForm!$B$4:$B$23, TeamForm!$AB$4:$AB$23),
INDEX(FixtureTicker!$B$24:$AM$43, MATCH($B320, FixtureTicker!$A$24:$A$43), PlayerForm!$X$5+7)="BLANK",
0
)
),0)</f>
        <v>0</v>
      </c>
    </row>
    <row r="321" spans="1:10">
      <c r="A321" s="55">
        <v>128</v>
      </c>
      <c r="B321" s="55" t="str">
        <f>_xlfn.XLOOKUP($A321, PlayerData!$B$3:$B$394, PlayerData!C$3:C$394)</f>
        <v>CRY</v>
      </c>
      <c r="C321" s="55" t="str">
        <f>_xlfn.XLOOKUP($A321, PlayerData!$B$3:$B$394, PlayerData!D$3:D$394)</f>
        <v>M</v>
      </c>
      <c r="D321" s="55">
        <f>_xlfn.XLOOKUP($A321, PlayerData!$B:$B, PlayerData!F:F,,,-1)</f>
        <v>5.5</v>
      </c>
      <c r="E321" s="31" t="str">
        <f>_xlfn.XLOOKUP($A321, PlayerData!$B$3:$B$394, PlayerData!E$3:E$394)</f>
        <v>Schlupp</v>
      </c>
      <c r="F321" s="164" cm="1">
        <f t="array" ref="F321">IFERROR(0.01*_xlfn.IFS(
INDEX(FixtureTicker!$B$24:$AM$43, MATCH($B321, FixtureTicker!$A$24:$A$43, 0), PlayerForm!$X$5)="H",
_xlfn.XLOOKUP($E321, PlayerForm!$D$3:$D$394, PlayerForm!$Q$3:$Q$394)*
_xlfn.XLOOKUP(
INDEX(FixtureTicker!$B$3:$AM$22, MATCH($B321, FixtureTicker!$A$3:$A$22,0), PlayerForm!$X$5),
 TeamForm!$B$4:$B$23, TeamForm!$AD$4:$AD$23),
INDEX(FixtureTicker!$B$24:$AM$43, MATCH($B321, FixtureTicker!$A$24:$A$43,0), PlayerForm!$X$5)="A",
_xlfn.XLOOKUP($E321, PlayerForm!$D$3:$D$394, PlayerForm!$R$3:$R$394)*
_xlfn.XLOOKUP(
INDEX(FixtureTicker!$B$3:$AM$22, MATCH($B321, FixtureTicker!$A$3:$A$22,0), PlayerForm!$X$5),
 TeamForm!$B$4:$B$23, TeamForm!$AB$4:$AB$23),
INDEX(FixtureTicker!$B$24:$AM$43, MATCH($B321, FixtureTicker!$A$24:$A$43,0), PlayerForm!$X$5)="BLANK",
0),0)</f>
        <v>0</v>
      </c>
      <c r="G321" s="163" cm="1">
        <f t="array" ref="G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
),0)</f>
        <v>0</v>
      </c>
      <c r="H321" s="163" cm="1">
        <f t="array" ref="H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),
_xlfn.IFS(
INDEX(FixtureTicker!$B$24:$AM$43, MATCH($B321, FixtureTicker!$A$24:$A$43), PlayerForm!$X$5+2)="H",
_xlfn.XLOOKUP($E321, PlayerForm!$D$3:$D$394, PlayerForm!$Q$3:$Q$394)*
_xlfn.XLOOKUP(
INDEX(FixtureTicker!$B$3:$AM$22, MATCH($B321, FixtureTicker!$A$3:$A$22), PlayerForm!$X$5+2),
 TeamForm!$B$4:$B$23, TeamForm!$AD$4:$AD$23),
INDEX(FixtureTicker!$B$24:$AM$43, MATCH($B321, FixtureTicker!$A$24:$A$43), PlayerForm!$X$5+2)="A",
_xlfn.XLOOKUP($E321, PlayerForm!$D$3:$D$394, PlayerForm!$R$3:$R$394)*
_xlfn.XLOOKUP(
INDEX(FixtureTicker!$B$3:$AM$22, MATCH($B321, FixtureTicker!$A$3:$A$22), PlayerForm!$X$5+2),
 TeamForm!$B$4:$B$23, TeamForm!$AB$4:$AB$23),
INDEX(FixtureTicker!$B$24:$AM$43, MATCH($B321, FixtureTicker!$A$24:$A$43), PlayerForm!$X$5+2)="BLANK",
0
),
_xlfn.IFS(
INDEX(FixtureTicker!$B$24:$AM$43, MATCH($B321, FixtureTicker!$A$24:$A$43), PlayerForm!$X$5+3)="H",
_xlfn.XLOOKUP($E321, PlayerForm!$D$3:$D$394, PlayerForm!$Q$3:$Q$394)*
_xlfn.XLOOKUP(
INDEX(FixtureTicker!$B$3:$AM$22, MATCH($B321, FixtureTicker!$A$3:$A$22), PlayerForm!$X$5+3),
 TeamForm!$B$4:$B$23, TeamForm!$AD$4:$AD$23),
INDEX(FixtureTicker!$B$24:$AM$43, MATCH($B321, FixtureTicker!$A$24:$A$43), PlayerForm!$X$5+3)="A",
_xlfn.XLOOKUP($E321, PlayerForm!$D$3:$D$394, PlayerForm!$R$3:$R$394)*
_xlfn.XLOOKUP(
INDEX(FixtureTicker!$B$3:$AM$22, MATCH($B321, FixtureTicker!$A$3:$A$22), PlayerForm!$X$5+3),
 TeamForm!$B$4:$B$23, TeamForm!$AB$4:$AB$23),
INDEX(FixtureTicker!$B$24:$AM$43, MATCH($B321, FixtureTicker!$A$24:$A$43), PlayerForm!$X$5+3)="BLANK",
0
)
),0)</f>
        <v>0</v>
      </c>
      <c r="I321" s="163" cm="1">
        <f t="array" ref="I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),
_xlfn.IFS(
INDEX(FixtureTicker!$B$24:$AM$43, MATCH($B321, FixtureTicker!$A$24:$A$43), PlayerForm!$X$5+2)="H",
_xlfn.XLOOKUP($E321, PlayerForm!$D$3:$D$394, PlayerForm!$Q$3:$Q$394)*
_xlfn.XLOOKUP(
INDEX(FixtureTicker!$B$3:$AM$22, MATCH($B321, FixtureTicker!$A$3:$A$22), PlayerForm!$X$5+2),
 TeamForm!$B$4:$B$23, TeamForm!$AD$4:$AD$23),
INDEX(FixtureTicker!$B$24:$AM$43, MATCH($B321, FixtureTicker!$A$24:$A$43), PlayerForm!$X$5+2)="A",
_xlfn.XLOOKUP($E321, PlayerForm!$D$3:$D$394, PlayerForm!$R$3:$R$394)*
_xlfn.XLOOKUP(
INDEX(FixtureTicker!$B$3:$AM$22, MATCH($B321, FixtureTicker!$A$3:$A$22), PlayerForm!$X$5+2),
 TeamForm!$B$4:$B$23, TeamForm!$AB$4:$AB$23),
INDEX(FixtureTicker!$B$24:$AM$43, MATCH($B321, FixtureTicker!$A$24:$A$43), PlayerForm!$X$5+2)="BLANK",
0
),
_xlfn.IFS(
INDEX(FixtureTicker!$B$24:$AM$43, MATCH($B321, FixtureTicker!$A$24:$A$43), PlayerForm!$X$5+3)="H",
_xlfn.XLOOKUP($E321, PlayerForm!$D$3:$D$394, PlayerForm!$Q$3:$Q$394)*
_xlfn.XLOOKUP(
INDEX(FixtureTicker!$B$3:$AM$22, MATCH($B321, FixtureTicker!$A$3:$A$22), PlayerForm!$X$5+3),
 TeamForm!$B$4:$B$23, TeamForm!$AD$4:$AD$23),
INDEX(FixtureTicker!$B$24:$AM$43, MATCH($B321, FixtureTicker!$A$24:$A$43), PlayerForm!$X$5+3)="A",
_xlfn.XLOOKUP($E321, PlayerForm!$D$3:$D$394, PlayerForm!$R$3:$R$394)*
_xlfn.XLOOKUP(
INDEX(FixtureTicker!$B$3:$AM$22, MATCH($B321, FixtureTicker!$A$3:$A$22), PlayerForm!$X$5+3),
 TeamForm!$B$4:$B$23, TeamForm!$AB$4:$AB$23),
INDEX(FixtureTicker!$B$24:$AM$43, MATCH($B321, FixtureTicker!$A$24:$A$43), PlayerForm!$X$5+3)="BLANK",
0
),
_xlfn.IFS(
INDEX(FixtureTicker!$B$24:$AM$43, MATCH($B321, FixtureTicker!$A$24:$A$43), PlayerForm!$X$5+4)="H",
_xlfn.XLOOKUP($E321, PlayerForm!$D$3:$D$394, PlayerForm!$Q$3:$Q$394)*
_xlfn.XLOOKUP(
INDEX(FixtureTicker!$B$3:$AM$22, MATCH($B321, FixtureTicker!$A$3:$A$22), PlayerForm!$X$5+4),
 TeamForm!$B$4:$B$23, TeamForm!$AD$4:$AD$23),
INDEX(FixtureTicker!$B$24:$AM$43, MATCH($B321, FixtureTicker!$A$24:$A$43), PlayerForm!$X$5+4)="A",
_xlfn.XLOOKUP($E321, PlayerForm!$D$3:$D$394, PlayerForm!$R$3:$R$394)*
_xlfn.XLOOKUP(
INDEX(FixtureTicker!$B$3:$AM$22, MATCH($B321, FixtureTicker!$A$3:$A$22), PlayerForm!$X$5+4),
 TeamForm!$B$4:$B$23, TeamForm!$AB$4:$AB$23),
INDEX(FixtureTicker!$B$24:$AM$43, MATCH($B321, FixtureTicker!$A$24:$A$43), PlayerForm!$X$5+4)="BLANK",
0
),
_xlfn.IFS(
INDEX(FixtureTicker!$B$24:$AM$43, MATCH($B321, FixtureTicker!$A$24:$A$43), PlayerForm!$X$5+5)="H",
_xlfn.XLOOKUP($E321, PlayerForm!$D$3:$D$394, PlayerForm!$Q$3:$Q$394)*
_xlfn.XLOOKUP(
INDEX(FixtureTicker!$B$3:$AM$22, MATCH($B321, FixtureTicker!$A$3:$A$22), PlayerForm!$X$5+5),
 TeamForm!$B$4:$B$23, TeamForm!$AD$4:$AD$23),
INDEX(FixtureTicker!$B$24:$AM$43, MATCH($B321, FixtureTicker!$A$24:$A$43), PlayerForm!$X$5+5)="A",
_xlfn.XLOOKUP($E321, PlayerForm!$D$3:$D$394, PlayerForm!$R$3:$R$394)*
_xlfn.XLOOKUP(
INDEX(FixtureTicker!$B$3:$AM$22, MATCH($B321, FixtureTicker!$A$3:$A$22), PlayerForm!$X$5+5),
 TeamForm!$B$4:$B$23, TeamForm!$AB$4:$AB$23),
INDEX(FixtureTicker!$B$24:$AM$43, MATCH($B321, FixtureTicker!$A$24:$A$43), PlayerForm!$X$5+5)="BLANK",
0
)
),0)</f>
        <v>0</v>
      </c>
      <c r="J321" s="163" cm="1">
        <f t="array" ref="J321">IFERROR(0.01*SUM(
_xlfn.IFS(
INDEX(FixtureTicker!$B$24:$AM$43, MATCH($B321, FixtureTicker!$A$24:$A$43), PlayerForm!$X$5)="H",
_xlfn.XLOOKUP($E321, PlayerForm!$D$3:$D$394, PlayerForm!$Q$3:$Q$394)*
_xlfn.XLOOKUP(
INDEX(FixtureTicker!$B$3:$AM$22, MATCH($B321, FixtureTicker!$A$3:$A$22), PlayerForm!$X$5),
 TeamForm!$B$4:$B$23, TeamForm!$AD$4:$AD$23),
INDEX(FixtureTicker!$B$24:$AM$43, MATCH($B321, FixtureTicker!$A$24:$A$43), PlayerForm!$X$5)="A",
_xlfn.XLOOKUP($E321, PlayerForm!$D$3:$D$394, PlayerForm!$R$3:$R$394)*
_xlfn.XLOOKUP(
INDEX(FixtureTicker!$B$3:$AM$22, MATCH($B321, FixtureTicker!$A$3:$A$22), PlayerForm!$X$5),
 TeamForm!$B$4:$B$23, TeamForm!$AB$4:$AB$23),
INDEX(FixtureTicker!$B$24:$AM$43, MATCH($B321, FixtureTicker!$A$24:$A$43), PlayerForm!$X$5)="BLANK",
0
),
_xlfn.IFS(
INDEX(FixtureTicker!$B$24:$AM$43, MATCH($B321, FixtureTicker!$A$24:$A$43), PlayerForm!$X$5+1)="H",
_xlfn.XLOOKUP($E321, PlayerForm!$D$3:$D$394, PlayerForm!$Q$3:$Q$394)*
_xlfn.XLOOKUP(
INDEX(FixtureTicker!$B$3:$AM$22, MATCH($B321, FixtureTicker!$A$3:$A$22), PlayerForm!$X$5+1),
 TeamForm!$B$4:$B$23, TeamForm!$AD$4:$AD$23),
INDEX(FixtureTicker!$B$24:$AM$43, MATCH($B321, FixtureTicker!$A$24:$A$43), PlayerForm!$X$5+1)="A",
_xlfn.XLOOKUP($E321, PlayerForm!$D$3:$D$394, PlayerForm!$R$3:$R$394)*
_xlfn.XLOOKUP(
INDEX(FixtureTicker!$B$3:$AM$22, MATCH($B321, FixtureTicker!$A$3:$A$22), PlayerForm!$X$5+1),
 TeamForm!$B$4:$B$23, TeamForm!$AB$4:$AB$23),
INDEX(FixtureTicker!$B$24:$AM$43, MATCH($B321, FixtureTicker!$A$24:$A$43), PlayerForm!$X$5+1)="BLANK",
0
),
_xlfn.IFS(
INDEX(FixtureTicker!$B$24:$AM$43, MATCH($B321, FixtureTicker!$A$24:$A$43), PlayerForm!$X$5+2)="H",
_xlfn.XLOOKUP($E321, PlayerForm!$D$3:$D$394, PlayerForm!$Q$3:$Q$394)*
_xlfn.XLOOKUP(
INDEX(FixtureTicker!$B$3:$AM$22, MATCH($B321, FixtureTicker!$A$3:$A$22), PlayerForm!$X$5+2),
 TeamForm!$B$4:$B$23, TeamForm!$AD$4:$AD$23),
INDEX(FixtureTicker!$B$24:$AM$43, MATCH($B321, FixtureTicker!$A$24:$A$43), PlayerForm!$X$5+2)="A",
_xlfn.XLOOKUP($E321, PlayerForm!$D$3:$D$394, PlayerForm!$R$3:$R$394)*
_xlfn.XLOOKUP(
INDEX(FixtureTicker!$B$3:$AM$22, MATCH($B321, FixtureTicker!$A$3:$A$22), PlayerForm!$X$5+2),
 TeamForm!$B$4:$B$23, TeamForm!$AB$4:$AB$23),
INDEX(FixtureTicker!$B$24:$AM$43, MATCH($B321, FixtureTicker!$A$24:$A$43), PlayerForm!$X$5+2)="BLANK",
0
),
_xlfn.IFS(
INDEX(FixtureTicker!$B$24:$AM$43, MATCH($B321, FixtureTicker!$A$24:$A$43), PlayerForm!$X$5+3)="H",
_xlfn.XLOOKUP($E321, PlayerForm!$D$3:$D$394, PlayerForm!$Q$3:$Q$394)*
_xlfn.XLOOKUP(
INDEX(FixtureTicker!$B$3:$AM$22, MATCH($B321, FixtureTicker!$A$3:$A$22), PlayerForm!$X$5+3),
 TeamForm!$B$4:$B$23, TeamForm!$AD$4:$AD$23),
INDEX(FixtureTicker!$B$24:$AM$43, MATCH($B321, FixtureTicker!$A$24:$A$43), PlayerForm!$X$5+3)="A",
_xlfn.XLOOKUP($E321, PlayerForm!$D$3:$D$394, PlayerForm!$R$3:$R$394)*
_xlfn.XLOOKUP(
INDEX(FixtureTicker!$B$3:$AM$22, MATCH($B321, FixtureTicker!$A$3:$A$22), PlayerForm!$X$5+3),
 TeamForm!$B$4:$B$23, TeamForm!$AB$4:$AB$23),
INDEX(FixtureTicker!$B$24:$AM$43, MATCH($B321, FixtureTicker!$A$24:$A$43), PlayerForm!$X$5+3)="BLANK",
0
),
_xlfn.IFS(
INDEX(FixtureTicker!$B$24:$AM$43, MATCH($B321, FixtureTicker!$A$24:$A$43), PlayerForm!$X$5+4)="H",
_xlfn.XLOOKUP($E321, PlayerForm!$D$3:$D$394, PlayerForm!$Q$3:$Q$394)*
_xlfn.XLOOKUP(
INDEX(FixtureTicker!$B$3:$AM$22, MATCH($B321, FixtureTicker!$A$3:$A$22), PlayerForm!$X$5+4),
 TeamForm!$B$4:$B$23, TeamForm!$AD$4:$AD$23),
INDEX(FixtureTicker!$B$24:$AM$43, MATCH($B321, FixtureTicker!$A$24:$A$43), PlayerForm!$X$5+4)="A",
_xlfn.XLOOKUP($E321, PlayerForm!$D$3:$D$394, PlayerForm!$R$3:$R$394)*
_xlfn.XLOOKUP(
INDEX(FixtureTicker!$B$3:$AM$22, MATCH($B321, FixtureTicker!$A$3:$A$22), PlayerForm!$X$5+4),
 TeamForm!$B$4:$B$23, TeamForm!$AB$4:$AB$23),
INDEX(FixtureTicker!$B$24:$AM$43, MATCH($B321, FixtureTicker!$A$24:$A$43), PlayerForm!$X$5+4)="BLANK",
0
),
_xlfn.IFS(
INDEX(FixtureTicker!$B$24:$AM$43, MATCH($B321, FixtureTicker!$A$24:$A$43), PlayerForm!$X$5+5)="H",
_xlfn.XLOOKUP($E321, PlayerForm!$D$3:$D$394, PlayerForm!$Q$3:$Q$394)*
_xlfn.XLOOKUP(
INDEX(FixtureTicker!$B$3:$AM$22, MATCH($B321, FixtureTicker!$A$3:$A$22), PlayerForm!$X$5+5),
 TeamForm!$B$4:$B$23, TeamForm!$AD$4:$AD$23),
INDEX(FixtureTicker!$B$24:$AM$43, MATCH($B321, FixtureTicker!$A$24:$A$43), PlayerForm!$X$5+5)="A",
_xlfn.XLOOKUP($E321, PlayerForm!$D$3:$D$394, PlayerForm!$R$3:$R$394)*
_xlfn.XLOOKUP(
INDEX(FixtureTicker!$B$3:$AM$22, MATCH($B321, FixtureTicker!$A$3:$A$22), PlayerForm!$X$5+5),
 TeamForm!$B$4:$B$23, TeamForm!$AB$4:$AB$23),
INDEX(FixtureTicker!$B$24:$AM$43, MATCH($B321, FixtureTicker!$A$24:$A$43), PlayerForm!$X$5+5)="BLANK",
0
),
_xlfn.IFS(
INDEX(FixtureTicker!$B$24:$AM$43, MATCH($B321, FixtureTicker!$A$24:$A$43), PlayerForm!$X$5+6)="H",
_xlfn.XLOOKUP($E321, PlayerForm!$D$3:$D$394, PlayerForm!$Q$3:$Q$394)*
_xlfn.XLOOKUP(
INDEX(FixtureTicker!$B$3:$AM$22, MATCH($B321, FixtureTicker!$A$3:$A$22), PlayerForm!$X$5+6),
 TeamForm!$B$4:$B$23, TeamForm!$AD$4:$AD$23),
INDEX(FixtureTicker!$B$24:$AM$43, MATCH($B321, FixtureTicker!$A$24:$A$43), PlayerForm!$X$5+6)="A",
_xlfn.XLOOKUP($E321, PlayerForm!$D$3:$D$394, PlayerForm!$R$3:$R$394)*
_xlfn.XLOOKUP(
INDEX(FixtureTicker!$B$3:$AM$22, MATCH($B321, FixtureTicker!$A$3:$A$22), PlayerForm!$X$5+6),
 TeamForm!$B$4:$B$23, TeamForm!$AB$4:$AB$23),
INDEX(FixtureTicker!$B$24:$AM$43, MATCH($B321, FixtureTicker!$A$24:$A$43), PlayerForm!$X$5+6)="BLANK",
0
),
_xlfn.IFS(
INDEX(FixtureTicker!$B$24:$AM$43, MATCH($B321, FixtureTicker!$A$24:$A$43), PlayerForm!$X$5+7)="H",
_xlfn.XLOOKUP($E321, PlayerForm!$D$3:$D$394, PlayerForm!$Q$3:$Q$394)*
_xlfn.XLOOKUP(
INDEX(FixtureTicker!$B$3:$AM$22, MATCH($B321, FixtureTicker!$A$3:$A$22), PlayerForm!$X$5+7),
 TeamForm!$B$4:$B$23, TeamForm!$AD$4:$AD$23),
INDEX(FixtureTicker!$B$24:$AM$43, MATCH($B321, FixtureTicker!$A$24:$A$43), PlayerForm!$X$5+7)="A",
_xlfn.XLOOKUP($E321, PlayerForm!$D$3:$D$394, PlayerForm!$R$3:$R$394)*
_xlfn.XLOOKUP(
INDEX(FixtureTicker!$B$3:$AM$22, MATCH($B321, FixtureTicker!$A$3:$A$22), PlayerForm!$X$5+7),
 TeamForm!$B$4:$B$23, TeamForm!$AB$4:$AB$23),
INDEX(FixtureTicker!$B$24:$AM$43, MATCH($B321, FixtureTicker!$A$24:$A$43), PlayerForm!$X$5+7)="BLANK",
0
)
),0)</f>
        <v>0</v>
      </c>
    </row>
    <row r="322" spans="1:10">
      <c r="A322" s="55">
        <v>183</v>
      </c>
      <c r="B322" s="55" t="str">
        <f>_xlfn.XLOOKUP($A322, PlayerData!$B$3:$B$394, PlayerData!C$3:C$394)</f>
        <v>BHA</v>
      </c>
      <c r="C322" s="55" t="str">
        <f>_xlfn.XLOOKUP($A322, PlayerData!$B$3:$B$394, PlayerData!D$3:D$394)</f>
        <v>M</v>
      </c>
      <c r="D322" s="55">
        <f>_xlfn.XLOOKUP($A322, PlayerData!$B:$B, PlayerData!F:F,,,-1)</f>
        <v>5</v>
      </c>
      <c r="E322" s="31" t="str">
        <f>_xlfn.XLOOKUP($A322, PlayerData!$B$3:$B$394, PlayerData!E$3:E$394)</f>
        <v>Mooy</v>
      </c>
      <c r="F322" s="164" cm="1">
        <f t="array" ref="F322">IFERROR(0.01*_xlfn.IFS(
INDEX(FixtureTicker!$B$24:$AM$43, MATCH($B322, FixtureTicker!$A$24:$A$43, 0), PlayerForm!$X$5)="H",
_xlfn.XLOOKUP($E322, PlayerForm!$D$3:$D$394, PlayerForm!$Q$3:$Q$394)*
_xlfn.XLOOKUP(
INDEX(FixtureTicker!$B$3:$AM$22, MATCH($B322, FixtureTicker!$A$3:$A$22,0), PlayerForm!$X$5),
 TeamForm!$B$4:$B$23, TeamForm!$AD$4:$AD$23),
INDEX(FixtureTicker!$B$24:$AM$43, MATCH($B322, FixtureTicker!$A$24:$A$43,0), PlayerForm!$X$5)="A",
_xlfn.XLOOKUP($E322, PlayerForm!$D$3:$D$394, PlayerForm!$R$3:$R$394)*
_xlfn.XLOOKUP(
INDEX(FixtureTicker!$B$3:$AM$22, MATCH($B322, FixtureTicker!$A$3:$A$22,0), PlayerForm!$X$5),
 TeamForm!$B$4:$B$23, TeamForm!$AB$4:$AB$23),
INDEX(FixtureTicker!$B$24:$AM$43, MATCH($B322, FixtureTicker!$A$24:$A$43,0), PlayerForm!$X$5)="BLANK",
0),0)</f>
        <v>0</v>
      </c>
      <c r="G322" s="163" cm="1">
        <f t="array" ref="G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
),0)</f>
        <v>0</v>
      </c>
      <c r="H322" s="163" cm="1">
        <f t="array" ref="H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),
_xlfn.IFS(
INDEX(FixtureTicker!$B$24:$AM$43, MATCH($B322, FixtureTicker!$A$24:$A$43), PlayerForm!$X$5+2)="H",
_xlfn.XLOOKUP($E322, PlayerForm!$D$3:$D$394, PlayerForm!$Q$3:$Q$394)*
_xlfn.XLOOKUP(
INDEX(FixtureTicker!$B$3:$AM$22, MATCH($B322, FixtureTicker!$A$3:$A$22), PlayerForm!$X$5+2),
 TeamForm!$B$4:$B$23, TeamForm!$AD$4:$AD$23),
INDEX(FixtureTicker!$B$24:$AM$43, MATCH($B322, FixtureTicker!$A$24:$A$43), PlayerForm!$X$5+2)="A",
_xlfn.XLOOKUP($E322, PlayerForm!$D$3:$D$394, PlayerForm!$R$3:$R$394)*
_xlfn.XLOOKUP(
INDEX(FixtureTicker!$B$3:$AM$22, MATCH($B322, FixtureTicker!$A$3:$A$22), PlayerForm!$X$5+2),
 TeamForm!$B$4:$B$23, TeamForm!$AB$4:$AB$23),
INDEX(FixtureTicker!$B$24:$AM$43, MATCH($B322, FixtureTicker!$A$24:$A$43), PlayerForm!$X$5+2)="BLANK",
0
),
_xlfn.IFS(
INDEX(FixtureTicker!$B$24:$AM$43, MATCH($B322, FixtureTicker!$A$24:$A$43), PlayerForm!$X$5+3)="H",
_xlfn.XLOOKUP($E322, PlayerForm!$D$3:$D$394, PlayerForm!$Q$3:$Q$394)*
_xlfn.XLOOKUP(
INDEX(FixtureTicker!$B$3:$AM$22, MATCH($B322, FixtureTicker!$A$3:$A$22), PlayerForm!$X$5+3),
 TeamForm!$B$4:$B$23, TeamForm!$AD$4:$AD$23),
INDEX(FixtureTicker!$B$24:$AM$43, MATCH($B322, FixtureTicker!$A$24:$A$43), PlayerForm!$X$5+3)="A",
_xlfn.XLOOKUP($E322, PlayerForm!$D$3:$D$394, PlayerForm!$R$3:$R$394)*
_xlfn.XLOOKUP(
INDEX(FixtureTicker!$B$3:$AM$22, MATCH($B322, FixtureTicker!$A$3:$A$22), PlayerForm!$X$5+3),
 TeamForm!$B$4:$B$23, TeamForm!$AB$4:$AB$23),
INDEX(FixtureTicker!$B$24:$AM$43, MATCH($B322, FixtureTicker!$A$24:$A$43), PlayerForm!$X$5+3)="BLANK",
0
)
),0)</f>
        <v>0</v>
      </c>
      <c r="I322" s="163" cm="1">
        <f t="array" ref="I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),
_xlfn.IFS(
INDEX(FixtureTicker!$B$24:$AM$43, MATCH($B322, FixtureTicker!$A$24:$A$43), PlayerForm!$X$5+2)="H",
_xlfn.XLOOKUP($E322, PlayerForm!$D$3:$D$394, PlayerForm!$Q$3:$Q$394)*
_xlfn.XLOOKUP(
INDEX(FixtureTicker!$B$3:$AM$22, MATCH($B322, FixtureTicker!$A$3:$A$22), PlayerForm!$X$5+2),
 TeamForm!$B$4:$B$23, TeamForm!$AD$4:$AD$23),
INDEX(FixtureTicker!$B$24:$AM$43, MATCH($B322, FixtureTicker!$A$24:$A$43), PlayerForm!$X$5+2)="A",
_xlfn.XLOOKUP($E322, PlayerForm!$D$3:$D$394, PlayerForm!$R$3:$R$394)*
_xlfn.XLOOKUP(
INDEX(FixtureTicker!$B$3:$AM$22, MATCH($B322, FixtureTicker!$A$3:$A$22), PlayerForm!$X$5+2),
 TeamForm!$B$4:$B$23, TeamForm!$AB$4:$AB$23),
INDEX(FixtureTicker!$B$24:$AM$43, MATCH($B322, FixtureTicker!$A$24:$A$43), PlayerForm!$X$5+2)="BLANK",
0
),
_xlfn.IFS(
INDEX(FixtureTicker!$B$24:$AM$43, MATCH($B322, FixtureTicker!$A$24:$A$43), PlayerForm!$X$5+3)="H",
_xlfn.XLOOKUP($E322, PlayerForm!$D$3:$D$394, PlayerForm!$Q$3:$Q$394)*
_xlfn.XLOOKUP(
INDEX(FixtureTicker!$B$3:$AM$22, MATCH($B322, FixtureTicker!$A$3:$A$22), PlayerForm!$X$5+3),
 TeamForm!$B$4:$B$23, TeamForm!$AD$4:$AD$23),
INDEX(FixtureTicker!$B$24:$AM$43, MATCH($B322, FixtureTicker!$A$24:$A$43), PlayerForm!$X$5+3)="A",
_xlfn.XLOOKUP($E322, PlayerForm!$D$3:$D$394, PlayerForm!$R$3:$R$394)*
_xlfn.XLOOKUP(
INDEX(FixtureTicker!$B$3:$AM$22, MATCH($B322, FixtureTicker!$A$3:$A$22), PlayerForm!$X$5+3),
 TeamForm!$B$4:$B$23, TeamForm!$AB$4:$AB$23),
INDEX(FixtureTicker!$B$24:$AM$43, MATCH($B322, FixtureTicker!$A$24:$A$43), PlayerForm!$X$5+3)="BLANK",
0
),
_xlfn.IFS(
INDEX(FixtureTicker!$B$24:$AM$43, MATCH($B322, FixtureTicker!$A$24:$A$43), PlayerForm!$X$5+4)="H",
_xlfn.XLOOKUP($E322, PlayerForm!$D$3:$D$394, PlayerForm!$Q$3:$Q$394)*
_xlfn.XLOOKUP(
INDEX(FixtureTicker!$B$3:$AM$22, MATCH($B322, FixtureTicker!$A$3:$A$22), PlayerForm!$X$5+4),
 TeamForm!$B$4:$B$23, TeamForm!$AD$4:$AD$23),
INDEX(FixtureTicker!$B$24:$AM$43, MATCH($B322, FixtureTicker!$A$24:$A$43), PlayerForm!$X$5+4)="A",
_xlfn.XLOOKUP($E322, PlayerForm!$D$3:$D$394, PlayerForm!$R$3:$R$394)*
_xlfn.XLOOKUP(
INDEX(FixtureTicker!$B$3:$AM$22, MATCH($B322, FixtureTicker!$A$3:$A$22), PlayerForm!$X$5+4),
 TeamForm!$B$4:$B$23, TeamForm!$AB$4:$AB$23),
INDEX(FixtureTicker!$B$24:$AM$43, MATCH($B322, FixtureTicker!$A$24:$A$43), PlayerForm!$X$5+4)="BLANK",
0
),
_xlfn.IFS(
INDEX(FixtureTicker!$B$24:$AM$43, MATCH($B322, FixtureTicker!$A$24:$A$43), PlayerForm!$X$5+5)="H",
_xlfn.XLOOKUP($E322, PlayerForm!$D$3:$D$394, PlayerForm!$Q$3:$Q$394)*
_xlfn.XLOOKUP(
INDEX(FixtureTicker!$B$3:$AM$22, MATCH($B322, FixtureTicker!$A$3:$A$22), PlayerForm!$X$5+5),
 TeamForm!$B$4:$B$23, TeamForm!$AD$4:$AD$23),
INDEX(FixtureTicker!$B$24:$AM$43, MATCH($B322, FixtureTicker!$A$24:$A$43), PlayerForm!$X$5+5)="A",
_xlfn.XLOOKUP($E322, PlayerForm!$D$3:$D$394, PlayerForm!$R$3:$R$394)*
_xlfn.XLOOKUP(
INDEX(FixtureTicker!$B$3:$AM$22, MATCH($B322, FixtureTicker!$A$3:$A$22), PlayerForm!$X$5+5),
 TeamForm!$B$4:$B$23, TeamForm!$AB$4:$AB$23),
INDEX(FixtureTicker!$B$24:$AM$43, MATCH($B322, FixtureTicker!$A$24:$A$43), PlayerForm!$X$5+5)="BLANK",
0
)
),0)</f>
        <v>0</v>
      </c>
      <c r="J322" s="163" cm="1">
        <f t="array" ref="J322">IFERROR(0.01*SUM(
_xlfn.IFS(
INDEX(FixtureTicker!$B$24:$AM$43, MATCH($B322, FixtureTicker!$A$24:$A$43), PlayerForm!$X$5)="H",
_xlfn.XLOOKUP($E322, PlayerForm!$D$3:$D$394, PlayerForm!$Q$3:$Q$394)*
_xlfn.XLOOKUP(
INDEX(FixtureTicker!$B$3:$AM$22, MATCH($B322, FixtureTicker!$A$3:$A$22), PlayerForm!$X$5),
 TeamForm!$B$4:$B$23, TeamForm!$AD$4:$AD$23),
INDEX(FixtureTicker!$B$24:$AM$43, MATCH($B322, FixtureTicker!$A$24:$A$43), PlayerForm!$X$5)="A",
_xlfn.XLOOKUP($E322, PlayerForm!$D$3:$D$394, PlayerForm!$R$3:$R$394)*
_xlfn.XLOOKUP(
INDEX(FixtureTicker!$B$3:$AM$22, MATCH($B322, FixtureTicker!$A$3:$A$22), PlayerForm!$X$5),
 TeamForm!$B$4:$B$23, TeamForm!$AB$4:$AB$23),
INDEX(FixtureTicker!$B$24:$AM$43, MATCH($B322, FixtureTicker!$A$24:$A$43), PlayerForm!$X$5)="BLANK",
0
),
_xlfn.IFS(
INDEX(FixtureTicker!$B$24:$AM$43, MATCH($B322, FixtureTicker!$A$24:$A$43), PlayerForm!$X$5+1)="H",
_xlfn.XLOOKUP($E322, PlayerForm!$D$3:$D$394, PlayerForm!$Q$3:$Q$394)*
_xlfn.XLOOKUP(
INDEX(FixtureTicker!$B$3:$AM$22, MATCH($B322, FixtureTicker!$A$3:$A$22), PlayerForm!$X$5+1),
 TeamForm!$B$4:$B$23, TeamForm!$AD$4:$AD$23),
INDEX(FixtureTicker!$B$24:$AM$43, MATCH($B322, FixtureTicker!$A$24:$A$43), PlayerForm!$X$5+1)="A",
_xlfn.XLOOKUP($E322, PlayerForm!$D$3:$D$394, PlayerForm!$R$3:$R$394)*
_xlfn.XLOOKUP(
INDEX(FixtureTicker!$B$3:$AM$22, MATCH($B322, FixtureTicker!$A$3:$A$22), PlayerForm!$X$5+1),
 TeamForm!$B$4:$B$23, TeamForm!$AB$4:$AB$23),
INDEX(FixtureTicker!$B$24:$AM$43, MATCH($B322, FixtureTicker!$A$24:$A$43), PlayerForm!$X$5+1)="BLANK",
0
),
_xlfn.IFS(
INDEX(FixtureTicker!$B$24:$AM$43, MATCH($B322, FixtureTicker!$A$24:$A$43), PlayerForm!$X$5+2)="H",
_xlfn.XLOOKUP($E322, PlayerForm!$D$3:$D$394, PlayerForm!$Q$3:$Q$394)*
_xlfn.XLOOKUP(
INDEX(FixtureTicker!$B$3:$AM$22, MATCH($B322, FixtureTicker!$A$3:$A$22), PlayerForm!$X$5+2),
 TeamForm!$B$4:$B$23, TeamForm!$AD$4:$AD$23),
INDEX(FixtureTicker!$B$24:$AM$43, MATCH($B322, FixtureTicker!$A$24:$A$43), PlayerForm!$X$5+2)="A",
_xlfn.XLOOKUP($E322, PlayerForm!$D$3:$D$394, PlayerForm!$R$3:$R$394)*
_xlfn.XLOOKUP(
INDEX(FixtureTicker!$B$3:$AM$22, MATCH($B322, FixtureTicker!$A$3:$A$22), PlayerForm!$X$5+2),
 TeamForm!$B$4:$B$23, TeamForm!$AB$4:$AB$23),
INDEX(FixtureTicker!$B$24:$AM$43, MATCH($B322, FixtureTicker!$A$24:$A$43), PlayerForm!$X$5+2)="BLANK",
0
),
_xlfn.IFS(
INDEX(FixtureTicker!$B$24:$AM$43, MATCH($B322, FixtureTicker!$A$24:$A$43), PlayerForm!$X$5+3)="H",
_xlfn.XLOOKUP($E322, PlayerForm!$D$3:$D$394, PlayerForm!$Q$3:$Q$394)*
_xlfn.XLOOKUP(
INDEX(FixtureTicker!$B$3:$AM$22, MATCH($B322, FixtureTicker!$A$3:$A$22), PlayerForm!$X$5+3),
 TeamForm!$B$4:$B$23, TeamForm!$AD$4:$AD$23),
INDEX(FixtureTicker!$B$24:$AM$43, MATCH($B322, FixtureTicker!$A$24:$A$43), PlayerForm!$X$5+3)="A",
_xlfn.XLOOKUP($E322, PlayerForm!$D$3:$D$394, PlayerForm!$R$3:$R$394)*
_xlfn.XLOOKUP(
INDEX(FixtureTicker!$B$3:$AM$22, MATCH($B322, FixtureTicker!$A$3:$A$22), PlayerForm!$X$5+3),
 TeamForm!$B$4:$B$23, TeamForm!$AB$4:$AB$23),
INDEX(FixtureTicker!$B$24:$AM$43, MATCH($B322, FixtureTicker!$A$24:$A$43), PlayerForm!$X$5+3)="BLANK",
0
),
_xlfn.IFS(
INDEX(FixtureTicker!$B$24:$AM$43, MATCH($B322, FixtureTicker!$A$24:$A$43), PlayerForm!$X$5+4)="H",
_xlfn.XLOOKUP($E322, PlayerForm!$D$3:$D$394, PlayerForm!$Q$3:$Q$394)*
_xlfn.XLOOKUP(
INDEX(FixtureTicker!$B$3:$AM$22, MATCH($B322, FixtureTicker!$A$3:$A$22), PlayerForm!$X$5+4),
 TeamForm!$B$4:$B$23, TeamForm!$AD$4:$AD$23),
INDEX(FixtureTicker!$B$24:$AM$43, MATCH($B322, FixtureTicker!$A$24:$A$43), PlayerForm!$X$5+4)="A",
_xlfn.XLOOKUP($E322, PlayerForm!$D$3:$D$394, PlayerForm!$R$3:$R$394)*
_xlfn.XLOOKUP(
INDEX(FixtureTicker!$B$3:$AM$22, MATCH($B322, FixtureTicker!$A$3:$A$22), PlayerForm!$X$5+4),
 TeamForm!$B$4:$B$23, TeamForm!$AB$4:$AB$23),
INDEX(FixtureTicker!$B$24:$AM$43, MATCH($B322, FixtureTicker!$A$24:$A$43), PlayerForm!$X$5+4)="BLANK",
0
),
_xlfn.IFS(
INDEX(FixtureTicker!$B$24:$AM$43, MATCH($B322, FixtureTicker!$A$24:$A$43), PlayerForm!$X$5+5)="H",
_xlfn.XLOOKUP($E322, PlayerForm!$D$3:$D$394, PlayerForm!$Q$3:$Q$394)*
_xlfn.XLOOKUP(
INDEX(FixtureTicker!$B$3:$AM$22, MATCH($B322, FixtureTicker!$A$3:$A$22), PlayerForm!$X$5+5),
 TeamForm!$B$4:$B$23, TeamForm!$AD$4:$AD$23),
INDEX(FixtureTicker!$B$24:$AM$43, MATCH($B322, FixtureTicker!$A$24:$A$43), PlayerForm!$X$5+5)="A",
_xlfn.XLOOKUP($E322, PlayerForm!$D$3:$D$394, PlayerForm!$R$3:$R$394)*
_xlfn.XLOOKUP(
INDEX(FixtureTicker!$B$3:$AM$22, MATCH($B322, FixtureTicker!$A$3:$A$22), PlayerForm!$X$5+5),
 TeamForm!$B$4:$B$23, TeamForm!$AB$4:$AB$23),
INDEX(FixtureTicker!$B$24:$AM$43, MATCH($B322, FixtureTicker!$A$24:$A$43), PlayerForm!$X$5+5)="BLANK",
0
),
_xlfn.IFS(
INDEX(FixtureTicker!$B$24:$AM$43, MATCH($B322, FixtureTicker!$A$24:$A$43), PlayerForm!$X$5+6)="H",
_xlfn.XLOOKUP($E322, PlayerForm!$D$3:$D$394, PlayerForm!$Q$3:$Q$394)*
_xlfn.XLOOKUP(
INDEX(FixtureTicker!$B$3:$AM$22, MATCH($B322, FixtureTicker!$A$3:$A$22), PlayerForm!$X$5+6),
 TeamForm!$B$4:$B$23, TeamForm!$AD$4:$AD$23),
INDEX(FixtureTicker!$B$24:$AM$43, MATCH($B322, FixtureTicker!$A$24:$A$43), PlayerForm!$X$5+6)="A",
_xlfn.XLOOKUP($E322, PlayerForm!$D$3:$D$394, PlayerForm!$R$3:$R$394)*
_xlfn.XLOOKUP(
INDEX(FixtureTicker!$B$3:$AM$22, MATCH($B322, FixtureTicker!$A$3:$A$22), PlayerForm!$X$5+6),
 TeamForm!$B$4:$B$23, TeamForm!$AB$4:$AB$23),
INDEX(FixtureTicker!$B$24:$AM$43, MATCH($B322, FixtureTicker!$A$24:$A$43), PlayerForm!$X$5+6)="BLANK",
0
),
_xlfn.IFS(
INDEX(FixtureTicker!$B$24:$AM$43, MATCH($B322, FixtureTicker!$A$24:$A$43), PlayerForm!$X$5+7)="H",
_xlfn.XLOOKUP($E322, PlayerForm!$D$3:$D$394, PlayerForm!$Q$3:$Q$394)*
_xlfn.XLOOKUP(
INDEX(FixtureTicker!$B$3:$AM$22, MATCH($B322, FixtureTicker!$A$3:$A$22), PlayerForm!$X$5+7),
 TeamForm!$B$4:$B$23, TeamForm!$AD$4:$AD$23),
INDEX(FixtureTicker!$B$24:$AM$43, MATCH($B322, FixtureTicker!$A$24:$A$43), PlayerForm!$X$5+7)="A",
_xlfn.XLOOKUP($E322, PlayerForm!$D$3:$D$394, PlayerForm!$R$3:$R$394)*
_xlfn.XLOOKUP(
INDEX(FixtureTicker!$B$3:$AM$22, MATCH($B322, FixtureTicker!$A$3:$A$22), PlayerForm!$X$5+7),
 TeamForm!$B$4:$B$23, TeamForm!$AB$4:$AB$23),
INDEX(FixtureTicker!$B$24:$AM$43, MATCH($B322, FixtureTicker!$A$24:$A$43), PlayerForm!$X$5+7)="BLANK",
0
)
),0)</f>
        <v>0</v>
      </c>
    </row>
    <row r="323" spans="1:10">
      <c r="A323" s="55">
        <v>189</v>
      </c>
      <c r="B323" s="55" t="str">
        <f>_xlfn.XLOOKUP($A323, PlayerData!$B$3:$B$394, PlayerData!C$3:C$394)</f>
        <v>NEW</v>
      </c>
      <c r="C323" s="55" t="str">
        <f>_xlfn.XLOOKUP($A323, PlayerData!$B$3:$B$394, PlayerData!D$3:D$394)</f>
        <v>M</v>
      </c>
      <c r="D323" s="55">
        <f>_xlfn.XLOOKUP($A323, PlayerData!$B:$B, PlayerData!F:F,,,-1)</f>
        <v>5</v>
      </c>
      <c r="E323" s="31" t="str">
        <f>_xlfn.XLOOKUP($A323, PlayerData!$B$3:$B$394, PlayerData!E$3:E$394)</f>
        <v>Ritchie</v>
      </c>
      <c r="F323" s="164" cm="1">
        <f t="array" ref="F323">IFERROR(0.01*_xlfn.IFS(
INDEX(FixtureTicker!$B$24:$AM$43, MATCH($B323, FixtureTicker!$A$24:$A$43, 0), PlayerForm!$X$5)="H",
_xlfn.XLOOKUP($E323, PlayerForm!$D$3:$D$394, PlayerForm!$Q$3:$Q$394)*
_xlfn.XLOOKUP(
INDEX(FixtureTicker!$B$3:$AM$22, MATCH($B323, FixtureTicker!$A$3:$A$22,0), PlayerForm!$X$5),
 TeamForm!$B$4:$B$23, TeamForm!$AD$4:$AD$23),
INDEX(FixtureTicker!$B$24:$AM$43, MATCH($B323, FixtureTicker!$A$24:$A$43,0), PlayerForm!$X$5)="A",
_xlfn.XLOOKUP($E323, PlayerForm!$D$3:$D$394, PlayerForm!$R$3:$R$394)*
_xlfn.XLOOKUP(
INDEX(FixtureTicker!$B$3:$AM$22, MATCH($B323, FixtureTicker!$A$3:$A$22,0), PlayerForm!$X$5),
 TeamForm!$B$4:$B$23, TeamForm!$AB$4:$AB$23),
INDEX(FixtureTicker!$B$24:$AM$43, MATCH($B323, FixtureTicker!$A$24:$A$43,0), PlayerForm!$X$5)="BLANK",
0),0)</f>
        <v>0</v>
      </c>
      <c r="G323" s="163" cm="1">
        <f t="array" ref="G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
),0)</f>
        <v>0</v>
      </c>
      <c r="H323" s="163" cm="1">
        <f t="array" ref="H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),
_xlfn.IFS(
INDEX(FixtureTicker!$B$24:$AM$43, MATCH($B323, FixtureTicker!$A$24:$A$43), PlayerForm!$X$5+2)="H",
_xlfn.XLOOKUP($E323, PlayerForm!$D$3:$D$394, PlayerForm!$Q$3:$Q$394)*
_xlfn.XLOOKUP(
INDEX(FixtureTicker!$B$3:$AM$22, MATCH($B323, FixtureTicker!$A$3:$A$22), PlayerForm!$X$5+2),
 TeamForm!$B$4:$B$23, TeamForm!$AD$4:$AD$23),
INDEX(FixtureTicker!$B$24:$AM$43, MATCH($B323, FixtureTicker!$A$24:$A$43), PlayerForm!$X$5+2)="A",
_xlfn.XLOOKUP($E323, PlayerForm!$D$3:$D$394, PlayerForm!$R$3:$R$394)*
_xlfn.XLOOKUP(
INDEX(FixtureTicker!$B$3:$AM$22, MATCH($B323, FixtureTicker!$A$3:$A$22), PlayerForm!$X$5+2),
 TeamForm!$B$4:$B$23, TeamForm!$AB$4:$AB$23),
INDEX(FixtureTicker!$B$24:$AM$43, MATCH($B323, FixtureTicker!$A$24:$A$43), PlayerForm!$X$5+2)="BLANK",
0
),
_xlfn.IFS(
INDEX(FixtureTicker!$B$24:$AM$43, MATCH($B323, FixtureTicker!$A$24:$A$43), PlayerForm!$X$5+3)="H",
_xlfn.XLOOKUP($E323, PlayerForm!$D$3:$D$394, PlayerForm!$Q$3:$Q$394)*
_xlfn.XLOOKUP(
INDEX(FixtureTicker!$B$3:$AM$22, MATCH($B323, FixtureTicker!$A$3:$A$22), PlayerForm!$X$5+3),
 TeamForm!$B$4:$B$23, TeamForm!$AD$4:$AD$23),
INDEX(FixtureTicker!$B$24:$AM$43, MATCH($B323, FixtureTicker!$A$24:$A$43), PlayerForm!$X$5+3)="A",
_xlfn.XLOOKUP($E323, PlayerForm!$D$3:$D$394, PlayerForm!$R$3:$R$394)*
_xlfn.XLOOKUP(
INDEX(FixtureTicker!$B$3:$AM$22, MATCH($B323, FixtureTicker!$A$3:$A$22), PlayerForm!$X$5+3),
 TeamForm!$B$4:$B$23, TeamForm!$AB$4:$AB$23),
INDEX(FixtureTicker!$B$24:$AM$43, MATCH($B323, FixtureTicker!$A$24:$A$43), PlayerForm!$X$5+3)="BLANK",
0
)
),0)</f>
        <v>0</v>
      </c>
      <c r="I323" s="163" cm="1">
        <f t="array" ref="I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),
_xlfn.IFS(
INDEX(FixtureTicker!$B$24:$AM$43, MATCH($B323, FixtureTicker!$A$24:$A$43), PlayerForm!$X$5+2)="H",
_xlfn.XLOOKUP($E323, PlayerForm!$D$3:$D$394, PlayerForm!$Q$3:$Q$394)*
_xlfn.XLOOKUP(
INDEX(FixtureTicker!$B$3:$AM$22, MATCH($B323, FixtureTicker!$A$3:$A$22), PlayerForm!$X$5+2),
 TeamForm!$B$4:$B$23, TeamForm!$AD$4:$AD$23),
INDEX(FixtureTicker!$B$24:$AM$43, MATCH($B323, FixtureTicker!$A$24:$A$43), PlayerForm!$X$5+2)="A",
_xlfn.XLOOKUP($E323, PlayerForm!$D$3:$D$394, PlayerForm!$R$3:$R$394)*
_xlfn.XLOOKUP(
INDEX(FixtureTicker!$B$3:$AM$22, MATCH($B323, FixtureTicker!$A$3:$A$22), PlayerForm!$X$5+2),
 TeamForm!$B$4:$B$23, TeamForm!$AB$4:$AB$23),
INDEX(FixtureTicker!$B$24:$AM$43, MATCH($B323, FixtureTicker!$A$24:$A$43), PlayerForm!$X$5+2)="BLANK",
0
),
_xlfn.IFS(
INDEX(FixtureTicker!$B$24:$AM$43, MATCH($B323, FixtureTicker!$A$24:$A$43), PlayerForm!$X$5+3)="H",
_xlfn.XLOOKUP($E323, PlayerForm!$D$3:$D$394, PlayerForm!$Q$3:$Q$394)*
_xlfn.XLOOKUP(
INDEX(FixtureTicker!$B$3:$AM$22, MATCH($B323, FixtureTicker!$A$3:$A$22), PlayerForm!$X$5+3),
 TeamForm!$B$4:$B$23, TeamForm!$AD$4:$AD$23),
INDEX(FixtureTicker!$B$24:$AM$43, MATCH($B323, FixtureTicker!$A$24:$A$43), PlayerForm!$X$5+3)="A",
_xlfn.XLOOKUP($E323, PlayerForm!$D$3:$D$394, PlayerForm!$R$3:$R$394)*
_xlfn.XLOOKUP(
INDEX(FixtureTicker!$B$3:$AM$22, MATCH($B323, FixtureTicker!$A$3:$A$22), PlayerForm!$X$5+3),
 TeamForm!$B$4:$B$23, TeamForm!$AB$4:$AB$23),
INDEX(FixtureTicker!$B$24:$AM$43, MATCH($B323, FixtureTicker!$A$24:$A$43), PlayerForm!$X$5+3)="BLANK",
0
),
_xlfn.IFS(
INDEX(FixtureTicker!$B$24:$AM$43, MATCH($B323, FixtureTicker!$A$24:$A$43), PlayerForm!$X$5+4)="H",
_xlfn.XLOOKUP($E323, PlayerForm!$D$3:$D$394, PlayerForm!$Q$3:$Q$394)*
_xlfn.XLOOKUP(
INDEX(FixtureTicker!$B$3:$AM$22, MATCH($B323, FixtureTicker!$A$3:$A$22), PlayerForm!$X$5+4),
 TeamForm!$B$4:$B$23, TeamForm!$AD$4:$AD$23),
INDEX(FixtureTicker!$B$24:$AM$43, MATCH($B323, FixtureTicker!$A$24:$A$43), PlayerForm!$X$5+4)="A",
_xlfn.XLOOKUP($E323, PlayerForm!$D$3:$D$394, PlayerForm!$R$3:$R$394)*
_xlfn.XLOOKUP(
INDEX(FixtureTicker!$B$3:$AM$22, MATCH($B323, FixtureTicker!$A$3:$A$22), PlayerForm!$X$5+4),
 TeamForm!$B$4:$B$23, TeamForm!$AB$4:$AB$23),
INDEX(FixtureTicker!$B$24:$AM$43, MATCH($B323, FixtureTicker!$A$24:$A$43), PlayerForm!$X$5+4)="BLANK",
0
),
_xlfn.IFS(
INDEX(FixtureTicker!$B$24:$AM$43, MATCH($B323, FixtureTicker!$A$24:$A$43), PlayerForm!$X$5+5)="H",
_xlfn.XLOOKUP($E323, PlayerForm!$D$3:$D$394, PlayerForm!$Q$3:$Q$394)*
_xlfn.XLOOKUP(
INDEX(FixtureTicker!$B$3:$AM$22, MATCH($B323, FixtureTicker!$A$3:$A$22), PlayerForm!$X$5+5),
 TeamForm!$B$4:$B$23, TeamForm!$AD$4:$AD$23),
INDEX(FixtureTicker!$B$24:$AM$43, MATCH($B323, FixtureTicker!$A$24:$A$43), PlayerForm!$X$5+5)="A",
_xlfn.XLOOKUP($E323, PlayerForm!$D$3:$D$394, PlayerForm!$R$3:$R$394)*
_xlfn.XLOOKUP(
INDEX(FixtureTicker!$B$3:$AM$22, MATCH($B323, FixtureTicker!$A$3:$A$22), PlayerForm!$X$5+5),
 TeamForm!$B$4:$B$23, TeamForm!$AB$4:$AB$23),
INDEX(FixtureTicker!$B$24:$AM$43, MATCH($B323, FixtureTicker!$A$24:$A$43), PlayerForm!$X$5+5)="BLANK",
0
)
),0)</f>
        <v>0</v>
      </c>
      <c r="J323" s="163" cm="1">
        <f t="array" ref="J323">IFERROR(0.01*SUM(
_xlfn.IFS(
INDEX(FixtureTicker!$B$24:$AM$43, MATCH($B323, FixtureTicker!$A$24:$A$43), PlayerForm!$X$5)="H",
_xlfn.XLOOKUP($E323, PlayerForm!$D$3:$D$394, PlayerForm!$Q$3:$Q$394)*
_xlfn.XLOOKUP(
INDEX(FixtureTicker!$B$3:$AM$22, MATCH($B323, FixtureTicker!$A$3:$A$22), PlayerForm!$X$5),
 TeamForm!$B$4:$B$23, TeamForm!$AD$4:$AD$23),
INDEX(FixtureTicker!$B$24:$AM$43, MATCH($B323, FixtureTicker!$A$24:$A$43), PlayerForm!$X$5)="A",
_xlfn.XLOOKUP($E323, PlayerForm!$D$3:$D$394, PlayerForm!$R$3:$R$394)*
_xlfn.XLOOKUP(
INDEX(FixtureTicker!$B$3:$AM$22, MATCH($B323, FixtureTicker!$A$3:$A$22), PlayerForm!$X$5),
 TeamForm!$B$4:$B$23, TeamForm!$AB$4:$AB$23),
INDEX(FixtureTicker!$B$24:$AM$43, MATCH($B323, FixtureTicker!$A$24:$A$43), PlayerForm!$X$5)="BLANK",
0
),
_xlfn.IFS(
INDEX(FixtureTicker!$B$24:$AM$43, MATCH($B323, FixtureTicker!$A$24:$A$43), PlayerForm!$X$5+1)="H",
_xlfn.XLOOKUP($E323, PlayerForm!$D$3:$D$394, PlayerForm!$Q$3:$Q$394)*
_xlfn.XLOOKUP(
INDEX(FixtureTicker!$B$3:$AM$22, MATCH($B323, FixtureTicker!$A$3:$A$22), PlayerForm!$X$5+1),
 TeamForm!$B$4:$B$23, TeamForm!$AD$4:$AD$23),
INDEX(FixtureTicker!$B$24:$AM$43, MATCH($B323, FixtureTicker!$A$24:$A$43), PlayerForm!$X$5+1)="A",
_xlfn.XLOOKUP($E323, PlayerForm!$D$3:$D$394, PlayerForm!$R$3:$R$394)*
_xlfn.XLOOKUP(
INDEX(FixtureTicker!$B$3:$AM$22, MATCH($B323, FixtureTicker!$A$3:$A$22), PlayerForm!$X$5+1),
 TeamForm!$B$4:$B$23, TeamForm!$AB$4:$AB$23),
INDEX(FixtureTicker!$B$24:$AM$43, MATCH($B323, FixtureTicker!$A$24:$A$43), PlayerForm!$X$5+1)="BLANK",
0
),
_xlfn.IFS(
INDEX(FixtureTicker!$B$24:$AM$43, MATCH($B323, FixtureTicker!$A$24:$A$43), PlayerForm!$X$5+2)="H",
_xlfn.XLOOKUP($E323, PlayerForm!$D$3:$D$394, PlayerForm!$Q$3:$Q$394)*
_xlfn.XLOOKUP(
INDEX(FixtureTicker!$B$3:$AM$22, MATCH($B323, FixtureTicker!$A$3:$A$22), PlayerForm!$X$5+2),
 TeamForm!$B$4:$B$23, TeamForm!$AD$4:$AD$23),
INDEX(FixtureTicker!$B$24:$AM$43, MATCH($B323, FixtureTicker!$A$24:$A$43), PlayerForm!$X$5+2)="A",
_xlfn.XLOOKUP($E323, PlayerForm!$D$3:$D$394, PlayerForm!$R$3:$R$394)*
_xlfn.XLOOKUP(
INDEX(FixtureTicker!$B$3:$AM$22, MATCH($B323, FixtureTicker!$A$3:$A$22), PlayerForm!$X$5+2),
 TeamForm!$B$4:$B$23, TeamForm!$AB$4:$AB$23),
INDEX(FixtureTicker!$B$24:$AM$43, MATCH($B323, FixtureTicker!$A$24:$A$43), PlayerForm!$X$5+2)="BLANK",
0
),
_xlfn.IFS(
INDEX(FixtureTicker!$B$24:$AM$43, MATCH($B323, FixtureTicker!$A$24:$A$43), PlayerForm!$X$5+3)="H",
_xlfn.XLOOKUP($E323, PlayerForm!$D$3:$D$394, PlayerForm!$Q$3:$Q$394)*
_xlfn.XLOOKUP(
INDEX(FixtureTicker!$B$3:$AM$22, MATCH($B323, FixtureTicker!$A$3:$A$22), PlayerForm!$X$5+3),
 TeamForm!$B$4:$B$23, TeamForm!$AD$4:$AD$23),
INDEX(FixtureTicker!$B$24:$AM$43, MATCH($B323, FixtureTicker!$A$24:$A$43), PlayerForm!$X$5+3)="A",
_xlfn.XLOOKUP($E323, PlayerForm!$D$3:$D$394, PlayerForm!$R$3:$R$394)*
_xlfn.XLOOKUP(
INDEX(FixtureTicker!$B$3:$AM$22, MATCH($B323, FixtureTicker!$A$3:$A$22), PlayerForm!$X$5+3),
 TeamForm!$B$4:$B$23, TeamForm!$AB$4:$AB$23),
INDEX(FixtureTicker!$B$24:$AM$43, MATCH($B323, FixtureTicker!$A$24:$A$43), PlayerForm!$X$5+3)="BLANK",
0
),
_xlfn.IFS(
INDEX(FixtureTicker!$B$24:$AM$43, MATCH($B323, FixtureTicker!$A$24:$A$43), PlayerForm!$X$5+4)="H",
_xlfn.XLOOKUP($E323, PlayerForm!$D$3:$D$394, PlayerForm!$Q$3:$Q$394)*
_xlfn.XLOOKUP(
INDEX(FixtureTicker!$B$3:$AM$22, MATCH($B323, FixtureTicker!$A$3:$A$22), PlayerForm!$X$5+4),
 TeamForm!$B$4:$B$23, TeamForm!$AD$4:$AD$23),
INDEX(FixtureTicker!$B$24:$AM$43, MATCH($B323, FixtureTicker!$A$24:$A$43), PlayerForm!$X$5+4)="A",
_xlfn.XLOOKUP($E323, PlayerForm!$D$3:$D$394, PlayerForm!$R$3:$R$394)*
_xlfn.XLOOKUP(
INDEX(FixtureTicker!$B$3:$AM$22, MATCH($B323, FixtureTicker!$A$3:$A$22), PlayerForm!$X$5+4),
 TeamForm!$B$4:$B$23, TeamForm!$AB$4:$AB$23),
INDEX(FixtureTicker!$B$24:$AM$43, MATCH($B323, FixtureTicker!$A$24:$A$43), PlayerForm!$X$5+4)="BLANK",
0
),
_xlfn.IFS(
INDEX(FixtureTicker!$B$24:$AM$43, MATCH($B323, FixtureTicker!$A$24:$A$43), PlayerForm!$X$5+5)="H",
_xlfn.XLOOKUP($E323, PlayerForm!$D$3:$D$394, PlayerForm!$Q$3:$Q$394)*
_xlfn.XLOOKUP(
INDEX(FixtureTicker!$B$3:$AM$22, MATCH($B323, FixtureTicker!$A$3:$A$22), PlayerForm!$X$5+5),
 TeamForm!$B$4:$B$23, TeamForm!$AD$4:$AD$23),
INDEX(FixtureTicker!$B$24:$AM$43, MATCH($B323, FixtureTicker!$A$24:$A$43), PlayerForm!$X$5+5)="A",
_xlfn.XLOOKUP($E323, PlayerForm!$D$3:$D$394, PlayerForm!$R$3:$R$394)*
_xlfn.XLOOKUP(
INDEX(FixtureTicker!$B$3:$AM$22, MATCH($B323, FixtureTicker!$A$3:$A$22), PlayerForm!$X$5+5),
 TeamForm!$B$4:$B$23, TeamForm!$AB$4:$AB$23),
INDEX(FixtureTicker!$B$24:$AM$43, MATCH($B323, FixtureTicker!$A$24:$A$43), PlayerForm!$X$5+5)="BLANK",
0
),
_xlfn.IFS(
INDEX(FixtureTicker!$B$24:$AM$43, MATCH($B323, FixtureTicker!$A$24:$A$43), PlayerForm!$X$5+6)="H",
_xlfn.XLOOKUP($E323, PlayerForm!$D$3:$D$394, PlayerForm!$Q$3:$Q$394)*
_xlfn.XLOOKUP(
INDEX(FixtureTicker!$B$3:$AM$22, MATCH($B323, FixtureTicker!$A$3:$A$22), PlayerForm!$X$5+6),
 TeamForm!$B$4:$B$23, TeamForm!$AD$4:$AD$23),
INDEX(FixtureTicker!$B$24:$AM$43, MATCH($B323, FixtureTicker!$A$24:$A$43), PlayerForm!$X$5+6)="A",
_xlfn.XLOOKUP($E323, PlayerForm!$D$3:$D$394, PlayerForm!$R$3:$R$394)*
_xlfn.XLOOKUP(
INDEX(FixtureTicker!$B$3:$AM$22, MATCH($B323, FixtureTicker!$A$3:$A$22), PlayerForm!$X$5+6),
 TeamForm!$B$4:$B$23, TeamForm!$AB$4:$AB$23),
INDEX(FixtureTicker!$B$24:$AM$43, MATCH($B323, FixtureTicker!$A$24:$A$43), PlayerForm!$X$5+6)="BLANK",
0
),
_xlfn.IFS(
INDEX(FixtureTicker!$B$24:$AM$43, MATCH($B323, FixtureTicker!$A$24:$A$43), PlayerForm!$X$5+7)="H",
_xlfn.XLOOKUP($E323, PlayerForm!$D$3:$D$394, PlayerForm!$Q$3:$Q$394)*
_xlfn.XLOOKUP(
INDEX(FixtureTicker!$B$3:$AM$22, MATCH($B323, FixtureTicker!$A$3:$A$22), PlayerForm!$X$5+7),
 TeamForm!$B$4:$B$23, TeamForm!$AD$4:$AD$23),
INDEX(FixtureTicker!$B$24:$AM$43, MATCH($B323, FixtureTicker!$A$24:$A$43), PlayerForm!$X$5+7)="A",
_xlfn.XLOOKUP($E323, PlayerForm!$D$3:$D$394, PlayerForm!$R$3:$R$394)*
_xlfn.XLOOKUP(
INDEX(FixtureTicker!$B$3:$AM$22, MATCH($B323, FixtureTicker!$A$3:$A$22), PlayerForm!$X$5+7),
 TeamForm!$B$4:$B$23, TeamForm!$AB$4:$AB$23),
INDEX(FixtureTicker!$B$24:$AM$43, MATCH($B323, FixtureTicker!$A$24:$A$43), PlayerForm!$X$5+7)="BLANK",
0
)
),0)</f>
        <v>0</v>
      </c>
    </row>
    <row r="324" spans="1:10">
      <c r="A324" s="55">
        <v>208</v>
      </c>
      <c r="B324" s="55" t="str">
        <f>_xlfn.XLOOKUP($A324, PlayerData!$B$3:$B$394, PlayerData!C$3:C$394)</f>
        <v>LIV</v>
      </c>
      <c r="C324" s="55" t="str">
        <f>_xlfn.XLOOKUP($A324, PlayerData!$B$3:$B$394, PlayerData!D$3:D$394)</f>
        <v>M</v>
      </c>
      <c r="D324" s="55">
        <f>_xlfn.XLOOKUP($A324, PlayerData!$B:$B, PlayerData!F:F,,,-1)</f>
        <v>4.5</v>
      </c>
      <c r="E324" s="31" t="str">
        <f>_xlfn.XLOOKUP($A324, PlayerData!$B$3:$B$394, PlayerData!E$3:E$394)</f>
        <v>Jones Curtis</v>
      </c>
      <c r="F324" s="164" cm="1">
        <f t="array" ref="F324">IFERROR(0.01*_xlfn.IFS(
INDEX(FixtureTicker!$B$24:$AM$43, MATCH($B324, FixtureTicker!$A$24:$A$43, 0), PlayerForm!$X$5)="H",
_xlfn.XLOOKUP($E324, PlayerForm!$D$3:$D$394, PlayerForm!$Q$3:$Q$394)*
_xlfn.XLOOKUP(
INDEX(FixtureTicker!$B$3:$AM$22, MATCH($B324, FixtureTicker!$A$3:$A$22,0), PlayerForm!$X$5),
 TeamForm!$B$4:$B$23, TeamForm!$AD$4:$AD$23),
INDEX(FixtureTicker!$B$24:$AM$43, MATCH($B324, FixtureTicker!$A$24:$A$43,0), PlayerForm!$X$5)="A",
_xlfn.XLOOKUP($E324, PlayerForm!$D$3:$D$394, PlayerForm!$R$3:$R$394)*
_xlfn.XLOOKUP(
INDEX(FixtureTicker!$B$3:$AM$22, MATCH($B324, FixtureTicker!$A$3:$A$22,0), PlayerForm!$X$5),
 TeamForm!$B$4:$B$23, TeamForm!$AB$4:$AB$23),
INDEX(FixtureTicker!$B$24:$AM$43, MATCH($B324, FixtureTicker!$A$24:$A$43,0), PlayerForm!$X$5)="BLANK",
0),0)</f>
        <v>0</v>
      </c>
      <c r="G324" s="163" cm="1">
        <f t="array" ref="G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
),0)</f>
        <v>0</v>
      </c>
      <c r="H324" s="163" cm="1">
        <f t="array" ref="H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),
_xlfn.IFS(
INDEX(FixtureTicker!$B$24:$AM$43, MATCH($B324, FixtureTicker!$A$24:$A$43), PlayerForm!$X$5+2)="H",
_xlfn.XLOOKUP($E324, PlayerForm!$D$3:$D$394, PlayerForm!$Q$3:$Q$394)*
_xlfn.XLOOKUP(
INDEX(FixtureTicker!$B$3:$AM$22, MATCH($B324, FixtureTicker!$A$3:$A$22), PlayerForm!$X$5+2),
 TeamForm!$B$4:$B$23, TeamForm!$AD$4:$AD$23),
INDEX(FixtureTicker!$B$24:$AM$43, MATCH($B324, FixtureTicker!$A$24:$A$43), PlayerForm!$X$5+2)="A",
_xlfn.XLOOKUP($E324, PlayerForm!$D$3:$D$394, PlayerForm!$R$3:$R$394)*
_xlfn.XLOOKUP(
INDEX(FixtureTicker!$B$3:$AM$22, MATCH($B324, FixtureTicker!$A$3:$A$22), PlayerForm!$X$5+2),
 TeamForm!$B$4:$B$23, TeamForm!$AB$4:$AB$23),
INDEX(FixtureTicker!$B$24:$AM$43, MATCH($B324, FixtureTicker!$A$24:$A$43), PlayerForm!$X$5+2)="BLANK",
0
),
_xlfn.IFS(
INDEX(FixtureTicker!$B$24:$AM$43, MATCH($B324, FixtureTicker!$A$24:$A$43), PlayerForm!$X$5+3)="H",
_xlfn.XLOOKUP($E324, PlayerForm!$D$3:$D$394, PlayerForm!$Q$3:$Q$394)*
_xlfn.XLOOKUP(
INDEX(FixtureTicker!$B$3:$AM$22, MATCH($B324, FixtureTicker!$A$3:$A$22), PlayerForm!$X$5+3),
 TeamForm!$B$4:$B$23, TeamForm!$AD$4:$AD$23),
INDEX(FixtureTicker!$B$24:$AM$43, MATCH($B324, FixtureTicker!$A$24:$A$43), PlayerForm!$X$5+3)="A",
_xlfn.XLOOKUP($E324, PlayerForm!$D$3:$D$394, PlayerForm!$R$3:$R$394)*
_xlfn.XLOOKUP(
INDEX(FixtureTicker!$B$3:$AM$22, MATCH($B324, FixtureTicker!$A$3:$A$22), PlayerForm!$X$5+3),
 TeamForm!$B$4:$B$23, TeamForm!$AB$4:$AB$23),
INDEX(FixtureTicker!$B$24:$AM$43, MATCH($B324, FixtureTicker!$A$24:$A$43), PlayerForm!$X$5+3)="BLANK",
0
)
),0)</f>
        <v>0</v>
      </c>
      <c r="I324" s="163" cm="1">
        <f t="array" ref="I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),
_xlfn.IFS(
INDEX(FixtureTicker!$B$24:$AM$43, MATCH($B324, FixtureTicker!$A$24:$A$43), PlayerForm!$X$5+2)="H",
_xlfn.XLOOKUP($E324, PlayerForm!$D$3:$D$394, PlayerForm!$Q$3:$Q$394)*
_xlfn.XLOOKUP(
INDEX(FixtureTicker!$B$3:$AM$22, MATCH($B324, FixtureTicker!$A$3:$A$22), PlayerForm!$X$5+2),
 TeamForm!$B$4:$B$23, TeamForm!$AD$4:$AD$23),
INDEX(FixtureTicker!$B$24:$AM$43, MATCH($B324, FixtureTicker!$A$24:$A$43), PlayerForm!$X$5+2)="A",
_xlfn.XLOOKUP($E324, PlayerForm!$D$3:$D$394, PlayerForm!$R$3:$R$394)*
_xlfn.XLOOKUP(
INDEX(FixtureTicker!$B$3:$AM$22, MATCH($B324, FixtureTicker!$A$3:$A$22), PlayerForm!$X$5+2),
 TeamForm!$B$4:$B$23, TeamForm!$AB$4:$AB$23),
INDEX(FixtureTicker!$B$24:$AM$43, MATCH($B324, FixtureTicker!$A$24:$A$43), PlayerForm!$X$5+2)="BLANK",
0
),
_xlfn.IFS(
INDEX(FixtureTicker!$B$24:$AM$43, MATCH($B324, FixtureTicker!$A$24:$A$43), PlayerForm!$X$5+3)="H",
_xlfn.XLOOKUP($E324, PlayerForm!$D$3:$D$394, PlayerForm!$Q$3:$Q$394)*
_xlfn.XLOOKUP(
INDEX(FixtureTicker!$B$3:$AM$22, MATCH($B324, FixtureTicker!$A$3:$A$22), PlayerForm!$X$5+3),
 TeamForm!$B$4:$B$23, TeamForm!$AD$4:$AD$23),
INDEX(FixtureTicker!$B$24:$AM$43, MATCH($B324, FixtureTicker!$A$24:$A$43), PlayerForm!$X$5+3)="A",
_xlfn.XLOOKUP($E324, PlayerForm!$D$3:$D$394, PlayerForm!$R$3:$R$394)*
_xlfn.XLOOKUP(
INDEX(FixtureTicker!$B$3:$AM$22, MATCH($B324, FixtureTicker!$A$3:$A$22), PlayerForm!$X$5+3),
 TeamForm!$B$4:$B$23, TeamForm!$AB$4:$AB$23),
INDEX(FixtureTicker!$B$24:$AM$43, MATCH($B324, FixtureTicker!$A$24:$A$43), PlayerForm!$X$5+3)="BLANK",
0
),
_xlfn.IFS(
INDEX(FixtureTicker!$B$24:$AM$43, MATCH($B324, FixtureTicker!$A$24:$A$43), PlayerForm!$X$5+4)="H",
_xlfn.XLOOKUP($E324, PlayerForm!$D$3:$D$394, PlayerForm!$Q$3:$Q$394)*
_xlfn.XLOOKUP(
INDEX(FixtureTicker!$B$3:$AM$22, MATCH($B324, FixtureTicker!$A$3:$A$22), PlayerForm!$X$5+4),
 TeamForm!$B$4:$B$23, TeamForm!$AD$4:$AD$23),
INDEX(FixtureTicker!$B$24:$AM$43, MATCH($B324, FixtureTicker!$A$24:$A$43), PlayerForm!$X$5+4)="A",
_xlfn.XLOOKUP($E324, PlayerForm!$D$3:$D$394, PlayerForm!$R$3:$R$394)*
_xlfn.XLOOKUP(
INDEX(FixtureTicker!$B$3:$AM$22, MATCH($B324, FixtureTicker!$A$3:$A$22), PlayerForm!$X$5+4),
 TeamForm!$B$4:$B$23, TeamForm!$AB$4:$AB$23),
INDEX(FixtureTicker!$B$24:$AM$43, MATCH($B324, FixtureTicker!$A$24:$A$43), PlayerForm!$X$5+4)="BLANK",
0
),
_xlfn.IFS(
INDEX(FixtureTicker!$B$24:$AM$43, MATCH($B324, FixtureTicker!$A$24:$A$43), PlayerForm!$X$5+5)="H",
_xlfn.XLOOKUP($E324, PlayerForm!$D$3:$D$394, PlayerForm!$Q$3:$Q$394)*
_xlfn.XLOOKUP(
INDEX(FixtureTicker!$B$3:$AM$22, MATCH($B324, FixtureTicker!$A$3:$A$22), PlayerForm!$X$5+5),
 TeamForm!$B$4:$B$23, TeamForm!$AD$4:$AD$23),
INDEX(FixtureTicker!$B$24:$AM$43, MATCH($B324, FixtureTicker!$A$24:$A$43), PlayerForm!$X$5+5)="A",
_xlfn.XLOOKUP($E324, PlayerForm!$D$3:$D$394, PlayerForm!$R$3:$R$394)*
_xlfn.XLOOKUP(
INDEX(FixtureTicker!$B$3:$AM$22, MATCH($B324, FixtureTicker!$A$3:$A$22), PlayerForm!$X$5+5),
 TeamForm!$B$4:$B$23, TeamForm!$AB$4:$AB$23),
INDEX(FixtureTicker!$B$24:$AM$43, MATCH($B324, FixtureTicker!$A$24:$A$43), PlayerForm!$X$5+5)="BLANK",
0
)
),0)</f>
        <v>0</v>
      </c>
      <c r="J324" s="163" cm="1">
        <f t="array" ref="J324">IFERROR(0.01*SUM(
_xlfn.IFS(
INDEX(FixtureTicker!$B$24:$AM$43, MATCH($B324, FixtureTicker!$A$24:$A$43), PlayerForm!$X$5)="H",
_xlfn.XLOOKUP($E324, PlayerForm!$D$3:$D$394, PlayerForm!$Q$3:$Q$394)*
_xlfn.XLOOKUP(
INDEX(FixtureTicker!$B$3:$AM$22, MATCH($B324, FixtureTicker!$A$3:$A$22), PlayerForm!$X$5),
 TeamForm!$B$4:$B$23, TeamForm!$AD$4:$AD$23),
INDEX(FixtureTicker!$B$24:$AM$43, MATCH($B324, FixtureTicker!$A$24:$A$43), PlayerForm!$X$5)="A",
_xlfn.XLOOKUP($E324, PlayerForm!$D$3:$D$394, PlayerForm!$R$3:$R$394)*
_xlfn.XLOOKUP(
INDEX(FixtureTicker!$B$3:$AM$22, MATCH($B324, FixtureTicker!$A$3:$A$22), PlayerForm!$X$5),
 TeamForm!$B$4:$B$23, TeamForm!$AB$4:$AB$23),
INDEX(FixtureTicker!$B$24:$AM$43, MATCH($B324, FixtureTicker!$A$24:$A$43), PlayerForm!$X$5)="BLANK",
0
),
_xlfn.IFS(
INDEX(FixtureTicker!$B$24:$AM$43, MATCH($B324, FixtureTicker!$A$24:$A$43), PlayerForm!$X$5+1)="H",
_xlfn.XLOOKUP($E324, PlayerForm!$D$3:$D$394, PlayerForm!$Q$3:$Q$394)*
_xlfn.XLOOKUP(
INDEX(FixtureTicker!$B$3:$AM$22, MATCH($B324, FixtureTicker!$A$3:$A$22), PlayerForm!$X$5+1),
 TeamForm!$B$4:$B$23, TeamForm!$AD$4:$AD$23),
INDEX(FixtureTicker!$B$24:$AM$43, MATCH($B324, FixtureTicker!$A$24:$A$43), PlayerForm!$X$5+1)="A",
_xlfn.XLOOKUP($E324, PlayerForm!$D$3:$D$394, PlayerForm!$R$3:$R$394)*
_xlfn.XLOOKUP(
INDEX(FixtureTicker!$B$3:$AM$22, MATCH($B324, FixtureTicker!$A$3:$A$22), PlayerForm!$X$5+1),
 TeamForm!$B$4:$B$23, TeamForm!$AB$4:$AB$23),
INDEX(FixtureTicker!$B$24:$AM$43, MATCH($B324, FixtureTicker!$A$24:$A$43), PlayerForm!$X$5+1)="BLANK",
0
),
_xlfn.IFS(
INDEX(FixtureTicker!$B$24:$AM$43, MATCH($B324, FixtureTicker!$A$24:$A$43), PlayerForm!$X$5+2)="H",
_xlfn.XLOOKUP($E324, PlayerForm!$D$3:$D$394, PlayerForm!$Q$3:$Q$394)*
_xlfn.XLOOKUP(
INDEX(FixtureTicker!$B$3:$AM$22, MATCH($B324, FixtureTicker!$A$3:$A$22), PlayerForm!$X$5+2),
 TeamForm!$B$4:$B$23, TeamForm!$AD$4:$AD$23),
INDEX(FixtureTicker!$B$24:$AM$43, MATCH($B324, FixtureTicker!$A$24:$A$43), PlayerForm!$X$5+2)="A",
_xlfn.XLOOKUP($E324, PlayerForm!$D$3:$D$394, PlayerForm!$R$3:$R$394)*
_xlfn.XLOOKUP(
INDEX(FixtureTicker!$B$3:$AM$22, MATCH($B324, FixtureTicker!$A$3:$A$22), PlayerForm!$X$5+2),
 TeamForm!$B$4:$B$23, TeamForm!$AB$4:$AB$23),
INDEX(FixtureTicker!$B$24:$AM$43, MATCH($B324, FixtureTicker!$A$24:$A$43), PlayerForm!$X$5+2)="BLANK",
0
),
_xlfn.IFS(
INDEX(FixtureTicker!$B$24:$AM$43, MATCH($B324, FixtureTicker!$A$24:$A$43), PlayerForm!$X$5+3)="H",
_xlfn.XLOOKUP($E324, PlayerForm!$D$3:$D$394, PlayerForm!$Q$3:$Q$394)*
_xlfn.XLOOKUP(
INDEX(FixtureTicker!$B$3:$AM$22, MATCH($B324, FixtureTicker!$A$3:$A$22), PlayerForm!$X$5+3),
 TeamForm!$B$4:$B$23, TeamForm!$AD$4:$AD$23),
INDEX(FixtureTicker!$B$24:$AM$43, MATCH($B324, FixtureTicker!$A$24:$A$43), PlayerForm!$X$5+3)="A",
_xlfn.XLOOKUP($E324, PlayerForm!$D$3:$D$394, PlayerForm!$R$3:$R$394)*
_xlfn.XLOOKUP(
INDEX(FixtureTicker!$B$3:$AM$22, MATCH($B324, FixtureTicker!$A$3:$A$22), PlayerForm!$X$5+3),
 TeamForm!$B$4:$B$23, TeamForm!$AB$4:$AB$23),
INDEX(FixtureTicker!$B$24:$AM$43, MATCH($B324, FixtureTicker!$A$24:$A$43), PlayerForm!$X$5+3)="BLANK",
0
),
_xlfn.IFS(
INDEX(FixtureTicker!$B$24:$AM$43, MATCH($B324, FixtureTicker!$A$24:$A$43), PlayerForm!$X$5+4)="H",
_xlfn.XLOOKUP($E324, PlayerForm!$D$3:$D$394, PlayerForm!$Q$3:$Q$394)*
_xlfn.XLOOKUP(
INDEX(FixtureTicker!$B$3:$AM$22, MATCH($B324, FixtureTicker!$A$3:$A$22), PlayerForm!$X$5+4),
 TeamForm!$B$4:$B$23, TeamForm!$AD$4:$AD$23),
INDEX(FixtureTicker!$B$24:$AM$43, MATCH($B324, FixtureTicker!$A$24:$A$43), PlayerForm!$X$5+4)="A",
_xlfn.XLOOKUP($E324, PlayerForm!$D$3:$D$394, PlayerForm!$R$3:$R$394)*
_xlfn.XLOOKUP(
INDEX(FixtureTicker!$B$3:$AM$22, MATCH($B324, FixtureTicker!$A$3:$A$22), PlayerForm!$X$5+4),
 TeamForm!$B$4:$B$23, TeamForm!$AB$4:$AB$23),
INDEX(FixtureTicker!$B$24:$AM$43, MATCH($B324, FixtureTicker!$A$24:$A$43), PlayerForm!$X$5+4)="BLANK",
0
),
_xlfn.IFS(
INDEX(FixtureTicker!$B$24:$AM$43, MATCH($B324, FixtureTicker!$A$24:$A$43), PlayerForm!$X$5+5)="H",
_xlfn.XLOOKUP($E324, PlayerForm!$D$3:$D$394, PlayerForm!$Q$3:$Q$394)*
_xlfn.XLOOKUP(
INDEX(FixtureTicker!$B$3:$AM$22, MATCH($B324, FixtureTicker!$A$3:$A$22), PlayerForm!$X$5+5),
 TeamForm!$B$4:$B$23, TeamForm!$AD$4:$AD$23),
INDEX(FixtureTicker!$B$24:$AM$43, MATCH($B324, FixtureTicker!$A$24:$A$43), PlayerForm!$X$5+5)="A",
_xlfn.XLOOKUP($E324, PlayerForm!$D$3:$D$394, PlayerForm!$R$3:$R$394)*
_xlfn.XLOOKUP(
INDEX(FixtureTicker!$B$3:$AM$22, MATCH($B324, FixtureTicker!$A$3:$A$22), PlayerForm!$X$5+5),
 TeamForm!$B$4:$B$23, TeamForm!$AB$4:$AB$23),
INDEX(FixtureTicker!$B$24:$AM$43, MATCH($B324, FixtureTicker!$A$24:$A$43), PlayerForm!$X$5+5)="BLANK",
0
),
_xlfn.IFS(
INDEX(FixtureTicker!$B$24:$AM$43, MATCH($B324, FixtureTicker!$A$24:$A$43), PlayerForm!$X$5+6)="H",
_xlfn.XLOOKUP($E324, PlayerForm!$D$3:$D$394, PlayerForm!$Q$3:$Q$394)*
_xlfn.XLOOKUP(
INDEX(FixtureTicker!$B$3:$AM$22, MATCH($B324, FixtureTicker!$A$3:$A$22), PlayerForm!$X$5+6),
 TeamForm!$B$4:$B$23, TeamForm!$AD$4:$AD$23),
INDEX(FixtureTicker!$B$24:$AM$43, MATCH($B324, FixtureTicker!$A$24:$A$43), PlayerForm!$X$5+6)="A",
_xlfn.XLOOKUP($E324, PlayerForm!$D$3:$D$394, PlayerForm!$R$3:$R$394)*
_xlfn.XLOOKUP(
INDEX(FixtureTicker!$B$3:$AM$22, MATCH($B324, FixtureTicker!$A$3:$A$22), PlayerForm!$X$5+6),
 TeamForm!$B$4:$B$23, TeamForm!$AB$4:$AB$23),
INDEX(FixtureTicker!$B$24:$AM$43, MATCH($B324, FixtureTicker!$A$24:$A$43), PlayerForm!$X$5+6)="BLANK",
0
),
_xlfn.IFS(
INDEX(FixtureTicker!$B$24:$AM$43, MATCH($B324, FixtureTicker!$A$24:$A$43), PlayerForm!$X$5+7)="H",
_xlfn.XLOOKUP($E324, PlayerForm!$D$3:$D$394, PlayerForm!$Q$3:$Q$394)*
_xlfn.XLOOKUP(
INDEX(FixtureTicker!$B$3:$AM$22, MATCH($B324, FixtureTicker!$A$3:$A$22), PlayerForm!$X$5+7),
 TeamForm!$B$4:$B$23, TeamForm!$AD$4:$AD$23),
INDEX(FixtureTicker!$B$24:$AM$43, MATCH($B324, FixtureTicker!$A$24:$A$43), PlayerForm!$X$5+7)="A",
_xlfn.XLOOKUP($E324, PlayerForm!$D$3:$D$394, PlayerForm!$R$3:$R$394)*
_xlfn.XLOOKUP(
INDEX(FixtureTicker!$B$3:$AM$22, MATCH($B324, FixtureTicker!$A$3:$A$22), PlayerForm!$X$5+7),
 TeamForm!$B$4:$B$23, TeamForm!$AB$4:$AB$23),
INDEX(FixtureTicker!$B$24:$AM$43, MATCH($B324, FixtureTicker!$A$24:$A$43), PlayerForm!$X$5+7)="BLANK",
0
)
),0)</f>
        <v>0</v>
      </c>
    </row>
    <row r="325" spans="1:10">
      <c r="A325" s="55">
        <v>180</v>
      </c>
      <c r="B325" s="55" t="str">
        <f>_xlfn.XLOOKUP($A325, PlayerData!$B$3:$B$394, PlayerData!C$3:C$394)</f>
        <v>CHE</v>
      </c>
      <c r="C325" s="55" t="str">
        <f>_xlfn.XLOOKUP($A325, PlayerData!$B$3:$B$394, PlayerData!D$3:D$394)</f>
        <v>M</v>
      </c>
      <c r="D325" s="55">
        <f>_xlfn.XLOOKUP($A325, PlayerData!$B:$B, PlayerData!F:F,,,-1)</f>
        <v>5</v>
      </c>
      <c r="E325" s="31" t="str">
        <f>_xlfn.XLOOKUP($A325, PlayerData!$B$3:$B$394, PlayerData!E$3:E$394)</f>
        <v>Jorginho</v>
      </c>
      <c r="F325" s="164" cm="1">
        <f t="array" ref="F325">IFERROR(0.01*_xlfn.IFS(
INDEX(FixtureTicker!$B$24:$AM$43, MATCH($B325, FixtureTicker!$A$24:$A$43, 0), PlayerForm!$X$5)="H",
_xlfn.XLOOKUP($E325, PlayerForm!$D$3:$D$394, PlayerForm!$Q$3:$Q$394)*
_xlfn.XLOOKUP(
INDEX(FixtureTicker!$B$3:$AM$22, MATCH($B325, FixtureTicker!$A$3:$A$22,0), PlayerForm!$X$5),
 TeamForm!$B$4:$B$23, TeamForm!$AD$4:$AD$23),
INDEX(FixtureTicker!$B$24:$AM$43, MATCH($B325, FixtureTicker!$A$24:$A$43,0), PlayerForm!$X$5)="A",
_xlfn.XLOOKUP($E325, PlayerForm!$D$3:$D$394, PlayerForm!$R$3:$R$394)*
_xlfn.XLOOKUP(
INDEX(FixtureTicker!$B$3:$AM$22, MATCH($B325, FixtureTicker!$A$3:$A$22,0), PlayerForm!$X$5),
 TeamForm!$B$4:$B$23, TeamForm!$AB$4:$AB$23),
INDEX(FixtureTicker!$B$24:$AM$43, MATCH($B325, FixtureTicker!$A$24:$A$43,0), PlayerForm!$X$5)="BLANK",
0),0)</f>
        <v>0</v>
      </c>
      <c r="G325" s="163" cm="1">
        <f t="array" ref="G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
),0)</f>
        <v>0</v>
      </c>
      <c r="H325" s="163" cm="1">
        <f t="array" ref="H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),
_xlfn.IFS(
INDEX(FixtureTicker!$B$24:$AM$43, MATCH($B325, FixtureTicker!$A$24:$A$43), PlayerForm!$X$5+2)="H",
_xlfn.XLOOKUP($E325, PlayerForm!$D$3:$D$394, PlayerForm!$Q$3:$Q$394)*
_xlfn.XLOOKUP(
INDEX(FixtureTicker!$B$3:$AM$22, MATCH($B325, FixtureTicker!$A$3:$A$22), PlayerForm!$X$5+2),
 TeamForm!$B$4:$B$23, TeamForm!$AD$4:$AD$23),
INDEX(FixtureTicker!$B$24:$AM$43, MATCH($B325, FixtureTicker!$A$24:$A$43), PlayerForm!$X$5+2)="A",
_xlfn.XLOOKUP($E325, PlayerForm!$D$3:$D$394, PlayerForm!$R$3:$R$394)*
_xlfn.XLOOKUP(
INDEX(FixtureTicker!$B$3:$AM$22, MATCH($B325, FixtureTicker!$A$3:$A$22), PlayerForm!$X$5+2),
 TeamForm!$B$4:$B$23, TeamForm!$AB$4:$AB$23),
INDEX(FixtureTicker!$B$24:$AM$43, MATCH($B325, FixtureTicker!$A$24:$A$43), PlayerForm!$X$5+2)="BLANK",
0
),
_xlfn.IFS(
INDEX(FixtureTicker!$B$24:$AM$43, MATCH($B325, FixtureTicker!$A$24:$A$43), PlayerForm!$X$5+3)="H",
_xlfn.XLOOKUP($E325, PlayerForm!$D$3:$D$394, PlayerForm!$Q$3:$Q$394)*
_xlfn.XLOOKUP(
INDEX(FixtureTicker!$B$3:$AM$22, MATCH($B325, FixtureTicker!$A$3:$A$22), PlayerForm!$X$5+3),
 TeamForm!$B$4:$B$23, TeamForm!$AD$4:$AD$23),
INDEX(FixtureTicker!$B$24:$AM$43, MATCH($B325, FixtureTicker!$A$24:$A$43), PlayerForm!$X$5+3)="A",
_xlfn.XLOOKUP($E325, PlayerForm!$D$3:$D$394, PlayerForm!$R$3:$R$394)*
_xlfn.XLOOKUP(
INDEX(FixtureTicker!$B$3:$AM$22, MATCH($B325, FixtureTicker!$A$3:$A$22), PlayerForm!$X$5+3),
 TeamForm!$B$4:$B$23, TeamForm!$AB$4:$AB$23),
INDEX(FixtureTicker!$B$24:$AM$43, MATCH($B325, FixtureTicker!$A$24:$A$43), PlayerForm!$X$5+3)="BLANK",
0
)
),0)</f>
        <v>0</v>
      </c>
      <c r="I325" s="163" cm="1">
        <f t="array" ref="I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),
_xlfn.IFS(
INDEX(FixtureTicker!$B$24:$AM$43, MATCH($B325, FixtureTicker!$A$24:$A$43), PlayerForm!$X$5+2)="H",
_xlfn.XLOOKUP($E325, PlayerForm!$D$3:$D$394, PlayerForm!$Q$3:$Q$394)*
_xlfn.XLOOKUP(
INDEX(FixtureTicker!$B$3:$AM$22, MATCH($B325, FixtureTicker!$A$3:$A$22), PlayerForm!$X$5+2),
 TeamForm!$B$4:$B$23, TeamForm!$AD$4:$AD$23),
INDEX(FixtureTicker!$B$24:$AM$43, MATCH($B325, FixtureTicker!$A$24:$A$43), PlayerForm!$X$5+2)="A",
_xlfn.XLOOKUP($E325, PlayerForm!$D$3:$D$394, PlayerForm!$R$3:$R$394)*
_xlfn.XLOOKUP(
INDEX(FixtureTicker!$B$3:$AM$22, MATCH($B325, FixtureTicker!$A$3:$A$22), PlayerForm!$X$5+2),
 TeamForm!$B$4:$B$23, TeamForm!$AB$4:$AB$23),
INDEX(FixtureTicker!$B$24:$AM$43, MATCH($B325, FixtureTicker!$A$24:$A$43), PlayerForm!$X$5+2)="BLANK",
0
),
_xlfn.IFS(
INDEX(FixtureTicker!$B$24:$AM$43, MATCH($B325, FixtureTicker!$A$24:$A$43), PlayerForm!$X$5+3)="H",
_xlfn.XLOOKUP($E325, PlayerForm!$D$3:$D$394, PlayerForm!$Q$3:$Q$394)*
_xlfn.XLOOKUP(
INDEX(FixtureTicker!$B$3:$AM$22, MATCH($B325, FixtureTicker!$A$3:$A$22), PlayerForm!$X$5+3),
 TeamForm!$B$4:$B$23, TeamForm!$AD$4:$AD$23),
INDEX(FixtureTicker!$B$24:$AM$43, MATCH($B325, FixtureTicker!$A$24:$A$43), PlayerForm!$X$5+3)="A",
_xlfn.XLOOKUP($E325, PlayerForm!$D$3:$D$394, PlayerForm!$R$3:$R$394)*
_xlfn.XLOOKUP(
INDEX(FixtureTicker!$B$3:$AM$22, MATCH($B325, FixtureTicker!$A$3:$A$22), PlayerForm!$X$5+3),
 TeamForm!$B$4:$B$23, TeamForm!$AB$4:$AB$23),
INDEX(FixtureTicker!$B$24:$AM$43, MATCH($B325, FixtureTicker!$A$24:$A$43), PlayerForm!$X$5+3)="BLANK",
0
),
_xlfn.IFS(
INDEX(FixtureTicker!$B$24:$AM$43, MATCH($B325, FixtureTicker!$A$24:$A$43), PlayerForm!$X$5+4)="H",
_xlfn.XLOOKUP($E325, PlayerForm!$D$3:$D$394, PlayerForm!$Q$3:$Q$394)*
_xlfn.XLOOKUP(
INDEX(FixtureTicker!$B$3:$AM$22, MATCH($B325, FixtureTicker!$A$3:$A$22), PlayerForm!$X$5+4),
 TeamForm!$B$4:$B$23, TeamForm!$AD$4:$AD$23),
INDEX(FixtureTicker!$B$24:$AM$43, MATCH($B325, FixtureTicker!$A$24:$A$43), PlayerForm!$X$5+4)="A",
_xlfn.XLOOKUP($E325, PlayerForm!$D$3:$D$394, PlayerForm!$R$3:$R$394)*
_xlfn.XLOOKUP(
INDEX(FixtureTicker!$B$3:$AM$22, MATCH($B325, FixtureTicker!$A$3:$A$22), PlayerForm!$X$5+4),
 TeamForm!$B$4:$B$23, TeamForm!$AB$4:$AB$23),
INDEX(FixtureTicker!$B$24:$AM$43, MATCH($B325, FixtureTicker!$A$24:$A$43), PlayerForm!$X$5+4)="BLANK",
0
),
_xlfn.IFS(
INDEX(FixtureTicker!$B$24:$AM$43, MATCH($B325, FixtureTicker!$A$24:$A$43), PlayerForm!$X$5+5)="H",
_xlfn.XLOOKUP($E325, PlayerForm!$D$3:$D$394, PlayerForm!$Q$3:$Q$394)*
_xlfn.XLOOKUP(
INDEX(FixtureTicker!$B$3:$AM$22, MATCH($B325, FixtureTicker!$A$3:$A$22), PlayerForm!$X$5+5),
 TeamForm!$B$4:$B$23, TeamForm!$AD$4:$AD$23),
INDEX(FixtureTicker!$B$24:$AM$43, MATCH($B325, FixtureTicker!$A$24:$A$43), PlayerForm!$X$5+5)="A",
_xlfn.XLOOKUP($E325, PlayerForm!$D$3:$D$394, PlayerForm!$R$3:$R$394)*
_xlfn.XLOOKUP(
INDEX(FixtureTicker!$B$3:$AM$22, MATCH($B325, FixtureTicker!$A$3:$A$22), PlayerForm!$X$5+5),
 TeamForm!$B$4:$B$23, TeamForm!$AB$4:$AB$23),
INDEX(FixtureTicker!$B$24:$AM$43, MATCH($B325, FixtureTicker!$A$24:$A$43), PlayerForm!$X$5+5)="BLANK",
0
)
),0)</f>
        <v>0</v>
      </c>
      <c r="J325" s="163" cm="1">
        <f t="array" ref="J325">IFERROR(0.01*SUM(
_xlfn.IFS(
INDEX(FixtureTicker!$B$24:$AM$43, MATCH($B325, FixtureTicker!$A$24:$A$43), PlayerForm!$X$5)="H",
_xlfn.XLOOKUP($E325, PlayerForm!$D$3:$D$394, PlayerForm!$Q$3:$Q$394)*
_xlfn.XLOOKUP(
INDEX(FixtureTicker!$B$3:$AM$22, MATCH($B325, FixtureTicker!$A$3:$A$22), PlayerForm!$X$5),
 TeamForm!$B$4:$B$23, TeamForm!$AD$4:$AD$23),
INDEX(FixtureTicker!$B$24:$AM$43, MATCH($B325, FixtureTicker!$A$24:$A$43), PlayerForm!$X$5)="A",
_xlfn.XLOOKUP($E325, PlayerForm!$D$3:$D$394, PlayerForm!$R$3:$R$394)*
_xlfn.XLOOKUP(
INDEX(FixtureTicker!$B$3:$AM$22, MATCH($B325, FixtureTicker!$A$3:$A$22), PlayerForm!$X$5),
 TeamForm!$B$4:$B$23, TeamForm!$AB$4:$AB$23),
INDEX(FixtureTicker!$B$24:$AM$43, MATCH($B325, FixtureTicker!$A$24:$A$43), PlayerForm!$X$5)="BLANK",
0
),
_xlfn.IFS(
INDEX(FixtureTicker!$B$24:$AM$43, MATCH($B325, FixtureTicker!$A$24:$A$43), PlayerForm!$X$5+1)="H",
_xlfn.XLOOKUP($E325, PlayerForm!$D$3:$D$394, PlayerForm!$Q$3:$Q$394)*
_xlfn.XLOOKUP(
INDEX(FixtureTicker!$B$3:$AM$22, MATCH($B325, FixtureTicker!$A$3:$A$22), PlayerForm!$X$5+1),
 TeamForm!$B$4:$B$23, TeamForm!$AD$4:$AD$23),
INDEX(FixtureTicker!$B$24:$AM$43, MATCH($B325, FixtureTicker!$A$24:$A$43), PlayerForm!$X$5+1)="A",
_xlfn.XLOOKUP($E325, PlayerForm!$D$3:$D$394, PlayerForm!$R$3:$R$394)*
_xlfn.XLOOKUP(
INDEX(FixtureTicker!$B$3:$AM$22, MATCH($B325, FixtureTicker!$A$3:$A$22), PlayerForm!$X$5+1),
 TeamForm!$B$4:$B$23, TeamForm!$AB$4:$AB$23),
INDEX(FixtureTicker!$B$24:$AM$43, MATCH($B325, FixtureTicker!$A$24:$A$43), PlayerForm!$X$5+1)="BLANK",
0
),
_xlfn.IFS(
INDEX(FixtureTicker!$B$24:$AM$43, MATCH($B325, FixtureTicker!$A$24:$A$43), PlayerForm!$X$5+2)="H",
_xlfn.XLOOKUP($E325, PlayerForm!$D$3:$D$394, PlayerForm!$Q$3:$Q$394)*
_xlfn.XLOOKUP(
INDEX(FixtureTicker!$B$3:$AM$22, MATCH($B325, FixtureTicker!$A$3:$A$22), PlayerForm!$X$5+2),
 TeamForm!$B$4:$B$23, TeamForm!$AD$4:$AD$23),
INDEX(FixtureTicker!$B$24:$AM$43, MATCH($B325, FixtureTicker!$A$24:$A$43), PlayerForm!$X$5+2)="A",
_xlfn.XLOOKUP($E325, PlayerForm!$D$3:$D$394, PlayerForm!$R$3:$R$394)*
_xlfn.XLOOKUP(
INDEX(FixtureTicker!$B$3:$AM$22, MATCH($B325, FixtureTicker!$A$3:$A$22), PlayerForm!$X$5+2),
 TeamForm!$B$4:$B$23, TeamForm!$AB$4:$AB$23),
INDEX(FixtureTicker!$B$24:$AM$43, MATCH($B325, FixtureTicker!$A$24:$A$43), PlayerForm!$X$5+2)="BLANK",
0
),
_xlfn.IFS(
INDEX(FixtureTicker!$B$24:$AM$43, MATCH($B325, FixtureTicker!$A$24:$A$43), PlayerForm!$X$5+3)="H",
_xlfn.XLOOKUP($E325, PlayerForm!$D$3:$D$394, PlayerForm!$Q$3:$Q$394)*
_xlfn.XLOOKUP(
INDEX(FixtureTicker!$B$3:$AM$22, MATCH($B325, FixtureTicker!$A$3:$A$22), PlayerForm!$X$5+3),
 TeamForm!$B$4:$B$23, TeamForm!$AD$4:$AD$23),
INDEX(FixtureTicker!$B$24:$AM$43, MATCH($B325, FixtureTicker!$A$24:$A$43), PlayerForm!$X$5+3)="A",
_xlfn.XLOOKUP($E325, PlayerForm!$D$3:$D$394, PlayerForm!$R$3:$R$394)*
_xlfn.XLOOKUP(
INDEX(FixtureTicker!$B$3:$AM$22, MATCH($B325, FixtureTicker!$A$3:$A$22), PlayerForm!$X$5+3),
 TeamForm!$B$4:$B$23, TeamForm!$AB$4:$AB$23),
INDEX(FixtureTicker!$B$24:$AM$43, MATCH($B325, FixtureTicker!$A$24:$A$43), PlayerForm!$X$5+3)="BLANK",
0
),
_xlfn.IFS(
INDEX(FixtureTicker!$B$24:$AM$43, MATCH($B325, FixtureTicker!$A$24:$A$43), PlayerForm!$X$5+4)="H",
_xlfn.XLOOKUP($E325, PlayerForm!$D$3:$D$394, PlayerForm!$Q$3:$Q$394)*
_xlfn.XLOOKUP(
INDEX(FixtureTicker!$B$3:$AM$22, MATCH($B325, FixtureTicker!$A$3:$A$22), PlayerForm!$X$5+4),
 TeamForm!$B$4:$B$23, TeamForm!$AD$4:$AD$23),
INDEX(FixtureTicker!$B$24:$AM$43, MATCH($B325, FixtureTicker!$A$24:$A$43), PlayerForm!$X$5+4)="A",
_xlfn.XLOOKUP($E325, PlayerForm!$D$3:$D$394, PlayerForm!$R$3:$R$394)*
_xlfn.XLOOKUP(
INDEX(FixtureTicker!$B$3:$AM$22, MATCH($B325, FixtureTicker!$A$3:$A$22), PlayerForm!$X$5+4),
 TeamForm!$B$4:$B$23, TeamForm!$AB$4:$AB$23),
INDEX(FixtureTicker!$B$24:$AM$43, MATCH($B325, FixtureTicker!$A$24:$A$43), PlayerForm!$X$5+4)="BLANK",
0
),
_xlfn.IFS(
INDEX(FixtureTicker!$B$24:$AM$43, MATCH($B325, FixtureTicker!$A$24:$A$43), PlayerForm!$X$5+5)="H",
_xlfn.XLOOKUP($E325, PlayerForm!$D$3:$D$394, PlayerForm!$Q$3:$Q$394)*
_xlfn.XLOOKUP(
INDEX(FixtureTicker!$B$3:$AM$22, MATCH($B325, FixtureTicker!$A$3:$A$22), PlayerForm!$X$5+5),
 TeamForm!$B$4:$B$23, TeamForm!$AD$4:$AD$23),
INDEX(FixtureTicker!$B$24:$AM$43, MATCH($B325, FixtureTicker!$A$24:$A$43), PlayerForm!$X$5+5)="A",
_xlfn.XLOOKUP($E325, PlayerForm!$D$3:$D$394, PlayerForm!$R$3:$R$394)*
_xlfn.XLOOKUP(
INDEX(FixtureTicker!$B$3:$AM$22, MATCH($B325, FixtureTicker!$A$3:$A$22), PlayerForm!$X$5+5),
 TeamForm!$B$4:$B$23, TeamForm!$AB$4:$AB$23),
INDEX(FixtureTicker!$B$24:$AM$43, MATCH($B325, FixtureTicker!$A$24:$A$43), PlayerForm!$X$5+5)="BLANK",
0
),
_xlfn.IFS(
INDEX(FixtureTicker!$B$24:$AM$43, MATCH($B325, FixtureTicker!$A$24:$A$43), PlayerForm!$X$5+6)="H",
_xlfn.XLOOKUP($E325, PlayerForm!$D$3:$D$394, PlayerForm!$Q$3:$Q$394)*
_xlfn.XLOOKUP(
INDEX(FixtureTicker!$B$3:$AM$22, MATCH($B325, FixtureTicker!$A$3:$A$22), PlayerForm!$X$5+6),
 TeamForm!$B$4:$B$23, TeamForm!$AD$4:$AD$23),
INDEX(FixtureTicker!$B$24:$AM$43, MATCH($B325, FixtureTicker!$A$24:$A$43), PlayerForm!$X$5+6)="A",
_xlfn.XLOOKUP($E325, PlayerForm!$D$3:$D$394, PlayerForm!$R$3:$R$394)*
_xlfn.XLOOKUP(
INDEX(FixtureTicker!$B$3:$AM$22, MATCH($B325, FixtureTicker!$A$3:$A$22), PlayerForm!$X$5+6),
 TeamForm!$B$4:$B$23, TeamForm!$AB$4:$AB$23),
INDEX(FixtureTicker!$B$24:$AM$43, MATCH($B325, FixtureTicker!$A$24:$A$43), PlayerForm!$X$5+6)="BLANK",
0
),
_xlfn.IFS(
INDEX(FixtureTicker!$B$24:$AM$43, MATCH($B325, FixtureTicker!$A$24:$A$43), PlayerForm!$X$5+7)="H",
_xlfn.XLOOKUP($E325, PlayerForm!$D$3:$D$394, PlayerForm!$Q$3:$Q$394)*
_xlfn.XLOOKUP(
INDEX(FixtureTicker!$B$3:$AM$22, MATCH($B325, FixtureTicker!$A$3:$A$22), PlayerForm!$X$5+7),
 TeamForm!$B$4:$B$23, TeamForm!$AD$4:$AD$23),
INDEX(FixtureTicker!$B$24:$AM$43, MATCH($B325, FixtureTicker!$A$24:$A$43), PlayerForm!$X$5+7)="A",
_xlfn.XLOOKUP($E325, PlayerForm!$D$3:$D$394, PlayerForm!$R$3:$R$394)*
_xlfn.XLOOKUP(
INDEX(FixtureTicker!$B$3:$AM$22, MATCH($B325, FixtureTicker!$A$3:$A$22), PlayerForm!$X$5+7),
 TeamForm!$B$4:$B$23, TeamForm!$AB$4:$AB$23),
INDEX(FixtureTicker!$B$24:$AM$43, MATCH($B325, FixtureTicker!$A$24:$A$43), PlayerForm!$X$5+7)="BLANK",
0
)
),0)</f>
        <v>0</v>
      </c>
    </row>
    <row r="326" spans="1:10">
      <c r="A326" s="55">
        <v>209</v>
      </c>
      <c r="B326" s="55" t="str">
        <f>_xlfn.XLOOKUP($A326, PlayerData!$B$3:$B$394, PlayerData!C$3:C$394)</f>
        <v>SOU</v>
      </c>
      <c r="C326" s="55" t="str">
        <f>_xlfn.XLOOKUP($A326, PlayerData!$B$3:$B$394, PlayerData!D$3:D$394)</f>
        <v>M</v>
      </c>
      <c r="D326" s="55">
        <f>_xlfn.XLOOKUP($A326, PlayerData!$B:$B, PlayerData!F:F,,,-1)</f>
        <v>4.5</v>
      </c>
      <c r="E326" s="31" t="str">
        <f>_xlfn.XLOOKUP($A326, PlayerData!$B$3:$B$394, PlayerData!E$3:E$394)</f>
        <v>Oriol Romeu</v>
      </c>
      <c r="F326" s="164" cm="1">
        <f t="array" ref="F326">IFERROR(0.01*_xlfn.IFS(
INDEX(FixtureTicker!$B$24:$AM$43, MATCH($B326, FixtureTicker!$A$24:$A$43, 0), PlayerForm!$X$5)="H",
_xlfn.XLOOKUP($E326, PlayerForm!$D$3:$D$394, PlayerForm!$Q$3:$Q$394)*
_xlfn.XLOOKUP(
INDEX(FixtureTicker!$B$3:$AM$22, MATCH($B326, FixtureTicker!$A$3:$A$22,0), PlayerForm!$X$5),
 TeamForm!$B$4:$B$23, TeamForm!$AD$4:$AD$23),
INDEX(FixtureTicker!$B$24:$AM$43, MATCH($B326, FixtureTicker!$A$24:$A$43,0), PlayerForm!$X$5)="A",
_xlfn.XLOOKUP($E326, PlayerForm!$D$3:$D$394, PlayerForm!$R$3:$R$394)*
_xlfn.XLOOKUP(
INDEX(FixtureTicker!$B$3:$AM$22, MATCH($B326, FixtureTicker!$A$3:$A$22,0), PlayerForm!$X$5),
 TeamForm!$B$4:$B$23, TeamForm!$AB$4:$AB$23),
INDEX(FixtureTicker!$B$24:$AM$43, MATCH($B326, FixtureTicker!$A$24:$A$43,0), PlayerForm!$X$5)="BLANK",
0),0)</f>
        <v>0</v>
      </c>
      <c r="G326" s="163" cm="1">
        <f t="array" ref="G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
),0)</f>
        <v>0</v>
      </c>
      <c r="H326" s="163" cm="1">
        <f t="array" ref="H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),
_xlfn.IFS(
INDEX(FixtureTicker!$B$24:$AM$43, MATCH($B326, FixtureTicker!$A$24:$A$43), PlayerForm!$X$5+2)="H",
_xlfn.XLOOKUP($E326, PlayerForm!$D$3:$D$394, PlayerForm!$Q$3:$Q$394)*
_xlfn.XLOOKUP(
INDEX(FixtureTicker!$B$3:$AM$22, MATCH($B326, FixtureTicker!$A$3:$A$22), PlayerForm!$X$5+2),
 TeamForm!$B$4:$B$23, TeamForm!$AD$4:$AD$23),
INDEX(FixtureTicker!$B$24:$AM$43, MATCH($B326, FixtureTicker!$A$24:$A$43), PlayerForm!$X$5+2)="A",
_xlfn.XLOOKUP($E326, PlayerForm!$D$3:$D$394, PlayerForm!$R$3:$R$394)*
_xlfn.XLOOKUP(
INDEX(FixtureTicker!$B$3:$AM$22, MATCH($B326, FixtureTicker!$A$3:$A$22), PlayerForm!$X$5+2),
 TeamForm!$B$4:$B$23, TeamForm!$AB$4:$AB$23),
INDEX(FixtureTicker!$B$24:$AM$43, MATCH($B326, FixtureTicker!$A$24:$A$43), PlayerForm!$X$5+2)="BLANK",
0
),
_xlfn.IFS(
INDEX(FixtureTicker!$B$24:$AM$43, MATCH($B326, FixtureTicker!$A$24:$A$43), PlayerForm!$X$5+3)="H",
_xlfn.XLOOKUP($E326, PlayerForm!$D$3:$D$394, PlayerForm!$Q$3:$Q$394)*
_xlfn.XLOOKUP(
INDEX(FixtureTicker!$B$3:$AM$22, MATCH($B326, FixtureTicker!$A$3:$A$22), PlayerForm!$X$5+3),
 TeamForm!$B$4:$B$23, TeamForm!$AD$4:$AD$23),
INDEX(FixtureTicker!$B$24:$AM$43, MATCH($B326, FixtureTicker!$A$24:$A$43), PlayerForm!$X$5+3)="A",
_xlfn.XLOOKUP($E326, PlayerForm!$D$3:$D$394, PlayerForm!$R$3:$R$394)*
_xlfn.XLOOKUP(
INDEX(FixtureTicker!$B$3:$AM$22, MATCH($B326, FixtureTicker!$A$3:$A$22), PlayerForm!$X$5+3),
 TeamForm!$B$4:$B$23, TeamForm!$AB$4:$AB$23),
INDEX(FixtureTicker!$B$24:$AM$43, MATCH($B326, FixtureTicker!$A$24:$A$43), PlayerForm!$X$5+3)="BLANK",
0
)
),0)</f>
        <v>0</v>
      </c>
      <c r="I326" s="163" cm="1">
        <f t="array" ref="I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),
_xlfn.IFS(
INDEX(FixtureTicker!$B$24:$AM$43, MATCH($B326, FixtureTicker!$A$24:$A$43), PlayerForm!$X$5+2)="H",
_xlfn.XLOOKUP($E326, PlayerForm!$D$3:$D$394, PlayerForm!$Q$3:$Q$394)*
_xlfn.XLOOKUP(
INDEX(FixtureTicker!$B$3:$AM$22, MATCH($B326, FixtureTicker!$A$3:$A$22), PlayerForm!$X$5+2),
 TeamForm!$B$4:$B$23, TeamForm!$AD$4:$AD$23),
INDEX(FixtureTicker!$B$24:$AM$43, MATCH($B326, FixtureTicker!$A$24:$A$43), PlayerForm!$X$5+2)="A",
_xlfn.XLOOKUP($E326, PlayerForm!$D$3:$D$394, PlayerForm!$R$3:$R$394)*
_xlfn.XLOOKUP(
INDEX(FixtureTicker!$B$3:$AM$22, MATCH($B326, FixtureTicker!$A$3:$A$22), PlayerForm!$X$5+2),
 TeamForm!$B$4:$B$23, TeamForm!$AB$4:$AB$23),
INDEX(FixtureTicker!$B$24:$AM$43, MATCH($B326, FixtureTicker!$A$24:$A$43), PlayerForm!$X$5+2)="BLANK",
0
),
_xlfn.IFS(
INDEX(FixtureTicker!$B$24:$AM$43, MATCH($B326, FixtureTicker!$A$24:$A$43), PlayerForm!$X$5+3)="H",
_xlfn.XLOOKUP($E326, PlayerForm!$D$3:$D$394, PlayerForm!$Q$3:$Q$394)*
_xlfn.XLOOKUP(
INDEX(FixtureTicker!$B$3:$AM$22, MATCH($B326, FixtureTicker!$A$3:$A$22), PlayerForm!$X$5+3),
 TeamForm!$B$4:$B$23, TeamForm!$AD$4:$AD$23),
INDEX(FixtureTicker!$B$24:$AM$43, MATCH($B326, FixtureTicker!$A$24:$A$43), PlayerForm!$X$5+3)="A",
_xlfn.XLOOKUP($E326, PlayerForm!$D$3:$D$394, PlayerForm!$R$3:$R$394)*
_xlfn.XLOOKUP(
INDEX(FixtureTicker!$B$3:$AM$22, MATCH($B326, FixtureTicker!$A$3:$A$22), PlayerForm!$X$5+3),
 TeamForm!$B$4:$B$23, TeamForm!$AB$4:$AB$23),
INDEX(FixtureTicker!$B$24:$AM$43, MATCH($B326, FixtureTicker!$A$24:$A$43), PlayerForm!$X$5+3)="BLANK",
0
),
_xlfn.IFS(
INDEX(FixtureTicker!$B$24:$AM$43, MATCH($B326, FixtureTicker!$A$24:$A$43), PlayerForm!$X$5+4)="H",
_xlfn.XLOOKUP($E326, PlayerForm!$D$3:$D$394, PlayerForm!$Q$3:$Q$394)*
_xlfn.XLOOKUP(
INDEX(FixtureTicker!$B$3:$AM$22, MATCH($B326, FixtureTicker!$A$3:$A$22), PlayerForm!$X$5+4),
 TeamForm!$B$4:$B$23, TeamForm!$AD$4:$AD$23),
INDEX(FixtureTicker!$B$24:$AM$43, MATCH($B326, FixtureTicker!$A$24:$A$43), PlayerForm!$X$5+4)="A",
_xlfn.XLOOKUP($E326, PlayerForm!$D$3:$D$394, PlayerForm!$R$3:$R$394)*
_xlfn.XLOOKUP(
INDEX(FixtureTicker!$B$3:$AM$22, MATCH($B326, FixtureTicker!$A$3:$A$22), PlayerForm!$X$5+4),
 TeamForm!$B$4:$B$23, TeamForm!$AB$4:$AB$23),
INDEX(FixtureTicker!$B$24:$AM$43, MATCH($B326, FixtureTicker!$A$24:$A$43), PlayerForm!$X$5+4)="BLANK",
0
),
_xlfn.IFS(
INDEX(FixtureTicker!$B$24:$AM$43, MATCH($B326, FixtureTicker!$A$24:$A$43), PlayerForm!$X$5+5)="H",
_xlfn.XLOOKUP($E326, PlayerForm!$D$3:$D$394, PlayerForm!$Q$3:$Q$394)*
_xlfn.XLOOKUP(
INDEX(FixtureTicker!$B$3:$AM$22, MATCH($B326, FixtureTicker!$A$3:$A$22), PlayerForm!$X$5+5),
 TeamForm!$B$4:$B$23, TeamForm!$AD$4:$AD$23),
INDEX(FixtureTicker!$B$24:$AM$43, MATCH($B326, FixtureTicker!$A$24:$A$43), PlayerForm!$X$5+5)="A",
_xlfn.XLOOKUP($E326, PlayerForm!$D$3:$D$394, PlayerForm!$R$3:$R$394)*
_xlfn.XLOOKUP(
INDEX(FixtureTicker!$B$3:$AM$22, MATCH($B326, FixtureTicker!$A$3:$A$22), PlayerForm!$X$5+5),
 TeamForm!$B$4:$B$23, TeamForm!$AB$4:$AB$23),
INDEX(FixtureTicker!$B$24:$AM$43, MATCH($B326, FixtureTicker!$A$24:$A$43), PlayerForm!$X$5+5)="BLANK",
0
)
),0)</f>
        <v>0</v>
      </c>
      <c r="J326" s="163" cm="1">
        <f t="array" ref="J326">IFERROR(0.01*SUM(
_xlfn.IFS(
INDEX(FixtureTicker!$B$24:$AM$43, MATCH($B326, FixtureTicker!$A$24:$A$43), PlayerForm!$X$5)="H",
_xlfn.XLOOKUP($E326, PlayerForm!$D$3:$D$394, PlayerForm!$Q$3:$Q$394)*
_xlfn.XLOOKUP(
INDEX(FixtureTicker!$B$3:$AM$22, MATCH($B326, FixtureTicker!$A$3:$A$22), PlayerForm!$X$5),
 TeamForm!$B$4:$B$23, TeamForm!$AD$4:$AD$23),
INDEX(FixtureTicker!$B$24:$AM$43, MATCH($B326, FixtureTicker!$A$24:$A$43), PlayerForm!$X$5)="A",
_xlfn.XLOOKUP($E326, PlayerForm!$D$3:$D$394, PlayerForm!$R$3:$R$394)*
_xlfn.XLOOKUP(
INDEX(FixtureTicker!$B$3:$AM$22, MATCH($B326, FixtureTicker!$A$3:$A$22), PlayerForm!$X$5),
 TeamForm!$B$4:$B$23, TeamForm!$AB$4:$AB$23),
INDEX(FixtureTicker!$B$24:$AM$43, MATCH($B326, FixtureTicker!$A$24:$A$43), PlayerForm!$X$5)="BLANK",
0
),
_xlfn.IFS(
INDEX(FixtureTicker!$B$24:$AM$43, MATCH($B326, FixtureTicker!$A$24:$A$43), PlayerForm!$X$5+1)="H",
_xlfn.XLOOKUP($E326, PlayerForm!$D$3:$D$394, PlayerForm!$Q$3:$Q$394)*
_xlfn.XLOOKUP(
INDEX(FixtureTicker!$B$3:$AM$22, MATCH($B326, FixtureTicker!$A$3:$A$22), PlayerForm!$X$5+1),
 TeamForm!$B$4:$B$23, TeamForm!$AD$4:$AD$23),
INDEX(FixtureTicker!$B$24:$AM$43, MATCH($B326, FixtureTicker!$A$24:$A$43), PlayerForm!$X$5+1)="A",
_xlfn.XLOOKUP($E326, PlayerForm!$D$3:$D$394, PlayerForm!$R$3:$R$394)*
_xlfn.XLOOKUP(
INDEX(FixtureTicker!$B$3:$AM$22, MATCH($B326, FixtureTicker!$A$3:$A$22), PlayerForm!$X$5+1),
 TeamForm!$B$4:$B$23, TeamForm!$AB$4:$AB$23),
INDEX(FixtureTicker!$B$24:$AM$43, MATCH($B326, FixtureTicker!$A$24:$A$43), PlayerForm!$X$5+1)="BLANK",
0
),
_xlfn.IFS(
INDEX(FixtureTicker!$B$24:$AM$43, MATCH($B326, FixtureTicker!$A$24:$A$43), PlayerForm!$X$5+2)="H",
_xlfn.XLOOKUP($E326, PlayerForm!$D$3:$D$394, PlayerForm!$Q$3:$Q$394)*
_xlfn.XLOOKUP(
INDEX(FixtureTicker!$B$3:$AM$22, MATCH($B326, FixtureTicker!$A$3:$A$22), PlayerForm!$X$5+2),
 TeamForm!$B$4:$B$23, TeamForm!$AD$4:$AD$23),
INDEX(FixtureTicker!$B$24:$AM$43, MATCH($B326, FixtureTicker!$A$24:$A$43), PlayerForm!$X$5+2)="A",
_xlfn.XLOOKUP($E326, PlayerForm!$D$3:$D$394, PlayerForm!$R$3:$R$394)*
_xlfn.XLOOKUP(
INDEX(FixtureTicker!$B$3:$AM$22, MATCH($B326, FixtureTicker!$A$3:$A$22), PlayerForm!$X$5+2),
 TeamForm!$B$4:$B$23, TeamForm!$AB$4:$AB$23),
INDEX(FixtureTicker!$B$24:$AM$43, MATCH($B326, FixtureTicker!$A$24:$A$43), PlayerForm!$X$5+2)="BLANK",
0
),
_xlfn.IFS(
INDEX(FixtureTicker!$B$24:$AM$43, MATCH($B326, FixtureTicker!$A$24:$A$43), PlayerForm!$X$5+3)="H",
_xlfn.XLOOKUP($E326, PlayerForm!$D$3:$D$394, PlayerForm!$Q$3:$Q$394)*
_xlfn.XLOOKUP(
INDEX(FixtureTicker!$B$3:$AM$22, MATCH($B326, FixtureTicker!$A$3:$A$22), PlayerForm!$X$5+3),
 TeamForm!$B$4:$B$23, TeamForm!$AD$4:$AD$23),
INDEX(FixtureTicker!$B$24:$AM$43, MATCH($B326, FixtureTicker!$A$24:$A$43), PlayerForm!$X$5+3)="A",
_xlfn.XLOOKUP($E326, PlayerForm!$D$3:$D$394, PlayerForm!$R$3:$R$394)*
_xlfn.XLOOKUP(
INDEX(FixtureTicker!$B$3:$AM$22, MATCH($B326, FixtureTicker!$A$3:$A$22), PlayerForm!$X$5+3),
 TeamForm!$B$4:$B$23, TeamForm!$AB$4:$AB$23),
INDEX(FixtureTicker!$B$24:$AM$43, MATCH($B326, FixtureTicker!$A$24:$A$43), PlayerForm!$X$5+3)="BLANK",
0
),
_xlfn.IFS(
INDEX(FixtureTicker!$B$24:$AM$43, MATCH($B326, FixtureTicker!$A$24:$A$43), PlayerForm!$X$5+4)="H",
_xlfn.XLOOKUP($E326, PlayerForm!$D$3:$D$394, PlayerForm!$Q$3:$Q$394)*
_xlfn.XLOOKUP(
INDEX(FixtureTicker!$B$3:$AM$22, MATCH($B326, FixtureTicker!$A$3:$A$22), PlayerForm!$X$5+4),
 TeamForm!$B$4:$B$23, TeamForm!$AD$4:$AD$23),
INDEX(FixtureTicker!$B$24:$AM$43, MATCH($B326, FixtureTicker!$A$24:$A$43), PlayerForm!$X$5+4)="A",
_xlfn.XLOOKUP($E326, PlayerForm!$D$3:$D$394, PlayerForm!$R$3:$R$394)*
_xlfn.XLOOKUP(
INDEX(FixtureTicker!$B$3:$AM$22, MATCH($B326, FixtureTicker!$A$3:$A$22), PlayerForm!$X$5+4),
 TeamForm!$B$4:$B$23, TeamForm!$AB$4:$AB$23),
INDEX(FixtureTicker!$B$24:$AM$43, MATCH($B326, FixtureTicker!$A$24:$A$43), PlayerForm!$X$5+4)="BLANK",
0
),
_xlfn.IFS(
INDEX(FixtureTicker!$B$24:$AM$43, MATCH($B326, FixtureTicker!$A$24:$A$43), PlayerForm!$X$5+5)="H",
_xlfn.XLOOKUP($E326, PlayerForm!$D$3:$D$394, PlayerForm!$Q$3:$Q$394)*
_xlfn.XLOOKUP(
INDEX(FixtureTicker!$B$3:$AM$22, MATCH($B326, FixtureTicker!$A$3:$A$22), PlayerForm!$X$5+5),
 TeamForm!$B$4:$B$23, TeamForm!$AD$4:$AD$23),
INDEX(FixtureTicker!$B$24:$AM$43, MATCH($B326, FixtureTicker!$A$24:$A$43), PlayerForm!$X$5+5)="A",
_xlfn.XLOOKUP($E326, PlayerForm!$D$3:$D$394, PlayerForm!$R$3:$R$394)*
_xlfn.XLOOKUP(
INDEX(FixtureTicker!$B$3:$AM$22, MATCH($B326, FixtureTicker!$A$3:$A$22), PlayerForm!$X$5+5),
 TeamForm!$B$4:$B$23, TeamForm!$AB$4:$AB$23),
INDEX(FixtureTicker!$B$24:$AM$43, MATCH($B326, FixtureTicker!$A$24:$A$43), PlayerForm!$X$5+5)="BLANK",
0
),
_xlfn.IFS(
INDEX(FixtureTicker!$B$24:$AM$43, MATCH($B326, FixtureTicker!$A$24:$A$43), PlayerForm!$X$5+6)="H",
_xlfn.XLOOKUP($E326, PlayerForm!$D$3:$D$394, PlayerForm!$Q$3:$Q$394)*
_xlfn.XLOOKUP(
INDEX(FixtureTicker!$B$3:$AM$22, MATCH($B326, FixtureTicker!$A$3:$A$22), PlayerForm!$X$5+6),
 TeamForm!$B$4:$B$23, TeamForm!$AD$4:$AD$23),
INDEX(FixtureTicker!$B$24:$AM$43, MATCH($B326, FixtureTicker!$A$24:$A$43), PlayerForm!$X$5+6)="A",
_xlfn.XLOOKUP($E326, PlayerForm!$D$3:$D$394, PlayerForm!$R$3:$R$394)*
_xlfn.XLOOKUP(
INDEX(FixtureTicker!$B$3:$AM$22, MATCH($B326, FixtureTicker!$A$3:$A$22), PlayerForm!$X$5+6),
 TeamForm!$B$4:$B$23, TeamForm!$AB$4:$AB$23),
INDEX(FixtureTicker!$B$24:$AM$43, MATCH($B326, FixtureTicker!$A$24:$A$43), PlayerForm!$X$5+6)="BLANK",
0
),
_xlfn.IFS(
INDEX(FixtureTicker!$B$24:$AM$43, MATCH($B326, FixtureTicker!$A$24:$A$43), PlayerForm!$X$5+7)="H",
_xlfn.XLOOKUP($E326, PlayerForm!$D$3:$D$394, PlayerForm!$Q$3:$Q$394)*
_xlfn.XLOOKUP(
INDEX(FixtureTicker!$B$3:$AM$22, MATCH($B326, FixtureTicker!$A$3:$A$22), PlayerForm!$X$5+7),
 TeamForm!$B$4:$B$23, TeamForm!$AD$4:$AD$23),
INDEX(FixtureTicker!$B$24:$AM$43, MATCH($B326, FixtureTicker!$A$24:$A$43), PlayerForm!$X$5+7)="A",
_xlfn.XLOOKUP($E326, PlayerForm!$D$3:$D$394, PlayerForm!$R$3:$R$394)*
_xlfn.XLOOKUP(
INDEX(FixtureTicker!$B$3:$AM$22, MATCH($B326, FixtureTicker!$A$3:$A$22), PlayerForm!$X$5+7),
 TeamForm!$B$4:$B$23, TeamForm!$AB$4:$AB$23),
INDEX(FixtureTicker!$B$24:$AM$43, MATCH($B326, FixtureTicker!$A$24:$A$43), PlayerForm!$X$5+7)="BLANK",
0
)
),0)</f>
        <v>0</v>
      </c>
    </row>
    <row r="327" spans="1:10">
      <c r="A327" s="55">
        <v>166</v>
      </c>
      <c r="B327" s="55" t="str">
        <f>_xlfn.XLOOKUP($A327, PlayerData!$B$3:$B$394, PlayerData!C$3:C$394)</f>
        <v>SHU</v>
      </c>
      <c r="C327" s="55" t="str">
        <f>_xlfn.XLOOKUP($A327, PlayerData!$B$3:$B$394, PlayerData!D$3:D$394)</f>
        <v>M</v>
      </c>
      <c r="D327" s="55">
        <f>_xlfn.XLOOKUP($A327, PlayerData!$B:$B, PlayerData!F:F,,,-1)</f>
        <v>5</v>
      </c>
      <c r="E327" s="31" t="str">
        <f>_xlfn.XLOOKUP($A327, PlayerData!$B$3:$B$394, PlayerData!E$3:E$394)</f>
        <v>Norwood</v>
      </c>
      <c r="F327" s="164" cm="1">
        <f t="array" ref="F327">IFERROR(0.01*_xlfn.IFS(
INDEX(FixtureTicker!$B$24:$AM$43, MATCH($B327, FixtureTicker!$A$24:$A$43, 0), PlayerForm!$X$5)="H",
_xlfn.XLOOKUP($E327, PlayerForm!$D$3:$D$394, PlayerForm!$Q$3:$Q$394)*
_xlfn.XLOOKUP(
INDEX(FixtureTicker!$B$3:$AM$22, MATCH($B327, FixtureTicker!$A$3:$A$22,0), PlayerForm!$X$5),
 TeamForm!$B$4:$B$23, TeamForm!$AD$4:$AD$23),
INDEX(FixtureTicker!$B$24:$AM$43, MATCH($B327, FixtureTicker!$A$24:$A$43,0), PlayerForm!$X$5)="A",
_xlfn.XLOOKUP($E327, PlayerForm!$D$3:$D$394, PlayerForm!$R$3:$R$394)*
_xlfn.XLOOKUP(
INDEX(FixtureTicker!$B$3:$AM$22, MATCH($B327, FixtureTicker!$A$3:$A$22,0), PlayerForm!$X$5),
 TeamForm!$B$4:$B$23, TeamForm!$AB$4:$AB$23),
INDEX(FixtureTicker!$B$24:$AM$43, MATCH($B327, FixtureTicker!$A$24:$A$43,0), PlayerForm!$X$5)="BLANK",
0),0)</f>
        <v>0</v>
      </c>
      <c r="G327" s="163" cm="1">
        <f t="array" ref="G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
),0)</f>
        <v>0</v>
      </c>
      <c r="H327" s="163" cm="1">
        <f t="array" ref="H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),
_xlfn.IFS(
INDEX(FixtureTicker!$B$24:$AM$43, MATCH($B327, FixtureTicker!$A$24:$A$43), PlayerForm!$X$5+2)="H",
_xlfn.XLOOKUP($E327, PlayerForm!$D$3:$D$394, PlayerForm!$Q$3:$Q$394)*
_xlfn.XLOOKUP(
INDEX(FixtureTicker!$B$3:$AM$22, MATCH($B327, FixtureTicker!$A$3:$A$22), PlayerForm!$X$5+2),
 TeamForm!$B$4:$B$23, TeamForm!$AD$4:$AD$23),
INDEX(FixtureTicker!$B$24:$AM$43, MATCH($B327, FixtureTicker!$A$24:$A$43), PlayerForm!$X$5+2)="A",
_xlfn.XLOOKUP($E327, PlayerForm!$D$3:$D$394, PlayerForm!$R$3:$R$394)*
_xlfn.XLOOKUP(
INDEX(FixtureTicker!$B$3:$AM$22, MATCH($B327, FixtureTicker!$A$3:$A$22), PlayerForm!$X$5+2),
 TeamForm!$B$4:$B$23, TeamForm!$AB$4:$AB$23),
INDEX(FixtureTicker!$B$24:$AM$43, MATCH($B327, FixtureTicker!$A$24:$A$43), PlayerForm!$X$5+2)="BLANK",
0
),
_xlfn.IFS(
INDEX(FixtureTicker!$B$24:$AM$43, MATCH($B327, FixtureTicker!$A$24:$A$43), PlayerForm!$X$5+3)="H",
_xlfn.XLOOKUP($E327, PlayerForm!$D$3:$D$394, PlayerForm!$Q$3:$Q$394)*
_xlfn.XLOOKUP(
INDEX(FixtureTicker!$B$3:$AM$22, MATCH($B327, FixtureTicker!$A$3:$A$22), PlayerForm!$X$5+3),
 TeamForm!$B$4:$B$23, TeamForm!$AD$4:$AD$23),
INDEX(FixtureTicker!$B$24:$AM$43, MATCH($B327, FixtureTicker!$A$24:$A$43), PlayerForm!$X$5+3)="A",
_xlfn.XLOOKUP($E327, PlayerForm!$D$3:$D$394, PlayerForm!$R$3:$R$394)*
_xlfn.XLOOKUP(
INDEX(FixtureTicker!$B$3:$AM$22, MATCH($B327, FixtureTicker!$A$3:$A$22), PlayerForm!$X$5+3),
 TeamForm!$B$4:$B$23, TeamForm!$AB$4:$AB$23),
INDEX(FixtureTicker!$B$24:$AM$43, MATCH($B327, FixtureTicker!$A$24:$A$43), PlayerForm!$X$5+3)="BLANK",
0
)
),0)</f>
        <v>0</v>
      </c>
      <c r="I327" s="163" cm="1">
        <f t="array" ref="I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),
_xlfn.IFS(
INDEX(FixtureTicker!$B$24:$AM$43, MATCH($B327, FixtureTicker!$A$24:$A$43), PlayerForm!$X$5+2)="H",
_xlfn.XLOOKUP($E327, PlayerForm!$D$3:$D$394, PlayerForm!$Q$3:$Q$394)*
_xlfn.XLOOKUP(
INDEX(FixtureTicker!$B$3:$AM$22, MATCH($B327, FixtureTicker!$A$3:$A$22), PlayerForm!$X$5+2),
 TeamForm!$B$4:$B$23, TeamForm!$AD$4:$AD$23),
INDEX(FixtureTicker!$B$24:$AM$43, MATCH($B327, FixtureTicker!$A$24:$A$43), PlayerForm!$X$5+2)="A",
_xlfn.XLOOKUP($E327, PlayerForm!$D$3:$D$394, PlayerForm!$R$3:$R$394)*
_xlfn.XLOOKUP(
INDEX(FixtureTicker!$B$3:$AM$22, MATCH($B327, FixtureTicker!$A$3:$A$22), PlayerForm!$X$5+2),
 TeamForm!$B$4:$B$23, TeamForm!$AB$4:$AB$23),
INDEX(FixtureTicker!$B$24:$AM$43, MATCH($B327, FixtureTicker!$A$24:$A$43), PlayerForm!$X$5+2)="BLANK",
0
),
_xlfn.IFS(
INDEX(FixtureTicker!$B$24:$AM$43, MATCH($B327, FixtureTicker!$A$24:$A$43), PlayerForm!$X$5+3)="H",
_xlfn.XLOOKUP($E327, PlayerForm!$D$3:$D$394, PlayerForm!$Q$3:$Q$394)*
_xlfn.XLOOKUP(
INDEX(FixtureTicker!$B$3:$AM$22, MATCH($B327, FixtureTicker!$A$3:$A$22), PlayerForm!$X$5+3),
 TeamForm!$B$4:$B$23, TeamForm!$AD$4:$AD$23),
INDEX(FixtureTicker!$B$24:$AM$43, MATCH($B327, FixtureTicker!$A$24:$A$43), PlayerForm!$X$5+3)="A",
_xlfn.XLOOKUP($E327, PlayerForm!$D$3:$D$394, PlayerForm!$R$3:$R$394)*
_xlfn.XLOOKUP(
INDEX(FixtureTicker!$B$3:$AM$22, MATCH($B327, FixtureTicker!$A$3:$A$22), PlayerForm!$X$5+3),
 TeamForm!$B$4:$B$23, TeamForm!$AB$4:$AB$23),
INDEX(FixtureTicker!$B$24:$AM$43, MATCH($B327, FixtureTicker!$A$24:$A$43), PlayerForm!$X$5+3)="BLANK",
0
),
_xlfn.IFS(
INDEX(FixtureTicker!$B$24:$AM$43, MATCH($B327, FixtureTicker!$A$24:$A$43), PlayerForm!$X$5+4)="H",
_xlfn.XLOOKUP($E327, PlayerForm!$D$3:$D$394, PlayerForm!$Q$3:$Q$394)*
_xlfn.XLOOKUP(
INDEX(FixtureTicker!$B$3:$AM$22, MATCH($B327, FixtureTicker!$A$3:$A$22), PlayerForm!$X$5+4),
 TeamForm!$B$4:$B$23, TeamForm!$AD$4:$AD$23),
INDEX(FixtureTicker!$B$24:$AM$43, MATCH($B327, FixtureTicker!$A$24:$A$43), PlayerForm!$X$5+4)="A",
_xlfn.XLOOKUP($E327, PlayerForm!$D$3:$D$394, PlayerForm!$R$3:$R$394)*
_xlfn.XLOOKUP(
INDEX(FixtureTicker!$B$3:$AM$22, MATCH($B327, FixtureTicker!$A$3:$A$22), PlayerForm!$X$5+4),
 TeamForm!$B$4:$B$23, TeamForm!$AB$4:$AB$23),
INDEX(FixtureTicker!$B$24:$AM$43, MATCH($B327, FixtureTicker!$A$24:$A$43), PlayerForm!$X$5+4)="BLANK",
0
),
_xlfn.IFS(
INDEX(FixtureTicker!$B$24:$AM$43, MATCH($B327, FixtureTicker!$A$24:$A$43), PlayerForm!$X$5+5)="H",
_xlfn.XLOOKUP($E327, PlayerForm!$D$3:$D$394, PlayerForm!$Q$3:$Q$394)*
_xlfn.XLOOKUP(
INDEX(FixtureTicker!$B$3:$AM$22, MATCH($B327, FixtureTicker!$A$3:$A$22), PlayerForm!$X$5+5),
 TeamForm!$B$4:$B$23, TeamForm!$AD$4:$AD$23),
INDEX(FixtureTicker!$B$24:$AM$43, MATCH($B327, FixtureTicker!$A$24:$A$43), PlayerForm!$X$5+5)="A",
_xlfn.XLOOKUP($E327, PlayerForm!$D$3:$D$394, PlayerForm!$R$3:$R$394)*
_xlfn.XLOOKUP(
INDEX(FixtureTicker!$B$3:$AM$22, MATCH($B327, FixtureTicker!$A$3:$A$22), PlayerForm!$X$5+5),
 TeamForm!$B$4:$B$23, TeamForm!$AB$4:$AB$23),
INDEX(FixtureTicker!$B$24:$AM$43, MATCH($B327, FixtureTicker!$A$24:$A$43), PlayerForm!$X$5+5)="BLANK",
0
)
),0)</f>
        <v>0</v>
      </c>
      <c r="J327" s="163" cm="1">
        <f t="array" ref="J327">IFERROR(0.01*SUM(
_xlfn.IFS(
INDEX(FixtureTicker!$B$24:$AM$43, MATCH($B327, FixtureTicker!$A$24:$A$43), PlayerForm!$X$5)="H",
_xlfn.XLOOKUP($E327, PlayerForm!$D$3:$D$394, PlayerForm!$Q$3:$Q$394)*
_xlfn.XLOOKUP(
INDEX(FixtureTicker!$B$3:$AM$22, MATCH($B327, FixtureTicker!$A$3:$A$22), PlayerForm!$X$5),
 TeamForm!$B$4:$B$23, TeamForm!$AD$4:$AD$23),
INDEX(FixtureTicker!$B$24:$AM$43, MATCH($B327, FixtureTicker!$A$24:$A$43), PlayerForm!$X$5)="A",
_xlfn.XLOOKUP($E327, PlayerForm!$D$3:$D$394, PlayerForm!$R$3:$R$394)*
_xlfn.XLOOKUP(
INDEX(FixtureTicker!$B$3:$AM$22, MATCH($B327, FixtureTicker!$A$3:$A$22), PlayerForm!$X$5),
 TeamForm!$B$4:$B$23, TeamForm!$AB$4:$AB$23),
INDEX(FixtureTicker!$B$24:$AM$43, MATCH($B327, FixtureTicker!$A$24:$A$43), PlayerForm!$X$5)="BLANK",
0
),
_xlfn.IFS(
INDEX(FixtureTicker!$B$24:$AM$43, MATCH($B327, FixtureTicker!$A$24:$A$43), PlayerForm!$X$5+1)="H",
_xlfn.XLOOKUP($E327, PlayerForm!$D$3:$D$394, PlayerForm!$Q$3:$Q$394)*
_xlfn.XLOOKUP(
INDEX(FixtureTicker!$B$3:$AM$22, MATCH($B327, FixtureTicker!$A$3:$A$22), PlayerForm!$X$5+1),
 TeamForm!$B$4:$B$23, TeamForm!$AD$4:$AD$23),
INDEX(FixtureTicker!$B$24:$AM$43, MATCH($B327, FixtureTicker!$A$24:$A$43), PlayerForm!$X$5+1)="A",
_xlfn.XLOOKUP($E327, PlayerForm!$D$3:$D$394, PlayerForm!$R$3:$R$394)*
_xlfn.XLOOKUP(
INDEX(FixtureTicker!$B$3:$AM$22, MATCH($B327, FixtureTicker!$A$3:$A$22), PlayerForm!$X$5+1),
 TeamForm!$B$4:$B$23, TeamForm!$AB$4:$AB$23),
INDEX(FixtureTicker!$B$24:$AM$43, MATCH($B327, FixtureTicker!$A$24:$A$43), PlayerForm!$X$5+1)="BLANK",
0
),
_xlfn.IFS(
INDEX(FixtureTicker!$B$24:$AM$43, MATCH($B327, FixtureTicker!$A$24:$A$43), PlayerForm!$X$5+2)="H",
_xlfn.XLOOKUP($E327, PlayerForm!$D$3:$D$394, PlayerForm!$Q$3:$Q$394)*
_xlfn.XLOOKUP(
INDEX(FixtureTicker!$B$3:$AM$22, MATCH($B327, FixtureTicker!$A$3:$A$22), PlayerForm!$X$5+2),
 TeamForm!$B$4:$B$23, TeamForm!$AD$4:$AD$23),
INDEX(FixtureTicker!$B$24:$AM$43, MATCH($B327, FixtureTicker!$A$24:$A$43), PlayerForm!$X$5+2)="A",
_xlfn.XLOOKUP($E327, PlayerForm!$D$3:$D$394, PlayerForm!$R$3:$R$394)*
_xlfn.XLOOKUP(
INDEX(FixtureTicker!$B$3:$AM$22, MATCH($B327, FixtureTicker!$A$3:$A$22), PlayerForm!$X$5+2),
 TeamForm!$B$4:$B$23, TeamForm!$AB$4:$AB$23),
INDEX(FixtureTicker!$B$24:$AM$43, MATCH($B327, FixtureTicker!$A$24:$A$43), PlayerForm!$X$5+2)="BLANK",
0
),
_xlfn.IFS(
INDEX(FixtureTicker!$B$24:$AM$43, MATCH($B327, FixtureTicker!$A$24:$A$43), PlayerForm!$X$5+3)="H",
_xlfn.XLOOKUP($E327, PlayerForm!$D$3:$D$394, PlayerForm!$Q$3:$Q$394)*
_xlfn.XLOOKUP(
INDEX(FixtureTicker!$B$3:$AM$22, MATCH($B327, FixtureTicker!$A$3:$A$22), PlayerForm!$X$5+3),
 TeamForm!$B$4:$B$23, TeamForm!$AD$4:$AD$23),
INDEX(FixtureTicker!$B$24:$AM$43, MATCH($B327, FixtureTicker!$A$24:$A$43), PlayerForm!$X$5+3)="A",
_xlfn.XLOOKUP($E327, PlayerForm!$D$3:$D$394, PlayerForm!$R$3:$R$394)*
_xlfn.XLOOKUP(
INDEX(FixtureTicker!$B$3:$AM$22, MATCH($B327, FixtureTicker!$A$3:$A$22), PlayerForm!$X$5+3),
 TeamForm!$B$4:$B$23, TeamForm!$AB$4:$AB$23),
INDEX(FixtureTicker!$B$24:$AM$43, MATCH($B327, FixtureTicker!$A$24:$A$43), PlayerForm!$X$5+3)="BLANK",
0
),
_xlfn.IFS(
INDEX(FixtureTicker!$B$24:$AM$43, MATCH($B327, FixtureTicker!$A$24:$A$43), PlayerForm!$X$5+4)="H",
_xlfn.XLOOKUP($E327, PlayerForm!$D$3:$D$394, PlayerForm!$Q$3:$Q$394)*
_xlfn.XLOOKUP(
INDEX(FixtureTicker!$B$3:$AM$22, MATCH($B327, FixtureTicker!$A$3:$A$22), PlayerForm!$X$5+4),
 TeamForm!$B$4:$B$23, TeamForm!$AD$4:$AD$23),
INDEX(FixtureTicker!$B$24:$AM$43, MATCH($B327, FixtureTicker!$A$24:$A$43), PlayerForm!$X$5+4)="A",
_xlfn.XLOOKUP($E327, PlayerForm!$D$3:$D$394, PlayerForm!$R$3:$R$394)*
_xlfn.XLOOKUP(
INDEX(FixtureTicker!$B$3:$AM$22, MATCH($B327, FixtureTicker!$A$3:$A$22), PlayerForm!$X$5+4),
 TeamForm!$B$4:$B$23, TeamForm!$AB$4:$AB$23),
INDEX(FixtureTicker!$B$24:$AM$43, MATCH($B327, FixtureTicker!$A$24:$A$43), PlayerForm!$X$5+4)="BLANK",
0
),
_xlfn.IFS(
INDEX(FixtureTicker!$B$24:$AM$43, MATCH($B327, FixtureTicker!$A$24:$A$43), PlayerForm!$X$5+5)="H",
_xlfn.XLOOKUP($E327, PlayerForm!$D$3:$D$394, PlayerForm!$Q$3:$Q$394)*
_xlfn.XLOOKUP(
INDEX(FixtureTicker!$B$3:$AM$22, MATCH($B327, FixtureTicker!$A$3:$A$22), PlayerForm!$X$5+5),
 TeamForm!$B$4:$B$23, TeamForm!$AD$4:$AD$23),
INDEX(FixtureTicker!$B$24:$AM$43, MATCH($B327, FixtureTicker!$A$24:$A$43), PlayerForm!$X$5+5)="A",
_xlfn.XLOOKUP($E327, PlayerForm!$D$3:$D$394, PlayerForm!$R$3:$R$394)*
_xlfn.XLOOKUP(
INDEX(FixtureTicker!$B$3:$AM$22, MATCH($B327, FixtureTicker!$A$3:$A$22), PlayerForm!$X$5+5),
 TeamForm!$B$4:$B$23, TeamForm!$AB$4:$AB$23),
INDEX(FixtureTicker!$B$24:$AM$43, MATCH($B327, FixtureTicker!$A$24:$A$43), PlayerForm!$X$5+5)="BLANK",
0
),
_xlfn.IFS(
INDEX(FixtureTicker!$B$24:$AM$43, MATCH($B327, FixtureTicker!$A$24:$A$43), PlayerForm!$X$5+6)="H",
_xlfn.XLOOKUP($E327, PlayerForm!$D$3:$D$394, PlayerForm!$Q$3:$Q$394)*
_xlfn.XLOOKUP(
INDEX(FixtureTicker!$B$3:$AM$22, MATCH($B327, FixtureTicker!$A$3:$A$22), PlayerForm!$X$5+6),
 TeamForm!$B$4:$B$23, TeamForm!$AD$4:$AD$23),
INDEX(FixtureTicker!$B$24:$AM$43, MATCH($B327, FixtureTicker!$A$24:$A$43), PlayerForm!$X$5+6)="A",
_xlfn.XLOOKUP($E327, PlayerForm!$D$3:$D$394, PlayerForm!$R$3:$R$394)*
_xlfn.XLOOKUP(
INDEX(FixtureTicker!$B$3:$AM$22, MATCH($B327, FixtureTicker!$A$3:$A$22), PlayerForm!$X$5+6),
 TeamForm!$B$4:$B$23, TeamForm!$AB$4:$AB$23),
INDEX(FixtureTicker!$B$24:$AM$43, MATCH($B327, FixtureTicker!$A$24:$A$43), PlayerForm!$X$5+6)="BLANK",
0
),
_xlfn.IFS(
INDEX(FixtureTicker!$B$24:$AM$43, MATCH($B327, FixtureTicker!$A$24:$A$43), PlayerForm!$X$5+7)="H",
_xlfn.XLOOKUP($E327, PlayerForm!$D$3:$D$394, PlayerForm!$Q$3:$Q$394)*
_xlfn.XLOOKUP(
INDEX(FixtureTicker!$B$3:$AM$22, MATCH($B327, FixtureTicker!$A$3:$A$22), PlayerForm!$X$5+7),
 TeamForm!$B$4:$B$23, TeamForm!$AD$4:$AD$23),
INDEX(FixtureTicker!$B$24:$AM$43, MATCH($B327, FixtureTicker!$A$24:$A$43), PlayerForm!$X$5+7)="A",
_xlfn.XLOOKUP($E327, PlayerForm!$D$3:$D$394, PlayerForm!$R$3:$R$394)*
_xlfn.XLOOKUP(
INDEX(FixtureTicker!$B$3:$AM$22, MATCH($B327, FixtureTicker!$A$3:$A$22), PlayerForm!$X$5+7),
 TeamForm!$B$4:$B$23, TeamForm!$AB$4:$AB$23),
INDEX(FixtureTicker!$B$24:$AM$43, MATCH($B327, FixtureTicker!$A$24:$A$43), PlayerForm!$X$5+7)="BLANK",
0
)
),0)</f>
        <v>0</v>
      </c>
    </row>
    <row r="328" spans="1:10">
      <c r="A328" s="55">
        <v>20</v>
      </c>
      <c r="B328" s="55">
        <f>_xlfn.XLOOKUP($A328, PlayerData!$B$3:$B$394, PlayerData!C$3:C$394)</f>
        <v>0</v>
      </c>
      <c r="C328" s="55" t="str">
        <f>_xlfn.XLOOKUP($A328, PlayerData!$B$3:$B$394, PlayerData!D$3:D$394)</f>
        <v>F</v>
      </c>
      <c r="D328" s="55">
        <f>_xlfn.XLOOKUP($A328, PlayerData!$B:$B, PlayerData!F:F,,,-1)</f>
        <v>6.2</v>
      </c>
      <c r="E328" s="31" t="str">
        <f>_xlfn.XLOOKUP($A328, PlayerData!$B$3:$B$394, PlayerData!E$3:E$394)</f>
        <v>Deeney</v>
      </c>
      <c r="F328" s="164" cm="1">
        <f t="array" ref="F328">IFERROR(0.01*_xlfn.IFS(
INDEX(FixtureTicker!$B$24:$AM$43, MATCH($B328, FixtureTicker!$A$24:$A$43, 0), PlayerForm!$X$5)="H",
_xlfn.XLOOKUP($E328, PlayerForm!$D$3:$D$394, PlayerForm!$Q$3:$Q$394)*
_xlfn.XLOOKUP(
INDEX(FixtureTicker!$B$3:$AM$22, MATCH($B328, FixtureTicker!$A$3:$A$22,0), PlayerForm!$X$5),
 TeamForm!$B$4:$B$23, TeamForm!$AD$4:$AD$23),
INDEX(FixtureTicker!$B$24:$AM$43, MATCH($B328, FixtureTicker!$A$24:$A$43,0), PlayerForm!$X$5)="A",
_xlfn.XLOOKUP($E328, PlayerForm!$D$3:$D$394, PlayerForm!$R$3:$R$394)*
_xlfn.XLOOKUP(
INDEX(FixtureTicker!$B$3:$AM$22, MATCH($B328, FixtureTicker!$A$3:$A$22,0), PlayerForm!$X$5),
 TeamForm!$B$4:$B$23, TeamForm!$AB$4:$AB$23),
INDEX(FixtureTicker!$B$24:$AM$43, MATCH($B328, FixtureTicker!$A$24:$A$43,0), PlayerForm!$X$5)="BLANK",
0),0)</f>
        <v>0</v>
      </c>
      <c r="G328" s="163" cm="1">
        <f t="array" ref="G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
),0)</f>
        <v>0</v>
      </c>
      <c r="H328" s="163" cm="1">
        <f t="array" ref="H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),
_xlfn.IFS(
INDEX(FixtureTicker!$B$24:$AM$43, MATCH($B328, FixtureTicker!$A$24:$A$43), PlayerForm!$X$5+2)="H",
_xlfn.XLOOKUP($E328, PlayerForm!$D$3:$D$394, PlayerForm!$Q$3:$Q$394)*
_xlfn.XLOOKUP(
INDEX(FixtureTicker!$B$3:$AM$22, MATCH($B328, FixtureTicker!$A$3:$A$22), PlayerForm!$X$5+2),
 TeamForm!$B$4:$B$23, TeamForm!$AD$4:$AD$23),
INDEX(FixtureTicker!$B$24:$AM$43, MATCH($B328, FixtureTicker!$A$24:$A$43), PlayerForm!$X$5+2)="A",
_xlfn.XLOOKUP($E328, PlayerForm!$D$3:$D$394, PlayerForm!$R$3:$R$394)*
_xlfn.XLOOKUP(
INDEX(FixtureTicker!$B$3:$AM$22, MATCH($B328, FixtureTicker!$A$3:$A$22), PlayerForm!$X$5+2),
 TeamForm!$B$4:$B$23, TeamForm!$AB$4:$AB$23),
INDEX(FixtureTicker!$B$24:$AM$43, MATCH($B328, FixtureTicker!$A$24:$A$43), PlayerForm!$X$5+2)="BLANK",
0
),
_xlfn.IFS(
INDEX(FixtureTicker!$B$24:$AM$43, MATCH($B328, FixtureTicker!$A$24:$A$43), PlayerForm!$X$5+3)="H",
_xlfn.XLOOKUP($E328, PlayerForm!$D$3:$D$394, PlayerForm!$Q$3:$Q$394)*
_xlfn.XLOOKUP(
INDEX(FixtureTicker!$B$3:$AM$22, MATCH($B328, FixtureTicker!$A$3:$A$22), PlayerForm!$X$5+3),
 TeamForm!$B$4:$B$23, TeamForm!$AD$4:$AD$23),
INDEX(FixtureTicker!$B$24:$AM$43, MATCH($B328, FixtureTicker!$A$24:$A$43), PlayerForm!$X$5+3)="A",
_xlfn.XLOOKUP($E328, PlayerForm!$D$3:$D$394, PlayerForm!$R$3:$R$394)*
_xlfn.XLOOKUP(
INDEX(FixtureTicker!$B$3:$AM$22, MATCH($B328, FixtureTicker!$A$3:$A$22), PlayerForm!$X$5+3),
 TeamForm!$B$4:$B$23, TeamForm!$AB$4:$AB$23),
INDEX(FixtureTicker!$B$24:$AM$43, MATCH($B328, FixtureTicker!$A$24:$A$43), PlayerForm!$X$5+3)="BLANK",
0
)
),0)</f>
        <v>0</v>
      </c>
      <c r="I328" s="163" cm="1">
        <f t="array" ref="I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),
_xlfn.IFS(
INDEX(FixtureTicker!$B$24:$AM$43, MATCH($B328, FixtureTicker!$A$24:$A$43), PlayerForm!$X$5+2)="H",
_xlfn.XLOOKUP($E328, PlayerForm!$D$3:$D$394, PlayerForm!$Q$3:$Q$394)*
_xlfn.XLOOKUP(
INDEX(FixtureTicker!$B$3:$AM$22, MATCH($B328, FixtureTicker!$A$3:$A$22), PlayerForm!$X$5+2),
 TeamForm!$B$4:$B$23, TeamForm!$AD$4:$AD$23),
INDEX(FixtureTicker!$B$24:$AM$43, MATCH($B328, FixtureTicker!$A$24:$A$43), PlayerForm!$X$5+2)="A",
_xlfn.XLOOKUP($E328, PlayerForm!$D$3:$D$394, PlayerForm!$R$3:$R$394)*
_xlfn.XLOOKUP(
INDEX(FixtureTicker!$B$3:$AM$22, MATCH($B328, FixtureTicker!$A$3:$A$22), PlayerForm!$X$5+2),
 TeamForm!$B$4:$B$23, TeamForm!$AB$4:$AB$23),
INDEX(FixtureTicker!$B$24:$AM$43, MATCH($B328, FixtureTicker!$A$24:$A$43), PlayerForm!$X$5+2)="BLANK",
0
),
_xlfn.IFS(
INDEX(FixtureTicker!$B$24:$AM$43, MATCH($B328, FixtureTicker!$A$24:$A$43), PlayerForm!$X$5+3)="H",
_xlfn.XLOOKUP($E328, PlayerForm!$D$3:$D$394, PlayerForm!$Q$3:$Q$394)*
_xlfn.XLOOKUP(
INDEX(FixtureTicker!$B$3:$AM$22, MATCH($B328, FixtureTicker!$A$3:$A$22), PlayerForm!$X$5+3),
 TeamForm!$B$4:$B$23, TeamForm!$AD$4:$AD$23),
INDEX(FixtureTicker!$B$24:$AM$43, MATCH($B328, FixtureTicker!$A$24:$A$43), PlayerForm!$X$5+3)="A",
_xlfn.XLOOKUP($E328, PlayerForm!$D$3:$D$394, PlayerForm!$R$3:$R$394)*
_xlfn.XLOOKUP(
INDEX(FixtureTicker!$B$3:$AM$22, MATCH($B328, FixtureTicker!$A$3:$A$22), PlayerForm!$X$5+3),
 TeamForm!$B$4:$B$23, TeamForm!$AB$4:$AB$23),
INDEX(FixtureTicker!$B$24:$AM$43, MATCH($B328, FixtureTicker!$A$24:$A$43), PlayerForm!$X$5+3)="BLANK",
0
),
_xlfn.IFS(
INDEX(FixtureTicker!$B$24:$AM$43, MATCH($B328, FixtureTicker!$A$24:$A$43), PlayerForm!$X$5+4)="H",
_xlfn.XLOOKUP($E328, PlayerForm!$D$3:$D$394, PlayerForm!$Q$3:$Q$394)*
_xlfn.XLOOKUP(
INDEX(FixtureTicker!$B$3:$AM$22, MATCH($B328, FixtureTicker!$A$3:$A$22), PlayerForm!$X$5+4),
 TeamForm!$B$4:$B$23, TeamForm!$AD$4:$AD$23),
INDEX(FixtureTicker!$B$24:$AM$43, MATCH($B328, FixtureTicker!$A$24:$A$43), PlayerForm!$X$5+4)="A",
_xlfn.XLOOKUP($E328, PlayerForm!$D$3:$D$394, PlayerForm!$R$3:$R$394)*
_xlfn.XLOOKUP(
INDEX(FixtureTicker!$B$3:$AM$22, MATCH($B328, FixtureTicker!$A$3:$A$22), PlayerForm!$X$5+4),
 TeamForm!$B$4:$B$23, TeamForm!$AB$4:$AB$23),
INDEX(FixtureTicker!$B$24:$AM$43, MATCH($B328, FixtureTicker!$A$24:$A$43), PlayerForm!$X$5+4)="BLANK",
0
),
_xlfn.IFS(
INDEX(FixtureTicker!$B$24:$AM$43, MATCH($B328, FixtureTicker!$A$24:$A$43), PlayerForm!$X$5+5)="H",
_xlfn.XLOOKUP($E328, PlayerForm!$D$3:$D$394, PlayerForm!$Q$3:$Q$394)*
_xlfn.XLOOKUP(
INDEX(FixtureTicker!$B$3:$AM$22, MATCH($B328, FixtureTicker!$A$3:$A$22), PlayerForm!$X$5+5),
 TeamForm!$B$4:$B$23, TeamForm!$AD$4:$AD$23),
INDEX(FixtureTicker!$B$24:$AM$43, MATCH($B328, FixtureTicker!$A$24:$A$43), PlayerForm!$X$5+5)="A",
_xlfn.XLOOKUP($E328, PlayerForm!$D$3:$D$394, PlayerForm!$R$3:$R$394)*
_xlfn.XLOOKUP(
INDEX(FixtureTicker!$B$3:$AM$22, MATCH($B328, FixtureTicker!$A$3:$A$22), PlayerForm!$X$5+5),
 TeamForm!$B$4:$B$23, TeamForm!$AB$4:$AB$23),
INDEX(FixtureTicker!$B$24:$AM$43, MATCH($B328, FixtureTicker!$A$24:$A$43), PlayerForm!$X$5+5)="BLANK",
0
)
),0)</f>
        <v>0</v>
      </c>
      <c r="J328" s="163" cm="1">
        <f t="array" ref="J328">IFERROR(0.01*SUM(
_xlfn.IFS(
INDEX(FixtureTicker!$B$24:$AM$43, MATCH($B328, FixtureTicker!$A$24:$A$43), PlayerForm!$X$5)="H",
_xlfn.XLOOKUP($E328, PlayerForm!$D$3:$D$394, PlayerForm!$Q$3:$Q$394)*
_xlfn.XLOOKUP(
INDEX(FixtureTicker!$B$3:$AM$22, MATCH($B328, FixtureTicker!$A$3:$A$22), PlayerForm!$X$5),
 TeamForm!$B$4:$B$23, TeamForm!$AD$4:$AD$23),
INDEX(FixtureTicker!$B$24:$AM$43, MATCH($B328, FixtureTicker!$A$24:$A$43), PlayerForm!$X$5)="A",
_xlfn.XLOOKUP($E328, PlayerForm!$D$3:$D$394, PlayerForm!$R$3:$R$394)*
_xlfn.XLOOKUP(
INDEX(FixtureTicker!$B$3:$AM$22, MATCH($B328, FixtureTicker!$A$3:$A$22), PlayerForm!$X$5),
 TeamForm!$B$4:$B$23, TeamForm!$AB$4:$AB$23),
INDEX(FixtureTicker!$B$24:$AM$43, MATCH($B328, FixtureTicker!$A$24:$A$43), PlayerForm!$X$5)="BLANK",
0
),
_xlfn.IFS(
INDEX(FixtureTicker!$B$24:$AM$43, MATCH($B328, FixtureTicker!$A$24:$A$43), PlayerForm!$X$5+1)="H",
_xlfn.XLOOKUP($E328, PlayerForm!$D$3:$D$394, PlayerForm!$Q$3:$Q$394)*
_xlfn.XLOOKUP(
INDEX(FixtureTicker!$B$3:$AM$22, MATCH($B328, FixtureTicker!$A$3:$A$22), PlayerForm!$X$5+1),
 TeamForm!$B$4:$B$23, TeamForm!$AD$4:$AD$23),
INDEX(FixtureTicker!$B$24:$AM$43, MATCH($B328, FixtureTicker!$A$24:$A$43), PlayerForm!$X$5+1)="A",
_xlfn.XLOOKUP($E328, PlayerForm!$D$3:$D$394, PlayerForm!$R$3:$R$394)*
_xlfn.XLOOKUP(
INDEX(FixtureTicker!$B$3:$AM$22, MATCH($B328, FixtureTicker!$A$3:$A$22), PlayerForm!$X$5+1),
 TeamForm!$B$4:$B$23, TeamForm!$AB$4:$AB$23),
INDEX(FixtureTicker!$B$24:$AM$43, MATCH($B328, FixtureTicker!$A$24:$A$43), PlayerForm!$X$5+1)="BLANK",
0
),
_xlfn.IFS(
INDEX(FixtureTicker!$B$24:$AM$43, MATCH($B328, FixtureTicker!$A$24:$A$43), PlayerForm!$X$5+2)="H",
_xlfn.XLOOKUP($E328, PlayerForm!$D$3:$D$394, PlayerForm!$Q$3:$Q$394)*
_xlfn.XLOOKUP(
INDEX(FixtureTicker!$B$3:$AM$22, MATCH($B328, FixtureTicker!$A$3:$A$22), PlayerForm!$X$5+2),
 TeamForm!$B$4:$B$23, TeamForm!$AD$4:$AD$23),
INDEX(FixtureTicker!$B$24:$AM$43, MATCH($B328, FixtureTicker!$A$24:$A$43), PlayerForm!$X$5+2)="A",
_xlfn.XLOOKUP($E328, PlayerForm!$D$3:$D$394, PlayerForm!$R$3:$R$394)*
_xlfn.XLOOKUP(
INDEX(FixtureTicker!$B$3:$AM$22, MATCH($B328, FixtureTicker!$A$3:$A$22), PlayerForm!$X$5+2),
 TeamForm!$B$4:$B$23, TeamForm!$AB$4:$AB$23),
INDEX(FixtureTicker!$B$24:$AM$43, MATCH($B328, FixtureTicker!$A$24:$A$43), PlayerForm!$X$5+2)="BLANK",
0
),
_xlfn.IFS(
INDEX(FixtureTicker!$B$24:$AM$43, MATCH($B328, FixtureTicker!$A$24:$A$43), PlayerForm!$X$5+3)="H",
_xlfn.XLOOKUP($E328, PlayerForm!$D$3:$D$394, PlayerForm!$Q$3:$Q$394)*
_xlfn.XLOOKUP(
INDEX(FixtureTicker!$B$3:$AM$22, MATCH($B328, FixtureTicker!$A$3:$A$22), PlayerForm!$X$5+3),
 TeamForm!$B$4:$B$23, TeamForm!$AD$4:$AD$23),
INDEX(FixtureTicker!$B$24:$AM$43, MATCH($B328, FixtureTicker!$A$24:$A$43), PlayerForm!$X$5+3)="A",
_xlfn.XLOOKUP($E328, PlayerForm!$D$3:$D$394, PlayerForm!$R$3:$R$394)*
_xlfn.XLOOKUP(
INDEX(FixtureTicker!$B$3:$AM$22, MATCH($B328, FixtureTicker!$A$3:$A$22), PlayerForm!$X$5+3),
 TeamForm!$B$4:$B$23, TeamForm!$AB$4:$AB$23),
INDEX(FixtureTicker!$B$24:$AM$43, MATCH($B328, FixtureTicker!$A$24:$A$43), PlayerForm!$X$5+3)="BLANK",
0
),
_xlfn.IFS(
INDEX(FixtureTicker!$B$24:$AM$43, MATCH($B328, FixtureTicker!$A$24:$A$43), PlayerForm!$X$5+4)="H",
_xlfn.XLOOKUP($E328, PlayerForm!$D$3:$D$394, PlayerForm!$Q$3:$Q$394)*
_xlfn.XLOOKUP(
INDEX(FixtureTicker!$B$3:$AM$22, MATCH($B328, FixtureTicker!$A$3:$A$22), PlayerForm!$X$5+4),
 TeamForm!$B$4:$B$23, TeamForm!$AD$4:$AD$23),
INDEX(FixtureTicker!$B$24:$AM$43, MATCH($B328, FixtureTicker!$A$24:$A$43), PlayerForm!$X$5+4)="A",
_xlfn.XLOOKUP($E328, PlayerForm!$D$3:$D$394, PlayerForm!$R$3:$R$394)*
_xlfn.XLOOKUP(
INDEX(FixtureTicker!$B$3:$AM$22, MATCH($B328, FixtureTicker!$A$3:$A$22), PlayerForm!$X$5+4),
 TeamForm!$B$4:$B$23, TeamForm!$AB$4:$AB$23),
INDEX(FixtureTicker!$B$24:$AM$43, MATCH($B328, FixtureTicker!$A$24:$A$43), PlayerForm!$X$5+4)="BLANK",
0
),
_xlfn.IFS(
INDEX(FixtureTicker!$B$24:$AM$43, MATCH($B328, FixtureTicker!$A$24:$A$43), PlayerForm!$X$5+5)="H",
_xlfn.XLOOKUP($E328, PlayerForm!$D$3:$D$394, PlayerForm!$Q$3:$Q$394)*
_xlfn.XLOOKUP(
INDEX(FixtureTicker!$B$3:$AM$22, MATCH($B328, FixtureTicker!$A$3:$A$22), PlayerForm!$X$5+5),
 TeamForm!$B$4:$B$23, TeamForm!$AD$4:$AD$23),
INDEX(FixtureTicker!$B$24:$AM$43, MATCH($B328, FixtureTicker!$A$24:$A$43), PlayerForm!$X$5+5)="A",
_xlfn.XLOOKUP($E328, PlayerForm!$D$3:$D$394, PlayerForm!$R$3:$R$394)*
_xlfn.XLOOKUP(
INDEX(FixtureTicker!$B$3:$AM$22, MATCH($B328, FixtureTicker!$A$3:$A$22), PlayerForm!$X$5+5),
 TeamForm!$B$4:$B$23, TeamForm!$AB$4:$AB$23),
INDEX(FixtureTicker!$B$24:$AM$43, MATCH($B328, FixtureTicker!$A$24:$A$43), PlayerForm!$X$5+5)="BLANK",
0
),
_xlfn.IFS(
INDEX(FixtureTicker!$B$24:$AM$43, MATCH($B328, FixtureTicker!$A$24:$A$43), PlayerForm!$X$5+6)="H",
_xlfn.XLOOKUP($E328, PlayerForm!$D$3:$D$394, PlayerForm!$Q$3:$Q$394)*
_xlfn.XLOOKUP(
INDEX(FixtureTicker!$B$3:$AM$22, MATCH($B328, FixtureTicker!$A$3:$A$22), PlayerForm!$X$5+6),
 TeamForm!$B$4:$B$23, TeamForm!$AD$4:$AD$23),
INDEX(FixtureTicker!$B$24:$AM$43, MATCH($B328, FixtureTicker!$A$24:$A$43), PlayerForm!$X$5+6)="A",
_xlfn.XLOOKUP($E328, PlayerForm!$D$3:$D$394, PlayerForm!$R$3:$R$394)*
_xlfn.XLOOKUP(
INDEX(FixtureTicker!$B$3:$AM$22, MATCH($B328, FixtureTicker!$A$3:$A$22), PlayerForm!$X$5+6),
 TeamForm!$B$4:$B$23, TeamForm!$AB$4:$AB$23),
INDEX(FixtureTicker!$B$24:$AM$43, MATCH($B328, FixtureTicker!$A$24:$A$43), PlayerForm!$X$5+6)="BLANK",
0
),
_xlfn.IFS(
INDEX(FixtureTicker!$B$24:$AM$43, MATCH($B328, FixtureTicker!$A$24:$A$43), PlayerForm!$X$5+7)="H",
_xlfn.XLOOKUP($E328, PlayerForm!$D$3:$D$394, PlayerForm!$Q$3:$Q$394)*
_xlfn.XLOOKUP(
INDEX(FixtureTicker!$B$3:$AM$22, MATCH($B328, FixtureTicker!$A$3:$A$22), PlayerForm!$X$5+7),
 TeamForm!$B$4:$B$23, TeamForm!$AD$4:$AD$23),
INDEX(FixtureTicker!$B$24:$AM$43, MATCH($B328, FixtureTicker!$A$24:$A$43), PlayerForm!$X$5+7)="A",
_xlfn.XLOOKUP($E328, PlayerForm!$D$3:$D$394, PlayerForm!$R$3:$R$394)*
_xlfn.XLOOKUP(
INDEX(FixtureTicker!$B$3:$AM$22, MATCH($B328, FixtureTicker!$A$3:$A$22), PlayerForm!$X$5+7),
 TeamForm!$B$4:$B$23, TeamForm!$AB$4:$AB$23),
INDEX(FixtureTicker!$B$24:$AM$43, MATCH($B328, FixtureTicker!$A$24:$A$43), PlayerForm!$X$5+7)="BLANK",
0
)
),0)</f>
        <v>0</v>
      </c>
    </row>
    <row r="329" spans="1:10">
      <c r="A329" s="55">
        <v>37</v>
      </c>
      <c r="B329" s="55">
        <f>_xlfn.XLOOKUP($A329, PlayerData!$B$3:$B$394, PlayerData!C$3:C$394)</f>
        <v>0</v>
      </c>
      <c r="C329" s="55" t="str">
        <f>_xlfn.XLOOKUP($A329, PlayerData!$B$3:$B$394, PlayerData!D$3:D$394)</f>
        <v>F</v>
      </c>
      <c r="D329" s="55">
        <f>_xlfn.XLOOKUP($A329, PlayerData!$B:$B, PlayerData!F:F,,,-1)</f>
        <v>5.8</v>
      </c>
      <c r="E329" s="31" t="str">
        <f>_xlfn.XLOOKUP($A329, PlayerData!$B$3:$B$394, PlayerData!E$3:E$394)</f>
        <v>Welbeck</v>
      </c>
      <c r="F329" s="164" cm="1">
        <f t="array" ref="F329">IFERROR(0.01*_xlfn.IFS(
INDEX(FixtureTicker!$B$24:$AM$43, MATCH($B329, FixtureTicker!$A$24:$A$43, 0), PlayerForm!$X$5)="H",
_xlfn.XLOOKUP($E329, PlayerForm!$D$3:$D$394, PlayerForm!$Q$3:$Q$394)*
_xlfn.XLOOKUP(
INDEX(FixtureTicker!$B$3:$AM$22, MATCH($B329, FixtureTicker!$A$3:$A$22,0), PlayerForm!$X$5),
 TeamForm!$B$4:$B$23, TeamForm!$AD$4:$AD$23),
INDEX(FixtureTicker!$B$24:$AM$43, MATCH($B329, FixtureTicker!$A$24:$A$43,0), PlayerForm!$X$5)="A",
_xlfn.XLOOKUP($E329, PlayerForm!$D$3:$D$394, PlayerForm!$R$3:$R$394)*
_xlfn.XLOOKUP(
INDEX(FixtureTicker!$B$3:$AM$22, MATCH($B329, FixtureTicker!$A$3:$A$22,0), PlayerForm!$X$5),
 TeamForm!$B$4:$B$23, TeamForm!$AB$4:$AB$23),
INDEX(FixtureTicker!$B$24:$AM$43, MATCH($B329, FixtureTicker!$A$24:$A$43,0), PlayerForm!$X$5)="BLANK",
0),0)</f>
        <v>0</v>
      </c>
      <c r="G329" s="163" cm="1">
        <f t="array" ref="G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
),0)</f>
        <v>0</v>
      </c>
      <c r="H329" s="163" cm="1">
        <f t="array" ref="H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),
_xlfn.IFS(
INDEX(FixtureTicker!$B$24:$AM$43, MATCH($B329, FixtureTicker!$A$24:$A$43), PlayerForm!$X$5+2)="H",
_xlfn.XLOOKUP($E329, PlayerForm!$D$3:$D$394, PlayerForm!$Q$3:$Q$394)*
_xlfn.XLOOKUP(
INDEX(FixtureTicker!$B$3:$AM$22, MATCH($B329, FixtureTicker!$A$3:$A$22), PlayerForm!$X$5+2),
 TeamForm!$B$4:$B$23, TeamForm!$AD$4:$AD$23),
INDEX(FixtureTicker!$B$24:$AM$43, MATCH($B329, FixtureTicker!$A$24:$A$43), PlayerForm!$X$5+2)="A",
_xlfn.XLOOKUP($E329, PlayerForm!$D$3:$D$394, PlayerForm!$R$3:$R$394)*
_xlfn.XLOOKUP(
INDEX(FixtureTicker!$B$3:$AM$22, MATCH($B329, FixtureTicker!$A$3:$A$22), PlayerForm!$X$5+2),
 TeamForm!$B$4:$B$23, TeamForm!$AB$4:$AB$23),
INDEX(FixtureTicker!$B$24:$AM$43, MATCH($B329, FixtureTicker!$A$24:$A$43), PlayerForm!$X$5+2)="BLANK",
0
),
_xlfn.IFS(
INDEX(FixtureTicker!$B$24:$AM$43, MATCH($B329, FixtureTicker!$A$24:$A$43), PlayerForm!$X$5+3)="H",
_xlfn.XLOOKUP($E329, PlayerForm!$D$3:$D$394, PlayerForm!$Q$3:$Q$394)*
_xlfn.XLOOKUP(
INDEX(FixtureTicker!$B$3:$AM$22, MATCH($B329, FixtureTicker!$A$3:$A$22), PlayerForm!$X$5+3),
 TeamForm!$B$4:$B$23, TeamForm!$AD$4:$AD$23),
INDEX(FixtureTicker!$B$24:$AM$43, MATCH($B329, FixtureTicker!$A$24:$A$43), PlayerForm!$X$5+3)="A",
_xlfn.XLOOKUP($E329, PlayerForm!$D$3:$D$394, PlayerForm!$R$3:$R$394)*
_xlfn.XLOOKUP(
INDEX(FixtureTicker!$B$3:$AM$22, MATCH($B329, FixtureTicker!$A$3:$A$22), PlayerForm!$X$5+3),
 TeamForm!$B$4:$B$23, TeamForm!$AB$4:$AB$23),
INDEX(FixtureTicker!$B$24:$AM$43, MATCH($B329, FixtureTicker!$A$24:$A$43), PlayerForm!$X$5+3)="BLANK",
0
)
),0)</f>
        <v>0</v>
      </c>
      <c r="I329" s="163" cm="1">
        <f t="array" ref="I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),
_xlfn.IFS(
INDEX(FixtureTicker!$B$24:$AM$43, MATCH($B329, FixtureTicker!$A$24:$A$43), PlayerForm!$X$5+2)="H",
_xlfn.XLOOKUP($E329, PlayerForm!$D$3:$D$394, PlayerForm!$Q$3:$Q$394)*
_xlfn.XLOOKUP(
INDEX(FixtureTicker!$B$3:$AM$22, MATCH($B329, FixtureTicker!$A$3:$A$22), PlayerForm!$X$5+2),
 TeamForm!$B$4:$B$23, TeamForm!$AD$4:$AD$23),
INDEX(FixtureTicker!$B$24:$AM$43, MATCH($B329, FixtureTicker!$A$24:$A$43), PlayerForm!$X$5+2)="A",
_xlfn.XLOOKUP($E329, PlayerForm!$D$3:$D$394, PlayerForm!$R$3:$R$394)*
_xlfn.XLOOKUP(
INDEX(FixtureTicker!$B$3:$AM$22, MATCH($B329, FixtureTicker!$A$3:$A$22), PlayerForm!$X$5+2),
 TeamForm!$B$4:$B$23, TeamForm!$AB$4:$AB$23),
INDEX(FixtureTicker!$B$24:$AM$43, MATCH($B329, FixtureTicker!$A$24:$A$43), PlayerForm!$X$5+2)="BLANK",
0
),
_xlfn.IFS(
INDEX(FixtureTicker!$B$24:$AM$43, MATCH($B329, FixtureTicker!$A$24:$A$43), PlayerForm!$X$5+3)="H",
_xlfn.XLOOKUP($E329, PlayerForm!$D$3:$D$394, PlayerForm!$Q$3:$Q$394)*
_xlfn.XLOOKUP(
INDEX(FixtureTicker!$B$3:$AM$22, MATCH($B329, FixtureTicker!$A$3:$A$22), PlayerForm!$X$5+3),
 TeamForm!$B$4:$B$23, TeamForm!$AD$4:$AD$23),
INDEX(FixtureTicker!$B$24:$AM$43, MATCH($B329, FixtureTicker!$A$24:$A$43), PlayerForm!$X$5+3)="A",
_xlfn.XLOOKUP($E329, PlayerForm!$D$3:$D$394, PlayerForm!$R$3:$R$394)*
_xlfn.XLOOKUP(
INDEX(FixtureTicker!$B$3:$AM$22, MATCH($B329, FixtureTicker!$A$3:$A$22), PlayerForm!$X$5+3),
 TeamForm!$B$4:$B$23, TeamForm!$AB$4:$AB$23),
INDEX(FixtureTicker!$B$24:$AM$43, MATCH($B329, FixtureTicker!$A$24:$A$43), PlayerForm!$X$5+3)="BLANK",
0
),
_xlfn.IFS(
INDEX(FixtureTicker!$B$24:$AM$43, MATCH($B329, FixtureTicker!$A$24:$A$43), PlayerForm!$X$5+4)="H",
_xlfn.XLOOKUP($E329, PlayerForm!$D$3:$D$394, PlayerForm!$Q$3:$Q$394)*
_xlfn.XLOOKUP(
INDEX(FixtureTicker!$B$3:$AM$22, MATCH($B329, FixtureTicker!$A$3:$A$22), PlayerForm!$X$5+4),
 TeamForm!$B$4:$B$23, TeamForm!$AD$4:$AD$23),
INDEX(FixtureTicker!$B$24:$AM$43, MATCH($B329, FixtureTicker!$A$24:$A$43), PlayerForm!$X$5+4)="A",
_xlfn.XLOOKUP($E329, PlayerForm!$D$3:$D$394, PlayerForm!$R$3:$R$394)*
_xlfn.XLOOKUP(
INDEX(FixtureTicker!$B$3:$AM$22, MATCH($B329, FixtureTicker!$A$3:$A$22), PlayerForm!$X$5+4),
 TeamForm!$B$4:$B$23, TeamForm!$AB$4:$AB$23),
INDEX(FixtureTicker!$B$24:$AM$43, MATCH($B329, FixtureTicker!$A$24:$A$43), PlayerForm!$X$5+4)="BLANK",
0
),
_xlfn.IFS(
INDEX(FixtureTicker!$B$24:$AM$43, MATCH($B329, FixtureTicker!$A$24:$A$43), PlayerForm!$X$5+5)="H",
_xlfn.XLOOKUP($E329, PlayerForm!$D$3:$D$394, PlayerForm!$Q$3:$Q$394)*
_xlfn.XLOOKUP(
INDEX(FixtureTicker!$B$3:$AM$22, MATCH($B329, FixtureTicker!$A$3:$A$22), PlayerForm!$X$5+5),
 TeamForm!$B$4:$B$23, TeamForm!$AD$4:$AD$23),
INDEX(FixtureTicker!$B$24:$AM$43, MATCH($B329, FixtureTicker!$A$24:$A$43), PlayerForm!$X$5+5)="A",
_xlfn.XLOOKUP($E329, PlayerForm!$D$3:$D$394, PlayerForm!$R$3:$R$394)*
_xlfn.XLOOKUP(
INDEX(FixtureTicker!$B$3:$AM$22, MATCH($B329, FixtureTicker!$A$3:$A$22), PlayerForm!$X$5+5),
 TeamForm!$B$4:$B$23, TeamForm!$AB$4:$AB$23),
INDEX(FixtureTicker!$B$24:$AM$43, MATCH($B329, FixtureTicker!$A$24:$A$43), PlayerForm!$X$5+5)="BLANK",
0
)
),0)</f>
        <v>0</v>
      </c>
      <c r="J329" s="163" cm="1">
        <f t="array" ref="J329">IFERROR(0.01*SUM(
_xlfn.IFS(
INDEX(FixtureTicker!$B$24:$AM$43, MATCH($B329, FixtureTicker!$A$24:$A$43), PlayerForm!$X$5)="H",
_xlfn.XLOOKUP($E329, PlayerForm!$D$3:$D$394, PlayerForm!$Q$3:$Q$394)*
_xlfn.XLOOKUP(
INDEX(FixtureTicker!$B$3:$AM$22, MATCH($B329, FixtureTicker!$A$3:$A$22), PlayerForm!$X$5),
 TeamForm!$B$4:$B$23, TeamForm!$AD$4:$AD$23),
INDEX(FixtureTicker!$B$24:$AM$43, MATCH($B329, FixtureTicker!$A$24:$A$43), PlayerForm!$X$5)="A",
_xlfn.XLOOKUP($E329, PlayerForm!$D$3:$D$394, PlayerForm!$R$3:$R$394)*
_xlfn.XLOOKUP(
INDEX(FixtureTicker!$B$3:$AM$22, MATCH($B329, FixtureTicker!$A$3:$A$22), PlayerForm!$X$5),
 TeamForm!$B$4:$B$23, TeamForm!$AB$4:$AB$23),
INDEX(FixtureTicker!$B$24:$AM$43, MATCH($B329, FixtureTicker!$A$24:$A$43), PlayerForm!$X$5)="BLANK",
0
),
_xlfn.IFS(
INDEX(FixtureTicker!$B$24:$AM$43, MATCH($B329, FixtureTicker!$A$24:$A$43), PlayerForm!$X$5+1)="H",
_xlfn.XLOOKUP($E329, PlayerForm!$D$3:$D$394, PlayerForm!$Q$3:$Q$394)*
_xlfn.XLOOKUP(
INDEX(FixtureTicker!$B$3:$AM$22, MATCH($B329, FixtureTicker!$A$3:$A$22), PlayerForm!$X$5+1),
 TeamForm!$B$4:$B$23, TeamForm!$AD$4:$AD$23),
INDEX(FixtureTicker!$B$24:$AM$43, MATCH($B329, FixtureTicker!$A$24:$A$43), PlayerForm!$X$5+1)="A",
_xlfn.XLOOKUP($E329, PlayerForm!$D$3:$D$394, PlayerForm!$R$3:$R$394)*
_xlfn.XLOOKUP(
INDEX(FixtureTicker!$B$3:$AM$22, MATCH($B329, FixtureTicker!$A$3:$A$22), PlayerForm!$X$5+1),
 TeamForm!$B$4:$B$23, TeamForm!$AB$4:$AB$23),
INDEX(FixtureTicker!$B$24:$AM$43, MATCH($B329, FixtureTicker!$A$24:$A$43), PlayerForm!$X$5+1)="BLANK",
0
),
_xlfn.IFS(
INDEX(FixtureTicker!$B$24:$AM$43, MATCH($B329, FixtureTicker!$A$24:$A$43), PlayerForm!$X$5+2)="H",
_xlfn.XLOOKUP($E329, PlayerForm!$D$3:$D$394, PlayerForm!$Q$3:$Q$394)*
_xlfn.XLOOKUP(
INDEX(FixtureTicker!$B$3:$AM$22, MATCH($B329, FixtureTicker!$A$3:$A$22), PlayerForm!$X$5+2),
 TeamForm!$B$4:$B$23, TeamForm!$AD$4:$AD$23),
INDEX(FixtureTicker!$B$24:$AM$43, MATCH($B329, FixtureTicker!$A$24:$A$43), PlayerForm!$X$5+2)="A",
_xlfn.XLOOKUP($E329, PlayerForm!$D$3:$D$394, PlayerForm!$R$3:$R$394)*
_xlfn.XLOOKUP(
INDEX(FixtureTicker!$B$3:$AM$22, MATCH($B329, FixtureTicker!$A$3:$A$22), PlayerForm!$X$5+2),
 TeamForm!$B$4:$B$23, TeamForm!$AB$4:$AB$23),
INDEX(FixtureTicker!$B$24:$AM$43, MATCH($B329, FixtureTicker!$A$24:$A$43), PlayerForm!$X$5+2)="BLANK",
0
),
_xlfn.IFS(
INDEX(FixtureTicker!$B$24:$AM$43, MATCH($B329, FixtureTicker!$A$24:$A$43), PlayerForm!$X$5+3)="H",
_xlfn.XLOOKUP($E329, PlayerForm!$D$3:$D$394, PlayerForm!$Q$3:$Q$394)*
_xlfn.XLOOKUP(
INDEX(FixtureTicker!$B$3:$AM$22, MATCH($B329, FixtureTicker!$A$3:$A$22), PlayerForm!$X$5+3),
 TeamForm!$B$4:$B$23, TeamForm!$AD$4:$AD$23),
INDEX(FixtureTicker!$B$24:$AM$43, MATCH($B329, FixtureTicker!$A$24:$A$43), PlayerForm!$X$5+3)="A",
_xlfn.XLOOKUP($E329, PlayerForm!$D$3:$D$394, PlayerForm!$R$3:$R$394)*
_xlfn.XLOOKUP(
INDEX(FixtureTicker!$B$3:$AM$22, MATCH($B329, FixtureTicker!$A$3:$A$22), PlayerForm!$X$5+3),
 TeamForm!$B$4:$B$23, TeamForm!$AB$4:$AB$23),
INDEX(FixtureTicker!$B$24:$AM$43, MATCH($B329, FixtureTicker!$A$24:$A$43), PlayerForm!$X$5+3)="BLANK",
0
),
_xlfn.IFS(
INDEX(FixtureTicker!$B$24:$AM$43, MATCH($B329, FixtureTicker!$A$24:$A$43), PlayerForm!$X$5+4)="H",
_xlfn.XLOOKUP($E329, PlayerForm!$D$3:$D$394, PlayerForm!$Q$3:$Q$394)*
_xlfn.XLOOKUP(
INDEX(FixtureTicker!$B$3:$AM$22, MATCH($B329, FixtureTicker!$A$3:$A$22), PlayerForm!$X$5+4),
 TeamForm!$B$4:$B$23, TeamForm!$AD$4:$AD$23),
INDEX(FixtureTicker!$B$24:$AM$43, MATCH($B329, FixtureTicker!$A$24:$A$43), PlayerForm!$X$5+4)="A",
_xlfn.XLOOKUP($E329, PlayerForm!$D$3:$D$394, PlayerForm!$R$3:$R$394)*
_xlfn.XLOOKUP(
INDEX(FixtureTicker!$B$3:$AM$22, MATCH($B329, FixtureTicker!$A$3:$A$22), PlayerForm!$X$5+4),
 TeamForm!$B$4:$B$23, TeamForm!$AB$4:$AB$23),
INDEX(FixtureTicker!$B$24:$AM$43, MATCH($B329, FixtureTicker!$A$24:$A$43), PlayerForm!$X$5+4)="BLANK",
0
),
_xlfn.IFS(
INDEX(FixtureTicker!$B$24:$AM$43, MATCH($B329, FixtureTicker!$A$24:$A$43), PlayerForm!$X$5+5)="H",
_xlfn.XLOOKUP($E329, PlayerForm!$D$3:$D$394, PlayerForm!$Q$3:$Q$394)*
_xlfn.XLOOKUP(
INDEX(FixtureTicker!$B$3:$AM$22, MATCH($B329, FixtureTicker!$A$3:$A$22), PlayerForm!$X$5+5),
 TeamForm!$B$4:$B$23, TeamForm!$AD$4:$AD$23),
INDEX(FixtureTicker!$B$24:$AM$43, MATCH($B329, FixtureTicker!$A$24:$A$43), PlayerForm!$X$5+5)="A",
_xlfn.XLOOKUP($E329, PlayerForm!$D$3:$D$394, PlayerForm!$R$3:$R$394)*
_xlfn.XLOOKUP(
INDEX(FixtureTicker!$B$3:$AM$22, MATCH($B329, FixtureTicker!$A$3:$A$22), PlayerForm!$X$5+5),
 TeamForm!$B$4:$B$23, TeamForm!$AB$4:$AB$23),
INDEX(FixtureTicker!$B$24:$AM$43, MATCH($B329, FixtureTicker!$A$24:$A$43), PlayerForm!$X$5+5)="BLANK",
0
),
_xlfn.IFS(
INDEX(FixtureTicker!$B$24:$AM$43, MATCH($B329, FixtureTicker!$A$24:$A$43), PlayerForm!$X$5+6)="H",
_xlfn.XLOOKUP($E329, PlayerForm!$D$3:$D$394, PlayerForm!$Q$3:$Q$394)*
_xlfn.XLOOKUP(
INDEX(FixtureTicker!$B$3:$AM$22, MATCH($B329, FixtureTicker!$A$3:$A$22), PlayerForm!$X$5+6),
 TeamForm!$B$4:$B$23, TeamForm!$AD$4:$AD$23),
INDEX(FixtureTicker!$B$24:$AM$43, MATCH($B329, FixtureTicker!$A$24:$A$43), PlayerForm!$X$5+6)="A",
_xlfn.XLOOKUP($E329, PlayerForm!$D$3:$D$394, PlayerForm!$R$3:$R$394)*
_xlfn.XLOOKUP(
INDEX(FixtureTicker!$B$3:$AM$22, MATCH($B329, FixtureTicker!$A$3:$A$22), PlayerForm!$X$5+6),
 TeamForm!$B$4:$B$23, TeamForm!$AB$4:$AB$23),
INDEX(FixtureTicker!$B$24:$AM$43, MATCH($B329, FixtureTicker!$A$24:$A$43), PlayerForm!$X$5+6)="BLANK",
0
),
_xlfn.IFS(
INDEX(FixtureTicker!$B$24:$AM$43, MATCH($B329, FixtureTicker!$A$24:$A$43), PlayerForm!$X$5+7)="H",
_xlfn.XLOOKUP($E329, PlayerForm!$D$3:$D$394, PlayerForm!$Q$3:$Q$394)*
_xlfn.XLOOKUP(
INDEX(FixtureTicker!$B$3:$AM$22, MATCH($B329, FixtureTicker!$A$3:$A$22), PlayerForm!$X$5+7),
 TeamForm!$B$4:$B$23, TeamForm!$AD$4:$AD$23),
INDEX(FixtureTicker!$B$24:$AM$43, MATCH($B329, FixtureTicker!$A$24:$A$43), PlayerForm!$X$5+7)="A",
_xlfn.XLOOKUP($E329, PlayerForm!$D$3:$D$394, PlayerForm!$R$3:$R$394)*
_xlfn.XLOOKUP(
INDEX(FixtureTicker!$B$3:$AM$22, MATCH($B329, FixtureTicker!$A$3:$A$22), PlayerForm!$X$5+7),
 TeamForm!$B$4:$B$23, TeamForm!$AB$4:$AB$23),
INDEX(FixtureTicker!$B$24:$AM$43, MATCH($B329, FixtureTicker!$A$24:$A$43), PlayerForm!$X$5+7)="BLANK",
0
)
),0)</f>
        <v>0</v>
      </c>
    </row>
    <row r="330" spans="1:10">
      <c r="A330" s="55">
        <v>117</v>
      </c>
      <c r="B330" s="55">
        <f>_xlfn.XLOOKUP($A330, PlayerData!$B$3:$B$394, PlayerData!C$3:C$394)</f>
        <v>0</v>
      </c>
      <c r="C330" s="55" t="str">
        <f>_xlfn.XLOOKUP($A330, PlayerData!$B$3:$B$394, PlayerData!D$3:D$394)</f>
        <v>M</v>
      </c>
      <c r="D330" s="55">
        <f>_xlfn.XLOOKUP($A330, PlayerData!$B:$B, PlayerData!F:F,,,-1)</f>
        <v>5.9</v>
      </c>
      <c r="E330" s="31" t="str">
        <f>_xlfn.XLOOKUP($A330, PlayerData!$B$3:$B$394, PlayerData!E$3:E$394)</f>
        <v>Sarr</v>
      </c>
      <c r="F330" s="164" cm="1">
        <f t="array" ref="F330">IFERROR(0.01*_xlfn.IFS(
INDEX(FixtureTicker!$B$24:$AM$43, MATCH($B330, FixtureTicker!$A$24:$A$43, 0), PlayerForm!$X$5)="H",
_xlfn.XLOOKUP($E330, PlayerForm!$D$3:$D$394, PlayerForm!$Q$3:$Q$394)*
_xlfn.XLOOKUP(
INDEX(FixtureTicker!$B$3:$AM$22, MATCH($B330, FixtureTicker!$A$3:$A$22,0), PlayerForm!$X$5),
 TeamForm!$B$4:$B$23, TeamForm!$AD$4:$AD$23),
INDEX(FixtureTicker!$B$24:$AM$43, MATCH($B330, FixtureTicker!$A$24:$A$43,0), PlayerForm!$X$5)="A",
_xlfn.XLOOKUP($E330, PlayerForm!$D$3:$D$394, PlayerForm!$R$3:$R$394)*
_xlfn.XLOOKUP(
INDEX(FixtureTicker!$B$3:$AM$22, MATCH($B330, FixtureTicker!$A$3:$A$22,0), PlayerForm!$X$5),
 TeamForm!$B$4:$B$23, TeamForm!$AB$4:$AB$23),
INDEX(FixtureTicker!$B$24:$AM$43, MATCH($B330, FixtureTicker!$A$24:$A$43,0), PlayerForm!$X$5)="BLANK",
0),0)</f>
        <v>0</v>
      </c>
      <c r="G330" s="163" cm="1">
        <f t="array" ref="G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
),0)</f>
        <v>0</v>
      </c>
      <c r="H330" s="163" cm="1">
        <f t="array" ref="H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),
_xlfn.IFS(
INDEX(FixtureTicker!$B$24:$AM$43, MATCH($B330, FixtureTicker!$A$24:$A$43), PlayerForm!$X$5+2)="H",
_xlfn.XLOOKUP($E330, PlayerForm!$D$3:$D$394, PlayerForm!$Q$3:$Q$394)*
_xlfn.XLOOKUP(
INDEX(FixtureTicker!$B$3:$AM$22, MATCH($B330, FixtureTicker!$A$3:$A$22), PlayerForm!$X$5+2),
 TeamForm!$B$4:$B$23, TeamForm!$AD$4:$AD$23),
INDEX(FixtureTicker!$B$24:$AM$43, MATCH($B330, FixtureTicker!$A$24:$A$43), PlayerForm!$X$5+2)="A",
_xlfn.XLOOKUP($E330, PlayerForm!$D$3:$D$394, PlayerForm!$R$3:$R$394)*
_xlfn.XLOOKUP(
INDEX(FixtureTicker!$B$3:$AM$22, MATCH($B330, FixtureTicker!$A$3:$A$22), PlayerForm!$X$5+2),
 TeamForm!$B$4:$B$23, TeamForm!$AB$4:$AB$23),
INDEX(FixtureTicker!$B$24:$AM$43, MATCH($B330, FixtureTicker!$A$24:$A$43), PlayerForm!$X$5+2)="BLANK",
0
),
_xlfn.IFS(
INDEX(FixtureTicker!$B$24:$AM$43, MATCH($B330, FixtureTicker!$A$24:$A$43), PlayerForm!$X$5+3)="H",
_xlfn.XLOOKUP($E330, PlayerForm!$D$3:$D$394, PlayerForm!$Q$3:$Q$394)*
_xlfn.XLOOKUP(
INDEX(FixtureTicker!$B$3:$AM$22, MATCH($B330, FixtureTicker!$A$3:$A$22), PlayerForm!$X$5+3),
 TeamForm!$B$4:$B$23, TeamForm!$AD$4:$AD$23),
INDEX(FixtureTicker!$B$24:$AM$43, MATCH($B330, FixtureTicker!$A$24:$A$43), PlayerForm!$X$5+3)="A",
_xlfn.XLOOKUP($E330, PlayerForm!$D$3:$D$394, PlayerForm!$R$3:$R$394)*
_xlfn.XLOOKUP(
INDEX(FixtureTicker!$B$3:$AM$22, MATCH($B330, FixtureTicker!$A$3:$A$22), PlayerForm!$X$5+3),
 TeamForm!$B$4:$B$23, TeamForm!$AB$4:$AB$23),
INDEX(FixtureTicker!$B$24:$AM$43, MATCH($B330, FixtureTicker!$A$24:$A$43), PlayerForm!$X$5+3)="BLANK",
0
)
),0)</f>
        <v>0</v>
      </c>
      <c r="I330" s="163" cm="1">
        <f t="array" ref="I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),
_xlfn.IFS(
INDEX(FixtureTicker!$B$24:$AM$43, MATCH($B330, FixtureTicker!$A$24:$A$43), PlayerForm!$X$5+2)="H",
_xlfn.XLOOKUP($E330, PlayerForm!$D$3:$D$394, PlayerForm!$Q$3:$Q$394)*
_xlfn.XLOOKUP(
INDEX(FixtureTicker!$B$3:$AM$22, MATCH($B330, FixtureTicker!$A$3:$A$22), PlayerForm!$X$5+2),
 TeamForm!$B$4:$B$23, TeamForm!$AD$4:$AD$23),
INDEX(FixtureTicker!$B$24:$AM$43, MATCH($B330, FixtureTicker!$A$24:$A$43), PlayerForm!$X$5+2)="A",
_xlfn.XLOOKUP($E330, PlayerForm!$D$3:$D$394, PlayerForm!$R$3:$R$394)*
_xlfn.XLOOKUP(
INDEX(FixtureTicker!$B$3:$AM$22, MATCH($B330, FixtureTicker!$A$3:$A$22), PlayerForm!$X$5+2),
 TeamForm!$B$4:$B$23, TeamForm!$AB$4:$AB$23),
INDEX(FixtureTicker!$B$24:$AM$43, MATCH($B330, FixtureTicker!$A$24:$A$43), PlayerForm!$X$5+2)="BLANK",
0
),
_xlfn.IFS(
INDEX(FixtureTicker!$B$24:$AM$43, MATCH($B330, FixtureTicker!$A$24:$A$43), PlayerForm!$X$5+3)="H",
_xlfn.XLOOKUP($E330, PlayerForm!$D$3:$D$394, PlayerForm!$Q$3:$Q$394)*
_xlfn.XLOOKUP(
INDEX(FixtureTicker!$B$3:$AM$22, MATCH($B330, FixtureTicker!$A$3:$A$22), PlayerForm!$X$5+3),
 TeamForm!$B$4:$B$23, TeamForm!$AD$4:$AD$23),
INDEX(FixtureTicker!$B$24:$AM$43, MATCH($B330, FixtureTicker!$A$24:$A$43), PlayerForm!$X$5+3)="A",
_xlfn.XLOOKUP($E330, PlayerForm!$D$3:$D$394, PlayerForm!$R$3:$R$394)*
_xlfn.XLOOKUP(
INDEX(FixtureTicker!$B$3:$AM$22, MATCH($B330, FixtureTicker!$A$3:$A$22), PlayerForm!$X$5+3),
 TeamForm!$B$4:$B$23, TeamForm!$AB$4:$AB$23),
INDEX(FixtureTicker!$B$24:$AM$43, MATCH($B330, FixtureTicker!$A$24:$A$43), PlayerForm!$X$5+3)="BLANK",
0
),
_xlfn.IFS(
INDEX(FixtureTicker!$B$24:$AM$43, MATCH($B330, FixtureTicker!$A$24:$A$43), PlayerForm!$X$5+4)="H",
_xlfn.XLOOKUP($E330, PlayerForm!$D$3:$D$394, PlayerForm!$Q$3:$Q$394)*
_xlfn.XLOOKUP(
INDEX(FixtureTicker!$B$3:$AM$22, MATCH($B330, FixtureTicker!$A$3:$A$22), PlayerForm!$X$5+4),
 TeamForm!$B$4:$B$23, TeamForm!$AD$4:$AD$23),
INDEX(FixtureTicker!$B$24:$AM$43, MATCH($B330, FixtureTicker!$A$24:$A$43), PlayerForm!$X$5+4)="A",
_xlfn.XLOOKUP($E330, PlayerForm!$D$3:$D$394, PlayerForm!$R$3:$R$394)*
_xlfn.XLOOKUP(
INDEX(FixtureTicker!$B$3:$AM$22, MATCH($B330, FixtureTicker!$A$3:$A$22), PlayerForm!$X$5+4),
 TeamForm!$B$4:$B$23, TeamForm!$AB$4:$AB$23),
INDEX(FixtureTicker!$B$24:$AM$43, MATCH($B330, FixtureTicker!$A$24:$A$43), PlayerForm!$X$5+4)="BLANK",
0
),
_xlfn.IFS(
INDEX(FixtureTicker!$B$24:$AM$43, MATCH($B330, FixtureTicker!$A$24:$A$43), PlayerForm!$X$5+5)="H",
_xlfn.XLOOKUP($E330, PlayerForm!$D$3:$D$394, PlayerForm!$Q$3:$Q$394)*
_xlfn.XLOOKUP(
INDEX(FixtureTicker!$B$3:$AM$22, MATCH($B330, FixtureTicker!$A$3:$A$22), PlayerForm!$X$5+5),
 TeamForm!$B$4:$B$23, TeamForm!$AD$4:$AD$23),
INDEX(FixtureTicker!$B$24:$AM$43, MATCH($B330, FixtureTicker!$A$24:$A$43), PlayerForm!$X$5+5)="A",
_xlfn.XLOOKUP($E330, PlayerForm!$D$3:$D$394, PlayerForm!$R$3:$R$394)*
_xlfn.XLOOKUP(
INDEX(FixtureTicker!$B$3:$AM$22, MATCH($B330, FixtureTicker!$A$3:$A$22), PlayerForm!$X$5+5),
 TeamForm!$B$4:$B$23, TeamForm!$AB$4:$AB$23),
INDEX(FixtureTicker!$B$24:$AM$43, MATCH($B330, FixtureTicker!$A$24:$A$43), PlayerForm!$X$5+5)="BLANK",
0
)
),0)</f>
        <v>0</v>
      </c>
      <c r="J330" s="163" cm="1">
        <f t="array" ref="J330">IFERROR(0.01*SUM(
_xlfn.IFS(
INDEX(FixtureTicker!$B$24:$AM$43, MATCH($B330, FixtureTicker!$A$24:$A$43), PlayerForm!$X$5)="H",
_xlfn.XLOOKUP($E330, PlayerForm!$D$3:$D$394, PlayerForm!$Q$3:$Q$394)*
_xlfn.XLOOKUP(
INDEX(FixtureTicker!$B$3:$AM$22, MATCH($B330, FixtureTicker!$A$3:$A$22), PlayerForm!$X$5),
 TeamForm!$B$4:$B$23, TeamForm!$AD$4:$AD$23),
INDEX(FixtureTicker!$B$24:$AM$43, MATCH($B330, FixtureTicker!$A$24:$A$43), PlayerForm!$X$5)="A",
_xlfn.XLOOKUP($E330, PlayerForm!$D$3:$D$394, PlayerForm!$R$3:$R$394)*
_xlfn.XLOOKUP(
INDEX(FixtureTicker!$B$3:$AM$22, MATCH($B330, FixtureTicker!$A$3:$A$22), PlayerForm!$X$5),
 TeamForm!$B$4:$B$23, TeamForm!$AB$4:$AB$23),
INDEX(FixtureTicker!$B$24:$AM$43, MATCH($B330, FixtureTicker!$A$24:$A$43), PlayerForm!$X$5)="BLANK",
0
),
_xlfn.IFS(
INDEX(FixtureTicker!$B$24:$AM$43, MATCH($B330, FixtureTicker!$A$24:$A$43), PlayerForm!$X$5+1)="H",
_xlfn.XLOOKUP($E330, PlayerForm!$D$3:$D$394, PlayerForm!$Q$3:$Q$394)*
_xlfn.XLOOKUP(
INDEX(FixtureTicker!$B$3:$AM$22, MATCH($B330, FixtureTicker!$A$3:$A$22), PlayerForm!$X$5+1),
 TeamForm!$B$4:$B$23, TeamForm!$AD$4:$AD$23),
INDEX(FixtureTicker!$B$24:$AM$43, MATCH($B330, FixtureTicker!$A$24:$A$43), PlayerForm!$X$5+1)="A",
_xlfn.XLOOKUP($E330, PlayerForm!$D$3:$D$394, PlayerForm!$R$3:$R$394)*
_xlfn.XLOOKUP(
INDEX(FixtureTicker!$B$3:$AM$22, MATCH($B330, FixtureTicker!$A$3:$A$22), PlayerForm!$X$5+1),
 TeamForm!$B$4:$B$23, TeamForm!$AB$4:$AB$23),
INDEX(FixtureTicker!$B$24:$AM$43, MATCH($B330, FixtureTicker!$A$24:$A$43), PlayerForm!$X$5+1)="BLANK",
0
),
_xlfn.IFS(
INDEX(FixtureTicker!$B$24:$AM$43, MATCH($B330, FixtureTicker!$A$24:$A$43), PlayerForm!$X$5+2)="H",
_xlfn.XLOOKUP($E330, PlayerForm!$D$3:$D$394, PlayerForm!$Q$3:$Q$394)*
_xlfn.XLOOKUP(
INDEX(FixtureTicker!$B$3:$AM$22, MATCH($B330, FixtureTicker!$A$3:$A$22), PlayerForm!$X$5+2),
 TeamForm!$B$4:$B$23, TeamForm!$AD$4:$AD$23),
INDEX(FixtureTicker!$B$24:$AM$43, MATCH($B330, FixtureTicker!$A$24:$A$43), PlayerForm!$X$5+2)="A",
_xlfn.XLOOKUP($E330, PlayerForm!$D$3:$D$394, PlayerForm!$R$3:$R$394)*
_xlfn.XLOOKUP(
INDEX(FixtureTicker!$B$3:$AM$22, MATCH($B330, FixtureTicker!$A$3:$A$22), PlayerForm!$X$5+2),
 TeamForm!$B$4:$B$23, TeamForm!$AB$4:$AB$23),
INDEX(FixtureTicker!$B$24:$AM$43, MATCH($B330, FixtureTicker!$A$24:$A$43), PlayerForm!$X$5+2)="BLANK",
0
),
_xlfn.IFS(
INDEX(FixtureTicker!$B$24:$AM$43, MATCH($B330, FixtureTicker!$A$24:$A$43), PlayerForm!$X$5+3)="H",
_xlfn.XLOOKUP($E330, PlayerForm!$D$3:$D$394, PlayerForm!$Q$3:$Q$394)*
_xlfn.XLOOKUP(
INDEX(FixtureTicker!$B$3:$AM$22, MATCH($B330, FixtureTicker!$A$3:$A$22), PlayerForm!$X$5+3),
 TeamForm!$B$4:$B$23, TeamForm!$AD$4:$AD$23),
INDEX(FixtureTicker!$B$24:$AM$43, MATCH($B330, FixtureTicker!$A$24:$A$43), PlayerForm!$X$5+3)="A",
_xlfn.XLOOKUP($E330, PlayerForm!$D$3:$D$394, PlayerForm!$R$3:$R$394)*
_xlfn.XLOOKUP(
INDEX(FixtureTicker!$B$3:$AM$22, MATCH($B330, FixtureTicker!$A$3:$A$22), PlayerForm!$X$5+3),
 TeamForm!$B$4:$B$23, TeamForm!$AB$4:$AB$23),
INDEX(FixtureTicker!$B$24:$AM$43, MATCH($B330, FixtureTicker!$A$24:$A$43), PlayerForm!$X$5+3)="BLANK",
0
),
_xlfn.IFS(
INDEX(FixtureTicker!$B$24:$AM$43, MATCH($B330, FixtureTicker!$A$24:$A$43), PlayerForm!$X$5+4)="H",
_xlfn.XLOOKUP($E330, PlayerForm!$D$3:$D$394, PlayerForm!$Q$3:$Q$394)*
_xlfn.XLOOKUP(
INDEX(FixtureTicker!$B$3:$AM$22, MATCH($B330, FixtureTicker!$A$3:$A$22), PlayerForm!$X$5+4),
 TeamForm!$B$4:$B$23, TeamForm!$AD$4:$AD$23),
INDEX(FixtureTicker!$B$24:$AM$43, MATCH($B330, FixtureTicker!$A$24:$A$43), PlayerForm!$X$5+4)="A",
_xlfn.XLOOKUP($E330, PlayerForm!$D$3:$D$394, PlayerForm!$R$3:$R$394)*
_xlfn.XLOOKUP(
INDEX(FixtureTicker!$B$3:$AM$22, MATCH($B330, FixtureTicker!$A$3:$A$22), PlayerForm!$X$5+4),
 TeamForm!$B$4:$B$23, TeamForm!$AB$4:$AB$23),
INDEX(FixtureTicker!$B$24:$AM$43, MATCH($B330, FixtureTicker!$A$24:$A$43), PlayerForm!$X$5+4)="BLANK",
0
),
_xlfn.IFS(
INDEX(FixtureTicker!$B$24:$AM$43, MATCH($B330, FixtureTicker!$A$24:$A$43), PlayerForm!$X$5+5)="H",
_xlfn.XLOOKUP($E330, PlayerForm!$D$3:$D$394, PlayerForm!$Q$3:$Q$394)*
_xlfn.XLOOKUP(
INDEX(FixtureTicker!$B$3:$AM$22, MATCH($B330, FixtureTicker!$A$3:$A$22), PlayerForm!$X$5+5),
 TeamForm!$B$4:$B$23, TeamForm!$AD$4:$AD$23),
INDEX(FixtureTicker!$B$24:$AM$43, MATCH($B330, FixtureTicker!$A$24:$A$43), PlayerForm!$X$5+5)="A",
_xlfn.XLOOKUP($E330, PlayerForm!$D$3:$D$394, PlayerForm!$R$3:$R$394)*
_xlfn.XLOOKUP(
INDEX(FixtureTicker!$B$3:$AM$22, MATCH($B330, FixtureTicker!$A$3:$A$22), PlayerForm!$X$5+5),
 TeamForm!$B$4:$B$23, TeamForm!$AB$4:$AB$23),
INDEX(FixtureTicker!$B$24:$AM$43, MATCH($B330, FixtureTicker!$A$24:$A$43), PlayerForm!$X$5+5)="BLANK",
0
),
_xlfn.IFS(
INDEX(FixtureTicker!$B$24:$AM$43, MATCH($B330, FixtureTicker!$A$24:$A$43), PlayerForm!$X$5+6)="H",
_xlfn.XLOOKUP($E330, PlayerForm!$D$3:$D$394, PlayerForm!$Q$3:$Q$394)*
_xlfn.XLOOKUP(
INDEX(FixtureTicker!$B$3:$AM$22, MATCH($B330, FixtureTicker!$A$3:$A$22), PlayerForm!$X$5+6),
 TeamForm!$B$4:$B$23, TeamForm!$AD$4:$AD$23),
INDEX(FixtureTicker!$B$24:$AM$43, MATCH($B330, FixtureTicker!$A$24:$A$43), PlayerForm!$X$5+6)="A",
_xlfn.XLOOKUP($E330, PlayerForm!$D$3:$D$394, PlayerForm!$R$3:$R$394)*
_xlfn.XLOOKUP(
INDEX(FixtureTicker!$B$3:$AM$22, MATCH($B330, FixtureTicker!$A$3:$A$22), PlayerForm!$X$5+6),
 TeamForm!$B$4:$B$23, TeamForm!$AB$4:$AB$23),
INDEX(FixtureTicker!$B$24:$AM$43, MATCH($B330, FixtureTicker!$A$24:$A$43), PlayerForm!$X$5+6)="BLANK",
0
),
_xlfn.IFS(
INDEX(FixtureTicker!$B$24:$AM$43, MATCH($B330, FixtureTicker!$A$24:$A$43), PlayerForm!$X$5+7)="H",
_xlfn.XLOOKUP($E330, PlayerForm!$D$3:$D$394, PlayerForm!$Q$3:$Q$394)*
_xlfn.XLOOKUP(
INDEX(FixtureTicker!$B$3:$AM$22, MATCH($B330, FixtureTicker!$A$3:$A$22), PlayerForm!$X$5+7),
 TeamForm!$B$4:$B$23, TeamForm!$AD$4:$AD$23),
INDEX(FixtureTicker!$B$24:$AM$43, MATCH($B330, FixtureTicker!$A$24:$A$43), PlayerForm!$X$5+7)="A",
_xlfn.XLOOKUP($E330, PlayerForm!$D$3:$D$394, PlayerForm!$R$3:$R$394)*
_xlfn.XLOOKUP(
INDEX(FixtureTicker!$B$3:$AM$22, MATCH($B330, FixtureTicker!$A$3:$A$22), PlayerForm!$X$5+7),
 TeamForm!$B$4:$B$23, TeamForm!$AB$4:$AB$23),
INDEX(FixtureTicker!$B$24:$AM$43, MATCH($B330, FixtureTicker!$A$24:$A$43), PlayerForm!$X$5+7)="BLANK",
0
)
),0)</f>
        <v>0</v>
      </c>
    </row>
    <row r="331" spans="1:10">
      <c r="A331" s="55">
        <v>79</v>
      </c>
      <c r="B331" s="55">
        <f>_xlfn.XLOOKUP($A331, PlayerData!$B$3:$B$394, PlayerData!C$3:C$394)</f>
        <v>0</v>
      </c>
      <c r="C331" s="55" t="str">
        <f>_xlfn.XLOOKUP($A331, PlayerData!$B$3:$B$394, PlayerData!D$3:D$394)</f>
        <v>M</v>
      </c>
      <c r="D331" s="55">
        <f>_xlfn.XLOOKUP($A331, PlayerData!$B:$B, PlayerData!F:F,,,-1)</f>
        <v>6.8</v>
      </c>
      <c r="E331" s="31" t="str">
        <f>_xlfn.XLOOKUP($A331, PlayerData!$B$3:$B$394, PlayerData!E$3:E$394)</f>
        <v>Fraser</v>
      </c>
      <c r="F331" s="164" cm="1">
        <f t="array" ref="F331">IFERROR(0.01*_xlfn.IFS(
INDEX(FixtureTicker!$B$24:$AM$43, MATCH($B331, FixtureTicker!$A$24:$A$43, 0), PlayerForm!$X$5)="H",
_xlfn.XLOOKUP($E331, PlayerForm!$D$3:$D$394, PlayerForm!$Q$3:$Q$394)*
_xlfn.XLOOKUP(
INDEX(FixtureTicker!$B$3:$AM$22, MATCH($B331, FixtureTicker!$A$3:$A$22,0), PlayerForm!$X$5),
 TeamForm!$B$4:$B$23, TeamForm!$AD$4:$AD$23),
INDEX(FixtureTicker!$B$24:$AM$43, MATCH($B331, FixtureTicker!$A$24:$A$43,0), PlayerForm!$X$5)="A",
_xlfn.XLOOKUP($E331, PlayerForm!$D$3:$D$394, PlayerForm!$R$3:$R$394)*
_xlfn.XLOOKUP(
INDEX(FixtureTicker!$B$3:$AM$22, MATCH($B331, FixtureTicker!$A$3:$A$22,0), PlayerForm!$X$5),
 TeamForm!$B$4:$B$23, TeamForm!$AB$4:$AB$23),
INDEX(FixtureTicker!$B$24:$AM$43, MATCH($B331, FixtureTicker!$A$24:$A$43,0), PlayerForm!$X$5)="BLANK",
0),0)</f>
        <v>0</v>
      </c>
      <c r="G331" s="163" cm="1">
        <f t="array" ref="G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
),0)</f>
        <v>0</v>
      </c>
      <c r="H331" s="163" cm="1">
        <f t="array" ref="H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),
_xlfn.IFS(
INDEX(FixtureTicker!$B$24:$AM$43, MATCH($B331, FixtureTicker!$A$24:$A$43), PlayerForm!$X$5+2)="H",
_xlfn.XLOOKUP($E331, PlayerForm!$D$3:$D$394, PlayerForm!$Q$3:$Q$394)*
_xlfn.XLOOKUP(
INDEX(FixtureTicker!$B$3:$AM$22, MATCH($B331, FixtureTicker!$A$3:$A$22), PlayerForm!$X$5+2),
 TeamForm!$B$4:$B$23, TeamForm!$AD$4:$AD$23),
INDEX(FixtureTicker!$B$24:$AM$43, MATCH($B331, FixtureTicker!$A$24:$A$43), PlayerForm!$X$5+2)="A",
_xlfn.XLOOKUP($E331, PlayerForm!$D$3:$D$394, PlayerForm!$R$3:$R$394)*
_xlfn.XLOOKUP(
INDEX(FixtureTicker!$B$3:$AM$22, MATCH($B331, FixtureTicker!$A$3:$A$22), PlayerForm!$X$5+2),
 TeamForm!$B$4:$B$23, TeamForm!$AB$4:$AB$23),
INDEX(FixtureTicker!$B$24:$AM$43, MATCH($B331, FixtureTicker!$A$24:$A$43), PlayerForm!$X$5+2)="BLANK",
0
),
_xlfn.IFS(
INDEX(FixtureTicker!$B$24:$AM$43, MATCH($B331, FixtureTicker!$A$24:$A$43), PlayerForm!$X$5+3)="H",
_xlfn.XLOOKUP($E331, PlayerForm!$D$3:$D$394, PlayerForm!$Q$3:$Q$394)*
_xlfn.XLOOKUP(
INDEX(FixtureTicker!$B$3:$AM$22, MATCH($B331, FixtureTicker!$A$3:$A$22), PlayerForm!$X$5+3),
 TeamForm!$B$4:$B$23, TeamForm!$AD$4:$AD$23),
INDEX(FixtureTicker!$B$24:$AM$43, MATCH($B331, FixtureTicker!$A$24:$A$43), PlayerForm!$X$5+3)="A",
_xlfn.XLOOKUP($E331, PlayerForm!$D$3:$D$394, PlayerForm!$R$3:$R$394)*
_xlfn.XLOOKUP(
INDEX(FixtureTicker!$B$3:$AM$22, MATCH($B331, FixtureTicker!$A$3:$A$22), PlayerForm!$X$5+3),
 TeamForm!$B$4:$B$23, TeamForm!$AB$4:$AB$23),
INDEX(FixtureTicker!$B$24:$AM$43, MATCH($B331, FixtureTicker!$A$24:$A$43), PlayerForm!$X$5+3)="BLANK",
0
)
),0)</f>
        <v>0</v>
      </c>
      <c r="I331" s="163" cm="1">
        <f t="array" ref="I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),
_xlfn.IFS(
INDEX(FixtureTicker!$B$24:$AM$43, MATCH($B331, FixtureTicker!$A$24:$A$43), PlayerForm!$X$5+2)="H",
_xlfn.XLOOKUP($E331, PlayerForm!$D$3:$D$394, PlayerForm!$Q$3:$Q$394)*
_xlfn.XLOOKUP(
INDEX(FixtureTicker!$B$3:$AM$22, MATCH($B331, FixtureTicker!$A$3:$A$22), PlayerForm!$X$5+2),
 TeamForm!$B$4:$B$23, TeamForm!$AD$4:$AD$23),
INDEX(FixtureTicker!$B$24:$AM$43, MATCH($B331, FixtureTicker!$A$24:$A$43), PlayerForm!$X$5+2)="A",
_xlfn.XLOOKUP($E331, PlayerForm!$D$3:$D$394, PlayerForm!$R$3:$R$394)*
_xlfn.XLOOKUP(
INDEX(FixtureTicker!$B$3:$AM$22, MATCH($B331, FixtureTicker!$A$3:$A$22), PlayerForm!$X$5+2),
 TeamForm!$B$4:$B$23, TeamForm!$AB$4:$AB$23),
INDEX(FixtureTicker!$B$24:$AM$43, MATCH($B331, FixtureTicker!$A$24:$A$43), PlayerForm!$X$5+2)="BLANK",
0
),
_xlfn.IFS(
INDEX(FixtureTicker!$B$24:$AM$43, MATCH($B331, FixtureTicker!$A$24:$A$43), PlayerForm!$X$5+3)="H",
_xlfn.XLOOKUP($E331, PlayerForm!$D$3:$D$394, PlayerForm!$Q$3:$Q$394)*
_xlfn.XLOOKUP(
INDEX(FixtureTicker!$B$3:$AM$22, MATCH($B331, FixtureTicker!$A$3:$A$22), PlayerForm!$X$5+3),
 TeamForm!$B$4:$B$23, TeamForm!$AD$4:$AD$23),
INDEX(FixtureTicker!$B$24:$AM$43, MATCH($B331, FixtureTicker!$A$24:$A$43), PlayerForm!$X$5+3)="A",
_xlfn.XLOOKUP($E331, PlayerForm!$D$3:$D$394, PlayerForm!$R$3:$R$394)*
_xlfn.XLOOKUP(
INDEX(FixtureTicker!$B$3:$AM$22, MATCH($B331, FixtureTicker!$A$3:$A$22), PlayerForm!$X$5+3),
 TeamForm!$B$4:$B$23, TeamForm!$AB$4:$AB$23),
INDEX(FixtureTicker!$B$24:$AM$43, MATCH($B331, FixtureTicker!$A$24:$A$43), PlayerForm!$X$5+3)="BLANK",
0
),
_xlfn.IFS(
INDEX(FixtureTicker!$B$24:$AM$43, MATCH($B331, FixtureTicker!$A$24:$A$43), PlayerForm!$X$5+4)="H",
_xlfn.XLOOKUP($E331, PlayerForm!$D$3:$D$394, PlayerForm!$Q$3:$Q$394)*
_xlfn.XLOOKUP(
INDEX(FixtureTicker!$B$3:$AM$22, MATCH($B331, FixtureTicker!$A$3:$A$22), PlayerForm!$X$5+4),
 TeamForm!$B$4:$B$23, TeamForm!$AD$4:$AD$23),
INDEX(FixtureTicker!$B$24:$AM$43, MATCH($B331, FixtureTicker!$A$24:$A$43), PlayerForm!$X$5+4)="A",
_xlfn.XLOOKUP($E331, PlayerForm!$D$3:$D$394, PlayerForm!$R$3:$R$394)*
_xlfn.XLOOKUP(
INDEX(FixtureTicker!$B$3:$AM$22, MATCH($B331, FixtureTicker!$A$3:$A$22), PlayerForm!$X$5+4),
 TeamForm!$B$4:$B$23, TeamForm!$AB$4:$AB$23),
INDEX(FixtureTicker!$B$24:$AM$43, MATCH($B331, FixtureTicker!$A$24:$A$43), PlayerForm!$X$5+4)="BLANK",
0
),
_xlfn.IFS(
INDEX(FixtureTicker!$B$24:$AM$43, MATCH($B331, FixtureTicker!$A$24:$A$43), PlayerForm!$X$5+5)="H",
_xlfn.XLOOKUP($E331, PlayerForm!$D$3:$D$394, PlayerForm!$Q$3:$Q$394)*
_xlfn.XLOOKUP(
INDEX(FixtureTicker!$B$3:$AM$22, MATCH($B331, FixtureTicker!$A$3:$A$22), PlayerForm!$X$5+5),
 TeamForm!$B$4:$B$23, TeamForm!$AD$4:$AD$23),
INDEX(FixtureTicker!$B$24:$AM$43, MATCH($B331, FixtureTicker!$A$24:$A$43), PlayerForm!$X$5+5)="A",
_xlfn.XLOOKUP($E331, PlayerForm!$D$3:$D$394, PlayerForm!$R$3:$R$394)*
_xlfn.XLOOKUP(
INDEX(FixtureTicker!$B$3:$AM$22, MATCH($B331, FixtureTicker!$A$3:$A$22), PlayerForm!$X$5+5),
 TeamForm!$B$4:$B$23, TeamForm!$AB$4:$AB$23),
INDEX(FixtureTicker!$B$24:$AM$43, MATCH($B331, FixtureTicker!$A$24:$A$43), PlayerForm!$X$5+5)="BLANK",
0
)
),0)</f>
        <v>0</v>
      </c>
      <c r="J331" s="163" cm="1">
        <f t="array" ref="J331">IFERROR(0.01*SUM(
_xlfn.IFS(
INDEX(FixtureTicker!$B$24:$AM$43, MATCH($B331, FixtureTicker!$A$24:$A$43), PlayerForm!$X$5)="H",
_xlfn.XLOOKUP($E331, PlayerForm!$D$3:$D$394, PlayerForm!$Q$3:$Q$394)*
_xlfn.XLOOKUP(
INDEX(FixtureTicker!$B$3:$AM$22, MATCH($B331, FixtureTicker!$A$3:$A$22), PlayerForm!$X$5),
 TeamForm!$B$4:$B$23, TeamForm!$AD$4:$AD$23),
INDEX(FixtureTicker!$B$24:$AM$43, MATCH($B331, FixtureTicker!$A$24:$A$43), PlayerForm!$X$5)="A",
_xlfn.XLOOKUP($E331, PlayerForm!$D$3:$D$394, PlayerForm!$R$3:$R$394)*
_xlfn.XLOOKUP(
INDEX(FixtureTicker!$B$3:$AM$22, MATCH($B331, FixtureTicker!$A$3:$A$22), PlayerForm!$X$5),
 TeamForm!$B$4:$B$23, TeamForm!$AB$4:$AB$23),
INDEX(FixtureTicker!$B$24:$AM$43, MATCH($B331, FixtureTicker!$A$24:$A$43), PlayerForm!$X$5)="BLANK",
0
),
_xlfn.IFS(
INDEX(FixtureTicker!$B$24:$AM$43, MATCH($B331, FixtureTicker!$A$24:$A$43), PlayerForm!$X$5+1)="H",
_xlfn.XLOOKUP($E331, PlayerForm!$D$3:$D$394, PlayerForm!$Q$3:$Q$394)*
_xlfn.XLOOKUP(
INDEX(FixtureTicker!$B$3:$AM$22, MATCH($B331, FixtureTicker!$A$3:$A$22), PlayerForm!$X$5+1),
 TeamForm!$B$4:$B$23, TeamForm!$AD$4:$AD$23),
INDEX(FixtureTicker!$B$24:$AM$43, MATCH($B331, FixtureTicker!$A$24:$A$43), PlayerForm!$X$5+1)="A",
_xlfn.XLOOKUP($E331, PlayerForm!$D$3:$D$394, PlayerForm!$R$3:$R$394)*
_xlfn.XLOOKUP(
INDEX(FixtureTicker!$B$3:$AM$22, MATCH($B331, FixtureTicker!$A$3:$A$22), PlayerForm!$X$5+1),
 TeamForm!$B$4:$B$23, TeamForm!$AB$4:$AB$23),
INDEX(FixtureTicker!$B$24:$AM$43, MATCH($B331, FixtureTicker!$A$24:$A$43), PlayerForm!$X$5+1)="BLANK",
0
),
_xlfn.IFS(
INDEX(FixtureTicker!$B$24:$AM$43, MATCH($B331, FixtureTicker!$A$24:$A$43), PlayerForm!$X$5+2)="H",
_xlfn.XLOOKUP($E331, PlayerForm!$D$3:$D$394, PlayerForm!$Q$3:$Q$394)*
_xlfn.XLOOKUP(
INDEX(FixtureTicker!$B$3:$AM$22, MATCH($B331, FixtureTicker!$A$3:$A$22), PlayerForm!$X$5+2),
 TeamForm!$B$4:$B$23, TeamForm!$AD$4:$AD$23),
INDEX(FixtureTicker!$B$24:$AM$43, MATCH($B331, FixtureTicker!$A$24:$A$43), PlayerForm!$X$5+2)="A",
_xlfn.XLOOKUP($E331, PlayerForm!$D$3:$D$394, PlayerForm!$R$3:$R$394)*
_xlfn.XLOOKUP(
INDEX(FixtureTicker!$B$3:$AM$22, MATCH($B331, FixtureTicker!$A$3:$A$22), PlayerForm!$X$5+2),
 TeamForm!$B$4:$B$23, TeamForm!$AB$4:$AB$23),
INDEX(FixtureTicker!$B$24:$AM$43, MATCH($B331, FixtureTicker!$A$24:$A$43), PlayerForm!$X$5+2)="BLANK",
0
),
_xlfn.IFS(
INDEX(FixtureTicker!$B$24:$AM$43, MATCH($B331, FixtureTicker!$A$24:$A$43), PlayerForm!$X$5+3)="H",
_xlfn.XLOOKUP($E331, PlayerForm!$D$3:$D$394, PlayerForm!$Q$3:$Q$394)*
_xlfn.XLOOKUP(
INDEX(FixtureTicker!$B$3:$AM$22, MATCH($B331, FixtureTicker!$A$3:$A$22), PlayerForm!$X$5+3),
 TeamForm!$B$4:$B$23, TeamForm!$AD$4:$AD$23),
INDEX(FixtureTicker!$B$24:$AM$43, MATCH($B331, FixtureTicker!$A$24:$A$43), PlayerForm!$X$5+3)="A",
_xlfn.XLOOKUP($E331, PlayerForm!$D$3:$D$394, PlayerForm!$R$3:$R$394)*
_xlfn.XLOOKUP(
INDEX(FixtureTicker!$B$3:$AM$22, MATCH($B331, FixtureTicker!$A$3:$A$22), PlayerForm!$X$5+3),
 TeamForm!$B$4:$B$23, TeamForm!$AB$4:$AB$23),
INDEX(FixtureTicker!$B$24:$AM$43, MATCH($B331, FixtureTicker!$A$24:$A$43), PlayerForm!$X$5+3)="BLANK",
0
),
_xlfn.IFS(
INDEX(FixtureTicker!$B$24:$AM$43, MATCH($B331, FixtureTicker!$A$24:$A$43), PlayerForm!$X$5+4)="H",
_xlfn.XLOOKUP($E331, PlayerForm!$D$3:$D$394, PlayerForm!$Q$3:$Q$394)*
_xlfn.XLOOKUP(
INDEX(FixtureTicker!$B$3:$AM$22, MATCH($B331, FixtureTicker!$A$3:$A$22), PlayerForm!$X$5+4),
 TeamForm!$B$4:$B$23, TeamForm!$AD$4:$AD$23),
INDEX(FixtureTicker!$B$24:$AM$43, MATCH($B331, FixtureTicker!$A$24:$A$43), PlayerForm!$X$5+4)="A",
_xlfn.XLOOKUP($E331, PlayerForm!$D$3:$D$394, PlayerForm!$R$3:$R$394)*
_xlfn.XLOOKUP(
INDEX(FixtureTicker!$B$3:$AM$22, MATCH($B331, FixtureTicker!$A$3:$A$22), PlayerForm!$X$5+4),
 TeamForm!$B$4:$B$23, TeamForm!$AB$4:$AB$23),
INDEX(FixtureTicker!$B$24:$AM$43, MATCH($B331, FixtureTicker!$A$24:$A$43), PlayerForm!$X$5+4)="BLANK",
0
),
_xlfn.IFS(
INDEX(FixtureTicker!$B$24:$AM$43, MATCH($B331, FixtureTicker!$A$24:$A$43), PlayerForm!$X$5+5)="H",
_xlfn.XLOOKUP($E331, PlayerForm!$D$3:$D$394, PlayerForm!$Q$3:$Q$394)*
_xlfn.XLOOKUP(
INDEX(FixtureTicker!$B$3:$AM$22, MATCH($B331, FixtureTicker!$A$3:$A$22), PlayerForm!$X$5+5),
 TeamForm!$B$4:$B$23, TeamForm!$AD$4:$AD$23),
INDEX(FixtureTicker!$B$24:$AM$43, MATCH($B331, FixtureTicker!$A$24:$A$43), PlayerForm!$X$5+5)="A",
_xlfn.XLOOKUP($E331, PlayerForm!$D$3:$D$394, PlayerForm!$R$3:$R$394)*
_xlfn.XLOOKUP(
INDEX(FixtureTicker!$B$3:$AM$22, MATCH($B331, FixtureTicker!$A$3:$A$22), PlayerForm!$X$5+5),
 TeamForm!$B$4:$B$23, TeamForm!$AB$4:$AB$23),
INDEX(FixtureTicker!$B$24:$AM$43, MATCH($B331, FixtureTicker!$A$24:$A$43), PlayerForm!$X$5+5)="BLANK",
0
),
_xlfn.IFS(
INDEX(FixtureTicker!$B$24:$AM$43, MATCH($B331, FixtureTicker!$A$24:$A$43), PlayerForm!$X$5+6)="H",
_xlfn.XLOOKUP($E331, PlayerForm!$D$3:$D$394, PlayerForm!$Q$3:$Q$394)*
_xlfn.XLOOKUP(
INDEX(FixtureTicker!$B$3:$AM$22, MATCH($B331, FixtureTicker!$A$3:$A$22), PlayerForm!$X$5+6),
 TeamForm!$B$4:$B$23, TeamForm!$AD$4:$AD$23),
INDEX(FixtureTicker!$B$24:$AM$43, MATCH($B331, FixtureTicker!$A$24:$A$43), PlayerForm!$X$5+6)="A",
_xlfn.XLOOKUP($E331, PlayerForm!$D$3:$D$394, PlayerForm!$R$3:$R$394)*
_xlfn.XLOOKUP(
INDEX(FixtureTicker!$B$3:$AM$22, MATCH($B331, FixtureTicker!$A$3:$A$22), PlayerForm!$X$5+6),
 TeamForm!$B$4:$B$23, TeamForm!$AB$4:$AB$23),
INDEX(FixtureTicker!$B$24:$AM$43, MATCH($B331, FixtureTicker!$A$24:$A$43), PlayerForm!$X$5+6)="BLANK",
0
),
_xlfn.IFS(
INDEX(FixtureTicker!$B$24:$AM$43, MATCH($B331, FixtureTicker!$A$24:$A$43), PlayerForm!$X$5+7)="H",
_xlfn.XLOOKUP($E331, PlayerForm!$D$3:$D$394, PlayerForm!$Q$3:$Q$394)*
_xlfn.XLOOKUP(
INDEX(FixtureTicker!$B$3:$AM$22, MATCH($B331, FixtureTicker!$A$3:$A$22), PlayerForm!$X$5+7),
 TeamForm!$B$4:$B$23, TeamForm!$AD$4:$AD$23),
INDEX(FixtureTicker!$B$24:$AM$43, MATCH($B331, FixtureTicker!$A$24:$A$43), PlayerForm!$X$5+7)="A",
_xlfn.XLOOKUP($E331, PlayerForm!$D$3:$D$394, PlayerForm!$R$3:$R$394)*
_xlfn.XLOOKUP(
INDEX(FixtureTicker!$B$3:$AM$22, MATCH($B331, FixtureTicker!$A$3:$A$22), PlayerForm!$X$5+7),
 TeamForm!$B$4:$B$23, TeamForm!$AB$4:$AB$23),
INDEX(FixtureTicker!$B$24:$AM$43, MATCH($B331, FixtureTicker!$A$24:$A$43), PlayerForm!$X$5+7)="BLANK",
0
)
),0)</f>
        <v>0</v>
      </c>
    </row>
    <row r="332" spans="1:10">
      <c r="A332" s="55">
        <v>22</v>
      </c>
      <c r="B332" s="55">
        <f>_xlfn.XLOOKUP($A332, PlayerData!$B$3:$B$394, PlayerData!C$3:C$394)</f>
        <v>0</v>
      </c>
      <c r="C332" s="55" t="str">
        <f>_xlfn.XLOOKUP($A332, PlayerData!$B$3:$B$394, PlayerData!D$3:D$394)</f>
        <v>F</v>
      </c>
      <c r="D332" s="55">
        <f>_xlfn.XLOOKUP($A332, PlayerData!$B:$B, PlayerData!F:F,,,-1)</f>
        <v>6.1</v>
      </c>
      <c r="E332" s="31" t="str">
        <f>_xlfn.XLOOKUP($A332, PlayerData!$B$3:$B$394, PlayerData!E$3:E$394)</f>
        <v>King</v>
      </c>
      <c r="F332" s="164" cm="1">
        <f t="array" ref="F332">IFERROR(0.01*_xlfn.IFS(
INDEX(FixtureTicker!$B$24:$AM$43, MATCH($B332, FixtureTicker!$A$24:$A$43, 0), PlayerForm!$X$5)="H",
_xlfn.XLOOKUP($E332, PlayerForm!$D$3:$D$394, PlayerForm!$Q$3:$Q$394)*
_xlfn.XLOOKUP(
INDEX(FixtureTicker!$B$3:$AM$22, MATCH($B332, FixtureTicker!$A$3:$A$22,0), PlayerForm!$X$5),
 TeamForm!$B$4:$B$23, TeamForm!$AD$4:$AD$23),
INDEX(FixtureTicker!$B$24:$AM$43, MATCH($B332, FixtureTicker!$A$24:$A$43,0), PlayerForm!$X$5)="A",
_xlfn.XLOOKUP($E332, PlayerForm!$D$3:$D$394, PlayerForm!$R$3:$R$394)*
_xlfn.XLOOKUP(
INDEX(FixtureTicker!$B$3:$AM$22, MATCH($B332, FixtureTicker!$A$3:$A$22,0), PlayerForm!$X$5),
 TeamForm!$B$4:$B$23, TeamForm!$AB$4:$AB$23),
INDEX(FixtureTicker!$B$24:$AM$43, MATCH($B332, FixtureTicker!$A$24:$A$43,0), PlayerForm!$X$5)="BLANK",
0),0)</f>
        <v>0</v>
      </c>
      <c r="G332" s="163" cm="1">
        <f t="array" ref="G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
),0)</f>
        <v>0</v>
      </c>
      <c r="H332" s="163" cm="1">
        <f t="array" ref="H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),
_xlfn.IFS(
INDEX(FixtureTicker!$B$24:$AM$43, MATCH($B332, FixtureTicker!$A$24:$A$43), PlayerForm!$X$5+2)="H",
_xlfn.XLOOKUP($E332, PlayerForm!$D$3:$D$394, PlayerForm!$Q$3:$Q$394)*
_xlfn.XLOOKUP(
INDEX(FixtureTicker!$B$3:$AM$22, MATCH($B332, FixtureTicker!$A$3:$A$22), PlayerForm!$X$5+2),
 TeamForm!$B$4:$B$23, TeamForm!$AD$4:$AD$23),
INDEX(FixtureTicker!$B$24:$AM$43, MATCH($B332, FixtureTicker!$A$24:$A$43), PlayerForm!$X$5+2)="A",
_xlfn.XLOOKUP($E332, PlayerForm!$D$3:$D$394, PlayerForm!$R$3:$R$394)*
_xlfn.XLOOKUP(
INDEX(FixtureTicker!$B$3:$AM$22, MATCH($B332, FixtureTicker!$A$3:$A$22), PlayerForm!$X$5+2),
 TeamForm!$B$4:$B$23, TeamForm!$AB$4:$AB$23),
INDEX(FixtureTicker!$B$24:$AM$43, MATCH($B332, FixtureTicker!$A$24:$A$43), PlayerForm!$X$5+2)="BLANK",
0
),
_xlfn.IFS(
INDEX(FixtureTicker!$B$24:$AM$43, MATCH($B332, FixtureTicker!$A$24:$A$43), PlayerForm!$X$5+3)="H",
_xlfn.XLOOKUP($E332, PlayerForm!$D$3:$D$394, PlayerForm!$Q$3:$Q$394)*
_xlfn.XLOOKUP(
INDEX(FixtureTicker!$B$3:$AM$22, MATCH($B332, FixtureTicker!$A$3:$A$22), PlayerForm!$X$5+3),
 TeamForm!$B$4:$B$23, TeamForm!$AD$4:$AD$23),
INDEX(FixtureTicker!$B$24:$AM$43, MATCH($B332, FixtureTicker!$A$24:$A$43), PlayerForm!$X$5+3)="A",
_xlfn.XLOOKUP($E332, PlayerForm!$D$3:$D$394, PlayerForm!$R$3:$R$394)*
_xlfn.XLOOKUP(
INDEX(FixtureTicker!$B$3:$AM$22, MATCH($B332, FixtureTicker!$A$3:$A$22), PlayerForm!$X$5+3),
 TeamForm!$B$4:$B$23, TeamForm!$AB$4:$AB$23),
INDEX(FixtureTicker!$B$24:$AM$43, MATCH($B332, FixtureTicker!$A$24:$A$43), PlayerForm!$X$5+3)="BLANK",
0
)
),0)</f>
        <v>0</v>
      </c>
      <c r="I332" s="163" cm="1">
        <f t="array" ref="I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),
_xlfn.IFS(
INDEX(FixtureTicker!$B$24:$AM$43, MATCH($B332, FixtureTicker!$A$24:$A$43), PlayerForm!$X$5+2)="H",
_xlfn.XLOOKUP($E332, PlayerForm!$D$3:$D$394, PlayerForm!$Q$3:$Q$394)*
_xlfn.XLOOKUP(
INDEX(FixtureTicker!$B$3:$AM$22, MATCH($B332, FixtureTicker!$A$3:$A$22), PlayerForm!$X$5+2),
 TeamForm!$B$4:$B$23, TeamForm!$AD$4:$AD$23),
INDEX(FixtureTicker!$B$24:$AM$43, MATCH($B332, FixtureTicker!$A$24:$A$43), PlayerForm!$X$5+2)="A",
_xlfn.XLOOKUP($E332, PlayerForm!$D$3:$D$394, PlayerForm!$R$3:$R$394)*
_xlfn.XLOOKUP(
INDEX(FixtureTicker!$B$3:$AM$22, MATCH($B332, FixtureTicker!$A$3:$A$22), PlayerForm!$X$5+2),
 TeamForm!$B$4:$B$23, TeamForm!$AB$4:$AB$23),
INDEX(FixtureTicker!$B$24:$AM$43, MATCH($B332, FixtureTicker!$A$24:$A$43), PlayerForm!$X$5+2)="BLANK",
0
),
_xlfn.IFS(
INDEX(FixtureTicker!$B$24:$AM$43, MATCH($B332, FixtureTicker!$A$24:$A$43), PlayerForm!$X$5+3)="H",
_xlfn.XLOOKUP($E332, PlayerForm!$D$3:$D$394, PlayerForm!$Q$3:$Q$394)*
_xlfn.XLOOKUP(
INDEX(FixtureTicker!$B$3:$AM$22, MATCH($B332, FixtureTicker!$A$3:$A$22), PlayerForm!$X$5+3),
 TeamForm!$B$4:$B$23, TeamForm!$AD$4:$AD$23),
INDEX(FixtureTicker!$B$24:$AM$43, MATCH($B332, FixtureTicker!$A$24:$A$43), PlayerForm!$X$5+3)="A",
_xlfn.XLOOKUP($E332, PlayerForm!$D$3:$D$394, PlayerForm!$R$3:$R$394)*
_xlfn.XLOOKUP(
INDEX(FixtureTicker!$B$3:$AM$22, MATCH($B332, FixtureTicker!$A$3:$A$22), PlayerForm!$X$5+3),
 TeamForm!$B$4:$B$23, TeamForm!$AB$4:$AB$23),
INDEX(FixtureTicker!$B$24:$AM$43, MATCH($B332, FixtureTicker!$A$24:$A$43), PlayerForm!$X$5+3)="BLANK",
0
),
_xlfn.IFS(
INDEX(FixtureTicker!$B$24:$AM$43, MATCH($B332, FixtureTicker!$A$24:$A$43), PlayerForm!$X$5+4)="H",
_xlfn.XLOOKUP($E332, PlayerForm!$D$3:$D$394, PlayerForm!$Q$3:$Q$394)*
_xlfn.XLOOKUP(
INDEX(FixtureTicker!$B$3:$AM$22, MATCH($B332, FixtureTicker!$A$3:$A$22), PlayerForm!$X$5+4),
 TeamForm!$B$4:$B$23, TeamForm!$AD$4:$AD$23),
INDEX(FixtureTicker!$B$24:$AM$43, MATCH($B332, FixtureTicker!$A$24:$A$43), PlayerForm!$X$5+4)="A",
_xlfn.XLOOKUP($E332, PlayerForm!$D$3:$D$394, PlayerForm!$R$3:$R$394)*
_xlfn.XLOOKUP(
INDEX(FixtureTicker!$B$3:$AM$22, MATCH($B332, FixtureTicker!$A$3:$A$22), PlayerForm!$X$5+4),
 TeamForm!$B$4:$B$23, TeamForm!$AB$4:$AB$23),
INDEX(FixtureTicker!$B$24:$AM$43, MATCH($B332, FixtureTicker!$A$24:$A$43), PlayerForm!$X$5+4)="BLANK",
0
),
_xlfn.IFS(
INDEX(FixtureTicker!$B$24:$AM$43, MATCH($B332, FixtureTicker!$A$24:$A$43), PlayerForm!$X$5+5)="H",
_xlfn.XLOOKUP($E332, PlayerForm!$D$3:$D$394, PlayerForm!$Q$3:$Q$394)*
_xlfn.XLOOKUP(
INDEX(FixtureTicker!$B$3:$AM$22, MATCH($B332, FixtureTicker!$A$3:$A$22), PlayerForm!$X$5+5),
 TeamForm!$B$4:$B$23, TeamForm!$AD$4:$AD$23),
INDEX(FixtureTicker!$B$24:$AM$43, MATCH($B332, FixtureTicker!$A$24:$A$43), PlayerForm!$X$5+5)="A",
_xlfn.XLOOKUP($E332, PlayerForm!$D$3:$D$394, PlayerForm!$R$3:$R$394)*
_xlfn.XLOOKUP(
INDEX(FixtureTicker!$B$3:$AM$22, MATCH($B332, FixtureTicker!$A$3:$A$22), PlayerForm!$X$5+5),
 TeamForm!$B$4:$B$23, TeamForm!$AB$4:$AB$23),
INDEX(FixtureTicker!$B$24:$AM$43, MATCH($B332, FixtureTicker!$A$24:$A$43), PlayerForm!$X$5+5)="BLANK",
0
)
),0)</f>
        <v>0</v>
      </c>
      <c r="J332" s="163" cm="1">
        <f t="array" ref="J332">IFERROR(0.01*SUM(
_xlfn.IFS(
INDEX(FixtureTicker!$B$24:$AM$43, MATCH($B332, FixtureTicker!$A$24:$A$43), PlayerForm!$X$5)="H",
_xlfn.XLOOKUP($E332, PlayerForm!$D$3:$D$394, PlayerForm!$Q$3:$Q$394)*
_xlfn.XLOOKUP(
INDEX(FixtureTicker!$B$3:$AM$22, MATCH($B332, FixtureTicker!$A$3:$A$22), PlayerForm!$X$5),
 TeamForm!$B$4:$B$23, TeamForm!$AD$4:$AD$23),
INDEX(FixtureTicker!$B$24:$AM$43, MATCH($B332, FixtureTicker!$A$24:$A$43), PlayerForm!$X$5)="A",
_xlfn.XLOOKUP($E332, PlayerForm!$D$3:$D$394, PlayerForm!$R$3:$R$394)*
_xlfn.XLOOKUP(
INDEX(FixtureTicker!$B$3:$AM$22, MATCH($B332, FixtureTicker!$A$3:$A$22), PlayerForm!$X$5),
 TeamForm!$B$4:$B$23, TeamForm!$AB$4:$AB$23),
INDEX(FixtureTicker!$B$24:$AM$43, MATCH($B332, FixtureTicker!$A$24:$A$43), PlayerForm!$X$5)="BLANK",
0
),
_xlfn.IFS(
INDEX(FixtureTicker!$B$24:$AM$43, MATCH($B332, FixtureTicker!$A$24:$A$43), PlayerForm!$X$5+1)="H",
_xlfn.XLOOKUP($E332, PlayerForm!$D$3:$D$394, PlayerForm!$Q$3:$Q$394)*
_xlfn.XLOOKUP(
INDEX(FixtureTicker!$B$3:$AM$22, MATCH($B332, FixtureTicker!$A$3:$A$22), PlayerForm!$X$5+1),
 TeamForm!$B$4:$B$23, TeamForm!$AD$4:$AD$23),
INDEX(FixtureTicker!$B$24:$AM$43, MATCH($B332, FixtureTicker!$A$24:$A$43), PlayerForm!$X$5+1)="A",
_xlfn.XLOOKUP($E332, PlayerForm!$D$3:$D$394, PlayerForm!$R$3:$R$394)*
_xlfn.XLOOKUP(
INDEX(FixtureTicker!$B$3:$AM$22, MATCH($B332, FixtureTicker!$A$3:$A$22), PlayerForm!$X$5+1),
 TeamForm!$B$4:$B$23, TeamForm!$AB$4:$AB$23),
INDEX(FixtureTicker!$B$24:$AM$43, MATCH($B332, FixtureTicker!$A$24:$A$43), PlayerForm!$X$5+1)="BLANK",
0
),
_xlfn.IFS(
INDEX(FixtureTicker!$B$24:$AM$43, MATCH($B332, FixtureTicker!$A$24:$A$43), PlayerForm!$X$5+2)="H",
_xlfn.XLOOKUP($E332, PlayerForm!$D$3:$D$394, PlayerForm!$Q$3:$Q$394)*
_xlfn.XLOOKUP(
INDEX(FixtureTicker!$B$3:$AM$22, MATCH($B332, FixtureTicker!$A$3:$A$22), PlayerForm!$X$5+2),
 TeamForm!$B$4:$B$23, TeamForm!$AD$4:$AD$23),
INDEX(FixtureTicker!$B$24:$AM$43, MATCH($B332, FixtureTicker!$A$24:$A$43), PlayerForm!$X$5+2)="A",
_xlfn.XLOOKUP($E332, PlayerForm!$D$3:$D$394, PlayerForm!$R$3:$R$394)*
_xlfn.XLOOKUP(
INDEX(FixtureTicker!$B$3:$AM$22, MATCH($B332, FixtureTicker!$A$3:$A$22), PlayerForm!$X$5+2),
 TeamForm!$B$4:$B$23, TeamForm!$AB$4:$AB$23),
INDEX(FixtureTicker!$B$24:$AM$43, MATCH($B332, FixtureTicker!$A$24:$A$43), PlayerForm!$X$5+2)="BLANK",
0
),
_xlfn.IFS(
INDEX(FixtureTicker!$B$24:$AM$43, MATCH($B332, FixtureTicker!$A$24:$A$43), PlayerForm!$X$5+3)="H",
_xlfn.XLOOKUP($E332, PlayerForm!$D$3:$D$394, PlayerForm!$Q$3:$Q$394)*
_xlfn.XLOOKUP(
INDEX(FixtureTicker!$B$3:$AM$22, MATCH($B332, FixtureTicker!$A$3:$A$22), PlayerForm!$X$5+3),
 TeamForm!$B$4:$B$23, TeamForm!$AD$4:$AD$23),
INDEX(FixtureTicker!$B$24:$AM$43, MATCH($B332, FixtureTicker!$A$24:$A$43), PlayerForm!$X$5+3)="A",
_xlfn.XLOOKUP($E332, PlayerForm!$D$3:$D$394, PlayerForm!$R$3:$R$394)*
_xlfn.XLOOKUP(
INDEX(FixtureTicker!$B$3:$AM$22, MATCH($B332, FixtureTicker!$A$3:$A$22), PlayerForm!$X$5+3),
 TeamForm!$B$4:$B$23, TeamForm!$AB$4:$AB$23),
INDEX(FixtureTicker!$B$24:$AM$43, MATCH($B332, FixtureTicker!$A$24:$A$43), PlayerForm!$X$5+3)="BLANK",
0
),
_xlfn.IFS(
INDEX(FixtureTicker!$B$24:$AM$43, MATCH($B332, FixtureTicker!$A$24:$A$43), PlayerForm!$X$5+4)="H",
_xlfn.XLOOKUP($E332, PlayerForm!$D$3:$D$394, PlayerForm!$Q$3:$Q$394)*
_xlfn.XLOOKUP(
INDEX(FixtureTicker!$B$3:$AM$22, MATCH($B332, FixtureTicker!$A$3:$A$22), PlayerForm!$X$5+4),
 TeamForm!$B$4:$B$23, TeamForm!$AD$4:$AD$23),
INDEX(FixtureTicker!$B$24:$AM$43, MATCH($B332, FixtureTicker!$A$24:$A$43), PlayerForm!$X$5+4)="A",
_xlfn.XLOOKUP($E332, PlayerForm!$D$3:$D$394, PlayerForm!$R$3:$R$394)*
_xlfn.XLOOKUP(
INDEX(FixtureTicker!$B$3:$AM$22, MATCH($B332, FixtureTicker!$A$3:$A$22), PlayerForm!$X$5+4),
 TeamForm!$B$4:$B$23, TeamForm!$AB$4:$AB$23),
INDEX(FixtureTicker!$B$24:$AM$43, MATCH($B332, FixtureTicker!$A$24:$A$43), PlayerForm!$X$5+4)="BLANK",
0
),
_xlfn.IFS(
INDEX(FixtureTicker!$B$24:$AM$43, MATCH($B332, FixtureTicker!$A$24:$A$43), PlayerForm!$X$5+5)="H",
_xlfn.XLOOKUP($E332, PlayerForm!$D$3:$D$394, PlayerForm!$Q$3:$Q$394)*
_xlfn.XLOOKUP(
INDEX(FixtureTicker!$B$3:$AM$22, MATCH($B332, FixtureTicker!$A$3:$A$22), PlayerForm!$X$5+5),
 TeamForm!$B$4:$B$23, TeamForm!$AD$4:$AD$23),
INDEX(FixtureTicker!$B$24:$AM$43, MATCH($B332, FixtureTicker!$A$24:$A$43), PlayerForm!$X$5+5)="A",
_xlfn.XLOOKUP($E332, PlayerForm!$D$3:$D$394, PlayerForm!$R$3:$R$394)*
_xlfn.XLOOKUP(
INDEX(FixtureTicker!$B$3:$AM$22, MATCH($B332, FixtureTicker!$A$3:$A$22), PlayerForm!$X$5+5),
 TeamForm!$B$4:$B$23, TeamForm!$AB$4:$AB$23),
INDEX(FixtureTicker!$B$24:$AM$43, MATCH($B332, FixtureTicker!$A$24:$A$43), PlayerForm!$X$5+5)="BLANK",
0
),
_xlfn.IFS(
INDEX(FixtureTicker!$B$24:$AM$43, MATCH($B332, FixtureTicker!$A$24:$A$43), PlayerForm!$X$5+6)="H",
_xlfn.XLOOKUP($E332, PlayerForm!$D$3:$D$394, PlayerForm!$Q$3:$Q$394)*
_xlfn.XLOOKUP(
INDEX(FixtureTicker!$B$3:$AM$22, MATCH($B332, FixtureTicker!$A$3:$A$22), PlayerForm!$X$5+6),
 TeamForm!$B$4:$B$23, TeamForm!$AD$4:$AD$23),
INDEX(FixtureTicker!$B$24:$AM$43, MATCH($B332, FixtureTicker!$A$24:$A$43), PlayerForm!$X$5+6)="A",
_xlfn.XLOOKUP($E332, PlayerForm!$D$3:$D$394, PlayerForm!$R$3:$R$394)*
_xlfn.XLOOKUP(
INDEX(FixtureTicker!$B$3:$AM$22, MATCH($B332, FixtureTicker!$A$3:$A$22), PlayerForm!$X$5+6),
 TeamForm!$B$4:$B$23, TeamForm!$AB$4:$AB$23),
INDEX(FixtureTicker!$B$24:$AM$43, MATCH($B332, FixtureTicker!$A$24:$A$43), PlayerForm!$X$5+6)="BLANK",
0
),
_xlfn.IFS(
INDEX(FixtureTicker!$B$24:$AM$43, MATCH($B332, FixtureTicker!$A$24:$A$43), PlayerForm!$X$5+7)="H",
_xlfn.XLOOKUP($E332, PlayerForm!$D$3:$D$394, PlayerForm!$Q$3:$Q$394)*
_xlfn.XLOOKUP(
INDEX(FixtureTicker!$B$3:$AM$22, MATCH($B332, FixtureTicker!$A$3:$A$22), PlayerForm!$X$5+7),
 TeamForm!$B$4:$B$23, TeamForm!$AD$4:$AD$23),
INDEX(FixtureTicker!$B$24:$AM$43, MATCH($B332, FixtureTicker!$A$24:$A$43), PlayerForm!$X$5+7)="A",
_xlfn.XLOOKUP($E332, PlayerForm!$D$3:$D$394, PlayerForm!$R$3:$R$394)*
_xlfn.XLOOKUP(
INDEX(FixtureTicker!$B$3:$AM$22, MATCH($B332, FixtureTicker!$A$3:$A$22), PlayerForm!$X$5+7),
 TeamForm!$B$4:$B$23, TeamForm!$AB$4:$AB$23),
INDEX(FixtureTicker!$B$24:$AM$43, MATCH($B332, FixtureTicker!$A$24:$A$43), PlayerForm!$X$5+7)="BLANK",
0
)
),0)</f>
        <v>0</v>
      </c>
    </row>
    <row r="333" spans="1:10">
      <c r="A333" s="55">
        <v>12</v>
      </c>
      <c r="B333" s="55">
        <f>_xlfn.XLOOKUP($A333, PlayerData!$B$3:$B$394, PlayerData!C$3:C$394)</f>
        <v>0</v>
      </c>
      <c r="C333" s="55" t="str">
        <f>_xlfn.XLOOKUP($A333, PlayerData!$B$3:$B$394, PlayerData!D$3:D$394)</f>
        <v>F</v>
      </c>
      <c r="D333" s="55">
        <f>_xlfn.XLOOKUP($A333, PlayerData!$B:$B, PlayerData!F:F,,,-1)</f>
        <v>7.4</v>
      </c>
      <c r="E333" s="31" t="str">
        <f>_xlfn.XLOOKUP($A333, PlayerData!$B$3:$B$394, PlayerData!E$3:E$394)</f>
        <v>Callum Wilson</v>
      </c>
      <c r="F333" s="164" cm="1">
        <f t="array" ref="F333">IFERROR(0.01*_xlfn.IFS(
INDEX(FixtureTicker!$B$24:$AM$43, MATCH($B333, FixtureTicker!$A$24:$A$43, 0), PlayerForm!$X$5)="H",
_xlfn.XLOOKUP($E333, PlayerForm!$D$3:$D$394, PlayerForm!$Q$3:$Q$394)*
_xlfn.XLOOKUP(
INDEX(FixtureTicker!$B$3:$AM$22, MATCH($B333, FixtureTicker!$A$3:$A$22,0), PlayerForm!$X$5),
 TeamForm!$B$4:$B$23, TeamForm!$AD$4:$AD$23),
INDEX(FixtureTicker!$B$24:$AM$43, MATCH($B333, FixtureTicker!$A$24:$A$43,0), PlayerForm!$X$5)="A",
_xlfn.XLOOKUP($E333, PlayerForm!$D$3:$D$394, PlayerForm!$R$3:$R$394)*
_xlfn.XLOOKUP(
INDEX(FixtureTicker!$B$3:$AM$22, MATCH($B333, FixtureTicker!$A$3:$A$22,0), PlayerForm!$X$5),
 TeamForm!$B$4:$B$23, TeamForm!$AB$4:$AB$23),
INDEX(FixtureTicker!$B$24:$AM$43, MATCH($B333, FixtureTicker!$A$24:$A$43,0), PlayerForm!$X$5)="BLANK",
0),0)</f>
        <v>0</v>
      </c>
      <c r="G333" s="163" cm="1">
        <f t="array" ref="G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
),0)</f>
        <v>0</v>
      </c>
      <c r="H333" s="163" cm="1">
        <f t="array" ref="H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),
_xlfn.IFS(
INDEX(FixtureTicker!$B$24:$AM$43, MATCH($B333, FixtureTicker!$A$24:$A$43), PlayerForm!$X$5+2)="H",
_xlfn.XLOOKUP($E333, PlayerForm!$D$3:$D$394, PlayerForm!$Q$3:$Q$394)*
_xlfn.XLOOKUP(
INDEX(FixtureTicker!$B$3:$AM$22, MATCH($B333, FixtureTicker!$A$3:$A$22), PlayerForm!$X$5+2),
 TeamForm!$B$4:$B$23, TeamForm!$AD$4:$AD$23),
INDEX(FixtureTicker!$B$24:$AM$43, MATCH($B333, FixtureTicker!$A$24:$A$43), PlayerForm!$X$5+2)="A",
_xlfn.XLOOKUP($E333, PlayerForm!$D$3:$D$394, PlayerForm!$R$3:$R$394)*
_xlfn.XLOOKUP(
INDEX(FixtureTicker!$B$3:$AM$22, MATCH($B333, FixtureTicker!$A$3:$A$22), PlayerForm!$X$5+2),
 TeamForm!$B$4:$B$23, TeamForm!$AB$4:$AB$23),
INDEX(FixtureTicker!$B$24:$AM$43, MATCH($B333, FixtureTicker!$A$24:$A$43), PlayerForm!$X$5+2)="BLANK",
0
),
_xlfn.IFS(
INDEX(FixtureTicker!$B$24:$AM$43, MATCH($B333, FixtureTicker!$A$24:$A$43), PlayerForm!$X$5+3)="H",
_xlfn.XLOOKUP($E333, PlayerForm!$D$3:$D$394, PlayerForm!$Q$3:$Q$394)*
_xlfn.XLOOKUP(
INDEX(FixtureTicker!$B$3:$AM$22, MATCH($B333, FixtureTicker!$A$3:$A$22), PlayerForm!$X$5+3),
 TeamForm!$B$4:$B$23, TeamForm!$AD$4:$AD$23),
INDEX(FixtureTicker!$B$24:$AM$43, MATCH($B333, FixtureTicker!$A$24:$A$43), PlayerForm!$X$5+3)="A",
_xlfn.XLOOKUP($E333, PlayerForm!$D$3:$D$394, PlayerForm!$R$3:$R$394)*
_xlfn.XLOOKUP(
INDEX(FixtureTicker!$B$3:$AM$22, MATCH($B333, FixtureTicker!$A$3:$A$22), PlayerForm!$X$5+3),
 TeamForm!$B$4:$B$23, TeamForm!$AB$4:$AB$23),
INDEX(FixtureTicker!$B$24:$AM$43, MATCH($B333, FixtureTicker!$A$24:$A$43), PlayerForm!$X$5+3)="BLANK",
0
)
),0)</f>
        <v>0</v>
      </c>
      <c r="I333" s="163" cm="1">
        <f t="array" ref="I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),
_xlfn.IFS(
INDEX(FixtureTicker!$B$24:$AM$43, MATCH($B333, FixtureTicker!$A$24:$A$43), PlayerForm!$X$5+2)="H",
_xlfn.XLOOKUP($E333, PlayerForm!$D$3:$D$394, PlayerForm!$Q$3:$Q$394)*
_xlfn.XLOOKUP(
INDEX(FixtureTicker!$B$3:$AM$22, MATCH($B333, FixtureTicker!$A$3:$A$22), PlayerForm!$X$5+2),
 TeamForm!$B$4:$B$23, TeamForm!$AD$4:$AD$23),
INDEX(FixtureTicker!$B$24:$AM$43, MATCH($B333, FixtureTicker!$A$24:$A$43), PlayerForm!$X$5+2)="A",
_xlfn.XLOOKUP($E333, PlayerForm!$D$3:$D$394, PlayerForm!$R$3:$R$394)*
_xlfn.XLOOKUP(
INDEX(FixtureTicker!$B$3:$AM$22, MATCH($B333, FixtureTicker!$A$3:$A$22), PlayerForm!$X$5+2),
 TeamForm!$B$4:$B$23, TeamForm!$AB$4:$AB$23),
INDEX(FixtureTicker!$B$24:$AM$43, MATCH($B333, FixtureTicker!$A$24:$A$43), PlayerForm!$X$5+2)="BLANK",
0
),
_xlfn.IFS(
INDEX(FixtureTicker!$B$24:$AM$43, MATCH($B333, FixtureTicker!$A$24:$A$43), PlayerForm!$X$5+3)="H",
_xlfn.XLOOKUP($E333, PlayerForm!$D$3:$D$394, PlayerForm!$Q$3:$Q$394)*
_xlfn.XLOOKUP(
INDEX(FixtureTicker!$B$3:$AM$22, MATCH($B333, FixtureTicker!$A$3:$A$22), PlayerForm!$X$5+3),
 TeamForm!$B$4:$B$23, TeamForm!$AD$4:$AD$23),
INDEX(FixtureTicker!$B$24:$AM$43, MATCH($B333, FixtureTicker!$A$24:$A$43), PlayerForm!$X$5+3)="A",
_xlfn.XLOOKUP($E333, PlayerForm!$D$3:$D$394, PlayerForm!$R$3:$R$394)*
_xlfn.XLOOKUP(
INDEX(FixtureTicker!$B$3:$AM$22, MATCH($B333, FixtureTicker!$A$3:$A$22), PlayerForm!$X$5+3),
 TeamForm!$B$4:$B$23, TeamForm!$AB$4:$AB$23),
INDEX(FixtureTicker!$B$24:$AM$43, MATCH($B333, FixtureTicker!$A$24:$A$43), PlayerForm!$X$5+3)="BLANK",
0
),
_xlfn.IFS(
INDEX(FixtureTicker!$B$24:$AM$43, MATCH($B333, FixtureTicker!$A$24:$A$43), PlayerForm!$X$5+4)="H",
_xlfn.XLOOKUP($E333, PlayerForm!$D$3:$D$394, PlayerForm!$Q$3:$Q$394)*
_xlfn.XLOOKUP(
INDEX(FixtureTicker!$B$3:$AM$22, MATCH($B333, FixtureTicker!$A$3:$A$22), PlayerForm!$X$5+4),
 TeamForm!$B$4:$B$23, TeamForm!$AD$4:$AD$23),
INDEX(FixtureTicker!$B$24:$AM$43, MATCH($B333, FixtureTicker!$A$24:$A$43), PlayerForm!$X$5+4)="A",
_xlfn.XLOOKUP($E333, PlayerForm!$D$3:$D$394, PlayerForm!$R$3:$R$394)*
_xlfn.XLOOKUP(
INDEX(FixtureTicker!$B$3:$AM$22, MATCH($B333, FixtureTicker!$A$3:$A$22), PlayerForm!$X$5+4),
 TeamForm!$B$4:$B$23, TeamForm!$AB$4:$AB$23),
INDEX(FixtureTicker!$B$24:$AM$43, MATCH($B333, FixtureTicker!$A$24:$A$43), PlayerForm!$X$5+4)="BLANK",
0
),
_xlfn.IFS(
INDEX(FixtureTicker!$B$24:$AM$43, MATCH($B333, FixtureTicker!$A$24:$A$43), PlayerForm!$X$5+5)="H",
_xlfn.XLOOKUP($E333, PlayerForm!$D$3:$D$394, PlayerForm!$Q$3:$Q$394)*
_xlfn.XLOOKUP(
INDEX(FixtureTicker!$B$3:$AM$22, MATCH($B333, FixtureTicker!$A$3:$A$22), PlayerForm!$X$5+5),
 TeamForm!$B$4:$B$23, TeamForm!$AD$4:$AD$23),
INDEX(FixtureTicker!$B$24:$AM$43, MATCH($B333, FixtureTicker!$A$24:$A$43), PlayerForm!$X$5+5)="A",
_xlfn.XLOOKUP($E333, PlayerForm!$D$3:$D$394, PlayerForm!$R$3:$R$394)*
_xlfn.XLOOKUP(
INDEX(FixtureTicker!$B$3:$AM$22, MATCH($B333, FixtureTicker!$A$3:$A$22), PlayerForm!$X$5+5),
 TeamForm!$B$4:$B$23, TeamForm!$AB$4:$AB$23),
INDEX(FixtureTicker!$B$24:$AM$43, MATCH($B333, FixtureTicker!$A$24:$A$43), PlayerForm!$X$5+5)="BLANK",
0
)
),0)</f>
        <v>0</v>
      </c>
      <c r="J333" s="163" cm="1">
        <f t="array" ref="J333">IFERROR(0.01*SUM(
_xlfn.IFS(
INDEX(FixtureTicker!$B$24:$AM$43, MATCH($B333, FixtureTicker!$A$24:$A$43), PlayerForm!$X$5)="H",
_xlfn.XLOOKUP($E333, PlayerForm!$D$3:$D$394, PlayerForm!$Q$3:$Q$394)*
_xlfn.XLOOKUP(
INDEX(FixtureTicker!$B$3:$AM$22, MATCH($B333, FixtureTicker!$A$3:$A$22), PlayerForm!$X$5),
 TeamForm!$B$4:$B$23, TeamForm!$AD$4:$AD$23),
INDEX(FixtureTicker!$B$24:$AM$43, MATCH($B333, FixtureTicker!$A$24:$A$43), PlayerForm!$X$5)="A",
_xlfn.XLOOKUP($E333, PlayerForm!$D$3:$D$394, PlayerForm!$R$3:$R$394)*
_xlfn.XLOOKUP(
INDEX(FixtureTicker!$B$3:$AM$22, MATCH($B333, FixtureTicker!$A$3:$A$22), PlayerForm!$X$5),
 TeamForm!$B$4:$B$23, TeamForm!$AB$4:$AB$23),
INDEX(FixtureTicker!$B$24:$AM$43, MATCH($B333, FixtureTicker!$A$24:$A$43), PlayerForm!$X$5)="BLANK",
0
),
_xlfn.IFS(
INDEX(FixtureTicker!$B$24:$AM$43, MATCH($B333, FixtureTicker!$A$24:$A$43), PlayerForm!$X$5+1)="H",
_xlfn.XLOOKUP($E333, PlayerForm!$D$3:$D$394, PlayerForm!$Q$3:$Q$394)*
_xlfn.XLOOKUP(
INDEX(FixtureTicker!$B$3:$AM$22, MATCH($B333, FixtureTicker!$A$3:$A$22), PlayerForm!$X$5+1),
 TeamForm!$B$4:$B$23, TeamForm!$AD$4:$AD$23),
INDEX(FixtureTicker!$B$24:$AM$43, MATCH($B333, FixtureTicker!$A$24:$A$43), PlayerForm!$X$5+1)="A",
_xlfn.XLOOKUP($E333, PlayerForm!$D$3:$D$394, PlayerForm!$R$3:$R$394)*
_xlfn.XLOOKUP(
INDEX(FixtureTicker!$B$3:$AM$22, MATCH($B333, FixtureTicker!$A$3:$A$22), PlayerForm!$X$5+1),
 TeamForm!$B$4:$B$23, TeamForm!$AB$4:$AB$23),
INDEX(FixtureTicker!$B$24:$AM$43, MATCH($B333, FixtureTicker!$A$24:$A$43), PlayerForm!$X$5+1)="BLANK",
0
),
_xlfn.IFS(
INDEX(FixtureTicker!$B$24:$AM$43, MATCH($B333, FixtureTicker!$A$24:$A$43), PlayerForm!$X$5+2)="H",
_xlfn.XLOOKUP($E333, PlayerForm!$D$3:$D$394, PlayerForm!$Q$3:$Q$394)*
_xlfn.XLOOKUP(
INDEX(FixtureTicker!$B$3:$AM$22, MATCH($B333, FixtureTicker!$A$3:$A$22), PlayerForm!$X$5+2),
 TeamForm!$B$4:$B$23, TeamForm!$AD$4:$AD$23),
INDEX(FixtureTicker!$B$24:$AM$43, MATCH($B333, FixtureTicker!$A$24:$A$43), PlayerForm!$X$5+2)="A",
_xlfn.XLOOKUP($E333, PlayerForm!$D$3:$D$394, PlayerForm!$R$3:$R$394)*
_xlfn.XLOOKUP(
INDEX(FixtureTicker!$B$3:$AM$22, MATCH($B333, FixtureTicker!$A$3:$A$22), PlayerForm!$X$5+2),
 TeamForm!$B$4:$B$23, TeamForm!$AB$4:$AB$23),
INDEX(FixtureTicker!$B$24:$AM$43, MATCH($B333, FixtureTicker!$A$24:$A$43), PlayerForm!$X$5+2)="BLANK",
0
),
_xlfn.IFS(
INDEX(FixtureTicker!$B$24:$AM$43, MATCH($B333, FixtureTicker!$A$24:$A$43), PlayerForm!$X$5+3)="H",
_xlfn.XLOOKUP($E333, PlayerForm!$D$3:$D$394, PlayerForm!$Q$3:$Q$394)*
_xlfn.XLOOKUP(
INDEX(FixtureTicker!$B$3:$AM$22, MATCH($B333, FixtureTicker!$A$3:$A$22), PlayerForm!$X$5+3),
 TeamForm!$B$4:$B$23, TeamForm!$AD$4:$AD$23),
INDEX(FixtureTicker!$B$24:$AM$43, MATCH($B333, FixtureTicker!$A$24:$A$43), PlayerForm!$X$5+3)="A",
_xlfn.XLOOKUP($E333, PlayerForm!$D$3:$D$394, PlayerForm!$R$3:$R$394)*
_xlfn.XLOOKUP(
INDEX(FixtureTicker!$B$3:$AM$22, MATCH($B333, FixtureTicker!$A$3:$A$22), PlayerForm!$X$5+3),
 TeamForm!$B$4:$B$23, TeamForm!$AB$4:$AB$23),
INDEX(FixtureTicker!$B$24:$AM$43, MATCH($B333, FixtureTicker!$A$24:$A$43), PlayerForm!$X$5+3)="BLANK",
0
),
_xlfn.IFS(
INDEX(FixtureTicker!$B$24:$AM$43, MATCH($B333, FixtureTicker!$A$24:$A$43), PlayerForm!$X$5+4)="H",
_xlfn.XLOOKUP($E333, PlayerForm!$D$3:$D$394, PlayerForm!$Q$3:$Q$394)*
_xlfn.XLOOKUP(
INDEX(FixtureTicker!$B$3:$AM$22, MATCH($B333, FixtureTicker!$A$3:$A$22), PlayerForm!$X$5+4),
 TeamForm!$B$4:$B$23, TeamForm!$AD$4:$AD$23),
INDEX(FixtureTicker!$B$24:$AM$43, MATCH($B333, FixtureTicker!$A$24:$A$43), PlayerForm!$X$5+4)="A",
_xlfn.XLOOKUP($E333, PlayerForm!$D$3:$D$394, PlayerForm!$R$3:$R$394)*
_xlfn.XLOOKUP(
INDEX(FixtureTicker!$B$3:$AM$22, MATCH($B333, FixtureTicker!$A$3:$A$22), PlayerForm!$X$5+4),
 TeamForm!$B$4:$B$23, TeamForm!$AB$4:$AB$23),
INDEX(FixtureTicker!$B$24:$AM$43, MATCH($B333, FixtureTicker!$A$24:$A$43), PlayerForm!$X$5+4)="BLANK",
0
),
_xlfn.IFS(
INDEX(FixtureTicker!$B$24:$AM$43, MATCH($B333, FixtureTicker!$A$24:$A$43), PlayerForm!$X$5+5)="H",
_xlfn.XLOOKUP($E333, PlayerForm!$D$3:$D$394, PlayerForm!$Q$3:$Q$394)*
_xlfn.XLOOKUP(
INDEX(FixtureTicker!$B$3:$AM$22, MATCH($B333, FixtureTicker!$A$3:$A$22), PlayerForm!$X$5+5),
 TeamForm!$B$4:$B$23, TeamForm!$AD$4:$AD$23),
INDEX(FixtureTicker!$B$24:$AM$43, MATCH($B333, FixtureTicker!$A$24:$A$43), PlayerForm!$X$5+5)="A",
_xlfn.XLOOKUP($E333, PlayerForm!$D$3:$D$394, PlayerForm!$R$3:$R$394)*
_xlfn.XLOOKUP(
INDEX(FixtureTicker!$B$3:$AM$22, MATCH($B333, FixtureTicker!$A$3:$A$22), PlayerForm!$X$5+5),
 TeamForm!$B$4:$B$23, TeamForm!$AB$4:$AB$23),
INDEX(FixtureTicker!$B$24:$AM$43, MATCH($B333, FixtureTicker!$A$24:$A$43), PlayerForm!$X$5+5)="BLANK",
0
),
_xlfn.IFS(
INDEX(FixtureTicker!$B$24:$AM$43, MATCH($B333, FixtureTicker!$A$24:$A$43), PlayerForm!$X$5+6)="H",
_xlfn.XLOOKUP($E333, PlayerForm!$D$3:$D$394, PlayerForm!$Q$3:$Q$394)*
_xlfn.XLOOKUP(
INDEX(FixtureTicker!$B$3:$AM$22, MATCH($B333, FixtureTicker!$A$3:$A$22), PlayerForm!$X$5+6),
 TeamForm!$B$4:$B$23, TeamForm!$AD$4:$AD$23),
INDEX(FixtureTicker!$B$24:$AM$43, MATCH($B333, FixtureTicker!$A$24:$A$43), PlayerForm!$X$5+6)="A",
_xlfn.XLOOKUP($E333, PlayerForm!$D$3:$D$394, PlayerForm!$R$3:$R$394)*
_xlfn.XLOOKUP(
INDEX(FixtureTicker!$B$3:$AM$22, MATCH($B333, FixtureTicker!$A$3:$A$22), PlayerForm!$X$5+6),
 TeamForm!$B$4:$B$23, TeamForm!$AB$4:$AB$23),
INDEX(FixtureTicker!$B$24:$AM$43, MATCH($B333, FixtureTicker!$A$24:$A$43), PlayerForm!$X$5+6)="BLANK",
0
),
_xlfn.IFS(
INDEX(FixtureTicker!$B$24:$AM$43, MATCH($B333, FixtureTicker!$A$24:$A$43), PlayerForm!$X$5+7)="H",
_xlfn.XLOOKUP($E333, PlayerForm!$D$3:$D$394, PlayerForm!$Q$3:$Q$394)*
_xlfn.XLOOKUP(
INDEX(FixtureTicker!$B$3:$AM$22, MATCH($B333, FixtureTicker!$A$3:$A$22), PlayerForm!$X$5+7),
 TeamForm!$B$4:$B$23, TeamForm!$AD$4:$AD$23),
INDEX(FixtureTicker!$B$24:$AM$43, MATCH($B333, FixtureTicker!$A$24:$A$43), PlayerForm!$X$5+7)="A",
_xlfn.XLOOKUP($E333, PlayerForm!$D$3:$D$394, PlayerForm!$R$3:$R$394)*
_xlfn.XLOOKUP(
INDEX(FixtureTicker!$B$3:$AM$22, MATCH($B333, FixtureTicker!$A$3:$A$22), PlayerForm!$X$5+7),
 TeamForm!$B$4:$B$23, TeamForm!$AB$4:$AB$23),
INDEX(FixtureTicker!$B$24:$AM$43, MATCH($B333, FixtureTicker!$A$24:$A$43), PlayerForm!$X$5+7)="BLANK",
0
)
),0)</f>
        <v>0</v>
      </c>
    </row>
    <row r="334" spans="1:10">
      <c r="A334" s="55">
        <v>21</v>
      </c>
      <c r="B334" s="55">
        <f>_xlfn.XLOOKUP($A334, PlayerData!$B$3:$B$394, PlayerData!C$3:C$394)</f>
        <v>0</v>
      </c>
      <c r="C334" s="55" t="str">
        <f>_xlfn.XLOOKUP($A334, PlayerData!$B$3:$B$394, PlayerData!D$3:D$394)</f>
        <v>F</v>
      </c>
      <c r="D334" s="55">
        <f>_xlfn.XLOOKUP($A334, PlayerData!$B:$B, PlayerData!F:F,,,-1)</f>
        <v>6.1</v>
      </c>
      <c r="E334" s="31" t="str">
        <f>_xlfn.XLOOKUP($A334, PlayerData!$B$3:$B$394, PlayerData!E$3:E$394)</f>
        <v>Deulofeu</v>
      </c>
      <c r="F334" s="164" cm="1">
        <f t="array" ref="F334">IFERROR(0.01*_xlfn.IFS(
INDEX(FixtureTicker!$B$24:$AM$43, MATCH($B334, FixtureTicker!$A$24:$A$43, 0), PlayerForm!$X$5)="H",
_xlfn.XLOOKUP($E334, PlayerForm!$D$3:$D$394, PlayerForm!$Q$3:$Q$394)*
_xlfn.XLOOKUP(
INDEX(FixtureTicker!$B$3:$AM$22, MATCH($B334, FixtureTicker!$A$3:$A$22,0), PlayerForm!$X$5),
 TeamForm!$B$4:$B$23, TeamForm!$AD$4:$AD$23),
INDEX(FixtureTicker!$B$24:$AM$43, MATCH($B334, FixtureTicker!$A$24:$A$43,0), PlayerForm!$X$5)="A",
_xlfn.XLOOKUP($E334, PlayerForm!$D$3:$D$394, PlayerForm!$R$3:$R$394)*
_xlfn.XLOOKUP(
INDEX(FixtureTicker!$B$3:$AM$22, MATCH($B334, FixtureTicker!$A$3:$A$22,0), PlayerForm!$X$5),
 TeamForm!$B$4:$B$23, TeamForm!$AB$4:$AB$23),
INDEX(FixtureTicker!$B$24:$AM$43, MATCH($B334, FixtureTicker!$A$24:$A$43,0), PlayerForm!$X$5)="BLANK",
0),0)</f>
        <v>0</v>
      </c>
      <c r="G334" s="163" cm="1">
        <f t="array" ref="G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
),0)</f>
        <v>0</v>
      </c>
      <c r="H334" s="163" cm="1">
        <f t="array" ref="H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),
_xlfn.IFS(
INDEX(FixtureTicker!$B$24:$AM$43, MATCH($B334, FixtureTicker!$A$24:$A$43), PlayerForm!$X$5+2)="H",
_xlfn.XLOOKUP($E334, PlayerForm!$D$3:$D$394, PlayerForm!$Q$3:$Q$394)*
_xlfn.XLOOKUP(
INDEX(FixtureTicker!$B$3:$AM$22, MATCH($B334, FixtureTicker!$A$3:$A$22), PlayerForm!$X$5+2),
 TeamForm!$B$4:$B$23, TeamForm!$AD$4:$AD$23),
INDEX(FixtureTicker!$B$24:$AM$43, MATCH($B334, FixtureTicker!$A$24:$A$43), PlayerForm!$X$5+2)="A",
_xlfn.XLOOKUP($E334, PlayerForm!$D$3:$D$394, PlayerForm!$R$3:$R$394)*
_xlfn.XLOOKUP(
INDEX(FixtureTicker!$B$3:$AM$22, MATCH($B334, FixtureTicker!$A$3:$A$22), PlayerForm!$X$5+2),
 TeamForm!$B$4:$B$23, TeamForm!$AB$4:$AB$23),
INDEX(FixtureTicker!$B$24:$AM$43, MATCH($B334, FixtureTicker!$A$24:$A$43), PlayerForm!$X$5+2)="BLANK",
0
),
_xlfn.IFS(
INDEX(FixtureTicker!$B$24:$AM$43, MATCH($B334, FixtureTicker!$A$24:$A$43), PlayerForm!$X$5+3)="H",
_xlfn.XLOOKUP($E334, PlayerForm!$D$3:$D$394, PlayerForm!$Q$3:$Q$394)*
_xlfn.XLOOKUP(
INDEX(FixtureTicker!$B$3:$AM$22, MATCH($B334, FixtureTicker!$A$3:$A$22), PlayerForm!$X$5+3),
 TeamForm!$B$4:$B$23, TeamForm!$AD$4:$AD$23),
INDEX(FixtureTicker!$B$24:$AM$43, MATCH($B334, FixtureTicker!$A$24:$A$43), PlayerForm!$X$5+3)="A",
_xlfn.XLOOKUP($E334, PlayerForm!$D$3:$D$394, PlayerForm!$R$3:$R$394)*
_xlfn.XLOOKUP(
INDEX(FixtureTicker!$B$3:$AM$22, MATCH($B334, FixtureTicker!$A$3:$A$22), PlayerForm!$X$5+3),
 TeamForm!$B$4:$B$23, TeamForm!$AB$4:$AB$23),
INDEX(FixtureTicker!$B$24:$AM$43, MATCH($B334, FixtureTicker!$A$24:$A$43), PlayerForm!$X$5+3)="BLANK",
0
)
),0)</f>
        <v>0</v>
      </c>
      <c r="I334" s="163" cm="1">
        <f t="array" ref="I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),
_xlfn.IFS(
INDEX(FixtureTicker!$B$24:$AM$43, MATCH($B334, FixtureTicker!$A$24:$A$43), PlayerForm!$X$5+2)="H",
_xlfn.XLOOKUP($E334, PlayerForm!$D$3:$D$394, PlayerForm!$Q$3:$Q$394)*
_xlfn.XLOOKUP(
INDEX(FixtureTicker!$B$3:$AM$22, MATCH($B334, FixtureTicker!$A$3:$A$22), PlayerForm!$X$5+2),
 TeamForm!$B$4:$B$23, TeamForm!$AD$4:$AD$23),
INDEX(FixtureTicker!$B$24:$AM$43, MATCH($B334, FixtureTicker!$A$24:$A$43), PlayerForm!$X$5+2)="A",
_xlfn.XLOOKUP($E334, PlayerForm!$D$3:$D$394, PlayerForm!$R$3:$R$394)*
_xlfn.XLOOKUP(
INDEX(FixtureTicker!$B$3:$AM$22, MATCH($B334, FixtureTicker!$A$3:$A$22), PlayerForm!$X$5+2),
 TeamForm!$B$4:$B$23, TeamForm!$AB$4:$AB$23),
INDEX(FixtureTicker!$B$24:$AM$43, MATCH($B334, FixtureTicker!$A$24:$A$43), PlayerForm!$X$5+2)="BLANK",
0
),
_xlfn.IFS(
INDEX(FixtureTicker!$B$24:$AM$43, MATCH($B334, FixtureTicker!$A$24:$A$43), PlayerForm!$X$5+3)="H",
_xlfn.XLOOKUP($E334, PlayerForm!$D$3:$D$394, PlayerForm!$Q$3:$Q$394)*
_xlfn.XLOOKUP(
INDEX(FixtureTicker!$B$3:$AM$22, MATCH($B334, FixtureTicker!$A$3:$A$22), PlayerForm!$X$5+3),
 TeamForm!$B$4:$B$23, TeamForm!$AD$4:$AD$23),
INDEX(FixtureTicker!$B$24:$AM$43, MATCH($B334, FixtureTicker!$A$24:$A$43), PlayerForm!$X$5+3)="A",
_xlfn.XLOOKUP($E334, PlayerForm!$D$3:$D$394, PlayerForm!$R$3:$R$394)*
_xlfn.XLOOKUP(
INDEX(FixtureTicker!$B$3:$AM$22, MATCH($B334, FixtureTicker!$A$3:$A$22), PlayerForm!$X$5+3),
 TeamForm!$B$4:$B$23, TeamForm!$AB$4:$AB$23),
INDEX(FixtureTicker!$B$24:$AM$43, MATCH($B334, FixtureTicker!$A$24:$A$43), PlayerForm!$X$5+3)="BLANK",
0
),
_xlfn.IFS(
INDEX(FixtureTicker!$B$24:$AM$43, MATCH($B334, FixtureTicker!$A$24:$A$43), PlayerForm!$X$5+4)="H",
_xlfn.XLOOKUP($E334, PlayerForm!$D$3:$D$394, PlayerForm!$Q$3:$Q$394)*
_xlfn.XLOOKUP(
INDEX(FixtureTicker!$B$3:$AM$22, MATCH($B334, FixtureTicker!$A$3:$A$22), PlayerForm!$X$5+4),
 TeamForm!$B$4:$B$23, TeamForm!$AD$4:$AD$23),
INDEX(FixtureTicker!$B$24:$AM$43, MATCH($B334, FixtureTicker!$A$24:$A$43), PlayerForm!$X$5+4)="A",
_xlfn.XLOOKUP($E334, PlayerForm!$D$3:$D$394, PlayerForm!$R$3:$R$394)*
_xlfn.XLOOKUP(
INDEX(FixtureTicker!$B$3:$AM$22, MATCH($B334, FixtureTicker!$A$3:$A$22), PlayerForm!$X$5+4),
 TeamForm!$B$4:$B$23, TeamForm!$AB$4:$AB$23),
INDEX(FixtureTicker!$B$24:$AM$43, MATCH($B334, FixtureTicker!$A$24:$A$43), PlayerForm!$X$5+4)="BLANK",
0
),
_xlfn.IFS(
INDEX(FixtureTicker!$B$24:$AM$43, MATCH($B334, FixtureTicker!$A$24:$A$43), PlayerForm!$X$5+5)="H",
_xlfn.XLOOKUP($E334, PlayerForm!$D$3:$D$394, PlayerForm!$Q$3:$Q$394)*
_xlfn.XLOOKUP(
INDEX(FixtureTicker!$B$3:$AM$22, MATCH($B334, FixtureTicker!$A$3:$A$22), PlayerForm!$X$5+5),
 TeamForm!$B$4:$B$23, TeamForm!$AD$4:$AD$23),
INDEX(FixtureTicker!$B$24:$AM$43, MATCH($B334, FixtureTicker!$A$24:$A$43), PlayerForm!$X$5+5)="A",
_xlfn.XLOOKUP($E334, PlayerForm!$D$3:$D$394, PlayerForm!$R$3:$R$394)*
_xlfn.XLOOKUP(
INDEX(FixtureTicker!$B$3:$AM$22, MATCH($B334, FixtureTicker!$A$3:$A$22), PlayerForm!$X$5+5),
 TeamForm!$B$4:$B$23, TeamForm!$AB$4:$AB$23),
INDEX(FixtureTicker!$B$24:$AM$43, MATCH($B334, FixtureTicker!$A$24:$A$43), PlayerForm!$X$5+5)="BLANK",
0
)
),0)</f>
        <v>0</v>
      </c>
      <c r="J334" s="163" cm="1">
        <f t="array" ref="J334">IFERROR(0.01*SUM(
_xlfn.IFS(
INDEX(FixtureTicker!$B$24:$AM$43, MATCH($B334, FixtureTicker!$A$24:$A$43), PlayerForm!$X$5)="H",
_xlfn.XLOOKUP($E334, PlayerForm!$D$3:$D$394, PlayerForm!$Q$3:$Q$394)*
_xlfn.XLOOKUP(
INDEX(FixtureTicker!$B$3:$AM$22, MATCH($B334, FixtureTicker!$A$3:$A$22), PlayerForm!$X$5),
 TeamForm!$B$4:$B$23, TeamForm!$AD$4:$AD$23),
INDEX(FixtureTicker!$B$24:$AM$43, MATCH($B334, FixtureTicker!$A$24:$A$43), PlayerForm!$X$5)="A",
_xlfn.XLOOKUP($E334, PlayerForm!$D$3:$D$394, PlayerForm!$R$3:$R$394)*
_xlfn.XLOOKUP(
INDEX(FixtureTicker!$B$3:$AM$22, MATCH($B334, FixtureTicker!$A$3:$A$22), PlayerForm!$X$5),
 TeamForm!$B$4:$B$23, TeamForm!$AB$4:$AB$23),
INDEX(FixtureTicker!$B$24:$AM$43, MATCH($B334, FixtureTicker!$A$24:$A$43), PlayerForm!$X$5)="BLANK",
0
),
_xlfn.IFS(
INDEX(FixtureTicker!$B$24:$AM$43, MATCH($B334, FixtureTicker!$A$24:$A$43), PlayerForm!$X$5+1)="H",
_xlfn.XLOOKUP($E334, PlayerForm!$D$3:$D$394, PlayerForm!$Q$3:$Q$394)*
_xlfn.XLOOKUP(
INDEX(FixtureTicker!$B$3:$AM$22, MATCH($B334, FixtureTicker!$A$3:$A$22), PlayerForm!$X$5+1),
 TeamForm!$B$4:$B$23, TeamForm!$AD$4:$AD$23),
INDEX(FixtureTicker!$B$24:$AM$43, MATCH($B334, FixtureTicker!$A$24:$A$43), PlayerForm!$X$5+1)="A",
_xlfn.XLOOKUP($E334, PlayerForm!$D$3:$D$394, PlayerForm!$R$3:$R$394)*
_xlfn.XLOOKUP(
INDEX(FixtureTicker!$B$3:$AM$22, MATCH($B334, FixtureTicker!$A$3:$A$22), PlayerForm!$X$5+1),
 TeamForm!$B$4:$B$23, TeamForm!$AB$4:$AB$23),
INDEX(FixtureTicker!$B$24:$AM$43, MATCH($B334, FixtureTicker!$A$24:$A$43), PlayerForm!$X$5+1)="BLANK",
0
),
_xlfn.IFS(
INDEX(FixtureTicker!$B$24:$AM$43, MATCH($B334, FixtureTicker!$A$24:$A$43), PlayerForm!$X$5+2)="H",
_xlfn.XLOOKUP($E334, PlayerForm!$D$3:$D$394, PlayerForm!$Q$3:$Q$394)*
_xlfn.XLOOKUP(
INDEX(FixtureTicker!$B$3:$AM$22, MATCH($B334, FixtureTicker!$A$3:$A$22), PlayerForm!$X$5+2),
 TeamForm!$B$4:$B$23, TeamForm!$AD$4:$AD$23),
INDEX(FixtureTicker!$B$24:$AM$43, MATCH($B334, FixtureTicker!$A$24:$A$43), PlayerForm!$X$5+2)="A",
_xlfn.XLOOKUP($E334, PlayerForm!$D$3:$D$394, PlayerForm!$R$3:$R$394)*
_xlfn.XLOOKUP(
INDEX(FixtureTicker!$B$3:$AM$22, MATCH($B334, FixtureTicker!$A$3:$A$22), PlayerForm!$X$5+2),
 TeamForm!$B$4:$B$23, TeamForm!$AB$4:$AB$23),
INDEX(FixtureTicker!$B$24:$AM$43, MATCH($B334, FixtureTicker!$A$24:$A$43), PlayerForm!$X$5+2)="BLANK",
0
),
_xlfn.IFS(
INDEX(FixtureTicker!$B$24:$AM$43, MATCH($B334, FixtureTicker!$A$24:$A$43), PlayerForm!$X$5+3)="H",
_xlfn.XLOOKUP($E334, PlayerForm!$D$3:$D$394, PlayerForm!$Q$3:$Q$394)*
_xlfn.XLOOKUP(
INDEX(FixtureTicker!$B$3:$AM$22, MATCH($B334, FixtureTicker!$A$3:$A$22), PlayerForm!$X$5+3),
 TeamForm!$B$4:$B$23, TeamForm!$AD$4:$AD$23),
INDEX(FixtureTicker!$B$24:$AM$43, MATCH($B334, FixtureTicker!$A$24:$A$43), PlayerForm!$X$5+3)="A",
_xlfn.XLOOKUP($E334, PlayerForm!$D$3:$D$394, PlayerForm!$R$3:$R$394)*
_xlfn.XLOOKUP(
INDEX(FixtureTicker!$B$3:$AM$22, MATCH($B334, FixtureTicker!$A$3:$A$22), PlayerForm!$X$5+3),
 TeamForm!$B$4:$B$23, TeamForm!$AB$4:$AB$23),
INDEX(FixtureTicker!$B$24:$AM$43, MATCH($B334, FixtureTicker!$A$24:$A$43), PlayerForm!$X$5+3)="BLANK",
0
),
_xlfn.IFS(
INDEX(FixtureTicker!$B$24:$AM$43, MATCH($B334, FixtureTicker!$A$24:$A$43), PlayerForm!$X$5+4)="H",
_xlfn.XLOOKUP($E334, PlayerForm!$D$3:$D$394, PlayerForm!$Q$3:$Q$394)*
_xlfn.XLOOKUP(
INDEX(FixtureTicker!$B$3:$AM$22, MATCH($B334, FixtureTicker!$A$3:$A$22), PlayerForm!$X$5+4),
 TeamForm!$B$4:$B$23, TeamForm!$AD$4:$AD$23),
INDEX(FixtureTicker!$B$24:$AM$43, MATCH($B334, FixtureTicker!$A$24:$A$43), PlayerForm!$X$5+4)="A",
_xlfn.XLOOKUP($E334, PlayerForm!$D$3:$D$394, PlayerForm!$R$3:$R$394)*
_xlfn.XLOOKUP(
INDEX(FixtureTicker!$B$3:$AM$22, MATCH($B334, FixtureTicker!$A$3:$A$22), PlayerForm!$X$5+4),
 TeamForm!$B$4:$B$23, TeamForm!$AB$4:$AB$23),
INDEX(FixtureTicker!$B$24:$AM$43, MATCH($B334, FixtureTicker!$A$24:$A$43), PlayerForm!$X$5+4)="BLANK",
0
),
_xlfn.IFS(
INDEX(FixtureTicker!$B$24:$AM$43, MATCH($B334, FixtureTicker!$A$24:$A$43), PlayerForm!$X$5+5)="H",
_xlfn.XLOOKUP($E334, PlayerForm!$D$3:$D$394, PlayerForm!$Q$3:$Q$394)*
_xlfn.XLOOKUP(
INDEX(FixtureTicker!$B$3:$AM$22, MATCH($B334, FixtureTicker!$A$3:$A$22), PlayerForm!$X$5+5),
 TeamForm!$B$4:$B$23, TeamForm!$AD$4:$AD$23),
INDEX(FixtureTicker!$B$24:$AM$43, MATCH($B334, FixtureTicker!$A$24:$A$43), PlayerForm!$X$5+5)="A",
_xlfn.XLOOKUP($E334, PlayerForm!$D$3:$D$394, PlayerForm!$R$3:$R$394)*
_xlfn.XLOOKUP(
INDEX(FixtureTicker!$B$3:$AM$22, MATCH($B334, FixtureTicker!$A$3:$A$22), PlayerForm!$X$5+5),
 TeamForm!$B$4:$B$23, TeamForm!$AB$4:$AB$23),
INDEX(FixtureTicker!$B$24:$AM$43, MATCH($B334, FixtureTicker!$A$24:$A$43), PlayerForm!$X$5+5)="BLANK",
0
),
_xlfn.IFS(
INDEX(FixtureTicker!$B$24:$AM$43, MATCH($B334, FixtureTicker!$A$24:$A$43), PlayerForm!$X$5+6)="H",
_xlfn.XLOOKUP($E334, PlayerForm!$D$3:$D$394, PlayerForm!$Q$3:$Q$394)*
_xlfn.XLOOKUP(
INDEX(FixtureTicker!$B$3:$AM$22, MATCH($B334, FixtureTicker!$A$3:$A$22), PlayerForm!$X$5+6),
 TeamForm!$B$4:$B$23, TeamForm!$AD$4:$AD$23),
INDEX(FixtureTicker!$B$24:$AM$43, MATCH($B334, FixtureTicker!$A$24:$A$43), PlayerForm!$X$5+6)="A",
_xlfn.XLOOKUP($E334, PlayerForm!$D$3:$D$394, PlayerForm!$R$3:$R$394)*
_xlfn.XLOOKUP(
INDEX(FixtureTicker!$B$3:$AM$22, MATCH($B334, FixtureTicker!$A$3:$A$22), PlayerForm!$X$5+6),
 TeamForm!$B$4:$B$23, TeamForm!$AB$4:$AB$23),
INDEX(FixtureTicker!$B$24:$AM$43, MATCH($B334, FixtureTicker!$A$24:$A$43), PlayerForm!$X$5+6)="BLANK",
0
),
_xlfn.IFS(
INDEX(FixtureTicker!$B$24:$AM$43, MATCH($B334, FixtureTicker!$A$24:$A$43), PlayerForm!$X$5+7)="H",
_xlfn.XLOOKUP($E334, PlayerForm!$D$3:$D$394, PlayerForm!$Q$3:$Q$394)*
_xlfn.XLOOKUP(
INDEX(FixtureTicker!$B$3:$AM$22, MATCH($B334, FixtureTicker!$A$3:$A$22), PlayerForm!$X$5+7),
 TeamForm!$B$4:$B$23, TeamForm!$AD$4:$AD$23),
INDEX(FixtureTicker!$B$24:$AM$43, MATCH($B334, FixtureTicker!$A$24:$A$43), PlayerForm!$X$5+7)="A",
_xlfn.XLOOKUP($E334, PlayerForm!$D$3:$D$394, PlayerForm!$R$3:$R$394)*
_xlfn.XLOOKUP(
INDEX(FixtureTicker!$B$3:$AM$22, MATCH($B334, FixtureTicker!$A$3:$A$22), PlayerForm!$X$5+7),
 TeamForm!$B$4:$B$23, TeamForm!$AB$4:$AB$23),
INDEX(FixtureTicker!$B$24:$AM$43, MATCH($B334, FixtureTicker!$A$24:$A$43), PlayerForm!$X$5+7)="BLANK",
0
)
),0)</f>
        <v>0</v>
      </c>
    </row>
    <row r="335" spans="1:10">
      <c r="A335" s="55">
        <v>45</v>
      </c>
      <c r="B335" s="55">
        <f>_xlfn.XLOOKUP($A335, PlayerData!$B$3:$B$394, PlayerData!C$3:C$394)</f>
        <v>0</v>
      </c>
      <c r="C335" s="55" t="str">
        <f>_xlfn.XLOOKUP($A335, PlayerData!$B$3:$B$394, PlayerData!D$3:D$394)</f>
        <v>F</v>
      </c>
      <c r="D335" s="55">
        <f>_xlfn.XLOOKUP($A335, PlayerData!$B:$B, PlayerData!F:F,,,-1)</f>
        <v>5.0999999999999996</v>
      </c>
      <c r="E335" s="31" t="str">
        <f>_xlfn.XLOOKUP($A335, PlayerData!$B$3:$B$394, PlayerData!E$3:E$394)</f>
        <v>Solanke</v>
      </c>
      <c r="F335" s="164" cm="1">
        <f t="array" ref="F335">IFERROR(0.01*_xlfn.IFS(
INDEX(FixtureTicker!$B$24:$AM$43, MATCH($B335, FixtureTicker!$A$24:$A$43, 0), PlayerForm!$X$5)="H",
_xlfn.XLOOKUP($E335, PlayerForm!$D$3:$D$394, PlayerForm!$Q$3:$Q$394)*
_xlfn.XLOOKUP(
INDEX(FixtureTicker!$B$3:$AM$22, MATCH($B335, FixtureTicker!$A$3:$A$22,0), PlayerForm!$X$5),
 TeamForm!$B$4:$B$23, TeamForm!$AD$4:$AD$23),
INDEX(FixtureTicker!$B$24:$AM$43, MATCH($B335, FixtureTicker!$A$24:$A$43,0), PlayerForm!$X$5)="A",
_xlfn.XLOOKUP($E335, PlayerForm!$D$3:$D$394, PlayerForm!$R$3:$R$394)*
_xlfn.XLOOKUP(
INDEX(FixtureTicker!$B$3:$AM$22, MATCH($B335, FixtureTicker!$A$3:$A$22,0), PlayerForm!$X$5),
 TeamForm!$B$4:$B$23, TeamForm!$AB$4:$AB$23),
INDEX(FixtureTicker!$B$24:$AM$43, MATCH($B335, FixtureTicker!$A$24:$A$43,0), PlayerForm!$X$5)="BLANK",
0),0)</f>
        <v>0</v>
      </c>
      <c r="G335" s="163" cm="1">
        <f t="array" ref="G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
),0)</f>
        <v>0</v>
      </c>
      <c r="H335" s="163" cm="1">
        <f t="array" ref="H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),
_xlfn.IFS(
INDEX(FixtureTicker!$B$24:$AM$43, MATCH($B335, FixtureTicker!$A$24:$A$43), PlayerForm!$X$5+2)="H",
_xlfn.XLOOKUP($E335, PlayerForm!$D$3:$D$394, PlayerForm!$Q$3:$Q$394)*
_xlfn.XLOOKUP(
INDEX(FixtureTicker!$B$3:$AM$22, MATCH($B335, FixtureTicker!$A$3:$A$22), PlayerForm!$X$5+2),
 TeamForm!$B$4:$B$23, TeamForm!$AD$4:$AD$23),
INDEX(FixtureTicker!$B$24:$AM$43, MATCH($B335, FixtureTicker!$A$24:$A$43), PlayerForm!$X$5+2)="A",
_xlfn.XLOOKUP($E335, PlayerForm!$D$3:$D$394, PlayerForm!$R$3:$R$394)*
_xlfn.XLOOKUP(
INDEX(FixtureTicker!$B$3:$AM$22, MATCH($B335, FixtureTicker!$A$3:$A$22), PlayerForm!$X$5+2),
 TeamForm!$B$4:$B$23, TeamForm!$AB$4:$AB$23),
INDEX(FixtureTicker!$B$24:$AM$43, MATCH($B335, FixtureTicker!$A$24:$A$43), PlayerForm!$X$5+2)="BLANK",
0
),
_xlfn.IFS(
INDEX(FixtureTicker!$B$24:$AM$43, MATCH($B335, FixtureTicker!$A$24:$A$43), PlayerForm!$X$5+3)="H",
_xlfn.XLOOKUP($E335, PlayerForm!$D$3:$D$394, PlayerForm!$Q$3:$Q$394)*
_xlfn.XLOOKUP(
INDEX(FixtureTicker!$B$3:$AM$22, MATCH($B335, FixtureTicker!$A$3:$A$22), PlayerForm!$X$5+3),
 TeamForm!$B$4:$B$23, TeamForm!$AD$4:$AD$23),
INDEX(FixtureTicker!$B$24:$AM$43, MATCH($B335, FixtureTicker!$A$24:$A$43), PlayerForm!$X$5+3)="A",
_xlfn.XLOOKUP($E335, PlayerForm!$D$3:$D$394, PlayerForm!$R$3:$R$394)*
_xlfn.XLOOKUP(
INDEX(FixtureTicker!$B$3:$AM$22, MATCH($B335, FixtureTicker!$A$3:$A$22), PlayerForm!$X$5+3),
 TeamForm!$B$4:$B$23, TeamForm!$AB$4:$AB$23),
INDEX(FixtureTicker!$B$24:$AM$43, MATCH($B335, FixtureTicker!$A$24:$A$43), PlayerForm!$X$5+3)="BLANK",
0
)
),0)</f>
        <v>0</v>
      </c>
      <c r="I335" s="163" cm="1">
        <f t="array" ref="I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),
_xlfn.IFS(
INDEX(FixtureTicker!$B$24:$AM$43, MATCH($B335, FixtureTicker!$A$24:$A$43), PlayerForm!$X$5+2)="H",
_xlfn.XLOOKUP($E335, PlayerForm!$D$3:$D$394, PlayerForm!$Q$3:$Q$394)*
_xlfn.XLOOKUP(
INDEX(FixtureTicker!$B$3:$AM$22, MATCH($B335, FixtureTicker!$A$3:$A$22), PlayerForm!$X$5+2),
 TeamForm!$B$4:$B$23, TeamForm!$AD$4:$AD$23),
INDEX(FixtureTicker!$B$24:$AM$43, MATCH($B335, FixtureTicker!$A$24:$A$43), PlayerForm!$X$5+2)="A",
_xlfn.XLOOKUP($E335, PlayerForm!$D$3:$D$394, PlayerForm!$R$3:$R$394)*
_xlfn.XLOOKUP(
INDEX(FixtureTicker!$B$3:$AM$22, MATCH($B335, FixtureTicker!$A$3:$A$22), PlayerForm!$X$5+2),
 TeamForm!$B$4:$B$23, TeamForm!$AB$4:$AB$23),
INDEX(FixtureTicker!$B$24:$AM$43, MATCH($B335, FixtureTicker!$A$24:$A$43), PlayerForm!$X$5+2)="BLANK",
0
),
_xlfn.IFS(
INDEX(FixtureTicker!$B$24:$AM$43, MATCH($B335, FixtureTicker!$A$24:$A$43), PlayerForm!$X$5+3)="H",
_xlfn.XLOOKUP($E335, PlayerForm!$D$3:$D$394, PlayerForm!$Q$3:$Q$394)*
_xlfn.XLOOKUP(
INDEX(FixtureTicker!$B$3:$AM$22, MATCH($B335, FixtureTicker!$A$3:$A$22), PlayerForm!$X$5+3),
 TeamForm!$B$4:$B$23, TeamForm!$AD$4:$AD$23),
INDEX(FixtureTicker!$B$24:$AM$43, MATCH($B335, FixtureTicker!$A$24:$A$43), PlayerForm!$X$5+3)="A",
_xlfn.XLOOKUP($E335, PlayerForm!$D$3:$D$394, PlayerForm!$R$3:$R$394)*
_xlfn.XLOOKUP(
INDEX(FixtureTicker!$B$3:$AM$22, MATCH($B335, FixtureTicker!$A$3:$A$22), PlayerForm!$X$5+3),
 TeamForm!$B$4:$B$23, TeamForm!$AB$4:$AB$23),
INDEX(FixtureTicker!$B$24:$AM$43, MATCH($B335, FixtureTicker!$A$24:$A$43), PlayerForm!$X$5+3)="BLANK",
0
),
_xlfn.IFS(
INDEX(FixtureTicker!$B$24:$AM$43, MATCH($B335, FixtureTicker!$A$24:$A$43), PlayerForm!$X$5+4)="H",
_xlfn.XLOOKUP($E335, PlayerForm!$D$3:$D$394, PlayerForm!$Q$3:$Q$394)*
_xlfn.XLOOKUP(
INDEX(FixtureTicker!$B$3:$AM$22, MATCH($B335, FixtureTicker!$A$3:$A$22), PlayerForm!$X$5+4),
 TeamForm!$B$4:$B$23, TeamForm!$AD$4:$AD$23),
INDEX(FixtureTicker!$B$24:$AM$43, MATCH($B335, FixtureTicker!$A$24:$A$43), PlayerForm!$X$5+4)="A",
_xlfn.XLOOKUP($E335, PlayerForm!$D$3:$D$394, PlayerForm!$R$3:$R$394)*
_xlfn.XLOOKUP(
INDEX(FixtureTicker!$B$3:$AM$22, MATCH($B335, FixtureTicker!$A$3:$A$22), PlayerForm!$X$5+4),
 TeamForm!$B$4:$B$23, TeamForm!$AB$4:$AB$23),
INDEX(FixtureTicker!$B$24:$AM$43, MATCH($B335, FixtureTicker!$A$24:$A$43), PlayerForm!$X$5+4)="BLANK",
0
),
_xlfn.IFS(
INDEX(FixtureTicker!$B$24:$AM$43, MATCH($B335, FixtureTicker!$A$24:$A$43), PlayerForm!$X$5+5)="H",
_xlfn.XLOOKUP($E335, PlayerForm!$D$3:$D$394, PlayerForm!$Q$3:$Q$394)*
_xlfn.XLOOKUP(
INDEX(FixtureTicker!$B$3:$AM$22, MATCH($B335, FixtureTicker!$A$3:$A$22), PlayerForm!$X$5+5),
 TeamForm!$B$4:$B$23, TeamForm!$AD$4:$AD$23),
INDEX(FixtureTicker!$B$24:$AM$43, MATCH($B335, FixtureTicker!$A$24:$A$43), PlayerForm!$X$5+5)="A",
_xlfn.XLOOKUP($E335, PlayerForm!$D$3:$D$394, PlayerForm!$R$3:$R$394)*
_xlfn.XLOOKUP(
INDEX(FixtureTicker!$B$3:$AM$22, MATCH($B335, FixtureTicker!$A$3:$A$22), PlayerForm!$X$5+5),
 TeamForm!$B$4:$B$23, TeamForm!$AB$4:$AB$23),
INDEX(FixtureTicker!$B$24:$AM$43, MATCH($B335, FixtureTicker!$A$24:$A$43), PlayerForm!$X$5+5)="BLANK",
0
)
),0)</f>
        <v>0</v>
      </c>
      <c r="J335" s="163" cm="1">
        <f t="array" ref="J335">IFERROR(0.01*SUM(
_xlfn.IFS(
INDEX(FixtureTicker!$B$24:$AM$43, MATCH($B335, FixtureTicker!$A$24:$A$43), PlayerForm!$X$5)="H",
_xlfn.XLOOKUP($E335, PlayerForm!$D$3:$D$394, PlayerForm!$Q$3:$Q$394)*
_xlfn.XLOOKUP(
INDEX(FixtureTicker!$B$3:$AM$22, MATCH($B335, FixtureTicker!$A$3:$A$22), PlayerForm!$X$5),
 TeamForm!$B$4:$B$23, TeamForm!$AD$4:$AD$23),
INDEX(FixtureTicker!$B$24:$AM$43, MATCH($B335, FixtureTicker!$A$24:$A$43), PlayerForm!$X$5)="A",
_xlfn.XLOOKUP($E335, PlayerForm!$D$3:$D$394, PlayerForm!$R$3:$R$394)*
_xlfn.XLOOKUP(
INDEX(FixtureTicker!$B$3:$AM$22, MATCH($B335, FixtureTicker!$A$3:$A$22), PlayerForm!$X$5),
 TeamForm!$B$4:$B$23, TeamForm!$AB$4:$AB$23),
INDEX(FixtureTicker!$B$24:$AM$43, MATCH($B335, FixtureTicker!$A$24:$A$43), PlayerForm!$X$5)="BLANK",
0
),
_xlfn.IFS(
INDEX(FixtureTicker!$B$24:$AM$43, MATCH($B335, FixtureTicker!$A$24:$A$43), PlayerForm!$X$5+1)="H",
_xlfn.XLOOKUP($E335, PlayerForm!$D$3:$D$394, PlayerForm!$Q$3:$Q$394)*
_xlfn.XLOOKUP(
INDEX(FixtureTicker!$B$3:$AM$22, MATCH($B335, FixtureTicker!$A$3:$A$22), PlayerForm!$X$5+1),
 TeamForm!$B$4:$B$23, TeamForm!$AD$4:$AD$23),
INDEX(FixtureTicker!$B$24:$AM$43, MATCH($B335, FixtureTicker!$A$24:$A$43), PlayerForm!$X$5+1)="A",
_xlfn.XLOOKUP($E335, PlayerForm!$D$3:$D$394, PlayerForm!$R$3:$R$394)*
_xlfn.XLOOKUP(
INDEX(FixtureTicker!$B$3:$AM$22, MATCH($B335, FixtureTicker!$A$3:$A$22), PlayerForm!$X$5+1),
 TeamForm!$B$4:$B$23, TeamForm!$AB$4:$AB$23),
INDEX(FixtureTicker!$B$24:$AM$43, MATCH($B335, FixtureTicker!$A$24:$A$43), PlayerForm!$X$5+1)="BLANK",
0
),
_xlfn.IFS(
INDEX(FixtureTicker!$B$24:$AM$43, MATCH($B335, FixtureTicker!$A$24:$A$43), PlayerForm!$X$5+2)="H",
_xlfn.XLOOKUP($E335, PlayerForm!$D$3:$D$394, PlayerForm!$Q$3:$Q$394)*
_xlfn.XLOOKUP(
INDEX(FixtureTicker!$B$3:$AM$22, MATCH($B335, FixtureTicker!$A$3:$A$22), PlayerForm!$X$5+2),
 TeamForm!$B$4:$B$23, TeamForm!$AD$4:$AD$23),
INDEX(FixtureTicker!$B$24:$AM$43, MATCH($B335, FixtureTicker!$A$24:$A$43), PlayerForm!$X$5+2)="A",
_xlfn.XLOOKUP($E335, PlayerForm!$D$3:$D$394, PlayerForm!$R$3:$R$394)*
_xlfn.XLOOKUP(
INDEX(FixtureTicker!$B$3:$AM$22, MATCH($B335, FixtureTicker!$A$3:$A$22), PlayerForm!$X$5+2),
 TeamForm!$B$4:$B$23, TeamForm!$AB$4:$AB$23),
INDEX(FixtureTicker!$B$24:$AM$43, MATCH($B335, FixtureTicker!$A$24:$A$43), PlayerForm!$X$5+2)="BLANK",
0
),
_xlfn.IFS(
INDEX(FixtureTicker!$B$24:$AM$43, MATCH($B335, FixtureTicker!$A$24:$A$43), PlayerForm!$X$5+3)="H",
_xlfn.XLOOKUP($E335, PlayerForm!$D$3:$D$394, PlayerForm!$Q$3:$Q$394)*
_xlfn.XLOOKUP(
INDEX(FixtureTicker!$B$3:$AM$22, MATCH($B335, FixtureTicker!$A$3:$A$22), PlayerForm!$X$5+3),
 TeamForm!$B$4:$B$23, TeamForm!$AD$4:$AD$23),
INDEX(FixtureTicker!$B$24:$AM$43, MATCH($B335, FixtureTicker!$A$24:$A$43), PlayerForm!$X$5+3)="A",
_xlfn.XLOOKUP($E335, PlayerForm!$D$3:$D$394, PlayerForm!$R$3:$R$394)*
_xlfn.XLOOKUP(
INDEX(FixtureTicker!$B$3:$AM$22, MATCH($B335, FixtureTicker!$A$3:$A$22), PlayerForm!$X$5+3),
 TeamForm!$B$4:$B$23, TeamForm!$AB$4:$AB$23),
INDEX(FixtureTicker!$B$24:$AM$43, MATCH($B335, FixtureTicker!$A$24:$A$43), PlayerForm!$X$5+3)="BLANK",
0
),
_xlfn.IFS(
INDEX(FixtureTicker!$B$24:$AM$43, MATCH($B335, FixtureTicker!$A$24:$A$43), PlayerForm!$X$5+4)="H",
_xlfn.XLOOKUP($E335, PlayerForm!$D$3:$D$394, PlayerForm!$Q$3:$Q$394)*
_xlfn.XLOOKUP(
INDEX(FixtureTicker!$B$3:$AM$22, MATCH($B335, FixtureTicker!$A$3:$A$22), PlayerForm!$X$5+4),
 TeamForm!$B$4:$B$23, TeamForm!$AD$4:$AD$23),
INDEX(FixtureTicker!$B$24:$AM$43, MATCH($B335, FixtureTicker!$A$24:$A$43), PlayerForm!$X$5+4)="A",
_xlfn.XLOOKUP($E335, PlayerForm!$D$3:$D$394, PlayerForm!$R$3:$R$394)*
_xlfn.XLOOKUP(
INDEX(FixtureTicker!$B$3:$AM$22, MATCH($B335, FixtureTicker!$A$3:$A$22), PlayerForm!$X$5+4),
 TeamForm!$B$4:$B$23, TeamForm!$AB$4:$AB$23),
INDEX(FixtureTicker!$B$24:$AM$43, MATCH($B335, FixtureTicker!$A$24:$A$43), PlayerForm!$X$5+4)="BLANK",
0
),
_xlfn.IFS(
INDEX(FixtureTicker!$B$24:$AM$43, MATCH($B335, FixtureTicker!$A$24:$A$43), PlayerForm!$X$5+5)="H",
_xlfn.XLOOKUP($E335, PlayerForm!$D$3:$D$394, PlayerForm!$Q$3:$Q$394)*
_xlfn.XLOOKUP(
INDEX(FixtureTicker!$B$3:$AM$22, MATCH($B335, FixtureTicker!$A$3:$A$22), PlayerForm!$X$5+5),
 TeamForm!$B$4:$B$23, TeamForm!$AD$4:$AD$23),
INDEX(FixtureTicker!$B$24:$AM$43, MATCH($B335, FixtureTicker!$A$24:$A$43), PlayerForm!$X$5+5)="A",
_xlfn.XLOOKUP($E335, PlayerForm!$D$3:$D$394, PlayerForm!$R$3:$R$394)*
_xlfn.XLOOKUP(
INDEX(FixtureTicker!$B$3:$AM$22, MATCH($B335, FixtureTicker!$A$3:$A$22), PlayerForm!$X$5+5),
 TeamForm!$B$4:$B$23, TeamForm!$AB$4:$AB$23),
INDEX(FixtureTicker!$B$24:$AM$43, MATCH($B335, FixtureTicker!$A$24:$A$43), PlayerForm!$X$5+5)="BLANK",
0
),
_xlfn.IFS(
INDEX(FixtureTicker!$B$24:$AM$43, MATCH($B335, FixtureTicker!$A$24:$A$43), PlayerForm!$X$5+6)="H",
_xlfn.XLOOKUP($E335, PlayerForm!$D$3:$D$394, PlayerForm!$Q$3:$Q$394)*
_xlfn.XLOOKUP(
INDEX(FixtureTicker!$B$3:$AM$22, MATCH($B335, FixtureTicker!$A$3:$A$22), PlayerForm!$X$5+6),
 TeamForm!$B$4:$B$23, TeamForm!$AD$4:$AD$23),
INDEX(FixtureTicker!$B$24:$AM$43, MATCH($B335, FixtureTicker!$A$24:$A$43), PlayerForm!$X$5+6)="A",
_xlfn.XLOOKUP($E335, PlayerForm!$D$3:$D$394, PlayerForm!$R$3:$R$394)*
_xlfn.XLOOKUP(
INDEX(FixtureTicker!$B$3:$AM$22, MATCH($B335, FixtureTicker!$A$3:$A$22), PlayerForm!$X$5+6),
 TeamForm!$B$4:$B$23, TeamForm!$AB$4:$AB$23),
INDEX(FixtureTicker!$B$24:$AM$43, MATCH($B335, FixtureTicker!$A$24:$A$43), PlayerForm!$X$5+6)="BLANK",
0
),
_xlfn.IFS(
INDEX(FixtureTicker!$B$24:$AM$43, MATCH($B335, FixtureTicker!$A$24:$A$43), PlayerForm!$X$5+7)="H",
_xlfn.XLOOKUP($E335, PlayerForm!$D$3:$D$394, PlayerForm!$Q$3:$Q$394)*
_xlfn.XLOOKUP(
INDEX(FixtureTicker!$B$3:$AM$22, MATCH($B335, FixtureTicker!$A$3:$A$22), PlayerForm!$X$5+7),
 TeamForm!$B$4:$B$23, TeamForm!$AD$4:$AD$23),
INDEX(FixtureTicker!$B$24:$AM$43, MATCH($B335, FixtureTicker!$A$24:$A$43), PlayerForm!$X$5+7)="A",
_xlfn.XLOOKUP($E335, PlayerForm!$D$3:$D$394, PlayerForm!$R$3:$R$394)*
_xlfn.XLOOKUP(
INDEX(FixtureTicker!$B$3:$AM$22, MATCH($B335, FixtureTicker!$A$3:$A$22), PlayerForm!$X$5+7),
 TeamForm!$B$4:$B$23, TeamForm!$AB$4:$AB$23),
INDEX(FixtureTicker!$B$24:$AM$43, MATCH($B335, FixtureTicker!$A$24:$A$43), PlayerForm!$X$5+7)="BLANK",
0
)
),0)</f>
        <v>0</v>
      </c>
    </row>
    <row r="336" spans="1:10">
      <c r="A336" s="55">
        <v>197</v>
      </c>
      <c r="B336" s="55">
        <f>_xlfn.XLOOKUP($A336, PlayerData!$B$3:$B$394, PlayerData!C$3:C$394)</f>
        <v>0</v>
      </c>
      <c r="C336" s="55" t="str">
        <f>_xlfn.XLOOKUP($A336, PlayerData!$B$3:$B$394, PlayerData!D$3:D$394)</f>
        <v>M</v>
      </c>
      <c r="D336" s="55">
        <f>_xlfn.XLOOKUP($A336, PlayerData!$B:$B, PlayerData!F:F,,,-1)</f>
        <v>4.9000000000000004</v>
      </c>
      <c r="E336" s="31" t="str">
        <f>_xlfn.XLOOKUP($A336, PlayerData!$B$3:$B$394, PlayerData!E$3:E$394)</f>
        <v>Billing</v>
      </c>
      <c r="F336" s="164" cm="1">
        <f t="array" ref="F336">IFERROR(0.01*_xlfn.IFS(
INDEX(FixtureTicker!$B$24:$AM$43, MATCH($B336, FixtureTicker!$A$24:$A$43, 0), PlayerForm!$X$5)="H",
_xlfn.XLOOKUP($E336, PlayerForm!$D$3:$D$394, PlayerForm!$Q$3:$Q$394)*
_xlfn.XLOOKUP(
INDEX(FixtureTicker!$B$3:$AM$22, MATCH($B336, FixtureTicker!$A$3:$A$22,0), PlayerForm!$X$5),
 TeamForm!$B$4:$B$23, TeamForm!$AD$4:$AD$23),
INDEX(FixtureTicker!$B$24:$AM$43, MATCH($B336, FixtureTicker!$A$24:$A$43,0), PlayerForm!$X$5)="A",
_xlfn.XLOOKUP($E336, PlayerForm!$D$3:$D$394, PlayerForm!$R$3:$R$394)*
_xlfn.XLOOKUP(
INDEX(FixtureTicker!$B$3:$AM$22, MATCH($B336, FixtureTicker!$A$3:$A$22,0), PlayerForm!$X$5),
 TeamForm!$B$4:$B$23, TeamForm!$AB$4:$AB$23),
INDEX(FixtureTicker!$B$24:$AM$43, MATCH($B336, FixtureTicker!$A$24:$A$43,0), PlayerForm!$X$5)="BLANK",
0),0)</f>
        <v>0</v>
      </c>
      <c r="G336" s="163" cm="1">
        <f t="array" ref="G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
),0)</f>
        <v>0</v>
      </c>
      <c r="H336" s="163" cm="1">
        <f t="array" ref="H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),
_xlfn.IFS(
INDEX(FixtureTicker!$B$24:$AM$43, MATCH($B336, FixtureTicker!$A$24:$A$43), PlayerForm!$X$5+2)="H",
_xlfn.XLOOKUP($E336, PlayerForm!$D$3:$D$394, PlayerForm!$Q$3:$Q$394)*
_xlfn.XLOOKUP(
INDEX(FixtureTicker!$B$3:$AM$22, MATCH($B336, FixtureTicker!$A$3:$A$22), PlayerForm!$X$5+2),
 TeamForm!$B$4:$B$23, TeamForm!$AD$4:$AD$23),
INDEX(FixtureTicker!$B$24:$AM$43, MATCH($B336, FixtureTicker!$A$24:$A$43), PlayerForm!$X$5+2)="A",
_xlfn.XLOOKUP($E336, PlayerForm!$D$3:$D$394, PlayerForm!$R$3:$R$394)*
_xlfn.XLOOKUP(
INDEX(FixtureTicker!$B$3:$AM$22, MATCH($B336, FixtureTicker!$A$3:$A$22), PlayerForm!$X$5+2),
 TeamForm!$B$4:$B$23, TeamForm!$AB$4:$AB$23),
INDEX(FixtureTicker!$B$24:$AM$43, MATCH($B336, FixtureTicker!$A$24:$A$43), PlayerForm!$X$5+2)="BLANK",
0
),
_xlfn.IFS(
INDEX(FixtureTicker!$B$24:$AM$43, MATCH($B336, FixtureTicker!$A$24:$A$43), PlayerForm!$X$5+3)="H",
_xlfn.XLOOKUP($E336, PlayerForm!$D$3:$D$394, PlayerForm!$Q$3:$Q$394)*
_xlfn.XLOOKUP(
INDEX(FixtureTicker!$B$3:$AM$22, MATCH($B336, FixtureTicker!$A$3:$A$22), PlayerForm!$X$5+3),
 TeamForm!$B$4:$B$23, TeamForm!$AD$4:$AD$23),
INDEX(FixtureTicker!$B$24:$AM$43, MATCH($B336, FixtureTicker!$A$24:$A$43), PlayerForm!$X$5+3)="A",
_xlfn.XLOOKUP($E336, PlayerForm!$D$3:$D$394, PlayerForm!$R$3:$R$394)*
_xlfn.XLOOKUP(
INDEX(FixtureTicker!$B$3:$AM$22, MATCH($B336, FixtureTicker!$A$3:$A$22), PlayerForm!$X$5+3),
 TeamForm!$B$4:$B$23, TeamForm!$AB$4:$AB$23),
INDEX(FixtureTicker!$B$24:$AM$43, MATCH($B336, FixtureTicker!$A$24:$A$43), PlayerForm!$X$5+3)="BLANK",
0
)
),0)</f>
        <v>0</v>
      </c>
      <c r="I336" s="163" cm="1">
        <f t="array" ref="I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),
_xlfn.IFS(
INDEX(FixtureTicker!$B$24:$AM$43, MATCH($B336, FixtureTicker!$A$24:$A$43), PlayerForm!$X$5+2)="H",
_xlfn.XLOOKUP($E336, PlayerForm!$D$3:$D$394, PlayerForm!$Q$3:$Q$394)*
_xlfn.XLOOKUP(
INDEX(FixtureTicker!$B$3:$AM$22, MATCH($B336, FixtureTicker!$A$3:$A$22), PlayerForm!$X$5+2),
 TeamForm!$B$4:$B$23, TeamForm!$AD$4:$AD$23),
INDEX(FixtureTicker!$B$24:$AM$43, MATCH($B336, FixtureTicker!$A$24:$A$43), PlayerForm!$X$5+2)="A",
_xlfn.XLOOKUP($E336, PlayerForm!$D$3:$D$394, PlayerForm!$R$3:$R$394)*
_xlfn.XLOOKUP(
INDEX(FixtureTicker!$B$3:$AM$22, MATCH($B336, FixtureTicker!$A$3:$A$22), PlayerForm!$X$5+2),
 TeamForm!$B$4:$B$23, TeamForm!$AB$4:$AB$23),
INDEX(FixtureTicker!$B$24:$AM$43, MATCH($B336, FixtureTicker!$A$24:$A$43), PlayerForm!$X$5+2)="BLANK",
0
),
_xlfn.IFS(
INDEX(FixtureTicker!$B$24:$AM$43, MATCH($B336, FixtureTicker!$A$24:$A$43), PlayerForm!$X$5+3)="H",
_xlfn.XLOOKUP($E336, PlayerForm!$D$3:$D$394, PlayerForm!$Q$3:$Q$394)*
_xlfn.XLOOKUP(
INDEX(FixtureTicker!$B$3:$AM$22, MATCH($B336, FixtureTicker!$A$3:$A$22), PlayerForm!$X$5+3),
 TeamForm!$B$4:$B$23, TeamForm!$AD$4:$AD$23),
INDEX(FixtureTicker!$B$24:$AM$43, MATCH($B336, FixtureTicker!$A$24:$A$43), PlayerForm!$X$5+3)="A",
_xlfn.XLOOKUP($E336, PlayerForm!$D$3:$D$394, PlayerForm!$R$3:$R$394)*
_xlfn.XLOOKUP(
INDEX(FixtureTicker!$B$3:$AM$22, MATCH($B336, FixtureTicker!$A$3:$A$22), PlayerForm!$X$5+3),
 TeamForm!$B$4:$B$23, TeamForm!$AB$4:$AB$23),
INDEX(FixtureTicker!$B$24:$AM$43, MATCH($B336, FixtureTicker!$A$24:$A$43), PlayerForm!$X$5+3)="BLANK",
0
),
_xlfn.IFS(
INDEX(FixtureTicker!$B$24:$AM$43, MATCH($B336, FixtureTicker!$A$24:$A$43), PlayerForm!$X$5+4)="H",
_xlfn.XLOOKUP($E336, PlayerForm!$D$3:$D$394, PlayerForm!$Q$3:$Q$394)*
_xlfn.XLOOKUP(
INDEX(FixtureTicker!$B$3:$AM$22, MATCH($B336, FixtureTicker!$A$3:$A$22), PlayerForm!$X$5+4),
 TeamForm!$B$4:$B$23, TeamForm!$AD$4:$AD$23),
INDEX(FixtureTicker!$B$24:$AM$43, MATCH($B336, FixtureTicker!$A$24:$A$43), PlayerForm!$X$5+4)="A",
_xlfn.XLOOKUP($E336, PlayerForm!$D$3:$D$394, PlayerForm!$R$3:$R$394)*
_xlfn.XLOOKUP(
INDEX(FixtureTicker!$B$3:$AM$22, MATCH($B336, FixtureTicker!$A$3:$A$22), PlayerForm!$X$5+4),
 TeamForm!$B$4:$B$23, TeamForm!$AB$4:$AB$23),
INDEX(FixtureTicker!$B$24:$AM$43, MATCH($B336, FixtureTicker!$A$24:$A$43), PlayerForm!$X$5+4)="BLANK",
0
),
_xlfn.IFS(
INDEX(FixtureTicker!$B$24:$AM$43, MATCH($B336, FixtureTicker!$A$24:$A$43), PlayerForm!$X$5+5)="H",
_xlfn.XLOOKUP($E336, PlayerForm!$D$3:$D$394, PlayerForm!$Q$3:$Q$394)*
_xlfn.XLOOKUP(
INDEX(FixtureTicker!$B$3:$AM$22, MATCH($B336, FixtureTicker!$A$3:$A$22), PlayerForm!$X$5+5),
 TeamForm!$B$4:$B$23, TeamForm!$AD$4:$AD$23),
INDEX(FixtureTicker!$B$24:$AM$43, MATCH($B336, FixtureTicker!$A$24:$A$43), PlayerForm!$X$5+5)="A",
_xlfn.XLOOKUP($E336, PlayerForm!$D$3:$D$394, PlayerForm!$R$3:$R$394)*
_xlfn.XLOOKUP(
INDEX(FixtureTicker!$B$3:$AM$22, MATCH($B336, FixtureTicker!$A$3:$A$22), PlayerForm!$X$5+5),
 TeamForm!$B$4:$B$23, TeamForm!$AB$4:$AB$23),
INDEX(FixtureTicker!$B$24:$AM$43, MATCH($B336, FixtureTicker!$A$24:$A$43), PlayerForm!$X$5+5)="BLANK",
0
)
),0)</f>
        <v>0</v>
      </c>
      <c r="J336" s="163" cm="1">
        <f t="array" ref="J336">IFERROR(0.01*SUM(
_xlfn.IFS(
INDEX(FixtureTicker!$B$24:$AM$43, MATCH($B336, FixtureTicker!$A$24:$A$43), PlayerForm!$X$5)="H",
_xlfn.XLOOKUP($E336, PlayerForm!$D$3:$D$394, PlayerForm!$Q$3:$Q$394)*
_xlfn.XLOOKUP(
INDEX(FixtureTicker!$B$3:$AM$22, MATCH($B336, FixtureTicker!$A$3:$A$22), PlayerForm!$X$5),
 TeamForm!$B$4:$B$23, TeamForm!$AD$4:$AD$23),
INDEX(FixtureTicker!$B$24:$AM$43, MATCH($B336, FixtureTicker!$A$24:$A$43), PlayerForm!$X$5)="A",
_xlfn.XLOOKUP($E336, PlayerForm!$D$3:$D$394, PlayerForm!$R$3:$R$394)*
_xlfn.XLOOKUP(
INDEX(FixtureTicker!$B$3:$AM$22, MATCH($B336, FixtureTicker!$A$3:$A$22), PlayerForm!$X$5),
 TeamForm!$B$4:$B$23, TeamForm!$AB$4:$AB$23),
INDEX(FixtureTicker!$B$24:$AM$43, MATCH($B336, FixtureTicker!$A$24:$A$43), PlayerForm!$X$5)="BLANK",
0
),
_xlfn.IFS(
INDEX(FixtureTicker!$B$24:$AM$43, MATCH($B336, FixtureTicker!$A$24:$A$43), PlayerForm!$X$5+1)="H",
_xlfn.XLOOKUP($E336, PlayerForm!$D$3:$D$394, PlayerForm!$Q$3:$Q$394)*
_xlfn.XLOOKUP(
INDEX(FixtureTicker!$B$3:$AM$22, MATCH($B336, FixtureTicker!$A$3:$A$22), PlayerForm!$X$5+1),
 TeamForm!$B$4:$B$23, TeamForm!$AD$4:$AD$23),
INDEX(FixtureTicker!$B$24:$AM$43, MATCH($B336, FixtureTicker!$A$24:$A$43), PlayerForm!$X$5+1)="A",
_xlfn.XLOOKUP($E336, PlayerForm!$D$3:$D$394, PlayerForm!$R$3:$R$394)*
_xlfn.XLOOKUP(
INDEX(FixtureTicker!$B$3:$AM$22, MATCH($B336, FixtureTicker!$A$3:$A$22), PlayerForm!$X$5+1),
 TeamForm!$B$4:$B$23, TeamForm!$AB$4:$AB$23),
INDEX(FixtureTicker!$B$24:$AM$43, MATCH($B336, FixtureTicker!$A$24:$A$43), PlayerForm!$X$5+1)="BLANK",
0
),
_xlfn.IFS(
INDEX(FixtureTicker!$B$24:$AM$43, MATCH($B336, FixtureTicker!$A$24:$A$43), PlayerForm!$X$5+2)="H",
_xlfn.XLOOKUP($E336, PlayerForm!$D$3:$D$394, PlayerForm!$Q$3:$Q$394)*
_xlfn.XLOOKUP(
INDEX(FixtureTicker!$B$3:$AM$22, MATCH($B336, FixtureTicker!$A$3:$A$22), PlayerForm!$X$5+2),
 TeamForm!$B$4:$B$23, TeamForm!$AD$4:$AD$23),
INDEX(FixtureTicker!$B$24:$AM$43, MATCH($B336, FixtureTicker!$A$24:$A$43), PlayerForm!$X$5+2)="A",
_xlfn.XLOOKUP($E336, PlayerForm!$D$3:$D$394, PlayerForm!$R$3:$R$394)*
_xlfn.XLOOKUP(
INDEX(FixtureTicker!$B$3:$AM$22, MATCH($B336, FixtureTicker!$A$3:$A$22), PlayerForm!$X$5+2),
 TeamForm!$B$4:$B$23, TeamForm!$AB$4:$AB$23),
INDEX(FixtureTicker!$B$24:$AM$43, MATCH($B336, FixtureTicker!$A$24:$A$43), PlayerForm!$X$5+2)="BLANK",
0
),
_xlfn.IFS(
INDEX(FixtureTicker!$B$24:$AM$43, MATCH($B336, FixtureTicker!$A$24:$A$43), PlayerForm!$X$5+3)="H",
_xlfn.XLOOKUP($E336, PlayerForm!$D$3:$D$394, PlayerForm!$Q$3:$Q$394)*
_xlfn.XLOOKUP(
INDEX(FixtureTicker!$B$3:$AM$22, MATCH($B336, FixtureTicker!$A$3:$A$22), PlayerForm!$X$5+3),
 TeamForm!$B$4:$B$23, TeamForm!$AD$4:$AD$23),
INDEX(FixtureTicker!$B$24:$AM$43, MATCH($B336, FixtureTicker!$A$24:$A$43), PlayerForm!$X$5+3)="A",
_xlfn.XLOOKUP($E336, PlayerForm!$D$3:$D$394, PlayerForm!$R$3:$R$394)*
_xlfn.XLOOKUP(
INDEX(FixtureTicker!$B$3:$AM$22, MATCH($B336, FixtureTicker!$A$3:$A$22), PlayerForm!$X$5+3),
 TeamForm!$B$4:$B$23, TeamForm!$AB$4:$AB$23),
INDEX(FixtureTicker!$B$24:$AM$43, MATCH($B336, FixtureTicker!$A$24:$A$43), PlayerForm!$X$5+3)="BLANK",
0
),
_xlfn.IFS(
INDEX(FixtureTicker!$B$24:$AM$43, MATCH($B336, FixtureTicker!$A$24:$A$43), PlayerForm!$X$5+4)="H",
_xlfn.XLOOKUP($E336, PlayerForm!$D$3:$D$394, PlayerForm!$Q$3:$Q$394)*
_xlfn.XLOOKUP(
INDEX(FixtureTicker!$B$3:$AM$22, MATCH($B336, FixtureTicker!$A$3:$A$22), PlayerForm!$X$5+4),
 TeamForm!$B$4:$B$23, TeamForm!$AD$4:$AD$23),
INDEX(FixtureTicker!$B$24:$AM$43, MATCH($B336, FixtureTicker!$A$24:$A$43), PlayerForm!$X$5+4)="A",
_xlfn.XLOOKUP($E336, PlayerForm!$D$3:$D$394, PlayerForm!$R$3:$R$394)*
_xlfn.XLOOKUP(
INDEX(FixtureTicker!$B$3:$AM$22, MATCH($B336, FixtureTicker!$A$3:$A$22), PlayerForm!$X$5+4),
 TeamForm!$B$4:$B$23, TeamForm!$AB$4:$AB$23),
INDEX(FixtureTicker!$B$24:$AM$43, MATCH($B336, FixtureTicker!$A$24:$A$43), PlayerForm!$X$5+4)="BLANK",
0
),
_xlfn.IFS(
INDEX(FixtureTicker!$B$24:$AM$43, MATCH($B336, FixtureTicker!$A$24:$A$43), PlayerForm!$X$5+5)="H",
_xlfn.XLOOKUP($E336, PlayerForm!$D$3:$D$394, PlayerForm!$Q$3:$Q$394)*
_xlfn.XLOOKUP(
INDEX(FixtureTicker!$B$3:$AM$22, MATCH($B336, FixtureTicker!$A$3:$A$22), PlayerForm!$X$5+5),
 TeamForm!$B$4:$B$23, TeamForm!$AD$4:$AD$23),
INDEX(FixtureTicker!$B$24:$AM$43, MATCH($B336, FixtureTicker!$A$24:$A$43), PlayerForm!$X$5+5)="A",
_xlfn.XLOOKUP($E336, PlayerForm!$D$3:$D$394, PlayerForm!$R$3:$R$394)*
_xlfn.XLOOKUP(
INDEX(FixtureTicker!$B$3:$AM$22, MATCH($B336, FixtureTicker!$A$3:$A$22), PlayerForm!$X$5+5),
 TeamForm!$B$4:$B$23, TeamForm!$AB$4:$AB$23),
INDEX(FixtureTicker!$B$24:$AM$43, MATCH($B336, FixtureTicker!$A$24:$A$43), PlayerForm!$X$5+5)="BLANK",
0
),
_xlfn.IFS(
INDEX(FixtureTicker!$B$24:$AM$43, MATCH($B336, FixtureTicker!$A$24:$A$43), PlayerForm!$X$5+6)="H",
_xlfn.XLOOKUP($E336, PlayerForm!$D$3:$D$394, PlayerForm!$Q$3:$Q$394)*
_xlfn.XLOOKUP(
INDEX(FixtureTicker!$B$3:$AM$22, MATCH($B336, FixtureTicker!$A$3:$A$22), PlayerForm!$X$5+6),
 TeamForm!$B$4:$B$23, TeamForm!$AD$4:$AD$23),
INDEX(FixtureTicker!$B$24:$AM$43, MATCH($B336, FixtureTicker!$A$24:$A$43), PlayerForm!$X$5+6)="A",
_xlfn.XLOOKUP($E336, PlayerForm!$D$3:$D$394, PlayerForm!$R$3:$R$394)*
_xlfn.XLOOKUP(
INDEX(FixtureTicker!$B$3:$AM$22, MATCH($B336, FixtureTicker!$A$3:$A$22), PlayerForm!$X$5+6),
 TeamForm!$B$4:$B$23, TeamForm!$AB$4:$AB$23),
INDEX(FixtureTicker!$B$24:$AM$43, MATCH($B336, FixtureTicker!$A$24:$A$43), PlayerForm!$X$5+6)="BLANK",
0
),
_xlfn.IFS(
INDEX(FixtureTicker!$B$24:$AM$43, MATCH($B336, FixtureTicker!$A$24:$A$43), PlayerForm!$X$5+7)="H",
_xlfn.XLOOKUP($E336, PlayerForm!$D$3:$D$394, PlayerForm!$Q$3:$Q$394)*
_xlfn.XLOOKUP(
INDEX(FixtureTicker!$B$3:$AM$22, MATCH($B336, FixtureTicker!$A$3:$A$22), PlayerForm!$X$5+7),
 TeamForm!$B$4:$B$23, TeamForm!$AD$4:$AD$23),
INDEX(FixtureTicker!$B$24:$AM$43, MATCH($B336, FixtureTicker!$A$24:$A$43), PlayerForm!$X$5+7)="A",
_xlfn.XLOOKUP($E336, PlayerForm!$D$3:$D$394, PlayerForm!$R$3:$R$394)*
_xlfn.XLOOKUP(
INDEX(FixtureTicker!$B$3:$AM$22, MATCH($B336, FixtureTicker!$A$3:$A$22), PlayerForm!$X$5+7),
 TeamForm!$B$4:$B$23, TeamForm!$AB$4:$AB$23),
INDEX(FixtureTicker!$B$24:$AM$43, MATCH($B336, FixtureTicker!$A$24:$A$43), PlayerForm!$X$5+7)="BLANK",
0
)
),0)</f>
        <v>0</v>
      </c>
    </row>
    <row r="337" spans="1:10">
      <c r="A337" s="55">
        <v>158</v>
      </c>
      <c r="B337" s="55">
        <f>_xlfn.XLOOKUP($A337, PlayerData!$B$3:$B$394, PlayerData!C$3:C$394)</f>
        <v>0</v>
      </c>
      <c r="C337" s="55" t="str">
        <f>_xlfn.XLOOKUP($A337, PlayerData!$B$3:$B$394, PlayerData!D$3:D$394)</f>
        <v>M</v>
      </c>
      <c r="D337" s="55">
        <f>_xlfn.XLOOKUP($A337, PlayerData!$B:$B, PlayerData!F:F,,,-1)</f>
        <v>5.4</v>
      </c>
      <c r="E337" s="31" t="str">
        <f>_xlfn.XLOOKUP($A337, PlayerData!$B$3:$B$394, PlayerData!E$3:E$394)</f>
        <v>Doucouré</v>
      </c>
      <c r="F337" s="164" cm="1">
        <f t="array" ref="F337">IFERROR(0.01*_xlfn.IFS(
INDEX(FixtureTicker!$B$24:$AM$43, MATCH($B337, FixtureTicker!$A$24:$A$43, 0), PlayerForm!$X$5)="H",
_xlfn.XLOOKUP($E337, PlayerForm!$D$3:$D$394, PlayerForm!$Q$3:$Q$394)*
_xlfn.XLOOKUP(
INDEX(FixtureTicker!$B$3:$AM$22, MATCH($B337, FixtureTicker!$A$3:$A$22,0), PlayerForm!$X$5),
 TeamForm!$B$4:$B$23, TeamForm!$AD$4:$AD$23),
INDEX(FixtureTicker!$B$24:$AM$43, MATCH($B337, FixtureTicker!$A$24:$A$43,0), PlayerForm!$X$5)="A",
_xlfn.XLOOKUP($E337, PlayerForm!$D$3:$D$394, PlayerForm!$R$3:$R$394)*
_xlfn.XLOOKUP(
INDEX(FixtureTicker!$B$3:$AM$22, MATCH($B337, FixtureTicker!$A$3:$A$22,0), PlayerForm!$X$5),
 TeamForm!$B$4:$B$23, TeamForm!$AB$4:$AB$23),
INDEX(FixtureTicker!$B$24:$AM$43, MATCH($B337, FixtureTicker!$A$24:$A$43,0), PlayerForm!$X$5)="BLANK",
0),0)</f>
        <v>0</v>
      </c>
      <c r="G337" s="163" cm="1">
        <f t="array" ref="G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
),0)</f>
        <v>0</v>
      </c>
      <c r="H337" s="163" cm="1">
        <f t="array" ref="H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),
_xlfn.IFS(
INDEX(FixtureTicker!$B$24:$AM$43, MATCH($B337, FixtureTicker!$A$24:$A$43), PlayerForm!$X$5+2)="H",
_xlfn.XLOOKUP($E337, PlayerForm!$D$3:$D$394, PlayerForm!$Q$3:$Q$394)*
_xlfn.XLOOKUP(
INDEX(FixtureTicker!$B$3:$AM$22, MATCH($B337, FixtureTicker!$A$3:$A$22), PlayerForm!$X$5+2),
 TeamForm!$B$4:$B$23, TeamForm!$AD$4:$AD$23),
INDEX(FixtureTicker!$B$24:$AM$43, MATCH($B337, FixtureTicker!$A$24:$A$43), PlayerForm!$X$5+2)="A",
_xlfn.XLOOKUP($E337, PlayerForm!$D$3:$D$394, PlayerForm!$R$3:$R$394)*
_xlfn.XLOOKUP(
INDEX(FixtureTicker!$B$3:$AM$22, MATCH($B337, FixtureTicker!$A$3:$A$22), PlayerForm!$X$5+2),
 TeamForm!$B$4:$B$23, TeamForm!$AB$4:$AB$23),
INDEX(FixtureTicker!$B$24:$AM$43, MATCH($B337, FixtureTicker!$A$24:$A$43), PlayerForm!$X$5+2)="BLANK",
0
),
_xlfn.IFS(
INDEX(FixtureTicker!$B$24:$AM$43, MATCH($B337, FixtureTicker!$A$24:$A$43), PlayerForm!$X$5+3)="H",
_xlfn.XLOOKUP($E337, PlayerForm!$D$3:$D$394, PlayerForm!$Q$3:$Q$394)*
_xlfn.XLOOKUP(
INDEX(FixtureTicker!$B$3:$AM$22, MATCH($B337, FixtureTicker!$A$3:$A$22), PlayerForm!$X$5+3),
 TeamForm!$B$4:$B$23, TeamForm!$AD$4:$AD$23),
INDEX(FixtureTicker!$B$24:$AM$43, MATCH($B337, FixtureTicker!$A$24:$A$43), PlayerForm!$X$5+3)="A",
_xlfn.XLOOKUP($E337, PlayerForm!$D$3:$D$394, PlayerForm!$R$3:$R$394)*
_xlfn.XLOOKUP(
INDEX(FixtureTicker!$B$3:$AM$22, MATCH($B337, FixtureTicker!$A$3:$A$22), PlayerForm!$X$5+3),
 TeamForm!$B$4:$B$23, TeamForm!$AB$4:$AB$23),
INDEX(FixtureTicker!$B$24:$AM$43, MATCH($B337, FixtureTicker!$A$24:$A$43), PlayerForm!$X$5+3)="BLANK",
0
)
),0)</f>
        <v>0</v>
      </c>
      <c r="I337" s="163" cm="1">
        <f t="array" ref="I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),
_xlfn.IFS(
INDEX(FixtureTicker!$B$24:$AM$43, MATCH($B337, FixtureTicker!$A$24:$A$43), PlayerForm!$X$5+2)="H",
_xlfn.XLOOKUP($E337, PlayerForm!$D$3:$D$394, PlayerForm!$Q$3:$Q$394)*
_xlfn.XLOOKUP(
INDEX(FixtureTicker!$B$3:$AM$22, MATCH($B337, FixtureTicker!$A$3:$A$22), PlayerForm!$X$5+2),
 TeamForm!$B$4:$B$23, TeamForm!$AD$4:$AD$23),
INDEX(FixtureTicker!$B$24:$AM$43, MATCH($B337, FixtureTicker!$A$24:$A$43), PlayerForm!$X$5+2)="A",
_xlfn.XLOOKUP($E337, PlayerForm!$D$3:$D$394, PlayerForm!$R$3:$R$394)*
_xlfn.XLOOKUP(
INDEX(FixtureTicker!$B$3:$AM$22, MATCH($B337, FixtureTicker!$A$3:$A$22), PlayerForm!$X$5+2),
 TeamForm!$B$4:$B$23, TeamForm!$AB$4:$AB$23),
INDEX(FixtureTicker!$B$24:$AM$43, MATCH($B337, FixtureTicker!$A$24:$A$43), PlayerForm!$X$5+2)="BLANK",
0
),
_xlfn.IFS(
INDEX(FixtureTicker!$B$24:$AM$43, MATCH($B337, FixtureTicker!$A$24:$A$43), PlayerForm!$X$5+3)="H",
_xlfn.XLOOKUP($E337, PlayerForm!$D$3:$D$394, PlayerForm!$Q$3:$Q$394)*
_xlfn.XLOOKUP(
INDEX(FixtureTicker!$B$3:$AM$22, MATCH($B337, FixtureTicker!$A$3:$A$22), PlayerForm!$X$5+3),
 TeamForm!$B$4:$B$23, TeamForm!$AD$4:$AD$23),
INDEX(FixtureTicker!$B$24:$AM$43, MATCH($B337, FixtureTicker!$A$24:$A$43), PlayerForm!$X$5+3)="A",
_xlfn.XLOOKUP($E337, PlayerForm!$D$3:$D$394, PlayerForm!$R$3:$R$394)*
_xlfn.XLOOKUP(
INDEX(FixtureTicker!$B$3:$AM$22, MATCH($B337, FixtureTicker!$A$3:$A$22), PlayerForm!$X$5+3),
 TeamForm!$B$4:$B$23, TeamForm!$AB$4:$AB$23),
INDEX(FixtureTicker!$B$24:$AM$43, MATCH($B337, FixtureTicker!$A$24:$A$43), PlayerForm!$X$5+3)="BLANK",
0
),
_xlfn.IFS(
INDEX(FixtureTicker!$B$24:$AM$43, MATCH($B337, FixtureTicker!$A$24:$A$43), PlayerForm!$X$5+4)="H",
_xlfn.XLOOKUP($E337, PlayerForm!$D$3:$D$394, PlayerForm!$Q$3:$Q$394)*
_xlfn.XLOOKUP(
INDEX(FixtureTicker!$B$3:$AM$22, MATCH($B337, FixtureTicker!$A$3:$A$22), PlayerForm!$X$5+4),
 TeamForm!$B$4:$B$23, TeamForm!$AD$4:$AD$23),
INDEX(FixtureTicker!$B$24:$AM$43, MATCH($B337, FixtureTicker!$A$24:$A$43), PlayerForm!$X$5+4)="A",
_xlfn.XLOOKUP($E337, PlayerForm!$D$3:$D$394, PlayerForm!$R$3:$R$394)*
_xlfn.XLOOKUP(
INDEX(FixtureTicker!$B$3:$AM$22, MATCH($B337, FixtureTicker!$A$3:$A$22), PlayerForm!$X$5+4),
 TeamForm!$B$4:$B$23, TeamForm!$AB$4:$AB$23),
INDEX(FixtureTicker!$B$24:$AM$43, MATCH($B337, FixtureTicker!$A$24:$A$43), PlayerForm!$X$5+4)="BLANK",
0
),
_xlfn.IFS(
INDEX(FixtureTicker!$B$24:$AM$43, MATCH($B337, FixtureTicker!$A$24:$A$43), PlayerForm!$X$5+5)="H",
_xlfn.XLOOKUP($E337, PlayerForm!$D$3:$D$394, PlayerForm!$Q$3:$Q$394)*
_xlfn.XLOOKUP(
INDEX(FixtureTicker!$B$3:$AM$22, MATCH($B337, FixtureTicker!$A$3:$A$22), PlayerForm!$X$5+5),
 TeamForm!$B$4:$B$23, TeamForm!$AD$4:$AD$23),
INDEX(FixtureTicker!$B$24:$AM$43, MATCH($B337, FixtureTicker!$A$24:$A$43), PlayerForm!$X$5+5)="A",
_xlfn.XLOOKUP($E337, PlayerForm!$D$3:$D$394, PlayerForm!$R$3:$R$394)*
_xlfn.XLOOKUP(
INDEX(FixtureTicker!$B$3:$AM$22, MATCH($B337, FixtureTicker!$A$3:$A$22), PlayerForm!$X$5+5),
 TeamForm!$B$4:$B$23, TeamForm!$AB$4:$AB$23),
INDEX(FixtureTicker!$B$24:$AM$43, MATCH($B337, FixtureTicker!$A$24:$A$43), PlayerForm!$X$5+5)="BLANK",
0
)
),0)</f>
        <v>0</v>
      </c>
      <c r="J337" s="163" cm="1">
        <f t="array" ref="J337">IFERROR(0.01*SUM(
_xlfn.IFS(
INDEX(FixtureTicker!$B$24:$AM$43, MATCH($B337, FixtureTicker!$A$24:$A$43), PlayerForm!$X$5)="H",
_xlfn.XLOOKUP($E337, PlayerForm!$D$3:$D$394, PlayerForm!$Q$3:$Q$394)*
_xlfn.XLOOKUP(
INDEX(FixtureTicker!$B$3:$AM$22, MATCH($B337, FixtureTicker!$A$3:$A$22), PlayerForm!$X$5),
 TeamForm!$B$4:$B$23, TeamForm!$AD$4:$AD$23),
INDEX(FixtureTicker!$B$24:$AM$43, MATCH($B337, FixtureTicker!$A$24:$A$43), PlayerForm!$X$5)="A",
_xlfn.XLOOKUP($E337, PlayerForm!$D$3:$D$394, PlayerForm!$R$3:$R$394)*
_xlfn.XLOOKUP(
INDEX(FixtureTicker!$B$3:$AM$22, MATCH($B337, FixtureTicker!$A$3:$A$22), PlayerForm!$X$5),
 TeamForm!$B$4:$B$23, TeamForm!$AB$4:$AB$23),
INDEX(FixtureTicker!$B$24:$AM$43, MATCH($B337, FixtureTicker!$A$24:$A$43), PlayerForm!$X$5)="BLANK",
0
),
_xlfn.IFS(
INDEX(FixtureTicker!$B$24:$AM$43, MATCH($B337, FixtureTicker!$A$24:$A$43), PlayerForm!$X$5+1)="H",
_xlfn.XLOOKUP($E337, PlayerForm!$D$3:$D$394, PlayerForm!$Q$3:$Q$394)*
_xlfn.XLOOKUP(
INDEX(FixtureTicker!$B$3:$AM$22, MATCH($B337, FixtureTicker!$A$3:$A$22), PlayerForm!$X$5+1),
 TeamForm!$B$4:$B$23, TeamForm!$AD$4:$AD$23),
INDEX(FixtureTicker!$B$24:$AM$43, MATCH($B337, FixtureTicker!$A$24:$A$43), PlayerForm!$X$5+1)="A",
_xlfn.XLOOKUP($E337, PlayerForm!$D$3:$D$394, PlayerForm!$R$3:$R$394)*
_xlfn.XLOOKUP(
INDEX(FixtureTicker!$B$3:$AM$22, MATCH($B337, FixtureTicker!$A$3:$A$22), PlayerForm!$X$5+1),
 TeamForm!$B$4:$B$23, TeamForm!$AB$4:$AB$23),
INDEX(FixtureTicker!$B$24:$AM$43, MATCH($B337, FixtureTicker!$A$24:$A$43), PlayerForm!$X$5+1)="BLANK",
0
),
_xlfn.IFS(
INDEX(FixtureTicker!$B$24:$AM$43, MATCH($B337, FixtureTicker!$A$24:$A$43), PlayerForm!$X$5+2)="H",
_xlfn.XLOOKUP($E337, PlayerForm!$D$3:$D$394, PlayerForm!$Q$3:$Q$394)*
_xlfn.XLOOKUP(
INDEX(FixtureTicker!$B$3:$AM$22, MATCH($B337, FixtureTicker!$A$3:$A$22), PlayerForm!$X$5+2),
 TeamForm!$B$4:$B$23, TeamForm!$AD$4:$AD$23),
INDEX(FixtureTicker!$B$24:$AM$43, MATCH($B337, FixtureTicker!$A$24:$A$43), PlayerForm!$X$5+2)="A",
_xlfn.XLOOKUP($E337, PlayerForm!$D$3:$D$394, PlayerForm!$R$3:$R$394)*
_xlfn.XLOOKUP(
INDEX(FixtureTicker!$B$3:$AM$22, MATCH($B337, FixtureTicker!$A$3:$A$22), PlayerForm!$X$5+2),
 TeamForm!$B$4:$B$23, TeamForm!$AB$4:$AB$23),
INDEX(FixtureTicker!$B$24:$AM$43, MATCH($B337, FixtureTicker!$A$24:$A$43), PlayerForm!$X$5+2)="BLANK",
0
),
_xlfn.IFS(
INDEX(FixtureTicker!$B$24:$AM$43, MATCH($B337, FixtureTicker!$A$24:$A$43), PlayerForm!$X$5+3)="H",
_xlfn.XLOOKUP($E337, PlayerForm!$D$3:$D$394, PlayerForm!$Q$3:$Q$394)*
_xlfn.XLOOKUP(
INDEX(FixtureTicker!$B$3:$AM$22, MATCH($B337, FixtureTicker!$A$3:$A$22), PlayerForm!$X$5+3),
 TeamForm!$B$4:$B$23, TeamForm!$AD$4:$AD$23),
INDEX(FixtureTicker!$B$24:$AM$43, MATCH($B337, FixtureTicker!$A$24:$A$43), PlayerForm!$X$5+3)="A",
_xlfn.XLOOKUP($E337, PlayerForm!$D$3:$D$394, PlayerForm!$R$3:$R$394)*
_xlfn.XLOOKUP(
INDEX(FixtureTicker!$B$3:$AM$22, MATCH($B337, FixtureTicker!$A$3:$A$22), PlayerForm!$X$5+3),
 TeamForm!$B$4:$B$23, TeamForm!$AB$4:$AB$23),
INDEX(FixtureTicker!$B$24:$AM$43, MATCH($B337, FixtureTicker!$A$24:$A$43), PlayerForm!$X$5+3)="BLANK",
0
),
_xlfn.IFS(
INDEX(FixtureTicker!$B$24:$AM$43, MATCH($B337, FixtureTicker!$A$24:$A$43), PlayerForm!$X$5+4)="H",
_xlfn.XLOOKUP($E337, PlayerForm!$D$3:$D$394, PlayerForm!$Q$3:$Q$394)*
_xlfn.XLOOKUP(
INDEX(FixtureTicker!$B$3:$AM$22, MATCH($B337, FixtureTicker!$A$3:$A$22), PlayerForm!$X$5+4),
 TeamForm!$B$4:$B$23, TeamForm!$AD$4:$AD$23),
INDEX(FixtureTicker!$B$24:$AM$43, MATCH($B337, FixtureTicker!$A$24:$A$43), PlayerForm!$X$5+4)="A",
_xlfn.XLOOKUP($E337, PlayerForm!$D$3:$D$394, PlayerForm!$R$3:$R$394)*
_xlfn.XLOOKUP(
INDEX(FixtureTicker!$B$3:$AM$22, MATCH($B337, FixtureTicker!$A$3:$A$22), PlayerForm!$X$5+4),
 TeamForm!$B$4:$B$23, TeamForm!$AB$4:$AB$23),
INDEX(FixtureTicker!$B$24:$AM$43, MATCH($B337, FixtureTicker!$A$24:$A$43), PlayerForm!$X$5+4)="BLANK",
0
),
_xlfn.IFS(
INDEX(FixtureTicker!$B$24:$AM$43, MATCH($B337, FixtureTicker!$A$24:$A$43), PlayerForm!$X$5+5)="H",
_xlfn.XLOOKUP($E337, PlayerForm!$D$3:$D$394, PlayerForm!$Q$3:$Q$394)*
_xlfn.XLOOKUP(
INDEX(FixtureTicker!$B$3:$AM$22, MATCH($B337, FixtureTicker!$A$3:$A$22), PlayerForm!$X$5+5),
 TeamForm!$B$4:$B$23, TeamForm!$AD$4:$AD$23),
INDEX(FixtureTicker!$B$24:$AM$43, MATCH($B337, FixtureTicker!$A$24:$A$43), PlayerForm!$X$5+5)="A",
_xlfn.XLOOKUP($E337, PlayerForm!$D$3:$D$394, PlayerForm!$R$3:$R$394)*
_xlfn.XLOOKUP(
INDEX(FixtureTicker!$B$3:$AM$22, MATCH($B337, FixtureTicker!$A$3:$A$22), PlayerForm!$X$5+5),
 TeamForm!$B$4:$B$23, TeamForm!$AB$4:$AB$23),
INDEX(FixtureTicker!$B$24:$AM$43, MATCH($B337, FixtureTicker!$A$24:$A$43), PlayerForm!$X$5+5)="BLANK",
0
),
_xlfn.IFS(
INDEX(FixtureTicker!$B$24:$AM$43, MATCH($B337, FixtureTicker!$A$24:$A$43), PlayerForm!$X$5+6)="H",
_xlfn.XLOOKUP($E337, PlayerForm!$D$3:$D$394, PlayerForm!$Q$3:$Q$394)*
_xlfn.XLOOKUP(
INDEX(FixtureTicker!$B$3:$AM$22, MATCH($B337, FixtureTicker!$A$3:$A$22), PlayerForm!$X$5+6),
 TeamForm!$B$4:$B$23, TeamForm!$AD$4:$AD$23),
INDEX(FixtureTicker!$B$24:$AM$43, MATCH($B337, FixtureTicker!$A$24:$A$43), PlayerForm!$X$5+6)="A",
_xlfn.XLOOKUP($E337, PlayerForm!$D$3:$D$394, PlayerForm!$R$3:$R$394)*
_xlfn.XLOOKUP(
INDEX(FixtureTicker!$B$3:$AM$22, MATCH($B337, FixtureTicker!$A$3:$A$22), PlayerForm!$X$5+6),
 TeamForm!$B$4:$B$23, TeamForm!$AB$4:$AB$23),
INDEX(FixtureTicker!$B$24:$AM$43, MATCH($B337, FixtureTicker!$A$24:$A$43), PlayerForm!$X$5+6)="BLANK",
0
),
_xlfn.IFS(
INDEX(FixtureTicker!$B$24:$AM$43, MATCH($B337, FixtureTicker!$A$24:$A$43), PlayerForm!$X$5+7)="H",
_xlfn.XLOOKUP($E337, PlayerForm!$D$3:$D$394, PlayerForm!$Q$3:$Q$394)*
_xlfn.XLOOKUP(
INDEX(FixtureTicker!$B$3:$AM$22, MATCH($B337, FixtureTicker!$A$3:$A$22), PlayerForm!$X$5+7),
 TeamForm!$B$4:$B$23, TeamForm!$AD$4:$AD$23),
INDEX(FixtureTicker!$B$24:$AM$43, MATCH($B337, FixtureTicker!$A$24:$A$43), PlayerForm!$X$5+7)="A",
_xlfn.XLOOKUP($E337, PlayerForm!$D$3:$D$394, PlayerForm!$R$3:$R$394)*
_xlfn.XLOOKUP(
INDEX(FixtureTicker!$B$3:$AM$22, MATCH($B337, FixtureTicker!$A$3:$A$22), PlayerForm!$X$5+7),
 TeamForm!$B$4:$B$23, TeamForm!$AB$4:$AB$23),
INDEX(FixtureTicker!$B$24:$AM$43, MATCH($B337, FixtureTicker!$A$24:$A$43), PlayerForm!$X$5+7)="BLANK",
0
)
),0)</f>
        <v>0</v>
      </c>
    </row>
    <row r="338" spans="1:10">
      <c r="A338" s="55">
        <v>19</v>
      </c>
      <c r="B338" s="55">
        <f>_xlfn.XLOOKUP($A338, PlayerData!$B$3:$B$394, PlayerData!C$3:C$394)</f>
        <v>0</v>
      </c>
      <c r="C338" s="55" t="str">
        <f>_xlfn.XLOOKUP($A338, PlayerData!$B$3:$B$394, PlayerData!D$3:D$394)</f>
        <v>F</v>
      </c>
      <c r="D338" s="55">
        <f>_xlfn.XLOOKUP($A338, PlayerData!$B:$B, PlayerData!F:F,,,-1)</f>
        <v>6.4</v>
      </c>
      <c r="E338" s="31" t="str">
        <f>_xlfn.XLOOKUP($A338, PlayerData!$B$3:$B$394, PlayerData!E$3:E$394)</f>
        <v>Pukki</v>
      </c>
      <c r="F338" s="164" cm="1">
        <f t="array" ref="F338">IFERROR(0.01*_xlfn.IFS(
INDEX(FixtureTicker!$B$24:$AM$43, MATCH($B338, FixtureTicker!$A$24:$A$43, 0), PlayerForm!$X$5)="H",
_xlfn.XLOOKUP($E338, PlayerForm!$D$3:$D$394, PlayerForm!$Q$3:$Q$394)*
_xlfn.XLOOKUP(
INDEX(FixtureTicker!$B$3:$AM$22, MATCH($B338, FixtureTicker!$A$3:$A$22,0), PlayerForm!$X$5),
 TeamForm!$B$4:$B$23, TeamForm!$AD$4:$AD$23),
INDEX(FixtureTicker!$B$24:$AM$43, MATCH($B338, FixtureTicker!$A$24:$A$43,0), PlayerForm!$X$5)="A",
_xlfn.XLOOKUP($E338, PlayerForm!$D$3:$D$394, PlayerForm!$R$3:$R$394)*
_xlfn.XLOOKUP(
INDEX(FixtureTicker!$B$3:$AM$22, MATCH($B338, FixtureTicker!$A$3:$A$22,0), PlayerForm!$X$5),
 TeamForm!$B$4:$B$23, TeamForm!$AB$4:$AB$23),
INDEX(FixtureTicker!$B$24:$AM$43, MATCH($B338, FixtureTicker!$A$24:$A$43,0), PlayerForm!$X$5)="BLANK",
0),0)</f>
        <v>0</v>
      </c>
      <c r="G338" s="163" cm="1">
        <f t="array" ref="G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
),0)</f>
        <v>0</v>
      </c>
      <c r="H338" s="163" cm="1">
        <f t="array" ref="H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),
_xlfn.IFS(
INDEX(FixtureTicker!$B$24:$AM$43, MATCH($B338, FixtureTicker!$A$24:$A$43), PlayerForm!$X$5+2)="H",
_xlfn.XLOOKUP($E338, PlayerForm!$D$3:$D$394, PlayerForm!$Q$3:$Q$394)*
_xlfn.XLOOKUP(
INDEX(FixtureTicker!$B$3:$AM$22, MATCH($B338, FixtureTicker!$A$3:$A$22), PlayerForm!$X$5+2),
 TeamForm!$B$4:$B$23, TeamForm!$AD$4:$AD$23),
INDEX(FixtureTicker!$B$24:$AM$43, MATCH($B338, FixtureTicker!$A$24:$A$43), PlayerForm!$X$5+2)="A",
_xlfn.XLOOKUP($E338, PlayerForm!$D$3:$D$394, PlayerForm!$R$3:$R$394)*
_xlfn.XLOOKUP(
INDEX(FixtureTicker!$B$3:$AM$22, MATCH($B338, FixtureTicker!$A$3:$A$22), PlayerForm!$X$5+2),
 TeamForm!$B$4:$B$23, TeamForm!$AB$4:$AB$23),
INDEX(FixtureTicker!$B$24:$AM$43, MATCH($B338, FixtureTicker!$A$24:$A$43), PlayerForm!$X$5+2)="BLANK",
0
),
_xlfn.IFS(
INDEX(FixtureTicker!$B$24:$AM$43, MATCH($B338, FixtureTicker!$A$24:$A$43), PlayerForm!$X$5+3)="H",
_xlfn.XLOOKUP($E338, PlayerForm!$D$3:$D$394, PlayerForm!$Q$3:$Q$394)*
_xlfn.XLOOKUP(
INDEX(FixtureTicker!$B$3:$AM$22, MATCH($B338, FixtureTicker!$A$3:$A$22), PlayerForm!$X$5+3),
 TeamForm!$B$4:$B$23, TeamForm!$AD$4:$AD$23),
INDEX(FixtureTicker!$B$24:$AM$43, MATCH($B338, FixtureTicker!$A$24:$A$43), PlayerForm!$X$5+3)="A",
_xlfn.XLOOKUP($E338, PlayerForm!$D$3:$D$394, PlayerForm!$R$3:$R$394)*
_xlfn.XLOOKUP(
INDEX(FixtureTicker!$B$3:$AM$22, MATCH($B338, FixtureTicker!$A$3:$A$22), PlayerForm!$X$5+3),
 TeamForm!$B$4:$B$23, TeamForm!$AB$4:$AB$23),
INDEX(FixtureTicker!$B$24:$AM$43, MATCH($B338, FixtureTicker!$A$24:$A$43), PlayerForm!$X$5+3)="BLANK",
0
)
),0)</f>
        <v>0</v>
      </c>
      <c r="I338" s="163" cm="1">
        <f t="array" ref="I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),
_xlfn.IFS(
INDEX(FixtureTicker!$B$24:$AM$43, MATCH($B338, FixtureTicker!$A$24:$A$43), PlayerForm!$X$5+2)="H",
_xlfn.XLOOKUP($E338, PlayerForm!$D$3:$D$394, PlayerForm!$Q$3:$Q$394)*
_xlfn.XLOOKUP(
INDEX(FixtureTicker!$B$3:$AM$22, MATCH($B338, FixtureTicker!$A$3:$A$22), PlayerForm!$X$5+2),
 TeamForm!$B$4:$B$23, TeamForm!$AD$4:$AD$23),
INDEX(FixtureTicker!$B$24:$AM$43, MATCH($B338, FixtureTicker!$A$24:$A$43), PlayerForm!$X$5+2)="A",
_xlfn.XLOOKUP($E338, PlayerForm!$D$3:$D$394, PlayerForm!$R$3:$R$394)*
_xlfn.XLOOKUP(
INDEX(FixtureTicker!$B$3:$AM$22, MATCH($B338, FixtureTicker!$A$3:$A$22), PlayerForm!$X$5+2),
 TeamForm!$B$4:$B$23, TeamForm!$AB$4:$AB$23),
INDEX(FixtureTicker!$B$24:$AM$43, MATCH($B338, FixtureTicker!$A$24:$A$43), PlayerForm!$X$5+2)="BLANK",
0
),
_xlfn.IFS(
INDEX(FixtureTicker!$B$24:$AM$43, MATCH($B338, FixtureTicker!$A$24:$A$43), PlayerForm!$X$5+3)="H",
_xlfn.XLOOKUP($E338, PlayerForm!$D$3:$D$394, PlayerForm!$Q$3:$Q$394)*
_xlfn.XLOOKUP(
INDEX(FixtureTicker!$B$3:$AM$22, MATCH($B338, FixtureTicker!$A$3:$A$22), PlayerForm!$X$5+3),
 TeamForm!$B$4:$B$23, TeamForm!$AD$4:$AD$23),
INDEX(FixtureTicker!$B$24:$AM$43, MATCH($B338, FixtureTicker!$A$24:$A$43), PlayerForm!$X$5+3)="A",
_xlfn.XLOOKUP($E338, PlayerForm!$D$3:$D$394, PlayerForm!$R$3:$R$394)*
_xlfn.XLOOKUP(
INDEX(FixtureTicker!$B$3:$AM$22, MATCH($B338, FixtureTicker!$A$3:$A$22), PlayerForm!$X$5+3),
 TeamForm!$B$4:$B$23, TeamForm!$AB$4:$AB$23),
INDEX(FixtureTicker!$B$24:$AM$43, MATCH($B338, FixtureTicker!$A$24:$A$43), PlayerForm!$X$5+3)="BLANK",
0
),
_xlfn.IFS(
INDEX(FixtureTicker!$B$24:$AM$43, MATCH($B338, FixtureTicker!$A$24:$A$43), PlayerForm!$X$5+4)="H",
_xlfn.XLOOKUP($E338, PlayerForm!$D$3:$D$394, PlayerForm!$Q$3:$Q$394)*
_xlfn.XLOOKUP(
INDEX(FixtureTicker!$B$3:$AM$22, MATCH($B338, FixtureTicker!$A$3:$A$22), PlayerForm!$X$5+4),
 TeamForm!$B$4:$B$23, TeamForm!$AD$4:$AD$23),
INDEX(FixtureTicker!$B$24:$AM$43, MATCH($B338, FixtureTicker!$A$24:$A$43), PlayerForm!$X$5+4)="A",
_xlfn.XLOOKUP($E338, PlayerForm!$D$3:$D$394, PlayerForm!$R$3:$R$394)*
_xlfn.XLOOKUP(
INDEX(FixtureTicker!$B$3:$AM$22, MATCH($B338, FixtureTicker!$A$3:$A$22), PlayerForm!$X$5+4),
 TeamForm!$B$4:$B$23, TeamForm!$AB$4:$AB$23),
INDEX(FixtureTicker!$B$24:$AM$43, MATCH($B338, FixtureTicker!$A$24:$A$43), PlayerForm!$X$5+4)="BLANK",
0
),
_xlfn.IFS(
INDEX(FixtureTicker!$B$24:$AM$43, MATCH($B338, FixtureTicker!$A$24:$A$43), PlayerForm!$X$5+5)="H",
_xlfn.XLOOKUP($E338, PlayerForm!$D$3:$D$394, PlayerForm!$Q$3:$Q$394)*
_xlfn.XLOOKUP(
INDEX(FixtureTicker!$B$3:$AM$22, MATCH($B338, FixtureTicker!$A$3:$A$22), PlayerForm!$X$5+5),
 TeamForm!$B$4:$B$23, TeamForm!$AD$4:$AD$23),
INDEX(FixtureTicker!$B$24:$AM$43, MATCH($B338, FixtureTicker!$A$24:$A$43), PlayerForm!$X$5+5)="A",
_xlfn.XLOOKUP($E338, PlayerForm!$D$3:$D$394, PlayerForm!$R$3:$R$394)*
_xlfn.XLOOKUP(
INDEX(FixtureTicker!$B$3:$AM$22, MATCH($B338, FixtureTicker!$A$3:$A$22), PlayerForm!$X$5+5),
 TeamForm!$B$4:$B$23, TeamForm!$AB$4:$AB$23),
INDEX(FixtureTicker!$B$24:$AM$43, MATCH($B338, FixtureTicker!$A$24:$A$43), PlayerForm!$X$5+5)="BLANK",
0
)
),0)</f>
        <v>0</v>
      </c>
      <c r="J338" s="163" cm="1">
        <f t="array" ref="J338">IFERROR(0.01*SUM(
_xlfn.IFS(
INDEX(FixtureTicker!$B$24:$AM$43, MATCH($B338, FixtureTicker!$A$24:$A$43), PlayerForm!$X$5)="H",
_xlfn.XLOOKUP($E338, PlayerForm!$D$3:$D$394, PlayerForm!$Q$3:$Q$394)*
_xlfn.XLOOKUP(
INDEX(FixtureTicker!$B$3:$AM$22, MATCH($B338, FixtureTicker!$A$3:$A$22), PlayerForm!$X$5),
 TeamForm!$B$4:$B$23, TeamForm!$AD$4:$AD$23),
INDEX(FixtureTicker!$B$24:$AM$43, MATCH($B338, FixtureTicker!$A$24:$A$43), PlayerForm!$X$5)="A",
_xlfn.XLOOKUP($E338, PlayerForm!$D$3:$D$394, PlayerForm!$R$3:$R$394)*
_xlfn.XLOOKUP(
INDEX(FixtureTicker!$B$3:$AM$22, MATCH($B338, FixtureTicker!$A$3:$A$22), PlayerForm!$X$5),
 TeamForm!$B$4:$B$23, TeamForm!$AB$4:$AB$23),
INDEX(FixtureTicker!$B$24:$AM$43, MATCH($B338, FixtureTicker!$A$24:$A$43), PlayerForm!$X$5)="BLANK",
0
),
_xlfn.IFS(
INDEX(FixtureTicker!$B$24:$AM$43, MATCH($B338, FixtureTicker!$A$24:$A$43), PlayerForm!$X$5+1)="H",
_xlfn.XLOOKUP($E338, PlayerForm!$D$3:$D$394, PlayerForm!$Q$3:$Q$394)*
_xlfn.XLOOKUP(
INDEX(FixtureTicker!$B$3:$AM$22, MATCH($B338, FixtureTicker!$A$3:$A$22), PlayerForm!$X$5+1),
 TeamForm!$B$4:$B$23, TeamForm!$AD$4:$AD$23),
INDEX(FixtureTicker!$B$24:$AM$43, MATCH($B338, FixtureTicker!$A$24:$A$43), PlayerForm!$X$5+1)="A",
_xlfn.XLOOKUP($E338, PlayerForm!$D$3:$D$394, PlayerForm!$R$3:$R$394)*
_xlfn.XLOOKUP(
INDEX(FixtureTicker!$B$3:$AM$22, MATCH($B338, FixtureTicker!$A$3:$A$22), PlayerForm!$X$5+1),
 TeamForm!$B$4:$B$23, TeamForm!$AB$4:$AB$23),
INDEX(FixtureTicker!$B$24:$AM$43, MATCH($B338, FixtureTicker!$A$24:$A$43), PlayerForm!$X$5+1)="BLANK",
0
),
_xlfn.IFS(
INDEX(FixtureTicker!$B$24:$AM$43, MATCH($B338, FixtureTicker!$A$24:$A$43), PlayerForm!$X$5+2)="H",
_xlfn.XLOOKUP($E338, PlayerForm!$D$3:$D$394, PlayerForm!$Q$3:$Q$394)*
_xlfn.XLOOKUP(
INDEX(FixtureTicker!$B$3:$AM$22, MATCH($B338, FixtureTicker!$A$3:$A$22), PlayerForm!$X$5+2),
 TeamForm!$B$4:$B$23, TeamForm!$AD$4:$AD$23),
INDEX(FixtureTicker!$B$24:$AM$43, MATCH($B338, FixtureTicker!$A$24:$A$43), PlayerForm!$X$5+2)="A",
_xlfn.XLOOKUP($E338, PlayerForm!$D$3:$D$394, PlayerForm!$R$3:$R$394)*
_xlfn.XLOOKUP(
INDEX(FixtureTicker!$B$3:$AM$22, MATCH($B338, FixtureTicker!$A$3:$A$22), PlayerForm!$X$5+2),
 TeamForm!$B$4:$B$23, TeamForm!$AB$4:$AB$23),
INDEX(FixtureTicker!$B$24:$AM$43, MATCH($B338, FixtureTicker!$A$24:$A$43), PlayerForm!$X$5+2)="BLANK",
0
),
_xlfn.IFS(
INDEX(FixtureTicker!$B$24:$AM$43, MATCH($B338, FixtureTicker!$A$24:$A$43), PlayerForm!$X$5+3)="H",
_xlfn.XLOOKUP($E338, PlayerForm!$D$3:$D$394, PlayerForm!$Q$3:$Q$394)*
_xlfn.XLOOKUP(
INDEX(FixtureTicker!$B$3:$AM$22, MATCH($B338, FixtureTicker!$A$3:$A$22), PlayerForm!$X$5+3),
 TeamForm!$B$4:$B$23, TeamForm!$AD$4:$AD$23),
INDEX(FixtureTicker!$B$24:$AM$43, MATCH($B338, FixtureTicker!$A$24:$A$43), PlayerForm!$X$5+3)="A",
_xlfn.XLOOKUP($E338, PlayerForm!$D$3:$D$394, PlayerForm!$R$3:$R$394)*
_xlfn.XLOOKUP(
INDEX(FixtureTicker!$B$3:$AM$22, MATCH($B338, FixtureTicker!$A$3:$A$22), PlayerForm!$X$5+3),
 TeamForm!$B$4:$B$23, TeamForm!$AB$4:$AB$23),
INDEX(FixtureTicker!$B$24:$AM$43, MATCH($B338, FixtureTicker!$A$24:$A$43), PlayerForm!$X$5+3)="BLANK",
0
),
_xlfn.IFS(
INDEX(FixtureTicker!$B$24:$AM$43, MATCH($B338, FixtureTicker!$A$24:$A$43), PlayerForm!$X$5+4)="H",
_xlfn.XLOOKUP($E338, PlayerForm!$D$3:$D$394, PlayerForm!$Q$3:$Q$394)*
_xlfn.XLOOKUP(
INDEX(FixtureTicker!$B$3:$AM$22, MATCH($B338, FixtureTicker!$A$3:$A$22), PlayerForm!$X$5+4),
 TeamForm!$B$4:$B$23, TeamForm!$AD$4:$AD$23),
INDEX(FixtureTicker!$B$24:$AM$43, MATCH($B338, FixtureTicker!$A$24:$A$43), PlayerForm!$X$5+4)="A",
_xlfn.XLOOKUP($E338, PlayerForm!$D$3:$D$394, PlayerForm!$R$3:$R$394)*
_xlfn.XLOOKUP(
INDEX(FixtureTicker!$B$3:$AM$22, MATCH($B338, FixtureTicker!$A$3:$A$22), PlayerForm!$X$5+4),
 TeamForm!$B$4:$B$23, TeamForm!$AB$4:$AB$23),
INDEX(FixtureTicker!$B$24:$AM$43, MATCH($B338, FixtureTicker!$A$24:$A$43), PlayerForm!$X$5+4)="BLANK",
0
),
_xlfn.IFS(
INDEX(FixtureTicker!$B$24:$AM$43, MATCH($B338, FixtureTicker!$A$24:$A$43), PlayerForm!$X$5+5)="H",
_xlfn.XLOOKUP($E338, PlayerForm!$D$3:$D$394, PlayerForm!$Q$3:$Q$394)*
_xlfn.XLOOKUP(
INDEX(FixtureTicker!$B$3:$AM$22, MATCH($B338, FixtureTicker!$A$3:$A$22), PlayerForm!$X$5+5),
 TeamForm!$B$4:$B$23, TeamForm!$AD$4:$AD$23),
INDEX(FixtureTicker!$B$24:$AM$43, MATCH($B338, FixtureTicker!$A$24:$A$43), PlayerForm!$X$5+5)="A",
_xlfn.XLOOKUP($E338, PlayerForm!$D$3:$D$394, PlayerForm!$R$3:$R$394)*
_xlfn.XLOOKUP(
INDEX(FixtureTicker!$B$3:$AM$22, MATCH($B338, FixtureTicker!$A$3:$A$22), PlayerForm!$X$5+5),
 TeamForm!$B$4:$B$23, TeamForm!$AB$4:$AB$23),
INDEX(FixtureTicker!$B$24:$AM$43, MATCH($B338, FixtureTicker!$A$24:$A$43), PlayerForm!$X$5+5)="BLANK",
0
),
_xlfn.IFS(
INDEX(FixtureTicker!$B$24:$AM$43, MATCH($B338, FixtureTicker!$A$24:$A$43), PlayerForm!$X$5+6)="H",
_xlfn.XLOOKUP($E338, PlayerForm!$D$3:$D$394, PlayerForm!$Q$3:$Q$394)*
_xlfn.XLOOKUP(
INDEX(FixtureTicker!$B$3:$AM$22, MATCH($B338, FixtureTicker!$A$3:$A$22), PlayerForm!$X$5+6),
 TeamForm!$B$4:$B$23, TeamForm!$AD$4:$AD$23),
INDEX(FixtureTicker!$B$24:$AM$43, MATCH($B338, FixtureTicker!$A$24:$A$43), PlayerForm!$X$5+6)="A",
_xlfn.XLOOKUP($E338, PlayerForm!$D$3:$D$394, PlayerForm!$R$3:$R$394)*
_xlfn.XLOOKUP(
INDEX(FixtureTicker!$B$3:$AM$22, MATCH($B338, FixtureTicker!$A$3:$A$22), PlayerForm!$X$5+6),
 TeamForm!$B$4:$B$23, TeamForm!$AB$4:$AB$23),
INDEX(FixtureTicker!$B$24:$AM$43, MATCH($B338, FixtureTicker!$A$24:$A$43), PlayerForm!$X$5+6)="BLANK",
0
),
_xlfn.IFS(
INDEX(FixtureTicker!$B$24:$AM$43, MATCH($B338, FixtureTicker!$A$24:$A$43), PlayerForm!$X$5+7)="H",
_xlfn.XLOOKUP($E338, PlayerForm!$D$3:$D$394, PlayerForm!$Q$3:$Q$394)*
_xlfn.XLOOKUP(
INDEX(FixtureTicker!$B$3:$AM$22, MATCH($B338, FixtureTicker!$A$3:$A$22), PlayerForm!$X$5+7),
 TeamForm!$B$4:$B$23, TeamForm!$AD$4:$AD$23),
INDEX(FixtureTicker!$B$24:$AM$43, MATCH($B338, FixtureTicker!$A$24:$A$43), PlayerForm!$X$5+7)="A",
_xlfn.XLOOKUP($E338, PlayerForm!$D$3:$D$394, PlayerForm!$R$3:$R$394)*
_xlfn.XLOOKUP(
INDEX(FixtureTicker!$B$3:$AM$22, MATCH($B338, FixtureTicker!$A$3:$A$22), PlayerForm!$X$5+7),
 TeamForm!$B$4:$B$23, TeamForm!$AB$4:$AB$23),
INDEX(FixtureTicker!$B$24:$AM$43, MATCH($B338, FixtureTicker!$A$24:$A$43), PlayerForm!$X$5+7)="BLANK",
0
)
),0)</f>
        <v>0</v>
      </c>
    </row>
    <row r="339" spans="1:10">
      <c r="A339" s="55">
        <v>293</v>
      </c>
      <c r="B339" s="55">
        <f>_xlfn.XLOOKUP($A339, PlayerData!$B$3:$B$394, PlayerData!C$3:C$394)</f>
        <v>0</v>
      </c>
      <c r="C339" s="55" t="str">
        <f>_xlfn.XLOOKUP($A339, PlayerData!$B$3:$B$394, PlayerData!D$3:D$394)</f>
        <v>D</v>
      </c>
      <c r="D339" s="55">
        <f>_xlfn.XLOOKUP($A339, PlayerData!$B:$B, PlayerData!F:F,,,-1)</f>
        <v>4.8</v>
      </c>
      <c r="E339" s="31" t="str">
        <f>_xlfn.XLOOKUP($A339, PlayerData!$B$3:$B$394, PlayerData!E$3:E$394)</f>
        <v>Dawson</v>
      </c>
      <c r="F339" s="164" cm="1">
        <f t="array" ref="F339">IFERROR(0.01*_xlfn.IFS(
INDEX(FixtureTicker!$B$24:$AM$43, MATCH($B339, FixtureTicker!$A$24:$A$43, 0), PlayerForm!$X$5)="H",
_xlfn.XLOOKUP($E339, PlayerForm!$D$3:$D$394, PlayerForm!$Q$3:$Q$394)*
_xlfn.XLOOKUP(
INDEX(FixtureTicker!$B$3:$AM$22, MATCH($B339, FixtureTicker!$A$3:$A$22,0), PlayerForm!$X$5),
 TeamForm!$B$4:$B$23, TeamForm!$AD$4:$AD$23),
INDEX(FixtureTicker!$B$24:$AM$43, MATCH($B339, FixtureTicker!$A$24:$A$43,0), PlayerForm!$X$5)="A",
_xlfn.XLOOKUP($E339, PlayerForm!$D$3:$D$394, PlayerForm!$R$3:$R$394)*
_xlfn.XLOOKUP(
INDEX(FixtureTicker!$B$3:$AM$22, MATCH($B339, FixtureTicker!$A$3:$A$22,0), PlayerForm!$X$5),
 TeamForm!$B$4:$B$23, TeamForm!$AB$4:$AB$23),
INDEX(FixtureTicker!$B$24:$AM$43, MATCH($B339, FixtureTicker!$A$24:$A$43,0), PlayerForm!$X$5)="BLANK",
0),0)</f>
        <v>0</v>
      </c>
      <c r="G339" s="163" cm="1">
        <f t="array" ref="G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
),0)</f>
        <v>0</v>
      </c>
      <c r="H339" s="163" cm="1">
        <f t="array" ref="H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),
_xlfn.IFS(
INDEX(FixtureTicker!$B$24:$AM$43, MATCH($B339, FixtureTicker!$A$24:$A$43), PlayerForm!$X$5+2)="H",
_xlfn.XLOOKUP($E339, PlayerForm!$D$3:$D$394, PlayerForm!$Q$3:$Q$394)*
_xlfn.XLOOKUP(
INDEX(FixtureTicker!$B$3:$AM$22, MATCH($B339, FixtureTicker!$A$3:$A$22), PlayerForm!$X$5+2),
 TeamForm!$B$4:$B$23, TeamForm!$AD$4:$AD$23),
INDEX(FixtureTicker!$B$24:$AM$43, MATCH($B339, FixtureTicker!$A$24:$A$43), PlayerForm!$X$5+2)="A",
_xlfn.XLOOKUP($E339, PlayerForm!$D$3:$D$394, PlayerForm!$R$3:$R$394)*
_xlfn.XLOOKUP(
INDEX(FixtureTicker!$B$3:$AM$22, MATCH($B339, FixtureTicker!$A$3:$A$22), PlayerForm!$X$5+2),
 TeamForm!$B$4:$B$23, TeamForm!$AB$4:$AB$23),
INDEX(FixtureTicker!$B$24:$AM$43, MATCH($B339, FixtureTicker!$A$24:$A$43), PlayerForm!$X$5+2)="BLANK",
0
),
_xlfn.IFS(
INDEX(FixtureTicker!$B$24:$AM$43, MATCH($B339, FixtureTicker!$A$24:$A$43), PlayerForm!$X$5+3)="H",
_xlfn.XLOOKUP($E339, PlayerForm!$D$3:$D$394, PlayerForm!$Q$3:$Q$394)*
_xlfn.XLOOKUP(
INDEX(FixtureTicker!$B$3:$AM$22, MATCH($B339, FixtureTicker!$A$3:$A$22), PlayerForm!$X$5+3),
 TeamForm!$B$4:$B$23, TeamForm!$AD$4:$AD$23),
INDEX(FixtureTicker!$B$24:$AM$43, MATCH($B339, FixtureTicker!$A$24:$A$43), PlayerForm!$X$5+3)="A",
_xlfn.XLOOKUP($E339, PlayerForm!$D$3:$D$394, PlayerForm!$R$3:$R$394)*
_xlfn.XLOOKUP(
INDEX(FixtureTicker!$B$3:$AM$22, MATCH($B339, FixtureTicker!$A$3:$A$22), PlayerForm!$X$5+3),
 TeamForm!$B$4:$B$23, TeamForm!$AB$4:$AB$23),
INDEX(FixtureTicker!$B$24:$AM$43, MATCH($B339, FixtureTicker!$A$24:$A$43), PlayerForm!$X$5+3)="BLANK",
0
)
),0)</f>
        <v>0</v>
      </c>
      <c r="I339" s="163" cm="1">
        <f t="array" ref="I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),
_xlfn.IFS(
INDEX(FixtureTicker!$B$24:$AM$43, MATCH($B339, FixtureTicker!$A$24:$A$43), PlayerForm!$X$5+2)="H",
_xlfn.XLOOKUP($E339, PlayerForm!$D$3:$D$394, PlayerForm!$Q$3:$Q$394)*
_xlfn.XLOOKUP(
INDEX(FixtureTicker!$B$3:$AM$22, MATCH($B339, FixtureTicker!$A$3:$A$22), PlayerForm!$X$5+2),
 TeamForm!$B$4:$B$23, TeamForm!$AD$4:$AD$23),
INDEX(FixtureTicker!$B$24:$AM$43, MATCH($B339, FixtureTicker!$A$24:$A$43), PlayerForm!$X$5+2)="A",
_xlfn.XLOOKUP($E339, PlayerForm!$D$3:$D$394, PlayerForm!$R$3:$R$394)*
_xlfn.XLOOKUP(
INDEX(FixtureTicker!$B$3:$AM$22, MATCH($B339, FixtureTicker!$A$3:$A$22), PlayerForm!$X$5+2),
 TeamForm!$B$4:$B$23, TeamForm!$AB$4:$AB$23),
INDEX(FixtureTicker!$B$24:$AM$43, MATCH($B339, FixtureTicker!$A$24:$A$43), PlayerForm!$X$5+2)="BLANK",
0
),
_xlfn.IFS(
INDEX(FixtureTicker!$B$24:$AM$43, MATCH($B339, FixtureTicker!$A$24:$A$43), PlayerForm!$X$5+3)="H",
_xlfn.XLOOKUP($E339, PlayerForm!$D$3:$D$394, PlayerForm!$Q$3:$Q$394)*
_xlfn.XLOOKUP(
INDEX(FixtureTicker!$B$3:$AM$22, MATCH($B339, FixtureTicker!$A$3:$A$22), PlayerForm!$X$5+3),
 TeamForm!$B$4:$B$23, TeamForm!$AD$4:$AD$23),
INDEX(FixtureTicker!$B$24:$AM$43, MATCH($B339, FixtureTicker!$A$24:$A$43), PlayerForm!$X$5+3)="A",
_xlfn.XLOOKUP($E339, PlayerForm!$D$3:$D$394, PlayerForm!$R$3:$R$394)*
_xlfn.XLOOKUP(
INDEX(FixtureTicker!$B$3:$AM$22, MATCH($B339, FixtureTicker!$A$3:$A$22), PlayerForm!$X$5+3),
 TeamForm!$B$4:$B$23, TeamForm!$AB$4:$AB$23),
INDEX(FixtureTicker!$B$24:$AM$43, MATCH($B339, FixtureTicker!$A$24:$A$43), PlayerForm!$X$5+3)="BLANK",
0
),
_xlfn.IFS(
INDEX(FixtureTicker!$B$24:$AM$43, MATCH($B339, FixtureTicker!$A$24:$A$43), PlayerForm!$X$5+4)="H",
_xlfn.XLOOKUP($E339, PlayerForm!$D$3:$D$394, PlayerForm!$Q$3:$Q$394)*
_xlfn.XLOOKUP(
INDEX(FixtureTicker!$B$3:$AM$22, MATCH($B339, FixtureTicker!$A$3:$A$22), PlayerForm!$X$5+4),
 TeamForm!$B$4:$B$23, TeamForm!$AD$4:$AD$23),
INDEX(FixtureTicker!$B$24:$AM$43, MATCH($B339, FixtureTicker!$A$24:$A$43), PlayerForm!$X$5+4)="A",
_xlfn.XLOOKUP($E339, PlayerForm!$D$3:$D$394, PlayerForm!$R$3:$R$394)*
_xlfn.XLOOKUP(
INDEX(FixtureTicker!$B$3:$AM$22, MATCH($B339, FixtureTicker!$A$3:$A$22), PlayerForm!$X$5+4),
 TeamForm!$B$4:$B$23, TeamForm!$AB$4:$AB$23),
INDEX(FixtureTicker!$B$24:$AM$43, MATCH($B339, FixtureTicker!$A$24:$A$43), PlayerForm!$X$5+4)="BLANK",
0
),
_xlfn.IFS(
INDEX(FixtureTicker!$B$24:$AM$43, MATCH($B339, FixtureTicker!$A$24:$A$43), PlayerForm!$X$5+5)="H",
_xlfn.XLOOKUP($E339, PlayerForm!$D$3:$D$394, PlayerForm!$Q$3:$Q$394)*
_xlfn.XLOOKUP(
INDEX(FixtureTicker!$B$3:$AM$22, MATCH($B339, FixtureTicker!$A$3:$A$22), PlayerForm!$X$5+5),
 TeamForm!$B$4:$B$23, TeamForm!$AD$4:$AD$23),
INDEX(FixtureTicker!$B$24:$AM$43, MATCH($B339, FixtureTicker!$A$24:$A$43), PlayerForm!$X$5+5)="A",
_xlfn.XLOOKUP($E339, PlayerForm!$D$3:$D$394, PlayerForm!$R$3:$R$394)*
_xlfn.XLOOKUP(
INDEX(FixtureTicker!$B$3:$AM$22, MATCH($B339, FixtureTicker!$A$3:$A$22), PlayerForm!$X$5+5),
 TeamForm!$B$4:$B$23, TeamForm!$AB$4:$AB$23),
INDEX(FixtureTicker!$B$24:$AM$43, MATCH($B339, FixtureTicker!$A$24:$A$43), PlayerForm!$X$5+5)="BLANK",
0
)
),0)</f>
        <v>0</v>
      </c>
      <c r="J339" s="163" cm="1">
        <f t="array" ref="J339">IFERROR(0.01*SUM(
_xlfn.IFS(
INDEX(FixtureTicker!$B$24:$AM$43, MATCH($B339, FixtureTicker!$A$24:$A$43), PlayerForm!$X$5)="H",
_xlfn.XLOOKUP($E339, PlayerForm!$D$3:$D$394, PlayerForm!$Q$3:$Q$394)*
_xlfn.XLOOKUP(
INDEX(FixtureTicker!$B$3:$AM$22, MATCH($B339, FixtureTicker!$A$3:$A$22), PlayerForm!$X$5),
 TeamForm!$B$4:$B$23, TeamForm!$AD$4:$AD$23),
INDEX(FixtureTicker!$B$24:$AM$43, MATCH($B339, FixtureTicker!$A$24:$A$43), PlayerForm!$X$5)="A",
_xlfn.XLOOKUP($E339, PlayerForm!$D$3:$D$394, PlayerForm!$R$3:$R$394)*
_xlfn.XLOOKUP(
INDEX(FixtureTicker!$B$3:$AM$22, MATCH($B339, FixtureTicker!$A$3:$A$22), PlayerForm!$X$5),
 TeamForm!$B$4:$B$23, TeamForm!$AB$4:$AB$23),
INDEX(FixtureTicker!$B$24:$AM$43, MATCH($B339, FixtureTicker!$A$24:$A$43), PlayerForm!$X$5)="BLANK",
0
),
_xlfn.IFS(
INDEX(FixtureTicker!$B$24:$AM$43, MATCH($B339, FixtureTicker!$A$24:$A$43), PlayerForm!$X$5+1)="H",
_xlfn.XLOOKUP($E339, PlayerForm!$D$3:$D$394, PlayerForm!$Q$3:$Q$394)*
_xlfn.XLOOKUP(
INDEX(FixtureTicker!$B$3:$AM$22, MATCH($B339, FixtureTicker!$A$3:$A$22), PlayerForm!$X$5+1),
 TeamForm!$B$4:$B$23, TeamForm!$AD$4:$AD$23),
INDEX(FixtureTicker!$B$24:$AM$43, MATCH($B339, FixtureTicker!$A$24:$A$43), PlayerForm!$X$5+1)="A",
_xlfn.XLOOKUP($E339, PlayerForm!$D$3:$D$394, PlayerForm!$R$3:$R$394)*
_xlfn.XLOOKUP(
INDEX(FixtureTicker!$B$3:$AM$22, MATCH($B339, FixtureTicker!$A$3:$A$22), PlayerForm!$X$5+1),
 TeamForm!$B$4:$B$23, TeamForm!$AB$4:$AB$23),
INDEX(FixtureTicker!$B$24:$AM$43, MATCH($B339, FixtureTicker!$A$24:$A$43), PlayerForm!$X$5+1)="BLANK",
0
),
_xlfn.IFS(
INDEX(FixtureTicker!$B$24:$AM$43, MATCH($B339, FixtureTicker!$A$24:$A$43), PlayerForm!$X$5+2)="H",
_xlfn.XLOOKUP($E339, PlayerForm!$D$3:$D$394, PlayerForm!$Q$3:$Q$394)*
_xlfn.XLOOKUP(
INDEX(FixtureTicker!$B$3:$AM$22, MATCH($B339, FixtureTicker!$A$3:$A$22), PlayerForm!$X$5+2),
 TeamForm!$B$4:$B$23, TeamForm!$AD$4:$AD$23),
INDEX(FixtureTicker!$B$24:$AM$43, MATCH($B339, FixtureTicker!$A$24:$A$43), PlayerForm!$X$5+2)="A",
_xlfn.XLOOKUP($E339, PlayerForm!$D$3:$D$394, PlayerForm!$R$3:$R$394)*
_xlfn.XLOOKUP(
INDEX(FixtureTicker!$B$3:$AM$22, MATCH($B339, FixtureTicker!$A$3:$A$22), PlayerForm!$X$5+2),
 TeamForm!$B$4:$B$23, TeamForm!$AB$4:$AB$23),
INDEX(FixtureTicker!$B$24:$AM$43, MATCH($B339, FixtureTicker!$A$24:$A$43), PlayerForm!$X$5+2)="BLANK",
0
),
_xlfn.IFS(
INDEX(FixtureTicker!$B$24:$AM$43, MATCH($B339, FixtureTicker!$A$24:$A$43), PlayerForm!$X$5+3)="H",
_xlfn.XLOOKUP($E339, PlayerForm!$D$3:$D$394, PlayerForm!$Q$3:$Q$394)*
_xlfn.XLOOKUP(
INDEX(FixtureTicker!$B$3:$AM$22, MATCH($B339, FixtureTicker!$A$3:$A$22), PlayerForm!$X$5+3),
 TeamForm!$B$4:$B$23, TeamForm!$AD$4:$AD$23),
INDEX(FixtureTicker!$B$24:$AM$43, MATCH($B339, FixtureTicker!$A$24:$A$43), PlayerForm!$X$5+3)="A",
_xlfn.XLOOKUP($E339, PlayerForm!$D$3:$D$394, PlayerForm!$R$3:$R$394)*
_xlfn.XLOOKUP(
INDEX(FixtureTicker!$B$3:$AM$22, MATCH($B339, FixtureTicker!$A$3:$A$22), PlayerForm!$X$5+3),
 TeamForm!$B$4:$B$23, TeamForm!$AB$4:$AB$23),
INDEX(FixtureTicker!$B$24:$AM$43, MATCH($B339, FixtureTicker!$A$24:$A$43), PlayerForm!$X$5+3)="BLANK",
0
),
_xlfn.IFS(
INDEX(FixtureTicker!$B$24:$AM$43, MATCH($B339, FixtureTicker!$A$24:$A$43), PlayerForm!$X$5+4)="H",
_xlfn.XLOOKUP($E339, PlayerForm!$D$3:$D$394, PlayerForm!$Q$3:$Q$394)*
_xlfn.XLOOKUP(
INDEX(FixtureTicker!$B$3:$AM$22, MATCH($B339, FixtureTicker!$A$3:$A$22), PlayerForm!$X$5+4),
 TeamForm!$B$4:$B$23, TeamForm!$AD$4:$AD$23),
INDEX(FixtureTicker!$B$24:$AM$43, MATCH($B339, FixtureTicker!$A$24:$A$43), PlayerForm!$X$5+4)="A",
_xlfn.XLOOKUP($E339, PlayerForm!$D$3:$D$394, PlayerForm!$R$3:$R$394)*
_xlfn.XLOOKUP(
INDEX(FixtureTicker!$B$3:$AM$22, MATCH($B339, FixtureTicker!$A$3:$A$22), PlayerForm!$X$5+4),
 TeamForm!$B$4:$B$23, TeamForm!$AB$4:$AB$23),
INDEX(FixtureTicker!$B$24:$AM$43, MATCH($B339, FixtureTicker!$A$24:$A$43), PlayerForm!$X$5+4)="BLANK",
0
),
_xlfn.IFS(
INDEX(FixtureTicker!$B$24:$AM$43, MATCH($B339, FixtureTicker!$A$24:$A$43), PlayerForm!$X$5+5)="H",
_xlfn.XLOOKUP($E339, PlayerForm!$D$3:$D$394, PlayerForm!$Q$3:$Q$394)*
_xlfn.XLOOKUP(
INDEX(FixtureTicker!$B$3:$AM$22, MATCH($B339, FixtureTicker!$A$3:$A$22), PlayerForm!$X$5+5),
 TeamForm!$B$4:$B$23, TeamForm!$AD$4:$AD$23),
INDEX(FixtureTicker!$B$24:$AM$43, MATCH($B339, FixtureTicker!$A$24:$A$43), PlayerForm!$X$5+5)="A",
_xlfn.XLOOKUP($E339, PlayerForm!$D$3:$D$394, PlayerForm!$R$3:$R$394)*
_xlfn.XLOOKUP(
INDEX(FixtureTicker!$B$3:$AM$22, MATCH($B339, FixtureTicker!$A$3:$A$22), PlayerForm!$X$5+5),
 TeamForm!$B$4:$B$23, TeamForm!$AB$4:$AB$23),
INDEX(FixtureTicker!$B$24:$AM$43, MATCH($B339, FixtureTicker!$A$24:$A$43), PlayerForm!$X$5+5)="BLANK",
0
),
_xlfn.IFS(
INDEX(FixtureTicker!$B$24:$AM$43, MATCH($B339, FixtureTicker!$A$24:$A$43), PlayerForm!$X$5+6)="H",
_xlfn.XLOOKUP($E339, PlayerForm!$D$3:$D$394, PlayerForm!$Q$3:$Q$394)*
_xlfn.XLOOKUP(
INDEX(FixtureTicker!$B$3:$AM$22, MATCH($B339, FixtureTicker!$A$3:$A$22), PlayerForm!$X$5+6),
 TeamForm!$B$4:$B$23, TeamForm!$AD$4:$AD$23),
INDEX(FixtureTicker!$B$24:$AM$43, MATCH($B339, FixtureTicker!$A$24:$A$43), PlayerForm!$X$5+6)="A",
_xlfn.XLOOKUP($E339, PlayerForm!$D$3:$D$394, PlayerForm!$R$3:$R$394)*
_xlfn.XLOOKUP(
INDEX(FixtureTicker!$B$3:$AM$22, MATCH($B339, FixtureTicker!$A$3:$A$22), PlayerForm!$X$5+6),
 TeamForm!$B$4:$B$23, TeamForm!$AB$4:$AB$23),
INDEX(FixtureTicker!$B$24:$AM$43, MATCH($B339, FixtureTicker!$A$24:$A$43), PlayerForm!$X$5+6)="BLANK",
0
),
_xlfn.IFS(
INDEX(FixtureTicker!$B$24:$AM$43, MATCH($B339, FixtureTicker!$A$24:$A$43), PlayerForm!$X$5+7)="H",
_xlfn.XLOOKUP($E339, PlayerForm!$D$3:$D$394, PlayerForm!$Q$3:$Q$394)*
_xlfn.XLOOKUP(
INDEX(FixtureTicker!$B$3:$AM$22, MATCH($B339, FixtureTicker!$A$3:$A$22), PlayerForm!$X$5+7),
 TeamForm!$B$4:$B$23, TeamForm!$AD$4:$AD$23),
INDEX(FixtureTicker!$B$24:$AM$43, MATCH($B339, FixtureTicker!$A$24:$A$43), PlayerForm!$X$5+7)="A",
_xlfn.XLOOKUP($E339, PlayerForm!$D$3:$D$394, PlayerForm!$R$3:$R$394)*
_xlfn.XLOOKUP(
INDEX(FixtureTicker!$B$3:$AM$22, MATCH($B339, FixtureTicker!$A$3:$A$22), PlayerForm!$X$5+7),
 TeamForm!$B$4:$B$23, TeamForm!$AB$4:$AB$23),
INDEX(FixtureTicker!$B$24:$AM$43, MATCH($B339, FixtureTicker!$A$24:$A$43), PlayerForm!$X$5+7)="BLANK",
0
)
),0)</f>
        <v>0</v>
      </c>
    </row>
    <row r="340" spans="1:10">
      <c r="A340" s="55">
        <v>120</v>
      </c>
      <c r="B340" s="55">
        <f>_xlfn.XLOOKUP($A340, PlayerData!$B$3:$B$394, PlayerData!C$3:C$394)</f>
        <v>0</v>
      </c>
      <c r="C340" s="55" t="str">
        <f>_xlfn.XLOOKUP($A340, PlayerData!$B$3:$B$394, PlayerData!D$3:D$394)</f>
        <v>M</v>
      </c>
      <c r="D340" s="55">
        <f>_xlfn.XLOOKUP($A340, PlayerData!$B:$B, PlayerData!F:F,,,-1)</f>
        <v>5.6</v>
      </c>
      <c r="E340" s="31" t="str">
        <f>_xlfn.XLOOKUP($A340, PlayerData!$B$3:$B$394, PlayerData!E$3:E$394)</f>
        <v>Pereyra</v>
      </c>
      <c r="F340" s="164" cm="1">
        <f t="array" ref="F340">IFERROR(0.01*_xlfn.IFS(
INDEX(FixtureTicker!$B$24:$AM$43, MATCH($B340, FixtureTicker!$A$24:$A$43, 0), PlayerForm!$X$5)="H",
_xlfn.XLOOKUP($E340, PlayerForm!$D$3:$D$394, PlayerForm!$Q$3:$Q$394)*
_xlfn.XLOOKUP(
INDEX(FixtureTicker!$B$3:$AM$22, MATCH($B340, FixtureTicker!$A$3:$A$22,0), PlayerForm!$X$5),
 TeamForm!$B$4:$B$23, TeamForm!$AD$4:$AD$23),
INDEX(FixtureTicker!$B$24:$AM$43, MATCH($B340, FixtureTicker!$A$24:$A$43,0), PlayerForm!$X$5)="A",
_xlfn.XLOOKUP($E340, PlayerForm!$D$3:$D$394, PlayerForm!$R$3:$R$394)*
_xlfn.XLOOKUP(
INDEX(FixtureTicker!$B$3:$AM$22, MATCH($B340, FixtureTicker!$A$3:$A$22,0), PlayerForm!$X$5),
 TeamForm!$B$4:$B$23, TeamForm!$AB$4:$AB$23),
INDEX(FixtureTicker!$B$24:$AM$43, MATCH($B340, FixtureTicker!$A$24:$A$43,0), PlayerForm!$X$5)="BLANK",
0),0)</f>
        <v>0</v>
      </c>
      <c r="G340" s="163" cm="1">
        <f t="array" ref="G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
),0)</f>
        <v>0</v>
      </c>
      <c r="H340" s="163" cm="1">
        <f t="array" ref="H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),
_xlfn.IFS(
INDEX(FixtureTicker!$B$24:$AM$43, MATCH($B340, FixtureTicker!$A$24:$A$43), PlayerForm!$X$5+2)="H",
_xlfn.XLOOKUP($E340, PlayerForm!$D$3:$D$394, PlayerForm!$Q$3:$Q$394)*
_xlfn.XLOOKUP(
INDEX(FixtureTicker!$B$3:$AM$22, MATCH($B340, FixtureTicker!$A$3:$A$22), PlayerForm!$X$5+2),
 TeamForm!$B$4:$B$23, TeamForm!$AD$4:$AD$23),
INDEX(FixtureTicker!$B$24:$AM$43, MATCH($B340, FixtureTicker!$A$24:$A$43), PlayerForm!$X$5+2)="A",
_xlfn.XLOOKUP($E340, PlayerForm!$D$3:$D$394, PlayerForm!$R$3:$R$394)*
_xlfn.XLOOKUP(
INDEX(FixtureTicker!$B$3:$AM$22, MATCH($B340, FixtureTicker!$A$3:$A$22), PlayerForm!$X$5+2),
 TeamForm!$B$4:$B$23, TeamForm!$AB$4:$AB$23),
INDEX(FixtureTicker!$B$24:$AM$43, MATCH($B340, FixtureTicker!$A$24:$A$43), PlayerForm!$X$5+2)="BLANK",
0
),
_xlfn.IFS(
INDEX(FixtureTicker!$B$24:$AM$43, MATCH($B340, FixtureTicker!$A$24:$A$43), PlayerForm!$X$5+3)="H",
_xlfn.XLOOKUP($E340, PlayerForm!$D$3:$D$394, PlayerForm!$Q$3:$Q$394)*
_xlfn.XLOOKUP(
INDEX(FixtureTicker!$B$3:$AM$22, MATCH($B340, FixtureTicker!$A$3:$A$22), PlayerForm!$X$5+3),
 TeamForm!$B$4:$B$23, TeamForm!$AD$4:$AD$23),
INDEX(FixtureTicker!$B$24:$AM$43, MATCH($B340, FixtureTicker!$A$24:$A$43), PlayerForm!$X$5+3)="A",
_xlfn.XLOOKUP($E340, PlayerForm!$D$3:$D$394, PlayerForm!$R$3:$R$394)*
_xlfn.XLOOKUP(
INDEX(FixtureTicker!$B$3:$AM$22, MATCH($B340, FixtureTicker!$A$3:$A$22), PlayerForm!$X$5+3),
 TeamForm!$B$4:$B$23, TeamForm!$AB$4:$AB$23),
INDEX(FixtureTicker!$B$24:$AM$43, MATCH($B340, FixtureTicker!$A$24:$A$43), PlayerForm!$X$5+3)="BLANK",
0
)
),0)</f>
        <v>0</v>
      </c>
      <c r="I340" s="163" cm="1">
        <f t="array" ref="I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),
_xlfn.IFS(
INDEX(FixtureTicker!$B$24:$AM$43, MATCH($B340, FixtureTicker!$A$24:$A$43), PlayerForm!$X$5+2)="H",
_xlfn.XLOOKUP($E340, PlayerForm!$D$3:$D$394, PlayerForm!$Q$3:$Q$394)*
_xlfn.XLOOKUP(
INDEX(FixtureTicker!$B$3:$AM$22, MATCH($B340, FixtureTicker!$A$3:$A$22), PlayerForm!$X$5+2),
 TeamForm!$B$4:$B$23, TeamForm!$AD$4:$AD$23),
INDEX(FixtureTicker!$B$24:$AM$43, MATCH($B340, FixtureTicker!$A$24:$A$43), PlayerForm!$X$5+2)="A",
_xlfn.XLOOKUP($E340, PlayerForm!$D$3:$D$394, PlayerForm!$R$3:$R$394)*
_xlfn.XLOOKUP(
INDEX(FixtureTicker!$B$3:$AM$22, MATCH($B340, FixtureTicker!$A$3:$A$22), PlayerForm!$X$5+2),
 TeamForm!$B$4:$B$23, TeamForm!$AB$4:$AB$23),
INDEX(FixtureTicker!$B$24:$AM$43, MATCH($B340, FixtureTicker!$A$24:$A$43), PlayerForm!$X$5+2)="BLANK",
0
),
_xlfn.IFS(
INDEX(FixtureTicker!$B$24:$AM$43, MATCH($B340, FixtureTicker!$A$24:$A$43), PlayerForm!$X$5+3)="H",
_xlfn.XLOOKUP($E340, PlayerForm!$D$3:$D$394, PlayerForm!$Q$3:$Q$394)*
_xlfn.XLOOKUP(
INDEX(FixtureTicker!$B$3:$AM$22, MATCH($B340, FixtureTicker!$A$3:$A$22), PlayerForm!$X$5+3),
 TeamForm!$B$4:$B$23, TeamForm!$AD$4:$AD$23),
INDEX(FixtureTicker!$B$24:$AM$43, MATCH($B340, FixtureTicker!$A$24:$A$43), PlayerForm!$X$5+3)="A",
_xlfn.XLOOKUP($E340, PlayerForm!$D$3:$D$394, PlayerForm!$R$3:$R$394)*
_xlfn.XLOOKUP(
INDEX(FixtureTicker!$B$3:$AM$22, MATCH($B340, FixtureTicker!$A$3:$A$22), PlayerForm!$X$5+3),
 TeamForm!$B$4:$B$23, TeamForm!$AB$4:$AB$23),
INDEX(FixtureTicker!$B$24:$AM$43, MATCH($B340, FixtureTicker!$A$24:$A$43), PlayerForm!$X$5+3)="BLANK",
0
),
_xlfn.IFS(
INDEX(FixtureTicker!$B$24:$AM$43, MATCH($B340, FixtureTicker!$A$24:$A$43), PlayerForm!$X$5+4)="H",
_xlfn.XLOOKUP($E340, PlayerForm!$D$3:$D$394, PlayerForm!$Q$3:$Q$394)*
_xlfn.XLOOKUP(
INDEX(FixtureTicker!$B$3:$AM$22, MATCH($B340, FixtureTicker!$A$3:$A$22), PlayerForm!$X$5+4),
 TeamForm!$B$4:$B$23, TeamForm!$AD$4:$AD$23),
INDEX(FixtureTicker!$B$24:$AM$43, MATCH($B340, FixtureTicker!$A$24:$A$43), PlayerForm!$X$5+4)="A",
_xlfn.XLOOKUP($E340, PlayerForm!$D$3:$D$394, PlayerForm!$R$3:$R$394)*
_xlfn.XLOOKUP(
INDEX(FixtureTicker!$B$3:$AM$22, MATCH($B340, FixtureTicker!$A$3:$A$22), PlayerForm!$X$5+4),
 TeamForm!$B$4:$B$23, TeamForm!$AB$4:$AB$23),
INDEX(FixtureTicker!$B$24:$AM$43, MATCH($B340, FixtureTicker!$A$24:$A$43), PlayerForm!$X$5+4)="BLANK",
0
),
_xlfn.IFS(
INDEX(FixtureTicker!$B$24:$AM$43, MATCH($B340, FixtureTicker!$A$24:$A$43), PlayerForm!$X$5+5)="H",
_xlfn.XLOOKUP($E340, PlayerForm!$D$3:$D$394, PlayerForm!$Q$3:$Q$394)*
_xlfn.XLOOKUP(
INDEX(FixtureTicker!$B$3:$AM$22, MATCH($B340, FixtureTicker!$A$3:$A$22), PlayerForm!$X$5+5),
 TeamForm!$B$4:$B$23, TeamForm!$AD$4:$AD$23),
INDEX(FixtureTicker!$B$24:$AM$43, MATCH($B340, FixtureTicker!$A$24:$A$43), PlayerForm!$X$5+5)="A",
_xlfn.XLOOKUP($E340, PlayerForm!$D$3:$D$394, PlayerForm!$R$3:$R$394)*
_xlfn.XLOOKUP(
INDEX(FixtureTicker!$B$3:$AM$22, MATCH($B340, FixtureTicker!$A$3:$A$22), PlayerForm!$X$5+5),
 TeamForm!$B$4:$B$23, TeamForm!$AB$4:$AB$23),
INDEX(FixtureTicker!$B$24:$AM$43, MATCH($B340, FixtureTicker!$A$24:$A$43), PlayerForm!$X$5+5)="BLANK",
0
)
),0)</f>
        <v>0</v>
      </c>
      <c r="J340" s="163" cm="1">
        <f t="array" ref="J340">IFERROR(0.01*SUM(
_xlfn.IFS(
INDEX(FixtureTicker!$B$24:$AM$43, MATCH($B340, FixtureTicker!$A$24:$A$43), PlayerForm!$X$5)="H",
_xlfn.XLOOKUP($E340, PlayerForm!$D$3:$D$394, PlayerForm!$Q$3:$Q$394)*
_xlfn.XLOOKUP(
INDEX(FixtureTicker!$B$3:$AM$22, MATCH($B340, FixtureTicker!$A$3:$A$22), PlayerForm!$X$5),
 TeamForm!$B$4:$B$23, TeamForm!$AD$4:$AD$23),
INDEX(FixtureTicker!$B$24:$AM$43, MATCH($B340, FixtureTicker!$A$24:$A$43), PlayerForm!$X$5)="A",
_xlfn.XLOOKUP($E340, PlayerForm!$D$3:$D$394, PlayerForm!$R$3:$R$394)*
_xlfn.XLOOKUP(
INDEX(FixtureTicker!$B$3:$AM$22, MATCH($B340, FixtureTicker!$A$3:$A$22), PlayerForm!$X$5),
 TeamForm!$B$4:$B$23, TeamForm!$AB$4:$AB$23),
INDEX(FixtureTicker!$B$24:$AM$43, MATCH($B340, FixtureTicker!$A$24:$A$43), PlayerForm!$X$5)="BLANK",
0
),
_xlfn.IFS(
INDEX(FixtureTicker!$B$24:$AM$43, MATCH($B340, FixtureTicker!$A$24:$A$43), PlayerForm!$X$5+1)="H",
_xlfn.XLOOKUP($E340, PlayerForm!$D$3:$D$394, PlayerForm!$Q$3:$Q$394)*
_xlfn.XLOOKUP(
INDEX(FixtureTicker!$B$3:$AM$22, MATCH($B340, FixtureTicker!$A$3:$A$22), PlayerForm!$X$5+1),
 TeamForm!$B$4:$B$23, TeamForm!$AD$4:$AD$23),
INDEX(FixtureTicker!$B$24:$AM$43, MATCH($B340, FixtureTicker!$A$24:$A$43), PlayerForm!$X$5+1)="A",
_xlfn.XLOOKUP($E340, PlayerForm!$D$3:$D$394, PlayerForm!$R$3:$R$394)*
_xlfn.XLOOKUP(
INDEX(FixtureTicker!$B$3:$AM$22, MATCH($B340, FixtureTicker!$A$3:$A$22), PlayerForm!$X$5+1),
 TeamForm!$B$4:$B$23, TeamForm!$AB$4:$AB$23),
INDEX(FixtureTicker!$B$24:$AM$43, MATCH($B340, FixtureTicker!$A$24:$A$43), PlayerForm!$X$5+1)="BLANK",
0
),
_xlfn.IFS(
INDEX(FixtureTicker!$B$24:$AM$43, MATCH($B340, FixtureTicker!$A$24:$A$43), PlayerForm!$X$5+2)="H",
_xlfn.XLOOKUP($E340, PlayerForm!$D$3:$D$394, PlayerForm!$Q$3:$Q$394)*
_xlfn.XLOOKUP(
INDEX(FixtureTicker!$B$3:$AM$22, MATCH($B340, FixtureTicker!$A$3:$A$22), PlayerForm!$X$5+2),
 TeamForm!$B$4:$B$23, TeamForm!$AD$4:$AD$23),
INDEX(FixtureTicker!$B$24:$AM$43, MATCH($B340, FixtureTicker!$A$24:$A$43), PlayerForm!$X$5+2)="A",
_xlfn.XLOOKUP($E340, PlayerForm!$D$3:$D$394, PlayerForm!$R$3:$R$394)*
_xlfn.XLOOKUP(
INDEX(FixtureTicker!$B$3:$AM$22, MATCH($B340, FixtureTicker!$A$3:$A$22), PlayerForm!$X$5+2),
 TeamForm!$B$4:$B$23, TeamForm!$AB$4:$AB$23),
INDEX(FixtureTicker!$B$24:$AM$43, MATCH($B340, FixtureTicker!$A$24:$A$43), PlayerForm!$X$5+2)="BLANK",
0
),
_xlfn.IFS(
INDEX(FixtureTicker!$B$24:$AM$43, MATCH($B340, FixtureTicker!$A$24:$A$43), PlayerForm!$X$5+3)="H",
_xlfn.XLOOKUP($E340, PlayerForm!$D$3:$D$394, PlayerForm!$Q$3:$Q$394)*
_xlfn.XLOOKUP(
INDEX(FixtureTicker!$B$3:$AM$22, MATCH($B340, FixtureTicker!$A$3:$A$22), PlayerForm!$X$5+3),
 TeamForm!$B$4:$B$23, TeamForm!$AD$4:$AD$23),
INDEX(FixtureTicker!$B$24:$AM$43, MATCH($B340, FixtureTicker!$A$24:$A$43), PlayerForm!$X$5+3)="A",
_xlfn.XLOOKUP($E340, PlayerForm!$D$3:$D$394, PlayerForm!$R$3:$R$394)*
_xlfn.XLOOKUP(
INDEX(FixtureTicker!$B$3:$AM$22, MATCH($B340, FixtureTicker!$A$3:$A$22), PlayerForm!$X$5+3),
 TeamForm!$B$4:$B$23, TeamForm!$AB$4:$AB$23),
INDEX(FixtureTicker!$B$24:$AM$43, MATCH($B340, FixtureTicker!$A$24:$A$43), PlayerForm!$X$5+3)="BLANK",
0
),
_xlfn.IFS(
INDEX(FixtureTicker!$B$24:$AM$43, MATCH($B340, FixtureTicker!$A$24:$A$43), PlayerForm!$X$5+4)="H",
_xlfn.XLOOKUP($E340, PlayerForm!$D$3:$D$394, PlayerForm!$Q$3:$Q$394)*
_xlfn.XLOOKUP(
INDEX(FixtureTicker!$B$3:$AM$22, MATCH($B340, FixtureTicker!$A$3:$A$22), PlayerForm!$X$5+4),
 TeamForm!$B$4:$B$23, TeamForm!$AD$4:$AD$23),
INDEX(FixtureTicker!$B$24:$AM$43, MATCH($B340, FixtureTicker!$A$24:$A$43), PlayerForm!$X$5+4)="A",
_xlfn.XLOOKUP($E340, PlayerForm!$D$3:$D$394, PlayerForm!$R$3:$R$394)*
_xlfn.XLOOKUP(
INDEX(FixtureTicker!$B$3:$AM$22, MATCH($B340, FixtureTicker!$A$3:$A$22), PlayerForm!$X$5+4),
 TeamForm!$B$4:$B$23, TeamForm!$AB$4:$AB$23),
INDEX(FixtureTicker!$B$24:$AM$43, MATCH($B340, FixtureTicker!$A$24:$A$43), PlayerForm!$X$5+4)="BLANK",
0
),
_xlfn.IFS(
INDEX(FixtureTicker!$B$24:$AM$43, MATCH($B340, FixtureTicker!$A$24:$A$43), PlayerForm!$X$5+5)="H",
_xlfn.XLOOKUP($E340, PlayerForm!$D$3:$D$394, PlayerForm!$Q$3:$Q$394)*
_xlfn.XLOOKUP(
INDEX(FixtureTicker!$B$3:$AM$22, MATCH($B340, FixtureTicker!$A$3:$A$22), PlayerForm!$X$5+5),
 TeamForm!$B$4:$B$23, TeamForm!$AD$4:$AD$23),
INDEX(FixtureTicker!$B$24:$AM$43, MATCH($B340, FixtureTicker!$A$24:$A$43), PlayerForm!$X$5+5)="A",
_xlfn.XLOOKUP($E340, PlayerForm!$D$3:$D$394, PlayerForm!$R$3:$R$394)*
_xlfn.XLOOKUP(
INDEX(FixtureTicker!$B$3:$AM$22, MATCH($B340, FixtureTicker!$A$3:$A$22), PlayerForm!$X$5+5),
 TeamForm!$B$4:$B$23, TeamForm!$AB$4:$AB$23),
INDEX(FixtureTicker!$B$24:$AM$43, MATCH($B340, FixtureTicker!$A$24:$A$43), PlayerForm!$X$5+5)="BLANK",
0
),
_xlfn.IFS(
INDEX(FixtureTicker!$B$24:$AM$43, MATCH($B340, FixtureTicker!$A$24:$A$43), PlayerForm!$X$5+6)="H",
_xlfn.XLOOKUP($E340, PlayerForm!$D$3:$D$394, PlayerForm!$Q$3:$Q$394)*
_xlfn.XLOOKUP(
INDEX(FixtureTicker!$B$3:$AM$22, MATCH($B340, FixtureTicker!$A$3:$A$22), PlayerForm!$X$5+6),
 TeamForm!$B$4:$B$23, TeamForm!$AD$4:$AD$23),
INDEX(FixtureTicker!$B$24:$AM$43, MATCH($B340, FixtureTicker!$A$24:$A$43), PlayerForm!$X$5+6)="A",
_xlfn.XLOOKUP($E340, PlayerForm!$D$3:$D$394, PlayerForm!$R$3:$R$394)*
_xlfn.XLOOKUP(
INDEX(FixtureTicker!$B$3:$AM$22, MATCH($B340, FixtureTicker!$A$3:$A$22), PlayerForm!$X$5+6),
 TeamForm!$B$4:$B$23, TeamForm!$AB$4:$AB$23),
INDEX(FixtureTicker!$B$24:$AM$43, MATCH($B340, FixtureTicker!$A$24:$A$43), PlayerForm!$X$5+6)="BLANK",
0
),
_xlfn.IFS(
INDEX(FixtureTicker!$B$24:$AM$43, MATCH($B340, FixtureTicker!$A$24:$A$43), PlayerForm!$X$5+7)="H",
_xlfn.XLOOKUP($E340, PlayerForm!$D$3:$D$394, PlayerForm!$Q$3:$Q$394)*
_xlfn.XLOOKUP(
INDEX(FixtureTicker!$B$3:$AM$22, MATCH($B340, FixtureTicker!$A$3:$A$22), PlayerForm!$X$5+7),
 TeamForm!$B$4:$B$23, TeamForm!$AD$4:$AD$23),
INDEX(FixtureTicker!$B$24:$AM$43, MATCH($B340, FixtureTicker!$A$24:$A$43), PlayerForm!$X$5+7)="A",
_xlfn.XLOOKUP($E340, PlayerForm!$D$3:$D$394, PlayerForm!$R$3:$R$394)*
_xlfn.XLOOKUP(
INDEX(FixtureTicker!$B$3:$AM$22, MATCH($B340, FixtureTicker!$A$3:$A$22), PlayerForm!$X$5+7),
 TeamForm!$B$4:$B$23, TeamForm!$AB$4:$AB$23),
INDEX(FixtureTicker!$B$24:$AM$43, MATCH($B340, FixtureTicker!$A$24:$A$43), PlayerForm!$X$5+7)="BLANK",
0
)
),0)</f>
        <v>0</v>
      </c>
    </row>
    <row r="341" spans="1:10">
      <c r="A341" s="55">
        <v>118</v>
      </c>
      <c r="B341" s="55">
        <f>_xlfn.XLOOKUP($A341, PlayerData!$B$3:$B$394, PlayerData!C$3:C$394)</f>
        <v>0</v>
      </c>
      <c r="C341" s="55" t="str">
        <f>_xlfn.XLOOKUP($A341, PlayerData!$B$3:$B$394, PlayerData!D$3:D$394)</f>
        <v>M</v>
      </c>
      <c r="D341" s="55">
        <f>_xlfn.XLOOKUP($A341, PlayerData!$B:$B, PlayerData!F:F,,,-1)</f>
        <v>5.8</v>
      </c>
      <c r="E341" s="31" t="str">
        <f>_xlfn.XLOOKUP($A341, PlayerData!$B$3:$B$394, PlayerData!E$3:E$394)</f>
        <v>Stanislas</v>
      </c>
      <c r="F341" s="164" cm="1">
        <f t="array" ref="F341">IFERROR(0.01*_xlfn.IFS(
INDEX(FixtureTicker!$B$24:$AM$43, MATCH($B341, FixtureTicker!$A$24:$A$43, 0), PlayerForm!$X$5)="H",
_xlfn.XLOOKUP($E341, PlayerForm!$D$3:$D$394, PlayerForm!$Q$3:$Q$394)*
_xlfn.XLOOKUP(
INDEX(FixtureTicker!$B$3:$AM$22, MATCH($B341, FixtureTicker!$A$3:$A$22,0), PlayerForm!$X$5),
 TeamForm!$B$4:$B$23, TeamForm!$AD$4:$AD$23),
INDEX(FixtureTicker!$B$24:$AM$43, MATCH($B341, FixtureTicker!$A$24:$A$43,0), PlayerForm!$X$5)="A",
_xlfn.XLOOKUP($E341, PlayerForm!$D$3:$D$394, PlayerForm!$R$3:$R$394)*
_xlfn.XLOOKUP(
INDEX(FixtureTicker!$B$3:$AM$22, MATCH($B341, FixtureTicker!$A$3:$A$22,0), PlayerForm!$X$5),
 TeamForm!$B$4:$B$23, TeamForm!$AB$4:$AB$23),
INDEX(FixtureTicker!$B$24:$AM$43, MATCH($B341, FixtureTicker!$A$24:$A$43,0), PlayerForm!$X$5)="BLANK",
0),0)</f>
        <v>0</v>
      </c>
      <c r="G341" s="163" cm="1">
        <f t="array" ref="G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
),0)</f>
        <v>0</v>
      </c>
      <c r="H341" s="163" cm="1">
        <f t="array" ref="H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),
_xlfn.IFS(
INDEX(FixtureTicker!$B$24:$AM$43, MATCH($B341, FixtureTicker!$A$24:$A$43), PlayerForm!$X$5+2)="H",
_xlfn.XLOOKUP($E341, PlayerForm!$D$3:$D$394, PlayerForm!$Q$3:$Q$394)*
_xlfn.XLOOKUP(
INDEX(FixtureTicker!$B$3:$AM$22, MATCH($B341, FixtureTicker!$A$3:$A$22), PlayerForm!$X$5+2),
 TeamForm!$B$4:$B$23, TeamForm!$AD$4:$AD$23),
INDEX(FixtureTicker!$B$24:$AM$43, MATCH($B341, FixtureTicker!$A$24:$A$43), PlayerForm!$X$5+2)="A",
_xlfn.XLOOKUP($E341, PlayerForm!$D$3:$D$394, PlayerForm!$R$3:$R$394)*
_xlfn.XLOOKUP(
INDEX(FixtureTicker!$B$3:$AM$22, MATCH($B341, FixtureTicker!$A$3:$A$22), PlayerForm!$X$5+2),
 TeamForm!$B$4:$B$23, TeamForm!$AB$4:$AB$23),
INDEX(FixtureTicker!$B$24:$AM$43, MATCH($B341, FixtureTicker!$A$24:$A$43), PlayerForm!$X$5+2)="BLANK",
0
),
_xlfn.IFS(
INDEX(FixtureTicker!$B$24:$AM$43, MATCH($B341, FixtureTicker!$A$24:$A$43), PlayerForm!$X$5+3)="H",
_xlfn.XLOOKUP($E341, PlayerForm!$D$3:$D$394, PlayerForm!$Q$3:$Q$394)*
_xlfn.XLOOKUP(
INDEX(FixtureTicker!$B$3:$AM$22, MATCH($B341, FixtureTicker!$A$3:$A$22), PlayerForm!$X$5+3),
 TeamForm!$B$4:$B$23, TeamForm!$AD$4:$AD$23),
INDEX(FixtureTicker!$B$24:$AM$43, MATCH($B341, FixtureTicker!$A$24:$A$43), PlayerForm!$X$5+3)="A",
_xlfn.XLOOKUP($E341, PlayerForm!$D$3:$D$394, PlayerForm!$R$3:$R$394)*
_xlfn.XLOOKUP(
INDEX(FixtureTicker!$B$3:$AM$22, MATCH($B341, FixtureTicker!$A$3:$A$22), PlayerForm!$X$5+3),
 TeamForm!$B$4:$B$23, TeamForm!$AB$4:$AB$23),
INDEX(FixtureTicker!$B$24:$AM$43, MATCH($B341, FixtureTicker!$A$24:$A$43), PlayerForm!$X$5+3)="BLANK",
0
)
),0)</f>
        <v>0</v>
      </c>
      <c r="I341" s="163" cm="1">
        <f t="array" ref="I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),
_xlfn.IFS(
INDEX(FixtureTicker!$B$24:$AM$43, MATCH($B341, FixtureTicker!$A$24:$A$43), PlayerForm!$X$5+2)="H",
_xlfn.XLOOKUP($E341, PlayerForm!$D$3:$D$394, PlayerForm!$Q$3:$Q$394)*
_xlfn.XLOOKUP(
INDEX(FixtureTicker!$B$3:$AM$22, MATCH($B341, FixtureTicker!$A$3:$A$22), PlayerForm!$X$5+2),
 TeamForm!$B$4:$B$23, TeamForm!$AD$4:$AD$23),
INDEX(FixtureTicker!$B$24:$AM$43, MATCH($B341, FixtureTicker!$A$24:$A$43), PlayerForm!$X$5+2)="A",
_xlfn.XLOOKUP($E341, PlayerForm!$D$3:$D$394, PlayerForm!$R$3:$R$394)*
_xlfn.XLOOKUP(
INDEX(FixtureTicker!$B$3:$AM$22, MATCH($B341, FixtureTicker!$A$3:$A$22), PlayerForm!$X$5+2),
 TeamForm!$B$4:$B$23, TeamForm!$AB$4:$AB$23),
INDEX(FixtureTicker!$B$24:$AM$43, MATCH($B341, FixtureTicker!$A$24:$A$43), PlayerForm!$X$5+2)="BLANK",
0
),
_xlfn.IFS(
INDEX(FixtureTicker!$B$24:$AM$43, MATCH($B341, FixtureTicker!$A$24:$A$43), PlayerForm!$X$5+3)="H",
_xlfn.XLOOKUP($E341, PlayerForm!$D$3:$D$394, PlayerForm!$Q$3:$Q$394)*
_xlfn.XLOOKUP(
INDEX(FixtureTicker!$B$3:$AM$22, MATCH($B341, FixtureTicker!$A$3:$A$22), PlayerForm!$X$5+3),
 TeamForm!$B$4:$B$23, TeamForm!$AD$4:$AD$23),
INDEX(FixtureTicker!$B$24:$AM$43, MATCH($B341, FixtureTicker!$A$24:$A$43), PlayerForm!$X$5+3)="A",
_xlfn.XLOOKUP($E341, PlayerForm!$D$3:$D$394, PlayerForm!$R$3:$R$394)*
_xlfn.XLOOKUP(
INDEX(FixtureTicker!$B$3:$AM$22, MATCH($B341, FixtureTicker!$A$3:$A$22), PlayerForm!$X$5+3),
 TeamForm!$B$4:$B$23, TeamForm!$AB$4:$AB$23),
INDEX(FixtureTicker!$B$24:$AM$43, MATCH($B341, FixtureTicker!$A$24:$A$43), PlayerForm!$X$5+3)="BLANK",
0
),
_xlfn.IFS(
INDEX(FixtureTicker!$B$24:$AM$43, MATCH($B341, FixtureTicker!$A$24:$A$43), PlayerForm!$X$5+4)="H",
_xlfn.XLOOKUP($E341, PlayerForm!$D$3:$D$394, PlayerForm!$Q$3:$Q$394)*
_xlfn.XLOOKUP(
INDEX(FixtureTicker!$B$3:$AM$22, MATCH($B341, FixtureTicker!$A$3:$A$22), PlayerForm!$X$5+4),
 TeamForm!$B$4:$B$23, TeamForm!$AD$4:$AD$23),
INDEX(FixtureTicker!$B$24:$AM$43, MATCH($B341, FixtureTicker!$A$24:$A$43), PlayerForm!$X$5+4)="A",
_xlfn.XLOOKUP($E341, PlayerForm!$D$3:$D$394, PlayerForm!$R$3:$R$394)*
_xlfn.XLOOKUP(
INDEX(FixtureTicker!$B$3:$AM$22, MATCH($B341, FixtureTicker!$A$3:$A$22), PlayerForm!$X$5+4),
 TeamForm!$B$4:$B$23, TeamForm!$AB$4:$AB$23),
INDEX(FixtureTicker!$B$24:$AM$43, MATCH($B341, FixtureTicker!$A$24:$A$43), PlayerForm!$X$5+4)="BLANK",
0
),
_xlfn.IFS(
INDEX(FixtureTicker!$B$24:$AM$43, MATCH($B341, FixtureTicker!$A$24:$A$43), PlayerForm!$X$5+5)="H",
_xlfn.XLOOKUP($E341, PlayerForm!$D$3:$D$394, PlayerForm!$Q$3:$Q$394)*
_xlfn.XLOOKUP(
INDEX(FixtureTicker!$B$3:$AM$22, MATCH($B341, FixtureTicker!$A$3:$A$22), PlayerForm!$X$5+5),
 TeamForm!$B$4:$B$23, TeamForm!$AD$4:$AD$23),
INDEX(FixtureTicker!$B$24:$AM$43, MATCH($B341, FixtureTicker!$A$24:$A$43), PlayerForm!$X$5+5)="A",
_xlfn.XLOOKUP($E341, PlayerForm!$D$3:$D$394, PlayerForm!$R$3:$R$394)*
_xlfn.XLOOKUP(
INDEX(FixtureTicker!$B$3:$AM$22, MATCH($B341, FixtureTicker!$A$3:$A$22), PlayerForm!$X$5+5),
 TeamForm!$B$4:$B$23, TeamForm!$AB$4:$AB$23),
INDEX(FixtureTicker!$B$24:$AM$43, MATCH($B341, FixtureTicker!$A$24:$A$43), PlayerForm!$X$5+5)="BLANK",
0
)
),0)</f>
        <v>0</v>
      </c>
      <c r="J341" s="163" cm="1">
        <f t="array" ref="J341">IFERROR(0.01*SUM(
_xlfn.IFS(
INDEX(FixtureTicker!$B$24:$AM$43, MATCH($B341, FixtureTicker!$A$24:$A$43), PlayerForm!$X$5)="H",
_xlfn.XLOOKUP($E341, PlayerForm!$D$3:$D$394, PlayerForm!$Q$3:$Q$394)*
_xlfn.XLOOKUP(
INDEX(FixtureTicker!$B$3:$AM$22, MATCH($B341, FixtureTicker!$A$3:$A$22), PlayerForm!$X$5),
 TeamForm!$B$4:$B$23, TeamForm!$AD$4:$AD$23),
INDEX(FixtureTicker!$B$24:$AM$43, MATCH($B341, FixtureTicker!$A$24:$A$43), PlayerForm!$X$5)="A",
_xlfn.XLOOKUP($E341, PlayerForm!$D$3:$D$394, PlayerForm!$R$3:$R$394)*
_xlfn.XLOOKUP(
INDEX(FixtureTicker!$B$3:$AM$22, MATCH($B341, FixtureTicker!$A$3:$A$22), PlayerForm!$X$5),
 TeamForm!$B$4:$B$23, TeamForm!$AB$4:$AB$23),
INDEX(FixtureTicker!$B$24:$AM$43, MATCH($B341, FixtureTicker!$A$24:$A$43), PlayerForm!$X$5)="BLANK",
0
),
_xlfn.IFS(
INDEX(FixtureTicker!$B$24:$AM$43, MATCH($B341, FixtureTicker!$A$24:$A$43), PlayerForm!$X$5+1)="H",
_xlfn.XLOOKUP($E341, PlayerForm!$D$3:$D$394, PlayerForm!$Q$3:$Q$394)*
_xlfn.XLOOKUP(
INDEX(FixtureTicker!$B$3:$AM$22, MATCH($B341, FixtureTicker!$A$3:$A$22), PlayerForm!$X$5+1),
 TeamForm!$B$4:$B$23, TeamForm!$AD$4:$AD$23),
INDEX(FixtureTicker!$B$24:$AM$43, MATCH($B341, FixtureTicker!$A$24:$A$43), PlayerForm!$X$5+1)="A",
_xlfn.XLOOKUP($E341, PlayerForm!$D$3:$D$394, PlayerForm!$R$3:$R$394)*
_xlfn.XLOOKUP(
INDEX(FixtureTicker!$B$3:$AM$22, MATCH($B341, FixtureTicker!$A$3:$A$22), PlayerForm!$X$5+1),
 TeamForm!$B$4:$B$23, TeamForm!$AB$4:$AB$23),
INDEX(FixtureTicker!$B$24:$AM$43, MATCH($B341, FixtureTicker!$A$24:$A$43), PlayerForm!$X$5+1)="BLANK",
0
),
_xlfn.IFS(
INDEX(FixtureTicker!$B$24:$AM$43, MATCH($B341, FixtureTicker!$A$24:$A$43), PlayerForm!$X$5+2)="H",
_xlfn.XLOOKUP($E341, PlayerForm!$D$3:$D$394, PlayerForm!$Q$3:$Q$394)*
_xlfn.XLOOKUP(
INDEX(FixtureTicker!$B$3:$AM$22, MATCH($B341, FixtureTicker!$A$3:$A$22), PlayerForm!$X$5+2),
 TeamForm!$B$4:$B$23, TeamForm!$AD$4:$AD$23),
INDEX(FixtureTicker!$B$24:$AM$43, MATCH($B341, FixtureTicker!$A$24:$A$43), PlayerForm!$X$5+2)="A",
_xlfn.XLOOKUP($E341, PlayerForm!$D$3:$D$394, PlayerForm!$R$3:$R$394)*
_xlfn.XLOOKUP(
INDEX(FixtureTicker!$B$3:$AM$22, MATCH($B341, FixtureTicker!$A$3:$A$22), PlayerForm!$X$5+2),
 TeamForm!$B$4:$B$23, TeamForm!$AB$4:$AB$23),
INDEX(FixtureTicker!$B$24:$AM$43, MATCH($B341, FixtureTicker!$A$24:$A$43), PlayerForm!$X$5+2)="BLANK",
0
),
_xlfn.IFS(
INDEX(FixtureTicker!$B$24:$AM$43, MATCH($B341, FixtureTicker!$A$24:$A$43), PlayerForm!$X$5+3)="H",
_xlfn.XLOOKUP($E341, PlayerForm!$D$3:$D$394, PlayerForm!$Q$3:$Q$394)*
_xlfn.XLOOKUP(
INDEX(FixtureTicker!$B$3:$AM$22, MATCH($B341, FixtureTicker!$A$3:$A$22), PlayerForm!$X$5+3),
 TeamForm!$B$4:$B$23, TeamForm!$AD$4:$AD$23),
INDEX(FixtureTicker!$B$24:$AM$43, MATCH($B341, FixtureTicker!$A$24:$A$43), PlayerForm!$X$5+3)="A",
_xlfn.XLOOKUP($E341, PlayerForm!$D$3:$D$394, PlayerForm!$R$3:$R$394)*
_xlfn.XLOOKUP(
INDEX(FixtureTicker!$B$3:$AM$22, MATCH($B341, FixtureTicker!$A$3:$A$22), PlayerForm!$X$5+3),
 TeamForm!$B$4:$B$23, TeamForm!$AB$4:$AB$23),
INDEX(FixtureTicker!$B$24:$AM$43, MATCH($B341, FixtureTicker!$A$24:$A$43), PlayerForm!$X$5+3)="BLANK",
0
),
_xlfn.IFS(
INDEX(FixtureTicker!$B$24:$AM$43, MATCH($B341, FixtureTicker!$A$24:$A$43), PlayerForm!$X$5+4)="H",
_xlfn.XLOOKUP($E341, PlayerForm!$D$3:$D$394, PlayerForm!$Q$3:$Q$394)*
_xlfn.XLOOKUP(
INDEX(FixtureTicker!$B$3:$AM$22, MATCH($B341, FixtureTicker!$A$3:$A$22), PlayerForm!$X$5+4),
 TeamForm!$B$4:$B$23, TeamForm!$AD$4:$AD$23),
INDEX(FixtureTicker!$B$24:$AM$43, MATCH($B341, FixtureTicker!$A$24:$A$43), PlayerForm!$X$5+4)="A",
_xlfn.XLOOKUP($E341, PlayerForm!$D$3:$D$394, PlayerForm!$R$3:$R$394)*
_xlfn.XLOOKUP(
INDEX(FixtureTicker!$B$3:$AM$22, MATCH($B341, FixtureTicker!$A$3:$A$22), PlayerForm!$X$5+4),
 TeamForm!$B$4:$B$23, TeamForm!$AB$4:$AB$23),
INDEX(FixtureTicker!$B$24:$AM$43, MATCH($B341, FixtureTicker!$A$24:$A$43), PlayerForm!$X$5+4)="BLANK",
0
),
_xlfn.IFS(
INDEX(FixtureTicker!$B$24:$AM$43, MATCH($B341, FixtureTicker!$A$24:$A$43), PlayerForm!$X$5+5)="H",
_xlfn.XLOOKUP($E341, PlayerForm!$D$3:$D$394, PlayerForm!$Q$3:$Q$394)*
_xlfn.XLOOKUP(
INDEX(FixtureTicker!$B$3:$AM$22, MATCH($B341, FixtureTicker!$A$3:$A$22), PlayerForm!$X$5+5),
 TeamForm!$B$4:$B$23, TeamForm!$AD$4:$AD$23),
INDEX(FixtureTicker!$B$24:$AM$43, MATCH($B341, FixtureTicker!$A$24:$A$43), PlayerForm!$X$5+5)="A",
_xlfn.XLOOKUP($E341, PlayerForm!$D$3:$D$394, PlayerForm!$R$3:$R$394)*
_xlfn.XLOOKUP(
INDEX(FixtureTicker!$B$3:$AM$22, MATCH($B341, FixtureTicker!$A$3:$A$22), PlayerForm!$X$5+5),
 TeamForm!$B$4:$B$23, TeamForm!$AB$4:$AB$23),
INDEX(FixtureTicker!$B$24:$AM$43, MATCH($B341, FixtureTicker!$A$24:$A$43), PlayerForm!$X$5+5)="BLANK",
0
),
_xlfn.IFS(
INDEX(FixtureTicker!$B$24:$AM$43, MATCH($B341, FixtureTicker!$A$24:$A$43), PlayerForm!$X$5+6)="H",
_xlfn.XLOOKUP($E341, PlayerForm!$D$3:$D$394, PlayerForm!$Q$3:$Q$394)*
_xlfn.XLOOKUP(
INDEX(FixtureTicker!$B$3:$AM$22, MATCH($B341, FixtureTicker!$A$3:$A$22), PlayerForm!$X$5+6),
 TeamForm!$B$4:$B$23, TeamForm!$AD$4:$AD$23),
INDEX(FixtureTicker!$B$24:$AM$43, MATCH($B341, FixtureTicker!$A$24:$A$43), PlayerForm!$X$5+6)="A",
_xlfn.XLOOKUP($E341, PlayerForm!$D$3:$D$394, PlayerForm!$R$3:$R$394)*
_xlfn.XLOOKUP(
INDEX(FixtureTicker!$B$3:$AM$22, MATCH($B341, FixtureTicker!$A$3:$A$22), PlayerForm!$X$5+6),
 TeamForm!$B$4:$B$23, TeamForm!$AB$4:$AB$23),
INDEX(FixtureTicker!$B$24:$AM$43, MATCH($B341, FixtureTicker!$A$24:$A$43), PlayerForm!$X$5+6)="BLANK",
0
),
_xlfn.IFS(
INDEX(FixtureTicker!$B$24:$AM$43, MATCH($B341, FixtureTicker!$A$24:$A$43), PlayerForm!$X$5+7)="H",
_xlfn.XLOOKUP($E341, PlayerForm!$D$3:$D$394, PlayerForm!$Q$3:$Q$394)*
_xlfn.XLOOKUP(
INDEX(FixtureTicker!$B$3:$AM$22, MATCH($B341, FixtureTicker!$A$3:$A$22), PlayerForm!$X$5+7),
 TeamForm!$B$4:$B$23, TeamForm!$AD$4:$AD$23),
INDEX(FixtureTicker!$B$24:$AM$43, MATCH($B341, FixtureTicker!$A$24:$A$43), PlayerForm!$X$5+7)="A",
_xlfn.XLOOKUP($E341, PlayerForm!$D$3:$D$394, PlayerForm!$R$3:$R$394)*
_xlfn.XLOOKUP(
INDEX(FixtureTicker!$B$3:$AM$22, MATCH($B341, FixtureTicker!$A$3:$A$22), PlayerForm!$X$5+7),
 TeamForm!$B$4:$B$23, TeamForm!$AB$4:$AB$23),
INDEX(FixtureTicker!$B$24:$AM$43, MATCH($B341, FixtureTicker!$A$24:$A$43), PlayerForm!$X$5+7)="BLANK",
0
)
),0)</f>
        <v>0</v>
      </c>
    </row>
    <row r="342" spans="1:10">
      <c r="A342" s="55">
        <v>98</v>
      </c>
      <c r="B342" s="55">
        <f>_xlfn.XLOOKUP($A342, PlayerData!$B$3:$B$394, PlayerData!C$3:C$394)</f>
        <v>0</v>
      </c>
      <c r="C342" s="55" t="str">
        <f>_xlfn.XLOOKUP($A342, PlayerData!$B$3:$B$394, PlayerData!D$3:D$394)</f>
        <v>M</v>
      </c>
      <c r="D342" s="55">
        <f>_xlfn.XLOOKUP($A342, PlayerData!$B:$B, PlayerData!F:F,,,-1)</f>
        <v>6</v>
      </c>
      <c r="E342" s="31" t="str">
        <f>_xlfn.XLOOKUP($A342, PlayerData!$B$3:$B$394, PlayerData!E$3:E$394)</f>
        <v>Buendía</v>
      </c>
      <c r="F342" s="164" cm="1">
        <f t="array" ref="F342">IFERROR(0.01*_xlfn.IFS(
INDEX(FixtureTicker!$B$24:$AM$43, MATCH($B342, FixtureTicker!$A$24:$A$43, 0), PlayerForm!$X$5)="H",
_xlfn.XLOOKUP($E342, PlayerForm!$D$3:$D$394, PlayerForm!$Q$3:$Q$394)*
_xlfn.XLOOKUP(
INDEX(FixtureTicker!$B$3:$AM$22, MATCH($B342, FixtureTicker!$A$3:$A$22,0), PlayerForm!$X$5),
 TeamForm!$B$4:$B$23, TeamForm!$AD$4:$AD$23),
INDEX(FixtureTicker!$B$24:$AM$43, MATCH($B342, FixtureTicker!$A$24:$A$43,0), PlayerForm!$X$5)="A",
_xlfn.XLOOKUP($E342, PlayerForm!$D$3:$D$394, PlayerForm!$R$3:$R$394)*
_xlfn.XLOOKUP(
INDEX(FixtureTicker!$B$3:$AM$22, MATCH($B342, FixtureTicker!$A$3:$A$22,0), PlayerForm!$X$5),
 TeamForm!$B$4:$B$23, TeamForm!$AB$4:$AB$23),
INDEX(FixtureTicker!$B$24:$AM$43, MATCH($B342, FixtureTicker!$A$24:$A$43,0), PlayerForm!$X$5)="BLANK",
0),0)</f>
        <v>0</v>
      </c>
      <c r="G342" s="163" cm="1">
        <f t="array" ref="G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
),0)</f>
        <v>0</v>
      </c>
      <c r="H342" s="163" cm="1">
        <f t="array" ref="H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),
_xlfn.IFS(
INDEX(FixtureTicker!$B$24:$AM$43, MATCH($B342, FixtureTicker!$A$24:$A$43), PlayerForm!$X$5+2)="H",
_xlfn.XLOOKUP($E342, PlayerForm!$D$3:$D$394, PlayerForm!$Q$3:$Q$394)*
_xlfn.XLOOKUP(
INDEX(FixtureTicker!$B$3:$AM$22, MATCH($B342, FixtureTicker!$A$3:$A$22), PlayerForm!$X$5+2),
 TeamForm!$B$4:$B$23, TeamForm!$AD$4:$AD$23),
INDEX(FixtureTicker!$B$24:$AM$43, MATCH($B342, FixtureTicker!$A$24:$A$43), PlayerForm!$X$5+2)="A",
_xlfn.XLOOKUP($E342, PlayerForm!$D$3:$D$394, PlayerForm!$R$3:$R$394)*
_xlfn.XLOOKUP(
INDEX(FixtureTicker!$B$3:$AM$22, MATCH($B342, FixtureTicker!$A$3:$A$22), PlayerForm!$X$5+2),
 TeamForm!$B$4:$B$23, TeamForm!$AB$4:$AB$23),
INDEX(FixtureTicker!$B$24:$AM$43, MATCH($B342, FixtureTicker!$A$24:$A$43), PlayerForm!$X$5+2)="BLANK",
0
),
_xlfn.IFS(
INDEX(FixtureTicker!$B$24:$AM$43, MATCH($B342, FixtureTicker!$A$24:$A$43), PlayerForm!$X$5+3)="H",
_xlfn.XLOOKUP($E342, PlayerForm!$D$3:$D$394, PlayerForm!$Q$3:$Q$394)*
_xlfn.XLOOKUP(
INDEX(FixtureTicker!$B$3:$AM$22, MATCH($B342, FixtureTicker!$A$3:$A$22), PlayerForm!$X$5+3),
 TeamForm!$B$4:$B$23, TeamForm!$AD$4:$AD$23),
INDEX(FixtureTicker!$B$24:$AM$43, MATCH($B342, FixtureTicker!$A$24:$A$43), PlayerForm!$X$5+3)="A",
_xlfn.XLOOKUP($E342, PlayerForm!$D$3:$D$394, PlayerForm!$R$3:$R$394)*
_xlfn.XLOOKUP(
INDEX(FixtureTicker!$B$3:$AM$22, MATCH($B342, FixtureTicker!$A$3:$A$22), PlayerForm!$X$5+3),
 TeamForm!$B$4:$B$23, TeamForm!$AB$4:$AB$23),
INDEX(FixtureTicker!$B$24:$AM$43, MATCH($B342, FixtureTicker!$A$24:$A$43), PlayerForm!$X$5+3)="BLANK",
0
)
),0)</f>
        <v>0</v>
      </c>
      <c r="I342" s="163" cm="1">
        <f t="array" ref="I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),
_xlfn.IFS(
INDEX(FixtureTicker!$B$24:$AM$43, MATCH($B342, FixtureTicker!$A$24:$A$43), PlayerForm!$X$5+2)="H",
_xlfn.XLOOKUP($E342, PlayerForm!$D$3:$D$394, PlayerForm!$Q$3:$Q$394)*
_xlfn.XLOOKUP(
INDEX(FixtureTicker!$B$3:$AM$22, MATCH($B342, FixtureTicker!$A$3:$A$22), PlayerForm!$X$5+2),
 TeamForm!$B$4:$B$23, TeamForm!$AD$4:$AD$23),
INDEX(FixtureTicker!$B$24:$AM$43, MATCH($B342, FixtureTicker!$A$24:$A$43), PlayerForm!$X$5+2)="A",
_xlfn.XLOOKUP($E342, PlayerForm!$D$3:$D$394, PlayerForm!$R$3:$R$394)*
_xlfn.XLOOKUP(
INDEX(FixtureTicker!$B$3:$AM$22, MATCH($B342, FixtureTicker!$A$3:$A$22), PlayerForm!$X$5+2),
 TeamForm!$B$4:$B$23, TeamForm!$AB$4:$AB$23),
INDEX(FixtureTicker!$B$24:$AM$43, MATCH($B342, FixtureTicker!$A$24:$A$43), PlayerForm!$X$5+2)="BLANK",
0
),
_xlfn.IFS(
INDEX(FixtureTicker!$B$24:$AM$43, MATCH($B342, FixtureTicker!$A$24:$A$43), PlayerForm!$X$5+3)="H",
_xlfn.XLOOKUP($E342, PlayerForm!$D$3:$D$394, PlayerForm!$Q$3:$Q$394)*
_xlfn.XLOOKUP(
INDEX(FixtureTicker!$B$3:$AM$22, MATCH($B342, FixtureTicker!$A$3:$A$22), PlayerForm!$X$5+3),
 TeamForm!$B$4:$B$23, TeamForm!$AD$4:$AD$23),
INDEX(FixtureTicker!$B$24:$AM$43, MATCH($B342, FixtureTicker!$A$24:$A$43), PlayerForm!$X$5+3)="A",
_xlfn.XLOOKUP($E342, PlayerForm!$D$3:$D$394, PlayerForm!$R$3:$R$394)*
_xlfn.XLOOKUP(
INDEX(FixtureTicker!$B$3:$AM$22, MATCH($B342, FixtureTicker!$A$3:$A$22), PlayerForm!$X$5+3),
 TeamForm!$B$4:$B$23, TeamForm!$AB$4:$AB$23),
INDEX(FixtureTicker!$B$24:$AM$43, MATCH($B342, FixtureTicker!$A$24:$A$43), PlayerForm!$X$5+3)="BLANK",
0
),
_xlfn.IFS(
INDEX(FixtureTicker!$B$24:$AM$43, MATCH($B342, FixtureTicker!$A$24:$A$43), PlayerForm!$X$5+4)="H",
_xlfn.XLOOKUP($E342, PlayerForm!$D$3:$D$394, PlayerForm!$Q$3:$Q$394)*
_xlfn.XLOOKUP(
INDEX(FixtureTicker!$B$3:$AM$22, MATCH($B342, FixtureTicker!$A$3:$A$22), PlayerForm!$X$5+4),
 TeamForm!$B$4:$B$23, TeamForm!$AD$4:$AD$23),
INDEX(FixtureTicker!$B$24:$AM$43, MATCH($B342, FixtureTicker!$A$24:$A$43), PlayerForm!$X$5+4)="A",
_xlfn.XLOOKUP($E342, PlayerForm!$D$3:$D$394, PlayerForm!$R$3:$R$394)*
_xlfn.XLOOKUP(
INDEX(FixtureTicker!$B$3:$AM$22, MATCH($B342, FixtureTicker!$A$3:$A$22), PlayerForm!$X$5+4),
 TeamForm!$B$4:$B$23, TeamForm!$AB$4:$AB$23),
INDEX(FixtureTicker!$B$24:$AM$43, MATCH($B342, FixtureTicker!$A$24:$A$43), PlayerForm!$X$5+4)="BLANK",
0
),
_xlfn.IFS(
INDEX(FixtureTicker!$B$24:$AM$43, MATCH($B342, FixtureTicker!$A$24:$A$43), PlayerForm!$X$5+5)="H",
_xlfn.XLOOKUP($E342, PlayerForm!$D$3:$D$394, PlayerForm!$Q$3:$Q$394)*
_xlfn.XLOOKUP(
INDEX(FixtureTicker!$B$3:$AM$22, MATCH($B342, FixtureTicker!$A$3:$A$22), PlayerForm!$X$5+5),
 TeamForm!$B$4:$B$23, TeamForm!$AD$4:$AD$23),
INDEX(FixtureTicker!$B$24:$AM$43, MATCH($B342, FixtureTicker!$A$24:$A$43), PlayerForm!$X$5+5)="A",
_xlfn.XLOOKUP($E342, PlayerForm!$D$3:$D$394, PlayerForm!$R$3:$R$394)*
_xlfn.XLOOKUP(
INDEX(FixtureTicker!$B$3:$AM$22, MATCH($B342, FixtureTicker!$A$3:$A$22), PlayerForm!$X$5+5),
 TeamForm!$B$4:$B$23, TeamForm!$AB$4:$AB$23),
INDEX(FixtureTicker!$B$24:$AM$43, MATCH($B342, FixtureTicker!$A$24:$A$43), PlayerForm!$X$5+5)="BLANK",
0
)
),0)</f>
        <v>0</v>
      </c>
      <c r="J342" s="163" cm="1">
        <f t="array" ref="J342">IFERROR(0.01*SUM(
_xlfn.IFS(
INDEX(FixtureTicker!$B$24:$AM$43, MATCH($B342, FixtureTicker!$A$24:$A$43), PlayerForm!$X$5)="H",
_xlfn.XLOOKUP($E342, PlayerForm!$D$3:$D$394, PlayerForm!$Q$3:$Q$394)*
_xlfn.XLOOKUP(
INDEX(FixtureTicker!$B$3:$AM$22, MATCH($B342, FixtureTicker!$A$3:$A$22), PlayerForm!$X$5),
 TeamForm!$B$4:$B$23, TeamForm!$AD$4:$AD$23),
INDEX(FixtureTicker!$B$24:$AM$43, MATCH($B342, FixtureTicker!$A$24:$A$43), PlayerForm!$X$5)="A",
_xlfn.XLOOKUP($E342, PlayerForm!$D$3:$D$394, PlayerForm!$R$3:$R$394)*
_xlfn.XLOOKUP(
INDEX(FixtureTicker!$B$3:$AM$22, MATCH($B342, FixtureTicker!$A$3:$A$22), PlayerForm!$X$5),
 TeamForm!$B$4:$B$23, TeamForm!$AB$4:$AB$23),
INDEX(FixtureTicker!$B$24:$AM$43, MATCH($B342, FixtureTicker!$A$24:$A$43), PlayerForm!$X$5)="BLANK",
0
),
_xlfn.IFS(
INDEX(FixtureTicker!$B$24:$AM$43, MATCH($B342, FixtureTicker!$A$24:$A$43), PlayerForm!$X$5+1)="H",
_xlfn.XLOOKUP($E342, PlayerForm!$D$3:$D$394, PlayerForm!$Q$3:$Q$394)*
_xlfn.XLOOKUP(
INDEX(FixtureTicker!$B$3:$AM$22, MATCH($B342, FixtureTicker!$A$3:$A$22), PlayerForm!$X$5+1),
 TeamForm!$B$4:$B$23, TeamForm!$AD$4:$AD$23),
INDEX(FixtureTicker!$B$24:$AM$43, MATCH($B342, FixtureTicker!$A$24:$A$43), PlayerForm!$X$5+1)="A",
_xlfn.XLOOKUP($E342, PlayerForm!$D$3:$D$394, PlayerForm!$R$3:$R$394)*
_xlfn.XLOOKUP(
INDEX(FixtureTicker!$B$3:$AM$22, MATCH($B342, FixtureTicker!$A$3:$A$22), PlayerForm!$X$5+1),
 TeamForm!$B$4:$B$23, TeamForm!$AB$4:$AB$23),
INDEX(FixtureTicker!$B$24:$AM$43, MATCH($B342, FixtureTicker!$A$24:$A$43), PlayerForm!$X$5+1)="BLANK",
0
),
_xlfn.IFS(
INDEX(FixtureTicker!$B$24:$AM$43, MATCH($B342, FixtureTicker!$A$24:$A$43), PlayerForm!$X$5+2)="H",
_xlfn.XLOOKUP($E342, PlayerForm!$D$3:$D$394, PlayerForm!$Q$3:$Q$394)*
_xlfn.XLOOKUP(
INDEX(FixtureTicker!$B$3:$AM$22, MATCH($B342, FixtureTicker!$A$3:$A$22), PlayerForm!$X$5+2),
 TeamForm!$B$4:$B$23, TeamForm!$AD$4:$AD$23),
INDEX(FixtureTicker!$B$24:$AM$43, MATCH($B342, FixtureTicker!$A$24:$A$43), PlayerForm!$X$5+2)="A",
_xlfn.XLOOKUP($E342, PlayerForm!$D$3:$D$394, PlayerForm!$R$3:$R$394)*
_xlfn.XLOOKUP(
INDEX(FixtureTicker!$B$3:$AM$22, MATCH($B342, FixtureTicker!$A$3:$A$22), PlayerForm!$X$5+2),
 TeamForm!$B$4:$B$23, TeamForm!$AB$4:$AB$23),
INDEX(FixtureTicker!$B$24:$AM$43, MATCH($B342, FixtureTicker!$A$24:$A$43), PlayerForm!$X$5+2)="BLANK",
0
),
_xlfn.IFS(
INDEX(FixtureTicker!$B$24:$AM$43, MATCH($B342, FixtureTicker!$A$24:$A$43), PlayerForm!$X$5+3)="H",
_xlfn.XLOOKUP($E342, PlayerForm!$D$3:$D$394, PlayerForm!$Q$3:$Q$394)*
_xlfn.XLOOKUP(
INDEX(FixtureTicker!$B$3:$AM$22, MATCH($B342, FixtureTicker!$A$3:$A$22), PlayerForm!$X$5+3),
 TeamForm!$B$4:$B$23, TeamForm!$AD$4:$AD$23),
INDEX(FixtureTicker!$B$24:$AM$43, MATCH($B342, FixtureTicker!$A$24:$A$43), PlayerForm!$X$5+3)="A",
_xlfn.XLOOKUP($E342, PlayerForm!$D$3:$D$394, PlayerForm!$R$3:$R$394)*
_xlfn.XLOOKUP(
INDEX(FixtureTicker!$B$3:$AM$22, MATCH($B342, FixtureTicker!$A$3:$A$22), PlayerForm!$X$5+3),
 TeamForm!$B$4:$B$23, TeamForm!$AB$4:$AB$23),
INDEX(FixtureTicker!$B$24:$AM$43, MATCH($B342, FixtureTicker!$A$24:$A$43), PlayerForm!$X$5+3)="BLANK",
0
),
_xlfn.IFS(
INDEX(FixtureTicker!$B$24:$AM$43, MATCH($B342, FixtureTicker!$A$24:$A$43), PlayerForm!$X$5+4)="H",
_xlfn.XLOOKUP($E342, PlayerForm!$D$3:$D$394, PlayerForm!$Q$3:$Q$394)*
_xlfn.XLOOKUP(
INDEX(FixtureTicker!$B$3:$AM$22, MATCH($B342, FixtureTicker!$A$3:$A$22), PlayerForm!$X$5+4),
 TeamForm!$B$4:$B$23, TeamForm!$AD$4:$AD$23),
INDEX(FixtureTicker!$B$24:$AM$43, MATCH($B342, FixtureTicker!$A$24:$A$43), PlayerForm!$X$5+4)="A",
_xlfn.XLOOKUP($E342, PlayerForm!$D$3:$D$394, PlayerForm!$R$3:$R$394)*
_xlfn.XLOOKUP(
INDEX(FixtureTicker!$B$3:$AM$22, MATCH($B342, FixtureTicker!$A$3:$A$22), PlayerForm!$X$5+4),
 TeamForm!$B$4:$B$23, TeamForm!$AB$4:$AB$23),
INDEX(FixtureTicker!$B$24:$AM$43, MATCH($B342, FixtureTicker!$A$24:$A$43), PlayerForm!$X$5+4)="BLANK",
0
),
_xlfn.IFS(
INDEX(FixtureTicker!$B$24:$AM$43, MATCH($B342, FixtureTicker!$A$24:$A$43), PlayerForm!$X$5+5)="H",
_xlfn.XLOOKUP($E342, PlayerForm!$D$3:$D$394, PlayerForm!$Q$3:$Q$394)*
_xlfn.XLOOKUP(
INDEX(FixtureTicker!$B$3:$AM$22, MATCH($B342, FixtureTicker!$A$3:$A$22), PlayerForm!$X$5+5),
 TeamForm!$B$4:$B$23, TeamForm!$AD$4:$AD$23),
INDEX(FixtureTicker!$B$24:$AM$43, MATCH($B342, FixtureTicker!$A$24:$A$43), PlayerForm!$X$5+5)="A",
_xlfn.XLOOKUP($E342, PlayerForm!$D$3:$D$394, PlayerForm!$R$3:$R$394)*
_xlfn.XLOOKUP(
INDEX(FixtureTicker!$B$3:$AM$22, MATCH($B342, FixtureTicker!$A$3:$A$22), PlayerForm!$X$5+5),
 TeamForm!$B$4:$B$23, TeamForm!$AB$4:$AB$23),
INDEX(FixtureTicker!$B$24:$AM$43, MATCH($B342, FixtureTicker!$A$24:$A$43), PlayerForm!$X$5+5)="BLANK",
0
),
_xlfn.IFS(
INDEX(FixtureTicker!$B$24:$AM$43, MATCH($B342, FixtureTicker!$A$24:$A$43), PlayerForm!$X$5+6)="H",
_xlfn.XLOOKUP($E342, PlayerForm!$D$3:$D$394, PlayerForm!$Q$3:$Q$394)*
_xlfn.XLOOKUP(
INDEX(FixtureTicker!$B$3:$AM$22, MATCH($B342, FixtureTicker!$A$3:$A$22), PlayerForm!$X$5+6),
 TeamForm!$B$4:$B$23, TeamForm!$AD$4:$AD$23),
INDEX(FixtureTicker!$B$24:$AM$43, MATCH($B342, FixtureTicker!$A$24:$A$43), PlayerForm!$X$5+6)="A",
_xlfn.XLOOKUP($E342, PlayerForm!$D$3:$D$394, PlayerForm!$R$3:$R$394)*
_xlfn.XLOOKUP(
INDEX(FixtureTicker!$B$3:$AM$22, MATCH($B342, FixtureTicker!$A$3:$A$22), PlayerForm!$X$5+6),
 TeamForm!$B$4:$B$23, TeamForm!$AB$4:$AB$23),
INDEX(FixtureTicker!$B$24:$AM$43, MATCH($B342, FixtureTicker!$A$24:$A$43), PlayerForm!$X$5+6)="BLANK",
0
),
_xlfn.IFS(
INDEX(FixtureTicker!$B$24:$AM$43, MATCH($B342, FixtureTicker!$A$24:$A$43), PlayerForm!$X$5+7)="H",
_xlfn.XLOOKUP($E342, PlayerForm!$D$3:$D$394, PlayerForm!$Q$3:$Q$394)*
_xlfn.XLOOKUP(
INDEX(FixtureTicker!$B$3:$AM$22, MATCH($B342, FixtureTicker!$A$3:$A$22), PlayerForm!$X$5+7),
 TeamForm!$B$4:$B$23, TeamForm!$AD$4:$AD$23),
INDEX(FixtureTicker!$B$24:$AM$43, MATCH($B342, FixtureTicker!$A$24:$A$43), PlayerForm!$X$5+7)="A",
_xlfn.XLOOKUP($E342, PlayerForm!$D$3:$D$394, PlayerForm!$R$3:$R$394)*
_xlfn.XLOOKUP(
INDEX(FixtureTicker!$B$3:$AM$22, MATCH($B342, FixtureTicker!$A$3:$A$22), PlayerForm!$X$5+7),
 TeamForm!$B$4:$B$23, TeamForm!$AB$4:$AB$23),
INDEX(FixtureTicker!$B$24:$AM$43, MATCH($B342, FixtureTicker!$A$24:$A$43), PlayerForm!$X$5+7)="BLANK",
0
)
),0)</f>
        <v>0</v>
      </c>
    </row>
    <row r="343" spans="1:10">
      <c r="A343" s="55">
        <v>200</v>
      </c>
      <c r="B343" s="55">
        <f>_xlfn.XLOOKUP($A343, PlayerData!$B$3:$B$394, PlayerData!C$3:C$394)</f>
        <v>0</v>
      </c>
      <c r="C343" s="55" t="str">
        <f>_xlfn.XLOOKUP($A343, PlayerData!$B$3:$B$394, PlayerData!D$3:D$394)</f>
        <v>M</v>
      </c>
      <c r="D343" s="55">
        <f>_xlfn.XLOOKUP($A343, PlayerData!$B:$B, PlayerData!F:F,,,-1)</f>
        <v>4.8</v>
      </c>
      <c r="E343" s="31" t="str">
        <f>_xlfn.XLOOKUP($A343, PlayerData!$B$3:$B$394, PlayerData!E$3:E$394)</f>
        <v>Gosling</v>
      </c>
      <c r="F343" s="164" cm="1">
        <f t="array" ref="F343">IFERROR(0.01*_xlfn.IFS(
INDEX(FixtureTicker!$B$24:$AM$43, MATCH($B343, FixtureTicker!$A$24:$A$43, 0), PlayerForm!$X$5)="H",
_xlfn.XLOOKUP($E343, PlayerForm!$D$3:$D$394, PlayerForm!$Q$3:$Q$394)*
_xlfn.XLOOKUP(
INDEX(FixtureTicker!$B$3:$AM$22, MATCH($B343, FixtureTicker!$A$3:$A$22,0), PlayerForm!$X$5),
 TeamForm!$B$4:$B$23, TeamForm!$AD$4:$AD$23),
INDEX(FixtureTicker!$B$24:$AM$43, MATCH($B343, FixtureTicker!$A$24:$A$43,0), PlayerForm!$X$5)="A",
_xlfn.XLOOKUP($E343, PlayerForm!$D$3:$D$394, PlayerForm!$R$3:$R$394)*
_xlfn.XLOOKUP(
INDEX(FixtureTicker!$B$3:$AM$22, MATCH($B343, FixtureTicker!$A$3:$A$22,0), PlayerForm!$X$5),
 TeamForm!$B$4:$B$23, TeamForm!$AB$4:$AB$23),
INDEX(FixtureTicker!$B$24:$AM$43, MATCH($B343, FixtureTicker!$A$24:$A$43,0), PlayerForm!$X$5)="BLANK",
0),0)</f>
        <v>0</v>
      </c>
      <c r="G343" s="163" cm="1">
        <f t="array" ref="G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
),0)</f>
        <v>0</v>
      </c>
      <c r="H343" s="163" cm="1">
        <f t="array" ref="H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),
_xlfn.IFS(
INDEX(FixtureTicker!$B$24:$AM$43, MATCH($B343, FixtureTicker!$A$24:$A$43), PlayerForm!$X$5+2)="H",
_xlfn.XLOOKUP($E343, PlayerForm!$D$3:$D$394, PlayerForm!$Q$3:$Q$394)*
_xlfn.XLOOKUP(
INDEX(FixtureTicker!$B$3:$AM$22, MATCH($B343, FixtureTicker!$A$3:$A$22), PlayerForm!$X$5+2),
 TeamForm!$B$4:$B$23, TeamForm!$AD$4:$AD$23),
INDEX(FixtureTicker!$B$24:$AM$43, MATCH($B343, FixtureTicker!$A$24:$A$43), PlayerForm!$X$5+2)="A",
_xlfn.XLOOKUP($E343, PlayerForm!$D$3:$D$394, PlayerForm!$R$3:$R$394)*
_xlfn.XLOOKUP(
INDEX(FixtureTicker!$B$3:$AM$22, MATCH($B343, FixtureTicker!$A$3:$A$22), PlayerForm!$X$5+2),
 TeamForm!$B$4:$B$23, TeamForm!$AB$4:$AB$23),
INDEX(FixtureTicker!$B$24:$AM$43, MATCH($B343, FixtureTicker!$A$24:$A$43), PlayerForm!$X$5+2)="BLANK",
0
),
_xlfn.IFS(
INDEX(FixtureTicker!$B$24:$AM$43, MATCH($B343, FixtureTicker!$A$24:$A$43), PlayerForm!$X$5+3)="H",
_xlfn.XLOOKUP($E343, PlayerForm!$D$3:$D$394, PlayerForm!$Q$3:$Q$394)*
_xlfn.XLOOKUP(
INDEX(FixtureTicker!$B$3:$AM$22, MATCH($B343, FixtureTicker!$A$3:$A$22), PlayerForm!$X$5+3),
 TeamForm!$B$4:$B$23, TeamForm!$AD$4:$AD$23),
INDEX(FixtureTicker!$B$24:$AM$43, MATCH($B343, FixtureTicker!$A$24:$A$43), PlayerForm!$X$5+3)="A",
_xlfn.XLOOKUP($E343, PlayerForm!$D$3:$D$394, PlayerForm!$R$3:$R$394)*
_xlfn.XLOOKUP(
INDEX(FixtureTicker!$B$3:$AM$22, MATCH($B343, FixtureTicker!$A$3:$A$22), PlayerForm!$X$5+3),
 TeamForm!$B$4:$B$23, TeamForm!$AB$4:$AB$23),
INDEX(FixtureTicker!$B$24:$AM$43, MATCH($B343, FixtureTicker!$A$24:$A$43), PlayerForm!$X$5+3)="BLANK",
0
)
),0)</f>
        <v>0</v>
      </c>
      <c r="I343" s="163" cm="1">
        <f t="array" ref="I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),
_xlfn.IFS(
INDEX(FixtureTicker!$B$24:$AM$43, MATCH($B343, FixtureTicker!$A$24:$A$43), PlayerForm!$X$5+2)="H",
_xlfn.XLOOKUP($E343, PlayerForm!$D$3:$D$394, PlayerForm!$Q$3:$Q$394)*
_xlfn.XLOOKUP(
INDEX(FixtureTicker!$B$3:$AM$22, MATCH($B343, FixtureTicker!$A$3:$A$22), PlayerForm!$X$5+2),
 TeamForm!$B$4:$B$23, TeamForm!$AD$4:$AD$23),
INDEX(FixtureTicker!$B$24:$AM$43, MATCH($B343, FixtureTicker!$A$24:$A$43), PlayerForm!$X$5+2)="A",
_xlfn.XLOOKUP($E343, PlayerForm!$D$3:$D$394, PlayerForm!$R$3:$R$394)*
_xlfn.XLOOKUP(
INDEX(FixtureTicker!$B$3:$AM$22, MATCH($B343, FixtureTicker!$A$3:$A$22), PlayerForm!$X$5+2),
 TeamForm!$B$4:$B$23, TeamForm!$AB$4:$AB$23),
INDEX(FixtureTicker!$B$24:$AM$43, MATCH($B343, FixtureTicker!$A$24:$A$43), PlayerForm!$X$5+2)="BLANK",
0
),
_xlfn.IFS(
INDEX(FixtureTicker!$B$24:$AM$43, MATCH($B343, FixtureTicker!$A$24:$A$43), PlayerForm!$X$5+3)="H",
_xlfn.XLOOKUP($E343, PlayerForm!$D$3:$D$394, PlayerForm!$Q$3:$Q$394)*
_xlfn.XLOOKUP(
INDEX(FixtureTicker!$B$3:$AM$22, MATCH($B343, FixtureTicker!$A$3:$A$22), PlayerForm!$X$5+3),
 TeamForm!$B$4:$B$23, TeamForm!$AD$4:$AD$23),
INDEX(FixtureTicker!$B$24:$AM$43, MATCH($B343, FixtureTicker!$A$24:$A$43), PlayerForm!$X$5+3)="A",
_xlfn.XLOOKUP($E343, PlayerForm!$D$3:$D$394, PlayerForm!$R$3:$R$394)*
_xlfn.XLOOKUP(
INDEX(FixtureTicker!$B$3:$AM$22, MATCH($B343, FixtureTicker!$A$3:$A$22), PlayerForm!$X$5+3),
 TeamForm!$B$4:$B$23, TeamForm!$AB$4:$AB$23),
INDEX(FixtureTicker!$B$24:$AM$43, MATCH($B343, FixtureTicker!$A$24:$A$43), PlayerForm!$X$5+3)="BLANK",
0
),
_xlfn.IFS(
INDEX(FixtureTicker!$B$24:$AM$43, MATCH($B343, FixtureTicker!$A$24:$A$43), PlayerForm!$X$5+4)="H",
_xlfn.XLOOKUP($E343, PlayerForm!$D$3:$D$394, PlayerForm!$Q$3:$Q$394)*
_xlfn.XLOOKUP(
INDEX(FixtureTicker!$B$3:$AM$22, MATCH($B343, FixtureTicker!$A$3:$A$22), PlayerForm!$X$5+4),
 TeamForm!$B$4:$B$23, TeamForm!$AD$4:$AD$23),
INDEX(FixtureTicker!$B$24:$AM$43, MATCH($B343, FixtureTicker!$A$24:$A$43), PlayerForm!$X$5+4)="A",
_xlfn.XLOOKUP($E343, PlayerForm!$D$3:$D$394, PlayerForm!$R$3:$R$394)*
_xlfn.XLOOKUP(
INDEX(FixtureTicker!$B$3:$AM$22, MATCH($B343, FixtureTicker!$A$3:$A$22), PlayerForm!$X$5+4),
 TeamForm!$B$4:$B$23, TeamForm!$AB$4:$AB$23),
INDEX(FixtureTicker!$B$24:$AM$43, MATCH($B343, FixtureTicker!$A$24:$A$43), PlayerForm!$X$5+4)="BLANK",
0
),
_xlfn.IFS(
INDEX(FixtureTicker!$B$24:$AM$43, MATCH($B343, FixtureTicker!$A$24:$A$43), PlayerForm!$X$5+5)="H",
_xlfn.XLOOKUP($E343, PlayerForm!$D$3:$D$394, PlayerForm!$Q$3:$Q$394)*
_xlfn.XLOOKUP(
INDEX(FixtureTicker!$B$3:$AM$22, MATCH($B343, FixtureTicker!$A$3:$A$22), PlayerForm!$X$5+5),
 TeamForm!$B$4:$B$23, TeamForm!$AD$4:$AD$23),
INDEX(FixtureTicker!$B$24:$AM$43, MATCH($B343, FixtureTicker!$A$24:$A$43), PlayerForm!$X$5+5)="A",
_xlfn.XLOOKUP($E343, PlayerForm!$D$3:$D$394, PlayerForm!$R$3:$R$394)*
_xlfn.XLOOKUP(
INDEX(FixtureTicker!$B$3:$AM$22, MATCH($B343, FixtureTicker!$A$3:$A$22), PlayerForm!$X$5+5),
 TeamForm!$B$4:$B$23, TeamForm!$AB$4:$AB$23),
INDEX(FixtureTicker!$B$24:$AM$43, MATCH($B343, FixtureTicker!$A$24:$A$43), PlayerForm!$X$5+5)="BLANK",
0
)
),0)</f>
        <v>0</v>
      </c>
      <c r="J343" s="163" cm="1">
        <f t="array" ref="J343">IFERROR(0.01*SUM(
_xlfn.IFS(
INDEX(FixtureTicker!$B$24:$AM$43, MATCH($B343, FixtureTicker!$A$24:$A$43), PlayerForm!$X$5)="H",
_xlfn.XLOOKUP($E343, PlayerForm!$D$3:$D$394, PlayerForm!$Q$3:$Q$394)*
_xlfn.XLOOKUP(
INDEX(FixtureTicker!$B$3:$AM$22, MATCH($B343, FixtureTicker!$A$3:$A$22), PlayerForm!$X$5),
 TeamForm!$B$4:$B$23, TeamForm!$AD$4:$AD$23),
INDEX(FixtureTicker!$B$24:$AM$43, MATCH($B343, FixtureTicker!$A$24:$A$43), PlayerForm!$X$5)="A",
_xlfn.XLOOKUP($E343, PlayerForm!$D$3:$D$394, PlayerForm!$R$3:$R$394)*
_xlfn.XLOOKUP(
INDEX(FixtureTicker!$B$3:$AM$22, MATCH($B343, FixtureTicker!$A$3:$A$22), PlayerForm!$X$5),
 TeamForm!$B$4:$B$23, TeamForm!$AB$4:$AB$23),
INDEX(FixtureTicker!$B$24:$AM$43, MATCH($B343, FixtureTicker!$A$24:$A$43), PlayerForm!$X$5)="BLANK",
0
),
_xlfn.IFS(
INDEX(FixtureTicker!$B$24:$AM$43, MATCH($B343, FixtureTicker!$A$24:$A$43), PlayerForm!$X$5+1)="H",
_xlfn.XLOOKUP($E343, PlayerForm!$D$3:$D$394, PlayerForm!$Q$3:$Q$394)*
_xlfn.XLOOKUP(
INDEX(FixtureTicker!$B$3:$AM$22, MATCH($B343, FixtureTicker!$A$3:$A$22), PlayerForm!$X$5+1),
 TeamForm!$B$4:$B$23, TeamForm!$AD$4:$AD$23),
INDEX(FixtureTicker!$B$24:$AM$43, MATCH($B343, FixtureTicker!$A$24:$A$43), PlayerForm!$X$5+1)="A",
_xlfn.XLOOKUP($E343, PlayerForm!$D$3:$D$394, PlayerForm!$R$3:$R$394)*
_xlfn.XLOOKUP(
INDEX(FixtureTicker!$B$3:$AM$22, MATCH($B343, FixtureTicker!$A$3:$A$22), PlayerForm!$X$5+1),
 TeamForm!$B$4:$B$23, TeamForm!$AB$4:$AB$23),
INDEX(FixtureTicker!$B$24:$AM$43, MATCH($B343, FixtureTicker!$A$24:$A$43), PlayerForm!$X$5+1)="BLANK",
0
),
_xlfn.IFS(
INDEX(FixtureTicker!$B$24:$AM$43, MATCH($B343, FixtureTicker!$A$24:$A$43), PlayerForm!$X$5+2)="H",
_xlfn.XLOOKUP($E343, PlayerForm!$D$3:$D$394, PlayerForm!$Q$3:$Q$394)*
_xlfn.XLOOKUP(
INDEX(FixtureTicker!$B$3:$AM$22, MATCH($B343, FixtureTicker!$A$3:$A$22), PlayerForm!$X$5+2),
 TeamForm!$B$4:$B$23, TeamForm!$AD$4:$AD$23),
INDEX(FixtureTicker!$B$24:$AM$43, MATCH($B343, FixtureTicker!$A$24:$A$43), PlayerForm!$X$5+2)="A",
_xlfn.XLOOKUP($E343, PlayerForm!$D$3:$D$394, PlayerForm!$R$3:$R$394)*
_xlfn.XLOOKUP(
INDEX(FixtureTicker!$B$3:$AM$22, MATCH($B343, FixtureTicker!$A$3:$A$22), PlayerForm!$X$5+2),
 TeamForm!$B$4:$B$23, TeamForm!$AB$4:$AB$23),
INDEX(FixtureTicker!$B$24:$AM$43, MATCH($B343, FixtureTicker!$A$24:$A$43), PlayerForm!$X$5+2)="BLANK",
0
),
_xlfn.IFS(
INDEX(FixtureTicker!$B$24:$AM$43, MATCH($B343, FixtureTicker!$A$24:$A$43), PlayerForm!$X$5+3)="H",
_xlfn.XLOOKUP($E343, PlayerForm!$D$3:$D$394, PlayerForm!$Q$3:$Q$394)*
_xlfn.XLOOKUP(
INDEX(FixtureTicker!$B$3:$AM$22, MATCH($B343, FixtureTicker!$A$3:$A$22), PlayerForm!$X$5+3),
 TeamForm!$B$4:$B$23, TeamForm!$AD$4:$AD$23),
INDEX(FixtureTicker!$B$24:$AM$43, MATCH($B343, FixtureTicker!$A$24:$A$43), PlayerForm!$X$5+3)="A",
_xlfn.XLOOKUP($E343, PlayerForm!$D$3:$D$394, PlayerForm!$R$3:$R$394)*
_xlfn.XLOOKUP(
INDEX(FixtureTicker!$B$3:$AM$22, MATCH($B343, FixtureTicker!$A$3:$A$22), PlayerForm!$X$5+3),
 TeamForm!$B$4:$B$23, TeamForm!$AB$4:$AB$23),
INDEX(FixtureTicker!$B$24:$AM$43, MATCH($B343, FixtureTicker!$A$24:$A$43), PlayerForm!$X$5+3)="BLANK",
0
),
_xlfn.IFS(
INDEX(FixtureTicker!$B$24:$AM$43, MATCH($B343, FixtureTicker!$A$24:$A$43), PlayerForm!$X$5+4)="H",
_xlfn.XLOOKUP($E343, PlayerForm!$D$3:$D$394, PlayerForm!$Q$3:$Q$394)*
_xlfn.XLOOKUP(
INDEX(FixtureTicker!$B$3:$AM$22, MATCH($B343, FixtureTicker!$A$3:$A$22), PlayerForm!$X$5+4),
 TeamForm!$B$4:$B$23, TeamForm!$AD$4:$AD$23),
INDEX(FixtureTicker!$B$24:$AM$43, MATCH($B343, FixtureTicker!$A$24:$A$43), PlayerForm!$X$5+4)="A",
_xlfn.XLOOKUP($E343, PlayerForm!$D$3:$D$394, PlayerForm!$R$3:$R$394)*
_xlfn.XLOOKUP(
INDEX(FixtureTicker!$B$3:$AM$22, MATCH($B343, FixtureTicker!$A$3:$A$22), PlayerForm!$X$5+4),
 TeamForm!$B$4:$B$23, TeamForm!$AB$4:$AB$23),
INDEX(FixtureTicker!$B$24:$AM$43, MATCH($B343, FixtureTicker!$A$24:$A$43), PlayerForm!$X$5+4)="BLANK",
0
),
_xlfn.IFS(
INDEX(FixtureTicker!$B$24:$AM$43, MATCH($B343, FixtureTicker!$A$24:$A$43), PlayerForm!$X$5+5)="H",
_xlfn.XLOOKUP($E343, PlayerForm!$D$3:$D$394, PlayerForm!$Q$3:$Q$394)*
_xlfn.XLOOKUP(
INDEX(FixtureTicker!$B$3:$AM$22, MATCH($B343, FixtureTicker!$A$3:$A$22), PlayerForm!$X$5+5),
 TeamForm!$B$4:$B$23, TeamForm!$AD$4:$AD$23),
INDEX(FixtureTicker!$B$24:$AM$43, MATCH($B343, FixtureTicker!$A$24:$A$43), PlayerForm!$X$5+5)="A",
_xlfn.XLOOKUP($E343, PlayerForm!$D$3:$D$394, PlayerForm!$R$3:$R$394)*
_xlfn.XLOOKUP(
INDEX(FixtureTicker!$B$3:$AM$22, MATCH($B343, FixtureTicker!$A$3:$A$22), PlayerForm!$X$5+5),
 TeamForm!$B$4:$B$23, TeamForm!$AB$4:$AB$23),
INDEX(FixtureTicker!$B$24:$AM$43, MATCH($B343, FixtureTicker!$A$24:$A$43), PlayerForm!$X$5+5)="BLANK",
0
),
_xlfn.IFS(
INDEX(FixtureTicker!$B$24:$AM$43, MATCH($B343, FixtureTicker!$A$24:$A$43), PlayerForm!$X$5+6)="H",
_xlfn.XLOOKUP($E343, PlayerForm!$D$3:$D$394, PlayerForm!$Q$3:$Q$394)*
_xlfn.XLOOKUP(
INDEX(FixtureTicker!$B$3:$AM$22, MATCH($B343, FixtureTicker!$A$3:$A$22), PlayerForm!$X$5+6),
 TeamForm!$B$4:$B$23, TeamForm!$AD$4:$AD$23),
INDEX(FixtureTicker!$B$24:$AM$43, MATCH($B343, FixtureTicker!$A$24:$A$43), PlayerForm!$X$5+6)="A",
_xlfn.XLOOKUP($E343, PlayerForm!$D$3:$D$394, PlayerForm!$R$3:$R$394)*
_xlfn.XLOOKUP(
INDEX(FixtureTicker!$B$3:$AM$22, MATCH($B343, FixtureTicker!$A$3:$A$22), PlayerForm!$X$5+6),
 TeamForm!$B$4:$B$23, TeamForm!$AB$4:$AB$23),
INDEX(FixtureTicker!$B$24:$AM$43, MATCH($B343, FixtureTicker!$A$24:$A$43), PlayerForm!$X$5+6)="BLANK",
0
),
_xlfn.IFS(
INDEX(FixtureTicker!$B$24:$AM$43, MATCH($B343, FixtureTicker!$A$24:$A$43), PlayerForm!$X$5+7)="H",
_xlfn.XLOOKUP($E343, PlayerForm!$D$3:$D$394, PlayerForm!$Q$3:$Q$394)*
_xlfn.XLOOKUP(
INDEX(FixtureTicker!$B$3:$AM$22, MATCH($B343, FixtureTicker!$A$3:$A$22), PlayerForm!$X$5+7),
 TeamForm!$B$4:$B$23, TeamForm!$AD$4:$AD$23),
INDEX(FixtureTicker!$B$24:$AM$43, MATCH($B343, FixtureTicker!$A$24:$A$43), PlayerForm!$X$5+7)="A",
_xlfn.XLOOKUP($E343, PlayerForm!$D$3:$D$394, PlayerForm!$R$3:$R$394)*
_xlfn.XLOOKUP(
INDEX(FixtureTicker!$B$3:$AM$22, MATCH($B343, FixtureTicker!$A$3:$A$22), PlayerForm!$X$5+7),
 TeamForm!$B$4:$B$23, TeamForm!$AB$4:$AB$23),
INDEX(FixtureTicker!$B$24:$AM$43, MATCH($B343, FixtureTicker!$A$24:$A$43), PlayerForm!$X$5+7)="BLANK",
0
)
),0)</f>
        <v>0</v>
      </c>
    </row>
    <row r="344" spans="1:10">
      <c r="A344" s="55">
        <v>160</v>
      </c>
      <c r="B344" s="55">
        <f>_xlfn.XLOOKUP($A344, PlayerData!$B$3:$B$394, PlayerData!C$3:C$394)</f>
        <v>0</v>
      </c>
      <c r="C344" s="55" t="str">
        <f>_xlfn.XLOOKUP($A344, PlayerData!$B$3:$B$394, PlayerData!D$3:D$394)</f>
        <v>M</v>
      </c>
      <c r="D344" s="55">
        <f>_xlfn.XLOOKUP($A344, PlayerData!$B:$B, PlayerData!F:F,,,-1)</f>
        <v>5.3</v>
      </c>
      <c r="E344" s="31" t="str">
        <f>_xlfn.XLOOKUP($A344, PlayerData!$B$3:$B$394, PlayerData!E$3:E$394)</f>
        <v>Hernández</v>
      </c>
      <c r="F344" s="164" cm="1">
        <f t="array" ref="F344">IFERROR(0.01*_xlfn.IFS(
INDEX(FixtureTicker!$B$24:$AM$43, MATCH($B344, FixtureTicker!$A$24:$A$43, 0), PlayerForm!$X$5)="H",
_xlfn.XLOOKUP($E344, PlayerForm!$D$3:$D$394, PlayerForm!$Q$3:$Q$394)*
_xlfn.XLOOKUP(
INDEX(FixtureTicker!$B$3:$AM$22, MATCH($B344, FixtureTicker!$A$3:$A$22,0), PlayerForm!$X$5),
 TeamForm!$B$4:$B$23, TeamForm!$AD$4:$AD$23),
INDEX(FixtureTicker!$B$24:$AM$43, MATCH($B344, FixtureTicker!$A$24:$A$43,0), PlayerForm!$X$5)="A",
_xlfn.XLOOKUP($E344, PlayerForm!$D$3:$D$394, PlayerForm!$R$3:$R$394)*
_xlfn.XLOOKUP(
INDEX(FixtureTicker!$B$3:$AM$22, MATCH($B344, FixtureTicker!$A$3:$A$22,0), PlayerForm!$X$5),
 TeamForm!$B$4:$B$23, TeamForm!$AB$4:$AB$23),
INDEX(FixtureTicker!$B$24:$AM$43, MATCH($B344, FixtureTicker!$A$24:$A$43,0), PlayerForm!$X$5)="BLANK",
0),0)</f>
        <v>0</v>
      </c>
      <c r="G344" s="163" cm="1">
        <f t="array" ref="G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
),0)</f>
        <v>0</v>
      </c>
      <c r="H344" s="163" cm="1">
        <f t="array" ref="H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),
_xlfn.IFS(
INDEX(FixtureTicker!$B$24:$AM$43, MATCH($B344, FixtureTicker!$A$24:$A$43), PlayerForm!$X$5+2)="H",
_xlfn.XLOOKUP($E344, PlayerForm!$D$3:$D$394, PlayerForm!$Q$3:$Q$394)*
_xlfn.XLOOKUP(
INDEX(FixtureTicker!$B$3:$AM$22, MATCH($B344, FixtureTicker!$A$3:$A$22), PlayerForm!$X$5+2),
 TeamForm!$B$4:$B$23, TeamForm!$AD$4:$AD$23),
INDEX(FixtureTicker!$B$24:$AM$43, MATCH($B344, FixtureTicker!$A$24:$A$43), PlayerForm!$X$5+2)="A",
_xlfn.XLOOKUP($E344, PlayerForm!$D$3:$D$394, PlayerForm!$R$3:$R$394)*
_xlfn.XLOOKUP(
INDEX(FixtureTicker!$B$3:$AM$22, MATCH($B344, FixtureTicker!$A$3:$A$22), PlayerForm!$X$5+2),
 TeamForm!$B$4:$B$23, TeamForm!$AB$4:$AB$23),
INDEX(FixtureTicker!$B$24:$AM$43, MATCH($B344, FixtureTicker!$A$24:$A$43), PlayerForm!$X$5+2)="BLANK",
0
),
_xlfn.IFS(
INDEX(FixtureTicker!$B$24:$AM$43, MATCH($B344, FixtureTicker!$A$24:$A$43), PlayerForm!$X$5+3)="H",
_xlfn.XLOOKUP($E344, PlayerForm!$D$3:$D$394, PlayerForm!$Q$3:$Q$394)*
_xlfn.XLOOKUP(
INDEX(FixtureTicker!$B$3:$AM$22, MATCH($B344, FixtureTicker!$A$3:$A$22), PlayerForm!$X$5+3),
 TeamForm!$B$4:$B$23, TeamForm!$AD$4:$AD$23),
INDEX(FixtureTicker!$B$24:$AM$43, MATCH($B344, FixtureTicker!$A$24:$A$43), PlayerForm!$X$5+3)="A",
_xlfn.XLOOKUP($E344, PlayerForm!$D$3:$D$394, PlayerForm!$R$3:$R$394)*
_xlfn.XLOOKUP(
INDEX(FixtureTicker!$B$3:$AM$22, MATCH($B344, FixtureTicker!$A$3:$A$22), PlayerForm!$X$5+3),
 TeamForm!$B$4:$B$23, TeamForm!$AB$4:$AB$23),
INDEX(FixtureTicker!$B$24:$AM$43, MATCH($B344, FixtureTicker!$A$24:$A$43), PlayerForm!$X$5+3)="BLANK",
0
)
),0)</f>
        <v>0</v>
      </c>
      <c r="I344" s="163" cm="1">
        <f t="array" ref="I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),
_xlfn.IFS(
INDEX(FixtureTicker!$B$24:$AM$43, MATCH($B344, FixtureTicker!$A$24:$A$43), PlayerForm!$X$5+2)="H",
_xlfn.XLOOKUP($E344, PlayerForm!$D$3:$D$394, PlayerForm!$Q$3:$Q$394)*
_xlfn.XLOOKUP(
INDEX(FixtureTicker!$B$3:$AM$22, MATCH($B344, FixtureTicker!$A$3:$A$22), PlayerForm!$X$5+2),
 TeamForm!$B$4:$B$23, TeamForm!$AD$4:$AD$23),
INDEX(FixtureTicker!$B$24:$AM$43, MATCH($B344, FixtureTicker!$A$24:$A$43), PlayerForm!$X$5+2)="A",
_xlfn.XLOOKUP($E344, PlayerForm!$D$3:$D$394, PlayerForm!$R$3:$R$394)*
_xlfn.XLOOKUP(
INDEX(FixtureTicker!$B$3:$AM$22, MATCH($B344, FixtureTicker!$A$3:$A$22), PlayerForm!$X$5+2),
 TeamForm!$B$4:$B$23, TeamForm!$AB$4:$AB$23),
INDEX(FixtureTicker!$B$24:$AM$43, MATCH($B344, FixtureTicker!$A$24:$A$43), PlayerForm!$X$5+2)="BLANK",
0
),
_xlfn.IFS(
INDEX(FixtureTicker!$B$24:$AM$43, MATCH($B344, FixtureTicker!$A$24:$A$43), PlayerForm!$X$5+3)="H",
_xlfn.XLOOKUP($E344, PlayerForm!$D$3:$D$394, PlayerForm!$Q$3:$Q$394)*
_xlfn.XLOOKUP(
INDEX(FixtureTicker!$B$3:$AM$22, MATCH($B344, FixtureTicker!$A$3:$A$22), PlayerForm!$X$5+3),
 TeamForm!$B$4:$B$23, TeamForm!$AD$4:$AD$23),
INDEX(FixtureTicker!$B$24:$AM$43, MATCH($B344, FixtureTicker!$A$24:$A$43), PlayerForm!$X$5+3)="A",
_xlfn.XLOOKUP($E344, PlayerForm!$D$3:$D$394, PlayerForm!$R$3:$R$394)*
_xlfn.XLOOKUP(
INDEX(FixtureTicker!$B$3:$AM$22, MATCH($B344, FixtureTicker!$A$3:$A$22), PlayerForm!$X$5+3),
 TeamForm!$B$4:$B$23, TeamForm!$AB$4:$AB$23),
INDEX(FixtureTicker!$B$24:$AM$43, MATCH($B344, FixtureTicker!$A$24:$A$43), PlayerForm!$X$5+3)="BLANK",
0
),
_xlfn.IFS(
INDEX(FixtureTicker!$B$24:$AM$43, MATCH($B344, FixtureTicker!$A$24:$A$43), PlayerForm!$X$5+4)="H",
_xlfn.XLOOKUP($E344, PlayerForm!$D$3:$D$394, PlayerForm!$Q$3:$Q$394)*
_xlfn.XLOOKUP(
INDEX(FixtureTicker!$B$3:$AM$22, MATCH($B344, FixtureTicker!$A$3:$A$22), PlayerForm!$X$5+4),
 TeamForm!$B$4:$B$23, TeamForm!$AD$4:$AD$23),
INDEX(FixtureTicker!$B$24:$AM$43, MATCH($B344, FixtureTicker!$A$24:$A$43), PlayerForm!$X$5+4)="A",
_xlfn.XLOOKUP($E344, PlayerForm!$D$3:$D$394, PlayerForm!$R$3:$R$394)*
_xlfn.XLOOKUP(
INDEX(FixtureTicker!$B$3:$AM$22, MATCH($B344, FixtureTicker!$A$3:$A$22), PlayerForm!$X$5+4),
 TeamForm!$B$4:$B$23, TeamForm!$AB$4:$AB$23),
INDEX(FixtureTicker!$B$24:$AM$43, MATCH($B344, FixtureTicker!$A$24:$A$43), PlayerForm!$X$5+4)="BLANK",
0
),
_xlfn.IFS(
INDEX(FixtureTicker!$B$24:$AM$43, MATCH($B344, FixtureTicker!$A$24:$A$43), PlayerForm!$X$5+5)="H",
_xlfn.XLOOKUP($E344, PlayerForm!$D$3:$D$394, PlayerForm!$Q$3:$Q$394)*
_xlfn.XLOOKUP(
INDEX(FixtureTicker!$B$3:$AM$22, MATCH($B344, FixtureTicker!$A$3:$A$22), PlayerForm!$X$5+5),
 TeamForm!$B$4:$B$23, TeamForm!$AD$4:$AD$23),
INDEX(FixtureTicker!$B$24:$AM$43, MATCH($B344, FixtureTicker!$A$24:$A$43), PlayerForm!$X$5+5)="A",
_xlfn.XLOOKUP($E344, PlayerForm!$D$3:$D$394, PlayerForm!$R$3:$R$394)*
_xlfn.XLOOKUP(
INDEX(FixtureTicker!$B$3:$AM$22, MATCH($B344, FixtureTicker!$A$3:$A$22), PlayerForm!$X$5+5),
 TeamForm!$B$4:$B$23, TeamForm!$AB$4:$AB$23),
INDEX(FixtureTicker!$B$24:$AM$43, MATCH($B344, FixtureTicker!$A$24:$A$43), PlayerForm!$X$5+5)="BLANK",
0
)
),0)</f>
        <v>0</v>
      </c>
      <c r="J344" s="163" cm="1">
        <f t="array" ref="J344">IFERROR(0.01*SUM(
_xlfn.IFS(
INDEX(FixtureTicker!$B$24:$AM$43, MATCH($B344, FixtureTicker!$A$24:$A$43), PlayerForm!$X$5)="H",
_xlfn.XLOOKUP($E344, PlayerForm!$D$3:$D$394, PlayerForm!$Q$3:$Q$394)*
_xlfn.XLOOKUP(
INDEX(FixtureTicker!$B$3:$AM$22, MATCH($B344, FixtureTicker!$A$3:$A$22), PlayerForm!$X$5),
 TeamForm!$B$4:$B$23, TeamForm!$AD$4:$AD$23),
INDEX(FixtureTicker!$B$24:$AM$43, MATCH($B344, FixtureTicker!$A$24:$A$43), PlayerForm!$X$5)="A",
_xlfn.XLOOKUP($E344, PlayerForm!$D$3:$D$394, PlayerForm!$R$3:$R$394)*
_xlfn.XLOOKUP(
INDEX(FixtureTicker!$B$3:$AM$22, MATCH($B344, FixtureTicker!$A$3:$A$22), PlayerForm!$X$5),
 TeamForm!$B$4:$B$23, TeamForm!$AB$4:$AB$23),
INDEX(FixtureTicker!$B$24:$AM$43, MATCH($B344, FixtureTicker!$A$24:$A$43), PlayerForm!$X$5)="BLANK",
0
),
_xlfn.IFS(
INDEX(FixtureTicker!$B$24:$AM$43, MATCH($B344, FixtureTicker!$A$24:$A$43), PlayerForm!$X$5+1)="H",
_xlfn.XLOOKUP($E344, PlayerForm!$D$3:$D$394, PlayerForm!$Q$3:$Q$394)*
_xlfn.XLOOKUP(
INDEX(FixtureTicker!$B$3:$AM$22, MATCH($B344, FixtureTicker!$A$3:$A$22), PlayerForm!$X$5+1),
 TeamForm!$B$4:$B$23, TeamForm!$AD$4:$AD$23),
INDEX(FixtureTicker!$B$24:$AM$43, MATCH($B344, FixtureTicker!$A$24:$A$43), PlayerForm!$X$5+1)="A",
_xlfn.XLOOKUP($E344, PlayerForm!$D$3:$D$394, PlayerForm!$R$3:$R$394)*
_xlfn.XLOOKUP(
INDEX(FixtureTicker!$B$3:$AM$22, MATCH($B344, FixtureTicker!$A$3:$A$22), PlayerForm!$X$5+1),
 TeamForm!$B$4:$B$23, TeamForm!$AB$4:$AB$23),
INDEX(FixtureTicker!$B$24:$AM$43, MATCH($B344, FixtureTicker!$A$24:$A$43), PlayerForm!$X$5+1)="BLANK",
0
),
_xlfn.IFS(
INDEX(FixtureTicker!$B$24:$AM$43, MATCH($B344, FixtureTicker!$A$24:$A$43), PlayerForm!$X$5+2)="H",
_xlfn.XLOOKUP($E344, PlayerForm!$D$3:$D$394, PlayerForm!$Q$3:$Q$394)*
_xlfn.XLOOKUP(
INDEX(FixtureTicker!$B$3:$AM$22, MATCH($B344, FixtureTicker!$A$3:$A$22), PlayerForm!$X$5+2),
 TeamForm!$B$4:$B$23, TeamForm!$AD$4:$AD$23),
INDEX(FixtureTicker!$B$24:$AM$43, MATCH($B344, FixtureTicker!$A$24:$A$43), PlayerForm!$X$5+2)="A",
_xlfn.XLOOKUP($E344, PlayerForm!$D$3:$D$394, PlayerForm!$R$3:$R$394)*
_xlfn.XLOOKUP(
INDEX(FixtureTicker!$B$3:$AM$22, MATCH($B344, FixtureTicker!$A$3:$A$22), PlayerForm!$X$5+2),
 TeamForm!$B$4:$B$23, TeamForm!$AB$4:$AB$23),
INDEX(FixtureTicker!$B$24:$AM$43, MATCH($B344, FixtureTicker!$A$24:$A$43), PlayerForm!$X$5+2)="BLANK",
0
),
_xlfn.IFS(
INDEX(FixtureTicker!$B$24:$AM$43, MATCH($B344, FixtureTicker!$A$24:$A$43), PlayerForm!$X$5+3)="H",
_xlfn.XLOOKUP($E344, PlayerForm!$D$3:$D$394, PlayerForm!$Q$3:$Q$394)*
_xlfn.XLOOKUP(
INDEX(FixtureTicker!$B$3:$AM$22, MATCH($B344, FixtureTicker!$A$3:$A$22), PlayerForm!$X$5+3),
 TeamForm!$B$4:$B$23, TeamForm!$AD$4:$AD$23),
INDEX(FixtureTicker!$B$24:$AM$43, MATCH($B344, FixtureTicker!$A$24:$A$43), PlayerForm!$X$5+3)="A",
_xlfn.XLOOKUP($E344, PlayerForm!$D$3:$D$394, PlayerForm!$R$3:$R$394)*
_xlfn.XLOOKUP(
INDEX(FixtureTicker!$B$3:$AM$22, MATCH($B344, FixtureTicker!$A$3:$A$22), PlayerForm!$X$5+3),
 TeamForm!$B$4:$B$23, TeamForm!$AB$4:$AB$23),
INDEX(FixtureTicker!$B$24:$AM$43, MATCH($B344, FixtureTicker!$A$24:$A$43), PlayerForm!$X$5+3)="BLANK",
0
),
_xlfn.IFS(
INDEX(FixtureTicker!$B$24:$AM$43, MATCH($B344, FixtureTicker!$A$24:$A$43), PlayerForm!$X$5+4)="H",
_xlfn.XLOOKUP($E344, PlayerForm!$D$3:$D$394, PlayerForm!$Q$3:$Q$394)*
_xlfn.XLOOKUP(
INDEX(FixtureTicker!$B$3:$AM$22, MATCH($B344, FixtureTicker!$A$3:$A$22), PlayerForm!$X$5+4),
 TeamForm!$B$4:$B$23, TeamForm!$AD$4:$AD$23),
INDEX(FixtureTicker!$B$24:$AM$43, MATCH($B344, FixtureTicker!$A$24:$A$43), PlayerForm!$X$5+4)="A",
_xlfn.XLOOKUP($E344, PlayerForm!$D$3:$D$394, PlayerForm!$R$3:$R$394)*
_xlfn.XLOOKUP(
INDEX(FixtureTicker!$B$3:$AM$22, MATCH($B344, FixtureTicker!$A$3:$A$22), PlayerForm!$X$5+4),
 TeamForm!$B$4:$B$23, TeamForm!$AB$4:$AB$23),
INDEX(FixtureTicker!$B$24:$AM$43, MATCH($B344, FixtureTicker!$A$24:$A$43), PlayerForm!$X$5+4)="BLANK",
0
),
_xlfn.IFS(
INDEX(FixtureTicker!$B$24:$AM$43, MATCH($B344, FixtureTicker!$A$24:$A$43), PlayerForm!$X$5+5)="H",
_xlfn.XLOOKUP($E344, PlayerForm!$D$3:$D$394, PlayerForm!$Q$3:$Q$394)*
_xlfn.XLOOKUP(
INDEX(FixtureTicker!$B$3:$AM$22, MATCH($B344, FixtureTicker!$A$3:$A$22), PlayerForm!$X$5+5),
 TeamForm!$B$4:$B$23, TeamForm!$AD$4:$AD$23),
INDEX(FixtureTicker!$B$24:$AM$43, MATCH($B344, FixtureTicker!$A$24:$A$43), PlayerForm!$X$5+5)="A",
_xlfn.XLOOKUP($E344, PlayerForm!$D$3:$D$394, PlayerForm!$R$3:$R$394)*
_xlfn.XLOOKUP(
INDEX(FixtureTicker!$B$3:$AM$22, MATCH($B344, FixtureTicker!$A$3:$A$22), PlayerForm!$X$5+5),
 TeamForm!$B$4:$B$23, TeamForm!$AB$4:$AB$23),
INDEX(FixtureTicker!$B$24:$AM$43, MATCH($B344, FixtureTicker!$A$24:$A$43), PlayerForm!$X$5+5)="BLANK",
0
),
_xlfn.IFS(
INDEX(FixtureTicker!$B$24:$AM$43, MATCH($B344, FixtureTicker!$A$24:$A$43), PlayerForm!$X$5+6)="H",
_xlfn.XLOOKUP($E344, PlayerForm!$D$3:$D$394, PlayerForm!$Q$3:$Q$394)*
_xlfn.XLOOKUP(
INDEX(FixtureTicker!$B$3:$AM$22, MATCH($B344, FixtureTicker!$A$3:$A$22), PlayerForm!$X$5+6),
 TeamForm!$B$4:$B$23, TeamForm!$AD$4:$AD$23),
INDEX(FixtureTicker!$B$24:$AM$43, MATCH($B344, FixtureTicker!$A$24:$A$43), PlayerForm!$X$5+6)="A",
_xlfn.XLOOKUP($E344, PlayerForm!$D$3:$D$394, PlayerForm!$R$3:$R$394)*
_xlfn.XLOOKUP(
INDEX(FixtureTicker!$B$3:$AM$22, MATCH($B344, FixtureTicker!$A$3:$A$22), PlayerForm!$X$5+6),
 TeamForm!$B$4:$B$23, TeamForm!$AB$4:$AB$23),
INDEX(FixtureTicker!$B$24:$AM$43, MATCH($B344, FixtureTicker!$A$24:$A$43), PlayerForm!$X$5+6)="BLANK",
0
),
_xlfn.IFS(
INDEX(FixtureTicker!$B$24:$AM$43, MATCH($B344, FixtureTicker!$A$24:$A$43), PlayerForm!$X$5+7)="H",
_xlfn.XLOOKUP($E344, PlayerForm!$D$3:$D$394, PlayerForm!$Q$3:$Q$394)*
_xlfn.XLOOKUP(
INDEX(FixtureTicker!$B$3:$AM$22, MATCH($B344, FixtureTicker!$A$3:$A$22), PlayerForm!$X$5+7),
 TeamForm!$B$4:$B$23, TeamForm!$AD$4:$AD$23),
INDEX(FixtureTicker!$B$24:$AM$43, MATCH($B344, FixtureTicker!$A$24:$A$43), PlayerForm!$X$5+7)="A",
_xlfn.XLOOKUP($E344, PlayerForm!$D$3:$D$394, PlayerForm!$R$3:$R$394)*
_xlfn.XLOOKUP(
INDEX(FixtureTicker!$B$3:$AM$22, MATCH($B344, FixtureTicker!$A$3:$A$22), PlayerForm!$X$5+7),
 TeamForm!$B$4:$B$23, TeamForm!$AB$4:$AB$23),
INDEX(FixtureTicker!$B$24:$AM$43, MATCH($B344, FixtureTicker!$A$24:$A$43), PlayerForm!$X$5+7)="BLANK",
0
)
),0)</f>
        <v>0</v>
      </c>
    </row>
    <row r="345" spans="1:10">
      <c r="A345" s="55">
        <v>94</v>
      </c>
      <c r="B345" s="55">
        <f>_xlfn.XLOOKUP($A345, PlayerData!$B$3:$B$394, PlayerData!C$3:C$394)</f>
        <v>0</v>
      </c>
      <c r="C345" s="55" t="str">
        <f>_xlfn.XLOOKUP($A345, PlayerData!$B$3:$B$394, PlayerData!D$3:D$394)</f>
        <v>M</v>
      </c>
      <c r="D345" s="55">
        <f>_xlfn.XLOOKUP($A345, PlayerData!$B:$B, PlayerData!F:F,,,-1)</f>
        <v>6.2</v>
      </c>
      <c r="E345" s="31" t="str">
        <f>_xlfn.XLOOKUP($A345, PlayerData!$B$3:$B$394, PlayerData!E$3:E$394)</f>
        <v>Vrancic</v>
      </c>
      <c r="F345" s="164" cm="1">
        <f t="array" ref="F345">IFERROR(0.01*_xlfn.IFS(
INDEX(FixtureTicker!$B$24:$AM$43, MATCH($B345, FixtureTicker!$A$24:$A$43, 0), PlayerForm!$X$5)="H",
_xlfn.XLOOKUP($E345, PlayerForm!$D$3:$D$394, PlayerForm!$Q$3:$Q$394)*
_xlfn.XLOOKUP(
INDEX(FixtureTicker!$B$3:$AM$22, MATCH($B345, FixtureTicker!$A$3:$A$22,0), PlayerForm!$X$5),
 TeamForm!$B$4:$B$23, TeamForm!$AD$4:$AD$23),
INDEX(FixtureTicker!$B$24:$AM$43, MATCH($B345, FixtureTicker!$A$24:$A$43,0), PlayerForm!$X$5)="A",
_xlfn.XLOOKUP($E345, PlayerForm!$D$3:$D$394, PlayerForm!$R$3:$R$394)*
_xlfn.XLOOKUP(
INDEX(FixtureTicker!$B$3:$AM$22, MATCH($B345, FixtureTicker!$A$3:$A$22,0), PlayerForm!$X$5),
 TeamForm!$B$4:$B$23, TeamForm!$AB$4:$AB$23),
INDEX(FixtureTicker!$B$24:$AM$43, MATCH($B345, FixtureTicker!$A$24:$A$43,0), PlayerForm!$X$5)="BLANK",
0),0)</f>
        <v>0</v>
      </c>
      <c r="G345" s="163" cm="1">
        <f t="array" ref="G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
),0)</f>
        <v>0</v>
      </c>
      <c r="H345" s="163" cm="1">
        <f t="array" ref="H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),
_xlfn.IFS(
INDEX(FixtureTicker!$B$24:$AM$43, MATCH($B345, FixtureTicker!$A$24:$A$43), PlayerForm!$X$5+2)="H",
_xlfn.XLOOKUP($E345, PlayerForm!$D$3:$D$394, PlayerForm!$Q$3:$Q$394)*
_xlfn.XLOOKUP(
INDEX(FixtureTicker!$B$3:$AM$22, MATCH($B345, FixtureTicker!$A$3:$A$22), PlayerForm!$X$5+2),
 TeamForm!$B$4:$B$23, TeamForm!$AD$4:$AD$23),
INDEX(FixtureTicker!$B$24:$AM$43, MATCH($B345, FixtureTicker!$A$24:$A$43), PlayerForm!$X$5+2)="A",
_xlfn.XLOOKUP($E345, PlayerForm!$D$3:$D$394, PlayerForm!$R$3:$R$394)*
_xlfn.XLOOKUP(
INDEX(FixtureTicker!$B$3:$AM$22, MATCH($B345, FixtureTicker!$A$3:$A$22), PlayerForm!$X$5+2),
 TeamForm!$B$4:$B$23, TeamForm!$AB$4:$AB$23),
INDEX(FixtureTicker!$B$24:$AM$43, MATCH($B345, FixtureTicker!$A$24:$A$43), PlayerForm!$X$5+2)="BLANK",
0
),
_xlfn.IFS(
INDEX(FixtureTicker!$B$24:$AM$43, MATCH($B345, FixtureTicker!$A$24:$A$43), PlayerForm!$X$5+3)="H",
_xlfn.XLOOKUP($E345, PlayerForm!$D$3:$D$394, PlayerForm!$Q$3:$Q$394)*
_xlfn.XLOOKUP(
INDEX(FixtureTicker!$B$3:$AM$22, MATCH($B345, FixtureTicker!$A$3:$A$22), PlayerForm!$X$5+3),
 TeamForm!$B$4:$B$23, TeamForm!$AD$4:$AD$23),
INDEX(FixtureTicker!$B$24:$AM$43, MATCH($B345, FixtureTicker!$A$24:$A$43), PlayerForm!$X$5+3)="A",
_xlfn.XLOOKUP($E345, PlayerForm!$D$3:$D$394, PlayerForm!$R$3:$R$394)*
_xlfn.XLOOKUP(
INDEX(FixtureTicker!$B$3:$AM$22, MATCH($B345, FixtureTicker!$A$3:$A$22), PlayerForm!$X$5+3),
 TeamForm!$B$4:$B$23, TeamForm!$AB$4:$AB$23),
INDEX(FixtureTicker!$B$24:$AM$43, MATCH($B345, FixtureTicker!$A$24:$A$43), PlayerForm!$X$5+3)="BLANK",
0
)
),0)</f>
        <v>0</v>
      </c>
      <c r="I345" s="163" cm="1">
        <f t="array" ref="I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),
_xlfn.IFS(
INDEX(FixtureTicker!$B$24:$AM$43, MATCH($B345, FixtureTicker!$A$24:$A$43), PlayerForm!$X$5+2)="H",
_xlfn.XLOOKUP($E345, PlayerForm!$D$3:$D$394, PlayerForm!$Q$3:$Q$394)*
_xlfn.XLOOKUP(
INDEX(FixtureTicker!$B$3:$AM$22, MATCH($B345, FixtureTicker!$A$3:$A$22), PlayerForm!$X$5+2),
 TeamForm!$B$4:$B$23, TeamForm!$AD$4:$AD$23),
INDEX(FixtureTicker!$B$24:$AM$43, MATCH($B345, FixtureTicker!$A$24:$A$43), PlayerForm!$X$5+2)="A",
_xlfn.XLOOKUP($E345, PlayerForm!$D$3:$D$394, PlayerForm!$R$3:$R$394)*
_xlfn.XLOOKUP(
INDEX(FixtureTicker!$B$3:$AM$22, MATCH($B345, FixtureTicker!$A$3:$A$22), PlayerForm!$X$5+2),
 TeamForm!$B$4:$B$23, TeamForm!$AB$4:$AB$23),
INDEX(FixtureTicker!$B$24:$AM$43, MATCH($B345, FixtureTicker!$A$24:$A$43), PlayerForm!$X$5+2)="BLANK",
0
),
_xlfn.IFS(
INDEX(FixtureTicker!$B$24:$AM$43, MATCH($B345, FixtureTicker!$A$24:$A$43), PlayerForm!$X$5+3)="H",
_xlfn.XLOOKUP($E345, PlayerForm!$D$3:$D$394, PlayerForm!$Q$3:$Q$394)*
_xlfn.XLOOKUP(
INDEX(FixtureTicker!$B$3:$AM$22, MATCH($B345, FixtureTicker!$A$3:$A$22), PlayerForm!$X$5+3),
 TeamForm!$B$4:$B$23, TeamForm!$AD$4:$AD$23),
INDEX(FixtureTicker!$B$24:$AM$43, MATCH($B345, FixtureTicker!$A$24:$A$43), PlayerForm!$X$5+3)="A",
_xlfn.XLOOKUP($E345, PlayerForm!$D$3:$D$394, PlayerForm!$R$3:$R$394)*
_xlfn.XLOOKUP(
INDEX(FixtureTicker!$B$3:$AM$22, MATCH($B345, FixtureTicker!$A$3:$A$22), PlayerForm!$X$5+3),
 TeamForm!$B$4:$B$23, TeamForm!$AB$4:$AB$23),
INDEX(FixtureTicker!$B$24:$AM$43, MATCH($B345, FixtureTicker!$A$24:$A$43), PlayerForm!$X$5+3)="BLANK",
0
),
_xlfn.IFS(
INDEX(FixtureTicker!$B$24:$AM$43, MATCH($B345, FixtureTicker!$A$24:$A$43), PlayerForm!$X$5+4)="H",
_xlfn.XLOOKUP($E345, PlayerForm!$D$3:$D$394, PlayerForm!$Q$3:$Q$394)*
_xlfn.XLOOKUP(
INDEX(FixtureTicker!$B$3:$AM$22, MATCH($B345, FixtureTicker!$A$3:$A$22), PlayerForm!$X$5+4),
 TeamForm!$B$4:$B$23, TeamForm!$AD$4:$AD$23),
INDEX(FixtureTicker!$B$24:$AM$43, MATCH($B345, FixtureTicker!$A$24:$A$43), PlayerForm!$X$5+4)="A",
_xlfn.XLOOKUP($E345, PlayerForm!$D$3:$D$394, PlayerForm!$R$3:$R$394)*
_xlfn.XLOOKUP(
INDEX(FixtureTicker!$B$3:$AM$22, MATCH($B345, FixtureTicker!$A$3:$A$22), PlayerForm!$X$5+4),
 TeamForm!$B$4:$B$23, TeamForm!$AB$4:$AB$23),
INDEX(FixtureTicker!$B$24:$AM$43, MATCH($B345, FixtureTicker!$A$24:$A$43), PlayerForm!$X$5+4)="BLANK",
0
),
_xlfn.IFS(
INDEX(FixtureTicker!$B$24:$AM$43, MATCH($B345, FixtureTicker!$A$24:$A$43), PlayerForm!$X$5+5)="H",
_xlfn.XLOOKUP($E345, PlayerForm!$D$3:$D$394, PlayerForm!$Q$3:$Q$394)*
_xlfn.XLOOKUP(
INDEX(FixtureTicker!$B$3:$AM$22, MATCH($B345, FixtureTicker!$A$3:$A$22), PlayerForm!$X$5+5),
 TeamForm!$B$4:$B$23, TeamForm!$AD$4:$AD$23),
INDEX(FixtureTicker!$B$24:$AM$43, MATCH($B345, FixtureTicker!$A$24:$A$43), PlayerForm!$X$5+5)="A",
_xlfn.XLOOKUP($E345, PlayerForm!$D$3:$D$394, PlayerForm!$R$3:$R$394)*
_xlfn.XLOOKUP(
INDEX(FixtureTicker!$B$3:$AM$22, MATCH($B345, FixtureTicker!$A$3:$A$22), PlayerForm!$X$5+5),
 TeamForm!$B$4:$B$23, TeamForm!$AB$4:$AB$23),
INDEX(FixtureTicker!$B$24:$AM$43, MATCH($B345, FixtureTicker!$A$24:$A$43), PlayerForm!$X$5+5)="BLANK",
0
)
),0)</f>
        <v>0</v>
      </c>
      <c r="J345" s="163" cm="1">
        <f t="array" ref="J345">IFERROR(0.01*SUM(
_xlfn.IFS(
INDEX(FixtureTicker!$B$24:$AM$43, MATCH($B345, FixtureTicker!$A$24:$A$43), PlayerForm!$X$5)="H",
_xlfn.XLOOKUP($E345, PlayerForm!$D$3:$D$394, PlayerForm!$Q$3:$Q$394)*
_xlfn.XLOOKUP(
INDEX(FixtureTicker!$B$3:$AM$22, MATCH($B345, FixtureTicker!$A$3:$A$22), PlayerForm!$X$5),
 TeamForm!$B$4:$B$23, TeamForm!$AD$4:$AD$23),
INDEX(FixtureTicker!$B$24:$AM$43, MATCH($B345, FixtureTicker!$A$24:$A$43), PlayerForm!$X$5)="A",
_xlfn.XLOOKUP($E345, PlayerForm!$D$3:$D$394, PlayerForm!$R$3:$R$394)*
_xlfn.XLOOKUP(
INDEX(FixtureTicker!$B$3:$AM$22, MATCH($B345, FixtureTicker!$A$3:$A$22), PlayerForm!$X$5),
 TeamForm!$B$4:$B$23, TeamForm!$AB$4:$AB$23),
INDEX(FixtureTicker!$B$24:$AM$43, MATCH($B345, FixtureTicker!$A$24:$A$43), PlayerForm!$X$5)="BLANK",
0
),
_xlfn.IFS(
INDEX(FixtureTicker!$B$24:$AM$43, MATCH($B345, FixtureTicker!$A$24:$A$43), PlayerForm!$X$5+1)="H",
_xlfn.XLOOKUP($E345, PlayerForm!$D$3:$D$394, PlayerForm!$Q$3:$Q$394)*
_xlfn.XLOOKUP(
INDEX(FixtureTicker!$B$3:$AM$22, MATCH($B345, FixtureTicker!$A$3:$A$22), PlayerForm!$X$5+1),
 TeamForm!$B$4:$B$23, TeamForm!$AD$4:$AD$23),
INDEX(FixtureTicker!$B$24:$AM$43, MATCH($B345, FixtureTicker!$A$24:$A$43), PlayerForm!$X$5+1)="A",
_xlfn.XLOOKUP($E345, PlayerForm!$D$3:$D$394, PlayerForm!$R$3:$R$394)*
_xlfn.XLOOKUP(
INDEX(FixtureTicker!$B$3:$AM$22, MATCH($B345, FixtureTicker!$A$3:$A$22), PlayerForm!$X$5+1),
 TeamForm!$B$4:$B$23, TeamForm!$AB$4:$AB$23),
INDEX(FixtureTicker!$B$24:$AM$43, MATCH($B345, FixtureTicker!$A$24:$A$43), PlayerForm!$X$5+1)="BLANK",
0
),
_xlfn.IFS(
INDEX(FixtureTicker!$B$24:$AM$43, MATCH($B345, FixtureTicker!$A$24:$A$43), PlayerForm!$X$5+2)="H",
_xlfn.XLOOKUP($E345, PlayerForm!$D$3:$D$394, PlayerForm!$Q$3:$Q$394)*
_xlfn.XLOOKUP(
INDEX(FixtureTicker!$B$3:$AM$22, MATCH($B345, FixtureTicker!$A$3:$A$22), PlayerForm!$X$5+2),
 TeamForm!$B$4:$B$23, TeamForm!$AD$4:$AD$23),
INDEX(FixtureTicker!$B$24:$AM$43, MATCH($B345, FixtureTicker!$A$24:$A$43), PlayerForm!$X$5+2)="A",
_xlfn.XLOOKUP($E345, PlayerForm!$D$3:$D$394, PlayerForm!$R$3:$R$394)*
_xlfn.XLOOKUP(
INDEX(FixtureTicker!$B$3:$AM$22, MATCH($B345, FixtureTicker!$A$3:$A$22), PlayerForm!$X$5+2),
 TeamForm!$B$4:$B$23, TeamForm!$AB$4:$AB$23),
INDEX(FixtureTicker!$B$24:$AM$43, MATCH($B345, FixtureTicker!$A$24:$A$43), PlayerForm!$X$5+2)="BLANK",
0
),
_xlfn.IFS(
INDEX(FixtureTicker!$B$24:$AM$43, MATCH($B345, FixtureTicker!$A$24:$A$43), PlayerForm!$X$5+3)="H",
_xlfn.XLOOKUP($E345, PlayerForm!$D$3:$D$394, PlayerForm!$Q$3:$Q$394)*
_xlfn.XLOOKUP(
INDEX(FixtureTicker!$B$3:$AM$22, MATCH($B345, FixtureTicker!$A$3:$A$22), PlayerForm!$X$5+3),
 TeamForm!$B$4:$B$23, TeamForm!$AD$4:$AD$23),
INDEX(FixtureTicker!$B$24:$AM$43, MATCH($B345, FixtureTicker!$A$24:$A$43), PlayerForm!$X$5+3)="A",
_xlfn.XLOOKUP($E345, PlayerForm!$D$3:$D$394, PlayerForm!$R$3:$R$394)*
_xlfn.XLOOKUP(
INDEX(FixtureTicker!$B$3:$AM$22, MATCH($B345, FixtureTicker!$A$3:$A$22), PlayerForm!$X$5+3),
 TeamForm!$B$4:$B$23, TeamForm!$AB$4:$AB$23),
INDEX(FixtureTicker!$B$24:$AM$43, MATCH($B345, FixtureTicker!$A$24:$A$43), PlayerForm!$X$5+3)="BLANK",
0
),
_xlfn.IFS(
INDEX(FixtureTicker!$B$24:$AM$43, MATCH($B345, FixtureTicker!$A$24:$A$43), PlayerForm!$X$5+4)="H",
_xlfn.XLOOKUP($E345, PlayerForm!$D$3:$D$394, PlayerForm!$Q$3:$Q$394)*
_xlfn.XLOOKUP(
INDEX(FixtureTicker!$B$3:$AM$22, MATCH($B345, FixtureTicker!$A$3:$A$22), PlayerForm!$X$5+4),
 TeamForm!$B$4:$B$23, TeamForm!$AD$4:$AD$23),
INDEX(FixtureTicker!$B$24:$AM$43, MATCH($B345, FixtureTicker!$A$24:$A$43), PlayerForm!$X$5+4)="A",
_xlfn.XLOOKUP($E345, PlayerForm!$D$3:$D$394, PlayerForm!$R$3:$R$394)*
_xlfn.XLOOKUP(
INDEX(FixtureTicker!$B$3:$AM$22, MATCH($B345, FixtureTicker!$A$3:$A$22), PlayerForm!$X$5+4),
 TeamForm!$B$4:$B$23, TeamForm!$AB$4:$AB$23),
INDEX(FixtureTicker!$B$24:$AM$43, MATCH($B345, FixtureTicker!$A$24:$A$43), PlayerForm!$X$5+4)="BLANK",
0
),
_xlfn.IFS(
INDEX(FixtureTicker!$B$24:$AM$43, MATCH($B345, FixtureTicker!$A$24:$A$43), PlayerForm!$X$5+5)="H",
_xlfn.XLOOKUP($E345, PlayerForm!$D$3:$D$394, PlayerForm!$Q$3:$Q$394)*
_xlfn.XLOOKUP(
INDEX(FixtureTicker!$B$3:$AM$22, MATCH($B345, FixtureTicker!$A$3:$A$22), PlayerForm!$X$5+5),
 TeamForm!$B$4:$B$23, TeamForm!$AD$4:$AD$23),
INDEX(FixtureTicker!$B$24:$AM$43, MATCH($B345, FixtureTicker!$A$24:$A$43), PlayerForm!$X$5+5)="A",
_xlfn.XLOOKUP($E345, PlayerForm!$D$3:$D$394, PlayerForm!$R$3:$R$394)*
_xlfn.XLOOKUP(
INDEX(FixtureTicker!$B$3:$AM$22, MATCH($B345, FixtureTicker!$A$3:$A$22), PlayerForm!$X$5+5),
 TeamForm!$B$4:$B$23, TeamForm!$AB$4:$AB$23),
INDEX(FixtureTicker!$B$24:$AM$43, MATCH($B345, FixtureTicker!$A$24:$A$43), PlayerForm!$X$5+5)="BLANK",
0
),
_xlfn.IFS(
INDEX(FixtureTicker!$B$24:$AM$43, MATCH($B345, FixtureTicker!$A$24:$A$43), PlayerForm!$X$5+6)="H",
_xlfn.XLOOKUP($E345, PlayerForm!$D$3:$D$394, PlayerForm!$Q$3:$Q$394)*
_xlfn.XLOOKUP(
INDEX(FixtureTicker!$B$3:$AM$22, MATCH($B345, FixtureTicker!$A$3:$A$22), PlayerForm!$X$5+6),
 TeamForm!$B$4:$B$23, TeamForm!$AD$4:$AD$23),
INDEX(FixtureTicker!$B$24:$AM$43, MATCH($B345, FixtureTicker!$A$24:$A$43), PlayerForm!$X$5+6)="A",
_xlfn.XLOOKUP($E345, PlayerForm!$D$3:$D$394, PlayerForm!$R$3:$R$394)*
_xlfn.XLOOKUP(
INDEX(FixtureTicker!$B$3:$AM$22, MATCH($B345, FixtureTicker!$A$3:$A$22), PlayerForm!$X$5+6),
 TeamForm!$B$4:$B$23, TeamForm!$AB$4:$AB$23),
INDEX(FixtureTicker!$B$24:$AM$43, MATCH($B345, FixtureTicker!$A$24:$A$43), PlayerForm!$X$5+6)="BLANK",
0
),
_xlfn.IFS(
INDEX(FixtureTicker!$B$24:$AM$43, MATCH($B345, FixtureTicker!$A$24:$A$43), PlayerForm!$X$5+7)="H",
_xlfn.XLOOKUP($E345, PlayerForm!$D$3:$D$394, PlayerForm!$Q$3:$Q$394)*
_xlfn.XLOOKUP(
INDEX(FixtureTicker!$B$3:$AM$22, MATCH($B345, FixtureTicker!$A$3:$A$22), PlayerForm!$X$5+7),
 TeamForm!$B$4:$B$23, TeamForm!$AD$4:$AD$23),
INDEX(FixtureTicker!$B$24:$AM$43, MATCH($B345, FixtureTicker!$A$24:$A$43), PlayerForm!$X$5+7)="A",
_xlfn.XLOOKUP($E345, PlayerForm!$D$3:$D$394, PlayerForm!$R$3:$R$394)*
_xlfn.XLOOKUP(
INDEX(FixtureTicker!$B$3:$AM$22, MATCH($B345, FixtureTicker!$A$3:$A$22), PlayerForm!$X$5+7),
 TeamForm!$B$4:$B$23, TeamForm!$AB$4:$AB$23),
INDEX(FixtureTicker!$B$24:$AM$43, MATCH($B345, FixtureTicker!$A$24:$A$43), PlayerForm!$X$5+7)="BLANK",
0
)
),0)</f>
        <v>0</v>
      </c>
    </row>
    <row r="346" spans="1:10">
      <c r="A346" s="55">
        <v>352</v>
      </c>
      <c r="B346" s="55">
        <f>_xlfn.XLOOKUP($A346, PlayerData!$B$3:$B$394, PlayerData!C$3:C$394)</f>
        <v>0</v>
      </c>
      <c r="C346" s="55" t="str">
        <f>_xlfn.XLOOKUP($A346, PlayerData!$B$3:$B$394, PlayerData!D$3:D$394)</f>
        <v>D</v>
      </c>
      <c r="D346" s="55">
        <f>_xlfn.XLOOKUP($A346, PlayerData!$B:$B, PlayerData!F:F,,,-1)</f>
        <v>4.3</v>
      </c>
      <c r="E346" s="31" t="str">
        <f>_xlfn.XLOOKUP($A346, PlayerData!$B$3:$B$394, PlayerData!E$3:E$394)</f>
        <v>Stacey</v>
      </c>
      <c r="F346" s="164" cm="1">
        <f t="array" ref="F346">IFERROR(0.01*_xlfn.IFS(
INDEX(FixtureTicker!$B$24:$AM$43, MATCH($B346, FixtureTicker!$A$24:$A$43, 0), PlayerForm!$X$5)="H",
_xlfn.XLOOKUP($E346, PlayerForm!$D$3:$D$394, PlayerForm!$Q$3:$Q$394)*
_xlfn.XLOOKUP(
INDEX(FixtureTicker!$B$3:$AM$22, MATCH($B346, FixtureTicker!$A$3:$A$22,0), PlayerForm!$X$5),
 TeamForm!$B$4:$B$23, TeamForm!$AD$4:$AD$23),
INDEX(FixtureTicker!$B$24:$AM$43, MATCH($B346, FixtureTicker!$A$24:$A$43,0), PlayerForm!$X$5)="A",
_xlfn.XLOOKUP($E346, PlayerForm!$D$3:$D$394, PlayerForm!$R$3:$R$394)*
_xlfn.XLOOKUP(
INDEX(FixtureTicker!$B$3:$AM$22, MATCH($B346, FixtureTicker!$A$3:$A$22,0), PlayerForm!$X$5),
 TeamForm!$B$4:$B$23, TeamForm!$AB$4:$AB$23),
INDEX(FixtureTicker!$B$24:$AM$43, MATCH($B346, FixtureTicker!$A$24:$A$43,0), PlayerForm!$X$5)="BLANK",
0),0)</f>
        <v>0</v>
      </c>
      <c r="G346" s="163" cm="1">
        <f t="array" ref="G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
),0)</f>
        <v>0</v>
      </c>
      <c r="H346" s="163" cm="1">
        <f t="array" ref="H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),
_xlfn.IFS(
INDEX(FixtureTicker!$B$24:$AM$43, MATCH($B346, FixtureTicker!$A$24:$A$43), PlayerForm!$X$5+2)="H",
_xlfn.XLOOKUP($E346, PlayerForm!$D$3:$D$394, PlayerForm!$Q$3:$Q$394)*
_xlfn.XLOOKUP(
INDEX(FixtureTicker!$B$3:$AM$22, MATCH($B346, FixtureTicker!$A$3:$A$22), PlayerForm!$X$5+2),
 TeamForm!$B$4:$B$23, TeamForm!$AD$4:$AD$23),
INDEX(FixtureTicker!$B$24:$AM$43, MATCH($B346, FixtureTicker!$A$24:$A$43), PlayerForm!$X$5+2)="A",
_xlfn.XLOOKUP($E346, PlayerForm!$D$3:$D$394, PlayerForm!$R$3:$R$394)*
_xlfn.XLOOKUP(
INDEX(FixtureTicker!$B$3:$AM$22, MATCH($B346, FixtureTicker!$A$3:$A$22), PlayerForm!$X$5+2),
 TeamForm!$B$4:$B$23, TeamForm!$AB$4:$AB$23),
INDEX(FixtureTicker!$B$24:$AM$43, MATCH($B346, FixtureTicker!$A$24:$A$43), PlayerForm!$X$5+2)="BLANK",
0
),
_xlfn.IFS(
INDEX(FixtureTicker!$B$24:$AM$43, MATCH($B346, FixtureTicker!$A$24:$A$43), PlayerForm!$X$5+3)="H",
_xlfn.XLOOKUP($E346, PlayerForm!$D$3:$D$394, PlayerForm!$Q$3:$Q$394)*
_xlfn.XLOOKUP(
INDEX(FixtureTicker!$B$3:$AM$22, MATCH($B346, FixtureTicker!$A$3:$A$22), PlayerForm!$X$5+3),
 TeamForm!$B$4:$B$23, TeamForm!$AD$4:$AD$23),
INDEX(FixtureTicker!$B$24:$AM$43, MATCH($B346, FixtureTicker!$A$24:$A$43), PlayerForm!$X$5+3)="A",
_xlfn.XLOOKUP($E346, PlayerForm!$D$3:$D$394, PlayerForm!$R$3:$R$394)*
_xlfn.XLOOKUP(
INDEX(FixtureTicker!$B$3:$AM$22, MATCH($B346, FixtureTicker!$A$3:$A$22), PlayerForm!$X$5+3),
 TeamForm!$B$4:$B$23, TeamForm!$AB$4:$AB$23),
INDEX(FixtureTicker!$B$24:$AM$43, MATCH($B346, FixtureTicker!$A$24:$A$43), PlayerForm!$X$5+3)="BLANK",
0
)
),0)</f>
        <v>0</v>
      </c>
      <c r="I346" s="163" cm="1">
        <f t="array" ref="I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),
_xlfn.IFS(
INDEX(FixtureTicker!$B$24:$AM$43, MATCH($B346, FixtureTicker!$A$24:$A$43), PlayerForm!$X$5+2)="H",
_xlfn.XLOOKUP($E346, PlayerForm!$D$3:$D$394, PlayerForm!$Q$3:$Q$394)*
_xlfn.XLOOKUP(
INDEX(FixtureTicker!$B$3:$AM$22, MATCH($B346, FixtureTicker!$A$3:$A$22), PlayerForm!$X$5+2),
 TeamForm!$B$4:$B$23, TeamForm!$AD$4:$AD$23),
INDEX(FixtureTicker!$B$24:$AM$43, MATCH($B346, FixtureTicker!$A$24:$A$43), PlayerForm!$X$5+2)="A",
_xlfn.XLOOKUP($E346, PlayerForm!$D$3:$D$394, PlayerForm!$R$3:$R$394)*
_xlfn.XLOOKUP(
INDEX(FixtureTicker!$B$3:$AM$22, MATCH($B346, FixtureTicker!$A$3:$A$22), PlayerForm!$X$5+2),
 TeamForm!$B$4:$B$23, TeamForm!$AB$4:$AB$23),
INDEX(FixtureTicker!$B$24:$AM$43, MATCH($B346, FixtureTicker!$A$24:$A$43), PlayerForm!$X$5+2)="BLANK",
0
),
_xlfn.IFS(
INDEX(FixtureTicker!$B$24:$AM$43, MATCH($B346, FixtureTicker!$A$24:$A$43), PlayerForm!$X$5+3)="H",
_xlfn.XLOOKUP($E346, PlayerForm!$D$3:$D$394, PlayerForm!$Q$3:$Q$394)*
_xlfn.XLOOKUP(
INDEX(FixtureTicker!$B$3:$AM$22, MATCH($B346, FixtureTicker!$A$3:$A$22), PlayerForm!$X$5+3),
 TeamForm!$B$4:$B$23, TeamForm!$AD$4:$AD$23),
INDEX(FixtureTicker!$B$24:$AM$43, MATCH($B346, FixtureTicker!$A$24:$A$43), PlayerForm!$X$5+3)="A",
_xlfn.XLOOKUP($E346, PlayerForm!$D$3:$D$394, PlayerForm!$R$3:$R$394)*
_xlfn.XLOOKUP(
INDEX(FixtureTicker!$B$3:$AM$22, MATCH($B346, FixtureTicker!$A$3:$A$22), PlayerForm!$X$5+3),
 TeamForm!$B$4:$B$23, TeamForm!$AB$4:$AB$23),
INDEX(FixtureTicker!$B$24:$AM$43, MATCH($B346, FixtureTicker!$A$24:$A$43), PlayerForm!$X$5+3)="BLANK",
0
),
_xlfn.IFS(
INDEX(FixtureTicker!$B$24:$AM$43, MATCH($B346, FixtureTicker!$A$24:$A$43), PlayerForm!$X$5+4)="H",
_xlfn.XLOOKUP($E346, PlayerForm!$D$3:$D$394, PlayerForm!$Q$3:$Q$394)*
_xlfn.XLOOKUP(
INDEX(FixtureTicker!$B$3:$AM$22, MATCH($B346, FixtureTicker!$A$3:$A$22), PlayerForm!$X$5+4),
 TeamForm!$B$4:$B$23, TeamForm!$AD$4:$AD$23),
INDEX(FixtureTicker!$B$24:$AM$43, MATCH($B346, FixtureTicker!$A$24:$A$43), PlayerForm!$X$5+4)="A",
_xlfn.XLOOKUP($E346, PlayerForm!$D$3:$D$394, PlayerForm!$R$3:$R$394)*
_xlfn.XLOOKUP(
INDEX(FixtureTicker!$B$3:$AM$22, MATCH($B346, FixtureTicker!$A$3:$A$22), PlayerForm!$X$5+4),
 TeamForm!$B$4:$B$23, TeamForm!$AB$4:$AB$23),
INDEX(FixtureTicker!$B$24:$AM$43, MATCH($B346, FixtureTicker!$A$24:$A$43), PlayerForm!$X$5+4)="BLANK",
0
),
_xlfn.IFS(
INDEX(FixtureTicker!$B$24:$AM$43, MATCH($B346, FixtureTicker!$A$24:$A$43), PlayerForm!$X$5+5)="H",
_xlfn.XLOOKUP($E346, PlayerForm!$D$3:$D$394, PlayerForm!$Q$3:$Q$394)*
_xlfn.XLOOKUP(
INDEX(FixtureTicker!$B$3:$AM$22, MATCH($B346, FixtureTicker!$A$3:$A$22), PlayerForm!$X$5+5),
 TeamForm!$B$4:$B$23, TeamForm!$AD$4:$AD$23),
INDEX(FixtureTicker!$B$24:$AM$43, MATCH($B346, FixtureTicker!$A$24:$A$43), PlayerForm!$X$5+5)="A",
_xlfn.XLOOKUP($E346, PlayerForm!$D$3:$D$394, PlayerForm!$R$3:$R$394)*
_xlfn.XLOOKUP(
INDEX(FixtureTicker!$B$3:$AM$22, MATCH($B346, FixtureTicker!$A$3:$A$22), PlayerForm!$X$5+5),
 TeamForm!$B$4:$B$23, TeamForm!$AB$4:$AB$23),
INDEX(FixtureTicker!$B$24:$AM$43, MATCH($B346, FixtureTicker!$A$24:$A$43), PlayerForm!$X$5+5)="BLANK",
0
)
),0)</f>
        <v>0</v>
      </c>
      <c r="J346" s="163" cm="1">
        <f t="array" ref="J346">IFERROR(0.01*SUM(
_xlfn.IFS(
INDEX(FixtureTicker!$B$24:$AM$43, MATCH($B346, FixtureTicker!$A$24:$A$43), PlayerForm!$X$5)="H",
_xlfn.XLOOKUP($E346, PlayerForm!$D$3:$D$394, PlayerForm!$Q$3:$Q$394)*
_xlfn.XLOOKUP(
INDEX(FixtureTicker!$B$3:$AM$22, MATCH($B346, FixtureTicker!$A$3:$A$22), PlayerForm!$X$5),
 TeamForm!$B$4:$B$23, TeamForm!$AD$4:$AD$23),
INDEX(FixtureTicker!$B$24:$AM$43, MATCH($B346, FixtureTicker!$A$24:$A$43), PlayerForm!$X$5)="A",
_xlfn.XLOOKUP($E346, PlayerForm!$D$3:$D$394, PlayerForm!$R$3:$R$394)*
_xlfn.XLOOKUP(
INDEX(FixtureTicker!$B$3:$AM$22, MATCH($B346, FixtureTicker!$A$3:$A$22), PlayerForm!$X$5),
 TeamForm!$B$4:$B$23, TeamForm!$AB$4:$AB$23),
INDEX(FixtureTicker!$B$24:$AM$43, MATCH($B346, FixtureTicker!$A$24:$A$43), PlayerForm!$X$5)="BLANK",
0
),
_xlfn.IFS(
INDEX(FixtureTicker!$B$24:$AM$43, MATCH($B346, FixtureTicker!$A$24:$A$43), PlayerForm!$X$5+1)="H",
_xlfn.XLOOKUP($E346, PlayerForm!$D$3:$D$394, PlayerForm!$Q$3:$Q$394)*
_xlfn.XLOOKUP(
INDEX(FixtureTicker!$B$3:$AM$22, MATCH($B346, FixtureTicker!$A$3:$A$22), PlayerForm!$X$5+1),
 TeamForm!$B$4:$B$23, TeamForm!$AD$4:$AD$23),
INDEX(FixtureTicker!$B$24:$AM$43, MATCH($B346, FixtureTicker!$A$24:$A$43), PlayerForm!$X$5+1)="A",
_xlfn.XLOOKUP($E346, PlayerForm!$D$3:$D$394, PlayerForm!$R$3:$R$394)*
_xlfn.XLOOKUP(
INDEX(FixtureTicker!$B$3:$AM$22, MATCH($B346, FixtureTicker!$A$3:$A$22), PlayerForm!$X$5+1),
 TeamForm!$B$4:$B$23, TeamForm!$AB$4:$AB$23),
INDEX(FixtureTicker!$B$24:$AM$43, MATCH($B346, FixtureTicker!$A$24:$A$43), PlayerForm!$X$5+1)="BLANK",
0
),
_xlfn.IFS(
INDEX(FixtureTicker!$B$24:$AM$43, MATCH($B346, FixtureTicker!$A$24:$A$43), PlayerForm!$X$5+2)="H",
_xlfn.XLOOKUP($E346, PlayerForm!$D$3:$D$394, PlayerForm!$Q$3:$Q$394)*
_xlfn.XLOOKUP(
INDEX(FixtureTicker!$B$3:$AM$22, MATCH($B346, FixtureTicker!$A$3:$A$22), PlayerForm!$X$5+2),
 TeamForm!$B$4:$B$23, TeamForm!$AD$4:$AD$23),
INDEX(FixtureTicker!$B$24:$AM$43, MATCH($B346, FixtureTicker!$A$24:$A$43), PlayerForm!$X$5+2)="A",
_xlfn.XLOOKUP($E346, PlayerForm!$D$3:$D$394, PlayerForm!$R$3:$R$394)*
_xlfn.XLOOKUP(
INDEX(FixtureTicker!$B$3:$AM$22, MATCH($B346, FixtureTicker!$A$3:$A$22), PlayerForm!$X$5+2),
 TeamForm!$B$4:$B$23, TeamForm!$AB$4:$AB$23),
INDEX(FixtureTicker!$B$24:$AM$43, MATCH($B346, FixtureTicker!$A$24:$A$43), PlayerForm!$X$5+2)="BLANK",
0
),
_xlfn.IFS(
INDEX(FixtureTicker!$B$24:$AM$43, MATCH($B346, FixtureTicker!$A$24:$A$43), PlayerForm!$X$5+3)="H",
_xlfn.XLOOKUP($E346, PlayerForm!$D$3:$D$394, PlayerForm!$Q$3:$Q$394)*
_xlfn.XLOOKUP(
INDEX(FixtureTicker!$B$3:$AM$22, MATCH($B346, FixtureTicker!$A$3:$A$22), PlayerForm!$X$5+3),
 TeamForm!$B$4:$B$23, TeamForm!$AD$4:$AD$23),
INDEX(FixtureTicker!$B$24:$AM$43, MATCH($B346, FixtureTicker!$A$24:$A$43), PlayerForm!$X$5+3)="A",
_xlfn.XLOOKUP($E346, PlayerForm!$D$3:$D$394, PlayerForm!$R$3:$R$394)*
_xlfn.XLOOKUP(
INDEX(FixtureTicker!$B$3:$AM$22, MATCH($B346, FixtureTicker!$A$3:$A$22), PlayerForm!$X$5+3),
 TeamForm!$B$4:$B$23, TeamForm!$AB$4:$AB$23),
INDEX(FixtureTicker!$B$24:$AM$43, MATCH($B346, FixtureTicker!$A$24:$A$43), PlayerForm!$X$5+3)="BLANK",
0
),
_xlfn.IFS(
INDEX(FixtureTicker!$B$24:$AM$43, MATCH($B346, FixtureTicker!$A$24:$A$43), PlayerForm!$X$5+4)="H",
_xlfn.XLOOKUP($E346, PlayerForm!$D$3:$D$394, PlayerForm!$Q$3:$Q$394)*
_xlfn.XLOOKUP(
INDEX(FixtureTicker!$B$3:$AM$22, MATCH($B346, FixtureTicker!$A$3:$A$22), PlayerForm!$X$5+4),
 TeamForm!$B$4:$B$23, TeamForm!$AD$4:$AD$23),
INDEX(FixtureTicker!$B$24:$AM$43, MATCH($B346, FixtureTicker!$A$24:$A$43), PlayerForm!$X$5+4)="A",
_xlfn.XLOOKUP($E346, PlayerForm!$D$3:$D$394, PlayerForm!$R$3:$R$394)*
_xlfn.XLOOKUP(
INDEX(FixtureTicker!$B$3:$AM$22, MATCH($B346, FixtureTicker!$A$3:$A$22), PlayerForm!$X$5+4),
 TeamForm!$B$4:$B$23, TeamForm!$AB$4:$AB$23),
INDEX(FixtureTicker!$B$24:$AM$43, MATCH($B346, FixtureTicker!$A$24:$A$43), PlayerForm!$X$5+4)="BLANK",
0
),
_xlfn.IFS(
INDEX(FixtureTicker!$B$24:$AM$43, MATCH($B346, FixtureTicker!$A$24:$A$43), PlayerForm!$X$5+5)="H",
_xlfn.XLOOKUP($E346, PlayerForm!$D$3:$D$394, PlayerForm!$Q$3:$Q$394)*
_xlfn.XLOOKUP(
INDEX(FixtureTicker!$B$3:$AM$22, MATCH($B346, FixtureTicker!$A$3:$A$22), PlayerForm!$X$5+5),
 TeamForm!$B$4:$B$23, TeamForm!$AD$4:$AD$23),
INDEX(FixtureTicker!$B$24:$AM$43, MATCH($B346, FixtureTicker!$A$24:$A$43), PlayerForm!$X$5+5)="A",
_xlfn.XLOOKUP($E346, PlayerForm!$D$3:$D$394, PlayerForm!$R$3:$R$394)*
_xlfn.XLOOKUP(
INDEX(FixtureTicker!$B$3:$AM$22, MATCH($B346, FixtureTicker!$A$3:$A$22), PlayerForm!$X$5+5),
 TeamForm!$B$4:$B$23, TeamForm!$AB$4:$AB$23),
INDEX(FixtureTicker!$B$24:$AM$43, MATCH($B346, FixtureTicker!$A$24:$A$43), PlayerForm!$X$5+5)="BLANK",
0
),
_xlfn.IFS(
INDEX(FixtureTicker!$B$24:$AM$43, MATCH($B346, FixtureTicker!$A$24:$A$43), PlayerForm!$X$5+6)="H",
_xlfn.XLOOKUP($E346, PlayerForm!$D$3:$D$394, PlayerForm!$Q$3:$Q$394)*
_xlfn.XLOOKUP(
INDEX(FixtureTicker!$B$3:$AM$22, MATCH($B346, FixtureTicker!$A$3:$A$22), PlayerForm!$X$5+6),
 TeamForm!$B$4:$B$23, TeamForm!$AD$4:$AD$23),
INDEX(FixtureTicker!$B$24:$AM$43, MATCH($B346, FixtureTicker!$A$24:$A$43), PlayerForm!$X$5+6)="A",
_xlfn.XLOOKUP($E346, PlayerForm!$D$3:$D$394, PlayerForm!$R$3:$R$394)*
_xlfn.XLOOKUP(
INDEX(FixtureTicker!$B$3:$AM$22, MATCH($B346, FixtureTicker!$A$3:$A$22), PlayerForm!$X$5+6),
 TeamForm!$B$4:$B$23, TeamForm!$AB$4:$AB$23),
INDEX(FixtureTicker!$B$24:$AM$43, MATCH($B346, FixtureTicker!$A$24:$A$43), PlayerForm!$X$5+6)="BLANK",
0
),
_xlfn.IFS(
INDEX(FixtureTicker!$B$24:$AM$43, MATCH($B346, FixtureTicker!$A$24:$A$43), PlayerForm!$X$5+7)="H",
_xlfn.XLOOKUP($E346, PlayerForm!$D$3:$D$394, PlayerForm!$Q$3:$Q$394)*
_xlfn.XLOOKUP(
INDEX(FixtureTicker!$B$3:$AM$22, MATCH($B346, FixtureTicker!$A$3:$A$22), PlayerForm!$X$5+7),
 TeamForm!$B$4:$B$23, TeamForm!$AD$4:$AD$23),
INDEX(FixtureTicker!$B$24:$AM$43, MATCH($B346, FixtureTicker!$A$24:$A$43), PlayerForm!$X$5+7)="A",
_xlfn.XLOOKUP($E346, PlayerForm!$D$3:$D$394, PlayerForm!$R$3:$R$394)*
_xlfn.XLOOKUP(
INDEX(FixtureTicker!$B$3:$AM$22, MATCH($B346, FixtureTicker!$A$3:$A$22), PlayerForm!$X$5+7),
 TeamForm!$B$4:$B$23, TeamForm!$AB$4:$AB$23),
INDEX(FixtureTicker!$B$24:$AM$43, MATCH($B346, FixtureTicker!$A$24:$A$43), PlayerForm!$X$5+7)="BLANK",
0
)
),0)</f>
        <v>0</v>
      </c>
    </row>
    <row r="347" spans="1:10">
      <c r="A347" s="55">
        <v>350</v>
      </c>
      <c r="B347" s="55">
        <f>_xlfn.XLOOKUP($A347, PlayerData!$B$3:$B$394, PlayerData!C$3:C$394)</f>
        <v>0</v>
      </c>
      <c r="C347" s="55" t="str">
        <f>_xlfn.XLOOKUP($A347, PlayerData!$B$3:$B$394, PlayerData!D$3:D$394)</f>
        <v>D</v>
      </c>
      <c r="D347" s="55">
        <f>_xlfn.XLOOKUP($A347, PlayerData!$B:$B, PlayerData!F:F,,,-1)</f>
        <v>4.3</v>
      </c>
      <c r="E347" s="31" t="str">
        <f>_xlfn.XLOOKUP($A347, PlayerData!$B$3:$B$394, PlayerData!E$3:E$394)</f>
        <v>Byram</v>
      </c>
      <c r="F347" s="164" cm="1">
        <f t="array" ref="F347">IFERROR(0.01*_xlfn.IFS(
INDEX(FixtureTicker!$B$24:$AM$43, MATCH($B347, FixtureTicker!$A$24:$A$43, 0), PlayerForm!$X$5)="H",
_xlfn.XLOOKUP($E347, PlayerForm!$D$3:$D$394, PlayerForm!$Q$3:$Q$394)*
_xlfn.XLOOKUP(
INDEX(FixtureTicker!$B$3:$AM$22, MATCH($B347, FixtureTicker!$A$3:$A$22,0), PlayerForm!$X$5),
 TeamForm!$B$4:$B$23, TeamForm!$AD$4:$AD$23),
INDEX(FixtureTicker!$B$24:$AM$43, MATCH($B347, FixtureTicker!$A$24:$A$43,0), PlayerForm!$X$5)="A",
_xlfn.XLOOKUP($E347, PlayerForm!$D$3:$D$394, PlayerForm!$R$3:$R$394)*
_xlfn.XLOOKUP(
INDEX(FixtureTicker!$B$3:$AM$22, MATCH($B347, FixtureTicker!$A$3:$A$22,0), PlayerForm!$X$5),
 TeamForm!$B$4:$B$23, TeamForm!$AB$4:$AB$23),
INDEX(FixtureTicker!$B$24:$AM$43, MATCH($B347, FixtureTicker!$A$24:$A$43,0), PlayerForm!$X$5)="BLANK",
0),0)</f>
        <v>0</v>
      </c>
      <c r="G347" s="163" cm="1">
        <f t="array" ref="G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
),0)</f>
        <v>0</v>
      </c>
      <c r="H347" s="163" cm="1">
        <f t="array" ref="H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),
_xlfn.IFS(
INDEX(FixtureTicker!$B$24:$AM$43, MATCH($B347, FixtureTicker!$A$24:$A$43), PlayerForm!$X$5+2)="H",
_xlfn.XLOOKUP($E347, PlayerForm!$D$3:$D$394, PlayerForm!$Q$3:$Q$394)*
_xlfn.XLOOKUP(
INDEX(FixtureTicker!$B$3:$AM$22, MATCH($B347, FixtureTicker!$A$3:$A$22), PlayerForm!$X$5+2),
 TeamForm!$B$4:$B$23, TeamForm!$AD$4:$AD$23),
INDEX(FixtureTicker!$B$24:$AM$43, MATCH($B347, FixtureTicker!$A$24:$A$43), PlayerForm!$X$5+2)="A",
_xlfn.XLOOKUP($E347, PlayerForm!$D$3:$D$394, PlayerForm!$R$3:$R$394)*
_xlfn.XLOOKUP(
INDEX(FixtureTicker!$B$3:$AM$22, MATCH($B347, FixtureTicker!$A$3:$A$22), PlayerForm!$X$5+2),
 TeamForm!$B$4:$B$23, TeamForm!$AB$4:$AB$23),
INDEX(FixtureTicker!$B$24:$AM$43, MATCH($B347, FixtureTicker!$A$24:$A$43), PlayerForm!$X$5+2)="BLANK",
0
),
_xlfn.IFS(
INDEX(FixtureTicker!$B$24:$AM$43, MATCH($B347, FixtureTicker!$A$24:$A$43), PlayerForm!$X$5+3)="H",
_xlfn.XLOOKUP($E347, PlayerForm!$D$3:$D$394, PlayerForm!$Q$3:$Q$394)*
_xlfn.XLOOKUP(
INDEX(FixtureTicker!$B$3:$AM$22, MATCH($B347, FixtureTicker!$A$3:$A$22), PlayerForm!$X$5+3),
 TeamForm!$B$4:$B$23, TeamForm!$AD$4:$AD$23),
INDEX(FixtureTicker!$B$24:$AM$43, MATCH($B347, FixtureTicker!$A$24:$A$43), PlayerForm!$X$5+3)="A",
_xlfn.XLOOKUP($E347, PlayerForm!$D$3:$D$394, PlayerForm!$R$3:$R$394)*
_xlfn.XLOOKUP(
INDEX(FixtureTicker!$B$3:$AM$22, MATCH($B347, FixtureTicker!$A$3:$A$22), PlayerForm!$X$5+3),
 TeamForm!$B$4:$B$23, TeamForm!$AB$4:$AB$23),
INDEX(FixtureTicker!$B$24:$AM$43, MATCH($B347, FixtureTicker!$A$24:$A$43), PlayerForm!$X$5+3)="BLANK",
0
)
),0)</f>
        <v>0</v>
      </c>
      <c r="I347" s="163" cm="1">
        <f t="array" ref="I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),
_xlfn.IFS(
INDEX(FixtureTicker!$B$24:$AM$43, MATCH($B347, FixtureTicker!$A$24:$A$43), PlayerForm!$X$5+2)="H",
_xlfn.XLOOKUP($E347, PlayerForm!$D$3:$D$394, PlayerForm!$Q$3:$Q$394)*
_xlfn.XLOOKUP(
INDEX(FixtureTicker!$B$3:$AM$22, MATCH($B347, FixtureTicker!$A$3:$A$22), PlayerForm!$X$5+2),
 TeamForm!$B$4:$B$23, TeamForm!$AD$4:$AD$23),
INDEX(FixtureTicker!$B$24:$AM$43, MATCH($B347, FixtureTicker!$A$24:$A$43), PlayerForm!$X$5+2)="A",
_xlfn.XLOOKUP($E347, PlayerForm!$D$3:$D$394, PlayerForm!$R$3:$R$394)*
_xlfn.XLOOKUP(
INDEX(FixtureTicker!$B$3:$AM$22, MATCH($B347, FixtureTicker!$A$3:$A$22), PlayerForm!$X$5+2),
 TeamForm!$B$4:$B$23, TeamForm!$AB$4:$AB$23),
INDEX(FixtureTicker!$B$24:$AM$43, MATCH($B347, FixtureTicker!$A$24:$A$43), PlayerForm!$X$5+2)="BLANK",
0
),
_xlfn.IFS(
INDEX(FixtureTicker!$B$24:$AM$43, MATCH($B347, FixtureTicker!$A$24:$A$43), PlayerForm!$X$5+3)="H",
_xlfn.XLOOKUP($E347, PlayerForm!$D$3:$D$394, PlayerForm!$Q$3:$Q$394)*
_xlfn.XLOOKUP(
INDEX(FixtureTicker!$B$3:$AM$22, MATCH($B347, FixtureTicker!$A$3:$A$22), PlayerForm!$X$5+3),
 TeamForm!$B$4:$B$23, TeamForm!$AD$4:$AD$23),
INDEX(FixtureTicker!$B$24:$AM$43, MATCH($B347, FixtureTicker!$A$24:$A$43), PlayerForm!$X$5+3)="A",
_xlfn.XLOOKUP($E347, PlayerForm!$D$3:$D$394, PlayerForm!$R$3:$R$394)*
_xlfn.XLOOKUP(
INDEX(FixtureTicker!$B$3:$AM$22, MATCH($B347, FixtureTicker!$A$3:$A$22), PlayerForm!$X$5+3),
 TeamForm!$B$4:$B$23, TeamForm!$AB$4:$AB$23),
INDEX(FixtureTicker!$B$24:$AM$43, MATCH($B347, FixtureTicker!$A$24:$A$43), PlayerForm!$X$5+3)="BLANK",
0
),
_xlfn.IFS(
INDEX(FixtureTicker!$B$24:$AM$43, MATCH($B347, FixtureTicker!$A$24:$A$43), PlayerForm!$X$5+4)="H",
_xlfn.XLOOKUP($E347, PlayerForm!$D$3:$D$394, PlayerForm!$Q$3:$Q$394)*
_xlfn.XLOOKUP(
INDEX(FixtureTicker!$B$3:$AM$22, MATCH($B347, FixtureTicker!$A$3:$A$22), PlayerForm!$X$5+4),
 TeamForm!$B$4:$B$23, TeamForm!$AD$4:$AD$23),
INDEX(FixtureTicker!$B$24:$AM$43, MATCH($B347, FixtureTicker!$A$24:$A$43), PlayerForm!$X$5+4)="A",
_xlfn.XLOOKUP($E347, PlayerForm!$D$3:$D$394, PlayerForm!$R$3:$R$394)*
_xlfn.XLOOKUP(
INDEX(FixtureTicker!$B$3:$AM$22, MATCH($B347, FixtureTicker!$A$3:$A$22), PlayerForm!$X$5+4),
 TeamForm!$B$4:$B$23, TeamForm!$AB$4:$AB$23),
INDEX(FixtureTicker!$B$24:$AM$43, MATCH($B347, FixtureTicker!$A$24:$A$43), PlayerForm!$X$5+4)="BLANK",
0
),
_xlfn.IFS(
INDEX(FixtureTicker!$B$24:$AM$43, MATCH($B347, FixtureTicker!$A$24:$A$43), PlayerForm!$X$5+5)="H",
_xlfn.XLOOKUP($E347, PlayerForm!$D$3:$D$394, PlayerForm!$Q$3:$Q$394)*
_xlfn.XLOOKUP(
INDEX(FixtureTicker!$B$3:$AM$22, MATCH($B347, FixtureTicker!$A$3:$A$22), PlayerForm!$X$5+5),
 TeamForm!$B$4:$B$23, TeamForm!$AD$4:$AD$23),
INDEX(FixtureTicker!$B$24:$AM$43, MATCH($B347, FixtureTicker!$A$24:$A$43), PlayerForm!$X$5+5)="A",
_xlfn.XLOOKUP($E347, PlayerForm!$D$3:$D$394, PlayerForm!$R$3:$R$394)*
_xlfn.XLOOKUP(
INDEX(FixtureTicker!$B$3:$AM$22, MATCH($B347, FixtureTicker!$A$3:$A$22), PlayerForm!$X$5+5),
 TeamForm!$B$4:$B$23, TeamForm!$AB$4:$AB$23),
INDEX(FixtureTicker!$B$24:$AM$43, MATCH($B347, FixtureTicker!$A$24:$A$43), PlayerForm!$X$5+5)="BLANK",
0
)
),0)</f>
        <v>0</v>
      </c>
      <c r="J347" s="163" cm="1">
        <f t="array" ref="J347">IFERROR(0.01*SUM(
_xlfn.IFS(
INDEX(FixtureTicker!$B$24:$AM$43, MATCH($B347, FixtureTicker!$A$24:$A$43), PlayerForm!$X$5)="H",
_xlfn.XLOOKUP($E347, PlayerForm!$D$3:$D$394, PlayerForm!$Q$3:$Q$394)*
_xlfn.XLOOKUP(
INDEX(FixtureTicker!$B$3:$AM$22, MATCH($B347, FixtureTicker!$A$3:$A$22), PlayerForm!$X$5),
 TeamForm!$B$4:$B$23, TeamForm!$AD$4:$AD$23),
INDEX(FixtureTicker!$B$24:$AM$43, MATCH($B347, FixtureTicker!$A$24:$A$43), PlayerForm!$X$5)="A",
_xlfn.XLOOKUP($E347, PlayerForm!$D$3:$D$394, PlayerForm!$R$3:$R$394)*
_xlfn.XLOOKUP(
INDEX(FixtureTicker!$B$3:$AM$22, MATCH($B347, FixtureTicker!$A$3:$A$22), PlayerForm!$X$5),
 TeamForm!$B$4:$B$23, TeamForm!$AB$4:$AB$23),
INDEX(FixtureTicker!$B$24:$AM$43, MATCH($B347, FixtureTicker!$A$24:$A$43), PlayerForm!$X$5)="BLANK",
0
),
_xlfn.IFS(
INDEX(FixtureTicker!$B$24:$AM$43, MATCH($B347, FixtureTicker!$A$24:$A$43), PlayerForm!$X$5+1)="H",
_xlfn.XLOOKUP($E347, PlayerForm!$D$3:$D$394, PlayerForm!$Q$3:$Q$394)*
_xlfn.XLOOKUP(
INDEX(FixtureTicker!$B$3:$AM$22, MATCH($B347, FixtureTicker!$A$3:$A$22), PlayerForm!$X$5+1),
 TeamForm!$B$4:$B$23, TeamForm!$AD$4:$AD$23),
INDEX(FixtureTicker!$B$24:$AM$43, MATCH($B347, FixtureTicker!$A$24:$A$43), PlayerForm!$X$5+1)="A",
_xlfn.XLOOKUP($E347, PlayerForm!$D$3:$D$394, PlayerForm!$R$3:$R$394)*
_xlfn.XLOOKUP(
INDEX(FixtureTicker!$B$3:$AM$22, MATCH($B347, FixtureTicker!$A$3:$A$22), PlayerForm!$X$5+1),
 TeamForm!$B$4:$B$23, TeamForm!$AB$4:$AB$23),
INDEX(FixtureTicker!$B$24:$AM$43, MATCH($B347, FixtureTicker!$A$24:$A$43), PlayerForm!$X$5+1)="BLANK",
0
),
_xlfn.IFS(
INDEX(FixtureTicker!$B$24:$AM$43, MATCH($B347, FixtureTicker!$A$24:$A$43), PlayerForm!$X$5+2)="H",
_xlfn.XLOOKUP($E347, PlayerForm!$D$3:$D$394, PlayerForm!$Q$3:$Q$394)*
_xlfn.XLOOKUP(
INDEX(FixtureTicker!$B$3:$AM$22, MATCH($B347, FixtureTicker!$A$3:$A$22), PlayerForm!$X$5+2),
 TeamForm!$B$4:$B$23, TeamForm!$AD$4:$AD$23),
INDEX(FixtureTicker!$B$24:$AM$43, MATCH($B347, FixtureTicker!$A$24:$A$43), PlayerForm!$X$5+2)="A",
_xlfn.XLOOKUP($E347, PlayerForm!$D$3:$D$394, PlayerForm!$R$3:$R$394)*
_xlfn.XLOOKUP(
INDEX(FixtureTicker!$B$3:$AM$22, MATCH($B347, FixtureTicker!$A$3:$A$22), PlayerForm!$X$5+2),
 TeamForm!$B$4:$B$23, TeamForm!$AB$4:$AB$23),
INDEX(FixtureTicker!$B$24:$AM$43, MATCH($B347, FixtureTicker!$A$24:$A$43), PlayerForm!$X$5+2)="BLANK",
0
),
_xlfn.IFS(
INDEX(FixtureTicker!$B$24:$AM$43, MATCH($B347, FixtureTicker!$A$24:$A$43), PlayerForm!$X$5+3)="H",
_xlfn.XLOOKUP($E347, PlayerForm!$D$3:$D$394, PlayerForm!$Q$3:$Q$394)*
_xlfn.XLOOKUP(
INDEX(FixtureTicker!$B$3:$AM$22, MATCH($B347, FixtureTicker!$A$3:$A$22), PlayerForm!$X$5+3),
 TeamForm!$B$4:$B$23, TeamForm!$AD$4:$AD$23),
INDEX(FixtureTicker!$B$24:$AM$43, MATCH($B347, FixtureTicker!$A$24:$A$43), PlayerForm!$X$5+3)="A",
_xlfn.XLOOKUP($E347, PlayerForm!$D$3:$D$394, PlayerForm!$R$3:$R$394)*
_xlfn.XLOOKUP(
INDEX(FixtureTicker!$B$3:$AM$22, MATCH($B347, FixtureTicker!$A$3:$A$22), PlayerForm!$X$5+3),
 TeamForm!$B$4:$B$23, TeamForm!$AB$4:$AB$23),
INDEX(FixtureTicker!$B$24:$AM$43, MATCH($B347, FixtureTicker!$A$24:$A$43), PlayerForm!$X$5+3)="BLANK",
0
),
_xlfn.IFS(
INDEX(FixtureTicker!$B$24:$AM$43, MATCH($B347, FixtureTicker!$A$24:$A$43), PlayerForm!$X$5+4)="H",
_xlfn.XLOOKUP($E347, PlayerForm!$D$3:$D$394, PlayerForm!$Q$3:$Q$394)*
_xlfn.XLOOKUP(
INDEX(FixtureTicker!$B$3:$AM$22, MATCH($B347, FixtureTicker!$A$3:$A$22), PlayerForm!$X$5+4),
 TeamForm!$B$4:$B$23, TeamForm!$AD$4:$AD$23),
INDEX(FixtureTicker!$B$24:$AM$43, MATCH($B347, FixtureTicker!$A$24:$A$43), PlayerForm!$X$5+4)="A",
_xlfn.XLOOKUP($E347, PlayerForm!$D$3:$D$394, PlayerForm!$R$3:$R$394)*
_xlfn.XLOOKUP(
INDEX(FixtureTicker!$B$3:$AM$22, MATCH($B347, FixtureTicker!$A$3:$A$22), PlayerForm!$X$5+4),
 TeamForm!$B$4:$B$23, TeamForm!$AB$4:$AB$23),
INDEX(FixtureTicker!$B$24:$AM$43, MATCH($B347, FixtureTicker!$A$24:$A$43), PlayerForm!$X$5+4)="BLANK",
0
),
_xlfn.IFS(
INDEX(FixtureTicker!$B$24:$AM$43, MATCH($B347, FixtureTicker!$A$24:$A$43), PlayerForm!$X$5+5)="H",
_xlfn.XLOOKUP($E347, PlayerForm!$D$3:$D$394, PlayerForm!$Q$3:$Q$394)*
_xlfn.XLOOKUP(
INDEX(FixtureTicker!$B$3:$AM$22, MATCH($B347, FixtureTicker!$A$3:$A$22), PlayerForm!$X$5+5),
 TeamForm!$B$4:$B$23, TeamForm!$AD$4:$AD$23),
INDEX(FixtureTicker!$B$24:$AM$43, MATCH($B347, FixtureTicker!$A$24:$A$43), PlayerForm!$X$5+5)="A",
_xlfn.XLOOKUP($E347, PlayerForm!$D$3:$D$394, PlayerForm!$R$3:$R$394)*
_xlfn.XLOOKUP(
INDEX(FixtureTicker!$B$3:$AM$22, MATCH($B347, FixtureTicker!$A$3:$A$22), PlayerForm!$X$5+5),
 TeamForm!$B$4:$B$23, TeamForm!$AB$4:$AB$23),
INDEX(FixtureTicker!$B$24:$AM$43, MATCH($B347, FixtureTicker!$A$24:$A$43), PlayerForm!$X$5+5)="BLANK",
0
),
_xlfn.IFS(
INDEX(FixtureTicker!$B$24:$AM$43, MATCH($B347, FixtureTicker!$A$24:$A$43), PlayerForm!$X$5+6)="H",
_xlfn.XLOOKUP($E347, PlayerForm!$D$3:$D$394, PlayerForm!$Q$3:$Q$394)*
_xlfn.XLOOKUP(
INDEX(FixtureTicker!$B$3:$AM$22, MATCH($B347, FixtureTicker!$A$3:$A$22), PlayerForm!$X$5+6),
 TeamForm!$B$4:$B$23, TeamForm!$AD$4:$AD$23),
INDEX(FixtureTicker!$B$24:$AM$43, MATCH($B347, FixtureTicker!$A$24:$A$43), PlayerForm!$X$5+6)="A",
_xlfn.XLOOKUP($E347, PlayerForm!$D$3:$D$394, PlayerForm!$R$3:$R$394)*
_xlfn.XLOOKUP(
INDEX(FixtureTicker!$B$3:$AM$22, MATCH($B347, FixtureTicker!$A$3:$A$22), PlayerForm!$X$5+6),
 TeamForm!$B$4:$B$23, TeamForm!$AB$4:$AB$23),
INDEX(FixtureTicker!$B$24:$AM$43, MATCH($B347, FixtureTicker!$A$24:$A$43), PlayerForm!$X$5+6)="BLANK",
0
),
_xlfn.IFS(
INDEX(FixtureTicker!$B$24:$AM$43, MATCH($B347, FixtureTicker!$A$24:$A$43), PlayerForm!$X$5+7)="H",
_xlfn.XLOOKUP($E347, PlayerForm!$D$3:$D$394, PlayerForm!$Q$3:$Q$394)*
_xlfn.XLOOKUP(
INDEX(FixtureTicker!$B$3:$AM$22, MATCH($B347, FixtureTicker!$A$3:$A$22), PlayerForm!$X$5+7),
 TeamForm!$B$4:$B$23, TeamForm!$AD$4:$AD$23),
INDEX(FixtureTicker!$B$24:$AM$43, MATCH($B347, FixtureTicker!$A$24:$A$43), PlayerForm!$X$5+7)="A",
_xlfn.XLOOKUP($E347, PlayerForm!$D$3:$D$394, PlayerForm!$R$3:$R$394)*
_xlfn.XLOOKUP(
INDEX(FixtureTicker!$B$3:$AM$22, MATCH($B347, FixtureTicker!$A$3:$A$22), PlayerForm!$X$5+7),
 TeamForm!$B$4:$B$23, TeamForm!$AB$4:$AB$23),
INDEX(FixtureTicker!$B$24:$AM$43, MATCH($B347, FixtureTicker!$A$24:$A$43), PlayerForm!$X$5+7)="BLANK",
0
)
),0)</f>
        <v>0</v>
      </c>
    </row>
    <row r="348" spans="1:10">
      <c r="A348" s="55">
        <v>210</v>
      </c>
      <c r="B348" s="55">
        <f>_xlfn.XLOOKUP($A348, PlayerData!$B$3:$B$394, PlayerData!C$3:C$394)</f>
        <v>0</v>
      </c>
      <c r="C348" s="55" t="str">
        <f>_xlfn.XLOOKUP($A348, PlayerData!$B$3:$B$394, PlayerData!D$3:D$394)</f>
        <v>M</v>
      </c>
      <c r="D348" s="55">
        <f>_xlfn.XLOOKUP($A348, PlayerData!$B:$B, PlayerData!F:F,,,-1)</f>
        <v>4.5</v>
      </c>
      <c r="E348" s="31" t="str">
        <f>_xlfn.XLOOKUP($A348, PlayerData!$B$3:$B$394, PlayerData!E$3:E$394)</f>
        <v>Cantwell</v>
      </c>
      <c r="F348" s="164" cm="1">
        <f t="array" ref="F348">IFERROR(0.01*_xlfn.IFS(
INDEX(FixtureTicker!$B$24:$AM$43, MATCH($B348, FixtureTicker!$A$24:$A$43, 0), PlayerForm!$X$5)="H",
_xlfn.XLOOKUP($E348, PlayerForm!$D$3:$D$394, PlayerForm!$Q$3:$Q$394)*
_xlfn.XLOOKUP(
INDEX(FixtureTicker!$B$3:$AM$22, MATCH($B348, FixtureTicker!$A$3:$A$22,0), PlayerForm!$X$5),
 TeamForm!$B$4:$B$23, TeamForm!$AD$4:$AD$23),
INDEX(FixtureTicker!$B$24:$AM$43, MATCH($B348, FixtureTicker!$A$24:$A$43,0), PlayerForm!$X$5)="A",
_xlfn.XLOOKUP($E348, PlayerForm!$D$3:$D$394, PlayerForm!$R$3:$R$394)*
_xlfn.XLOOKUP(
INDEX(FixtureTicker!$B$3:$AM$22, MATCH($B348, FixtureTicker!$A$3:$A$22,0), PlayerForm!$X$5),
 TeamForm!$B$4:$B$23, TeamForm!$AB$4:$AB$23),
INDEX(FixtureTicker!$B$24:$AM$43, MATCH($B348, FixtureTicker!$A$24:$A$43,0), PlayerForm!$X$5)="BLANK",
0),0)</f>
        <v>0</v>
      </c>
      <c r="G348" s="163" cm="1">
        <f t="array" ref="G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
),0)</f>
        <v>0</v>
      </c>
      <c r="H348" s="163" cm="1">
        <f t="array" ref="H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),
_xlfn.IFS(
INDEX(FixtureTicker!$B$24:$AM$43, MATCH($B348, FixtureTicker!$A$24:$A$43), PlayerForm!$X$5+2)="H",
_xlfn.XLOOKUP($E348, PlayerForm!$D$3:$D$394, PlayerForm!$Q$3:$Q$394)*
_xlfn.XLOOKUP(
INDEX(FixtureTicker!$B$3:$AM$22, MATCH($B348, FixtureTicker!$A$3:$A$22), PlayerForm!$X$5+2),
 TeamForm!$B$4:$B$23, TeamForm!$AD$4:$AD$23),
INDEX(FixtureTicker!$B$24:$AM$43, MATCH($B348, FixtureTicker!$A$24:$A$43), PlayerForm!$X$5+2)="A",
_xlfn.XLOOKUP($E348, PlayerForm!$D$3:$D$394, PlayerForm!$R$3:$R$394)*
_xlfn.XLOOKUP(
INDEX(FixtureTicker!$B$3:$AM$22, MATCH($B348, FixtureTicker!$A$3:$A$22), PlayerForm!$X$5+2),
 TeamForm!$B$4:$B$23, TeamForm!$AB$4:$AB$23),
INDEX(FixtureTicker!$B$24:$AM$43, MATCH($B348, FixtureTicker!$A$24:$A$43), PlayerForm!$X$5+2)="BLANK",
0
),
_xlfn.IFS(
INDEX(FixtureTicker!$B$24:$AM$43, MATCH($B348, FixtureTicker!$A$24:$A$43), PlayerForm!$X$5+3)="H",
_xlfn.XLOOKUP($E348, PlayerForm!$D$3:$D$394, PlayerForm!$Q$3:$Q$394)*
_xlfn.XLOOKUP(
INDEX(FixtureTicker!$B$3:$AM$22, MATCH($B348, FixtureTicker!$A$3:$A$22), PlayerForm!$X$5+3),
 TeamForm!$B$4:$B$23, TeamForm!$AD$4:$AD$23),
INDEX(FixtureTicker!$B$24:$AM$43, MATCH($B348, FixtureTicker!$A$24:$A$43), PlayerForm!$X$5+3)="A",
_xlfn.XLOOKUP($E348, PlayerForm!$D$3:$D$394, PlayerForm!$R$3:$R$394)*
_xlfn.XLOOKUP(
INDEX(FixtureTicker!$B$3:$AM$22, MATCH($B348, FixtureTicker!$A$3:$A$22), PlayerForm!$X$5+3),
 TeamForm!$B$4:$B$23, TeamForm!$AB$4:$AB$23),
INDEX(FixtureTicker!$B$24:$AM$43, MATCH($B348, FixtureTicker!$A$24:$A$43), PlayerForm!$X$5+3)="BLANK",
0
)
),0)</f>
        <v>0</v>
      </c>
      <c r="I348" s="163" cm="1">
        <f t="array" ref="I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),
_xlfn.IFS(
INDEX(FixtureTicker!$B$24:$AM$43, MATCH($B348, FixtureTicker!$A$24:$A$43), PlayerForm!$X$5+2)="H",
_xlfn.XLOOKUP($E348, PlayerForm!$D$3:$D$394, PlayerForm!$Q$3:$Q$394)*
_xlfn.XLOOKUP(
INDEX(FixtureTicker!$B$3:$AM$22, MATCH($B348, FixtureTicker!$A$3:$A$22), PlayerForm!$X$5+2),
 TeamForm!$B$4:$B$23, TeamForm!$AD$4:$AD$23),
INDEX(FixtureTicker!$B$24:$AM$43, MATCH($B348, FixtureTicker!$A$24:$A$43), PlayerForm!$X$5+2)="A",
_xlfn.XLOOKUP($E348, PlayerForm!$D$3:$D$394, PlayerForm!$R$3:$R$394)*
_xlfn.XLOOKUP(
INDEX(FixtureTicker!$B$3:$AM$22, MATCH($B348, FixtureTicker!$A$3:$A$22), PlayerForm!$X$5+2),
 TeamForm!$B$4:$B$23, TeamForm!$AB$4:$AB$23),
INDEX(FixtureTicker!$B$24:$AM$43, MATCH($B348, FixtureTicker!$A$24:$A$43), PlayerForm!$X$5+2)="BLANK",
0
),
_xlfn.IFS(
INDEX(FixtureTicker!$B$24:$AM$43, MATCH($B348, FixtureTicker!$A$24:$A$43), PlayerForm!$X$5+3)="H",
_xlfn.XLOOKUP($E348, PlayerForm!$D$3:$D$394, PlayerForm!$Q$3:$Q$394)*
_xlfn.XLOOKUP(
INDEX(FixtureTicker!$B$3:$AM$22, MATCH($B348, FixtureTicker!$A$3:$A$22), PlayerForm!$X$5+3),
 TeamForm!$B$4:$B$23, TeamForm!$AD$4:$AD$23),
INDEX(FixtureTicker!$B$24:$AM$43, MATCH($B348, FixtureTicker!$A$24:$A$43), PlayerForm!$X$5+3)="A",
_xlfn.XLOOKUP($E348, PlayerForm!$D$3:$D$394, PlayerForm!$R$3:$R$394)*
_xlfn.XLOOKUP(
INDEX(FixtureTicker!$B$3:$AM$22, MATCH($B348, FixtureTicker!$A$3:$A$22), PlayerForm!$X$5+3),
 TeamForm!$B$4:$B$23, TeamForm!$AB$4:$AB$23),
INDEX(FixtureTicker!$B$24:$AM$43, MATCH($B348, FixtureTicker!$A$24:$A$43), PlayerForm!$X$5+3)="BLANK",
0
),
_xlfn.IFS(
INDEX(FixtureTicker!$B$24:$AM$43, MATCH($B348, FixtureTicker!$A$24:$A$43), PlayerForm!$X$5+4)="H",
_xlfn.XLOOKUP($E348, PlayerForm!$D$3:$D$394, PlayerForm!$Q$3:$Q$394)*
_xlfn.XLOOKUP(
INDEX(FixtureTicker!$B$3:$AM$22, MATCH($B348, FixtureTicker!$A$3:$A$22), PlayerForm!$X$5+4),
 TeamForm!$B$4:$B$23, TeamForm!$AD$4:$AD$23),
INDEX(FixtureTicker!$B$24:$AM$43, MATCH($B348, FixtureTicker!$A$24:$A$43), PlayerForm!$X$5+4)="A",
_xlfn.XLOOKUP($E348, PlayerForm!$D$3:$D$394, PlayerForm!$R$3:$R$394)*
_xlfn.XLOOKUP(
INDEX(FixtureTicker!$B$3:$AM$22, MATCH($B348, FixtureTicker!$A$3:$A$22), PlayerForm!$X$5+4),
 TeamForm!$B$4:$B$23, TeamForm!$AB$4:$AB$23),
INDEX(FixtureTicker!$B$24:$AM$43, MATCH($B348, FixtureTicker!$A$24:$A$43), PlayerForm!$X$5+4)="BLANK",
0
),
_xlfn.IFS(
INDEX(FixtureTicker!$B$24:$AM$43, MATCH($B348, FixtureTicker!$A$24:$A$43), PlayerForm!$X$5+5)="H",
_xlfn.XLOOKUP($E348, PlayerForm!$D$3:$D$394, PlayerForm!$Q$3:$Q$394)*
_xlfn.XLOOKUP(
INDEX(FixtureTicker!$B$3:$AM$22, MATCH($B348, FixtureTicker!$A$3:$A$22), PlayerForm!$X$5+5),
 TeamForm!$B$4:$B$23, TeamForm!$AD$4:$AD$23),
INDEX(FixtureTicker!$B$24:$AM$43, MATCH($B348, FixtureTicker!$A$24:$A$43), PlayerForm!$X$5+5)="A",
_xlfn.XLOOKUP($E348, PlayerForm!$D$3:$D$394, PlayerForm!$R$3:$R$394)*
_xlfn.XLOOKUP(
INDEX(FixtureTicker!$B$3:$AM$22, MATCH($B348, FixtureTicker!$A$3:$A$22), PlayerForm!$X$5+5),
 TeamForm!$B$4:$B$23, TeamForm!$AB$4:$AB$23),
INDEX(FixtureTicker!$B$24:$AM$43, MATCH($B348, FixtureTicker!$A$24:$A$43), PlayerForm!$X$5+5)="BLANK",
0
)
),0)</f>
        <v>0</v>
      </c>
      <c r="J348" s="163" cm="1">
        <f t="array" ref="J348">IFERROR(0.01*SUM(
_xlfn.IFS(
INDEX(FixtureTicker!$B$24:$AM$43, MATCH($B348, FixtureTicker!$A$24:$A$43), PlayerForm!$X$5)="H",
_xlfn.XLOOKUP($E348, PlayerForm!$D$3:$D$394, PlayerForm!$Q$3:$Q$394)*
_xlfn.XLOOKUP(
INDEX(FixtureTicker!$B$3:$AM$22, MATCH($B348, FixtureTicker!$A$3:$A$22), PlayerForm!$X$5),
 TeamForm!$B$4:$B$23, TeamForm!$AD$4:$AD$23),
INDEX(FixtureTicker!$B$24:$AM$43, MATCH($B348, FixtureTicker!$A$24:$A$43), PlayerForm!$X$5)="A",
_xlfn.XLOOKUP($E348, PlayerForm!$D$3:$D$394, PlayerForm!$R$3:$R$394)*
_xlfn.XLOOKUP(
INDEX(FixtureTicker!$B$3:$AM$22, MATCH($B348, FixtureTicker!$A$3:$A$22), PlayerForm!$X$5),
 TeamForm!$B$4:$B$23, TeamForm!$AB$4:$AB$23),
INDEX(FixtureTicker!$B$24:$AM$43, MATCH($B348, FixtureTicker!$A$24:$A$43), PlayerForm!$X$5)="BLANK",
0
),
_xlfn.IFS(
INDEX(FixtureTicker!$B$24:$AM$43, MATCH($B348, FixtureTicker!$A$24:$A$43), PlayerForm!$X$5+1)="H",
_xlfn.XLOOKUP($E348, PlayerForm!$D$3:$D$394, PlayerForm!$Q$3:$Q$394)*
_xlfn.XLOOKUP(
INDEX(FixtureTicker!$B$3:$AM$22, MATCH($B348, FixtureTicker!$A$3:$A$22), PlayerForm!$X$5+1),
 TeamForm!$B$4:$B$23, TeamForm!$AD$4:$AD$23),
INDEX(FixtureTicker!$B$24:$AM$43, MATCH($B348, FixtureTicker!$A$24:$A$43), PlayerForm!$X$5+1)="A",
_xlfn.XLOOKUP($E348, PlayerForm!$D$3:$D$394, PlayerForm!$R$3:$R$394)*
_xlfn.XLOOKUP(
INDEX(FixtureTicker!$B$3:$AM$22, MATCH($B348, FixtureTicker!$A$3:$A$22), PlayerForm!$X$5+1),
 TeamForm!$B$4:$B$23, TeamForm!$AB$4:$AB$23),
INDEX(FixtureTicker!$B$24:$AM$43, MATCH($B348, FixtureTicker!$A$24:$A$43), PlayerForm!$X$5+1)="BLANK",
0
),
_xlfn.IFS(
INDEX(FixtureTicker!$B$24:$AM$43, MATCH($B348, FixtureTicker!$A$24:$A$43), PlayerForm!$X$5+2)="H",
_xlfn.XLOOKUP($E348, PlayerForm!$D$3:$D$394, PlayerForm!$Q$3:$Q$394)*
_xlfn.XLOOKUP(
INDEX(FixtureTicker!$B$3:$AM$22, MATCH($B348, FixtureTicker!$A$3:$A$22), PlayerForm!$X$5+2),
 TeamForm!$B$4:$B$23, TeamForm!$AD$4:$AD$23),
INDEX(FixtureTicker!$B$24:$AM$43, MATCH($B348, FixtureTicker!$A$24:$A$43), PlayerForm!$X$5+2)="A",
_xlfn.XLOOKUP($E348, PlayerForm!$D$3:$D$394, PlayerForm!$R$3:$R$394)*
_xlfn.XLOOKUP(
INDEX(FixtureTicker!$B$3:$AM$22, MATCH($B348, FixtureTicker!$A$3:$A$22), PlayerForm!$X$5+2),
 TeamForm!$B$4:$B$23, TeamForm!$AB$4:$AB$23),
INDEX(FixtureTicker!$B$24:$AM$43, MATCH($B348, FixtureTicker!$A$24:$A$43), PlayerForm!$X$5+2)="BLANK",
0
),
_xlfn.IFS(
INDEX(FixtureTicker!$B$24:$AM$43, MATCH($B348, FixtureTicker!$A$24:$A$43), PlayerForm!$X$5+3)="H",
_xlfn.XLOOKUP($E348, PlayerForm!$D$3:$D$394, PlayerForm!$Q$3:$Q$394)*
_xlfn.XLOOKUP(
INDEX(FixtureTicker!$B$3:$AM$22, MATCH($B348, FixtureTicker!$A$3:$A$22), PlayerForm!$X$5+3),
 TeamForm!$B$4:$B$23, TeamForm!$AD$4:$AD$23),
INDEX(FixtureTicker!$B$24:$AM$43, MATCH($B348, FixtureTicker!$A$24:$A$43), PlayerForm!$X$5+3)="A",
_xlfn.XLOOKUP($E348, PlayerForm!$D$3:$D$394, PlayerForm!$R$3:$R$394)*
_xlfn.XLOOKUP(
INDEX(FixtureTicker!$B$3:$AM$22, MATCH($B348, FixtureTicker!$A$3:$A$22), PlayerForm!$X$5+3),
 TeamForm!$B$4:$B$23, TeamForm!$AB$4:$AB$23),
INDEX(FixtureTicker!$B$24:$AM$43, MATCH($B348, FixtureTicker!$A$24:$A$43), PlayerForm!$X$5+3)="BLANK",
0
),
_xlfn.IFS(
INDEX(FixtureTicker!$B$24:$AM$43, MATCH($B348, FixtureTicker!$A$24:$A$43), PlayerForm!$X$5+4)="H",
_xlfn.XLOOKUP($E348, PlayerForm!$D$3:$D$394, PlayerForm!$Q$3:$Q$394)*
_xlfn.XLOOKUP(
INDEX(FixtureTicker!$B$3:$AM$22, MATCH($B348, FixtureTicker!$A$3:$A$22), PlayerForm!$X$5+4),
 TeamForm!$B$4:$B$23, TeamForm!$AD$4:$AD$23),
INDEX(FixtureTicker!$B$24:$AM$43, MATCH($B348, FixtureTicker!$A$24:$A$43), PlayerForm!$X$5+4)="A",
_xlfn.XLOOKUP($E348, PlayerForm!$D$3:$D$394, PlayerForm!$R$3:$R$394)*
_xlfn.XLOOKUP(
INDEX(FixtureTicker!$B$3:$AM$22, MATCH($B348, FixtureTicker!$A$3:$A$22), PlayerForm!$X$5+4),
 TeamForm!$B$4:$B$23, TeamForm!$AB$4:$AB$23),
INDEX(FixtureTicker!$B$24:$AM$43, MATCH($B348, FixtureTicker!$A$24:$A$43), PlayerForm!$X$5+4)="BLANK",
0
),
_xlfn.IFS(
INDEX(FixtureTicker!$B$24:$AM$43, MATCH($B348, FixtureTicker!$A$24:$A$43), PlayerForm!$X$5+5)="H",
_xlfn.XLOOKUP($E348, PlayerForm!$D$3:$D$394, PlayerForm!$Q$3:$Q$394)*
_xlfn.XLOOKUP(
INDEX(FixtureTicker!$B$3:$AM$22, MATCH($B348, FixtureTicker!$A$3:$A$22), PlayerForm!$X$5+5),
 TeamForm!$B$4:$B$23, TeamForm!$AD$4:$AD$23),
INDEX(FixtureTicker!$B$24:$AM$43, MATCH($B348, FixtureTicker!$A$24:$A$43), PlayerForm!$X$5+5)="A",
_xlfn.XLOOKUP($E348, PlayerForm!$D$3:$D$394, PlayerForm!$R$3:$R$394)*
_xlfn.XLOOKUP(
INDEX(FixtureTicker!$B$3:$AM$22, MATCH($B348, FixtureTicker!$A$3:$A$22), PlayerForm!$X$5+5),
 TeamForm!$B$4:$B$23, TeamForm!$AB$4:$AB$23),
INDEX(FixtureTicker!$B$24:$AM$43, MATCH($B348, FixtureTicker!$A$24:$A$43), PlayerForm!$X$5+5)="BLANK",
0
),
_xlfn.IFS(
INDEX(FixtureTicker!$B$24:$AM$43, MATCH($B348, FixtureTicker!$A$24:$A$43), PlayerForm!$X$5+6)="H",
_xlfn.XLOOKUP($E348, PlayerForm!$D$3:$D$394, PlayerForm!$Q$3:$Q$394)*
_xlfn.XLOOKUP(
INDEX(FixtureTicker!$B$3:$AM$22, MATCH($B348, FixtureTicker!$A$3:$A$22), PlayerForm!$X$5+6),
 TeamForm!$B$4:$B$23, TeamForm!$AD$4:$AD$23),
INDEX(FixtureTicker!$B$24:$AM$43, MATCH($B348, FixtureTicker!$A$24:$A$43), PlayerForm!$X$5+6)="A",
_xlfn.XLOOKUP($E348, PlayerForm!$D$3:$D$394, PlayerForm!$R$3:$R$394)*
_xlfn.XLOOKUP(
INDEX(FixtureTicker!$B$3:$AM$22, MATCH($B348, FixtureTicker!$A$3:$A$22), PlayerForm!$X$5+6),
 TeamForm!$B$4:$B$23, TeamForm!$AB$4:$AB$23),
INDEX(FixtureTicker!$B$24:$AM$43, MATCH($B348, FixtureTicker!$A$24:$A$43), PlayerForm!$X$5+6)="BLANK",
0
),
_xlfn.IFS(
INDEX(FixtureTicker!$B$24:$AM$43, MATCH($B348, FixtureTicker!$A$24:$A$43), PlayerForm!$X$5+7)="H",
_xlfn.XLOOKUP($E348, PlayerForm!$D$3:$D$394, PlayerForm!$Q$3:$Q$394)*
_xlfn.XLOOKUP(
INDEX(FixtureTicker!$B$3:$AM$22, MATCH($B348, FixtureTicker!$A$3:$A$22), PlayerForm!$X$5+7),
 TeamForm!$B$4:$B$23, TeamForm!$AD$4:$AD$23),
INDEX(FixtureTicker!$B$24:$AM$43, MATCH($B348, FixtureTicker!$A$24:$A$43), PlayerForm!$X$5+7)="A",
_xlfn.XLOOKUP($E348, PlayerForm!$D$3:$D$394, PlayerForm!$R$3:$R$394)*
_xlfn.XLOOKUP(
INDEX(FixtureTicker!$B$3:$AM$22, MATCH($B348, FixtureTicker!$A$3:$A$22), PlayerForm!$X$5+7),
 TeamForm!$B$4:$B$23, TeamForm!$AB$4:$AB$23),
INDEX(FixtureTicker!$B$24:$AM$43, MATCH($B348, FixtureTicker!$A$24:$A$43), PlayerForm!$X$5+7)="BLANK",
0
)
),0)</f>
        <v>0</v>
      </c>
    </row>
    <row r="349" spans="1:10">
      <c r="A349" s="55">
        <v>348</v>
      </c>
      <c r="B349" s="55">
        <f>_xlfn.XLOOKUP($A349, PlayerData!$B$3:$B$394, PlayerData!C$3:C$394)</f>
        <v>0</v>
      </c>
      <c r="C349" s="55" t="str">
        <f>_xlfn.XLOOKUP($A349, PlayerData!$B$3:$B$394, PlayerData!D$3:D$394)</f>
        <v>D</v>
      </c>
      <c r="D349" s="55">
        <f>_xlfn.XLOOKUP($A349, PlayerData!$B:$B, PlayerData!F:F,,,-1)</f>
        <v>4.3</v>
      </c>
      <c r="E349" s="31" t="str">
        <f>_xlfn.XLOOKUP($A349, PlayerData!$B$3:$B$394, PlayerData!E$3:E$394)</f>
        <v>Kabasele</v>
      </c>
      <c r="F349" s="164" cm="1">
        <f t="array" ref="F349">IFERROR(0.01*_xlfn.IFS(
INDEX(FixtureTicker!$B$24:$AM$43, MATCH($B349, FixtureTicker!$A$24:$A$43, 0), PlayerForm!$X$5)="H",
_xlfn.XLOOKUP($E349, PlayerForm!$D$3:$D$394, PlayerForm!$Q$3:$Q$394)*
_xlfn.XLOOKUP(
INDEX(FixtureTicker!$B$3:$AM$22, MATCH($B349, FixtureTicker!$A$3:$A$22,0), PlayerForm!$X$5),
 TeamForm!$B$4:$B$23, TeamForm!$AD$4:$AD$23),
INDEX(FixtureTicker!$B$24:$AM$43, MATCH($B349, FixtureTicker!$A$24:$A$43,0), PlayerForm!$X$5)="A",
_xlfn.XLOOKUP($E349, PlayerForm!$D$3:$D$394, PlayerForm!$R$3:$R$394)*
_xlfn.XLOOKUP(
INDEX(FixtureTicker!$B$3:$AM$22, MATCH($B349, FixtureTicker!$A$3:$A$22,0), PlayerForm!$X$5),
 TeamForm!$B$4:$B$23, TeamForm!$AB$4:$AB$23),
INDEX(FixtureTicker!$B$24:$AM$43, MATCH($B349, FixtureTicker!$A$24:$A$43,0), PlayerForm!$X$5)="BLANK",
0),0)</f>
        <v>0</v>
      </c>
      <c r="G349" s="163" cm="1">
        <f t="array" ref="G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
),0)</f>
        <v>0</v>
      </c>
      <c r="H349" s="163" cm="1">
        <f t="array" ref="H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),
_xlfn.IFS(
INDEX(FixtureTicker!$B$24:$AM$43, MATCH($B349, FixtureTicker!$A$24:$A$43), PlayerForm!$X$5+2)="H",
_xlfn.XLOOKUP($E349, PlayerForm!$D$3:$D$394, PlayerForm!$Q$3:$Q$394)*
_xlfn.XLOOKUP(
INDEX(FixtureTicker!$B$3:$AM$22, MATCH($B349, FixtureTicker!$A$3:$A$22), PlayerForm!$X$5+2),
 TeamForm!$B$4:$B$23, TeamForm!$AD$4:$AD$23),
INDEX(FixtureTicker!$B$24:$AM$43, MATCH($B349, FixtureTicker!$A$24:$A$43), PlayerForm!$X$5+2)="A",
_xlfn.XLOOKUP($E349, PlayerForm!$D$3:$D$394, PlayerForm!$R$3:$R$394)*
_xlfn.XLOOKUP(
INDEX(FixtureTicker!$B$3:$AM$22, MATCH($B349, FixtureTicker!$A$3:$A$22), PlayerForm!$X$5+2),
 TeamForm!$B$4:$B$23, TeamForm!$AB$4:$AB$23),
INDEX(FixtureTicker!$B$24:$AM$43, MATCH($B349, FixtureTicker!$A$24:$A$43), PlayerForm!$X$5+2)="BLANK",
0
),
_xlfn.IFS(
INDEX(FixtureTicker!$B$24:$AM$43, MATCH($B349, FixtureTicker!$A$24:$A$43), PlayerForm!$X$5+3)="H",
_xlfn.XLOOKUP($E349, PlayerForm!$D$3:$D$394, PlayerForm!$Q$3:$Q$394)*
_xlfn.XLOOKUP(
INDEX(FixtureTicker!$B$3:$AM$22, MATCH($B349, FixtureTicker!$A$3:$A$22), PlayerForm!$X$5+3),
 TeamForm!$B$4:$B$23, TeamForm!$AD$4:$AD$23),
INDEX(FixtureTicker!$B$24:$AM$43, MATCH($B349, FixtureTicker!$A$24:$A$43), PlayerForm!$X$5+3)="A",
_xlfn.XLOOKUP($E349, PlayerForm!$D$3:$D$394, PlayerForm!$R$3:$R$394)*
_xlfn.XLOOKUP(
INDEX(FixtureTicker!$B$3:$AM$22, MATCH($B349, FixtureTicker!$A$3:$A$22), PlayerForm!$X$5+3),
 TeamForm!$B$4:$B$23, TeamForm!$AB$4:$AB$23),
INDEX(FixtureTicker!$B$24:$AM$43, MATCH($B349, FixtureTicker!$A$24:$A$43), PlayerForm!$X$5+3)="BLANK",
0
)
),0)</f>
        <v>0</v>
      </c>
      <c r="I349" s="163" cm="1">
        <f t="array" ref="I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),
_xlfn.IFS(
INDEX(FixtureTicker!$B$24:$AM$43, MATCH($B349, FixtureTicker!$A$24:$A$43), PlayerForm!$X$5+2)="H",
_xlfn.XLOOKUP($E349, PlayerForm!$D$3:$D$394, PlayerForm!$Q$3:$Q$394)*
_xlfn.XLOOKUP(
INDEX(FixtureTicker!$B$3:$AM$22, MATCH($B349, FixtureTicker!$A$3:$A$22), PlayerForm!$X$5+2),
 TeamForm!$B$4:$B$23, TeamForm!$AD$4:$AD$23),
INDEX(FixtureTicker!$B$24:$AM$43, MATCH($B349, FixtureTicker!$A$24:$A$43), PlayerForm!$X$5+2)="A",
_xlfn.XLOOKUP($E349, PlayerForm!$D$3:$D$394, PlayerForm!$R$3:$R$394)*
_xlfn.XLOOKUP(
INDEX(FixtureTicker!$B$3:$AM$22, MATCH($B349, FixtureTicker!$A$3:$A$22), PlayerForm!$X$5+2),
 TeamForm!$B$4:$B$23, TeamForm!$AB$4:$AB$23),
INDEX(FixtureTicker!$B$24:$AM$43, MATCH($B349, FixtureTicker!$A$24:$A$43), PlayerForm!$X$5+2)="BLANK",
0
),
_xlfn.IFS(
INDEX(FixtureTicker!$B$24:$AM$43, MATCH($B349, FixtureTicker!$A$24:$A$43), PlayerForm!$X$5+3)="H",
_xlfn.XLOOKUP($E349, PlayerForm!$D$3:$D$394, PlayerForm!$Q$3:$Q$394)*
_xlfn.XLOOKUP(
INDEX(FixtureTicker!$B$3:$AM$22, MATCH($B349, FixtureTicker!$A$3:$A$22), PlayerForm!$X$5+3),
 TeamForm!$B$4:$B$23, TeamForm!$AD$4:$AD$23),
INDEX(FixtureTicker!$B$24:$AM$43, MATCH($B349, FixtureTicker!$A$24:$A$43), PlayerForm!$X$5+3)="A",
_xlfn.XLOOKUP($E349, PlayerForm!$D$3:$D$394, PlayerForm!$R$3:$R$394)*
_xlfn.XLOOKUP(
INDEX(FixtureTicker!$B$3:$AM$22, MATCH($B349, FixtureTicker!$A$3:$A$22), PlayerForm!$X$5+3),
 TeamForm!$B$4:$B$23, TeamForm!$AB$4:$AB$23),
INDEX(FixtureTicker!$B$24:$AM$43, MATCH($B349, FixtureTicker!$A$24:$A$43), PlayerForm!$X$5+3)="BLANK",
0
),
_xlfn.IFS(
INDEX(FixtureTicker!$B$24:$AM$43, MATCH($B349, FixtureTicker!$A$24:$A$43), PlayerForm!$X$5+4)="H",
_xlfn.XLOOKUP($E349, PlayerForm!$D$3:$D$394, PlayerForm!$Q$3:$Q$394)*
_xlfn.XLOOKUP(
INDEX(FixtureTicker!$B$3:$AM$22, MATCH($B349, FixtureTicker!$A$3:$A$22), PlayerForm!$X$5+4),
 TeamForm!$B$4:$B$23, TeamForm!$AD$4:$AD$23),
INDEX(FixtureTicker!$B$24:$AM$43, MATCH($B349, FixtureTicker!$A$24:$A$43), PlayerForm!$X$5+4)="A",
_xlfn.XLOOKUP($E349, PlayerForm!$D$3:$D$394, PlayerForm!$R$3:$R$394)*
_xlfn.XLOOKUP(
INDEX(FixtureTicker!$B$3:$AM$22, MATCH($B349, FixtureTicker!$A$3:$A$22), PlayerForm!$X$5+4),
 TeamForm!$B$4:$B$23, TeamForm!$AB$4:$AB$23),
INDEX(FixtureTicker!$B$24:$AM$43, MATCH($B349, FixtureTicker!$A$24:$A$43), PlayerForm!$X$5+4)="BLANK",
0
),
_xlfn.IFS(
INDEX(FixtureTicker!$B$24:$AM$43, MATCH($B349, FixtureTicker!$A$24:$A$43), PlayerForm!$X$5+5)="H",
_xlfn.XLOOKUP($E349, PlayerForm!$D$3:$D$394, PlayerForm!$Q$3:$Q$394)*
_xlfn.XLOOKUP(
INDEX(FixtureTicker!$B$3:$AM$22, MATCH($B349, FixtureTicker!$A$3:$A$22), PlayerForm!$X$5+5),
 TeamForm!$B$4:$B$23, TeamForm!$AD$4:$AD$23),
INDEX(FixtureTicker!$B$24:$AM$43, MATCH($B349, FixtureTicker!$A$24:$A$43), PlayerForm!$X$5+5)="A",
_xlfn.XLOOKUP($E349, PlayerForm!$D$3:$D$394, PlayerForm!$R$3:$R$394)*
_xlfn.XLOOKUP(
INDEX(FixtureTicker!$B$3:$AM$22, MATCH($B349, FixtureTicker!$A$3:$A$22), PlayerForm!$X$5+5),
 TeamForm!$B$4:$B$23, TeamForm!$AB$4:$AB$23),
INDEX(FixtureTicker!$B$24:$AM$43, MATCH($B349, FixtureTicker!$A$24:$A$43), PlayerForm!$X$5+5)="BLANK",
0
)
),0)</f>
        <v>0</v>
      </c>
      <c r="J349" s="163" cm="1">
        <f t="array" ref="J349">IFERROR(0.01*SUM(
_xlfn.IFS(
INDEX(FixtureTicker!$B$24:$AM$43, MATCH($B349, FixtureTicker!$A$24:$A$43), PlayerForm!$X$5)="H",
_xlfn.XLOOKUP($E349, PlayerForm!$D$3:$D$394, PlayerForm!$Q$3:$Q$394)*
_xlfn.XLOOKUP(
INDEX(FixtureTicker!$B$3:$AM$22, MATCH($B349, FixtureTicker!$A$3:$A$22), PlayerForm!$X$5),
 TeamForm!$B$4:$B$23, TeamForm!$AD$4:$AD$23),
INDEX(FixtureTicker!$B$24:$AM$43, MATCH($B349, FixtureTicker!$A$24:$A$43), PlayerForm!$X$5)="A",
_xlfn.XLOOKUP($E349, PlayerForm!$D$3:$D$394, PlayerForm!$R$3:$R$394)*
_xlfn.XLOOKUP(
INDEX(FixtureTicker!$B$3:$AM$22, MATCH($B349, FixtureTicker!$A$3:$A$22), PlayerForm!$X$5),
 TeamForm!$B$4:$B$23, TeamForm!$AB$4:$AB$23),
INDEX(FixtureTicker!$B$24:$AM$43, MATCH($B349, FixtureTicker!$A$24:$A$43), PlayerForm!$X$5)="BLANK",
0
),
_xlfn.IFS(
INDEX(FixtureTicker!$B$24:$AM$43, MATCH($B349, FixtureTicker!$A$24:$A$43), PlayerForm!$X$5+1)="H",
_xlfn.XLOOKUP($E349, PlayerForm!$D$3:$D$394, PlayerForm!$Q$3:$Q$394)*
_xlfn.XLOOKUP(
INDEX(FixtureTicker!$B$3:$AM$22, MATCH($B349, FixtureTicker!$A$3:$A$22), PlayerForm!$X$5+1),
 TeamForm!$B$4:$B$23, TeamForm!$AD$4:$AD$23),
INDEX(FixtureTicker!$B$24:$AM$43, MATCH($B349, FixtureTicker!$A$24:$A$43), PlayerForm!$X$5+1)="A",
_xlfn.XLOOKUP($E349, PlayerForm!$D$3:$D$394, PlayerForm!$R$3:$R$394)*
_xlfn.XLOOKUP(
INDEX(FixtureTicker!$B$3:$AM$22, MATCH($B349, FixtureTicker!$A$3:$A$22), PlayerForm!$X$5+1),
 TeamForm!$B$4:$B$23, TeamForm!$AB$4:$AB$23),
INDEX(FixtureTicker!$B$24:$AM$43, MATCH($B349, FixtureTicker!$A$24:$A$43), PlayerForm!$X$5+1)="BLANK",
0
),
_xlfn.IFS(
INDEX(FixtureTicker!$B$24:$AM$43, MATCH($B349, FixtureTicker!$A$24:$A$43), PlayerForm!$X$5+2)="H",
_xlfn.XLOOKUP($E349, PlayerForm!$D$3:$D$394, PlayerForm!$Q$3:$Q$394)*
_xlfn.XLOOKUP(
INDEX(FixtureTicker!$B$3:$AM$22, MATCH($B349, FixtureTicker!$A$3:$A$22), PlayerForm!$X$5+2),
 TeamForm!$B$4:$B$23, TeamForm!$AD$4:$AD$23),
INDEX(FixtureTicker!$B$24:$AM$43, MATCH($B349, FixtureTicker!$A$24:$A$43), PlayerForm!$X$5+2)="A",
_xlfn.XLOOKUP($E349, PlayerForm!$D$3:$D$394, PlayerForm!$R$3:$R$394)*
_xlfn.XLOOKUP(
INDEX(FixtureTicker!$B$3:$AM$22, MATCH($B349, FixtureTicker!$A$3:$A$22), PlayerForm!$X$5+2),
 TeamForm!$B$4:$B$23, TeamForm!$AB$4:$AB$23),
INDEX(FixtureTicker!$B$24:$AM$43, MATCH($B349, FixtureTicker!$A$24:$A$43), PlayerForm!$X$5+2)="BLANK",
0
),
_xlfn.IFS(
INDEX(FixtureTicker!$B$24:$AM$43, MATCH($B349, FixtureTicker!$A$24:$A$43), PlayerForm!$X$5+3)="H",
_xlfn.XLOOKUP($E349, PlayerForm!$D$3:$D$394, PlayerForm!$Q$3:$Q$394)*
_xlfn.XLOOKUP(
INDEX(FixtureTicker!$B$3:$AM$22, MATCH($B349, FixtureTicker!$A$3:$A$22), PlayerForm!$X$5+3),
 TeamForm!$B$4:$B$23, TeamForm!$AD$4:$AD$23),
INDEX(FixtureTicker!$B$24:$AM$43, MATCH($B349, FixtureTicker!$A$24:$A$43), PlayerForm!$X$5+3)="A",
_xlfn.XLOOKUP($E349, PlayerForm!$D$3:$D$394, PlayerForm!$R$3:$R$394)*
_xlfn.XLOOKUP(
INDEX(FixtureTicker!$B$3:$AM$22, MATCH($B349, FixtureTicker!$A$3:$A$22), PlayerForm!$X$5+3),
 TeamForm!$B$4:$B$23, TeamForm!$AB$4:$AB$23),
INDEX(FixtureTicker!$B$24:$AM$43, MATCH($B349, FixtureTicker!$A$24:$A$43), PlayerForm!$X$5+3)="BLANK",
0
),
_xlfn.IFS(
INDEX(FixtureTicker!$B$24:$AM$43, MATCH($B349, FixtureTicker!$A$24:$A$43), PlayerForm!$X$5+4)="H",
_xlfn.XLOOKUP($E349, PlayerForm!$D$3:$D$394, PlayerForm!$Q$3:$Q$394)*
_xlfn.XLOOKUP(
INDEX(FixtureTicker!$B$3:$AM$22, MATCH($B349, FixtureTicker!$A$3:$A$22), PlayerForm!$X$5+4),
 TeamForm!$B$4:$B$23, TeamForm!$AD$4:$AD$23),
INDEX(FixtureTicker!$B$24:$AM$43, MATCH($B349, FixtureTicker!$A$24:$A$43), PlayerForm!$X$5+4)="A",
_xlfn.XLOOKUP($E349, PlayerForm!$D$3:$D$394, PlayerForm!$R$3:$R$394)*
_xlfn.XLOOKUP(
INDEX(FixtureTicker!$B$3:$AM$22, MATCH($B349, FixtureTicker!$A$3:$A$22), PlayerForm!$X$5+4),
 TeamForm!$B$4:$B$23, TeamForm!$AB$4:$AB$23),
INDEX(FixtureTicker!$B$24:$AM$43, MATCH($B349, FixtureTicker!$A$24:$A$43), PlayerForm!$X$5+4)="BLANK",
0
),
_xlfn.IFS(
INDEX(FixtureTicker!$B$24:$AM$43, MATCH($B349, FixtureTicker!$A$24:$A$43), PlayerForm!$X$5+5)="H",
_xlfn.XLOOKUP($E349, PlayerForm!$D$3:$D$394, PlayerForm!$Q$3:$Q$394)*
_xlfn.XLOOKUP(
INDEX(FixtureTicker!$B$3:$AM$22, MATCH($B349, FixtureTicker!$A$3:$A$22), PlayerForm!$X$5+5),
 TeamForm!$B$4:$B$23, TeamForm!$AD$4:$AD$23),
INDEX(FixtureTicker!$B$24:$AM$43, MATCH($B349, FixtureTicker!$A$24:$A$43), PlayerForm!$X$5+5)="A",
_xlfn.XLOOKUP($E349, PlayerForm!$D$3:$D$394, PlayerForm!$R$3:$R$394)*
_xlfn.XLOOKUP(
INDEX(FixtureTicker!$B$3:$AM$22, MATCH($B349, FixtureTicker!$A$3:$A$22), PlayerForm!$X$5+5),
 TeamForm!$B$4:$B$23, TeamForm!$AB$4:$AB$23),
INDEX(FixtureTicker!$B$24:$AM$43, MATCH($B349, FixtureTicker!$A$24:$A$43), PlayerForm!$X$5+5)="BLANK",
0
),
_xlfn.IFS(
INDEX(FixtureTicker!$B$24:$AM$43, MATCH($B349, FixtureTicker!$A$24:$A$43), PlayerForm!$X$5+6)="H",
_xlfn.XLOOKUP($E349, PlayerForm!$D$3:$D$394, PlayerForm!$Q$3:$Q$394)*
_xlfn.XLOOKUP(
INDEX(FixtureTicker!$B$3:$AM$22, MATCH($B349, FixtureTicker!$A$3:$A$22), PlayerForm!$X$5+6),
 TeamForm!$B$4:$B$23, TeamForm!$AD$4:$AD$23),
INDEX(FixtureTicker!$B$24:$AM$43, MATCH($B349, FixtureTicker!$A$24:$A$43), PlayerForm!$X$5+6)="A",
_xlfn.XLOOKUP($E349, PlayerForm!$D$3:$D$394, PlayerForm!$R$3:$R$394)*
_xlfn.XLOOKUP(
INDEX(FixtureTicker!$B$3:$AM$22, MATCH($B349, FixtureTicker!$A$3:$A$22), PlayerForm!$X$5+6),
 TeamForm!$B$4:$B$23, TeamForm!$AB$4:$AB$23),
INDEX(FixtureTicker!$B$24:$AM$43, MATCH($B349, FixtureTicker!$A$24:$A$43), PlayerForm!$X$5+6)="BLANK",
0
),
_xlfn.IFS(
INDEX(FixtureTicker!$B$24:$AM$43, MATCH($B349, FixtureTicker!$A$24:$A$43), PlayerForm!$X$5+7)="H",
_xlfn.XLOOKUP($E349, PlayerForm!$D$3:$D$394, PlayerForm!$Q$3:$Q$394)*
_xlfn.XLOOKUP(
INDEX(FixtureTicker!$B$3:$AM$22, MATCH($B349, FixtureTicker!$A$3:$A$22), PlayerForm!$X$5+7),
 TeamForm!$B$4:$B$23, TeamForm!$AD$4:$AD$23),
INDEX(FixtureTicker!$B$24:$AM$43, MATCH($B349, FixtureTicker!$A$24:$A$43), PlayerForm!$X$5+7)="A",
_xlfn.XLOOKUP($E349, PlayerForm!$D$3:$D$394, PlayerForm!$R$3:$R$394)*
_xlfn.XLOOKUP(
INDEX(FixtureTicker!$B$3:$AM$22, MATCH($B349, FixtureTicker!$A$3:$A$22), PlayerForm!$X$5+7),
 TeamForm!$B$4:$B$23, TeamForm!$AB$4:$AB$23),
INDEX(FixtureTicker!$B$24:$AM$43, MATCH($B349, FixtureTicker!$A$24:$A$43), PlayerForm!$X$5+7)="BLANK",
0
)
),0)</f>
        <v>0</v>
      </c>
    </row>
    <row r="350" spans="1:10">
      <c r="A350" s="55">
        <v>342</v>
      </c>
      <c r="B350" s="55">
        <f>_xlfn.XLOOKUP($A350, PlayerData!$B$3:$B$394, PlayerData!C$3:C$394)</f>
        <v>0</v>
      </c>
      <c r="C350" s="55" t="str">
        <f>_xlfn.XLOOKUP($A350, PlayerData!$B$3:$B$394, PlayerData!D$3:D$394)</f>
        <v>D</v>
      </c>
      <c r="D350" s="55">
        <f>_xlfn.XLOOKUP($A350, PlayerData!$B:$B, PlayerData!F:F,,,-1)</f>
        <v>4.4000000000000004</v>
      </c>
      <c r="E350" s="31" t="str">
        <f>_xlfn.XLOOKUP($A350, PlayerData!$B$3:$B$394, PlayerData!E$3:E$394)</f>
        <v>Godfrey</v>
      </c>
      <c r="F350" s="164" cm="1">
        <f t="array" ref="F350">IFERROR(0.01*_xlfn.IFS(
INDEX(FixtureTicker!$B$24:$AM$43, MATCH($B350, FixtureTicker!$A$24:$A$43, 0), PlayerForm!$X$5)="H",
_xlfn.XLOOKUP($E350, PlayerForm!$D$3:$D$394, PlayerForm!$Q$3:$Q$394)*
_xlfn.XLOOKUP(
INDEX(FixtureTicker!$B$3:$AM$22, MATCH($B350, FixtureTicker!$A$3:$A$22,0), PlayerForm!$X$5),
 TeamForm!$B$4:$B$23, TeamForm!$AD$4:$AD$23),
INDEX(FixtureTicker!$B$24:$AM$43, MATCH($B350, FixtureTicker!$A$24:$A$43,0), PlayerForm!$X$5)="A",
_xlfn.XLOOKUP($E350, PlayerForm!$D$3:$D$394, PlayerForm!$R$3:$R$394)*
_xlfn.XLOOKUP(
INDEX(FixtureTicker!$B$3:$AM$22, MATCH($B350, FixtureTicker!$A$3:$A$22,0), PlayerForm!$X$5),
 TeamForm!$B$4:$B$23, TeamForm!$AB$4:$AB$23),
INDEX(FixtureTicker!$B$24:$AM$43, MATCH($B350, FixtureTicker!$A$24:$A$43,0), PlayerForm!$X$5)="BLANK",
0),0)</f>
        <v>0</v>
      </c>
      <c r="G350" s="163" cm="1">
        <f t="array" ref="G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
),0)</f>
        <v>0</v>
      </c>
      <c r="H350" s="163" cm="1">
        <f t="array" ref="H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),
_xlfn.IFS(
INDEX(FixtureTicker!$B$24:$AM$43, MATCH($B350, FixtureTicker!$A$24:$A$43), PlayerForm!$X$5+2)="H",
_xlfn.XLOOKUP($E350, PlayerForm!$D$3:$D$394, PlayerForm!$Q$3:$Q$394)*
_xlfn.XLOOKUP(
INDEX(FixtureTicker!$B$3:$AM$22, MATCH($B350, FixtureTicker!$A$3:$A$22), PlayerForm!$X$5+2),
 TeamForm!$B$4:$B$23, TeamForm!$AD$4:$AD$23),
INDEX(FixtureTicker!$B$24:$AM$43, MATCH($B350, FixtureTicker!$A$24:$A$43), PlayerForm!$X$5+2)="A",
_xlfn.XLOOKUP($E350, PlayerForm!$D$3:$D$394, PlayerForm!$R$3:$R$394)*
_xlfn.XLOOKUP(
INDEX(FixtureTicker!$B$3:$AM$22, MATCH($B350, FixtureTicker!$A$3:$A$22), PlayerForm!$X$5+2),
 TeamForm!$B$4:$B$23, TeamForm!$AB$4:$AB$23),
INDEX(FixtureTicker!$B$24:$AM$43, MATCH($B350, FixtureTicker!$A$24:$A$43), PlayerForm!$X$5+2)="BLANK",
0
),
_xlfn.IFS(
INDEX(FixtureTicker!$B$24:$AM$43, MATCH($B350, FixtureTicker!$A$24:$A$43), PlayerForm!$X$5+3)="H",
_xlfn.XLOOKUP($E350, PlayerForm!$D$3:$D$394, PlayerForm!$Q$3:$Q$394)*
_xlfn.XLOOKUP(
INDEX(FixtureTicker!$B$3:$AM$22, MATCH($B350, FixtureTicker!$A$3:$A$22), PlayerForm!$X$5+3),
 TeamForm!$B$4:$B$23, TeamForm!$AD$4:$AD$23),
INDEX(FixtureTicker!$B$24:$AM$43, MATCH($B350, FixtureTicker!$A$24:$A$43), PlayerForm!$X$5+3)="A",
_xlfn.XLOOKUP($E350, PlayerForm!$D$3:$D$394, PlayerForm!$R$3:$R$394)*
_xlfn.XLOOKUP(
INDEX(FixtureTicker!$B$3:$AM$22, MATCH($B350, FixtureTicker!$A$3:$A$22), PlayerForm!$X$5+3),
 TeamForm!$B$4:$B$23, TeamForm!$AB$4:$AB$23),
INDEX(FixtureTicker!$B$24:$AM$43, MATCH($B350, FixtureTicker!$A$24:$A$43), PlayerForm!$X$5+3)="BLANK",
0
)
),0)</f>
        <v>0</v>
      </c>
      <c r="I350" s="163" cm="1">
        <f t="array" ref="I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),
_xlfn.IFS(
INDEX(FixtureTicker!$B$24:$AM$43, MATCH($B350, FixtureTicker!$A$24:$A$43), PlayerForm!$X$5+2)="H",
_xlfn.XLOOKUP($E350, PlayerForm!$D$3:$D$394, PlayerForm!$Q$3:$Q$394)*
_xlfn.XLOOKUP(
INDEX(FixtureTicker!$B$3:$AM$22, MATCH($B350, FixtureTicker!$A$3:$A$22), PlayerForm!$X$5+2),
 TeamForm!$B$4:$B$23, TeamForm!$AD$4:$AD$23),
INDEX(FixtureTicker!$B$24:$AM$43, MATCH($B350, FixtureTicker!$A$24:$A$43), PlayerForm!$X$5+2)="A",
_xlfn.XLOOKUP($E350, PlayerForm!$D$3:$D$394, PlayerForm!$R$3:$R$394)*
_xlfn.XLOOKUP(
INDEX(FixtureTicker!$B$3:$AM$22, MATCH($B350, FixtureTicker!$A$3:$A$22), PlayerForm!$X$5+2),
 TeamForm!$B$4:$B$23, TeamForm!$AB$4:$AB$23),
INDEX(FixtureTicker!$B$24:$AM$43, MATCH($B350, FixtureTicker!$A$24:$A$43), PlayerForm!$X$5+2)="BLANK",
0
),
_xlfn.IFS(
INDEX(FixtureTicker!$B$24:$AM$43, MATCH($B350, FixtureTicker!$A$24:$A$43), PlayerForm!$X$5+3)="H",
_xlfn.XLOOKUP($E350, PlayerForm!$D$3:$D$394, PlayerForm!$Q$3:$Q$394)*
_xlfn.XLOOKUP(
INDEX(FixtureTicker!$B$3:$AM$22, MATCH($B350, FixtureTicker!$A$3:$A$22), PlayerForm!$X$5+3),
 TeamForm!$B$4:$B$23, TeamForm!$AD$4:$AD$23),
INDEX(FixtureTicker!$B$24:$AM$43, MATCH($B350, FixtureTicker!$A$24:$A$43), PlayerForm!$X$5+3)="A",
_xlfn.XLOOKUP($E350, PlayerForm!$D$3:$D$394, PlayerForm!$R$3:$R$394)*
_xlfn.XLOOKUP(
INDEX(FixtureTicker!$B$3:$AM$22, MATCH($B350, FixtureTicker!$A$3:$A$22), PlayerForm!$X$5+3),
 TeamForm!$B$4:$B$23, TeamForm!$AB$4:$AB$23),
INDEX(FixtureTicker!$B$24:$AM$43, MATCH($B350, FixtureTicker!$A$24:$A$43), PlayerForm!$X$5+3)="BLANK",
0
),
_xlfn.IFS(
INDEX(FixtureTicker!$B$24:$AM$43, MATCH($B350, FixtureTicker!$A$24:$A$43), PlayerForm!$X$5+4)="H",
_xlfn.XLOOKUP($E350, PlayerForm!$D$3:$D$394, PlayerForm!$Q$3:$Q$394)*
_xlfn.XLOOKUP(
INDEX(FixtureTicker!$B$3:$AM$22, MATCH($B350, FixtureTicker!$A$3:$A$22), PlayerForm!$X$5+4),
 TeamForm!$B$4:$B$23, TeamForm!$AD$4:$AD$23),
INDEX(FixtureTicker!$B$24:$AM$43, MATCH($B350, FixtureTicker!$A$24:$A$43), PlayerForm!$X$5+4)="A",
_xlfn.XLOOKUP($E350, PlayerForm!$D$3:$D$394, PlayerForm!$R$3:$R$394)*
_xlfn.XLOOKUP(
INDEX(FixtureTicker!$B$3:$AM$22, MATCH($B350, FixtureTicker!$A$3:$A$22), PlayerForm!$X$5+4),
 TeamForm!$B$4:$B$23, TeamForm!$AB$4:$AB$23),
INDEX(FixtureTicker!$B$24:$AM$43, MATCH($B350, FixtureTicker!$A$24:$A$43), PlayerForm!$X$5+4)="BLANK",
0
),
_xlfn.IFS(
INDEX(FixtureTicker!$B$24:$AM$43, MATCH($B350, FixtureTicker!$A$24:$A$43), PlayerForm!$X$5+5)="H",
_xlfn.XLOOKUP($E350, PlayerForm!$D$3:$D$394, PlayerForm!$Q$3:$Q$394)*
_xlfn.XLOOKUP(
INDEX(FixtureTicker!$B$3:$AM$22, MATCH($B350, FixtureTicker!$A$3:$A$22), PlayerForm!$X$5+5),
 TeamForm!$B$4:$B$23, TeamForm!$AD$4:$AD$23),
INDEX(FixtureTicker!$B$24:$AM$43, MATCH($B350, FixtureTicker!$A$24:$A$43), PlayerForm!$X$5+5)="A",
_xlfn.XLOOKUP($E350, PlayerForm!$D$3:$D$394, PlayerForm!$R$3:$R$394)*
_xlfn.XLOOKUP(
INDEX(FixtureTicker!$B$3:$AM$22, MATCH($B350, FixtureTicker!$A$3:$A$22), PlayerForm!$X$5+5),
 TeamForm!$B$4:$B$23, TeamForm!$AB$4:$AB$23),
INDEX(FixtureTicker!$B$24:$AM$43, MATCH($B350, FixtureTicker!$A$24:$A$43), PlayerForm!$X$5+5)="BLANK",
0
)
),0)</f>
        <v>0</v>
      </c>
      <c r="J350" s="163" cm="1">
        <f t="array" ref="J350">IFERROR(0.01*SUM(
_xlfn.IFS(
INDEX(FixtureTicker!$B$24:$AM$43, MATCH($B350, FixtureTicker!$A$24:$A$43), PlayerForm!$X$5)="H",
_xlfn.XLOOKUP($E350, PlayerForm!$D$3:$D$394, PlayerForm!$Q$3:$Q$394)*
_xlfn.XLOOKUP(
INDEX(FixtureTicker!$B$3:$AM$22, MATCH($B350, FixtureTicker!$A$3:$A$22), PlayerForm!$X$5),
 TeamForm!$B$4:$B$23, TeamForm!$AD$4:$AD$23),
INDEX(FixtureTicker!$B$24:$AM$43, MATCH($B350, FixtureTicker!$A$24:$A$43), PlayerForm!$X$5)="A",
_xlfn.XLOOKUP($E350, PlayerForm!$D$3:$D$394, PlayerForm!$R$3:$R$394)*
_xlfn.XLOOKUP(
INDEX(FixtureTicker!$B$3:$AM$22, MATCH($B350, FixtureTicker!$A$3:$A$22), PlayerForm!$X$5),
 TeamForm!$B$4:$B$23, TeamForm!$AB$4:$AB$23),
INDEX(FixtureTicker!$B$24:$AM$43, MATCH($B350, FixtureTicker!$A$24:$A$43), PlayerForm!$X$5)="BLANK",
0
),
_xlfn.IFS(
INDEX(FixtureTicker!$B$24:$AM$43, MATCH($B350, FixtureTicker!$A$24:$A$43), PlayerForm!$X$5+1)="H",
_xlfn.XLOOKUP($E350, PlayerForm!$D$3:$D$394, PlayerForm!$Q$3:$Q$394)*
_xlfn.XLOOKUP(
INDEX(FixtureTicker!$B$3:$AM$22, MATCH($B350, FixtureTicker!$A$3:$A$22), PlayerForm!$X$5+1),
 TeamForm!$B$4:$B$23, TeamForm!$AD$4:$AD$23),
INDEX(FixtureTicker!$B$24:$AM$43, MATCH($B350, FixtureTicker!$A$24:$A$43), PlayerForm!$X$5+1)="A",
_xlfn.XLOOKUP($E350, PlayerForm!$D$3:$D$394, PlayerForm!$R$3:$R$394)*
_xlfn.XLOOKUP(
INDEX(FixtureTicker!$B$3:$AM$22, MATCH($B350, FixtureTicker!$A$3:$A$22), PlayerForm!$X$5+1),
 TeamForm!$B$4:$B$23, TeamForm!$AB$4:$AB$23),
INDEX(FixtureTicker!$B$24:$AM$43, MATCH($B350, FixtureTicker!$A$24:$A$43), PlayerForm!$X$5+1)="BLANK",
0
),
_xlfn.IFS(
INDEX(FixtureTicker!$B$24:$AM$43, MATCH($B350, FixtureTicker!$A$24:$A$43), PlayerForm!$X$5+2)="H",
_xlfn.XLOOKUP($E350, PlayerForm!$D$3:$D$394, PlayerForm!$Q$3:$Q$394)*
_xlfn.XLOOKUP(
INDEX(FixtureTicker!$B$3:$AM$22, MATCH($B350, FixtureTicker!$A$3:$A$22), PlayerForm!$X$5+2),
 TeamForm!$B$4:$B$23, TeamForm!$AD$4:$AD$23),
INDEX(FixtureTicker!$B$24:$AM$43, MATCH($B350, FixtureTicker!$A$24:$A$43), PlayerForm!$X$5+2)="A",
_xlfn.XLOOKUP($E350, PlayerForm!$D$3:$D$394, PlayerForm!$R$3:$R$394)*
_xlfn.XLOOKUP(
INDEX(FixtureTicker!$B$3:$AM$22, MATCH($B350, FixtureTicker!$A$3:$A$22), PlayerForm!$X$5+2),
 TeamForm!$B$4:$B$23, TeamForm!$AB$4:$AB$23),
INDEX(FixtureTicker!$B$24:$AM$43, MATCH($B350, FixtureTicker!$A$24:$A$43), PlayerForm!$X$5+2)="BLANK",
0
),
_xlfn.IFS(
INDEX(FixtureTicker!$B$24:$AM$43, MATCH($B350, FixtureTicker!$A$24:$A$43), PlayerForm!$X$5+3)="H",
_xlfn.XLOOKUP($E350, PlayerForm!$D$3:$D$394, PlayerForm!$Q$3:$Q$394)*
_xlfn.XLOOKUP(
INDEX(FixtureTicker!$B$3:$AM$22, MATCH($B350, FixtureTicker!$A$3:$A$22), PlayerForm!$X$5+3),
 TeamForm!$B$4:$B$23, TeamForm!$AD$4:$AD$23),
INDEX(FixtureTicker!$B$24:$AM$43, MATCH($B350, FixtureTicker!$A$24:$A$43), PlayerForm!$X$5+3)="A",
_xlfn.XLOOKUP($E350, PlayerForm!$D$3:$D$394, PlayerForm!$R$3:$R$394)*
_xlfn.XLOOKUP(
INDEX(FixtureTicker!$B$3:$AM$22, MATCH($B350, FixtureTicker!$A$3:$A$22), PlayerForm!$X$5+3),
 TeamForm!$B$4:$B$23, TeamForm!$AB$4:$AB$23),
INDEX(FixtureTicker!$B$24:$AM$43, MATCH($B350, FixtureTicker!$A$24:$A$43), PlayerForm!$X$5+3)="BLANK",
0
),
_xlfn.IFS(
INDEX(FixtureTicker!$B$24:$AM$43, MATCH($B350, FixtureTicker!$A$24:$A$43), PlayerForm!$X$5+4)="H",
_xlfn.XLOOKUP($E350, PlayerForm!$D$3:$D$394, PlayerForm!$Q$3:$Q$394)*
_xlfn.XLOOKUP(
INDEX(FixtureTicker!$B$3:$AM$22, MATCH($B350, FixtureTicker!$A$3:$A$22), PlayerForm!$X$5+4),
 TeamForm!$B$4:$B$23, TeamForm!$AD$4:$AD$23),
INDEX(FixtureTicker!$B$24:$AM$43, MATCH($B350, FixtureTicker!$A$24:$A$43), PlayerForm!$X$5+4)="A",
_xlfn.XLOOKUP($E350, PlayerForm!$D$3:$D$394, PlayerForm!$R$3:$R$394)*
_xlfn.XLOOKUP(
INDEX(FixtureTicker!$B$3:$AM$22, MATCH($B350, FixtureTicker!$A$3:$A$22), PlayerForm!$X$5+4),
 TeamForm!$B$4:$B$23, TeamForm!$AB$4:$AB$23),
INDEX(FixtureTicker!$B$24:$AM$43, MATCH($B350, FixtureTicker!$A$24:$A$43), PlayerForm!$X$5+4)="BLANK",
0
),
_xlfn.IFS(
INDEX(FixtureTicker!$B$24:$AM$43, MATCH($B350, FixtureTicker!$A$24:$A$43), PlayerForm!$X$5+5)="H",
_xlfn.XLOOKUP($E350, PlayerForm!$D$3:$D$394, PlayerForm!$Q$3:$Q$394)*
_xlfn.XLOOKUP(
INDEX(FixtureTicker!$B$3:$AM$22, MATCH($B350, FixtureTicker!$A$3:$A$22), PlayerForm!$X$5+5),
 TeamForm!$B$4:$B$23, TeamForm!$AD$4:$AD$23),
INDEX(FixtureTicker!$B$24:$AM$43, MATCH($B350, FixtureTicker!$A$24:$A$43), PlayerForm!$X$5+5)="A",
_xlfn.XLOOKUP($E350, PlayerForm!$D$3:$D$394, PlayerForm!$R$3:$R$394)*
_xlfn.XLOOKUP(
INDEX(FixtureTicker!$B$3:$AM$22, MATCH($B350, FixtureTicker!$A$3:$A$22), PlayerForm!$X$5+5),
 TeamForm!$B$4:$B$23, TeamForm!$AB$4:$AB$23),
INDEX(FixtureTicker!$B$24:$AM$43, MATCH($B350, FixtureTicker!$A$24:$A$43), PlayerForm!$X$5+5)="BLANK",
0
),
_xlfn.IFS(
INDEX(FixtureTicker!$B$24:$AM$43, MATCH($B350, FixtureTicker!$A$24:$A$43), PlayerForm!$X$5+6)="H",
_xlfn.XLOOKUP($E350, PlayerForm!$D$3:$D$394, PlayerForm!$Q$3:$Q$394)*
_xlfn.XLOOKUP(
INDEX(FixtureTicker!$B$3:$AM$22, MATCH($B350, FixtureTicker!$A$3:$A$22), PlayerForm!$X$5+6),
 TeamForm!$B$4:$B$23, TeamForm!$AD$4:$AD$23),
INDEX(FixtureTicker!$B$24:$AM$43, MATCH($B350, FixtureTicker!$A$24:$A$43), PlayerForm!$X$5+6)="A",
_xlfn.XLOOKUP($E350, PlayerForm!$D$3:$D$394, PlayerForm!$R$3:$R$394)*
_xlfn.XLOOKUP(
INDEX(FixtureTicker!$B$3:$AM$22, MATCH($B350, FixtureTicker!$A$3:$A$22), PlayerForm!$X$5+6),
 TeamForm!$B$4:$B$23, TeamForm!$AB$4:$AB$23),
INDEX(FixtureTicker!$B$24:$AM$43, MATCH($B350, FixtureTicker!$A$24:$A$43), PlayerForm!$X$5+6)="BLANK",
0
),
_xlfn.IFS(
INDEX(FixtureTicker!$B$24:$AM$43, MATCH($B350, FixtureTicker!$A$24:$A$43), PlayerForm!$X$5+7)="H",
_xlfn.XLOOKUP($E350, PlayerForm!$D$3:$D$394, PlayerForm!$Q$3:$Q$394)*
_xlfn.XLOOKUP(
INDEX(FixtureTicker!$B$3:$AM$22, MATCH($B350, FixtureTicker!$A$3:$A$22), PlayerForm!$X$5+7),
 TeamForm!$B$4:$B$23, TeamForm!$AD$4:$AD$23),
INDEX(FixtureTicker!$B$24:$AM$43, MATCH($B350, FixtureTicker!$A$24:$A$43), PlayerForm!$X$5+7)="A",
_xlfn.XLOOKUP($E350, PlayerForm!$D$3:$D$394, PlayerForm!$R$3:$R$394)*
_xlfn.XLOOKUP(
INDEX(FixtureTicker!$B$3:$AM$22, MATCH($B350, FixtureTicker!$A$3:$A$22), PlayerForm!$X$5+7),
 TeamForm!$B$4:$B$23, TeamForm!$AB$4:$AB$23),
INDEX(FixtureTicker!$B$24:$AM$43, MATCH($B350, FixtureTicker!$A$24:$A$43), PlayerForm!$X$5+7)="BLANK",
0
)
),0)</f>
        <v>0</v>
      </c>
    </row>
    <row r="351" spans="1:10">
      <c r="A351" s="55">
        <v>159</v>
      </c>
      <c r="B351" s="55">
        <f>_xlfn.XLOOKUP($A351, PlayerData!$B$3:$B$394, PlayerData!C$3:C$394)</f>
        <v>0</v>
      </c>
      <c r="C351" s="55" t="str">
        <f>_xlfn.XLOOKUP($A351, PlayerData!$B$3:$B$394, PlayerData!D$3:D$394)</f>
        <v>M</v>
      </c>
      <c r="D351" s="55">
        <f>_xlfn.XLOOKUP($A351, PlayerData!$B:$B, PlayerData!F:F,,,-1)</f>
        <v>5.3</v>
      </c>
      <c r="E351" s="31" t="str">
        <f>_xlfn.XLOOKUP($A351, PlayerData!$B$3:$B$394, PlayerData!E$3:E$394)</f>
        <v>Hughes</v>
      </c>
      <c r="F351" s="164" cm="1">
        <f t="array" ref="F351">IFERROR(0.01*_xlfn.IFS(
INDEX(FixtureTicker!$B$24:$AM$43, MATCH($B351, FixtureTicker!$A$24:$A$43, 0), PlayerForm!$X$5)="H",
_xlfn.XLOOKUP($E351, PlayerForm!$D$3:$D$394, PlayerForm!$Q$3:$Q$394)*
_xlfn.XLOOKUP(
INDEX(FixtureTicker!$B$3:$AM$22, MATCH($B351, FixtureTicker!$A$3:$A$22,0), PlayerForm!$X$5),
 TeamForm!$B$4:$B$23, TeamForm!$AD$4:$AD$23),
INDEX(FixtureTicker!$B$24:$AM$43, MATCH($B351, FixtureTicker!$A$24:$A$43,0), PlayerForm!$X$5)="A",
_xlfn.XLOOKUP($E351, PlayerForm!$D$3:$D$394, PlayerForm!$R$3:$R$394)*
_xlfn.XLOOKUP(
INDEX(FixtureTicker!$B$3:$AM$22, MATCH($B351, FixtureTicker!$A$3:$A$22,0), PlayerForm!$X$5),
 TeamForm!$B$4:$B$23, TeamForm!$AB$4:$AB$23),
INDEX(FixtureTicker!$B$24:$AM$43, MATCH($B351, FixtureTicker!$A$24:$A$43,0), PlayerForm!$X$5)="BLANK",
0),0)</f>
        <v>0</v>
      </c>
      <c r="G351" s="163" cm="1">
        <f t="array" ref="G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
),0)</f>
        <v>0</v>
      </c>
      <c r="H351" s="163" cm="1">
        <f t="array" ref="H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),
_xlfn.IFS(
INDEX(FixtureTicker!$B$24:$AM$43, MATCH($B351, FixtureTicker!$A$24:$A$43), PlayerForm!$X$5+2)="H",
_xlfn.XLOOKUP($E351, PlayerForm!$D$3:$D$394, PlayerForm!$Q$3:$Q$394)*
_xlfn.XLOOKUP(
INDEX(FixtureTicker!$B$3:$AM$22, MATCH($B351, FixtureTicker!$A$3:$A$22), PlayerForm!$X$5+2),
 TeamForm!$B$4:$B$23, TeamForm!$AD$4:$AD$23),
INDEX(FixtureTicker!$B$24:$AM$43, MATCH($B351, FixtureTicker!$A$24:$A$43), PlayerForm!$X$5+2)="A",
_xlfn.XLOOKUP($E351, PlayerForm!$D$3:$D$394, PlayerForm!$R$3:$R$394)*
_xlfn.XLOOKUP(
INDEX(FixtureTicker!$B$3:$AM$22, MATCH($B351, FixtureTicker!$A$3:$A$22), PlayerForm!$X$5+2),
 TeamForm!$B$4:$B$23, TeamForm!$AB$4:$AB$23),
INDEX(FixtureTicker!$B$24:$AM$43, MATCH($B351, FixtureTicker!$A$24:$A$43), PlayerForm!$X$5+2)="BLANK",
0
),
_xlfn.IFS(
INDEX(FixtureTicker!$B$24:$AM$43, MATCH($B351, FixtureTicker!$A$24:$A$43), PlayerForm!$X$5+3)="H",
_xlfn.XLOOKUP($E351, PlayerForm!$D$3:$D$394, PlayerForm!$Q$3:$Q$394)*
_xlfn.XLOOKUP(
INDEX(FixtureTicker!$B$3:$AM$22, MATCH($B351, FixtureTicker!$A$3:$A$22), PlayerForm!$X$5+3),
 TeamForm!$B$4:$B$23, TeamForm!$AD$4:$AD$23),
INDEX(FixtureTicker!$B$24:$AM$43, MATCH($B351, FixtureTicker!$A$24:$A$43), PlayerForm!$X$5+3)="A",
_xlfn.XLOOKUP($E351, PlayerForm!$D$3:$D$394, PlayerForm!$R$3:$R$394)*
_xlfn.XLOOKUP(
INDEX(FixtureTicker!$B$3:$AM$22, MATCH($B351, FixtureTicker!$A$3:$A$22), PlayerForm!$X$5+3),
 TeamForm!$B$4:$B$23, TeamForm!$AB$4:$AB$23),
INDEX(FixtureTicker!$B$24:$AM$43, MATCH($B351, FixtureTicker!$A$24:$A$43), PlayerForm!$X$5+3)="BLANK",
0
)
),0)</f>
        <v>0</v>
      </c>
      <c r="I351" s="163" cm="1">
        <f t="array" ref="I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),
_xlfn.IFS(
INDEX(FixtureTicker!$B$24:$AM$43, MATCH($B351, FixtureTicker!$A$24:$A$43), PlayerForm!$X$5+2)="H",
_xlfn.XLOOKUP($E351, PlayerForm!$D$3:$D$394, PlayerForm!$Q$3:$Q$394)*
_xlfn.XLOOKUP(
INDEX(FixtureTicker!$B$3:$AM$22, MATCH($B351, FixtureTicker!$A$3:$A$22), PlayerForm!$X$5+2),
 TeamForm!$B$4:$B$23, TeamForm!$AD$4:$AD$23),
INDEX(FixtureTicker!$B$24:$AM$43, MATCH($B351, FixtureTicker!$A$24:$A$43), PlayerForm!$X$5+2)="A",
_xlfn.XLOOKUP($E351, PlayerForm!$D$3:$D$394, PlayerForm!$R$3:$R$394)*
_xlfn.XLOOKUP(
INDEX(FixtureTicker!$B$3:$AM$22, MATCH($B351, FixtureTicker!$A$3:$A$22), PlayerForm!$X$5+2),
 TeamForm!$B$4:$B$23, TeamForm!$AB$4:$AB$23),
INDEX(FixtureTicker!$B$24:$AM$43, MATCH($B351, FixtureTicker!$A$24:$A$43), PlayerForm!$X$5+2)="BLANK",
0
),
_xlfn.IFS(
INDEX(FixtureTicker!$B$24:$AM$43, MATCH($B351, FixtureTicker!$A$24:$A$43), PlayerForm!$X$5+3)="H",
_xlfn.XLOOKUP($E351, PlayerForm!$D$3:$D$394, PlayerForm!$Q$3:$Q$394)*
_xlfn.XLOOKUP(
INDEX(FixtureTicker!$B$3:$AM$22, MATCH($B351, FixtureTicker!$A$3:$A$22), PlayerForm!$X$5+3),
 TeamForm!$B$4:$B$23, TeamForm!$AD$4:$AD$23),
INDEX(FixtureTicker!$B$24:$AM$43, MATCH($B351, FixtureTicker!$A$24:$A$43), PlayerForm!$X$5+3)="A",
_xlfn.XLOOKUP($E351, PlayerForm!$D$3:$D$394, PlayerForm!$R$3:$R$394)*
_xlfn.XLOOKUP(
INDEX(FixtureTicker!$B$3:$AM$22, MATCH($B351, FixtureTicker!$A$3:$A$22), PlayerForm!$X$5+3),
 TeamForm!$B$4:$B$23, TeamForm!$AB$4:$AB$23),
INDEX(FixtureTicker!$B$24:$AM$43, MATCH($B351, FixtureTicker!$A$24:$A$43), PlayerForm!$X$5+3)="BLANK",
0
),
_xlfn.IFS(
INDEX(FixtureTicker!$B$24:$AM$43, MATCH($B351, FixtureTicker!$A$24:$A$43), PlayerForm!$X$5+4)="H",
_xlfn.XLOOKUP($E351, PlayerForm!$D$3:$D$394, PlayerForm!$Q$3:$Q$394)*
_xlfn.XLOOKUP(
INDEX(FixtureTicker!$B$3:$AM$22, MATCH($B351, FixtureTicker!$A$3:$A$22), PlayerForm!$X$5+4),
 TeamForm!$B$4:$B$23, TeamForm!$AD$4:$AD$23),
INDEX(FixtureTicker!$B$24:$AM$43, MATCH($B351, FixtureTicker!$A$24:$A$43), PlayerForm!$X$5+4)="A",
_xlfn.XLOOKUP($E351, PlayerForm!$D$3:$D$394, PlayerForm!$R$3:$R$394)*
_xlfn.XLOOKUP(
INDEX(FixtureTicker!$B$3:$AM$22, MATCH($B351, FixtureTicker!$A$3:$A$22), PlayerForm!$X$5+4),
 TeamForm!$B$4:$B$23, TeamForm!$AB$4:$AB$23),
INDEX(FixtureTicker!$B$24:$AM$43, MATCH($B351, FixtureTicker!$A$24:$A$43), PlayerForm!$X$5+4)="BLANK",
0
),
_xlfn.IFS(
INDEX(FixtureTicker!$B$24:$AM$43, MATCH($B351, FixtureTicker!$A$24:$A$43), PlayerForm!$X$5+5)="H",
_xlfn.XLOOKUP($E351, PlayerForm!$D$3:$D$394, PlayerForm!$Q$3:$Q$394)*
_xlfn.XLOOKUP(
INDEX(FixtureTicker!$B$3:$AM$22, MATCH($B351, FixtureTicker!$A$3:$A$22), PlayerForm!$X$5+5),
 TeamForm!$B$4:$B$23, TeamForm!$AD$4:$AD$23),
INDEX(FixtureTicker!$B$24:$AM$43, MATCH($B351, FixtureTicker!$A$24:$A$43), PlayerForm!$X$5+5)="A",
_xlfn.XLOOKUP($E351, PlayerForm!$D$3:$D$394, PlayerForm!$R$3:$R$394)*
_xlfn.XLOOKUP(
INDEX(FixtureTicker!$B$3:$AM$22, MATCH($B351, FixtureTicker!$A$3:$A$22), PlayerForm!$X$5+5),
 TeamForm!$B$4:$B$23, TeamForm!$AB$4:$AB$23),
INDEX(FixtureTicker!$B$24:$AM$43, MATCH($B351, FixtureTicker!$A$24:$A$43), PlayerForm!$X$5+5)="BLANK",
0
)
),0)</f>
        <v>0</v>
      </c>
      <c r="J351" s="163" cm="1">
        <f t="array" ref="J351">IFERROR(0.01*SUM(
_xlfn.IFS(
INDEX(FixtureTicker!$B$24:$AM$43, MATCH($B351, FixtureTicker!$A$24:$A$43), PlayerForm!$X$5)="H",
_xlfn.XLOOKUP($E351, PlayerForm!$D$3:$D$394, PlayerForm!$Q$3:$Q$394)*
_xlfn.XLOOKUP(
INDEX(FixtureTicker!$B$3:$AM$22, MATCH($B351, FixtureTicker!$A$3:$A$22), PlayerForm!$X$5),
 TeamForm!$B$4:$B$23, TeamForm!$AD$4:$AD$23),
INDEX(FixtureTicker!$B$24:$AM$43, MATCH($B351, FixtureTicker!$A$24:$A$43), PlayerForm!$X$5)="A",
_xlfn.XLOOKUP($E351, PlayerForm!$D$3:$D$394, PlayerForm!$R$3:$R$394)*
_xlfn.XLOOKUP(
INDEX(FixtureTicker!$B$3:$AM$22, MATCH($B351, FixtureTicker!$A$3:$A$22), PlayerForm!$X$5),
 TeamForm!$B$4:$B$23, TeamForm!$AB$4:$AB$23),
INDEX(FixtureTicker!$B$24:$AM$43, MATCH($B351, FixtureTicker!$A$24:$A$43), PlayerForm!$X$5)="BLANK",
0
),
_xlfn.IFS(
INDEX(FixtureTicker!$B$24:$AM$43, MATCH($B351, FixtureTicker!$A$24:$A$43), PlayerForm!$X$5+1)="H",
_xlfn.XLOOKUP($E351, PlayerForm!$D$3:$D$394, PlayerForm!$Q$3:$Q$394)*
_xlfn.XLOOKUP(
INDEX(FixtureTicker!$B$3:$AM$22, MATCH($B351, FixtureTicker!$A$3:$A$22), PlayerForm!$X$5+1),
 TeamForm!$B$4:$B$23, TeamForm!$AD$4:$AD$23),
INDEX(FixtureTicker!$B$24:$AM$43, MATCH($B351, FixtureTicker!$A$24:$A$43), PlayerForm!$X$5+1)="A",
_xlfn.XLOOKUP($E351, PlayerForm!$D$3:$D$394, PlayerForm!$R$3:$R$394)*
_xlfn.XLOOKUP(
INDEX(FixtureTicker!$B$3:$AM$22, MATCH($B351, FixtureTicker!$A$3:$A$22), PlayerForm!$X$5+1),
 TeamForm!$B$4:$B$23, TeamForm!$AB$4:$AB$23),
INDEX(FixtureTicker!$B$24:$AM$43, MATCH($B351, FixtureTicker!$A$24:$A$43), PlayerForm!$X$5+1)="BLANK",
0
),
_xlfn.IFS(
INDEX(FixtureTicker!$B$24:$AM$43, MATCH($B351, FixtureTicker!$A$24:$A$43), PlayerForm!$X$5+2)="H",
_xlfn.XLOOKUP($E351, PlayerForm!$D$3:$D$394, PlayerForm!$Q$3:$Q$394)*
_xlfn.XLOOKUP(
INDEX(FixtureTicker!$B$3:$AM$22, MATCH($B351, FixtureTicker!$A$3:$A$22), PlayerForm!$X$5+2),
 TeamForm!$B$4:$B$23, TeamForm!$AD$4:$AD$23),
INDEX(FixtureTicker!$B$24:$AM$43, MATCH($B351, FixtureTicker!$A$24:$A$43), PlayerForm!$X$5+2)="A",
_xlfn.XLOOKUP($E351, PlayerForm!$D$3:$D$394, PlayerForm!$R$3:$R$394)*
_xlfn.XLOOKUP(
INDEX(FixtureTicker!$B$3:$AM$22, MATCH($B351, FixtureTicker!$A$3:$A$22), PlayerForm!$X$5+2),
 TeamForm!$B$4:$B$23, TeamForm!$AB$4:$AB$23),
INDEX(FixtureTicker!$B$24:$AM$43, MATCH($B351, FixtureTicker!$A$24:$A$43), PlayerForm!$X$5+2)="BLANK",
0
),
_xlfn.IFS(
INDEX(FixtureTicker!$B$24:$AM$43, MATCH($B351, FixtureTicker!$A$24:$A$43), PlayerForm!$X$5+3)="H",
_xlfn.XLOOKUP($E351, PlayerForm!$D$3:$D$394, PlayerForm!$Q$3:$Q$394)*
_xlfn.XLOOKUP(
INDEX(FixtureTicker!$B$3:$AM$22, MATCH($B351, FixtureTicker!$A$3:$A$22), PlayerForm!$X$5+3),
 TeamForm!$B$4:$B$23, TeamForm!$AD$4:$AD$23),
INDEX(FixtureTicker!$B$24:$AM$43, MATCH($B351, FixtureTicker!$A$24:$A$43), PlayerForm!$X$5+3)="A",
_xlfn.XLOOKUP($E351, PlayerForm!$D$3:$D$394, PlayerForm!$R$3:$R$394)*
_xlfn.XLOOKUP(
INDEX(FixtureTicker!$B$3:$AM$22, MATCH($B351, FixtureTicker!$A$3:$A$22), PlayerForm!$X$5+3),
 TeamForm!$B$4:$B$23, TeamForm!$AB$4:$AB$23),
INDEX(FixtureTicker!$B$24:$AM$43, MATCH($B351, FixtureTicker!$A$24:$A$43), PlayerForm!$X$5+3)="BLANK",
0
),
_xlfn.IFS(
INDEX(FixtureTicker!$B$24:$AM$43, MATCH($B351, FixtureTicker!$A$24:$A$43), PlayerForm!$X$5+4)="H",
_xlfn.XLOOKUP($E351, PlayerForm!$D$3:$D$394, PlayerForm!$Q$3:$Q$394)*
_xlfn.XLOOKUP(
INDEX(FixtureTicker!$B$3:$AM$22, MATCH($B351, FixtureTicker!$A$3:$A$22), PlayerForm!$X$5+4),
 TeamForm!$B$4:$B$23, TeamForm!$AD$4:$AD$23),
INDEX(FixtureTicker!$B$24:$AM$43, MATCH($B351, FixtureTicker!$A$24:$A$43), PlayerForm!$X$5+4)="A",
_xlfn.XLOOKUP($E351, PlayerForm!$D$3:$D$394, PlayerForm!$R$3:$R$394)*
_xlfn.XLOOKUP(
INDEX(FixtureTicker!$B$3:$AM$22, MATCH($B351, FixtureTicker!$A$3:$A$22), PlayerForm!$X$5+4),
 TeamForm!$B$4:$B$23, TeamForm!$AB$4:$AB$23),
INDEX(FixtureTicker!$B$24:$AM$43, MATCH($B351, FixtureTicker!$A$24:$A$43), PlayerForm!$X$5+4)="BLANK",
0
),
_xlfn.IFS(
INDEX(FixtureTicker!$B$24:$AM$43, MATCH($B351, FixtureTicker!$A$24:$A$43), PlayerForm!$X$5+5)="H",
_xlfn.XLOOKUP($E351, PlayerForm!$D$3:$D$394, PlayerForm!$Q$3:$Q$394)*
_xlfn.XLOOKUP(
INDEX(FixtureTicker!$B$3:$AM$22, MATCH($B351, FixtureTicker!$A$3:$A$22), PlayerForm!$X$5+5),
 TeamForm!$B$4:$B$23, TeamForm!$AD$4:$AD$23),
INDEX(FixtureTicker!$B$24:$AM$43, MATCH($B351, FixtureTicker!$A$24:$A$43), PlayerForm!$X$5+5)="A",
_xlfn.XLOOKUP($E351, PlayerForm!$D$3:$D$394, PlayerForm!$R$3:$R$394)*
_xlfn.XLOOKUP(
INDEX(FixtureTicker!$B$3:$AM$22, MATCH($B351, FixtureTicker!$A$3:$A$22), PlayerForm!$X$5+5),
 TeamForm!$B$4:$B$23, TeamForm!$AB$4:$AB$23),
INDEX(FixtureTicker!$B$24:$AM$43, MATCH($B351, FixtureTicker!$A$24:$A$43), PlayerForm!$X$5+5)="BLANK",
0
),
_xlfn.IFS(
INDEX(FixtureTicker!$B$24:$AM$43, MATCH($B351, FixtureTicker!$A$24:$A$43), PlayerForm!$X$5+6)="H",
_xlfn.XLOOKUP($E351, PlayerForm!$D$3:$D$394, PlayerForm!$Q$3:$Q$394)*
_xlfn.XLOOKUP(
INDEX(FixtureTicker!$B$3:$AM$22, MATCH($B351, FixtureTicker!$A$3:$A$22), PlayerForm!$X$5+6),
 TeamForm!$B$4:$B$23, TeamForm!$AD$4:$AD$23),
INDEX(FixtureTicker!$B$24:$AM$43, MATCH($B351, FixtureTicker!$A$24:$A$43), PlayerForm!$X$5+6)="A",
_xlfn.XLOOKUP($E351, PlayerForm!$D$3:$D$394, PlayerForm!$R$3:$R$394)*
_xlfn.XLOOKUP(
INDEX(FixtureTicker!$B$3:$AM$22, MATCH($B351, FixtureTicker!$A$3:$A$22), PlayerForm!$X$5+6),
 TeamForm!$B$4:$B$23, TeamForm!$AB$4:$AB$23),
INDEX(FixtureTicker!$B$24:$AM$43, MATCH($B351, FixtureTicker!$A$24:$A$43), PlayerForm!$X$5+6)="BLANK",
0
),
_xlfn.IFS(
INDEX(FixtureTicker!$B$24:$AM$43, MATCH($B351, FixtureTicker!$A$24:$A$43), PlayerForm!$X$5+7)="H",
_xlfn.XLOOKUP($E351, PlayerForm!$D$3:$D$394, PlayerForm!$Q$3:$Q$394)*
_xlfn.XLOOKUP(
INDEX(FixtureTicker!$B$3:$AM$22, MATCH($B351, FixtureTicker!$A$3:$A$22), PlayerForm!$X$5+7),
 TeamForm!$B$4:$B$23, TeamForm!$AD$4:$AD$23),
INDEX(FixtureTicker!$B$24:$AM$43, MATCH($B351, FixtureTicker!$A$24:$A$43), PlayerForm!$X$5+7)="A",
_xlfn.XLOOKUP($E351, PlayerForm!$D$3:$D$394, PlayerForm!$R$3:$R$394)*
_xlfn.XLOOKUP(
INDEX(FixtureTicker!$B$3:$AM$22, MATCH($B351, FixtureTicker!$A$3:$A$22), PlayerForm!$X$5+7),
 TeamForm!$B$4:$B$23, TeamForm!$AB$4:$AB$23),
INDEX(FixtureTicker!$B$24:$AM$43, MATCH($B351, FixtureTicker!$A$24:$A$43), PlayerForm!$X$5+7)="BLANK",
0
)
),0)</f>
        <v>0</v>
      </c>
    </row>
    <row r="352" spans="1:10">
      <c r="A352" s="55">
        <v>202</v>
      </c>
      <c r="B352" s="55">
        <f>_xlfn.XLOOKUP($A352, PlayerData!$B$3:$B$394, PlayerData!C$3:C$394)</f>
        <v>0</v>
      </c>
      <c r="C352" s="55" t="str">
        <f>_xlfn.XLOOKUP($A352, PlayerData!$B$3:$B$394, PlayerData!D$3:D$394)</f>
        <v>M</v>
      </c>
      <c r="D352" s="55">
        <f>_xlfn.XLOOKUP($A352, PlayerData!$B:$B, PlayerData!F:F,,,-1)</f>
        <v>4.8</v>
      </c>
      <c r="E352" s="31" t="str">
        <f>_xlfn.XLOOKUP($A352, PlayerData!$B$3:$B$394, PlayerData!E$3:E$394)</f>
        <v>Capoue</v>
      </c>
      <c r="F352" s="164" cm="1">
        <f t="array" ref="F352">IFERROR(0.01*_xlfn.IFS(
INDEX(FixtureTicker!$B$24:$AM$43, MATCH($B352, FixtureTicker!$A$24:$A$43, 0), PlayerForm!$X$5)="H",
_xlfn.XLOOKUP($E352, PlayerForm!$D$3:$D$394, PlayerForm!$Q$3:$Q$394)*
_xlfn.XLOOKUP(
INDEX(FixtureTicker!$B$3:$AM$22, MATCH($B352, FixtureTicker!$A$3:$A$22,0), PlayerForm!$X$5),
 TeamForm!$B$4:$B$23, TeamForm!$AD$4:$AD$23),
INDEX(FixtureTicker!$B$24:$AM$43, MATCH($B352, FixtureTicker!$A$24:$A$43,0), PlayerForm!$X$5)="A",
_xlfn.XLOOKUP($E352, PlayerForm!$D$3:$D$394, PlayerForm!$R$3:$R$394)*
_xlfn.XLOOKUP(
INDEX(FixtureTicker!$B$3:$AM$22, MATCH($B352, FixtureTicker!$A$3:$A$22,0), PlayerForm!$X$5),
 TeamForm!$B$4:$B$23, TeamForm!$AB$4:$AB$23),
INDEX(FixtureTicker!$B$24:$AM$43, MATCH($B352, FixtureTicker!$A$24:$A$43,0), PlayerForm!$X$5)="BLANK",
0),0)</f>
        <v>0</v>
      </c>
      <c r="G352" s="163" cm="1">
        <f t="array" ref="G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
),0)</f>
        <v>0</v>
      </c>
      <c r="H352" s="163" cm="1">
        <f t="array" ref="H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),
_xlfn.IFS(
INDEX(FixtureTicker!$B$24:$AM$43, MATCH($B352, FixtureTicker!$A$24:$A$43), PlayerForm!$X$5+2)="H",
_xlfn.XLOOKUP($E352, PlayerForm!$D$3:$D$394, PlayerForm!$Q$3:$Q$394)*
_xlfn.XLOOKUP(
INDEX(FixtureTicker!$B$3:$AM$22, MATCH($B352, FixtureTicker!$A$3:$A$22), PlayerForm!$X$5+2),
 TeamForm!$B$4:$B$23, TeamForm!$AD$4:$AD$23),
INDEX(FixtureTicker!$B$24:$AM$43, MATCH($B352, FixtureTicker!$A$24:$A$43), PlayerForm!$X$5+2)="A",
_xlfn.XLOOKUP($E352, PlayerForm!$D$3:$D$394, PlayerForm!$R$3:$R$394)*
_xlfn.XLOOKUP(
INDEX(FixtureTicker!$B$3:$AM$22, MATCH($B352, FixtureTicker!$A$3:$A$22), PlayerForm!$X$5+2),
 TeamForm!$B$4:$B$23, TeamForm!$AB$4:$AB$23),
INDEX(FixtureTicker!$B$24:$AM$43, MATCH($B352, FixtureTicker!$A$24:$A$43), PlayerForm!$X$5+2)="BLANK",
0
),
_xlfn.IFS(
INDEX(FixtureTicker!$B$24:$AM$43, MATCH($B352, FixtureTicker!$A$24:$A$43), PlayerForm!$X$5+3)="H",
_xlfn.XLOOKUP($E352, PlayerForm!$D$3:$D$394, PlayerForm!$Q$3:$Q$394)*
_xlfn.XLOOKUP(
INDEX(FixtureTicker!$B$3:$AM$22, MATCH($B352, FixtureTicker!$A$3:$A$22), PlayerForm!$X$5+3),
 TeamForm!$B$4:$B$23, TeamForm!$AD$4:$AD$23),
INDEX(FixtureTicker!$B$24:$AM$43, MATCH($B352, FixtureTicker!$A$24:$A$43), PlayerForm!$X$5+3)="A",
_xlfn.XLOOKUP($E352, PlayerForm!$D$3:$D$394, PlayerForm!$R$3:$R$394)*
_xlfn.XLOOKUP(
INDEX(FixtureTicker!$B$3:$AM$22, MATCH($B352, FixtureTicker!$A$3:$A$22), PlayerForm!$X$5+3),
 TeamForm!$B$4:$B$23, TeamForm!$AB$4:$AB$23),
INDEX(FixtureTicker!$B$24:$AM$43, MATCH($B352, FixtureTicker!$A$24:$A$43), PlayerForm!$X$5+3)="BLANK",
0
)
),0)</f>
        <v>0</v>
      </c>
      <c r="I352" s="163" cm="1">
        <f t="array" ref="I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),
_xlfn.IFS(
INDEX(FixtureTicker!$B$24:$AM$43, MATCH($B352, FixtureTicker!$A$24:$A$43), PlayerForm!$X$5+2)="H",
_xlfn.XLOOKUP($E352, PlayerForm!$D$3:$D$394, PlayerForm!$Q$3:$Q$394)*
_xlfn.XLOOKUP(
INDEX(FixtureTicker!$B$3:$AM$22, MATCH($B352, FixtureTicker!$A$3:$A$22), PlayerForm!$X$5+2),
 TeamForm!$B$4:$B$23, TeamForm!$AD$4:$AD$23),
INDEX(FixtureTicker!$B$24:$AM$43, MATCH($B352, FixtureTicker!$A$24:$A$43), PlayerForm!$X$5+2)="A",
_xlfn.XLOOKUP($E352, PlayerForm!$D$3:$D$394, PlayerForm!$R$3:$R$394)*
_xlfn.XLOOKUP(
INDEX(FixtureTicker!$B$3:$AM$22, MATCH($B352, FixtureTicker!$A$3:$A$22), PlayerForm!$X$5+2),
 TeamForm!$B$4:$B$23, TeamForm!$AB$4:$AB$23),
INDEX(FixtureTicker!$B$24:$AM$43, MATCH($B352, FixtureTicker!$A$24:$A$43), PlayerForm!$X$5+2)="BLANK",
0
),
_xlfn.IFS(
INDEX(FixtureTicker!$B$24:$AM$43, MATCH($B352, FixtureTicker!$A$24:$A$43), PlayerForm!$X$5+3)="H",
_xlfn.XLOOKUP($E352, PlayerForm!$D$3:$D$394, PlayerForm!$Q$3:$Q$394)*
_xlfn.XLOOKUP(
INDEX(FixtureTicker!$B$3:$AM$22, MATCH($B352, FixtureTicker!$A$3:$A$22), PlayerForm!$X$5+3),
 TeamForm!$B$4:$B$23, TeamForm!$AD$4:$AD$23),
INDEX(FixtureTicker!$B$24:$AM$43, MATCH($B352, FixtureTicker!$A$24:$A$43), PlayerForm!$X$5+3)="A",
_xlfn.XLOOKUP($E352, PlayerForm!$D$3:$D$394, PlayerForm!$R$3:$R$394)*
_xlfn.XLOOKUP(
INDEX(FixtureTicker!$B$3:$AM$22, MATCH($B352, FixtureTicker!$A$3:$A$22), PlayerForm!$X$5+3),
 TeamForm!$B$4:$B$23, TeamForm!$AB$4:$AB$23),
INDEX(FixtureTicker!$B$24:$AM$43, MATCH($B352, FixtureTicker!$A$24:$A$43), PlayerForm!$X$5+3)="BLANK",
0
),
_xlfn.IFS(
INDEX(FixtureTicker!$B$24:$AM$43, MATCH($B352, FixtureTicker!$A$24:$A$43), PlayerForm!$X$5+4)="H",
_xlfn.XLOOKUP($E352, PlayerForm!$D$3:$D$394, PlayerForm!$Q$3:$Q$394)*
_xlfn.XLOOKUP(
INDEX(FixtureTicker!$B$3:$AM$22, MATCH($B352, FixtureTicker!$A$3:$A$22), PlayerForm!$X$5+4),
 TeamForm!$B$4:$B$23, TeamForm!$AD$4:$AD$23),
INDEX(FixtureTicker!$B$24:$AM$43, MATCH($B352, FixtureTicker!$A$24:$A$43), PlayerForm!$X$5+4)="A",
_xlfn.XLOOKUP($E352, PlayerForm!$D$3:$D$394, PlayerForm!$R$3:$R$394)*
_xlfn.XLOOKUP(
INDEX(FixtureTicker!$B$3:$AM$22, MATCH($B352, FixtureTicker!$A$3:$A$22), PlayerForm!$X$5+4),
 TeamForm!$B$4:$B$23, TeamForm!$AB$4:$AB$23),
INDEX(FixtureTicker!$B$24:$AM$43, MATCH($B352, FixtureTicker!$A$24:$A$43), PlayerForm!$X$5+4)="BLANK",
0
),
_xlfn.IFS(
INDEX(FixtureTicker!$B$24:$AM$43, MATCH($B352, FixtureTicker!$A$24:$A$43), PlayerForm!$X$5+5)="H",
_xlfn.XLOOKUP($E352, PlayerForm!$D$3:$D$394, PlayerForm!$Q$3:$Q$394)*
_xlfn.XLOOKUP(
INDEX(FixtureTicker!$B$3:$AM$22, MATCH($B352, FixtureTicker!$A$3:$A$22), PlayerForm!$X$5+5),
 TeamForm!$B$4:$B$23, TeamForm!$AD$4:$AD$23),
INDEX(FixtureTicker!$B$24:$AM$43, MATCH($B352, FixtureTicker!$A$24:$A$43), PlayerForm!$X$5+5)="A",
_xlfn.XLOOKUP($E352, PlayerForm!$D$3:$D$394, PlayerForm!$R$3:$R$394)*
_xlfn.XLOOKUP(
INDEX(FixtureTicker!$B$3:$AM$22, MATCH($B352, FixtureTicker!$A$3:$A$22), PlayerForm!$X$5+5),
 TeamForm!$B$4:$B$23, TeamForm!$AB$4:$AB$23),
INDEX(FixtureTicker!$B$24:$AM$43, MATCH($B352, FixtureTicker!$A$24:$A$43), PlayerForm!$X$5+5)="BLANK",
0
)
),0)</f>
        <v>0</v>
      </c>
      <c r="J352" s="163" cm="1">
        <f t="array" ref="J352">IFERROR(0.01*SUM(
_xlfn.IFS(
INDEX(FixtureTicker!$B$24:$AM$43, MATCH($B352, FixtureTicker!$A$24:$A$43), PlayerForm!$X$5)="H",
_xlfn.XLOOKUP($E352, PlayerForm!$D$3:$D$394, PlayerForm!$Q$3:$Q$394)*
_xlfn.XLOOKUP(
INDEX(FixtureTicker!$B$3:$AM$22, MATCH($B352, FixtureTicker!$A$3:$A$22), PlayerForm!$X$5),
 TeamForm!$B$4:$B$23, TeamForm!$AD$4:$AD$23),
INDEX(FixtureTicker!$B$24:$AM$43, MATCH($B352, FixtureTicker!$A$24:$A$43), PlayerForm!$X$5)="A",
_xlfn.XLOOKUP($E352, PlayerForm!$D$3:$D$394, PlayerForm!$R$3:$R$394)*
_xlfn.XLOOKUP(
INDEX(FixtureTicker!$B$3:$AM$22, MATCH($B352, FixtureTicker!$A$3:$A$22), PlayerForm!$X$5),
 TeamForm!$B$4:$B$23, TeamForm!$AB$4:$AB$23),
INDEX(FixtureTicker!$B$24:$AM$43, MATCH($B352, FixtureTicker!$A$24:$A$43), PlayerForm!$X$5)="BLANK",
0
),
_xlfn.IFS(
INDEX(FixtureTicker!$B$24:$AM$43, MATCH($B352, FixtureTicker!$A$24:$A$43), PlayerForm!$X$5+1)="H",
_xlfn.XLOOKUP($E352, PlayerForm!$D$3:$D$394, PlayerForm!$Q$3:$Q$394)*
_xlfn.XLOOKUP(
INDEX(FixtureTicker!$B$3:$AM$22, MATCH($B352, FixtureTicker!$A$3:$A$22), PlayerForm!$X$5+1),
 TeamForm!$B$4:$B$23, TeamForm!$AD$4:$AD$23),
INDEX(FixtureTicker!$B$24:$AM$43, MATCH($B352, FixtureTicker!$A$24:$A$43), PlayerForm!$X$5+1)="A",
_xlfn.XLOOKUP($E352, PlayerForm!$D$3:$D$394, PlayerForm!$R$3:$R$394)*
_xlfn.XLOOKUP(
INDEX(FixtureTicker!$B$3:$AM$22, MATCH($B352, FixtureTicker!$A$3:$A$22), PlayerForm!$X$5+1),
 TeamForm!$B$4:$B$23, TeamForm!$AB$4:$AB$23),
INDEX(FixtureTicker!$B$24:$AM$43, MATCH($B352, FixtureTicker!$A$24:$A$43), PlayerForm!$X$5+1)="BLANK",
0
),
_xlfn.IFS(
INDEX(FixtureTicker!$B$24:$AM$43, MATCH($B352, FixtureTicker!$A$24:$A$43), PlayerForm!$X$5+2)="H",
_xlfn.XLOOKUP($E352, PlayerForm!$D$3:$D$394, PlayerForm!$Q$3:$Q$394)*
_xlfn.XLOOKUP(
INDEX(FixtureTicker!$B$3:$AM$22, MATCH($B352, FixtureTicker!$A$3:$A$22), PlayerForm!$X$5+2),
 TeamForm!$B$4:$B$23, TeamForm!$AD$4:$AD$23),
INDEX(FixtureTicker!$B$24:$AM$43, MATCH($B352, FixtureTicker!$A$24:$A$43), PlayerForm!$X$5+2)="A",
_xlfn.XLOOKUP($E352, PlayerForm!$D$3:$D$394, PlayerForm!$R$3:$R$394)*
_xlfn.XLOOKUP(
INDEX(FixtureTicker!$B$3:$AM$22, MATCH($B352, FixtureTicker!$A$3:$A$22), PlayerForm!$X$5+2),
 TeamForm!$B$4:$B$23, TeamForm!$AB$4:$AB$23),
INDEX(FixtureTicker!$B$24:$AM$43, MATCH($B352, FixtureTicker!$A$24:$A$43), PlayerForm!$X$5+2)="BLANK",
0
),
_xlfn.IFS(
INDEX(FixtureTicker!$B$24:$AM$43, MATCH($B352, FixtureTicker!$A$24:$A$43), PlayerForm!$X$5+3)="H",
_xlfn.XLOOKUP($E352, PlayerForm!$D$3:$D$394, PlayerForm!$Q$3:$Q$394)*
_xlfn.XLOOKUP(
INDEX(FixtureTicker!$B$3:$AM$22, MATCH($B352, FixtureTicker!$A$3:$A$22), PlayerForm!$X$5+3),
 TeamForm!$B$4:$B$23, TeamForm!$AD$4:$AD$23),
INDEX(FixtureTicker!$B$24:$AM$43, MATCH($B352, FixtureTicker!$A$24:$A$43), PlayerForm!$X$5+3)="A",
_xlfn.XLOOKUP($E352, PlayerForm!$D$3:$D$394, PlayerForm!$R$3:$R$394)*
_xlfn.XLOOKUP(
INDEX(FixtureTicker!$B$3:$AM$22, MATCH($B352, FixtureTicker!$A$3:$A$22), PlayerForm!$X$5+3),
 TeamForm!$B$4:$B$23, TeamForm!$AB$4:$AB$23),
INDEX(FixtureTicker!$B$24:$AM$43, MATCH($B352, FixtureTicker!$A$24:$A$43), PlayerForm!$X$5+3)="BLANK",
0
),
_xlfn.IFS(
INDEX(FixtureTicker!$B$24:$AM$43, MATCH($B352, FixtureTicker!$A$24:$A$43), PlayerForm!$X$5+4)="H",
_xlfn.XLOOKUP($E352, PlayerForm!$D$3:$D$394, PlayerForm!$Q$3:$Q$394)*
_xlfn.XLOOKUP(
INDEX(FixtureTicker!$B$3:$AM$22, MATCH($B352, FixtureTicker!$A$3:$A$22), PlayerForm!$X$5+4),
 TeamForm!$B$4:$B$23, TeamForm!$AD$4:$AD$23),
INDEX(FixtureTicker!$B$24:$AM$43, MATCH($B352, FixtureTicker!$A$24:$A$43), PlayerForm!$X$5+4)="A",
_xlfn.XLOOKUP($E352, PlayerForm!$D$3:$D$394, PlayerForm!$R$3:$R$394)*
_xlfn.XLOOKUP(
INDEX(FixtureTicker!$B$3:$AM$22, MATCH($B352, FixtureTicker!$A$3:$A$22), PlayerForm!$X$5+4),
 TeamForm!$B$4:$B$23, TeamForm!$AB$4:$AB$23),
INDEX(FixtureTicker!$B$24:$AM$43, MATCH($B352, FixtureTicker!$A$24:$A$43), PlayerForm!$X$5+4)="BLANK",
0
),
_xlfn.IFS(
INDEX(FixtureTicker!$B$24:$AM$43, MATCH($B352, FixtureTicker!$A$24:$A$43), PlayerForm!$X$5+5)="H",
_xlfn.XLOOKUP($E352, PlayerForm!$D$3:$D$394, PlayerForm!$Q$3:$Q$394)*
_xlfn.XLOOKUP(
INDEX(FixtureTicker!$B$3:$AM$22, MATCH($B352, FixtureTicker!$A$3:$A$22), PlayerForm!$X$5+5),
 TeamForm!$B$4:$B$23, TeamForm!$AD$4:$AD$23),
INDEX(FixtureTicker!$B$24:$AM$43, MATCH($B352, FixtureTicker!$A$24:$A$43), PlayerForm!$X$5+5)="A",
_xlfn.XLOOKUP($E352, PlayerForm!$D$3:$D$394, PlayerForm!$R$3:$R$394)*
_xlfn.XLOOKUP(
INDEX(FixtureTicker!$B$3:$AM$22, MATCH($B352, FixtureTicker!$A$3:$A$22), PlayerForm!$X$5+5),
 TeamForm!$B$4:$B$23, TeamForm!$AB$4:$AB$23),
INDEX(FixtureTicker!$B$24:$AM$43, MATCH($B352, FixtureTicker!$A$24:$A$43), PlayerForm!$X$5+5)="BLANK",
0
),
_xlfn.IFS(
INDEX(FixtureTicker!$B$24:$AM$43, MATCH($B352, FixtureTicker!$A$24:$A$43), PlayerForm!$X$5+6)="H",
_xlfn.XLOOKUP($E352, PlayerForm!$D$3:$D$394, PlayerForm!$Q$3:$Q$394)*
_xlfn.XLOOKUP(
INDEX(FixtureTicker!$B$3:$AM$22, MATCH($B352, FixtureTicker!$A$3:$A$22), PlayerForm!$X$5+6),
 TeamForm!$B$4:$B$23, TeamForm!$AD$4:$AD$23),
INDEX(FixtureTicker!$B$24:$AM$43, MATCH($B352, FixtureTicker!$A$24:$A$43), PlayerForm!$X$5+6)="A",
_xlfn.XLOOKUP($E352, PlayerForm!$D$3:$D$394, PlayerForm!$R$3:$R$394)*
_xlfn.XLOOKUP(
INDEX(FixtureTicker!$B$3:$AM$22, MATCH($B352, FixtureTicker!$A$3:$A$22), PlayerForm!$X$5+6),
 TeamForm!$B$4:$B$23, TeamForm!$AB$4:$AB$23),
INDEX(FixtureTicker!$B$24:$AM$43, MATCH($B352, FixtureTicker!$A$24:$A$43), PlayerForm!$X$5+6)="BLANK",
0
),
_xlfn.IFS(
INDEX(FixtureTicker!$B$24:$AM$43, MATCH($B352, FixtureTicker!$A$24:$A$43), PlayerForm!$X$5+7)="H",
_xlfn.XLOOKUP($E352, PlayerForm!$D$3:$D$394, PlayerForm!$Q$3:$Q$394)*
_xlfn.XLOOKUP(
INDEX(FixtureTicker!$B$3:$AM$22, MATCH($B352, FixtureTicker!$A$3:$A$22), PlayerForm!$X$5+7),
 TeamForm!$B$4:$B$23, TeamForm!$AD$4:$AD$23),
INDEX(FixtureTicker!$B$24:$AM$43, MATCH($B352, FixtureTicker!$A$24:$A$43), PlayerForm!$X$5+7)="A",
_xlfn.XLOOKUP($E352, PlayerForm!$D$3:$D$394, PlayerForm!$R$3:$R$394)*
_xlfn.XLOOKUP(
INDEX(FixtureTicker!$B$3:$AM$22, MATCH($B352, FixtureTicker!$A$3:$A$22), PlayerForm!$X$5+7),
 TeamForm!$B$4:$B$23, TeamForm!$AB$4:$AB$23),
INDEX(FixtureTicker!$B$24:$AM$43, MATCH($B352, FixtureTicker!$A$24:$A$43), PlayerForm!$X$5+7)="BLANK",
0
)
),0)</f>
        <v>0</v>
      </c>
    </row>
    <row r="353" spans="1:10">
      <c r="A353" s="55">
        <v>349</v>
      </c>
      <c r="B353" s="55">
        <f>_xlfn.XLOOKUP($A353, PlayerData!$B$3:$B$394, PlayerData!C$3:C$394)</f>
        <v>0</v>
      </c>
      <c r="C353" s="55" t="str">
        <f>_xlfn.XLOOKUP($A353, PlayerData!$B$3:$B$394, PlayerData!D$3:D$394)</f>
        <v>D</v>
      </c>
      <c r="D353" s="55">
        <f>_xlfn.XLOOKUP($A353, PlayerData!$B:$B, PlayerData!F:F,,,-1)</f>
        <v>4.3</v>
      </c>
      <c r="E353" s="31" t="str">
        <f>_xlfn.XLOOKUP($A353, PlayerData!$B$3:$B$394, PlayerData!E$3:E$394)</f>
        <v>Masina</v>
      </c>
      <c r="F353" s="164" cm="1">
        <f t="array" ref="F353">IFERROR(0.01*_xlfn.IFS(
INDEX(FixtureTicker!$B$24:$AM$43, MATCH($B353, FixtureTicker!$A$24:$A$43, 0), PlayerForm!$X$5)="H",
_xlfn.XLOOKUP($E353, PlayerForm!$D$3:$D$394, PlayerForm!$Q$3:$Q$394)*
_xlfn.XLOOKUP(
INDEX(FixtureTicker!$B$3:$AM$22, MATCH($B353, FixtureTicker!$A$3:$A$22,0), PlayerForm!$X$5),
 TeamForm!$B$4:$B$23, TeamForm!$AD$4:$AD$23),
INDEX(FixtureTicker!$B$24:$AM$43, MATCH($B353, FixtureTicker!$A$24:$A$43,0), PlayerForm!$X$5)="A",
_xlfn.XLOOKUP($E353, PlayerForm!$D$3:$D$394, PlayerForm!$R$3:$R$394)*
_xlfn.XLOOKUP(
INDEX(FixtureTicker!$B$3:$AM$22, MATCH($B353, FixtureTicker!$A$3:$A$22,0), PlayerForm!$X$5),
 TeamForm!$B$4:$B$23, TeamForm!$AB$4:$AB$23),
INDEX(FixtureTicker!$B$24:$AM$43, MATCH($B353, FixtureTicker!$A$24:$A$43,0), PlayerForm!$X$5)="BLANK",
0),0)</f>
        <v>0</v>
      </c>
      <c r="G353" s="163" cm="1">
        <f t="array" ref="G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
),0)</f>
        <v>0</v>
      </c>
      <c r="H353" s="163" cm="1">
        <f t="array" ref="H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),
_xlfn.IFS(
INDEX(FixtureTicker!$B$24:$AM$43, MATCH($B353, FixtureTicker!$A$24:$A$43), PlayerForm!$X$5+2)="H",
_xlfn.XLOOKUP($E353, PlayerForm!$D$3:$D$394, PlayerForm!$Q$3:$Q$394)*
_xlfn.XLOOKUP(
INDEX(FixtureTicker!$B$3:$AM$22, MATCH($B353, FixtureTicker!$A$3:$A$22), PlayerForm!$X$5+2),
 TeamForm!$B$4:$B$23, TeamForm!$AD$4:$AD$23),
INDEX(FixtureTicker!$B$24:$AM$43, MATCH($B353, FixtureTicker!$A$24:$A$43), PlayerForm!$X$5+2)="A",
_xlfn.XLOOKUP($E353, PlayerForm!$D$3:$D$394, PlayerForm!$R$3:$R$394)*
_xlfn.XLOOKUP(
INDEX(FixtureTicker!$B$3:$AM$22, MATCH($B353, FixtureTicker!$A$3:$A$22), PlayerForm!$X$5+2),
 TeamForm!$B$4:$B$23, TeamForm!$AB$4:$AB$23),
INDEX(FixtureTicker!$B$24:$AM$43, MATCH($B353, FixtureTicker!$A$24:$A$43), PlayerForm!$X$5+2)="BLANK",
0
),
_xlfn.IFS(
INDEX(FixtureTicker!$B$24:$AM$43, MATCH($B353, FixtureTicker!$A$24:$A$43), PlayerForm!$X$5+3)="H",
_xlfn.XLOOKUP($E353, PlayerForm!$D$3:$D$394, PlayerForm!$Q$3:$Q$394)*
_xlfn.XLOOKUP(
INDEX(FixtureTicker!$B$3:$AM$22, MATCH($B353, FixtureTicker!$A$3:$A$22), PlayerForm!$X$5+3),
 TeamForm!$B$4:$B$23, TeamForm!$AD$4:$AD$23),
INDEX(FixtureTicker!$B$24:$AM$43, MATCH($B353, FixtureTicker!$A$24:$A$43), PlayerForm!$X$5+3)="A",
_xlfn.XLOOKUP($E353, PlayerForm!$D$3:$D$394, PlayerForm!$R$3:$R$394)*
_xlfn.XLOOKUP(
INDEX(FixtureTicker!$B$3:$AM$22, MATCH($B353, FixtureTicker!$A$3:$A$22), PlayerForm!$X$5+3),
 TeamForm!$B$4:$B$23, TeamForm!$AB$4:$AB$23),
INDEX(FixtureTicker!$B$24:$AM$43, MATCH($B353, FixtureTicker!$A$24:$A$43), PlayerForm!$X$5+3)="BLANK",
0
)
),0)</f>
        <v>0</v>
      </c>
      <c r="I353" s="163" cm="1">
        <f t="array" ref="I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),
_xlfn.IFS(
INDEX(FixtureTicker!$B$24:$AM$43, MATCH($B353, FixtureTicker!$A$24:$A$43), PlayerForm!$X$5+2)="H",
_xlfn.XLOOKUP($E353, PlayerForm!$D$3:$D$394, PlayerForm!$Q$3:$Q$394)*
_xlfn.XLOOKUP(
INDEX(FixtureTicker!$B$3:$AM$22, MATCH($B353, FixtureTicker!$A$3:$A$22), PlayerForm!$X$5+2),
 TeamForm!$B$4:$B$23, TeamForm!$AD$4:$AD$23),
INDEX(FixtureTicker!$B$24:$AM$43, MATCH($B353, FixtureTicker!$A$24:$A$43), PlayerForm!$X$5+2)="A",
_xlfn.XLOOKUP($E353, PlayerForm!$D$3:$D$394, PlayerForm!$R$3:$R$394)*
_xlfn.XLOOKUP(
INDEX(FixtureTicker!$B$3:$AM$22, MATCH($B353, FixtureTicker!$A$3:$A$22), PlayerForm!$X$5+2),
 TeamForm!$B$4:$B$23, TeamForm!$AB$4:$AB$23),
INDEX(FixtureTicker!$B$24:$AM$43, MATCH($B353, FixtureTicker!$A$24:$A$43), PlayerForm!$X$5+2)="BLANK",
0
),
_xlfn.IFS(
INDEX(FixtureTicker!$B$24:$AM$43, MATCH($B353, FixtureTicker!$A$24:$A$43), PlayerForm!$X$5+3)="H",
_xlfn.XLOOKUP($E353, PlayerForm!$D$3:$D$394, PlayerForm!$Q$3:$Q$394)*
_xlfn.XLOOKUP(
INDEX(FixtureTicker!$B$3:$AM$22, MATCH($B353, FixtureTicker!$A$3:$A$22), PlayerForm!$X$5+3),
 TeamForm!$B$4:$B$23, TeamForm!$AD$4:$AD$23),
INDEX(FixtureTicker!$B$24:$AM$43, MATCH($B353, FixtureTicker!$A$24:$A$43), PlayerForm!$X$5+3)="A",
_xlfn.XLOOKUP($E353, PlayerForm!$D$3:$D$394, PlayerForm!$R$3:$R$394)*
_xlfn.XLOOKUP(
INDEX(FixtureTicker!$B$3:$AM$22, MATCH($B353, FixtureTicker!$A$3:$A$22), PlayerForm!$X$5+3),
 TeamForm!$B$4:$B$23, TeamForm!$AB$4:$AB$23),
INDEX(FixtureTicker!$B$24:$AM$43, MATCH($B353, FixtureTicker!$A$24:$A$43), PlayerForm!$X$5+3)="BLANK",
0
),
_xlfn.IFS(
INDEX(FixtureTicker!$B$24:$AM$43, MATCH($B353, FixtureTicker!$A$24:$A$43), PlayerForm!$X$5+4)="H",
_xlfn.XLOOKUP($E353, PlayerForm!$D$3:$D$394, PlayerForm!$Q$3:$Q$394)*
_xlfn.XLOOKUP(
INDEX(FixtureTicker!$B$3:$AM$22, MATCH($B353, FixtureTicker!$A$3:$A$22), PlayerForm!$X$5+4),
 TeamForm!$B$4:$B$23, TeamForm!$AD$4:$AD$23),
INDEX(FixtureTicker!$B$24:$AM$43, MATCH($B353, FixtureTicker!$A$24:$A$43), PlayerForm!$X$5+4)="A",
_xlfn.XLOOKUP($E353, PlayerForm!$D$3:$D$394, PlayerForm!$R$3:$R$394)*
_xlfn.XLOOKUP(
INDEX(FixtureTicker!$B$3:$AM$22, MATCH($B353, FixtureTicker!$A$3:$A$22), PlayerForm!$X$5+4),
 TeamForm!$B$4:$B$23, TeamForm!$AB$4:$AB$23),
INDEX(FixtureTicker!$B$24:$AM$43, MATCH($B353, FixtureTicker!$A$24:$A$43), PlayerForm!$X$5+4)="BLANK",
0
),
_xlfn.IFS(
INDEX(FixtureTicker!$B$24:$AM$43, MATCH($B353, FixtureTicker!$A$24:$A$43), PlayerForm!$X$5+5)="H",
_xlfn.XLOOKUP($E353, PlayerForm!$D$3:$D$394, PlayerForm!$Q$3:$Q$394)*
_xlfn.XLOOKUP(
INDEX(FixtureTicker!$B$3:$AM$22, MATCH($B353, FixtureTicker!$A$3:$A$22), PlayerForm!$X$5+5),
 TeamForm!$B$4:$B$23, TeamForm!$AD$4:$AD$23),
INDEX(FixtureTicker!$B$24:$AM$43, MATCH($B353, FixtureTicker!$A$24:$A$43), PlayerForm!$X$5+5)="A",
_xlfn.XLOOKUP($E353, PlayerForm!$D$3:$D$394, PlayerForm!$R$3:$R$394)*
_xlfn.XLOOKUP(
INDEX(FixtureTicker!$B$3:$AM$22, MATCH($B353, FixtureTicker!$A$3:$A$22), PlayerForm!$X$5+5),
 TeamForm!$B$4:$B$23, TeamForm!$AB$4:$AB$23),
INDEX(FixtureTicker!$B$24:$AM$43, MATCH($B353, FixtureTicker!$A$24:$A$43), PlayerForm!$X$5+5)="BLANK",
0
)
),0)</f>
        <v>0</v>
      </c>
      <c r="J353" s="163" cm="1">
        <f t="array" ref="J353">IFERROR(0.01*SUM(
_xlfn.IFS(
INDEX(FixtureTicker!$B$24:$AM$43, MATCH($B353, FixtureTicker!$A$24:$A$43), PlayerForm!$X$5)="H",
_xlfn.XLOOKUP($E353, PlayerForm!$D$3:$D$394, PlayerForm!$Q$3:$Q$394)*
_xlfn.XLOOKUP(
INDEX(FixtureTicker!$B$3:$AM$22, MATCH($B353, FixtureTicker!$A$3:$A$22), PlayerForm!$X$5),
 TeamForm!$B$4:$B$23, TeamForm!$AD$4:$AD$23),
INDEX(FixtureTicker!$B$24:$AM$43, MATCH($B353, FixtureTicker!$A$24:$A$43), PlayerForm!$X$5)="A",
_xlfn.XLOOKUP($E353, PlayerForm!$D$3:$D$394, PlayerForm!$R$3:$R$394)*
_xlfn.XLOOKUP(
INDEX(FixtureTicker!$B$3:$AM$22, MATCH($B353, FixtureTicker!$A$3:$A$22), PlayerForm!$X$5),
 TeamForm!$B$4:$B$23, TeamForm!$AB$4:$AB$23),
INDEX(FixtureTicker!$B$24:$AM$43, MATCH($B353, FixtureTicker!$A$24:$A$43), PlayerForm!$X$5)="BLANK",
0
),
_xlfn.IFS(
INDEX(FixtureTicker!$B$24:$AM$43, MATCH($B353, FixtureTicker!$A$24:$A$43), PlayerForm!$X$5+1)="H",
_xlfn.XLOOKUP($E353, PlayerForm!$D$3:$D$394, PlayerForm!$Q$3:$Q$394)*
_xlfn.XLOOKUP(
INDEX(FixtureTicker!$B$3:$AM$22, MATCH($B353, FixtureTicker!$A$3:$A$22), PlayerForm!$X$5+1),
 TeamForm!$B$4:$B$23, TeamForm!$AD$4:$AD$23),
INDEX(FixtureTicker!$B$24:$AM$43, MATCH($B353, FixtureTicker!$A$24:$A$43), PlayerForm!$X$5+1)="A",
_xlfn.XLOOKUP($E353, PlayerForm!$D$3:$D$394, PlayerForm!$R$3:$R$394)*
_xlfn.XLOOKUP(
INDEX(FixtureTicker!$B$3:$AM$22, MATCH($B353, FixtureTicker!$A$3:$A$22), PlayerForm!$X$5+1),
 TeamForm!$B$4:$B$23, TeamForm!$AB$4:$AB$23),
INDEX(FixtureTicker!$B$24:$AM$43, MATCH($B353, FixtureTicker!$A$24:$A$43), PlayerForm!$X$5+1)="BLANK",
0
),
_xlfn.IFS(
INDEX(FixtureTicker!$B$24:$AM$43, MATCH($B353, FixtureTicker!$A$24:$A$43), PlayerForm!$X$5+2)="H",
_xlfn.XLOOKUP($E353, PlayerForm!$D$3:$D$394, PlayerForm!$Q$3:$Q$394)*
_xlfn.XLOOKUP(
INDEX(FixtureTicker!$B$3:$AM$22, MATCH($B353, FixtureTicker!$A$3:$A$22), PlayerForm!$X$5+2),
 TeamForm!$B$4:$B$23, TeamForm!$AD$4:$AD$23),
INDEX(FixtureTicker!$B$24:$AM$43, MATCH($B353, FixtureTicker!$A$24:$A$43), PlayerForm!$X$5+2)="A",
_xlfn.XLOOKUP($E353, PlayerForm!$D$3:$D$394, PlayerForm!$R$3:$R$394)*
_xlfn.XLOOKUP(
INDEX(FixtureTicker!$B$3:$AM$22, MATCH($B353, FixtureTicker!$A$3:$A$22), PlayerForm!$X$5+2),
 TeamForm!$B$4:$B$23, TeamForm!$AB$4:$AB$23),
INDEX(FixtureTicker!$B$24:$AM$43, MATCH($B353, FixtureTicker!$A$24:$A$43), PlayerForm!$X$5+2)="BLANK",
0
),
_xlfn.IFS(
INDEX(FixtureTicker!$B$24:$AM$43, MATCH($B353, FixtureTicker!$A$24:$A$43), PlayerForm!$X$5+3)="H",
_xlfn.XLOOKUP($E353, PlayerForm!$D$3:$D$394, PlayerForm!$Q$3:$Q$394)*
_xlfn.XLOOKUP(
INDEX(FixtureTicker!$B$3:$AM$22, MATCH($B353, FixtureTicker!$A$3:$A$22), PlayerForm!$X$5+3),
 TeamForm!$B$4:$B$23, TeamForm!$AD$4:$AD$23),
INDEX(FixtureTicker!$B$24:$AM$43, MATCH($B353, FixtureTicker!$A$24:$A$43), PlayerForm!$X$5+3)="A",
_xlfn.XLOOKUP($E353, PlayerForm!$D$3:$D$394, PlayerForm!$R$3:$R$394)*
_xlfn.XLOOKUP(
INDEX(FixtureTicker!$B$3:$AM$22, MATCH($B353, FixtureTicker!$A$3:$A$22), PlayerForm!$X$5+3),
 TeamForm!$B$4:$B$23, TeamForm!$AB$4:$AB$23),
INDEX(FixtureTicker!$B$24:$AM$43, MATCH($B353, FixtureTicker!$A$24:$A$43), PlayerForm!$X$5+3)="BLANK",
0
),
_xlfn.IFS(
INDEX(FixtureTicker!$B$24:$AM$43, MATCH($B353, FixtureTicker!$A$24:$A$43), PlayerForm!$X$5+4)="H",
_xlfn.XLOOKUP($E353, PlayerForm!$D$3:$D$394, PlayerForm!$Q$3:$Q$394)*
_xlfn.XLOOKUP(
INDEX(FixtureTicker!$B$3:$AM$22, MATCH($B353, FixtureTicker!$A$3:$A$22), PlayerForm!$X$5+4),
 TeamForm!$B$4:$B$23, TeamForm!$AD$4:$AD$23),
INDEX(FixtureTicker!$B$24:$AM$43, MATCH($B353, FixtureTicker!$A$24:$A$43), PlayerForm!$X$5+4)="A",
_xlfn.XLOOKUP($E353, PlayerForm!$D$3:$D$394, PlayerForm!$R$3:$R$394)*
_xlfn.XLOOKUP(
INDEX(FixtureTicker!$B$3:$AM$22, MATCH($B353, FixtureTicker!$A$3:$A$22), PlayerForm!$X$5+4),
 TeamForm!$B$4:$B$23, TeamForm!$AB$4:$AB$23),
INDEX(FixtureTicker!$B$24:$AM$43, MATCH($B353, FixtureTicker!$A$24:$A$43), PlayerForm!$X$5+4)="BLANK",
0
),
_xlfn.IFS(
INDEX(FixtureTicker!$B$24:$AM$43, MATCH($B353, FixtureTicker!$A$24:$A$43), PlayerForm!$X$5+5)="H",
_xlfn.XLOOKUP($E353, PlayerForm!$D$3:$D$394, PlayerForm!$Q$3:$Q$394)*
_xlfn.XLOOKUP(
INDEX(FixtureTicker!$B$3:$AM$22, MATCH($B353, FixtureTicker!$A$3:$A$22), PlayerForm!$X$5+5),
 TeamForm!$B$4:$B$23, TeamForm!$AD$4:$AD$23),
INDEX(FixtureTicker!$B$24:$AM$43, MATCH($B353, FixtureTicker!$A$24:$A$43), PlayerForm!$X$5+5)="A",
_xlfn.XLOOKUP($E353, PlayerForm!$D$3:$D$394, PlayerForm!$R$3:$R$394)*
_xlfn.XLOOKUP(
INDEX(FixtureTicker!$B$3:$AM$22, MATCH($B353, FixtureTicker!$A$3:$A$22), PlayerForm!$X$5+5),
 TeamForm!$B$4:$B$23, TeamForm!$AB$4:$AB$23),
INDEX(FixtureTicker!$B$24:$AM$43, MATCH($B353, FixtureTicker!$A$24:$A$43), PlayerForm!$X$5+5)="BLANK",
0
),
_xlfn.IFS(
INDEX(FixtureTicker!$B$24:$AM$43, MATCH($B353, FixtureTicker!$A$24:$A$43), PlayerForm!$X$5+6)="H",
_xlfn.XLOOKUP($E353, PlayerForm!$D$3:$D$394, PlayerForm!$Q$3:$Q$394)*
_xlfn.XLOOKUP(
INDEX(FixtureTicker!$B$3:$AM$22, MATCH($B353, FixtureTicker!$A$3:$A$22), PlayerForm!$X$5+6),
 TeamForm!$B$4:$B$23, TeamForm!$AD$4:$AD$23),
INDEX(FixtureTicker!$B$24:$AM$43, MATCH($B353, FixtureTicker!$A$24:$A$43), PlayerForm!$X$5+6)="A",
_xlfn.XLOOKUP($E353, PlayerForm!$D$3:$D$394, PlayerForm!$R$3:$R$394)*
_xlfn.XLOOKUP(
INDEX(FixtureTicker!$B$3:$AM$22, MATCH($B353, FixtureTicker!$A$3:$A$22), PlayerForm!$X$5+6),
 TeamForm!$B$4:$B$23, TeamForm!$AB$4:$AB$23),
INDEX(FixtureTicker!$B$24:$AM$43, MATCH($B353, FixtureTicker!$A$24:$A$43), PlayerForm!$X$5+6)="BLANK",
0
),
_xlfn.IFS(
INDEX(FixtureTicker!$B$24:$AM$43, MATCH($B353, FixtureTicker!$A$24:$A$43), PlayerForm!$X$5+7)="H",
_xlfn.XLOOKUP($E353, PlayerForm!$D$3:$D$394, PlayerForm!$Q$3:$Q$394)*
_xlfn.XLOOKUP(
INDEX(FixtureTicker!$B$3:$AM$22, MATCH($B353, FixtureTicker!$A$3:$A$22), PlayerForm!$X$5+7),
 TeamForm!$B$4:$B$23, TeamForm!$AD$4:$AD$23),
INDEX(FixtureTicker!$B$24:$AM$43, MATCH($B353, FixtureTicker!$A$24:$A$43), PlayerForm!$X$5+7)="A",
_xlfn.XLOOKUP($E353, PlayerForm!$D$3:$D$394, PlayerForm!$R$3:$R$394)*
_xlfn.XLOOKUP(
INDEX(FixtureTicker!$B$3:$AM$22, MATCH($B353, FixtureTicker!$A$3:$A$22), PlayerForm!$X$5+7),
 TeamForm!$B$4:$B$23, TeamForm!$AB$4:$AB$23),
INDEX(FixtureTicker!$B$24:$AM$43, MATCH($B353, FixtureTicker!$A$24:$A$43), PlayerForm!$X$5+7)="BLANK",
0
)
),0)</f>
        <v>0</v>
      </c>
    </row>
    <row r="354" spans="1:10">
      <c r="A354" s="55">
        <v>196</v>
      </c>
      <c r="B354" s="55">
        <f>_xlfn.XLOOKUP($A354, PlayerData!$B$3:$B$394, PlayerData!C$3:C$394)</f>
        <v>0</v>
      </c>
      <c r="C354" s="55" t="str">
        <f>_xlfn.XLOOKUP($A354, PlayerData!$B$3:$B$394, PlayerData!D$3:D$394)</f>
        <v>M</v>
      </c>
      <c r="D354" s="55">
        <f>_xlfn.XLOOKUP($A354, PlayerData!$B:$B, PlayerData!F:F,,,-1)</f>
        <v>5</v>
      </c>
      <c r="E354" s="31" t="str">
        <f>_xlfn.XLOOKUP($A354, PlayerData!$B$3:$B$394, PlayerData!E$3:E$394)</f>
        <v>Stiepermann</v>
      </c>
      <c r="F354" s="164" cm="1">
        <f t="array" ref="F354">IFERROR(0.01*_xlfn.IFS(
INDEX(FixtureTicker!$B$24:$AM$43, MATCH($B354, FixtureTicker!$A$24:$A$43, 0), PlayerForm!$X$5)="H",
_xlfn.XLOOKUP($E354, PlayerForm!$D$3:$D$394, PlayerForm!$Q$3:$Q$394)*
_xlfn.XLOOKUP(
INDEX(FixtureTicker!$B$3:$AM$22, MATCH($B354, FixtureTicker!$A$3:$A$22,0), PlayerForm!$X$5),
 TeamForm!$B$4:$B$23, TeamForm!$AD$4:$AD$23),
INDEX(FixtureTicker!$B$24:$AM$43, MATCH($B354, FixtureTicker!$A$24:$A$43,0), PlayerForm!$X$5)="A",
_xlfn.XLOOKUP($E354, PlayerForm!$D$3:$D$394, PlayerForm!$R$3:$R$394)*
_xlfn.XLOOKUP(
INDEX(FixtureTicker!$B$3:$AM$22, MATCH($B354, FixtureTicker!$A$3:$A$22,0), PlayerForm!$X$5),
 TeamForm!$B$4:$B$23, TeamForm!$AB$4:$AB$23),
INDEX(FixtureTicker!$B$24:$AM$43, MATCH($B354, FixtureTicker!$A$24:$A$43,0), PlayerForm!$X$5)="BLANK",
0),0)</f>
        <v>0</v>
      </c>
      <c r="G354" s="163" cm="1">
        <f t="array" ref="G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
),0)</f>
        <v>0</v>
      </c>
      <c r="H354" s="163" cm="1">
        <f t="array" ref="H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),
_xlfn.IFS(
INDEX(FixtureTicker!$B$24:$AM$43, MATCH($B354, FixtureTicker!$A$24:$A$43), PlayerForm!$X$5+2)="H",
_xlfn.XLOOKUP($E354, PlayerForm!$D$3:$D$394, PlayerForm!$Q$3:$Q$394)*
_xlfn.XLOOKUP(
INDEX(FixtureTicker!$B$3:$AM$22, MATCH($B354, FixtureTicker!$A$3:$A$22), PlayerForm!$X$5+2),
 TeamForm!$B$4:$B$23, TeamForm!$AD$4:$AD$23),
INDEX(FixtureTicker!$B$24:$AM$43, MATCH($B354, FixtureTicker!$A$24:$A$43), PlayerForm!$X$5+2)="A",
_xlfn.XLOOKUP($E354, PlayerForm!$D$3:$D$394, PlayerForm!$R$3:$R$394)*
_xlfn.XLOOKUP(
INDEX(FixtureTicker!$B$3:$AM$22, MATCH($B354, FixtureTicker!$A$3:$A$22), PlayerForm!$X$5+2),
 TeamForm!$B$4:$B$23, TeamForm!$AB$4:$AB$23),
INDEX(FixtureTicker!$B$24:$AM$43, MATCH($B354, FixtureTicker!$A$24:$A$43), PlayerForm!$X$5+2)="BLANK",
0
),
_xlfn.IFS(
INDEX(FixtureTicker!$B$24:$AM$43, MATCH($B354, FixtureTicker!$A$24:$A$43), PlayerForm!$X$5+3)="H",
_xlfn.XLOOKUP($E354, PlayerForm!$D$3:$D$394, PlayerForm!$Q$3:$Q$394)*
_xlfn.XLOOKUP(
INDEX(FixtureTicker!$B$3:$AM$22, MATCH($B354, FixtureTicker!$A$3:$A$22), PlayerForm!$X$5+3),
 TeamForm!$B$4:$B$23, TeamForm!$AD$4:$AD$23),
INDEX(FixtureTicker!$B$24:$AM$43, MATCH($B354, FixtureTicker!$A$24:$A$43), PlayerForm!$X$5+3)="A",
_xlfn.XLOOKUP($E354, PlayerForm!$D$3:$D$394, PlayerForm!$R$3:$R$394)*
_xlfn.XLOOKUP(
INDEX(FixtureTicker!$B$3:$AM$22, MATCH($B354, FixtureTicker!$A$3:$A$22), PlayerForm!$X$5+3),
 TeamForm!$B$4:$B$23, TeamForm!$AB$4:$AB$23),
INDEX(FixtureTicker!$B$24:$AM$43, MATCH($B354, FixtureTicker!$A$24:$A$43), PlayerForm!$X$5+3)="BLANK",
0
)
),0)</f>
        <v>0</v>
      </c>
      <c r="I354" s="163" cm="1">
        <f t="array" ref="I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),
_xlfn.IFS(
INDEX(FixtureTicker!$B$24:$AM$43, MATCH($B354, FixtureTicker!$A$24:$A$43), PlayerForm!$X$5+2)="H",
_xlfn.XLOOKUP($E354, PlayerForm!$D$3:$D$394, PlayerForm!$Q$3:$Q$394)*
_xlfn.XLOOKUP(
INDEX(FixtureTicker!$B$3:$AM$22, MATCH($B354, FixtureTicker!$A$3:$A$22), PlayerForm!$X$5+2),
 TeamForm!$B$4:$B$23, TeamForm!$AD$4:$AD$23),
INDEX(FixtureTicker!$B$24:$AM$43, MATCH($B354, FixtureTicker!$A$24:$A$43), PlayerForm!$X$5+2)="A",
_xlfn.XLOOKUP($E354, PlayerForm!$D$3:$D$394, PlayerForm!$R$3:$R$394)*
_xlfn.XLOOKUP(
INDEX(FixtureTicker!$B$3:$AM$22, MATCH($B354, FixtureTicker!$A$3:$A$22), PlayerForm!$X$5+2),
 TeamForm!$B$4:$B$23, TeamForm!$AB$4:$AB$23),
INDEX(FixtureTicker!$B$24:$AM$43, MATCH($B354, FixtureTicker!$A$24:$A$43), PlayerForm!$X$5+2)="BLANK",
0
),
_xlfn.IFS(
INDEX(FixtureTicker!$B$24:$AM$43, MATCH($B354, FixtureTicker!$A$24:$A$43), PlayerForm!$X$5+3)="H",
_xlfn.XLOOKUP($E354, PlayerForm!$D$3:$D$394, PlayerForm!$Q$3:$Q$394)*
_xlfn.XLOOKUP(
INDEX(FixtureTicker!$B$3:$AM$22, MATCH($B354, FixtureTicker!$A$3:$A$22), PlayerForm!$X$5+3),
 TeamForm!$B$4:$B$23, TeamForm!$AD$4:$AD$23),
INDEX(FixtureTicker!$B$24:$AM$43, MATCH($B354, FixtureTicker!$A$24:$A$43), PlayerForm!$X$5+3)="A",
_xlfn.XLOOKUP($E354, PlayerForm!$D$3:$D$394, PlayerForm!$R$3:$R$394)*
_xlfn.XLOOKUP(
INDEX(FixtureTicker!$B$3:$AM$22, MATCH($B354, FixtureTicker!$A$3:$A$22), PlayerForm!$X$5+3),
 TeamForm!$B$4:$B$23, TeamForm!$AB$4:$AB$23),
INDEX(FixtureTicker!$B$24:$AM$43, MATCH($B354, FixtureTicker!$A$24:$A$43), PlayerForm!$X$5+3)="BLANK",
0
),
_xlfn.IFS(
INDEX(FixtureTicker!$B$24:$AM$43, MATCH($B354, FixtureTicker!$A$24:$A$43), PlayerForm!$X$5+4)="H",
_xlfn.XLOOKUP($E354, PlayerForm!$D$3:$D$394, PlayerForm!$Q$3:$Q$394)*
_xlfn.XLOOKUP(
INDEX(FixtureTicker!$B$3:$AM$22, MATCH($B354, FixtureTicker!$A$3:$A$22), PlayerForm!$X$5+4),
 TeamForm!$B$4:$B$23, TeamForm!$AD$4:$AD$23),
INDEX(FixtureTicker!$B$24:$AM$43, MATCH($B354, FixtureTicker!$A$24:$A$43), PlayerForm!$X$5+4)="A",
_xlfn.XLOOKUP($E354, PlayerForm!$D$3:$D$394, PlayerForm!$R$3:$R$394)*
_xlfn.XLOOKUP(
INDEX(FixtureTicker!$B$3:$AM$22, MATCH($B354, FixtureTicker!$A$3:$A$22), PlayerForm!$X$5+4),
 TeamForm!$B$4:$B$23, TeamForm!$AB$4:$AB$23),
INDEX(FixtureTicker!$B$24:$AM$43, MATCH($B354, FixtureTicker!$A$24:$A$43), PlayerForm!$X$5+4)="BLANK",
0
),
_xlfn.IFS(
INDEX(FixtureTicker!$B$24:$AM$43, MATCH($B354, FixtureTicker!$A$24:$A$43), PlayerForm!$X$5+5)="H",
_xlfn.XLOOKUP($E354, PlayerForm!$D$3:$D$394, PlayerForm!$Q$3:$Q$394)*
_xlfn.XLOOKUP(
INDEX(FixtureTicker!$B$3:$AM$22, MATCH($B354, FixtureTicker!$A$3:$A$22), PlayerForm!$X$5+5),
 TeamForm!$B$4:$B$23, TeamForm!$AD$4:$AD$23),
INDEX(FixtureTicker!$B$24:$AM$43, MATCH($B354, FixtureTicker!$A$24:$A$43), PlayerForm!$X$5+5)="A",
_xlfn.XLOOKUP($E354, PlayerForm!$D$3:$D$394, PlayerForm!$R$3:$R$394)*
_xlfn.XLOOKUP(
INDEX(FixtureTicker!$B$3:$AM$22, MATCH($B354, FixtureTicker!$A$3:$A$22), PlayerForm!$X$5+5),
 TeamForm!$B$4:$B$23, TeamForm!$AB$4:$AB$23),
INDEX(FixtureTicker!$B$24:$AM$43, MATCH($B354, FixtureTicker!$A$24:$A$43), PlayerForm!$X$5+5)="BLANK",
0
)
),0)</f>
        <v>0</v>
      </c>
      <c r="J354" s="163" cm="1">
        <f t="array" ref="J354">IFERROR(0.01*SUM(
_xlfn.IFS(
INDEX(FixtureTicker!$B$24:$AM$43, MATCH($B354, FixtureTicker!$A$24:$A$43), PlayerForm!$X$5)="H",
_xlfn.XLOOKUP($E354, PlayerForm!$D$3:$D$394, PlayerForm!$Q$3:$Q$394)*
_xlfn.XLOOKUP(
INDEX(FixtureTicker!$B$3:$AM$22, MATCH($B354, FixtureTicker!$A$3:$A$22), PlayerForm!$X$5),
 TeamForm!$B$4:$B$23, TeamForm!$AD$4:$AD$23),
INDEX(FixtureTicker!$B$24:$AM$43, MATCH($B354, FixtureTicker!$A$24:$A$43), PlayerForm!$X$5)="A",
_xlfn.XLOOKUP($E354, PlayerForm!$D$3:$D$394, PlayerForm!$R$3:$R$394)*
_xlfn.XLOOKUP(
INDEX(FixtureTicker!$B$3:$AM$22, MATCH($B354, FixtureTicker!$A$3:$A$22), PlayerForm!$X$5),
 TeamForm!$B$4:$B$23, TeamForm!$AB$4:$AB$23),
INDEX(FixtureTicker!$B$24:$AM$43, MATCH($B354, FixtureTicker!$A$24:$A$43), PlayerForm!$X$5)="BLANK",
0
),
_xlfn.IFS(
INDEX(FixtureTicker!$B$24:$AM$43, MATCH($B354, FixtureTicker!$A$24:$A$43), PlayerForm!$X$5+1)="H",
_xlfn.XLOOKUP($E354, PlayerForm!$D$3:$D$394, PlayerForm!$Q$3:$Q$394)*
_xlfn.XLOOKUP(
INDEX(FixtureTicker!$B$3:$AM$22, MATCH($B354, FixtureTicker!$A$3:$A$22), PlayerForm!$X$5+1),
 TeamForm!$B$4:$B$23, TeamForm!$AD$4:$AD$23),
INDEX(FixtureTicker!$B$24:$AM$43, MATCH($B354, FixtureTicker!$A$24:$A$43), PlayerForm!$X$5+1)="A",
_xlfn.XLOOKUP($E354, PlayerForm!$D$3:$D$394, PlayerForm!$R$3:$R$394)*
_xlfn.XLOOKUP(
INDEX(FixtureTicker!$B$3:$AM$22, MATCH($B354, FixtureTicker!$A$3:$A$22), PlayerForm!$X$5+1),
 TeamForm!$B$4:$B$23, TeamForm!$AB$4:$AB$23),
INDEX(FixtureTicker!$B$24:$AM$43, MATCH($B354, FixtureTicker!$A$24:$A$43), PlayerForm!$X$5+1)="BLANK",
0
),
_xlfn.IFS(
INDEX(FixtureTicker!$B$24:$AM$43, MATCH($B354, FixtureTicker!$A$24:$A$43), PlayerForm!$X$5+2)="H",
_xlfn.XLOOKUP($E354, PlayerForm!$D$3:$D$394, PlayerForm!$Q$3:$Q$394)*
_xlfn.XLOOKUP(
INDEX(FixtureTicker!$B$3:$AM$22, MATCH($B354, FixtureTicker!$A$3:$A$22), PlayerForm!$X$5+2),
 TeamForm!$B$4:$B$23, TeamForm!$AD$4:$AD$23),
INDEX(FixtureTicker!$B$24:$AM$43, MATCH($B354, FixtureTicker!$A$24:$A$43), PlayerForm!$X$5+2)="A",
_xlfn.XLOOKUP($E354, PlayerForm!$D$3:$D$394, PlayerForm!$R$3:$R$394)*
_xlfn.XLOOKUP(
INDEX(FixtureTicker!$B$3:$AM$22, MATCH($B354, FixtureTicker!$A$3:$A$22), PlayerForm!$X$5+2),
 TeamForm!$B$4:$B$23, TeamForm!$AB$4:$AB$23),
INDEX(FixtureTicker!$B$24:$AM$43, MATCH($B354, FixtureTicker!$A$24:$A$43), PlayerForm!$X$5+2)="BLANK",
0
),
_xlfn.IFS(
INDEX(FixtureTicker!$B$24:$AM$43, MATCH($B354, FixtureTicker!$A$24:$A$43), PlayerForm!$X$5+3)="H",
_xlfn.XLOOKUP($E354, PlayerForm!$D$3:$D$394, PlayerForm!$Q$3:$Q$394)*
_xlfn.XLOOKUP(
INDEX(FixtureTicker!$B$3:$AM$22, MATCH($B354, FixtureTicker!$A$3:$A$22), PlayerForm!$X$5+3),
 TeamForm!$B$4:$B$23, TeamForm!$AD$4:$AD$23),
INDEX(FixtureTicker!$B$24:$AM$43, MATCH($B354, FixtureTicker!$A$24:$A$43), PlayerForm!$X$5+3)="A",
_xlfn.XLOOKUP($E354, PlayerForm!$D$3:$D$394, PlayerForm!$R$3:$R$394)*
_xlfn.XLOOKUP(
INDEX(FixtureTicker!$B$3:$AM$22, MATCH($B354, FixtureTicker!$A$3:$A$22), PlayerForm!$X$5+3),
 TeamForm!$B$4:$B$23, TeamForm!$AB$4:$AB$23),
INDEX(FixtureTicker!$B$24:$AM$43, MATCH($B354, FixtureTicker!$A$24:$A$43), PlayerForm!$X$5+3)="BLANK",
0
),
_xlfn.IFS(
INDEX(FixtureTicker!$B$24:$AM$43, MATCH($B354, FixtureTicker!$A$24:$A$43), PlayerForm!$X$5+4)="H",
_xlfn.XLOOKUP($E354, PlayerForm!$D$3:$D$394, PlayerForm!$Q$3:$Q$394)*
_xlfn.XLOOKUP(
INDEX(FixtureTicker!$B$3:$AM$22, MATCH($B354, FixtureTicker!$A$3:$A$22), PlayerForm!$X$5+4),
 TeamForm!$B$4:$B$23, TeamForm!$AD$4:$AD$23),
INDEX(FixtureTicker!$B$24:$AM$43, MATCH($B354, FixtureTicker!$A$24:$A$43), PlayerForm!$X$5+4)="A",
_xlfn.XLOOKUP($E354, PlayerForm!$D$3:$D$394, PlayerForm!$R$3:$R$394)*
_xlfn.XLOOKUP(
INDEX(FixtureTicker!$B$3:$AM$22, MATCH($B354, FixtureTicker!$A$3:$A$22), PlayerForm!$X$5+4),
 TeamForm!$B$4:$B$23, TeamForm!$AB$4:$AB$23),
INDEX(FixtureTicker!$B$24:$AM$43, MATCH($B354, FixtureTicker!$A$24:$A$43), PlayerForm!$X$5+4)="BLANK",
0
),
_xlfn.IFS(
INDEX(FixtureTicker!$B$24:$AM$43, MATCH($B354, FixtureTicker!$A$24:$A$43), PlayerForm!$X$5+5)="H",
_xlfn.XLOOKUP($E354, PlayerForm!$D$3:$D$394, PlayerForm!$Q$3:$Q$394)*
_xlfn.XLOOKUP(
INDEX(FixtureTicker!$B$3:$AM$22, MATCH($B354, FixtureTicker!$A$3:$A$22), PlayerForm!$X$5+5),
 TeamForm!$B$4:$B$23, TeamForm!$AD$4:$AD$23),
INDEX(FixtureTicker!$B$24:$AM$43, MATCH($B354, FixtureTicker!$A$24:$A$43), PlayerForm!$X$5+5)="A",
_xlfn.XLOOKUP($E354, PlayerForm!$D$3:$D$394, PlayerForm!$R$3:$R$394)*
_xlfn.XLOOKUP(
INDEX(FixtureTicker!$B$3:$AM$22, MATCH($B354, FixtureTicker!$A$3:$A$22), PlayerForm!$X$5+5),
 TeamForm!$B$4:$B$23, TeamForm!$AB$4:$AB$23),
INDEX(FixtureTicker!$B$24:$AM$43, MATCH($B354, FixtureTicker!$A$24:$A$43), PlayerForm!$X$5+5)="BLANK",
0
),
_xlfn.IFS(
INDEX(FixtureTicker!$B$24:$AM$43, MATCH($B354, FixtureTicker!$A$24:$A$43), PlayerForm!$X$5+6)="H",
_xlfn.XLOOKUP($E354, PlayerForm!$D$3:$D$394, PlayerForm!$Q$3:$Q$394)*
_xlfn.XLOOKUP(
INDEX(FixtureTicker!$B$3:$AM$22, MATCH($B354, FixtureTicker!$A$3:$A$22), PlayerForm!$X$5+6),
 TeamForm!$B$4:$B$23, TeamForm!$AD$4:$AD$23),
INDEX(FixtureTicker!$B$24:$AM$43, MATCH($B354, FixtureTicker!$A$24:$A$43), PlayerForm!$X$5+6)="A",
_xlfn.XLOOKUP($E354, PlayerForm!$D$3:$D$394, PlayerForm!$R$3:$R$394)*
_xlfn.XLOOKUP(
INDEX(FixtureTicker!$B$3:$AM$22, MATCH($B354, FixtureTicker!$A$3:$A$22), PlayerForm!$X$5+6),
 TeamForm!$B$4:$B$23, TeamForm!$AB$4:$AB$23),
INDEX(FixtureTicker!$B$24:$AM$43, MATCH($B354, FixtureTicker!$A$24:$A$43), PlayerForm!$X$5+6)="BLANK",
0
),
_xlfn.IFS(
INDEX(FixtureTicker!$B$24:$AM$43, MATCH($B354, FixtureTicker!$A$24:$A$43), PlayerForm!$X$5+7)="H",
_xlfn.XLOOKUP($E354, PlayerForm!$D$3:$D$394, PlayerForm!$Q$3:$Q$394)*
_xlfn.XLOOKUP(
INDEX(FixtureTicker!$B$3:$AM$22, MATCH($B354, FixtureTicker!$A$3:$A$22), PlayerForm!$X$5+7),
 TeamForm!$B$4:$B$23, TeamForm!$AD$4:$AD$23),
INDEX(FixtureTicker!$B$24:$AM$43, MATCH($B354, FixtureTicker!$A$24:$A$43), PlayerForm!$X$5+7)="A",
_xlfn.XLOOKUP($E354, PlayerForm!$D$3:$D$394, PlayerForm!$R$3:$R$394)*
_xlfn.XLOOKUP(
INDEX(FixtureTicker!$B$3:$AM$22, MATCH($B354, FixtureTicker!$A$3:$A$22), PlayerForm!$X$5+7),
 TeamForm!$B$4:$B$23, TeamForm!$AB$4:$AB$23),
INDEX(FixtureTicker!$B$24:$AM$43, MATCH($B354, FixtureTicker!$A$24:$A$43), PlayerForm!$X$5+7)="BLANK",
0
)
),0)</f>
        <v>0</v>
      </c>
    </row>
    <row r="355" spans="1:10">
      <c r="A355" s="55">
        <v>198</v>
      </c>
      <c r="B355" s="55">
        <f>_xlfn.XLOOKUP($A355, PlayerData!$B$3:$B$394, PlayerData!C$3:C$394)</f>
        <v>0</v>
      </c>
      <c r="C355" s="55" t="str">
        <f>_xlfn.XLOOKUP($A355, PlayerData!$B$3:$B$394, PlayerData!D$3:D$394)</f>
        <v>M</v>
      </c>
      <c r="D355" s="55">
        <f>_xlfn.XLOOKUP($A355, PlayerData!$B:$B, PlayerData!F:F,,,-1)</f>
        <v>4.8</v>
      </c>
      <c r="E355" s="31" t="str">
        <f>_xlfn.XLOOKUP($A355, PlayerData!$B$3:$B$394, PlayerData!E$3:E$394)</f>
        <v>McLean</v>
      </c>
      <c r="F355" s="164" cm="1">
        <f t="array" ref="F355">IFERROR(0.01*_xlfn.IFS(
INDEX(FixtureTicker!$B$24:$AM$43, MATCH($B355, FixtureTicker!$A$24:$A$43, 0), PlayerForm!$X$5)="H",
_xlfn.XLOOKUP($E355, PlayerForm!$D$3:$D$394, PlayerForm!$Q$3:$Q$394)*
_xlfn.XLOOKUP(
INDEX(FixtureTicker!$B$3:$AM$22, MATCH($B355, FixtureTicker!$A$3:$A$22,0), PlayerForm!$X$5),
 TeamForm!$B$4:$B$23, TeamForm!$AD$4:$AD$23),
INDEX(FixtureTicker!$B$24:$AM$43, MATCH($B355, FixtureTicker!$A$24:$A$43,0), PlayerForm!$X$5)="A",
_xlfn.XLOOKUP($E355, PlayerForm!$D$3:$D$394, PlayerForm!$R$3:$R$394)*
_xlfn.XLOOKUP(
INDEX(FixtureTicker!$B$3:$AM$22, MATCH($B355, FixtureTicker!$A$3:$A$22,0), PlayerForm!$X$5),
 TeamForm!$B$4:$B$23, TeamForm!$AB$4:$AB$23),
INDEX(FixtureTicker!$B$24:$AM$43, MATCH($B355, FixtureTicker!$A$24:$A$43,0), PlayerForm!$X$5)="BLANK",
0),0)</f>
        <v>0</v>
      </c>
      <c r="G355" s="163" cm="1">
        <f t="array" ref="G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
),0)</f>
        <v>0</v>
      </c>
      <c r="H355" s="163" cm="1">
        <f t="array" ref="H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),
_xlfn.IFS(
INDEX(FixtureTicker!$B$24:$AM$43, MATCH($B355, FixtureTicker!$A$24:$A$43), PlayerForm!$X$5+2)="H",
_xlfn.XLOOKUP($E355, PlayerForm!$D$3:$D$394, PlayerForm!$Q$3:$Q$394)*
_xlfn.XLOOKUP(
INDEX(FixtureTicker!$B$3:$AM$22, MATCH($B355, FixtureTicker!$A$3:$A$22), PlayerForm!$X$5+2),
 TeamForm!$B$4:$B$23, TeamForm!$AD$4:$AD$23),
INDEX(FixtureTicker!$B$24:$AM$43, MATCH($B355, FixtureTicker!$A$24:$A$43), PlayerForm!$X$5+2)="A",
_xlfn.XLOOKUP($E355, PlayerForm!$D$3:$D$394, PlayerForm!$R$3:$R$394)*
_xlfn.XLOOKUP(
INDEX(FixtureTicker!$B$3:$AM$22, MATCH($B355, FixtureTicker!$A$3:$A$22), PlayerForm!$X$5+2),
 TeamForm!$B$4:$B$23, TeamForm!$AB$4:$AB$23),
INDEX(FixtureTicker!$B$24:$AM$43, MATCH($B355, FixtureTicker!$A$24:$A$43), PlayerForm!$X$5+2)="BLANK",
0
),
_xlfn.IFS(
INDEX(FixtureTicker!$B$24:$AM$43, MATCH($B355, FixtureTicker!$A$24:$A$43), PlayerForm!$X$5+3)="H",
_xlfn.XLOOKUP($E355, PlayerForm!$D$3:$D$394, PlayerForm!$Q$3:$Q$394)*
_xlfn.XLOOKUP(
INDEX(FixtureTicker!$B$3:$AM$22, MATCH($B355, FixtureTicker!$A$3:$A$22), PlayerForm!$X$5+3),
 TeamForm!$B$4:$B$23, TeamForm!$AD$4:$AD$23),
INDEX(FixtureTicker!$B$24:$AM$43, MATCH($B355, FixtureTicker!$A$24:$A$43), PlayerForm!$X$5+3)="A",
_xlfn.XLOOKUP($E355, PlayerForm!$D$3:$D$394, PlayerForm!$R$3:$R$394)*
_xlfn.XLOOKUP(
INDEX(FixtureTicker!$B$3:$AM$22, MATCH($B355, FixtureTicker!$A$3:$A$22), PlayerForm!$X$5+3),
 TeamForm!$B$4:$B$23, TeamForm!$AB$4:$AB$23),
INDEX(FixtureTicker!$B$24:$AM$43, MATCH($B355, FixtureTicker!$A$24:$A$43), PlayerForm!$X$5+3)="BLANK",
0
)
),0)</f>
        <v>0</v>
      </c>
      <c r="I355" s="163" cm="1">
        <f t="array" ref="I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),
_xlfn.IFS(
INDEX(FixtureTicker!$B$24:$AM$43, MATCH($B355, FixtureTicker!$A$24:$A$43), PlayerForm!$X$5+2)="H",
_xlfn.XLOOKUP($E355, PlayerForm!$D$3:$D$394, PlayerForm!$Q$3:$Q$394)*
_xlfn.XLOOKUP(
INDEX(FixtureTicker!$B$3:$AM$22, MATCH($B355, FixtureTicker!$A$3:$A$22), PlayerForm!$X$5+2),
 TeamForm!$B$4:$B$23, TeamForm!$AD$4:$AD$23),
INDEX(FixtureTicker!$B$24:$AM$43, MATCH($B355, FixtureTicker!$A$24:$A$43), PlayerForm!$X$5+2)="A",
_xlfn.XLOOKUP($E355, PlayerForm!$D$3:$D$394, PlayerForm!$R$3:$R$394)*
_xlfn.XLOOKUP(
INDEX(FixtureTicker!$B$3:$AM$22, MATCH($B355, FixtureTicker!$A$3:$A$22), PlayerForm!$X$5+2),
 TeamForm!$B$4:$B$23, TeamForm!$AB$4:$AB$23),
INDEX(FixtureTicker!$B$24:$AM$43, MATCH($B355, FixtureTicker!$A$24:$A$43), PlayerForm!$X$5+2)="BLANK",
0
),
_xlfn.IFS(
INDEX(FixtureTicker!$B$24:$AM$43, MATCH($B355, FixtureTicker!$A$24:$A$43), PlayerForm!$X$5+3)="H",
_xlfn.XLOOKUP($E355, PlayerForm!$D$3:$D$394, PlayerForm!$Q$3:$Q$394)*
_xlfn.XLOOKUP(
INDEX(FixtureTicker!$B$3:$AM$22, MATCH($B355, FixtureTicker!$A$3:$A$22), PlayerForm!$X$5+3),
 TeamForm!$B$4:$B$23, TeamForm!$AD$4:$AD$23),
INDEX(FixtureTicker!$B$24:$AM$43, MATCH($B355, FixtureTicker!$A$24:$A$43), PlayerForm!$X$5+3)="A",
_xlfn.XLOOKUP($E355, PlayerForm!$D$3:$D$394, PlayerForm!$R$3:$R$394)*
_xlfn.XLOOKUP(
INDEX(FixtureTicker!$B$3:$AM$22, MATCH($B355, FixtureTicker!$A$3:$A$22), PlayerForm!$X$5+3),
 TeamForm!$B$4:$B$23, TeamForm!$AB$4:$AB$23),
INDEX(FixtureTicker!$B$24:$AM$43, MATCH($B355, FixtureTicker!$A$24:$A$43), PlayerForm!$X$5+3)="BLANK",
0
),
_xlfn.IFS(
INDEX(FixtureTicker!$B$24:$AM$43, MATCH($B355, FixtureTicker!$A$24:$A$43), PlayerForm!$X$5+4)="H",
_xlfn.XLOOKUP($E355, PlayerForm!$D$3:$D$394, PlayerForm!$Q$3:$Q$394)*
_xlfn.XLOOKUP(
INDEX(FixtureTicker!$B$3:$AM$22, MATCH($B355, FixtureTicker!$A$3:$A$22), PlayerForm!$X$5+4),
 TeamForm!$B$4:$B$23, TeamForm!$AD$4:$AD$23),
INDEX(FixtureTicker!$B$24:$AM$43, MATCH($B355, FixtureTicker!$A$24:$A$43), PlayerForm!$X$5+4)="A",
_xlfn.XLOOKUP($E355, PlayerForm!$D$3:$D$394, PlayerForm!$R$3:$R$394)*
_xlfn.XLOOKUP(
INDEX(FixtureTicker!$B$3:$AM$22, MATCH($B355, FixtureTicker!$A$3:$A$22), PlayerForm!$X$5+4),
 TeamForm!$B$4:$B$23, TeamForm!$AB$4:$AB$23),
INDEX(FixtureTicker!$B$24:$AM$43, MATCH($B355, FixtureTicker!$A$24:$A$43), PlayerForm!$X$5+4)="BLANK",
0
),
_xlfn.IFS(
INDEX(FixtureTicker!$B$24:$AM$43, MATCH($B355, FixtureTicker!$A$24:$A$43), PlayerForm!$X$5+5)="H",
_xlfn.XLOOKUP($E355, PlayerForm!$D$3:$D$394, PlayerForm!$Q$3:$Q$394)*
_xlfn.XLOOKUP(
INDEX(FixtureTicker!$B$3:$AM$22, MATCH($B355, FixtureTicker!$A$3:$A$22), PlayerForm!$X$5+5),
 TeamForm!$B$4:$B$23, TeamForm!$AD$4:$AD$23),
INDEX(FixtureTicker!$B$24:$AM$43, MATCH($B355, FixtureTicker!$A$24:$A$43), PlayerForm!$X$5+5)="A",
_xlfn.XLOOKUP($E355, PlayerForm!$D$3:$D$394, PlayerForm!$R$3:$R$394)*
_xlfn.XLOOKUP(
INDEX(FixtureTicker!$B$3:$AM$22, MATCH($B355, FixtureTicker!$A$3:$A$22), PlayerForm!$X$5+5),
 TeamForm!$B$4:$B$23, TeamForm!$AB$4:$AB$23),
INDEX(FixtureTicker!$B$24:$AM$43, MATCH($B355, FixtureTicker!$A$24:$A$43), PlayerForm!$X$5+5)="BLANK",
0
)
),0)</f>
        <v>0</v>
      </c>
      <c r="J355" s="163" cm="1">
        <f t="array" ref="J355">IFERROR(0.01*SUM(
_xlfn.IFS(
INDEX(FixtureTicker!$B$24:$AM$43, MATCH($B355, FixtureTicker!$A$24:$A$43), PlayerForm!$X$5)="H",
_xlfn.XLOOKUP($E355, PlayerForm!$D$3:$D$394, PlayerForm!$Q$3:$Q$394)*
_xlfn.XLOOKUP(
INDEX(FixtureTicker!$B$3:$AM$22, MATCH($B355, FixtureTicker!$A$3:$A$22), PlayerForm!$X$5),
 TeamForm!$B$4:$B$23, TeamForm!$AD$4:$AD$23),
INDEX(FixtureTicker!$B$24:$AM$43, MATCH($B355, FixtureTicker!$A$24:$A$43), PlayerForm!$X$5)="A",
_xlfn.XLOOKUP($E355, PlayerForm!$D$3:$D$394, PlayerForm!$R$3:$R$394)*
_xlfn.XLOOKUP(
INDEX(FixtureTicker!$B$3:$AM$22, MATCH($B355, FixtureTicker!$A$3:$A$22), PlayerForm!$X$5),
 TeamForm!$B$4:$B$23, TeamForm!$AB$4:$AB$23),
INDEX(FixtureTicker!$B$24:$AM$43, MATCH($B355, FixtureTicker!$A$24:$A$43), PlayerForm!$X$5)="BLANK",
0
),
_xlfn.IFS(
INDEX(FixtureTicker!$B$24:$AM$43, MATCH($B355, FixtureTicker!$A$24:$A$43), PlayerForm!$X$5+1)="H",
_xlfn.XLOOKUP($E355, PlayerForm!$D$3:$D$394, PlayerForm!$Q$3:$Q$394)*
_xlfn.XLOOKUP(
INDEX(FixtureTicker!$B$3:$AM$22, MATCH($B355, FixtureTicker!$A$3:$A$22), PlayerForm!$X$5+1),
 TeamForm!$B$4:$B$23, TeamForm!$AD$4:$AD$23),
INDEX(FixtureTicker!$B$24:$AM$43, MATCH($B355, FixtureTicker!$A$24:$A$43), PlayerForm!$X$5+1)="A",
_xlfn.XLOOKUP($E355, PlayerForm!$D$3:$D$394, PlayerForm!$R$3:$R$394)*
_xlfn.XLOOKUP(
INDEX(FixtureTicker!$B$3:$AM$22, MATCH($B355, FixtureTicker!$A$3:$A$22), PlayerForm!$X$5+1),
 TeamForm!$B$4:$B$23, TeamForm!$AB$4:$AB$23),
INDEX(FixtureTicker!$B$24:$AM$43, MATCH($B355, FixtureTicker!$A$24:$A$43), PlayerForm!$X$5+1)="BLANK",
0
),
_xlfn.IFS(
INDEX(FixtureTicker!$B$24:$AM$43, MATCH($B355, FixtureTicker!$A$24:$A$43), PlayerForm!$X$5+2)="H",
_xlfn.XLOOKUP($E355, PlayerForm!$D$3:$D$394, PlayerForm!$Q$3:$Q$394)*
_xlfn.XLOOKUP(
INDEX(FixtureTicker!$B$3:$AM$22, MATCH($B355, FixtureTicker!$A$3:$A$22), PlayerForm!$X$5+2),
 TeamForm!$B$4:$B$23, TeamForm!$AD$4:$AD$23),
INDEX(FixtureTicker!$B$24:$AM$43, MATCH($B355, FixtureTicker!$A$24:$A$43), PlayerForm!$X$5+2)="A",
_xlfn.XLOOKUP($E355, PlayerForm!$D$3:$D$394, PlayerForm!$R$3:$R$394)*
_xlfn.XLOOKUP(
INDEX(FixtureTicker!$B$3:$AM$22, MATCH($B355, FixtureTicker!$A$3:$A$22), PlayerForm!$X$5+2),
 TeamForm!$B$4:$B$23, TeamForm!$AB$4:$AB$23),
INDEX(FixtureTicker!$B$24:$AM$43, MATCH($B355, FixtureTicker!$A$24:$A$43), PlayerForm!$X$5+2)="BLANK",
0
),
_xlfn.IFS(
INDEX(FixtureTicker!$B$24:$AM$43, MATCH($B355, FixtureTicker!$A$24:$A$43), PlayerForm!$X$5+3)="H",
_xlfn.XLOOKUP($E355, PlayerForm!$D$3:$D$394, PlayerForm!$Q$3:$Q$394)*
_xlfn.XLOOKUP(
INDEX(FixtureTicker!$B$3:$AM$22, MATCH($B355, FixtureTicker!$A$3:$A$22), PlayerForm!$X$5+3),
 TeamForm!$B$4:$B$23, TeamForm!$AD$4:$AD$23),
INDEX(FixtureTicker!$B$24:$AM$43, MATCH($B355, FixtureTicker!$A$24:$A$43), PlayerForm!$X$5+3)="A",
_xlfn.XLOOKUP($E355, PlayerForm!$D$3:$D$394, PlayerForm!$R$3:$R$394)*
_xlfn.XLOOKUP(
INDEX(FixtureTicker!$B$3:$AM$22, MATCH($B355, FixtureTicker!$A$3:$A$22), PlayerForm!$X$5+3),
 TeamForm!$B$4:$B$23, TeamForm!$AB$4:$AB$23),
INDEX(FixtureTicker!$B$24:$AM$43, MATCH($B355, FixtureTicker!$A$24:$A$43), PlayerForm!$X$5+3)="BLANK",
0
),
_xlfn.IFS(
INDEX(FixtureTicker!$B$24:$AM$43, MATCH($B355, FixtureTicker!$A$24:$A$43), PlayerForm!$X$5+4)="H",
_xlfn.XLOOKUP($E355, PlayerForm!$D$3:$D$394, PlayerForm!$Q$3:$Q$394)*
_xlfn.XLOOKUP(
INDEX(FixtureTicker!$B$3:$AM$22, MATCH($B355, FixtureTicker!$A$3:$A$22), PlayerForm!$X$5+4),
 TeamForm!$B$4:$B$23, TeamForm!$AD$4:$AD$23),
INDEX(FixtureTicker!$B$24:$AM$43, MATCH($B355, FixtureTicker!$A$24:$A$43), PlayerForm!$X$5+4)="A",
_xlfn.XLOOKUP($E355, PlayerForm!$D$3:$D$394, PlayerForm!$R$3:$R$394)*
_xlfn.XLOOKUP(
INDEX(FixtureTicker!$B$3:$AM$22, MATCH($B355, FixtureTicker!$A$3:$A$22), PlayerForm!$X$5+4),
 TeamForm!$B$4:$B$23, TeamForm!$AB$4:$AB$23),
INDEX(FixtureTicker!$B$24:$AM$43, MATCH($B355, FixtureTicker!$A$24:$A$43), PlayerForm!$X$5+4)="BLANK",
0
),
_xlfn.IFS(
INDEX(FixtureTicker!$B$24:$AM$43, MATCH($B355, FixtureTicker!$A$24:$A$43), PlayerForm!$X$5+5)="H",
_xlfn.XLOOKUP($E355, PlayerForm!$D$3:$D$394, PlayerForm!$Q$3:$Q$394)*
_xlfn.XLOOKUP(
INDEX(FixtureTicker!$B$3:$AM$22, MATCH($B355, FixtureTicker!$A$3:$A$22), PlayerForm!$X$5+5),
 TeamForm!$B$4:$B$23, TeamForm!$AD$4:$AD$23),
INDEX(FixtureTicker!$B$24:$AM$43, MATCH($B355, FixtureTicker!$A$24:$A$43), PlayerForm!$X$5+5)="A",
_xlfn.XLOOKUP($E355, PlayerForm!$D$3:$D$394, PlayerForm!$R$3:$R$394)*
_xlfn.XLOOKUP(
INDEX(FixtureTicker!$B$3:$AM$22, MATCH($B355, FixtureTicker!$A$3:$A$22), PlayerForm!$X$5+5),
 TeamForm!$B$4:$B$23, TeamForm!$AB$4:$AB$23),
INDEX(FixtureTicker!$B$24:$AM$43, MATCH($B355, FixtureTicker!$A$24:$A$43), PlayerForm!$X$5+5)="BLANK",
0
),
_xlfn.IFS(
INDEX(FixtureTicker!$B$24:$AM$43, MATCH($B355, FixtureTicker!$A$24:$A$43), PlayerForm!$X$5+6)="H",
_xlfn.XLOOKUP($E355, PlayerForm!$D$3:$D$394, PlayerForm!$Q$3:$Q$394)*
_xlfn.XLOOKUP(
INDEX(FixtureTicker!$B$3:$AM$22, MATCH($B355, FixtureTicker!$A$3:$A$22), PlayerForm!$X$5+6),
 TeamForm!$B$4:$B$23, TeamForm!$AD$4:$AD$23),
INDEX(FixtureTicker!$B$24:$AM$43, MATCH($B355, FixtureTicker!$A$24:$A$43), PlayerForm!$X$5+6)="A",
_xlfn.XLOOKUP($E355, PlayerForm!$D$3:$D$394, PlayerForm!$R$3:$R$394)*
_xlfn.XLOOKUP(
INDEX(FixtureTicker!$B$3:$AM$22, MATCH($B355, FixtureTicker!$A$3:$A$22), PlayerForm!$X$5+6),
 TeamForm!$B$4:$B$23, TeamForm!$AB$4:$AB$23),
INDEX(FixtureTicker!$B$24:$AM$43, MATCH($B355, FixtureTicker!$A$24:$A$43), PlayerForm!$X$5+6)="BLANK",
0
),
_xlfn.IFS(
INDEX(FixtureTicker!$B$24:$AM$43, MATCH($B355, FixtureTicker!$A$24:$A$43), PlayerForm!$X$5+7)="H",
_xlfn.XLOOKUP($E355, PlayerForm!$D$3:$D$394, PlayerForm!$Q$3:$Q$394)*
_xlfn.XLOOKUP(
INDEX(FixtureTicker!$B$3:$AM$22, MATCH($B355, FixtureTicker!$A$3:$A$22), PlayerForm!$X$5+7),
 TeamForm!$B$4:$B$23, TeamForm!$AD$4:$AD$23),
INDEX(FixtureTicker!$B$24:$AM$43, MATCH($B355, FixtureTicker!$A$24:$A$43), PlayerForm!$X$5+7)="A",
_xlfn.XLOOKUP($E355, PlayerForm!$D$3:$D$394, PlayerForm!$R$3:$R$394)*
_xlfn.XLOOKUP(
INDEX(FixtureTicker!$B$3:$AM$22, MATCH($B355, FixtureTicker!$A$3:$A$22), PlayerForm!$X$5+7),
 TeamForm!$B$4:$B$23, TeamForm!$AB$4:$AB$23),
INDEX(FixtureTicker!$B$24:$AM$43, MATCH($B355, FixtureTicker!$A$24:$A$43), PlayerForm!$X$5+7)="BLANK",
0
)
),0)</f>
        <v>0</v>
      </c>
    </row>
    <row r="356" spans="1:10">
      <c r="A356" s="55">
        <v>199</v>
      </c>
      <c r="B356" s="55">
        <f>_xlfn.XLOOKUP($A356, PlayerData!$B$3:$B$394, PlayerData!C$3:C$394)</f>
        <v>0</v>
      </c>
      <c r="C356" s="55" t="str">
        <f>_xlfn.XLOOKUP($A356, PlayerData!$B$3:$B$394, PlayerData!D$3:D$394)</f>
        <v>M</v>
      </c>
      <c r="D356" s="55">
        <f>_xlfn.XLOOKUP($A356, PlayerData!$B:$B, PlayerData!F:F,,,-1)</f>
        <v>4.8</v>
      </c>
      <c r="E356" s="31" t="str">
        <f>_xlfn.XLOOKUP($A356, PlayerData!$B$3:$B$394, PlayerData!E$3:E$394)</f>
        <v>Lerma</v>
      </c>
      <c r="F356" s="164" cm="1">
        <f t="array" ref="F356">IFERROR(0.01*_xlfn.IFS(
INDEX(FixtureTicker!$B$24:$AM$43, MATCH($B356, FixtureTicker!$A$24:$A$43, 0), PlayerForm!$X$5)="H",
_xlfn.XLOOKUP($E356, PlayerForm!$D$3:$D$394, PlayerForm!$Q$3:$Q$394)*
_xlfn.XLOOKUP(
INDEX(FixtureTicker!$B$3:$AM$22, MATCH($B356, FixtureTicker!$A$3:$A$22,0), PlayerForm!$X$5),
 TeamForm!$B$4:$B$23, TeamForm!$AD$4:$AD$23),
INDEX(FixtureTicker!$B$24:$AM$43, MATCH($B356, FixtureTicker!$A$24:$A$43,0), PlayerForm!$X$5)="A",
_xlfn.XLOOKUP($E356, PlayerForm!$D$3:$D$394, PlayerForm!$R$3:$R$394)*
_xlfn.XLOOKUP(
INDEX(FixtureTicker!$B$3:$AM$22, MATCH($B356, FixtureTicker!$A$3:$A$22,0), PlayerForm!$X$5),
 TeamForm!$B$4:$B$23, TeamForm!$AB$4:$AB$23),
INDEX(FixtureTicker!$B$24:$AM$43, MATCH($B356, FixtureTicker!$A$24:$A$43,0), PlayerForm!$X$5)="BLANK",
0),0)</f>
        <v>0</v>
      </c>
      <c r="G356" s="163" cm="1">
        <f t="array" ref="G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
),0)</f>
        <v>0</v>
      </c>
      <c r="H356" s="163" cm="1">
        <f t="array" ref="H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),
_xlfn.IFS(
INDEX(FixtureTicker!$B$24:$AM$43, MATCH($B356, FixtureTicker!$A$24:$A$43), PlayerForm!$X$5+2)="H",
_xlfn.XLOOKUP($E356, PlayerForm!$D$3:$D$394, PlayerForm!$Q$3:$Q$394)*
_xlfn.XLOOKUP(
INDEX(FixtureTicker!$B$3:$AM$22, MATCH($B356, FixtureTicker!$A$3:$A$22), PlayerForm!$X$5+2),
 TeamForm!$B$4:$B$23, TeamForm!$AD$4:$AD$23),
INDEX(FixtureTicker!$B$24:$AM$43, MATCH($B356, FixtureTicker!$A$24:$A$43), PlayerForm!$X$5+2)="A",
_xlfn.XLOOKUP($E356, PlayerForm!$D$3:$D$394, PlayerForm!$R$3:$R$394)*
_xlfn.XLOOKUP(
INDEX(FixtureTicker!$B$3:$AM$22, MATCH($B356, FixtureTicker!$A$3:$A$22), PlayerForm!$X$5+2),
 TeamForm!$B$4:$B$23, TeamForm!$AB$4:$AB$23),
INDEX(FixtureTicker!$B$24:$AM$43, MATCH($B356, FixtureTicker!$A$24:$A$43), PlayerForm!$X$5+2)="BLANK",
0
),
_xlfn.IFS(
INDEX(FixtureTicker!$B$24:$AM$43, MATCH($B356, FixtureTicker!$A$24:$A$43), PlayerForm!$X$5+3)="H",
_xlfn.XLOOKUP($E356, PlayerForm!$D$3:$D$394, PlayerForm!$Q$3:$Q$394)*
_xlfn.XLOOKUP(
INDEX(FixtureTicker!$B$3:$AM$22, MATCH($B356, FixtureTicker!$A$3:$A$22), PlayerForm!$X$5+3),
 TeamForm!$B$4:$B$23, TeamForm!$AD$4:$AD$23),
INDEX(FixtureTicker!$B$24:$AM$43, MATCH($B356, FixtureTicker!$A$24:$A$43), PlayerForm!$X$5+3)="A",
_xlfn.XLOOKUP($E356, PlayerForm!$D$3:$D$394, PlayerForm!$R$3:$R$394)*
_xlfn.XLOOKUP(
INDEX(FixtureTicker!$B$3:$AM$22, MATCH($B356, FixtureTicker!$A$3:$A$22), PlayerForm!$X$5+3),
 TeamForm!$B$4:$B$23, TeamForm!$AB$4:$AB$23),
INDEX(FixtureTicker!$B$24:$AM$43, MATCH($B356, FixtureTicker!$A$24:$A$43), PlayerForm!$X$5+3)="BLANK",
0
)
),0)</f>
        <v>0</v>
      </c>
      <c r="I356" s="163" cm="1">
        <f t="array" ref="I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),
_xlfn.IFS(
INDEX(FixtureTicker!$B$24:$AM$43, MATCH($B356, FixtureTicker!$A$24:$A$43), PlayerForm!$X$5+2)="H",
_xlfn.XLOOKUP($E356, PlayerForm!$D$3:$D$394, PlayerForm!$Q$3:$Q$394)*
_xlfn.XLOOKUP(
INDEX(FixtureTicker!$B$3:$AM$22, MATCH($B356, FixtureTicker!$A$3:$A$22), PlayerForm!$X$5+2),
 TeamForm!$B$4:$B$23, TeamForm!$AD$4:$AD$23),
INDEX(FixtureTicker!$B$24:$AM$43, MATCH($B356, FixtureTicker!$A$24:$A$43), PlayerForm!$X$5+2)="A",
_xlfn.XLOOKUP($E356, PlayerForm!$D$3:$D$394, PlayerForm!$R$3:$R$394)*
_xlfn.XLOOKUP(
INDEX(FixtureTicker!$B$3:$AM$22, MATCH($B356, FixtureTicker!$A$3:$A$22), PlayerForm!$X$5+2),
 TeamForm!$B$4:$B$23, TeamForm!$AB$4:$AB$23),
INDEX(FixtureTicker!$B$24:$AM$43, MATCH($B356, FixtureTicker!$A$24:$A$43), PlayerForm!$X$5+2)="BLANK",
0
),
_xlfn.IFS(
INDEX(FixtureTicker!$B$24:$AM$43, MATCH($B356, FixtureTicker!$A$24:$A$43), PlayerForm!$X$5+3)="H",
_xlfn.XLOOKUP($E356, PlayerForm!$D$3:$D$394, PlayerForm!$Q$3:$Q$394)*
_xlfn.XLOOKUP(
INDEX(FixtureTicker!$B$3:$AM$22, MATCH($B356, FixtureTicker!$A$3:$A$22), PlayerForm!$X$5+3),
 TeamForm!$B$4:$B$23, TeamForm!$AD$4:$AD$23),
INDEX(FixtureTicker!$B$24:$AM$43, MATCH($B356, FixtureTicker!$A$24:$A$43), PlayerForm!$X$5+3)="A",
_xlfn.XLOOKUP($E356, PlayerForm!$D$3:$D$394, PlayerForm!$R$3:$R$394)*
_xlfn.XLOOKUP(
INDEX(FixtureTicker!$B$3:$AM$22, MATCH($B356, FixtureTicker!$A$3:$A$22), PlayerForm!$X$5+3),
 TeamForm!$B$4:$B$23, TeamForm!$AB$4:$AB$23),
INDEX(FixtureTicker!$B$24:$AM$43, MATCH($B356, FixtureTicker!$A$24:$A$43), PlayerForm!$X$5+3)="BLANK",
0
),
_xlfn.IFS(
INDEX(FixtureTicker!$B$24:$AM$43, MATCH($B356, FixtureTicker!$A$24:$A$43), PlayerForm!$X$5+4)="H",
_xlfn.XLOOKUP($E356, PlayerForm!$D$3:$D$394, PlayerForm!$Q$3:$Q$394)*
_xlfn.XLOOKUP(
INDEX(FixtureTicker!$B$3:$AM$22, MATCH($B356, FixtureTicker!$A$3:$A$22), PlayerForm!$X$5+4),
 TeamForm!$B$4:$B$23, TeamForm!$AD$4:$AD$23),
INDEX(FixtureTicker!$B$24:$AM$43, MATCH($B356, FixtureTicker!$A$24:$A$43), PlayerForm!$X$5+4)="A",
_xlfn.XLOOKUP($E356, PlayerForm!$D$3:$D$394, PlayerForm!$R$3:$R$394)*
_xlfn.XLOOKUP(
INDEX(FixtureTicker!$B$3:$AM$22, MATCH($B356, FixtureTicker!$A$3:$A$22), PlayerForm!$X$5+4),
 TeamForm!$B$4:$B$23, TeamForm!$AB$4:$AB$23),
INDEX(FixtureTicker!$B$24:$AM$43, MATCH($B356, FixtureTicker!$A$24:$A$43), PlayerForm!$X$5+4)="BLANK",
0
),
_xlfn.IFS(
INDEX(FixtureTicker!$B$24:$AM$43, MATCH($B356, FixtureTicker!$A$24:$A$43), PlayerForm!$X$5+5)="H",
_xlfn.XLOOKUP($E356, PlayerForm!$D$3:$D$394, PlayerForm!$Q$3:$Q$394)*
_xlfn.XLOOKUP(
INDEX(FixtureTicker!$B$3:$AM$22, MATCH($B356, FixtureTicker!$A$3:$A$22), PlayerForm!$X$5+5),
 TeamForm!$B$4:$B$23, TeamForm!$AD$4:$AD$23),
INDEX(FixtureTicker!$B$24:$AM$43, MATCH($B356, FixtureTicker!$A$24:$A$43), PlayerForm!$X$5+5)="A",
_xlfn.XLOOKUP($E356, PlayerForm!$D$3:$D$394, PlayerForm!$R$3:$R$394)*
_xlfn.XLOOKUP(
INDEX(FixtureTicker!$B$3:$AM$22, MATCH($B356, FixtureTicker!$A$3:$A$22), PlayerForm!$X$5+5),
 TeamForm!$B$4:$B$23, TeamForm!$AB$4:$AB$23),
INDEX(FixtureTicker!$B$24:$AM$43, MATCH($B356, FixtureTicker!$A$24:$A$43), PlayerForm!$X$5+5)="BLANK",
0
)
),0)</f>
        <v>0</v>
      </c>
      <c r="J356" s="163" cm="1">
        <f t="array" ref="J356">IFERROR(0.01*SUM(
_xlfn.IFS(
INDEX(FixtureTicker!$B$24:$AM$43, MATCH($B356, FixtureTicker!$A$24:$A$43), PlayerForm!$X$5)="H",
_xlfn.XLOOKUP($E356, PlayerForm!$D$3:$D$394, PlayerForm!$Q$3:$Q$394)*
_xlfn.XLOOKUP(
INDEX(FixtureTicker!$B$3:$AM$22, MATCH($B356, FixtureTicker!$A$3:$A$22), PlayerForm!$X$5),
 TeamForm!$B$4:$B$23, TeamForm!$AD$4:$AD$23),
INDEX(FixtureTicker!$B$24:$AM$43, MATCH($B356, FixtureTicker!$A$24:$A$43), PlayerForm!$X$5)="A",
_xlfn.XLOOKUP($E356, PlayerForm!$D$3:$D$394, PlayerForm!$R$3:$R$394)*
_xlfn.XLOOKUP(
INDEX(FixtureTicker!$B$3:$AM$22, MATCH($B356, FixtureTicker!$A$3:$A$22), PlayerForm!$X$5),
 TeamForm!$B$4:$B$23, TeamForm!$AB$4:$AB$23),
INDEX(FixtureTicker!$B$24:$AM$43, MATCH($B356, FixtureTicker!$A$24:$A$43), PlayerForm!$X$5)="BLANK",
0
),
_xlfn.IFS(
INDEX(FixtureTicker!$B$24:$AM$43, MATCH($B356, FixtureTicker!$A$24:$A$43), PlayerForm!$X$5+1)="H",
_xlfn.XLOOKUP($E356, PlayerForm!$D$3:$D$394, PlayerForm!$Q$3:$Q$394)*
_xlfn.XLOOKUP(
INDEX(FixtureTicker!$B$3:$AM$22, MATCH($B356, FixtureTicker!$A$3:$A$22), PlayerForm!$X$5+1),
 TeamForm!$B$4:$B$23, TeamForm!$AD$4:$AD$23),
INDEX(FixtureTicker!$B$24:$AM$43, MATCH($B356, FixtureTicker!$A$24:$A$43), PlayerForm!$X$5+1)="A",
_xlfn.XLOOKUP($E356, PlayerForm!$D$3:$D$394, PlayerForm!$R$3:$R$394)*
_xlfn.XLOOKUP(
INDEX(FixtureTicker!$B$3:$AM$22, MATCH($B356, FixtureTicker!$A$3:$A$22), PlayerForm!$X$5+1),
 TeamForm!$B$4:$B$23, TeamForm!$AB$4:$AB$23),
INDEX(FixtureTicker!$B$24:$AM$43, MATCH($B356, FixtureTicker!$A$24:$A$43), PlayerForm!$X$5+1)="BLANK",
0
),
_xlfn.IFS(
INDEX(FixtureTicker!$B$24:$AM$43, MATCH($B356, FixtureTicker!$A$24:$A$43), PlayerForm!$X$5+2)="H",
_xlfn.XLOOKUP($E356, PlayerForm!$D$3:$D$394, PlayerForm!$Q$3:$Q$394)*
_xlfn.XLOOKUP(
INDEX(FixtureTicker!$B$3:$AM$22, MATCH($B356, FixtureTicker!$A$3:$A$22), PlayerForm!$X$5+2),
 TeamForm!$B$4:$B$23, TeamForm!$AD$4:$AD$23),
INDEX(FixtureTicker!$B$24:$AM$43, MATCH($B356, FixtureTicker!$A$24:$A$43), PlayerForm!$X$5+2)="A",
_xlfn.XLOOKUP($E356, PlayerForm!$D$3:$D$394, PlayerForm!$R$3:$R$394)*
_xlfn.XLOOKUP(
INDEX(FixtureTicker!$B$3:$AM$22, MATCH($B356, FixtureTicker!$A$3:$A$22), PlayerForm!$X$5+2),
 TeamForm!$B$4:$B$23, TeamForm!$AB$4:$AB$23),
INDEX(FixtureTicker!$B$24:$AM$43, MATCH($B356, FixtureTicker!$A$24:$A$43), PlayerForm!$X$5+2)="BLANK",
0
),
_xlfn.IFS(
INDEX(FixtureTicker!$B$24:$AM$43, MATCH($B356, FixtureTicker!$A$24:$A$43), PlayerForm!$X$5+3)="H",
_xlfn.XLOOKUP($E356, PlayerForm!$D$3:$D$394, PlayerForm!$Q$3:$Q$394)*
_xlfn.XLOOKUP(
INDEX(FixtureTicker!$B$3:$AM$22, MATCH($B356, FixtureTicker!$A$3:$A$22), PlayerForm!$X$5+3),
 TeamForm!$B$4:$B$23, TeamForm!$AD$4:$AD$23),
INDEX(FixtureTicker!$B$24:$AM$43, MATCH($B356, FixtureTicker!$A$24:$A$43), PlayerForm!$X$5+3)="A",
_xlfn.XLOOKUP($E356, PlayerForm!$D$3:$D$394, PlayerForm!$R$3:$R$394)*
_xlfn.XLOOKUP(
INDEX(FixtureTicker!$B$3:$AM$22, MATCH($B356, FixtureTicker!$A$3:$A$22), PlayerForm!$X$5+3),
 TeamForm!$B$4:$B$23, TeamForm!$AB$4:$AB$23),
INDEX(FixtureTicker!$B$24:$AM$43, MATCH($B356, FixtureTicker!$A$24:$A$43), PlayerForm!$X$5+3)="BLANK",
0
),
_xlfn.IFS(
INDEX(FixtureTicker!$B$24:$AM$43, MATCH($B356, FixtureTicker!$A$24:$A$43), PlayerForm!$X$5+4)="H",
_xlfn.XLOOKUP($E356, PlayerForm!$D$3:$D$394, PlayerForm!$Q$3:$Q$394)*
_xlfn.XLOOKUP(
INDEX(FixtureTicker!$B$3:$AM$22, MATCH($B356, FixtureTicker!$A$3:$A$22), PlayerForm!$X$5+4),
 TeamForm!$B$4:$B$23, TeamForm!$AD$4:$AD$23),
INDEX(FixtureTicker!$B$24:$AM$43, MATCH($B356, FixtureTicker!$A$24:$A$43), PlayerForm!$X$5+4)="A",
_xlfn.XLOOKUP($E356, PlayerForm!$D$3:$D$394, PlayerForm!$R$3:$R$394)*
_xlfn.XLOOKUP(
INDEX(FixtureTicker!$B$3:$AM$22, MATCH($B356, FixtureTicker!$A$3:$A$22), PlayerForm!$X$5+4),
 TeamForm!$B$4:$B$23, TeamForm!$AB$4:$AB$23),
INDEX(FixtureTicker!$B$24:$AM$43, MATCH($B356, FixtureTicker!$A$24:$A$43), PlayerForm!$X$5+4)="BLANK",
0
),
_xlfn.IFS(
INDEX(FixtureTicker!$B$24:$AM$43, MATCH($B356, FixtureTicker!$A$24:$A$43), PlayerForm!$X$5+5)="H",
_xlfn.XLOOKUP($E356, PlayerForm!$D$3:$D$394, PlayerForm!$Q$3:$Q$394)*
_xlfn.XLOOKUP(
INDEX(FixtureTicker!$B$3:$AM$22, MATCH($B356, FixtureTicker!$A$3:$A$22), PlayerForm!$X$5+5),
 TeamForm!$B$4:$B$23, TeamForm!$AD$4:$AD$23),
INDEX(FixtureTicker!$B$24:$AM$43, MATCH($B356, FixtureTicker!$A$24:$A$43), PlayerForm!$X$5+5)="A",
_xlfn.XLOOKUP($E356, PlayerForm!$D$3:$D$394, PlayerForm!$R$3:$R$394)*
_xlfn.XLOOKUP(
INDEX(FixtureTicker!$B$3:$AM$22, MATCH($B356, FixtureTicker!$A$3:$A$22), PlayerForm!$X$5+5),
 TeamForm!$B$4:$B$23, TeamForm!$AB$4:$AB$23),
INDEX(FixtureTicker!$B$24:$AM$43, MATCH($B356, FixtureTicker!$A$24:$A$43), PlayerForm!$X$5+5)="BLANK",
0
),
_xlfn.IFS(
INDEX(FixtureTicker!$B$24:$AM$43, MATCH($B356, FixtureTicker!$A$24:$A$43), PlayerForm!$X$5+6)="H",
_xlfn.XLOOKUP($E356, PlayerForm!$D$3:$D$394, PlayerForm!$Q$3:$Q$394)*
_xlfn.XLOOKUP(
INDEX(FixtureTicker!$B$3:$AM$22, MATCH($B356, FixtureTicker!$A$3:$A$22), PlayerForm!$X$5+6),
 TeamForm!$B$4:$B$23, TeamForm!$AD$4:$AD$23),
INDEX(FixtureTicker!$B$24:$AM$43, MATCH($B356, FixtureTicker!$A$24:$A$43), PlayerForm!$X$5+6)="A",
_xlfn.XLOOKUP($E356, PlayerForm!$D$3:$D$394, PlayerForm!$R$3:$R$394)*
_xlfn.XLOOKUP(
INDEX(FixtureTicker!$B$3:$AM$22, MATCH($B356, FixtureTicker!$A$3:$A$22), PlayerForm!$X$5+6),
 TeamForm!$B$4:$B$23, TeamForm!$AB$4:$AB$23),
INDEX(FixtureTicker!$B$24:$AM$43, MATCH($B356, FixtureTicker!$A$24:$A$43), PlayerForm!$X$5+6)="BLANK",
0
),
_xlfn.IFS(
INDEX(FixtureTicker!$B$24:$AM$43, MATCH($B356, FixtureTicker!$A$24:$A$43), PlayerForm!$X$5+7)="H",
_xlfn.XLOOKUP($E356, PlayerForm!$D$3:$D$394, PlayerForm!$Q$3:$Q$394)*
_xlfn.XLOOKUP(
INDEX(FixtureTicker!$B$3:$AM$22, MATCH($B356, FixtureTicker!$A$3:$A$22), PlayerForm!$X$5+7),
 TeamForm!$B$4:$B$23, TeamForm!$AD$4:$AD$23),
INDEX(FixtureTicker!$B$24:$AM$43, MATCH($B356, FixtureTicker!$A$24:$A$43), PlayerForm!$X$5+7)="A",
_xlfn.XLOOKUP($E356, PlayerForm!$D$3:$D$394, PlayerForm!$R$3:$R$394)*
_xlfn.XLOOKUP(
INDEX(FixtureTicker!$B$3:$AM$22, MATCH($B356, FixtureTicker!$A$3:$A$22), PlayerForm!$X$5+7),
 TeamForm!$B$4:$B$23, TeamForm!$AB$4:$AB$23),
INDEX(FixtureTicker!$B$24:$AM$43, MATCH($B356, FixtureTicker!$A$24:$A$43), PlayerForm!$X$5+7)="BLANK",
0
)
),0)</f>
        <v>0</v>
      </c>
    </row>
    <row r="357" spans="1:10">
      <c r="A357" s="55">
        <v>354</v>
      </c>
      <c r="B357" s="55">
        <f>_xlfn.XLOOKUP($A357, PlayerData!$B$3:$B$394, PlayerData!C$3:C$394)</f>
        <v>0</v>
      </c>
      <c r="C357" s="55" t="str">
        <f>_xlfn.XLOOKUP($A357, PlayerData!$B$3:$B$394, PlayerData!D$3:D$394)</f>
        <v>D</v>
      </c>
      <c r="D357" s="55">
        <f>_xlfn.XLOOKUP($A357, PlayerData!$B:$B, PlayerData!F:F,,,-1)</f>
        <v>4.2</v>
      </c>
      <c r="E357" s="31" t="str">
        <f>_xlfn.XLOOKUP($A357, PlayerData!$B$3:$B$394, PlayerData!E$3:E$394)</f>
        <v>Rico</v>
      </c>
      <c r="F357" s="164" cm="1">
        <f t="array" ref="F357">IFERROR(0.01*_xlfn.IFS(
INDEX(FixtureTicker!$B$24:$AM$43, MATCH($B357, FixtureTicker!$A$24:$A$43, 0), PlayerForm!$X$5)="H",
_xlfn.XLOOKUP($E357, PlayerForm!$D$3:$D$394, PlayerForm!$Q$3:$Q$394)*
_xlfn.XLOOKUP(
INDEX(FixtureTicker!$B$3:$AM$22, MATCH($B357, FixtureTicker!$A$3:$A$22,0), PlayerForm!$X$5),
 TeamForm!$B$4:$B$23, TeamForm!$AD$4:$AD$23),
INDEX(FixtureTicker!$B$24:$AM$43, MATCH($B357, FixtureTicker!$A$24:$A$43,0), PlayerForm!$X$5)="A",
_xlfn.XLOOKUP($E357, PlayerForm!$D$3:$D$394, PlayerForm!$R$3:$R$394)*
_xlfn.XLOOKUP(
INDEX(FixtureTicker!$B$3:$AM$22, MATCH($B357, FixtureTicker!$A$3:$A$22,0), PlayerForm!$X$5),
 TeamForm!$B$4:$B$23, TeamForm!$AB$4:$AB$23),
INDEX(FixtureTicker!$B$24:$AM$43, MATCH($B357, FixtureTicker!$A$24:$A$43,0), PlayerForm!$X$5)="BLANK",
0),0)</f>
        <v>0</v>
      </c>
      <c r="G357" s="163" cm="1">
        <f t="array" ref="G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
),0)</f>
        <v>0</v>
      </c>
      <c r="H357" s="163" cm="1">
        <f t="array" ref="H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),
_xlfn.IFS(
INDEX(FixtureTicker!$B$24:$AM$43, MATCH($B357, FixtureTicker!$A$24:$A$43), PlayerForm!$X$5+2)="H",
_xlfn.XLOOKUP($E357, PlayerForm!$D$3:$D$394, PlayerForm!$Q$3:$Q$394)*
_xlfn.XLOOKUP(
INDEX(FixtureTicker!$B$3:$AM$22, MATCH($B357, FixtureTicker!$A$3:$A$22), PlayerForm!$X$5+2),
 TeamForm!$B$4:$B$23, TeamForm!$AD$4:$AD$23),
INDEX(FixtureTicker!$B$24:$AM$43, MATCH($B357, FixtureTicker!$A$24:$A$43), PlayerForm!$X$5+2)="A",
_xlfn.XLOOKUP($E357, PlayerForm!$D$3:$D$394, PlayerForm!$R$3:$R$394)*
_xlfn.XLOOKUP(
INDEX(FixtureTicker!$B$3:$AM$22, MATCH($B357, FixtureTicker!$A$3:$A$22), PlayerForm!$X$5+2),
 TeamForm!$B$4:$B$23, TeamForm!$AB$4:$AB$23),
INDEX(FixtureTicker!$B$24:$AM$43, MATCH($B357, FixtureTicker!$A$24:$A$43), PlayerForm!$X$5+2)="BLANK",
0
),
_xlfn.IFS(
INDEX(FixtureTicker!$B$24:$AM$43, MATCH($B357, FixtureTicker!$A$24:$A$43), PlayerForm!$X$5+3)="H",
_xlfn.XLOOKUP($E357, PlayerForm!$D$3:$D$394, PlayerForm!$Q$3:$Q$394)*
_xlfn.XLOOKUP(
INDEX(FixtureTicker!$B$3:$AM$22, MATCH($B357, FixtureTicker!$A$3:$A$22), PlayerForm!$X$5+3),
 TeamForm!$B$4:$B$23, TeamForm!$AD$4:$AD$23),
INDEX(FixtureTicker!$B$24:$AM$43, MATCH($B357, FixtureTicker!$A$24:$A$43), PlayerForm!$X$5+3)="A",
_xlfn.XLOOKUP($E357, PlayerForm!$D$3:$D$394, PlayerForm!$R$3:$R$394)*
_xlfn.XLOOKUP(
INDEX(FixtureTicker!$B$3:$AM$22, MATCH($B357, FixtureTicker!$A$3:$A$22), PlayerForm!$X$5+3),
 TeamForm!$B$4:$B$23, TeamForm!$AB$4:$AB$23),
INDEX(FixtureTicker!$B$24:$AM$43, MATCH($B357, FixtureTicker!$A$24:$A$43), PlayerForm!$X$5+3)="BLANK",
0
)
),0)</f>
        <v>0</v>
      </c>
      <c r="I357" s="163" cm="1">
        <f t="array" ref="I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),
_xlfn.IFS(
INDEX(FixtureTicker!$B$24:$AM$43, MATCH($B357, FixtureTicker!$A$24:$A$43), PlayerForm!$X$5+2)="H",
_xlfn.XLOOKUP($E357, PlayerForm!$D$3:$D$394, PlayerForm!$Q$3:$Q$394)*
_xlfn.XLOOKUP(
INDEX(FixtureTicker!$B$3:$AM$22, MATCH($B357, FixtureTicker!$A$3:$A$22), PlayerForm!$X$5+2),
 TeamForm!$B$4:$B$23, TeamForm!$AD$4:$AD$23),
INDEX(FixtureTicker!$B$24:$AM$43, MATCH($B357, FixtureTicker!$A$24:$A$43), PlayerForm!$X$5+2)="A",
_xlfn.XLOOKUP($E357, PlayerForm!$D$3:$D$394, PlayerForm!$R$3:$R$394)*
_xlfn.XLOOKUP(
INDEX(FixtureTicker!$B$3:$AM$22, MATCH($B357, FixtureTicker!$A$3:$A$22), PlayerForm!$X$5+2),
 TeamForm!$B$4:$B$23, TeamForm!$AB$4:$AB$23),
INDEX(FixtureTicker!$B$24:$AM$43, MATCH($B357, FixtureTicker!$A$24:$A$43), PlayerForm!$X$5+2)="BLANK",
0
),
_xlfn.IFS(
INDEX(FixtureTicker!$B$24:$AM$43, MATCH($B357, FixtureTicker!$A$24:$A$43), PlayerForm!$X$5+3)="H",
_xlfn.XLOOKUP($E357, PlayerForm!$D$3:$D$394, PlayerForm!$Q$3:$Q$394)*
_xlfn.XLOOKUP(
INDEX(FixtureTicker!$B$3:$AM$22, MATCH($B357, FixtureTicker!$A$3:$A$22), PlayerForm!$X$5+3),
 TeamForm!$B$4:$B$23, TeamForm!$AD$4:$AD$23),
INDEX(FixtureTicker!$B$24:$AM$43, MATCH($B357, FixtureTicker!$A$24:$A$43), PlayerForm!$X$5+3)="A",
_xlfn.XLOOKUP($E357, PlayerForm!$D$3:$D$394, PlayerForm!$R$3:$R$394)*
_xlfn.XLOOKUP(
INDEX(FixtureTicker!$B$3:$AM$22, MATCH($B357, FixtureTicker!$A$3:$A$22), PlayerForm!$X$5+3),
 TeamForm!$B$4:$B$23, TeamForm!$AB$4:$AB$23),
INDEX(FixtureTicker!$B$24:$AM$43, MATCH($B357, FixtureTicker!$A$24:$A$43), PlayerForm!$X$5+3)="BLANK",
0
),
_xlfn.IFS(
INDEX(FixtureTicker!$B$24:$AM$43, MATCH($B357, FixtureTicker!$A$24:$A$43), PlayerForm!$X$5+4)="H",
_xlfn.XLOOKUP($E357, PlayerForm!$D$3:$D$394, PlayerForm!$Q$3:$Q$394)*
_xlfn.XLOOKUP(
INDEX(FixtureTicker!$B$3:$AM$22, MATCH($B357, FixtureTicker!$A$3:$A$22), PlayerForm!$X$5+4),
 TeamForm!$B$4:$B$23, TeamForm!$AD$4:$AD$23),
INDEX(FixtureTicker!$B$24:$AM$43, MATCH($B357, FixtureTicker!$A$24:$A$43), PlayerForm!$X$5+4)="A",
_xlfn.XLOOKUP($E357, PlayerForm!$D$3:$D$394, PlayerForm!$R$3:$R$394)*
_xlfn.XLOOKUP(
INDEX(FixtureTicker!$B$3:$AM$22, MATCH($B357, FixtureTicker!$A$3:$A$22), PlayerForm!$X$5+4),
 TeamForm!$B$4:$B$23, TeamForm!$AB$4:$AB$23),
INDEX(FixtureTicker!$B$24:$AM$43, MATCH($B357, FixtureTicker!$A$24:$A$43), PlayerForm!$X$5+4)="BLANK",
0
),
_xlfn.IFS(
INDEX(FixtureTicker!$B$24:$AM$43, MATCH($B357, FixtureTicker!$A$24:$A$43), PlayerForm!$X$5+5)="H",
_xlfn.XLOOKUP($E357, PlayerForm!$D$3:$D$394, PlayerForm!$Q$3:$Q$394)*
_xlfn.XLOOKUP(
INDEX(FixtureTicker!$B$3:$AM$22, MATCH($B357, FixtureTicker!$A$3:$A$22), PlayerForm!$X$5+5),
 TeamForm!$B$4:$B$23, TeamForm!$AD$4:$AD$23),
INDEX(FixtureTicker!$B$24:$AM$43, MATCH($B357, FixtureTicker!$A$24:$A$43), PlayerForm!$X$5+5)="A",
_xlfn.XLOOKUP($E357, PlayerForm!$D$3:$D$394, PlayerForm!$R$3:$R$394)*
_xlfn.XLOOKUP(
INDEX(FixtureTicker!$B$3:$AM$22, MATCH($B357, FixtureTicker!$A$3:$A$22), PlayerForm!$X$5+5),
 TeamForm!$B$4:$B$23, TeamForm!$AB$4:$AB$23),
INDEX(FixtureTicker!$B$24:$AM$43, MATCH($B357, FixtureTicker!$A$24:$A$43), PlayerForm!$X$5+5)="BLANK",
0
)
),0)</f>
        <v>0</v>
      </c>
      <c r="J357" s="163" cm="1">
        <f t="array" ref="J357">IFERROR(0.01*SUM(
_xlfn.IFS(
INDEX(FixtureTicker!$B$24:$AM$43, MATCH($B357, FixtureTicker!$A$24:$A$43), PlayerForm!$X$5)="H",
_xlfn.XLOOKUP($E357, PlayerForm!$D$3:$D$394, PlayerForm!$Q$3:$Q$394)*
_xlfn.XLOOKUP(
INDEX(FixtureTicker!$B$3:$AM$22, MATCH($B357, FixtureTicker!$A$3:$A$22), PlayerForm!$X$5),
 TeamForm!$B$4:$B$23, TeamForm!$AD$4:$AD$23),
INDEX(FixtureTicker!$B$24:$AM$43, MATCH($B357, FixtureTicker!$A$24:$A$43), PlayerForm!$X$5)="A",
_xlfn.XLOOKUP($E357, PlayerForm!$D$3:$D$394, PlayerForm!$R$3:$R$394)*
_xlfn.XLOOKUP(
INDEX(FixtureTicker!$B$3:$AM$22, MATCH($B357, FixtureTicker!$A$3:$A$22), PlayerForm!$X$5),
 TeamForm!$B$4:$B$23, TeamForm!$AB$4:$AB$23),
INDEX(FixtureTicker!$B$24:$AM$43, MATCH($B357, FixtureTicker!$A$24:$A$43), PlayerForm!$X$5)="BLANK",
0
),
_xlfn.IFS(
INDEX(FixtureTicker!$B$24:$AM$43, MATCH($B357, FixtureTicker!$A$24:$A$43), PlayerForm!$X$5+1)="H",
_xlfn.XLOOKUP($E357, PlayerForm!$D$3:$D$394, PlayerForm!$Q$3:$Q$394)*
_xlfn.XLOOKUP(
INDEX(FixtureTicker!$B$3:$AM$22, MATCH($B357, FixtureTicker!$A$3:$A$22), PlayerForm!$X$5+1),
 TeamForm!$B$4:$B$23, TeamForm!$AD$4:$AD$23),
INDEX(FixtureTicker!$B$24:$AM$43, MATCH($B357, FixtureTicker!$A$24:$A$43), PlayerForm!$X$5+1)="A",
_xlfn.XLOOKUP($E357, PlayerForm!$D$3:$D$394, PlayerForm!$R$3:$R$394)*
_xlfn.XLOOKUP(
INDEX(FixtureTicker!$B$3:$AM$22, MATCH($B357, FixtureTicker!$A$3:$A$22), PlayerForm!$X$5+1),
 TeamForm!$B$4:$B$23, TeamForm!$AB$4:$AB$23),
INDEX(FixtureTicker!$B$24:$AM$43, MATCH($B357, FixtureTicker!$A$24:$A$43), PlayerForm!$X$5+1)="BLANK",
0
),
_xlfn.IFS(
INDEX(FixtureTicker!$B$24:$AM$43, MATCH($B357, FixtureTicker!$A$24:$A$43), PlayerForm!$X$5+2)="H",
_xlfn.XLOOKUP($E357, PlayerForm!$D$3:$D$394, PlayerForm!$Q$3:$Q$394)*
_xlfn.XLOOKUP(
INDEX(FixtureTicker!$B$3:$AM$22, MATCH($B357, FixtureTicker!$A$3:$A$22), PlayerForm!$X$5+2),
 TeamForm!$B$4:$B$23, TeamForm!$AD$4:$AD$23),
INDEX(FixtureTicker!$B$24:$AM$43, MATCH($B357, FixtureTicker!$A$24:$A$43), PlayerForm!$X$5+2)="A",
_xlfn.XLOOKUP($E357, PlayerForm!$D$3:$D$394, PlayerForm!$R$3:$R$394)*
_xlfn.XLOOKUP(
INDEX(FixtureTicker!$B$3:$AM$22, MATCH($B357, FixtureTicker!$A$3:$A$22), PlayerForm!$X$5+2),
 TeamForm!$B$4:$B$23, TeamForm!$AB$4:$AB$23),
INDEX(FixtureTicker!$B$24:$AM$43, MATCH($B357, FixtureTicker!$A$24:$A$43), PlayerForm!$X$5+2)="BLANK",
0
),
_xlfn.IFS(
INDEX(FixtureTicker!$B$24:$AM$43, MATCH($B357, FixtureTicker!$A$24:$A$43), PlayerForm!$X$5+3)="H",
_xlfn.XLOOKUP($E357, PlayerForm!$D$3:$D$394, PlayerForm!$Q$3:$Q$394)*
_xlfn.XLOOKUP(
INDEX(FixtureTicker!$B$3:$AM$22, MATCH($B357, FixtureTicker!$A$3:$A$22), PlayerForm!$X$5+3),
 TeamForm!$B$4:$B$23, TeamForm!$AD$4:$AD$23),
INDEX(FixtureTicker!$B$24:$AM$43, MATCH($B357, FixtureTicker!$A$24:$A$43), PlayerForm!$X$5+3)="A",
_xlfn.XLOOKUP($E357, PlayerForm!$D$3:$D$394, PlayerForm!$R$3:$R$394)*
_xlfn.XLOOKUP(
INDEX(FixtureTicker!$B$3:$AM$22, MATCH($B357, FixtureTicker!$A$3:$A$22), PlayerForm!$X$5+3),
 TeamForm!$B$4:$B$23, TeamForm!$AB$4:$AB$23),
INDEX(FixtureTicker!$B$24:$AM$43, MATCH($B357, FixtureTicker!$A$24:$A$43), PlayerForm!$X$5+3)="BLANK",
0
),
_xlfn.IFS(
INDEX(FixtureTicker!$B$24:$AM$43, MATCH($B357, FixtureTicker!$A$24:$A$43), PlayerForm!$X$5+4)="H",
_xlfn.XLOOKUP($E357, PlayerForm!$D$3:$D$394, PlayerForm!$Q$3:$Q$394)*
_xlfn.XLOOKUP(
INDEX(FixtureTicker!$B$3:$AM$22, MATCH($B357, FixtureTicker!$A$3:$A$22), PlayerForm!$X$5+4),
 TeamForm!$B$4:$B$23, TeamForm!$AD$4:$AD$23),
INDEX(FixtureTicker!$B$24:$AM$43, MATCH($B357, FixtureTicker!$A$24:$A$43), PlayerForm!$X$5+4)="A",
_xlfn.XLOOKUP($E357, PlayerForm!$D$3:$D$394, PlayerForm!$R$3:$R$394)*
_xlfn.XLOOKUP(
INDEX(FixtureTicker!$B$3:$AM$22, MATCH($B357, FixtureTicker!$A$3:$A$22), PlayerForm!$X$5+4),
 TeamForm!$B$4:$B$23, TeamForm!$AB$4:$AB$23),
INDEX(FixtureTicker!$B$24:$AM$43, MATCH($B357, FixtureTicker!$A$24:$A$43), PlayerForm!$X$5+4)="BLANK",
0
),
_xlfn.IFS(
INDEX(FixtureTicker!$B$24:$AM$43, MATCH($B357, FixtureTicker!$A$24:$A$43), PlayerForm!$X$5+5)="H",
_xlfn.XLOOKUP($E357, PlayerForm!$D$3:$D$394, PlayerForm!$Q$3:$Q$394)*
_xlfn.XLOOKUP(
INDEX(FixtureTicker!$B$3:$AM$22, MATCH($B357, FixtureTicker!$A$3:$A$22), PlayerForm!$X$5+5),
 TeamForm!$B$4:$B$23, TeamForm!$AD$4:$AD$23),
INDEX(FixtureTicker!$B$24:$AM$43, MATCH($B357, FixtureTicker!$A$24:$A$43), PlayerForm!$X$5+5)="A",
_xlfn.XLOOKUP($E357, PlayerForm!$D$3:$D$394, PlayerForm!$R$3:$R$394)*
_xlfn.XLOOKUP(
INDEX(FixtureTicker!$B$3:$AM$22, MATCH($B357, FixtureTicker!$A$3:$A$22), PlayerForm!$X$5+5),
 TeamForm!$B$4:$B$23, TeamForm!$AB$4:$AB$23),
INDEX(FixtureTicker!$B$24:$AM$43, MATCH($B357, FixtureTicker!$A$24:$A$43), PlayerForm!$X$5+5)="BLANK",
0
),
_xlfn.IFS(
INDEX(FixtureTicker!$B$24:$AM$43, MATCH($B357, FixtureTicker!$A$24:$A$43), PlayerForm!$X$5+6)="H",
_xlfn.XLOOKUP($E357, PlayerForm!$D$3:$D$394, PlayerForm!$Q$3:$Q$394)*
_xlfn.XLOOKUP(
INDEX(FixtureTicker!$B$3:$AM$22, MATCH($B357, FixtureTicker!$A$3:$A$22), PlayerForm!$X$5+6),
 TeamForm!$B$4:$B$23, TeamForm!$AD$4:$AD$23),
INDEX(FixtureTicker!$B$24:$AM$43, MATCH($B357, FixtureTicker!$A$24:$A$43), PlayerForm!$X$5+6)="A",
_xlfn.XLOOKUP($E357, PlayerForm!$D$3:$D$394, PlayerForm!$R$3:$R$394)*
_xlfn.XLOOKUP(
INDEX(FixtureTicker!$B$3:$AM$22, MATCH($B357, FixtureTicker!$A$3:$A$22), PlayerForm!$X$5+6),
 TeamForm!$B$4:$B$23, TeamForm!$AB$4:$AB$23),
INDEX(FixtureTicker!$B$24:$AM$43, MATCH($B357, FixtureTicker!$A$24:$A$43), PlayerForm!$X$5+6)="BLANK",
0
),
_xlfn.IFS(
INDEX(FixtureTicker!$B$24:$AM$43, MATCH($B357, FixtureTicker!$A$24:$A$43), PlayerForm!$X$5+7)="H",
_xlfn.XLOOKUP($E357, PlayerForm!$D$3:$D$394, PlayerForm!$Q$3:$Q$394)*
_xlfn.XLOOKUP(
INDEX(FixtureTicker!$B$3:$AM$22, MATCH($B357, FixtureTicker!$A$3:$A$22), PlayerForm!$X$5+7),
 TeamForm!$B$4:$B$23, TeamForm!$AD$4:$AD$23),
INDEX(FixtureTicker!$B$24:$AM$43, MATCH($B357, FixtureTicker!$A$24:$A$43), PlayerForm!$X$5+7)="A",
_xlfn.XLOOKUP($E357, PlayerForm!$D$3:$D$394, PlayerForm!$R$3:$R$394)*
_xlfn.XLOOKUP(
INDEX(FixtureTicker!$B$3:$AM$22, MATCH($B357, FixtureTicker!$A$3:$A$22), PlayerForm!$X$5+7),
 TeamForm!$B$4:$B$23, TeamForm!$AB$4:$AB$23),
INDEX(FixtureTicker!$B$24:$AM$43, MATCH($B357, FixtureTicker!$A$24:$A$43), PlayerForm!$X$5+7)="BLANK",
0
)
),0)</f>
        <v>0</v>
      </c>
    </row>
    <row r="358" spans="1:10">
      <c r="A358" s="55">
        <v>351</v>
      </c>
      <c r="B358" s="55">
        <f>_xlfn.XLOOKUP($A358, PlayerData!$B$3:$B$394, PlayerData!C$3:C$394)</f>
        <v>0</v>
      </c>
      <c r="C358" s="55" t="str">
        <f>_xlfn.XLOOKUP($A358, PlayerData!$B$3:$B$394, PlayerData!D$3:D$394)</f>
        <v>D</v>
      </c>
      <c r="D358" s="55">
        <f>_xlfn.XLOOKUP($A358, PlayerData!$B:$B, PlayerData!F:F,,,-1)</f>
        <v>4.3</v>
      </c>
      <c r="E358" s="31" t="str">
        <f>_xlfn.XLOOKUP($A358, PlayerData!$B$3:$B$394, PlayerData!E$3:E$394)</f>
        <v>Klose</v>
      </c>
      <c r="F358" s="164" cm="1">
        <f t="array" ref="F358">IFERROR(0.01*_xlfn.IFS(
INDEX(FixtureTicker!$B$24:$AM$43, MATCH($B358, FixtureTicker!$A$24:$A$43, 0), PlayerForm!$X$5)="H",
_xlfn.XLOOKUP($E358, PlayerForm!$D$3:$D$394, PlayerForm!$Q$3:$Q$394)*
_xlfn.XLOOKUP(
INDEX(FixtureTicker!$B$3:$AM$22, MATCH($B358, FixtureTicker!$A$3:$A$22,0), PlayerForm!$X$5),
 TeamForm!$B$4:$B$23, TeamForm!$AD$4:$AD$23),
INDEX(FixtureTicker!$B$24:$AM$43, MATCH($B358, FixtureTicker!$A$24:$A$43,0), PlayerForm!$X$5)="A",
_xlfn.XLOOKUP($E358, PlayerForm!$D$3:$D$394, PlayerForm!$R$3:$R$394)*
_xlfn.XLOOKUP(
INDEX(FixtureTicker!$B$3:$AM$22, MATCH($B358, FixtureTicker!$A$3:$A$22,0), PlayerForm!$X$5),
 TeamForm!$B$4:$B$23, TeamForm!$AB$4:$AB$23),
INDEX(FixtureTicker!$B$24:$AM$43, MATCH($B358, FixtureTicker!$A$24:$A$43,0), PlayerForm!$X$5)="BLANK",
0),0)</f>
        <v>0</v>
      </c>
      <c r="G358" s="163" cm="1">
        <f t="array" ref="G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
),0)</f>
        <v>0</v>
      </c>
      <c r="H358" s="163" cm="1">
        <f t="array" ref="H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),
_xlfn.IFS(
INDEX(FixtureTicker!$B$24:$AM$43, MATCH($B358, FixtureTicker!$A$24:$A$43), PlayerForm!$X$5+2)="H",
_xlfn.XLOOKUP($E358, PlayerForm!$D$3:$D$394, PlayerForm!$Q$3:$Q$394)*
_xlfn.XLOOKUP(
INDEX(FixtureTicker!$B$3:$AM$22, MATCH($B358, FixtureTicker!$A$3:$A$22), PlayerForm!$X$5+2),
 TeamForm!$B$4:$B$23, TeamForm!$AD$4:$AD$23),
INDEX(FixtureTicker!$B$24:$AM$43, MATCH($B358, FixtureTicker!$A$24:$A$43), PlayerForm!$X$5+2)="A",
_xlfn.XLOOKUP($E358, PlayerForm!$D$3:$D$394, PlayerForm!$R$3:$R$394)*
_xlfn.XLOOKUP(
INDEX(FixtureTicker!$B$3:$AM$22, MATCH($B358, FixtureTicker!$A$3:$A$22), PlayerForm!$X$5+2),
 TeamForm!$B$4:$B$23, TeamForm!$AB$4:$AB$23),
INDEX(FixtureTicker!$B$24:$AM$43, MATCH($B358, FixtureTicker!$A$24:$A$43), PlayerForm!$X$5+2)="BLANK",
0
),
_xlfn.IFS(
INDEX(FixtureTicker!$B$24:$AM$43, MATCH($B358, FixtureTicker!$A$24:$A$43), PlayerForm!$X$5+3)="H",
_xlfn.XLOOKUP($E358, PlayerForm!$D$3:$D$394, PlayerForm!$Q$3:$Q$394)*
_xlfn.XLOOKUP(
INDEX(FixtureTicker!$B$3:$AM$22, MATCH($B358, FixtureTicker!$A$3:$A$22), PlayerForm!$X$5+3),
 TeamForm!$B$4:$B$23, TeamForm!$AD$4:$AD$23),
INDEX(FixtureTicker!$B$24:$AM$43, MATCH($B358, FixtureTicker!$A$24:$A$43), PlayerForm!$X$5+3)="A",
_xlfn.XLOOKUP($E358, PlayerForm!$D$3:$D$394, PlayerForm!$R$3:$R$394)*
_xlfn.XLOOKUP(
INDEX(FixtureTicker!$B$3:$AM$22, MATCH($B358, FixtureTicker!$A$3:$A$22), PlayerForm!$X$5+3),
 TeamForm!$B$4:$B$23, TeamForm!$AB$4:$AB$23),
INDEX(FixtureTicker!$B$24:$AM$43, MATCH($B358, FixtureTicker!$A$24:$A$43), PlayerForm!$X$5+3)="BLANK",
0
)
),0)</f>
        <v>0</v>
      </c>
      <c r="I358" s="163" cm="1">
        <f t="array" ref="I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),
_xlfn.IFS(
INDEX(FixtureTicker!$B$24:$AM$43, MATCH($B358, FixtureTicker!$A$24:$A$43), PlayerForm!$X$5+2)="H",
_xlfn.XLOOKUP($E358, PlayerForm!$D$3:$D$394, PlayerForm!$Q$3:$Q$394)*
_xlfn.XLOOKUP(
INDEX(FixtureTicker!$B$3:$AM$22, MATCH($B358, FixtureTicker!$A$3:$A$22), PlayerForm!$X$5+2),
 TeamForm!$B$4:$B$23, TeamForm!$AD$4:$AD$23),
INDEX(FixtureTicker!$B$24:$AM$43, MATCH($B358, FixtureTicker!$A$24:$A$43), PlayerForm!$X$5+2)="A",
_xlfn.XLOOKUP($E358, PlayerForm!$D$3:$D$394, PlayerForm!$R$3:$R$394)*
_xlfn.XLOOKUP(
INDEX(FixtureTicker!$B$3:$AM$22, MATCH($B358, FixtureTicker!$A$3:$A$22), PlayerForm!$X$5+2),
 TeamForm!$B$4:$B$23, TeamForm!$AB$4:$AB$23),
INDEX(FixtureTicker!$B$24:$AM$43, MATCH($B358, FixtureTicker!$A$24:$A$43), PlayerForm!$X$5+2)="BLANK",
0
),
_xlfn.IFS(
INDEX(FixtureTicker!$B$24:$AM$43, MATCH($B358, FixtureTicker!$A$24:$A$43), PlayerForm!$X$5+3)="H",
_xlfn.XLOOKUP($E358, PlayerForm!$D$3:$D$394, PlayerForm!$Q$3:$Q$394)*
_xlfn.XLOOKUP(
INDEX(FixtureTicker!$B$3:$AM$22, MATCH($B358, FixtureTicker!$A$3:$A$22), PlayerForm!$X$5+3),
 TeamForm!$B$4:$B$23, TeamForm!$AD$4:$AD$23),
INDEX(FixtureTicker!$B$24:$AM$43, MATCH($B358, FixtureTicker!$A$24:$A$43), PlayerForm!$X$5+3)="A",
_xlfn.XLOOKUP($E358, PlayerForm!$D$3:$D$394, PlayerForm!$R$3:$R$394)*
_xlfn.XLOOKUP(
INDEX(FixtureTicker!$B$3:$AM$22, MATCH($B358, FixtureTicker!$A$3:$A$22), PlayerForm!$X$5+3),
 TeamForm!$B$4:$B$23, TeamForm!$AB$4:$AB$23),
INDEX(FixtureTicker!$B$24:$AM$43, MATCH($B358, FixtureTicker!$A$24:$A$43), PlayerForm!$X$5+3)="BLANK",
0
),
_xlfn.IFS(
INDEX(FixtureTicker!$B$24:$AM$43, MATCH($B358, FixtureTicker!$A$24:$A$43), PlayerForm!$X$5+4)="H",
_xlfn.XLOOKUP($E358, PlayerForm!$D$3:$D$394, PlayerForm!$Q$3:$Q$394)*
_xlfn.XLOOKUP(
INDEX(FixtureTicker!$B$3:$AM$22, MATCH($B358, FixtureTicker!$A$3:$A$22), PlayerForm!$X$5+4),
 TeamForm!$B$4:$B$23, TeamForm!$AD$4:$AD$23),
INDEX(FixtureTicker!$B$24:$AM$43, MATCH($B358, FixtureTicker!$A$24:$A$43), PlayerForm!$X$5+4)="A",
_xlfn.XLOOKUP($E358, PlayerForm!$D$3:$D$394, PlayerForm!$R$3:$R$394)*
_xlfn.XLOOKUP(
INDEX(FixtureTicker!$B$3:$AM$22, MATCH($B358, FixtureTicker!$A$3:$A$22), PlayerForm!$X$5+4),
 TeamForm!$B$4:$B$23, TeamForm!$AB$4:$AB$23),
INDEX(FixtureTicker!$B$24:$AM$43, MATCH($B358, FixtureTicker!$A$24:$A$43), PlayerForm!$X$5+4)="BLANK",
0
),
_xlfn.IFS(
INDEX(FixtureTicker!$B$24:$AM$43, MATCH($B358, FixtureTicker!$A$24:$A$43), PlayerForm!$X$5+5)="H",
_xlfn.XLOOKUP($E358, PlayerForm!$D$3:$D$394, PlayerForm!$Q$3:$Q$394)*
_xlfn.XLOOKUP(
INDEX(FixtureTicker!$B$3:$AM$22, MATCH($B358, FixtureTicker!$A$3:$A$22), PlayerForm!$X$5+5),
 TeamForm!$B$4:$B$23, TeamForm!$AD$4:$AD$23),
INDEX(FixtureTicker!$B$24:$AM$43, MATCH($B358, FixtureTicker!$A$24:$A$43), PlayerForm!$X$5+5)="A",
_xlfn.XLOOKUP($E358, PlayerForm!$D$3:$D$394, PlayerForm!$R$3:$R$394)*
_xlfn.XLOOKUP(
INDEX(FixtureTicker!$B$3:$AM$22, MATCH($B358, FixtureTicker!$A$3:$A$22), PlayerForm!$X$5+5),
 TeamForm!$B$4:$B$23, TeamForm!$AB$4:$AB$23),
INDEX(FixtureTicker!$B$24:$AM$43, MATCH($B358, FixtureTicker!$A$24:$A$43), PlayerForm!$X$5+5)="BLANK",
0
)
),0)</f>
        <v>0</v>
      </c>
      <c r="J358" s="163" cm="1">
        <f t="array" ref="J358">IFERROR(0.01*SUM(
_xlfn.IFS(
INDEX(FixtureTicker!$B$24:$AM$43, MATCH($B358, FixtureTicker!$A$24:$A$43), PlayerForm!$X$5)="H",
_xlfn.XLOOKUP($E358, PlayerForm!$D$3:$D$394, PlayerForm!$Q$3:$Q$394)*
_xlfn.XLOOKUP(
INDEX(FixtureTicker!$B$3:$AM$22, MATCH($B358, FixtureTicker!$A$3:$A$22), PlayerForm!$X$5),
 TeamForm!$B$4:$B$23, TeamForm!$AD$4:$AD$23),
INDEX(FixtureTicker!$B$24:$AM$43, MATCH($B358, FixtureTicker!$A$24:$A$43), PlayerForm!$X$5)="A",
_xlfn.XLOOKUP($E358, PlayerForm!$D$3:$D$394, PlayerForm!$R$3:$R$394)*
_xlfn.XLOOKUP(
INDEX(FixtureTicker!$B$3:$AM$22, MATCH($B358, FixtureTicker!$A$3:$A$22), PlayerForm!$X$5),
 TeamForm!$B$4:$B$23, TeamForm!$AB$4:$AB$23),
INDEX(FixtureTicker!$B$24:$AM$43, MATCH($B358, FixtureTicker!$A$24:$A$43), PlayerForm!$X$5)="BLANK",
0
),
_xlfn.IFS(
INDEX(FixtureTicker!$B$24:$AM$43, MATCH($B358, FixtureTicker!$A$24:$A$43), PlayerForm!$X$5+1)="H",
_xlfn.XLOOKUP($E358, PlayerForm!$D$3:$D$394, PlayerForm!$Q$3:$Q$394)*
_xlfn.XLOOKUP(
INDEX(FixtureTicker!$B$3:$AM$22, MATCH($B358, FixtureTicker!$A$3:$A$22), PlayerForm!$X$5+1),
 TeamForm!$B$4:$B$23, TeamForm!$AD$4:$AD$23),
INDEX(FixtureTicker!$B$24:$AM$43, MATCH($B358, FixtureTicker!$A$24:$A$43), PlayerForm!$X$5+1)="A",
_xlfn.XLOOKUP($E358, PlayerForm!$D$3:$D$394, PlayerForm!$R$3:$R$394)*
_xlfn.XLOOKUP(
INDEX(FixtureTicker!$B$3:$AM$22, MATCH($B358, FixtureTicker!$A$3:$A$22), PlayerForm!$X$5+1),
 TeamForm!$B$4:$B$23, TeamForm!$AB$4:$AB$23),
INDEX(FixtureTicker!$B$24:$AM$43, MATCH($B358, FixtureTicker!$A$24:$A$43), PlayerForm!$X$5+1)="BLANK",
0
),
_xlfn.IFS(
INDEX(FixtureTicker!$B$24:$AM$43, MATCH($B358, FixtureTicker!$A$24:$A$43), PlayerForm!$X$5+2)="H",
_xlfn.XLOOKUP($E358, PlayerForm!$D$3:$D$394, PlayerForm!$Q$3:$Q$394)*
_xlfn.XLOOKUP(
INDEX(FixtureTicker!$B$3:$AM$22, MATCH($B358, FixtureTicker!$A$3:$A$22), PlayerForm!$X$5+2),
 TeamForm!$B$4:$B$23, TeamForm!$AD$4:$AD$23),
INDEX(FixtureTicker!$B$24:$AM$43, MATCH($B358, FixtureTicker!$A$24:$A$43), PlayerForm!$X$5+2)="A",
_xlfn.XLOOKUP($E358, PlayerForm!$D$3:$D$394, PlayerForm!$R$3:$R$394)*
_xlfn.XLOOKUP(
INDEX(FixtureTicker!$B$3:$AM$22, MATCH($B358, FixtureTicker!$A$3:$A$22), PlayerForm!$X$5+2),
 TeamForm!$B$4:$B$23, TeamForm!$AB$4:$AB$23),
INDEX(FixtureTicker!$B$24:$AM$43, MATCH($B358, FixtureTicker!$A$24:$A$43), PlayerForm!$X$5+2)="BLANK",
0
),
_xlfn.IFS(
INDEX(FixtureTicker!$B$24:$AM$43, MATCH($B358, FixtureTicker!$A$24:$A$43), PlayerForm!$X$5+3)="H",
_xlfn.XLOOKUP($E358, PlayerForm!$D$3:$D$394, PlayerForm!$Q$3:$Q$394)*
_xlfn.XLOOKUP(
INDEX(FixtureTicker!$B$3:$AM$22, MATCH($B358, FixtureTicker!$A$3:$A$22), PlayerForm!$X$5+3),
 TeamForm!$B$4:$B$23, TeamForm!$AD$4:$AD$23),
INDEX(FixtureTicker!$B$24:$AM$43, MATCH($B358, FixtureTicker!$A$24:$A$43), PlayerForm!$X$5+3)="A",
_xlfn.XLOOKUP($E358, PlayerForm!$D$3:$D$394, PlayerForm!$R$3:$R$394)*
_xlfn.XLOOKUP(
INDEX(FixtureTicker!$B$3:$AM$22, MATCH($B358, FixtureTicker!$A$3:$A$22), PlayerForm!$X$5+3),
 TeamForm!$B$4:$B$23, TeamForm!$AB$4:$AB$23),
INDEX(FixtureTicker!$B$24:$AM$43, MATCH($B358, FixtureTicker!$A$24:$A$43), PlayerForm!$X$5+3)="BLANK",
0
),
_xlfn.IFS(
INDEX(FixtureTicker!$B$24:$AM$43, MATCH($B358, FixtureTicker!$A$24:$A$43), PlayerForm!$X$5+4)="H",
_xlfn.XLOOKUP($E358, PlayerForm!$D$3:$D$394, PlayerForm!$Q$3:$Q$394)*
_xlfn.XLOOKUP(
INDEX(FixtureTicker!$B$3:$AM$22, MATCH($B358, FixtureTicker!$A$3:$A$22), PlayerForm!$X$5+4),
 TeamForm!$B$4:$B$23, TeamForm!$AD$4:$AD$23),
INDEX(FixtureTicker!$B$24:$AM$43, MATCH($B358, FixtureTicker!$A$24:$A$43), PlayerForm!$X$5+4)="A",
_xlfn.XLOOKUP($E358, PlayerForm!$D$3:$D$394, PlayerForm!$R$3:$R$394)*
_xlfn.XLOOKUP(
INDEX(FixtureTicker!$B$3:$AM$22, MATCH($B358, FixtureTicker!$A$3:$A$22), PlayerForm!$X$5+4),
 TeamForm!$B$4:$B$23, TeamForm!$AB$4:$AB$23),
INDEX(FixtureTicker!$B$24:$AM$43, MATCH($B358, FixtureTicker!$A$24:$A$43), PlayerForm!$X$5+4)="BLANK",
0
),
_xlfn.IFS(
INDEX(FixtureTicker!$B$24:$AM$43, MATCH($B358, FixtureTicker!$A$24:$A$43), PlayerForm!$X$5+5)="H",
_xlfn.XLOOKUP($E358, PlayerForm!$D$3:$D$394, PlayerForm!$Q$3:$Q$394)*
_xlfn.XLOOKUP(
INDEX(FixtureTicker!$B$3:$AM$22, MATCH($B358, FixtureTicker!$A$3:$A$22), PlayerForm!$X$5+5),
 TeamForm!$B$4:$B$23, TeamForm!$AD$4:$AD$23),
INDEX(FixtureTicker!$B$24:$AM$43, MATCH($B358, FixtureTicker!$A$24:$A$43), PlayerForm!$X$5+5)="A",
_xlfn.XLOOKUP($E358, PlayerForm!$D$3:$D$394, PlayerForm!$R$3:$R$394)*
_xlfn.XLOOKUP(
INDEX(FixtureTicker!$B$3:$AM$22, MATCH($B358, FixtureTicker!$A$3:$A$22), PlayerForm!$X$5+5),
 TeamForm!$B$4:$B$23, TeamForm!$AB$4:$AB$23),
INDEX(FixtureTicker!$B$24:$AM$43, MATCH($B358, FixtureTicker!$A$24:$A$43), PlayerForm!$X$5+5)="BLANK",
0
),
_xlfn.IFS(
INDEX(FixtureTicker!$B$24:$AM$43, MATCH($B358, FixtureTicker!$A$24:$A$43), PlayerForm!$X$5+6)="H",
_xlfn.XLOOKUP($E358, PlayerForm!$D$3:$D$394, PlayerForm!$Q$3:$Q$394)*
_xlfn.XLOOKUP(
INDEX(FixtureTicker!$B$3:$AM$22, MATCH($B358, FixtureTicker!$A$3:$A$22), PlayerForm!$X$5+6),
 TeamForm!$B$4:$B$23, TeamForm!$AD$4:$AD$23),
INDEX(FixtureTicker!$B$24:$AM$43, MATCH($B358, FixtureTicker!$A$24:$A$43), PlayerForm!$X$5+6)="A",
_xlfn.XLOOKUP($E358, PlayerForm!$D$3:$D$394, PlayerForm!$R$3:$R$394)*
_xlfn.XLOOKUP(
INDEX(FixtureTicker!$B$3:$AM$22, MATCH($B358, FixtureTicker!$A$3:$A$22), PlayerForm!$X$5+6),
 TeamForm!$B$4:$B$23, TeamForm!$AB$4:$AB$23),
INDEX(FixtureTicker!$B$24:$AM$43, MATCH($B358, FixtureTicker!$A$24:$A$43), PlayerForm!$X$5+6)="BLANK",
0
),
_xlfn.IFS(
INDEX(FixtureTicker!$B$24:$AM$43, MATCH($B358, FixtureTicker!$A$24:$A$43), PlayerForm!$X$5+7)="H",
_xlfn.XLOOKUP($E358, PlayerForm!$D$3:$D$394, PlayerForm!$Q$3:$Q$394)*
_xlfn.XLOOKUP(
INDEX(FixtureTicker!$B$3:$AM$22, MATCH($B358, FixtureTicker!$A$3:$A$22), PlayerForm!$X$5+7),
 TeamForm!$B$4:$B$23, TeamForm!$AD$4:$AD$23),
INDEX(FixtureTicker!$B$24:$AM$43, MATCH($B358, FixtureTicker!$A$24:$A$43), PlayerForm!$X$5+7)="A",
_xlfn.XLOOKUP($E358, PlayerForm!$D$3:$D$394, PlayerForm!$R$3:$R$394)*
_xlfn.XLOOKUP(
INDEX(FixtureTicker!$B$3:$AM$22, MATCH($B358, FixtureTicker!$A$3:$A$22), PlayerForm!$X$5+7),
 TeamForm!$B$4:$B$23, TeamForm!$AB$4:$AB$23),
INDEX(FixtureTicker!$B$24:$AM$43, MATCH($B358, FixtureTicker!$A$24:$A$43), PlayerForm!$X$5+7)="BLANK",
0
)
),0)</f>
        <v>0</v>
      </c>
    </row>
    <row r="359" spans="1:10">
      <c r="A359" s="55">
        <v>95</v>
      </c>
      <c r="B359" s="55">
        <f>_xlfn.XLOOKUP($A359, PlayerData!$B$3:$B$394, PlayerData!C$3:C$394)</f>
        <v>0</v>
      </c>
      <c r="C359" s="55" t="str">
        <f>_xlfn.XLOOKUP($A359, PlayerData!$B$3:$B$394, PlayerData!D$3:D$394)</f>
        <v>M</v>
      </c>
      <c r="D359" s="55">
        <f>_xlfn.XLOOKUP($A359, PlayerData!$B:$B, PlayerData!F:F,,,-1)</f>
        <v>6.1</v>
      </c>
      <c r="E359" s="31" t="str">
        <f>_xlfn.XLOOKUP($A359, PlayerData!$B$3:$B$394, PlayerData!E$3:E$394)</f>
        <v>Brooks</v>
      </c>
      <c r="F359" s="164" cm="1">
        <f t="array" ref="F359">IFERROR(0.01*_xlfn.IFS(
INDEX(FixtureTicker!$B$24:$AM$43, MATCH($B359, FixtureTicker!$A$24:$A$43, 0), PlayerForm!$X$5)="H",
_xlfn.XLOOKUP($E359, PlayerForm!$D$3:$D$394, PlayerForm!$Q$3:$Q$394)*
_xlfn.XLOOKUP(
INDEX(FixtureTicker!$B$3:$AM$22, MATCH($B359, FixtureTicker!$A$3:$A$22,0), PlayerForm!$X$5),
 TeamForm!$B$4:$B$23, TeamForm!$AD$4:$AD$23),
INDEX(FixtureTicker!$B$24:$AM$43, MATCH($B359, FixtureTicker!$A$24:$A$43,0), PlayerForm!$X$5)="A",
_xlfn.XLOOKUP($E359, PlayerForm!$D$3:$D$394, PlayerForm!$R$3:$R$394)*
_xlfn.XLOOKUP(
INDEX(FixtureTicker!$B$3:$AM$22, MATCH($B359, FixtureTicker!$A$3:$A$22,0), PlayerForm!$X$5),
 TeamForm!$B$4:$B$23, TeamForm!$AB$4:$AB$23),
INDEX(FixtureTicker!$B$24:$AM$43, MATCH($B359, FixtureTicker!$A$24:$A$43,0), PlayerForm!$X$5)="BLANK",
0),0)</f>
        <v>0</v>
      </c>
      <c r="G359" s="163" cm="1">
        <f t="array" ref="G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
),0)</f>
        <v>0</v>
      </c>
      <c r="H359" s="163" cm="1">
        <f t="array" ref="H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),
_xlfn.IFS(
INDEX(FixtureTicker!$B$24:$AM$43, MATCH($B359, FixtureTicker!$A$24:$A$43), PlayerForm!$X$5+2)="H",
_xlfn.XLOOKUP($E359, PlayerForm!$D$3:$D$394, PlayerForm!$Q$3:$Q$394)*
_xlfn.XLOOKUP(
INDEX(FixtureTicker!$B$3:$AM$22, MATCH($B359, FixtureTicker!$A$3:$A$22), PlayerForm!$X$5+2),
 TeamForm!$B$4:$B$23, TeamForm!$AD$4:$AD$23),
INDEX(FixtureTicker!$B$24:$AM$43, MATCH($B359, FixtureTicker!$A$24:$A$43), PlayerForm!$X$5+2)="A",
_xlfn.XLOOKUP($E359, PlayerForm!$D$3:$D$394, PlayerForm!$R$3:$R$394)*
_xlfn.XLOOKUP(
INDEX(FixtureTicker!$B$3:$AM$22, MATCH($B359, FixtureTicker!$A$3:$A$22), PlayerForm!$X$5+2),
 TeamForm!$B$4:$B$23, TeamForm!$AB$4:$AB$23),
INDEX(FixtureTicker!$B$24:$AM$43, MATCH($B359, FixtureTicker!$A$24:$A$43), PlayerForm!$X$5+2)="BLANK",
0
),
_xlfn.IFS(
INDEX(FixtureTicker!$B$24:$AM$43, MATCH($B359, FixtureTicker!$A$24:$A$43), PlayerForm!$X$5+3)="H",
_xlfn.XLOOKUP($E359, PlayerForm!$D$3:$D$394, PlayerForm!$Q$3:$Q$394)*
_xlfn.XLOOKUP(
INDEX(FixtureTicker!$B$3:$AM$22, MATCH($B359, FixtureTicker!$A$3:$A$22), PlayerForm!$X$5+3),
 TeamForm!$B$4:$B$23, TeamForm!$AD$4:$AD$23),
INDEX(FixtureTicker!$B$24:$AM$43, MATCH($B359, FixtureTicker!$A$24:$A$43), PlayerForm!$X$5+3)="A",
_xlfn.XLOOKUP($E359, PlayerForm!$D$3:$D$394, PlayerForm!$R$3:$R$394)*
_xlfn.XLOOKUP(
INDEX(FixtureTicker!$B$3:$AM$22, MATCH($B359, FixtureTicker!$A$3:$A$22), PlayerForm!$X$5+3),
 TeamForm!$B$4:$B$23, TeamForm!$AB$4:$AB$23),
INDEX(FixtureTicker!$B$24:$AM$43, MATCH($B359, FixtureTicker!$A$24:$A$43), PlayerForm!$X$5+3)="BLANK",
0
)
),0)</f>
        <v>0</v>
      </c>
      <c r="I359" s="163" cm="1">
        <f t="array" ref="I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),
_xlfn.IFS(
INDEX(FixtureTicker!$B$24:$AM$43, MATCH($B359, FixtureTicker!$A$24:$A$43), PlayerForm!$X$5+2)="H",
_xlfn.XLOOKUP($E359, PlayerForm!$D$3:$D$394, PlayerForm!$Q$3:$Q$394)*
_xlfn.XLOOKUP(
INDEX(FixtureTicker!$B$3:$AM$22, MATCH($B359, FixtureTicker!$A$3:$A$22), PlayerForm!$X$5+2),
 TeamForm!$B$4:$B$23, TeamForm!$AD$4:$AD$23),
INDEX(FixtureTicker!$B$24:$AM$43, MATCH($B359, FixtureTicker!$A$24:$A$43), PlayerForm!$X$5+2)="A",
_xlfn.XLOOKUP($E359, PlayerForm!$D$3:$D$394, PlayerForm!$R$3:$R$394)*
_xlfn.XLOOKUP(
INDEX(FixtureTicker!$B$3:$AM$22, MATCH($B359, FixtureTicker!$A$3:$A$22), PlayerForm!$X$5+2),
 TeamForm!$B$4:$B$23, TeamForm!$AB$4:$AB$23),
INDEX(FixtureTicker!$B$24:$AM$43, MATCH($B359, FixtureTicker!$A$24:$A$43), PlayerForm!$X$5+2)="BLANK",
0
),
_xlfn.IFS(
INDEX(FixtureTicker!$B$24:$AM$43, MATCH($B359, FixtureTicker!$A$24:$A$43), PlayerForm!$X$5+3)="H",
_xlfn.XLOOKUP($E359, PlayerForm!$D$3:$D$394, PlayerForm!$Q$3:$Q$394)*
_xlfn.XLOOKUP(
INDEX(FixtureTicker!$B$3:$AM$22, MATCH($B359, FixtureTicker!$A$3:$A$22), PlayerForm!$X$5+3),
 TeamForm!$B$4:$B$23, TeamForm!$AD$4:$AD$23),
INDEX(FixtureTicker!$B$24:$AM$43, MATCH($B359, FixtureTicker!$A$24:$A$43), PlayerForm!$X$5+3)="A",
_xlfn.XLOOKUP($E359, PlayerForm!$D$3:$D$394, PlayerForm!$R$3:$R$394)*
_xlfn.XLOOKUP(
INDEX(FixtureTicker!$B$3:$AM$22, MATCH($B359, FixtureTicker!$A$3:$A$22), PlayerForm!$X$5+3),
 TeamForm!$B$4:$B$23, TeamForm!$AB$4:$AB$23),
INDEX(FixtureTicker!$B$24:$AM$43, MATCH($B359, FixtureTicker!$A$24:$A$43), PlayerForm!$X$5+3)="BLANK",
0
),
_xlfn.IFS(
INDEX(FixtureTicker!$B$24:$AM$43, MATCH($B359, FixtureTicker!$A$24:$A$43), PlayerForm!$X$5+4)="H",
_xlfn.XLOOKUP($E359, PlayerForm!$D$3:$D$394, PlayerForm!$Q$3:$Q$394)*
_xlfn.XLOOKUP(
INDEX(FixtureTicker!$B$3:$AM$22, MATCH($B359, FixtureTicker!$A$3:$A$22), PlayerForm!$X$5+4),
 TeamForm!$B$4:$B$23, TeamForm!$AD$4:$AD$23),
INDEX(FixtureTicker!$B$24:$AM$43, MATCH($B359, FixtureTicker!$A$24:$A$43), PlayerForm!$X$5+4)="A",
_xlfn.XLOOKUP($E359, PlayerForm!$D$3:$D$394, PlayerForm!$R$3:$R$394)*
_xlfn.XLOOKUP(
INDEX(FixtureTicker!$B$3:$AM$22, MATCH($B359, FixtureTicker!$A$3:$A$22), PlayerForm!$X$5+4),
 TeamForm!$B$4:$B$23, TeamForm!$AB$4:$AB$23),
INDEX(FixtureTicker!$B$24:$AM$43, MATCH($B359, FixtureTicker!$A$24:$A$43), PlayerForm!$X$5+4)="BLANK",
0
),
_xlfn.IFS(
INDEX(FixtureTicker!$B$24:$AM$43, MATCH($B359, FixtureTicker!$A$24:$A$43), PlayerForm!$X$5+5)="H",
_xlfn.XLOOKUP($E359, PlayerForm!$D$3:$D$394, PlayerForm!$Q$3:$Q$394)*
_xlfn.XLOOKUP(
INDEX(FixtureTicker!$B$3:$AM$22, MATCH($B359, FixtureTicker!$A$3:$A$22), PlayerForm!$X$5+5),
 TeamForm!$B$4:$B$23, TeamForm!$AD$4:$AD$23),
INDEX(FixtureTicker!$B$24:$AM$43, MATCH($B359, FixtureTicker!$A$24:$A$43), PlayerForm!$X$5+5)="A",
_xlfn.XLOOKUP($E359, PlayerForm!$D$3:$D$394, PlayerForm!$R$3:$R$394)*
_xlfn.XLOOKUP(
INDEX(FixtureTicker!$B$3:$AM$22, MATCH($B359, FixtureTicker!$A$3:$A$22), PlayerForm!$X$5+5),
 TeamForm!$B$4:$B$23, TeamForm!$AB$4:$AB$23),
INDEX(FixtureTicker!$B$24:$AM$43, MATCH($B359, FixtureTicker!$A$24:$A$43), PlayerForm!$X$5+5)="BLANK",
0
)
),0)</f>
        <v>0</v>
      </c>
      <c r="J359" s="163" cm="1">
        <f t="array" ref="J359">IFERROR(0.01*SUM(
_xlfn.IFS(
INDEX(FixtureTicker!$B$24:$AM$43, MATCH($B359, FixtureTicker!$A$24:$A$43), PlayerForm!$X$5)="H",
_xlfn.XLOOKUP($E359, PlayerForm!$D$3:$D$394, PlayerForm!$Q$3:$Q$394)*
_xlfn.XLOOKUP(
INDEX(FixtureTicker!$B$3:$AM$22, MATCH($B359, FixtureTicker!$A$3:$A$22), PlayerForm!$X$5),
 TeamForm!$B$4:$B$23, TeamForm!$AD$4:$AD$23),
INDEX(FixtureTicker!$B$24:$AM$43, MATCH($B359, FixtureTicker!$A$24:$A$43), PlayerForm!$X$5)="A",
_xlfn.XLOOKUP($E359, PlayerForm!$D$3:$D$394, PlayerForm!$R$3:$R$394)*
_xlfn.XLOOKUP(
INDEX(FixtureTicker!$B$3:$AM$22, MATCH($B359, FixtureTicker!$A$3:$A$22), PlayerForm!$X$5),
 TeamForm!$B$4:$B$23, TeamForm!$AB$4:$AB$23),
INDEX(FixtureTicker!$B$24:$AM$43, MATCH($B359, FixtureTicker!$A$24:$A$43), PlayerForm!$X$5)="BLANK",
0
),
_xlfn.IFS(
INDEX(FixtureTicker!$B$24:$AM$43, MATCH($B359, FixtureTicker!$A$24:$A$43), PlayerForm!$X$5+1)="H",
_xlfn.XLOOKUP($E359, PlayerForm!$D$3:$D$394, PlayerForm!$Q$3:$Q$394)*
_xlfn.XLOOKUP(
INDEX(FixtureTicker!$B$3:$AM$22, MATCH($B359, FixtureTicker!$A$3:$A$22), PlayerForm!$X$5+1),
 TeamForm!$B$4:$B$23, TeamForm!$AD$4:$AD$23),
INDEX(FixtureTicker!$B$24:$AM$43, MATCH($B359, FixtureTicker!$A$24:$A$43), PlayerForm!$X$5+1)="A",
_xlfn.XLOOKUP($E359, PlayerForm!$D$3:$D$394, PlayerForm!$R$3:$R$394)*
_xlfn.XLOOKUP(
INDEX(FixtureTicker!$B$3:$AM$22, MATCH($B359, FixtureTicker!$A$3:$A$22), PlayerForm!$X$5+1),
 TeamForm!$B$4:$B$23, TeamForm!$AB$4:$AB$23),
INDEX(FixtureTicker!$B$24:$AM$43, MATCH($B359, FixtureTicker!$A$24:$A$43), PlayerForm!$X$5+1)="BLANK",
0
),
_xlfn.IFS(
INDEX(FixtureTicker!$B$24:$AM$43, MATCH($B359, FixtureTicker!$A$24:$A$43), PlayerForm!$X$5+2)="H",
_xlfn.XLOOKUP($E359, PlayerForm!$D$3:$D$394, PlayerForm!$Q$3:$Q$394)*
_xlfn.XLOOKUP(
INDEX(FixtureTicker!$B$3:$AM$22, MATCH($B359, FixtureTicker!$A$3:$A$22), PlayerForm!$X$5+2),
 TeamForm!$B$4:$B$23, TeamForm!$AD$4:$AD$23),
INDEX(FixtureTicker!$B$24:$AM$43, MATCH($B359, FixtureTicker!$A$24:$A$43), PlayerForm!$X$5+2)="A",
_xlfn.XLOOKUP($E359, PlayerForm!$D$3:$D$394, PlayerForm!$R$3:$R$394)*
_xlfn.XLOOKUP(
INDEX(FixtureTicker!$B$3:$AM$22, MATCH($B359, FixtureTicker!$A$3:$A$22), PlayerForm!$X$5+2),
 TeamForm!$B$4:$B$23, TeamForm!$AB$4:$AB$23),
INDEX(FixtureTicker!$B$24:$AM$43, MATCH($B359, FixtureTicker!$A$24:$A$43), PlayerForm!$X$5+2)="BLANK",
0
),
_xlfn.IFS(
INDEX(FixtureTicker!$B$24:$AM$43, MATCH($B359, FixtureTicker!$A$24:$A$43), PlayerForm!$X$5+3)="H",
_xlfn.XLOOKUP($E359, PlayerForm!$D$3:$D$394, PlayerForm!$Q$3:$Q$394)*
_xlfn.XLOOKUP(
INDEX(FixtureTicker!$B$3:$AM$22, MATCH($B359, FixtureTicker!$A$3:$A$22), PlayerForm!$X$5+3),
 TeamForm!$B$4:$B$23, TeamForm!$AD$4:$AD$23),
INDEX(FixtureTicker!$B$24:$AM$43, MATCH($B359, FixtureTicker!$A$24:$A$43), PlayerForm!$X$5+3)="A",
_xlfn.XLOOKUP($E359, PlayerForm!$D$3:$D$394, PlayerForm!$R$3:$R$394)*
_xlfn.XLOOKUP(
INDEX(FixtureTicker!$B$3:$AM$22, MATCH($B359, FixtureTicker!$A$3:$A$22), PlayerForm!$X$5+3),
 TeamForm!$B$4:$B$23, TeamForm!$AB$4:$AB$23),
INDEX(FixtureTicker!$B$24:$AM$43, MATCH($B359, FixtureTicker!$A$24:$A$43), PlayerForm!$X$5+3)="BLANK",
0
),
_xlfn.IFS(
INDEX(FixtureTicker!$B$24:$AM$43, MATCH($B359, FixtureTicker!$A$24:$A$43), PlayerForm!$X$5+4)="H",
_xlfn.XLOOKUP($E359, PlayerForm!$D$3:$D$394, PlayerForm!$Q$3:$Q$394)*
_xlfn.XLOOKUP(
INDEX(FixtureTicker!$B$3:$AM$22, MATCH($B359, FixtureTicker!$A$3:$A$22), PlayerForm!$X$5+4),
 TeamForm!$B$4:$B$23, TeamForm!$AD$4:$AD$23),
INDEX(FixtureTicker!$B$24:$AM$43, MATCH($B359, FixtureTicker!$A$24:$A$43), PlayerForm!$X$5+4)="A",
_xlfn.XLOOKUP($E359, PlayerForm!$D$3:$D$394, PlayerForm!$R$3:$R$394)*
_xlfn.XLOOKUP(
INDEX(FixtureTicker!$B$3:$AM$22, MATCH($B359, FixtureTicker!$A$3:$A$22), PlayerForm!$X$5+4),
 TeamForm!$B$4:$B$23, TeamForm!$AB$4:$AB$23),
INDEX(FixtureTicker!$B$24:$AM$43, MATCH($B359, FixtureTicker!$A$24:$A$43), PlayerForm!$X$5+4)="BLANK",
0
),
_xlfn.IFS(
INDEX(FixtureTicker!$B$24:$AM$43, MATCH($B359, FixtureTicker!$A$24:$A$43), PlayerForm!$X$5+5)="H",
_xlfn.XLOOKUP($E359, PlayerForm!$D$3:$D$394, PlayerForm!$Q$3:$Q$394)*
_xlfn.XLOOKUP(
INDEX(FixtureTicker!$B$3:$AM$22, MATCH($B359, FixtureTicker!$A$3:$A$22), PlayerForm!$X$5+5),
 TeamForm!$B$4:$B$23, TeamForm!$AD$4:$AD$23),
INDEX(FixtureTicker!$B$24:$AM$43, MATCH($B359, FixtureTicker!$A$24:$A$43), PlayerForm!$X$5+5)="A",
_xlfn.XLOOKUP($E359, PlayerForm!$D$3:$D$394, PlayerForm!$R$3:$R$394)*
_xlfn.XLOOKUP(
INDEX(FixtureTicker!$B$3:$AM$22, MATCH($B359, FixtureTicker!$A$3:$A$22), PlayerForm!$X$5+5),
 TeamForm!$B$4:$B$23, TeamForm!$AB$4:$AB$23),
INDEX(FixtureTicker!$B$24:$AM$43, MATCH($B359, FixtureTicker!$A$24:$A$43), PlayerForm!$X$5+5)="BLANK",
0
),
_xlfn.IFS(
INDEX(FixtureTicker!$B$24:$AM$43, MATCH($B359, FixtureTicker!$A$24:$A$43), PlayerForm!$X$5+6)="H",
_xlfn.XLOOKUP($E359, PlayerForm!$D$3:$D$394, PlayerForm!$Q$3:$Q$394)*
_xlfn.XLOOKUP(
INDEX(FixtureTicker!$B$3:$AM$22, MATCH($B359, FixtureTicker!$A$3:$A$22), PlayerForm!$X$5+6),
 TeamForm!$B$4:$B$23, TeamForm!$AD$4:$AD$23),
INDEX(FixtureTicker!$B$24:$AM$43, MATCH($B359, FixtureTicker!$A$24:$A$43), PlayerForm!$X$5+6)="A",
_xlfn.XLOOKUP($E359, PlayerForm!$D$3:$D$394, PlayerForm!$R$3:$R$394)*
_xlfn.XLOOKUP(
INDEX(FixtureTicker!$B$3:$AM$22, MATCH($B359, FixtureTicker!$A$3:$A$22), PlayerForm!$X$5+6),
 TeamForm!$B$4:$B$23, TeamForm!$AB$4:$AB$23),
INDEX(FixtureTicker!$B$24:$AM$43, MATCH($B359, FixtureTicker!$A$24:$A$43), PlayerForm!$X$5+6)="BLANK",
0
),
_xlfn.IFS(
INDEX(FixtureTicker!$B$24:$AM$43, MATCH($B359, FixtureTicker!$A$24:$A$43), PlayerForm!$X$5+7)="H",
_xlfn.XLOOKUP($E359, PlayerForm!$D$3:$D$394, PlayerForm!$Q$3:$Q$394)*
_xlfn.XLOOKUP(
INDEX(FixtureTicker!$B$3:$AM$22, MATCH($B359, FixtureTicker!$A$3:$A$22), PlayerForm!$X$5+7),
 TeamForm!$B$4:$B$23, TeamForm!$AD$4:$AD$23),
INDEX(FixtureTicker!$B$24:$AM$43, MATCH($B359, FixtureTicker!$A$24:$A$43), PlayerForm!$X$5+7)="A",
_xlfn.XLOOKUP($E359, PlayerForm!$D$3:$D$394, PlayerForm!$R$3:$R$394)*
_xlfn.XLOOKUP(
INDEX(FixtureTicker!$B$3:$AM$22, MATCH($B359, FixtureTicker!$A$3:$A$22), PlayerForm!$X$5+7),
 TeamForm!$B$4:$B$23, TeamForm!$AB$4:$AB$23),
INDEX(FixtureTicker!$B$24:$AM$43, MATCH($B359, FixtureTicker!$A$24:$A$43), PlayerForm!$X$5+7)="BLANK",
0
)
),0)</f>
        <v>0</v>
      </c>
    </row>
    <row r="360" spans="1:10">
      <c r="A360" s="55">
        <v>356</v>
      </c>
      <c r="B360" s="55">
        <f>_xlfn.XLOOKUP($A360, PlayerData!$B$3:$B$394, PlayerData!C$3:C$394)</f>
        <v>0</v>
      </c>
      <c r="C360" s="55" t="str">
        <f>_xlfn.XLOOKUP($A360, PlayerData!$B$3:$B$394, PlayerData!D$3:D$394)</f>
        <v>D</v>
      </c>
      <c r="D360" s="55">
        <f>_xlfn.XLOOKUP($A360, PlayerData!$B:$B, PlayerData!F:F,,,-1)</f>
        <v>4.2</v>
      </c>
      <c r="E360" s="31" t="str">
        <f>_xlfn.XLOOKUP($A360, PlayerData!$B$3:$B$394, PlayerData!E$3:E$394)</f>
        <v>Aarons</v>
      </c>
      <c r="F360" s="164" cm="1">
        <f t="array" ref="F360">IFERROR(0.01*_xlfn.IFS(
INDEX(FixtureTicker!$B$24:$AM$43, MATCH($B360, FixtureTicker!$A$24:$A$43, 0), PlayerForm!$X$5)="H",
_xlfn.XLOOKUP($E360, PlayerForm!$D$3:$D$394, PlayerForm!$Q$3:$Q$394)*
_xlfn.XLOOKUP(
INDEX(FixtureTicker!$B$3:$AM$22, MATCH($B360, FixtureTicker!$A$3:$A$22,0), PlayerForm!$X$5),
 TeamForm!$B$4:$B$23, TeamForm!$AD$4:$AD$23),
INDEX(FixtureTicker!$B$24:$AM$43, MATCH($B360, FixtureTicker!$A$24:$A$43,0), PlayerForm!$X$5)="A",
_xlfn.XLOOKUP($E360, PlayerForm!$D$3:$D$394, PlayerForm!$R$3:$R$394)*
_xlfn.XLOOKUP(
INDEX(FixtureTicker!$B$3:$AM$22, MATCH($B360, FixtureTicker!$A$3:$A$22,0), PlayerForm!$X$5),
 TeamForm!$B$4:$B$23, TeamForm!$AB$4:$AB$23),
INDEX(FixtureTicker!$B$24:$AM$43, MATCH($B360, FixtureTicker!$A$24:$A$43,0), PlayerForm!$X$5)="BLANK",
0),0)</f>
        <v>0</v>
      </c>
      <c r="G360" s="163" cm="1">
        <f t="array" ref="G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
),0)</f>
        <v>0</v>
      </c>
      <c r="H360" s="163" cm="1">
        <f t="array" ref="H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),
_xlfn.IFS(
INDEX(FixtureTicker!$B$24:$AM$43, MATCH($B360, FixtureTicker!$A$24:$A$43), PlayerForm!$X$5+2)="H",
_xlfn.XLOOKUP($E360, PlayerForm!$D$3:$D$394, PlayerForm!$Q$3:$Q$394)*
_xlfn.XLOOKUP(
INDEX(FixtureTicker!$B$3:$AM$22, MATCH($B360, FixtureTicker!$A$3:$A$22), PlayerForm!$X$5+2),
 TeamForm!$B$4:$B$23, TeamForm!$AD$4:$AD$23),
INDEX(FixtureTicker!$B$24:$AM$43, MATCH($B360, FixtureTicker!$A$24:$A$43), PlayerForm!$X$5+2)="A",
_xlfn.XLOOKUP($E360, PlayerForm!$D$3:$D$394, PlayerForm!$R$3:$R$394)*
_xlfn.XLOOKUP(
INDEX(FixtureTicker!$B$3:$AM$22, MATCH($B360, FixtureTicker!$A$3:$A$22), PlayerForm!$X$5+2),
 TeamForm!$B$4:$B$23, TeamForm!$AB$4:$AB$23),
INDEX(FixtureTicker!$B$24:$AM$43, MATCH($B360, FixtureTicker!$A$24:$A$43), PlayerForm!$X$5+2)="BLANK",
0
),
_xlfn.IFS(
INDEX(FixtureTicker!$B$24:$AM$43, MATCH($B360, FixtureTicker!$A$24:$A$43), PlayerForm!$X$5+3)="H",
_xlfn.XLOOKUP($E360, PlayerForm!$D$3:$D$394, PlayerForm!$Q$3:$Q$394)*
_xlfn.XLOOKUP(
INDEX(FixtureTicker!$B$3:$AM$22, MATCH($B360, FixtureTicker!$A$3:$A$22), PlayerForm!$X$5+3),
 TeamForm!$B$4:$B$23, TeamForm!$AD$4:$AD$23),
INDEX(FixtureTicker!$B$24:$AM$43, MATCH($B360, FixtureTicker!$A$24:$A$43), PlayerForm!$X$5+3)="A",
_xlfn.XLOOKUP($E360, PlayerForm!$D$3:$D$394, PlayerForm!$R$3:$R$394)*
_xlfn.XLOOKUP(
INDEX(FixtureTicker!$B$3:$AM$22, MATCH($B360, FixtureTicker!$A$3:$A$22), PlayerForm!$X$5+3),
 TeamForm!$B$4:$B$23, TeamForm!$AB$4:$AB$23),
INDEX(FixtureTicker!$B$24:$AM$43, MATCH($B360, FixtureTicker!$A$24:$A$43), PlayerForm!$X$5+3)="BLANK",
0
)
),0)</f>
        <v>0</v>
      </c>
      <c r="I360" s="163" cm="1">
        <f t="array" ref="I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),
_xlfn.IFS(
INDEX(FixtureTicker!$B$24:$AM$43, MATCH($B360, FixtureTicker!$A$24:$A$43), PlayerForm!$X$5+2)="H",
_xlfn.XLOOKUP($E360, PlayerForm!$D$3:$D$394, PlayerForm!$Q$3:$Q$394)*
_xlfn.XLOOKUP(
INDEX(FixtureTicker!$B$3:$AM$22, MATCH($B360, FixtureTicker!$A$3:$A$22), PlayerForm!$X$5+2),
 TeamForm!$B$4:$B$23, TeamForm!$AD$4:$AD$23),
INDEX(FixtureTicker!$B$24:$AM$43, MATCH($B360, FixtureTicker!$A$24:$A$43), PlayerForm!$X$5+2)="A",
_xlfn.XLOOKUP($E360, PlayerForm!$D$3:$D$394, PlayerForm!$R$3:$R$394)*
_xlfn.XLOOKUP(
INDEX(FixtureTicker!$B$3:$AM$22, MATCH($B360, FixtureTicker!$A$3:$A$22), PlayerForm!$X$5+2),
 TeamForm!$B$4:$B$23, TeamForm!$AB$4:$AB$23),
INDEX(FixtureTicker!$B$24:$AM$43, MATCH($B360, FixtureTicker!$A$24:$A$43), PlayerForm!$X$5+2)="BLANK",
0
),
_xlfn.IFS(
INDEX(FixtureTicker!$B$24:$AM$43, MATCH($B360, FixtureTicker!$A$24:$A$43), PlayerForm!$X$5+3)="H",
_xlfn.XLOOKUP($E360, PlayerForm!$D$3:$D$394, PlayerForm!$Q$3:$Q$394)*
_xlfn.XLOOKUP(
INDEX(FixtureTicker!$B$3:$AM$22, MATCH($B360, FixtureTicker!$A$3:$A$22), PlayerForm!$X$5+3),
 TeamForm!$B$4:$B$23, TeamForm!$AD$4:$AD$23),
INDEX(FixtureTicker!$B$24:$AM$43, MATCH($B360, FixtureTicker!$A$24:$A$43), PlayerForm!$X$5+3)="A",
_xlfn.XLOOKUP($E360, PlayerForm!$D$3:$D$394, PlayerForm!$R$3:$R$394)*
_xlfn.XLOOKUP(
INDEX(FixtureTicker!$B$3:$AM$22, MATCH($B360, FixtureTicker!$A$3:$A$22), PlayerForm!$X$5+3),
 TeamForm!$B$4:$B$23, TeamForm!$AB$4:$AB$23),
INDEX(FixtureTicker!$B$24:$AM$43, MATCH($B360, FixtureTicker!$A$24:$A$43), PlayerForm!$X$5+3)="BLANK",
0
),
_xlfn.IFS(
INDEX(FixtureTicker!$B$24:$AM$43, MATCH($B360, FixtureTicker!$A$24:$A$43), PlayerForm!$X$5+4)="H",
_xlfn.XLOOKUP($E360, PlayerForm!$D$3:$D$394, PlayerForm!$Q$3:$Q$394)*
_xlfn.XLOOKUP(
INDEX(FixtureTicker!$B$3:$AM$22, MATCH($B360, FixtureTicker!$A$3:$A$22), PlayerForm!$X$5+4),
 TeamForm!$B$4:$B$23, TeamForm!$AD$4:$AD$23),
INDEX(FixtureTicker!$B$24:$AM$43, MATCH($B360, FixtureTicker!$A$24:$A$43), PlayerForm!$X$5+4)="A",
_xlfn.XLOOKUP($E360, PlayerForm!$D$3:$D$394, PlayerForm!$R$3:$R$394)*
_xlfn.XLOOKUP(
INDEX(FixtureTicker!$B$3:$AM$22, MATCH($B360, FixtureTicker!$A$3:$A$22), PlayerForm!$X$5+4),
 TeamForm!$B$4:$B$23, TeamForm!$AB$4:$AB$23),
INDEX(FixtureTicker!$B$24:$AM$43, MATCH($B360, FixtureTicker!$A$24:$A$43), PlayerForm!$X$5+4)="BLANK",
0
),
_xlfn.IFS(
INDEX(FixtureTicker!$B$24:$AM$43, MATCH($B360, FixtureTicker!$A$24:$A$43), PlayerForm!$X$5+5)="H",
_xlfn.XLOOKUP($E360, PlayerForm!$D$3:$D$394, PlayerForm!$Q$3:$Q$394)*
_xlfn.XLOOKUP(
INDEX(FixtureTicker!$B$3:$AM$22, MATCH($B360, FixtureTicker!$A$3:$A$22), PlayerForm!$X$5+5),
 TeamForm!$B$4:$B$23, TeamForm!$AD$4:$AD$23),
INDEX(FixtureTicker!$B$24:$AM$43, MATCH($B360, FixtureTicker!$A$24:$A$43), PlayerForm!$X$5+5)="A",
_xlfn.XLOOKUP($E360, PlayerForm!$D$3:$D$394, PlayerForm!$R$3:$R$394)*
_xlfn.XLOOKUP(
INDEX(FixtureTicker!$B$3:$AM$22, MATCH($B360, FixtureTicker!$A$3:$A$22), PlayerForm!$X$5+5),
 TeamForm!$B$4:$B$23, TeamForm!$AB$4:$AB$23),
INDEX(FixtureTicker!$B$24:$AM$43, MATCH($B360, FixtureTicker!$A$24:$A$43), PlayerForm!$X$5+5)="BLANK",
0
)
),0)</f>
        <v>0</v>
      </c>
      <c r="J360" s="163" cm="1">
        <f t="array" ref="J360">IFERROR(0.01*SUM(
_xlfn.IFS(
INDEX(FixtureTicker!$B$24:$AM$43, MATCH($B360, FixtureTicker!$A$24:$A$43), PlayerForm!$X$5)="H",
_xlfn.XLOOKUP($E360, PlayerForm!$D$3:$D$394, PlayerForm!$Q$3:$Q$394)*
_xlfn.XLOOKUP(
INDEX(FixtureTicker!$B$3:$AM$22, MATCH($B360, FixtureTicker!$A$3:$A$22), PlayerForm!$X$5),
 TeamForm!$B$4:$B$23, TeamForm!$AD$4:$AD$23),
INDEX(FixtureTicker!$B$24:$AM$43, MATCH($B360, FixtureTicker!$A$24:$A$43), PlayerForm!$X$5)="A",
_xlfn.XLOOKUP($E360, PlayerForm!$D$3:$D$394, PlayerForm!$R$3:$R$394)*
_xlfn.XLOOKUP(
INDEX(FixtureTicker!$B$3:$AM$22, MATCH($B360, FixtureTicker!$A$3:$A$22), PlayerForm!$X$5),
 TeamForm!$B$4:$B$23, TeamForm!$AB$4:$AB$23),
INDEX(FixtureTicker!$B$24:$AM$43, MATCH($B360, FixtureTicker!$A$24:$A$43), PlayerForm!$X$5)="BLANK",
0
),
_xlfn.IFS(
INDEX(FixtureTicker!$B$24:$AM$43, MATCH($B360, FixtureTicker!$A$24:$A$43), PlayerForm!$X$5+1)="H",
_xlfn.XLOOKUP($E360, PlayerForm!$D$3:$D$394, PlayerForm!$Q$3:$Q$394)*
_xlfn.XLOOKUP(
INDEX(FixtureTicker!$B$3:$AM$22, MATCH($B360, FixtureTicker!$A$3:$A$22), PlayerForm!$X$5+1),
 TeamForm!$B$4:$B$23, TeamForm!$AD$4:$AD$23),
INDEX(FixtureTicker!$B$24:$AM$43, MATCH($B360, FixtureTicker!$A$24:$A$43), PlayerForm!$X$5+1)="A",
_xlfn.XLOOKUP($E360, PlayerForm!$D$3:$D$394, PlayerForm!$R$3:$R$394)*
_xlfn.XLOOKUP(
INDEX(FixtureTicker!$B$3:$AM$22, MATCH($B360, FixtureTicker!$A$3:$A$22), PlayerForm!$X$5+1),
 TeamForm!$B$4:$B$23, TeamForm!$AB$4:$AB$23),
INDEX(FixtureTicker!$B$24:$AM$43, MATCH($B360, FixtureTicker!$A$24:$A$43), PlayerForm!$X$5+1)="BLANK",
0
),
_xlfn.IFS(
INDEX(FixtureTicker!$B$24:$AM$43, MATCH($B360, FixtureTicker!$A$24:$A$43), PlayerForm!$X$5+2)="H",
_xlfn.XLOOKUP($E360, PlayerForm!$D$3:$D$394, PlayerForm!$Q$3:$Q$394)*
_xlfn.XLOOKUP(
INDEX(FixtureTicker!$B$3:$AM$22, MATCH($B360, FixtureTicker!$A$3:$A$22), PlayerForm!$X$5+2),
 TeamForm!$B$4:$B$23, TeamForm!$AD$4:$AD$23),
INDEX(FixtureTicker!$B$24:$AM$43, MATCH($B360, FixtureTicker!$A$24:$A$43), PlayerForm!$X$5+2)="A",
_xlfn.XLOOKUP($E360, PlayerForm!$D$3:$D$394, PlayerForm!$R$3:$R$394)*
_xlfn.XLOOKUP(
INDEX(FixtureTicker!$B$3:$AM$22, MATCH($B360, FixtureTicker!$A$3:$A$22), PlayerForm!$X$5+2),
 TeamForm!$B$4:$B$23, TeamForm!$AB$4:$AB$23),
INDEX(FixtureTicker!$B$24:$AM$43, MATCH($B360, FixtureTicker!$A$24:$A$43), PlayerForm!$X$5+2)="BLANK",
0
),
_xlfn.IFS(
INDEX(FixtureTicker!$B$24:$AM$43, MATCH($B360, FixtureTicker!$A$24:$A$43), PlayerForm!$X$5+3)="H",
_xlfn.XLOOKUP($E360, PlayerForm!$D$3:$D$394, PlayerForm!$Q$3:$Q$394)*
_xlfn.XLOOKUP(
INDEX(FixtureTicker!$B$3:$AM$22, MATCH($B360, FixtureTicker!$A$3:$A$22), PlayerForm!$X$5+3),
 TeamForm!$B$4:$B$23, TeamForm!$AD$4:$AD$23),
INDEX(FixtureTicker!$B$24:$AM$43, MATCH($B360, FixtureTicker!$A$24:$A$43), PlayerForm!$X$5+3)="A",
_xlfn.XLOOKUP($E360, PlayerForm!$D$3:$D$394, PlayerForm!$R$3:$R$394)*
_xlfn.XLOOKUP(
INDEX(FixtureTicker!$B$3:$AM$22, MATCH($B360, FixtureTicker!$A$3:$A$22), PlayerForm!$X$5+3),
 TeamForm!$B$4:$B$23, TeamForm!$AB$4:$AB$23),
INDEX(FixtureTicker!$B$24:$AM$43, MATCH($B360, FixtureTicker!$A$24:$A$43), PlayerForm!$X$5+3)="BLANK",
0
),
_xlfn.IFS(
INDEX(FixtureTicker!$B$24:$AM$43, MATCH($B360, FixtureTicker!$A$24:$A$43), PlayerForm!$X$5+4)="H",
_xlfn.XLOOKUP($E360, PlayerForm!$D$3:$D$394, PlayerForm!$Q$3:$Q$394)*
_xlfn.XLOOKUP(
INDEX(FixtureTicker!$B$3:$AM$22, MATCH($B360, FixtureTicker!$A$3:$A$22), PlayerForm!$X$5+4),
 TeamForm!$B$4:$B$23, TeamForm!$AD$4:$AD$23),
INDEX(FixtureTicker!$B$24:$AM$43, MATCH($B360, FixtureTicker!$A$24:$A$43), PlayerForm!$X$5+4)="A",
_xlfn.XLOOKUP($E360, PlayerForm!$D$3:$D$394, PlayerForm!$R$3:$R$394)*
_xlfn.XLOOKUP(
INDEX(FixtureTicker!$B$3:$AM$22, MATCH($B360, FixtureTicker!$A$3:$A$22), PlayerForm!$X$5+4),
 TeamForm!$B$4:$B$23, TeamForm!$AB$4:$AB$23),
INDEX(FixtureTicker!$B$24:$AM$43, MATCH($B360, FixtureTicker!$A$24:$A$43), PlayerForm!$X$5+4)="BLANK",
0
),
_xlfn.IFS(
INDEX(FixtureTicker!$B$24:$AM$43, MATCH($B360, FixtureTicker!$A$24:$A$43), PlayerForm!$X$5+5)="H",
_xlfn.XLOOKUP($E360, PlayerForm!$D$3:$D$394, PlayerForm!$Q$3:$Q$394)*
_xlfn.XLOOKUP(
INDEX(FixtureTicker!$B$3:$AM$22, MATCH($B360, FixtureTicker!$A$3:$A$22), PlayerForm!$X$5+5),
 TeamForm!$B$4:$B$23, TeamForm!$AD$4:$AD$23),
INDEX(FixtureTicker!$B$24:$AM$43, MATCH($B360, FixtureTicker!$A$24:$A$43), PlayerForm!$X$5+5)="A",
_xlfn.XLOOKUP($E360, PlayerForm!$D$3:$D$394, PlayerForm!$R$3:$R$394)*
_xlfn.XLOOKUP(
INDEX(FixtureTicker!$B$3:$AM$22, MATCH($B360, FixtureTicker!$A$3:$A$22), PlayerForm!$X$5+5),
 TeamForm!$B$4:$B$23, TeamForm!$AB$4:$AB$23),
INDEX(FixtureTicker!$B$24:$AM$43, MATCH($B360, FixtureTicker!$A$24:$A$43), PlayerForm!$X$5+5)="BLANK",
0
),
_xlfn.IFS(
INDEX(FixtureTicker!$B$24:$AM$43, MATCH($B360, FixtureTicker!$A$24:$A$43), PlayerForm!$X$5+6)="H",
_xlfn.XLOOKUP($E360, PlayerForm!$D$3:$D$394, PlayerForm!$Q$3:$Q$394)*
_xlfn.XLOOKUP(
INDEX(FixtureTicker!$B$3:$AM$22, MATCH($B360, FixtureTicker!$A$3:$A$22), PlayerForm!$X$5+6),
 TeamForm!$B$4:$B$23, TeamForm!$AD$4:$AD$23),
INDEX(FixtureTicker!$B$24:$AM$43, MATCH($B360, FixtureTicker!$A$24:$A$43), PlayerForm!$X$5+6)="A",
_xlfn.XLOOKUP($E360, PlayerForm!$D$3:$D$394, PlayerForm!$R$3:$R$394)*
_xlfn.XLOOKUP(
INDEX(FixtureTicker!$B$3:$AM$22, MATCH($B360, FixtureTicker!$A$3:$A$22), PlayerForm!$X$5+6),
 TeamForm!$B$4:$B$23, TeamForm!$AB$4:$AB$23),
INDEX(FixtureTicker!$B$24:$AM$43, MATCH($B360, FixtureTicker!$A$24:$A$43), PlayerForm!$X$5+6)="BLANK",
0
),
_xlfn.IFS(
INDEX(FixtureTicker!$B$24:$AM$43, MATCH($B360, FixtureTicker!$A$24:$A$43), PlayerForm!$X$5+7)="H",
_xlfn.XLOOKUP($E360, PlayerForm!$D$3:$D$394, PlayerForm!$Q$3:$Q$394)*
_xlfn.XLOOKUP(
INDEX(FixtureTicker!$B$3:$AM$22, MATCH($B360, FixtureTicker!$A$3:$A$22), PlayerForm!$X$5+7),
 TeamForm!$B$4:$B$23, TeamForm!$AD$4:$AD$23),
INDEX(FixtureTicker!$B$24:$AM$43, MATCH($B360, FixtureTicker!$A$24:$A$43), PlayerForm!$X$5+7)="A",
_xlfn.XLOOKUP($E360, PlayerForm!$D$3:$D$394, PlayerForm!$R$3:$R$394)*
_xlfn.XLOOKUP(
INDEX(FixtureTicker!$B$3:$AM$22, MATCH($B360, FixtureTicker!$A$3:$A$22), PlayerForm!$X$5+7),
 TeamForm!$B$4:$B$23, TeamForm!$AB$4:$AB$23),
INDEX(FixtureTicker!$B$24:$AM$43, MATCH($B360, FixtureTicker!$A$24:$A$43), PlayerForm!$X$5+7)="BLANK",
0
)
),0)</f>
        <v>0</v>
      </c>
    </row>
    <row r="361" spans="1:10">
      <c r="A361" s="55">
        <v>343</v>
      </c>
      <c r="B361" s="55">
        <f>_xlfn.XLOOKUP($A361, PlayerData!$B$3:$B$394, PlayerData!C$3:C$394)</f>
        <v>0</v>
      </c>
      <c r="C361" s="55" t="str">
        <f>_xlfn.XLOOKUP($A361, PlayerData!$B$3:$B$394, PlayerData!D$3:D$394)</f>
        <v>D</v>
      </c>
      <c r="D361" s="55">
        <f>_xlfn.XLOOKUP($A361, PlayerData!$B:$B, PlayerData!F:F,,,-1)</f>
        <v>4.4000000000000004</v>
      </c>
      <c r="E361" s="31" t="str">
        <f>_xlfn.XLOOKUP($A361, PlayerData!$B$3:$B$394, PlayerData!E$3:E$394)</f>
        <v>Lewis</v>
      </c>
      <c r="F361" s="164" cm="1">
        <f t="array" ref="F361">IFERROR(0.01*_xlfn.IFS(
INDEX(FixtureTicker!$B$24:$AM$43, MATCH($B361, FixtureTicker!$A$24:$A$43, 0), PlayerForm!$X$5)="H",
_xlfn.XLOOKUP($E361, PlayerForm!$D$3:$D$394, PlayerForm!$Q$3:$Q$394)*
_xlfn.XLOOKUP(
INDEX(FixtureTicker!$B$3:$AM$22, MATCH($B361, FixtureTicker!$A$3:$A$22,0), PlayerForm!$X$5),
 TeamForm!$B$4:$B$23, TeamForm!$AD$4:$AD$23),
INDEX(FixtureTicker!$B$24:$AM$43, MATCH($B361, FixtureTicker!$A$24:$A$43,0), PlayerForm!$X$5)="A",
_xlfn.XLOOKUP($E361, PlayerForm!$D$3:$D$394, PlayerForm!$R$3:$R$394)*
_xlfn.XLOOKUP(
INDEX(FixtureTicker!$B$3:$AM$22, MATCH($B361, FixtureTicker!$A$3:$A$22,0), PlayerForm!$X$5),
 TeamForm!$B$4:$B$23, TeamForm!$AB$4:$AB$23),
INDEX(FixtureTicker!$B$24:$AM$43, MATCH($B361, FixtureTicker!$A$24:$A$43,0), PlayerForm!$X$5)="BLANK",
0),0)</f>
        <v>0</v>
      </c>
      <c r="G361" s="163" cm="1">
        <f t="array" ref="G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
),0)</f>
        <v>0</v>
      </c>
      <c r="H361" s="163" cm="1">
        <f t="array" ref="H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),
_xlfn.IFS(
INDEX(FixtureTicker!$B$24:$AM$43, MATCH($B361, FixtureTicker!$A$24:$A$43), PlayerForm!$X$5+2)="H",
_xlfn.XLOOKUP($E361, PlayerForm!$D$3:$D$394, PlayerForm!$Q$3:$Q$394)*
_xlfn.XLOOKUP(
INDEX(FixtureTicker!$B$3:$AM$22, MATCH($B361, FixtureTicker!$A$3:$A$22), PlayerForm!$X$5+2),
 TeamForm!$B$4:$B$23, TeamForm!$AD$4:$AD$23),
INDEX(FixtureTicker!$B$24:$AM$43, MATCH($B361, FixtureTicker!$A$24:$A$43), PlayerForm!$X$5+2)="A",
_xlfn.XLOOKUP($E361, PlayerForm!$D$3:$D$394, PlayerForm!$R$3:$R$394)*
_xlfn.XLOOKUP(
INDEX(FixtureTicker!$B$3:$AM$22, MATCH($B361, FixtureTicker!$A$3:$A$22), PlayerForm!$X$5+2),
 TeamForm!$B$4:$B$23, TeamForm!$AB$4:$AB$23),
INDEX(FixtureTicker!$B$24:$AM$43, MATCH($B361, FixtureTicker!$A$24:$A$43), PlayerForm!$X$5+2)="BLANK",
0
),
_xlfn.IFS(
INDEX(FixtureTicker!$B$24:$AM$43, MATCH($B361, FixtureTicker!$A$24:$A$43), PlayerForm!$X$5+3)="H",
_xlfn.XLOOKUP($E361, PlayerForm!$D$3:$D$394, PlayerForm!$Q$3:$Q$394)*
_xlfn.XLOOKUP(
INDEX(FixtureTicker!$B$3:$AM$22, MATCH($B361, FixtureTicker!$A$3:$A$22), PlayerForm!$X$5+3),
 TeamForm!$B$4:$B$23, TeamForm!$AD$4:$AD$23),
INDEX(FixtureTicker!$B$24:$AM$43, MATCH($B361, FixtureTicker!$A$24:$A$43), PlayerForm!$X$5+3)="A",
_xlfn.XLOOKUP($E361, PlayerForm!$D$3:$D$394, PlayerForm!$R$3:$R$394)*
_xlfn.XLOOKUP(
INDEX(FixtureTicker!$B$3:$AM$22, MATCH($B361, FixtureTicker!$A$3:$A$22), PlayerForm!$X$5+3),
 TeamForm!$B$4:$B$23, TeamForm!$AB$4:$AB$23),
INDEX(FixtureTicker!$B$24:$AM$43, MATCH($B361, FixtureTicker!$A$24:$A$43), PlayerForm!$X$5+3)="BLANK",
0
)
),0)</f>
        <v>0</v>
      </c>
      <c r="I361" s="163" cm="1">
        <f t="array" ref="I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),
_xlfn.IFS(
INDEX(FixtureTicker!$B$24:$AM$43, MATCH($B361, FixtureTicker!$A$24:$A$43), PlayerForm!$X$5+2)="H",
_xlfn.XLOOKUP($E361, PlayerForm!$D$3:$D$394, PlayerForm!$Q$3:$Q$394)*
_xlfn.XLOOKUP(
INDEX(FixtureTicker!$B$3:$AM$22, MATCH($B361, FixtureTicker!$A$3:$A$22), PlayerForm!$X$5+2),
 TeamForm!$B$4:$B$23, TeamForm!$AD$4:$AD$23),
INDEX(FixtureTicker!$B$24:$AM$43, MATCH($B361, FixtureTicker!$A$24:$A$43), PlayerForm!$X$5+2)="A",
_xlfn.XLOOKUP($E361, PlayerForm!$D$3:$D$394, PlayerForm!$R$3:$R$394)*
_xlfn.XLOOKUP(
INDEX(FixtureTicker!$B$3:$AM$22, MATCH($B361, FixtureTicker!$A$3:$A$22), PlayerForm!$X$5+2),
 TeamForm!$B$4:$B$23, TeamForm!$AB$4:$AB$23),
INDEX(FixtureTicker!$B$24:$AM$43, MATCH($B361, FixtureTicker!$A$24:$A$43), PlayerForm!$X$5+2)="BLANK",
0
),
_xlfn.IFS(
INDEX(FixtureTicker!$B$24:$AM$43, MATCH($B361, FixtureTicker!$A$24:$A$43), PlayerForm!$X$5+3)="H",
_xlfn.XLOOKUP($E361, PlayerForm!$D$3:$D$394, PlayerForm!$Q$3:$Q$394)*
_xlfn.XLOOKUP(
INDEX(FixtureTicker!$B$3:$AM$22, MATCH($B361, FixtureTicker!$A$3:$A$22), PlayerForm!$X$5+3),
 TeamForm!$B$4:$B$23, TeamForm!$AD$4:$AD$23),
INDEX(FixtureTicker!$B$24:$AM$43, MATCH($B361, FixtureTicker!$A$24:$A$43), PlayerForm!$X$5+3)="A",
_xlfn.XLOOKUP($E361, PlayerForm!$D$3:$D$394, PlayerForm!$R$3:$R$394)*
_xlfn.XLOOKUP(
INDEX(FixtureTicker!$B$3:$AM$22, MATCH($B361, FixtureTicker!$A$3:$A$22), PlayerForm!$X$5+3),
 TeamForm!$B$4:$B$23, TeamForm!$AB$4:$AB$23),
INDEX(FixtureTicker!$B$24:$AM$43, MATCH($B361, FixtureTicker!$A$24:$A$43), PlayerForm!$X$5+3)="BLANK",
0
),
_xlfn.IFS(
INDEX(FixtureTicker!$B$24:$AM$43, MATCH($B361, FixtureTicker!$A$24:$A$43), PlayerForm!$X$5+4)="H",
_xlfn.XLOOKUP($E361, PlayerForm!$D$3:$D$394, PlayerForm!$Q$3:$Q$394)*
_xlfn.XLOOKUP(
INDEX(FixtureTicker!$B$3:$AM$22, MATCH($B361, FixtureTicker!$A$3:$A$22), PlayerForm!$X$5+4),
 TeamForm!$B$4:$B$23, TeamForm!$AD$4:$AD$23),
INDEX(FixtureTicker!$B$24:$AM$43, MATCH($B361, FixtureTicker!$A$24:$A$43), PlayerForm!$X$5+4)="A",
_xlfn.XLOOKUP($E361, PlayerForm!$D$3:$D$394, PlayerForm!$R$3:$R$394)*
_xlfn.XLOOKUP(
INDEX(FixtureTicker!$B$3:$AM$22, MATCH($B361, FixtureTicker!$A$3:$A$22), PlayerForm!$X$5+4),
 TeamForm!$B$4:$B$23, TeamForm!$AB$4:$AB$23),
INDEX(FixtureTicker!$B$24:$AM$43, MATCH($B361, FixtureTicker!$A$24:$A$43), PlayerForm!$X$5+4)="BLANK",
0
),
_xlfn.IFS(
INDEX(FixtureTicker!$B$24:$AM$43, MATCH($B361, FixtureTicker!$A$24:$A$43), PlayerForm!$X$5+5)="H",
_xlfn.XLOOKUP($E361, PlayerForm!$D$3:$D$394, PlayerForm!$Q$3:$Q$394)*
_xlfn.XLOOKUP(
INDEX(FixtureTicker!$B$3:$AM$22, MATCH($B361, FixtureTicker!$A$3:$A$22), PlayerForm!$X$5+5),
 TeamForm!$B$4:$B$23, TeamForm!$AD$4:$AD$23),
INDEX(FixtureTicker!$B$24:$AM$43, MATCH($B361, FixtureTicker!$A$24:$A$43), PlayerForm!$X$5+5)="A",
_xlfn.XLOOKUP($E361, PlayerForm!$D$3:$D$394, PlayerForm!$R$3:$R$394)*
_xlfn.XLOOKUP(
INDEX(FixtureTicker!$B$3:$AM$22, MATCH($B361, FixtureTicker!$A$3:$A$22), PlayerForm!$X$5+5),
 TeamForm!$B$4:$B$23, TeamForm!$AB$4:$AB$23),
INDEX(FixtureTicker!$B$24:$AM$43, MATCH($B361, FixtureTicker!$A$24:$A$43), PlayerForm!$X$5+5)="BLANK",
0
)
),0)</f>
        <v>0</v>
      </c>
      <c r="J361" s="163" cm="1">
        <f t="array" ref="J361">IFERROR(0.01*SUM(
_xlfn.IFS(
INDEX(FixtureTicker!$B$24:$AM$43, MATCH($B361, FixtureTicker!$A$24:$A$43), PlayerForm!$X$5)="H",
_xlfn.XLOOKUP($E361, PlayerForm!$D$3:$D$394, PlayerForm!$Q$3:$Q$394)*
_xlfn.XLOOKUP(
INDEX(FixtureTicker!$B$3:$AM$22, MATCH($B361, FixtureTicker!$A$3:$A$22), PlayerForm!$X$5),
 TeamForm!$B$4:$B$23, TeamForm!$AD$4:$AD$23),
INDEX(FixtureTicker!$B$24:$AM$43, MATCH($B361, FixtureTicker!$A$24:$A$43), PlayerForm!$X$5)="A",
_xlfn.XLOOKUP($E361, PlayerForm!$D$3:$D$394, PlayerForm!$R$3:$R$394)*
_xlfn.XLOOKUP(
INDEX(FixtureTicker!$B$3:$AM$22, MATCH($B361, FixtureTicker!$A$3:$A$22), PlayerForm!$X$5),
 TeamForm!$B$4:$B$23, TeamForm!$AB$4:$AB$23),
INDEX(FixtureTicker!$B$24:$AM$43, MATCH($B361, FixtureTicker!$A$24:$A$43), PlayerForm!$X$5)="BLANK",
0
),
_xlfn.IFS(
INDEX(FixtureTicker!$B$24:$AM$43, MATCH($B361, FixtureTicker!$A$24:$A$43), PlayerForm!$X$5+1)="H",
_xlfn.XLOOKUP($E361, PlayerForm!$D$3:$D$394, PlayerForm!$Q$3:$Q$394)*
_xlfn.XLOOKUP(
INDEX(FixtureTicker!$B$3:$AM$22, MATCH($B361, FixtureTicker!$A$3:$A$22), PlayerForm!$X$5+1),
 TeamForm!$B$4:$B$23, TeamForm!$AD$4:$AD$23),
INDEX(FixtureTicker!$B$24:$AM$43, MATCH($B361, FixtureTicker!$A$24:$A$43), PlayerForm!$X$5+1)="A",
_xlfn.XLOOKUP($E361, PlayerForm!$D$3:$D$394, PlayerForm!$R$3:$R$394)*
_xlfn.XLOOKUP(
INDEX(FixtureTicker!$B$3:$AM$22, MATCH($B361, FixtureTicker!$A$3:$A$22), PlayerForm!$X$5+1),
 TeamForm!$B$4:$B$23, TeamForm!$AB$4:$AB$23),
INDEX(FixtureTicker!$B$24:$AM$43, MATCH($B361, FixtureTicker!$A$24:$A$43), PlayerForm!$X$5+1)="BLANK",
0
),
_xlfn.IFS(
INDEX(FixtureTicker!$B$24:$AM$43, MATCH($B361, FixtureTicker!$A$24:$A$43), PlayerForm!$X$5+2)="H",
_xlfn.XLOOKUP($E361, PlayerForm!$D$3:$D$394, PlayerForm!$Q$3:$Q$394)*
_xlfn.XLOOKUP(
INDEX(FixtureTicker!$B$3:$AM$22, MATCH($B361, FixtureTicker!$A$3:$A$22), PlayerForm!$X$5+2),
 TeamForm!$B$4:$B$23, TeamForm!$AD$4:$AD$23),
INDEX(FixtureTicker!$B$24:$AM$43, MATCH($B361, FixtureTicker!$A$24:$A$43), PlayerForm!$X$5+2)="A",
_xlfn.XLOOKUP($E361, PlayerForm!$D$3:$D$394, PlayerForm!$R$3:$R$394)*
_xlfn.XLOOKUP(
INDEX(FixtureTicker!$B$3:$AM$22, MATCH($B361, FixtureTicker!$A$3:$A$22), PlayerForm!$X$5+2),
 TeamForm!$B$4:$B$23, TeamForm!$AB$4:$AB$23),
INDEX(FixtureTicker!$B$24:$AM$43, MATCH($B361, FixtureTicker!$A$24:$A$43), PlayerForm!$X$5+2)="BLANK",
0
),
_xlfn.IFS(
INDEX(FixtureTicker!$B$24:$AM$43, MATCH($B361, FixtureTicker!$A$24:$A$43), PlayerForm!$X$5+3)="H",
_xlfn.XLOOKUP($E361, PlayerForm!$D$3:$D$394, PlayerForm!$Q$3:$Q$394)*
_xlfn.XLOOKUP(
INDEX(FixtureTicker!$B$3:$AM$22, MATCH($B361, FixtureTicker!$A$3:$A$22), PlayerForm!$X$5+3),
 TeamForm!$B$4:$B$23, TeamForm!$AD$4:$AD$23),
INDEX(FixtureTicker!$B$24:$AM$43, MATCH($B361, FixtureTicker!$A$24:$A$43), PlayerForm!$X$5+3)="A",
_xlfn.XLOOKUP($E361, PlayerForm!$D$3:$D$394, PlayerForm!$R$3:$R$394)*
_xlfn.XLOOKUP(
INDEX(FixtureTicker!$B$3:$AM$22, MATCH($B361, FixtureTicker!$A$3:$A$22), PlayerForm!$X$5+3),
 TeamForm!$B$4:$B$23, TeamForm!$AB$4:$AB$23),
INDEX(FixtureTicker!$B$24:$AM$43, MATCH($B361, FixtureTicker!$A$24:$A$43), PlayerForm!$X$5+3)="BLANK",
0
),
_xlfn.IFS(
INDEX(FixtureTicker!$B$24:$AM$43, MATCH($B361, FixtureTicker!$A$24:$A$43), PlayerForm!$X$5+4)="H",
_xlfn.XLOOKUP($E361, PlayerForm!$D$3:$D$394, PlayerForm!$Q$3:$Q$394)*
_xlfn.XLOOKUP(
INDEX(FixtureTicker!$B$3:$AM$22, MATCH($B361, FixtureTicker!$A$3:$A$22), PlayerForm!$X$5+4),
 TeamForm!$B$4:$B$23, TeamForm!$AD$4:$AD$23),
INDEX(FixtureTicker!$B$24:$AM$43, MATCH($B361, FixtureTicker!$A$24:$A$43), PlayerForm!$X$5+4)="A",
_xlfn.XLOOKUP($E361, PlayerForm!$D$3:$D$394, PlayerForm!$R$3:$R$394)*
_xlfn.XLOOKUP(
INDEX(FixtureTicker!$B$3:$AM$22, MATCH($B361, FixtureTicker!$A$3:$A$22), PlayerForm!$X$5+4),
 TeamForm!$B$4:$B$23, TeamForm!$AB$4:$AB$23),
INDEX(FixtureTicker!$B$24:$AM$43, MATCH($B361, FixtureTicker!$A$24:$A$43), PlayerForm!$X$5+4)="BLANK",
0
),
_xlfn.IFS(
INDEX(FixtureTicker!$B$24:$AM$43, MATCH($B361, FixtureTicker!$A$24:$A$43), PlayerForm!$X$5+5)="H",
_xlfn.XLOOKUP($E361, PlayerForm!$D$3:$D$394, PlayerForm!$Q$3:$Q$394)*
_xlfn.XLOOKUP(
INDEX(FixtureTicker!$B$3:$AM$22, MATCH($B361, FixtureTicker!$A$3:$A$22), PlayerForm!$X$5+5),
 TeamForm!$B$4:$B$23, TeamForm!$AD$4:$AD$23),
INDEX(FixtureTicker!$B$24:$AM$43, MATCH($B361, FixtureTicker!$A$24:$A$43), PlayerForm!$X$5+5)="A",
_xlfn.XLOOKUP($E361, PlayerForm!$D$3:$D$394, PlayerForm!$R$3:$R$394)*
_xlfn.XLOOKUP(
INDEX(FixtureTicker!$B$3:$AM$22, MATCH($B361, FixtureTicker!$A$3:$A$22), PlayerForm!$X$5+5),
 TeamForm!$B$4:$B$23, TeamForm!$AB$4:$AB$23),
INDEX(FixtureTicker!$B$24:$AM$43, MATCH($B361, FixtureTicker!$A$24:$A$43), PlayerForm!$X$5+5)="BLANK",
0
),
_xlfn.IFS(
INDEX(FixtureTicker!$B$24:$AM$43, MATCH($B361, FixtureTicker!$A$24:$A$43), PlayerForm!$X$5+6)="H",
_xlfn.XLOOKUP($E361, PlayerForm!$D$3:$D$394, PlayerForm!$Q$3:$Q$394)*
_xlfn.XLOOKUP(
INDEX(FixtureTicker!$B$3:$AM$22, MATCH($B361, FixtureTicker!$A$3:$A$22), PlayerForm!$X$5+6),
 TeamForm!$B$4:$B$23, TeamForm!$AD$4:$AD$23),
INDEX(FixtureTicker!$B$24:$AM$43, MATCH($B361, FixtureTicker!$A$24:$A$43), PlayerForm!$X$5+6)="A",
_xlfn.XLOOKUP($E361, PlayerForm!$D$3:$D$394, PlayerForm!$R$3:$R$394)*
_xlfn.XLOOKUP(
INDEX(FixtureTicker!$B$3:$AM$22, MATCH($B361, FixtureTicker!$A$3:$A$22), PlayerForm!$X$5+6),
 TeamForm!$B$4:$B$23, TeamForm!$AB$4:$AB$23),
INDEX(FixtureTicker!$B$24:$AM$43, MATCH($B361, FixtureTicker!$A$24:$A$43), PlayerForm!$X$5+6)="BLANK",
0
),
_xlfn.IFS(
INDEX(FixtureTicker!$B$24:$AM$43, MATCH($B361, FixtureTicker!$A$24:$A$43), PlayerForm!$X$5+7)="H",
_xlfn.XLOOKUP($E361, PlayerForm!$D$3:$D$394, PlayerForm!$Q$3:$Q$394)*
_xlfn.XLOOKUP(
INDEX(FixtureTicker!$B$3:$AM$22, MATCH($B361, FixtureTicker!$A$3:$A$22), PlayerForm!$X$5+7),
 TeamForm!$B$4:$B$23, TeamForm!$AD$4:$AD$23),
INDEX(FixtureTicker!$B$24:$AM$43, MATCH($B361, FixtureTicker!$A$24:$A$43), PlayerForm!$X$5+7)="A",
_xlfn.XLOOKUP($E361, PlayerForm!$D$3:$D$394, PlayerForm!$R$3:$R$394)*
_xlfn.XLOOKUP(
INDEX(FixtureTicker!$B$3:$AM$22, MATCH($B361, FixtureTicker!$A$3:$A$22), PlayerForm!$X$5+7),
 TeamForm!$B$4:$B$23, TeamForm!$AB$4:$AB$23),
INDEX(FixtureTicker!$B$24:$AM$43, MATCH($B361, FixtureTicker!$A$24:$A$43), PlayerForm!$X$5+7)="BLANK",
0
)
),0)</f>
        <v>0</v>
      </c>
    </row>
    <row r="362" spans="1:10">
      <c r="A362" s="55">
        <v>255</v>
      </c>
      <c r="B362" s="55">
        <f>_xlfn.XLOOKUP($A362, PlayerData!$B$3:$B$394, PlayerData!C$3:C$394)</f>
        <v>0</v>
      </c>
      <c r="C362" s="55" t="str">
        <f>_xlfn.XLOOKUP($A362, PlayerData!$B$3:$B$394, PlayerData!D$3:D$394)</f>
        <v>D</v>
      </c>
      <c r="D362" s="55">
        <f>_xlfn.XLOOKUP($A362, PlayerData!$B:$B, PlayerData!F:F,,,-1)</f>
        <v>5</v>
      </c>
      <c r="E362" s="31" t="str">
        <f>_xlfn.XLOOKUP($A362, PlayerData!$B$3:$B$394, PlayerData!E$3:E$394)</f>
        <v>Steve Cook</v>
      </c>
      <c r="F362" s="164" cm="1">
        <f t="array" ref="F362">IFERROR(0.01*_xlfn.IFS(
INDEX(FixtureTicker!$B$24:$AM$43, MATCH($B362, FixtureTicker!$A$24:$A$43, 0), PlayerForm!$X$5)="H",
_xlfn.XLOOKUP($E362, PlayerForm!$D$3:$D$394, PlayerForm!$Q$3:$Q$394)*
_xlfn.XLOOKUP(
INDEX(FixtureTicker!$B$3:$AM$22, MATCH($B362, FixtureTicker!$A$3:$A$22,0), PlayerForm!$X$5),
 TeamForm!$B$4:$B$23, TeamForm!$AD$4:$AD$23),
INDEX(FixtureTicker!$B$24:$AM$43, MATCH($B362, FixtureTicker!$A$24:$A$43,0), PlayerForm!$X$5)="A",
_xlfn.XLOOKUP($E362, PlayerForm!$D$3:$D$394, PlayerForm!$R$3:$R$394)*
_xlfn.XLOOKUP(
INDEX(FixtureTicker!$B$3:$AM$22, MATCH($B362, FixtureTicker!$A$3:$A$22,0), PlayerForm!$X$5),
 TeamForm!$B$4:$B$23, TeamForm!$AB$4:$AB$23),
INDEX(FixtureTicker!$B$24:$AM$43, MATCH($B362, FixtureTicker!$A$24:$A$43,0), PlayerForm!$X$5)="BLANK",
0),0)</f>
        <v>0</v>
      </c>
      <c r="G362" s="163" cm="1">
        <f t="array" ref="G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
),0)</f>
        <v>0</v>
      </c>
      <c r="H362" s="163" cm="1">
        <f t="array" ref="H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),
_xlfn.IFS(
INDEX(FixtureTicker!$B$24:$AM$43, MATCH($B362, FixtureTicker!$A$24:$A$43), PlayerForm!$X$5+2)="H",
_xlfn.XLOOKUP($E362, PlayerForm!$D$3:$D$394, PlayerForm!$Q$3:$Q$394)*
_xlfn.XLOOKUP(
INDEX(FixtureTicker!$B$3:$AM$22, MATCH($B362, FixtureTicker!$A$3:$A$22), PlayerForm!$X$5+2),
 TeamForm!$B$4:$B$23, TeamForm!$AD$4:$AD$23),
INDEX(FixtureTicker!$B$24:$AM$43, MATCH($B362, FixtureTicker!$A$24:$A$43), PlayerForm!$X$5+2)="A",
_xlfn.XLOOKUP($E362, PlayerForm!$D$3:$D$394, PlayerForm!$R$3:$R$394)*
_xlfn.XLOOKUP(
INDEX(FixtureTicker!$B$3:$AM$22, MATCH($B362, FixtureTicker!$A$3:$A$22), PlayerForm!$X$5+2),
 TeamForm!$B$4:$B$23, TeamForm!$AB$4:$AB$23),
INDEX(FixtureTicker!$B$24:$AM$43, MATCH($B362, FixtureTicker!$A$24:$A$43), PlayerForm!$X$5+2)="BLANK",
0
),
_xlfn.IFS(
INDEX(FixtureTicker!$B$24:$AM$43, MATCH($B362, FixtureTicker!$A$24:$A$43), PlayerForm!$X$5+3)="H",
_xlfn.XLOOKUP($E362, PlayerForm!$D$3:$D$394, PlayerForm!$Q$3:$Q$394)*
_xlfn.XLOOKUP(
INDEX(FixtureTicker!$B$3:$AM$22, MATCH($B362, FixtureTicker!$A$3:$A$22), PlayerForm!$X$5+3),
 TeamForm!$B$4:$B$23, TeamForm!$AD$4:$AD$23),
INDEX(FixtureTicker!$B$24:$AM$43, MATCH($B362, FixtureTicker!$A$24:$A$43), PlayerForm!$X$5+3)="A",
_xlfn.XLOOKUP($E362, PlayerForm!$D$3:$D$394, PlayerForm!$R$3:$R$394)*
_xlfn.XLOOKUP(
INDEX(FixtureTicker!$B$3:$AM$22, MATCH($B362, FixtureTicker!$A$3:$A$22), PlayerForm!$X$5+3),
 TeamForm!$B$4:$B$23, TeamForm!$AB$4:$AB$23),
INDEX(FixtureTicker!$B$24:$AM$43, MATCH($B362, FixtureTicker!$A$24:$A$43), PlayerForm!$X$5+3)="BLANK",
0
)
),0)</f>
        <v>0</v>
      </c>
      <c r="I362" s="163" cm="1">
        <f t="array" ref="I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),
_xlfn.IFS(
INDEX(FixtureTicker!$B$24:$AM$43, MATCH($B362, FixtureTicker!$A$24:$A$43), PlayerForm!$X$5+2)="H",
_xlfn.XLOOKUP($E362, PlayerForm!$D$3:$D$394, PlayerForm!$Q$3:$Q$394)*
_xlfn.XLOOKUP(
INDEX(FixtureTicker!$B$3:$AM$22, MATCH($B362, FixtureTicker!$A$3:$A$22), PlayerForm!$X$5+2),
 TeamForm!$B$4:$B$23, TeamForm!$AD$4:$AD$23),
INDEX(FixtureTicker!$B$24:$AM$43, MATCH($B362, FixtureTicker!$A$24:$A$43), PlayerForm!$X$5+2)="A",
_xlfn.XLOOKUP($E362, PlayerForm!$D$3:$D$394, PlayerForm!$R$3:$R$394)*
_xlfn.XLOOKUP(
INDEX(FixtureTicker!$B$3:$AM$22, MATCH($B362, FixtureTicker!$A$3:$A$22), PlayerForm!$X$5+2),
 TeamForm!$B$4:$B$23, TeamForm!$AB$4:$AB$23),
INDEX(FixtureTicker!$B$24:$AM$43, MATCH($B362, FixtureTicker!$A$24:$A$43), PlayerForm!$X$5+2)="BLANK",
0
),
_xlfn.IFS(
INDEX(FixtureTicker!$B$24:$AM$43, MATCH($B362, FixtureTicker!$A$24:$A$43), PlayerForm!$X$5+3)="H",
_xlfn.XLOOKUP($E362, PlayerForm!$D$3:$D$394, PlayerForm!$Q$3:$Q$394)*
_xlfn.XLOOKUP(
INDEX(FixtureTicker!$B$3:$AM$22, MATCH($B362, FixtureTicker!$A$3:$A$22), PlayerForm!$X$5+3),
 TeamForm!$B$4:$B$23, TeamForm!$AD$4:$AD$23),
INDEX(FixtureTicker!$B$24:$AM$43, MATCH($B362, FixtureTicker!$A$24:$A$43), PlayerForm!$X$5+3)="A",
_xlfn.XLOOKUP($E362, PlayerForm!$D$3:$D$394, PlayerForm!$R$3:$R$394)*
_xlfn.XLOOKUP(
INDEX(FixtureTicker!$B$3:$AM$22, MATCH($B362, FixtureTicker!$A$3:$A$22), PlayerForm!$X$5+3),
 TeamForm!$B$4:$B$23, TeamForm!$AB$4:$AB$23),
INDEX(FixtureTicker!$B$24:$AM$43, MATCH($B362, FixtureTicker!$A$24:$A$43), PlayerForm!$X$5+3)="BLANK",
0
),
_xlfn.IFS(
INDEX(FixtureTicker!$B$24:$AM$43, MATCH($B362, FixtureTicker!$A$24:$A$43), PlayerForm!$X$5+4)="H",
_xlfn.XLOOKUP($E362, PlayerForm!$D$3:$D$394, PlayerForm!$Q$3:$Q$394)*
_xlfn.XLOOKUP(
INDEX(FixtureTicker!$B$3:$AM$22, MATCH($B362, FixtureTicker!$A$3:$A$22), PlayerForm!$X$5+4),
 TeamForm!$B$4:$B$23, TeamForm!$AD$4:$AD$23),
INDEX(FixtureTicker!$B$24:$AM$43, MATCH($B362, FixtureTicker!$A$24:$A$43), PlayerForm!$X$5+4)="A",
_xlfn.XLOOKUP($E362, PlayerForm!$D$3:$D$394, PlayerForm!$R$3:$R$394)*
_xlfn.XLOOKUP(
INDEX(FixtureTicker!$B$3:$AM$22, MATCH($B362, FixtureTicker!$A$3:$A$22), PlayerForm!$X$5+4),
 TeamForm!$B$4:$B$23, TeamForm!$AB$4:$AB$23),
INDEX(FixtureTicker!$B$24:$AM$43, MATCH($B362, FixtureTicker!$A$24:$A$43), PlayerForm!$X$5+4)="BLANK",
0
),
_xlfn.IFS(
INDEX(FixtureTicker!$B$24:$AM$43, MATCH($B362, FixtureTicker!$A$24:$A$43), PlayerForm!$X$5+5)="H",
_xlfn.XLOOKUP($E362, PlayerForm!$D$3:$D$394, PlayerForm!$Q$3:$Q$394)*
_xlfn.XLOOKUP(
INDEX(FixtureTicker!$B$3:$AM$22, MATCH($B362, FixtureTicker!$A$3:$A$22), PlayerForm!$X$5+5),
 TeamForm!$B$4:$B$23, TeamForm!$AD$4:$AD$23),
INDEX(FixtureTicker!$B$24:$AM$43, MATCH($B362, FixtureTicker!$A$24:$A$43), PlayerForm!$X$5+5)="A",
_xlfn.XLOOKUP($E362, PlayerForm!$D$3:$D$394, PlayerForm!$R$3:$R$394)*
_xlfn.XLOOKUP(
INDEX(FixtureTicker!$B$3:$AM$22, MATCH($B362, FixtureTicker!$A$3:$A$22), PlayerForm!$X$5+5),
 TeamForm!$B$4:$B$23, TeamForm!$AB$4:$AB$23),
INDEX(FixtureTicker!$B$24:$AM$43, MATCH($B362, FixtureTicker!$A$24:$A$43), PlayerForm!$X$5+5)="BLANK",
0
)
),0)</f>
        <v>0</v>
      </c>
      <c r="J362" s="163" cm="1">
        <f t="array" ref="J362">IFERROR(0.01*SUM(
_xlfn.IFS(
INDEX(FixtureTicker!$B$24:$AM$43, MATCH($B362, FixtureTicker!$A$24:$A$43), PlayerForm!$X$5)="H",
_xlfn.XLOOKUP($E362, PlayerForm!$D$3:$D$394, PlayerForm!$Q$3:$Q$394)*
_xlfn.XLOOKUP(
INDEX(FixtureTicker!$B$3:$AM$22, MATCH($B362, FixtureTicker!$A$3:$A$22), PlayerForm!$X$5),
 TeamForm!$B$4:$B$23, TeamForm!$AD$4:$AD$23),
INDEX(FixtureTicker!$B$24:$AM$43, MATCH($B362, FixtureTicker!$A$24:$A$43), PlayerForm!$X$5)="A",
_xlfn.XLOOKUP($E362, PlayerForm!$D$3:$D$394, PlayerForm!$R$3:$R$394)*
_xlfn.XLOOKUP(
INDEX(FixtureTicker!$B$3:$AM$22, MATCH($B362, FixtureTicker!$A$3:$A$22), PlayerForm!$X$5),
 TeamForm!$B$4:$B$23, TeamForm!$AB$4:$AB$23),
INDEX(FixtureTicker!$B$24:$AM$43, MATCH($B362, FixtureTicker!$A$24:$A$43), PlayerForm!$X$5)="BLANK",
0
),
_xlfn.IFS(
INDEX(FixtureTicker!$B$24:$AM$43, MATCH($B362, FixtureTicker!$A$24:$A$43), PlayerForm!$X$5+1)="H",
_xlfn.XLOOKUP($E362, PlayerForm!$D$3:$D$394, PlayerForm!$Q$3:$Q$394)*
_xlfn.XLOOKUP(
INDEX(FixtureTicker!$B$3:$AM$22, MATCH($B362, FixtureTicker!$A$3:$A$22), PlayerForm!$X$5+1),
 TeamForm!$B$4:$B$23, TeamForm!$AD$4:$AD$23),
INDEX(FixtureTicker!$B$24:$AM$43, MATCH($B362, FixtureTicker!$A$24:$A$43), PlayerForm!$X$5+1)="A",
_xlfn.XLOOKUP($E362, PlayerForm!$D$3:$D$394, PlayerForm!$R$3:$R$394)*
_xlfn.XLOOKUP(
INDEX(FixtureTicker!$B$3:$AM$22, MATCH($B362, FixtureTicker!$A$3:$A$22), PlayerForm!$X$5+1),
 TeamForm!$B$4:$B$23, TeamForm!$AB$4:$AB$23),
INDEX(FixtureTicker!$B$24:$AM$43, MATCH($B362, FixtureTicker!$A$24:$A$43), PlayerForm!$X$5+1)="BLANK",
0
),
_xlfn.IFS(
INDEX(FixtureTicker!$B$24:$AM$43, MATCH($B362, FixtureTicker!$A$24:$A$43), PlayerForm!$X$5+2)="H",
_xlfn.XLOOKUP($E362, PlayerForm!$D$3:$D$394, PlayerForm!$Q$3:$Q$394)*
_xlfn.XLOOKUP(
INDEX(FixtureTicker!$B$3:$AM$22, MATCH($B362, FixtureTicker!$A$3:$A$22), PlayerForm!$X$5+2),
 TeamForm!$B$4:$B$23, TeamForm!$AD$4:$AD$23),
INDEX(FixtureTicker!$B$24:$AM$43, MATCH($B362, FixtureTicker!$A$24:$A$43), PlayerForm!$X$5+2)="A",
_xlfn.XLOOKUP($E362, PlayerForm!$D$3:$D$394, PlayerForm!$R$3:$R$394)*
_xlfn.XLOOKUP(
INDEX(FixtureTicker!$B$3:$AM$22, MATCH($B362, FixtureTicker!$A$3:$A$22), PlayerForm!$X$5+2),
 TeamForm!$B$4:$B$23, TeamForm!$AB$4:$AB$23),
INDEX(FixtureTicker!$B$24:$AM$43, MATCH($B362, FixtureTicker!$A$24:$A$43), PlayerForm!$X$5+2)="BLANK",
0
),
_xlfn.IFS(
INDEX(FixtureTicker!$B$24:$AM$43, MATCH($B362, FixtureTicker!$A$24:$A$43), PlayerForm!$X$5+3)="H",
_xlfn.XLOOKUP($E362, PlayerForm!$D$3:$D$394, PlayerForm!$Q$3:$Q$394)*
_xlfn.XLOOKUP(
INDEX(FixtureTicker!$B$3:$AM$22, MATCH($B362, FixtureTicker!$A$3:$A$22), PlayerForm!$X$5+3),
 TeamForm!$B$4:$B$23, TeamForm!$AD$4:$AD$23),
INDEX(FixtureTicker!$B$24:$AM$43, MATCH($B362, FixtureTicker!$A$24:$A$43), PlayerForm!$X$5+3)="A",
_xlfn.XLOOKUP($E362, PlayerForm!$D$3:$D$394, PlayerForm!$R$3:$R$394)*
_xlfn.XLOOKUP(
INDEX(FixtureTicker!$B$3:$AM$22, MATCH($B362, FixtureTicker!$A$3:$A$22), PlayerForm!$X$5+3),
 TeamForm!$B$4:$B$23, TeamForm!$AB$4:$AB$23),
INDEX(FixtureTicker!$B$24:$AM$43, MATCH($B362, FixtureTicker!$A$24:$A$43), PlayerForm!$X$5+3)="BLANK",
0
),
_xlfn.IFS(
INDEX(FixtureTicker!$B$24:$AM$43, MATCH($B362, FixtureTicker!$A$24:$A$43), PlayerForm!$X$5+4)="H",
_xlfn.XLOOKUP($E362, PlayerForm!$D$3:$D$394, PlayerForm!$Q$3:$Q$394)*
_xlfn.XLOOKUP(
INDEX(FixtureTicker!$B$3:$AM$22, MATCH($B362, FixtureTicker!$A$3:$A$22), PlayerForm!$X$5+4),
 TeamForm!$B$4:$B$23, TeamForm!$AD$4:$AD$23),
INDEX(FixtureTicker!$B$24:$AM$43, MATCH($B362, FixtureTicker!$A$24:$A$43), PlayerForm!$X$5+4)="A",
_xlfn.XLOOKUP($E362, PlayerForm!$D$3:$D$394, PlayerForm!$R$3:$R$394)*
_xlfn.XLOOKUP(
INDEX(FixtureTicker!$B$3:$AM$22, MATCH($B362, FixtureTicker!$A$3:$A$22), PlayerForm!$X$5+4),
 TeamForm!$B$4:$B$23, TeamForm!$AB$4:$AB$23),
INDEX(FixtureTicker!$B$24:$AM$43, MATCH($B362, FixtureTicker!$A$24:$A$43), PlayerForm!$X$5+4)="BLANK",
0
),
_xlfn.IFS(
INDEX(FixtureTicker!$B$24:$AM$43, MATCH($B362, FixtureTicker!$A$24:$A$43), PlayerForm!$X$5+5)="H",
_xlfn.XLOOKUP($E362, PlayerForm!$D$3:$D$394, PlayerForm!$Q$3:$Q$394)*
_xlfn.XLOOKUP(
INDEX(FixtureTicker!$B$3:$AM$22, MATCH($B362, FixtureTicker!$A$3:$A$22), PlayerForm!$X$5+5),
 TeamForm!$B$4:$B$23, TeamForm!$AD$4:$AD$23),
INDEX(FixtureTicker!$B$24:$AM$43, MATCH($B362, FixtureTicker!$A$24:$A$43), PlayerForm!$X$5+5)="A",
_xlfn.XLOOKUP($E362, PlayerForm!$D$3:$D$394, PlayerForm!$R$3:$R$394)*
_xlfn.XLOOKUP(
INDEX(FixtureTicker!$B$3:$AM$22, MATCH($B362, FixtureTicker!$A$3:$A$22), PlayerForm!$X$5+5),
 TeamForm!$B$4:$B$23, TeamForm!$AB$4:$AB$23),
INDEX(FixtureTicker!$B$24:$AM$43, MATCH($B362, FixtureTicker!$A$24:$A$43), PlayerForm!$X$5+5)="BLANK",
0
),
_xlfn.IFS(
INDEX(FixtureTicker!$B$24:$AM$43, MATCH($B362, FixtureTicker!$A$24:$A$43), PlayerForm!$X$5+6)="H",
_xlfn.XLOOKUP($E362, PlayerForm!$D$3:$D$394, PlayerForm!$Q$3:$Q$394)*
_xlfn.XLOOKUP(
INDEX(FixtureTicker!$B$3:$AM$22, MATCH($B362, FixtureTicker!$A$3:$A$22), PlayerForm!$X$5+6),
 TeamForm!$B$4:$B$23, TeamForm!$AD$4:$AD$23),
INDEX(FixtureTicker!$B$24:$AM$43, MATCH($B362, FixtureTicker!$A$24:$A$43), PlayerForm!$X$5+6)="A",
_xlfn.XLOOKUP($E362, PlayerForm!$D$3:$D$394, PlayerForm!$R$3:$R$394)*
_xlfn.XLOOKUP(
INDEX(FixtureTicker!$B$3:$AM$22, MATCH($B362, FixtureTicker!$A$3:$A$22), PlayerForm!$X$5+6),
 TeamForm!$B$4:$B$23, TeamForm!$AB$4:$AB$23),
INDEX(FixtureTicker!$B$24:$AM$43, MATCH($B362, FixtureTicker!$A$24:$A$43), PlayerForm!$X$5+6)="BLANK",
0
),
_xlfn.IFS(
INDEX(FixtureTicker!$B$24:$AM$43, MATCH($B362, FixtureTicker!$A$24:$A$43), PlayerForm!$X$5+7)="H",
_xlfn.XLOOKUP($E362, PlayerForm!$D$3:$D$394, PlayerForm!$Q$3:$Q$394)*
_xlfn.XLOOKUP(
INDEX(FixtureTicker!$B$3:$AM$22, MATCH($B362, FixtureTicker!$A$3:$A$22), PlayerForm!$X$5+7),
 TeamForm!$B$4:$B$23, TeamForm!$AD$4:$AD$23),
INDEX(FixtureTicker!$B$24:$AM$43, MATCH($B362, FixtureTicker!$A$24:$A$43), PlayerForm!$X$5+7)="A",
_xlfn.XLOOKUP($E362, PlayerForm!$D$3:$D$394, PlayerForm!$R$3:$R$394)*
_xlfn.XLOOKUP(
INDEX(FixtureTicker!$B$3:$AM$22, MATCH($B362, FixtureTicker!$A$3:$A$22), PlayerForm!$X$5+7),
 TeamForm!$B$4:$B$23, TeamForm!$AB$4:$AB$23),
INDEX(FixtureTicker!$B$24:$AM$43, MATCH($B362, FixtureTicker!$A$24:$A$43), PlayerForm!$X$5+7)="BLANK",
0
)
),0)</f>
        <v>0</v>
      </c>
    </row>
    <row r="363" spans="1:10">
      <c r="A363" s="55">
        <v>44</v>
      </c>
      <c r="B363" s="55">
        <f>_xlfn.XLOOKUP($A363, PlayerData!$B$3:$B$394, PlayerData!C$3:C$394)</f>
        <v>0</v>
      </c>
      <c r="C363" s="55" t="str">
        <f>_xlfn.XLOOKUP($A363, PlayerData!$B$3:$B$394, PlayerData!D$3:D$394)</f>
        <v>F</v>
      </c>
      <c r="D363" s="55">
        <f>_xlfn.XLOOKUP($A363, PlayerData!$B:$B, PlayerData!F:F,,,-1)</f>
        <v>5.3</v>
      </c>
      <c r="E363" s="31" t="str">
        <f>_xlfn.XLOOKUP($A363, PlayerData!$B$3:$B$394, PlayerData!E$3:E$394)</f>
        <v>Drmic</v>
      </c>
      <c r="F363" s="164" cm="1">
        <f t="array" ref="F363">IFERROR(0.01*_xlfn.IFS(
INDEX(FixtureTicker!$B$24:$AM$43, MATCH($B363, FixtureTicker!$A$24:$A$43, 0), PlayerForm!$X$5)="H",
_xlfn.XLOOKUP($E363, PlayerForm!$D$3:$D$394, PlayerForm!$Q$3:$Q$394)*
_xlfn.XLOOKUP(
INDEX(FixtureTicker!$B$3:$AM$22, MATCH($B363, FixtureTicker!$A$3:$A$22,0), PlayerForm!$X$5),
 TeamForm!$B$4:$B$23, TeamForm!$AD$4:$AD$23),
INDEX(FixtureTicker!$B$24:$AM$43, MATCH($B363, FixtureTicker!$A$24:$A$43,0), PlayerForm!$X$5)="A",
_xlfn.XLOOKUP($E363, PlayerForm!$D$3:$D$394, PlayerForm!$R$3:$R$394)*
_xlfn.XLOOKUP(
INDEX(FixtureTicker!$B$3:$AM$22, MATCH($B363, FixtureTicker!$A$3:$A$22,0), PlayerForm!$X$5),
 TeamForm!$B$4:$B$23, TeamForm!$AB$4:$AB$23),
INDEX(FixtureTicker!$B$24:$AM$43, MATCH($B363, FixtureTicker!$A$24:$A$43,0), PlayerForm!$X$5)="BLANK",
0),0)</f>
        <v>0</v>
      </c>
      <c r="G363" s="163" cm="1">
        <f t="array" ref="G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
),0)</f>
        <v>0</v>
      </c>
      <c r="H363" s="163" cm="1">
        <f t="array" ref="H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),
_xlfn.IFS(
INDEX(FixtureTicker!$B$24:$AM$43, MATCH($B363, FixtureTicker!$A$24:$A$43), PlayerForm!$X$5+2)="H",
_xlfn.XLOOKUP($E363, PlayerForm!$D$3:$D$394, PlayerForm!$Q$3:$Q$394)*
_xlfn.XLOOKUP(
INDEX(FixtureTicker!$B$3:$AM$22, MATCH($B363, FixtureTicker!$A$3:$A$22), PlayerForm!$X$5+2),
 TeamForm!$B$4:$B$23, TeamForm!$AD$4:$AD$23),
INDEX(FixtureTicker!$B$24:$AM$43, MATCH($B363, FixtureTicker!$A$24:$A$43), PlayerForm!$X$5+2)="A",
_xlfn.XLOOKUP($E363, PlayerForm!$D$3:$D$394, PlayerForm!$R$3:$R$394)*
_xlfn.XLOOKUP(
INDEX(FixtureTicker!$B$3:$AM$22, MATCH($B363, FixtureTicker!$A$3:$A$22), PlayerForm!$X$5+2),
 TeamForm!$B$4:$B$23, TeamForm!$AB$4:$AB$23),
INDEX(FixtureTicker!$B$24:$AM$43, MATCH($B363, FixtureTicker!$A$24:$A$43), PlayerForm!$X$5+2)="BLANK",
0
),
_xlfn.IFS(
INDEX(FixtureTicker!$B$24:$AM$43, MATCH($B363, FixtureTicker!$A$24:$A$43), PlayerForm!$X$5+3)="H",
_xlfn.XLOOKUP($E363, PlayerForm!$D$3:$D$394, PlayerForm!$Q$3:$Q$394)*
_xlfn.XLOOKUP(
INDEX(FixtureTicker!$B$3:$AM$22, MATCH($B363, FixtureTicker!$A$3:$A$22), PlayerForm!$X$5+3),
 TeamForm!$B$4:$B$23, TeamForm!$AD$4:$AD$23),
INDEX(FixtureTicker!$B$24:$AM$43, MATCH($B363, FixtureTicker!$A$24:$A$43), PlayerForm!$X$5+3)="A",
_xlfn.XLOOKUP($E363, PlayerForm!$D$3:$D$394, PlayerForm!$R$3:$R$394)*
_xlfn.XLOOKUP(
INDEX(FixtureTicker!$B$3:$AM$22, MATCH($B363, FixtureTicker!$A$3:$A$22), PlayerForm!$X$5+3),
 TeamForm!$B$4:$B$23, TeamForm!$AB$4:$AB$23),
INDEX(FixtureTicker!$B$24:$AM$43, MATCH($B363, FixtureTicker!$A$24:$A$43), PlayerForm!$X$5+3)="BLANK",
0
)
),0)</f>
        <v>0</v>
      </c>
      <c r="I363" s="163" cm="1">
        <f t="array" ref="I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),
_xlfn.IFS(
INDEX(FixtureTicker!$B$24:$AM$43, MATCH($B363, FixtureTicker!$A$24:$A$43), PlayerForm!$X$5+2)="H",
_xlfn.XLOOKUP($E363, PlayerForm!$D$3:$D$394, PlayerForm!$Q$3:$Q$394)*
_xlfn.XLOOKUP(
INDEX(FixtureTicker!$B$3:$AM$22, MATCH($B363, FixtureTicker!$A$3:$A$22), PlayerForm!$X$5+2),
 TeamForm!$B$4:$B$23, TeamForm!$AD$4:$AD$23),
INDEX(FixtureTicker!$B$24:$AM$43, MATCH($B363, FixtureTicker!$A$24:$A$43), PlayerForm!$X$5+2)="A",
_xlfn.XLOOKUP($E363, PlayerForm!$D$3:$D$394, PlayerForm!$R$3:$R$394)*
_xlfn.XLOOKUP(
INDEX(FixtureTicker!$B$3:$AM$22, MATCH($B363, FixtureTicker!$A$3:$A$22), PlayerForm!$X$5+2),
 TeamForm!$B$4:$B$23, TeamForm!$AB$4:$AB$23),
INDEX(FixtureTicker!$B$24:$AM$43, MATCH($B363, FixtureTicker!$A$24:$A$43), PlayerForm!$X$5+2)="BLANK",
0
),
_xlfn.IFS(
INDEX(FixtureTicker!$B$24:$AM$43, MATCH($B363, FixtureTicker!$A$24:$A$43), PlayerForm!$X$5+3)="H",
_xlfn.XLOOKUP($E363, PlayerForm!$D$3:$D$394, PlayerForm!$Q$3:$Q$394)*
_xlfn.XLOOKUP(
INDEX(FixtureTicker!$B$3:$AM$22, MATCH($B363, FixtureTicker!$A$3:$A$22), PlayerForm!$X$5+3),
 TeamForm!$B$4:$B$23, TeamForm!$AD$4:$AD$23),
INDEX(FixtureTicker!$B$24:$AM$43, MATCH($B363, FixtureTicker!$A$24:$A$43), PlayerForm!$X$5+3)="A",
_xlfn.XLOOKUP($E363, PlayerForm!$D$3:$D$394, PlayerForm!$R$3:$R$394)*
_xlfn.XLOOKUP(
INDEX(FixtureTicker!$B$3:$AM$22, MATCH($B363, FixtureTicker!$A$3:$A$22), PlayerForm!$X$5+3),
 TeamForm!$B$4:$B$23, TeamForm!$AB$4:$AB$23),
INDEX(FixtureTicker!$B$24:$AM$43, MATCH($B363, FixtureTicker!$A$24:$A$43), PlayerForm!$X$5+3)="BLANK",
0
),
_xlfn.IFS(
INDEX(FixtureTicker!$B$24:$AM$43, MATCH($B363, FixtureTicker!$A$24:$A$43), PlayerForm!$X$5+4)="H",
_xlfn.XLOOKUP($E363, PlayerForm!$D$3:$D$394, PlayerForm!$Q$3:$Q$394)*
_xlfn.XLOOKUP(
INDEX(FixtureTicker!$B$3:$AM$22, MATCH($B363, FixtureTicker!$A$3:$A$22), PlayerForm!$X$5+4),
 TeamForm!$B$4:$B$23, TeamForm!$AD$4:$AD$23),
INDEX(FixtureTicker!$B$24:$AM$43, MATCH($B363, FixtureTicker!$A$24:$A$43), PlayerForm!$X$5+4)="A",
_xlfn.XLOOKUP($E363, PlayerForm!$D$3:$D$394, PlayerForm!$R$3:$R$394)*
_xlfn.XLOOKUP(
INDEX(FixtureTicker!$B$3:$AM$22, MATCH($B363, FixtureTicker!$A$3:$A$22), PlayerForm!$X$5+4),
 TeamForm!$B$4:$B$23, TeamForm!$AB$4:$AB$23),
INDEX(FixtureTicker!$B$24:$AM$43, MATCH($B363, FixtureTicker!$A$24:$A$43), PlayerForm!$X$5+4)="BLANK",
0
),
_xlfn.IFS(
INDEX(FixtureTicker!$B$24:$AM$43, MATCH($B363, FixtureTicker!$A$24:$A$43), PlayerForm!$X$5+5)="H",
_xlfn.XLOOKUP($E363, PlayerForm!$D$3:$D$394, PlayerForm!$Q$3:$Q$394)*
_xlfn.XLOOKUP(
INDEX(FixtureTicker!$B$3:$AM$22, MATCH($B363, FixtureTicker!$A$3:$A$22), PlayerForm!$X$5+5),
 TeamForm!$B$4:$B$23, TeamForm!$AD$4:$AD$23),
INDEX(FixtureTicker!$B$24:$AM$43, MATCH($B363, FixtureTicker!$A$24:$A$43), PlayerForm!$X$5+5)="A",
_xlfn.XLOOKUP($E363, PlayerForm!$D$3:$D$394, PlayerForm!$R$3:$R$394)*
_xlfn.XLOOKUP(
INDEX(FixtureTicker!$B$3:$AM$22, MATCH($B363, FixtureTicker!$A$3:$A$22), PlayerForm!$X$5+5),
 TeamForm!$B$4:$B$23, TeamForm!$AB$4:$AB$23),
INDEX(FixtureTicker!$B$24:$AM$43, MATCH($B363, FixtureTicker!$A$24:$A$43), PlayerForm!$X$5+5)="BLANK",
0
)
),0)</f>
        <v>0</v>
      </c>
      <c r="J363" s="163" cm="1">
        <f t="array" ref="J363">IFERROR(0.01*SUM(
_xlfn.IFS(
INDEX(FixtureTicker!$B$24:$AM$43, MATCH($B363, FixtureTicker!$A$24:$A$43), PlayerForm!$X$5)="H",
_xlfn.XLOOKUP($E363, PlayerForm!$D$3:$D$394, PlayerForm!$Q$3:$Q$394)*
_xlfn.XLOOKUP(
INDEX(FixtureTicker!$B$3:$AM$22, MATCH($B363, FixtureTicker!$A$3:$A$22), PlayerForm!$X$5),
 TeamForm!$B$4:$B$23, TeamForm!$AD$4:$AD$23),
INDEX(FixtureTicker!$B$24:$AM$43, MATCH($B363, FixtureTicker!$A$24:$A$43), PlayerForm!$X$5)="A",
_xlfn.XLOOKUP($E363, PlayerForm!$D$3:$D$394, PlayerForm!$R$3:$R$394)*
_xlfn.XLOOKUP(
INDEX(FixtureTicker!$B$3:$AM$22, MATCH($B363, FixtureTicker!$A$3:$A$22), PlayerForm!$X$5),
 TeamForm!$B$4:$B$23, TeamForm!$AB$4:$AB$23),
INDEX(FixtureTicker!$B$24:$AM$43, MATCH($B363, FixtureTicker!$A$24:$A$43), PlayerForm!$X$5)="BLANK",
0
),
_xlfn.IFS(
INDEX(FixtureTicker!$B$24:$AM$43, MATCH($B363, FixtureTicker!$A$24:$A$43), PlayerForm!$X$5+1)="H",
_xlfn.XLOOKUP($E363, PlayerForm!$D$3:$D$394, PlayerForm!$Q$3:$Q$394)*
_xlfn.XLOOKUP(
INDEX(FixtureTicker!$B$3:$AM$22, MATCH($B363, FixtureTicker!$A$3:$A$22), PlayerForm!$X$5+1),
 TeamForm!$B$4:$B$23, TeamForm!$AD$4:$AD$23),
INDEX(FixtureTicker!$B$24:$AM$43, MATCH($B363, FixtureTicker!$A$24:$A$43), PlayerForm!$X$5+1)="A",
_xlfn.XLOOKUP($E363, PlayerForm!$D$3:$D$394, PlayerForm!$R$3:$R$394)*
_xlfn.XLOOKUP(
INDEX(FixtureTicker!$B$3:$AM$22, MATCH($B363, FixtureTicker!$A$3:$A$22), PlayerForm!$X$5+1),
 TeamForm!$B$4:$B$23, TeamForm!$AB$4:$AB$23),
INDEX(FixtureTicker!$B$24:$AM$43, MATCH($B363, FixtureTicker!$A$24:$A$43), PlayerForm!$X$5+1)="BLANK",
0
),
_xlfn.IFS(
INDEX(FixtureTicker!$B$24:$AM$43, MATCH($B363, FixtureTicker!$A$24:$A$43), PlayerForm!$X$5+2)="H",
_xlfn.XLOOKUP($E363, PlayerForm!$D$3:$D$394, PlayerForm!$Q$3:$Q$394)*
_xlfn.XLOOKUP(
INDEX(FixtureTicker!$B$3:$AM$22, MATCH($B363, FixtureTicker!$A$3:$A$22), PlayerForm!$X$5+2),
 TeamForm!$B$4:$B$23, TeamForm!$AD$4:$AD$23),
INDEX(FixtureTicker!$B$24:$AM$43, MATCH($B363, FixtureTicker!$A$24:$A$43), PlayerForm!$X$5+2)="A",
_xlfn.XLOOKUP($E363, PlayerForm!$D$3:$D$394, PlayerForm!$R$3:$R$394)*
_xlfn.XLOOKUP(
INDEX(FixtureTicker!$B$3:$AM$22, MATCH($B363, FixtureTicker!$A$3:$A$22), PlayerForm!$X$5+2),
 TeamForm!$B$4:$B$23, TeamForm!$AB$4:$AB$23),
INDEX(FixtureTicker!$B$24:$AM$43, MATCH($B363, FixtureTicker!$A$24:$A$43), PlayerForm!$X$5+2)="BLANK",
0
),
_xlfn.IFS(
INDEX(FixtureTicker!$B$24:$AM$43, MATCH($B363, FixtureTicker!$A$24:$A$43), PlayerForm!$X$5+3)="H",
_xlfn.XLOOKUP($E363, PlayerForm!$D$3:$D$394, PlayerForm!$Q$3:$Q$394)*
_xlfn.XLOOKUP(
INDEX(FixtureTicker!$B$3:$AM$22, MATCH($B363, FixtureTicker!$A$3:$A$22), PlayerForm!$X$5+3),
 TeamForm!$B$4:$B$23, TeamForm!$AD$4:$AD$23),
INDEX(FixtureTicker!$B$24:$AM$43, MATCH($B363, FixtureTicker!$A$24:$A$43), PlayerForm!$X$5+3)="A",
_xlfn.XLOOKUP($E363, PlayerForm!$D$3:$D$394, PlayerForm!$R$3:$R$394)*
_xlfn.XLOOKUP(
INDEX(FixtureTicker!$B$3:$AM$22, MATCH($B363, FixtureTicker!$A$3:$A$22), PlayerForm!$X$5+3),
 TeamForm!$B$4:$B$23, TeamForm!$AB$4:$AB$23),
INDEX(FixtureTicker!$B$24:$AM$43, MATCH($B363, FixtureTicker!$A$24:$A$43), PlayerForm!$X$5+3)="BLANK",
0
),
_xlfn.IFS(
INDEX(FixtureTicker!$B$24:$AM$43, MATCH($B363, FixtureTicker!$A$24:$A$43), PlayerForm!$X$5+4)="H",
_xlfn.XLOOKUP($E363, PlayerForm!$D$3:$D$394, PlayerForm!$Q$3:$Q$394)*
_xlfn.XLOOKUP(
INDEX(FixtureTicker!$B$3:$AM$22, MATCH($B363, FixtureTicker!$A$3:$A$22), PlayerForm!$X$5+4),
 TeamForm!$B$4:$B$23, TeamForm!$AD$4:$AD$23),
INDEX(FixtureTicker!$B$24:$AM$43, MATCH($B363, FixtureTicker!$A$24:$A$43), PlayerForm!$X$5+4)="A",
_xlfn.XLOOKUP($E363, PlayerForm!$D$3:$D$394, PlayerForm!$R$3:$R$394)*
_xlfn.XLOOKUP(
INDEX(FixtureTicker!$B$3:$AM$22, MATCH($B363, FixtureTicker!$A$3:$A$22), PlayerForm!$X$5+4),
 TeamForm!$B$4:$B$23, TeamForm!$AB$4:$AB$23),
INDEX(FixtureTicker!$B$24:$AM$43, MATCH($B363, FixtureTicker!$A$24:$A$43), PlayerForm!$X$5+4)="BLANK",
0
),
_xlfn.IFS(
INDEX(FixtureTicker!$B$24:$AM$43, MATCH($B363, FixtureTicker!$A$24:$A$43), PlayerForm!$X$5+5)="H",
_xlfn.XLOOKUP($E363, PlayerForm!$D$3:$D$394, PlayerForm!$Q$3:$Q$394)*
_xlfn.XLOOKUP(
INDEX(FixtureTicker!$B$3:$AM$22, MATCH($B363, FixtureTicker!$A$3:$A$22), PlayerForm!$X$5+5),
 TeamForm!$B$4:$B$23, TeamForm!$AD$4:$AD$23),
INDEX(FixtureTicker!$B$24:$AM$43, MATCH($B363, FixtureTicker!$A$24:$A$43), PlayerForm!$X$5+5)="A",
_xlfn.XLOOKUP($E363, PlayerForm!$D$3:$D$394, PlayerForm!$R$3:$R$394)*
_xlfn.XLOOKUP(
INDEX(FixtureTicker!$B$3:$AM$22, MATCH($B363, FixtureTicker!$A$3:$A$22), PlayerForm!$X$5+5),
 TeamForm!$B$4:$B$23, TeamForm!$AB$4:$AB$23),
INDEX(FixtureTicker!$B$24:$AM$43, MATCH($B363, FixtureTicker!$A$24:$A$43), PlayerForm!$X$5+5)="BLANK",
0
),
_xlfn.IFS(
INDEX(FixtureTicker!$B$24:$AM$43, MATCH($B363, FixtureTicker!$A$24:$A$43), PlayerForm!$X$5+6)="H",
_xlfn.XLOOKUP($E363, PlayerForm!$D$3:$D$394, PlayerForm!$Q$3:$Q$394)*
_xlfn.XLOOKUP(
INDEX(FixtureTicker!$B$3:$AM$22, MATCH($B363, FixtureTicker!$A$3:$A$22), PlayerForm!$X$5+6),
 TeamForm!$B$4:$B$23, TeamForm!$AD$4:$AD$23),
INDEX(FixtureTicker!$B$24:$AM$43, MATCH($B363, FixtureTicker!$A$24:$A$43), PlayerForm!$X$5+6)="A",
_xlfn.XLOOKUP($E363, PlayerForm!$D$3:$D$394, PlayerForm!$R$3:$R$394)*
_xlfn.XLOOKUP(
INDEX(FixtureTicker!$B$3:$AM$22, MATCH($B363, FixtureTicker!$A$3:$A$22), PlayerForm!$X$5+6),
 TeamForm!$B$4:$B$23, TeamForm!$AB$4:$AB$23),
INDEX(FixtureTicker!$B$24:$AM$43, MATCH($B363, FixtureTicker!$A$24:$A$43), PlayerForm!$X$5+6)="BLANK",
0
),
_xlfn.IFS(
INDEX(FixtureTicker!$B$24:$AM$43, MATCH($B363, FixtureTicker!$A$24:$A$43), PlayerForm!$X$5+7)="H",
_xlfn.XLOOKUP($E363, PlayerForm!$D$3:$D$394, PlayerForm!$Q$3:$Q$394)*
_xlfn.XLOOKUP(
INDEX(FixtureTicker!$B$3:$AM$22, MATCH($B363, FixtureTicker!$A$3:$A$22), PlayerForm!$X$5+7),
 TeamForm!$B$4:$B$23, TeamForm!$AD$4:$AD$23),
INDEX(FixtureTicker!$B$24:$AM$43, MATCH($B363, FixtureTicker!$A$24:$A$43), PlayerForm!$X$5+7)="A",
_xlfn.XLOOKUP($E363, PlayerForm!$D$3:$D$394, PlayerForm!$R$3:$R$394)*
_xlfn.XLOOKUP(
INDEX(FixtureTicker!$B$3:$AM$22, MATCH($B363, FixtureTicker!$A$3:$A$22), PlayerForm!$X$5+7),
 TeamForm!$B$4:$B$23, TeamForm!$AB$4:$AB$23),
INDEX(FixtureTicker!$B$24:$AM$43, MATCH($B363, FixtureTicker!$A$24:$A$43), PlayerForm!$X$5+7)="BLANK",
0
)
),0)</f>
        <v>0</v>
      </c>
    </row>
    <row r="364" spans="1:10">
      <c r="A364" s="55">
        <v>173</v>
      </c>
      <c r="B364" s="55">
        <f>_xlfn.XLOOKUP($A364, PlayerData!$B$3:$B$394, PlayerData!C$3:C$394)</f>
        <v>0</v>
      </c>
      <c r="C364" s="55" t="str">
        <f>_xlfn.XLOOKUP($A364, PlayerData!$B$3:$B$394, PlayerData!D$3:D$394)</f>
        <v>M</v>
      </c>
      <c r="D364" s="55">
        <f>_xlfn.XLOOKUP($A364, PlayerData!$B:$B, PlayerData!F:F,,,-1)</f>
        <v>5</v>
      </c>
      <c r="E364" s="31" t="str">
        <f>_xlfn.XLOOKUP($A364, PlayerData!$B$3:$B$394, PlayerData!E$3:E$394)</f>
        <v>Lewis Cook</v>
      </c>
      <c r="F364" s="164" cm="1">
        <f t="array" ref="F364">IFERROR(0.01*_xlfn.IFS(
INDEX(FixtureTicker!$B$24:$AM$43, MATCH($B364, FixtureTicker!$A$24:$A$43, 0), PlayerForm!$X$5)="H",
_xlfn.XLOOKUP($E364, PlayerForm!$D$3:$D$394, PlayerForm!$Q$3:$Q$394)*
_xlfn.XLOOKUP(
INDEX(FixtureTicker!$B$3:$AM$22, MATCH($B364, FixtureTicker!$A$3:$A$22,0), PlayerForm!$X$5),
 TeamForm!$B$4:$B$23, TeamForm!$AD$4:$AD$23),
INDEX(FixtureTicker!$B$24:$AM$43, MATCH($B364, FixtureTicker!$A$24:$A$43,0), PlayerForm!$X$5)="A",
_xlfn.XLOOKUP($E364, PlayerForm!$D$3:$D$394, PlayerForm!$R$3:$R$394)*
_xlfn.XLOOKUP(
INDEX(FixtureTicker!$B$3:$AM$22, MATCH($B364, FixtureTicker!$A$3:$A$22,0), PlayerForm!$X$5),
 TeamForm!$B$4:$B$23, TeamForm!$AB$4:$AB$23),
INDEX(FixtureTicker!$B$24:$AM$43, MATCH($B364, FixtureTicker!$A$24:$A$43,0), PlayerForm!$X$5)="BLANK",
0),0)</f>
        <v>0</v>
      </c>
      <c r="G364" s="163" cm="1">
        <f t="array" ref="G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
),0)</f>
        <v>0</v>
      </c>
      <c r="H364" s="163" cm="1">
        <f t="array" ref="H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),
_xlfn.IFS(
INDEX(FixtureTicker!$B$24:$AM$43, MATCH($B364, FixtureTicker!$A$24:$A$43), PlayerForm!$X$5+2)="H",
_xlfn.XLOOKUP($E364, PlayerForm!$D$3:$D$394, PlayerForm!$Q$3:$Q$394)*
_xlfn.XLOOKUP(
INDEX(FixtureTicker!$B$3:$AM$22, MATCH($B364, FixtureTicker!$A$3:$A$22), PlayerForm!$X$5+2),
 TeamForm!$B$4:$B$23, TeamForm!$AD$4:$AD$23),
INDEX(FixtureTicker!$B$24:$AM$43, MATCH($B364, FixtureTicker!$A$24:$A$43), PlayerForm!$X$5+2)="A",
_xlfn.XLOOKUP($E364, PlayerForm!$D$3:$D$394, PlayerForm!$R$3:$R$394)*
_xlfn.XLOOKUP(
INDEX(FixtureTicker!$B$3:$AM$22, MATCH($B364, FixtureTicker!$A$3:$A$22), PlayerForm!$X$5+2),
 TeamForm!$B$4:$B$23, TeamForm!$AB$4:$AB$23),
INDEX(FixtureTicker!$B$24:$AM$43, MATCH($B364, FixtureTicker!$A$24:$A$43), PlayerForm!$X$5+2)="BLANK",
0
),
_xlfn.IFS(
INDEX(FixtureTicker!$B$24:$AM$43, MATCH($B364, FixtureTicker!$A$24:$A$43), PlayerForm!$X$5+3)="H",
_xlfn.XLOOKUP($E364, PlayerForm!$D$3:$D$394, PlayerForm!$Q$3:$Q$394)*
_xlfn.XLOOKUP(
INDEX(FixtureTicker!$B$3:$AM$22, MATCH($B364, FixtureTicker!$A$3:$A$22), PlayerForm!$X$5+3),
 TeamForm!$B$4:$B$23, TeamForm!$AD$4:$AD$23),
INDEX(FixtureTicker!$B$24:$AM$43, MATCH($B364, FixtureTicker!$A$24:$A$43), PlayerForm!$X$5+3)="A",
_xlfn.XLOOKUP($E364, PlayerForm!$D$3:$D$394, PlayerForm!$R$3:$R$394)*
_xlfn.XLOOKUP(
INDEX(FixtureTicker!$B$3:$AM$22, MATCH($B364, FixtureTicker!$A$3:$A$22), PlayerForm!$X$5+3),
 TeamForm!$B$4:$B$23, TeamForm!$AB$4:$AB$23),
INDEX(FixtureTicker!$B$24:$AM$43, MATCH($B364, FixtureTicker!$A$24:$A$43), PlayerForm!$X$5+3)="BLANK",
0
)
),0)</f>
        <v>0</v>
      </c>
      <c r="I364" s="163" cm="1">
        <f t="array" ref="I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),
_xlfn.IFS(
INDEX(FixtureTicker!$B$24:$AM$43, MATCH($B364, FixtureTicker!$A$24:$A$43), PlayerForm!$X$5+2)="H",
_xlfn.XLOOKUP($E364, PlayerForm!$D$3:$D$394, PlayerForm!$Q$3:$Q$394)*
_xlfn.XLOOKUP(
INDEX(FixtureTicker!$B$3:$AM$22, MATCH($B364, FixtureTicker!$A$3:$A$22), PlayerForm!$X$5+2),
 TeamForm!$B$4:$B$23, TeamForm!$AD$4:$AD$23),
INDEX(FixtureTicker!$B$24:$AM$43, MATCH($B364, FixtureTicker!$A$24:$A$43), PlayerForm!$X$5+2)="A",
_xlfn.XLOOKUP($E364, PlayerForm!$D$3:$D$394, PlayerForm!$R$3:$R$394)*
_xlfn.XLOOKUP(
INDEX(FixtureTicker!$B$3:$AM$22, MATCH($B364, FixtureTicker!$A$3:$A$22), PlayerForm!$X$5+2),
 TeamForm!$B$4:$B$23, TeamForm!$AB$4:$AB$23),
INDEX(FixtureTicker!$B$24:$AM$43, MATCH($B364, FixtureTicker!$A$24:$A$43), PlayerForm!$X$5+2)="BLANK",
0
),
_xlfn.IFS(
INDEX(FixtureTicker!$B$24:$AM$43, MATCH($B364, FixtureTicker!$A$24:$A$43), PlayerForm!$X$5+3)="H",
_xlfn.XLOOKUP($E364, PlayerForm!$D$3:$D$394, PlayerForm!$Q$3:$Q$394)*
_xlfn.XLOOKUP(
INDEX(FixtureTicker!$B$3:$AM$22, MATCH($B364, FixtureTicker!$A$3:$A$22), PlayerForm!$X$5+3),
 TeamForm!$B$4:$B$23, TeamForm!$AD$4:$AD$23),
INDEX(FixtureTicker!$B$24:$AM$43, MATCH($B364, FixtureTicker!$A$24:$A$43), PlayerForm!$X$5+3)="A",
_xlfn.XLOOKUP($E364, PlayerForm!$D$3:$D$394, PlayerForm!$R$3:$R$394)*
_xlfn.XLOOKUP(
INDEX(FixtureTicker!$B$3:$AM$22, MATCH($B364, FixtureTicker!$A$3:$A$22), PlayerForm!$X$5+3),
 TeamForm!$B$4:$B$23, TeamForm!$AB$4:$AB$23),
INDEX(FixtureTicker!$B$24:$AM$43, MATCH($B364, FixtureTicker!$A$24:$A$43), PlayerForm!$X$5+3)="BLANK",
0
),
_xlfn.IFS(
INDEX(FixtureTicker!$B$24:$AM$43, MATCH($B364, FixtureTicker!$A$24:$A$43), PlayerForm!$X$5+4)="H",
_xlfn.XLOOKUP($E364, PlayerForm!$D$3:$D$394, PlayerForm!$Q$3:$Q$394)*
_xlfn.XLOOKUP(
INDEX(FixtureTicker!$B$3:$AM$22, MATCH($B364, FixtureTicker!$A$3:$A$22), PlayerForm!$X$5+4),
 TeamForm!$B$4:$B$23, TeamForm!$AD$4:$AD$23),
INDEX(FixtureTicker!$B$24:$AM$43, MATCH($B364, FixtureTicker!$A$24:$A$43), PlayerForm!$X$5+4)="A",
_xlfn.XLOOKUP($E364, PlayerForm!$D$3:$D$394, PlayerForm!$R$3:$R$394)*
_xlfn.XLOOKUP(
INDEX(FixtureTicker!$B$3:$AM$22, MATCH($B364, FixtureTicker!$A$3:$A$22), PlayerForm!$X$5+4),
 TeamForm!$B$4:$B$23, TeamForm!$AB$4:$AB$23),
INDEX(FixtureTicker!$B$24:$AM$43, MATCH($B364, FixtureTicker!$A$24:$A$43), PlayerForm!$X$5+4)="BLANK",
0
),
_xlfn.IFS(
INDEX(FixtureTicker!$B$24:$AM$43, MATCH($B364, FixtureTicker!$A$24:$A$43), PlayerForm!$X$5+5)="H",
_xlfn.XLOOKUP($E364, PlayerForm!$D$3:$D$394, PlayerForm!$Q$3:$Q$394)*
_xlfn.XLOOKUP(
INDEX(FixtureTicker!$B$3:$AM$22, MATCH($B364, FixtureTicker!$A$3:$A$22), PlayerForm!$X$5+5),
 TeamForm!$B$4:$B$23, TeamForm!$AD$4:$AD$23),
INDEX(FixtureTicker!$B$24:$AM$43, MATCH($B364, FixtureTicker!$A$24:$A$43), PlayerForm!$X$5+5)="A",
_xlfn.XLOOKUP($E364, PlayerForm!$D$3:$D$394, PlayerForm!$R$3:$R$394)*
_xlfn.XLOOKUP(
INDEX(FixtureTicker!$B$3:$AM$22, MATCH($B364, FixtureTicker!$A$3:$A$22), PlayerForm!$X$5+5),
 TeamForm!$B$4:$B$23, TeamForm!$AB$4:$AB$23),
INDEX(FixtureTicker!$B$24:$AM$43, MATCH($B364, FixtureTicker!$A$24:$A$43), PlayerForm!$X$5+5)="BLANK",
0
)
),0)</f>
        <v>0</v>
      </c>
      <c r="J364" s="163" cm="1">
        <f t="array" ref="J364">IFERROR(0.01*SUM(
_xlfn.IFS(
INDEX(FixtureTicker!$B$24:$AM$43, MATCH($B364, FixtureTicker!$A$24:$A$43), PlayerForm!$X$5)="H",
_xlfn.XLOOKUP($E364, PlayerForm!$D$3:$D$394, PlayerForm!$Q$3:$Q$394)*
_xlfn.XLOOKUP(
INDEX(FixtureTicker!$B$3:$AM$22, MATCH($B364, FixtureTicker!$A$3:$A$22), PlayerForm!$X$5),
 TeamForm!$B$4:$B$23, TeamForm!$AD$4:$AD$23),
INDEX(FixtureTicker!$B$24:$AM$43, MATCH($B364, FixtureTicker!$A$24:$A$43), PlayerForm!$X$5)="A",
_xlfn.XLOOKUP($E364, PlayerForm!$D$3:$D$394, PlayerForm!$R$3:$R$394)*
_xlfn.XLOOKUP(
INDEX(FixtureTicker!$B$3:$AM$22, MATCH($B364, FixtureTicker!$A$3:$A$22), PlayerForm!$X$5),
 TeamForm!$B$4:$B$23, TeamForm!$AB$4:$AB$23),
INDEX(FixtureTicker!$B$24:$AM$43, MATCH($B364, FixtureTicker!$A$24:$A$43), PlayerForm!$X$5)="BLANK",
0
),
_xlfn.IFS(
INDEX(FixtureTicker!$B$24:$AM$43, MATCH($B364, FixtureTicker!$A$24:$A$43), PlayerForm!$X$5+1)="H",
_xlfn.XLOOKUP($E364, PlayerForm!$D$3:$D$394, PlayerForm!$Q$3:$Q$394)*
_xlfn.XLOOKUP(
INDEX(FixtureTicker!$B$3:$AM$22, MATCH($B364, FixtureTicker!$A$3:$A$22), PlayerForm!$X$5+1),
 TeamForm!$B$4:$B$23, TeamForm!$AD$4:$AD$23),
INDEX(FixtureTicker!$B$24:$AM$43, MATCH($B364, FixtureTicker!$A$24:$A$43), PlayerForm!$X$5+1)="A",
_xlfn.XLOOKUP($E364, PlayerForm!$D$3:$D$394, PlayerForm!$R$3:$R$394)*
_xlfn.XLOOKUP(
INDEX(FixtureTicker!$B$3:$AM$22, MATCH($B364, FixtureTicker!$A$3:$A$22), PlayerForm!$X$5+1),
 TeamForm!$B$4:$B$23, TeamForm!$AB$4:$AB$23),
INDEX(FixtureTicker!$B$24:$AM$43, MATCH($B364, FixtureTicker!$A$24:$A$43), PlayerForm!$X$5+1)="BLANK",
0
),
_xlfn.IFS(
INDEX(FixtureTicker!$B$24:$AM$43, MATCH($B364, FixtureTicker!$A$24:$A$43), PlayerForm!$X$5+2)="H",
_xlfn.XLOOKUP($E364, PlayerForm!$D$3:$D$394, PlayerForm!$Q$3:$Q$394)*
_xlfn.XLOOKUP(
INDEX(FixtureTicker!$B$3:$AM$22, MATCH($B364, FixtureTicker!$A$3:$A$22), PlayerForm!$X$5+2),
 TeamForm!$B$4:$B$23, TeamForm!$AD$4:$AD$23),
INDEX(FixtureTicker!$B$24:$AM$43, MATCH($B364, FixtureTicker!$A$24:$A$43), PlayerForm!$X$5+2)="A",
_xlfn.XLOOKUP($E364, PlayerForm!$D$3:$D$394, PlayerForm!$R$3:$R$394)*
_xlfn.XLOOKUP(
INDEX(FixtureTicker!$B$3:$AM$22, MATCH($B364, FixtureTicker!$A$3:$A$22), PlayerForm!$X$5+2),
 TeamForm!$B$4:$B$23, TeamForm!$AB$4:$AB$23),
INDEX(FixtureTicker!$B$24:$AM$43, MATCH($B364, FixtureTicker!$A$24:$A$43), PlayerForm!$X$5+2)="BLANK",
0
),
_xlfn.IFS(
INDEX(FixtureTicker!$B$24:$AM$43, MATCH($B364, FixtureTicker!$A$24:$A$43), PlayerForm!$X$5+3)="H",
_xlfn.XLOOKUP($E364, PlayerForm!$D$3:$D$394, PlayerForm!$Q$3:$Q$394)*
_xlfn.XLOOKUP(
INDEX(FixtureTicker!$B$3:$AM$22, MATCH($B364, FixtureTicker!$A$3:$A$22), PlayerForm!$X$5+3),
 TeamForm!$B$4:$B$23, TeamForm!$AD$4:$AD$23),
INDEX(FixtureTicker!$B$24:$AM$43, MATCH($B364, FixtureTicker!$A$24:$A$43), PlayerForm!$X$5+3)="A",
_xlfn.XLOOKUP($E364, PlayerForm!$D$3:$D$394, PlayerForm!$R$3:$R$394)*
_xlfn.XLOOKUP(
INDEX(FixtureTicker!$B$3:$AM$22, MATCH($B364, FixtureTicker!$A$3:$A$22), PlayerForm!$X$5+3),
 TeamForm!$B$4:$B$23, TeamForm!$AB$4:$AB$23),
INDEX(FixtureTicker!$B$24:$AM$43, MATCH($B364, FixtureTicker!$A$24:$A$43), PlayerForm!$X$5+3)="BLANK",
0
),
_xlfn.IFS(
INDEX(FixtureTicker!$B$24:$AM$43, MATCH($B364, FixtureTicker!$A$24:$A$43), PlayerForm!$X$5+4)="H",
_xlfn.XLOOKUP($E364, PlayerForm!$D$3:$D$394, PlayerForm!$Q$3:$Q$394)*
_xlfn.XLOOKUP(
INDEX(FixtureTicker!$B$3:$AM$22, MATCH($B364, FixtureTicker!$A$3:$A$22), PlayerForm!$X$5+4),
 TeamForm!$B$4:$B$23, TeamForm!$AD$4:$AD$23),
INDEX(FixtureTicker!$B$24:$AM$43, MATCH($B364, FixtureTicker!$A$24:$A$43), PlayerForm!$X$5+4)="A",
_xlfn.XLOOKUP($E364, PlayerForm!$D$3:$D$394, PlayerForm!$R$3:$R$394)*
_xlfn.XLOOKUP(
INDEX(FixtureTicker!$B$3:$AM$22, MATCH($B364, FixtureTicker!$A$3:$A$22), PlayerForm!$X$5+4),
 TeamForm!$B$4:$B$23, TeamForm!$AB$4:$AB$23),
INDEX(FixtureTicker!$B$24:$AM$43, MATCH($B364, FixtureTicker!$A$24:$A$43), PlayerForm!$X$5+4)="BLANK",
0
),
_xlfn.IFS(
INDEX(FixtureTicker!$B$24:$AM$43, MATCH($B364, FixtureTicker!$A$24:$A$43), PlayerForm!$X$5+5)="H",
_xlfn.XLOOKUP($E364, PlayerForm!$D$3:$D$394, PlayerForm!$Q$3:$Q$394)*
_xlfn.XLOOKUP(
INDEX(FixtureTicker!$B$3:$AM$22, MATCH($B364, FixtureTicker!$A$3:$A$22), PlayerForm!$X$5+5),
 TeamForm!$B$4:$B$23, TeamForm!$AD$4:$AD$23),
INDEX(FixtureTicker!$B$24:$AM$43, MATCH($B364, FixtureTicker!$A$24:$A$43), PlayerForm!$X$5+5)="A",
_xlfn.XLOOKUP($E364, PlayerForm!$D$3:$D$394, PlayerForm!$R$3:$R$394)*
_xlfn.XLOOKUP(
INDEX(FixtureTicker!$B$3:$AM$22, MATCH($B364, FixtureTicker!$A$3:$A$22), PlayerForm!$X$5+5),
 TeamForm!$B$4:$B$23, TeamForm!$AB$4:$AB$23),
INDEX(FixtureTicker!$B$24:$AM$43, MATCH($B364, FixtureTicker!$A$24:$A$43), PlayerForm!$X$5+5)="BLANK",
0
),
_xlfn.IFS(
INDEX(FixtureTicker!$B$24:$AM$43, MATCH($B364, FixtureTicker!$A$24:$A$43), PlayerForm!$X$5+6)="H",
_xlfn.XLOOKUP($E364, PlayerForm!$D$3:$D$394, PlayerForm!$Q$3:$Q$394)*
_xlfn.XLOOKUP(
INDEX(FixtureTicker!$B$3:$AM$22, MATCH($B364, FixtureTicker!$A$3:$A$22), PlayerForm!$X$5+6),
 TeamForm!$B$4:$B$23, TeamForm!$AD$4:$AD$23),
INDEX(FixtureTicker!$B$24:$AM$43, MATCH($B364, FixtureTicker!$A$24:$A$43), PlayerForm!$X$5+6)="A",
_xlfn.XLOOKUP($E364, PlayerForm!$D$3:$D$394, PlayerForm!$R$3:$R$394)*
_xlfn.XLOOKUP(
INDEX(FixtureTicker!$B$3:$AM$22, MATCH($B364, FixtureTicker!$A$3:$A$22), PlayerForm!$X$5+6),
 TeamForm!$B$4:$B$23, TeamForm!$AB$4:$AB$23),
INDEX(FixtureTicker!$B$24:$AM$43, MATCH($B364, FixtureTicker!$A$24:$A$43), PlayerForm!$X$5+6)="BLANK",
0
),
_xlfn.IFS(
INDEX(FixtureTicker!$B$24:$AM$43, MATCH($B364, FixtureTicker!$A$24:$A$43), PlayerForm!$X$5+7)="H",
_xlfn.XLOOKUP($E364, PlayerForm!$D$3:$D$394, PlayerForm!$Q$3:$Q$394)*
_xlfn.XLOOKUP(
INDEX(FixtureTicker!$B$3:$AM$22, MATCH($B364, FixtureTicker!$A$3:$A$22), PlayerForm!$X$5+7),
 TeamForm!$B$4:$B$23, TeamForm!$AD$4:$AD$23),
INDEX(FixtureTicker!$B$24:$AM$43, MATCH($B364, FixtureTicker!$A$24:$A$43), PlayerForm!$X$5+7)="A",
_xlfn.XLOOKUP($E364, PlayerForm!$D$3:$D$394, PlayerForm!$R$3:$R$394)*
_xlfn.XLOOKUP(
INDEX(FixtureTicker!$B$3:$AM$22, MATCH($B364, FixtureTicker!$A$3:$A$22), PlayerForm!$X$5+7),
 TeamForm!$B$4:$B$23, TeamForm!$AB$4:$AB$23),
INDEX(FixtureTicker!$B$24:$AM$43, MATCH($B364, FixtureTicker!$A$24:$A$43), PlayerForm!$X$5+7)="BLANK",
0
)
),0)</f>
        <v>0</v>
      </c>
    </row>
    <row r="365" spans="1:10">
      <c r="A365" s="55">
        <v>201</v>
      </c>
      <c r="B365" s="55">
        <f>_xlfn.XLOOKUP($A365, PlayerData!$B$3:$B$394, PlayerData!C$3:C$394)</f>
        <v>0</v>
      </c>
      <c r="C365" s="55" t="str">
        <f>_xlfn.XLOOKUP($A365, PlayerData!$B$3:$B$394, PlayerData!D$3:D$394)</f>
        <v>M</v>
      </c>
      <c r="D365" s="55">
        <f>_xlfn.XLOOKUP($A365, PlayerData!$B:$B, PlayerData!F:F,,,-1)</f>
        <v>4.8</v>
      </c>
      <c r="E365" s="31" t="str">
        <f>_xlfn.XLOOKUP($A365, PlayerData!$B$3:$B$394, PlayerData!E$3:E$394)</f>
        <v>Cleverley</v>
      </c>
      <c r="F365" s="164" cm="1">
        <f t="array" ref="F365">IFERROR(0.01*_xlfn.IFS(
INDEX(FixtureTicker!$B$24:$AM$43, MATCH($B365, FixtureTicker!$A$24:$A$43, 0), PlayerForm!$X$5)="H",
_xlfn.XLOOKUP($E365, PlayerForm!$D$3:$D$394, PlayerForm!$Q$3:$Q$394)*
_xlfn.XLOOKUP(
INDEX(FixtureTicker!$B$3:$AM$22, MATCH($B365, FixtureTicker!$A$3:$A$22,0), PlayerForm!$X$5),
 TeamForm!$B$4:$B$23, TeamForm!$AD$4:$AD$23),
INDEX(FixtureTicker!$B$24:$AM$43, MATCH($B365, FixtureTicker!$A$24:$A$43,0), PlayerForm!$X$5)="A",
_xlfn.XLOOKUP($E365, PlayerForm!$D$3:$D$394, PlayerForm!$R$3:$R$394)*
_xlfn.XLOOKUP(
INDEX(FixtureTicker!$B$3:$AM$22, MATCH($B365, FixtureTicker!$A$3:$A$22,0), PlayerForm!$X$5),
 TeamForm!$B$4:$B$23, TeamForm!$AB$4:$AB$23),
INDEX(FixtureTicker!$B$24:$AM$43, MATCH($B365, FixtureTicker!$A$24:$A$43,0), PlayerForm!$X$5)="BLANK",
0),0)</f>
        <v>0</v>
      </c>
      <c r="G365" s="163" cm="1">
        <f t="array" ref="G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
),0)</f>
        <v>0</v>
      </c>
      <c r="H365" s="163" cm="1">
        <f t="array" ref="H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),
_xlfn.IFS(
INDEX(FixtureTicker!$B$24:$AM$43, MATCH($B365, FixtureTicker!$A$24:$A$43), PlayerForm!$X$5+2)="H",
_xlfn.XLOOKUP($E365, PlayerForm!$D$3:$D$394, PlayerForm!$Q$3:$Q$394)*
_xlfn.XLOOKUP(
INDEX(FixtureTicker!$B$3:$AM$22, MATCH($B365, FixtureTicker!$A$3:$A$22), PlayerForm!$X$5+2),
 TeamForm!$B$4:$B$23, TeamForm!$AD$4:$AD$23),
INDEX(FixtureTicker!$B$24:$AM$43, MATCH($B365, FixtureTicker!$A$24:$A$43), PlayerForm!$X$5+2)="A",
_xlfn.XLOOKUP($E365, PlayerForm!$D$3:$D$394, PlayerForm!$R$3:$R$394)*
_xlfn.XLOOKUP(
INDEX(FixtureTicker!$B$3:$AM$22, MATCH($B365, FixtureTicker!$A$3:$A$22), PlayerForm!$X$5+2),
 TeamForm!$B$4:$B$23, TeamForm!$AB$4:$AB$23),
INDEX(FixtureTicker!$B$24:$AM$43, MATCH($B365, FixtureTicker!$A$24:$A$43), PlayerForm!$X$5+2)="BLANK",
0
),
_xlfn.IFS(
INDEX(FixtureTicker!$B$24:$AM$43, MATCH($B365, FixtureTicker!$A$24:$A$43), PlayerForm!$X$5+3)="H",
_xlfn.XLOOKUP($E365, PlayerForm!$D$3:$D$394, PlayerForm!$Q$3:$Q$394)*
_xlfn.XLOOKUP(
INDEX(FixtureTicker!$B$3:$AM$22, MATCH($B365, FixtureTicker!$A$3:$A$22), PlayerForm!$X$5+3),
 TeamForm!$B$4:$B$23, TeamForm!$AD$4:$AD$23),
INDEX(FixtureTicker!$B$24:$AM$43, MATCH($B365, FixtureTicker!$A$24:$A$43), PlayerForm!$X$5+3)="A",
_xlfn.XLOOKUP($E365, PlayerForm!$D$3:$D$394, PlayerForm!$R$3:$R$394)*
_xlfn.XLOOKUP(
INDEX(FixtureTicker!$B$3:$AM$22, MATCH($B365, FixtureTicker!$A$3:$A$22), PlayerForm!$X$5+3),
 TeamForm!$B$4:$B$23, TeamForm!$AB$4:$AB$23),
INDEX(FixtureTicker!$B$24:$AM$43, MATCH($B365, FixtureTicker!$A$24:$A$43), PlayerForm!$X$5+3)="BLANK",
0
)
),0)</f>
        <v>0</v>
      </c>
      <c r="I365" s="163" cm="1">
        <f t="array" ref="I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),
_xlfn.IFS(
INDEX(FixtureTicker!$B$24:$AM$43, MATCH($B365, FixtureTicker!$A$24:$A$43), PlayerForm!$X$5+2)="H",
_xlfn.XLOOKUP($E365, PlayerForm!$D$3:$D$394, PlayerForm!$Q$3:$Q$394)*
_xlfn.XLOOKUP(
INDEX(FixtureTicker!$B$3:$AM$22, MATCH($B365, FixtureTicker!$A$3:$A$22), PlayerForm!$X$5+2),
 TeamForm!$B$4:$B$23, TeamForm!$AD$4:$AD$23),
INDEX(FixtureTicker!$B$24:$AM$43, MATCH($B365, FixtureTicker!$A$24:$A$43), PlayerForm!$X$5+2)="A",
_xlfn.XLOOKUP($E365, PlayerForm!$D$3:$D$394, PlayerForm!$R$3:$R$394)*
_xlfn.XLOOKUP(
INDEX(FixtureTicker!$B$3:$AM$22, MATCH($B365, FixtureTicker!$A$3:$A$22), PlayerForm!$X$5+2),
 TeamForm!$B$4:$B$23, TeamForm!$AB$4:$AB$23),
INDEX(FixtureTicker!$B$24:$AM$43, MATCH($B365, FixtureTicker!$A$24:$A$43), PlayerForm!$X$5+2)="BLANK",
0
),
_xlfn.IFS(
INDEX(FixtureTicker!$B$24:$AM$43, MATCH($B365, FixtureTicker!$A$24:$A$43), PlayerForm!$X$5+3)="H",
_xlfn.XLOOKUP($E365, PlayerForm!$D$3:$D$394, PlayerForm!$Q$3:$Q$394)*
_xlfn.XLOOKUP(
INDEX(FixtureTicker!$B$3:$AM$22, MATCH($B365, FixtureTicker!$A$3:$A$22), PlayerForm!$X$5+3),
 TeamForm!$B$4:$B$23, TeamForm!$AD$4:$AD$23),
INDEX(FixtureTicker!$B$24:$AM$43, MATCH($B365, FixtureTicker!$A$24:$A$43), PlayerForm!$X$5+3)="A",
_xlfn.XLOOKUP($E365, PlayerForm!$D$3:$D$394, PlayerForm!$R$3:$R$394)*
_xlfn.XLOOKUP(
INDEX(FixtureTicker!$B$3:$AM$22, MATCH($B365, FixtureTicker!$A$3:$A$22), PlayerForm!$X$5+3),
 TeamForm!$B$4:$B$23, TeamForm!$AB$4:$AB$23),
INDEX(FixtureTicker!$B$24:$AM$43, MATCH($B365, FixtureTicker!$A$24:$A$43), PlayerForm!$X$5+3)="BLANK",
0
),
_xlfn.IFS(
INDEX(FixtureTicker!$B$24:$AM$43, MATCH($B365, FixtureTicker!$A$24:$A$43), PlayerForm!$X$5+4)="H",
_xlfn.XLOOKUP($E365, PlayerForm!$D$3:$D$394, PlayerForm!$Q$3:$Q$394)*
_xlfn.XLOOKUP(
INDEX(FixtureTicker!$B$3:$AM$22, MATCH($B365, FixtureTicker!$A$3:$A$22), PlayerForm!$X$5+4),
 TeamForm!$B$4:$B$23, TeamForm!$AD$4:$AD$23),
INDEX(FixtureTicker!$B$24:$AM$43, MATCH($B365, FixtureTicker!$A$24:$A$43), PlayerForm!$X$5+4)="A",
_xlfn.XLOOKUP($E365, PlayerForm!$D$3:$D$394, PlayerForm!$R$3:$R$394)*
_xlfn.XLOOKUP(
INDEX(FixtureTicker!$B$3:$AM$22, MATCH($B365, FixtureTicker!$A$3:$A$22), PlayerForm!$X$5+4),
 TeamForm!$B$4:$B$23, TeamForm!$AB$4:$AB$23),
INDEX(FixtureTicker!$B$24:$AM$43, MATCH($B365, FixtureTicker!$A$24:$A$43), PlayerForm!$X$5+4)="BLANK",
0
),
_xlfn.IFS(
INDEX(FixtureTicker!$B$24:$AM$43, MATCH($B365, FixtureTicker!$A$24:$A$43), PlayerForm!$X$5+5)="H",
_xlfn.XLOOKUP($E365, PlayerForm!$D$3:$D$394, PlayerForm!$Q$3:$Q$394)*
_xlfn.XLOOKUP(
INDEX(FixtureTicker!$B$3:$AM$22, MATCH($B365, FixtureTicker!$A$3:$A$22), PlayerForm!$X$5+5),
 TeamForm!$B$4:$B$23, TeamForm!$AD$4:$AD$23),
INDEX(FixtureTicker!$B$24:$AM$43, MATCH($B365, FixtureTicker!$A$24:$A$43), PlayerForm!$X$5+5)="A",
_xlfn.XLOOKUP($E365, PlayerForm!$D$3:$D$394, PlayerForm!$R$3:$R$394)*
_xlfn.XLOOKUP(
INDEX(FixtureTicker!$B$3:$AM$22, MATCH($B365, FixtureTicker!$A$3:$A$22), PlayerForm!$X$5+5),
 TeamForm!$B$4:$B$23, TeamForm!$AB$4:$AB$23),
INDEX(FixtureTicker!$B$24:$AM$43, MATCH($B365, FixtureTicker!$A$24:$A$43), PlayerForm!$X$5+5)="BLANK",
0
)
),0)</f>
        <v>0</v>
      </c>
      <c r="J365" s="163" cm="1">
        <f t="array" ref="J365">IFERROR(0.01*SUM(
_xlfn.IFS(
INDEX(FixtureTicker!$B$24:$AM$43, MATCH($B365, FixtureTicker!$A$24:$A$43), PlayerForm!$X$5)="H",
_xlfn.XLOOKUP($E365, PlayerForm!$D$3:$D$394, PlayerForm!$Q$3:$Q$394)*
_xlfn.XLOOKUP(
INDEX(FixtureTicker!$B$3:$AM$22, MATCH($B365, FixtureTicker!$A$3:$A$22), PlayerForm!$X$5),
 TeamForm!$B$4:$B$23, TeamForm!$AD$4:$AD$23),
INDEX(FixtureTicker!$B$24:$AM$43, MATCH($B365, FixtureTicker!$A$24:$A$43), PlayerForm!$X$5)="A",
_xlfn.XLOOKUP($E365, PlayerForm!$D$3:$D$394, PlayerForm!$R$3:$R$394)*
_xlfn.XLOOKUP(
INDEX(FixtureTicker!$B$3:$AM$22, MATCH($B365, FixtureTicker!$A$3:$A$22), PlayerForm!$X$5),
 TeamForm!$B$4:$B$23, TeamForm!$AB$4:$AB$23),
INDEX(FixtureTicker!$B$24:$AM$43, MATCH($B365, FixtureTicker!$A$24:$A$43), PlayerForm!$X$5)="BLANK",
0
),
_xlfn.IFS(
INDEX(FixtureTicker!$B$24:$AM$43, MATCH($B365, FixtureTicker!$A$24:$A$43), PlayerForm!$X$5+1)="H",
_xlfn.XLOOKUP($E365, PlayerForm!$D$3:$D$394, PlayerForm!$Q$3:$Q$394)*
_xlfn.XLOOKUP(
INDEX(FixtureTicker!$B$3:$AM$22, MATCH($B365, FixtureTicker!$A$3:$A$22), PlayerForm!$X$5+1),
 TeamForm!$B$4:$B$23, TeamForm!$AD$4:$AD$23),
INDEX(FixtureTicker!$B$24:$AM$43, MATCH($B365, FixtureTicker!$A$24:$A$43), PlayerForm!$X$5+1)="A",
_xlfn.XLOOKUP($E365, PlayerForm!$D$3:$D$394, PlayerForm!$R$3:$R$394)*
_xlfn.XLOOKUP(
INDEX(FixtureTicker!$B$3:$AM$22, MATCH($B365, FixtureTicker!$A$3:$A$22), PlayerForm!$X$5+1),
 TeamForm!$B$4:$B$23, TeamForm!$AB$4:$AB$23),
INDEX(FixtureTicker!$B$24:$AM$43, MATCH($B365, FixtureTicker!$A$24:$A$43), PlayerForm!$X$5+1)="BLANK",
0
),
_xlfn.IFS(
INDEX(FixtureTicker!$B$24:$AM$43, MATCH($B365, FixtureTicker!$A$24:$A$43), PlayerForm!$X$5+2)="H",
_xlfn.XLOOKUP($E365, PlayerForm!$D$3:$D$394, PlayerForm!$Q$3:$Q$394)*
_xlfn.XLOOKUP(
INDEX(FixtureTicker!$B$3:$AM$22, MATCH($B365, FixtureTicker!$A$3:$A$22), PlayerForm!$X$5+2),
 TeamForm!$B$4:$B$23, TeamForm!$AD$4:$AD$23),
INDEX(FixtureTicker!$B$24:$AM$43, MATCH($B365, FixtureTicker!$A$24:$A$43), PlayerForm!$X$5+2)="A",
_xlfn.XLOOKUP($E365, PlayerForm!$D$3:$D$394, PlayerForm!$R$3:$R$394)*
_xlfn.XLOOKUP(
INDEX(FixtureTicker!$B$3:$AM$22, MATCH($B365, FixtureTicker!$A$3:$A$22), PlayerForm!$X$5+2),
 TeamForm!$B$4:$B$23, TeamForm!$AB$4:$AB$23),
INDEX(FixtureTicker!$B$24:$AM$43, MATCH($B365, FixtureTicker!$A$24:$A$43), PlayerForm!$X$5+2)="BLANK",
0
),
_xlfn.IFS(
INDEX(FixtureTicker!$B$24:$AM$43, MATCH($B365, FixtureTicker!$A$24:$A$43), PlayerForm!$X$5+3)="H",
_xlfn.XLOOKUP($E365, PlayerForm!$D$3:$D$394, PlayerForm!$Q$3:$Q$394)*
_xlfn.XLOOKUP(
INDEX(FixtureTicker!$B$3:$AM$22, MATCH($B365, FixtureTicker!$A$3:$A$22), PlayerForm!$X$5+3),
 TeamForm!$B$4:$B$23, TeamForm!$AD$4:$AD$23),
INDEX(FixtureTicker!$B$24:$AM$43, MATCH($B365, FixtureTicker!$A$24:$A$43), PlayerForm!$X$5+3)="A",
_xlfn.XLOOKUP($E365, PlayerForm!$D$3:$D$394, PlayerForm!$R$3:$R$394)*
_xlfn.XLOOKUP(
INDEX(FixtureTicker!$B$3:$AM$22, MATCH($B365, FixtureTicker!$A$3:$A$22), PlayerForm!$X$5+3),
 TeamForm!$B$4:$B$23, TeamForm!$AB$4:$AB$23),
INDEX(FixtureTicker!$B$24:$AM$43, MATCH($B365, FixtureTicker!$A$24:$A$43), PlayerForm!$X$5+3)="BLANK",
0
),
_xlfn.IFS(
INDEX(FixtureTicker!$B$24:$AM$43, MATCH($B365, FixtureTicker!$A$24:$A$43), PlayerForm!$X$5+4)="H",
_xlfn.XLOOKUP($E365, PlayerForm!$D$3:$D$394, PlayerForm!$Q$3:$Q$394)*
_xlfn.XLOOKUP(
INDEX(FixtureTicker!$B$3:$AM$22, MATCH($B365, FixtureTicker!$A$3:$A$22), PlayerForm!$X$5+4),
 TeamForm!$B$4:$B$23, TeamForm!$AD$4:$AD$23),
INDEX(FixtureTicker!$B$24:$AM$43, MATCH($B365, FixtureTicker!$A$24:$A$43), PlayerForm!$X$5+4)="A",
_xlfn.XLOOKUP($E365, PlayerForm!$D$3:$D$394, PlayerForm!$R$3:$R$394)*
_xlfn.XLOOKUP(
INDEX(FixtureTicker!$B$3:$AM$22, MATCH($B365, FixtureTicker!$A$3:$A$22), PlayerForm!$X$5+4),
 TeamForm!$B$4:$B$23, TeamForm!$AB$4:$AB$23),
INDEX(FixtureTicker!$B$24:$AM$43, MATCH($B365, FixtureTicker!$A$24:$A$43), PlayerForm!$X$5+4)="BLANK",
0
),
_xlfn.IFS(
INDEX(FixtureTicker!$B$24:$AM$43, MATCH($B365, FixtureTicker!$A$24:$A$43), PlayerForm!$X$5+5)="H",
_xlfn.XLOOKUP($E365, PlayerForm!$D$3:$D$394, PlayerForm!$Q$3:$Q$394)*
_xlfn.XLOOKUP(
INDEX(FixtureTicker!$B$3:$AM$22, MATCH($B365, FixtureTicker!$A$3:$A$22), PlayerForm!$X$5+5),
 TeamForm!$B$4:$B$23, TeamForm!$AD$4:$AD$23),
INDEX(FixtureTicker!$B$24:$AM$43, MATCH($B365, FixtureTicker!$A$24:$A$43), PlayerForm!$X$5+5)="A",
_xlfn.XLOOKUP($E365, PlayerForm!$D$3:$D$394, PlayerForm!$R$3:$R$394)*
_xlfn.XLOOKUP(
INDEX(FixtureTicker!$B$3:$AM$22, MATCH($B365, FixtureTicker!$A$3:$A$22), PlayerForm!$X$5+5),
 TeamForm!$B$4:$B$23, TeamForm!$AB$4:$AB$23),
INDEX(FixtureTicker!$B$24:$AM$43, MATCH($B365, FixtureTicker!$A$24:$A$43), PlayerForm!$X$5+5)="BLANK",
0
),
_xlfn.IFS(
INDEX(FixtureTicker!$B$24:$AM$43, MATCH($B365, FixtureTicker!$A$24:$A$43), PlayerForm!$X$5+6)="H",
_xlfn.XLOOKUP($E365, PlayerForm!$D$3:$D$394, PlayerForm!$Q$3:$Q$394)*
_xlfn.XLOOKUP(
INDEX(FixtureTicker!$B$3:$AM$22, MATCH($B365, FixtureTicker!$A$3:$A$22), PlayerForm!$X$5+6),
 TeamForm!$B$4:$B$23, TeamForm!$AD$4:$AD$23),
INDEX(FixtureTicker!$B$24:$AM$43, MATCH($B365, FixtureTicker!$A$24:$A$43), PlayerForm!$X$5+6)="A",
_xlfn.XLOOKUP($E365, PlayerForm!$D$3:$D$394, PlayerForm!$R$3:$R$394)*
_xlfn.XLOOKUP(
INDEX(FixtureTicker!$B$3:$AM$22, MATCH($B365, FixtureTicker!$A$3:$A$22), PlayerForm!$X$5+6),
 TeamForm!$B$4:$B$23, TeamForm!$AB$4:$AB$23),
INDEX(FixtureTicker!$B$24:$AM$43, MATCH($B365, FixtureTicker!$A$24:$A$43), PlayerForm!$X$5+6)="BLANK",
0
),
_xlfn.IFS(
INDEX(FixtureTicker!$B$24:$AM$43, MATCH($B365, FixtureTicker!$A$24:$A$43), PlayerForm!$X$5+7)="H",
_xlfn.XLOOKUP($E365, PlayerForm!$D$3:$D$394, PlayerForm!$Q$3:$Q$394)*
_xlfn.XLOOKUP(
INDEX(FixtureTicker!$B$3:$AM$22, MATCH($B365, FixtureTicker!$A$3:$A$22), PlayerForm!$X$5+7),
 TeamForm!$B$4:$B$23, TeamForm!$AD$4:$AD$23),
INDEX(FixtureTicker!$B$24:$AM$43, MATCH($B365, FixtureTicker!$A$24:$A$43), PlayerForm!$X$5+7)="A",
_xlfn.XLOOKUP($E365, PlayerForm!$D$3:$D$394, PlayerForm!$R$3:$R$394)*
_xlfn.XLOOKUP(
INDEX(FixtureTicker!$B$3:$AM$22, MATCH($B365, FixtureTicker!$A$3:$A$22), PlayerForm!$X$5+7),
 TeamForm!$B$4:$B$23, TeamForm!$AB$4:$AB$23),
INDEX(FixtureTicker!$B$24:$AM$43, MATCH($B365, FixtureTicker!$A$24:$A$43), PlayerForm!$X$5+7)="BLANK",
0
)
),0)</f>
        <v>0</v>
      </c>
    </row>
    <row r="366" spans="1:10">
      <c r="A366" s="55">
        <v>345</v>
      </c>
      <c r="B366" s="55">
        <f>_xlfn.XLOOKUP($A366, PlayerData!$B$3:$B$394, PlayerData!C$3:C$394)</f>
        <v>0</v>
      </c>
      <c r="C366" s="55" t="str">
        <f>_xlfn.XLOOKUP($A366, PlayerData!$B$3:$B$394, PlayerData!D$3:D$394)</f>
        <v>D</v>
      </c>
      <c r="D366" s="55">
        <f>_xlfn.XLOOKUP($A366, PlayerData!$B:$B, PlayerData!F:F,,,-1)</f>
        <v>4.4000000000000004</v>
      </c>
      <c r="E366" s="31" t="str">
        <f>_xlfn.XLOOKUP($A366, PlayerData!$B$3:$B$394, PlayerData!E$3:E$394)</f>
        <v>Zimmermann</v>
      </c>
      <c r="F366" s="164" cm="1">
        <f t="array" ref="F366">IFERROR(0.01*_xlfn.IFS(
INDEX(FixtureTicker!$B$24:$AM$43, MATCH($B366, FixtureTicker!$A$24:$A$43, 0), PlayerForm!$X$5)="H",
_xlfn.XLOOKUP($E366, PlayerForm!$D$3:$D$394, PlayerForm!$Q$3:$Q$394)*
_xlfn.XLOOKUP(
INDEX(FixtureTicker!$B$3:$AM$22, MATCH($B366, FixtureTicker!$A$3:$A$22,0), PlayerForm!$X$5),
 TeamForm!$B$4:$B$23, TeamForm!$AD$4:$AD$23),
INDEX(FixtureTicker!$B$24:$AM$43, MATCH($B366, FixtureTicker!$A$24:$A$43,0), PlayerForm!$X$5)="A",
_xlfn.XLOOKUP($E366, PlayerForm!$D$3:$D$394, PlayerForm!$R$3:$R$394)*
_xlfn.XLOOKUP(
INDEX(FixtureTicker!$B$3:$AM$22, MATCH($B366, FixtureTicker!$A$3:$A$22,0), PlayerForm!$X$5),
 TeamForm!$B$4:$B$23, TeamForm!$AB$4:$AB$23),
INDEX(FixtureTicker!$B$24:$AM$43, MATCH($B366, FixtureTicker!$A$24:$A$43,0), PlayerForm!$X$5)="BLANK",
0),0)</f>
        <v>0</v>
      </c>
      <c r="G366" s="163" cm="1">
        <f t="array" ref="G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
),0)</f>
        <v>0</v>
      </c>
      <c r="H366" s="163" cm="1">
        <f t="array" ref="H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),
_xlfn.IFS(
INDEX(FixtureTicker!$B$24:$AM$43, MATCH($B366, FixtureTicker!$A$24:$A$43), PlayerForm!$X$5+2)="H",
_xlfn.XLOOKUP($E366, PlayerForm!$D$3:$D$394, PlayerForm!$Q$3:$Q$394)*
_xlfn.XLOOKUP(
INDEX(FixtureTicker!$B$3:$AM$22, MATCH($B366, FixtureTicker!$A$3:$A$22), PlayerForm!$X$5+2),
 TeamForm!$B$4:$B$23, TeamForm!$AD$4:$AD$23),
INDEX(FixtureTicker!$B$24:$AM$43, MATCH($B366, FixtureTicker!$A$24:$A$43), PlayerForm!$X$5+2)="A",
_xlfn.XLOOKUP($E366, PlayerForm!$D$3:$D$394, PlayerForm!$R$3:$R$394)*
_xlfn.XLOOKUP(
INDEX(FixtureTicker!$B$3:$AM$22, MATCH($B366, FixtureTicker!$A$3:$A$22), PlayerForm!$X$5+2),
 TeamForm!$B$4:$B$23, TeamForm!$AB$4:$AB$23),
INDEX(FixtureTicker!$B$24:$AM$43, MATCH($B366, FixtureTicker!$A$24:$A$43), PlayerForm!$X$5+2)="BLANK",
0
),
_xlfn.IFS(
INDEX(FixtureTicker!$B$24:$AM$43, MATCH($B366, FixtureTicker!$A$24:$A$43), PlayerForm!$X$5+3)="H",
_xlfn.XLOOKUP($E366, PlayerForm!$D$3:$D$394, PlayerForm!$Q$3:$Q$394)*
_xlfn.XLOOKUP(
INDEX(FixtureTicker!$B$3:$AM$22, MATCH($B366, FixtureTicker!$A$3:$A$22), PlayerForm!$X$5+3),
 TeamForm!$B$4:$B$23, TeamForm!$AD$4:$AD$23),
INDEX(FixtureTicker!$B$24:$AM$43, MATCH($B366, FixtureTicker!$A$24:$A$43), PlayerForm!$X$5+3)="A",
_xlfn.XLOOKUP($E366, PlayerForm!$D$3:$D$394, PlayerForm!$R$3:$R$394)*
_xlfn.XLOOKUP(
INDEX(FixtureTicker!$B$3:$AM$22, MATCH($B366, FixtureTicker!$A$3:$A$22), PlayerForm!$X$5+3),
 TeamForm!$B$4:$B$23, TeamForm!$AB$4:$AB$23),
INDEX(FixtureTicker!$B$24:$AM$43, MATCH($B366, FixtureTicker!$A$24:$A$43), PlayerForm!$X$5+3)="BLANK",
0
)
),0)</f>
        <v>0</v>
      </c>
      <c r="I366" s="163" cm="1">
        <f t="array" ref="I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),
_xlfn.IFS(
INDEX(FixtureTicker!$B$24:$AM$43, MATCH($B366, FixtureTicker!$A$24:$A$43), PlayerForm!$X$5+2)="H",
_xlfn.XLOOKUP($E366, PlayerForm!$D$3:$D$394, PlayerForm!$Q$3:$Q$394)*
_xlfn.XLOOKUP(
INDEX(FixtureTicker!$B$3:$AM$22, MATCH($B366, FixtureTicker!$A$3:$A$22), PlayerForm!$X$5+2),
 TeamForm!$B$4:$B$23, TeamForm!$AD$4:$AD$23),
INDEX(FixtureTicker!$B$24:$AM$43, MATCH($B366, FixtureTicker!$A$24:$A$43), PlayerForm!$X$5+2)="A",
_xlfn.XLOOKUP($E366, PlayerForm!$D$3:$D$394, PlayerForm!$R$3:$R$394)*
_xlfn.XLOOKUP(
INDEX(FixtureTicker!$B$3:$AM$22, MATCH($B366, FixtureTicker!$A$3:$A$22), PlayerForm!$X$5+2),
 TeamForm!$B$4:$B$23, TeamForm!$AB$4:$AB$23),
INDEX(FixtureTicker!$B$24:$AM$43, MATCH($B366, FixtureTicker!$A$24:$A$43), PlayerForm!$X$5+2)="BLANK",
0
),
_xlfn.IFS(
INDEX(FixtureTicker!$B$24:$AM$43, MATCH($B366, FixtureTicker!$A$24:$A$43), PlayerForm!$X$5+3)="H",
_xlfn.XLOOKUP($E366, PlayerForm!$D$3:$D$394, PlayerForm!$Q$3:$Q$394)*
_xlfn.XLOOKUP(
INDEX(FixtureTicker!$B$3:$AM$22, MATCH($B366, FixtureTicker!$A$3:$A$22), PlayerForm!$X$5+3),
 TeamForm!$B$4:$B$23, TeamForm!$AD$4:$AD$23),
INDEX(FixtureTicker!$B$24:$AM$43, MATCH($B366, FixtureTicker!$A$24:$A$43), PlayerForm!$X$5+3)="A",
_xlfn.XLOOKUP($E366, PlayerForm!$D$3:$D$394, PlayerForm!$R$3:$R$394)*
_xlfn.XLOOKUP(
INDEX(FixtureTicker!$B$3:$AM$22, MATCH($B366, FixtureTicker!$A$3:$A$22), PlayerForm!$X$5+3),
 TeamForm!$B$4:$B$23, TeamForm!$AB$4:$AB$23),
INDEX(FixtureTicker!$B$24:$AM$43, MATCH($B366, FixtureTicker!$A$24:$A$43), PlayerForm!$X$5+3)="BLANK",
0
),
_xlfn.IFS(
INDEX(FixtureTicker!$B$24:$AM$43, MATCH($B366, FixtureTicker!$A$24:$A$43), PlayerForm!$X$5+4)="H",
_xlfn.XLOOKUP($E366, PlayerForm!$D$3:$D$394, PlayerForm!$Q$3:$Q$394)*
_xlfn.XLOOKUP(
INDEX(FixtureTicker!$B$3:$AM$22, MATCH($B366, FixtureTicker!$A$3:$A$22), PlayerForm!$X$5+4),
 TeamForm!$B$4:$B$23, TeamForm!$AD$4:$AD$23),
INDEX(FixtureTicker!$B$24:$AM$43, MATCH($B366, FixtureTicker!$A$24:$A$43), PlayerForm!$X$5+4)="A",
_xlfn.XLOOKUP($E366, PlayerForm!$D$3:$D$394, PlayerForm!$R$3:$R$394)*
_xlfn.XLOOKUP(
INDEX(FixtureTicker!$B$3:$AM$22, MATCH($B366, FixtureTicker!$A$3:$A$22), PlayerForm!$X$5+4),
 TeamForm!$B$4:$B$23, TeamForm!$AB$4:$AB$23),
INDEX(FixtureTicker!$B$24:$AM$43, MATCH($B366, FixtureTicker!$A$24:$A$43), PlayerForm!$X$5+4)="BLANK",
0
),
_xlfn.IFS(
INDEX(FixtureTicker!$B$24:$AM$43, MATCH($B366, FixtureTicker!$A$24:$A$43), PlayerForm!$X$5+5)="H",
_xlfn.XLOOKUP($E366, PlayerForm!$D$3:$D$394, PlayerForm!$Q$3:$Q$394)*
_xlfn.XLOOKUP(
INDEX(FixtureTicker!$B$3:$AM$22, MATCH($B366, FixtureTicker!$A$3:$A$22), PlayerForm!$X$5+5),
 TeamForm!$B$4:$B$23, TeamForm!$AD$4:$AD$23),
INDEX(FixtureTicker!$B$24:$AM$43, MATCH($B366, FixtureTicker!$A$24:$A$43), PlayerForm!$X$5+5)="A",
_xlfn.XLOOKUP($E366, PlayerForm!$D$3:$D$394, PlayerForm!$R$3:$R$394)*
_xlfn.XLOOKUP(
INDEX(FixtureTicker!$B$3:$AM$22, MATCH($B366, FixtureTicker!$A$3:$A$22), PlayerForm!$X$5+5),
 TeamForm!$B$4:$B$23, TeamForm!$AB$4:$AB$23),
INDEX(FixtureTicker!$B$24:$AM$43, MATCH($B366, FixtureTicker!$A$24:$A$43), PlayerForm!$X$5+5)="BLANK",
0
)
),0)</f>
        <v>0</v>
      </c>
      <c r="J366" s="163" cm="1">
        <f t="array" ref="J366">IFERROR(0.01*SUM(
_xlfn.IFS(
INDEX(FixtureTicker!$B$24:$AM$43, MATCH($B366, FixtureTicker!$A$24:$A$43), PlayerForm!$X$5)="H",
_xlfn.XLOOKUP($E366, PlayerForm!$D$3:$D$394, PlayerForm!$Q$3:$Q$394)*
_xlfn.XLOOKUP(
INDEX(FixtureTicker!$B$3:$AM$22, MATCH($B366, FixtureTicker!$A$3:$A$22), PlayerForm!$X$5),
 TeamForm!$B$4:$B$23, TeamForm!$AD$4:$AD$23),
INDEX(FixtureTicker!$B$24:$AM$43, MATCH($B366, FixtureTicker!$A$24:$A$43), PlayerForm!$X$5)="A",
_xlfn.XLOOKUP($E366, PlayerForm!$D$3:$D$394, PlayerForm!$R$3:$R$394)*
_xlfn.XLOOKUP(
INDEX(FixtureTicker!$B$3:$AM$22, MATCH($B366, FixtureTicker!$A$3:$A$22), PlayerForm!$X$5),
 TeamForm!$B$4:$B$23, TeamForm!$AB$4:$AB$23),
INDEX(FixtureTicker!$B$24:$AM$43, MATCH($B366, FixtureTicker!$A$24:$A$43), PlayerForm!$X$5)="BLANK",
0
),
_xlfn.IFS(
INDEX(FixtureTicker!$B$24:$AM$43, MATCH($B366, FixtureTicker!$A$24:$A$43), PlayerForm!$X$5+1)="H",
_xlfn.XLOOKUP($E366, PlayerForm!$D$3:$D$394, PlayerForm!$Q$3:$Q$394)*
_xlfn.XLOOKUP(
INDEX(FixtureTicker!$B$3:$AM$22, MATCH($B366, FixtureTicker!$A$3:$A$22), PlayerForm!$X$5+1),
 TeamForm!$B$4:$B$23, TeamForm!$AD$4:$AD$23),
INDEX(FixtureTicker!$B$24:$AM$43, MATCH($B366, FixtureTicker!$A$24:$A$43), PlayerForm!$X$5+1)="A",
_xlfn.XLOOKUP($E366, PlayerForm!$D$3:$D$394, PlayerForm!$R$3:$R$394)*
_xlfn.XLOOKUP(
INDEX(FixtureTicker!$B$3:$AM$22, MATCH($B366, FixtureTicker!$A$3:$A$22), PlayerForm!$X$5+1),
 TeamForm!$B$4:$B$23, TeamForm!$AB$4:$AB$23),
INDEX(FixtureTicker!$B$24:$AM$43, MATCH($B366, FixtureTicker!$A$24:$A$43), PlayerForm!$X$5+1)="BLANK",
0
),
_xlfn.IFS(
INDEX(FixtureTicker!$B$24:$AM$43, MATCH($B366, FixtureTicker!$A$24:$A$43), PlayerForm!$X$5+2)="H",
_xlfn.XLOOKUP($E366, PlayerForm!$D$3:$D$394, PlayerForm!$Q$3:$Q$394)*
_xlfn.XLOOKUP(
INDEX(FixtureTicker!$B$3:$AM$22, MATCH($B366, FixtureTicker!$A$3:$A$22), PlayerForm!$X$5+2),
 TeamForm!$B$4:$B$23, TeamForm!$AD$4:$AD$23),
INDEX(FixtureTicker!$B$24:$AM$43, MATCH($B366, FixtureTicker!$A$24:$A$43), PlayerForm!$X$5+2)="A",
_xlfn.XLOOKUP($E366, PlayerForm!$D$3:$D$394, PlayerForm!$R$3:$R$394)*
_xlfn.XLOOKUP(
INDEX(FixtureTicker!$B$3:$AM$22, MATCH($B366, FixtureTicker!$A$3:$A$22), PlayerForm!$X$5+2),
 TeamForm!$B$4:$B$23, TeamForm!$AB$4:$AB$23),
INDEX(FixtureTicker!$B$24:$AM$43, MATCH($B366, FixtureTicker!$A$24:$A$43), PlayerForm!$X$5+2)="BLANK",
0
),
_xlfn.IFS(
INDEX(FixtureTicker!$B$24:$AM$43, MATCH($B366, FixtureTicker!$A$24:$A$43), PlayerForm!$X$5+3)="H",
_xlfn.XLOOKUP($E366, PlayerForm!$D$3:$D$394, PlayerForm!$Q$3:$Q$394)*
_xlfn.XLOOKUP(
INDEX(FixtureTicker!$B$3:$AM$22, MATCH($B366, FixtureTicker!$A$3:$A$22), PlayerForm!$X$5+3),
 TeamForm!$B$4:$B$23, TeamForm!$AD$4:$AD$23),
INDEX(FixtureTicker!$B$24:$AM$43, MATCH($B366, FixtureTicker!$A$24:$A$43), PlayerForm!$X$5+3)="A",
_xlfn.XLOOKUP($E366, PlayerForm!$D$3:$D$394, PlayerForm!$R$3:$R$394)*
_xlfn.XLOOKUP(
INDEX(FixtureTicker!$B$3:$AM$22, MATCH($B366, FixtureTicker!$A$3:$A$22), PlayerForm!$X$5+3),
 TeamForm!$B$4:$B$23, TeamForm!$AB$4:$AB$23),
INDEX(FixtureTicker!$B$24:$AM$43, MATCH($B366, FixtureTicker!$A$24:$A$43), PlayerForm!$X$5+3)="BLANK",
0
),
_xlfn.IFS(
INDEX(FixtureTicker!$B$24:$AM$43, MATCH($B366, FixtureTicker!$A$24:$A$43), PlayerForm!$X$5+4)="H",
_xlfn.XLOOKUP($E366, PlayerForm!$D$3:$D$394, PlayerForm!$Q$3:$Q$394)*
_xlfn.XLOOKUP(
INDEX(FixtureTicker!$B$3:$AM$22, MATCH($B366, FixtureTicker!$A$3:$A$22), PlayerForm!$X$5+4),
 TeamForm!$B$4:$B$23, TeamForm!$AD$4:$AD$23),
INDEX(FixtureTicker!$B$24:$AM$43, MATCH($B366, FixtureTicker!$A$24:$A$43), PlayerForm!$X$5+4)="A",
_xlfn.XLOOKUP($E366, PlayerForm!$D$3:$D$394, PlayerForm!$R$3:$R$394)*
_xlfn.XLOOKUP(
INDEX(FixtureTicker!$B$3:$AM$22, MATCH($B366, FixtureTicker!$A$3:$A$22), PlayerForm!$X$5+4),
 TeamForm!$B$4:$B$23, TeamForm!$AB$4:$AB$23),
INDEX(FixtureTicker!$B$24:$AM$43, MATCH($B366, FixtureTicker!$A$24:$A$43), PlayerForm!$X$5+4)="BLANK",
0
),
_xlfn.IFS(
INDEX(FixtureTicker!$B$24:$AM$43, MATCH($B366, FixtureTicker!$A$24:$A$43), PlayerForm!$X$5+5)="H",
_xlfn.XLOOKUP($E366, PlayerForm!$D$3:$D$394, PlayerForm!$Q$3:$Q$394)*
_xlfn.XLOOKUP(
INDEX(FixtureTicker!$B$3:$AM$22, MATCH($B366, FixtureTicker!$A$3:$A$22), PlayerForm!$X$5+5),
 TeamForm!$B$4:$B$23, TeamForm!$AD$4:$AD$23),
INDEX(FixtureTicker!$B$24:$AM$43, MATCH($B366, FixtureTicker!$A$24:$A$43), PlayerForm!$X$5+5)="A",
_xlfn.XLOOKUP($E366, PlayerForm!$D$3:$D$394, PlayerForm!$R$3:$R$394)*
_xlfn.XLOOKUP(
INDEX(FixtureTicker!$B$3:$AM$22, MATCH($B366, FixtureTicker!$A$3:$A$22), PlayerForm!$X$5+5),
 TeamForm!$B$4:$B$23, TeamForm!$AB$4:$AB$23),
INDEX(FixtureTicker!$B$24:$AM$43, MATCH($B366, FixtureTicker!$A$24:$A$43), PlayerForm!$X$5+5)="BLANK",
0
),
_xlfn.IFS(
INDEX(FixtureTicker!$B$24:$AM$43, MATCH($B366, FixtureTicker!$A$24:$A$43), PlayerForm!$X$5+6)="H",
_xlfn.XLOOKUP($E366, PlayerForm!$D$3:$D$394, PlayerForm!$Q$3:$Q$394)*
_xlfn.XLOOKUP(
INDEX(FixtureTicker!$B$3:$AM$22, MATCH($B366, FixtureTicker!$A$3:$A$22), PlayerForm!$X$5+6),
 TeamForm!$B$4:$B$23, TeamForm!$AD$4:$AD$23),
INDEX(FixtureTicker!$B$24:$AM$43, MATCH($B366, FixtureTicker!$A$24:$A$43), PlayerForm!$X$5+6)="A",
_xlfn.XLOOKUP($E366, PlayerForm!$D$3:$D$394, PlayerForm!$R$3:$R$394)*
_xlfn.XLOOKUP(
INDEX(FixtureTicker!$B$3:$AM$22, MATCH($B366, FixtureTicker!$A$3:$A$22), PlayerForm!$X$5+6),
 TeamForm!$B$4:$B$23, TeamForm!$AB$4:$AB$23),
INDEX(FixtureTicker!$B$24:$AM$43, MATCH($B366, FixtureTicker!$A$24:$A$43), PlayerForm!$X$5+6)="BLANK",
0
),
_xlfn.IFS(
INDEX(FixtureTicker!$B$24:$AM$43, MATCH($B366, FixtureTicker!$A$24:$A$43), PlayerForm!$X$5+7)="H",
_xlfn.XLOOKUP($E366, PlayerForm!$D$3:$D$394, PlayerForm!$Q$3:$Q$394)*
_xlfn.XLOOKUP(
INDEX(FixtureTicker!$B$3:$AM$22, MATCH($B366, FixtureTicker!$A$3:$A$22), PlayerForm!$X$5+7),
 TeamForm!$B$4:$B$23, TeamForm!$AD$4:$AD$23),
INDEX(FixtureTicker!$B$24:$AM$43, MATCH($B366, FixtureTicker!$A$24:$A$43), PlayerForm!$X$5+7)="A",
_xlfn.XLOOKUP($E366, PlayerForm!$D$3:$D$394, PlayerForm!$R$3:$R$394)*
_xlfn.XLOOKUP(
INDEX(FixtureTicker!$B$3:$AM$22, MATCH($B366, FixtureTicker!$A$3:$A$22), PlayerForm!$X$5+7),
 TeamForm!$B$4:$B$23, TeamForm!$AB$4:$AB$23),
INDEX(FixtureTicker!$B$24:$AM$43, MATCH($B366, FixtureTicker!$A$24:$A$43), PlayerForm!$X$5+7)="BLANK",
0
)
),0)</f>
        <v>0</v>
      </c>
    </row>
    <row r="367" spans="1:10">
      <c r="A367" s="55">
        <v>347</v>
      </c>
      <c r="B367" s="55">
        <f>_xlfn.XLOOKUP($A367, PlayerData!$B$3:$B$394, PlayerData!C$3:C$394)</f>
        <v>0</v>
      </c>
      <c r="C367" s="55" t="str">
        <f>_xlfn.XLOOKUP($A367, PlayerData!$B$3:$B$394, PlayerData!D$3:D$394)</f>
        <v>D</v>
      </c>
      <c r="D367" s="55">
        <f>_xlfn.XLOOKUP($A367, PlayerData!$B:$B, PlayerData!F:F,,,-1)</f>
        <v>4.3</v>
      </c>
      <c r="E367" s="31" t="str">
        <f>_xlfn.XLOOKUP($A367, PlayerData!$B$3:$B$394, PlayerData!E$3:E$394)</f>
        <v>Adam Smith</v>
      </c>
      <c r="F367" s="164" cm="1">
        <f t="array" ref="F367">IFERROR(0.01*_xlfn.IFS(
INDEX(FixtureTicker!$B$24:$AM$43, MATCH($B367, FixtureTicker!$A$24:$A$43, 0), PlayerForm!$X$5)="H",
_xlfn.XLOOKUP($E367, PlayerForm!$D$3:$D$394, PlayerForm!$Q$3:$Q$394)*
_xlfn.XLOOKUP(
INDEX(FixtureTicker!$B$3:$AM$22, MATCH($B367, FixtureTicker!$A$3:$A$22,0), PlayerForm!$X$5),
 TeamForm!$B$4:$B$23, TeamForm!$AD$4:$AD$23),
INDEX(FixtureTicker!$B$24:$AM$43, MATCH($B367, FixtureTicker!$A$24:$A$43,0), PlayerForm!$X$5)="A",
_xlfn.XLOOKUP($E367, PlayerForm!$D$3:$D$394, PlayerForm!$R$3:$R$394)*
_xlfn.XLOOKUP(
INDEX(FixtureTicker!$B$3:$AM$22, MATCH($B367, FixtureTicker!$A$3:$A$22,0), PlayerForm!$X$5),
 TeamForm!$B$4:$B$23, TeamForm!$AB$4:$AB$23),
INDEX(FixtureTicker!$B$24:$AM$43, MATCH($B367, FixtureTicker!$A$24:$A$43,0), PlayerForm!$X$5)="BLANK",
0),0)</f>
        <v>0</v>
      </c>
      <c r="G367" s="163" cm="1">
        <f t="array" ref="G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
),0)</f>
        <v>0</v>
      </c>
      <c r="H367" s="163" cm="1">
        <f t="array" ref="H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),
_xlfn.IFS(
INDEX(FixtureTicker!$B$24:$AM$43, MATCH($B367, FixtureTicker!$A$24:$A$43), PlayerForm!$X$5+2)="H",
_xlfn.XLOOKUP($E367, PlayerForm!$D$3:$D$394, PlayerForm!$Q$3:$Q$394)*
_xlfn.XLOOKUP(
INDEX(FixtureTicker!$B$3:$AM$22, MATCH($B367, FixtureTicker!$A$3:$A$22), PlayerForm!$X$5+2),
 TeamForm!$B$4:$B$23, TeamForm!$AD$4:$AD$23),
INDEX(FixtureTicker!$B$24:$AM$43, MATCH($B367, FixtureTicker!$A$24:$A$43), PlayerForm!$X$5+2)="A",
_xlfn.XLOOKUP($E367, PlayerForm!$D$3:$D$394, PlayerForm!$R$3:$R$394)*
_xlfn.XLOOKUP(
INDEX(FixtureTicker!$B$3:$AM$22, MATCH($B367, FixtureTicker!$A$3:$A$22), PlayerForm!$X$5+2),
 TeamForm!$B$4:$B$23, TeamForm!$AB$4:$AB$23),
INDEX(FixtureTicker!$B$24:$AM$43, MATCH($B367, FixtureTicker!$A$24:$A$43), PlayerForm!$X$5+2)="BLANK",
0
),
_xlfn.IFS(
INDEX(FixtureTicker!$B$24:$AM$43, MATCH($B367, FixtureTicker!$A$24:$A$43), PlayerForm!$X$5+3)="H",
_xlfn.XLOOKUP($E367, PlayerForm!$D$3:$D$394, PlayerForm!$Q$3:$Q$394)*
_xlfn.XLOOKUP(
INDEX(FixtureTicker!$B$3:$AM$22, MATCH($B367, FixtureTicker!$A$3:$A$22), PlayerForm!$X$5+3),
 TeamForm!$B$4:$B$23, TeamForm!$AD$4:$AD$23),
INDEX(FixtureTicker!$B$24:$AM$43, MATCH($B367, FixtureTicker!$A$24:$A$43), PlayerForm!$X$5+3)="A",
_xlfn.XLOOKUP($E367, PlayerForm!$D$3:$D$394, PlayerForm!$R$3:$R$394)*
_xlfn.XLOOKUP(
INDEX(FixtureTicker!$B$3:$AM$22, MATCH($B367, FixtureTicker!$A$3:$A$22), PlayerForm!$X$5+3),
 TeamForm!$B$4:$B$23, TeamForm!$AB$4:$AB$23),
INDEX(FixtureTicker!$B$24:$AM$43, MATCH($B367, FixtureTicker!$A$24:$A$43), PlayerForm!$X$5+3)="BLANK",
0
)
),0)</f>
        <v>0</v>
      </c>
      <c r="I367" s="163" cm="1">
        <f t="array" ref="I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),
_xlfn.IFS(
INDEX(FixtureTicker!$B$24:$AM$43, MATCH($B367, FixtureTicker!$A$24:$A$43), PlayerForm!$X$5+2)="H",
_xlfn.XLOOKUP($E367, PlayerForm!$D$3:$D$394, PlayerForm!$Q$3:$Q$394)*
_xlfn.XLOOKUP(
INDEX(FixtureTicker!$B$3:$AM$22, MATCH($B367, FixtureTicker!$A$3:$A$22), PlayerForm!$X$5+2),
 TeamForm!$B$4:$B$23, TeamForm!$AD$4:$AD$23),
INDEX(FixtureTicker!$B$24:$AM$43, MATCH($B367, FixtureTicker!$A$24:$A$43), PlayerForm!$X$5+2)="A",
_xlfn.XLOOKUP($E367, PlayerForm!$D$3:$D$394, PlayerForm!$R$3:$R$394)*
_xlfn.XLOOKUP(
INDEX(FixtureTicker!$B$3:$AM$22, MATCH($B367, FixtureTicker!$A$3:$A$22), PlayerForm!$X$5+2),
 TeamForm!$B$4:$B$23, TeamForm!$AB$4:$AB$23),
INDEX(FixtureTicker!$B$24:$AM$43, MATCH($B367, FixtureTicker!$A$24:$A$43), PlayerForm!$X$5+2)="BLANK",
0
),
_xlfn.IFS(
INDEX(FixtureTicker!$B$24:$AM$43, MATCH($B367, FixtureTicker!$A$24:$A$43), PlayerForm!$X$5+3)="H",
_xlfn.XLOOKUP($E367, PlayerForm!$D$3:$D$394, PlayerForm!$Q$3:$Q$394)*
_xlfn.XLOOKUP(
INDEX(FixtureTicker!$B$3:$AM$22, MATCH($B367, FixtureTicker!$A$3:$A$22), PlayerForm!$X$5+3),
 TeamForm!$B$4:$B$23, TeamForm!$AD$4:$AD$23),
INDEX(FixtureTicker!$B$24:$AM$43, MATCH($B367, FixtureTicker!$A$24:$A$43), PlayerForm!$X$5+3)="A",
_xlfn.XLOOKUP($E367, PlayerForm!$D$3:$D$394, PlayerForm!$R$3:$R$394)*
_xlfn.XLOOKUP(
INDEX(FixtureTicker!$B$3:$AM$22, MATCH($B367, FixtureTicker!$A$3:$A$22), PlayerForm!$X$5+3),
 TeamForm!$B$4:$B$23, TeamForm!$AB$4:$AB$23),
INDEX(FixtureTicker!$B$24:$AM$43, MATCH($B367, FixtureTicker!$A$24:$A$43), PlayerForm!$X$5+3)="BLANK",
0
),
_xlfn.IFS(
INDEX(FixtureTicker!$B$24:$AM$43, MATCH($B367, FixtureTicker!$A$24:$A$43), PlayerForm!$X$5+4)="H",
_xlfn.XLOOKUP($E367, PlayerForm!$D$3:$D$394, PlayerForm!$Q$3:$Q$394)*
_xlfn.XLOOKUP(
INDEX(FixtureTicker!$B$3:$AM$22, MATCH($B367, FixtureTicker!$A$3:$A$22), PlayerForm!$X$5+4),
 TeamForm!$B$4:$B$23, TeamForm!$AD$4:$AD$23),
INDEX(FixtureTicker!$B$24:$AM$43, MATCH($B367, FixtureTicker!$A$24:$A$43), PlayerForm!$X$5+4)="A",
_xlfn.XLOOKUP($E367, PlayerForm!$D$3:$D$394, PlayerForm!$R$3:$R$394)*
_xlfn.XLOOKUP(
INDEX(FixtureTicker!$B$3:$AM$22, MATCH($B367, FixtureTicker!$A$3:$A$22), PlayerForm!$X$5+4),
 TeamForm!$B$4:$B$23, TeamForm!$AB$4:$AB$23),
INDEX(FixtureTicker!$B$24:$AM$43, MATCH($B367, FixtureTicker!$A$24:$A$43), PlayerForm!$X$5+4)="BLANK",
0
),
_xlfn.IFS(
INDEX(FixtureTicker!$B$24:$AM$43, MATCH($B367, FixtureTicker!$A$24:$A$43), PlayerForm!$X$5+5)="H",
_xlfn.XLOOKUP($E367, PlayerForm!$D$3:$D$394, PlayerForm!$Q$3:$Q$394)*
_xlfn.XLOOKUP(
INDEX(FixtureTicker!$B$3:$AM$22, MATCH($B367, FixtureTicker!$A$3:$A$22), PlayerForm!$X$5+5),
 TeamForm!$B$4:$B$23, TeamForm!$AD$4:$AD$23),
INDEX(FixtureTicker!$B$24:$AM$43, MATCH($B367, FixtureTicker!$A$24:$A$43), PlayerForm!$X$5+5)="A",
_xlfn.XLOOKUP($E367, PlayerForm!$D$3:$D$394, PlayerForm!$R$3:$R$394)*
_xlfn.XLOOKUP(
INDEX(FixtureTicker!$B$3:$AM$22, MATCH($B367, FixtureTicker!$A$3:$A$22), PlayerForm!$X$5+5),
 TeamForm!$B$4:$B$23, TeamForm!$AB$4:$AB$23),
INDEX(FixtureTicker!$B$24:$AM$43, MATCH($B367, FixtureTicker!$A$24:$A$43), PlayerForm!$X$5+5)="BLANK",
0
)
),0)</f>
        <v>0</v>
      </c>
      <c r="J367" s="163" cm="1">
        <f t="array" ref="J367">IFERROR(0.01*SUM(
_xlfn.IFS(
INDEX(FixtureTicker!$B$24:$AM$43, MATCH($B367, FixtureTicker!$A$24:$A$43), PlayerForm!$X$5)="H",
_xlfn.XLOOKUP($E367, PlayerForm!$D$3:$D$394, PlayerForm!$Q$3:$Q$394)*
_xlfn.XLOOKUP(
INDEX(FixtureTicker!$B$3:$AM$22, MATCH($B367, FixtureTicker!$A$3:$A$22), PlayerForm!$X$5),
 TeamForm!$B$4:$B$23, TeamForm!$AD$4:$AD$23),
INDEX(FixtureTicker!$B$24:$AM$43, MATCH($B367, FixtureTicker!$A$24:$A$43), PlayerForm!$X$5)="A",
_xlfn.XLOOKUP($E367, PlayerForm!$D$3:$D$394, PlayerForm!$R$3:$R$394)*
_xlfn.XLOOKUP(
INDEX(FixtureTicker!$B$3:$AM$22, MATCH($B367, FixtureTicker!$A$3:$A$22), PlayerForm!$X$5),
 TeamForm!$B$4:$B$23, TeamForm!$AB$4:$AB$23),
INDEX(FixtureTicker!$B$24:$AM$43, MATCH($B367, FixtureTicker!$A$24:$A$43), PlayerForm!$X$5)="BLANK",
0
),
_xlfn.IFS(
INDEX(FixtureTicker!$B$24:$AM$43, MATCH($B367, FixtureTicker!$A$24:$A$43), PlayerForm!$X$5+1)="H",
_xlfn.XLOOKUP($E367, PlayerForm!$D$3:$D$394, PlayerForm!$Q$3:$Q$394)*
_xlfn.XLOOKUP(
INDEX(FixtureTicker!$B$3:$AM$22, MATCH($B367, FixtureTicker!$A$3:$A$22), PlayerForm!$X$5+1),
 TeamForm!$B$4:$B$23, TeamForm!$AD$4:$AD$23),
INDEX(FixtureTicker!$B$24:$AM$43, MATCH($B367, FixtureTicker!$A$24:$A$43), PlayerForm!$X$5+1)="A",
_xlfn.XLOOKUP($E367, PlayerForm!$D$3:$D$394, PlayerForm!$R$3:$R$394)*
_xlfn.XLOOKUP(
INDEX(FixtureTicker!$B$3:$AM$22, MATCH($B367, FixtureTicker!$A$3:$A$22), PlayerForm!$X$5+1),
 TeamForm!$B$4:$B$23, TeamForm!$AB$4:$AB$23),
INDEX(FixtureTicker!$B$24:$AM$43, MATCH($B367, FixtureTicker!$A$24:$A$43), PlayerForm!$X$5+1)="BLANK",
0
),
_xlfn.IFS(
INDEX(FixtureTicker!$B$24:$AM$43, MATCH($B367, FixtureTicker!$A$24:$A$43), PlayerForm!$X$5+2)="H",
_xlfn.XLOOKUP($E367, PlayerForm!$D$3:$D$394, PlayerForm!$Q$3:$Q$394)*
_xlfn.XLOOKUP(
INDEX(FixtureTicker!$B$3:$AM$22, MATCH($B367, FixtureTicker!$A$3:$A$22), PlayerForm!$X$5+2),
 TeamForm!$B$4:$B$23, TeamForm!$AD$4:$AD$23),
INDEX(FixtureTicker!$B$24:$AM$43, MATCH($B367, FixtureTicker!$A$24:$A$43), PlayerForm!$X$5+2)="A",
_xlfn.XLOOKUP($E367, PlayerForm!$D$3:$D$394, PlayerForm!$R$3:$R$394)*
_xlfn.XLOOKUP(
INDEX(FixtureTicker!$B$3:$AM$22, MATCH($B367, FixtureTicker!$A$3:$A$22), PlayerForm!$X$5+2),
 TeamForm!$B$4:$B$23, TeamForm!$AB$4:$AB$23),
INDEX(FixtureTicker!$B$24:$AM$43, MATCH($B367, FixtureTicker!$A$24:$A$43), PlayerForm!$X$5+2)="BLANK",
0
),
_xlfn.IFS(
INDEX(FixtureTicker!$B$24:$AM$43, MATCH($B367, FixtureTicker!$A$24:$A$43), PlayerForm!$X$5+3)="H",
_xlfn.XLOOKUP($E367, PlayerForm!$D$3:$D$394, PlayerForm!$Q$3:$Q$394)*
_xlfn.XLOOKUP(
INDEX(FixtureTicker!$B$3:$AM$22, MATCH($B367, FixtureTicker!$A$3:$A$22), PlayerForm!$X$5+3),
 TeamForm!$B$4:$B$23, TeamForm!$AD$4:$AD$23),
INDEX(FixtureTicker!$B$24:$AM$43, MATCH($B367, FixtureTicker!$A$24:$A$43), PlayerForm!$X$5+3)="A",
_xlfn.XLOOKUP($E367, PlayerForm!$D$3:$D$394, PlayerForm!$R$3:$R$394)*
_xlfn.XLOOKUP(
INDEX(FixtureTicker!$B$3:$AM$22, MATCH($B367, FixtureTicker!$A$3:$A$22), PlayerForm!$X$5+3),
 TeamForm!$B$4:$B$23, TeamForm!$AB$4:$AB$23),
INDEX(FixtureTicker!$B$24:$AM$43, MATCH($B367, FixtureTicker!$A$24:$A$43), PlayerForm!$X$5+3)="BLANK",
0
),
_xlfn.IFS(
INDEX(FixtureTicker!$B$24:$AM$43, MATCH($B367, FixtureTicker!$A$24:$A$43), PlayerForm!$X$5+4)="H",
_xlfn.XLOOKUP($E367, PlayerForm!$D$3:$D$394, PlayerForm!$Q$3:$Q$394)*
_xlfn.XLOOKUP(
INDEX(FixtureTicker!$B$3:$AM$22, MATCH($B367, FixtureTicker!$A$3:$A$22), PlayerForm!$X$5+4),
 TeamForm!$B$4:$B$23, TeamForm!$AD$4:$AD$23),
INDEX(FixtureTicker!$B$24:$AM$43, MATCH($B367, FixtureTicker!$A$24:$A$43), PlayerForm!$X$5+4)="A",
_xlfn.XLOOKUP($E367, PlayerForm!$D$3:$D$394, PlayerForm!$R$3:$R$394)*
_xlfn.XLOOKUP(
INDEX(FixtureTicker!$B$3:$AM$22, MATCH($B367, FixtureTicker!$A$3:$A$22), PlayerForm!$X$5+4),
 TeamForm!$B$4:$B$23, TeamForm!$AB$4:$AB$23),
INDEX(FixtureTicker!$B$24:$AM$43, MATCH($B367, FixtureTicker!$A$24:$A$43), PlayerForm!$X$5+4)="BLANK",
0
),
_xlfn.IFS(
INDEX(FixtureTicker!$B$24:$AM$43, MATCH($B367, FixtureTicker!$A$24:$A$43), PlayerForm!$X$5+5)="H",
_xlfn.XLOOKUP($E367, PlayerForm!$D$3:$D$394, PlayerForm!$Q$3:$Q$394)*
_xlfn.XLOOKUP(
INDEX(FixtureTicker!$B$3:$AM$22, MATCH($B367, FixtureTicker!$A$3:$A$22), PlayerForm!$X$5+5),
 TeamForm!$B$4:$B$23, TeamForm!$AD$4:$AD$23),
INDEX(FixtureTicker!$B$24:$AM$43, MATCH($B367, FixtureTicker!$A$24:$A$43), PlayerForm!$X$5+5)="A",
_xlfn.XLOOKUP($E367, PlayerForm!$D$3:$D$394, PlayerForm!$R$3:$R$394)*
_xlfn.XLOOKUP(
INDEX(FixtureTicker!$B$3:$AM$22, MATCH($B367, FixtureTicker!$A$3:$A$22), PlayerForm!$X$5+5),
 TeamForm!$B$4:$B$23, TeamForm!$AB$4:$AB$23),
INDEX(FixtureTicker!$B$24:$AM$43, MATCH($B367, FixtureTicker!$A$24:$A$43), PlayerForm!$X$5+5)="BLANK",
0
),
_xlfn.IFS(
INDEX(FixtureTicker!$B$24:$AM$43, MATCH($B367, FixtureTicker!$A$24:$A$43), PlayerForm!$X$5+6)="H",
_xlfn.XLOOKUP($E367, PlayerForm!$D$3:$D$394, PlayerForm!$Q$3:$Q$394)*
_xlfn.XLOOKUP(
INDEX(FixtureTicker!$B$3:$AM$22, MATCH($B367, FixtureTicker!$A$3:$A$22), PlayerForm!$X$5+6),
 TeamForm!$B$4:$B$23, TeamForm!$AD$4:$AD$23),
INDEX(FixtureTicker!$B$24:$AM$43, MATCH($B367, FixtureTicker!$A$24:$A$43), PlayerForm!$X$5+6)="A",
_xlfn.XLOOKUP($E367, PlayerForm!$D$3:$D$394, PlayerForm!$R$3:$R$394)*
_xlfn.XLOOKUP(
INDEX(FixtureTicker!$B$3:$AM$22, MATCH($B367, FixtureTicker!$A$3:$A$22), PlayerForm!$X$5+6),
 TeamForm!$B$4:$B$23, TeamForm!$AB$4:$AB$23),
INDEX(FixtureTicker!$B$24:$AM$43, MATCH($B367, FixtureTicker!$A$24:$A$43), PlayerForm!$X$5+6)="BLANK",
0
),
_xlfn.IFS(
INDEX(FixtureTicker!$B$24:$AM$43, MATCH($B367, FixtureTicker!$A$24:$A$43), PlayerForm!$X$5+7)="H",
_xlfn.XLOOKUP($E367, PlayerForm!$D$3:$D$394, PlayerForm!$Q$3:$Q$394)*
_xlfn.XLOOKUP(
INDEX(FixtureTicker!$B$3:$AM$22, MATCH($B367, FixtureTicker!$A$3:$A$22), PlayerForm!$X$5+7),
 TeamForm!$B$4:$B$23, TeamForm!$AD$4:$AD$23),
INDEX(FixtureTicker!$B$24:$AM$43, MATCH($B367, FixtureTicker!$A$24:$A$43), PlayerForm!$X$5+7)="A",
_xlfn.XLOOKUP($E367, PlayerForm!$D$3:$D$394, PlayerForm!$R$3:$R$394)*
_xlfn.XLOOKUP(
INDEX(FixtureTicker!$B$3:$AM$22, MATCH($B367, FixtureTicker!$A$3:$A$22), PlayerForm!$X$5+7),
 TeamForm!$B$4:$B$23, TeamForm!$AB$4:$AB$23),
INDEX(FixtureTicker!$B$24:$AM$43, MATCH($B367, FixtureTicker!$A$24:$A$43), PlayerForm!$X$5+7)="BLANK",
0
)
),0)</f>
        <v>0</v>
      </c>
    </row>
    <row r="368" spans="1:10">
      <c r="A368" s="55">
        <v>365</v>
      </c>
      <c r="B368" s="55">
        <f>_xlfn.XLOOKUP($A368, PlayerData!$B$3:$B$394, PlayerData!C$3:C$394)</f>
        <v>0</v>
      </c>
      <c r="C368" s="55" t="str">
        <f>_xlfn.XLOOKUP($A368, PlayerData!$B$3:$B$394, PlayerData!D$3:D$394)</f>
        <v>D</v>
      </c>
      <c r="D368" s="55">
        <f>_xlfn.XLOOKUP($A368, PlayerData!$B:$B, PlayerData!F:F,,,-1)</f>
        <v>4</v>
      </c>
      <c r="E368" s="31" t="str">
        <f>_xlfn.XLOOKUP($A368, PlayerData!$B$3:$B$394, PlayerData!E$3:E$394)</f>
        <v>Hanley</v>
      </c>
      <c r="F368" s="164" cm="1">
        <f t="array" ref="F368">IFERROR(0.01*_xlfn.IFS(
INDEX(FixtureTicker!$B$24:$AM$43, MATCH($B368, FixtureTicker!$A$24:$A$43, 0), PlayerForm!$X$5)="H",
_xlfn.XLOOKUP($E368, PlayerForm!$D$3:$D$394, PlayerForm!$Q$3:$Q$394)*
_xlfn.XLOOKUP(
INDEX(FixtureTicker!$B$3:$AM$22, MATCH($B368, FixtureTicker!$A$3:$A$22,0), PlayerForm!$X$5),
 TeamForm!$B$4:$B$23, TeamForm!$AD$4:$AD$23),
INDEX(FixtureTicker!$B$24:$AM$43, MATCH($B368, FixtureTicker!$A$24:$A$43,0), PlayerForm!$X$5)="A",
_xlfn.XLOOKUP($E368, PlayerForm!$D$3:$D$394, PlayerForm!$R$3:$R$394)*
_xlfn.XLOOKUP(
INDEX(FixtureTicker!$B$3:$AM$22, MATCH($B368, FixtureTicker!$A$3:$A$22,0), PlayerForm!$X$5),
 TeamForm!$B$4:$B$23, TeamForm!$AB$4:$AB$23),
INDEX(FixtureTicker!$B$24:$AM$43, MATCH($B368, FixtureTicker!$A$24:$A$43,0), PlayerForm!$X$5)="BLANK",
0),0)</f>
        <v>0</v>
      </c>
      <c r="G368" s="163" cm="1">
        <f t="array" ref="G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
),0)</f>
        <v>0</v>
      </c>
      <c r="H368" s="163" cm="1">
        <f t="array" ref="H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),
_xlfn.IFS(
INDEX(FixtureTicker!$B$24:$AM$43, MATCH($B368, FixtureTicker!$A$24:$A$43), PlayerForm!$X$5+2)="H",
_xlfn.XLOOKUP($E368, PlayerForm!$D$3:$D$394, PlayerForm!$Q$3:$Q$394)*
_xlfn.XLOOKUP(
INDEX(FixtureTicker!$B$3:$AM$22, MATCH($B368, FixtureTicker!$A$3:$A$22), PlayerForm!$X$5+2),
 TeamForm!$B$4:$B$23, TeamForm!$AD$4:$AD$23),
INDEX(FixtureTicker!$B$24:$AM$43, MATCH($B368, FixtureTicker!$A$24:$A$43), PlayerForm!$X$5+2)="A",
_xlfn.XLOOKUP($E368, PlayerForm!$D$3:$D$394, PlayerForm!$R$3:$R$394)*
_xlfn.XLOOKUP(
INDEX(FixtureTicker!$B$3:$AM$22, MATCH($B368, FixtureTicker!$A$3:$A$22), PlayerForm!$X$5+2),
 TeamForm!$B$4:$B$23, TeamForm!$AB$4:$AB$23),
INDEX(FixtureTicker!$B$24:$AM$43, MATCH($B368, FixtureTicker!$A$24:$A$43), PlayerForm!$X$5+2)="BLANK",
0
),
_xlfn.IFS(
INDEX(FixtureTicker!$B$24:$AM$43, MATCH($B368, FixtureTicker!$A$24:$A$43), PlayerForm!$X$5+3)="H",
_xlfn.XLOOKUP($E368, PlayerForm!$D$3:$D$394, PlayerForm!$Q$3:$Q$394)*
_xlfn.XLOOKUP(
INDEX(FixtureTicker!$B$3:$AM$22, MATCH($B368, FixtureTicker!$A$3:$A$22), PlayerForm!$X$5+3),
 TeamForm!$B$4:$B$23, TeamForm!$AD$4:$AD$23),
INDEX(FixtureTicker!$B$24:$AM$43, MATCH($B368, FixtureTicker!$A$24:$A$43), PlayerForm!$X$5+3)="A",
_xlfn.XLOOKUP($E368, PlayerForm!$D$3:$D$394, PlayerForm!$R$3:$R$394)*
_xlfn.XLOOKUP(
INDEX(FixtureTicker!$B$3:$AM$22, MATCH($B368, FixtureTicker!$A$3:$A$22), PlayerForm!$X$5+3),
 TeamForm!$B$4:$B$23, TeamForm!$AB$4:$AB$23),
INDEX(FixtureTicker!$B$24:$AM$43, MATCH($B368, FixtureTicker!$A$24:$A$43), PlayerForm!$X$5+3)="BLANK",
0
)
),0)</f>
        <v>0</v>
      </c>
      <c r="I368" s="163" cm="1">
        <f t="array" ref="I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),
_xlfn.IFS(
INDEX(FixtureTicker!$B$24:$AM$43, MATCH($B368, FixtureTicker!$A$24:$A$43), PlayerForm!$X$5+2)="H",
_xlfn.XLOOKUP($E368, PlayerForm!$D$3:$D$394, PlayerForm!$Q$3:$Q$394)*
_xlfn.XLOOKUP(
INDEX(FixtureTicker!$B$3:$AM$22, MATCH($B368, FixtureTicker!$A$3:$A$22), PlayerForm!$X$5+2),
 TeamForm!$B$4:$B$23, TeamForm!$AD$4:$AD$23),
INDEX(FixtureTicker!$B$24:$AM$43, MATCH($B368, FixtureTicker!$A$24:$A$43), PlayerForm!$X$5+2)="A",
_xlfn.XLOOKUP($E368, PlayerForm!$D$3:$D$394, PlayerForm!$R$3:$R$394)*
_xlfn.XLOOKUP(
INDEX(FixtureTicker!$B$3:$AM$22, MATCH($B368, FixtureTicker!$A$3:$A$22), PlayerForm!$X$5+2),
 TeamForm!$B$4:$B$23, TeamForm!$AB$4:$AB$23),
INDEX(FixtureTicker!$B$24:$AM$43, MATCH($B368, FixtureTicker!$A$24:$A$43), PlayerForm!$X$5+2)="BLANK",
0
),
_xlfn.IFS(
INDEX(FixtureTicker!$B$24:$AM$43, MATCH($B368, FixtureTicker!$A$24:$A$43), PlayerForm!$X$5+3)="H",
_xlfn.XLOOKUP($E368, PlayerForm!$D$3:$D$394, PlayerForm!$Q$3:$Q$394)*
_xlfn.XLOOKUP(
INDEX(FixtureTicker!$B$3:$AM$22, MATCH($B368, FixtureTicker!$A$3:$A$22), PlayerForm!$X$5+3),
 TeamForm!$B$4:$B$23, TeamForm!$AD$4:$AD$23),
INDEX(FixtureTicker!$B$24:$AM$43, MATCH($B368, FixtureTicker!$A$24:$A$43), PlayerForm!$X$5+3)="A",
_xlfn.XLOOKUP($E368, PlayerForm!$D$3:$D$394, PlayerForm!$R$3:$R$394)*
_xlfn.XLOOKUP(
INDEX(FixtureTicker!$B$3:$AM$22, MATCH($B368, FixtureTicker!$A$3:$A$22), PlayerForm!$X$5+3),
 TeamForm!$B$4:$B$23, TeamForm!$AB$4:$AB$23),
INDEX(FixtureTicker!$B$24:$AM$43, MATCH($B368, FixtureTicker!$A$24:$A$43), PlayerForm!$X$5+3)="BLANK",
0
),
_xlfn.IFS(
INDEX(FixtureTicker!$B$24:$AM$43, MATCH($B368, FixtureTicker!$A$24:$A$43), PlayerForm!$X$5+4)="H",
_xlfn.XLOOKUP($E368, PlayerForm!$D$3:$D$394, PlayerForm!$Q$3:$Q$394)*
_xlfn.XLOOKUP(
INDEX(FixtureTicker!$B$3:$AM$22, MATCH($B368, FixtureTicker!$A$3:$A$22), PlayerForm!$X$5+4),
 TeamForm!$B$4:$B$23, TeamForm!$AD$4:$AD$23),
INDEX(FixtureTicker!$B$24:$AM$43, MATCH($B368, FixtureTicker!$A$24:$A$43), PlayerForm!$X$5+4)="A",
_xlfn.XLOOKUP($E368, PlayerForm!$D$3:$D$394, PlayerForm!$R$3:$R$394)*
_xlfn.XLOOKUP(
INDEX(FixtureTicker!$B$3:$AM$22, MATCH($B368, FixtureTicker!$A$3:$A$22), PlayerForm!$X$5+4),
 TeamForm!$B$4:$B$23, TeamForm!$AB$4:$AB$23),
INDEX(FixtureTicker!$B$24:$AM$43, MATCH($B368, FixtureTicker!$A$24:$A$43), PlayerForm!$X$5+4)="BLANK",
0
),
_xlfn.IFS(
INDEX(FixtureTicker!$B$24:$AM$43, MATCH($B368, FixtureTicker!$A$24:$A$43), PlayerForm!$X$5+5)="H",
_xlfn.XLOOKUP($E368, PlayerForm!$D$3:$D$394, PlayerForm!$Q$3:$Q$394)*
_xlfn.XLOOKUP(
INDEX(FixtureTicker!$B$3:$AM$22, MATCH($B368, FixtureTicker!$A$3:$A$22), PlayerForm!$X$5+5),
 TeamForm!$B$4:$B$23, TeamForm!$AD$4:$AD$23),
INDEX(FixtureTicker!$B$24:$AM$43, MATCH($B368, FixtureTicker!$A$24:$A$43), PlayerForm!$X$5+5)="A",
_xlfn.XLOOKUP($E368, PlayerForm!$D$3:$D$394, PlayerForm!$R$3:$R$394)*
_xlfn.XLOOKUP(
INDEX(FixtureTicker!$B$3:$AM$22, MATCH($B368, FixtureTicker!$A$3:$A$22), PlayerForm!$X$5+5),
 TeamForm!$B$4:$B$23, TeamForm!$AB$4:$AB$23),
INDEX(FixtureTicker!$B$24:$AM$43, MATCH($B368, FixtureTicker!$A$24:$A$43), PlayerForm!$X$5+5)="BLANK",
0
)
),0)</f>
        <v>0</v>
      </c>
      <c r="J368" s="163" cm="1">
        <f t="array" ref="J368">IFERROR(0.01*SUM(
_xlfn.IFS(
INDEX(FixtureTicker!$B$24:$AM$43, MATCH($B368, FixtureTicker!$A$24:$A$43), PlayerForm!$X$5)="H",
_xlfn.XLOOKUP($E368, PlayerForm!$D$3:$D$394, PlayerForm!$Q$3:$Q$394)*
_xlfn.XLOOKUP(
INDEX(FixtureTicker!$B$3:$AM$22, MATCH($B368, FixtureTicker!$A$3:$A$22), PlayerForm!$X$5),
 TeamForm!$B$4:$B$23, TeamForm!$AD$4:$AD$23),
INDEX(FixtureTicker!$B$24:$AM$43, MATCH($B368, FixtureTicker!$A$24:$A$43), PlayerForm!$X$5)="A",
_xlfn.XLOOKUP($E368, PlayerForm!$D$3:$D$394, PlayerForm!$R$3:$R$394)*
_xlfn.XLOOKUP(
INDEX(FixtureTicker!$B$3:$AM$22, MATCH($B368, FixtureTicker!$A$3:$A$22), PlayerForm!$X$5),
 TeamForm!$B$4:$B$23, TeamForm!$AB$4:$AB$23),
INDEX(FixtureTicker!$B$24:$AM$43, MATCH($B368, FixtureTicker!$A$24:$A$43), PlayerForm!$X$5)="BLANK",
0
),
_xlfn.IFS(
INDEX(FixtureTicker!$B$24:$AM$43, MATCH($B368, FixtureTicker!$A$24:$A$43), PlayerForm!$X$5+1)="H",
_xlfn.XLOOKUP($E368, PlayerForm!$D$3:$D$394, PlayerForm!$Q$3:$Q$394)*
_xlfn.XLOOKUP(
INDEX(FixtureTicker!$B$3:$AM$22, MATCH($B368, FixtureTicker!$A$3:$A$22), PlayerForm!$X$5+1),
 TeamForm!$B$4:$B$23, TeamForm!$AD$4:$AD$23),
INDEX(FixtureTicker!$B$24:$AM$43, MATCH($B368, FixtureTicker!$A$24:$A$43), PlayerForm!$X$5+1)="A",
_xlfn.XLOOKUP($E368, PlayerForm!$D$3:$D$394, PlayerForm!$R$3:$R$394)*
_xlfn.XLOOKUP(
INDEX(FixtureTicker!$B$3:$AM$22, MATCH($B368, FixtureTicker!$A$3:$A$22), PlayerForm!$X$5+1),
 TeamForm!$B$4:$B$23, TeamForm!$AB$4:$AB$23),
INDEX(FixtureTicker!$B$24:$AM$43, MATCH($B368, FixtureTicker!$A$24:$A$43), PlayerForm!$X$5+1)="BLANK",
0
),
_xlfn.IFS(
INDEX(FixtureTicker!$B$24:$AM$43, MATCH($B368, FixtureTicker!$A$24:$A$43), PlayerForm!$X$5+2)="H",
_xlfn.XLOOKUP($E368, PlayerForm!$D$3:$D$394, PlayerForm!$Q$3:$Q$394)*
_xlfn.XLOOKUP(
INDEX(FixtureTicker!$B$3:$AM$22, MATCH($B368, FixtureTicker!$A$3:$A$22), PlayerForm!$X$5+2),
 TeamForm!$B$4:$B$23, TeamForm!$AD$4:$AD$23),
INDEX(FixtureTicker!$B$24:$AM$43, MATCH($B368, FixtureTicker!$A$24:$A$43), PlayerForm!$X$5+2)="A",
_xlfn.XLOOKUP($E368, PlayerForm!$D$3:$D$394, PlayerForm!$R$3:$R$394)*
_xlfn.XLOOKUP(
INDEX(FixtureTicker!$B$3:$AM$22, MATCH($B368, FixtureTicker!$A$3:$A$22), PlayerForm!$X$5+2),
 TeamForm!$B$4:$B$23, TeamForm!$AB$4:$AB$23),
INDEX(FixtureTicker!$B$24:$AM$43, MATCH($B368, FixtureTicker!$A$24:$A$43), PlayerForm!$X$5+2)="BLANK",
0
),
_xlfn.IFS(
INDEX(FixtureTicker!$B$24:$AM$43, MATCH($B368, FixtureTicker!$A$24:$A$43), PlayerForm!$X$5+3)="H",
_xlfn.XLOOKUP($E368, PlayerForm!$D$3:$D$394, PlayerForm!$Q$3:$Q$394)*
_xlfn.XLOOKUP(
INDEX(FixtureTicker!$B$3:$AM$22, MATCH($B368, FixtureTicker!$A$3:$A$22), PlayerForm!$X$5+3),
 TeamForm!$B$4:$B$23, TeamForm!$AD$4:$AD$23),
INDEX(FixtureTicker!$B$24:$AM$43, MATCH($B368, FixtureTicker!$A$24:$A$43), PlayerForm!$X$5+3)="A",
_xlfn.XLOOKUP($E368, PlayerForm!$D$3:$D$394, PlayerForm!$R$3:$R$394)*
_xlfn.XLOOKUP(
INDEX(FixtureTicker!$B$3:$AM$22, MATCH($B368, FixtureTicker!$A$3:$A$22), PlayerForm!$X$5+3),
 TeamForm!$B$4:$B$23, TeamForm!$AB$4:$AB$23),
INDEX(FixtureTicker!$B$24:$AM$43, MATCH($B368, FixtureTicker!$A$24:$A$43), PlayerForm!$X$5+3)="BLANK",
0
),
_xlfn.IFS(
INDEX(FixtureTicker!$B$24:$AM$43, MATCH($B368, FixtureTicker!$A$24:$A$43), PlayerForm!$X$5+4)="H",
_xlfn.XLOOKUP($E368, PlayerForm!$D$3:$D$394, PlayerForm!$Q$3:$Q$394)*
_xlfn.XLOOKUP(
INDEX(FixtureTicker!$B$3:$AM$22, MATCH($B368, FixtureTicker!$A$3:$A$22), PlayerForm!$X$5+4),
 TeamForm!$B$4:$B$23, TeamForm!$AD$4:$AD$23),
INDEX(FixtureTicker!$B$24:$AM$43, MATCH($B368, FixtureTicker!$A$24:$A$43), PlayerForm!$X$5+4)="A",
_xlfn.XLOOKUP($E368, PlayerForm!$D$3:$D$394, PlayerForm!$R$3:$R$394)*
_xlfn.XLOOKUP(
INDEX(FixtureTicker!$B$3:$AM$22, MATCH($B368, FixtureTicker!$A$3:$A$22), PlayerForm!$X$5+4),
 TeamForm!$B$4:$B$23, TeamForm!$AB$4:$AB$23),
INDEX(FixtureTicker!$B$24:$AM$43, MATCH($B368, FixtureTicker!$A$24:$A$43), PlayerForm!$X$5+4)="BLANK",
0
),
_xlfn.IFS(
INDEX(FixtureTicker!$B$24:$AM$43, MATCH($B368, FixtureTicker!$A$24:$A$43), PlayerForm!$X$5+5)="H",
_xlfn.XLOOKUP($E368, PlayerForm!$D$3:$D$394, PlayerForm!$Q$3:$Q$394)*
_xlfn.XLOOKUP(
INDEX(FixtureTicker!$B$3:$AM$22, MATCH($B368, FixtureTicker!$A$3:$A$22), PlayerForm!$X$5+5),
 TeamForm!$B$4:$B$23, TeamForm!$AD$4:$AD$23),
INDEX(FixtureTicker!$B$24:$AM$43, MATCH($B368, FixtureTicker!$A$24:$A$43), PlayerForm!$X$5+5)="A",
_xlfn.XLOOKUP($E368, PlayerForm!$D$3:$D$394, PlayerForm!$R$3:$R$394)*
_xlfn.XLOOKUP(
INDEX(FixtureTicker!$B$3:$AM$22, MATCH($B368, FixtureTicker!$A$3:$A$22), PlayerForm!$X$5+5),
 TeamForm!$B$4:$B$23, TeamForm!$AB$4:$AB$23),
INDEX(FixtureTicker!$B$24:$AM$43, MATCH($B368, FixtureTicker!$A$24:$A$43), PlayerForm!$X$5+5)="BLANK",
0
),
_xlfn.IFS(
INDEX(FixtureTicker!$B$24:$AM$43, MATCH($B368, FixtureTicker!$A$24:$A$43), PlayerForm!$X$5+6)="H",
_xlfn.XLOOKUP($E368, PlayerForm!$D$3:$D$394, PlayerForm!$Q$3:$Q$394)*
_xlfn.XLOOKUP(
INDEX(FixtureTicker!$B$3:$AM$22, MATCH($B368, FixtureTicker!$A$3:$A$22), PlayerForm!$X$5+6),
 TeamForm!$B$4:$B$23, TeamForm!$AD$4:$AD$23),
INDEX(FixtureTicker!$B$24:$AM$43, MATCH($B368, FixtureTicker!$A$24:$A$43), PlayerForm!$X$5+6)="A",
_xlfn.XLOOKUP($E368, PlayerForm!$D$3:$D$394, PlayerForm!$R$3:$R$394)*
_xlfn.XLOOKUP(
INDEX(FixtureTicker!$B$3:$AM$22, MATCH($B368, FixtureTicker!$A$3:$A$22), PlayerForm!$X$5+6),
 TeamForm!$B$4:$B$23, TeamForm!$AB$4:$AB$23),
INDEX(FixtureTicker!$B$24:$AM$43, MATCH($B368, FixtureTicker!$A$24:$A$43), PlayerForm!$X$5+6)="BLANK",
0
),
_xlfn.IFS(
INDEX(FixtureTicker!$B$24:$AM$43, MATCH($B368, FixtureTicker!$A$24:$A$43), PlayerForm!$X$5+7)="H",
_xlfn.XLOOKUP($E368, PlayerForm!$D$3:$D$394, PlayerForm!$Q$3:$Q$394)*
_xlfn.XLOOKUP(
INDEX(FixtureTicker!$B$3:$AM$22, MATCH($B368, FixtureTicker!$A$3:$A$22), PlayerForm!$X$5+7),
 TeamForm!$B$4:$B$23, TeamForm!$AD$4:$AD$23),
INDEX(FixtureTicker!$B$24:$AM$43, MATCH($B368, FixtureTicker!$A$24:$A$43), PlayerForm!$X$5+7)="A",
_xlfn.XLOOKUP($E368, PlayerForm!$D$3:$D$394, PlayerForm!$R$3:$R$394)*
_xlfn.XLOOKUP(
INDEX(FixtureTicker!$B$3:$AM$22, MATCH($B368, FixtureTicker!$A$3:$A$22), PlayerForm!$X$5+7),
 TeamForm!$B$4:$B$23, TeamForm!$AB$4:$AB$23),
INDEX(FixtureTicker!$B$24:$AM$43, MATCH($B368, FixtureTicker!$A$24:$A$43), PlayerForm!$X$5+7)="BLANK",
0
)
),0)</f>
        <v>0</v>
      </c>
    </row>
    <row r="369" spans="1:10">
      <c r="A369" s="55">
        <v>119</v>
      </c>
      <c r="B369" s="55">
        <f>_xlfn.XLOOKUP($A369, PlayerData!$B$3:$B$394, PlayerData!C$3:C$394)</f>
        <v>0</v>
      </c>
      <c r="C369" s="55" t="str">
        <f>_xlfn.XLOOKUP($A369, PlayerData!$B$3:$B$394, PlayerData!D$3:D$394)</f>
        <v>M</v>
      </c>
      <c r="D369" s="55">
        <f>_xlfn.XLOOKUP($A369, PlayerData!$B:$B, PlayerData!F:F,,,-1)</f>
        <v>5.8</v>
      </c>
      <c r="E369" s="31" t="str">
        <f>_xlfn.XLOOKUP($A369, PlayerData!$B$3:$B$394, PlayerData!E$3:E$394)</f>
        <v>Danjuma</v>
      </c>
      <c r="F369" s="164" cm="1">
        <f t="array" ref="F369">IFERROR(0.01*_xlfn.IFS(
INDEX(FixtureTicker!$B$24:$AM$43, MATCH($B369, FixtureTicker!$A$24:$A$43, 0), PlayerForm!$X$5)="H",
_xlfn.XLOOKUP($E369, PlayerForm!$D$3:$D$394, PlayerForm!$Q$3:$Q$394)*
_xlfn.XLOOKUP(
INDEX(FixtureTicker!$B$3:$AM$22, MATCH($B369, FixtureTicker!$A$3:$A$22,0), PlayerForm!$X$5),
 TeamForm!$B$4:$B$23, TeamForm!$AD$4:$AD$23),
INDEX(FixtureTicker!$B$24:$AM$43, MATCH($B369, FixtureTicker!$A$24:$A$43,0), PlayerForm!$X$5)="A",
_xlfn.XLOOKUP($E369, PlayerForm!$D$3:$D$394, PlayerForm!$R$3:$R$394)*
_xlfn.XLOOKUP(
INDEX(FixtureTicker!$B$3:$AM$22, MATCH($B369, FixtureTicker!$A$3:$A$22,0), PlayerForm!$X$5),
 TeamForm!$B$4:$B$23, TeamForm!$AB$4:$AB$23),
INDEX(FixtureTicker!$B$24:$AM$43, MATCH($B369, FixtureTicker!$A$24:$A$43,0), PlayerForm!$X$5)="BLANK",
0),0)</f>
        <v>0</v>
      </c>
      <c r="G369" s="163" cm="1">
        <f t="array" ref="G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
),0)</f>
        <v>0</v>
      </c>
      <c r="H369" s="163" cm="1">
        <f t="array" ref="H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),
_xlfn.IFS(
INDEX(FixtureTicker!$B$24:$AM$43, MATCH($B369, FixtureTicker!$A$24:$A$43), PlayerForm!$X$5+2)="H",
_xlfn.XLOOKUP($E369, PlayerForm!$D$3:$D$394, PlayerForm!$Q$3:$Q$394)*
_xlfn.XLOOKUP(
INDEX(FixtureTicker!$B$3:$AM$22, MATCH($B369, FixtureTicker!$A$3:$A$22), PlayerForm!$X$5+2),
 TeamForm!$B$4:$B$23, TeamForm!$AD$4:$AD$23),
INDEX(FixtureTicker!$B$24:$AM$43, MATCH($B369, FixtureTicker!$A$24:$A$43), PlayerForm!$X$5+2)="A",
_xlfn.XLOOKUP($E369, PlayerForm!$D$3:$D$394, PlayerForm!$R$3:$R$394)*
_xlfn.XLOOKUP(
INDEX(FixtureTicker!$B$3:$AM$22, MATCH($B369, FixtureTicker!$A$3:$A$22), PlayerForm!$X$5+2),
 TeamForm!$B$4:$B$23, TeamForm!$AB$4:$AB$23),
INDEX(FixtureTicker!$B$24:$AM$43, MATCH($B369, FixtureTicker!$A$24:$A$43), PlayerForm!$X$5+2)="BLANK",
0
),
_xlfn.IFS(
INDEX(FixtureTicker!$B$24:$AM$43, MATCH($B369, FixtureTicker!$A$24:$A$43), PlayerForm!$X$5+3)="H",
_xlfn.XLOOKUP($E369, PlayerForm!$D$3:$D$394, PlayerForm!$Q$3:$Q$394)*
_xlfn.XLOOKUP(
INDEX(FixtureTicker!$B$3:$AM$22, MATCH($B369, FixtureTicker!$A$3:$A$22), PlayerForm!$X$5+3),
 TeamForm!$B$4:$B$23, TeamForm!$AD$4:$AD$23),
INDEX(FixtureTicker!$B$24:$AM$43, MATCH($B369, FixtureTicker!$A$24:$A$43), PlayerForm!$X$5+3)="A",
_xlfn.XLOOKUP($E369, PlayerForm!$D$3:$D$394, PlayerForm!$R$3:$R$394)*
_xlfn.XLOOKUP(
INDEX(FixtureTicker!$B$3:$AM$22, MATCH($B369, FixtureTicker!$A$3:$A$22), PlayerForm!$X$5+3),
 TeamForm!$B$4:$B$23, TeamForm!$AB$4:$AB$23),
INDEX(FixtureTicker!$B$24:$AM$43, MATCH($B369, FixtureTicker!$A$24:$A$43), PlayerForm!$X$5+3)="BLANK",
0
)
),0)</f>
        <v>0</v>
      </c>
      <c r="I369" s="163" cm="1">
        <f t="array" ref="I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),
_xlfn.IFS(
INDEX(FixtureTicker!$B$24:$AM$43, MATCH($B369, FixtureTicker!$A$24:$A$43), PlayerForm!$X$5+2)="H",
_xlfn.XLOOKUP($E369, PlayerForm!$D$3:$D$394, PlayerForm!$Q$3:$Q$394)*
_xlfn.XLOOKUP(
INDEX(FixtureTicker!$B$3:$AM$22, MATCH($B369, FixtureTicker!$A$3:$A$22), PlayerForm!$X$5+2),
 TeamForm!$B$4:$B$23, TeamForm!$AD$4:$AD$23),
INDEX(FixtureTicker!$B$24:$AM$43, MATCH($B369, FixtureTicker!$A$24:$A$43), PlayerForm!$X$5+2)="A",
_xlfn.XLOOKUP($E369, PlayerForm!$D$3:$D$394, PlayerForm!$R$3:$R$394)*
_xlfn.XLOOKUP(
INDEX(FixtureTicker!$B$3:$AM$22, MATCH($B369, FixtureTicker!$A$3:$A$22), PlayerForm!$X$5+2),
 TeamForm!$B$4:$B$23, TeamForm!$AB$4:$AB$23),
INDEX(FixtureTicker!$B$24:$AM$43, MATCH($B369, FixtureTicker!$A$24:$A$43), PlayerForm!$X$5+2)="BLANK",
0
),
_xlfn.IFS(
INDEX(FixtureTicker!$B$24:$AM$43, MATCH($B369, FixtureTicker!$A$24:$A$43), PlayerForm!$X$5+3)="H",
_xlfn.XLOOKUP($E369, PlayerForm!$D$3:$D$394, PlayerForm!$Q$3:$Q$394)*
_xlfn.XLOOKUP(
INDEX(FixtureTicker!$B$3:$AM$22, MATCH($B369, FixtureTicker!$A$3:$A$22), PlayerForm!$X$5+3),
 TeamForm!$B$4:$B$23, TeamForm!$AD$4:$AD$23),
INDEX(FixtureTicker!$B$24:$AM$43, MATCH($B369, FixtureTicker!$A$24:$A$43), PlayerForm!$X$5+3)="A",
_xlfn.XLOOKUP($E369, PlayerForm!$D$3:$D$394, PlayerForm!$R$3:$R$394)*
_xlfn.XLOOKUP(
INDEX(FixtureTicker!$B$3:$AM$22, MATCH($B369, FixtureTicker!$A$3:$A$22), PlayerForm!$X$5+3),
 TeamForm!$B$4:$B$23, TeamForm!$AB$4:$AB$23),
INDEX(FixtureTicker!$B$24:$AM$43, MATCH($B369, FixtureTicker!$A$24:$A$43), PlayerForm!$X$5+3)="BLANK",
0
),
_xlfn.IFS(
INDEX(FixtureTicker!$B$24:$AM$43, MATCH($B369, FixtureTicker!$A$24:$A$43), PlayerForm!$X$5+4)="H",
_xlfn.XLOOKUP($E369, PlayerForm!$D$3:$D$394, PlayerForm!$Q$3:$Q$394)*
_xlfn.XLOOKUP(
INDEX(FixtureTicker!$B$3:$AM$22, MATCH($B369, FixtureTicker!$A$3:$A$22), PlayerForm!$X$5+4),
 TeamForm!$B$4:$B$23, TeamForm!$AD$4:$AD$23),
INDEX(FixtureTicker!$B$24:$AM$43, MATCH($B369, FixtureTicker!$A$24:$A$43), PlayerForm!$X$5+4)="A",
_xlfn.XLOOKUP($E369, PlayerForm!$D$3:$D$394, PlayerForm!$R$3:$R$394)*
_xlfn.XLOOKUP(
INDEX(FixtureTicker!$B$3:$AM$22, MATCH($B369, FixtureTicker!$A$3:$A$22), PlayerForm!$X$5+4),
 TeamForm!$B$4:$B$23, TeamForm!$AB$4:$AB$23),
INDEX(FixtureTicker!$B$24:$AM$43, MATCH($B369, FixtureTicker!$A$24:$A$43), PlayerForm!$X$5+4)="BLANK",
0
),
_xlfn.IFS(
INDEX(FixtureTicker!$B$24:$AM$43, MATCH($B369, FixtureTicker!$A$24:$A$43), PlayerForm!$X$5+5)="H",
_xlfn.XLOOKUP($E369, PlayerForm!$D$3:$D$394, PlayerForm!$Q$3:$Q$394)*
_xlfn.XLOOKUP(
INDEX(FixtureTicker!$B$3:$AM$22, MATCH($B369, FixtureTicker!$A$3:$A$22), PlayerForm!$X$5+5),
 TeamForm!$B$4:$B$23, TeamForm!$AD$4:$AD$23),
INDEX(FixtureTicker!$B$24:$AM$43, MATCH($B369, FixtureTicker!$A$24:$A$43), PlayerForm!$X$5+5)="A",
_xlfn.XLOOKUP($E369, PlayerForm!$D$3:$D$394, PlayerForm!$R$3:$R$394)*
_xlfn.XLOOKUP(
INDEX(FixtureTicker!$B$3:$AM$22, MATCH($B369, FixtureTicker!$A$3:$A$22), PlayerForm!$X$5+5),
 TeamForm!$B$4:$B$23, TeamForm!$AB$4:$AB$23),
INDEX(FixtureTicker!$B$24:$AM$43, MATCH($B369, FixtureTicker!$A$24:$A$43), PlayerForm!$X$5+5)="BLANK",
0
)
),0)</f>
        <v>0</v>
      </c>
      <c r="J369" s="163" cm="1">
        <f t="array" ref="J369">IFERROR(0.01*SUM(
_xlfn.IFS(
INDEX(FixtureTicker!$B$24:$AM$43, MATCH($B369, FixtureTicker!$A$24:$A$43), PlayerForm!$X$5)="H",
_xlfn.XLOOKUP($E369, PlayerForm!$D$3:$D$394, PlayerForm!$Q$3:$Q$394)*
_xlfn.XLOOKUP(
INDEX(FixtureTicker!$B$3:$AM$22, MATCH($B369, FixtureTicker!$A$3:$A$22), PlayerForm!$X$5),
 TeamForm!$B$4:$B$23, TeamForm!$AD$4:$AD$23),
INDEX(FixtureTicker!$B$24:$AM$43, MATCH($B369, FixtureTicker!$A$24:$A$43), PlayerForm!$X$5)="A",
_xlfn.XLOOKUP($E369, PlayerForm!$D$3:$D$394, PlayerForm!$R$3:$R$394)*
_xlfn.XLOOKUP(
INDEX(FixtureTicker!$B$3:$AM$22, MATCH($B369, FixtureTicker!$A$3:$A$22), PlayerForm!$X$5),
 TeamForm!$B$4:$B$23, TeamForm!$AB$4:$AB$23),
INDEX(FixtureTicker!$B$24:$AM$43, MATCH($B369, FixtureTicker!$A$24:$A$43), PlayerForm!$X$5)="BLANK",
0
),
_xlfn.IFS(
INDEX(FixtureTicker!$B$24:$AM$43, MATCH($B369, FixtureTicker!$A$24:$A$43), PlayerForm!$X$5+1)="H",
_xlfn.XLOOKUP($E369, PlayerForm!$D$3:$D$394, PlayerForm!$Q$3:$Q$394)*
_xlfn.XLOOKUP(
INDEX(FixtureTicker!$B$3:$AM$22, MATCH($B369, FixtureTicker!$A$3:$A$22), PlayerForm!$X$5+1),
 TeamForm!$B$4:$B$23, TeamForm!$AD$4:$AD$23),
INDEX(FixtureTicker!$B$24:$AM$43, MATCH($B369, FixtureTicker!$A$24:$A$43), PlayerForm!$X$5+1)="A",
_xlfn.XLOOKUP($E369, PlayerForm!$D$3:$D$394, PlayerForm!$R$3:$R$394)*
_xlfn.XLOOKUP(
INDEX(FixtureTicker!$B$3:$AM$22, MATCH($B369, FixtureTicker!$A$3:$A$22), PlayerForm!$X$5+1),
 TeamForm!$B$4:$B$23, TeamForm!$AB$4:$AB$23),
INDEX(FixtureTicker!$B$24:$AM$43, MATCH($B369, FixtureTicker!$A$24:$A$43), PlayerForm!$X$5+1)="BLANK",
0
),
_xlfn.IFS(
INDEX(FixtureTicker!$B$24:$AM$43, MATCH($B369, FixtureTicker!$A$24:$A$43), PlayerForm!$X$5+2)="H",
_xlfn.XLOOKUP($E369, PlayerForm!$D$3:$D$394, PlayerForm!$Q$3:$Q$394)*
_xlfn.XLOOKUP(
INDEX(FixtureTicker!$B$3:$AM$22, MATCH($B369, FixtureTicker!$A$3:$A$22), PlayerForm!$X$5+2),
 TeamForm!$B$4:$B$23, TeamForm!$AD$4:$AD$23),
INDEX(FixtureTicker!$B$24:$AM$43, MATCH($B369, FixtureTicker!$A$24:$A$43), PlayerForm!$X$5+2)="A",
_xlfn.XLOOKUP($E369, PlayerForm!$D$3:$D$394, PlayerForm!$R$3:$R$394)*
_xlfn.XLOOKUP(
INDEX(FixtureTicker!$B$3:$AM$22, MATCH($B369, FixtureTicker!$A$3:$A$22), PlayerForm!$X$5+2),
 TeamForm!$B$4:$B$23, TeamForm!$AB$4:$AB$23),
INDEX(FixtureTicker!$B$24:$AM$43, MATCH($B369, FixtureTicker!$A$24:$A$43), PlayerForm!$X$5+2)="BLANK",
0
),
_xlfn.IFS(
INDEX(FixtureTicker!$B$24:$AM$43, MATCH($B369, FixtureTicker!$A$24:$A$43), PlayerForm!$X$5+3)="H",
_xlfn.XLOOKUP($E369, PlayerForm!$D$3:$D$394, PlayerForm!$Q$3:$Q$394)*
_xlfn.XLOOKUP(
INDEX(FixtureTicker!$B$3:$AM$22, MATCH($B369, FixtureTicker!$A$3:$A$22), PlayerForm!$X$5+3),
 TeamForm!$B$4:$B$23, TeamForm!$AD$4:$AD$23),
INDEX(FixtureTicker!$B$24:$AM$43, MATCH($B369, FixtureTicker!$A$24:$A$43), PlayerForm!$X$5+3)="A",
_xlfn.XLOOKUP($E369, PlayerForm!$D$3:$D$394, PlayerForm!$R$3:$R$394)*
_xlfn.XLOOKUP(
INDEX(FixtureTicker!$B$3:$AM$22, MATCH($B369, FixtureTicker!$A$3:$A$22), PlayerForm!$X$5+3),
 TeamForm!$B$4:$B$23, TeamForm!$AB$4:$AB$23),
INDEX(FixtureTicker!$B$24:$AM$43, MATCH($B369, FixtureTicker!$A$24:$A$43), PlayerForm!$X$5+3)="BLANK",
0
),
_xlfn.IFS(
INDEX(FixtureTicker!$B$24:$AM$43, MATCH($B369, FixtureTicker!$A$24:$A$43), PlayerForm!$X$5+4)="H",
_xlfn.XLOOKUP($E369, PlayerForm!$D$3:$D$394, PlayerForm!$Q$3:$Q$394)*
_xlfn.XLOOKUP(
INDEX(FixtureTicker!$B$3:$AM$22, MATCH($B369, FixtureTicker!$A$3:$A$22), PlayerForm!$X$5+4),
 TeamForm!$B$4:$B$23, TeamForm!$AD$4:$AD$23),
INDEX(FixtureTicker!$B$24:$AM$43, MATCH($B369, FixtureTicker!$A$24:$A$43), PlayerForm!$X$5+4)="A",
_xlfn.XLOOKUP($E369, PlayerForm!$D$3:$D$394, PlayerForm!$R$3:$R$394)*
_xlfn.XLOOKUP(
INDEX(FixtureTicker!$B$3:$AM$22, MATCH($B369, FixtureTicker!$A$3:$A$22), PlayerForm!$X$5+4),
 TeamForm!$B$4:$B$23, TeamForm!$AB$4:$AB$23),
INDEX(FixtureTicker!$B$24:$AM$43, MATCH($B369, FixtureTicker!$A$24:$A$43), PlayerForm!$X$5+4)="BLANK",
0
),
_xlfn.IFS(
INDEX(FixtureTicker!$B$24:$AM$43, MATCH($B369, FixtureTicker!$A$24:$A$43), PlayerForm!$X$5+5)="H",
_xlfn.XLOOKUP($E369, PlayerForm!$D$3:$D$394, PlayerForm!$Q$3:$Q$394)*
_xlfn.XLOOKUP(
INDEX(FixtureTicker!$B$3:$AM$22, MATCH($B369, FixtureTicker!$A$3:$A$22), PlayerForm!$X$5+5),
 TeamForm!$B$4:$B$23, TeamForm!$AD$4:$AD$23),
INDEX(FixtureTicker!$B$24:$AM$43, MATCH($B369, FixtureTicker!$A$24:$A$43), PlayerForm!$X$5+5)="A",
_xlfn.XLOOKUP($E369, PlayerForm!$D$3:$D$394, PlayerForm!$R$3:$R$394)*
_xlfn.XLOOKUP(
INDEX(FixtureTicker!$B$3:$AM$22, MATCH($B369, FixtureTicker!$A$3:$A$22), PlayerForm!$X$5+5),
 TeamForm!$B$4:$B$23, TeamForm!$AB$4:$AB$23),
INDEX(FixtureTicker!$B$24:$AM$43, MATCH($B369, FixtureTicker!$A$24:$A$43), PlayerForm!$X$5+5)="BLANK",
0
),
_xlfn.IFS(
INDEX(FixtureTicker!$B$24:$AM$43, MATCH($B369, FixtureTicker!$A$24:$A$43), PlayerForm!$X$5+6)="H",
_xlfn.XLOOKUP($E369, PlayerForm!$D$3:$D$394, PlayerForm!$Q$3:$Q$394)*
_xlfn.XLOOKUP(
INDEX(FixtureTicker!$B$3:$AM$22, MATCH($B369, FixtureTicker!$A$3:$A$22), PlayerForm!$X$5+6),
 TeamForm!$B$4:$B$23, TeamForm!$AD$4:$AD$23),
INDEX(FixtureTicker!$B$24:$AM$43, MATCH($B369, FixtureTicker!$A$24:$A$43), PlayerForm!$X$5+6)="A",
_xlfn.XLOOKUP($E369, PlayerForm!$D$3:$D$394, PlayerForm!$R$3:$R$394)*
_xlfn.XLOOKUP(
INDEX(FixtureTicker!$B$3:$AM$22, MATCH($B369, FixtureTicker!$A$3:$A$22), PlayerForm!$X$5+6),
 TeamForm!$B$4:$B$23, TeamForm!$AB$4:$AB$23),
INDEX(FixtureTicker!$B$24:$AM$43, MATCH($B369, FixtureTicker!$A$24:$A$43), PlayerForm!$X$5+6)="BLANK",
0
),
_xlfn.IFS(
INDEX(FixtureTicker!$B$24:$AM$43, MATCH($B369, FixtureTicker!$A$24:$A$43), PlayerForm!$X$5+7)="H",
_xlfn.XLOOKUP($E369, PlayerForm!$D$3:$D$394, PlayerForm!$Q$3:$Q$394)*
_xlfn.XLOOKUP(
INDEX(FixtureTicker!$B$3:$AM$22, MATCH($B369, FixtureTicker!$A$3:$A$22), PlayerForm!$X$5+7),
 TeamForm!$B$4:$B$23, TeamForm!$AD$4:$AD$23),
INDEX(FixtureTicker!$B$24:$AM$43, MATCH($B369, FixtureTicker!$A$24:$A$43), PlayerForm!$X$5+7)="A",
_xlfn.XLOOKUP($E369, PlayerForm!$D$3:$D$394, PlayerForm!$R$3:$R$394)*
_xlfn.XLOOKUP(
INDEX(FixtureTicker!$B$3:$AM$22, MATCH($B369, FixtureTicker!$A$3:$A$22), PlayerForm!$X$5+7),
 TeamForm!$B$4:$B$23, TeamForm!$AB$4:$AB$23),
INDEX(FixtureTicker!$B$24:$AM$43, MATCH($B369, FixtureTicker!$A$24:$A$43), PlayerForm!$X$5+7)="BLANK",
0
)
),0)</f>
        <v>0</v>
      </c>
    </row>
    <row r="370" spans="1:10">
      <c r="A370" s="55">
        <v>383</v>
      </c>
      <c r="B370" s="55">
        <f>_xlfn.XLOOKUP($A370, PlayerData!$B$3:$B$394, PlayerData!C$3:C$394)</f>
        <v>0</v>
      </c>
      <c r="C370" s="55" t="str">
        <f>_xlfn.XLOOKUP($A370, PlayerData!$B$3:$B$394, PlayerData!D$3:D$394)</f>
        <v>D</v>
      </c>
      <c r="D370" s="55">
        <f>_xlfn.XLOOKUP($A370, PlayerData!$B:$B, PlayerData!F:F,,,-1)</f>
        <v>4.3</v>
      </c>
      <c r="E370" s="31" t="str">
        <f>_xlfn.XLOOKUP($A370, PlayerData!$B$3:$B$394, PlayerData!E$3:E$394)</f>
        <v>Mepham</v>
      </c>
      <c r="F370" s="164" cm="1">
        <f t="array" ref="F370">IFERROR(0.01*_xlfn.IFS(
INDEX(FixtureTicker!$B$24:$AM$43, MATCH($B370, FixtureTicker!$A$24:$A$43, 0), PlayerForm!$X$5)="H",
_xlfn.XLOOKUP($E370, PlayerForm!$D$3:$D$394, PlayerForm!$Q$3:$Q$394)*
_xlfn.XLOOKUP(
INDEX(FixtureTicker!$B$3:$AM$22, MATCH($B370, FixtureTicker!$A$3:$A$22,0), PlayerForm!$X$5),
 TeamForm!$B$4:$B$23, TeamForm!$AD$4:$AD$23),
INDEX(FixtureTicker!$B$24:$AM$43, MATCH($B370, FixtureTicker!$A$24:$A$43,0), PlayerForm!$X$5)="A",
_xlfn.XLOOKUP($E370, PlayerForm!$D$3:$D$394, PlayerForm!$R$3:$R$394)*
_xlfn.XLOOKUP(
INDEX(FixtureTicker!$B$3:$AM$22, MATCH($B370, FixtureTicker!$A$3:$A$22,0), PlayerForm!$X$5),
 TeamForm!$B$4:$B$23, TeamForm!$AB$4:$AB$23),
INDEX(FixtureTicker!$B$24:$AM$43, MATCH($B370, FixtureTicker!$A$24:$A$43,0), PlayerForm!$X$5)="BLANK",
0),0)</f>
        <v>0</v>
      </c>
      <c r="G370" s="163" cm="1">
        <f t="array" ref="G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
),0)</f>
        <v>0</v>
      </c>
      <c r="H370" s="163" cm="1">
        <f t="array" ref="H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),
_xlfn.IFS(
INDEX(FixtureTicker!$B$24:$AM$43, MATCH($B370, FixtureTicker!$A$24:$A$43), PlayerForm!$X$5+2)="H",
_xlfn.XLOOKUP($E370, PlayerForm!$D$3:$D$394, PlayerForm!$Q$3:$Q$394)*
_xlfn.XLOOKUP(
INDEX(FixtureTicker!$B$3:$AM$22, MATCH($B370, FixtureTicker!$A$3:$A$22), PlayerForm!$X$5+2),
 TeamForm!$B$4:$B$23, TeamForm!$AD$4:$AD$23),
INDEX(FixtureTicker!$B$24:$AM$43, MATCH($B370, FixtureTicker!$A$24:$A$43), PlayerForm!$X$5+2)="A",
_xlfn.XLOOKUP($E370, PlayerForm!$D$3:$D$394, PlayerForm!$R$3:$R$394)*
_xlfn.XLOOKUP(
INDEX(FixtureTicker!$B$3:$AM$22, MATCH($B370, FixtureTicker!$A$3:$A$22), PlayerForm!$X$5+2),
 TeamForm!$B$4:$B$23, TeamForm!$AB$4:$AB$23),
INDEX(FixtureTicker!$B$24:$AM$43, MATCH($B370, FixtureTicker!$A$24:$A$43), PlayerForm!$X$5+2)="BLANK",
0
),
_xlfn.IFS(
INDEX(FixtureTicker!$B$24:$AM$43, MATCH($B370, FixtureTicker!$A$24:$A$43), PlayerForm!$X$5+3)="H",
_xlfn.XLOOKUP($E370, PlayerForm!$D$3:$D$394, PlayerForm!$Q$3:$Q$394)*
_xlfn.XLOOKUP(
INDEX(FixtureTicker!$B$3:$AM$22, MATCH($B370, FixtureTicker!$A$3:$A$22), PlayerForm!$X$5+3),
 TeamForm!$B$4:$B$23, TeamForm!$AD$4:$AD$23),
INDEX(FixtureTicker!$B$24:$AM$43, MATCH($B370, FixtureTicker!$A$24:$A$43), PlayerForm!$X$5+3)="A",
_xlfn.XLOOKUP($E370, PlayerForm!$D$3:$D$394, PlayerForm!$R$3:$R$394)*
_xlfn.XLOOKUP(
INDEX(FixtureTicker!$B$3:$AM$22, MATCH($B370, FixtureTicker!$A$3:$A$22), PlayerForm!$X$5+3),
 TeamForm!$B$4:$B$23, TeamForm!$AB$4:$AB$23),
INDEX(FixtureTicker!$B$24:$AM$43, MATCH($B370, FixtureTicker!$A$24:$A$43), PlayerForm!$X$5+3)="BLANK",
0
)
),0)</f>
        <v>0</v>
      </c>
      <c r="I370" s="163" cm="1">
        <f t="array" ref="I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),
_xlfn.IFS(
INDEX(FixtureTicker!$B$24:$AM$43, MATCH($B370, FixtureTicker!$A$24:$A$43), PlayerForm!$X$5+2)="H",
_xlfn.XLOOKUP($E370, PlayerForm!$D$3:$D$394, PlayerForm!$Q$3:$Q$394)*
_xlfn.XLOOKUP(
INDEX(FixtureTicker!$B$3:$AM$22, MATCH($B370, FixtureTicker!$A$3:$A$22), PlayerForm!$X$5+2),
 TeamForm!$B$4:$B$23, TeamForm!$AD$4:$AD$23),
INDEX(FixtureTicker!$B$24:$AM$43, MATCH($B370, FixtureTicker!$A$24:$A$43), PlayerForm!$X$5+2)="A",
_xlfn.XLOOKUP($E370, PlayerForm!$D$3:$D$394, PlayerForm!$R$3:$R$394)*
_xlfn.XLOOKUP(
INDEX(FixtureTicker!$B$3:$AM$22, MATCH($B370, FixtureTicker!$A$3:$A$22), PlayerForm!$X$5+2),
 TeamForm!$B$4:$B$23, TeamForm!$AB$4:$AB$23),
INDEX(FixtureTicker!$B$24:$AM$43, MATCH($B370, FixtureTicker!$A$24:$A$43), PlayerForm!$X$5+2)="BLANK",
0
),
_xlfn.IFS(
INDEX(FixtureTicker!$B$24:$AM$43, MATCH($B370, FixtureTicker!$A$24:$A$43), PlayerForm!$X$5+3)="H",
_xlfn.XLOOKUP($E370, PlayerForm!$D$3:$D$394, PlayerForm!$Q$3:$Q$394)*
_xlfn.XLOOKUP(
INDEX(FixtureTicker!$B$3:$AM$22, MATCH($B370, FixtureTicker!$A$3:$A$22), PlayerForm!$X$5+3),
 TeamForm!$B$4:$B$23, TeamForm!$AD$4:$AD$23),
INDEX(FixtureTicker!$B$24:$AM$43, MATCH($B370, FixtureTicker!$A$24:$A$43), PlayerForm!$X$5+3)="A",
_xlfn.XLOOKUP($E370, PlayerForm!$D$3:$D$394, PlayerForm!$R$3:$R$394)*
_xlfn.XLOOKUP(
INDEX(FixtureTicker!$B$3:$AM$22, MATCH($B370, FixtureTicker!$A$3:$A$22), PlayerForm!$X$5+3),
 TeamForm!$B$4:$B$23, TeamForm!$AB$4:$AB$23),
INDEX(FixtureTicker!$B$24:$AM$43, MATCH($B370, FixtureTicker!$A$24:$A$43), PlayerForm!$X$5+3)="BLANK",
0
),
_xlfn.IFS(
INDEX(FixtureTicker!$B$24:$AM$43, MATCH($B370, FixtureTicker!$A$24:$A$43), PlayerForm!$X$5+4)="H",
_xlfn.XLOOKUP($E370, PlayerForm!$D$3:$D$394, PlayerForm!$Q$3:$Q$394)*
_xlfn.XLOOKUP(
INDEX(FixtureTicker!$B$3:$AM$22, MATCH($B370, FixtureTicker!$A$3:$A$22), PlayerForm!$X$5+4),
 TeamForm!$B$4:$B$23, TeamForm!$AD$4:$AD$23),
INDEX(FixtureTicker!$B$24:$AM$43, MATCH($B370, FixtureTicker!$A$24:$A$43), PlayerForm!$X$5+4)="A",
_xlfn.XLOOKUP($E370, PlayerForm!$D$3:$D$394, PlayerForm!$R$3:$R$394)*
_xlfn.XLOOKUP(
INDEX(FixtureTicker!$B$3:$AM$22, MATCH($B370, FixtureTicker!$A$3:$A$22), PlayerForm!$X$5+4),
 TeamForm!$B$4:$B$23, TeamForm!$AB$4:$AB$23),
INDEX(FixtureTicker!$B$24:$AM$43, MATCH($B370, FixtureTicker!$A$24:$A$43), PlayerForm!$X$5+4)="BLANK",
0
),
_xlfn.IFS(
INDEX(FixtureTicker!$B$24:$AM$43, MATCH($B370, FixtureTicker!$A$24:$A$43), PlayerForm!$X$5+5)="H",
_xlfn.XLOOKUP($E370, PlayerForm!$D$3:$D$394, PlayerForm!$Q$3:$Q$394)*
_xlfn.XLOOKUP(
INDEX(FixtureTicker!$B$3:$AM$22, MATCH($B370, FixtureTicker!$A$3:$A$22), PlayerForm!$X$5+5),
 TeamForm!$B$4:$B$23, TeamForm!$AD$4:$AD$23),
INDEX(FixtureTicker!$B$24:$AM$43, MATCH($B370, FixtureTicker!$A$24:$A$43), PlayerForm!$X$5+5)="A",
_xlfn.XLOOKUP($E370, PlayerForm!$D$3:$D$394, PlayerForm!$R$3:$R$394)*
_xlfn.XLOOKUP(
INDEX(FixtureTicker!$B$3:$AM$22, MATCH($B370, FixtureTicker!$A$3:$A$22), PlayerForm!$X$5+5),
 TeamForm!$B$4:$B$23, TeamForm!$AB$4:$AB$23),
INDEX(FixtureTicker!$B$24:$AM$43, MATCH($B370, FixtureTicker!$A$24:$A$43), PlayerForm!$X$5+5)="BLANK",
0
)
),0)</f>
        <v>0</v>
      </c>
      <c r="J370" s="163" cm="1">
        <f t="array" ref="J370">IFERROR(0.01*SUM(
_xlfn.IFS(
INDEX(FixtureTicker!$B$24:$AM$43, MATCH($B370, FixtureTicker!$A$24:$A$43), PlayerForm!$X$5)="H",
_xlfn.XLOOKUP($E370, PlayerForm!$D$3:$D$394, PlayerForm!$Q$3:$Q$394)*
_xlfn.XLOOKUP(
INDEX(FixtureTicker!$B$3:$AM$22, MATCH($B370, FixtureTicker!$A$3:$A$22), PlayerForm!$X$5),
 TeamForm!$B$4:$B$23, TeamForm!$AD$4:$AD$23),
INDEX(FixtureTicker!$B$24:$AM$43, MATCH($B370, FixtureTicker!$A$24:$A$43), PlayerForm!$X$5)="A",
_xlfn.XLOOKUP($E370, PlayerForm!$D$3:$D$394, PlayerForm!$R$3:$R$394)*
_xlfn.XLOOKUP(
INDEX(FixtureTicker!$B$3:$AM$22, MATCH($B370, FixtureTicker!$A$3:$A$22), PlayerForm!$X$5),
 TeamForm!$B$4:$B$23, TeamForm!$AB$4:$AB$23),
INDEX(FixtureTicker!$B$24:$AM$43, MATCH($B370, FixtureTicker!$A$24:$A$43), PlayerForm!$X$5)="BLANK",
0
),
_xlfn.IFS(
INDEX(FixtureTicker!$B$24:$AM$43, MATCH($B370, FixtureTicker!$A$24:$A$43), PlayerForm!$X$5+1)="H",
_xlfn.XLOOKUP($E370, PlayerForm!$D$3:$D$394, PlayerForm!$Q$3:$Q$394)*
_xlfn.XLOOKUP(
INDEX(FixtureTicker!$B$3:$AM$22, MATCH($B370, FixtureTicker!$A$3:$A$22), PlayerForm!$X$5+1),
 TeamForm!$B$4:$B$23, TeamForm!$AD$4:$AD$23),
INDEX(FixtureTicker!$B$24:$AM$43, MATCH($B370, FixtureTicker!$A$24:$A$43), PlayerForm!$X$5+1)="A",
_xlfn.XLOOKUP($E370, PlayerForm!$D$3:$D$394, PlayerForm!$R$3:$R$394)*
_xlfn.XLOOKUP(
INDEX(FixtureTicker!$B$3:$AM$22, MATCH($B370, FixtureTicker!$A$3:$A$22), PlayerForm!$X$5+1),
 TeamForm!$B$4:$B$23, TeamForm!$AB$4:$AB$23),
INDEX(FixtureTicker!$B$24:$AM$43, MATCH($B370, FixtureTicker!$A$24:$A$43), PlayerForm!$X$5+1)="BLANK",
0
),
_xlfn.IFS(
INDEX(FixtureTicker!$B$24:$AM$43, MATCH($B370, FixtureTicker!$A$24:$A$43), PlayerForm!$X$5+2)="H",
_xlfn.XLOOKUP($E370, PlayerForm!$D$3:$D$394, PlayerForm!$Q$3:$Q$394)*
_xlfn.XLOOKUP(
INDEX(FixtureTicker!$B$3:$AM$22, MATCH($B370, FixtureTicker!$A$3:$A$22), PlayerForm!$X$5+2),
 TeamForm!$B$4:$B$23, TeamForm!$AD$4:$AD$23),
INDEX(FixtureTicker!$B$24:$AM$43, MATCH($B370, FixtureTicker!$A$24:$A$43), PlayerForm!$X$5+2)="A",
_xlfn.XLOOKUP($E370, PlayerForm!$D$3:$D$394, PlayerForm!$R$3:$R$394)*
_xlfn.XLOOKUP(
INDEX(FixtureTicker!$B$3:$AM$22, MATCH($B370, FixtureTicker!$A$3:$A$22), PlayerForm!$X$5+2),
 TeamForm!$B$4:$B$23, TeamForm!$AB$4:$AB$23),
INDEX(FixtureTicker!$B$24:$AM$43, MATCH($B370, FixtureTicker!$A$24:$A$43), PlayerForm!$X$5+2)="BLANK",
0
),
_xlfn.IFS(
INDEX(FixtureTicker!$B$24:$AM$43, MATCH($B370, FixtureTicker!$A$24:$A$43), PlayerForm!$X$5+3)="H",
_xlfn.XLOOKUP($E370, PlayerForm!$D$3:$D$394, PlayerForm!$Q$3:$Q$394)*
_xlfn.XLOOKUP(
INDEX(FixtureTicker!$B$3:$AM$22, MATCH($B370, FixtureTicker!$A$3:$A$22), PlayerForm!$X$5+3),
 TeamForm!$B$4:$B$23, TeamForm!$AD$4:$AD$23),
INDEX(FixtureTicker!$B$24:$AM$43, MATCH($B370, FixtureTicker!$A$24:$A$43), PlayerForm!$X$5+3)="A",
_xlfn.XLOOKUP($E370, PlayerForm!$D$3:$D$394, PlayerForm!$R$3:$R$394)*
_xlfn.XLOOKUP(
INDEX(FixtureTicker!$B$3:$AM$22, MATCH($B370, FixtureTicker!$A$3:$A$22), PlayerForm!$X$5+3),
 TeamForm!$B$4:$B$23, TeamForm!$AB$4:$AB$23),
INDEX(FixtureTicker!$B$24:$AM$43, MATCH($B370, FixtureTicker!$A$24:$A$43), PlayerForm!$X$5+3)="BLANK",
0
),
_xlfn.IFS(
INDEX(FixtureTicker!$B$24:$AM$43, MATCH($B370, FixtureTicker!$A$24:$A$43), PlayerForm!$X$5+4)="H",
_xlfn.XLOOKUP($E370, PlayerForm!$D$3:$D$394, PlayerForm!$Q$3:$Q$394)*
_xlfn.XLOOKUP(
INDEX(FixtureTicker!$B$3:$AM$22, MATCH($B370, FixtureTicker!$A$3:$A$22), PlayerForm!$X$5+4),
 TeamForm!$B$4:$B$23, TeamForm!$AD$4:$AD$23),
INDEX(FixtureTicker!$B$24:$AM$43, MATCH($B370, FixtureTicker!$A$24:$A$43), PlayerForm!$X$5+4)="A",
_xlfn.XLOOKUP($E370, PlayerForm!$D$3:$D$394, PlayerForm!$R$3:$R$394)*
_xlfn.XLOOKUP(
INDEX(FixtureTicker!$B$3:$AM$22, MATCH($B370, FixtureTicker!$A$3:$A$22), PlayerForm!$X$5+4),
 TeamForm!$B$4:$B$23, TeamForm!$AB$4:$AB$23),
INDEX(FixtureTicker!$B$24:$AM$43, MATCH($B370, FixtureTicker!$A$24:$A$43), PlayerForm!$X$5+4)="BLANK",
0
),
_xlfn.IFS(
INDEX(FixtureTicker!$B$24:$AM$43, MATCH($B370, FixtureTicker!$A$24:$A$43), PlayerForm!$X$5+5)="H",
_xlfn.XLOOKUP($E370, PlayerForm!$D$3:$D$394, PlayerForm!$Q$3:$Q$394)*
_xlfn.XLOOKUP(
INDEX(FixtureTicker!$B$3:$AM$22, MATCH($B370, FixtureTicker!$A$3:$A$22), PlayerForm!$X$5+5),
 TeamForm!$B$4:$B$23, TeamForm!$AD$4:$AD$23),
INDEX(FixtureTicker!$B$24:$AM$43, MATCH($B370, FixtureTicker!$A$24:$A$43), PlayerForm!$X$5+5)="A",
_xlfn.XLOOKUP($E370, PlayerForm!$D$3:$D$394, PlayerForm!$R$3:$R$394)*
_xlfn.XLOOKUP(
INDEX(FixtureTicker!$B$3:$AM$22, MATCH($B370, FixtureTicker!$A$3:$A$22), PlayerForm!$X$5+5),
 TeamForm!$B$4:$B$23, TeamForm!$AB$4:$AB$23),
INDEX(FixtureTicker!$B$24:$AM$43, MATCH($B370, FixtureTicker!$A$24:$A$43), PlayerForm!$X$5+5)="BLANK",
0
),
_xlfn.IFS(
INDEX(FixtureTicker!$B$24:$AM$43, MATCH($B370, FixtureTicker!$A$24:$A$43), PlayerForm!$X$5+6)="H",
_xlfn.XLOOKUP($E370, PlayerForm!$D$3:$D$394, PlayerForm!$Q$3:$Q$394)*
_xlfn.XLOOKUP(
INDEX(FixtureTicker!$B$3:$AM$22, MATCH($B370, FixtureTicker!$A$3:$A$22), PlayerForm!$X$5+6),
 TeamForm!$B$4:$B$23, TeamForm!$AD$4:$AD$23),
INDEX(FixtureTicker!$B$24:$AM$43, MATCH($B370, FixtureTicker!$A$24:$A$43), PlayerForm!$X$5+6)="A",
_xlfn.XLOOKUP($E370, PlayerForm!$D$3:$D$394, PlayerForm!$R$3:$R$394)*
_xlfn.XLOOKUP(
INDEX(FixtureTicker!$B$3:$AM$22, MATCH($B370, FixtureTicker!$A$3:$A$22), PlayerForm!$X$5+6),
 TeamForm!$B$4:$B$23, TeamForm!$AB$4:$AB$23),
INDEX(FixtureTicker!$B$24:$AM$43, MATCH($B370, FixtureTicker!$A$24:$A$43), PlayerForm!$X$5+6)="BLANK",
0
),
_xlfn.IFS(
INDEX(FixtureTicker!$B$24:$AM$43, MATCH($B370, FixtureTicker!$A$24:$A$43), PlayerForm!$X$5+7)="H",
_xlfn.XLOOKUP($E370, PlayerForm!$D$3:$D$394, PlayerForm!$Q$3:$Q$394)*
_xlfn.XLOOKUP(
INDEX(FixtureTicker!$B$3:$AM$22, MATCH($B370, FixtureTicker!$A$3:$A$22), PlayerForm!$X$5+7),
 TeamForm!$B$4:$B$23, TeamForm!$AD$4:$AD$23),
INDEX(FixtureTicker!$B$24:$AM$43, MATCH($B370, FixtureTicker!$A$24:$A$43), PlayerForm!$X$5+7)="A",
_xlfn.XLOOKUP($E370, PlayerForm!$D$3:$D$394, PlayerForm!$R$3:$R$394)*
_xlfn.XLOOKUP(
INDEX(FixtureTicker!$B$3:$AM$22, MATCH($B370, FixtureTicker!$A$3:$A$22), PlayerForm!$X$5+7),
 TeamForm!$B$4:$B$23, TeamForm!$AB$4:$AB$23),
INDEX(FixtureTicker!$B$24:$AM$43, MATCH($B370, FixtureTicker!$A$24:$A$43), PlayerForm!$X$5+7)="BLANK",
0
)
),0)</f>
        <v>0</v>
      </c>
    </row>
    <row r="371" spans="1:10">
      <c r="A371" s="55">
        <v>355</v>
      </c>
      <c r="B371" s="55">
        <f>_xlfn.XLOOKUP($A371, PlayerData!$B$3:$B$394, PlayerData!C$3:C$394)</f>
        <v>0</v>
      </c>
      <c r="C371" s="55" t="str">
        <f>_xlfn.XLOOKUP($A371, PlayerData!$B$3:$B$394, PlayerData!D$3:D$394)</f>
        <v>D</v>
      </c>
      <c r="D371" s="55">
        <f>_xlfn.XLOOKUP($A371, PlayerData!$B:$B, PlayerData!F:F,,,-1)</f>
        <v>4.2</v>
      </c>
      <c r="E371" s="31" t="str">
        <f>_xlfn.XLOOKUP($A371, PlayerData!$B$3:$B$394, PlayerData!E$3:E$394)</f>
        <v>Kiko Femenía</v>
      </c>
      <c r="F371" s="164" cm="1">
        <f t="array" ref="F371">IFERROR(0.01*_xlfn.IFS(
INDEX(FixtureTicker!$B$24:$AM$43, MATCH($B371, FixtureTicker!$A$24:$A$43, 0), PlayerForm!$X$5)="H",
_xlfn.XLOOKUP($E371, PlayerForm!$D$3:$D$394, PlayerForm!$Q$3:$Q$394)*
_xlfn.XLOOKUP(
INDEX(FixtureTicker!$B$3:$AM$22, MATCH($B371, FixtureTicker!$A$3:$A$22,0), PlayerForm!$X$5),
 TeamForm!$B$4:$B$23, TeamForm!$AD$4:$AD$23),
INDEX(FixtureTicker!$B$24:$AM$43, MATCH($B371, FixtureTicker!$A$24:$A$43,0), PlayerForm!$X$5)="A",
_xlfn.XLOOKUP($E371, PlayerForm!$D$3:$D$394, PlayerForm!$R$3:$R$394)*
_xlfn.XLOOKUP(
INDEX(FixtureTicker!$B$3:$AM$22, MATCH($B371, FixtureTicker!$A$3:$A$22,0), PlayerForm!$X$5),
 TeamForm!$B$4:$B$23, TeamForm!$AB$4:$AB$23),
INDEX(FixtureTicker!$B$24:$AM$43, MATCH($B371, FixtureTicker!$A$24:$A$43,0), PlayerForm!$X$5)="BLANK",
0),0)</f>
        <v>0</v>
      </c>
      <c r="G371" s="163" cm="1">
        <f t="array" ref="G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
),0)</f>
        <v>0</v>
      </c>
      <c r="H371" s="163" cm="1">
        <f t="array" ref="H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),
_xlfn.IFS(
INDEX(FixtureTicker!$B$24:$AM$43, MATCH($B371, FixtureTicker!$A$24:$A$43), PlayerForm!$X$5+2)="H",
_xlfn.XLOOKUP($E371, PlayerForm!$D$3:$D$394, PlayerForm!$Q$3:$Q$394)*
_xlfn.XLOOKUP(
INDEX(FixtureTicker!$B$3:$AM$22, MATCH($B371, FixtureTicker!$A$3:$A$22), PlayerForm!$X$5+2),
 TeamForm!$B$4:$B$23, TeamForm!$AD$4:$AD$23),
INDEX(FixtureTicker!$B$24:$AM$43, MATCH($B371, FixtureTicker!$A$24:$A$43), PlayerForm!$X$5+2)="A",
_xlfn.XLOOKUP($E371, PlayerForm!$D$3:$D$394, PlayerForm!$R$3:$R$394)*
_xlfn.XLOOKUP(
INDEX(FixtureTicker!$B$3:$AM$22, MATCH($B371, FixtureTicker!$A$3:$A$22), PlayerForm!$X$5+2),
 TeamForm!$B$4:$B$23, TeamForm!$AB$4:$AB$23),
INDEX(FixtureTicker!$B$24:$AM$43, MATCH($B371, FixtureTicker!$A$24:$A$43), PlayerForm!$X$5+2)="BLANK",
0
),
_xlfn.IFS(
INDEX(FixtureTicker!$B$24:$AM$43, MATCH($B371, FixtureTicker!$A$24:$A$43), PlayerForm!$X$5+3)="H",
_xlfn.XLOOKUP($E371, PlayerForm!$D$3:$D$394, PlayerForm!$Q$3:$Q$394)*
_xlfn.XLOOKUP(
INDEX(FixtureTicker!$B$3:$AM$22, MATCH($B371, FixtureTicker!$A$3:$A$22), PlayerForm!$X$5+3),
 TeamForm!$B$4:$B$23, TeamForm!$AD$4:$AD$23),
INDEX(FixtureTicker!$B$24:$AM$43, MATCH($B371, FixtureTicker!$A$24:$A$43), PlayerForm!$X$5+3)="A",
_xlfn.XLOOKUP($E371, PlayerForm!$D$3:$D$394, PlayerForm!$R$3:$R$394)*
_xlfn.XLOOKUP(
INDEX(FixtureTicker!$B$3:$AM$22, MATCH($B371, FixtureTicker!$A$3:$A$22), PlayerForm!$X$5+3),
 TeamForm!$B$4:$B$23, TeamForm!$AB$4:$AB$23),
INDEX(FixtureTicker!$B$24:$AM$43, MATCH($B371, FixtureTicker!$A$24:$A$43), PlayerForm!$X$5+3)="BLANK",
0
)
),0)</f>
        <v>0</v>
      </c>
      <c r="I371" s="163" cm="1">
        <f t="array" ref="I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),
_xlfn.IFS(
INDEX(FixtureTicker!$B$24:$AM$43, MATCH($B371, FixtureTicker!$A$24:$A$43), PlayerForm!$X$5+2)="H",
_xlfn.XLOOKUP($E371, PlayerForm!$D$3:$D$394, PlayerForm!$Q$3:$Q$394)*
_xlfn.XLOOKUP(
INDEX(FixtureTicker!$B$3:$AM$22, MATCH($B371, FixtureTicker!$A$3:$A$22), PlayerForm!$X$5+2),
 TeamForm!$B$4:$B$23, TeamForm!$AD$4:$AD$23),
INDEX(FixtureTicker!$B$24:$AM$43, MATCH($B371, FixtureTicker!$A$24:$A$43), PlayerForm!$X$5+2)="A",
_xlfn.XLOOKUP($E371, PlayerForm!$D$3:$D$394, PlayerForm!$R$3:$R$394)*
_xlfn.XLOOKUP(
INDEX(FixtureTicker!$B$3:$AM$22, MATCH($B371, FixtureTicker!$A$3:$A$22), PlayerForm!$X$5+2),
 TeamForm!$B$4:$B$23, TeamForm!$AB$4:$AB$23),
INDEX(FixtureTicker!$B$24:$AM$43, MATCH($B371, FixtureTicker!$A$24:$A$43), PlayerForm!$X$5+2)="BLANK",
0
),
_xlfn.IFS(
INDEX(FixtureTicker!$B$24:$AM$43, MATCH($B371, FixtureTicker!$A$24:$A$43), PlayerForm!$X$5+3)="H",
_xlfn.XLOOKUP($E371, PlayerForm!$D$3:$D$394, PlayerForm!$Q$3:$Q$394)*
_xlfn.XLOOKUP(
INDEX(FixtureTicker!$B$3:$AM$22, MATCH($B371, FixtureTicker!$A$3:$A$22), PlayerForm!$X$5+3),
 TeamForm!$B$4:$B$23, TeamForm!$AD$4:$AD$23),
INDEX(FixtureTicker!$B$24:$AM$43, MATCH($B371, FixtureTicker!$A$24:$A$43), PlayerForm!$X$5+3)="A",
_xlfn.XLOOKUP($E371, PlayerForm!$D$3:$D$394, PlayerForm!$R$3:$R$394)*
_xlfn.XLOOKUP(
INDEX(FixtureTicker!$B$3:$AM$22, MATCH($B371, FixtureTicker!$A$3:$A$22), PlayerForm!$X$5+3),
 TeamForm!$B$4:$B$23, TeamForm!$AB$4:$AB$23),
INDEX(FixtureTicker!$B$24:$AM$43, MATCH($B371, FixtureTicker!$A$24:$A$43), PlayerForm!$X$5+3)="BLANK",
0
),
_xlfn.IFS(
INDEX(FixtureTicker!$B$24:$AM$43, MATCH($B371, FixtureTicker!$A$24:$A$43), PlayerForm!$X$5+4)="H",
_xlfn.XLOOKUP($E371, PlayerForm!$D$3:$D$394, PlayerForm!$Q$3:$Q$394)*
_xlfn.XLOOKUP(
INDEX(FixtureTicker!$B$3:$AM$22, MATCH($B371, FixtureTicker!$A$3:$A$22), PlayerForm!$X$5+4),
 TeamForm!$B$4:$B$23, TeamForm!$AD$4:$AD$23),
INDEX(FixtureTicker!$B$24:$AM$43, MATCH($B371, FixtureTicker!$A$24:$A$43), PlayerForm!$X$5+4)="A",
_xlfn.XLOOKUP($E371, PlayerForm!$D$3:$D$394, PlayerForm!$R$3:$R$394)*
_xlfn.XLOOKUP(
INDEX(FixtureTicker!$B$3:$AM$22, MATCH($B371, FixtureTicker!$A$3:$A$22), PlayerForm!$X$5+4),
 TeamForm!$B$4:$B$23, TeamForm!$AB$4:$AB$23),
INDEX(FixtureTicker!$B$24:$AM$43, MATCH($B371, FixtureTicker!$A$24:$A$43), PlayerForm!$X$5+4)="BLANK",
0
),
_xlfn.IFS(
INDEX(FixtureTicker!$B$24:$AM$43, MATCH($B371, FixtureTicker!$A$24:$A$43), PlayerForm!$X$5+5)="H",
_xlfn.XLOOKUP($E371, PlayerForm!$D$3:$D$394, PlayerForm!$Q$3:$Q$394)*
_xlfn.XLOOKUP(
INDEX(FixtureTicker!$B$3:$AM$22, MATCH($B371, FixtureTicker!$A$3:$A$22), PlayerForm!$X$5+5),
 TeamForm!$B$4:$B$23, TeamForm!$AD$4:$AD$23),
INDEX(FixtureTicker!$B$24:$AM$43, MATCH($B371, FixtureTicker!$A$24:$A$43), PlayerForm!$X$5+5)="A",
_xlfn.XLOOKUP($E371, PlayerForm!$D$3:$D$394, PlayerForm!$R$3:$R$394)*
_xlfn.XLOOKUP(
INDEX(FixtureTicker!$B$3:$AM$22, MATCH($B371, FixtureTicker!$A$3:$A$22), PlayerForm!$X$5+5),
 TeamForm!$B$4:$B$23, TeamForm!$AB$4:$AB$23),
INDEX(FixtureTicker!$B$24:$AM$43, MATCH($B371, FixtureTicker!$A$24:$A$43), PlayerForm!$X$5+5)="BLANK",
0
)
),0)</f>
        <v>0</v>
      </c>
      <c r="J371" s="163" cm="1">
        <f t="array" ref="J371">IFERROR(0.01*SUM(
_xlfn.IFS(
INDEX(FixtureTicker!$B$24:$AM$43, MATCH($B371, FixtureTicker!$A$24:$A$43), PlayerForm!$X$5)="H",
_xlfn.XLOOKUP($E371, PlayerForm!$D$3:$D$394, PlayerForm!$Q$3:$Q$394)*
_xlfn.XLOOKUP(
INDEX(FixtureTicker!$B$3:$AM$22, MATCH($B371, FixtureTicker!$A$3:$A$22), PlayerForm!$X$5),
 TeamForm!$B$4:$B$23, TeamForm!$AD$4:$AD$23),
INDEX(FixtureTicker!$B$24:$AM$43, MATCH($B371, FixtureTicker!$A$24:$A$43), PlayerForm!$X$5)="A",
_xlfn.XLOOKUP($E371, PlayerForm!$D$3:$D$394, PlayerForm!$R$3:$R$394)*
_xlfn.XLOOKUP(
INDEX(FixtureTicker!$B$3:$AM$22, MATCH($B371, FixtureTicker!$A$3:$A$22), PlayerForm!$X$5),
 TeamForm!$B$4:$B$23, TeamForm!$AB$4:$AB$23),
INDEX(FixtureTicker!$B$24:$AM$43, MATCH($B371, FixtureTicker!$A$24:$A$43), PlayerForm!$X$5)="BLANK",
0
),
_xlfn.IFS(
INDEX(FixtureTicker!$B$24:$AM$43, MATCH($B371, FixtureTicker!$A$24:$A$43), PlayerForm!$X$5+1)="H",
_xlfn.XLOOKUP($E371, PlayerForm!$D$3:$D$394, PlayerForm!$Q$3:$Q$394)*
_xlfn.XLOOKUP(
INDEX(FixtureTicker!$B$3:$AM$22, MATCH($B371, FixtureTicker!$A$3:$A$22), PlayerForm!$X$5+1),
 TeamForm!$B$4:$B$23, TeamForm!$AD$4:$AD$23),
INDEX(FixtureTicker!$B$24:$AM$43, MATCH($B371, FixtureTicker!$A$24:$A$43), PlayerForm!$X$5+1)="A",
_xlfn.XLOOKUP($E371, PlayerForm!$D$3:$D$394, PlayerForm!$R$3:$R$394)*
_xlfn.XLOOKUP(
INDEX(FixtureTicker!$B$3:$AM$22, MATCH($B371, FixtureTicker!$A$3:$A$22), PlayerForm!$X$5+1),
 TeamForm!$B$4:$B$23, TeamForm!$AB$4:$AB$23),
INDEX(FixtureTicker!$B$24:$AM$43, MATCH($B371, FixtureTicker!$A$24:$A$43), PlayerForm!$X$5+1)="BLANK",
0
),
_xlfn.IFS(
INDEX(FixtureTicker!$B$24:$AM$43, MATCH($B371, FixtureTicker!$A$24:$A$43), PlayerForm!$X$5+2)="H",
_xlfn.XLOOKUP($E371, PlayerForm!$D$3:$D$394, PlayerForm!$Q$3:$Q$394)*
_xlfn.XLOOKUP(
INDEX(FixtureTicker!$B$3:$AM$22, MATCH($B371, FixtureTicker!$A$3:$A$22), PlayerForm!$X$5+2),
 TeamForm!$B$4:$B$23, TeamForm!$AD$4:$AD$23),
INDEX(FixtureTicker!$B$24:$AM$43, MATCH($B371, FixtureTicker!$A$24:$A$43), PlayerForm!$X$5+2)="A",
_xlfn.XLOOKUP($E371, PlayerForm!$D$3:$D$394, PlayerForm!$R$3:$R$394)*
_xlfn.XLOOKUP(
INDEX(FixtureTicker!$B$3:$AM$22, MATCH($B371, FixtureTicker!$A$3:$A$22), PlayerForm!$X$5+2),
 TeamForm!$B$4:$B$23, TeamForm!$AB$4:$AB$23),
INDEX(FixtureTicker!$B$24:$AM$43, MATCH($B371, FixtureTicker!$A$24:$A$43), PlayerForm!$X$5+2)="BLANK",
0
),
_xlfn.IFS(
INDEX(FixtureTicker!$B$24:$AM$43, MATCH($B371, FixtureTicker!$A$24:$A$43), PlayerForm!$X$5+3)="H",
_xlfn.XLOOKUP($E371, PlayerForm!$D$3:$D$394, PlayerForm!$Q$3:$Q$394)*
_xlfn.XLOOKUP(
INDEX(FixtureTicker!$B$3:$AM$22, MATCH($B371, FixtureTicker!$A$3:$A$22), PlayerForm!$X$5+3),
 TeamForm!$B$4:$B$23, TeamForm!$AD$4:$AD$23),
INDEX(FixtureTicker!$B$24:$AM$43, MATCH($B371, FixtureTicker!$A$24:$A$43), PlayerForm!$X$5+3)="A",
_xlfn.XLOOKUP($E371, PlayerForm!$D$3:$D$394, PlayerForm!$R$3:$R$394)*
_xlfn.XLOOKUP(
INDEX(FixtureTicker!$B$3:$AM$22, MATCH($B371, FixtureTicker!$A$3:$A$22), PlayerForm!$X$5+3),
 TeamForm!$B$4:$B$23, TeamForm!$AB$4:$AB$23),
INDEX(FixtureTicker!$B$24:$AM$43, MATCH($B371, FixtureTicker!$A$24:$A$43), PlayerForm!$X$5+3)="BLANK",
0
),
_xlfn.IFS(
INDEX(FixtureTicker!$B$24:$AM$43, MATCH($B371, FixtureTicker!$A$24:$A$43), PlayerForm!$X$5+4)="H",
_xlfn.XLOOKUP($E371, PlayerForm!$D$3:$D$394, PlayerForm!$Q$3:$Q$394)*
_xlfn.XLOOKUP(
INDEX(FixtureTicker!$B$3:$AM$22, MATCH($B371, FixtureTicker!$A$3:$A$22), PlayerForm!$X$5+4),
 TeamForm!$B$4:$B$23, TeamForm!$AD$4:$AD$23),
INDEX(FixtureTicker!$B$24:$AM$43, MATCH($B371, FixtureTicker!$A$24:$A$43), PlayerForm!$X$5+4)="A",
_xlfn.XLOOKUP($E371, PlayerForm!$D$3:$D$394, PlayerForm!$R$3:$R$394)*
_xlfn.XLOOKUP(
INDEX(FixtureTicker!$B$3:$AM$22, MATCH($B371, FixtureTicker!$A$3:$A$22), PlayerForm!$X$5+4),
 TeamForm!$B$4:$B$23, TeamForm!$AB$4:$AB$23),
INDEX(FixtureTicker!$B$24:$AM$43, MATCH($B371, FixtureTicker!$A$24:$A$43), PlayerForm!$X$5+4)="BLANK",
0
),
_xlfn.IFS(
INDEX(FixtureTicker!$B$24:$AM$43, MATCH($B371, FixtureTicker!$A$24:$A$43), PlayerForm!$X$5+5)="H",
_xlfn.XLOOKUP($E371, PlayerForm!$D$3:$D$394, PlayerForm!$Q$3:$Q$394)*
_xlfn.XLOOKUP(
INDEX(FixtureTicker!$B$3:$AM$22, MATCH($B371, FixtureTicker!$A$3:$A$22), PlayerForm!$X$5+5),
 TeamForm!$B$4:$B$23, TeamForm!$AD$4:$AD$23),
INDEX(FixtureTicker!$B$24:$AM$43, MATCH($B371, FixtureTicker!$A$24:$A$43), PlayerForm!$X$5+5)="A",
_xlfn.XLOOKUP($E371, PlayerForm!$D$3:$D$394, PlayerForm!$R$3:$R$394)*
_xlfn.XLOOKUP(
INDEX(FixtureTicker!$B$3:$AM$22, MATCH($B371, FixtureTicker!$A$3:$A$22), PlayerForm!$X$5+5),
 TeamForm!$B$4:$B$23, TeamForm!$AB$4:$AB$23),
INDEX(FixtureTicker!$B$24:$AM$43, MATCH($B371, FixtureTicker!$A$24:$A$43), PlayerForm!$X$5+5)="BLANK",
0
),
_xlfn.IFS(
INDEX(FixtureTicker!$B$24:$AM$43, MATCH($B371, FixtureTicker!$A$24:$A$43), PlayerForm!$X$5+6)="H",
_xlfn.XLOOKUP($E371, PlayerForm!$D$3:$D$394, PlayerForm!$Q$3:$Q$394)*
_xlfn.XLOOKUP(
INDEX(FixtureTicker!$B$3:$AM$22, MATCH($B371, FixtureTicker!$A$3:$A$22), PlayerForm!$X$5+6),
 TeamForm!$B$4:$B$23, TeamForm!$AD$4:$AD$23),
INDEX(FixtureTicker!$B$24:$AM$43, MATCH($B371, FixtureTicker!$A$24:$A$43), PlayerForm!$X$5+6)="A",
_xlfn.XLOOKUP($E371, PlayerForm!$D$3:$D$394, PlayerForm!$R$3:$R$394)*
_xlfn.XLOOKUP(
INDEX(FixtureTicker!$B$3:$AM$22, MATCH($B371, FixtureTicker!$A$3:$A$22), PlayerForm!$X$5+6),
 TeamForm!$B$4:$B$23, TeamForm!$AB$4:$AB$23),
INDEX(FixtureTicker!$B$24:$AM$43, MATCH($B371, FixtureTicker!$A$24:$A$43), PlayerForm!$X$5+6)="BLANK",
0
),
_xlfn.IFS(
INDEX(FixtureTicker!$B$24:$AM$43, MATCH($B371, FixtureTicker!$A$24:$A$43), PlayerForm!$X$5+7)="H",
_xlfn.XLOOKUP($E371, PlayerForm!$D$3:$D$394, PlayerForm!$Q$3:$Q$394)*
_xlfn.XLOOKUP(
INDEX(FixtureTicker!$B$3:$AM$22, MATCH($B371, FixtureTicker!$A$3:$A$22), PlayerForm!$X$5+7),
 TeamForm!$B$4:$B$23, TeamForm!$AD$4:$AD$23),
INDEX(FixtureTicker!$B$24:$AM$43, MATCH($B371, FixtureTicker!$A$24:$A$43), PlayerForm!$X$5+7)="A",
_xlfn.XLOOKUP($E371, PlayerForm!$D$3:$D$394, PlayerForm!$R$3:$R$394)*
_xlfn.XLOOKUP(
INDEX(FixtureTicker!$B$3:$AM$22, MATCH($B371, FixtureTicker!$A$3:$A$22), PlayerForm!$X$5+7),
 TeamForm!$B$4:$B$23, TeamForm!$AB$4:$AB$23),
INDEX(FixtureTicker!$B$24:$AM$43, MATCH($B371, FixtureTicker!$A$24:$A$43), PlayerForm!$X$5+7)="BLANK",
0
)
),0)</f>
        <v>0</v>
      </c>
    </row>
    <row r="372" spans="1:10">
      <c r="A372" s="55">
        <v>359</v>
      </c>
      <c r="B372" s="55">
        <f>_xlfn.XLOOKUP($A372, PlayerData!$B$3:$B$394, PlayerData!C$3:C$394)</f>
        <v>0</v>
      </c>
      <c r="C372" s="55" t="str">
        <f>_xlfn.XLOOKUP($A372, PlayerData!$B$3:$B$394, PlayerData!D$3:D$394)</f>
        <v>D</v>
      </c>
      <c r="D372" s="55">
        <f>_xlfn.XLOOKUP($A372, PlayerData!$B:$B, PlayerData!F:F,,,-1)</f>
        <v>4.0999999999999996</v>
      </c>
      <c r="E372" s="31" t="str">
        <f>_xlfn.XLOOKUP($A372, PlayerData!$B$3:$B$394, PlayerData!E$3:E$394)</f>
        <v>Mariappa</v>
      </c>
      <c r="F372" s="164" cm="1">
        <f t="array" ref="F372">IFERROR(0.01*_xlfn.IFS(
INDEX(FixtureTicker!$B$24:$AM$43, MATCH($B372, FixtureTicker!$A$24:$A$43, 0), PlayerForm!$X$5)="H",
_xlfn.XLOOKUP($E372, PlayerForm!$D$3:$D$394, PlayerForm!$Q$3:$Q$394)*
_xlfn.XLOOKUP(
INDEX(FixtureTicker!$B$3:$AM$22, MATCH($B372, FixtureTicker!$A$3:$A$22,0), PlayerForm!$X$5),
 TeamForm!$B$4:$B$23, TeamForm!$AD$4:$AD$23),
INDEX(FixtureTicker!$B$24:$AM$43, MATCH($B372, FixtureTicker!$A$24:$A$43,0), PlayerForm!$X$5)="A",
_xlfn.XLOOKUP($E372, PlayerForm!$D$3:$D$394, PlayerForm!$R$3:$R$394)*
_xlfn.XLOOKUP(
INDEX(FixtureTicker!$B$3:$AM$22, MATCH($B372, FixtureTicker!$A$3:$A$22,0), PlayerForm!$X$5),
 TeamForm!$B$4:$B$23, TeamForm!$AB$4:$AB$23),
INDEX(FixtureTicker!$B$24:$AM$43, MATCH($B372, FixtureTicker!$A$24:$A$43,0), PlayerForm!$X$5)="BLANK",
0),0)</f>
        <v>0</v>
      </c>
      <c r="G372" s="163" cm="1">
        <f t="array" ref="G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
),0)</f>
        <v>0</v>
      </c>
      <c r="H372" s="163" cm="1">
        <f t="array" ref="H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),
_xlfn.IFS(
INDEX(FixtureTicker!$B$24:$AM$43, MATCH($B372, FixtureTicker!$A$24:$A$43), PlayerForm!$X$5+2)="H",
_xlfn.XLOOKUP($E372, PlayerForm!$D$3:$D$394, PlayerForm!$Q$3:$Q$394)*
_xlfn.XLOOKUP(
INDEX(FixtureTicker!$B$3:$AM$22, MATCH($B372, FixtureTicker!$A$3:$A$22), PlayerForm!$X$5+2),
 TeamForm!$B$4:$B$23, TeamForm!$AD$4:$AD$23),
INDEX(FixtureTicker!$B$24:$AM$43, MATCH($B372, FixtureTicker!$A$24:$A$43), PlayerForm!$X$5+2)="A",
_xlfn.XLOOKUP($E372, PlayerForm!$D$3:$D$394, PlayerForm!$R$3:$R$394)*
_xlfn.XLOOKUP(
INDEX(FixtureTicker!$B$3:$AM$22, MATCH($B372, FixtureTicker!$A$3:$A$22), PlayerForm!$X$5+2),
 TeamForm!$B$4:$B$23, TeamForm!$AB$4:$AB$23),
INDEX(FixtureTicker!$B$24:$AM$43, MATCH($B372, FixtureTicker!$A$24:$A$43), PlayerForm!$X$5+2)="BLANK",
0
),
_xlfn.IFS(
INDEX(FixtureTicker!$B$24:$AM$43, MATCH($B372, FixtureTicker!$A$24:$A$43), PlayerForm!$X$5+3)="H",
_xlfn.XLOOKUP($E372, PlayerForm!$D$3:$D$394, PlayerForm!$Q$3:$Q$394)*
_xlfn.XLOOKUP(
INDEX(FixtureTicker!$B$3:$AM$22, MATCH($B372, FixtureTicker!$A$3:$A$22), PlayerForm!$X$5+3),
 TeamForm!$B$4:$B$23, TeamForm!$AD$4:$AD$23),
INDEX(FixtureTicker!$B$24:$AM$43, MATCH($B372, FixtureTicker!$A$24:$A$43), PlayerForm!$X$5+3)="A",
_xlfn.XLOOKUP($E372, PlayerForm!$D$3:$D$394, PlayerForm!$R$3:$R$394)*
_xlfn.XLOOKUP(
INDEX(FixtureTicker!$B$3:$AM$22, MATCH($B372, FixtureTicker!$A$3:$A$22), PlayerForm!$X$5+3),
 TeamForm!$B$4:$B$23, TeamForm!$AB$4:$AB$23),
INDEX(FixtureTicker!$B$24:$AM$43, MATCH($B372, FixtureTicker!$A$24:$A$43), PlayerForm!$X$5+3)="BLANK",
0
)
),0)</f>
        <v>0</v>
      </c>
      <c r="I372" s="163" cm="1">
        <f t="array" ref="I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),
_xlfn.IFS(
INDEX(FixtureTicker!$B$24:$AM$43, MATCH($B372, FixtureTicker!$A$24:$A$43), PlayerForm!$X$5+2)="H",
_xlfn.XLOOKUP($E372, PlayerForm!$D$3:$D$394, PlayerForm!$Q$3:$Q$394)*
_xlfn.XLOOKUP(
INDEX(FixtureTicker!$B$3:$AM$22, MATCH($B372, FixtureTicker!$A$3:$A$22), PlayerForm!$X$5+2),
 TeamForm!$B$4:$B$23, TeamForm!$AD$4:$AD$23),
INDEX(FixtureTicker!$B$24:$AM$43, MATCH($B372, FixtureTicker!$A$24:$A$43), PlayerForm!$X$5+2)="A",
_xlfn.XLOOKUP($E372, PlayerForm!$D$3:$D$394, PlayerForm!$R$3:$R$394)*
_xlfn.XLOOKUP(
INDEX(FixtureTicker!$B$3:$AM$22, MATCH($B372, FixtureTicker!$A$3:$A$22), PlayerForm!$X$5+2),
 TeamForm!$B$4:$B$23, TeamForm!$AB$4:$AB$23),
INDEX(FixtureTicker!$B$24:$AM$43, MATCH($B372, FixtureTicker!$A$24:$A$43), PlayerForm!$X$5+2)="BLANK",
0
),
_xlfn.IFS(
INDEX(FixtureTicker!$B$24:$AM$43, MATCH($B372, FixtureTicker!$A$24:$A$43), PlayerForm!$X$5+3)="H",
_xlfn.XLOOKUP($E372, PlayerForm!$D$3:$D$394, PlayerForm!$Q$3:$Q$394)*
_xlfn.XLOOKUP(
INDEX(FixtureTicker!$B$3:$AM$22, MATCH($B372, FixtureTicker!$A$3:$A$22), PlayerForm!$X$5+3),
 TeamForm!$B$4:$B$23, TeamForm!$AD$4:$AD$23),
INDEX(FixtureTicker!$B$24:$AM$43, MATCH($B372, FixtureTicker!$A$24:$A$43), PlayerForm!$X$5+3)="A",
_xlfn.XLOOKUP($E372, PlayerForm!$D$3:$D$394, PlayerForm!$R$3:$R$394)*
_xlfn.XLOOKUP(
INDEX(FixtureTicker!$B$3:$AM$22, MATCH($B372, FixtureTicker!$A$3:$A$22), PlayerForm!$X$5+3),
 TeamForm!$B$4:$B$23, TeamForm!$AB$4:$AB$23),
INDEX(FixtureTicker!$B$24:$AM$43, MATCH($B372, FixtureTicker!$A$24:$A$43), PlayerForm!$X$5+3)="BLANK",
0
),
_xlfn.IFS(
INDEX(FixtureTicker!$B$24:$AM$43, MATCH($B372, FixtureTicker!$A$24:$A$43), PlayerForm!$X$5+4)="H",
_xlfn.XLOOKUP($E372, PlayerForm!$D$3:$D$394, PlayerForm!$Q$3:$Q$394)*
_xlfn.XLOOKUP(
INDEX(FixtureTicker!$B$3:$AM$22, MATCH($B372, FixtureTicker!$A$3:$A$22), PlayerForm!$X$5+4),
 TeamForm!$B$4:$B$23, TeamForm!$AD$4:$AD$23),
INDEX(FixtureTicker!$B$24:$AM$43, MATCH($B372, FixtureTicker!$A$24:$A$43), PlayerForm!$X$5+4)="A",
_xlfn.XLOOKUP($E372, PlayerForm!$D$3:$D$394, PlayerForm!$R$3:$R$394)*
_xlfn.XLOOKUP(
INDEX(FixtureTicker!$B$3:$AM$22, MATCH($B372, FixtureTicker!$A$3:$A$22), PlayerForm!$X$5+4),
 TeamForm!$B$4:$B$23, TeamForm!$AB$4:$AB$23),
INDEX(FixtureTicker!$B$24:$AM$43, MATCH($B372, FixtureTicker!$A$24:$A$43), PlayerForm!$X$5+4)="BLANK",
0
),
_xlfn.IFS(
INDEX(FixtureTicker!$B$24:$AM$43, MATCH($B372, FixtureTicker!$A$24:$A$43), PlayerForm!$X$5+5)="H",
_xlfn.XLOOKUP($E372, PlayerForm!$D$3:$D$394, PlayerForm!$Q$3:$Q$394)*
_xlfn.XLOOKUP(
INDEX(FixtureTicker!$B$3:$AM$22, MATCH($B372, FixtureTicker!$A$3:$A$22), PlayerForm!$X$5+5),
 TeamForm!$B$4:$B$23, TeamForm!$AD$4:$AD$23),
INDEX(FixtureTicker!$B$24:$AM$43, MATCH($B372, FixtureTicker!$A$24:$A$43), PlayerForm!$X$5+5)="A",
_xlfn.XLOOKUP($E372, PlayerForm!$D$3:$D$394, PlayerForm!$R$3:$R$394)*
_xlfn.XLOOKUP(
INDEX(FixtureTicker!$B$3:$AM$22, MATCH($B372, FixtureTicker!$A$3:$A$22), PlayerForm!$X$5+5),
 TeamForm!$B$4:$B$23, TeamForm!$AB$4:$AB$23),
INDEX(FixtureTicker!$B$24:$AM$43, MATCH($B372, FixtureTicker!$A$24:$A$43), PlayerForm!$X$5+5)="BLANK",
0
)
),0)</f>
        <v>0</v>
      </c>
      <c r="J372" s="163" cm="1">
        <f t="array" ref="J372">IFERROR(0.01*SUM(
_xlfn.IFS(
INDEX(FixtureTicker!$B$24:$AM$43, MATCH($B372, FixtureTicker!$A$24:$A$43), PlayerForm!$X$5)="H",
_xlfn.XLOOKUP($E372, PlayerForm!$D$3:$D$394, PlayerForm!$Q$3:$Q$394)*
_xlfn.XLOOKUP(
INDEX(FixtureTicker!$B$3:$AM$22, MATCH($B372, FixtureTicker!$A$3:$A$22), PlayerForm!$X$5),
 TeamForm!$B$4:$B$23, TeamForm!$AD$4:$AD$23),
INDEX(FixtureTicker!$B$24:$AM$43, MATCH($B372, FixtureTicker!$A$24:$A$43), PlayerForm!$X$5)="A",
_xlfn.XLOOKUP($E372, PlayerForm!$D$3:$D$394, PlayerForm!$R$3:$R$394)*
_xlfn.XLOOKUP(
INDEX(FixtureTicker!$B$3:$AM$22, MATCH($B372, FixtureTicker!$A$3:$A$22), PlayerForm!$X$5),
 TeamForm!$B$4:$B$23, TeamForm!$AB$4:$AB$23),
INDEX(FixtureTicker!$B$24:$AM$43, MATCH($B372, FixtureTicker!$A$24:$A$43), PlayerForm!$X$5)="BLANK",
0
),
_xlfn.IFS(
INDEX(FixtureTicker!$B$24:$AM$43, MATCH($B372, FixtureTicker!$A$24:$A$43), PlayerForm!$X$5+1)="H",
_xlfn.XLOOKUP($E372, PlayerForm!$D$3:$D$394, PlayerForm!$Q$3:$Q$394)*
_xlfn.XLOOKUP(
INDEX(FixtureTicker!$B$3:$AM$22, MATCH($B372, FixtureTicker!$A$3:$A$22), PlayerForm!$X$5+1),
 TeamForm!$B$4:$B$23, TeamForm!$AD$4:$AD$23),
INDEX(FixtureTicker!$B$24:$AM$43, MATCH($B372, FixtureTicker!$A$24:$A$43), PlayerForm!$X$5+1)="A",
_xlfn.XLOOKUP($E372, PlayerForm!$D$3:$D$394, PlayerForm!$R$3:$R$394)*
_xlfn.XLOOKUP(
INDEX(FixtureTicker!$B$3:$AM$22, MATCH($B372, FixtureTicker!$A$3:$A$22), PlayerForm!$X$5+1),
 TeamForm!$B$4:$B$23, TeamForm!$AB$4:$AB$23),
INDEX(FixtureTicker!$B$24:$AM$43, MATCH($B372, FixtureTicker!$A$24:$A$43), PlayerForm!$X$5+1)="BLANK",
0
),
_xlfn.IFS(
INDEX(FixtureTicker!$B$24:$AM$43, MATCH($B372, FixtureTicker!$A$24:$A$43), PlayerForm!$X$5+2)="H",
_xlfn.XLOOKUP($E372, PlayerForm!$D$3:$D$394, PlayerForm!$Q$3:$Q$394)*
_xlfn.XLOOKUP(
INDEX(FixtureTicker!$B$3:$AM$22, MATCH($B372, FixtureTicker!$A$3:$A$22), PlayerForm!$X$5+2),
 TeamForm!$B$4:$B$23, TeamForm!$AD$4:$AD$23),
INDEX(FixtureTicker!$B$24:$AM$43, MATCH($B372, FixtureTicker!$A$24:$A$43), PlayerForm!$X$5+2)="A",
_xlfn.XLOOKUP($E372, PlayerForm!$D$3:$D$394, PlayerForm!$R$3:$R$394)*
_xlfn.XLOOKUP(
INDEX(FixtureTicker!$B$3:$AM$22, MATCH($B372, FixtureTicker!$A$3:$A$22), PlayerForm!$X$5+2),
 TeamForm!$B$4:$B$23, TeamForm!$AB$4:$AB$23),
INDEX(FixtureTicker!$B$24:$AM$43, MATCH($B372, FixtureTicker!$A$24:$A$43), PlayerForm!$X$5+2)="BLANK",
0
),
_xlfn.IFS(
INDEX(FixtureTicker!$B$24:$AM$43, MATCH($B372, FixtureTicker!$A$24:$A$43), PlayerForm!$X$5+3)="H",
_xlfn.XLOOKUP($E372, PlayerForm!$D$3:$D$394, PlayerForm!$Q$3:$Q$394)*
_xlfn.XLOOKUP(
INDEX(FixtureTicker!$B$3:$AM$22, MATCH($B372, FixtureTicker!$A$3:$A$22), PlayerForm!$X$5+3),
 TeamForm!$B$4:$B$23, TeamForm!$AD$4:$AD$23),
INDEX(FixtureTicker!$B$24:$AM$43, MATCH($B372, FixtureTicker!$A$24:$A$43), PlayerForm!$X$5+3)="A",
_xlfn.XLOOKUP($E372, PlayerForm!$D$3:$D$394, PlayerForm!$R$3:$R$394)*
_xlfn.XLOOKUP(
INDEX(FixtureTicker!$B$3:$AM$22, MATCH($B372, FixtureTicker!$A$3:$A$22), PlayerForm!$X$5+3),
 TeamForm!$B$4:$B$23, TeamForm!$AB$4:$AB$23),
INDEX(FixtureTicker!$B$24:$AM$43, MATCH($B372, FixtureTicker!$A$24:$A$43), PlayerForm!$X$5+3)="BLANK",
0
),
_xlfn.IFS(
INDEX(FixtureTicker!$B$24:$AM$43, MATCH($B372, FixtureTicker!$A$24:$A$43), PlayerForm!$X$5+4)="H",
_xlfn.XLOOKUP($E372, PlayerForm!$D$3:$D$394, PlayerForm!$Q$3:$Q$394)*
_xlfn.XLOOKUP(
INDEX(FixtureTicker!$B$3:$AM$22, MATCH($B372, FixtureTicker!$A$3:$A$22), PlayerForm!$X$5+4),
 TeamForm!$B$4:$B$23, TeamForm!$AD$4:$AD$23),
INDEX(FixtureTicker!$B$24:$AM$43, MATCH($B372, FixtureTicker!$A$24:$A$43), PlayerForm!$X$5+4)="A",
_xlfn.XLOOKUP($E372, PlayerForm!$D$3:$D$394, PlayerForm!$R$3:$R$394)*
_xlfn.XLOOKUP(
INDEX(FixtureTicker!$B$3:$AM$22, MATCH($B372, FixtureTicker!$A$3:$A$22), PlayerForm!$X$5+4),
 TeamForm!$B$4:$B$23, TeamForm!$AB$4:$AB$23),
INDEX(FixtureTicker!$B$24:$AM$43, MATCH($B372, FixtureTicker!$A$24:$A$43), PlayerForm!$X$5+4)="BLANK",
0
),
_xlfn.IFS(
INDEX(FixtureTicker!$B$24:$AM$43, MATCH($B372, FixtureTicker!$A$24:$A$43), PlayerForm!$X$5+5)="H",
_xlfn.XLOOKUP($E372, PlayerForm!$D$3:$D$394, PlayerForm!$Q$3:$Q$394)*
_xlfn.XLOOKUP(
INDEX(FixtureTicker!$B$3:$AM$22, MATCH($B372, FixtureTicker!$A$3:$A$22), PlayerForm!$X$5+5),
 TeamForm!$B$4:$B$23, TeamForm!$AD$4:$AD$23),
INDEX(FixtureTicker!$B$24:$AM$43, MATCH($B372, FixtureTicker!$A$24:$A$43), PlayerForm!$X$5+5)="A",
_xlfn.XLOOKUP($E372, PlayerForm!$D$3:$D$394, PlayerForm!$R$3:$R$394)*
_xlfn.XLOOKUP(
INDEX(FixtureTicker!$B$3:$AM$22, MATCH($B372, FixtureTicker!$A$3:$A$22), PlayerForm!$X$5+5),
 TeamForm!$B$4:$B$23, TeamForm!$AB$4:$AB$23),
INDEX(FixtureTicker!$B$24:$AM$43, MATCH($B372, FixtureTicker!$A$24:$A$43), PlayerForm!$X$5+5)="BLANK",
0
),
_xlfn.IFS(
INDEX(FixtureTicker!$B$24:$AM$43, MATCH($B372, FixtureTicker!$A$24:$A$43), PlayerForm!$X$5+6)="H",
_xlfn.XLOOKUP($E372, PlayerForm!$D$3:$D$394, PlayerForm!$Q$3:$Q$394)*
_xlfn.XLOOKUP(
INDEX(FixtureTicker!$B$3:$AM$22, MATCH($B372, FixtureTicker!$A$3:$A$22), PlayerForm!$X$5+6),
 TeamForm!$B$4:$B$23, TeamForm!$AD$4:$AD$23),
INDEX(FixtureTicker!$B$24:$AM$43, MATCH($B372, FixtureTicker!$A$24:$A$43), PlayerForm!$X$5+6)="A",
_xlfn.XLOOKUP($E372, PlayerForm!$D$3:$D$394, PlayerForm!$R$3:$R$394)*
_xlfn.XLOOKUP(
INDEX(FixtureTicker!$B$3:$AM$22, MATCH($B372, FixtureTicker!$A$3:$A$22), PlayerForm!$X$5+6),
 TeamForm!$B$4:$B$23, TeamForm!$AB$4:$AB$23),
INDEX(FixtureTicker!$B$24:$AM$43, MATCH($B372, FixtureTicker!$A$24:$A$43), PlayerForm!$X$5+6)="BLANK",
0
),
_xlfn.IFS(
INDEX(FixtureTicker!$B$24:$AM$43, MATCH($B372, FixtureTicker!$A$24:$A$43), PlayerForm!$X$5+7)="H",
_xlfn.XLOOKUP($E372, PlayerForm!$D$3:$D$394, PlayerForm!$Q$3:$Q$394)*
_xlfn.XLOOKUP(
INDEX(FixtureTicker!$B$3:$AM$22, MATCH($B372, FixtureTicker!$A$3:$A$22), PlayerForm!$X$5+7),
 TeamForm!$B$4:$B$23, TeamForm!$AD$4:$AD$23),
INDEX(FixtureTicker!$B$24:$AM$43, MATCH($B372, FixtureTicker!$A$24:$A$43), PlayerForm!$X$5+7)="A",
_xlfn.XLOOKUP($E372, PlayerForm!$D$3:$D$394, PlayerForm!$R$3:$R$394)*
_xlfn.XLOOKUP(
INDEX(FixtureTicker!$B$3:$AM$22, MATCH($B372, FixtureTicker!$A$3:$A$22), PlayerForm!$X$5+7),
 TeamForm!$B$4:$B$23, TeamForm!$AB$4:$AB$23),
INDEX(FixtureTicker!$B$24:$AM$43, MATCH($B372, FixtureTicker!$A$24:$A$43), PlayerForm!$X$5+7)="BLANK",
0
)
),0)</f>
        <v>0</v>
      </c>
    </row>
    <row r="373" spans="1:10">
      <c r="A373" s="55">
        <v>389</v>
      </c>
      <c r="B373" s="55">
        <f>_xlfn.XLOOKUP($A373, PlayerData!$B$3:$B$394, PlayerData!C$3:C$394)</f>
        <v>0</v>
      </c>
      <c r="C373" s="55" t="str">
        <f>_xlfn.XLOOKUP($A373, PlayerData!$B$3:$B$394, PlayerData!D$3:D$394)</f>
        <v>M</v>
      </c>
      <c r="D373" s="55">
        <f>_xlfn.XLOOKUP($A373, PlayerData!$B:$B, PlayerData!F:F,,,-1)</f>
        <v>4.7</v>
      </c>
      <c r="E373" s="31" t="str">
        <f>_xlfn.XLOOKUP($A373, PlayerData!$B$3:$B$394, PlayerData!E$3:E$394)</f>
        <v>Surman</v>
      </c>
      <c r="F373" s="164" cm="1">
        <f t="array" ref="F373">IFERROR(0.01*_xlfn.IFS(
INDEX(FixtureTicker!$B$24:$AM$43, MATCH($B373, FixtureTicker!$A$24:$A$43, 0), PlayerForm!$X$5)="H",
_xlfn.XLOOKUP($E373, PlayerForm!$D$3:$D$394, PlayerForm!$Q$3:$Q$394)*
_xlfn.XLOOKUP(
INDEX(FixtureTicker!$B$3:$AM$22, MATCH($B373, FixtureTicker!$A$3:$A$22,0), PlayerForm!$X$5),
 TeamForm!$B$4:$B$23, TeamForm!$AD$4:$AD$23),
INDEX(FixtureTicker!$B$24:$AM$43, MATCH($B373, FixtureTicker!$A$24:$A$43,0), PlayerForm!$X$5)="A",
_xlfn.XLOOKUP($E373, PlayerForm!$D$3:$D$394, PlayerForm!$R$3:$R$394)*
_xlfn.XLOOKUP(
INDEX(FixtureTicker!$B$3:$AM$22, MATCH($B373, FixtureTicker!$A$3:$A$22,0), PlayerForm!$X$5),
 TeamForm!$B$4:$B$23, TeamForm!$AB$4:$AB$23),
INDEX(FixtureTicker!$B$24:$AM$43, MATCH($B373, FixtureTicker!$A$24:$A$43,0), PlayerForm!$X$5)="BLANK",
0),0)</f>
        <v>0</v>
      </c>
      <c r="G373" s="163" cm="1">
        <f t="array" ref="G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
),0)</f>
        <v>0</v>
      </c>
      <c r="H373" s="163" cm="1">
        <f t="array" ref="H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),
_xlfn.IFS(
INDEX(FixtureTicker!$B$24:$AM$43, MATCH($B373, FixtureTicker!$A$24:$A$43), PlayerForm!$X$5+2)="H",
_xlfn.XLOOKUP($E373, PlayerForm!$D$3:$D$394, PlayerForm!$Q$3:$Q$394)*
_xlfn.XLOOKUP(
INDEX(FixtureTicker!$B$3:$AM$22, MATCH($B373, FixtureTicker!$A$3:$A$22), PlayerForm!$X$5+2),
 TeamForm!$B$4:$B$23, TeamForm!$AD$4:$AD$23),
INDEX(FixtureTicker!$B$24:$AM$43, MATCH($B373, FixtureTicker!$A$24:$A$43), PlayerForm!$X$5+2)="A",
_xlfn.XLOOKUP($E373, PlayerForm!$D$3:$D$394, PlayerForm!$R$3:$R$394)*
_xlfn.XLOOKUP(
INDEX(FixtureTicker!$B$3:$AM$22, MATCH($B373, FixtureTicker!$A$3:$A$22), PlayerForm!$X$5+2),
 TeamForm!$B$4:$B$23, TeamForm!$AB$4:$AB$23),
INDEX(FixtureTicker!$B$24:$AM$43, MATCH($B373, FixtureTicker!$A$24:$A$43), PlayerForm!$X$5+2)="BLANK",
0
),
_xlfn.IFS(
INDEX(FixtureTicker!$B$24:$AM$43, MATCH($B373, FixtureTicker!$A$24:$A$43), PlayerForm!$X$5+3)="H",
_xlfn.XLOOKUP($E373, PlayerForm!$D$3:$D$394, PlayerForm!$Q$3:$Q$394)*
_xlfn.XLOOKUP(
INDEX(FixtureTicker!$B$3:$AM$22, MATCH($B373, FixtureTicker!$A$3:$A$22), PlayerForm!$X$5+3),
 TeamForm!$B$4:$B$23, TeamForm!$AD$4:$AD$23),
INDEX(FixtureTicker!$B$24:$AM$43, MATCH($B373, FixtureTicker!$A$24:$A$43), PlayerForm!$X$5+3)="A",
_xlfn.XLOOKUP($E373, PlayerForm!$D$3:$D$394, PlayerForm!$R$3:$R$394)*
_xlfn.XLOOKUP(
INDEX(FixtureTicker!$B$3:$AM$22, MATCH($B373, FixtureTicker!$A$3:$A$22), PlayerForm!$X$5+3),
 TeamForm!$B$4:$B$23, TeamForm!$AB$4:$AB$23),
INDEX(FixtureTicker!$B$24:$AM$43, MATCH($B373, FixtureTicker!$A$24:$A$43), PlayerForm!$X$5+3)="BLANK",
0
)
),0)</f>
        <v>0</v>
      </c>
      <c r="I373" s="163" cm="1">
        <f t="array" ref="I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),
_xlfn.IFS(
INDEX(FixtureTicker!$B$24:$AM$43, MATCH($B373, FixtureTicker!$A$24:$A$43), PlayerForm!$X$5+2)="H",
_xlfn.XLOOKUP($E373, PlayerForm!$D$3:$D$394, PlayerForm!$Q$3:$Q$394)*
_xlfn.XLOOKUP(
INDEX(FixtureTicker!$B$3:$AM$22, MATCH($B373, FixtureTicker!$A$3:$A$22), PlayerForm!$X$5+2),
 TeamForm!$B$4:$B$23, TeamForm!$AD$4:$AD$23),
INDEX(FixtureTicker!$B$24:$AM$43, MATCH($B373, FixtureTicker!$A$24:$A$43), PlayerForm!$X$5+2)="A",
_xlfn.XLOOKUP($E373, PlayerForm!$D$3:$D$394, PlayerForm!$R$3:$R$394)*
_xlfn.XLOOKUP(
INDEX(FixtureTicker!$B$3:$AM$22, MATCH($B373, FixtureTicker!$A$3:$A$22), PlayerForm!$X$5+2),
 TeamForm!$B$4:$B$23, TeamForm!$AB$4:$AB$23),
INDEX(FixtureTicker!$B$24:$AM$43, MATCH($B373, FixtureTicker!$A$24:$A$43), PlayerForm!$X$5+2)="BLANK",
0
),
_xlfn.IFS(
INDEX(FixtureTicker!$B$24:$AM$43, MATCH($B373, FixtureTicker!$A$24:$A$43), PlayerForm!$X$5+3)="H",
_xlfn.XLOOKUP($E373, PlayerForm!$D$3:$D$394, PlayerForm!$Q$3:$Q$394)*
_xlfn.XLOOKUP(
INDEX(FixtureTicker!$B$3:$AM$22, MATCH($B373, FixtureTicker!$A$3:$A$22), PlayerForm!$X$5+3),
 TeamForm!$B$4:$B$23, TeamForm!$AD$4:$AD$23),
INDEX(FixtureTicker!$B$24:$AM$43, MATCH($B373, FixtureTicker!$A$24:$A$43), PlayerForm!$X$5+3)="A",
_xlfn.XLOOKUP($E373, PlayerForm!$D$3:$D$394, PlayerForm!$R$3:$R$394)*
_xlfn.XLOOKUP(
INDEX(FixtureTicker!$B$3:$AM$22, MATCH($B373, FixtureTicker!$A$3:$A$22), PlayerForm!$X$5+3),
 TeamForm!$B$4:$B$23, TeamForm!$AB$4:$AB$23),
INDEX(FixtureTicker!$B$24:$AM$43, MATCH($B373, FixtureTicker!$A$24:$A$43), PlayerForm!$X$5+3)="BLANK",
0
),
_xlfn.IFS(
INDEX(FixtureTicker!$B$24:$AM$43, MATCH($B373, FixtureTicker!$A$24:$A$43), PlayerForm!$X$5+4)="H",
_xlfn.XLOOKUP($E373, PlayerForm!$D$3:$D$394, PlayerForm!$Q$3:$Q$394)*
_xlfn.XLOOKUP(
INDEX(FixtureTicker!$B$3:$AM$22, MATCH($B373, FixtureTicker!$A$3:$A$22), PlayerForm!$X$5+4),
 TeamForm!$B$4:$B$23, TeamForm!$AD$4:$AD$23),
INDEX(FixtureTicker!$B$24:$AM$43, MATCH($B373, FixtureTicker!$A$24:$A$43), PlayerForm!$X$5+4)="A",
_xlfn.XLOOKUP($E373, PlayerForm!$D$3:$D$394, PlayerForm!$R$3:$R$394)*
_xlfn.XLOOKUP(
INDEX(FixtureTicker!$B$3:$AM$22, MATCH($B373, FixtureTicker!$A$3:$A$22), PlayerForm!$X$5+4),
 TeamForm!$B$4:$B$23, TeamForm!$AB$4:$AB$23),
INDEX(FixtureTicker!$B$24:$AM$43, MATCH($B373, FixtureTicker!$A$24:$A$43), PlayerForm!$X$5+4)="BLANK",
0
),
_xlfn.IFS(
INDEX(FixtureTicker!$B$24:$AM$43, MATCH($B373, FixtureTicker!$A$24:$A$43), PlayerForm!$X$5+5)="H",
_xlfn.XLOOKUP($E373, PlayerForm!$D$3:$D$394, PlayerForm!$Q$3:$Q$394)*
_xlfn.XLOOKUP(
INDEX(FixtureTicker!$B$3:$AM$22, MATCH($B373, FixtureTicker!$A$3:$A$22), PlayerForm!$X$5+5),
 TeamForm!$B$4:$B$23, TeamForm!$AD$4:$AD$23),
INDEX(FixtureTicker!$B$24:$AM$43, MATCH($B373, FixtureTicker!$A$24:$A$43), PlayerForm!$X$5+5)="A",
_xlfn.XLOOKUP($E373, PlayerForm!$D$3:$D$394, PlayerForm!$R$3:$R$394)*
_xlfn.XLOOKUP(
INDEX(FixtureTicker!$B$3:$AM$22, MATCH($B373, FixtureTicker!$A$3:$A$22), PlayerForm!$X$5+5),
 TeamForm!$B$4:$B$23, TeamForm!$AB$4:$AB$23),
INDEX(FixtureTicker!$B$24:$AM$43, MATCH($B373, FixtureTicker!$A$24:$A$43), PlayerForm!$X$5+5)="BLANK",
0
)
),0)</f>
        <v>0</v>
      </c>
      <c r="J373" s="163" cm="1">
        <f t="array" ref="J373">IFERROR(0.01*SUM(
_xlfn.IFS(
INDEX(FixtureTicker!$B$24:$AM$43, MATCH($B373, FixtureTicker!$A$24:$A$43), PlayerForm!$X$5)="H",
_xlfn.XLOOKUP($E373, PlayerForm!$D$3:$D$394, PlayerForm!$Q$3:$Q$394)*
_xlfn.XLOOKUP(
INDEX(FixtureTicker!$B$3:$AM$22, MATCH($B373, FixtureTicker!$A$3:$A$22), PlayerForm!$X$5),
 TeamForm!$B$4:$B$23, TeamForm!$AD$4:$AD$23),
INDEX(FixtureTicker!$B$24:$AM$43, MATCH($B373, FixtureTicker!$A$24:$A$43), PlayerForm!$X$5)="A",
_xlfn.XLOOKUP($E373, PlayerForm!$D$3:$D$394, PlayerForm!$R$3:$R$394)*
_xlfn.XLOOKUP(
INDEX(FixtureTicker!$B$3:$AM$22, MATCH($B373, FixtureTicker!$A$3:$A$22), PlayerForm!$X$5),
 TeamForm!$B$4:$B$23, TeamForm!$AB$4:$AB$23),
INDEX(FixtureTicker!$B$24:$AM$43, MATCH($B373, FixtureTicker!$A$24:$A$43), PlayerForm!$X$5)="BLANK",
0
),
_xlfn.IFS(
INDEX(FixtureTicker!$B$24:$AM$43, MATCH($B373, FixtureTicker!$A$24:$A$43), PlayerForm!$X$5+1)="H",
_xlfn.XLOOKUP($E373, PlayerForm!$D$3:$D$394, PlayerForm!$Q$3:$Q$394)*
_xlfn.XLOOKUP(
INDEX(FixtureTicker!$B$3:$AM$22, MATCH($B373, FixtureTicker!$A$3:$A$22), PlayerForm!$X$5+1),
 TeamForm!$B$4:$B$23, TeamForm!$AD$4:$AD$23),
INDEX(FixtureTicker!$B$24:$AM$43, MATCH($B373, FixtureTicker!$A$24:$A$43), PlayerForm!$X$5+1)="A",
_xlfn.XLOOKUP($E373, PlayerForm!$D$3:$D$394, PlayerForm!$R$3:$R$394)*
_xlfn.XLOOKUP(
INDEX(FixtureTicker!$B$3:$AM$22, MATCH($B373, FixtureTicker!$A$3:$A$22), PlayerForm!$X$5+1),
 TeamForm!$B$4:$B$23, TeamForm!$AB$4:$AB$23),
INDEX(FixtureTicker!$B$24:$AM$43, MATCH($B373, FixtureTicker!$A$24:$A$43), PlayerForm!$X$5+1)="BLANK",
0
),
_xlfn.IFS(
INDEX(FixtureTicker!$B$24:$AM$43, MATCH($B373, FixtureTicker!$A$24:$A$43), PlayerForm!$X$5+2)="H",
_xlfn.XLOOKUP($E373, PlayerForm!$D$3:$D$394, PlayerForm!$Q$3:$Q$394)*
_xlfn.XLOOKUP(
INDEX(FixtureTicker!$B$3:$AM$22, MATCH($B373, FixtureTicker!$A$3:$A$22), PlayerForm!$X$5+2),
 TeamForm!$B$4:$B$23, TeamForm!$AD$4:$AD$23),
INDEX(FixtureTicker!$B$24:$AM$43, MATCH($B373, FixtureTicker!$A$24:$A$43), PlayerForm!$X$5+2)="A",
_xlfn.XLOOKUP($E373, PlayerForm!$D$3:$D$394, PlayerForm!$R$3:$R$394)*
_xlfn.XLOOKUP(
INDEX(FixtureTicker!$B$3:$AM$22, MATCH($B373, FixtureTicker!$A$3:$A$22), PlayerForm!$X$5+2),
 TeamForm!$B$4:$B$23, TeamForm!$AB$4:$AB$23),
INDEX(FixtureTicker!$B$24:$AM$43, MATCH($B373, FixtureTicker!$A$24:$A$43), PlayerForm!$X$5+2)="BLANK",
0
),
_xlfn.IFS(
INDEX(FixtureTicker!$B$24:$AM$43, MATCH($B373, FixtureTicker!$A$24:$A$43), PlayerForm!$X$5+3)="H",
_xlfn.XLOOKUP($E373, PlayerForm!$D$3:$D$394, PlayerForm!$Q$3:$Q$394)*
_xlfn.XLOOKUP(
INDEX(FixtureTicker!$B$3:$AM$22, MATCH($B373, FixtureTicker!$A$3:$A$22), PlayerForm!$X$5+3),
 TeamForm!$B$4:$B$23, TeamForm!$AD$4:$AD$23),
INDEX(FixtureTicker!$B$24:$AM$43, MATCH($B373, FixtureTicker!$A$24:$A$43), PlayerForm!$X$5+3)="A",
_xlfn.XLOOKUP($E373, PlayerForm!$D$3:$D$394, PlayerForm!$R$3:$R$394)*
_xlfn.XLOOKUP(
INDEX(FixtureTicker!$B$3:$AM$22, MATCH($B373, FixtureTicker!$A$3:$A$22), PlayerForm!$X$5+3),
 TeamForm!$B$4:$B$23, TeamForm!$AB$4:$AB$23),
INDEX(FixtureTicker!$B$24:$AM$43, MATCH($B373, FixtureTicker!$A$24:$A$43), PlayerForm!$X$5+3)="BLANK",
0
),
_xlfn.IFS(
INDEX(FixtureTicker!$B$24:$AM$43, MATCH($B373, FixtureTicker!$A$24:$A$43), PlayerForm!$X$5+4)="H",
_xlfn.XLOOKUP($E373, PlayerForm!$D$3:$D$394, PlayerForm!$Q$3:$Q$394)*
_xlfn.XLOOKUP(
INDEX(FixtureTicker!$B$3:$AM$22, MATCH($B373, FixtureTicker!$A$3:$A$22), PlayerForm!$X$5+4),
 TeamForm!$B$4:$B$23, TeamForm!$AD$4:$AD$23),
INDEX(FixtureTicker!$B$24:$AM$43, MATCH($B373, FixtureTicker!$A$24:$A$43), PlayerForm!$X$5+4)="A",
_xlfn.XLOOKUP($E373, PlayerForm!$D$3:$D$394, PlayerForm!$R$3:$R$394)*
_xlfn.XLOOKUP(
INDEX(FixtureTicker!$B$3:$AM$22, MATCH($B373, FixtureTicker!$A$3:$A$22), PlayerForm!$X$5+4),
 TeamForm!$B$4:$B$23, TeamForm!$AB$4:$AB$23),
INDEX(FixtureTicker!$B$24:$AM$43, MATCH($B373, FixtureTicker!$A$24:$A$43), PlayerForm!$X$5+4)="BLANK",
0
),
_xlfn.IFS(
INDEX(FixtureTicker!$B$24:$AM$43, MATCH($B373, FixtureTicker!$A$24:$A$43), PlayerForm!$X$5+5)="H",
_xlfn.XLOOKUP($E373, PlayerForm!$D$3:$D$394, PlayerForm!$Q$3:$Q$394)*
_xlfn.XLOOKUP(
INDEX(FixtureTicker!$B$3:$AM$22, MATCH($B373, FixtureTicker!$A$3:$A$22), PlayerForm!$X$5+5),
 TeamForm!$B$4:$B$23, TeamForm!$AD$4:$AD$23),
INDEX(FixtureTicker!$B$24:$AM$43, MATCH($B373, FixtureTicker!$A$24:$A$43), PlayerForm!$X$5+5)="A",
_xlfn.XLOOKUP($E373, PlayerForm!$D$3:$D$394, PlayerForm!$R$3:$R$394)*
_xlfn.XLOOKUP(
INDEX(FixtureTicker!$B$3:$AM$22, MATCH($B373, FixtureTicker!$A$3:$A$22), PlayerForm!$X$5+5),
 TeamForm!$B$4:$B$23, TeamForm!$AB$4:$AB$23),
INDEX(FixtureTicker!$B$24:$AM$43, MATCH($B373, FixtureTicker!$A$24:$A$43), PlayerForm!$X$5+5)="BLANK",
0
),
_xlfn.IFS(
INDEX(FixtureTicker!$B$24:$AM$43, MATCH($B373, FixtureTicker!$A$24:$A$43), PlayerForm!$X$5+6)="H",
_xlfn.XLOOKUP($E373, PlayerForm!$D$3:$D$394, PlayerForm!$Q$3:$Q$394)*
_xlfn.XLOOKUP(
INDEX(FixtureTicker!$B$3:$AM$22, MATCH($B373, FixtureTicker!$A$3:$A$22), PlayerForm!$X$5+6),
 TeamForm!$B$4:$B$23, TeamForm!$AD$4:$AD$23),
INDEX(FixtureTicker!$B$24:$AM$43, MATCH($B373, FixtureTicker!$A$24:$A$43), PlayerForm!$X$5+6)="A",
_xlfn.XLOOKUP($E373, PlayerForm!$D$3:$D$394, PlayerForm!$R$3:$R$394)*
_xlfn.XLOOKUP(
INDEX(FixtureTicker!$B$3:$AM$22, MATCH($B373, FixtureTicker!$A$3:$A$22), PlayerForm!$X$5+6),
 TeamForm!$B$4:$B$23, TeamForm!$AB$4:$AB$23),
INDEX(FixtureTicker!$B$24:$AM$43, MATCH($B373, FixtureTicker!$A$24:$A$43), PlayerForm!$X$5+6)="BLANK",
0
),
_xlfn.IFS(
INDEX(FixtureTicker!$B$24:$AM$43, MATCH($B373, FixtureTicker!$A$24:$A$43), PlayerForm!$X$5+7)="H",
_xlfn.XLOOKUP($E373, PlayerForm!$D$3:$D$394, PlayerForm!$Q$3:$Q$394)*
_xlfn.XLOOKUP(
INDEX(FixtureTicker!$B$3:$AM$22, MATCH($B373, FixtureTicker!$A$3:$A$22), PlayerForm!$X$5+7),
 TeamForm!$B$4:$B$23, TeamForm!$AD$4:$AD$23),
INDEX(FixtureTicker!$B$24:$AM$43, MATCH($B373, FixtureTicker!$A$24:$A$43), PlayerForm!$X$5+7)="A",
_xlfn.XLOOKUP($E373, PlayerForm!$D$3:$D$394, PlayerForm!$R$3:$R$394)*
_xlfn.XLOOKUP(
INDEX(FixtureTicker!$B$3:$AM$22, MATCH($B373, FixtureTicker!$A$3:$A$22), PlayerForm!$X$5+7),
 TeamForm!$B$4:$B$23, TeamForm!$AB$4:$AB$23),
INDEX(FixtureTicker!$B$24:$AM$43, MATCH($B373, FixtureTicker!$A$24:$A$43), PlayerForm!$X$5+7)="BLANK",
0
)
),0)</f>
        <v>0</v>
      </c>
    </row>
    <row r="374" spans="1:10">
      <c r="A374" s="55">
        <v>346</v>
      </c>
      <c r="B374" s="55">
        <f>_xlfn.XLOOKUP($A374, PlayerData!$B$3:$B$394, PlayerData!C$3:C$394)</f>
        <v>0</v>
      </c>
      <c r="C374" s="55" t="str">
        <f>_xlfn.XLOOKUP($A374, PlayerData!$B$3:$B$394, PlayerData!D$3:D$394)</f>
        <v>D</v>
      </c>
      <c r="D374" s="55">
        <f>_xlfn.XLOOKUP($A374, PlayerData!$B:$B, PlayerData!F:F,,,-1)</f>
        <v>4.3</v>
      </c>
      <c r="E374" s="31" t="str">
        <f>_xlfn.XLOOKUP($A374, PlayerData!$B$3:$B$394, PlayerData!E$3:E$394)</f>
        <v>Francis</v>
      </c>
      <c r="F374" s="164" cm="1">
        <f t="array" ref="F374">IFERROR(0.01*_xlfn.IFS(
INDEX(FixtureTicker!$B$24:$AM$43, MATCH($B374, FixtureTicker!$A$24:$A$43, 0), PlayerForm!$X$5)="H",
_xlfn.XLOOKUP($E374, PlayerForm!$D$3:$D$394, PlayerForm!$Q$3:$Q$394)*
_xlfn.XLOOKUP(
INDEX(FixtureTicker!$B$3:$AM$22, MATCH($B374, FixtureTicker!$A$3:$A$22,0), PlayerForm!$X$5),
 TeamForm!$B$4:$B$23, TeamForm!$AD$4:$AD$23),
INDEX(FixtureTicker!$B$24:$AM$43, MATCH($B374, FixtureTicker!$A$24:$A$43,0), PlayerForm!$X$5)="A",
_xlfn.XLOOKUP($E374, PlayerForm!$D$3:$D$394, PlayerForm!$R$3:$R$394)*
_xlfn.XLOOKUP(
INDEX(FixtureTicker!$B$3:$AM$22, MATCH($B374, FixtureTicker!$A$3:$A$22,0), PlayerForm!$X$5),
 TeamForm!$B$4:$B$23, TeamForm!$AB$4:$AB$23),
INDEX(FixtureTicker!$B$24:$AM$43, MATCH($B374, FixtureTicker!$A$24:$A$43,0), PlayerForm!$X$5)="BLANK",
0),0)</f>
        <v>0</v>
      </c>
      <c r="G374" s="163" cm="1">
        <f t="array" ref="G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
),0)</f>
        <v>0</v>
      </c>
      <c r="H374" s="163" cm="1">
        <f t="array" ref="H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),
_xlfn.IFS(
INDEX(FixtureTicker!$B$24:$AM$43, MATCH($B374, FixtureTicker!$A$24:$A$43), PlayerForm!$X$5+2)="H",
_xlfn.XLOOKUP($E374, PlayerForm!$D$3:$D$394, PlayerForm!$Q$3:$Q$394)*
_xlfn.XLOOKUP(
INDEX(FixtureTicker!$B$3:$AM$22, MATCH($B374, FixtureTicker!$A$3:$A$22), PlayerForm!$X$5+2),
 TeamForm!$B$4:$B$23, TeamForm!$AD$4:$AD$23),
INDEX(FixtureTicker!$B$24:$AM$43, MATCH($B374, FixtureTicker!$A$24:$A$43), PlayerForm!$X$5+2)="A",
_xlfn.XLOOKUP($E374, PlayerForm!$D$3:$D$394, PlayerForm!$R$3:$R$394)*
_xlfn.XLOOKUP(
INDEX(FixtureTicker!$B$3:$AM$22, MATCH($B374, FixtureTicker!$A$3:$A$22), PlayerForm!$X$5+2),
 TeamForm!$B$4:$B$23, TeamForm!$AB$4:$AB$23),
INDEX(FixtureTicker!$B$24:$AM$43, MATCH($B374, FixtureTicker!$A$24:$A$43), PlayerForm!$X$5+2)="BLANK",
0
),
_xlfn.IFS(
INDEX(FixtureTicker!$B$24:$AM$43, MATCH($B374, FixtureTicker!$A$24:$A$43), PlayerForm!$X$5+3)="H",
_xlfn.XLOOKUP($E374, PlayerForm!$D$3:$D$394, PlayerForm!$Q$3:$Q$394)*
_xlfn.XLOOKUP(
INDEX(FixtureTicker!$B$3:$AM$22, MATCH($B374, FixtureTicker!$A$3:$A$22), PlayerForm!$X$5+3),
 TeamForm!$B$4:$B$23, TeamForm!$AD$4:$AD$23),
INDEX(FixtureTicker!$B$24:$AM$43, MATCH($B374, FixtureTicker!$A$24:$A$43), PlayerForm!$X$5+3)="A",
_xlfn.XLOOKUP($E374, PlayerForm!$D$3:$D$394, PlayerForm!$R$3:$R$394)*
_xlfn.XLOOKUP(
INDEX(FixtureTicker!$B$3:$AM$22, MATCH($B374, FixtureTicker!$A$3:$A$22), PlayerForm!$X$5+3),
 TeamForm!$B$4:$B$23, TeamForm!$AB$4:$AB$23),
INDEX(FixtureTicker!$B$24:$AM$43, MATCH($B374, FixtureTicker!$A$24:$A$43), PlayerForm!$X$5+3)="BLANK",
0
)
),0)</f>
        <v>0</v>
      </c>
      <c r="I374" s="163" cm="1">
        <f t="array" ref="I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),
_xlfn.IFS(
INDEX(FixtureTicker!$B$24:$AM$43, MATCH($B374, FixtureTicker!$A$24:$A$43), PlayerForm!$X$5+2)="H",
_xlfn.XLOOKUP($E374, PlayerForm!$D$3:$D$394, PlayerForm!$Q$3:$Q$394)*
_xlfn.XLOOKUP(
INDEX(FixtureTicker!$B$3:$AM$22, MATCH($B374, FixtureTicker!$A$3:$A$22), PlayerForm!$X$5+2),
 TeamForm!$B$4:$B$23, TeamForm!$AD$4:$AD$23),
INDEX(FixtureTicker!$B$24:$AM$43, MATCH($B374, FixtureTicker!$A$24:$A$43), PlayerForm!$X$5+2)="A",
_xlfn.XLOOKUP($E374, PlayerForm!$D$3:$D$394, PlayerForm!$R$3:$R$394)*
_xlfn.XLOOKUP(
INDEX(FixtureTicker!$B$3:$AM$22, MATCH($B374, FixtureTicker!$A$3:$A$22), PlayerForm!$X$5+2),
 TeamForm!$B$4:$B$23, TeamForm!$AB$4:$AB$23),
INDEX(FixtureTicker!$B$24:$AM$43, MATCH($B374, FixtureTicker!$A$24:$A$43), PlayerForm!$X$5+2)="BLANK",
0
),
_xlfn.IFS(
INDEX(FixtureTicker!$B$24:$AM$43, MATCH($B374, FixtureTicker!$A$24:$A$43), PlayerForm!$X$5+3)="H",
_xlfn.XLOOKUP($E374, PlayerForm!$D$3:$D$394, PlayerForm!$Q$3:$Q$394)*
_xlfn.XLOOKUP(
INDEX(FixtureTicker!$B$3:$AM$22, MATCH($B374, FixtureTicker!$A$3:$A$22), PlayerForm!$X$5+3),
 TeamForm!$B$4:$B$23, TeamForm!$AD$4:$AD$23),
INDEX(FixtureTicker!$B$24:$AM$43, MATCH($B374, FixtureTicker!$A$24:$A$43), PlayerForm!$X$5+3)="A",
_xlfn.XLOOKUP($E374, PlayerForm!$D$3:$D$394, PlayerForm!$R$3:$R$394)*
_xlfn.XLOOKUP(
INDEX(FixtureTicker!$B$3:$AM$22, MATCH($B374, FixtureTicker!$A$3:$A$22), PlayerForm!$X$5+3),
 TeamForm!$B$4:$B$23, TeamForm!$AB$4:$AB$23),
INDEX(FixtureTicker!$B$24:$AM$43, MATCH($B374, FixtureTicker!$A$24:$A$43), PlayerForm!$X$5+3)="BLANK",
0
),
_xlfn.IFS(
INDEX(FixtureTicker!$B$24:$AM$43, MATCH($B374, FixtureTicker!$A$24:$A$43), PlayerForm!$X$5+4)="H",
_xlfn.XLOOKUP($E374, PlayerForm!$D$3:$D$394, PlayerForm!$Q$3:$Q$394)*
_xlfn.XLOOKUP(
INDEX(FixtureTicker!$B$3:$AM$22, MATCH($B374, FixtureTicker!$A$3:$A$22), PlayerForm!$X$5+4),
 TeamForm!$B$4:$B$23, TeamForm!$AD$4:$AD$23),
INDEX(FixtureTicker!$B$24:$AM$43, MATCH($B374, FixtureTicker!$A$24:$A$43), PlayerForm!$X$5+4)="A",
_xlfn.XLOOKUP($E374, PlayerForm!$D$3:$D$394, PlayerForm!$R$3:$R$394)*
_xlfn.XLOOKUP(
INDEX(FixtureTicker!$B$3:$AM$22, MATCH($B374, FixtureTicker!$A$3:$A$22), PlayerForm!$X$5+4),
 TeamForm!$B$4:$B$23, TeamForm!$AB$4:$AB$23),
INDEX(FixtureTicker!$B$24:$AM$43, MATCH($B374, FixtureTicker!$A$24:$A$43), PlayerForm!$X$5+4)="BLANK",
0
),
_xlfn.IFS(
INDEX(FixtureTicker!$B$24:$AM$43, MATCH($B374, FixtureTicker!$A$24:$A$43), PlayerForm!$X$5+5)="H",
_xlfn.XLOOKUP($E374, PlayerForm!$D$3:$D$394, PlayerForm!$Q$3:$Q$394)*
_xlfn.XLOOKUP(
INDEX(FixtureTicker!$B$3:$AM$22, MATCH($B374, FixtureTicker!$A$3:$A$22), PlayerForm!$X$5+5),
 TeamForm!$B$4:$B$23, TeamForm!$AD$4:$AD$23),
INDEX(FixtureTicker!$B$24:$AM$43, MATCH($B374, FixtureTicker!$A$24:$A$43), PlayerForm!$X$5+5)="A",
_xlfn.XLOOKUP($E374, PlayerForm!$D$3:$D$394, PlayerForm!$R$3:$R$394)*
_xlfn.XLOOKUP(
INDEX(FixtureTicker!$B$3:$AM$22, MATCH($B374, FixtureTicker!$A$3:$A$22), PlayerForm!$X$5+5),
 TeamForm!$B$4:$B$23, TeamForm!$AB$4:$AB$23),
INDEX(FixtureTicker!$B$24:$AM$43, MATCH($B374, FixtureTicker!$A$24:$A$43), PlayerForm!$X$5+5)="BLANK",
0
)
),0)</f>
        <v>0</v>
      </c>
      <c r="J374" s="163" cm="1">
        <f t="array" ref="J374">IFERROR(0.01*SUM(
_xlfn.IFS(
INDEX(FixtureTicker!$B$24:$AM$43, MATCH($B374, FixtureTicker!$A$24:$A$43), PlayerForm!$X$5)="H",
_xlfn.XLOOKUP($E374, PlayerForm!$D$3:$D$394, PlayerForm!$Q$3:$Q$394)*
_xlfn.XLOOKUP(
INDEX(FixtureTicker!$B$3:$AM$22, MATCH($B374, FixtureTicker!$A$3:$A$22), PlayerForm!$X$5),
 TeamForm!$B$4:$B$23, TeamForm!$AD$4:$AD$23),
INDEX(FixtureTicker!$B$24:$AM$43, MATCH($B374, FixtureTicker!$A$24:$A$43), PlayerForm!$X$5)="A",
_xlfn.XLOOKUP($E374, PlayerForm!$D$3:$D$394, PlayerForm!$R$3:$R$394)*
_xlfn.XLOOKUP(
INDEX(FixtureTicker!$B$3:$AM$22, MATCH($B374, FixtureTicker!$A$3:$A$22), PlayerForm!$X$5),
 TeamForm!$B$4:$B$23, TeamForm!$AB$4:$AB$23),
INDEX(FixtureTicker!$B$24:$AM$43, MATCH($B374, FixtureTicker!$A$24:$A$43), PlayerForm!$X$5)="BLANK",
0
),
_xlfn.IFS(
INDEX(FixtureTicker!$B$24:$AM$43, MATCH($B374, FixtureTicker!$A$24:$A$43), PlayerForm!$X$5+1)="H",
_xlfn.XLOOKUP($E374, PlayerForm!$D$3:$D$394, PlayerForm!$Q$3:$Q$394)*
_xlfn.XLOOKUP(
INDEX(FixtureTicker!$B$3:$AM$22, MATCH($B374, FixtureTicker!$A$3:$A$22), PlayerForm!$X$5+1),
 TeamForm!$B$4:$B$23, TeamForm!$AD$4:$AD$23),
INDEX(FixtureTicker!$B$24:$AM$43, MATCH($B374, FixtureTicker!$A$24:$A$43), PlayerForm!$X$5+1)="A",
_xlfn.XLOOKUP($E374, PlayerForm!$D$3:$D$394, PlayerForm!$R$3:$R$394)*
_xlfn.XLOOKUP(
INDEX(FixtureTicker!$B$3:$AM$22, MATCH($B374, FixtureTicker!$A$3:$A$22), PlayerForm!$X$5+1),
 TeamForm!$B$4:$B$23, TeamForm!$AB$4:$AB$23),
INDEX(FixtureTicker!$B$24:$AM$43, MATCH($B374, FixtureTicker!$A$24:$A$43), PlayerForm!$X$5+1)="BLANK",
0
),
_xlfn.IFS(
INDEX(FixtureTicker!$B$24:$AM$43, MATCH($B374, FixtureTicker!$A$24:$A$43), PlayerForm!$X$5+2)="H",
_xlfn.XLOOKUP($E374, PlayerForm!$D$3:$D$394, PlayerForm!$Q$3:$Q$394)*
_xlfn.XLOOKUP(
INDEX(FixtureTicker!$B$3:$AM$22, MATCH($B374, FixtureTicker!$A$3:$A$22), PlayerForm!$X$5+2),
 TeamForm!$B$4:$B$23, TeamForm!$AD$4:$AD$23),
INDEX(FixtureTicker!$B$24:$AM$43, MATCH($B374, FixtureTicker!$A$24:$A$43), PlayerForm!$X$5+2)="A",
_xlfn.XLOOKUP($E374, PlayerForm!$D$3:$D$394, PlayerForm!$R$3:$R$394)*
_xlfn.XLOOKUP(
INDEX(FixtureTicker!$B$3:$AM$22, MATCH($B374, FixtureTicker!$A$3:$A$22), PlayerForm!$X$5+2),
 TeamForm!$B$4:$B$23, TeamForm!$AB$4:$AB$23),
INDEX(FixtureTicker!$B$24:$AM$43, MATCH($B374, FixtureTicker!$A$24:$A$43), PlayerForm!$X$5+2)="BLANK",
0
),
_xlfn.IFS(
INDEX(FixtureTicker!$B$24:$AM$43, MATCH($B374, FixtureTicker!$A$24:$A$43), PlayerForm!$X$5+3)="H",
_xlfn.XLOOKUP($E374, PlayerForm!$D$3:$D$394, PlayerForm!$Q$3:$Q$394)*
_xlfn.XLOOKUP(
INDEX(FixtureTicker!$B$3:$AM$22, MATCH($B374, FixtureTicker!$A$3:$A$22), PlayerForm!$X$5+3),
 TeamForm!$B$4:$B$23, TeamForm!$AD$4:$AD$23),
INDEX(FixtureTicker!$B$24:$AM$43, MATCH($B374, FixtureTicker!$A$24:$A$43), PlayerForm!$X$5+3)="A",
_xlfn.XLOOKUP($E374, PlayerForm!$D$3:$D$394, PlayerForm!$R$3:$R$394)*
_xlfn.XLOOKUP(
INDEX(FixtureTicker!$B$3:$AM$22, MATCH($B374, FixtureTicker!$A$3:$A$22), PlayerForm!$X$5+3),
 TeamForm!$B$4:$B$23, TeamForm!$AB$4:$AB$23),
INDEX(FixtureTicker!$B$24:$AM$43, MATCH($B374, FixtureTicker!$A$24:$A$43), PlayerForm!$X$5+3)="BLANK",
0
),
_xlfn.IFS(
INDEX(FixtureTicker!$B$24:$AM$43, MATCH($B374, FixtureTicker!$A$24:$A$43), PlayerForm!$X$5+4)="H",
_xlfn.XLOOKUP($E374, PlayerForm!$D$3:$D$394, PlayerForm!$Q$3:$Q$394)*
_xlfn.XLOOKUP(
INDEX(FixtureTicker!$B$3:$AM$22, MATCH($B374, FixtureTicker!$A$3:$A$22), PlayerForm!$X$5+4),
 TeamForm!$B$4:$B$23, TeamForm!$AD$4:$AD$23),
INDEX(FixtureTicker!$B$24:$AM$43, MATCH($B374, FixtureTicker!$A$24:$A$43), PlayerForm!$X$5+4)="A",
_xlfn.XLOOKUP($E374, PlayerForm!$D$3:$D$394, PlayerForm!$R$3:$R$394)*
_xlfn.XLOOKUP(
INDEX(FixtureTicker!$B$3:$AM$22, MATCH($B374, FixtureTicker!$A$3:$A$22), PlayerForm!$X$5+4),
 TeamForm!$B$4:$B$23, TeamForm!$AB$4:$AB$23),
INDEX(FixtureTicker!$B$24:$AM$43, MATCH($B374, FixtureTicker!$A$24:$A$43), PlayerForm!$X$5+4)="BLANK",
0
),
_xlfn.IFS(
INDEX(FixtureTicker!$B$24:$AM$43, MATCH($B374, FixtureTicker!$A$24:$A$43), PlayerForm!$X$5+5)="H",
_xlfn.XLOOKUP($E374, PlayerForm!$D$3:$D$394, PlayerForm!$Q$3:$Q$394)*
_xlfn.XLOOKUP(
INDEX(FixtureTicker!$B$3:$AM$22, MATCH($B374, FixtureTicker!$A$3:$A$22), PlayerForm!$X$5+5),
 TeamForm!$B$4:$B$23, TeamForm!$AD$4:$AD$23),
INDEX(FixtureTicker!$B$24:$AM$43, MATCH($B374, FixtureTicker!$A$24:$A$43), PlayerForm!$X$5+5)="A",
_xlfn.XLOOKUP($E374, PlayerForm!$D$3:$D$394, PlayerForm!$R$3:$R$394)*
_xlfn.XLOOKUP(
INDEX(FixtureTicker!$B$3:$AM$22, MATCH($B374, FixtureTicker!$A$3:$A$22), PlayerForm!$X$5+5),
 TeamForm!$B$4:$B$23, TeamForm!$AB$4:$AB$23),
INDEX(FixtureTicker!$B$24:$AM$43, MATCH($B374, FixtureTicker!$A$24:$A$43), PlayerForm!$X$5+5)="BLANK",
0
),
_xlfn.IFS(
INDEX(FixtureTicker!$B$24:$AM$43, MATCH($B374, FixtureTicker!$A$24:$A$43), PlayerForm!$X$5+6)="H",
_xlfn.XLOOKUP($E374, PlayerForm!$D$3:$D$394, PlayerForm!$Q$3:$Q$394)*
_xlfn.XLOOKUP(
INDEX(FixtureTicker!$B$3:$AM$22, MATCH($B374, FixtureTicker!$A$3:$A$22), PlayerForm!$X$5+6),
 TeamForm!$B$4:$B$23, TeamForm!$AD$4:$AD$23),
INDEX(FixtureTicker!$B$24:$AM$43, MATCH($B374, FixtureTicker!$A$24:$A$43), PlayerForm!$X$5+6)="A",
_xlfn.XLOOKUP($E374, PlayerForm!$D$3:$D$394, PlayerForm!$R$3:$R$394)*
_xlfn.XLOOKUP(
INDEX(FixtureTicker!$B$3:$AM$22, MATCH($B374, FixtureTicker!$A$3:$A$22), PlayerForm!$X$5+6),
 TeamForm!$B$4:$B$23, TeamForm!$AB$4:$AB$23),
INDEX(FixtureTicker!$B$24:$AM$43, MATCH($B374, FixtureTicker!$A$24:$A$43), PlayerForm!$X$5+6)="BLANK",
0
),
_xlfn.IFS(
INDEX(FixtureTicker!$B$24:$AM$43, MATCH($B374, FixtureTicker!$A$24:$A$43), PlayerForm!$X$5+7)="H",
_xlfn.XLOOKUP($E374, PlayerForm!$D$3:$D$394, PlayerForm!$Q$3:$Q$394)*
_xlfn.XLOOKUP(
INDEX(FixtureTicker!$B$3:$AM$22, MATCH($B374, FixtureTicker!$A$3:$A$22), PlayerForm!$X$5+7),
 TeamForm!$B$4:$B$23, TeamForm!$AD$4:$AD$23),
INDEX(FixtureTicker!$B$24:$AM$43, MATCH($B374, FixtureTicker!$A$24:$A$43), PlayerForm!$X$5+7)="A",
_xlfn.XLOOKUP($E374, PlayerForm!$D$3:$D$394, PlayerForm!$R$3:$R$394)*
_xlfn.XLOOKUP(
INDEX(FixtureTicker!$B$3:$AM$22, MATCH($B374, FixtureTicker!$A$3:$A$22), PlayerForm!$X$5+7),
 TeamForm!$B$4:$B$23, TeamForm!$AB$4:$AB$23),
INDEX(FixtureTicker!$B$24:$AM$43, MATCH($B374, FixtureTicker!$A$24:$A$43), PlayerForm!$X$5+7)="BLANK",
0
)
),0)</f>
        <v>0</v>
      </c>
    </row>
    <row r="375" spans="1:10">
      <c r="A375" s="55">
        <v>344</v>
      </c>
      <c r="B375" s="55">
        <f>_xlfn.XLOOKUP($A375, PlayerData!$B$3:$B$394, PlayerData!C$3:C$394)</f>
        <v>0</v>
      </c>
      <c r="C375" s="55" t="str">
        <f>_xlfn.XLOOKUP($A375, PlayerData!$B$3:$B$394, PlayerData!D$3:D$394)</f>
        <v>D</v>
      </c>
      <c r="D375" s="55">
        <f>_xlfn.XLOOKUP($A375, PlayerData!$B:$B, PlayerData!F:F,,,-1)</f>
        <v>4.4000000000000004</v>
      </c>
      <c r="E375" s="31" t="str">
        <f>_xlfn.XLOOKUP($A375, PlayerData!$B$3:$B$394, PlayerData!E$3:E$394)</f>
        <v>Kelly Lloyd</v>
      </c>
      <c r="F375" s="164" cm="1">
        <f t="array" ref="F375">IFERROR(0.01*_xlfn.IFS(
INDEX(FixtureTicker!$B$24:$AM$43, MATCH($B375, FixtureTicker!$A$24:$A$43, 0), PlayerForm!$X$5)="H",
_xlfn.XLOOKUP($E375, PlayerForm!$D$3:$D$394, PlayerForm!$Q$3:$Q$394)*
_xlfn.XLOOKUP(
INDEX(FixtureTicker!$B$3:$AM$22, MATCH($B375, FixtureTicker!$A$3:$A$22,0), PlayerForm!$X$5),
 TeamForm!$B$4:$B$23, TeamForm!$AD$4:$AD$23),
INDEX(FixtureTicker!$B$24:$AM$43, MATCH($B375, FixtureTicker!$A$24:$A$43,0), PlayerForm!$X$5)="A",
_xlfn.XLOOKUP($E375, PlayerForm!$D$3:$D$394, PlayerForm!$R$3:$R$394)*
_xlfn.XLOOKUP(
INDEX(FixtureTicker!$B$3:$AM$22, MATCH($B375, FixtureTicker!$A$3:$A$22,0), PlayerForm!$X$5),
 TeamForm!$B$4:$B$23, TeamForm!$AB$4:$AB$23),
INDEX(FixtureTicker!$B$24:$AM$43, MATCH($B375, FixtureTicker!$A$24:$A$43,0), PlayerForm!$X$5)="BLANK",
0),0)</f>
        <v>0</v>
      </c>
      <c r="G375" s="163" cm="1">
        <f t="array" ref="G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
),0)</f>
        <v>0</v>
      </c>
      <c r="H375" s="163" cm="1">
        <f t="array" ref="H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),
_xlfn.IFS(
INDEX(FixtureTicker!$B$24:$AM$43, MATCH($B375, FixtureTicker!$A$24:$A$43), PlayerForm!$X$5+2)="H",
_xlfn.XLOOKUP($E375, PlayerForm!$D$3:$D$394, PlayerForm!$Q$3:$Q$394)*
_xlfn.XLOOKUP(
INDEX(FixtureTicker!$B$3:$AM$22, MATCH($B375, FixtureTicker!$A$3:$A$22), PlayerForm!$X$5+2),
 TeamForm!$B$4:$B$23, TeamForm!$AD$4:$AD$23),
INDEX(FixtureTicker!$B$24:$AM$43, MATCH($B375, FixtureTicker!$A$24:$A$43), PlayerForm!$X$5+2)="A",
_xlfn.XLOOKUP($E375, PlayerForm!$D$3:$D$394, PlayerForm!$R$3:$R$394)*
_xlfn.XLOOKUP(
INDEX(FixtureTicker!$B$3:$AM$22, MATCH($B375, FixtureTicker!$A$3:$A$22), PlayerForm!$X$5+2),
 TeamForm!$B$4:$B$23, TeamForm!$AB$4:$AB$23),
INDEX(FixtureTicker!$B$24:$AM$43, MATCH($B375, FixtureTicker!$A$24:$A$43), PlayerForm!$X$5+2)="BLANK",
0
),
_xlfn.IFS(
INDEX(FixtureTicker!$B$24:$AM$43, MATCH($B375, FixtureTicker!$A$24:$A$43), PlayerForm!$X$5+3)="H",
_xlfn.XLOOKUP($E375, PlayerForm!$D$3:$D$394, PlayerForm!$Q$3:$Q$394)*
_xlfn.XLOOKUP(
INDEX(FixtureTicker!$B$3:$AM$22, MATCH($B375, FixtureTicker!$A$3:$A$22), PlayerForm!$X$5+3),
 TeamForm!$B$4:$B$23, TeamForm!$AD$4:$AD$23),
INDEX(FixtureTicker!$B$24:$AM$43, MATCH($B375, FixtureTicker!$A$24:$A$43), PlayerForm!$X$5+3)="A",
_xlfn.XLOOKUP($E375, PlayerForm!$D$3:$D$394, PlayerForm!$R$3:$R$394)*
_xlfn.XLOOKUP(
INDEX(FixtureTicker!$B$3:$AM$22, MATCH($B375, FixtureTicker!$A$3:$A$22), PlayerForm!$X$5+3),
 TeamForm!$B$4:$B$23, TeamForm!$AB$4:$AB$23),
INDEX(FixtureTicker!$B$24:$AM$43, MATCH($B375, FixtureTicker!$A$24:$A$43), PlayerForm!$X$5+3)="BLANK",
0
)
),0)</f>
        <v>0</v>
      </c>
      <c r="I375" s="163" cm="1">
        <f t="array" ref="I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),
_xlfn.IFS(
INDEX(FixtureTicker!$B$24:$AM$43, MATCH($B375, FixtureTicker!$A$24:$A$43), PlayerForm!$X$5+2)="H",
_xlfn.XLOOKUP($E375, PlayerForm!$D$3:$D$394, PlayerForm!$Q$3:$Q$394)*
_xlfn.XLOOKUP(
INDEX(FixtureTicker!$B$3:$AM$22, MATCH($B375, FixtureTicker!$A$3:$A$22), PlayerForm!$X$5+2),
 TeamForm!$B$4:$B$23, TeamForm!$AD$4:$AD$23),
INDEX(FixtureTicker!$B$24:$AM$43, MATCH($B375, FixtureTicker!$A$24:$A$43), PlayerForm!$X$5+2)="A",
_xlfn.XLOOKUP($E375, PlayerForm!$D$3:$D$394, PlayerForm!$R$3:$R$394)*
_xlfn.XLOOKUP(
INDEX(FixtureTicker!$B$3:$AM$22, MATCH($B375, FixtureTicker!$A$3:$A$22), PlayerForm!$X$5+2),
 TeamForm!$B$4:$B$23, TeamForm!$AB$4:$AB$23),
INDEX(FixtureTicker!$B$24:$AM$43, MATCH($B375, FixtureTicker!$A$24:$A$43), PlayerForm!$X$5+2)="BLANK",
0
),
_xlfn.IFS(
INDEX(FixtureTicker!$B$24:$AM$43, MATCH($B375, FixtureTicker!$A$24:$A$43), PlayerForm!$X$5+3)="H",
_xlfn.XLOOKUP($E375, PlayerForm!$D$3:$D$394, PlayerForm!$Q$3:$Q$394)*
_xlfn.XLOOKUP(
INDEX(FixtureTicker!$B$3:$AM$22, MATCH($B375, FixtureTicker!$A$3:$A$22), PlayerForm!$X$5+3),
 TeamForm!$B$4:$B$23, TeamForm!$AD$4:$AD$23),
INDEX(FixtureTicker!$B$24:$AM$43, MATCH($B375, FixtureTicker!$A$24:$A$43), PlayerForm!$X$5+3)="A",
_xlfn.XLOOKUP($E375, PlayerForm!$D$3:$D$394, PlayerForm!$R$3:$R$394)*
_xlfn.XLOOKUP(
INDEX(FixtureTicker!$B$3:$AM$22, MATCH($B375, FixtureTicker!$A$3:$A$22), PlayerForm!$X$5+3),
 TeamForm!$B$4:$B$23, TeamForm!$AB$4:$AB$23),
INDEX(FixtureTicker!$B$24:$AM$43, MATCH($B375, FixtureTicker!$A$24:$A$43), PlayerForm!$X$5+3)="BLANK",
0
),
_xlfn.IFS(
INDEX(FixtureTicker!$B$24:$AM$43, MATCH($B375, FixtureTicker!$A$24:$A$43), PlayerForm!$X$5+4)="H",
_xlfn.XLOOKUP($E375, PlayerForm!$D$3:$D$394, PlayerForm!$Q$3:$Q$394)*
_xlfn.XLOOKUP(
INDEX(FixtureTicker!$B$3:$AM$22, MATCH($B375, FixtureTicker!$A$3:$A$22), PlayerForm!$X$5+4),
 TeamForm!$B$4:$B$23, TeamForm!$AD$4:$AD$23),
INDEX(FixtureTicker!$B$24:$AM$43, MATCH($B375, FixtureTicker!$A$24:$A$43), PlayerForm!$X$5+4)="A",
_xlfn.XLOOKUP($E375, PlayerForm!$D$3:$D$394, PlayerForm!$R$3:$R$394)*
_xlfn.XLOOKUP(
INDEX(FixtureTicker!$B$3:$AM$22, MATCH($B375, FixtureTicker!$A$3:$A$22), PlayerForm!$X$5+4),
 TeamForm!$B$4:$B$23, TeamForm!$AB$4:$AB$23),
INDEX(FixtureTicker!$B$24:$AM$43, MATCH($B375, FixtureTicker!$A$24:$A$43), PlayerForm!$X$5+4)="BLANK",
0
),
_xlfn.IFS(
INDEX(FixtureTicker!$B$24:$AM$43, MATCH($B375, FixtureTicker!$A$24:$A$43), PlayerForm!$X$5+5)="H",
_xlfn.XLOOKUP($E375, PlayerForm!$D$3:$D$394, PlayerForm!$Q$3:$Q$394)*
_xlfn.XLOOKUP(
INDEX(FixtureTicker!$B$3:$AM$22, MATCH($B375, FixtureTicker!$A$3:$A$22), PlayerForm!$X$5+5),
 TeamForm!$B$4:$B$23, TeamForm!$AD$4:$AD$23),
INDEX(FixtureTicker!$B$24:$AM$43, MATCH($B375, FixtureTicker!$A$24:$A$43), PlayerForm!$X$5+5)="A",
_xlfn.XLOOKUP($E375, PlayerForm!$D$3:$D$394, PlayerForm!$R$3:$R$394)*
_xlfn.XLOOKUP(
INDEX(FixtureTicker!$B$3:$AM$22, MATCH($B375, FixtureTicker!$A$3:$A$22), PlayerForm!$X$5+5),
 TeamForm!$B$4:$B$23, TeamForm!$AB$4:$AB$23),
INDEX(FixtureTicker!$B$24:$AM$43, MATCH($B375, FixtureTicker!$A$24:$A$43), PlayerForm!$X$5+5)="BLANK",
0
)
),0)</f>
        <v>0</v>
      </c>
      <c r="J375" s="163" cm="1">
        <f t="array" ref="J375">IFERROR(0.01*SUM(
_xlfn.IFS(
INDEX(FixtureTicker!$B$24:$AM$43, MATCH($B375, FixtureTicker!$A$24:$A$43), PlayerForm!$X$5)="H",
_xlfn.XLOOKUP($E375, PlayerForm!$D$3:$D$394, PlayerForm!$Q$3:$Q$394)*
_xlfn.XLOOKUP(
INDEX(FixtureTicker!$B$3:$AM$22, MATCH($B375, FixtureTicker!$A$3:$A$22), PlayerForm!$X$5),
 TeamForm!$B$4:$B$23, TeamForm!$AD$4:$AD$23),
INDEX(FixtureTicker!$B$24:$AM$43, MATCH($B375, FixtureTicker!$A$24:$A$43), PlayerForm!$X$5)="A",
_xlfn.XLOOKUP($E375, PlayerForm!$D$3:$D$394, PlayerForm!$R$3:$R$394)*
_xlfn.XLOOKUP(
INDEX(FixtureTicker!$B$3:$AM$22, MATCH($B375, FixtureTicker!$A$3:$A$22), PlayerForm!$X$5),
 TeamForm!$B$4:$B$23, TeamForm!$AB$4:$AB$23),
INDEX(FixtureTicker!$B$24:$AM$43, MATCH($B375, FixtureTicker!$A$24:$A$43), PlayerForm!$X$5)="BLANK",
0
),
_xlfn.IFS(
INDEX(FixtureTicker!$B$24:$AM$43, MATCH($B375, FixtureTicker!$A$24:$A$43), PlayerForm!$X$5+1)="H",
_xlfn.XLOOKUP($E375, PlayerForm!$D$3:$D$394, PlayerForm!$Q$3:$Q$394)*
_xlfn.XLOOKUP(
INDEX(FixtureTicker!$B$3:$AM$22, MATCH($B375, FixtureTicker!$A$3:$A$22), PlayerForm!$X$5+1),
 TeamForm!$B$4:$B$23, TeamForm!$AD$4:$AD$23),
INDEX(FixtureTicker!$B$24:$AM$43, MATCH($B375, FixtureTicker!$A$24:$A$43), PlayerForm!$X$5+1)="A",
_xlfn.XLOOKUP($E375, PlayerForm!$D$3:$D$394, PlayerForm!$R$3:$R$394)*
_xlfn.XLOOKUP(
INDEX(FixtureTicker!$B$3:$AM$22, MATCH($B375, FixtureTicker!$A$3:$A$22), PlayerForm!$X$5+1),
 TeamForm!$B$4:$B$23, TeamForm!$AB$4:$AB$23),
INDEX(FixtureTicker!$B$24:$AM$43, MATCH($B375, FixtureTicker!$A$24:$A$43), PlayerForm!$X$5+1)="BLANK",
0
),
_xlfn.IFS(
INDEX(FixtureTicker!$B$24:$AM$43, MATCH($B375, FixtureTicker!$A$24:$A$43), PlayerForm!$X$5+2)="H",
_xlfn.XLOOKUP($E375, PlayerForm!$D$3:$D$394, PlayerForm!$Q$3:$Q$394)*
_xlfn.XLOOKUP(
INDEX(FixtureTicker!$B$3:$AM$22, MATCH($B375, FixtureTicker!$A$3:$A$22), PlayerForm!$X$5+2),
 TeamForm!$B$4:$B$23, TeamForm!$AD$4:$AD$23),
INDEX(FixtureTicker!$B$24:$AM$43, MATCH($B375, FixtureTicker!$A$24:$A$43), PlayerForm!$X$5+2)="A",
_xlfn.XLOOKUP($E375, PlayerForm!$D$3:$D$394, PlayerForm!$R$3:$R$394)*
_xlfn.XLOOKUP(
INDEX(FixtureTicker!$B$3:$AM$22, MATCH($B375, FixtureTicker!$A$3:$A$22), PlayerForm!$X$5+2),
 TeamForm!$B$4:$B$23, TeamForm!$AB$4:$AB$23),
INDEX(FixtureTicker!$B$24:$AM$43, MATCH($B375, FixtureTicker!$A$24:$A$43), PlayerForm!$X$5+2)="BLANK",
0
),
_xlfn.IFS(
INDEX(FixtureTicker!$B$24:$AM$43, MATCH($B375, FixtureTicker!$A$24:$A$43), PlayerForm!$X$5+3)="H",
_xlfn.XLOOKUP($E375, PlayerForm!$D$3:$D$394, PlayerForm!$Q$3:$Q$394)*
_xlfn.XLOOKUP(
INDEX(FixtureTicker!$B$3:$AM$22, MATCH($B375, FixtureTicker!$A$3:$A$22), PlayerForm!$X$5+3),
 TeamForm!$B$4:$B$23, TeamForm!$AD$4:$AD$23),
INDEX(FixtureTicker!$B$24:$AM$43, MATCH($B375, FixtureTicker!$A$24:$A$43), PlayerForm!$X$5+3)="A",
_xlfn.XLOOKUP($E375, PlayerForm!$D$3:$D$394, PlayerForm!$R$3:$R$394)*
_xlfn.XLOOKUP(
INDEX(FixtureTicker!$B$3:$AM$22, MATCH($B375, FixtureTicker!$A$3:$A$22), PlayerForm!$X$5+3),
 TeamForm!$B$4:$B$23, TeamForm!$AB$4:$AB$23),
INDEX(FixtureTicker!$B$24:$AM$43, MATCH($B375, FixtureTicker!$A$24:$A$43), PlayerForm!$X$5+3)="BLANK",
0
),
_xlfn.IFS(
INDEX(FixtureTicker!$B$24:$AM$43, MATCH($B375, FixtureTicker!$A$24:$A$43), PlayerForm!$X$5+4)="H",
_xlfn.XLOOKUP($E375, PlayerForm!$D$3:$D$394, PlayerForm!$Q$3:$Q$394)*
_xlfn.XLOOKUP(
INDEX(FixtureTicker!$B$3:$AM$22, MATCH($B375, FixtureTicker!$A$3:$A$22), PlayerForm!$X$5+4),
 TeamForm!$B$4:$B$23, TeamForm!$AD$4:$AD$23),
INDEX(FixtureTicker!$B$24:$AM$43, MATCH($B375, FixtureTicker!$A$24:$A$43), PlayerForm!$X$5+4)="A",
_xlfn.XLOOKUP($E375, PlayerForm!$D$3:$D$394, PlayerForm!$R$3:$R$394)*
_xlfn.XLOOKUP(
INDEX(FixtureTicker!$B$3:$AM$22, MATCH($B375, FixtureTicker!$A$3:$A$22), PlayerForm!$X$5+4),
 TeamForm!$B$4:$B$23, TeamForm!$AB$4:$AB$23),
INDEX(FixtureTicker!$B$24:$AM$43, MATCH($B375, FixtureTicker!$A$24:$A$43), PlayerForm!$X$5+4)="BLANK",
0
),
_xlfn.IFS(
INDEX(FixtureTicker!$B$24:$AM$43, MATCH($B375, FixtureTicker!$A$24:$A$43), PlayerForm!$X$5+5)="H",
_xlfn.XLOOKUP($E375, PlayerForm!$D$3:$D$394, PlayerForm!$Q$3:$Q$394)*
_xlfn.XLOOKUP(
INDEX(FixtureTicker!$B$3:$AM$22, MATCH($B375, FixtureTicker!$A$3:$A$22), PlayerForm!$X$5+5),
 TeamForm!$B$4:$B$23, TeamForm!$AD$4:$AD$23),
INDEX(FixtureTicker!$B$24:$AM$43, MATCH($B375, FixtureTicker!$A$24:$A$43), PlayerForm!$X$5+5)="A",
_xlfn.XLOOKUP($E375, PlayerForm!$D$3:$D$394, PlayerForm!$R$3:$R$394)*
_xlfn.XLOOKUP(
INDEX(FixtureTicker!$B$3:$AM$22, MATCH($B375, FixtureTicker!$A$3:$A$22), PlayerForm!$X$5+5),
 TeamForm!$B$4:$B$23, TeamForm!$AB$4:$AB$23),
INDEX(FixtureTicker!$B$24:$AM$43, MATCH($B375, FixtureTicker!$A$24:$A$43), PlayerForm!$X$5+5)="BLANK",
0
),
_xlfn.IFS(
INDEX(FixtureTicker!$B$24:$AM$43, MATCH($B375, FixtureTicker!$A$24:$A$43), PlayerForm!$X$5+6)="H",
_xlfn.XLOOKUP($E375, PlayerForm!$D$3:$D$394, PlayerForm!$Q$3:$Q$394)*
_xlfn.XLOOKUP(
INDEX(FixtureTicker!$B$3:$AM$22, MATCH($B375, FixtureTicker!$A$3:$A$22), PlayerForm!$X$5+6),
 TeamForm!$B$4:$B$23, TeamForm!$AD$4:$AD$23),
INDEX(FixtureTicker!$B$24:$AM$43, MATCH($B375, FixtureTicker!$A$24:$A$43), PlayerForm!$X$5+6)="A",
_xlfn.XLOOKUP($E375, PlayerForm!$D$3:$D$394, PlayerForm!$R$3:$R$394)*
_xlfn.XLOOKUP(
INDEX(FixtureTicker!$B$3:$AM$22, MATCH($B375, FixtureTicker!$A$3:$A$22), PlayerForm!$X$5+6),
 TeamForm!$B$4:$B$23, TeamForm!$AB$4:$AB$23),
INDEX(FixtureTicker!$B$24:$AM$43, MATCH($B375, FixtureTicker!$A$24:$A$43), PlayerForm!$X$5+6)="BLANK",
0
),
_xlfn.IFS(
INDEX(FixtureTicker!$B$24:$AM$43, MATCH($B375, FixtureTicker!$A$24:$A$43), PlayerForm!$X$5+7)="H",
_xlfn.XLOOKUP($E375, PlayerForm!$D$3:$D$394, PlayerForm!$Q$3:$Q$394)*
_xlfn.XLOOKUP(
INDEX(FixtureTicker!$B$3:$AM$22, MATCH($B375, FixtureTicker!$A$3:$A$22), PlayerForm!$X$5+7),
 TeamForm!$B$4:$B$23, TeamForm!$AD$4:$AD$23),
INDEX(FixtureTicker!$B$24:$AM$43, MATCH($B375, FixtureTicker!$A$24:$A$43), PlayerForm!$X$5+7)="A",
_xlfn.XLOOKUP($E375, PlayerForm!$D$3:$D$394, PlayerForm!$R$3:$R$394)*
_xlfn.XLOOKUP(
INDEX(FixtureTicker!$B$3:$AM$22, MATCH($B375, FixtureTicker!$A$3:$A$22), PlayerForm!$X$5+7),
 TeamForm!$B$4:$B$23, TeamForm!$AB$4:$AB$23),
INDEX(FixtureTicker!$B$24:$AM$43, MATCH($B375, FixtureTicker!$A$24:$A$43), PlayerForm!$X$5+7)="BLANK",
0
)
),0)</f>
        <v>0</v>
      </c>
    </row>
    <row r="376" spans="1:10">
      <c r="A376" s="55">
        <v>357</v>
      </c>
      <c r="B376" s="55">
        <f>_xlfn.XLOOKUP($A376, PlayerData!$B$3:$B$394, PlayerData!C$3:C$394)</f>
        <v>0</v>
      </c>
      <c r="C376" s="55" t="str">
        <f>_xlfn.XLOOKUP($A376, PlayerData!$B$3:$B$394, PlayerData!D$3:D$394)</f>
        <v>D</v>
      </c>
      <c r="D376" s="55">
        <f>_xlfn.XLOOKUP($A376, PlayerData!$B:$B, PlayerData!F:F,,,-1)</f>
        <v>4.0999999999999996</v>
      </c>
      <c r="E376" s="31" t="str">
        <f>_xlfn.XLOOKUP($A376, PlayerData!$B$3:$B$394, PlayerData!E$3:E$394)</f>
        <v>Cathcart</v>
      </c>
      <c r="F376" s="164" cm="1">
        <f t="array" ref="F376">IFERROR(0.01*_xlfn.IFS(
INDEX(FixtureTicker!$B$24:$AM$43, MATCH($B376, FixtureTicker!$A$24:$A$43, 0), PlayerForm!$X$5)="H",
_xlfn.XLOOKUP($E376, PlayerForm!$D$3:$D$394, PlayerForm!$Q$3:$Q$394)*
_xlfn.XLOOKUP(
INDEX(FixtureTicker!$B$3:$AM$22, MATCH($B376, FixtureTicker!$A$3:$A$22,0), PlayerForm!$X$5),
 TeamForm!$B$4:$B$23, TeamForm!$AD$4:$AD$23),
INDEX(FixtureTicker!$B$24:$AM$43, MATCH($B376, FixtureTicker!$A$24:$A$43,0), PlayerForm!$X$5)="A",
_xlfn.XLOOKUP($E376, PlayerForm!$D$3:$D$394, PlayerForm!$R$3:$R$394)*
_xlfn.XLOOKUP(
INDEX(FixtureTicker!$B$3:$AM$22, MATCH($B376, FixtureTicker!$A$3:$A$22,0), PlayerForm!$X$5),
 TeamForm!$B$4:$B$23, TeamForm!$AB$4:$AB$23),
INDEX(FixtureTicker!$B$24:$AM$43, MATCH($B376, FixtureTicker!$A$24:$A$43,0), PlayerForm!$X$5)="BLANK",
0),0)</f>
        <v>0</v>
      </c>
      <c r="G376" s="163" cm="1">
        <f t="array" ref="G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
),0)</f>
        <v>0</v>
      </c>
      <c r="H376" s="163" cm="1">
        <f t="array" ref="H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),
_xlfn.IFS(
INDEX(FixtureTicker!$B$24:$AM$43, MATCH($B376, FixtureTicker!$A$24:$A$43), PlayerForm!$X$5+2)="H",
_xlfn.XLOOKUP($E376, PlayerForm!$D$3:$D$394, PlayerForm!$Q$3:$Q$394)*
_xlfn.XLOOKUP(
INDEX(FixtureTicker!$B$3:$AM$22, MATCH($B376, FixtureTicker!$A$3:$A$22), PlayerForm!$X$5+2),
 TeamForm!$B$4:$B$23, TeamForm!$AD$4:$AD$23),
INDEX(FixtureTicker!$B$24:$AM$43, MATCH($B376, FixtureTicker!$A$24:$A$43), PlayerForm!$X$5+2)="A",
_xlfn.XLOOKUP($E376, PlayerForm!$D$3:$D$394, PlayerForm!$R$3:$R$394)*
_xlfn.XLOOKUP(
INDEX(FixtureTicker!$B$3:$AM$22, MATCH($B376, FixtureTicker!$A$3:$A$22), PlayerForm!$X$5+2),
 TeamForm!$B$4:$B$23, TeamForm!$AB$4:$AB$23),
INDEX(FixtureTicker!$B$24:$AM$43, MATCH($B376, FixtureTicker!$A$24:$A$43), PlayerForm!$X$5+2)="BLANK",
0
),
_xlfn.IFS(
INDEX(FixtureTicker!$B$24:$AM$43, MATCH($B376, FixtureTicker!$A$24:$A$43), PlayerForm!$X$5+3)="H",
_xlfn.XLOOKUP($E376, PlayerForm!$D$3:$D$394, PlayerForm!$Q$3:$Q$394)*
_xlfn.XLOOKUP(
INDEX(FixtureTicker!$B$3:$AM$22, MATCH($B376, FixtureTicker!$A$3:$A$22), PlayerForm!$X$5+3),
 TeamForm!$B$4:$B$23, TeamForm!$AD$4:$AD$23),
INDEX(FixtureTicker!$B$24:$AM$43, MATCH($B376, FixtureTicker!$A$24:$A$43), PlayerForm!$X$5+3)="A",
_xlfn.XLOOKUP($E376, PlayerForm!$D$3:$D$394, PlayerForm!$R$3:$R$394)*
_xlfn.XLOOKUP(
INDEX(FixtureTicker!$B$3:$AM$22, MATCH($B376, FixtureTicker!$A$3:$A$22), PlayerForm!$X$5+3),
 TeamForm!$B$4:$B$23, TeamForm!$AB$4:$AB$23),
INDEX(FixtureTicker!$B$24:$AM$43, MATCH($B376, FixtureTicker!$A$24:$A$43), PlayerForm!$X$5+3)="BLANK",
0
)
),0)</f>
        <v>0</v>
      </c>
      <c r="I376" s="163" cm="1">
        <f t="array" ref="I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),
_xlfn.IFS(
INDEX(FixtureTicker!$B$24:$AM$43, MATCH($B376, FixtureTicker!$A$24:$A$43), PlayerForm!$X$5+2)="H",
_xlfn.XLOOKUP($E376, PlayerForm!$D$3:$D$394, PlayerForm!$Q$3:$Q$394)*
_xlfn.XLOOKUP(
INDEX(FixtureTicker!$B$3:$AM$22, MATCH($B376, FixtureTicker!$A$3:$A$22), PlayerForm!$X$5+2),
 TeamForm!$B$4:$B$23, TeamForm!$AD$4:$AD$23),
INDEX(FixtureTicker!$B$24:$AM$43, MATCH($B376, FixtureTicker!$A$24:$A$43), PlayerForm!$X$5+2)="A",
_xlfn.XLOOKUP($E376, PlayerForm!$D$3:$D$394, PlayerForm!$R$3:$R$394)*
_xlfn.XLOOKUP(
INDEX(FixtureTicker!$B$3:$AM$22, MATCH($B376, FixtureTicker!$A$3:$A$22), PlayerForm!$X$5+2),
 TeamForm!$B$4:$B$23, TeamForm!$AB$4:$AB$23),
INDEX(FixtureTicker!$B$24:$AM$43, MATCH($B376, FixtureTicker!$A$24:$A$43), PlayerForm!$X$5+2)="BLANK",
0
),
_xlfn.IFS(
INDEX(FixtureTicker!$B$24:$AM$43, MATCH($B376, FixtureTicker!$A$24:$A$43), PlayerForm!$X$5+3)="H",
_xlfn.XLOOKUP($E376, PlayerForm!$D$3:$D$394, PlayerForm!$Q$3:$Q$394)*
_xlfn.XLOOKUP(
INDEX(FixtureTicker!$B$3:$AM$22, MATCH($B376, FixtureTicker!$A$3:$A$22), PlayerForm!$X$5+3),
 TeamForm!$B$4:$B$23, TeamForm!$AD$4:$AD$23),
INDEX(FixtureTicker!$B$24:$AM$43, MATCH($B376, FixtureTicker!$A$24:$A$43), PlayerForm!$X$5+3)="A",
_xlfn.XLOOKUP($E376, PlayerForm!$D$3:$D$394, PlayerForm!$R$3:$R$394)*
_xlfn.XLOOKUP(
INDEX(FixtureTicker!$B$3:$AM$22, MATCH($B376, FixtureTicker!$A$3:$A$22), PlayerForm!$X$5+3),
 TeamForm!$B$4:$B$23, TeamForm!$AB$4:$AB$23),
INDEX(FixtureTicker!$B$24:$AM$43, MATCH($B376, FixtureTicker!$A$24:$A$43), PlayerForm!$X$5+3)="BLANK",
0
),
_xlfn.IFS(
INDEX(FixtureTicker!$B$24:$AM$43, MATCH($B376, FixtureTicker!$A$24:$A$43), PlayerForm!$X$5+4)="H",
_xlfn.XLOOKUP($E376, PlayerForm!$D$3:$D$394, PlayerForm!$Q$3:$Q$394)*
_xlfn.XLOOKUP(
INDEX(FixtureTicker!$B$3:$AM$22, MATCH($B376, FixtureTicker!$A$3:$A$22), PlayerForm!$X$5+4),
 TeamForm!$B$4:$B$23, TeamForm!$AD$4:$AD$23),
INDEX(FixtureTicker!$B$24:$AM$43, MATCH($B376, FixtureTicker!$A$24:$A$43), PlayerForm!$X$5+4)="A",
_xlfn.XLOOKUP($E376, PlayerForm!$D$3:$D$394, PlayerForm!$R$3:$R$394)*
_xlfn.XLOOKUP(
INDEX(FixtureTicker!$B$3:$AM$22, MATCH($B376, FixtureTicker!$A$3:$A$22), PlayerForm!$X$5+4),
 TeamForm!$B$4:$B$23, TeamForm!$AB$4:$AB$23),
INDEX(FixtureTicker!$B$24:$AM$43, MATCH($B376, FixtureTicker!$A$24:$A$43), PlayerForm!$X$5+4)="BLANK",
0
),
_xlfn.IFS(
INDEX(FixtureTicker!$B$24:$AM$43, MATCH($B376, FixtureTicker!$A$24:$A$43), PlayerForm!$X$5+5)="H",
_xlfn.XLOOKUP($E376, PlayerForm!$D$3:$D$394, PlayerForm!$Q$3:$Q$394)*
_xlfn.XLOOKUP(
INDEX(FixtureTicker!$B$3:$AM$22, MATCH($B376, FixtureTicker!$A$3:$A$22), PlayerForm!$X$5+5),
 TeamForm!$B$4:$B$23, TeamForm!$AD$4:$AD$23),
INDEX(FixtureTicker!$B$24:$AM$43, MATCH($B376, FixtureTicker!$A$24:$A$43), PlayerForm!$X$5+5)="A",
_xlfn.XLOOKUP($E376, PlayerForm!$D$3:$D$394, PlayerForm!$R$3:$R$394)*
_xlfn.XLOOKUP(
INDEX(FixtureTicker!$B$3:$AM$22, MATCH($B376, FixtureTicker!$A$3:$A$22), PlayerForm!$X$5+5),
 TeamForm!$B$4:$B$23, TeamForm!$AB$4:$AB$23),
INDEX(FixtureTicker!$B$24:$AM$43, MATCH($B376, FixtureTicker!$A$24:$A$43), PlayerForm!$X$5+5)="BLANK",
0
)
),0)</f>
        <v>0</v>
      </c>
      <c r="J376" s="163" cm="1">
        <f t="array" ref="J376">IFERROR(0.01*SUM(
_xlfn.IFS(
INDEX(FixtureTicker!$B$24:$AM$43, MATCH($B376, FixtureTicker!$A$24:$A$43), PlayerForm!$X$5)="H",
_xlfn.XLOOKUP($E376, PlayerForm!$D$3:$D$394, PlayerForm!$Q$3:$Q$394)*
_xlfn.XLOOKUP(
INDEX(FixtureTicker!$B$3:$AM$22, MATCH($B376, FixtureTicker!$A$3:$A$22), PlayerForm!$X$5),
 TeamForm!$B$4:$B$23, TeamForm!$AD$4:$AD$23),
INDEX(FixtureTicker!$B$24:$AM$43, MATCH($B376, FixtureTicker!$A$24:$A$43), PlayerForm!$X$5)="A",
_xlfn.XLOOKUP($E376, PlayerForm!$D$3:$D$394, PlayerForm!$R$3:$R$394)*
_xlfn.XLOOKUP(
INDEX(FixtureTicker!$B$3:$AM$22, MATCH($B376, FixtureTicker!$A$3:$A$22), PlayerForm!$X$5),
 TeamForm!$B$4:$B$23, TeamForm!$AB$4:$AB$23),
INDEX(FixtureTicker!$B$24:$AM$43, MATCH($B376, FixtureTicker!$A$24:$A$43), PlayerForm!$X$5)="BLANK",
0
),
_xlfn.IFS(
INDEX(FixtureTicker!$B$24:$AM$43, MATCH($B376, FixtureTicker!$A$24:$A$43), PlayerForm!$X$5+1)="H",
_xlfn.XLOOKUP($E376, PlayerForm!$D$3:$D$394, PlayerForm!$Q$3:$Q$394)*
_xlfn.XLOOKUP(
INDEX(FixtureTicker!$B$3:$AM$22, MATCH($B376, FixtureTicker!$A$3:$A$22), PlayerForm!$X$5+1),
 TeamForm!$B$4:$B$23, TeamForm!$AD$4:$AD$23),
INDEX(FixtureTicker!$B$24:$AM$43, MATCH($B376, FixtureTicker!$A$24:$A$43), PlayerForm!$X$5+1)="A",
_xlfn.XLOOKUP($E376, PlayerForm!$D$3:$D$394, PlayerForm!$R$3:$R$394)*
_xlfn.XLOOKUP(
INDEX(FixtureTicker!$B$3:$AM$22, MATCH($B376, FixtureTicker!$A$3:$A$22), PlayerForm!$X$5+1),
 TeamForm!$B$4:$B$23, TeamForm!$AB$4:$AB$23),
INDEX(FixtureTicker!$B$24:$AM$43, MATCH($B376, FixtureTicker!$A$24:$A$43), PlayerForm!$X$5+1)="BLANK",
0
),
_xlfn.IFS(
INDEX(FixtureTicker!$B$24:$AM$43, MATCH($B376, FixtureTicker!$A$24:$A$43), PlayerForm!$X$5+2)="H",
_xlfn.XLOOKUP($E376, PlayerForm!$D$3:$D$394, PlayerForm!$Q$3:$Q$394)*
_xlfn.XLOOKUP(
INDEX(FixtureTicker!$B$3:$AM$22, MATCH($B376, FixtureTicker!$A$3:$A$22), PlayerForm!$X$5+2),
 TeamForm!$B$4:$B$23, TeamForm!$AD$4:$AD$23),
INDEX(FixtureTicker!$B$24:$AM$43, MATCH($B376, FixtureTicker!$A$24:$A$43), PlayerForm!$X$5+2)="A",
_xlfn.XLOOKUP($E376, PlayerForm!$D$3:$D$394, PlayerForm!$R$3:$R$394)*
_xlfn.XLOOKUP(
INDEX(FixtureTicker!$B$3:$AM$22, MATCH($B376, FixtureTicker!$A$3:$A$22), PlayerForm!$X$5+2),
 TeamForm!$B$4:$B$23, TeamForm!$AB$4:$AB$23),
INDEX(FixtureTicker!$B$24:$AM$43, MATCH($B376, FixtureTicker!$A$24:$A$43), PlayerForm!$X$5+2)="BLANK",
0
),
_xlfn.IFS(
INDEX(FixtureTicker!$B$24:$AM$43, MATCH($B376, FixtureTicker!$A$24:$A$43), PlayerForm!$X$5+3)="H",
_xlfn.XLOOKUP($E376, PlayerForm!$D$3:$D$394, PlayerForm!$Q$3:$Q$394)*
_xlfn.XLOOKUP(
INDEX(FixtureTicker!$B$3:$AM$22, MATCH($B376, FixtureTicker!$A$3:$A$22), PlayerForm!$X$5+3),
 TeamForm!$B$4:$B$23, TeamForm!$AD$4:$AD$23),
INDEX(FixtureTicker!$B$24:$AM$43, MATCH($B376, FixtureTicker!$A$24:$A$43), PlayerForm!$X$5+3)="A",
_xlfn.XLOOKUP($E376, PlayerForm!$D$3:$D$394, PlayerForm!$R$3:$R$394)*
_xlfn.XLOOKUP(
INDEX(FixtureTicker!$B$3:$AM$22, MATCH($B376, FixtureTicker!$A$3:$A$22), PlayerForm!$X$5+3),
 TeamForm!$B$4:$B$23, TeamForm!$AB$4:$AB$23),
INDEX(FixtureTicker!$B$24:$AM$43, MATCH($B376, FixtureTicker!$A$24:$A$43), PlayerForm!$X$5+3)="BLANK",
0
),
_xlfn.IFS(
INDEX(FixtureTicker!$B$24:$AM$43, MATCH($B376, FixtureTicker!$A$24:$A$43), PlayerForm!$X$5+4)="H",
_xlfn.XLOOKUP($E376, PlayerForm!$D$3:$D$394, PlayerForm!$Q$3:$Q$394)*
_xlfn.XLOOKUP(
INDEX(FixtureTicker!$B$3:$AM$22, MATCH($B376, FixtureTicker!$A$3:$A$22), PlayerForm!$X$5+4),
 TeamForm!$B$4:$B$23, TeamForm!$AD$4:$AD$23),
INDEX(FixtureTicker!$B$24:$AM$43, MATCH($B376, FixtureTicker!$A$24:$A$43), PlayerForm!$X$5+4)="A",
_xlfn.XLOOKUP($E376, PlayerForm!$D$3:$D$394, PlayerForm!$R$3:$R$394)*
_xlfn.XLOOKUP(
INDEX(FixtureTicker!$B$3:$AM$22, MATCH($B376, FixtureTicker!$A$3:$A$22), PlayerForm!$X$5+4),
 TeamForm!$B$4:$B$23, TeamForm!$AB$4:$AB$23),
INDEX(FixtureTicker!$B$24:$AM$43, MATCH($B376, FixtureTicker!$A$24:$A$43), PlayerForm!$X$5+4)="BLANK",
0
),
_xlfn.IFS(
INDEX(FixtureTicker!$B$24:$AM$43, MATCH($B376, FixtureTicker!$A$24:$A$43), PlayerForm!$X$5+5)="H",
_xlfn.XLOOKUP($E376, PlayerForm!$D$3:$D$394, PlayerForm!$Q$3:$Q$394)*
_xlfn.XLOOKUP(
INDEX(FixtureTicker!$B$3:$AM$22, MATCH($B376, FixtureTicker!$A$3:$A$22), PlayerForm!$X$5+5),
 TeamForm!$B$4:$B$23, TeamForm!$AD$4:$AD$23),
INDEX(FixtureTicker!$B$24:$AM$43, MATCH($B376, FixtureTicker!$A$24:$A$43), PlayerForm!$X$5+5)="A",
_xlfn.XLOOKUP($E376, PlayerForm!$D$3:$D$394, PlayerForm!$R$3:$R$394)*
_xlfn.XLOOKUP(
INDEX(FixtureTicker!$B$3:$AM$22, MATCH($B376, FixtureTicker!$A$3:$A$22), PlayerForm!$X$5+5),
 TeamForm!$B$4:$B$23, TeamForm!$AB$4:$AB$23),
INDEX(FixtureTicker!$B$24:$AM$43, MATCH($B376, FixtureTicker!$A$24:$A$43), PlayerForm!$X$5+5)="BLANK",
0
),
_xlfn.IFS(
INDEX(FixtureTicker!$B$24:$AM$43, MATCH($B376, FixtureTicker!$A$24:$A$43), PlayerForm!$X$5+6)="H",
_xlfn.XLOOKUP($E376, PlayerForm!$D$3:$D$394, PlayerForm!$Q$3:$Q$394)*
_xlfn.XLOOKUP(
INDEX(FixtureTicker!$B$3:$AM$22, MATCH($B376, FixtureTicker!$A$3:$A$22), PlayerForm!$X$5+6),
 TeamForm!$B$4:$B$23, TeamForm!$AD$4:$AD$23),
INDEX(FixtureTicker!$B$24:$AM$43, MATCH($B376, FixtureTicker!$A$24:$A$43), PlayerForm!$X$5+6)="A",
_xlfn.XLOOKUP($E376, PlayerForm!$D$3:$D$394, PlayerForm!$R$3:$R$394)*
_xlfn.XLOOKUP(
INDEX(FixtureTicker!$B$3:$AM$22, MATCH($B376, FixtureTicker!$A$3:$A$22), PlayerForm!$X$5+6),
 TeamForm!$B$4:$B$23, TeamForm!$AB$4:$AB$23),
INDEX(FixtureTicker!$B$24:$AM$43, MATCH($B376, FixtureTicker!$A$24:$A$43), PlayerForm!$X$5+6)="BLANK",
0
),
_xlfn.IFS(
INDEX(FixtureTicker!$B$24:$AM$43, MATCH($B376, FixtureTicker!$A$24:$A$43), PlayerForm!$X$5+7)="H",
_xlfn.XLOOKUP($E376, PlayerForm!$D$3:$D$394, PlayerForm!$Q$3:$Q$394)*
_xlfn.XLOOKUP(
INDEX(FixtureTicker!$B$3:$AM$22, MATCH($B376, FixtureTicker!$A$3:$A$22), PlayerForm!$X$5+7),
 TeamForm!$B$4:$B$23, TeamForm!$AD$4:$AD$23),
INDEX(FixtureTicker!$B$24:$AM$43, MATCH($B376, FixtureTicker!$A$24:$A$43), PlayerForm!$X$5+7)="A",
_xlfn.XLOOKUP($E376, PlayerForm!$D$3:$D$394, PlayerForm!$R$3:$R$394)*
_xlfn.XLOOKUP(
INDEX(FixtureTicker!$B$3:$AM$22, MATCH($B376, FixtureTicker!$A$3:$A$22), PlayerForm!$X$5+7),
 TeamForm!$B$4:$B$23, TeamForm!$AB$4:$AB$23),
INDEX(FixtureTicker!$B$24:$AM$43, MATCH($B376, FixtureTicker!$A$24:$A$43), PlayerForm!$X$5+7)="BLANK",
0
)
),0)</f>
        <v>0</v>
      </c>
    </row>
    <row r="377" spans="1:10">
      <c r="A377" s="55">
        <v>177</v>
      </c>
      <c r="B377" s="55" t="str">
        <f>_xlfn.XLOOKUP($A377, PlayerData!$B$3:$B$394, PlayerData!C$3:C$394)</f>
        <v>BUR</v>
      </c>
      <c r="C377" s="55" t="str">
        <f>_xlfn.XLOOKUP($A377, PlayerData!$B$3:$B$394, PlayerData!D$3:D$394)</f>
        <v>M</v>
      </c>
      <c r="D377" s="55">
        <f>_xlfn.XLOOKUP($A377, PlayerData!$B:$B, PlayerData!F:F,,,-1)</f>
        <v>5</v>
      </c>
      <c r="E377" s="31" t="str">
        <f>_xlfn.XLOOKUP($A377, PlayerData!$B$3:$B$394, PlayerData!E$3:E$394)</f>
        <v>Brady</v>
      </c>
      <c r="F377" s="164" cm="1">
        <f t="array" ref="F377">IFERROR(0.01*_xlfn.IFS(
INDEX(FixtureTicker!$B$24:$AM$43, MATCH($B377, FixtureTicker!$A$24:$A$43, 0), PlayerForm!$X$5)="H",
_xlfn.XLOOKUP($E377, PlayerForm!$D$3:$D$394, PlayerForm!$Q$3:$Q$394)*
_xlfn.XLOOKUP(
INDEX(FixtureTicker!$B$3:$AM$22, MATCH($B377, FixtureTicker!$A$3:$A$22,0), PlayerForm!$X$5),
 TeamForm!$B$4:$B$23, TeamForm!$AD$4:$AD$23),
INDEX(FixtureTicker!$B$24:$AM$43, MATCH($B377, FixtureTicker!$A$24:$A$43,0), PlayerForm!$X$5)="A",
_xlfn.XLOOKUP($E377, PlayerForm!$D$3:$D$394, PlayerForm!$R$3:$R$394)*
_xlfn.XLOOKUP(
INDEX(FixtureTicker!$B$3:$AM$22, MATCH($B377, FixtureTicker!$A$3:$A$22,0), PlayerForm!$X$5),
 TeamForm!$B$4:$B$23, TeamForm!$AB$4:$AB$23),
INDEX(FixtureTicker!$B$24:$AM$43, MATCH($B377, FixtureTicker!$A$24:$A$43,0), PlayerForm!$X$5)="BLANK",
0),0)</f>
        <v>0</v>
      </c>
      <c r="G377" s="163" cm="1">
        <f t="array" ref="G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
),0)</f>
        <v>0</v>
      </c>
      <c r="H377" s="163" cm="1">
        <f t="array" ref="H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),
_xlfn.IFS(
INDEX(FixtureTicker!$B$24:$AM$43, MATCH($B377, FixtureTicker!$A$24:$A$43), PlayerForm!$X$5+2)="H",
_xlfn.XLOOKUP($E377, PlayerForm!$D$3:$D$394, PlayerForm!$Q$3:$Q$394)*
_xlfn.XLOOKUP(
INDEX(FixtureTicker!$B$3:$AM$22, MATCH($B377, FixtureTicker!$A$3:$A$22), PlayerForm!$X$5+2),
 TeamForm!$B$4:$B$23, TeamForm!$AD$4:$AD$23),
INDEX(FixtureTicker!$B$24:$AM$43, MATCH($B377, FixtureTicker!$A$24:$A$43), PlayerForm!$X$5+2)="A",
_xlfn.XLOOKUP($E377, PlayerForm!$D$3:$D$394, PlayerForm!$R$3:$R$394)*
_xlfn.XLOOKUP(
INDEX(FixtureTicker!$B$3:$AM$22, MATCH($B377, FixtureTicker!$A$3:$A$22), PlayerForm!$X$5+2),
 TeamForm!$B$4:$B$23, TeamForm!$AB$4:$AB$23),
INDEX(FixtureTicker!$B$24:$AM$43, MATCH($B377, FixtureTicker!$A$24:$A$43), PlayerForm!$X$5+2)="BLANK",
0
),
_xlfn.IFS(
INDEX(FixtureTicker!$B$24:$AM$43, MATCH($B377, FixtureTicker!$A$24:$A$43), PlayerForm!$X$5+3)="H",
_xlfn.XLOOKUP($E377, PlayerForm!$D$3:$D$394, PlayerForm!$Q$3:$Q$394)*
_xlfn.XLOOKUP(
INDEX(FixtureTicker!$B$3:$AM$22, MATCH($B377, FixtureTicker!$A$3:$A$22), PlayerForm!$X$5+3),
 TeamForm!$B$4:$B$23, TeamForm!$AD$4:$AD$23),
INDEX(FixtureTicker!$B$24:$AM$43, MATCH($B377, FixtureTicker!$A$24:$A$43), PlayerForm!$X$5+3)="A",
_xlfn.XLOOKUP($E377, PlayerForm!$D$3:$D$394, PlayerForm!$R$3:$R$394)*
_xlfn.XLOOKUP(
INDEX(FixtureTicker!$B$3:$AM$22, MATCH($B377, FixtureTicker!$A$3:$A$22), PlayerForm!$X$5+3),
 TeamForm!$B$4:$B$23, TeamForm!$AB$4:$AB$23),
INDEX(FixtureTicker!$B$24:$AM$43, MATCH($B377, FixtureTicker!$A$24:$A$43), PlayerForm!$X$5+3)="BLANK",
0
)
),0)</f>
        <v>0</v>
      </c>
      <c r="I377" s="163" cm="1">
        <f t="array" ref="I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),
_xlfn.IFS(
INDEX(FixtureTicker!$B$24:$AM$43, MATCH($B377, FixtureTicker!$A$24:$A$43), PlayerForm!$X$5+2)="H",
_xlfn.XLOOKUP($E377, PlayerForm!$D$3:$D$394, PlayerForm!$Q$3:$Q$394)*
_xlfn.XLOOKUP(
INDEX(FixtureTicker!$B$3:$AM$22, MATCH($B377, FixtureTicker!$A$3:$A$22), PlayerForm!$X$5+2),
 TeamForm!$B$4:$B$23, TeamForm!$AD$4:$AD$23),
INDEX(FixtureTicker!$B$24:$AM$43, MATCH($B377, FixtureTicker!$A$24:$A$43), PlayerForm!$X$5+2)="A",
_xlfn.XLOOKUP($E377, PlayerForm!$D$3:$D$394, PlayerForm!$R$3:$R$394)*
_xlfn.XLOOKUP(
INDEX(FixtureTicker!$B$3:$AM$22, MATCH($B377, FixtureTicker!$A$3:$A$22), PlayerForm!$X$5+2),
 TeamForm!$B$4:$B$23, TeamForm!$AB$4:$AB$23),
INDEX(FixtureTicker!$B$24:$AM$43, MATCH($B377, FixtureTicker!$A$24:$A$43), PlayerForm!$X$5+2)="BLANK",
0
),
_xlfn.IFS(
INDEX(FixtureTicker!$B$24:$AM$43, MATCH($B377, FixtureTicker!$A$24:$A$43), PlayerForm!$X$5+3)="H",
_xlfn.XLOOKUP($E377, PlayerForm!$D$3:$D$394, PlayerForm!$Q$3:$Q$394)*
_xlfn.XLOOKUP(
INDEX(FixtureTicker!$B$3:$AM$22, MATCH($B377, FixtureTicker!$A$3:$A$22), PlayerForm!$X$5+3),
 TeamForm!$B$4:$B$23, TeamForm!$AD$4:$AD$23),
INDEX(FixtureTicker!$B$24:$AM$43, MATCH($B377, FixtureTicker!$A$24:$A$43), PlayerForm!$X$5+3)="A",
_xlfn.XLOOKUP($E377, PlayerForm!$D$3:$D$394, PlayerForm!$R$3:$R$394)*
_xlfn.XLOOKUP(
INDEX(FixtureTicker!$B$3:$AM$22, MATCH($B377, FixtureTicker!$A$3:$A$22), PlayerForm!$X$5+3),
 TeamForm!$B$4:$B$23, TeamForm!$AB$4:$AB$23),
INDEX(FixtureTicker!$B$24:$AM$43, MATCH($B377, FixtureTicker!$A$24:$A$43), PlayerForm!$X$5+3)="BLANK",
0
),
_xlfn.IFS(
INDEX(FixtureTicker!$B$24:$AM$43, MATCH($B377, FixtureTicker!$A$24:$A$43), PlayerForm!$X$5+4)="H",
_xlfn.XLOOKUP($E377, PlayerForm!$D$3:$D$394, PlayerForm!$Q$3:$Q$394)*
_xlfn.XLOOKUP(
INDEX(FixtureTicker!$B$3:$AM$22, MATCH($B377, FixtureTicker!$A$3:$A$22), PlayerForm!$X$5+4),
 TeamForm!$B$4:$B$23, TeamForm!$AD$4:$AD$23),
INDEX(FixtureTicker!$B$24:$AM$43, MATCH($B377, FixtureTicker!$A$24:$A$43), PlayerForm!$X$5+4)="A",
_xlfn.XLOOKUP($E377, PlayerForm!$D$3:$D$394, PlayerForm!$R$3:$R$394)*
_xlfn.XLOOKUP(
INDEX(FixtureTicker!$B$3:$AM$22, MATCH($B377, FixtureTicker!$A$3:$A$22), PlayerForm!$X$5+4),
 TeamForm!$B$4:$B$23, TeamForm!$AB$4:$AB$23),
INDEX(FixtureTicker!$B$24:$AM$43, MATCH($B377, FixtureTicker!$A$24:$A$43), PlayerForm!$X$5+4)="BLANK",
0
),
_xlfn.IFS(
INDEX(FixtureTicker!$B$24:$AM$43, MATCH($B377, FixtureTicker!$A$24:$A$43), PlayerForm!$X$5+5)="H",
_xlfn.XLOOKUP($E377, PlayerForm!$D$3:$D$394, PlayerForm!$Q$3:$Q$394)*
_xlfn.XLOOKUP(
INDEX(FixtureTicker!$B$3:$AM$22, MATCH($B377, FixtureTicker!$A$3:$A$22), PlayerForm!$X$5+5),
 TeamForm!$B$4:$B$23, TeamForm!$AD$4:$AD$23),
INDEX(FixtureTicker!$B$24:$AM$43, MATCH($B377, FixtureTicker!$A$24:$A$43), PlayerForm!$X$5+5)="A",
_xlfn.XLOOKUP($E377, PlayerForm!$D$3:$D$394, PlayerForm!$R$3:$R$394)*
_xlfn.XLOOKUP(
INDEX(FixtureTicker!$B$3:$AM$22, MATCH($B377, FixtureTicker!$A$3:$A$22), PlayerForm!$X$5+5),
 TeamForm!$B$4:$B$23, TeamForm!$AB$4:$AB$23),
INDEX(FixtureTicker!$B$24:$AM$43, MATCH($B377, FixtureTicker!$A$24:$A$43), PlayerForm!$X$5+5)="BLANK",
0
)
),0)</f>
        <v>0</v>
      </c>
      <c r="J377" s="163" cm="1">
        <f t="array" ref="J377">IFERROR(0.01*SUM(
_xlfn.IFS(
INDEX(FixtureTicker!$B$24:$AM$43, MATCH($B377, FixtureTicker!$A$24:$A$43), PlayerForm!$X$5)="H",
_xlfn.XLOOKUP($E377, PlayerForm!$D$3:$D$394, PlayerForm!$Q$3:$Q$394)*
_xlfn.XLOOKUP(
INDEX(FixtureTicker!$B$3:$AM$22, MATCH($B377, FixtureTicker!$A$3:$A$22), PlayerForm!$X$5),
 TeamForm!$B$4:$B$23, TeamForm!$AD$4:$AD$23),
INDEX(FixtureTicker!$B$24:$AM$43, MATCH($B377, FixtureTicker!$A$24:$A$43), PlayerForm!$X$5)="A",
_xlfn.XLOOKUP($E377, PlayerForm!$D$3:$D$394, PlayerForm!$R$3:$R$394)*
_xlfn.XLOOKUP(
INDEX(FixtureTicker!$B$3:$AM$22, MATCH($B377, FixtureTicker!$A$3:$A$22), PlayerForm!$X$5),
 TeamForm!$B$4:$B$23, TeamForm!$AB$4:$AB$23),
INDEX(FixtureTicker!$B$24:$AM$43, MATCH($B377, FixtureTicker!$A$24:$A$43), PlayerForm!$X$5)="BLANK",
0
),
_xlfn.IFS(
INDEX(FixtureTicker!$B$24:$AM$43, MATCH($B377, FixtureTicker!$A$24:$A$43), PlayerForm!$X$5+1)="H",
_xlfn.XLOOKUP($E377, PlayerForm!$D$3:$D$394, PlayerForm!$Q$3:$Q$394)*
_xlfn.XLOOKUP(
INDEX(FixtureTicker!$B$3:$AM$22, MATCH($B377, FixtureTicker!$A$3:$A$22), PlayerForm!$X$5+1),
 TeamForm!$B$4:$B$23, TeamForm!$AD$4:$AD$23),
INDEX(FixtureTicker!$B$24:$AM$43, MATCH($B377, FixtureTicker!$A$24:$A$43), PlayerForm!$X$5+1)="A",
_xlfn.XLOOKUP($E377, PlayerForm!$D$3:$D$394, PlayerForm!$R$3:$R$394)*
_xlfn.XLOOKUP(
INDEX(FixtureTicker!$B$3:$AM$22, MATCH($B377, FixtureTicker!$A$3:$A$22), PlayerForm!$X$5+1),
 TeamForm!$B$4:$B$23, TeamForm!$AB$4:$AB$23),
INDEX(FixtureTicker!$B$24:$AM$43, MATCH($B377, FixtureTicker!$A$24:$A$43), PlayerForm!$X$5+1)="BLANK",
0
),
_xlfn.IFS(
INDEX(FixtureTicker!$B$24:$AM$43, MATCH($B377, FixtureTicker!$A$24:$A$43), PlayerForm!$X$5+2)="H",
_xlfn.XLOOKUP($E377, PlayerForm!$D$3:$D$394, PlayerForm!$Q$3:$Q$394)*
_xlfn.XLOOKUP(
INDEX(FixtureTicker!$B$3:$AM$22, MATCH($B377, FixtureTicker!$A$3:$A$22), PlayerForm!$X$5+2),
 TeamForm!$B$4:$B$23, TeamForm!$AD$4:$AD$23),
INDEX(FixtureTicker!$B$24:$AM$43, MATCH($B377, FixtureTicker!$A$24:$A$43), PlayerForm!$X$5+2)="A",
_xlfn.XLOOKUP($E377, PlayerForm!$D$3:$D$394, PlayerForm!$R$3:$R$394)*
_xlfn.XLOOKUP(
INDEX(FixtureTicker!$B$3:$AM$22, MATCH($B377, FixtureTicker!$A$3:$A$22), PlayerForm!$X$5+2),
 TeamForm!$B$4:$B$23, TeamForm!$AB$4:$AB$23),
INDEX(FixtureTicker!$B$24:$AM$43, MATCH($B377, FixtureTicker!$A$24:$A$43), PlayerForm!$X$5+2)="BLANK",
0
),
_xlfn.IFS(
INDEX(FixtureTicker!$B$24:$AM$43, MATCH($B377, FixtureTicker!$A$24:$A$43), PlayerForm!$X$5+3)="H",
_xlfn.XLOOKUP($E377, PlayerForm!$D$3:$D$394, PlayerForm!$Q$3:$Q$394)*
_xlfn.XLOOKUP(
INDEX(FixtureTicker!$B$3:$AM$22, MATCH($B377, FixtureTicker!$A$3:$A$22), PlayerForm!$X$5+3),
 TeamForm!$B$4:$B$23, TeamForm!$AD$4:$AD$23),
INDEX(FixtureTicker!$B$24:$AM$43, MATCH($B377, FixtureTicker!$A$24:$A$43), PlayerForm!$X$5+3)="A",
_xlfn.XLOOKUP($E377, PlayerForm!$D$3:$D$394, PlayerForm!$R$3:$R$394)*
_xlfn.XLOOKUP(
INDEX(FixtureTicker!$B$3:$AM$22, MATCH($B377, FixtureTicker!$A$3:$A$22), PlayerForm!$X$5+3),
 TeamForm!$B$4:$B$23, TeamForm!$AB$4:$AB$23),
INDEX(FixtureTicker!$B$24:$AM$43, MATCH($B377, FixtureTicker!$A$24:$A$43), PlayerForm!$X$5+3)="BLANK",
0
),
_xlfn.IFS(
INDEX(FixtureTicker!$B$24:$AM$43, MATCH($B377, FixtureTicker!$A$24:$A$43), PlayerForm!$X$5+4)="H",
_xlfn.XLOOKUP($E377, PlayerForm!$D$3:$D$394, PlayerForm!$Q$3:$Q$394)*
_xlfn.XLOOKUP(
INDEX(FixtureTicker!$B$3:$AM$22, MATCH($B377, FixtureTicker!$A$3:$A$22), PlayerForm!$X$5+4),
 TeamForm!$B$4:$B$23, TeamForm!$AD$4:$AD$23),
INDEX(FixtureTicker!$B$24:$AM$43, MATCH($B377, FixtureTicker!$A$24:$A$43), PlayerForm!$X$5+4)="A",
_xlfn.XLOOKUP($E377, PlayerForm!$D$3:$D$394, PlayerForm!$R$3:$R$394)*
_xlfn.XLOOKUP(
INDEX(FixtureTicker!$B$3:$AM$22, MATCH($B377, FixtureTicker!$A$3:$A$22), PlayerForm!$X$5+4),
 TeamForm!$B$4:$B$23, TeamForm!$AB$4:$AB$23),
INDEX(FixtureTicker!$B$24:$AM$43, MATCH($B377, FixtureTicker!$A$24:$A$43), PlayerForm!$X$5+4)="BLANK",
0
),
_xlfn.IFS(
INDEX(FixtureTicker!$B$24:$AM$43, MATCH($B377, FixtureTicker!$A$24:$A$43), PlayerForm!$X$5+5)="H",
_xlfn.XLOOKUP($E377, PlayerForm!$D$3:$D$394, PlayerForm!$Q$3:$Q$394)*
_xlfn.XLOOKUP(
INDEX(FixtureTicker!$B$3:$AM$22, MATCH($B377, FixtureTicker!$A$3:$A$22), PlayerForm!$X$5+5),
 TeamForm!$B$4:$B$23, TeamForm!$AD$4:$AD$23),
INDEX(FixtureTicker!$B$24:$AM$43, MATCH($B377, FixtureTicker!$A$24:$A$43), PlayerForm!$X$5+5)="A",
_xlfn.XLOOKUP($E377, PlayerForm!$D$3:$D$394, PlayerForm!$R$3:$R$394)*
_xlfn.XLOOKUP(
INDEX(FixtureTicker!$B$3:$AM$22, MATCH($B377, FixtureTicker!$A$3:$A$22), PlayerForm!$X$5+5),
 TeamForm!$B$4:$B$23, TeamForm!$AB$4:$AB$23),
INDEX(FixtureTicker!$B$24:$AM$43, MATCH($B377, FixtureTicker!$A$24:$A$43), PlayerForm!$X$5+5)="BLANK",
0
),
_xlfn.IFS(
INDEX(FixtureTicker!$B$24:$AM$43, MATCH($B377, FixtureTicker!$A$24:$A$43), PlayerForm!$X$5+6)="H",
_xlfn.XLOOKUP($E377, PlayerForm!$D$3:$D$394, PlayerForm!$Q$3:$Q$394)*
_xlfn.XLOOKUP(
INDEX(FixtureTicker!$B$3:$AM$22, MATCH($B377, FixtureTicker!$A$3:$A$22), PlayerForm!$X$5+6),
 TeamForm!$B$4:$B$23, TeamForm!$AD$4:$AD$23),
INDEX(FixtureTicker!$B$24:$AM$43, MATCH($B377, FixtureTicker!$A$24:$A$43), PlayerForm!$X$5+6)="A",
_xlfn.XLOOKUP($E377, PlayerForm!$D$3:$D$394, PlayerForm!$R$3:$R$394)*
_xlfn.XLOOKUP(
INDEX(FixtureTicker!$B$3:$AM$22, MATCH($B377, FixtureTicker!$A$3:$A$22), PlayerForm!$X$5+6),
 TeamForm!$B$4:$B$23, TeamForm!$AB$4:$AB$23),
INDEX(FixtureTicker!$B$24:$AM$43, MATCH($B377, FixtureTicker!$A$24:$A$43), PlayerForm!$X$5+6)="BLANK",
0
),
_xlfn.IFS(
INDEX(FixtureTicker!$B$24:$AM$43, MATCH($B377, FixtureTicker!$A$24:$A$43), PlayerForm!$X$5+7)="H",
_xlfn.XLOOKUP($E377, PlayerForm!$D$3:$D$394, PlayerForm!$Q$3:$Q$394)*
_xlfn.XLOOKUP(
INDEX(FixtureTicker!$B$3:$AM$22, MATCH($B377, FixtureTicker!$A$3:$A$22), PlayerForm!$X$5+7),
 TeamForm!$B$4:$B$23, TeamForm!$AD$4:$AD$23),
INDEX(FixtureTicker!$B$24:$AM$43, MATCH($B377, FixtureTicker!$A$24:$A$43), PlayerForm!$X$5+7)="A",
_xlfn.XLOOKUP($E377, PlayerForm!$D$3:$D$394, PlayerForm!$R$3:$R$394)*
_xlfn.XLOOKUP(
INDEX(FixtureTicker!$B$3:$AM$22, MATCH($B377, FixtureTicker!$A$3:$A$22), PlayerForm!$X$5+7),
 TeamForm!$B$4:$B$23, TeamForm!$AB$4:$AB$23),
INDEX(FixtureTicker!$B$24:$AM$43, MATCH($B377, FixtureTicker!$A$24:$A$43), PlayerForm!$X$5+7)="BLANK",
0
)
),0)</f>
        <v>0</v>
      </c>
    </row>
    <row r="378" spans="1:10">
      <c r="A378" s="55">
        <v>211</v>
      </c>
      <c r="B378" s="55" t="str">
        <f>_xlfn.XLOOKUP($A378, PlayerData!$B$3:$B$394, PlayerData!C$3:C$394)</f>
        <v>AVL</v>
      </c>
      <c r="C378" s="55" t="str">
        <f>_xlfn.XLOOKUP($A378, PlayerData!$B$3:$B$394, PlayerData!D$3:D$394)</f>
        <v>M</v>
      </c>
      <c r="D378" s="55">
        <f>_xlfn.XLOOKUP($A378, PlayerData!$B:$B, PlayerData!F:F,,,-1)</f>
        <v>4.5</v>
      </c>
      <c r="E378" s="31" t="str">
        <f>_xlfn.XLOOKUP($A378, PlayerData!$B$3:$B$394, PlayerData!E$3:E$394)</f>
        <v>Nakamba</v>
      </c>
      <c r="F378" s="164" cm="1">
        <f t="array" ref="F378">IFERROR(0.01*_xlfn.IFS(
INDEX(FixtureTicker!$B$24:$AM$43, MATCH($B378, FixtureTicker!$A$24:$A$43, 0), PlayerForm!$X$5)="H",
_xlfn.XLOOKUP($E378, PlayerForm!$D$3:$D$394, PlayerForm!$Q$3:$Q$394)*
_xlfn.XLOOKUP(
INDEX(FixtureTicker!$B$3:$AM$22, MATCH($B378, FixtureTicker!$A$3:$A$22,0), PlayerForm!$X$5),
 TeamForm!$B$4:$B$23, TeamForm!$AD$4:$AD$23),
INDEX(FixtureTicker!$B$24:$AM$43, MATCH($B378, FixtureTicker!$A$24:$A$43,0), PlayerForm!$X$5)="A",
_xlfn.XLOOKUP($E378, PlayerForm!$D$3:$D$394, PlayerForm!$R$3:$R$394)*
_xlfn.XLOOKUP(
INDEX(FixtureTicker!$B$3:$AM$22, MATCH($B378, FixtureTicker!$A$3:$A$22,0), PlayerForm!$X$5),
 TeamForm!$B$4:$B$23, TeamForm!$AB$4:$AB$23),
INDEX(FixtureTicker!$B$24:$AM$43, MATCH($B378, FixtureTicker!$A$24:$A$43,0), PlayerForm!$X$5)="BLANK",
0),0)</f>
        <v>0</v>
      </c>
      <c r="G378" s="163" cm="1">
        <f t="array" ref="G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
),0)</f>
        <v>0</v>
      </c>
      <c r="H378" s="163" cm="1">
        <f t="array" ref="H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),
_xlfn.IFS(
INDEX(FixtureTicker!$B$24:$AM$43, MATCH($B378, FixtureTicker!$A$24:$A$43), PlayerForm!$X$5+2)="H",
_xlfn.XLOOKUP($E378, PlayerForm!$D$3:$D$394, PlayerForm!$Q$3:$Q$394)*
_xlfn.XLOOKUP(
INDEX(FixtureTicker!$B$3:$AM$22, MATCH($B378, FixtureTicker!$A$3:$A$22), PlayerForm!$X$5+2),
 TeamForm!$B$4:$B$23, TeamForm!$AD$4:$AD$23),
INDEX(FixtureTicker!$B$24:$AM$43, MATCH($B378, FixtureTicker!$A$24:$A$43), PlayerForm!$X$5+2)="A",
_xlfn.XLOOKUP($E378, PlayerForm!$D$3:$D$394, PlayerForm!$R$3:$R$394)*
_xlfn.XLOOKUP(
INDEX(FixtureTicker!$B$3:$AM$22, MATCH($B378, FixtureTicker!$A$3:$A$22), PlayerForm!$X$5+2),
 TeamForm!$B$4:$B$23, TeamForm!$AB$4:$AB$23),
INDEX(FixtureTicker!$B$24:$AM$43, MATCH($B378, FixtureTicker!$A$24:$A$43), PlayerForm!$X$5+2)="BLANK",
0
),
_xlfn.IFS(
INDEX(FixtureTicker!$B$24:$AM$43, MATCH($B378, FixtureTicker!$A$24:$A$43), PlayerForm!$X$5+3)="H",
_xlfn.XLOOKUP($E378, PlayerForm!$D$3:$D$394, PlayerForm!$Q$3:$Q$394)*
_xlfn.XLOOKUP(
INDEX(FixtureTicker!$B$3:$AM$22, MATCH($B378, FixtureTicker!$A$3:$A$22), PlayerForm!$X$5+3),
 TeamForm!$B$4:$B$23, TeamForm!$AD$4:$AD$23),
INDEX(FixtureTicker!$B$24:$AM$43, MATCH($B378, FixtureTicker!$A$24:$A$43), PlayerForm!$X$5+3)="A",
_xlfn.XLOOKUP($E378, PlayerForm!$D$3:$D$394, PlayerForm!$R$3:$R$394)*
_xlfn.XLOOKUP(
INDEX(FixtureTicker!$B$3:$AM$22, MATCH($B378, FixtureTicker!$A$3:$A$22), PlayerForm!$X$5+3),
 TeamForm!$B$4:$B$23, TeamForm!$AB$4:$AB$23),
INDEX(FixtureTicker!$B$24:$AM$43, MATCH($B378, FixtureTicker!$A$24:$A$43), PlayerForm!$X$5+3)="BLANK",
0
)
),0)</f>
        <v>0</v>
      </c>
      <c r="I378" s="163" cm="1">
        <f t="array" ref="I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),
_xlfn.IFS(
INDEX(FixtureTicker!$B$24:$AM$43, MATCH($B378, FixtureTicker!$A$24:$A$43), PlayerForm!$X$5+2)="H",
_xlfn.XLOOKUP($E378, PlayerForm!$D$3:$D$394, PlayerForm!$Q$3:$Q$394)*
_xlfn.XLOOKUP(
INDEX(FixtureTicker!$B$3:$AM$22, MATCH($B378, FixtureTicker!$A$3:$A$22), PlayerForm!$X$5+2),
 TeamForm!$B$4:$B$23, TeamForm!$AD$4:$AD$23),
INDEX(FixtureTicker!$B$24:$AM$43, MATCH($B378, FixtureTicker!$A$24:$A$43), PlayerForm!$X$5+2)="A",
_xlfn.XLOOKUP($E378, PlayerForm!$D$3:$D$394, PlayerForm!$R$3:$R$394)*
_xlfn.XLOOKUP(
INDEX(FixtureTicker!$B$3:$AM$22, MATCH($B378, FixtureTicker!$A$3:$A$22), PlayerForm!$X$5+2),
 TeamForm!$B$4:$B$23, TeamForm!$AB$4:$AB$23),
INDEX(FixtureTicker!$B$24:$AM$43, MATCH($B378, FixtureTicker!$A$24:$A$43), PlayerForm!$X$5+2)="BLANK",
0
),
_xlfn.IFS(
INDEX(FixtureTicker!$B$24:$AM$43, MATCH($B378, FixtureTicker!$A$24:$A$43), PlayerForm!$X$5+3)="H",
_xlfn.XLOOKUP($E378, PlayerForm!$D$3:$D$394, PlayerForm!$Q$3:$Q$394)*
_xlfn.XLOOKUP(
INDEX(FixtureTicker!$B$3:$AM$22, MATCH($B378, FixtureTicker!$A$3:$A$22), PlayerForm!$X$5+3),
 TeamForm!$B$4:$B$23, TeamForm!$AD$4:$AD$23),
INDEX(FixtureTicker!$B$24:$AM$43, MATCH($B378, FixtureTicker!$A$24:$A$43), PlayerForm!$X$5+3)="A",
_xlfn.XLOOKUP($E378, PlayerForm!$D$3:$D$394, PlayerForm!$R$3:$R$394)*
_xlfn.XLOOKUP(
INDEX(FixtureTicker!$B$3:$AM$22, MATCH($B378, FixtureTicker!$A$3:$A$22), PlayerForm!$X$5+3),
 TeamForm!$B$4:$B$23, TeamForm!$AB$4:$AB$23),
INDEX(FixtureTicker!$B$24:$AM$43, MATCH($B378, FixtureTicker!$A$24:$A$43), PlayerForm!$X$5+3)="BLANK",
0
),
_xlfn.IFS(
INDEX(FixtureTicker!$B$24:$AM$43, MATCH($B378, FixtureTicker!$A$24:$A$43), PlayerForm!$X$5+4)="H",
_xlfn.XLOOKUP($E378, PlayerForm!$D$3:$D$394, PlayerForm!$Q$3:$Q$394)*
_xlfn.XLOOKUP(
INDEX(FixtureTicker!$B$3:$AM$22, MATCH($B378, FixtureTicker!$A$3:$A$22), PlayerForm!$X$5+4),
 TeamForm!$B$4:$B$23, TeamForm!$AD$4:$AD$23),
INDEX(FixtureTicker!$B$24:$AM$43, MATCH($B378, FixtureTicker!$A$24:$A$43), PlayerForm!$X$5+4)="A",
_xlfn.XLOOKUP($E378, PlayerForm!$D$3:$D$394, PlayerForm!$R$3:$R$394)*
_xlfn.XLOOKUP(
INDEX(FixtureTicker!$B$3:$AM$22, MATCH($B378, FixtureTicker!$A$3:$A$22), PlayerForm!$X$5+4),
 TeamForm!$B$4:$B$23, TeamForm!$AB$4:$AB$23),
INDEX(FixtureTicker!$B$24:$AM$43, MATCH($B378, FixtureTicker!$A$24:$A$43), PlayerForm!$X$5+4)="BLANK",
0
),
_xlfn.IFS(
INDEX(FixtureTicker!$B$24:$AM$43, MATCH($B378, FixtureTicker!$A$24:$A$43), PlayerForm!$X$5+5)="H",
_xlfn.XLOOKUP($E378, PlayerForm!$D$3:$D$394, PlayerForm!$Q$3:$Q$394)*
_xlfn.XLOOKUP(
INDEX(FixtureTicker!$B$3:$AM$22, MATCH($B378, FixtureTicker!$A$3:$A$22), PlayerForm!$X$5+5),
 TeamForm!$B$4:$B$23, TeamForm!$AD$4:$AD$23),
INDEX(FixtureTicker!$B$24:$AM$43, MATCH($B378, FixtureTicker!$A$24:$A$43), PlayerForm!$X$5+5)="A",
_xlfn.XLOOKUP($E378, PlayerForm!$D$3:$D$394, PlayerForm!$R$3:$R$394)*
_xlfn.XLOOKUP(
INDEX(FixtureTicker!$B$3:$AM$22, MATCH($B378, FixtureTicker!$A$3:$A$22), PlayerForm!$X$5+5),
 TeamForm!$B$4:$B$23, TeamForm!$AB$4:$AB$23),
INDEX(FixtureTicker!$B$24:$AM$43, MATCH($B378, FixtureTicker!$A$24:$A$43), PlayerForm!$X$5+5)="BLANK",
0
)
),0)</f>
        <v>0</v>
      </c>
      <c r="J378" s="163" cm="1">
        <f t="array" ref="J378">IFERROR(0.01*SUM(
_xlfn.IFS(
INDEX(FixtureTicker!$B$24:$AM$43, MATCH($B378, FixtureTicker!$A$24:$A$43), PlayerForm!$X$5)="H",
_xlfn.XLOOKUP($E378, PlayerForm!$D$3:$D$394, PlayerForm!$Q$3:$Q$394)*
_xlfn.XLOOKUP(
INDEX(FixtureTicker!$B$3:$AM$22, MATCH($B378, FixtureTicker!$A$3:$A$22), PlayerForm!$X$5),
 TeamForm!$B$4:$B$23, TeamForm!$AD$4:$AD$23),
INDEX(FixtureTicker!$B$24:$AM$43, MATCH($B378, FixtureTicker!$A$24:$A$43), PlayerForm!$X$5)="A",
_xlfn.XLOOKUP($E378, PlayerForm!$D$3:$D$394, PlayerForm!$R$3:$R$394)*
_xlfn.XLOOKUP(
INDEX(FixtureTicker!$B$3:$AM$22, MATCH($B378, FixtureTicker!$A$3:$A$22), PlayerForm!$X$5),
 TeamForm!$B$4:$B$23, TeamForm!$AB$4:$AB$23),
INDEX(FixtureTicker!$B$24:$AM$43, MATCH($B378, FixtureTicker!$A$24:$A$43), PlayerForm!$X$5)="BLANK",
0
),
_xlfn.IFS(
INDEX(FixtureTicker!$B$24:$AM$43, MATCH($B378, FixtureTicker!$A$24:$A$43), PlayerForm!$X$5+1)="H",
_xlfn.XLOOKUP($E378, PlayerForm!$D$3:$D$394, PlayerForm!$Q$3:$Q$394)*
_xlfn.XLOOKUP(
INDEX(FixtureTicker!$B$3:$AM$22, MATCH($B378, FixtureTicker!$A$3:$A$22), PlayerForm!$X$5+1),
 TeamForm!$B$4:$B$23, TeamForm!$AD$4:$AD$23),
INDEX(FixtureTicker!$B$24:$AM$43, MATCH($B378, FixtureTicker!$A$24:$A$43), PlayerForm!$X$5+1)="A",
_xlfn.XLOOKUP($E378, PlayerForm!$D$3:$D$394, PlayerForm!$R$3:$R$394)*
_xlfn.XLOOKUP(
INDEX(FixtureTicker!$B$3:$AM$22, MATCH($B378, FixtureTicker!$A$3:$A$22), PlayerForm!$X$5+1),
 TeamForm!$B$4:$B$23, TeamForm!$AB$4:$AB$23),
INDEX(FixtureTicker!$B$24:$AM$43, MATCH($B378, FixtureTicker!$A$24:$A$43), PlayerForm!$X$5+1)="BLANK",
0
),
_xlfn.IFS(
INDEX(FixtureTicker!$B$24:$AM$43, MATCH($B378, FixtureTicker!$A$24:$A$43), PlayerForm!$X$5+2)="H",
_xlfn.XLOOKUP($E378, PlayerForm!$D$3:$D$394, PlayerForm!$Q$3:$Q$394)*
_xlfn.XLOOKUP(
INDEX(FixtureTicker!$B$3:$AM$22, MATCH($B378, FixtureTicker!$A$3:$A$22), PlayerForm!$X$5+2),
 TeamForm!$B$4:$B$23, TeamForm!$AD$4:$AD$23),
INDEX(FixtureTicker!$B$24:$AM$43, MATCH($B378, FixtureTicker!$A$24:$A$43), PlayerForm!$X$5+2)="A",
_xlfn.XLOOKUP($E378, PlayerForm!$D$3:$D$394, PlayerForm!$R$3:$R$394)*
_xlfn.XLOOKUP(
INDEX(FixtureTicker!$B$3:$AM$22, MATCH($B378, FixtureTicker!$A$3:$A$22), PlayerForm!$X$5+2),
 TeamForm!$B$4:$B$23, TeamForm!$AB$4:$AB$23),
INDEX(FixtureTicker!$B$24:$AM$43, MATCH($B378, FixtureTicker!$A$24:$A$43), PlayerForm!$X$5+2)="BLANK",
0
),
_xlfn.IFS(
INDEX(FixtureTicker!$B$24:$AM$43, MATCH($B378, FixtureTicker!$A$24:$A$43), PlayerForm!$X$5+3)="H",
_xlfn.XLOOKUP($E378, PlayerForm!$D$3:$D$394, PlayerForm!$Q$3:$Q$394)*
_xlfn.XLOOKUP(
INDEX(FixtureTicker!$B$3:$AM$22, MATCH($B378, FixtureTicker!$A$3:$A$22), PlayerForm!$X$5+3),
 TeamForm!$B$4:$B$23, TeamForm!$AD$4:$AD$23),
INDEX(FixtureTicker!$B$24:$AM$43, MATCH($B378, FixtureTicker!$A$24:$A$43), PlayerForm!$X$5+3)="A",
_xlfn.XLOOKUP($E378, PlayerForm!$D$3:$D$394, PlayerForm!$R$3:$R$394)*
_xlfn.XLOOKUP(
INDEX(FixtureTicker!$B$3:$AM$22, MATCH($B378, FixtureTicker!$A$3:$A$22), PlayerForm!$X$5+3),
 TeamForm!$B$4:$B$23, TeamForm!$AB$4:$AB$23),
INDEX(FixtureTicker!$B$24:$AM$43, MATCH($B378, FixtureTicker!$A$24:$A$43), PlayerForm!$X$5+3)="BLANK",
0
),
_xlfn.IFS(
INDEX(FixtureTicker!$B$24:$AM$43, MATCH($B378, FixtureTicker!$A$24:$A$43), PlayerForm!$X$5+4)="H",
_xlfn.XLOOKUP($E378, PlayerForm!$D$3:$D$394, PlayerForm!$Q$3:$Q$394)*
_xlfn.XLOOKUP(
INDEX(FixtureTicker!$B$3:$AM$22, MATCH($B378, FixtureTicker!$A$3:$A$22), PlayerForm!$X$5+4),
 TeamForm!$B$4:$B$23, TeamForm!$AD$4:$AD$23),
INDEX(FixtureTicker!$B$24:$AM$43, MATCH($B378, FixtureTicker!$A$24:$A$43), PlayerForm!$X$5+4)="A",
_xlfn.XLOOKUP($E378, PlayerForm!$D$3:$D$394, PlayerForm!$R$3:$R$394)*
_xlfn.XLOOKUP(
INDEX(FixtureTicker!$B$3:$AM$22, MATCH($B378, FixtureTicker!$A$3:$A$22), PlayerForm!$X$5+4),
 TeamForm!$B$4:$B$23, TeamForm!$AB$4:$AB$23),
INDEX(FixtureTicker!$B$24:$AM$43, MATCH($B378, FixtureTicker!$A$24:$A$43), PlayerForm!$X$5+4)="BLANK",
0
),
_xlfn.IFS(
INDEX(FixtureTicker!$B$24:$AM$43, MATCH($B378, FixtureTicker!$A$24:$A$43), PlayerForm!$X$5+5)="H",
_xlfn.XLOOKUP($E378, PlayerForm!$D$3:$D$394, PlayerForm!$Q$3:$Q$394)*
_xlfn.XLOOKUP(
INDEX(FixtureTicker!$B$3:$AM$22, MATCH($B378, FixtureTicker!$A$3:$A$22), PlayerForm!$X$5+5),
 TeamForm!$B$4:$B$23, TeamForm!$AD$4:$AD$23),
INDEX(FixtureTicker!$B$24:$AM$43, MATCH($B378, FixtureTicker!$A$24:$A$43), PlayerForm!$X$5+5)="A",
_xlfn.XLOOKUP($E378, PlayerForm!$D$3:$D$394, PlayerForm!$R$3:$R$394)*
_xlfn.XLOOKUP(
INDEX(FixtureTicker!$B$3:$AM$22, MATCH($B378, FixtureTicker!$A$3:$A$22), PlayerForm!$X$5+5),
 TeamForm!$B$4:$B$23, TeamForm!$AB$4:$AB$23),
INDEX(FixtureTicker!$B$24:$AM$43, MATCH($B378, FixtureTicker!$A$24:$A$43), PlayerForm!$X$5+5)="BLANK",
0
),
_xlfn.IFS(
INDEX(FixtureTicker!$B$24:$AM$43, MATCH($B378, FixtureTicker!$A$24:$A$43), PlayerForm!$X$5+6)="H",
_xlfn.XLOOKUP($E378, PlayerForm!$D$3:$D$394, PlayerForm!$Q$3:$Q$394)*
_xlfn.XLOOKUP(
INDEX(FixtureTicker!$B$3:$AM$22, MATCH($B378, FixtureTicker!$A$3:$A$22), PlayerForm!$X$5+6),
 TeamForm!$B$4:$B$23, TeamForm!$AD$4:$AD$23),
INDEX(FixtureTicker!$B$24:$AM$43, MATCH($B378, FixtureTicker!$A$24:$A$43), PlayerForm!$X$5+6)="A",
_xlfn.XLOOKUP($E378, PlayerForm!$D$3:$D$394, PlayerForm!$R$3:$R$394)*
_xlfn.XLOOKUP(
INDEX(FixtureTicker!$B$3:$AM$22, MATCH($B378, FixtureTicker!$A$3:$A$22), PlayerForm!$X$5+6),
 TeamForm!$B$4:$B$23, TeamForm!$AB$4:$AB$23),
INDEX(FixtureTicker!$B$24:$AM$43, MATCH($B378, FixtureTicker!$A$24:$A$43), PlayerForm!$X$5+6)="BLANK",
0
),
_xlfn.IFS(
INDEX(FixtureTicker!$B$24:$AM$43, MATCH($B378, FixtureTicker!$A$24:$A$43), PlayerForm!$X$5+7)="H",
_xlfn.XLOOKUP($E378, PlayerForm!$D$3:$D$394, PlayerForm!$Q$3:$Q$394)*
_xlfn.XLOOKUP(
INDEX(FixtureTicker!$B$3:$AM$22, MATCH($B378, FixtureTicker!$A$3:$A$22), PlayerForm!$X$5+7),
 TeamForm!$B$4:$B$23, TeamForm!$AD$4:$AD$23),
INDEX(FixtureTicker!$B$24:$AM$43, MATCH($B378, FixtureTicker!$A$24:$A$43), PlayerForm!$X$5+7)="A",
_xlfn.XLOOKUP($E378, PlayerForm!$D$3:$D$394, PlayerForm!$R$3:$R$394)*
_xlfn.XLOOKUP(
INDEX(FixtureTicker!$B$3:$AM$22, MATCH($B378, FixtureTicker!$A$3:$A$22), PlayerForm!$X$5+7),
 TeamForm!$B$4:$B$23, TeamForm!$AB$4:$AB$23),
INDEX(FixtureTicker!$B$24:$AM$43, MATCH($B378, FixtureTicker!$A$24:$A$43), PlayerForm!$X$5+7)="BLANK",
0
)
),0)</f>
        <v>0</v>
      </c>
    </row>
    <row r="379" spans="1:10">
      <c r="A379" s="55">
        <v>243</v>
      </c>
      <c r="B379" s="55" t="str">
        <f>_xlfn.XLOOKUP($A379, PlayerData!$B$3:$B$394, PlayerData!C$3:C$394)</f>
        <v>LIV</v>
      </c>
      <c r="C379" s="55" t="str">
        <f>_xlfn.XLOOKUP($A379, PlayerData!$B$3:$B$394, PlayerData!D$3:D$394)</f>
        <v>D</v>
      </c>
      <c r="D379" s="55">
        <f>_xlfn.XLOOKUP($A379, PlayerData!$B:$B, PlayerData!F:F,,,-1)</f>
        <v>5.5</v>
      </c>
      <c r="E379" s="31" t="str">
        <f>_xlfn.XLOOKUP($A379, PlayerData!$B$3:$B$394, PlayerData!E$3:E$394)</f>
        <v>Gomez</v>
      </c>
      <c r="F379" s="164" cm="1">
        <f t="array" ref="F379">IFERROR(0.01*_xlfn.IFS(
INDEX(FixtureTicker!$B$24:$AM$43, MATCH($B379, FixtureTicker!$A$24:$A$43, 0), PlayerForm!$X$5)="H",
_xlfn.XLOOKUP($E379, PlayerForm!$D$3:$D$394, PlayerForm!$Q$3:$Q$394)*
_xlfn.XLOOKUP(
INDEX(FixtureTicker!$B$3:$AM$22, MATCH($B379, FixtureTicker!$A$3:$A$22,0), PlayerForm!$X$5),
 TeamForm!$B$4:$B$23, TeamForm!$AD$4:$AD$23),
INDEX(FixtureTicker!$B$24:$AM$43, MATCH($B379, FixtureTicker!$A$24:$A$43,0), PlayerForm!$X$5)="A",
_xlfn.XLOOKUP($E379, PlayerForm!$D$3:$D$394, PlayerForm!$R$3:$R$394)*
_xlfn.XLOOKUP(
INDEX(FixtureTicker!$B$3:$AM$22, MATCH($B379, FixtureTicker!$A$3:$A$22,0), PlayerForm!$X$5),
 TeamForm!$B$4:$B$23, TeamForm!$AB$4:$AB$23),
INDEX(FixtureTicker!$B$24:$AM$43, MATCH($B379, FixtureTicker!$A$24:$A$43,0), PlayerForm!$X$5)="BLANK",
0),0)</f>
        <v>0</v>
      </c>
      <c r="G379" s="163" cm="1">
        <f t="array" ref="G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
),0)</f>
        <v>0</v>
      </c>
      <c r="H379" s="163" cm="1">
        <f t="array" ref="H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),
_xlfn.IFS(
INDEX(FixtureTicker!$B$24:$AM$43, MATCH($B379, FixtureTicker!$A$24:$A$43), PlayerForm!$X$5+2)="H",
_xlfn.XLOOKUP($E379, PlayerForm!$D$3:$D$394, PlayerForm!$Q$3:$Q$394)*
_xlfn.XLOOKUP(
INDEX(FixtureTicker!$B$3:$AM$22, MATCH($B379, FixtureTicker!$A$3:$A$22), PlayerForm!$X$5+2),
 TeamForm!$B$4:$B$23, TeamForm!$AD$4:$AD$23),
INDEX(FixtureTicker!$B$24:$AM$43, MATCH($B379, FixtureTicker!$A$24:$A$43), PlayerForm!$X$5+2)="A",
_xlfn.XLOOKUP($E379, PlayerForm!$D$3:$D$394, PlayerForm!$R$3:$R$394)*
_xlfn.XLOOKUP(
INDEX(FixtureTicker!$B$3:$AM$22, MATCH($B379, FixtureTicker!$A$3:$A$22), PlayerForm!$X$5+2),
 TeamForm!$B$4:$B$23, TeamForm!$AB$4:$AB$23),
INDEX(FixtureTicker!$B$24:$AM$43, MATCH($B379, FixtureTicker!$A$24:$A$43), PlayerForm!$X$5+2)="BLANK",
0
),
_xlfn.IFS(
INDEX(FixtureTicker!$B$24:$AM$43, MATCH($B379, FixtureTicker!$A$24:$A$43), PlayerForm!$X$5+3)="H",
_xlfn.XLOOKUP($E379, PlayerForm!$D$3:$D$394, PlayerForm!$Q$3:$Q$394)*
_xlfn.XLOOKUP(
INDEX(FixtureTicker!$B$3:$AM$22, MATCH($B379, FixtureTicker!$A$3:$A$22), PlayerForm!$X$5+3),
 TeamForm!$B$4:$B$23, TeamForm!$AD$4:$AD$23),
INDEX(FixtureTicker!$B$24:$AM$43, MATCH($B379, FixtureTicker!$A$24:$A$43), PlayerForm!$X$5+3)="A",
_xlfn.XLOOKUP($E379, PlayerForm!$D$3:$D$394, PlayerForm!$R$3:$R$394)*
_xlfn.XLOOKUP(
INDEX(FixtureTicker!$B$3:$AM$22, MATCH($B379, FixtureTicker!$A$3:$A$22), PlayerForm!$X$5+3),
 TeamForm!$B$4:$B$23, TeamForm!$AB$4:$AB$23),
INDEX(FixtureTicker!$B$24:$AM$43, MATCH($B379, FixtureTicker!$A$24:$A$43), PlayerForm!$X$5+3)="BLANK",
0
)
),0)</f>
        <v>0</v>
      </c>
      <c r="I379" s="163" cm="1">
        <f t="array" ref="I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),
_xlfn.IFS(
INDEX(FixtureTicker!$B$24:$AM$43, MATCH($B379, FixtureTicker!$A$24:$A$43), PlayerForm!$X$5+2)="H",
_xlfn.XLOOKUP($E379, PlayerForm!$D$3:$D$394, PlayerForm!$Q$3:$Q$394)*
_xlfn.XLOOKUP(
INDEX(FixtureTicker!$B$3:$AM$22, MATCH($B379, FixtureTicker!$A$3:$A$22), PlayerForm!$X$5+2),
 TeamForm!$B$4:$B$23, TeamForm!$AD$4:$AD$23),
INDEX(FixtureTicker!$B$24:$AM$43, MATCH($B379, FixtureTicker!$A$24:$A$43), PlayerForm!$X$5+2)="A",
_xlfn.XLOOKUP($E379, PlayerForm!$D$3:$D$394, PlayerForm!$R$3:$R$394)*
_xlfn.XLOOKUP(
INDEX(FixtureTicker!$B$3:$AM$22, MATCH($B379, FixtureTicker!$A$3:$A$22), PlayerForm!$X$5+2),
 TeamForm!$B$4:$B$23, TeamForm!$AB$4:$AB$23),
INDEX(FixtureTicker!$B$24:$AM$43, MATCH($B379, FixtureTicker!$A$24:$A$43), PlayerForm!$X$5+2)="BLANK",
0
),
_xlfn.IFS(
INDEX(FixtureTicker!$B$24:$AM$43, MATCH($B379, FixtureTicker!$A$24:$A$43), PlayerForm!$X$5+3)="H",
_xlfn.XLOOKUP($E379, PlayerForm!$D$3:$D$394, PlayerForm!$Q$3:$Q$394)*
_xlfn.XLOOKUP(
INDEX(FixtureTicker!$B$3:$AM$22, MATCH($B379, FixtureTicker!$A$3:$A$22), PlayerForm!$X$5+3),
 TeamForm!$B$4:$B$23, TeamForm!$AD$4:$AD$23),
INDEX(FixtureTicker!$B$24:$AM$43, MATCH($B379, FixtureTicker!$A$24:$A$43), PlayerForm!$X$5+3)="A",
_xlfn.XLOOKUP($E379, PlayerForm!$D$3:$D$394, PlayerForm!$R$3:$R$394)*
_xlfn.XLOOKUP(
INDEX(FixtureTicker!$B$3:$AM$22, MATCH($B379, FixtureTicker!$A$3:$A$22), PlayerForm!$X$5+3),
 TeamForm!$B$4:$B$23, TeamForm!$AB$4:$AB$23),
INDEX(FixtureTicker!$B$24:$AM$43, MATCH($B379, FixtureTicker!$A$24:$A$43), PlayerForm!$X$5+3)="BLANK",
0
),
_xlfn.IFS(
INDEX(FixtureTicker!$B$24:$AM$43, MATCH($B379, FixtureTicker!$A$24:$A$43), PlayerForm!$X$5+4)="H",
_xlfn.XLOOKUP($E379, PlayerForm!$D$3:$D$394, PlayerForm!$Q$3:$Q$394)*
_xlfn.XLOOKUP(
INDEX(FixtureTicker!$B$3:$AM$22, MATCH($B379, FixtureTicker!$A$3:$A$22), PlayerForm!$X$5+4),
 TeamForm!$B$4:$B$23, TeamForm!$AD$4:$AD$23),
INDEX(FixtureTicker!$B$24:$AM$43, MATCH($B379, FixtureTicker!$A$24:$A$43), PlayerForm!$X$5+4)="A",
_xlfn.XLOOKUP($E379, PlayerForm!$D$3:$D$394, PlayerForm!$R$3:$R$394)*
_xlfn.XLOOKUP(
INDEX(FixtureTicker!$B$3:$AM$22, MATCH($B379, FixtureTicker!$A$3:$A$22), PlayerForm!$X$5+4),
 TeamForm!$B$4:$B$23, TeamForm!$AB$4:$AB$23),
INDEX(FixtureTicker!$B$24:$AM$43, MATCH($B379, FixtureTicker!$A$24:$A$43), PlayerForm!$X$5+4)="BLANK",
0
),
_xlfn.IFS(
INDEX(FixtureTicker!$B$24:$AM$43, MATCH($B379, FixtureTicker!$A$24:$A$43), PlayerForm!$X$5+5)="H",
_xlfn.XLOOKUP($E379, PlayerForm!$D$3:$D$394, PlayerForm!$Q$3:$Q$394)*
_xlfn.XLOOKUP(
INDEX(FixtureTicker!$B$3:$AM$22, MATCH($B379, FixtureTicker!$A$3:$A$22), PlayerForm!$X$5+5),
 TeamForm!$B$4:$B$23, TeamForm!$AD$4:$AD$23),
INDEX(FixtureTicker!$B$24:$AM$43, MATCH($B379, FixtureTicker!$A$24:$A$43), PlayerForm!$X$5+5)="A",
_xlfn.XLOOKUP($E379, PlayerForm!$D$3:$D$394, PlayerForm!$R$3:$R$394)*
_xlfn.XLOOKUP(
INDEX(FixtureTicker!$B$3:$AM$22, MATCH($B379, FixtureTicker!$A$3:$A$22), PlayerForm!$X$5+5),
 TeamForm!$B$4:$B$23, TeamForm!$AB$4:$AB$23),
INDEX(FixtureTicker!$B$24:$AM$43, MATCH($B379, FixtureTicker!$A$24:$A$43), PlayerForm!$X$5+5)="BLANK",
0
)
),0)</f>
        <v>0</v>
      </c>
      <c r="J379" s="163" cm="1">
        <f t="array" ref="J379">IFERROR(0.01*SUM(
_xlfn.IFS(
INDEX(FixtureTicker!$B$24:$AM$43, MATCH($B379, FixtureTicker!$A$24:$A$43), PlayerForm!$X$5)="H",
_xlfn.XLOOKUP($E379, PlayerForm!$D$3:$D$394, PlayerForm!$Q$3:$Q$394)*
_xlfn.XLOOKUP(
INDEX(FixtureTicker!$B$3:$AM$22, MATCH($B379, FixtureTicker!$A$3:$A$22), PlayerForm!$X$5),
 TeamForm!$B$4:$B$23, TeamForm!$AD$4:$AD$23),
INDEX(FixtureTicker!$B$24:$AM$43, MATCH($B379, FixtureTicker!$A$24:$A$43), PlayerForm!$X$5)="A",
_xlfn.XLOOKUP($E379, PlayerForm!$D$3:$D$394, PlayerForm!$R$3:$R$394)*
_xlfn.XLOOKUP(
INDEX(FixtureTicker!$B$3:$AM$22, MATCH($B379, FixtureTicker!$A$3:$A$22), PlayerForm!$X$5),
 TeamForm!$B$4:$B$23, TeamForm!$AB$4:$AB$23),
INDEX(FixtureTicker!$B$24:$AM$43, MATCH($B379, FixtureTicker!$A$24:$A$43), PlayerForm!$X$5)="BLANK",
0
),
_xlfn.IFS(
INDEX(FixtureTicker!$B$24:$AM$43, MATCH($B379, FixtureTicker!$A$24:$A$43), PlayerForm!$X$5+1)="H",
_xlfn.XLOOKUP($E379, PlayerForm!$D$3:$D$394, PlayerForm!$Q$3:$Q$394)*
_xlfn.XLOOKUP(
INDEX(FixtureTicker!$B$3:$AM$22, MATCH($B379, FixtureTicker!$A$3:$A$22), PlayerForm!$X$5+1),
 TeamForm!$B$4:$B$23, TeamForm!$AD$4:$AD$23),
INDEX(FixtureTicker!$B$24:$AM$43, MATCH($B379, FixtureTicker!$A$24:$A$43), PlayerForm!$X$5+1)="A",
_xlfn.XLOOKUP($E379, PlayerForm!$D$3:$D$394, PlayerForm!$R$3:$R$394)*
_xlfn.XLOOKUP(
INDEX(FixtureTicker!$B$3:$AM$22, MATCH($B379, FixtureTicker!$A$3:$A$22), PlayerForm!$X$5+1),
 TeamForm!$B$4:$B$23, TeamForm!$AB$4:$AB$23),
INDEX(FixtureTicker!$B$24:$AM$43, MATCH($B379, FixtureTicker!$A$24:$A$43), PlayerForm!$X$5+1)="BLANK",
0
),
_xlfn.IFS(
INDEX(FixtureTicker!$B$24:$AM$43, MATCH($B379, FixtureTicker!$A$24:$A$43), PlayerForm!$X$5+2)="H",
_xlfn.XLOOKUP($E379, PlayerForm!$D$3:$D$394, PlayerForm!$Q$3:$Q$394)*
_xlfn.XLOOKUP(
INDEX(FixtureTicker!$B$3:$AM$22, MATCH($B379, FixtureTicker!$A$3:$A$22), PlayerForm!$X$5+2),
 TeamForm!$B$4:$B$23, TeamForm!$AD$4:$AD$23),
INDEX(FixtureTicker!$B$24:$AM$43, MATCH($B379, FixtureTicker!$A$24:$A$43), PlayerForm!$X$5+2)="A",
_xlfn.XLOOKUP($E379, PlayerForm!$D$3:$D$394, PlayerForm!$R$3:$R$394)*
_xlfn.XLOOKUP(
INDEX(FixtureTicker!$B$3:$AM$22, MATCH($B379, FixtureTicker!$A$3:$A$22), PlayerForm!$X$5+2),
 TeamForm!$B$4:$B$23, TeamForm!$AB$4:$AB$23),
INDEX(FixtureTicker!$B$24:$AM$43, MATCH($B379, FixtureTicker!$A$24:$A$43), PlayerForm!$X$5+2)="BLANK",
0
),
_xlfn.IFS(
INDEX(FixtureTicker!$B$24:$AM$43, MATCH($B379, FixtureTicker!$A$24:$A$43), PlayerForm!$X$5+3)="H",
_xlfn.XLOOKUP($E379, PlayerForm!$D$3:$D$394, PlayerForm!$Q$3:$Q$394)*
_xlfn.XLOOKUP(
INDEX(FixtureTicker!$B$3:$AM$22, MATCH($B379, FixtureTicker!$A$3:$A$22), PlayerForm!$X$5+3),
 TeamForm!$B$4:$B$23, TeamForm!$AD$4:$AD$23),
INDEX(FixtureTicker!$B$24:$AM$43, MATCH($B379, FixtureTicker!$A$24:$A$43), PlayerForm!$X$5+3)="A",
_xlfn.XLOOKUP($E379, PlayerForm!$D$3:$D$394, PlayerForm!$R$3:$R$394)*
_xlfn.XLOOKUP(
INDEX(FixtureTicker!$B$3:$AM$22, MATCH($B379, FixtureTicker!$A$3:$A$22), PlayerForm!$X$5+3),
 TeamForm!$B$4:$B$23, TeamForm!$AB$4:$AB$23),
INDEX(FixtureTicker!$B$24:$AM$43, MATCH($B379, FixtureTicker!$A$24:$A$43), PlayerForm!$X$5+3)="BLANK",
0
),
_xlfn.IFS(
INDEX(FixtureTicker!$B$24:$AM$43, MATCH($B379, FixtureTicker!$A$24:$A$43), PlayerForm!$X$5+4)="H",
_xlfn.XLOOKUP($E379, PlayerForm!$D$3:$D$394, PlayerForm!$Q$3:$Q$394)*
_xlfn.XLOOKUP(
INDEX(FixtureTicker!$B$3:$AM$22, MATCH($B379, FixtureTicker!$A$3:$A$22), PlayerForm!$X$5+4),
 TeamForm!$B$4:$B$23, TeamForm!$AD$4:$AD$23),
INDEX(FixtureTicker!$B$24:$AM$43, MATCH($B379, FixtureTicker!$A$24:$A$43), PlayerForm!$X$5+4)="A",
_xlfn.XLOOKUP($E379, PlayerForm!$D$3:$D$394, PlayerForm!$R$3:$R$394)*
_xlfn.XLOOKUP(
INDEX(FixtureTicker!$B$3:$AM$22, MATCH($B379, FixtureTicker!$A$3:$A$22), PlayerForm!$X$5+4),
 TeamForm!$B$4:$B$23, TeamForm!$AB$4:$AB$23),
INDEX(FixtureTicker!$B$24:$AM$43, MATCH($B379, FixtureTicker!$A$24:$A$43), PlayerForm!$X$5+4)="BLANK",
0
),
_xlfn.IFS(
INDEX(FixtureTicker!$B$24:$AM$43, MATCH($B379, FixtureTicker!$A$24:$A$43), PlayerForm!$X$5+5)="H",
_xlfn.XLOOKUP($E379, PlayerForm!$D$3:$D$394, PlayerForm!$Q$3:$Q$394)*
_xlfn.XLOOKUP(
INDEX(FixtureTicker!$B$3:$AM$22, MATCH($B379, FixtureTicker!$A$3:$A$22), PlayerForm!$X$5+5),
 TeamForm!$B$4:$B$23, TeamForm!$AD$4:$AD$23),
INDEX(FixtureTicker!$B$24:$AM$43, MATCH($B379, FixtureTicker!$A$24:$A$43), PlayerForm!$X$5+5)="A",
_xlfn.XLOOKUP($E379, PlayerForm!$D$3:$D$394, PlayerForm!$R$3:$R$394)*
_xlfn.XLOOKUP(
INDEX(FixtureTicker!$B$3:$AM$22, MATCH($B379, FixtureTicker!$A$3:$A$22), PlayerForm!$X$5+5),
 TeamForm!$B$4:$B$23, TeamForm!$AB$4:$AB$23),
INDEX(FixtureTicker!$B$24:$AM$43, MATCH($B379, FixtureTicker!$A$24:$A$43), PlayerForm!$X$5+5)="BLANK",
0
),
_xlfn.IFS(
INDEX(FixtureTicker!$B$24:$AM$43, MATCH($B379, FixtureTicker!$A$24:$A$43), PlayerForm!$X$5+6)="H",
_xlfn.XLOOKUP($E379, PlayerForm!$D$3:$D$394, PlayerForm!$Q$3:$Q$394)*
_xlfn.XLOOKUP(
INDEX(FixtureTicker!$B$3:$AM$22, MATCH($B379, FixtureTicker!$A$3:$A$22), PlayerForm!$X$5+6),
 TeamForm!$B$4:$B$23, TeamForm!$AD$4:$AD$23),
INDEX(FixtureTicker!$B$24:$AM$43, MATCH($B379, FixtureTicker!$A$24:$A$43), PlayerForm!$X$5+6)="A",
_xlfn.XLOOKUP($E379, PlayerForm!$D$3:$D$394, PlayerForm!$R$3:$R$394)*
_xlfn.XLOOKUP(
INDEX(FixtureTicker!$B$3:$AM$22, MATCH($B379, FixtureTicker!$A$3:$A$22), PlayerForm!$X$5+6),
 TeamForm!$B$4:$B$23, TeamForm!$AB$4:$AB$23),
INDEX(FixtureTicker!$B$24:$AM$43, MATCH($B379, FixtureTicker!$A$24:$A$43), PlayerForm!$X$5+6)="BLANK",
0
),
_xlfn.IFS(
INDEX(FixtureTicker!$B$24:$AM$43, MATCH($B379, FixtureTicker!$A$24:$A$43), PlayerForm!$X$5+7)="H",
_xlfn.XLOOKUP($E379, PlayerForm!$D$3:$D$394, PlayerForm!$Q$3:$Q$394)*
_xlfn.XLOOKUP(
INDEX(FixtureTicker!$B$3:$AM$22, MATCH($B379, FixtureTicker!$A$3:$A$22), PlayerForm!$X$5+7),
 TeamForm!$B$4:$B$23, TeamForm!$AD$4:$AD$23),
INDEX(FixtureTicker!$B$24:$AM$43, MATCH($B379, FixtureTicker!$A$24:$A$43), PlayerForm!$X$5+7)="A",
_xlfn.XLOOKUP($E379, PlayerForm!$D$3:$D$394, PlayerForm!$R$3:$R$394)*
_xlfn.XLOOKUP(
INDEX(FixtureTicker!$B$3:$AM$22, MATCH($B379, FixtureTicker!$A$3:$A$22), PlayerForm!$X$5+7),
 TeamForm!$B$4:$B$23, TeamForm!$AB$4:$AB$23),
INDEX(FixtureTicker!$B$24:$AM$43, MATCH($B379, FixtureTicker!$A$24:$A$43), PlayerForm!$X$5+7)="BLANK",
0
)
),0)</f>
        <v>0</v>
      </c>
    </row>
    <row r="380" spans="1:10">
      <c r="A380" s="55">
        <v>298</v>
      </c>
      <c r="B380" s="55" t="str">
        <f>_xlfn.XLOOKUP($A380, PlayerData!$B$3:$B$394, PlayerData!C$3:C$394)</f>
        <v>BUR</v>
      </c>
      <c r="C380" s="55" t="str">
        <f>_xlfn.XLOOKUP($A380, PlayerData!$B$3:$B$394, PlayerData!D$3:D$394)</f>
        <v>D</v>
      </c>
      <c r="D380" s="55">
        <f>_xlfn.XLOOKUP($A380, PlayerData!$B:$B, PlayerData!F:F,,,-1)</f>
        <v>4.5</v>
      </c>
      <c r="E380" s="31" t="str">
        <f>_xlfn.XLOOKUP($A380, PlayerData!$B$3:$B$394, PlayerData!E$3:E$394)</f>
        <v>Lowton</v>
      </c>
      <c r="F380" s="164" cm="1">
        <f t="array" ref="F380">IFERROR(0.01*_xlfn.IFS(
INDEX(FixtureTicker!$B$24:$AM$43, MATCH($B380, FixtureTicker!$A$24:$A$43, 0), PlayerForm!$X$5)="H",
_xlfn.XLOOKUP($E380, PlayerForm!$D$3:$D$394, PlayerForm!$Q$3:$Q$394)*
_xlfn.XLOOKUP(
INDEX(FixtureTicker!$B$3:$AM$22, MATCH($B380, FixtureTicker!$A$3:$A$22,0), PlayerForm!$X$5),
 TeamForm!$B$4:$B$23, TeamForm!$AD$4:$AD$23),
INDEX(FixtureTicker!$B$24:$AM$43, MATCH($B380, FixtureTicker!$A$24:$A$43,0), PlayerForm!$X$5)="A",
_xlfn.XLOOKUP($E380, PlayerForm!$D$3:$D$394, PlayerForm!$R$3:$R$394)*
_xlfn.XLOOKUP(
INDEX(FixtureTicker!$B$3:$AM$22, MATCH($B380, FixtureTicker!$A$3:$A$22,0), PlayerForm!$X$5),
 TeamForm!$B$4:$B$23, TeamForm!$AB$4:$AB$23),
INDEX(FixtureTicker!$B$24:$AM$43, MATCH($B380, FixtureTicker!$A$24:$A$43,0), PlayerForm!$X$5)="BLANK",
0),0)</f>
        <v>0</v>
      </c>
      <c r="G380" s="163" cm="1">
        <f t="array" ref="G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
),0)</f>
        <v>0</v>
      </c>
      <c r="H380" s="163" cm="1">
        <f t="array" ref="H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),
_xlfn.IFS(
INDEX(FixtureTicker!$B$24:$AM$43, MATCH($B380, FixtureTicker!$A$24:$A$43), PlayerForm!$X$5+2)="H",
_xlfn.XLOOKUP($E380, PlayerForm!$D$3:$D$394, PlayerForm!$Q$3:$Q$394)*
_xlfn.XLOOKUP(
INDEX(FixtureTicker!$B$3:$AM$22, MATCH($B380, FixtureTicker!$A$3:$A$22), PlayerForm!$X$5+2),
 TeamForm!$B$4:$B$23, TeamForm!$AD$4:$AD$23),
INDEX(FixtureTicker!$B$24:$AM$43, MATCH($B380, FixtureTicker!$A$24:$A$43), PlayerForm!$X$5+2)="A",
_xlfn.XLOOKUP($E380, PlayerForm!$D$3:$D$394, PlayerForm!$R$3:$R$394)*
_xlfn.XLOOKUP(
INDEX(FixtureTicker!$B$3:$AM$22, MATCH($B380, FixtureTicker!$A$3:$A$22), PlayerForm!$X$5+2),
 TeamForm!$B$4:$B$23, TeamForm!$AB$4:$AB$23),
INDEX(FixtureTicker!$B$24:$AM$43, MATCH($B380, FixtureTicker!$A$24:$A$43), PlayerForm!$X$5+2)="BLANK",
0
),
_xlfn.IFS(
INDEX(FixtureTicker!$B$24:$AM$43, MATCH($B380, FixtureTicker!$A$24:$A$43), PlayerForm!$X$5+3)="H",
_xlfn.XLOOKUP($E380, PlayerForm!$D$3:$D$394, PlayerForm!$Q$3:$Q$394)*
_xlfn.XLOOKUP(
INDEX(FixtureTicker!$B$3:$AM$22, MATCH($B380, FixtureTicker!$A$3:$A$22), PlayerForm!$X$5+3),
 TeamForm!$B$4:$B$23, TeamForm!$AD$4:$AD$23),
INDEX(FixtureTicker!$B$24:$AM$43, MATCH($B380, FixtureTicker!$A$24:$A$43), PlayerForm!$X$5+3)="A",
_xlfn.XLOOKUP($E380, PlayerForm!$D$3:$D$394, PlayerForm!$R$3:$R$394)*
_xlfn.XLOOKUP(
INDEX(FixtureTicker!$B$3:$AM$22, MATCH($B380, FixtureTicker!$A$3:$A$22), PlayerForm!$X$5+3),
 TeamForm!$B$4:$B$23, TeamForm!$AB$4:$AB$23),
INDEX(FixtureTicker!$B$24:$AM$43, MATCH($B380, FixtureTicker!$A$24:$A$43), PlayerForm!$X$5+3)="BLANK",
0
)
),0)</f>
        <v>0</v>
      </c>
      <c r="I380" s="163" cm="1">
        <f t="array" ref="I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),
_xlfn.IFS(
INDEX(FixtureTicker!$B$24:$AM$43, MATCH($B380, FixtureTicker!$A$24:$A$43), PlayerForm!$X$5+2)="H",
_xlfn.XLOOKUP($E380, PlayerForm!$D$3:$D$394, PlayerForm!$Q$3:$Q$394)*
_xlfn.XLOOKUP(
INDEX(FixtureTicker!$B$3:$AM$22, MATCH($B380, FixtureTicker!$A$3:$A$22), PlayerForm!$X$5+2),
 TeamForm!$B$4:$B$23, TeamForm!$AD$4:$AD$23),
INDEX(FixtureTicker!$B$24:$AM$43, MATCH($B380, FixtureTicker!$A$24:$A$43), PlayerForm!$X$5+2)="A",
_xlfn.XLOOKUP($E380, PlayerForm!$D$3:$D$394, PlayerForm!$R$3:$R$394)*
_xlfn.XLOOKUP(
INDEX(FixtureTicker!$B$3:$AM$22, MATCH($B380, FixtureTicker!$A$3:$A$22), PlayerForm!$X$5+2),
 TeamForm!$B$4:$B$23, TeamForm!$AB$4:$AB$23),
INDEX(FixtureTicker!$B$24:$AM$43, MATCH($B380, FixtureTicker!$A$24:$A$43), PlayerForm!$X$5+2)="BLANK",
0
),
_xlfn.IFS(
INDEX(FixtureTicker!$B$24:$AM$43, MATCH($B380, FixtureTicker!$A$24:$A$43), PlayerForm!$X$5+3)="H",
_xlfn.XLOOKUP($E380, PlayerForm!$D$3:$D$394, PlayerForm!$Q$3:$Q$394)*
_xlfn.XLOOKUP(
INDEX(FixtureTicker!$B$3:$AM$22, MATCH($B380, FixtureTicker!$A$3:$A$22), PlayerForm!$X$5+3),
 TeamForm!$B$4:$B$23, TeamForm!$AD$4:$AD$23),
INDEX(FixtureTicker!$B$24:$AM$43, MATCH($B380, FixtureTicker!$A$24:$A$43), PlayerForm!$X$5+3)="A",
_xlfn.XLOOKUP($E380, PlayerForm!$D$3:$D$394, PlayerForm!$R$3:$R$394)*
_xlfn.XLOOKUP(
INDEX(FixtureTicker!$B$3:$AM$22, MATCH($B380, FixtureTicker!$A$3:$A$22), PlayerForm!$X$5+3),
 TeamForm!$B$4:$B$23, TeamForm!$AB$4:$AB$23),
INDEX(FixtureTicker!$B$24:$AM$43, MATCH($B380, FixtureTicker!$A$24:$A$43), PlayerForm!$X$5+3)="BLANK",
0
),
_xlfn.IFS(
INDEX(FixtureTicker!$B$24:$AM$43, MATCH($B380, FixtureTicker!$A$24:$A$43), PlayerForm!$X$5+4)="H",
_xlfn.XLOOKUP($E380, PlayerForm!$D$3:$D$394, PlayerForm!$Q$3:$Q$394)*
_xlfn.XLOOKUP(
INDEX(FixtureTicker!$B$3:$AM$22, MATCH($B380, FixtureTicker!$A$3:$A$22), PlayerForm!$X$5+4),
 TeamForm!$B$4:$B$23, TeamForm!$AD$4:$AD$23),
INDEX(FixtureTicker!$B$24:$AM$43, MATCH($B380, FixtureTicker!$A$24:$A$43), PlayerForm!$X$5+4)="A",
_xlfn.XLOOKUP($E380, PlayerForm!$D$3:$D$394, PlayerForm!$R$3:$R$394)*
_xlfn.XLOOKUP(
INDEX(FixtureTicker!$B$3:$AM$22, MATCH($B380, FixtureTicker!$A$3:$A$22), PlayerForm!$X$5+4),
 TeamForm!$B$4:$B$23, TeamForm!$AB$4:$AB$23),
INDEX(FixtureTicker!$B$24:$AM$43, MATCH($B380, FixtureTicker!$A$24:$A$43), PlayerForm!$X$5+4)="BLANK",
0
),
_xlfn.IFS(
INDEX(FixtureTicker!$B$24:$AM$43, MATCH($B380, FixtureTicker!$A$24:$A$43), PlayerForm!$X$5+5)="H",
_xlfn.XLOOKUP($E380, PlayerForm!$D$3:$D$394, PlayerForm!$Q$3:$Q$394)*
_xlfn.XLOOKUP(
INDEX(FixtureTicker!$B$3:$AM$22, MATCH($B380, FixtureTicker!$A$3:$A$22), PlayerForm!$X$5+5),
 TeamForm!$B$4:$B$23, TeamForm!$AD$4:$AD$23),
INDEX(FixtureTicker!$B$24:$AM$43, MATCH($B380, FixtureTicker!$A$24:$A$43), PlayerForm!$X$5+5)="A",
_xlfn.XLOOKUP($E380, PlayerForm!$D$3:$D$394, PlayerForm!$R$3:$R$394)*
_xlfn.XLOOKUP(
INDEX(FixtureTicker!$B$3:$AM$22, MATCH($B380, FixtureTicker!$A$3:$A$22), PlayerForm!$X$5+5),
 TeamForm!$B$4:$B$23, TeamForm!$AB$4:$AB$23),
INDEX(FixtureTicker!$B$24:$AM$43, MATCH($B380, FixtureTicker!$A$24:$A$43), PlayerForm!$X$5+5)="BLANK",
0
)
),0)</f>
        <v>0</v>
      </c>
      <c r="J380" s="163" cm="1">
        <f t="array" ref="J380">IFERROR(0.01*SUM(
_xlfn.IFS(
INDEX(FixtureTicker!$B$24:$AM$43, MATCH($B380, FixtureTicker!$A$24:$A$43), PlayerForm!$X$5)="H",
_xlfn.XLOOKUP($E380, PlayerForm!$D$3:$D$394, PlayerForm!$Q$3:$Q$394)*
_xlfn.XLOOKUP(
INDEX(FixtureTicker!$B$3:$AM$22, MATCH($B380, FixtureTicker!$A$3:$A$22), PlayerForm!$X$5),
 TeamForm!$B$4:$B$23, TeamForm!$AD$4:$AD$23),
INDEX(FixtureTicker!$B$24:$AM$43, MATCH($B380, FixtureTicker!$A$24:$A$43), PlayerForm!$X$5)="A",
_xlfn.XLOOKUP($E380, PlayerForm!$D$3:$D$394, PlayerForm!$R$3:$R$394)*
_xlfn.XLOOKUP(
INDEX(FixtureTicker!$B$3:$AM$22, MATCH($B380, FixtureTicker!$A$3:$A$22), PlayerForm!$X$5),
 TeamForm!$B$4:$B$23, TeamForm!$AB$4:$AB$23),
INDEX(FixtureTicker!$B$24:$AM$43, MATCH($B380, FixtureTicker!$A$24:$A$43), PlayerForm!$X$5)="BLANK",
0
),
_xlfn.IFS(
INDEX(FixtureTicker!$B$24:$AM$43, MATCH($B380, FixtureTicker!$A$24:$A$43), PlayerForm!$X$5+1)="H",
_xlfn.XLOOKUP($E380, PlayerForm!$D$3:$D$394, PlayerForm!$Q$3:$Q$394)*
_xlfn.XLOOKUP(
INDEX(FixtureTicker!$B$3:$AM$22, MATCH($B380, FixtureTicker!$A$3:$A$22), PlayerForm!$X$5+1),
 TeamForm!$B$4:$B$23, TeamForm!$AD$4:$AD$23),
INDEX(FixtureTicker!$B$24:$AM$43, MATCH($B380, FixtureTicker!$A$24:$A$43), PlayerForm!$X$5+1)="A",
_xlfn.XLOOKUP($E380, PlayerForm!$D$3:$D$394, PlayerForm!$R$3:$R$394)*
_xlfn.XLOOKUP(
INDEX(FixtureTicker!$B$3:$AM$22, MATCH($B380, FixtureTicker!$A$3:$A$22), PlayerForm!$X$5+1),
 TeamForm!$B$4:$B$23, TeamForm!$AB$4:$AB$23),
INDEX(FixtureTicker!$B$24:$AM$43, MATCH($B380, FixtureTicker!$A$24:$A$43), PlayerForm!$X$5+1)="BLANK",
0
),
_xlfn.IFS(
INDEX(FixtureTicker!$B$24:$AM$43, MATCH($B380, FixtureTicker!$A$24:$A$43), PlayerForm!$X$5+2)="H",
_xlfn.XLOOKUP($E380, PlayerForm!$D$3:$D$394, PlayerForm!$Q$3:$Q$394)*
_xlfn.XLOOKUP(
INDEX(FixtureTicker!$B$3:$AM$22, MATCH($B380, FixtureTicker!$A$3:$A$22), PlayerForm!$X$5+2),
 TeamForm!$B$4:$B$23, TeamForm!$AD$4:$AD$23),
INDEX(FixtureTicker!$B$24:$AM$43, MATCH($B380, FixtureTicker!$A$24:$A$43), PlayerForm!$X$5+2)="A",
_xlfn.XLOOKUP($E380, PlayerForm!$D$3:$D$394, PlayerForm!$R$3:$R$394)*
_xlfn.XLOOKUP(
INDEX(FixtureTicker!$B$3:$AM$22, MATCH($B380, FixtureTicker!$A$3:$A$22), PlayerForm!$X$5+2),
 TeamForm!$B$4:$B$23, TeamForm!$AB$4:$AB$23),
INDEX(FixtureTicker!$B$24:$AM$43, MATCH($B380, FixtureTicker!$A$24:$A$43), PlayerForm!$X$5+2)="BLANK",
0
),
_xlfn.IFS(
INDEX(FixtureTicker!$B$24:$AM$43, MATCH($B380, FixtureTicker!$A$24:$A$43), PlayerForm!$X$5+3)="H",
_xlfn.XLOOKUP($E380, PlayerForm!$D$3:$D$394, PlayerForm!$Q$3:$Q$394)*
_xlfn.XLOOKUP(
INDEX(FixtureTicker!$B$3:$AM$22, MATCH($B380, FixtureTicker!$A$3:$A$22), PlayerForm!$X$5+3),
 TeamForm!$B$4:$B$23, TeamForm!$AD$4:$AD$23),
INDEX(FixtureTicker!$B$24:$AM$43, MATCH($B380, FixtureTicker!$A$24:$A$43), PlayerForm!$X$5+3)="A",
_xlfn.XLOOKUP($E380, PlayerForm!$D$3:$D$394, PlayerForm!$R$3:$R$394)*
_xlfn.XLOOKUP(
INDEX(FixtureTicker!$B$3:$AM$22, MATCH($B380, FixtureTicker!$A$3:$A$22), PlayerForm!$X$5+3),
 TeamForm!$B$4:$B$23, TeamForm!$AB$4:$AB$23),
INDEX(FixtureTicker!$B$24:$AM$43, MATCH($B380, FixtureTicker!$A$24:$A$43), PlayerForm!$X$5+3)="BLANK",
0
),
_xlfn.IFS(
INDEX(FixtureTicker!$B$24:$AM$43, MATCH($B380, FixtureTicker!$A$24:$A$43), PlayerForm!$X$5+4)="H",
_xlfn.XLOOKUP($E380, PlayerForm!$D$3:$D$394, PlayerForm!$Q$3:$Q$394)*
_xlfn.XLOOKUP(
INDEX(FixtureTicker!$B$3:$AM$22, MATCH($B380, FixtureTicker!$A$3:$A$22), PlayerForm!$X$5+4),
 TeamForm!$B$4:$B$23, TeamForm!$AD$4:$AD$23),
INDEX(FixtureTicker!$B$24:$AM$43, MATCH($B380, FixtureTicker!$A$24:$A$43), PlayerForm!$X$5+4)="A",
_xlfn.XLOOKUP($E380, PlayerForm!$D$3:$D$394, PlayerForm!$R$3:$R$394)*
_xlfn.XLOOKUP(
INDEX(FixtureTicker!$B$3:$AM$22, MATCH($B380, FixtureTicker!$A$3:$A$22), PlayerForm!$X$5+4),
 TeamForm!$B$4:$B$23, TeamForm!$AB$4:$AB$23),
INDEX(FixtureTicker!$B$24:$AM$43, MATCH($B380, FixtureTicker!$A$24:$A$43), PlayerForm!$X$5+4)="BLANK",
0
),
_xlfn.IFS(
INDEX(FixtureTicker!$B$24:$AM$43, MATCH($B380, FixtureTicker!$A$24:$A$43), PlayerForm!$X$5+5)="H",
_xlfn.XLOOKUP($E380, PlayerForm!$D$3:$D$394, PlayerForm!$Q$3:$Q$394)*
_xlfn.XLOOKUP(
INDEX(FixtureTicker!$B$3:$AM$22, MATCH($B380, FixtureTicker!$A$3:$A$22), PlayerForm!$X$5+5),
 TeamForm!$B$4:$B$23, TeamForm!$AD$4:$AD$23),
INDEX(FixtureTicker!$B$24:$AM$43, MATCH($B380, FixtureTicker!$A$24:$A$43), PlayerForm!$X$5+5)="A",
_xlfn.XLOOKUP($E380, PlayerForm!$D$3:$D$394, PlayerForm!$R$3:$R$394)*
_xlfn.XLOOKUP(
INDEX(FixtureTicker!$B$3:$AM$22, MATCH($B380, FixtureTicker!$A$3:$A$22), PlayerForm!$X$5+5),
 TeamForm!$B$4:$B$23, TeamForm!$AB$4:$AB$23),
INDEX(FixtureTicker!$B$24:$AM$43, MATCH($B380, FixtureTicker!$A$24:$A$43), PlayerForm!$X$5+5)="BLANK",
0
),
_xlfn.IFS(
INDEX(FixtureTicker!$B$24:$AM$43, MATCH($B380, FixtureTicker!$A$24:$A$43), PlayerForm!$X$5+6)="H",
_xlfn.XLOOKUP($E380, PlayerForm!$D$3:$D$394, PlayerForm!$Q$3:$Q$394)*
_xlfn.XLOOKUP(
INDEX(FixtureTicker!$B$3:$AM$22, MATCH($B380, FixtureTicker!$A$3:$A$22), PlayerForm!$X$5+6),
 TeamForm!$B$4:$B$23, TeamForm!$AD$4:$AD$23),
INDEX(FixtureTicker!$B$24:$AM$43, MATCH($B380, FixtureTicker!$A$24:$A$43), PlayerForm!$X$5+6)="A",
_xlfn.XLOOKUP($E380, PlayerForm!$D$3:$D$394, PlayerForm!$R$3:$R$394)*
_xlfn.XLOOKUP(
INDEX(FixtureTicker!$B$3:$AM$22, MATCH($B380, FixtureTicker!$A$3:$A$22), PlayerForm!$X$5+6),
 TeamForm!$B$4:$B$23, TeamForm!$AB$4:$AB$23),
INDEX(FixtureTicker!$B$24:$AM$43, MATCH($B380, FixtureTicker!$A$24:$A$43), PlayerForm!$X$5+6)="BLANK",
0
),
_xlfn.IFS(
INDEX(FixtureTicker!$B$24:$AM$43, MATCH($B380, FixtureTicker!$A$24:$A$43), PlayerForm!$X$5+7)="H",
_xlfn.XLOOKUP($E380, PlayerForm!$D$3:$D$394, PlayerForm!$Q$3:$Q$394)*
_xlfn.XLOOKUP(
INDEX(FixtureTicker!$B$3:$AM$22, MATCH($B380, FixtureTicker!$A$3:$A$22), PlayerForm!$X$5+7),
 TeamForm!$B$4:$B$23, TeamForm!$AD$4:$AD$23),
INDEX(FixtureTicker!$B$24:$AM$43, MATCH($B380, FixtureTicker!$A$24:$A$43), PlayerForm!$X$5+7)="A",
_xlfn.XLOOKUP($E380, PlayerForm!$D$3:$D$394, PlayerForm!$R$3:$R$394)*
_xlfn.XLOOKUP(
INDEX(FixtureTicker!$B$3:$AM$22, MATCH($B380, FixtureTicker!$A$3:$A$22), PlayerForm!$X$5+7),
 TeamForm!$B$4:$B$23, TeamForm!$AB$4:$AB$23),
INDEX(FixtureTicker!$B$24:$AM$43, MATCH($B380, FixtureTicker!$A$24:$A$43), PlayerForm!$X$5+7)="BLANK",
0
)
),0)</f>
        <v>0</v>
      </c>
    </row>
    <row r="381" spans="1:10">
      <c r="A381" s="55">
        <v>306</v>
      </c>
      <c r="B381" s="55" t="str">
        <f>_xlfn.XLOOKUP($A381, PlayerData!$B$3:$B$394, PlayerData!C$3:C$394)</f>
        <v>CRY</v>
      </c>
      <c r="C381" s="55" t="str">
        <f>_xlfn.XLOOKUP($A381, PlayerData!$B$3:$B$394, PlayerData!D$3:D$394)</f>
        <v>D</v>
      </c>
      <c r="D381" s="55">
        <f>_xlfn.XLOOKUP($A381, PlayerData!$B:$B, PlayerData!F:F,,,-1)</f>
        <v>4.5</v>
      </c>
      <c r="E381" s="31" t="str">
        <f>_xlfn.XLOOKUP($A381, PlayerData!$B$3:$B$394, PlayerData!E$3:E$394)</f>
        <v>Sakho</v>
      </c>
      <c r="F381" s="164" cm="1">
        <f t="array" ref="F381">IFERROR(0.01*_xlfn.IFS(
INDEX(FixtureTicker!$B$24:$AM$43, MATCH($B381, FixtureTicker!$A$24:$A$43, 0), PlayerForm!$X$5)="H",
_xlfn.XLOOKUP($E381, PlayerForm!$D$3:$D$394, PlayerForm!$Q$3:$Q$394)*
_xlfn.XLOOKUP(
INDEX(FixtureTicker!$B$3:$AM$22, MATCH($B381, FixtureTicker!$A$3:$A$22,0), PlayerForm!$X$5),
 TeamForm!$B$4:$B$23, TeamForm!$AD$4:$AD$23),
INDEX(FixtureTicker!$B$24:$AM$43, MATCH($B381, FixtureTicker!$A$24:$A$43,0), PlayerForm!$X$5)="A",
_xlfn.XLOOKUP($E381, PlayerForm!$D$3:$D$394, PlayerForm!$R$3:$R$394)*
_xlfn.XLOOKUP(
INDEX(FixtureTicker!$B$3:$AM$22, MATCH($B381, FixtureTicker!$A$3:$A$22,0), PlayerForm!$X$5),
 TeamForm!$B$4:$B$23, TeamForm!$AB$4:$AB$23),
INDEX(FixtureTicker!$B$24:$AM$43, MATCH($B381, FixtureTicker!$A$24:$A$43,0), PlayerForm!$X$5)="BLANK",
0),0)</f>
        <v>0</v>
      </c>
      <c r="G381" s="163" cm="1">
        <f t="array" ref="G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
),0)</f>
        <v>0</v>
      </c>
      <c r="H381" s="163" cm="1">
        <f t="array" ref="H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),
_xlfn.IFS(
INDEX(FixtureTicker!$B$24:$AM$43, MATCH($B381, FixtureTicker!$A$24:$A$43), PlayerForm!$X$5+2)="H",
_xlfn.XLOOKUP($E381, PlayerForm!$D$3:$D$394, PlayerForm!$Q$3:$Q$394)*
_xlfn.XLOOKUP(
INDEX(FixtureTicker!$B$3:$AM$22, MATCH($B381, FixtureTicker!$A$3:$A$22), PlayerForm!$X$5+2),
 TeamForm!$B$4:$B$23, TeamForm!$AD$4:$AD$23),
INDEX(FixtureTicker!$B$24:$AM$43, MATCH($B381, FixtureTicker!$A$24:$A$43), PlayerForm!$X$5+2)="A",
_xlfn.XLOOKUP($E381, PlayerForm!$D$3:$D$394, PlayerForm!$R$3:$R$394)*
_xlfn.XLOOKUP(
INDEX(FixtureTicker!$B$3:$AM$22, MATCH($B381, FixtureTicker!$A$3:$A$22), PlayerForm!$X$5+2),
 TeamForm!$B$4:$B$23, TeamForm!$AB$4:$AB$23),
INDEX(FixtureTicker!$B$24:$AM$43, MATCH($B381, FixtureTicker!$A$24:$A$43), PlayerForm!$X$5+2)="BLANK",
0
),
_xlfn.IFS(
INDEX(FixtureTicker!$B$24:$AM$43, MATCH($B381, FixtureTicker!$A$24:$A$43), PlayerForm!$X$5+3)="H",
_xlfn.XLOOKUP($E381, PlayerForm!$D$3:$D$394, PlayerForm!$Q$3:$Q$394)*
_xlfn.XLOOKUP(
INDEX(FixtureTicker!$B$3:$AM$22, MATCH($B381, FixtureTicker!$A$3:$A$22), PlayerForm!$X$5+3),
 TeamForm!$B$4:$B$23, TeamForm!$AD$4:$AD$23),
INDEX(FixtureTicker!$B$24:$AM$43, MATCH($B381, FixtureTicker!$A$24:$A$43), PlayerForm!$X$5+3)="A",
_xlfn.XLOOKUP($E381, PlayerForm!$D$3:$D$394, PlayerForm!$R$3:$R$394)*
_xlfn.XLOOKUP(
INDEX(FixtureTicker!$B$3:$AM$22, MATCH($B381, FixtureTicker!$A$3:$A$22), PlayerForm!$X$5+3),
 TeamForm!$B$4:$B$23, TeamForm!$AB$4:$AB$23),
INDEX(FixtureTicker!$B$24:$AM$43, MATCH($B381, FixtureTicker!$A$24:$A$43), PlayerForm!$X$5+3)="BLANK",
0
)
),0)</f>
        <v>0</v>
      </c>
      <c r="I381" s="163" cm="1">
        <f t="array" ref="I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),
_xlfn.IFS(
INDEX(FixtureTicker!$B$24:$AM$43, MATCH($B381, FixtureTicker!$A$24:$A$43), PlayerForm!$X$5+2)="H",
_xlfn.XLOOKUP($E381, PlayerForm!$D$3:$D$394, PlayerForm!$Q$3:$Q$394)*
_xlfn.XLOOKUP(
INDEX(FixtureTicker!$B$3:$AM$22, MATCH($B381, FixtureTicker!$A$3:$A$22), PlayerForm!$X$5+2),
 TeamForm!$B$4:$B$23, TeamForm!$AD$4:$AD$23),
INDEX(FixtureTicker!$B$24:$AM$43, MATCH($B381, FixtureTicker!$A$24:$A$43), PlayerForm!$X$5+2)="A",
_xlfn.XLOOKUP($E381, PlayerForm!$D$3:$D$394, PlayerForm!$R$3:$R$394)*
_xlfn.XLOOKUP(
INDEX(FixtureTicker!$B$3:$AM$22, MATCH($B381, FixtureTicker!$A$3:$A$22), PlayerForm!$X$5+2),
 TeamForm!$B$4:$B$23, TeamForm!$AB$4:$AB$23),
INDEX(FixtureTicker!$B$24:$AM$43, MATCH($B381, FixtureTicker!$A$24:$A$43), PlayerForm!$X$5+2)="BLANK",
0
),
_xlfn.IFS(
INDEX(FixtureTicker!$B$24:$AM$43, MATCH($B381, FixtureTicker!$A$24:$A$43), PlayerForm!$X$5+3)="H",
_xlfn.XLOOKUP($E381, PlayerForm!$D$3:$D$394, PlayerForm!$Q$3:$Q$394)*
_xlfn.XLOOKUP(
INDEX(FixtureTicker!$B$3:$AM$22, MATCH($B381, FixtureTicker!$A$3:$A$22), PlayerForm!$X$5+3),
 TeamForm!$B$4:$B$23, TeamForm!$AD$4:$AD$23),
INDEX(FixtureTicker!$B$24:$AM$43, MATCH($B381, FixtureTicker!$A$24:$A$43), PlayerForm!$X$5+3)="A",
_xlfn.XLOOKUP($E381, PlayerForm!$D$3:$D$394, PlayerForm!$R$3:$R$394)*
_xlfn.XLOOKUP(
INDEX(FixtureTicker!$B$3:$AM$22, MATCH($B381, FixtureTicker!$A$3:$A$22), PlayerForm!$X$5+3),
 TeamForm!$B$4:$B$23, TeamForm!$AB$4:$AB$23),
INDEX(FixtureTicker!$B$24:$AM$43, MATCH($B381, FixtureTicker!$A$24:$A$43), PlayerForm!$X$5+3)="BLANK",
0
),
_xlfn.IFS(
INDEX(FixtureTicker!$B$24:$AM$43, MATCH($B381, FixtureTicker!$A$24:$A$43), PlayerForm!$X$5+4)="H",
_xlfn.XLOOKUP($E381, PlayerForm!$D$3:$D$394, PlayerForm!$Q$3:$Q$394)*
_xlfn.XLOOKUP(
INDEX(FixtureTicker!$B$3:$AM$22, MATCH($B381, FixtureTicker!$A$3:$A$22), PlayerForm!$X$5+4),
 TeamForm!$B$4:$B$23, TeamForm!$AD$4:$AD$23),
INDEX(FixtureTicker!$B$24:$AM$43, MATCH($B381, FixtureTicker!$A$24:$A$43), PlayerForm!$X$5+4)="A",
_xlfn.XLOOKUP($E381, PlayerForm!$D$3:$D$394, PlayerForm!$R$3:$R$394)*
_xlfn.XLOOKUP(
INDEX(FixtureTicker!$B$3:$AM$22, MATCH($B381, FixtureTicker!$A$3:$A$22), PlayerForm!$X$5+4),
 TeamForm!$B$4:$B$23, TeamForm!$AB$4:$AB$23),
INDEX(FixtureTicker!$B$24:$AM$43, MATCH($B381, FixtureTicker!$A$24:$A$43), PlayerForm!$X$5+4)="BLANK",
0
),
_xlfn.IFS(
INDEX(FixtureTicker!$B$24:$AM$43, MATCH($B381, FixtureTicker!$A$24:$A$43), PlayerForm!$X$5+5)="H",
_xlfn.XLOOKUP($E381, PlayerForm!$D$3:$D$394, PlayerForm!$Q$3:$Q$394)*
_xlfn.XLOOKUP(
INDEX(FixtureTicker!$B$3:$AM$22, MATCH($B381, FixtureTicker!$A$3:$A$22), PlayerForm!$X$5+5),
 TeamForm!$B$4:$B$23, TeamForm!$AD$4:$AD$23),
INDEX(FixtureTicker!$B$24:$AM$43, MATCH($B381, FixtureTicker!$A$24:$A$43), PlayerForm!$X$5+5)="A",
_xlfn.XLOOKUP($E381, PlayerForm!$D$3:$D$394, PlayerForm!$R$3:$R$394)*
_xlfn.XLOOKUP(
INDEX(FixtureTicker!$B$3:$AM$22, MATCH($B381, FixtureTicker!$A$3:$A$22), PlayerForm!$X$5+5),
 TeamForm!$B$4:$B$23, TeamForm!$AB$4:$AB$23),
INDEX(FixtureTicker!$B$24:$AM$43, MATCH($B381, FixtureTicker!$A$24:$A$43), PlayerForm!$X$5+5)="BLANK",
0
)
),0)</f>
        <v>0</v>
      </c>
      <c r="J381" s="163" cm="1">
        <f t="array" ref="J381">IFERROR(0.01*SUM(
_xlfn.IFS(
INDEX(FixtureTicker!$B$24:$AM$43, MATCH($B381, FixtureTicker!$A$24:$A$43), PlayerForm!$X$5)="H",
_xlfn.XLOOKUP($E381, PlayerForm!$D$3:$D$394, PlayerForm!$Q$3:$Q$394)*
_xlfn.XLOOKUP(
INDEX(FixtureTicker!$B$3:$AM$22, MATCH($B381, FixtureTicker!$A$3:$A$22), PlayerForm!$X$5),
 TeamForm!$B$4:$B$23, TeamForm!$AD$4:$AD$23),
INDEX(FixtureTicker!$B$24:$AM$43, MATCH($B381, FixtureTicker!$A$24:$A$43), PlayerForm!$X$5)="A",
_xlfn.XLOOKUP($E381, PlayerForm!$D$3:$D$394, PlayerForm!$R$3:$R$394)*
_xlfn.XLOOKUP(
INDEX(FixtureTicker!$B$3:$AM$22, MATCH($B381, FixtureTicker!$A$3:$A$22), PlayerForm!$X$5),
 TeamForm!$B$4:$B$23, TeamForm!$AB$4:$AB$23),
INDEX(FixtureTicker!$B$24:$AM$43, MATCH($B381, FixtureTicker!$A$24:$A$43), PlayerForm!$X$5)="BLANK",
0
),
_xlfn.IFS(
INDEX(FixtureTicker!$B$24:$AM$43, MATCH($B381, FixtureTicker!$A$24:$A$43), PlayerForm!$X$5+1)="H",
_xlfn.XLOOKUP($E381, PlayerForm!$D$3:$D$394, PlayerForm!$Q$3:$Q$394)*
_xlfn.XLOOKUP(
INDEX(FixtureTicker!$B$3:$AM$22, MATCH($B381, FixtureTicker!$A$3:$A$22), PlayerForm!$X$5+1),
 TeamForm!$B$4:$B$23, TeamForm!$AD$4:$AD$23),
INDEX(FixtureTicker!$B$24:$AM$43, MATCH($B381, FixtureTicker!$A$24:$A$43), PlayerForm!$X$5+1)="A",
_xlfn.XLOOKUP($E381, PlayerForm!$D$3:$D$394, PlayerForm!$R$3:$R$394)*
_xlfn.XLOOKUP(
INDEX(FixtureTicker!$B$3:$AM$22, MATCH($B381, FixtureTicker!$A$3:$A$22), PlayerForm!$X$5+1),
 TeamForm!$B$4:$B$23, TeamForm!$AB$4:$AB$23),
INDEX(FixtureTicker!$B$24:$AM$43, MATCH($B381, FixtureTicker!$A$24:$A$43), PlayerForm!$X$5+1)="BLANK",
0
),
_xlfn.IFS(
INDEX(FixtureTicker!$B$24:$AM$43, MATCH($B381, FixtureTicker!$A$24:$A$43), PlayerForm!$X$5+2)="H",
_xlfn.XLOOKUP($E381, PlayerForm!$D$3:$D$394, PlayerForm!$Q$3:$Q$394)*
_xlfn.XLOOKUP(
INDEX(FixtureTicker!$B$3:$AM$22, MATCH($B381, FixtureTicker!$A$3:$A$22), PlayerForm!$X$5+2),
 TeamForm!$B$4:$B$23, TeamForm!$AD$4:$AD$23),
INDEX(FixtureTicker!$B$24:$AM$43, MATCH($B381, FixtureTicker!$A$24:$A$43), PlayerForm!$X$5+2)="A",
_xlfn.XLOOKUP($E381, PlayerForm!$D$3:$D$394, PlayerForm!$R$3:$R$394)*
_xlfn.XLOOKUP(
INDEX(FixtureTicker!$B$3:$AM$22, MATCH($B381, FixtureTicker!$A$3:$A$22), PlayerForm!$X$5+2),
 TeamForm!$B$4:$B$23, TeamForm!$AB$4:$AB$23),
INDEX(FixtureTicker!$B$24:$AM$43, MATCH($B381, FixtureTicker!$A$24:$A$43), PlayerForm!$X$5+2)="BLANK",
0
),
_xlfn.IFS(
INDEX(FixtureTicker!$B$24:$AM$43, MATCH($B381, FixtureTicker!$A$24:$A$43), PlayerForm!$X$5+3)="H",
_xlfn.XLOOKUP($E381, PlayerForm!$D$3:$D$394, PlayerForm!$Q$3:$Q$394)*
_xlfn.XLOOKUP(
INDEX(FixtureTicker!$B$3:$AM$22, MATCH($B381, FixtureTicker!$A$3:$A$22), PlayerForm!$X$5+3),
 TeamForm!$B$4:$B$23, TeamForm!$AD$4:$AD$23),
INDEX(FixtureTicker!$B$24:$AM$43, MATCH($B381, FixtureTicker!$A$24:$A$43), PlayerForm!$X$5+3)="A",
_xlfn.XLOOKUP($E381, PlayerForm!$D$3:$D$394, PlayerForm!$R$3:$R$394)*
_xlfn.XLOOKUP(
INDEX(FixtureTicker!$B$3:$AM$22, MATCH($B381, FixtureTicker!$A$3:$A$22), PlayerForm!$X$5+3),
 TeamForm!$B$4:$B$23, TeamForm!$AB$4:$AB$23),
INDEX(FixtureTicker!$B$24:$AM$43, MATCH($B381, FixtureTicker!$A$24:$A$43), PlayerForm!$X$5+3)="BLANK",
0
),
_xlfn.IFS(
INDEX(FixtureTicker!$B$24:$AM$43, MATCH($B381, FixtureTicker!$A$24:$A$43), PlayerForm!$X$5+4)="H",
_xlfn.XLOOKUP($E381, PlayerForm!$D$3:$D$394, PlayerForm!$Q$3:$Q$394)*
_xlfn.XLOOKUP(
INDEX(FixtureTicker!$B$3:$AM$22, MATCH($B381, FixtureTicker!$A$3:$A$22), PlayerForm!$X$5+4),
 TeamForm!$B$4:$B$23, TeamForm!$AD$4:$AD$23),
INDEX(FixtureTicker!$B$24:$AM$43, MATCH($B381, FixtureTicker!$A$24:$A$43), PlayerForm!$X$5+4)="A",
_xlfn.XLOOKUP($E381, PlayerForm!$D$3:$D$394, PlayerForm!$R$3:$R$394)*
_xlfn.XLOOKUP(
INDEX(FixtureTicker!$B$3:$AM$22, MATCH($B381, FixtureTicker!$A$3:$A$22), PlayerForm!$X$5+4),
 TeamForm!$B$4:$B$23, TeamForm!$AB$4:$AB$23),
INDEX(FixtureTicker!$B$24:$AM$43, MATCH($B381, FixtureTicker!$A$24:$A$43), PlayerForm!$X$5+4)="BLANK",
0
),
_xlfn.IFS(
INDEX(FixtureTicker!$B$24:$AM$43, MATCH($B381, FixtureTicker!$A$24:$A$43), PlayerForm!$X$5+5)="H",
_xlfn.XLOOKUP($E381, PlayerForm!$D$3:$D$394, PlayerForm!$Q$3:$Q$394)*
_xlfn.XLOOKUP(
INDEX(FixtureTicker!$B$3:$AM$22, MATCH($B381, FixtureTicker!$A$3:$A$22), PlayerForm!$X$5+5),
 TeamForm!$B$4:$B$23, TeamForm!$AD$4:$AD$23),
INDEX(FixtureTicker!$B$24:$AM$43, MATCH($B381, FixtureTicker!$A$24:$A$43), PlayerForm!$X$5+5)="A",
_xlfn.XLOOKUP($E381, PlayerForm!$D$3:$D$394, PlayerForm!$R$3:$R$394)*
_xlfn.XLOOKUP(
INDEX(FixtureTicker!$B$3:$AM$22, MATCH($B381, FixtureTicker!$A$3:$A$22), PlayerForm!$X$5+5),
 TeamForm!$B$4:$B$23, TeamForm!$AB$4:$AB$23),
INDEX(FixtureTicker!$B$24:$AM$43, MATCH($B381, FixtureTicker!$A$24:$A$43), PlayerForm!$X$5+5)="BLANK",
0
),
_xlfn.IFS(
INDEX(FixtureTicker!$B$24:$AM$43, MATCH($B381, FixtureTicker!$A$24:$A$43), PlayerForm!$X$5+6)="H",
_xlfn.XLOOKUP($E381, PlayerForm!$D$3:$D$394, PlayerForm!$Q$3:$Q$394)*
_xlfn.XLOOKUP(
INDEX(FixtureTicker!$B$3:$AM$22, MATCH($B381, FixtureTicker!$A$3:$A$22), PlayerForm!$X$5+6),
 TeamForm!$B$4:$B$23, TeamForm!$AD$4:$AD$23),
INDEX(FixtureTicker!$B$24:$AM$43, MATCH($B381, FixtureTicker!$A$24:$A$43), PlayerForm!$X$5+6)="A",
_xlfn.XLOOKUP($E381, PlayerForm!$D$3:$D$394, PlayerForm!$R$3:$R$394)*
_xlfn.XLOOKUP(
INDEX(FixtureTicker!$B$3:$AM$22, MATCH($B381, FixtureTicker!$A$3:$A$22), PlayerForm!$X$5+6),
 TeamForm!$B$4:$B$23, TeamForm!$AB$4:$AB$23),
INDEX(FixtureTicker!$B$24:$AM$43, MATCH($B381, FixtureTicker!$A$24:$A$43), PlayerForm!$X$5+6)="BLANK",
0
),
_xlfn.IFS(
INDEX(FixtureTicker!$B$24:$AM$43, MATCH($B381, FixtureTicker!$A$24:$A$43), PlayerForm!$X$5+7)="H",
_xlfn.XLOOKUP($E381, PlayerForm!$D$3:$D$394, PlayerForm!$Q$3:$Q$394)*
_xlfn.XLOOKUP(
INDEX(FixtureTicker!$B$3:$AM$22, MATCH($B381, FixtureTicker!$A$3:$A$22), PlayerForm!$X$5+7),
 TeamForm!$B$4:$B$23, TeamForm!$AD$4:$AD$23),
INDEX(FixtureTicker!$B$24:$AM$43, MATCH($B381, FixtureTicker!$A$24:$A$43), PlayerForm!$X$5+7)="A",
_xlfn.XLOOKUP($E381, PlayerForm!$D$3:$D$394, PlayerForm!$R$3:$R$394)*
_xlfn.XLOOKUP(
INDEX(FixtureTicker!$B$3:$AM$22, MATCH($B381, FixtureTicker!$A$3:$A$22), PlayerForm!$X$5+7),
 TeamForm!$B$4:$B$23, TeamForm!$AB$4:$AB$23),
INDEX(FixtureTicker!$B$24:$AM$43, MATCH($B381, FixtureTicker!$A$24:$A$43), PlayerForm!$X$5+7)="BLANK",
0
)
),0)</f>
        <v>0</v>
      </c>
    </row>
    <row r="382" spans="1:10">
      <c r="A382" s="55">
        <v>340</v>
      </c>
      <c r="B382" s="55" t="str">
        <f>_xlfn.XLOOKUP($A382, PlayerData!$B$3:$B$394, PlayerData!C$3:C$394)</f>
        <v>ARS</v>
      </c>
      <c r="C382" s="55" t="str">
        <f>_xlfn.XLOOKUP($A382, PlayerData!$B$3:$B$394, PlayerData!D$3:D$394)</f>
        <v>D</v>
      </c>
      <c r="D382" s="55">
        <f>_xlfn.XLOOKUP($A382, PlayerData!$B:$B, PlayerData!F:F,,,-1)</f>
        <v>4.5</v>
      </c>
      <c r="E382" s="31" t="str">
        <f>_xlfn.XLOOKUP($A382, PlayerData!$B$3:$B$394, PlayerData!E$3:E$394)</f>
        <v>Marí</v>
      </c>
      <c r="F382" s="164" cm="1">
        <f t="array" ref="F382">IFERROR(0.01*_xlfn.IFS(
INDEX(FixtureTicker!$B$24:$AM$43, MATCH($B382, FixtureTicker!$A$24:$A$43, 0), PlayerForm!$X$5)="H",
_xlfn.XLOOKUP($E382, PlayerForm!$D$3:$D$394, PlayerForm!$Q$3:$Q$394)*
_xlfn.XLOOKUP(
INDEX(FixtureTicker!$B$3:$AM$22, MATCH($B382, FixtureTicker!$A$3:$A$22,0), PlayerForm!$X$5),
 TeamForm!$B$4:$B$23, TeamForm!$AD$4:$AD$23),
INDEX(FixtureTicker!$B$24:$AM$43, MATCH($B382, FixtureTicker!$A$24:$A$43,0), PlayerForm!$X$5)="A",
_xlfn.XLOOKUP($E382, PlayerForm!$D$3:$D$394, PlayerForm!$R$3:$R$394)*
_xlfn.XLOOKUP(
INDEX(FixtureTicker!$B$3:$AM$22, MATCH($B382, FixtureTicker!$A$3:$A$22,0), PlayerForm!$X$5),
 TeamForm!$B$4:$B$23, TeamForm!$AB$4:$AB$23),
INDEX(FixtureTicker!$B$24:$AM$43, MATCH($B382, FixtureTicker!$A$24:$A$43,0), PlayerForm!$X$5)="BLANK",
0),0)</f>
        <v>0</v>
      </c>
      <c r="G382" s="163" cm="1">
        <f t="array" ref="G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
),0)</f>
        <v>0</v>
      </c>
      <c r="H382" s="163" cm="1">
        <f t="array" ref="H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),
_xlfn.IFS(
INDEX(FixtureTicker!$B$24:$AM$43, MATCH($B382, FixtureTicker!$A$24:$A$43), PlayerForm!$X$5+2)="H",
_xlfn.XLOOKUP($E382, PlayerForm!$D$3:$D$394, PlayerForm!$Q$3:$Q$394)*
_xlfn.XLOOKUP(
INDEX(FixtureTicker!$B$3:$AM$22, MATCH($B382, FixtureTicker!$A$3:$A$22), PlayerForm!$X$5+2),
 TeamForm!$B$4:$B$23, TeamForm!$AD$4:$AD$23),
INDEX(FixtureTicker!$B$24:$AM$43, MATCH($B382, FixtureTicker!$A$24:$A$43), PlayerForm!$X$5+2)="A",
_xlfn.XLOOKUP($E382, PlayerForm!$D$3:$D$394, PlayerForm!$R$3:$R$394)*
_xlfn.XLOOKUP(
INDEX(FixtureTicker!$B$3:$AM$22, MATCH($B382, FixtureTicker!$A$3:$A$22), PlayerForm!$X$5+2),
 TeamForm!$B$4:$B$23, TeamForm!$AB$4:$AB$23),
INDEX(FixtureTicker!$B$24:$AM$43, MATCH($B382, FixtureTicker!$A$24:$A$43), PlayerForm!$X$5+2)="BLANK",
0
),
_xlfn.IFS(
INDEX(FixtureTicker!$B$24:$AM$43, MATCH($B382, FixtureTicker!$A$24:$A$43), PlayerForm!$X$5+3)="H",
_xlfn.XLOOKUP($E382, PlayerForm!$D$3:$D$394, PlayerForm!$Q$3:$Q$394)*
_xlfn.XLOOKUP(
INDEX(FixtureTicker!$B$3:$AM$22, MATCH($B382, FixtureTicker!$A$3:$A$22), PlayerForm!$X$5+3),
 TeamForm!$B$4:$B$23, TeamForm!$AD$4:$AD$23),
INDEX(FixtureTicker!$B$24:$AM$43, MATCH($B382, FixtureTicker!$A$24:$A$43), PlayerForm!$X$5+3)="A",
_xlfn.XLOOKUP($E382, PlayerForm!$D$3:$D$394, PlayerForm!$R$3:$R$394)*
_xlfn.XLOOKUP(
INDEX(FixtureTicker!$B$3:$AM$22, MATCH($B382, FixtureTicker!$A$3:$A$22), PlayerForm!$X$5+3),
 TeamForm!$B$4:$B$23, TeamForm!$AB$4:$AB$23),
INDEX(FixtureTicker!$B$24:$AM$43, MATCH($B382, FixtureTicker!$A$24:$A$43), PlayerForm!$X$5+3)="BLANK",
0
)
),0)</f>
        <v>0</v>
      </c>
      <c r="I382" s="163" cm="1">
        <f t="array" ref="I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),
_xlfn.IFS(
INDEX(FixtureTicker!$B$24:$AM$43, MATCH($B382, FixtureTicker!$A$24:$A$43), PlayerForm!$X$5+2)="H",
_xlfn.XLOOKUP($E382, PlayerForm!$D$3:$D$394, PlayerForm!$Q$3:$Q$394)*
_xlfn.XLOOKUP(
INDEX(FixtureTicker!$B$3:$AM$22, MATCH($B382, FixtureTicker!$A$3:$A$22), PlayerForm!$X$5+2),
 TeamForm!$B$4:$B$23, TeamForm!$AD$4:$AD$23),
INDEX(FixtureTicker!$B$24:$AM$43, MATCH($B382, FixtureTicker!$A$24:$A$43), PlayerForm!$X$5+2)="A",
_xlfn.XLOOKUP($E382, PlayerForm!$D$3:$D$394, PlayerForm!$R$3:$R$394)*
_xlfn.XLOOKUP(
INDEX(FixtureTicker!$B$3:$AM$22, MATCH($B382, FixtureTicker!$A$3:$A$22), PlayerForm!$X$5+2),
 TeamForm!$B$4:$B$23, TeamForm!$AB$4:$AB$23),
INDEX(FixtureTicker!$B$24:$AM$43, MATCH($B382, FixtureTicker!$A$24:$A$43), PlayerForm!$X$5+2)="BLANK",
0
),
_xlfn.IFS(
INDEX(FixtureTicker!$B$24:$AM$43, MATCH($B382, FixtureTicker!$A$24:$A$43), PlayerForm!$X$5+3)="H",
_xlfn.XLOOKUP($E382, PlayerForm!$D$3:$D$394, PlayerForm!$Q$3:$Q$394)*
_xlfn.XLOOKUP(
INDEX(FixtureTicker!$B$3:$AM$22, MATCH($B382, FixtureTicker!$A$3:$A$22), PlayerForm!$X$5+3),
 TeamForm!$B$4:$B$23, TeamForm!$AD$4:$AD$23),
INDEX(FixtureTicker!$B$24:$AM$43, MATCH($B382, FixtureTicker!$A$24:$A$43), PlayerForm!$X$5+3)="A",
_xlfn.XLOOKUP($E382, PlayerForm!$D$3:$D$394, PlayerForm!$R$3:$R$394)*
_xlfn.XLOOKUP(
INDEX(FixtureTicker!$B$3:$AM$22, MATCH($B382, FixtureTicker!$A$3:$A$22), PlayerForm!$X$5+3),
 TeamForm!$B$4:$B$23, TeamForm!$AB$4:$AB$23),
INDEX(FixtureTicker!$B$24:$AM$43, MATCH($B382, FixtureTicker!$A$24:$A$43), PlayerForm!$X$5+3)="BLANK",
0
),
_xlfn.IFS(
INDEX(FixtureTicker!$B$24:$AM$43, MATCH($B382, FixtureTicker!$A$24:$A$43), PlayerForm!$X$5+4)="H",
_xlfn.XLOOKUP($E382, PlayerForm!$D$3:$D$394, PlayerForm!$Q$3:$Q$394)*
_xlfn.XLOOKUP(
INDEX(FixtureTicker!$B$3:$AM$22, MATCH($B382, FixtureTicker!$A$3:$A$22), PlayerForm!$X$5+4),
 TeamForm!$B$4:$B$23, TeamForm!$AD$4:$AD$23),
INDEX(FixtureTicker!$B$24:$AM$43, MATCH($B382, FixtureTicker!$A$24:$A$43), PlayerForm!$X$5+4)="A",
_xlfn.XLOOKUP($E382, PlayerForm!$D$3:$D$394, PlayerForm!$R$3:$R$394)*
_xlfn.XLOOKUP(
INDEX(FixtureTicker!$B$3:$AM$22, MATCH($B382, FixtureTicker!$A$3:$A$22), PlayerForm!$X$5+4),
 TeamForm!$B$4:$B$23, TeamForm!$AB$4:$AB$23),
INDEX(FixtureTicker!$B$24:$AM$43, MATCH($B382, FixtureTicker!$A$24:$A$43), PlayerForm!$X$5+4)="BLANK",
0
),
_xlfn.IFS(
INDEX(FixtureTicker!$B$24:$AM$43, MATCH($B382, FixtureTicker!$A$24:$A$43), PlayerForm!$X$5+5)="H",
_xlfn.XLOOKUP($E382, PlayerForm!$D$3:$D$394, PlayerForm!$Q$3:$Q$394)*
_xlfn.XLOOKUP(
INDEX(FixtureTicker!$B$3:$AM$22, MATCH($B382, FixtureTicker!$A$3:$A$22), PlayerForm!$X$5+5),
 TeamForm!$B$4:$B$23, TeamForm!$AD$4:$AD$23),
INDEX(FixtureTicker!$B$24:$AM$43, MATCH($B382, FixtureTicker!$A$24:$A$43), PlayerForm!$X$5+5)="A",
_xlfn.XLOOKUP($E382, PlayerForm!$D$3:$D$394, PlayerForm!$R$3:$R$394)*
_xlfn.XLOOKUP(
INDEX(FixtureTicker!$B$3:$AM$22, MATCH($B382, FixtureTicker!$A$3:$A$22), PlayerForm!$X$5+5),
 TeamForm!$B$4:$B$23, TeamForm!$AB$4:$AB$23),
INDEX(FixtureTicker!$B$24:$AM$43, MATCH($B382, FixtureTicker!$A$24:$A$43), PlayerForm!$X$5+5)="BLANK",
0
)
),0)</f>
        <v>0</v>
      </c>
      <c r="J382" s="163" cm="1">
        <f t="array" ref="J382">IFERROR(0.01*SUM(
_xlfn.IFS(
INDEX(FixtureTicker!$B$24:$AM$43, MATCH($B382, FixtureTicker!$A$24:$A$43), PlayerForm!$X$5)="H",
_xlfn.XLOOKUP($E382, PlayerForm!$D$3:$D$394, PlayerForm!$Q$3:$Q$394)*
_xlfn.XLOOKUP(
INDEX(FixtureTicker!$B$3:$AM$22, MATCH($B382, FixtureTicker!$A$3:$A$22), PlayerForm!$X$5),
 TeamForm!$B$4:$B$23, TeamForm!$AD$4:$AD$23),
INDEX(FixtureTicker!$B$24:$AM$43, MATCH($B382, FixtureTicker!$A$24:$A$43), PlayerForm!$X$5)="A",
_xlfn.XLOOKUP($E382, PlayerForm!$D$3:$D$394, PlayerForm!$R$3:$R$394)*
_xlfn.XLOOKUP(
INDEX(FixtureTicker!$B$3:$AM$22, MATCH($B382, FixtureTicker!$A$3:$A$22), PlayerForm!$X$5),
 TeamForm!$B$4:$B$23, TeamForm!$AB$4:$AB$23),
INDEX(FixtureTicker!$B$24:$AM$43, MATCH($B382, FixtureTicker!$A$24:$A$43), PlayerForm!$X$5)="BLANK",
0
),
_xlfn.IFS(
INDEX(FixtureTicker!$B$24:$AM$43, MATCH($B382, FixtureTicker!$A$24:$A$43), PlayerForm!$X$5+1)="H",
_xlfn.XLOOKUP($E382, PlayerForm!$D$3:$D$394, PlayerForm!$Q$3:$Q$394)*
_xlfn.XLOOKUP(
INDEX(FixtureTicker!$B$3:$AM$22, MATCH($B382, FixtureTicker!$A$3:$A$22), PlayerForm!$X$5+1),
 TeamForm!$B$4:$B$23, TeamForm!$AD$4:$AD$23),
INDEX(FixtureTicker!$B$24:$AM$43, MATCH($B382, FixtureTicker!$A$24:$A$43), PlayerForm!$X$5+1)="A",
_xlfn.XLOOKUP($E382, PlayerForm!$D$3:$D$394, PlayerForm!$R$3:$R$394)*
_xlfn.XLOOKUP(
INDEX(FixtureTicker!$B$3:$AM$22, MATCH($B382, FixtureTicker!$A$3:$A$22), PlayerForm!$X$5+1),
 TeamForm!$B$4:$B$23, TeamForm!$AB$4:$AB$23),
INDEX(FixtureTicker!$B$24:$AM$43, MATCH($B382, FixtureTicker!$A$24:$A$43), PlayerForm!$X$5+1)="BLANK",
0
),
_xlfn.IFS(
INDEX(FixtureTicker!$B$24:$AM$43, MATCH($B382, FixtureTicker!$A$24:$A$43), PlayerForm!$X$5+2)="H",
_xlfn.XLOOKUP($E382, PlayerForm!$D$3:$D$394, PlayerForm!$Q$3:$Q$394)*
_xlfn.XLOOKUP(
INDEX(FixtureTicker!$B$3:$AM$22, MATCH($B382, FixtureTicker!$A$3:$A$22), PlayerForm!$X$5+2),
 TeamForm!$B$4:$B$23, TeamForm!$AD$4:$AD$23),
INDEX(FixtureTicker!$B$24:$AM$43, MATCH($B382, FixtureTicker!$A$24:$A$43), PlayerForm!$X$5+2)="A",
_xlfn.XLOOKUP($E382, PlayerForm!$D$3:$D$394, PlayerForm!$R$3:$R$394)*
_xlfn.XLOOKUP(
INDEX(FixtureTicker!$B$3:$AM$22, MATCH($B382, FixtureTicker!$A$3:$A$22), PlayerForm!$X$5+2),
 TeamForm!$B$4:$B$23, TeamForm!$AB$4:$AB$23),
INDEX(FixtureTicker!$B$24:$AM$43, MATCH($B382, FixtureTicker!$A$24:$A$43), PlayerForm!$X$5+2)="BLANK",
0
),
_xlfn.IFS(
INDEX(FixtureTicker!$B$24:$AM$43, MATCH($B382, FixtureTicker!$A$24:$A$43), PlayerForm!$X$5+3)="H",
_xlfn.XLOOKUP($E382, PlayerForm!$D$3:$D$394, PlayerForm!$Q$3:$Q$394)*
_xlfn.XLOOKUP(
INDEX(FixtureTicker!$B$3:$AM$22, MATCH($B382, FixtureTicker!$A$3:$A$22), PlayerForm!$X$5+3),
 TeamForm!$B$4:$B$23, TeamForm!$AD$4:$AD$23),
INDEX(FixtureTicker!$B$24:$AM$43, MATCH($B382, FixtureTicker!$A$24:$A$43), PlayerForm!$X$5+3)="A",
_xlfn.XLOOKUP($E382, PlayerForm!$D$3:$D$394, PlayerForm!$R$3:$R$394)*
_xlfn.XLOOKUP(
INDEX(FixtureTicker!$B$3:$AM$22, MATCH($B382, FixtureTicker!$A$3:$A$22), PlayerForm!$X$5+3),
 TeamForm!$B$4:$B$23, TeamForm!$AB$4:$AB$23),
INDEX(FixtureTicker!$B$24:$AM$43, MATCH($B382, FixtureTicker!$A$24:$A$43), PlayerForm!$X$5+3)="BLANK",
0
),
_xlfn.IFS(
INDEX(FixtureTicker!$B$24:$AM$43, MATCH($B382, FixtureTicker!$A$24:$A$43), PlayerForm!$X$5+4)="H",
_xlfn.XLOOKUP($E382, PlayerForm!$D$3:$D$394, PlayerForm!$Q$3:$Q$394)*
_xlfn.XLOOKUP(
INDEX(FixtureTicker!$B$3:$AM$22, MATCH($B382, FixtureTicker!$A$3:$A$22), PlayerForm!$X$5+4),
 TeamForm!$B$4:$B$23, TeamForm!$AD$4:$AD$23),
INDEX(FixtureTicker!$B$24:$AM$43, MATCH($B382, FixtureTicker!$A$24:$A$43), PlayerForm!$X$5+4)="A",
_xlfn.XLOOKUP($E382, PlayerForm!$D$3:$D$394, PlayerForm!$R$3:$R$394)*
_xlfn.XLOOKUP(
INDEX(FixtureTicker!$B$3:$AM$22, MATCH($B382, FixtureTicker!$A$3:$A$22), PlayerForm!$X$5+4),
 TeamForm!$B$4:$B$23, TeamForm!$AB$4:$AB$23),
INDEX(FixtureTicker!$B$24:$AM$43, MATCH($B382, FixtureTicker!$A$24:$A$43), PlayerForm!$X$5+4)="BLANK",
0
),
_xlfn.IFS(
INDEX(FixtureTicker!$B$24:$AM$43, MATCH($B382, FixtureTicker!$A$24:$A$43), PlayerForm!$X$5+5)="H",
_xlfn.XLOOKUP($E382, PlayerForm!$D$3:$D$394, PlayerForm!$Q$3:$Q$394)*
_xlfn.XLOOKUP(
INDEX(FixtureTicker!$B$3:$AM$22, MATCH($B382, FixtureTicker!$A$3:$A$22), PlayerForm!$X$5+5),
 TeamForm!$B$4:$B$23, TeamForm!$AD$4:$AD$23),
INDEX(FixtureTicker!$B$24:$AM$43, MATCH($B382, FixtureTicker!$A$24:$A$43), PlayerForm!$X$5+5)="A",
_xlfn.XLOOKUP($E382, PlayerForm!$D$3:$D$394, PlayerForm!$R$3:$R$394)*
_xlfn.XLOOKUP(
INDEX(FixtureTicker!$B$3:$AM$22, MATCH($B382, FixtureTicker!$A$3:$A$22), PlayerForm!$X$5+5),
 TeamForm!$B$4:$B$23, TeamForm!$AB$4:$AB$23),
INDEX(FixtureTicker!$B$24:$AM$43, MATCH($B382, FixtureTicker!$A$24:$A$43), PlayerForm!$X$5+5)="BLANK",
0
),
_xlfn.IFS(
INDEX(FixtureTicker!$B$24:$AM$43, MATCH($B382, FixtureTicker!$A$24:$A$43), PlayerForm!$X$5+6)="H",
_xlfn.XLOOKUP($E382, PlayerForm!$D$3:$D$394, PlayerForm!$Q$3:$Q$394)*
_xlfn.XLOOKUP(
INDEX(FixtureTicker!$B$3:$AM$22, MATCH($B382, FixtureTicker!$A$3:$A$22), PlayerForm!$X$5+6),
 TeamForm!$B$4:$B$23, TeamForm!$AD$4:$AD$23),
INDEX(FixtureTicker!$B$24:$AM$43, MATCH($B382, FixtureTicker!$A$24:$A$43), PlayerForm!$X$5+6)="A",
_xlfn.XLOOKUP($E382, PlayerForm!$D$3:$D$394, PlayerForm!$R$3:$R$394)*
_xlfn.XLOOKUP(
INDEX(FixtureTicker!$B$3:$AM$22, MATCH($B382, FixtureTicker!$A$3:$A$22), PlayerForm!$X$5+6),
 TeamForm!$B$4:$B$23, TeamForm!$AB$4:$AB$23),
INDEX(FixtureTicker!$B$24:$AM$43, MATCH($B382, FixtureTicker!$A$24:$A$43), PlayerForm!$X$5+6)="BLANK",
0
),
_xlfn.IFS(
INDEX(FixtureTicker!$B$24:$AM$43, MATCH($B382, FixtureTicker!$A$24:$A$43), PlayerForm!$X$5+7)="H",
_xlfn.XLOOKUP($E382, PlayerForm!$D$3:$D$394, PlayerForm!$Q$3:$Q$394)*
_xlfn.XLOOKUP(
INDEX(FixtureTicker!$B$3:$AM$22, MATCH($B382, FixtureTicker!$A$3:$A$22), PlayerForm!$X$5+7),
 TeamForm!$B$4:$B$23, TeamForm!$AD$4:$AD$23),
INDEX(FixtureTicker!$B$24:$AM$43, MATCH($B382, FixtureTicker!$A$24:$A$43), PlayerForm!$X$5+7)="A",
_xlfn.XLOOKUP($E382, PlayerForm!$D$3:$D$394, PlayerForm!$R$3:$R$394)*
_xlfn.XLOOKUP(
INDEX(FixtureTicker!$B$3:$AM$22, MATCH($B382, FixtureTicker!$A$3:$A$22), PlayerForm!$X$5+7),
 TeamForm!$B$4:$B$23, TeamForm!$AB$4:$AB$23),
INDEX(FixtureTicker!$B$24:$AM$43, MATCH($B382, FixtureTicker!$A$24:$A$43), PlayerForm!$X$5+7)="BLANK",
0
)
),0)</f>
        <v>0</v>
      </c>
    </row>
    <row r="383" spans="1:10">
      <c r="A383" s="55">
        <v>366</v>
      </c>
      <c r="B383" s="55" t="str">
        <f>_xlfn.XLOOKUP($A383, PlayerData!$B$3:$B$394, PlayerData!C$3:C$394)</f>
        <v>EVE</v>
      </c>
      <c r="C383" s="55" t="str">
        <f>_xlfn.XLOOKUP($A383, PlayerData!$B$3:$B$394, PlayerData!D$3:D$394)</f>
        <v>D</v>
      </c>
      <c r="D383" s="55">
        <f>_xlfn.XLOOKUP($A383, PlayerData!$B:$B, PlayerData!F:F,,,-1)</f>
        <v>4</v>
      </c>
      <c r="E383" s="31" t="str">
        <f>_xlfn.XLOOKUP($A383, PlayerData!$B$3:$B$394, PlayerData!E$3:E$394)</f>
        <v>Branthwaite</v>
      </c>
      <c r="F383" s="164" cm="1">
        <f t="array" ref="F383">IFERROR(0.01*_xlfn.IFS(
INDEX(FixtureTicker!$B$24:$AM$43, MATCH($B383, FixtureTicker!$A$24:$A$43, 0), PlayerForm!$X$5)="H",
_xlfn.XLOOKUP($E383, PlayerForm!$D$3:$D$394, PlayerForm!$Q$3:$Q$394)*
_xlfn.XLOOKUP(
INDEX(FixtureTicker!$B$3:$AM$22, MATCH($B383, FixtureTicker!$A$3:$A$22,0), PlayerForm!$X$5),
 TeamForm!$B$4:$B$23, TeamForm!$AD$4:$AD$23),
INDEX(FixtureTicker!$B$24:$AM$43, MATCH($B383, FixtureTicker!$A$24:$A$43,0), PlayerForm!$X$5)="A",
_xlfn.XLOOKUP($E383, PlayerForm!$D$3:$D$394, PlayerForm!$R$3:$R$394)*
_xlfn.XLOOKUP(
INDEX(FixtureTicker!$B$3:$AM$22, MATCH($B383, FixtureTicker!$A$3:$A$22,0), PlayerForm!$X$5),
 TeamForm!$B$4:$B$23, TeamForm!$AB$4:$AB$23),
INDEX(FixtureTicker!$B$24:$AM$43, MATCH($B383, FixtureTicker!$A$24:$A$43,0), PlayerForm!$X$5)="BLANK",
0),0)</f>
        <v>0</v>
      </c>
      <c r="G383" s="163" cm="1">
        <f t="array" ref="G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
),0)</f>
        <v>0</v>
      </c>
      <c r="H383" s="163" cm="1">
        <f t="array" ref="H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),
_xlfn.IFS(
INDEX(FixtureTicker!$B$24:$AM$43, MATCH($B383, FixtureTicker!$A$24:$A$43), PlayerForm!$X$5+2)="H",
_xlfn.XLOOKUP($E383, PlayerForm!$D$3:$D$394, PlayerForm!$Q$3:$Q$394)*
_xlfn.XLOOKUP(
INDEX(FixtureTicker!$B$3:$AM$22, MATCH($B383, FixtureTicker!$A$3:$A$22), PlayerForm!$X$5+2),
 TeamForm!$B$4:$B$23, TeamForm!$AD$4:$AD$23),
INDEX(FixtureTicker!$B$24:$AM$43, MATCH($B383, FixtureTicker!$A$24:$A$43), PlayerForm!$X$5+2)="A",
_xlfn.XLOOKUP($E383, PlayerForm!$D$3:$D$394, PlayerForm!$R$3:$R$394)*
_xlfn.XLOOKUP(
INDEX(FixtureTicker!$B$3:$AM$22, MATCH($B383, FixtureTicker!$A$3:$A$22), PlayerForm!$X$5+2),
 TeamForm!$B$4:$B$23, TeamForm!$AB$4:$AB$23),
INDEX(FixtureTicker!$B$24:$AM$43, MATCH($B383, FixtureTicker!$A$24:$A$43), PlayerForm!$X$5+2)="BLANK",
0
),
_xlfn.IFS(
INDEX(FixtureTicker!$B$24:$AM$43, MATCH($B383, FixtureTicker!$A$24:$A$43), PlayerForm!$X$5+3)="H",
_xlfn.XLOOKUP($E383, PlayerForm!$D$3:$D$394, PlayerForm!$Q$3:$Q$394)*
_xlfn.XLOOKUP(
INDEX(FixtureTicker!$B$3:$AM$22, MATCH($B383, FixtureTicker!$A$3:$A$22), PlayerForm!$X$5+3),
 TeamForm!$B$4:$B$23, TeamForm!$AD$4:$AD$23),
INDEX(FixtureTicker!$B$24:$AM$43, MATCH($B383, FixtureTicker!$A$24:$A$43), PlayerForm!$X$5+3)="A",
_xlfn.XLOOKUP($E383, PlayerForm!$D$3:$D$394, PlayerForm!$R$3:$R$394)*
_xlfn.XLOOKUP(
INDEX(FixtureTicker!$B$3:$AM$22, MATCH($B383, FixtureTicker!$A$3:$A$22), PlayerForm!$X$5+3),
 TeamForm!$B$4:$B$23, TeamForm!$AB$4:$AB$23),
INDEX(FixtureTicker!$B$24:$AM$43, MATCH($B383, FixtureTicker!$A$24:$A$43), PlayerForm!$X$5+3)="BLANK",
0
)
),0)</f>
        <v>0</v>
      </c>
      <c r="I383" s="163" cm="1">
        <f t="array" ref="I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),
_xlfn.IFS(
INDEX(FixtureTicker!$B$24:$AM$43, MATCH($B383, FixtureTicker!$A$24:$A$43), PlayerForm!$X$5+2)="H",
_xlfn.XLOOKUP($E383, PlayerForm!$D$3:$D$394, PlayerForm!$Q$3:$Q$394)*
_xlfn.XLOOKUP(
INDEX(FixtureTicker!$B$3:$AM$22, MATCH($B383, FixtureTicker!$A$3:$A$22), PlayerForm!$X$5+2),
 TeamForm!$B$4:$B$23, TeamForm!$AD$4:$AD$23),
INDEX(FixtureTicker!$B$24:$AM$43, MATCH($B383, FixtureTicker!$A$24:$A$43), PlayerForm!$X$5+2)="A",
_xlfn.XLOOKUP($E383, PlayerForm!$D$3:$D$394, PlayerForm!$R$3:$R$394)*
_xlfn.XLOOKUP(
INDEX(FixtureTicker!$B$3:$AM$22, MATCH($B383, FixtureTicker!$A$3:$A$22), PlayerForm!$X$5+2),
 TeamForm!$B$4:$B$23, TeamForm!$AB$4:$AB$23),
INDEX(FixtureTicker!$B$24:$AM$43, MATCH($B383, FixtureTicker!$A$24:$A$43), PlayerForm!$X$5+2)="BLANK",
0
),
_xlfn.IFS(
INDEX(FixtureTicker!$B$24:$AM$43, MATCH($B383, FixtureTicker!$A$24:$A$43), PlayerForm!$X$5+3)="H",
_xlfn.XLOOKUP($E383, PlayerForm!$D$3:$D$394, PlayerForm!$Q$3:$Q$394)*
_xlfn.XLOOKUP(
INDEX(FixtureTicker!$B$3:$AM$22, MATCH($B383, FixtureTicker!$A$3:$A$22), PlayerForm!$X$5+3),
 TeamForm!$B$4:$B$23, TeamForm!$AD$4:$AD$23),
INDEX(FixtureTicker!$B$24:$AM$43, MATCH($B383, FixtureTicker!$A$24:$A$43), PlayerForm!$X$5+3)="A",
_xlfn.XLOOKUP($E383, PlayerForm!$D$3:$D$394, PlayerForm!$R$3:$R$394)*
_xlfn.XLOOKUP(
INDEX(FixtureTicker!$B$3:$AM$22, MATCH($B383, FixtureTicker!$A$3:$A$22), PlayerForm!$X$5+3),
 TeamForm!$B$4:$B$23, TeamForm!$AB$4:$AB$23),
INDEX(FixtureTicker!$B$24:$AM$43, MATCH($B383, FixtureTicker!$A$24:$A$43), PlayerForm!$X$5+3)="BLANK",
0
),
_xlfn.IFS(
INDEX(FixtureTicker!$B$24:$AM$43, MATCH($B383, FixtureTicker!$A$24:$A$43), PlayerForm!$X$5+4)="H",
_xlfn.XLOOKUP($E383, PlayerForm!$D$3:$D$394, PlayerForm!$Q$3:$Q$394)*
_xlfn.XLOOKUP(
INDEX(FixtureTicker!$B$3:$AM$22, MATCH($B383, FixtureTicker!$A$3:$A$22), PlayerForm!$X$5+4),
 TeamForm!$B$4:$B$23, TeamForm!$AD$4:$AD$23),
INDEX(FixtureTicker!$B$24:$AM$43, MATCH($B383, FixtureTicker!$A$24:$A$43), PlayerForm!$X$5+4)="A",
_xlfn.XLOOKUP($E383, PlayerForm!$D$3:$D$394, PlayerForm!$R$3:$R$394)*
_xlfn.XLOOKUP(
INDEX(FixtureTicker!$B$3:$AM$22, MATCH($B383, FixtureTicker!$A$3:$A$22), PlayerForm!$X$5+4),
 TeamForm!$B$4:$B$23, TeamForm!$AB$4:$AB$23),
INDEX(FixtureTicker!$B$24:$AM$43, MATCH($B383, FixtureTicker!$A$24:$A$43), PlayerForm!$X$5+4)="BLANK",
0
),
_xlfn.IFS(
INDEX(FixtureTicker!$B$24:$AM$43, MATCH($B383, FixtureTicker!$A$24:$A$43), PlayerForm!$X$5+5)="H",
_xlfn.XLOOKUP($E383, PlayerForm!$D$3:$D$394, PlayerForm!$Q$3:$Q$394)*
_xlfn.XLOOKUP(
INDEX(FixtureTicker!$B$3:$AM$22, MATCH($B383, FixtureTicker!$A$3:$A$22), PlayerForm!$X$5+5),
 TeamForm!$B$4:$B$23, TeamForm!$AD$4:$AD$23),
INDEX(FixtureTicker!$B$24:$AM$43, MATCH($B383, FixtureTicker!$A$24:$A$43), PlayerForm!$X$5+5)="A",
_xlfn.XLOOKUP($E383, PlayerForm!$D$3:$D$394, PlayerForm!$R$3:$R$394)*
_xlfn.XLOOKUP(
INDEX(FixtureTicker!$B$3:$AM$22, MATCH($B383, FixtureTicker!$A$3:$A$22), PlayerForm!$X$5+5),
 TeamForm!$B$4:$B$23, TeamForm!$AB$4:$AB$23),
INDEX(FixtureTicker!$B$24:$AM$43, MATCH($B383, FixtureTicker!$A$24:$A$43), PlayerForm!$X$5+5)="BLANK",
0
)
),0)</f>
        <v>0</v>
      </c>
      <c r="J383" s="163" cm="1">
        <f t="array" ref="J383">IFERROR(0.01*SUM(
_xlfn.IFS(
INDEX(FixtureTicker!$B$24:$AM$43, MATCH($B383, FixtureTicker!$A$24:$A$43), PlayerForm!$X$5)="H",
_xlfn.XLOOKUP($E383, PlayerForm!$D$3:$D$394, PlayerForm!$Q$3:$Q$394)*
_xlfn.XLOOKUP(
INDEX(FixtureTicker!$B$3:$AM$22, MATCH($B383, FixtureTicker!$A$3:$A$22), PlayerForm!$X$5),
 TeamForm!$B$4:$B$23, TeamForm!$AD$4:$AD$23),
INDEX(FixtureTicker!$B$24:$AM$43, MATCH($B383, FixtureTicker!$A$24:$A$43), PlayerForm!$X$5)="A",
_xlfn.XLOOKUP($E383, PlayerForm!$D$3:$D$394, PlayerForm!$R$3:$R$394)*
_xlfn.XLOOKUP(
INDEX(FixtureTicker!$B$3:$AM$22, MATCH($B383, FixtureTicker!$A$3:$A$22), PlayerForm!$X$5),
 TeamForm!$B$4:$B$23, TeamForm!$AB$4:$AB$23),
INDEX(FixtureTicker!$B$24:$AM$43, MATCH($B383, FixtureTicker!$A$24:$A$43), PlayerForm!$X$5)="BLANK",
0
),
_xlfn.IFS(
INDEX(FixtureTicker!$B$24:$AM$43, MATCH($B383, FixtureTicker!$A$24:$A$43), PlayerForm!$X$5+1)="H",
_xlfn.XLOOKUP($E383, PlayerForm!$D$3:$D$394, PlayerForm!$Q$3:$Q$394)*
_xlfn.XLOOKUP(
INDEX(FixtureTicker!$B$3:$AM$22, MATCH($B383, FixtureTicker!$A$3:$A$22), PlayerForm!$X$5+1),
 TeamForm!$B$4:$B$23, TeamForm!$AD$4:$AD$23),
INDEX(FixtureTicker!$B$24:$AM$43, MATCH($B383, FixtureTicker!$A$24:$A$43), PlayerForm!$X$5+1)="A",
_xlfn.XLOOKUP($E383, PlayerForm!$D$3:$D$394, PlayerForm!$R$3:$R$394)*
_xlfn.XLOOKUP(
INDEX(FixtureTicker!$B$3:$AM$22, MATCH($B383, FixtureTicker!$A$3:$A$22), PlayerForm!$X$5+1),
 TeamForm!$B$4:$B$23, TeamForm!$AB$4:$AB$23),
INDEX(FixtureTicker!$B$24:$AM$43, MATCH($B383, FixtureTicker!$A$24:$A$43), PlayerForm!$X$5+1)="BLANK",
0
),
_xlfn.IFS(
INDEX(FixtureTicker!$B$24:$AM$43, MATCH($B383, FixtureTicker!$A$24:$A$43), PlayerForm!$X$5+2)="H",
_xlfn.XLOOKUP($E383, PlayerForm!$D$3:$D$394, PlayerForm!$Q$3:$Q$394)*
_xlfn.XLOOKUP(
INDEX(FixtureTicker!$B$3:$AM$22, MATCH($B383, FixtureTicker!$A$3:$A$22), PlayerForm!$X$5+2),
 TeamForm!$B$4:$B$23, TeamForm!$AD$4:$AD$23),
INDEX(FixtureTicker!$B$24:$AM$43, MATCH($B383, FixtureTicker!$A$24:$A$43), PlayerForm!$X$5+2)="A",
_xlfn.XLOOKUP($E383, PlayerForm!$D$3:$D$394, PlayerForm!$R$3:$R$394)*
_xlfn.XLOOKUP(
INDEX(FixtureTicker!$B$3:$AM$22, MATCH($B383, FixtureTicker!$A$3:$A$22), PlayerForm!$X$5+2),
 TeamForm!$B$4:$B$23, TeamForm!$AB$4:$AB$23),
INDEX(FixtureTicker!$B$24:$AM$43, MATCH($B383, FixtureTicker!$A$24:$A$43), PlayerForm!$X$5+2)="BLANK",
0
),
_xlfn.IFS(
INDEX(FixtureTicker!$B$24:$AM$43, MATCH($B383, FixtureTicker!$A$24:$A$43), PlayerForm!$X$5+3)="H",
_xlfn.XLOOKUP($E383, PlayerForm!$D$3:$D$394, PlayerForm!$Q$3:$Q$394)*
_xlfn.XLOOKUP(
INDEX(FixtureTicker!$B$3:$AM$22, MATCH($B383, FixtureTicker!$A$3:$A$22), PlayerForm!$X$5+3),
 TeamForm!$B$4:$B$23, TeamForm!$AD$4:$AD$23),
INDEX(FixtureTicker!$B$24:$AM$43, MATCH($B383, FixtureTicker!$A$24:$A$43), PlayerForm!$X$5+3)="A",
_xlfn.XLOOKUP($E383, PlayerForm!$D$3:$D$394, PlayerForm!$R$3:$R$394)*
_xlfn.XLOOKUP(
INDEX(FixtureTicker!$B$3:$AM$22, MATCH($B383, FixtureTicker!$A$3:$A$22), PlayerForm!$X$5+3),
 TeamForm!$B$4:$B$23, TeamForm!$AB$4:$AB$23),
INDEX(FixtureTicker!$B$24:$AM$43, MATCH($B383, FixtureTicker!$A$24:$A$43), PlayerForm!$X$5+3)="BLANK",
0
),
_xlfn.IFS(
INDEX(FixtureTicker!$B$24:$AM$43, MATCH($B383, FixtureTicker!$A$24:$A$43), PlayerForm!$X$5+4)="H",
_xlfn.XLOOKUP($E383, PlayerForm!$D$3:$D$394, PlayerForm!$Q$3:$Q$394)*
_xlfn.XLOOKUP(
INDEX(FixtureTicker!$B$3:$AM$22, MATCH($B383, FixtureTicker!$A$3:$A$22), PlayerForm!$X$5+4),
 TeamForm!$B$4:$B$23, TeamForm!$AD$4:$AD$23),
INDEX(FixtureTicker!$B$24:$AM$43, MATCH($B383, FixtureTicker!$A$24:$A$43), PlayerForm!$X$5+4)="A",
_xlfn.XLOOKUP($E383, PlayerForm!$D$3:$D$394, PlayerForm!$R$3:$R$394)*
_xlfn.XLOOKUP(
INDEX(FixtureTicker!$B$3:$AM$22, MATCH($B383, FixtureTicker!$A$3:$A$22), PlayerForm!$X$5+4),
 TeamForm!$B$4:$B$23, TeamForm!$AB$4:$AB$23),
INDEX(FixtureTicker!$B$24:$AM$43, MATCH($B383, FixtureTicker!$A$24:$A$43), PlayerForm!$X$5+4)="BLANK",
0
),
_xlfn.IFS(
INDEX(FixtureTicker!$B$24:$AM$43, MATCH($B383, FixtureTicker!$A$24:$A$43), PlayerForm!$X$5+5)="H",
_xlfn.XLOOKUP($E383, PlayerForm!$D$3:$D$394, PlayerForm!$Q$3:$Q$394)*
_xlfn.XLOOKUP(
INDEX(FixtureTicker!$B$3:$AM$22, MATCH($B383, FixtureTicker!$A$3:$A$22), PlayerForm!$X$5+5),
 TeamForm!$B$4:$B$23, TeamForm!$AD$4:$AD$23),
INDEX(FixtureTicker!$B$24:$AM$43, MATCH($B383, FixtureTicker!$A$24:$A$43), PlayerForm!$X$5+5)="A",
_xlfn.XLOOKUP($E383, PlayerForm!$D$3:$D$394, PlayerForm!$R$3:$R$394)*
_xlfn.XLOOKUP(
INDEX(FixtureTicker!$B$3:$AM$22, MATCH($B383, FixtureTicker!$A$3:$A$22), PlayerForm!$X$5+5),
 TeamForm!$B$4:$B$23, TeamForm!$AB$4:$AB$23),
INDEX(FixtureTicker!$B$24:$AM$43, MATCH($B383, FixtureTicker!$A$24:$A$43), PlayerForm!$X$5+5)="BLANK",
0
),
_xlfn.IFS(
INDEX(FixtureTicker!$B$24:$AM$43, MATCH($B383, FixtureTicker!$A$24:$A$43), PlayerForm!$X$5+6)="H",
_xlfn.XLOOKUP($E383, PlayerForm!$D$3:$D$394, PlayerForm!$Q$3:$Q$394)*
_xlfn.XLOOKUP(
INDEX(FixtureTicker!$B$3:$AM$22, MATCH($B383, FixtureTicker!$A$3:$A$22), PlayerForm!$X$5+6),
 TeamForm!$B$4:$B$23, TeamForm!$AD$4:$AD$23),
INDEX(FixtureTicker!$B$24:$AM$43, MATCH($B383, FixtureTicker!$A$24:$A$43), PlayerForm!$X$5+6)="A",
_xlfn.XLOOKUP($E383, PlayerForm!$D$3:$D$394, PlayerForm!$R$3:$R$394)*
_xlfn.XLOOKUP(
INDEX(FixtureTicker!$B$3:$AM$22, MATCH($B383, FixtureTicker!$A$3:$A$22), PlayerForm!$X$5+6),
 TeamForm!$B$4:$B$23, TeamForm!$AB$4:$AB$23),
INDEX(FixtureTicker!$B$24:$AM$43, MATCH($B383, FixtureTicker!$A$24:$A$43), PlayerForm!$X$5+6)="BLANK",
0
),
_xlfn.IFS(
INDEX(FixtureTicker!$B$24:$AM$43, MATCH($B383, FixtureTicker!$A$24:$A$43), PlayerForm!$X$5+7)="H",
_xlfn.XLOOKUP($E383, PlayerForm!$D$3:$D$394, PlayerForm!$Q$3:$Q$394)*
_xlfn.XLOOKUP(
INDEX(FixtureTicker!$B$3:$AM$22, MATCH($B383, FixtureTicker!$A$3:$A$22), PlayerForm!$X$5+7),
 TeamForm!$B$4:$B$23, TeamForm!$AD$4:$AD$23),
INDEX(FixtureTicker!$B$24:$AM$43, MATCH($B383, FixtureTicker!$A$24:$A$43), PlayerForm!$X$5+7)="A",
_xlfn.XLOOKUP($E383, PlayerForm!$D$3:$D$394, PlayerForm!$R$3:$R$394)*
_xlfn.XLOOKUP(
INDEX(FixtureTicker!$B$3:$AM$22, MATCH($B383, FixtureTicker!$A$3:$A$22), PlayerForm!$X$5+7),
 TeamForm!$B$4:$B$23, TeamForm!$AB$4:$AB$23),
INDEX(FixtureTicker!$B$24:$AM$43, MATCH($B383, FixtureTicker!$A$24:$A$43), PlayerForm!$X$5+7)="BLANK",
0
)
),0)</f>
        <v>0</v>
      </c>
    </row>
    <row r="384" spans="1:10">
      <c r="A384" s="55">
        <v>368</v>
      </c>
      <c r="B384" s="55" t="str">
        <f>_xlfn.XLOOKUP($A384, PlayerData!$B$3:$B$394, PlayerData!C$3:C$394)</f>
        <v>NEW</v>
      </c>
      <c r="C384" s="55" t="str">
        <f>_xlfn.XLOOKUP($A384, PlayerData!$B$3:$B$394, PlayerData!D$3:D$394)</f>
        <v>M</v>
      </c>
      <c r="D384" s="55">
        <f>_xlfn.XLOOKUP($A384, PlayerData!$B:$B, PlayerData!F:F,,,-1)</f>
        <v>5.5</v>
      </c>
      <c r="E384" s="31" t="str">
        <f>_xlfn.XLOOKUP($A384, PlayerData!$B$3:$B$394, PlayerData!E$3:E$394)</f>
        <v>Atsu</v>
      </c>
      <c r="F384" s="164" cm="1">
        <f t="array" ref="F384">IFERROR(0.01*_xlfn.IFS(
INDEX(FixtureTicker!$B$24:$AM$43, MATCH($B384, FixtureTicker!$A$24:$A$43, 0), PlayerForm!$X$5)="H",
_xlfn.XLOOKUP($E384, PlayerForm!$D$3:$D$394, PlayerForm!$Q$3:$Q$394)*
_xlfn.XLOOKUP(
INDEX(FixtureTicker!$B$3:$AM$22, MATCH($B384, FixtureTicker!$A$3:$A$22,0), PlayerForm!$X$5),
 TeamForm!$B$4:$B$23, TeamForm!$AD$4:$AD$23),
INDEX(FixtureTicker!$B$24:$AM$43, MATCH($B384, FixtureTicker!$A$24:$A$43,0), PlayerForm!$X$5)="A",
_xlfn.XLOOKUP($E384, PlayerForm!$D$3:$D$394, PlayerForm!$R$3:$R$394)*
_xlfn.XLOOKUP(
INDEX(FixtureTicker!$B$3:$AM$22, MATCH($B384, FixtureTicker!$A$3:$A$22,0), PlayerForm!$X$5),
 TeamForm!$B$4:$B$23, TeamForm!$AB$4:$AB$23),
INDEX(FixtureTicker!$B$24:$AM$43, MATCH($B384, FixtureTicker!$A$24:$A$43,0), PlayerForm!$X$5)="BLANK",
0),0)</f>
        <v>0</v>
      </c>
      <c r="G384" s="163" cm="1">
        <f t="array" ref="G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
),0)</f>
        <v>0</v>
      </c>
      <c r="H384" s="163" cm="1">
        <f t="array" ref="H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),
_xlfn.IFS(
INDEX(FixtureTicker!$B$24:$AM$43, MATCH($B384, FixtureTicker!$A$24:$A$43), PlayerForm!$X$5+2)="H",
_xlfn.XLOOKUP($E384, PlayerForm!$D$3:$D$394, PlayerForm!$Q$3:$Q$394)*
_xlfn.XLOOKUP(
INDEX(FixtureTicker!$B$3:$AM$22, MATCH($B384, FixtureTicker!$A$3:$A$22), PlayerForm!$X$5+2),
 TeamForm!$B$4:$B$23, TeamForm!$AD$4:$AD$23),
INDEX(FixtureTicker!$B$24:$AM$43, MATCH($B384, FixtureTicker!$A$24:$A$43), PlayerForm!$X$5+2)="A",
_xlfn.XLOOKUP($E384, PlayerForm!$D$3:$D$394, PlayerForm!$R$3:$R$394)*
_xlfn.XLOOKUP(
INDEX(FixtureTicker!$B$3:$AM$22, MATCH($B384, FixtureTicker!$A$3:$A$22), PlayerForm!$X$5+2),
 TeamForm!$B$4:$B$23, TeamForm!$AB$4:$AB$23),
INDEX(FixtureTicker!$B$24:$AM$43, MATCH($B384, FixtureTicker!$A$24:$A$43), PlayerForm!$X$5+2)="BLANK",
0
),
_xlfn.IFS(
INDEX(FixtureTicker!$B$24:$AM$43, MATCH($B384, FixtureTicker!$A$24:$A$43), PlayerForm!$X$5+3)="H",
_xlfn.XLOOKUP($E384, PlayerForm!$D$3:$D$394, PlayerForm!$Q$3:$Q$394)*
_xlfn.XLOOKUP(
INDEX(FixtureTicker!$B$3:$AM$22, MATCH($B384, FixtureTicker!$A$3:$A$22), PlayerForm!$X$5+3),
 TeamForm!$B$4:$B$23, TeamForm!$AD$4:$AD$23),
INDEX(FixtureTicker!$B$24:$AM$43, MATCH($B384, FixtureTicker!$A$24:$A$43), PlayerForm!$X$5+3)="A",
_xlfn.XLOOKUP($E384, PlayerForm!$D$3:$D$394, PlayerForm!$R$3:$R$394)*
_xlfn.XLOOKUP(
INDEX(FixtureTicker!$B$3:$AM$22, MATCH($B384, FixtureTicker!$A$3:$A$22), PlayerForm!$X$5+3),
 TeamForm!$B$4:$B$23, TeamForm!$AB$4:$AB$23),
INDEX(FixtureTicker!$B$24:$AM$43, MATCH($B384, FixtureTicker!$A$24:$A$43), PlayerForm!$X$5+3)="BLANK",
0
)
),0)</f>
        <v>0</v>
      </c>
      <c r="I384" s="163" cm="1">
        <f t="array" ref="I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),
_xlfn.IFS(
INDEX(FixtureTicker!$B$24:$AM$43, MATCH($B384, FixtureTicker!$A$24:$A$43), PlayerForm!$X$5+2)="H",
_xlfn.XLOOKUP($E384, PlayerForm!$D$3:$D$394, PlayerForm!$Q$3:$Q$394)*
_xlfn.XLOOKUP(
INDEX(FixtureTicker!$B$3:$AM$22, MATCH($B384, FixtureTicker!$A$3:$A$22), PlayerForm!$X$5+2),
 TeamForm!$B$4:$B$23, TeamForm!$AD$4:$AD$23),
INDEX(FixtureTicker!$B$24:$AM$43, MATCH($B384, FixtureTicker!$A$24:$A$43), PlayerForm!$X$5+2)="A",
_xlfn.XLOOKUP($E384, PlayerForm!$D$3:$D$394, PlayerForm!$R$3:$R$394)*
_xlfn.XLOOKUP(
INDEX(FixtureTicker!$B$3:$AM$22, MATCH($B384, FixtureTicker!$A$3:$A$22), PlayerForm!$X$5+2),
 TeamForm!$B$4:$B$23, TeamForm!$AB$4:$AB$23),
INDEX(FixtureTicker!$B$24:$AM$43, MATCH($B384, FixtureTicker!$A$24:$A$43), PlayerForm!$X$5+2)="BLANK",
0
),
_xlfn.IFS(
INDEX(FixtureTicker!$B$24:$AM$43, MATCH($B384, FixtureTicker!$A$24:$A$43), PlayerForm!$X$5+3)="H",
_xlfn.XLOOKUP($E384, PlayerForm!$D$3:$D$394, PlayerForm!$Q$3:$Q$394)*
_xlfn.XLOOKUP(
INDEX(FixtureTicker!$B$3:$AM$22, MATCH($B384, FixtureTicker!$A$3:$A$22), PlayerForm!$X$5+3),
 TeamForm!$B$4:$B$23, TeamForm!$AD$4:$AD$23),
INDEX(FixtureTicker!$B$24:$AM$43, MATCH($B384, FixtureTicker!$A$24:$A$43), PlayerForm!$X$5+3)="A",
_xlfn.XLOOKUP($E384, PlayerForm!$D$3:$D$394, PlayerForm!$R$3:$R$394)*
_xlfn.XLOOKUP(
INDEX(FixtureTicker!$B$3:$AM$22, MATCH($B384, FixtureTicker!$A$3:$A$22), PlayerForm!$X$5+3),
 TeamForm!$B$4:$B$23, TeamForm!$AB$4:$AB$23),
INDEX(FixtureTicker!$B$24:$AM$43, MATCH($B384, FixtureTicker!$A$24:$A$43), PlayerForm!$X$5+3)="BLANK",
0
),
_xlfn.IFS(
INDEX(FixtureTicker!$B$24:$AM$43, MATCH($B384, FixtureTicker!$A$24:$A$43), PlayerForm!$X$5+4)="H",
_xlfn.XLOOKUP($E384, PlayerForm!$D$3:$D$394, PlayerForm!$Q$3:$Q$394)*
_xlfn.XLOOKUP(
INDEX(FixtureTicker!$B$3:$AM$22, MATCH($B384, FixtureTicker!$A$3:$A$22), PlayerForm!$X$5+4),
 TeamForm!$B$4:$B$23, TeamForm!$AD$4:$AD$23),
INDEX(FixtureTicker!$B$24:$AM$43, MATCH($B384, FixtureTicker!$A$24:$A$43), PlayerForm!$X$5+4)="A",
_xlfn.XLOOKUP($E384, PlayerForm!$D$3:$D$394, PlayerForm!$R$3:$R$394)*
_xlfn.XLOOKUP(
INDEX(FixtureTicker!$B$3:$AM$22, MATCH($B384, FixtureTicker!$A$3:$A$22), PlayerForm!$X$5+4),
 TeamForm!$B$4:$B$23, TeamForm!$AB$4:$AB$23),
INDEX(FixtureTicker!$B$24:$AM$43, MATCH($B384, FixtureTicker!$A$24:$A$43), PlayerForm!$X$5+4)="BLANK",
0
),
_xlfn.IFS(
INDEX(FixtureTicker!$B$24:$AM$43, MATCH($B384, FixtureTicker!$A$24:$A$43), PlayerForm!$X$5+5)="H",
_xlfn.XLOOKUP($E384, PlayerForm!$D$3:$D$394, PlayerForm!$Q$3:$Q$394)*
_xlfn.XLOOKUP(
INDEX(FixtureTicker!$B$3:$AM$22, MATCH($B384, FixtureTicker!$A$3:$A$22), PlayerForm!$X$5+5),
 TeamForm!$B$4:$B$23, TeamForm!$AD$4:$AD$23),
INDEX(FixtureTicker!$B$24:$AM$43, MATCH($B384, FixtureTicker!$A$24:$A$43), PlayerForm!$X$5+5)="A",
_xlfn.XLOOKUP($E384, PlayerForm!$D$3:$D$394, PlayerForm!$R$3:$R$394)*
_xlfn.XLOOKUP(
INDEX(FixtureTicker!$B$3:$AM$22, MATCH($B384, FixtureTicker!$A$3:$A$22), PlayerForm!$X$5+5),
 TeamForm!$B$4:$B$23, TeamForm!$AB$4:$AB$23),
INDEX(FixtureTicker!$B$24:$AM$43, MATCH($B384, FixtureTicker!$A$24:$A$43), PlayerForm!$X$5+5)="BLANK",
0
)
),0)</f>
        <v>0</v>
      </c>
      <c r="J384" s="163" cm="1">
        <f t="array" ref="J384">IFERROR(0.01*SUM(
_xlfn.IFS(
INDEX(FixtureTicker!$B$24:$AM$43, MATCH($B384, FixtureTicker!$A$24:$A$43), PlayerForm!$X$5)="H",
_xlfn.XLOOKUP($E384, PlayerForm!$D$3:$D$394, PlayerForm!$Q$3:$Q$394)*
_xlfn.XLOOKUP(
INDEX(FixtureTicker!$B$3:$AM$22, MATCH($B384, FixtureTicker!$A$3:$A$22), PlayerForm!$X$5),
 TeamForm!$B$4:$B$23, TeamForm!$AD$4:$AD$23),
INDEX(FixtureTicker!$B$24:$AM$43, MATCH($B384, FixtureTicker!$A$24:$A$43), PlayerForm!$X$5)="A",
_xlfn.XLOOKUP($E384, PlayerForm!$D$3:$D$394, PlayerForm!$R$3:$R$394)*
_xlfn.XLOOKUP(
INDEX(FixtureTicker!$B$3:$AM$22, MATCH($B384, FixtureTicker!$A$3:$A$22), PlayerForm!$X$5),
 TeamForm!$B$4:$B$23, TeamForm!$AB$4:$AB$23),
INDEX(FixtureTicker!$B$24:$AM$43, MATCH($B384, FixtureTicker!$A$24:$A$43), PlayerForm!$X$5)="BLANK",
0
),
_xlfn.IFS(
INDEX(FixtureTicker!$B$24:$AM$43, MATCH($B384, FixtureTicker!$A$24:$A$43), PlayerForm!$X$5+1)="H",
_xlfn.XLOOKUP($E384, PlayerForm!$D$3:$D$394, PlayerForm!$Q$3:$Q$394)*
_xlfn.XLOOKUP(
INDEX(FixtureTicker!$B$3:$AM$22, MATCH($B384, FixtureTicker!$A$3:$A$22), PlayerForm!$X$5+1),
 TeamForm!$B$4:$B$23, TeamForm!$AD$4:$AD$23),
INDEX(FixtureTicker!$B$24:$AM$43, MATCH($B384, FixtureTicker!$A$24:$A$43), PlayerForm!$X$5+1)="A",
_xlfn.XLOOKUP($E384, PlayerForm!$D$3:$D$394, PlayerForm!$R$3:$R$394)*
_xlfn.XLOOKUP(
INDEX(FixtureTicker!$B$3:$AM$22, MATCH($B384, FixtureTicker!$A$3:$A$22), PlayerForm!$X$5+1),
 TeamForm!$B$4:$B$23, TeamForm!$AB$4:$AB$23),
INDEX(FixtureTicker!$B$24:$AM$43, MATCH($B384, FixtureTicker!$A$24:$A$43), PlayerForm!$X$5+1)="BLANK",
0
),
_xlfn.IFS(
INDEX(FixtureTicker!$B$24:$AM$43, MATCH($B384, FixtureTicker!$A$24:$A$43), PlayerForm!$X$5+2)="H",
_xlfn.XLOOKUP($E384, PlayerForm!$D$3:$D$394, PlayerForm!$Q$3:$Q$394)*
_xlfn.XLOOKUP(
INDEX(FixtureTicker!$B$3:$AM$22, MATCH($B384, FixtureTicker!$A$3:$A$22), PlayerForm!$X$5+2),
 TeamForm!$B$4:$B$23, TeamForm!$AD$4:$AD$23),
INDEX(FixtureTicker!$B$24:$AM$43, MATCH($B384, FixtureTicker!$A$24:$A$43), PlayerForm!$X$5+2)="A",
_xlfn.XLOOKUP($E384, PlayerForm!$D$3:$D$394, PlayerForm!$R$3:$R$394)*
_xlfn.XLOOKUP(
INDEX(FixtureTicker!$B$3:$AM$22, MATCH($B384, FixtureTicker!$A$3:$A$22), PlayerForm!$X$5+2),
 TeamForm!$B$4:$B$23, TeamForm!$AB$4:$AB$23),
INDEX(FixtureTicker!$B$24:$AM$43, MATCH($B384, FixtureTicker!$A$24:$A$43), PlayerForm!$X$5+2)="BLANK",
0
),
_xlfn.IFS(
INDEX(FixtureTicker!$B$24:$AM$43, MATCH($B384, FixtureTicker!$A$24:$A$43), PlayerForm!$X$5+3)="H",
_xlfn.XLOOKUP($E384, PlayerForm!$D$3:$D$394, PlayerForm!$Q$3:$Q$394)*
_xlfn.XLOOKUP(
INDEX(FixtureTicker!$B$3:$AM$22, MATCH($B384, FixtureTicker!$A$3:$A$22), PlayerForm!$X$5+3),
 TeamForm!$B$4:$B$23, TeamForm!$AD$4:$AD$23),
INDEX(FixtureTicker!$B$24:$AM$43, MATCH($B384, FixtureTicker!$A$24:$A$43), PlayerForm!$X$5+3)="A",
_xlfn.XLOOKUP($E384, PlayerForm!$D$3:$D$394, PlayerForm!$R$3:$R$394)*
_xlfn.XLOOKUP(
INDEX(FixtureTicker!$B$3:$AM$22, MATCH($B384, FixtureTicker!$A$3:$A$22), PlayerForm!$X$5+3),
 TeamForm!$B$4:$B$23, TeamForm!$AB$4:$AB$23),
INDEX(FixtureTicker!$B$24:$AM$43, MATCH($B384, FixtureTicker!$A$24:$A$43), PlayerForm!$X$5+3)="BLANK",
0
),
_xlfn.IFS(
INDEX(FixtureTicker!$B$24:$AM$43, MATCH($B384, FixtureTicker!$A$24:$A$43), PlayerForm!$X$5+4)="H",
_xlfn.XLOOKUP($E384, PlayerForm!$D$3:$D$394, PlayerForm!$Q$3:$Q$394)*
_xlfn.XLOOKUP(
INDEX(FixtureTicker!$B$3:$AM$22, MATCH($B384, FixtureTicker!$A$3:$A$22), PlayerForm!$X$5+4),
 TeamForm!$B$4:$B$23, TeamForm!$AD$4:$AD$23),
INDEX(FixtureTicker!$B$24:$AM$43, MATCH($B384, FixtureTicker!$A$24:$A$43), PlayerForm!$X$5+4)="A",
_xlfn.XLOOKUP($E384, PlayerForm!$D$3:$D$394, PlayerForm!$R$3:$R$394)*
_xlfn.XLOOKUP(
INDEX(FixtureTicker!$B$3:$AM$22, MATCH($B384, FixtureTicker!$A$3:$A$22), PlayerForm!$X$5+4),
 TeamForm!$B$4:$B$23, TeamForm!$AB$4:$AB$23),
INDEX(FixtureTicker!$B$24:$AM$43, MATCH($B384, FixtureTicker!$A$24:$A$43), PlayerForm!$X$5+4)="BLANK",
0
),
_xlfn.IFS(
INDEX(FixtureTicker!$B$24:$AM$43, MATCH($B384, FixtureTicker!$A$24:$A$43), PlayerForm!$X$5+5)="H",
_xlfn.XLOOKUP($E384, PlayerForm!$D$3:$D$394, PlayerForm!$Q$3:$Q$394)*
_xlfn.XLOOKUP(
INDEX(FixtureTicker!$B$3:$AM$22, MATCH($B384, FixtureTicker!$A$3:$A$22), PlayerForm!$X$5+5),
 TeamForm!$B$4:$B$23, TeamForm!$AD$4:$AD$23),
INDEX(FixtureTicker!$B$24:$AM$43, MATCH($B384, FixtureTicker!$A$24:$A$43), PlayerForm!$X$5+5)="A",
_xlfn.XLOOKUP($E384, PlayerForm!$D$3:$D$394, PlayerForm!$R$3:$R$394)*
_xlfn.XLOOKUP(
INDEX(FixtureTicker!$B$3:$AM$22, MATCH($B384, FixtureTicker!$A$3:$A$22), PlayerForm!$X$5+5),
 TeamForm!$B$4:$B$23, TeamForm!$AB$4:$AB$23),
INDEX(FixtureTicker!$B$24:$AM$43, MATCH($B384, FixtureTicker!$A$24:$A$43), PlayerForm!$X$5+5)="BLANK",
0
),
_xlfn.IFS(
INDEX(FixtureTicker!$B$24:$AM$43, MATCH($B384, FixtureTicker!$A$24:$A$43), PlayerForm!$X$5+6)="H",
_xlfn.XLOOKUP($E384, PlayerForm!$D$3:$D$394, PlayerForm!$Q$3:$Q$394)*
_xlfn.XLOOKUP(
INDEX(FixtureTicker!$B$3:$AM$22, MATCH($B384, FixtureTicker!$A$3:$A$22), PlayerForm!$X$5+6),
 TeamForm!$B$4:$B$23, TeamForm!$AD$4:$AD$23),
INDEX(FixtureTicker!$B$24:$AM$43, MATCH($B384, FixtureTicker!$A$24:$A$43), PlayerForm!$X$5+6)="A",
_xlfn.XLOOKUP($E384, PlayerForm!$D$3:$D$394, PlayerForm!$R$3:$R$394)*
_xlfn.XLOOKUP(
INDEX(FixtureTicker!$B$3:$AM$22, MATCH($B384, FixtureTicker!$A$3:$A$22), PlayerForm!$X$5+6),
 TeamForm!$B$4:$B$23, TeamForm!$AB$4:$AB$23),
INDEX(FixtureTicker!$B$24:$AM$43, MATCH($B384, FixtureTicker!$A$24:$A$43), PlayerForm!$X$5+6)="BLANK",
0
),
_xlfn.IFS(
INDEX(FixtureTicker!$B$24:$AM$43, MATCH($B384, FixtureTicker!$A$24:$A$43), PlayerForm!$X$5+7)="H",
_xlfn.XLOOKUP($E384, PlayerForm!$D$3:$D$394, PlayerForm!$Q$3:$Q$394)*
_xlfn.XLOOKUP(
INDEX(FixtureTicker!$B$3:$AM$22, MATCH($B384, FixtureTicker!$A$3:$A$22), PlayerForm!$X$5+7),
 TeamForm!$B$4:$B$23, TeamForm!$AD$4:$AD$23),
INDEX(FixtureTicker!$B$24:$AM$43, MATCH($B384, FixtureTicker!$A$24:$A$43), PlayerForm!$X$5+7)="A",
_xlfn.XLOOKUP($E384, PlayerForm!$D$3:$D$394, PlayerForm!$R$3:$R$394)*
_xlfn.XLOOKUP(
INDEX(FixtureTicker!$B$3:$AM$22, MATCH($B384, FixtureTicker!$A$3:$A$22), PlayerForm!$X$5+7),
 TeamForm!$B$4:$B$23, TeamForm!$AB$4:$AB$23),
INDEX(FixtureTicker!$B$24:$AM$43, MATCH($B384, FixtureTicker!$A$24:$A$43), PlayerForm!$X$5+7)="BLANK",
0
)
),0)</f>
        <v>0</v>
      </c>
    </row>
    <row r="385" spans="1:10">
      <c r="A385" s="55">
        <v>369</v>
      </c>
      <c r="B385" s="55" t="str">
        <f>_xlfn.XLOOKUP($A385, PlayerData!$B$3:$B$394, PlayerData!C$3:C$394)</f>
        <v>MUN</v>
      </c>
      <c r="C385" s="55" t="str">
        <f>_xlfn.XLOOKUP($A385, PlayerData!$B$3:$B$394, PlayerData!D$3:D$394)</f>
        <v>D</v>
      </c>
      <c r="D385" s="55">
        <f>_xlfn.XLOOKUP($A385, PlayerData!$B:$B, PlayerData!F:F,,,-1)</f>
        <v>5</v>
      </c>
      <c r="E385" s="31" t="str">
        <f>_xlfn.XLOOKUP($A385, PlayerData!$B$3:$B$394, PlayerData!E$3:E$394)</f>
        <v>Bailly</v>
      </c>
      <c r="F385" s="164" cm="1">
        <f t="array" ref="F385">IFERROR(0.01*_xlfn.IFS(
INDEX(FixtureTicker!$B$24:$AM$43, MATCH($B385, FixtureTicker!$A$24:$A$43, 0), PlayerForm!$X$5)="H",
_xlfn.XLOOKUP($E385, PlayerForm!$D$3:$D$394, PlayerForm!$Q$3:$Q$394)*
_xlfn.XLOOKUP(
INDEX(FixtureTicker!$B$3:$AM$22, MATCH($B385, FixtureTicker!$A$3:$A$22,0), PlayerForm!$X$5),
 TeamForm!$B$4:$B$23, TeamForm!$AD$4:$AD$23),
INDEX(FixtureTicker!$B$24:$AM$43, MATCH($B385, FixtureTicker!$A$24:$A$43,0), PlayerForm!$X$5)="A",
_xlfn.XLOOKUP($E385, PlayerForm!$D$3:$D$394, PlayerForm!$R$3:$R$394)*
_xlfn.XLOOKUP(
INDEX(FixtureTicker!$B$3:$AM$22, MATCH($B385, FixtureTicker!$A$3:$A$22,0), PlayerForm!$X$5),
 TeamForm!$B$4:$B$23, TeamForm!$AB$4:$AB$23),
INDEX(FixtureTicker!$B$24:$AM$43, MATCH($B385, FixtureTicker!$A$24:$A$43,0), PlayerForm!$X$5)="BLANK",
0),0)</f>
        <v>0</v>
      </c>
      <c r="G385" s="163" cm="1">
        <f t="array" ref="G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
),0)</f>
        <v>0</v>
      </c>
      <c r="H385" s="163" cm="1">
        <f t="array" ref="H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),
_xlfn.IFS(
INDEX(FixtureTicker!$B$24:$AM$43, MATCH($B385, FixtureTicker!$A$24:$A$43), PlayerForm!$X$5+2)="H",
_xlfn.XLOOKUP($E385, PlayerForm!$D$3:$D$394, PlayerForm!$Q$3:$Q$394)*
_xlfn.XLOOKUP(
INDEX(FixtureTicker!$B$3:$AM$22, MATCH($B385, FixtureTicker!$A$3:$A$22), PlayerForm!$X$5+2),
 TeamForm!$B$4:$B$23, TeamForm!$AD$4:$AD$23),
INDEX(FixtureTicker!$B$24:$AM$43, MATCH($B385, FixtureTicker!$A$24:$A$43), PlayerForm!$X$5+2)="A",
_xlfn.XLOOKUP($E385, PlayerForm!$D$3:$D$394, PlayerForm!$R$3:$R$394)*
_xlfn.XLOOKUP(
INDEX(FixtureTicker!$B$3:$AM$22, MATCH($B385, FixtureTicker!$A$3:$A$22), PlayerForm!$X$5+2),
 TeamForm!$B$4:$B$23, TeamForm!$AB$4:$AB$23),
INDEX(FixtureTicker!$B$24:$AM$43, MATCH($B385, FixtureTicker!$A$24:$A$43), PlayerForm!$X$5+2)="BLANK",
0
),
_xlfn.IFS(
INDEX(FixtureTicker!$B$24:$AM$43, MATCH($B385, FixtureTicker!$A$24:$A$43), PlayerForm!$X$5+3)="H",
_xlfn.XLOOKUP($E385, PlayerForm!$D$3:$D$394, PlayerForm!$Q$3:$Q$394)*
_xlfn.XLOOKUP(
INDEX(FixtureTicker!$B$3:$AM$22, MATCH($B385, FixtureTicker!$A$3:$A$22), PlayerForm!$X$5+3),
 TeamForm!$B$4:$B$23, TeamForm!$AD$4:$AD$23),
INDEX(FixtureTicker!$B$24:$AM$43, MATCH($B385, FixtureTicker!$A$24:$A$43), PlayerForm!$X$5+3)="A",
_xlfn.XLOOKUP($E385, PlayerForm!$D$3:$D$394, PlayerForm!$R$3:$R$394)*
_xlfn.XLOOKUP(
INDEX(FixtureTicker!$B$3:$AM$22, MATCH($B385, FixtureTicker!$A$3:$A$22), PlayerForm!$X$5+3),
 TeamForm!$B$4:$B$23, TeamForm!$AB$4:$AB$23),
INDEX(FixtureTicker!$B$24:$AM$43, MATCH($B385, FixtureTicker!$A$24:$A$43), PlayerForm!$X$5+3)="BLANK",
0
)
),0)</f>
        <v>0</v>
      </c>
      <c r="I385" s="163" cm="1">
        <f t="array" ref="I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),
_xlfn.IFS(
INDEX(FixtureTicker!$B$24:$AM$43, MATCH($B385, FixtureTicker!$A$24:$A$43), PlayerForm!$X$5+2)="H",
_xlfn.XLOOKUP($E385, PlayerForm!$D$3:$D$394, PlayerForm!$Q$3:$Q$394)*
_xlfn.XLOOKUP(
INDEX(FixtureTicker!$B$3:$AM$22, MATCH($B385, FixtureTicker!$A$3:$A$22), PlayerForm!$X$5+2),
 TeamForm!$B$4:$B$23, TeamForm!$AD$4:$AD$23),
INDEX(FixtureTicker!$B$24:$AM$43, MATCH($B385, FixtureTicker!$A$24:$A$43), PlayerForm!$X$5+2)="A",
_xlfn.XLOOKUP($E385, PlayerForm!$D$3:$D$394, PlayerForm!$R$3:$R$394)*
_xlfn.XLOOKUP(
INDEX(FixtureTicker!$B$3:$AM$22, MATCH($B385, FixtureTicker!$A$3:$A$22), PlayerForm!$X$5+2),
 TeamForm!$B$4:$B$23, TeamForm!$AB$4:$AB$23),
INDEX(FixtureTicker!$B$24:$AM$43, MATCH($B385, FixtureTicker!$A$24:$A$43), PlayerForm!$X$5+2)="BLANK",
0
),
_xlfn.IFS(
INDEX(FixtureTicker!$B$24:$AM$43, MATCH($B385, FixtureTicker!$A$24:$A$43), PlayerForm!$X$5+3)="H",
_xlfn.XLOOKUP($E385, PlayerForm!$D$3:$D$394, PlayerForm!$Q$3:$Q$394)*
_xlfn.XLOOKUP(
INDEX(FixtureTicker!$B$3:$AM$22, MATCH($B385, FixtureTicker!$A$3:$A$22), PlayerForm!$X$5+3),
 TeamForm!$B$4:$B$23, TeamForm!$AD$4:$AD$23),
INDEX(FixtureTicker!$B$24:$AM$43, MATCH($B385, FixtureTicker!$A$24:$A$43), PlayerForm!$X$5+3)="A",
_xlfn.XLOOKUP($E385, PlayerForm!$D$3:$D$394, PlayerForm!$R$3:$R$394)*
_xlfn.XLOOKUP(
INDEX(FixtureTicker!$B$3:$AM$22, MATCH($B385, FixtureTicker!$A$3:$A$22), PlayerForm!$X$5+3),
 TeamForm!$B$4:$B$23, TeamForm!$AB$4:$AB$23),
INDEX(FixtureTicker!$B$24:$AM$43, MATCH($B385, FixtureTicker!$A$24:$A$43), PlayerForm!$X$5+3)="BLANK",
0
),
_xlfn.IFS(
INDEX(FixtureTicker!$B$24:$AM$43, MATCH($B385, FixtureTicker!$A$24:$A$43), PlayerForm!$X$5+4)="H",
_xlfn.XLOOKUP($E385, PlayerForm!$D$3:$D$394, PlayerForm!$Q$3:$Q$394)*
_xlfn.XLOOKUP(
INDEX(FixtureTicker!$B$3:$AM$22, MATCH($B385, FixtureTicker!$A$3:$A$22), PlayerForm!$X$5+4),
 TeamForm!$B$4:$B$23, TeamForm!$AD$4:$AD$23),
INDEX(FixtureTicker!$B$24:$AM$43, MATCH($B385, FixtureTicker!$A$24:$A$43), PlayerForm!$X$5+4)="A",
_xlfn.XLOOKUP($E385, PlayerForm!$D$3:$D$394, PlayerForm!$R$3:$R$394)*
_xlfn.XLOOKUP(
INDEX(FixtureTicker!$B$3:$AM$22, MATCH($B385, FixtureTicker!$A$3:$A$22), PlayerForm!$X$5+4),
 TeamForm!$B$4:$B$23, TeamForm!$AB$4:$AB$23),
INDEX(FixtureTicker!$B$24:$AM$43, MATCH($B385, FixtureTicker!$A$24:$A$43), PlayerForm!$X$5+4)="BLANK",
0
),
_xlfn.IFS(
INDEX(FixtureTicker!$B$24:$AM$43, MATCH($B385, FixtureTicker!$A$24:$A$43), PlayerForm!$X$5+5)="H",
_xlfn.XLOOKUP($E385, PlayerForm!$D$3:$D$394, PlayerForm!$Q$3:$Q$394)*
_xlfn.XLOOKUP(
INDEX(FixtureTicker!$B$3:$AM$22, MATCH($B385, FixtureTicker!$A$3:$A$22), PlayerForm!$X$5+5),
 TeamForm!$B$4:$B$23, TeamForm!$AD$4:$AD$23),
INDEX(FixtureTicker!$B$24:$AM$43, MATCH($B385, FixtureTicker!$A$24:$A$43), PlayerForm!$X$5+5)="A",
_xlfn.XLOOKUP($E385, PlayerForm!$D$3:$D$394, PlayerForm!$R$3:$R$394)*
_xlfn.XLOOKUP(
INDEX(FixtureTicker!$B$3:$AM$22, MATCH($B385, FixtureTicker!$A$3:$A$22), PlayerForm!$X$5+5),
 TeamForm!$B$4:$B$23, TeamForm!$AB$4:$AB$23),
INDEX(FixtureTicker!$B$24:$AM$43, MATCH($B385, FixtureTicker!$A$24:$A$43), PlayerForm!$X$5+5)="BLANK",
0
)
),0)</f>
        <v>0</v>
      </c>
      <c r="J385" s="163" cm="1">
        <f t="array" ref="J385">IFERROR(0.01*SUM(
_xlfn.IFS(
INDEX(FixtureTicker!$B$24:$AM$43, MATCH($B385, FixtureTicker!$A$24:$A$43), PlayerForm!$X$5)="H",
_xlfn.XLOOKUP($E385, PlayerForm!$D$3:$D$394, PlayerForm!$Q$3:$Q$394)*
_xlfn.XLOOKUP(
INDEX(FixtureTicker!$B$3:$AM$22, MATCH($B385, FixtureTicker!$A$3:$A$22), PlayerForm!$X$5),
 TeamForm!$B$4:$B$23, TeamForm!$AD$4:$AD$23),
INDEX(FixtureTicker!$B$24:$AM$43, MATCH($B385, FixtureTicker!$A$24:$A$43), PlayerForm!$X$5)="A",
_xlfn.XLOOKUP($E385, PlayerForm!$D$3:$D$394, PlayerForm!$R$3:$R$394)*
_xlfn.XLOOKUP(
INDEX(FixtureTicker!$B$3:$AM$22, MATCH($B385, FixtureTicker!$A$3:$A$22), PlayerForm!$X$5),
 TeamForm!$B$4:$B$23, TeamForm!$AB$4:$AB$23),
INDEX(FixtureTicker!$B$24:$AM$43, MATCH($B385, FixtureTicker!$A$24:$A$43), PlayerForm!$X$5)="BLANK",
0
),
_xlfn.IFS(
INDEX(FixtureTicker!$B$24:$AM$43, MATCH($B385, FixtureTicker!$A$24:$A$43), PlayerForm!$X$5+1)="H",
_xlfn.XLOOKUP($E385, PlayerForm!$D$3:$D$394, PlayerForm!$Q$3:$Q$394)*
_xlfn.XLOOKUP(
INDEX(FixtureTicker!$B$3:$AM$22, MATCH($B385, FixtureTicker!$A$3:$A$22), PlayerForm!$X$5+1),
 TeamForm!$B$4:$B$23, TeamForm!$AD$4:$AD$23),
INDEX(FixtureTicker!$B$24:$AM$43, MATCH($B385, FixtureTicker!$A$24:$A$43), PlayerForm!$X$5+1)="A",
_xlfn.XLOOKUP($E385, PlayerForm!$D$3:$D$394, PlayerForm!$R$3:$R$394)*
_xlfn.XLOOKUP(
INDEX(FixtureTicker!$B$3:$AM$22, MATCH($B385, FixtureTicker!$A$3:$A$22), PlayerForm!$X$5+1),
 TeamForm!$B$4:$B$23, TeamForm!$AB$4:$AB$23),
INDEX(FixtureTicker!$B$24:$AM$43, MATCH($B385, FixtureTicker!$A$24:$A$43), PlayerForm!$X$5+1)="BLANK",
0
),
_xlfn.IFS(
INDEX(FixtureTicker!$B$24:$AM$43, MATCH($B385, FixtureTicker!$A$24:$A$43), PlayerForm!$X$5+2)="H",
_xlfn.XLOOKUP($E385, PlayerForm!$D$3:$D$394, PlayerForm!$Q$3:$Q$394)*
_xlfn.XLOOKUP(
INDEX(FixtureTicker!$B$3:$AM$22, MATCH($B385, FixtureTicker!$A$3:$A$22), PlayerForm!$X$5+2),
 TeamForm!$B$4:$B$23, TeamForm!$AD$4:$AD$23),
INDEX(FixtureTicker!$B$24:$AM$43, MATCH($B385, FixtureTicker!$A$24:$A$43), PlayerForm!$X$5+2)="A",
_xlfn.XLOOKUP($E385, PlayerForm!$D$3:$D$394, PlayerForm!$R$3:$R$394)*
_xlfn.XLOOKUP(
INDEX(FixtureTicker!$B$3:$AM$22, MATCH($B385, FixtureTicker!$A$3:$A$22), PlayerForm!$X$5+2),
 TeamForm!$B$4:$B$23, TeamForm!$AB$4:$AB$23),
INDEX(FixtureTicker!$B$24:$AM$43, MATCH($B385, FixtureTicker!$A$24:$A$43), PlayerForm!$X$5+2)="BLANK",
0
),
_xlfn.IFS(
INDEX(FixtureTicker!$B$24:$AM$43, MATCH($B385, FixtureTicker!$A$24:$A$43), PlayerForm!$X$5+3)="H",
_xlfn.XLOOKUP($E385, PlayerForm!$D$3:$D$394, PlayerForm!$Q$3:$Q$394)*
_xlfn.XLOOKUP(
INDEX(FixtureTicker!$B$3:$AM$22, MATCH($B385, FixtureTicker!$A$3:$A$22), PlayerForm!$X$5+3),
 TeamForm!$B$4:$B$23, TeamForm!$AD$4:$AD$23),
INDEX(FixtureTicker!$B$24:$AM$43, MATCH($B385, FixtureTicker!$A$24:$A$43), PlayerForm!$X$5+3)="A",
_xlfn.XLOOKUP($E385, PlayerForm!$D$3:$D$394, PlayerForm!$R$3:$R$394)*
_xlfn.XLOOKUP(
INDEX(FixtureTicker!$B$3:$AM$22, MATCH($B385, FixtureTicker!$A$3:$A$22), PlayerForm!$X$5+3),
 TeamForm!$B$4:$B$23, TeamForm!$AB$4:$AB$23),
INDEX(FixtureTicker!$B$24:$AM$43, MATCH($B385, FixtureTicker!$A$24:$A$43), PlayerForm!$X$5+3)="BLANK",
0
),
_xlfn.IFS(
INDEX(FixtureTicker!$B$24:$AM$43, MATCH($B385, FixtureTicker!$A$24:$A$43), PlayerForm!$X$5+4)="H",
_xlfn.XLOOKUP($E385, PlayerForm!$D$3:$D$394, PlayerForm!$Q$3:$Q$394)*
_xlfn.XLOOKUP(
INDEX(FixtureTicker!$B$3:$AM$22, MATCH($B385, FixtureTicker!$A$3:$A$22), PlayerForm!$X$5+4),
 TeamForm!$B$4:$B$23, TeamForm!$AD$4:$AD$23),
INDEX(FixtureTicker!$B$24:$AM$43, MATCH($B385, FixtureTicker!$A$24:$A$43), PlayerForm!$X$5+4)="A",
_xlfn.XLOOKUP($E385, PlayerForm!$D$3:$D$394, PlayerForm!$R$3:$R$394)*
_xlfn.XLOOKUP(
INDEX(FixtureTicker!$B$3:$AM$22, MATCH($B385, FixtureTicker!$A$3:$A$22), PlayerForm!$X$5+4),
 TeamForm!$B$4:$B$23, TeamForm!$AB$4:$AB$23),
INDEX(FixtureTicker!$B$24:$AM$43, MATCH($B385, FixtureTicker!$A$24:$A$43), PlayerForm!$X$5+4)="BLANK",
0
),
_xlfn.IFS(
INDEX(FixtureTicker!$B$24:$AM$43, MATCH($B385, FixtureTicker!$A$24:$A$43), PlayerForm!$X$5+5)="H",
_xlfn.XLOOKUP($E385, PlayerForm!$D$3:$D$394, PlayerForm!$Q$3:$Q$394)*
_xlfn.XLOOKUP(
INDEX(FixtureTicker!$B$3:$AM$22, MATCH($B385, FixtureTicker!$A$3:$A$22), PlayerForm!$X$5+5),
 TeamForm!$B$4:$B$23, TeamForm!$AD$4:$AD$23),
INDEX(FixtureTicker!$B$24:$AM$43, MATCH($B385, FixtureTicker!$A$24:$A$43), PlayerForm!$X$5+5)="A",
_xlfn.XLOOKUP($E385, PlayerForm!$D$3:$D$394, PlayerForm!$R$3:$R$394)*
_xlfn.XLOOKUP(
INDEX(FixtureTicker!$B$3:$AM$22, MATCH($B385, FixtureTicker!$A$3:$A$22), PlayerForm!$X$5+5),
 TeamForm!$B$4:$B$23, TeamForm!$AB$4:$AB$23),
INDEX(FixtureTicker!$B$24:$AM$43, MATCH($B385, FixtureTicker!$A$24:$A$43), PlayerForm!$X$5+5)="BLANK",
0
),
_xlfn.IFS(
INDEX(FixtureTicker!$B$24:$AM$43, MATCH($B385, FixtureTicker!$A$24:$A$43), PlayerForm!$X$5+6)="H",
_xlfn.XLOOKUP($E385, PlayerForm!$D$3:$D$394, PlayerForm!$Q$3:$Q$394)*
_xlfn.XLOOKUP(
INDEX(FixtureTicker!$B$3:$AM$22, MATCH($B385, FixtureTicker!$A$3:$A$22), PlayerForm!$X$5+6),
 TeamForm!$B$4:$B$23, TeamForm!$AD$4:$AD$23),
INDEX(FixtureTicker!$B$24:$AM$43, MATCH($B385, FixtureTicker!$A$24:$A$43), PlayerForm!$X$5+6)="A",
_xlfn.XLOOKUP($E385, PlayerForm!$D$3:$D$394, PlayerForm!$R$3:$R$394)*
_xlfn.XLOOKUP(
INDEX(FixtureTicker!$B$3:$AM$22, MATCH($B385, FixtureTicker!$A$3:$A$22), PlayerForm!$X$5+6),
 TeamForm!$B$4:$B$23, TeamForm!$AB$4:$AB$23),
INDEX(FixtureTicker!$B$24:$AM$43, MATCH($B385, FixtureTicker!$A$24:$A$43), PlayerForm!$X$5+6)="BLANK",
0
),
_xlfn.IFS(
INDEX(FixtureTicker!$B$24:$AM$43, MATCH($B385, FixtureTicker!$A$24:$A$43), PlayerForm!$X$5+7)="H",
_xlfn.XLOOKUP($E385, PlayerForm!$D$3:$D$394, PlayerForm!$Q$3:$Q$394)*
_xlfn.XLOOKUP(
INDEX(FixtureTicker!$B$3:$AM$22, MATCH($B385, FixtureTicker!$A$3:$A$22), PlayerForm!$X$5+7),
 TeamForm!$B$4:$B$23, TeamForm!$AD$4:$AD$23),
INDEX(FixtureTicker!$B$24:$AM$43, MATCH($B385, FixtureTicker!$A$24:$A$43), PlayerForm!$X$5+7)="A",
_xlfn.XLOOKUP($E385, PlayerForm!$D$3:$D$394, PlayerForm!$R$3:$R$394)*
_xlfn.XLOOKUP(
INDEX(FixtureTicker!$B$3:$AM$22, MATCH($B385, FixtureTicker!$A$3:$A$22), PlayerForm!$X$5+7),
 TeamForm!$B$4:$B$23, TeamForm!$AB$4:$AB$23),
INDEX(FixtureTicker!$B$24:$AM$43, MATCH($B385, FixtureTicker!$A$24:$A$43), PlayerForm!$X$5+7)="BLANK",
0
)
),0)</f>
        <v>0</v>
      </c>
    </row>
    <row r="386" spans="1:10">
      <c r="A386" s="55">
        <v>371</v>
      </c>
      <c r="B386" s="55" t="str">
        <f>_xlfn.XLOOKUP($A386, PlayerData!$B$3:$B$394, PlayerData!C$3:C$394)</f>
        <v>NEW</v>
      </c>
      <c r="C386" s="55" t="str">
        <f>_xlfn.XLOOKUP($A386, PlayerData!$B$3:$B$394, PlayerData!D$3:D$394)</f>
        <v>D</v>
      </c>
      <c r="D386" s="55">
        <f>_xlfn.XLOOKUP($A386, PlayerData!$B:$B, PlayerData!F:F,,,-1)</f>
        <v>4.5</v>
      </c>
      <c r="E386" s="31" t="str">
        <f>_xlfn.XLOOKUP($A386, PlayerData!$B$3:$B$394, PlayerData!E$3:E$394)</f>
        <v>Dummett</v>
      </c>
      <c r="F386" s="164" cm="1">
        <f t="array" ref="F386">IFERROR(0.01*_xlfn.IFS(
INDEX(FixtureTicker!$B$24:$AM$43, MATCH($B386, FixtureTicker!$A$24:$A$43, 0), PlayerForm!$X$5)="H",
_xlfn.XLOOKUP($E386, PlayerForm!$D$3:$D$394, PlayerForm!$Q$3:$Q$394)*
_xlfn.XLOOKUP(
INDEX(FixtureTicker!$B$3:$AM$22, MATCH($B386, FixtureTicker!$A$3:$A$22,0), PlayerForm!$X$5),
 TeamForm!$B$4:$B$23, TeamForm!$AD$4:$AD$23),
INDEX(FixtureTicker!$B$24:$AM$43, MATCH($B386, FixtureTicker!$A$24:$A$43,0), PlayerForm!$X$5)="A",
_xlfn.XLOOKUP($E386, PlayerForm!$D$3:$D$394, PlayerForm!$R$3:$R$394)*
_xlfn.XLOOKUP(
INDEX(FixtureTicker!$B$3:$AM$22, MATCH($B386, FixtureTicker!$A$3:$A$22,0), PlayerForm!$X$5),
 TeamForm!$B$4:$B$23, TeamForm!$AB$4:$AB$23),
INDEX(FixtureTicker!$B$24:$AM$43, MATCH($B386, FixtureTicker!$A$24:$A$43,0), PlayerForm!$X$5)="BLANK",
0),0)</f>
        <v>0</v>
      </c>
      <c r="G386" s="163" cm="1">
        <f t="array" ref="G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
),0)</f>
        <v>0</v>
      </c>
      <c r="H386" s="163" cm="1">
        <f t="array" ref="H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),
_xlfn.IFS(
INDEX(FixtureTicker!$B$24:$AM$43, MATCH($B386, FixtureTicker!$A$24:$A$43), PlayerForm!$X$5+2)="H",
_xlfn.XLOOKUP($E386, PlayerForm!$D$3:$D$394, PlayerForm!$Q$3:$Q$394)*
_xlfn.XLOOKUP(
INDEX(FixtureTicker!$B$3:$AM$22, MATCH($B386, FixtureTicker!$A$3:$A$22), PlayerForm!$X$5+2),
 TeamForm!$B$4:$B$23, TeamForm!$AD$4:$AD$23),
INDEX(FixtureTicker!$B$24:$AM$43, MATCH($B386, FixtureTicker!$A$24:$A$43), PlayerForm!$X$5+2)="A",
_xlfn.XLOOKUP($E386, PlayerForm!$D$3:$D$394, PlayerForm!$R$3:$R$394)*
_xlfn.XLOOKUP(
INDEX(FixtureTicker!$B$3:$AM$22, MATCH($B386, FixtureTicker!$A$3:$A$22), PlayerForm!$X$5+2),
 TeamForm!$B$4:$B$23, TeamForm!$AB$4:$AB$23),
INDEX(FixtureTicker!$B$24:$AM$43, MATCH($B386, FixtureTicker!$A$24:$A$43), PlayerForm!$X$5+2)="BLANK",
0
),
_xlfn.IFS(
INDEX(FixtureTicker!$B$24:$AM$43, MATCH($B386, FixtureTicker!$A$24:$A$43), PlayerForm!$X$5+3)="H",
_xlfn.XLOOKUP($E386, PlayerForm!$D$3:$D$394, PlayerForm!$Q$3:$Q$394)*
_xlfn.XLOOKUP(
INDEX(FixtureTicker!$B$3:$AM$22, MATCH($B386, FixtureTicker!$A$3:$A$22), PlayerForm!$X$5+3),
 TeamForm!$B$4:$B$23, TeamForm!$AD$4:$AD$23),
INDEX(FixtureTicker!$B$24:$AM$43, MATCH($B386, FixtureTicker!$A$24:$A$43), PlayerForm!$X$5+3)="A",
_xlfn.XLOOKUP($E386, PlayerForm!$D$3:$D$394, PlayerForm!$R$3:$R$394)*
_xlfn.XLOOKUP(
INDEX(FixtureTicker!$B$3:$AM$22, MATCH($B386, FixtureTicker!$A$3:$A$22), PlayerForm!$X$5+3),
 TeamForm!$B$4:$B$23, TeamForm!$AB$4:$AB$23),
INDEX(FixtureTicker!$B$24:$AM$43, MATCH($B386, FixtureTicker!$A$24:$A$43), PlayerForm!$X$5+3)="BLANK",
0
)
),0)</f>
        <v>0</v>
      </c>
      <c r="I386" s="163" cm="1">
        <f t="array" ref="I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),
_xlfn.IFS(
INDEX(FixtureTicker!$B$24:$AM$43, MATCH($B386, FixtureTicker!$A$24:$A$43), PlayerForm!$X$5+2)="H",
_xlfn.XLOOKUP($E386, PlayerForm!$D$3:$D$394, PlayerForm!$Q$3:$Q$394)*
_xlfn.XLOOKUP(
INDEX(FixtureTicker!$B$3:$AM$22, MATCH($B386, FixtureTicker!$A$3:$A$22), PlayerForm!$X$5+2),
 TeamForm!$B$4:$B$23, TeamForm!$AD$4:$AD$23),
INDEX(FixtureTicker!$B$24:$AM$43, MATCH($B386, FixtureTicker!$A$24:$A$43), PlayerForm!$X$5+2)="A",
_xlfn.XLOOKUP($E386, PlayerForm!$D$3:$D$394, PlayerForm!$R$3:$R$394)*
_xlfn.XLOOKUP(
INDEX(FixtureTicker!$B$3:$AM$22, MATCH($B386, FixtureTicker!$A$3:$A$22), PlayerForm!$X$5+2),
 TeamForm!$B$4:$B$23, TeamForm!$AB$4:$AB$23),
INDEX(FixtureTicker!$B$24:$AM$43, MATCH($B386, FixtureTicker!$A$24:$A$43), PlayerForm!$X$5+2)="BLANK",
0
),
_xlfn.IFS(
INDEX(FixtureTicker!$B$24:$AM$43, MATCH($B386, FixtureTicker!$A$24:$A$43), PlayerForm!$X$5+3)="H",
_xlfn.XLOOKUP($E386, PlayerForm!$D$3:$D$394, PlayerForm!$Q$3:$Q$394)*
_xlfn.XLOOKUP(
INDEX(FixtureTicker!$B$3:$AM$22, MATCH($B386, FixtureTicker!$A$3:$A$22), PlayerForm!$X$5+3),
 TeamForm!$B$4:$B$23, TeamForm!$AD$4:$AD$23),
INDEX(FixtureTicker!$B$24:$AM$43, MATCH($B386, FixtureTicker!$A$24:$A$43), PlayerForm!$X$5+3)="A",
_xlfn.XLOOKUP($E386, PlayerForm!$D$3:$D$394, PlayerForm!$R$3:$R$394)*
_xlfn.XLOOKUP(
INDEX(FixtureTicker!$B$3:$AM$22, MATCH($B386, FixtureTicker!$A$3:$A$22), PlayerForm!$X$5+3),
 TeamForm!$B$4:$B$23, TeamForm!$AB$4:$AB$23),
INDEX(FixtureTicker!$B$24:$AM$43, MATCH($B386, FixtureTicker!$A$24:$A$43), PlayerForm!$X$5+3)="BLANK",
0
),
_xlfn.IFS(
INDEX(FixtureTicker!$B$24:$AM$43, MATCH($B386, FixtureTicker!$A$24:$A$43), PlayerForm!$X$5+4)="H",
_xlfn.XLOOKUP($E386, PlayerForm!$D$3:$D$394, PlayerForm!$Q$3:$Q$394)*
_xlfn.XLOOKUP(
INDEX(FixtureTicker!$B$3:$AM$22, MATCH($B386, FixtureTicker!$A$3:$A$22), PlayerForm!$X$5+4),
 TeamForm!$B$4:$B$23, TeamForm!$AD$4:$AD$23),
INDEX(FixtureTicker!$B$24:$AM$43, MATCH($B386, FixtureTicker!$A$24:$A$43), PlayerForm!$X$5+4)="A",
_xlfn.XLOOKUP($E386, PlayerForm!$D$3:$D$394, PlayerForm!$R$3:$R$394)*
_xlfn.XLOOKUP(
INDEX(FixtureTicker!$B$3:$AM$22, MATCH($B386, FixtureTicker!$A$3:$A$22), PlayerForm!$X$5+4),
 TeamForm!$B$4:$B$23, TeamForm!$AB$4:$AB$23),
INDEX(FixtureTicker!$B$24:$AM$43, MATCH($B386, FixtureTicker!$A$24:$A$43), PlayerForm!$X$5+4)="BLANK",
0
),
_xlfn.IFS(
INDEX(FixtureTicker!$B$24:$AM$43, MATCH($B386, FixtureTicker!$A$24:$A$43), PlayerForm!$X$5+5)="H",
_xlfn.XLOOKUP($E386, PlayerForm!$D$3:$D$394, PlayerForm!$Q$3:$Q$394)*
_xlfn.XLOOKUP(
INDEX(FixtureTicker!$B$3:$AM$22, MATCH($B386, FixtureTicker!$A$3:$A$22), PlayerForm!$X$5+5),
 TeamForm!$B$4:$B$23, TeamForm!$AD$4:$AD$23),
INDEX(FixtureTicker!$B$24:$AM$43, MATCH($B386, FixtureTicker!$A$24:$A$43), PlayerForm!$X$5+5)="A",
_xlfn.XLOOKUP($E386, PlayerForm!$D$3:$D$394, PlayerForm!$R$3:$R$394)*
_xlfn.XLOOKUP(
INDEX(FixtureTicker!$B$3:$AM$22, MATCH($B386, FixtureTicker!$A$3:$A$22), PlayerForm!$X$5+5),
 TeamForm!$B$4:$B$23, TeamForm!$AB$4:$AB$23),
INDEX(FixtureTicker!$B$24:$AM$43, MATCH($B386, FixtureTicker!$A$24:$A$43), PlayerForm!$X$5+5)="BLANK",
0
)
),0)</f>
        <v>0</v>
      </c>
      <c r="J386" s="163" cm="1">
        <f t="array" ref="J386">IFERROR(0.01*SUM(
_xlfn.IFS(
INDEX(FixtureTicker!$B$24:$AM$43, MATCH($B386, FixtureTicker!$A$24:$A$43), PlayerForm!$X$5)="H",
_xlfn.XLOOKUP($E386, PlayerForm!$D$3:$D$394, PlayerForm!$Q$3:$Q$394)*
_xlfn.XLOOKUP(
INDEX(FixtureTicker!$B$3:$AM$22, MATCH($B386, FixtureTicker!$A$3:$A$22), PlayerForm!$X$5),
 TeamForm!$B$4:$B$23, TeamForm!$AD$4:$AD$23),
INDEX(FixtureTicker!$B$24:$AM$43, MATCH($B386, FixtureTicker!$A$24:$A$43), PlayerForm!$X$5)="A",
_xlfn.XLOOKUP($E386, PlayerForm!$D$3:$D$394, PlayerForm!$R$3:$R$394)*
_xlfn.XLOOKUP(
INDEX(FixtureTicker!$B$3:$AM$22, MATCH($B386, FixtureTicker!$A$3:$A$22), PlayerForm!$X$5),
 TeamForm!$B$4:$B$23, TeamForm!$AB$4:$AB$23),
INDEX(FixtureTicker!$B$24:$AM$43, MATCH($B386, FixtureTicker!$A$24:$A$43), PlayerForm!$X$5)="BLANK",
0
),
_xlfn.IFS(
INDEX(FixtureTicker!$B$24:$AM$43, MATCH($B386, FixtureTicker!$A$24:$A$43), PlayerForm!$X$5+1)="H",
_xlfn.XLOOKUP($E386, PlayerForm!$D$3:$D$394, PlayerForm!$Q$3:$Q$394)*
_xlfn.XLOOKUP(
INDEX(FixtureTicker!$B$3:$AM$22, MATCH($B386, FixtureTicker!$A$3:$A$22), PlayerForm!$X$5+1),
 TeamForm!$B$4:$B$23, TeamForm!$AD$4:$AD$23),
INDEX(FixtureTicker!$B$24:$AM$43, MATCH($B386, FixtureTicker!$A$24:$A$43), PlayerForm!$X$5+1)="A",
_xlfn.XLOOKUP($E386, PlayerForm!$D$3:$D$394, PlayerForm!$R$3:$R$394)*
_xlfn.XLOOKUP(
INDEX(FixtureTicker!$B$3:$AM$22, MATCH($B386, FixtureTicker!$A$3:$A$22), PlayerForm!$X$5+1),
 TeamForm!$B$4:$B$23, TeamForm!$AB$4:$AB$23),
INDEX(FixtureTicker!$B$24:$AM$43, MATCH($B386, FixtureTicker!$A$24:$A$43), PlayerForm!$X$5+1)="BLANK",
0
),
_xlfn.IFS(
INDEX(FixtureTicker!$B$24:$AM$43, MATCH($B386, FixtureTicker!$A$24:$A$43), PlayerForm!$X$5+2)="H",
_xlfn.XLOOKUP($E386, PlayerForm!$D$3:$D$394, PlayerForm!$Q$3:$Q$394)*
_xlfn.XLOOKUP(
INDEX(FixtureTicker!$B$3:$AM$22, MATCH($B386, FixtureTicker!$A$3:$A$22), PlayerForm!$X$5+2),
 TeamForm!$B$4:$B$23, TeamForm!$AD$4:$AD$23),
INDEX(FixtureTicker!$B$24:$AM$43, MATCH($B386, FixtureTicker!$A$24:$A$43), PlayerForm!$X$5+2)="A",
_xlfn.XLOOKUP($E386, PlayerForm!$D$3:$D$394, PlayerForm!$R$3:$R$394)*
_xlfn.XLOOKUP(
INDEX(FixtureTicker!$B$3:$AM$22, MATCH($B386, FixtureTicker!$A$3:$A$22), PlayerForm!$X$5+2),
 TeamForm!$B$4:$B$23, TeamForm!$AB$4:$AB$23),
INDEX(FixtureTicker!$B$24:$AM$43, MATCH($B386, FixtureTicker!$A$24:$A$43), PlayerForm!$X$5+2)="BLANK",
0
),
_xlfn.IFS(
INDEX(FixtureTicker!$B$24:$AM$43, MATCH($B386, FixtureTicker!$A$24:$A$43), PlayerForm!$X$5+3)="H",
_xlfn.XLOOKUP($E386, PlayerForm!$D$3:$D$394, PlayerForm!$Q$3:$Q$394)*
_xlfn.XLOOKUP(
INDEX(FixtureTicker!$B$3:$AM$22, MATCH($B386, FixtureTicker!$A$3:$A$22), PlayerForm!$X$5+3),
 TeamForm!$B$4:$B$23, TeamForm!$AD$4:$AD$23),
INDEX(FixtureTicker!$B$24:$AM$43, MATCH($B386, FixtureTicker!$A$24:$A$43), PlayerForm!$X$5+3)="A",
_xlfn.XLOOKUP($E386, PlayerForm!$D$3:$D$394, PlayerForm!$R$3:$R$394)*
_xlfn.XLOOKUP(
INDEX(FixtureTicker!$B$3:$AM$22, MATCH($B386, FixtureTicker!$A$3:$A$22), PlayerForm!$X$5+3),
 TeamForm!$B$4:$B$23, TeamForm!$AB$4:$AB$23),
INDEX(FixtureTicker!$B$24:$AM$43, MATCH($B386, FixtureTicker!$A$24:$A$43), PlayerForm!$X$5+3)="BLANK",
0
),
_xlfn.IFS(
INDEX(FixtureTicker!$B$24:$AM$43, MATCH($B386, FixtureTicker!$A$24:$A$43), PlayerForm!$X$5+4)="H",
_xlfn.XLOOKUP($E386, PlayerForm!$D$3:$D$394, PlayerForm!$Q$3:$Q$394)*
_xlfn.XLOOKUP(
INDEX(FixtureTicker!$B$3:$AM$22, MATCH($B386, FixtureTicker!$A$3:$A$22), PlayerForm!$X$5+4),
 TeamForm!$B$4:$B$23, TeamForm!$AD$4:$AD$23),
INDEX(FixtureTicker!$B$24:$AM$43, MATCH($B386, FixtureTicker!$A$24:$A$43), PlayerForm!$X$5+4)="A",
_xlfn.XLOOKUP($E386, PlayerForm!$D$3:$D$394, PlayerForm!$R$3:$R$394)*
_xlfn.XLOOKUP(
INDEX(FixtureTicker!$B$3:$AM$22, MATCH($B386, FixtureTicker!$A$3:$A$22), PlayerForm!$X$5+4),
 TeamForm!$B$4:$B$23, TeamForm!$AB$4:$AB$23),
INDEX(FixtureTicker!$B$24:$AM$43, MATCH($B386, FixtureTicker!$A$24:$A$43), PlayerForm!$X$5+4)="BLANK",
0
),
_xlfn.IFS(
INDEX(FixtureTicker!$B$24:$AM$43, MATCH($B386, FixtureTicker!$A$24:$A$43), PlayerForm!$X$5+5)="H",
_xlfn.XLOOKUP($E386, PlayerForm!$D$3:$D$394, PlayerForm!$Q$3:$Q$394)*
_xlfn.XLOOKUP(
INDEX(FixtureTicker!$B$3:$AM$22, MATCH($B386, FixtureTicker!$A$3:$A$22), PlayerForm!$X$5+5),
 TeamForm!$B$4:$B$23, TeamForm!$AD$4:$AD$23),
INDEX(FixtureTicker!$B$24:$AM$43, MATCH($B386, FixtureTicker!$A$24:$A$43), PlayerForm!$X$5+5)="A",
_xlfn.XLOOKUP($E386, PlayerForm!$D$3:$D$394, PlayerForm!$R$3:$R$394)*
_xlfn.XLOOKUP(
INDEX(FixtureTicker!$B$3:$AM$22, MATCH($B386, FixtureTicker!$A$3:$A$22), PlayerForm!$X$5+5),
 TeamForm!$B$4:$B$23, TeamForm!$AB$4:$AB$23),
INDEX(FixtureTicker!$B$24:$AM$43, MATCH($B386, FixtureTicker!$A$24:$A$43), PlayerForm!$X$5+5)="BLANK",
0
),
_xlfn.IFS(
INDEX(FixtureTicker!$B$24:$AM$43, MATCH($B386, FixtureTicker!$A$24:$A$43), PlayerForm!$X$5+6)="H",
_xlfn.XLOOKUP($E386, PlayerForm!$D$3:$D$394, PlayerForm!$Q$3:$Q$394)*
_xlfn.XLOOKUP(
INDEX(FixtureTicker!$B$3:$AM$22, MATCH($B386, FixtureTicker!$A$3:$A$22), PlayerForm!$X$5+6),
 TeamForm!$B$4:$B$23, TeamForm!$AD$4:$AD$23),
INDEX(FixtureTicker!$B$24:$AM$43, MATCH($B386, FixtureTicker!$A$24:$A$43), PlayerForm!$X$5+6)="A",
_xlfn.XLOOKUP($E386, PlayerForm!$D$3:$D$394, PlayerForm!$R$3:$R$394)*
_xlfn.XLOOKUP(
INDEX(FixtureTicker!$B$3:$AM$22, MATCH($B386, FixtureTicker!$A$3:$A$22), PlayerForm!$X$5+6),
 TeamForm!$B$4:$B$23, TeamForm!$AB$4:$AB$23),
INDEX(FixtureTicker!$B$24:$AM$43, MATCH($B386, FixtureTicker!$A$24:$A$43), PlayerForm!$X$5+6)="BLANK",
0
),
_xlfn.IFS(
INDEX(FixtureTicker!$B$24:$AM$43, MATCH($B386, FixtureTicker!$A$24:$A$43), PlayerForm!$X$5+7)="H",
_xlfn.XLOOKUP($E386, PlayerForm!$D$3:$D$394, PlayerForm!$Q$3:$Q$394)*
_xlfn.XLOOKUP(
INDEX(FixtureTicker!$B$3:$AM$22, MATCH($B386, FixtureTicker!$A$3:$A$22), PlayerForm!$X$5+7),
 TeamForm!$B$4:$B$23, TeamForm!$AD$4:$AD$23),
INDEX(FixtureTicker!$B$24:$AM$43, MATCH($B386, FixtureTicker!$A$24:$A$43), PlayerForm!$X$5+7)="A",
_xlfn.XLOOKUP($E386, PlayerForm!$D$3:$D$394, PlayerForm!$R$3:$R$394)*
_xlfn.XLOOKUP(
INDEX(FixtureTicker!$B$3:$AM$22, MATCH($B386, FixtureTicker!$A$3:$A$22), PlayerForm!$X$5+7),
 TeamForm!$B$4:$B$23, TeamForm!$AB$4:$AB$23),
INDEX(FixtureTicker!$B$24:$AM$43, MATCH($B386, FixtureTicker!$A$24:$A$43), PlayerForm!$X$5+7)="BLANK",
0
)
),0)</f>
        <v>0</v>
      </c>
    </row>
    <row r="387" spans="1:10">
      <c r="A387" s="55">
        <v>372</v>
      </c>
      <c r="B387" s="55" t="str">
        <f>_xlfn.XLOOKUP($A387, PlayerData!$B$3:$B$394, PlayerData!C$3:C$394)</f>
        <v>TOT</v>
      </c>
      <c r="C387" s="55" t="str">
        <f>_xlfn.XLOOKUP($A387, PlayerData!$B$3:$B$394, PlayerData!D$3:D$394)</f>
        <v>D</v>
      </c>
      <c r="D387" s="55">
        <f>_xlfn.XLOOKUP($A387, PlayerData!$B:$B, PlayerData!F:F,,,-1)</f>
        <v>4.5</v>
      </c>
      <c r="E387" s="31" t="str">
        <f>_xlfn.XLOOKUP($A387, PlayerData!$B$3:$B$394, PlayerData!E$3:E$394)</f>
        <v>Foyth</v>
      </c>
      <c r="F387" s="164" cm="1">
        <f t="array" ref="F387">IFERROR(0.01*_xlfn.IFS(
INDEX(FixtureTicker!$B$24:$AM$43, MATCH($B387, FixtureTicker!$A$24:$A$43, 0), PlayerForm!$X$5)="H",
_xlfn.XLOOKUP($E387, PlayerForm!$D$3:$D$394, PlayerForm!$Q$3:$Q$394)*
_xlfn.XLOOKUP(
INDEX(FixtureTicker!$B$3:$AM$22, MATCH($B387, FixtureTicker!$A$3:$A$22,0), PlayerForm!$X$5),
 TeamForm!$B$4:$B$23, TeamForm!$AD$4:$AD$23),
INDEX(FixtureTicker!$B$24:$AM$43, MATCH($B387, FixtureTicker!$A$24:$A$43,0), PlayerForm!$X$5)="A",
_xlfn.XLOOKUP($E387, PlayerForm!$D$3:$D$394, PlayerForm!$R$3:$R$394)*
_xlfn.XLOOKUP(
INDEX(FixtureTicker!$B$3:$AM$22, MATCH($B387, FixtureTicker!$A$3:$A$22,0), PlayerForm!$X$5),
 TeamForm!$B$4:$B$23, TeamForm!$AB$4:$AB$23),
INDEX(FixtureTicker!$B$24:$AM$43, MATCH($B387, FixtureTicker!$A$24:$A$43,0), PlayerForm!$X$5)="BLANK",
0),0)</f>
        <v>0</v>
      </c>
      <c r="G387" s="163" cm="1">
        <f t="array" ref="G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
),0)</f>
        <v>0</v>
      </c>
      <c r="H387" s="163" cm="1">
        <f t="array" ref="H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),
_xlfn.IFS(
INDEX(FixtureTicker!$B$24:$AM$43, MATCH($B387, FixtureTicker!$A$24:$A$43), PlayerForm!$X$5+2)="H",
_xlfn.XLOOKUP($E387, PlayerForm!$D$3:$D$394, PlayerForm!$Q$3:$Q$394)*
_xlfn.XLOOKUP(
INDEX(FixtureTicker!$B$3:$AM$22, MATCH($B387, FixtureTicker!$A$3:$A$22), PlayerForm!$X$5+2),
 TeamForm!$B$4:$B$23, TeamForm!$AD$4:$AD$23),
INDEX(FixtureTicker!$B$24:$AM$43, MATCH($B387, FixtureTicker!$A$24:$A$43), PlayerForm!$X$5+2)="A",
_xlfn.XLOOKUP($E387, PlayerForm!$D$3:$D$394, PlayerForm!$R$3:$R$394)*
_xlfn.XLOOKUP(
INDEX(FixtureTicker!$B$3:$AM$22, MATCH($B387, FixtureTicker!$A$3:$A$22), PlayerForm!$X$5+2),
 TeamForm!$B$4:$B$23, TeamForm!$AB$4:$AB$23),
INDEX(FixtureTicker!$B$24:$AM$43, MATCH($B387, FixtureTicker!$A$24:$A$43), PlayerForm!$X$5+2)="BLANK",
0
),
_xlfn.IFS(
INDEX(FixtureTicker!$B$24:$AM$43, MATCH($B387, FixtureTicker!$A$24:$A$43), PlayerForm!$X$5+3)="H",
_xlfn.XLOOKUP($E387, PlayerForm!$D$3:$D$394, PlayerForm!$Q$3:$Q$394)*
_xlfn.XLOOKUP(
INDEX(FixtureTicker!$B$3:$AM$22, MATCH($B387, FixtureTicker!$A$3:$A$22), PlayerForm!$X$5+3),
 TeamForm!$B$4:$B$23, TeamForm!$AD$4:$AD$23),
INDEX(FixtureTicker!$B$24:$AM$43, MATCH($B387, FixtureTicker!$A$24:$A$43), PlayerForm!$X$5+3)="A",
_xlfn.XLOOKUP($E387, PlayerForm!$D$3:$D$394, PlayerForm!$R$3:$R$394)*
_xlfn.XLOOKUP(
INDEX(FixtureTicker!$B$3:$AM$22, MATCH($B387, FixtureTicker!$A$3:$A$22), PlayerForm!$X$5+3),
 TeamForm!$B$4:$B$23, TeamForm!$AB$4:$AB$23),
INDEX(FixtureTicker!$B$24:$AM$43, MATCH($B387, FixtureTicker!$A$24:$A$43), PlayerForm!$X$5+3)="BLANK",
0
)
),0)</f>
        <v>0</v>
      </c>
      <c r="I387" s="163" cm="1">
        <f t="array" ref="I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),
_xlfn.IFS(
INDEX(FixtureTicker!$B$24:$AM$43, MATCH($B387, FixtureTicker!$A$24:$A$43), PlayerForm!$X$5+2)="H",
_xlfn.XLOOKUP($E387, PlayerForm!$D$3:$D$394, PlayerForm!$Q$3:$Q$394)*
_xlfn.XLOOKUP(
INDEX(FixtureTicker!$B$3:$AM$22, MATCH($B387, FixtureTicker!$A$3:$A$22), PlayerForm!$X$5+2),
 TeamForm!$B$4:$B$23, TeamForm!$AD$4:$AD$23),
INDEX(FixtureTicker!$B$24:$AM$43, MATCH($B387, FixtureTicker!$A$24:$A$43), PlayerForm!$X$5+2)="A",
_xlfn.XLOOKUP($E387, PlayerForm!$D$3:$D$394, PlayerForm!$R$3:$R$394)*
_xlfn.XLOOKUP(
INDEX(FixtureTicker!$B$3:$AM$22, MATCH($B387, FixtureTicker!$A$3:$A$22), PlayerForm!$X$5+2),
 TeamForm!$B$4:$B$23, TeamForm!$AB$4:$AB$23),
INDEX(FixtureTicker!$B$24:$AM$43, MATCH($B387, FixtureTicker!$A$24:$A$43), PlayerForm!$X$5+2)="BLANK",
0
),
_xlfn.IFS(
INDEX(FixtureTicker!$B$24:$AM$43, MATCH($B387, FixtureTicker!$A$24:$A$43), PlayerForm!$X$5+3)="H",
_xlfn.XLOOKUP($E387, PlayerForm!$D$3:$D$394, PlayerForm!$Q$3:$Q$394)*
_xlfn.XLOOKUP(
INDEX(FixtureTicker!$B$3:$AM$22, MATCH($B387, FixtureTicker!$A$3:$A$22), PlayerForm!$X$5+3),
 TeamForm!$B$4:$B$23, TeamForm!$AD$4:$AD$23),
INDEX(FixtureTicker!$B$24:$AM$43, MATCH($B387, FixtureTicker!$A$24:$A$43), PlayerForm!$X$5+3)="A",
_xlfn.XLOOKUP($E387, PlayerForm!$D$3:$D$394, PlayerForm!$R$3:$R$394)*
_xlfn.XLOOKUP(
INDEX(FixtureTicker!$B$3:$AM$22, MATCH($B387, FixtureTicker!$A$3:$A$22), PlayerForm!$X$5+3),
 TeamForm!$B$4:$B$23, TeamForm!$AB$4:$AB$23),
INDEX(FixtureTicker!$B$24:$AM$43, MATCH($B387, FixtureTicker!$A$24:$A$43), PlayerForm!$X$5+3)="BLANK",
0
),
_xlfn.IFS(
INDEX(FixtureTicker!$B$24:$AM$43, MATCH($B387, FixtureTicker!$A$24:$A$43), PlayerForm!$X$5+4)="H",
_xlfn.XLOOKUP($E387, PlayerForm!$D$3:$D$394, PlayerForm!$Q$3:$Q$394)*
_xlfn.XLOOKUP(
INDEX(FixtureTicker!$B$3:$AM$22, MATCH($B387, FixtureTicker!$A$3:$A$22), PlayerForm!$X$5+4),
 TeamForm!$B$4:$B$23, TeamForm!$AD$4:$AD$23),
INDEX(FixtureTicker!$B$24:$AM$43, MATCH($B387, FixtureTicker!$A$24:$A$43), PlayerForm!$X$5+4)="A",
_xlfn.XLOOKUP($E387, PlayerForm!$D$3:$D$394, PlayerForm!$R$3:$R$394)*
_xlfn.XLOOKUP(
INDEX(FixtureTicker!$B$3:$AM$22, MATCH($B387, FixtureTicker!$A$3:$A$22), PlayerForm!$X$5+4),
 TeamForm!$B$4:$B$23, TeamForm!$AB$4:$AB$23),
INDEX(FixtureTicker!$B$24:$AM$43, MATCH($B387, FixtureTicker!$A$24:$A$43), PlayerForm!$X$5+4)="BLANK",
0
),
_xlfn.IFS(
INDEX(FixtureTicker!$B$24:$AM$43, MATCH($B387, FixtureTicker!$A$24:$A$43), PlayerForm!$X$5+5)="H",
_xlfn.XLOOKUP($E387, PlayerForm!$D$3:$D$394, PlayerForm!$Q$3:$Q$394)*
_xlfn.XLOOKUP(
INDEX(FixtureTicker!$B$3:$AM$22, MATCH($B387, FixtureTicker!$A$3:$A$22), PlayerForm!$X$5+5),
 TeamForm!$B$4:$B$23, TeamForm!$AD$4:$AD$23),
INDEX(FixtureTicker!$B$24:$AM$43, MATCH($B387, FixtureTicker!$A$24:$A$43), PlayerForm!$X$5+5)="A",
_xlfn.XLOOKUP($E387, PlayerForm!$D$3:$D$394, PlayerForm!$R$3:$R$394)*
_xlfn.XLOOKUP(
INDEX(FixtureTicker!$B$3:$AM$22, MATCH($B387, FixtureTicker!$A$3:$A$22), PlayerForm!$X$5+5),
 TeamForm!$B$4:$B$23, TeamForm!$AB$4:$AB$23),
INDEX(FixtureTicker!$B$24:$AM$43, MATCH($B387, FixtureTicker!$A$24:$A$43), PlayerForm!$X$5+5)="BLANK",
0
)
),0)</f>
        <v>0</v>
      </c>
      <c r="J387" s="163" cm="1">
        <f t="array" ref="J387">IFERROR(0.01*SUM(
_xlfn.IFS(
INDEX(FixtureTicker!$B$24:$AM$43, MATCH($B387, FixtureTicker!$A$24:$A$43), PlayerForm!$X$5)="H",
_xlfn.XLOOKUP($E387, PlayerForm!$D$3:$D$394, PlayerForm!$Q$3:$Q$394)*
_xlfn.XLOOKUP(
INDEX(FixtureTicker!$B$3:$AM$22, MATCH($B387, FixtureTicker!$A$3:$A$22), PlayerForm!$X$5),
 TeamForm!$B$4:$B$23, TeamForm!$AD$4:$AD$23),
INDEX(FixtureTicker!$B$24:$AM$43, MATCH($B387, FixtureTicker!$A$24:$A$43), PlayerForm!$X$5)="A",
_xlfn.XLOOKUP($E387, PlayerForm!$D$3:$D$394, PlayerForm!$R$3:$R$394)*
_xlfn.XLOOKUP(
INDEX(FixtureTicker!$B$3:$AM$22, MATCH($B387, FixtureTicker!$A$3:$A$22), PlayerForm!$X$5),
 TeamForm!$B$4:$B$23, TeamForm!$AB$4:$AB$23),
INDEX(FixtureTicker!$B$24:$AM$43, MATCH($B387, FixtureTicker!$A$24:$A$43), PlayerForm!$X$5)="BLANK",
0
),
_xlfn.IFS(
INDEX(FixtureTicker!$B$24:$AM$43, MATCH($B387, FixtureTicker!$A$24:$A$43), PlayerForm!$X$5+1)="H",
_xlfn.XLOOKUP($E387, PlayerForm!$D$3:$D$394, PlayerForm!$Q$3:$Q$394)*
_xlfn.XLOOKUP(
INDEX(FixtureTicker!$B$3:$AM$22, MATCH($B387, FixtureTicker!$A$3:$A$22), PlayerForm!$X$5+1),
 TeamForm!$B$4:$B$23, TeamForm!$AD$4:$AD$23),
INDEX(FixtureTicker!$B$24:$AM$43, MATCH($B387, FixtureTicker!$A$24:$A$43), PlayerForm!$X$5+1)="A",
_xlfn.XLOOKUP($E387, PlayerForm!$D$3:$D$394, PlayerForm!$R$3:$R$394)*
_xlfn.XLOOKUP(
INDEX(FixtureTicker!$B$3:$AM$22, MATCH($B387, FixtureTicker!$A$3:$A$22), PlayerForm!$X$5+1),
 TeamForm!$B$4:$B$23, TeamForm!$AB$4:$AB$23),
INDEX(FixtureTicker!$B$24:$AM$43, MATCH($B387, FixtureTicker!$A$24:$A$43), PlayerForm!$X$5+1)="BLANK",
0
),
_xlfn.IFS(
INDEX(FixtureTicker!$B$24:$AM$43, MATCH($B387, FixtureTicker!$A$24:$A$43), PlayerForm!$X$5+2)="H",
_xlfn.XLOOKUP($E387, PlayerForm!$D$3:$D$394, PlayerForm!$Q$3:$Q$394)*
_xlfn.XLOOKUP(
INDEX(FixtureTicker!$B$3:$AM$22, MATCH($B387, FixtureTicker!$A$3:$A$22), PlayerForm!$X$5+2),
 TeamForm!$B$4:$B$23, TeamForm!$AD$4:$AD$23),
INDEX(FixtureTicker!$B$24:$AM$43, MATCH($B387, FixtureTicker!$A$24:$A$43), PlayerForm!$X$5+2)="A",
_xlfn.XLOOKUP($E387, PlayerForm!$D$3:$D$394, PlayerForm!$R$3:$R$394)*
_xlfn.XLOOKUP(
INDEX(FixtureTicker!$B$3:$AM$22, MATCH($B387, FixtureTicker!$A$3:$A$22), PlayerForm!$X$5+2),
 TeamForm!$B$4:$B$23, TeamForm!$AB$4:$AB$23),
INDEX(FixtureTicker!$B$24:$AM$43, MATCH($B387, FixtureTicker!$A$24:$A$43), PlayerForm!$X$5+2)="BLANK",
0
),
_xlfn.IFS(
INDEX(FixtureTicker!$B$24:$AM$43, MATCH($B387, FixtureTicker!$A$24:$A$43), PlayerForm!$X$5+3)="H",
_xlfn.XLOOKUP($E387, PlayerForm!$D$3:$D$394, PlayerForm!$Q$3:$Q$394)*
_xlfn.XLOOKUP(
INDEX(FixtureTicker!$B$3:$AM$22, MATCH($B387, FixtureTicker!$A$3:$A$22), PlayerForm!$X$5+3),
 TeamForm!$B$4:$B$23, TeamForm!$AD$4:$AD$23),
INDEX(FixtureTicker!$B$24:$AM$43, MATCH($B387, FixtureTicker!$A$24:$A$43), PlayerForm!$X$5+3)="A",
_xlfn.XLOOKUP($E387, PlayerForm!$D$3:$D$394, PlayerForm!$R$3:$R$394)*
_xlfn.XLOOKUP(
INDEX(FixtureTicker!$B$3:$AM$22, MATCH($B387, FixtureTicker!$A$3:$A$22), PlayerForm!$X$5+3),
 TeamForm!$B$4:$B$23, TeamForm!$AB$4:$AB$23),
INDEX(FixtureTicker!$B$24:$AM$43, MATCH($B387, FixtureTicker!$A$24:$A$43), PlayerForm!$X$5+3)="BLANK",
0
),
_xlfn.IFS(
INDEX(FixtureTicker!$B$24:$AM$43, MATCH($B387, FixtureTicker!$A$24:$A$43), PlayerForm!$X$5+4)="H",
_xlfn.XLOOKUP($E387, PlayerForm!$D$3:$D$394, PlayerForm!$Q$3:$Q$394)*
_xlfn.XLOOKUP(
INDEX(FixtureTicker!$B$3:$AM$22, MATCH($B387, FixtureTicker!$A$3:$A$22), PlayerForm!$X$5+4),
 TeamForm!$B$4:$B$23, TeamForm!$AD$4:$AD$23),
INDEX(FixtureTicker!$B$24:$AM$43, MATCH($B387, FixtureTicker!$A$24:$A$43), PlayerForm!$X$5+4)="A",
_xlfn.XLOOKUP($E387, PlayerForm!$D$3:$D$394, PlayerForm!$R$3:$R$394)*
_xlfn.XLOOKUP(
INDEX(FixtureTicker!$B$3:$AM$22, MATCH($B387, FixtureTicker!$A$3:$A$22), PlayerForm!$X$5+4),
 TeamForm!$B$4:$B$23, TeamForm!$AB$4:$AB$23),
INDEX(FixtureTicker!$B$24:$AM$43, MATCH($B387, FixtureTicker!$A$24:$A$43), PlayerForm!$X$5+4)="BLANK",
0
),
_xlfn.IFS(
INDEX(FixtureTicker!$B$24:$AM$43, MATCH($B387, FixtureTicker!$A$24:$A$43), PlayerForm!$X$5+5)="H",
_xlfn.XLOOKUP($E387, PlayerForm!$D$3:$D$394, PlayerForm!$Q$3:$Q$394)*
_xlfn.XLOOKUP(
INDEX(FixtureTicker!$B$3:$AM$22, MATCH($B387, FixtureTicker!$A$3:$A$22), PlayerForm!$X$5+5),
 TeamForm!$B$4:$B$23, TeamForm!$AD$4:$AD$23),
INDEX(FixtureTicker!$B$24:$AM$43, MATCH($B387, FixtureTicker!$A$24:$A$43), PlayerForm!$X$5+5)="A",
_xlfn.XLOOKUP($E387, PlayerForm!$D$3:$D$394, PlayerForm!$R$3:$R$394)*
_xlfn.XLOOKUP(
INDEX(FixtureTicker!$B$3:$AM$22, MATCH($B387, FixtureTicker!$A$3:$A$22), PlayerForm!$X$5+5),
 TeamForm!$B$4:$B$23, TeamForm!$AB$4:$AB$23),
INDEX(FixtureTicker!$B$24:$AM$43, MATCH($B387, FixtureTicker!$A$24:$A$43), PlayerForm!$X$5+5)="BLANK",
0
),
_xlfn.IFS(
INDEX(FixtureTicker!$B$24:$AM$43, MATCH($B387, FixtureTicker!$A$24:$A$43), PlayerForm!$X$5+6)="H",
_xlfn.XLOOKUP($E387, PlayerForm!$D$3:$D$394, PlayerForm!$Q$3:$Q$394)*
_xlfn.XLOOKUP(
INDEX(FixtureTicker!$B$3:$AM$22, MATCH($B387, FixtureTicker!$A$3:$A$22), PlayerForm!$X$5+6),
 TeamForm!$B$4:$B$23, TeamForm!$AD$4:$AD$23),
INDEX(FixtureTicker!$B$24:$AM$43, MATCH($B387, FixtureTicker!$A$24:$A$43), PlayerForm!$X$5+6)="A",
_xlfn.XLOOKUP($E387, PlayerForm!$D$3:$D$394, PlayerForm!$R$3:$R$394)*
_xlfn.XLOOKUP(
INDEX(FixtureTicker!$B$3:$AM$22, MATCH($B387, FixtureTicker!$A$3:$A$22), PlayerForm!$X$5+6),
 TeamForm!$B$4:$B$23, TeamForm!$AB$4:$AB$23),
INDEX(FixtureTicker!$B$24:$AM$43, MATCH($B387, FixtureTicker!$A$24:$A$43), PlayerForm!$X$5+6)="BLANK",
0
),
_xlfn.IFS(
INDEX(FixtureTicker!$B$24:$AM$43, MATCH($B387, FixtureTicker!$A$24:$A$43), PlayerForm!$X$5+7)="H",
_xlfn.XLOOKUP($E387, PlayerForm!$D$3:$D$394, PlayerForm!$Q$3:$Q$394)*
_xlfn.XLOOKUP(
INDEX(FixtureTicker!$B$3:$AM$22, MATCH($B387, FixtureTicker!$A$3:$A$22), PlayerForm!$X$5+7),
 TeamForm!$B$4:$B$23, TeamForm!$AD$4:$AD$23),
INDEX(FixtureTicker!$B$24:$AM$43, MATCH($B387, FixtureTicker!$A$24:$A$43), PlayerForm!$X$5+7)="A",
_xlfn.XLOOKUP($E387, PlayerForm!$D$3:$D$394, PlayerForm!$R$3:$R$394)*
_xlfn.XLOOKUP(
INDEX(FixtureTicker!$B$3:$AM$22, MATCH($B387, FixtureTicker!$A$3:$A$22), PlayerForm!$X$5+7),
 TeamForm!$B$4:$B$23, TeamForm!$AB$4:$AB$23),
INDEX(FixtureTicker!$B$24:$AM$43, MATCH($B387, FixtureTicker!$A$24:$A$43), PlayerForm!$X$5+7)="BLANK",
0
)
),0)</f>
        <v>0</v>
      </c>
    </row>
    <row r="388" spans="1:10">
      <c r="A388" s="55">
        <v>373</v>
      </c>
      <c r="B388" s="55" t="str">
        <f>_xlfn.XLOOKUP($A388, PlayerData!$B$3:$B$394, PlayerData!C$3:C$394)</f>
        <v>SHU</v>
      </c>
      <c r="C388" s="55" t="str">
        <f>_xlfn.XLOOKUP($A388, PlayerData!$B$3:$B$394, PlayerData!D$3:D$394)</f>
        <v>D</v>
      </c>
      <c r="D388" s="55">
        <f>_xlfn.XLOOKUP($A388, PlayerData!$B:$B, PlayerData!F:F,,,-1)</f>
        <v>4.0999999999999996</v>
      </c>
      <c r="E388" s="31" t="str">
        <f>_xlfn.XLOOKUP($A388, PlayerData!$B$3:$B$394, PlayerData!E$3:E$394)</f>
        <v>Jagielka</v>
      </c>
      <c r="F388" s="164" cm="1">
        <f t="array" ref="F388">IFERROR(0.01*_xlfn.IFS(
INDEX(FixtureTicker!$B$24:$AM$43, MATCH($B388, FixtureTicker!$A$24:$A$43, 0), PlayerForm!$X$5)="H",
_xlfn.XLOOKUP($E388, PlayerForm!$D$3:$D$394, PlayerForm!$Q$3:$Q$394)*
_xlfn.XLOOKUP(
INDEX(FixtureTicker!$B$3:$AM$22, MATCH($B388, FixtureTicker!$A$3:$A$22,0), PlayerForm!$X$5),
 TeamForm!$B$4:$B$23, TeamForm!$AD$4:$AD$23),
INDEX(FixtureTicker!$B$24:$AM$43, MATCH($B388, FixtureTicker!$A$24:$A$43,0), PlayerForm!$X$5)="A",
_xlfn.XLOOKUP($E388, PlayerForm!$D$3:$D$394, PlayerForm!$R$3:$R$394)*
_xlfn.XLOOKUP(
INDEX(FixtureTicker!$B$3:$AM$22, MATCH($B388, FixtureTicker!$A$3:$A$22,0), PlayerForm!$X$5),
 TeamForm!$B$4:$B$23, TeamForm!$AB$4:$AB$23),
INDEX(FixtureTicker!$B$24:$AM$43, MATCH($B388, FixtureTicker!$A$24:$A$43,0), PlayerForm!$X$5)="BLANK",
0),0)</f>
        <v>0</v>
      </c>
      <c r="G388" s="163" cm="1">
        <f t="array" ref="G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
),0)</f>
        <v>0</v>
      </c>
      <c r="H388" s="163" cm="1">
        <f t="array" ref="H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),
_xlfn.IFS(
INDEX(FixtureTicker!$B$24:$AM$43, MATCH($B388, FixtureTicker!$A$24:$A$43), PlayerForm!$X$5+2)="H",
_xlfn.XLOOKUP($E388, PlayerForm!$D$3:$D$394, PlayerForm!$Q$3:$Q$394)*
_xlfn.XLOOKUP(
INDEX(FixtureTicker!$B$3:$AM$22, MATCH($B388, FixtureTicker!$A$3:$A$22), PlayerForm!$X$5+2),
 TeamForm!$B$4:$B$23, TeamForm!$AD$4:$AD$23),
INDEX(FixtureTicker!$B$24:$AM$43, MATCH($B388, FixtureTicker!$A$24:$A$43), PlayerForm!$X$5+2)="A",
_xlfn.XLOOKUP($E388, PlayerForm!$D$3:$D$394, PlayerForm!$R$3:$R$394)*
_xlfn.XLOOKUP(
INDEX(FixtureTicker!$B$3:$AM$22, MATCH($B388, FixtureTicker!$A$3:$A$22), PlayerForm!$X$5+2),
 TeamForm!$B$4:$B$23, TeamForm!$AB$4:$AB$23),
INDEX(FixtureTicker!$B$24:$AM$43, MATCH($B388, FixtureTicker!$A$24:$A$43), PlayerForm!$X$5+2)="BLANK",
0
),
_xlfn.IFS(
INDEX(FixtureTicker!$B$24:$AM$43, MATCH($B388, FixtureTicker!$A$24:$A$43), PlayerForm!$X$5+3)="H",
_xlfn.XLOOKUP($E388, PlayerForm!$D$3:$D$394, PlayerForm!$Q$3:$Q$394)*
_xlfn.XLOOKUP(
INDEX(FixtureTicker!$B$3:$AM$22, MATCH($B388, FixtureTicker!$A$3:$A$22), PlayerForm!$X$5+3),
 TeamForm!$B$4:$B$23, TeamForm!$AD$4:$AD$23),
INDEX(FixtureTicker!$B$24:$AM$43, MATCH($B388, FixtureTicker!$A$24:$A$43), PlayerForm!$X$5+3)="A",
_xlfn.XLOOKUP($E388, PlayerForm!$D$3:$D$394, PlayerForm!$R$3:$R$394)*
_xlfn.XLOOKUP(
INDEX(FixtureTicker!$B$3:$AM$22, MATCH($B388, FixtureTicker!$A$3:$A$22), PlayerForm!$X$5+3),
 TeamForm!$B$4:$B$23, TeamForm!$AB$4:$AB$23),
INDEX(FixtureTicker!$B$24:$AM$43, MATCH($B388, FixtureTicker!$A$24:$A$43), PlayerForm!$X$5+3)="BLANK",
0
)
),0)</f>
        <v>0</v>
      </c>
      <c r="I388" s="163" cm="1">
        <f t="array" ref="I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),
_xlfn.IFS(
INDEX(FixtureTicker!$B$24:$AM$43, MATCH($B388, FixtureTicker!$A$24:$A$43), PlayerForm!$X$5+2)="H",
_xlfn.XLOOKUP($E388, PlayerForm!$D$3:$D$394, PlayerForm!$Q$3:$Q$394)*
_xlfn.XLOOKUP(
INDEX(FixtureTicker!$B$3:$AM$22, MATCH($B388, FixtureTicker!$A$3:$A$22), PlayerForm!$X$5+2),
 TeamForm!$B$4:$B$23, TeamForm!$AD$4:$AD$23),
INDEX(FixtureTicker!$B$24:$AM$43, MATCH($B388, FixtureTicker!$A$24:$A$43), PlayerForm!$X$5+2)="A",
_xlfn.XLOOKUP($E388, PlayerForm!$D$3:$D$394, PlayerForm!$R$3:$R$394)*
_xlfn.XLOOKUP(
INDEX(FixtureTicker!$B$3:$AM$22, MATCH($B388, FixtureTicker!$A$3:$A$22), PlayerForm!$X$5+2),
 TeamForm!$B$4:$B$23, TeamForm!$AB$4:$AB$23),
INDEX(FixtureTicker!$B$24:$AM$43, MATCH($B388, FixtureTicker!$A$24:$A$43), PlayerForm!$X$5+2)="BLANK",
0
),
_xlfn.IFS(
INDEX(FixtureTicker!$B$24:$AM$43, MATCH($B388, FixtureTicker!$A$24:$A$43), PlayerForm!$X$5+3)="H",
_xlfn.XLOOKUP($E388, PlayerForm!$D$3:$D$394, PlayerForm!$Q$3:$Q$394)*
_xlfn.XLOOKUP(
INDEX(FixtureTicker!$B$3:$AM$22, MATCH($B388, FixtureTicker!$A$3:$A$22), PlayerForm!$X$5+3),
 TeamForm!$B$4:$B$23, TeamForm!$AD$4:$AD$23),
INDEX(FixtureTicker!$B$24:$AM$43, MATCH($B388, FixtureTicker!$A$24:$A$43), PlayerForm!$X$5+3)="A",
_xlfn.XLOOKUP($E388, PlayerForm!$D$3:$D$394, PlayerForm!$R$3:$R$394)*
_xlfn.XLOOKUP(
INDEX(FixtureTicker!$B$3:$AM$22, MATCH($B388, FixtureTicker!$A$3:$A$22), PlayerForm!$X$5+3),
 TeamForm!$B$4:$B$23, TeamForm!$AB$4:$AB$23),
INDEX(FixtureTicker!$B$24:$AM$43, MATCH($B388, FixtureTicker!$A$24:$A$43), PlayerForm!$X$5+3)="BLANK",
0
),
_xlfn.IFS(
INDEX(FixtureTicker!$B$24:$AM$43, MATCH($B388, FixtureTicker!$A$24:$A$43), PlayerForm!$X$5+4)="H",
_xlfn.XLOOKUP($E388, PlayerForm!$D$3:$D$394, PlayerForm!$Q$3:$Q$394)*
_xlfn.XLOOKUP(
INDEX(FixtureTicker!$B$3:$AM$22, MATCH($B388, FixtureTicker!$A$3:$A$22), PlayerForm!$X$5+4),
 TeamForm!$B$4:$B$23, TeamForm!$AD$4:$AD$23),
INDEX(FixtureTicker!$B$24:$AM$43, MATCH($B388, FixtureTicker!$A$24:$A$43), PlayerForm!$X$5+4)="A",
_xlfn.XLOOKUP($E388, PlayerForm!$D$3:$D$394, PlayerForm!$R$3:$R$394)*
_xlfn.XLOOKUP(
INDEX(FixtureTicker!$B$3:$AM$22, MATCH($B388, FixtureTicker!$A$3:$A$22), PlayerForm!$X$5+4),
 TeamForm!$B$4:$B$23, TeamForm!$AB$4:$AB$23),
INDEX(FixtureTicker!$B$24:$AM$43, MATCH($B388, FixtureTicker!$A$24:$A$43), PlayerForm!$X$5+4)="BLANK",
0
),
_xlfn.IFS(
INDEX(FixtureTicker!$B$24:$AM$43, MATCH($B388, FixtureTicker!$A$24:$A$43), PlayerForm!$X$5+5)="H",
_xlfn.XLOOKUP($E388, PlayerForm!$D$3:$D$394, PlayerForm!$Q$3:$Q$394)*
_xlfn.XLOOKUP(
INDEX(FixtureTicker!$B$3:$AM$22, MATCH($B388, FixtureTicker!$A$3:$A$22), PlayerForm!$X$5+5),
 TeamForm!$B$4:$B$23, TeamForm!$AD$4:$AD$23),
INDEX(FixtureTicker!$B$24:$AM$43, MATCH($B388, FixtureTicker!$A$24:$A$43), PlayerForm!$X$5+5)="A",
_xlfn.XLOOKUP($E388, PlayerForm!$D$3:$D$394, PlayerForm!$R$3:$R$394)*
_xlfn.XLOOKUP(
INDEX(FixtureTicker!$B$3:$AM$22, MATCH($B388, FixtureTicker!$A$3:$A$22), PlayerForm!$X$5+5),
 TeamForm!$B$4:$B$23, TeamForm!$AB$4:$AB$23),
INDEX(FixtureTicker!$B$24:$AM$43, MATCH($B388, FixtureTicker!$A$24:$A$43), PlayerForm!$X$5+5)="BLANK",
0
)
),0)</f>
        <v>0</v>
      </c>
      <c r="J388" s="163" cm="1">
        <f t="array" ref="J388">IFERROR(0.01*SUM(
_xlfn.IFS(
INDEX(FixtureTicker!$B$24:$AM$43, MATCH($B388, FixtureTicker!$A$24:$A$43), PlayerForm!$X$5)="H",
_xlfn.XLOOKUP($E388, PlayerForm!$D$3:$D$394, PlayerForm!$Q$3:$Q$394)*
_xlfn.XLOOKUP(
INDEX(FixtureTicker!$B$3:$AM$22, MATCH($B388, FixtureTicker!$A$3:$A$22), PlayerForm!$X$5),
 TeamForm!$B$4:$B$23, TeamForm!$AD$4:$AD$23),
INDEX(FixtureTicker!$B$24:$AM$43, MATCH($B388, FixtureTicker!$A$24:$A$43), PlayerForm!$X$5)="A",
_xlfn.XLOOKUP($E388, PlayerForm!$D$3:$D$394, PlayerForm!$R$3:$R$394)*
_xlfn.XLOOKUP(
INDEX(FixtureTicker!$B$3:$AM$22, MATCH($B388, FixtureTicker!$A$3:$A$22), PlayerForm!$X$5),
 TeamForm!$B$4:$B$23, TeamForm!$AB$4:$AB$23),
INDEX(FixtureTicker!$B$24:$AM$43, MATCH($B388, FixtureTicker!$A$24:$A$43), PlayerForm!$X$5)="BLANK",
0
),
_xlfn.IFS(
INDEX(FixtureTicker!$B$24:$AM$43, MATCH($B388, FixtureTicker!$A$24:$A$43), PlayerForm!$X$5+1)="H",
_xlfn.XLOOKUP($E388, PlayerForm!$D$3:$D$394, PlayerForm!$Q$3:$Q$394)*
_xlfn.XLOOKUP(
INDEX(FixtureTicker!$B$3:$AM$22, MATCH($B388, FixtureTicker!$A$3:$A$22), PlayerForm!$X$5+1),
 TeamForm!$B$4:$B$23, TeamForm!$AD$4:$AD$23),
INDEX(FixtureTicker!$B$24:$AM$43, MATCH($B388, FixtureTicker!$A$24:$A$43), PlayerForm!$X$5+1)="A",
_xlfn.XLOOKUP($E388, PlayerForm!$D$3:$D$394, PlayerForm!$R$3:$R$394)*
_xlfn.XLOOKUP(
INDEX(FixtureTicker!$B$3:$AM$22, MATCH($B388, FixtureTicker!$A$3:$A$22), PlayerForm!$X$5+1),
 TeamForm!$B$4:$B$23, TeamForm!$AB$4:$AB$23),
INDEX(FixtureTicker!$B$24:$AM$43, MATCH($B388, FixtureTicker!$A$24:$A$43), PlayerForm!$X$5+1)="BLANK",
0
),
_xlfn.IFS(
INDEX(FixtureTicker!$B$24:$AM$43, MATCH($B388, FixtureTicker!$A$24:$A$43), PlayerForm!$X$5+2)="H",
_xlfn.XLOOKUP($E388, PlayerForm!$D$3:$D$394, PlayerForm!$Q$3:$Q$394)*
_xlfn.XLOOKUP(
INDEX(FixtureTicker!$B$3:$AM$22, MATCH($B388, FixtureTicker!$A$3:$A$22), PlayerForm!$X$5+2),
 TeamForm!$B$4:$B$23, TeamForm!$AD$4:$AD$23),
INDEX(FixtureTicker!$B$24:$AM$43, MATCH($B388, FixtureTicker!$A$24:$A$43), PlayerForm!$X$5+2)="A",
_xlfn.XLOOKUP($E388, PlayerForm!$D$3:$D$394, PlayerForm!$R$3:$R$394)*
_xlfn.XLOOKUP(
INDEX(FixtureTicker!$B$3:$AM$22, MATCH($B388, FixtureTicker!$A$3:$A$22), PlayerForm!$X$5+2),
 TeamForm!$B$4:$B$23, TeamForm!$AB$4:$AB$23),
INDEX(FixtureTicker!$B$24:$AM$43, MATCH($B388, FixtureTicker!$A$24:$A$43), PlayerForm!$X$5+2)="BLANK",
0
),
_xlfn.IFS(
INDEX(FixtureTicker!$B$24:$AM$43, MATCH($B388, FixtureTicker!$A$24:$A$43), PlayerForm!$X$5+3)="H",
_xlfn.XLOOKUP($E388, PlayerForm!$D$3:$D$394, PlayerForm!$Q$3:$Q$394)*
_xlfn.XLOOKUP(
INDEX(FixtureTicker!$B$3:$AM$22, MATCH($B388, FixtureTicker!$A$3:$A$22), PlayerForm!$X$5+3),
 TeamForm!$B$4:$B$23, TeamForm!$AD$4:$AD$23),
INDEX(FixtureTicker!$B$24:$AM$43, MATCH($B388, FixtureTicker!$A$24:$A$43), PlayerForm!$X$5+3)="A",
_xlfn.XLOOKUP($E388, PlayerForm!$D$3:$D$394, PlayerForm!$R$3:$R$394)*
_xlfn.XLOOKUP(
INDEX(FixtureTicker!$B$3:$AM$22, MATCH($B388, FixtureTicker!$A$3:$A$22), PlayerForm!$X$5+3),
 TeamForm!$B$4:$B$23, TeamForm!$AB$4:$AB$23),
INDEX(FixtureTicker!$B$24:$AM$43, MATCH($B388, FixtureTicker!$A$24:$A$43), PlayerForm!$X$5+3)="BLANK",
0
),
_xlfn.IFS(
INDEX(FixtureTicker!$B$24:$AM$43, MATCH($B388, FixtureTicker!$A$24:$A$43), PlayerForm!$X$5+4)="H",
_xlfn.XLOOKUP($E388, PlayerForm!$D$3:$D$394, PlayerForm!$Q$3:$Q$394)*
_xlfn.XLOOKUP(
INDEX(FixtureTicker!$B$3:$AM$22, MATCH($B388, FixtureTicker!$A$3:$A$22), PlayerForm!$X$5+4),
 TeamForm!$B$4:$B$23, TeamForm!$AD$4:$AD$23),
INDEX(FixtureTicker!$B$24:$AM$43, MATCH($B388, FixtureTicker!$A$24:$A$43), PlayerForm!$X$5+4)="A",
_xlfn.XLOOKUP($E388, PlayerForm!$D$3:$D$394, PlayerForm!$R$3:$R$394)*
_xlfn.XLOOKUP(
INDEX(FixtureTicker!$B$3:$AM$22, MATCH($B388, FixtureTicker!$A$3:$A$22), PlayerForm!$X$5+4),
 TeamForm!$B$4:$B$23, TeamForm!$AB$4:$AB$23),
INDEX(FixtureTicker!$B$24:$AM$43, MATCH($B388, FixtureTicker!$A$24:$A$43), PlayerForm!$X$5+4)="BLANK",
0
),
_xlfn.IFS(
INDEX(FixtureTicker!$B$24:$AM$43, MATCH($B388, FixtureTicker!$A$24:$A$43), PlayerForm!$X$5+5)="H",
_xlfn.XLOOKUP($E388, PlayerForm!$D$3:$D$394, PlayerForm!$Q$3:$Q$394)*
_xlfn.XLOOKUP(
INDEX(FixtureTicker!$B$3:$AM$22, MATCH($B388, FixtureTicker!$A$3:$A$22), PlayerForm!$X$5+5),
 TeamForm!$B$4:$B$23, TeamForm!$AD$4:$AD$23),
INDEX(FixtureTicker!$B$24:$AM$43, MATCH($B388, FixtureTicker!$A$24:$A$43), PlayerForm!$X$5+5)="A",
_xlfn.XLOOKUP($E388, PlayerForm!$D$3:$D$394, PlayerForm!$R$3:$R$394)*
_xlfn.XLOOKUP(
INDEX(FixtureTicker!$B$3:$AM$22, MATCH($B388, FixtureTicker!$A$3:$A$22), PlayerForm!$X$5+5),
 TeamForm!$B$4:$B$23, TeamForm!$AB$4:$AB$23),
INDEX(FixtureTicker!$B$24:$AM$43, MATCH($B388, FixtureTicker!$A$24:$A$43), PlayerForm!$X$5+5)="BLANK",
0
),
_xlfn.IFS(
INDEX(FixtureTicker!$B$24:$AM$43, MATCH($B388, FixtureTicker!$A$24:$A$43), PlayerForm!$X$5+6)="H",
_xlfn.XLOOKUP($E388, PlayerForm!$D$3:$D$394, PlayerForm!$Q$3:$Q$394)*
_xlfn.XLOOKUP(
INDEX(FixtureTicker!$B$3:$AM$22, MATCH($B388, FixtureTicker!$A$3:$A$22), PlayerForm!$X$5+6),
 TeamForm!$B$4:$B$23, TeamForm!$AD$4:$AD$23),
INDEX(FixtureTicker!$B$24:$AM$43, MATCH($B388, FixtureTicker!$A$24:$A$43), PlayerForm!$X$5+6)="A",
_xlfn.XLOOKUP($E388, PlayerForm!$D$3:$D$394, PlayerForm!$R$3:$R$394)*
_xlfn.XLOOKUP(
INDEX(FixtureTicker!$B$3:$AM$22, MATCH($B388, FixtureTicker!$A$3:$A$22), PlayerForm!$X$5+6),
 TeamForm!$B$4:$B$23, TeamForm!$AB$4:$AB$23),
INDEX(FixtureTicker!$B$24:$AM$43, MATCH($B388, FixtureTicker!$A$24:$A$43), PlayerForm!$X$5+6)="BLANK",
0
),
_xlfn.IFS(
INDEX(FixtureTicker!$B$24:$AM$43, MATCH($B388, FixtureTicker!$A$24:$A$43), PlayerForm!$X$5+7)="H",
_xlfn.XLOOKUP($E388, PlayerForm!$D$3:$D$394, PlayerForm!$Q$3:$Q$394)*
_xlfn.XLOOKUP(
INDEX(FixtureTicker!$B$3:$AM$22, MATCH($B388, FixtureTicker!$A$3:$A$22), PlayerForm!$X$5+7),
 TeamForm!$B$4:$B$23, TeamForm!$AD$4:$AD$23),
INDEX(FixtureTicker!$B$24:$AM$43, MATCH($B388, FixtureTicker!$A$24:$A$43), PlayerForm!$X$5+7)="A",
_xlfn.XLOOKUP($E388, PlayerForm!$D$3:$D$394, PlayerForm!$R$3:$R$394)*
_xlfn.XLOOKUP(
INDEX(FixtureTicker!$B$3:$AM$22, MATCH($B388, FixtureTicker!$A$3:$A$22), PlayerForm!$X$5+7),
 TeamForm!$B$4:$B$23, TeamForm!$AB$4:$AB$23),
INDEX(FixtureTicker!$B$24:$AM$43, MATCH($B388, FixtureTicker!$A$24:$A$43), PlayerForm!$X$5+7)="BLANK",
0
)
),0)</f>
        <v>0</v>
      </c>
    </row>
    <row r="389" spans="1:10">
      <c r="A389" s="55">
        <v>375</v>
      </c>
      <c r="B389" s="55" t="str">
        <f>_xlfn.XLOOKUP($A389, PlayerData!$B$3:$B$394, PlayerData!C$3:C$394)</f>
        <v>WOL</v>
      </c>
      <c r="C389" s="55" t="str">
        <f>_xlfn.XLOOKUP($A389, PlayerData!$B$3:$B$394, PlayerData!D$3:D$394)</f>
        <v>D</v>
      </c>
      <c r="D389" s="55">
        <f>_xlfn.XLOOKUP($A389, PlayerData!$B:$B, PlayerData!F:F,,,-1)</f>
        <v>4</v>
      </c>
      <c r="E389" s="31" t="str">
        <f>_xlfn.XLOOKUP($A389, PlayerData!$B$3:$B$394, PlayerData!E$3:E$394)</f>
        <v>Kilman</v>
      </c>
      <c r="F389" s="164" cm="1">
        <f t="array" ref="F389">IFERROR(0.01*_xlfn.IFS(
INDEX(FixtureTicker!$B$24:$AM$43, MATCH($B389, FixtureTicker!$A$24:$A$43, 0), PlayerForm!$X$5)="H",
_xlfn.XLOOKUP($E389, PlayerForm!$D$3:$D$394, PlayerForm!$Q$3:$Q$394)*
_xlfn.XLOOKUP(
INDEX(FixtureTicker!$B$3:$AM$22, MATCH($B389, FixtureTicker!$A$3:$A$22,0), PlayerForm!$X$5),
 TeamForm!$B$4:$B$23, TeamForm!$AD$4:$AD$23),
INDEX(FixtureTicker!$B$24:$AM$43, MATCH($B389, FixtureTicker!$A$24:$A$43,0), PlayerForm!$X$5)="A",
_xlfn.XLOOKUP($E389, PlayerForm!$D$3:$D$394, PlayerForm!$R$3:$R$394)*
_xlfn.XLOOKUP(
INDEX(FixtureTicker!$B$3:$AM$22, MATCH($B389, FixtureTicker!$A$3:$A$22,0), PlayerForm!$X$5),
 TeamForm!$B$4:$B$23, TeamForm!$AB$4:$AB$23),
INDEX(FixtureTicker!$B$24:$AM$43, MATCH($B389, FixtureTicker!$A$24:$A$43,0), PlayerForm!$X$5)="BLANK",
0),0)</f>
        <v>0</v>
      </c>
      <c r="G389" s="163" cm="1">
        <f t="array" ref="G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
),0)</f>
        <v>0</v>
      </c>
      <c r="H389" s="163" cm="1">
        <f t="array" ref="H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),
_xlfn.IFS(
INDEX(FixtureTicker!$B$24:$AM$43, MATCH($B389, FixtureTicker!$A$24:$A$43), PlayerForm!$X$5+2)="H",
_xlfn.XLOOKUP($E389, PlayerForm!$D$3:$D$394, PlayerForm!$Q$3:$Q$394)*
_xlfn.XLOOKUP(
INDEX(FixtureTicker!$B$3:$AM$22, MATCH($B389, FixtureTicker!$A$3:$A$22), PlayerForm!$X$5+2),
 TeamForm!$B$4:$B$23, TeamForm!$AD$4:$AD$23),
INDEX(FixtureTicker!$B$24:$AM$43, MATCH($B389, FixtureTicker!$A$24:$A$43), PlayerForm!$X$5+2)="A",
_xlfn.XLOOKUP($E389, PlayerForm!$D$3:$D$394, PlayerForm!$R$3:$R$394)*
_xlfn.XLOOKUP(
INDEX(FixtureTicker!$B$3:$AM$22, MATCH($B389, FixtureTicker!$A$3:$A$22), PlayerForm!$X$5+2),
 TeamForm!$B$4:$B$23, TeamForm!$AB$4:$AB$23),
INDEX(FixtureTicker!$B$24:$AM$43, MATCH($B389, FixtureTicker!$A$24:$A$43), PlayerForm!$X$5+2)="BLANK",
0
),
_xlfn.IFS(
INDEX(FixtureTicker!$B$24:$AM$43, MATCH($B389, FixtureTicker!$A$24:$A$43), PlayerForm!$X$5+3)="H",
_xlfn.XLOOKUP($E389, PlayerForm!$D$3:$D$394, PlayerForm!$Q$3:$Q$394)*
_xlfn.XLOOKUP(
INDEX(FixtureTicker!$B$3:$AM$22, MATCH($B389, FixtureTicker!$A$3:$A$22), PlayerForm!$X$5+3),
 TeamForm!$B$4:$B$23, TeamForm!$AD$4:$AD$23),
INDEX(FixtureTicker!$B$24:$AM$43, MATCH($B389, FixtureTicker!$A$24:$A$43), PlayerForm!$X$5+3)="A",
_xlfn.XLOOKUP($E389, PlayerForm!$D$3:$D$394, PlayerForm!$R$3:$R$394)*
_xlfn.XLOOKUP(
INDEX(FixtureTicker!$B$3:$AM$22, MATCH($B389, FixtureTicker!$A$3:$A$22), PlayerForm!$X$5+3),
 TeamForm!$B$4:$B$23, TeamForm!$AB$4:$AB$23),
INDEX(FixtureTicker!$B$24:$AM$43, MATCH($B389, FixtureTicker!$A$24:$A$43), PlayerForm!$X$5+3)="BLANK",
0
)
),0)</f>
        <v>0</v>
      </c>
      <c r="I389" s="163" cm="1">
        <f t="array" ref="I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),
_xlfn.IFS(
INDEX(FixtureTicker!$B$24:$AM$43, MATCH($B389, FixtureTicker!$A$24:$A$43), PlayerForm!$X$5+2)="H",
_xlfn.XLOOKUP($E389, PlayerForm!$D$3:$D$394, PlayerForm!$Q$3:$Q$394)*
_xlfn.XLOOKUP(
INDEX(FixtureTicker!$B$3:$AM$22, MATCH($B389, FixtureTicker!$A$3:$A$22), PlayerForm!$X$5+2),
 TeamForm!$B$4:$B$23, TeamForm!$AD$4:$AD$23),
INDEX(FixtureTicker!$B$24:$AM$43, MATCH($B389, FixtureTicker!$A$24:$A$43), PlayerForm!$X$5+2)="A",
_xlfn.XLOOKUP($E389, PlayerForm!$D$3:$D$394, PlayerForm!$R$3:$R$394)*
_xlfn.XLOOKUP(
INDEX(FixtureTicker!$B$3:$AM$22, MATCH($B389, FixtureTicker!$A$3:$A$22), PlayerForm!$X$5+2),
 TeamForm!$B$4:$B$23, TeamForm!$AB$4:$AB$23),
INDEX(FixtureTicker!$B$24:$AM$43, MATCH($B389, FixtureTicker!$A$24:$A$43), PlayerForm!$X$5+2)="BLANK",
0
),
_xlfn.IFS(
INDEX(FixtureTicker!$B$24:$AM$43, MATCH($B389, FixtureTicker!$A$24:$A$43), PlayerForm!$X$5+3)="H",
_xlfn.XLOOKUP($E389, PlayerForm!$D$3:$D$394, PlayerForm!$Q$3:$Q$394)*
_xlfn.XLOOKUP(
INDEX(FixtureTicker!$B$3:$AM$22, MATCH($B389, FixtureTicker!$A$3:$A$22), PlayerForm!$X$5+3),
 TeamForm!$B$4:$B$23, TeamForm!$AD$4:$AD$23),
INDEX(FixtureTicker!$B$24:$AM$43, MATCH($B389, FixtureTicker!$A$24:$A$43), PlayerForm!$X$5+3)="A",
_xlfn.XLOOKUP($E389, PlayerForm!$D$3:$D$394, PlayerForm!$R$3:$R$394)*
_xlfn.XLOOKUP(
INDEX(FixtureTicker!$B$3:$AM$22, MATCH($B389, FixtureTicker!$A$3:$A$22), PlayerForm!$X$5+3),
 TeamForm!$B$4:$B$23, TeamForm!$AB$4:$AB$23),
INDEX(FixtureTicker!$B$24:$AM$43, MATCH($B389, FixtureTicker!$A$24:$A$43), PlayerForm!$X$5+3)="BLANK",
0
),
_xlfn.IFS(
INDEX(FixtureTicker!$B$24:$AM$43, MATCH($B389, FixtureTicker!$A$24:$A$43), PlayerForm!$X$5+4)="H",
_xlfn.XLOOKUP($E389, PlayerForm!$D$3:$D$394, PlayerForm!$Q$3:$Q$394)*
_xlfn.XLOOKUP(
INDEX(FixtureTicker!$B$3:$AM$22, MATCH($B389, FixtureTicker!$A$3:$A$22), PlayerForm!$X$5+4),
 TeamForm!$B$4:$B$23, TeamForm!$AD$4:$AD$23),
INDEX(FixtureTicker!$B$24:$AM$43, MATCH($B389, FixtureTicker!$A$24:$A$43), PlayerForm!$X$5+4)="A",
_xlfn.XLOOKUP($E389, PlayerForm!$D$3:$D$394, PlayerForm!$R$3:$R$394)*
_xlfn.XLOOKUP(
INDEX(FixtureTicker!$B$3:$AM$22, MATCH($B389, FixtureTicker!$A$3:$A$22), PlayerForm!$X$5+4),
 TeamForm!$B$4:$B$23, TeamForm!$AB$4:$AB$23),
INDEX(FixtureTicker!$B$24:$AM$43, MATCH($B389, FixtureTicker!$A$24:$A$43), PlayerForm!$X$5+4)="BLANK",
0
),
_xlfn.IFS(
INDEX(FixtureTicker!$B$24:$AM$43, MATCH($B389, FixtureTicker!$A$24:$A$43), PlayerForm!$X$5+5)="H",
_xlfn.XLOOKUP($E389, PlayerForm!$D$3:$D$394, PlayerForm!$Q$3:$Q$394)*
_xlfn.XLOOKUP(
INDEX(FixtureTicker!$B$3:$AM$22, MATCH($B389, FixtureTicker!$A$3:$A$22), PlayerForm!$X$5+5),
 TeamForm!$B$4:$B$23, TeamForm!$AD$4:$AD$23),
INDEX(FixtureTicker!$B$24:$AM$43, MATCH($B389, FixtureTicker!$A$24:$A$43), PlayerForm!$X$5+5)="A",
_xlfn.XLOOKUP($E389, PlayerForm!$D$3:$D$394, PlayerForm!$R$3:$R$394)*
_xlfn.XLOOKUP(
INDEX(FixtureTicker!$B$3:$AM$22, MATCH($B389, FixtureTicker!$A$3:$A$22), PlayerForm!$X$5+5),
 TeamForm!$B$4:$B$23, TeamForm!$AB$4:$AB$23),
INDEX(FixtureTicker!$B$24:$AM$43, MATCH($B389, FixtureTicker!$A$24:$A$43), PlayerForm!$X$5+5)="BLANK",
0
)
),0)</f>
        <v>0</v>
      </c>
      <c r="J389" s="163" cm="1">
        <f t="array" ref="J389">IFERROR(0.01*SUM(
_xlfn.IFS(
INDEX(FixtureTicker!$B$24:$AM$43, MATCH($B389, FixtureTicker!$A$24:$A$43), PlayerForm!$X$5)="H",
_xlfn.XLOOKUP($E389, PlayerForm!$D$3:$D$394, PlayerForm!$Q$3:$Q$394)*
_xlfn.XLOOKUP(
INDEX(FixtureTicker!$B$3:$AM$22, MATCH($B389, FixtureTicker!$A$3:$A$22), PlayerForm!$X$5),
 TeamForm!$B$4:$B$23, TeamForm!$AD$4:$AD$23),
INDEX(FixtureTicker!$B$24:$AM$43, MATCH($B389, FixtureTicker!$A$24:$A$43), PlayerForm!$X$5)="A",
_xlfn.XLOOKUP($E389, PlayerForm!$D$3:$D$394, PlayerForm!$R$3:$R$394)*
_xlfn.XLOOKUP(
INDEX(FixtureTicker!$B$3:$AM$22, MATCH($B389, FixtureTicker!$A$3:$A$22), PlayerForm!$X$5),
 TeamForm!$B$4:$B$23, TeamForm!$AB$4:$AB$23),
INDEX(FixtureTicker!$B$24:$AM$43, MATCH($B389, FixtureTicker!$A$24:$A$43), PlayerForm!$X$5)="BLANK",
0
),
_xlfn.IFS(
INDEX(FixtureTicker!$B$24:$AM$43, MATCH($B389, FixtureTicker!$A$24:$A$43), PlayerForm!$X$5+1)="H",
_xlfn.XLOOKUP($E389, PlayerForm!$D$3:$D$394, PlayerForm!$Q$3:$Q$394)*
_xlfn.XLOOKUP(
INDEX(FixtureTicker!$B$3:$AM$22, MATCH($B389, FixtureTicker!$A$3:$A$22), PlayerForm!$X$5+1),
 TeamForm!$B$4:$B$23, TeamForm!$AD$4:$AD$23),
INDEX(FixtureTicker!$B$24:$AM$43, MATCH($B389, FixtureTicker!$A$24:$A$43), PlayerForm!$X$5+1)="A",
_xlfn.XLOOKUP($E389, PlayerForm!$D$3:$D$394, PlayerForm!$R$3:$R$394)*
_xlfn.XLOOKUP(
INDEX(FixtureTicker!$B$3:$AM$22, MATCH($B389, FixtureTicker!$A$3:$A$22), PlayerForm!$X$5+1),
 TeamForm!$B$4:$B$23, TeamForm!$AB$4:$AB$23),
INDEX(FixtureTicker!$B$24:$AM$43, MATCH($B389, FixtureTicker!$A$24:$A$43), PlayerForm!$X$5+1)="BLANK",
0
),
_xlfn.IFS(
INDEX(FixtureTicker!$B$24:$AM$43, MATCH($B389, FixtureTicker!$A$24:$A$43), PlayerForm!$X$5+2)="H",
_xlfn.XLOOKUP($E389, PlayerForm!$D$3:$D$394, PlayerForm!$Q$3:$Q$394)*
_xlfn.XLOOKUP(
INDEX(FixtureTicker!$B$3:$AM$22, MATCH($B389, FixtureTicker!$A$3:$A$22), PlayerForm!$X$5+2),
 TeamForm!$B$4:$B$23, TeamForm!$AD$4:$AD$23),
INDEX(FixtureTicker!$B$24:$AM$43, MATCH($B389, FixtureTicker!$A$24:$A$43), PlayerForm!$X$5+2)="A",
_xlfn.XLOOKUP($E389, PlayerForm!$D$3:$D$394, PlayerForm!$R$3:$R$394)*
_xlfn.XLOOKUP(
INDEX(FixtureTicker!$B$3:$AM$22, MATCH($B389, FixtureTicker!$A$3:$A$22), PlayerForm!$X$5+2),
 TeamForm!$B$4:$B$23, TeamForm!$AB$4:$AB$23),
INDEX(FixtureTicker!$B$24:$AM$43, MATCH($B389, FixtureTicker!$A$24:$A$43), PlayerForm!$X$5+2)="BLANK",
0
),
_xlfn.IFS(
INDEX(FixtureTicker!$B$24:$AM$43, MATCH($B389, FixtureTicker!$A$24:$A$43), PlayerForm!$X$5+3)="H",
_xlfn.XLOOKUP($E389, PlayerForm!$D$3:$D$394, PlayerForm!$Q$3:$Q$394)*
_xlfn.XLOOKUP(
INDEX(FixtureTicker!$B$3:$AM$22, MATCH($B389, FixtureTicker!$A$3:$A$22), PlayerForm!$X$5+3),
 TeamForm!$B$4:$B$23, TeamForm!$AD$4:$AD$23),
INDEX(FixtureTicker!$B$24:$AM$43, MATCH($B389, FixtureTicker!$A$24:$A$43), PlayerForm!$X$5+3)="A",
_xlfn.XLOOKUP($E389, PlayerForm!$D$3:$D$394, PlayerForm!$R$3:$R$394)*
_xlfn.XLOOKUP(
INDEX(FixtureTicker!$B$3:$AM$22, MATCH($B389, FixtureTicker!$A$3:$A$22), PlayerForm!$X$5+3),
 TeamForm!$B$4:$B$23, TeamForm!$AB$4:$AB$23),
INDEX(FixtureTicker!$B$24:$AM$43, MATCH($B389, FixtureTicker!$A$24:$A$43), PlayerForm!$X$5+3)="BLANK",
0
),
_xlfn.IFS(
INDEX(FixtureTicker!$B$24:$AM$43, MATCH($B389, FixtureTicker!$A$24:$A$43), PlayerForm!$X$5+4)="H",
_xlfn.XLOOKUP($E389, PlayerForm!$D$3:$D$394, PlayerForm!$Q$3:$Q$394)*
_xlfn.XLOOKUP(
INDEX(FixtureTicker!$B$3:$AM$22, MATCH($B389, FixtureTicker!$A$3:$A$22), PlayerForm!$X$5+4),
 TeamForm!$B$4:$B$23, TeamForm!$AD$4:$AD$23),
INDEX(FixtureTicker!$B$24:$AM$43, MATCH($B389, FixtureTicker!$A$24:$A$43), PlayerForm!$X$5+4)="A",
_xlfn.XLOOKUP($E389, PlayerForm!$D$3:$D$394, PlayerForm!$R$3:$R$394)*
_xlfn.XLOOKUP(
INDEX(FixtureTicker!$B$3:$AM$22, MATCH($B389, FixtureTicker!$A$3:$A$22), PlayerForm!$X$5+4),
 TeamForm!$B$4:$B$23, TeamForm!$AB$4:$AB$23),
INDEX(FixtureTicker!$B$24:$AM$43, MATCH($B389, FixtureTicker!$A$24:$A$43), PlayerForm!$X$5+4)="BLANK",
0
),
_xlfn.IFS(
INDEX(FixtureTicker!$B$24:$AM$43, MATCH($B389, FixtureTicker!$A$24:$A$43), PlayerForm!$X$5+5)="H",
_xlfn.XLOOKUP($E389, PlayerForm!$D$3:$D$394, PlayerForm!$Q$3:$Q$394)*
_xlfn.XLOOKUP(
INDEX(FixtureTicker!$B$3:$AM$22, MATCH($B389, FixtureTicker!$A$3:$A$22), PlayerForm!$X$5+5),
 TeamForm!$B$4:$B$23, TeamForm!$AD$4:$AD$23),
INDEX(FixtureTicker!$B$24:$AM$43, MATCH($B389, FixtureTicker!$A$24:$A$43), PlayerForm!$X$5+5)="A",
_xlfn.XLOOKUP($E389, PlayerForm!$D$3:$D$394, PlayerForm!$R$3:$R$394)*
_xlfn.XLOOKUP(
INDEX(FixtureTicker!$B$3:$AM$22, MATCH($B389, FixtureTicker!$A$3:$A$22), PlayerForm!$X$5+5),
 TeamForm!$B$4:$B$23, TeamForm!$AB$4:$AB$23),
INDEX(FixtureTicker!$B$24:$AM$43, MATCH($B389, FixtureTicker!$A$24:$A$43), PlayerForm!$X$5+5)="BLANK",
0
),
_xlfn.IFS(
INDEX(FixtureTicker!$B$24:$AM$43, MATCH($B389, FixtureTicker!$A$24:$A$43), PlayerForm!$X$5+6)="H",
_xlfn.XLOOKUP($E389, PlayerForm!$D$3:$D$394, PlayerForm!$Q$3:$Q$394)*
_xlfn.XLOOKUP(
INDEX(FixtureTicker!$B$3:$AM$22, MATCH($B389, FixtureTicker!$A$3:$A$22), PlayerForm!$X$5+6),
 TeamForm!$B$4:$B$23, TeamForm!$AD$4:$AD$23),
INDEX(FixtureTicker!$B$24:$AM$43, MATCH($B389, FixtureTicker!$A$24:$A$43), PlayerForm!$X$5+6)="A",
_xlfn.XLOOKUP($E389, PlayerForm!$D$3:$D$394, PlayerForm!$R$3:$R$394)*
_xlfn.XLOOKUP(
INDEX(FixtureTicker!$B$3:$AM$22, MATCH($B389, FixtureTicker!$A$3:$A$22), PlayerForm!$X$5+6),
 TeamForm!$B$4:$B$23, TeamForm!$AB$4:$AB$23),
INDEX(FixtureTicker!$B$24:$AM$43, MATCH($B389, FixtureTicker!$A$24:$A$43), PlayerForm!$X$5+6)="BLANK",
0
),
_xlfn.IFS(
INDEX(FixtureTicker!$B$24:$AM$43, MATCH($B389, FixtureTicker!$A$24:$A$43), PlayerForm!$X$5+7)="H",
_xlfn.XLOOKUP($E389, PlayerForm!$D$3:$D$394, PlayerForm!$Q$3:$Q$394)*
_xlfn.XLOOKUP(
INDEX(FixtureTicker!$B$3:$AM$22, MATCH($B389, FixtureTicker!$A$3:$A$22), PlayerForm!$X$5+7),
 TeamForm!$B$4:$B$23, TeamForm!$AD$4:$AD$23),
INDEX(FixtureTicker!$B$24:$AM$43, MATCH($B389, FixtureTicker!$A$24:$A$43), PlayerForm!$X$5+7)="A",
_xlfn.XLOOKUP($E389, PlayerForm!$D$3:$D$394, PlayerForm!$R$3:$R$394)*
_xlfn.XLOOKUP(
INDEX(FixtureTicker!$B$3:$AM$22, MATCH($B389, FixtureTicker!$A$3:$A$22), PlayerForm!$X$5+7),
 TeamForm!$B$4:$B$23, TeamForm!$AB$4:$AB$23),
INDEX(FixtureTicker!$B$24:$AM$43, MATCH($B389, FixtureTicker!$A$24:$A$43), PlayerForm!$X$5+7)="BLANK",
0
)
),0)</f>
        <v>0</v>
      </c>
    </row>
    <row r="390" spans="1:10">
      <c r="A390" s="55">
        <v>377</v>
      </c>
      <c r="B390" s="55" t="str">
        <f>_xlfn.XLOOKUP($A390, PlayerData!$B$3:$B$394, PlayerData!C$3:C$394)</f>
        <v>BUR</v>
      </c>
      <c r="C390" s="55" t="str">
        <f>_xlfn.XLOOKUP($A390, PlayerData!$B$3:$B$394, PlayerData!D$3:D$394)</f>
        <v>M</v>
      </c>
      <c r="D390" s="55">
        <f>_xlfn.XLOOKUP($A390, PlayerData!$B:$B, PlayerData!F:F,,,-1)</f>
        <v>4.5999999999999996</v>
      </c>
      <c r="E390" s="31" t="str">
        <f>_xlfn.XLOOKUP($A390, PlayerData!$B$3:$B$394, PlayerData!E$3:E$394)</f>
        <v>Lennon</v>
      </c>
      <c r="F390" s="164" cm="1">
        <f t="array" ref="F390">IFERROR(0.01*_xlfn.IFS(
INDEX(FixtureTicker!$B$24:$AM$43, MATCH($B390, FixtureTicker!$A$24:$A$43, 0), PlayerForm!$X$5)="H",
_xlfn.XLOOKUP($E390, PlayerForm!$D$3:$D$394, PlayerForm!$Q$3:$Q$394)*
_xlfn.XLOOKUP(
INDEX(FixtureTicker!$B$3:$AM$22, MATCH($B390, FixtureTicker!$A$3:$A$22,0), PlayerForm!$X$5),
 TeamForm!$B$4:$B$23, TeamForm!$AD$4:$AD$23),
INDEX(FixtureTicker!$B$24:$AM$43, MATCH($B390, FixtureTicker!$A$24:$A$43,0), PlayerForm!$X$5)="A",
_xlfn.XLOOKUP($E390, PlayerForm!$D$3:$D$394, PlayerForm!$R$3:$R$394)*
_xlfn.XLOOKUP(
INDEX(FixtureTicker!$B$3:$AM$22, MATCH($B390, FixtureTicker!$A$3:$A$22,0), PlayerForm!$X$5),
 TeamForm!$B$4:$B$23, TeamForm!$AB$4:$AB$23),
INDEX(FixtureTicker!$B$24:$AM$43, MATCH($B390, FixtureTicker!$A$24:$A$43,0), PlayerForm!$X$5)="BLANK",
0),0)</f>
        <v>0</v>
      </c>
      <c r="G390" s="163" cm="1">
        <f t="array" ref="G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
),0)</f>
        <v>0</v>
      </c>
      <c r="H390" s="163" cm="1">
        <f t="array" ref="H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),
_xlfn.IFS(
INDEX(FixtureTicker!$B$24:$AM$43, MATCH($B390, FixtureTicker!$A$24:$A$43), PlayerForm!$X$5+2)="H",
_xlfn.XLOOKUP($E390, PlayerForm!$D$3:$D$394, PlayerForm!$Q$3:$Q$394)*
_xlfn.XLOOKUP(
INDEX(FixtureTicker!$B$3:$AM$22, MATCH($B390, FixtureTicker!$A$3:$A$22), PlayerForm!$X$5+2),
 TeamForm!$B$4:$B$23, TeamForm!$AD$4:$AD$23),
INDEX(FixtureTicker!$B$24:$AM$43, MATCH($B390, FixtureTicker!$A$24:$A$43), PlayerForm!$X$5+2)="A",
_xlfn.XLOOKUP($E390, PlayerForm!$D$3:$D$394, PlayerForm!$R$3:$R$394)*
_xlfn.XLOOKUP(
INDEX(FixtureTicker!$B$3:$AM$22, MATCH($B390, FixtureTicker!$A$3:$A$22), PlayerForm!$X$5+2),
 TeamForm!$B$4:$B$23, TeamForm!$AB$4:$AB$23),
INDEX(FixtureTicker!$B$24:$AM$43, MATCH($B390, FixtureTicker!$A$24:$A$43), PlayerForm!$X$5+2)="BLANK",
0
),
_xlfn.IFS(
INDEX(FixtureTicker!$B$24:$AM$43, MATCH($B390, FixtureTicker!$A$24:$A$43), PlayerForm!$X$5+3)="H",
_xlfn.XLOOKUP($E390, PlayerForm!$D$3:$D$394, PlayerForm!$Q$3:$Q$394)*
_xlfn.XLOOKUP(
INDEX(FixtureTicker!$B$3:$AM$22, MATCH($B390, FixtureTicker!$A$3:$A$22), PlayerForm!$X$5+3),
 TeamForm!$B$4:$B$23, TeamForm!$AD$4:$AD$23),
INDEX(FixtureTicker!$B$24:$AM$43, MATCH($B390, FixtureTicker!$A$24:$A$43), PlayerForm!$X$5+3)="A",
_xlfn.XLOOKUP($E390, PlayerForm!$D$3:$D$394, PlayerForm!$R$3:$R$394)*
_xlfn.XLOOKUP(
INDEX(FixtureTicker!$B$3:$AM$22, MATCH($B390, FixtureTicker!$A$3:$A$22), PlayerForm!$X$5+3),
 TeamForm!$B$4:$B$23, TeamForm!$AB$4:$AB$23),
INDEX(FixtureTicker!$B$24:$AM$43, MATCH($B390, FixtureTicker!$A$24:$A$43), PlayerForm!$X$5+3)="BLANK",
0
)
),0)</f>
        <v>0</v>
      </c>
      <c r="I390" s="163" cm="1">
        <f t="array" ref="I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),
_xlfn.IFS(
INDEX(FixtureTicker!$B$24:$AM$43, MATCH($B390, FixtureTicker!$A$24:$A$43), PlayerForm!$X$5+2)="H",
_xlfn.XLOOKUP($E390, PlayerForm!$D$3:$D$394, PlayerForm!$Q$3:$Q$394)*
_xlfn.XLOOKUP(
INDEX(FixtureTicker!$B$3:$AM$22, MATCH($B390, FixtureTicker!$A$3:$A$22), PlayerForm!$X$5+2),
 TeamForm!$B$4:$B$23, TeamForm!$AD$4:$AD$23),
INDEX(FixtureTicker!$B$24:$AM$43, MATCH($B390, FixtureTicker!$A$24:$A$43), PlayerForm!$X$5+2)="A",
_xlfn.XLOOKUP($E390, PlayerForm!$D$3:$D$394, PlayerForm!$R$3:$R$394)*
_xlfn.XLOOKUP(
INDEX(FixtureTicker!$B$3:$AM$22, MATCH($B390, FixtureTicker!$A$3:$A$22), PlayerForm!$X$5+2),
 TeamForm!$B$4:$B$23, TeamForm!$AB$4:$AB$23),
INDEX(FixtureTicker!$B$24:$AM$43, MATCH($B390, FixtureTicker!$A$24:$A$43), PlayerForm!$X$5+2)="BLANK",
0
),
_xlfn.IFS(
INDEX(FixtureTicker!$B$24:$AM$43, MATCH($B390, FixtureTicker!$A$24:$A$43), PlayerForm!$X$5+3)="H",
_xlfn.XLOOKUP($E390, PlayerForm!$D$3:$D$394, PlayerForm!$Q$3:$Q$394)*
_xlfn.XLOOKUP(
INDEX(FixtureTicker!$B$3:$AM$22, MATCH($B390, FixtureTicker!$A$3:$A$22), PlayerForm!$X$5+3),
 TeamForm!$B$4:$B$23, TeamForm!$AD$4:$AD$23),
INDEX(FixtureTicker!$B$24:$AM$43, MATCH($B390, FixtureTicker!$A$24:$A$43), PlayerForm!$X$5+3)="A",
_xlfn.XLOOKUP($E390, PlayerForm!$D$3:$D$394, PlayerForm!$R$3:$R$394)*
_xlfn.XLOOKUP(
INDEX(FixtureTicker!$B$3:$AM$22, MATCH($B390, FixtureTicker!$A$3:$A$22), PlayerForm!$X$5+3),
 TeamForm!$B$4:$B$23, TeamForm!$AB$4:$AB$23),
INDEX(FixtureTicker!$B$24:$AM$43, MATCH($B390, FixtureTicker!$A$24:$A$43), PlayerForm!$X$5+3)="BLANK",
0
),
_xlfn.IFS(
INDEX(FixtureTicker!$B$24:$AM$43, MATCH($B390, FixtureTicker!$A$24:$A$43), PlayerForm!$X$5+4)="H",
_xlfn.XLOOKUP($E390, PlayerForm!$D$3:$D$394, PlayerForm!$Q$3:$Q$394)*
_xlfn.XLOOKUP(
INDEX(FixtureTicker!$B$3:$AM$22, MATCH($B390, FixtureTicker!$A$3:$A$22), PlayerForm!$X$5+4),
 TeamForm!$B$4:$B$23, TeamForm!$AD$4:$AD$23),
INDEX(FixtureTicker!$B$24:$AM$43, MATCH($B390, FixtureTicker!$A$24:$A$43), PlayerForm!$X$5+4)="A",
_xlfn.XLOOKUP($E390, PlayerForm!$D$3:$D$394, PlayerForm!$R$3:$R$394)*
_xlfn.XLOOKUP(
INDEX(FixtureTicker!$B$3:$AM$22, MATCH($B390, FixtureTicker!$A$3:$A$22), PlayerForm!$X$5+4),
 TeamForm!$B$4:$B$23, TeamForm!$AB$4:$AB$23),
INDEX(FixtureTicker!$B$24:$AM$43, MATCH($B390, FixtureTicker!$A$24:$A$43), PlayerForm!$X$5+4)="BLANK",
0
),
_xlfn.IFS(
INDEX(FixtureTicker!$B$24:$AM$43, MATCH($B390, FixtureTicker!$A$24:$A$43), PlayerForm!$X$5+5)="H",
_xlfn.XLOOKUP($E390, PlayerForm!$D$3:$D$394, PlayerForm!$Q$3:$Q$394)*
_xlfn.XLOOKUP(
INDEX(FixtureTicker!$B$3:$AM$22, MATCH($B390, FixtureTicker!$A$3:$A$22), PlayerForm!$X$5+5),
 TeamForm!$B$4:$B$23, TeamForm!$AD$4:$AD$23),
INDEX(FixtureTicker!$B$24:$AM$43, MATCH($B390, FixtureTicker!$A$24:$A$43), PlayerForm!$X$5+5)="A",
_xlfn.XLOOKUP($E390, PlayerForm!$D$3:$D$394, PlayerForm!$R$3:$R$394)*
_xlfn.XLOOKUP(
INDEX(FixtureTicker!$B$3:$AM$22, MATCH($B390, FixtureTicker!$A$3:$A$22), PlayerForm!$X$5+5),
 TeamForm!$B$4:$B$23, TeamForm!$AB$4:$AB$23),
INDEX(FixtureTicker!$B$24:$AM$43, MATCH($B390, FixtureTicker!$A$24:$A$43), PlayerForm!$X$5+5)="BLANK",
0
)
),0)</f>
        <v>0</v>
      </c>
      <c r="J390" s="163" cm="1">
        <f t="array" ref="J390">IFERROR(0.01*SUM(
_xlfn.IFS(
INDEX(FixtureTicker!$B$24:$AM$43, MATCH($B390, FixtureTicker!$A$24:$A$43), PlayerForm!$X$5)="H",
_xlfn.XLOOKUP($E390, PlayerForm!$D$3:$D$394, PlayerForm!$Q$3:$Q$394)*
_xlfn.XLOOKUP(
INDEX(FixtureTicker!$B$3:$AM$22, MATCH($B390, FixtureTicker!$A$3:$A$22), PlayerForm!$X$5),
 TeamForm!$B$4:$B$23, TeamForm!$AD$4:$AD$23),
INDEX(FixtureTicker!$B$24:$AM$43, MATCH($B390, FixtureTicker!$A$24:$A$43), PlayerForm!$X$5)="A",
_xlfn.XLOOKUP($E390, PlayerForm!$D$3:$D$394, PlayerForm!$R$3:$R$394)*
_xlfn.XLOOKUP(
INDEX(FixtureTicker!$B$3:$AM$22, MATCH($B390, FixtureTicker!$A$3:$A$22), PlayerForm!$X$5),
 TeamForm!$B$4:$B$23, TeamForm!$AB$4:$AB$23),
INDEX(FixtureTicker!$B$24:$AM$43, MATCH($B390, FixtureTicker!$A$24:$A$43), PlayerForm!$X$5)="BLANK",
0
),
_xlfn.IFS(
INDEX(FixtureTicker!$B$24:$AM$43, MATCH($B390, FixtureTicker!$A$24:$A$43), PlayerForm!$X$5+1)="H",
_xlfn.XLOOKUP($E390, PlayerForm!$D$3:$D$394, PlayerForm!$Q$3:$Q$394)*
_xlfn.XLOOKUP(
INDEX(FixtureTicker!$B$3:$AM$22, MATCH($B390, FixtureTicker!$A$3:$A$22), PlayerForm!$X$5+1),
 TeamForm!$B$4:$B$23, TeamForm!$AD$4:$AD$23),
INDEX(FixtureTicker!$B$24:$AM$43, MATCH($B390, FixtureTicker!$A$24:$A$43), PlayerForm!$X$5+1)="A",
_xlfn.XLOOKUP($E390, PlayerForm!$D$3:$D$394, PlayerForm!$R$3:$R$394)*
_xlfn.XLOOKUP(
INDEX(FixtureTicker!$B$3:$AM$22, MATCH($B390, FixtureTicker!$A$3:$A$22), PlayerForm!$X$5+1),
 TeamForm!$B$4:$B$23, TeamForm!$AB$4:$AB$23),
INDEX(FixtureTicker!$B$24:$AM$43, MATCH($B390, FixtureTicker!$A$24:$A$43), PlayerForm!$X$5+1)="BLANK",
0
),
_xlfn.IFS(
INDEX(FixtureTicker!$B$24:$AM$43, MATCH($B390, FixtureTicker!$A$24:$A$43), PlayerForm!$X$5+2)="H",
_xlfn.XLOOKUP($E390, PlayerForm!$D$3:$D$394, PlayerForm!$Q$3:$Q$394)*
_xlfn.XLOOKUP(
INDEX(FixtureTicker!$B$3:$AM$22, MATCH($B390, FixtureTicker!$A$3:$A$22), PlayerForm!$X$5+2),
 TeamForm!$B$4:$B$23, TeamForm!$AD$4:$AD$23),
INDEX(FixtureTicker!$B$24:$AM$43, MATCH($B390, FixtureTicker!$A$24:$A$43), PlayerForm!$X$5+2)="A",
_xlfn.XLOOKUP($E390, PlayerForm!$D$3:$D$394, PlayerForm!$R$3:$R$394)*
_xlfn.XLOOKUP(
INDEX(FixtureTicker!$B$3:$AM$22, MATCH($B390, FixtureTicker!$A$3:$A$22), PlayerForm!$X$5+2),
 TeamForm!$B$4:$B$23, TeamForm!$AB$4:$AB$23),
INDEX(FixtureTicker!$B$24:$AM$43, MATCH($B390, FixtureTicker!$A$24:$A$43), PlayerForm!$X$5+2)="BLANK",
0
),
_xlfn.IFS(
INDEX(FixtureTicker!$B$24:$AM$43, MATCH($B390, FixtureTicker!$A$24:$A$43), PlayerForm!$X$5+3)="H",
_xlfn.XLOOKUP($E390, PlayerForm!$D$3:$D$394, PlayerForm!$Q$3:$Q$394)*
_xlfn.XLOOKUP(
INDEX(FixtureTicker!$B$3:$AM$22, MATCH($B390, FixtureTicker!$A$3:$A$22), PlayerForm!$X$5+3),
 TeamForm!$B$4:$B$23, TeamForm!$AD$4:$AD$23),
INDEX(FixtureTicker!$B$24:$AM$43, MATCH($B390, FixtureTicker!$A$24:$A$43), PlayerForm!$X$5+3)="A",
_xlfn.XLOOKUP($E390, PlayerForm!$D$3:$D$394, PlayerForm!$R$3:$R$394)*
_xlfn.XLOOKUP(
INDEX(FixtureTicker!$B$3:$AM$22, MATCH($B390, FixtureTicker!$A$3:$A$22), PlayerForm!$X$5+3),
 TeamForm!$B$4:$B$23, TeamForm!$AB$4:$AB$23),
INDEX(FixtureTicker!$B$24:$AM$43, MATCH($B390, FixtureTicker!$A$24:$A$43), PlayerForm!$X$5+3)="BLANK",
0
),
_xlfn.IFS(
INDEX(FixtureTicker!$B$24:$AM$43, MATCH($B390, FixtureTicker!$A$24:$A$43), PlayerForm!$X$5+4)="H",
_xlfn.XLOOKUP($E390, PlayerForm!$D$3:$D$394, PlayerForm!$Q$3:$Q$394)*
_xlfn.XLOOKUP(
INDEX(FixtureTicker!$B$3:$AM$22, MATCH($B390, FixtureTicker!$A$3:$A$22), PlayerForm!$X$5+4),
 TeamForm!$B$4:$B$23, TeamForm!$AD$4:$AD$23),
INDEX(FixtureTicker!$B$24:$AM$43, MATCH($B390, FixtureTicker!$A$24:$A$43), PlayerForm!$X$5+4)="A",
_xlfn.XLOOKUP($E390, PlayerForm!$D$3:$D$394, PlayerForm!$R$3:$R$394)*
_xlfn.XLOOKUP(
INDEX(FixtureTicker!$B$3:$AM$22, MATCH($B390, FixtureTicker!$A$3:$A$22), PlayerForm!$X$5+4),
 TeamForm!$B$4:$B$23, TeamForm!$AB$4:$AB$23),
INDEX(FixtureTicker!$B$24:$AM$43, MATCH($B390, FixtureTicker!$A$24:$A$43), PlayerForm!$X$5+4)="BLANK",
0
),
_xlfn.IFS(
INDEX(FixtureTicker!$B$24:$AM$43, MATCH($B390, FixtureTicker!$A$24:$A$43), PlayerForm!$X$5+5)="H",
_xlfn.XLOOKUP($E390, PlayerForm!$D$3:$D$394, PlayerForm!$Q$3:$Q$394)*
_xlfn.XLOOKUP(
INDEX(FixtureTicker!$B$3:$AM$22, MATCH($B390, FixtureTicker!$A$3:$A$22), PlayerForm!$X$5+5),
 TeamForm!$B$4:$B$23, TeamForm!$AD$4:$AD$23),
INDEX(FixtureTicker!$B$24:$AM$43, MATCH($B390, FixtureTicker!$A$24:$A$43), PlayerForm!$X$5+5)="A",
_xlfn.XLOOKUP($E390, PlayerForm!$D$3:$D$394, PlayerForm!$R$3:$R$394)*
_xlfn.XLOOKUP(
INDEX(FixtureTicker!$B$3:$AM$22, MATCH($B390, FixtureTicker!$A$3:$A$22), PlayerForm!$X$5+5),
 TeamForm!$B$4:$B$23, TeamForm!$AB$4:$AB$23),
INDEX(FixtureTicker!$B$24:$AM$43, MATCH($B390, FixtureTicker!$A$24:$A$43), PlayerForm!$X$5+5)="BLANK",
0
),
_xlfn.IFS(
INDEX(FixtureTicker!$B$24:$AM$43, MATCH($B390, FixtureTicker!$A$24:$A$43), PlayerForm!$X$5+6)="H",
_xlfn.XLOOKUP($E390, PlayerForm!$D$3:$D$394, PlayerForm!$Q$3:$Q$394)*
_xlfn.XLOOKUP(
INDEX(FixtureTicker!$B$3:$AM$22, MATCH($B390, FixtureTicker!$A$3:$A$22), PlayerForm!$X$5+6),
 TeamForm!$B$4:$B$23, TeamForm!$AD$4:$AD$23),
INDEX(FixtureTicker!$B$24:$AM$43, MATCH($B390, FixtureTicker!$A$24:$A$43), PlayerForm!$X$5+6)="A",
_xlfn.XLOOKUP($E390, PlayerForm!$D$3:$D$394, PlayerForm!$R$3:$R$394)*
_xlfn.XLOOKUP(
INDEX(FixtureTicker!$B$3:$AM$22, MATCH($B390, FixtureTicker!$A$3:$A$22), PlayerForm!$X$5+6),
 TeamForm!$B$4:$B$23, TeamForm!$AB$4:$AB$23),
INDEX(FixtureTicker!$B$24:$AM$43, MATCH($B390, FixtureTicker!$A$24:$A$43), PlayerForm!$X$5+6)="BLANK",
0
),
_xlfn.IFS(
INDEX(FixtureTicker!$B$24:$AM$43, MATCH($B390, FixtureTicker!$A$24:$A$43), PlayerForm!$X$5+7)="H",
_xlfn.XLOOKUP($E390, PlayerForm!$D$3:$D$394, PlayerForm!$Q$3:$Q$394)*
_xlfn.XLOOKUP(
INDEX(FixtureTicker!$B$3:$AM$22, MATCH($B390, FixtureTicker!$A$3:$A$22), PlayerForm!$X$5+7),
 TeamForm!$B$4:$B$23, TeamForm!$AD$4:$AD$23),
INDEX(FixtureTicker!$B$24:$AM$43, MATCH($B390, FixtureTicker!$A$24:$A$43), PlayerForm!$X$5+7)="A",
_xlfn.XLOOKUP($E390, PlayerForm!$D$3:$D$394, PlayerForm!$R$3:$R$394)*
_xlfn.XLOOKUP(
INDEX(FixtureTicker!$B$3:$AM$22, MATCH($B390, FixtureTicker!$A$3:$A$22), PlayerForm!$X$5+7),
 TeamForm!$B$4:$B$23, TeamForm!$AB$4:$AB$23),
INDEX(FixtureTicker!$B$24:$AM$43, MATCH($B390, FixtureTicker!$A$24:$A$43), PlayerForm!$X$5+7)="BLANK",
0
)
),0)</f>
        <v>0</v>
      </c>
    </row>
    <row r="391" spans="1:10">
      <c r="A391" s="55">
        <v>379</v>
      </c>
      <c r="B391" s="55" t="str">
        <f>_xlfn.XLOOKUP($A391, PlayerData!$B$3:$B$394, PlayerData!C$3:C$394)</f>
        <v>LIV</v>
      </c>
      <c r="C391" s="55" t="str">
        <f>_xlfn.XLOOKUP($A391, PlayerData!$B$3:$B$394, PlayerData!D$3:D$394)</f>
        <v>D</v>
      </c>
      <c r="D391" s="55">
        <f>_xlfn.XLOOKUP($A391, PlayerData!$B:$B, PlayerData!F:F,,,-1)</f>
        <v>5.3</v>
      </c>
      <c r="E391" s="31" t="str">
        <f>_xlfn.XLOOKUP($A391, PlayerData!$B$3:$B$394, PlayerData!E$3:E$394)</f>
        <v>Lovren</v>
      </c>
      <c r="F391" s="164" cm="1">
        <f t="array" ref="F391">IFERROR(0.01*_xlfn.IFS(
INDEX(FixtureTicker!$B$24:$AM$43, MATCH($B391, FixtureTicker!$A$24:$A$43, 0), PlayerForm!$X$5)="H",
_xlfn.XLOOKUP($E391, PlayerForm!$D$3:$D$394, PlayerForm!$Q$3:$Q$394)*
_xlfn.XLOOKUP(
INDEX(FixtureTicker!$B$3:$AM$22, MATCH($B391, FixtureTicker!$A$3:$A$22,0), PlayerForm!$X$5),
 TeamForm!$B$4:$B$23, TeamForm!$AD$4:$AD$23),
INDEX(FixtureTicker!$B$24:$AM$43, MATCH($B391, FixtureTicker!$A$24:$A$43,0), PlayerForm!$X$5)="A",
_xlfn.XLOOKUP($E391, PlayerForm!$D$3:$D$394, PlayerForm!$R$3:$R$394)*
_xlfn.XLOOKUP(
INDEX(FixtureTicker!$B$3:$AM$22, MATCH($B391, FixtureTicker!$A$3:$A$22,0), PlayerForm!$X$5),
 TeamForm!$B$4:$B$23, TeamForm!$AB$4:$AB$23),
INDEX(FixtureTicker!$B$24:$AM$43, MATCH($B391, FixtureTicker!$A$24:$A$43,0), PlayerForm!$X$5)="BLANK",
0),0)</f>
        <v>0</v>
      </c>
      <c r="G391" s="163" cm="1">
        <f t="array" ref="G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
),0)</f>
        <v>0</v>
      </c>
      <c r="H391" s="163" cm="1">
        <f t="array" ref="H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),
_xlfn.IFS(
INDEX(FixtureTicker!$B$24:$AM$43, MATCH($B391, FixtureTicker!$A$24:$A$43), PlayerForm!$X$5+2)="H",
_xlfn.XLOOKUP($E391, PlayerForm!$D$3:$D$394, PlayerForm!$Q$3:$Q$394)*
_xlfn.XLOOKUP(
INDEX(FixtureTicker!$B$3:$AM$22, MATCH($B391, FixtureTicker!$A$3:$A$22), PlayerForm!$X$5+2),
 TeamForm!$B$4:$B$23, TeamForm!$AD$4:$AD$23),
INDEX(FixtureTicker!$B$24:$AM$43, MATCH($B391, FixtureTicker!$A$24:$A$43), PlayerForm!$X$5+2)="A",
_xlfn.XLOOKUP($E391, PlayerForm!$D$3:$D$394, PlayerForm!$R$3:$R$394)*
_xlfn.XLOOKUP(
INDEX(FixtureTicker!$B$3:$AM$22, MATCH($B391, FixtureTicker!$A$3:$A$22), PlayerForm!$X$5+2),
 TeamForm!$B$4:$B$23, TeamForm!$AB$4:$AB$23),
INDEX(FixtureTicker!$B$24:$AM$43, MATCH($B391, FixtureTicker!$A$24:$A$43), PlayerForm!$X$5+2)="BLANK",
0
),
_xlfn.IFS(
INDEX(FixtureTicker!$B$24:$AM$43, MATCH($B391, FixtureTicker!$A$24:$A$43), PlayerForm!$X$5+3)="H",
_xlfn.XLOOKUP($E391, PlayerForm!$D$3:$D$394, PlayerForm!$Q$3:$Q$394)*
_xlfn.XLOOKUP(
INDEX(FixtureTicker!$B$3:$AM$22, MATCH($B391, FixtureTicker!$A$3:$A$22), PlayerForm!$X$5+3),
 TeamForm!$B$4:$B$23, TeamForm!$AD$4:$AD$23),
INDEX(FixtureTicker!$B$24:$AM$43, MATCH($B391, FixtureTicker!$A$24:$A$43), PlayerForm!$X$5+3)="A",
_xlfn.XLOOKUP($E391, PlayerForm!$D$3:$D$394, PlayerForm!$R$3:$R$394)*
_xlfn.XLOOKUP(
INDEX(FixtureTicker!$B$3:$AM$22, MATCH($B391, FixtureTicker!$A$3:$A$22), PlayerForm!$X$5+3),
 TeamForm!$B$4:$B$23, TeamForm!$AB$4:$AB$23),
INDEX(FixtureTicker!$B$24:$AM$43, MATCH($B391, FixtureTicker!$A$24:$A$43), PlayerForm!$X$5+3)="BLANK",
0
)
),0)</f>
        <v>0</v>
      </c>
      <c r="I391" s="163" cm="1">
        <f t="array" ref="I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),
_xlfn.IFS(
INDEX(FixtureTicker!$B$24:$AM$43, MATCH($B391, FixtureTicker!$A$24:$A$43), PlayerForm!$X$5+2)="H",
_xlfn.XLOOKUP($E391, PlayerForm!$D$3:$D$394, PlayerForm!$Q$3:$Q$394)*
_xlfn.XLOOKUP(
INDEX(FixtureTicker!$B$3:$AM$22, MATCH($B391, FixtureTicker!$A$3:$A$22), PlayerForm!$X$5+2),
 TeamForm!$B$4:$B$23, TeamForm!$AD$4:$AD$23),
INDEX(FixtureTicker!$B$24:$AM$43, MATCH($B391, FixtureTicker!$A$24:$A$43), PlayerForm!$X$5+2)="A",
_xlfn.XLOOKUP($E391, PlayerForm!$D$3:$D$394, PlayerForm!$R$3:$R$394)*
_xlfn.XLOOKUP(
INDEX(FixtureTicker!$B$3:$AM$22, MATCH($B391, FixtureTicker!$A$3:$A$22), PlayerForm!$X$5+2),
 TeamForm!$B$4:$B$23, TeamForm!$AB$4:$AB$23),
INDEX(FixtureTicker!$B$24:$AM$43, MATCH($B391, FixtureTicker!$A$24:$A$43), PlayerForm!$X$5+2)="BLANK",
0
),
_xlfn.IFS(
INDEX(FixtureTicker!$B$24:$AM$43, MATCH($B391, FixtureTicker!$A$24:$A$43), PlayerForm!$X$5+3)="H",
_xlfn.XLOOKUP($E391, PlayerForm!$D$3:$D$394, PlayerForm!$Q$3:$Q$394)*
_xlfn.XLOOKUP(
INDEX(FixtureTicker!$B$3:$AM$22, MATCH($B391, FixtureTicker!$A$3:$A$22), PlayerForm!$X$5+3),
 TeamForm!$B$4:$B$23, TeamForm!$AD$4:$AD$23),
INDEX(FixtureTicker!$B$24:$AM$43, MATCH($B391, FixtureTicker!$A$24:$A$43), PlayerForm!$X$5+3)="A",
_xlfn.XLOOKUP($E391, PlayerForm!$D$3:$D$394, PlayerForm!$R$3:$R$394)*
_xlfn.XLOOKUP(
INDEX(FixtureTicker!$B$3:$AM$22, MATCH($B391, FixtureTicker!$A$3:$A$22), PlayerForm!$X$5+3),
 TeamForm!$B$4:$B$23, TeamForm!$AB$4:$AB$23),
INDEX(FixtureTicker!$B$24:$AM$43, MATCH($B391, FixtureTicker!$A$24:$A$43), PlayerForm!$X$5+3)="BLANK",
0
),
_xlfn.IFS(
INDEX(FixtureTicker!$B$24:$AM$43, MATCH($B391, FixtureTicker!$A$24:$A$43), PlayerForm!$X$5+4)="H",
_xlfn.XLOOKUP($E391, PlayerForm!$D$3:$D$394, PlayerForm!$Q$3:$Q$394)*
_xlfn.XLOOKUP(
INDEX(FixtureTicker!$B$3:$AM$22, MATCH($B391, FixtureTicker!$A$3:$A$22), PlayerForm!$X$5+4),
 TeamForm!$B$4:$B$23, TeamForm!$AD$4:$AD$23),
INDEX(FixtureTicker!$B$24:$AM$43, MATCH($B391, FixtureTicker!$A$24:$A$43), PlayerForm!$X$5+4)="A",
_xlfn.XLOOKUP($E391, PlayerForm!$D$3:$D$394, PlayerForm!$R$3:$R$394)*
_xlfn.XLOOKUP(
INDEX(FixtureTicker!$B$3:$AM$22, MATCH($B391, FixtureTicker!$A$3:$A$22), PlayerForm!$X$5+4),
 TeamForm!$B$4:$B$23, TeamForm!$AB$4:$AB$23),
INDEX(FixtureTicker!$B$24:$AM$43, MATCH($B391, FixtureTicker!$A$24:$A$43), PlayerForm!$X$5+4)="BLANK",
0
),
_xlfn.IFS(
INDEX(FixtureTicker!$B$24:$AM$43, MATCH($B391, FixtureTicker!$A$24:$A$43), PlayerForm!$X$5+5)="H",
_xlfn.XLOOKUP($E391, PlayerForm!$D$3:$D$394, PlayerForm!$Q$3:$Q$394)*
_xlfn.XLOOKUP(
INDEX(FixtureTicker!$B$3:$AM$22, MATCH($B391, FixtureTicker!$A$3:$A$22), PlayerForm!$X$5+5),
 TeamForm!$B$4:$B$23, TeamForm!$AD$4:$AD$23),
INDEX(FixtureTicker!$B$24:$AM$43, MATCH($B391, FixtureTicker!$A$24:$A$43), PlayerForm!$X$5+5)="A",
_xlfn.XLOOKUP($E391, PlayerForm!$D$3:$D$394, PlayerForm!$R$3:$R$394)*
_xlfn.XLOOKUP(
INDEX(FixtureTicker!$B$3:$AM$22, MATCH($B391, FixtureTicker!$A$3:$A$22), PlayerForm!$X$5+5),
 TeamForm!$B$4:$B$23, TeamForm!$AB$4:$AB$23),
INDEX(FixtureTicker!$B$24:$AM$43, MATCH($B391, FixtureTicker!$A$24:$A$43), PlayerForm!$X$5+5)="BLANK",
0
)
),0)</f>
        <v>0</v>
      </c>
      <c r="J391" s="163" cm="1">
        <f t="array" ref="J391">IFERROR(0.01*SUM(
_xlfn.IFS(
INDEX(FixtureTicker!$B$24:$AM$43, MATCH($B391, FixtureTicker!$A$24:$A$43), PlayerForm!$X$5)="H",
_xlfn.XLOOKUP($E391, PlayerForm!$D$3:$D$394, PlayerForm!$Q$3:$Q$394)*
_xlfn.XLOOKUP(
INDEX(FixtureTicker!$B$3:$AM$22, MATCH($B391, FixtureTicker!$A$3:$A$22), PlayerForm!$X$5),
 TeamForm!$B$4:$B$23, TeamForm!$AD$4:$AD$23),
INDEX(FixtureTicker!$B$24:$AM$43, MATCH($B391, FixtureTicker!$A$24:$A$43), PlayerForm!$X$5)="A",
_xlfn.XLOOKUP($E391, PlayerForm!$D$3:$D$394, PlayerForm!$R$3:$R$394)*
_xlfn.XLOOKUP(
INDEX(FixtureTicker!$B$3:$AM$22, MATCH($B391, FixtureTicker!$A$3:$A$22), PlayerForm!$X$5),
 TeamForm!$B$4:$B$23, TeamForm!$AB$4:$AB$23),
INDEX(FixtureTicker!$B$24:$AM$43, MATCH($B391, FixtureTicker!$A$24:$A$43), PlayerForm!$X$5)="BLANK",
0
),
_xlfn.IFS(
INDEX(FixtureTicker!$B$24:$AM$43, MATCH($B391, FixtureTicker!$A$24:$A$43), PlayerForm!$X$5+1)="H",
_xlfn.XLOOKUP($E391, PlayerForm!$D$3:$D$394, PlayerForm!$Q$3:$Q$394)*
_xlfn.XLOOKUP(
INDEX(FixtureTicker!$B$3:$AM$22, MATCH($B391, FixtureTicker!$A$3:$A$22), PlayerForm!$X$5+1),
 TeamForm!$B$4:$B$23, TeamForm!$AD$4:$AD$23),
INDEX(FixtureTicker!$B$24:$AM$43, MATCH($B391, FixtureTicker!$A$24:$A$43), PlayerForm!$X$5+1)="A",
_xlfn.XLOOKUP($E391, PlayerForm!$D$3:$D$394, PlayerForm!$R$3:$R$394)*
_xlfn.XLOOKUP(
INDEX(FixtureTicker!$B$3:$AM$22, MATCH($B391, FixtureTicker!$A$3:$A$22), PlayerForm!$X$5+1),
 TeamForm!$B$4:$B$23, TeamForm!$AB$4:$AB$23),
INDEX(FixtureTicker!$B$24:$AM$43, MATCH($B391, FixtureTicker!$A$24:$A$43), PlayerForm!$X$5+1)="BLANK",
0
),
_xlfn.IFS(
INDEX(FixtureTicker!$B$24:$AM$43, MATCH($B391, FixtureTicker!$A$24:$A$43), PlayerForm!$X$5+2)="H",
_xlfn.XLOOKUP($E391, PlayerForm!$D$3:$D$394, PlayerForm!$Q$3:$Q$394)*
_xlfn.XLOOKUP(
INDEX(FixtureTicker!$B$3:$AM$22, MATCH($B391, FixtureTicker!$A$3:$A$22), PlayerForm!$X$5+2),
 TeamForm!$B$4:$B$23, TeamForm!$AD$4:$AD$23),
INDEX(FixtureTicker!$B$24:$AM$43, MATCH($B391, FixtureTicker!$A$24:$A$43), PlayerForm!$X$5+2)="A",
_xlfn.XLOOKUP($E391, PlayerForm!$D$3:$D$394, PlayerForm!$R$3:$R$394)*
_xlfn.XLOOKUP(
INDEX(FixtureTicker!$B$3:$AM$22, MATCH($B391, FixtureTicker!$A$3:$A$22), PlayerForm!$X$5+2),
 TeamForm!$B$4:$B$23, TeamForm!$AB$4:$AB$23),
INDEX(FixtureTicker!$B$24:$AM$43, MATCH($B391, FixtureTicker!$A$24:$A$43), PlayerForm!$X$5+2)="BLANK",
0
),
_xlfn.IFS(
INDEX(FixtureTicker!$B$24:$AM$43, MATCH($B391, FixtureTicker!$A$24:$A$43), PlayerForm!$X$5+3)="H",
_xlfn.XLOOKUP($E391, PlayerForm!$D$3:$D$394, PlayerForm!$Q$3:$Q$394)*
_xlfn.XLOOKUP(
INDEX(FixtureTicker!$B$3:$AM$22, MATCH($B391, FixtureTicker!$A$3:$A$22), PlayerForm!$X$5+3),
 TeamForm!$B$4:$B$23, TeamForm!$AD$4:$AD$23),
INDEX(FixtureTicker!$B$24:$AM$43, MATCH($B391, FixtureTicker!$A$24:$A$43), PlayerForm!$X$5+3)="A",
_xlfn.XLOOKUP($E391, PlayerForm!$D$3:$D$394, PlayerForm!$R$3:$R$394)*
_xlfn.XLOOKUP(
INDEX(FixtureTicker!$B$3:$AM$22, MATCH($B391, FixtureTicker!$A$3:$A$22), PlayerForm!$X$5+3),
 TeamForm!$B$4:$B$23, TeamForm!$AB$4:$AB$23),
INDEX(FixtureTicker!$B$24:$AM$43, MATCH($B391, FixtureTicker!$A$24:$A$43), PlayerForm!$X$5+3)="BLANK",
0
),
_xlfn.IFS(
INDEX(FixtureTicker!$B$24:$AM$43, MATCH($B391, FixtureTicker!$A$24:$A$43), PlayerForm!$X$5+4)="H",
_xlfn.XLOOKUP($E391, PlayerForm!$D$3:$D$394, PlayerForm!$Q$3:$Q$394)*
_xlfn.XLOOKUP(
INDEX(FixtureTicker!$B$3:$AM$22, MATCH($B391, FixtureTicker!$A$3:$A$22), PlayerForm!$X$5+4),
 TeamForm!$B$4:$B$23, TeamForm!$AD$4:$AD$23),
INDEX(FixtureTicker!$B$24:$AM$43, MATCH($B391, FixtureTicker!$A$24:$A$43), PlayerForm!$X$5+4)="A",
_xlfn.XLOOKUP($E391, PlayerForm!$D$3:$D$394, PlayerForm!$R$3:$R$394)*
_xlfn.XLOOKUP(
INDEX(FixtureTicker!$B$3:$AM$22, MATCH($B391, FixtureTicker!$A$3:$A$22), PlayerForm!$X$5+4),
 TeamForm!$B$4:$B$23, TeamForm!$AB$4:$AB$23),
INDEX(FixtureTicker!$B$24:$AM$43, MATCH($B391, FixtureTicker!$A$24:$A$43), PlayerForm!$X$5+4)="BLANK",
0
),
_xlfn.IFS(
INDEX(FixtureTicker!$B$24:$AM$43, MATCH($B391, FixtureTicker!$A$24:$A$43), PlayerForm!$X$5+5)="H",
_xlfn.XLOOKUP($E391, PlayerForm!$D$3:$D$394, PlayerForm!$Q$3:$Q$394)*
_xlfn.XLOOKUP(
INDEX(FixtureTicker!$B$3:$AM$22, MATCH($B391, FixtureTicker!$A$3:$A$22), PlayerForm!$X$5+5),
 TeamForm!$B$4:$B$23, TeamForm!$AD$4:$AD$23),
INDEX(FixtureTicker!$B$24:$AM$43, MATCH($B391, FixtureTicker!$A$24:$A$43), PlayerForm!$X$5+5)="A",
_xlfn.XLOOKUP($E391, PlayerForm!$D$3:$D$394, PlayerForm!$R$3:$R$394)*
_xlfn.XLOOKUP(
INDEX(FixtureTicker!$B$3:$AM$22, MATCH($B391, FixtureTicker!$A$3:$A$22), PlayerForm!$X$5+5),
 TeamForm!$B$4:$B$23, TeamForm!$AB$4:$AB$23),
INDEX(FixtureTicker!$B$24:$AM$43, MATCH($B391, FixtureTicker!$A$24:$A$43), PlayerForm!$X$5+5)="BLANK",
0
),
_xlfn.IFS(
INDEX(FixtureTicker!$B$24:$AM$43, MATCH($B391, FixtureTicker!$A$24:$A$43), PlayerForm!$X$5+6)="H",
_xlfn.XLOOKUP($E391, PlayerForm!$D$3:$D$394, PlayerForm!$Q$3:$Q$394)*
_xlfn.XLOOKUP(
INDEX(FixtureTicker!$B$3:$AM$22, MATCH($B391, FixtureTicker!$A$3:$A$22), PlayerForm!$X$5+6),
 TeamForm!$B$4:$B$23, TeamForm!$AD$4:$AD$23),
INDEX(FixtureTicker!$B$24:$AM$43, MATCH($B391, FixtureTicker!$A$24:$A$43), PlayerForm!$X$5+6)="A",
_xlfn.XLOOKUP($E391, PlayerForm!$D$3:$D$394, PlayerForm!$R$3:$R$394)*
_xlfn.XLOOKUP(
INDEX(FixtureTicker!$B$3:$AM$22, MATCH($B391, FixtureTicker!$A$3:$A$22), PlayerForm!$X$5+6),
 TeamForm!$B$4:$B$23, TeamForm!$AB$4:$AB$23),
INDEX(FixtureTicker!$B$24:$AM$43, MATCH($B391, FixtureTicker!$A$24:$A$43), PlayerForm!$X$5+6)="BLANK",
0
),
_xlfn.IFS(
INDEX(FixtureTicker!$B$24:$AM$43, MATCH($B391, FixtureTicker!$A$24:$A$43), PlayerForm!$X$5+7)="H",
_xlfn.XLOOKUP($E391, PlayerForm!$D$3:$D$394, PlayerForm!$Q$3:$Q$394)*
_xlfn.XLOOKUP(
INDEX(FixtureTicker!$B$3:$AM$22, MATCH($B391, FixtureTicker!$A$3:$A$22), PlayerForm!$X$5+7),
 TeamForm!$B$4:$B$23, TeamForm!$AD$4:$AD$23),
INDEX(FixtureTicker!$B$24:$AM$43, MATCH($B391, FixtureTicker!$A$24:$A$43), PlayerForm!$X$5+7)="A",
_xlfn.XLOOKUP($E391, PlayerForm!$D$3:$D$394, PlayerForm!$R$3:$R$394)*
_xlfn.XLOOKUP(
INDEX(FixtureTicker!$B$3:$AM$22, MATCH($B391, FixtureTicker!$A$3:$A$22), PlayerForm!$X$5+7),
 TeamForm!$B$4:$B$23, TeamForm!$AB$4:$AB$23),
INDEX(FixtureTicker!$B$24:$AM$43, MATCH($B391, FixtureTicker!$A$24:$A$43), PlayerForm!$X$5+7)="BLANK",
0
)
),0)</f>
        <v>0</v>
      </c>
    </row>
    <row r="392" spans="1:10">
      <c r="A392" s="55">
        <v>381</v>
      </c>
      <c r="B392" s="55" t="str">
        <f>_xlfn.XLOOKUP($A392, PlayerData!$B$3:$B$394, PlayerData!C$3:C$394)</f>
        <v>NEW</v>
      </c>
      <c r="C392" s="55" t="str">
        <f>_xlfn.XLOOKUP($A392, PlayerData!$B$3:$B$394, PlayerData!D$3:D$394)</f>
        <v>M</v>
      </c>
      <c r="D392" s="55">
        <f>_xlfn.XLOOKUP($A392, PlayerData!$B:$B, PlayerData!F:F,,,-1)</f>
        <v>5</v>
      </c>
      <c r="E392" s="31" t="str">
        <f>_xlfn.XLOOKUP($A392, PlayerData!$B$3:$B$394, PlayerData!E$3:E$394)</f>
        <v>Matty Longstaff</v>
      </c>
      <c r="F392" s="164" cm="1">
        <f t="array" ref="F392">IFERROR(0.01*_xlfn.IFS(
INDEX(FixtureTicker!$B$24:$AM$43, MATCH($B392, FixtureTicker!$A$24:$A$43, 0), PlayerForm!$X$5)="H",
_xlfn.XLOOKUP($E392, PlayerForm!$D$3:$D$394, PlayerForm!$Q$3:$Q$394)*
_xlfn.XLOOKUP(
INDEX(FixtureTicker!$B$3:$AM$22, MATCH($B392, FixtureTicker!$A$3:$A$22,0), PlayerForm!$X$5),
 TeamForm!$B$4:$B$23, TeamForm!$AD$4:$AD$23),
INDEX(FixtureTicker!$B$24:$AM$43, MATCH($B392, FixtureTicker!$A$24:$A$43,0), PlayerForm!$X$5)="A",
_xlfn.XLOOKUP($E392, PlayerForm!$D$3:$D$394, PlayerForm!$R$3:$R$394)*
_xlfn.XLOOKUP(
INDEX(FixtureTicker!$B$3:$AM$22, MATCH($B392, FixtureTicker!$A$3:$A$22,0), PlayerForm!$X$5),
 TeamForm!$B$4:$B$23, TeamForm!$AB$4:$AB$23),
INDEX(FixtureTicker!$B$24:$AM$43, MATCH($B392, FixtureTicker!$A$24:$A$43,0), PlayerForm!$X$5)="BLANK",
0),0)</f>
        <v>0</v>
      </c>
      <c r="G392" s="163" cm="1">
        <f t="array" ref="G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
),0)</f>
        <v>0</v>
      </c>
      <c r="H392" s="163" cm="1">
        <f t="array" ref="H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),
_xlfn.IFS(
INDEX(FixtureTicker!$B$24:$AM$43, MATCH($B392, FixtureTicker!$A$24:$A$43), PlayerForm!$X$5+2)="H",
_xlfn.XLOOKUP($E392, PlayerForm!$D$3:$D$394, PlayerForm!$Q$3:$Q$394)*
_xlfn.XLOOKUP(
INDEX(FixtureTicker!$B$3:$AM$22, MATCH($B392, FixtureTicker!$A$3:$A$22), PlayerForm!$X$5+2),
 TeamForm!$B$4:$B$23, TeamForm!$AD$4:$AD$23),
INDEX(FixtureTicker!$B$24:$AM$43, MATCH($B392, FixtureTicker!$A$24:$A$43), PlayerForm!$X$5+2)="A",
_xlfn.XLOOKUP($E392, PlayerForm!$D$3:$D$394, PlayerForm!$R$3:$R$394)*
_xlfn.XLOOKUP(
INDEX(FixtureTicker!$B$3:$AM$22, MATCH($B392, FixtureTicker!$A$3:$A$22), PlayerForm!$X$5+2),
 TeamForm!$B$4:$B$23, TeamForm!$AB$4:$AB$23),
INDEX(FixtureTicker!$B$24:$AM$43, MATCH($B392, FixtureTicker!$A$24:$A$43), PlayerForm!$X$5+2)="BLANK",
0
),
_xlfn.IFS(
INDEX(FixtureTicker!$B$24:$AM$43, MATCH($B392, FixtureTicker!$A$24:$A$43), PlayerForm!$X$5+3)="H",
_xlfn.XLOOKUP($E392, PlayerForm!$D$3:$D$394, PlayerForm!$Q$3:$Q$394)*
_xlfn.XLOOKUP(
INDEX(FixtureTicker!$B$3:$AM$22, MATCH($B392, FixtureTicker!$A$3:$A$22), PlayerForm!$X$5+3),
 TeamForm!$B$4:$B$23, TeamForm!$AD$4:$AD$23),
INDEX(FixtureTicker!$B$24:$AM$43, MATCH($B392, FixtureTicker!$A$24:$A$43), PlayerForm!$X$5+3)="A",
_xlfn.XLOOKUP($E392, PlayerForm!$D$3:$D$394, PlayerForm!$R$3:$R$394)*
_xlfn.XLOOKUP(
INDEX(FixtureTicker!$B$3:$AM$22, MATCH($B392, FixtureTicker!$A$3:$A$22), PlayerForm!$X$5+3),
 TeamForm!$B$4:$B$23, TeamForm!$AB$4:$AB$23),
INDEX(FixtureTicker!$B$24:$AM$43, MATCH($B392, FixtureTicker!$A$24:$A$43), PlayerForm!$X$5+3)="BLANK",
0
)
),0)</f>
        <v>0</v>
      </c>
      <c r="I392" s="163" cm="1">
        <f t="array" ref="I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),
_xlfn.IFS(
INDEX(FixtureTicker!$B$24:$AM$43, MATCH($B392, FixtureTicker!$A$24:$A$43), PlayerForm!$X$5+2)="H",
_xlfn.XLOOKUP($E392, PlayerForm!$D$3:$D$394, PlayerForm!$Q$3:$Q$394)*
_xlfn.XLOOKUP(
INDEX(FixtureTicker!$B$3:$AM$22, MATCH($B392, FixtureTicker!$A$3:$A$22), PlayerForm!$X$5+2),
 TeamForm!$B$4:$B$23, TeamForm!$AD$4:$AD$23),
INDEX(FixtureTicker!$B$24:$AM$43, MATCH($B392, FixtureTicker!$A$24:$A$43), PlayerForm!$X$5+2)="A",
_xlfn.XLOOKUP($E392, PlayerForm!$D$3:$D$394, PlayerForm!$R$3:$R$394)*
_xlfn.XLOOKUP(
INDEX(FixtureTicker!$B$3:$AM$22, MATCH($B392, FixtureTicker!$A$3:$A$22), PlayerForm!$X$5+2),
 TeamForm!$B$4:$B$23, TeamForm!$AB$4:$AB$23),
INDEX(FixtureTicker!$B$24:$AM$43, MATCH($B392, FixtureTicker!$A$24:$A$43), PlayerForm!$X$5+2)="BLANK",
0
),
_xlfn.IFS(
INDEX(FixtureTicker!$B$24:$AM$43, MATCH($B392, FixtureTicker!$A$24:$A$43), PlayerForm!$X$5+3)="H",
_xlfn.XLOOKUP($E392, PlayerForm!$D$3:$D$394, PlayerForm!$Q$3:$Q$394)*
_xlfn.XLOOKUP(
INDEX(FixtureTicker!$B$3:$AM$22, MATCH($B392, FixtureTicker!$A$3:$A$22), PlayerForm!$X$5+3),
 TeamForm!$B$4:$B$23, TeamForm!$AD$4:$AD$23),
INDEX(FixtureTicker!$B$24:$AM$43, MATCH($B392, FixtureTicker!$A$24:$A$43), PlayerForm!$X$5+3)="A",
_xlfn.XLOOKUP($E392, PlayerForm!$D$3:$D$394, PlayerForm!$R$3:$R$394)*
_xlfn.XLOOKUP(
INDEX(FixtureTicker!$B$3:$AM$22, MATCH($B392, FixtureTicker!$A$3:$A$22), PlayerForm!$X$5+3),
 TeamForm!$B$4:$B$23, TeamForm!$AB$4:$AB$23),
INDEX(FixtureTicker!$B$24:$AM$43, MATCH($B392, FixtureTicker!$A$24:$A$43), PlayerForm!$X$5+3)="BLANK",
0
),
_xlfn.IFS(
INDEX(FixtureTicker!$B$24:$AM$43, MATCH($B392, FixtureTicker!$A$24:$A$43), PlayerForm!$X$5+4)="H",
_xlfn.XLOOKUP($E392, PlayerForm!$D$3:$D$394, PlayerForm!$Q$3:$Q$394)*
_xlfn.XLOOKUP(
INDEX(FixtureTicker!$B$3:$AM$22, MATCH($B392, FixtureTicker!$A$3:$A$22), PlayerForm!$X$5+4),
 TeamForm!$B$4:$B$23, TeamForm!$AD$4:$AD$23),
INDEX(FixtureTicker!$B$24:$AM$43, MATCH($B392, FixtureTicker!$A$24:$A$43), PlayerForm!$X$5+4)="A",
_xlfn.XLOOKUP($E392, PlayerForm!$D$3:$D$394, PlayerForm!$R$3:$R$394)*
_xlfn.XLOOKUP(
INDEX(FixtureTicker!$B$3:$AM$22, MATCH($B392, FixtureTicker!$A$3:$A$22), PlayerForm!$X$5+4),
 TeamForm!$B$4:$B$23, TeamForm!$AB$4:$AB$23),
INDEX(FixtureTicker!$B$24:$AM$43, MATCH($B392, FixtureTicker!$A$24:$A$43), PlayerForm!$X$5+4)="BLANK",
0
),
_xlfn.IFS(
INDEX(FixtureTicker!$B$24:$AM$43, MATCH($B392, FixtureTicker!$A$24:$A$43), PlayerForm!$X$5+5)="H",
_xlfn.XLOOKUP($E392, PlayerForm!$D$3:$D$394, PlayerForm!$Q$3:$Q$394)*
_xlfn.XLOOKUP(
INDEX(FixtureTicker!$B$3:$AM$22, MATCH($B392, FixtureTicker!$A$3:$A$22), PlayerForm!$X$5+5),
 TeamForm!$B$4:$B$23, TeamForm!$AD$4:$AD$23),
INDEX(FixtureTicker!$B$24:$AM$43, MATCH($B392, FixtureTicker!$A$24:$A$43), PlayerForm!$X$5+5)="A",
_xlfn.XLOOKUP($E392, PlayerForm!$D$3:$D$394, PlayerForm!$R$3:$R$394)*
_xlfn.XLOOKUP(
INDEX(FixtureTicker!$B$3:$AM$22, MATCH($B392, FixtureTicker!$A$3:$A$22), PlayerForm!$X$5+5),
 TeamForm!$B$4:$B$23, TeamForm!$AB$4:$AB$23),
INDEX(FixtureTicker!$B$24:$AM$43, MATCH($B392, FixtureTicker!$A$24:$A$43), PlayerForm!$X$5+5)="BLANK",
0
)
),0)</f>
        <v>0</v>
      </c>
      <c r="J392" s="163" cm="1">
        <f t="array" ref="J392">IFERROR(0.01*SUM(
_xlfn.IFS(
INDEX(FixtureTicker!$B$24:$AM$43, MATCH($B392, FixtureTicker!$A$24:$A$43), PlayerForm!$X$5)="H",
_xlfn.XLOOKUP($E392, PlayerForm!$D$3:$D$394, PlayerForm!$Q$3:$Q$394)*
_xlfn.XLOOKUP(
INDEX(FixtureTicker!$B$3:$AM$22, MATCH($B392, FixtureTicker!$A$3:$A$22), PlayerForm!$X$5),
 TeamForm!$B$4:$B$23, TeamForm!$AD$4:$AD$23),
INDEX(FixtureTicker!$B$24:$AM$43, MATCH($B392, FixtureTicker!$A$24:$A$43), PlayerForm!$X$5)="A",
_xlfn.XLOOKUP($E392, PlayerForm!$D$3:$D$394, PlayerForm!$R$3:$R$394)*
_xlfn.XLOOKUP(
INDEX(FixtureTicker!$B$3:$AM$22, MATCH($B392, FixtureTicker!$A$3:$A$22), PlayerForm!$X$5),
 TeamForm!$B$4:$B$23, TeamForm!$AB$4:$AB$23),
INDEX(FixtureTicker!$B$24:$AM$43, MATCH($B392, FixtureTicker!$A$24:$A$43), PlayerForm!$X$5)="BLANK",
0
),
_xlfn.IFS(
INDEX(FixtureTicker!$B$24:$AM$43, MATCH($B392, FixtureTicker!$A$24:$A$43), PlayerForm!$X$5+1)="H",
_xlfn.XLOOKUP($E392, PlayerForm!$D$3:$D$394, PlayerForm!$Q$3:$Q$394)*
_xlfn.XLOOKUP(
INDEX(FixtureTicker!$B$3:$AM$22, MATCH($B392, FixtureTicker!$A$3:$A$22), PlayerForm!$X$5+1),
 TeamForm!$B$4:$B$23, TeamForm!$AD$4:$AD$23),
INDEX(FixtureTicker!$B$24:$AM$43, MATCH($B392, FixtureTicker!$A$24:$A$43), PlayerForm!$X$5+1)="A",
_xlfn.XLOOKUP($E392, PlayerForm!$D$3:$D$394, PlayerForm!$R$3:$R$394)*
_xlfn.XLOOKUP(
INDEX(FixtureTicker!$B$3:$AM$22, MATCH($B392, FixtureTicker!$A$3:$A$22), PlayerForm!$X$5+1),
 TeamForm!$B$4:$B$23, TeamForm!$AB$4:$AB$23),
INDEX(FixtureTicker!$B$24:$AM$43, MATCH($B392, FixtureTicker!$A$24:$A$43), PlayerForm!$X$5+1)="BLANK",
0
),
_xlfn.IFS(
INDEX(FixtureTicker!$B$24:$AM$43, MATCH($B392, FixtureTicker!$A$24:$A$43), PlayerForm!$X$5+2)="H",
_xlfn.XLOOKUP($E392, PlayerForm!$D$3:$D$394, PlayerForm!$Q$3:$Q$394)*
_xlfn.XLOOKUP(
INDEX(FixtureTicker!$B$3:$AM$22, MATCH($B392, FixtureTicker!$A$3:$A$22), PlayerForm!$X$5+2),
 TeamForm!$B$4:$B$23, TeamForm!$AD$4:$AD$23),
INDEX(FixtureTicker!$B$24:$AM$43, MATCH($B392, FixtureTicker!$A$24:$A$43), PlayerForm!$X$5+2)="A",
_xlfn.XLOOKUP($E392, PlayerForm!$D$3:$D$394, PlayerForm!$R$3:$R$394)*
_xlfn.XLOOKUP(
INDEX(FixtureTicker!$B$3:$AM$22, MATCH($B392, FixtureTicker!$A$3:$A$22), PlayerForm!$X$5+2),
 TeamForm!$B$4:$B$23, TeamForm!$AB$4:$AB$23),
INDEX(FixtureTicker!$B$24:$AM$43, MATCH($B392, FixtureTicker!$A$24:$A$43), PlayerForm!$X$5+2)="BLANK",
0
),
_xlfn.IFS(
INDEX(FixtureTicker!$B$24:$AM$43, MATCH($B392, FixtureTicker!$A$24:$A$43), PlayerForm!$X$5+3)="H",
_xlfn.XLOOKUP($E392, PlayerForm!$D$3:$D$394, PlayerForm!$Q$3:$Q$394)*
_xlfn.XLOOKUP(
INDEX(FixtureTicker!$B$3:$AM$22, MATCH($B392, FixtureTicker!$A$3:$A$22), PlayerForm!$X$5+3),
 TeamForm!$B$4:$B$23, TeamForm!$AD$4:$AD$23),
INDEX(FixtureTicker!$B$24:$AM$43, MATCH($B392, FixtureTicker!$A$24:$A$43), PlayerForm!$X$5+3)="A",
_xlfn.XLOOKUP($E392, PlayerForm!$D$3:$D$394, PlayerForm!$R$3:$R$394)*
_xlfn.XLOOKUP(
INDEX(FixtureTicker!$B$3:$AM$22, MATCH($B392, FixtureTicker!$A$3:$A$22), PlayerForm!$X$5+3),
 TeamForm!$B$4:$B$23, TeamForm!$AB$4:$AB$23),
INDEX(FixtureTicker!$B$24:$AM$43, MATCH($B392, FixtureTicker!$A$24:$A$43), PlayerForm!$X$5+3)="BLANK",
0
),
_xlfn.IFS(
INDEX(FixtureTicker!$B$24:$AM$43, MATCH($B392, FixtureTicker!$A$24:$A$43), PlayerForm!$X$5+4)="H",
_xlfn.XLOOKUP($E392, PlayerForm!$D$3:$D$394, PlayerForm!$Q$3:$Q$394)*
_xlfn.XLOOKUP(
INDEX(FixtureTicker!$B$3:$AM$22, MATCH($B392, FixtureTicker!$A$3:$A$22), PlayerForm!$X$5+4),
 TeamForm!$B$4:$B$23, TeamForm!$AD$4:$AD$23),
INDEX(FixtureTicker!$B$24:$AM$43, MATCH($B392, FixtureTicker!$A$24:$A$43), PlayerForm!$X$5+4)="A",
_xlfn.XLOOKUP($E392, PlayerForm!$D$3:$D$394, PlayerForm!$R$3:$R$394)*
_xlfn.XLOOKUP(
INDEX(FixtureTicker!$B$3:$AM$22, MATCH($B392, FixtureTicker!$A$3:$A$22), PlayerForm!$X$5+4),
 TeamForm!$B$4:$B$23, TeamForm!$AB$4:$AB$23),
INDEX(FixtureTicker!$B$24:$AM$43, MATCH($B392, FixtureTicker!$A$24:$A$43), PlayerForm!$X$5+4)="BLANK",
0
),
_xlfn.IFS(
INDEX(FixtureTicker!$B$24:$AM$43, MATCH($B392, FixtureTicker!$A$24:$A$43), PlayerForm!$X$5+5)="H",
_xlfn.XLOOKUP($E392, PlayerForm!$D$3:$D$394, PlayerForm!$Q$3:$Q$394)*
_xlfn.XLOOKUP(
INDEX(FixtureTicker!$B$3:$AM$22, MATCH($B392, FixtureTicker!$A$3:$A$22), PlayerForm!$X$5+5),
 TeamForm!$B$4:$B$23, TeamForm!$AD$4:$AD$23),
INDEX(FixtureTicker!$B$24:$AM$43, MATCH($B392, FixtureTicker!$A$24:$A$43), PlayerForm!$X$5+5)="A",
_xlfn.XLOOKUP($E392, PlayerForm!$D$3:$D$394, PlayerForm!$R$3:$R$394)*
_xlfn.XLOOKUP(
INDEX(FixtureTicker!$B$3:$AM$22, MATCH($B392, FixtureTicker!$A$3:$A$22), PlayerForm!$X$5+5),
 TeamForm!$B$4:$B$23, TeamForm!$AB$4:$AB$23),
INDEX(FixtureTicker!$B$24:$AM$43, MATCH($B392, FixtureTicker!$A$24:$A$43), PlayerForm!$X$5+5)="BLANK",
0
),
_xlfn.IFS(
INDEX(FixtureTicker!$B$24:$AM$43, MATCH($B392, FixtureTicker!$A$24:$A$43), PlayerForm!$X$5+6)="H",
_xlfn.XLOOKUP($E392, PlayerForm!$D$3:$D$394, PlayerForm!$Q$3:$Q$394)*
_xlfn.XLOOKUP(
INDEX(FixtureTicker!$B$3:$AM$22, MATCH($B392, FixtureTicker!$A$3:$A$22), PlayerForm!$X$5+6),
 TeamForm!$B$4:$B$23, TeamForm!$AD$4:$AD$23),
INDEX(FixtureTicker!$B$24:$AM$43, MATCH($B392, FixtureTicker!$A$24:$A$43), PlayerForm!$X$5+6)="A",
_xlfn.XLOOKUP($E392, PlayerForm!$D$3:$D$394, PlayerForm!$R$3:$R$394)*
_xlfn.XLOOKUP(
INDEX(FixtureTicker!$B$3:$AM$22, MATCH($B392, FixtureTicker!$A$3:$A$22), PlayerForm!$X$5+6),
 TeamForm!$B$4:$B$23, TeamForm!$AB$4:$AB$23),
INDEX(FixtureTicker!$B$24:$AM$43, MATCH($B392, FixtureTicker!$A$24:$A$43), PlayerForm!$X$5+6)="BLANK",
0
),
_xlfn.IFS(
INDEX(FixtureTicker!$B$24:$AM$43, MATCH($B392, FixtureTicker!$A$24:$A$43), PlayerForm!$X$5+7)="H",
_xlfn.XLOOKUP($E392, PlayerForm!$D$3:$D$394, PlayerForm!$Q$3:$Q$394)*
_xlfn.XLOOKUP(
INDEX(FixtureTicker!$B$3:$AM$22, MATCH($B392, FixtureTicker!$A$3:$A$22), PlayerForm!$X$5+7),
 TeamForm!$B$4:$B$23, TeamForm!$AD$4:$AD$23),
INDEX(FixtureTicker!$B$24:$AM$43, MATCH($B392, FixtureTicker!$A$24:$A$43), PlayerForm!$X$5+7)="A",
_xlfn.XLOOKUP($E392, PlayerForm!$D$3:$D$394, PlayerForm!$R$3:$R$394)*
_xlfn.XLOOKUP(
INDEX(FixtureTicker!$B$3:$AM$22, MATCH($B392, FixtureTicker!$A$3:$A$22), PlayerForm!$X$5+7),
 TeamForm!$B$4:$B$23, TeamForm!$AB$4:$AB$23),
INDEX(FixtureTicker!$B$24:$AM$43, MATCH($B392, FixtureTicker!$A$24:$A$43), PlayerForm!$X$5+7)="BLANK",
0
)
),0)</f>
        <v>0</v>
      </c>
    </row>
    <row r="393" spans="1:10">
      <c r="A393" s="55">
        <v>388</v>
      </c>
      <c r="B393" s="55" t="str">
        <f>_xlfn.XLOOKUP($A393, PlayerData!$B$3:$B$394, PlayerData!C$3:C$394)</f>
        <v>TOT</v>
      </c>
      <c r="C393" s="55" t="str">
        <f>_xlfn.XLOOKUP($A393, PlayerData!$B$3:$B$394, PlayerData!D$3:D$394)</f>
        <v>M</v>
      </c>
      <c r="D393" s="55">
        <f>_xlfn.XLOOKUP($A393, PlayerData!$B:$B, PlayerData!F:F,,,-1)</f>
        <v>4.5</v>
      </c>
      <c r="E393" s="31" t="str">
        <f>_xlfn.XLOOKUP($A393, PlayerData!$B$3:$B$394, PlayerData!E$3:E$394)</f>
        <v>Skipp</v>
      </c>
      <c r="F393" s="164" cm="1">
        <f t="array" ref="F393">IFERROR(0.01*_xlfn.IFS(
INDEX(FixtureTicker!$B$24:$AM$43, MATCH($B393, FixtureTicker!$A$24:$A$43, 0), PlayerForm!$X$5)="H",
_xlfn.XLOOKUP($E393, PlayerForm!$D$3:$D$394, PlayerForm!$Q$3:$Q$394)*
_xlfn.XLOOKUP(
INDEX(FixtureTicker!$B$3:$AM$22, MATCH($B393, FixtureTicker!$A$3:$A$22,0), PlayerForm!$X$5),
 TeamForm!$B$4:$B$23, TeamForm!$AD$4:$AD$23),
INDEX(FixtureTicker!$B$24:$AM$43, MATCH($B393, FixtureTicker!$A$24:$A$43,0), PlayerForm!$X$5)="A",
_xlfn.XLOOKUP($E393, PlayerForm!$D$3:$D$394, PlayerForm!$R$3:$R$394)*
_xlfn.XLOOKUP(
INDEX(FixtureTicker!$B$3:$AM$22, MATCH($B393, FixtureTicker!$A$3:$A$22,0), PlayerForm!$X$5),
 TeamForm!$B$4:$B$23, TeamForm!$AB$4:$AB$23),
INDEX(FixtureTicker!$B$24:$AM$43, MATCH($B393, FixtureTicker!$A$24:$A$43,0), PlayerForm!$X$5)="BLANK",
0),0)</f>
        <v>0</v>
      </c>
      <c r="G393" s="163" cm="1">
        <f t="array" ref="G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
),0)</f>
        <v>0</v>
      </c>
      <c r="H393" s="163" cm="1">
        <f t="array" ref="H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),
_xlfn.IFS(
INDEX(FixtureTicker!$B$24:$AM$43, MATCH($B393, FixtureTicker!$A$24:$A$43), PlayerForm!$X$5+2)="H",
_xlfn.XLOOKUP($E393, PlayerForm!$D$3:$D$394, PlayerForm!$Q$3:$Q$394)*
_xlfn.XLOOKUP(
INDEX(FixtureTicker!$B$3:$AM$22, MATCH($B393, FixtureTicker!$A$3:$A$22), PlayerForm!$X$5+2),
 TeamForm!$B$4:$B$23, TeamForm!$AD$4:$AD$23),
INDEX(FixtureTicker!$B$24:$AM$43, MATCH($B393, FixtureTicker!$A$24:$A$43), PlayerForm!$X$5+2)="A",
_xlfn.XLOOKUP($E393, PlayerForm!$D$3:$D$394, PlayerForm!$R$3:$R$394)*
_xlfn.XLOOKUP(
INDEX(FixtureTicker!$B$3:$AM$22, MATCH($B393, FixtureTicker!$A$3:$A$22), PlayerForm!$X$5+2),
 TeamForm!$B$4:$B$23, TeamForm!$AB$4:$AB$23),
INDEX(FixtureTicker!$B$24:$AM$43, MATCH($B393, FixtureTicker!$A$24:$A$43), PlayerForm!$X$5+2)="BLANK",
0
),
_xlfn.IFS(
INDEX(FixtureTicker!$B$24:$AM$43, MATCH($B393, FixtureTicker!$A$24:$A$43), PlayerForm!$X$5+3)="H",
_xlfn.XLOOKUP($E393, PlayerForm!$D$3:$D$394, PlayerForm!$Q$3:$Q$394)*
_xlfn.XLOOKUP(
INDEX(FixtureTicker!$B$3:$AM$22, MATCH($B393, FixtureTicker!$A$3:$A$22), PlayerForm!$X$5+3),
 TeamForm!$B$4:$B$23, TeamForm!$AD$4:$AD$23),
INDEX(FixtureTicker!$B$24:$AM$43, MATCH($B393, FixtureTicker!$A$24:$A$43), PlayerForm!$X$5+3)="A",
_xlfn.XLOOKUP($E393, PlayerForm!$D$3:$D$394, PlayerForm!$R$3:$R$394)*
_xlfn.XLOOKUP(
INDEX(FixtureTicker!$B$3:$AM$22, MATCH($B393, FixtureTicker!$A$3:$A$22), PlayerForm!$X$5+3),
 TeamForm!$B$4:$B$23, TeamForm!$AB$4:$AB$23),
INDEX(FixtureTicker!$B$24:$AM$43, MATCH($B393, FixtureTicker!$A$24:$A$43), PlayerForm!$X$5+3)="BLANK",
0
)
),0)</f>
        <v>0</v>
      </c>
      <c r="I393" s="163" cm="1">
        <f t="array" ref="I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),
_xlfn.IFS(
INDEX(FixtureTicker!$B$24:$AM$43, MATCH($B393, FixtureTicker!$A$24:$A$43), PlayerForm!$X$5+2)="H",
_xlfn.XLOOKUP($E393, PlayerForm!$D$3:$D$394, PlayerForm!$Q$3:$Q$394)*
_xlfn.XLOOKUP(
INDEX(FixtureTicker!$B$3:$AM$22, MATCH($B393, FixtureTicker!$A$3:$A$22), PlayerForm!$X$5+2),
 TeamForm!$B$4:$B$23, TeamForm!$AD$4:$AD$23),
INDEX(FixtureTicker!$B$24:$AM$43, MATCH($B393, FixtureTicker!$A$24:$A$43), PlayerForm!$X$5+2)="A",
_xlfn.XLOOKUP($E393, PlayerForm!$D$3:$D$394, PlayerForm!$R$3:$R$394)*
_xlfn.XLOOKUP(
INDEX(FixtureTicker!$B$3:$AM$22, MATCH($B393, FixtureTicker!$A$3:$A$22), PlayerForm!$X$5+2),
 TeamForm!$B$4:$B$23, TeamForm!$AB$4:$AB$23),
INDEX(FixtureTicker!$B$24:$AM$43, MATCH($B393, FixtureTicker!$A$24:$A$43), PlayerForm!$X$5+2)="BLANK",
0
),
_xlfn.IFS(
INDEX(FixtureTicker!$B$24:$AM$43, MATCH($B393, FixtureTicker!$A$24:$A$43), PlayerForm!$X$5+3)="H",
_xlfn.XLOOKUP($E393, PlayerForm!$D$3:$D$394, PlayerForm!$Q$3:$Q$394)*
_xlfn.XLOOKUP(
INDEX(FixtureTicker!$B$3:$AM$22, MATCH($B393, FixtureTicker!$A$3:$A$22), PlayerForm!$X$5+3),
 TeamForm!$B$4:$B$23, TeamForm!$AD$4:$AD$23),
INDEX(FixtureTicker!$B$24:$AM$43, MATCH($B393, FixtureTicker!$A$24:$A$43), PlayerForm!$X$5+3)="A",
_xlfn.XLOOKUP($E393, PlayerForm!$D$3:$D$394, PlayerForm!$R$3:$R$394)*
_xlfn.XLOOKUP(
INDEX(FixtureTicker!$B$3:$AM$22, MATCH($B393, FixtureTicker!$A$3:$A$22), PlayerForm!$X$5+3),
 TeamForm!$B$4:$B$23, TeamForm!$AB$4:$AB$23),
INDEX(FixtureTicker!$B$24:$AM$43, MATCH($B393, FixtureTicker!$A$24:$A$43), PlayerForm!$X$5+3)="BLANK",
0
),
_xlfn.IFS(
INDEX(FixtureTicker!$B$24:$AM$43, MATCH($B393, FixtureTicker!$A$24:$A$43), PlayerForm!$X$5+4)="H",
_xlfn.XLOOKUP($E393, PlayerForm!$D$3:$D$394, PlayerForm!$Q$3:$Q$394)*
_xlfn.XLOOKUP(
INDEX(FixtureTicker!$B$3:$AM$22, MATCH($B393, FixtureTicker!$A$3:$A$22), PlayerForm!$X$5+4),
 TeamForm!$B$4:$B$23, TeamForm!$AD$4:$AD$23),
INDEX(FixtureTicker!$B$24:$AM$43, MATCH($B393, FixtureTicker!$A$24:$A$43), PlayerForm!$X$5+4)="A",
_xlfn.XLOOKUP($E393, PlayerForm!$D$3:$D$394, PlayerForm!$R$3:$R$394)*
_xlfn.XLOOKUP(
INDEX(FixtureTicker!$B$3:$AM$22, MATCH($B393, FixtureTicker!$A$3:$A$22), PlayerForm!$X$5+4),
 TeamForm!$B$4:$B$23, TeamForm!$AB$4:$AB$23),
INDEX(FixtureTicker!$B$24:$AM$43, MATCH($B393, FixtureTicker!$A$24:$A$43), PlayerForm!$X$5+4)="BLANK",
0
),
_xlfn.IFS(
INDEX(FixtureTicker!$B$24:$AM$43, MATCH($B393, FixtureTicker!$A$24:$A$43), PlayerForm!$X$5+5)="H",
_xlfn.XLOOKUP($E393, PlayerForm!$D$3:$D$394, PlayerForm!$Q$3:$Q$394)*
_xlfn.XLOOKUP(
INDEX(FixtureTicker!$B$3:$AM$22, MATCH($B393, FixtureTicker!$A$3:$A$22), PlayerForm!$X$5+5),
 TeamForm!$B$4:$B$23, TeamForm!$AD$4:$AD$23),
INDEX(FixtureTicker!$B$24:$AM$43, MATCH($B393, FixtureTicker!$A$24:$A$43), PlayerForm!$X$5+5)="A",
_xlfn.XLOOKUP($E393, PlayerForm!$D$3:$D$394, PlayerForm!$R$3:$R$394)*
_xlfn.XLOOKUP(
INDEX(FixtureTicker!$B$3:$AM$22, MATCH($B393, FixtureTicker!$A$3:$A$22), PlayerForm!$X$5+5),
 TeamForm!$B$4:$B$23, TeamForm!$AB$4:$AB$23),
INDEX(FixtureTicker!$B$24:$AM$43, MATCH($B393, FixtureTicker!$A$24:$A$43), PlayerForm!$X$5+5)="BLANK",
0
)
),0)</f>
        <v>0</v>
      </c>
      <c r="J393" s="163" cm="1">
        <f t="array" ref="J393">IFERROR(0.01*SUM(
_xlfn.IFS(
INDEX(FixtureTicker!$B$24:$AM$43, MATCH($B393, FixtureTicker!$A$24:$A$43), PlayerForm!$X$5)="H",
_xlfn.XLOOKUP($E393, PlayerForm!$D$3:$D$394, PlayerForm!$Q$3:$Q$394)*
_xlfn.XLOOKUP(
INDEX(FixtureTicker!$B$3:$AM$22, MATCH($B393, FixtureTicker!$A$3:$A$22), PlayerForm!$X$5),
 TeamForm!$B$4:$B$23, TeamForm!$AD$4:$AD$23),
INDEX(FixtureTicker!$B$24:$AM$43, MATCH($B393, FixtureTicker!$A$24:$A$43), PlayerForm!$X$5)="A",
_xlfn.XLOOKUP($E393, PlayerForm!$D$3:$D$394, PlayerForm!$R$3:$R$394)*
_xlfn.XLOOKUP(
INDEX(FixtureTicker!$B$3:$AM$22, MATCH($B393, FixtureTicker!$A$3:$A$22), PlayerForm!$X$5),
 TeamForm!$B$4:$B$23, TeamForm!$AB$4:$AB$23),
INDEX(FixtureTicker!$B$24:$AM$43, MATCH($B393, FixtureTicker!$A$24:$A$43), PlayerForm!$X$5)="BLANK",
0
),
_xlfn.IFS(
INDEX(FixtureTicker!$B$24:$AM$43, MATCH($B393, FixtureTicker!$A$24:$A$43), PlayerForm!$X$5+1)="H",
_xlfn.XLOOKUP($E393, PlayerForm!$D$3:$D$394, PlayerForm!$Q$3:$Q$394)*
_xlfn.XLOOKUP(
INDEX(FixtureTicker!$B$3:$AM$22, MATCH($B393, FixtureTicker!$A$3:$A$22), PlayerForm!$X$5+1),
 TeamForm!$B$4:$B$23, TeamForm!$AD$4:$AD$23),
INDEX(FixtureTicker!$B$24:$AM$43, MATCH($B393, FixtureTicker!$A$24:$A$43), PlayerForm!$X$5+1)="A",
_xlfn.XLOOKUP($E393, PlayerForm!$D$3:$D$394, PlayerForm!$R$3:$R$394)*
_xlfn.XLOOKUP(
INDEX(FixtureTicker!$B$3:$AM$22, MATCH($B393, FixtureTicker!$A$3:$A$22), PlayerForm!$X$5+1),
 TeamForm!$B$4:$B$23, TeamForm!$AB$4:$AB$23),
INDEX(FixtureTicker!$B$24:$AM$43, MATCH($B393, FixtureTicker!$A$24:$A$43), PlayerForm!$X$5+1)="BLANK",
0
),
_xlfn.IFS(
INDEX(FixtureTicker!$B$24:$AM$43, MATCH($B393, FixtureTicker!$A$24:$A$43), PlayerForm!$X$5+2)="H",
_xlfn.XLOOKUP($E393, PlayerForm!$D$3:$D$394, PlayerForm!$Q$3:$Q$394)*
_xlfn.XLOOKUP(
INDEX(FixtureTicker!$B$3:$AM$22, MATCH($B393, FixtureTicker!$A$3:$A$22), PlayerForm!$X$5+2),
 TeamForm!$B$4:$B$23, TeamForm!$AD$4:$AD$23),
INDEX(FixtureTicker!$B$24:$AM$43, MATCH($B393, FixtureTicker!$A$24:$A$43), PlayerForm!$X$5+2)="A",
_xlfn.XLOOKUP($E393, PlayerForm!$D$3:$D$394, PlayerForm!$R$3:$R$394)*
_xlfn.XLOOKUP(
INDEX(FixtureTicker!$B$3:$AM$22, MATCH($B393, FixtureTicker!$A$3:$A$22), PlayerForm!$X$5+2),
 TeamForm!$B$4:$B$23, TeamForm!$AB$4:$AB$23),
INDEX(FixtureTicker!$B$24:$AM$43, MATCH($B393, FixtureTicker!$A$24:$A$43), PlayerForm!$X$5+2)="BLANK",
0
),
_xlfn.IFS(
INDEX(FixtureTicker!$B$24:$AM$43, MATCH($B393, FixtureTicker!$A$24:$A$43), PlayerForm!$X$5+3)="H",
_xlfn.XLOOKUP($E393, PlayerForm!$D$3:$D$394, PlayerForm!$Q$3:$Q$394)*
_xlfn.XLOOKUP(
INDEX(FixtureTicker!$B$3:$AM$22, MATCH($B393, FixtureTicker!$A$3:$A$22), PlayerForm!$X$5+3),
 TeamForm!$B$4:$B$23, TeamForm!$AD$4:$AD$23),
INDEX(FixtureTicker!$B$24:$AM$43, MATCH($B393, FixtureTicker!$A$24:$A$43), PlayerForm!$X$5+3)="A",
_xlfn.XLOOKUP($E393, PlayerForm!$D$3:$D$394, PlayerForm!$R$3:$R$394)*
_xlfn.XLOOKUP(
INDEX(FixtureTicker!$B$3:$AM$22, MATCH($B393, FixtureTicker!$A$3:$A$22), PlayerForm!$X$5+3),
 TeamForm!$B$4:$B$23, TeamForm!$AB$4:$AB$23),
INDEX(FixtureTicker!$B$24:$AM$43, MATCH($B393, FixtureTicker!$A$24:$A$43), PlayerForm!$X$5+3)="BLANK",
0
),
_xlfn.IFS(
INDEX(FixtureTicker!$B$24:$AM$43, MATCH($B393, FixtureTicker!$A$24:$A$43), PlayerForm!$X$5+4)="H",
_xlfn.XLOOKUP($E393, PlayerForm!$D$3:$D$394, PlayerForm!$Q$3:$Q$394)*
_xlfn.XLOOKUP(
INDEX(FixtureTicker!$B$3:$AM$22, MATCH($B393, FixtureTicker!$A$3:$A$22), PlayerForm!$X$5+4),
 TeamForm!$B$4:$B$23, TeamForm!$AD$4:$AD$23),
INDEX(FixtureTicker!$B$24:$AM$43, MATCH($B393, FixtureTicker!$A$24:$A$43), PlayerForm!$X$5+4)="A",
_xlfn.XLOOKUP($E393, PlayerForm!$D$3:$D$394, PlayerForm!$R$3:$R$394)*
_xlfn.XLOOKUP(
INDEX(FixtureTicker!$B$3:$AM$22, MATCH($B393, FixtureTicker!$A$3:$A$22), PlayerForm!$X$5+4),
 TeamForm!$B$4:$B$23, TeamForm!$AB$4:$AB$23),
INDEX(FixtureTicker!$B$24:$AM$43, MATCH($B393, FixtureTicker!$A$24:$A$43), PlayerForm!$X$5+4)="BLANK",
0
),
_xlfn.IFS(
INDEX(FixtureTicker!$B$24:$AM$43, MATCH($B393, FixtureTicker!$A$24:$A$43), PlayerForm!$X$5+5)="H",
_xlfn.XLOOKUP($E393, PlayerForm!$D$3:$D$394, PlayerForm!$Q$3:$Q$394)*
_xlfn.XLOOKUP(
INDEX(FixtureTicker!$B$3:$AM$22, MATCH($B393, FixtureTicker!$A$3:$A$22), PlayerForm!$X$5+5),
 TeamForm!$B$4:$B$23, TeamForm!$AD$4:$AD$23),
INDEX(FixtureTicker!$B$24:$AM$43, MATCH($B393, FixtureTicker!$A$24:$A$43), PlayerForm!$X$5+5)="A",
_xlfn.XLOOKUP($E393, PlayerForm!$D$3:$D$394, PlayerForm!$R$3:$R$394)*
_xlfn.XLOOKUP(
INDEX(FixtureTicker!$B$3:$AM$22, MATCH($B393, FixtureTicker!$A$3:$A$22), PlayerForm!$X$5+5),
 TeamForm!$B$4:$B$23, TeamForm!$AB$4:$AB$23),
INDEX(FixtureTicker!$B$24:$AM$43, MATCH($B393, FixtureTicker!$A$24:$A$43), PlayerForm!$X$5+5)="BLANK",
0
),
_xlfn.IFS(
INDEX(FixtureTicker!$B$24:$AM$43, MATCH($B393, FixtureTicker!$A$24:$A$43), PlayerForm!$X$5+6)="H",
_xlfn.XLOOKUP($E393, PlayerForm!$D$3:$D$394, PlayerForm!$Q$3:$Q$394)*
_xlfn.XLOOKUP(
INDEX(FixtureTicker!$B$3:$AM$22, MATCH($B393, FixtureTicker!$A$3:$A$22), PlayerForm!$X$5+6),
 TeamForm!$B$4:$B$23, TeamForm!$AD$4:$AD$23),
INDEX(FixtureTicker!$B$24:$AM$43, MATCH($B393, FixtureTicker!$A$24:$A$43), PlayerForm!$X$5+6)="A",
_xlfn.XLOOKUP($E393, PlayerForm!$D$3:$D$394, PlayerForm!$R$3:$R$394)*
_xlfn.XLOOKUP(
INDEX(FixtureTicker!$B$3:$AM$22, MATCH($B393, FixtureTicker!$A$3:$A$22), PlayerForm!$X$5+6),
 TeamForm!$B$4:$B$23, TeamForm!$AB$4:$AB$23),
INDEX(FixtureTicker!$B$24:$AM$43, MATCH($B393, FixtureTicker!$A$24:$A$43), PlayerForm!$X$5+6)="BLANK",
0
),
_xlfn.IFS(
INDEX(FixtureTicker!$B$24:$AM$43, MATCH($B393, FixtureTicker!$A$24:$A$43), PlayerForm!$X$5+7)="H",
_xlfn.XLOOKUP($E393, PlayerForm!$D$3:$D$394, PlayerForm!$Q$3:$Q$394)*
_xlfn.XLOOKUP(
INDEX(FixtureTicker!$B$3:$AM$22, MATCH($B393, FixtureTicker!$A$3:$A$22), PlayerForm!$X$5+7),
 TeamForm!$B$4:$B$23, TeamForm!$AD$4:$AD$23),
INDEX(FixtureTicker!$B$24:$AM$43, MATCH($B393, FixtureTicker!$A$24:$A$43), PlayerForm!$X$5+7)="A",
_xlfn.XLOOKUP($E393, PlayerForm!$D$3:$D$394, PlayerForm!$R$3:$R$394)*
_xlfn.XLOOKUP(
INDEX(FixtureTicker!$B$3:$AM$22, MATCH($B393, FixtureTicker!$A$3:$A$22), PlayerForm!$X$5+7),
 TeamForm!$B$4:$B$23, TeamForm!$AB$4:$AB$23),
INDEX(FixtureTicker!$B$24:$AM$43, MATCH($B393, FixtureTicker!$A$24:$A$43), PlayerForm!$X$5+7)="BLANK",
0
)
),0)</f>
        <v>0</v>
      </c>
    </row>
    <row r="394" spans="1:10">
      <c r="A394" s="55">
        <v>392</v>
      </c>
      <c r="B394" s="55" t="str">
        <f>_xlfn.XLOOKUP($A394, PlayerData!$B$3:$B$394, PlayerData!C$3:C$394)</f>
        <v>MUN</v>
      </c>
      <c r="C394" s="55" t="str">
        <f>_xlfn.XLOOKUP($A394, PlayerData!$B$3:$B$394, PlayerData!D$3:D$394)</f>
        <v>D</v>
      </c>
      <c r="D394" s="55">
        <f>_xlfn.XLOOKUP($A394, PlayerData!$B:$B, PlayerData!F:F,,,-1)</f>
        <v>5.4</v>
      </c>
      <c r="E394" s="31" t="str">
        <f>_xlfn.XLOOKUP($A394, PlayerData!$B$3:$B$394, PlayerData!E$3:E$394)</f>
        <v>Young</v>
      </c>
      <c r="F394" s="164" cm="1">
        <f t="array" ref="F394">IFERROR(0.01*_xlfn.IFS(
INDEX(FixtureTicker!$B$24:$AM$43, MATCH($B394, FixtureTicker!$A$24:$A$43, 0), PlayerForm!$X$5)="H",
_xlfn.XLOOKUP($E394, PlayerForm!$D$3:$D$394, PlayerForm!$Q$3:$Q$394)*
_xlfn.XLOOKUP(
INDEX(FixtureTicker!$B$3:$AM$22, MATCH($B394, FixtureTicker!$A$3:$A$22,0), PlayerForm!$X$5),
 TeamForm!$B$4:$B$23, TeamForm!$AD$4:$AD$23),
INDEX(FixtureTicker!$B$24:$AM$43, MATCH($B394, FixtureTicker!$A$24:$A$43,0), PlayerForm!$X$5)="A",
_xlfn.XLOOKUP($E394, PlayerForm!$D$3:$D$394, PlayerForm!$R$3:$R$394)*
_xlfn.XLOOKUP(
INDEX(FixtureTicker!$B$3:$AM$22, MATCH($B394, FixtureTicker!$A$3:$A$22,0), PlayerForm!$X$5),
 TeamForm!$B$4:$B$23, TeamForm!$AB$4:$AB$23),
INDEX(FixtureTicker!$B$24:$AM$43, MATCH($B394, FixtureTicker!$A$24:$A$43,0), PlayerForm!$X$5)="BLANK",
0),0)</f>
        <v>0</v>
      </c>
      <c r="G394" s="163" cm="1">
        <f t="array" ref="G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
),0)</f>
        <v>0</v>
      </c>
      <c r="H394" s="163" cm="1">
        <f t="array" ref="H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),
_xlfn.IFS(
INDEX(FixtureTicker!$B$24:$AM$43, MATCH($B394, FixtureTicker!$A$24:$A$43), PlayerForm!$X$5+2)="H",
_xlfn.XLOOKUP($E394, PlayerForm!$D$3:$D$394, PlayerForm!$Q$3:$Q$394)*
_xlfn.XLOOKUP(
INDEX(FixtureTicker!$B$3:$AM$22, MATCH($B394, FixtureTicker!$A$3:$A$22), PlayerForm!$X$5+2),
 TeamForm!$B$4:$B$23, TeamForm!$AD$4:$AD$23),
INDEX(FixtureTicker!$B$24:$AM$43, MATCH($B394, FixtureTicker!$A$24:$A$43), PlayerForm!$X$5+2)="A",
_xlfn.XLOOKUP($E394, PlayerForm!$D$3:$D$394, PlayerForm!$R$3:$R$394)*
_xlfn.XLOOKUP(
INDEX(FixtureTicker!$B$3:$AM$22, MATCH($B394, FixtureTicker!$A$3:$A$22), PlayerForm!$X$5+2),
 TeamForm!$B$4:$B$23, TeamForm!$AB$4:$AB$23),
INDEX(FixtureTicker!$B$24:$AM$43, MATCH($B394, FixtureTicker!$A$24:$A$43), PlayerForm!$X$5+2)="BLANK",
0
),
_xlfn.IFS(
INDEX(FixtureTicker!$B$24:$AM$43, MATCH($B394, FixtureTicker!$A$24:$A$43), PlayerForm!$X$5+3)="H",
_xlfn.XLOOKUP($E394, PlayerForm!$D$3:$D$394, PlayerForm!$Q$3:$Q$394)*
_xlfn.XLOOKUP(
INDEX(FixtureTicker!$B$3:$AM$22, MATCH($B394, FixtureTicker!$A$3:$A$22), PlayerForm!$X$5+3),
 TeamForm!$B$4:$B$23, TeamForm!$AD$4:$AD$23),
INDEX(FixtureTicker!$B$24:$AM$43, MATCH($B394, FixtureTicker!$A$24:$A$43), PlayerForm!$X$5+3)="A",
_xlfn.XLOOKUP($E394, PlayerForm!$D$3:$D$394, PlayerForm!$R$3:$R$394)*
_xlfn.XLOOKUP(
INDEX(FixtureTicker!$B$3:$AM$22, MATCH($B394, FixtureTicker!$A$3:$A$22), PlayerForm!$X$5+3),
 TeamForm!$B$4:$B$23, TeamForm!$AB$4:$AB$23),
INDEX(FixtureTicker!$B$24:$AM$43, MATCH($B394, FixtureTicker!$A$24:$A$43), PlayerForm!$X$5+3)="BLANK",
0
)
),0)</f>
        <v>0</v>
      </c>
      <c r="I394" s="163" cm="1">
        <f t="array" ref="I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),
_xlfn.IFS(
INDEX(FixtureTicker!$B$24:$AM$43, MATCH($B394, FixtureTicker!$A$24:$A$43), PlayerForm!$X$5+2)="H",
_xlfn.XLOOKUP($E394, PlayerForm!$D$3:$D$394, PlayerForm!$Q$3:$Q$394)*
_xlfn.XLOOKUP(
INDEX(FixtureTicker!$B$3:$AM$22, MATCH($B394, FixtureTicker!$A$3:$A$22), PlayerForm!$X$5+2),
 TeamForm!$B$4:$B$23, TeamForm!$AD$4:$AD$23),
INDEX(FixtureTicker!$B$24:$AM$43, MATCH($B394, FixtureTicker!$A$24:$A$43), PlayerForm!$X$5+2)="A",
_xlfn.XLOOKUP($E394, PlayerForm!$D$3:$D$394, PlayerForm!$R$3:$R$394)*
_xlfn.XLOOKUP(
INDEX(FixtureTicker!$B$3:$AM$22, MATCH($B394, FixtureTicker!$A$3:$A$22), PlayerForm!$X$5+2),
 TeamForm!$B$4:$B$23, TeamForm!$AB$4:$AB$23),
INDEX(FixtureTicker!$B$24:$AM$43, MATCH($B394, FixtureTicker!$A$24:$A$43), PlayerForm!$X$5+2)="BLANK",
0
),
_xlfn.IFS(
INDEX(FixtureTicker!$B$24:$AM$43, MATCH($B394, FixtureTicker!$A$24:$A$43), PlayerForm!$X$5+3)="H",
_xlfn.XLOOKUP($E394, PlayerForm!$D$3:$D$394, PlayerForm!$Q$3:$Q$394)*
_xlfn.XLOOKUP(
INDEX(FixtureTicker!$B$3:$AM$22, MATCH($B394, FixtureTicker!$A$3:$A$22), PlayerForm!$X$5+3),
 TeamForm!$B$4:$B$23, TeamForm!$AD$4:$AD$23),
INDEX(FixtureTicker!$B$24:$AM$43, MATCH($B394, FixtureTicker!$A$24:$A$43), PlayerForm!$X$5+3)="A",
_xlfn.XLOOKUP($E394, PlayerForm!$D$3:$D$394, PlayerForm!$R$3:$R$394)*
_xlfn.XLOOKUP(
INDEX(FixtureTicker!$B$3:$AM$22, MATCH($B394, FixtureTicker!$A$3:$A$22), PlayerForm!$X$5+3),
 TeamForm!$B$4:$B$23, TeamForm!$AB$4:$AB$23),
INDEX(FixtureTicker!$B$24:$AM$43, MATCH($B394, FixtureTicker!$A$24:$A$43), PlayerForm!$X$5+3)="BLANK",
0
),
_xlfn.IFS(
INDEX(FixtureTicker!$B$24:$AM$43, MATCH($B394, FixtureTicker!$A$24:$A$43), PlayerForm!$X$5+4)="H",
_xlfn.XLOOKUP($E394, PlayerForm!$D$3:$D$394, PlayerForm!$Q$3:$Q$394)*
_xlfn.XLOOKUP(
INDEX(FixtureTicker!$B$3:$AM$22, MATCH($B394, FixtureTicker!$A$3:$A$22), PlayerForm!$X$5+4),
 TeamForm!$B$4:$B$23, TeamForm!$AD$4:$AD$23),
INDEX(FixtureTicker!$B$24:$AM$43, MATCH($B394, FixtureTicker!$A$24:$A$43), PlayerForm!$X$5+4)="A",
_xlfn.XLOOKUP($E394, PlayerForm!$D$3:$D$394, PlayerForm!$R$3:$R$394)*
_xlfn.XLOOKUP(
INDEX(FixtureTicker!$B$3:$AM$22, MATCH($B394, FixtureTicker!$A$3:$A$22), PlayerForm!$X$5+4),
 TeamForm!$B$4:$B$23, TeamForm!$AB$4:$AB$23),
INDEX(FixtureTicker!$B$24:$AM$43, MATCH($B394, FixtureTicker!$A$24:$A$43), PlayerForm!$X$5+4)="BLANK",
0
),
_xlfn.IFS(
INDEX(FixtureTicker!$B$24:$AM$43, MATCH($B394, FixtureTicker!$A$24:$A$43), PlayerForm!$X$5+5)="H",
_xlfn.XLOOKUP($E394, PlayerForm!$D$3:$D$394, PlayerForm!$Q$3:$Q$394)*
_xlfn.XLOOKUP(
INDEX(FixtureTicker!$B$3:$AM$22, MATCH($B394, FixtureTicker!$A$3:$A$22), PlayerForm!$X$5+5),
 TeamForm!$B$4:$B$23, TeamForm!$AD$4:$AD$23),
INDEX(FixtureTicker!$B$24:$AM$43, MATCH($B394, FixtureTicker!$A$24:$A$43), PlayerForm!$X$5+5)="A",
_xlfn.XLOOKUP($E394, PlayerForm!$D$3:$D$394, PlayerForm!$R$3:$R$394)*
_xlfn.XLOOKUP(
INDEX(FixtureTicker!$B$3:$AM$22, MATCH($B394, FixtureTicker!$A$3:$A$22), PlayerForm!$X$5+5),
 TeamForm!$B$4:$B$23, TeamForm!$AB$4:$AB$23),
INDEX(FixtureTicker!$B$24:$AM$43, MATCH($B394, FixtureTicker!$A$24:$A$43), PlayerForm!$X$5+5)="BLANK",
0
)
),0)</f>
        <v>0</v>
      </c>
      <c r="J394" s="163" cm="1">
        <f t="array" ref="J394">IFERROR(0.01*SUM(
_xlfn.IFS(
INDEX(FixtureTicker!$B$24:$AM$43, MATCH($B394, FixtureTicker!$A$24:$A$43), PlayerForm!$X$5)="H",
_xlfn.XLOOKUP($E394, PlayerForm!$D$3:$D$394, PlayerForm!$Q$3:$Q$394)*
_xlfn.XLOOKUP(
INDEX(FixtureTicker!$B$3:$AM$22, MATCH($B394, FixtureTicker!$A$3:$A$22), PlayerForm!$X$5),
 TeamForm!$B$4:$B$23, TeamForm!$AD$4:$AD$23),
INDEX(FixtureTicker!$B$24:$AM$43, MATCH($B394, FixtureTicker!$A$24:$A$43), PlayerForm!$X$5)="A",
_xlfn.XLOOKUP($E394, PlayerForm!$D$3:$D$394, PlayerForm!$R$3:$R$394)*
_xlfn.XLOOKUP(
INDEX(FixtureTicker!$B$3:$AM$22, MATCH($B394, FixtureTicker!$A$3:$A$22), PlayerForm!$X$5),
 TeamForm!$B$4:$B$23, TeamForm!$AB$4:$AB$23),
INDEX(FixtureTicker!$B$24:$AM$43, MATCH($B394, FixtureTicker!$A$24:$A$43), PlayerForm!$X$5)="BLANK",
0
),
_xlfn.IFS(
INDEX(FixtureTicker!$B$24:$AM$43, MATCH($B394, FixtureTicker!$A$24:$A$43), PlayerForm!$X$5+1)="H",
_xlfn.XLOOKUP($E394, PlayerForm!$D$3:$D$394, PlayerForm!$Q$3:$Q$394)*
_xlfn.XLOOKUP(
INDEX(FixtureTicker!$B$3:$AM$22, MATCH($B394, FixtureTicker!$A$3:$A$22), PlayerForm!$X$5+1),
 TeamForm!$B$4:$B$23, TeamForm!$AD$4:$AD$23),
INDEX(FixtureTicker!$B$24:$AM$43, MATCH($B394, FixtureTicker!$A$24:$A$43), PlayerForm!$X$5+1)="A",
_xlfn.XLOOKUP($E394, PlayerForm!$D$3:$D$394, PlayerForm!$R$3:$R$394)*
_xlfn.XLOOKUP(
INDEX(FixtureTicker!$B$3:$AM$22, MATCH($B394, FixtureTicker!$A$3:$A$22), PlayerForm!$X$5+1),
 TeamForm!$B$4:$B$23, TeamForm!$AB$4:$AB$23),
INDEX(FixtureTicker!$B$24:$AM$43, MATCH($B394, FixtureTicker!$A$24:$A$43), PlayerForm!$X$5+1)="BLANK",
0
),
_xlfn.IFS(
INDEX(FixtureTicker!$B$24:$AM$43, MATCH($B394, FixtureTicker!$A$24:$A$43), PlayerForm!$X$5+2)="H",
_xlfn.XLOOKUP($E394, PlayerForm!$D$3:$D$394, PlayerForm!$Q$3:$Q$394)*
_xlfn.XLOOKUP(
INDEX(FixtureTicker!$B$3:$AM$22, MATCH($B394, FixtureTicker!$A$3:$A$22), PlayerForm!$X$5+2),
 TeamForm!$B$4:$B$23, TeamForm!$AD$4:$AD$23),
INDEX(FixtureTicker!$B$24:$AM$43, MATCH($B394, FixtureTicker!$A$24:$A$43), PlayerForm!$X$5+2)="A",
_xlfn.XLOOKUP($E394, PlayerForm!$D$3:$D$394, PlayerForm!$R$3:$R$394)*
_xlfn.XLOOKUP(
INDEX(FixtureTicker!$B$3:$AM$22, MATCH($B394, FixtureTicker!$A$3:$A$22), PlayerForm!$X$5+2),
 TeamForm!$B$4:$B$23, TeamForm!$AB$4:$AB$23),
INDEX(FixtureTicker!$B$24:$AM$43, MATCH($B394, FixtureTicker!$A$24:$A$43), PlayerForm!$X$5+2)="BLANK",
0
),
_xlfn.IFS(
INDEX(FixtureTicker!$B$24:$AM$43, MATCH($B394, FixtureTicker!$A$24:$A$43), PlayerForm!$X$5+3)="H",
_xlfn.XLOOKUP($E394, PlayerForm!$D$3:$D$394, PlayerForm!$Q$3:$Q$394)*
_xlfn.XLOOKUP(
INDEX(FixtureTicker!$B$3:$AM$22, MATCH($B394, FixtureTicker!$A$3:$A$22), PlayerForm!$X$5+3),
 TeamForm!$B$4:$B$23, TeamForm!$AD$4:$AD$23),
INDEX(FixtureTicker!$B$24:$AM$43, MATCH($B394, FixtureTicker!$A$24:$A$43), PlayerForm!$X$5+3)="A",
_xlfn.XLOOKUP($E394, PlayerForm!$D$3:$D$394, PlayerForm!$R$3:$R$394)*
_xlfn.XLOOKUP(
INDEX(FixtureTicker!$B$3:$AM$22, MATCH($B394, FixtureTicker!$A$3:$A$22), PlayerForm!$X$5+3),
 TeamForm!$B$4:$B$23, TeamForm!$AB$4:$AB$23),
INDEX(FixtureTicker!$B$24:$AM$43, MATCH($B394, FixtureTicker!$A$24:$A$43), PlayerForm!$X$5+3)="BLANK",
0
),
_xlfn.IFS(
INDEX(FixtureTicker!$B$24:$AM$43, MATCH($B394, FixtureTicker!$A$24:$A$43), PlayerForm!$X$5+4)="H",
_xlfn.XLOOKUP($E394, PlayerForm!$D$3:$D$394, PlayerForm!$Q$3:$Q$394)*
_xlfn.XLOOKUP(
INDEX(FixtureTicker!$B$3:$AM$22, MATCH($B394, FixtureTicker!$A$3:$A$22), PlayerForm!$X$5+4),
 TeamForm!$B$4:$B$23, TeamForm!$AD$4:$AD$23),
INDEX(FixtureTicker!$B$24:$AM$43, MATCH($B394, FixtureTicker!$A$24:$A$43), PlayerForm!$X$5+4)="A",
_xlfn.XLOOKUP($E394, PlayerForm!$D$3:$D$394, PlayerForm!$R$3:$R$394)*
_xlfn.XLOOKUP(
INDEX(FixtureTicker!$B$3:$AM$22, MATCH($B394, FixtureTicker!$A$3:$A$22), PlayerForm!$X$5+4),
 TeamForm!$B$4:$B$23, TeamForm!$AB$4:$AB$23),
INDEX(FixtureTicker!$B$24:$AM$43, MATCH($B394, FixtureTicker!$A$24:$A$43), PlayerForm!$X$5+4)="BLANK",
0
),
_xlfn.IFS(
INDEX(FixtureTicker!$B$24:$AM$43, MATCH($B394, FixtureTicker!$A$24:$A$43), PlayerForm!$X$5+5)="H",
_xlfn.XLOOKUP($E394, PlayerForm!$D$3:$D$394, PlayerForm!$Q$3:$Q$394)*
_xlfn.XLOOKUP(
INDEX(FixtureTicker!$B$3:$AM$22, MATCH($B394, FixtureTicker!$A$3:$A$22), PlayerForm!$X$5+5),
 TeamForm!$B$4:$B$23, TeamForm!$AD$4:$AD$23),
INDEX(FixtureTicker!$B$24:$AM$43, MATCH($B394, FixtureTicker!$A$24:$A$43), PlayerForm!$X$5+5)="A",
_xlfn.XLOOKUP($E394, PlayerForm!$D$3:$D$394, PlayerForm!$R$3:$R$394)*
_xlfn.XLOOKUP(
INDEX(FixtureTicker!$B$3:$AM$22, MATCH($B394, FixtureTicker!$A$3:$A$22), PlayerForm!$X$5+5),
 TeamForm!$B$4:$B$23, TeamForm!$AB$4:$AB$23),
INDEX(FixtureTicker!$B$24:$AM$43, MATCH($B394, FixtureTicker!$A$24:$A$43), PlayerForm!$X$5+5)="BLANK",
0
),
_xlfn.IFS(
INDEX(FixtureTicker!$B$24:$AM$43, MATCH($B394, FixtureTicker!$A$24:$A$43), PlayerForm!$X$5+6)="H",
_xlfn.XLOOKUP($E394, PlayerForm!$D$3:$D$394, PlayerForm!$Q$3:$Q$394)*
_xlfn.XLOOKUP(
INDEX(FixtureTicker!$B$3:$AM$22, MATCH($B394, FixtureTicker!$A$3:$A$22), PlayerForm!$X$5+6),
 TeamForm!$B$4:$B$23, TeamForm!$AD$4:$AD$23),
INDEX(FixtureTicker!$B$24:$AM$43, MATCH($B394, FixtureTicker!$A$24:$A$43), PlayerForm!$X$5+6)="A",
_xlfn.XLOOKUP($E394, PlayerForm!$D$3:$D$394, PlayerForm!$R$3:$R$394)*
_xlfn.XLOOKUP(
INDEX(FixtureTicker!$B$3:$AM$22, MATCH($B394, FixtureTicker!$A$3:$A$22), PlayerForm!$X$5+6),
 TeamForm!$B$4:$B$23, TeamForm!$AB$4:$AB$23),
INDEX(FixtureTicker!$B$24:$AM$43, MATCH($B394, FixtureTicker!$A$24:$A$43), PlayerForm!$X$5+6)="BLANK",
0
),
_xlfn.IFS(
INDEX(FixtureTicker!$B$24:$AM$43, MATCH($B394, FixtureTicker!$A$24:$A$43), PlayerForm!$X$5+7)="H",
_xlfn.XLOOKUP($E394, PlayerForm!$D$3:$D$394, PlayerForm!$Q$3:$Q$394)*
_xlfn.XLOOKUP(
INDEX(FixtureTicker!$B$3:$AM$22, MATCH($B394, FixtureTicker!$A$3:$A$22), PlayerForm!$X$5+7),
 TeamForm!$B$4:$B$23, TeamForm!$AD$4:$AD$23),
INDEX(FixtureTicker!$B$24:$AM$43, MATCH($B394, FixtureTicker!$A$24:$A$43), PlayerForm!$X$5+7)="A",
_xlfn.XLOOKUP($E394, PlayerForm!$D$3:$D$394, PlayerForm!$R$3:$R$394)*
_xlfn.XLOOKUP(
INDEX(FixtureTicker!$B$3:$AM$22, MATCH($B394, FixtureTicker!$A$3:$A$22), PlayerForm!$X$5+7),
 TeamForm!$B$4:$B$23, TeamForm!$AB$4:$AB$23),
INDEX(FixtureTicker!$B$24:$AM$43, MATCH($B394, FixtureTicker!$A$24:$A$43), PlayerForm!$X$5+7)="BLANK",
0
)
),0)</f>
        <v>0</v>
      </c>
    </row>
  </sheetData>
  <mergeCells count="2">
    <mergeCell ref="A1:E1"/>
    <mergeCell ref="F1:J1"/>
  </mergeCells>
  <conditionalFormatting sqref="F3:F39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39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39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39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39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E0D5D-BE61-448E-89DF-22463916747F}">
  <dimension ref="A1:GI4651"/>
  <sheetViews>
    <sheetView topLeftCell="A46" zoomScale="70" zoomScaleNormal="70" workbookViewId="0">
      <selection activeCell="H876" sqref="H876"/>
    </sheetView>
  </sheetViews>
  <sheetFormatPr defaultRowHeight="15"/>
  <cols>
    <col min="1" max="1" width="19.7109375" style="356" bestFit="1" customWidth="1"/>
    <col min="2" max="2" width="12" style="356" bestFit="1" customWidth="1"/>
    <col min="3" max="3" width="8.28515625" style="356" bestFit="1" customWidth="1"/>
    <col min="4" max="4" width="8.85546875" style="1" bestFit="1" customWidth="1"/>
    <col min="5" max="5" width="11.5703125" style="1" bestFit="1" customWidth="1"/>
    <col min="6" max="7" width="8.28515625" style="1" bestFit="1" customWidth="1"/>
    <col min="8" max="8" width="6" style="1" bestFit="1" customWidth="1"/>
    <col min="9" max="40" width="14.85546875" style="1" bestFit="1" customWidth="1"/>
    <col min="41" max="41" width="15.7109375" style="1" bestFit="1" customWidth="1"/>
    <col min="42" max="80" width="14.85546875" style="1" bestFit="1" customWidth="1"/>
    <col min="81" max="81" width="6.7109375" style="1" bestFit="1" customWidth="1"/>
    <col min="82" max="82" width="10.28515625" style="1" bestFit="1" customWidth="1"/>
    <col min="83" max="83" width="11.140625" style="1" bestFit="1" customWidth="1"/>
    <col min="84" max="84" width="6" style="1" bestFit="1" customWidth="1"/>
    <col min="85" max="85" width="9.140625" style="1"/>
    <col min="86" max="86" width="6" style="1" bestFit="1" customWidth="1"/>
    <col min="87" max="88" width="4.42578125" style="1" bestFit="1" customWidth="1"/>
    <col min="89" max="89" width="6" style="1" bestFit="1" customWidth="1"/>
    <col min="90" max="90" width="9.140625" style="1"/>
    <col min="91" max="91" width="6" style="1" bestFit="1" customWidth="1"/>
    <col min="92" max="93" width="4.42578125" style="1" bestFit="1" customWidth="1"/>
    <col min="94" max="94" width="6" style="1" bestFit="1" customWidth="1"/>
    <col min="95" max="95" width="9.140625" style="1"/>
    <col min="96" max="96" width="6" style="1" bestFit="1" customWidth="1"/>
    <col min="97" max="98" width="5.28515625" style="1" bestFit="1" customWidth="1"/>
    <col min="99" max="99" width="6" style="1" bestFit="1" customWidth="1"/>
    <col min="100" max="100" width="9.140625" style="1"/>
    <col min="101" max="101" width="6" style="1" bestFit="1" customWidth="1"/>
    <col min="102" max="103" width="4.42578125" style="1" bestFit="1" customWidth="1"/>
    <col min="104" max="104" width="6" style="1" bestFit="1" customWidth="1"/>
    <col min="105" max="105" width="9.140625" style="1"/>
    <col min="106" max="106" width="6" style="1" bestFit="1" customWidth="1"/>
    <col min="107" max="108" width="4.42578125" style="1" bestFit="1" customWidth="1"/>
    <col min="109" max="109" width="6" style="1" bestFit="1" customWidth="1"/>
    <col min="110" max="110" width="9.140625" style="1"/>
    <col min="111" max="111" width="6" style="1" bestFit="1" customWidth="1"/>
    <col min="112" max="113" width="4.42578125" style="1" bestFit="1" customWidth="1"/>
    <col min="114" max="114" width="6" style="1" bestFit="1" customWidth="1"/>
    <col min="115" max="115" width="9.140625" style="1"/>
    <col min="116" max="116" width="6" style="1" bestFit="1" customWidth="1"/>
    <col min="117" max="118" width="4.42578125" style="1" bestFit="1" customWidth="1"/>
    <col min="119" max="119" width="6" style="1" bestFit="1" customWidth="1"/>
    <col min="120" max="120" width="9.140625" style="1"/>
    <col min="121" max="121" width="6" style="1" bestFit="1" customWidth="1"/>
    <col min="122" max="123" width="4.42578125" style="1" bestFit="1" customWidth="1"/>
    <col min="124" max="124" width="6" style="1" bestFit="1" customWidth="1"/>
    <col min="125" max="125" width="9.140625" style="1"/>
    <col min="126" max="126" width="6" style="1" bestFit="1" customWidth="1"/>
    <col min="127" max="128" width="4.42578125" style="1" bestFit="1" customWidth="1"/>
    <col min="129" max="129" width="6" style="1" bestFit="1" customWidth="1"/>
    <col min="130" max="130" width="9.140625" style="1"/>
    <col min="131" max="131" width="6" style="1" bestFit="1" customWidth="1"/>
    <col min="132" max="133" width="4.42578125" style="1" bestFit="1" customWidth="1"/>
    <col min="134" max="134" width="6" style="1" bestFit="1" customWidth="1"/>
    <col min="135" max="135" width="9.140625" style="1"/>
    <col min="136" max="136" width="6" style="1" bestFit="1" customWidth="1"/>
    <col min="137" max="138" width="5.28515625" style="1" bestFit="1" customWidth="1"/>
    <col min="139" max="139" width="6" style="1" bestFit="1" customWidth="1"/>
    <col min="140" max="140" width="9.140625" style="1"/>
    <col min="141" max="141" width="6" style="1" bestFit="1" customWidth="1"/>
    <col min="142" max="143" width="4.42578125" style="1" bestFit="1" customWidth="1"/>
    <col min="144" max="144" width="6" style="1" bestFit="1" customWidth="1"/>
    <col min="145" max="145" width="9.140625" style="1"/>
    <col min="146" max="146" width="6" style="1" bestFit="1" customWidth="1"/>
    <col min="147" max="148" width="5.28515625" style="1" bestFit="1" customWidth="1"/>
    <col min="149" max="149" width="6" style="1" bestFit="1" customWidth="1"/>
    <col min="150" max="150" width="9.140625" style="1"/>
    <col min="151" max="151" width="6" style="1" bestFit="1" customWidth="1"/>
    <col min="152" max="153" width="4.42578125" style="1" bestFit="1" customWidth="1"/>
    <col min="154" max="154" width="6" style="1" bestFit="1" customWidth="1"/>
    <col min="155" max="155" width="9.140625" style="1"/>
    <col min="156" max="156" width="6" style="1" bestFit="1" customWidth="1"/>
    <col min="157" max="158" width="4.42578125" style="1" bestFit="1" customWidth="1"/>
    <col min="159" max="159" width="6" style="1" bestFit="1" customWidth="1"/>
    <col min="160" max="160" width="9.140625" style="1"/>
    <col min="161" max="161" width="6" style="1" bestFit="1" customWidth="1"/>
    <col min="162" max="163" width="4.42578125" style="1" bestFit="1" customWidth="1"/>
    <col min="164" max="164" width="6" style="1" bestFit="1" customWidth="1"/>
    <col min="165" max="165" width="9.140625" style="1"/>
    <col min="166" max="166" width="6" style="1" bestFit="1" customWidth="1"/>
    <col min="167" max="168" width="5.28515625" style="1" bestFit="1" customWidth="1"/>
    <col min="169" max="169" width="6" style="1" bestFit="1" customWidth="1"/>
    <col min="170" max="170" width="9.140625" style="1"/>
    <col min="171" max="171" width="6" style="1" bestFit="1" customWidth="1"/>
    <col min="172" max="173" width="4.42578125" style="1" bestFit="1" customWidth="1"/>
    <col min="174" max="174" width="6" style="1" bestFit="1" customWidth="1"/>
    <col min="175" max="175" width="9.140625" style="1"/>
    <col min="176" max="176" width="6" style="1" bestFit="1" customWidth="1"/>
    <col min="177" max="178" width="4.42578125" style="1" bestFit="1" customWidth="1"/>
    <col min="179" max="179" width="6" style="1" bestFit="1" customWidth="1"/>
    <col min="180" max="180" width="9.140625" style="1"/>
    <col min="181" max="181" width="6" style="1" bestFit="1" customWidth="1"/>
    <col min="182" max="183" width="4.42578125" style="1" bestFit="1" customWidth="1"/>
    <col min="184" max="184" width="6" style="1" bestFit="1" customWidth="1"/>
    <col min="185" max="185" width="9.140625" style="1"/>
    <col min="186" max="186" width="6" style="1" bestFit="1" customWidth="1"/>
    <col min="187" max="188" width="4.42578125" style="1" bestFit="1" customWidth="1"/>
    <col min="189" max="189" width="6" style="1" bestFit="1" customWidth="1"/>
    <col min="190" max="16384" width="9.140625" style="1"/>
  </cols>
  <sheetData>
    <row r="1" spans="1:83">
      <c r="A1" s="185" t="s">
        <v>493</v>
      </c>
      <c r="B1" s="282" t="s">
        <v>17</v>
      </c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4"/>
      <c r="AO1" s="162" t="s">
        <v>494</v>
      </c>
      <c r="AP1" s="287" t="s">
        <v>17</v>
      </c>
      <c r="AQ1" s="287"/>
      <c r="AR1" s="287"/>
      <c r="AS1" s="287"/>
      <c r="AT1" s="287"/>
      <c r="AU1" s="287"/>
      <c r="AV1" s="287"/>
      <c r="AW1" s="287"/>
      <c r="AX1" s="287"/>
      <c r="AY1" s="287"/>
      <c r="AZ1" s="287"/>
      <c r="BA1" s="287"/>
      <c r="BB1" s="287"/>
      <c r="BC1" s="287"/>
      <c r="BD1" s="287"/>
      <c r="BE1" s="287"/>
      <c r="BF1" s="287"/>
      <c r="BG1" s="287"/>
      <c r="BH1" s="287"/>
      <c r="BI1" s="287"/>
      <c r="BJ1" s="287"/>
      <c r="BK1" s="287"/>
      <c r="BL1" s="287"/>
      <c r="BM1" s="287"/>
      <c r="BN1" s="287"/>
      <c r="BO1" s="287"/>
      <c r="BP1" s="287"/>
      <c r="BQ1" s="287"/>
      <c r="BR1" s="287"/>
      <c r="BS1" s="287"/>
      <c r="BT1" s="287"/>
      <c r="BU1" s="287"/>
      <c r="BV1" s="287"/>
      <c r="BW1" s="287"/>
      <c r="BX1" s="287"/>
      <c r="BY1" s="287"/>
      <c r="BZ1" s="287"/>
      <c r="CA1" s="288"/>
      <c r="CD1" s="280" t="s">
        <v>523</v>
      </c>
      <c r="CE1" s="281"/>
    </row>
    <row r="2" spans="1:83" ht="15.75" thickBot="1">
      <c r="A2" s="153" t="s">
        <v>3</v>
      </c>
      <c r="B2" s="149">
        <v>1</v>
      </c>
      <c r="C2" s="149">
        <v>2</v>
      </c>
      <c r="D2" s="149">
        <v>3</v>
      </c>
      <c r="E2" s="149">
        <v>4</v>
      </c>
      <c r="F2" s="149">
        <v>5</v>
      </c>
      <c r="G2" s="149">
        <v>6</v>
      </c>
      <c r="H2" s="149">
        <v>7</v>
      </c>
      <c r="I2" s="149">
        <v>8</v>
      </c>
      <c r="J2" s="149">
        <v>9</v>
      </c>
      <c r="K2" s="149">
        <v>10</v>
      </c>
      <c r="L2" s="149">
        <v>11</v>
      </c>
      <c r="M2" s="149">
        <v>12</v>
      </c>
      <c r="N2" s="149">
        <v>13</v>
      </c>
      <c r="O2" s="149">
        <v>14</v>
      </c>
      <c r="P2" s="149">
        <v>15</v>
      </c>
      <c r="Q2" s="149">
        <v>16</v>
      </c>
      <c r="R2" s="149">
        <v>17</v>
      </c>
      <c r="S2" s="149">
        <v>18</v>
      </c>
      <c r="T2" s="149">
        <v>19</v>
      </c>
      <c r="U2" s="149">
        <v>20</v>
      </c>
      <c r="V2" s="149">
        <v>21</v>
      </c>
      <c r="W2" s="149">
        <v>22</v>
      </c>
      <c r="X2" s="149">
        <v>23</v>
      </c>
      <c r="Y2" s="149">
        <v>24</v>
      </c>
      <c r="Z2" s="149">
        <v>25</v>
      </c>
      <c r="AA2" s="149">
        <v>26</v>
      </c>
      <c r="AB2" s="149">
        <v>27</v>
      </c>
      <c r="AC2" s="149">
        <v>28</v>
      </c>
      <c r="AD2" s="149">
        <v>29</v>
      </c>
      <c r="AE2" s="149">
        <v>30</v>
      </c>
      <c r="AF2" s="149">
        <v>31</v>
      </c>
      <c r="AG2" s="149">
        <v>32</v>
      </c>
      <c r="AH2" s="149">
        <v>33</v>
      </c>
      <c r="AI2" s="149">
        <v>34</v>
      </c>
      <c r="AJ2" s="149">
        <v>35</v>
      </c>
      <c r="AK2" s="149">
        <v>36</v>
      </c>
      <c r="AL2" s="149">
        <v>37</v>
      </c>
      <c r="AM2" s="150">
        <v>38</v>
      </c>
      <c r="AO2" s="153" t="s">
        <v>3</v>
      </c>
      <c r="AP2" s="149">
        <v>1</v>
      </c>
      <c r="AQ2" s="149">
        <v>2</v>
      </c>
      <c r="AR2" s="149">
        <v>3</v>
      </c>
      <c r="AS2" s="149">
        <v>4</v>
      </c>
      <c r="AT2" s="149">
        <v>5</v>
      </c>
      <c r="AU2" s="149">
        <v>6</v>
      </c>
      <c r="AV2" s="149">
        <v>7</v>
      </c>
      <c r="AW2" s="149">
        <v>8</v>
      </c>
      <c r="AX2" s="149">
        <v>9</v>
      </c>
      <c r="AY2" s="149">
        <v>10</v>
      </c>
      <c r="AZ2" s="149">
        <v>11</v>
      </c>
      <c r="BA2" s="149">
        <v>12</v>
      </c>
      <c r="BB2" s="149">
        <v>13</v>
      </c>
      <c r="BC2" s="149">
        <v>14</v>
      </c>
      <c r="BD2" s="149">
        <v>15</v>
      </c>
      <c r="BE2" s="149">
        <v>16</v>
      </c>
      <c r="BF2" s="149">
        <v>17</v>
      </c>
      <c r="BG2" s="149">
        <v>18</v>
      </c>
      <c r="BH2" s="149">
        <v>19</v>
      </c>
      <c r="BI2" s="149">
        <v>20</v>
      </c>
      <c r="BJ2" s="149">
        <v>21</v>
      </c>
      <c r="BK2" s="149">
        <v>22</v>
      </c>
      <c r="BL2" s="149">
        <v>23</v>
      </c>
      <c r="BM2" s="149">
        <v>24</v>
      </c>
      <c r="BN2" s="149">
        <v>25</v>
      </c>
      <c r="BO2" s="149">
        <v>26</v>
      </c>
      <c r="BP2" s="149">
        <v>27</v>
      </c>
      <c r="BQ2" s="149">
        <v>28</v>
      </c>
      <c r="BR2" s="149">
        <v>29</v>
      </c>
      <c r="BS2" s="149">
        <v>30</v>
      </c>
      <c r="BT2" s="149">
        <v>31</v>
      </c>
      <c r="BU2" s="149">
        <v>32</v>
      </c>
      <c r="BV2" s="149">
        <v>33</v>
      </c>
      <c r="BW2" s="149">
        <v>34</v>
      </c>
      <c r="BX2" s="149">
        <v>35</v>
      </c>
      <c r="BY2" s="149">
        <v>36</v>
      </c>
      <c r="BZ2" s="149">
        <v>37</v>
      </c>
      <c r="CA2" s="150">
        <v>38</v>
      </c>
      <c r="CC2" s="153" t="s">
        <v>3</v>
      </c>
      <c r="CD2" s="194" t="s">
        <v>22</v>
      </c>
      <c r="CE2" s="150" t="s">
        <v>23</v>
      </c>
    </row>
    <row r="3" spans="1:83" ht="15.75" thickTop="1">
      <c r="A3" s="154" t="s">
        <v>31</v>
      </c>
      <c r="B3" s="81" t="s">
        <v>477</v>
      </c>
      <c r="C3" s="81" t="s">
        <v>86</v>
      </c>
      <c r="D3" s="81" t="s">
        <v>487</v>
      </c>
      <c r="E3" s="81" t="s">
        <v>106</v>
      </c>
      <c r="F3" s="81" t="s">
        <v>486</v>
      </c>
      <c r="G3" s="81" t="s">
        <v>67</v>
      </c>
      <c r="H3" s="81" t="s">
        <v>480</v>
      </c>
      <c r="I3" s="81" t="s">
        <v>32</v>
      </c>
      <c r="J3" s="81" t="s">
        <v>478</v>
      </c>
      <c r="K3" s="81" t="s">
        <v>74</v>
      </c>
      <c r="L3" s="81" t="s">
        <v>484</v>
      </c>
      <c r="M3" s="81" t="s">
        <v>90</v>
      </c>
      <c r="N3" s="81" t="s">
        <v>77</v>
      </c>
      <c r="O3" s="81" t="s">
        <v>482</v>
      </c>
      <c r="P3" s="81" t="s">
        <v>81</v>
      </c>
      <c r="Q3" s="81" t="s">
        <v>475</v>
      </c>
      <c r="R3" s="81" t="s">
        <v>485</v>
      </c>
      <c r="S3" s="81" t="s">
        <v>99</v>
      </c>
      <c r="T3" s="81" t="s">
        <v>104</v>
      </c>
      <c r="U3" s="81" t="s">
        <v>491</v>
      </c>
      <c r="V3" s="81" t="s">
        <v>72</v>
      </c>
      <c r="W3" s="81" t="s">
        <v>474</v>
      </c>
      <c r="X3" s="81" t="s">
        <v>473</v>
      </c>
      <c r="Y3" s="81" t="s">
        <v>489</v>
      </c>
      <c r="Z3" s="81" t="s">
        <v>65</v>
      </c>
      <c r="AA3" s="81" t="s">
        <v>479</v>
      </c>
      <c r="AB3" s="81" t="s">
        <v>470</v>
      </c>
      <c r="AC3" s="81" t="s">
        <v>63</v>
      </c>
      <c r="AD3" s="81" t="s">
        <v>490</v>
      </c>
      <c r="AE3" s="81" t="s">
        <v>70</v>
      </c>
      <c r="AF3" s="81" t="s">
        <v>483</v>
      </c>
      <c r="AG3" s="81" t="s">
        <v>488</v>
      </c>
      <c r="AH3" s="81" t="s">
        <v>79</v>
      </c>
      <c r="AI3" s="81" t="s">
        <v>481</v>
      </c>
      <c r="AJ3" s="81" t="s">
        <v>471</v>
      </c>
      <c r="AK3" s="81" t="s">
        <v>472</v>
      </c>
      <c r="AL3" s="81" t="s">
        <v>469</v>
      </c>
      <c r="AM3" s="147" t="s">
        <v>88</v>
      </c>
      <c r="AO3" s="155" t="s">
        <v>31</v>
      </c>
      <c r="AP3" s="81" t="s">
        <v>477</v>
      </c>
      <c r="AQ3" s="81" t="s">
        <v>86</v>
      </c>
      <c r="AR3" s="81" t="s">
        <v>487</v>
      </c>
      <c r="AS3" s="81" t="s">
        <v>106</v>
      </c>
      <c r="AT3" s="81" t="s">
        <v>486</v>
      </c>
      <c r="AU3" s="81" t="s">
        <v>67</v>
      </c>
      <c r="AV3" s="81" t="s">
        <v>480</v>
      </c>
      <c r="AW3" s="81" t="s">
        <v>32</v>
      </c>
      <c r="AX3" s="81" t="s">
        <v>478</v>
      </c>
      <c r="AY3" s="81" t="s">
        <v>74</v>
      </c>
      <c r="AZ3" s="81" t="s">
        <v>484</v>
      </c>
      <c r="BA3" s="81" t="s">
        <v>90</v>
      </c>
      <c r="BB3" s="81" t="s">
        <v>77</v>
      </c>
      <c r="BC3" s="81" t="s">
        <v>482</v>
      </c>
      <c r="BD3" s="81" t="s">
        <v>81</v>
      </c>
      <c r="BE3" s="81" t="s">
        <v>475</v>
      </c>
      <c r="BF3" s="81" t="s">
        <v>485</v>
      </c>
      <c r="BG3" s="81" t="s">
        <v>99</v>
      </c>
      <c r="BH3" s="81" t="s">
        <v>104</v>
      </c>
      <c r="BI3" s="81" t="s">
        <v>491</v>
      </c>
      <c r="BJ3" s="81" t="s">
        <v>72</v>
      </c>
      <c r="BK3" s="81" t="s">
        <v>474</v>
      </c>
      <c r="BL3" s="81" t="s">
        <v>473</v>
      </c>
      <c r="BM3" s="81" t="s">
        <v>489</v>
      </c>
      <c r="BN3" s="81" t="s">
        <v>65</v>
      </c>
      <c r="BO3" s="81" t="s">
        <v>479</v>
      </c>
      <c r="BP3" s="81" t="s">
        <v>470</v>
      </c>
      <c r="BQ3" s="81" t="s">
        <v>63</v>
      </c>
      <c r="BR3" s="81" t="s">
        <v>490</v>
      </c>
      <c r="BS3" s="81" t="s">
        <v>70</v>
      </c>
      <c r="BT3" s="81" t="s">
        <v>483</v>
      </c>
      <c r="BU3" s="81" t="s">
        <v>488</v>
      </c>
      <c r="BV3" s="81" t="s">
        <v>79</v>
      </c>
      <c r="BW3" s="81" t="s">
        <v>481</v>
      </c>
      <c r="BX3" s="81" t="s">
        <v>471</v>
      </c>
      <c r="BY3" s="81" t="s">
        <v>472</v>
      </c>
      <c r="BZ3" s="81" t="s">
        <v>469</v>
      </c>
      <c r="CA3" s="147" t="s">
        <v>88</v>
      </c>
      <c r="CC3" s="155" t="s">
        <v>31</v>
      </c>
      <c r="CD3" s="258">
        <f>SUM(INDEX($B$47:$AM$66, MATCH($CC3, $A$47:$A$66), TeamForm!$AM$5),INDEX($B$47:$AM$66, MATCH($CC3, $A$47:$A$66), TeamForm!$AM$5+1),INDEX($B$47:$AM$66, MATCH($CC3, $A$47:$A$66), TeamForm!$AM$5+2),INDEX($B$47:$AM$66, MATCH($CC3, $A$47:$A$66), TeamForm!$AM$5+3),INDEX($B$47:$AM$66, MATCH($CC3, $A$47:$A$66), TeamForm!$AM$5+4),INDEX($B$47:$AM$66, MATCH($CC3, $A$47:$A$66), TeamForm!$AM$5+5))</f>
        <v>20.659396680870515</v>
      </c>
      <c r="CE3" s="259">
        <f>SUM(INDEX($AP$47:$CA$66,MATCH($CC3,$CC$3:$CC$22),TeamForm!$AM$5),INDEX($AP$47:$CA$66,MATCH($CC3,$CC$3:$CC$22),TeamForm!$AM$5+1),INDEX($AP$47:$CA$66,MATCH($CC3,$CC$3:$CC$22),TeamForm!$AM$5+2),INDEX($AP$47:$CA$66,MATCH($CC3,$CC$3:$CC$22),TeamForm!$AM$5+3),INDEX($AP$47:$CA$66,MATCH($CC3,$CC$3:$CC$22),TeamForm!$AM$5+4),INDEX($AP$47:$CA$66,MATCH($CC3,$CC$3:$CC$22),TeamForm!$AM$5+5))</f>
        <v>18.586915404899973</v>
      </c>
    </row>
    <row r="4" spans="1:83">
      <c r="A4" s="155" t="s">
        <v>32</v>
      </c>
      <c r="B4" s="148" t="s">
        <v>30</v>
      </c>
      <c r="C4" s="81" t="s">
        <v>106</v>
      </c>
      <c r="D4" s="81" t="s">
        <v>477</v>
      </c>
      <c r="E4" s="81" t="s">
        <v>70</v>
      </c>
      <c r="F4" s="81" t="s">
        <v>479</v>
      </c>
      <c r="G4" s="81" t="s">
        <v>489</v>
      </c>
      <c r="H4" s="81" t="s">
        <v>77</v>
      </c>
      <c r="I4" s="81" t="s">
        <v>476</v>
      </c>
      <c r="J4" s="81" t="s">
        <v>88</v>
      </c>
      <c r="K4" s="81" t="s">
        <v>490</v>
      </c>
      <c r="L4" s="81" t="s">
        <v>104</v>
      </c>
      <c r="M4" s="81" t="s">
        <v>474</v>
      </c>
      <c r="N4" s="81" t="s">
        <v>90</v>
      </c>
      <c r="O4" s="81" t="s">
        <v>485</v>
      </c>
      <c r="P4" s="81" t="s">
        <v>99</v>
      </c>
      <c r="Q4" s="81" t="s">
        <v>472</v>
      </c>
      <c r="R4" s="81" t="s">
        <v>480</v>
      </c>
      <c r="S4" s="81" t="s">
        <v>63</v>
      </c>
      <c r="T4" s="81" t="s">
        <v>79</v>
      </c>
      <c r="U4" s="81" t="s">
        <v>470</v>
      </c>
      <c r="V4" s="81" t="s">
        <v>491</v>
      </c>
      <c r="W4" s="81" t="s">
        <v>86</v>
      </c>
      <c r="X4" s="81" t="s">
        <v>31</v>
      </c>
      <c r="Y4" s="81" t="s">
        <v>475</v>
      </c>
      <c r="Z4" s="81" t="s">
        <v>67</v>
      </c>
      <c r="AA4" s="81" t="s">
        <v>478</v>
      </c>
      <c r="AB4" s="81" t="s">
        <v>74</v>
      </c>
      <c r="AC4" s="81" t="s">
        <v>481</v>
      </c>
      <c r="AD4" s="81" t="s">
        <v>483</v>
      </c>
      <c r="AE4" s="81" t="s">
        <v>488</v>
      </c>
      <c r="AF4" s="81" t="s">
        <v>487</v>
      </c>
      <c r="AG4" s="81" t="s">
        <v>65</v>
      </c>
      <c r="AH4" s="81" t="s">
        <v>471</v>
      </c>
      <c r="AI4" s="81" t="s">
        <v>482</v>
      </c>
      <c r="AJ4" s="81" t="s">
        <v>72</v>
      </c>
      <c r="AK4" s="81" t="s">
        <v>469</v>
      </c>
      <c r="AL4" s="81" t="s">
        <v>484</v>
      </c>
      <c r="AM4" s="147" t="s">
        <v>81</v>
      </c>
      <c r="AO4" s="155" t="s">
        <v>32</v>
      </c>
      <c r="AP4" s="148" t="s">
        <v>30</v>
      </c>
      <c r="AQ4" s="81" t="s">
        <v>106</v>
      </c>
      <c r="AR4" s="81" t="s">
        <v>477</v>
      </c>
      <c r="AS4" s="81" t="s">
        <v>70</v>
      </c>
      <c r="AT4" s="81" t="s">
        <v>479</v>
      </c>
      <c r="AU4" s="81" t="s">
        <v>489</v>
      </c>
      <c r="AV4" s="81" t="s">
        <v>77</v>
      </c>
      <c r="AW4" s="81" t="s">
        <v>476</v>
      </c>
      <c r="AX4" s="81" t="s">
        <v>88</v>
      </c>
      <c r="AY4" s="81" t="s">
        <v>490</v>
      </c>
      <c r="AZ4" s="81" t="s">
        <v>104</v>
      </c>
      <c r="BA4" s="81" t="s">
        <v>474</v>
      </c>
      <c r="BB4" s="81" t="s">
        <v>90</v>
      </c>
      <c r="BC4" s="81" t="s">
        <v>485</v>
      </c>
      <c r="BD4" s="81" t="s">
        <v>99</v>
      </c>
      <c r="BE4" s="81" t="s">
        <v>472</v>
      </c>
      <c r="BF4" s="81" t="s">
        <v>480</v>
      </c>
      <c r="BG4" s="81" t="s">
        <v>63</v>
      </c>
      <c r="BH4" s="81" t="s">
        <v>79</v>
      </c>
      <c r="BI4" s="81" t="s">
        <v>470</v>
      </c>
      <c r="BJ4" s="81" t="s">
        <v>491</v>
      </c>
      <c r="BK4" s="81" t="s">
        <v>86</v>
      </c>
      <c r="BL4" s="81" t="s">
        <v>31</v>
      </c>
      <c r="BM4" s="81" t="s">
        <v>475</v>
      </c>
      <c r="BN4" s="81" t="s">
        <v>67</v>
      </c>
      <c r="BO4" s="81" t="s">
        <v>478</v>
      </c>
      <c r="BP4" s="81" t="s">
        <v>74</v>
      </c>
      <c r="BQ4" s="81" t="s">
        <v>481</v>
      </c>
      <c r="BR4" s="81" t="s">
        <v>483</v>
      </c>
      <c r="BS4" s="81" t="s">
        <v>488</v>
      </c>
      <c r="BT4" s="81" t="s">
        <v>487</v>
      </c>
      <c r="BU4" s="81" t="s">
        <v>65</v>
      </c>
      <c r="BV4" s="81" t="s">
        <v>471</v>
      </c>
      <c r="BW4" s="81" t="s">
        <v>482</v>
      </c>
      <c r="BX4" s="81" t="s">
        <v>72</v>
      </c>
      <c r="BY4" s="81" t="s">
        <v>469</v>
      </c>
      <c r="BZ4" s="81" t="s">
        <v>484</v>
      </c>
      <c r="CA4" s="147" t="s">
        <v>81</v>
      </c>
      <c r="CC4" s="155" t="s">
        <v>32</v>
      </c>
      <c r="CD4" s="258">
        <f>SUM(INDEX($B$47:$AM$66, MATCH($CC4, $A$47:$A$66), TeamForm!$AM$5),INDEX($B$47:$AM$66, MATCH($CC4, $A$47:$A$66), TeamForm!$AM$5+1),INDEX($B$47:$AM$66, MATCH($CC4, $A$47:$A$66), TeamForm!$AM$5+2),INDEX($B$47:$AM$66, MATCH($CC4, $A$47:$A$66), TeamForm!$AM$5+3),INDEX($B$47:$AM$66, MATCH($CC4, $A$47:$A$66), TeamForm!$AM$5+4),INDEX($B$47:$AM$66, MATCH($CC4, $A$47:$A$66), TeamForm!$AM$5+5))</f>
        <v>17.754926964440791</v>
      </c>
      <c r="CE4" s="259">
        <f>SUM(INDEX($AP$47:$CA$66,MATCH($CC4,$CC$3:$CC$22),TeamForm!$AM$5),INDEX($AP$47:$CA$66,MATCH($CC4,$CC$3:$CC$22),TeamForm!$AM$5+1),INDEX($AP$47:$CA$66,MATCH($CC4,$CC$3:$CC$22),TeamForm!$AM$5+2),INDEX($AP$47:$CA$66,MATCH($CC4,$CC$3:$CC$22),TeamForm!$AM$5+3),INDEX($AP$47:$CA$66,MATCH($CC4,$CC$3:$CC$22),TeamForm!$AM$5+4),INDEX($AP$47:$CA$66,MATCH($CC4,$CC$3:$CC$22),TeamForm!$AM$5+5))</f>
        <v>20.724003874286936</v>
      </c>
    </row>
    <row r="5" spans="1:83">
      <c r="A5" s="155" t="s">
        <v>88</v>
      </c>
      <c r="B5" s="81" t="s">
        <v>81</v>
      </c>
      <c r="C5" s="81" t="s">
        <v>481</v>
      </c>
      <c r="D5" s="81" t="s">
        <v>72</v>
      </c>
      <c r="E5" s="81" t="s">
        <v>482</v>
      </c>
      <c r="F5" s="81" t="s">
        <v>469</v>
      </c>
      <c r="G5" s="81" t="s">
        <v>471</v>
      </c>
      <c r="H5" s="81" t="s">
        <v>484</v>
      </c>
      <c r="I5" s="81" t="s">
        <v>90</v>
      </c>
      <c r="J5" s="81" t="s">
        <v>473</v>
      </c>
      <c r="K5" s="81" t="s">
        <v>70</v>
      </c>
      <c r="L5" s="81" t="s">
        <v>77</v>
      </c>
      <c r="M5" s="81" t="s">
        <v>479</v>
      </c>
      <c r="N5" s="81" t="s">
        <v>477</v>
      </c>
      <c r="O5" s="81" t="s">
        <v>106</v>
      </c>
      <c r="P5" s="81" t="s">
        <v>490</v>
      </c>
      <c r="Q5" s="81" t="s">
        <v>31</v>
      </c>
      <c r="R5" s="81" t="s">
        <v>74</v>
      </c>
      <c r="S5" s="81" t="s">
        <v>486</v>
      </c>
      <c r="T5" s="81" t="s">
        <v>478</v>
      </c>
      <c r="U5" s="81" t="s">
        <v>488</v>
      </c>
      <c r="V5" s="81" t="s">
        <v>63</v>
      </c>
      <c r="W5" s="81" t="s">
        <v>487</v>
      </c>
      <c r="X5" s="81" t="s">
        <v>470</v>
      </c>
      <c r="Y5" s="81" t="s">
        <v>32</v>
      </c>
      <c r="Z5" s="81" t="s">
        <v>99</v>
      </c>
      <c r="AA5" s="81" t="s">
        <v>485</v>
      </c>
      <c r="AB5" s="81" t="s">
        <v>67</v>
      </c>
      <c r="AC5" s="81" t="s">
        <v>491</v>
      </c>
      <c r="AD5" s="81" t="s">
        <v>104</v>
      </c>
      <c r="AE5" s="81" t="s">
        <v>480</v>
      </c>
      <c r="AF5" s="81" t="s">
        <v>79</v>
      </c>
      <c r="AG5" s="81" t="s">
        <v>472</v>
      </c>
      <c r="AH5" s="81" t="s">
        <v>483</v>
      </c>
      <c r="AI5" s="81" t="s">
        <v>489</v>
      </c>
      <c r="AJ5" s="81" t="s">
        <v>474</v>
      </c>
      <c r="AK5" s="81" t="s">
        <v>86</v>
      </c>
      <c r="AL5" s="81" t="s">
        <v>65</v>
      </c>
      <c r="AM5" s="147" t="s">
        <v>476</v>
      </c>
      <c r="AO5" s="155" t="s">
        <v>88</v>
      </c>
      <c r="AP5" s="81" t="s">
        <v>81</v>
      </c>
      <c r="AQ5" s="81" t="s">
        <v>481</v>
      </c>
      <c r="AR5" s="81" t="s">
        <v>72</v>
      </c>
      <c r="AS5" s="81" t="s">
        <v>482</v>
      </c>
      <c r="AT5" s="81" t="s">
        <v>469</v>
      </c>
      <c r="AU5" s="81" t="s">
        <v>471</v>
      </c>
      <c r="AV5" s="81" t="s">
        <v>484</v>
      </c>
      <c r="AW5" s="81" t="s">
        <v>90</v>
      </c>
      <c r="AX5" s="81" t="s">
        <v>473</v>
      </c>
      <c r="AY5" s="81" t="s">
        <v>70</v>
      </c>
      <c r="AZ5" s="81" t="s">
        <v>77</v>
      </c>
      <c r="BA5" s="81" t="s">
        <v>479</v>
      </c>
      <c r="BB5" s="81" t="s">
        <v>477</v>
      </c>
      <c r="BC5" s="81" t="s">
        <v>106</v>
      </c>
      <c r="BD5" s="81" t="s">
        <v>490</v>
      </c>
      <c r="BE5" s="81" t="s">
        <v>31</v>
      </c>
      <c r="BF5" s="81" t="s">
        <v>74</v>
      </c>
      <c r="BG5" s="81" t="s">
        <v>486</v>
      </c>
      <c r="BH5" s="81" t="s">
        <v>478</v>
      </c>
      <c r="BI5" s="81" t="s">
        <v>488</v>
      </c>
      <c r="BJ5" s="81" t="s">
        <v>63</v>
      </c>
      <c r="BK5" s="81" t="s">
        <v>487</v>
      </c>
      <c r="BL5" s="81" t="s">
        <v>470</v>
      </c>
      <c r="BM5" s="81" t="s">
        <v>32</v>
      </c>
      <c r="BN5" s="81" t="s">
        <v>99</v>
      </c>
      <c r="BO5" s="81" t="s">
        <v>485</v>
      </c>
      <c r="BP5" s="81" t="s">
        <v>67</v>
      </c>
      <c r="BQ5" s="81" t="s">
        <v>491</v>
      </c>
      <c r="BR5" s="81" t="s">
        <v>104</v>
      </c>
      <c r="BS5" s="81" t="s">
        <v>480</v>
      </c>
      <c r="BT5" s="81" t="s">
        <v>79</v>
      </c>
      <c r="BU5" s="81" t="s">
        <v>472</v>
      </c>
      <c r="BV5" s="81" t="s">
        <v>483</v>
      </c>
      <c r="BW5" s="81" t="s">
        <v>489</v>
      </c>
      <c r="BX5" s="81" t="s">
        <v>474</v>
      </c>
      <c r="BY5" s="81" t="s">
        <v>86</v>
      </c>
      <c r="BZ5" s="81" t="s">
        <v>65</v>
      </c>
      <c r="CA5" s="147" t="s">
        <v>476</v>
      </c>
      <c r="CC5" s="155" t="s">
        <v>88</v>
      </c>
      <c r="CD5" s="258">
        <f>SUM(INDEX($B$47:$AM$66, MATCH($CC5, $A$47:$A$66), TeamForm!$AM$5),INDEX($B$47:$AM$66, MATCH($CC5, $A$47:$A$66), TeamForm!$AM$5+1),INDEX($B$47:$AM$66, MATCH($CC5, $A$47:$A$66), TeamForm!$AM$5+2),INDEX($B$47:$AM$66, MATCH($CC5, $A$47:$A$66), TeamForm!$AM$5+3),INDEX($B$47:$AM$66, MATCH($CC5, $A$47:$A$66), TeamForm!$AM$5+4),INDEX($B$47:$AM$66, MATCH($CC5, $A$47:$A$66), TeamForm!$AM$5+5))</f>
        <v>19.526740889250206</v>
      </c>
      <c r="CE5" s="259">
        <f>SUM(INDEX($AP$47:$CA$66,MATCH($CC5,$CC$3:$CC$22),TeamForm!$AM$5),INDEX($AP$47:$CA$66,MATCH($CC5,$CC$3:$CC$22),TeamForm!$AM$5+1),INDEX($AP$47:$CA$66,MATCH($CC5,$CC$3:$CC$22),TeamForm!$AM$5+2),INDEX($AP$47:$CA$66,MATCH($CC5,$CC$3:$CC$22),TeamForm!$AM$5+3),INDEX($AP$47:$CA$66,MATCH($CC5,$CC$3:$CC$22),TeamForm!$AM$5+4),INDEX($AP$47:$CA$66,MATCH($CC5,$CC$3:$CC$22),TeamForm!$AM$5+5))</f>
        <v>22.24479983642901</v>
      </c>
    </row>
    <row r="6" spans="1:83">
      <c r="A6" s="155" t="s">
        <v>90</v>
      </c>
      <c r="B6" s="148" t="s">
        <v>30</v>
      </c>
      <c r="C6" s="81" t="s">
        <v>479</v>
      </c>
      <c r="D6" s="81" t="s">
        <v>77</v>
      </c>
      <c r="E6" s="81" t="s">
        <v>481</v>
      </c>
      <c r="F6" s="81" t="s">
        <v>485</v>
      </c>
      <c r="G6" s="81" t="s">
        <v>63</v>
      </c>
      <c r="H6" s="81" t="s">
        <v>81</v>
      </c>
      <c r="I6" s="81" t="s">
        <v>475</v>
      </c>
      <c r="J6" s="81" t="s">
        <v>99</v>
      </c>
      <c r="K6" s="81" t="s">
        <v>486</v>
      </c>
      <c r="L6" s="81" t="s">
        <v>79</v>
      </c>
      <c r="M6" s="81" t="s">
        <v>476</v>
      </c>
      <c r="N6" s="81" t="s">
        <v>473</v>
      </c>
      <c r="O6" s="81" t="s">
        <v>74</v>
      </c>
      <c r="P6" s="81" t="s">
        <v>478</v>
      </c>
      <c r="Q6" s="81" t="s">
        <v>106</v>
      </c>
      <c r="R6" s="81" t="s">
        <v>488</v>
      </c>
      <c r="S6" s="81" t="s">
        <v>487</v>
      </c>
      <c r="T6" s="81" t="s">
        <v>490</v>
      </c>
      <c r="U6" s="81" t="s">
        <v>32</v>
      </c>
      <c r="V6" s="81" t="s">
        <v>472</v>
      </c>
      <c r="W6" s="81" t="s">
        <v>65</v>
      </c>
      <c r="X6" s="81" t="s">
        <v>88</v>
      </c>
      <c r="Y6" s="81" t="s">
        <v>469</v>
      </c>
      <c r="Z6" s="81" t="s">
        <v>471</v>
      </c>
      <c r="AA6" s="81" t="s">
        <v>484</v>
      </c>
      <c r="AB6" s="81" t="s">
        <v>31</v>
      </c>
      <c r="AC6" s="81" t="s">
        <v>482</v>
      </c>
      <c r="AD6" s="81" t="s">
        <v>67</v>
      </c>
      <c r="AE6" s="81" t="s">
        <v>491</v>
      </c>
      <c r="AF6" s="81" t="s">
        <v>104</v>
      </c>
      <c r="AG6" s="81" t="s">
        <v>480</v>
      </c>
      <c r="AH6" s="81" t="s">
        <v>474</v>
      </c>
      <c r="AI6" s="81" t="s">
        <v>86</v>
      </c>
      <c r="AJ6" s="81" t="s">
        <v>477</v>
      </c>
      <c r="AK6" s="81" t="s">
        <v>489</v>
      </c>
      <c r="AL6" s="81" t="s">
        <v>70</v>
      </c>
      <c r="AM6" s="147" t="s">
        <v>483</v>
      </c>
      <c r="AO6" s="155" t="s">
        <v>90</v>
      </c>
      <c r="AP6" s="148" t="s">
        <v>30</v>
      </c>
      <c r="AQ6" s="81" t="s">
        <v>479</v>
      </c>
      <c r="AR6" s="81" t="s">
        <v>77</v>
      </c>
      <c r="AS6" s="81" t="s">
        <v>481</v>
      </c>
      <c r="AT6" s="81" t="s">
        <v>485</v>
      </c>
      <c r="AU6" s="81" t="s">
        <v>63</v>
      </c>
      <c r="AV6" s="81" t="s">
        <v>81</v>
      </c>
      <c r="AW6" s="81" t="s">
        <v>475</v>
      </c>
      <c r="AX6" s="81" t="s">
        <v>99</v>
      </c>
      <c r="AY6" s="81" t="s">
        <v>486</v>
      </c>
      <c r="AZ6" s="81" t="s">
        <v>79</v>
      </c>
      <c r="BA6" s="81" t="s">
        <v>476</v>
      </c>
      <c r="BB6" s="81" t="s">
        <v>473</v>
      </c>
      <c r="BC6" s="81" t="s">
        <v>74</v>
      </c>
      <c r="BD6" s="81" t="s">
        <v>478</v>
      </c>
      <c r="BE6" s="81" t="s">
        <v>106</v>
      </c>
      <c r="BF6" s="81" t="s">
        <v>488</v>
      </c>
      <c r="BG6" s="81" t="s">
        <v>487</v>
      </c>
      <c r="BH6" s="81" t="s">
        <v>490</v>
      </c>
      <c r="BI6" s="81" t="s">
        <v>32</v>
      </c>
      <c r="BJ6" s="81" t="s">
        <v>472</v>
      </c>
      <c r="BK6" s="81" t="s">
        <v>65</v>
      </c>
      <c r="BL6" s="81" t="s">
        <v>88</v>
      </c>
      <c r="BM6" s="81" t="s">
        <v>469</v>
      </c>
      <c r="BN6" s="81" t="s">
        <v>471</v>
      </c>
      <c r="BO6" s="81" t="s">
        <v>484</v>
      </c>
      <c r="BP6" s="81" t="s">
        <v>31</v>
      </c>
      <c r="BQ6" s="81" t="s">
        <v>482</v>
      </c>
      <c r="BR6" s="81" t="s">
        <v>67</v>
      </c>
      <c r="BS6" s="81" t="s">
        <v>491</v>
      </c>
      <c r="BT6" s="81" t="s">
        <v>104</v>
      </c>
      <c r="BU6" s="81" t="s">
        <v>480</v>
      </c>
      <c r="BV6" s="81" t="s">
        <v>474</v>
      </c>
      <c r="BW6" s="81" t="s">
        <v>86</v>
      </c>
      <c r="BX6" s="81" t="s">
        <v>477</v>
      </c>
      <c r="BY6" s="81" t="s">
        <v>489</v>
      </c>
      <c r="BZ6" s="81" t="s">
        <v>70</v>
      </c>
      <c r="CA6" s="147" t="s">
        <v>483</v>
      </c>
      <c r="CC6" s="155" t="s">
        <v>90</v>
      </c>
      <c r="CD6" s="258">
        <f>SUM(INDEX($B$47:$AM$66, MATCH($CC6, $A$47:$A$66), TeamForm!$AM$5),INDEX($B$47:$AM$66, MATCH($CC6, $A$47:$A$66), TeamForm!$AM$5+1),INDEX($B$47:$AM$66, MATCH($CC6, $A$47:$A$66), TeamForm!$AM$5+2),INDEX($B$47:$AM$66, MATCH($CC6, $A$47:$A$66), TeamForm!$AM$5+3),INDEX($B$47:$AM$66, MATCH($CC6, $A$47:$A$66), TeamForm!$AM$5+4),INDEX($B$47:$AM$66, MATCH($CC6, $A$47:$A$66), TeamForm!$AM$5+5))</f>
        <v>15.583548789939933</v>
      </c>
      <c r="CE6" s="259">
        <f>SUM(INDEX($AP$47:$CA$66,MATCH($CC6,$CC$3:$CC$22),TeamForm!$AM$5),INDEX($AP$47:$CA$66,MATCH($CC6,$CC$3:$CC$22),TeamForm!$AM$5+1),INDEX($AP$47:$CA$66,MATCH($CC6,$CC$3:$CC$22),TeamForm!$AM$5+2),INDEX($AP$47:$CA$66,MATCH($CC6,$CC$3:$CC$22),TeamForm!$AM$5+3),INDEX($AP$47:$CA$66,MATCH($CC6,$CC$3:$CC$22),TeamForm!$AM$5+4),INDEX($AP$47:$CA$66,MATCH($CC6,$CC$3:$CC$22),TeamForm!$AM$5+5))</f>
        <v>14.201721100905068</v>
      </c>
    </row>
    <row r="7" spans="1:83">
      <c r="A7" s="155" t="s">
        <v>81</v>
      </c>
      <c r="B7" s="81" t="s">
        <v>475</v>
      </c>
      <c r="C7" s="81" t="s">
        <v>70</v>
      </c>
      <c r="D7" s="81" t="s">
        <v>485</v>
      </c>
      <c r="E7" s="81" t="s">
        <v>99</v>
      </c>
      <c r="F7" s="81" t="s">
        <v>77</v>
      </c>
      <c r="G7" s="81" t="s">
        <v>480</v>
      </c>
      <c r="H7" s="81" t="s">
        <v>470</v>
      </c>
      <c r="I7" s="81" t="s">
        <v>106</v>
      </c>
      <c r="J7" s="81" t="s">
        <v>481</v>
      </c>
      <c r="K7" s="81" t="s">
        <v>63</v>
      </c>
      <c r="L7" s="81" t="s">
        <v>489</v>
      </c>
      <c r="M7" s="81" t="s">
        <v>482</v>
      </c>
      <c r="N7" s="81" t="s">
        <v>474</v>
      </c>
      <c r="O7" s="81" t="s">
        <v>86</v>
      </c>
      <c r="P7" s="81" t="s">
        <v>476</v>
      </c>
      <c r="Q7" s="81" t="s">
        <v>32</v>
      </c>
      <c r="R7" s="81" t="s">
        <v>65</v>
      </c>
      <c r="S7" s="81" t="s">
        <v>479</v>
      </c>
      <c r="T7" s="81" t="s">
        <v>477</v>
      </c>
      <c r="U7" s="81" t="s">
        <v>74</v>
      </c>
      <c r="V7" s="81" t="s">
        <v>90</v>
      </c>
      <c r="W7" s="81" t="s">
        <v>484</v>
      </c>
      <c r="X7" s="81" t="s">
        <v>483</v>
      </c>
      <c r="Y7" s="81" t="s">
        <v>104</v>
      </c>
      <c r="Z7" s="81" t="s">
        <v>491</v>
      </c>
      <c r="AA7" s="81" t="s">
        <v>72</v>
      </c>
      <c r="AB7" s="81" t="s">
        <v>79</v>
      </c>
      <c r="AC7" s="81" t="s">
        <v>478</v>
      </c>
      <c r="AD7" s="81" t="s">
        <v>487</v>
      </c>
      <c r="AE7" s="81" t="s">
        <v>471</v>
      </c>
      <c r="AF7" s="81" t="s">
        <v>469</v>
      </c>
      <c r="AG7" s="81" t="s">
        <v>88</v>
      </c>
      <c r="AH7" s="81" t="s">
        <v>490</v>
      </c>
      <c r="AI7" s="81" t="s">
        <v>488</v>
      </c>
      <c r="AJ7" s="81" t="s">
        <v>486</v>
      </c>
      <c r="AK7" s="81" t="s">
        <v>31</v>
      </c>
      <c r="AL7" s="81" t="s">
        <v>67</v>
      </c>
      <c r="AM7" s="147" t="s">
        <v>473</v>
      </c>
      <c r="AO7" s="155" t="s">
        <v>81</v>
      </c>
      <c r="AP7" s="81" t="s">
        <v>475</v>
      </c>
      <c r="AQ7" s="81" t="s">
        <v>70</v>
      </c>
      <c r="AR7" s="81" t="s">
        <v>485</v>
      </c>
      <c r="AS7" s="81" t="s">
        <v>99</v>
      </c>
      <c r="AT7" s="81" t="s">
        <v>77</v>
      </c>
      <c r="AU7" s="81" t="s">
        <v>480</v>
      </c>
      <c r="AV7" s="81" t="s">
        <v>470</v>
      </c>
      <c r="AW7" s="81" t="s">
        <v>106</v>
      </c>
      <c r="AX7" s="81" t="s">
        <v>481</v>
      </c>
      <c r="AY7" s="81" t="s">
        <v>63</v>
      </c>
      <c r="AZ7" s="81" t="s">
        <v>489</v>
      </c>
      <c r="BA7" s="81" t="s">
        <v>482</v>
      </c>
      <c r="BB7" s="81" t="s">
        <v>474</v>
      </c>
      <c r="BC7" s="81" t="s">
        <v>86</v>
      </c>
      <c r="BD7" s="81" t="s">
        <v>476</v>
      </c>
      <c r="BE7" s="81" t="s">
        <v>32</v>
      </c>
      <c r="BF7" s="81" t="s">
        <v>65</v>
      </c>
      <c r="BG7" s="81" t="s">
        <v>479</v>
      </c>
      <c r="BH7" s="81" t="s">
        <v>477</v>
      </c>
      <c r="BI7" s="81" t="s">
        <v>74</v>
      </c>
      <c r="BJ7" s="81" t="s">
        <v>90</v>
      </c>
      <c r="BK7" s="81" t="s">
        <v>484</v>
      </c>
      <c r="BL7" s="81" t="s">
        <v>483</v>
      </c>
      <c r="BM7" s="81" t="s">
        <v>104</v>
      </c>
      <c r="BN7" s="81" t="s">
        <v>491</v>
      </c>
      <c r="BO7" s="81" t="s">
        <v>72</v>
      </c>
      <c r="BP7" s="81" t="s">
        <v>79</v>
      </c>
      <c r="BQ7" s="81" t="s">
        <v>478</v>
      </c>
      <c r="BR7" s="81" t="s">
        <v>487</v>
      </c>
      <c r="BS7" s="81" t="s">
        <v>471</v>
      </c>
      <c r="BT7" s="81" t="s">
        <v>469</v>
      </c>
      <c r="BU7" s="81" t="s">
        <v>88</v>
      </c>
      <c r="BV7" s="81" t="s">
        <v>490</v>
      </c>
      <c r="BW7" s="81" t="s">
        <v>488</v>
      </c>
      <c r="BX7" s="81" t="s">
        <v>486</v>
      </c>
      <c r="BY7" s="81" t="s">
        <v>31</v>
      </c>
      <c r="BZ7" s="81" t="s">
        <v>67</v>
      </c>
      <c r="CA7" s="147" t="s">
        <v>473</v>
      </c>
      <c r="CC7" s="155" t="s">
        <v>81</v>
      </c>
      <c r="CD7" s="258">
        <f>SUM(INDEX($B$47:$AM$66, MATCH($CC7, $A$47:$A$66), TeamForm!$AM$5),INDEX($B$47:$AM$66, MATCH($CC7, $A$47:$A$66), TeamForm!$AM$5+1),INDEX($B$47:$AM$66, MATCH($CC7, $A$47:$A$66), TeamForm!$AM$5+2),INDEX($B$47:$AM$66, MATCH($CC7, $A$47:$A$66), TeamForm!$AM$5+3),INDEX($B$47:$AM$66, MATCH($CC7, $A$47:$A$66), TeamForm!$AM$5+4),INDEX($B$47:$AM$66, MATCH($CC7, $A$47:$A$66), TeamForm!$AM$5+5))</f>
        <v>32.052515051318608</v>
      </c>
      <c r="CE7" s="259">
        <f>SUM(INDEX($AP$47:$CA$66,MATCH($CC7,$CC$3:$CC$22),TeamForm!$AM$5),INDEX($AP$47:$CA$66,MATCH($CC7,$CC$3:$CC$22),TeamForm!$AM$5+1),INDEX($AP$47:$CA$66,MATCH($CC7,$CC$3:$CC$22),TeamForm!$AM$5+2),INDEX($AP$47:$CA$66,MATCH($CC7,$CC$3:$CC$22),TeamForm!$AM$5+3),INDEX($AP$47:$CA$66,MATCH($CC7,$CC$3:$CC$22),TeamForm!$AM$5+4),INDEX($AP$47:$CA$66,MATCH($CC7,$CC$3:$CC$22),TeamForm!$AM$5+5))</f>
        <v>28.360131396072209</v>
      </c>
    </row>
    <row r="8" spans="1:83">
      <c r="A8" s="155" t="s">
        <v>99</v>
      </c>
      <c r="B8" s="81" t="s">
        <v>77</v>
      </c>
      <c r="C8" s="81" t="s">
        <v>480</v>
      </c>
      <c r="D8" s="81" t="s">
        <v>79</v>
      </c>
      <c r="E8" s="81" t="s">
        <v>472</v>
      </c>
      <c r="F8" s="81" t="s">
        <v>88</v>
      </c>
      <c r="G8" s="81" t="s">
        <v>477</v>
      </c>
      <c r="H8" s="81" t="s">
        <v>474</v>
      </c>
      <c r="I8" s="81" t="s">
        <v>489</v>
      </c>
      <c r="J8" s="81" t="s">
        <v>470</v>
      </c>
      <c r="K8" s="81" t="s">
        <v>104</v>
      </c>
      <c r="L8" s="81" t="s">
        <v>485</v>
      </c>
      <c r="M8" s="81" t="s">
        <v>63</v>
      </c>
      <c r="N8" s="81" t="s">
        <v>490</v>
      </c>
      <c r="O8" s="81" t="s">
        <v>70</v>
      </c>
      <c r="P8" s="81" t="s">
        <v>473</v>
      </c>
      <c r="Q8" s="81" t="s">
        <v>67</v>
      </c>
      <c r="R8" s="81" t="s">
        <v>106</v>
      </c>
      <c r="S8" s="81" t="s">
        <v>476</v>
      </c>
      <c r="T8" s="81" t="s">
        <v>486</v>
      </c>
      <c r="U8" s="81" t="s">
        <v>86</v>
      </c>
      <c r="V8" s="81" t="s">
        <v>74</v>
      </c>
      <c r="W8" s="81" t="s">
        <v>481</v>
      </c>
      <c r="X8" s="81" t="s">
        <v>478</v>
      </c>
      <c r="Y8" s="81" t="s">
        <v>90</v>
      </c>
      <c r="Z8" s="81" t="s">
        <v>475</v>
      </c>
      <c r="AA8" s="81" t="s">
        <v>488</v>
      </c>
      <c r="AB8" s="81" t="s">
        <v>484</v>
      </c>
      <c r="AC8" s="81" t="s">
        <v>471</v>
      </c>
      <c r="AD8" s="81" t="s">
        <v>72</v>
      </c>
      <c r="AE8" s="81" t="s">
        <v>482</v>
      </c>
      <c r="AF8" s="81" t="s">
        <v>81</v>
      </c>
      <c r="AG8" s="81" t="s">
        <v>491</v>
      </c>
      <c r="AH8" s="81" t="s">
        <v>479</v>
      </c>
      <c r="AI8" s="81" t="s">
        <v>65</v>
      </c>
      <c r="AJ8" s="81" t="s">
        <v>483</v>
      </c>
      <c r="AK8" s="81" t="s">
        <v>32</v>
      </c>
      <c r="AL8" s="81" t="s">
        <v>31</v>
      </c>
      <c r="AM8" s="147" t="s">
        <v>487</v>
      </c>
      <c r="AO8" s="155" t="s">
        <v>99</v>
      </c>
      <c r="AP8" s="81" t="s">
        <v>77</v>
      </c>
      <c r="AQ8" s="81" t="s">
        <v>480</v>
      </c>
      <c r="AR8" s="81" t="s">
        <v>79</v>
      </c>
      <c r="AS8" s="81" t="s">
        <v>472</v>
      </c>
      <c r="AT8" s="81" t="s">
        <v>88</v>
      </c>
      <c r="AU8" s="81" t="s">
        <v>477</v>
      </c>
      <c r="AV8" s="81" t="s">
        <v>474</v>
      </c>
      <c r="AW8" s="81" t="s">
        <v>489</v>
      </c>
      <c r="AX8" s="81" t="s">
        <v>470</v>
      </c>
      <c r="AY8" s="81" t="s">
        <v>104</v>
      </c>
      <c r="AZ8" s="81" t="s">
        <v>485</v>
      </c>
      <c r="BA8" s="81" t="s">
        <v>63</v>
      </c>
      <c r="BB8" s="81" t="s">
        <v>490</v>
      </c>
      <c r="BC8" s="81" t="s">
        <v>70</v>
      </c>
      <c r="BD8" s="81" t="s">
        <v>473</v>
      </c>
      <c r="BE8" s="81" t="s">
        <v>67</v>
      </c>
      <c r="BF8" s="81" t="s">
        <v>106</v>
      </c>
      <c r="BG8" s="81" t="s">
        <v>476</v>
      </c>
      <c r="BH8" s="81" t="s">
        <v>486</v>
      </c>
      <c r="BI8" s="81" t="s">
        <v>86</v>
      </c>
      <c r="BJ8" s="81" t="s">
        <v>74</v>
      </c>
      <c r="BK8" s="81" t="s">
        <v>481</v>
      </c>
      <c r="BL8" s="81" t="s">
        <v>478</v>
      </c>
      <c r="BM8" s="81" t="s">
        <v>90</v>
      </c>
      <c r="BN8" s="81" t="s">
        <v>475</v>
      </c>
      <c r="BO8" s="81" t="s">
        <v>488</v>
      </c>
      <c r="BP8" s="81" t="s">
        <v>484</v>
      </c>
      <c r="BQ8" s="81" t="s">
        <v>471</v>
      </c>
      <c r="BR8" s="81" t="s">
        <v>72</v>
      </c>
      <c r="BS8" s="81" t="s">
        <v>482</v>
      </c>
      <c r="BT8" s="81" t="s">
        <v>81</v>
      </c>
      <c r="BU8" s="81" t="s">
        <v>491</v>
      </c>
      <c r="BV8" s="81" t="s">
        <v>479</v>
      </c>
      <c r="BW8" s="81" t="s">
        <v>65</v>
      </c>
      <c r="BX8" s="81" t="s">
        <v>483</v>
      </c>
      <c r="BY8" s="81" t="s">
        <v>32</v>
      </c>
      <c r="BZ8" s="81" t="s">
        <v>31</v>
      </c>
      <c r="CA8" s="147" t="s">
        <v>487</v>
      </c>
      <c r="CC8" s="155" t="s">
        <v>99</v>
      </c>
      <c r="CD8" s="258">
        <f>SUM(INDEX($B$47:$AM$66, MATCH($CC8, $A$47:$A$66), TeamForm!$AM$5),INDEX($B$47:$AM$66, MATCH($CC8, $A$47:$A$66), TeamForm!$AM$5+1),INDEX($B$47:$AM$66, MATCH($CC8, $A$47:$A$66), TeamForm!$AM$5+2),INDEX($B$47:$AM$66, MATCH($CC8, $A$47:$A$66), TeamForm!$AM$5+3),INDEX($B$47:$AM$66, MATCH($CC8, $A$47:$A$66), TeamForm!$AM$5+4),INDEX($B$47:$AM$66, MATCH($CC8, $A$47:$A$66), TeamForm!$AM$5+5))</f>
        <v>11.808776061546981</v>
      </c>
      <c r="CE8" s="259">
        <f>SUM(INDEX($AP$47:$CA$66,MATCH($CC8,$CC$3:$CC$22),TeamForm!$AM$5),INDEX($AP$47:$CA$66,MATCH($CC8,$CC$3:$CC$22),TeamForm!$AM$5+1),INDEX($AP$47:$CA$66,MATCH($CC8,$CC$3:$CC$22),TeamForm!$AM$5+2),INDEX($AP$47:$CA$66,MATCH($CC8,$CC$3:$CC$22),TeamForm!$AM$5+3),INDEX($AP$47:$CA$66,MATCH($CC8,$CC$3:$CC$22),TeamForm!$AM$5+4),INDEX($AP$47:$CA$66,MATCH($CC8,$CC$3:$CC$22),TeamForm!$AM$5+5))</f>
        <v>17.945262456611118</v>
      </c>
    </row>
    <row r="9" spans="1:83">
      <c r="A9" s="155" t="s">
        <v>79</v>
      </c>
      <c r="B9" s="81" t="s">
        <v>484</v>
      </c>
      <c r="C9" s="81" t="s">
        <v>471</v>
      </c>
      <c r="D9" s="81" t="s">
        <v>469</v>
      </c>
      <c r="E9" s="81" t="s">
        <v>88</v>
      </c>
      <c r="F9" s="81" t="s">
        <v>70</v>
      </c>
      <c r="G9" s="81" t="s">
        <v>491</v>
      </c>
      <c r="H9" s="81" t="s">
        <v>481</v>
      </c>
      <c r="I9" s="81" t="s">
        <v>72</v>
      </c>
      <c r="J9" s="81" t="s">
        <v>477</v>
      </c>
      <c r="K9" s="81" t="s">
        <v>489</v>
      </c>
      <c r="L9" s="81" t="s">
        <v>470</v>
      </c>
      <c r="M9" s="81" t="s">
        <v>81</v>
      </c>
      <c r="N9" s="81" t="s">
        <v>479</v>
      </c>
      <c r="O9" s="81" t="s">
        <v>31</v>
      </c>
      <c r="P9" s="81" t="s">
        <v>483</v>
      </c>
      <c r="Q9" s="81" t="s">
        <v>65</v>
      </c>
      <c r="R9" s="81" t="s">
        <v>86</v>
      </c>
      <c r="S9" s="81" t="s">
        <v>474</v>
      </c>
      <c r="T9" s="81" t="s">
        <v>473</v>
      </c>
      <c r="U9" s="81" t="s">
        <v>67</v>
      </c>
      <c r="V9" s="81" t="s">
        <v>104</v>
      </c>
      <c r="W9" s="81" t="s">
        <v>478</v>
      </c>
      <c r="X9" s="81" t="s">
        <v>480</v>
      </c>
      <c r="Y9" s="81" t="s">
        <v>488</v>
      </c>
      <c r="Z9" s="81" t="s">
        <v>487</v>
      </c>
      <c r="AA9" s="81" t="s">
        <v>77</v>
      </c>
      <c r="AB9" s="81" t="s">
        <v>472</v>
      </c>
      <c r="AC9" s="81" t="s">
        <v>90</v>
      </c>
      <c r="AD9" s="81" t="s">
        <v>485</v>
      </c>
      <c r="AE9" s="81" t="s">
        <v>99</v>
      </c>
      <c r="AF9" s="81" t="s">
        <v>475</v>
      </c>
      <c r="AG9" s="81" t="s">
        <v>63</v>
      </c>
      <c r="AH9" s="81" t="s">
        <v>476</v>
      </c>
      <c r="AI9" s="81" t="s">
        <v>32</v>
      </c>
      <c r="AJ9" s="81" t="s">
        <v>490</v>
      </c>
      <c r="AK9" s="81" t="s">
        <v>106</v>
      </c>
      <c r="AL9" s="81" t="s">
        <v>74</v>
      </c>
      <c r="AM9" s="147" t="s">
        <v>486</v>
      </c>
      <c r="AO9" s="155" t="s">
        <v>79</v>
      </c>
      <c r="AP9" s="81" t="s">
        <v>484</v>
      </c>
      <c r="AQ9" s="81" t="s">
        <v>471</v>
      </c>
      <c r="AR9" s="81" t="s">
        <v>469</v>
      </c>
      <c r="AS9" s="81" t="s">
        <v>88</v>
      </c>
      <c r="AT9" s="81" t="s">
        <v>70</v>
      </c>
      <c r="AU9" s="81" t="s">
        <v>491</v>
      </c>
      <c r="AV9" s="81" t="s">
        <v>481</v>
      </c>
      <c r="AW9" s="81" t="s">
        <v>72</v>
      </c>
      <c r="AX9" s="81" t="s">
        <v>477</v>
      </c>
      <c r="AY9" s="81" t="s">
        <v>489</v>
      </c>
      <c r="AZ9" s="81" t="s">
        <v>470</v>
      </c>
      <c r="BA9" s="81" t="s">
        <v>81</v>
      </c>
      <c r="BB9" s="81" t="s">
        <v>479</v>
      </c>
      <c r="BC9" s="81" t="s">
        <v>31</v>
      </c>
      <c r="BD9" s="81" t="s">
        <v>483</v>
      </c>
      <c r="BE9" s="81" t="s">
        <v>65</v>
      </c>
      <c r="BF9" s="81" t="s">
        <v>86</v>
      </c>
      <c r="BG9" s="81" t="s">
        <v>474</v>
      </c>
      <c r="BH9" s="81" t="s">
        <v>473</v>
      </c>
      <c r="BI9" s="81" t="s">
        <v>67</v>
      </c>
      <c r="BJ9" s="81" t="s">
        <v>104</v>
      </c>
      <c r="BK9" s="81" t="s">
        <v>478</v>
      </c>
      <c r="BL9" s="81" t="s">
        <v>480</v>
      </c>
      <c r="BM9" s="81" t="s">
        <v>488</v>
      </c>
      <c r="BN9" s="81" t="s">
        <v>487</v>
      </c>
      <c r="BO9" s="81" t="s">
        <v>77</v>
      </c>
      <c r="BP9" s="81" t="s">
        <v>472</v>
      </c>
      <c r="BQ9" s="81" t="s">
        <v>90</v>
      </c>
      <c r="BR9" s="81" t="s">
        <v>485</v>
      </c>
      <c r="BS9" s="81" t="s">
        <v>99</v>
      </c>
      <c r="BT9" s="81" t="s">
        <v>475</v>
      </c>
      <c r="BU9" s="81" t="s">
        <v>63</v>
      </c>
      <c r="BV9" s="81" t="s">
        <v>476</v>
      </c>
      <c r="BW9" s="81" t="s">
        <v>32</v>
      </c>
      <c r="BX9" s="81" t="s">
        <v>490</v>
      </c>
      <c r="BY9" s="81" t="s">
        <v>106</v>
      </c>
      <c r="BZ9" s="81" t="s">
        <v>74</v>
      </c>
      <c r="CA9" s="147" t="s">
        <v>486</v>
      </c>
      <c r="CC9" s="155" t="s">
        <v>79</v>
      </c>
      <c r="CD9" s="258">
        <f>SUM(INDEX($B$47:$AM$66, MATCH($CC9, $A$47:$A$66), TeamForm!$AM$5),INDEX($B$47:$AM$66, MATCH($CC9, $A$47:$A$66), TeamForm!$AM$5+1),INDEX($B$47:$AM$66, MATCH($CC9, $A$47:$A$66), TeamForm!$AM$5+2),INDEX($B$47:$AM$66, MATCH($CC9, $A$47:$A$66), TeamForm!$AM$5+3),INDEX($B$47:$AM$66, MATCH($CC9, $A$47:$A$66), TeamForm!$AM$5+4),INDEX($B$47:$AM$66, MATCH($CC9, $A$47:$A$66), TeamForm!$AM$5+5))</f>
        <v>23.00380840195664</v>
      </c>
      <c r="CE9" s="259">
        <f>SUM(INDEX($AP$47:$CA$66,MATCH($CC9,$CC$3:$CC$22),TeamForm!$AM$5),INDEX($AP$47:$CA$66,MATCH($CC9,$CC$3:$CC$22),TeamForm!$AM$5+1),INDEX($AP$47:$CA$66,MATCH($CC9,$CC$3:$CC$22),TeamForm!$AM$5+2),INDEX($AP$47:$CA$66,MATCH($CC9,$CC$3:$CC$22),TeamForm!$AM$5+3),INDEX($AP$47:$CA$66,MATCH($CC9,$CC$3:$CC$22),TeamForm!$AM$5+4),INDEX($AP$47:$CA$66,MATCH($CC9,$CC$3:$CC$22),TeamForm!$AM$5+5))</f>
        <v>24.657667039395186</v>
      </c>
    </row>
    <row r="10" spans="1:83">
      <c r="A10" s="155" t="s">
        <v>488</v>
      </c>
      <c r="B10" s="81" t="s">
        <v>31</v>
      </c>
      <c r="C10" s="81" t="s">
        <v>478</v>
      </c>
      <c r="D10" s="81" t="s">
        <v>32</v>
      </c>
      <c r="E10" s="81" t="s">
        <v>474</v>
      </c>
      <c r="F10" s="81" t="s">
        <v>483</v>
      </c>
      <c r="G10" s="81" t="s">
        <v>99</v>
      </c>
      <c r="H10" s="81" t="s">
        <v>471</v>
      </c>
      <c r="I10" s="81" t="s">
        <v>490</v>
      </c>
      <c r="J10" s="81" t="s">
        <v>79</v>
      </c>
      <c r="K10" s="81" t="s">
        <v>479</v>
      </c>
      <c r="L10" s="81" t="s">
        <v>486</v>
      </c>
      <c r="M10" s="81" t="s">
        <v>70</v>
      </c>
      <c r="N10" s="81" t="s">
        <v>88</v>
      </c>
      <c r="O10" s="81" t="s">
        <v>481</v>
      </c>
      <c r="P10" s="81" t="s">
        <v>77</v>
      </c>
      <c r="Q10" s="81" t="s">
        <v>484</v>
      </c>
      <c r="R10" s="81" t="s">
        <v>470</v>
      </c>
      <c r="S10" s="81" t="s">
        <v>72</v>
      </c>
      <c r="T10" s="81" t="s">
        <v>81</v>
      </c>
      <c r="U10" s="81" t="s">
        <v>475</v>
      </c>
      <c r="V10" s="81" t="s">
        <v>485</v>
      </c>
      <c r="W10" s="81" t="s">
        <v>67</v>
      </c>
      <c r="X10" s="81" t="s">
        <v>86</v>
      </c>
      <c r="Y10" s="81" t="s">
        <v>482</v>
      </c>
      <c r="Z10" s="81" t="s">
        <v>106</v>
      </c>
      <c r="AA10" s="81" t="s">
        <v>469</v>
      </c>
      <c r="AB10" s="81" t="s">
        <v>487</v>
      </c>
      <c r="AC10" s="81" t="s">
        <v>65</v>
      </c>
      <c r="AD10" s="81" t="s">
        <v>489</v>
      </c>
      <c r="AE10" s="81" t="s">
        <v>473</v>
      </c>
      <c r="AF10" s="81" t="s">
        <v>74</v>
      </c>
      <c r="AG10" s="81" t="s">
        <v>476</v>
      </c>
      <c r="AH10" s="81" t="s">
        <v>63</v>
      </c>
      <c r="AI10" s="81" t="s">
        <v>472</v>
      </c>
      <c r="AJ10" s="81" t="s">
        <v>90</v>
      </c>
      <c r="AK10" s="81" t="s">
        <v>491</v>
      </c>
      <c r="AL10" s="81" t="s">
        <v>480</v>
      </c>
      <c r="AM10" s="147" t="s">
        <v>104</v>
      </c>
      <c r="AO10" s="155" t="s">
        <v>488</v>
      </c>
      <c r="AP10" s="81" t="s">
        <v>31</v>
      </c>
      <c r="AQ10" s="81" t="s">
        <v>478</v>
      </c>
      <c r="AR10" s="81" t="s">
        <v>32</v>
      </c>
      <c r="AS10" s="81" t="s">
        <v>474</v>
      </c>
      <c r="AT10" s="81" t="s">
        <v>483</v>
      </c>
      <c r="AU10" s="81" t="s">
        <v>99</v>
      </c>
      <c r="AV10" s="81" t="s">
        <v>471</v>
      </c>
      <c r="AW10" s="81" t="s">
        <v>490</v>
      </c>
      <c r="AX10" s="81" t="s">
        <v>79</v>
      </c>
      <c r="AY10" s="81" t="s">
        <v>479</v>
      </c>
      <c r="AZ10" s="81" t="s">
        <v>486</v>
      </c>
      <c r="BA10" s="81" t="s">
        <v>70</v>
      </c>
      <c r="BB10" s="81" t="s">
        <v>88</v>
      </c>
      <c r="BC10" s="81" t="s">
        <v>481</v>
      </c>
      <c r="BD10" s="81" t="s">
        <v>77</v>
      </c>
      <c r="BE10" s="81" t="s">
        <v>484</v>
      </c>
      <c r="BF10" s="81" t="s">
        <v>470</v>
      </c>
      <c r="BG10" s="81" t="s">
        <v>72</v>
      </c>
      <c r="BH10" s="81" t="s">
        <v>81</v>
      </c>
      <c r="BI10" s="81" t="s">
        <v>475</v>
      </c>
      <c r="BJ10" s="81" t="s">
        <v>485</v>
      </c>
      <c r="BK10" s="81" t="s">
        <v>67</v>
      </c>
      <c r="BL10" s="81" t="s">
        <v>86</v>
      </c>
      <c r="BM10" s="81" t="s">
        <v>482</v>
      </c>
      <c r="BN10" s="81" t="s">
        <v>106</v>
      </c>
      <c r="BO10" s="81" t="s">
        <v>469</v>
      </c>
      <c r="BP10" s="81" t="s">
        <v>487</v>
      </c>
      <c r="BQ10" s="81" t="s">
        <v>65</v>
      </c>
      <c r="BR10" s="81" t="s">
        <v>489</v>
      </c>
      <c r="BS10" s="81" t="s">
        <v>473</v>
      </c>
      <c r="BT10" s="81" t="s">
        <v>74</v>
      </c>
      <c r="BU10" s="81" t="s">
        <v>476</v>
      </c>
      <c r="BV10" s="81" t="s">
        <v>63</v>
      </c>
      <c r="BW10" s="81" t="s">
        <v>472</v>
      </c>
      <c r="BX10" s="81" t="s">
        <v>90</v>
      </c>
      <c r="BY10" s="81" t="s">
        <v>491</v>
      </c>
      <c r="BZ10" s="81" t="s">
        <v>480</v>
      </c>
      <c r="CA10" s="147" t="s">
        <v>104</v>
      </c>
      <c r="CC10" s="155" t="s">
        <v>488</v>
      </c>
      <c r="CD10" s="258">
        <f>SUM(INDEX($B$47:$AM$66, MATCH($CC10, $A$47:$A$66), TeamForm!$AM$5),INDEX($B$47:$AM$66, MATCH($CC10, $A$47:$A$66), TeamForm!$AM$5+1),INDEX($B$47:$AM$66, MATCH($CC10, $A$47:$A$66), TeamForm!$AM$5+2),INDEX($B$47:$AM$66, MATCH($CC10, $A$47:$A$66), TeamForm!$AM$5+3),INDEX($B$47:$AM$66, MATCH($CC10, $A$47:$A$66), TeamForm!$AM$5+4),INDEX($B$47:$AM$66, MATCH($CC10, $A$47:$A$66), TeamForm!$AM$5+5))</f>
        <v>11.982848357461236</v>
      </c>
      <c r="CE10" s="259">
        <f>SUM(INDEX($AP$47:$CA$66,MATCH($CC10,$CC$3:$CC$22),TeamForm!$AM$5),INDEX($AP$47:$CA$66,MATCH($CC10,$CC$3:$CC$22),TeamForm!$AM$5+1),INDEX($AP$47:$CA$66,MATCH($CC10,$CC$3:$CC$22),TeamForm!$AM$5+2),INDEX($AP$47:$CA$66,MATCH($CC10,$CC$3:$CC$22),TeamForm!$AM$5+3),INDEX($AP$47:$CA$66,MATCH($CC10,$CC$3:$CC$22),TeamForm!$AM$5+4),INDEX($AP$47:$CA$66,MATCH($CC10,$CC$3:$CC$22),TeamForm!$AM$5+5))</f>
        <v>17.021523556988313</v>
      </c>
    </row>
    <row r="11" spans="1:83">
      <c r="A11" s="155" t="s">
        <v>489</v>
      </c>
      <c r="B11" s="81" t="s">
        <v>487</v>
      </c>
      <c r="C11" s="81" t="s">
        <v>488</v>
      </c>
      <c r="D11" s="81" t="s">
        <v>483</v>
      </c>
      <c r="E11" s="81" t="s">
        <v>65</v>
      </c>
      <c r="F11" s="81" t="s">
        <v>74</v>
      </c>
      <c r="G11" s="81" t="s">
        <v>473</v>
      </c>
      <c r="H11" s="81" t="s">
        <v>67</v>
      </c>
      <c r="I11" s="81" t="s">
        <v>469</v>
      </c>
      <c r="J11" s="81" t="s">
        <v>31</v>
      </c>
      <c r="K11" s="81" t="s">
        <v>482</v>
      </c>
      <c r="L11" s="81" t="s">
        <v>472</v>
      </c>
      <c r="M11" s="81" t="s">
        <v>86</v>
      </c>
      <c r="N11" s="81" t="s">
        <v>104</v>
      </c>
      <c r="O11" s="81" t="s">
        <v>480</v>
      </c>
      <c r="P11" s="81" t="s">
        <v>90</v>
      </c>
      <c r="Q11" s="81" t="s">
        <v>485</v>
      </c>
      <c r="R11" s="81" t="s">
        <v>484</v>
      </c>
      <c r="S11" s="81" t="s">
        <v>77</v>
      </c>
      <c r="T11" s="81" t="s">
        <v>88</v>
      </c>
      <c r="U11" s="81" t="s">
        <v>481</v>
      </c>
      <c r="V11" s="81" t="s">
        <v>479</v>
      </c>
      <c r="W11" s="81" t="s">
        <v>79</v>
      </c>
      <c r="X11" s="81" t="s">
        <v>99</v>
      </c>
      <c r="Y11" s="81" t="s">
        <v>476</v>
      </c>
      <c r="Z11" s="81" t="s">
        <v>474</v>
      </c>
      <c r="AA11" s="81" t="s">
        <v>32</v>
      </c>
      <c r="AB11" s="81" t="s">
        <v>490</v>
      </c>
      <c r="AC11" s="81" t="s">
        <v>81</v>
      </c>
      <c r="AD11" s="81" t="s">
        <v>477</v>
      </c>
      <c r="AE11" s="81" t="s">
        <v>106</v>
      </c>
      <c r="AF11" s="81" t="s">
        <v>486</v>
      </c>
      <c r="AG11" s="81" t="s">
        <v>70</v>
      </c>
      <c r="AH11" s="81" t="s">
        <v>72</v>
      </c>
      <c r="AI11" s="81" t="s">
        <v>475</v>
      </c>
      <c r="AJ11" s="81" t="s">
        <v>63</v>
      </c>
      <c r="AK11" s="81" t="s">
        <v>470</v>
      </c>
      <c r="AL11" s="81" t="s">
        <v>491</v>
      </c>
      <c r="AM11" s="147" t="s">
        <v>471</v>
      </c>
      <c r="AO11" s="155" t="s">
        <v>489</v>
      </c>
      <c r="AP11" s="81" t="s">
        <v>487</v>
      </c>
      <c r="AQ11" s="81" t="s">
        <v>488</v>
      </c>
      <c r="AR11" s="81" t="s">
        <v>483</v>
      </c>
      <c r="AS11" s="81" t="s">
        <v>65</v>
      </c>
      <c r="AT11" s="81" t="s">
        <v>74</v>
      </c>
      <c r="AU11" s="81" t="s">
        <v>473</v>
      </c>
      <c r="AV11" s="81" t="s">
        <v>67</v>
      </c>
      <c r="AW11" s="81" t="s">
        <v>469</v>
      </c>
      <c r="AX11" s="81" t="s">
        <v>31</v>
      </c>
      <c r="AY11" s="81" t="s">
        <v>482</v>
      </c>
      <c r="AZ11" s="81" t="s">
        <v>472</v>
      </c>
      <c r="BA11" s="81" t="s">
        <v>86</v>
      </c>
      <c r="BB11" s="81" t="s">
        <v>104</v>
      </c>
      <c r="BC11" s="81" t="s">
        <v>480</v>
      </c>
      <c r="BD11" s="81" t="s">
        <v>90</v>
      </c>
      <c r="BE11" s="81" t="s">
        <v>485</v>
      </c>
      <c r="BF11" s="81" t="s">
        <v>484</v>
      </c>
      <c r="BG11" s="81" t="s">
        <v>77</v>
      </c>
      <c r="BH11" s="81" t="s">
        <v>88</v>
      </c>
      <c r="BI11" s="81" t="s">
        <v>481</v>
      </c>
      <c r="BJ11" s="81" t="s">
        <v>479</v>
      </c>
      <c r="BK11" s="81" t="s">
        <v>79</v>
      </c>
      <c r="BL11" s="81" t="s">
        <v>99</v>
      </c>
      <c r="BM11" s="81" t="s">
        <v>476</v>
      </c>
      <c r="BN11" s="81" t="s">
        <v>474</v>
      </c>
      <c r="BO11" s="81" t="s">
        <v>32</v>
      </c>
      <c r="BP11" s="81" t="s">
        <v>490</v>
      </c>
      <c r="BQ11" s="81" t="s">
        <v>81</v>
      </c>
      <c r="BR11" s="81" t="s">
        <v>477</v>
      </c>
      <c r="BS11" s="81" t="s">
        <v>106</v>
      </c>
      <c r="BT11" s="81" t="s">
        <v>486</v>
      </c>
      <c r="BU11" s="81" t="s">
        <v>70</v>
      </c>
      <c r="BV11" s="81" t="s">
        <v>72</v>
      </c>
      <c r="BW11" s="81" t="s">
        <v>475</v>
      </c>
      <c r="BX11" s="81" t="s">
        <v>63</v>
      </c>
      <c r="BY11" s="81" t="s">
        <v>470</v>
      </c>
      <c r="BZ11" s="81" t="s">
        <v>491</v>
      </c>
      <c r="CA11" s="147" t="s">
        <v>471</v>
      </c>
      <c r="CC11" s="155" t="s">
        <v>489</v>
      </c>
      <c r="CD11" s="258">
        <f>SUM(INDEX($B$47:$AM$66, MATCH($CC11, $A$47:$A$66), TeamForm!$AM$5),INDEX($B$47:$AM$66, MATCH($CC11, $A$47:$A$66), TeamForm!$AM$5+1),INDEX($B$47:$AM$66, MATCH($CC11, $A$47:$A$66), TeamForm!$AM$5+2),INDEX($B$47:$AM$66, MATCH($CC11, $A$47:$A$66), TeamForm!$AM$5+3),INDEX($B$47:$AM$66, MATCH($CC11, $A$47:$A$66), TeamForm!$AM$5+4),INDEX($B$47:$AM$66, MATCH($CC11, $A$47:$A$66), TeamForm!$AM$5+5))</f>
        <v>10.779887143399137</v>
      </c>
      <c r="CE11" s="259">
        <f>SUM(INDEX($AP$47:$CA$66,MATCH($CC11,$CC$3:$CC$22),TeamForm!$AM$5),INDEX($AP$47:$CA$66,MATCH($CC11,$CC$3:$CC$22),TeamForm!$AM$5+1),INDEX($AP$47:$CA$66,MATCH($CC11,$CC$3:$CC$22),TeamForm!$AM$5+2),INDEX($AP$47:$CA$66,MATCH($CC11,$CC$3:$CC$22),TeamForm!$AM$5+3),INDEX($AP$47:$CA$66,MATCH($CC11,$CC$3:$CC$22),TeamForm!$AM$5+4),INDEX($AP$47:$CA$66,MATCH($CC11,$CC$3:$CC$22),TeamForm!$AM$5+5))</f>
        <v>12.851262003143356</v>
      </c>
    </row>
    <row r="12" spans="1:83">
      <c r="A12" s="155" t="s">
        <v>67</v>
      </c>
      <c r="B12" s="81" t="s">
        <v>485</v>
      </c>
      <c r="C12" s="81" t="s">
        <v>90</v>
      </c>
      <c r="D12" s="81" t="s">
        <v>486</v>
      </c>
      <c r="E12" s="81" t="s">
        <v>86</v>
      </c>
      <c r="F12" s="81" t="s">
        <v>32</v>
      </c>
      <c r="G12" s="81" t="s">
        <v>476</v>
      </c>
      <c r="H12" s="81" t="s">
        <v>478</v>
      </c>
      <c r="I12" s="81" t="s">
        <v>74</v>
      </c>
      <c r="J12" s="81" t="s">
        <v>487</v>
      </c>
      <c r="K12" s="81" t="s">
        <v>488</v>
      </c>
      <c r="L12" s="81" t="s">
        <v>483</v>
      </c>
      <c r="M12" s="81" t="s">
        <v>88</v>
      </c>
      <c r="N12" s="81" t="s">
        <v>79</v>
      </c>
      <c r="O12" s="81" t="s">
        <v>484</v>
      </c>
      <c r="P12" s="81" t="s">
        <v>72</v>
      </c>
      <c r="Q12" s="81" t="s">
        <v>469</v>
      </c>
      <c r="R12" s="81" t="s">
        <v>481</v>
      </c>
      <c r="S12" s="81" t="s">
        <v>81</v>
      </c>
      <c r="T12" s="81" t="s">
        <v>77</v>
      </c>
      <c r="U12" s="81" t="s">
        <v>482</v>
      </c>
      <c r="V12" s="81" t="s">
        <v>489</v>
      </c>
      <c r="W12" s="81" t="s">
        <v>477</v>
      </c>
      <c r="X12" s="81" t="s">
        <v>474</v>
      </c>
      <c r="Y12" s="81" t="s">
        <v>70</v>
      </c>
      <c r="Z12" s="81" t="s">
        <v>473</v>
      </c>
      <c r="AA12" s="81" t="s">
        <v>31</v>
      </c>
      <c r="AB12" s="81" t="s">
        <v>475</v>
      </c>
      <c r="AC12" s="81" t="s">
        <v>106</v>
      </c>
      <c r="AD12" s="81" t="s">
        <v>470</v>
      </c>
      <c r="AE12" s="81" t="s">
        <v>65</v>
      </c>
      <c r="AF12" s="81" t="s">
        <v>490</v>
      </c>
      <c r="AG12" s="81" t="s">
        <v>471</v>
      </c>
      <c r="AH12" s="81" t="s">
        <v>99</v>
      </c>
      <c r="AI12" s="81" t="s">
        <v>491</v>
      </c>
      <c r="AJ12" s="81" t="s">
        <v>104</v>
      </c>
      <c r="AK12" s="81" t="s">
        <v>480</v>
      </c>
      <c r="AL12" s="81" t="s">
        <v>472</v>
      </c>
      <c r="AM12" s="147" t="s">
        <v>63</v>
      </c>
      <c r="AO12" s="155" t="s">
        <v>67</v>
      </c>
      <c r="AP12" s="81" t="s">
        <v>485</v>
      </c>
      <c r="AQ12" s="81" t="s">
        <v>90</v>
      </c>
      <c r="AR12" s="81" t="s">
        <v>486</v>
      </c>
      <c r="AS12" s="81" t="s">
        <v>86</v>
      </c>
      <c r="AT12" s="81" t="s">
        <v>32</v>
      </c>
      <c r="AU12" s="81" t="s">
        <v>476</v>
      </c>
      <c r="AV12" s="81" t="s">
        <v>478</v>
      </c>
      <c r="AW12" s="81" t="s">
        <v>74</v>
      </c>
      <c r="AX12" s="81" t="s">
        <v>487</v>
      </c>
      <c r="AY12" s="81" t="s">
        <v>488</v>
      </c>
      <c r="AZ12" s="81" t="s">
        <v>483</v>
      </c>
      <c r="BA12" s="81" t="s">
        <v>88</v>
      </c>
      <c r="BB12" s="81" t="s">
        <v>79</v>
      </c>
      <c r="BC12" s="81" t="s">
        <v>484</v>
      </c>
      <c r="BD12" s="81" t="s">
        <v>72</v>
      </c>
      <c r="BE12" s="81" t="s">
        <v>469</v>
      </c>
      <c r="BF12" s="81" t="s">
        <v>481</v>
      </c>
      <c r="BG12" s="81" t="s">
        <v>81</v>
      </c>
      <c r="BH12" s="81" t="s">
        <v>77</v>
      </c>
      <c r="BI12" s="81" t="s">
        <v>482</v>
      </c>
      <c r="BJ12" s="81" t="s">
        <v>489</v>
      </c>
      <c r="BK12" s="81" t="s">
        <v>477</v>
      </c>
      <c r="BL12" s="81" t="s">
        <v>474</v>
      </c>
      <c r="BM12" s="81" t="s">
        <v>70</v>
      </c>
      <c r="BN12" s="81" t="s">
        <v>473</v>
      </c>
      <c r="BO12" s="81" t="s">
        <v>31</v>
      </c>
      <c r="BP12" s="81" t="s">
        <v>475</v>
      </c>
      <c r="BQ12" s="81" t="s">
        <v>106</v>
      </c>
      <c r="BR12" s="81" t="s">
        <v>470</v>
      </c>
      <c r="BS12" s="81" t="s">
        <v>65</v>
      </c>
      <c r="BT12" s="81" t="s">
        <v>490</v>
      </c>
      <c r="BU12" s="81" t="s">
        <v>471</v>
      </c>
      <c r="BV12" s="81" t="s">
        <v>99</v>
      </c>
      <c r="BW12" s="81" t="s">
        <v>491</v>
      </c>
      <c r="BX12" s="81" t="s">
        <v>104</v>
      </c>
      <c r="BY12" s="81" t="s">
        <v>480</v>
      </c>
      <c r="BZ12" s="81" t="s">
        <v>472</v>
      </c>
      <c r="CA12" s="147" t="s">
        <v>63</v>
      </c>
      <c r="CC12" s="155" t="s">
        <v>67</v>
      </c>
      <c r="CD12" s="258">
        <f>SUM(INDEX($B$47:$AM$66, MATCH($CC12, $A$47:$A$66), TeamForm!$AM$5),INDEX($B$47:$AM$66, MATCH($CC12, $A$47:$A$66), TeamForm!$AM$5+1),INDEX($B$47:$AM$66, MATCH($CC12, $A$47:$A$66), TeamForm!$AM$5+2),INDEX($B$47:$AM$66, MATCH($CC12, $A$47:$A$66), TeamForm!$AM$5+3),INDEX($B$47:$AM$66, MATCH($CC12, $A$47:$A$66), TeamForm!$AM$5+4),INDEX($B$47:$AM$66, MATCH($CC12, $A$47:$A$66), TeamForm!$AM$5+5))</f>
        <v>27.006181740660018</v>
      </c>
      <c r="CE12" s="259">
        <f>SUM(INDEX($AP$47:$CA$66,MATCH($CC12,$CC$3:$CC$22),TeamForm!$AM$5),INDEX($AP$47:$CA$66,MATCH($CC12,$CC$3:$CC$22),TeamForm!$AM$5+1),INDEX($AP$47:$CA$66,MATCH($CC12,$CC$3:$CC$22),TeamForm!$AM$5+2),INDEX($AP$47:$CA$66,MATCH($CC12,$CC$3:$CC$22),TeamForm!$AM$5+3),INDEX($AP$47:$CA$66,MATCH($CC12,$CC$3:$CC$22),TeamForm!$AM$5+4),INDEX($AP$47:$CA$66,MATCH($CC12,$CC$3:$CC$22),TeamForm!$AM$5+5))</f>
        <v>23.867601804141533</v>
      </c>
    </row>
    <row r="13" spans="1:83">
      <c r="A13" s="155" t="s">
        <v>70</v>
      </c>
      <c r="B13" s="81" t="s">
        <v>489</v>
      </c>
      <c r="C13" s="81" t="s">
        <v>472</v>
      </c>
      <c r="D13" s="81" t="s">
        <v>31</v>
      </c>
      <c r="E13" s="81" t="s">
        <v>473</v>
      </c>
      <c r="F13" s="81" t="s">
        <v>482</v>
      </c>
      <c r="G13" s="81" t="s">
        <v>106</v>
      </c>
      <c r="H13" s="81" t="s">
        <v>86</v>
      </c>
      <c r="I13" s="81" t="s">
        <v>486</v>
      </c>
      <c r="J13" s="81" t="s">
        <v>67</v>
      </c>
      <c r="K13" s="81" t="s">
        <v>475</v>
      </c>
      <c r="L13" s="81" t="s">
        <v>74</v>
      </c>
      <c r="M13" s="81" t="s">
        <v>477</v>
      </c>
      <c r="N13" s="81" t="s">
        <v>63</v>
      </c>
      <c r="O13" s="81" t="s">
        <v>469</v>
      </c>
      <c r="P13" s="81" t="s">
        <v>471</v>
      </c>
      <c r="Q13" s="81" t="s">
        <v>481</v>
      </c>
      <c r="R13" s="81" t="s">
        <v>491</v>
      </c>
      <c r="S13" s="81" t="s">
        <v>90</v>
      </c>
      <c r="T13" s="81" t="s">
        <v>72</v>
      </c>
      <c r="U13" s="81" t="s">
        <v>484</v>
      </c>
      <c r="V13" s="81" t="s">
        <v>490</v>
      </c>
      <c r="W13" s="81" t="s">
        <v>88</v>
      </c>
      <c r="X13" s="81" t="s">
        <v>65</v>
      </c>
      <c r="Y13" s="81" t="s">
        <v>479</v>
      </c>
      <c r="Z13" s="81" t="s">
        <v>79</v>
      </c>
      <c r="AA13" s="81" t="s">
        <v>483</v>
      </c>
      <c r="AB13" s="81" t="s">
        <v>488</v>
      </c>
      <c r="AC13" s="81" t="s">
        <v>474</v>
      </c>
      <c r="AD13" s="81" t="s">
        <v>81</v>
      </c>
      <c r="AE13" s="81" t="s">
        <v>476</v>
      </c>
      <c r="AF13" s="81" t="s">
        <v>32</v>
      </c>
      <c r="AG13" s="81" t="s">
        <v>478</v>
      </c>
      <c r="AH13" s="81" t="s">
        <v>104</v>
      </c>
      <c r="AI13" s="81" t="s">
        <v>480</v>
      </c>
      <c r="AJ13" s="81" t="s">
        <v>77</v>
      </c>
      <c r="AK13" s="81" t="s">
        <v>485</v>
      </c>
      <c r="AL13" s="81" t="s">
        <v>470</v>
      </c>
      <c r="AM13" s="147" t="s">
        <v>99</v>
      </c>
      <c r="AO13" s="155" t="s">
        <v>70</v>
      </c>
      <c r="AP13" s="81" t="s">
        <v>489</v>
      </c>
      <c r="AQ13" s="81" t="s">
        <v>472</v>
      </c>
      <c r="AR13" s="81" t="s">
        <v>31</v>
      </c>
      <c r="AS13" s="81" t="s">
        <v>473</v>
      </c>
      <c r="AT13" s="81" t="s">
        <v>482</v>
      </c>
      <c r="AU13" s="81" t="s">
        <v>106</v>
      </c>
      <c r="AV13" s="81" t="s">
        <v>86</v>
      </c>
      <c r="AW13" s="81" t="s">
        <v>486</v>
      </c>
      <c r="AX13" s="81" t="s">
        <v>67</v>
      </c>
      <c r="AY13" s="81" t="s">
        <v>475</v>
      </c>
      <c r="AZ13" s="81" t="s">
        <v>74</v>
      </c>
      <c r="BA13" s="81" t="s">
        <v>477</v>
      </c>
      <c r="BB13" s="81" t="s">
        <v>63</v>
      </c>
      <c r="BC13" s="81" t="s">
        <v>469</v>
      </c>
      <c r="BD13" s="81" t="s">
        <v>471</v>
      </c>
      <c r="BE13" s="81" t="s">
        <v>481</v>
      </c>
      <c r="BF13" s="81" t="s">
        <v>491</v>
      </c>
      <c r="BG13" s="81" t="s">
        <v>90</v>
      </c>
      <c r="BH13" s="81" t="s">
        <v>72</v>
      </c>
      <c r="BI13" s="81" t="s">
        <v>484</v>
      </c>
      <c r="BJ13" s="81" t="s">
        <v>490</v>
      </c>
      <c r="BK13" s="81" t="s">
        <v>88</v>
      </c>
      <c r="BL13" s="81" t="s">
        <v>65</v>
      </c>
      <c r="BM13" s="81" t="s">
        <v>479</v>
      </c>
      <c r="BN13" s="81" t="s">
        <v>79</v>
      </c>
      <c r="BO13" s="81" t="s">
        <v>483</v>
      </c>
      <c r="BP13" s="81" t="s">
        <v>488</v>
      </c>
      <c r="BQ13" s="81" t="s">
        <v>474</v>
      </c>
      <c r="BR13" s="81" t="s">
        <v>81</v>
      </c>
      <c r="BS13" s="81" t="s">
        <v>476</v>
      </c>
      <c r="BT13" s="81" t="s">
        <v>32</v>
      </c>
      <c r="BU13" s="81" t="s">
        <v>478</v>
      </c>
      <c r="BV13" s="81" t="s">
        <v>104</v>
      </c>
      <c r="BW13" s="81" t="s">
        <v>480</v>
      </c>
      <c r="BX13" s="81" t="s">
        <v>77</v>
      </c>
      <c r="BY13" s="81" t="s">
        <v>485</v>
      </c>
      <c r="BZ13" s="81" t="s">
        <v>470</v>
      </c>
      <c r="CA13" s="147" t="s">
        <v>99</v>
      </c>
      <c r="CC13" s="155" t="s">
        <v>70</v>
      </c>
      <c r="CD13" s="258">
        <f>SUM(INDEX($B$47:$AM$66, MATCH($CC13, $A$47:$A$66), TeamForm!$AM$5),INDEX($B$47:$AM$66, MATCH($CC13, $A$47:$A$66), TeamForm!$AM$5+1),INDEX($B$47:$AM$66, MATCH($CC13, $A$47:$A$66), TeamForm!$AM$5+2),INDEX($B$47:$AM$66, MATCH($CC13, $A$47:$A$66), TeamForm!$AM$5+3),INDEX($B$47:$AM$66, MATCH($CC13, $A$47:$A$66), TeamForm!$AM$5+4),INDEX($B$47:$AM$66, MATCH($CC13, $A$47:$A$66), TeamForm!$AM$5+5))</f>
        <v>31.51242598945344</v>
      </c>
      <c r="CE13" s="259">
        <f>SUM(INDEX($AP$47:$CA$66,MATCH($CC13,$CC$3:$CC$22),TeamForm!$AM$5),INDEX($AP$47:$CA$66,MATCH($CC13,$CC$3:$CC$22),TeamForm!$AM$5+1),INDEX($AP$47:$CA$66,MATCH($CC13,$CC$3:$CC$22),TeamForm!$AM$5+2),INDEX($AP$47:$CA$66,MATCH($CC13,$CC$3:$CC$22),TeamForm!$AM$5+3),INDEX($AP$47:$CA$66,MATCH($CC13,$CC$3:$CC$22),TeamForm!$AM$5+4),INDEX($AP$47:$CA$66,MATCH($CC13,$CC$3:$CC$22),TeamForm!$AM$5+5))</f>
        <v>29.649879194532009</v>
      </c>
    </row>
    <row r="14" spans="1:83">
      <c r="A14" s="155" t="s">
        <v>65</v>
      </c>
      <c r="B14" s="148" t="s">
        <v>30</v>
      </c>
      <c r="C14" s="81" t="s">
        <v>474</v>
      </c>
      <c r="D14" s="81" t="s">
        <v>67</v>
      </c>
      <c r="E14" s="81" t="s">
        <v>478</v>
      </c>
      <c r="F14" s="81" t="s">
        <v>31</v>
      </c>
      <c r="G14" s="81" t="s">
        <v>490</v>
      </c>
      <c r="H14" s="81" t="s">
        <v>483</v>
      </c>
      <c r="I14" s="81" t="s">
        <v>70</v>
      </c>
      <c r="J14" s="81" t="s">
        <v>484</v>
      </c>
      <c r="K14" s="81" t="s">
        <v>90</v>
      </c>
      <c r="L14" s="81" t="s">
        <v>488</v>
      </c>
      <c r="M14" s="81" t="s">
        <v>480</v>
      </c>
      <c r="N14" s="81" t="s">
        <v>471</v>
      </c>
      <c r="O14" s="81" t="s">
        <v>491</v>
      </c>
      <c r="P14" s="81" t="s">
        <v>104</v>
      </c>
      <c r="Q14" s="81" t="s">
        <v>482</v>
      </c>
      <c r="R14" s="81" t="s">
        <v>472</v>
      </c>
      <c r="S14" s="81" t="s">
        <v>88</v>
      </c>
      <c r="T14" s="81" t="s">
        <v>99</v>
      </c>
      <c r="U14" s="81" t="s">
        <v>485</v>
      </c>
      <c r="V14" s="81" t="s">
        <v>106</v>
      </c>
      <c r="W14" s="81" t="s">
        <v>470</v>
      </c>
      <c r="X14" s="81" t="s">
        <v>487</v>
      </c>
      <c r="Y14" s="81" t="s">
        <v>63</v>
      </c>
      <c r="Z14" s="81" t="s">
        <v>476</v>
      </c>
      <c r="AA14" s="81" t="s">
        <v>86</v>
      </c>
      <c r="AB14" s="81" t="s">
        <v>72</v>
      </c>
      <c r="AC14" s="81" t="s">
        <v>477</v>
      </c>
      <c r="AD14" s="81" t="s">
        <v>74</v>
      </c>
      <c r="AE14" s="81" t="s">
        <v>479</v>
      </c>
      <c r="AF14" s="81" t="s">
        <v>489</v>
      </c>
      <c r="AG14" s="81" t="s">
        <v>473</v>
      </c>
      <c r="AH14" s="81" t="s">
        <v>77</v>
      </c>
      <c r="AI14" s="81" t="s">
        <v>469</v>
      </c>
      <c r="AJ14" s="81" t="s">
        <v>81</v>
      </c>
      <c r="AK14" s="81" t="s">
        <v>481</v>
      </c>
      <c r="AL14" s="81" t="s">
        <v>475</v>
      </c>
      <c r="AM14" s="147" t="s">
        <v>79</v>
      </c>
      <c r="AO14" s="155" t="s">
        <v>65</v>
      </c>
      <c r="AP14" s="148" t="s">
        <v>30</v>
      </c>
      <c r="AQ14" s="81" t="s">
        <v>474</v>
      </c>
      <c r="AR14" s="81" t="s">
        <v>67</v>
      </c>
      <c r="AS14" s="81" t="s">
        <v>478</v>
      </c>
      <c r="AT14" s="81" t="s">
        <v>31</v>
      </c>
      <c r="AU14" s="81" t="s">
        <v>490</v>
      </c>
      <c r="AV14" s="81" t="s">
        <v>483</v>
      </c>
      <c r="AW14" s="81" t="s">
        <v>70</v>
      </c>
      <c r="AX14" s="81" t="s">
        <v>484</v>
      </c>
      <c r="AY14" s="81" t="s">
        <v>90</v>
      </c>
      <c r="AZ14" s="81" t="s">
        <v>488</v>
      </c>
      <c r="BA14" s="81" t="s">
        <v>480</v>
      </c>
      <c r="BB14" s="81" t="s">
        <v>471</v>
      </c>
      <c r="BC14" s="81" t="s">
        <v>491</v>
      </c>
      <c r="BD14" s="81" t="s">
        <v>104</v>
      </c>
      <c r="BE14" s="81" t="s">
        <v>482</v>
      </c>
      <c r="BF14" s="81" t="s">
        <v>472</v>
      </c>
      <c r="BG14" s="81" t="s">
        <v>88</v>
      </c>
      <c r="BH14" s="81" t="s">
        <v>99</v>
      </c>
      <c r="BI14" s="81" t="s">
        <v>485</v>
      </c>
      <c r="BJ14" s="81" t="s">
        <v>106</v>
      </c>
      <c r="BK14" s="81" t="s">
        <v>470</v>
      </c>
      <c r="BL14" s="81" t="s">
        <v>487</v>
      </c>
      <c r="BM14" s="81" t="s">
        <v>63</v>
      </c>
      <c r="BN14" s="81" t="s">
        <v>476</v>
      </c>
      <c r="BO14" s="81" t="s">
        <v>86</v>
      </c>
      <c r="BP14" s="81" t="s">
        <v>72</v>
      </c>
      <c r="BQ14" s="81" t="s">
        <v>477</v>
      </c>
      <c r="BR14" s="81" t="s">
        <v>74</v>
      </c>
      <c r="BS14" s="81" t="s">
        <v>479</v>
      </c>
      <c r="BT14" s="81" t="s">
        <v>489</v>
      </c>
      <c r="BU14" s="81" t="s">
        <v>473</v>
      </c>
      <c r="BV14" s="81" t="s">
        <v>77</v>
      </c>
      <c r="BW14" s="81" t="s">
        <v>469</v>
      </c>
      <c r="BX14" s="81" t="s">
        <v>81</v>
      </c>
      <c r="BY14" s="81" t="s">
        <v>481</v>
      </c>
      <c r="BZ14" s="81" t="s">
        <v>475</v>
      </c>
      <c r="CA14" s="147" t="s">
        <v>79</v>
      </c>
      <c r="CC14" s="155" t="s">
        <v>65</v>
      </c>
      <c r="CD14" s="258">
        <f>SUM(INDEX($B$47:$AM$66, MATCH($CC14, $A$47:$A$66), TeamForm!$AM$5),INDEX($B$47:$AM$66, MATCH($CC14, $A$47:$A$66), TeamForm!$AM$5+1),INDEX($B$47:$AM$66, MATCH($CC14, $A$47:$A$66), TeamForm!$AM$5+2),INDEX($B$47:$AM$66, MATCH($CC14, $A$47:$A$66), TeamForm!$AM$5+3),INDEX($B$47:$AM$66, MATCH($CC14, $A$47:$A$66), TeamForm!$AM$5+4),INDEX($B$47:$AM$66, MATCH($CC14, $A$47:$A$66), TeamForm!$AM$5+5))</f>
        <v>34.216124841585781</v>
      </c>
      <c r="CE14" s="259">
        <f>SUM(INDEX($AP$47:$CA$66,MATCH($CC14,$CC$3:$CC$22),TeamForm!$AM$5),INDEX($AP$47:$CA$66,MATCH($CC14,$CC$3:$CC$22),TeamForm!$AM$5+1),INDEX($AP$47:$CA$66,MATCH($CC14,$CC$3:$CC$22),TeamForm!$AM$5+2),INDEX($AP$47:$CA$66,MATCH($CC14,$CC$3:$CC$22),TeamForm!$AM$5+3),INDEX($AP$47:$CA$66,MATCH($CC14,$CC$3:$CC$22),TeamForm!$AM$5+4),INDEX($AP$47:$CA$66,MATCH($CC14,$CC$3:$CC$22),TeamForm!$AM$5+5))</f>
        <v>31.774038899719383</v>
      </c>
    </row>
    <row r="15" spans="1:83">
      <c r="A15" s="155" t="s">
        <v>72</v>
      </c>
      <c r="B15" s="148" t="s">
        <v>30</v>
      </c>
      <c r="C15" s="81" t="s">
        <v>99</v>
      </c>
      <c r="D15" s="81" t="s">
        <v>475</v>
      </c>
      <c r="E15" s="81" t="s">
        <v>63</v>
      </c>
      <c r="F15" s="81" t="s">
        <v>481</v>
      </c>
      <c r="G15" s="81" t="s">
        <v>81</v>
      </c>
      <c r="H15" s="81" t="s">
        <v>31</v>
      </c>
      <c r="I15" s="81" t="s">
        <v>482</v>
      </c>
      <c r="J15" s="81" t="s">
        <v>471</v>
      </c>
      <c r="K15" s="81" t="s">
        <v>491</v>
      </c>
      <c r="L15" s="81" t="s">
        <v>490</v>
      </c>
      <c r="M15" s="81" t="s">
        <v>65</v>
      </c>
      <c r="N15" s="81" t="s">
        <v>483</v>
      </c>
      <c r="O15" s="81" t="s">
        <v>489</v>
      </c>
      <c r="P15" s="81" t="s">
        <v>479</v>
      </c>
      <c r="Q15" s="81" t="s">
        <v>74</v>
      </c>
      <c r="R15" s="81" t="s">
        <v>32</v>
      </c>
      <c r="S15" s="81" t="s">
        <v>477</v>
      </c>
      <c r="T15" s="81" t="s">
        <v>487</v>
      </c>
      <c r="U15" s="81" t="s">
        <v>106</v>
      </c>
      <c r="V15" s="81" t="s">
        <v>476</v>
      </c>
      <c r="W15" s="81" t="s">
        <v>77</v>
      </c>
      <c r="X15" s="81" t="s">
        <v>79</v>
      </c>
      <c r="Y15" s="81" t="s">
        <v>485</v>
      </c>
      <c r="Z15" s="81" t="s">
        <v>104</v>
      </c>
      <c r="AA15" s="81" t="s">
        <v>472</v>
      </c>
      <c r="AB15" s="81" t="s">
        <v>486</v>
      </c>
      <c r="AC15" s="81" t="s">
        <v>86</v>
      </c>
      <c r="AD15" s="81" t="s">
        <v>469</v>
      </c>
      <c r="AE15" s="81" t="s">
        <v>88</v>
      </c>
      <c r="AF15" s="81" t="s">
        <v>484</v>
      </c>
      <c r="AG15" s="81" t="s">
        <v>90</v>
      </c>
      <c r="AH15" s="81" t="s">
        <v>478</v>
      </c>
      <c r="AI15" s="81" t="s">
        <v>70</v>
      </c>
      <c r="AJ15" s="81" t="s">
        <v>473</v>
      </c>
      <c r="AK15" s="81" t="s">
        <v>67</v>
      </c>
      <c r="AL15" s="81" t="s">
        <v>488</v>
      </c>
      <c r="AM15" s="147" t="s">
        <v>474</v>
      </c>
      <c r="AO15" s="155" t="s">
        <v>72</v>
      </c>
      <c r="AP15" s="148" t="s">
        <v>30</v>
      </c>
      <c r="AQ15" s="81" t="s">
        <v>99</v>
      </c>
      <c r="AR15" s="81" t="s">
        <v>475</v>
      </c>
      <c r="AS15" s="81" t="s">
        <v>63</v>
      </c>
      <c r="AT15" s="81" t="s">
        <v>481</v>
      </c>
      <c r="AU15" s="81" t="s">
        <v>81</v>
      </c>
      <c r="AV15" s="81" t="s">
        <v>31</v>
      </c>
      <c r="AW15" s="81" t="s">
        <v>482</v>
      </c>
      <c r="AX15" s="81" t="s">
        <v>471</v>
      </c>
      <c r="AY15" s="81" t="s">
        <v>491</v>
      </c>
      <c r="AZ15" s="81" t="s">
        <v>490</v>
      </c>
      <c r="BA15" s="81" t="s">
        <v>65</v>
      </c>
      <c r="BB15" s="81" t="s">
        <v>483</v>
      </c>
      <c r="BC15" s="81" t="s">
        <v>489</v>
      </c>
      <c r="BD15" s="81" t="s">
        <v>479</v>
      </c>
      <c r="BE15" s="81" t="s">
        <v>74</v>
      </c>
      <c r="BF15" s="81" t="s">
        <v>32</v>
      </c>
      <c r="BG15" s="81" t="s">
        <v>477</v>
      </c>
      <c r="BH15" s="81" t="s">
        <v>487</v>
      </c>
      <c r="BI15" s="81" t="s">
        <v>106</v>
      </c>
      <c r="BJ15" s="81" t="s">
        <v>476</v>
      </c>
      <c r="BK15" s="81" t="s">
        <v>77</v>
      </c>
      <c r="BL15" s="81" t="s">
        <v>79</v>
      </c>
      <c r="BM15" s="81" t="s">
        <v>485</v>
      </c>
      <c r="BN15" s="81" t="s">
        <v>104</v>
      </c>
      <c r="BO15" s="81" t="s">
        <v>472</v>
      </c>
      <c r="BP15" s="81" t="s">
        <v>486</v>
      </c>
      <c r="BQ15" s="81" t="s">
        <v>86</v>
      </c>
      <c r="BR15" s="81" t="s">
        <v>469</v>
      </c>
      <c r="BS15" s="81" t="s">
        <v>88</v>
      </c>
      <c r="BT15" s="81" t="s">
        <v>484</v>
      </c>
      <c r="BU15" s="81" t="s">
        <v>90</v>
      </c>
      <c r="BV15" s="81" t="s">
        <v>478</v>
      </c>
      <c r="BW15" s="81" t="s">
        <v>70</v>
      </c>
      <c r="BX15" s="81" t="s">
        <v>473</v>
      </c>
      <c r="BY15" s="81" t="s">
        <v>67</v>
      </c>
      <c r="BZ15" s="81" t="s">
        <v>488</v>
      </c>
      <c r="CA15" s="147" t="s">
        <v>474</v>
      </c>
      <c r="CC15" s="155" t="s">
        <v>72</v>
      </c>
      <c r="CD15" s="258">
        <f>SUM(INDEX($B$47:$AM$66, MATCH($CC15, $A$47:$A$66), TeamForm!$AM$5),INDEX($B$47:$AM$66, MATCH($CC15, $A$47:$A$66), TeamForm!$AM$5+1),INDEX($B$47:$AM$66, MATCH($CC15, $A$47:$A$66), TeamForm!$AM$5+2),INDEX($B$47:$AM$66, MATCH($CC15, $A$47:$A$66), TeamForm!$AM$5+3),INDEX($B$47:$AM$66, MATCH($CC15, $A$47:$A$66), TeamForm!$AM$5+4),INDEX($B$47:$AM$66, MATCH($CC15, $A$47:$A$66), TeamForm!$AM$5+5))</f>
        <v>27.013512974065101</v>
      </c>
      <c r="CE15" s="259">
        <f>SUM(INDEX($AP$47:$CA$66,MATCH($CC15,$CC$3:$CC$22),TeamForm!$AM$5),INDEX($AP$47:$CA$66,MATCH($CC15,$CC$3:$CC$22),TeamForm!$AM$5+1),INDEX($AP$47:$CA$66,MATCH($CC15,$CC$3:$CC$22),TeamForm!$AM$5+2),INDEX($AP$47:$CA$66,MATCH($CC15,$CC$3:$CC$22),TeamForm!$AM$5+3),INDEX($AP$47:$CA$66,MATCH($CC15,$CC$3:$CC$22),TeamForm!$AM$5+4),INDEX($AP$47:$CA$66,MATCH($CC15,$CC$3:$CC$22),TeamForm!$AM$5+5))</f>
        <v>26.310203240817188</v>
      </c>
    </row>
    <row r="16" spans="1:83">
      <c r="A16" s="155" t="s">
        <v>104</v>
      </c>
      <c r="B16" s="81" t="s">
        <v>490</v>
      </c>
      <c r="C16" s="81" t="s">
        <v>88</v>
      </c>
      <c r="D16" s="81" t="s">
        <v>484</v>
      </c>
      <c r="E16" s="81" t="s">
        <v>90</v>
      </c>
      <c r="F16" s="81" t="s">
        <v>72</v>
      </c>
      <c r="G16" s="81" t="s">
        <v>474</v>
      </c>
      <c r="H16" s="81" t="s">
        <v>79</v>
      </c>
      <c r="I16" s="81" t="s">
        <v>491</v>
      </c>
      <c r="J16" s="81" t="s">
        <v>81</v>
      </c>
      <c r="K16" s="81" t="s">
        <v>469</v>
      </c>
      <c r="L16" s="81" t="s">
        <v>473</v>
      </c>
      <c r="M16" s="81" t="s">
        <v>471</v>
      </c>
      <c r="N16" s="81" t="s">
        <v>478</v>
      </c>
      <c r="O16" s="81" t="s">
        <v>488</v>
      </c>
      <c r="P16" s="81" t="s">
        <v>486</v>
      </c>
      <c r="Q16" s="81" t="s">
        <v>70</v>
      </c>
      <c r="R16" s="81" t="s">
        <v>67</v>
      </c>
      <c r="S16" s="81" t="s">
        <v>483</v>
      </c>
      <c r="T16" s="81" t="s">
        <v>476</v>
      </c>
      <c r="U16" s="81" t="s">
        <v>489</v>
      </c>
      <c r="V16" s="81" t="s">
        <v>482</v>
      </c>
      <c r="W16" s="81" t="s">
        <v>99</v>
      </c>
      <c r="X16" s="81" t="s">
        <v>77</v>
      </c>
      <c r="Y16" s="81" t="s">
        <v>472</v>
      </c>
      <c r="Z16" s="81" t="s">
        <v>480</v>
      </c>
      <c r="AA16" s="81" t="s">
        <v>74</v>
      </c>
      <c r="AB16" s="81" t="s">
        <v>485</v>
      </c>
      <c r="AC16" s="81" t="s">
        <v>32</v>
      </c>
      <c r="AD16" s="81" t="s">
        <v>475</v>
      </c>
      <c r="AE16" s="81" t="s">
        <v>63</v>
      </c>
      <c r="AF16" s="81" t="s">
        <v>470</v>
      </c>
      <c r="AG16" s="81" t="s">
        <v>86</v>
      </c>
      <c r="AH16" s="81" t="s">
        <v>487</v>
      </c>
      <c r="AI16" s="81" t="s">
        <v>31</v>
      </c>
      <c r="AJ16" s="81" t="s">
        <v>479</v>
      </c>
      <c r="AK16" s="81" t="s">
        <v>65</v>
      </c>
      <c r="AL16" s="81" t="s">
        <v>106</v>
      </c>
      <c r="AM16" s="147" t="s">
        <v>477</v>
      </c>
      <c r="AO16" s="155" t="s">
        <v>104</v>
      </c>
      <c r="AP16" s="81" t="s">
        <v>490</v>
      </c>
      <c r="AQ16" s="81" t="s">
        <v>88</v>
      </c>
      <c r="AR16" s="81" t="s">
        <v>484</v>
      </c>
      <c r="AS16" s="81" t="s">
        <v>90</v>
      </c>
      <c r="AT16" s="81" t="s">
        <v>72</v>
      </c>
      <c r="AU16" s="81" t="s">
        <v>474</v>
      </c>
      <c r="AV16" s="81" t="s">
        <v>79</v>
      </c>
      <c r="AW16" s="81" t="s">
        <v>491</v>
      </c>
      <c r="AX16" s="81" t="s">
        <v>81</v>
      </c>
      <c r="AY16" s="81" t="s">
        <v>469</v>
      </c>
      <c r="AZ16" s="81" t="s">
        <v>473</v>
      </c>
      <c r="BA16" s="81" t="s">
        <v>471</v>
      </c>
      <c r="BB16" s="81" t="s">
        <v>478</v>
      </c>
      <c r="BC16" s="81" t="s">
        <v>488</v>
      </c>
      <c r="BD16" s="81" t="s">
        <v>486</v>
      </c>
      <c r="BE16" s="81" t="s">
        <v>70</v>
      </c>
      <c r="BF16" s="81" t="s">
        <v>67</v>
      </c>
      <c r="BG16" s="81" t="s">
        <v>483</v>
      </c>
      <c r="BH16" s="81" t="s">
        <v>476</v>
      </c>
      <c r="BI16" s="81" t="s">
        <v>489</v>
      </c>
      <c r="BJ16" s="81" t="s">
        <v>482</v>
      </c>
      <c r="BK16" s="81" t="s">
        <v>99</v>
      </c>
      <c r="BL16" s="81" t="s">
        <v>77</v>
      </c>
      <c r="BM16" s="81" t="s">
        <v>472</v>
      </c>
      <c r="BN16" s="81" t="s">
        <v>480</v>
      </c>
      <c r="BO16" s="81" t="s">
        <v>74</v>
      </c>
      <c r="BP16" s="81" t="s">
        <v>485</v>
      </c>
      <c r="BQ16" s="81" t="s">
        <v>32</v>
      </c>
      <c r="BR16" s="81" t="s">
        <v>475</v>
      </c>
      <c r="BS16" s="81" t="s">
        <v>63</v>
      </c>
      <c r="BT16" s="81" t="s">
        <v>470</v>
      </c>
      <c r="BU16" s="81" t="s">
        <v>86</v>
      </c>
      <c r="BV16" s="81" t="s">
        <v>487</v>
      </c>
      <c r="BW16" s="81" t="s">
        <v>31</v>
      </c>
      <c r="BX16" s="81" t="s">
        <v>479</v>
      </c>
      <c r="BY16" s="81" t="s">
        <v>65</v>
      </c>
      <c r="BZ16" s="81" t="s">
        <v>106</v>
      </c>
      <c r="CA16" s="147" t="s">
        <v>477</v>
      </c>
      <c r="CC16" s="155" t="s">
        <v>104</v>
      </c>
      <c r="CD16" s="258">
        <f>SUM(INDEX($B$47:$AM$66, MATCH($CC16, $A$47:$A$66), TeamForm!$AM$5),INDEX($B$47:$AM$66, MATCH($CC16, $A$47:$A$66), TeamForm!$AM$5+1),INDEX($B$47:$AM$66, MATCH($CC16, $A$47:$A$66), TeamForm!$AM$5+2),INDEX($B$47:$AM$66, MATCH($CC16, $A$47:$A$66), TeamForm!$AM$5+3),INDEX($B$47:$AM$66, MATCH($CC16, $A$47:$A$66), TeamForm!$AM$5+4),INDEX($B$47:$AM$66, MATCH($CC16, $A$47:$A$66), TeamForm!$AM$5+5))</f>
        <v>16.23064326722508</v>
      </c>
      <c r="CE16" s="259">
        <f>SUM(INDEX($AP$47:$CA$66,MATCH($CC16,$CC$3:$CC$22),TeamForm!$AM$5),INDEX($AP$47:$CA$66,MATCH($CC16,$CC$3:$CC$22),TeamForm!$AM$5+1),INDEX($AP$47:$CA$66,MATCH($CC16,$CC$3:$CC$22),TeamForm!$AM$5+2),INDEX($AP$47:$CA$66,MATCH($CC16,$CC$3:$CC$22),TeamForm!$AM$5+3),INDEX($AP$47:$CA$66,MATCH($CC16,$CC$3:$CC$22),TeamForm!$AM$5+4),INDEX($AP$47:$CA$66,MATCH($CC16,$CC$3:$CC$22),TeamForm!$AM$5+5))</f>
        <v>15.486799325639364</v>
      </c>
    </row>
    <row r="17" spans="1:83">
      <c r="A17" s="155" t="s">
        <v>106</v>
      </c>
      <c r="B17" s="81" t="s">
        <v>74</v>
      </c>
      <c r="C17" s="81" t="s">
        <v>473</v>
      </c>
      <c r="D17" s="81" t="s">
        <v>489</v>
      </c>
      <c r="E17" s="81" t="s">
        <v>476</v>
      </c>
      <c r="F17" s="81" t="s">
        <v>488</v>
      </c>
      <c r="G17" s="81" t="s">
        <v>487</v>
      </c>
      <c r="H17" s="81" t="s">
        <v>65</v>
      </c>
      <c r="I17" s="81" t="s">
        <v>472</v>
      </c>
      <c r="J17" s="81" t="s">
        <v>86</v>
      </c>
      <c r="K17" s="81" t="s">
        <v>485</v>
      </c>
      <c r="L17" s="81" t="s">
        <v>67</v>
      </c>
      <c r="M17" s="81" t="s">
        <v>491</v>
      </c>
      <c r="N17" s="81" t="s">
        <v>72</v>
      </c>
      <c r="O17" s="81" t="s">
        <v>475</v>
      </c>
      <c r="P17" s="81" t="s">
        <v>79</v>
      </c>
      <c r="Q17" s="81" t="s">
        <v>470</v>
      </c>
      <c r="R17" s="81" t="s">
        <v>469</v>
      </c>
      <c r="S17" s="81" t="s">
        <v>104</v>
      </c>
      <c r="T17" s="81" t="s">
        <v>63</v>
      </c>
      <c r="U17" s="81" t="s">
        <v>480</v>
      </c>
      <c r="V17" s="81" t="s">
        <v>486</v>
      </c>
      <c r="W17" s="81" t="s">
        <v>471</v>
      </c>
      <c r="X17" s="81" t="s">
        <v>81</v>
      </c>
      <c r="Y17" s="81" t="s">
        <v>490</v>
      </c>
      <c r="Z17" s="81" t="s">
        <v>477</v>
      </c>
      <c r="AA17" s="81" t="s">
        <v>70</v>
      </c>
      <c r="AB17" s="81" t="s">
        <v>77</v>
      </c>
      <c r="AC17" s="81" t="s">
        <v>479</v>
      </c>
      <c r="AD17" s="81" t="s">
        <v>32</v>
      </c>
      <c r="AE17" s="81" t="s">
        <v>478</v>
      </c>
      <c r="AF17" s="81" t="s">
        <v>31</v>
      </c>
      <c r="AG17" s="81" t="s">
        <v>474</v>
      </c>
      <c r="AH17" s="81" t="s">
        <v>88</v>
      </c>
      <c r="AI17" s="81" t="s">
        <v>484</v>
      </c>
      <c r="AJ17" s="81" t="s">
        <v>99</v>
      </c>
      <c r="AK17" s="81" t="s">
        <v>482</v>
      </c>
      <c r="AL17" s="81" t="s">
        <v>481</v>
      </c>
      <c r="AM17" s="147" t="s">
        <v>90</v>
      </c>
      <c r="AO17" s="155" t="s">
        <v>106</v>
      </c>
      <c r="AP17" s="81" t="s">
        <v>74</v>
      </c>
      <c r="AQ17" s="81" t="s">
        <v>473</v>
      </c>
      <c r="AR17" s="81" t="s">
        <v>489</v>
      </c>
      <c r="AS17" s="81" t="s">
        <v>476</v>
      </c>
      <c r="AT17" s="81" t="s">
        <v>488</v>
      </c>
      <c r="AU17" s="81" t="s">
        <v>487</v>
      </c>
      <c r="AV17" s="81" t="s">
        <v>65</v>
      </c>
      <c r="AW17" s="81" t="s">
        <v>472</v>
      </c>
      <c r="AX17" s="81" t="s">
        <v>86</v>
      </c>
      <c r="AY17" s="81" t="s">
        <v>485</v>
      </c>
      <c r="AZ17" s="81" t="s">
        <v>67</v>
      </c>
      <c r="BA17" s="81" t="s">
        <v>491</v>
      </c>
      <c r="BB17" s="81" t="s">
        <v>72</v>
      </c>
      <c r="BC17" s="81" t="s">
        <v>475</v>
      </c>
      <c r="BD17" s="81" t="s">
        <v>79</v>
      </c>
      <c r="BE17" s="81" t="s">
        <v>470</v>
      </c>
      <c r="BF17" s="81" t="s">
        <v>469</v>
      </c>
      <c r="BG17" s="81" t="s">
        <v>104</v>
      </c>
      <c r="BH17" s="81" t="s">
        <v>63</v>
      </c>
      <c r="BI17" s="81" t="s">
        <v>480</v>
      </c>
      <c r="BJ17" s="81" t="s">
        <v>486</v>
      </c>
      <c r="BK17" s="81" t="s">
        <v>471</v>
      </c>
      <c r="BL17" s="81" t="s">
        <v>81</v>
      </c>
      <c r="BM17" s="81" t="s">
        <v>490</v>
      </c>
      <c r="BN17" s="81" t="s">
        <v>477</v>
      </c>
      <c r="BO17" s="81" t="s">
        <v>70</v>
      </c>
      <c r="BP17" s="81" t="s">
        <v>77</v>
      </c>
      <c r="BQ17" s="81" t="s">
        <v>479</v>
      </c>
      <c r="BR17" s="81" t="s">
        <v>32</v>
      </c>
      <c r="BS17" s="81" t="s">
        <v>478</v>
      </c>
      <c r="BT17" s="81" t="s">
        <v>31</v>
      </c>
      <c r="BU17" s="81" t="s">
        <v>474</v>
      </c>
      <c r="BV17" s="81" t="s">
        <v>88</v>
      </c>
      <c r="BW17" s="81" t="s">
        <v>484</v>
      </c>
      <c r="BX17" s="81" t="s">
        <v>99</v>
      </c>
      <c r="BY17" s="81" t="s">
        <v>482</v>
      </c>
      <c r="BZ17" s="81" t="s">
        <v>481</v>
      </c>
      <c r="CA17" s="147" t="s">
        <v>90</v>
      </c>
      <c r="CC17" s="155" t="s">
        <v>106</v>
      </c>
      <c r="CD17" s="258">
        <f>SUM(INDEX($B$47:$AM$66, MATCH($CC17, $A$47:$A$66), TeamForm!$AM$5),INDEX($B$47:$AM$66, MATCH($CC17, $A$47:$A$66), TeamForm!$AM$5+1),INDEX($B$47:$AM$66, MATCH($CC17, $A$47:$A$66), TeamForm!$AM$5+2),INDEX($B$47:$AM$66, MATCH($CC17, $A$47:$A$66), TeamForm!$AM$5+3),INDEX($B$47:$AM$66, MATCH($CC17, $A$47:$A$66), TeamForm!$AM$5+4),INDEX($B$47:$AM$66, MATCH($CC17, $A$47:$A$66), TeamForm!$AM$5+5))</f>
        <v>19.054138223809559</v>
      </c>
      <c r="CE17" s="259">
        <f>SUM(INDEX($AP$47:$CA$66,MATCH($CC17,$CC$3:$CC$22),TeamForm!$AM$5),INDEX($AP$47:$CA$66,MATCH($CC17,$CC$3:$CC$22),TeamForm!$AM$5+1),INDEX($AP$47:$CA$66,MATCH($CC17,$CC$3:$CC$22),TeamForm!$AM$5+2),INDEX($AP$47:$CA$66,MATCH($CC17,$CC$3:$CC$22),TeamForm!$AM$5+3),INDEX($AP$47:$CA$66,MATCH($CC17,$CC$3:$CC$22),TeamForm!$AM$5+4),INDEX($AP$47:$CA$66,MATCH($CC17,$CC$3:$CC$22),TeamForm!$AM$5+5))</f>
        <v>24.266360489364882</v>
      </c>
    </row>
    <row r="18" spans="1:83">
      <c r="A18" s="155" t="s">
        <v>77</v>
      </c>
      <c r="B18" s="81" t="s">
        <v>469</v>
      </c>
      <c r="C18" s="81" t="s">
        <v>63</v>
      </c>
      <c r="D18" s="81" t="s">
        <v>470</v>
      </c>
      <c r="E18" s="81" t="s">
        <v>471</v>
      </c>
      <c r="F18" s="81" t="s">
        <v>472</v>
      </c>
      <c r="G18" s="81" t="s">
        <v>79</v>
      </c>
      <c r="H18" s="81" t="s">
        <v>473</v>
      </c>
      <c r="I18" s="81" t="s">
        <v>104</v>
      </c>
      <c r="J18" s="81" t="s">
        <v>474</v>
      </c>
      <c r="K18" s="81" t="s">
        <v>72</v>
      </c>
      <c r="L18" s="81" t="s">
        <v>475</v>
      </c>
      <c r="M18" s="81" t="s">
        <v>106</v>
      </c>
      <c r="N18" s="81" t="s">
        <v>476</v>
      </c>
      <c r="O18" s="81" t="s">
        <v>65</v>
      </c>
      <c r="P18" s="81" t="s">
        <v>477</v>
      </c>
      <c r="Q18" s="81" t="s">
        <v>86</v>
      </c>
      <c r="R18" s="81" t="s">
        <v>70</v>
      </c>
      <c r="S18" s="81" t="s">
        <v>478</v>
      </c>
      <c r="T18" s="81" t="s">
        <v>479</v>
      </c>
      <c r="U18" s="81" t="s">
        <v>31</v>
      </c>
      <c r="V18" s="81" t="s">
        <v>32</v>
      </c>
      <c r="W18" s="81" t="s">
        <v>480</v>
      </c>
      <c r="X18" s="81" t="s">
        <v>481</v>
      </c>
      <c r="Y18" s="81" t="s">
        <v>74</v>
      </c>
      <c r="Z18" s="81" t="s">
        <v>81</v>
      </c>
      <c r="AA18" s="81" t="s">
        <v>482</v>
      </c>
      <c r="AB18" s="81" t="s">
        <v>483</v>
      </c>
      <c r="AC18" s="81" t="s">
        <v>88</v>
      </c>
      <c r="AD18" s="81" t="s">
        <v>484</v>
      </c>
      <c r="AE18" s="81" t="s">
        <v>90</v>
      </c>
      <c r="AF18" s="81" t="s">
        <v>485</v>
      </c>
      <c r="AG18" s="81" t="s">
        <v>99</v>
      </c>
      <c r="AH18" s="81" t="s">
        <v>486</v>
      </c>
      <c r="AI18" s="81" t="s">
        <v>67</v>
      </c>
      <c r="AJ18" s="81" t="s">
        <v>487</v>
      </c>
      <c r="AK18" s="81" t="s">
        <v>488</v>
      </c>
      <c r="AL18" s="81" t="s">
        <v>489</v>
      </c>
      <c r="AM18" s="147" t="s">
        <v>490</v>
      </c>
      <c r="AO18" s="155" t="s">
        <v>77</v>
      </c>
      <c r="AP18" s="81" t="s">
        <v>469</v>
      </c>
      <c r="AQ18" s="81" t="s">
        <v>63</v>
      </c>
      <c r="AR18" s="81" t="s">
        <v>470</v>
      </c>
      <c r="AS18" s="81" t="s">
        <v>471</v>
      </c>
      <c r="AT18" s="81" t="s">
        <v>472</v>
      </c>
      <c r="AU18" s="81" t="s">
        <v>79</v>
      </c>
      <c r="AV18" s="81" t="s">
        <v>473</v>
      </c>
      <c r="AW18" s="81" t="s">
        <v>104</v>
      </c>
      <c r="AX18" s="81" t="s">
        <v>474</v>
      </c>
      <c r="AY18" s="81" t="s">
        <v>72</v>
      </c>
      <c r="AZ18" s="81" t="s">
        <v>475</v>
      </c>
      <c r="BA18" s="81" t="s">
        <v>106</v>
      </c>
      <c r="BB18" s="81" t="s">
        <v>476</v>
      </c>
      <c r="BC18" s="81" t="s">
        <v>65</v>
      </c>
      <c r="BD18" s="81" t="s">
        <v>477</v>
      </c>
      <c r="BE18" s="81" t="s">
        <v>86</v>
      </c>
      <c r="BF18" s="81" t="s">
        <v>70</v>
      </c>
      <c r="BG18" s="81" t="s">
        <v>478</v>
      </c>
      <c r="BH18" s="81" t="s">
        <v>479</v>
      </c>
      <c r="BI18" s="81" t="s">
        <v>31</v>
      </c>
      <c r="BJ18" s="81" t="s">
        <v>32</v>
      </c>
      <c r="BK18" s="81" t="s">
        <v>480</v>
      </c>
      <c r="BL18" s="81" t="s">
        <v>481</v>
      </c>
      <c r="BM18" s="81" t="s">
        <v>74</v>
      </c>
      <c r="BN18" s="81" t="s">
        <v>81</v>
      </c>
      <c r="BO18" s="81" t="s">
        <v>482</v>
      </c>
      <c r="BP18" s="81" t="s">
        <v>483</v>
      </c>
      <c r="BQ18" s="81" t="s">
        <v>88</v>
      </c>
      <c r="BR18" s="81" t="s">
        <v>484</v>
      </c>
      <c r="BS18" s="81" t="s">
        <v>90</v>
      </c>
      <c r="BT18" s="81" t="s">
        <v>485</v>
      </c>
      <c r="BU18" s="81" t="s">
        <v>99</v>
      </c>
      <c r="BV18" s="81" t="s">
        <v>486</v>
      </c>
      <c r="BW18" s="81" t="s">
        <v>67</v>
      </c>
      <c r="BX18" s="81" t="s">
        <v>487</v>
      </c>
      <c r="BY18" s="81" t="s">
        <v>488</v>
      </c>
      <c r="BZ18" s="81" t="s">
        <v>489</v>
      </c>
      <c r="CA18" s="147" t="s">
        <v>490</v>
      </c>
      <c r="CC18" s="155" t="s">
        <v>77</v>
      </c>
      <c r="CD18" s="258">
        <f>SUM(INDEX($B$47:$AM$66, MATCH($CC18, $A$47:$A$66), TeamForm!$AM$5),INDEX($B$47:$AM$66, MATCH($CC18, $A$47:$A$66), TeamForm!$AM$5+1),INDEX($B$47:$AM$66, MATCH($CC18, $A$47:$A$66), TeamForm!$AM$5+2),INDEX($B$47:$AM$66, MATCH($CC18, $A$47:$A$66), TeamForm!$AM$5+3),INDEX($B$47:$AM$66, MATCH($CC18, $A$47:$A$66), TeamForm!$AM$5+4),INDEX($B$47:$AM$66, MATCH($CC18, $A$47:$A$66), TeamForm!$AM$5+5))</f>
        <v>25.015299315839645</v>
      </c>
      <c r="CE18" s="259">
        <f>SUM(INDEX($AP$47:$CA$66,MATCH($CC18,$CC$3:$CC$22),TeamForm!$AM$5),INDEX($AP$47:$CA$66,MATCH($CC18,$CC$3:$CC$22),TeamForm!$AM$5+1),INDEX($AP$47:$CA$66,MATCH($CC18,$CC$3:$CC$22),TeamForm!$AM$5+2),INDEX($AP$47:$CA$66,MATCH($CC18,$CC$3:$CC$22),TeamForm!$AM$5+3),INDEX($AP$47:$CA$66,MATCH($CC18,$CC$3:$CC$22),TeamForm!$AM$5+4),INDEX($AP$47:$CA$66,MATCH($CC18,$CC$3:$CC$22),TeamForm!$AM$5+5))</f>
        <v>22.633053501886337</v>
      </c>
    </row>
    <row r="19" spans="1:83">
      <c r="A19" s="155" t="s">
        <v>63</v>
      </c>
      <c r="B19" s="81" t="s">
        <v>79</v>
      </c>
      <c r="C19" s="81" t="s">
        <v>491</v>
      </c>
      <c r="D19" s="81" t="s">
        <v>104</v>
      </c>
      <c r="E19" s="81" t="s">
        <v>480</v>
      </c>
      <c r="F19" s="81" t="s">
        <v>86</v>
      </c>
      <c r="G19" s="81" t="s">
        <v>470</v>
      </c>
      <c r="H19" s="81" t="s">
        <v>88</v>
      </c>
      <c r="I19" s="81" t="s">
        <v>485</v>
      </c>
      <c r="J19" s="81" t="s">
        <v>65</v>
      </c>
      <c r="K19" s="81" t="s">
        <v>472</v>
      </c>
      <c r="L19" s="81" t="s">
        <v>31</v>
      </c>
      <c r="M19" s="81" t="s">
        <v>469</v>
      </c>
      <c r="N19" s="81" t="s">
        <v>487</v>
      </c>
      <c r="O19" s="81" t="s">
        <v>67</v>
      </c>
      <c r="P19" s="81" t="s">
        <v>474</v>
      </c>
      <c r="Q19" s="81" t="s">
        <v>488</v>
      </c>
      <c r="R19" s="81" t="s">
        <v>489</v>
      </c>
      <c r="S19" s="81" t="s">
        <v>473</v>
      </c>
      <c r="T19" s="81" t="s">
        <v>483</v>
      </c>
      <c r="U19" s="81" t="s">
        <v>70</v>
      </c>
      <c r="V19" s="81" t="s">
        <v>475</v>
      </c>
      <c r="W19" s="81" t="s">
        <v>81</v>
      </c>
      <c r="X19" s="81" t="s">
        <v>471</v>
      </c>
      <c r="Y19" s="81" t="s">
        <v>486</v>
      </c>
      <c r="Z19" s="81" t="s">
        <v>490</v>
      </c>
      <c r="AA19" s="81" t="s">
        <v>90</v>
      </c>
      <c r="AB19" s="81" t="s">
        <v>99</v>
      </c>
      <c r="AC19" s="81" t="s">
        <v>476</v>
      </c>
      <c r="AD19" s="81" t="s">
        <v>77</v>
      </c>
      <c r="AE19" s="81" t="s">
        <v>481</v>
      </c>
      <c r="AF19" s="81" t="s">
        <v>72</v>
      </c>
      <c r="AG19" s="81" t="s">
        <v>482</v>
      </c>
      <c r="AH19" s="81" t="s">
        <v>477</v>
      </c>
      <c r="AI19" s="81" t="s">
        <v>106</v>
      </c>
      <c r="AJ19" s="81" t="s">
        <v>478</v>
      </c>
      <c r="AK19" s="81" t="s">
        <v>74</v>
      </c>
      <c r="AL19" s="81" t="s">
        <v>32</v>
      </c>
      <c r="AM19" s="147" t="s">
        <v>479</v>
      </c>
      <c r="AO19" s="155" t="s">
        <v>63</v>
      </c>
      <c r="AP19" s="81" t="s">
        <v>79</v>
      </c>
      <c r="AQ19" s="81" t="s">
        <v>491</v>
      </c>
      <c r="AR19" s="81" t="s">
        <v>104</v>
      </c>
      <c r="AS19" s="81" t="s">
        <v>480</v>
      </c>
      <c r="AT19" s="81" t="s">
        <v>86</v>
      </c>
      <c r="AU19" s="81" t="s">
        <v>470</v>
      </c>
      <c r="AV19" s="81" t="s">
        <v>88</v>
      </c>
      <c r="AW19" s="81" t="s">
        <v>485</v>
      </c>
      <c r="AX19" s="81" t="s">
        <v>65</v>
      </c>
      <c r="AY19" s="81" t="s">
        <v>472</v>
      </c>
      <c r="AZ19" s="81" t="s">
        <v>31</v>
      </c>
      <c r="BA19" s="81" t="s">
        <v>469</v>
      </c>
      <c r="BB19" s="81" t="s">
        <v>487</v>
      </c>
      <c r="BC19" s="81" t="s">
        <v>67</v>
      </c>
      <c r="BD19" s="81" t="s">
        <v>474</v>
      </c>
      <c r="BE19" s="81" t="s">
        <v>488</v>
      </c>
      <c r="BF19" s="81" t="s">
        <v>489</v>
      </c>
      <c r="BG19" s="81" t="s">
        <v>473</v>
      </c>
      <c r="BH19" s="81" t="s">
        <v>483</v>
      </c>
      <c r="BI19" s="81" t="s">
        <v>70</v>
      </c>
      <c r="BJ19" s="81" t="s">
        <v>475</v>
      </c>
      <c r="BK19" s="81" t="s">
        <v>81</v>
      </c>
      <c r="BL19" s="81" t="s">
        <v>471</v>
      </c>
      <c r="BM19" s="81" t="s">
        <v>486</v>
      </c>
      <c r="BN19" s="81" t="s">
        <v>490</v>
      </c>
      <c r="BO19" s="81" t="s">
        <v>90</v>
      </c>
      <c r="BP19" s="81" t="s">
        <v>99</v>
      </c>
      <c r="BQ19" s="81" t="s">
        <v>476</v>
      </c>
      <c r="BR19" s="81" t="s">
        <v>77</v>
      </c>
      <c r="BS19" s="81" t="s">
        <v>481</v>
      </c>
      <c r="BT19" s="81" t="s">
        <v>72</v>
      </c>
      <c r="BU19" s="81" t="s">
        <v>482</v>
      </c>
      <c r="BV19" s="81" t="s">
        <v>477</v>
      </c>
      <c r="BW19" s="81" t="s">
        <v>106</v>
      </c>
      <c r="BX19" s="81" t="s">
        <v>478</v>
      </c>
      <c r="BY19" s="81" t="s">
        <v>74</v>
      </c>
      <c r="BZ19" s="81" t="s">
        <v>32</v>
      </c>
      <c r="CA19" s="147" t="s">
        <v>479</v>
      </c>
      <c r="CC19" s="155" t="s">
        <v>63</v>
      </c>
      <c r="CD19" s="258">
        <f>SUM(INDEX($B$47:$AM$66, MATCH($CC19, $A$47:$A$66), TeamForm!$AM$5),INDEX($B$47:$AM$66, MATCH($CC19, $A$47:$A$66), TeamForm!$AM$5+1),INDEX($B$47:$AM$66, MATCH($CC19, $A$47:$A$66), TeamForm!$AM$5+2),INDEX($B$47:$AM$66, MATCH($CC19, $A$47:$A$66), TeamForm!$AM$5+3),INDEX($B$47:$AM$66, MATCH($CC19, $A$47:$A$66), TeamForm!$AM$5+4),INDEX($B$47:$AM$66, MATCH($CC19, $A$47:$A$66), TeamForm!$AM$5+5))</f>
        <v>21.754863025103386</v>
      </c>
      <c r="CE19" s="259">
        <f>SUM(INDEX($AP$47:$CA$66,MATCH($CC19,$CC$3:$CC$22),TeamForm!$AM$5),INDEX($AP$47:$CA$66,MATCH($CC19,$CC$3:$CC$22),TeamForm!$AM$5+1),INDEX($AP$47:$CA$66,MATCH($CC19,$CC$3:$CC$22),TeamForm!$AM$5+2),INDEX($AP$47:$CA$66,MATCH($CC19,$CC$3:$CC$22),TeamForm!$AM$5+3),INDEX($AP$47:$CA$66,MATCH($CC19,$CC$3:$CC$22),TeamForm!$AM$5+4),INDEX($AP$47:$CA$66,MATCH($CC19,$CC$3:$CC$22),TeamForm!$AM$5+5))</f>
        <v>17.99776541666121</v>
      </c>
    </row>
    <row r="20" spans="1:83">
      <c r="A20" s="155" t="s">
        <v>471</v>
      </c>
      <c r="B20" s="81" t="s">
        <v>67</v>
      </c>
      <c r="C20" s="81" t="s">
        <v>482</v>
      </c>
      <c r="D20" s="81" t="s">
        <v>81</v>
      </c>
      <c r="E20" s="81" t="s">
        <v>491</v>
      </c>
      <c r="F20" s="81" t="s">
        <v>90</v>
      </c>
      <c r="G20" s="81" t="s">
        <v>475</v>
      </c>
      <c r="H20" s="81" t="s">
        <v>477</v>
      </c>
      <c r="I20" s="81" t="s">
        <v>63</v>
      </c>
      <c r="J20" s="81" t="s">
        <v>480</v>
      </c>
      <c r="K20" s="81" t="s">
        <v>106</v>
      </c>
      <c r="L20" s="81" t="s">
        <v>99</v>
      </c>
      <c r="M20" s="81" t="s">
        <v>481</v>
      </c>
      <c r="N20" s="81" t="s">
        <v>486</v>
      </c>
      <c r="O20" s="81" t="s">
        <v>32</v>
      </c>
      <c r="P20" s="81" t="s">
        <v>487</v>
      </c>
      <c r="Q20" s="81" t="s">
        <v>489</v>
      </c>
      <c r="R20" s="81" t="s">
        <v>31</v>
      </c>
      <c r="S20" s="81" t="s">
        <v>490</v>
      </c>
      <c r="T20" s="81" t="s">
        <v>474</v>
      </c>
      <c r="U20" s="81" t="s">
        <v>65</v>
      </c>
      <c r="V20" s="81" t="s">
        <v>488</v>
      </c>
      <c r="W20" s="81" t="s">
        <v>483</v>
      </c>
      <c r="X20" s="81" t="s">
        <v>484</v>
      </c>
      <c r="Y20" s="81" t="s">
        <v>72</v>
      </c>
      <c r="Z20" s="81" t="s">
        <v>470</v>
      </c>
      <c r="AA20" s="81" t="s">
        <v>88</v>
      </c>
      <c r="AB20" s="81" t="s">
        <v>104</v>
      </c>
      <c r="AC20" s="81" t="s">
        <v>469</v>
      </c>
      <c r="AD20" s="81" t="s">
        <v>79</v>
      </c>
      <c r="AE20" s="81" t="s">
        <v>472</v>
      </c>
      <c r="AF20" s="81" t="s">
        <v>77</v>
      </c>
      <c r="AG20" s="81" t="s">
        <v>479</v>
      </c>
      <c r="AH20" s="81" t="s">
        <v>473</v>
      </c>
      <c r="AI20" s="81" t="s">
        <v>74</v>
      </c>
      <c r="AJ20" s="81" t="s">
        <v>476</v>
      </c>
      <c r="AK20" s="81" t="s">
        <v>70</v>
      </c>
      <c r="AL20" s="81" t="s">
        <v>86</v>
      </c>
      <c r="AM20" s="147" t="s">
        <v>478</v>
      </c>
      <c r="AO20" s="155" t="s">
        <v>471</v>
      </c>
      <c r="AP20" s="81" t="s">
        <v>67</v>
      </c>
      <c r="AQ20" s="81" t="s">
        <v>482</v>
      </c>
      <c r="AR20" s="81" t="s">
        <v>81</v>
      </c>
      <c r="AS20" s="81" t="s">
        <v>491</v>
      </c>
      <c r="AT20" s="81" t="s">
        <v>90</v>
      </c>
      <c r="AU20" s="81" t="s">
        <v>475</v>
      </c>
      <c r="AV20" s="81" t="s">
        <v>477</v>
      </c>
      <c r="AW20" s="81" t="s">
        <v>63</v>
      </c>
      <c r="AX20" s="81" t="s">
        <v>480</v>
      </c>
      <c r="AY20" s="81" t="s">
        <v>106</v>
      </c>
      <c r="AZ20" s="81" t="s">
        <v>99</v>
      </c>
      <c r="BA20" s="81" t="s">
        <v>481</v>
      </c>
      <c r="BB20" s="81" t="s">
        <v>486</v>
      </c>
      <c r="BC20" s="81" t="s">
        <v>32</v>
      </c>
      <c r="BD20" s="81" t="s">
        <v>487</v>
      </c>
      <c r="BE20" s="81" t="s">
        <v>489</v>
      </c>
      <c r="BF20" s="81" t="s">
        <v>31</v>
      </c>
      <c r="BG20" s="81" t="s">
        <v>490</v>
      </c>
      <c r="BH20" s="81" t="s">
        <v>474</v>
      </c>
      <c r="BI20" s="81" t="s">
        <v>65</v>
      </c>
      <c r="BJ20" s="81" t="s">
        <v>488</v>
      </c>
      <c r="BK20" s="81" t="s">
        <v>483</v>
      </c>
      <c r="BL20" s="81" t="s">
        <v>484</v>
      </c>
      <c r="BM20" s="81" t="s">
        <v>72</v>
      </c>
      <c r="BN20" s="81" t="s">
        <v>470</v>
      </c>
      <c r="BO20" s="81" t="s">
        <v>88</v>
      </c>
      <c r="BP20" s="81" t="s">
        <v>104</v>
      </c>
      <c r="BQ20" s="81" t="s">
        <v>469</v>
      </c>
      <c r="BR20" s="81" t="s">
        <v>79</v>
      </c>
      <c r="BS20" s="81" t="s">
        <v>472</v>
      </c>
      <c r="BT20" s="81" t="s">
        <v>77</v>
      </c>
      <c r="BU20" s="81" t="s">
        <v>479</v>
      </c>
      <c r="BV20" s="81" t="s">
        <v>473</v>
      </c>
      <c r="BW20" s="81" t="s">
        <v>74</v>
      </c>
      <c r="BX20" s="81" t="s">
        <v>476</v>
      </c>
      <c r="BY20" s="81" t="s">
        <v>70</v>
      </c>
      <c r="BZ20" s="81" t="s">
        <v>86</v>
      </c>
      <c r="CA20" s="147" t="s">
        <v>478</v>
      </c>
      <c r="CC20" s="155" t="s">
        <v>471</v>
      </c>
      <c r="CD20" s="258">
        <f>SUM(INDEX($B$47:$AM$66, MATCH($CC20, $A$47:$A$66), TeamForm!$AM$5),INDEX($B$47:$AM$66, MATCH($CC20, $A$47:$A$66), TeamForm!$AM$5+1),INDEX($B$47:$AM$66, MATCH($CC20, $A$47:$A$66), TeamForm!$AM$5+2),INDEX($B$47:$AM$66, MATCH($CC20, $A$47:$A$66), TeamForm!$AM$5+3),INDEX($B$47:$AM$66, MATCH($CC20, $A$47:$A$66), TeamForm!$AM$5+4),INDEX($B$47:$AM$66, MATCH($CC20, $A$47:$A$66), TeamForm!$AM$5+5))</f>
        <v>12.347359209934726</v>
      </c>
      <c r="CE20" s="259">
        <f>SUM(INDEX($AP$47:$CA$66,MATCH($CC20,$CC$3:$CC$22),TeamForm!$AM$5),INDEX($AP$47:$CA$66,MATCH($CC20,$CC$3:$CC$22),TeamForm!$AM$5+1),INDEX($AP$47:$CA$66,MATCH($CC20,$CC$3:$CC$22),TeamForm!$AM$5+2),INDEX($AP$47:$CA$66,MATCH($CC20,$CC$3:$CC$22),TeamForm!$AM$5+3),INDEX($AP$47:$CA$66,MATCH($CC20,$CC$3:$CC$22),TeamForm!$AM$5+4),INDEX($AP$47:$CA$66,MATCH($CC20,$CC$3:$CC$22),TeamForm!$AM$5+5))</f>
        <v>12.5567228845178</v>
      </c>
    </row>
    <row r="21" spans="1:83">
      <c r="A21" s="155" t="s">
        <v>86</v>
      </c>
      <c r="B21" s="81" t="s">
        <v>104</v>
      </c>
      <c r="C21" s="81" t="s">
        <v>476</v>
      </c>
      <c r="D21" s="81" t="s">
        <v>74</v>
      </c>
      <c r="E21" s="81" t="s">
        <v>479</v>
      </c>
      <c r="F21" s="81" t="s">
        <v>484</v>
      </c>
      <c r="G21" s="81" t="s">
        <v>65</v>
      </c>
      <c r="H21" s="81" t="s">
        <v>487</v>
      </c>
      <c r="I21" s="81" t="s">
        <v>488</v>
      </c>
      <c r="J21" s="81" t="s">
        <v>483</v>
      </c>
      <c r="K21" s="81" t="s">
        <v>32</v>
      </c>
      <c r="L21" s="81" t="s">
        <v>72</v>
      </c>
      <c r="M21" s="81" t="s">
        <v>478</v>
      </c>
      <c r="N21" s="81" t="s">
        <v>99</v>
      </c>
      <c r="O21" s="81" t="s">
        <v>472</v>
      </c>
      <c r="P21" s="81" t="s">
        <v>88</v>
      </c>
      <c r="Q21" s="81" t="s">
        <v>491</v>
      </c>
      <c r="R21" s="81" t="s">
        <v>482</v>
      </c>
      <c r="S21" s="81" t="s">
        <v>471</v>
      </c>
      <c r="T21" s="81" t="s">
        <v>90</v>
      </c>
      <c r="U21" s="81" t="s">
        <v>469</v>
      </c>
      <c r="V21" s="81" t="s">
        <v>70</v>
      </c>
      <c r="W21" s="81" t="s">
        <v>473</v>
      </c>
      <c r="X21" s="81" t="s">
        <v>477</v>
      </c>
      <c r="Y21" s="81" t="s">
        <v>106</v>
      </c>
      <c r="Z21" s="81" t="s">
        <v>63</v>
      </c>
      <c r="AA21" s="81" t="s">
        <v>486</v>
      </c>
      <c r="AB21" s="81" t="s">
        <v>489</v>
      </c>
      <c r="AC21" s="81" t="s">
        <v>480</v>
      </c>
      <c r="AD21" s="81" t="s">
        <v>31</v>
      </c>
      <c r="AE21" s="81" t="s">
        <v>474</v>
      </c>
      <c r="AF21" s="81" t="s">
        <v>67</v>
      </c>
      <c r="AG21" s="81" t="s">
        <v>481</v>
      </c>
      <c r="AH21" s="81" t="s">
        <v>81</v>
      </c>
      <c r="AI21" s="81" t="s">
        <v>470</v>
      </c>
      <c r="AJ21" s="81" t="s">
        <v>79</v>
      </c>
      <c r="AK21" s="81" t="s">
        <v>475</v>
      </c>
      <c r="AL21" s="81" t="s">
        <v>485</v>
      </c>
      <c r="AM21" s="147" t="s">
        <v>77</v>
      </c>
      <c r="AO21" s="155" t="s">
        <v>86</v>
      </c>
      <c r="AP21" s="81" t="s">
        <v>104</v>
      </c>
      <c r="AQ21" s="81" t="s">
        <v>476</v>
      </c>
      <c r="AR21" s="81" t="s">
        <v>74</v>
      </c>
      <c r="AS21" s="81" t="s">
        <v>479</v>
      </c>
      <c r="AT21" s="81" t="s">
        <v>484</v>
      </c>
      <c r="AU21" s="81" t="s">
        <v>65</v>
      </c>
      <c r="AV21" s="81" t="s">
        <v>487</v>
      </c>
      <c r="AW21" s="81" t="s">
        <v>488</v>
      </c>
      <c r="AX21" s="81" t="s">
        <v>483</v>
      </c>
      <c r="AY21" s="81" t="s">
        <v>32</v>
      </c>
      <c r="AZ21" s="81" t="s">
        <v>72</v>
      </c>
      <c r="BA21" s="81" t="s">
        <v>478</v>
      </c>
      <c r="BB21" s="81" t="s">
        <v>99</v>
      </c>
      <c r="BC21" s="81" t="s">
        <v>472</v>
      </c>
      <c r="BD21" s="81" t="s">
        <v>88</v>
      </c>
      <c r="BE21" s="81" t="s">
        <v>491</v>
      </c>
      <c r="BF21" s="81" t="s">
        <v>482</v>
      </c>
      <c r="BG21" s="81" t="s">
        <v>471</v>
      </c>
      <c r="BH21" s="81" t="s">
        <v>90</v>
      </c>
      <c r="BI21" s="81" t="s">
        <v>469</v>
      </c>
      <c r="BJ21" s="81" t="s">
        <v>70</v>
      </c>
      <c r="BK21" s="81" t="s">
        <v>473</v>
      </c>
      <c r="BL21" s="81" t="s">
        <v>477</v>
      </c>
      <c r="BM21" s="81" t="s">
        <v>106</v>
      </c>
      <c r="BN21" s="81" t="s">
        <v>63</v>
      </c>
      <c r="BO21" s="81" t="s">
        <v>486</v>
      </c>
      <c r="BP21" s="81" t="s">
        <v>489</v>
      </c>
      <c r="BQ21" s="81" t="s">
        <v>480</v>
      </c>
      <c r="BR21" s="81" t="s">
        <v>31</v>
      </c>
      <c r="BS21" s="81" t="s">
        <v>474</v>
      </c>
      <c r="BT21" s="81" t="s">
        <v>67</v>
      </c>
      <c r="BU21" s="81" t="s">
        <v>481</v>
      </c>
      <c r="BV21" s="81" t="s">
        <v>81</v>
      </c>
      <c r="BW21" s="81" t="s">
        <v>470</v>
      </c>
      <c r="BX21" s="81" t="s">
        <v>79</v>
      </c>
      <c r="BY21" s="81" t="s">
        <v>475</v>
      </c>
      <c r="BZ21" s="81" t="s">
        <v>485</v>
      </c>
      <c r="CA21" s="147" t="s">
        <v>77</v>
      </c>
      <c r="CC21" s="155" t="s">
        <v>86</v>
      </c>
      <c r="CD21" s="258">
        <f>SUM(INDEX($B$47:$AM$66, MATCH($CC21, $A$47:$A$66), TeamForm!$AM$5),INDEX($B$47:$AM$66, MATCH($CC21, $A$47:$A$66), TeamForm!$AM$5+1),INDEX($B$47:$AM$66, MATCH($CC21, $A$47:$A$66), TeamForm!$AM$5+2),INDEX($B$47:$AM$66, MATCH($CC21, $A$47:$A$66), TeamForm!$AM$5+3),INDEX($B$47:$AM$66, MATCH($CC21, $A$47:$A$66), TeamForm!$AM$5+4),INDEX($B$47:$AM$66, MATCH($CC21, $A$47:$A$66), TeamForm!$AM$5+5))</f>
        <v>20.766903544454877</v>
      </c>
      <c r="CE21" s="259">
        <f>SUM(INDEX($AP$47:$CA$66,MATCH($CC21,$CC$3:$CC$22),TeamForm!$AM$5),INDEX($AP$47:$CA$66,MATCH($CC21,$CC$3:$CC$22),TeamForm!$AM$5+1),INDEX($AP$47:$CA$66,MATCH($CC21,$CC$3:$CC$22),TeamForm!$AM$5+2),INDEX($AP$47:$CA$66,MATCH($CC21,$CC$3:$CC$22),TeamForm!$AM$5+3),INDEX($AP$47:$CA$66,MATCH($CC21,$CC$3:$CC$22),TeamForm!$AM$5+4),INDEX($AP$47:$CA$66,MATCH($CC21,$CC$3:$CC$22),TeamForm!$AM$5+5))</f>
        <v>14.085164701425741</v>
      </c>
    </row>
    <row r="22" spans="1:83" ht="15.75" thickBot="1">
      <c r="A22" s="156" t="s">
        <v>74</v>
      </c>
      <c r="B22" s="151" t="s">
        <v>483</v>
      </c>
      <c r="C22" s="151" t="s">
        <v>65</v>
      </c>
      <c r="D22" s="151" t="s">
        <v>490</v>
      </c>
      <c r="E22" s="151" t="s">
        <v>488</v>
      </c>
      <c r="F22" s="151" t="s">
        <v>478</v>
      </c>
      <c r="G22" s="151" t="s">
        <v>104</v>
      </c>
      <c r="H22" s="151" t="s">
        <v>99</v>
      </c>
      <c r="I22" s="151" t="s">
        <v>479</v>
      </c>
      <c r="J22" s="151" t="s">
        <v>77</v>
      </c>
      <c r="K22" s="151" t="s">
        <v>476</v>
      </c>
      <c r="L22" s="151" t="s">
        <v>487</v>
      </c>
      <c r="M22" s="151" t="s">
        <v>32</v>
      </c>
      <c r="N22" s="151" t="s">
        <v>81</v>
      </c>
      <c r="O22" s="151" t="s">
        <v>470</v>
      </c>
      <c r="P22" s="151" t="s">
        <v>63</v>
      </c>
      <c r="Q22" s="151" t="s">
        <v>480</v>
      </c>
      <c r="R22" s="151" t="s">
        <v>475</v>
      </c>
      <c r="S22" s="151" t="s">
        <v>79</v>
      </c>
      <c r="T22" s="151" t="s">
        <v>471</v>
      </c>
      <c r="U22" s="151" t="s">
        <v>472</v>
      </c>
      <c r="V22" s="151" t="s">
        <v>469</v>
      </c>
      <c r="W22" s="151" t="s">
        <v>31</v>
      </c>
      <c r="X22" s="151" t="s">
        <v>67</v>
      </c>
      <c r="Y22" s="151" t="s">
        <v>491</v>
      </c>
      <c r="Z22" s="151" t="s">
        <v>489</v>
      </c>
      <c r="AA22" s="151" t="s">
        <v>481</v>
      </c>
      <c r="AB22" s="151" t="s">
        <v>473</v>
      </c>
      <c r="AC22" s="151" t="s">
        <v>70</v>
      </c>
      <c r="AD22" s="151" t="s">
        <v>486</v>
      </c>
      <c r="AE22" s="151" t="s">
        <v>86</v>
      </c>
      <c r="AF22" s="151" t="s">
        <v>477</v>
      </c>
      <c r="AG22" s="151" t="s">
        <v>106</v>
      </c>
      <c r="AH22" s="151" t="s">
        <v>90</v>
      </c>
      <c r="AI22" s="151" t="s">
        <v>485</v>
      </c>
      <c r="AJ22" s="151" t="s">
        <v>88</v>
      </c>
      <c r="AK22" s="151" t="s">
        <v>484</v>
      </c>
      <c r="AL22" s="151" t="s">
        <v>482</v>
      </c>
      <c r="AM22" s="152" t="s">
        <v>72</v>
      </c>
      <c r="AO22" s="156" t="s">
        <v>74</v>
      </c>
      <c r="AP22" s="151" t="s">
        <v>483</v>
      </c>
      <c r="AQ22" s="151" t="s">
        <v>65</v>
      </c>
      <c r="AR22" s="151" t="s">
        <v>490</v>
      </c>
      <c r="AS22" s="151" t="s">
        <v>488</v>
      </c>
      <c r="AT22" s="151" t="s">
        <v>478</v>
      </c>
      <c r="AU22" s="151" t="s">
        <v>104</v>
      </c>
      <c r="AV22" s="151" t="s">
        <v>99</v>
      </c>
      <c r="AW22" s="151" t="s">
        <v>479</v>
      </c>
      <c r="AX22" s="151" t="s">
        <v>77</v>
      </c>
      <c r="AY22" s="151" t="s">
        <v>476</v>
      </c>
      <c r="AZ22" s="151" t="s">
        <v>487</v>
      </c>
      <c r="BA22" s="151" t="s">
        <v>32</v>
      </c>
      <c r="BB22" s="151" t="s">
        <v>81</v>
      </c>
      <c r="BC22" s="151" t="s">
        <v>470</v>
      </c>
      <c r="BD22" s="151" t="s">
        <v>63</v>
      </c>
      <c r="BE22" s="151" t="s">
        <v>480</v>
      </c>
      <c r="BF22" s="151" t="s">
        <v>475</v>
      </c>
      <c r="BG22" s="151" t="s">
        <v>79</v>
      </c>
      <c r="BH22" s="151" t="s">
        <v>471</v>
      </c>
      <c r="BI22" s="151" t="s">
        <v>472</v>
      </c>
      <c r="BJ22" s="151" t="s">
        <v>469</v>
      </c>
      <c r="BK22" s="151" t="s">
        <v>31</v>
      </c>
      <c r="BL22" s="151" t="s">
        <v>67</v>
      </c>
      <c r="BM22" s="151" t="s">
        <v>491</v>
      </c>
      <c r="BN22" s="151" t="s">
        <v>489</v>
      </c>
      <c r="BO22" s="151" t="s">
        <v>481</v>
      </c>
      <c r="BP22" s="151" t="s">
        <v>473</v>
      </c>
      <c r="BQ22" s="151" t="s">
        <v>70</v>
      </c>
      <c r="BR22" s="151" t="s">
        <v>486</v>
      </c>
      <c r="BS22" s="151" t="s">
        <v>86</v>
      </c>
      <c r="BT22" s="151" t="s">
        <v>477</v>
      </c>
      <c r="BU22" s="151" t="s">
        <v>106</v>
      </c>
      <c r="BV22" s="151" t="s">
        <v>90</v>
      </c>
      <c r="BW22" s="151" t="s">
        <v>485</v>
      </c>
      <c r="BX22" s="151" t="s">
        <v>88</v>
      </c>
      <c r="BY22" s="151" t="s">
        <v>484</v>
      </c>
      <c r="BZ22" s="151" t="s">
        <v>482</v>
      </c>
      <c r="CA22" s="152" t="s">
        <v>72</v>
      </c>
      <c r="CC22" s="156" t="s">
        <v>74</v>
      </c>
      <c r="CD22" s="260">
        <f>SUM(INDEX($B$47:$AM$66, MATCH($CC22, $A$47:$A$66), TeamForm!$AM$5),INDEX($B$47:$AM$66, MATCH($CC22, $A$47:$A$66), TeamForm!$AM$5+1),INDEX($B$47:$AM$66, MATCH($CC22, $A$47:$A$66), TeamForm!$AM$5+2),INDEX($B$47:$AM$66, MATCH($CC22, $A$47:$A$66), TeamForm!$AM$5+3),INDEX($B$47:$AM$66, MATCH($CC22, $A$47:$A$66), TeamForm!$AM$5+4),INDEX($B$47:$AM$66, MATCH($CC22, $A$47:$A$66), TeamForm!$AM$5+5))</f>
        <v>23.864020154993781</v>
      </c>
      <c r="CE22" s="261">
        <f>SUM(INDEX($AP$47:$CA$66,MATCH($CC22,$CC$3:$CC$22),TeamForm!$AM$5),INDEX($AP$47:$CA$66,MATCH($CC22,$CC$3:$CC$22),TeamForm!$AM$5+1),INDEX($AP$47:$CA$66,MATCH($CC22,$CC$3:$CC$22),TeamForm!$AM$5+2),INDEX($AP$47:$CA$66,MATCH($CC22,$CC$3:$CC$22),TeamForm!$AM$5+3),INDEX($AP$47:$CA$66,MATCH($CC22,$CC$3:$CC$22),TeamForm!$AM$5+4),INDEX($AP$47:$CA$66,MATCH($CC22,$CC$3:$CC$22),TeamForm!$AM$5+5))</f>
        <v>36.525109873939051</v>
      </c>
    </row>
    <row r="23" spans="1:83" ht="16.5" thickTop="1" thickBot="1">
      <c r="A23" s="160" t="s">
        <v>3</v>
      </c>
      <c r="B23" s="285" t="s">
        <v>492</v>
      </c>
      <c r="C23" s="285"/>
      <c r="D23" s="285"/>
      <c r="E23" s="285"/>
      <c r="F23" s="285"/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6"/>
    </row>
    <row r="24" spans="1:83" ht="15.75" thickTop="1">
      <c r="A24" s="155" t="s">
        <v>31</v>
      </c>
      <c r="B24" s="99" t="str">
        <f>IF(EXACT(UPPER(B3), B3), "H", "A")</f>
        <v>A</v>
      </c>
      <c r="C24" s="99" t="str">
        <f t="shared" ref="C24:AM26" si="0">IF(EXACT(UPPER(C3), C3), "H", "A")</f>
        <v>H</v>
      </c>
      <c r="D24" s="99" t="str">
        <f t="shared" si="0"/>
        <v>A</v>
      </c>
      <c r="E24" s="99" t="str">
        <f t="shared" si="0"/>
        <v>H</v>
      </c>
      <c r="F24" s="99" t="str">
        <f t="shared" si="0"/>
        <v>A</v>
      </c>
      <c r="G24" s="99" t="str">
        <f t="shared" si="0"/>
        <v>H</v>
      </c>
      <c r="H24" s="99" t="str">
        <f t="shared" si="0"/>
        <v>A</v>
      </c>
      <c r="I24" s="99" t="str">
        <f t="shared" si="0"/>
        <v>H</v>
      </c>
      <c r="J24" s="99" t="str">
        <f t="shared" si="0"/>
        <v>A</v>
      </c>
      <c r="K24" s="99" t="str">
        <f t="shared" si="0"/>
        <v>H</v>
      </c>
      <c r="L24" s="99" t="str">
        <f t="shared" si="0"/>
        <v>A</v>
      </c>
      <c r="M24" s="99" t="str">
        <f t="shared" si="0"/>
        <v>H</v>
      </c>
      <c r="N24" s="99" t="str">
        <f t="shared" si="0"/>
        <v>H</v>
      </c>
      <c r="O24" s="99" t="str">
        <f t="shared" si="0"/>
        <v>A</v>
      </c>
      <c r="P24" s="99" t="str">
        <f t="shared" si="0"/>
        <v>H</v>
      </c>
      <c r="Q24" s="99" t="str">
        <f t="shared" si="0"/>
        <v>A</v>
      </c>
      <c r="R24" s="99" t="str">
        <f t="shared" si="0"/>
        <v>A</v>
      </c>
      <c r="S24" s="99" t="str">
        <f t="shared" si="0"/>
        <v>H</v>
      </c>
      <c r="T24" s="99" t="str">
        <f t="shared" si="0"/>
        <v>H</v>
      </c>
      <c r="U24" s="99" t="str">
        <f t="shared" si="0"/>
        <v>A</v>
      </c>
      <c r="V24" s="99" t="str">
        <f t="shared" si="0"/>
        <v>H</v>
      </c>
      <c r="W24" s="99" t="str">
        <f t="shared" si="0"/>
        <v>A</v>
      </c>
      <c r="X24" s="99" t="str">
        <f t="shared" si="0"/>
        <v>A</v>
      </c>
      <c r="Y24" s="99" t="str">
        <f t="shared" si="0"/>
        <v>H</v>
      </c>
      <c r="Z24" s="99" t="str">
        <f t="shared" si="0"/>
        <v>H</v>
      </c>
      <c r="AA24" s="99" t="str">
        <f t="shared" si="0"/>
        <v>A</v>
      </c>
      <c r="AB24" s="99" t="str">
        <f t="shared" si="0"/>
        <v>A</v>
      </c>
      <c r="AC24" s="99" t="str">
        <f t="shared" si="0"/>
        <v>H</v>
      </c>
      <c r="AD24" s="99" t="str">
        <f t="shared" si="0"/>
        <v>A</v>
      </c>
      <c r="AE24" s="99" t="str">
        <f t="shared" si="0"/>
        <v>H</v>
      </c>
      <c r="AF24" s="99" t="str">
        <f t="shared" si="0"/>
        <v>A</v>
      </c>
      <c r="AG24" s="99" t="str">
        <f t="shared" si="0"/>
        <v>H</v>
      </c>
      <c r="AH24" s="99" t="str">
        <f t="shared" si="0"/>
        <v>H</v>
      </c>
      <c r="AI24" s="99" t="str">
        <f t="shared" si="0"/>
        <v>A</v>
      </c>
      <c r="AJ24" s="99" t="str">
        <f t="shared" si="0"/>
        <v>H</v>
      </c>
      <c r="AK24" s="99" t="str">
        <f t="shared" si="0"/>
        <v>A</v>
      </c>
      <c r="AL24" s="99" t="str">
        <f t="shared" si="0"/>
        <v>A</v>
      </c>
      <c r="AM24" s="157" t="str">
        <f t="shared" si="0"/>
        <v>H</v>
      </c>
    </row>
    <row r="25" spans="1:83">
      <c r="A25" s="155" t="s">
        <v>32</v>
      </c>
      <c r="B25" s="148" t="s">
        <v>30</v>
      </c>
      <c r="C25" s="99" t="str">
        <f t="shared" si="0"/>
        <v>H</v>
      </c>
      <c r="D25" s="99" t="str">
        <f t="shared" si="0"/>
        <v>A</v>
      </c>
      <c r="E25" s="99" t="str">
        <f t="shared" si="0"/>
        <v>H</v>
      </c>
      <c r="F25" s="99" t="str">
        <f t="shared" si="0"/>
        <v>A</v>
      </c>
      <c r="G25" s="99" t="str">
        <f t="shared" si="0"/>
        <v>H</v>
      </c>
      <c r="H25" s="99" t="str">
        <f t="shared" si="0"/>
        <v>H</v>
      </c>
      <c r="I25" s="99" t="str">
        <f t="shared" si="0"/>
        <v>A</v>
      </c>
      <c r="J25" s="99" t="str">
        <f t="shared" si="0"/>
        <v>H</v>
      </c>
      <c r="K25" s="99" t="str">
        <f t="shared" si="0"/>
        <v>A</v>
      </c>
      <c r="L25" s="99" t="str">
        <f t="shared" si="0"/>
        <v>H</v>
      </c>
      <c r="M25" s="99" t="str">
        <f t="shared" si="0"/>
        <v>A</v>
      </c>
      <c r="N25" s="99" t="str">
        <f t="shared" si="0"/>
        <v>H</v>
      </c>
      <c r="O25" s="99" t="str">
        <f t="shared" si="0"/>
        <v>A</v>
      </c>
      <c r="P25" s="99" t="str">
        <f t="shared" si="0"/>
        <v>H</v>
      </c>
      <c r="Q25" s="99" t="str">
        <f t="shared" si="0"/>
        <v>A</v>
      </c>
      <c r="R25" s="99" t="str">
        <f t="shared" si="0"/>
        <v>A</v>
      </c>
      <c r="S25" s="99" t="str">
        <f t="shared" si="0"/>
        <v>H</v>
      </c>
      <c r="T25" s="99" t="str">
        <f t="shared" si="0"/>
        <v>H</v>
      </c>
      <c r="U25" s="99" t="str">
        <f t="shared" si="0"/>
        <v>A</v>
      </c>
      <c r="V25" s="99" t="str">
        <f t="shared" si="0"/>
        <v>A</v>
      </c>
      <c r="W25" s="99" t="str">
        <f t="shared" si="0"/>
        <v>H</v>
      </c>
      <c r="X25" s="99" t="str">
        <f t="shared" si="0"/>
        <v>H</v>
      </c>
      <c r="Y25" s="99" t="str">
        <f t="shared" si="0"/>
        <v>A</v>
      </c>
      <c r="Z25" s="99" t="str">
        <f t="shared" si="0"/>
        <v>H</v>
      </c>
      <c r="AA25" s="99" t="str">
        <f t="shared" si="0"/>
        <v>A</v>
      </c>
      <c r="AB25" s="99" t="str">
        <f t="shared" si="0"/>
        <v>H</v>
      </c>
      <c r="AC25" s="99" t="str">
        <f t="shared" si="0"/>
        <v>A</v>
      </c>
      <c r="AD25" s="99" t="str">
        <f t="shared" si="0"/>
        <v>A</v>
      </c>
      <c r="AE25" s="99" t="str">
        <f t="shared" si="0"/>
        <v>H</v>
      </c>
      <c r="AF25" s="99" t="str">
        <f t="shared" si="0"/>
        <v>A</v>
      </c>
      <c r="AG25" s="99" t="str">
        <f t="shared" si="0"/>
        <v>H</v>
      </c>
      <c r="AH25" s="99" t="str">
        <f t="shared" si="0"/>
        <v>H</v>
      </c>
      <c r="AI25" s="99" t="str">
        <f t="shared" si="0"/>
        <v>A</v>
      </c>
      <c r="AJ25" s="99" t="str">
        <f t="shared" si="0"/>
        <v>H</v>
      </c>
      <c r="AK25" s="99" t="str">
        <f t="shared" si="0"/>
        <v>A</v>
      </c>
      <c r="AL25" s="99" t="str">
        <f t="shared" si="0"/>
        <v>A</v>
      </c>
      <c r="AM25" s="157" t="str">
        <f t="shared" si="0"/>
        <v>H</v>
      </c>
    </row>
    <row r="26" spans="1:83">
      <c r="A26" s="155" t="s">
        <v>88</v>
      </c>
      <c r="B26" s="99" t="str">
        <f t="shared" ref="B26:Q26" si="1">IF(EXACT(UPPER(B5), B5), "H", "A")</f>
        <v>H</v>
      </c>
      <c r="C26" s="99" t="str">
        <f t="shared" si="1"/>
        <v>A</v>
      </c>
      <c r="D26" s="99" t="str">
        <f t="shared" si="1"/>
        <v>H</v>
      </c>
      <c r="E26" s="99" t="str">
        <f t="shared" si="1"/>
        <v>A</v>
      </c>
      <c r="F26" s="99" t="str">
        <f t="shared" si="1"/>
        <v>A</v>
      </c>
      <c r="G26" s="99" t="str">
        <f t="shared" si="1"/>
        <v>H</v>
      </c>
      <c r="H26" s="99" t="str">
        <f t="shared" si="1"/>
        <v>A</v>
      </c>
      <c r="I26" s="99" t="str">
        <f t="shared" si="1"/>
        <v>H</v>
      </c>
      <c r="J26" s="99" t="str">
        <f t="shared" si="1"/>
        <v>A</v>
      </c>
      <c r="K26" s="99" t="str">
        <f t="shared" si="1"/>
        <v>H</v>
      </c>
      <c r="L26" s="99" t="str">
        <f t="shared" si="1"/>
        <v>H</v>
      </c>
      <c r="M26" s="99" t="str">
        <f t="shared" si="1"/>
        <v>A</v>
      </c>
      <c r="N26" s="99" t="str">
        <f t="shared" si="1"/>
        <v>A</v>
      </c>
      <c r="O26" s="99" t="str">
        <f t="shared" si="1"/>
        <v>H</v>
      </c>
      <c r="P26" s="99" t="str">
        <f t="shared" si="1"/>
        <v>A</v>
      </c>
      <c r="Q26" s="99" t="str">
        <f t="shared" si="1"/>
        <v>H</v>
      </c>
      <c r="R26" s="99" t="str">
        <f t="shared" si="0"/>
        <v>H</v>
      </c>
      <c r="S26" s="99" t="str">
        <f t="shared" si="0"/>
        <v>A</v>
      </c>
      <c r="T26" s="99" t="str">
        <f t="shared" si="0"/>
        <v>A</v>
      </c>
      <c r="U26" s="99" t="str">
        <f t="shared" si="0"/>
        <v>H</v>
      </c>
      <c r="V26" s="99" t="str">
        <f t="shared" si="0"/>
        <v>H</v>
      </c>
      <c r="W26" s="99" t="str">
        <f t="shared" si="0"/>
        <v>A</v>
      </c>
      <c r="X26" s="99" t="str">
        <f t="shared" si="0"/>
        <v>A</v>
      </c>
      <c r="Y26" s="99" t="str">
        <f t="shared" si="0"/>
        <v>H</v>
      </c>
      <c r="Z26" s="99" t="str">
        <f t="shared" si="0"/>
        <v>H</v>
      </c>
      <c r="AA26" s="99" t="str">
        <f t="shared" si="0"/>
        <v>A</v>
      </c>
      <c r="AB26" s="99" t="str">
        <f t="shared" si="0"/>
        <v>H</v>
      </c>
      <c r="AC26" s="99" t="str">
        <f t="shared" si="0"/>
        <v>A</v>
      </c>
      <c r="AD26" s="99" t="str">
        <f t="shared" si="0"/>
        <v>H</v>
      </c>
      <c r="AE26" s="99" t="str">
        <f t="shared" si="0"/>
        <v>A</v>
      </c>
      <c r="AF26" s="99" t="str">
        <f t="shared" si="0"/>
        <v>H</v>
      </c>
      <c r="AG26" s="99" t="str">
        <f t="shared" si="0"/>
        <v>A</v>
      </c>
      <c r="AH26" s="99" t="str">
        <f t="shared" si="0"/>
        <v>A</v>
      </c>
      <c r="AI26" s="99" t="str">
        <f t="shared" si="0"/>
        <v>H</v>
      </c>
      <c r="AJ26" s="99" t="str">
        <f t="shared" si="0"/>
        <v>A</v>
      </c>
      <c r="AK26" s="99" t="str">
        <f t="shared" si="0"/>
        <v>H</v>
      </c>
      <c r="AL26" s="99" t="str">
        <f t="shared" si="0"/>
        <v>H</v>
      </c>
      <c r="AM26" s="157" t="str">
        <f t="shared" si="0"/>
        <v>A</v>
      </c>
    </row>
    <row r="27" spans="1:83">
      <c r="A27" s="155" t="s">
        <v>90</v>
      </c>
      <c r="B27" s="148" t="s">
        <v>30</v>
      </c>
      <c r="C27" s="99" t="str">
        <f t="shared" ref="C27:AM34" si="2">IF(EXACT(UPPER(C6), C6), "H", "A")</f>
        <v>A</v>
      </c>
      <c r="D27" s="99" t="str">
        <f t="shared" si="2"/>
        <v>H</v>
      </c>
      <c r="E27" s="99" t="str">
        <f t="shared" si="2"/>
        <v>A</v>
      </c>
      <c r="F27" s="99" t="str">
        <f t="shared" si="2"/>
        <v>A</v>
      </c>
      <c r="G27" s="99" t="str">
        <f t="shared" si="2"/>
        <v>H</v>
      </c>
      <c r="H27" s="99" t="str">
        <f t="shared" si="2"/>
        <v>H</v>
      </c>
      <c r="I27" s="99" t="str">
        <f t="shared" si="2"/>
        <v>A</v>
      </c>
      <c r="J27" s="99" t="str">
        <f t="shared" si="2"/>
        <v>H</v>
      </c>
      <c r="K27" s="99" t="str">
        <f t="shared" si="2"/>
        <v>A</v>
      </c>
      <c r="L27" s="99" t="str">
        <f t="shared" si="2"/>
        <v>H</v>
      </c>
      <c r="M27" s="99" t="str">
        <f t="shared" si="2"/>
        <v>A</v>
      </c>
      <c r="N27" s="99" t="str">
        <f t="shared" si="2"/>
        <v>A</v>
      </c>
      <c r="O27" s="99" t="str">
        <f t="shared" si="2"/>
        <v>H</v>
      </c>
      <c r="P27" s="99" t="str">
        <f t="shared" si="2"/>
        <v>A</v>
      </c>
      <c r="Q27" s="99" t="str">
        <f t="shared" si="2"/>
        <v>H</v>
      </c>
      <c r="R27" s="99" t="str">
        <f t="shared" si="2"/>
        <v>H</v>
      </c>
      <c r="S27" s="99" t="str">
        <f t="shared" si="2"/>
        <v>A</v>
      </c>
      <c r="T27" s="99" t="str">
        <f t="shared" si="2"/>
        <v>A</v>
      </c>
      <c r="U27" s="99" t="str">
        <f t="shared" si="2"/>
        <v>H</v>
      </c>
      <c r="V27" s="99" t="str">
        <f t="shared" si="2"/>
        <v>A</v>
      </c>
      <c r="W27" s="99" t="str">
        <f t="shared" si="2"/>
        <v>H</v>
      </c>
      <c r="X27" s="99" t="str">
        <f t="shared" si="2"/>
        <v>H</v>
      </c>
      <c r="Y27" s="99" t="str">
        <f t="shared" si="2"/>
        <v>A</v>
      </c>
      <c r="Z27" s="99" t="str">
        <f t="shared" si="2"/>
        <v>H</v>
      </c>
      <c r="AA27" s="99" t="str">
        <f t="shared" si="2"/>
        <v>A</v>
      </c>
      <c r="AB27" s="99" t="str">
        <f t="shared" si="2"/>
        <v>H</v>
      </c>
      <c r="AC27" s="99" t="str">
        <f t="shared" si="2"/>
        <v>A</v>
      </c>
      <c r="AD27" s="99" t="str">
        <f t="shared" si="2"/>
        <v>H</v>
      </c>
      <c r="AE27" s="99" t="str">
        <f t="shared" si="2"/>
        <v>A</v>
      </c>
      <c r="AF27" s="99" t="str">
        <f t="shared" si="2"/>
        <v>H</v>
      </c>
      <c r="AG27" s="99" t="str">
        <f t="shared" si="2"/>
        <v>A</v>
      </c>
      <c r="AH27" s="99" t="str">
        <f t="shared" si="2"/>
        <v>A</v>
      </c>
      <c r="AI27" s="99" t="str">
        <f t="shared" si="2"/>
        <v>H</v>
      </c>
      <c r="AJ27" s="99" t="str">
        <f t="shared" si="2"/>
        <v>A</v>
      </c>
      <c r="AK27" s="99" t="str">
        <f t="shared" si="2"/>
        <v>H</v>
      </c>
      <c r="AL27" s="99" t="str">
        <f t="shared" si="2"/>
        <v>H</v>
      </c>
      <c r="AM27" s="157" t="str">
        <f t="shared" si="2"/>
        <v>A</v>
      </c>
    </row>
    <row r="28" spans="1:83">
      <c r="A28" s="155" t="s">
        <v>81</v>
      </c>
      <c r="B28" s="99" t="str">
        <f t="shared" ref="B28:Q28" si="3">IF(EXACT(UPPER(B7), B7), "H", "A")</f>
        <v>A</v>
      </c>
      <c r="C28" s="99" t="str">
        <f t="shared" si="3"/>
        <v>H</v>
      </c>
      <c r="D28" s="99" t="str">
        <f t="shared" si="3"/>
        <v>A</v>
      </c>
      <c r="E28" s="99" t="str">
        <f t="shared" si="3"/>
        <v>H</v>
      </c>
      <c r="F28" s="99" t="str">
        <f t="shared" si="3"/>
        <v>H</v>
      </c>
      <c r="G28" s="99" t="str">
        <f t="shared" si="3"/>
        <v>A</v>
      </c>
      <c r="H28" s="99" t="str">
        <f t="shared" si="3"/>
        <v>A</v>
      </c>
      <c r="I28" s="99" t="str">
        <f t="shared" si="3"/>
        <v>H</v>
      </c>
      <c r="J28" s="99" t="str">
        <f t="shared" si="3"/>
        <v>A</v>
      </c>
      <c r="K28" s="99" t="str">
        <f t="shared" si="3"/>
        <v>H</v>
      </c>
      <c r="L28" s="99" t="str">
        <f t="shared" si="3"/>
        <v>H</v>
      </c>
      <c r="M28" s="99" t="str">
        <f t="shared" si="3"/>
        <v>A</v>
      </c>
      <c r="N28" s="99" t="str">
        <f t="shared" si="3"/>
        <v>A</v>
      </c>
      <c r="O28" s="99" t="str">
        <f t="shared" si="3"/>
        <v>H</v>
      </c>
      <c r="P28" s="99" t="str">
        <f t="shared" si="3"/>
        <v>A</v>
      </c>
      <c r="Q28" s="99" t="str">
        <f t="shared" si="3"/>
        <v>H</v>
      </c>
      <c r="R28" s="99" t="str">
        <f t="shared" si="2"/>
        <v>H</v>
      </c>
      <c r="S28" s="99" t="str">
        <f t="shared" si="2"/>
        <v>A</v>
      </c>
      <c r="T28" s="99" t="str">
        <f t="shared" si="2"/>
        <v>A</v>
      </c>
      <c r="U28" s="99" t="str">
        <f t="shared" si="2"/>
        <v>H</v>
      </c>
      <c r="V28" s="99" t="str">
        <f t="shared" si="2"/>
        <v>H</v>
      </c>
      <c r="W28" s="99" t="str">
        <f t="shared" si="2"/>
        <v>A</v>
      </c>
      <c r="X28" s="99" t="str">
        <f t="shared" si="2"/>
        <v>A</v>
      </c>
      <c r="Y28" s="99" t="str">
        <f t="shared" si="2"/>
        <v>H</v>
      </c>
      <c r="Z28" s="99" t="str">
        <f t="shared" si="2"/>
        <v>A</v>
      </c>
      <c r="AA28" s="99" t="str">
        <f t="shared" si="2"/>
        <v>H</v>
      </c>
      <c r="AB28" s="99" t="str">
        <f t="shared" si="2"/>
        <v>H</v>
      </c>
      <c r="AC28" s="99" t="str">
        <f t="shared" si="2"/>
        <v>A</v>
      </c>
      <c r="AD28" s="99" t="str">
        <f t="shared" si="2"/>
        <v>A</v>
      </c>
      <c r="AE28" s="99" t="str">
        <f t="shared" si="2"/>
        <v>H</v>
      </c>
      <c r="AF28" s="99" t="str">
        <f t="shared" si="2"/>
        <v>A</v>
      </c>
      <c r="AG28" s="99" t="str">
        <f t="shared" si="2"/>
        <v>H</v>
      </c>
      <c r="AH28" s="99" t="str">
        <f t="shared" si="2"/>
        <v>A</v>
      </c>
      <c r="AI28" s="99" t="str">
        <f t="shared" si="2"/>
        <v>H</v>
      </c>
      <c r="AJ28" s="99" t="str">
        <f t="shared" si="2"/>
        <v>A</v>
      </c>
      <c r="AK28" s="99" t="str">
        <f t="shared" si="2"/>
        <v>H</v>
      </c>
      <c r="AL28" s="99" t="str">
        <f t="shared" si="2"/>
        <v>H</v>
      </c>
      <c r="AM28" s="157" t="str">
        <f t="shared" si="2"/>
        <v>A</v>
      </c>
    </row>
    <row r="29" spans="1:83">
      <c r="A29" s="155" t="s">
        <v>99</v>
      </c>
      <c r="B29" s="99" t="str">
        <f t="shared" ref="B29:Q29" si="4">IF(EXACT(UPPER(B8), B8), "H", "A")</f>
        <v>H</v>
      </c>
      <c r="C29" s="99" t="str">
        <f t="shared" si="4"/>
        <v>A</v>
      </c>
      <c r="D29" s="99" t="str">
        <f t="shared" si="4"/>
        <v>H</v>
      </c>
      <c r="E29" s="99" t="str">
        <f t="shared" si="4"/>
        <v>A</v>
      </c>
      <c r="F29" s="99" t="str">
        <f t="shared" si="4"/>
        <v>H</v>
      </c>
      <c r="G29" s="99" t="str">
        <f t="shared" si="4"/>
        <v>A</v>
      </c>
      <c r="H29" s="99" t="str">
        <f t="shared" si="4"/>
        <v>A</v>
      </c>
      <c r="I29" s="99" t="str">
        <f t="shared" si="4"/>
        <v>H</v>
      </c>
      <c r="J29" s="99" t="str">
        <f t="shared" si="4"/>
        <v>A</v>
      </c>
      <c r="K29" s="99" t="str">
        <f t="shared" si="4"/>
        <v>H</v>
      </c>
      <c r="L29" s="99" t="str">
        <f t="shared" si="4"/>
        <v>A</v>
      </c>
      <c r="M29" s="99" t="str">
        <f t="shared" si="4"/>
        <v>H</v>
      </c>
      <c r="N29" s="99" t="str">
        <f t="shared" si="4"/>
        <v>A</v>
      </c>
      <c r="O29" s="99" t="str">
        <f t="shared" si="4"/>
        <v>H</v>
      </c>
      <c r="P29" s="99" t="str">
        <f t="shared" si="4"/>
        <v>A</v>
      </c>
      <c r="Q29" s="99" t="str">
        <f t="shared" si="4"/>
        <v>H</v>
      </c>
      <c r="R29" s="99" t="str">
        <f t="shared" si="2"/>
        <v>H</v>
      </c>
      <c r="S29" s="99" t="str">
        <f t="shared" si="2"/>
        <v>A</v>
      </c>
      <c r="T29" s="99" t="str">
        <f t="shared" si="2"/>
        <v>A</v>
      </c>
      <c r="U29" s="99" t="str">
        <f t="shared" si="2"/>
        <v>H</v>
      </c>
      <c r="V29" s="99" t="str">
        <f t="shared" si="2"/>
        <v>H</v>
      </c>
      <c r="W29" s="99" t="str">
        <f t="shared" si="2"/>
        <v>A</v>
      </c>
      <c r="X29" s="99" t="str">
        <f t="shared" si="2"/>
        <v>A</v>
      </c>
      <c r="Y29" s="99" t="str">
        <f t="shared" si="2"/>
        <v>H</v>
      </c>
      <c r="Z29" s="99" t="str">
        <f t="shared" si="2"/>
        <v>A</v>
      </c>
      <c r="AA29" s="99" t="str">
        <f t="shared" si="2"/>
        <v>H</v>
      </c>
      <c r="AB29" s="99" t="str">
        <f t="shared" si="2"/>
        <v>A</v>
      </c>
      <c r="AC29" s="99" t="str">
        <f t="shared" si="2"/>
        <v>H</v>
      </c>
      <c r="AD29" s="99" t="str">
        <f t="shared" si="2"/>
        <v>H</v>
      </c>
      <c r="AE29" s="99" t="str">
        <f t="shared" si="2"/>
        <v>A</v>
      </c>
      <c r="AF29" s="99" t="str">
        <f t="shared" si="2"/>
        <v>H</v>
      </c>
      <c r="AG29" s="99" t="str">
        <f t="shared" si="2"/>
        <v>A</v>
      </c>
      <c r="AH29" s="99" t="str">
        <f t="shared" si="2"/>
        <v>A</v>
      </c>
      <c r="AI29" s="99" t="str">
        <f t="shared" si="2"/>
        <v>H</v>
      </c>
      <c r="AJ29" s="99" t="str">
        <f t="shared" si="2"/>
        <v>A</v>
      </c>
      <c r="AK29" s="99" t="str">
        <f t="shared" si="2"/>
        <v>H</v>
      </c>
      <c r="AL29" s="99" t="str">
        <f t="shared" si="2"/>
        <v>H</v>
      </c>
      <c r="AM29" s="157" t="str">
        <f t="shared" si="2"/>
        <v>A</v>
      </c>
    </row>
    <row r="30" spans="1:83">
      <c r="A30" s="155" t="s">
        <v>79</v>
      </c>
      <c r="B30" s="99" t="str">
        <f t="shared" ref="B30:Q30" si="5">IF(EXACT(UPPER(B9), B9), "H", "A")</f>
        <v>A</v>
      </c>
      <c r="C30" s="99" t="str">
        <f t="shared" si="5"/>
        <v>H</v>
      </c>
      <c r="D30" s="99" t="str">
        <f t="shared" si="5"/>
        <v>A</v>
      </c>
      <c r="E30" s="99" t="str">
        <f t="shared" si="5"/>
        <v>H</v>
      </c>
      <c r="F30" s="99" t="str">
        <f t="shared" si="5"/>
        <v>H</v>
      </c>
      <c r="G30" s="99" t="str">
        <f t="shared" si="5"/>
        <v>A</v>
      </c>
      <c r="H30" s="99" t="str">
        <f t="shared" si="5"/>
        <v>A</v>
      </c>
      <c r="I30" s="99" t="str">
        <f t="shared" si="5"/>
        <v>H</v>
      </c>
      <c r="J30" s="99" t="str">
        <f t="shared" si="5"/>
        <v>A</v>
      </c>
      <c r="K30" s="99" t="str">
        <f t="shared" si="5"/>
        <v>H</v>
      </c>
      <c r="L30" s="99" t="str">
        <f t="shared" si="5"/>
        <v>A</v>
      </c>
      <c r="M30" s="99" t="str">
        <f t="shared" si="5"/>
        <v>H</v>
      </c>
      <c r="N30" s="99" t="str">
        <f t="shared" si="5"/>
        <v>A</v>
      </c>
      <c r="O30" s="99" t="str">
        <f t="shared" si="5"/>
        <v>H</v>
      </c>
      <c r="P30" s="99" t="str">
        <f t="shared" si="5"/>
        <v>A</v>
      </c>
      <c r="Q30" s="99" t="str">
        <f t="shared" si="5"/>
        <v>H</v>
      </c>
      <c r="R30" s="99" t="str">
        <f t="shared" si="2"/>
        <v>H</v>
      </c>
      <c r="S30" s="99" t="str">
        <f t="shared" si="2"/>
        <v>A</v>
      </c>
      <c r="T30" s="99" t="str">
        <f t="shared" si="2"/>
        <v>A</v>
      </c>
      <c r="U30" s="99" t="str">
        <f t="shared" si="2"/>
        <v>H</v>
      </c>
      <c r="V30" s="99" t="str">
        <f t="shared" si="2"/>
        <v>H</v>
      </c>
      <c r="W30" s="99" t="str">
        <f t="shared" si="2"/>
        <v>A</v>
      </c>
      <c r="X30" s="99" t="str">
        <f t="shared" si="2"/>
        <v>A</v>
      </c>
      <c r="Y30" s="99" t="str">
        <f t="shared" si="2"/>
        <v>H</v>
      </c>
      <c r="Z30" s="99" t="str">
        <f t="shared" si="2"/>
        <v>A</v>
      </c>
      <c r="AA30" s="99" t="str">
        <f t="shared" si="2"/>
        <v>H</v>
      </c>
      <c r="AB30" s="99" t="str">
        <f t="shared" si="2"/>
        <v>A</v>
      </c>
      <c r="AC30" s="99" t="str">
        <f t="shared" si="2"/>
        <v>H</v>
      </c>
      <c r="AD30" s="99" t="str">
        <f t="shared" si="2"/>
        <v>A</v>
      </c>
      <c r="AE30" s="99" t="str">
        <f t="shared" si="2"/>
        <v>H</v>
      </c>
      <c r="AF30" s="99" t="str">
        <f t="shared" si="2"/>
        <v>A</v>
      </c>
      <c r="AG30" s="99" t="str">
        <f t="shared" si="2"/>
        <v>H</v>
      </c>
      <c r="AH30" s="99" t="str">
        <f t="shared" si="2"/>
        <v>A</v>
      </c>
      <c r="AI30" s="99" t="str">
        <f t="shared" si="2"/>
        <v>H</v>
      </c>
      <c r="AJ30" s="99" t="str">
        <f t="shared" si="2"/>
        <v>A</v>
      </c>
      <c r="AK30" s="99" t="str">
        <f t="shared" si="2"/>
        <v>H</v>
      </c>
      <c r="AL30" s="99" t="str">
        <f t="shared" si="2"/>
        <v>H</v>
      </c>
      <c r="AM30" s="157" t="str">
        <f t="shared" si="2"/>
        <v>A</v>
      </c>
    </row>
    <row r="31" spans="1:83">
      <c r="A31" s="155" t="s">
        <v>488</v>
      </c>
      <c r="B31" s="99" t="str">
        <f t="shared" ref="B31:Q31" si="6">IF(EXACT(UPPER(B10), B10), "H", "A")</f>
        <v>H</v>
      </c>
      <c r="C31" s="99" t="str">
        <f t="shared" si="6"/>
        <v>A</v>
      </c>
      <c r="D31" s="99" t="str">
        <f t="shared" si="6"/>
        <v>H</v>
      </c>
      <c r="E31" s="99" t="str">
        <f t="shared" si="6"/>
        <v>A</v>
      </c>
      <c r="F31" s="99" t="str">
        <f t="shared" si="6"/>
        <v>A</v>
      </c>
      <c r="G31" s="99" t="str">
        <f t="shared" si="6"/>
        <v>H</v>
      </c>
      <c r="H31" s="99" t="str">
        <f t="shared" si="6"/>
        <v>H</v>
      </c>
      <c r="I31" s="99" t="str">
        <f t="shared" si="6"/>
        <v>A</v>
      </c>
      <c r="J31" s="99" t="str">
        <f t="shared" si="6"/>
        <v>H</v>
      </c>
      <c r="K31" s="99" t="str">
        <f t="shared" si="6"/>
        <v>A</v>
      </c>
      <c r="L31" s="99" t="str">
        <f t="shared" si="6"/>
        <v>A</v>
      </c>
      <c r="M31" s="99" t="str">
        <f t="shared" si="6"/>
        <v>H</v>
      </c>
      <c r="N31" s="99" t="str">
        <f t="shared" si="6"/>
        <v>H</v>
      </c>
      <c r="O31" s="99" t="str">
        <f t="shared" si="6"/>
        <v>A</v>
      </c>
      <c r="P31" s="99" t="str">
        <f t="shared" si="6"/>
        <v>H</v>
      </c>
      <c r="Q31" s="99" t="str">
        <f t="shared" si="6"/>
        <v>A</v>
      </c>
      <c r="R31" s="99" t="str">
        <f t="shared" si="2"/>
        <v>A</v>
      </c>
      <c r="S31" s="99" t="str">
        <f t="shared" si="2"/>
        <v>H</v>
      </c>
      <c r="T31" s="99" t="str">
        <f t="shared" si="2"/>
        <v>H</v>
      </c>
      <c r="U31" s="99" t="str">
        <f t="shared" si="2"/>
        <v>A</v>
      </c>
      <c r="V31" s="99" t="str">
        <f t="shared" si="2"/>
        <v>A</v>
      </c>
      <c r="W31" s="99" t="str">
        <f t="shared" si="2"/>
        <v>H</v>
      </c>
      <c r="X31" s="99" t="str">
        <f t="shared" si="2"/>
        <v>H</v>
      </c>
      <c r="Y31" s="99" t="str">
        <f t="shared" si="2"/>
        <v>A</v>
      </c>
      <c r="Z31" s="99" t="str">
        <f t="shared" si="2"/>
        <v>H</v>
      </c>
      <c r="AA31" s="99" t="str">
        <f t="shared" si="2"/>
        <v>A</v>
      </c>
      <c r="AB31" s="99" t="str">
        <f t="shared" si="2"/>
        <v>A</v>
      </c>
      <c r="AC31" s="99" t="str">
        <f t="shared" si="2"/>
        <v>H</v>
      </c>
      <c r="AD31" s="99" t="str">
        <f t="shared" si="2"/>
        <v>H</v>
      </c>
      <c r="AE31" s="99" t="str">
        <f t="shared" si="2"/>
        <v>A</v>
      </c>
      <c r="AF31" s="99" t="str">
        <f t="shared" si="2"/>
        <v>H</v>
      </c>
      <c r="AG31" s="99" t="str">
        <f t="shared" si="2"/>
        <v>A</v>
      </c>
      <c r="AH31" s="99" t="str">
        <f t="shared" si="2"/>
        <v>H</v>
      </c>
      <c r="AI31" s="99" t="str">
        <f t="shared" si="2"/>
        <v>A</v>
      </c>
      <c r="AJ31" s="99" t="str">
        <f t="shared" si="2"/>
        <v>H</v>
      </c>
      <c r="AK31" s="99" t="str">
        <f t="shared" si="2"/>
        <v>A</v>
      </c>
      <c r="AL31" s="99" t="str">
        <f t="shared" si="2"/>
        <v>A</v>
      </c>
      <c r="AM31" s="157" t="str">
        <f t="shared" si="2"/>
        <v>H</v>
      </c>
    </row>
    <row r="32" spans="1:83">
      <c r="A32" s="155" t="s">
        <v>489</v>
      </c>
      <c r="B32" s="99" t="str">
        <f t="shared" ref="B32:Q32" si="7">IF(EXACT(UPPER(B11), B11), "H", "A")</f>
        <v>A</v>
      </c>
      <c r="C32" s="99" t="str">
        <f t="shared" si="7"/>
        <v>H</v>
      </c>
      <c r="D32" s="99" t="str">
        <f t="shared" si="7"/>
        <v>A</v>
      </c>
      <c r="E32" s="99" t="str">
        <f t="shared" si="7"/>
        <v>H</v>
      </c>
      <c r="F32" s="99" t="str">
        <f t="shared" si="7"/>
        <v>H</v>
      </c>
      <c r="G32" s="99" t="str">
        <f t="shared" si="7"/>
        <v>A</v>
      </c>
      <c r="H32" s="99" t="str">
        <f t="shared" si="7"/>
        <v>H</v>
      </c>
      <c r="I32" s="99" t="str">
        <f t="shared" si="7"/>
        <v>A</v>
      </c>
      <c r="J32" s="99" t="str">
        <f t="shared" si="7"/>
        <v>H</v>
      </c>
      <c r="K32" s="99" t="str">
        <f t="shared" si="7"/>
        <v>A</v>
      </c>
      <c r="L32" s="99" t="str">
        <f t="shared" si="7"/>
        <v>A</v>
      </c>
      <c r="M32" s="99" t="str">
        <f t="shared" si="7"/>
        <v>H</v>
      </c>
      <c r="N32" s="99" t="str">
        <f t="shared" si="7"/>
        <v>H</v>
      </c>
      <c r="O32" s="99" t="str">
        <f t="shared" si="7"/>
        <v>A</v>
      </c>
      <c r="P32" s="99" t="str">
        <f t="shared" si="7"/>
        <v>H</v>
      </c>
      <c r="Q32" s="99" t="str">
        <f t="shared" si="7"/>
        <v>A</v>
      </c>
      <c r="R32" s="99" t="str">
        <f t="shared" si="2"/>
        <v>A</v>
      </c>
      <c r="S32" s="99" t="str">
        <f t="shared" si="2"/>
        <v>H</v>
      </c>
      <c r="T32" s="99" t="str">
        <f t="shared" si="2"/>
        <v>H</v>
      </c>
      <c r="U32" s="99" t="str">
        <f t="shared" si="2"/>
        <v>A</v>
      </c>
      <c r="V32" s="99" t="str">
        <f t="shared" si="2"/>
        <v>A</v>
      </c>
      <c r="W32" s="99" t="str">
        <f t="shared" si="2"/>
        <v>H</v>
      </c>
      <c r="X32" s="99" t="str">
        <f t="shared" si="2"/>
        <v>H</v>
      </c>
      <c r="Y32" s="99" t="str">
        <f t="shared" si="2"/>
        <v>A</v>
      </c>
      <c r="Z32" s="99" t="str">
        <f t="shared" si="2"/>
        <v>A</v>
      </c>
      <c r="AA32" s="99" t="str">
        <f t="shared" si="2"/>
        <v>H</v>
      </c>
      <c r="AB32" s="99" t="str">
        <f t="shared" si="2"/>
        <v>A</v>
      </c>
      <c r="AC32" s="99" t="str">
        <f t="shared" si="2"/>
        <v>H</v>
      </c>
      <c r="AD32" s="99" t="str">
        <f t="shared" si="2"/>
        <v>A</v>
      </c>
      <c r="AE32" s="99" t="str">
        <f t="shared" si="2"/>
        <v>H</v>
      </c>
      <c r="AF32" s="99" t="str">
        <f t="shared" si="2"/>
        <v>A</v>
      </c>
      <c r="AG32" s="99" t="str">
        <f t="shared" si="2"/>
        <v>H</v>
      </c>
      <c r="AH32" s="99" t="str">
        <f t="shared" si="2"/>
        <v>H</v>
      </c>
      <c r="AI32" s="99" t="str">
        <f t="shared" si="2"/>
        <v>A</v>
      </c>
      <c r="AJ32" s="99" t="str">
        <f t="shared" si="2"/>
        <v>H</v>
      </c>
      <c r="AK32" s="99" t="str">
        <f t="shared" si="2"/>
        <v>A</v>
      </c>
      <c r="AL32" s="99" t="str">
        <f t="shared" si="2"/>
        <v>A</v>
      </c>
      <c r="AM32" s="157" t="str">
        <f t="shared" si="2"/>
        <v>H</v>
      </c>
    </row>
    <row r="33" spans="1:79">
      <c r="A33" s="155" t="s">
        <v>67</v>
      </c>
      <c r="B33" s="99" t="str">
        <f t="shared" ref="B33:Q33" si="8">IF(EXACT(UPPER(B12), B12), "H", "A")</f>
        <v>A</v>
      </c>
      <c r="C33" s="99" t="str">
        <f t="shared" si="8"/>
        <v>H</v>
      </c>
      <c r="D33" s="99" t="str">
        <f t="shared" si="8"/>
        <v>A</v>
      </c>
      <c r="E33" s="99" t="str">
        <f t="shared" si="8"/>
        <v>H</v>
      </c>
      <c r="F33" s="99" t="str">
        <f t="shared" si="8"/>
        <v>H</v>
      </c>
      <c r="G33" s="99" t="str">
        <f t="shared" si="8"/>
        <v>A</v>
      </c>
      <c r="H33" s="99" t="str">
        <f t="shared" si="8"/>
        <v>A</v>
      </c>
      <c r="I33" s="99" t="str">
        <f t="shared" si="8"/>
        <v>H</v>
      </c>
      <c r="J33" s="99" t="str">
        <f t="shared" si="8"/>
        <v>A</v>
      </c>
      <c r="K33" s="99" t="str">
        <f t="shared" si="8"/>
        <v>H</v>
      </c>
      <c r="L33" s="99" t="str">
        <f t="shared" si="8"/>
        <v>A</v>
      </c>
      <c r="M33" s="99" t="str">
        <f t="shared" si="8"/>
        <v>H</v>
      </c>
      <c r="N33" s="99" t="str">
        <f t="shared" si="8"/>
        <v>H</v>
      </c>
      <c r="O33" s="99" t="str">
        <f t="shared" si="8"/>
        <v>A</v>
      </c>
      <c r="P33" s="99" t="str">
        <f t="shared" si="8"/>
        <v>H</v>
      </c>
      <c r="Q33" s="99" t="str">
        <f t="shared" si="8"/>
        <v>A</v>
      </c>
      <c r="R33" s="99" t="str">
        <f t="shared" si="2"/>
        <v>A</v>
      </c>
      <c r="S33" s="99" t="str">
        <f t="shared" si="2"/>
        <v>H</v>
      </c>
      <c r="T33" s="99" t="str">
        <f t="shared" si="2"/>
        <v>H</v>
      </c>
      <c r="U33" s="99" t="str">
        <f t="shared" si="2"/>
        <v>A</v>
      </c>
      <c r="V33" s="99" t="str">
        <f t="shared" si="2"/>
        <v>H</v>
      </c>
      <c r="W33" s="99" t="str">
        <f t="shared" si="2"/>
        <v>A</v>
      </c>
      <c r="X33" s="99" t="str">
        <f t="shared" si="2"/>
        <v>A</v>
      </c>
      <c r="Y33" s="99" t="str">
        <f t="shared" si="2"/>
        <v>H</v>
      </c>
      <c r="Z33" s="99" t="str">
        <f t="shared" si="2"/>
        <v>A</v>
      </c>
      <c r="AA33" s="99" t="str">
        <f t="shared" si="2"/>
        <v>H</v>
      </c>
      <c r="AB33" s="99" t="str">
        <f t="shared" si="2"/>
        <v>A</v>
      </c>
      <c r="AC33" s="99" t="str">
        <f t="shared" si="2"/>
        <v>H</v>
      </c>
      <c r="AD33" s="99" t="str">
        <f t="shared" si="2"/>
        <v>A</v>
      </c>
      <c r="AE33" s="99" t="str">
        <f t="shared" si="2"/>
        <v>H</v>
      </c>
      <c r="AF33" s="99" t="str">
        <f t="shared" si="2"/>
        <v>A</v>
      </c>
      <c r="AG33" s="99" t="str">
        <f t="shared" si="2"/>
        <v>H</v>
      </c>
      <c r="AH33" s="99" t="str">
        <f t="shared" si="2"/>
        <v>H</v>
      </c>
      <c r="AI33" s="99" t="str">
        <f t="shared" si="2"/>
        <v>A</v>
      </c>
      <c r="AJ33" s="99" t="str">
        <f t="shared" si="2"/>
        <v>H</v>
      </c>
      <c r="AK33" s="99" t="str">
        <f t="shared" si="2"/>
        <v>A</v>
      </c>
      <c r="AL33" s="99" t="str">
        <f t="shared" si="2"/>
        <v>A</v>
      </c>
      <c r="AM33" s="157" t="str">
        <f t="shared" si="2"/>
        <v>H</v>
      </c>
    </row>
    <row r="34" spans="1:79">
      <c r="A34" s="155" t="s">
        <v>70</v>
      </c>
      <c r="B34" s="99" t="str">
        <f t="shared" ref="B34:Q34" si="9">IF(EXACT(UPPER(B13), B13), "H", "A")</f>
        <v>H</v>
      </c>
      <c r="C34" s="99" t="str">
        <f t="shared" si="9"/>
        <v>A</v>
      </c>
      <c r="D34" s="99" t="str">
        <f t="shared" si="9"/>
        <v>H</v>
      </c>
      <c r="E34" s="99" t="str">
        <f t="shared" si="9"/>
        <v>A</v>
      </c>
      <c r="F34" s="99" t="str">
        <f t="shared" si="9"/>
        <v>A</v>
      </c>
      <c r="G34" s="99" t="str">
        <f t="shared" si="9"/>
        <v>H</v>
      </c>
      <c r="H34" s="99" t="str">
        <f t="shared" si="9"/>
        <v>H</v>
      </c>
      <c r="I34" s="99" t="str">
        <f t="shared" si="9"/>
        <v>A</v>
      </c>
      <c r="J34" s="99" t="str">
        <f t="shared" si="9"/>
        <v>H</v>
      </c>
      <c r="K34" s="99" t="str">
        <f t="shared" si="9"/>
        <v>A</v>
      </c>
      <c r="L34" s="99" t="str">
        <f t="shared" si="9"/>
        <v>H</v>
      </c>
      <c r="M34" s="99" t="str">
        <f t="shared" si="9"/>
        <v>A</v>
      </c>
      <c r="N34" s="99" t="str">
        <f t="shared" si="9"/>
        <v>H</v>
      </c>
      <c r="O34" s="99" t="str">
        <f t="shared" si="9"/>
        <v>A</v>
      </c>
      <c r="P34" s="99" t="str">
        <f t="shared" si="9"/>
        <v>H</v>
      </c>
      <c r="Q34" s="99" t="str">
        <f t="shared" si="9"/>
        <v>A</v>
      </c>
      <c r="R34" s="99" t="str">
        <f t="shared" si="2"/>
        <v>A</v>
      </c>
      <c r="S34" s="99" t="str">
        <f t="shared" si="2"/>
        <v>H</v>
      </c>
      <c r="T34" s="99" t="str">
        <f t="shared" si="2"/>
        <v>H</v>
      </c>
      <c r="U34" s="99" t="str">
        <f t="shared" si="2"/>
        <v>A</v>
      </c>
      <c r="V34" s="99" t="str">
        <f t="shared" si="2"/>
        <v>A</v>
      </c>
      <c r="W34" s="99" t="str">
        <f t="shared" si="2"/>
        <v>H</v>
      </c>
      <c r="X34" s="99" t="str">
        <f t="shared" si="2"/>
        <v>H</v>
      </c>
      <c r="Y34" s="99" t="str">
        <f t="shared" si="2"/>
        <v>A</v>
      </c>
      <c r="Z34" s="99" t="str">
        <f t="shared" si="2"/>
        <v>H</v>
      </c>
      <c r="AA34" s="99" t="str">
        <f t="shared" si="2"/>
        <v>A</v>
      </c>
      <c r="AB34" s="99" t="str">
        <f t="shared" si="2"/>
        <v>H</v>
      </c>
      <c r="AC34" s="99" t="str">
        <f t="shared" si="2"/>
        <v>A</v>
      </c>
      <c r="AD34" s="99" t="str">
        <f t="shared" si="2"/>
        <v>H</v>
      </c>
      <c r="AE34" s="99" t="str">
        <f t="shared" si="2"/>
        <v>A</v>
      </c>
      <c r="AF34" s="99" t="str">
        <f t="shared" si="2"/>
        <v>H</v>
      </c>
      <c r="AG34" s="99" t="str">
        <f t="shared" si="2"/>
        <v>A</v>
      </c>
      <c r="AH34" s="99" t="str">
        <f t="shared" si="2"/>
        <v>H</v>
      </c>
      <c r="AI34" s="99" t="str">
        <f t="shared" si="2"/>
        <v>A</v>
      </c>
      <c r="AJ34" s="99" t="str">
        <f t="shared" si="2"/>
        <v>H</v>
      </c>
      <c r="AK34" s="99" t="str">
        <f t="shared" si="2"/>
        <v>A</v>
      </c>
      <c r="AL34" s="99" t="str">
        <f t="shared" si="2"/>
        <v>A</v>
      </c>
      <c r="AM34" s="157" t="str">
        <f t="shared" si="2"/>
        <v>H</v>
      </c>
    </row>
    <row r="35" spans="1:79">
      <c r="A35" s="155" t="s">
        <v>65</v>
      </c>
      <c r="B35" s="148" t="s">
        <v>30</v>
      </c>
      <c r="C35" s="99" t="str">
        <f t="shared" ref="C35:AM42" si="10">IF(EXACT(UPPER(C14), C14), "H", "A")</f>
        <v>A</v>
      </c>
      <c r="D35" s="99" t="str">
        <f t="shared" si="10"/>
        <v>H</v>
      </c>
      <c r="E35" s="99" t="str">
        <f t="shared" si="10"/>
        <v>A</v>
      </c>
      <c r="F35" s="99" t="str">
        <f t="shared" si="10"/>
        <v>H</v>
      </c>
      <c r="G35" s="99" t="str">
        <f t="shared" si="10"/>
        <v>A</v>
      </c>
      <c r="H35" s="99" t="str">
        <f t="shared" si="10"/>
        <v>A</v>
      </c>
      <c r="I35" s="99" t="str">
        <f t="shared" si="10"/>
        <v>H</v>
      </c>
      <c r="J35" s="99" t="str">
        <f t="shared" si="10"/>
        <v>A</v>
      </c>
      <c r="K35" s="99" t="str">
        <f t="shared" si="10"/>
        <v>H</v>
      </c>
      <c r="L35" s="99" t="str">
        <f t="shared" si="10"/>
        <v>H</v>
      </c>
      <c r="M35" s="99" t="str">
        <f t="shared" si="10"/>
        <v>A</v>
      </c>
      <c r="N35" s="99" t="str">
        <f t="shared" si="10"/>
        <v>H</v>
      </c>
      <c r="O35" s="99" t="str">
        <f t="shared" si="10"/>
        <v>A</v>
      </c>
      <c r="P35" s="99" t="str">
        <f t="shared" si="10"/>
        <v>H</v>
      </c>
      <c r="Q35" s="99" t="str">
        <f t="shared" si="10"/>
        <v>A</v>
      </c>
      <c r="R35" s="99" t="str">
        <f t="shared" si="10"/>
        <v>A</v>
      </c>
      <c r="S35" s="99" t="str">
        <f t="shared" si="10"/>
        <v>H</v>
      </c>
      <c r="T35" s="99" t="str">
        <f t="shared" si="10"/>
        <v>H</v>
      </c>
      <c r="U35" s="99" t="str">
        <f t="shared" si="10"/>
        <v>A</v>
      </c>
      <c r="V35" s="99" t="str">
        <f t="shared" si="10"/>
        <v>H</v>
      </c>
      <c r="W35" s="99" t="str">
        <f t="shared" si="10"/>
        <v>A</v>
      </c>
      <c r="X35" s="99" t="str">
        <f t="shared" si="10"/>
        <v>A</v>
      </c>
      <c r="Y35" s="99" t="str">
        <f t="shared" si="10"/>
        <v>H</v>
      </c>
      <c r="Z35" s="99" t="str">
        <f t="shared" si="10"/>
        <v>A</v>
      </c>
      <c r="AA35" s="99" t="str">
        <f t="shared" si="10"/>
        <v>H</v>
      </c>
      <c r="AB35" s="99" t="str">
        <f t="shared" si="10"/>
        <v>H</v>
      </c>
      <c r="AC35" s="99" t="str">
        <f t="shared" si="10"/>
        <v>A</v>
      </c>
      <c r="AD35" s="99" t="str">
        <f t="shared" si="10"/>
        <v>H</v>
      </c>
      <c r="AE35" s="99" t="str">
        <f t="shared" si="10"/>
        <v>A</v>
      </c>
      <c r="AF35" s="99" t="str">
        <f t="shared" si="10"/>
        <v>H</v>
      </c>
      <c r="AG35" s="99" t="str">
        <f t="shared" si="10"/>
        <v>A</v>
      </c>
      <c r="AH35" s="99" t="str">
        <f t="shared" si="10"/>
        <v>H</v>
      </c>
      <c r="AI35" s="99" t="str">
        <f t="shared" si="10"/>
        <v>A</v>
      </c>
      <c r="AJ35" s="99" t="str">
        <f t="shared" si="10"/>
        <v>H</v>
      </c>
      <c r="AK35" s="99" t="str">
        <f t="shared" si="10"/>
        <v>A</v>
      </c>
      <c r="AL35" s="99" t="str">
        <f t="shared" si="10"/>
        <v>A</v>
      </c>
      <c r="AM35" s="157" t="str">
        <f t="shared" si="10"/>
        <v>H</v>
      </c>
    </row>
    <row r="36" spans="1:79">
      <c r="A36" s="155" t="s">
        <v>72</v>
      </c>
      <c r="B36" s="148" t="s">
        <v>30</v>
      </c>
      <c r="C36" s="99" t="str">
        <f t="shared" si="10"/>
        <v>H</v>
      </c>
      <c r="D36" s="99" t="str">
        <f t="shared" si="10"/>
        <v>A</v>
      </c>
      <c r="E36" s="99" t="str">
        <f t="shared" si="10"/>
        <v>H</v>
      </c>
      <c r="F36" s="99" t="str">
        <f t="shared" si="10"/>
        <v>A</v>
      </c>
      <c r="G36" s="99" t="str">
        <f t="shared" si="10"/>
        <v>H</v>
      </c>
      <c r="H36" s="99" t="str">
        <f t="shared" si="10"/>
        <v>H</v>
      </c>
      <c r="I36" s="99" t="str">
        <f t="shared" si="10"/>
        <v>A</v>
      </c>
      <c r="J36" s="99" t="str">
        <f t="shared" si="10"/>
        <v>H</v>
      </c>
      <c r="K36" s="99" t="str">
        <f t="shared" si="10"/>
        <v>A</v>
      </c>
      <c r="L36" s="99" t="str">
        <f t="shared" si="10"/>
        <v>A</v>
      </c>
      <c r="M36" s="99" t="str">
        <f t="shared" si="10"/>
        <v>H</v>
      </c>
      <c r="N36" s="99" t="str">
        <f t="shared" si="10"/>
        <v>A</v>
      </c>
      <c r="O36" s="99" t="str">
        <f t="shared" si="10"/>
        <v>H</v>
      </c>
      <c r="P36" s="99" t="str">
        <f t="shared" si="10"/>
        <v>A</v>
      </c>
      <c r="Q36" s="99" t="str">
        <f t="shared" si="10"/>
        <v>H</v>
      </c>
      <c r="R36" s="99" t="str">
        <f t="shared" si="10"/>
        <v>H</v>
      </c>
      <c r="S36" s="99" t="str">
        <f t="shared" si="10"/>
        <v>A</v>
      </c>
      <c r="T36" s="99" t="str">
        <f t="shared" si="10"/>
        <v>A</v>
      </c>
      <c r="U36" s="99" t="str">
        <f t="shared" si="10"/>
        <v>H</v>
      </c>
      <c r="V36" s="99" t="str">
        <f t="shared" si="10"/>
        <v>A</v>
      </c>
      <c r="W36" s="99" t="str">
        <f t="shared" si="10"/>
        <v>H</v>
      </c>
      <c r="X36" s="99" t="str">
        <f t="shared" si="10"/>
        <v>H</v>
      </c>
      <c r="Y36" s="99" t="str">
        <f t="shared" si="10"/>
        <v>A</v>
      </c>
      <c r="Z36" s="99" t="str">
        <f t="shared" si="10"/>
        <v>H</v>
      </c>
      <c r="AA36" s="99" t="str">
        <f t="shared" si="10"/>
        <v>A</v>
      </c>
      <c r="AB36" s="99" t="str">
        <f t="shared" si="10"/>
        <v>A</v>
      </c>
      <c r="AC36" s="99" t="str">
        <f t="shared" si="10"/>
        <v>H</v>
      </c>
      <c r="AD36" s="99" t="str">
        <f t="shared" si="10"/>
        <v>A</v>
      </c>
      <c r="AE36" s="99" t="str">
        <f t="shared" si="10"/>
        <v>H</v>
      </c>
      <c r="AF36" s="99" t="str">
        <f t="shared" si="10"/>
        <v>A</v>
      </c>
      <c r="AG36" s="99" t="str">
        <f t="shared" si="10"/>
        <v>H</v>
      </c>
      <c r="AH36" s="99" t="str">
        <f t="shared" si="10"/>
        <v>A</v>
      </c>
      <c r="AI36" s="99" t="str">
        <f t="shared" si="10"/>
        <v>H</v>
      </c>
      <c r="AJ36" s="99" t="str">
        <f t="shared" si="10"/>
        <v>A</v>
      </c>
      <c r="AK36" s="99" t="str">
        <f t="shared" si="10"/>
        <v>H</v>
      </c>
      <c r="AL36" s="99" t="str">
        <f t="shared" si="10"/>
        <v>H</v>
      </c>
      <c r="AM36" s="157" t="str">
        <f t="shared" si="10"/>
        <v>A</v>
      </c>
    </row>
    <row r="37" spans="1:79">
      <c r="A37" s="155" t="s">
        <v>104</v>
      </c>
      <c r="B37" s="99" t="str">
        <f t="shared" ref="B37:Q37" si="11">IF(EXACT(UPPER(B16), B16), "H", "A")</f>
        <v>A</v>
      </c>
      <c r="C37" s="99" t="str">
        <f t="shared" si="11"/>
        <v>H</v>
      </c>
      <c r="D37" s="99" t="str">
        <f t="shared" si="11"/>
        <v>A</v>
      </c>
      <c r="E37" s="99" t="str">
        <f t="shared" si="11"/>
        <v>H</v>
      </c>
      <c r="F37" s="99" t="str">
        <f t="shared" si="11"/>
        <v>H</v>
      </c>
      <c r="G37" s="99" t="str">
        <f t="shared" si="11"/>
        <v>A</v>
      </c>
      <c r="H37" s="99" t="str">
        <f t="shared" si="11"/>
        <v>H</v>
      </c>
      <c r="I37" s="99" t="str">
        <f t="shared" si="11"/>
        <v>A</v>
      </c>
      <c r="J37" s="99" t="str">
        <f t="shared" si="11"/>
        <v>H</v>
      </c>
      <c r="K37" s="99" t="str">
        <f t="shared" si="11"/>
        <v>A</v>
      </c>
      <c r="L37" s="99" t="str">
        <f t="shared" si="11"/>
        <v>A</v>
      </c>
      <c r="M37" s="99" t="str">
        <f t="shared" si="11"/>
        <v>H</v>
      </c>
      <c r="N37" s="99" t="str">
        <f t="shared" si="11"/>
        <v>A</v>
      </c>
      <c r="O37" s="99" t="str">
        <f t="shared" si="11"/>
        <v>H</v>
      </c>
      <c r="P37" s="99" t="str">
        <f t="shared" si="11"/>
        <v>A</v>
      </c>
      <c r="Q37" s="99" t="str">
        <f t="shared" si="11"/>
        <v>H</v>
      </c>
      <c r="R37" s="99" t="str">
        <f t="shared" si="10"/>
        <v>H</v>
      </c>
      <c r="S37" s="99" t="str">
        <f t="shared" si="10"/>
        <v>A</v>
      </c>
      <c r="T37" s="99" t="str">
        <f t="shared" si="10"/>
        <v>A</v>
      </c>
      <c r="U37" s="99" t="str">
        <f t="shared" si="10"/>
        <v>H</v>
      </c>
      <c r="V37" s="99" t="str">
        <f t="shared" si="10"/>
        <v>A</v>
      </c>
      <c r="W37" s="99" t="str">
        <f t="shared" si="10"/>
        <v>H</v>
      </c>
      <c r="X37" s="99" t="str">
        <f t="shared" si="10"/>
        <v>H</v>
      </c>
      <c r="Y37" s="99" t="str">
        <f t="shared" si="10"/>
        <v>A</v>
      </c>
      <c r="Z37" s="99" t="str">
        <f t="shared" si="10"/>
        <v>A</v>
      </c>
      <c r="AA37" s="99" t="str">
        <f t="shared" si="10"/>
        <v>H</v>
      </c>
      <c r="AB37" s="99" t="str">
        <f t="shared" si="10"/>
        <v>A</v>
      </c>
      <c r="AC37" s="99" t="str">
        <f t="shared" si="10"/>
        <v>H</v>
      </c>
      <c r="AD37" s="99" t="str">
        <f t="shared" si="10"/>
        <v>A</v>
      </c>
      <c r="AE37" s="99" t="str">
        <f t="shared" si="10"/>
        <v>H</v>
      </c>
      <c r="AF37" s="99" t="str">
        <f t="shared" si="10"/>
        <v>A</v>
      </c>
      <c r="AG37" s="99" t="str">
        <f t="shared" si="10"/>
        <v>H</v>
      </c>
      <c r="AH37" s="99" t="str">
        <f t="shared" si="10"/>
        <v>A</v>
      </c>
      <c r="AI37" s="99" t="str">
        <f t="shared" si="10"/>
        <v>H</v>
      </c>
      <c r="AJ37" s="99" t="str">
        <f t="shared" si="10"/>
        <v>A</v>
      </c>
      <c r="AK37" s="99" t="str">
        <f t="shared" si="10"/>
        <v>H</v>
      </c>
      <c r="AL37" s="99" t="str">
        <f t="shared" si="10"/>
        <v>H</v>
      </c>
      <c r="AM37" s="157" t="str">
        <f t="shared" si="10"/>
        <v>A</v>
      </c>
    </row>
    <row r="38" spans="1:79">
      <c r="A38" s="155" t="s">
        <v>106</v>
      </c>
      <c r="B38" s="99" t="str">
        <f t="shared" ref="B38:Q38" si="12">IF(EXACT(UPPER(B17), B17), "H", "A")</f>
        <v>H</v>
      </c>
      <c r="C38" s="99" t="str">
        <f t="shared" si="12"/>
        <v>A</v>
      </c>
      <c r="D38" s="99" t="str">
        <f t="shared" si="12"/>
        <v>H</v>
      </c>
      <c r="E38" s="99" t="str">
        <f t="shared" si="12"/>
        <v>A</v>
      </c>
      <c r="F38" s="99" t="str">
        <f t="shared" si="12"/>
        <v>H</v>
      </c>
      <c r="G38" s="99" t="str">
        <f t="shared" si="12"/>
        <v>A</v>
      </c>
      <c r="H38" s="99" t="str">
        <f t="shared" si="12"/>
        <v>H</v>
      </c>
      <c r="I38" s="99" t="str">
        <f t="shared" si="12"/>
        <v>A</v>
      </c>
      <c r="J38" s="99" t="str">
        <f t="shared" si="12"/>
        <v>H</v>
      </c>
      <c r="K38" s="99" t="str">
        <f t="shared" si="12"/>
        <v>A</v>
      </c>
      <c r="L38" s="99" t="str">
        <f t="shared" si="12"/>
        <v>H</v>
      </c>
      <c r="M38" s="99" t="str">
        <f t="shared" si="12"/>
        <v>A</v>
      </c>
      <c r="N38" s="99" t="str">
        <f t="shared" si="12"/>
        <v>H</v>
      </c>
      <c r="O38" s="99" t="str">
        <f t="shared" si="12"/>
        <v>A</v>
      </c>
      <c r="P38" s="99" t="str">
        <f t="shared" si="12"/>
        <v>H</v>
      </c>
      <c r="Q38" s="99" t="str">
        <f t="shared" si="12"/>
        <v>A</v>
      </c>
      <c r="R38" s="99" t="str">
        <f t="shared" si="10"/>
        <v>A</v>
      </c>
      <c r="S38" s="99" t="str">
        <f t="shared" si="10"/>
        <v>H</v>
      </c>
      <c r="T38" s="99" t="str">
        <f t="shared" si="10"/>
        <v>H</v>
      </c>
      <c r="U38" s="99" t="str">
        <f t="shared" si="10"/>
        <v>A</v>
      </c>
      <c r="V38" s="99" t="str">
        <f t="shared" si="10"/>
        <v>A</v>
      </c>
      <c r="W38" s="99" t="str">
        <f t="shared" si="10"/>
        <v>H</v>
      </c>
      <c r="X38" s="99" t="str">
        <f t="shared" si="10"/>
        <v>H</v>
      </c>
      <c r="Y38" s="99" t="str">
        <f t="shared" si="10"/>
        <v>A</v>
      </c>
      <c r="Z38" s="99" t="str">
        <f t="shared" si="10"/>
        <v>A</v>
      </c>
      <c r="AA38" s="99" t="str">
        <f t="shared" si="10"/>
        <v>H</v>
      </c>
      <c r="AB38" s="99" t="str">
        <f t="shared" si="10"/>
        <v>H</v>
      </c>
      <c r="AC38" s="99" t="str">
        <f t="shared" si="10"/>
        <v>A</v>
      </c>
      <c r="AD38" s="99" t="str">
        <f t="shared" si="10"/>
        <v>H</v>
      </c>
      <c r="AE38" s="99" t="str">
        <f t="shared" si="10"/>
        <v>A</v>
      </c>
      <c r="AF38" s="99" t="str">
        <f t="shared" si="10"/>
        <v>H</v>
      </c>
      <c r="AG38" s="99" t="str">
        <f t="shared" si="10"/>
        <v>A</v>
      </c>
      <c r="AH38" s="99" t="str">
        <f t="shared" si="10"/>
        <v>H</v>
      </c>
      <c r="AI38" s="99" t="str">
        <f t="shared" si="10"/>
        <v>A</v>
      </c>
      <c r="AJ38" s="99" t="str">
        <f t="shared" si="10"/>
        <v>H</v>
      </c>
      <c r="AK38" s="99" t="str">
        <f t="shared" si="10"/>
        <v>A</v>
      </c>
      <c r="AL38" s="99" t="str">
        <f t="shared" si="10"/>
        <v>A</v>
      </c>
      <c r="AM38" s="157" t="str">
        <f t="shared" si="10"/>
        <v>H</v>
      </c>
    </row>
    <row r="39" spans="1:79">
      <c r="A39" s="155" t="s">
        <v>77</v>
      </c>
      <c r="B39" s="99" t="str">
        <f t="shared" ref="B39:Q39" si="13">IF(EXACT(UPPER(B18), B18), "H", "A")</f>
        <v>A</v>
      </c>
      <c r="C39" s="99" t="str">
        <f t="shared" si="13"/>
        <v>H</v>
      </c>
      <c r="D39" s="99" t="str">
        <f t="shared" si="13"/>
        <v>A</v>
      </c>
      <c r="E39" s="99" t="str">
        <f t="shared" si="13"/>
        <v>H</v>
      </c>
      <c r="F39" s="99" t="str">
        <f t="shared" si="13"/>
        <v>A</v>
      </c>
      <c r="G39" s="99" t="str">
        <f t="shared" si="13"/>
        <v>H</v>
      </c>
      <c r="H39" s="99" t="str">
        <f t="shared" si="13"/>
        <v>A</v>
      </c>
      <c r="I39" s="99" t="str">
        <f t="shared" si="13"/>
        <v>H</v>
      </c>
      <c r="J39" s="99" t="str">
        <f t="shared" si="13"/>
        <v>A</v>
      </c>
      <c r="K39" s="99" t="str">
        <f t="shared" si="13"/>
        <v>H</v>
      </c>
      <c r="L39" s="99" t="str">
        <f t="shared" si="13"/>
        <v>A</v>
      </c>
      <c r="M39" s="99" t="str">
        <f t="shared" si="13"/>
        <v>H</v>
      </c>
      <c r="N39" s="99" t="str">
        <f t="shared" si="13"/>
        <v>A</v>
      </c>
      <c r="O39" s="99" t="str">
        <f t="shared" si="13"/>
        <v>H</v>
      </c>
      <c r="P39" s="99" t="str">
        <f t="shared" si="13"/>
        <v>A</v>
      </c>
      <c r="Q39" s="99" t="str">
        <f t="shared" si="13"/>
        <v>H</v>
      </c>
      <c r="R39" s="99" t="str">
        <f t="shared" si="10"/>
        <v>H</v>
      </c>
      <c r="S39" s="99" t="str">
        <f t="shared" si="10"/>
        <v>A</v>
      </c>
      <c r="T39" s="99" t="str">
        <f t="shared" si="10"/>
        <v>A</v>
      </c>
      <c r="U39" s="99" t="str">
        <f t="shared" si="10"/>
        <v>H</v>
      </c>
      <c r="V39" s="99" t="str">
        <f t="shared" si="10"/>
        <v>H</v>
      </c>
      <c r="W39" s="99" t="str">
        <f t="shared" si="10"/>
        <v>A</v>
      </c>
      <c r="X39" s="99" t="str">
        <f t="shared" si="10"/>
        <v>A</v>
      </c>
      <c r="Y39" s="99" t="str">
        <f t="shared" si="10"/>
        <v>H</v>
      </c>
      <c r="Z39" s="99" t="str">
        <f t="shared" si="10"/>
        <v>H</v>
      </c>
      <c r="AA39" s="99" t="str">
        <f t="shared" si="10"/>
        <v>A</v>
      </c>
      <c r="AB39" s="99" t="str">
        <f t="shared" si="10"/>
        <v>A</v>
      </c>
      <c r="AC39" s="99" t="str">
        <f t="shared" si="10"/>
        <v>H</v>
      </c>
      <c r="AD39" s="99" t="str">
        <f t="shared" si="10"/>
        <v>A</v>
      </c>
      <c r="AE39" s="99" t="str">
        <f t="shared" si="10"/>
        <v>H</v>
      </c>
      <c r="AF39" s="99" t="str">
        <f t="shared" si="10"/>
        <v>A</v>
      </c>
      <c r="AG39" s="99" t="str">
        <f t="shared" si="10"/>
        <v>H</v>
      </c>
      <c r="AH39" s="99" t="str">
        <f t="shared" si="10"/>
        <v>A</v>
      </c>
      <c r="AI39" s="99" t="str">
        <f t="shared" si="10"/>
        <v>H</v>
      </c>
      <c r="AJ39" s="99" t="str">
        <f t="shared" si="10"/>
        <v>A</v>
      </c>
      <c r="AK39" s="99" t="str">
        <f t="shared" si="10"/>
        <v>H</v>
      </c>
      <c r="AL39" s="99" t="str">
        <f t="shared" si="10"/>
        <v>H</v>
      </c>
      <c r="AM39" s="157" t="str">
        <f t="shared" si="10"/>
        <v>A</v>
      </c>
    </row>
    <row r="40" spans="1:79">
      <c r="A40" s="155" t="s">
        <v>63</v>
      </c>
      <c r="B40" s="99" t="str">
        <f t="shared" ref="B40:Q40" si="14">IF(EXACT(UPPER(B19), B19), "H", "A")</f>
        <v>H</v>
      </c>
      <c r="C40" s="99" t="str">
        <f t="shared" si="14"/>
        <v>A</v>
      </c>
      <c r="D40" s="99" t="str">
        <f t="shared" si="14"/>
        <v>H</v>
      </c>
      <c r="E40" s="99" t="str">
        <f t="shared" si="14"/>
        <v>A</v>
      </c>
      <c r="F40" s="99" t="str">
        <f t="shared" si="14"/>
        <v>H</v>
      </c>
      <c r="G40" s="99" t="str">
        <f t="shared" si="14"/>
        <v>A</v>
      </c>
      <c r="H40" s="99" t="str">
        <f t="shared" si="14"/>
        <v>H</v>
      </c>
      <c r="I40" s="99" t="str">
        <f t="shared" si="14"/>
        <v>A</v>
      </c>
      <c r="J40" s="99" t="str">
        <f t="shared" si="14"/>
        <v>H</v>
      </c>
      <c r="K40" s="99" t="str">
        <f t="shared" si="14"/>
        <v>A</v>
      </c>
      <c r="L40" s="99" t="str">
        <f t="shared" si="14"/>
        <v>H</v>
      </c>
      <c r="M40" s="99" t="str">
        <f t="shared" si="14"/>
        <v>A</v>
      </c>
      <c r="N40" s="99" t="str">
        <f t="shared" si="14"/>
        <v>A</v>
      </c>
      <c r="O40" s="99" t="str">
        <f t="shared" si="14"/>
        <v>H</v>
      </c>
      <c r="P40" s="99" t="str">
        <f t="shared" si="14"/>
        <v>A</v>
      </c>
      <c r="Q40" s="99" t="str">
        <f t="shared" si="14"/>
        <v>H</v>
      </c>
      <c r="R40" s="99" t="str">
        <f t="shared" si="10"/>
        <v>H</v>
      </c>
      <c r="S40" s="99" t="str">
        <f t="shared" si="10"/>
        <v>A</v>
      </c>
      <c r="T40" s="99" t="str">
        <f t="shared" si="10"/>
        <v>A</v>
      </c>
      <c r="U40" s="99" t="str">
        <f t="shared" si="10"/>
        <v>H</v>
      </c>
      <c r="V40" s="99" t="str">
        <f t="shared" si="10"/>
        <v>A</v>
      </c>
      <c r="W40" s="99" t="str">
        <f t="shared" si="10"/>
        <v>H</v>
      </c>
      <c r="X40" s="99" t="str">
        <f t="shared" si="10"/>
        <v>H</v>
      </c>
      <c r="Y40" s="99" t="str">
        <f t="shared" si="10"/>
        <v>A</v>
      </c>
      <c r="Z40" s="99" t="str">
        <f t="shared" si="10"/>
        <v>A</v>
      </c>
      <c r="AA40" s="99" t="str">
        <f t="shared" si="10"/>
        <v>H</v>
      </c>
      <c r="AB40" s="99" t="str">
        <f t="shared" si="10"/>
        <v>H</v>
      </c>
      <c r="AC40" s="99" t="str">
        <f t="shared" si="10"/>
        <v>A</v>
      </c>
      <c r="AD40" s="99" t="str">
        <f t="shared" si="10"/>
        <v>H</v>
      </c>
      <c r="AE40" s="99" t="str">
        <f t="shared" si="10"/>
        <v>A</v>
      </c>
      <c r="AF40" s="99" t="str">
        <f t="shared" si="10"/>
        <v>H</v>
      </c>
      <c r="AG40" s="99" t="str">
        <f t="shared" si="10"/>
        <v>A</v>
      </c>
      <c r="AH40" s="99" t="str">
        <f t="shared" si="10"/>
        <v>A</v>
      </c>
      <c r="AI40" s="99" t="str">
        <f t="shared" si="10"/>
        <v>H</v>
      </c>
      <c r="AJ40" s="99" t="str">
        <f t="shared" si="10"/>
        <v>A</v>
      </c>
      <c r="AK40" s="99" t="str">
        <f t="shared" si="10"/>
        <v>H</v>
      </c>
      <c r="AL40" s="99" t="str">
        <f t="shared" si="10"/>
        <v>H</v>
      </c>
      <c r="AM40" s="157" t="str">
        <f t="shared" si="10"/>
        <v>A</v>
      </c>
    </row>
    <row r="41" spans="1:79">
      <c r="A41" s="155" t="s">
        <v>471</v>
      </c>
      <c r="B41" s="99" t="str">
        <f t="shared" ref="B41:Q41" si="15">IF(EXACT(UPPER(B20), B20), "H", "A")</f>
        <v>H</v>
      </c>
      <c r="C41" s="99" t="str">
        <f t="shared" si="15"/>
        <v>A</v>
      </c>
      <c r="D41" s="99" t="str">
        <f t="shared" si="15"/>
        <v>H</v>
      </c>
      <c r="E41" s="99" t="str">
        <f t="shared" si="15"/>
        <v>A</v>
      </c>
      <c r="F41" s="99" t="str">
        <f t="shared" si="15"/>
        <v>H</v>
      </c>
      <c r="G41" s="99" t="str">
        <f t="shared" si="15"/>
        <v>A</v>
      </c>
      <c r="H41" s="99" t="str">
        <f t="shared" si="15"/>
        <v>A</v>
      </c>
      <c r="I41" s="99" t="str">
        <f t="shared" si="15"/>
        <v>H</v>
      </c>
      <c r="J41" s="99" t="str">
        <f t="shared" si="15"/>
        <v>A</v>
      </c>
      <c r="K41" s="99" t="str">
        <f t="shared" si="15"/>
        <v>H</v>
      </c>
      <c r="L41" s="99" t="str">
        <f t="shared" si="15"/>
        <v>H</v>
      </c>
      <c r="M41" s="99" t="str">
        <f t="shared" si="15"/>
        <v>A</v>
      </c>
      <c r="N41" s="99" t="str">
        <f t="shared" si="15"/>
        <v>A</v>
      </c>
      <c r="O41" s="99" t="str">
        <f t="shared" si="15"/>
        <v>H</v>
      </c>
      <c r="P41" s="99" t="str">
        <f t="shared" si="15"/>
        <v>A</v>
      </c>
      <c r="Q41" s="99" t="str">
        <f t="shared" si="15"/>
        <v>H</v>
      </c>
      <c r="R41" s="99" t="str">
        <f t="shared" si="10"/>
        <v>H</v>
      </c>
      <c r="S41" s="99" t="str">
        <f t="shared" si="10"/>
        <v>A</v>
      </c>
      <c r="T41" s="99" t="str">
        <f t="shared" si="10"/>
        <v>A</v>
      </c>
      <c r="U41" s="99" t="str">
        <f t="shared" si="10"/>
        <v>H</v>
      </c>
      <c r="V41" s="99" t="str">
        <f t="shared" si="10"/>
        <v>H</v>
      </c>
      <c r="W41" s="99" t="str">
        <f t="shared" si="10"/>
        <v>A</v>
      </c>
      <c r="X41" s="99" t="str">
        <f t="shared" si="10"/>
        <v>A</v>
      </c>
      <c r="Y41" s="99" t="str">
        <f t="shared" si="10"/>
        <v>H</v>
      </c>
      <c r="Z41" s="99" t="str">
        <f t="shared" si="10"/>
        <v>A</v>
      </c>
      <c r="AA41" s="99" t="str">
        <f t="shared" si="10"/>
        <v>H</v>
      </c>
      <c r="AB41" s="99" t="str">
        <f t="shared" si="10"/>
        <v>H</v>
      </c>
      <c r="AC41" s="99" t="str">
        <f t="shared" si="10"/>
        <v>A</v>
      </c>
      <c r="AD41" s="99" t="str">
        <f t="shared" si="10"/>
        <v>H</v>
      </c>
      <c r="AE41" s="99" t="str">
        <f t="shared" si="10"/>
        <v>A</v>
      </c>
      <c r="AF41" s="99" t="str">
        <f t="shared" si="10"/>
        <v>H</v>
      </c>
      <c r="AG41" s="99" t="str">
        <f t="shared" si="10"/>
        <v>A</v>
      </c>
      <c r="AH41" s="99" t="str">
        <f t="shared" si="10"/>
        <v>A</v>
      </c>
      <c r="AI41" s="99" t="str">
        <f t="shared" si="10"/>
        <v>H</v>
      </c>
      <c r="AJ41" s="99" t="str">
        <f t="shared" si="10"/>
        <v>A</v>
      </c>
      <c r="AK41" s="99" t="str">
        <f t="shared" si="10"/>
        <v>H</v>
      </c>
      <c r="AL41" s="99" t="str">
        <f t="shared" si="10"/>
        <v>H</v>
      </c>
      <c r="AM41" s="157" t="str">
        <f t="shared" si="10"/>
        <v>A</v>
      </c>
    </row>
    <row r="42" spans="1:79">
      <c r="A42" s="155" t="s">
        <v>86</v>
      </c>
      <c r="B42" s="99" t="str">
        <f t="shared" ref="B42:Q42" si="16">IF(EXACT(UPPER(B21), B21), "H", "A")</f>
        <v>H</v>
      </c>
      <c r="C42" s="99" t="str">
        <f t="shared" si="16"/>
        <v>A</v>
      </c>
      <c r="D42" s="99" t="str">
        <f t="shared" si="16"/>
        <v>H</v>
      </c>
      <c r="E42" s="99" t="str">
        <f t="shared" si="16"/>
        <v>A</v>
      </c>
      <c r="F42" s="99" t="str">
        <f t="shared" si="16"/>
        <v>A</v>
      </c>
      <c r="G42" s="99" t="str">
        <f t="shared" si="16"/>
        <v>H</v>
      </c>
      <c r="H42" s="99" t="str">
        <f t="shared" si="16"/>
        <v>A</v>
      </c>
      <c r="I42" s="99" t="str">
        <f t="shared" si="16"/>
        <v>H</v>
      </c>
      <c r="J42" s="99" t="str">
        <f t="shared" si="16"/>
        <v>A</v>
      </c>
      <c r="K42" s="99" t="str">
        <f t="shared" si="16"/>
        <v>H</v>
      </c>
      <c r="L42" s="99" t="str">
        <f t="shared" si="16"/>
        <v>H</v>
      </c>
      <c r="M42" s="99" t="str">
        <f t="shared" si="16"/>
        <v>A</v>
      </c>
      <c r="N42" s="99" t="str">
        <f t="shared" si="16"/>
        <v>H</v>
      </c>
      <c r="O42" s="99" t="str">
        <f t="shared" si="16"/>
        <v>A</v>
      </c>
      <c r="P42" s="99" t="str">
        <f t="shared" si="16"/>
        <v>H</v>
      </c>
      <c r="Q42" s="99" t="str">
        <f t="shared" si="16"/>
        <v>A</v>
      </c>
      <c r="R42" s="99" t="str">
        <f t="shared" si="10"/>
        <v>A</v>
      </c>
      <c r="S42" s="99" t="str">
        <f t="shared" si="10"/>
        <v>H</v>
      </c>
      <c r="T42" s="99" t="str">
        <f t="shared" si="10"/>
        <v>H</v>
      </c>
      <c r="U42" s="99" t="str">
        <f t="shared" si="10"/>
        <v>A</v>
      </c>
      <c r="V42" s="99" t="str">
        <f t="shared" si="10"/>
        <v>H</v>
      </c>
      <c r="W42" s="99" t="str">
        <f t="shared" si="10"/>
        <v>A</v>
      </c>
      <c r="X42" s="99" t="str">
        <f t="shared" si="10"/>
        <v>A</v>
      </c>
      <c r="Y42" s="99" t="str">
        <f t="shared" si="10"/>
        <v>H</v>
      </c>
      <c r="Z42" s="99" t="str">
        <f t="shared" si="10"/>
        <v>H</v>
      </c>
      <c r="AA42" s="99" t="str">
        <f t="shared" si="10"/>
        <v>A</v>
      </c>
      <c r="AB42" s="99" t="str">
        <f t="shared" si="10"/>
        <v>H</v>
      </c>
      <c r="AC42" s="99" t="str">
        <f t="shared" si="10"/>
        <v>A</v>
      </c>
      <c r="AD42" s="99" t="str">
        <f t="shared" si="10"/>
        <v>H</v>
      </c>
      <c r="AE42" s="99" t="str">
        <f t="shared" si="10"/>
        <v>A</v>
      </c>
      <c r="AF42" s="99" t="str">
        <f t="shared" si="10"/>
        <v>H</v>
      </c>
      <c r="AG42" s="99" t="str">
        <f t="shared" si="10"/>
        <v>A</v>
      </c>
      <c r="AH42" s="99" t="str">
        <f t="shared" si="10"/>
        <v>H</v>
      </c>
      <c r="AI42" s="99" t="str">
        <f t="shared" si="10"/>
        <v>A</v>
      </c>
      <c r="AJ42" s="99" t="str">
        <f t="shared" si="10"/>
        <v>H</v>
      </c>
      <c r="AK42" s="99" t="str">
        <f t="shared" si="10"/>
        <v>A</v>
      </c>
      <c r="AL42" s="99" t="str">
        <f t="shared" si="10"/>
        <v>A</v>
      </c>
      <c r="AM42" s="157" t="str">
        <f t="shared" si="10"/>
        <v>H</v>
      </c>
    </row>
    <row r="43" spans="1:79">
      <c r="A43" s="161" t="s">
        <v>74</v>
      </c>
      <c r="B43" s="158" t="str">
        <f>IF(EXACT(UPPER(B22), B22), "H", "A")</f>
        <v>A</v>
      </c>
      <c r="C43" s="158" t="str">
        <f t="shared" ref="C43:AM43" si="17">IF(EXACT(UPPER(C22), C22), "H", "A")</f>
        <v>H</v>
      </c>
      <c r="D43" s="158" t="str">
        <f t="shared" si="17"/>
        <v>A</v>
      </c>
      <c r="E43" s="158" t="str">
        <f t="shared" si="17"/>
        <v>H</v>
      </c>
      <c r="F43" s="158" t="str">
        <f t="shared" si="17"/>
        <v>A</v>
      </c>
      <c r="G43" s="158" t="str">
        <f t="shared" si="17"/>
        <v>H</v>
      </c>
      <c r="H43" s="158" t="str">
        <f t="shared" si="17"/>
        <v>H</v>
      </c>
      <c r="I43" s="158" t="str">
        <f t="shared" si="17"/>
        <v>A</v>
      </c>
      <c r="J43" s="158" t="str">
        <f t="shared" si="17"/>
        <v>H</v>
      </c>
      <c r="K43" s="158" t="str">
        <f t="shared" si="17"/>
        <v>A</v>
      </c>
      <c r="L43" s="158" t="str">
        <f t="shared" si="17"/>
        <v>A</v>
      </c>
      <c r="M43" s="158" t="str">
        <f t="shared" si="17"/>
        <v>H</v>
      </c>
      <c r="N43" s="158" t="str">
        <f t="shared" si="17"/>
        <v>H</v>
      </c>
      <c r="O43" s="158" t="str">
        <f t="shared" si="17"/>
        <v>A</v>
      </c>
      <c r="P43" s="158" t="str">
        <f t="shared" si="17"/>
        <v>H</v>
      </c>
      <c r="Q43" s="158" t="str">
        <f t="shared" si="17"/>
        <v>A</v>
      </c>
      <c r="R43" s="158" t="str">
        <f t="shared" si="17"/>
        <v>A</v>
      </c>
      <c r="S43" s="158" t="str">
        <f t="shared" si="17"/>
        <v>H</v>
      </c>
      <c r="T43" s="158" t="str">
        <f t="shared" si="17"/>
        <v>H</v>
      </c>
      <c r="U43" s="158" t="str">
        <f t="shared" si="17"/>
        <v>A</v>
      </c>
      <c r="V43" s="158" t="str">
        <f t="shared" si="17"/>
        <v>A</v>
      </c>
      <c r="W43" s="158" t="str">
        <f t="shared" si="17"/>
        <v>H</v>
      </c>
      <c r="X43" s="158" t="str">
        <f t="shared" si="17"/>
        <v>H</v>
      </c>
      <c r="Y43" s="158" t="str">
        <f t="shared" si="17"/>
        <v>A</v>
      </c>
      <c r="Z43" s="158" t="str">
        <f t="shared" si="17"/>
        <v>H</v>
      </c>
      <c r="AA43" s="158" t="str">
        <f t="shared" si="17"/>
        <v>A</v>
      </c>
      <c r="AB43" s="158" t="str">
        <f t="shared" si="17"/>
        <v>A</v>
      </c>
      <c r="AC43" s="158" t="str">
        <f t="shared" si="17"/>
        <v>H</v>
      </c>
      <c r="AD43" s="158" t="str">
        <f t="shared" si="17"/>
        <v>A</v>
      </c>
      <c r="AE43" s="158" t="str">
        <f t="shared" si="17"/>
        <v>H</v>
      </c>
      <c r="AF43" s="158" t="str">
        <f t="shared" si="17"/>
        <v>A</v>
      </c>
      <c r="AG43" s="158" t="str">
        <f t="shared" si="17"/>
        <v>H</v>
      </c>
      <c r="AH43" s="158" t="str">
        <f t="shared" si="17"/>
        <v>H</v>
      </c>
      <c r="AI43" s="158" t="str">
        <f t="shared" si="17"/>
        <v>A</v>
      </c>
      <c r="AJ43" s="158" t="str">
        <f t="shared" si="17"/>
        <v>H</v>
      </c>
      <c r="AK43" s="158" t="str">
        <f t="shared" si="17"/>
        <v>A</v>
      </c>
      <c r="AL43" s="158" t="str">
        <f t="shared" si="17"/>
        <v>A</v>
      </c>
      <c r="AM43" s="159" t="str">
        <f t="shared" si="17"/>
        <v>H</v>
      </c>
    </row>
    <row r="44" spans="1:79">
      <c r="A44" s="1"/>
      <c r="B44" s="1"/>
      <c r="C44" s="1"/>
    </row>
    <row r="45" spans="1:79">
      <c r="A45" s="177" t="s">
        <v>493</v>
      </c>
      <c r="B45" s="289" t="s">
        <v>17</v>
      </c>
      <c r="C45" s="290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0"/>
      <c r="T45" s="290"/>
      <c r="U45" s="290"/>
      <c r="V45" s="290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  <c r="AK45" s="290"/>
      <c r="AL45" s="290"/>
      <c r="AM45" s="291"/>
      <c r="AO45" s="178" t="s">
        <v>494</v>
      </c>
      <c r="AP45" s="292" t="s">
        <v>17</v>
      </c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/>
      <c r="BB45" s="292"/>
      <c r="BC45" s="292"/>
      <c r="BD45" s="292"/>
      <c r="BE45" s="292"/>
      <c r="BF45" s="292"/>
      <c r="BG45" s="292"/>
      <c r="BH45" s="292"/>
      <c r="BI45" s="292"/>
      <c r="BJ45" s="292"/>
      <c r="BK45" s="292"/>
      <c r="BL45" s="292"/>
      <c r="BM45" s="292"/>
      <c r="BN45" s="292"/>
      <c r="BO45" s="292"/>
      <c r="BP45" s="292"/>
      <c r="BQ45" s="292"/>
      <c r="BR45" s="292"/>
      <c r="BS45" s="292"/>
      <c r="BT45" s="292"/>
      <c r="BU45" s="292"/>
      <c r="BV45" s="292"/>
      <c r="BW45" s="292"/>
      <c r="BX45" s="292"/>
      <c r="BY45" s="292"/>
      <c r="BZ45" s="292"/>
      <c r="CA45" s="293"/>
    </row>
    <row r="46" spans="1:79" ht="15.75" thickBot="1">
      <c r="A46" s="174" t="s">
        <v>3</v>
      </c>
      <c r="B46" s="175">
        <v>1</v>
      </c>
      <c r="C46" s="175">
        <v>2</v>
      </c>
      <c r="D46" s="175">
        <v>3</v>
      </c>
      <c r="E46" s="175">
        <v>4</v>
      </c>
      <c r="F46" s="175">
        <v>5</v>
      </c>
      <c r="G46" s="175">
        <v>6</v>
      </c>
      <c r="H46" s="175">
        <v>7</v>
      </c>
      <c r="I46" s="175">
        <v>8</v>
      </c>
      <c r="J46" s="175">
        <v>9</v>
      </c>
      <c r="K46" s="175">
        <v>10</v>
      </c>
      <c r="L46" s="175">
        <v>11</v>
      </c>
      <c r="M46" s="175">
        <v>12</v>
      </c>
      <c r="N46" s="175">
        <v>13</v>
      </c>
      <c r="O46" s="175">
        <v>14</v>
      </c>
      <c r="P46" s="175">
        <v>15</v>
      </c>
      <c r="Q46" s="175">
        <v>16</v>
      </c>
      <c r="R46" s="175">
        <v>17</v>
      </c>
      <c r="S46" s="175">
        <v>18</v>
      </c>
      <c r="T46" s="175">
        <v>19</v>
      </c>
      <c r="U46" s="175">
        <v>20</v>
      </c>
      <c r="V46" s="175">
        <v>21</v>
      </c>
      <c r="W46" s="175">
        <v>22</v>
      </c>
      <c r="X46" s="175">
        <v>23</v>
      </c>
      <c r="Y46" s="175">
        <v>24</v>
      </c>
      <c r="Z46" s="175">
        <v>25</v>
      </c>
      <c r="AA46" s="175">
        <v>26</v>
      </c>
      <c r="AB46" s="175">
        <v>27</v>
      </c>
      <c r="AC46" s="175">
        <v>28</v>
      </c>
      <c r="AD46" s="175">
        <v>29</v>
      </c>
      <c r="AE46" s="175">
        <v>30</v>
      </c>
      <c r="AF46" s="175">
        <v>31</v>
      </c>
      <c r="AG46" s="175">
        <v>32</v>
      </c>
      <c r="AH46" s="175">
        <v>33</v>
      </c>
      <c r="AI46" s="175">
        <v>34</v>
      </c>
      <c r="AJ46" s="175">
        <v>35</v>
      </c>
      <c r="AK46" s="175">
        <v>36</v>
      </c>
      <c r="AL46" s="175">
        <v>37</v>
      </c>
      <c r="AM46" s="176">
        <v>38</v>
      </c>
      <c r="AO46" s="143" t="s">
        <v>3</v>
      </c>
      <c r="AP46" s="142">
        <v>1</v>
      </c>
      <c r="AQ46" s="142">
        <v>2</v>
      </c>
      <c r="AR46" s="142">
        <v>3</v>
      </c>
      <c r="AS46" s="142">
        <v>4</v>
      </c>
      <c r="AT46" s="142">
        <v>5</v>
      </c>
      <c r="AU46" s="142">
        <v>6</v>
      </c>
      <c r="AV46" s="142">
        <v>7</v>
      </c>
      <c r="AW46" s="142">
        <v>8</v>
      </c>
      <c r="AX46" s="142">
        <v>9</v>
      </c>
      <c r="AY46" s="142">
        <v>10</v>
      </c>
      <c r="AZ46" s="142">
        <v>11</v>
      </c>
      <c r="BA46" s="142">
        <v>12</v>
      </c>
      <c r="BB46" s="142">
        <v>13</v>
      </c>
      <c r="BC46" s="142">
        <v>14</v>
      </c>
      <c r="BD46" s="142">
        <v>15</v>
      </c>
      <c r="BE46" s="142">
        <v>16</v>
      </c>
      <c r="BF46" s="142">
        <v>17</v>
      </c>
      <c r="BG46" s="142">
        <v>18</v>
      </c>
      <c r="BH46" s="142">
        <v>19</v>
      </c>
      <c r="BI46" s="142">
        <v>20</v>
      </c>
      <c r="BJ46" s="142">
        <v>21</v>
      </c>
      <c r="BK46" s="142">
        <v>22</v>
      </c>
      <c r="BL46" s="142">
        <v>23</v>
      </c>
      <c r="BM46" s="142">
        <v>24</v>
      </c>
      <c r="BN46" s="142">
        <v>25</v>
      </c>
      <c r="BO46" s="142">
        <v>26</v>
      </c>
      <c r="BP46" s="142">
        <v>27</v>
      </c>
      <c r="BQ46" s="142">
        <v>28</v>
      </c>
      <c r="BR46" s="142">
        <v>29</v>
      </c>
      <c r="BS46" s="142">
        <v>30</v>
      </c>
      <c r="BT46" s="142">
        <v>31</v>
      </c>
      <c r="BU46" s="142">
        <v>32</v>
      </c>
      <c r="BV46" s="142">
        <v>33</v>
      </c>
      <c r="BW46" s="142">
        <v>34</v>
      </c>
      <c r="BX46" s="142">
        <v>35</v>
      </c>
      <c r="BY46" s="142">
        <v>36</v>
      </c>
      <c r="BZ46" s="142">
        <v>37</v>
      </c>
      <c r="CA46" s="180">
        <v>38</v>
      </c>
    </row>
    <row r="47" spans="1:79" ht="15.75" thickTop="1">
      <c r="A47" s="172" t="s">
        <v>31</v>
      </c>
      <c r="B47" s="258" cm="1">
        <f t="array" ref="B47">_xlfn.IFS(B24="A", (10*_xlfn.XLOOKUP($A47, TeamForm!$B$4:$B$23, TeamForm!$AC$4:$AC$23)*_xlfn.XLOOKUP(UPPER(B3), TeamForm!$B$4:$B$23, TeamForm!$AB$4:$AB$23))/(MAX(TeamForm!$AC$4:$AC$23)*MAX(TeamForm!$AB$4:$AB$23)), B24="H", (10*_xlfn.XLOOKUP($A47, TeamForm!$B$4:$B$23, TeamForm!$AA$4:$AA$23)*_xlfn.XLOOKUP(UPPER(B3), TeamForm!$B$4:$B$23, TeamForm!$AD$4:$AD$23))/(MAX(TeamForm!$AA$4:$AA$23)*MAX(TeamForm!$AD$4:$AD$23)), B24="BLANK", "0")</f>
        <v>3.7484637443670628</v>
      </c>
      <c r="C47" s="258" cm="1">
        <f t="array" ref="C47">_xlfn.IFS(C24="A", (10*_xlfn.XLOOKUP($A47, TeamForm!$B$4:$B$23, TeamForm!$AC$4:$AC$23)*_xlfn.XLOOKUP(UPPER(C3), TeamForm!$B$4:$B$23, TeamForm!$AB$4:$AB$23))/(MAX(TeamForm!$AC$4:$AC$23)*MAX(TeamForm!$AB$4:$AB$23)), C24="H", (10*_xlfn.XLOOKUP($A47, TeamForm!$B$4:$B$23, TeamForm!$AA$4:$AA$23)*_xlfn.XLOOKUP(UPPER(C3), TeamForm!$B$4:$B$23, TeamForm!$AD$4:$AD$23))/(MAX(TeamForm!$AA$4:$AA$23)*MAX(TeamForm!$AD$4:$AD$23)), C24="BLANK", "0")</f>
        <v>4.3909219273989537</v>
      </c>
      <c r="D47" s="258" cm="1">
        <f t="array" ref="D47">_xlfn.IFS(D24="A", (10*_xlfn.XLOOKUP($A47, TeamForm!$B$4:$B$23, TeamForm!$AC$4:$AC$23)*_xlfn.XLOOKUP(UPPER(D3), TeamForm!$B$4:$B$23, TeamForm!$AB$4:$AB$23))/(MAX(TeamForm!$AC$4:$AC$23)*MAX(TeamForm!$AB$4:$AB$23)), D24="H", (10*_xlfn.XLOOKUP($A47, TeamForm!$B$4:$B$23, TeamForm!$AA$4:$AA$23)*_xlfn.XLOOKUP(UPPER(D3), TeamForm!$B$4:$B$23, TeamForm!$AD$4:$AD$23))/(MAX(TeamForm!$AA$4:$AA$23)*MAX(TeamForm!$AD$4:$AD$23)), D24="BLANK", "0")</f>
        <v>1.9410097298622795</v>
      </c>
      <c r="E47" s="258" cm="1">
        <f t="array" ref="E47">_xlfn.IFS(E24="A", (10*_xlfn.XLOOKUP($A47, TeamForm!$B$4:$B$23, TeamForm!$AC$4:$AC$23)*_xlfn.XLOOKUP(UPPER(E3), TeamForm!$B$4:$B$23, TeamForm!$AB$4:$AB$23))/(MAX(TeamForm!$AC$4:$AC$23)*MAX(TeamForm!$AB$4:$AB$23)), E24="H", (10*_xlfn.XLOOKUP($A47, TeamForm!$B$4:$B$23, TeamForm!$AA$4:$AA$23)*_xlfn.XLOOKUP(UPPER(E3), TeamForm!$B$4:$B$23, TeamForm!$AD$4:$AD$23))/(MAX(TeamForm!$AA$4:$AA$23)*MAX(TeamForm!$AD$4:$AD$23)), E24="BLANK", "0")</f>
        <v>5.3434499645595732</v>
      </c>
      <c r="F47" s="258" cm="1">
        <f t="array" ref="F47">_xlfn.IFS(F24="A", (10*_xlfn.XLOOKUP($A47, TeamForm!$B$4:$B$23, TeamForm!$AC$4:$AC$23)*_xlfn.XLOOKUP(UPPER(F3), TeamForm!$B$4:$B$23, TeamForm!$AB$4:$AB$23))/(MAX(TeamForm!$AC$4:$AC$23)*MAX(TeamForm!$AB$4:$AB$23)), F24="H", (10*_xlfn.XLOOKUP($A47, TeamForm!$B$4:$B$23, TeamForm!$AA$4:$AA$23)*_xlfn.XLOOKUP(UPPER(F3), TeamForm!$B$4:$B$23, TeamForm!$AD$4:$AD$23))/(MAX(TeamForm!$AA$4:$AA$23)*MAX(TeamForm!$AD$4:$AD$23)), F24="BLANK", "0")</f>
        <v>1.5714713389846533</v>
      </c>
      <c r="G47" s="258" cm="1">
        <f t="array" ref="G47">_xlfn.IFS(G24="A", (10*_xlfn.XLOOKUP($A47, TeamForm!$B$4:$B$23, TeamForm!$AC$4:$AC$23)*_xlfn.XLOOKUP(UPPER(G3), TeamForm!$B$4:$B$23, TeamForm!$AB$4:$AB$23))/(MAX(TeamForm!$AC$4:$AC$23)*MAX(TeamForm!$AB$4:$AB$23)), G24="H", (10*_xlfn.XLOOKUP($A47, TeamForm!$B$4:$B$23, TeamForm!$AA$4:$AA$23)*_xlfn.XLOOKUP(UPPER(G3), TeamForm!$B$4:$B$23, TeamForm!$AD$4:$AD$23))/(MAX(TeamForm!$AA$4:$AA$23)*MAX(TeamForm!$AD$4:$AD$23)), G24="BLANK", "0")</f>
        <v>3.6640799756979923</v>
      </c>
      <c r="H47" s="258" cm="1">
        <f t="array" ref="H47">_xlfn.IFS(H24="A", (10*_xlfn.XLOOKUP($A47, TeamForm!$B$4:$B$23, TeamForm!$AC$4:$AC$23)*_xlfn.XLOOKUP(UPPER(H3), TeamForm!$B$4:$B$23, TeamForm!$AB$4:$AB$23))/(MAX(TeamForm!$AC$4:$AC$23)*MAX(TeamForm!$AB$4:$AB$23)), H24="H", (10*_xlfn.XLOOKUP($A47, TeamForm!$B$4:$B$23, TeamForm!$AA$4:$AA$23)*_xlfn.XLOOKUP(UPPER(H3), TeamForm!$B$4:$B$23, TeamForm!$AD$4:$AD$23))/(MAX(TeamForm!$AA$4:$AA$23)*MAX(TeamForm!$AD$4:$AD$23)), H24="BLANK", "0")</f>
        <v>2.0260291643107928</v>
      </c>
      <c r="I47" s="258" cm="1">
        <f t="array" ref="I47">_xlfn.IFS(I24="A", (10*_xlfn.XLOOKUP($A47, TeamForm!$B$4:$B$23, TeamForm!$AC$4:$AC$23)*_xlfn.XLOOKUP(UPPER(I3), TeamForm!$B$4:$B$23, TeamForm!$AB$4:$AB$23))/(MAX(TeamForm!$AC$4:$AC$23)*MAX(TeamForm!$AB$4:$AB$23)), I24="H", (10*_xlfn.XLOOKUP($A47, TeamForm!$B$4:$B$23, TeamForm!$AA$4:$AA$23)*_xlfn.XLOOKUP(UPPER(I3), TeamForm!$B$4:$B$23, TeamForm!$AD$4:$AD$23))/(MAX(TeamForm!$AA$4:$AA$23)*MAX(TeamForm!$AD$4:$AD$23)), I24="BLANK", "0")</f>
        <v>3.8038118391780014</v>
      </c>
      <c r="J47" s="258" cm="1">
        <f t="array" ref="J47">_xlfn.IFS(J24="A", (10*_xlfn.XLOOKUP($A47, TeamForm!$B$4:$B$23, TeamForm!$AC$4:$AC$23)*_xlfn.XLOOKUP(UPPER(J3), TeamForm!$B$4:$B$23, TeamForm!$AB$4:$AB$23))/(MAX(TeamForm!$AC$4:$AC$23)*MAX(TeamForm!$AB$4:$AB$23)), J24="H", (10*_xlfn.XLOOKUP($A47, TeamForm!$B$4:$B$23, TeamForm!$AA$4:$AA$23)*_xlfn.XLOOKUP(UPPER(J3), TeamForm!$B$4:$B$23, TeamForm!$AD$4:$AD$23))/(MAX(TeamForm!$AA$4:$AA$23)*MAX(TeamForm!$AD$4:$AD$23)), J24="BLANK", "0")</f>
        <v>3.7484637443670628</v>
      </c>
      <c r="K47" s="258" cm="1">
        <f t="array" ref="K47">_xlfn.IFS(K24="A", (10*_xlfn.XLOOKUP($A47, TeamForm!$B$4:$B$23, TeamForm!$AC$4:$AC$23)*_xlfn.XLOOKUP(UPPER(K3), TeamForm!$B$4:$B$23, TeamForm!$AB$4:$AB$23))/(MAX(TeamForm!$AC$4:$AC$23)*MAX(TeamForm!$AB$4:$AB$23)), K24="H", (10*_xlfn.XLOOKUP($A47, TeamForm!$B$4:$B$23, TeamForm!$AA$4:$AA$23)*_xlfn.XLOOKUP(UPPER(K3), TeamForm!$B$4:$B$23, TeamForm!$AD$4:$AD$23))/(MAX(TeamForm!$AA$4:$AA$23)*MAX(TeamForm!$AD$4:$AD$23)), K24="BLANK", "0")</f>
        <v>2.6248526141696149</v>
      </c>
      <c r="L47" s="258" cm="1">
        <f t="array" ref="L47">_xlfn.IFS(L24="A", (10*_xlfn.XLOOKUP($A47, TeamForm!$B$4:$B$23, TeamForm!$AC$4:$AC$23)*_xlfn.XLOOKUP(UPPER(L3), TeamForm!$B$4:$B$23, TeamForm!$AB$4:$AB$23))/(MAX(TeamForm!$AC$4:$AC$23)*MAX(TeamForm!$AB$4:$AB$23)), L24="H", (10*_xlfn.XLOOKUP($A47, TeamForm!$B$4:$B$23, TeamForm!$AA$4:$AA$23)*_xlfn.XLOOKUP(UPPER(L3), TeamForm!$B$4:$B$23, TeamForm!$AD$4:$AD$23))/(MAX(TeamForm!$AA$4:$AA$23)*MAX(TeamForm!$AD$4:$AD$23)), L24="BLANK", "0")</f>
        <v>2.8070556742168615</v>
      </c>
      <c r="M47" s="258" cm="1">
        <f t="array" ref="M47">_xlfn.IFS(M24="A", (10*_xlfn.XLOOKUP($A47, TeamForm!$B$4:$B$23, TeamForm!$AC$4:$AC$23)*_xlfn.XLOOKUP(UPPER(M3), TeamForm!$B$4:$B$23, TeamForm!$AB$4:$AB$23))/(MAX(TeamForm!$AC$4:$AC$23)*MAX(TeamForm!$AB$4:$AB$23)), M24="H", (10*_xlfn.XLOOKUP($A47, TeamForm!$B$4:$B$23, TeamForm!$AA$4:$AA$23)*_xlfn.XLOOKUP(UPPER(M3), TeamForm!$B$4:$B$23, TeamForm!$AD$4:$AD$23))/(MAX(TeamForm!$AA$4:$AA$23)*MAX(TeamForm!$AD$4:$AD$23)), M24="BLANK", "0")</f>
        <v>4.1432288955969607</v>
      </c>
      <c r="N47" s="258" cm="1">
        <f t="array" ref="N47">_xlfn.IFS(N24="A", (10*_xlfn.XLOOKUP($A47, TeamForm!$B$4:$B$23, TeamForm!$AC$4:$AC$23)*_xlfn.XLOOKUP(UPPER(N3), TeamForm!$B$4:$B$23, TeamForm!$AB$4:$AB$23))/(MAX(TeamForm!$AC$4:$AC$23)*MAX(TeamForm!$AB$4:$AB$23)), N24="H", (10*_xlfn.XLOOKUP($A47, TeamForm!$B$4:$B$23, TeamForm!$AA$4:$AA$23)*_xlfn.XLOOKUP(UPPER(N3), TeamForm!$B$4:$B$23, TeamForm!$AD$4:$AD$23))/(MAX(TeamForm!$AA$4:$AA$23)*MAX(TeamForm!$AD$4:$AD$23)), N24="BLANK", "0")</f>
        <v>2.7480599817734941</v>
      </c>
      <c r="O47" s="258" cm="1">
        <f t="array" ref="O47">_xlfn.IFS(O24="A", (10*_xlfn.XLOOKUP($A47, TeamForm!$B$4:$B$23, TeamForm!$AC$4:$AC$23)*_xlfn.XLOOKUP(UPPER(O3), TeamForm!$B$4:$B$23, TeamForm!$AB$4:$AB$23))/(MAX(TeamForm!$AC$4:$AC$23)*MAX(TeamForm!$AB$4:$AB$23)), O24="H", (10*_xlfn.XLOOKUP($A47, TeamForm!$B$4:$B$23, TeamForm!$AA$4:$AA$23)*_xlfn.XLOOKUP(UPPER(O3), TeamForm!$B$4:$B$23, TeamForm!$AD$4:$AD$23))/(MAX(TeamForm!$AA$4:$AA$23)*MAX(TeamForm!$AD$4:$AD$23)), O24="BLANK", "0")</f>
        <v>2.6550490492592695</v>
      </c>
      <c r="P47" s="258" cm="1">
        <f t="array" ref="P47">_xlfn.IFS(P24="A", (10*_xlfn.XLOOKUP($A47, TeamForm!$B$4:$B$23, TeamForm!$AC$4:$AC$23)*_xlfn.XLOOKUP(UPPER(P3), TeamForm!$B$4:$B$23, TeamForm!$AB$4:$AB$23))/(MAX(TeamForm!$AC$4:$AC$23)*MAX(TeamForm!$AB$4:$AB$23)), P24="H", (10*_xlfn.XLOOKUP($A47, TeamForm!$B$4:$B$23, TeamForm!$AA$4:$AA$23)*_xlfn.XLOOKUP(UPPER(P3), TeamForm!$B$4:$B$23, TeamForm!$AD$4:$AD$23))/(MAX(TeamForm!$AA$4:$AA$23)*MAX(TeamForm!$AD$4:$AD$23)), P24="BLANK", "0")</f>
        <v>4.5568507311980113</v>
      </c>
      <c r="Q47" s="258" cm="1">
        <f t="array" ref="Q47">_xlfn.IFS(Q24="A", (10*_xlfn.XLOOKUP($A47, TeamForm!$B$4:$B$23, TeamForm!$AC$4:$AC$23)*_xlfn.XLOOKUP(UPPER(Q3), TeamForm!$B$4:$B$23, TeamForm!$AB$4:$AB$23))/(MAX(TeamForm!$AC$4:$AC$23)*MAX(TeamForm!$AB$4:$AB$23)), Q24="H", (10*_xlfn.XLOOKUP($A47, TeamForm!$B$4:$B$23, TeamForm!$AA$4:$AA$23)*_xlfn.XLOOKUP(UPPER(Q3), TeamForm!$B$4:$B$23, TeamForm!$AD$4:$AD$23))/(MAX(TeamForm!$AA$4:$AA$23)*MAX(TeamForm!$AD$4:$AD$23)), Q24="BLANK", "0")</f>
        <v>2.7421647525906701</v>
      </c>
      <c r="R47" s="258" cm="1">
        <f t="array" ref="R47">_xlfn.IFS(R24="A", (10*_xlfn.XLOOKUP($A47, TeamForm!$B$4:$B$23, TeamForm!$AC$4:$AC$23)*_xlfn.XLOOKUP(UPPER(R3), TeamForm!$B$4:$B$23, TeamForm!$AB$4:$AB$23))/(MAX(TeamForm!$AC$4:$AC$23)*MAX(TeamForm!$AB$4:$AB$23)), R24="H", (10*_xlfn.XLOOKUP($A47, TeamForm!$B$4:$B$23, TeamForm!$AA$4:$AA$23)*_xlfn.XLOOKUP(UPPER(R3), TeamForm!$B$4:$B$23, TeamForm!$AD$4:$AD$23))/(MAX(TeamForm!$AA$4:$AA$23)*MAX(TeamForm!$AD$4:$AD$23)), R24="BLANK", "0")</f>
        <v>3.7484637443670628</v>
      </c>
      <c r="S47" s="258" cm="1">
        <f t="array" ref="S47">_xlfn.IFS(S24="A", (10*_xlfn.XLOOKUP($A47, TeamForm!$B$4:$B$23, TeamForm!$AC$4:$AC$23)*_xlfn.XLOOKUP(UPPER(S3), TeamForm!$B$4:$B$23, TeamForm!$AB$4:$AB$23))/(MAX(TeamForm!$AC$4:$AC$23)*MAX(TeamForm!$AB$4:$AB$23)), S24="H", (10*_xlfn.XLOOKUP($A47, TeamForm!$B$4:$B$23, TeamForm!$AA$4:$AA$23)*_xlfn.XLOOKUP(UPPER(S3), TeamForm!$B$4:$B$23, TeamForm!$AD$4:$AD$23))/(MAX(TeamForm!$AA$4:$AA$23)*MAX(TeamForm!$AD$4:$AD$23)), S24="BLANK", "0")</f>
        <v>5.5413555188025185</v>
      </c>
      <c r="T47" s="258" cm="1">
        <f t="array" ref="T47">_xlfn.IFS(T24="A", (10*_xlfn.XLOOKUP($A47, TeamForm!$B$4:$B$23, TeamForm!$AC$4:$AC$23)*_xlfn.XLOOKUP(UPPER(T3), TeamForm!$B$4:$B$23, TeamForm!$AB$4:$AB$23))/(MAX(TeamForm!$AC$4:$AC$23)*MAX(TeamForm!$AB$4:$AB$23)), T24="H", (10*_xlfn.XLOOKUP($A47, TeamForm!$B$4:$B$23, TeamForm!$AA$4:$AA$23)*_xlfn.XLOOKUP(UPPER(T3), TeamForm!$B$4:$B$23, TeamForm!$AD$4:$AD$23))/(MAX(TeamForm!$AA$4:$AA$23)*MAX(TeamForm!$AD$4:$AD$23)), T24="BLANK", "0")</f>
        <v>4.752527262596514</v>
      </c>
      <c r="U47" s="258" cm="1">
        <f t="array" ref="U47">_xlfn.IFS(U24="A", (10*_xlfn.XLOOKUP($A47, TeamForm!$B$4:$B$23, TeamForm!$AC$4:$AC$23)*_xlfn.XLOOKUP(UPPER(U3), TeamForm!$B$4:$B$23, TeamForm!$AB$4:$AB$23))/(MAX(TeamForm!$AC$4:$AC$23)*MAX(TeamForm!$AB$4:$AB$23)), U24="H", (10*_xlfn.XLOOKUP($A47, TeamForm!$B$4:$B$23, TeamForm!$AA$4:$AA$23)*_xlfn.XLOOKUP(UPPER(U3), TeamForm!$B$4:$B$23, TeamForm!$AD$4:$AD$23))/(MAX(TeamForm!$AA$4:$AA$23)*MAX(TeamForm!$AD$4:$AD$23)), U24="BLANK", "0")</f>
        <v>2.7421647525906701</v>
      </c>
      <c r="V47" s="258" cm="1">
        <f t="array" ref="V47">_xlfn.IFS(V24="A", (10*_xlfn.XLOOKUP($A47, TeamForm!$B$4:$B$23, TeamForm!$AC$4:$AC$23)*_xlfn.XLOOKUP(UPPER(V3), TeamForm!$B$4:$B$23, TeamForm!$AB$4:$AB$23))/(MAX(TeamForm!$AC$4:$AC$23)*MAX(TeamForm!$AB$4:$AB$23)), V24="H", (10*_xlfn.XLOOKUP($A47, TeamForm!$B$4:$B$23, TeamForm!$AA$4:$AA$23)*_xlfn.XLOOKUP(UPPER(V3), TeamForm!$B$4:$B$23, TeamForm!$AD$4:$AD$23))/(MAX(TeamForm!$AA$4:$AA$23)*MAX(TeamForm!$AD$4:$AD$23)), V24="BLANK", "0")</f>
        <v>2.24424898511502</v>
      </c>
      <c r="W47" s="258" cm="1">
        <f t="array" ref="W47">_xlfn.IFS(W24="A", (10*_xlfn.XLOOKUP($A47, TeamForm!$B$4:$B$23, TeamForm!$AC$4:$AC$23)*_xlfn.XLOOKUP(UPPER(W3), TeamForm!$B$4:$B$23, TeamForm!$AB$4:$AB$23))/(MAX(TeamForm!$AC$4:$AC$23)*MAX(TeamForm!$AB$4:$AB$23)), W24="H", (10*_xlfn.XLOOKUP($A47, TeamForm!$B$4:$B$23, TeamForm!$AA$4:$AA$23)*_xlfn.XLOOKUP(UPPER(W3), TeamForm!$B$4:$B$23, TeamForm!$AD$4:$AD$23))/(MAX(TeamForm!$AA$4:$AA$23)*MAX(TeamForm!$AD$4:$AD$23)), W24="BLANK", "0")</f>
        <v>1.4708971732896352</v>
      </c>
      <c r="X47" s="258" cm="1">
        <f t="array" ref="X47">_xlfn.IFS(X24="A", (10*_xlfn.XLOOKUP($A47, TeamForm!$B$4:$B$23, TeamForm!$AC$4:$AC$23)*_xlfn.XLOOKUP(UPPER(X3), TeamForm!$B$4:$B$23, TeamForm!$AB$4:$AB$23))/(MAX(TeamForm!$AC$4:$AC$23)*MAX(TeamForm!$AB$4:$AB$23)), X24="H", (10*_xlfn.XLOOKUP($A47, TeamForm!$B$4:$B$23, TeamForm!$AA$4:$AA$23)*_xlfn.XLOOKUP(UPPER(X3), TeamForm!$B$4:$B$23, TeamForm!$AD$4:$AD$23))/(MAX(TeamForm!$AA$4:$AA$23)*MAX(TeamForm!$AD$4:$AD$23)), X24="BLANK", "0")</f>
        <v>2.8070556742168615</v>
      </c>
      <c r="Y47" s="258" cm="1">
        <f t="array" ref="Y47">_xlfn.IFS(Y24="A", (10*_xlfn.XLOOKUP($A47, TeamForm!$B$4:$B$23, TeamForm!$AC$4:$AC$23)*_xlfn.XLOOKUP(UPPER(Y3), TeamForm!$B$4:$B$23, TeamForm!$AB$4:$AB$23))/(MAX(TeamForm!$AC$4:$AC$23)*MAX(TeamForm!$AB$4:$AB$23)), Y24="H", (10*_xlfn.XLOOKUP($A47, TeamForm!$B$4:$B$23, TeamForm!$AA$4:$AA$23)*_xlfn.XLOOKUP(UPPER(Y3), TeamForm!$B$4:$B$23, TeamForm!$AD$4:$AD$23))/(MAX(TeamForm!$AA$4:$AA$23)*MAX(TeamForm!$AD$4:$AD$23)), Y24="BLANK", "0")</f>
        <v>6.515561569688769</v>
      </c>
      <c r="Z47" s="258" cm="1">
        <f t="array" ref="Z47">_xlfn.IFS(Z24="A", (10*_xlfn.XLOOKUP($A47, TeamForm!$B$4:$B$23, TeamForm!$AC$4:$AC$23)*_xlfn.XLOOKUP(UPPER(Z3), TeamForm!$B$4:$B$23, TeamForm!$AB$4:$AB$23))/(MAX(TeamForm!$AC$4:$AC$23)*MAX(TeamForm!$AB$4:$AB$23)), Z24="H", (10*_xlfn.XLOOKUP($A47, TeamForm!$B$4:$B$23, TeamForm!$AA$4:$AA$23)*_xlfn.XLOOKUP(UPPER(Z3), TeamForm!$B$4:$B$23, TeamForm!$AD$4:$AD$23))/(MAX(TeamForm!$AA$4:$AA$23)*MAX(TeamForm!$AD$4:$AD$23)), Z24="BLANK", "0")</f>
        <v>2.061044986330121</v>
      </c>
      <c r="AA47" s="258" cm="1">
        <f t="array" ref="AA47">_xlfn.IFS(AA24="A", (10*_xlfn.XLOOKUP($A47, TeamForm!$B$4:$B$23, TeamForm!$AC$4:$AC$23)*_xlfn.XLOOKUP(UPPER(AA3), TeamForm!$B$4:$B$23, TeamForm!$AB$4:$AB$23))/(MAX(TeamForm!$AC$4:$AC$23)*MAX(TeamForm!$AB$4:$AB$23)), AA24="H", (10*_xlfn.XLOOKUP($A47, TeamForm!$B$4:$B$23, TeamForm!$AA$4:$AA$23)*_xlfn.XLOOKUP(UPPER(AA3), TeamForm!$B$4:$B$23, TeamForm!$AD$4:$AD$23))/(MAX(TeamForm!$AA$4:$AA$23)*MAX(TeamForm!$AD$4:$AD$23)), AA24="BLANK", "0")</f>
        <v>2.5360296091200616</v>
      </c>
      <c r="AB47" s="258" cm="1">
        <f t="array" ref="AB47">_xlfn.IFS(AB24="A", (10*_xlfn.XLOOKUP($A47, TeamForm!$B$4:$B$23, TeamForm!$AC$4:$AC$23)*_xlfn.XLOOKUP(UPPER(AB3), TeamForm!$B$4:$B$23, TeamForm!$AB$4:$AB$23))/(MAX(TeamForm!$AC$4:$AC$23)*MAX(TeamForm!$AB$4:$AB$23)), AB24="H", (10*_xlfn.XLOOKUP($A47, TeamForm!$B$4:$B$23, TeamForm!$AA$4:$AA$23)*_xlfn.XLOOKUP(UPPER(AB3), TeamForm!$B$4:$B$23, TeamForm!$AD$4:$AD$23))/(MAX(TeamForm!$AA$4:$AA$23)*MAX(TeamForm!$AD$4:$AD$23)), AB24="BLANK", "0")</f>
        <v>3.7143868012364525</v>
      </c>
      <c r="AC47" s="258" cm="1">
        <f t="array" ref="AC47">_xlfn.IFS(AC24="A", (10*_xlfn.XLOOKUP($A47, TeamForm!$B$4:$B$23, TeamForm!$AC$4:$AC$23)*_xlfn.XLOOKUP(UPPER(AC3), TeamForm!$B$4:$B$23, TeamForm!$AB$4:$AB$23))/(MAX(TeamForm!$AC$4:$AC$23)*MAX(TeamForm!$AB$4:$AB$23)), AC24="H", (10*_xlfn.XLOOKUP($A47, TeamForm!$B$4:$B$23, TeamForm!$AA$4:$AA$23)*_xlfn.XLOOKUP(UPPER(AC3), TeamForm!$B$4:$B$23, TeamForm!$AD$4:$AD$23))/(MAX(TeamForm!$AA$4:$AA$23)*MAX(TeamForm!$AD$4:$AD$23)), AC24="BLANK", "0")</f>
        <v>3.6052192531968195</v>
      </c>
      <c r="AD47" s="258" cm="1">
        <f t="array" ref="AD47">_xlfn.IFS(AD24="A", (10*_xlfn.XLOOKUP($A47, TeamForm!$B$4:$B$23, TeamForm!$AC$4:$AC$23)*_xlfn.XLOOKUP(UPPER(AD3), TeamForm!$B$4:$B$23, TeamForm!$AB$4:$AB$23))/(MAX(TeamForm!$AC$4:$AC$23)*MAX(TeamForm!$AB$4:$AB$23)), AD24="H", (10*_xlfn.XLOOKUP($A47, TeamForm!$B$4:$B$23, TeamForm!$AA$4:$AA$23)*_xlfn.XLOOKUP(UPPER(AD3), TeamForm!$B$4:$B$23, TeamForm!$AD$4:$AD$23))/(MAX(TeamForm!$AA$4:$AA$23)*MAX(TeamForm!$AD$4:$AD$23)), AD24="BLANK", "0")</f>
        <v>3.609966288751894</v>
      </c>
      <c r="AE47" s="258" cm="1">
        <f t="array" ref="AE47">_xlfn.IFS(AE24="A", (10*_xlfn.XLOOKUP($A47, TeamForm!$B$4:$B$23, TeamForm!$AC$4:$AC$23)*_xlfn.XLOOKUP(UPPER(AE3), TeamForm!$B$4:$B$23, TeamForm!$AB$4:$AB$23))/(MAX(TeamForm!$AC$4:$AC$23)*MAX(TeamForm!$AB$4:$AB$23)), AE24="H", (10*_xlfn.XLOOKUP($A47, TeamForm!$B$4:$B$23, TeamForm!$AA$4:$AA$23)*_xlfn.XLOOKUP(UPPER(AE3), TeamForm!$B$4:$B$23, TeamForm!$AD$4:$AD$23))/(MAX(TeamForm!$AA$4:$AA$23)*MAX(TeamForm!$AD$4:$AD$23)), AE24="BLANK", "0")</f>
        <v>3.2175612689821076</v>
      </c>
      <c r="AF47" s="258" cm="1">
        <f t="array" ref="AF47">_xlfn.IFS(AF24="A", (10*_xlfn.XLOOKUP($A47, TeamForm!$B$4:$B$23, TeamForm!$AC$4:$AC$23)*_xlfn.XLOOKUP(UPPER(AF3), TeamForm!$B$4:$B$23, TeamForm!$AB$4:$AB$23))/(MAX(TeamForm!$AC$4:$AC$23)*MAX(TeamForm!$AB$4:$AB$23)), AF24="H", (10*_xlfn.XLOOKUP($A47, TeamForm!$B$4:$B$23, TeamForm!$AA$4:$AA$23)*_xlfn.XLOOKUP(UPPER(AF3), TeamForm!$B$4:$B$23, TeamForm!$AD$4:$AD$23))/(MAX(TeamForm!$AA$4:$AA$23)*MAX(TeamForm!$AD$4:$AD$23)), AF24="BLANK", "0")</f>
        <v>2.1317350337530945</v>
      </c>
      <c r="AG47" s="258" cm="1">
        <f t="array" ref="AG47">_xlfn.IFS(AG24="A", (10*_xlfn.XLOOKUP($A47, TeamForm!$B$4:$B$23, TeamForm!$AC$4:$AC$23)*_xlfn.XLOOKUP(UPPER(AG3), TeamForm!$B$4:$B$23, TeamForm!$AB$4:$AB$23))/(MAX(TeamForm!$AC$4:$AC$23)*MAX(TeamForm!$AB$4:$AB$23)), AG24="H", (10*_xlfn.XLOOKUP($A47, TeamForm!$B$4:$B$23, TeamForm!$AA$4:$AA$23)*_xlfn.XLOOKUP(UPPER(AG3), TeamForm!$B$4:$B$23, TeamForm!$AD$4:$AD$23))/(MAX(TeamForm!$AA$4:$AA$23)*MAX(TeamForm!$AD$4:$AD$23)), AG24="BLANK", "0")</f>
        <v>6.515561569688769</v>
      </c>
      <c r="AH47" s="258" cm="1">
        <f t="array" ref="AH47">_xlfn.IFS(AH24="A", (10*_xlfn.XLOOKUP($A47, TeamForm!$B$4:$B$23, TeamForm!$AC$4:$AC$23)*_xlfn.XLOOKUP(UPPER(AH3), TeamForm!$B$4:$B$23, TeamForm!$AB$4:$AB$23))/(MAX(TeamForm!$AC$4:$AC$23)*MAX(TeamForm!$AB$4:$AB$23)), AH24="H", (10*_xlfn.XLOOKUP($A47, TeamForm!$B$4:$B$23, TeamForm!$AA$4:$AA$23)*_xlfn.XLOOKUP(UPPER(AH3), TeamForm!$B$4:$B$23, TeamForm!$AD$4:$AD$23))/(MAX(TeamForm!$AA$4:$AA$23)*MAX(TeamForm!$AD$4:$AD$23)), AH24="BLANK", "0")</f>
        <v>2.9336588040719223</v>
      </c>
      <c r="AI47" s="258" cm="1">
        <f t="array" ref="AI47">_xlfn.IFS(AI24="A", (10*_xlfn.XLOOKUP($A47, TeamForm!$B$4:$B$23, TeamForm!$AC$4:$AC$23)*_xlfn.XLOOKUP(UPPER(AI3), TeamForm!$B$4:$B$23, TeamForm!$AB$4:$AB$23))/(MAX(TeamForm!$AC$4:$AC$23)*MAX(TeamForm!$AB$4:$AB$23)), AI24="H", (10*_xlfn.XLOOKUP($A47, TeamForm!$B$4:$B$23, TeamForm!$AA$4:$AA$23)*_xlfn.XLOOKUP(UPPER(AI3), TeamForm!$B$4:$B$23, TeamForm!$AD$4:$AD$23))/(MAX(TeamForm!$AA$4:$AA$23)*MAX(TeamForm!$AD$4:$AD$23)), AI24="BLANK", "0")</f>
        <v>3.5222633460000852</v>
      </c>
      <c r="AJ47" s="258" cm="1">
        <f t="array" ref="AJ47">_xlfn.IFS(AJ24="A", (10*_xlfn.XLOOKUP($A47, TeamForm!$B$4:$B$23, TeamForm!$AC$4:$AC$23)*_xlfn.XLOOKUP(UPPER(AJ3), TeamForm!$B$4:$B$23, TeamForm!$AB$4:$AB$23))/(MAX(TeamForm!$AC$4:$AC$23)*MAX(TeamForm!$AB$4:$AB$23)), AJ24="H", (10*_xlfn.XLOOKUP($A47, TeamForm!$B$4:$B$23, TeamForm!$AA$4:$AA$23)*_xlfn.XLOOKUP(UPPER(AJ3), TeamForm!$B$4:$B$23, TeamForm!$AD$4:$AD$23))/(MAX(TeamForm!$AA$4:$AA$23)*MAX(TeamForm!$AD$4:$AD$23)), AJ24="BLANK", "0")</f>
        <v>6.515561569688769</v>
      </c>
      <c r="AK47" s="258" cm="1">
        <f t="array" ref="AK47">_xlfn.IFS(AK24="A", (10*_xlfn.XLOOKUP($A47, TeamForm!$B$4:$B$23, TeamForm!$AC$4:$AC$23)*_xlfn.XLOOKUP(UPPER(AK3), TeamForm!$B$4:$B$23, TeamForm!$AB$4:$AB$23))/(MAX(TeamForm!$AC$4:$AC$23)*MAX(TeamForm!$AB$4:$AB$23)), AK24="H", (10*_xlfn.XLOOKUP($A47, TeamForm!$B$4:$B$23, TeamForm!$AA$4:$AA$23)*_xlfn.XLOOKUP(UPPER(AK3), TeamForm!$B$4:$B$23, TeamForm!$AD$4:$AD$23))/(MAX(TeamForm!$AA$4:$AA$23)*MAX(TeamForm!$AD$4:$AD$23)), AK24="BLANK", "0")</f>
        <v>1.4827592472677777</v>
      </c>
      <c r="AL47" s="258" cm="1">
        <f t="array" ref="AL47">_xlfn.IFS(AL24="A", (10*_xlfn.XLOOKUP($A47, TeamForm!$B$4:$B$23, TeamForm!$AC$4:$AC$23)*_xlfn.XLOOKUP(UPPER(AL3), TeamForm!$B$4:$B$23, TeamForm!$AB$4:$AB$23))/(MAX(TeamForm!$AC$4:$AC$23)*MAX(TeamForm!$AB$4:$AB$23)), AL24="H", (10*_xlfn.XLOOKUP($A47, TeamForm!$B$4:$B$23, TeamForm!$AA$4:$AA$23)*_xlfn.XLOOKUP(UPPER(AL3), TeamForm!$B$4:$B$23, TeamForm!$AD$4:$AD$23))/(MAX(TeamForm!$AA$4:$AA$23)*MAX(TeamForm!$AD$4:$AD$23)), AL24="BLANK", "0")</f>
        <v>2.2699030452000546</v>
      </c>
      <c r="AM47" s="262" cm="1">
        <f t="array" ref="AM47">_xlfn.IFS(AM24="A", (10*_xlfn.XLOOKUP($A47, TeamForm!$B$4:$B$23, TeamForm!$AC$4:$AC$23)*_xlfn.XLOOKUP(UPPER(AM3), TeamForm!$B$4:$B$23, TeamForm!$AB$4:$AB$23))/(MAX(TeamForm!$AC$4:$AC$23)*MAX(TeamForm!$AB$4:$AB$23)), AM24="H", (10*_xlfn.XLOOKUP($A47, TeamForm!$B$4:$B$23, TeamForm!$AA$4:$AA$23)*_xlfn.XLOOKUP(UPPER(AM3), TeamForm!$B$4:$B$23, TeamForm!$AD$4:$AD$23))/(MAX(TeamForm!$AA$4:$AA$23)*MAX(TeamForm!$AD$4:$AD$23)), AM24="BLANK", "0")</f>
        <v>3.1074216716977205</v>
      </c>
      <c r="AO47" s="179" t="s">
        <v>31</v>
      </c>
      <c r="AP47" s="263" cm="1">
        <f t="array" ref="AP47">_xlfn.IFS(B24="A", 10*(MIN(TeamForm!$AA$4:$AA$23)*MIN(TeamForm!$AD$4:$AD$23))/(_xlfn.XLOOKUP($AO47, TeamForm!$B$4:$B$23, TeamForm!$AD$4:$AD$23)*_xlfn.XLOOKUP(UPPER(B3), TeamForm!$B$4:$B$23, TeamForm!$AA$4:$AA$23)), B24="H", 10*(MIN(TeamForm!$AB$4:$AB$23)*MIN(TeamForm!$AC$4:$AC$23))/(_xlfn.XLOOKUP($AO47, TeamForm!$B$4:$B$23, TeamForm!$AB$4:$AB$23)*_xlfn.XLOOKUP(UPPER(B3), TeamForm!$B$4:$B$23, TeamForm!$AC$4:$AC$23)), B24="BLANK", 0)</f>
        <v>5.66326530612245</v>
      </c>
      <c r="AQ47" s="263" cm="1">
        <f t="array" ref="AQ47">_xlfn.IFS(C24="A", 10*(MIN(TeamForm!$AA$4:$AA$23)*MIN(TeamForm!$AD$4:$AD$23))/(_xlfn.XLOOKUP($AO47, TeamForm!$B$4:$B$23, TeamForm!$AD$4:$AD$23)*_xlfn.XLOOKUP(UPPER(C3), TeamForm!$B$4:$B$23, TeamForm!$AA$4:$AA$23)), C24="H", 10*(MIN(TeamForm!$AB$4:$AB$23)*MIN(TeamForm!$AC$4:$AC$23))/(_xlfn.XLOOKUP($AO47, TeamForm!$B$4:$B$23, TeamForm!$AB$4:$AB$23)*_xlfn.XLOOKUP(UPPER(C3), TeamForm!$B$4:$B$23, TeamForm!$AC$4:$AC$23)), C24="BLANK", 0)</f>
        <v>2.6799654723127038</v>
      </c>
      <c r="AR47" s="263" cm="1">
        <f t="array" ref="AR47">_xlfn.IFS(D24="A", 10*(MIN(TeamForm!$AA$4:$AA$23)*MIN(TeamForm!$AD$4:$AD$23))/(_xlfn.XLOOKUP($AO47, TeamForm!$B$4:$B$23, TeamForm!$AD$4:$AD$23)*_xlfn.XLOOKUP(UPPER(D3), TeamForm!$B$4:$B$23, TeamForm!$AA$4:$AA$23)), D24="H", 10*(MIN(TeamForm!$AB$4:$AB$23)*MIN(TeamForm!$AC$4:$AC$23))/(_xlfn.XLOOKUP($AO47, TeamForm!$B$4:$B$23, TeamForm!$AB$4:$AB$23)*_xlfn.XLOOKUP(UPPER(D3), TeamForm!$B$4:$B$23, TeamForm!$AC$4:$AC$23)), D24="BLANK", 0)</f>
        <v>2.0081336882579124</v>
      </c>
      <c r="AS47" s="263" cm="1">
        <f t="array" ref="AS47">_xlfn.IFS(E24="A", 10*(MIN(TeamForm!$AA$4:$AA$23)*MIN(TeamForm!$AD$4:$AD$23))/(_xlfn.XLOOKUP($AO47, TeamForm!$B$4:$B$23, TeamForm!$AD$4:$AD$23)*_xlfn.XLOOKUP(UPPER(E3), TeamForm!$B$4:$B$23, TeamForm!$AA$4:$AA$23)), E24="H", 10*(MIN(TeamForm!$AB$4:$AB$23)*MIN(TeamForm!$AC$4:$AC$23))/(_xlfn.XLOOKUP($AO47, TeamForm!$B$4:$B$23, TeamForm!$AB$4:$AB$23)*_xlfn.XLOOKUP(UPPER(E3), TeamForm!$B$4:$B$23, TeamForm!$AC$4:$AC$23)), E24="BLANK", 0)</f>
        <v>4.2519348837209305</v>
      </c>
      <c r="AT47" s="263" cm="1">
        <f t="array" ref="AT47">_xlfn.IFS(F24="A", 10*(MIN(TeamForm!$AA$4:$AA$23)*MIN(TeamForm!$AD$4:$AD$23))/(_xlfn.XLOOKUP($AO47, TeamForm!$B$4:$B$23, TeamForm!$AD$4:$AD$23)*_xlfn.XLOOKUP(UPPER(F3), TeamForm!$B$4:$B$23, TeamForm!$AA$4:$AA$23)), F24="H", 10*(MIN(TeamForm!$AB$4:$AB$23)*MIN(TeamForm!$AC$4:$AC$23))/(_xlfn.XLOOKUP($AO47, TeamForm!$B$4:$B$23, TeamForm!$AB$4:$AB$23)*_xlfn.XLOOKUP(UPPER(F3), TeamForm!$B$4:$B$23, TeamForm!$AC$4:$AC$23)), F24="BLANK", 0)</f>
        <v>1.774151401918002</v>
      </c>
      <c r="AU47" s="263" cm="1">
        <f t="array" ref="AU47">_xlfn.IFS(G24="A", 10*(MIN(TeamForm!$AA$4:$AA$23)*MIN(TeamForm!$AD$4:$AD$23))/(_xlfn.XLOOKUP($AO47, TeamForm!$B$4:$B$23, TeamForm!$AD$4:$AD$23)*_xlfn.XLOOKUP(UPPER(G3), TeamForm!$B$4:$B$23, TeamForm!$AA$4:$AA$23)), G24="H", 10*(MIN(TeamForm!$AB$4:$AB$23)*MIN(TeamForm!$AC$4:$AC$23))/(_xlfn.XLOOKUP($AO47, TeamForm!$B$4:$B$23, TeamForm!$AB$4:$AB$23)*_xlfn.XLOOKUP(UPPER(G3), TeamForm!$B$4:$B$23, TeamForm!$AC$4:$AC$23)), G24="BLANK", 0)</f>
        <v>2.2094646525679758</v>
      </c>
      <c r="AV47" s="263" cm="1">
        <f t="array" ref="AV47">_xlfn.IFS(H24="A", 10*(MIN(TeamForm!$AA$4:$AA$23)*MIN(TeamForm!$AD$4:$AD$23))/(_xlfn.XLOOKUP($AO47, TeamForm!$B$4:$B$23, TeamForm!$AD$4:$AD$23)*_xlfn.XLOOKUP(UPPER(H3), TeamForm!$B$4:$B$23, TeamForm!$AA$4:$AA$23)), H24="H", 10*(MIN(TeamForm!$AB$4:$AB$23)*MIN(TeamForm!$AC$4:$AC$23))/(_xlfn.XLOOKUP($AO47, TeamForm!$B$4:$B$23, TeamForm!$AB$4:$AB$23)*_xlfn.XLOOKUP(UPPER(H3), TeamForm!$B$4:$B$23, TeamForm!$AC$4:$AC$23)), H24="BLANK", 0)</f>
        <v>2.0555786050684013</v>
      </c>
      <c r="AW47" s="263" cm="1">
        <f t="array" ref="AW47">_xlfn.IFS(I24="A", 10*(MIN(TeamForm!$AA$4:$AA$23)*MIN(TeamForm!$AD$4:$AD$23))/(_xlfn.XLOOKUP($AO47, TeamForm!$B$4:$B$23, TeamForm!$AD$4:$AD$23)*_xlfn.XLOOKUP(UPPER(I3), TeamForm!$B$4:$B$23, TeamForm!$AA$4:$AA$23)), I24="H", 10*(MIN(TeamForm!$AB$4:$AB$23)*MIN(TeamForm!$AC$4:$AC$23))/(_xlfn.XLOOKUP($AO47, TeamForm!$B$4:$B$23, TeamForm!$AB$4:$AB$23)*_xlfn.XLOOKUP(UPPER(I3), TeamForm!$B$4:$B$23, TeamForm!$AC$4:$AC$23)), I24="BLANK", 0)</f>
        <v>3.7853664596273289</v>
      </c>
      <c r="AX47" s="263" cm="1">
        <f t="array" ref="AX47">_xlfn.IFS(J24="A", 10*(MIN(TeamForm!$AA$4:$AA$23)*MIN(TeamForm!$AD$4:$AD$23))/(_xlfn.XLOOKUP($AO47, TeamForm!$B$4:$B$23, TeamForm!$AD$4:$AD$23)*_xlfn.XLOOKUP(UPPER(J3), TeamForm!$B$4:$B$23, TeamForm!$AA$4:$AA$23)), J24="H", 10*(MIN(TeamForm!$AB$4:$AB$23)*MIN(TeamForm!$AC$4:$AC$23))/(_xlfn.XLOOKUP($AO47, TeamForm!$B$4:$B$23, TeamForm!$AB$4:$AB$23)*_xlfn.XLOOKUP(UPPER(J3), TeamForm!$B$4:$B$23, TeamForm!$AC$4:$AC$23)), J24="BLANK", 0)</f>
        <v>5.66326530612245</v>
      </c>
      <c r="AY47" s="263" cm="1">
        <f t="array" ref="AY47">_xlfn.IFS(K24="A", 10*(MIN(TeamForm!$AA$4:$AA$23)*MIN(TeamForm!$AD$4:$AD$23))/(_xlfn.XLOOKUP($AO47, TeamForm!$B$4:$B$23, TeamForm!$AD$4:$AD$23)*_xlfn.XLOOKUP(UPPER(K3), TeamForm!$B$4:$B$23, TeamForm!$AA$4:$AA$23)), K24="H", 10*(MIN(TeamForm!$AB$4:$AB$23)*MIN(TeamForm!$AC$4:$AC$23))/(_xlfn.XLOOKUP($AO47, TeamForm!$B$4:$B$23, TeamForm!$AB$4:$AB$23)*_xlfn.XLOOKUP(UPPER(K3), TeamForm!$B$4:$B$23, TeamForm!$AC$4:$AC$23)), K24="BLANK", 0)</f>
        <v>3.2188943661971834</v>
      </c>
      <c r="AZ47" s="263" cm="1">
        <f t="array" ref="AZ47">_xlfn.IFS(L24="A", 10*(MIN(TeamForm!$AA$4:$AA$23)*MIN(TeamForm!$AD$4:$AD$23))/(_xlfn.XLOOKUP($AO47, TeamForm!$B$4:$B$23, TeamForm!$AD$4:$AD$23)*_xlfn.XLOOKUP(UPPER(L3), TeamForm!$B$4:$B$23, TeamForm!$AA$4:$AA$23)), L24="H", 10*(MIN(TeamForm!$AB$4:$AB$23)*MIN(TeamForm!$AC$4:$AC$23))/(_xlfn.XLOOKUP($AO47, TeamForm!$B$4:$B$23, TeamForm!$AB$4:$AB$23)*_xlfn.XLOOKUP(UPPER(L3), TeamForm!$B$4:$B$23, TeamForm!$AC$4:$AC$23)), L24="BLANK", 0)</f>
        <v>3.2251319493314572</v>
      </c>
      <c r="BA47" s="263" cm="1">
        <f t="array" ref="BA47">_xlfn.IFS(M24="A", 10*(MIN(TeamForm!$AA$4:$AA$23)*MIN(TeamForm!$AD$4:$AD$23))/(_xlfn.XLOOKUP($AO47, TeamForm!$B$4:$B$23, TeamForm!$AD$4:$AD$23)*_xlfn.XLOOKUP(UPPER(M3), TeamForm!$B$4:$B$23, TeamForm!$AA$4:$AA$23)), M24="H", 10*(MIN(TeamForm!$AB$4:$AB$23)*MIN(TeamForm!$AC$4:$AC$23))/(_xlfn.XLOOKUP($AO47, TeamForm!$B$4:$B$23, TeamForm!$AB$4:$AB$23)*_xlfn.XLOOKUP(UPPER(M3), TeamForm!$B$4:$B$23, TeamForm!$AC$4:$AC$23)), M24="BLANK", 0)</f>
        <v>4.0232244498777501</v>
      </c>
      <c r="BB47" s="263" cm="1">
        <f t="array" ref="BB47">_xlfn.IFS(N24="A", 10*(MIN(TeamForm!$AA$4:$AA$23)*MIN(TeamForm!$AD$4:$AD$23))/(_xlfn.XLOOKUP($AO47, TeamForm!$B$4:$B$23, TeamForm!$AD$4:$AD$23)*_xlfn.XLOOKUP(UPPER(N3), TeamForm!$B$4:$B$23, TeamForm!$AA$4:$AA$23)), N24="H", 10*(MIN(TeamForm!$AB$4:$AB$23)*MIN(TeamForm!$AC$4:$AC$23))/(_xlfn.XLOOKUP($AO47, TeamForm!$B$4:$B$23, TeamForm!$AB$4:$AB$23)*_xlfn.XLOOKUP(UPPER(N3), TeamForm!$B$4:$B$23, TeamForm!$AC$4:$AC$23)), N24="BLANK", 0)</f>
        <v>1.9765751351351351</v>
      </c>
      <c r="BC47" s="263" cm="1">
        <f t="array" ref="BC47">_xlfn.IFS(O24="A", 10*(MIN(TeamForm!$AA$4:$AA$23)*MIN(TeamForm!$AD$4:$AD$23))/(_xlfn.XLOOKUP($AO47, TeamForm!$B$4:$B$23, TeamForm!$AD$4:$AD$23)*_xlfn.XLOOKUP(UPPER(O3), TeamForm!$B$4:$B$23, TeamForm!$AA$4:$AA$23)), O24="H", 10*(MIN(TeamForm!$AB$4:$AB$23)*MIN(TeamForm!$AC$4:$AC$23))/(_xlfn.XLOOKUP($AO47, TeamForm!$B$4:$B$23, TeamForm!$AB$4:$AB$23)*_xlfn.XLOOKUP(UPPER(O3), TeamForm!$B$4:$B$23, TeamForm!$AC$4:$AC$23)), O24="BLANK", 0)</f>
        <v>2.490780999483682</v>
      </c>
      <c r="BD47" s="263" cm="1">
        <f t="array" ref="BD47">_xlfn.IFS(P24="A", 10*(MIN(TeamForm!$AA$4:$AA$23)*MIN(TeamForm!$AD$4:$AD$23))/(_xlfn.XLOOKUP($AO47, TeamForm!$B$4:$B$23, TeamForm!$AD$4:$AD$23)*_xlfn.XLOOKUP(UPPER(P3), TeamForm!$B$4:$B$23, TeamForm!$AA$4:$AA$23)), P24="H", 10*(MIN(TeamForm!$AB$4:$AB$23)*MIN(TeamForm!$AC$4:$AC$23))/(_xlfn.XLOOKUP($AO47, TeamForm!$B$4:$B$23, TeamForm!$AB$4:$AB$23)*_xlfn.XLOOKUP(UPPER(P3), TeamForm!$B$4:$B$23, TeamForm!$AC$4:$AC$23)), P24="BLANK", 0)</f>
        <v>2.1284423748544818</v>
      </c>
      <c r="BE47" s="263" cm="1">
        <f t="array" ref="BE47">_xlfn.IFS(Q24="A", 10*(MIN(TeamForm!$AA$4:$AA$23)*MIN(TeamForm!$AD$4:$AD$23))/(_xlfn.XLOOKUP($AO47, TeamForm!$B$4:$B$23, TeamForm!$AD$4:$AD$23)*_xlfn.XLOOKUP(UPPER(Q3), TeamForm!$B$4:$B$23, TeamForm!$AA$4:$AA$23)), Q24="H", 10*(MIN(TeamForm!$AB$4:$AB$23)*MIN(TeamForm!$AC$4:$AC$23))/(_xlfn.XLOOKUP($AO47, TeamForm!$B$4:$B$23, TeamForm!$AB$4:$AB$23)*_xlfn.XLOOKUP(UPPER(Q3), TeamForm!$B$4:$B$23, TeamForm!$AC$4:$AC$23)), Q24="BLANK", 0)</f>
        <v>3.6021115551940022</v>
      </c>
      <c r="BF47" s="263" cm="1">
        <f t="array" ref="BF47">_xlfn.IFS(R24="A", 10*(MIN(TeamForm!$AA$4:$AA$23)*MIN(TeamForm!$AD$4:$AD$23))/(_xlfn.XLOOKUP($AO47, TeamForm!$B$4:$B$23, TeamForm!$AD$4:$AD$23)*_xlfn.XLOOKUP(UPPER(R3), TeamForm!$B$4:$B$23, TeamForm!$AA$4:$AA$23)), R24="H", 10*(MIN(TeamForm!$AB$4:$AB$23)*MIN(TeamForm!$AC$4:$AC$23))/(_xlfn.XLOOKUP($AO47, TeamForm!$B$4:$B$23, TeamForm!$AB$4:$AB$23)*_xlfn.XLOOKUP(UPPER(R3), TeamForm!$B$4:$B$23, TeamForm!$AC$4:$AC$23)), R24="BLANK", 0)</f>
        <v>5.66326530612245</v>
      </c>
      <c r="BG47" s="263" cm="1">
        <f t="array" ref="BG47">_xlfn.IFS(S24="A", 10*(MIN(TeamForm!$AA$4:$AA$23)*MIN(TeamForm!$AD$4:$AD$23))/(_xlfn.XLOOKUP($AO47, TeamForm!$B$4:$B$23, TeamForm!$AD$4:$AD$23)*_xlfn.XLOOKUP(UPPER(S3), TeamForm!$B$4:$B$23, TeamForm!$AA$4:$AA$23)), S24="H", 10*(MIN(TeamForm!$AB$4:$AB$23)*MIN(TeamForm!$AC$4:$AC$23))/(_xlfn.XLOOKUP($AO47, TeamForm!$B$4:$B$23, TeamForm!$AB$4:$AB$23)*_xlfn.XLOOKUP(UPPER(S3), TeamForm!$B$4:$B$23, TeamForm!$AC$4:$AC$23)), S24="BLANK", 0)</f>
        <v>4.3740000000000006</v>
      </c>
      <c r="BH47" s="263" cm="1">
        <f t="array" ref="BH47">_xlfn.IFS(T24="A", 10*(MIN(TeamForm!$AA$4:$AA$23)*MIN(TeamForm!$AD$4:$AD$23))/(_xlfn.XLOOKUP($AO47, TeamForm!$B$4:$B$23, TeamForm!$AD$4:$AD$23)*_xlfn.XLOOKUP(UPPER(T3), TeamForm!$B$4:$B$23, TeamForm!$AA$4:$AA$23)), T24="H", 10*(MIN(TeamForm!$AB$4:$AB$23)*MIN(TeamForm!$AC$4:$AC$23))/(_xlfn.XLOOKUP($AO47, TeamForm!$B$4:$B$23, TeamForm!$AB$4:$AB$23)*_xlfn.XLOOKUP(UPPER(T3), TeamForm!$B$4:$B$23, TeamForm!$AC$4:$AC$23)), T24="BLANK", 0)</f>
        <v>3.1705179190751447</v>
      </c>
      <c r="BI47" s="263" cm="1">
        <f t="array" ref="BI47">_xlfn.IFS(U24="A", 10*(MIN(TeamForm!$AA$4:$AA$23)*MIN(TeamForm!$AD$4:$AD$23))/(_xlfn.XLOOKUP($AO47, TeamForm!$B$4:$B$23, TeamForm!$AD$4:$AD$23)*_xlfn.XLOOKUP(UPPER(U3), TeamForm!$B$4:$B$23, TeamForm!$AA$4:$AA$23)), U24="H", 10*(MIN(TeamForm!$AB$4:$AB$23)*MIN(TeamForm!$AC$4:$AC$23))/(_xlfn.XLOOKUP($AO47, TeamForm!$B$4:$B$23, TeamForm!$AB$4:$AB$23)*_xlfn.XLOOKUP(UPPER(U3), TeamForm!$B$4:$B$23, TeamForm!$AC$4:$AC$23)), U24="BLANK", 0)</f>
        <v>2.958602658145109</v>
      </c>
      <c r="BJ47" s="263" cm="1">
        <f t="array" ref="BJ47">_xlfn.IFS(V24="A", 10*(MIN(TeamForm!$AA$4:$AA$23)*MIN(TeamForm!$AD$4:$AD$23))/(_xlfn.XLOOKUP($AO47, TeamForm!$B$4:$B$23, TeamForm!$AD$4:$AD$23)*_xlfn.XLOOKUP(UPPER(V3), TeamForm!$B$4:$B$23, TeamForm!$AA$4:$AA$23)), V24="H", 10*(MIN(TeamForm!$AB$4:$AB$23)*MIN(TeamForm!$AC$4:$AC$23))/(_xlfn.XLOOKUP($AO47, TeamForm!$B$4:$B$23, TeamForm!$AB$4:$AB$23)*_xlfn.XLOOKUP(UPPER(V3), TeamForm!$B$4:$B$23, TeamForm!$AC$4:$AC$23)), V24="BLANK", 0)</f>
        <v>2.3114184576485455</v>
      </c>
      <c r="BK47" s="263" cm="1">
        <f t="array" ref="BK47">_xlfn.IFS(W24="A", 10*(MIN(TeamForm!$AA$4:$AA$23)*MIN(TeamForm!$AD$4:$AD$23))/(_xlfn.XLOOKUP($AO47, TeamForm!$B$4:$B$23, TeamForm!$AD$4:$AD$23)*_xlfn.XLOOKUP(UPPER(W3), TeamForm!$B$4:$B$23, TeamForm!$AA$4:$AA$23)), W24="H", 10*(MIN(TeamForm!$AB$4:$AB$23)*MIN(TeamForm!$AC$4:$AC$23))/(_xlfn.XLOOKUP($AO47, TeamForm!$B$4:$B$23, TeamForm!$AB$4:$AB$23)*_xlfn.XLOOKUP(UPPER(W3), TeamForm!$B$4:$B$23, TeamForm!$AC$4:$AC$23)), W24="BLANK", 0)</f>
        <v>2.6034468066976277</v>
      </c>
      <c r="BL47" s="263" cm="1">
        <f t="array" ref="BL47">_xlfn.IFS(X24="A", 10*(MIN(TeamForm!$AA$4:$AA$23)*MIN(TeamForm!$AD$4:$AD$23))/(_xlfn.XLOOKUP($AO47, TeamForm!$B$4:$B$23, TeamForm!$AD$4:$AD$23)*_xlfn.XLOOKUP(UPPER(X3), TeamForm!$B$4:$B$23, TeamForm!$AA$4:$AA$23)), X24="H", 10*(MIN(TeamForm!$AB$4:$AB$23)*MIN(TeamForm!$AC$4:$AC$23))/(_xlfn.XLOOKUP($AO47, TeamForm!$B$4:$B$23, TeamForm!$AB$4:$AB$23)*_xlfn.XLOOKUP(UPPER(X3), TeamForm!$B$4:$B$23, TeamForm!$AC$4:$AC$23)), X24="BLANK", 0)</f>
        <v>3.3136873881527817</v>
      </c>
      <c r="BM47" s="263" cm="1">
        <f t="array" ref="BM47">_xlfn.IFS(Y24="A", 10*(MIN(TeamForm!$AA$4:$AA$23)*MIN(TeamForm!$AD$4:$AD$23))/(_xlfn.XLOOKUP($AO47, TeamForm!$B$4:$B$23, TeamForm!$AD$4:$AD$23)*_xlfn.XLOOKUP(UPPER(Y3), TeamForm!$B$4:$B$23, TeamForm!$AA$4:$AA$23)), Y24="H", 10*(MIN(TeamForm!$AB$4:$AB$23)*MIN(TeamForm!$AC$4:$AC$23))/(_xlfn.XLOOKUP($AO47, TeamForm!$B$4:$B$23, TeamForm!$AB$4:$AB$23)*_xlfn.XLOOKUP(UPPER(Y3), TeamForm!$B$4:$B$23, TeamForm!$AC$4:$AC$23)), Y24="BLANK", 0)</f>
        <v>4.3740000000000006</v>
      </c>
      <c r="BN47" s="263" cm="1">
        <f t="array" ref="BN47">_xlfn.IFS(Z24="A", 10*(MIN(TeamForm!$AA$4:$AA$23)*MIN(TeamForm!$AD$4:$AD$23))/(_xlfn.XLOOKUP($AO47, TeamForm!$B$4:$B$23, TeamForm!$AD$4:$AD$23)*_xlfn.XLOOKUP(UPPER(Z3), TeamForm!$B$4:$B$23, TeamForm!$AA$4:$AA$23)), Z24="H", 10*(MIN(TeamForm!$AB$4:$AB$23)*MIN(TeamForm!$AC$4:$AC$23))/(_xlfn.XLOOKUP($AO47, TeamForm!$B$4:$B$23, TeamForm!$AB$4:$AB$23)*_xlfn.XLOOKUP(UPPER(Z3), TeamForm!$B$4:$B$23, TeamForm!$AC$4:$AC$23)), Z24="BLANK", 0)</f>
        <v>1.3482169602621874</v>
      </c>
      <c r="BO47" s="263" cm="1">
        <f t="array" ref="BO47">_xlfn.IFS(AA24="A", 10*(MIN(TeamForm!$AA$4:$AA$23)*MIN(TeamForm!$AD$4:$AD$23))/(_xlfn.XLOOKUP($AO47, TeamForm!$B$4:$B$23, TeamForm!$AD$4:$AD$23)*_xlfn.XLOOKUP(UPPER(AA3), TeamForm!$B$4:$B$23, TeamForm!$AA$4:$AA$23)), AA24="H", 10*(MIN(TeamForm!$AB$4:$AB$23)*MIN(TeamForm!$AC$4:$AC$23))/(_xlfn.XLOOKUP($AO47, TeamForm!$B$4:$B$23, TeamForm!$AB$4:$AB$23)*_xlfn.XLOOKUP(UPPER(AA3), TeamForm!$B$4:$B$23, TeamForm!$AC$4:$AC$23)), AA24="BLANK", 0)</f>
        <v>2.4825169616619052</v>
      </c>
      <c r="BP47" s="263" cm="1">
        <f t="array" ref="BP47">_xlfn.IFS(AB24="A", 10*(MIN(TeamForm!$AA$4:$AA$23)*MIN(TeamForm!$AD$4:$AD$23))/(_xlfn.XLOOKUP($AO47, TeamForm!$B$4:$B$23, TeamForm!$AD$4:$AD$23)*_xlfn.XLOOKUP(UPPER(AB3), TeamForm!$B$4:$B$23, TeamForm!$AA$4:$AA$23)), AB24="H", 10*(MIN(TeamForm!$AB$4:$AB$23)*MIN(TeamForm!$AC$4:$AC$23))/(_xlfn.XLOOKUP($AO47, TeamForm!$B$4:$B$23, TeamForm!$AB$4:$AB$23)*_xlfn.XLOOKUP(UPPER(AB3), TeamForm!$B$4:$B$23, TeamForm!$AC$4:$AC$23)), AB24="BLANK", 0)</f>
        <v>2.4139586148048076</v>
      </c>
      <c r="BQ47" s="263" cm="1">
        <f t="array" ref="BQ47">_xlfn.IFS(AC24="A", 10*(MIN(TeamForm!$AA$4:$AA$23)*MIN(TeamForm!$AD$4:$AD$23))/(_xlfn.XLOOKUP($AO47, TeamForm!$B$4:$B$23, TeamForm!$AD$4:$AD$23)*_xlfn.XLOOKUP(UPPER(AC3), TeamForm!$B$4:$B$23, TeamForm!$AA$4:$AA$23)), AC24="H", 10*(MIN(TeamForm!$AB$4:$AB$23)*MIN(TeamForm!$AC$4:$AC$23))/(_xlfn.XLOOKUP($AO47, TeamForm!$B$4:$B$23, TeamForm!$AB$4:$AB$23)*_xlfn.XLOOKUP(UPPER(AC3), TeamForm!$B$4:$B$23, TeamForm!$AC$4:$AC$23)), AC24="BLANK", 0)</f>
        <v>2.5305633217993084</v>
      </c>
      <c r="BR47" s="263" cm="1">
        <f t="array" ref="BR47">_xlfn.IFS(AD24="A", 10*(MIN(TeamForm!$AA$4:$AA$23)*MIN(TeamForm!$AD$4:$AD$23))/(_xlfn.XLOOKUP($AO47, TeamForm!$B$4:$B$23, TeamForm!$AD$4:$AD$23)*_xlfn.XLOOKUP(UPPER(AD3), TeamForm!$B$4:$B$23, TeamForm!$AA$4:$AA$23)), AD24="H", 10*(MIN(TeamForm!$AB$4:$AB$23)*MIN(TeamForm!$AC$4:$AC$23))/(_xlfn.XLOOKUP($AO47, TeamForm!$B$4:$B$23, TeamForm!$AB$4:$AB$23)*_xlfn.XLOOKUP(UPPER(AD3), TeamForm!$B$4:$B$23, TeamForm!$AC$4:$AC$23)), AD24="BLANK", 0)</f>
        <v>2.6913010053933295</v>
      </c>
      <c r="BS47" s="263" cm="1">
        <f t="array" ref="BS47">_xlfn.IFS(AE24="A", 10*(MIN(TeamForm!$AA$4:$AA$23)*MIN(TeamForm!$AD$4:$AD$23))/(_xlfn.XLOOKUP($AO47, TeamForm!$B$4:$B$23, TeamForm!$AD$4:$AD$23)*_xlfn.XLOOKUP(UPPER(AE3), TeamForm!$B$4:$B$23, TeamForm!$AA$4:$AA$23)), AE24="H", 10*(MIN(TeamForm!$AB$4:$AB$23)*MIN(TeamForm!$AC$4:$AC$23))/(_xlfn.XLOOKUP($AO47, TeamForm!$B$4:$B$23, TeamForm!$AB$4:$AB$23)*_xlfn.XLOOKUP(UPPER(AE3), TeamForm!$B$4:$B$23, TeamForm!$AC$4:$AC$23)), AE24="BLANK", 0)</f>
        <v>2.1675542382928272</v>
      </c>
      <c r="BT47" s="263" cm="1">
        <f t="array" ref="BT47">_xlfn.IFS(AF24="A", 10*(MIN(TeamForm!$AA$4:$AA$23)*MIN(TeamForm!$AD$4:$AD$23))/(_xlfn.XLOOKUP($AO47, TeamForm!$B$4:$B$23, TeamForm!$AD$4:$AD$23)*_xlfn.XLOOKUP(UPPER(AF3), TeamForm!$B$4:$B$23, TeamForm!$AA$4:$AA$23)), AF24="H", 10*(MIN(TeamForm!$AB$4:$AB$23)*MIN(TeamForm!$AC$4:$AC$23))/(_xlfn.XLOOKUP($AO47, TeamForm!$B$4:$B$23, TeamForm!$AB$4:$AB$23)*_xlfn.XLOOKUP(UPPER(AF3), TeamForm!$B$4:$B$23, TeamForm!$AC$4:$AC$23)), AF24="BLANK", 0)</f>
        <v>3.3254693877551027</v>
      </c>
      <c r="BU47" s="263" cm="1">
        <f t="array" ref="BU47">_xlfn.IFS(AG24="A", 10*(MIN(TeamForm!$AA$4:$AA$23)*MIN(TeamForm!$AD$4:$AD$23))/(_xlfn.XLOOKUP($AO47, TeamForm!$B$4:$B$23, TeamForm!$AD$4:$AD$23)*_xlfn.XLOOKUP(UPPER(AG3), TeamForm!$B$4:$B$23, TeamForm!$AA$4:$AA$23)), AG24="H", 10*(MIN(TeamForm!$AB$4:$AB$23)*MIN(TeamForm!$AC$4:$AC$23))/(_xlfn.XLOOKUP($AO47, TeamForm!$B$4:$B$23, TeamForm!$AB$4:$AB$23)*_xlfn.XLOOKUP(UPPER(AG3), TeamForm!$B$4:$B$23, TeamForm!$AC$4:$AC$23)), AG24="BLANK", 0)</f>
        <v>4.3740000000000006</v>
      </c>
      <c r="BV47" s="263" cm="1">
        <f t="array" ref="BV47">_xlfn.IFS(AH24="A", 10*(MIN(TeamForm!$AA$4:$AA$23)*MIN(TeamForm!$AD$4:$AD$23))/(_xlfn.XLOOKUP($AO47, TeamForm!$B$4:$B$23, TeamForm!$AD$4:$AD$23)*_xlfn.XLOOKUP(UPPER(AH3), TeamForm!$B$4:$B$23, TeamForm!$AA$4:$AA$23)), AH24="H", 10*(MIN(TeamForm!$AB$4:$AB$23)*MIN(TeamForm!$AC$4:$AC$23))/(_xlfn.XLOOKUP($AO47, TeamForm!$B$4:$B$23, TeamForm!$AB$4:$AB$23)*_xlfn.XLOOKUP(UPPER(AH3), TeamForm!$B$4:$B$23, TeamForm!$AC$4:$AC$23)), AH24="BLANK", 0)</f>
        <v>2.9136764940239042</v>
      </c>
      <c r="BW47" s="263" cm="1">
        <f t="array" ref="BW47">_xlfn.IFS(AI24="A", 10*(MIN(TeamForm!$AA$4:$AA$23)*MIN(TeamForm!$AD$4:$AD$23))/(_xlfn.XLOOKUP($AO47, TeamForm!$B$4:$B$23, TeamForm!$AD$4:$AD$23)*_xlfn.XLOOKUP(UPPER(AI3), TeamForm!$B$4:$B$23, TeamForm!$AA$4:$AA$23)), AI24="H", 10*(MIN(TeamForm!$AB$4:$AB$23)*MIN(TeamForm!$AC$4:$AC$23))/(_xlfn.XLOOKUP($AO47, TeamForm!$B$4:$B$23, TeamForm!$AB$4:$AB$23)*_xlfn.XLOOKUP(UPPER(AI3), TeamForm!$B$4:$B$23, TeamForm!$AC$4:$AC$23)), AI24="BLANK", 0)</f>
        <v>3.376796697557984</v>
      </c>
      <c r="BX47" s="263" cm="1">
        <f t="array" ref="BX47">_xlfn.IFS(AJ24="A", 10*(MIN(TeamForm!$AA$4:$AA$23)*MIN(TeamForm!$AD$4:$AD$23))/(_xlfn.XLOOKUP($AO47, TeamForm!$B$4:$B$23, TeamForm!$AD$4:$AD$23)*_xlfn.XLOOKUP(UPPER(AJ3), TeamForm!$B$4:$B$23, TeamForm!$AA$4:$AA$23)), AJ24="H", 10*(MIN(TeamForm!$AB$4:$AB$23)*MIN(TeamForm!$AC$4:$AC$23))/(_xlfn.XLOOKUP($AO47, TeamForm!$B$4:$B$23, TeamForm!$AB$4:$AB$23)*_xlfn.XLOOKUP(UPPER(AJ3), TeamForm!$B$4:$B$23, TeamForm!$AC$4:$AC$23)), AJ24="BLANK", 0)</f>
        <v>4.3740000000000006</v>
      </c>
      <c r="BY47" s="263" cm="1">
        <f t="array" ref="BY47">_xlfn.IFS(AK24="A", 10*(MIN(TeamForm!$AA$4:$AA$23)*MIN(TeamForm!$AD$4:$AD$23))/(_xlfn.XLOOKUP($AO47, TeamForm!$B$4:$B$23, TeamForm!$AD$4:$AD$23)*_xlfn.XLOOKUP(UPPER(AK3), TeamForm!$B$4:$B$23, TeamForm!$AA$4:$AA$23)), AK24="H", 10*(MIN(TeamForm!$AB$4:$AB$23)*MIN(TeamForm!$AC$4:$AC$23))/(_xlfn.XLOOKUP($AO47, TeamForm!$B$4:$B$23, TeamForm!$AB$4:$AB$23)*_xlfn.XLOOKUP(UPPER(AK3), TeamForm!$B$4:$B$23, TeamForm!$AC$4:$AC$23)), AK24="BLANK", 0)</f>
        <v>1.6874844660462294</v>
      </c>
      <c r="BZ47" s="263" cm="1">
        <f t="array" ref="BZ47">_xlfn.IFS(AL24="A", 10*(MIN(TeamForm!$AA$4:$AA$23)*MIN(TeamForm!$AD$4:$AD$23))/(_xlfn.XLOOKUP($AO47, TeamForm!$B$4:$B$23, TeamForm!$AD$4:$AD$23)*_xlfn.XLOOKUP(UPPER(AL3), TeamForm!$B$4:$B$23, TeamForm!$AA$4:$AA$23)), AL24="H", 10*(MIN(TeamForm!$AB$4:$AB$23)*MIN(TeamForm!$AC$4:$AC$23))/(_xlfn.XLOOKUP($AO47, TeamForm!$B$4:$B$23, TeamForm!$AB$4:$AB$23)*_xlfn.XLOOKUP(UPPER(AL3), TeamForm!$B$4:$B$23, TeamForm!$AC$4:$AC$23)), AL24="BLANK", 0)</f>
        <v>3.8970344387755111</v>
      </c>
      <c r="CA47" s="259" cm="1">
        <f t="array" ref="CA47">_xlfn.IFS(AM24="A", 10*(MIN(TeamForm!$AA$4:$AA$23)*MIN(TeamForm!$AD$4:$AD$23))/(_xlfn.XLOOKUP($AO47, TeamForm!$B$4:$B$23, TeamForm!$AD$4:$AD$23)*_xlfn.XLOOKUP(UPPER(AM3), TeamForm!$B$4:$B$23, TeamForm!$AA$4:$AA$23)), AM24="H", 10*(MIN(TeamForm!$AB$4:$AB$23)*MIN(TeamForm!$AC$4:$AC$23))/(_xlfn.XLOOKUP($AO47, TeamForm!$B$4:$B$23, TeamForm!$AB$4:$AB$23)*_xlfn.XLOOKUP(UPPER(AM3), TeamForm!$B$4:$B$23, TeamForm!$AC$4:$AC$23)), AM24="BLANK", 0)</f>
        <v>3.0528734693877557</v>
      </c>
    </row>
    <row r="48" spans="1:79">
      <c r="A48" s="172" t="s">
        <v>32</v>
      </c>
      <c r="B48" s="264" t="str" cm="1">
        <f t="array" ref="B48">_xlfn.IFS(B25="A", (10*_xlfn.XLOOKUP($A48, TeamForm!$B$4:$B$23, TeamForm!$AC$4:$AC$23)*_xlfn.XLOOKUP(UPPER(B4), TeamForm!$B$4:$B$23, TeamForm!$AB$4:$AB$23))/(MAX(TeamForm!$AC$4:$AC$23)*MAX(TeamForm!$AB$4:$AB$23)), B25="H", (10*_xlfn.XLOOKUP($A48, TeamForm!$B$4:$B$23, TeamForm!$AA$4:$AA$23)*_xlfn.XLOOKUP(UPPER(B4), TeamForm!$B$4:$B$23, TeamForm!$AD$4:$AD$23))/(MAX(TeamForm!$AA$4:$AA$23)*MAX(TeamForm!$AD$4:$AD$23)), B25="BLANK", "0")</f>
        <v>0</v>
      </c>
      <c r="C48" s="258" cm="1">
        <f t="array" ref="C48">_xlfn.IFS(C25="A", (10*_xlfn.XLOOKUP($A48, TeamForm!$B$4:$B$23, TeamForm!$AC$4:$AC$23)*_xlfn.XLOOKUP(UPPER(C4), TeamForm!$B$4:$B$23, TeamForm!$AB$4:$AB$23))/(MAX(TeamForm!$AC$4:$AC$23)*MAX(TeamForm!$AB$4:$AB$23)), C25="H", (10*_xlfn.XLOOKUP($A48, TeamForm!$B$4:$B$23, TeamForm!$AA$4:$AA$23)*_xlfn.XLOOKUP(UPPER(C4), TeamForm!$B$4:$B$23, TeamForm!$AD$4:$AD$23))/(MAX(TeamForm!$AA$4:$AA$23)*MAX(TeamForm!$AD$4:$AD$23)), C25="BLANK", "0")</f>
        <v>4.1763620699119128</v>
      </c>
      <c r="D48" s="258" cm="1">
        <f t="array" ref="D48">_xlfn.IFS(D25="A", (10*_xlfn.XLOOKUP($A48, TeamForm!$B$4:$B$23, TeamForm!$AC$4:$AC$23)*_xlfn.XLOOKUP(UPPER(D4), TeamForm!$B$4:$B$23, TeamForm!$AB$4:$AB$23))/(MAX(TeamForm!$AC$4:$AC$23)*MAX(TeamForm!$AB$4:$AB$23)), D25="H", (10*_xlfn.XLOOKUP($A48, TeamForm!$B$4:$B$23, TeamForm!$AA$4:$AA$23)*_xlfn.XLOOKUP(UPPER(D4), TeamForm!$B$4:$B$23, TeamForm!$AD$4:$AD$23))/(MAX(TeamForm!$AA$4:$AA$23)*MAX(TeamForm!$AD$4:$AD$23)), D25="BLANK", "0")</f>
        <v>3.5616550594018843</v>
      </c>
      <c r="E48" s="258" cm="1">
        <f t="array" ref="E48">_xlfn.IFS(E25="A", (10*_xlfn.XLOOKUP($A48, TeamForm!$B$4:$B$23, TeamForm!$AC$4:$AC$23)*_xlfn.XLOOKUP(UPPER(E4), TeamForm!$B$4:$B$23, TeamForm!$AB$4:$AB$23))/(MAX(TeamForm!$AC$4:$AC$23)*MAX(TeamForm!$AB$4:$AB$23)), E25="H", (10*_xlfn.XLOOKUP($A48, TeamForm!$B$4:$B$23, TeamForm!$AA$4:$AA$23)*_xlfn.XLOOKUP(UPPER(E4), TeamForm!$B$4:$B$23, TeamForm!$AD$4:$AD$23))/(MAX(TeamForm!$AA$4:$AA$23)*MAX(TeamForm!$AD$4:$AD$23)), E25="BLANK", "0")</f>
        <v>2.5147986657534092</v>
      </c>
      <c r="F48" s="258" cm="1">
        <f t="array" ref="F48">_xlfn.IFS(F25="A", (10*_xlfn.XLOOKUP($A48, TeamForm!$B$4:$B$23, TeamForm!$AC$4:$AC$23)*_xlfn.XLOOKUP(UPPER(F4), TeamForm!$B$4:$B$23, TeamForm!$AB$4:$AB$23))/(MAX(TeamForm!$AC$4:$AC$23)*MAX(TeamForm!$AB$4:$AB$23)), F25="H", (10*_xlfn.XLOOKUP($A48, TeamForm!$B$4:$B$23, TeamForm!$AA$4:$AA$23)*_xlfn.XLOOKUP(UPPER(F4), TeamForm!$B$4:$B$23, TeamForm!$AD$4:$AD$23))/(MAX(TeamForm!$AA$4:$AA$23)*MAX(TeamForm!$AD$4:$AD$23)), F25="BLANK", "0")</f>
        <v>2.4096438712229307</v>
      </c>
      <c r="G48" s="258" cm="1">
        <f t="array" ref="G48">_xlfn.IFS(G25="A", (10*_xlfn.XLOOKUP($A48, TeamForm!$B$4:$B$23, TeamForm!$AC$4:$AC$23)*_xlfn.XLOOKUP(UPPER(G4), TeamForm!$B$4:$B$23, TeamForm!$AB$4:$AB$23))/(MAX(TeamForm!$AC$4:$AC$23)*MAX(TeamForm!$AB$4:$AB$23)), G25="H", (10*_xlfn.XLOOKUP($A48, TeamForm!$B$4:$B$23, TeamForm!$AA$4:$AA$23)*_xlfn.XLOOKUP(UPPER(G4), TeamForm!$B$4:$B$23, TeamForm!$AD$4:$AD$23))/(MAX(TeamForm!$AA$4:$AA$23)*MAX(TeamForm!$AD$4:$AD$23)), G25="BLANK", "0")</f>
        <v>5.0924672981506536</v>
      </c>
      <c r="H48" s="258" cm="1">
        <f t="array" ref="H48">_xlfn.IFS(H25="A", (10*_xlfn.XLOOKUP($A48, TeamForm!$B$4:$B$23, TeamForm!$AC$4:$AC$23)*_xlfn.XLOOKUP(UPPER(H4), TeamForm!$B$4:$B$23, TeamForm!$AB$4:$AB$23))/(MAX(TeamForm!$AC$4:$AC$23)*MAX(TeamForm!$AB$4:$AB$23)), H25="H", (10*_xlfn.XLOOKUP($A48, TeamForm!$B$4:$B$23, TeamForm!$AA$4:$AA$23)*_xlfn.XLOOKUP(UPPER(H4), TeamForm!$B$4:$B$23, TeamForm!$AD$4:$AD$23))/(MAX(TeamForm!$AA$4:$AA$23)*MAX(TeamForm!$AD$4:$AD$23)), H25="BLANK", "0")</f>
        <v>2.1478433502404117</v>
      </c>
      <c r="I48" s="258" cm="1">
        <f t="array" ref="I48">_xlfn.IFS(I25="A", (10*_xlfn.XLOOKUP($A48, TeamForm!$B$4:$B$23, TeamForm!$AC$4:$AC$23)*_xlfn.XLOOKUP(UPPER(I4), TeamForm!$B$4:$B$23, TeamForm!$AB$4:$AB$23))/(MAX(TeamForm!$AC$4:$AC$23)*MAX(TeamForm!$AB$4:$AB$23)), I25="H", (10*_xlfn.XLOOKUP($A48, TeamForm!$B$4:$B$23, TeamForm!$AA$4:$AA$23)*_xlfn.XLOOKUP(UPPER(I4), TeamForm!$B$4:$B$23, TeamForm!$AD$4:$AD$23))/(MAX(TeamForm!$AA$4:$AA$23)*MAX(TeamForm!$AD$4:$AD$23)), I25="BLANK", "0")</f>
        <v>3.1952296417679453</v>
      </c>
      <c r="J48" s="258" cm="1">
        <f t="array" ref="J48">_xlfn.IFS(J25="A", (10*_xlfn.XLOOKUP($A48, TeamForm!$B$4:$B$23, TeamForm!$AC$4:$AC$23)*_xlfn.XLOOKUP(UPPER(J4), TeamForm!$B$4:$B$23, TeamForm!$AB$4:$AB$23))/(MAX(TeamForm!$AC$4:$AC$23)*MAX(TeamForm!$AB$4:$AB$23)), J25="H", (10*_xlfn.XLOOKUP($A48, TeamForm!$B$4:$B$23, TeamForm!$AA$4:$AA$23)*_xlfn.XLOOKUP(UPPER(J4), TeamForm!$B$4:$B$23, TeamForm!$AD$4:$AD$23))/(MAX(TeamForm!$AA$4:$AA$23)*MAX(TeamForm!$AD$4:$AD$23)), J25="BLANK", "0")</f>
        <v>2.4287151729641581</v>
      </c>
      <c r="K48" s="258" cm="1">
        <f t="array" ref="K48">_xlfn.IFS(K25="A", (10*_xlfn.XLOOKUP($A48, TeamForm!$B$4:$B$23, TeamForm!$AC$4:$AC$23)*_xlfn.XLOOKUP(UPPER(K4), TeamForm!$B$4:$B$23, TeamForm!$AB$4:$AB$23))/(MAX(TeamForm!$AC$4:$AC$23)*MAX(TeamForm!$AB$4:$AB$23)), K25="H", (10*_xlfn.XLOOKUP($A48, TeamForm!$B$4:$B$23, TeamForm!$AA$4:$AA$23)*_xlfn.XLOOKUP(UPPER(K4), TeamForm!$B$4:$B$23, TeamForm!$AD$4:$AD$23))/(MAX(TeamForm!$AA$4:$AA$23)*MAX(TeamForm!$AD$4:$AD$23)), K25="BLANK", "0")</f>
        <v>3.4300597720665542</v>
      </c>
      <c r="L48" s="258" cm="1">
        <f t="array" ref="L48">_xlfn.IFS(L25="A", (10*_xlfn.XLOOKUP($A48, TeamForm!$B$4:$B$23, TeamForm!$AC$4:$AC$23)*_xlfn.XLOOKUP(UPPER(L4), TeamForm!$B$4:$B$23, TeamForm!$AB$4:$AB$23))/(MAX(TeamForm!$AC$4:$AC$23)*MAX(TeamForm!$AB$4:$AB$23)), L25="H", (10*_xlfn.XLOOKUP($A48, TeamForm!$B$4:$B$23, TeamForm!$AA$4:$AA$23)*_xlfn.XLOOKUP(UPPER(L4), TeamForm!$B$4:$B$23, TeamForm!$AD$4:$AD$23))/(MAX(TeamForm!$AA$4:$AA$23)*MAX(TeamForm!$AD$4:$AD$23)), L25="BLANK", "0")</f>
        <v>3.7145055586510654</v>
      </c>
      <c r="M48" s="258" cm="1">
        <f t="array" ref="M48">_xlfn.IFS(M25="A", (10*_xlfn.XLOOKUP($A48, TeamForm!$B$4:$B$23, TeamForm!$AC$4:$AC$23)*_xlfn.XLOOKUP(UPPER(M4), TeamForm!$B$4:$B$23, TeamForm!$AB$4:$AB$23))/(MAX(TeamForm!$AC$4:$AC$23)*MAX(TeamForm!$AB$4:$AB$23)), M25="H", (10*_xlfn.XLOOKUP($A48, TeamForm!$B$4:$B$23, TeamForm!$AA$4:$AA$23)*_xlfn.XLOOKUP(UPPER(M4), TeamForm!$B$4:$B$23, TeamForm!$AD$4:$AD$23))/(MAX(TeamForm!$AA$4:$AA$23)*MAX(TeamForm!$AD$4:$AD$23)), M25="BLANK", "0")</f>
        <v>1.3975934453092995</v>
      </c>
      <c r="N48" s="258" cm="1">
        <f t="array" ref="N48">_xlfn.IFS(N25="A", (10*_xlfn.XLOOKUP($A48, TeamForm!$B$4:$B$23, TeamForm!$AC$4:$AC$23)*_xlfn.XLOOKUP(UPPER(N4), TeamForm!$B$4:$B$23, TeamForm!$AB$4:$AB$23))/(MAX(TeamForm!$AC$4:$AC$23)*MAX(TeamForm!$AB$4:$AB$23)), N25="H", (10*_xlfn.XLOOKUP($A48, TeamForm!$B$4:$B$23, TeamForm!$AA$4:$AA$23)*_xlfn.XLOOKUP(UPPER(N4), TeamForm!$B$4:$B$23, TeamForm!$AD$4:$AD$23))/(MAX(TeamForm!$AA$4:$AA$23)*MAX(TeamForm!$AD$4:$AD$23)), N25="BLANK", "0")</f>
        <v>3.2382868972855441</v>
      </c>
      <c r="O48" s="258" cm="1">
        <f t="array" ref="O48">_xlfn.IFS(O25="A", (10*_xlfn.XLOOKUP($A48, TeamForm!$B$4:$B$23, TeamForm!$AC$4:$AC$23)*_xlfn.XLOOKUP(UPPER(O4), TeamForm!$B$4:$B$23, TeamForm!$AB$4:$AB$23))/(MAX(TeamForm!$AC$4:$AC$23)*MAX(TeamForm!$AB$4:$AB$23)), O25="H", (10*_xlfn.XLOOKUP($A48, TeamForm!$B$4:$B$23, TeamForm!$AA$4:$AA$23)*_xlfn.XLOOKUP(UPPER(O4), TeamForm!$B$4:$B$23, TeamForm!$AD$4:$AD$23))/(MAX(TeamForm!$AA$4:$AA$23)*MAX(TeamForm!$AD$4:$AD$23)), O25="BLANK", "0")</f>
        <v>3.5616550594018843</v>
      </c>
      <c r="P48" s="258" cm="1">
        <f t="array" ref="P48">_xlfn.IFS(P25="A", (10*_xlfn.XLOOKUP($A48, TeamForm!$B$4:$B$23, TeamForm!$AC$4:$AC$23)*_xlfn.XLOOKUP(UPPER(P4), TeamForm!$B$4:$B$23, TeamForm!$AB$4:$AB$23))/(MAX(TeamForm!$AC$4:$AC$23)*MAX(TeamForm!$AB$4:$AB$23)), P25="H", (10*_xlfn.XLOOKUP($A48, TeamForm!$B$4:$B$23, TeamForm!$AA$4:$AA$23)*_xlfn.XLOOKUP(UPPER(P4), TeamForm!$B$4:$B$23, TeamForm!$AD$4:$AD$23))/(MAX(TeamForm!$AA$4:$AA$23)*MAX(TeamForm!$AD$4:$AD$23)), P25="BLANK", "0")</f>
        <v>4.3310421465753155</v>
      </c>
      <c r="Q48" s="258" cm="1">
        <f t="array" ref="Q48">_xlfn.IFS(Q25="A", (10*_xlfn.XLOOKUP($A48, TeamForm!$B$4:$B$23, TeamForm!$AC$4:$AC$23)*_xlfn.XLOOKUP(UPPER(Q4), TeamForm!$B$4:$B$23, TeamForm!$AB$4:$AB$23))/(MAX(TeamForm!$AC$4:$AC$23)*MAX(TeamForm!$AB$4:$AB$23)), Q25="H", (10*_xlfn.XLOOKUP($A48, TeamForm!$B$4:$B$23, TeamForm!$AA$4:$AA$23)*_xlfn.XLOOKUP(UPPER(Q4), TeamForm!$B$4:$B$23, TeamForm!$AD$4:$AD$23))/(MAX(TeamForm!$AA$4:$AA$23)*MAX(TeamForm!$AD$4:$AD$23)), Q25="BLANK", "0")</f>
        <v>1.4088643601908262</v>
      </c>
      <c r="R48" s="258" cm="1">
        <f t="array" ref="R48">_xlfn.IFS(R25="A", (10*_xlfn.XLOOKUP($A48, TeamForm!$B$4:$B$23, TeamForm!$AC$4:$AC$23)*_xlfn.XLOOKUP(UPPER(R4), TeamForm!$B$4:$B$23, TeamForm!$AB$4:$AB$23))/(MAX(TeamForm!$AC$4:$AC$23)*MAX(TeamForm!$AB$4:$AB$23)), R25="H", (10*_xlfn.XLOOKUP($A48, TeamForm!$B$4:$B$23, TeamForm!$AA$4:$AA$23)*_xlfn.XLOOKUP(UPPER(R4), TeamForm!$B$4:$B$23, TeamForm!$AD$4:$AD$23))/(MAX(TeamForm!$AA$4:$AA$23)*MAX(TeamForm!$AD$4:$AD$23)), R25="BLANK", "0")</f>
        <v>1.9250598420238287</v>
      </c>
      <c r="S48" s="258" cm="1">
        <f t="array" ref="S48">_xlfn.IFS(S25="A", (10*_xlfn.XLOOKUP($A48, TeamForm!$B$4:$B$23, TeamForm!$AC$4:$AC$23)*_xlfn.XLOOKUP(UPPER(S4), TeamForm!$B$4:$B$23, TeamForm!$AB$4:$AB$23))/(MAX(TeamForm!$AC$4:$AC$23)*MAX(TeamForm!$AB$4:$AB$23)), S25="H", (10*_xlfn.XLOOKUP($A48, TeamForm!$B$4:$B$23, TeamForm!$AA$4:$AA$23)*_xlfn.XLOOKUP(UPPER(S4), TeamForm!$B$4:$B$23, TeamForm!$AD$4:$AD$23))/(MAX(TeamForm!$AA$4:$AA$23)*MAX(TeamForm!$AD$4:$AD$23)), S25="BLANK", "0")</f>
        <v>2.8177864568080366</v>
      </c>
      <c r="T48" s="258" cm="1">
        <f t="array" ref="T48">_xlfn.IFS(T25="A", (10*_xlfn.XLOOKUP($A48, TeamForm!$B$4:$B$23, TeamForm!$AC$4:$AC$23)*_xlfn.XLOOKUP(UPPER(T4), TeamForm!$B$4:$B$23, TeamForm!$AB$4:$AB$23))/(MAX(TeamForm!$AC$4:$AC$23)*MAX(TeamForm!$AB$4:$AB$23)), T25="H", (10*_xlfn.XLOOKUP($A48, TeamForm!$B$4:$B$23, TeamForm!$AA$4:$AA$23)*_xlfn.XLOOKUP(UPPER(T4), TeamForm!$B$4:$B$23, TeamForm!$AD$4:$AD$23))/(MAX(TeamForm!$AA$4:$AA$23)*MAX(TeamForm!$AD$4:$AD$23)), T25="BLANK", "0")</f>
        <v>2.2929046658339911</v>
      </c>
      <c r="U48" s="258" cm="1">
        <f t="array" ref="U48">_xlfn.IFS(U25="A", (10*_xlfn.XLOOKUP($A48, TeamForm!$B$4:$B$23, TeamForm!$AC$4:$AC$23)*_xlfn.XLOOKUP(UPPER(U4), TeamForm!$B$4:$B$23, TeamForm!$AB$4:$AB$23))/(MAX(TeamForm!$AC$4:$AC$23)*MAX(TeamForm!$AB$4:$AB$23)), U25="H", (10*_xlfn.XLOOKUP($A48, TeamForm!$B$4:$B$23, TeamForm!$AA$4:$AA$23)*_xlfn.XLOOKUP(UPPER(U4), TeamForm!$B$4:$B$23, TeamForm!$AD$4:$AD$23))/(MAX(TeamForm!$AA$4:$AA$23)*MAX(TeamForm!$AD$4:$AD$23)), U25="BLANK", "0")</f>
        <v>3.5292763770436859</v>
      </c>
      <c r="V48" s="258" cm="1">
        <f t="array" ref="V48">_xlfn.IFS(V25="A", (10*_xlfn.XLOOKUP($A48, TeamForm!$B$4:$B$23, TeamForm!$AC$4:$AC$23)*_xlfn.XLOOKUP(UPPER(V4), TeamForm!$B$4:$B$23, TeamForm!$AB$4:$AB$23))/(MAX(TeamForm!$AC$4:$AC$23)*MAX(TeamForm!$AB$4:$AB$23)), V25="H", (10*_xlfn.XLOOKUP($A48, TeamForm!$B$4:$B$23, TeamForm!$AA$4:$AA$23)*_xlfn.XLOOKUP(UPPER(V4), TeamForm!$B$4:$B$23, TeamForm!$AD$4:$AD$23))/(MAX(TeamForm!$AA$4:$AA$23)*MAX(TeamForm!$AD$4:$AD$23)), V25="BLANK", "0")</f>
        <v>2.60550605016648</v>
      </c>
      <c r="W48" s="258" cm="1">
        <f t="array" ref="W48">_xlfn.IFS(W25="A", (10*_xlfn.XLOOKUP($A48, TeamForm!$B$4:$B$23, TeamForm!$AC$4:$AC$23)*_xlfn.XLOOKUP(UPPER(W4), TeamForm!$B$4:$B$23, TeamForm!$AB$4:$AB$23))/(MAX(TeamForm!$AC$4:$AC$23)*MAX(TeamForm!$AB$4:$AB$23)), W25="H", (10*_xlfn.XLOOKUP($A48, TeamForm!$B$4:$B$23, TeamForm!$AA$4:$AA$23)*_xlfn.XLOOKUP(UPPER(W4), TeamForm!$B$4:$B$23, TeamForm!$AD$4:$AD$23))/(MAX(TeamForm!$AA$4:$AA$23)*MAX(TeamForm!$AD$4:$AD$23)), W25="BLANK", "0")</f>
        <v>3.4318801357102231</v>
      </c>
      <c r="X48" s="258" cm="1">
        <f t="array" ref="X48">_xlfn.IFS(X25="A", (10*_xlfn.XLOOKUP($A48, TeamForm!$B$4:$B$23, TeamForm!$AC$4:$AC$23)*_xlfn.XLOOKUP(UPPER(X4), TeamForm!$B$4:$B$23, TeamForm!$AB$4:$AB$23))/(MAX(TeamForm!$AC$4:$AC$23)*MAX(TeamForm!$AB$4:$AB$23)), X25="H", (10*_xlfn.XLOOKUP($A48, TeamForm!$B$4:$B$23, TeamForm!$AA$4:$AA$23)*_xlfn.XLOOKUP(UPPER(X4), TeamForm!$B$4:$B$23, TeamForm!$AD$4:$AD$23))/(MAX(TeamForm!$AA$4:$AA$23)*MAX(TeamForm!$AD$4:$AD$23)), X25="BLANK", "0")</f>
        <v>2.8444411935616261</v>
      </c>
      <c r="Y48" s="258" cm="1">
        <f t="array" ref="Y48">_xlfn.IFS(Y25="A", (10*_xlfn.XLOOKUP($A48, TeamForm!$B$4:$B$23, TeamForm!$AC$4:$AC$23)*_xlfn.XLOOKUP(UPPER(Y4), TeamForm!$B$4:$B$23, TeamForm!$AB$4:$AB$23))/(MAX(TeamForm!$AC$4:$AC$23)*MAX(TeamForm!$AB$4:$AB$23)), Y25="H", (10*_xlfn.XLOOKUP($A48, TeamForm!$B$4:$B$23, TeamForm!$AA$4:$AA$23)*_xlfn.XLOOKUP(UPPER(Y4), TeamForm!$B$4:$B$23, TeamForm!$AD$4:$AD$23))/(MAX(TeamForm!$AA$4:$AA$23)*MAX(TeamForm!$AD$4:$AD$23)), Y25="BLANK", "0")</f>
        <v>2.60550605016648</v>
      </c>
      <c r="Z48" s="258" cm="1">
        <f t="array" ref="Z48">_xlfn.IFS(Z25="A", (10*_xlfn.XLOOKUP($A48, TeamForm!$B$4:$B$23, TeamForm!$AC$4:$AC$23)*_xlfn.XLOOKUP(UPPER(Z4), TeamForm!$B$4:$B$23, TeamForm!$AB$4:$AB$23))/(MAX(TeamForm!$AC$4:$AC$23)*MAX(TeamForm!$AB$4:$AB$23)), Z25="H", (10*_xlfn.XLOOKUP($A48, TeamForm!$B$4:$B$23, TeamForm!$AA$4:$AA$23)*_xlfn.XLOOKUP(UPPER(Z4), TeamForm!$B$4:$B$23, TeamForm!$AD$4:$AD$23))/(MAX(TeamForm!$AA$4:$AA$23)*MAX(TeamForm!$AD$4:$AD$23)), Z25="BLANK", "0")</f>
        <v>2.8637911336538822</v>
      </c>
      <c r="AA48" s="258" cm="1">
        <f t="array" ref="AA48">_xlfn.IFS(AA25="A", (10*_xlfn.XLOOKUP($A48, TeamForm!$B$4:$B$23, TeamForm!$AC$4:$AC$23)*_xlfn.XLOOKUP(UPPER(AA4), TeamForm!$B$4:$B$23, TeamForm!$AB$4:$AB$23))/(MAX(TeamForm!$AC$4:$AC$23)*MAX(TeamForm!$AB$4:$AB$23)), AA25="H", (10*_xlfn.XLOOKUP($A48, TeamForm!$B$4:$B$23, TeamForm!$AA$4:$AA$23)*_xlfn.XLOOKUP(UPPER(AA4), TeamForm!$B$4:$B$23, TeamForm!$AD$4:$AD$23))/(MAX(TeamForm!$AA$4:$AA$23)*MAX(TeamForm!$AD$4:$AD$23)), AA25="BLANK", "0")</f>
        <v>3.5616550594018843</v>
      </c>
      <c r="AB48" s="258" cm="1">
        <f t="array" ref="AB48">_xlfn.IFS(AB25="A", (10*_xlfn.XLOOKUP($A48, TeamForm!$B$4:$B$23, TeamForm!$AC$4:$AC$23)*_xlfn.XLOOKUP(UPPER(AB4), TeamForm!$B$4:$B$23, TeamForm!$AB$4:$AB$23))/(MAX(TeamForm!$AC$4:$AC$23)*MAX(TeamForm!$AB$4:$AB$23)), AB25="H", (10*_xlfn.XLOOKUP($A48, TeamForm!$B$4:$B$23, TeamForm!$AA$4:$AA$23)*_xlfn.XLOOKUP(UPPER(AB4), TeamForm!$B$4:$B$23, TeamForm!$AD$4:$AD$23))/(MAX(TeamForm!$AA$4:$AA$23)*MAX(TeamForm!$AD$4:$AD$23)), AB25="BLANK", "0")</f>
        <v>2.0515462799567286</v>
      </c>
      <c r="AC48" s="258" cm="1">
        <f t="array" ref="AC48">_xlfn.IFS(AC25="A", (10*_xlfn.XLOOKUP($A48, TeamForm!$B$4:$B$23, TeamForm!$AC$4:$AC$23)*_xlfn.XLOOKUP(UPPER(AC4), TeamForm!$B$4:$B$23, TeamForm!$AB$4:$AB$23))/(MAX(TeamForm!$AC$4:$AC$23)*MAX(TeamForm!$AB$4:$AB$23)), AC25="H", (10*_xlfn.XLOOKUP($A48, TeamForm!$B$4:$B$23, TeamForm!$AA$4:$AA$23)*_xlfn.XLOOKUP(UPPER(AC4), TeamForm!$B$4:$B$23, TeamForm!$AD$4:$AD$23))/(MAX(TeamForm!$AA$4:$AA$23)*MAX(TeamForm!$AD$4:$AD$23)), AC25="BLANK", "0")</f>
        <v>3.346727598920737</v>
      </c>
      <c r="AD48" s="258" cm="1">
        <f t="array" ref="AD48">_xlfn.IFS(AD25="A", (10*_xlfn.XLOOKUP($A48, TeamForm!$B$4:$B$23, TeamForm!$AC$4:$AC$23)*_xlfn.XLOOKUP(UPPER(AD4), TeamForm!$B$4:$B$23, TeamForm!$AB$4:$AB$23))/(MAX(TeamForm!$AC$4:$AC$23)*MAX(TeamForm!$AB$4:$AB$23)), AD25="H", (10*_xlfn.XLOOKUP($A48, TeamForm!$B$4:$B$23, TeamForm!$AA$4:$AA$23)*_xlfn.XLOOKUP(UPPER(AD4), TeamForm!$B$4:$B$23, TeamForm!$AD$4:$AD$23))/(MAX(TeamForm!$AA$4:$AA$23)*MAX(TeamForm!$AD$4:$AD$23)), AD25="BLANK", "0")</f>
        <v>2.0254977468250717</v>
      </c>
      <c r="AE48" s="258" cm="1">
        <f t="array" ref="AE48">_xlfn.IFS(AE25="A", (10*_xlfn.XLOOKUP($A48, TeamForm!$B$4:$B$23, TeamForm!$AC$4:$AC$23)*_xlfn.XLOOKUP(UPPER(AE4), TeamForm!$B$4:$B$23, TeamForm!$AB$4:$AB$23))/(MAX(TeamForm!$AC$4:$AC$23)*MAX(TeamForm!$AB$4:$AB$23)), AE25="H", (10*_xlfn.XLOOKUP($A48, TeamForm!$B$4:$B$23, TeamForm!$AA$4:$AA$23)*_xlfn.XLOOKUP(UPPER(AE4), TeamForm!$B$4:$B$23, TeamForm!$AD$4:$AD$23))/(MAX(TeamForm!$AA$4:$AA$23)*MAX(TeamForm!$AD$4:$AD$23)), AE25="BLANK", "0")</f>
        <v>5.0924672981506536</v>
      </c>
      <c r="AF48" s="258" cm="1">
        <f t="array" ref="AF48">_xlfn.IFS(AF25="A", (10*_xlfn.XLOOKUP($A48, TeamForm!$B$4:$B$23, TeamForm!$AC$4:$AC$23)*_xlfn.XLOOKUP(UPPER(AF4), TeamForm!$B$4:$B$23, TeamForm!$AB$4:$AB$23))/(MAX(TeamForm!$AC$4:$AC$23)*MAX(TeamForm!$AB$4:$AB$23)), AF25="H", (10*_xlfn.XLOOKUP($A48, TeamForm!$B$4:$B$23, TeamForm!$AA$4:$AA$23)*_xlfn.XLOOKUP(UPPER(AF4), TeamForm!$B$4:$B$23, TeamForm!$AD$4:$AD$23))/(MAX(TeamForm!$AA$4:$AA$23)*MAX(TeamForm!$AD$4:$AD$23)), AF25="BLANK", "0")</f>
        <v>1.8442774416855368</v>
      </c>
      <c r="AG48" s="258" cm="1">
        <f t="array" ref="AG48">_xlfn.IFS(AG25="A", (10*_xlfn.XLOOKUP($A48, TeamForm!$B$4:$B$23, TeamForm!$AC$4:$AC$23)*_xlfn.XLOOKUP(UPPER(AG4), TeamForm!$B$4:$B$23, TeamForm!$AB$4:$AB$23))/(MAX(TeamForm!$AC$4:$AC$23)*MAX(TeamForm!$AB$4:$AB$23)), AG25="H", (10*_xlfn.XLOOKUP($A48, TeamForm!$B$4:$B$23, TeamForm!$AA$4:$AA$23)*_xlfn.XLOOKUP(UPPER(AG4), TeamForm!$B$4:$B$23, TeamForm!$AD$4:$AD$23))/(MAX(TeamForm!$AA$4:$AA$23)*MAX(TeamForm!$AD$4:$AD$23)), AG25="BLANK", "0")</f>
        <v>1.610882512680309</v>
      </c>
      <c r="AH48" s="258" cm="1">
        <f t="array" ref="AH48">_xlfn.IFS(AH25="A", (10*_xlfn.XLOOKUP($A48, TeamForm!$B$4:$B$23, TeamForm!$AC$4:$AC$23)*_xlfn.XLOOKUP(UPPER(AH4), TeamForm!$B$4:$B$23, TeamForm!$AB$4:$AB$23))/(MAX(TeamForm!$AC$4:$AC$23)*MAX(TeamForm!$AB$4:$AB$23)), AH25="H", (10*_xlfn.XLOOKUP($A48, TeamForm!$B$4:$B$23, TeamForm!$AA$4:$AA$23)*_xlfn.XLOOKUP(UPPER(AH4), TeamForm!$B$4:$B$23, TeamForm!$AD$4:$AD$23))/(MAX(TeamForm!$AA$4:$AA$23)*MAX(TeamForm!$AD$4:$AD$23)), AH25="BLANK", "0")</f>
        <v>5.0924672981506536</v>
      </c>
      <c r="AI48" s="258" cm="1">
        <f t="array" ref="AI48">_xlfn.IFS(AI25="A", (10*_xlfn.XLOOKUP($A48, TeamForm!$B$4:$B$23, TeamForm!$AC$4:$AC$23)*_xlfn.XLOOKUP(UPPER(AI4), TeamForm!$B$4:$B$23, TeamForm!$AB$4:$AB$23))/(MAX(TeamForm!$AC$4:$AC$23)*MAX(TeamForm!$AB$4:$AB$23)), AI25="H", (10*_xlfn.XLOOKUP($A48, TeamForm!$B$4:$B$23, TeamForm!$AA$4:$AA$23)*_xlfn.XLOOKUP(UPPER(AI4), TeamForm!$B$4:$B$23, TeamForm!$AD$4:$AD$23))/(MAX(TeamForm!$AA$4:$AA$23)*MAX(TeamForm!$AD$4:$AD$23)), AI25="BLANK", "0")</f>
        <v>2.5227318507388081</v>
      </c>
      <c r="AJ48" s="258" cm="1">
        <f t="array" ref="AJ48">_xlfn.IFS(AJ25="A", (10*_xlfn.XLOOKUP($A48, TeamForm!$B$4:$B$23, TeamForm!$AC$4:$AC$23)*_xlfn.XLOOKUP(UPPER(AJ4), TeamForm!$B$4:$B$23, TeamForm!$AB$4:$AB$23))/(MAX(TeamForm!$AC$4:$AC$23)*MAX(TeamForm!$AB$4:$AB$23)), AJ25="H", (10*_xlfn.XLOOKUP($A48, TeamForm!$B$4:$B$23, TeamForm!$AA$4:$AA$23)*_xlfn.XLOOKUP(UPPER(AJ4), TeamForm!$B$4:$B$23, TeamForm!$AD$4:$AD$23))/(MAX(TeamForm!$AA$4:$AA$23)*MAX(TeamForm!$AD$4:$AD$23)), AJ25="BLANK", "0")</f>
        <v>1.7540720693630028</v>
      </c>
      <c r="AK48" s="258" cm="1">
        <f t="array" ref="AK48">_xlfn.IFS(AK25="A", (10*_xlfn.XLOOKUP($A48, TeamForm!$B$4:$B$23, TeamForm!$AC$4:$AC$23)*_xlfn.XLOOKUP(UPPER(AK4), TeamForm!$B$4:$B$23, TeamForm!$AB$4:$AB$23))/(MAX(TeamForm!$AC$4:$AC$23)*MAX(TeamForm!$AB$4:$AB$23)), AK25="H", (10*_xlfn.XLOOKUP($A48, TeamForm!$B$4:$B$23, TeamForm!$AA$4:$AA$23)*_xlfn.XLOOKUP(UPPER(AK4), TeamForm!$B$4:$B$23, TeamForm!$AD$4:$AD$23))/(MAX(TeamForm!$AA$4:$AA$23)*MAX(TeamForm!$AD$4:$AD$23)), AK25="BLANK", "0")</f>
        <v>2.1567800081933632</v>
      </c>
      <c r="AL48" s="258" cm="1">
        <f t="array" ref="AL48">_xlfn.IFS(AL25="A", (10*_xlfn.XLOOKUP($A48, TeamForm!$B$4:$B$23, TeamForm!$AC$4:$AC$23)*_xlfn.XLOOKUP(UPPER(AL4), TeamForm!$B$4:$B$23, TeamForm!$AB$4:$AB$23))/(MAX(TeamForm!$AC$4:$AC$23)*MAX(TeamForm!$AB$4:$AB$23)), AL25="H", (10*_xlfn.XLOOKUP($A48, TeamForm!$B$4:$B$23, TeamForm!$AA$4:$AA$23)*_xlfn.XLOOKUP(UPPER(AL4), TeamForm!$B$4:$B$23, TeamForm!$AD$4:$AD$23))/(MAX(TeamForm!$AA$4:$AA$23)*MAX(TeamForm!$AD$4:$AD$23)), AL25="BLANK", "0")</f>
        <v>2.667163063567366</v>
      </c>
      <c r="AM48" s="259" cm="1">
        <f t="array" ref="AM48">_xlfn.IFS(AM25="A", (10*_xlfn.XLOOKUP($A48, TeamForm!$B$4:$B$23, TeamForm!$AC$4:$AC$23)*_xlfn.XLOOKUP(UPPER(AM4), TeamForm!$B$4:$B$23, TeamForm!$AB$4:$AB$23))/(MAX(TeamForm!$AC$4:$AC$23)*MAX(TeamForm!$AB$4:$AB$23)), AM25="H", (10*_xlfn.XLOOKUP($A48, TeamForm!$B$4:$B$23, TeamForm!$AA$4:$AA$23)*_xlfn.XLOOKUP(UPPER(AM4), TeamForm!$B$4:$B$23, TeamForm!$AD$4:$AD$23))/(MAX(TeamForm!$AA$4:$AA$23)*MAX(TeamForm!$AD$4:$AD$23)), AM25="BLANK", "0")</f>
        <v>3.56156765352894</v>
      </c>
      <c r="AO48" s="179" t="s">
        <v>32</v>
      </c>
      <c r="AP48" s="265" cm="1">
        <f t="array" ref="AP48">_xlfn.IFS(B25="A", 10*(MIN(TeamForm!$AA$4:$AA$23)*MIN(TeamForm!$AD$4:$AD$23))/(_xlfn.XLOOKUP($AO48, TeamForm!$B$4:$B$23, TeamForm!$AD$4:$AD$23)*_xlfn.XLOOKUP(UPPER(B4), TeamForm!$B$4:$B$23, TeamForm!$AA$4:$AA$23)), B25="H", 10*(MIN(TeamForm!$AB$4:$AB$23)*MIN(TeamForm!$AC$4:$AC$23))/(_xlfn.XLOOKUP($AO48, TeamForm!$B$4:$B$23, TeamForm!$AB$4:$AB$23)*_xlfn.XLOOKUP(UPPER(B4), TeamForm!$B$4:$B$23, TeamForm!$AC$4:$AC$23)), B25="BLANK", 0)</f>
        <v>0</v>
      </c>
      <c r="AQ48" s="263" cm="1">
        <f t="array" ref="AQ48">_xlfn.IFS(C25="A", 10*(MIN(TeamForm!$AA$4:$AA$23)*MIN(TeamForm!$AD$4:$AD$23))/(_xlfn.XLOOKUP($AO48, TeamForm!$B$4:$B$23, TeamForm!$AD$4:$AD$23)*_xlfn.XLOOKUP(UPPER(C4), TeamForm!$B$4:$B$23, TeamForm!$AA$4:$AA$23)), C25="H", 10*(MIN(TeamForm!$AB$4:$AB$23)*MIN(TeamForm!$AC$4:$AC$23))/(_xlfn.XLOOKUP($AO48, TeamForm!$B$4:$B$23, TeamForm!$AB$4:$AB$23)*_xlfn.XLOOKUP(UPPER(C4), TeamForm!$B$4:$B$23, TeamForm!$AC$4:$AC$23)), C25="BLANK", 0)</f>
        <v>5.0937674418604644</v>
      </c>
      <c r="AR48" s="263" cm="1">
        <f t="array" ref="AR48">_xlfn.IFS(D25="A", 10*(MIN(TeamForm!$AA$4:$AA$23)*MIN(TeamForm!$AD$4:$AD$23))/(_xlfn.XLOOKUP($AO48, TeamForm!$B$4:$B$23, TeamForm!$AD$4:$AD$23)*_xlfn.XLOOKUP(UPPER(D4), TeamForm!$B$4:$B$23, TeamForm!$AA$4:$AA$23)), D25="H", 10*(MIN(TeamForm!$AB$4:$AB$23)*MIN(TeamForm!$AC$4:$AC$23))/(_xlfn.XLOOKUP($AO48, TeamForm!$B$4:$B$23, TeamForm!$AB$4:$AB$23)*_xlfn.XLOOKUP(UPPER(D4), TeamForm!$B$4:$B$23, TeamForm!$AC$4:$AC$23)), D25="BLANK", 0)</f>
        <v>5.4183673469387745</v>
      </c>
      <c r="AS48" s="263" cm="1">
        <f t="array" ref="AS48">_xlfn.IFS(E25="A", 10*(MIN(TeamForm!$AA$4:$AA$23)*MIN(TeamForm!$AD$4:$AD$23))/(_xlfn.XLOOKUP($AO48, TeamForm!$B$4:$B$23, TeamForm!$AD$4:$AD$23)*_xlfn.XLOOKUP(UPPER(E4), TeamForm!$B$4:$B$23, TeamForm!$AA$4:$AA$23)), E25="H", 10*(MIN(TeamForm!$AB$4:$AB$23)*MIN(TeamForm!$AC$4:$AC$23))/(_xlfn.XLOOKUP($AO48, TeamForm!$B$4:$B$23, TeamForm!$AB$4:$AB$23)*_xlfn.XLOOKUP(UPPER(E4), TeamForm!$B$4:$B$23, TeamForm!$AC$4:$AC$23)), E25="BLANK", 0)</f>
        <v>2.5967042086544154</v>
      </c>
      <c r="AT48" s="263" cm="1">
        <f t="array" ref="AT48">_xlfn.IFS(F25="A", 10*(MIN(TeamForm!$AA$4:$AA$23)*MIN(TeamForm!$AD$4:$AD$23))/(_xlfn.XLOOKUP($AO48, TeamForm!$B$4:$B$23, TeamForm!$AD$4:$AD$23)*_xlfn.XLOOKUP(UPPER(F4), TeamForm!$B$4:$B$23, TeamForm!$AA$4:$AA$23)), F25="H", 10*(MIN(TeamForm!$AB$4:$AB$23)*MIN(TeamForm!$AC$4:$AC$23))/(_xlfn.XLOOKUP($AO48, TeamForm!$B$4:$B$23, TeamForm!$AB$4:$AB$23)*_xlfn.XLOOKUP(UPPER(F4), TeamForm!$B$4:$B$23, TeamForm!$AC$4:$AC$23)), F25="BLANK", 0)</f>
        <v>2.3751648768332818</v>
      </c>
      <c r="AU48" s="263" cm="1">
        <f t="array" ref="AU48">_xlfn.IFS(G25="A", 10*(MIN(TeamForm!$AA$4:$AA$23)*MIN(TeamForm!$AD$4:$AD$23))/(_xlfn.XLOOKUP($AO48, TeamForm!$B$4:$B$23, TeamForm!$AD$4:$AD$23)*_xlfn.XLOOKUP(UPPER(G4), TeamForm!$B$4:$B$23, TeamForm!$AA$4:$AA$23)), G25="H", 10*(MIN(TeamForm!$AB$4:$AB$23)*MIN(TeamForm!$AC$4:$AC$23))/(_xlfn.XLOOKUP($AO48, TeamForm!$B$4:$B$23, TeamForm!$AB$4:$AB$23)*_xlfn.XLOOKUP(UPPER(G4), TeamForm!$B$4:$B$23, TeamForm!$AC$4:$AC$23)), G25="BLANK", 0)</f>
        <v>5.2399999999999993</v>
      </c>
      <c r="AV48" s="263" cm="1">
        <f t="array" ref="AV48">_xlfn.IFS(H25="A", 10*(MIN(TeamForm!$AA$4:$AA$23)*MIN(TeamForm!$AD$4:$AD$23))/(_xlfn.XLOOKUP($AO48, TeamForm!$B$4:$B$23, TeamForm!$AD$4:$AD$23)*_xlfn.XLOOKUP(UPPER(H4), TeamForm!$B$4:$B$23, TeamForm!$AA$4:$AA$23)), H25="H", 10*(MIN(TeamForm!$AB$4:$AB$23)*MIN(TeamForm!$AC$4:$AC$23))/(_xlfn.XLOOKUP($AO48, TeamForm!$B$4:$B$23, TeamForm!$AB$4:$AB$23)*_xlfn.XLOOKUP(UPPER(H4), TeamForm!$B$4:$B$23, TeamForm!$AC$4:$AC$23)), H25="BLANK", 0)</f>
        <v>2.3679135135135128</v>
      </c>
      <c r="AW48" s="263" cm="1">
        <f t="array" ref="AW48">_xlfn.IFS(I25="A", 10*(MIN(TeamForm!$AA$4:$AA$23)*MIN(TeamForm!$AD$4:$AD$23))/(_xlfn.XLOOKUP($AO48, TeamForm!$B$4:$B$23, TeamForm!$AD$4:$AD$23)*_xlfn.XLOOKUP(UPPER(I4), TeamForm!$B$4:$B$23, TeamForm!$AA$4:$AA$23)), I25="H", 10*(MIN(TeamForm!$AB$4:$AB$23)*MIN(TeamForm!$AC$4:$AC$23))/(_xlfn.XLOOKUP($AO48, TeamForm!$B$4:$B$23, TeamForm!$AB$4:$AB$23)*_xlfn.XLOOKUP(UPPER(I4), TeamForm!$B$4:$B$23, TeamForm!$AC$4:$AC$23)), I25="BLANK", 0)</f>
        <v>2.4779324814037764</v>
      </c>
      <c r="AX48" s="263" cm="1">
        <f t="array" ref="AX48">_xlfn.IFS(J25="A", 10*(MIN(TeamForm!$AA$4:$AA$23)*MIN(TeamForm!$AD$4:$AD$23))/(_xlfn.XLOOKUP($AO48, TeamForm!$B$4:$B$23, TeamForm!$AD$4:$AD$23)*_xlfn.XLOOKUP(UPPER(J4), TeamForm!$B$4:$B$23, TeamForm!$AA$4:$AA$23)), J25="H", 10*(MIN(TeamForm!$AB$4:$AB$23)*MIN(TeamForm!$AC$4:$AC$23))/(_xlfn.XLOOKUP($AO48, TeamForm!$B$4:$B$23, TeamForm!$AB$4:$AB$23)*_xlfn.XLOOKUP(UPPER(J4), TeamForm!$B$4:$B$23, TeamForm!$AC$4:$AC$23)), J25="BLANK", 0)</f>
        <v>3.65730612244898</v>
      </c>
      <c r="AY48" s="263" cm="1">
        <f t="array" ref="AY48">_xlfn.IFS(K25="A", 10*(MIN(TeamForm!$AA$4:$AA$23)*MIN(TeamForm!$AD$4:$AD$23))/(_xlfn.XLOOKUP($AO48, TeamForm!$B$4:$B$23, TeamForm!$AD$4:$AD$23)*_xlfn.XLOOKUP(UPPER(K4), TeamForm!$B$4:$B$23, TeamForm!$AA$4:$AA$23)), K25="H", 10*(MIN(TeamForm!$AB$4:$AB$23)*MIN(TeamForm!$AC$4:$AC$23))/(_xlfn.XLOOKUP($AO48, TeamForm!$B$4:$B$23, TeamForm!$AB$4:$AB$23)*_xlfn.XLOOKUP(UPPER(K4), TeamForm!$B$4:$B$23, TeamForm!$AC$4:$AC$23)), K25="BLANK", 0)</f>
        <v>2.5749204213763202</v>
      </c>
      <c r="AZ48" s="263" cm="1">
        <f t="array" ref="AZ48">_xlfn.IFS(L25="A", 10*(MIN(TeamForm!$AA$4:$AA$23)*MIN(TeamForm!$AD$4:$AD$23))/(_xlfn.XLOOKUP($AO48, TeamForm!$B$4:$B$23, TeamForm!$AD$4:$AD$23)*_xlfn.XLOOKUP(UPPER(L4), TeamForm!$B$4:$B$23, TeamForm!$AA$4:$AA$23)), L25="H", 10*(MIN(TeamForm!$AB$4:$AB$23)*MIN(TeamForm!$AC$4:$AC$23))/(_xlfn.XLOOKUP($AO48, TeamForm!$B$4:$B$23, TeamForm!$AB$4:$AB$23)*_xlfn.XLOOKUP(UPPER(L4), TeamForm!$B$4:$B$23, TeamForm!$AC$4:$AC$23)), L25="BLANK", 0)</f>
        <v>3.7982427745664733</v>
      </c>
      <c r="BA48" s="263" cm="1">
        <f t="array" ref="BA48">_xlfn.IFS(M25="A", 10*(MIN(TeamForm!$AA$4:$AA$23)*MIN(TeamForm!$AD$4:$AD$23))/(_xlfn.XLOOKUP($AO48, TeamForm!$B$4:$B$23, TeamForm!$AD$4:$AD$23)*_xlfn.XLOOKUP(UPPER(M4), TeamForm!$B$4:$B$23, TeamForm!$AA$4:$AA$23)), M25="H", 10*(MIN(TeamForm!$AB$4:$AB$23)*MIN(TeamForm!$AC$4:$AC$23))/(_xlfn.XLOOKUP($AO48, TeamForm!$B$4:$B$23, TeamForm!$AB$4:$AB$23)*_xlfn.XLOOKUP(UPPER(M4), TeamForm!$B$4:$B$23, TeamForm!$AC$4:$AC$23)), M25="BLANK", 0)</f>
        <v>2.4908653231647566</v>
      </c>
      <c r="BB48" s="263" cm="1">
        <f t="array" ref="BB48">_xlfn.IFS(N25="A", 10*(MIN(TeamForm!$AA$4:$AA$23)*MIN(TeamForm!$AD$4:$AD$23))/(_xlfn.XLOOKUP($AO48, TeamForm!$B$4:$B$23, TeamForm!$AD$4:$AD$23)*_xlfn.XLOOKUP(UPPER(N4), TeamForm!$B$4:$B$23, TeamForm!$AA$4:$AA$23)), N25="H", 10*(MIN(TeamForm!$AB$4:$AB$23)*MIN(TeamForm!$AC$4:$AC$23))/(_xlfn.XLOOKUP($AO48, TeamForm!$B$4:$B$23, TeamForm!$AB$4:$AB$23)*_xlfn.XLOOKUP(UPPER(N4), TeamForm!$B$4:$B$23, TeamForm!$AC$4:$AC$23)), N25="BLANK", 0)</f>
        <v>4.8197750611246937</v>
      </c>
      <c r="BC48" s="263" cm="1">
        <f t="array" ref="BC48">_xlfn.IFS(O25="A", 10*(MIN(TeamForm!$AA$4:$AA$23)*MIN(TeamForm!$AD$4:$AD$23))/(_xlfn.XLOOKUP($AO48, TeamForm!$B$4:$B$23, TeamForm!$AD$4:$AD$23)*_xlfn.XLOOKUP(UPPER(O4), TeamForm!$B$4:$B$23, TeamForm!$AA$4:$AA$23)), O25="H", 10*(MIN(TeamForm!$AB$4:$AB$23)*MIN(TeamForm!$AC$4:$AC$23))/(_xlfn.XLOOKUP($AO48, TeamForm!$B$4:$B$23, TeamForm!$AB$4:$AB$23)*_xlfn.XLOOKUP(UPPER(O4), TeamForm!$B$4:$B$23, TeamForm!$AC$4:$AC$23)), O25="BLANK", 0)</f>
        <v>5.4183673469387745</v>
      </c>
      <c r="BD48" s="263" cm="1">
        <f t="array" ref="BD48">_xlfn.IFS(P25="A", 10*(MIN(TeamForm!$AA$4:$AA$23)*MIN(TeamForm!$AD$4:$AD$23))/(_xlfn.XLOOKUP($AO48, TeamForm!$B$4:$B$23, TeamForm!$AD$4:$AD$23)*_xlfn.XLOOKUP(UPPER(P4), TeamForm!$B$4:$B$23, TeamForm!$AA$4:$AA$23)), P25="H", 10*(MIN(TeamForm!$AB$4:$AB$23)*MIN(TeamForm!$AC$4:$AC$23))/(_xlfn.XLOOKUP($AO48, TeamForm!$B$4:$B$23, TeamForm!$AB$4:$AB$23)*_xlfn.XLOOKUP(UPPER(P4), TeamForm!$B$4:$B$23, TeamForm!$AC$4:$AC$23)), P25="BLANK", 0)</f>
        <v>5.2399999999999993</v>
      </c>
      <c r="BE48" s="263" cm="1">
        <f t="array" ref="BE48">_xlfn.IFS(Q25="A", 10*(MIN(TeamForm!$AA$4:$AA$23)*MIN(TeamForm!$AD$4:$AD$23))/(_xlfn.XLOOKUP($AO48, TeamForm!$B$4:$B$23, TeamForm!$AD$4:$AD$23)*_xlfn.XLOOKUP(UPPER(Q4), TeamForm!$B$4:$B$23, TeamForm!$AA$4:$AA$23)), Q25="H", 10*(MIN(TeamForm!$AB$4:$AB$23)*MIN(TeamForm!$AC$4:$AC$23))/(_xlfn.XLOOKUP($AO48, TeamForm!$B$4:$B$23, TeamForm!$AB$4:$AB$23)*_xlfn.XLOOKUP(UPPER(Q4), TeamForm!$B$4:$B$23, TeamForm!$AC$4:$AC$23)), Q25="BLANK", 0)</f>
        <v>1.6145121648117975</v>
      </c>
      <c r="BF48" s="263" cm="1">
        <f t="array" ref="BF48">_xlfn.IFS(R25="A", 10*(MIN(TeamForm!$AA$4:$AA$23)*MIN(TeamForm!$AD$4:$AD$23))/(_xlfn.XLOOKUP($AO48, TeamForm!$B$4:$B$23, TeamForm!$AD$4:$AD$23)*_xlfn.XLOOKUP(UPPER(R4), TeamForm!$B$4:$B$23, TeamForm!$AA$4:$AA$23)), R25="H", 10*(MIN(TeamForm!$AB$4:$AB$23)*MIN(TeamForm!$AC$4:$AC$23))/(_xlfn.XLOOKUP($AO48, TeamForm!$B$4:$B$23, TeamForm!$AB$4:$AB$23)*_xlfn.XLOOKUP(UPPER(R4), TeamForm!$B$4:$B$23, TeamForm!$AC$4:$AC$23)), R25="BLANK", 0)</f>
        <v>1.9666887194438216</v>
      </c>
      <c r="BG48" s="263" cm="1">
        <f t="array" ref="BG48">_xlfn.IFS(S25="A", 10*(MIN(TeamForm!$AA$4:$AA$23)*MIN(TeamForm!$AD$4:$AD$23))/(_xlfn.XLOOKUP($AO48, TeamForm!$B$4:$B$23, TeamForm!$AD$4:$AD$23)*_xlfn.XLOOKUP(UPPER(S4), TeamForm!$B$4:$B$23, TeamForm!$AA$4:$AA$23)), S25="H", 10*(MIN(TeamForm!$AB$4:$AB$23)*MIN(TeamForm!$AC$4:$AC$23))/(_xlfn.XLOOKUP($AO48, TeamForm!$B$4:$B$23, TeamForm!$AB$4:$AB$23)*_xlfn.XLOOKUP(UPPER(S4), TeamForm!$B$4:$B$23, TeamForm!$AC$4:$AC$23)), S25="BLANK", 0)</f>
        <v>3.0315847750865053</v>
      </c>
      <c r="BH48" s="263" cm="1">
        <f t="array" ref="BH48">_xlfn.IFS(T25="A", 10*(MIN(TeamForm!$AA$4:$AA$23)*MIN(TeamForm!$AD$4:$AD$23))/(_xlfn.XLOOKUP($AO48, TeamForm!$B$4:$B$23, TeamForm!$AD$4:$AD$23)*_xlfn.XLOOKUP(UPPER(T4), TeamForm!$B$4:$B$23, TeamForm!$AA$4:$AA$23)), T25="H", 10*(MIN(TeamForm!$AB$4:$AB$23)*MIN(TeamForm!$AC$4:$AC$23))/(_xlfn.XLOOKUP($AO48, TeamForm!$B$4:$B$23, TeamForm!$AB$4:$AB$23)*_xlfn.XLOOKUP(UPPER(T4), TeamForm!$B$4:$B$23, TeamForm!$AC$4:$AC$23)), T25="BLANK", 0)</f>
        <v>3.4905498007968117</v>
      </c>
      <c r="BI48" s="263" cm="1">
        <f t="array" ref="BI48">_xlfn.IFS(U25="A", 10*(MIN(TeamForm!$AA$4:$AA$23)*MIN(TeamForm!$AD$4:$AD$23))/(_xlfn.XLOOKUP($AO48, TeamForm!$B$4:$B$23, TeamForm!$AD$4:$AD$23)*_xlfn.XLOOKUP(UPPER(U4), TeamForm!$B$4:$B$23, TeamForm!$AA$4:$AA$23)), U25="H", 10*(MIN(TeamForm!$AB$4:$AB$23)*MIN(TeamForm!$AC$4:$AC$23))/(_xlfn.XLOOKUP($AO48, TeamForm!$B$4:$B$23, TeamForm!$AB$4:$AB$23)*_xlfn.XLOOKUP(UPPER(U4), TeamForm!$B$4:$B$23, TeamForm!$AC$4:$AC$23)), U25="BLANK", 0)</f>
        <v>2.3095712152456804</v>
      </c>
      <c r="BJ48" s="263" cm="1">
        <f t="array" ref="BJ48">_xlfn.IFS(V25="A", 10*(MIN(TeamForm!$AA$4:$AA$23)*MIN(TeamForm!$AD$4:$AD$23))/(_xlfn.XLOOKUP($AO48, TeamForm!$B$4:$B$23, TeamForm!$AD$4:$AD$23)*_xlfn.XLOOKUP(UPPER(V4), TeamForm!$B$4:$B$23, TeamForm!$AA$4:$AA$23)), V25="H", 10*(MIN(TeamForm!$AB$4:$AB$23)*MIN(TeamForm!$AC$4:$AC$23))/(_xlfn.XLOOKUP($AO48, TeamForm!$B$4:$B$23, TeamForm!$AB$4:$AB$23)*_xlfn.XLOOKUP(UPPER(V4), TeamForm!$B$4:$B$23, TeamForm!$AC$4:$AC$23)), V25="BLANK", 0)</f>
        <v>2.8306630837388336</v>
      </c>
      <c r="BK48" s="263" cm="1">
        <f t="array" ref="BK48">_xlfn.IFS(W25="A", 10*(MIN(TeamForm!$AA$4:$AA$23)*MIN(TeamForm!$AD$4:$AD$23))/(_xlfn.XLOOKUP($AO48, TeamForm!$B$4:$B$23, TeamForm!$AD$4:$AD$23)*_xlfn.XLOOKUP(UPPER(W4), TeamForm!$B$4:$B$23, TeamForm!$AA$4:$AA$23)), W25="H", 10*(MIN(TeamForm!$AB$4:$AB$23)*MIN(TeamForm!$AC$4:$AC$23))/(_xlfn.XLOOKUP($AO48, TeamForm!$B$4:$B$23, TeamForm!$AB$4:$AB$23)*_xlfn.XLOOKUP(UPPER(W4), TeamForm!$B$4:$B$23, TeamForm!$AC$4:$AC$23)), W25="BLANK", 0)</f>
        <v>3.2105667752442999</v>
      </c>
      <c r="BL48" s="263" cm="1">
        <f t="array" ref="BL48">_xlfn.IFS(X25="A", 10*(MIN(TeamForm!$AA$4:$AA$23)*MIN(TeamForm!$AD$4:$AD$23))/(_xlfn.XLOOKUP($AO48, TeamForm!$B$4:$B$23, TeamForm!$AD$4:$AD$23)*_xlfn.XLOOKUP(UPPER(X4), TeamForm!$B$4:$B$23, TeamForm!$AA$4:$AA$23)), X25="H", 10*(MIN(TeamForm!$AB$4:$AB$23)*MIN(TeamForm!$AC$4:$AC$23))/(_xlfn.XLOOKUP($AO48, TeamForm!$B$4:$B$23, TeamForm!$AB$4:$AB$23)*_xlfn.XLOOKUP(UPPER(X4), TeamForm!$B$4:$B$23, TeamForm!$AC$4:$AC$23)), X25="BLANK", 0)</f>
        <v>4.3088262295081954</v>
      </c>
      <c r="BM48" s="263" cm="1">
        <f t="array" ref="BM48">_xlfn.IFS(Y25="A", 10*(MIN(TeamForm!$AA$4:$AA$23)*MIN(TeamForm!$AD$4:$AD$23))/(_xlfn.XLOOKUP($AO48, TeamForm!$B$4:$B$23, TeamForm!$AD$4:$AD$23)*_xlfn.XLOOKUP(UPPER(Y4), TeamForm!$B$4:$B$23, TeamForm!$AA$4:$AA$23)), Y25="H", 10*(MIN(TeamForm!$AB$4:$AB$23)*MIN(TeamForm!$AC$4:$AC$23))/(_xlfn.XLOOKUP($AO48, TeamForm!$B$4:$B$23, TeamForm!$AB$4:$AB$23)*_xlfn.XLOOKUP(UPPER(Y4), TeamForm!$B$4:$B$23, TeamForm!$AC$4:$AC$23)), Y25="BLANK", 0)</f>
        <v>3.4463445690234504</v>
      </c>
      <c r="BN48" s="263" cm="1">
        <f t="array" ref="BN48">_xlfn.IFS(Z25="A", 10*(MIN(TeamForm!$AA$4:$AA$23)*MIN(TeamForm!$AD$4:$AD$23))/(_xlfn.XLOOKUP($AO48, TeamForm!$B$4:$B$23, TeamForm!$AD$4:$AD$23)*_xlfn.XLOOKUP(UPPER(Z4), TeamForm!$B$4:$B$23, TeamForm!$AA$4:$AA$23)), Z25="H", 10*(MIN(TeamForm!$AB$4:$AB$23)*MIN(TeamForm!$AC$4:$AC$23))/(_xlfn.XLOOKUP($AO48, TeamForm!$B$4:$B$23, TeamForm!$AB$4:$AB$23)*_xlfn.XLOOKUP(UPPER(Z4), TeamForm!$B$4:$B$23, TeamForm!$AC$4:$AC$23)), Z25="BLANK", 0)</f>
        <v>2.6469123867069482</v>
      </c>
      <c r="BO48" s="263" cm="1">
        <f t="array" ref="BO48">_xlfn.IFS(AA25="A", 10*(MIN(TeamForm!$AA$4:$AA$23)*MIN(TeamForm!$AD$4:$AD$23))/(_xlfn.XLOOKUP($AO48, TeamForm!$B$4:$B$23, TeamForm!$AD$4:$AD$23)*_xlfn.XLOOKUP(UPPER(AA4), TeamForm!$B$4:$B$23, TeamForm!$AA$4:$AA$23)), AA25="H", 10*(MIN(TeamForm!$AB$4:$AB$23)*MIN(TeamForm!$AC$4:$AC$23))/(_xlfn.XLOOKUP($AO48, TeamForm!$B$4:$B$23, TeamForm!$AB$4:$AB$23)*_xlfn.XLOOKUP(UPPER(AA4), TeamForm!$B$4:$B$23, TeamForm!$AC$4:$AC$23)), AA25="BLANK", 0)</f>
        <v>5.4183673469387745</v>
      </c>
      <c r="BP48" s="263" cm="1">
        <f t="array" ref="BP48">_xlfn.IFS(AB25="A", 10*(MIN(TeamForm!$AA$4:$AA$23)*MIN(TeamForm!$AD$4:$AD$23))/(_xlfn.XLOOKUP($AO48, TeamForm!$B$4:$B$23, TeamForm!$AD$4:$AD$23)*_xlfn.XLOOKUP(UPPER(AB4), TeamForm!$B$4:$B$23, TeamForm!$AA$4:$AA$23)), AB25="H", 10*(MIN(TeamForm!$AB$4:$AB$23)*MIN(TeamForm!$AC$4:$AC$23))/(_xlfn.XLOOKUP($AO48, TeamForm!$B$4:$B$23, TeamForm!$AB$4:$AB$23)*_xlfn.XLOOKUP(UPPER(AB4), TeamForm!$B$4:$B$23, TeamForm!$AC$4:$AC$23)), AB25="BLANK", 0)</f>
        <v>3.8561971830985917</v>
      </c>
      <c r="BQ48" s="263" cm="1">
        <f t="array" ref="BQ48">_xlfn.IFS(AC25="A", 10*(MIN(TeamForm!$AA$4:$AA$23)*MIN(TeamForm!$AD$4:$AD$23))/(_xlfn.XLOOKUP($AO48, TeamForm!$B$4:$B$23, TeamForm!$AD$4:$AD$23)*_xlfn.XLOOKUP(UPPER(AC4), TeamForm!$B$4:$B$23, TeamForm!$AA$4:$AA$23)), AC25="H", 10*(MIN(TeamForm!$AB$4:$AB$23)*MIN(TeamForm!$AC$4:$AC$23))/(_xlfn.XLOOKUP($AO48, TeamForm!$B$4:$B$23, TeamForm!$AB$4:$AB$23)*_xlfn.XLOOKUP(UPPER(AC4), TeamForm!$B$4:$B$23, TeamForm!$AC$4:$AC$23)), AC25="BLANK", 0)</f>
        <v>3.2307730565825028</v>
      </c>
      <c r="BR48" s="263" cm="1">
        <f t="array" ref="BR48">_xlfn.IFS(AD25="A", 10*(MIN(TeamForm!$AA$4:$AA$23)*MIN(TeamForm!$AD$4:$AD$23))/(_xlfn.XLOOKUP($AO48, TeamForm!$B$4:$B$23, TeamForm!$AD$4:$AD$23)*_xlfn.XLOOKUP(UPPER(AD4), TeamForm!$B$4:$B$23, TeamForm!$AA$4:$AA$23)), AD25="H", 10*(MIN(TeamForm!$AB$4:$AB$23)*MIN(TeamForm!$AC$4:$AC$23))/(_xlfn.XLOOKUP($AO48, TeamForm!$B$4:$B$23, TeamForm!$AB$4:$AB$23)*_xlfn.XLOOKUP(UPPER(AD4), TeamForm!$B$4:$B$23, TeamForm!$AC$4:$AC$23)), AD25="BLANK", 0)</f>
        <v>3.1816653061224489</v>
      </c>
      <c r="BS48" s="263" cm="1">
        <f t="array" ref="BS48">_xlfn.IFS(AE25="A", 10*(MIN(TeamForm!$AA$4:$AA$23)*MIN(TeamForm!$AD$4:$AD$23))/(_xlfn.XLOOKUP($AO48, TeamForm!$B$4:$B$23, TeamForm!$AD$4:$AD$23)*_xlfn.XLOOKUP(UPPER(AE4), TeamForm!$B$4:$B$23, TeamForm!$AA$4:$AA$23)), AE25="H", 10*(MIN(TeamForm!$AB$4:$AB$23)*MIN(TeamForm!$AC$4:$AC$23))/(_xlfn.XLOOKUP($AO48, TeamForm!$B$4:$B$23, TeamForm!$AB$4:$AB$23)*_xlfn.XLOOKUP(UPPER(AE4), TeamForm!$B$4:$B$23, TeamForm!$AC$4:$AC$23)), AE25="BLANK", 0)</f>
        <v>5.2399999999999993</v>
      </c>
      <c r="BT48" s="263" cm="1">
        <f t="array" ref="BT48">_xlfn.IFS(AF25="A", 10*(MIN(TeamForm!$AA$4:$AA$23)*MIN(TeamForm!$AD$4:$AD$23))/(_xlfn.XLOOKUP($AO48, TeamForm!$B$4:$B$23, TeamForm!$AD$4:$AD$23)*_xlfn.XLOOKUP(UPPER(AF4), TeamForm!$B$4:$B$23, TeamForm!$AA$4:$AA$23)), AF25="H", 10*(MIN(TeamForm!$AB$4:$AB$23)*MIN(TeamForm!$AC$4:$AC$23))/(_xlfn.XLOOKUP($AO48, TeamForm!$B$4:$B$23, TeamForm!$AB$4:$AB$23)*_xlfn.XLOOKUP(UPPER(AF4), TeamForm!$B$4:$B$23, TeamForm!$AC$4:$AC$23)), AF25="BLANK", 0)</f>
        <v>1.921295474711624</v>
      </c>
      <c r="BU48" s="263" cm="1">
        <f t="array" ref="BU48">_xlfn.IFS(AG25="A", 10*(MIN(TeamForm!$AA$4:$AA$23)*MIN(TeamForm!$AD$4:$AD$23))/(_xlfn.XLOOKUP($AO48, TeamForm!$B$4:$B$23, TeamForm!$AD$4:$AD$23)*_xlfn.XLOOKUP(UPPER(AG4), TeamForm!$B$4:$B$23, TeamForm!$AA$4:$AA$23)), AG25="H", 10*(MIN(TeamForm!$AB$4:$AB$23)*MIN(TeamForm!$AC$4:$AC$23))/(_xlfn.XLOOKUP($AO48, TeamForm!$B$4:$B$23, TeamForm!$AB$4:$AB$23)*_xlfn.XLOOKUP(UPPER(AG4), TeamForm!$B$4:$B$23, TeamForm!$AC$4:$AC$23)), AG25="BLANK", 0)</f>
        <v>1.6151478902089302</v>
      </c>
      <c r="BV48" s="263" cm="1">
        <f t="array" ref="BV48">_xlfn.IFS(AH25="A", 10*(MIN(TeamForm!$AA$4:$AA$23)*MIN(TeamForm!$AD$4:$AD$23))/(_xlfn.XLOOKUP($AO48, TeamForm!$B$4:$B$23, TeamForm!$AD$4:$AD$23)*_xlfn.XLOOKUP(UPPER(AH4), TeamForm!$B$4:$B$23, TeamForm!$AA$4:$AA$23)), AH25="H", 10*(MIN(TeamForm!$AB$4:$AB$23)*MIN(TeamForm!$AC$4:$AC$23))/(_xlfn.XLOOKUP($AO48, TeamForm!$B$4:$B$23, TeamForm!$AB$4:$AB$23)*_xlfn.XLOOKUP(UPPER(AH4), TeamForm!$B$4:$B$23, TeamForm!$AC$4:$AC$23)), AH25="BLANK", 0)</f>
        <v>5.2399999999999993</v>
      </c>
      <c r="BW48" s="263" cm="1">
        <f t="array" ref="BW48">_xlfn.IFS(AI25="A", 10*(MIN(TeamForm!$AA$4:$AA$23)*MIN(TeamForm!$AD$4:$AD$23))/(_xlfn.XLOOKUP($AO48, TeamForm!$B$4:$B$23, TeamForm!$AD$4:$AD$23)*_xlfn.XLOOKUP(UPPER(AI4), TeamForm!$B$4:$B$23, TeamForm!$AA$4:$AA$23)), AI25="H", 10*(MIN(TeamForm!$AB$4:$AB$23)*MIN(TeamForm!$AC$4:$AC$23))/(_xlfn.XLOOKUP($AO48, TeamForm!$B$4:$B$23, TeamForm!$AB$4:$AB$23)*_xlfn.XLOOKUP(UPPER(AI4), TeamForm!$B$4:$B$23, TeamForm!$AC$4:$AC$23)), AI25="BLANK", 0)</f>
        <v>2.3830715508573603</v>
      </c>
      <c r="BX48" s="263" cm="1">
        <f t="array" ref="BX48">_xlfn.IFS(AJ25="A", 10*(MIN(TeamForm!$AA$4:$AA$23)*MIN(TeamForm!$AD$4:$AD$23))/(_xlfn.XLOOKUP($AO48, TeamForm!$B$4:$B$23, TeamForm!$AD$4:$AD$23)*_xlfn.XLOOKUP(UPPER(AJ4), TeamForm!$B$4:$B$23, TeamForm!$AA$4:$AA$23)), AJ25="H", 10*(MIN(TeamForm!$AB$4:$AB$23)*MIN(TeamForm!$AC$4:$AC$23))/(_xlfn.XLOOKUP($AO48, TeamForm!$B$4:$B$23, TeamForm!$AB$4:$AB$23)*_xlfn.XLOOKUP(UPPER(AJ4), TeamForm!$B$4:$B$23, TeamForm!$AC$4:$AC$23)), AJ25="BLANK", 0)</f>
        <v>2.7690518331226288</v>
      </c>
      <c r="BY48" s="263" cm="1">
        <f t="array" ref="BY48">_xlfn.IFS(AK25="A", 10*(MIN(TeamForm!$AA$4:$AA$23)*MIN(TeamForm!$AD$4:$AD$23))/(_xlfn.XLOOKUP($AO48, TeamForm!$B$4:$B$23, TeamForm!$AD$4:$AD$23)*_xlfn.XLOOKUP(UPPER(AK4), TeamForm!$B$4:$B$23, TeamForm!$AA$4:$AA$23)), AK25="H", 10*(MIN(TeamForm!$AB$4:$AB$23)*MIN(TeamForm!$AC$4:$AC$23))/(_xlfn.XLOOKUP($AO48, TeamForm!$B$4:$B$23, TeamForm!$AB$4:$AB$23)*_xlfn.XLOOKUP(UPPER(AK4), TeamForm!$B$4:$B$23, TeamForm!$AC$4:$AC$23)), AK25="BLANK", 0)</f>
        <v>3.7285140306122448</v>
      </c>
      <c r="BZ48" s="263" cm="1">
        <f t="array" ref="BZ48">_xlfn.IFS(AL25="A", 10*(MIN(TeamForm!$AA$4:$AA$23)*MIN(TeamForm!$AD$4:$AD$23))/(_xlfn.XLOOKUP($AO48, TeamForm!$B$4:$B$23, TeamForm!$AD$4:$AD$23)*_xlfn.XLOOKUP(UPPER(AL4), TeamForm!$B$4:$B$23, TeamForm!$AA$4:$AA$23)), AL25="H", 10*(MIN(TeamForm!$AB$4:$AB$23)*MIN(TeamForm!$AC$4:$AC$23))/(_xlfn.XLOOKUP($AO48, TeamForm!$B$4:$B$23, TeamForm!$AB$4:$AB$23)*_xlfn.XLOOKUP(UPPER(AL4), TeamForm!$B$4:$B$23, TeamForm!$AC$4:$AC$23)), AL25="BLANK", 0)</f>
        <v>3.0856667839549612</v>
      </c>
      <c r="CA48" s="259" cm="1">
        <f t="array" ref="CA48">_xlfn.IFS(AM25="A", 10*(MIN(TeamForm!$AA$4:$AA$23)*MIN(TeamForm!$AD$4:$AD$23))/(_xlfn.XLOOKUP($AO48, TeamForm!$B$4:$B$23, TeamForm!$AD$4:$AD$23)*_xlfn.XLOOKUP(UPPER(AM4), TeamForm!$B$4:$B$23, TeamForm!$AA$4:$AA$23)), AM25="H", 10*(MIN(TeamForm!$AB$4:$AB$23)*MIN(TeamForm!$AC$4:$AC$23))/(_xlfn.XLOOKUP($AO48, TeamForm!$B$4:$B$23, TeamForm!$AB$4:$AB$23)*_xlfn.XLOOKUP(UPPER(AM4), TeamForm!$B$4:$B$23, TeamForm!$AC$4:$AC$23)), AM25="BLANK", 0)</f>
        <v>2.5498486612339923</v>
      </c>
    </row>
    <row r="49" spans="1:79">
      <c r="A49" s="172" t="s">
        <v>88</v>
      </c>
      <c r="B49" s="258" cm="1">
        <f t="array" ref="B49">_xlfn.IFS(B26="A", (10*_xlfn.XLOOKUP($A49, TeamForm!$B$4:$B$23, TeamForm!$AC$4:$AC$23)*_xlfn.XLOOKUP(UPPER(B5), TeamForm!$B$4:$B$23, TeamForm!$AB$4:$AB$23))/(MAX(TeamForm!$AC$4:$AC$23)*MAX(TeamForm!$AB$4:$AB$23)), B26="H", (10*_xlfn.XLOOKUP($A49, TeamForm!$B$4:$B$23, TeamForm!$AA$4:$AA$23)*_xlfn.XLOOKUP(UPPER(B5), TeamForm!$B$4:$B$23, TeamForm!$AD$4:$AD$23))/(MAX(TeamForm!$AA$4:$AA$23)*MAX(TeamForm!$AD$4:$AD$23)), B26="BLANK", "0")</f>
        <v>3.27638987152804</v>
      </c>
      <c r="C49" s="258" cm="1">
        <f t="array" ref="C49">_xlfn.IFS(C26="A", (10*_xlfn.XLOOKUP($A49, TeamForm!$B$4:$B$23, TeamForm!$AC$4:$AC$23)*_xlfn.XLOOKUP(UPPER(C5), TeamForm!$B$4:$B$23, TeamForm!$AB$4:$AB$23))/(MAX(TeamForm!$AC$4:$AC$23)*MAX(TeamForm!$AB$4:$AB$23)), C26="H", (10*_xlfn.XLOOKUP($A49, TeamForm!$B$4:$B$23, TeamForm!$AA$4:$AA$23)*_xlfn.XLOOKUP(UPPER(C5), TeamForm!$B$4:$B$23, TeamForm!$AD$4:$AD$23))/(MAX(TeamForm!$AA$4:$AA$23)*MAX(TeamForm!$AD$4:$AD$23)), C26="BLANK", "0")</f>
        <v>4.1497266524460015</v>
      </c>
      <c r="D49" s="258" cm="1">
        <f t="array" ref="D49">_xlfn.IFS(D26="A", (10*_xlfn.XLOOKUP($A49, TeamForm!$B$4:$B$23, TeamForm!$AC$4:$AC$23)*_xlfn.XLOOKUP(UPPER(D5), TeamForm!$B$4:$B$23, TeamForm!$AB$4:$AB$23))/(MAX(TeamForm!$AC$4:$AC$23)*MAX(TeamForm!$AB$4:$AB$23)), D26="H", (10*_xlfn.XLOOKUP($A49, TeamForm!$B$4:$B$23, TeamForm!$AA$4:$AA$23)*_xlfn.XLOOKUP(UPPER(D5), TeamForm!$B$4:$B$23, TeamForm!$AD$4:$AD$23))/(MAX(TeamForm!$AA$4:$AA$23)*MAX(TeamForm!$AD$4:$AD$23)), D26="BLANK", "0")</f>
        <v>1.6136220117275595</v>
      </c>
      <c r="E49" s="258" cm="1">
        <f t="array" ref="E49">_xlfn.IFS(E26="A", (10*_xlfn.XLOOKUP($A49, TeamForm!$B$4:$B$23, TeamForm!$AC$4:$AC$23)*_xlfn.XLOOKUP(UPPER(E5), TeamForm!$B$4:$B$23, TeamForm!$AB$4:$AB$23))/(MAX(TeamForm!$AC$4:$AC$23)*MAX(TeamForm!$AB$4:$AB$23)), E26="H", (10*_xlfn.XLOOKUP($A49, TeamForm!$B$4:$B$23, TeamForm!$AA$4:$AA$23)*_xlfn.XLOOKUP(UPPER(E5), TeamForm!$B$4:$B$23, TeamForm!$AD$4:$AD$23))/(MAX(TeamForm!$AA$4:$AA$23)*MAX(TeamForm!$AD$4:$AD$23)), E26="BLANK", "0")</f>
        <v>3.1280250001109207</v>
      </c>
      <c r="F49" s="258" cm="1">
        <f t="array" ref="F49">_xlfn.IFS(F26="A", (10*_xlfn.XLOOKUP($A49, TeamForm!$B$4:$B$23, TeamForm!$AC$4:$AC$23)*_xlfn.XLOOKUP(UPPER(F5), TeamForm!$B$4:$B$23, TeamForm!$AB$4:$AB$23))/(MAX(TeamForm!$AC$4:$AC$23)*MAX(TeamForm!$AB$4:$AB$23)), F26="H", (10*_xlfn.XLOOKUP($A49, TeamForm!$B$4:$B$23, TeamForm!$AA$4:$AA$23)*_xlfn.XLOOKUP(UPPER(F5), TeamForm!$B$4:$B$23, TeamForm!$AD$4:$AD$23))/(MAX(TeamForm!$AA$4:$AA$23)*MAX(TeamForm!$AD$4:$AD$23)), F26="BLANK", "0")</f>
        <v>2.6742682871318668</v>
      </c>
      <c r="G49" s="258" cm="1">
        <f t="array" ref="G49">_xlfn.IFS(G26="A", (10*_xlfn.XLOOKUP($A49, TeamForm!$B$4:$B$23, TeamForm!$AC$4:$AC$23)*_xlfn.XLOOKUP(UPPER(G5), TeamForm!$B$4:$B$23, TeamForm!$AB$4:$AB$23))/(MAX(TeamForm!$AC$4:$AC$23)*MAX(TeamForm!$AB$4:$AB$23)), G26="H", (10*_xlfn.XLOOKUP($A49, TeamForm!$B$4:$B$23, TeamForm!$AA$4:$AA$23)*_xlfn.XLOOKUP(UPPER(G5), TeamForm!$B$4:$B$23, TeamForm!$AD$4:$AD$23))/(MAX(TeamForm!$AA$4:$AA$23)*MAX(TeamForm!$AD$4:$AD$23)), G26="BLANK", "0")</f>
        <v>4.6847090663058184</v>
      </c>
      <c r="H49" s="258" cm="1">
        <f t="array" ref="H49">_xlfn.IFS(H26="A", (10*_xlfn.XLOOKUP($A49, TeamForm!$B$4:$B$23, TeamForm!$AC$4:$AC$23)*_xlfn.XLOOKUP(UPPER(H5), TeamForm!$B$4:$B$23, TeamForm!$AB$4:$AB$23))/(MAX(TeamForm!$AC$4:$AC$23)*MAX(TeamForm!$AB$4:$AB$23)), H26="H", (10*_xlfn.XLOOKUP($A49, TeamForm!$B$4:$B$23, TeamForm!$AA$4:$AA$23)*_xlfn.XLOOKUP(UPPER(H5), TeamForm!$B$4:$B$23, TeamForm!$AD$4:$AD$23))/(MAX(TeamForm!$AA$4:$AA$23)*MAX(TeamForm!$AD$4:$AD$23)), H26="BLANK", "0")</f>
        <v>3.3071104008806302</v>
      </c>
      <c r="I49" s="258" cm="1">
        <f t="array" ref="I49">_xlfn.IFS(I26="A", (10*_xlfn.XLOOKUP($A49, TeamForm!$B$4:$B$23, TeamForm!$AC$4:$AC$23)*_xlfn.XLOOKUP(UPPER(I5), TeamForm!$B$4:$B$23, TeamForm!$AB$4:$AB$23))/(MAX(TeamForm!$AC$4:$AC$23)*MAX(TeamForm!$AB$4:$AB$23)), I26="H", (10*_xlfn.XLOOKUP($A49, TeamForm!$B$4:$B$23, TeamForm!$AA$4:$AA$23)*_xlfn.XLOOKUP(UPPER(I5), TeamForm!$B$4:$B$23, TeamForm!$AD$4:$AD$23))/(MAX(TeamForm!$AA$4:$AA$23)*MAX(TeamForm!$AD$4:$AD$23)), I26="BLANK", "0")</f>
        <v>2.9789944831893411</v>
      </c>
      <c r="J49" s="258" cm="1">
        <f t="array" ref="J49">_xlfn.IFS(J26="A", (10*_xlfn.XLOOKUP($A49, TeamForm!$B$4:$B$23, TeamForm!$AC$4:$AC$23)*_xlfn.XLOOKUP(UPPER(J5), TeamForm!$B$4:$B$23, TeamForm!$AB$4:$AB$23))/(MAX(TeamForm!$AC$4:$AC$23)*MAX(TeamForm!$AB$4:$AB$23)), J26="H", (10*_xlfn.XLOOKUP($A49, TeamForm!$B$4:$B$23, TeamForm!$AA$4:$AA$23)*_xlfn.XLOOKUP(UPPER(J5), TeamForm!$B$4:$B$23, TeamForm!$AD$4:$AD$23))/(MAX(TeamForm!$AA$4:$AA$23)*MAX(TeamForm!$AD$4:$AD$23)), J26="BLANK", "0")</f>
        <v>3.3071104008806302</v>
      </c>
      <c r="K49" s="258" cm="1">
        <f t="array" ref="K49">_xlfn.IFS(K26="A", (10*_xlfn.XLOOKUP($A49, TeamForm!$B$4:$B$23, TeamForm!$AC$4:$AC$23)*_xlfn.XLOOKUP(UPPER(K5), TeamForm!$B$4:$B$23, TeamForm!$AB$4:$AB$23))/(MAX(TeamForm!$AC$4:$AC$23)*MAX(TeamForm!$AB$4:$AB$23)), K26="H", (10*_xlfn.XLOOKUP($A49, TeamForm!$B$4:$B$23, TeamForm!$AA$4:$AA$23)*_xlfn.XLOOKUP(UPPER(K5), TeamForm!$B$4:$B$23, TeamForm!$AD$4:$AD$23))/(MAX(TeamForm!$AA$4:$AA$23)*MAX(TeamForm!$AD$4:$AD$23)), K26="BLANK", "0")</f>
        <v>2.3134365759534905</v>
      </c>
      <c r="L49" s="258" cm="1">
        <f t="array" ref="L49">_xlfn.IFS(L26="A", (10*_xlfn.XLOOKUP($A49, TeamForm!$B$4:$B$23, TeamForm!$AC$4:$AC$23)*_xlfn.XLOOKUP(UPPER(L5), TeamForm!$B$4:$B$23, TeamForm!$AB$4:$AB$23))/(MAX(TeamForm!$AC$4:$AC$23)*MAX(TeamForm!$AB$4:$AB$23)), L26="H", (10*_xlfn.XLOOKUP($A49, TeamForm!$B$4:$B$23, TeamForm!$AA$4:$AA$23)*_xlfn.XLOOKUP(UPPER(L5), TeamForm!$B$4:$B$23, TeamForm!$AD$4:$AD$23))/(MAX(TeamForm!$AA$4:$AA$23)*MAX(TeamForm!$AD$4:$AD$23)), L26="BLANK", "0")</f>
        <v>1.9758636878296649</v>
      </c>
      <c r="M49" s="258" cm="1">
        <f t="array" ref="M49">_xlfn.IFS(M26="A", (10*_xlfn.XLOOKUP($A49, TeamForm!$B$4:$B$23, TeamForm!$AC$4:$AC$23)*_xlfn.XLOOKUP(UPPER(M5), TeamForm!$B$4:$B$23, TeamForm!$AB$4:$AB$23))/(MAX(TeamForm!$AC$4:$AC$23)*MAX(TeamForm!$AB$4:$AB$23)), M26="H", (10*_xlfn.XLOOKUP($A49, TeamForm!$B$4:$B$23, TeamForm!$AA$4:$AA$23)*_xlfn.XLOOKUP(UPPER(M5), TeamForm!$B$4:$B$23, TeamForm!$AD$4:$AD$23))/(MAX(TeamForm!$AA$4:$AA$23)*MAX(TeamForm!$AD$4:$AD$23)), M26="BLANK", "0")</f>
        <v>2.987803189761121</v>
      </c>
      <c r="N49" s="258" cm="1">
        <f t="array" ref="N49">_xlfn.IFS(N26="A", (10*_xlfn.XLOOKUP($A49, TeamForm!$B$4:$B$23, TeamForm!$AC$4:$AC$23)*_xlfn.XLOOKUP(UPPER(N5), TeamForm!$B$4:$B$23, TeamForm!$AB$4:$AB$23))/(MAX(TeamForm!$AC$4:$AC$23)*MAX(TeamForm!$AB$4:$AB$23)), N26="H", (10*_xlfn.XLOOKUP($A49, TeamForm!$B$4:$B$23, TeamForm!$AA$4:$AA$23)*_xlfn.XLOOKUP(UPPER(N5), TeamForm!$B$4:$B$23, TeamForm!$AD$4:$AD$23))/(MAX(TeamForm!$AA$4:$AA$23)*MAX(TeamForm!$AD$4:$AD$23)), N26="BLANK", "0")</f>
        <v>4.4162228594838169</v>
      </c>
      <c r="O49" s="258" cm="1">
        <f t="array" ref="O49">_xlfn.IFS(O26="A", (10*_xlfn.XLOOKUP($A49, TeamForm!$B$4:$B$23, TeamForm!$AC$4:$AC$23)*_xlfn.XLOOKUP(UPPER(O5), TeamForm!$B$4:$B$23, TeamForm!$AB$4:$AB$23))/(MAX(TeamForm!$AC$4:$AC$23)*MAX(TeamForm!$AB$4:$AB$23)), O26="H", (10*_xlfn.XLOOKUP($A49, TeamForm!$B$4:$B$23, TeamForm!$AA$4:$AA$23)*_xlfn.XLOOKUP(UPPER(O5), TeamForm!$B$4:$B$23, TeamForm!$AD$4:$AD$23))/(MAX(TeamForm!$AA$4:$AA$23)*MAX(TeamForm!$AD$4:$AD$23)), O26="BLANK", "0")</f>
        <v>3.8419571707799047</v>
      </c>
      <c r="P49" s="258" cm="1">
        <f t="array" ref="P49">_xlfn.IFS(P26="A", (10*_xlfn.XLOOKUP($A49, TeamForm!$B$4:$B$23, TeamForm!$AC$4:$AC$23)*_xlfn.XLOOKUP(UPPER(P5), TeamForm!$B$4:$B$23, TeamForm!$AB$4:$AB$23))/(MAX(TeamForm!$AC$4:$AC$23)*MAX(TeamForm!$AB$4:$AB$23)), P26="H", (10*_xlfn.XLOOKUP($A49, TeamForm!$B$4:$B$23, TeamForm!$AA$4:$AA$23)*_xlfn.XLOOKUP(UPPER(P5), TeamForm!$B$4:$B$23, TeamForm!$AD$4:$AD$23))/(MAX(TeamForm!$AA$4:$AA$23)*MAX(TeamForm!$AD$4:$AD$23)), P26="BLANK", "0")</f>
        <v>4.2530531795350175</v>
      </c>
      <c r="Q49" s="258" cm="1">
        <f t="array" ref="Q49">_xlfn.IFS(Q26="A", (10*_xlfn.XLOOKUP($A49, TeamForm!$B$4:$B$23, TeamForm!$AC$4:$AC$23)*_xlfn.XLOOKUP(UPPER(Q5), TeamForm!$B$4:$B$23, TeamForm!$AB$4:$AB$23))/(MAX(TeamForm!$AC$4:$AC$23)*MAX(TeamForm!$AB$4:$AB$23)), Q26="H", (10*_xlfn.XLOOKUP($A49, TeamForm!$B$4:$B$23, TeamForm!$AA$4:$AA$23)*_xlfn.XLOOKUP(UPPER(Q5), TeamForm!$B$4:$B$23, TeamForm!$AD$4:$AD$23))/(MAX(TeamForm!$AA$4:$AA$23)*MAX(TeamForm!$AD$4:$AD$23)), Q26="BLANK", "0")</f>
        <v>2.6166843433419884</v>
      </c>
      <c r="R49" s="258" cm="1">
        <f t="array" ref="R49">_xlfn.IFS(R26="A", (10*_xlfn.XLOOKUP($A49, TeamForm!$B$4:$B$23, TeamForm!$AC$4:$AC$23)*_xlfn.XLOOKUP(UPPER(R5), TeamForm!$B$4:$B$23, TeamForm!$AB$4:$AB$23))/(MAX(TeamForm!$AC$4:$AC$23)*MAX(TeamForm!$AB$4:$AB$23)), R26="H", (10*_xlfn.XLOOKUP($A49, TeamForm!$B$4:$B$23, TeamForm!$AA$4:$AA$23)*_xlfn.XLOOKUP(UPPER(R5), TeamForm!$B$4:$B$23, TeamForm!$AD$4:$AD$23))/(MAX(TeamForm!$AA$4:$AA$23)*MAX(TeamForm!$AD$4:$AD$23)), R26="BLANK", "0")</f>
        <v>1.8872772066989005</v>
      </c>
      <c r="S49" s="258" cm="1">
        <f t="array" ref="S49">_xlfn.IFS(S26="A", (10*_xlfn.XLOOKUP($A49, TeamForm!$B$4:$B$23, TeamForm!$AC$4:$AC$23)*_xlfn.XLOOKUP(UPPER(S5), TeamForm!$B$4:$B$23, TeamForm!$AB$4:$AB$23))/(MAX(TeamForm!$AC$4:$AC$23)*MAX(TeamForm!$AB$4:$AB$23)), S26="H", (10*_xlfn.XLOOKUP($A49, TeamForm!$B$4:$B$23, TeamForm!$AA$4:$AA$23)*_xlfn.XLOOKUP(UPPER(S5), TeamForm!$B$4:$B$23, TeamForm!$AD$4:$AD$23))/(MAX(TeamForm!$AA$4:$AA$23)*MAX(TeamForm!$AD$4:$AD$23)), S26="BLANK", "0")</f>
        <v>1.8514165064759083</v>
      </c>
      <c r="T49" s="258" cm="1">
        <f t="array" ref="T49">_xlfn.IFS(T26="A", (10*_xlfn.XLOOKUP($A49, TeamForm!$B$4:$B$23, TeamForm!$AC$4:$AC$23)*_xlfn.XLOOKUP(UPPER(T5), TeamForm!$B$4:$B$23, TeamForm!$AB$4:$AB$23))/(MAX(TeamForm!$AC$4:$AC$23)*MAX(TeamForm!$AB$4:$AB$23)), T26="H", (10*_xlfn.XLOOKUP($A49, TeamForm!$B$4:$B$23, TeamForm!$AA$4:$AA$23)*_xlfn.XLOOKUP(UPPER(T5), TeamForm!$B$4:$B$23, TeamForm!$AD$4:$AD$23))/(MAX(TeamForm!$AA$4:$AA$23)*MAX(TeamForm!$AD$4:$AD$23)), T26="BLANK", "0")</f>
        <v>4.4162228594838169</v>
      </c>
      <c r="U49" s="258" cm="1">
        <f t="array" ref="U49">_xlfn.IFS(U26="A", (10*_xlfn.XLOOKUP($A49, TeamForm!$B$4:$B$23, TeamForm!$AC$4:$AC$23)*_xlfn.XLOOKUP(UPPER(U5), TeamForm!$B$4:$B$23, TeamForm!$AB$4:$AB$23))/(MAX(TeamForm!$AC$4:$AC$23)*MAX(TeamForm!$AB$4:$AB$23)), U26="H", (10*_xlfn.XLOOKUP($A49, TeamForm!$B$4:$B$23, TeamForm!$AA$4:$AA$23)*_xlfn.XLOOKUP(UPPER(U5), TeamForm!$B$4:$B$23, TeamForm!$AD$4:$AD$23))/(MAX(TeamForm!$AA$4:$AA$23)*MAX(TeamForm!$AD$4:$AD$23)), U26="BLANK", "0")</f>
        <v>4.6847090663058184</v>
      </c>
      <c r="V49" s="258" cm="1">
        <f t="array" ref="V49">_xlfn.IFS(V26="A", (10*_xlfn.XLOOKUP($A49, TeamForm!$B$4:$B$23, TeamForm!$AC$4:$AC$23)*_xlfn.XLOOKUP(UPPER(V5), TeamForm!$B$4:$B$23, TeamForm!$AB$4:$AB$23))/(MAX(TeamForm!$AC$4:$AC$23)*MAX(TeamForm!$AB$4:$AB$23)), V26="H", (10*_xlfn.XLOOKUP($A49, TeamForm!$B$4:$B$23, TeamForm!$AA$4:$AA$23)*_xlfn.XLOOKUP(UPPER(V5), TeamForm!$B$4:$B$23, TeamForm!$AD$4:$AD$23))/(MAX(TeamForm!$AA$4:$AA$23)*MAX(TeamForm!$AD$4:$AD$23)), V26="BLANK", "0")</f>
        <v>2.5921638742611397</v>
      </c>
      <c r="W49" s="258" cm="1">
        <f t="array" ref="W49">_xlfn.IFS(W26="A", (10*_xlfn.XLOOKUP($A49, TeamForm!$B$4:$B$23, TeamForm!$AC$4:$AC$23)*_xlfn.XLOOKUP(UPPER(W5), TeamForm!$B$4:$B$23, TeamForm!$AB$4:$AB$23))/(MAX(TeamForm!$AC$4:$AC$23)*MAX(TeamForm!$AB$4:$AB$23)), W26="H", (10*_xlfn.XLOOKUP($A49, TeamForm!$B$4:$B$23, TeamForm!$AA$4:$AA$23)*_xlfn.XLOOKUP(UPPER(W5), TeamForm!$B$4:$B$23, TeamForm!$AD$4:$AD$23))/(MAX(TeamForm!$AA$4:$AA$23)*MAX(TeamForm!$AD$4:$AD$23)), W26="BLANK", "0")</f>
        <v>2.286785233651953</v>
      </c>
      <c r="X49" s="258" cm="1">
        <f t="array" ref="X49">_xlfn.IFS(X26="A", (10*_xlfn.XLOOKUP($A49, TeamForm!$B$4:$B$23, TeamForm!$AC$4:$AC$23)*_xlfn.XLOOKUP(UPPER(X5), TeamForm!$B$4:$B$23, TeamForm!$AB$4:$AB$23))/(MAX(TeamForm!$AC$4:$AC$23)*MAX(TeamForm!$AB$4:$AB$23)), X26="H", (10*_xlfn.XLOOKUP($A49, TeamForm!$B$4:$B$23, TeamForm!$AA$4:$AA$23)*_xlfn.XLOOKUP(UPPER(X5), TeamForm!$B$4:$B$23, TeamForm!$AD$4:$AD$23))/(MAX(TeamForm!$AA$4:$AA$23)*MAX(TeamForm!$AD$4:$AD$23)), X26="BLANK", "0")</f>
        <v>4.3760753789430549</v>
      </c>
      <c r="Y49" s="258" cm="1">
        <f t="array" ref="Y49">_xlfn.IFS(Y26="A", (10*_xlfn.XLOOKUP($A49, TeamForm!$B$4:$B$23, TeamForm!$AC$4:$AC$23)*_xlfn.XLOOKUP(UPPER(Y5), TeamForm!$B$4:$B$23, TeamForm!$AB$4:$AB$23))/(MAX(TeamForm!$AC$4:$AC$23)*MAX(TeamForm!$AB$4:$AB$23)), Y26="H", (10*_xlfn.XLOOKUP($A49, TeamForm!$B$4:$B$23, TeamForm!$AA$4:$AA$23)*_xlfn.XLOOKUP(UPPER(Y5), TeamForm!$B$4:$B$23, TeamForm!$AD$4:$AD$23))/(MAX(TeamForm!$AA$4:$AA$23)*MAX(TeamForm!$AD$4:$AD$23)), Y26="BLANK", "0")</f>
        <v>2.7349525622501014</v>
      </c>
      <c r="Z49" s="258" cm="1">
        <f t="array" ref="Z49">_xlfn.IFS(Z26="A", (10*_xlfn.XLOOKUP($A49, TeamForm!$B$4:$B$23, TeamForm!$AC$4:$AC$23)*_xlfn.XLOOKUP(UPPER(Z5), TeamForm!$B$4:$B$23, TeamForm!$AB$4:$AB$23))/(MAX(TeamForm!$AC$4:$AC$23)*MAX(TeamForm!$AB$4:$AB$23)), Z26="H", (10*_xlfn.XLOOKUP($A49, TeamForm!$B$4:$B$23, TeamForm!$AA$4:$AA$23)*_xlfn.XLOOKUP(UPPER(Z5), TeamForm!$B$4:$B$23, TeamForm!$AD$4:$AD$23))/(MAX(TeamForm!$AA$4:$AA$23)*MAX(TeamForm!$AD$4:$AD$23)), Z26="BLANK", "0")</f>
        <v>3.984251880808789</v>
      </c>
      <c r="AA49" s="258" cm="1">
        <f t="array" ref="AA49">_xlfn.IFS(AA26="A", (10*_xlfn.XLOOKUP($A49, TeamForm!$B$4:$B$23, TeamForm!$AC$4:$AC$23)*_xlfn.XLOOKUP(UPPER(AA5), TeamForm!$B$4:$B$23, TeamForm!$AB$4:$AB$23))/(MAX(TeamForm!$AC$4:$AC$23)*MAX(TeamForm!$AB$4:$AB$23)), AA26="H", (10*_xlfn.XLOOKUP($A49, TeamForm!$B$4:$B$23, TeamForm!$AA$4:$AA$23)*_xlfn.XLOOKUP(UPPER(AA5), TeamForm!$B$4:$B$23, TeamForm!$AD$4:$AD$23))/(MAX(TeamForm!$AA$4:$AA$23)*MAX(TeamForm!$AD$4:$AD$23)), AA26="BLANK", "0")</f>
        <v>4.4162228594838169</v>
      </c>
      <c r="AB49" s="258" cm="1">
        <f t="array" ref="AB49">_xlfn.IFS(AB26="A", (10*_xlfn.XLOOKUP($A49, TeamForm!$B$4:$B$23, TeamForm!$AC$4:$AC$23)*_xlfn.XLOOKUP(UPPER(AB5), TeamForm!$B$4:$B$23, TeamForm!$AB$4:$AB$23))/(MAX(TeamForm!$AC$4:$AC$23)*MAX(TeamForm!$AB$4:$AB$23)), AB26="H", (10*_xlfn.XLOOKUP($A49, TeamForm!$B$4:$B$23, TeamForm!$AA$4:$AA$23)*_xlfn.XLOOKUP(UPPER(AB5), TeamForm!$B$4:$B$23, TeamForm!$AD$4:$AD$23))/(MAX(TeamForm!$AA$4:$AA$23)*MAX(TeamForm!$AD$4:$AD$23)), AB26="BLANK", "0")</f>
        <v>2.6344849171062199</v>
      </c>
      <c r="AC49" s="258" cm="1">
        <f t="array" ref="AC49">_xlfn.IFS(AC26="A", (10*_xlfn.XLOOKUP($A49, TeamForm!$B$4:$B$23, TeamForm!$AC$4:$AC$23)*_xlfn.XLOOKUP(UPPER(AC5), TeamForm!$B$4:$B$23, TeamForm!$AB$4:$AB$23))/(MAX(TeamForm!$AC$4:$AC$23)*MAX(TeamForm!$AB$4:$AB$23)), AC26="H", (10*_xlfn.XLOOKUP($A49, TeamForm!$B$4:$B$23, TeamForm!$AA$4:$AA$23)*_xlfn.XLOOKUP(UPPER(AC5), TeamForm!$B$4:$B$23, TeamForm!$AD$4:$AD$23))/(MAX(TeamForm!$AA$4:$AA$23)*MAX(TeamForm!$AD$4:$AD$23)), AC26="BLANK", "0")</f>
        <v>3.2306596757297728</v>
      </c>
      <c r="AD49" s="258" cm="1">
        <f t="array" ref="AD49">_xlfn.IFS(AD26="A", (10*_xlfn.XLOOKUP($A49, TeamForm!$B$4:$B$23, TeamForm!$AC$4:$AC$23)*_xlfn.XLOOKUP(UPPER(AD5), TeamForm!$B$4:$B$23, TeamForm!$AB$4:$AB$23))/(MAX(TeamForm!$AC$4:$AC$23)*MAX(TeamForm!$AB$4:$AB$23)), AD26="H", (10*_xlfn.XLOOKUP($A49, TeamForm!$B$4:$B$23, TeamForm!$AA$4:$AA$23)*_xlfn.XLOOKUP(UPPER(AD5), TeamForm!$B$4:$B$23, TeamForm!$AD$4:$AD$23))/(MAX(TeamForm!$AA$4:$AA$23)*MAX(TeamForm!$AD$4:$AD$23)), AD26="BLANK", "0")</f>
        <v>3.4170819071877738</v>
      </c>
      <c r="AE49" s="258" cm="1">
        <f t="array" ref="AE49">_xlfn.IFS(AE26="A", (10*_xlfn.XLOOKUP($A49, TeamForm!$B$4:$B$23, TeamForm!$AC$4:$AC$23)*_xlfn.XLOOKUP(UPPER(AE5), TeamForm!$B$4:$B$23, TeamForm!$AB$4:$AB$23))/(MAX(TeamForm!$AC$4:$AC$23)*MAX(TeamForm!$AB$4:$AB$23)), AE26="H", (10*_xlfn.XLOOKUP($A49, TeamForm!$B$4:$B$23, TeamForm!$AA$4:$AA$23)*_xlfn.XLOOKUP(UPPER(AE5), TeamForm!$B$4:$B$23, TeamForm!$AD$4:$AD$23))/(MAX(TeamForm!$AA$4:$AA$23)*MAX(TeamForm!$AD$4:$AD$23)), AE26="BLANK", "0")</f>
        <v>2.3869502066962123</v>
      </c>
      <c r="AF49" s="258" cm="1">
        <f t="array" ref="AF49">_xlfn.IFS(AF26="A", (10*_xlfn.XLOOKUP($A49, TeamForm!$B$4:$B$23, TeamForm!$AC$4:$AC$23)*_xlfn.XLOOKUP(UPPER(AF5), TeamForm!$B$4:$B$23, TeamForm!$AB$4:$AB$23))/(MAX(TeamForm!$AC$4:$AC$23)*MAX(TeamForm!$AB$4:$AB$23)), AF26="H", (10*_xlfn.XLOOKUP($A49, TeamForm!$B$4:$B$23, TeamForm!$AA$4:$AA$23)*_xlfn.XLOOKUP(UPPER(AF5), TeamForm!$B$4:$B$23, TeamForm!$AD$4:$AD$23))/(MAX(TeamForm!$AA$4:$AA$23)*MAX(TeamForm!$AD$4:$AD$23)), AF26="BLANK", "0")</f>
        <v>2.1093098192517123</v>
      </c>
      <c r="AG49" s="258" cm="1">
        <f t="array" ref="AG49">_xlfn.IFS(AG26="A", (10*_xlfn.XLOOKUP($A49, TeamForm!$B$4:$B$23, TeamForm!$AC$4:$AC$23)*_xlfn.XLOOKUP(UPPER(AG5), TeamForm!$B$4:$B$23, TeamForm!$AB$4:$AB$23))/(MAX(TeamForm!$AC$4:$AC$23)*MAX(TeamForm!$AB$4:$AB$23)), AG26="H", (10*_xlfn.XLOOKUP($A49, TeamForm!$B$4:$B$23, TeamForm!$AA$4:$AA$23)*_xlfn.XLOOKUP(UPPER(AG5), TeamForm!$B$4:$B$23, TeamForm!$AD$4:$AD$23))/(MAX(TeamForm!$AA$4:$AA$23)*MAX(TeamForm!$AD$4:$AD$23)), AG26="BLANK", "0")</f>
        <v>1.7469010585296874</v>
      </c>
      <c r="AH49" s="258" cm="1">
        <f t="array" ref="AH49">_xlfn.IFS(AH26="A", (10*_xlfn.XLOOKUP($A49, TeamForm!$B$4:$B$23, TeamForm!$AC$4:$AC$23)*_xlfn.XLOOKUP(UPPER(AH5), TeamForm!$B$4:$B$23, TeamForm!$AB$4:$AB$23))/(MAX(TeamForm!$AC$4:$AC$23)*MAX(TeamForm!$AB$4:$AB$23)), AH26="H", (10*_xlfn.XLOOKUP($A49, TeamForm!$B$4:$B$23, TeamForm!$AA$4:$AA$23)*_xlfn.XLOOKUP(UPPER(AH5), TeamForm!$B$4:$B$23, TeamForm!$AD$4:$AD$23))/(MAX(TeamForm!$AA$4:$AA$23)*MAX(TeamForm!$AD$4:$AD$23)), AH26="BLANK", "0")</f>
        <v>2.5114867392194924</v>
      </c>
      <c r="AI49" s="258" cm="1">
        <f t="array" ref="AI49">_xlfn.IFS(AI26="A", (10*_xlfn.XLOOKUP($A49, TeamForm!$B$4:$B$23, TeamForm!$AC$4:$AC$23)*_xlfn.XLOOKUP(UPPER(AI5), TeamForm!$B$4:$B$23, TeamForm!$AB$4:$AB$23))/(MAX(TeamForm!$AC$4:$AC$23)*MAX(TeamForm!$AB$4:$AB$23)), AI26="H", (10*_xlfn.XLOOKUP($A49, TeamForm!$B$4:$B$23, TeamForm!$AA$4:$AA$23)*_xlfn.XLOOKUP(UPPER(AI5), TeamForm!$B$4:$B$23, TeamForm!$AD$4:$AD$23))/(MAX(TeamForm!$AA$4:$AA$23)*MAX(TeamForm!$AD$4:$AD$23)), AI26="BLANK", "0")</f>
        <v>4.6847090663058184</v>
      </c>
      <c r="AJ49" s="258" cm="1">
        <f t="array" ref="AJ49">_xlfn.IFS(AJ26="A", (10*_xlfn.XLOOKUP($A49, TeamForm!$B$4:$B$23, TeamForm!$AC$4:$AC$23)*_xlfn.XLOOKUP(UPPER(AJ5), TeamForm!$B$4:$B$23, TeamForm!$AB$4:$AB$23))/(MAX(TeamForm!$AC$4:$AC$23)*MAX(TeamForm!$AB$4:$AB$23)), AJ26="H", (10*_xlfn.XLOOKUP($A49, TeamForm!$B$4:$B$23, TeamForm!$AA$4:$AA$23)*_xlfn.XLOOKUP(UPPER(AJ5), TeamForm!$B$4:$B$23, TeamForm!$AD$4:$AD$23))/(MAX(TeamForm!$AA$4:$AA$23)*MAX(TeamForm!$AD$4:$AD$23)), AJ26="BLANK", "0")</f>
        <v>1.7329258500614499</v>
      </c>
      <c r="AK49" s="258" cm="1">
        <f t="array" ref="AK49">_xlfn.IFS(AK26="A", (10*_xlfn.XLOOKUP($A49, TeamForm!$B$4:$B$23, TeamForm!$AC$4:$AC$23)*_xlfn.XLOOKUP(UPPER(AK5), TeamForm!$B$4:$B$23, TeamForm!$AB$4:$AB$23))/(MAX(TeamForm!$AC$4:$AC$23)*MAX(TeamForm!$AB$4:$AB$23)), AK26="H", (10*_xlfn.XLOOKUP($A49, TeamForm!$B$4:$B$23, TeamForm!$AA$4:$AA$23)*_xlfn.XLOOKUP(UPPER(AK5), TeamForm!$B$4:$B$23, TeamForm!$AD$4:$AD$23))/(MAX(TeamForm!$AA$4:$AA$23)*MAX(TeamForm!$AD$4:$AD$23)), AK26="BLANK", "0")</f>
        <v>3.1570865446843559</v>
      </c>
      <c r="AL49" s="258" cm="1">
        <f t="array" ref="AL49">_xlfn.IFS(AL26="A", (10*_xlfn.XLOOKUP($A49, TeamForm!$B$4:$B$23, TeamForm!$AC$4:$AC$23)*_xlfn.XLOOKUP(UPPER(AL5), TeamForm!$B$4:$B$23, TeamForm!$AB$4:$AB$23))/(MAX(TeamForm!$AC$4:$AC$23)*MAX(TeamForm!$AB$4:$AB$23)), AL26="H", (10*_xlfn.XLOOKUP($A49, TeamForm!$B$4:$B$23, TeamForm!$AA$4:$AA$23)*_xlfn.XLOOKUP(UPPER(AL5), TeamForm!$B$4:$B$23, TeamForm!$AD$4:$AD$23))/(MAX(TeamForm!$AA$4:$AA$23)*MAX(TeamForm!$AD$4:$AD$23)), AL26="BLANK", "0")</f>
        <v>1.4818977658722488</v>
      </c>
      <c r="AM49" s="259" cm="1">
        <f t="array" ref="AM49">_xlfn.IFS(AM26="A", (10*_xlfn.XLOOKUP($A49, TeamForm!$B$4:$B$23, TeamForm!$AC$4:$AC$23)*_xlfn.XLOOKUP(UPPER(AM5), TeamForm!$B$4:$B$23, TeamForm!$AB$4:$AB$23))/(MAX(TeamForm!$AC$4:$AC$23)*MAX(TeamForm!$AB$4:$AB$23)), AM26="H", (10*_xlfn.XLOOKUP($A49, TeamForm!$B$4:$B$23, TeamForm!$AA$4:$AA$23)*_xlfn.XLOOKUP(UPPER(AM5), TeamForm!$B$4:$B$23, TeamForm!$AD$4:$AD$23))/(MAX(TeamForm!$AA$4:$AA$23)*MAX(TeamForm!$AD$4:$AD$23)), AM26="BLANK", "0")</f>
        <v>3.9618789438990625</v>
      </c>
      <c r="AO49" s="179" t="s">
        <v>88</v>
      </c>
      <c r="AP49" s="263" cm="1">
        <f t="array" ref="AP49">_xlfn.IFS(B26="A", 10*(MIN(TeamForm!$AA$4:$AA$23)*MIN(TeamForm!$AD$4:$AD$23))/(_xlfn.XLOOKUP($AO49, TeamForm!$B$4:$B$23, TeamForm!$AD$4:$AD$23)*_xlfn.XLOOKUP(UPPER(B5), TeamForm!$B$4:$B$23, TeamForm!$AA$4:$AA$23)), B26="H", 10*(MIN(TeamForm!$AB$4:$AB$23)*MIN(TeamForm!$AC$4:$AC$23))/(_xlfn.XLOOKUP($AO49, TeamForm!$B$4:$B$23, TeamForm!$AB$4:$AB$23)*_xlfn.XLOOKUP(UPPER(B5), TeamForm!$B$4:$B$23, TeamForm!$AC$4:$AC$23)), B26="BLANK", 0)</f>
        <v>2.6101885913853313</v>
      </c>
      <c r="AQ49" s="263" cm="1">
        <f t="array" ref="AQ49">_xlfn.IFS(C26="A", 10*(MIN(TeamForm!$AA$4:$AA$23)*MIN(TeamForm!$AD$4:$AD$23))/(_xlfn.XLOOKUP($AO49, TeamForm!$B$4:$B$23, TeamForm!$AD$4:$AD$23)*_xlfn.XLOOKUP(UPPER(C5), TeamForm!$B$4:$B$23, TeamForm!$AA$4:$AA$23)), C26="H", 10*(MIN(TeamForm!$AB$4:$AB$23)*MIN(TeamForm!$AC$4:$AC$23))/(_xlfn.XLOOKUP($AO49, TeamForm!$B$4:$B$23, TeamForm!$AB$4:$AB$23)*_xlfn.XLOOKUP(UPPER(C5), TeamForm!$B$4:$B$23, TeamForm!$AC$4:$AC$23)), C26="BLANK", 0)</f>
        <v>3.9548069430859267</v>
      </c>
      <c r="AR49" s="263" cm="1">
        <f t="array" ref="AR49">_xlfn.IFS(D26="A", 10*(MIN(TeamForm!$AA$4:$AA$23)*MIN(TeamForm!$AD$4:$AD$23))/(_xlfn.XLOOKUP($AO49, TeamForm!$B$4:$B$23, TeamForm!$AD$4:$AD$23)*_xlfn.XLOOKUP(UPPER(D5), TeamForm!$B$4:$B$23, TeamForm!$AA$4:$AA$23)), D26="H", 10*(MIN(TeamForm!$AB$4:$AB$23)*MIN(TeamForm!$AC$4:$AC$23))/(_xlfn.XLOOKUP($AO49, TeamForm!$B$4:$B$23, TeamForm!$AB$4:$AB$23)*_xlfn.XLOOKUP(UPPER(D5), TeamForm!$B$4:$B$23, TeamForm!$AC$4:$AC$23)), D26="BLANK", 0)</f>
        <v>2.8345790139064464</v>
      </c>
      <c r="AS49" s="263" cm="1">
        <f t="array" ref="AS49">_xlfn.IFS(E26="A", 10*(MIN(TeamForm!$AA$4:$AA$23)*MIN(TeamForm!$AD$4:$AD$23))/(_xlfn.XLOOKUP($AO49, TeamForm!$B$4:$B$23, TeamForm!$AD$4:$AD$23)*_xlfn.XLOOKUP(UPPER(E5), TeamForm!$B$4:$B$23, TeamForm!$AA$4:$AA$23)), E26="H", 10*(MIN(TeamForm!$AB$4:$AB$23)*MIN(TeamForm!$AC$4:$AC$23))/(_xlfn.XLOOKUP($AO49, TeamForm!$B$4:$B$23, TeamForm!$AB$4:$AB$23)*_xlfn.XLOOKUP(UPPER(E5), TeamForm!$B$4:$B$23, TeamForm!$AC$4:$AC$23)), E26="BLANK", 0)</f>
        <v>2.917130900296204</v>
      </c>
      <c r="AT49" s="263" cm="1">
        <f t="array" ref="AT49">_xlfn.IFS(F26="A", 10*(MIN(TeamForm!$AA$4:$AA$23)*MIN(TeamForm!$AD$4:$AD$23))/(_xlfn.XLOOKUP($AO49, TeamForm!$B$4:$B$23, TeamForm!$AD$4:$AD$23)*_xlfn.XLOOKUP(UPPER(F5), TeamForm!$B$4:$B$23, TeamForm!$AA$4:$AA$23)), F26="H", 10*(MIN(TeamForm!$AB$4:$AB$23)*MIN(TeamForm!$AC$4:$AC$23))/(_xlfn.XLOOKUP($AO49, TeamForm!$B$4:$B$23, TeamForm!$AB$4:$AB$23)*_xlfn.XLOOKUP(UPPER(F5), TeamForm!$B$4:$B$23, TeamForm!$AC$4:$AC$23)), F26="BLANK", 0)</f>
        <v>4.5640943877551017</v>
      </c>
      <c r="AU49" s="263" cm="1">
        <f t="array" ref="AU49">_xlfn.IFS(G26="A", 10*(MIN(TeamForm!$AA$4:$AA$23)*MIN(TeamForm!$AD$4:$AD$23))/(_xlfn.XLOOKUP($AO49, TeamForm!$B$4:$B$23, TeamForm!$AD$4:$AD$23)*_xlfn.XLOOKUP(UPPER(G5), TeamForm!$B$4:$B$23, TeamForm!$AA$4:$AA$23)), G26="H", 10*(MIN(TeamForm!$AB$4:$AB$23)*MIN(TeamForm!$AC$4:$AC$23))/(_xlfn.XLOOKUP($AO49, TeamForm!$B$4:$B$23, TeamForm!$AB$4:$AB$23)*_xlfn.XLOOKUP(UPPER(G5), TeamForm!$B$4:$B$23, TeamForm!$AC$4:$AC$23)), G26="BLANK", 0)</f>
        <v>5.3639999999999999</v>
      </c>
      <c r="AV49" s="263" cm="1">
        <f t="array" ref="AV49">_xlfn.IFS(H26="A", 10*(MIN(TeamForm!$AA$4:$AA$23)*MIN(TeamForm!$AD$4:$AD$23))/(_xlfn.XLOOKUP($AO49, TeamForm!$B$4:$B$23, TeamForm!$AD$4:$AD$23)*_xlfn.XLOOKUP(UPPER(H5), TeamForm!$B$4:$B$23, TeamForm!$AA$4:$AA$23)), H26="H", 10*(MIN(TeamForm!$AB$4:$AB$23)*MIN(TeamForm!$AC$4:$AC$23))/(_xlfn.XLOOKUP($AO49, TeamForm!$B$4:$B$23, TeamForm!$AB$4:$AB$23)*_xlfn.XLOOKUP(UPPER(H5), TeamForm!$B$4:$B$23, TeamForm!$AC$4:$AC$23)), H26="BLANK", 0)</f>
        <v>3.7771815622800844</v>
      </c>
      <c r="AW49" s="263" cm="1">
        <f t="array" ref="AW49">_xlfn.IFS(I26="A", 10*(MIN(TeamForm!$AA$4:$AA$23)*MIN(TeamForm!$AD$4:$AD$23))/(_xlfn.XLOOKUP($AO49, TeamForm!$B$4:$B$23, TeamForm!$AD$4:$AD$23)*_xlfn.XLOOKUP(UPPER(I5), TeamForm!$B$4:$B$23, TeamForm!$AA$4:$AA$23)), I26="H", 10*(MIN(TeamForm!$AB$4:$AB$23)*MIN(TeamForm!$AC$4:$AC$23))/(_xlfn.XLOOKUP($AO49, TeamForm!$B$4:$B$23, TeamForm!$AB$4:$AB$23)*_xlfn.XLOOKUP(UPPER(I5), TeamForm!$B$4:$B$23, TeamForm!$AC$4:$AC$23)), I26="BLANK", 0)</f>
        <v>4.9338308068459646</v>
      </c>
      <c r="AX49" s="263" cm="1">
        <f t="array" ref="AX49">_xlfn.IFS(J26="A", 10*(MIN(TeamForm!$AA$4:$AA$23)*MIN(TeamForm!$AD$4:$AD$23))/(_xlfn.XLOOKUP($AO49, TeamForm!$B$4:$B$23, TeamForm!$AD$4:$AD$23)*_xlfn.XLOOKUP(UPPER(J5), TeamForm!$B$4:$B$23, TeamForm!$AA$4:$AA$23)), J26="H", 10*(MIN(TeamForm!$AB$4:$AB$23)*MIN(TeamForm!$AC$4:$AC$23))/(_xlfn.XLOOKUP($AO49, TeamForm!$B$4:$B$23, TeamForm!$AB$4:$AB$23)*_xlfn.XLOOKUP(UPPER(J5), TeamForm!$B$4:$B$23, TeamForm!$AC$4:$AC$23)), J26="BLANK", 0)</f>
        <v>3.8808951392780329</v>
      </c>
      <c r="AY49" s="263" cm="1">
        <f t="array" ref="AY49">_xlfn.IFS(K26="A", 10*(MIN(TeamForm!$AA$4:$AA$23)*MIN(TeamForm!$AD$4:$AD$23))/(_xlfn.XLOOKUP($AO49, TeamForm!$B$4:$B$23, TeamForm!$AD$4:$AD$23)*_xlfn.XLOOKUP(UPPER(K5), TeamForm!$B$4:$B$23, TeamForm!$AA$4:$AA$23)), K26="H", 10*(MIN(TeamForm!$AB$4:$AB$23)*MIN(TeamForm!$AC$4:$AC$23))/(_xlfn.XLOOKUP($AO49, TeamForm!$B$4:$B$23, TeamForm!$AB$4:$AB$23)*_xlfn.XLOOKUP(UPPER(K5), TeamForm!$B$4:$B$23, TeamForm!$AC$4:$AC$23)), K26="BLANK", 0)</f>
        <v>2.6581529342027261</v>
      </c>
      <c r="AZ49" s="263" cm="1">
        <f t="array" ref="AZ49">_xlfn.IFS(L26="A", 10*(MIN(TeamForm!$AA$4:$AA$23)*MIN(TeamForm!$AD$4:$AD$23))/(_xlfn.XLOOKUP($AO49, TeamForm!$B$4:$B$23, TeamForm!$AD$4:$AD$23)*_xlfn.XLOOKUP(UPPER(L5), TeamForm!$B$4:$B$23, TeamForm!$AA$4:$AA$23)), L26="H", 10*(MIN(TeamForm!$AB$4:$AB$23)*MIN(TeamForm!$AC$4:$AC$23))/(_xlfn.XLOOKUP($AO49, TeamForm!$B$4:$B$23, TeamForm!$AB$4:$AB$23)*_xlfn.XLOOKUP(UPPER(L5), TeamForm!$B$4:$B$23, TeamForm!$AC$4:$AC$23)), L26="BLANK", 0)</f>
        <v>2.4239481081081076</v>
      </c>
      <c r="BA49" s="263" cm="1">
        <f t="array" ref="BA49">_xlfn.IFS(M26="A", 10*(MIN(TeamForm!$AA$4:$AA$23)*MIN(TeamForm!$AD$4:$AD$23))/(_xlfn.XLOOKUP($AO49, TeamForm!$B$4:$B$23, TeamForm!$AD$4:$AD$23)*_xlfn.XLOOKUP(UPPER(M5), TeamForm!$B$4:$B$23, TeamForm!$AA$4:$AA$23)), M26="H", 10*(MIN(TeamForm!$AB$4:$AB$23)*MIN(TeamForm!$AC$4:$AC$23))/(_xlfn.XLOOKUP($AO49, TeamForm!$B$4:$B$23, TeamForm!$AB$4:$AB$23)*_xlfn.XLOOKUP(UPPER(M5), TeamForm!$B$4:$B$23, TeamForm!$AC$4:$AC$23)), M26="BLANK", 0)</f>
        <v>2.9074522974418704</v>
      </c>
      <c r="BB49" s="263" cm="1">
        <f t="array" ref="BB49">_xlfn.IFS(N26="A", 10*(MIN(TeamForm!$AA$4:$AA$23)*MIN(TeamForm!$AD$4:$AD$23))/(_xlfn.XLOOKUP($AO49, TeamForm!$B$4:$B$23, TeamForm!$AD$4:$AD$23)*_xlfn.XLOOKUP(UPPER(N5), TeamForm!$B$4:$B$23, TeamForm!$AA$4:$AA$23)), N26="H", 10*(MIN(TeamForm!$AB$4:$AB$23)*MIN(TeamForm!$AC$4:$AC$23))/(_xlfn.XLOOKUP($AO49, TeamForm!$B$4:$B$23, TeamForm!$AB$4:$AB$23)*_xlfn.XLOOKUP(UPPER(N5), TeamForm!$B$4:$B$23, TeamForm!$AC$4:$AC$23)), N26="BLANK", 0)</f>
        <v>6.6326530612244889</v>
      </c>
      <c r="BC49" s="263" cm="1">
        <f t="array" ref="BC49">_xlfn.IFS(O26="A", 10*(MIN(TeamForm!$AA$4:$AA$23)*MIN(TeamForm!$AD$4:$AD$23))/(_xlfn.XLOOKUP($AO49, TeamForm!$B$4:$B$23, TeamForm!$AD$4:$AD$23)*_xlfn.XLOOKUP(UPPER(O5), TeamForm!$B$4:$B$23, TeamForm!$AA$4:$AA$23)), O26="H", 10*(MIN(TeamForm!$AB$4:$AB$23)*MIN(TeamForm!$AC$4:$AC$23))/(_xlfn.XLOOKUP($AO49, TeamForm!$B$4:$B$23, TeamForm!$AB$4:$AB$23)*_xlfn.XLOOKUP(UPPER(O5), TeamForm!$B$4:$B$23, TeamForm!$AC$4:$AC$23)), O26="BLANK", 0)</f>
        <v>5.2143069767441856</v>
      </c>
      <c r="BD49" s="263" cm="1">
        <f t="array" ref="BD49">_xlfn.IFS(P26="A", 10*(MIN(TeamForm!$AA$4:$AA$23)*MIN(TeamForm!$AD$4:$AD$23))/(_xlfn.XLOOKUP($AO49, TeamForm!$B$4:$B$23, TeamForm!$AD$4:$AD$23)*_xlfn.XLOOKUP(UPPER(P5), TeamForm!$B$4:$B$23, TeamForm!$AA$4:$AA$23)), P26="H", 10*(MIN(TeamForm!$AB$4:$AB$23)*MIN(TeamForm!$AC$4:$AC$23))/(_xlfn.XLOOKUP($AO49, TeamForm!$B$4:$B$23, TeamForm!$AB$4:$AB$23)*_xlfn.XLOOKUP(UPPER(P5), TeamForm!$B$4:$B$23, TeamForm!$AC$4:$AC$23)), P26="BLANK", 0)</f>
        <v>3.151974150460656</v>
      </c>
      <c r="BE49" s="263" cm="1">
        <f t="array" ref="BE49">_xlfn.IFS(Q26="A", 10*(MIN(TeamForm!$AA$4:$AA$23)*MIN(TeamForm!$AD$4:$AD$23))/(_xlfn.XLOOKUP($AO49, TeamForm!$B$4:$B$23, TeamForm!$AD$4:$AD$23)*_xlfn.XLOOKUP(UPPER(Q5), TeamForm!$B$4:$B$23, TeamForm!$AA$4:$AA$23)), Q26="H", 10*(MIN(TeamForm!$AB$4:$AB$23)*MIN(TeamForm!$AC$4:$AC$23))/(_xlfn.XLOOKUP($AO49, TeamForm!$B$4:$B$23, TeamForm!$AB$4:$AB$23)*_xlfn.XLOOKUP(UPPER(Q5), TeamForm!$B$4:$B$23, TeamForm!$AC$4:$AC$23)), Q26="BLANK", 0)</f>
        <v>4.4107908196721306</v>
      </c>
      <c r="BF49" s="263" cm="1">
        <f t="array" ref="BF49">_xlfn.IFS(R26="A", 10*(MIN(TeamForm!$AA$4:$AA$23)*MIN(TeamForm!$AD$4:$AD$23))/(_xlfn.XLOOKUP($AO49, TeamForm!$B$4:$B$23, TeamForm!$AD$4:$AD$23)*_xlfn.XLOOKUP(UPPER(R5), TeamForm!$B$4:$B$23, TeamForm!$AA$4:$AA$23)), R26="H", 10*(MIN(TeamForm!$AB$4:$AB$23)*MIN(TeamForm!$AC$4:$AC$23))/(_xlfn.XLOOKUP($AO49, TeamForm!$B$4:$B$23, TeamForm!$AB$4:$AB$23)*_xlfn.XLOOKUP(UPPER(R5), TeamForm!$B$4:$B$23, TeamForm!$AC$4:$AC$23)), R26="BLANK", 0)</f>
        <v>3.9474507042253522</v>
      </c>
      <c r="BG49" s="263" cm="1">
        <f t="array" ref="BG49">_xlfn.IFS(S26="A", 10*(MIN(TeamForm!$AA$4:$AA$23)*MIN(TeamForm!$AD$4:$AD$23))/(_xlfn.XLOOKUP($AO49, TeamForm!$B$4:$B$23, TeamForm!$AD$4:$AD$23)*_xlfn.XLOOKUP(UPPER(S5), TeamForm!$B$4:$B$23, TeamForm!$AA$4:$AA$23)), S26="H", 10*(MIN(TeamForm!$AB$4:$AB$23)*MIN(TeamForm!$AC$4:$AC$23))/(_xlfn.XLOOKUP($AO49, TeamForm!$B$4:$B$23, TeamForm!$AB$4:$AB$23)*_xlfn.XLOOKUP(UPPER(S5), TeamForm!$B$4:$B$23, TeamForm!$AC$4:$AC$23)), S26="BLANK", 0)</f>
        <v>2.0778349752192811</v>
      </c>
      <c r="BH49" s="263" cm="1">
        <f t="array" ref="BH49">_xlfn.IFS(T26="A", 10*(MIN(TeamForm!$AA$4:$AA$23)*MIN(TeamForm!$AD$4:$AD$23))/(_xlfn.XLOOKUP($AO49, TeamForm!$B$4:$B$23, TeamForm!$AD$4:$AD$23)*_xlfn.XLOOKUP(UPPER(T5), TeamForm!$B$4:$B$23, TeamForm!$AA$4:$AA$23)), T26="H", 10*(MIN(TeamForm!$AB$4:$AB$23)*MIN(TeamForm!$AC$4:$AC$23))/(_xlfn.XLOOKUP($AO49, TeamForm!$B$4:$B$23, TeamForm!$AB$4:$AB$23)*_xlfn.XLOOKUP(UPPER(T5), TeamForm!$B$4:$B$23, TeamForm!$AC$4:$AC$23)), T26="BLANK", 0)</f>
        <v>6.6326530612244889</v>
      </c>
      <c r="BI49" s="263" cm="1">
        <f t="array" ref="BI49">_xlfn.IFS(U26="A", 10*(MIN(TeamForm!$AA$4:$AA$23)*MIN(TeamForm!$AD$4:$AD$23))/(_xlfn.XLOOKUP($AO49, TeamForm!$B$4:$B$23, TeamForm!$AD$4:$AD$23)*_xlfn.XLOOKUP(UPPER(U5), TeamForm!$B$4:$B$23, TeamForm!$AA$4:$AA$23)), U26="H", 10*(MIN(TeamForm!$AB$4:$AB$23)*MIN(TeamForm!$AC$4:$AC$23))/(_xlfn.XLOOKUP($AO49, TeamForm!$B$4:$B$23, TeamForm!$AB$4:$AB$23)*_xlfn.XLOOKUP(UPPER(U5), TeamForm!$B$4:$B$23, TeamForm!$AC$4:$AC$23)), U26="BLANK", 0)</f>
        <v>5.3639999999999999</v>
      </c>
      <c r="BJ49" s="263" cm="1">
        <f t="array" ref="BJ49">_xlfn.IFS(V26="A", 10*(MIN(TeamForm!$AA$4:$AA$23)*MIN(TeamForm!$AD$4:$AD$23))/(_xlfn.XLOOKUP($AO49, TeamForm!$B$4:$B$23, TeamForm!$AD$4:$AD$23)*_xlfn.XLOOKUP(UPPER(V5), TeamForm!$B$4:$B$23, TeamForm!$AA$4:$AA$23)), V26="H", 10*(MIN(TeamForm!$AB$4:$AB$23)*MIN(TeamForm!$AC$4:$AC$23))/(_xlfn.XLOOKUP($AO49, TeamForm!$B$4:$B$23, TeamForm!$AB$4:$AB$23)*_xlfn.XLOOKUP(UPPER(V5), TeamForm!$B$4:$B$23, TeamForm!$AC$4:$AC$23)), V26="BLANK", 0)</f>
        <v>3.1033245674740488</v>
      </c>
      <c r="BK49" s="263" cm="1">
        <f t="array" ref="BK49">_xlfn.IFS(W26="A", 10*(MIN(TeamForm!$AA$4:$AA$23)*MIN(TeamForm!$AD$4:$AD$23))/(_xlfn.XLOOKUP($AO49, TeamForm!$B$4:$B$23, TeamForm!$AD$4:$AD$23)*_xlfn.XLOOKUP(UPPER(W5), TeamForm!$B$4:$B$23, TeamForm!$AA$4:$AA$23)), W26="H", 10*(MIN(TeamForm!$AB$4:$AB$23)*MIN(TeamForm!$AC$4:$AC$23))/(_xlfn.XLOOKUP($AO49, TeamForm!$B$4:$B$23, TeamForm!$AB$4:$AB$23)*_xlfn.XLOOKUP(UPPER(W5), TeamForm!$B$4:$B$23, TeamForm!$AC$4:$AC$23)), W26="BLANK", 0)</f>
        <v>2.3518682835453024</v>
      </c>
      <c r="BL49" s="263" cm="1">
        <f t="array" ref="BL49">_xlfn.IFS(X26="A", 10*(MIN(TeamForm!$AA$4:$AA$23)*MIN(TeamForm!$AD$4:$AD$23))/(_xlfn.XLOOKUP($AO49, TeamForm!$B$4:$B$23, TeamForm!$AD$4:$AD$23)*_xlfn.XLOOKUP(UPPER(X5), TeamForm!$B$4:$B$23, TeamForm!$AA$4:$AA$23)), X26="H", 10*(MIN(TeamForm!$AB$4:$AB$23)*MIN(TeamForm!$AC$4:$AC$23))/(_xlfn.XLOOKUP($AO49, TeamForm!$B$4:$B$23, TeamForm!$AB$4:$AB$23)*_xlfn.XLOOKUP(UPPER(X5), TeamForm!$B$4:$B$23, TeamForm!$AC$4:$AC$23)), X26="BLANK", 0)</f>
        <v>2.8271587380596843</v>
      </c>
      <c r="BM49" s="263" cm="1">
        <f t="array" ref="BM49">_xlfn.IFS(Y26="A", 10*(MIN(TeamForm!$AA$4:$AA$23)*MIN(TeamForm!$AD$4:$AD$23))/(_xlfn.XLOOKUP($AO49, TeamForm!$B$4:$B$23, TeamForm!$AD$4:$AD$23)*_xlfn.XLOOKUP(UPPER(Y5), TeamForm!$B$4:$B$23, TeamForm!$AA$4:$AA$23)), Y26="H", 10*(MIN(TeamForm!$AB$4:$AB$23)*MIN(TeamForm!$AC$4:$AC$23))/(_xlfn.XLOOKUP($AO49, TeamForm!$B$4:$B$23, TeamForm!$AB$4:$AB$23)*_xlfn.XLOOKUP(UPPER(Y5), TeamForm!$B$4:$B$23, TeamForm!$AC$4:$AC$23)), Y26="BLANK", 0)</f>
        <v>4.642136645962732</v>
      </c>
      <c r="BN49" s="263" cm="1">
        <f t="array" ref="BN49">_xlfn.IFS(Z26="A", 10*(MIN(TeamForm!$AA$4:$AA$23)*MIN(TeamForm!$AD$4:$AD$23))/(_xlfn.XLOOKUP($AO49, TeamForm!$B$4:$B$23, TeamForm!$AD$4:$AD$23)*_xlfn.XLOOKUP(UPPER(Z5), TeamForm!$B$4:$B$23, TeamForm!$AA$4:$AA$23)), Z26="H", 10*(MIN(TeamForm!$AB$4:$AB$23)*MIN(TeamForm!$AC$4:$AC$23))/(_xlfn.XLOOKUP($AO49, TeamForm!$B$4:$B$23, TeamForm!$AB$4:$AB$23)*_xlfn.XLOOKUP(UPPER(Z5), TeamForm!$B$4:$B$23, TeamForm!$AC$4:$AC$23)), Z26="BLANK", 0)</f>
        <v>5.3639999999999999</v>
      </c>
      <c r="BO49" s="263" cm="1">
        <f t="array" ref="BO49">_xlfn.IFS(AA26="A", 10*(MIN(TeamForm!$AA$4:$AA$23)*MIN(TeamForm!$AD$4:$AD$23))/(_xlfn.XLOOKUP($AO49, TeamForm!$B$4:$B$23, TeamForm!$AD$4:$AD$23)*_xlfn.XLOOKUP(UPPER(AA5), TeamForm!$B$4:$B$23, TeamForm!$AA$4:$AA$23)), AA26="H", 10*(MIN(TeamForm!$AB$4:$AB$23)*MIN(TeamForm!$AC$4:$AC$23))/(_xlfn.XLOOKUP($AO49, TeamForm!$B$4:$B$23, TeamForm!$AB$4:$AB$23)*_xlfn.XLOOKUP(UPPER(AA5), TeamForm!$B$4:$B$23, TeamForm!$AC$4:$AC$23)), AA26="BLANK", 0)</f>
        <v>6.6326530612244889</v>
      </c>
      <c r="BP49" s="263" cm="1">
        <f t="array" ref="BP49">_xlfn.IFS(AB26="A", 10*(MIN(TeamForm!$AA$4:$AA$23)*MIN(TeamForm!$AD$4:$AD$23))/(_xlfn.XLOOKUP($AO49, TeamForm!$B$4:$B$23, TeamForm!$AD$4:$AD$23)*_xlfn.XLOOKUP(UPPER(AB5), TeamForm!$B$4:$B$23, TeamForm!$AA$4:$AA$23)), AB26="H", 10*(MIN(TeamForm!$AB$4:$AB$23)*MIN(TeamForm!$AC$4:$AC$23))/(_xlfn.XLOOKUP($AO49, TeamForm!$B$4:$B$23, TeamForm!$AB$4:$AB$23)*_xlfn.XLOOKUP(UPPER(AB5), TeamForm!$B$4:$B$23, TeamForm!$AC$4:$AC$23)), AB26="BLANK", 0)</f>
        <v>2.7095492447129903</v>
      </c>
      <c r="BQ49" s="263" cm="1">
        <f t="array" ref="BQ49">_xlfn.IFS(AC26="A", 10*(MIN(TeamForm!$AA$4:$AA$23)*MIN(TeamForm!$AD$4:$AD$23))/(_xlfn.XLOOKUP($AO49, TeamForm!$B$4:$B$23, TeamForm!$AD$4:$AD$23)*_xlfn.XLOOKUP(UPPER(AC5), TeamForm!$B$4:$B$23, TeamForm!$AA$4:$AA$23)), AC26="H", 10*(MIN(TeamForm!$AB$4:$AB$23)*MIN(TeamForm!$AC$4:$AC$23))/(_xlfn.XLOOKUP($AO49, TeamForm!$B$4:$B$23, TeamForm!$AB$4:$AB$23)*_xlfn.XLOOKUP(UPPER(AC5), TeamForm!$B$4:$B$23, TeamForm!$AC$4:$AC$23)), AC26="BLANK", 0)</f>
        <v>3.4650301401699468</v>
      </c>
      <c r="BR49" s="263" cm="1">
        <f t="array" ref="BR49">_xlfn.IFS(AD26="A", 10*(MIN(TeamForm!$AA$4:$AA$23)*MIN(TeamForm!$AD$4:$AD$23))/(_xlfn.XLOOKUP($AO49, TeamForm!$B$4:$B$23, TeamForm!$AD$4:$AD$23)*_xlfn.XLOOKUP(UPPER(AD5), TeamForm!$B$4:$B$23, TeamForm!$AA$4:$AA$23)), AD26="H", 10*(MIN(TeamForm!$AB$4:$AB$23)*MIN(TeamForm!$AC$4:$AC$23))/(_xlfn.XLOOKUP($AO49, TeamForm!$B$4:$B$23, TeamForm!$AB$4:$AB$23)*_xlfn.XLOOKUP(UPPER(AD5), TeamForm!$B$4:$B$23, TeamForm!$AC$4:$AC$23)), AD26="BLANK", 0)</f>
        <v>3.8881248554913292</v>
      </c>
      <c r="BS49" s="263" cm="1">
        <f t="array" ref="BS49">_xlfn.IFS(AE26="A", 10*(MIN(TeamForm!$AA$4:$AA$23)*MIN(TeamForm!$AD$4:$AD$23))/(_xlfn.XLOOKUP($AO49, TeamForm!$B$4:$B$23, TeamForm!$AD$4:$AD$23)*_xlfn.XLOOKUP(UPPER(AE5), TeamForm!$B$4:$B$23, TeamForm!$AA$4:$AA$23)), AE26="H", 10*(MIN(TeamForm!$AB$4:$AB$23)*MIN(TeamForm!$AC$4:$AC$23))/(_xlfn.XLOOKUP($AO49, TeamForm!$B$4:$B$23, TeamForm!$AB$4:$AB$23)*_xlfn.XLOOKUP(UPPER(AE5), TeamForm!$B$4:$B$23, TeamForm!$AC$4:$AC$23)), AE26="BLANK", 0)</f>
        <v>2.4074344023323615</v>
      </c>
      <c r="BT49" s="263" cm="1">
        <f t="array" ref="BT49">_xlfn.IFS(AF26="A", 10*(MIN(TeamForm!$AA$4:$AA$23)*MIN(TeamForm!$AD$4:$AD$23))/(_xlfn.XLOOKUP($AO49, TeamForm!$B$4:$B$23, TeamForm!$AD$4:$AD$23)*_xlfn.XLOOKUP(UPPER(AF5), TeamForm!$B$4:$B$23, TeamForm!$AA$4:$AA$23)), AF26="H", 10*(MIN(TeamForm!$AB$4:$AB$23)*MIN(TeamForm!$AC$4:$AC$23))/(_xlfn.XLOOKUP($AO49, TeamForm!$B$4:$B$23, TeamForm!$AB$4:$AB$23)*_xlfn.XLOOKUP(UPPER(AF5), TeamForm!$B$4:$B$23, TeamForm!$AC$4:$AC$23)), AF26="BLANK", 0)</f>
        <v>3.573150597609561</v>
      </c>
      <c r="BU49" s="263" cm="1">
        <f t="array" ref="BU49">_xlfn.IFS(AG26="A", 10*(MIN(TeamForm!$AA$4:$AA$23)*MIN(TeamForm!$AD$4:$AD$23))/(_xlfn.XLOOKUP($AO49, TeamForm!$B$4:$B$23, TeamForm!$AD$4:$AD$23)*_xlfn.XLOOKUP(UPPER(AG5), TeamForm!$B$4:$B$23, TeamForm!$AA$4:$AA$23)), AG26="H", 10*(MIN(TeamForm!$AB$4:$AB$23)*MIN(TeamForm!$AC$4:$AC$23))/(_xlfn.XLOOKUP($AO49, TeamForm!$B$4:$B$23, TeamForm!$AB$4:$AB$23)*_xlfn.XLOOKUP(UPPER(AG5), TeamForm!$B$4:$B$23, TeamForm!$AC$4:$AC$23)), AG26="BLANK", 0)</f>
        <v>1.9763331584325208</v>
      </c>
      <c r="BV49" s="263" cm="1">
        <f t="array" ref="BV49">_xlfn.IFS(AH26="A", 10*(MIN(TeamForm!$AA$4:$AA$23)*MIN(TeamForm!$AD$4:$AD$23))/(_xlfn.XLOOKUP($AO49, TeamForm!$B$4:$B$23, TeamForm!$AD$4:$AD$23)*_xlfn.XLOOKUP(UPPER(AH5), TeamForm!$B$4:$B$23, TeamForm!$AA$4:$AA$23)), AH26="H", 10*(MIN(TeamForm!$AB$4:$AB$23)*MIN(TeamForm!$AC$4:$AC$23))/(_xlfn.XLOOKUP($AO49, TeamForm!$B$4:$B$23, TeamForm!$AB$4:$AB$23)*_xlfn.XLOOKUP(UPPER(AH5), TeamForm!$B$4:$B$23, TeamForm!$AC$4:$AC$23)), AH26="BLANK", 0)</f>
        <v>3.8946938775510209</v>
      </c>
      <c r="BW49" s="263" cm="1">
        <f t="array" ref="BW49">_xlfn.IFS(AI26="A", 10*(MIN(TeamForm!$AA$4:$AA$23)*MIN(TeamForm!$AD$4:$AD$23))/(_xlfn.XLOOKUP($AO49, TeamForm!$B$4:$B$23, TeamForm!$AD$4:$AD$23)*_xlfn.XLOOKUP(UPPER(AI5), TeamForm!$B$4:$B$23, TeamForm!$AA$4:$AA$23)), AI26="H", 10*(MIN(TeamForm!$AB$4:$AB$23)*MIN(TeamForm!$AC$4:$AC$23))/(_xlfn.XLOOKUP($AO49, TeamForm!$B$4:$B$23, TeamForm!$AB$4:$AB$23)*_xlfn.XLOOKUP(UPPER(AI5), TeamForm!$B$4:$B$23, TeamForm!$AC$4:$AC$23)), AI26="BLANK", 0)</f>
        <v>5.3639999999999999</v>
      </c>
      <c r="BX49" s="263" cm="1">
        <f t="array" ref="BX49">_xlfn.IFS(AJ26="A", 10*(MIN(TeamForm!$AA$4:$AA$23)*MIN(TeamForm!$AD$4:$AD$23))/(_xlfn.XLOOKUP($AO49, TeamForm!$B$4:$B$23, TeamForm!$AD$4:$AD$23)*_xlfn.XLOOKUP(UPPER(AJ5), TeamForm!$B$4:$B$23, TeamForm!$AA$4:$AA$23)), AJ26="H", 10*(MIN(TeamForm!$AB$4:$AB$23)*MIN(TeamForm!$AC$4:$AC$23))/(_xlfn.XLOOKUP($AO49, TeamForm!$B$4:$B$23, TeamForm!$AB$4:$AB$23)*_xlfn.XLOOKUP(UPPER(AJ5), TeamForm!$B$4:$B$23, TeamForm!$AC$4:$AC$23)), AJ26="BLANK", 0)</f>
        <v>3.049081845681906</v>
      </c>
      <c r="BY49" s="263" cm="1">
        <f t="array" ref="BY49">_xlfn.IFS(AK26="A", 10*(MIN(TeamForm!$AA$4:$AA$23)*MIN(TeamForm!$AD$4:$AD$23))/(_xlfn.XLOOKUP($AO49, TeamForm!$B$4:$B$23, TeamForm!$AD$4:$AD$23)*_xlfn.XLOOKUP(UPPER(AK5), TeamForm!$B$4:$B$23, TeamForm!$AA$4:$AA$23)), AK26="H", 10*(MIN(TeamForm!$AB$4:$AB$23)*MIN(TeamForm!$AC$4:$AC$23))/(_xlfn.XLOOKUP($AO49, TeamForm!$B$4:$B$23, TeamForm!$AB$4:$AB$23)*_xlfn.XLOOKUP(UPPER(AK5), TeamForm!$B$4:$B$23, TeamForm!$AC$4:$AC$23)), AK26="BLANK", 0)</f>
        <v>3.2865420195439738</v>
      </c>
      <c r="BZ49" s="263" cm="1">
        <f t="array" ref="BZ49">_xlfn.IFS(AL26="A", 10*(MIN(TeamForm!$AA$4:$AA$23)*MIN(TeamForm!$AD$4:$AD$23))/(_xlfn.XLOOKUP($AO49, TeamForm!$B$4:$B$23, TeamForm!$AD$4:$AD$23)*_xlfn.XLOOKUP(UPPER(AL5), TeamForm!$B$4:$B$23, TeamForm!$AA$4:$AA$23)), AL26="H", 10*(MIN(TeamForm!$AB$4:$AB$23)*MIN(TeamForm!$AC$4:$AC$23))/(_xlfn.XLOOKUP($AO49, TeamForm!$B$4:$B$23, TeamForm!$AB$4:$AB$23)*_xlfn.XLOOKUP(UPPER(AL5), TeamForm!$B$4:$B$23, TeamForm!$AC$4:$AC$23)), AL26="BLANK", 0)</f>
        <v>1.6533689471528059</v>
      </c>
      <c r="CA49" s="259" cm="1">
        <f t="array" ref="CA49">_xlfn.IFS(AM26="A", 10*(MIN(TeamForm!$AA$4:$AA$23)*MIN(TeamForm!$AD$4:$AD$23))/(_xlfn.XLOOKUP($AO49, TeamForm!$B$4:$B$23, TeamForm!$AD$4:$AD$23)*_xlfn.XLOOKUP(UPPER(AM5), TeamForm!$B$4:$B$23, TeamForm!$AA$4:$AA$23)), AM26="H", 10*(MIN(TeamForm!$AB$4:$AB$23)*MIN(TeamForm!$AC$4:$AC$23))/(_xlfn.XLOOKUP($AO49, TeamForm!$B$4:$B$23, TeamForm!$AB$4:$AB$23)*_xlfn.XLOOKUP(UPPER(AM5), TeamForm!$B$4:$B$23, TeamForm!$AC$4:$AC$23)), AM26="BLANK", 0)</f>
        <v>3.0332506834509507</v>
      </c>
    </row>
    <row r="50" spans="1:79">
      <c r="A50" s="172" t="s">
        <v>90</v>
      </c>
      <c r="B50" s="264" t="str" cm="1">
        <f t="array" ref="B50">_xlfn.IFS(B27="A", (10*_xlfn.XLOOKUP($A50, TeamForm!$B$4:$B$23, TeamForm!$AC$4:$AC$23)*_xlfn.XLOOKUP(UPPER(B6), TeamForm!$B$4:$B$23, TeamForm!$AB$4:$AB$23))/(MAX(TeamForm!$AC$4:$AC$23)*MAX(TeamForm!$AB$4:$AB$23)), B27="H", (10*_xlfn.XLOOKUP($A50, TeamForm!$B$4:$B$23, TeamForm!$AA$4:$AA$23)*_xlfn.XLOOKUP(UPPER(B6), TeamForm!$B$4:$B$23, TeamForm!$AD$4:$AD$23))/(MAX(TeamForm!$AA$4:$AA$23)*MAX(TeamForm!$AD$4:$AD$23)), B27="BLANK", "0")</f>
        <v>0</v>
      </c>
      <c r="C50" s="258" cm="1">
        <f t="array" ref="C50">_xlfn.IFS(C27="A", (10*_xlfn.XLOOKUP($A50, TeamForm!$B$4:$B$23, TeamForm!$AC$4:$AC$23)*_xlfn.XLOOKUP(UPPER(C6), TeamForm!$B$4:$B$23, TeamForm!$AB$4:$AB$23))/(MAX(TeamForm!$AC$4:$AC$23)*MAX(TeamForm!$AB$4:$AB$23)), C27="H", (10*_xlfn.XLOOKUP($A50, TeamForm!$B$4:$B$23, TeamForm!$AA$4:$AA$23)*_xlfn.XLOOKUP(UPPER(C6), TeamForm!$B$4:$B$23, TeamForm!$AD$4:$AD$23))/(MAX(TeamForm!$AA$4:$AA$23)*MAX(TeamForm!$AD$4:$AD$23)), C27="BLANK", "0")</f>
        <v>2.2671827543827439</v>
      </c>
      <c r="D50" s="258" cm="1">
        <f t="array" ref="D50">_xlfn.IFS(D27="A", (10*_xlfn.XLOOKUP($A50, TeamForm!$B$4:$B$23, TeamForm!$AC$4:$AC$23)*_xlfn.XLOOKUP(UPPER(D6), TeamForm!$B$4:$B$23, TeamForm!$AB$4:$AB$23))/(MAX(TeamForm!$AC$4:$AC$23)*MAX(TeamForm!$AB$4:$AB$23)), D27="H", (10*_xlfn.XLOOKUP($A50, TeamForm!$B$4:$B$23, TeamForm!$AA$4:$AA$23)*_xlfn.XLOOKUP(UPPER(D6), TeamForm!$B$4:$B$23, TeamForm!$AD$4:$AD$23))/(MAX(TeamForm!$AA$4:$AA$23)*MAX(TeamForm!$AD$4:$AD$23)), D27="BLANK", "0")</f>
        <v>2.9483858496037114</v>
      </c>
      <c r="E50" s="258" cm="1">
        <f t="array" ref="E50">_xlfn.IFS(E27="A", (10*_xlfn.XLOOKUP($A50, TeamForm!$B$4:$B$23, TeamForm!$AC$4:$AC$23)*_xlfn.XLOOKUP(UPPER(E6), TeamForm!$B$4:$B$23, TeamForm!$AB$4:$AB$23))/(MAX(TeamForm!$AC$4:$AC$23)*MAX(TeamForm!$AB$4:$AB$23)), E27="H", (10*_xlfn.XLOOKUP($A50, TeamForm!$B$4:$B$23, TeamForm!$AA$4:$AA$23)*_xlfn.XLOOKUP(UPPER(E6), TeamForm!$B$4:$B$23, TeamForm!$AD$4:$AD$23))/(MAX(TeamForm!$AA$4:$AA$23)*MAX(TeamForm!$AD$4:$AD$23)), E27="BLANK", "0")</f>
        <v>3.1488649366426991</v>
      </c>
      <c r="F50" s="258" cm="1">
        <f t="array" ref="F50">_xlfn.IFS(F27="A", (10*_xlfn.XLOOKUP($A50, TeamForm!$B$4:$B$23, TeamForm!$AC$4:$AC$23)*_xlfn.XLOOKUP(UPPER(F6), TeamForm!$B$4:$B$23, TeamForm!$AB$4:$AB$23))/(MAX(TeamForm!$AC$4:$AC$23)*MAX(TeamForm!$AB$4:$AB$23)), F27="H", (10*_xlfn.XLOOKUP($A50, TeamForm!$B$4:$B$23, TeamForm!$AA$4:$AA$23)*_xlfn.XLOOKUP(UPPER(F6), TeamForm!$B$4:$B$23, TeamForm!$AD$4:$AD$23))/(MAX(TeamForm!$AA$4:$AA$23)*MAX(TeamForm!$AD$4:$AD$23)), F27="BLANK", "0")</f>
        <v>3.3510856206472757</v>
      </c>
      <c r="G50" s="258" cm="1">
        <f t="array" ref="G50">_xlfn.IFS(G27="A", (10*_xlfn.XLOOKUP($A50, TeamForm!$B$4:$B$23, TeamForm!$AC$4:$AC$23)*_xlfn.XLOOKUP(UPPER(G6), TeamForm!$B$4:$B$23, TeamForm!$AB$4:$AB$23))/(MAX(TeamForm!$AC$4:$AC$23)*MAX(TeamForm!$AB$4:$AB$23)), G27="H", (10*_xlfn.XLOOKUP($A50, TeamForm!$B$4:$B$23, TeamForm!$AA$4:$AA$23)*_xlfn.XLOOKUP(UPPER(G6), TeamForm!$B$4:$B$23, TeamForm!$AD$4:$AD$23))/(MAX(TeamForm!$AA$4:$AA$23)*MAX(TeamForm!$AD$4:$AD$23)), G27="BLANK", "0")</f>
        <v>3.868029628663503</v>
      </c>
      <c r="H50" s="258" cm="1">
        <f t="array" ref="H50">_xlfn.IFS(H27="A", (10*_xlfn.XLOOKUP($A50, TeamForm!$B$4:$B$23, TeamForm!$AC$4:$AC$23)*_xlfn.XLOOKUP(UPPER(H6), TeamForm!$B$4:$B$23, TeamForm!$AB$4:$AB$23))/(MAX(TeamForm!$AC$4:$AC$23)*MAX(TeamForm!$AB$4:$AB$23)), H27="H", (10*_xlfn.XLOOKUP($A50, TeamForm!$B$4:$B$23, TeamForm!$AA$4:$AA$23)*_xlfn.XLOOKUP(UPPER(H6), TeamForm!$B$4:$B$23, TeamForm!$AD$4:$AD$23))/(MAX(TeamForm!$AA$4:$AA$23)*MAX(TeamForm!$AD$4:$AD$23)), H27="BLANK", "0")</f>
        <v>4.8890323732853425</v>
      </c>
      <c r="I50" s="258" cm="1">
        <f t="array" ref="I50">_xlfn.IFS(I27="A", (10*_xlfn.XLOOKUP($A50, TeamForm!$B$4:$B$23, TeamForm!$AC$4:$AC$23)*_xlfn.XLOOKUP(UPPER(I6), TeamForm!$B$4:$B$23, TeamForm!$AB$4:$AB$23))/(MAX(TeamForm!$AC$4:$AC$23)*MAX(TeamForm!$AB$4:$AB$23)), I27="H", (10*_xlfn.XLOOKUP($A50, TeamForm!$B$4:$B$23, TeamForm!$AA$4:$AA$23)*_xlfn.XLOOKUP(UPPER(I6), TeamForm!$B$4:$B$23, TeamForm!$AD$4:$AD$23))/(MAX(TeamForm!$AA$4:$AA$23)*MAX(TeamForm!$AD$4:$AD$23)), I27="BLANK", "0")</f>
        <v>2.4514653198023697</v>
      </c>
      <c r="J50" s="258" cm="1">
        <f t="array" ref="J50">_xlfn.IFS(J27="A", (10*_xlfn.XLOOKUP($A50, TeamForm!$B$4:$B$23, TeamForm!$AC$4:$AC$23)*_xlfn.XLOOKUP(UPPER(J6), TeamForm!$B$4:$B$23, TeamForm!$AB$4:$AB$23))/(MAX(TeamForm!$AC$4:$AC$23)*MAX(TeamForm!$AB$4:$AB$23)), J27="H", (10*_xlfn.XLOOKUP($A50, TeamForm!$B$4:$B$23, TeamForm!$AA$4:$AA$23)*_xlfn.XLOOKUP(UPPER(J6), TeamForm!$B$4:$B$23, TeamForm!$AD$4:$AD$23))/(MAX(TeamForm!$AA$4:$AA$23)*MAX(TeamForm!$AD$4:$AD$23)), J27="BLANK", "0")</f>
        <v>5.9453047996124218</v>
      </c>
      <c r="K50" s="258" cm="1">
        <f t="array" ref="K50">_xlfn.IFS(K27="A", (10*_xlfn.XLOOKUP($A50, TeamForm!$B$4:$B$23, TeamForm!$AC$4:$AC$23)*_xlfn.XLOOKUP(UPPER(K6), TeamForm!$B$4:$B$23, TeamForm!$AB$4:$AB$23))/(MAX(TeamForm!$AC$4:$AC$23)*MAX(TeamForm!$AB$4:$AB$23)), K27="H", (10*_xlfn.XLOOKUP($A50, TeamForm!$B$4:$B$23, TeamForm!$AA$4:$AA$23)*_xlfn.XLOOKUP(UPPER(K6), TeamForm!$B$4:$B$23, TeamForm!$AD$4:$AD$23))/(MAX(TeamForm!$AA$4:$AA$23)*MAX(TeamForm!$AD$4:$AD$23)), K27="BLANK", "0")</f>
        <v>1.4048782025021271</v>
      </c>
      <c r="L50" s="258" cm="1">
        <f t="array" ref="L50">_xlfn.IFS(L27="A", (10*_xlfn.XLOOKUP($A50, TeamForm!$B$4:$B$23, TeamForm!$AC$4:$AC$23)*_xlfn.XLOOKUP(UPPER(L6), TeamForm!$B$4:$B$23, TeamForm!$AB$4:$AB$23))/(MAX(TeamForm!$AC$4:$AC$23)*MAX(TeamForm!$AB$4:$AB$23)), L27="H", (10*_xlfn.XLOOKUP($A50, TeamForm!$B$4:$B$23, TeamForm!$AA$4:$AA$23)*_xlfn.XLOOKUP(UPPER(L6), TeamForm!$B$4:$B$23, TeamForm!$AD$4:$AD$23))/(MAX(TeamForm!$AA$4:$AA$23)*MAX(TeamForm!$AD$4:$AD$23)), L27="BLANK", "0")</f>
        <v>3.1475143056771651</v>
      </c>
      <c r="M50" s="258" cm="1">
        <f t="array" ref="M50">_xlfn.IFS(M27="A", (10*_xlfn.XLOOKUP($A50, TeamForm!$B$4:$B$23, TeamForm!$AC$4:$AC$23)*_xlfn.XLOOKUP(UPPER(M6), TeamForm!$B$4:$B$23, TeamForm!$AB$4:$AB$23))/(MAX(TeamForm!$AC$4:$AC$23)*MAX(TeamForm!$AB$4:$AB$23)), M27="H", (10*_xlfn.XLOOKUP($A50, TeamForm!$B$4:$B$23, TeamForm!$AA$4:$AA$23)*_xlfn.XLOOKUP(UPPER(M6), TeamForm!$B$4:$B$23, TeamForm!$AD$4:$AD$23))/(MAX(TeamForm!$AA$4:$AA$23)*MAX(TeamForm!$AD$4:$AD$23)), M27="BLANK", "0")</f>
        <v>3.0063237255189552</v>
      </c>
      <c r="N50" s="258" cm="1">
        <f t="array" ref="N50">_xlfn.IFS(N27="A", (10*_xlfn.XLOOKUP($A50, TeamForm!$B$4:$B$23, TeamForm!$AC$4:$AC$23)*_xlfn.XLOOKUP(UPPER(N6), TeamForm!$B$4:$B$23, TeamForm!$AB$4:$AB$23))/(MAX(TeamForm!$AC$4:$AC$23)*MAX(TeamForm!$AB$4:$AB$23)), N27="H", (10*_xlfn.XLOOKUP($A50, TeamForm!$B$4:$B$23, TeamForm!$AA$4:$AA$23)*_xlfn.XLOOKUP(UPPER(N6), TeamForm!$B$4:$B$23, TeamForm!$AD$4:$AD$23))/(MAX(TeamForm!$AA$4:$AA$23)*MAX(TeamForm!$AD$4:$AD$23)), N27="BLANK", "0")</f>
        <v>2.5094770945457845</v>
      </c>
      <c r="O50" s="258" cm="1">
        <f t="array" ref="O50">_xlfn.IFS(O27="A", (10*_xlfn.XLOOKUP($A50, TeamForm!$B$4:$B$23, TeamForm!$AC$4:$AC$23)*_xlfn.XLOOKUP(UPPER(O6), TeamForm!$B$4:$B$23, TeamForm!$AB$4:$AB$23))/(MAX(TeamForm!$AC$4:$AC$23)*MAX(TeamForm!$AB$4:$AB$23)), O27="H", (10*_xlfn.XLOOKUP($A50, TeamForm!$B$4:$B$23, TeamForm!$AA$4:$AA$23)*_xlfn.XLOOKUP(UPPER(O6), TeamForm!$B$4:$B$23, TeamForm!$AD$4:$AD$23))/(MAX(TeamForm!$AA$4:$AA$23)*MAX(TeamForm!$AD$4:$AD$23)), O27="BLANK", "0")</f>
        <v>2.8161970103427265</v>
      </c>
      <c r="P50" s="258" cm="1">
        <f t="array" ref="P50">_xlfn.IFS(P27="A", (10*_xlfn.XLOOKUP($A50, TeamForm!$B$4:$B$23, TeamForm!$AC$4:$AC$23)*_xlfn.XLOOKUP(UPPER(P6), TeamForm!$B$4:$B$23, TeamForm!$AB$4:$AB$23))/(MAX(TeamForm!$AC$4:$AC$23)*MAX(TeamForm!$AB$4:$AB$23)), P27="H", (10*_xlfn.XLOOKUP($A50, TeamForm!$B$4:$B$23, TeamForm!$AA$4:$AA$23)*_xlfn.XLOOKUP(UPPER(P6), TeamForm!$B$4:$B$23, TeamForm!$AD$4:$AD$23))/(MAX(TeamForm!$AA$4:$AA$23)*MAX(TeamForm!$AD$4:$AD$23)), P27="BLANK", "0")</f>
        <v>3.3510856206472757</v>
      </c>
      <c r="Q50" s="258" cm="1">
        <f t="array" ref="Q50">_xlfn.IFS(Q27="A", (10*_xlfn.XLOOKUP($A50, TeamForm!$B$4:$B$23, TeamForm!$AC$4:$AC$23)*_xlfn.XLOOKUP(UPPER(Q6), TeamForm!$B$4:$B$23, TeamForm!$AB$4:$AB$23))/(MAX(TeamForm!$AC$4:$AC$23)*MAX(TeamForm!$AB$4:$AB$23)), Q27="H", (10*_xlfn.XLOOKUP($A50, TeamForm!$B$4:$B$23, TeamForm!$AA$4:$AA$23)*_xlfn.XLOOKUP(UPPER(Q6), TeamForm!$B$4:$B$23, TeamForm!$AD$4:$AD$23))/(MAX(TeamForm!$AA$4:$AA$23)*MAX(TeamForm!$AD$4:$AD$23)), Q27="BLANK", "0")</f>
        <v>5.732972485340551</v>
      </c>
      <c r="R50" s="258" cm="1">
        <f t="array" ref="R50">_xlfn.IFS(R27="A", (10*_xlfn.XLOOKUP($A50, TeamForm!$B$4:$B$23, TeamForm!$AC$4:$AC$23)*_xlfn.XLOOKUP(UPPER(R6), TeamForm!$B$4:$B$23, TeamForm!$AB$4:$AB$23))/(MAX(TeamForm!$AC$4:$AC$23)*MAX(TeamForm!$AB$4:$AB$23)), R27="H", (10*_xlfn.XLOOKUP($A50, TeamForm!$B$4:$B$23, TeamForm!$AA$4:$AA$23)*_xlfn.XLOOKUP(UPPER(R6), TeamForm!$B$4:$B$23, TeamForm!$AD$4:$AD$23))/(MAX(TeamForm!$AA$4:$AA$23)*MAX(TeamForm!$AD$4:$AD$23)), R27="BLANK", "0")</f>
        <v>6.990527740189445</v>
      </c>
      <c r="S50" s="258" cm="1">
        <f t="array" ref="S50">_xlfn.IFS(S27="A", (10*_xlfn.XLOOKUP($A50, TeamForm!$B$4:$B$23, TeamForm!$AC$4:$AC$23)*_xlfn.XLOOKUP(UPPER(S6), TeamForm!$B$4:$B$23, TeamForm!$AB$4:$AB$23))/(MAX(TeamForm!$AC$4:$AC$23)*MAX(TeamForm!$AB$4:$AB$23)), S27="H", (10*_xlfn.XLOOKUP($A50, TeamForm!$B$4:$B$23, TeamForm!$AA$4:$AA$23)*_xlfn.XLOOKUP(UPPER(S6), TeamForm!$B$4:$B$23, TeamForm!$AD$4:$AD$23))/(MAX(TeamForm!$AA$4:$AA$23)*MAX(TeamForm!$AD$4:$AD$23)), S27="BLANK", "0")</f>
        <v>1.7352414852757867</v>
      </c>
      <c r="T50" s="258" cm="1">
        <f t="array" ref="T50">_xlfn.IFS(T27="A", (10*_xlfn.XLOOKUP($A50, TeamForm!$B$4:$B$23, TeamForm!$AC$4:$AC$23)*_xlfn.XLOOKUP(UPPER(T6), TeamForm!$B$4:$B$23, TeamForm!$AB$4:$AB$23))/(MAX(TeamForm!$AC$4:$AC$23)*MAX(TeamForm!$AB$4:$AB$23)), T27="H", (10*_xlfn.XLOOKUP($A50, TeamForm!$B$4:$B$23, TeamForm!$AA$4:$AA$23)*_xlfn.XLOOKUP(UPPER(T6), TeamForm!$B$4:$B$23, TeamForm!$AD$4:$AD$23))/(MAX(TeamForm!$AA$4:$AA$23)*MAX(TeamForm!$AD$4:$AD$23)), T27="BLANK", "0")</f>
        <v>3.2272704089607096</v>
      </c>
      <c r="U50" s="258" cm="1">
        <f t="array" ref="U50">_xlfn.IFS(U27="A", (10*_xlfn.XLOOKUP($A50, TeamForm!$B$4:$B$23, TeamForm!$AC$4:$AC$23)*_xlfn.XLOOKUP(UPPER(U6), TeamForm!$B$4:$B$23, TeamForm!$AB$4:$AB$23))/(MAX(TeamForm!$AC$4:$AC$23)*MAX(TeamForm!$AB$4:$AB$23)), U27="H", (10*_xlfn.XLOOKUP($A50, TeamForm!$B$4:$B$23, TeamForm!$AA$4:$AA$23)*_xlfn.XLOOKUP(UPPER(U6), TeamForm!$B$4:$B$23, TeamForm!$AD$4:$AD$23))/(MAX(TeamForm!$AA$4:$AA$23)*MAX(TeamForm!$AD$4:$AD$23)), U27="BLANK", "0")</f>
        <v>4.0810990573610706</v>
      </c>
      <c r="V50" s="258" cm="1">
        <f t="array" ref="V50">_xlfn.IFS(V27="A", (10*_xlfn.XLOOKUP($A50, TeamForm!$B$4:$B$23, TeamForm!$AC$4:$AC$23)*_xlfn.XLOOKUP(UPPER(V6), TeamForm!$B$4:$B$23, TeamForm!$AB$4:$AB$23))/(MAX(TeamForm!$AC$4:$AC$23)*MAX(TeamForm!$AB$4:$AB$23)), V27="H", (10*_xlfn.XLOOKUP($A50, TeamForm!$B$4:$B$23, TeamForm!$AA$4:$AA$23)*_xlfn.XLOOKUP(UPPER(V6), TeamForm!$B$4:$B$23, TeamForm!$AD$4:$AD$23))/(MAX(TeamForm!$AA$4:$AA$23)*MAX(TeamForm!$AD$4:$AD$23)), V27="BLANK", "0")</f>
        <v>1.3255705620382974</v>
      </c>
      <c r="W50" s="258" cm="1">
        <f t="array" ref="W50">_xlfn.IFS(W27="A", (10*_xlfn.XLOOKUP($A50, TeamForm!$B$4:$B$23, TeamForm!$AC$4:$AC$23)*_xlfn.XLOOKUP(UPPER(W6), TeamForm!$B$4:$B$23, TeamForm!$AB$4:$AB$23))/(MAX(TeamForm!$AC$4:$AC$23)*MAX(TeamForm!$AB$4:$AB$23)), W27="H", (10*_xlfn.XLOOKUP($A50, TeamForm!$B$4:$B$23, TeamForm!$AA$4:$AA$23)*_xlfn.XLOOKUP(UPPER(W6), TeamForm!$B$4:$B$23, TeamForm!$AD$4:$AD$23))/(MAX(TeamForm!$AA$4:$AA$23)*MAX(TeamForm!$AD$4:$AD$23)), W27="BLANK", "0")</f>
        <v>2.2112893872027839</v>
      </c>
      <c r="X50" s="258" cm="1">
        <f t="array" ref="X50">_xlfn.IFS(X27="A", (10*_xlfn.XLOOKUP($A50, TeamForm!$B$4:$B$23, TeamForm!$AC$4:$AC$23)*_xlfn.XLOOKUP(UPPER(X6), TeamForm!$B$4:$B$23, TeamForm!$AB$4:$AB$23))/(MAX(TeamForm!$AC$4:$AC$23)*MAX(TeamForm!$AB$4:$AB$23)), X27="H", (10*_xlfn.XLOOKUP($A50, TeamForm!$B$4:$B$23, TeamForm!$AA$4:$AA$23)*_xlfn.XLOOKUP(UPPER(X6), TeamForm!$B$4:$B$23, TeamForm!$AD$4:$AD$23))/(MAX(TeamForm!$AA$4:$AA$23)*MAX(TeamForm!$AD$4:$AD$23)), X27="BLANK", "0")</f>
        <v>3.3339439991672739</v>
      </c>
      <c r="Y50" s="258" cm="1">
        <f t="array" ref="Y50">_xlfn.IFS(Y27="A", (10*_xlfn.XLOOKUP($A50, TeamForm!$B$4:$B$23, TeamForm!$AC$4:$AC$23)*_xlfn.XLOOKUP(UPPER(Y6), TeamForm!$B$4:$B$23, TeamForm!$AB$4:$AB$23))/(MAX(TeamForm!$AC$4:$AC$23)*MAX(TeamForm!$AB$4:$AB$23)), Y27="H", (10*_xlfn.XLOOKUP($A50, TeamForm!$B$4:$B$23, TeamForm!$AA$4:$AA$23)*_xlfn.XLOOKUP(UPPER(Y6), TeamForm!$B$4:$B$23, TeamForm!$AD$4:$AD$23))/(MAX(TeamForm!$AA$4:$AA$23)*MAX(TeamForm!$AD$4:$AD$23)), Y27="BLANK", "0")</f>
        <v>2.0292685147252945</v>
      </c>
      <c r="Z50" s="258" cm="1">
        <f t="array" ref="Z50">_xlfn.IFS(Z27="A", (10*_xlfn.XLOOKUP($A50, TeamForm!$B$4:$B$23, TeamForm!$AC$4:$AC$23)*_xlfn.XLOOKUP(UPPER(Z6), TeamForm!$B$4:$B$23, TeamForm!$AB$4:$AB$23))/(MAX(TeamForm!$AC$4:$AC$23)*MAX(TeamForm!$AB$4:$AB$23)), Z27="H", (10*_xlfn.XLOOKUP($A50, TeamForm!$B$4:$B$23, TeamForm!$AA$4:$AA$23)*_xlfn.XLOOKUP(UPPER(Z6), TeamForm!$B$4:$B$23, TeamForm!$AD$4:$AD$23))/(MAX(TeamForm!$AA$4:$AA$23)*MAX(TeamForm!$AD$4:$AD$23)), Z27="BLANK", "0")</f>
        <v>6.990527740189445</v>
      </c>
      <c r="AA50" s="258" cm="1">
        <f t="array" ref="AA50">_xlfn.IFS(AA27="A", (10*_xlfn.XLOOKUP($A50, TeamForm!$B$4:$B$23, TeamForm!$AC$4:$AC$23)*_xlfn.XLOOKUP(UPPER(AA6), TeamForm!$B$4:$B$23, TeamForm!$AB$4:$AB$23))/(MAX(TeamForm!$AC$4:$AC$23)*MAX(TeamForm!$AB$4:$AB$23)), AA27="H", (10*_xlfn.XLOOKUP($A50, TeamForm!$B$4:$B$23, TeamForm!$AA$4:$AA$23)*_xlfn.XLOOKUP(UPPER(AA6), TeamForm!$B$4:$B$23, TeamForm!$AD$4:$AD$23))/(MAX(TeamForm!$AA$4:$AA$23)*MAX(TeamForm!$AD$4:$AD$23)), AA27="BLANK", "0")</f>
        <v>2.5094770945457845</v>
      </c>
      <c r="AB50" s="258" cm="1">
        <f t="array" ref="AB50">_xlfn.IFS(AB27="A", (10*_xlfn.XLOOKUP($A50, TeamForm!$B$4:$B$23, TeamForm!$AC$4:$AC$23)*_xlfn.XLOOKUP(UPPER(AB6), TeamForm!$B$4:$B$23, TeamForm!$AB$4:$AB$23))/(MAX(TeamForm!$AC$4:$AC$23)*MAX(TeamForm!$AB$4:$AB$23)), AB27="H", (10*_xlfn.XLOOKUP($A50, TeamForm!$B$4:$B$23, TeamForm!$AA$4:$AA$23)*_xlfn.XLOOKUP(UPPER(AB6), TeamForm!$B$4:$B$23, TeamForm!$AD$4:$AD$23))/(MAX(TeamForm!$AA$4:$AA$23)*MAX(TeamForm!$AD$4:$AD$23)), AB27="BLANK", "0")</f>
        <v>3.9046190981238333</v>
      </c>
      <c r="AC50" s="258" cm="1">
        <f t="array" ref="AC50">_xlfn.IFS(AC27="A", (10*_xlfn.XLOOKUP($A50, TeamForm!$B$4:$B$23, TeamForm!$AC$4:$AC$23)*_xlfn.XLOOKUP(UPPER(AC6), TeamForm!$B$4:$B$23, TeamForm!$AB$4:$AB$23))/(MAX(TeamForm!$AC$4:$AC$23)*MAX(TeamForm!$AB$4:$AB$23)), AC27="H", (10*_xlfn.XLOOKUP($A50, TeamForm!$B$4:$B$23, TeamForm!$AA$4:$AA$23)*_xlfn.XLOOKUP(UPPER(AC6), TeamForm!$B$4:$B$23, TeamForm!$AD$4:$AD$23))/(MAX(TeamForm!$AA$4:$AA$23)*MAX(TeamForm!$AD$4:$AD$23)), AC27="BLANK", "0")</f>
        <v>2.3735848331082874</v>
      </c>
      <c r="AD50" s="258" cm="1">
        <f t="array" ref="AD50">_xlfn.IFS(AD27="A", (10*_xlfn.XLOOKUP($A50, TeamForm!$B$4:$B$23, TeamForm!$AC$4:$AC$23)*_xlfn.XLOOKUP(UPPER(AD6), TeamForm!$B$4:$B$23, TeamForm!$AB$4:$AB$23))/(MAX(TeamForm!$AC$4:$AC$23)*MAX(TeamForm!$AB$4:$AB$23)), AD27="H", (10*_xlfn.XLOOKUP($A50, TeamForm!$B$4:$B$23, TeamForm!$AA$4:$AA$23)*_xlfn.XLOOKUP(UPPER(AD6), TeamForm!$B$4:$B$23, TeamForm!$AD$4:$AD$23))/(MAX(TeamForm!$AA$4:$AA$23)*MAX(TeamForm!$AD$4:$AD$23)), AD27="BLANK", "0")</f>
        <v>3.9311811328049484</v>
      </c>
      <c r="AE50" s="258" cm="1">
        <f t="array" ref="AE50">_xlfn.IFS(AE27="A", (10*_xlfn.XLOOKUP($A50, TeamForm!$B$4:$B$23, TeamForm!$AC$4:$AC$23)*_xlfn.XLOOKUP(UPPER(AE6), TeamForm!$B$4:$B$23, TeamForm!$AB$4:$AB$23))/(MAX(TeamForm!$AC$4:$AC$23)*MAX(TeamForm!$AB$4:$AB$23)), AE27="H", (10*_xlfn.XLOOKUP($A50, TeamForm!$B$4:$B$23, TeamForm!$AA$4:$AA$23)*_xlfn.XLOOKUP(UPPER(AE6), TeamForm!$B$4:$B$23, TeamForm!$AD$4:$AD$23))/(MAX(TeamForm!$AA$4:$AA$23)*MAX(TeamForm!$AD$4:$AD$23)), AE27="BLANK", "0")</f>
        <v>2.4514653198023697</v>
      </c>
      <c r="AF50" s="258" cm="1">
        <f t="array" ref="AF50">_xlfn.IFS(AF27="A", (10*_xlfn.XLOOKUP($A50, TeamForm!$B$4:$B$23, TeamForm!$AC$4:$AC$23)*_xlfn.XLOOKUP(UPPER(AF6), TeamForm!$B$4:$B$23, TeamForm!$AB$4:$AB$23))/(MAX(TeamForm!$AC$4:$AC$23)*MAX(TeamForm!$AB$4:$AB$23)), AF27="H", (10*_xlfn.XLOOKUP($A50, TeamForm!$B$4:$B$23, TeamForm!$AA$4:$AA$23)*_xlfn.XLOOKUP(UPPER(AF6), TeamForm!$B$4:$B$23, TeamForm!$AD$4:$AD$23))/(MAX(TeamForm!$AA$4:$AA$23)*MAX(TeamForm!$AD$4:$AD$23)), AF27="BLANK", "0")</f>
        <v>5.0989731751970071</v>
      </c>
      <c r="AG50" s="258" cm="1">
        <f t="array" ref="AG50">_xlfn.IFS(AG27="A", (10*_xlfn.XLOOKUP($A50, TeamForm!$B$4:$B$23, TeamForm!$AC$4:$AC$23)*_xlfn.XLOOKUP(UPPER(AG6), TeamForm!$B$4:$B$23, TeamForm!$AB$4:$AB$23))/(MAX(TeamForm!$AC$4:$AC$23)*MAX(TeamForm!$AB$4:$AB$23)), AG27="H", (10*_xlfn.XLOOKUP($A50, TeamForm!$B$4:$B$23, TeamForm!$AA$4:$AA$23)*_xlfn.XLOOKUP(UPPER(AG6), TeamForm!$B$4:$B$23, TeamForm!$AD$4:$AD$23))/(MAX(TeamForm!$AA$4:$AA$23)*MAX(TeamForm!$AD$4:$AD$23)), AG27="BLANK", "0")</f>
        <v>1.8112479304986104</v>
      </c>
      <c r="AH50" s="258" cm="1">
        <f t="array" ref="AH50">_xlfn.IFS(AH27="A", (10*_xlfn.XLOOKUP($A50, TeamForm!$B$4:$B$23, TeamForm!$AC$4:$AC$23)*_xlfn.XLOOKUP(UPPER(AH6), TeamForm!$B$4:$B$23, TeamForm!$AB$4:$AB$23))/(MAX(TeamForm!$AC$4:$AC$23)*MAX(TeamForm!$AB$4:$AB$23)), AH27="H", (10*_xlfn.XLOOKUP($A50, TeamForm!$B$4:$B$23, TeamForm!$AA$4:$AA$23)*_xlfn.XLOOKUP(UPPER(AH6), TeamForm!$B$4:$B$23, TeamForm!$AD$4:$AD$23))/(MAX(TeamForm!$AA$4:$AA$23)*MAX(TeamForm!$AD$4:$AD$23)), AH27="BLANK", "0")</f>
        <v>1.3149659975419909</v>
      </c>
      <c r="AI50" s="258" cm="1">
        <f t="array" ref="AI50">_xlfn.IFS(AI27="A", (10*_xlfn.XLOOKUP($A50, TeamForm!$B$4:$B$23, TeamForm!$AC$4:$AC$23)*_xlfn.XLOOKUP(UPPER(AI6), TeamForm!$B$4:$B$23, TeamForm!$AB$4:$AB$23))/(MAX(TeamForm!$AC$4:$AC$23)*MAX(TeamForm!$AB$4:$AB$23)), AI27="H", (10*_xlfn.XLOOKUP($A50, TeamForm!$B$4:$B$23, TeamForm!$AA$4:$AA$23)*_xlfn.XLOOKUP(UPPER(AI6), TeamForm!$B$4:$B$23, TeamForm!$AD$4:$AD$23))/(MAX(TeamForm!$AA$4:$AA$23)*MAX(TeamForm!$AD$4:$AD$23)), AI27="BLANK", "0")</f>
        <v>4.7110078249102791</v>
      </c>
      <c r="AJ50" s="258" cm="1">
        <f t="array" ref="AJ50">_xlfn.IFS(AJ27="A", (10*_xlfn.XLOOKUP($A50, TeamForm!$B$4:$B$23, TeamForm!$AC$4:$AC$23)*_xlfn.XLOOKUP(UPPER(AJ6), TeamForm!$B$4:$B$23, TeamForm!$AB$4:$AB$23))/(MAX(TeamForm!$AC$4:$AC$23)*MAX(TeamForm!$AB$4:$AB$23)), AJ27="H", (10*_xlfn.XLOOKUP($A50, TeamForm!$B$4:$B$23, TeamForm!$AA$4:$AA$23)*_xlfn.XLOOKUP(UPPER(AJ6), TeamForm!$B$4:$B$23, TeamForm!$AD$4:$AD$23))/(MAX(TeamForm!$AA$4:$AA$23)*MAX(TeamForm!$AD$4:$AD$23)), AJ27="BLANK", "0")</f>
        <v>3.3510856206472757</v>
      </c>
      <c r="AK50" s="258" cm="1">
        <f t="array" ref="AK50">_xlfn.IFS(AK27="A", (10*_xlfn.XLOOKUP($A50, TeamForm!$B$4:$B$23, TeamForm!$AC$4:$AC$23)*_xlfn.XLOOKUP(UPPER(AK6), TeamForm!$B$4:$B$23, TeamForm!$AB$4:$AB$23))/(MAX(TeamForm!$AC$4:$AC$23)*MAX(TeamForm!$AB$4:$AB$23)), AK27="H", (10*_xlfn.XLOOKUP($A50, TeamForm!$B$4:$B$23, TeamForm!$AA$4:$AA$23)*_xlfn.XLOOKUP(UPPER(AK6), TeamForm!$B$4:$B$23, TeamForm!$AD$4:$AD$23))/(MAX(TeamForm!$AA$4:$AA$23)*MAX(TeamForm!$AD$4:$AD$23)), AK27="BLANK", "0")</f>
        <v>6.990527740189445</v>
      </c>
      <c r="AL50" s="258" cm="1">
        <f t="array" ref="AL50">_xlfn.IFS(AL27="A", (10*_xlfn.XLOOKUP($A50, TeamForm!$B$4:$B$23, TeamForm!$AC$4:$AC$23)*_xlfn.XLOOKUP(UPPER(AL6), TeamForm!$B$4:$B$23, TeamForm!$AB$4:$AB$23))/(MAX(TeamForm!$AC$4:$AC$23)*MAX(TeamForm!$AB$4:$AB$23)), AL27="H", (10*_xlfn.XLOOKUP($A50, TeamForm!$B$4:$B$23, TeamForm!$AA$4:$AA$23)*_xlfn.XLOOKUP(UPPER(AL6), TeamForm!$B$4:$B$23, TeamForm!$AD$4:$AD$23))/(MAX(TeamForm!$AA$4:$AA$23)*MAX(TeamForm!$AD$4:$AD$23)), AL27="BLANK", "0")</f>
        <v>3.4521124642910839</v>
      </c>
      <c r="AM50" s="259" cm="1">
        <f t="array" ref="AM50">_xlfn.IFS(AM27="A", (10*_xlfn.XLOOKUP($A50, TeamForm!$B$4:$B$23, TeamForm!$AC$4:$AC$23)*_xlfn.XLOOKUP(UPPER(AM6), TeamForm!$B$4:$B$23, TeamForm!$AB$4:$AB$23))/(MAX(TeamForm!$AC$4:$AC$23)*MAX(TeamForm!$AB$4:$AB$23)), AM27="H", (10*_xlfn.XLOOKUP($A50, TeamForm!$B$4:$B$23, TeamForm!$AA$4:$AA$23)*_xlfn.XLOOKUP(UPPER(AM6), TeamForm!$B$4:$B$23, TeamForm!$AD$4:$AD$23))/(MAX(TeamForm!$AA$4:$AA$23)*MAX(TeamForm!$AD$4:$AD$23)), AM27="BLANK", "0")</f>
        <v>1.9057478225246243</v>
      </c>
      <c r="AO50" s="179" t="s">
        <v>90</v>
      </c>
      <c r="AP50" s="265" cm="1">
        <f t="array" ref="AP50">_xlfn.IFS(B27="A", 10*(MIN(TeamForm!$AA$4:$AA$23)*MIN(TeamForm!$AD$4:$AD$23))/(_xlfn.XLOOKUP($AO50, TeamForm!$B$4:$B$23, TeamForm!$AD$4:$AD$23)*_xlfn.XLOOKUP(UPPER(B6), TeamForm!$B$4:$B$23, TeamForm!$AA$4:$AA$23)), B27="H", 10*(MIN(TeamForm!$AB$4:$AB$23)*MIN(TeamForm!$AC$4:$AC$23))/(_xlfn.XLOOKUP($AO50, TeamForm!$B$4:$B$23, TeamForm!$AB$4:$AB$23)*_xlfn.XLOOKUP(UPPER(B6), TeamForm!$B$4:$B$23, TeamForm!$AC$4:$AC$23)), B27="BLANK", 0)</f>
        <v>0</v>
      </c>
      <c r="AQ50" s="263" cm="1">
        <f t="array" ref="AQ50">_xlfn.IFS(C27="A", 10*(MIN(TeamForm!$AA$4:$AA$23)*MIN(TeamForm!$AD$4:$AD$23))/(_xlfn.XLOOKUP($AO50, TeamForm!$B$4:$B$23, TeamForm!$AD$4:$AD$23)*_xlfn.XLOOKUP(UPPER(C6), TeamForm!$B$4:$B$23, TeamForm!$AA$4:$AA$23)), C27="H", 10*(MIN(TeamForm!$AB$4:$AB$23)*MIN(TeamForm!$AC$4:$AC$23))/(_xlfn.XLOOKUP($AO50, TeamForm!$B$4:$B$23, TeamForm!$AB$4:$AB$23)*_xlfn.XLOOKUP(UPPER(C6), TeamForm!$B$4:$B$23, TeamForm!$AC$4:$AC$23)), C27="BLANK", 0)</f>
        <v>2.1805892230814026</v>
      </c>
      <c r="AR50" s="263" cm="1">
        <f t="array" ref="AR50">_xlfn.IFS(D27="A", 10*(MIN(TeamForm!$AA$4:$AA$23)*MIN(TeamForm!$AD$4:$AD$23))/(_xlfn.XLOOKUP($AO50, TeamForm!$B$4:$B$23, TeamForm!$AD$4:$AD$23)*_xlfn.XLOOKUP(UPPER(D6), TeamForm!$B$4:$B$23, TeamForm!$AA$4:$AA$23)), D27="H", 10*(MIN(TeamForm!$AB$4:$AB$23)*MIN(TeamForm!$AC$4:$AC$23))/(_xlfn.XLOOKUP($AO50, TeamForm!$B$4:$B$23, TeamForm!$AB$4:$AB$23)*_xlfn.XLOOKUP(UPPER(D6), TeamForm!$B$4:$B$23, TeamForm!$AC$4:$AC$23)), D27="BLANK", 0)</f>
        <v>1.7894918918918916</v>
      </c>
      <c r="AS50" s="263" cm="1">
        <f t="array" ref="AS50">_xlfn.IFS(E27="A", 10*(MIN(TeamForm!$AA$4:$AA$23)*MIN(TeamForm!$AD$4:$AD$23))/(_xlfn.XLOOKUP($AO50, TeamForm!$B$4:$B$23, TeamForm!$AD$4:$AD$23)*_xlfn.XLOOKUP(UPPER(E6), TeamForm!$B$4:$B$23, TeamForm!$AA$4:$AA$23)), E27="H", 10*(MIN(TeamForm!$AB$4:$AB$23)*MIN(TeamForm!$AC$4:$AC$23))/(_xlfn.XLOOKUP($AO50, TeamForm!$B$4:$B$23, TeamForm!$AB$4:$AB$23)*_xlfn.XLOOKUP(UPPER(E6), TeamForm!$B$4:$B$23, TeamForm!$AC$4:$AC$23)), E27="BLANK", 0)</f>
        <v>2.9661052073144454</v>
      </c>
      <c r="AT50" s="263" cm="1">
        <f t="array" ref="AT50">_xlfn.IFS(F27="A", 10*(MIN(TeamForm!$AA$4:$AA$23)*MIN(TeamForm!$AD$4:$AD$23))/(_xlfn.XLOOKUP($AO50, TeamForm!$B$4:$B$23, TeamForm!$AD$4:$AD$23)*_xlfn.XLOOKUP(UPPER(F6), TeamForm!$B$4:$B$23, TeamForm!$AA$4:$AA$23)), F27="H", 10*(MIN(TeamForm!$AB$4:$AB$23)*MIN(TeamForm!$AC$4:$AC$23))/(_xlfn.XLOOKUP($AO50, TeamForm!$B$4:$B$23, TeamForm!$AB$4:$AB$23)*_xlfn.XLOOKUP(UPPER(F6), TeamForm!$B$4:$B$23, TeamForm!$AC$4:$AC$23)), F27="BLANK", 0)</f>
        <v>4.9744897959183669</v>
      </c>
      <c r="AU50" s="263" cm="1">
        <f t="array" ref="AU50">_xlfn.IFS(G27="A", 10*(MIN(TeamForm!$AA$4:$AA$23)*MIN(TeamForm!$AD$4:$AD$23))/(_xlfn.XLOOKUP($AO50, TeamForm!$B$4:$B$23, TeamForm!$AD$4:$AD$23)*_xlfn.XLOOKUP(UPPER(G6), TeamForm!$B$4:$B$23, TeamForm!$AA$4:$AA$23)), G27="H", 10*(MIN(TeamForm!$AB$4:$AB$23)*MIN(TeamForm!$AC$4:$AC$23))/(_xlfn.XLOOKUP($AO50, TeamForm!$B$4:$B$23, TeamForm!$AB$4:$AB$23)*_xlfn.XLOOKUP(UPPER(G6), TeamForm!$B$4:$B$23, TeamForm!$AC$4:$AC$23)), G27="BLANK", 0)</f>
        <v>2.2910449826989625</v>
      </c>
      <c r="AV50" s="263" cm="1">
        <f t="array" ref="AV50">_xlfn.IFS(H27="A", 10*(MIN(TeamForm!$AA$4:$AA$23)*MIN(TeamForm!$AD$4:$AD$23))/(_xlfn.XLOOKUP($AO50, TeamForm!$B$4:$B$23, TeamForm!$AD$4:$AD$23)*_xlfn.XLOOKUP(UPPER(H6), TeamForm!$B$4:$B$23, TeamForm!$AA$4:$AA$23)), H27="H", 10*(MIN(TeamForm!$AB$4:$AB$23)*MIN(TeamForm!$AC$4:$AC$23))/(_xlfn.XLOOKUP($AO50, TeamForm!$B$4:$B$23, TeamForm!$AB$4:$AB$23)*_xlfn.XLOOKUP(UPPER(H6), TeamForm!$B$4:$B$23, TeamForm!$AC$4:$AC$23)), H27="BLANK", 0)</f>
        <v>1.9269848661233993</v>
      </c>
      <c r="AW50" s="263" cm="1">
        <f t="array" ref="AW50">_xlfn.IFS(I27="A", 10*(MIN(TeamForm!$AA$4:$AA$23)*MIN(TeamForm!$AD$4:$AD$23))/(_xlfn.XLOOKUP($AO50, TeamForm!$B$4:$B$23, TeamForm!$AD$4:$AD$23)*_xlfn.XLOOKUP(UPPER(I6), TeamForm!$B$4:$B$23, TeamForm!$AA$4:$AA$23)), I27="H", 10*(MIN(TeamForm!$AB$4:$AB$23)*MIN(TeamForm!$AC$4:$AC$23))/(_xlfn.XLOOKUP($AO50, TeamForm!$B$4:$B$23, TeamForm!$AB$4:$AB$23)*_xlfn.XLOOKUP(UPPER(I6), TeamForm!$B$4:$B$23, TeamForm!$AC$4:$AC$23)), I27="BLANK", 0)</f>
        <v>3.164016906589326</v>
      </c>
      <c r="AX50" s="263" cm="1">
        <f t="array" ref="AX50">_xlfn.IFS(J27="A", 10*(MIN(TeamForm!$AA$4:$AA$23)*MIN(TeamForm!$AD$4:$AD$23))/(_xlfn.XLOOKUP($AO50, TeamForm!$B$4:$B$23, TeamForm!$AD$4:$AD$23)*_xlfn.XLOOKUP(UPPER(J6), TeamForm!$B$4:$B$23, TeamForm!$AA$4:$AA$23)), J27="H", 10*(MIN(TeamForm!$AB$4:$AB$23)*MIN(TeamForm!$AC$4:$AC$23))/(_xlfn.XLOOKUP($AO50, TeamForm!$B$4:$B$23, TeamForm!$AB$4:$AB$23)*_xlfn.XLOOKUP(UPPER(J6), TeamForm!$B$4:$B$23, TeamForm!$AC$4:$AC$23)), J27="BLANK", 0)</f>
        <v>3.9600000000000004</v>
      </c>
      <c r="AY50" s="263" cm="1">
        <f t="array" ref="AY50">_xlfn.IFS(K27="A", 10*(MIN(TeamForm!$AA$4:$AA$23)*MIN(TeamForm!$AD$4:$AD$23))/(_xlfn.XLOOKUP($AO50, TeamForm!$B$4:$B$23, TeamForm!$AD$4:$AD$23)*_xlfn.XLOOKUP(UPPER(K6), TeamForm!$B$4:$B$23, TeamForm!$AA$4:$AA$23)), K27="H", 10*(MIN(TeamForm!$AB$4:$AB$23)*MIN(TeamForm!$AC$4:$AC$23))/(_xlfn.XLOOKUP($AO50, TeamForm!$B$4:$B$23, TeamForm!$AB$4:$AB$23)*_xlfn.XLOOKUP(UPPER(K6), TeamForm!$B$4:$B$23, TeamForm!$AC$4:$AC$23)), K27="BLANK", 0)</f>
        <v>1.5583762314144609</v>
      </c>
      <c r="AZ50" s="263" cm="1">
        <f t="array" ref="AZ50">_xlfn.IFS(L27="A", 10*(MIN(TeamForm!$AA$4:$AA$23)*MIN(TeamForm!$AD$4:$AD$23))/(_xlfn.XLOOKUP($AO50, TeamForm!$B$4:$B$23, TeamForm!$AD$4:$AD$23)*_xlfn.XLOOKUP(UPPER(L6), TeamForm!$B$4:$B$23, TeamForm!$AA$4:$AA$23)), L27="H", 10*(MIN(TeamForm!$AB$4:$AB$23)*MIN(TeamForm!$AC$4:$AC$23))/(_xlfn.XLOOKUP($AO50, TeamForm!$B$4:$B$23, TeamForm!$AB$4:$AB$23)*_xlfn.XLOOKUP(UPPER(L6), TeamForm!$B$4:$B$23, TeamForm!$AC$4:$AC$23)), L27="BLANK", 0)</f>
        <v>2.6378964143426291</v>
      </c>
      <c r="BA50" s="263" cm="1">
        <f t="array" ref="BA50">_xlfn.IFS(M27="A", 10*(MIN(TeamForm!$AA$4:$AA$23)*MIN(TeamForm!$AD$4:$AD$23))/(_xlfn.XLOOKUP($AO50, TeamForm!$B$4:$B$23, TeamForm!$AD$4:$AD$23)*_xlfn.XLOOKUP(UPPER(M6), TeamForm!$B$4:$B$23, TeamForm!$AA$4:$AA$23)), M27="H", 10*(MIN(TeamForm!$AB$4:$AB$23)*MIN(TeamForm!$AC$4:$AC$23))/(_xlfn.XLOOKUP($AO50, TeamForm!$B$4:$B$23, TeamForm!$AB$4:$AB$23)*_xlfn.XLOOKUP(UPPER(M6), TeamForm!$B$4:$B$23, TeamForm!$AC$4:$AC$23)), M27="BLANK", 0)</f>
        <v>2.2749380125882128</v>
      </c>
      <c r="BB50" s="263" cm="1">
        <f t="array" ref="BB50">_xlfn.IFS(N27="A", 10*(MIN(TeamForm!$AA$4:$AA$23)*MIN(TeamForm!$AD$4:$AD$23))/(_xlfn.XLOOKUP($AO50, TeamForm!$B$4:$B$23, TeamForm!$AD$4:$AD$23)*_xlfn.XLOOKUP(UPPER(N6), TeamForm!$B$4:$B$23, TeamForm!$AA$4:$AA$23)), N27="H", 10*(MIN(TeamForm!$AB$4:$AB$23)*MIN(TeamForm!$AC$4:$AC$23))/(_xlfn.XLOOKUP($AO50, TeamForm!$B$4:$B$23, TeamForm!$AB$4:$AB$23)*_xlfn.XLOOKUP(UPPER(N6), TeamForm!$B$4:$B$23, TeamForm!$AC$4:$AC$23)), N27="BLANK", 0)</f>
        <v>2.9106713544585245</v>
      </c>
      <c r="BC50" s="263" cm="1">
        <f t="array" ref="BC50">_xlfn.IFS(O27="A", 10*(MIN(TeamForm!$AA$4:$AA$23)*MIN(TeamForm!$AD$4:$AD$23))/(_xlfn.XLOOKUP($AO50, TeamForm!$B$4:$B$23, TeamForm!$AD$4:$AD$23)*_xlfn.XLOOKUP(UPPER(O6), TeamForm!$B$4:$B$23, TeamForm!$AA$4:$AA$23)), O27="H", 10*(MIN(TeamForm!$AB$4:$AB$23)*MIN(TeamForm!$AC$4:$AC$23))/(_xlfn.XLOOKUP($AO50, TeamForm!$B$4:$B$23, TeamForm!$AB$4:$AB$23)*_xlfn.XLOOKUP(UPPER(O6), TeamForm!$B$4:$B$23, TeamForm!$AC$4:$AC$23)), O27="BLANK", 0)</f>
        <v>2.9142253521126764</v>
      </c>
      <c r="BD50" s="263" cm="1">
        <f t="array" ref="BD50">_xlfn.IFS(P27="A", 10*(MIN(TeamForm!$AA$4:$AA$23)*MIN(TeamForm!$AD$4:$AD$23))/(_xlfn.XLOOKUP($AO50, TeamForm!$B$4:$B$23, TeamForm!$AD$4:$AD$23)*_xlfn.XLOOKUP(UPPER(P6), TeamForm!$B$4:$B$23, TeamForm!$AA$4:$AA$23)), P27="H", 10*(MIN(TeamForm!$AB$4:$AB$23)*MIN(TeamForm!$AC$4:$AC$23))/(_xlfn.XLOOKUP($AO50, TeamForm!$B$4:$B$23, TeamForm!$AB$4:$AB$23)*_xlfn.XLOOKUP(UPPER(P6), TeamForm!$B$4:$B$23, TeamForm!$AC$4:$AC$23)), P27="BLANK", 0)</f>
        <v>4.9744897959183669</v>
      </c>
      <c r="BE50" s="263" cm="1">
        <f t="array" ref="BE50">_xlfn.IFS(Q27="A", 10*(MIN(TeamForm!$AA$4:$AA$23)*MIN(TeamForm!$AD$4:$AD$23))/(_xlfn.XLOOKUP($AO50, TeamForm!$B$4:$B$23, TeamForm!$AD$4:$AD$23)*_xlfn.XLOOKUP(UPPER(Q6), TeamForm!$B$4:$B$23, TeamForm!$AA$4:$AA$23)), Q27="H", 10*(MIN(TeamForm!$AB$4:$AB$23)*MIN(TeamForm!$AC$4:$AC$23))/(_xlfn.XLOOKUP($AO50, TeamForm!$B$4:$B$23, TeamForm!$AB$4:$AB$23)*_xlfn.XLOOKUP(UPPER(Q6), TeamForm!$B$4:$B$23, TeamForm!$AC$4:$AC$23)), Q27="BLANK", 0)</f>
        <v>3.8494883720930235</v>
      </c>
      <c r="BF50" s="263" cm="1">
        <f t="array" ref="BF50">_xlfn.IFS(R27="A", 10*(MIN(TeamForm!$AA$4:$AA$23)*MIN(TeamForm!$AD$4:$AD$23))/(_xlfn.XLOOKUP($AO50, TeamForm!$B$4:$B$23, TeamForm!$AD$4:$AD$23)*_xlfn.XLOOKUP(UPPER(R6), TeamForm!$B$4:$B$23, TeamForm!$AA$4:$AA$23)), R27="H", 10*(MIN(TeamForm!$AB$4:$AB$23)*MIN(TeamForm!$AC$4:$AC$23))/(_xlfn.XLOOKUP($AO50, TeamForm!$B$4:$B$23, TeamForm!$AB$4:$AB$23)*_xlfn.XLOOKUP(UPPER(R6), TeamForm!$B$4:$B$23, TeamForm!$AC$4:$AC$23)), R27="BLANK", 0)</f>
        <v>3.9600000000000004</v>
      </c>
      <c r="BG50" s="263" cm="1">
        <f t="array" ref="BG50">_xlfn.IFS(S27="A", 10*(MIN(TeamForm!$AA$4:$AA$23)*MIN(TeamForm!$AD$4:$AD$23))/(_xlfn.XLOOKUP($AO50, TeamForm!$B$4:$B$23, TeamForm!$AD$4:$AD$23)*_xlfn.XLOOKUP(UPPER(S6), TeamForm!$B$4:$B$23, TeamForm!$AA$4:$AA$23)), S27="H", 10*(MIN(TeamForm!$AB$4:$AB$23)*MIN(TeamForm!$AC$4:$AC$23))/(_xlfn.XLOOKUP($AO50, TeamForm!$B$4:$B$23, TeamForm!$AB$4:$AB$23)*_xlfn.XLOOKUP(UPPER(S6), TeamForm!$B$4:$B$23, TeamForm!$AC$4:$AC$23)), S27="BLANK", 0)</f>
        <v>1.7639012126589768</v>
      </c>
      <c r="BH50" s="263" cm="1">
        <f t="array" ref="BH50">_xlfn.IFS(T27="A", 10*(MIN(TeamForm!$AA$4:$AA$23)*MIN(TeamForm!$AD$4:$AD$23))/(_xlfn.XLOOKUP($AO50, TeamForm!$B$4:$B$23, TeamForm!$AD$4:$AD$23)*_xlfn.XLOOKUP(UPPER(T6), TeamForm!$B$4:$B$23, TeamForm!$AA$4:$AA$23)), T27="H", 10*(MIN(TeamForm!$AB$4:$AB$23)*MIN(TeamForm!$AC$4:$AC$23))/(_xlfn.XLOOKUP($AO50, TeamForm!$B$4:$B$23, TeamForm!$AB$4:$AB$23)*_xlfn.XLOOKUP(UPPER(T6), TeamForm!$B$4:$B$23, TeamForm!$AC$4:$AC$23)), T27="BLANK", 0)</f>
        <v>2.3639806128454919</v>
      </c>
      <c r="BI50" s="263" cm="1">
        <f t="array" ref="BI50">_xlfn.IFS(U27="A", 10*(MIN(TeamForm!$AA$4:$AA$23)*MIN(TeamForm!$AD$4:$AD$23))/(_xlfn.XLOOKUP($AO50, TeamForm!$B$4:$B$23, TeamForm!$AD$4:$AD$23)*_xlfn.XLOOKUP(UPPER(U6), TeamForm!$B$4:$B$23, TeamForm!$AA$4:$AA$23)), U27="H", 10*(MIN(TeamForm!$AB$4:$AB$23)*MIN(TeamForm!$AC$4:$AC$23))/(_xlfn.XLOOKUP($AO50, TeamForm!$B$4:$B$23, TeamForm!$AB$4:$AB$23)*_xlfn.XLOOKUP(UPPER(U6), TeamForm!$B$4:$B$23, TeamForm!$AC$4:$AC$23)), U27="BLANK", 0)</f>
        <v>3.4270807453416152</v>
      </c>
      <c r="BJ50" s="263" cm="1">
        <f t="array" ref="BJ50">_xlfn.IFS(V27="A", 10*(MIN(TeamForm!$AA$4:$AA$23)*MIN(TeamForm!$AD$4:$AD$23))/(_xlfn.XLOOKUP($AO50, TeamForm!$B$4:$B$23, TeamForm!$AD$4:$AD$23)*_xlfn.XLOOKUP(UPPER(V6), TeamForm!$B$4:$B$23, TeamForm!$AA$4:$AA$23)), V27="H", 10*(MIN(TeamForm!$AB$4:$AB$23)*MIN(TeamForm!$AC$4:$AC$23))/(_xlfn.XLOOKUP($AO50, TeamForm!$B$4:$B$23, TeamForm!$AB$4:$AB$23)*_xlfn.XLOOKUP(UPPER(V6), TeamForm!$B$4:$B$23, TeamForm!$AC$4:$AC$23)), V27="BLANK", 0)</f>
        <v>1.4822498688243906</v>
      </c>
      <c r="BK50" s="263" cm="1">
        <f t="array" ref="BK50">_xlfn.IFS(W27="A", 10*(MIN(TeamForm!$AA$4:$AA$23)*MIN(TeamForm!$AD$4:$AD$23))/(_xlfn.XLOOKUP($AO50, TeamForm!$B$4:$B$23, TeamForm!$AD$4:$AD$23)*_xlfn.XLOOKUP(UPPER(W6), TeamForm!$B$4:$B$23, TeamForm!$AA$4:$AA$23)), W27="H", 10*(MIN(TeamForm!$AB$4:$AB$23)*MIN(TeamForm!$AC$4:$AC$23))/(_xlfn.XLOOKUP($AO50, TeamForm!$B$4:$B$23, TeamForm!$AB$4:$AB$23)*_xlfn.XLOOKUP(UPPER(W6), TeamForm!$B$4:$B$23, TeamForm!$AC$4:$AC$23)), W27="BLANK", 0)</f>
        <v>1.2206079475624743</v>
      </c>
      <c r="BL50" s="263" cm="1">
        <f t="array" ref="BL50">_xlfn.IFS(X27="A", 10*(MIN(TeamForm!$AA$4:$AA$23)*MIN(TeamForm!$AD$4:$AD$23))/(_xlfn.XLOOKUP($AO50, TeamForm!$B$4:$B$23, TeamForm!$AD$4:$AD$23)*_xlfn.XLOOKUP(UPPER(X6), TeamForm!$B$4:$B$23, TeamForm!$AA$4:$AA$23)), X27="H", 10*(MIN(TeamForm!$AB$4:$AB$23)*MIN(TeamForm!$AC$4:$AC$23))/(_xlfn.XLOOKUP($AO50, TeamForm!$B$4:$B$23, TeamForm!$AB$4:$AB$23)*_xlfn.XLOOKUP(UPPER(X6), TeamForm!$B$4:$B$23, TeamForm!$AC$4:$AC$23)), X27="BLANK", 0)</f>
        <v>2.7639183673469394</v>
      </c>
      <c r="BM50" s="263" cm="1">
        <f t="array" ref="BM50">_xlfn.IFS(Y27="A", 10*(MIN(TeamForm!$AA$4:$AA$23)*MIN(TeamForm!$AD$4:$AD$23))/(_xlfn.XLOOKUP($AO50, TeamForm!$B$4:$B$23, TeamForm!$AD$4:$AD$23)*_xlfn.XLOOKUP(UPPER(Y6), TeamForm!$B$4:$B$23, TeamForm!$AA$4:$AA$23)), Y27="H", 10*(MIN(TeamForm!$AB$4:$AB$23)*MIN(TeamForm!$AC$4:$AC$23))/(_xlfn.XLOOKUP($AO50, TeamForm!$B$4:$B$23, TeamForm!$AB$4:$AB$23)*_xlfn.XLOOKUP(UPPER(Y6), TeamForm!$B$4:$B$23, TeamForm!$AC$4:$AC$23)), Y27="BLANK", 0)</f>
        <v>3.4230707908163267</v>
      </c>
      <c r="BN50" s="263" cm="1">
        <f t="array" ref="BN50">_xlfn.IFS(Z27="A", 10*(MIN(TeamForm!$AA$4:$AA$23)*MIN(TeamForm!$AD$4:$AD$23))/(_xlfn.XLOOKUP($AO50, TeamForm!$B$4:$B$23, TeamForm!$AD$4:$AD$23)*_xlfn.XLOOKUP(UPPER(Z6), TeamForm!$B$4:$B$23, TeamForm!$AA$4:$AA$23)), Z27="H", 10*(MIN(TeamForm!$AB$4:$AB$23)*MIN(TeamForm!$AC$4:$AC$23))/(_xlfn.XLOOKUP($AO50, TeamForm!$B$4:$B$23, TeamForm!$AB$4:$AB$23)*_xlfn.XLOOKUP(UPPER(Z6), TeamForm!$B$4:$B$23, TeamForm!$AC$4:$AC$23)), Z27="BLANK", 0)</f>
        <v>3.9600000000000004</v>
      </c>
      <c r="BO50" s="263" cm="1">
        <f t="array" ref="BO50">_xlfn.IFS(AA27="A", 10*(MIN(TeamForm!$AA$4:$AA$23)*MIN(TeamForm!$AD$4:$AD$23))/(_xlfn.XLOOKUP($AO50, TeamForm!$B$4:$B$23, TeamForm!$AD$4:$AD$23)*_xlfn.XLOOKUP(UPPER(AA6), TeamForm!$B$4:$B$23, TeamForm!$AA$4:$AA$23)), AA27="H", 10*(MIN(TeamForm!$AB$4:$AB$23)*MIN(TeamForm!$AC$4:$AC$23))/(_xlfn.XLOOKUP($AO50, TeamForm!$B$4:$B$23, TeamForm!$AB$4:$AB$23)*_xlfn.XLOOKUP(UPPER(AA6), TeamForm!$B$4:$B$23, TeamForm!$AC$4:$AC$23)), AA27="BLANK", 0)</f>
        <v>2.8328861717100637</v>
      </c>
      <c r="BP50" s="263" cm="1">
        <f t="array" ref="BP50">_xlfn.IFS(AB27="A", 10*(MIN(TeamForm!$AA$4:$AA$23)*MIN(TeamForm!$AD$4:$AD$23))/(_xlfn.XLOOKUP($AO50, TeamForm!$B$4:$B$23, TeamForm!$AD$4:$AD$23)*_xlfn.XLOOKUP(UPPER(AB6), TeamForm!$B$4:$B$23, TeamForm!$AA$4:$AA$23)), AB27="H", 10*(MIN(TeamForm!$AB$4:$AB$23)*MIN(TeamForm!$AC$4:$AC$23))/(_xlfn.XLOOKUP($AO50, TeamForm!$B$4:$B$23, TeamForm!$AB$4:$AB$23)*_xlfn.XLOOKUP(UPPER(AB6), TeamForm!$B$4:$B$23, TeamForm!$AC$4:$AC$23)), AB27="BLANK", 0)</f>
        <v>3.2562885245901638</v>
      </c>
      <c r="BQ50" s="263" cm="1">
        <f t="array" ref="BQ50">_xlfn.IFS(AC27="A", 10*(MIN(TeamForm!$AA$4:$AA$23)*MIN(TeamForm!$AD$4:$AD$23))/(_xlfn.XLOOKUP($AO50, TeamForm!$B$4:$B$23, TeamForm!$AD$4:$AD$23)*_xlfn.XLOOKUP(UPPER(AC6), TeamForm!$B$4:$B$23, TeamForm!$AA$4:$AA$23)), AC27="H", 10*(MIN(TeamForm!$AB$4:$AB$23)*MIN(TeamForm!$AC$4:$AC$23))/(_xlfn.XLOOKUP($AO50, TeamForm!$B$4:$B$23, TeamForm!$AB$4:$AB$23)*_xlfn.XLOOKUP(UPPER(AC6), TeamForm!$B$4:$B$23, TeamForm!$AC$4:$AC$23)), AC27="BLANK", 0)</f>
        <v>2.187848175222153</v>
      </c>
      <c r="BR50" s="263" cm="1">
        <f t="array" ref="BR50">_xlfn.IFS(AD27="A", 10*(MIN(TeamForm!$AA$4:$AA$23)*MIN(TeamForm!$AD$4:$AD$23))/(_xlfn.XLOOKUP($AO50, TeamForm!$B$4:$B$23, TeamForm!$AD$4:$AD$23)*_xlfn.XLOOKUP(UPPER(AD6), TeamForm!$B$4:$B$23, TeamForm!$AA$4:$AA$23)), AD27="H", 10*(MIN(TeamForm!$AB$4:$AB$23)*MIN(TeamForm!$AC$4:$AC$23))/(_xlfn.XLOOKUP($AO50, TeamForm!$B$4:$B$23, TeamForm!$AB$4:$AB$23)*_xlfn.XLOOKUP(UPPER(AD6), TeamForm!$B$4:$B$23, TeamForm!$AC$4:$AC$23)), AD27="BLANK", 0)</f>
        <v>2.0003383685800604</v>
      </c>
      <c r="BS50" s="263" cm="1">
        <f t="array" ref="BS50">_xlfn.IFS(AE27="A", 10*(MIN(TeamForm!$AA$4:$AA$23)*MIN(TeamForm!$AD$4:$AD$23))/(_xlfn.XLOOKUP($AO50, TeamForm!$B$4:$B$23, TeamForm!$AD$4:$AD$23)*_xlfn.XLOOKUP(UPPER(AE6), TeamForm!$B$4:$B$23, TeamForm!$AA$4:$AA$23)), AE27="H", 10*(MIN(TeamForm!$AB$4:$AB$23)*MIN(TeamForm!$AC$4:$AC$23))/(_xlfn.XLOOKUP($AO50, TeamForm!$B$4:$B$23, TeamForm!$AB$4:$AB$23)*_xlfn.XLOOKUP(UPPER(AE6), TeamForm!$B$4:$B$23, TeamForm!$AC$4:$AC$23)), AE27="BLANK", 0)</f>
        <v>2.59877260512746</v>
      </c>
      <c r="BT50" s="263" cm="1">
        <f t="array" ref="BT50">_xlfn.IFS(AF27="A", 10*(MIN(TeamForm!$AA$4:$AA$23)*MIN(TeamForm!$AD$4:$AD$23))/(_xlfn.XLOOKUP($AO50, TeamForm!$B$4:$B$23, TeamForm!$AD$4:$AD$23)*_xlfn.XLOOKUP(UPPER(AF6), TeamForm!$B$4:$B$23, TeamForm!$AA$4:$AA$23)), AF27="H", 10*(MIN(TeamForm!$AB$4:$AB$23)*MIN(TeamForm!$AC$4:$AC$23))/(_xlfn.XLOOKUP($AO50, TeamForm!$B$4:$B$23, TeamForm!$AB$4:$AB$23)*_xlfn.XLOOKUP(UPPER(AF6), TeamForm!$B$4:$B$23, TeamForm!$AC$4:$AC$23)), AF27="BLANK", 0)</f>
        <v>2.87042774566474</v>
      </c>
      <c r="BU50" s="263" cm="1">
        <f t="array" ref="BU50">_xlfn.IFS(AG27="A", 10*(MIN(TeamForm!$AA$4:$AA$23)*MIN(TeamForm!$AD$4:$AD$23))/(_xlfn.XLOOKUP($AO50, TeamForm!$B$4:$B$23, TeamForm!$AD$4:$AD$23)*_xlfn.XLOOKUP(UPPER(AG6), TeamForm!$B$4:$B$23, TeamForm!$AA$4:$AA$23)), AG27="H", 10*(MIN(TeamForm!$AB$4:$AB$23)*MIN(TeamForm!$AC$4:$AC$23))/(_xlfn.XLOOKUP($AO50, TeamForm!$B$4:$B$23, TeamForm!$AB$4:$AB$23)*_xlfn.XLOOKUP(UPPER(AG6), TeamForm!$B$4:$B$23, TeamForm!$AC$4:$AC$23)), AG27="BLANK", 0)</f>
        <v>1.8055758017492713</v>
      </c>
      <c r="BV50" s="263" cm="1">
        <f t="array" ref="BV50">_xlfn.IFS(AH27="A", 10*(MIN(TeamForm!$AA$4:$AA$23)*MIN(TeamForm!$AD$4:$AD$23))/(_xlfn.XLOOKUP($AO50, TeamForm!$B$4:$B$23, TeamForm!$AD$4:$AD$23)*_xlfn.XLOOKUP(UPPER(AH6), TeamForm!$B$4:$B$23, TeamForm!$AA$4:$AA$23)), AH27="H", 10*(MIN(TeamForm!$AB$4:$AB$23)*MIN(TeamForm!$AC$4:$AC$23))/(_xlfn.XLOOKUP($AO50, TeamForm!$B$4:$B$23, TeamForm!$AB$4:$AB$23)*_xlfn.XLOOKUP(UPPER(AH6), TeamForm!$B$4:$B$23, TeamForm!$AC$4:$AC$23)), AH27="BLANK", 0)</f>
        <v>2.286811384261429</v>
      </c>
      <c r="BW50" s="263" cm="1">
        <f t="array" ref="BW50">_xlfn.IFS(AI27="A", 10*(MIN(TeamForm!$AA$4:$AA$23)*MIN(TeamForm!$AD$4:$AD$23))/(_xlfn.XLOOKUP($AO50, TeamForm!$B$4:$B$23, TeamForm!$AD$4:$AD$23)*_xlfn.XLOOKUP(UPPER(AI6), TeamForm!$B$4:$B$23, TeamForm!$AA$4:$AA$23)), AI27="H", 10*(MIN(TeamForm!$AB$4:$AB$23)*MIN(TeamForm!$AC$4:$AC$23))/(_xlfn.XLOOKUP($AO50, TeamForm!$B$4:$B$23, TeamForm!$AB$4:$AB$23)*_xlfn.XLOOKUP(UPPER(AI6), TeamForm!$B$4:$B$23, TeamForm!$AC$4:$AC$23)), AI27="BLANK", 0)</f>
        <v>2.4263061889250817</v>
      </c>
      <c r="BX50" s="263" cm="1">
        <f t="array" ref="BX50">_xlfn.IFS(AJ27="A", 10*(MIN(TeamForm!$AA$4:$AA$23)*MIN(TeamForm!$AD$4:$AD$23))/(_xlfn.XLOOKUP($AO50, TeamForm!$B$4:$B$23, TeamForm!$AD$4:$AD$23)*_xlfn.XLOOKUP(UPPER(AJ6), TeamForm!$B$4:$B$23, TeamForm!$AA$4:$AA$23)), AJ27="H", 10*(MIN(TeamForm!$AB$4:$AB$23)*MIN(TeamForm!$AC$4:$AC$23))/(_xlfn.XLOOKUP($AO50, TeamForm!$B$4:$B$23, TeamForm!$AB$4:$AB$23)*_xlfn.XLOOKUP(UPPER(AJ6), TeamForm!$B$4:$B$23, TeamForm!$AC$4:$AC$23)), AJ27="BLANK", 0)</f>
        <v>4.9744897959183669</v>
      </c>
      <c r="BY50" s="263" cm="1">
        <f t="array" ref="BY50">_xlfn.IFS(AK27="A", 10*(MIN(TeamForm!$AA$4:$AA$23)*MIN(TeamForm!$AD$4:$AD$23))/(_xlfn.XLOOKUP($AO50, TeamForm!$B$4:$B$23, TeamForm!$AD$4:$AD$23)*_xlfn.XLOOKUP(UPPER(AK6), TeamForm!$B$4:$B$23, TeamForm!$AA$4:$AA$23)), AK27="H", 10*(MIN(TeamForm!$AB$4:$AB$23)*MIN(TeamForm!$AC$4:$AC$23))/(_xlfn.XLOOKUP($AO50, TeamForm!$B$4:$B$23, TeamForm!$AB$4:$AB$23)*_xlfn.XLOOKUP(UPPER(AK6), TeamForm!$B$4:$B$23, TeamForm!$AC$4:$AC$23)), AK27="BLANK", 0)</f>
        <v>3.9600000000000004</v>
      </c>
      <c r="BZ50" s="263" cm="1">
        <f t="array" ref="BZ50">_xlfn.IFS(AL27="A", 10*(MIN(TeamForm!$AA$4:$AA$23)*MIN(TeamForm!$AD$4:$AD$23))/(_xlfn.XLOOKUP($AO50, TeamForm!$B$4:$B$23, TeamForm!$AD$4:$AD$23)*_xlfn.XLOOKUP(UPPER(AL6), TeamForm!$B$4:$B$23, TeamForm!$AA$4:$AA$23)), AL27="H", 10*(MIN(TeamForm!$AB$4:$AB$23)*MIN(TeamForm!$AC$4:$AC$23))/(_xlfn.XLOOKUP($AO50, TeamForm!$B$4:$B$23, TeamForm!$AB$4:$AB$23)*_xlfn.XLOOKUP(UPPER(AL6), TeamForm!$B$4:$B$23, TeamForm!$AC$4:$AC$23)), AL27="BLANK", 0)</f>
        <v>1.9623947836395967</v>
      </c>
      <c r="CA50" s="259" cm="1">
        <f t="array" ref="CA50">_xlfn.IFS(AM27="A", 10*(MIN(TeamForm!$AA$4:$AA$23)*MIN(TeamForm!$AD$4:$AD$23))/(_xlfn.XLOOKUP($AO50, TeamForm!$B$4:$B$23, TeamForm!$AD$4:$AD$23)*_xlfn.XLOOKUP(UPPER(AM6), TeamForm!$B$4:$B$23, TeamForm!$AA$4:$AA$23)), AM27="H", 10*(MIN(TeamForm!$AB$4:$AB$23)*MIN(TeamForm!$AC$4:$AC$23))/(_xlfn.XLOOKUP($AO50, TeamForm!$B$4:$B$23, TeamForm!$AB$4:$AB$23)*_xlfn.XLOOKUP(UPPER(AM6), TeamForm!$B$4:$B$23, TeamForm!$AC$4:$AC$23)), AM27="BLANK", 0)</f>
        <v>2.9210204081632654</v>
      </c>
    </row>
    <row r="51" spans="1:79">
      <c r="A51" s="172" t="s">
        <v>81</v>
      </c>
      <c r="B51" s="258" cm="1">
        <f t="array" ref="B51">_xlfn.IFS(B28="A", (10*_xlfn.XLOOKUP($A51, TeamForm!$B$4:$B$23, TeamForm!$AC$4:$AC$23)*_xlfn.XLOOKUP(UPPER(B7), TeamForm!$B$4:$B$23, TeamForm!$AB$4:$AB$23))/(MAX(TeamForm!$AC$4:$AC$23)*MAX(TeamForm!$AB$4:$AB$23)), B28="H", (10*_xlfn.XLOOKUP($A51, TeamForm!$B$4:$B$23, TeamForm!$AA$4:$AA$23)*_xlfn.XLOOKUP(UPPER(B7), TeamForm!$B$4:$B$23, TeamForm!$AD$4:$AD$23))/(MAX(TeamForm!$AA$4:$AA$23)*MAX(TeamForm!$AD$4:$AD$23)), B28="BLANK", "0")</f>
        <v>4.6338088966728899</v>
      </c>
      <c r="C51" s="258" cm="1">
        <f t="array" ref="C51">_xlfn.IFS(C28="A", (10*_xlfn.XLOOKUP($A51, TeamForm!$B$4:$B$23, TeamForm!$AC$4:$AC$23)*_xlfn.XLOOKUP(UPPER(C7), TeamForm!$B$4:$B$23, TeamForm!$AB$4:$AB$23))/(MAX(TeamForm!$AC$4:$AC$23)*MAX(TeamForm!$AB$4:$AB$23)), C28="H", (10*_xlfn.XLOOKUP($A51, TeamForm!$B$4:$B$23, TeamForm!$AA$4:$AA$23)*_xlfn.XLOOKUP(UPPER(C7), TeamForm!$B$4:$B$23, TeamForm!$AD$4:$AD$23))/(MAX(TeamForm!$AA$4:$AA$23)*MAX(TeamForm!$AD$4:$AD$23)), C28="BLANK", "0")</f>
        <v>4.9382716049382713</v>
      </c>
      <c r="D51" s="258" cm="1">
        <f t="array" ref="D51">_xlfn.IFS(D28="A", (10*_xlfn.XLOOKUP($A51, TeamForm!$B$4:$B$23, TeamForm!$AC$4:$AC$23)*_xlfn.XLOOKUP(UPPER(D7), TeamForm!$B$4:$B$23, TeamForm!$AB$4:$AB$23))/(MAX(TeamForm!$AC$4:$AC$23)*MAX(TeamForm!$AB$4:$AB$23)), D28="H", (10*_xlfn.XLOOKUP($A51, TeamForm!$B$4:$B$23, TeamForm!$AA$4:$AA$23)*_xlfn.XLOOKUP(UPPER(D7), TeamForm!$B$4:$B$23, TeamForm!$AD$4:$AD$23))/(MAX(TeamForm!$AA$4:$AA$23)*MAX(TeamForm!$AD$4:$AD$23)), D28="BLANK", "0")</f>
        <v>6.3342892257271606</v>
      </c>
      <c r="E51" s="258" cm="1">
        <f t="array" ref="E51">_xlfn.IFS(E28="A", (10*_xlfn.XLOOKUP($A51, TeamForm!$B$4:$B$23, TeamForm!$AC$4:$AC$23)*_xlfn.XLOOKUP(UPPER(E7), TeamForm!$B$4:$B$23, TeamForm!$AB$4:$AB$23))/(MAX(TeamForm!$AC$4:$AC$23)*MAX(TeamForm!$AB$4:$AB$23)), E28="H", (10*_xlfn.XLOOKUP($A51, TeamForm!$B$4:$B$23, TeamForm!$AA$4:$AA$23)*_xlfn.XLOOKUP(UPPER(E7), TeamForm!$B$4:$B$23, TeamForm!$AD$4:$AD$23))/(MAX(TeamForm!$AA$4:$AA$23)*MAX(TeamForm!$AD$4:$AD$23)), E28="BLANK", "0")</f>
        <v>8.5048010973936901</v>
      </c>
      <c r="F51" s="258" cm="1">
        <f t="array" ref="F51">_xlfn.IFS(F28="A", (10*_xlfn.XLOOKUP($A51, TeamForm!$B$4:$B$23, TeamForm!$AC$4:$AC$23)*_xlfn.XLOOKUP(UPPER(F7), TeamForm!$B$4:$B$23, TeamForm!$AB$4:$AB$23))/(MAX(TeamForm!$AC$4:$AC$23)*MAX(TeamForm!$AB$4:$AB$23)), F28="H", (10*_xlfn.XLOOKUP($A51, TeamForm!$B$4:$B$23, TeamForm!$AA$4:$AA$23)*_xlfn.XLOOKUP(UPPER(F7), TeamForm!$B$4:$B$23, TeamForm!$AD$4:$AD$23))/(MAX(TeamForm!$AA$4:$AA$23)*MAX(TeamForm!$AD$4:$AD$23)), F28="BLANK", "0")</f>
        <v>4.2176870748299322</v>
      </c>
      <c r="G51" s="258" cm="1">
        <f t="array" ref="G51">_xlfn.IFS(G28="A", (10*_xlfn.XLOOKUP($A51, TeamForm!$B$4:$B$23, TeamForm!$AC$4:$AC$23)*_xlfn.XLOOKUP(UPPER(G7), TeamForm!$B$4:$B$23, TeamForm!$AB$4:$AB$23))/(MAX(TeamForm!$AC$4:$AC$23)*MAX(TeamForm!$AB$4:$AB$23)), G28="H", (10*_xlfn.XLOOKUP($A51, TeamForm!$B$4:$B$23, TeamForm!$AA$4:$AA$23)*_xlfn.XLOOKUP(UPPER(G7), TeamForm!$B$4:$B$23, TeamForm!$AD$4:$AD$23))/(MAX(TeamForm!$AA$4:$AA$23)*MAX(TeamForm!$AD$4:$AD$23)), G28="BLANK", "0")</f>
        <v>3.4236571517566645</v>
      </c>
      <c r="H51" s="258" cm="1">
        <f t="array" ref="H51">_xlfn.IFS(H28="A", (10*_xlfn.XLOOKUP($A51, TeamForm!$B$4:$B$23, TeamForm!$AC$4:$AC$23)*_xlfn.XLOOKUP(UPPER(H7), TeamForm!$B$4:$B$23, TeamForm!$AB$4:$AB$23))/(MAX(TeamForm!$AC$4:$AC$23)*MAX(TeamForm!$AB$4:$AB$23)), H28="H", (10*_xlfn.XLOOKUP($A51, TeamForm!$B$4:$B$23, TeamForm!$AA$4:$AA$23)*_xlfn.XLOOKUP(UPPER(H7), TeamForm!$B$4:$B$23, TeamForm!$AD$4:$AD$23))/(MAX(TeamForm!$AA$4:$AA$23)*MAX(TeamForm!$AD$4:$AD$23)), H28="BLANK", "0")</f>
        <v>6.2767047782205498</v>
      </c>
      <c r="I51" s="258" cm="1">
        <f t="array" ref="I51">_xlfn.IFS(I28="A", (10*_xlfn.XLOOKUP($A51, TeamForm!$B$4:$B$23, TeamForm!$AC$4:$AC$23)*_xlfn.XLOOKUP(UPPER(I7), TeamForm!$B$4:$B$23, TeamForm!$AB$4:$AB$23))/(MAX(TeamForm!$AC$4:$AC$23)*MAX(TeamForm!$AB$4:$AB$23)), I28="H", (10*_xlfn.XLOOKUP($A51, TeamForm!$B$4:$B$23, TeamForm!$AA$4:$AA$23)*_xlfn.XLOOKUP(UPPER(I7), TeamForm!$B$4:$B$23, TeamForm!$AD$4:$AD$23))/(MAX(TeamForm!$AA$4:$AA$23)*MAX(TeamForm!$AD$4:$AD$23)), I28="BLANK", "0")</f>
        <v>8.2010582010582045</v>
      </c>
      <c r="J51" s="258" cm="1">
        <f t="array" ref="J51">_xlfn.IFS(J28="A", (10*_xlfn.XLOOKUP($A51, TeamForm!$B$4:$B$23, TeamForm!$AC$4:$AC$23)*_xlfn.XLOOKUP(UPPER(J7), TeamForm!$B$4:$B$23, TeamForm!$AB$4:$AB$23))/(MAX(TeamForm!$AC$4:$AC$23)*MAX(TeamForm!$AB$4:$AB$23)), J28="H", (10*_xlfn.XLOOKUP($A51, TeamForm!$B$4:$B$23, TeamForm!$AA$4:$AA$23)*_xlfn.XLOOKUP(UPPER(J7), TeamForm!$B$4:$B$23, TeamForm!$AD$4:$AD$23))/(MAX(TeamForm!$AA$4:$AA$23)*MAX(TeamForm!$AD$4:$AD$23)), J28="BLANK", "0")</f>
        <v>5.9520476345194888</v>
      </c>
      <c r="K51" s="258" cm="1">
        <f t="array" ref="K51">_xlfn.IFS(K28="A", (10*_xlfn.XLOOKUP($A51, TeamForm!$B$4:$B$23, TeamForm!$AC$4:$AC$23)*_xlfn.XLOOKUP(UPPER(K7), TeamForm!$B$4:$B$23, TeamForm!$AB$4:$AB$23))/(MAX(TeamForm!$AC$4:$AC$23)*MAX(TeamForm!$AB$4:$AB$23)), K28="H", (10*_xlfn.XLOOKUP($A51, TeamForm!$B$4:$B$23, TeamForm!$AA$4:$AA$23)*_xlfn.XLOOKUP(UPPER(K7), TeamForm!$B$4:$B$23, TeamForm!$AD$4:$AD$23))/(MAX(TeamForm!$AA$4:$AA$23)*MAX(TeamForm!$AD$4:$AD$23)), K28="BLANK", "0")</f>
        <v>5.5332440874609548</v>
      </c>
      <c r="L51" s="258" cm="1">
        <f t="array" ref="L51">_xlfn.IFS(L28="A", (10*_xlfn.XLOOKUP($A51, TeamForm!$B$4:$B$23, TeamForm!$AC$4:$AC$23)*_xlfn.XLOOKUP(UPPER(L7), TeamForm!$B$4:$B$23, TeamForm!$AB$4:$AB$23))/(MAX(TeamForm!$AC$4:$AC$23)*MAX(TeamForm!$AB$4:$AB$23)), L28="H", (10*_xlfn.XLOOKUP($A51, TeamForm!$B$4:$B$23, TeamForm!$AA$4:$AA$23)*_xlfn.XLOOKUP(UPPER(L7), TeamForm!$B$4:$B$23, TeamForm!$AD$4:$AD$23))/(MAX(TeamForm!$AA$4:$AA$23)*MAX(TeamForm!$AD$4:$AD$23)), L28="BLANK", "0")</f>
        <v>10</v>
      </c>
      <c r="M51" s="258" cm="1">
        <f t="array" ref="M51">_xlfn.IFS(M28="A", (10*_xlfn.XLOOKUP($A51, TeamForm!$B$4:$B$23, TeamForm!$AC$4:$AC$23)*_xlfn.XLOOKUP(UPPER(M7), TeamForm!$B$4:$B$23, TeamForm!$AB$4:$AB$23))/(MAX(TeamForm!$AC$4:$AC$23)*MAX(TeamForm!$AB$4:$AB$23)), M28="H", (10*_xlfn.XLOOKUP($A51, TeamForm!$B$4:$B$23, TeamForm!$AA$4:$AA$23)*_xlfn.XLOOKUP(UPPER(M7), TeamForm!$B$4:$B$23, TeamForm!$AD$4:$AD$23))/(MAX(TeamForm!$AA$4:$AA$23)*MAX(TeamForm!$AD$4:$AD$23)), M28="BLANK", "0")</f>
        <v>4.486597639305665</v>
      </c>
      <c r="N51" s="258" cm="1">
        <f t="array" ref="N51">_xlfn.IFS(N28="A", (10*_xlfn.XLOOKUP($A51, TeamForm!$B$4:$B$23, TeamForm!$AC$4:$AC$23)*_xlfn.XLOOKUP(UPPER(N7), TeamForm!$B$4:$B$23, TeamForm!$AB$4:$AB$23))/(MAX(TeamForm!$AC$4:$AC$23)*MAX(TeamForm!$AB$4:$AB$23)), N28="H", (10*_xlfn.XLOOKUP($A51, TeamForm!$B$4:$B$23, TeamForm!$AA$4:$AA$23)*_xlfn.XLOOKUP(UPPER(N7), TeamForm!$B$4:$B$23, TeamForm!$AD$4:$AD$23))/(MAX(TeamForm!$AA$4:$AA$23)*MAX(TeamForm!$AD$4:$AD$23)), N28="BLANK", "0")</f>
        <v>2.4855750921753379</v>
      </c>
      <c r="O51" s="258" cm="1">
        <f t="array" ref="O51">_xlfn.IFS(O28="A", (10*_xlfn.XLOOKUP($A51, TeamForm!$B$4:$B$23, TeamForm!$AC$4:$AC$23)*_xlfn.XLOOKUP(UPPER(O7), TeamForm!$B$4:$B$23, TeamForm!$AB$4:$AB$23))/(MAX(TeamForm!$AC$4:$AC$23)*MAX(TeamForm!$AB$4:$AB$23)), O28="H", (10*_xlfn.XLOOKUP($A51, TeamForm!$B$4:$B$23, TeamForm!$AA$4:$AA$23)*_xlfn.XLOOKUP(UPPER(O7), TeamForm!$B$4:$B$23, TeamForm!$AD$4:$AD$23))/(MAX(TeamForm!$AA$4:$AA$23)*MAX(TeamForm!$AD$4:$AD$23)), O28="BLANK", "0")</f>
        <v>6.7391304347826102</v>
      </c>
      <c r="P51" s="258" cm="1">
        <f t="array" ref="P51">_xlfn.IFS(P28="A", (10*_xlfn.XLOOKUP($A51, TeamForm!$B$4:$B$23, TeamForm!$AC$4:$AC$23)*_xlfn.XLOOKUP(UPPER(P7), TeamForm!$B$4:$B$23, TeamForm!$AB$4:$AB$23))/(MAX(TeamForm!$AC$4:$AC$23)*MAX(TeamForm!$AB$4:$AB$23)), P28="H", (10*_xlfn.XLOOKUP($A51, TeamForm!$B$4:$B$23, TeamForm!$AA$4:$AA$23)*_xlfn.XLOOKUP(UPPER(P7), TeamForm!$B$4:$B$23, TeamForm!$AD$4:$AD$23))/(MAX(TeamForm!$AA$4:$AA$23)*MAX(TeamForm!$AD$4:$AD$23)), P28="BLANK", "0")</f>
        <v>5.6826133794589344</v>
      </c>
      <c r="Q51" s="258" cm="1">
        <f t="array" ref="Q51">_xlfn.IFS(Q28="A", (10*_xlfn.XLOOKUP($A51, TeamForm!$B$4:$B$23, TeamForm!$AC$4:$AC$23)*_xlfn.XLOOKUP(UPPER(Q7), TeamForm!$B$4:$B$23, TeamForm!$AB$4:$AB$23))/(MAX(TeamForm!$AC$4:$AC$23)*MAX(TeamForm!$AB$4:$AB$23)), Q28="H", (10*_xlfn.XLOOKUP($A51, TeamForm!$B$4:$B$23, TeamForm!$AA$4:$AA$23)*_xlfn.XLOOKUP(UPPER(Q7), TeamForm!$B$4:$B$23, TeamForm!$AD$4:$AD$23))/(MAX(TeamForm!$AA$4:$AA$23)*MAX(TeamForm!$AD$4:$AD$23)), Q28="BLANK", "0")</f>
        <v>5.8380414312617717</v>
      </c>
      <c r="R51" s="258" cm="1">
        <f t="array" ref="R51">_xlfn.IFS(R28="A", (10*_xlfn.XLOOKUP($A51, TeamForm!$B$4:$B$23, TeamForm!$AC$4:$AC$23)*_xlfn.XLOOKUP(UPPER(R7), TeamForm!$B$4:$B$23, TeamForm!$AB$4:$AB$23))/(MAX(TeamForm!$AC$4:$AC$23)*MAX(TeamForm!$AB$4:$AB$23)), R28="H", (10*_xlfn.XLOOKUP($A51, TeamForm!$B$4:$B$23, TeamForm!$AA$4:$AA$23)*_xlfn.XLOOKUP(UPPER(R7), TeamForm!$B$4:$B$23, TeamForm!$AD$4:$AD$23))/(MAX(TeamForm!$AA$4:$AA$23)*MAX(TeamForm!$AD$4:$AD$23)), R28="BLANK", "0")</f>
        <v>3.1632653061224496</v>
      </c>
      <c r="S51" s="258" cm="1">
        <f t="array" ref="S51">_xlfn.IFS(S28="A", (10*_xlfn.XLOOKUP($A51, TeamForm!$B$4:$B$23, TeamForm!$AC$4:$AC$23)*_xlfn.XLOOKUP(UPPER(S7), TeamForm!$B$4:$B$23, TeamForm!$AB$4:$AB$23))/(MAX(TeamForm!$AC$4:$AC$23)*MAX(TeamForm!$AB$4:$AB$23)), S28="H", (10*_xlfn.XLOOKUP($A51, TeamForm!$B$4:$B$23, TeamForm!$AA$4:$AA$23)*_xlfn.XLOOKUP(UPPER(S7), TeamForm!$B$4:$B$23, TeamForm!$AD$4:$AD$23))/(MAX(TeamForm!$AA$4:$AA$23)*MAX(TeamForm!$AD$4:$AD$23)), S28="BLANK", "0")</f>
        <v>4.2854742968540318</v>
      </c>
      <c r="T51" s="258" cm="1">
        <f t="array" ref="T51">_xlfn.IFS(T28="A", (10*_xlfn.XLOOKUP($A51, TeamForm!$B$4:$B$23, TeamForm!$AC$4:$AC$23)*_xlfn.XLOOKUP(UPPER(T7), TeamForm!$B$4:$B$23, TeamForm!$AB$4:$AB$23))/(MAX(TeamForm!$AC$4:$AC$23)*MAX(TeamForm!$AB$4:$AB$23)), T28="H", (10*_xlfn.XLOOKUP($A51, TeamForm!$B$4:$B$23, TeamForm!$AA$4:$AA$23)*_xlfn.XLOOKUP(UPPER(T7), TeamForm!$B$4:$B$23, TeamForm!$AD$4:$AD$23))/(MAX(TeamForm!$AA$4:$AA$23)*MAX(TeamForm!$AD$4:$AD$23)), T28="BLANK", "0")</f>
        <v>6.3342892257271606</v>
      </c>
      <c r="U51" s="258" cm="1">
        <f t="array" ref="U51">_xlfn.IFS(U28="A", (10*_xlfn.XLOOKUP($A51, TeamForm!$B$4:$B$23, TeamForm!$AC$4:$AC$23)*_xlfn.XLOOKUP(UPPER(U7), TeamForm!$B$4:$B$23, TeamForm!$AB$4:$AB$23))/(MAX(TeamForm!$AC$4:$AC$23)*MAX(TeamForm!$AB$4:$AB$23)), U28="H", (10*_xlfn.XLOOKUP($A51, TeamForm!$B$4:$B$23, TeamForm!$AA$4:$AA$23)*_xlfn.XLOOKUP(UPPER(U7), TeamForm!$B$4:$B$23, TeamForm!$AD$4:$AD$23))/(MAX(TeamForm!$AA$4:$AA$23)*MAX(TeamForm!$AD$4:$AD$23)), U28="BLANK", "0")</f>
        <v>4.0285899935022744</v>
      </c>
      <c r="V51" s="258" cm="1">
        <f t="array" ref="V51">_xlfn.IFS(V28="A", (10*_xlfn.XLOOKUP($A51, TeamForm!$B$4:$B$23, TeamForm!$AC$4:$AC$23)*_xlfn.XLOOKUP(UPPER(V7), TeamForm!$B$4:$B$23, TeamForm!$AB$4:$AB$23))/(MAX(TeamForm!$AC$4:$AC$23)*MAX(TeamForm!$AB$4:$AB$23)), V28="H", (10*_xlfn.XLOOKUP($A51, TeamForm!$B$4:$B$23, TeamForm!$AA$4:$AA$23)*_xlfn.XLOOKUP(UPPER(V7), TeamForm!$B$4:$B$23, TeamForm!$AD$4:$AD$23))/(MAX(TeamForm!$AA$4:$AA$23)*MAX(TeamForm!$AD$4:$AD$23)), V28="BLANK", "0")</f>
        <v>6.3589743589743595</v>
      </c>
      <c r="W51" s="258" cm="1">
        <f t="array" ref="W51">_xlfn.IFS(W28="A", (10*_xlfn.XLOOKUP($A51, TeamForm!$B$4:$B$23, TeamForm!$AC$4:$AC$23)*_xlfn.XLOOKUP(UPPER(W7), TeamForm!$B$4:$B$23, TeamForm!$AB$4:$AB$23))/(MAX(TeamForm!$AC$4:$AC$23)*MAX(TeamForm!$AB$4:$AB$23)), W28="H", (10*_xlfn.XLOOKUP($A51, TeamForm!$B$4:$B$23, TeamForm!$AA$4:$AA$23)*_xlfn.XLOOKUP(UPPER(W7), TeamForm!$B$4:$B$23, TeamForm!$AD$4:$AD$23))/(MAX(TeamForm!$AA$4:$AA$23)*MAX(TeamForm!$AD$4:$AD$23)), W28="BLANK", "0")</f>
        <v>4.7434639163651493</v>
      </c>
      <c r="X51" s="258" cm="1">
        <f t="array" ref="X51">_xlfn.IFS(X28="A", (10*_xlfn.XLOOKUP($A51, TeamForm!$B$4:$B$23, TeamForm!$AC$4:$AC$23)*_xlfn.XLOOKUP(UPPER(X7), TeamForm!$B$4:$B$23, TeamForm!$AB$4:$AB$23))/(MAX(TeamForm!$AC$4:$AC$23)*MAX(TeamForm!$AB$4:$AB$23)), X28="H", (10*_xlfn.XLOOKUP($A51, TeamForm!$B$4:$B$23, TeamForm!$AA$4:$AA$23)*_xlfn.XLOOKUP(UPPER(X7), TeamForm!$B$4:$B$23, TeamForm!$AD$4:$AD$23))/(MAX(TeamForm!$AA$4:$AA$23)*MAX(TeamForm!$AD$4:$AD$23)), X28="BLANK", "0")</f>
        <v>3.6022827422830979</v>
      </c>
      <c r="Y51" s="258" cm="1">
        <f t="array" ref="Y51">_xlfn.IFS(Y28="A", (10*_xlfn.XLOOKUP($A51, TeamForm!$B$4:$B$23, TeamForm!$AC$4:$AC$23)*_xlfn.XLOOKUP(UPPER(Y7), TeamForm!$B$4:$B$23, TeamForm!$AB$4:$AB$23))/(MAX(TeamForm!$AC$4:$AC$23)*MAX(TeamForm!$AB$4:$AB$23)), Y28="H", (10*_xlfn.XLOOKUP($A51, TeamForm!$B$4:$B$23, TeamForm!$AA$4:$AA$23)*_xlfn.XLOOKUP(UPPER(Y7), TeamForm!$B$4:$B$23, TeamForm!$AD$4:$AD$23))/(MAX(TeamForm!$AA$4:$AA$23)*MAX(TeamForm!$AD$4:$AD$23)), Y28="BLANK", "0")</f>
        <v>7.2941176470588243</v>
      </c>
      <c r="Z51" s="258" cm="1">
        <f t="array" ref="Z51">_xlfn.IFS(Z28="A", (10*_xlfn.XLOOKUP($A51, TeamForm!$B$4:$B$23, TeamForm!$AC$4:$AC$23)*_xlfn.XLOOKUP(UPPER(Z7), TeamForm!$B$4:$B$23, TeamForm!$AB$4:$AB$23))/(MAX(TeamForm!$AC$4:$AC$23)*MAX(TeamForm!$AB$4:$AB$23)), Z28="H", (10*_xlfn.XLOOKUP($A51, TeamForm!$B$4:$B$23, TeamForm!$AA$4:$AA$23)*_xlfn.XLOOKUP(UPPER(Z7), TeamForm!$B$4:$B$23, TeamForm!$AD$4:$AD$23))/(MAX(TeamForm!$AA$4:$AA$23)*MAX(TeamForm!$AD$4:$AD$23)), Z28="BLANK", "0")</f>
        <v>4.6338088966728899</v>
      </c>
      <c r="AA51" s="258" cm="1">
        <f t="array" ref="AA51">_xlfn.IFS(AA28="A", (10*_xlfn.XLOOKUP($A51, TeamForm!$B$4:$B$23, TeamForm!$AC$4:$AC$23)*_xlfn.XLOOKUP(UPPER(AA7), TeamForm!$B$4:$B$23, TeamForm!$AB$4:$AB$23))/(MAX(TeamForm!$AC$4:$AC$23)*MAX(TeamForm!$AB$4:$AB$23)), AA28="H", (10*_xlfn.XLOOKUP($A51, TeamForm!$B$4:$B$23, TeamForm!$AA$4:$AA$23)*_xlfn.XLOOKUP(UPPER(AA7), TeamForm!$B$4:$B$23, TeamForm!$AD$4:$AD$23))/(MAX(TeamForm!$AA$4:$AA$23)*MAX(TeamForm!$AD$4:$AD$23)), AA28="BLANK", "0")</f>
        <v>3.4444444444444446</v>
      </c>
      <c r="AB51" s="258" cm="1">
        <f t="array" ref="AB51">_xlfn.IFS(AB28="A", (10*_xlfn.XLOOKUP($A51, TeamForm!$B$4:$B$23, TeamForm!$AC$4:$AC$23)*_xlfn.XLOOKUP(UPPER(AB7), TeamForm!$B$4:$B$23, TeamForm!$AB$4:$AB$23))/(MAX(TeamForm!$AC$4:$AC$23)*MAX(TeamForm!$AB$4:$AB$23)), AB28="H", (10*_xlfn.XLOOKUP($A51, TeamForm!$B$4:$B$23, TeamForm!$AA$4:$AA$23)*_xlfn.XLOOKUP(UPPER(AB7), TeamForm!$B$4:$B$23, TeamForm!$AD$4:$AD$23))/(MAX(TeamForm!$AA$4:$AA$23)*MAX(TeamForm!$AD$4:$AD$23)), AB28="BLANK", "0")</f>
        <v>4.5025417574437192</v>
      </c>
      <c r="AC51" s="258" cm="1">
        <f t="array" ref="AC51">_xlfn.IFS(AC28="A", (10*_xlfn.XLOOKUP($A51, TeamForm!$B$4:$B$23, TeamForm!$AC$4:$AC$23)*_xlfn.XLOOKUP(UPPER(AC7), TeamForm!$B$4:$B$23, TeamForm!$AB$4:$AB$23))/(MAX(TeamForm!$AC$4:$AC$23)*MAX(TeamForm!$AB$4:$AB$23)), AC28="H", (10*_xlfn.XLOOKUP($A51, TeamForm!$B$4:$B$23, TeamForm!$AA$4:$AA$23)*_xlfn.XLOOKUP(UPPER(AC7), TeamForm!$B$4:$B$23, TeamForm!$AD$4:$AD$23))/(MAX(TeamForm!$AA$4:$AA$23)*MAX(TeamForm!$AD$4:$AD$23)), AC28="BLANK", "0")</f>
        <v>6.3342892257271606</v>
      </c>
      <c r="AD51" s="258" cm="1">
        <f t="array" ref="AD51">_xlfn.IFS(AD28="A", (10*_xlfn.XLOOKUP($A51, TeamForm!$B$4:$B$23, TeamForm!$AC$4:$AC$23)*_xlfn.XLOOKUP(UPPER(AD7), TeamForm!$B$4:$B$23, TeamForm!$AB$4:$AB$23))/(MAX(TeamForm!$AC$4:$AC$23)*MAX(TeamForm!$AB$4:$AB$23)), AD28="H", (10*_xlfn.XLOOKUP($A51, TeamForm!$B$4:$B$23, TeamForm!$AA$4:$AA$23)*_xlfn.XLOOKUP(UPPER(AD7), TeamForm!$B$4:$B$23, TeamForm!$AD$4:$AD$23))/(MAX(TeamForm!$AA$4:$AA$23)*MAX(TeamForm!$AD$4:$AD$23)), AD28="BLANK", "0")</f>
        <v>3.2799882451508817</v>
      </c>
      <c r="AE51" s="258" cm="1">
        <f t="array" ref="AE51">_xlfn.IFS(AE28="A", (10*_xlfn.XLOOKUP($A51, TeamForm!$B$4:$B$23, TeamForm!$AC$4:$AC$23)*_xlfn.XLOOKUP(UPPER(AE7), TeamForm!$B$4:$B$23, TeamForm!$AB$4:$AB$23))/(MAX(TeamForm!$AC$4:$AC$23)*MAX(TeamForm!$AB$4:$AB$23)), AE28="H", (10*_xlfn.XLOOKUP($A51, TeamForm!$B$4:$B$23, TeamForm!$AA$4:$AA$23)*_xlfn.XLOOKUP(UPPER(AE7), TeamForm!$B$4:$B$23, TeamForm!$AD$4:$AD$23))/(MAX(TeamForm!$AA$4:$AA$23)*MAX(TeamForm!$AD$4:$AD$23)), AE28="BLANK", "0")</f>
        <v>10</v>
      </c>
      <c r="AF51" s="258" cm="1">
        <f t="array" ref="AF51">_xlfn.IFS(AF28="A", (10*_xlfn.XLOOKUP($A51, TeamForm!$B$4:$B$23, TeamForm!$AC$4:$AC$23)*_xlfn.XLOOKUP(UPPER(AF7), TeamForm!$B$4:$B$23, TeamForm!$AB$4:$AB$23))/(MAX(TeamForm!$AC$4:$AC$23)*MAX(TeamForm!$AB$4:$AB$23)), AF28="H", (10*_xlfn.XLOOKUP($A51, TeamForm!$B$4:$B$23, TeamForm!$AA$4:$AA$23)*_xlfn.XLOOKUP(UPPER(AF7), TeamForm!$B$4:$B$23, TeamForm!$AD$4:$AD$23))/(MAX(TeamForm!$AA$4:$AA$23)*MAX(TeamForm!$AD$4:$AD$23)), AF28="BLANK", "0")</f>
        <v>3.8357640311347807</v>
      </c>
      <c r="AG51" s="258" cm="1">
        <f t="array" ref="AG51">_xlfn.IFS(AG28="A", (10*_xlfn.XLOOKUP($A51, TeamForm!$B$4:$B$23, TeamForm!$AC$4:$AC$23)*_xlfn.XLOOKUP(UPPER(AG7), TeamForm!$B$4:$B$23, TeamForm!$AB$4:$AB$23))/(MAX(TeamForm!$AC$4:$AC$23)*MAX(TeamForm!$AB$4:$AB$23)), AG28="H", (10*_xlfn.XLOOKUP($A51, TeamForm!$B$4:$B$23, TeamForm!$AA$4:$AA$23)*_xlfn.XLOOKUP(UPPER(AG7), TeamForm!$B$4:$B$23, TeamForm!$AD$4:$AD$23))/(MAX(TeamForm!$AA$4:$AA$23)*MAX(TeamForm!$AD$4:$AD$23)), AG28="BLANK", "0")</f>
        <v>4.7692307692307701</v>
      </c>
      <c r="AH51" s="258" cm="1">
        <f t="array" ref="AH51">_xlfn.IFS(AH28="A", (10*_xlfn.XLOOKUP($A51, TeamForm!$B$4:$B$23, TeamForm!$AC$4:$AC$23)*_xlfn.XLOOKUP(UPPER(AH7), TeamForm!$B$4:$B$23, TeamForm!$AB$4:$AB$23))/(MAX(TeamForm!$AC$4:$AC$23)*MAX(TeamForm!$AB$4:$AB$23)), AH28="H", (10*_xlfn.XLOOKUP($A51, TeamForm!$B$4:$B$23, TeamForm!$AA$4:$AA$23)*_xlfn.XLOOKUP(UPPER(AH7), TeamForm!$B$4:$B$23, TeamForm!$AD$4:$AD$23))/(MAX(TeamForm!$AA$4:$AA$23)*MAX(TeamForm!$AD$4:$AD$23)), AH28="BLANK", "0")</f>
        <v>6.1002512302384462</v>
      </c>
      <c r="AI51" s="258" cm="1">
        <f t="array" ref="AI51">_xlfn.IFS(AI28="A", (10*_xlfn.XLOOKUP($A51, TeamForm!$B$4:$B$23, TeamForm!$AC$4:$AC$23)*_xlfn.XLOOKUP(UPPER(AI7), TeamForm!$B$4:$B$23, TeamForm!$AB$4:$AB$23))/(MAX(TeamForm!$AC$4:$AC$23)*MAX(TeamForm!$AB$4:$AB$23)), AI28="H", (10*_xlfn.XLOOKUP($A51, TeamForm!$B$4:$B$23, TeamForm!$AA$4:$AA$23)*_xlfn.XLOOKUP(UPPER(AI7), TeamForm!$B$4:$B$23, TeamForm!$AD$4:$AD$23))/(MAX(TeamForm!$AA$4:$AA$23)*MAX(TeamForm!$AD$4:$AD$23)), AI28="BLANK", "0")</f>
        <v>10</v>
      </c>
      <c r="AJ51" s="258" cm="1">
        <f t="array" ref="AJ51">_xlfn.IFS(AJ28="A", (10*_xlfn.XLOOKUP($A51, TeamForm!$B$4:$B$23, TeamForm!$AC$4:$AC$23)*_xlfn.XLOOKUP(UPPER(AJ7), TeamForm!$B$4:$B$23, TeamForm!$AB$4:$AB$23))/(MAX(TeamForm!$AC$4:$AC$23)*MAX(TeamForm!$AB$4:$AB$23)), AJ28="H", (10*_xlfn.XLOOKUP($A51, TeamForm!$B$4:$B$23, TeamForm!$AA$4:$AA$23)*_xlfn.XLOOKUP(UPPER(AJ7), TeamForm!$B$4:$B$23, TeamForm!$AD$4:$AD$23))/(MAX(TeamForm!$AA$4:$AA$23)*MAX(TeamForm!$AD$4:$AD$23)), AJ28="BLANK", "0")</f>
        <v>2.6555289446317714</v>
      </c>
      <c r="AK51" s="258" cm="1">
        <f t="array" ref="AK51">_xlfn.IFS(AK28="A", (10*_xlfn.XLOOKUP($A51, TeamForm!$B$4:$B$23, TeamForm!$AC$4:$AC$23)*_xlfn.XLOOKUP(UPPER(AK7), TeamForm!$B$4:$B$23, TeamForm!$AB$4:$AB$23))/(MAX(TeamForm!$AC$4:$AC$23)*MAX(TeamForm!$AB$4:$AB$23)), AK28="H", (10*_xlfn.XLOOKUP($A51, TeamForm!$B$4:$B$23, TeamForm!$AA$4:$AA$23)*_xlfn.XLOOKUP(UPPER(AK7), TeamForm!$B$4:$B$23, TeamForm!$AD$4:$AD$23))/(MAX(TeamForm!$AA$4:$AA$23)*MAX(TeamForm!$AD$4:$AD$23)), AK28="BLANK", "0")</f>
        <v>5.5855855855855854</v>
      </c>
      <c r="AL51" s="258" cm="1">
        <f t="array" ref="AL51">_xlfn.IFS(AL28="A", (10*_xlfn.XLOOKUP($A51, TeamForm!$B$4:$B$23, TeamForm!$AC$4:$AC$23)*_xlfn.XLOOKUP(UPPER(AL7), TeamForm!$B$4:$B$23, TeamForm!$AB$4:$AB$23))/(MAX(TeamForm!$AC$4:$AC$23)*MAX(TeamForm!$AB$4:$AB$23)), AL28="H", (10*_xlfn.XLOOKUP($A51, TeamForm!$B$4:$B$23, TeamForm!$AA$4:$AA$23)*_xlfn.XLOOKUP(UPPER(AL7), TeamForm!$B$4:$B$23, TeamForm!$AD$4:$AD$23))/(MAX(TeamForm!$AA$4:$AA$23)*MAX(TeamForm!$AD$4:$AD$23)), AL28="BLANK", "0")</f>
        <v>5.6235827664399087</v>
      </c>
      <c r="AM51" s="259" cm="1">
        <f t="array" ref="AM51">_xlfn.IFS(AM28="A", (10*_xlfn.XLOOKUP($A51, TeamForm!$B$4:$B$23, TeamForm!$AC$4:$AC$23)*_xlfn.XLOOKUP(UPPER(AM7), TeamForm!$B$4:$B$23, TeamForm!$AB$4:$AB$23))/(MAX(TeamForm!$AC$4:$AC$23)*MAX(TeamForm!$AB$4:$AB$23)), AM28="H", (10*_xlfn.XLOOKUP($A51, TeamForm!$B$4:$B$23, TeamForm!$AA$4:$AA$23)*_xlfn.XLOOKUP(UPPER(AM7), TeamForm!$B$4:$B$23, TeamForm!$AD$4:$AD$23))/(MAX(TeamForm!$AA$4:$AA$23)*MAX(TeamForm!$AD$4:$AD$23)), AM28="BLANK", "0")</f>
        <v>4.7434639163651493</v>
      </c>
      <c r="AO51" s="179" t="s">
        <v>81</v>
      </c>
      <c r="AP51" s="263" cm="1">
        <f t="array" ref="AP51">_xlfn.IFS(B28="A", 10*(MIN(TeamForm!$AA$4:$AA$23)*MIN(TeamForm!$AD$4:$AD$23))/(_xlfn.XLOOKUP($AO51, TeamForm!$B$4:$B$23, TeamForm!$AD$4:$AD$23)*_xlfn.XLOOKUP(UPPER(B7), TeamForm!$B$4:$B$23, TeamForm!$AA$4:$AA$23)), B28="H", 10*(MIN(TeamForm!$AB$4:$AB$23)*MIN(TeamForm!$AC$4:$AC$23))/(_xlfn.XLOOKUP($AO51, TeamForm!$B$4:$B$23, TeamForm!$AB$4:$AB$23)*_xlfn.XLOOKUP(UPPER(B7), TeamForm!$B$4:$B$23, TeamForm!$AC$4:$AC$23)), B28="BLANK", 0)</f>
        <v>2.8768215258373719</v>
      </c>
      <c r="AQ51" s="263" cm="1">
        <f t="array" ref="AQ51">_xlfn.IFS(C28="A", 10*(MIN(TeamForm!$AA$4:$AA$23)*MIN(TeamForm!$AD$4:$AD$23))/(_xlfn.XLOOKUP($AO51, TeamForm!$B$4:$B$23, TeamForm!$AD$4:$AD$23)*_xlfn.XLOOKUP(UPPER(C7), TeamForm!$B$4:$B$23, TeamForm!$AA$4:$AA$23)), C28="H", 10*(MIN(TeamForm!$AB$4:$AB$23)*MIN(TeamForm!$AC$4:$AC$23))/(_xlfn.XLOOKUP($AO51, TeamForm!$B$4:$B$23, TeamForm!$AB$4:$AB$23)*_xlfn.XLOOKUP(UPPER(C7), TeamForm!$B$4:$B$23, TeamForm!$AC$4:$AC$23)), C28="BLANK", 0)</f>
        <v>4.9158980438648481</v>
      </c>
      <c r="AR51" s="263" cm="1">
        <f t="array" ref="AR51">_xlfn.IFS(D28="A", 10*(MIN(TeamForm!$AA$4:$AA$23)*MIN(TeamForm!$AD$4:$AD$23))/(_xlfn.XLOOKUP($AO51, TeamForm!$B$4:$B$23, TeamForm!$AD$4:$AD$23)*_xlfn.XLOOKUP(UPPER(D7), TeamForm!$B$4:$B$23, TeamForm!$AA$4:$AA$23)), D28="H", 10*(MIN(TeamForm!$AB$4:$AB$23)*MIN(TeamForm!$AC$4:$AC$23))/(_xlfn.XLOOKUP($AO51, TeamForm!$B$4:$B$23, TeamForm!$AB$4:$AB$23)*_xlfn.XLOOKUP(UPPER(D7), TeamForm!$B$4:$B$23, TeamForm!$AC$4:$AC$23)), D28="BLANK", 0)</f>
        <v>4.5229591836734695</v>
      </c>
      <c r="AS51" s="263" cm="1">
        <f t="array" ref="AS51">_xlfn.IFS(E28="A", 10*(MIN(TeamForm!$AA$4:$AA$23)*MIN(TeamForm!$AD$4:$AD$23))/(_xlfn.XLOOKUP($AO51, TeamForm!$B$4:$B$23, TeamForm!$AD$4:$AD$23)*_xlfn.XLOOKUP(UPPER(E7), TeamForm!$B$4:$B$23, TeamForm!$AA$4:$AA$23)), E28="H", 10*(MIN(TeamForm!$AB$4:$AB$23)*MIN(TeamForm!$AC$4:$AC$23))/(_xlfn.XLOOKUP($AO51, TeamForm!$B$4:$B$23, TeamForm!$AB$4:$AB$23)*_xlfn.XLOOKUP(UPPER(E7), TeamForm!$B$4:$B$23, TeamForm!$AC$4:$AC$23)), E28="BLANK", 0)</f>
        <v>9.92</v>
      </c>
      <c r="AT51" s="263" cm="1">
        <f t="array" ref="AT51">_xlfn.IFS(F28="A", 10*(MIN(TeamForm!$AA$4:$AA$23)*MIN(TeamForm!$AD$4:$AD$23))/(_xlfn.XLOOKUP($AO51, TeamForm!$B$4:$B$23, TeamForm!$AD$4:$AD$23)*_xlfn.XLOOKUP(UPPER(F7), TeamForm!$B$4:$B$23, TeamForm!$AA$4:$AA$23)), F28="H", 10*(MIN(TeamForm!$AB$4:$AB$23)*MIN(TeamForm!$AC$4:$AC$23))/(_xlfn.XLOOKUP($AO51, TeamForm!$B$4:$B$23, TeamForm!$AB$4:$AB$23)*_xlfn.XLOOKUP(UPPER(F7), TeamForm!$B$4:$B$23, TeamForm!$AC$4:$AC$23)), F28="BLANK", 0)</f>
        <v>4.4827675675675671</v>
      </c>
      <c r="AU51" s="263" cm="1">
        <f t="array" ref="AU51">_xlfn.IFS(G28="A", 10*(MIN(TeamForm!$AA$4:$AA$23)*MIN(TeamForm!$AD$4:$AD$23))/(_xlfn.XLOOKUP($AO51, TeamForm!$B$4:$B$23, TeamForm!$AD$4:$AD$23)*_xlfn.XLOOKUP(UPPER(G7), TeamForm!$B$4:$B$23, TeamForm!$AA$4:$AA$23)), G28="H", 10*(MIN(TeamForm!$AB$4:$AB$23)*MIN(TeamForm!$AC$4:$AC$23))/(_xlfn.XLOOKUP($AO51, TeamForm!$B$4:$B$23, TeamForm!$AB$4:$AB$23)*_xlfn.XLOOKUP(UPPER(G7), TeamForm!$B$4:$B$23, TeamForm!$AC$4:$AC$23)), G28="BLANK", 0)</f>
        <v>1.6416850751289529</v>
      </c>
      <c r="AV51" s="263" cm="1">
        <f t="array" ref="AV51">_xlfn.IFS(H28="A", 10*(MIN(TeamForm!$AA$4:$AA$23)*MIN(TeamForm!$AD$4:$AD$23))/(_xlfn.XLOOKUP($AO51, TeamForm!$B$4:$B$23, TeamForm!$AD$4:$AD$23)*_xlfn.XLOOKUP(UPPER(H7), TeamForm!$B$4:$B$23, TeamForm!$AA$4:$AA$23)), H28="H", 10*(MIN(TeamForm!$AB$4:$AB$23)*MIN(TeamForm!$AC$4:$AC$23))/(_xlfn.XLOOKUP($AO51, TeamForm!$B$4:$B$23, TeamForm!$AB$4:$AB$23)*_xlfn.XLOOKUP(UPPER(H7), TeamForm!$B$4:$B$23, TeamForm!$AC$4:$AC$23)), H28="BLANK", 0)</f>
        <v>1.927904785607623</v>
      </c>
      <c r="AW51" s="263" cm="1">
        <f t="array" ref="AW51">_xlfn.IFS(I28="A", 10*(MIN(TeamForm!$AA$4:$AA$23)*MIN(TeamForm!$AD$4:$AD$23))/(_xlfn.XLOOKUP($AO51, TeamForm!$B$4:$B$23, TeamForm!$AD$4:$AD$23)*_xlfn.XLOOKUP(UPPER(I7), TeamForm!$B$4:$B$23, TeamForm!$AA$4:$AA$23)), I28="H", 10*(MIN(TeamForm!$AB$4:$AB$23)*MIN(TeamForm!$AC$4:$AC$23))/(_xlfn.XLOOKUP($AO51, TeamForm!$B$4:$B$23, TeamForm!$AB$4:$AB$23)*_xlfn.XLOOKUP(UPPER(I7), TeamForm!$B$4:$B$23, TeamForm!$AC$4:$AC$23)), I28="BLANK", 0)</f>
        <v>9.6431627906976747</v>
      </c>
      <c r="AX51" s="263" cm="1">
        <f t="array" ref="AX51">_xlfn.IFS(J28="A", 10*(MIN(TeamForm!$AA$4:$AA$23)*MIN(TeamForm!$AD$4:$AD$23))/(_xlfn.XLOOKUP($AO51, TeamForm!$B$4:$B$23, TeamForm!$AD$4:$AD$23)*_xlfn.XLOOKUP(UPPER(J7), TeamForm!$B$4:$B$23, TeamForm!$AA$4:$AA$23)), J28="H", 10*(MIN(TeamForm!$AB$4:$AB$23)*MIN(TeamForm!$AC$4:$AC$23))/(_xlfn.XLOOKUP($AO51, TeamForm!$B$4:$B$23, TeamForm!$AB$4:$AB$23)*_xlfn.XLOOKUP(UPPER(J7), TeamForm!$B$4:$B$23, TeamForm!$AC$4:$AC$23)), J28="BLANK", 0)</f>
        <v>2.6968741192659031</v>
      </c>
      <c r="AY51" s="263" cm="1">
        <f t="array" ref="AY51">_xlfn.IFS(K28="A", 10*(MIN(TeamForm!$AA$4:$AA$23)*MIN(TeamForm!$AD$4:$AD$23))/(_xlfn.XLOOKUP($AO51, TeamForm!$B$4:$B$23, TeamForm!$AD$4:$AD$23)*_xlfn.XLOOKUP(UPPER(K7), TeamForm!$B$4:$B$23, TeamForm!$AA$4:$AA$23)), K28="H", 10*(MIN(TeamForm!$AB$4:$AB$23)*MIN(TeamForm!$AC$4:$AC$23))/(_xlfn.XLOOKUP($AO51, TeamForm!$B$4:$B$23, TeamForm!$AB$4:$AB$23)*_xlfn.XLOOKUP(UPPER(K7), TeamForm!$B$4:$B$23, TeamForm!$AC$4:$AC$23)), K28="BLANK", 0)</f>
        <v>5.7391833910034604</v>
      </c>
      <c r="AZ51" s="263" cm="1">
        <f t="array" ref="AZ51">_xlfn.IFS(L28="A", 10*(MIN(TeamForm!$AA$4:$AA$23)*MIN(TeamForm!$AD$4:$AD$23))/(_xlfn.XLOOKUP($AO51, TeamForm!$B$4:$B$23, TeamForm!$AD$4:$AD$23)*_xlfn.XLOOKUP(UPPER(L7), TeamForm!$B$4:$B$23, TeamForm!$AA$4:$AA$23)), L28="H", 10*(MIN(TeamForm!$AB$4:$AB$23)*MIN(TeamForm!$AC$4:$AC$23))/(_xlfn.XLOOKUP($AO51, TeamForm!$B$4:$B$23, TeamForm!$AB$4:$AB$23)*_xlfn.XLOOKUP(UPPER(L7), TeamForm!$B$4:$B$23, TeamForm!$AC$4:$AC$23)), L28="BLANK", 0)</f>
        <v>9.92</v>
      </c>
      <c r="BA51" s="263" cm="1">
        <f t="array" ref="BA51">_xlfn.IFS(M28="A", 10*(MIN(TeamForm!$AA$4:$AA$23)*MIN(TeamForm!$AD$4:$AD$23))/(_xlfn.XLOOKUP($AO51, TeamForm!$B$4:$B$23, TeamForm!$AD$4:$AD$23)*_xlfn.XLOOKUP(UPPER(M7), TeamForm!$B$4:$B$23, TeamForm!$AA$4:$AA$23)), M28="H", 10*(MIN(TeamForm!$AB$4:$AB$23)*MIN(TeamForm!$AC$4:$AC$23))/(_xlfn.XLOOKUP($AO51, TeamForm!$B$4:$B$23, TeamForm!$AB$4:$AB$23)*_xlfn.XLOOKUP(UPPER(M7), TeamForm!$B$4:$B$23, TeamForm!$AC$4:$AC$23)), M28="BLANK", 0)</f>
        <v>1.9892588793173727</v>
      </c>
      <c r="BB51" s="263" cm="1">
        <f t="array" ref="BB51">_xlfn.IFS(N28="A", 10*(MIN(TeamForm!$AA$4:$AA$23)*MIN(TeamForm!$AD$4:$AD$23))/(_xlfn.XLOOKUP($AO51, TeamForm!$B$4:$B$23, TeamForm!$AD$4:$AD$23)*_xlfn.XLOOKUP(UPPER(N7), TeamForm!$B$4:$B$23, TeamForm!$AA$4:$AA$23)), N28="H", 10*(MIN(TeamForm!$AB$4:$AB$23)*MIN(TeamForm!$AC$4:$AC$23))/(_xlfn.XLOOKUP($AO51, TeamForm!$B$4:$B$23, TeamForm!$AB$4:$AB$23)*_xlfn.XLOOKUP(UPPER(N7), TeamForm!$B$4:$B$23, TeamForm!$AC$4:$AC$23)), N28="BLANK", 0)</f>
        <v>2.0792392739976999</v>
      </c>
      <c r="BC51" s="263" cm="1">
        <f t="array" ref="BC51">_xlfn.IFS(O28="A", 10*(MIN(TeamForm!$AA$4:$AA$23)*MIN(TeamForm!$AD$4:$AD$23))/(_xlfn.XLOOKUP($AO51, TeamForm!$B$4:$B$23, TeamForm!$AD$4:$AD$23)*_xlfn.XLOOKUP(UPPER(O7), TeamForm!$B$4:$B$23, TeamForm!$AA$4:$AA$23)), O28="H", 10*(MIN(TeamForm!$AB$4:$AB$23)*MIN(TeamForm!$AC$4:$AC$23))/(_xlfn.XLOOKUP($AO51, TeamForm!$B$4:$B$23, TeamForm!$AB$4:$AB$23)*_xlfn.XLOOKUP(UPPER(O7), TeamForm!$B$4:$B$23, TeamForm!$AC$4:$AC$23)), O28="BLANK", 0)</f>
        <v>6.0780195439739417</v>
      </c>
      <c r="BD51" s="263" cm="1">
        <f t="array" ref="BD51">_xlfn.IFS(P28="A", 10*(MIN(TeamForm!$AA$4:$AA$23)*MIN(TeamForm!$AD$4:$AD$23))/(_xlfn.XLOOKUP($AO51, TeamForm!$B$4:$B$23, TeamForm!$AD$4:$AD$23)*_xlfn.XLOOKUP(UPPER(P7), TeamForm!$B$4:$B$23, TeamForm!$AA$4:$AA$23)), P28="H", 10*(MIN(TeamForm!$AB$4:$AB$23)*MIN(TeamForm!$AC$4:$AC$23))/(_xlfn.XLOOKUP($AO51, TeamForm!$B$4:$B$23, TeamForm!$AB$4:$AB$23)*_xlfn.XLOOKUP(UPPER(P7), TeamForm!$B$4:$B$23, TeamForm!$AC$4:$AC$23)), P28="BLANK", 0)</f>
        <v>2.0684436391378984</v>
      </c>
      <c r="BE51" s="263" cm="1">
        <f t="array" ref="BE51">_xlfn.IFS(Q28="A", 10*(MIN(TeamForm!$AA$4:$AA$23)*MIN(TeamForm!$AD$4:$AD$23))/(_xlfn.XLOOKUP($AO51, TeamForm!$B$4:$B$23, TeamForm!$AD$4:$AD$23)*_xlfn.XLOOKUP(UPPER(Q7), TeamForm!$B$4:$B$23, TeamForm!$AA$4:$AA$23)), Q28="H", 10*(MIN(TeamForm!$AB$4:$AB$23)*MIN(TeamForm!$AC$4:$AC$23))/(_xlfn.XLOOKUP($AO51, TeamForm!$B$4:$B$23, TeamForm!$AB$4:$AB$23)*_xlfn.XLOOKUP(UPPER(Q7), TeamForm!$B$4:$B$23, TeamForm!$AC$4:$AC$23)), Q28="BLANK", 0)</f>
        <v>8.5850103519668739</v>
      </c>
      <c r="BF51" s="263" cm="1">
        <f t="array" ref="BF51">_xlfn.IFS(R28="A", 10*(MIN(TeamForm!$AA$4:$AA$23)*MIN(TeamForm!$AD$4:$AD$23))/(_xlfn.XLOOKUP($AO51, TeamForm!$B$4:$B$23, TeamForm!$AD$4:$AD$23)*_xlfn.XLOOKUP(UPPER(R7), TeamForm!$B$4:$B$23, TeamForm!$AA$4:$AA$23)), R28="H", 10*(MIN(TeamForm!$AB$4:$AB$23)*MIN(TeamForm!$AC$4:$AC$23))/(_xlfn.XLOOKUP($AO51, TeamForm!$B$4:$B$23, TeamForm!$AB$4:$AB$23)*_xlfn.XLOOKUP(UPPER(R7), TeamForm!$B$4:$B$23, TeamForm!$AC$4:$AC$23)), R28="BLANK", 0)</f>
        <v>3.0576845555100363</v>
      </c>
      <c r="BG51" s="263" cm="1">
        <f t="array" ref="BG51">_xlfn.IFS(S28="A", 10*(MIN(TeamForm!$AA$4:$AA$23)*MIN(TeamForm!$AD$4:$AD$23))/(_xlfn.XLOOKUP($AO51, TeamForm!$B$4:$B$23, TeamForm!$AD$4:$AD$23)*_xlfn.XLOOKUP(UPPER(S7), TeamForm!$B$4:$B$23, TeamForm!$AA$4:$AA$23)), S28="H", 10*(MIN(TeamForm!$AB$4:$AB$23)*MIN(TeamForm!$AC$4:$AC$23))/(_xlfn.XLOOKUP($AO51, TeamForm!$B$4:$B$23, TeamForm!$AB$4:$AB$23)*_xlfn.XLOOKUP(UPPER(S7), TeamForm!$B$4:$B$23, TeamForm!$AC$4:$AC$23)), S28="BLANK", 0)</f>
        <v>1.9826588166786294</v>
      </c>
      <c r="BH51" s="263" cm="1">
        <f t="array" ref="BH51">_xlfn.IFS(T28="A", 10*(MIN(TeamForm!$AA$4:$AA$23)*MIN(TeamForm!$AD$4:$AD$23))/(_xlfn.XLOOKUP($AO51, TeamForm!$B$4:$B$23, TeamForm!$AD$4:$AD$23)*_xlfn.XLOOKUP(UPPER(T7), TeamForm!$B$4:$B$23, TeamForm!$AA$4:$AA$23)), T28="H", 10*(MIN(TeamForm!$AB$4:$AB$23)*MIN(TeamForm!$AC$4:$AC$23))/(_xlfn.XLOOKUP($AO51, TeamForm!$B$4:$B$23, TeamForm!$AB$4:$AB$23)*_xlfn.XLOOKUP(UPPER(T7), TeamForm!$B$4:$B$23, TeamForm!$AC$4:$AC$23)), T28="BLANK", 0)</f>
        <v>4.5229591836734695</v>
      </c>
      <c r="BI51" s="263" cm="1">
        <f t="array" ref="BI51">_xlfn.IFS(U28="A", 10*(MIN(TeamForm!$AA$4:$AA$23)*MIN(TeamForm!$AD$4:$AD$23))/(_xlfn.XLOOKUP($AO51, TeamForm!$B$4:$B$23, TeamForm!$AD$4:$AD$23)*_xlfn.XLOOKUP(UPPER(U7), TeamForm!$B$4:$B$23, TeamForm!$AA$4:$AA$23)), U28="H", 10*(MIN(TeamForm!$AB$4:$AB$23)*MIN(TeamForm!$AC$4:$AC$23))/(_xlfn.XLOOKUP($AO51, TeamForm!$B$4:$B$23, TeamForm!$AB$4:$AB$23)*_xlfn.XLOOKUP(UPPER(U7), TeamForm!$B$4:$B$23, TeamForm!$AC$4:$AC$23)), U28="BLANK", 0)</f>
        <v>7.3002816901408458</v>
      </c>
      <c r="BJ51" s="263" cm="1">
        <f t="array" ref="BJ51">_xlfn.IFS(V28="A", 10*(MIN(TeamForm!$AA$4:$AA$23)*MIN(TeamForm!$AD$4:$AD$23))/(_xlfn.XLOOKUP($AO51, TeamForm!$B$4:$B$23, TeamForm!$AD$4:$AD$23)*_xlfn.XLOOKUP(UPPER(V7), TeamForm!$B$4:$B$23, TeamForm!$AA$4:$AA$23)), V28="H", 10*(MIN(TeamForm!$AB$4:$AB$23)*MIN(TeamForm!$AC$4:$AC$23))/(_xlfn.XLOOKUP($AO51, TeamForm!$B$4:$B$23, TeamForm!$AB$4:$AB$23)*_xlfn.XLOOKUP(UPPER(V7), TeamForm!$B$4:$B$23, TeamForm!$AC$4:$AC$23)), V28="BLANK", 0)</f>
        <v>9.1244596577017116</v>
      </c>
      <c r="BK51" s="263" cm="1">
        <f t="array" ref="BK51">_xlfn.IFS(W28="A", 10*(MIN(TeamForm!$AA$4:$AA$23)*MIN(TeamForm!$AD$4:$AD$23))/(_xlfn.XLOOKUP($AO51, TeamForm!$B$4:$B$23, TeamForm!$AD$4:$AD$23)*_xlfn.XLOOKUP(UPPER(W7), TeamForm!$B$4:$B$23, TeamForm!$AA$4:$AA$23)), W28="H", 10*(MIN(TeamForm!$AB$4:$AB$23)*MIN(TeamForm!$AC$4:$AC$23))/(_xlfn.XLOOKUP($AO51, TeamForm!$B$4:$B$23, TeamForm!$AB$4:$AB$23)*_xlfn.XLOOKUP(UPPER(W7), TeamForm!$B$4:$B$23, TeamForm!$AC$4:$AC$23)), W28="BLANK", 0)</f>
        <v>2.57574727304715</v>
      </c>
      <c r="BL51" s="263" cm="1">
        <f t="array" ref="BL51">_xlfn.IFS(X28="A", 10*(MIN(TeamForm!$AA$4:$AA$23)*MIN(TeamForm!$AD$4:$AD$23))/(_xlfn.XLOOKUP($AO51, TeamForm!$B$4:$B$23, TeamForm!$AD$4:$AD$23)*_xlfn.XLOOKUP(UPPER(X7), TeamForm!$B$4:$B$23, TeamForm!$AA$4:$AA$23)), X28="H", 10*(MIN(TeamForm!$AB$4:$AB$23)*MIN(TeamForm!$AC$4:$AC$23))/(_xlfn.XLOOKUP($AO51, TeamForm!$B$4:$B$23, TeamForm!$AB$4:$AB$23)*_xlfn.XLOOKUP(UPPER(X7), TeamForm!$B$4:$B$23, TeamForm!$AC$4:$AC$23)), X28="BLANK", 0)</f>
        <v>2.6558816326530614</v>
      </c>
      <c r="BM51" s="263" cm="1">
        <f t="array" ref="BM51">_xlfn.IFS(Y28="A", 10*(MIN(TeamForm!$AA$4:$AA$23)*MIN(TeamForm!$AD$4:$AD$23))/(_xlfn.XLOOKUP($AO51, TeamForm!$B$4:$B$23, TeamForm!$AD$4:$AD$23)*_xlfn.XLOOKUP(UPPER(Y7), TeamForm!$B$4:$B$23, TeamForm!$AA$4:$AA$23)), Y28="H", 10*(MIN(TeamForm!$AB$4:$AB$23)*MIN(TeamForm!$AC$4:$AC$23))/(_xlfn.XLOOKUP($AO51, TeamForm!$B$4:$B$23, TeamForm!$AB$4:$AB$23)*_xlfn.XLOOKUP(UPPER(Y7), TeamForm!$B$4:$B$23, TeamForm!$AC$4:$AC$23)), Y28="BLANK", 0)</f>
        <v>7.1905664739884392</v>
      </c>
      <c r="BN51" s="263" cm="1">
        <f t="array" ref="BN51">_xlfn.IFS(Z28="A", 10*(MIN(TeamForm!$AA$4:$AA$23)*MIN(TeamForm!$AD$4:$AD$23))/(_xlfn.XLOOKUP($AO51, TeamForm!$B$4:$B$23, TeamForm!$AD$4:$AD$23)*_xlfn.XLOOKUP(UPPER(Z7), TeamForm!$B$4:$B$23, TeamForm!$AA$4:$AA$23)), Z28="H", 10*(MIN(TeamForm!$AB$4:$AB$23)*MIN(TeamForm!$AC$4:$AC$23))/(_xlfn.XLOOKUP($AO51, TeamForm!$B$4:$B$23, TeamForm!$AB$4:$AB$23)*_xlfn.XLOOKUP(UPPER(Z7), TeamForm!$B$4:$B$23, TeamForm!$AC$4:$AC$23)), Z28="BLANK", 0)</f>
        <v>2.3628840148158909</v>
      </c>
      <c r="BO51" s="263" cm="1">
        <f t="array" ref="BO51">_xlfn.IFS(AA28="A", 10*(MIN(TeamForm!$AA$4:$AA$23)*MIN(TeamForm!$AD$4:$AD$23))/(_xlfn.XLOOKUP($AO51, TeamForm!$B$4:$B$23, TeamForm!$AD$4:$AD$23)*_xlfn.XLOOKUP(UPPER(AA7), TeamForm!$B$4:$B$23, TeamForm!$AA$4:$AA$23)), AA28="H", 10*(MIN(TeamForm!$AB$4:$AB$23)*MIN(TeamForm!$AC$4:$AC$23))/(_xlfn.XLOOKUP($AO51, TeamForm!$B$4:$B$23, TeamForm!$AB$4:$AB$23)*_xlfn.XLOOKUP(UPPER(AA7), TeamForm!$B$4:$B$23, TeamForm!$AC$4:$AC$23)), AA28="BLANK", 0)</f>
        <v>5.2421744627054343</v>
      </c>
      <c r="BP51" s="263" cm="1">
        <f t="array" ref="BP51">_xlfn.IFS(AB28="A", 10*(MIN(TeamForm!$AA$4:$AA$23)*MIN(TeamForm!$AD$4:$AD$23))/(_xlfn.XLOOKUP($AO51, TeamForm!$B$4:$B$23, TeamForm!$AD$4:$AD$23)*_xlfn.XLOOKUP(UPPER(AB7), TeamForm!$B$4:$B$23, TeamForm!$AA$4:$AA$23)), AB28="H", 10*(MIN(TeamForm!$AB$4:$AB$23)*MIN(TeamForm!$AC$4:$AC$23))/(_xlfn.XLOOKUP($AO51, TeamForm!$B$4:$B$23, TeamForm!$AB$4:$AB$23)*_xlfn.XLOOKUP(UPPER(AB7), TeamForm!$B$4:$B$23, TeamForm!$AC$4:$AC$23)), AB28="BLANK", 0)</f>
        <v>6.6080637450199182</v>
      </c>
      <c r="BQ51" s="263" cm="1">
        <f t="array" ref="BQ51">_xlfn.IFS(AC28="A", 10*(MIN(TeamForm!$AA$4:$AA$23)*MIN(TeamForm!$AD$4:$AD$23))/(_xlfn.XLOOKUP($AO51, TeamForm!$B$4:$B$23, TeamForm!$AD$4:$AD$23)*_xlfn.XLOOKUP(UPPER(AC7), TeamForm!$B$4:$B$23, TeamForm!$AA$4:$AA$23)), AC28="H", 10*(MIN(TeamForm!$AB$4:$AB$23)*MIN(TeamForm!$AC$4:$AC$23))/(_xlfn.XLOOKUP($AO51, TeamForm!$B$4:$B$23, TeamForm!$AB$4:$AB$23)*_xlfn.XLOOKUP(UPPER(AC7), TeamForm!$B$4:$B$23, TeamForm!$AC$4:$AC$23)), AC28="BLANK", 0)</f>
        <v>4.5229591836734695</v>
      </c>
      <c r="BR51" s="263" cm="1">
        <f t="array" ref="BR51">_xlfn.IFS(AD28="A", 10*(MIN(TeamForm!$AA$4:$AA$23)*MIN(TeamForm!$AD$4:$AD$23))/(_xlfn.XLOOKUP($AO51, TeamForm!$B$4:$B$23, TeamForm!$AD$4:$AD$23)*_xlfn.XLOOKUP(UPPER(AD7), TeamForm!$B$4:$B$23, TeamForm!$AA$4:$AA$23)), AD28="H", 10*(MIN(TeamForm!$AB$4:$AB$23)*MIN(TeamForm!$AC$4:$AC$23))/(_xlfn.XLOOKUP($AO51, TeamForm!$B$4:$B$23, TeamForm!$AB$4:$AB$23)*_xlfn.XLOOKUP(UPPER(AD7), TeamForm!$B$4:$B$23, TeamForm!$AC$4:$AC$23)), AD28="BLANK", 0)</f>
        <v>1.6037932564330082</v>
      </c>
      <c r="BS51" s="263" cm="1">
        <f t="array" ref="BS51">_xlfn.IFS(AE28="A", 10*(MIN(TeamForm!$AA$4:$AA$23)*MIN(TeamForm!$AD$4:$AD$23))/(_xlfn.XLOOKUP($AO51, TeamForm!$B$4:$B$23, TeamForm!$AD$4:$AD$23)*_xlfn.XLOOKUP(UPPER(AE7), TeamForm!$B$4:$B$23, TeamForm!$AA$4:$AA$23)), AE28="H", 10*(MIN(TeamForm!$AB$4:$AB$23)*MIN(TeamForm!$AC$4:$AC$23))/(_xlfn.XLOOKUP($AO51, TeamForm!$B$4:$B$23, TeamForm!$AB$4:$AB$23)*_xlfn.XLOOKUP(UPPER(AE7), TeamForm!$B$4:$B$23, TeamForm!$AC$4:$AC$23)), AE28="BLANK", 0)</f>
        <v>9.92</v>
      </c>
      <c r="BT51" s="263" cm="1">
        <f t="array" ref="BT51">_xlfn.IFS(AF28="A", 10*(MIN(TeamForm!$AA$4:$AA$23)*MIN(TeamForm!$AD$4:$AD$23))/(_xlfn.XLOOKUP($AO51, TeamForm!$B$4:$B$23, TeamForm!$AD$4:$AD$23)*_xlfn.XLOOKUP(UPPER(AF7), TeamForm!$B$4:$B$23, TeamForm!$AA$4:$AA$23)), AF28="H", 10*(MIN(TeamForm!$AB$4:$AB$23)*MIN(TeamForm!$AC$4:$AC$23))/(_xlfn.XLOOKUP($AO51, TeamForm!$B$4:$B$23, TeamForm!$AB$4:$AB$23)*_xlfn.XLOOKUP(UPPER(AF7), TeamForm!$B$4:$B$23, TeamForm!$AC$4:$AC$23)), AF28="BLANK", 0)</f>
        <v>3.1123612882653067</v>
      </c>
      <c r="BU51" s="263" cm="1">
        <f t="array" ref="BU51">_xlfn.IFS(AG28="A", 10*(MIN(TeamForm!$AA$4:$AA$23)*MIN(TeamForm!$AD$4:$AD$23))/(_xlfn.XLOOKUP($AO51, TeamForm!$B$4:$B$23, TeamForm!$AD$4:$AD$23)*_xlfn.XLOOKUP(UPPER(AG7), TeamForm!$B$4:$B$23, TeamForm!$AA$4:$AA$23)), AG28="H", 10*(MIN(TeamForm!$AB$4:$AB$23)*MIN(TeamForm!$AC$4:$AC$23))/(_xlfn.XLOOKUP($AO51, TeamForm!$B$4:$B$23, TeamForm!$AB$4:$AB$23)*_xlfn.XLOOKUP(UPPER(AG7), TeamForm!$B$4:$B$23, TeamForm!$AC$4:$AC$23)), AG28="BLANK", 0)</f>
        <v>6.9237551020408166</v>
      </c>
      <c r="BV51" s="263" cm="1">
        <f t="array" ref="BV51">_xlfn.IFS(AH28="A", 10*(MIN(TeamForm!$AA$4:$AA$23)*MIN(TeamForm!$AD$4:$AD$23))/(_xlfn.XLOOKUP($AO51, TeamForm!$B$4:$B$23, TeamForm!$AD$4:$AD$23)*_xlfn.XLOOKUP(UPPER(AH7), TeamForm!$B$4:$B$23, TeamForm!$AA$4:$AA$23)), AH28="H", 10*(MIN(TeamForm!$AB$4:$AB$23)*MIN(TeamForm!$AC$4:$AC$23))/(_xlfn.XLOOKUP($AO51, TeamForm!$B$4:$B$23, TeamForm!$AB$4:$AB$23)*_xlfn.XLOOKUP(UPPER(AH7), TeamForm!$B$4:$B$23, TeamForm!$AC$4:$AC$23)), AH28="BLANK", 0)</f>
        <v>2.1494039110641321</v>
      </c>
      <c r="BW51" s="263" cm="1">
        <f t="array" ref="BW51">_xlfn.IFS(AI28="A", 10*(MIN(TeamForm!$AA$4:$AA$23)*MIN(TeamForm!$AD$4:$AD$23))/(_xlfn.XLOOKUP($AO51, TeamForm!$B$4:$B$23, TeamForm!$AD$4:$AD$23)*_xlfn.XLOOKUP(UPPER(AI7), TeamForm!$B$4:$B$23, TeamForm!$AA$4:$AA$23)), AI28="H", 10*(MIN(TeamForm!$AB$4:$AB$23)*MIN(TeamForm!$AC$4:$AC$23))/(_xlfn.XLOOKUP($AO51, TeamForm!$B$4:$B$23, TeamForm!$AB$4:$AB$23)*_xlfn.XLOOKUP(UPPER(AI7), TeamForm!$B$4:$B$23, TeamForm!$AC$4:$AC$23)), AI28="BLANK", 0)</f>
        <v>9.92</v>
      </c>
      <c r="BX51" s="263" cm="1">
        <f t="array" ref="BX51">_xlfn.IFS(AJ28="A", 10*(MIN(TeamForm!$AA$4:$AA$23)*MIN(TeamForm!$AD$4:$AD$23))/(_xlfn.XLOOKUP($AO51, TeamForm!$B$4:$B$23, TeamForm!$AD$4:$AD$23)*_xlfn.XLOOKUP(UPPER(AJ7), TeamForm!$B$4:$B$23, TeamForm!$AA$4:$AA$23)), AJ28="H", 10*(MIN(TeamForm!$AB$4:$AB$23)*MIN(TeamForm!$AC$4:$AC$23))/(_xlfn.XLOOKUP($AO51, TeamForm!$B$4:$B$23, TeamForm!$AB$4:$AB$23)*_xlfn.XLOOKUP(UPPER(AJ7), TeamForm!$B$4:$B$23, TeamForm!$AC$4:$AC$23)), AJ28="BLANK", 0)</f>
        <v>1.4169236196399175</v>
      </c>
      <c r="BY51" s="263" cm="1">
        <f t="array" ref="BY51">_xlfn.IFS(AK28="A", 10*(MIN(TeamForm!$AA$4:$AA$23)*MIN(TeamForm!$AD$4:$AD$23))/(_xlfn.XLOOKUP($AO51, TeamForm!$B$4:$B$23, TeamForm!$AD$4:$AD$23)*_xlfn.XLOOKUP(UPPER(AK7), TeamForm!$B$4:$B$23, TeamForm!$AA$4:$AA$23)), AK28="H", 10*(MIN(TeamForm!$AB$4:$AB$23)*MIN(TeamForm!$AC$4:$AC$23))/(_xlfn.XLOOKUP($AO51, TeamForm!$B$4:$B$23, TeamForm!$AB$4:$AB$23)*_xlfn.XLOOKUP(UPPER(AK7), TeamForm!$B$4:$B$23, TeamForm!$AC$4:$AC$23)), AK28="BLANK", 0)</f>
        <v>8.1571672131147537</v>
      </c>
      <c r="BZ51" s="263" cm="1">
        <f t="array" ref="BZ51">_xlfn.IFS(AL28="A", 10*(MIN(TeamForm!$AA$4:$AA$23)*MIN(TeamForm!$AD$4:$AD$23))/(_xlfn.XLOOKUP($AO51, TeamForm!$B$4:$B$23, TeamForm!$AD$4:$AD$23)*_xlfn.XLOOKUP(UPPER(AL7), TeamForm!$B$4:$B$23, TeamForm!$AA$4:$AA$23)), AL28="H", 10*(MIN(TeamForm!$AB$4:$AB$23)*MIN(TeamForm!$AC$4:$AC$23))/(_xlfn.XLOOKUP($AO51, TeamForm!$B$4:$B$23, TeamForm!$AB$4:$AB$23)*_xlfn.XLOOKUP(UPPER(AL7), TeamForm!$B$4:$B$23, TeamForm!$AC$4:$AC$23)), AL28="BLANK", 0)</f>
        <v>5.0109486404833836</v>
      </c>
      <c r="CA51" s="259" cm="1">
        <f t="array" ref="CA51">_xlfn.IFS(AM28="A", 10*(MIN(TeamForm!$AA$4:$AA$23)*MIN(TeamForm!$AD$4:$AD$23))/(_xlfn.XLOOKUP($AO51, TeamForm!$B$4:$B$23, TeamForm!$AD$4:$AD$23)*_xlfn.XLOOKUP(UPPER(AM7), TeamForm!$B$4:$B$23, TeamForm!$AA$4:$AA$23)), AM28="H", 10*(MIN(TeamForm!$AB$4:$AB$23)*MIN(TeamForm!$AC$4:$AC$23))/(_xlfn.XLOOKUP($AO51, TeamForm!$B$4:$B$23, TeamForm!$AB$4:$AB$23)*_xlfn.XLOOKUP(UPPER(AM7), TeamForm!$B$4:$B$23, TeamForm!$AC$4:$AC$23)), AM28="BLANK", 0)</f>
        <v>2.6464719545922892</v>
      </c>
    </row>
    <row r="52" spans="1:79">
      <c r="A52" s="172" t="s">
        <v>99</v>
      </c>
      <c r="B52" s="258" cm="1">
        <f t="array" ref="B52">_xlfn.IFS(B29="A", (10*_xlfn.XLOOKUP($A52, TeamForm!$B$4:$B$23, TeamForm!$AC$4:$AC$23)*_xlfn.XLOOKUP(UPPER(B8), TeamForm!$B$4:$B$23, TeamForm!$AB$4:$AB$23))/(MAX(TeamForm!$AC$4:$AC$23)*MAX(TeamForm!$AB$4:$AB$23)), B29="H", (10*_xlfn.XLOOKUP($A52, TeamForm!$B$4:$B$23, TeamForm!$AA$4:$AA$23)*_xlfn.XLOOKUP(UPPER(B8), TeamForm!$B$4:$B$23, TeamForm!$AD$4:$AD$23))/(MAX(TeamForm!$AA$4:$AA$23)*MAX(TeamForm!$AD$4:$AD$23)), B29="BLANK", "0")</f>
        <v>1.8263326981672239</v>
      </c>
      <c r="C52" s="258" cm="1">
        <f t="array" ref="C52">_xlfn.IFS(C29="A", (10*_xlfn.XLOOKUP($A52, TeamForm!$B$4:$B$23, TeamForm!$AC$4:$AC$23)*_xlfn.XLOOKUP(UPPER(C8), TeamForm!$B$4:$B$23, TeamForm!$AB$4:$AB$23))/(MAX(TeamForm!$AC$4:$AC$23)*MAX(TeamForm!$AB$4:$AB$23)), C29="H", (10*_xlfn.XLOOKUP($A52, TeamForm!$B$4:$B$23, TeamForm!$AA$4:$AA$23)*_xlfn.XLOOKUP(UPPER(C8), TeamForm!$B$4:$B$23, TeamForm!$AD$4:$AD$23))/(MAX(TeamForm!$AA$4:$AA$23)*MAX(TeamForm!$AD$4:$AD$23)), C29="BLANK", "0")</f>
        <v>1.6659938177349074</v>
      </c>
      <c r="D52" s="258" cm="1">
        <f t="array" ref="D52">_xlfn.IFS(D29="A", (10*_xlfn.XLOOKUP($A52, TeamForm!$B$4:$B$23, TeamForm!$AC$4:$AC$23)*_xlfn.XLOOKUP(UPPER(D8), TeamForm!$B$4:$B$23, TeamForm!$AB$4:$AB$23))/(MAX(TeamForm!$AC$4:$AC$23)*MAX(TeamForm!$AB$4:$AB$23)), D29="H", (10*_xlfn.XLOOKUP($A52, TeamForm!$B$4:$B$23, TeamForm!$AA$4:$AA$23)*_xlfn.XLOOKUP(UPPER(D8), TeamForm!$B$4:$B$23, TeamForm!$AD$4:$AD$23))/(MAX(TeamForm!$AA$4:$AA$23)*MAX(TeamForm!$AD$4:$AD$23)), D29="BLANK", "0")</f>
        <v>1.9496797867144655</v>
      </c>
      <c r="E52" s="258" cm="1">
        <f t="array" ref="E52">_xlfn.IFS(E29="A", (10*_xlfn.XLOOKUP($A52, TeamForm!$B$4:$B$23, TeamForm!$AC$4:$AC$23)*_xlfn.XLOOKUP(UPPER(E8), TeamForm!$B$4:$B$23, TeamForm!$AB$4:$AB$23))/(MAX(TeamForm!$AC$4:$AC$23)*MAX(TeamForm!$AB$4:$AB$23)), E29="H", (10*_xlfn.XLOOKUP($A52, TeamForm!$B$4:$B$23, TeamForm!$AA$4:$AA$23)*_xlfn.XLOOKUP(UPPER(E8), TeamForm!$B$4:$B$23, TeamForm!$AD$4:$AD$23))/(MAX(TeamForm!$AA$4:$AA$23)*MAX(TeamForm!$AD$4:$AD$23)), E29="BLANK", "0")</f>
        <v>1.2192656367697001</v>
      </c>
      <c r="F52" s="258" cm="1">
        <f t="array" ref="F52">_xlfn.IFS(F29="A", (10*_xlfn.XLOOKUP($A52, TeamForm!$B$4:$B$23, TeamForm!$AC$4:$AC$23)*_xlfn.XLOOKUP(UPPER(F8), TeamForm!$B$4:$B$23, TeamForm!$AB$4:$AB$23))/(MAX(TeamForm!$AC$4:$AC$23)*MAX(TeamForm!$AB$4:$AB$23)), F29="H", (10*_xlfn.XLOOKUP($A52, TeamForm!$B$4:$B$23, TeamForm!$AA$4:$AA$23)*_xlfn.XLOOKUP(UPPER(F8), TeamForm!$B$4:$B$23, TeamForm!$AD$4:$AD$23))/(MAX(TeamForm!$AA$4:$AA$23)*MAX(TeamForm!$AD$4:$AD$23)), F29="BLANK", "0")</f>
        <v>2.0651608202352452</v>
      </c>
      <c r="G52" s="258" cm="1">
        <f t="array" ref="G52">_xlfn.IFS(G29="A", (10*_xlfn.XLOOKUP($A52, TeamForm!$B$4:$B$23, TeamForm!$AC$4:$AC$23)*_xlfn.XLOOKUP(UPPER(G8), TeamForm!$B$4:$B$23, TeamForm!$AB$4:$AB$23))/(MAX(TeamForm!$AC$4:$AC$23)*MAX(TeamForm!$AB$4:$AB$23)), G29="H", (10*_xlfn.XLOOKUP($A52, TeamForm!$B$4:$B$23, TeamForm!$AA$4:$AA$23)*_xlfn.XLOOKUP(UPPER(G8), TeamForm!$B$4:$B$23, TeamForm!$AD$4:$AD$23))/(MAX(TeamForm!$AA$4:$AA$23)*MAX(TeamForm!$AD$4:$AD$23)), G29="BLANK", "0")</f>
        <v>3.0823433019254396</v>
      </c>
      <c r="H52" s="258" cm="1">
        <f t="array" ref="H52">_xlfn.IFS(H29="A", (10*_xlfn.XLOOKUP($A52, TeamForm!$B$4:$B$23, TeamForm!$AC$4:$AC$23)*_xlfn.XLOOKUP(UPPER(H8), TeamForm!$B$4:$B$23, TeamForm!$AB$4:$AB$23))/(MAX(TeamForm!$AC$4:$AC$23)*MAX(TeamForm!$AB$4:$AB$23)), H29="H", (10*_xlfn.XLOOKUP($A52, TeamForm!$B$4:$B$23, TeamForm!$AA$4:$AA$23)*_xlfn.XLOOKUP(UPPER(H8), TeamForm!$B$4:$B$23, TeamForm!$AD$4:$AD$23))/(MAX(TeamForm!$AA$4:$AA$23)*MAX(TeamForm!$AD$4:$AD$23)), H29="BLANK", "0")</f>
        <v>1.2095115116755426</v>
      </c>
      <c r="I52" s="258" cm="1">
        <f t="array" ref="I52">_xlfn.IFS(I29="A", (10*_xlfn.XLOOKUP($A52, TeamForm!$B$4:$B$23, TeamForm!$AC$4:$AC$23)*_xlfn.XLOOKUP(UPPER(I8), TeamForm!$B$4:$B$23, TeamForm!$AB$4:$AB$23))/(MAX(TeamForm!$AC$4:$AC$23)*MAX(TeamForm!$AB$4:$AB$23)), I29="H", (10*_xlfn.XLOOKUP($A52, TeamForm!$B$4:$B$23, TeamForm!$AA$4:$AA$23)*_xlfn.XLOOKUP(UPPER(I8), TeamForm!$B$4:$B$23, TeamForm!$AD$4:$AD$23))/(MAX(TeamForm!$AA$4:$AA$23)*MAX(TeamForm!$AD$4:$AD$23)), I29="BLANK", "0")</f>
        <v>4.3301759133964817</v>
      </c>
      <c r="J52" s="258" cm="1">
        <f t="array" ref="J52">_xlfn.IFS(J29="A", (10*_xlfn.XLOOKUP($A52, TeamForm!$B$4:$B$23, TeamForm!$AC$4:$AC$23)*_xlfn.XLOOKUP(UPPER(J8), TeamForm!$B$4:$B$23, TeamForm!$AB$4:$AB$23))/(MAX(TeamForm!$AC$4:$AC$23)*MAX(TeamForm!$AB$4:$AB$23)), J29="H", (10*_xlfn.XLOOKUP($A52, TeamForm!$B$4:$B$23, TeamForm!$AA$4:$AA$23)*_xlfn.XLOOKUP(UPPER(J8), TeamForm!$B$4:$B$23, TeamForm!$AD$4:$AD$23))/(MAX(TeamForm!$AA$4:$AA$23)*MAX(TeamForm!$AD$4:$AD$23)), J29="BLANK", "0")</f>
        <v>3.0543219991806629</v>
      </c>
      <c r="K52" s="258" cm="1">
        <f t="array" ref="K52">_xlfn.IFS(K29="A", (10*_xlfn.XLOOKUP($A52, TeamForm!$B$4:$B$23, TeamForm!$AC$4:$AC$23)*_xlfn.XLOOKUP(UPPER(K8), TeamForm!$B$4:$B$23, TeamForm!$AB$4:$AB$23))/(MAX(TeamForm!$AC$4:$AC$23)*MAX(TeamForm!$AB$4:$AB$23)), K29="H", (10*_xlfn.XLOOKUP($A52, TeamForm!$B$4:$B$23, TeamForm!$AA$4:$AA$23)*_xlfn.XLOOKUP(UPPER(K8), TeamForm!$B$4:$B$23, TeamForm!$AD$4:$AD$23))/(MAX(TeamForm!$AA$4:$AA$23)*MAX(TeamForm!$AD$4:$AD$23)), K29="BLANK", "0")</f>
        <v>3.1584812544774343</v>
      </c>
      <c r="L52" s="258" cm="1">
        <f t="array" ref="L52">_xlfn.IFS(L29="A", (10*_xlfn.XLOOKUP($A52, TeamForm!$B$4:$B$23, TeamForm!$AC$4:$AC$23)*_xlfn.XLOOKUP(UPPER(L8), TeamForm!$B$4:$B$23, TeamForm!$AB$4:$AB$23))/(MAX(TeamForm!$AC$4:$AC$23)*MAX(TeamForm!$AB$4:$AB$23)), L29="H", (10*_xlfn.XLOOKUP($A52, TeamForm!$B$4:$B$23, TeamForm!$AA$4:$AA$23)*_xlfn.XLOOKUP(UPPER(L8), TeamForm!$B$4:$B$23, TeamForm!$AD$4:$AD$23))/(MAX(TeamForm!$AA$4:$AA$23)*MAX(TeamForm!$AD$4:$AD$23)), L29="BLANK", "0")</f>
        <v>3.0823433019254396</v>
      </c>
      <c r="M52" s="258" cm="1">
        <f t="array" ref="M52">_xlfn.IFS(M29="A", (10*_xlfn.XLOOKUP($A52, TeamForm!$B$4:$B$23, TeamForm!$AC$4:$AC$23)*_xlfn.XLOOKUP(UPPER(M8), TeamForm!$B$4:$B$23, TeamForm!$AB$4:$AB$23))/(MAX(TeamForm!$AC$4:$AC$23)*MAX(TeamForm!$AB$4:$AB$23)), M29="H", (10*_xlfn.XLOOKUP($A52, TeamForm!$B$4:$B$23, TeamForm!$AA$4:$AA$23)*_xlfn.XLOOKUP(UPPER(M8), TeamForm!$B$4:$B$23, TeamForm!$AD$4:$AD$23))/(MAX(TeamForm!$AA$4:$AA$23)*MAX(TeamForm!$AD$4:$AD$23)), M29="BLANK", "0")</f>
        <v>2.3959920270466926</v>
      </c>
      <c r="N52" s="258" cm="1">
        <f t="array" ref="N52">_xlfn.IFS(N29="A", (10*_xlfn.XLOOKUP($A52, TeamForm!$B$4:$B$23, TeamForm!$AC$4:$AC$23)*_xlfn.XLOOKUP(UPPER(N8), TeamForm!$B$4:$B$23, TeamForm!$AB$4:$AB$23))/(MAX(TeamForm!$AC$4:$AC$23)*MAX(TeamForm!$AB$4:$AB$23)), N29="H", (10*_xlfn.XLOOKUP($A52, TeamForm!$B$4:$B$23, TeamForm!$AA$4:$AA$23)*_xlfn.XLOOKUP(UPPER(N8), TeamForm!$B$4:$B$23, TeamForm!$AD$4:$AD$23))/(MAX(TeamForm!$AA$4:$AA$23)*MAX(TeamForm!$AD$4:$AD$23)), N29="BLANK", "0")</f>
        <v>2.9684575253081138</v>
      </c>
      <c r="O52" s="258" cm="1">
        <f t="array" ref="O52">_xlfn.IFS(O29="A", (10*_xlfn.XLOOKUP($A52, TeamForm!$B$4:$B$23, TeamForm!$AC$4:$AC$23)*_xlfn.XLOOKUP(UPPER(O8), TeamForm!$B$4:$B$23, TeamForm!$AB$4:$AB$23))/(MAX(TeamForm!$AC$4:$AC$23)*MAX(TeamForm!$AB$4:$AB$23)), O29="H", (10*_xlfn.XLOOKUP($A52, TeamForm!$B$4:$B$23, TeamForm!$AA$4:$AA$23)*_xlfn.XLOOKUP(UPPER(O8), TeamForm!$B$4:$B$23, TeamForm!$AD$4:$AD$23))/(MAX(TeamForm!$AA$4:$AA$23)*MAX(TeamForm!$AD$4:$AD$23)), O29="BLANK", "0")</f>
        <v>2.1383584757513492</v>
      </c>
      <c r="P52" s="258" cm="1">
        <f t="array" ref="P52">_xlfn.IFS(P29="A", (10*_xlfn.XLOOKUP($A52, TeamForm!$B$4:$B$23, TeamForm!$AC$4:$AC$23)*_xlfn.XLOOKUP(UPPER(P8), TeamForm!$B$4:$B$23, TeamForm!$AB$4:$AB$23))/(MAX(TeamForm!$AC$4:$AC$23)*MAX(TeamForm!$AB$4:$AB$23)), P29="H", (10*_xlfn.XLOOKUP($A52, TeamForm!$B$4:$B$23, TeamForm!$AA$4:$AA$23)*_xlfn.XLOOKUP(UPPER(P8), TeamForm!$B$4:$B$23, TeamForm!$AD$4:$AD$23))/(MAX(TeamForm!$AA$4:$AA$23)*MAX(TeamForm!$AD$4:$AD$23)), P29="BLANK", "0")</f>
        <v>2.3082280757166846</v>
      </c>
      <c r="Q52" s="258" cm="1">
        <f t="array" ref="Q52">_xlfn.IFS(Q29="A", (10*_xlfn.XLOOKUP($A52, TeamForm!$B$4:$B$23, TeamForm!$AC$4:$AC$23)*_xlfn.XLOOKUP(UPPER(Q8), TeamForm!$B$4:$B$23, TeamForm!$AB$4:$AB$23))/(MAX(TeamForm!$AC$4:$AC$23)*MAX(TeamForm!$AB$4:$AB$23)), Q29="H", (10*_xlfn.XLOOKUP($A52, TeamForm!$B$4:$B$23, TeamForm!$AA$4:$AA$23)*_xlfn.XLOOKUP(UPPER(Q8), TeamForm!$B$4:$B$23, TeamForm!$AD$4:$AD$23))/(MAX(TeamForm!$AA$4:$AA$23)*MAX(TeamForm!$AD$4:$AD$23)), Q29="BLANK", "0")</f>
        <v>2.4351102642229647</v>
      </c>
      <c r="R52" s="258" cm="1">
        <f t="array" ref="R52">_xlfn.IFS(R29="A", (10*_xlfn.XLOOKUP($A52, TeamForm!$B$4:$B$23, TeamForm!$AC$4:$AC$23)*_xlfn.XLOOKUP(UPPER(R8), TeamForm!$B$4:$B$23, TeamForm!$AB$4:$AB$23))/(MAX(TeamForm!$AC$4:$AC$23)*MAX(TeamForm!$AB$4:$AB$23)), R29="H", (10*_xlfn.XLOOKUP($A52, TeamForm!$B$4:$B$23, TeamForm!$AA$4:$AA$23)*_xlfn.XLOOKUP(UPPER(R8), TeamForm!$B$4:$B$23, TeamForm!$AD$4:$AD$23))/(MAX(TeamForm!$AA$4:$AA$23)*MAX(TeamForm!$AD$4:$AD$23)), R29="BLANK", "0")</f>
        <v>3.5512024686584911</v>
      </c>
      <c r="S52" s="258" cm="1">
        <f t="array" ref="S52">_xlfn.IFS(S29="A", (10*_xlfn.XLOOKUP($A52, TeamForm!$B$4:$B$23, TeamForm!$AC$4:$AC$23)*_xlfn.XLOOKUP(UPPER(S8), TeamForm!$B$4:$B$23, TeamForm!$AB$4:$AB$23))/(MAX(TeamForm!$AC$4:$AC$23)*MAX(TeamForm!$AB$4:$AB$23)), S29="H", (10*_xlfn.XLOOKUP($A52, TeamForm!$B$4:$B$23, TeamForm!$AA$4:$AA$23)*_xlfn.XLOOKUP(UPPER(S8), TeamForm!$B$4:$B$23, TeamForm!$AD$4:$AD$23))/(MAX(TeamForm!$AA$4:$AA$23)*MAX(TeamForm!$AD$4:$AD$23)), S29="BLANK", "0")</f>
        <v>2.7652297934968963</v>
      </c>
      <c r="T52" s="258" cm="1">
        <f t="array" ref="T52">_xlfn.IFS(T29="A", (10*_xlfn.XLOOKUP($A52, TeamForm!$B$4:$B$23, TeamForm!$AC$4:$AC$23)*_xlfn.XLOOKUP(UPPER(T8), TeamForm!$B$4:$B$23, TeamForm!$AB$4:$AB$23))/(MAX(TeamForm!$AC$4:$AC$23)*MAX(TeamForm!$AB$4:$AB$23)), T29="H", (10*_xlfn.XLOOKUP($A52, TeamForm!$B$4:$B$23, TeamForm!$AA$4:$AA$23)*_xlfn.XLOOKUP(UPPER(T8), TeamForm!$B$4:$B$23, TeamForm!$AD$4:$AD$23))/(MAX(TeamForm!$AA$4:$AA$23)*MAX(TeamForm!$AD$4:$AD$23)), T29="BLANK", "0")</f>
        <v>1.2922131534995114</v>
      </c>
      <c r="U52" s="258" cm="1">
        <f t="array" ref="U52">_xlfn.IFS(U29="A", (10*_xlfn.XLOOKUP($A52, TeamForm!$B$4:$B$23, TeamForm!$AC$4:$AC$23)*_xlfn.XLOOKUP(UPPER(U8), TeamForm!$B$4:$B$23, TeamForm!$AB$4:$AB$23))/(MAX(TeamForm!$AC$4:$AC$23)*MAX(TeamForm!$AB$4:$AB$23)), U29="H", (10*_xlfn.XLOOKUP($A52, TeamForm!$B$4:$B$23, TeamForm!$AA$4:$AA$23)*_xlfn.XLOOKUP(UPPER(U8), TeamForm!$B$4:$B$23, TeamForm!$AD$4:$AD$23))/(MAX(TeamForm!$AA$4:$AA$23)*MAX(TeamForm!$AD$4:$AD$23)), U29="BLANK", "0")</f>
        <v>2.9181620285932817</v>
      </c>
      <c r="V52" s="258" cm="1">
        <f t="array" ref="V52">_xlfn.IFS(V29="A", (10*_xlfn.XLOOKUP($A52, TeamForm!$B$4:$B$23, TeamForm!$AC$4:$AC$23)*_xlfn.XLOOKUP(UPPER(V8), TeamForm!$B$4:$B$23, TeamForm!$AB$4:$AB$23))/(MAX(TeamForm!$AC$4:$AC$23)*MAX(TeamForm!$AB$4:$AB$23)), V29="H", (10*_xlfn.XLOOKUP($A52, TeamForm!$B$4:$B$23, TeamForm!$AA$4:$AA$23)*_xlfn.XLOOKUP(UPPER(V8), TeamForm!$B$4:$B$23, TeamForm!$AD$4:$AD$23))/(MAX(TeamForm!$AA$4:$AA$23)*MAX(TeamForm!$AD$4:$AD$23)), V29="BLANK", "0")</f>
        <v>1.7444503354813641</v>
      </c>
      <c r="W52" s="258" cm="1">
        <f t="array" ref="W52">_xlfn.IFS(W29="A", (10*_xlfn.XLOOKUP($A52, TeamForm!$B$4:$B$23, TeamForm!$AC$4:$AC$23)*_xlfn.XLOOKUP(UPPER(W8), TeamForm!$B$4:$B$23, TeamForm!$AB$4:$AB$23))/(MAX(TeamForm!$AC$4:$AC$23)*MAX(TeamForm!$AB$4:$AB$23)), W29="H", (10*_xlfn.XLOOKUP($A52, TeamForm!$B$4:$B$23, TeamForm!$AA$4:$AA$23)*_xlfn.XLOOKUP(UPPER(W8), TeamForm!$B$4:$B$23, TeamForm!$AD$4:$AD$23))/(MAX(TeamForm!$AA$4:$AA$23)*MAX(TeamForm!$AD$4:$AD$23)), W29="BLANK", "0")</f>
        <v>2.8963398268092502</v>
      </c>
      <c r="X52" s="258" cm="1">
        <f t="array" ref="X52">_xlfn.IFS(X29="A", (10*_xlfn.XLOOKUP($A52, TeamForm!$B$4:$B$23, TeamForm!$AC$4:$AC$23)*_xlfn.XLOOKUP(UPPER(X8), TeamForm!$B$4:$B$23, TeamForm!$AB$4:$AB$23))/(MAX(TeamForm!$AC$4:$AC$23)*MAX(TeamForm!$AB$4:$AB$23)), X29="H", (10*_xlfn.XLOOKUP($A52, TeamForm!$B$4:$B$23, TeamForm!$AA$4:$AA$23)*_xlfn.XLOOKUP(UPPER(X8), TeamForm!$B$4:$B$23, TeamForm!$AD$4:$AD$23))/(MAX(TeamForm!$AA$4:$AA$23)*MAX(TeamForm!$AD$4:$AD$23)), X29="BLANK", "0")</f>
        <v>3.0823433019254396</v>
      </c>
      <c r="Y52" s="258" cm="1">
        <f t="array" ref="Y52">_xlfn.IFS(Y29="A", (10*_xlfn.XLOOKUP($A52, TeamForm!$B$4:$B$23, TeamForm!$AC$4:$AC$23)*_xlfn.XLOOKUP(UPPER(Y8), TeamForm!$B$4:$B$23, TeamForm!$AB$4:$AB$23))/(MAX(TeamForm!$AC$4:$AC$23)*MAX(TeamForm!$AB$4:$AB$23)), Y29="H", (10*_xlfn.XLOOKUP($A52, TeamForm!$B$4:$B$23, TeamForm!$AA$4:$AA$23)*_xlfn.XLOOKUP(UPPER(Y8), TeamForm!$B$4:$B$23, TeamForm!$AD$4:$AD$23))/(MAX(TeamForm!$AA$4:$AA$23)*MAX(TeamForm!$AD$4:$AD$23)), Y29="BLANK", "0")</f>
        <v>2.7535477603136602</v>
      </c>
      <c r="Z52" s="258" cm="1">
        <f t="array" ref="Z52">_xlfn.IFS(Z29="A", (10*_xlfn.XLOOKUP($A52, TeamForm!$B$4:$B$23, TeamForm!$AC$4:$AC$23)*_xlfn.XLOOKUP(UPPER(Z8), TeamForm!$B$4:$B$23, TeamForm!$AB$4:$AB$23))/(MAX(TeamForm!$AC$4:$AC$23)*MAX(TeamForm!$AB$4:$AB$23)), Z29="H", (10*_xlfn.XLOOKUP($A52, TeamForm!$B$4:$B$23, TeamForm!$AA$4:$AA$23)*_xlfn.XLOOKUP(UPPER(Z8), TeamForm!$B$4:$B$23, TeamForm!$AD$4:$AD$23))/(MAX(TeamForm!$AA$4:$AA$23)*MAX(TeamForm!$AD$4:$AD$23)), Z29="BLANK", "0")</f>
        <v>2.2548685899991474</v>
      </c>
      <c r="AA52" s="258" cm="1">
        <f t="array" ref="AA52">_xlfn.IFS(AA29="A", (10*_xlfn.XLOOKUP($A52, TeamForm!$B$4:$B$23, TeamForm!$AC$4:$AC$23)*_xlfn.XLOOKUP(UPPER(AA8), TeamForm!$B$4:$B$23, TeamForm!$AB$4:$AB$23))/(MAX(TeamForm!$AC$4:$AC$23)*MAX(TeamForm!$AB$4:$AB$23)), AA29="H", (10*_xlfn.XLOOKUP($A52, TeamForm!$B$4:$B$23, TeamForm!$AA$4:$AA$23)*_xlfn.XLOOKUP(UPPER(AA8), TeamForm!$B$4:$B$23, TeamForm!$AD$4:$AD$23))/(MAX(TeamForm!$AA$4:$AA$23)*MAX(TeamForm!$AD$4:$AD$23)), AA29="BLANK", "0")</f>
        <v>4.3301759133964817</v>
      </c>
      <c r="AB52" s="258" cm="1">
        <f t="array" ref="AB52">_xlfn.IFS(AB29="A", (10*_xlfn.XLOOKUP($A52, TeamForm!$B$4:$B$23, TeamForm!$AC$4:$AC$23)*_xlfn.XLOOKUP(UPPER(AB8), TeamForm!$B$4:$B$23, TeamForm!$AB$4:$AB$23))/(MAX(TeamForm!$AC$4:$AC$23)*MAX(TeamForm!$AB$4:$AB$23)), AB29="H", (10*_xlfn.XLOOKUP($A52, TeamForm!$B$4:$B$23, TeamForm!$AA$4:$AA$23)*_xlfn.XLOOKUP(UPPER(AB8), TeamForm!$B$4:$B$23, TeamForm!$AD$4:$AD$23))/(MAX(TeamForm!$AA$4:$AA$23)*MAX(TeamForm!$AD$4:$AD$23)), AB29="BLANK", "0")</f>
        <v>2.3082280757166846</v>
      </c>
      <c r="AC52" s="258" cm="1">
        <f t="array" ref="AC52">_xlfn.IFS(AC29="A", (10*_xlfn.XLOOKUP($A52, TeamForm!$B$4:$B$23, TeamForm!$AC$4:$AC$23)*_xlfn.XLOOKUP(UPPER(AC8), TeamForm!$B$4:$B$23, TeamForm!$AB$4:$AB$23))/(MAX(TeamForm!$AC$4:$AC$23)*MAX(TeamForm!$AB$4:$AB$23)), AC29="H", (10*_xlfn.XLOOKUP($A52, TeamForm!$B$4:$B$23, TeamForm!$AA$4:$AA$23)*_xlfn.XLOOKUP(UPPER(AC8), TeamForm!$B$4:$B$23, TeamForm!$AD$4:$AD$23))/(MAX(TeamForm!$AA$4:$AA$23)*MAX(TeamForm!$AD$4:$AD$23)), AC29="BLANK", "0")</f>
        <v>4.3301759133964817</v>
      </c>
      <c r="AD52" s="258" cm="1">
        <f t="array" ref="AD52">_xlfn.IFS(AD29="A", (10*_xlfn.XLOOKUP($A52, TeamForm!$B$4:$B$23, TeamForm!$AC$4:$AC$23)*_xlfn.XLOOKUP(UPPER(AD8), TeamForm!$B$4:$B$23, TeamForm!$AB$4:$AB$23))/(MAX(TeamForm!$AC$4:$AC$23)*MAX(TeamForm!$AB$4:$AB$23)), AD29="H", (10*_xlfn.XLOOKUP($A52, TeamForm!$B$4:$B$23, TeamForm!$AA$4:$AA$23)*_xlfn.XLOOKUP(UPPER(AD8), TeamForm!$B$4:$B$23, TeamForm!$AD$4:$AD$23))/(MAX(TeamForm!$AA$4:$AA$23)*MAX(TeamForm!$AD$4:$AD$23)), AD29="BLANK", "0")</f>
        <v>1.4915050368365659</v>
      </c>
      <c r="AE52" s="258" cm="1">
        <f t="array" ref="AE52">_xlfn.IFS(AE29="A", (10*_xlfn.XLOOKUP($A52, TeamForm!$B$4:$B$23, TeamForm!$AC$4:$AC$23)*_xlfn.XLOOKUP(UPPER(AE8), TeamForm!$B$4:$B$23, TeamForm!$AB$4:$AB$23))/(MAX(TeamForm!$AC$4:$AC$23)*MAX(TeamForm!$AB$4:$AB$23)), AE29="H", (10*_xlfn.XLOOKUP($A52, TeamForm!$B$4:$B$23, TeamForm!$AA$4:$AA$23)*_xlfn.XLOOKUP(UPPER(AE8), TeamForm!$B$4:$B$23, TeamForm!$AD$4:$AD$23))/(MAX(TeamForm!$AA$4:$AA$23)*MAX(TeamForm!$AD$4:$AD$23)), AE29="BLANK", "0")</f>
        <v>2.1832337755876221</v>
      </c>
      <c r="AF52" s="258" cm="1">
        <f t="array" ref="AF52">_xlfn.IFS(AF29="A", (10*_xlfn.XLOOKUP($A52, TeamForm!$B$4:$B$23, TeamForm!$AC$4:$AC$23)*_xlfn.XLOOKUP(UPPER(AF8), TeamForm!$B$4:$B$23, TeamForm!$AB$4:$AB$23))/(MAX(TeamForm!$AC$4:$AC$23)*MAX(TeamForm!$AB$4:$AB$23)), AF29="H", (10*_xlfn.XLOOKUP($A52, TeamForm!$B$4:$B$23, TeamForm!$AA$4:$AA$23)*_xlfn.XLOOKUP(UPPER(AF8), TeamForm!$B$4:$B$23, TeamForm!$AD$4:$AD$23))/(MAX(TeamForm!$AA$4:$AA$23)*MAX(TeamForm!$AD$4:$AD$23)), AF29="BLANK", "0")</f>
        <v>3.0284366230184081</v>
      </c>
      <c r="AG52" s="258" cm="1">
        <f t="array" ref="AG52">_xlfn.IFS(AG29="A", (10*_xlfn.XLOOKUP($A52, TeamForm!$B$4:$B$23, TeamForm!$AC$4:$AC$23)*_xlfn.XLOOKUP(UPPER(AG8), TeamForm!$B$4:$B$23, TeamForm!$AB$4:$AB$23))/(MAX(TeamForm!$AC$4:$AC$23)*MAX(TeamForm!$AB$4:$AB$23)), AG29="H", (10*_xlfn.XLOOKUP($A52, TeamForm!$B$4:$B$23, TeamForm!$AA$4:$AA$23)*_xlfn.XLOOKUP(UPPER(AG8), TeamForm!$B$4:$B$23, TeamForm!$AD$4:$AD$23))/(MAX(TeamForm!$AA$4:$AA$23)*MAX(TeamForm!$AD$4:$AD$23)), AG29="BLANK", "0")</f>
        <v>2.2548685899991474</v>
      </c>
      <c r="AH52" s="258" cm="1">
        <f t="array" ref="AH52">_xlfn.IFS(AH29="A", (10*_xlfn.XLOOKUP($A52, TeamForm!$B$4:$B$23, TeamForm!$AC$4:$AC$23)*_xlfn.XLOOKUP(UPPER(AH8), TeamForm!$B$4:$B$23, TeamForm!$AB$4:$AB$23))/(MAX(TeamForm!$AC$4:$AC$23)*MAX(TeamForm!$AB$4:$AB$23)), AH29="H", (10*_xlfn.XLOOKUP($A52, TeamForm!$B$4:$B$23, TeamForm!$AA$4:$AA$23)*_xlfn.XLOOKUP(UPPER(AH8), TeamForm!$B$4:$B$23, TeamForm!$AD$4:$AD$23))/(MAX(TeamForm!$AA$4:$AA$23)*MAX(TeamForm!$AD$4:$AD$23)), AH29="BLANK", "0")</f>
        <v>2.0853646753026602</v>
      </c>
      <c r="AI52" s="258" cm="1">
        <f t="array" ref="AI52">_xlfn.IFS(AI29="A", (10*_xlfn.XLOOKUP($A52, TeamForm!$B$4:$B$23, TeamForm!$AC$4:$AC$23)*_xlfn.XLOOKUP(UPPER(AI8), TeamForm!$B$4:$B$23, TeamForm!$AB$4:$AB$23))/(MAX(TeamForm!$AC$4:$AC$23)*MAX(TeamForm!$AB$4:$AB$23)), AI29="H", (10*_xlfn.XLOOKUP($A52, TeamForm!$B$4:$B$23, TeamForm!$AA$4:$AA$23)*_xlfn.XLOOKUP(UPPER(AI8), TeamForm!$B$4:$B$23, TeamForm!$AD$4:$AD$23))/(MAX(TeamForm!$AA$4:$AA$23)*MAX(TeamForm!$AD$4:$AD$23)), AI29="BLANK", "0")</f>
        <v>1.369749523625418</v>
      </c>
      <c r="AJ52" s="258" cm="1">
        <f t="array" ref="AJ52">_xlfn.IFS(AJ29="A", (10*_xlfn.XLOOKUP($A52, TeamForm!$B$4:$B$23, TeamForm!$AC$4:$AC$23)*_xlfn.XLOOKUP(UPPER(AJ8), TeamForm!$B$4:$B$23, TeamForm!$AB$4:$AB$23))/(MAX(TeamForm!$AC$4:$AC$23)*MAX(TeamForm!$AB$4:$AB$23)), AJ29="H", (10*_xlfn.XLOOKUP($A52, TeamForm!$B$4:$B$23, TeamForm!$AA$4:$AA$23)*_xlfn.XLOOKUP(UPPER(AJ8), TeamForm!$B$4:$B$23, TeamForm!$AD$4:$AD$23))/(MAX(TeamForm!$AA$4:$AA$23)*MAX(TeamForm!$AD$4:$AD$23)), AJ29="BLANK", "0")</f>
        <v>1.7529152343123804</v>
      </c>
      <c r="AK52" s="258" cm="1">
        <f t="array" ref="AK52">_xlfn.IFS(AK29="A", (10*_xlfn.XLOOKUP($A52, TeamForm!$B$4:$B$23, TeamForm!$AC$4:$AC$23)*_xlfn.XLOOKUP(UPPER(AK8), TeamForm!$B$4:$B$23, TeamForm!$AB$4:$AB$23))/(MAX(TeamForm!$AC$4:$AC$23)*MAX(TeamForm!$AB$4:$AB$23)), AK29="H", (10*_xlfn.XLOOKUP($A52, TeamForm!$B$4:$B$23, TeamForm!$AA$4:$AA$23)*_xlfn.XLOOKUP(UPPER(AK8), TeamForm!$B$4:$B$23, TeamForm!$AD$4:$AD$23))/(MAX(TeamForm!$AA$4:$AA$23)*MAX(TeamForm!$AD$4:$AD$23)), AK29="BLANK", "0")</f>
        <v>2.5279746387060444</v>
      </c>
      <c r="AL52" s="258" cm="1">
        <f t="array" ref="AL52">_xlfn.IFS(AL29="A", (10*_xlfn.XLOOKUP($A52, TeamForm!$B$4:$B$23, TeamForm!$AC$4:$AC$23)*_xlfn.XLOOKUP(UPPER(AL8), TeamForm!$B$4:$B$23, TeamForm!$AB$4:$AB$23))/(MAX(TeamForm!$AC$4:$AC$23)*MAX(TeamForm!$AB$4:$AB$23)), AL29="H", (10*_xlfn.XLOOKUP($A52, TeamForm!$B$4:$B$23, TeamForm!$AA$4:$AA$23)*_xlfn.XLOOKUP(UPPER(AL8), TeamForm!$B$4:$B$23, TeamForm!$AD$4:$AD$23))/(MAX(TeamForm!$AA$4:$AA$23)*MAX(TeamForm!$AD$4:$AD$23)), AL29="BLANK", "0")</f>
        <v>2.4186568164917284</v>
      </c>
      <c r="AM52" s="259" cm="1">
        <f t="array" ref="AM52">_xlfn.IFS(AM29="A", (10*_xlfn.XLOOKUP($A52, TeamForm!$B$4:$B$23, TeamForm!$AC$4:$AC$23)*_xlfn.XLOOKUP(UPPER(AM8), TeamForm!$B$4:$B$23, TeamForm!$AB$4:$AB$23))/(MAX(TeamForm!$AC$4:$AC$23)*MAX(TeamForm!$AB$4:$AB$23)), AM29="H", (10*_xlfn.XLOOKUP($A52, TeamForm!$B$4:$B$23, TeamForm!$AA$4:$AA$23)*_xlfn.XLOOKUP(UPPER(AM8), TeamForm!$B$4:$B$23, TeamForm!$AD$4:$AD$23))/(MAX(TeamForm!$AA$4:$AA$23)*MAX(TeamForm!$AD$4:$AD$23)), AM29="BLANK", "0")</f>
        <v>1.5960827549162613</v>
      </c>
      <c r="AO52" s="179" t="s">
        <v>99</v>
      </c>
      <c r="AP52" s="263" cm="1">
        <f t="array" ref="AP52">_xlfn.IFS(B29="A", 10*(MIN(TeamForm!$AA$4:$AA$23)*MIN(TeamForm!$AD$4:$AD$23))/(_xlfn.XLOOKUP($AO52, TeamForm!$B$4:$B$23, TeamForm!$AD$4:$AD$23)*_xlfn.XLOOKUP(UPPER(B8), TeamForm!$B$4:$B$23, TeamForm!$AA$4:$AA$23)), B29="H", 10*(MIN(TeamForm!$AB$4:$AB$23)*MIN(TeamForm!$AC$4:$AC$23))/(_xlfn.XLOOKUP($AO52, TeamForm!$B$4:$B$23, TeamForm!$AB$4:$AB$23)*_xlfn.XLOOKUP(UPPER(B8), TeamForm!$B$4:$B$23, TeamForm!$AC$4:$AC$23)), B29="BLANK", 0)</f>
        <v>2.9282594594594591</v>
      </c>
      <c r="AQ52" s="263" cm="1">
        <f t="array" ref="AQ52">_xlfn.IFS(C29="A", 10*(MIN(TeamForm!$AA$4:$AA$23)*MIN(TeamForm!$AD$4:$AD$23))/(_xlfn.XLOOKUP($AO52, TeamForm!$B$4:$B$23, TeamForm!$AD$4:$AD$23)*_xlfn.XLOOKUP(UPPER(C8), TeamForm!$B$4:$B$23, TeamForm!$AA$4:$AA$23)), C29="H", 10*(MIN(TeamForm!$AB$4:$AB$23)*MIN(TeamForm!$AC$4:$AC$23))/(_xlfn.XLOOKUP($AO52, TeamForm!$B$4:$B$23, TeamForm!$AB$4:$AB$23)*_xlfn.XLOOKUP(UPPER(C8), TeamForm!$B$4:$B$23, TeamForm!$AC$4:$AC$23)), C29="BLANK", 0)</f>
        <v>1.3500151379233014</v>
      </c>
      <c r="AR52" s="263" cm="1">
        <f t="array" ref="AR52">_xlfn.IFS(D29="A", 10*(MIN(TeamForm!$AA$4:$AA$23)*MIN(TeamForm!$AD$4:$AD$23))/(_xlfn.XLOOKUP($AO52, TeamForm!$B$4:$B$23, TeamForm!$AD$4:$AD$23)*_xlfn.XLOOKUP(UPPER(D8), TeamForm!$B$4:$B$23, TeamForm!$AA$4:$AA$23)), D29="H", 10*(MIN(TeamForm!$AB$4:$AB$23)*MIN(TeamForm!$AC$4:$AC$23))/(_xlfn.XLOOKUP($AO52, TeamForm!$B$4:$B$23, TeamForm!$AB$4:$AB$23)*_xlfn.XLOOKUP(UPPER(D8), TeamForm!$B$4:$B$23, TeamForm!$AC$4:$AC$23)), D29="BLANK", 0)</f>
        <v>4.3165577689243024</v>
      </c>
      <c r="AS52" s="263" cm="1">
        <f t="array" ref="AS52">_xlfn.IFS(E29="A", 10*(MIN(TeamForm!$AA$4:$AA$23)*MIN(TeamForm!$AD$4:$AD$23))/(_xlfn.XLOOKUP($AO52, TeamForm!$B$4:$B$23, TeamForm!$AD$4:$AD$23)*_xlfn.XLOOKUP(UPPER(E8), TeamForm!$B$4:$B$23, TeamForm!$AA$4:$AA$23)), E29="H", 10*(MIN(TeamForm!$AB$4:$AB$23)*MIN(TeamForm!$AC$4:$AC$23))/(_xlfn.XLOOKUP($AO52, TeamForm!$B$4:$B$23, TeamForm!$AB$4:$AB$23)*_xlfn.XLOOKUP(UPPER(E8), TeamForm!$B$4:$B$23, TeamForm!$AC$4:$AC$23)), E29="BLANK", 0)</f>
        <v>1.1082668249979291</v>
      </c>
      <c r="AT52" s="263" cm="1">
        <f t="array" ref="AT52">_xlfn.IFS(F29="A", 10*(MIN(TeamForm!$AA$4:$AA$23)*MIN(TeamForm!$AD$4:$AD$23))/(_xlfn.XLOOKUP($AO52, TeamForm!$B$4:$B$23, TeamForm!$AD$4:$AD$23)*_xlfn.XLOOKUP(UPPER(F8), TeamForm!$B$4:$B$23, TeamForm!$AA$4:$AA$23)), F29="H", 10*(MIN(TeamForm!$AB$4:$AB$23)*MIN(TeamForm!$AC$4:$AC$23))/(_xlfn.XLOOKUP($AO52, TeamForm!$B$4:$B$23, TeamForm!$AB$4:$AB$23)*_xlfn.XLOOKUP(UPPER(F8), TeamForm!$B$4:$B$23, TeamForm!$AC$4:$AC$23)), F29="BLANK", 0)</f>
        <v>4.5227755102040827</v>
      </c>
      <c r="AU52" s="263" cm="1">
        <f t="array" ref="AU52">_xlfn.IFS(G29="A", 10*(MIN(TeamForm!$AA$4:$AA$23)*MIN(TeamForm!$AD$4:$AD$23))/(_xlfn.XLOOKUP($AO52, TeamForm!$B$4:$B$23, TeamForm!$AD$4:$AD$23)*_xlfn.XLOOKUP(UPPER(G8), TeamForm!$B$4:$B$23, TeamForm!$AA$4:$AA$23)), G29="H", 10*(MIN(TeamForm!$AB$4:$AB$23)*MIN(TeamForm!$AC$4:$AC$23))/(_xlfn.XLOOKUP($AO52, TeamForm!$B$4:$B$23, TeamForm!$AB$4:$AB$23)*_xlfn.XLOOKUP(UPPER(G8), TeamForm!$B$4:$B$23, TeamForm!$AC$4:$AC$23)), G29="BLANK", 0)</f>
        <v>3.7193877551020407</v>
      </c>
      <c r="AV52" s="263" cm="1">
        <f t="array" ref="AV52">_xlfn.IFS(H29="A", 10*(MIN(TeamForm!$AA$4:$AA$23)*MIN(TeamForm!$AD$4:$AD$23))/(_xlfn.XLOOKUP($AO52, TeamForm!$B$4:$B$23, TeamForm!$AD$4:$AD$23)*_xlfn.XLOOKUP(UPPER(H8), TeamForm!$B$4:$B$23, TeamForm!$AA$4:$AA$23)), H29="H", 10*(MIN(TeamForm!$AB$4:$AB$23)*MIN(TeamForm!$AC$4:$AC$23))/(_xlfn.XLOOKUP($AO52, TeamForm!$B$4:$B$23, TeamForm!$AB$4:$AB$23)*_xlfn.XLOOKUP(UPPER(H8), TeamForm!$B$4:$B$23, TeamForm!$AC$4:$AC$23)), H29="BLANK", 0)</f>
        <v>1.7098312811554688</v>
      </c>
      <c r="AW52" s="263" cm="1">
        <f t="array" ref="AW52">_xlfn.IFS(I29="A", 10*(MIN(TeamForm!$AA$4:$AA$23)*MIN(TeamForm!$AD$4:$AD$23))/(_xlfn.XLOOKUP($AO52, TeamForm!$B$4:$B$23, TeamForm!$AD$4:$AD$23)*_xlfn.XLOOKUP(UPPER(I8), TeamForm!$B$4:$B$23, TeamForm!$AA$4:$AA$23)), I29="H", 10*(MIN(TeamForm!$AB$4:$AB$23)*MIN(TeamForm!$AC$4:$AC$23))/(_xlfn.XLOOKUP($AO52, TeamForm!$B$4:$B$23, TeamForm!$AB$4:$AB$23)*_xlfn.XLOOKUP(UPPER(I8), TeamForm!$B$4:$B$23, TeamForm!$AC$4:$AC$23)), I29="BLANK", 0)</f>
        <v>6.4800000000000013</v>
      </c>
      <c r="AX52" s="263" cm="1">
        <f t="array" ref="AX52">_xlfn.IFS(J29="A", 10*(MIN(TeamForm!$AA$4:$AA$23)*MIN(TeamForm!$AD$4:$AD$23))/(_xlfn.XLOOKUP($AO52, TeamForm!$B$4:$B$23, TeamForm!$AD$4:$AD$23)*_xlfn.XLOOKUP(UPPER(J8), TeamForm!$B$4:$B$23, TeamForm!$AA$4:$AA$23)), J29="H", 10*(MIN(TeamForm!$AB$4:$AB$23)*MIN(TeamForm!$AC$4:$AC$23))/(_xlfn.XLOOKUP($AO52, TeamForm!$B$4:$B$23, TeamForm!$AB$4:$AB$23)*_xlfn.XLOOKUP(UPPER(J8), TeamForm!$B$4:$B$23, TeamForm!$AC$4:$AC$23)), J29="BLANK", 0)</f>
        <v>1.5853836308042384</v>
      </c>
      <c r="AY52" s="263" cm="1">
        <f t="array" ref="AY52">_xlfn.IFS(K29="A", 10*(MIN(TeamForm!$AA$4:$AA$23)*MIN(TeamForm!$AD$4:$AD$23))/(_xlfn.XLOOKUP($AO52, TeamForm!$B$4:$B$23, TeamForm!$AD$4:$AD$23)*_xlfn.XLOOKUP(UPPER(K8), TeamForm!$B$4:$B$23, TeamForm!$AA$4:$AA$23)), K29="H", 10*(MIN(TeamForm!$AB$4:$AB$23)*MIN(TeamForm!$AC$4:$AC$23))/(_xlfn.XLOOKUP($AO52, TeamForm!$B$4:$B$23, TeamForm!$AB$4:$AB$23)*_xlfn.XLOOKUP(UPPER(K8), TeamForm!$B$4:$B$23, TeamForm!$AC$4:$AC$23)), K29="BLANK", 0)</f>
        <v>4.6970635838150292</v>
      </c>
      <c r="AZ52" s="263" cm="1">
        <f t="array" ref="AZ52">_xlfn.IFS(L29="A", 10*(MIN(TeamForm!$AA$4:$AA$23)*MIN(TeamForm!$AD$4:$AD$23))/(_xlfn.XLOOKUP($AO52, TeamForm!$B$4:$B$23, TeamForm!$AD$4:$AD$23)*_xlfn.XLOOKUP(UPPER(L8), TeamForm!$B$4:$B$23, TeamForm!$AA$4:$AA$23)), L29="H", 10*(MIN(TeamForm!$AB$4:$AB$23)*MIN(TeamForm!$AC$4:$AC$23))/(_xlfn.XLOOKUP($AO52, TeamForm!$B$4:$B$23, TeamForm!$AB$4:$AB$23)*_xlfn.XLOOKUP(UPPER(L8), TeamForm!$B$4:$B$23, TeamForm!$AC$4:$AC$23)), L29="BLANK", 0)</f>
        <v>3.7193877551020407</v>
      </c>
      <c r="BA52" s="263" cm="1">
        <f t="array" ref="BA52">_xlfn.IFS(M29="A", 10*(MIN(TeamForm!$AA$4:$AA$23)*MIN(TeamForm!$AD$4:$AD$23))/(_xlfn.XLOOKUP($AO52, TeamForm!$B$4:$B$23, TeamForm!$AD$4:$AD$23)*_xlfn.XLOOKUP(UPPER(M8), TeamForm!$B$4:$B$23, TeamForm!$AA$4:$AA$23)), M29="H", 10*(MIN(TeamForm!$AB$4:$AB$23)*MIN(TeamForm!$AC$4:$AC$23))/(_xlfn.XLOOKUP($AO52, TeamForm!$B$4:$B$23, TeamForm!$AB$4:$AB$23)*_xlfn.XLOOKUP(UPPER(M8), TeamForm!$B$4:$B$23, TeamForm!$AC$4:$AC$23)), M29="BLANK", 0)</f>
        <v>3.7489826989619388</v>
      </c>
      <c r="BB52" s="263" cm="1">
        <f t="array" ref="BB52">_xlfn.IFS(N29="A", 10*(MIN(TeamForm!$AA$4:$AA$23)*MIN(TeamForm!$AD$4:$AD$23))/(_xlfn.XLOOKUP($AO52, TeamForm!$B$4:$B$23, TeamForm!$AD$4:$AD$23)*_xlfn.XLOOKUP(UPPER(N8), TeamForm!$B$4:$B$23, TeamForm!$AA$4:$AA$23)), N29="H", 10*(MIN(TeamForm!$AB$4:$AB$23)*MIN(TeamForm!$AC$4:$AC$23))/(_xlfn.XLOOKUP($AO52, TeamForm!$B$4:$B$23, TeamForm!$AB$4:$AB$23)*_xlfn.XLOOKUP(UPPER(N8), TeamForm!$B$4:$B$23, TeamForm!$AC$4:$AC$23)), N29="BLANK", 0)</f>
        <v>1.7675301197583217</v>
      </c>
      <c r="BC52" s="263" cm="1">
        <f t="array" ref="BC52">_xlfn.IFS(O29="A", 10*(MIN(TeamForm!$AA$4:$AA$23)*MIN(TeamForm!$AD$4:$AD$23))/(_xlfn.XLOOKUP($AO52, TeamForm!$B$4:$B$23, TeamForm!$AD$4:$AD$23)*_xlfn.XLOOKUP(UPPER(O8), TeamForm!$B$4:$B$23, TeamForm!$AA$4:$AA$23)), O29="H", 10*(MIN(TeamForm!$AB$4:$AB$23)*MIN(TeamForm!$AC$4:$AC$23))/(_xlfn.XLOOKUP($AO52, TeamForm!$B$4:$B$23, TeamForm!$AB$4:$AB$23)*_xlfn.XLOOKUP(UPPER(O8), TeamForm!$B$4:$B$23, TeamForm!$AC$4:$AC$23)), O29="BLANK", 0)</f>
        <v>3.2111914641375221</v>
      </c>
      <c r="BD52" s="263" cm="1">
        <f t="array" ref="BD52">_xlfn.IFS(P29="A", 10*(MIN(TeamForm!$AA$4:$AA$23)*MIN(TeamForm!$AD$4:$AD$23))/(_xlfn.XLOOKUP($AO52, TeamForm!$B$4:$B$23, TeamForm!$AD$4:$AD$23)*_xlfn.XLOOKUP(UPPER(P8), TeamForm!$B$4:$B$23, TeamForm!$AA$4:$AA$23)), P29="H", 10*(MIN(TeamForm!$AB$4:$AB$23)*MIN(TeamForm!$AC$4:$AC$23))/(_xlfn.XLOOKUP($AO52, TeamForm!$B$4:$B$23, TeamForm!$AB$4:$AB$23)*_xlfn.XLOOKUP(UPPER(P8), TeamForm!$B$4:$B$23, TeamForm!$AC$4:$AC$23)), P29="BLANK", 0)</f>
        <v>2.1762865819489892</v>
      </c>
      <c r="BE52" s="263" cm="1">
        <f t="array" ref="BE52">_xlfn.IFS(Q29="A", 10*(MIN(TeamForm!$AA$4:$AA$23)*MIN(TeamForm!$AD$4:$AD$23))/(_xlfn.XLOOKUP($AO52, TeamForm!$B$4:$B$23, TeamForm!$AD$4:$AD$23)*_xlfn.XLOOKUP(UPPER(Q8), TeamForm!$B$4:$B$23, TeamForm!$AA$4:$AA$23)), Q29="H", 10*(MIN(TeamForm!$AB$4:$AB$23)*MIN(TeamForm!$AC$4:$AC$23))/(_xlfn.XLOOKUP($AO52, TeamForm!$B$4:$B$23, TeamForm!$AB$4:$AB$23)*_xlfn.XLOOKUP(UPPER(Q8), TeamForm!$B$4:$B$23, TeamForm!$AC$4:$AC$23)), Q29="BLANK", 0)</f>
        <v>3.2732809667673717</v>
      </c>
      <c r="BF52" s="263" cm="1">
        <f t="array" ref="BF52">_xlfn.IFS(R29="A", 10*(MIN(TeamForm!$AA$4:$AA$23)*MIN(TeamForm!$AD$4:$AD$23))/(_xlfn.XLOOKUP($AO52, TeamForm!$B$4:$B$23, TeamForm!$AD$4:$AD$23)*_xlfn.XLOOKUP(UPPER(R8), TeamForm!$B$4:$B$23, TeamForm!$AA$4:$AA$23)), R29="H", 10*(MIN(TeamForm!$AB$4:$AB$23)*MIN(TeamForm!$AC$4:$AC$23))/(_xlfn.XLOOKUP($AO52, TeamForm!$B$4:$B$23, TeamForm!$AB$4:$AB$23)*_xlfn.XLOOKUP(UPPER(R8), TeamForm!$B$4:$B$23, TeamForm!$AC$4:$AC$23)), R29="BLANK", 0)</f>
        <v>6.2991627906976753</v>
      </c>
      <c r="BG52" s="263" cm="1">
        <f t="array" ref="BG52">_xlfn.IFS(S29="A", 10*(MIN(TeamForm!$AA$4:$AA$23)*MIN(TeamForm!$AD$4:$AD$23))/(_xlfn.XLOOKUP($AO52, TeamForm!$B$4:$B$23, TeamForm!$AD$4:$AD$23)*_xlfn.XLOOKUP(UPPER(S8), TeamForm!$B$4:$B$23, TeamForm!$AA$4:$AA$23)), S29="H", 10*(MIN(TeamForm!$AB$4:$AB$23)*MIN(TeamForm!$AC$4:$AC$23))/(_xlfn.XLOOKUP($AO52, TeamForm!$B$4:$B$23, TeamForm!$AB$4:$AB$23)*_xlfn.XLOOKUP(UPPER(S8), TeamForm!$B$4:$B$23, TeamForm!$AC$4:$AC$23)), S29="BLANK", 0)</f>
        <v>1.7009536524890332</v>
      </c>
      <c r="BH52" s="263" cm="1">
        <f t="array" ref="BH52">_xlfn.IFS(T29="A", 10*(MIN(TeamForm!$AA$4:$AA$23)*MIN(TeamForm!$AD$4:$AD$23))/(_xlfn.XLOOKUP($AO52, TeamForm!$B$4:$B$23, TeamForm!$AD$4:$AD$23)*_xlfn.XLOOKUP(UPPER(T8), TeamForm!$B$4:$B$23, TeamForm!$AA$4:$AA$23)), T29="H", 10*(MIN(TeamForm!$AB$4:$AB$23)*MIN(TeamForm!$AC$4:$AC$23))/(_xlfn.XLOOKUP($AO52, TeamForm!$B$4:$B$23, TeamForm!$AB$4:$AB$23)*_xlfn.XLOOKUP(UPPER(T8), TeamForm!$B$4:$B$23, TeamForm!$AC$4:$AC$23)), T29="BLANK", 0)</f>
        <v>1.1651859207191202</v>
      </c>
      <c r="BI52" s="263" cm="1">
        <f t="array" ref="BI52">_xlfn.IFS(U29="A", 10*(MIN(TeamForm!$AA$4:$AA$23)*MIN(TeamForm!$AD$4:$AD$23))/(_xlfn.XLOOKUP($AO52, TeamForm!$B$4:$B$23, TeamForm!$AD$4:$AD$23)*_xlfn.XLOOKUP(UPPER(U8), TeamForm!$B$4:$B$23, TeamForm!$AA$4:$AA$23)), U29="H", 10*(MIN(TeamForm!$AB$4:$AB$23)*MIN(TeamForm!$AC$4:$AC$23))/(_xlfn.XLOOKUP($AO52, TeamForm!$B$4:$B$23, TeamForm!$AB$4:$AB$23)*_xlfn.XLOOKUP(UPPER(U8), TeamForm!$B$4:$B$23, TeamForm!$AC$4:$AC$23)), U29="BLANK", 0)</f>
        <v>3.9703192182410429</v>
      </c>
      <c r="BJ52" s="263" cm="1">
        <f t="array" ref="BJ52">_xlfn.IFS(V29="A", 10*(MIN(TeamForm!$AA$4:$AA$23)*MIN(TeamForm!$AD$4:$AD$23))/(_xlfn.XLOOKUP($AO52, TeamForm!$B$4:$B$23, TeamForm!$AD$4:$AD$23)*_xlfn.XLOOKUP(UPPER(V8), TeamForm!$B$4:$B$23, TeamForm!$AA$4:$AA$23)), V29="H", 10*(MIN(TeamForm!$AB$4:$AB$23)*MIN(TeamForm!$AC$4:$AC$23))/(_xlfn.XLOOKUP($AO52, TeamForm!$B$4:$B$23, TeamForm!$AB$4:$AB$23)*_xlfn.XLOOKUP(UPPER(V8), TeamForm!$B$4:$B$23, TeamForm!$AC$4:$AC$23)), V29="BLANK", 0)</f>
        <v>4.7687323943661974</v>
      </c>
      <c r="BK52" s="263" cm="1">
        <f t="array" ref="BK52">_xlfn.IFS(W29="A", 10*(MIN(TeamForm!$AA$4:$AA$23)*MIN(TeamForm!$AD$4:$AD$23))/(_xlfn.XLOOKUP($AO52, TeamForm!$B$4:$B$23, TeamForm!$AD$4:$AD$23)*_xlfn.XLOOKUP(UPPER(W8), TeamForm!$B$4:$B$23, TeamForm!$AA$4:$AA$23)), W29="H", 10*(MIN(TeamForm!$AB$4:$AB$23)*MIN(TeamForm!$AC$4:$AC$23))/(_xlfn.XLOOKUP($AO52, TeamForm!$B$4:$B$23, TeamForm!$AB$4:$AB$23)*_xlfn.XLOOKUP(UPPER(W8), TeamForm!$B$4:$B$23, TeamForm!$AC$4:$AC$23)), W29="BLANK", 0)</f>
        <v>2.2177340473151084</v>
      </c>
      <c r="BL52" s="263" cm="1">
        <f t="array" ref="BL52">_xlfn.IFS(X29="A", 10*(MIN(TeamForm!$AA$4:$AA$23)*MIN(TeamForm!$AD$4:$AD$23))/(_xlfn.XLOOKUP($AO52, TeamForm!$B$4:$B$23, TeamForm!$AD$4:$AD$23)*_xlfn.XLOOKUP(UPPER(X8), TeamForm!$B$4:$B$23, TeamForm!$AA$4:$AA$23)), X29="H", 10*(MIN(TeamForm!$AB$4:$AB$23)*MIN(TeamForm!$AC$4:$AC$23))/(_xlfn.XLOOKUP($AO52, TeamForm!$B$4:$B$23, TeamForm!$AB$4:$AB$23)*_xlfn.XLOOKUP(UPPER(X8), TeamForm!$B$4:$B$23, TeamForm!$AC$4:$AC$23)), X29="BLANK", 0)</f>
        <v>3.7193877551020407</v>
      </c>
      <c r="BM52" s="263" cm="1">
        <f t="array" ref="BM52">_xlfn.IFS(Y29="A", 10*(MIN(TeamForm!$AA$4:$AA$23)*MIN(TeamForm!$AD$4:$AD$23))/(_xlfn.XLOOKUP($AO52, TeamForm!$B$4:$B$23, TeamForm!$AD$4:$AD$23)*_xlfn.XLOOKUP(UPPER(Y8), TeamForm!$B$4:$B$23, TeamForm!$AA$4:$AA$23)), Y29="H", 10*(MIN(TeamForm!$AB$4:$AB$23)*MIN(TeamForm!$AC$4:$AC$23))/(_xlfn.XLOOKUP($AO52, TeamForm!$B$4:$B$23, TeamForm!$AB$4:$AB$23)*_xlfn.XLOOKUP(UPPER(Y8), TeamForm!$B$4:$B$23, TeamForm!$AC$4:$AC$23)), Y29="BLANK", 0)</f>
        <v>5.9603325183374087</v>
      </c>
      <c r="BN52" s="263" cm="1">
        <f t="array" ref="BN52">_xlfn.IFS(Z29="A", 10*(MIN(TeamForm!$AA$4:$AA$23)*MIN(TeamForm!$AD$4:$AD$23))/(_xlfn.XLOOKUP($AO52, TeamForm!$B$4:$B$23, TeamForm!$AD$4:$AD$23)*_xlfn.XLOOKUP(UPPER(Z8), TeamForm!$B$4:$B$23, TeamForm!$AA$4:$AA$23)), Z29="H", 10*(MIN(TeamForm!$AB$4:$AB$23)*MIN(TeamForm!$AC$4:$AC$23))/(_xlfn.XLOOKUP($AO52, TeamForm!$B$4:$B$23, TeamForm!$AB$4:$AB$23)*_xlfn.XLOOKUP(UPPER(Z8), TeamForm!$B$4:$B$23, TeamForm!$AC$4:$AC$23)), Z29="BLANK", 0)</f>
        <v>2.3657111024652502</v>
      </c>
      <c r="BO52" s="263" cm="1">
        <f t="array" ref="BO52">_xlfn.IFS(AA29="A", 10*(MIN(TeamForm!$AA$4:$AA$23)*MIN(TeamForm!$AD$4:$AD$23))/(_xlfn.XLOOKUP($AO52, TeamForm!$B$4:$B$23, TeamForm!$AD$4:$AD$23)*_xlfn.XLOOKUP(UPPER(AA8), TeamForm!$B$4:$B$23, TeamForm!$AA$4:$AA$23)), AA29="H", 10*(MIN(TeamForm!$AB$4:$AB$23)*MIN(TeamForm!$AC$4:$AC$23))/(_xlfn.XLOOKUP($AO52, TeamForm!$B$4:$B$23, TeamForm!$AB$4:$AB$23)*_xlfn.XLOOKUP(UPPER(AA8), TeamForm!$B$4:$B$23, TeamForm!$AC$4:$AC$23)), AA29="BLANK", 0)</f>
        <v>6.4800000000000013</v>
      </c>
      <c r="BP52" s="263" cm="1">
        <f t="array" ref="BP52">_xlfn.IFS(AB29="A", 10*(MIN(TeamForm!$AA$4:$AA$23)*MIN(TeamForm!$AD$4:$AD$23))/(_xlfn.XLOOKUP($AO52, TeamForm!$B$4:$B$23, TeamForm!$AD$4:$AD$23)*_xlfn.XLOOKUP(UPPER(AB8), TeamForm!$B$4:$B$23, TeamForm!$AA$4:$AA$23)), AB29="H", 10*(MIN(TeamForm!$AB$4:$AB$23)*MIN(TeamForm!$AC$4:$AC$23))/(_xlfn.XLOOKUP($AO52, TeamForm!$B$4:$B$23, TeamForm!$AB$4:$AB$23)*_xlfn.XLOOKUP(UPPER(AB8), TeamForm!$B$4:$B$23, TeamForm!$AC$4:$AC$23)), AB29="BLANK", 0)</f>
        <v>2.1181271991555244</v>
      </c>
      <c r="BQ52" s="263" cm="1">
        <f t="array" ref="BQ52">_xlfn.IFS(AC29="A", 10*(MIN(TeamForm!$AA$4:$AA$23)*MIN(TeamForm!$AD$4:$AD$23))/(_xlfn.XLOOKUP($AO52, TeamForm!$B$4:$B$23, TeamForm!$AD$4:$AD$23)*_xlfn.XLOOKUP(UPPER(AC8), TeamForm!$B$4:$B$23, TeamForm!$AA$4:$AA$23)), AC29="H", 10*(MIN(TeamForm!$AB$4:$AB$23)*MIN(TeamForm!$AC$4:$AC$23))/(_xlfn.XLOOKUP($AO52, TeamForm!$B$4:$B$23, TeamForm!$AB$4:$AB$23)*_xlfn.XLOOKUP(UPPER(AC8), TeamForm!$B$4:$B$23, TeamForm!$AC$4:$AC$23)), AC29="BLANK", 0)</f>
        <v>6.4800000000000013</v>
      </c>
      <c r="BR52" s="263" cm="1">
        <f t="array" ref="BR52">_xlfn.IFS(AD29="A", 10*(MIN(TeamForm!$AA$4:$AA$23)*MIN(TeamForm!$AD$4:$AD$23))/(_xlfn.XLOOKUP($AO52, TeamForm!$B$4:$B$23, TeamForm!$AD$4:$AD$23)*_xlfn.XLOOKUP(UPPER(AD8), TeamForm!$B$4:$B$23, TeamForm!$AA$4:$AA$23)), AD29="H", 10*(MIN(TeamForm!$AB$4:$AB$23)*MIN(TeamForm!$AC$4:$AC$23))/(_xlfn.XLOOKUP($AO52, TeamForm!$B$4:$B$23, TeamForm!$AB$4:$AB$23)*_xlfn.XLOOKUP(UPPER(AD8), TeamForm!$B$4:$B$23, TeamForm!$AC$4:$AC$23)), AD29="BLANK", 0)</f>
        <v>3.4243236409608087</v>
      </c>
      <c r="BS52" s="263" cm="1">
        <f t="array" ref="BS52">_xlfn.IFS(AE29="A", 10*(MIN(TeamForm!$AA$4:$AA$23)*MIN(TeamForm!$AD$4:$AD$23))/(_xlfn.XLOOKUP($AO52, TeamForm!$B$4:$B$23, TeamForm!$AD$4:$AD$23)*_xlfn.XLOOKUP(UPPER(AE8), TeamForm!$B$4:$B$23, TeamForm!$AA$4:$AA$23)), AE29="H", 10*(MIN(TeamForm!$AB$4:$AB$23)*MIN(TeamForm!$AC$4:$AC$23))/(_xlfn.XLOOKUP($AO52, TeamForm!$B$4:$B$23, TeamForm!$AB$4:$AB$23)*_xlfn.XLOOKUP(UPPER(AE8), TeamForm!$B$4:$B$23, TeamForm!$AC$4:$AC$23)), AE29="BLANK", 0)</f>
        <v>1.6358372510122561</v>
      </c>
      <c r="BT52" s="263" cm="1">
        <f t="array" ref="BT52">_xlfn.IFS(AF29="A", 10*(MIN(TeamForm!$AA$4:$AA$23)*MIN(TeamForm!$AD$4:$AD$23))/(_xlfn.XLOOKUP($AO52, TeamForm!$B$4:$B$23, TeamForm!$AD$4:$AD$23)*_xlfn.XLOOKUP(UPPER(AF8), TeamForm!$B$4:$B$23, TeamForm!$AA$4:$AA$23)), AF29="H", 10*(MIN(TeamForm!$AB$4:$AB$23)*MIN(TeamForm!$AC$4:$AC$23))/(_xlfn.XLOOKUP($AO52, TeamForm!$B$4:$B$23, TeamForm!$AB$4:$AB$23)*_xlfn.XLOOKUP(UPPER(AF8), TeamForm!$B$4:$B$23, TeamForm!$AC$4:$AC$23)), AF29="BLANK", 0)</f>
        <v>3.1532479627473808</v>
      </c>
      <c r="BU52" s="263" cm="1">
        <f t="array" ref="BU52">_xlfn.IFS(AG29="A", 10*(MIN(TeamForm!$AA$4:$AA$23)*MIN(TeamForm!$AD$4:$AD$23))/(_xlfn.XLOOKUP($AO52, TeamForm!$B$4:$B$23, TeamForm!$AD$4:$AD$23)*_xlfn.XLOOKUP(UPPER(AG8), TeamForm!$B$4:$B$23, TeamForm!$AA$4:$AA$23)), AG29="H", 10*(MIN(TeamForm!$AB$4:$AB$23)*MIN(TeamForm!$AC$4:$AC$23))/(_xlfn.XLOOKUP($AO52, TeamForm!$B$4:$B$23, TeamForm!$AB$4:$AB$23)*_xlfn.XLOOKUP(UPPER(AG8), TeamForm!$B$4:$B$23, TeamForm!$AC$4:$AC$23)), AG29="BLANK", 0)</f>
        <v>1.9430822862953012</v>
      </c>
      <c r="BV52" s="263" cm="1">
        <f t="array" ref="BV52">_xlfn.IFS(AH29="A", 10*(MIN(TeamForm!$AA$4:$AA$23)*MIN(TeamForm!$AD$4:$AD$23))/(_xlfn.XLOOKUP($AO52, TeamForm!$B$4:$B$23, TeamForm!$AD$4:$AD$23)*_xlfn.XLOOKUP(UPPER(AH8), TeamForm!$B$4:$B$23, TeamForm!$AA$4:$AA$23)), AH29="H", 10*(MIN(TeamForm!$AB$4:$AB$23)*MIN(TeamForm!$AC$4:$AC$23))/(_xlfn.XLOOKUP($AO52, TeamForm!$B$4:$B$23, TeamForm!$AB$4:$AB$23)*_xlfn.XLOOKUP(UPPER(AH8), TeamForm!$B$4:$B$23, TeamForm!$AC$4:$AC$23)), AH29="BLANK", 0)</f>
        <v>1.6304097883347104</v>
      </c>
      <c r="BW52" s="263" cm="1">
        <f t="array" ref="BW52">_xlfn.IFS(AI29="A", 10*(MIN(TeamForm!$AA$4:$AA$23)*MIN(TeamForm!$AD$4:$AD$23))/(_xlfn.XLOOKUP($AO52, TeamForm!$B$4:$B$23, TeamForm!$AD$4:$AD$23)*_xlfn.XLOOKUP(UPPER(AI8), TeamForm!$B$4:$B$23, TeamForm!$AA$4:$AA$23)), AI29="H", 10*(MIN(TeamForm!$AB$4:$AB$23)*MIN(TeamForm!$AC$4:$AC$23))/(_xlfn.XLOOKUP($AO52, TeamForm!$B$4:$B$23, TeamForm!$AB$4:$AB$23)*_xlfn.XLOOKUP(UPPER(AI8), TeamForm!$B$4:$B$23, TeamForm!$AC$4:$AC$23)), AI29="BLANK", 0)</f>
        <v>1.9973584596476852</v>
      </c>
      <c r="BX52" s="263" cm="1">
        <f t="array" ref="BX52">_xlfn.IFS(AJ29="A", 10*(MIN(TeamForm!$AA$4:$AA$23)*MIN(TeamForm!$AD$4:$AD$23))/(_xlfn.XLOOKUP($AO52, TeamForm!$B$4:$B$23, TeamForm!$AD$4:$AD$23)*_xlfn.XLOOKUP(UPPER(AJ8), TeamForm!$B$4:$B$23, TeamForm!$AA$4:$AA$23)), AJ29="H", 10*(MIN(TeamForm!$AB$4:$AB$23)*MIN(TeamForm!$AC$4:$AC$23))/(_xlfn.XLOOKUP($AO52, TeamForm!$B$4:$B$23, TeamForm!$AB$4:$AB$23)*_xlfn.XLOOKUP(UPPER(AJ8), TeamForm!$B$4:$B$23, TeamForm!$AC$4:$AC$23)), AJ29="BLANK", 0)</f>
        <v>2.1840244897959189</v>
      </c>
      <c r="BY52" s="263" cm="1">
        <f t="array" ref="BY52">_xlfn.IFS(AK29="A", 10*(MIN(TeamForm!$AA$4:$AA$23)*MIN(TeamForm!$AD$4:$AD$23))/(_xlfn.XLOOKUP($AO52, TeamForm!$B$4:$B$23, TeamForm!$AD$4:$AD$23)*_xlfn.XLOOKUP(UPPER(AK8), TeamForm!$B$4:$B$23, TeamForm!$AA$4:$AA$23)), AK29="H", 10*(MIN(TeamForm!$AB$4:$AB$23)*MIN(TeamForm!$AC$4:$AC$23))/(_xlfn.XLOOKUP($AO52, TeamForm!$B$4:$B$23, TeamForm!$AB$4:$AB$23)*_xlfn.XLOOKUP(UPPER(AK8), TeamForm!$B$4:$B$23, TeamForm!$AC$4:$AC$23)), AK29="BLANK", 0)</f>
        <v>5.6079503105590067</v>
      </c>
      <c r="BZ52" s="263" cm="1">
        <f t="array" ref="BZ52">_xlfn.IFS(AL29="A", 10*(MIN(TeamForm!$AA$4:$AA$23)*MIN(TeamForm!$AD$4:$AD$23))/(_xlfn.XLOOKUP($AO52, TeamForm!$B$4:$B$23, TeamForm!$AD$4:$AD$23)*_xlfn.XLOOKUP(UPPER(AL8), TeamForm!$B$4:$B$23, TeamForm!$AA$4:$AA$23)), AL29="H", 10*(MIN(TeamForm!$AB$4:$AB$23)*MIN(TeamForm!$AC$4:$AC$23))/(_xlfn.XLOOKUP($AO52, TeamForm!$B$4:$B$23, TeamForm!$AB$4:$AB$23)*_xlfn.XLOOKUP(UPPER(AL8), TeamForm!$B$4:$B$23, TeamForm!$AC$4:$AC$23)), AL29="BLANK", 0)</f>
        <v>5.3284721311475414</v>
      </c>
      <c r="CA52" s="259" cm="1">
        <f t="array" ref="CA52">_xlfn.IFS(AM29="A", 10*(MIN(TeamForm!$AA$4:$AA$23)*MIN(TeamForm!$AD$4:$AD$23))/(_xlfn.XLOOKUP($AO52, TeamForm!$B$4:$B$23, TeamForm!$AD$4:$AD$23)*_xlfn.XLOOKUP(UPPER(AM8), TeamForm!$B$4:$B$23, TeamForm!$AA$4:$AA$23)), AM29="H", 10*(MIN(TeamForm!$AB$4:$AB$23)*MIN(TeamForm!$AC$4:$AC$23))/(_xlfn.XLOOKUP($AO52, TeamForm!$B$4:$B$23, TeamForm!$AB$4:$AB$23)*_xlfn.XLOOKUP(UPPER(AM8), TeamForm!$B$4:$B$23, TeamForm!$AC$4:$AC$23)), AM29="BLANK", 0)</f>
        <v>1.3188553682342505</v>
      </c>
    </row>
    <row r="53" spans="1:79">
      <c r="A53" s="172" t="s">
        <v>79</v>
      </c>
      <c r="B53" s="258" cm="1">
        <f t="array" ref="B53">_xlfn.IFS(B30="A", (10*_xlfn.XLOOKUP($A53, TeamForm!$B$4:$B$23, TeamForm!$AC$4:$AC$23)*_xlfn.XLOOKUP(UPPER(B9), TeamForm!$B$4:$B$23, TeamForm!$AB$4:$AB$23))/(MAX(TeamForm!$AC$4:$AC$23)*MAX(TeamForm!$AB$4:$AB$23)), B30="H", (10*_xlfn.XLOOKUP($A53, TeamForm!$B$4:$B$23, TeamForm!$AA$4:$AA$23)*_xlfn.XLOOKUP(UPPER(B9), TeamForm!$B$4:$B$23, TeamForm!$AD$4:$AD$23))/(MAX(TeamForm!$AA$4:$AA$23)*MAX(TeamForm!$AD$4:$AD$23)), B30="BLANK", "0")</f>
        <v>3.4651031519431101</v>
      </c>
      <c r="C53" s="258" cm="1">
        <f t="array" ref="C53">_xlfn.IFS(C30="A", (10*_xlfn.XLOOKUP($A53, TeamForm!$B$4:$B$23, TeamForm!$AC$4:$AC$23)*_xlfn.XLOOKUP(UPPER(C9), TeamForm!$B$4:$B$23, TeamForm!$AB$4:$AB$23))/(MAX(TeamForm!$AC$4:$AC$23)*MAX(TeamForm!$AB$4:$AB$23)), C30="H", (10*_xlfn.XLOOKUP($A53, TeamForm!$B$4:$B$23, TeamForm!$AA$4:$AA$23)*_xlfn.XLOOKUP(UPPER(C9), TeamForm!$B$4:$B$23, TeamForm!$AD$4:$AD$23))/(MAX(TeamForm!$AA$4:$AA$23)*MAX(TeamForm!$AD$4:$AD$23)), C30="BLANK", "0")</f>
        <v>6.7749210645015792</v>
      </c>
      <c r="D53" s="258" cm="1">
        <f t="array" ref="D53">_xlfn.IFS(D30="A", (10*_xlfn.XLOOKUP($A53, TeamForm!$B$4:$B$23, TeamForm!$AC$4:$AC$23)*_xlfn.XLOOKUP(UPPER(D9), TeamForm!$B$4:$B$23, TeamForm!$AB$4:$AB$23))/(MAX(TeamForm!$AC$4:$AC$23)*MAX(TeamForm!$AB$4:$AB$23)), D30="H", (10*_xlfn.XLOOKUP($A53, TeamForm!$B$4:$B$23, TeamForm!$AA$4:$AA$23)*_xlfn.XLOOKUP(UPPER(D9), TeamForm!$B$4:$B$23, TeamForm!$AD$4:$AD$23))/(MAX(TeamForm!$AA$4:$AA$23)*MAX(TeamForm!$AD$4:$AD$23)), D30="BLANK", "0")</f>
        <v>2.8020278574354771</v>
      </c>
      <c r="E53" s="258" cm="1">
        <f t="array" ref="E53">_xlfn.IFS(E30="A", (10*_xlfn.XLOOKUP($A53, TeamForm!$B$4:$B$23, TeamForm!$AC$4:$AC$23)*_xlfn.XLOOKUP(UPPER(E9), TeamForm!$B$4:$B$23, TeamForm!$AB$4:$AB$23))/(MAX(TeamForm!$AC$4:$AC$23)*MAX(TeamForm!$AB$4:$AB$23)), E30="H", (10*_xlfn.XLOOKUP($A53, TeamForm!$B$4:$B$23, TeamForm!$AA$4:$AA$23)*_xlfn.XLOOKUP(UPPER(E9), TeamForm!$B$4:$B$23, TeamForm!$AD$4:$AD$23))/(MAX(TeamForm!$AA$4:$AA$23)*MAX(TeamForm!$AD$4:$AD$23)), E30="BLANK", "0")</f>
        <v>3.2311161999930609</v>
      </c>
      <c r="F53" s="258" cm="1">
        <f t="array" ref="F53">_xlfn.IFS(F30="A", (10*_xlfn.XLOOKUP($A53, TeamForm!$B$4:$B$23, TeamForm!$AC$4:$AC$23)*_xlfn.XLOOKUP(UPPER(F9), TeamForm!$B$4:$B$23, TeamForm!$AB$4:$AB$23))/(MAX(TeamForm!$AC$4:$AC$23)*MAX(TeamForm!$AB$4:$AB$23)), F30="H", (10*_xlfn.XLOOKUP($A53, TeamForm!$B$4:$B$23, TeamForm!$AA$4:$AA$23)*_xlfn.XLOOKUP(UPPER(F9), TeamForm!$B$4:$B$23, TeamForm!$AD$4:$AD$23))/(MAX(TeamForm!$AA$4:$AA$23)*MAX(TeamForm!$AD$4:$AD$23)), F30="BLANK", "0")</f>
        <v>3.3456400318526316</v>
      </c>
      <c r="G53" s="258" cm="1">
        <f t="array" ref="G53">_xlfn.IFS(G30="A", (10*_xlfn.XLOOKUP($A53, TeamForm!$B$4:$B$23, TeamForm!$AC$4:$AC$23)*_xlfn.XLOOKUP(UPPER(G9), TeamForm!$B$4:$B$23, TeamForm!$AB$4:$AB$23))/(MAX(TeamForm!$AC$4:$AC$23)*MAX(TeamForm!$AB$4:$AB$23)), G30="H", (10*_xlfn.XLOOKUP($A53, TeamForm!$B$4:$B$23, TeamForm!$AA$4:$AA$23)*_xlfn.XLOOKUP(UPPER(G9), TeamForm!$B$4:$B$23, TeamForm!$AD$4:$AD$23))/(MAX(TeamForm!$AA$4:$AA$23)*MAX(TeamForm!$AD$4:$AD$23)), G30="BLANK", "0")</f>
        <v>3.3850000962307782</v>
      </c>
      <c r="H53" s="258" cm="1">
        <f t="array" ref="H53">_xlfn.IFS(H30="A", (10*_xlfn.XLOOKUP($A53, TeamForm!$B$4:$B$23, TeamForm!$AC$4:$AC$23)*_xlfn.XLOOKUP(UPPER(H9), TeamForm!$B$4:$B$23, TeamForm!$AB$4:$AB$23))/(MAX(TeamForm!$AC$4:$AC$23)*MAX(TeamForm!$AB$4:$AB$23)), H30="H", (10*_xlfn.XLOOKUP($A53, TeamForm!$B$4:$B$23, TeamForm!$AA$4:$AA$23)*_xlfn.XLOOKUP(UPPER(H9), TeamForm!$B$4:$B$23, TeamForm!$AD$4:$AD$23))/(MAX(TeamForm!$AA$4:$AA$23)*MAX(TeamForm!$AD$4:$AD$23)), H30="BLANK", "0")</f>
        <v>4.3479742615378099</v>
      </c>
      <c r="I53" s="258" cm="1">
        <f t="array" ref="I53">_xlfn.IFS(I30="A", (10*_xlfn.XLOOKUP($A53, TeamForm!$B$4:$B$23, TeamForm!$AC$4:$AC$23)*_xlfn.XLOOKUP(UPPER(I9), TeamForm!$B$4:$B$23, TeamForm!$AB$4:$AB$23))/(MAX(TeamForm!$AC$4:$AC$23)*MAX(TeamForm!$AB$4:$AB$23)), I30="H", (10*_xlfn.XLOOKUP($A53, TeamForm!$B$4:$B$23, TeamForm!$AA$4:$AA$23)*_xlfn.XLOOKUP(UPPER(I9), TeamForm!$B$4:$B$23, TeamForm!$AD$4:$AD$23))/(MAX(TeamForm!$AA$4:$AA$23)*MAX(TeamForm!$AD$4:$AD$23)), I30="BLANK", "0")</f>
        <v>2.3335839222172106</v>
      </c>
      <c r="J53" s="258" cm="1">
        <f t="array" ref="J53">_xlfn.IFS(J30="A", (10*_xlfn.XLOOKUP($A53, TeamForm!$B$4:$B$23, TeamForm!$AC$4:$AC$23)*_xlfn.XLOOKUP(UPPER(J9), TeamForm!$B$4:$B$23, TeamForm!$AB$4:$AB$23))/(MAX(TeamForm!$AC$4:$AC$23)*MAX(TeamForm!$AB$4:$AB$23)), J30="H", (10*_xlfn.XLOOKUP($A53, TeamForm!$B$4:$B$23, TeamForm!$AA$4:$AA$23)*_xlfn.XLOOKUP(UPPER(J9), TeamForm!$B$4:$B$23, TeamForm!$AD$4:$AD$23))/(MAX(TeamForm!$AA$4:$AA$23)*MAX(TeamForm!$AD$4:$AD$23)), J30="BLANK", "0")</f>
        <v>4.6272019664072106</v>
      </c>
      <c r="K53" s="258" cm="1">
        <f t="array" ref="K53">_xlfn.IFS(K30="A", (10*_xlfn.XLOOKUP($A53, TeamForm!$B$4:$B$23, TeamForm!$AC$4:$AC$23)*_xlfn.XLOOKUP(UPPER(K9), TeamForm!$B$4:$B$23, TeamForm!$AB$4:$AB$23))/(MAX(TeamForm!$AC$4:$AC$23)*MAX(TeamForm!$AB$4:$AB$23)), K30="H", (10*_xlfn.XLOOKUP($A53, TeamForm!$B$4:$B$23, TeamForm!$AA$4:$AA$23)*_xlfn.XLOOKUP(UPPER(K9), TeamForm!$B$4:$B$23, TeamForm!$AD$4:$AD$23))/(MAX(TeamForm!$AA$4:$AA$23)*MAX(TeamForm!$AD$4:$AD$23)), K30="BLANK", "0")</f>
        <v>6.7749210645015792</v>
      </c>
      <c r="L53" s="258" cm="1">
        <f t="array" ref="L53">_xlfn.IFS(L30="A", (10*_xlfn.XLOOKUP($A53, TeamForm!$B$4:$B$23, TeamForm!$AC$4:$AC$23)*_xlfn.XLOOKUP(UPPER(L9), TeamForm!$B$4:$B$23, TeamForm!$AB$4:$AB$23))/(MAX(TeamForm!$AC$4:$AC$23)*MAX(TeamForm!$AB$4:$AB$23)), L30="H", (10*_xlfn.XLOOKUP($A53, TeamForm!$B$4:$B$23, TeamForm!$AA$4:$AA$23)*_xlfn.XLOOKUP(UPPER(L9), TeamForm!$B$4:$B$23, TeamForm!$AD$4:$AD$23))/(MAX(TeamForm!$AA$4:$AA$23)*MAX(TeamForm!$AD$4:$AD$23)), L30="BLANK", "0")</f>
        <v>4.5851364939853267</v>
      </c>
      <c r="M53" s="258" cm="1">
        <f t="array" ref="M53">_xlfn.IFS(M30="A", (10*_xlfn.XLOOKUP($A53, TeamForm!$B$4:$B$23, TeamForm!$AC$4:$AC$23)*_xlfn.XLOOKUP(UPPER(M9), TeamForm!$B$4:$B$23, TeamForm!$AB$4:$AB$23))/(MAX(TeamForm!$AC$4:$AC$23)*MAX(TeamForm!$AB$4:$AB$23)), M30="H", (10*_xlfn.XLOOKUP($A53, TeamForm!$B$4:$B$23, TeamForm!$AA$4:$AA$23)*_xlfn.XLOOKUP(UPPER(M9), TeamForm!$B$4:$B$23, TeamForm!$AD$4:$AD$23))/(MAX(TeamForm!$AA$4:$AA$23)*MAX(TeamForm!$AD$4:$AD$23)), M30="BLANK", "0")</f>
        <v>4.7382414664308845</v>
      </c>
      <c r="N53" s="258" cm="1">
        <f t="array" ref="N53">_xlfn.IFS(N30="A", (10*_xlfn.XLOOKUP($A53, TeamForm!$B$4:$B$23, TeamForm!$AC$4:$AC$23)*_xlfn.XLOOKUP(UPPER(N9), TeamForm!$B$4:$B$23, TeamForm!$AB$4:$AB$23))/(MAX(TeamForm!$AC$4:$AC$23)*MAX(TeamForm!$AB$4:$AB$23)), N30="H", (10*_xlfn.XLOOKUP($A53, TeamForm!$B$4:$B$23, TeamForm!$AA$4:$AA$23)*_xlfn.XLOOKUP(UPPER(N9), TeamForm!$B$4:$B$23, TeamForm!$AD$4:$AD$23))/(MAX(TeamForm!$AA$4:$AA$23)*MAX(TeamForm!$AD$4:$AD$23)), N30="BLANK", "0")</f>
        <v>3.1305414683072237</v>
      </c>
      <c r="O53" s="258" cm="1">
        <f t="array" ref="O53">_xlfn.IFS(O30="A", (10*_xlfn.XLOOKUP($A53, TeamForm!$B$4:$B$23, TeamForm!$AC$4:$AC$23)*_xlfn.XLOOKUP(UPPER(O9), TeamForm!$B$4:$B$23, TeamForm!$AB$4:$AB$23))/(MAX(TeamForm!$AC$4:$AC$23)*MAX(TeamForm!$AB$4:$AB$23)), O30="H", (10*_xlfn.XLOOKUP($A53, TeamForm!$B$4:$B$23, TeamForm!$AA$4:$AA$23)*_xlfn.XLOOKUP(UPPER(O9), TeamForm!$B$4:$B$23, TeamForm!$AD$4:$AD$23))/(MAX(TeamForm!$AA$4:$AA$23)*MAX(TeamForm!$AD$4:$AD$23)), O30="BLANK", "0")</f>
        <v>3.7841901441360166</v>
      </c>
      <c r="P53" s="258" cm="1">
        <f t="array" ref="P53">_xlfn.IFS(P30="A", (10*_xlfn.XLOOKUP($A53, TeamForm!$B$4:$B$23, TeamForm!$AC$4:$AC$23)*_xlfn.XLOOKUP(UPPER(P9), TeamForm!$B$4:$B$23, TeamForm!$AB$4:$AB$23))/(MAX(TeamForm!$AC$4:$AC$23)*MAX(TeamForm!$AB$4:$AB$23)), P30="H", (10*_xlfn.XLOOKUP($A53, TeamForm!$B$4:$B$23, TeamForm!$AA$4:$AA$23)*_xlfn.XLOOKUP(UPPER(P9), TeamForm!$B$4:$B$23, TeamForm!$AD$4:$AD$23))/(MAX(TeamForm!$AA$4:$AA$23)*MAX(TeamForm!$AD$4:$AD$23)), P30="BLANK", "0")</f>
        <v>2.6314696400263613</v>
      </c>
      <c r="Q53" s="258" cm="1">
        <f t="array" ref="Q53">_xlfn.IFS(Q30="A", (10*_xlfn.XLOOKUP($A53, TeamForm!$B$4:$B$23, TeamForm!$AC$4:$AC$23)*_xlfn.XLOOKUP(UPPER(Q9), TeamForm!$B$4:$B$23, TeamForm!$AB$4:$AB$23))/(MAX(TeamForm!$AC$4:$AC$23)*MAX(TeamForm!$AB$4:$AB$23)), Q30="H", (10*_xlfn.XLOOKUP($A53, TeamForm!$B$4:$B$23, TeamForm!$AA$4:$AA$23)*_xlfn.XLOOKUP(UPPER(Q9), TeamForm!$B$4:$B$23, TeamForm!$AD$4:$AD$23))/(MAX(TeamForm!$AA$4:$AA$23)*MAX(TeamForm!$AD$4:$AD$23)), Q30="BLANK", "0")</f>
        <v>2.1430872755056019</v>
      </c>
      <c r="R53" s="258" cm="1">
        <f t="array" ref="R53">_xlfn.IFS(R30="A", (10*_xlfn.XLOOKUP($A53, TeamForm!$B$4:$B$23, TeamForm!$AC$4:$AC$23)*_xlfn.XLOOKUP(UPPER(R9), TeamForm!$B$4:$B$23, TeamForm!$AB$4:$AB$23))/(MAX(TeamForm!$AC$4:$AC$23)*MAX(TeamForm!$AB$4:$AB$23)), R30="H", (10*_xlfn.XLOOKUP($A53, TeamForm!$B$4:$B$23, TeamForm!$AA$4:$AA$23)*_xlfn.XLOOKUP(UPPER(R9), TeamForm!$B$4:$B$23, TeamForm!$AD$4:$AD$23))/(MAX(TeamForm!$AA$4:$AA$23)*MAX(TeamForm!$AD$4:$AD$23)), R30="BLANK", "0")</f>
        <v>4.5657076739032387</v>
      </c>
      <c r="S53" s="258" cm="1">
        <f t="array" ref="S53">_xlfn.IFS(S30="A", (10*_xlfn.XLOOKUP($A53, TeamForm!$B$4:$B$23, TeamForm!$AC$4:$AC$23)*_xlfn.XLOOKUP(UPPER(S9), TeamForm!$B$4:$B$23, TeamForm!$AB$4:$AB$23))/(MAX(TeamForm!$AC$4:$AC$23)*MAX(TeamForm!$AB$4:$AB$23)), S30="H", (10*_xlfn.XLOOKUP($A53, TeamForm!$B$4:$B$23, TeamForm!$AA$4:$AA$23)*_xlfn.XLOOKUP(UPPER(S9), TeamForm!$B$4:$B$23, TeamForm!$AD$4:$AD$23))/(MAX(TeamForm!$AA$4:$AA$23)*MAX(TeamForm!$AD$4:$AD$23)), S30="BLANK", "0")</f>
        <v>1.8157140516181896</v>
      </c>
      <c r="T53" s="258" cm="1">
        <f t="array" ref="T53">_xlfn.IFS(T30="A", (10*_xlfn.XLOOKUP($A53, TeamForm!$B$4:$B$23, TeamForm!$AC$4:$AC$23)*_xlfn.XLOOKUP(UPPER(T9), TeamForm!$B$4:$B$23, TeamForm!$AB$4:$AB$23))/(MAX(TeamForm!$AC$4:$AC$23)*MAX(TeamForm!$AB$4:$AB$23)), T30="H", (10*_xlfn.XLOOKUP($A53, TeamForm!$B$4:$B$23, TeamForm!$AA$4:$AA$23)*_xlfn.XLOOKUP(UPPER(T9), TeamForm!$B$4:$B$23, TeamForm!$AD$4:$AD$23))/(MAX(TeamForm!$AA$4:$AA$23)*MAX(TeamForm!$AD$4:$AD$23)), T30="BLANK", "0")</f>
        <v>3.4651031519431101</v>
      </c>
      <c r="U53" s="258" cm="1">
        <f t="array" ref="U53">_xlfn.IFS(U30="A", (10*_xlfn.XLOOKUP($A53, TeamForm!$B$4:$B$23, TeamForm!$AC$4:$AC$23)*_xlfn.XLOOKUP(UPPER(U9), TeamForm!$B$4:$B$23, TeamForm!$AB$4:$AB$23))/(MAX(TeamForm!$AC$4:$AC$23)*MAX(TeamForm!$AB$4:$AB$23)), U30="H", (10*_xlfn.XLOOKUP($A53, TeamForm!$B$4:$B$23, TeamForm!$AA$4:$AA$23)*_xlfn.XLOOKUP(UPPER(U9), TeamForm!$B$4:$B$23, TeamForm!$AD$4:$AD$23))/(MAX(TeamForm!$AA$4:$AA$23)*MAX(TeamForm!$AD$4:$AD$23)), U30="BLANK", "0")</f>
        <v>3.8099329342321808</v>
      </c>
      <c r="V53" s="258" cm="1">
        <f t="array" ref="V53">_xlfn.IFS(V30="A", (10*_xlfn.XLOOKUP($A53, TeamForm!$B$4:$B$23, TeamForm!$AC$4:$AC$23)*_xlfn.XLOOKUP(UPPER(V9), TeamForm!$B$4:$B$23, TeamForm!$AB$4:$AB$23))/(MAX(TeamForm!$AC$4:$AC$23)*MAX(TeamForm!$AB$4:$AB$23)), V30="H", (10*_xlfn.XLOOKUP($A53, TeamForm!$B$4:$B$23, TeamForm!$AA$4:$AA$23)*_xlfn.XLOOKUP(UPPER(V9), TeamForm!$B$4:$B$23, TeamForm!$AD$4:$AD$23))/(MAX(TeamForm!$AA$4:$AA$23)*MAX(TeamForm!$AD$4:$AD$23)), V30="BLANK", "0")</f>
        <v>4.941707129401153</v>
      </c>
      <c r="W53" s="258" cm="1">
        <f t="array" ref="W53">_xlfn.IFS(W30="A", (10*_xlfn.XLOOKUP($A53, TeamForm!$B$4:$B$23, TeamForm!$AC$4:$AC$23)*_xlfn.XLOOKUP(UPPER(W9), TeamForm!$B$4:$B$23, TeamForm!$AB$4:$AB$23))/(MAX(TeamForm!$AC$4:$AC$23)*MAX(TeamForm!$AB$4:$AB$23)), W30="H", (10*_xlfn.XLOOKUP($A53, TeamForm!$B$4:$B$23, TeamForm!$AA$4:$AA$23)*_xlfn.XLOOKUP(UPPER(W9), TeamForm!$B$4:$B$23, TeamForm!$AD$4:$AD$23))/(MAX(TeamForm!$AA$4:$AA$23)*MAX(TeamForm!$AD$4:$AD$23)), W30="BLANK", "0")</f>
        <v>4.6272019664072106</v>
      </c>
      <c r="X53" s="258" cm="1">
        <f t="array" ref="X53">_xlfn.IFS(X30="A", (10*_xlfn.XLOOKUP($A53, TeamForm!$B$4:$B$23, TeamForm!$AC$4:$AC$23)*_xlfn.XLOOKUP(UPPER(X9), TeamForm!$B$4:$B$23, TeamForm!$AB$4:$AB$23))/(MAX(TeamForm!$AC$4:$AC$23)*MAX(TeamForm!$AB$4:$AB$23)), X30="H", (10*_xlfn.XLOOKUP($A53, TeamForm!$B$4:$B$23, TeamForm!$AA$4:$AA$23)*_xlfn.XLOOKUP(UPPER(X9), TeamForm!$B$4:$B$23, TeamForm!$AD$4:$AD$23))/(MAX(TeamForm!$AA$4:$AA$23)*MAX(TeamForm!$AD$4:$AD$23)), X30="BLANK", "0")</f>
        <v>2.5009835421738149</v>
      </c>
      <c r="Y53" s="258" cm="1">
        <f t="array" ref="Y53">_xlfn.IFS(Y30="A", (10*_xlfn.XLOOKUP($A53, TeamForm!$B$4:$B$23, TeamForm!$AC$4:$AC$23)*_xlfn.XLOOKUP(UPPER(Y9), TeamForm!$B$4:$B$23, TeamForm!$AB$4:$AB$23))/(MAX(TeamForm!$AC$4:$AC$23)*MAX(TeamForm!$AB$4:$AB$23)), Y30="H", (10*_xlfn.XLOOKUP($A53, TeamForm!$B$4:$B$23, TeamForm!$AA$4:$AA$23)*_xlfn.XLOOKUP(UPPER(Y9), TeamForm!$B$4:$B$23, TeamForm!$AD$4:$AD$23))/(MAX(TeamForm!$AA$4:$AA$23)*MAX(TeamForm!$AD$4:$AD$23)), Y30="BLANK", "0")</f>
        <v>6.7749210645015792</v>
      </c>
      <c r="Z53" s="258" cm="1">
        <f t="array" ref="Z53">_xlfn.IFS(Z30="A", (10*_xlfn.XLOOKUP($A53, TeamForm!$B$4:$B$23, TeamForm!$AC$4:$AC$23)*_xlfn.XLOOKUP(UPPER(Z9), TeamForm!$B$4:$B$23, TeamForm!$AB$4:$AB$23))/(MAX(TeamForm!$AC$4:$AC$23)*MAX(TeamForm!$AB$4:$AB$23)), Z30="H", (10*_xlfn.XLOOKUP($A53, TeamForm!$B$4:$B$23, TeamForm!$AA$4:$AA$23)*_xlfn.XLOOKUP(UPPER(Z9), TeamForm!$B$4:$B$23, TeamForm!$AD$4:$AD$23))/(MAX(TeamForm!$AA$4:$AA$23)*MAX(TeamForm!$AD$4:$AD$23)), Z30="BLANK", "0")</f>
        <v>2.3960333222726176</v>
      </c>
      <c r="AA53" s="258" cm="1">
        <f t="array" ref="AA53">_xlfn.IFS(AA30="A", (10*_xlfn.XLOOKUP($A53, TeamForm!$B$4:$B$23, TeamForm!$AC$4:$AC$23)*_xlfn.XLOOKUP(UPPER(AA9), TeamForm!$B$4:$B$23, TeamForm!$AB$4:$AB$23))/(MAX(TeamForm!$AC$4:$AC$23)*MAX(TeamForm!$AB$4:$AB$23)), AA30="H", (10*_xlfn.XLOOKUP($A53, TeamForm!$B$4:$B$23, TeamForm!$AA$4:$AA$23)*_xlfn.XLOOKUP(UPPER(AA9), TeamForm!$B$4:$B$23, TeamForm!$AD$4:$AD$23))/(MAX(TeamForm!$AA$4:$AA$23)*MAX(TeamForm!$AD$4:$AD$23)), AA30="BLANK", "0")</f>
        <v>2.8574497006741355</v>
      </c>
      <c r="AB53" s="258" cm="1">
        <f t="array" ref="AB53">_xlfn.IFS(AB30="A", (10*_xlfn.XLOOKUP($A53, TeamForm!$B$4:$B$23, TeamForm!$AC$4:$AC$23)*_xlfn.XLOOKUP(UPPER(AB9), TeamForm!$B$4:$B$23, TeamForm!$AB$4:$AB$23))/(MAX(TeamForm!$AC$4:$AC$23)*MAX(TeamForm!$AB$4:$AB$23)), AB30="H", (10*_xlfn.XLOOKUP($A53, TeamForm!$B$4:$B$23, TeamForm!$AA$4:$AA$23)*_xlfn.XLOOKUP(UPPER(AB9), TeamForm!$B$4:$B$23, TeamForm!$AD$4:$AD$23))/(MAX(TeamForm!$AA$4:$AA$23)*MAX(TeamForm!$AD$4:$AD$23)), AB30="BLANK", "0")</f>
        <v>1.8303569068731749</v>
      </c>
      <c r="AC53" s="258" cm="1">
        <f t="array" ref="AC53">_xlfn.IFS(AC30="A", (10*_xlfn.XLOOKUP($A53, TeamForm!$B$4:$B$23, TeamForm!$AC$4:$AC$23)*_xlfn.XLOOKUP(UPPER(AC9), TeamForm!$B$4:$B$23, TeamForm!$AB$4:$AB$23))/(MAX(TeamForm!$AC$4:$AC$23)*MAX(TeamForm!$AB$4:$AB$23)), AC30="H", (10*_xlfn.XLOOKUP($A53, TeamForm!$B$4:$B$23, TeamForm!$AA$4:$AA$23)*_xlfn.XLOOKUP(UPPER(AC9), TeamForm!$B$4:$B$23, TeamForm!$AD$4:$AD$23))/(MAX(TeamForm!$AA$4:$AA$23)*MAX(TeamForm!$AD$4:$AD$23)), AC30="BLANK", "0")</f>
        <v>4.3081549333240812</v>
      </c>
      <c r="AD53" s="258" cm="1">
        <f t="array" ref="AD53">_xlfn.IFS(AD30="A", (10*_xlfn.XLOOKUP($A53, TeamForm!$B$4:$B$23, TeamForm!$AC$4:$AC$23)*_xlfn.XLOOKUP(UPPER(AD9), TeamForm!$B$4:$B$23, TeamForm!$AB$4:$AB$23))/(MAX(TeamForm!$AC$4:$AC$23)*MAX(TeamForm!$AB$4:$AB$23)), AD30="H", (10*_xlfn.XLOOKUP($A53, TeamForm!$B$4:$B$23, TeamForm!$AA$4:$AA$23)*_xlfn.XLOOKUP(UPPER(AD9), TeamForm!$B$4:$B$23, TeamForm!$AD$4:$AD$23))/(MAX(TeamForm!$AA$4:$AA$23)*MAX(TeamForm!$AD$4:$AD$23)), AD30="BLANK", "0")</f>
        <v>4.6272019664072106</v>
      </c>
      <c r="AE53" s="258" cm="1">
        <f t="array" ref="AE53">_xlfn.IFS(AE30="A", (10*_xlfn.XLOOKUP($A53, TeamForm!$B$4:$B$23, TeamForm!$AC$4:$AC$23)*_xlfn.XLOOKUP(UPPER(AE9), TeamForm!$B$4:$B$23, TeamForm!$AB$4:$AB$23))/(MAX(TeamForm!$AC$4:$AC$23)*MAX(TeamForm!$AB$4:$AB$23)), AE30="H", (10*_xlfn.XLOOKUP($A53, TeamForm!$B$4:$B$23, TeamForm!$AA$4:$AA$23)*_xlfn.XLOOKUP(UPPER(AE9), TeamForm!$B$4:$B$23, TeamForm!$AD$4:$AD$23))/(MAX(TeamForm!$AA$4:$AA$23)*MAX(TeamForm!$AD$4:$AD$23)), AE30="BLANK", "0")</f>
        <v>5.7619356104128654</v>
      </c>
      <c r="AF53" s="258" cm="1">
        <f t="array" ref="AF53">_xlfn.IFS(AF30="A", (10*_xlfn.XLOOKUP($A53, TeamForm!$B$4:$B$23, TeamForm!$AC$4:$AC$23)*_xlfn.XLOOKUP(UPPER(AF9), TeamForm!$B$4:$B$23, TeamForm!$AB$4:$AB$23))/(MAX(TeamForm!$AC$4:$AC$23)*MAX(TeamForm!$AB$4:$AB$23)), AF30="H", (10*_xlfn.XLOOKUP($A53, TeamForm!$B$4:$B$23, TeamForm!$AA$4:$AA$23)*_xlfn.XLOOKUP(UPPER(AF9), TeamForm!$B$4:$B$23, TeamForm!$AD$4:$AD$23))/(MAX(TeamForm!$AA$4:$AA$23)*MAX(TeamForm!$AD$4:$AD$23)), AF30="BLANK", "0")</f>
        <v>3.3850000962307782</v>
      </c>
      <c r="AG53" s="258" cm="1">
        <f t="array" ref="AG53">_xlfn.IFS(AG30="A", (10*_xlfn.XLOOKUP($A53, TeamForm!$B$4:$B$23, TeamForm!$AC$4:$AC$23)*_xlfn.XLOOKUP(UPPER(AG9), TeamForm!$B$4:$B$23, TeamForm!$AB$4:$AB$23))/(MAX(TeamForm!$AC$4:$AC$23)*MAX(TeamForm!$AB$4:$AB$23)), AG30="H", (10*_xlfn.XLOOKUP($A53, TeamForm!$B$4:$B$23, TeamForm!$AA$4:$AA$23)*_xlfn.XLOOKUP(UPPER(AG9), TeamForm!$B$4:$B$23, TeamForm!$AD$4:$AD$23))/(MAX(TeamForm!$AA$4:$AA$23)*MAX(TeamForm!$AD$4:$AD$23)), AG30="BLANK", "0")</f>
        <v>3.7487291923168033</v>
      </c>
      <c r="AH53" s="258" cm="1">
        <f t="array" ref="AH53">_xlfn.IFS(AH30="A", (10*_xlfn.XLOOKUP($A53, TeamForm!$B$4:$B$23, TeamForm!$AC$4:$AC$23)*_xlfn.XLOOKUP(UPPER(AH9), TeamForm!$B$4:$B$23, TeamForm!$AB$4:$AB$23))/(MAX(TeamForm!$AC$4:$AC$23)*MAX(TeamForm!$AB$4:$AB$23)), AH30="H", (10*_xlfn.XLOOKUP($A53, TeamForm!$B$4:$B$23, TeamForm!$AA$4:$AA$23)*_xlfn.XLOOKUP(UPPER(AH9), TeamForm!$B$4:$B$23, TeamForm!$AD$4:$AD$23))/(MAX(TeamForm!$AA$4:$AA$23)*MAX(TeamForm!$AD$4:$AD$23)), AH30="BLANK", "0")</f>
        <v>4.1511523813858924</v>
      </c>
      <c r="AI53" s="258" cm="1">
        <f t="array" ref="AI53">_xlfn.IFS(AI30="A", (10*_xlfn.XLOOKUP($A53, TeamForm!$B$4:$B$23, TeamForm!$AC$4:$AC$23)*_xlfn.XLOOKUP(UPPER(AI9), TeamForm!$B$4:$B$23, TeamForm!$AB$4:$AB$23))/(MAX(TeamForm!$AC$4:$AC$23)*MAX(TeamForm!$AB$4:$AB$23)), AI30="H", (10*_xlfn.XLOOKUP($A53, TeamForm!$B$4:$B$23, TeamForm!$AA$4:$AA$23)*_xlfn.XLOOKUP(UPPER(AI9), TeamForm!$B$4:$B$23, TeamForm!$AD$4:$AD$23))/(MAX(TeamForm!$AA$4:$AA$23)*MAX(TeamForm!$AD$4:$AD$23)), AI30="BLANK", "0")</f>
        <v>3.9552269868088321</v>
      </c>
      <c r="AJ53" s="258" cm="1">
        <f t="array" ref="AJ53">_xlfn.IFS(AJ30="A", (10*_xlfn.XLOOKUP($A53, TeamForm!$B$4:$B$23, TeamForm!$AC$4:$AC$23)*_xlfn.XLOOKUP(UPPER(AJ9), TeamForm!$B$4:$B$23, TeamForm!$AB$4:$AB$23))/(MAX(TeamForm!$AC$4:$AC$23)*MAX(TeamForm!$AB$4:$AB$23)), AJ30="H", (10*_xlfn.XLOOKUP($A53, TeamForm!$B$4:$B$23, TeamForm!$AA$4:$AA$23)*_xlfn.XLOOKUP(UPPER(AJ9), TeamForm!$B$4:$B$23, TeamForm!$AD$4:$AD$23))/(MAX(TeamForm!$AA$4:$AA$23)*MAX(TeamForm!$AD$4:$AD$23)), AJ30="BLANK", "0")</f>
        <v>4.4562370744756992</v>
      </c>
      <c r="AK53" s="258" cm="1">
        <f t="array" ref="AK53">_xlfn.IFS(AK30="A", (10*_xlfn.XLOOKUP($A53, TeamForm!$B$4:$B$23, TeamForm!$AC$4:$AC$23)*_xlfn.XLOOKUP(UPPER(AK9), TeamForm!$B$4:$B$23, TeamForm!$AB$4:$AB$23))/(MAX(TeamForm!$AC$4:$AC$23)*MAX(TeamForm!$AB$4:$AB$23)), AK30="H", (10*_xlfn.XLOOKUP($A53, TeamForm!$B$4:$B$23, TeamForm!$AA$4:$AA$23)*_xlfn.XLOOKUP(UPPER(AK9), TeamForm!$B$4:$B$23, TeamForm!$AD$4:$AD$23))/(MAX(TeamForm!$AA$4:$AA$23)*MAX(TeamForm!$AD$4:$AD$23)), AK30="BLANK", "0")</f>
        <v>5.5561521957552644</v>
      </c>
      <c r="AL53" s="258" cm="1">
        <f t="array" ref="AL53">_xlfn.IFS(AL30="A", (10*_xlfn.XLOOKUP($A53, TeamForm!$B$4:$B$23, TeamForm!$AC$4:$AC$23)*_xlfn.XLOOKUP(UPPER(AL9), TeamForm!$B$4:$B$23, TeamForm!$AB$4:$AB$23))/(MAX(TeamForm!$AC$4:$AC$23)*MAX(TeamForm!$AB$4:$AB$23)), AL30="H", (10*_xlfn.XLOOKUP($A53, TeamForm!$B$4:$B$23, TeamForm!$AA$4:$AA$23)*_xlfn.XLOOKUP(UPPER(AL9), TeamForm!$B$4:$B$23, TeamForm!$AD$4:$AD$23))/(MAX(TeamForm!$AA$4:$AA$23)*MAX(TeamForm!$AD$4:$AD$23)), AL30="BLANK", "0")</f>
        <v>2.7293379207218842</v>
      </c>
      <c r="AM53" s="259" cm="1">
        <f t="array" ref="AM53">_xlfn.IFS(AM30="A", (10*_xlfn.XLOOKUP($A53, TeamForm!$B$4:$B$23, TeamForm!$AC$4:$AC$23)*_xlfn.XLOOKUP(UPPER(AM9), TeamForm!$B$4:$B$23, TeamForm!$AB$4:$AB$23))/(MAX(TeamForm!$AC$4:$AC$23)*MAX(TeamForm!$AB$4:$AB$23)), AM30="H", (10*_xlfn.XLOOKUP($A53, TeamForm!$B$4:$B$23, TeamForm!$AA$4:$AA$23)*_xlfn.XLOOKUP(UPPER(AM9), TeamForm!$B$4:$B$23, TeamForm!$AD$4:$AD$23))/(MAX(TeamForm!$AA$4:$AA$23)*MAX(TeamForm!$AD$4:$AD$23)), AM30="BLANK", "0")</f>
        <v>1.9398654397630231</v>
      </c>
      <c r="AO53" s="179" t="s">
        <v>79</v>
      </c>
      <c r="AP53" s="263" cm="1">
        <f t="array" ref="AP53">_xlfn.IFS(B30="A", 10*(MIN(TeamForm!$AA$4:$AA$23)*MIN(TeamForm!$AD$4:$AD$23))/(_xlfn.XLOOKUP($AO53, TeamForm!$B$4:$B$23, TeamForm!$AD$4:$AD$23)*_xlfn.XLOOKUP(UPPER(B9), TeamForm!$B$4:$B$23, TeamForm!$AA$4:$AA$23)), B30="H", 10*(MIN(TeamForm!$AB$4:$AB$23)*MIN(TeamForm!$AC$4:$AC$23))/(_xlfn.XLOOKUP($AO53, TeamForm!$B$4:$B$23, TeamForm!$AB$4:$AB$23)*_xlfn.XLOOKUP(UPPER(B9), TeamForm!$B$4:$B$23, TeamForm!$AC$4:$AC$23)), B30="BLANK", 0)</f>
        <v>4.0009069317382124</v>
      </c>
      <c r="AQ53" s="263" cm="1">
        <f t="array" ref="AQ53">_xlfn.IFS(C30="A", 10*(MIN(TeamForm!$AA$4:$AA$23)*MIN(TeamForm!$AD$4:$AD$23))/(_xlfn.XLOOKUP($AO53, TeamForm!$B$4:$B$23, TeamForm!$AD$4:$AD$23)*_xlfn.XLOOKUP(UPPER(C9), TeamForm!$B$4:$B$23, TeamForm!$AA$4:$AA$23)), C30="H", 10*(MIN(TeamForm!$AB$4:$AB$23)*MIN(TeamForm!$AC$4:$AC$23))/(_xlfn.XLOOKUP($AO53, TeamForm!$B$4:$B$23, TeamForm!$AB$4:$AB$23)*_xlfn.XLOOKUP(UPPER(C9), TeamForm!$B$4:$B$23, TeamForm!$AC$4:$AC$23)), C30="BLANK", 0)</f>
        <v>5.54</v>
      </c>
      <c r="AR53" s="263" cm="1">
        <f t="array" ref="AR53">_xlfn.IFS(D30="A", 10*(MIN(TeamForm!$AA$4:$AA$23)*MIN(TeamForm!$AD$4:$AD$23))/(_xlfn.XLOOKUP($AO53, TeamForm!$B$4:$B$23, TeamForm!$AD$4:$AD$23)*_xlfn.XLOOKUP(UPPER(D9), TeamForm!$B$4:$B$23, TeamForm!$AA$4:$AA$23)), D30="H", 10*(MIN(TeamForm!$AB$4:$AB$23)*MIN(TeamForm!$AC$4:$AC$23))/(_xlfn.XLOOKUP($AO53, TeamForm!$B$4:$B$23, TeamForm!$AB$4:$AB$23)*_xlfn.XLOOKUP(UPPER(D9), TeamForm!$B$4:$B$23, TeamForm!$AC$4:$AC$23)), D30="BLANK", 0)</f>
        <v>4.834429209183674</v>
      </c>
      <c r="AS53" s="263" cm="1">
        <f t="array" ref="AS53">_xlfn.IFS(E30="A", 10*(MIN(TeamForm!$AA$4:$AA$23)*MIN(TeamForm!$AD$4:$AD$23))/(_xlfn.XLOOKUP($AO53, TeamForm!$B$4:$B$23, TeamForm!$AD$4:$AD$23)*_xlfn.XLOOKUP(UPPER(E9), TeamForm!$B$4:$B$23, TeamForm!$AA$4:$AA$23)), E30="H", 10*(MIN(TeamForm!$AB$4:$AB$23)*MIN(TeamForm!$AC$4:$AC$23))/(_xlfn.XLOOKUP($AO53, TeamForm!$B$4:$B$23, TeamForm!$AB$4:$AB$23)*_xlfn.XLOOKUP(UPPER(E9), TeamForm!$B$4:$B$23, TeamForm!$AC$4:$AC$23)), E30="BLANK", 0)</f>
        <v>3.8666938775510205</v>
      </c>
      <c r="AT53" s="263" cm="1">
        <f t="array" ref="AT53">_xlfn.IFS(F30="A", 10*(MIN(TeamForm!$AA$4:$AA$23)*MIN(TeamForm!$AD$4:$AD$23))/(_xlfn.XLOOKUP($AO53, TeamForm!$B$4:$B$23, TeamForm!$AD$4:$AD$23)*_xlfn.XLOOKUP(UPPER(F9), TeamForm!$B$4:$B$23, TeamForm!$AA$4:$AA$23)), F30="H", 10*(MIN(TeamForm!$AB$4:$AB$23)*MIN(TeamForm!$AC$4:$AC$23))/(_xlfn.XLOOKUP($AO53, TeamForm!$B$4:$B$23, TeamForm!$AB$4:$AB$23)*_xlfn.XLOOKUP(UPPER(F9), TeamForm!$B$4:$B$23, TeamForm!$AC$4:$AC$23)), F30="BLANK", 0)</f>
        <v>2.745370480142264</v>
      </c>
      <c r="AU53" s="263" cm="1">
        <f t="array" ref="AU53">_xlfn.IFS(G30="A", 10*(MIN(TeamForm!$AA$4:$AA$23)*MIN(TeamForm!$AD$4:$AD$23))/(_xlfn.XLOOKUP($AO53, TeamForm!$B$4:$B$23, TeamForm!$AD$4:$AD$23)*_xlfn.XLOOKUP(UPPER(G9), TeamForm!$B$4:$B$23, TeamForm!$AA$4:$AA$23)), G30="H", 10*(MIN(TeamForm!$AB$4:$AB$23)*MIN(TeamForm!$AC$4:$AC$23))/(_xlfn.XLOOKUP($AO53, TeamForm!$B$4:$B$23, TeamForm!$AB$4:$AB$23)*_xlfn.XLOOKUP(UPPER(G9), TeamForm!$B$4:$B$23, TeamForm!$AC$4:$AC$23)), G30="BLANK", 0)</f>
        <v>3.670266540780013</v>
      </c>
      <c r="AV53" s="263" cm="1">
        <f t="array" ref="AV53">_xlfn.IFS(H30="A", 10*(MIN(TeamForm!$AA$4:$AA$23)*MIN(TeamForm!$AD$4:$AD$23))/(_xlfn.XLOOKUP($AO53, TeamForm!$B$4:$B$23, TeamForm!$AD$4:$AD$23)*_xlfn.XLOOKUP(UPPER(H9), TeamForm!$B$4:$B$23, TeamForm!$AA$4:$AA$23)), H30="H", 10*(MIN(TeamForm!$AB$4:$AB$23)*MIN(TeamForm!$AC$4:$AC$23))/(_xlfn.XLOOKUP($AO53, TeamForm!$B$4:$B$23, TeamForm!$AB$4:$AB$23)*_xlfn.XLOOKUP(UPPER(H9), TeamForm!$B$4:$B$23, TeamForm!$AC$4:$AC$23)), H30="BLANK", 0)</f>
        <v>4.1890532004840928</v>
      </c>
      <c r="AW53" s="263" cm="1">
        <f t="array" ref="AW53">_xlfn.IFS(I30="A", 10*(MIN(TeamForm!$AA$4:$AA$23)*MIN(TeamForm!$AD$4:$AD$23))/(_xlfn.XLOOKUP($AO53, TeamForm!$B$4:$B$23, TeamForm!$AD$4:$AD$23)*_xlfn.XLOOKUP(UPPER(I9), TeamForm!$B$4:$B$23, TeamForm!$AA$4:$AA$23)), I30="H", 10*(MIN(TeamForm!$AB$4:$AB$23)*MIN(TeamForm!$AC$4:$AC$23))/(_xlfn.XLOOKUP($AO53, TeamForm!$B$4:$B$23, TeamForm!$AB$4:$AB$23)*_xlfn.XLOOKUP(UPPER(I9), TeamForm!$B$4:$B$23, TeamForm!$AC$4:$AC$23)), I30="BLANK", 0)</f>
        <v>2.9275853350189625</v>
      </c>
      <c r="AX53" s="263" cm="1">
        <f t="array" ref="AX53">_xlfn.IFS(J30="A", 10*(MIN(TeamForm!$AA$4:$AA$23)*MIN(TeamForm!$AD$4:$AD$23))/(_xlfn.XLOOKUP($AO53, TeamForm!$B$4:$B$23, TeamForm!$AD$4:$AD$23)*_xlfn.XLOOKUP(UPPER(J9), TeamForm!$B$4:$B$23, TeamForm!$AA$4:$AA$23)), J30="H", 10*(MIN(TeamForm!$AB$4:$AB$23)*MIN(TeamForm!$AC$4:$AC$23))/(_xlfn.XLOOKUP($AO53, TeamForm!$B$4:$B$23, TeamForm!$AB$4:$AB$23)*_xlfn.XLOOKUP(UPPER(J9), TeamForm!$B$4:$B$23, TeamForm!$AC$4:$AC$23)), J30="BLANK", 0)</f>
        <v>7.0255102040816322</v>
      </c>
      <c r="AY53" s="263" cm="1">
        <f t="array" ref="AY53">_xlfn.IFS(K30="A", 10*(MIN(TeamForm!$AA$4:$AA$23)*MIN(TeamForm!$AD$4:$AD$23))/(_xlfn.XLOOKUP($AO53, TeamForm!$B$4:$B$23, TeamForm!$AD$4:$AD$23)*_xlfn.XLOOKUP(UPPER(K9), TeamForm!$B$4:$B$23, TeamForm!$AA$4:$AA$23)), K30="H", 10*(MIN(TeamForm!$AB$4:$AB$23)*MIN(TeamForm!$AC$4:$AC$23))/(_xlfn.XLOOKUP($AO53, TeamForm!$B$4:$B$23, TeamForm!$AB$4:$AB$23)*_xlfn.XLOOKUP(UPPER(K9), TeamForm!$B$4:$B$23, TeamForm!$AC$4:$AC$23)), K30="BLANK", 0)</f>
        <v>5.54</v>
      </c>
      <c r="AZ53" s="263" cm="1">
        <f t="array" ref="AZ53">_xlfn.IFS(L30="A", 10*(MIN(TeamForm!$AA$4:$AA$23)*MIN(TeamForm!$AD$4:$AD$23))/(_xlfn.XLOOKUP($AO53, TeamForm!$B$4:$B$23, TeamForm!$AD$4:$AD$23)*_xlfn.XLOOKUP(UPPER(L9), TeamForm!$B$4:$B$23, TeamForm!$AA$4:$AA$23)), L30="H", 10*(MIN(TeamForm!$AB$4:$AB$23)*MIN(TeamForm!$AC$4:$AC$23))/(_xlfn.XLOOKUP($AO53, TeamForm!$B$4:$B$23, TeamForm!$AB$4:$AB$23)*_xlfn.XLOOKUP(UPPER(L9), TeamForm!$B$4:$B$23, TeamForm!$AC$4:$AC$23)), L30="BLANK", 0)</f>
        <v>2.9946135248524501</v>
      </c>
      <c r="BA53" s="263" cm="1">
        <f t="array" ref="BA53">_xlfn.IFS(M30="A", 10*(MIN(TeamForm!$AA$4:$AA$23)*MIN(TeamForm!$AD$4:$AD$23))/(_xlfn.XLOOKUP($AO53, TeamForm!$B$4:$B$23, TeamForm!$AD$4:$AD$23)*_xlfn.XLOOKUP(UPPER(M9), TeamForm!$B$4:$B$23, TeamForm!$AA$4:$AA$23)), M30="H", 10*(MIN(TeamForm!$AB$4:$AB$23)*MIN(TeamForm!$AC$4:$AC$23))/(_xlfn.XLOOKUP($AO53, TeamForm!$B$4:$B$23, TeamForm!$AB$4:$AB$23)*_xlfn.XLOOKUP(UPPER(M9), TeamForm!$B$4:$B$23, TeamForm!$AC$4:$AC$23)), M30="BLANK", 0)</f>
        <v>2.6958323632130381</v>
      </c>
      <c r="BB53" s="263" cm="1">
        <f t="array" ref="BB53">_xlfn.IFS(N30="A", 10*(MIN(TeamForm!$AA$4:$AA$23)*MIN(TeamForm!$AD$4:$AD$23))/(_xlfn.XLOOKUP($AO53, TeamForm!$B$4:$B$23, TeamForm!$AD$4:$AD$23)*_xlfn.XLOOKUP(UPPER(N9), TeamForm!$B$4:$B$23, TeamForm!$AA$4:$AA$23)), N30="H", 10*(MIN(TeamForm!$AB$4:$AB$23)*MIN(TeamForm!$AC$4:$AC$23))/(_xlfn.XLOOKUP($AO53, TeamForm!$B$4:$B$23, TeamForm!$AB$4:$AB$23)*_xlfn.XLOOKUP(UPPER(N9), TeamForm!$B$4:$B$23, TeamForm!$AC$4:$AC$23)), N30="BLANK", 0)</f>
        <v>3.0796629335211199</v>
      </c>
      <c r="BC53" s="263" cm="1">
        <f t="array" ref="BC53">_xlfn.IFS(O30="A", 10*(MIN(TeamForm!$AA$4:$AA$23)*MIN(TeamForm!$AD$4:$AD$23))/(_xlfn.XLOOKUP($AO53, TeamForm!$B$4:$B$23, TeamForm!$AD$4:$AD$23)*_xlfn.XLOOKUP(UPPER(O9), TeamForm!$B$4:$B$23, TeamForm!$AA$4:$AA$23)), O30="H", 10*(MIN(TeamForm!$AB$4:$AB$23)*MIN(TeamForm!$AC$4:$AC$23))/(_xlfn.XLOOKUP($AO53, TeamForm!$B$4:$B$23, TeamForm!$AB$4:$AB$23)*_xlfn.XLOOKUP(UPPER(O9), TeamForm!$B$4:$B$23, TeamForm!$AC$4:$AC$23)), O30="BLANK", 0)</f>
        <v>4.5555147540983603</v>
      </c>
      <c r="BD53" s="263" cm="1">
        <f t="array" ref="BD53">_xlfn.IFS(P30="A", 10*(MIN(TeamForm!$AA$4:$AA$23)*MIN(TeamForm!$AD$4:$AD$23))/(_xlfn.XLOOKUP($AO53, TeamForm!$B$4:$B$23, TeamForm!$AD$4:$AD$23)*_xlfn.XLOOKUP(UPPER(P9), TeamForm!$B$4:$B$23, TeamForm!$AA$4:$AA$23)), P30="H", 10*(MIN(TeamForm!$AB$4:$AB$23)*MIN(TeamForm!$AC$4:$AC$23))/(_xlfn.XLOOKUP($AO53, TeamForm!$B$4:$B$23, TeamForm!$AB$4:$AB$23)*_xlfn.XLOOKUP(UPPER(P9), TeamForm!$B$4:$B$23, TeamForm!$AC$4:$AC$23)), P30="BLANK", 0)</f>
        <v>4.1253795918367349</v>
      </c>
      <c r="BE53" s="263" cm="1">
        <f t="array" ref="BE53">_xlfn.IFS(Q30="A", 10*(MIN(TeamForm!$AA$4:$AA$23)*MIN(TeamForm!$AD$4:$AD$23))/(_xlfn.XLOOKUP($AO53, TeamForm!$B$4:$B$23, TeamForm!$AD$4:$AD$23)*_xlfn.XLOOKUP(UPPER(Q9), TeamForm!$B$4:$B$23, TeamForm!$AA$4:$AA$23)), Q30="H", 10*(MIN(TeamForm!$AB$4:$AB$23)*MIN(TeamForm!$AC$4:$AC$23))/(_xlfn.XLOOKUP($AO53, TeamForm!$B$4:$B$23, TeamForm!$AB$4:$AB$23)*_xlfn.XLOOKUP(UPPER(Q9), TeamForm!$B$4:$B$23, TeamForm!$AC$4:$AC$23)), Q30="BLANK", 0)</f>
        <v>1.7076181892666935</v>
      </c>
      <c r="BF53" s="263" cm="1">
        <f t="array" ref="BF53">_xlfn.IFS(R30="A", 10*(MIN(TeamForm!$AA$4:$AA$23)*MIN(TeamForm!$AD$4:$AD$23))/(_xlfn.XLOOKUP($AO53, TeamForm!$B$4:$B$23, TeamForm!$AD$4:$AD$23)*_xlfn.XLOOKUP(UPPER(R9), TeamForm!$B$4:$B$23, TeamForm!$AA$4:$AA$23)), R30="H", 10*(MIN(TeamForm!$AB$4:$AB$23)*MIN(TeamForm!$AC$4:$AC$23))/(_xlfn.XLOOKUP($AO53, TeamForm!$B$4:$B$23, TeamForm!$AB$4:$AB$23)*_xlfn.XLOOKUP(UPPER(R9), TeamForm!$B$4:$B$23, TeamForm!$AC$4:$AC$23)), R30="BLANK", 0)</f>
        <v>3.3943778501628663</v>
      </c>
      <c r="BG53" s="263" cm="1">
        <f t="array" ref="BG53">_xlfn.IFS(S30="A", 10*(MIN(TeamForm!$AA$4:$AA$23)*MIN(TeamForm!$AD$4:$AD$23))/(_xlfn.XLOOKUP($AO53, TeamForm!$B$4:$B$23, TeamForm!$AD$4:$AD$23)*_xlfn.XLOOKUP(UPPER(S9), TeamForm!$B$4:$B$23, TeamForm!$AA$4:$AA$23)), S30="H", 10*(MIN(TeamForm!$AB$4:$AB$23)*MIN(TeamForm!$AC$4:$AC$23))/(_xlfn.XLOOKUP($AO53, TeamForm!$B$4:$B$23, TeamForm!$AB$4:$AB$23)*_xlfn.XLOOKUP(UPPER(S9), TeamForm!$B$4:$B$23, TeamForm!$AC$4:$AC$23)), S30="BLANK", 0)</f>
        <v>3.2296813088492184</v>
      </c>
      <c r="BH53" s="263" cm="1">
        <f t="array" ref="BH53">_xlfn.IFS(T30="A", 10*(MIN(TeamForm!$AA$4:$AA$23)*MIN(TeamForm!$AD$4:$AD$23))/(_xlfn.XLOOKUP($AO53, TeamForm!$B$4:$B$23, TeamForm!$AD$4:$AD$23)*_xlfn.XLOOKUP(UPPER(T9), TeamForm!$B$4:$B$23, TeamForm!$AA$4:$AA$23)), T30="H", 10*(MIN(TeamForm!$AB$4:$AB$23)*MIN(TeamForm!$AC$4:$AC$23))/(_xlfn.XLOOKUP($AO53, TeamForm!$B$4:$B$23, TeamForm!$AB$4:$AB$23)*_xlfn.XLOOKUP(UPPER(T9), TeamForm!$B$4:$B$23, TeamForm!$AC$4:$AC$23)), T30="BLANK", 0)</f>
        <v>4.1107635436814238</v>
      </c>
      <c r="BI53" s="263" cm="1">
        <f t="array" ref="BI53">_xlfn.IFS(U30="A", 10*(MIN(TeamForm!$AA$4:$AA$23)*MIN(TeamForm!$AD$4:$AD$23))/(_xlfn.XLOOKUP($AO53, TeamForm!$B$4:$B$23, TeamForm!$AD$4:$AD$23)*_xlfn.XLOOKUP(UPPER(U9), TeamForm!$B$4:$B$23, TeamForm!$AA$4:$AA$23)), U30="H", 10*(MIN(TeamForm!$AB$4:$AB$23)*MIN(TeamForm!$AC$4:$AC$23))/(_xlfn.XLOOKUP($AO53, TeamForm!$B$4:$B$23, TeamForm!$AB$4:$AB$23)*_xlfn.XLOOKUP(UPPER(U9), TeamForm!$B$4:$B$23, TeamForm!$AC$4:$AC$23)), U30="BLANK", 0)</f>
        <v>2.7984531722054378</v>
      </c>
      <c r="BJ53" s="263" cm="1">
        <f t="array" ref="BJ53">_xlfn.IFS(V30="A", 10*(MIN(TeamForm!$AA$4:$AA$23)*MIN(TeamForm!$AD$4:$AD$23))/(_xlfn.XLOOKUP($AO53, TeamForm!$B$4:$B$23, TeamForm!$AD$4:$AD$23)*_xlfn.XLOOKUP(UPPER(V9), TeamForm!$B$4:$B$23, TeamForm!$AA$4:$AA$23)), V30="H", 10*(MIN(TeamForm!$AB$4:$AB$23)*MIN(TeamForm!$AC$4:$AC$23))/(_xlfn.XLOOKUP($AO53, TeamForm!$B$4:$B$23, TeamForm!$AB$4:$AB$23)*_xlfn.XLOOKUP(UPPER(V9), TeamForm!$B$4:$B$23, TeamForm!$AC$4:$AC$23)), V30="BLANK", 0)</f>
        <v>4.0156994219653175</v>
      </c>
      <c r="BK53" s="263" cm="1">
        <f t="array" ref="BK53">_xlfn.IFS(W30="A", 10*(MIN(TeamForm!$AA$4:$AA$23)*MIN(TeamForm!$AD$4:$AD$23))/(_xlfn.XLOOKUP($AO53, TeamForm!$B$4:$B$23, TeamForm!$AD$4:$AD$23)*_xlfn.XLOOKUP(UPPER(W9), TeamForm!$B$4:$B$23, TeamForm!$AA$4:$AA$23)), W30="H", 10*(MIN(TeamForm!$AB$4:$AB$23)*MIN(TeamForm!$AC$4:$AC$23))/(_xlfn.XLOOKUP($AO53, TeamForm!$B$4:$B$23, TeamForm!$AB$4:$AB$23)*_xlfn.XLOOKUP(UPPER(W9), TeamForm!$B$4:$B$23, TeamForm!$AC$4:$AC$23)), W30="BLANK", 0)</f>
        <v>7.0255102040816322</v>
      </c>
      <c r="BL53" s="263" cm="1">
        <f t="array" ref="BL53">_xlfn.IFS(X30="A", 10*(MIN(TeamForm!$AA$4:$AA$23)*MIN(TeamForm!$AD$4:$AD$23))/(_xlfn.XLOOKUP($AO53, TeamForm!$B$4:$B$23, TeamForm!$AD$4:$AD$23)*_xlfn.XLOOKUP(UPPER(X9), TeamForm!$B$4:$B$23, TeamForm!$AA$4:$AA$23)), X30="H", 10*(MIN(TeamForm!$AB$4:$AB$23)*MIN(TeamForm!$AC$4:$AC$23))/(_xlfn.XLOOKUP($AO53, TeamForm!$B$4:$B$23, TeamForm!$AB$4:$AB$23)*_xlfn.XLOOKUP(UPPER(X9), TeamForm!$B$4:$B$23, TeamForm!$AC$4:$AC$23)), X30="BLANK", 0)</f>
        <v>2.5500285938551248</v>
      </c>
      <c r="BM53" s="263" cm="1">
        <f t="array" ref="BM53">_xlfn.IFS(Y30="A", 10*(MIN(TeamForm!$AA$4:$AA$23)*MIN(TeamForm!$AD$4:$AD$23))/(_xlfn.XLOOKUP($AO53, TeamForm!$B$4:$B$23, TeamForm!$AD$4:$AD$23)*_xlfn.XLOOKUP(UPPER(Y9), TeamForm!$B$4:$B$23, TeamForm!$AA$4:$AA$23)), Y30="H", 10*(MIN(TeamForm!$AB$4:$AB$23)*MIN(TeamForm!$AC$4:$AC$23))/(_xlfn.XLOOKUP($AO53, TeamForm!$B$4:$B$23, TeamForm!$AB$4:$AB$23)*_xlfn.XLOOKUP(UPPER(Y9), TeamForm!$B$4:$B$23, TeamForm!$AC$4:$AC$23)), Y30="BLANK", 0)</f>
        <v>5.54</v>
      </c>
      <c r="BN53" s="263" cm="1">
        <f t="array" ref="BN53">_xlfn.IFS(Z30="A", 10*(MIN(TeamForm!$AA$4:$AA$23)*MIN(TeamForm!$AD$4:$AD$23))/(_xlfn.XLOOKUP($AO53, TeamForm!$B$4:$B$23, TeamForm!$AD$4:$AD$23)*_xlfn.XLOOKUP(UPPER(Z9), TeamForm!$B$4:$B$23, TeamForm!$AA$4:$AA$23)), Z30="H", 10*(MIN(TeamForm!$AB$4:$AB$23)*MIN(TeamForm!$AC$4:$AC$23))/(_xlfn.XLOOKUP($AO53, TeamForm!$B$4:$B$23, TeamForm!$AB$4:$AB$23)*_xlfn.XLOOKUP(UPPER(Z9), TeamForm!$B$4:$B$23, TeamForm!$AC$4:$AC$23)), Z30="BLANK", 0)</f>
        <v>2.4911712511091397</v>
      </c>
      <c r="BO53" s="263" cm="1">
        <f t="array" ref="BO53">_xlfn.IFS(AA30="A", 10*(MIN(TeamForm!$AA$4:$AA$23)*MIN(TeamForm!$AD$4:$AD$23))/(_xlfn.XLOOKUP($AO53, TeamForm!$B$4:$B$23, TeamForm!$AD$4:$AD$23)*_xlfn.XLOOKUP(UPPER(AA9), TeamForm!$B$4:$B$23, TeamForm!$AA$4:$AA$23)), AA30="H", 10*(MIN(TeamForm!$AB$4:$AB$23)*MIN(TeamForm!$AC$4:$AC$23))/(_xlfn.XLOOKUP($AO53, TeamForm!$B$4:$B$23, TeamForm!$AB$4:$AB$23)*_xlfn.XLOOKUP(UPPER(AA9), TeamForm!$B$4:$B$23, TeamForm!$AC$4:$AC$23)), AA30="BLANK", 0)</f>
        <v>2.5034810810810808</v>
      </c>
      <c r="BP53" s="263" cm="1">
        <f t="array" ref="BP53">_xlfn.IFS(AB30="A", 10*(MIN(TeamForm!$AA$4:$AA$23)*MIN(TeamForm!$AD$4:$AD$23))/(_xlfn.XLOOKUP($AO53, TeamForm!$B$4:$B$23, TeamForm!$AD$4:$AD$23)*_xlfn.XLOOKUP(UPPER(AB9), TeamForm!$B$4:$B$23, TeamForm!$AA$4:$AA$23)), AB30="H", 10*(MIN(TeamForm!$AB$4:$AB$23)*MIN(TeamForm!$AC$4:$AC$23))/(_xlfn.XLOOKUP($AO53, TeamForm!$B$4:$B$23, TeamForm!$AB$4:$AB$23)*_xlfn.XLOOKUP(UPPER(AB9), TeamForm!$B$4:$B$23, TeamForm!$AC$4:$AC$23)), AB30="BLANK", 0)</f>
        <v>2.0933928916627544</v>
      </c>
      <c r="BQ53" s="263" cm="1">
        <f t="array" ref="BQ53">_xlfn.IFS(AC30="A", 10*(MIN(TeamForm!$AA$4:$AA$23)*MIN(TeamForm!$AD$4:$AD$23))/(_xlfn.XLOOKUP($AO53, TeamForm!$B$4:$B$23, TeamForm!$AD$4:$AD$23)*_xlfn.XLOOKUP(UPPER(AC9), TeamForm!$B$4:$B$23, TeamForm!$AA$4:$AA$23)), AC30="H", 10*(MIN(TeamForm!$AB$4:$AB$23)*MIN(TeamForm!$AC$4:$AC$23))/(_xlfn.XLOOKUP($AO53, TeamForm!$B$4:$B$23, TeamForm!$AB$4:$AB$23)*_xlfn.XLOOKUP(UPPER(AC9), TeamForm!$B$4:$B$23, TeamForm!$AC$4:$AC$23)), AC30="BLANK", 0)</f>
        <v>5.0957163814180921</v>
      </c>
      <c r="BR53" s="263" cm="1">
        <f t="array" ref="BR53">_xlfn.IFS(AD30="A", 10*(MIN(TeamForm!$AA$4:$AA$23)*MIN(TeamForm!$AD$4:$AD$23))/(_xlfn.XLOOKUP($AO53, TeamForm!$B$4:$B$23, TeamForm!$AD$4:$AD$23)*_xlfn.XLOOKUP(UPPER(AD9), TeamForm!$B$4:$B$23, TeamForm!$AA$4:$AA$23)), AD30="H", 10*(MIN(TeamForm!$AB$4:$AB$23)*MIN(TeamForm!$AC$4:$AC$23))/(_xlfn.XLOOKUP($AO53, TeamForm!$B$4:$B$23, TeamForm!$AB$4:$AB$23)*_xlfn.XLOOKUP(UPPER(AD9), TeamForm!$B$4:$B$23, TeamForm!$AC$4:$AC$23)), AD30="BLANK", 0)</f>
        <v>7.0255102040816322</v>
      </c>
      <c r="BS53" s="263" cm="1">
        <f t="array" ref="BS53">_xlfn.IFS(AE30="A", 10*(MIN(TeamForm!$AA$4:$AA$23)*MIN(TeamForm!$AD$4:$AD$23))/(_xlfn.XLOOKUP($AO53, TeamForm!$B$4:$B$23, TeamForm!$AD$4:$AD$23)*_xlfn.XLOOKUP(UPPER(AE9), TeamForm!$B$4:$B$23, TeamForm!$AA$4:$AA$23)), AE30="H", 10*(MIN(TeamForm!$AB$4:$AB$23)*MIN(TeamForm!$AC$4:$AC$23))/(_xlfn.XLOOKUP($AO53, TeamForm!$B$4:$B$23, TeamForm!$AB$4:$AB$23)*_xlfn.XLOOKUP(UPPER(AE9), TeamForm!$B$4:$B$23, TeamForm!$AC$4:$AC$23)), AE30="BLANK", 0)</f>
        <v>5.54</v>
      </c>
      <c r="BT53" s="263" cm="1">
        <f t="array" ref="BT53">_xlfn.IFS(AF30="A", 10*(MIN(TeamForm!$AA$4:$AA$23)*MIN(TeamForm!$AD$4:$AD$23))/(_xlfn.XLOOKUP($AO53, TeamForm!$B$4:$B$23, TeamForm!$AD$4:$AD$23)*_xlfn.XLOOKUP(UPPER(AF9), TeamForm!$B$4:$B$23, TeamForm!$AA$4:$AA$23)), AF30="H", 10*(MIN(TeamForm!$AB$4:$AB$23)*MIN(TeamForm!$AC$4:$AC$23))/(_xlfn.XLOOKUP($AO53, TeamForm!$B$4:$B$23, TeamForm!$AB$4:$AB$23)*_xlfn.XLOOKUP(UPPER(AF9), TeamForm!$B$4:$B$23, TeamForm!$AC$4:$AC$23)), AF30="BLANK", 0)</f>
        <v>4.4685654157676939</v>
      </c>
      <c r="BU53" s="263" cm="1">
        <f t="array" ref="BU53">_xlfn.IFS(AG30="A", 10*(MIN(TeamForm!$AA$4:$AA$23)*MIN(TeamForm!$AD$4:$AD$23))/(_xlfn.XLOOKUP($AO53, TeamForm!$B$4:$B$23, TeamForm!$AD$4:$AD$23)*_xlfn.XLOOKUP(UPPER(AG9), TeamForm!$B$4:$B$23, TeamForm!$AA$4:$AA$23)), AG30="H", 10*(MIN(TeamForm!$AB$4:$AB$23)*MIN(TeamForm!$AC$4:$AC$23))/(_xlfn.XLOOKUP($AO53, TeamForm!$B$4:$B$23, TeamForm!$AB$4:$AB$23)*_xlfn.XLOOKUP(UPPER(AG9), TeamForm!$B$4:$B$23, TeamForm!$AC$4:$AC$23)), AG30="BLANK", 0)</f>
        <v>3.2051487889273362</v>
      </c>
      <c r="BV53" s="263" cm="1">
        <f t="array" ref="BV53">_xlfn.IFS(AH30="A", 10*(MIN(TeamForm!$AA$4:$AA$23)*MIN(TeamForm!$AD$4:$AD$23))/(_xlfn.XLOOKUP($AO53, TeamForm!$B$4:$B$23, TeamForm!$AD$4:$AD$23)*_xlfn.XLOOKUP(UPPER(AH9), TeamForm!$B$4:$B$23, TeamForm!$AA$4:$AA$23)), AH30="H", 10*(MIN(TeamForm!$AB$4:$AB$23)*MIN(TeamForm!$AC$4:$AC$23))/(_xlfn.XLOOKUP($AO53, TeamForm!$B$4:$B$23, TeamForm!$AB$4:$AB$23)*_xlfn.XLOOKUP(UPPER(AH9), TeamForm!$B$4:$B$23, TeamForm!$AC$4:$AC$23)), AH30="BLANK", 0)</f>
        <v>3.2129124547015073</v>
      </c>
      <c r="BW53" s="263" cm="1">
        <f t="array" ref="BW53">_xlfn.IFS(AI30="A", 10*(MIN(TeamForm!$AA$4:$AA$23)*MIN(TeamForm!$AD$4:$AD$23))/(_xlfn.XLOOKUP($AO53, TeamForm!$B$4:$B$23, TeamForm!$AD$4:$AD$23)*_xlfn.XLOOKUP(UPPER(AI9), TeamForm!$B$4:$B$23, TeamForm!$AA$4:$AA$23)), AI30="H", 10*(MIN(TeamForm!$AB$4:$AB$23)*MIN(TeamForm!$AC$4:$AC$23))/(_xlfn.XLOOKUP($AO53, TeamForm!$B$4:$B$23, TeamForm!$AB$4:$AB$23)*_xlfn.XLOOKUP(UPPER(AI9), TeamForm!$B$4:$B$23, TeamForm!$AC$4:$AC$23)), AI30="BLANK", 0)</f>
        <v>4.794451345755693</v>
      </c>
      <c r="BX53" s="263" cm="1">
        <f t="array" ref="BX53">_xlfn.IFS(AJ30="A", 10*(MIN(TeamForm!$AA$4:$AA$23)*MIN(TeamForm!$AD$4:$AD$23))/(_xlfn.XLOOKUP($AO53, TeamForm!$B$4:$B$23, TeamForm!$AD$4:$AD$23)*_xlfn.XLOOKUP(UPPER(AJ9), TeamForm!$B$4:$B$23, TeamForm!$AA$4:$AA$23)), AJ30="H", 10*(MIN(TeamForm!$AB$4:$AB$23)*MIN(TeamForm!$AC$4:$AC$23))/(_xlfn.XLOOKUP($AO53, TeamForm!$B$4:$B$23, TeamForm!$AB$4:$AB$23)*_xlfn.XLOOKUP(UPPER(AJ9), TeamForm!$B$4:$B$23, TeamForm!$AC$4:$AC$23)), AJ30="BLANK", 0)</f>
        <v>3.3386680039879408</v>
      </c>
      <c r="BY53" s="263" cm="1">
        <f t="array" ref="BY53">_xlfn.IFS(AK30="A", 10*(MIN(TeamForm!$AA$4:$AA$23)*MIN(TeamForm!$AD$4:$AD$23))/(_xlfn.XLOOKUP($AO53, TeamForm!$B$4:$B$23, TeamForm!$AD$4:$AD$23)*_xlfn.XLOOKUP(UPPER(AK9), TeamForm!$B$4:$B$23, TeamForm!$AA$4:$AA$23)), AK30="H", 10*(MIN(TeamForm!$AB$4:$AB$23)*MIN(TeamForm!$AC$4:$AC$23))/(_xlfn.XLOOKUP($AO53, TeamForm!$B$4:$B$23, TeamForm!$AB$4:$AB$23)*_xlfn.XLOOKUP(UPPER(AK9), TeamForm!$B$4:$B$23, TeamForm!$AC$4:$AC$23)), AK30="BLANK", 0)</f>
        <v>5.3853953488372088</v>
      </c>
      <c r="BZ53" s="263" cm="1">
        <f t="array" ref="BZ53">_xlfn.IFS(AL30="A", 10*(MIN(TeamForm!$AA$4:$AA$23)*MIN(TeamForm!$AD$4:$AD$23))/(_xlfn.XLOOKUP($AO53, TeamForm!$B$4:$B$23, TeamForm!$AD$4:$AD$23)*_xlfn.XLOOKUP(UPPER(AL9), TeamForm!$B$4:$B$23, TeamForm!$AA$4:$AA$23)), AL30="H", 10*(MIN(TeamForm!$AB$4:$AB$23)*MIN(TeamForm!$AC$4:$AC$23))/(_xlfn.XLOOKUP($AO53, TeamForm!$B$4:$B$23, TeamForm!$AB$4:$AB$23)*_xlfn.XLOOKUP(UPPER(AL9), TeamForm!$B$4:$B$23, TeamForm!$AC$4:$AC$23)), AL30="BLANK", 0)</f>
        <v>4.0769718309859151</v>
      </c>
      <c r="CA53" s="259" cm="1">
        <f t="array" ref="CA53">_xlfn.IFS(AM30="A", 10*(MIN(TeamForm!$AA$4:$AA$23)*MIN(TeamForm!$AD$4:$AD$23))/(_xlfn.XLOOKUP($AO53, TeamForm!$B$4:$B$23, TeamForm!$AD$4:$AD$23)*_xlfn.XLOOKUP(UPPER(AM9), TeamForm!$B$4:$B$23, TeamForm!$AA$4:$AA$23)), AM30="H", 10*(MIN(TeamForm!$AB$4:$AB$23)*MIN(TeamForm!$AC$4:$AC$23))/(_xlfn.XLOOKUP($AO53, TeamForm!$B$4:$B$23, TeamForm!$AB$4:$AB$23)*_xlfn.XLOOKUP(UPPER(AM9), TeamForm!$B$4:$B$23, TeamForm!$AC$4:$AC$23)), AM30="BLANK", 0)</f>
        <v>2.2009067391361157</v>
      </c>
    </row>
    <row r="54" spans="1:79">
      <c r="A54" s="172" t="s">
        <v>488</v>
      </c>
      <c r="B54" s="258" cm="1">
        <f t="array" ref="B54">_xlfn.IFS(B31="A", (10*_xlfn.XLOOKUP($A54, TeamForm!$B$4:$B$23, TeamForm!$AC$4:$AC$23)*_xlfn.XLOOKUP(UPPER(B10), TeamForm!$B$4:$B$23, TeamForm!$AB$4:$AB$23))/(MAX(TeamForm!$AC$4:$AC$23)*MAX(TeamForm!$AB$4:$AB$23)), B31="H", (10*_xlfn.XLOOKUP($A54, TeamForm!$B$4:$B$23, TeamForm!$AA$4:$AA$23)*_xlfn.XLOOKUP(UPPER(B10), TeamForm!$B$4:$B$23, TeamForm!$AD$4:$AD$23))/(MAX(TeamForm!$AA$4:$AA$23)*MAX(TeamForm!$AD$4:$AD$23)), B31="BLANK", "0")</f>
        <v>1.6643382218483707</v>
      </c>
      <c r="C54" s="258" cm="1">
        <f t="array" ref="C54">_xlfn.IFS(C31="A", (10*_xlfn.XLOOKUP($A54, TeamForm!$B$4:$B$23, TeamForm!$AC$4:$AC$23)*_xlfn.XLOOKUP(UPPER(C10), TeamForm!$B$4:$B$23, TeamForm!$AB$4:$AB$23))/(MAX(TeamForm!$AC$4:$AC$23)*MAX(TeamForm!$AB$4:$AB$23)), C31="H", (10*_xlfn.XLOOKUP($A54, TeamForm!$B$4:$B$23, TeamForm!$AA$4:$AA$23)*_xlfn.XLOOKUP(UPPER(C10), TeamForm!$B$4:$B$23, TeamForm!$AD$4:$AD$23))/(MAX(TeamForm!$AA$4:$AA$23)*MAX(TeamForm!$AD$4:$AD$23)), C31="BLANK", "0")</f>
        <v>3.0823433019254396</v>
      </c>
      <c r="D54" s="258" cm="1">
        <f t="array" ref="D54">_xlfn.IFS(D31="A", (10*_xlfn.XLOOKUP($A54, TeamForm!$B$4:$B$23, TeamForm!$AC$4:$AC$23)*_xlfn.XLOOKUP(UPPER(D10), TeamForm!$B$4:$B$23, TeamForm!$AB$4:$AB$23))/(MAX(TeamForm!$AC$4:$AC$23)*MAX(TeamForm!$AB$4:$AB$23)), D31="H", (10*_xlfn.XLOOKUP($A54, TeamForm!$B$4:$B$23, TeamForm!$AA$4:$AA$23)*_xlfn.XLOOKUP(UPPER(D10), TeamForm!$B$4:$B$23, TeamForm!$AD$4:$AD$23))/(MAX(TeamForm!$AA$4:$AA$23)*MAX(TeamForm!$AD$4:$AD$23)), D31="BLANK", "0")</f>
        <v>1.7395625482595967</v>
      </c>
      <c r="E54" s="258" cm="1">
        <f t="array" ref="E54">_xlfn.IFS(E31="A", (10*_xlfn.XLOOKUP($A54, TeamForm!$B$4:$B$23, TeamForm!$AC$4:$AC$23)*_xlfn.XLOOKUP(UPPER(E10), TeamForm!$B$4:$B$23, TeamForm!$AB$4:$AB$23))/(MAX(TeamForm!$AC$4:$AC$23)*MAX(TeamForm!$AB$4:$AB$23)), E31="H", (10*_xlfn.XLOOKUP($A54, TeamForm!$B$4:$B$23, TeamForm!$AA$4:$AA$23)*_xlfn.XLOOKUP(UPPER(E10), TeamForm!$B$4:$B$23, TeamForm!$AD$4:$AD$23))/(MAX(TeamForm!$AA$4:$AA$23)*MAX(TeamForm!$AD$4:$AD$23)), E31="BLANK", "0")</f>
        <v>1.2095115116755426</v>
      </c>
      <c r="F54" s="258" cm="1">
        <f t="array" ref="F54">_xlfn.IFS(F31="A", (10*_xlfn.XLOOKUP($A54, TeamForm!$B$4:$B$23, TeamForm!$AC$4:$AC$23)*_xlfn.XLOOKUP(UPPER(F10), TeamForm!$B$4:$B$23, TeamForm!$AB$4:$AB$23))/(MAX(TeamForm!$AC$4:$AC$23)*MAX(TeamForm!$AB$4:$AB$23)), F31="H", (10*_xlfn.XLOOKUP($A54, TeamForm!$B$4:$B$23, TeamForm!$AA$4:$AA$23)*_xlfn.XLOOKUP(UPPER(F10), TeamForm!$B$4:$B$23, TeamForm!$AD$4:$AD$23))/(MAX(TeamForm!$AA$4:$AA$23)*MAX(TeamForm!$AD$4:$AD$23)), F31="BLANK", "0")</f>
        <v>1.7529152343123804</v>
      </c>
      <c r="G54" s="258" cm="1">
        <f t="array" ref="G54">_xlfn.IFS(G31="A", (10*_xlfn.XLOOKUP($A54, TeamForm!$B$4:$B$23, TeamForm!$AC$4:$AC$23)*_xlfn.XLOOKUP(UPPER(G10), TeamForm!$B$4:$B$23, TeamForm!$AB$4:$AB$23))/(MAX(TeamForm!$AC$4:$AC$23)*MAX(TeamForm!$AB$4:$AB$23)), G31="H", (10*_xlfn.XLOOKUP($A54, TeamForm!$B$4:$B$23, TeamForm!$AA$4:$AA$23)*_xlfn.XLOOKUP(UPPER(G10), TeamForm!$B$4:$B$23, TeamForm!$AD$4:$AD$23))/(MAX(TeamForm!$AA$4:$AA$23)*MAX(TeamForm!$AD$4:$AD$23)), G31="BLANK", "0")</f>
        <v>2.5341775394399062</v>
      </c>
      <c r="H54" s="258" cm="1">
        <f t="array" ref="H54">_xlfn.IFS(H31="A", (10*_xlfn.XLOOKUP($A54, TeamForm!$B$4:$B$23, TeamForm!$AC$4:$AC$23)*_xlfn.XLOOKUP(UPPER(H10), TeamForm!$B$4:$B$23, TeamForm!$AB$4:$AB$23))/(MAX(TeamForm!$AC$4:$AC$23)*MAX(TeamForm!$AB$4:$AB$23)), H31="H", (10*_xlfn.XLOOKUP($A54, TeamForm!$B$4:$B$23, TeamForm!$AA$4:$AA$23)*_xlfn.XLOOKUP(UPPER(H10), TeamForm!$B$4:$B$23, TeamForm!$AD$4:$AD$23))/(MAX(TeamForm!$AA$4:$AA$23)*MAX(TeamForm!$AD$4:$AD$23)), H31="BLANK", "0")</f>
        <v>2.9797023004059544</v>
      </c>
      <c r="I54" s="258" cm="1">
        <f t="array" ref="I54">_xlfn.IFS(I31="A", (10*_xlfn.XLOOKUP($A54, TeamForm!$B$4:$B$23, TeamForm!$AC$4:$AC$23)*_xlfn.XLOOKUP(UPPER(I10), TeamForm!$B$4:$B$23, TeamForm!$AB$4:$AB$23))/(MAX(TeamForm!$AC$4:$AC$23)*MAX(TeamForm!$AB$4:$AB$23)), I31="H", (10*_xlfn.XLOOKUP($A54, TeamForm!$B$4:$B$23, TeamForm!$AA$4:$AA$23)*_xlfn.XLOOKUP(UPPER(I10), TeamForm!$B$4:$B$23, TeamForm!$AD$4:$AD$23))/(MAX(TeamForm!$AA$4:$AA$23)*MAX(TeamForm!$AD$4:$AD$23)), I31="BLANK", "0")</f>
        <v>2.9684575253081138</v>
      </c>
      <c r="J54" s="258" cm="1">
        <f t="array" ref="J54">_xlfn.IFS(J31="A", (10*_xlfn.XLOOKUP($A54, TeamForm!$B$4:$B$23, TeamForm!$AC$4:$AC$23)*_xlfn.XLOOKUP(UPPER(J10), TeamForm!$B$4:$B$23, TeamForm!$AB$4:$AB$23))/(MAX(TeamForm!$AC$4:$AC$23)*MAX(TeamForm!$AB$4:$AB$23)), J31="H", (10*_xlfn.XLOOKUP($A54, TeamForm!$B$4:$B$23, TeamForm!$AA$4:$AA$23)*_xlfn.XLOOKUP(UPPER(J10), TeamForm!$B$4:$B$23, TeamForm!$AD$4:$AD$23))/(MAX(TeamForm!$AA$4:$AA$23)*MAX(TeamForm!$AD$4:$AD$23)), J31="BLANK", "0")</f>
        <v>1.3416234032328915</v>
      </c>
      <c r="K54" s="258" cm="1">
        <f t="array" ref="K54">_xlfn.IFS(K31="A", (10*_xlfn.XLOOKUP($A54, TeamForm!$B$4:$B$23, TeamForm!$AC$4:$AC$23)*_xlfn.XLOOKUP(UPPER(K10), TeamForm!$B$4:$B$23, TeamForm!$AB$4:$AB$23))/(MAX(TeamForm!$AC$4:$AC$23)*MAX(TeamForm!$AB$4:$AB$23)), K31="H", (10*_xlfn.XLOOKUP($A54, TeamForm!$B$4:$B$23, TeamForm!$AA$4:$AA$23)*_xlfn.XLOOKUP(UPPER(K10), TeamForm!$B$4:$B$23, TeamForm!$AD$4:$AD$23))/(MAX(TeamForm!$AA$4:$AA$23)*MAX(TeamForm!$AD$4:$AD$23)), K31="BLANK", "0")</f>
        <v>2.0853646753026602</v>
      </c>
      <c r="L54" s="258" cm="1">
        <f t="array" ref="L54">_xlfn.IFS(L31="A", (10*_xlfn.XLOOKUP($A54, TeamForm!$B$4:$B$23, TeamForm!$AC$4:$AC$23)*_xlfn.XLOOKUP(UPPER(L10), TeamForm!$B$4:$B$23, TeamForm!$AB$4:$AB$23))/(MAX(TeamForm!$AC$4:$AC$23)*MAX(TeamForm!$AB$4:$AB$23)), L31="H", (10*_xlfn.XLOOKUP($A54, TeamForm!$B$4:$B$23, TeamForm!$AA$4:$AA$23)*_xlfn.XLOOKUP(UPPER(L10), TeamForm!$B$4:$B$23, TeamForm!$AD$4:$AD$23))/(MAX(TeamForm!$AA$4:$AA$23)*MAX(TeamForm!$AD$4:$AD$23)), L31="BLANK", "0")</f>
        <v>1.2922131534995114</v>
      </c>
      <c r="M54" s="258" cm="1">
        <f t="array" ref="M54">_xlfn.IFS(M31="A", (10*_xlfn.XLOOKUP($A54, TeamForm!$B$4:$B$23, TeamForm!$AC$4:$AC$23)*_xlfn.XLOOKUP(UPPER(M10), TeamForm!$B$4:$B$23, TeamForm!$AB$4:$AB$23))/(MAX(TeamForm!$AC$4:$AC$23)*MAX(TeamForm!$AB$4:$AB$23)), M31="H", (10*_xlfn.XLOOKUP($A54, TeamForm!$B$4:$B$23, TeamForm!$AA$4:$AA$23)*_xlfn.XLOOKUP(UPPER(M10), TeamForm!$B$4:$B$23, TeamForm!$AD$4:$AD$23))/(MAX(TeamForm!$AA$4:$AA$23)*MAX(TeamForm!$AD$4:$AD$23)), M31="BLANK", "0")</f>
        <v>1.4714579261263971</v>
      </c>
      <c r="N54" s="258" cm="1">
        <f t="array" ref="N54">_xlfn.IFS(N31="A", (10*_xlfn.XLOOKUP($A54, TeamForm!$B$4:$B$23, TeamForm!$AC$4:$AC$23)*_xlfn.XLOOKUP(UPPER(N10), TeamForm!$B$4:$B$23, TeamForm!$AB$4:$AB$23))/(MAX(TeamForm!$AC$4:$AC$23)*MAX(TeamForm!$AB$4:$AB$23)), N31="H", (10*_xlfn.XLOOKUP($A54, TeamForm!$B$4:$B$23, TeamForm!$AA$4:$AA$23)*_xlfn.XLOOKUP(UPPER(N10), TeamForm!$B$4:$B$23, TeamForm!$AD$4:$AD$23))/(MAX(TeamForm!$AA$4:$AA$23)*MAX(TeamForm!$AD$4:$AD$23)), N31="BLANK", "0")</f>
        <v>1.4210887894243782</v>
      </c>
      <c r="O54" s="258" cm="1">
        <f t="array" ref="O54">_xlfn.IFS(O31="A", (10*_xlfn.XLOOKUP($A54, TeamForm!$B$4:$B$23, TeamForm!$AC$4:$AC$23)*_xlfn.XLOOKUP(UPPER(O10), TeamForm!$B$4:$B$23, TeamForm!$AB$4:$AB$23))/(MAX(TeamForm!$AC$4:$AC$23)*MAX(TeamForm!$AB$4:$AB$23)), O31="H", (10*_xlfn.XLOOKUP($A54, TeamForm!$B$4:$B$23, TeamForm!$AA$4:$AA$23)*_xlfn.XLOOKUP(UPPER(O10), TeamForm!$B$4:$B$23, TeamForm!$AD$4:$AD$23))/(MAX(TeamForm!$AA$4:$AA$23)*MAX(TeamForm!$AD$4:$AD$23)), O31="BLANK", "0")</f>
        <v>2.8963398268092502</v>
      </c>
      <c r="P54" s="258" cm="1">
        <f t="array" ref="P54">_xlfn.IFS(P31="A", (10*_xlfn.XLOOKUP($A54, TeamForm!$B$4:$B$23, TeamForm!$AC$4:$AC$23)*_xlfn.XLOOKUP(UPPER(P10), TeamForm!$B$4:$B$23, TeamForm!$AB$4:$AB$23))/(MAX(TeamForm!$AC$4:$AC$23)*MAX(TeamForm!$AB$4:$AB$23)), P31="H", (10*_xlfn.XLOOKUP($A54, TeamForm!$B$4:$B$23, TeamForm!$AA$4:$AA$23)*_xlfn.XLOOKUP(UPPER(P10), TeamForm!$B$4:$B$23, TeamForm!$AD$4:$AD$23))/(MAX(TeamForm!$AA$4:$AA$23)*MAX(TeamForm!$AD$4:$AD$23)), P31="BLANK", "0")</f>
        <v>1.256745187926321</v>
      </c>
      <c r="Q54" s="258" cm="1">
        <f t="array" ref="Q54">_xlfn.IFS(Q31="A", (10*_xlfn.XLOOKUP($A54, TeamForm!$B$4:$B$23, TeamForm!$AC$4:$AC$23)*_xlfn.XLOOKUP(UPPER(Q10), TeamForm!$B$4:$B$23, TeamForm!$AB$4:$AB$23))/(MAX(TeamForm!$AC$4:$AC$23)*MAX(TeamForm!$AB$4:$AB$23)), Q31="H", (10*_xlfn.XLOOKUP($A54, TeamForm!$B$4:$B$23, TeamForm!$AA$4:$AA$23)*_xlfn.XLOOKUP(UPPER(Q10), TeamForm!$B$4:$B$23, TeamForm!$AD$4:$AD$23))/(MAX(TeamForm!$AA$4:$AA$23)*MAX(TeamForm!$AD$4:$AD$23)), Q31="BLANK", "0")</f>
        <v>2.3082280757166846</v>
      </c>
      <c r="R54" s="258" cm="1">
        <f t="array" ref="R54">_xlfn.IFS(R31="A", (10*_xlfn.XLOOKUP($A54, TeamForm!$B$4:$B$23, TeamForm!$AC$4:$AC$23)*_xlfn.XLOOKUP(UPPER(R10), TeamForm!$B$4:$B$23, TeamForm!$AB$4:$AB$23))/(MAX(TeamForm!$AC$4:$AC$23)*MAX(TeamForm!$AB$4:$AB$23)), R31="H", (10*_xlfn.XLOOKUP($A54, TeamForm!$B$4:$B$23, TeamForm!$AA$4:$AA$23)*_xlfn.XLOOKUP(UPPER(R10), TeamForm!$B$4:$B$23, TeamForm!$AD$4:$AD$23))/(MAX(TeamForm!$AA$4:$AA$23)*MAX(TeamForm!$AD$4:$AD$23)), R31="BLANK", "0")</f>
        <v>3.0543219991806629</v>
      </c>
      <c r="S54" s="258" cm="1">
        <f t="array" ref="S54">_xlfn.IFS(S31="A", (10*_xlfn.XLOOKUP($A54, TeamForm!$B$4:$B$23, TeamForm!$AC$4:$AC$23)*_xlfn.XLOOKUP(UPPER(S10), TeamForm!$B$4:$B$23, TeamForm!$AB$4:$AB$23))/(MAX(TeamForm!$AC$4:$AC$23)*MAX(TeamForm!$AB$4:$AB$23)), S31="H", (10*_xlfn.XLOOKUP($A54, TeamForm!$B$4:$B$23, TeamForm!$AA$4:$AA$23)*_xlfn.XLOOKUP(UPPER(S10), TeamForm!$B$4:$B$23, TeamForm!$AD$4:$AD$23))/(MAX(TeamForm!$AA$4:$AA$23)*MAX(TeamForm!$AD$4:$AD$23)), S31="BLANK", "0")</f>
        <v>1.026341903473162</v>
      </c>
      <c r="T54" s="258" cm="1">
        <f t="array" ref="T54">_xlfn.IFS(T31="A", (10*_xlfn.XLOOKUP($A54, TeamForm!$B$4:$B$23, TeamForm!$AC$4:$AC$23)*_xlfn.XLOOKUP(UPPER(T10), TeamForm!$B$4:$B$23, TeamForm!$AB$4:$AB$23))/(MAX(TeamForm!$AC$4:$AC$23)*MAX(TeamForm!$AB$4:$AB$23)), T31="H", (10*_xlfn.XLOOKUP($A54, TeamForm!$B$4:$B$23, TeamForm!$AA$4:$AA$23)*_xlfn.XLOOKUP(UPPER(T10), TeamForm!$B$4:$B$23, TeamForm!$AD$4:$AD$23))/(MAX(TeamForm!$AA$4:$AA$23)*MAX(TeamForm!$AD$4:$AD$23)), T31="BLANK", "0")</f>
        <v>2.0839429512145422</v>
      </c>
      <c r="U54" s="258" cm="1">
        <f t="array" ref="U54">_xlfn.IFS(U31="A", (10*_xlfn.XLOOKUP($A54, TeamForm!$B$4:$B$23, TeamForm!$AC$4:$AC$23)*_xlfn.XLOOKUP(UPPER(U10), TeamForm!$B$4:$B$23, TeamForm!$AB$4:$AB$23))/(MAX(TeamForm!$AC$4:$AC$23)*MAX(TeamForm!$AB$4:$AB$23)), U31="H", (10*_xlfn.XLOOKUP($A54, TeamForm!$B$4:$B$23, TeamForm!$AA$4:$AA$23)*_xlfn.XLOOKUP(UPPER(U10), TeamForm!$B$4:$B$23, TeamForm!$AD$4:$AD$23))/(MAX(TeamForm!$AA$4:$AA$23)*MAX(TeamForm!$AD$4:$AD$23)), U31="BLANK", "0")</f>
        <v>2.2548685899991474</v>
      </c>
      <c r="V54" s="258" cm="1">
        <f t="array" ref="V54">_xlfn.IFS(V31="A", (10*_xlfn.XLOOKUP($A54, TeamForm!$B$4:$B$23, TeamForm!$AC$4:$AC$23)*_xlfn.XLOOKUP(UPPER(V10), TeamForm!$B$4:$B$23, TeamForm!$AB$4:$AB$23))/(MAX(TeamForm!$AC$4:$AC$23)*MAX(TeamForm!$AB$4:$AB$23)), V31="H", (10*_xlfn.XLOOKUP($A54, TeamForm!$B$4:$B$23, TeamForm!$AA$4:$AA$23)*_xlfn.XLOOKUP(UPPER(V10), TeamForm!$B$4:$B$23, TeamForm!$AD$4:$AD$23))/(MAX(TeamForm!$AA$4:$AA$23)*MAX(TeamForm!$AD$4:$AD$23)), V31="BLANK", "0")</f>
        <v>3.0823433019254396</v>
      </c>
      <c r="W54" s="258" cm="1">
        <f t="array" ref="W54">_xlfn.IFS(W31="A", (10*_xlfn.XLOOKUP($A54, TeamForm!$B$4:$B$23, TeamForm!$AC$4:$AC$23)*_xlfn.XLOOKUP(UPPER(W10), TeamForm!$B$4:$B$23, TeamForm!$AB$4:$AB$23))/(MAX(TeamForm!$AC$4:$AC$23)*MAX(TeamForm!$AB$4:$AB$23)), W31="H", (10*_xlfn.XLOOKUP($A54, TeamForm!$B$4:$B$23, TeamForm!$AA$4:$AA$23)*_xlfn.XLOOKUP(UPPER(W10), TeamForm!$B$4:$B$23, TeamForm!$AD$4:$AD$23))/(MAX(TeamForm!$AA$4:$AA$23)*MAX(TeamForm!$AD$4:$AD$23)), W31="BLANK", "0")</f>
        <v>1.6756602505684277</v>
      </c>
      <c r="X54" s="258" cm="1">
        <f t="array" ref="X54">_xlfn.IFS(X31="A", (10*_xlfn.XLOOKUP($A54, TeamForm!$B$4:$B$23, TeamForm!$AC$4:$AC$23)*_xlfn.XLOOKUP(UPPER(X10), TeamForm!$B$4:$B$23, TeamForm!$AB$4:$AB$23))/(MAX(TeamForm!$AC$4:$AC$23)*MAX(TeamForm!$AB$4:$AB$23)), X31="H", (10*_xlfn.XLOOKUP($A54, TeamForm!$B$4:$B$23, TeamForm!$AA$4:$AA$23)*_xlfn.XLOOKUP(UPPER(X10), TeamForm!$B$4:$B$23, TeamForm!$AD$4:$AD$23))/(MAX(TeamForm!$AA$4:$AA$23)*MAX(TeamForm!$AD$4:$AD$23)), X31="BLANK", "0")</f>
        <v>2.0080602459257517</v>
      </c>
      <c r="Y54" s="258" cm="1">
        <f t="array" ref="Y54">_xlfn.IFS(Y31="A", (10*_xlfn.XLOOKUP($A54, TeamForm!$B$4:$B$23, TeamForm!$AC$4:$AC$23)*_xlfn.XLOOKUP(UPPER(Y10), TeamForm!$B$4:$B$23, TeamForm!$AB$4:$AB$23))/(MAX(TeamForm!$AC$4:$AC$23)*MAX(TeamForm!$AB$4:$AB$23)), Y31="H", (10*_xlfn.XLOOKUP($A54, TeamForm!$B$4:$B$23, TeamForm!$AA$4:$AA$23)*_xlfn.XLOOKUP(UPPER(Y10), TeamForm!$B$4:$B$23, TeamForm!$AD$4:$AD$23))/(MAX(TeamForm!$AA$4:$AA$23)*MAX(TeamForm!$AD$4:$AD$23)), Y31="BLANK", "0")</f>
        <v>2.1832337755876221</v>
      </c>
      <c r="Z54" s="258" cm="1">
        <f t="array" ref="Z54">_xlfn.IFS(Z31="A", (10*_xlfn.XLOOKUP($A54, TeamForm!$B$4:$B$23, TeamForm!$AC$4:$AC$23)*_xlfn.XLOOKUP(UPPER(Z10), TeamForm!$B$4:$B$23, TeamForm!$AB$4:$AB$23))/(MAX(TeamForm!$AC$4:$AC$23)*MAX(TeamForm!$AB$4:$AB$23)), Z31="H", (10*_xlfn.XLOOKUP($A54, TeamForm!$B$4:$B$23, TeamForm!$AA$4:$AA$23)*_xlfn.XLOOKUP(UPPER(Z10), TeamForm!$B$4:$B$23, TeamForm!$AD$4:$AD$23))/(MAX(TeamForm!$AA$4:$AA$23)*MAX(TeamForm!$AD$4:$AD$23)), Z31="BLANK", "0")</f>
        <v>2.4436711987456241</v>
      </c>
      <c r="AA54" s="258" cm="1">
        <f t="array" ref="AA54">_xlfn.IFS(AA31="A", (10*_xlfn.XLOOKUP($A54, TeamForm!$B$4:$B$23, TeamForm!$AC$4:$AC$23)*_xlfn.XLOOKUP(UPPER(AA10), TeamForm!$B$4:$B$23, TeamForm!$AB$4:$AB$23))/(MAX(TeamForm!$AC$4:$AC$23)*MAX(TeamForm!$AB$4:$AB$23)), AA31="H", (10*_xlfn.XLOOKUP($A54, TeamForm!$B$4:$B$23, TeamForm!$AA$4:$AA$23)*_xlfn.XLOOKUP(UPPER(AA10), TeamForm!$B$4:$B$23, TeamForm!$AD$4:$AD$23))/(MAX(TeamForm!$AA$4:$AA$23)*MAX(TeamForm!$AD$4:$AD$23)), AA31="BLANK", "0")</f>
        <v>1.8665301106104049</v>
      </c>
      <c r="AB54" s="258" cm="1">
        <f t="array" ref="AB54">_xlfn.IFS(AB31="A", (10*_xlfn.XLOOKUP($A54, TeamForm!$B$4:$B$23, TeamForm!$AC$4:$AC$23)*_xlfn.XLOOKUP(UPPER(AB10), TeamForm!$B$4:$B$23, TeamForm!$AB$4:$AB$23))/(MAX(TeamForm!$AC$4:$AC$23)*MAX(TeamForm!$AB$4:$AB$23)), AB31="H", (10*_xlfn.XLOOKUP($A54, TeamForm!$B$4:$B$23, TeamForm!$AA$4:$AA$23)*_xlfn.XLOOKUP(UPPER(AB10), TeamForm!$B$4:$B$23, TeamForm!$AD$4:$AD$23))/(MAX(TeamForm!$AA$4:$AA$23)*MAX(TeamForm!$AD$4:$AD$23)), AB31="BLANK", "0")</f>
        <v>1.5960827549162613</v>
      </c>
      <c r="AC54" s="258" cm="1">
        <f t="array" ref="AC54">_xlfn.IFS(AC31="A", (10*_xlfn.XLOOKUP($A54, TeamForm!$B$4:$B$23, TeamForm!$AC$4:$AC$23)*_xlfn.XLOOKUP(UPPER(AC10), TeamForm!$B$4:$B$23, TeamForm!$AB$4:$AB$23))/(MAX(TeamForm!$AC$4:$AC$23)*MAX(TeamForm!$AB$4:$AB$23)), AC31="H", (10*_xlfn.XLOOKUP($A54, TeamForm!$B$4:$B$23, TeamForm!$AA$4:$AA$23)*_xlfn.XLOOKUP(UPPER(AC10), TeamForm!$B$4:$B$23, TeamForm!$AD$4:$AD$23))/(MAX(TeamForm!$AA$4:$AA$23)*MAX(TeamForm!$AD$4:$AD$23)), AC31="BLANK", "0")</f>
        <v>0.94255889094474088</v>
      </c>
      <c r="AD54" s="258" cm="1">
        <f t="array" ref="AD54">_xlfn.IFS(AD31="A", (10*_xlfn.XLOOKUP($A54, TeamForm!$B$4:$B$23, TeamForm!$AC$4:$AC$23)*_xlfn.XLOOKUP(UPPER(AD10), TeamForm!$B$4:$B$23, TeamForm!$AB$4:$AB$23))/(MAX(TeamForm!$AC$4:$AC$23)*MAX(TeamForm!$AB$4:$AB$23)), AD31="H", (10*_xlfn.XLOOKUP($A54, TeamForm!$B$4:$B$23, TeamForm!$AA$4:$AA$23)*_xlfn.XLOOKUP(UPPER(AD10), TeamForm!$B$4:$B$23, TeamForm!$AD$4:$AD$23))/(MAX(TeamForm!$AA$4:$AA$23)*MAX(TeamForm!$AD$4:$AD$23)), AD31="BLANK", "0")</f>
        <v>2.9797023004059544</v>
      </c>
      <c r="AE54" s="258" cm="1">
        <f t="array" ref="AE54">_xlfn.IFS(AE31="A", (10*_xlfn.XLOOKUP($A54, TeamForm!$B$4:$B$23, TeamForm!$AC$4:$AC$23)*_xlfn.XLOOKUP(UPPER(AE10), TeamForm!$B$4:$B$23, TeamForm!$AB$4:$AB$23))/(MAX(TeamForm!$AC$4:$AC$23)*MAX(TeamForm!$AB$4:$AB$23)), AE31="H", (10*_xlfn.XLOOKUP($A54, TeamForm!$B$4:$B$23, TeamForm!$AA$4:$AA$23)*_xlfn.XLOOKUP(UPPER(AE10), TeamForm!$B$4:$B$23, TeamForm!$AD$4:$AD$23))/(MAX(TeamForm!$AA$4:$AA$23)*MAX(TeamForm!$AD$4:$AD$23)), AE31="BLANK", "0")</f>
        <v>2.3082280757166846</v>
      </c>
      <c r="AF54" s="258" cm="1">
        <f t="array" ref="AF54">_xlfn.IFS(AF31="A", (10*_xlfn.XLOOKUP($A54, TeamForm!$B$4:$B$23, TeamForm!$AC$4:$AC$23)*_xlfn.XLOOKUP(UPPER(AF10), TeamForm!$B$4:$B$23, TeamForm!$AB$4:$AB$23))/(MAX(TeamForm!$AC$4:$AC$23)*MAX(TeamForm!$AB$4:$AB$23)), AF31="H", (10*_xlfn.XLOOKUP($A54, TeamForm!$B$4:$B$23, TeamForm!$AA$4:$AA$23)*_xlfn.XLOOKUP(UPPER(AF10), TeamForm!$B$4:$B$23, TeamForm!$AD$4:$AD$23))/(MAX(TeamForm!$AA$4:$AA$23)*MAX(TeamForm!$AD$4:$AD$23)), AF31="BLANK", "0")</f>
        <v>1.2003998871031136</v>
      </c>
      <c r="AG54" s="258" cm="1">
        <f t="array" ref="AG54">_xlfn.IFS(AG31="A", (10*_xlfn.XLOOKUP($A54, TeamForm!$B$4:$B$23, TeamForm!$AC$4:$AC$23)*_xlfn.XLOOKUP(UPPER(AG10), TeamForm!$B$4:$B$23, TeamForm!$AB$4:$AB$23))/(MAX(TeamForm!$AC$4:$AC$23)*MAX(TeamForm!$AB$4:$AB$23)), AG31="H", (10*_xlfn.XLOOKUP($A54, TeamForm!$B$4:$B$23, TeamForm!$AA$4:$AA$23)*_xlfn.XLOOKUP(UPPER(AG10), TeamForm!$B$4:$B$23, TeamForm!$AD$4:$AD$23))/(MAX(TeamForm!$AA$4:$AA$23)*MAX(TeamForm!$AD$4:$AD$23)), AG31="BLANK", "0")</f>
        <v>2.7652297934968963</v>
      </c>
      <c r="AH54" s="258" cm="1">
        <f t="array" ref="AH54">_xlfn.IFS(AH31="A", (10*_xlfn.XLOOKUP($A54, TeamForm!$B$4:$B$23, TeamForm!$AC$4:$AC$23)*_xlfn.XLOOKUP(UPPER(AH10), TeamForm!$B$4:$B$23, TeamForm!$AB$4:$AB$23))/(MAX(TeamForm!$AC$4:$AC$23)*MAX(TeamForm!$AB$4:$AB$23)), AH31="H", (10*_xlfn.XLOOKUP($A54, TeamForm!$B$4:$B$23, TeamForm!$AA$4:$AA$23)*_xlfn.XLOOKUP(UPPER(AH10), TeamForm!$B$4:$B$23, TeamForm!$AD$4:$AD$23))/(MAX(TeamForm!$AA$4:$AA$23)*MAX(TeamForm!$AD$4:$AD$23)), AH31="BLANK", "0")</f>
        <v>1.6487420136115052</v>
      </c>
      <c r="AI54" s="258" cm="1">
        <f t="array" ref="AI54">_xlfn.IFS(AI31="A", (10*_xlfn.XLOOKUP($A54, TeamForm!$B$4:$B$23, TeamForm!$AC$4:$AC$23)*_xlfn.XLOOKUP(UPPER(AI10), TeamForm!$B$4:$B$23, TeamForm!$AB$4:$AB$23))/(MAX(TeamForm!$AC$4:$AC$23)*MAX(TeamForm!$AB$4:$AB$23)), AI31="H", (10*_xlfn.XLOOKUP($A54, TeamForm!$B$4:$B$23, TeamForm!$AA$4:$AA$23)*_xlfn.XLOOKUP(UPPER(AI10), TeamForm!$B$4:$B$23, TeamForm!$AD$4:$AD$23))/(MAX(TeamForm!$AA$4:$AA$23)*MAX(TeamForm!$AD$4:$AD$23)), AI31="BLANK", "0")</f>
        <v>1.2192656367697001</v>
      </c>
      <c r="AJ54" s="258" cm="1">
        <f t="array" ref="AJ54">_xlfn.IFS(AJ31="A", (10*_xlfn.XLOOKUP($A54, TeamForm!$B$4:$B$23, TeamForm!$AC$4:$AC$23)*_xlfn.XLOOKUP(UPPER(AJ10), TeamForm!$B$4:$B$23, TeamForm!$AB$4:$AB$23))/(MAX(TeamForm!$AC$4:$AC$23)*MAX(TeamForm!$AB$4:$AB$23)), AJ31="H", (10*_xlfn.XLOOKUP($A54, TeamForm!$B$4:$B$23, TeamForm!$AA$4:$AA$23)*_xlfn.XLOOKUP(UPPER(AJ10), TeamForm!$B$4:$B$23, TeamForm!$AD$4:$AD$23))/(MAX(TeamForm!$AA$4:$AA$23)*MAX(TeamForm!$AD$4:$AD$23)), AJ31="BLANK", "0")</f>
        <v>1.8947850525658376</v>
      </c>
      <c r="AK54" s="258" cm="1">
        <f t="array" ref="AK54">_xlfn.IFS(AK31="A", (10*_xlfn.XLOOKUP($A54, TeamForm!$B$4:$B$23, TeamForm!$AC$4:$AC$23)*_xlfn.XLOOKUP(UPPER(AK10), TeamForm!$B$4:$B$23, TeamForm!$AB$4:$AB$23))/(MAX(TeamForm!$AC$4:$AC$23)*MAX(TeamForm!$AB$4:$AB$23)), AK31="H", (10*_xlfn.XLOOKUP($A54, TeamForm!$B$4:$B$23, TeamForm!$AA$4:$AA$23)*_xlfn.XLOOKUP(UPPER(AK10), TeamForm!$B$4:$B$23, TeamForm!$AD$4:$AD$23))/(MAX(TeamForm!$AA$4:$AA$23)*MAX(TeamForm!$AD$4:$AD$23)), AK31="BLANK", "0")</f>
        <v>2.2548685899991474</v>
      </c>
      <c r="AL54" s="258" cm="1">
        <f t="array" ref="AL54">_xlfn.IFS(AL31="A", (10*_xlfn.XLOOKUP($A54, TeamForm!$B$4:$B$23, TeamForm!$AC$4:$AC$23)*_xlfn.XLOOKUP(UPPER(AL10), TeamForm!$B$4:$B$23, TeamForm!$AB$4:$AB$23))/(MAX(TeamForm!$AC$4:$AC$23)*MAX(TeamForm!$AB$4:$AB$23)), AL31="H", (10*_xlfn.XLOOKUP($A54, TeamForm!$B$4:$B$23, TeamForm!$AA$4:$AA$23)*_xlfn.XLOOKUP(UPPER(AL10), TeamForm!$B$4:$B$23, TeamForm!$AD$4:$AD$23))/(MAX(TeamForm!$AA$4:$AA$23)*MAX(TeamForm!$AD$4:$AD$23)), AL31="BLANK", "0")</f>
        <v>1.6659938177349074</v>
      </c>
      <c r="AM54" s="259" cm="1">
        <f t="array" ref="AM54">_xlfn.IFS(AM31="A", (10*_xlfn.XLOOKUP($A54, TeamForm!$B$4:$B$23, TeamForm!$AC$4:$AC$23)*_xlfn.XLOOKUP(UPPER(AM10), TeamForm!$B$4:$B$23, TeamForm!$AB$4:$AB$23))/(MAX(TeamForm!$AC$4:$AC$23)*MAX(TeamForm!$AB$4:$AB$23)), AM31="H", (10*_xlfn.XLOOKUP($A54, TeamForm!$B$4:$B$23, TeamForm!$AA$4:$AA$23)*_xlfn.XLOOKUP(UPPER(AM10), TeamForm!$B$4:$B$23, TeamForm!$AD$4:$AD$23))/(MAX(TeamForm!$AA$4:$AA$23)*MAX(TeamForm!$AD$4:$AD$23)), AM31="BLANK", "0")</f>
        <v>2.1734299132372845</v>
      </c>
      <c r="AO54" s="179" t="s">
        <v>488</v>
      </c>
      <c r="AP54" s="263" cm="1">
        <f t="array" ref="AP54">_xlfn.IFS(B31="A", 10*(MIN(TeamForm!$AA$4:$AA$23)*MIN(TeamForm!$AD$4:$AD$23))/(_xlfn.XLOOKUP($AO54, TeamForm!$B$4:$B$23, TeamForm!$AD$4:$AD$23)*_xlfn.XLOOKUP(UPPER(B10), TeamForm!$B$4:$B$23, TeamForm!$AA$4:$AA$23)), B31="H", 10*(MIN(TeamForm!$AB$4:$AB$23)*MIN(TeamForm!$AC$4:$AC$23))/(_xlfn.XLOOKUP($AO54, TeamForm!$B$4:$B$23, TeamForm!$AB$4:$AB$23)*_xlfn.XLOOKUP(UPPER(B10), TeamForm!$B$4:$B$23, TeamForm!$AC$4:$AC$23)), B31="BLANK", 0)</f>
        <v>3.2266859016393443</v>
      </c>
      <c r="AQ54" s="263" cm="1">
        <f t="array" ref="AQ54">_xlfn.IFS(C31="A", 10*(MIN(TeamForm!$AA$4:$AA$23)*MIN(TeamForm!$AD$4:$AD$23))/(_xlfn.XLOOKUP($AO54, TeamForm!$B$4:$B$23, TeamForm!$AD$4:$AD$23)*_xlfn.XLOOKUP(UPPER(C10), TeamForm!$B$4:$B$23, TeamForm!$AA$4:$AA$23)), C31="H", 10*(MIN(TeamForm!$AB$4:$AB$23)*MIN(TeamForm!$AC$4:$AC$23))/(_xlfn.XLOOKUP($AO54, TeamForm!$B$4:$B$23, TeamForm!$AB$4:$AB$23)*_xlfn.XLOOKUP(UPPER(C10), TeamForm!$B$4:$B$23, TeamForm!$AC$4:$AC$23)), C31="BLANK", 0)</f>
        <v>3.1632653061224487</v>
      </c>
      <c r="AR54" s="263" cm="1">
        <f t="array" ref="AR54">_xlfn.IFS(D31="A", 10*(MIN(TeamForm!$AA$4:$AA$23)*MIN(TeamForm!$AD$4:$AD$23))/(_xlfn.XLOOKUP($AO54, TeamForm!$B$4:$B$23, TeamForm!$AD$4:$AD$23)*_xlfn.XLOOKUP(UPPER(D10), TeamForm!$B$4:$B$23, TeamForm!$AA$4:$AA$23)), D31="H", 10*(MIN(TeamForm!$AB$4:$AB$23)*MIN(TeamForm!$AC$4:$AC$23))/(_xlfn.XLOOKUP($AO54, TeamForm!$B$4:$B$23, TeamForm!$AB$4:$AB$23)*_xlfn.XLOOKUP(UPPER(D10), TeamForm!$B$4:$B$23, TeamForm!$AC$4:$AC$23)), D31="BLANK", 0)</f>
        <v>3.3959254658385096</v>
      </c>
      <c r="AS54" s="263" cm="1">
        <f t="array" ref="AS54">_xlfn.IFS(E31="A", 10*(MIN(TeamForm!$AA$4:$AA$23)*MIN(TeamForm!$AD$4:$AD$23))/(_xlfn.XLOOKUP($AO54, TeamForm!$B$4:$B$23, TeamForm!$AD$4:$AD$23)*_xlfn.XLOOKUP(UPPER(E10), TeamForm!$B$4:$B$23, TeamForm!$AA$4:$AA$23)), E31="H", 10*(MIN(TeamForm!$AB$4:$AB$23)*MIN(TeamForm!$AC$4:$AC$23))/(_xlfn.XLOOKUP($AO54, TeamForm!$B$4:$B$23, TeamForm!$AB$4:$AB$23)*_xlfn.XLOOKUP(UPPER(E10), TeamForm!$B$4:$B$23, TeamForm!$AC$4:$AC$23)), E31="BLANK", 0)</f>
        <v>1.454177495632909</v>
      </c>
      <c r="AT54" s="263" cm="1">
        <f t="array" ref="AT54">_xlfn.IFS(F31="A", 10*(MIN(TeamForm!$AA$4:$AA$23)*MIN(TeamForm!$AD$4:$AD$23))/(_xlfn.XLOOKUP($AO54, TeamForm!$B$4:$B$23, TeamForm!$AD$4:$AD$23)*_xlfn.XLOOKUP(UPPER(F10), TeamForm!$B$4:$B$23, TeamForm!$AA$4:$AA$23)), F31="H", 10*(MIN(TeamForm!$AB$4:$AB$23)*MIN(TeamForm!$AC$4:$AC$23))/(_xlfn.XLOOKUP($AO54, TeamForm!$B$4:$B$23, TeamForm!$AB$4:$AB$23)*_xlfn.XLOOKUP(UPPER(F10), TeamForm!$B$4:$B$23, TeamForm!$AC$4:$AC$23)), F31="BLANK", 0)</f>
        <v>1.8574693877551023</v>
      </c>
      <c r="AU54" s="263" cm="1">
        <f t="array" ref="AU54">_xlfn.IFS(G31="A", 10*(MIN(TeamForm!$AA$4:$AA$23)*MIN(TeamForm!$AD$4:$AD$23))/(_xlfn.XLOOKUP($AO54, TeamForm!$B$4:$B$23, TeamForm!$AD$4:$AD$23)*_xlfn.XLOOKUP(UPPER(G10), TeamForm!$B$4:$B$23, TeamForm!$AA$4:$AA$23)), G31="H", 10*(MIN(TeamForm!$AB$4:$AB$23)*MIN(TeamForm!$AC$4:$AC$23))/(_xlfn.XLOOKUP($AO54, TeamForm!$B$4:$B$23, TeamForm!$AB$4:$AB$23)*_xlfn.XLOOKUP(UPPER(G10), TeamForm!$B$4:$B$23, TeamForm!$AC$4:$AC$23)), G31="BLANK", 0)</f>
        <v>3.9239999999999999</v>
      </c>
      <c r="AV54" s="263" cm="1">
        <f t="array" ref="AV54">_xlfn.IFS(H31="A", 10*(MIN(TeamForm!$AA$4:$AA$23)*MIN(TeamForm!$AD$4:$AD$23))/(_xlfn.XLOOKUP($AO54, TeamForm!$B$4:$B$23, TeamForm!$AD$4:$AD$23)*_xlfn.XLOOKUP(UPPER(H10), TeamForm!$B$4:$B$23, TeamForm!$AA$4:$AA$23)), H31="H", 10*(MIN(TeamForm!$AB$4:$AB$23)*MIN(TeamForm!$AC$4:$AC$23))/(_xlfn.XLOOKUP($AO54, TeamForm!$B$4:$B$23, TeamForm!$AB$4:$AB$23)*_xlfn.XLOOKUP(UPPER(H10), TeamForm!$B$4:$B$23, TeamForm!$AC$4:$AC$23)), H31="BLANK", 0)</f>
        <v>3.9239999999999999</v>
      </c>
      <c r="AW54" s="263" cm="1">
        <f t="array" ref="AW54">_xlfn.IFS(I31="A", 10*(MIN(TeamForm!$AA$4:$AA$23)*MIN(TeamForm!$AD$4:$AD$23))/(_xlfn.XLOOKUP($AO54, TeamForm!$B$4:$B$23, TeamForm!$AD$4:$AD$23)*_xlfn.XLOOKUP(UPPER(I10), TeamForm!$B$4:$B$23, TeamForm!$AA$4:$AA$23)), I31="H", 10*(MIN(TeamForm!$AB$4:$AB$23)*MIN(TeamForm!$AC$4:$AC$23))/(_xlfn.XLOOKUP($AO54, TeamForm!$B$4:$B$23, TeamForm!$AB$4:$AB$23)*_xlfn.XLOOKUP(UPPER(I10), TeamForm!$B$4:$B$23, TeamForm!$AC$4:$AC$23)), I31="BLANK", 0)</f>
        <v>1.5032492102196975</v>
      </c>
      <c r="AX54" s="263" cm="1">
        <f t="array" ref="AX54">_xlfn.IFS(J31="A", 10*(MIN(TeamForm!$AA$4:$AA$23)*MIN(TeamForm!$AD$4:$AD$23))/(_xlfn.XLOOKUP($AO54, TeamForm!$B$4:$B$23, TeamForm!$AD$4:$AD$23)*_xlfn.XLOOKUP(UPPER(J10), TeamForm!$B$4:$B$23, TeamForm!$AA$4:$AA$23)), J31="H", 10*(MIN(TeamForm!$AB$4:$AB$23)*MIN(TeamForm!$AC$4:$AC$23))/(_xlfn.XLOOKUP($AO54, TeamForm!$B$4:$B$23, TeamForm!$AB$4:$AB$23)*_xlfn.XLOOKUP(UPPER(J10), TeamForm!$B$4:$B$23, TeamForm!$AC$4:$AC$23)), J31="BLANK", 0)</f>
        <v>2.6139155378486052</v>
      </c>
      <c r="AY54" s="263" cm="1">
        <f t="array" ref="AY54">_xlfn.IFS(K31="A", 10*(MIN(TeamForm!$AA$4:$AA$23)*MIN(TeamForm!$AD$4:$AD$23))/(_xlfn.XLOOKUP($AO54, TeamForm!$B$4:$B$23, TeamForm!$AD$4:$AD$23)*_xlfn.XLOOKUP(UPPER(K10), TeamForm!$B$4:$B$23, TeamForm!$AA$4:$AA$23)), K31="H", 10*(MIN(TeamForm!$AB$4:$AB$23)*MIN(TeamForm!$AC$4:$AC$23))/(_xlfn.XLOOKUP($AO54, TeamForm!$B$4:$B$23, TeamForm!$AB$4:$AB$23)*_xlfn.XLOOKUP(UPPER(K10), TeamForm!$B$4:$B$23, TeamForm!$AC$4:$AC$23)), K31="BLANK", 0)</f>
        <v>1.3866310957030459</v>
      </c>
      <c r="AZ54" s="263" cm="1">
        <f t="array" ref="AZ54">_xlfn.IFS(L31="A", 10*(MIN(TeamForm!$AA$4:$AA$23)*MIN(TeamForm!$AD$4:$AD$23))/(_xlfn.XLOOKUP($AO54, TeamForm!$B$4:$B$23, TeamForm!$AD$4:$AD$23)*_xlfn.XLOOKUP(UPPER(L10), TeamForm!$B$4:$B$23, TeamForm!$AA$4:$AA$23)), L31="H", 10*(MIN(TeamForm!$AB$4:$AB$23)*MIN(TeamForm!$AC$4:$AC$23))/(_xlfn.XLOOKUP($AO54, TeamForm!$B$4:$B$23, TeamForm!$AB$4:$AB$23)*_xlfn.XLOOKUP(UPPER(L10), TeamForm!$B$4:$B$23, TeamForm!$AC$4:$AC$23)), L31="BLANK", 0)</f>
        <v>0.99096744971996498</v>
      </c>
      <c r="BA54" s="263" cm="1">
        <f t="array" ref="BA54">_xlfn.IFS(M31="A", 10*(MIN(TeamForm!$AA$4:$AA$23)*MIN(TeamForm!$AD$4:$AD$23))/(_xlfn.XLOOKUP($AO54, TeamForm!$B$4:$B$23, TeamForm!$AD$4:$AD$23)*_xlfn.XLOOKUP(UPPER(M10), TeamForm!$B$4:$B$23, TeamForm!$AA$4:$AA$23)), M31="H", 10*(MIN(TeamForm!$AB$4:$AB$23)*MIN(TeamForm!$AC$4:$AC$23))/(_xlfn.XLOOKUP($AO54, TeamForm!$B$4:$B$23, TeamForm!$AB$4:$AB$23)*_xlfn.XLOOKUP(UPPER(M10), TeamForm!$B$4:$B$23, TeamForm!$AC$4:$AC$23)), M31="BLANK", 0)</f>
        <v>1.944554831061055</v>
      </c>
      <c r="BB54" s="263" cm="1">
        <f t="array" ref="BB54">_xlfn.IFS(N31="A", 10*(MIN(TeamForm!$AA$4:$AA$23)*MIN(TeamForm!$AD$4:$AD$23))/(_xlfn.XLOOKUP($AO54, TeamForm!$B$4:$B$23, TeamForm!$AD$4:$AD$23)*_xlfn.XLOOKUP(UPPER(N10), TeamForm!$B$4:$B$23, TeamForm!$AA$4:$AA$23)), N31="H", 10*(MIN(TeamForm!$AB$4:$AB$23)*MIN(TeamForm!$AC$4:$AC$23))/(_xlfn.XLOOKUP($AO54, TeamForm!$B$4:$B$23, TeamForm!$AB$4:$AB$23)*_xlfn.XLOOKUP(UPPER(N10), TeamForm!$B$4:$B$23, TeamForm!$AC$4:$AC$23)), N31="BLANK", 0)</f>
        <v>2.7387918367346944</v>
      </c>
      <c r="BC54" s="263" cm="1">
        <f t="array" ref="BC54">_xlfn.IFS(O31="A", 10*(MIN(TeamForm!$AA$4:$AA$23)*MIN(TeamForm!$AD$4:$AD$23))/(_xlfn.XLOOKUP($AO54, TeamForm!$B$4:$B$23, TeamForm!$AD$4:$AD$23)*_xlfn.XLOOKUP(UPPER(O10), TeamForm!$B$4:$B$23, TeamForm!$AA$4:$AA$23)), O31="H", 10*(MIN(TeamForm!$AB$4:$AB$23)*MIN(TeamForm!$AC$4:$AC$23))/(_xlfn.XLOOKUP($AO54, TeamForm!$B$4:$B$23, TeamForm!$AB$4:$AB$23)*_xlfn.XLOOKUP(UPPER(O10), TeamForm!$B$4:$B$23, TeamForm!$AC$4:$AC$23)), O31="BLANK", 0)</f>
        <v>1.886138695933288</v>
      </c>
      <c r="BD54" s="263" cm="1">
        <f t="array" ref="BD54">_xlfn.IFS(P31="A", 10*(MIN(TeamForm!$AA$4:$AA$23)*MIN(TeamForm!$AD$4:$AD$23))/(_xlfn.XLOOKUP($AO54, TeamForm!$B$4:$B$23, TeamForm!$AD$4:$AD$23)*_xlfn.XLOOKUP(UPPER(P10), TeamForm!$B$4:$B$23, TeamForm!$AA$4:$AA$23)), P31="H", 10*(MIN(TeamForm!$AB$4:$AB$23)*MIN(TeamForm!$AC$4:$AC$23))/(_xlfn.XLOOKUP($AO54, TeamForm!$B$4:$B$23, TeamForm!$AB$4:$AB$23)*_xlfn.XLOOKUP(UPPER(P10), TeamForm!$B$4:$B$23, TeamForm!$AC$4:$AC$23)), P31="BLANK", 0)</f>
        <v>1.7732237837837839</v>
      </c>
      <c r="BE54" s="263" cm="1">
        <f t="array" ref="BE54">_xlfn.IFS(Q31="A", 10*(MIN(TeamForm!$AA$4:$AA$23)*MIN(TeamForm!$AD$4:$AD$23))/(_xlfn.XLOOKUP($AO54, TeamForm!$B$4:$B$23, TeamForm!$AD$4:$AD$23)*_xlfn.XLOOKUP(UPPER(Q10), TeamForm!$B$4:$B$23, TeamForm!$AA$4:$AA$23)), Q31="H", 10*(MIN(TeamForm!$AB$4:$AB$23)*MIN(TeamForm!$AC$4:$AC$23))/(_xlfn.XLOOKUP($AO54, TeamForm!$B$4:$B$23, TeamForm!$AB$4:$AB$23)*_xlfn.XLOOKUP(UPPER(Q10), TeamForm!$B$4:$B$23, TeamForm!$AC$4:$AC$23)), Q31="BLANK", 0)</f>
        <v>1.8014250527797326</v>
      </c>
      <c r="BF54" s="263" cm="1">
        <f t="array" ref="BF54">_xlfn.IFS(R31="A", 10*(MIN(TeamForm!$AA$4:$AA$23)*MIN(TeamForm!$AD$4:$AD$23))/(_xlfn.XLOOKUP($AO54, TeamForm!$B$4:$B$23, TeamForm!$AD$4:$AD$23)*_xlfn.XLOOKUP(UPPER(R10), TeamForm!$B$4:$B$23, TeamForm!$AA$4:$AA$23)), R31="H", 10*(MIN(TeamForm!$AB$4:$AB$23)*MIN(TeamForm!$AC$4:$AC$23))/(_xlfn.XLOOKUP($AO54, TeamForm!$B$4:$B$23, TeamForm!$AB$4:$AB$23)*_xlfn.XLOOKUP(UPPER(R10), TeamForm!$B$4:$B$23, TeamForm!$AC$4:$AC$23)), R31="BLANK", 0)</f>
        <v>1.348337244305388</v>
      </c>
      <c r="BG54" s="263" cm="1">
        <f t="array" ref="BG54">_xlfn.IFS(S31="A", 10*(MIN(TeamForm!$AA$4:$AA$23)*MIN(TeamForm!$AD$4:$AD$23))/(_xlfn.XLOOKUP($AO54, TeamForm!$B$4:$B$23, TeamForm!$AD$4:$AD$23)*_xlfn.XLOOKUP(UPPER(S10), TeamForm!$B$4:$B$23, TeamForm!$AA$4:$AA$23)), S31="H", 10*(MIN(TeamForm!$AB$4:$AB$23)*MIN(TeamForm!$AC$4:$AC$23))/(_xlfn.XLOOKUP($AO54, TeamForm!$B$4:$B$23, TeamForm!$AB$4:$AB$23)*_xlfn.XLOOKUP(UPPER(S10), TeamForm!$B$4:$B$23, TeamForm!$AC$4:$AC$23)), S31="BLANK", 0)</f>
        <v>2.073618204804045</v>
      </c>
      <c r="BH54" s="263" cm="1">
        <f t="array" ref="BH54">_xlfn.IFS(T31="A", 10*(MIN(TeamForm!$AA$4:$AA$23)*MIN(TeamForm!$AD$4:$AD$23))/(_xlfn.XLOOKUP($AO54, TeamForm!$B$4:$B$23, TeamForm!$AD$4:$AD$23)*_xlfn.XLOOKUP(UPPER(T10), TeamForm!$B$4:$B$23, TeamForm!$AA$4:$AA$23)), T31="H", 10*(MIN(TeamForm!$AB$4:$AB$23)*MIN(TeamForm!$AC$4:$AC$23))/(_xlfn.XLOOKUP($AO54, TeamForm!$B$4:$B$23, TeamForm!$AB$4:$AB$23)*_xlfn.XLOOKUP(UPPER(T10), TeamForm!$B$4:$B$23, TeamForm!$AC$4:$AC$23)), T31="BLANK", 0)</f>
        <v>1.9094668218859137</v>
      </c>
      <c r="BI54" s="263" cm="1">
        <f t="array" ref="BI54">_xlfn.IFS(U31="A", 10*(MIN(TeamForm!$AA$4:$AA$23)*MIN(TeamForm!$AD$4:$AD$23))/(_xlfn.XLOOKUP($AO54, TeamForm!$B$4:$B$23, TeamForm!$AD$4:$AD$23)*_xlfn.XLOOKUP(UPPER(U10), TeamForm!$B$4:$B$23, TeamForm!$AA$4:$AA$23)), U31="H", 10*(MIN(TeamForm!$AB$4:$AB$23)*MIN(TeamForm!$AC$4:$AC$23))/(_xlfn.XLOOKUP($AO54, TeamForm!$B$4:$B$23, TeamForm!$AB$4:$AB$23)*_xlfn.XLOOKUP(UPPER(U10), TeamForm!$B$4:$B$23, TeamForm!$AC$4:$AC$23)), U31="BLANK", 0)</f>
        <v>2.0119902380362893</v>
      </c>
      <c r="BJ54" s="263" cm="1">
        <f t="array" ref="BJ54">_xlfn.IFS(V31="A", 10*(MIN(TeamForm!$AA$4:$AA$23)*MIN(TeamForm!$AD$4:$AD$23))/(_xlfn.XLOOKUP($AO54, TeamForm!$B$4:$B$23, TeamForm!$AD$4:$AD$23)*_xlfn.XLOOKUP(UPPER(V10), TeamForm!$B$4:$B$23, TeamForm!$AA$4:$AA$23)), V31="H", 10*(MIN(TeamForm!$AB$4:$AB$23)*MIN(TeamForm!$AC$4:$AC$23))/(_xlfn.XLOOKUP($AO54, TeamForm!$B$4:$B$23, TeamForm!$AB$4:$AB$23)*_xlfn.XLOOKUP(UPPER(V10), TeamForm!$B$4:$B$23, TeamForm!$AC$4:$AC$23)), V31="BLANK", 0)</f>
        <v>3.1632653061224487</v>
      </c>
      <c r="BK54" s="263" cm="1">
        <f t="array" ref="BK54">_xlfn.IFS(W31="A", 10*(MIN(TeamForm!$AA$4:$AA$23)*MIN(TeamForm!$AD$4:$AD$23))/(_xlfn.XLOOKUP($AO54, TeamForm!$B$4:$B$23, TeamForm!$AD$4:$AD$23)*_xlfn.XLOOKUP(UPPER(W10), TeamForm!$B$4:$B$23, TeamForm!$AA$4:$AA$23)), W31="H", 10*(MIN(TeamForm!$AB$4:$AB$23)*MIN(TeamForm!$AC$4:$AC$23))/(_xlfn.XLOOKUP($AO54, TeamForm!$B$4:$B$23, TeamForm!$AB$4:$AB$23)*_xlfn.XLOOKUP(UPPER(W10), TeamForm!$B$4:$B$23, TeamForm!$AC$4:$AC$23)), W31="BLANK", 0)</f>
        <v>1.9821534743202416</v>
      </c>
      <c r="BL54" s="263" cm="1">
        <f t="array" ref="BL54">_xlfn.IFS(X31="A", 10*(MIN(TeamForm!$AA$4:$AA$23)*MIN(TeamForm!$AD$4:$AD$23))/(_xlfn.XLOOKUP($AO54, TeamForm!$B$4:$B$23, TeamForm!$AD$4:$AD$23)*_xlfn.XLOOKUP(UPPER(X10), TeamForm!$B$4:$B$23, TeamForm!$AA$4:$AA$23)), X31="H", 10*(MIN(TeamForm!$AB$4:$AB$23)*MIN(TeamForm!$AC$4:$AC$23))/(_xlfn.XLOOKUP($AO54, TeamForm!$B$4:$B$23, TeamForm!$AB$4:$AB$23)*_xlfn.XLOOKUP(UPPER(X10), TeamForm!$B$4:$B$23, TeamForm!$AC$4:$AC$23)), X31="BLANK", 0)</f>
        <v>2.4042488599348535</v>
      </c>
      <c r="BM54" s="263" cm="1">
        <f t="array" ref="BM54">_xlfn.IFS(Y31="A", 10*(MIN(TeamForm!$AA$4:$AA$23)*MIN(TeamForm!$AD$4:$AD$23))/(_xlfn.XLOOKUP($AO54, TeamForm!$B$4:$B$23, TeamForm!$AD$4:$AD$23)*_xlfn.XLOOKUP(UPPER(Y10), TeamForm!$B$4:$B$23, TeamForm!$AA$4:$AA$23)), Y31="H", 10*(MIN(TeamForm!$AB$4:$AB$23)*MIN(TeamForm!$AC$4:$AC$23))/(_xlfn.XLOOKUP($AO54, TeamForm!$B$4:$B$23, TeamForm!$AB$4:$AB$23)*_xlfn.XLOOKUP(UPPER(Y10), TeamForm!$B$4:$B$23, TeamForm!$AC$4:$AC$23)), Y31="BLANK", 0)</f>
        <v>1.3912470447566512</v>
      </c>
      <c r="BN54" s="263" cm="1">
        <f t="array" ref="BN54">_xlfn.IFS(Z31="A", 10*(MIN(TeamForm!$AA$4:$AA$23)*MIN(TeamForm!$AD$4:$AD$23))/(_xlfn.XLOOKUP($AO54, TeamForm!$B$4:$B$23, TeamForm!$AD$4:$AD$23)*_xlfn.XLOOKUP(UPPER(Z10), TeamForm!$B$4:$B$23, TeamForm!$AA$4:$AA$23)), Z31="H", 10*(MIN(TeamForm!$AB$4:$AB$23)*MIN(TeamForm!$AC$4:$AC$23))/(_xlfn.XLOOKUP($AO54, TeamForm!$B$4:$B$23, TeamForm!$AB$4:$AB$23)*_xlfn.XLOOKUP(UPPER(Z10), TeamForm!$B$4:$B$23, TeamForm!$AC$4:$AC$23)), Z31="BLANK", 0)</f>
        <v>3.8144930232558143</v>
      </c>
      <c r="BO54" s="263" cm="1">
        <f t="array" ref="BO54">_xlfn.IFS(AA31="A", 10*(MIN(TeamForm!$AA$4:$AA$23)*MIN(TeamForm!$AD$4:$AD$23))/(_xlfn.XLOOKUP($AO54, TeamForm!$B$4:$B$23, TeamForm!$AD$4:$AD$23)*_xlfn.XLOOKUP(UPPER(AA10), TeamForm!$B$4:$B$23, TeamForm!$AA$4:$AA$23)), AA31="H", 10*(MIN(TeamForm!$AB$4:$AB$23)*MIN(TeamForm!$AC$4:$AC$23))/(_xlfn.XLOOKUP($AO54, TeamForm!$B$4:$B$23, TeamForm!$AB$4:$AB$23)*_xlfn.XLOOKUP(UPPER(AA10), TeamForm!$B$4:$B$23, TeamForm!$AC$4:$AC$23)), AA31="BLANK", 0)</f>
        <v>2.1767219387755103</v>
      </c>
      <c r="BP54" s="263" cm="1">
        <f t="array" ref="BP54">_xlfn.IFS(AB31="A", 10*(MIN(TeamForm!$AA$4:$AA$23)*MIN(TeamForm!$AD$4:$AD$23))/(_xlfn.XLOOKUP($AO54, TeamForm!$B$4:$B$23, TeamForm!$AD$4:$AD$23)*_xlfn.XLOOKUP(UPPER(AB10), TeamForm!$B$4:$B$23, TeamForm!$AA$4:$AA$23)), AB31="H", 10*(MIN(TeamForm!$AB$4:$AB$23)*MIN(TeamForm!$AC$4:$AC$23))/(_xlfn.XLOOKUP($AO54, TeamForm!$B$4:$B$23, TeamForm!$AB$4:$AB$23)*_xlfn.XLOOKUP(UPPER(AB10), TeamForm!$B$4:$B$23, TeamForm!$AC$4:$AC$23)), AB31="BLANK", 0)</f>
        <v>1.1216602583062212</v>
      </c>
      <c r="BQ54" s="263" cm="1">
        <f t="array" ref="BQ54">_xlfn.IFS(AC31="A", 10*(MIN(TeamForm!$AA$4:$AA$23)*MIN(TeamForm!$AD$4:$AD$23))/(_xlfn.XLOOKUP($AO54, TeamForm!$B$4:$B$23, TeamForm!$AD$4:$AD$23)*_xlfn.XLOOKUP(UPPER(AC10), TeamForm!$B$4:$B$23, TeamForm!$AA$4:$AA$23)), AC31="H", 10*(MIN(TeamForm!$AB$4:$AB$23)*MIN(TeamForm!$AC$4:$AC$23))/(_xlfn.XLOOKUP($AO54, TeamForm!$B$4:$B$23, TeamForm!$AB$4:$AB$23)*_xlfn.XLOOKUP(UPPER(AC10), TeamForm!$B$4:$B$23, TeamForm!$AC$4:$AC$23)), AC31="BLANK", 0)</f>
        <v>1.2095115116755426</v>
      </c>
      <c r="BR54" s="263" cm="1">
        <f t="array" ref="BR54">_xlfn.IFS(AD31="A", 10*(MIN(TeamForm!$AA$4:$AA$23)*MIN(TeamForm!$AD$4:$AD$23))/(_xlfn.XLOOKUP($AO54, TeamForm!$B$4:$B$23, TeamForm!$AD$4:$AD$23)*_xlfn.XLOOKUP(UPPER(AD10), TeamForm!$B$4:$B$23, TeamForm!$AA$4:$AA$23)), AD31="H", 10*(MIN(TeamForm!$AB$4:$AB$23)*MIN(TeamForm!$AC$4:$AC$23))/(_xlfn.XLOOKUP($AO54, TeamForm!$B$4:$B$23, TeamForm!$AB$4:$AB$23)*_xlfn.XLOOKUP(UPPER(AD10), TeamForm!$B$4:$B$23, TeamForm!$AC$4:$AC$23)), AD31="BLANK", 0)</f>
        <v>3.9239999999999999</v>
      </c>
      <c r="BS54" s="263" cm="1">
        <f t="array" ref="BS54">_xlfn.IFS(AE31="A", 10*(MIN(TeamForm!$AA$4:$AA$23)*MIN(TeamForm!$AD$4:$AD$23))/(_xlfn.XLOOKUP($AO54, TeamForm!$B$4:$B$23, TeamForm!$AD$4:$AD$23)*_xlfn.XLOOKUP(UPPER(AE10), TeamForm!$B$4:$B$23, TeamForm!$AA$4:$AA$23)), AE31="H", 10*(MIN(TeamForm!$AB$4:$AB$23)*MIN(TeamForm!$AC$4:$AC$23))/(_xlfn.XLOOKUP($AO54, TeamForm!$B$4:$B$23, TeamForm!$AB$4:$AB$23)*_xlfn.XLOOKUP(UPPER(AE10), TeamForm!$B$4:$B$23, TeamForm!$AC$4:$AC$23)), AE31="BLANK", 0)</f>
        <v>1.8508884510402925</v>
      </c>
      <c r="BT54" s="263" cm="1">
        <f t="array" ref="BT54">_xlfn.IFS(AF31="A", 10*(MIN(TeamForm!$AA$4:$AA$23)*MIN(TeamForm!$AD$4:$AD$23))/(_xlfn.XLOOKUP($AO54, TeamForm!$B$4:$B$23, TeamForm!$AD$4:$AD$23)*_xlfn.XLOOKUP(UPPER(AF10), TeamForm!$B$4:$B$23, TeamForm!$AA$4:$AA$23)), AF31="H", 10*(MIN(TeamForm!$AB$4:$AB$23)*MIN(TeamForm!$AC$4:$AC$23))/(_xlfn.XLOOKUP($AO54, TeamForm!$B$4:$B$23, TeamForm!$AB$4:$AB$23)*_xlfn.XLOOKUP(UPPER(AF10), TeamForm!$B$4:$B$23, TeamForm!$AC$4:$AC$23)), AF31="BLANK", 0)</f>
        <v>2.8877323943661972</v>
      </c>
      <c r="BU54" s="263" cm="1">
        <f t="array" ref="BU54">_xlfn.IFS(AG31="A", 10*(MIN(TeamForm!$AA$4:$AA$23)*MIN(TeamForm!$AD$4:$AD$23))/(_xlfn.XLOOKUP($AO54, TeamForm!$B$4:$B$23, TeamForm!$AD$4:$AD$23)*_xlfn.XLOOKUP(UPPER(AG10), TeamForm!$B$4:$B$23, TeamForm!$AA$4:$AA$23)), AG31="H", 10*(MIN(TeamForm!$AB$4:$AB$23)*MIN(TeamForm!$AC$4:$AC$23))/(_xlfn.XLOOKUP($AO54, TeamForm!$B$4:$B$23, TeamForm!$AB$4:$AB$23)*_xlfn.XLOOKUP(UPPER(AG10), TeamForm!$B$4:$B$23, TeamForm!$AC$4:$AC$23)), AG31="BLANK", 0)</f>
        <v>1.4466272490304535</v>
      </c>
      <c r="BV54" s="263" cm="1">
        <f t="array" ref="BV54">_xlfn.IFS(AH31="A", 10*(MIN(TeamForm!$AA$4:$AA$23)*MIN(TeamForm!$AD$4:$AD$23))/(_xlfn.XLOOKUP($AO54, TeamForm!$B$4:$B$23, TeamForm!$AD$4:$AD$23)*_xlfn.XLOOKUP(UPPER(AH10), TeamForm!$B$4:$B$23, TeamForm!$AA$4:$AA$23)), AH31="H", 10*(MIN(TeamForm!$AB$4:$AB$23)*MIN(TeamForm!$AC$4:$AC$23))/(_xlfn.XLOOKUP($AO54, TeamForm!$B$4:$B$23, TeamForm!$AB$4:$AB$23)*_xlfn.XLOOKUP(UPPER(AH10), TeamForm!$B$4:$B$23, TeamForm!$AC$4:$AC$23)), AH31="BLANK", 0)</f>
        <v>2.2702173010380626</v>
      </c>
      <c r="BW54" s="263" cm="1">
        <f t="array" ref="BW54">_xlfn.IFS(AI31="A", 10*(MIN(TeamForm!$AA$4:$AA$23)*MIN(TeamForm!$AD$4:$AD$23))/(_xlfn.XLOOKUP($AO54, TeamForm!$B$4:$B$23, TeamForm!$AD$4:$AD$23)*_xlfn.XLOOKUP(UPPER(AI10), TeamForm!$B$4:$B$23, TeamForm!$AA$4:$AA$23)), AI31="H", 10*(MIN(TeamForm!$AB$4:$AB$23)*MIN(TeamForm!$AC$4:$AC$23))/(_xlfn.XLOOKUP($AO54, TeamForm!$B$4:$B$23, TeamForm!$AB$4:$AB$23)*_xlfn.XLOOKUP(UPPER(AI10), TeamForm!$B$4:$B$23, TeamForm!$AC$4:$AC$23)), AI31="BLANK", 0)</f>
        <v>0.94255889094474066</v>
      </c>
      <c r="BX54" s="263" cm="1">
        <f t="array" ref="BX54">_xlfn.IFS(AJ31="A", 10*(MIN(TeamForm!$AA$4:$AA$23)*MIN(TeamForm!$AD$4:$AD$23))/(_xlfn.XLOOKUP($AO54, TeamForm!$B$4:$B$23, TeamForm!$AD$4:$AD$23)*_xlfn.XLOOKUP(UPPER(AJ10), TeamForm!$B$4:$B$23, TeamForm!$AA$4:$AA$23)), AJ31="H", 10*(MIN(TeamForm!$AB$4:$AB$23)*MIN(TeamForm!$AC$4:$AC$23))/(_xlfn.XLOOKUP($AO54, TeamForm!$B$4:$B$23, TeamForm!$AB$4:$AB$23)*_xlfn.XLOOKUP(UPPER(AJ10), TeamForm!$B$4:$B$23, TeamForm!$AC$4:$AC$23)), AJ31="BLANK", 0)</f>
        <v>3.6093124694376528</v>
      </c>
      <c r="BY54" s="263" cm="1">
        <f t="array" ref="BY54">_xlfn.IFS(AK31="A", 10*(MIN(TeamForm!$AA$4:$AA$23)*MIN(TeamForm!$AD$4:$AD$23))/(_xlfn.XLOOKUP($AO54, TeamForm!$B$4:$B$23, TeamForm!$AD$4:$AD$23)*_xlfn.XLOOKUP(UPPER(AK10), TeamForm!$B$4:$B$23, TeamForm!$AA$4:$AA$23)), AK31="H", 10*(MIN(TeamForm!$AB$4:$AB$23)*MIN(TeamForm!$AC$4:$AC$23))/(_xlfn.XLOOKUP($AO54, TeamForm!$B$4:$B$23, TeamForm!$AB$4:$AB$23)*_xlfn.XLOOKUP(UPPER(AK10), TeamForm!$B$4:$B$23, TeamForm!$AC$4:$AC$23)), AK31="BLANK", 0)</f>
        <v>1.6525528360810517</v>
      </c>
      <c r="BZ54" s="263" cm="1">
        <f t="array" ref="BZ54">_xlfn.IFS(AL31="A", 10*(MIN(TeamForm!$AA$4:$AA$23)*MIN(TeamForm!$AD$4:$AD$23))/(_xlfn.XLOOKUP($AO54, TeamForm!$B$4:$B$23, TeamForm!$AD$4:$AD$23)*_xlfn.XLOOKUP(UPPER(AL10), TeamForm!$B$4:$B$23, TeamForm!$AA$4:$AA$23)), AL31="H", 10*(MIN(TeamForm!$AB$4:$AB$23)*MIN(TeamForm!$AC$4:$AC$23))/(_xlfn.XLOOKUP($AO54, TeamForm!$B$4:$B$23, TeamForm!$AB$4:$AB$23)*_xlfn.XLOOKUP(UPPER(AL10), TeamForm!$B$4:$B$23, TeamForm!$AC$4:$AC$23)), AL31="BLANK", 0)</f>
        <v>1.1481610226508188</v>
      </c>
      <c r="CA54" s="259" cm="1">
        <f t="array" ref="CA54">_xlfn.IFS(AM31="A", 10*(MIN(TeamForm!$AA$4:$AA$23)*MIN(TeamForm!$AD$4:$AD$23))/(_xlfn.XLOOKUP($AO54, TeamForm!$B$4:$B$23, TeamForm!$AD$4:$AD$23)*_xlfn.XLOOKUP(UPPER(AM10), TeamForm!$B$4:$B$23, TeamForm!$AA$4:$AA$23)), AM31="H", 10*(MIN(TeamForm!$AB$4:$AB$23)*MIN(TeamForm!$AC$4:$AC$23))/(_xlfn.XLOOKUP($AO54, TeamForm!$B$4:$B$23, TeamForm!$AB$4:$AB$23)*_xlfn.XLOOKUP(UPPER(AM10), TeamForm!$B$4:$B$23, TeamForm!$AC$4:$AC$23)), AM31="BLANK", 0)</f>
        <v>2.8443329479768789</v>
      </c>
    </row>
    <row r="55" spans="1:79">
      <c r="A55" s="172" t="s">
        <v>489</v>
      </c>
      <c r="B55" s="258" cm="1">
        <f t="array" ref="B55">_xlfn.IFS(B32="A", (10*_xlfn.XLOOKUP($A55, TeamForm!$B$4:$B$23, TeamForm!$AC$4:$AC$23)*_xlfn.XLOOKUP(UPPER(B11), TeamForm!$B$4:$B$23, TeamForm!$AB$4:$AB$23))/(MAX(TeamForm!$AC$4:$AC$23)*MAX(TeamForm!$AB$4:$AB$23)), B32="H", (10*_xlfn.XLOOKUP($A55, TeamForm!$B$4:$B$23, TeamForm!$AA$4:$AA$23)*_xlfn.XLOOKUP(UPPER(B11), TeamForm!$B$4:$B$23, TeamForm!$AD$4:$AD$23))/(MAX(TeamForm!$AA$4:$AA$23)*MAX(TeamForm!$AD$4:$AD$23)), B32="BLANK", "0")</f>
        <v>1.5960827549162613</v>
      </c>
      <c r="C55" s="258" cm="1">
        <f t="array" ref="C55">_xlfn.IFS(C32="A", (10*_xlfn.XLOOKUP($A55, TeamForm!$B$4:$B$23, TeamForm!$AC$4:$AC$23)*_xlfn.XLOOKUP(UPPER(C11), TeamForm!$B$4:$B$23, TeamForm!$AB$4:$AB$23))/(MAX(TeamForm!$AC$4:$AC$23)*MAX(TeamForm!$AB$4:$AB$23)), C32="H", (10*_xlfn.XLOOKUP($A55, TeamForm!$B$4:$B$23, TeamForm!$AA$4:$AA$23)*_xlfn.XLOOKUP(UPPER(C11), TeamForm!$B$4:$B$23, TeamForm!$AD$4:$AD$23))/(MAX(TeamForm!$AA$4:$AA$23)*MAX(TeamForm!$AD$4:$AD$23)), C32="BLANK", "0")</f>
        <v>2.9797023004059544</v>
      </c>
      <c r="D55" s="258" cm="1">
        <f t="array" ref="D55">_xlfn.IFS(D32="A", (10*_xlfn.XLOOKUP($A55, TeamForm!$B$4:$B$23, TeamForm!$AC$4:$AC$23)*_xlfn.XLOOKUP(UPPER(D11), TeamForm!$B$4:$B$23, TeamForm!$AB$4:$AB$23))/(MAX(TeamForm!$AC$4:$AC$23)*MAX(TeamForm!$AB$4:$AB$23)), D32="H", (10*_xlfn.XLOOKUP($A55, TeamForm!$B$4:$B$23, TeamForm!$AA$4:$AA$23)*_xlfn.XLOOKUP(UPPER(D11), TeamForm!$B$4:$B$23, TeamForm!$AD$4:$AD$23))/(MAX(TeamForm!$AA$4:$AA$23)*MAX(TeamForm!$AD$4:$AD$23)), D32="BLANK", "0")</f>
        <v>1.7529152343123804</v>
      </c>
      <c r="E55" s="258" cm="1">
        <f t="array" ref="E55">_xlfn.IFS(E32="A", (10*_xlfn.XLOOKUP($A55, TeamForm!$B$4:$B$23, TeamForm!$AC$4:$AC$23)*_xlfn.XLOOKUP(UPPER(E11), TeamForm!$B$4:$B$23, TeamForm!$AB$4:$AB$23))/(MAX(TeamForm!$AC$4:$AC$23)*MAX(TeamForm!$AB$4:$AB$23)), E32="H", (10*_xlfn.XLOOKUP($A55, TeamForm!$B$4:$B$23, TeamForm!$AA$4:$AA$23)*_xlfn.XLOOKUP(UPPER(E11), TeamForm!$B$4:$B$23, TeamForm!$AD$4:$AD$23))/(MAX(TeamForm!$AA$4:$AA$23)*MAX(TeamForm!$AD$4:$AD$23)), E32="BLANK", "0")</f>
        <v>0.94255889094474088</v>
      </c>
      <c r="F55" s="258" cm="1">
        <f t="array" ref="F55">_xlfn.IFS(F32="A", (10*_xlfn.XLOOKUP($A55, TeamForm!$B$4:$B$23, TeamForm!$AC$4:$AC$23)*_xlfn.XLOOKUP(UPPER(F11), TeamForm!$B$4:$B$23, TeamForm!$AB$4:$AB$23))/(MAX(TeamForm!$AC$4:$AC$23)*MAX(TeamForm!$AB$4:$AB$23)), F32="H", (10*_xlfn.XLOOKUP($A55, TeamForm!$B$4:$B$23, TeamForm!$AA$4:$AA$23)*_xlfn.XLOOKUP(UPPER(F11), TeamForm!$B$4:$B$23, TeamForm!$AD$4:$AD$23))/(MAX(TeamForm!$AA$4:$AA$23)*MAX(TeamForm!$AD$4:$AD$23)), F32="BLANK", "0")</f>
        <v>1.2003998871031136</v>
      </c>
      <c r="G55" s="258" cm="1">
        <f t="array" ref="G55">_xlfn.IFS(G32="A", (10*_xlfn.XLOOKUP($A55, TeamForm!$B$4:$B$23, TeamForm!$AC$4:$AC$23)*_xlfn.XLOOKUP(UPPER(G11), TeamForm!$B$4:$B$23, TeamForm!$AB$4:$AB$23))/(MAX(TeamForm!$AC$4:$AC$23)*MAX(TeamForm!$AB$4:$AB$23)), G32="H", (10*_xlfn.XLOOKUP($A55, TeamForm!$B$4:$B$23, TeamForm!$AA$4:$AA$23)*_xlfn.XLOOKUP(UPPER(G11), TeamForm!$B$4:$B$23, TeamForm!$AD$4:$AD$23))/(MAX(TeamForm!$AA$4:$AA$23)*MAX(TeamForm!$AD$4:$AD$23)), G32="BLANK", "0")</f>
        <v>2.3082280757166846</v>
      </c>
      <c r="H55" s="258" cm="1">
        <f t="array" ref="H55">_xlfn.IFS(H32="A", (10*_xlfn.XLOOKUP($A55, TeamForm!$B$4:$B$23, TeamForm!$AC$4:$AC$23)*_xlfn.XLOOKUP(UPPER(H11), TeamForm!$B$4:$B$23, TeamForm!$AB$4:$AB$23))/(MAX(TeamForm!$AC$4:$AC$23)*MAX(TeamForm!$AB$4:$AB$23)), H32="H", (10*_xlfn.XLOOKUP($A55, TeamForm!$B$4:$B$23, TeamForm!$AA$4:$AA$23)*_xlfn.XLOOKUP(UPPER(H11), TeamForm!$B$4:$B$23, TeamForm!$AD$4:$AD$23))/(MAX(TeamForm!$AA$4:$AA$23)*MAX(TeamForm!$AD$4:$AD$23)), H32="BLANK", "0")</f>
        <v>1.6756602505684277</v>
      </c>
      <c r="I55" s="258" cm="1">
        <f t="array" ref="I55">_xlfn.IFS(I32="A", (10*_xlfn.XLOOKUP($A55, TeamForm!$B$4:$B$23, TeamForm!$AC$4:$AC$23)*_xlfn.XLOOKUP(UPPER(I11), TeamForm!$B$4:$B$23, TeamForm!$AB$4:$AB$23))/(MAX(TeamForm!$AC$4:$AC$23)*MAX(TeamForm!$AB$4:$AB$23)), I32="H", (10*_xlfn.XLOOKUP($A55, TeamForm!$B$4:$B$23, TeamForm!$AA$4:$AA$23)*_xlfn.XLOOKUP(UPPER(I11), TeamForm!$B$4:$B$23, TeamForm!$AD$4:$AD$23))/(MAX(TeamForm!$AA$4:$AA$23)*MAX(TeamForm!$AD$4:$AD$23)), I32="BLANK", "0")</f>
        <v>1.8665301106104049</v>
      </c>
      <c r="J55" s="258" cm="1">
        <f t="array" ref="J55">_xlfn.IFS(J32="A", (10*_xlfn.XLOOKUP($A55, TeamForm!$B$4:$B$23, TeamForm!$AC$4:$AC$23)*_xlfn.XLOOKUP(UPPER(J11), TeamForm!$B$4:$B$23, TeamForm!$AB$4:$AB$23))/(MAX(TeamForm!$AC$4:$AC$23)*MAX(TeamForm!$AB$4:$AB$23)), J32="H", (10*_xlfn.XLOOKUP($A55, TeamForm!$B$4:$B$23, TeamForm!$AA$4:$AA$23)*_xlfn.XLOOKUP(UPPER(J11), TeamForm!$B$4:$B$23, TeamForm!$AD$4:$AD$23))/(MAX(TeamForm!$AA$4:$AA$23)*MAX(TeamForm!$AD$4:$AD$23)), J32="BLANK", "0")</f>
        <v>1.6643382218483707</v>
      </c>
      <c r="K55" s="258" cm="1">
        <f t="array" ref="K55">_xlfn.IFS(K32="A", (10*_xlfn.XLOOKUP($A55, TeamForm!$B$4:$B$23, TeamForm!$AC$4:$AC$23)*_xlfn.XLOOKUP(UPPER(K11), TeamForm!$B$4:$B$23, TeamForm!$AB$4:$AB$23))/(MAX(TeamForm!$AC$4:$AC$23)*MAX(TeamForm!$AB$4:$AB$23)), K32="H", (10*_xlfn.XLOOKUP($A55, TeamForm!$B$4:$B$23, TeamForm!$AA$4:$AA$23)*_xlfn.XLOOKUP(UPPER(K11), TeamForm!$B$4:$B$23, TeamForm!$AD$4:$AD$23))/(MAX(TeamForm!$AA$4:$AA$23)*MAX(TeamForm!$AD$4:$AD$23)), K32="BLANK", "0")</f>
        <v>2.1832337755876221</v>
      </c>
      <c r="L55" s="258" cm="1">
        <f t="array" ref="L55">_xlfn.IFS(L32="A", (10*_xlfn.XLOOKUP($A55, TeamForm!$B$4:$B$23, TeamForm!$AC$4:$AC$23)*_xlfn.XLOOKUP(UPPER(L11), TeamForm!$B$4:$B$23, TeamForm!$AB$4:$AB$23))/(MAX(TeamForm!$AC$4:$AC$23)*MAX(TeamForm!$AB$4:$AB$23)), L32="H", (10*_xlfn.XLOOKUP($A55, TeamForm!$B$4:$B$23, TeamForm!$AA$4:$AA$23)*_xlfn.XLOOKUP(UPPER(L11), TeamForm!$B$4:$B$23, TeamForm!$AD$4:$AD$23))/(MAX(TeamForm!$AA$4:$AA$23)*MAX(TeamForm!$AD$4:$AD$23)), L32="BLANK", "0")</f>
        <v>1.2192656367697001</v>
      </c>
      <c r="M55" s="258" cm="1">
        <f t="array" ref="M55">_xlfn.IFS(M32="A", (10*_xlfn.XLOOKUP($A55, TeamForm!$B$4:$B$23, TeamForm!$AC$4:$AC$23)*_xlfn.XLOOKUP(UPPER(M11), TeamForm!$B$4:$B$23, TeamForm!$AB$4:$AB$23))/(MAX(TeamForm!$AC$4:$AC$23)*MAX(TeamForm!$AB$4:$AB$23)), M32="H", (10*_xlfn.XLOOKUP($A55, TeamForm!$B$4:$B$23, TeamForm!$AA$4:$AA$23)*_xlfn.XLOOKUP(UPPER(M11), TeamForm!$B$4:$B$23, TeamForm!$AD$4:$AD$23))/(MAX(TeamForm!$AA$4:$AA$23)*MAX(TeamForm!$AD$4:$AD$23)), M32="BLANK", "0")</f>
        <v>2.0080602459257517</v>
      </c>
      <c r="N55" s="258" cm="1">
        <f t="array" ref="N55">_xlfn.IFS(N32="A", (10*_xlfn.XLOOKUP($A55, TeamForm!$B$4:$B$23, TeamForm!$AC$4:$AC$23)*_xlfn.XLOOKUP(UPPER(N11), TeamForm!$B$4:$B$23, TeamForm!$AB$4:$AB$23))/(MAX(TeamForm!$AC$4:$AC$23)*MAX(TeamForm!$AB$4:$AB$23)), N32="H", (10*_xlfn.XLOOKUP($A55, TeamForm!$B$4:$B$23, TeamForm!$AA$4:$AA$23)*_xlfn.XLOOKUP(UPPER(N11), TeamForm!$B$4:$B$23, TeamForm!$AD$4:$AD$23))/(MAX(TeamForm!$AA$4:$AA$23)*MAX(TeamForm!$AD$4:$AD$23)), N32="BLANK", "0")</f>
        <v>2.1734299132372845</v>
      </c>
      <c r="O55" s="258" cm="1">
        <f t="array" ref="O55">_xlfn.IFS(O32="A", (10*_xlfn.XLOOKUP($A55, TeamForm!$B$4:$B$23, TeamForm!$AC$4:$AC$23)*_xlfn.XLOOKUP(UPPER(O11), TeamForm!$B$4:$B$23, TeamForm!$AB$4:$AB$23))/(MAX(TeamForm!$AC$4:$AC$23)*MAX(TeamForm!$AB$4:$AB$23)), O32="H", (10*_xlfn.XLOOKUP($A55, TeamForm!$B$4:$B$23, TeamForm!$AA$4:$AA$23)*_xlfn.XLOOKUP(UPPER(O11), TeamForm!$B$4:$B$23, TeamForm!$AD$4:$AD$23))/(MAX(TeamForm!$AA$4:$AA$23)*MAX(TeamForm!$AD$4:$AD$23)), O32="BLANK", "0")</f>
        <v>1.6659938177349074</v>
      </c>
      <c r="P55" s="258" cm="1">
        <f t="array" ref="P55">_xlfn.IFS(P32="A", (10*_xlfn.XLOOKUP($A55, TeamForm!$B$4:$B$23, TeamForm!$AC$4:$AC$23)*_xlfn.XLOOKUP(UPPER(P11), TeamForm!$B$4:$B$23, TeamForm!$AB$4:$AB$23))/(MAX(TeamForm!$AC$4:$AC$23)*MAX(TeamForm!$AB$4:$AB$23)), P32="H", (10*_xlfn.XLOOKUP($A55, TeamForm!$B$4:$B$23, TeamForm!$AA$4:$AA$23)*_xlfn.XLOOKUP(UPPER(P11), TeamForm!$B$4:$B$23, TeamForm!$AD$4:$AD$23))/(MAX(TeamForm!$AA$4:$AA$23)*MAX(TeamForm!$AD$4:$AD$23)), P32="BLANK", "0")</f>
        <v>1.8947850525658376</v>
      </c>
      <c r="Q55" s="258" cm="1">
        <f t="array" ref="Q55">_xlfn.IFS(Q32="A", (10*_xlfn.XLOOKUP($A55, TeamForm!$B$4:$B$23, TeamForm!$AC$4:$AC$23)*_xlfn.XLOOKUP(UPPER(Q11), TeamForm!$B$4:$B$23, TeamForm!$AB$4:$AB$23))/(MAX(TeamForm!$AC$4:$AC$23)*MAX(TeamForm!$AB$4:$AB$23)), Q32="H", (10*_xlfn.XLOOKUP($A55, TeamForm!$B$4:$B$23, TeamForm!$AA$4:$AA$23)*_xlfn.XLOOKUP(UPPER(Q11), TeamForm!$B$4:$B$23, TeamForm!$AD$4:$AD$23))/(MAX(TeamForm!$AA$4:$AA$23)*MAX(TeamForm!$AD$4:$AD$23)), Q32="BLANK", "0")</f>
        <v>3.0823433019254396</v>
      </c>
      <c r="R55" s="258" cm="1">
        <f t="array" ref="R55">_xlfn.IFS(R32="A", (10*_xlfn.XLOOKUP($A55, TeamForm!$B$4:$B$23, TeamForm!$AC$4:$AC$23)*_xlfn.XLOOKUP(UPPER(R11), TeamForm!$B$4:$B$23, TeamForm!$AB$4:$AB$23))/(MAX(TeamForm!$AC$4:$AC$23)*MAX(TeamForm!$AB$4:$AB$23)), R32="H", (10*_xlfn.XLOOKUP($A55, TeamForm!$B$4:$B$23, TeamForm!$AA$4:$AA$23)*_xlfn.XLOOKUP(UPPER(R11), TeamForm!$B$4:$B$23, TeamForm!$AD$4:$AD$23))/(MAX(TeamForm!$AA$4:$AA$23)*MAX(TeamForm!$AD$4:$AD$23)), R32="BLANK", "0")</f>
        <v>2.3082280757166846</v>
      </c>
      <c r="S55" s="258" cm="1">
        <f t="array" ref="S55">_xlfn.IFS(S32="A", (10*_xlfn.XLOOKUP($A55, TeamForm!$B$4:$B$23, TeamForm!$AC$4:$AC$23)*_xlfn.XLOOKUP(UPPER(S11), TeamForm!$B$4:$B$23, TeamForm!$AB$4:$AB$23))/(MAX(TeamForm!$AC$4:$AC$23)*MAX(TeamForm!$AB$4:$AB$23)), S32="H", (10*_xlfn.XLOOKUP($A55, TeamForm!$B$4:$B$23, TeamForm!$AA$4:$AA$23)*_xlfn.XLOOKUP(UPPER(S11), TeamForm!$B$4:$B$23, TeamForm!$AD$4:$AD$23))/(MAX(TeamForm!$AA$4:$AA$23)*MAX(TeamForm!$AD$4:$AD$23)), S32="BLANK", "0")</f>
        <v>1.256745187926321</v>
      </c>
      <c r="T55" s="258" cm="1">
        <f t="array" ref="T55">_xlfn.IFS(T32="A", (10*_xlfn.XLOOKUP($A55, TeamForm!$B$4:$B$23, TeamForm!$AC$4:$AC$23)*_xlfn.XLOOKUP(UPPER(T11), TeamForm!$B$4:$B$23, TeamForm!$AB$4:$AB$23))/(MAX(TeamForm!$AC$4:$AC$23)*MAX(TeamForm!$AB$4:$AB$23)), T32="H", (10*_xlfn.XLOOKUP($A55, TeamForm!$B$4:$B$23, TeamForm!$AA$4:$AA$23)*_xlfn.XLOOKUP(UPPER(T11), TeamForm!$B$4:$B$23, TeamForm!$AD$4:$AD$23))/(MAX(TeamForm!$AA$4:$AA$23)*MAX(TeamForm!$AD$4:$AD$23)), T32="BLANK", "0")</f>
        <v>1.4210887894243782</v>
      </c>
      <c r="U55" s="258" cm="1">
        <f t="array" ref="U55">_xlfn.IFS(U32="A", (10*_xlfn.XLOOKUP($A55, TeamForm!$B$4:$B$23, TeamForm!$AC$4:$AC$23)*_xlfn.XLOOKUP(UPPER(U11), TeamForm!$B$4:$B$23, TeamForm!$AB$4:$AB$23))/(MAX(TeamForm!$AC$4:$AC$23)*MAX(TeamForm!$AB$4:$AB$23)), U32="H", (10*_xlfn.XLOOKUP($A55, TeamForm!$B$4:$B$23, TeamForm!$AA$4:$AA$23)*_xlfn.XLOOKUP(UPPER(U11), TeamForm!$B$4:$B$23, TeamForm!$AD$4:$AD$23))/(MAX(TeamForm!$AA$4:$AA$23)*MAX(TeamForm!$AD$4:$AD$23)), U32="BLANK", "0")</f>
        <v>2.8963398268092502</v>
      </c>
      <c r="V55" s="258" cm="1">
        <f t="array" ref="V55">_xlfn.IFS(V32="A", (10*_xlfn.XLOOKUP($A55, TeamForm!$B$4:$B$23, TeamForm!$AC$4:$AC$23)*_xlfn.XLOOKUP(UPPER(V11), TeamForm!$B$4:$B$23, TeamForm!$AB$4:$AB$23))/(MAX(TeamForm!$AC$4:$AC$23)*MAX(TeamForm!$AB$4:$AB$23)), V32="H", (10*_xlfn.XLOOKUP($A55, TeamForm!$B$4:$B$23, TeamForm!$AA$4:$AA$23)*_xlfn.XLOOKUP(UPPER(V11), TeamForm!$B$4:$B$23, TeamForm!$AD$4:$AD$23))/(MAX(TeamForm!$AA$4:$AA$23)*MAX(TeamForm!$AD$4:$AD$23)), V32="BLANK", "0")</f>
        <v>2.0853646753026602</v>
      </c>
      <c r="W55" s="258" cm="1">
        <f t="array" ref="W55">_xlfn.IFS(W32="A", (10*_xlfn.XLOOKUP($A55, TeamForm!$B$4:$B$23, TeamForm!$AC$4:$AC$23)*_xlfn.XLOOKUP(UPPER(W11), TeamForm!$B$4:$B$23, TeamForm!$AB$4:$AB$23))/(MAX(TeamForm!$AC$4:$AC$23)*MAX(TeamForm!$AB$4:$AB$23)), W32="H", (10*_xlfn.XLOOKUP($A55, TeamForm!$B$4:$B$23, TeamForm!$AA$4:$AA$23)*_xlfn.XLOOKUP(UPPER(W11), TeamForm!$B$4:$B$23, TeamForm!$AD$4:$AD$23))/(MAX(TeamForm!$AA$4:$AA$23)*MAX(TeamForm!$AD$4:$AD$23)), W32="BLANK", "0")</f>
        <v>1.3416234032328915</v>
      </c>
      <c r="X55" s="258" cm="1">
        <f t="array" ref="X55">_xlfn.IFS(X32="A", (10*_xlfn.XLOOKUP($A55, TeamForm!$B$4:$B$23, TeamForm!$AC$4:$AC$23)*_xlfn.XLOOKUP(UPPER(X11), TeamForm!$B$4:$B$23, TeamForm!$AB$4:$AB$23))/(MAX(TeamForm!$AC$4:$AC$23)*MAX(TeamForm!$AB$4:$AB$23)), X32="H", (10*_xlfn.XLOOKUP($A55, TeamForm!$B$4:$B$23, TeamForm!$AA$4:$AA$23)*_xlfn.XLOOKUP(UPPER(X11), TeamForm!$B$4:$B$23, TeamForm!$AD$4:$AD$23))/(MAX(TeamForm!$AA$4:$AA$23)*MAX(TeamForm!$AD$4:$AD$23)), X32="BLANK", "0")</f>
        <v>2.5341775394399062</v>
      </c>
      <c r="Y55" s="258" cm="1">
        <f t="array" ref="Y55">_xlfn.IFS(Y32="A", (10*_xlfn.XLOOKUP($A55, TeamForm!$B$4:$B$23, TeamForm!$AC$4:$AC$23)*_xlfn.XLOOKUP(UPPER(Y11), TeamForm!$B$4:$B$23, TeamForm!$AB$4:$AB$23))/(MAX(TeamForm!$AC$4:$AC$23)*MAX(TeamForm!$AB$4:$AB$23)), Y32="H", (10*_xlfn.XLOOKUP($A55, TeamForm!$B$4:$B$23, TeamForm!$AA$4:$AA$23)*_xlfn.XLOOKUP(UPPER(Y11), TeamForm!$B$4:$B$23, TeamForm!$AD$4:$AD$23))/(MAX(TeamForm!$AA$4:$AA$23)*MAX(TeamForm!$AD$4:$AD$23)), Y32="BLANK", "0")</f>
        <v>2.7652297934968963</v>
      </c>
      <c r="Z55" s="258" cm="1">
        <f t="array" ref="Z55">_xlfn.IFS(Z32="A", (10*_xlfn.XLOOKUP($A55, TeamForm!$B$4:$B$23, TeamForm!$AC$4:$AC$23)*_xlfn.XLOOKUP(UPPER(Z11), TeamForm!$B$4:$B$23, TeamForm!$AB$4:$AB$23))/(MAX(TeamForm!$AC$4:$AC$23)*MAX(TeamForm!$AB$4:$AB$23)), Z32="H", (10*_xlfn.XLOOKUP($A55, TeamForm!$B$4:$B$23, TeamForm!$AA$4:$AA$23)*_xlfn.XLOOKUP(UPPER(Z11), TeamForm!$B$4:$B$23, TeamForm!$AD$4:$AD$23))/(MAX(TeamForm!$AA$4:$AA$23)*MAX(TeamForm!$AD$4:$AD$23)), Z32="BLANK", "0")</f>
        <v>1.2095115116755426</v>
      </c>
      <c r="AA55" s="258" cm="1">
        <f t="array" ref="AA55">_xlfn.IFS(AA32="A", (10*_xlfn.XLOOKUP($A55, TeamForm!$B$4:$B$23, TeamForm!$AC$4:$AC$23)*_xlfn.XLOOKUP(UPPER(AA11), TeamForm!$B$4:$B$23, TeamForm!$AB$4:$AB$23))/(MAX(TeamForm!$AC$4:$AC$23)*MAX(TeamForm!$AB$4:$AB$23)), AA32="H", (10*_xlfn.XLOOKUP($A55, TeamForm!$B$4:$B$23, TeamForm!$AA$4:$AA$23)*_xlfn.XLOOKUP(UPPER(AA11), TeamForm!$B$4:$B$23, TeamForm!$AD$4:$AD$23))/(MAX(TeamForm!$AA$4:$AA$23)*MAX(TeamForm!$AD$4:$AD$23)), AA32="BLANK", "0")</f>
        <v>1.7395625482595967</v>
      </c>
      <c r="AB55" s="258" cm="1">
        <f t="array" ref="AB55">_xlfn.IFS(AB32="A", (10*_xlfn.XLOOKUP($A55, TeamForm!$B$4:$B$23, TeamForm!$AC$4:$AC$23)*_xlfn.XLOOKUP(UPPER(AB11), TeamForm!$B$4:$B$23, TeamForm!$AB$4:$AB$23))/(MAX(TeamForm!$AC$4:$AC$23)*MAX(TeamForm!$AB$4:$AB$23)), AB32="H", (10*_xlfn.XLOOKUP($A55, TeamForm!$B$4:$B$23, TeamForm!$AA$4:$AA$23)*_xlfn.XLOOKUP(UPPER(AB11), TeamForm!$B$4:$B$23, TeamForm!$AD$4:$AD$23))/(MAX(TeamForm!$AA$4:$AA$23)*MAX(TeamForm!$AD$4:$AD$23)), AB32="BLANK", "0")</f>
        <v>2.9684575253081138</v>
      </c>
      <c r="AC55" s="258" cm="1">
        <f t="array" ref="AC55">_xlfn.IFS(AC32="A", (10*_xlfn.XLOOKUP($A55, TeamForm!$B$4:$B$23, TeamForm!$AC$4:$AC$23)*_xlfn.XLOOKUP(UPPER(AC11), TeamForm!$B$4:$B$23, TeamForm!$AB$4:$AB$23))/(MAX(TeamForm!$AC$4:$AC$23)*MAX(TeamForm!$AB$4:$AB$23)), AC32="H", (10*_xlfn.XLOOKUP($A55, TeamForm!$B$4:$B$23, TeamForm!$AA$4:$AA$23)*_xlfn.XLOOKUP(UPPER(AC11), TeamForm!$B$4:$B$23, TeamForm!$AD$4:$AD$23))/(MAX(TeamForm!$AA$4:$AA$23)*MAX(TeamForm!$AD$4:$AD$23)), AC32="BLANK", "0")</f>
        <v>2.0839429512145422</v>
      </c>
      <c r="AD55" s="258" cm="1">
        <f t="array" ref="AD55">_xlfn.IFS(AD32="A", (10*_xlfn.XLOOKUP($A55, TeamForm!$B$4:$B$23, TeamForm!$AC$4:$AC$23)*_xlfn.XLOOKUP(UPPER(AD11), TeamForm!$B$4:$B$23, TeamForm!$AB$4:$AB$23))/(MAX(TeamForm!$AC$4:$AC$23)*MAX(TeamForm!$AB$4:$AB$23)), AD32="H", (10*_xlfn.XLOOKUP($A55, TeamForm!$B$4:$B$23, TeamForm!$AA$4:$AA$23)*_xlfn.XLOOKUP(UPPER(AD11), TeamForm!$B$4:$B$23, TeamForm!$AD$4:$AD$23))/(MAX(TeamForm!$AA$4:$AA$23)*MAX(TeamForm!$AD$4:$AD$23)), AD32="BLANK", "0")</f>
        <v>3.0823433019254396</v>
      </c>
      <c r="AE55" s="258" cm="1">
        <f t="array" ref="AE55">_xlfn.IFS(AE32="A", (10*_xlfn.XLOOKUP($A55, TeamForm!$B$4:$B$23, TeamForm!$AC$4:$AC$23)*_xlfn.XLOOKUP(UPPER(AE11), TeamForm!$B$4:$B$23, TeamForm!$AB$4:$AB$23))/(MAX(TeamForm!$AC$4:$AC$23)*MAX(TeamForm!$AB$4:$AB$23)), AE32="H", (10*_xlfn.XLOOKUP($A55, TeamForm!$B$4:$B$23, TeamForm!$AA$4:$AA$23)*_xlfn.XLOOKUP(UPPER(AE11), TeamForm!$B$4:$B$23, TeamForm!$AD$4:$AD$23))/(MAX(TeamForm!$AA$4:$AA$23)*MAX(TeamForm!$AD$4:$AD$23)), AE32="BLANK", "0")</f>
        <v>2.4436711987456241</v>
      </c>
      <c r="AF55" s="258" cm="1">
        <f t="array" ref="AF55">_xlfn.IFS(AF32="A", (10*_xlfn.XLOOKUP($A55, TeamForm!$B$4:$B$23, TeamForm!$AC$4:$AC$23)*_xlfn.XLOOKUP(UPPER(AF11), TeamForm!$B$4:$B$23, TeamForm!$AB$4:$AB$23))/(MAX(TeamForm!$AC$4:$AC$23)*MAX(TeamForm!$AB$4:$AB$23)), AF32="H", (10*_xlfn.XLOOKUP($A55, TeamForm!$B$4:$B$23, TeamForm!$AA$4:$AA$23)*_xlfn.XLOOKUP(UPPER(AF11), TeamForm!$B$4:$B$23, TeamForm!$AD$4:$AD$23))/(MAX(TeamForm!$AA$4:$AA$23)*MAX(TeamForm!$AD$4:$AD$23)), AF32="BLANK", "0")</f>
        <v>1.2922131534995114</v>
      </c>
      <c r="AG55" s="258" cm="1">
        <f t="array" ref="AG55">_xlfn.IFS(AG32="A", (10*_xlfn.XLOOKUP($A55, TeamForm!$B$4:$B$23, TeamForm!$AC$4:$AC$23)*_xlfn.XLOOKUP(UPPER(AG11), TeamForm!$B$4:$B$23, TeamForm!$AB$4:$AB$23))/(MAX(TeamForm!$AC$4:$AC$23)*MAX(TeamForm!$AB$4:$AB$23)), AG32="H", (10*_xlfn.XLOOKUP($A55, TeamForm!$B$4:$B$23, TeamForm!$AA$4:$AA$23)*_xlfn.XLOOKUP(UPPER(AG11), TeamForm!$B$4:$B$23, TeamForm!$AD$4:$AD$23))/(MAX(TeamForm!$AA$4:$AA$23)*MAX(TeamForm!$AD$4:$AD$23)), AG32="BLANK", "0")</f>
        <v>1.4714579261263971</v>
      </c>
      <c r="AH55" s="258" cm="1">
        <f t="array" ref="AH55">_xlfn.IFS(AH32="A", (10*_xlfn.XLOOKUP($A55, TeamForm!$B$4:$B$23, TeamForm!$AC$4:$AC$23)*_xlfn.XLOOKUP(UPPER(AH11), TeamForm!$B$4:$B$23, TeamForm!$AB$4:$AB$23))/(MAX(TeamForm!$AC$4:$AC$23)*MAX(TeamForm!$AB$4:$AB$23)), AH32="H", (10*_xlfn.XLOOKUP($A55, TeamForm!$B$4:$B$23, TeamForm!$AA$4:$AA$23)*_xlfn.XLOOKUP(UPPER(AH11), TeamForm!$B$4:$B$23, TeamForm!$AD$4:$AD$23))/(MAX(TeamForm!$AA$4:$AA$23)*MAX(TeamForm!$AD$4:$AD$23)), AH32="BLANK", "0")</f>
        <v>1.026341903473162</v>
      </c>
      <c r="AI55" s="258" cm="1">
        <f t="array" ref="AI55">_xlfn.IFS(AI32="A", (10*_xlfn.XLOOKUP($A55, TeamForm!$B$4:$B$23, TeamForm!$AC$4:$AC$23)*_xlfn.XLOOKUP(UPPER(AI11), TeamForm!$B$4:$B$23, TeamForm!$AB$4:$AB$23))/(MAX(TeamForm!$AC$4:$AC$23)*MAX(TeamForm!$AB$4:$AB$23)), AI32="H", (10*_xlfn.XLOOKUP($A55, TeamForm!$B$4:$B$23, TeamForm!$AA$4:$AA$23)*_xlfn.XLOOKUP(UPPER(AI11), TeamForm!$B$4:$B$23, TeamForm!$AD$4:$AD$23))/(MAX(TeamForm!$AA$4:$AA$23)*MAX(TeamForm!$AD$4:$AD$23)), AI32="BLANK", "0")</f>
        <v>2.2548685899991474</v>
      </c>
      <c r="AJ55" s="258" cm="1">
        <f t="array" ref="AJ55">_xlfn.IFS(AJ32="A", (10*_xlfn.XLOOKUP($A55, TeamForm!$B$4:$B$23, TeamForm!$AC$4:$AC$23)*_xlfn.XLOOKUP(UPPER(AJ11), TeamForm!$B$4:$B$23, TeamForm!$AB$4:$AB$23))/(MAX(TeamForm!$AC$4:$AC$23)*MAX(TeamForm!$AB$4:$AB$23)), AJ32="H", (10*_xlfn.XLOOKUP($A55, TeamForm!$B$4:$B$23, TeamForm!$AA$4:$AA$23)*_xlfn.XLOOKUP(UPPER(AJ11), TeamForm!$B$4:$B$23, TeamForm!$AD$4:$AD$23))/(MAX(TeamForm!$AA$4:$AA$23)*MAX(TeamForm!$AD$4:$AD$23)), AJ32="BLANK", "0")</f>
        <v>1.6487420136115052</v>
      </c>
      <c r="AK55" s="258" cm="1">
        <f t="array" ref="AK55">_xlfn.IFS(AK32="A", (10*_xlfn.XLOOKUP($A55, TeamForm!$B$4:$B$23, TeamForm!$AC$4:$AC$23)*_xlfn.XLOOKUP(UPPER(AK11), TeamForm!$B$4:$B$23, TeamForm!$AB$4:$AB$23))/(MAX(TeamForm!$AC$4:$AC$23)*MAX(TeamForm!$AB$4:$AB$23)), AK32="H", (10*_xlfn.XLOOKUP($A55, TeamForm!$B$4:$B$23, TeamForm!$AA$4:$AA$23)*_xlfn.XLOOKUP(UPPER(AK11), TeamForm!$B$4:$B$23, TeamForm!$AD$4:$AD$23))/(MAX(TeamForm!$AA$4:$AA$23)*MAX(TeamForm!$AD$4:$AD$23)), AK32="BLANK", "0")</f>
        <v>3.0543219991806629</v>
      </c>
      <c r="AL55" s="258" cm="1">
        <f t="array" ref="AL55">_xlfn.IFS(AL32="A", (10*_xlfn.XLOOKUP($A55, TeamForm!$B$4:$B$23, TeamForm!$AC$4:$AC$23)*_xlfn.XLOOKUP(UPPER(AL11), TeamForm!$B$4:$B$23, TeamForm!$AB$4:$AB$23))/(MAX(TeamForm!$AC$4:$AC$23)*MAX(TeamForm!$AB$4:$AB$23)), AL32="H", (10*_xlfn.XLOOKUP($A55, TeamForm!$B$4:$B$23, TeamForm!$AA$4:$AA$23)*_xlfn.XLOOKUP(UPPER(AL11), TeamForm!$B$4:$B$23, TeamForm!$AD$4:$AD$23))/(MAX(TeamForm!$AA$4:$AA$23)*MAX(TeamForm!$AD$4:$AD$23)), AL32="BLANK", "0")</f>
        <v>2.2548685899991474</v>
      </c>
      <c r="AM55" s="259" cm="1">
        <f t="array" ref="AM55">_xlfn.IFS(AM32="A", (10*_xlfn.XLOOKUP($A55, TeamForm!$B$4:$B$23, TeamForm!$AC$4:$AC$23)*_xlfn.XLOOKUP(UPPER(AM11), TeamForm!$B$4:$B$23, TeamForm!$AB$4:$AB$23))/(MAX(TeamForm!$AC$4:$AC$23)*MAX(TeamForm!$AB$4:$AB$23)), AM32="H", (10*_xlfn.XLOOKUP($A55, TeamForm!$B$4:$B$23, TeamForm!$AA$4:$AA$23)*_xlfn.XLOOKUP(UPPER(AM11), TeamForm!$B$4:$B$23, TeamForm!$AD$4:$AD$23))/(MAX(TeamForm!$AA$4:$AA$23)*MAX(TeamForm!$AD$4:$AD$23)), AM32="BLANK", "0")</f>
        <v>2.9797023004059544</v>
      </c>
      <c r="AO55" s="179" t="s">
        <v>489</v>
      </c>
      <c r="AP55" s="263" cm="1">
        <f t="array" ref="AP55">_xlfn.IFS(B32="A", 10*(MIN(TeamForm!$AA$4:$AA$23)*MIN(TeamForm!$AD$4:$AD$23))/(_xlfn.XLOOKUP($AO55, TeamForm!$B$4:$B$23, TeamForm!$AD$4:$AD$23)*_xlfn.XLOOKUP(UPPER(B11), TeamForm!$B$4:$B$23, TeamForm!$AA$4:$AA$23)), B32="H", 10*(MIN(TeamForm!$AB$4:$AB$23)*MIN(TeamForm!$AC$4:$AC$23))/(_xlfn.XLOOKUP($AO55, TeamForm!$B$4:$B$23, TeamForm!$AB$4:$AB$23)*_xlfn.XLOOKUP(UPPER(B11), TeamForm!$B$4:$B$23, TeamForm!$AC$4:$AC$23)), B32="BLANK", 0)</f>
        <v>1.1216602583062212</v>
      </c>
      <c r="AQ55" s="263" cm="1">
        <f t="array" ref="AQ55">_xlfn.IFS(C32="A", 10*(MIN(TeamForm!$AA$4:$AA$23)*MIN(TeamForm!$AD$4:$AD$23))/(_xlfn.XLOOKUP($AO55, TeamForm!$B$4:$B$23, TeamForm!$AD$4:$AD$23)*_xlfn.XLOOKUP(UPPER(C11), TeamForm!$B$4:$B$23, TeamForm!$AA$4:$AA$23)), C32="H", 10*(MIN(TeamForm!$AB$4:$AB$23)*MIN(TeamForm!$AC$4:$AC$23))/(_xlfn.XLOOKUP($AO55, TeamForm!$B$4:$B$23, TeamForm!$AB$4:$AB$23)*_xlfn.XLOOKUP(UPPER(C11), TeamForm!$B$4:$B$23, TeamForm!$AC$4:$AC$23)), C32="BLANK", 0)</f>
        <v>3.9239999999999999</v>
      </c>
      <c r="AR55" s="263" cm="1">
        <f t="array" ref="AR55">_xlfn.IFS(D32="A", 10*(MIN(TeamForm!$AA$4:$AA$23)*MIN(TeamForm!$AD$4:$AD$23))/(_xlfn.XLOOKUP($AO55, TeamForm!$B$4:$B$23, TeamForm!$AD$4:$AD$23)*_xlfn.XLOOKUP(UPPER(D11), TeamForm!$B$4:$B$23, TeamForm!$AA$4:$AA$23)), D32="H", 10*(MIN(TeamForm!$AB$4:$AB$23)*MIN(TeamForm!$AC$4:$AC$23))/(_xlfn.XLOOKUP($AO55, TeamForm!$B$4:$B$23, TeamForm!$AB$4:$AB$23)*_xlfn.XLOOKUP(UPPER(D11), TeamForm!$B$4:$B$23, TeamForm!$AC$4:$AC$23)), D32="BLANK", 0)</f>
        <v>1.8574693877551023</v>
      </c>
      <c r="AS55" s="263" cm="1">
        <f t="array" ref="AS55">_xlfn.IFS(E32="A", 10*(MIN(TeamForm!$AA$4:$AA$23)*MIN(TeamForm!$AD$4:$AD$23))/(_xlfn.XLOOKUP($AO55, TeamForm!$B$4:$B$23, TeamForm!$AD$4:$AD$23)*_xlfn.XLOOKUP(UPPER(E11), TeamForm!$B$4:$B$23, TeamForm!$AA$4:$AA$23)), E32="H", 10*(MIN(TeamForm!$AB$4:$AB$23)*MIN(TeamForm!$AC$4:$AC$23))/(_xlfn.XLOOKUP($AO55, TeamForm!$B$4:$B$23, TeamForm!$AB$4:$AB$23)*_xlfn.XLOOKUP(UPPER(E11), TeamForm!$B$4:$B$23, TeamForm!$AC$4:$AC$23)), E32="BLANK", 0)</f>
        <v>1.2095115116755426</v>
      </c>
      <c r="AT55" s="263" cm="1">
        <f t="array" ref="AT55">_xlfn.IFS(F32="A", 10*(MIN(TeamForm!$AA$4:$AA$23)*MIN(TeamForm!$AD$4:$AD$23))/(_xlfn.XLOOKUP($AO55, TeamForm!$B$4:$B$23, TeamForm!$AD$4:$AD$23)*_xlfn.XLOOKUP(UPPER(F11), TeamForm!$B$4:$B$23, TeamForm!$AA$4:$AA$23)), F32="H", 10*(MIN(TeamForm!$AB$4:$AB$23)*MIN(TeamForm!$AC$4:$AC$23))/(_xlfn.XLOOKUP($AO55, TeamForm!$B$4:$B$23, TeamForm!$AB$4:$AB$23)*_xlfn.XLOOKUP(UPPER(F11), TeamForm!$B$4:$B$23, TeamForm!$AC$4:$AC$23)), F32="BLANK", 0)</f>
        <v>2.8877323943661972</v>
      </c>
      <c r="AU55" s="263" cm="1">
        <f t="array" ref="AU55">_xlfn.IFS(G32="A", 10*(MIN(TeamForm!$AA$4:$AA$23)*MIN(TeamForm!$AD$4:$AD$23))/(_xlfn.XLOOKUP($AO55, TeamForm!$B$4:$B$23, TeamForm!$AD$4:$AD$23)*_xlfn.XLOOKUP(UPPER(G11), TeamForm!$B$4:$B$23, TeamForm!$AA$4:$AA$23)), G32="H", 10*(MIN(TeamForm!$AB$4:$AB$23)*MIN(TeamForm!$AC$4:$AC$23))/(_xlfn.XLOOKUP($AO55, TeamForm!$B$4:$B$23, TeamForm!$AB$4:$AB$23)*_xlfn.XLOOKUP(UPPER(G11), TeamForm!$B$4:$B$23, TeamForm!$AC$4:$AC$23)), G32="BLANK", 0)</f>
        <v>1.8508884510402925</v>
      </c>
      <c r="AV55" s="263" cm="1">
        <f t="array" ref="AV55">_xlfn.IFS(H32="A", 10*(MIN(TeamForm!$AA$4:$AA$23)*MIN(TeamForm!$AD$4:$AD$23))/(_xlfn.XLOOKUP($AO55, TeamForm!$B$4:$B$23, TeamForm!$AD$4:$AD$23)*_xlfn.XLOOKUP(UPPER(H11), TeamForm!$B$4:$B$23, TeamForm!$AA$4:$AA$23)), H32="H", 10*(MIN(TeamForm!$AB$4:$AB$23)*MIN(TeamForm!$AC$4:$AC$23))/(_xlfn.XLOOKUP($AO55, TeamForm!$B$4:$B$23, TeamForm!$AB$4:$AB$23)*_xlfn.XLOOKUP(UPPER(H11), TeamForm!$B$4:$B$23, TeamForm!$AC$4:$AC$23)), H32="BLANK", 0)</f>
        <v>1.9821534743202416</v>
      </c>
      <c r="AW55" s="263" cm="1">
        <f t="array" ref="AW55">_xlfn.IFS(I32="A", 10*(MIN(TeamForm!$AA$4:$AA$23)*MIN(TeamForm!$AD$4:$AD$23))/(_xlfn.XLOOKUP($AO55, TeamForm!$B$4:$B$23, TeamForm!$AD$4:$AD$23)*_xlfn.XLOOKUP(UPPER(I11), TeamForm!$B$4:$B$23, TeamForm!$AA$4:$AA$23)), I32="H", 10*(MIN(TeamForm!$AB$4:$AB$23)*MIN(TeamForm!$AC$4:$AC$23))/(_xlfn.XLOOKUP($AO55, TeamForm!$B$4:$B$23, TeamForm!$AB$4:$AB$23)*_xlfn.XLOOKUP(UPPER(I11), TeamForm!$B$4:$B$23, TeamForm!$AC$4:$AC$23)), I32="BLANK", 0)</f>
        <v>2.1767219387755103</v>
      </c>
      <c r="AX55" s="263" cm="1">
        <f t="array" ref="AX55">_xlfn.IFS(J32="A", 10*(MIN(TeamForm!$AA$4:$AA$23)*MIN(TeamForm!$AD$4:$AD$23))/(_xlfn.XLOOKUP($AO55, TeamForm!$B$4:$B$23, TeamForm!$AD$4:$AD$23)*_xlfn.XLOOKUP(UPPER(J11), TeamForm!$B$4:$B$23, TeamForm!$AA$4:$AA$23)), J32="H", 10*(MIN(TeamForm!$AB$4:$AB$23)*MIN(TeamForm!$AC$4:$AC$23))/(_xlfn.XLOOKUP($AO55, TeamForm!$B$4:$B$23, TeamForm!$AB$4:$AB$23)*_xlfn.XLOOKUP(UPPER(J11), TeamForm!$B$4:$B$23, TeamForm!$AC$4:$AC$23)), J32="BLANK", 0)</f>
        <v>3.2266859016393443</v>
      </c>
      <c r="AY55" s="263" cm="1">
        <f t="array" ref="AY55">_xlfn.IFS(K32="A", 10*(MIN(TeamForm!$AA$4:$AA$23)*MIN(TeamForm!$AD$4:$AD$23))/(_xlfn.XLOOKUP($AO55, TeamForm!$B$4:$B$23, TeamForm!$AD$4:$AD$23)*_xlfn.XLOOKUP(UPPER(K11), TeamForm!$B$4:$B$23, TeamForm!$AA$4:$AA$23)), K32="H", 10*(MIN(TeamForm!$AB$4:$AB$23)*MIN(TeamForm!$AC$4:$AC$23))/(_xlfn.XLOOKUP($AO55, TeamForm!$B$4:$B$23, TeamForm!$AB$4:$AB$23)*_xlfn.XLOOKUP(UPPER(K11), TeamForm!$B$4:$B$23, TeamForm!$AC$4:$AC$23)), K32="BLANK", 0)</f>
        <v>1.3912470447566512</v>
      </c>
      <c r="AZ55" s="263" cm="1">
        <f t="array" ref="AZ55">_xlfn.IFS(L32="A", 10*(MIN(TeamForm!$AA$4:$AA$23)*MIN(TeamForm!$AD$4:$AD$23))/(_xlfn.XLOOKUP($AO55, TeamForm!$B$4:$B$23, TeamForm!$AD$4:$AD$23)*_xlfn.XLOOKUP(UPPER(L11), TeamForm!$B$4:$B$23, TeamForm!$AA$4:$AA$23)), L32="H", 10*(MIN(TeamForm!$AB$4:$AB$23)*MIN(TeamForm!$AC$4:$AC$23))/(_xlfn.XLOOKUP($AO55, TeamForm!$B$4:$B$23, TeamForm!$AB$4:$AB$23)*_xlfn.XLOOKUP(UPPER(L11), TeamForm!$B$4:$B$23, TeamForm!$AC$4:$AC$23)), L32="BLANK", 0)</f>
        <v>0.94255889094474066</v>
      </c>
      <c r="BA55" s="263" cm="1">
        <f t="array" ref="BA55">_xlfn.IFS(M32="A", 10*(MIN(TeamForm!$AA$4:$AA$23)*MIN(TeamForm!$AD$4:$AD$23))/(_xlfn.XLOOKUP($AO55, TeamForm!$B$4:$B$23, TeamForm!$AD$4:$AD$23)*_xlfn.XLOOKUP(UPPER(M11), TeamForm!$B$4:$B$23, TeamForm!$AA$4:$AA$23)), M32="H", 10*(MIN(TeamForm!$AB$4:$AB$23)*MIN(TeamForm!$AC$4:$AC$23))/(_xlfn.XLOOKUP($AO55, TeamForm!$B$4:$B$23, TeamForm!$AB$4:$AB$23)*_xlfn.XLOOKUP(UPPER(M11), TeamForm!$B$4:$B$23, TeamForm!$AC$4:$AC$23)), M32="BLANK", 0)</f>
        <v>2.4042488599348535</v>
      </c>
      <c r="BB55" s="263" cm="1">
        <f t="array" ref="BB55">_xlfn.IFS(N32="A", 10*(MIN(TeamForm!$AA$4:$AA$23)*MIN(TeamForm!$AD$4:$AD$23))/(_xlfn.XLOOKUP($AO55, TeamForm!$B$4:$B$23, TeamForm!$AD$4:$AD$23)*_xlfn.XLOOKUP(UPPER(N11), TeamForm!$B$4:$B$23, TeamForm!$AA$4:$AA$23)), N32="H", 10*(MIN(TeamForm!$AB$4:$AB$23)*MIN(TeamForm!$AC$4:$AC$23))/(_xlfn.XLOOKUP($AO55, TeamForm!$B$4:$B$23, TeamForm!$AB$4:$AB$23)*_xlfn.XLOOKUP(UPPER(N11), TeamForm!$B$4:$B$23, TeamForm!$AC$4:$AC$23)), N32="BLANK", 0)</f>
        <v>2.8443329479768789</v>
      </c>
      <c r="BC55" s="263" cm="1">
        <f t="array" ref="BC55">_xlfn.IFS(O32="A", 10*(MIN(TeamForm!$AA$4:$AA$23)*MIN(TeamForm!$AD$4:$AD$23))/(_xlfn.XLOOKUP($AO55, TeamForm!$B$4:$B$23, TeamForm!$AD$4:$AD$23)*_xlfn.XLOOKUP(UPPER(O11), TeamForm!$B$4:$B$23, TeamForm!$AA$4:$AA$23)), O32="H", 10*(MIN(TeamForm!$AB$4:$AB$23)*MIN(TeamForm!$AC$4:$AC$23))/(_xlfn.XLOOKUP($AO55, TeamForm!$B$4:$B$23, TeamForm!$AB$4:$AB$23)*_xlfn.XLOOKUP(UPPER(O11), TeamForm!$B$4:$B$23, TeamForm!$AC$4:$AC$23)), O32="BLANK", 0)</f>
        <v>1.1481610226508188</v>
      </c>
      <c r="BD55" s="263" cm="1">
        <f t="array" ref="BD55">_xlfn.IFS(P32="A", 10*(MIN(TeamForm!$AA$4:$AA$23)*MIN(TeamForm!$AD$4:$AD$23))/(_xlfn.XLOOKUP($AO55, TeamForm!$B$4:$B$23, TeamForm!$AD$4:$AD$23)*_xlfn.XLOOKUP(UPPER(P11), TeamForm!$B$4:$B$23, TeamForm!$AA$4:$AA$23)), P32="H", 10*(MIN(TeamForm!$AB$4:$AB$23)*MIN(TeamForm!$AC$4:$AC$23))/(_xlfn.XLOOKUP($AO55, TeamForm!$B$4:$B$23, TeamForm!$AB$4:$AB$23)*_xlfn.XLOOKUP(UPPER(P11), TeamForm!$B$4:$B$23, TeamForm!$AC$4:$AC$23)), P32="BLANK", 0)</f>
        <v>3.6093124694376528</v>
      </c>
      <c r="BE55" s="263" cm="1">
        <f t="array" ref="BE55">_xlfn.IFS(Q32="A", 10*(MIN(TeamForm!$AA$4:$AA$23)*MIN(TeamForm!$AD$4:$AD$23))/(_xlfn.XLOOKUP($AO55, TeamForm!$B$4:$B$23, TeamForm!$AD$4:$AD$23)*_xlfn.XLOOKUP(UPPER(Q11), TeamForm!$B$4:$B$23, TeamForm!$AA$4:$AA$23)), Q32="H", 10*(MIN(TeamForm!$AB$4:$AB$23)*MIN(TeamForm!$AC$4:$AC$23))/(_xlfn.XLOOKUP($AO55, TeamForm!$B$4:$B$23, TeamForm!$AB$4:$AB$23)*_xlfn.XLOOKUP(UPPER(Q11), TeamForm!$B$4:$B$23, TeamForm!$AC$4:$AC$23)), Q32="BLANK", 0)</f>
        <v>3.1632653061224487</v>
      </c>
      <c r="BF55" s="263" cm="1">
        <f t="array" ref="BF55">_xlfn.IFS(R32="A", 10*(MIN(TeamForm!$AA$4:$AA$23)*MIN(TeamForm!$AD$4:$AD$23))/(_xlfn.XLOOKUP($AO55, TeamForm!$B$4:$B$23, TeamForm!$AD$4:$AD$23)*_xlfn.XLOOKUP(UPPER(R11), TeamForm!$B$4:$B$23, TeamForm!$AA$4:$AA$23)), R32="H", 10*(MIN(TeamForm!$AB$4:$AB$23)*MIN(TeamForm!$AC$4:$AC$23))/(_xlfn.XLOOKUP($AO55, TeamForm!$B$4:$B$23, TeamForm!$AB$4:$AB$23)*_xlfn.XLOOKUP(UPPER(R11), TeamForm!$B$4:$B$23, TeamForm!$AC$4:$AC$23)), R32="BLANK", 0)</f>
        <v>1.8014250527797326</v>
      </c>
      <c r="BG55" s="263" cm="1">
        <f t="array" ref="BG55">_xlfn.IFS(S32="A", 10*(MIN(TeamForm!$AA$4:$AA$23)*MIN(TeamForm!$AD$4:$AD$23))/(_xlfn.XLOOKUP($AO55, TeamForm!$B$4:$B$23, TeamForm!$AD$4:$AD$23)*_xlfn.XLOOKUP(UPPER(S11), TeamForm!$B$4:$B$23, TeamForm!$AA$4:$AA$23)), S32="H", 10*(MIN(TeamForm!$AB$4:$AB$23)*MIN(TeamForm!$AC$4:$AC$23))/(_xlfn.XLOOKUP($AO55, TeamForm!$B$4:$B$23, TeamForm!$AB$4:$AB$23)*_xlfn.XLOOKUP(UPPER(S11), TeamForm!$B$4:$B$23, TeamForm!$AC$4:$AC$23)), S32="BLANK", 0)</f>
        <v>1.7732237837837839</v>
      </c>
      <c r="BH55" s="263" cm="1">
        <f t="array" ref="BH55">_xlfn.IFS(T32="A", 10*(MIN(TeamForm!$AA$4:$AA$23)*MIN(TeamForm!$AD$4:$AD$23))/(_xlfn.XLOOKUP($AO55, TeamForm!$B$4:$B$23, TeamForm!$AD$4:$AD$23)*_xlfn.XLOOKUP(UPPER(T11), TeamForm!$B$4:$B$23, TeamForm!$AA$4:$AA$23)), T32="H", 10*(MIN(TeamForm!$AB$4:$AB$23)*MIN(TeamForm!$AC$4:$AC$23))/(_xlfn.XLOOKUP($AO55, TeamForm!$B$4:$B$23, TeamForm!$AB$4:$AB$23)*_xlfn.XLOOKUP(UPPER(T11), TeamForm!$B$4:$B$23, TeamForm!$AC$4:$AC$23)), T32="BLANK", 0)</f>
        <v>2.7387918367346944</v>
      </c>
      <c r="BI55" s="263" cm="1">
        <f t="array" ref="BI55">_xlfn.IFS(U32="A", 10*(MIN(TeamForm!$AA$4:$AA$23)*MIN(TeamForm!$AD$4:$AD$23))/(_xlfn.XLOOKUP($AO55, TeamForm!$B$4:$B$23, TeamForm!$AD$4:$AD$23)*_xlfn.XLOOKUP(UPPER(U11), TeamForm!$B$4:$B$23, TeamForm!$AA$4:$AA$23)), U32="H", 10*(MIN(TeamForm!$AB$4:$AB$23)*MIN(TeamForm!$AC$4:$AC$23))/(_xlfn.XLOOKUP($AO55, TeamForm!$B$4:$B$23, TeamForm!$AB$4:$AB$23)*_xlfn.XLOOKUP(UPPER(U11), TeamForm!$B$4:$B$23, TeamForm!$AC$4:$AC$23)), U32="BLANK", 0)</f>
        <v>1.886138695933288</v>
      </c>
      <c r="BJ55" s="263" cm="1">
        <f t="array" ref="BJ55">_xlfn.IFS(V32="A", 10*(MIN(TeamForm!$AA$4:$AA$23)*MIN(TeamForm!$AD$4:$AD$23))/(_xlfn.XLOOKUP($AO55, TeamForm!$B$4:$B$23, TeamForm!$AD$4:$AD$23)*_xlfn.XLOOKUP(UPPER(V11), TeamForm!$B$4:$B$23, TeamForm!$AA$4:$AA$23)), V32="H", 10*(MIN(TeamForm!$AB$4:$AB$23)*MIN(TeamForm!$AC$4:$AC$23))/(_xlfn.XLOOKUP($AO55, TeamForm!$B$4:$B$23, TeamForm!$AB$4:$AB$23)*_xlfn.XLOOKUP(UPPER(V11), TeamForm!$B$4:$B$23, TeamForm!$AC$4:$AC$23)), V32="BLANK", 0)</f>
        <v>1.3866310957030459</v>
      </c>
      <c r="BK55" s="263" cm="1">
        <f t="array" ref="BK55">_xlfn.IFS(W32="A", 10*(MIN(TeamForm!$AA$4:$AA$23)*MIN(TeamForm!$AD$4:$AD$23))/(_xlfn.XLOOKUP($AO55, TeamForm!$B$4:$B$23, TeamForm!$AD$4:$AD$23)*_xlfn.XLOOKUP(UPPER(W11), TeamForm!$B$4:$B$23, TeamForm!$AA$4:$AA$23)), W32="H", 10*(MIN(TeamForm!$AB$4:$AB$23)*MIN(TeamForm!$AC$4:$AC$23))/(_xlfn.XLOOKUP($AO55, TeamForm!$B$4:$B$23, TeamForm!$AB$4:$AB$23)*_xlfn.XLOOKUP(UPPER(W11), TeamForm!$B$4:$B$23, TeamForm!$AC$4:$AC$23)), W32="BLANK", 0)</f>
        <v>2.6139155378486052</v>
      </c>
      <c r="BL55" s="263" cm="1">
        <f t="array" ref="BL55">_xlfn.IFS(X32="A", 10*(MIN(TeamForm!$AA$4:$AA$23)*MIN(TeamForm!$AD$4:$AD$23))/(_xlfn.XLOOKUP($AO55, TeamForm!$B$4:$B$23, TeamForm!$AD$4:$AD$23)*_xlfn.XLOOKUP(UPPER(X11), TeamForm!$B$4:$B$23, TeamForm!$AA$4:$AA$23)), X32="H", 10*(MIN(TeamForm!$AB$4:$AB$23)*MIN(TeamForm!$AC$4:$AC$23))/(_xlfn.XLOOKUP($AO55, TeamForm!$B$4:$B$23, TeamForm!$AB$4:$AB$23)*_xlfn.XLOOKUP(UPPER(X11), TeamForm!$B$4:$B$23, TeamForm!$AC$4:$AC$23)), X32="BLANK", 0)</f>
        <v>3.9239999999999999</v>
      </c>
      <c r="BM55" s="263" cm="1">
        <f t="array" ref="BM55">_xlfn.IFS(Y32="A", 10*(MIN(TeamForm!$AA$4:$AA$23)*MIN(TeamForm!$AD$4:$AD$23))/(_xlfn.XLOOKUP($AO55, TeamForm!$B$4:$B$23, TeamForm!$AD$4:$AD$23)*_xlfn.XLOOKUP(UPPER(Y11), TeamForm!$B$4:$B$23, TeamForm!$AA$4:$AA$23)), Y32="H", 10*(MIN(TeamForm!$AB$4:$AB$23)*MIN(TeamForm!$AC$4:$AC$23))/(_xlfn.XLOOKUP($AO55, TeamForm!$B$4:$B$23, TeamForm!$AB$4:$AB$23)*_xlfn.XLOOKUP(UPPER(Y11), TeamForm!$B$4:$B$23, TeamForm!$AC$4:$AC$23)), Y32="BLANK", 0)</f>
        <v>1.4466272490304535</v>
      </c>
      <c r="BN55" s="263" cm="1">
        <f t="array" ref="BN55">_xlfn.IFS(Z32="A", 10*(MIN(TeamForm!$AA$4:$AA$23)*MIN(TeamForm!$AD$4:$AD$23))/(_xlfn.XLOOKUP($AO55, TeamForm!$B$4:$B$23, TeamForm!$AD$4:$AD$23)*_xlfn.XLOOKUP(UPPER(Z11), TeamForm!$B$4:$B$23, TeamForm!$AA$4:$AA$23)), Z32="H", 10*(MIN(TeamForm!$AB$4:$AB$23)*MIN(TeamForm!$AC$4:$AC$23))/(_xlfn.XLOOKUP($AO55, TeamForm!$B$4:$B$23, TeamForm!$AB$4:$AB$23)*_xlfn.XLOOKUP(UPPER(Z11), TeamForm!$B$4:$B$23, TeamForm!$AC$4:$AC$23)), Z32="BLANK", 0)</f>
        <v>1.454177495632909</v>
      </c>
      <c r="BO55" s="263" cm="1">
        <f t="array" ref="BO55">_xlfn.IFS(AA32="A", 10*(MIN(TeamForm!$AA$4:$AA$23)*MIN(TeamForm!$AD$4:$AD$23))/(_xlfn.XLOOKUP($AO55, TeamForm!$B$4:$B$23, TeamForm!$AD$4:$AD$23)*_xlfn.XLOOKUP(UPPER(AA11), TeamForm!$B$4:$B$23, TeamForm!$AA$4:$AA$23)), AA32="H", 10*(MIN(TeamForm!$AB$4:$AB$23)*MIN(TeamForm!$AC$4:$AC$23))/(_xlfn.XLOOKUP($AO55, TeamForm!$B$4:$B$23, TeamForm!$AB$4:$AB$23)*_xlfn.XLOOKUP(UPPER(AA11), TeamForm!$B$4:$B$23, TeamForm!$AC$4:$AC$23)), AA32="BLANK", 0)</f>
        <v>3.3959254658385096</v>
      </c>
      <c r="BP55" s="263" cm="1">
        <f t="array" ref="BP55">_xlfn.IFS(AB32="A", 10*(MIN(TeamForm!$AA$4:$AA$23)*MIN(TeamForm!$AD$4:$AD$23))/(_xlfn.XLOOKUP($AO55, TeamForm!$B$4:$B$23, TeamForm!$AD$4:$AD$23)*_xlfn.XLOOKUP(UPPER(AB11), TeamForm!$B$4:$B$23, TeamForm!$AA$4:$AA$23)), AB32="H", 10*(MIN(TeamForm!$AB$4:$AB$23)*MIN(TeamForm!$AC$4:$AC$23))/(_xlfn.XLOOKUP($AO55, TeamForm!$B$4:$B$23, TeamForm!$AB$4:$AB$23)*_xlfn.XLOOKUP(UPPER(AB11), TeamForm!$B$4:$B$23, TeamForm!$AC$4:$AC$23)), AB32="BLANK", 0)</f>
        <v>1.5032492102196975</v>
      </c>
      <c r="BQ55" s="263" cm="1">
        <f t="array" ref="BQ55">_xlfn.IFS(AC32="A", 10*(MIN(TeamForm!$AA$4:$AA$23)*MIN(TeamForm!$AD$4:$AD$23))/(_xlfn.XLOOKUP($AO55, TeamForm!$B$4:$B$23, TeamForm!$AD$4:$AD$23)*_xlfn.XLOOKUP(UPPER(AC11), TeamForm!$B$4:$B$23, TeamForm!$AA$4:$AA$23)), AC32="H", 10*(MIN(TeamForm!$AB$4:$AB$23)*MIN(TeamForm!$AC$4:$AC$23))/(_xlfn.XLOOKUP($AO55, TeamForm!$B$4:$B$23, TeamForm!$AB$4:$AB$23)*_xlfn.XLOOKUP(UPPER(AC11), TeamForm!$B$4:$B$23, TeamForm!$AC$4:$AC$23)), AC32="BLANK", 0)</f>
        <v>1.9094668218859137</v>
      </c>
      <c r="BR55" s="263" cm="1">
        <f t="array" ref="BR55">_xlfn.IFS(AD32="A", 10*(MIN(TeamForm!$AA$4:$AA$23)*MIN(TeamForm!$AD$4:$AD$23))/(_xlfn.XLOOKUP($AO55, TeamForm!$B$4:$B$23, TeamForm!$AD$4:$AD$23)*_xlfn.XLOOKUP(UPPER(AD11), TeamForm!$B$4:$B$23, TeamForm!$AA$4:$AA$23)), AD32="H", 10*(MIN(TeamForm!$AB$4:$AB$23)*MIN(TeamForm!$AC$4:$AC$23))/(_xlfn.XLOOKUP($AO55, TeamForm!$B$4:$B$23, TeamForm!$AB$4:$AB$23)*_xlfn.XLOOKUP(UPPER(AD11), TeamForm!$B$4:$B$23, TeamForm!$AC$4:$AC$23)), AD32="BLANK", 0)</f>
        <v>3.1632653061224487</v>
      </c>
      <c r="BS55" s="263" cm="1">
        <f t="array" ref="BS55">_xlfn.IFS(AE32="A", 10*(MIN(TeamForm!$AA$4:$AA$23)*MIN(TeamForm!$AD$4:$AD$23))/(_xlfn.XLOOKUP($AO55, TeamForm!$B$4:$B$23, TeamForm!$AD$4:$AD$23)*_xlfn.XLOOKUP(UPPER(AE11), TeamForm!$B$4:$B$23, TeamForm!$AA$4:$AA$23)), AE32="H", 10*(MIN(TeamForm!$AB$4:$AB$23)*MIN(TeamForm!$AC$4:$AC$23))/(_xlfn.XLOOKUP($AO55, TeamForm!$B$4:$B$23, TeamForm!$AB$4:$AB$23)*_xlfn.XLOOKUP(UPPER(AE11), TeamForm!$B$4:$B$23, TeamForm!$AC$4:$AC$23)), AE32="BLANK", 0)</f>
        <v>3.8144930232558143</v>
      </c>
      <c r="BT55" s="263" cm="1">
        <f t="array" ref="BT55">_xlfn.IFS(AF32="A", 10*(MIN(TeamForm!$AA$4:$AA$23)*MIN(TeamForm!$AD$4:$AD$23))/(_xlfn.XLOOKUP($AO55, TeamForm!$B$4:$B$23, TeamForm!$AD$4:$AD$23)*_xlfn.XLOOKUP(UPPER(AF11), TeamForm!$B$4:$B$23, TeamForm!$AA$4:$AA$23)), AF32="H", 10*(MIN(TeamForm!$AB$4:$AB$23)*MIN(TeamForm!$AC$4:$AC$23))/(_xlfn.XLOOKUP($AO55, TeamForm!$B$4:$B$23, TeamForm!$AB$4:$AB$23)*_xlfn.XLOOKUP(UPPER(AF11), TeamForm!$B$4:$B$23, TeamForm!$AC$4:$AC$23)), AF32="BLANK", 0)</f>
        <v>0.99096744971996498</v>
      </c>
      <c r="BU55" s="263" cm="1">
        <f t="array" ref="BU55">_xlfn.IFS(AG32="A", 10*(MIN(TeamForm!$AA$4:$AA$23)*MIN(TeamForm!$AD$4:$AD$23))/(_xlfn.XLOOKUP($AO55, TeamForm!$B$4:$B$23, TeamForm!$AD$4:$AD$23)*_xlfn.XLOOKUP(UPPER(AG11), TeamForm!$B$4:$B$23, TeamForm!$AA$4:$AA$23)), AG32="H", 10*(MIN(TeamForm!$AB$4:$AB$23)*MIN(TeamForm!$AC$4:$AC$23))/(_xlfn.XLOOKUP($AO55, TeamForm!$B$4:$B$23, TeamForm!$AB$4:$AB$23)*_xlfn.XLOOKUP(UPPER(AG11), TeamForm!$B$4:$B$23, TeamForm!$AC$4:$AC$23)), AG32="BLANK", 0)</f>
        <v>1.944554831061055</v>
      </c>
      <c r="BV55" s="263" cm="1">
        <f t="array" ref="BV55">_xlfn.IFS(AH32="A", 10*(MIN(TeamForm!$AA$4:$AA$23)*MIN(TeamForm!$AD$4:$AD$23))/(_xlfn.XLOOKUP($AO55, TeamForm!$B$4:$B$23, TeamForm!$AD$4:$AD$23)*_xlfn.XLOOKUP(UPPER(AH11), TeamForm!$B$4:$B$23, TeamForm!$AA$4:$AA$23)), AH32="H", 10*(MIN(TeamForm!$AB$4:$AB$23)*MIN(TeamForm!$AC$4:$AC$23))/(_xlfn.XLOOKUP($AO55, TeamForm!$B$4:$B$23, TeamForm!$AB$4:$AB$23)*_xlfn.XLOOKUP(UPPER(AH11), TeamForm!$B$4:$B$23, TeamForm!$AC$4:$AC$23)), AH32="BLANK", 0)</f>
        <v>2.073618204804045</v>
      </c>
      <c r="BW55" s="263" cm="1">
        <f t="array" ref="BW55">_xlfn.IFS(AI32="A", 10*(MIN(TeamForm!$AA$4:$AA$23)*MIN(TeamForm!$AD$4:$AD$23))/(_xlfn.XLOOKUP($AO55, TeamForm!$B$4:$B$23, TeamForm!$AD$4:$AD$23)*_xlfn.XLOOKUP(UPPER(AI11), TeamForm!$B$4:$B$23, TeamForm!$AA$4:$AA$23)), AI32="H", 10*(MIN(TeamForm!$AB$4:$AB$23)*MIN(TeamForm!$AC$4:$AC$23))/(_xlfn.XLOOKUP($AO55, TeamForm!$B$4:$B$23, TeamForm!$AB$4:$AB$23)*_xlfn.XLOOKUP(UPPER(AI11), TeamForm!$B$4:$B$23, TeamForm!$AC$4:$AC$23)), AI32="BLANK", 0)</f>
        <v>2.0119902380362893</v>
      </c>
      <c r="BX55" s="263" cm="1">
        <f t="array" ref="BX55">_xlfn.IFS(AJ32="A", 10*(MIN(TeamForm!$AA$4:$AA$23)*MIN(TeamForm!$AD$4:$AD$23))/(_xlfn.XLOOKUP($AO55, TeamForm!$B$4:$B$23, TeamForm!$AD$4:$AD$23)*_xlfn.XLOOKUP(UPPER(AJ11), TeamForm!$B$4:$B$23, TeamForm!$AA$4:$AA$23)), AJ32="H", 10*(MIN(TeamForm!$AB$4:$AB$23)*MIN(TeamForm!$AC$4:$AC$23))/(_xlfn.XLOOKUP($AO55, TeamForm!$B$4:$B$23, TeamForm!$AB$4:$AB$23)*_xlfn.XLOOKUP(UPPER(AJ11), TeamForm!$B$4:$B$23, TeamForm!$AC$4:$AC$23)), AJ32="BLANK", 0)</f>
        <v>2.2702173010380626</v>
      </c>
      <c r="BY55" s="263" cm="1">
        <f t="array" ref="BY55">_xlfn.IFS(AK32="A", 10*(MIN(TeamForm!$AA$4:$AA$23)*MIN(TeamForm!$AD$4:$AD$23))/(_xlfn.XLOOKUP($AO55, TeamForm!$B$4:$B$23, TeamForm!$AD$4:$AD$23)*_xlfn.XLOOKUP(UPPER(AK11), TeamForm!$B$4:$B$23, TeamForm!$AA$4:$AA$23)), AK32="H", 10*(MIN(TeamForm!$AB$4:$AB$23)*MIN(TeamForm!$AC$4:$AC$23))/(_xlfn.XLOOKUP($AO55, TeamForm!$B$4:$B$23, TeamForm!$AB$4:$AB$23)*_xlfn.XLOOKUP(UPPER(AK11), TeamForm!$B$4:$B$23, TeamForm!$AC$4:$AC$23)), AK32="BLANK", 0)</f>
        <v>1.348337244305388</v>
      </c>
      <c r="BZ55" s="263" cm="1">
        <f t="array" ref="BZ55">_xlfn.IFS(AL32="A", 10*(MIN(TeamForm!$AA$4:$AA$23)*MIN(TeamForm!$AD$4:$AD$23))/(_xlfn.XLOOKUP($AO55, TeamForm!$B$4:$B$23, TeamForm!$AD$4:$AD$23)*_xlfn.XLOOKUP(UPPER(AL11), TeamForm!$B$4:$B$23, TeamForm!$AA$4:$AA$23)), AL32="H", 10*(MIN(TeamForm!$AB$4:$AB$23)*MIN(TeamForm!$AC$4:$AC$23))/(_xlfn.XLOOKUP($AO55, TeamForm!$B$4:$B$23, TeamForm!$AB$4:$AB$23)*_xlfn.XLOOKUP(UPPER(AL11), TeamForm!$B$4:$B$23, TeamForm!$AC$4:$AC$23)), AL32="BLANK", 0)</f>
        <v>1.6525528360810517</v>
      </c>
      <c r="CA55" s="259" cm="1">
        <f t="array" ref="CA55">_xlfn.IFS(AM32="A", 10*(MIN(TeamForm!$AA$4:$AA$23)*MIN(TeamForm!$AD$4:$AD$23))/(_xlfn.XLOOKUP($AO55, TeamForm!$B$4:$B$23, TeamForm!$AD$4:$AD$23)*_xlfn.XLOOKUP(UPPER(AM11), TeamForm!$B$4:$B$23, TeamForm!$AA$4:$AA$23)), AM32="H", 10*(MIN(TeamForm!$AB$4:$AB$23)*MIN(TeamForm!$AC$4:$AC$23))/(_xlfn.XLOOKUP($AO55, TeamForm!$B$4:$B$23, TeamForm!$AB$4:$AB$23)*_xlfn.XLOOKUP(UPPER(AM11), TeamForm!$B$4:$B$23, TeamForm!$AC$4:$AC$23)), AM32="BLANK", 0)</f>
        <v>3.9239999999999999</v>
      </c>
    </row>
    <row r="56" spans="1:79">
      <c r="A56" s="172" t="s">
        <v>67</v>
      </c>
      <c r="B56" s="258" cm="1">
        <f t="array" ref="B56">_xlfn.IFS(B33="A", (10*_xlfn.XLOOKUP($A56, TeamForm!$B$4:$B$23, TeamForm!$AC$4:$AC$23)*_xlfn.XLOOKUP(UPPER(B12), TeamForm!$B$4:$B$23, TeamForm!$AB$4:$AB$23))/(MAX(TeamForm!$AC$4:$AC$23)*MAX(TeamForm!$AB$4:$AB$23)), B33="H", (10*_xlfn.XLOOKUP($A56, TeamForm!$B$4:$B$23, TeamForm!$AA$4:$AA$23)*_xlfn.XLOOKUP(UPPER(B12), TeamForm!$B$4:$B$23, TeamForm!$AD$4:$AD$23))/(MAX(TeamForm!$AA$4:$AA$23)*MAX(TeamForm!$AD$4:$AD$23)), B33="BLANK", "0")</f>
        <v>6.1020073740270364</v>
      </c>
      <c r="C56" s="258" cm="1">
        <f t="array" ref="C56">_xlfn.IFS(C33="A", (10*_xlfn.XLOOKUP($A56, TeamForm!$B$4:$B$23, TeamForm!$AC$4:$AC$23)*_xlfn.XLOOKUP(UPPER(C12), TeamForm!$B$4:$B$23, TeamForm!$AB$4:$AB$23))/(MAX(TeamForm!$AC$4:$AC$23)*MAX(TeamForm!$AB$4:$AB$23)), C33="H", (10*_xlfn.XLOOKUP($A56, TeamForm!$B$4:$B$23, TeamForm!$AA$4:$AA$23)*_xlfn.XLOOKUP(UPPER(C12), TeamForm!$B$4:$B$23, TeamForm!$AD$4:$AD$23))/(MAX(TeamForm!$AA$4:$AA$23)*MAX(TeamForm!$AD$4:$AD$23)), C33="BLANK", "0")</f>
        <v>4.3224963279090467</v>
      </c>
      <c r="D56" s="258" cm="1">
        <f t="array" ref="D56">_xlfn.IFS(D33="A", (10*_xlfn.XLOOKUP($A56, TeamForm!$B$4:$B$23, TeamForm!$AC$4:$AC$23)*_xlfn.XLOOKUP(UPPER(D12), TeamForm!$B$4:$B$23, TeamForm!$AB$4:$AB$23))/(MAX(TeamForm!$AC$4:$AC$23)*MAX(TeamForm!$AB$4:$AB$23)), D33="H", (10*_xlfn.XLOOKUP($A56, TeamForm!$B$4:$B$23, TeamForm!$AA$4:$AA$23)*_xlfn.XLOOKUP(UPPER(D12), TeamForm!$B$4:$B$23, TeamForm!$AD$4:$AD$23))/(MAX(TeamForm!$AA$4:$AA$23)*MAX(TeamForm!$AD$4:$AD$23)), D33="BLANK", "0")</f>
        <v>2.5581492452651813</v>
      </c>
      <c r="E56" s="258" cm="1">
        <f t="array" ref="E56">_xlfn.IFS(E33="A", (10*_xlfn.XLOOKUP($A56, TeamForm!$B$4:$B$23, TeamForm!$AC$4:$AC$23)*_xlfn.XLOOKUP(UPPER(E12), TeamForm!$B$4:$B$23, TeamForm!$AB$4:$AB$23))/(MAX(TeamForm!$AC$4:$AC$23)*MAX(TeamForm!$AB$4:$AB$23)), E33="H", (10*_xlfn.XLOOKUP($A56, TeamForm!$B$4:$B$23, TeamForm!$AA$4:$AA$23)*_xlfn.XLOOKUP(UPPER(E12), TeamForm!$B$4:$B$23, TeamForm!$AD$4:$AD$23))/(MAX(TeamForm!$AA$4:$AA$23)*MAX(TeamForm!$AD$4:$AD$23)), E33="BLANK", "0")</f>
        <v>4.5809064344688277</v>
      </c>
      <c r="F56" s="258" cm="1">
        <f t="array" ref="F56">_xlfn.IFS(F33="A", (10*_xlfn.XLOOKUP($A56, TeamForm!$B$4:$B$23, TeamForm!$AC$4:$AC$23)*_xlfn.XLOOKUP(UPPER(F12), TeamForm!$B$4:$B$23, TeamForm!$AB$4:$AB$23))/(MAX(TeamForm!$AC$4:$AC$23)*MAX(TeamForm!$AB$4:$AB$23)), F33="H", (10*_xlfn.XLOOKUP($A56, TeamForm!$B$4:$B$23, TeamForm!$AA$4:$AA$23)*_xlfn.XLOOKUP(UPPER(F12), TeamForm!$B$4:$B$23, TeamForm!$AD$4:$AD$23))/(MAX(TeamForm!$AA$4:$AA$23)*MAX(TeamForm!$AD$4:$AD$23)), F33="BLANK", "0")</f>
        <v>3.9683935213854253</v>
      </c>
      <c r="G56" s="258" cm="1">
        <f t="array" ref="G56">_xlfn.IFS(G33="A", (10*_xlfn.XLOOKUP($A56, TeamForm!$B$4:$B$23, TeamForm!$AC$4:$AC$23)*_xlfn.XLOOKUP(UPPER(G12), TeamForm!$B$4:$B$23, TeamForm!$AB$4:$AB$23))/(MAX(TeamForm!$AC$4:$AC$23)*MAX(TeamForm!$AB$4:$AB$23)), G33="H", (10*_xlfn.XLOOKUP($A56, TeamForm!$B$4:$B$23, TeamForm!$AA$4:$AA$23)*_xlfn.XLOOKUP(UPPER(G12), TeamForm!$B$4:$B$23, TeamForm!$AD$4:$AD$23))/(MAX(TeamForm!$AA$4:$AA$23)*MAX(TeamForm!$AD$4:$AD$23)), G33="BLANK", "0")</f>
        <v>5.4742288376045032</v>
      </c>
      <c r="H56" s="258" cm="1">
        <f t="array" ref="H56">_xlfn.IFS(H33="A", (10*_xlfn.XLOOKUP($A56, TeamForm!$B$4:$B$23, TeamForm!$AC$4:$AC$23)*_xlfn.XLOOKUP(UPPER(H12), TeamForm!$B$4:$B$23, TeamForm!$AB$4:$AB$23))/(MAX(TeamForm!$AC$4:$AC$23)*MAX(TeamForm!$AB$4:$AB$23)), H33="H", (10*_xlfn.XLOOKUP($A56, TeamForm!$B$4:$B$23, TeamForm!$AA$4:$AA$23)*_xlfn.XLOOKUP(UPPER(H12), TeamForm!$B$4:$B$23, TeamForm!$AD$4:$AD$23))/(MAX(TeamForm!$AA$4:$AA$23)*MAX(TeamForm!$AD$4:$AD$23)), H33="BLANK", "0")</f>
        <v>6.1020073740270364</v>
      </c>
      <c r="I56" s="258" cm="1">
        <f t="array" ref="I56">_xlfn.IFS(I33="A", (10*_xlfn.XLOOKUP($A56, TeamForm!$B$4:$B$23, TeamForm!$AC$4:$AC$23)*_xlfn.XLOOKUP(UPPER(I12), TeamForm!$B$4:$B$23, TeamForm!$AB$4:$AB$23))/(MAX(TeamForm!$AC$4:$AC$23)*MAX(TeamForm!$AB$4:$AB$23)), I33="H", (10*_xlfn.XLOOKUP($A56, TeamForm!$B$4:$B$23, TeamForm!$AA$4:$AA$23)*_xlfn.XLOOKUP(UPPER(I12), TeamForm!$B$4:$B$23, TeamForm!$AD$4:$AD$23))/(MAX(TeamForm!$AA$4:$AA$23)*MAX(TeamForm!$AD$4:$AD$23)), I33="BLANK", "0")</f>
        <v>2.7384235995525157</v>
      </c>
      <c r="J56" s="258" cm="1">
        <f t="array" ref="J56">_xlfn.IFS(J33="A", (10*_xlfn.XLOOKUP($A56, TeamForm!$B$4:$B$23, TeamForm!$AC$4:$AC$23)*_xlfn.XLOOKUP(UPPER(J12), TeamForm!$B$4:$B$23, TeamForm!$AB$4:$AB$23))/(MAX(TeamForm!$AC$4:$AC$23)*MAX(TeamForm!$AB$4:$AB$23)), J33="H", (10*_xlfn.XLOOKUP($A56, TeamForm!$B$4:$B$23, TeamForm!$AA$4:$AA$23)*_xlfn.XLOOKUP(UPPER(J12), TeamForm!$B$4:$B$23, TeamForm!$AD$4:$AD$23))/(MAX(TeamForm!$AA$4:$AA$23)*MAX(TeamForm!$AD$4:$AD$23)), J33="BLANK", "0")</f>
        <v>3.1597092815626939</v>
      </c>
      <c r="K56" s="258" cm="1">
        <f t="array" ref="K56">_xlfn.IFS(K33="A", (10*_xlfn.XLOOKUP($A56, TeamForm!$B$4:$B$23, TeamForm!$AC$4:$AC$23)*_xlfn.XLOOKUP(UPPER(K12), TeamForm!$B$4:$B$23, TeamForm!$AB$4:$AB$23))/(MAX(TeamForm!$AC$4:$AC$23)*MAX(TeamForm!$AB$4:$AB$23)), K33="H", (10*_xlfn.XLOOKUP($A56, TeamForm!$B$4:$B$23, TeamForm!$AA$4:$AA$23)*_xlfn.XLOOKUP(UPPER(K12), TeamForm!$B$4:$B$23, TeamForm!$AD$4:$AD$23))/(MAX(TeamForm!$AA$4:$AA$23)*MAX(TeamForm!$AD$4:$AD$23)), K33="BLANK", "0")</f>
        <v>6.797474064050518</v>
      </c>
      <c r="L56" s="258" cm="1">
        <f t="array" ref="L56">_xlfn.IFS(L33="A", (10*_xlfn.XLOOKUP($A56, TeamForm!$B$4:$B$23, TeamForm!$AC$4:$AC$23)*_xlfn.XLOOKUP(UPPER(L12), TeamForm!$B$4:$B$23, TeamForm!$AB$4:$AB$23))/(MAX(TeamForm!$AC$4:$AC$23)*MAX(TeamForm!$AB$4:$AB$23)), L33="H", (10*_xlfn.XLOOKUP($A56, TeamForm!$B$4:$B$23, TeamForm!$AA$4:$AA$23)*_xlfn.XLOOKUP(UPPER(L12), TeamForm!$B$4:$B$23, TeamForm!$AD$4:$AD$23))/(MAX(TeamForm!$AA$4:$AA$23)*MAX(TeamForm!$AD$4:$AD$23)), L33="BLANK", "0")</f>
        <v>3.4701850631423321</v>
      </c>
      <c r="M56" s="258" cm="1">
        <f t="array" ref="M56">_xlfn.IFS(M33="A", (10*_xlfn.XLOOKUP($A56, TeamForm!$B$4:$B$23, TeamForm!$AC$4:$AC$23)*_xlfn.XLOOKUP(UPPER(M12), TeamForm!$B$4:$B$23, TeamForm!$AB$4:$AB$23))/(MAX(TeamForm!$AC$4:$AC$23)*MAX(TeamForm!$AB$4:$AB$23)), M33="H", (10*_xlfn.XLOOKUP($A56, TeamForm!$B$4:$B$23, TeamForm!$AA$4:$AA$23)*_xlfn.XLOOKUP(UPPER(M12), TeamForm!$B$4:$B$23, TeamForm!$AD$4:$AD$23))/(MAX(TeamForm!$AA$4:$AA$23)*MAX(TeamForm!$AD$4:$AD$23)), M33="BLANK", "0")</f>
        <v>3.2418722459317855</v>
      </c>
      <c r="N56" s="258" cm="1">
        <f t="array" ref="N56">_xlfn.IFS(N33="A", (10*_xlfn.XLOOKUP($A56, TeamForm!$B$4:$B$23, TeamForm!$AC$4:$AC$23)*_xlfn.XLOOKUP(UPPER(N12), TeamForm!$B$4:$B$23, TeamForm!$AB$4:$AB$23))/(MAX(TeamForm!$AC$4:$AC$23)*MAX(TeamForm!$AB$4:$AB$23)), N33="H", (10*_xlfn.XLOOKUP($A56, TeamForm!$B$4:$B$23, TeamForm!$AA$4:$AA$23)*_xlfn.XLOOKUP(UPPER(N12), TeamForm!$B$4:$B$23, TeamForm!$AD$4:$AD$23))/(MAX(TeamForm!$AA$4:$AA$23)*MAX(TeamForm!$AD$4:$AD$23)), N33="BLANK", "0")</f>
        <v>3.0605910818528117</v>
      </c>
      <c r="O56" s="258" cm="1">
        <f t="array" ref="O56">_xlfn.IFS(O33="A", (10*_xlfn.XLOOKUP($A56, TeamForm!$B$4:$B$23, TeamForm!$AC$4:$AC$23)*_xlfn.XLOOKUP(UPPER(O12), TeamForm!$B$4:$B$23, TeamForm!$AB$4:$AB$23))/(MAX(TeamForm!$AC$4:$AC$23)*MAX(TeamForm!$AB$4:$AB$23)), O33="H", (10*_xlfn.XLOOKUP($A56, TeamForm!$B$4:$B$23, TeamForm!$AA$4:$AA$23)*_xlfn.XLOOKUP(UPPER(O12), TeamForm!$B$4:$B$23, TeamForm!$AD$4:$AD$23))/(MAX(TeamForm!$AA$4:$AA$23)*MAX(TeamForm!$AD$4:$AD$23)), O33="BLANK", "0")</f>
        <v>4.569518499175973</v>
      </c>
      <c r="P56" s="258" cm="1">
        <f t="array" ref="P56">_xlfn.IFS(P33="A", (10*_xlfn.XLOOKUP($A56, TeamForm!$B$4:$B$23, TeamForm!$AC$4:$AC$23)*_xlfn.XLOOKUP(UPPER(P12), TeamForm!$B$4:$B$23, TeamForm!$AB$4:$AB$23))/(MAX(TeamForm!$AC$4:$AC$23)*MAX(TeamForm!$AB$4:$AB$23)), P33="H", (10*_xlfn.XLOOKUP($A56, TeamForm!$B$4:$B$23, TeamForm!$AA$4:$AA$23)*_xlfn.XLOOKUP(UPPER(P12), TeamForm!$B$4:$B$23, TeamForm!$AD$4:$AD$23))/(MAX(TeamForm!$AA$4:$AA$23)*MAX(TeamForm!$AD$4:$AD$23)), P33="BLANK", "0")</f>
        <v>2.3413521776174004</v>
      </c>
      <c r="Q56" s="258" cm="1">
        <f t="array" ref="Q56">_xlfn.IFS(Q33="A", (10*_xlfn.XLOOKUP($A56, TeamForm!$B$4:$B$23, TeamForm!$AC$4:$AC$23)*_xlfn.XLOOKUP(UPPER(Q12), TeamForm!$B$4:$B$23, TeamForm!$AB$4:$AB$23))/(MAX(TeamForm!$AC$4:$AC$23)*MAX(TeamForm!$AB$4:$AB$23)), Q33="H", (10*_xlfn.XLOOKUP($A56, TeamForm!$B$4:$B$23, TeamForm!$AA$4:$AA$23)*_xlfn.XLOOKUP(UPPER(Q12), TeamForm!$B$4:$B$23, TeamForm!$AD$4:$AD$23))/(MAX(TeamForm!$AA$4:$AA$23)*MAX(TeamForm!$AD$4:$AD$23)), Q33="BLANK", "0")</f>
        <v>3.6951044653830389</v>
      </c>
      <c r="R56" s="258" cm="1">
        <f t="array" ref="R56">_xlfn.IFS(R33="A", (10*_xlfn.XLOOKUP($A56, TeamForm!$B$4:$B$23, TeamForm!$AC$4:$AC$23)*_xlfn.XLOOKUP(UPPER(R12), TeamForm!$B$4:$B$23, TeamForm!$AB$4:$AB$23))/(MAX(TeamForm!$AC$4:$AC$23)*MAX(TeamForm!$AB$4:$AB$23)), R33="H", (10*_xlfn.XLOOKUP($A56, TeamForm!$B$4:$B$23, TeamForm!$AA$4:$AA$23)*_xlfn.XLOOKUP(UPPER(R12), TeamForm!$B$4:$B$23, TeamForm!$AD$4:$AD$23))/(MAX(TeamForm!$AA$4:$AA$23)*MAX(TeamForm!$AD$4:$AD$23)), R33="BLANK", "0")</f>
        <v>5.7337827911116133</v>
      </c>
      <c r="S56" s="258" cm="1">
        <f t="array" ref="S56">_xlfn.IFS(S33="A", (10*_xlfn.XLOOKUP($A56, TeamForm!$B$4:$B$23, TeamForm!$AC$4:$AC$23)*_xlfn.XLOOKUP(UPPER(S12), TeamForm!$B$4:$B$23, TeamForm!$AB$4:$AB$23))/(MAX(TeamForm!$AC$4:$AC$23)*MAX(TeamForm!$AB$4:$AB$23)), S33="H", (10*_xlfn.XLOOKUP($A56, TeamForm!$B$4:$B$23, TeamForm!$AA$4:$AA$23)*_xlfn.XLOOKUP(UPPER(S12), TeamForm!$B$4:$B$23, TeamForm!$AD$4:$AD$23))/(MAX(TeamForm!$AA$4:$AA$23)*MAX(TeamForm!$AD$4:$AD$23)), S33="BLANK", "0")</f>
        <v>4.7540145738424382</v>
      </c>
      <c r="T56" s="258" cm="1">
        <f t="array" ref="T56">_xlfn.IFS(T33="A", (10*_xlfn.XLOOKUP($A56, TeamForm!$B$4:$B$23, TeamForm!$AC$4:$AC$23)*_xlfn.XLOOKUP(UPPER(T12), TeamForm!$B$4:$B$23, TeamForm!$AB$4:$AB$23))/(MAX(TeamForm!$AC$4:$AC$23)*MAX(TeamForm!$AB$4:$AB$23)), T33="H", (10*_xlfn.XLOOKUP($A56, TeamForm!$B$4:$B$23, TeamForm!$AA$4:$AA$23)*_xlfn.XLOOKUP(UPPER(T12), TeamForm!$B$4:$B$23, TeamForm!$AD$4:$AD$23))/(MAX(TeamForm!$AA$4:$AA$23)*MAX(TeamForm!$AD$4:$AD$23)), T33="BLANK", "0")</f>
        <v>2.8669618501437562</v>
      </c>
      <c r="U56" s="258" cm="1">
        <f t="array" ref="U56">_xlfn.IFS(U33="A", (10*_xlfn.XLOOKUP($A56, TeamForm!$B$4:$B$23, TeamForm!$AC$4:$AC$23)*_xlfn.XLOOKUP(UPPER(U12), TeamForm!$B$4:$B$23, TeamForm!$AB$4:$AB$23))/(MAX(TeamForm!$AC$4:$AC$23)*MAX(TeamForm!$AB$4:$AB$23)), U33="H", (10*_xlfn.XLOOKUP($A56, TeamForm!$B$4:$B$23, TeamForm!$AA$4:$AA$23)*_xlfn.XLOOKUP(UPPER(U12), TeamForm!$B$4:$B$23, TeamForm!$AD$4:$AD$23))/(MAX(TeamForm!$AA$4:$AA$23)*MAX(TeamForm!$AD$4:$AD$23)), U33="BLANK", "0")</f>
        <v>4.3220716490400894</v>
      </c>
      <c r="V56" s="258" cm="1">
        <f t="array" ref="V56">_xlfn.IFS(V33="A", (10*_xlfn.XLOOKUP($A56, TeamForm!$B$4:$B$23, TeamForm!$AC$4:$AC$23)*_xlfn.XLOOKUP(UPPER(V12), TeamForm!$B$4:$B$23, TeamForm!$AB$4:$AB$23))/(MAX(TeamForm!$AC$4:$AC$23)*MAX(TeamForm!$AB$4:$AB$23)), V33="H", (10*_xlfn.XLOOKUP($A56, TeamForm!$B$4:$B$23, TeamForm!$AA$4:$AA$23)*_xlfn.XLOOKUP(UPPER(V12), TeamForm!$B$4:$B$23, TeamForm!$AD$4:$AD$23))/(MAX(TeamForm!$AA$4:$AA$23)*MAX(TeamForm!$AD$4:$AD$23)), V33="BLANK", "0")</f>
        <v>6.797474064050518</v>
      </c>
      <c r="W56" s="258" cm="1">
        <f t="array" ref="W56">_xlfn.IFS(W33="A", (10*_xlfn.XLOOKUP($A56, TeamForm!$B$4:$B$23, TeamForm!$AC$4:$AC$23)*_xlfn.XLOOKUP(UPPER(W12), TeamForm!$B$4:$B$23, TeamForm!$AB$4:$AB$23))/(MAX(TeamForm!$AC$4:$AC$23)*MAX(TeamForm!$AB$4:$AB$23)), W33="H", (10*_xlfn.XLOOKUP($A56, TeamForm!$B$4:$B$23, TeamForm!$AA$4:$AA$23)*_xlfn.XLOOKUP(UPPER(W12), TeamForm!$B$4:$B$23, TeamForm!$AD$4:$AD$23))/(MAX(TeamForm!$AA$4:$AA$23)*MAX(TeamForm!$AD$4:$AD$23)), W33="BLANK", "0")</f>
        <v>6.1020073740270364</v>
      </c>
      <c r="X56" s="258" cm="1">
        <f t="array" ref="X56">_xlfn.IFS(X33="A", (10*_xlfn.XLOOKUP($A56, TeamForm!$B$4:$B$23, TeamForm!$AC$4:$AC$23)*_xlfn.XLOOKUP(UPPER(X12), TeamForm!$B$4:$B$23, TeamForm!$AB$4:$AB$23))/(MAX(TeamForm!$AC$4:$AC$23)*MAX(TeamForm!$AB$4:$AB$23)), X33="H", (10*_xlfn.XLOOKUP($A56, TeamForm!$B$4:$B$23, TeamForm!$AA$4:$AA$23)*_xlfn.XLOOKUP(UPPER(X12), TeamForm!$B$4:$B$23, TeamForm!$AD$4:$AD$23))/(MAX(TeamForm!$AA$4:$AA$23)*MAX(TeamForm!$AD$4:$AD$23)), X33="BLANK", "0")</f>
        <v>2.3944276935682094</v>
      </c>
      <c r="Y56" s="258" cm="1">
        <f t="array" ref="Y56">_xlfn.IFS(Y33="A", (10*_xlfn.XLOOKUP($A56, TeamForm!$B$4:$B$23, TeamForm!$AC$4:$AC$23)*_xlfn.XLOOKUP(UPPER(Y12), TeamForm!$B$4:$B$23, TeamForm!$AB$4:$AB$23))/(MAX(TeamForm!$AC$4:$AC$23)*MAX(TeamForm!$AB$4:$AB$23)), Y33="H", (10*_xlfn.XLOOKUP($A56, TeamForm!$B$4:$B$23, TeamForm!$AA$4:$AA$23)*_xlfn.XLOOKUP(UPPER(Y12), TeamForm!$B$4:$B$23, TeamForm!$AD$4:$AD$23))/(MAX(TeamForm!$AA$4:$AA$23)*MAX(TeamForm!$AD$4:$AD$23)), Y33="BLANK", "0")</f>
        <v>3.3567773155805027</v>
      </c>
      <c r="Z56" s="258" cm="1">
        <f t="array" ref="Z56">_xlfn.IFS(Z33="A", (10*_xlfn.XLOOKUP($A56, TeamForm!$B$4:$B$23, TeamForm!$AC$4:$AC$23)*_xlfn.XLOOKUP(UPPER(Z12), TeamForm!$B$4:$B$23, TeamForm!$AB$4:$AB$23))/(MAX(TeamForm!$AC$4:$AC$23)*MAX(TeamForm!$AB$4:$AB$23)), Z33="H", (10*_xlfn.XLOOKUP($A56, TeamForm!$B$4:$B$23, TeamForm!$AA$4:$AA$23)*_xlfn.XLOOKUP(UPPER(Z12), TeamForm!$B$4:$B$23, TeamForm!$AD$4:$AD$23))/(MAX(TeamForm!$AA$4:$AA$23)*MAX(TeamForm!$AD$4:$AD$23)), Z33="BLANK", "0")</f>
        <v>4.569518499175973</v>
      </c>
      <c r="AA56" s="258" cm="1">
        <f t="array" ref="AA56">_xlfn.IFS(AA33="A", (10*_xlfn.XLOOKUP($A56, TeamForm!$B$4:$B$23, TeamForm!$AC$4:$AC$23)*_xlfn.XLOOKUP(UPPER(AA12), TeamForm!$B$4:$B$23, TeamForm!$AB$4:$AB$23))/(MAX(TeamForm!$AC$4:$AC$23)*MAX(TeamForm!$AB$4:$AB$23)), AA33="H", (10*_xlfn.XLOOKUP($A56, TeamForm!$B$4:$B$23, TeamForm!$AA$4:$AA$23)*_xlfn.XLOOKUP(UPPER(AA12), TeamForm!$B$4:$B$23, TeamForm!$AD$4:$AD$23))/(MAX(TeamForm!$AA$4:$AA$23)*MAX(TeamForm!$AD$4:$AD$23)), AA33="BLANK", "0")</f>
        <v>3.7967873150552438</v>
      </c>
      <c r="AB56" s="258" cm="1">
        <f t="array" ref="AB56">_xlfn.IFS(AB33="A", (10*_xlfn.XLOOKUP($A56, TeamForm!$B$4:$B$23, TeamForm!$AC$4:$AC$23)*_xlfn.XLOOKUP(UPPER(AB12), TeamForm!$B$4:$B$23, TeamForm!$AB$4:$AB$23))/(MAX(TeamForm!$AC$4:$AC$23)*MAX(TeamForm!$AB$4:$AB$23)), AB33="H", (10*_xlfn.XLOOKUP($A56, TeamForm!$B$4:$B$23, TeamForm!$AA$4:$AA$23)*_xlfn.XLOOKUP(UPPER(AB12), TeamForm!$B$4:$B$23, TeamForm!$AD$4:$AD$23))/(MAX(TeamForm!$AA$4:$AA$23)*MAX(TeamForm!$AD$4:$AD$23)), AB33="BLANK", "0")</f>
        <v>4.4638845890533361</v>
      </c>
      <c r="AC56" s="258" cm="1">
        <f t="array" ref="AC56">_xlfn.IFS(AC33="A", (10*_xlfn.XLOOKUP($A56, TeamForm!$B$4:$B$23, TeamForm!$AC$4:$AC$23)*_xlfn.XLOOKUP(UPPER(AC12), TeamForm!$B$4:$B$23, TeamForm!$AB$4:$AB$23))/(MAX(TeamForm!$AC$4:$AC$23)*MAX(TeamForm!$AB$4:$AB$23)), AC33="H", (10*_xlfn.XLOOKUP($A56, TeamForm!$B$4:$B$23, TeamForm!$AA$4:$AA$23)*_xlfn.XLOOKUP(UPPER(AC12), TeamForm!$B$4:$B$23, TeamForm!$AD$4:$AD$23))/(MAX(TeamForm!$AA$4:$AA$23)*MAX(TeamForm!$AD$4:$AD$23)), AC33="BLANK", "0")</f>
        <v>5.574648041946193</v>
      </c>
      <c r="AD56" s="258" cm="1">
        <f t="array" ref="AD56">_xlfn.IFS(AD33="A", (10*_xlfn.XLOOKUP($A56, TeamForm!$B$4:$B$23, TeamForm!$AC$4:$AC$23)*_xlfn.XLOOKUP(UPPER(AD12), TeamForm!$B$4:$B$23, TeamForm!$AB$4:$AB$23))/(MAX(TeamForm!$AC$4:$AC$23)*MAX(TeamForm!$AB$4:$AB$23)), AD33="H", (10*_xlfn.XLOOKUP($A56, TeamForm!$B$4:$B$23, TeamForm!$AA$4:$AA$23)*_xlfn.XLOOKUP(UPPER(AD12), TeamForm!$B$4:$B$23, TeamForm!$AD$4:$AD$23))/(MAX(TeamForm!$AA$4:$AA$23)*MAX(TeamForm!$AD$4:$AD$23)), AD33="BLANK", "0")</f>
        <v>6.0465345797177008</v>
      </c>
      <c r="AE56" s="258" cm="1">
        <f t="array" ref="AE56">_xlfn.IFS(AE33="A", (10*_xlfn.XLOOKUP($A56, TeamForm!$B$4:$B$23, TeamForm!$AC$4:$AC$23)*_xlfn.XLOOKUP(UPPER(AE12), TeamForm!$B$4:$B$23, TeamForm!$AB$4:$AB$23))/(MAX(TeamForm!$AC$4:$AC$23)*MAX(TeamForm!$AB$4:$AB$23)), AE33="H", (10*_xlfn.XLOOKUP($A56, TeamForm!$B$4:$B$23, TeamForm!$AA$4:$AA$23)*_xlfn.XLOOKUP(UPPER(AE12), TeamForm!$B$4:$B$23, TeamForm!$AD$4:$AD$23))/(MAX(TeamForm!$AA$4:$AA$23)*MAX(TeamForm!$AD$4:$AD$23)), AE33="BLANK", "0")</f>
        <v>2.1502213876078176</v>
      </c>
      <c r="AF56" s="258" cm="1">
        <f t="array" ref="AF56">_xlfn.IFS(AF33="A", (10*_xlfn.XLOOKUP($A56, TeamForm!$B$4:$B$23, TeamForm!$AC$4:$AC$23)*_xlfn.XLOOKUP(UPPER(AF12), TeamForm!$B$4:$B$23, TeamForm!$AB$4:$AB$23))/(MAX(TeamForm!$AC$4:$AC$23)*MAX(TeamForm!$AB$4:$AB$23)), AF33="H", (10*_xlfn.XLOOKUP($A56, TeamForm!$B$4:$B$23, TeamForm!$AA$4:$AA$23)*_xlfn.XLOOKUP(UPPER(AF12), TeamForm!$B$4:$B$23, TeamForm!$AD$4:$AD$23))/(MAX(TeamForm!$AA$4:$AA$23)*MAX(TeamForm!$AD$4:$AD$23)), AF33="BLANK", "0")</f>
        <v>5.8765516798862789</v>
      </c>
      <c r="AG56" s="258" cm="1">
        <f t="array" ref="AG56">_xlfn.IFS(AG33="A", (10*_xlfn.XLOOKUP($A56, TeamForm!$B$4:$B$23, TeamForm!$AC$4:$AC$23)*_xlfn.XLOOKUP(UPPER(AG12), TeamForm!$B$4:$B$23, TeamForm!$AB$4:$AB$23))/(MAX(TeamForm!$AC$4:$AC$23)*MAX(TeamForm!$AB$4:$AB$23)), AG33="H", (10*_xlfn.XLOOKUP($A56, TeamForm!$B$4:$B$23, TeamForm!$AA$4:$AA$23)*_xlfn.XLOOKUP(UPPER(AG12), TeamForm!$B$4:$B$23, TeamForm!$AD$4:$AD$23))/(MAX(TeamForm!$AA$4:$AA$23)*MAX(TeamForm!$AD$4:$AD$23)), AG33="BLANK", "0")</f>
        <v>6.797474064050518</v>
      </c>
      <c r="AH56" s="258" cm="1">
        <f t="array" ref="AH56">_xlfn.IFS(AH33="A", (10*_xlfn.XLOOKUP($A56, TeamForm!$B$4:$B$23, TeamForm!$AC$4:$AC$23)*_xlfn.XLOOKUP(UPPER(AH12), TeamForm!$B$4:$B$23, TeamForm!$AB$4:$AB$23))/(MAX(TeamForm!$AC$4:$AC$23)*MAX(TeamForm!$AB$4:$AB$23)), AH33="H", (10*_xlfn.XLOOKUP($A56, TeamForm!$B$4:$B$23, TeamForm!$AA$4:$AA$23)*_xlfn.XLOOKUP(UPPER(AH12), TeamForm!$B$4:$B$23, TeamForm!$AD$4:$AD$23))/(MAX(TeamForm!$AA$4:$AA$23)*MAX(TeamForm!$AD$4:$AD$23)), AH33="BLANK", "0")</f>
        <v>5.7811164879441987</v>
      </c>
      <c r="AI56" s="258" cm="1">
        <f t="array" ref="AI56">_xlfn.IFS(AI33="A", (10*_xlfn.XLOOKUP($A56, TeamForm!$B$4:$B$23, TeamForm!$AC$4:$AC$23)*_xlfn.XLOOKUP(UPPER(AI12), TeamForm!$B$4:$B$23, TeamForm!$AB$4:$AB$23))/(MAX(TeamForm!$AC$4:$AC$23)*MAX(TeamForm!$AB$4:$AB$23)), AI33="H", (10*_xlfn.XLOOKUP($A56, TeamForm!$B$4:$B$23, TeamForm!$AA$4:$AA$23)*_xlfn.XLOOKUP(UPPER(AI12), TeamForm!$B$4:$B$23, TeamForm!$AD$4:$AD$23))/(MAX(TeamForm!$AA$4:$AA$23)*MAX(TeamForm!$AD$4:$AD$23)), AI33="BLANK", "0")</f>
        <v>4.4638845890533361</v>
      </c>
      <c r="AJ56" s="258" cm="1">
        <f t="array" ref="AJ56">_xlfn.IFS(AJ33="A", (10*_xlfn.XLOOKUP($A56, TeamForm!$B$4:$B$23, TeamForm!$AC$4:$AC$23)*_xlfn.XLOOKUP(UPPER(AJ12), TeamForm!$B$4:$B$23, TeamForm!$AB$4:$AB$23))/(MAX(TeamForm!$AC$4:$AC$23)*MAX(TeamForm!$AB$4:$AB$23)), AJ33="H", (10*_xlfn.XLOOKUP($A56, TeamForm!$B$4:$B$23, TeamForm!$AA$4:$AA$23)*_xlfn.XLOOKUP(UPPER(AJ12), TeamForm!$B$4:$B$23, TeamForm!$AD$4:$AD$23))/(MAX(TeamForm!$AA$4:$AA$23)*MAX(TeamForm!$AD$4:$AD$23)), AJ33="BLANK", "0")</f>
        <v>4.9581575526015547</v>
      </c>
      <c r="AK56" s="258" cm="1">
        <f t="array" ref="AK56">_xlfn.IFS(AK33="A", (10*_xlfn.XLOOKUP($A56, TeamForm!$B$4:$B$23, TeamForm!$AC$4:$AC$23)*_xlfn.XLOOKUP(UPPER(AK12), TeamForm!$B$4:$B$23, TeamForm!$AB$4:$AB$23))/(MAX(TeamForm!$AC$4:$AC$23)*MAX(TeamForm!$AB$4:$AB$23)), AK33="H", (10*_xlfn.XLOOKUP($A56, TeamForm!$B$4:$B$23, TeamForm!$AA$4:$AA$23)*_xlfn.XLOOKUP(UPPER(AK12), TeamForm!$B$4:$B$23, TeamForm!$AD$4:$AD$23))/(MAX(TeamForm!$AA$4:$AA$23)*MAX(TeamForm!$AD$4:$AD$23)), AK33="BLANK", "0")</f>
        <v>3.2981097707551101</v>
      </c>
      <c r="AL56" s="258" cm="1">
        <f t="array" ref="AL56">_xlfn.IFS(AL33="A", (10*_xlfn.XLOOKUP($A56, TeamForm!$B$4:$B$23, TeamForm!$AC$4:$AC$23)*_xlfn.XLOOKUP(UPPER(AL12), TeamForm!$B$4:$B$23, TeamForm!$AB$4:$AB$23))/(MAX(TeamForm!$AC$4:$AC$23)*MAX(TeamForm!$AB$4:$AB$23)), AL33="H", (10*_xlfn.XLOOKUP($A56, TeamForm!$B$4:$B$23, TeamForm!$AA$4:$AA$23)*_xlfn.XLOOKUP(UPPER(AL12), TeamForm!$B$4:$B$23, TeamForm!$AD$4:$AD$23))/(MAX(TeamForm!$AA$4:$AA$23)*MAX(TeamForm!$AD$4:$AD$23)), AL33="BLANK", "0")</f>
        <v>2.4137375943227917</v>
      </c>
      <c r="AM56" s="259" cm="1">
        <f t="array" ref="AM56">_xlfn.IFS(AM33="A", (10*_xlfn.XLOOKUP($A56, TeamForm!$B$4:$B$23, TeamForm!$AC$4:$AC$23)*_xlfn.XLOOKUP(UPPER(AM12), TeamForm!$B$4:$B$23, TeamForm!$AB$4:$AB$23))/(MAX(TeamForm!$AC$4:$AC$23)*MAX(TeamForm!$AB$4:$AB$23)), AM33="H", (10*_xlfn.XLOOKUP($A56, TeamForm!$B$4:$B$23, TeamForm!$AA$4:$AA$23)*_xlfn.XLOOKUP(UPPER(AM12), TeamForm!$B$4:$B$23, TeamForm!$AD$4:$AD$23))/(MAX(TeamForm!$AA$4:$AA$23)*MAX(TeamForm!$AD$4:$AD$23)), AM33="BLANK", "0")</f>
        <v>3.7612083174576711</v>
      </c>
      <c r="AO56" s="179" t="s">
        <v>67</v>
      </c>
      <c r="AP56" s="263" cm="1">
        <f t="array" ref="AP56">_xlfn.IFS(B33="A", 10*(MIN(TeamForm!$AA$4:$AA$23)*MIN(TeamForm!$AD$4:$AD$23))/(_xlfn.XLOOKUP($AO56, TeamForm!$B$4:$B$23, TeamForm!$AD$4:$AD$23)*_xlfn.XLOOKUP(UPPER(B12), TeamForm!$B$4:$B$23, TeamForm!$AA$4:$AA$23)), B33="H", 10*(MIN(TeamForm!$AB$4:$AB$23)*MIN(TeamForm!$AC$4:$AC$23))/(_xlfn.XLOOKUP($AO56, TeamForm!$B$4:$B$23, TeamForm!$AB$4:$AB$23)*_xlfn.XLOOKUP(UPPER(B12), TeamForm!$B$4:$B$23, TeamForm!$AC$4:$AC$23)), B33="BLANK", 0)</f>
        <v>5.6250000000000009</v>
      </c>
      <c r="AQ56" s="263" cm="1">
        <f t="array" ref="AQ56">_xlfn.IFS(C33="A", 10*(MIN(TeamForm!$AA$4:$AA$23)*MIN(TeamForm!$AD$4:$AD$23))/(_xlfn.XLOOKUP($AO56, TeamForm!$B$4:$B$23, TeamForm!$AD$4:$AD$23)*_xlfn.XLOOKUP(UPPER(C12), TeamForm!$B$4:$B$23, TeamForm!$AA$4:$AA$23)), C33="H", 10*(MIN(TeamForm!$AB$4:$AB$23)*MIN(TeamForm!$AC$4:$AC$23))/(_xlfn.XLOOKUP($AO56, TeamForm!$B$4:$B$23, TeamForm!$AB$4:$AB$23)*_xlfn.XLOOKUP(UPPER(C12), TeamForm!$B$4:$B$23, TeamForm!$AC$4:$AC$23)), C33="BLANK", 0)</f>
        <v>5.3348655256723703</v>
      </c>
      <c r="AR56" s="263" cm="1">
        <f t="array" ref="AR56">_xlfn.IFS(D33="A", 10*(MIN(TeamForm!$AA$4:$AA$23)*MIN(TeamForm!$AD$4:$AD$23))/(_xlfn.XLOOKUP($AO56, TeamForm!$B$4:$B$23, TeamForm!$AD$4:$AD$23)*_xlfn.XLOOKUP(UPPER(D12), TeamForm!$B$4:$B$23, TeamForm!$AA$4:$AA$23)), D33="H", 10*(MIN(TeamForm!$AB$4:$AB$23)*MIN(TeamForm!$AC$4:$AC$23))/(_xlfn.XLOOKUP($AO56, TeamForm!$B$4:$B$23, TeamForm!$AB$4:$AB$23)*_xlfn.XLOOKUP(UPPER(D12), TeamForm!$B$4:$B$23, TeamForm!$AC$4:$AC$23)), D33="BLANK", 0)</f>
        <v>1.7621638924455829</v>
      </c>
      <c r="AS56" s="263" cm="1">
        <f t="array" ref="AS56">_xlfn.IFS(E33="A", 10*(MIN(TeamForm!$AA$4:$AA$23)*MIN(TeamForm!$AD$4:$AD$23))/(_xlfn.XLOOKUP($AO56, TeamForm!$B$4:$B$23, TeamForm!$AD$4:$AD$23)*_xlfn.XLOOKUP(UPPER(E12), TeamForm!$B$4:$B$23, TeamForm!$AA$4:$AA$23)), E33="H", 10*(MIN(TeamForm!$AB$4:$AB$23)*MIN(TeamForm!$AC$4:$AC$23))/(_xlfn.XLOOKUP($AO56, TeamForm!$B$4:$B$23, TeamForm!$AB$4:$AB$23)*_xlfn.XLOOKUP(UPPER(E12), TeamForm!$B$4:$B$23, TeamForm!$AC$4:$AC$23)), E33="BLANK", 0)</f>
        <v>3.5536807817589566</v>
      </c>
      <c r="AT56" s="263" cm="1">
        <f t="array" ref="AT56">_xlfn.IFS(F33="A", 10*(MIN(TeamForm!$AA$4:$AA$23)*MIN(TeamForm!$AD$4:$AD$23))/(_xlfn.XLOOKUP($AO56, TeamForm!$B$4:$B$23, TeamForm!$AD$4:$AD$23)*_xlfn.XLOOKUP(UPPER(F12), TeamForm!$B$4:$B$23, TeamForm!$AA$4:$AA$23)), F33="H", 10*(MIN(TeamForm!$AB$4:$AB$23)*MIN(TeamForm!$AC$4:$AC$23))/(_xlfn.XLOOKUP($AO56, TeamForm!$B$4:$B$23, TeamForm!$AB$4:$AB$23)*_xlfn.XLOOKUP(UPPER(F12), TeamForm!$B$4:$B$23, TeamForm!$AC$4:$AC$23)), F33="BLANK", 0)</f>
        <v>5.0194616977225657</v>
      </c>
      <c r="AU56" s="263" cm="1">
        <f t="array" ref="AU56">_xlfn.IFS(G33="A", 10*(MIN(TeamForm!$AA$4:$AA$23)*MIN(TeamForm!$AD$4:$AD$23))/(_xlfn.XLOOKUP($AO56, TeamForm!$B$4:$B$23, TeamForm!$AD$4:$AD$23)*_xlfn.XLOOKUP(UPPER(G12), TeamForm!$B$4:$B$23, TeamForm!$AA$4:$AA$23)), G33="H", 10*(MIN(TeamForm!$AB$4:$AB$23)*MIN(TeamForm!$AC$4:$AC$23))/(_xlfn.XLOOKUP($AO56, TeamForm!$B$4:$B$23, TeamForm!$AB$4:$AB$23)*_xlfn.XLOOKUP(UPPER(G12), TeamForm!$B$4:$B$23, TeamForm!$AC$4:$AC$23)), G33="BLANK", 0)</f>
        <v>2.5724299065420566</v>
      </c>
      <c r="AV56" s="263" cm="1">
        <f t="array" ref="AV56">_xlfn.IFS(H33="A", 10*(MIN(TeamForm!$AA$4:$AA$23)*MIN(TeamForm!$AD$4:$AD$23))/(_xlfn.XLOOKUP($AO56, TeamForm!$B$4:$B$23, TeamForm!$AD$4:$AD$23)*_xlfn.XLOOKUP(UPPER(H12), TeamForm!$B$4:$B$23, TeamForm!$AA$4:$AA$23)), H33="H", 10*(MIN(TeamForm!$AB$4:$AB$23)*MIN(TeamForm!$AC$4:$AC$23))/(_xlfn.XLOOKUP($AO56, TeamForm!$B$4:$B$23, TeamForm!$AB$4:$AB$23)*_xlfn.XLOOKUP(UPPER(H12), TeamForm!$B$4:$B$23, TeamForm!$AC$4:$AC$23)), H33="BLANK", 0)</f>
        <v>5.6250000000000009</v>
      </c>
      <c r="AW56" s="263" cm="1">
        <f t="array" ref="AW56">_xlfn.IFS(I33="A", 10*(MIN(TeamForm!$AA$4:$AA$23)*MIN(TeamForm!$AD$4:$AD$23))/(_xlfn.XLOOKUP($AO56, TeamForm!$B$4:$B$23, TeamForm!$AD$4:$AD$23)*_xlfn.XLOOKUP(UPPER(I12), TeamForm!$B$4:$B$23, TeamForm!$AA$4:$AA$23)), I33="H", 10*(MIN(TeamForm!$AB$4:$AB$23)*MIN(TeamForm!$AC$4:$AC$23))/(_xlfn.XLOOKUP($AO56, TeamForm!$B$4:$B$23, TeamForm!$AB$4:$AB$23)*_xlfn.XLOOKUP(UPPER(I12), TeamForm!$B$4:$B$23, TeamForm!$AC$4:$AC$23)), I33="BLANK", 0)</f>
        <v>4.2683098591549289</v>
      </c>
      <c r="AX56" s="263" cm="1">
        <f t="array" ref="AX56">_xlfn.IFS(J33="A", 10*(MIN(TeamForm!$AA$4:$AA$23)*MIN(TeamForm!$AD$4:$AD$23))/(_xlfn.XLOOKUP($AO56, TeamForm!$B$4:$B$23, TeamForm!$AD$4:$AD$23)*_xlfn.XLOOKUP(UPPER(J12), TeamForm!$B$4:$B$23, TeamForm!$AA$4:$AA$23)), J33="H", 10*(MIN(TeamForm!$AB$4:$AB$23)*MIN(TeamForm!$AC$4:$AC$23))/(_xlfn.XLOOKUP($AO56, TeamForm!$B$4:$B$23, TeamForm!$AB$4:$AB$23)*_xlfn.XLOOKUP(UPPER(J12), TeamForm!$B$4:$B$23, TeamForm!$AC$4:$AC$23)), J33="BLANK", 0)</f>
        <v>1.9945652173913049</v>
      </c>
      <c r="AY56" s="263" cm="1">
        <f t="array" ref="AY56">_xlfn.IFS(K33="A", 10*(MIN(TeamForm!$AA$4:$AA$23)*MIN(TeamForm!$AD$4:$AD$23))/(_xlfn.XLOOKUP($AO56, TeamForm!$B$4:$B$23, TeamForm!$AD$4:$AD$23)*_xlfn.XLOOKUP(UPPER(K12), TeamForm!$B$4:$B$23, TeamForm!$AA$4:$AA$23)), K33="H", 10*(MIN(TeamForm!$AB$4:$AB$23)*MIN(TeamForm!$AC$4:$AC$23))/(_xlfn.XLOOKUP($AO56, TeamForm!$B$4:$B$23, TeamForm!$AB$4:$AB$23)*_xlfn.XLOOKUP(UPPER(K12), TeamForm!$B$4:$B$23, TeamForm!$AC$4:$AC$23)), K33="BLANK", 0)</f>
        <v>5.7999999999999989</v>
      </c>
      <c r="AZ56" s="263" cm="1">
        <f t="array" ref="AZ56">_xlfn.IFS(L33="A", 10*(MIN(TeamForm!$AA$4:$AA$23)*MIN(TeamForm!$AD$4:$AD$23))/(_xlfn.XLOOKUP($AO56, TeamForm!$B$4:$B$23, TeamForm!$AD$4:$AD$23)*_xlfn.XLOOKUP(UPPER(L12), TeamForm!$B$4:$B$23, TeamForm!$AA$4:$AA$23)), L33="H", 10*(MIN(TeamForm!$AB$4:$AB$23)*MIN(TeamForm!$AC$4:$AC$23))/(_xlfn.XLOOKUP($AO56, TeamForm!$B$4:$B$23, TeamForm!$AB$4:$AB$23)*_xlfn.XLOOKUP(UPPER(L12), TeamForm!$B$4:$B$23, TeamForm!$AC$4:$AC$23)), L33="BLANK", 0)</f>
        <v>3.3030000000000008</v>
      </c>
      <c r="BA56" s="263" cm="1">
        <f t="array" ref="BA56">_xlfn.IFS(M33="A", 10*(MIN(TeamForm!$AA$4:$AA$23)*MIN(TeamForm!$AD$4:$AD$23))/(_xlfn.XLOOKUP($AO56, TeamForm!$B$4:$B$23, TeamForm!$AD$4:$AD$23)*_xlfn.XLOOKUP(UPPER(M12), TeamForm!$B$4:$B$23, TeamForm!$AA$4:$AA$23)), M33="H", 10*(MIN(TeamForm!$AB$4:$AB$23)*MIN(TeamForm!$AC$4:$AC$23))/(_xlfn.XLOOKUP($AO56, TeamForm!$B$4:$B$23, TeamForm!$AB$4:$AB$23)*_xlfn.XLOOKUP(UPPER(M12), TeamForm!$B$4:$B$23, TeamForm!$AC$4:$AC$23)), M33="BLANK", 0)</f>
        <v>4.0481632653061217</v>
      </c>
      <c r="BB56" s="263" cm="1">
        <f t="array" ref="BB56">_xlfn.IFS(N33="A", 10*(MIN(TeamForm!$AA$4:$AA$23)*MIN(TeamForm!$AD$4:$AD$23))/(_xlfn.XLOOKUP($AO56, TeamForm!$B$4:$B$23, TeamForm!$AD$4:$AD$23)*_xlfn.XLOOKUP(UPPER(N12), TeamForm!$B$4:$B$23, TeamForm!$AA$4:$AA$23)), N33="H", 10*(MIN(TeamForm!$AB$4:$AB$23)*MIN(TeamForm!$AC$4:$AC$23))/(_xlfn.XLOOKUP($AO56, TeamForm!$B$4:$B$23, TeamForm!$AB$4:$AB$23)*_xlfn.XLOOKUP(UPPER(N12), TeamForm!$B$4:$B$23, TeamForm!$AC$4:$AC$23)), N33="BLANK", 0)</f>
        <v>3.8635856573705163</v>
      </c>
      <c r="BC56" s="263" cm="1">
        <f t="array" ref="BC56">_xlfn.IFS(O33="A", 10*(MIN(TeamForm!$AA$4:$AA$23)*MIN(TeamForm!$AD$4:$AD$23))/(_xlfn.XLOOKUP($AO56, TeamForm!$B$4:$B$23, TeamForm!$AD$4:$AD$23)*_xlfn.XLOOKUP(UPPER(O12), TeamForm!$B$4:$B$23, TeamForm!$AA$4:$AA$23)), O33="H", 10*(MIN(TeamForm!$AB$4:$AB$23)*MIN(TeamForm!$AC$4:$AC$23))/(_xlfn.XLOOKUP($AO56, TeamForm!$B$4:$B$23, TeamForm!$AB$4:$AB$23)*_xlfn.XLOOKUP(UPPER(O12), TeamForm!$B$4:$B$23, TeamForm!$AC$4:$AC$23)), O33="BLANK", 0)</f>
        <v>3.2033405172413798</v>
      </c>
      <c r="BD56" s="263" cm="1">
        <f t="array" ref="BD56">_xlfn.IFS(P33="A", 10*(MIN(TeamForm!$AA$4:$AA$23)*MIN(TeamForm!$AD$4:$AD$23))/(_xlfn.XLOOKUP($AO56, TeamForm!$B$4:$B$23, TeamForm!$AD$4:$AD$23)*_xlfn.XLOOKUP(UPPER(P12), TeamForm!$B$4:$B$23, TeamForm!$AA$4:$AA$23)), P33="H", 10*(MIN(TeamForm!$AB$4:$AB$23)*MIN(TeamForm!$AC$4:$AC$23))/(_xlfn.XLOOKUP($AO56, TeamForm!$B$4:$B$23, TeamForm!$AB$4:$AB$23)*_xlfn.XLOOKUP(UPPER(P12), TeamForm!$B$4:$B$23, TeamForm!$AC$4:$AC$23)), P33="BLANK", 0)</f>
        <v>3.0649810366624513</v>
      </c>
      <c r="BE56" s="263" cm="1">
        <f t="array" ref="BE56">_xlfn.IFS(Q33="A", 10*(MIN(TeamForm!$AA$4:$AA$23)*MIN(TeamForm!$AD$4:$AD$23))/(_xlfn.XLOOKUP($AO56, TeamForm!$B$4:$B$23, TeamForm!$AD$4:$AD$23)*_xlfn.XLOOKUP(UPPER(Q12), TeamForm!$B$4:$B$23, TeamForm!$AA$4:$AA$23)), Q33="H", 10*(MIN(TeamForm!$AB$4:$AB$23)*MIN(TeamForm!$AC$4:$AC$23))/(_xlfn.XLOOKUP($AO56, TeamForm!$B$4:$B$23, TeamForm!$AB$4:$AB$23)*_xlfn.XLOOKUP(UPPER(Q12), TeamForm!$B$4:$B$23, TeamForm!$AC$4:$AC$23)), Q33="BLANK", 0)</f>
        <v>3.8707031250000008</v>
      </c>
      <c r="BF56" s="263" cm="1">
        <f t="array" ref="BF56">_xlfn.IFS(R33="A", 10*(MIN(TeamForm!$AA$4:$AA$23)*MIN(TeamForm!$AD$4:$AD$23))/(_xlfn.XLOOKUP($AO56, TeamForm!$B$4:$B$23, TeamForm!$AD$4:$AD$23)*_xlfn.XLOOKUP(UPPER(R12), TeamForm!$B$4:$B$23, TeamForm!$AA$4:$AA$23)), R33="H", 10*(MIN(TeamForm!$AB$4:$AB$23)*MIN(TeamForm!$AC$4:$AC$23))/(_xlfn.XLOOKUP($AO56, TeamForm!$B$4:$B$23, TeamForm!$AB$4:$AB$23)*_xlfn.XLOOKUP(UPPER(R12), TeamForm!$B$4:$B$23, TeamForm!$AC$4:$AC$23)), R33="BLANK", 0)</f>
        <v>3.3539805036555648</v>
      </c>
      <c r="BG56" s="263" cm="1">
        <f t="array" ref="BG56">_xlfn.IFS(S33="A", 10*(MIN(TeamForm!$AA$4:$AA$23)*MIN(TeamForm!$AD$4:$AD$23))/(_xlfn.XLOOKUP($AO56, TeamForm!$B$4:$B$23, TeamForm!$AD$4:$AD$23)*_xlfn.XLOOKUP(UPPER(S12), TeamForm!$B$4:$B$23, TeamForm!$AA$4:$AA$23)), S33="H", 10*(MIN(TeamForm!$AB$4:$AB$23)*MIN(TeamForm!$AC$4:$AC$23))/(_xlfn.XLOOKUP($AO56, TeamForm!$B$4:$B$23, TeamForm!$AB$4:$AB$23)*_xlfn.XLOOKUP(UPPER(S12), TeamForm!$B$4:$B$23, TeamForm!$AC$4:$AC$23)), S33="BLANK", 0)</f>
        <v>2.822351571594877</v>
      </c>
      <c r="BH56" s="263" cm="1">
        <f t="array" ref="BH56">_xlfn.IFS(T33="A", 10*(MIN(TeamForm!$AA$4:$AA$23)*MIN(TeamForm!$AD$4:$AD$23))/(_xlfn.XLOOKUP($AO56, TeamForm!$B$4:$B$23, TeamForm!$AD$4:$AD$23)*_xlfn.XLOOKUP(UPPER(T12), TeamForm!$B$4:$B$23, TeamForm!$AA$4:$AA$23)), T33="H", 10*(MIN(TeamForm!$AB$4:$AB$23)*MIN(TeamForm!$AC$4:$AC$23))/(_xlfn.XLOOKUP($AO56, TeamForm!$B$4:$B$23, TeamForm!$AB$4:$AB$23)*_xlfn.XLOOKUP(UPPER(T12), TeamForm!$B$4:$B$23, TeamForm!$AC$4:$AC$23)), T33="BLANK", 0)</f>
        <v>2.6209729729729725</v>
      </c>
      <c r="BI56" s="263" cm="1">
        <f t="array" ref="BI56">_xlfn.IFS(U33="A", 10*(MIN(TeamForm!$AA$4:$AA$23)*MIN(TeamForm!$AD$4:$AD$23))/(_xlfn.XLOOKUP($AO56, TeamForm!$B$4:$B$23, TeamForm!$AD$4:$AD$23)*_xlfn.XLOOKUP(UPPER(U12), TeamForm!$B$4:$B$23, TeamForm!$AA$4:$AA$23)), U33="H", 10*(MIN(TeamForm!$AB$4:$AB$23)*MIN(TeamForm!$AC$4:$AC$23))/(_xlfn.XLOOKUP($AO56, TeamForm!$B$4:$B$23, TeamForm!$AB$4:$AB$23)*_xlfn.XLOOKUP(UPPER(U12), TeamForm!$B$4:$B$23, TeamForm!$AC$4:$AC$23)), U33="BLANK", 0)</f>
        <v>2.4739513981358194</v>
      </c>
      <c r="BJ56" s="263" cm="1">
        <f t="array" ref="BJ56">_xlfn.IFS(V33="A", 10*(MIN(TeamForm!$AA$4:$AA$23)*MIN(TeamForm!$AD$4:$AD$23))/(_xlfn.XLOOKUP($AO56, TeamForm!$B$4:$B$23, TeamForm!$AD$4:$AD$23)*_xlfn.XLOOKUP(UPPER(V12), TeamForm!$B$4:$B$23, TeamForm!$AA$4:$AA$23)), V33="H", 10*(MIN(TeamForm!$AB$4:$AB$23)*MIN(TeamForm!$AC$4:$AC$23))/(_xlfn.XLOOKUP($AO56, TeamForm!$B$4:$B$23, TeamForm!$AB$4:$AB$23)*_xlfn.XLOOKUP(UPPER(V12), TeamForm!$B$4:$B$23, TeamForm!$AC$4:$AC$23)), V33="BLANK", 0)</f>
        <v>5.7999999999999989</v>
      </c>
      <c r="BK56" s="263" cm="1">
        <f t="array" ref="BK56">_xlfn.IFS(W33="A", 10*(MIN(TeamForm!$AA$4:$AA$23)*MIN(TeamForm!$AD$4:$AD$23))/(_xlfn.XLOOKUP($AO56, TeamForm!$B$4:$B$23, TeamForm!$AD$4:$AD$23)*_xlfn.XLOOKUP(UPPER(W12), TeamForm!$B$4:$B$23, TeamForm!$AA$4:$AA$23)), W33="H", 10*(MIN(TeamForm!$AB$4:$AB$23)*MIN(TeamForm!$AC$4:$AC$23))/(_xlfn.XLOOKUP($AO56, TeamForm!$B$4:$B$23, TeamForm!$AB$4:$AB$23)*_xlfn.XLOOKUP(UPPER(W12), TeamForm!$B$4:$B$23, TeamForm!$AC$4:$AC$23)), W33="BLANK", 0)</f>
        <v>5.6250000000000009</v>
      </c>
      <c r="BL56" s="263" cm="1">
        <f t="array" ref="BL56">_xlfn.IFS(X33="A", 10*(MIN(TeamForm!$AA$4:$AA$23)*MIN(TeamForm!$AD$4:$AD$23))/(_xlfn.XLOOKUP($AO56, TeamForm!$B$4:$B$23, TeamForm!$AD$4:$AD$23)*_xlfn.XLOOKUP(UPPER(X12), TeamForm!$B$4:$B$23, TeamForm!$AA$4:$AA$23)), X33="H", 10*(MIN(TeamForm!$AB$4:$AB$23)*MIN(TeamForm!$AC$4:$AC$23))/(_xlfn.XLOOKUP($AO56, TeamForm!$B$4:$B$23, TeamForm!$AB$4:$AB$23)*_xlfn.XLOOKUP(UPPER(X12), TeamForm!$B$4:$B$23, TeamForm!$AC$4:$AC$23)), X33="BLANK", 0)</f>
        <v>2.5858559498956164</v>
      </c>
      <c r="BM56" s="263" cm="1">
        <f t="array" ref="BM56">_xlfn.IFS(Y33="A", 10*(MIN(TeamForm!$AA$4:$AA$23)*MIN(TeamForm!$AD$4:$AD$23))/(_xlfn.XLOOKUP($AO56, TeamForm!$B$4:$B$23, TeamForm!$AD$4:$AD$23)*_xlfn.XLOOKUP(UPPER(Y12), TeamForm!$B$4:$B$23, TeamForm!$AA$4:$AA$23)), Y33="H", 10*(MIN(TeamForm!$AB$4:$AB$23)*MIN(TeamForm!$AC$4:$AC$23))/(_xlfn.XLOOKUP($AO56, TeamForm!$B$4:$B$23, TeamForm!$AB$4:$AB$23)*_xlfn.XLOOKUP(UPPER(Y12), TeamForm!$B$4:$B$23, TeamForm!$AC$4:$AC$23)), Y33="BLANK", 0)</f>
        <v>2.8742145820983986</v>
      </c>
      <c r="BN56" s="263" cm="1">
        <f t="array" ref="BN56">_xlfn.IFS(Z33="A", 10*(MIN(TeamForm!$AA$4:$AA$23)*MIN(TeamForm!$AD$4:$AD$23))/(_xlfn.XLOOKUP($AO56, TeamForm!$B$4:$B$23, TeamForm!$AD$4:$AD$23)*_xlfn.XLOOKUP(UPPER(Z12), TeamForm!$B$4:$B$23, TeamForm!$AA$4:$AA$23)), Z33="H", 10*(MIN(TeamForm!$AB$4:$AB$23)*MIN(TeamForm!$AC$4:$AC$23))/(_xlfn.XLOOKUP($AO56, TeamForm!$B$4:$B$23, TeamForm!$AB$4:$AB$23)*_xlfn.XLOOKUP(UPPER(Z12), TeamForm!$B$4:$B$23, TeamForm!$AC$4:$AC$23)), Z33="BLANK", 0)</f>
        <v>3.2912976085031009</v>
      </c>
      <c r="BO56" s="263" cm="1">
        <f t="array" ref="BO56">_xlfn.IFS(AA33="A", 10*(MIN(TeamForm!$AA$4:$AA$23)*MIN(TeamForm!$AD$4:$AD$23))/(_xlfn.XLOOKUP($AO56, TeamForm!$B$4:$B$23, TeamForm!$AD$4:$AD$23)*_xlfn.XLOOKUP(UPPER(AA12), TeamForm!$B$4:$B$23, TeamForm!$AA$4:$AA$23)), AA33="H", 10*(MIN(TeamForm!$AB$4:$AB$23)*MIN(TeamForm!$AC$4:$AC$23))/(_xlfn.XLOOKUP($AO56, TeamForm!$B$4:$B$23, TeamForm!$AB$4:$AB$23)*_xlfn.XLOOKUP(UPPER(AA12), TeamForm!$B$4:$B$23, TeamForm!$AC$4:$AC$23)), AA33="BLANK", 0)</f>
        <v>4.7693114754098351</v>
      </c>
      <c r="BP56" s="263" cm="1">
        <f t="array" ref="BP56">_xlfn.IFS(AB33="A", 10*(MIN(TeamForm!$AA$4:$AA$23)*MIN(TeamForm!$AD$4:$AD$23))/(_xlfn.XLOOKUP($AO56, TeamForm!$B$4:$B$23, TeamForm!$AD$4:$AD$23)*_xlfn.XLOOKUP(UPPER(AB12), TeamForm!$B$4:$B$23, TeamForm!$AA$4:$AA$23)), AB33="H", 10*(MIN(TeamForm!$AB$4:$AB$23)*MIN(TeamForm!$AC$4:$AC$23))/(_xlfn.XLOOKUP($AO56, TeamForm!$B$4:$B$23, TeamForm!$AB$4:$AB$23)*_xlfn.XLOOKUP(UPPER(AB12), TeamForm!$B$4:$B$23, TeamForm!$AC$4:$AC$23)), AB33="BLANK", 0)</f>
        <v>3.5777729636048536</v>
      </c>
      <c r="BQ56" s="263" cm="1">
        <f t="array" ref="BQ56">_xlfn.IFS(AC33="A", 10*(MIN(TeamForm!$AA$4:$AA$23)*MIN(TeamForm!$AD$4:$AD$23))/(_xlfn.XLOOKUP($AO56, TeamForm!$B$4:$B$23, TeamForm!$AD$4:$AD$23)*_xlfn.XLOOKUP(UPPER(AC12), TeamForm!$B$4:$B$23, TeamForm!$AA$4:$AA$23)), AC33="H", 10*(MIN(TeamForm!$AB$4:$AB$23)*MIN(TeamForm!$AC$4:$AC$23))/(_xlfn.XLOOKUP($AO56, TeamForm!$B$4:$B$23, TeamForm!$AB$4:$AB$23)*_xlfn.XLOOKUP(UPPER(AC12), TeamForm!$B$4:$B$23, TeamForm!$AC$4:$AC$23)), AC33="BLANK", 0)</f>
        <v>5.6381395348837193</v>
      </c>
      <c r="BR56" s="263" cm="1">
        <f t="array" ref="BR56">_xlfn.IFS(AD33="A", 10*(MIN(TeamForm!$AA$4:$AA$23)*MIN(TeamForm!$AD$4:$AD$23))/(_xlfn.XLOOKUP($AO56, TeamForm!$B$4:$B$23, TeamForm!$AD$4:$AD$23)*_xlfn.XLOOKUP(UPPER(AD12), TeamForm!$B$4:$B$23, TeamForm!$AA$4:$AA$23)), AD33="H", 10*(MIN(TeamForm!$AB$4:$AB$23)*MIN(TeamForm!$AC$4:$AC$23))/(_xlfn.XLOOKUP($AO56, TeamForm!$B$4:$B$23, TeamForm!$AB$4:$AB$23)*_xlfn.XLOOKUP(UPPER(AD12), TeamForm!$B$4:$B$23, TeamForm!$AC$4:$AC$23)), AD33="BLANK", 0)</f>
        <v>2.397648083623694</v>
      </c>
      <c r="BS56" s="263" cm="1">
        <f t="array" ref="BS56">_xlfn.IFS(AE33="A", 10*(MIN(TeamForm!$AA$4:$AA$23)*MIN(TeamForm!$AD$4:$AD$23))/(_xlfn.XLOOKUP($AO56, TeamForm!$B$4:$B$23, TeamForm!$AD$4:$AD$23)*_xlfn.XLOOKUP(UPPER(AE12), TeamForm!$B$4:$B$23, TeamForm!$AA$4:$AA$23)), AE33="H", 10*(MIN(TeamForm!$AB$4:$AB$23)*MIN(TeamForm!$AC$4:$AC$23))/(_xlfn.XLOOKUP($AO56, TeamForm!$B$4:$B$23, TeamForm!$AB$4:$AB$23)*_xlfn.XLOOKUP(UPPER(AE12), TeamForm!$B$4:$B$23, TeamForm!$AC$4:$AC$23)), AE33="BLANK", 0)</f>
        <v>1.7877591151167547</v>
      </c>
      <c r="BT56" s="263" cm="1">
        <f t="array" ref="BT56">_xlfn.IFS(AF33="A", 10*(MIN(TeamForm!$AA$4:$AA$23)*MIN(TeamForm!$AD$4:$AD$23))/(_xlfn.XLOOKUP($AO56, TeamForm!$B$4:$B$23, TeamForm!$AD$4:$AD$23)*_xlfn.XLOOKUP(UPPER(AF12), TeamForm!$B$4:$B$23, TeamForm!$AA$4:$AA$23)), AF33="H", 10*(MIN(TeamForm!$AB$4:$AB$23)*MIN(TeamForm!$AC$4:$AC$23))/(_xlfn.XLOOKUP($AO56, TeamForm!$B$4:$B$23, TeamForm!$AB$4:$AB$23)*_xlfn.XLOOKUP(UPPER(AF12), TeamForm!$B$4:$B$23, TeamForm!$AC$4:$AC$23)), AF33="BLANK", 0)</f>
        <v>2.6731165391406719</v>
      </c>
      <c r="BU56" s="263" cm="1">
        <f t="array" ref="BU56">_xlfn.IFS(AG33="A", 10*(MIN(TeamForm!$AA$4:$AA$23)*MIN(TeamForm!$AD$4:$AD$23))/(_xlfn.XLOOKUP($AO56, TeamForm!$B$4:$B$23, TeamForm!$AD$4:$AD$23)*_xlfn.XLOOKUP(UPPER(AG12), TeamForm!$B$4:$B$23, TeamForm!$AA$4:$AA$23)), AG33="H", 10*(MIN(TeamForm!$AB$4:$AB$23)*MIN(TeamForm!$AC$4:$AC$23))/(_xlfn.XLOOKUP($AO56, TeamForm!$B$4:$B$23, TeamForm!$AB$4:$AB$23)*_xlfn.XLOOKUP(UPPER(AG12), TeamForm!$B$4:$B$23, TeamForm!$AC$4:$AC$23)), AG33="BLANK", 0)</f>
        <v>5.7999999999999989</v>
      </c>
      <c r="BV56" s="263" cm="1">
        <f t="array" ref="BV56">_xlfn.IFS(AH33="A", 10*(MIN(TeamForm!$AA$4:$AA$23)*MIN(TeamForm!$AD$4:$AD$23))/(_xlfn.XLOOKUP($AO56, TeamForm!$B$4:$B$23, TeamForm!$AD$4:$AD$23)*_xlfn.XLOOKUP(UPPER(AH12), TeamForm!$B$4:$B$23, TeamForm!$AA$4:$AA$23)), AH33="H", 10*(MIN(TeamForm!$AB$4:$AB$23)*MIN(TeamForm!$AC$4:$AC$23))/(_xlfn.XLOOKUP($AO56, TeamForm!$B$4:$B$23, TeamForm!$AB$4:$AB$23)*_xlfn.XLOOKUP(UPPER(AH12), TeamForm!$B$4:$B$23, TeamForm!$AC$4:$AC$23)), AH33="BLANK", 0)</f>
        <v>5.7999999999999989</v>
      </c>
      <c r="BW56" s="263" cm="1">
        <f t="array" ref="BW56">_xlfn.IFS(AI33="A", 10*(MIN(TeamForm!$AA$4:$AA$23)*MIN(TeamForm!$AD$4:$AD$23))/(_xlfn.XLOOKUP($AO56, TeamForm!$B$4:$B$23, TeamForm!$AD$4:$AD$23)*_xlfn.XLOOKUP(UPPER(AI12), TeamForm!$B$4:$B$23, TeamForm!$AA$4:$AA$23)), AI33="H", 10*(MIN(TeamForm!$AB$4:$AB$23)*MIN(TeamForm!$AC$4:$AC$23))/(_xlfn.XLOOKUP($AO56, TeamForm!$B$4:$B$23, TeamForm!$AB$4:$AB$23)*_xlfn.XLOOKUP(UPPER(AI12), TeamForm!$B$4:$B$23, TeamForm!$AC$4:$AC$23)), AI33="BLANK", 0)</f>
        <v>2.9386120996441285</v>
      </c>
      <c r="BX56" s="263" cm="1">
        <f t="array" ref="BX56">_xlfn.IFS(AJ33="A", 10*(MIN(TeamForm!$AA$4:$AA$23)*MIN(TeamForm!$AD$4:$AD$23))/(_xlfn.XLOOKUP($AO56, TeamForm!$B$4:$B$23, TeamForm!$AD$4:$AD$23)*_xlfn.XLOOKUP(UPPER(AJ12), TeamForm!$B$4:$B$23, TeamForm!$AA$4:$AA$23)), AJ33="H", 10*(MIN(TeamForm!$AB$4:$AB$23)*MIN(TeamForm!$AC$4:$AC$23))/(_xlfn.XLOOKUP($AO56, TeamForm!$B$4:$B$23, TeamForm!$AB$4:$AB$23)*_xlfn.XLOOKUP(UPPER(AJ12), TeamForm!$B$4:$B$23, TeamForm!$AC$4:$AC$23)), AJ33="BLANK", 0)</f>
        <v>4.2041618497109816</v>
      </c>
      <c r="BY56" s="263" cm="1">
        <f t="array" ref="BY56">_xlfn.IFS(AK33="A", 10*(MIN(TeamForm!$AA$4:$AA$23)*MIN(TeamForm!$AD$4:$AD$23))/(_xlfn.XLOOKUP($AO56, TeamForm!$B$4:$B$23, TeamForm!$AD$4:$AD$23)*_xlfn.XLOOKUP(UPPER(AK12), TeamForm!$B$4:$B$23, TeamForm!$AA$4:$AA$23)), AK33="H", 10*(MIN(TeamForm!$AB$4:$AB$23)*MIN(TeamForm!$AC$4:$AC$23))/(_xlfn.XLOOKUP($AO56, TeamForm!$B$4:$B$23, TeamForm!$AB$4:$AB$23)*_xlfn.XLOOKUP(UPPER(AK12), TeamForm!$B$4:$B$23, TeamForm!$AC$4:$AC$23)), AK33="BLANK", 0)</f>
        <v>2.0416895604395604</v>
      </c>
      <c r="BZ56" s="263" cm="1">
        <f t="array" ref="BZ56">_xlfn.IFS(AL33="A", 10*(MIN(TeamForm!$AA$4:$AA$23)*MIN(TeamForm!$AD$4:$AD$23))/(_xlfn.XLOOKUP($AO56, TeamForm!$B$4:$B$23, TeamForm!$AD$4:$AD$23)*_xlfn.XLOOKUP(UPPER(AL12), TeamForm!$B$4:$B$23, TeamForm!$AA$4:$AA$23)), AL33="H", 10*(MIN(TeamForm!$AB$4:$AB$23)*MIN(TeamForm!$AC$4:$AC$23))/(_xlfn.XLOOKUP($AO56, TeamForm!$B$4:$B$23, TeamForm!$AB$4:$AB$23)*_xlfn.XLOOKUP(UPPER(AL12), TeamForm!$B$4:$B$23, TeamForm!$AC$4:$AC$23)), AL33="BLANK", 0)</f>
        <v>1.6760825439783495</v>
      </c>
      <c r="CA56" s="259" cm="1">
        <f t="array" ref="CA56">_xlfn.IFS(AM33="A", 10*(MIN(TeamForm!$AA$4:$AA$23)*MIN(TeamForm!$AD$4:$AD$23))/(_xlfn.XLOOKUP($AO56, TeamForm!$B$4:$B$23, TeamForm!$AD$4:$AD$23)*_xlfn.XLOOKUP(UPPER(AM12), TeamForm!$B$4:$B$23, TeamForm!$AA$4:$AA$23)), AM33="H", 10*(MIN(TeamForm!$AB$4:$AB$23)*MIN(TeamForm!$AC$4:$AC$23))/(_xlfn.XLOOKUP($AO56, TeamForm!$B$4:$B$23, TeamForm!$AB$4:$AB$23)*_xlfn.XLOOKUP(UPPER(AM12), TeamForm!$B$4:$B$23, TeamForm!$AC$4:$AC$23)), AM33="BLANK", 0)</f>
        <v>3.3555709342560549</v>
      </c>
    </row>
    <row r="57" spans="1:79">
      <c r="A57" s="172" t="s">
        <v>70</v>
      </c>
      <c r="B57" s="258" cm="1">
        <f t="array" ref="B57">_xlfn.IFS(B34="A", (10*_xlfn.XLOOKUP($A57, TeamForm!$B$4:$B$23, TeamForm!$AC$4:$AC$23)*_xlfn.XLOOKUP(UPPER(B13), TeamForm!$B$4:$B$23, TeamForm!$AB$4:$AB$23))/(MAX(TeamForm!$AC$4:$AC$23)*MAX(TeamForm!$AB$4:$AB$23)), B34="H", (10*_xlfn.XLOOKUP($A57, TeamForm!$B$4:$B$23, TeamForm!$AA$4:$AA$23)*_xlfn.XLOOKUP(UPPER(B13), TeamForm!$B$4:$B$23, TeamForm!$AD$4:$AD$23))/(MAX(TeamForm!$AA$4:$AA$23)*MAX(TeamForm!$AD$4:$AD$23)), B34="BLANK", "0")</f>
        <v>8.4032476319350469</v>
      </c>
      <c r="C57" s="258" cm="1">
        <f t="array" ref="C57">_xlfn.IFS(C34="A", (10*_xlfn.XLOOKUP($A57, TeamForm!$B$4:$B$23, TeamForm!$AC$4:$AC$23)*_xlfn.XLOOKUP(UPPER(C13), TeamForm!$B$4:$B$23, TeamForm!$AB$4:$AB$23))/(MAX(TeamForm!$AC$4:$AC$23)*MAX(TeamForm!$AB$4:$AB$23)), C34="H", (10*_xlfn.XLOOKUP($A57, TeamForm!$B$4:$B$23, TeamForm!$AA$4:$AA$23)*_xlfn.XLOOKUP(UPPER(C13), TeamForm!$B$4:$B$23, TeamForm!$AD$4:$AD$23))/(MAX(TeamForm!$AA$4:$AA$23)*MAX(TeamForm!$AD$4:$AD$23)), C34="BLANK", "0")</f>
        <v>2.4604080493187612</v>
      </c>
      <c r="D57" s="258" cm="1">
        <f t="array" ref="D57">_xlfn.IFS(D34="A", (10*_xlfn.XLOOKUP($A57, TeamForm!$B$4:$B$23, TeamForm!$AC$4:$AC$23)*_xlfn.XLOOKUP(UPPER(D13), TeamForm!$B$4:$B$23, TeamForm!$AB$4:$AB$23))/(MAX(TeamForm!$AC$4:$AC$23)*MAX(TeamForm!$AB$4:$AB$23)), D34="H", (10*_xlfn.XLOOKUP($A57, TeamForm!$B$4:$B$23, TeamForm!$AA$4:$AA$23)*_xlfn.XLOOKUP(UPPER(D13), TeamForm!$B$4:$B$23, TeamForm!$AD$4:$AD$23))/(MAX(TeamForm!$AA$4:$AA$23)*MAX(TeamForm!$AD$4:$AD$23)), D34="BLANK", "0")</f>
        <v>4.6937058845042596</v>
      </c>
      <c r="E57" s="258" cm="1">
        <f t="array" ref="E57">_xlfn.IFS(E34="A", (10*_xlfn.XLOOKUP($A57, TeamForm!$B$4:$B$23, TeamForm!$AC$4:$AC$23)*_xlfn.XLOOKUP(UPPER(E13), TeamForm!$B$4:$B$23, TeamForm!$AB$4:$AB$23))/(MAX(TeamForm!$AC$4:$AC$23)*MAX(TeamForm!$AB$4:$AB$23)), E34="H", (10*_xlfn.XLOOKUP($A57, TeamForm!$B$4:$B$23, TeamForm!$AA$4:$AA$23)*_xlfn.XLOOKUP(UPPER(E13), TeamForm!$B$4:$B$23, TeamForm!$AD$4:$AD$23))/(MAX(TeamForm!$AA$4:$AA$23)*MAX(TeamForm!$AD$4:$AD$23)), E34="BLANK", "0")</f>
        <v>4.6578717269546024</v>
      </c>
      <c r="F57" s="258" cm="1">
        <f t="array" ref="F57">_xlfn.IFS(F34="A", (10*_xlfn.XLOOKUP($A57, TeamForm!$B$4:$B$23, TeamForm!$AC$4:$AC$23)*_xlfn.XLOOKUP(UPPER(F13), TeamForm!$B$4:$B$23, TeamForm!$AB$4:$AB$23))/(MAX(TeamForm!$AC$4:$AC$23)*MAX(TeamForm!$AB$4:$AB$23)), F34="H", (10*_xlfn.XLOOKUP($A57, TeamForm!$B$4:$B$23, TeamForm!$AA$4:$AA$23)*_xlfn.XLOOKUP(UPPER(F13), TeamForm!$B$4:$B$23, TeamForm!$AD$4:$AD$23))/(MAX(TeamForm!$AA$4:$AA$23)*MAX(TeamForm!$AD$4:$AD$23)), F34="BLANK", "0")</f>
        <v>4.4056404060003818</v>
      </c>
      <c r="G57" s="258" cm="1">
        <f t="array" ref="G57">_xlfn.IFS(G34="A", (10*_xlfn.XLOOKUP($A57, TeamForm!$B$4:$B$23, TeamForm!$AC$4:$AC$23)*_xlfn.XLOOKUP(UPPER(G13), TeamForm!$B$4:$B$23, TeamForm!$AB$4:$AB$23))/(MAX(TeamForm!$AC$4:$AC$23)*MAX(TeamForm!$AB$4:$AB$23)), G34="H", (10*_xlfn.XLOOKUP($A57, TeamForm!$B$4:$B$23, TeamForm!$AA$4:$AA$23)*_xlfn.XLOOKUP(UPPER(G13), TeamForm!$B$4:$B$23, TeamForm!$AD$4:$AD$23))/(MAX(TeamForm!$AA$4:$AA$23)*MAX(TeamForm!$AD$4:$AD$23)), G34="BLANK", "0")</f>
        <v>6.8915522907403837</v>
      </c>
      <c r="H57" s="258" cm="1">
        <f t="array" ref="H57">_xlfn.IFS(H34="A", (10*_xlfn.XLOOKUP($A57, TeamForm!$B$4:$B$23, TeamForm!$AC$4:$AC$23)*_xlfn.XLOOKUP(UPPER(H13), TeamForm!$B$4:$B$23, TeamForm!$AB$4:$AB$23))/(MAX(TeamForm!$AC$4:$AC$23)*MAX(TeamForm!$AB$4:$AB$23)), H34="H", (10*_xlfn.XLOOKUP($A57, TeamForm!$B$4:$B$23, TeamForm!$AA$4:$AA$23)*_xlfn.XLOOKUP(UPPER(H13), TeamForm!$B$4:$B$23, TeamForm!$AD$4:$AD$23))/(MAX(TeamForm!$AA$4:$AA$23)*MAX(TeamForm!$AD$4:$AD$23)), H34="BLANK", "0")</f>
        <v>5.6630581867388363</v>
      </c>
      <c r="I57" s="258" cm="1">
        <f t="array" ref="I57">_xlfn.IFS(I34="A", (10*_xlfn.XLOOKUP($A57, TeamForm!$B$4:$B$23, TeamForm!$AC$4:$AC$23)*_xlfn.XLOOKUP(UPPER(I13), TeamForm!$B$4:$B$23, TeamForm!$AB$4:$AB$23))/(MAX(TeamForm!$AC$4:$AC$23)*MAX(TeamForm!$AB$4:$AB$23)), I34="H", (10*_xlfn.XLOOKUP($A57, TeamForm!$B$4:$B$23, TeamForm!$AA$4:$AA$23)*_xlfn.XLOOKUP(UPPER(I13), TeamForm!$B$4:$B$23, TeamForm!$AD$4:$AD$23))/(MAX(TeamForm!$AA$4:$AA$23)*MAX(TeamForm!$AD$4:$AD$23)), I34="BLANK", "0")</f>
        <v>2.6076119497053543</v>
      </c>
      <c r="J57" s="258" cm="1">
        <f t="array" ref="J57">_xlfn.IFS(J34="A", (10*_xlfn.XLOOKUP($A57, TeamForm!$B$4:$B$23, TeamForm!$AC$4:$AC$23)*_xlfn.XLOOKUP(UPPER(J13), TeamForm!$B$4:$B$23, TeamForm!$AB$4:$AB$23))/(MAX(TeamForm!$AC$4:$AC$23)*MAX(TeamForm!$AB$4:$AB$23)), J34="H", (10*_xlfn.XLOOKUP($A57, TeamForm!$B$4:$B$23, TeamForm!$AA$4:$AA$23)*_xlfn.XLOOKUP(UPPER(J13), TeamForm!$B$4:$B$23, TeamForm!$AD$4:$AD$23))/(MAX(TeamForm!$AA$4:$AA$23)*MAX(TeamForm!$AD$4:$AD$23)), J34="BLANK", "0")</f>
        <v>4.725635856507691</v>
      </c>
      <c r="K57" s="258" cm="1">
        <f t="array" ref="K57">_xlfn.IFS(K34="A", (10*_xlfn.XLOOKUP($A57, TeamForm!$B$4:$B$23, TeamForm!$AC$4:$AC$23)*_xlfn.XLOOKUP(UPPER(K13), TeamForm!$B$4:$B$23, TeamForm!$AB$4:$AB$23))/(MAX(TeamForm!$AC$4:$AC$23)*MAX(TeamForm!$AB$4:$AB$23)), K34="H", (10*_xlfn.XLOOKUP($A57, TeamForm!$B$4:$B$23, TeamForm!$AA$4:$AA$23)*_xlfn.XLOOKUP(UPPER(K13), TeamForm!$B$4:$B$23, TeamForm!$AD$4:$AD$23))/(MAX(TeamForm!$AA$4:$AA$23)*MAX(TeamForm!$AD$4:$AD$23)), K34="BLANK", "0")</f>
        <v>4.550195348479142</v>
      </c>
      <c r="L57" s="258" cm="1">
        <f t="array" ref="L57">_xlfn.IFS(L34="A", (10*_xlfn.XLOOKUP($A57, TeamForm!$B$4:$B$23, TeamForm!$AC$4:$AC$23)*_xlfn.XLOOKUP(UPPER(L13), TeamForm!$B$4:$B$23, TeamForm!$AB$4:$AB$23))/(MAX(TeamForm!$AC$4:$AC$23)*MAX(TeamForm!$AB$4:$AB$23)), L34="H", (10*_xlfn.XLOOKUP($A57, TeamForm!$B$4:$B$23, TeamForm!$AA$4:$AA$23)*_xlfn.XLOOKUP(UPPER(L13), TeamForm!$B$4:$B$23, TeamForm!$AD$4:$AD$23))/(MAX(TeamForm!$AA$4:$AA$23)*MAX(TeamForm!$AD$4:$AD$23)), L34="BLANK", "0")</f>
        <v>3.3853239322935216</v>
      </c>
      <c r="M57" s="258" cm="1">
        <f t="array" ref="M57">_xlfn.IFS(M34="A", (10*_xlfn.XLOOKUP($A57, TeamForm!$B$4:$B$23, TeamForm!$AC$4:$AC$23)*_xlfn.XLOOKUP(UPPER(M13), TeamForm!$B$4:$B$23, TeamForm!$AB$4:$AB$23))/(MAX(TeamForm!$AC$4:$AC$23)*MAX(TeamForm!$AB$4:$AB$23)), M34="H", (10*_xlfn.XLOOKUP($A57, TeamForm!$B$4:$B$23, TeamForm!$AA$4:$AA$23)*_xlfn.XLOOKUP(UPPER(M13), TeamForm!$B$4:$B$23, TeamForm!$AD$4:$AD$23))/(MAX(TeamForm!$AA$4:$AA$23)*MAX(TeamForm!$AD$4:$AD$23)), M34="BLANK", "0")</f>
        <v>6.2199918066366244</v>
      </c>
      <c r="N57" s="258" cm="1">
        <f t="array" ref="N57">_xlfn.IFS(N34="A", (10*_xlfn.XLOOKUP($A57, TeamForm!$B$4:$B$23, TeamForm!$AC$4:$AC$23)*_xlfn.XLOOKUP(UPPER(N13), TeamForm!$B$4:$B$23, TeamForm!$AB$4:$AB$23))/(MAX(TeamForm!$AC$4:$AC$23)*MAX(TeamForm!$AB$4:$AB$23)), N34="H", (10*_xlfn.XLOOKUP($A57, TeamForm!$B$4:$B$23, TeamForm!$AA$4:$AA$23)*_xlfn.XLOOKUP(UPPER(N13), TeamForm!$B$4:$B$23, TeamForm!$AD$4:$AD$23))/(MAX(TeamForm!$AA$4:$AA$23)*MAX(TeamForm!$AD$4:$AD$23)), N34="BLANK", "0")</f>
        <v>4.6497220274874866</v>
      </c>
      <c r="O57" s="258" cm="1">
        <f t="array" ref="O57">_xlfn.IFS(O34="A", (10*_xlfn.XLOOKUP($A57, TeamForm!$B$4:$B$23, TeamForm!$AC$4:$AC$23)*_xlfn.XLOOKUP(UPPER(O13), TeamForm!$B$4:$B$23, TeamForm!$AB$4:$AB$23))/(MAX(TeamForm!$AC$4:$AC$23)*MAX(TeamForm!$AB$4:$AB$23)), O34="H", (10*_xlfn.XLOOKUP($A57, TeamForm!$B$4:$B$23, TeamForm!$AA$4:$AA$23)*_xlfn.XLOOKUP(UPPER(O13), TeamForm!$B$4:$B$23, TeamForm!$AD$4:$AD$23))/(MAX(TeamForm!$AA$4:$AA$23)*MAX(TeamForm!$AD$4:$AD$23)), O34="BLANK", "0")</f>
        <v>3.7665505940188444</v>
      </c>
      <c r="P57" s="258" cm="1">
        <f t="array" ref="P57">_xlfn.IFS(P34="A", (10*_xlfn.XLOOKUP($A57, TeamForm!$B$4:$B$23, TeamForm!$AC$4:$AC$23)*_xlfn.XLOOKUP(UPPER(P13), TeamForm!$B$4:$B$23, TeamForm!$AB$4:$AB$23))/(MAX(TeamForm!$AC$4:$AC$23)*MAX(TeamForm!$AB$4:$AB$23)), P34="H", (10*_xlfn.XLOOKUP($A57, TeamForm!$B$4:$B$23, TeamForm!$AA$4:$AA$23)*_xlfn.XLOOKUP(UPPER(P13), TeamForm!$B$4:$B$23, TeamForm!$AD$4:$AD$23))/(MAX(TeamForm!$AA$4:$AA$23)*MAX(TeamForm!$AD$4:$AD$23)), P34="BLANK", "0")</f>
        <v>8.4032476319350469</v>
      </c>
      <c r="Q57" s="258" cm="1">
        <f t="array" ref="Q57">_xlfn.IFS(Q34="A", (10*_xlfn.XLOOKUP($A57, TeamForm!$B$4:$B$23, TeamForm!$AC$4:$AC$23)*_xlfn.XLOOKUP(UPPER(Q13), TeamForm!$B$4:$B$23, TeamForm!$AB$4:$AB$23))/(MAX(TeamForm!$AC$4:$AC$23)*MAX(TeamForm!$AB$4:$AB$23)), Q34="H", (10*_xlfn.XLOOKUP($A57, TeamForm!$B$4:$B$23, TeamForm!$AA$4:$AA$23)*_xlfn.XLOOKUP(UPPER(Q13), TeamForm!$B$4:$B$23, TeamForm!$AD$4:$AD$23))/(MAX(TeamForm!$AA$4:$AA$23)*MAX(TeamForm!$AD$4:$AD$23)), Q34="BLANK", "0")</f>
        <v>5.8446474734775187</v>
      </c>
      <c r="R57" s="258" cm="1">
        <f t="array" ref="R57">_xlfn.IFS(R34="A", (10*_xlfn.XLOOKUP($A57, TeamForm!$B$4:$B$23, TeamForm!$AC$4:$AC$23)*_xlfn.XLOOKUP(UPPER(R13), TeamForm!$B$4:$B$23, TeamForm!$AB$4:$AB$23))/(MAX(TeamForm!$AC$4:$AC$23)*MAX(TeamForm!$AB$4:$AB$23)), R34="H", (10*_xlfn.XLOOKUP($A57, TeamForm!$B$4:$B$23, TeamForm!$AA$4:$AA$23)*_xlfn.XLOOKUP(UPPER(R13), TeamForm!$B$4:$B$23, TeamForm!$AD$4:$AD$23))/(MAX(TeamForm!$AA$4:$AA$23)*MAX(TeamForm!$AD$4:$AD$23)), R34="BLANK", "0")</f>
        <v>4.550195348479142</v>
      </c>
      <c r="S57" s="258" cm="1">
        <f t="array" ref="S57">_xlfn.IFS(S34="A", (10*_xlfn.XLOOKUP($A57, TeamForm!$B$4:$B$23, TeamForm!$AC$4:$AC$23)*_xlfn.XLOOKUP(UPPER(S13), TeamForm!$B$4:$B$23, TeamForm!$AB$4:$AB$23))/(MAX(TeamForm!$AC$4:$AC$23)*MAX(TeamForm!$AB$4:$AB$23)), S34="H", (10*_xlfn.XLOOKUP($A57, TeamForm!$B$4:$B$23, TeamForm!$AA$4:$AA$23)*_xlfn.XLOOKUP(UPPER(S13), TeamForm!$B$4:$B$23, TeamForm!$AD$4:$AD$23))/(MAX(TeamForm!$AA$4:$AA$23)*MAX(TeamForm!$AD$4:$AD$23)), S34="BLANK", "0")</f>
        <v>5.343603622358696</v>
      </c>
      <c r="T57" s="258" cm="1">
        <f t="array" ref="T57">_xlfn.IFS(T34="A", (10*_xlfn.XLOOKUP($A57, TeamForm!$B$4:$B$23, TeamForm!$AC$4:$AC$23)*_xlfn.XLOOKUP(UPPER(T13), TeamForm!$B$4:$B$23, TeamForm!$AB$4:$AB$23))/(MAX(TeamForm!$AC$4:$AC$23)*MAX(TeamForm!$AB$4:$AB$23)), T34="H", (10*_xlfn.XLOOKUP($A57, TeamForm!$B$4:$B$23, TeamForm!$AA$4:$AA$23)*_xlfn.XLOOKUP(UPPER(T13), TeamForm!$B$4:$B$23, TeamForm!$AD$4:$AD$23))/(MAX(TeamForm!$AA$4:$AA$23)*MAX(TeamForm!$AD$4:$AD$23)), T34="BLANK", "0")</f>
        <v>2.8944519621109603</v>
      </c>
      <c r="U57" s="258" cm="1">
        <f t="array" ref="U57">_xlfn.IFS(U34="A", (10*_xlfn.XLOOKUP($A57, TeamForm!$B$4:$B$23, TeamForm!$AC$4:$AC$23)*_xlfn.XLOOKUP(UPPER(U13), TeamForm!$B$4:$B$23, TeamForm!$AB$4:$AB$23))/(MAX(TeamForm!$AC$4:$AC$23)*MAX(TeamForm!$AB$4:$AB$23)), U34="H", (10*_xlfn.XLOOKUP($A57, TeamForm!$B$4:$B$23, TeamForm!$AA$4:$AA$23)*_xlfn.XLOOKUP(UPPER(U13), TeamForm!$B$4:$B$23, TeamForm!$AD$4:$AD$23))/(MAX(TeamForm!$AA$4:$AA$23)*MAX(TeamForm!$AD$4:$AD$23)), U34="BLANK", "0")</f>
        <v>4.6578717269546024</v>
      </c>
      <c r="V57" s="258" cm="1">
        <f t="array" ref="V57">_xlfn.IFS(V34="A", (10*_xlfn.XLOOKUP($A57, TeamForm!$B$4:$B$23, TeamForm!$AC$4:$AC$23)*_xlfn.XLOOKUP(UPPER(V13), TeamForm!$B$4:$B$23, TeamForm!$AB$4:$AB$23))/(MAX(TeamForm!$AC$4:$AC$23)*MAX(TeamForm!$AB$4:$AB$23)), V34="H", (10*_xlfn.XLOOKUP($A57, TeamForm!$B$4:$B$23, TeamForm!$AA$4:$AA$23)*_xlfn.XLOOKUP(UPPER(V13), TeamForm!$B$4:$B$23, TeamForm!$AD$4:$AD$23))/(MAX(TeamForm!$AA$4:$AA$23)*MAX(TeamForm!$AD$4:$AD$23)), V34="BLANK", "0")</f>
        <v>5.9901768483191269</v>
      </c>
      <c r="W57" s="258" cm="1">
        <f t="array" ref="W57">_xlfn.IFS(W34="A", (10*_xlfn.XLOOKUP($A57, TeamForm!$B$4:$B$23, TeamForm!$AC$4:$AC$23)*_xlfn.XLOOKUP(UPPER(W13), TeamForm!$B$4:$B$23, TeamForm!$AB$4:$AB$23))/(MAX(TeamForm!$AC$4:$AC$23)*MAX(TeamForm!$AB$4:$AB$23)), W34="H", (10*_xlfn.XLOOKUP($A57, TeamForm!$B$4:$B$23, TeamForm!$AA$4:$AA$23)*_xlfn.XLOOKUP(UPPER(W13), TeamForm!$B$4:$B$23, TeamForm!$AD$4:$AD$23))/(MAX(TeamForm!$AA$4:$AA$23)*MAX(TeamForm!$AD$4:$AD$23)), W34="BLANK", "0")</f>
        <v>4.007702716769022</v>
      </c>
      <c r="X57" s="258" cm="1">
        <f t="array" ref="X57">_xlfn.IFS(X34="A", (10*_xlfn.XLOOKUP($A57, TeamForm!$B$4:$B$23, TeamForm!$AC$4:$AC$23)*_xlfn.XLOOKUP(UPPER(X13), TeamForm!$B$4:$B$23, TeamForm!$AB$4:$AB$23))/(MAX(TeamForm!$AC$4:$AC$23)*MAX(TeamForm!$AB$4:$AB$23)), X34="H", (10*_xlfn.XLOOKUP($A57, TeamForm!$B$4:$B$23, TeamForm!$AA$4:$AA$23)*_xlfn.XLOOKUP(UPPER(X13), TeamForm!$B$4:$B$23, TeamForm!$AD$4:$AD$23))/(MAX(TeamForm!$AA$4:$AA$23)*MAX(TeamForm!$AD$4:$AD$23)), X34="BLANK", "0")</f>
        <v>2.6581701692855764</v>
      </c>
      <c r="Y57" s="258" cm="1">
        <f t="array" ref="Y57">_xlfn.IFS(Y34="A", (10*_xlfn.XLOOKUP($A57, TeamForm!$B$4:$B$23, TeamForm!$AC$4:$AC$23)*_xlfn.XLOOKUP(UPPER(Y13), TeamForm!$B$4:$B$23, TeamForm!$AB$4:$AB$23))/(MAX(TeamForm!$AC$4:$AC$23)*MAX(TeamForm!$AB$4:$AB$23)), Y34="H", (10*_xlfn.XLOOKUP($A57, TeamForm!$B$4:$B$23, TeamForm!$AA$4:$AA$23)*_xlfn.XLOOKUP(UPPER(Y13), TeamForm!$B$4:$B$23, TeamForm!$AD$4:$AD$23))/(MAX(TeamForm!$AA$4:$AA$23)*MAX(TeamForm!$AD$4:$AD$23)), Y34="BLANK", "0")</f>
        <v>4.2081461809038139</v>
      </c>
      <c r="Z57" s="258" cm="1">
        <f t="array" ref="Z57">_xlfn.IFS(Z34="A", (10*_xlfn.XLOOKUP($A57, TeamForm!$B$4:$B$23, TeamForm!$AC$4:$AC$23)*_xlfn.XLOOKUP(UPPER(Z13), TeamForm!$B$4:$B$23, TeamForm!$AB$4:$AB$23))/(MAX(TeamForm!$AC$4:$AC$23)*MAX(TeamForm!$AB$4:$AB$23)), Z34="H", (10*_xlfn.XLOOKUP($A57, TeamForm!$B$4:$B$23, TeamForm!$AA$4:$AA$23)*_xlfn.XLOOKUP(UPPER(Z13), TeamForm!$B$4:$B$23, TeamForm!$AD$4:$AD$23))/(MAX(TeamForm!$AA$4:$AA$23)*MAX(TeamForm!$AD$4:$AD$23)), Z34="BLANK", "0")</f>
        <v>3.7835973360927588</v>
      </c>
      <c r="AA57" s="258" cm="1">
        <f t="array" ref="AA57">_xlfn.IFS(AA34="A", (10*_xlfn.XLOOKUP($A57, TeamForm!$B$4:$B$23, TeamForm!$AC$4:$AC$23)*_xlfn.XLOOKUP(UPPER(AA13), TeamForm!$B$4:$B$23, TeamForm!$AB$4:$AB$23))/(MAX(TeamForm!$AC$4:$AC$23)*MAX(TeamForm!$AB$4:$AB$23)), AA34="H", (10*_xlfn.XLOOKUP($A57, TeamForm!$B$4:$B$23, TeamForm!$AA$4:$AA$23)*_xlfn.XLOOKUP(UPPER(AA13), TeamForm!$B$4:$B$23, TeamForm!$AD$4:$AD$23))/(MAX(TeamForm!$AA$4:$AA$23)*MAX(TeamForm!$AD$4:$AD$23)), AA34="BLANK", "0")</f>
        <v>3.5372822969916107</v>
      </c>
      <c r="AB57" s="258" cm="1">
        <f t="array" ref="AB57">_xlfn.IFS(AB34="A", (10*_xlfn.XLOOKUP($A57, TeamForm!$B$4:$B$23, TeamForm!$AC$4:$AC$23)*_xlfn.XLOOKUP(UPPER(AB13), TeamForm!$B$4:$B$23, TeamForm!$AB$4:$AB$23))/(MAX(TeamForm!$AC$4:$AC$23)*MAX(TeamForm!$AB$4:$AB$23)), AB34="H", (10*_xlfn.XLOOKUP($A57, TeamForm!$B$4:$B$23, TeamForm!$AA$4:$AA$23)*_xlfn.XLOOKUP(UPPER(AB13), TeamForm!$B$4:$B$23, TeamForm!$AD$4:$AD$23))/(MAX(TeamForm!$AA$4:$AA$23)*MAX(TeamForm!$AD$4:$AD$23)), AB34="BLANK", "0")</f>
        <v>8.4032476319350469</v>
      </c>
      <c r="AC57" s="258" cm="1">
        <f t="array" ref="AC57">_xlfn.IFS(AC34="A", (10*_xlfn.XLOOKUP($A57, TeamForm!$B$4:$B$23, TeamForm!$AC$4:$AC$23)*_xlfn.XLOOKUP(UPPER(AC13), TeamForm!$B$4:$B$23, TeamForm!$AB$4:$AB$23))/(MAX(TeamForm!$AC$4:$AC$23)*MAX(TeamForm!$AB$4:$AB$23)), AC34="H", (10*_xlfn.XLOOKUP($A57, TeamForm!$B$4:$B$23, TeamForm!$AA$4:$AA$23)*_xlfn.XLOOKUP(UPPER(AC13), TeamForm!$B$4:$B$23, TeamForm!$AD$4:$AD$23))/(MAX(TeamForm!$AA$4:$AA$23)*MAX(TeamForm!$AD$4:$AD$23)), AC34="BLANK", "0")</f>
        <v>2.4407247849242113</v>
      </c>
      <c r="AD57" s="258" cm="1">
        <f t="array" ref="AD57">_xlfn.IFS(AD34="A", (10*_xlfn.XLOOKUP($A57, TeamForm!$B$4:$B$23, TeamForm!$AC$4:$AC$23)*_xlfn.XLOOKUP(UPPER(AD13), TeamForm!$B$4:$B$23, TeamForm!$AB$4:$AB$23))/(MAX(TeamForm!$AC$4:$AC$23)*MAX(TeamForm!$AB$4:$AB$23)), AD34="H", (10*_xlfn.XLOOKUP($A57, TeamForm!$B$4:$B$23, TeamForm!$AA$4:$AA$23)*_xlfn.XLOOKUP(UPPER(AD13), TeamForm!$B$4:$B$23, TeamForm!$AD$4:$AD$23))/(MAX(TeamForm!$AA$4:$AA$23)*MAX(TeamForm!$AD$4:$AD$23)), AD34="BLANK", "0")</f>
        <v>5.8770598215450978</v>
      </c>
      <c r="AE57" s="258" cm="1">
        <f t="array" ref="AE57">_xlfn.IFS(AE34="A", (10*_xlfn.XLOOKUP($A57, TeamForm!$B$4:$B$23, TeamForm!$AC$4:$AC$23)*_xlfn.XLOOKUP(UPPER(AE13), TeamForm!$B$4:$B$23, TeamForm!$AB$4:$AB$23))/(MAX(TeamForm!$AC$4:$AC$23)*MAX(TeamForm!$AB$4:$AB$23)), AE34="H", (10*_xlfn.XLOOKUP($A57, TeamForm!$B$4:$B$23, TeamForm!$AA$4:$AA$23)*_xlfn.XLOOKUP(UPPER(AE13), TeamForm!$B$4:$B$23, TeamForm!$AD$4:$AD$23))/(MAX(TeamForm!$AA$4:$AA$23)*MAX(TeamForm!$AD$4:$AD$23)), AE34="BLANK", "0")</f>
        <v>5.5800749541019918</v>
      </c>
      <c r="AF57" s="258" cm="1">
        <f t="array" ref="AF57">_xlfn.IFS(AF34="A", (10*_xlfn.XLOOKUP($A57, TeamForm!$B$4:$B$23, TeamForm!$AC$4:$AC$23)*_xlfn.XLOOKUP(UPPER(AF13), TeamForm!$B$4:$B$23, TeamForm!$AB$4:$AB$23))/(MAX(TeamForm!$AC$4:$AC$23)*MAX(TeamForm!$AB$4:$AB$23)), AF34="H", (10*_xlfn.XLOOKUP($A57, TeamForm!$B$4:$B$23, TeamForm!$AA$4:$AA$23)*_xlfn.XLOOKUP(UPPER(AF13), TeamForm!$B$4:$B$23, TeamForm!$AD$4:$AD$23))/(MAX(TeamForm!$AA$4:$AA$23)*MAX(TeamForm!$AD$4:$AD$23)), AF34="BLANK", "0")</f>
        <v>4.9058507832389164</v>
      </c>
      <c r="AG57" s="258" cm="1">
        <f t="array" ref="AG57">_xlfn.IFS(AG34="A", (10*_xlfn.XLOOKUP($A57, TeamForm!$B$4:$B$23, TeamForm!$AC$4:$AC$23)*_xlfn.XLOOKUP(UPPER(AG13), TeamForm!$B$4:$B$23, TeamForm!$AB$4:$AB$23))/(MAX(TeamForm!$AC$4:$AC$23)*MAX(TeamForm!$AB$4:$AB$23)), AG34="H", (10*_xlfn.XLOOKUP($A57, TeamForm!$B$4:$B$23, TeamForm!$AA$4:$AA$23)*_xlfn.XLOOKUP(UPPER(AG13), TeamForm!$B$4:$B$23, TeamForm!$AD$4:$AD$23))/(MAX(TeamForm!$AA$4:$AA$23)*MAX(TeamForm!$AD$4:$AD$23)), AG34="BLANK", "0")</f>
        <v>6.2199918066366244</v>
      </c>
      <c r="AH57" s="258" cm="1">
        <f t="array" ref="AH57">_xlfn.IFS(AH34="A", (10*_xlfn.XLOOKUP($A57, TeamForm!$B$4:$B$23, TeamForm!$AC$4:$AC$23)*_xlfn.XLOOKUP(UPPER(AH13), TeamForm!$B$4:$B$23, TeamForm!$AB$4:$AB$23))/(MAX(TeamForm!$AC$4:$AC$23)*MAX(TeamForm!$AB$4:$AB$23)), AH34="H", (10*_xlfn.XLOOKUP($A57, TeamForm!$B$4:$B$23, TeamForm!$AA$4:$AA$23)*_xlfn.XLOOKUP(UPPER(AH13), TeamForm!$B$4:$B$23, TeamForm!$AD$4:$AD$23))/(MAX(TeamForm!$AA$4:$AA$23)*MAX(TeamForm!$AD$4:$AD$23)), AH34="BLANK", "0")</f>
        <v>6.1294276844702704</v>
      </c>
      <c r="AI57" s="258" cm="1">
        <f t="array" ref="AI57">_xlfn.IFS(AI34="A", (10*_xlfn.XLOOKUP($A57, TeamForm!$B$4:$B$23, TeamForm!$AC$4:$AC$23)*_xlfn.XLOOKUP(UPPER(AI13), TeamForm!$B$4:$B$23, TeamForm!$AB$4:$AB$23))/(MAX(TeamForm!$AC$4:$AC$23)*MAX(TeamForm!$AB$4:$AB$23)), AI34="H", (10*_xlfn.XLOOKUP($A57, TeamForm!$B$4:$B$23, TeamForm!$AA$4:$AA$23)*_xlfn.XLOOKUP(UPPER(AI13), TeamForm!$B$4:$B$23, TeamForm!$AD$4:$AD$23))/(MAX(TeamForm!$AA$4:$AA$23)*MAX(TeamForm!$AD$4:$AD$23)), AI34="BLANK", "0")</f>
        <v>3.3618798690416143</v>
      </c>
      <c r="AJ57" s="258" cm="1">
        <f t="array" ref="AJ57">_xlfn.IFS(AJ34="A", (10*_xlfn.XLOOKUP($A57, TeamForm!$B$4:$B$23, TeamForm!$AC$4:$AC$23)*_xlfn.XLOOKUP(UPPER(AJ13), TeamForm!$B$4:$B$23, TeamForm!$AB$4:$AB$23))/(MAX(TeamForm!$AC$4:$AC$23)*MAX(TeamForm!$AB$4:$AB$23)), AJ34="H", (10*_xlfn.XLOOKUP($A57, TeamForm!$B$4:$B$23, TeamForm!$AA$4:$AA$23)*_xlfn.XLOOKUP(UPPER(AJ13), TeamForm!$B$4:$B$23, TeamForm!$AD$4:$AD$23))/(MAX(TeamForm!$AA$4:$AA$23)*MAX(TeamForm!$AD$4:$AD$23)), AJ34="BLANK", "0")</f>
        <v>3.544226892380768</v>
      </c>
      <c r="AK57" s="258" cm="1">
        <f t="array" ref="AK57">_xlfn.IFS(AK34="A", (10*_xlfn.XLOOKUP($A57, TeamForm!$B$4:$B$23, TeamForm!$AC$4:$AC$23)*_xlfn.XLOOKUP(UPPER(AK13), TeamForm!$B$4:$B$23, TeamForm!$AB$4:$AB$23))/(MAX(TeamForm!$AC$4:$AC$23)*MAX(TeamForm!$AB$4:$AB$23)), AK34="H", (10*_xlfn.XLOOKUP($A57, TeamForm!$B$4:$B$23, TeamForm!$AA$4:$AA$23)*_xlfn.XLOOKUP(UPPER(AK13), TeamForm!$B$4:$B$23, TeamForm!$AD$4:$AD$23))/(MAX(TeamForm!$AA$4:$AA$23)*MAX(TeamForm!$AD$4:$AD$23)), AK34="BLANK", "0")</f>
        <v>6.2199918066366244</v>
      </c>
      <c r="AL57" s="258" cm="1">
        <f t="array" ref="AL57">_xlfn.IFS(AL34="A", (10*_xlfn.XLOOKUP($A57, TeamForm!$B$4:$B$23, TeamForm!$AC$4:$AC$23)*_xlfn.XLOOKUP(UPPER(AL13), TeamForm!$B$4:$B$23, TeamForm!$AB$4:$AB$23))/(MAX(TeamForm!$AC$4:$AC$23)*MAX(TeamForm!$AB$4:$AB$23)), AL34="H", (10*_xlfn.XLOOKUP($A57, TeamForm!$B$4:$B$23, TeamForm!$AA$4:$AA$23)*_xlfn.XLOOKUP(UPPER(AL13), TeamForm!$B$4:$B$23, TeamForm!$AD$4:$AD$23))/(MAX(TeamForm!$AA$4:$AA$23)*MAX(TeamForm!$AD$4:$AD$23)), AL34="BLANK", "0")</f>
        <v>6.163446426576292</v>
      </c>
      <c r="AM57" s="259" cm="1">
        <f t="array" ref="AM57">_xlfn.IFS(AM34="A", (10*_xlfn.XLOOKUP($A57, TeamForm!$B$4:$B$23, TeamForm!$AC$4:$AC$23)*_xlfn.XLOOKUP(UPPER(AM13), TeamForm!$B$4:$B$23, TeamForm!$AB$4:$AB$23))/(MAX(TeamForm!$AC$4:$AC$23)*MAX(TeamForm!$AB$4:$AB$23)), AM34="H", (10*_xlfn.XLOOKUP($A57, TeamForm!$B$4:$B$23, TeamForm!$AA$4:$AA$23)*_xlfn.XLOOKUP(UPPER(AM13), TeamForm!$B$4:$B$23, TeamForm!$AD$4:$AD$23))/(MAX(TeamForm!$AA$4:$AA$23)*MAX(TeamForm!$AD$4:$AD$23)), AM34="BLANK", "0")</f>
        <v>7.146794968175211</v>
      </c>
      <c r="AO57" s="179" t="s">
        <v>70</v>
      </c>
      <c r="AP57" s="263" cm="1">
        <f t="array" ref="AP57">_xlfn.IFS(B34="A", 10*(MIN(TeamForm!$AA$4:$AA$23)*MIN(TeamForm!$AD$4:$AD$23))/(_xlfn.XLOOKUP($AO57, TeamForm!$B$4:$B$23, TeamForm!$AD$4:$AD$23)*_xlfn.XLOOKUP(UPPER(B13), TeamForm!$B$4:$B$23, TeamForm!$AA$4:$AA$23)), B34="H", 10*(MIN(TeamForm!$AB$4:$AB$23)*MIN(TeamForm!$AC$4:$AC$23))/(_xlfn.XLOOKUP($AO57, TeamForm!$B$4:$B$23, TeamForm!$AB$4:$AB$23)*_xlfn.XLOOKUP(UPPER(B13), TeamForm!$B$4:$B$23, TeamForm!$AC$4:$AC$23)), B34="BLANK", 0)</f>
        <v>7.5779999999999994</v>
      </c>
      <c r="AQ57" s="263" cm="1">
        <f t="array" ref="AQ57">_xlfn.IFS(C34="A", 10*(MIN(TeamForm!$AA$4:$AA$23)*MIN(TeamForm!$AD$4:$AD$23))/(_xlfn.XLOOKUP($AO57, TeamForm!$B$4:$B$23, TeamForm!$AD$4:$AD$23)*_xlfn.XLOOKUP(UPPER(C13), TeamForm!$B$4:$B$23, TeamForm!$AA$4:$AA$23)), C34="H", 10*(MIN(TeamForm!$AB$4:$AB$23)*MIN(TeamForm!$AC$4:$AC$23))/(_xlfn.XLOOKUP($AO57, TeamForm!$B$4:$B$23, TeamForm!$AB$4:$AB$23)*_xlfn.XLOOKUP(UPPER(C13), TeamForm!$B$4:$B$23, TeamForm!$AC$4:$AC$23)), C34="BLANK", 0)</f>
        <v>1.9086817541630998</v>
      </c>
      <c r="AR57" s="263" cm="1">
        <f t="array" ref="AR57">_xlfn.IFS(D34="A", 10*(MIN(TeamForm!$AA$4:$AA$23)*MIN(TeamForm!$AD$4:$AD$23))/(_xlfn.XLOOKUP($AO57, TeamForm!$B$4:$B$23, TeamForm!$AD$4:$AD$23)*_xlfn.XLOOKUP(UPPER(D13), TeamForm!$B$4:$B$23, TeamForm!$AA$4:$AA$23)), D34="H", 10*(MIN(TeamForm!$AB$4:$AB$23)*MIN(TeamForm!$AC$4:$AC$23))/(_xlfn.XLOOKUP($AO57, TeamForm!$B$4:$B$23, TeamForm!$AB$4:$AB$23)*_xlfn.XLOOKUP(UPPER(D13), TeamForm!$B$4:$B$23, TeamForm!$AC$4:$AC$23)), D34="BLANK", 0)</f>
        <v>6.2313521311475402</v>
      </c>
      <c r="AS57" s="263" cm="1">
        <f t="array" ref="AS57">_xlfn.IFS(E34="A", 10*(MIN(TeamForm!$AA$4:$AA$23)*MIN(TeamForm!$AD$4:$AD$23))/(_xlfn.XLOOKUP($AO57, TeamForm!$B$4:$B$23, TeamForm!$AD$4:$AD$23)*_xlfn.XLOOKUP(UPPER(E13), TeamForm!$B$4:$B$23, TeamForm!$AA$4:$AA$23)), E34="H", 10*(MIN(TeamForm!$AB$4:$AB$23)*MIN(TeamForm!$AC$4:$AC$23))/(_xlfn.XLOOKUP($AO57, TeamForm!$B$4:$B$23, TeamForm!$AB$4:$AB$23)*_xlfn.XLOOKUP(UPPER(E13), TeamForm!$B$4:$B$23, TeamForm!$AC$4:$AC$23)), E34="BLANK", 0)</f>
        <v>3.7480491133565921</v>
      </c>
      <c r="AT57" s="263" cm="1">
        <f t="array" ref="AT57">_xlfn.IFS(F34="A", 10*(MIN(TeamForm!$AA$4:$AA$23)*MIN(TeamForm!$AD$4:$AD$23))/(_xlfn.XLOOKUP($AO57, TeamForm!$B$4:$B$23, TeamForm!$AD$4:$AD$23)*_xlfn.XLOOKUP(UPPER(F13), TeamForm!$B$4:$B$23, TeamForm!$AA$4:$AA$23)), F34="H", 10*(MIN(TeamForm!$AB$4:$AB$23)*MIN(TeamForm!$AC$4:$AC$23))/(_xlfn.XLOOKUP($AO57, TeamForm!$B$4:$B$23, TeamForm!$AB$4:$AB$23)*_xlfn.XLOOKUP(UPPER(F13), TeamForm!$B$4:$B$23, TeamForm!$AC$4:$AC$23)), F34="BLANK", 0)</f>
        <v>2.8172752656322184</v>
      </c>
      <c r="AU57" s="263" cm="1">
        <f t="array" ref="AU57">_xlfn.IFS(G34="A", 10*(MIN(TeamForm!$AA$4:$AA$23)*MIN(TeamForm!$AD$4:$AD$23))/(_xlfn.XLOOKUP($AO57, TeamForm!$B$4:$B$23, TeamForm!$AD$4:$AD$23)*_xlfn.XLOOKUP(UPPER(G13), TeamForm!$B$4:$B$23, TeamForm!$AA$4:$AA$23)), G34="H", 10*(MIN(TeamForm!$AB$4:$AB$23)*MIN(TeamForm!$AC$4:$AC$23))/(_xlfn.XLOOKUP($AO57, TeamForm!$B$4:$B$23, TeamForm!$AB$4:$AB$23)*_xlfn.XLOOKUP(UPPER(G13), TeamForm!$B$4:$B$23, TeamForm!$AC$4:$AC$23)), G34="BLANK", 0)</f>
        <v>7.3665209302325572</v>
      </c>
      <c r="AV57" s="263" cm="1">
        <f t="array" ref="AV57">_xlfn.IFS(H34="A", 10*(MIN(TeamForm!$AA$4:$AA$23)*MIN(TeamForm!$AD$4:$AD$23))/(_xlfn.XLOOKUP($AO57, TeamForm!$B$4:$B$23, TeamForm!$AD$4:$AD$23)*_xlfn.XLOOKUP(UPPER(H13), TeamForm!$B$4:$B$23, TeamForm!$AA$4:$AA$23)), H34="H", 10*(MIN(TeamForm!$AB$4:$AB$23)*MIN(TeamForm!$AC$4:$AC$23))/(_xlfn.XLOOKUP($AO57, TeamForm!$B$4:$B$23, TeamForm!$AB$4:$AB$23)*_xlfn.XLOOKUP(UPPER(H13), TeamForm!$B$4:$B$23, TeamForm!$AC$4:$AC$23)), H34="BLANK", 0)</f>
        <v>4.6430677524429962</v>
      </c>
      <c r="AW57" s="263" cm="1">
        <f t="array" ref="AW57">_xlfn.IFS(I34="A", 10*(MIN(TeamForm!$AA$4:$AA$23)*MIN(TeamForm!$AD$4:$AD$23))/(_xlfn.XLOOKUP($AO57, TeamForm!$B$4:$B$23, TeamForm!$AD$4:$AD$23)*_xlfn.XLOOKUP(UPPER(I13), TeamForm!$B$4:$B$23, TeamForm!$AA$4:$AA$23)), I34="H", 10*(MIN(TeamForm!$AB$4:$AB$23)*MIN(TeamForm!$AC$4:$AC$23))/(_xlfn.XLOOKUP($AO57, TeamForm!$B$4:$B$23, TeamForm!$AB$4:$AB$23)*_xlfn.XLOOKUP(UPPER(I13), TeamForm!$B$4:$B$23, TeamForm!$AC$4:$AC$23)), I34="BLANK", 0)</f>
        <v>2.0067090856829291</v>
      </c>
      <c r="AX57" s="263" cm="1">
        <f t="array" ref="AX57">_xlfn.IFS(J34="A", 10*(MIN(TeamForm!$AA$4:$AA$23)*MIN(TeamForm!$AD$4:$AD$23))/(_xlfn.XLOOKUP($AO57, TeamForm!$B$4:$B$23, TeamForm!$AD$4:$AD$23)*_xlfn.XLOOKUP(UPPER(J13), TeamForm!$B$4:$B$23, TeamForm!$AA$4:$AA$23)), J34="H", 10*(MIN(TeamForm!$AB$4:$AB$23)*MIN(TeamForm!$AC$4:$AC$23))/(_xlfn.XLOOKUP($AO57, TeamForm!$B$4:$B$23, TeamForm!$AB$4:$AB$23)*_xlfn.XLOOKUP(UPPER(J13), TeamForm!$B$4:$B$23, TeamForm!$AC$4:$AC$23)), J34="BLANK", 0)</f>
        <v>3.8279202416918423</v>
      </c>
      <c r="AY57" s="263" cm="1">
        <f t="array" ref="AY57">_xlfn.IFS(K34="A", 10*(MIN(TeamForm!$AA$4:$AA$23)*MIN(TeamForm!$AD$4:$AD$23))/(_xlfn.XLOOKUP($AO57, TeamForm!$B$4:$B$23, TeamForm!$AD$4:$AD$23)*_xlfn.XLOOKUP(UPPER(K13), TeamForm!$B$4:$B$23, TeamForm!$AA$4:$AA$23)), K34="H", 10*(MIN(TeamForm!$AB$4:$AB$23)*MIN(TeamForm!$AC$4:$AC$23))/(_xlfn.XLOOKUP($AO57, TeamForm!$B$4:$B$23, TeamForm!$AB$4:$AB$23)*_xlfn.XLOOKUP(UPPER(K13), TeamForm!$B$4:$B$23, TeamForm!$AC$4:$AC$23)), K34="BLANK", 0)</f>
        <v>4.0742802320234865</v>
      </c>
      <c r="AZ57" s="263" cm="1">
        <f t="array" ref="AZ57">_xlfn.IFS(L34="A", 10*(MIN(TeamForm!$AA$4:$AA$23)*MIN(TeamForm!$AD$4:$AD$23))/(_xlfn.XLOOKUP($AO57, TeamForm!$B$4:$B$23, TeamForm!$AD$4:$AD$23)*_xlfn.XLOOKUP(UPPER(L13), TeamForm!$B$4:$B$23, TeamForm!$AA$4:$AA$23)), L34="H", 10*(MIN(TeamForm!$AB$4:$AB$23)*MIN(TeamForm!$AC$4:$AC$23))/(_xlfn.XLOOKUP($AO57, TeamForm!$B$4:$B$23, TeamForm!$AB$4:$AB$23)*_xlfn.XLOOKUP(UPPER(L13), TeamForm!$B$4:$B$23, TeamForm!$AC$4:$AC$23)), L34="BLANK", 0)</f>
        <v>5.576767605633802</v>
      </c>
      <c r="BA57" s="263" cm="1">
        <f t="array" ref="BA57">_xlfn.IFS(M34="A", 10*(MIN(TeamForm!$AA$4:$AA$23)*MIN(TeamForm!$AD$4:$AD$23))/(_xlfn.XLOOKUP($AO57, TeamForm!$B$4:$B$23, TeamForm!$AD$4:$AD$23)*_xlfn.XLOOKUP(UPPER(M13), TeamForm!$B$4:$B$23, TeamForm!$AA$4:$AA$23)), M34="H", 10*(MIN(TeamForm!$AB$4:$AB$23)*MIN(TeamForm!$AC$4:$AC$23))/(_xlfn.XLOOKUP($AO57, TeamForm!$B$4:$B$23, TeamForm!$AB$4:$AB$23)*_xlfn.XLOOKUP(UPPER(M13), TeamForm!$B$4:$B$23, TeamForm!$AC$4:$AC$23)), M34="BLANK", 0)</f>
        <v>6.4056122448979593</v>
      </c>
      <c r="BB57" s="263" cm="1">
        <f t="array" ref="BB57">_xlfn.IFS(N34="A", 10*(MIN(TeamForm!$AA$4:$AA$23)*MIN(TeamForm!$AD$4:$AD$23))/(_xlfn.XLOOKUP($AO57, TeamForm!$B$4:$B$23, TeamForm!$AD$4:$AD$23)*_xlfn.XLOOKUP(UPPER(N13), TeamForm!$B$4:$B$23, TeamForm!$AA$4:$AA$23)), N34="H", 10*(MIN(TeamForm!$AB$4:$AB$23)*MIN(TeamForm!$AC$4:$AC$23))/(_xlfn.XLOOKUP($AO57, TeamForm!$B$4:$B$23, TeamForm!$AB$4:$AB$23)*_xlfn.XLOOKUP(UPPER(N13), TeamForm!$B$4:$B$23, TeamForm!$AC$4:$AC$23)), N34="BLANK", 0)</f>
        <v>4.3842269896193775</v>
      </c>
      <c r="BC57" s="263" cm="1">
        <f t="array" ref="BC57">_xlfn.IFS(O34="A", 10*(MIN(TeamForm!$AA$4:$AA$23)*MIN(TeamForm!$AD$4:$AD$23))/(_xlfn.XLOOKUP($AO57, TeamForm!$B$4:$B$23, TeamForm!$AD$4:$AD$23)*_xlfn.XLOOKUP(UPPER(O13), TeamForm!$B$4:$B$23, TeamForm!$AA$4:$AA$23)), O34="H", 10*(MIN(TeamForm!$AB$4:$AB$23)*MIN(TeamForm!$AC$4:$AC$23))/(_xlfn.XLOOKUP($AO57, TeamForm!$B$4:$B$23, TeamForm!$AB$4:$AB$23)*_xlfn.XLOOKUP(UPPER(O13), TeamForm!$B$4:$B$23, TeamForm!$AC$4:$AC$23)), O34="BLANK", 0)</f>
        <v>4.4078619260204084</v>
      </c>
      <c r="BD57" s="263" cm="1">
        <f t="array" ref="BD57">_xlfn.IFS(P34="A", 10*(MIN(TeamForm!$AA$4:$AA$23)*MIN(TeamForm!$AD$4:$AD$23))/(_xlfn.XLOOKUP($AO57, TeamForm!$B$4:$B$23, TeamForm!$AD$4:$AD$23)*_xlfn.XLOOKUP(UPPER(P13), TeamForm!$B$4:$B$23, TeamForm!$AA$4:$AA$23)), P34="H", 10*(MIN(TeamForm!$AB$4:$AB$23)*MIN(TeamForm!$AC$4:$AC$23))/(_xlfn.XLOOKUP($AO57, TeamForm!$B$4:$B$23, TeamForm!$AB$4:$AB$23)*_xlfn.XLOOKUP(UPPER(P13), TeamForm!$B$4:$B$23, TeamForm!$AC$4:$AC$23)), P34="BLANK", 0)</f>
        <v>7.5779999999999994</v>
      </c>
      <c r="BE57" s="263" cm="1">
        <f t="array" ref="BE57">_xlfn.IFS(Q34="A", 10*(MIN(TeamForm!$AA$4:$AA$23)*MIN(TeamForm!$AD$4:$AD$23))/(_xlfn.XLOOKUP($AO57, TeamForm!$B$4:$B$23, TeamForm!$AD$4:$AD$23)*_xlfn.XLOOKUP(UPPER(Q13), TeamForm!$B$4:$B$23, TeamForm!$AA$4:$AA$23)), Q34="H", 10*(MIN(TeamForm!$AB$4:$AB$23)*MIN(TeamForm!$AC$4:$AC$23))/(_xlfn.XLOOKUP($AO57, TeamForm!$B$4:$B$23, TeamForm!$AB$4:$AB$23)*_xlfn.XLOOKUP(UPPER(Q13), TeamForm!$B$4:$B$23, TeamForm!$AC$4:$AC$23)), Q34="BLANK", 0)</f>
        <v>3.8194308592649082</v>
      </c>
      <c r="BF57" s="263" cm="1">
        <f t="array" ref="BF57">_xlfn.IFS(R34="A", 10*(MIN(TeamForm!$AA$4:$AA$23)*MIN(TeamForm!$AD$4:$AD$23))/(_xlfn.XLOOKUP($AO57, TeamForm!$B$4:$B$23, TeamForm!$AD$4:$AD$23)*_xlfn.XLOOKUP(UPPER(R13), TeamForm!$B$4:$B$23, TeamForm!$AA$4:$AA$23)), R34="H", 10*(MIN(TeamForm!$AB$4:$AB$23)*MIN(TeamForm!$AC$4:$AC$23))/(_xlfn.XLOOKUP($AO57, TeamForm!$B$4:$B$23, TeamForm!$AB$4:$AB$23)*_xlfn.XLOOKUP(UPPER(R13), TeamForm!$B$4:$B$23, TeamForm!$AC$4:$AC$23)), R34="BLANK", 0)</f>
        <v>3.34641949306413</v>
      </c>
      <c r="BG57" s="263" cm="1">
        <f t="array" ref="BG57">_xlfn.IFS(S34="A", 10*(MIN(TeamForm!$AA$4:$AA$23)*MIN(TeamForm!$AD$4:$AD$23))/(_xlfn.XLOOKUP($AO57, TeamForm!$B$4:$B$23, TeamForm!$AD$4:$AD$23)*_xlfn.XLOOKUP(UPPER(S13), TeamForm!$B$4:$B$23, TeamForm!$AA$4:$AA$23)), S34="H", 10*(MIN(TeamForm!$AB$4:$AB$23)*MIN(TeamForm!$AC$4:$AC$23))/(_xlfn.XLOOKUP($AO57, TeamForm!$B$4:$B$23, TeamForm!$AB$4:$AB$23)*_xlfn.XLOOKUP(UPPER(S13), TeamForm!$B$4:$B$23, TeamForm!$AC$4:$AC$23)), S34="BLANK", 0)</f>
        <v>6.9702777506112463</v>
      </c>
      <c r="BH57" s="263" cm="1">
        <f t="array" ref="BH57">_xlfn.IFS(T34="A", 10*(MIN(TeamForm!$AA$4:$AA$23)*MIN(TeamForm!$AD$4:$AD$23))/(_xlfn.XLOOKUP($AO57, TeamForm!$B$4:$B$23, TeamForm!$AD$4:$AD$23)*_xlfn.XLOOKUP(UPPER(T13), TeamForm!$B$4:$B$23, TeamForm!$AA$4:$AA$23)), T34="H", 10*(MIN(TeamForm!$AB$4:$AB$23)*MIN(TeamForm!$AC$4:$AC$23))/(_xlfn.XLOOKUP($AO57, TeamForm!$B$4:$B$23, TeamForm!$AB$4:$AB$23)*_xlfn.XLOOKUP(UPPER(T13), TeamForm!$B$4:$B$23, TeamForm!$AC$4:$AC$23)), T34="BLANK", 0)</f>
        <v>4.0045562579013891</v>
      </c>
      <c r="BI57" s="263" cm="1">
        <f t="array" ref="BI57">_xlfn.IFS(U34="A", 10*(MIN(TeamForm!$AA$4:$AA$23)*MIN(TeamForm!$AD$4:$AD$23))/(_xlfn.XLOOKUP($AO57, TeamForm!$B$4:$B$23, TeamForm!$AD$4:$AD$23)*_xlfn.XLOOKUP(UPPER(U13), TeamForm!$B$4:$B$23, TeamForm!$AA$4:$AA$23)), U34="H", 10*(MIN(TeamForm!$AB$4:$AB$23)*MIN(TeamForm!$AC$4:$AC$23))/(_xlfn.XLOOKUP($AO57, TeamForm!$B$4:$B$23, TeamForm!$AB$4:$AB$23)*_xlfn.XLOOKUP(UPPER(U13), TeamForm!$B$4:$B$23, TeamForm!$AC$4:$AC$23)), U34="BLANK", 0)</f>
        <v>3.6478857318789588</v>
      </c>
      <c r="BJ57" s="263" cm="1">
        <f t="array" ref="BJ57">_xlfn.IFS(V34="A", 10*(MIN(TeamForm!$AA$4:$AA$23)*MIN(TeamForm!$AD$4:$AD$23))/(_xlfn.XLOOKUP($AO57, TeamForm!$B$4:$B$23, TeamForm!$AD$4:$AD$23)*_xlfn.XLOOKUP(UPPER(V13), TeamForm!$B$4:$B$23, TeamForm!$AA$4:$AA$23)), V34="H", 10*(MIN(TeamForm!$AB$4:$AB$23)*MIN(TeamForm!$AC$4:$AC$23))/(_xlfn.XLOOKUP($AO57, TeamForm!$B$4:$B$23, TeamForm!$AB$4:$AB$23)*_xlfn.XLOOKUP(UPPER(V13), TeamForm!$B$4:$B$23, TeamForm!$AC$4:$AC$23)), V34="BLANK", 0)</f>
        <v>3.0440796506948877</v>
      </c>
      <c r="BK57" s="263" cm="1">
        <f t="array" ref="BK57">_xlfn.IFS(W34="A", 10*(MIN(TeamForm!$AA$4:$AA$23)*MIN(TeamForm!$AD$4:$AD$23))/(_xlfn.XLOOKUP($AO57, TeamForm!$B$4:$B$23, TeamForm!$AD$4:$AD$23)*_xlfn.XLOOKUP(UPPER(W13), TeamForm!$B$4:$B$23, TeamForm!$AA$4:$AA$23)), W34="H", 10*(MIN(TeamForm!$AB$4:$AB$23)*MIN(TeamForm!$AC$4:$AC$23))/(_xlfn.XLOOKUP($AO57, TeamForm!$B$4:$B$23, TeamForm!$AB$4:$AB$23)*_xlfn.XLOOKUP(UPPER(W13), TeamForm!$B$4:$B$23, TeamForm!$AC$4:$AC$23)), W34="BLANK", 0)</f>
        <v>5.2891346938775508</v>
      </c>
      <c r="BL57" s="263" cm="1">
        <f t="array" ref="BL57">_xlfn.IFS(X34="A", 10*(MIN(TeamForm!$AA$4:$AA$23)*MIN(TeamForm!$AD$4:$AD$23))/(_xlfn.XLOOKUP($AO57, TeamForm!$B$4:$B$23, TeamForm!$AD$4:$AD$23)*_xlfn.XLOOKUP(UPPER(X13), TeamForm!$B$4:$B$23, TeamForm!$AA$4:$AA$23)), X34="H", 10*(MIN(TeamForm!$AB$4:$AB$23)*MIN(TeamForm!$AC$4:$AC$23))/(_xlfn.XLOOKUP($AO57, TeamForm!$B$4:$B$23, TeamForm!$AB$4:$AB$23)*_xlfn.XLOOKUP(UPPER(X13), TeamForm!$B$4:$B$23, TeamForm!$AC$4:$AC$23)), X34="BLANK", 0)</f>
        <v>2.335799754199098</v>
      </c>
      <c r="BM57" s="263" cm="1">
        <f t="array" ref="BM57">_xlfn.IFS(Y34="A", 10*(MIN(TeamForm!$AA$4:$AA$23)*MIN(TeamForm!$AD$4:$AD$23))/(_xlfn.XLOOKUP($AO57, TeamForm!$B$4:$B$23, TeamForm!$AD$4:$AD$23)*_xlfn.XLOOKUP(UPPER(Y13), TeamForm!$B$4:$B$23, TeamForm!$AA$4:$AA$23)), Y34="H", 10*(MIN(TeamForm!$AB$4:$AB$23)*MIN(TeamForm!$AC$4:$AC$23))/(_xlfn.XLOOKUP($AO57, TeamForm!$B$4:$B$23, TeamForm!$AB$4:$AB$23)*_xlfn.XLOOKUP(UPPER(Y13), TeamForm!$B$4:$B$23, TeamForm!$AC$4:$AC$23)), Y34="BLANK", 0)</f>
        <v>2.8079279687986682</v>
      </c>
      <c r="BN57" s="263" cm="1">
        <f t="array" ref="BN57">_xlfn.IFS(Z34="A", 10*(MIN(TeamForm!$AA$4:$AA$23)*MIN(TeamForm!$AD$4:$AD$23))/(_xlfn.XLOOKUP($AO57, TeamForm!$B$4:$B$23, TeamForm!$AD$4:$AD$23)*_xlfn.XLOOKUP(UPPER(Z13), TeamForm!$B$4:$B$23, TeamForm!$AA$4:$AA$23)), Z34="H", 10*(MIN(TeamForm!$AB$4:$AB$23)*MIN(TeamForm!$AC$4:$AC$23))/(_xlfn.XLOOKUP($AO57, TeamForm!$B$4:$B$23, TeamForm!$AB$4:$AB$23)*_xlfn.XLOOKUP(UPPER(Z13), TeamForm!$B$4:$B$23, TeamForm!$AC$4:$AC$23)), Z34="BLANK", 0)</f>
        <v>5.0479745019920301</v>
      </c>
      <c r="BO57" s="263" cm="1">
        <f t="array" ref="BO57">_xlfn.IFS(AA34="A", 10*(MIN(TeamForm!$AA$4:$AA$23)*MIN(TeamForm!$AD$4:$AD$23))/(_xlfn.XLOOKUP($AO57, TeamForm!$B$4:$B$23, TeamForm!$AD$4:$AD$23)*_xlfn.XLOOKUP(UPPER(AA13), TeamForm!$B$4:$B$23, TeamForm!$AA$4:$AA$23)), AA34="H", 10*(MIN(TeamForm!$AB$4:$AB$23)*MIN(TeamForm!$AC$4:$AC$23))/(_xlfn.XLOOKUP($AO57, TeamForm!$B$4:$B$23, TeamForm!$AB$4:$AB$23)*_xlfn.XLOOKUP(UPPER(AA13), TeamForm!$B$4:$B$23, TeamForm!$AC$4:$AC$23)), AA34="BLANK", 0)</f>
        <v>3.7613755102040818</v>
      </c>
      <c r="BP57" s="263" cm="1">
        <f t="array" ref="BP57">_xlfn.IFS(AB34="A", 10*(MIN(TeamForm!$AA$4:$AA$23)*MIN(TeamForm!$AD$4:$AD$23))/(_xlfn.XLOOKUP($AO57, TeamForm!$B$4:$B$23, TeamForm!$AD$4:$AD$23)*_xlfn.XLOOKUP(UPPER(AB13), TeamForm!$B$4:$B$23, TeamForm!$AA$4:$AA$23)), AB34="H", 10*(MIN(TeamForm!$AB$4:$AB$23)*MIN(TeamForm!$AC$4:$AC$23))/(_xlfn.XLOOKUP($AO57, TeamForm!$B$4:$B$23, TeamForm!$AB$4:$AB$23)*_xlfn.XLOOKUP(UPPER(AB13), TeamForm!$B$4:$B$23, TeamForm!$AC$4:$AC$23)), AB34="BLANK", 0)</f>
        <v>7.5779999999999994</v>
      </c>
      <c r="BQ57" s="263" cm="1">
        <f t="array" ref="BQ57">_xlfn.IFS(AC34="A", 10*(MIN(TeamForm!$AA$4:$AA$23)*MIN(TeamForm!$AD$4:$AD$23))/(_xlfn.XLOOKUP($AO57, TeamForm!$B$4:$B$23, TeamForm!$AD$4:$AD$23)*_xlfn.XLOOKUP(UPPER(AC13), TeamForm!$B$4:$B$23, TeamForm!$AA$4:$AA$23)), AC34="H", 10*(MIN(TeamForm!$AB$4:$AB$23)*MIN(TeamForm!$AC$4:$AC$23))/(_xlfn.XLOOKUP($AO57, TeamForm!$B$4:$B$23, TeamForm!$AB$4:$AB$23)*_xlfn.XLOOKUP(UPPER(AC13), TeamForm!$B$4:$B$23, TeamForm!$AC$4:$AC$23)), AC34="BLANK", 0)</f>
        <v>2.9447094286566409</v>
      </c>
      <c r="BR57" s="263" cm="1">
        <f t="array" ref="BR57">_xlfn.IFS(AD34="A", 10*(MIN(TeamForm!$AA$4:$AA$23)*MIN(TeamForm!$AD$4:$AD$23))/(_xlfn.XLOOKUP($AO57, TeamForm!$B$4:$B$23, TeamForm!$AD$4:$AD$23)*_xlfn.XLOOKUP(UPPER(AD13), TeamForm!$B$4:$B$23, TeamForm!$AA$4:$AA$23)), AD34="H", 10*(MIN(TeamForm!$AB$4:$AB$23)*MIN(TeamForm!$AC$4:$AC$23))/(_xlfn.XLOOKUP($AO57, TeamForm!$B$4:$B$23, TeamForm!$AB$4:$AB$23)*_xlfn.XLOOKUP(UPPER(AD13), TeamForm!$B$4:$B$23, TeamForm!$AC$4:$AC$23)), AD34="BLANK", 0)</f>
        <v>3.6875483119906862</v>
      </c>
      <c r="BS57" s="263" cm="1">
        <f t="array" ref="BS57">_xlfn.IFS(AE34="A", 10*(MIN(TeamForm!$AA$4:$AA$23)*MIN(TeamForm!$AD$4:$AD$23))/(_xlfn.XLOOKUP($AO57, TeamForm!$B$4:$B$23, TeamForm!$AD$4:$AD$23)*_xlfn.XLOOKUP(UPPER(AE13), TeamForm!$B$4:$B$23, TeamForm!$AA$4:$AA$23)), AE34="H", 10*(MIN(TeamForm!$AB$4:$AB$23)*MIN(TeamForm!$AC$4:$AC$23))/(_xlfn.XLOOKUP($AO57, TeamForm!$B$4:$B$23, TeamForm!$AB$4:$AB$23)*_xlfn.XLOOKUP(UPPER(AE13), TeamForm!$B$4:$B$23, TeamForm!$AC$4:$AC$23)), AE34="BLANK", 0)</f>
        <v>2.9294201792866681</v>
      </c>
      <c r="BT57" s="263" cm="1">
        <f t="array" ref="BT57">_xlfn.IFS(AF34="A", 10*(MIN(TeamForm!$AA$4:$AA$23)*MIN(TeamForm!$AD$4:$AD$23))/(_xlfn.XLOOKUP($AO57, TeamForm!$B$4:$B$23, TeamForm!$AD$4:$AD$23)*_xlfn.XLOOKUP(UPPER(AF13), TeamForm!$B$4:$B$23, TeamForm!$AA$4:$AA$23)), AF34="H", 10*(MIN(TeamForm!$AB$4:$AB$23)*MIN(TeamForm!$AC$4:$AC$23))/(_xlfn.XLOOKUP($AO57, TeamForm!$B$4:$B$23, TeamForm!$AB$4:$AB$23)*_xlfn.XLOOKUP(UPPER(AF13), TeamForm!$B$4:$B$23, TeamForm!$AC$4:$AC$23)), AF34="BLANK", 0)</f>
        <v>6.5581863354037262</v>
      </c>
      <c r="BU57" s="263" cm="1">
        <f t="array" ref="BU57">_xlfn.IFS(AG34="A", 10*(MIN(TeamForm!$AA$4:$AA$23)*MIN(TeamForm!$AD$4:$AD$23))/(_xlfn.XLOOKUP($AO57, TeamForm!$B$4:$B$23, TeamForm!$AD$4:$AD$23)*_xlfn.XLOOKUP(UPPER(AG13), TeamForm!$B$4:$B$23, TeamForm!$AA$4:$AA$23)), AG34="H", 10*(MIN(TeamForm!$AB$4:$AB$23)*MIN(TeamForm!$AC$4:$AC$23))/(_xlfn.XLOOKUP($AO57, TeamForm!$B$4:$B$23, TeamForm!$AB$4:$AB$23)*_xlfn.XLOOKUP(UPPER(AG13), TeamForm!$B$4:$B$23, TeamForm!$AC$4:$AC$23)), AG34="BLANK", 0)</f>
        <v>6.4056122448979593</v>
      </c>
      <c r="BV57" s="263" cm="1">
        <f t="array" ref="BV57">_xlfn.IFS(AH34="A", 10*(MIN(TeamForm!$AA$4:$AA$23)*MIN(TeamForm!$AD$4:$AD$23))/(_xlfn.XLOOKUP($AO57, TeamForm!$B$4:$B$23, TeamForm!$AD$4:$AD$23)*_xlfn.XLOOKUP(UPPER(AH13), TeamForm!$B$4:$B$23, TeamForm!$AA$4:$AA$23)), AH34="H", 10*(MIN(TeamForm!$AB$4:$AB$23)*MIN(TeamForm!$AC$4:$AC$23))/(_xlfn.XLOOKUP($AO57, TeamForm!$B$4:$B$23, TeamForm!$AB$4:$AB$23)*_xlfn.XLOOKUP(UPPER(AH13), TeamForm!$B$4:$B$23, TeamForm!$AC$4:$AC$23)), AH34="BLANK", 0)</f>
        <v>5.4929549132947972</v>
      </c>
      <c r="BW57" s="263" cm="1">
        <f t="array" ref="BW57">_xlfn.IFS(AI34="A", 10*(MIN(TeamForm!$AA$4:$AA$23)*MIN(TeamForm!$AD$4:$AD$23))/(_xlfn.XLOOKUP($AO57, TeamForm!$B$4:$B$23, TeamForm!$AD$4:$AD$23)*_xlfn.XLOOKUP(UPPER(AI13), TeamForm!$B$4:$B$23, TeamForm!$AA$4:$AA$23)), AI34="H", 10*(MIN(TeamForm!$AB$4:$AB$23)*MIN(TeamForm!$AC$4:$AC$23))/(_xlfn.XLOOKUP($AO57, TeamForm!$B$4:$B$23, TeamForm!$AB$4:$AB$23)*_xlfn.XLOOKUP(UPPER(AI13), TeamForm!$B$4:$B$23, TeamForm!$AC$4:$AC$23)), AI34="BLANK", 0)</f>
        <v>2.3250260708679078</v>
      </c>
      <c r="BX57" s="263" cm="1">
        <f t="array" ref="BX57">_xlfn.IFS(AJ34="A", 10*(MIN(TeamForm!$AA$4:$AA$23)*MIN(TeamForm!$AD$4:$AD$23))/(_xlfn.XLOOKUP($AO57, TeamForm!$B$4:$B$23, TeamForm!$AD$4:$AD$23)*_xlfn.XLOOKUP(UPPER(AJ13), TeamForm!$B$4:$B$23, TeamForm!$AA$4:$AA$23)), AJ34="H", 10*(MIN(TeamForm!$AB$4:$AB$23)*MIN(TeamForm!$AC$4:$AC$23))/(_xlfn.XLOOKUP($AO57, TeamForm!$B$4:$B$23, TeamForm!$AB$4:$AB$23)*_xlfn.XLOOKUP(UPPER(AJ13), TeamForm!$B$4:$B$23, TeamForm!$AC$4:$AC$23)), AJ34="BLANK", 0)</f>
        <v>3.4244367567567564</v>
      </c>
      <c r="BY57" s="263" cm="1">
        <f t="array" ref="BY57">_xlfn.IFS(AK34="A", 10*(MIN(TeamForm!$AA$4:$AA$23)*MIN(TeamForm!$AD$4:$AD$23))/(_xlfn.XLOOKUP($AO57, TeamForm!$B$4:$B$23, TeamForm!$AD$4:$AD$23)*_xlfn.XLOOKUP(UPPER(AK13), TeamForm!$B$4:$B$23, TeamForm!$AA$4:$AA$23)), AK34="H", 10*(MIN(TeamForm!$AB$4:$AB$23)*MIN(TeamForm!$AC$4:$AC$23))/(_xlfn.XLOOKUP($AO57, TeamForm!$B$4:$B$23, TeamForm!$AB$4:$AB$23)*_xlfn.XLOOKUP(UPPER(AK13), TeamForm!$B$4:$B$23, TeamForm!$AC$4:$AC$23)), AK34="BLANK", 0)</f>
        <v>6.4056122448979593</v>
      </c>
      <c r="BZ57" s="263" cm="1">
        <f t="array" ref="BZ57">_xlfn.IFS(AL34="A", 10*(MIN(TeamForm!$AA$4:$AA$23)*MIN(TeamForm!$AD$4:$AD$23))/(_xlfn.XLOOKUP($AO57, TeamForm!$B$4:$B$23, TeamForm!$AD$4:$AD$23)*_xlfn.XLOOKUP(UPPER(AL13), TeamForm!$B$4:$B$23, TeamForm!$AA$4:$AA$23)), AL34="H", 10*(MIN(TeamForm!$AB$4:$AB$23)*MIN(TeamForm!$AC$4:$AC$23))/(_xlfn.XLOOKUP($AO57, TeamForm!$B$4:$B$23, TeamForm!$AB$4:$AB$23)*_xlfn.XLOOKUP(UPPER(AL13), TeamForm!$B$4:$B$23, TeamForm!$AC$4:$AC$23)), AL34="BLANK", 0)</f>
        <v>2.7303829197184104</v>
      </c>
      <c r="CA57" s="259" cm="1">
        <f t="array" ref="CA57">_xlfn.IFS(AM34="A", 10*(MIN(TeamForm!$AA$4:$AA$23)*MIN(TeamForm!$AD$4:$AD$23))/(_xlfn.XLOOKUP($AO57, TeamForm!$B$4:$B$23, TeamForm!$AD$4:$AD$23)*_xlfn.XLOOKUP(UPPER(AM13), TeamForm!$B$4:$B$23, TeamForm!$AA$4:$AA$23)), AM34="H", 10*(MIN(TeamForm!$AB$4:$AB$23)*MIN(TeamForm!$AC$4:$AC$23))/(_xlfn.XLOOKUP($AO57, TeamForm!$B$4:$B$23, TeamForm!$AB$4:$AB$23)*_xlfn.XLOOKUP(UPPER(AM13), TeamForm!$B$4:$B$23, TeamForm!$AC$4:$AC$23)), AM34="BLANK", 0)</f>
        <v>7.5779999999999994</v>
      </c>
    </row>
    <row r="58" spans="1:79">
      <c r="A58" s="172" t="s">
        <v>65</v>
      </c>
      <c r="B58" s="264" t="str" cm="1">
        <f t="array" ref="B58">_xlfn.IFS(B35="A", (10*_xlfn.XLOOKUP($A58, TeamForm!$B$4:$B$23, TeamForm!$AC$4:$AC$23)*_xlfn.XLOOKUP(UPPER(B14), TeamForm!$B$4:$B$23, TeamForm!$AB$4:$AB$23))/(MAX(TeamForm!$AC$4:$AC$23)*MAX(TeamForm!$AB$4:$AB$23)), B35="H", (10*_xlfn.XLOOKUP($A58, TeamForm!$B$4:$B$23, TeamForm!$AA$4:$AA$23)*_xlfn.XLOOKUP(UPPER(B14), TeamForm!$B$4:$B$23, TeamForm!$AD$4:$AD$23))/(MAX(TeamForm!$AA$4:$AA$23)*MAX(TeamForm!$AD$4:$AD$23)), B35="BLANK", "0")</f>
        <v>0</v>
      </c>
      <c r="C58" s="258" cm="1">
        <f t="array" ref="C58">_xlfn.IFS(C35="A", (10*_xlfn.XLOOKUP($A58, TeamForm!$B$4:$B$23, TeamForm!$AC$4:$AC$23)*_xlfn.XLOOKUP(UPPER(C14), TeamForm!$B$4:$B$23, TeamForm!$AB$4:$AB$23))/(MAX(TeamForm!$AC$4:$AC$23)*MAX(TeamForm!$AB$4:$AB$23)), C35="H", (10*_xlfn.XLOOKUP($A58, TeamForm!$B$4:$B$23, TeamForm!$AA$4:$AA$23)*_xlfn.XLOOKUP(UPPER(C14), TeamForm!$B$4:$B$23, TeamForm!$AD$4:$AD$23))/(MAX(TeamForm!$AA$4:$AA$23)*MAX(TeamForm!$AD$4:$AD$23)), C35="BLANK", "0")</f>
        <v>3.9240000000000004</v>
      </c>
      <c r="D58" s="258" cm="1">
        <f t="array" ref="D58">_xlfn.IFS(D35="A", (10*_xlfn.XLOOKUP($A58, TeamForm!$B$4:$B$23, TeamForm!$AC$4:$AC$23)*_xlfn.XLOOKUP(UPPER(D14), TeamForm!$B$4:$B$23, TeamForm!$AB$4:$AB$23))/(MAX(TeamForm!$AC$4:$AC$23)*MAX(TeamForm!$AB$4:$AB$23)), D35="H", (10*_xlfn.XLOOKUP($A58, TeamForm!$B$4:$B$23, TeamForm!$AA$4:$AA$23)*_xlfn.XLOOKUP(UPPER(D14), TeamForm!$B$4:$B$23, TeamForm!$AD$4:$AD$23))/(MAX(TeamForm!$AA$4:$AA$23)*MAX(TeamForm!$AD$4:$AD$23)), D35="BLANK", "0")</f>
        <v>5.3488718897572554</v>
      </c>
      <c r="E58" s="258" cm="1">
        <f t="array" ref="E58">_xlfn.IFS(E35="A", (10*_xlfn.XLOOKUP($A58, TeamForm!$B$4:$B$23, TeamForm!$AC$4:$AC$23)*_xlfn.XLOOKUP(UPPER(E14), TeamForm!$B$4:$B$23, TeamForm!$AB$4:$AB$23))/(MAX(TeamForm!$AC$4:$AC$23)*MAX(TeamForm!$AB$4:$AB$23)), E35="H", (10*_xlfn.XLOOKUP($A58, TeamForm!$B$4:$B$23, TeamForm!$AA$4:$AA$23)*_xlfn.XLOOKUP(UPPER(E14), TeamForm!$B$4:$B$23, TeamForm!$AD$4:$AD$23))/(MAX(TeamForm!$AA$4:$AA$23)*MAX(TeamForm!$AD$4:$AD$23)), E35="BLANK", "0")</f>
        <v>10</v>
      </c>
      <c r="F58" s="258" cm="1">
        <f t="array" ref="F58">_xlfn.IFS(F35="A", (10*_xlfn.XLOOKUP($A58, TeamForm!$B$4:$B$23, TeamForm!$AC$4:$AC$23)*_xlfn.XLOOKUP(UPPER(F14), TeamForm!$B$4:$B$23, TeamForm!$AB$4:$AB$23))/(MAX(TeamForm!$AC$4:$AC$23)*MAX(TeamForm!$AB$4:$AB$23)), F35="H", (10*_xlfn.XLOOKUP($A58, TeamForm!$B$4:$B$23, TeamForm!$AA$4:$AA$23)*_xlfn.XLOOKUP(UPPER(F14), TeamForm!$B$4:$B$23, TeamForm!$AD$4:$AD$23))/(MAX(TeamForm!$AA$4:$AA$23)*MAX(TeamForm!$AD$4:$AD$23)), F35="BLANK", "0")</f>
        <v>5.312730863475112</v>
      </c>
      <c r="G58" s="258" cm="1">
        <f t="array" ref="G58">_xlfn.IFS(G35="A", (10*_xlfn.XLOOKUP($A58, TeamForm!$B$4:$B$23, TeamForm!$AC$4:$AC$23)*_xlfn.XLOOKUP(UPPER(G14), TeamForm!$B$4:$B$23, TeamForm!$AB$4:$AB$23))/(MAX(TeamForm!$AC$4:$AC$23)*MAX(TeamForm!$AB$4:$AB$23)), G35="H", (10*_xlfn.XLOOKUP($A58, TeamForm!$B$4:$B$23, TeamForm!$AA$4:$AA$23)*_xlfn.XLOOKUP(UPPER(G14), TeamForm!$B$4:$B$23, TeamForm!$AD$4:$AD$23))/(MAX(TeamForm!$AA$4:$AA$23)*MAX(TeamForm!$AD$4:$AD$23)), G35="BLANK", "0")</f>
        <v>9.6305220883534144</v>
      </c>
      <c r="H58" s="258" cm="1">
        <f t="array" ref="H58">_xlfn.IFS(H35="A", (10*_xlfn.XLOOKUP($A58, TeamForm!$B$4:$B$23, TeamForm!$AC$4:$AC$23)*_xlfn.XLOOKUP(UPPER(H14), TeamForm!$B$4:$B$23, TeamForm!$AB$4:$AB$23))/(MAX(TeamForm!$AC$4:$AC$23)*MAX(TeamForm!$AB$4:$AB$23)), H35="H", (10*_xlfn.XLOOKUP($A58, TeamForm!$B$4:$B$23, TeamForm!$AA$4:$AA$23)*_xlfn.XLOOKUP(UPPER(H14), TeamForm!$B$4:$B$23, TeamForm!$AD$4:$AD$23))/(MAX(TeamForm!$AA$4:$AA$23)*MAX(TeamForm!$AD$4:$AD$23)), H35="BLANK", "0")</f>
        <v>5.6869565217391305</v>
      </c>
      <c r="I58" s="258" cm="1">
        <f t="array" ref="I58">_xlfn.IFS(I35="A", (10*_xlfn.XLOOKUP($A58, TeamForm!$B$4:$B$23, TeamForm!$AC$4:$AC$23)*_xlfn.XLOOKUP(UPPER(I14), TeamForm!$B$4:$B$23, TeamForm!$AB$4:$AB$23))/(MAX(TeamForm!$AC$4:$AC$23)*MAX(TeamForm!$AB$4:$AB$23)), I35="H", (10*_xlfn.XLOOKUP($A58, TeamForm!$B$4:$B$23, TeamForm!$AA$4:$AA$23)*_xlfn.XLOOKUP(UPPER(I14), TeamForm!$B$4:$B$23, TeamForm!$AD$4:$AD$23))/(MAX(TeamForm!$AA$4:$AA$23)*MAX(TeamForm!$AD$4:$AD$23)), I35="BLANK", "0")</f>
        <v>4.6970380393925719</v>
      </c>
      <c r="J58" s="258" cm="1">
        <f t="array" ref="J58">_xlfn.IFS(J35="A", (10*_xlfn.XLOOKUP($A58, TeamForm!$B$4:$B$23, TeamForm!$AC$4:$AC$23)*_xlfn.XLOOKUP(UPPER(J14), TeamForm!$B$4:$B$23, TeamForm!$AB$4:$AB$23))/(MAX(TeamForm!$AC$4:$AC$23)*MAX(TeamForm!$AB$4:$AB$23)), J35="H", (10*_xlfn.XLOOKUP($A58, TeamForm!$B$4:$B$23, TeamForm!$AA$4:$AA$23)*_xlfn.XLOOKUP(UPPER(J14), TeamForm!$B$4:$B$23, TeamForm!$AD$4:$AD$23))/(MAX(TeamForm!$AA$4:$AA$23)*MAX(TeamForm!$AD$4:$AD$23)), J35="BLANK", "0")</f>
        <v>7.4885496183206115</v>
      </c>
      <c r="K58" s="258" cm="1">
        <f t="array" ref="K58">_xlfn.IFS(K35="A", (10*_xlfn.XLOOKUP($A58, TeamForm!$B$4:$B$23, TeamForm!$AC$4:$AC$23)*_xlfn.XLOOKUP(UPPER(K14), TeamForm!$B$4:$B$23, TeamForm!$AB$4:$AB$23))/(MAX(TeamForm!$AC$4:$AC$23)*MAX(TeamForm!$AB$4:$AB$23)), K35="H", (10*_xlfn.XLOOKUP($A58, TeamForm!$B$4:$B$23, TeamForm!$AA$4:$AA$23)*_xlfn.XLOOKUP(UPPER(K14), TeamForm!$B$4:$B$23, TeamForm!$AD$4:$AD$23))/(MAX(TeamForm!$AA$4:$AA$23)*MAX(TeamForm!$AD$4:$AD$23)), K35="BLANK", "0")</f>
        <v>6.0483397522639741</v>
      </c>
      <c r="L58" s="258" cm="1">
        <f t="array" ref="L58">_xlfn.IFS(L35="A", (10*_xlfn.XLOOKUP($A58, TeamForm!$B$4:$B$23, TeamForm!$AC$4:$AC$23)*_xlfn.XLOOKUP(UPPER(L14), TeamForm!$B$4:$B$23, TeamForm!$AB$4:$AB$23))/(MAX(TeamForm!$AC$4:$AC$23)*MAX(TeamForm!$AB$4:$AB$23)), L35="H", (10*_xlfn.XLOOKUP($A58, TeamForm!$B$4:$B$23, TeamForm!$AA$4:$AA$23)*_xlfn.XLOOKUP(UPPER(L14), TeamForm!$B$4:$B$23, TeamForm!$AD$4:$AD$23))/(MAX(TeamForm!$AA$4:$AA$23)*MAX(TeamForm!$AD$4:$AD$23)), L35="BLANK", "0")</f>
        <v>9.5115020297699591</v>
      </c>
      <c r="M58" s="258" cm="1">
        <f t="array" ref="M58">_xlfn.IFS(M35="A", (10*_xlfn.XLOOKUP($A58, TeamForm!$B$4:$B$23, TeamForm!$AC$4:$AC$23)*_xlfn.XLOOKUP(UPPER(M14), TeamForm!$B$4:$B$23, TeamForm!$AB$4:$AB$23))/(MAX(TeamForm!$AC$4:$AC$23)*MAX(TeamForm!$AB$4:$AB$23)), M35="H", (10*_xlfn.XLOOKUP($A58, TeamForm!$B$4:$B$23, TeamForm!$AA$4:$AA$23)*_xlfn.XLOOKUP(UPPER(M14), TeamForm!$B$4:$B$23, TeamForm!$AD$4:$AD$23))/(MAX(TeamForm!$AA$4:$AA$23)*MAX(TeamForm!$AD$4:$AD$23)), M35="BLANK", "0")</f>
        <v>5.4049586776859515</v>
      </c>
      <c r="N58" s="258" cm="1">
        <f t="array" ref="N58">_xlfn.IFS(N35="A", (10*_xlfn.XLOOKUP($A58, TeamForm!$B$4:$B$23, TeamForm!$AC$4:$AC$23)*_xlfn.XLOOKUP(UPPER(N14), TeamForm!$B$4:$B$23, TeamForm!$AB$4:$AB$23))/(MAX(TeamForm!$AC$4:$AC$23)*MAX(TeamForm!$AB$4:$AB$23)), N35="H", (10*_xlfn.XLOOKUP($A58, TeamForm!$B$4:$B$23, TeamForm!$AA$4:$AA$23)*_xlfn.XLOOKUP(UPPER(N14), TeamForm!$B$4:$B$23, TeamForm!$AD$4:$AD$23))/(MAX(TeamForm!$AA$4:$AA$23)*MAX(TeamForm!$AD$4:$AD$23)), N35="BLANK", "0")</f>
        <v>9.5115020297699591</v>
      </c>
      <c r="O58" s="258" cm="1">
        <f t="array" ref="O58">_xlfn.IFS(O35="A", (10*_xlfn.XLOOKUP($A58, TeamForm!$B$4:$B$23, TeamForm!$AC$4:$AC$23)*_xlfn.XLOOKUP(UPPER(O14), TeamForm!$B$4:$B$23, TeamForm!$AB$4:$AB$23))/(MAX(TeamForm!$AC$4:$AC$23)*MAX(TeamForm!$AB$4:$AB$23)), O35="H", (10*_xlfn.XLOOKUP($A58, TeamForm!$B$4:$B$23, TeamForm!$AA$4:$AA$23)*_xlfn.XLOOKUP(UPPER(O14), TeamForm!$B$4:$B$23, TeamForm!$AD$4:$AD$23))/(MAX(TeamForm!$AA$4:$AA$23)*MAX(TeamForm!$AD$4:$AD$23)), O35="BLANK", "0")</f>
        <v>7.3154362416107386</v>
      </c>
      <c r="P58" s="258" cm="1">
        <f t="array" ref="P58">_xlfn.IFS(P35="A", (10*_xlfn.XLOOKUP($A58, TeamForm!$B$4:$B$23, TeamForm!$AC$4:$AC$23)*_xlfn.XLOOKUP(UPPER(P14), TeamForm!$B$4:$B$23, TeamForm!$AB$4:$AB$23))/(MAX(TeamForm!$AC$4:$AC$23)*MAX(TeamForm!$AB$4:$AB$23)), P35="H", (10*_xlfn.XLOOKUP($A58, TeamForm!$B$4:$B$23, TeamForm!$AA$4:$AA$23)*_xlfn.XLOOKUP(UPPER(P14), TeamForm!$B$4:$B$23, TeamForm!$AD$4:$AD$23))/(MAX(TeamForm!$AA$4:$AA$23)*MAX(TeamForm!$AD$4:$AD$23)), P35="BLANK", "0")</f>
        <v>6.9378014805380888</v>
      </c>
      <c r="Q58" s="258" cm="1">
        <f t="array" ref="Q58">_xlfn.IFS(Q35="A", (10*_xlfn.XLOOKUP($A58, TeamForm!$B$4:$B$23, TeamForm!$AC$4:$AC$23)*_xlfn.XLOOKUP(UPPER(Q14), TeamForm!$B$4:$B$23, TeamForm!$AB$4:$AB$23))/(MAX(TeamForm!$AC$4:$AC$23)*MAX(TeamForm!$AB$4:$AB$23)), Q35="H", (10*_xlfn.XLOOKUP($A58, TeamForm!$B$4:$B$23, TeamForm!$AA$4:$AA$23)*_xlfn.XLOOKUP(UPPER(Q14), TeamForm!$B$4:$B$23, TeamForm!$AD$4:$AD$23))/(MAX(TeamForm!$AA$4:$AA$23)*MAX(TeamForm!$AD$4:$AD$23)), Q35="BLANK", "0")</f>
        <v>7.0830324909747304</v>
      </c>
      <c r="R58" s="258" cm="1">
        <f t="array" ref="R58">_xlfn.IFS(R35="A", (10*_xlfn.XLOOKUP($A58, TeamForm!$B$4:$B$23, TeamForm!$AC$4:$AC$23)*_xlfn.XLOOKUP(UPPER(R14), TeamForm!$B$4:$B$23, TeamForm!$AB$4:$AB$23))/(MAX(TeamForm!$AC$4:$AC$23)*MAX(TeamForm!$AB$4:$AB$23)), R35="H", (10*_xlfn.XLOOKUP($A58, TeamForm!$B$4:$B$23, TeamForm!$AA$4:$AA$23)*_xlfn.XLOOKUP(UPPER(R14), TeamForm!$B$4:$B$23, TeamForm!$AD$4:$AD$23))/(MAX(TeamForm!$AA$4:$AA$23)*MAX(TeamForm!$AD$4:$AD$23)), R35="BLANK", "0")</f>
        <v>3.955645161290323</v>
      </c>
      <c r="S58" s="258" cm="1">
        <f t="array" ref="S58">_xlfn.IFS(S35="A", (10*_xlfn.XLOOKUP($A58, TeamForm!$B$4:$B$23, TeamForm!$AC$4:$AC$23)*_xlfn.XLOOKUP(UPPER(S14), TeamForm!$B$4:$B$23, TeamForm!$AB$4:$AB$23))/(MAX(TeamForm!$AC$4:$AC$23)*MAX(TeamForm!$AB$4:$AB$23)), S35="H", (10*_xlfn.XLOOKUP($A58, TeamForm!$B$4:$B$23, TeamForm!$AA$4:$AA$23)*_xlfn.XLOOKUP(UPPER(S14), TeamForm!$B$4:$B$23, TeamForm!$AD$4:$AD$23))/(MAX(TeamForm!$AA$4:$AA$23)*MAX(TeamForm!$AD$4:$AD$23)), S35="BLANK", "0")</f>
        <v>4.5362548141979806</v>
      </c>
      <c r="T58" s="258" cm="1">
        <f t="array" ref="T58">_xlfn.IFS(T35="A", (10*_xlfn.XLOOKUP($A58, TeamForm!$B$4:$B$23, TeamForm!$AC$4:$AC$23)*_xlfn.XLOOKUP(UPPER(T14), TeamForm!$B$4:$B$23, TeamForm!$AB$4:$AB$23))/(MAX(TeamForm!$AC$4:$AC$23)*MAX(TeamForm!$AB$4:$AB$23)), T35="H", (10*_xlfn.XLOOKUP($A58, TeamForm!$B$4:$B$23, TeamForm!$AA$4:$AA$23)*_xlfn.XLOOKUP(UPPER(T14), TeamForm!$B$4:$B$23, TeamForm!$AD$4:$AD$23))/(MAX(TeamForm!$AA$4:$AA$23)*MAX(TeamForm!$AD$4:$AD$23)), T35="BLANK", "0")</f>
        <v>8.0893432900649849</v>
      </c>
      <c r="U58" s="258" cm="1">
        <f t="array" ref="U58">_xlfn.IFS(U35="A", (10*_xlfn.XLOOKUP($A58, TeamForm!$B$4:$B$23, TeamForm!$AC$4:$AC$23)*_xlfn.XLOOKUP(UPPER(U14), TeamForm!$B$4:$B$23, TeamForm!$AB$4:$AB$23))/(MAX(TeamForm!$AC$4:$AC$23)*MAX(TeamForm!$AB$4:$AB$23)), U35="H", (10*_xlfn.XLOOKUP($A58, TeamForm!$B$4:$B$23, TeamForm!$AA$4:$AA$23)*_xlfn.XLOOKUP(UPPER(U14), TeamForm!$B$4:$B$23, TeamForm!$AD$4:$AD$23))/(MAX(TeamForm!$AA$4:$AA$23)*MAX(TeamForm!$AD$4:$AD$23)), U35="BLANK", "0")</f>
        <v>10</v>
      </c>
      <c r="V58" s="258" cm="1">
        <f t="array" ref="V58">_xlfn.IFS(V35="A", (10*_xlfn.XLOOKUP($A58, TeamForm!$B$4:$B$23, TeamForm!$AC$4:$AC$23)*_xlfn.XLOOKUP(UPPER(V14), TeamForm!$B$4:$B$23, TeamForm!$AB$4:$AB$23))/(MAX(TeamForm!$AC$4:$AC$23)*MAX(TeamForm!$AB$4:$AB$23)), V35="H", (10*_xlfn.XLOOKUP($A58, TeamForm!$B$4:$B$23, TeamForm!$AA$4:$AA$23)*_xlfn.XLOOKUP(UPPER(V14), TeamForm!$B$4:$B$23, TeamForm!$AD$4:$AD$23))/(MAX(TeamForm!$AA$4:$AA$23)*MAX(TeamForm!$AD$4:$AD$23)), V35="BLANK", "0")</f>
        <v>7.800438172562667</v>
      </c>
      <c r="W58" s="258" cm="1">
        <f t="array" ref="W58">_xlfn.IFS(W35="A", (10*_xlfn.XLOOKUP($A58, TeamForm!$B$4:$B$23, TeamForm!$AC$4:$AC$23)*_xlfn.XLOOKUP(UPPER(W14), TeamForm!$B$4:$B$23, TeamForm!$AB$4:$AB$23))/(MAX(TeamForm!$AC$4:$AC$23)*MAX(TeamForm!$AB$4:$AB$23)), W35="H", (10*_xlfn.XLOOKUP($A58, TeamForm!$B$4:$B$23, TeamForm!$AA$4:$AA$23)*_xlfn.XLOOKUP(UPPER(W14), TeamForm!$B$4:$B$23, TeamForm!$AD$4:$AD$23))/(MAX(TeamForm!$AA$4:$AA$23)*MAX(TeamForm!$AD$4:$AD$23)), W35="BLANK", "0")</f>
        <v>9.9090909090909083</v>
      </c>
      <c r="X58" s="258" cm="1">
        <f t="array" ref="X58">_xlfn.IFS(X35="A", (10*_xlfn.XLOOKUP($A58, TeamForm!$B$4:$B$23, TeamForm!$AC$4:$AC$23)*_xlfn.XLOOKUP(UPPER(X14), TeamForm!$B$4:$B$23, TeamForm!$AB$4:$AB$23))/(MAX(TeamForm!$AC$4:$AC$23)*MAX(TeamForm!$AB$4:$AB$23)), X35="H", (10*_xlfn.XLOOKUP($A58, TeamForm!$B$4:$B$23, TeamForm!$AA$4:$AA$23)*_xlfn.XLOOKUP(UPPER(X14), TeamForm!$B$4:$B$23, TeamForm!$AD$4:$AD$23))/(MAX(TeamForm!$AA$4:$AA$23)*MAX(TeamForm!$AD$4:$AD$23)), X35="BLANK", "0")</f>
        <v>5.1781472684085514</v>
      </c>
      <c r="Y58" s="258" cm="1">
        <f t="array" ref="Y58">_xlfn.IFS(Y35="A", (10*_xlfn.XLOOKUP($A58, TeamForm!$B$4:$B$23, TeamForm!$AC$4:$AC$23)*_xlfn.XLOOKUP(UPPER(Y14), TeamForm!$B$4:$B$23, TeamForm!$AB$4:$AB$23))/(MAX(TeamForm!$AC$4:$AC$23)*MAX(TeamForm!$AB$4:$AB$23)), Y35="H", (10*_xlfn.XLOOKUP($A58, TeamForm!$B$4:$B$23, TeamForm!$AA$4:$AA$23)*_xlfn.XLOOKUP(UPPER(Y14), TeamForm!$B$4:$B$23, TeamForm!$AD$4:$AD$23))/(MAX(TeamForm!$AA$4:$AA$23)*MAX(TeamForm!$AD$4:$AD$23)), Y35="BLANK", "0")</f>
        <v>5.2629462369097491</v>
      </c>
      <c r="Z58" s="258" cm="1">
        <f t="array" ref="Z58">_xlfn.IFS(Z35="A", (10*_xlfn.XLOOKUP($A58, TeamForm!$B$4:$B$23, TeamForm!$AC$4:$AC$23)*_xlfn.XLOOKUP(UPPER(Z14), TeamForm!$B$4:$B$23, TeamForm!$AB$4:$AB$23))/(MAX(TeamForm!$AC$4:$AC$23)*MAX(TeamForm!$AB$4:$AB$23)), Z35="H", (10*_xlfn.XLOOKUP($A58, TeamForm!$B$4:$B$23, TeamForm!$AA$4:$AA$23)*_xlfn.XLOOKUP(UPPER(Z14), TeamForm!$B$4:$B$23, TeamForm!$AD$4:$AD$23))/(MAX(TeamForm!$AA$4:$AA$23)*MAX(TeamForm!$AD$4:$AD$23)), Z35="BLANK", "0")</f>
        <v>8.9711934156378597</v>
      </c>
      <c r="AA58" s="258" cm="1">
        <f t="array" ref="AA58">_xlfn.IFS(AA35="A", (10*_xlfn.XLOOKUP($A58, TeamForm!$B$4:$B$23, TeamForm!$AC$4:$AC$23)*_xlfn.XLOOKUP(UPPER(AA14), TeamForm!$B$4:$B$23, TeamForm!$AB$4:$AB$23))/(MAX(TeamForm!$AC$4:$AC$23)*MAX(TeamForm!$AB$4:$AB$23)), AA35="H", (10*_xlfn.XLOOKUP($A58, TeamForm!$B$4:$B$23, TeamForm!$AA$4:$AA$23)*_xlfn.XLOOKUP(UPPER(AA14), TeamForm!$B$4:$B$23, TeamForm!$AD$4:$AD$23))/(MAX(TeamForm!$AA$4:$AA$23)*MAX(TeamForm!$AD$4:$AD$23)), AA35="BLANK", "0")</f>
        <v>6.4099252809319296</v>
      </c>
      <c r="AB58" s="258" cm="1">
        <f t="array" ref="AB58">_xlfn.IFS(AB35="A", (10*_xlfn.XLOOKUP($A58, TeamForm!$B$4:$B$23, TeamForm!$AC$4:$AC$23)*_xlfn.XLOOKUP(UPPER(AB14), TeamForm!$B$4:$B$23, TeamForm!$AB$4:$AB$23))/(MAX(TeamForm!$AC$4:$AC$23)*MAX(TeamForm!$AB$4:$AB$23)), AB35="H", (10*_xlfn.XLOOKUP($A58, TeamForm!$B$4:$B$23, TeamForm!$AA$4:$AA$23)*_xlfn.XLOOKUP(UPPER(AB14), TeamForm!$B$4:$B$23, TeamForm!$AD$4:$AD$23))/(MAX(TeamForm!$AA$4:$AA$23)*MAX(TeamForm!$AD$4:$AD$23)), AB35="BLANK", "0")</f>
        <v>3.2761840324763187</v>
      </c>
      <c r="AC58" s="258" cm="1">
        <f t="array" ref="AC58">_xlfn.IFS(AC35="A", (10*_xlfn.XLOOKUP($A58, TeamForm!$B$4:$B$23, TeamForm!$AC$4:$AC$23)*_xlfn.XLOOKUP(UPPER(AC14), TeamForm!$B$4:$B$23, TeamForm!$AB$4:$AB$23))/(MAX(TeamForm!$AC$4:$AC$23)*MAX(TeamForm!$AB$4:$AB$23)), AC35="H", (10*_xlfn.XLOOKUP($A58, TeamForm!$B$4:$B$23, TeamForm!$AA$4:$AA$23)*_xlfn.XLOOKUP(UPPER(AC14), TeamForm!$B$4:$B$23, TeamForm!$AD$4:$AD$23))/(MAX(TeamForm!$AA$4:$AA$23)*MAX(TeamForm!$AD$4:$AD$23)), AC35="BLANK", "0")</f>
        <v>10</v>
      </c>
      <c r="AD58" s="258" cm="1">
        <f t="array" ref="AD58">_xlfn.IFS(AD35="A", (10*_xlfn.XLOOKUP($A58, TeamForm!$B$4:$B$23, TeamForm!$AC$4:$AC$23)*_xlfn.XLOOKUP(UPPER(AD14), TeamForm!$B$4:$B$23, TeamForm!$AB$4:$AB$23))/(MAX(TeamForm!$AC$4:$AC$23)*MAX(TeamForm!$AB$4:$AB$23)), AD35="H", (10*_xlfn.XLOOKUP($A58, TeamForm!$B$4:$B$23, TeamForm!$AA$4:$AA$23)*_xlfn.XLOOKUP(UPPER(AD14), TeamForm!$B$4:$B$23, TeamForm!$AD$4:$AD$23))/(MAX(TeamForm!$AA$4:$AA$23)*MAX(TeamForm!$AD$4:$AD$23)), AD35="BLANK", "0")</f>
        <v>3.8317941900307835</v>
      </c>
      <c r="AE58" s="258" cm="1">
        <f t="array" ref="AE58">_xlfn.IFS(AE35="A", (10*_xlfn.XLOOKUP($A58, TeamForm!$B$4:$B$23, TeamForm!$AC$4:$AC$23)*_xlfn.XLOOKUP(UPPER(AE14), TeamForm!$B$4:$B$23, TeamForm!$AB$4:$AB$23))/(MAX(TeamForm!$AC$4:$AC$23)*MAX(TeamForm!$AB$4:$AB$23)), AE35="H", (10*_xlfn.XLOOKUP($A58, TeamForm!$B$4:$B$23, TeamForm!$AA$4:$AA$23)*_xlfn.XLOOKUP(UPPER(AE14), TeamForm!$B$4:$B$23, TeamForm!$AD$4:$AD$23))/(MAX(TeamForm!$AA$4:$AA$23)*MAX(TeamForm!$AD$4:$AD$23)), AE35="BLANK", "0")</f>
        <v>6.7655172413793121</v>
      </c>
      <c r="AF58" s="258" cm="1">
        <f t="array" ref="AF58">_xlfn.IFS(AF35="A", (10*_xlfn.XLOOKUP($A58, TeamForm!$B$4:$B$23, TeamForm!$AC$4:$AC$23)*_xlfn.XLOOKUP(UPPER(AF14), TeamForm!$B$4:$B$23, TeamForm!$AB$4:$AB$23))/(MAX(TeamForm!$AC$4:$AC$23)*MAX(TeamForm!$AB$4:$AB$23)), AF35="H", (10*_xlfn.XLOOKUP($A58, TeamForm!$B$4:$B$23, TeamForm!$AA$4:$AA$23)*_xlfn.XLOOKUP(UPPER(AF14), TeamForm!$B$4:$B$23, TeamForm!$AD$4:$AD$23))/(MAX(TeamForm!$AA$4:$AA$23)*MAX(TeamForm!$AD$4:$AD$23)), AF35="BLANK", "0")</f>
        <v>9.5115020297699591</v>
      </c>
      <c r="AG58" s="258" cm="1">
        <f t="array" ref="AG58">_xlfn.IFS(AG35="A", (10*_xlfn.XLOOKUP($A58, TeamForm!$B$4:$B$23, TeamForm!$AC$4:$AC$23)*_xlfn.XLOOKUP(UPPER(AG14), TeamForm!$B$4:$B$23, TeamForm!$AB$4:$AB$23))/(MAX(TeamForm!$AC$4:$AC$23)*MAX(TeamForm!$AB$4:$AB$23)), AG35="H", (10*_xlfn.XLOOKUP($A58, TeamForm!$B$4:$B$23, TeamForm!$AA$4:$AA$23)*_xlfn.XLOOKUP(UPPER(AG14), TeamForm!$B$4:$B$23, TeamForm!$AD$4:$AD$23))/(MAX(TeamForm!$AA$4:$AA$23)*MAX(TeamForm!$AD$4:$AD$23)), AG35="BLANK", "0")</f>
        <v>7.4885496183206115</v>
      </c>
      <c r="AH58" s="258" cm="1">
        <f t="array" ref="AH58">_xlfn.IFS(AH35="A", (10*_xlfn.XLOOKUP($A58, TeamForm!$B$4:$B$23, TeamForm!$AC$4:$AC$23)*_xlfn.XLOOKUP(UPPER(AH14), TeamForm!$B$4:$B$23, TeamForm!$AB$4:$AB$23))/(MAX(TeamForm!$AC$4:$AC$23)*MAX(TeamForm!$AB$4:$AB$23)), AH35="H", (10*_xlfn.XLOOKUP($A58, TeamForm!$B$4:$B$23, TeamForm!$AA$4:$AA$23)*_xlfn.XLOOKUP(UPPER(AH14), TeamForm!$B$4:$B$23, TeamForm!$AD$4:$AD$23))/(MAX(TeamForm!$AA$4:$AA$23)*MAX(TeamForm!$AD$4:$AD$23)), AH35="BLANK", "0")</f>
        <v>4.0116539173179424</v>
      </c>
      <c r="AI58" s="258" cm="1">
        <f t="array" ref="AI58">_xlfn.IFS(AI35="A", (10*_xlfn.XLOOKUP($A58, TeamForm!$B$4:$B$23, TeamForm!$AC$4:$AC$23)*_xlfn.XLOOKUP(UPPER(AI14), TeamForm!$B$4:$B$23, TeamForm!$AB$4:$AB$23))/(MAX(TeamForm!$AC$4:$AC$23)*MAX(TeamForm!$AB$4:$AB$23)), AI35="H", (10*_xlfn.XLOOKUP($A58, TeamForm!$B$4:$B$23, TeamForm!$AA$4:$AA$23)*_xlfn.XLOOKUP(UPPER(AI14), TeamForm!$B$4:$B$23, TeamForm!$AD$4:$AD$23))/(MAX(TeamForm!$AA$4:$AA$23)*MAX(TeamForm!$AD$4:$AD$23)), AI35="BLANK", "0")</f>
        <v>6.0555555555555554</v>
      </c>
      <c r="AJ58" s="258" cm="1">
        <f t="array" ref="AJ58">_xlfn.IFS(AJ35="A", (10*_xlfn.XLOOKUP($A58, TeamForm!$B$4:$B$23, TeamForm!$AC$4:$AC$23)*_xlfn.XLOOKUP(UPPER(AJ14), TeamForm!$B$4:$B$23, TeamForm!$AB$4:$AB$23))/(MAX(TeamForm!$AC$4:$AC$23)*MAX(TeamForm!$AB$4:$AB$23)), AJ35="H", (10*_xlfn.XLOOKUP($A58, TeamForm!$B$4:$B$23, TeamForm!$AA$4:$AA$23)*_xlfn.XLOOKUP(UPPER(AJ14), TeamForm!$B$4:$B$23, TeamForm!$AD$4:$AD$23))/(MAX(TeamForm!$AA$4:$AA$23)*MAX(TeamForm!$AD$4:$AD$23)), AJ35="BLANK", "0")</f>
        <v>6.6521503197488716</v>
      </c>
      <c r="AK58" s="258" cm="1">
        <f t="array" ref="AK58">_xlfn.IFS(AK35="A", (10*_xlfn.XLOOKUP($A58, TeamForm!$B$4:$B$23, TeamForm!$AC$4:$AC$23)*_xlfn.XLOOKUP(UPPER(AK14), TeamForm!$B$4:$B$23, TeamForm!$AB$4:$AB$23))/(MAX(TeamForm!$AC$4:$AC$23)*MAX(TeamForm!$AB$4:$AB$23)), AK35="H", (10*_xlfn.XLOOKUP($A58, TeamForm!$B$4:$B$23, TeamForm!$AA$4:$AA$23)*_xlfn.XLOOKUP(UPPER(AK14), TeamForm!$B$4:$B$23, TeamForm!$AD$4:$AD$23))/(MAX(TeamForm!$AA$4:$AA$23)*MAX(TeamForm!$AD$4:$AD$23)), AK35="BLANK", "0")</f>
        <v>9.3965517241379324</v>
      </c>
      <c r="AL58" s="258" cm="1">
        <f t="array" ref="AL58">_xlfn.IFS(AL35="A", (10*_xlfn.XLOOKUP($A58, TeamForm!$B$4:$B$23, TeamForm!$AC$4:$AC$23)*_xlfn.XLOOKUP(UPPER(AL14), TeamForm!$B$4:$B$23, TeamForm!$AB$4:$AB$23))/(MAX(TeamForm!$AC$4:$AC$23)*MAX(TeamForm!$AB$4:$AB$23)), AL35="H", (10*_xlfn.XLOOKUP($A58, TeamForm!$B$4:$B$23, TeamForm!$AA$4:$AA$23)*_xlfn.XLOOKUP(UPPER(AL14), TeamForm!$B$4:$B$23, TeamForm!$AD$4:$AD$23))/(MAX(TeamForm!$AA$4:$AA$23)*MAX(TeamForm!$AD$4:$AD$23)), AL35="BLANK", "0")</f>
        <v>7.3154362416107386</v>
      </c>
      <c r="AM58" s="259" cm="1">
        <f t="array" ref="AM58">_xlfn.IFS(AM35="A", (10*_xlfn.XLOOKUP($A58, TeamForm!$B$4:$B$23, TeamForm!$AC$4:$AC$23)*_xlfn.XLOOKUP(UPPER(AM14), TeamForm!$B$4:$B$23, TeamForm!$AB$4:$AB$23))/(MAX(TeamForm!$AC$4:$AC$23)*MAX(TeamForm!$AB$4:$AB$23)), AM35="H", (10*_xlfn.XLOOKUP($A58, TeamForm!$B$4:$B$23, TeamForm!$AA$4:$AA$23)*_xlfn.XLOOKUP(UPPER(AM14), TeamForm!$B$4:$B$23, TeamForm!$AD$4:$AD$23))/(MAX(TeamForm!$AA$4:$AA$23)*MAX(TeamForm!$AD$4:$AD$23)), AM35="BLANK", "0")</f>
        <v>4.2825935065049929</v>
      </c>
      <c r="AO58" s="179" t="s">
        <v>65</v>
      </c>
      <c r="AP58" s="265" cm="1">
        <f t="array" ref="AP58">_xlfn.IFS(B35="A", 10*(MIN(TeamForm!$AA$4:$AA$23)*MIN(TeamForm!$AD$4:$AD$23))/(_xlfn.XLOOKUP($AO58, TeamForm!$B$4:$B$23, TeamForm!$AD$4:$AD$23)*_xlfn.XLOOKUP(UPPER(B14), TeamForm!$B$4:$B$23, TeamForm!$AA$4:$AA$23)), B35="H", 10*(MIN(TeamForm!$AB$4:$AB$23)*MIN(TeamForm!$AC$4:$AC$23))/(_xlfn.XLOOKUP($AO58, TeamForm!$B$4:$B$23, TeamForm!$AB$4:$AB$23)*_xlfn.XLOOKUP(UPPER(B14), TeamForm!$B$4:$B$23, TeamForm!$AC$4:$AC$23)), B35="BLANK", 0)</f>
        <v>0</v>
      </c>
      <c r="AQ58" s="263" cm="1">
        <f t="array" ref="AQ58">_xlfn.IFS(C35="A", 10*(MIN(TeamForm!$AA$4:$AA$23)*MIN(TeamForm!$AD$4:$AD$23))/(_xlfn.XLOOKUP($AO58, TeamForm!$B$4:$B$23, TeamForm!$AD$4:$AD$23)*_xlfn.XLOOKUP(UPPER(C14), TeamForm!$B$4:$B$23, TeamForm!$AA$4:$AA$23)), C35="H", 10*(MIN(TeamForm!$AB$4:$AB$23)*MIN(TeamForm!$AC$4:$AC$23))/(_xlfn.XLOOKUP($AO58, TeamForm!$B$4:$B$23, TeamForm!$AB$4:$AB$23)*_xlfn.XLOOKUP(UPPER(C14), TeamForm!$B$4:$B$23, TeamForm!$AC$4:$AC$23)), C35="BLANK", 0)</f>
        <v>4.5970772442588723</v>
      </c>
      <c r="AR58" s="263" cm="1">
        <f t="array" ref="AR58">_xlfn.IFS(D35="A", 10*(MIN(TeamForm!$AA$4:$AA$23)*MIN(TeamForm!$AD$4:$AD$23))/(_xlfn.XLOOKUP($AO58, TeamForm!$B$4:$B$23, TeamForm!$AD$4:$AD$23)*_xlfn.XLOOKUP(UPPER(D14), TeamForm!$B$4:$B$23, TeamForm!$AA$4:$AA$23)), D35="H", 10*(MIN(TeamForm!$AB$4:$AB$23)*MIN(TeamForm!$AC$4:$AC$23))/(_xlfn.XLOOKUP($AO58, TeamForm!$B$4:$B$23, TeamForm!$AB$4:$AB$23)*_xlfn.XLOOKUP(UPPER(D14), TeamForm!$B$4:$B$23, TeamForm!$AC$4:$AC$23)), D35="BLANK", 0)</f>
        <v>4.7280725075528691</v>
      </c>
      <c r="AS58" s="263" cm="1">
        <f t="array" ref="AS58">_xlfn.IFS(E35="A", 10*(MIN(TeamForm!$AA$4:$AA$23)*MIN(TeamForm!$AD$4:$AD$23))/(_xlfn.XLOOKUP($AO58, TeamForm!$B$4:$B$23, TeamForm!$AD$4:$AD$23)*_xlfn.XLOOKUP(UPPER(E14), TeamForm!$B$4:$B$23, TeamForm!$AA$4:$AA$23)), E35="H", 10*(MIN(TeamForm!$AB$4:$AB$23)*MIN(TeamForm!$AC$4:$AC$23))/(_xlfn.XLOOKUP($AO58, TeamForm!$B$4:$B$23, TeamForm!$AB$4:$AB$23)*_xlfn.XLOOKUP(UPPER(E14), TeamForm!$B$4:$B$23, TeamForm!$AC$4:$AC$23)), E35="BLANK", 0)</f>
        <v>10</v>
      </c>
      <c r="AT58" s="263" cm="1">
        <f t="array" ref="AT58">_xlfn.IFS(F35="A", 10*(MIN(TeamForm!$AA$4:$AA$23)*MIN(TeamForm!$AD$4:$AD$23))/(_xlfn.XLOOKUP($AO58, TeamForm!$B$4:$B$23, TeamForm!$AD$4:$AD$23)*_xlfn.XLOOKUP(UPPER(F14), TeamForm!$B$4:$B$23, TeamForm!$AA$4:$AA$23)), F35="H", 10*(MIN(TeamForm!$AB$4:$AB$23)*MIN(TeamForm!$AC$4:$AC$23))/(_xlfn.XLOOKUP($AO58, TeamForm!$B$4:$B$23, TeamForm!$AB$4:$AB$23)*_xlfn.XLOOKUP(UPPER(F14), TeamForm!$B$4:$B$23, TeamForm!$AC$4:$AC$23)), F35="BLANK", 0)</f>
        <v>7.6966819672131139</v>
      </c>
      <c r="AU58" s="263" cm="1">
        <f t="array" ref="AU58">_xlfn.IFS(G35="A", 10*(MIN(TeamForm!$AA$4:$AA$23)*MIN(TeamForm!$AD$4:$AD$23))/(_xlfn.XLOOKUP($AO58, TeamForm!$B$4:$B$23, TeamForm!$AD$4:$AD$23)*_xlfn.XLOOKUP(UPPER(G14), TeamForm!$B$4:$B$23, TeamForm!$AA$4:$AA$23)), G35="H", 10*(MIN(TeamForm!$AB$4:$AB$23)*MIN(TeamForm!$AC$4:$AC$23))/(_xlfn.XLOOKUP($AO58, TeamForm!$B$4:$B$23, TeamForm!$AB$4:$AB$23)*_xlfn.XLOOKUP(UPPER(G14), TeamForm!$B$4:$B$23, TeamForm!$AC$4:$AC$23)), G35="BLANK", 0)</f>
        <v>4.7522071806945263</v>
      </c>
      <c r="AV58" s="263" cm="1">
        <f t="array" ref="AV58">_xlfn.IFS(H35="A", 10*(MIN(TeamForm!$AA$4:$AA$23)*MIN(TeamForm!$AD$4:$AD$23))/(_xlfn.XLOOKUP($AO58, TeamForm!$B$4:$B$23, TeamForm!$AD$4:$AD$23)*_xlfn.XLOOKUP(UPPER(H14), TeamForm!$B$4:$B$23, TeamForm!$AA$4:$AA$23)), H35="H", 10*(MIN(TeamForm!$AB$4:$AB$23)*MIN(TeamForm!$AC$4:$AC$23))/(_xlfn.XLOOKUP($AO58, TeamForm!$B$4:$B$23, TeamForm!$AB$4:$AB$23)*_xlfn.XLOOKUP(UPPER(H14), TeamForm!$B$4:$B$23, TeamForm!$AC$4:$AC$23)), H35="BLANK", 0)</f>
        <v>5.8719999999999999</v>
      </c>
      <c r="AW58" s="263" cm="1">
        <f t="array" ref="AW58">_xlfn.IFS(I35="A", 10*(MIN(TeamForm!$AA$4:$AA$23)*MIN(TeamForm!$AD$4:$AD$23))/(_xlfn.XLOOKUP($AO58, TeamForm!$B$4:$B$23, TeamForm!$AD$4:$AD$23)*_xlfn.XLOOKUP(UPPER(I14), TeamForm!$B$4:$B$23, TeamForm!$AA$4:$AA$23)), I35="H", 10*(MIN(TeamForm!$AB$4:$AB$23)*MIN(TeamForm!$AC$4:$AC$23))/(_xlfn.XLOOKUP($AO58, TeamForm!$B$4:$B$23, TeamForm!$AB$4:$AB$23)*_xlfn.XLOOKUP(UPPER(I14), TeamForm!$B$4:$B$23, TeamForm!$AC$4:$AC$23)), I35="BLANK", 0)</f>
        <v>4.6383876704208644</v>
      </c>
      <c r="AX58" s="263" cm="1">
        <f t="array" ref="AX58">_xlfn.IFS(J35="A", 10*(MIN(TeamForm!$AA$4:$AA$23)*MIN(TeamForm!$AD$4:$AD$23))/(_xlfn.XLOOKUP($AO58, TeamForm!$B$4:$B$23, TeamForm!$AD$4:$AD$23)*_xlfn.XLOOKUP(UPPER(J14), TeamForm!$B$4:$B$23, TeamForm!$AA$4:$AA$23)), J35="H", 10*(MIN(TeamForm!$AB$4:$AB$23)*MIN(TeamForm!$AC$4:$AC$23))/(_xlfn.XLOOKUP($AO58, TeamForm!$B$4:$B$23, TeamForm!$AB$4:$AB$23)*_xlfn.XLOOKUP(UPPER(J14), TeamForm!$B$4:$B$23, TeamForm!$AC$4:$AC$23)), J35="BLANK", 0)</f>
        <v>5.6948275862068964</v>
      </c>
      <c r="AY58" s="263" cm="1">
        <f t="array" ref="AY58">_xlfn.IFS(K35="A", 10*(MIN(TeamForm!$AA$4:$AA$23)*MIN(TeamForm!$AD$4:$AD$23))/(_xlfn.XLOOKUP($AO58, TeamForm!$B$4:$B$23, TeamForm!$AD$4:$AD$23)*_xlfn.XLOOKUP(UPPER(K14), TeamForm!$B$4:$B$23, TeamForm!$AA$4:$AA$23)), K35="H", 10*(MIN(TeamForm!$AB$4:$AB$23)*MIN(TeamForm!$AC$4:$AC$23))/(_xlfn.XLOOKUP($AO58, TeamForm!$B$4:$B$23, TeamForm!$AB$4:$AB$23)*_xlfn.XLOOKUP(UPPER(K14), TeamForm!$B$4:$B$23, TeamForm!$AC$4:$AC$23)), K35="BLANK", 0)</f>
        <v>8.6093691931540324</v>
      </c>
      <c r="AZ58" s="263" cm="1">
        <f t="array" ref="AZ58">_xlfn.IFS(L35="A", 10*(MIN(TeamForm!$AA$4:$AA$23)*MIN(TeamForm!$AD$4:$AD$23))/(_xlfn.XLOOKUP($AO58, TeamForm!$B$4:$B$23, TeamForm!$AD$4:$AD$23)*_xlfn.XLOOKUP(UPPER(L14), TeamForm!$B$4:$B$23, TeamForm!$AA$4:$AA$23)), L35="H", 10*(MIN(TeamForm!$AB$4:$AB$23)*MIN(TeamForm!$AC$4:$AC$23))/(_xlfn.XLOOKUP($AO58, TeamForm!$B$4:$B$23, TeamForm!$AB$4:$AB$23)*_xlfn.XLOOKUP(UPPER(L14), TeamForm!$B$4:$B$23, TeamForm!$AC$4:$AC$23)), L35="BLANK", 0)</f>
        <v>9.36</v>
      </c>
      <c r="BA58" s="263" cm="1">
        <f t="array" ref="BA58">_xlfn.IFS(M35="A", 10*(MIN(TeamForm!$AA$4:$AA$23)*MIN(TeamForm!$AD$4:$AD$23))/(_xlfn.XLOOKUP($AO58, TeamForm!$B$4:$B$23, TeamForm!$AD$4:$AD$23)*_xlfn.XLOOKUP(UPPER(M14), TeamForm!$B$4:$B$23, TeamForm!$AA$4:$AA$23)), M35="H", 10*(MIN(TeamForm!$AB$4:$AB$23)*MIN(TeamForm!$AC$4:$AC$23))/(_xlfn.XLOOKUP($AO58, TeamForm!$B$4:$B$23, TeamForm!$AB$4:$AB$23)*_xlfn.XLOOKUP(UPPER(M14), TeamForm!$B$4:$B$23, TeamForm!$AC$4:$AC$23)), M35="BLANK", 0)</f>
        <v>3.6296703296703292</v>
      </c>
      <c r="BB58" s="263" cm="1">
        <f t="array" ref="BB58">_xlfn.IFS(N35="A", 10*(MIN(TeamForm!$AA$4:$AA$23)*MIN(TeamForm!$AD$4:$AD$23))/(_xlfn.XLOOKUP($AO58, TeamForm!$B$4:$B$23, TeamForm!$AD$4:$AD$23)*_xlfn.XLOOKUP(UPPER(N14), TeamForm!$B$4:$B$23, TeamForm!$AA$4:$AA$23)), N35="H", 10*(MIN(TeamForm!$AB$4:$AB$23)*MIN(TeamForm!$AC$4:$AC$23))/(_xlfn.XLOOKUP($AO58, TeamForm!$B$4:$B$23, TeamForm!$AB$4:$AB$23)*_xlfn.XLOOKUP(UPPER(N14), TeamForm!$B$4:$B$23, TeamForm!$AC$4:$AC$23)), N35="BLANK", 0)</f>
        <v>9.36</v>
      </c>
      <c r="BC58" s="263" cm="1">
        <f t="array" ref="BC58">_xlfn.IFS(O35="A", 10*(MIN(TeamForm!$AA$4:$AA$23)*MIN(TeamForm!$AD$4:$AD$23))/(_xlfn.XLOOKUP($AO58, TeamForm!$B$4:$B$23, TeamForm!$AD$4:$AD$23)*_xlfn.XLOOKUP(UPPER(O14), TeamForm!$B$4:$B$23, TeamForm!$AA$4:$AA$23)), O35="H", 10*(MIN(TeamForm!$AB$4:$AB$23)*MIN(TeamForm!$AC$4:$AC$23))/(_xlfn.XLOOKUP($AO58, TeamForm!$B$4:$B$23, TeamForm!$AB$4:$AB$23)*_xlfn.XLOOKUP(UPPER(O14), TeamForm!$B$4:$B$23, TeamForm!$AC$4:$AC$23)), O35="BLANK", 0)</f>
        <v>5.2241992882562274</v>
      </c>
      <c r="BD58" s="263" cm="1">
        <f t="array" ref="BD58">_xlfn.IFS(P35="A", 10*(MIN(TeamForm!$AA$4:$AA$23)*MIN(TeamForm!$AD$4:$AD$23))/(_xlfn.XLOOKUP($AO58, TeamForm!$B$4:$B$23, TeamForm!$AD$4:$AD$23)*_xlfn.XLOOKUP(UPPER(P14), TeamForm!$B$4:$B$23, TeamForm!$AA$4:$AA$23)), P35="H", 10*(MIN(TeamForm!$AB$4:$AB$23)*MIN(TeamForm!$AC$4:$AC$23))/(_xlfn.XLOOKUP($AO58, TeamForm!$B$4:$B$23, TeamForm!$AB$4:$AB$23)*_xlfn.XLOOKUP(UPPER(P14), TeamForm!$B$4:$B$23, TeamForm!$AC$4:$AC$23)), P35="BLANK", 0)</f>
        <v>6.7846473988439309</v>
      </c>
      <c r="BE58" s="263" cm="1">
        <f t="array" ref="BE58">_xlfn.IFS(Q35="A", 10*(MIN(TeamForm!$AA$4:$AA$23)*MIN(TeamForm!$AD$4:$AD$23))/(_xlfn.XLOOKUP($AO58, TeamForm!$B$4:$B$23, TeamForm!$AD$4:$AD$23)*_xlfn.XLOOKUP(UPPER(Q14), TeamForm!$B$4:$B$23, TeamForm!$AA$4:$AA$23)), Q35="H", 10*(MIN(TeamForm!$AB$4:$AB$23)*MIN(TeamForm!$AC$4:$AC$23))/(_xlfn.XLOOKUP($AO58, TeamForm!$B$4:$B$23, TeamForm!$AB$4:$AB$23)*_xlfn.XLOOKUP(UPPER(Q14), TeamForm!$B$4:$B$23, TeamForm!$AC$4:$AC$23)), Q35="BLANK", 0)</f>
        <v>4.3981358189081217</v>
      </c>
      <c r="BF58" s="263" cm="1">
        <f t="array" ref="BF58">_xlfn.IFS(R35="A", 10*(MIN(TeamForm!$AA$4:$AA$23)*MIN(TeamForm!$AD$4:$AD$23))/(_xlfn.XLOOKUP($AO58, TeamForm!$B$4:$B$23, TeamForm!$AD$4:$AD$23)*_xlfn.XLOOKUP(UPPER(R14), TeamForm!$B$4:$B$23, TeamForm!$AA$4:$AA$23)), R35="H", 10*(MIN(TeamForm!$AB$4:$AB$23)*MIN(TeamForm!$AC$4:$AC$23))/(_xlfn.XLOOKUP($AO58, TeamForm!$B$4:$B$23, TeamForm!$AB$4:$AB$23)*_xlfn.XLOOKUP(UPPER(R14), TeamForm!$B$4:$B$23, TeamForm!$AC$4:$AC$23)), R35="BLANK", 0)</f>
        <v>2.979702300405954</v>
      </c>
      <c r="BG58" s="263" cm="1">
        <f t="array" ref="BG58">_xlfn.IFS(S35="A", 10*(MIN(TeamForm!$AA$4:$AA$23)*MIN(TeamForm!$AD$4:$AD$23))/(_xlfn.XLOOKUP($AO58, TeamForm!$B$4:$B$23, TeamForm!$AD$4:$AD$23)*_xlfn.XLOOKUP(UPPER(S14), TeamForm!$B$4:$B$23, TeamForm!$AA$4:$AA$23)), S35="H", 10*(MIN(TeamForm!$AB$4:$AB$23)*MIN(TeamForm!$AC$4:$AC$23))/(_xlfn.XLOOKUP($AO58, TeamForm!$B$4:$B$23, TeamForm!$AB$4:$AB$23)*_xlfn.XLOOKUP(UPPER(S14), TeamForm!$B$4:$B$23, TeamForm!$AC$4:$AC$23)), S35="BLANK", 0)</f>
        <v>6.532897959183674</v>
      </c>
      <c r="BH58" s="263" cm="1">
        <f t="array" ref="BH58">_xlfn.IFS(T35="A", 10*(MIN(TeamForm!$AA$4:$AA$23)*MIN(TeamForm!$AD$4:$AD$23))/(_xlfn.XLOOKUP($AO58, TeamForm!$B$4:$B$23, TeamForm!$AD$4:$AD$23)*_xlfn.XLOOKUP(UPPER(T14), TeamForm!$B$4:$B$23, TeamForm!$AA$4:$AA$23)), T35="H", 10*(MIN(TeamForm!$AB$4:$AB$23)*MIN(TeamForm!$AC$4:$AC$23))/(_xlfn.XLOOKUP($AO58, TeamForm!$B$4:$B$23, TeamForm!$AB$4:$AB$23)*_xlfn.XLOOKUP(UPPER(T14), TeamForm!$B$4:$B$23, TeamForm!$AC$4:$AC$23)), T35="BLANK", 0)</f>
        <v>9.36</v>
      </c>
      <c r="BI58" s="263" cm="1">
        <f t="array" ref="BI58">_xlfn.IFS(U35="A", 10*(MIN(TeamForm!$AA$4:$AA$23)*MIN(TeamForm!$AD$4:$AD$23))/(_xlfn.XLOOKUP($AO58, TeamForm!$B$4:$B$23, TeamForm!$AD$4:$AD$23)*_xlfn.XLOOKUP(UPPER(U14), TeamForm!$B$4:$B$23, TeamForm!$AA$4:$AA$23)), U35="H", 10*(MIN(TeamForm!$AB$4:$AB$23)*MIN(TeamForm!$AC$4:$AC$23))/(_xlfn.XLOOKUP($AO58, TeamForm!$B$4:$B$23, TeamForm!$AB$4:$AB$23)*_xlfn.XLOOKUP(UPPER(U14), TeamForm!$B$4:$B$23, TeamForm!$AC$4:$AC$23)), U35="BLANK", 0)</f>
        <v>10</v>
      </c>
      <c r="BJ58" s="263" cm="1">
        <f t="array" ref="BJ58">_xlfn.IFS(V35="A", 10*(MIN(TeamForm!$AA$4:$AA$23)*MIN(TeamForm!$AD$4:$AD$23))/(_xlfn.XLOOKUP($AO58, TeamForm!$B$4:$B$23, TeamForm!$AD$4:$AD$23)*_xlfn.XLOOKUP(UPPER(V14), TeamForm!$B$4:$B$23, TeamForm!$AA$4:$AA$23)), V35="H", 10*(MIN(TeamForm!$AB$4:$AB$23)*MIN(TeamForm!$AC$4:$AC$23))/(_xlfn.XLOOKUP($AO58, TeamForm!$B$4:$B$23, TeamForm!$AB$4:$AB$23)*_xlfn.XLOOKUP(UPPER(V14), TeamForm!$B$4:$B$23, TeamForm!$AC$4:$AC$23)), V35="BLANK", 0)</f>
        <v>9.0987906976744171</v>
      </c>
      <c r="BK58" s="263" cm="1">
        <f t="array" ref="BK58">_xlfn.IFS(W35="A", 10*(MIN(TeamForm!$AA$4:$AA$23)*MIN(TeamForm!$AD$4:$AD$23))/(_xlfn.XLOOKUP($AO58, TeamForm!$B$4:$B$23, TeamForm!$AD$4:$AD$23)*_xlfn.XLOOKUP(UPPER(W14), TeamForm!$B$4:$B$23, TeamForm!$AA$4:$AA$23)), W35="H", 10*(MIN(TeamForm!$AB$4:$AB$23)*MIN(TeamForm!$AC$4:$AC$23))/(_xlfn.XLOOKUP($AO58, TeamForm!$B$4:$B$23, TeamForm!$AB$4:$AB$23)*_xlfn.XLOOKUP(UPPER(W14), TeamForm!$B$4:$B$23, TeamForm!$AC$4:$AC$23)), W35="BLANK", 0)</f>
        <v>4.2624854819976772</v>
      </c>
      <c r="BL58" s="263" cm="1">
        <f t="array" ref="BL58">_xlfn.IFS(X35="A", 10*(MIN(TeamForm!$AA$4:$AA$23)*MIN(TeamForm!$AD$4:$AD$23))/(_xlfn.XLOOKUP($AO58, TeamForm!$B$4:$B$23, TeamForm!$AD$4:$AD$23)*_xlfn.XLOOKUP(UPPER(X14), TeamForm!$B$4:$B$23, TeamForm!$AA$4:$AA$23)), X35="H", 10*(MIN(TeamForm!$AB$4:$AB$23)*MIN(TeamForm!$AC$4:$AC$23))/(_xlfn.XLOOKUP($AO58, TeamForm!$B$4:$B$23, TeamForm!$AB$4:$AB$23)*_xlfn.XLOOKUP(UPPER(X14), TeamForm!$B$4:$B$23, TeamForm!$AC$4:$AC$23)), X35="BLANK", 0)</f>
        <v>3.5458937198067635</v>
      </c>
      <c r="BM58" s="263" cm="1">
        <f t="array" ref="BM58">_xlfn.IFS(Y35="A", 10*(MIN(TeamForm!$AA$4:$AA$23)*MIN(TeamForm!$AD$4:$AD$23))/(_xlfn.XLOOKUP($AO58, TeamForm!$B$4:$B$23, TeamForm!$AD$4:$AD$23)*_xlfn.XLOOKUP(UPPER(Y14), TeamForm!$B$4:$B$23, TeamForm!$AA$4:$AA$23)), Y35="H", 10*(MIN(TeamForm!$AB$4:$AB$23)*MIN(TeamForm!$AC$4:$AC$23))/(_xlfn.XLOOKUP($AO58, TeamForm!$B$4:$B$23, TeamForm!$AB$4:$AB$23)*_xlfn.XLOOKUP(UPPER(Y14), TeamForm!$B$4:$B$23, TeamForm!$AC$4:$AC$23)), Y35="BLANK", 0)</f>
        <v>5.4151972318339103</v>
      </c>
      <c r="BN58" s="263" cm="1">
        <f t="array" ref="BN58">_xlfn.IFS(Z35="A", 10*(MIN(TeamForm!$AA$4:$AA$23)*MIN(TeamForm!$AD$4:$AD$23))/(_xlfn.XLOOKUP($AO58, TeamForm!$B$4:$B$23, TeamForm!$AD$4:$AD$23)*_xlfn.XLOOKUP(UPPER(Z14), TeamForm!$B$4:$B$23, TeamForm!$AA$4:$AA$23)), Z35="H", 10*(MIN(TeamForm!$AB$4:$AB$23)*MIN(TeamForm!$AC$4:$AC$23))/(_xlfn.XLOOKUP($AO58, TeamForm!$B$4:$B$23, TeamForm!$AB$4:$AB$23)*_xlfn.XLOOKUP(UPPER(Z14), TeamForm!$B$4:$B$23, TeamForm!$AC$4:$AC$23)), Z35="BLANK", 0)</f>
        <v>4.5732087227414331</v>
      </c>
      <c r="BO58" s="263" cm="1">
        <f t="array" ref="BO58">_xlfn.IFS(AA35="A", 10*(MIN(TeamForm!$AA$4:$AA$23)*MIN(TeamForm!$AD$4:$AD$23))/(_xlfn.XLOOKUP($AO58, TeamForm!$B$4:$B$23, TeamForm!$AD$4:$AD$23)*_xlfn.XLOOKUP(UPPER(AA14), TeamForm!$B$4:$B$23, TeamForm!$AA$4:$AA$23)), AA35="H", 10*(MIN(TeamForm!$AB$4:$AB$23)*MIN(TeamForm!$AC$4:$AC$23))/(_xlfn.XLOOKUP($AO58, TeamForm!$B$4:$B$23, TeamForm!$AB$4:$AB$23)*_xlfn.XLOOKUP(UPPER(AA14), TeamForm!$B$4:$B$23, TeamForm!$AC$4:$AC$23)), AA35="BLANK", 0)</f>
        <v>5.7349055374592828</v>
      </c>
      <c r="BP58" s="263" cm="1">
        <f t="array" ref="BP58">_xlfn.IFS(AB35="A", 10*(MIN(TeamForm!$AA$4:$AA$23)*MIN(TeamForm!$AD$4:$AD$23))/(_xlfn.XLOOKUP($AO58, TeamForm!$B$4:$B$23, TeamForm!$AD$4:$AD$23)*_xlfn.XLOOKUP(UPPER(AB14), TeamForm!$B$4:$B$23, TeamForm!$AA$4:$AA$23)), AB35="H", 10*(MIN(TeamForm!$AB$4:$AB$23)*MIN(TeamForm!$AC$4:$AC$23))/(_xlfn.XLOOKUP($AO58, TeamForm!$B$4:$B$23, TeamForm!$AB$4:$AB$23)*_xlfn.XLOOKUP(UPPER(AB14), TeamForm!$B$4:$B$23, TeamForm!$AC$4:$AC$23)), AB35="BLANK", 0)</f>
        <v>4.9462452591656119</v>
      </c>
      <c r="BQ58" s="263" cm="1">
        <f t="array" ref="BQ58">_xlfn.IFS(AC35="A", 10*(MIN(TeamForm!$AA$4:$AA$23)*MIN(TeamForm!$AD$4:$AD$23))/(_xlfn.XLOOKUP($AO58, TeamForm!$B$4:$B$23, TeamForm!$AD$4:$AD$23)*_xlfn.XLOOKUP(UPPER(AC14), TeamForm!$B$4:$B$23, TeamForm!$AA$4:$AA$23)), AC35="H", 10*(MIN(TeamForm!$AB$4:$AB$23)*MIN(TeamForm!$AC$4:$AC$23))/(_xlfn.XLOOKUP($AO58, TeamForm!$B$4:$B$23, TeamForm!$AB$4:$AB$23)*_xlfn.XLOOKUP(UPPER(AC14), TeamForm!$B$4:$B$23, TeamForm!$AC$4:$AC$23)), AC35="BLANK", 0)</f>
        <v>10</v>
      </c>
      <c r="BR58" s="263" cm="1">
        <f t="array" ref="BR58">_xlfn.IFS(AD35="A", 10*(MIN(TeamForm!$AA$4:$AA$23)*MIN(TeamForm!$AD$4:$AD$23))/(_xlfn.XLOOKUP($AO58, TeamForm!$B$4:$B$23, TeamForm!$AD$4:$AD$23)*_xlfn.XLOOKUP(UPPER(AD14), TeamForm!$B$4:$B$23, TeamForm!$AA$4:$AA$23)), AD35="H", 10*(MIN(TeamForm!$AB$4:$AB$23)*MIN(TeamForm!$AC$4:$AC$23))/(_xlfn.XLOOKUP($AO58, TeamForm!$B$4:$B$23, TeamForm!$AB$4:$AB$23)*_xlfn.XLOOKUP(UPPER(AD14), TeamForm!$B$4:$B$23, TeamForm!$AC$4:$AC$23)), AD35="BLANK", 0)</f>
        <v>6.8881690140845073</v>
      </c>
      <c r="BS58" s="263" cm="1">
        <f t="array" ref="BS58">_xlfn.IFS(AE35="A", 10*(MIN(TeamForm!$AA$4:$AA$23)*MIN(TeamForm!$AD$4:$AD$23))/(_xlfn.XLOOKUP($AO58, TeamForm!$B$4:$B$23, TeamForm!$AD$4:$AD$23)*_xlfn.XLOOKUP(UPPER(AE14), TeamForm!$B$4:$B$23, TeamForm!$AA$4:$AA$23)), AE35="H", 10*(MIN(TeamForm!$AB$4:$AB$23)*MIN(TeamForm!$AC$4:$AC$23))/(_xlfn.XLOOKUP($AO58, TeamForm!$B$4:$B$23, TeamForm!$AB$4:$AB$23)*_xlfn.XLOOKUP(UPPER(AE14), TeamForm!$B$4:$B$23, TeamForm!$AC$4:$AC$23)), AE35="BLANK", 0)</f>
        <v>4.3835434638354354</v>
      </c>
      <c r="BT58" s="263" cm="1">
        <f t="array" ref="BT58">_xlfn.IFS(AF35="A", 10*(MIN(TeamForm!$AA$4:$AA$23)*MIN(TeamForm!$AD$4:$AD$23))/(_xlfn.XLOOKUP($AO58, TeamForm!$B$4:$B$23, TeamForm!$AD$4:$AD$23)*_xlfn.XLOOKUP(UPPER(AF14), TeamForm!$B$4:$B$23, TeamForm!$AA$4:$AA$23)), AF35="H", 10*(MIN(TeamForm!$AB$4:$AB$23)*MIN(TeamForm!$AC$4:$AC$23))/(_xlfn.XLOOKUP($AO58, TeamForm!$B$4:$B$23, TeamForm!$AB$4:$AB$23)*_xlfn.XLOOKUP(UPPER(AF14), TeamForm!$B$4:$B$23, TeamForm!$AC$4:$AC$23)), AF35="BLANK", 0)</f>
        <v>9.36</v>
      </c>
      <c r="BU58" s="263" cm="1">
        <f t="array" ref="BU58">_xlfn.IFS(AG35="A", 10*(MIN(TeamForm!$AA$4:$AA$23)*MIN(TeamForm!$AD$4:$AD$23))/(_xlfn.XLOOKUP($AO58, TeamForm!$B$4:$B$23, TeamForm!$AD$4:$AD$23)*_xlfn.XLOOKUP(UPPER(AG14), TeamForm!$B$4:$B$23, TeamForm!$AA$4:$AA$23)), AG35="H", 10*(MIN(TeamForm!$AB$4:$AB$23)*MIN(TeamForm!$AC$4:$AC$23))/(_xlfn.XLOOKUP($AO58, TeamForm!$B$4:$B$23, TeamForm!$AB$4:$AB$23)*_xlfn.XLOOKUP(UPPER(AG14), TeamForm!$B$4:$B$23, TeamForm!$AC$4:$AC$23)), AG35="BLANK", 0)</f>
        <v>5.8511957484499559</v>
      </c>
      <c r="BV58" s="263" cm="1">
        <f t="array" ref="BV58">_xlfn.IFS(AH35="A", 10*(MIN(TeamForm!$AA$4:$AA$23)*MIN(TeamForm!$AD$4:$AD$23))/(_xlfn.XLOOKUP($AO58, TeamForm!$B$4:$B$23, TeamForm!$AD$4:$AD$23)*_xlfn.XLOOKUP(UPPER(AH14), TeamForm!$B$4:$B$23, TeamForm!$AA$4:$AA$23)), AH35="H", 10*(MIN(TeamForm!$AB$4:$AB$23)*MIN(TeamForm!$AC$4:$AC$23))/(_xlfn.XLOOKUP($AO58, TeamForm!$B$4:$B$23, TeamForm!$AB$4:$AB$23)*_xlfn.XLOOKUP(UPPER(AH14), TeamForm!$B$4:$B$23, TeamForm!$AC$4:$AC$23)), AH35="BLANK", 0)</f>
        <v>4.2297081081081078</v>
      </c>
      <c r="BW58" s="263" cm="1">
        <f t="array" ref="BW58">_xlfn.IFS(AI35="A", 10*(MIN(TeamForm!$AA$4:$AA$23)*MIN(TeamForm!$AD$4:$AD$23))/(_xlfn.XLOOKUP($AO58, TeamForm!$B$4:$B$23, TeamForm!$AD$4:$AD$23)*_xlfn.XLOOKUP(UPPER(AI14), TeamForm!$B$4:$B$23, TeamForm!$AA$4:$AA$23)), AI35="H", 10*(MIN(TeamForm!$AB$4:$AB$23)*MIN(TeamForm!$AC$4:$AC$23))/(_xlfn.XLOOKUP($AO58, TeamForm!$B$4:$B$23, TeamForm!$AB$4:$AB$23)*_xlfn.XLOOKUP(UPPER(AI14), TeamForm!$B$4:$B$23, TeamForm!$AC$4:$AC$23)), AI35="BLANK", 0)</f>
        <v>6.8812499999999996</v>
      </c>
      <c r="BX58" s="263" cm="1">
        <f t="array" ref="BX58">_xlfn.IFS(AJ35="A", 10*(MIN(TeamForm!$AA$4:$AA$23)*MIN(TeamForm!$AD$4:$AD$23))/(_xlfn.XLOOKUP($AO58, TeamForm!$B$4:$B$23, TeamForm!$AD$4:$AD$23)*_xlfn.XLOOKUP(UPPER(AJ14), TeamForm!$B$4:$B$23, TeamForm!$AA$4:$AA$23)), AJ35="H", 10*(MIN(TeamForm!$AB$4:$AB$23)*MIN(TeamForm!$AC$4:$AC$23))/(_xlfn.XLOOKUP($AO58, TeamForm!$B$4:$B$23, TeamForm!$AB$4:$AB$23)*_xlfn.XLOOKUP(UPPER(AJ14), TeamForm!$B$4:$B$23, TeamForm!$AC$4:$AC$23)), AJ35="BLANK", 0)</f>
        <v>4.5546915017462162</v>
      </c>
      <c r="BY58" s="263" cm="1">
        <f t="array" ref="BY58">_xlfn.IFS(AK35="A", 10*(MIN(TeamForm!$AA$4:$AA$23)*MIN(TeamForm!$AD$4:$AD$23))/(_xlfn.XLOOKUP($AO58, TeamForm!$B$4:$B$23, TeamForm!$AD$4:$AD$23)*_xlfn.XLOOKUP(UPPER(AK14), TeamForm!$B$4:$B$23, TeamForm!$AA$4:$AA$23)), AK35="H", 10*(MIN(TeamForm!$AB$4:$AB$23)*MIN(TeamForm!$AC$4:$AC$23))/(_xlfn.XLOOKUP($AO58, TeamForm!$B$4:$B$23, TeamForm!$AB$4:$AB$23)*_xlfn.XLOOKUP(UPPER(AK14), TeamForm!$B$4:$B$23, TeamForm!$AC$4:$AC$23)), AK35="BLANK", 0)</f>
        <v>5.9626320064987812</v>
      </c>
      <c r="BZ58" s="263" cm="1">
        <f t="array" ref="BZ58">_xlfn.IFS(AL35="A", 10*(MIN(TeamForm!$AA$4:$AA$23)*MIN(TeamForm!$AD$4:$AD$23))/(_xlfn.XLOOKUP($AO58, TeamForm!$B$4:$B$23, TeamForm!$AD$4:$AD$23)*_xlfn.XLOOKUP(UPPER(AL14), TeamForm!$B$4:$B$23, TeamForm!$AA$4:$AA$23)), AL35="H", 10*(MIN(TeamForm!$AB$4:$AB$23)*MIN(TeamForm!$AC$4:$AC$23))/(_xlfn.XLOOKUP($AO58, TeamForm!$B$4:$B$23, TeamForm!$AB$4:$AB$23)*_xlfn.XLOOKUP(UPPER(AL14), TeamForm!$B$4:$B$23, TeamForm!$AC$4:$AC$23)), AL35="BLANK", 0)</f>
        <v>6.3604852686308488</v>
      </c>
      <c r="CA58" s="259" cm="1">
        <f t="array" ref="CA58">_xlfn.IFS(AM35="A", 10*(MIN(TeamForm!$AA$4:$AA$23)*MIN(TeamForm!$AD$4:$AD$23))/(_xlfn.XLOOKUP($AO58, TeamForm!$B$4:$B$23, TeamForm!$AD$4:$AD$23)*_xlfn.XLOOKUP(UPPER(AM14), TeamForm!$B$4:$B$23, TeamForm!$AA$4:$AA$23)), AM35="H", 10*(MIN(TeamForm!$AB$4:$AB$23)*MIN(TeamForm!$AC$4:$AC$23))/(_xlfn.XLOOKUP($AO58, TeamForm!$B$4:$B$23, TeamForm!$AB$4:$AB$23)*_xlfn.XLOOKUP(UPPER(AM14), TeamForm!$B$4:$B$23, TeamForm!$AC$4:$AC$23)), AM35="BLANK", 0)</f>
        <v>6.2350278884462131</v>
      </c>
    </row>
    <row r="59" spans="1:79">
      <c r="A59" s="172" t="s">
        <v>72</v>
      </c>
      <c r="B59" s="264" t="str" cm="1">
        <f t="array" ref="B59">_xlfn.IFS(B36="A", (10*_xlfn.XLOOKUP($A59, TeamForm!$B$4:$B$23, TeamForm!$AC$4:$AC$23)*_xlfn.XLOOKUP(UPPER(B15), TeamForm!$B$4:$B$23, TeamForm!$AB$4:$AB$23))/(MAX(TeamForm!$AC$4:$AC$23)*MAX(TeamForm!$AB$4:$AB$23)), B36="H", (10*_xlfn.XLOOKUP($A59, TeamForm!$B$4:$B$23, TeamForm!$AA$4:$AA$23)*_xlfn.XLOOKUP(UPPER(B15), TeamForm!$B$4:$B$23, TeamForm!$AD$4:$AD$23))/(MAX(TeamForm!$AA$4:$AA$23)*MAX(TeamForm!$AD$4:$AD$23)), B36="BLANK", "0")</f>
        <v>0</v>
      </c>
      <c r="C59" s="258" cm="1">
        <f t="array" ref="C59">_xlfn.IFS(C36="A", (10*_xlfn.XLOOKUP($A59, TeamForm!$B$4:$B$23, TeamForm!$AC$4:$AC$23)*_xlfn.XLOOKUP(UPPER(C15), TeamForm!$B$4:$B$23, TeamForm!$AB$4:$AB$23))/(MAX(TeamForm!$AC$4:$AC$23)*MAX(TeamForm!$AB$4:$AB$23)), C36="H", (10*_xlfn.XLOOKUP($A59, TeamForm!$B$4:$B$23, TeamForm!$AA$4:$AA$23)*_xlfn.XLOOKUP(UPPER(C15), TeamForm!$B$4:$B$23, TeamForm!$AD$4:$AD$23))/(MAX(TeamForm!$AA$4:$AA$23)*MAX(TeamForm!$AD$4:$AD$23)), C36="BLANK", "0")</f>
        <v>6.9818394214057351</v>
      </c>
      <c r="D59" s="258" cm="1">
        <f t="array" ref="D59">_xlfn.IFS(D36="A", (10*_xlfn.XLOOKUP($A59, TeamForm!$B$4:$B$23, TeamForm!$AC$4:$AC$23)*_xlfn.XLOOKUP(UPPER(D15), TeamForm!$B$4:$B$23, TeamForm!$AB$4:$AB$23))/(MAX(TeamForm!$AC$4:$AC$23)*MAX(TeamForm!$AB$4:$AB$23)), D36="H", (10*_xlfn.XLOOKUP($A59, TeamForm!$B$4:$B$23, TeamForm!$AA$4:$AA$23)*_xlfn.XLOOKUP(UPPER(D15), TeamForm!$B$4:$B$23, TeamForm!$AD$4:$AD$23))/(MAX(TeamForm!$AA$4:$AA$23)*MAX(TeamForm!$AD$4:$AD$23)), D36="BLANK", "0")</f>
        <v>4.2669881691132208</v>
      </c>
      <c r="E59" s="258" cm="1">
        <f t="array" ref="E59">_xlfn.IFS(E36="A", (10*_xlfn.XLOOKUP($A59, TeamForm!$B$4:$B$23, TeamForm!$AC$4:$AC$23)*_xlfn.XLOOKUP(UPPER(E15), TeamForm!$B$4:$B$23, TeamForm!$AB$4:$AB$23))/(MAX(TeamForm!$AC$4:$AC$23)*MAX(TeamForm!$AB$4:$AB$23)), E36="H", (10*_xlfn.XLOOKUP($A59, TeamForm!$B$4:$B$23, TeamForm!$AA$4:$AA$23)*_xlfn.XLOOKUP(UPPER(E15), TeamForm!$B$4:$B$23, TeamForm!$AD$4:$AD$23))/(MAX(TeamForm!$AA$4:$AA$23)*MAX(TeamForm!$AD$4:$AD$23)), E36="BLANK", "0")</f>
        <v>4.5424015512760203</v>
      </c>
      <c r="F59" s="258" cm="1">
        <f t="array" ref="F59">_xlfn.IFS(F36="A", (10*_xlfn.XLOOKUP($A59, TeamForm!$B$4:$B$23, TeamForm!$AC$4:$AC$23)*_xlfn.XLOOKUP(UPPER(F15), TeamForm!$B$4:$B$23, TeamForm!$AB$4:$AB$23))/(MAX(TeamForm!$AC$4:$AC$23)*MAX(TeamForm!$AB$4:$AB$23)), F36="H", (10*_xlfn.XLOOKUP($A59, TeamForm!$B$4:$B$23, TeamForm!$AA$4:$AA$23)*_xlfn.XLOOKUP(UPPER(F15), TeamForm!$B$4:$B$23, TeamForm!$AD$4:$AD$23))/(MAX(TeamForm!$AA$4:$AA$23)*MAX(TeamForm!$AD$4:$AD$23)), F36="BLANK", "0")</f>
        <v>5.4808727344643948</v>
      </c>
      <c r="G59" s="258" cm="1">
        <f t="array" ref="G59">_xlfn.IFS(G36="A", (10*_xlfn.XLOOKUP($A59, TeamForm!$B$4:$B$23, TeamForm!$AC$4:$AC$23)*_xlfn.XLOOKUP(UPPER(G15), TeamForm!$B$4:$B$23, TeamForm!$AB$4:$AB$23))/(MAX(TeamForm!$AC$4:$AC$23)*MAX(TeamForm!$AB$4:$AB$23)), G36="H", (10*_xlfn.XLOOKUP($A59, TeamForm!$B$4:$B$23, TeamForm!$AA$4:$AA$23)*_xlfn.XLOOKUP(UPPER(G15), TeamForm!$B$4:$B$23, TeamForm!$AD$4:$AD$23))/(MAX(TeamForm!$AA$4:$AA$23)*MAX(TeamForm!$AD$4:$AD$23)), G36="BLANK", "0")</f>
        <v>5.7414110978057318</v>
      </c>
      <c r="H59" s="258" cm="1">
        <f t="array" ref="H59">_xlfn.IFS(H36="A", (10*_xlfn.XLOOKUP($A59, TeamForm!$B$4:$B$23, TeamForm!$AC$4:$AC$23)*_xlfn.XLOOKUP(UPPER(H15), TeamForm!$B$4:$B$23, TeamForm!$AB$4:$AB$23))/(MAX(TeamForm!$AC$4:$AC$23)*MAX(TeamForm!$AB$4:$AB$23)), H36="H", (10*_xlfn.XLOOKUP($A59, TeamForm!$B$4:$B$23, TeamForm!$AA$4:$AA$23)*_xlfn.XLOOKUP(UPPER(H15), TeamForm!$B$4:$B$23, TeamForm!$AD$4:$AD$23))/(MAX(TeamForm!$AA$4:$AA$23)*MAX(TeamForm!$AD$4:$AD$23)), H36="BLANK", "0")</f>
        <v>4.5853702145989015</v>
      </c>
      <c r="I59" s="258" cm="1">
        <f t="array" ref="I59">_xlfn.IFS(I36="A", (10*_xlfn.XLOOKUP($A59, TeamForm!$B$4:$B$23, TeamForm!$AC$4:$AC$23)*_xlfn.XLOOKUP(UPPER(I15), TeamForm!$B$4:$B$23, TeamForm!$AB$4:$AB$23))/(MAX(TeamForm!$AC$4:$AC$23)*MAX(TeamForm!$AB$4:$AB$23)), I36="H", (10*_xlfn.XLOOKUP($A59, TeamForm!$B$4:$B$23, TeamForm!$AA$4:$AA$23)*_xlfn.XLOOKUP(UPPER(I15), TeamForm!$B$4:$B$23, TeamForm!$AD$4:$AD$23))/(MAX(TeamForm!$AA$4:$AA$23)*MAX(TeamForm!$AD$4:$AD$23)), I36="BLANK", "0")</f>
        <v>4.1314304222244242</v>
      </c>
      <c r="J59" s="258" cm="1">
        <f t="array" ref="J59">_xlfn.IFS(J36="A", (10*_xlfn.XLOOKUP($A59, TeamForm!$B$4:$B$23, TeamForm!$AC$4:$AC$23)*_xlfn.XLOOKUP(UPPER(J15), TeamForm!$B$4:$B$23, TeamForm!$AB$4:$AB$23))/(MAX(TeamForm!$AC$4:$AC$23)*MAX(TeamForm!$AB$4:$AB$23)), J36="H", (10*_xlfn.XLOOKUP($A59, TeamForm!$B$4:$B$23, TeamForm!$AA$4:$AA$23)*_xlfn.XLOOKUP(UPPER(J15), TeamForm!$B$4:$B$23, TeamForm!$AD$4:$AD$23))/(MAX(TeamForm!$AA$4:$AA$23)*MAX(TeamForm!$AD$4:$AD$23)), J36="BLANK", "0")</f>
        <v>8.2092918358141631</v>
      </c>
      <c r="K59" s="258" cm="1">
        <f t="array" ref="K59">_xlfn.IFS(K36="A", (10*_xlfn.XLOOKUP($A59, TeamForm!$B$4:$B$23, TeamForm!$AC$4:$AC$23)*_xlfn.XLOOKUP(UPPER(K15), TeamForm!$B$4:$B$23, TeamForm!$AB$4:$AB$23))/(MAX(TeamForm!$AC$4:$AC$23)*MAX(TeamForm!$AB$4:$AB$23)), K36="H", (10*_xlfn.XLOOKUP($A59, TeamForm!$B$4:$B$23, TeamForm!$AA$4:$AA$23)*_xlfn.XLOOKUP(UPPER(K15), TeamForm!$B$4:$B$23, TeamForm!$AD$4:$AD$23))/(MAX(TeamForm!$AA$4:$AA$23)*MAX(TeamForm!$AD$4:$AD$23)), K36="BLANK", "0")</f>
        <v>4.2669881691132208</v>
      </c>
      <c r="L59" s="258" cm="1">
        <f t="array" ref="L59">_xlfn.IFS(L36="A", (10*_xlfn.XLOOKUP($A59, TeamForm!$B$4:$B$23, TeamForm!$AC$4:$AC$23)*_xlfn.XLOOKUP(UPPER(L15), TeamForm!$B$4:$B$23, TeamForm!$AB$4:$AB$23))/(MAX(TeamForm!$AC$4:$AC$23)*MAX(TeamForm!$AB$4:$AB$23)), L36="H", (10*_xlfn.XLOOKUP($A59, TeamForm!$B$4:$B$23, TeamForm!$AA$4:$AA$23)*_xlfn.XLOOKUP(UPPER(L15), TeamForm!$B$4:$B$23, TeamForm!$AD$4:$AD$23))/(MAX(TeamForm!$AA$4:$AA$23)*MAX(TeamForm!$AD$4:$AD$23)), L36="BLANK", "0")</f>
        <v>5.6173442643988487</v>
      </c>
      <c r="M59" s="258" cm="1">
        <f t="array" ref="M59">_xlfn.IFS(M36="A", (10*_xlfn.XLOOKUP($A59, TeamForm!$B$4:$B$23, TeamForm!$AC$4:$AC$23)*_xlfn.XLOOKUP(UPPER(M15), TeamForm!$B$4:$B$23, TeamForm!$AB$4:$AB$23))/(MAX(TeamForm!$AC$4:$AC$23)*MAX(TeamForm!$AB$4:$AB$23)), M36="H", (10*_xlfn.XLOOKUP($A59, TeamForm!$B$4:$B$23, TeamForm!$AA$4:$AA$23)*_xlfn.XLOOKUP(UPPER(M15), TeamForm!$B$4:$B$23, TeamForm!$AD$4:$AD$23))/(MAX(TeamForm!$AA$4:$AA$23)*MAX(TeamForm!$AD$4:$AD$23)), M36="BLANK", "0")</f>
        <v>2.5968168052065215</v>
      </c>
      <c r="N59" s="258" cm="1">
        <f t="array" ref="N59">_xlfn.IFS(N36="A", (10*_xlfn.XLOOKUP($A59, TeamForm!$B$4:$B$23, TeamForm!$AC$4:$AC$23)*_xlfn.XLOOKUP(UPPER(N15), TeamForm!$B$4:$B$23, TeamForm!$AB$4:$AB$23))/(MAX(TeamForm!$AC$4:$AC$23)*MAX(TeamForm!$AB$4:$AB$23)), N36="H", (10*_xlfn.XLOOKUP($A59, TeamForm!$B$4:$B$23, TeamForm!$AA$4:$AA$23)*_xlfn.XLOOKUP(UPPER(N15), TeamForm!$B$4:$B$23, TeamForm!$AD$4:$AD$23))/(MAX(TeamForm!$AA$4:$AA$23)*MAX(TeamForm!$AD$4:$AD$23)), N36="BLANK", "0")</f>
        <v>3.3171194984236676</v>
      </c>
      <c r="O59" s="258" cm="1">
        <f t="array" ref="O59">_xlfn.IFS(O36="A", (10*_xlfn.XLOOKUP($A59, TeamForm!$B$4:$B$23, TeamForm!$AC$4:$AC$23)*_xlfn.XLOOKUP(UPPER(O15), TeamForm!$B$4:$B$23, TeamForm!$AB$4:$AB$23))/(MAX(TeamForm!$AC$4:$AC$23)*MAX(TeamForm!$AB$4:$AB$23)), O36="H", (10*_xlfn.XLOOKUP($A59, TeamForm!$B$4:$B$23, TeamForm!$AA$4:$AA$23)*_xlfn.XLOOKUP(UPPER(O15), TeamForm!$B$4:$B$23, TeamForm!$AD$4:$AD$23))/(MAX(TeamForm!$AA$4:$AA$23)*MAX(TeamForm!$AD$4:$AD$23)), O36="BLANK", "0")</f>
        <v>8.2092918358141631</v>
      </c>
      <c r="P59" s="258" cm="1">
        <f t="array" ref="P59">_xlfn.IFS(P36="A", (10*_xlfn.XLOOKUP($A59, TeamForm!$B$4:$B$23, TeamForm!$AC$4:$AC$23)*_xlfn.XLOOKUP(UPPER(P15), TeamForm!$B$4:$B$23, TeamForm!$AB$4:$AB$23))/(MAX(TeamForm!$AC$4:$AC$23)*MAX(TeamForm!$AB$4:$AB$23)), P36="H", (10*_xlfn.XLOOKUP($A59, TeamForm!$B$4:$B$23, TeamForm!$AA$4:$AA$23)*_xlfn.XLOOKUP(UPPER(P15), TeamForm!$B$4:$B$23, TeamForm!$AD$4:$AD$23))/(MAX(TeamForm!$AA$4:$AA$23)*MAX(TeamForm!$AD$4:$AD$23)), P36="BLANK", "0")</f>
        <v>3.9462283688143649</v>
      </c>
      <c r="Q59" s="258" cm="1">
        <f t="array" ref="Q59">_xlfn.IFS(Q36="A", (10*_xlfn.XLOOKUP($A59, TeamForm!$B$4:$B$23, TeamForm!$AC$4:$AC$23)*_xlfn.XLOOKUP(UPPER(Q15), TeamForm!$B$4:$B$23, TeamForm!$AB$4:$AB$23))/(MAX(TeamForm!$AC$4:$AC$23)*MAX(TeamForm!$AB$4:$AB$23)), Q36="H", (10*_xlfn.XLOOKUP($A59, TeamForm!$B$4:$B$23, TeamForm!$AA$4:$AA$23)*_xlfn.XLOOKUP(UPPER(Q15), TeamForm!$B$4:$B$23, TeamForm!$AD$4:$AD$23))/(MAX(TeamForm!$AA$4:$AA$23)*MAX(TeamForm!$AD$4:$AD$23)), Q36="BLANK", "0")</f>
        <v>3.3071870943500858</v>
      </c>
      <c r="R59" s="258" cm="1">
        <f t="array" ref="R59">_xlfn.IFS(R36="A", (10*_xlfn.XLOOKUP($A59, TeamForm!$B$4:$B$23, TeamForm!$AC$4:$AC$23)*_xlfn.XLOOKUP(UPPER(R15), TeamForm!$B$4:$B$23, TeamForm!$AB$4:$AB$23))/(MAX(TeamForm!$AC$4:$AC$23)*MAX(TeamForm!$AB$4:$AB$23)), R36="H", (10*_xlfn.XLOOKUP($A59, TeamForm!$B$4:$B$23, TeamForm!$AA$4:$AA$23)*_xlfn.XLOOKUP(UPPER(R15), TeamForm!$B$4:$B$23, TeamForm!$AD$4:$AD$23))/(MAX(TeamForm!$AA$4:$AA$23)*MAX(TeamForm!$AD$4:$AD$23)), R36="BLANK", "0")</f>
        <v>4.7926185858802093</v>
      </c>
      <c r="S59" s="258" cm="1">
        <f t="array" ref="S59">_xlfn.IFS(S36="A", (10*_xlfn.XLOOKUP($A59, TeamForm!$B$4:$B$23, TeamForm!$AC$4:$AC$23)*_xlfn.XLOOKUP(UPPER(S15), TeamForm!$B$4:$B$23, TeamForm!$AB$4:$AB$23))/(MAX(TeamForm!$AC$4:$AC$23)*MAX(TeamForm!$AB$4:$AB$23)), S36="H", (10*_xlfn.XLOOKUP($A59, TeamForm!$B$4:$B$23, TeamForm!$AA$4:$AA$23)*_xlfn.XLOOKUP(UPPER(S15), TeamForm!$B$4:$B$23, TeamForm!$AD$4:$AD$23))/(MAX(TeamForm!$AA$4:$AA$23)*MAX(TeamForm!$AD$4:$AD$23)), S36="BLANK", "0")</f>
        <v>5.8328553871364202</v>
      </c>
      <c r="T59" s="258" cm="1">
        <f t="array" ref="T59">_xlfn.IFS(T36="A", (10*_xlfn.XLOOKUP($A59, TeamForm!$B$4:$B$23, TeamForm!$AC$4:$AC$23)*_xlfn.XLOOKUP(UPPER(T15), TeamForm!$B$4:$B$23, TeamForm!$AB$4:$AB$23))/(MAX(TeamForm!$AC$4:$AC$23)*MAX(TeamForm!$AB$4:$AB$23)), T36="H", (10*_xlfn.XLOOKUP($A59, TeamForm!$B$4:$B$23, TeamForm!$AA$4:$AA$23)*_xlfn.XLOOKUP(UPPER(T15), TeamForm!$B$4:$B$23, TeamForm!$AD$4:$AD$23))/(MAX(TeamForm!$AA$4:$AA$23)*MAX(TeamForm!$AD$4:$AD$23)), T36="BLANK", "0")</f>
        <v>3.0203384189922557</v>
      </c>
      <c r="U59" s="258" cm="1">
        <f t="array" ref="U59">_xlfn.IFS(U36="A", (10*_xlfn.XLOOKUP($A59, TeamForm!$B$4:$B$23, TeamForm!$AC$4:$AC$23)*_xlfn.XLOOKUP(UPPER(U15), TeamForm!$B$4:$B$23, TeamForm!$AB$4:$AB$23))/(MAX(TeamForm!$AC$4:$AC$23)*MAX(TeamForm!$AB$4:$AB$23)), U36="H", (10*_xlfn.XLOOKUP($A59, TeamForm!$B$4:$B$23, TeamForm!$AA$4:$AA$23)*_xlfn.XLOOKUP(UPPER(U15), TeamForm!$B$4:$B$23, TeamForm!$AD$4:$AD$23))/(MAX(TeamForm!$AA$4:$AA$23)*MAX(TeamForm!$AD$4:$AD$23)), U36="BLANK", "0")</f>
        <v>6.7324880134983891</v>
      </c>
      <c r="V59" s="258" cm="1">
        <f t="array" ref="V59">_xlfn.IFS(V36="A", (10*_xlfn.XLOOKUP($A59, TeamForm!$B$4:$B$23, TeamForm!$AC$4:$AC$23)*_xlfn.XLOOKUP(UPPER(V15), TeamForm!$B$4:$B$23, TeamForm!$AB$4:$AB$23))/(MAX(TeamForm!$AC$4:$AC$23)*MAX(TeamForm!$AB$4:$AB$23)), V36="H", (10*_xlfn.XLOOKUP($A59, TeamForm!$B$4:$B$23, TeamForm!$AA$4:$AA$23)*_xlfn.XLOOKUP(UPPER(V15), TeamForm!$B$4:$B$23, TeamForm!$AD$4:$AD$23))/(MAX(TeamForm!$AA$4:$AA$23)*MAX(TeamForm!$AD$4:$AD$23)), V36="BLANK", "0")</f>
        <v>5.2327673843446068</v>
      </c>
      <c r="W59" s="258" cm="1">
        <f t="array" ref="W59">_xlfn.IFS(W36="A", (10*_xlfn.XLOOKUP($A59, TeamForm!$B$4:$B$23, TeamForm!$AC$4:$AC$23)*_xlfn.XLOOKUP(UPPER(W15), TeamForm!$B$4:$B$23, TeamForm!$AB$4:$AB$23))/(MAX(TeamForm!$AC$4:$AC$23)*MAX(TeamForm!$AB$4:$AB$23)), W36="H", (10*_xlfn.XLOOKUP($A59, TeamForm!$B$4:$B$23, TeamForm!$AA$4:$AA$23)*_xlfn.XLOOKUP(UPPER(W15), TeamForm!$B$4:$B$23, TeamForm!$AD$4:$AD$23))/(MAX(TeamForm!$AA$4:$AA$23)*MAX(TeamForm!$AD$4:$AD$23)), W36="BLANK", "0")</f>
        <v>3.4624224069420286</v>
      </c>
      <c r="X59" s="258" cm="1">
        <f t="array" ref="X59">_xlfn.IFS(X36="A", (10*_xlfn.XLOOKUP($A59, TeamForm!$B$4:$B$23, TeamForm!$AC$4:$AC$23)*_xlfn.XLOOKUP(UPPER(X15), TeamForm!$B$4:$B$23, TeamForm!$AB$4:$AB$23))/(MAX(TeamForm!$AC$4:$AC$23)*MAX(TeamForm!$AB$4:$AB$23)), X36="H", (10*_xlfn.XLOOKUP($A59, TeamForm!$B$4:$B$23, TeamForm!$AA$4:$AA$23)*_xlfn.XLOOKUP(UPPER(X15), TeamForm!$B$4:$B$23, TeamForm!$AD$4:$AD$23))/(MAX(TeamForm!$AA$4:$AA$23)*MAX(TeamForm!$AD$4:$AD$23)), X36="BLANK", "0")</f>
        <v>3.6962679289795077</v>
      </c>
      <c r="Y59" s="258" cm="1">
        <f t="array" ref="Y59">_xlfn.IFS(Y36="A", (10*_xlfn.XLOOKUP($A59, TeamForm!$B$4:$B$23, TeamForm!$AC$4:$AC$23)*_xlfn.XLOOKUP(UPPER(Y15), TeamForm!$B$4:$B$23, TeamForm!$AB$4:$AB$23))/(MAX(TeamForm!$AC$4:$AC$23)*MAX(TeamForm!$AB$4:$AB$23)), Y36="H", (10*_xlfn.XLOOKUP($A59, TeamForm!$B$4:$B$23, TeamForm!$AA$4:$AA$23)*_xlfn.XLOOKUP(UPPER(Y15), TeamForm!$B$4:$B$23, TeamForm!$AD$4:$AD$23))/(MAX(TeamForm!$AA$4:$AA$23)*MAX(TeamForm!$AD$4:$AD$23)), Y36="BLANK", "0")</f>
        <v>5.8328553871364202</v>
      </c>
      <c r="Z59" s="258" cm="1">
        <f t="array" ref="Z59">_xlfn.IFS(Z36="A", (10*_xlfn.XLOOKUP($A59, TeamForm!$B$4:$B$23, TeamForm!$AC$4:$AC$23)*_xlfn.XLOOKUP(UPPER(Z15), TeamForm!$B$4:$B$23, TeamForm!$AB$4:$AB$23))/(MAX(TeamForm!$AC$4:$AC$23)*MAX(TeamForm!$AB$4:$AB$23)), Z36="H", (10*_xlfn.XLOOKUP($A59, TeamForm!$B$4:$B$23, TeamForm!$AA$4:$AA$23)*_xlfn.XLOOKUP(UPPER(Z15), TeamForm!$B$4:$B$23, TeamForm!$AD$4:$AD$23))/(MAX(TeamForm!$AA$4:$AA$23)*MAX(TeamForm!$AD$4:$AD$23)), Z36="BLANK", "0")</f>
        <v>5.9879540449468021</v>
      </c>
      <c r="AA59" s="258" cm="1">
        <f t="array" ref="AA59">_xlfn.IFS(AA36="A", (10*_xlfn.XLOOKUP($A59, TeamForm!$B$4:$B$23, TeamForm!$AC$4:$AC$23)*_xlfn.XLOOKUP(UPPER(AA15), TeamForm!$B$4:$B$23, TeamForm!$AB$4:$AB$23))/(MAX(TeamForm!$AC$4:$AC$23)*MAX(TeamForm!$AB$4:$AB$23)), AA36="H", (10*_xlfn.XLOOKUP($A59, TeamForm!$B$4:$B$23, TeamForm!$AA$4:$AA$23)*_xlfn.XLOOKUP(UPPER(AA15), TeamForm!$B$4:$B$23, TeamForm!$AD$4:$AD$23))/(MAX(TeamForm!$AA$4:$AA$23)*MAX(TeamForm!$AD$4:$AD$23)), AA36="BLANK", "0")</f>
        <v>2.307270618863237</v>
      </c>
      <c r="AB59" s="258" cm="1">
        <f t="array" ref="AB59">_xlfn.IFS(AB36="A", (10*_xlfn.XLOOKUP($A59, TeamForm!$B$4:$B$23, TeamForm!$AC$4:$AC$23)*_xlfn.XLOOKUP(UPPER(AB15), TeamForm!$B$4:$B$23, TeamForm!$AB$4:$AB$23))/(MAX(TeamForm!$AC$4:$AC$23)*MAX(TeamForm!$AB$4:$AB$23)), AB36="H", (10*_xlfn.XLOOKUP($A59, TeamForm!$B$4:$B$23, TeamForm!$AA$4:$AA$23)*_xlfn.XLOOKUP(UPPER(AB15), TeamForm!$B$4:$B$23, TeamForm!$AD$4:$AD$23))/(MAX(TeamForm!$AA$4:$AA$23)*MAX(TeamForm!$AD$4:$AD$23)), AB36="BLANK", "0")</f>
        <v>2.4453124507610378</v>
      </c>
      <c r="AC59" s="258" cm="1">
        <f t="array" ref="AC59">_xlfn.IFS(AC36="A", (10*_xlfn.XLOOKUP($A59, TeamForm!$B$4:$B$23, TeamForm!$AC$4:$AC$23)*_xlfn.XLOOKUP(UPPER(AC15), TeamForm!$B$4:$B$23, TeamForm!$AB$4:$AB$23))/(MAX(TeamForm!$AC$4:$AC$23)*MAX(TeamForm!$AB$4:$AB$23)), AC36="H", (10*_xlfn.XLOOKUP($A59, TeamForm!$B$4:$B$23, TeamForm!$AA$4:$AA$23)*_xlfn.XLOOKUP(UPPER(AC15), TeamForm!$B$4:$B$23, TeamForm!$AD$4:$AD$23))/(MAX(TeamForm!$AA$4:$AA$23)*MAX(TeamForm!$AD$4:$AD$23)), AC36="BLANK", "0")</f>
        <v>5.5323488458747629</v>
      </c>
      <c r="AD59" s="258" cm="1">
        <f t="array" ref="AD59">_xlfn.IFS(AD36="A", (10*_xlfn.XLOOKUP($A59, TeamForm!$B$4:$B$23, TeamForm!$AC$4:$AC$23)*_xlfn.XLOOKUP(UPPER(AD15), TeamForm!$B$4:$B$23, TeamForm!$AB$4:$AB$23))/(MAX(TeamForm!$AC$4:$AC$23)*MAX(TeamForm!$AB$4:$AB$23)), AD36="H", (10*_xlfn.XLOOKUP($A59, TeamForm!$B$4:$B$23, TeamForm!$AA$4:$AA$23)*_xlfn.XLOOKUP(UPPER(AD15), TeamForm!$B$4:$B$23, TeamForm!$AD$4:$AD$23))/(MAX(TeamForm!$AA$4:$AA$23)*MAX(TeamForm!$AD$4:$AD$23)), AD36="BLANK", "0")</f>
        <v>3.5321179844326092</v>
      </c>
      <c r="AE59" s="258" cm="1">
        <f t="array" ref="AE59">_xlfn.IFS(AE36="A", (10*_xlfn.XLOOKUP($A59, TeamForm!$B$4:$B$23, TeamForm!$AC$4:$AC$23)*_xlfn.XLOOKUP(UPPER(AE15), TeamForm!$B$4:$B$23, TeamForm!$AB$4:$AB$23))/(MAX(TeamForm!$AC$4:$AC$23)*MAX(TeamForm!$AB$4:$AB$23)), AE36="H", (10*_xlfn.XLOOKUP($A59, TeamForm!$B$4:$B$23, TeamForm!$AA$4:$AA$23)*_xlfn.XLOOKUP(UPPER(AE15), TeamForm!$B$4:$B$23, TeamForm!$AD$4:$AD$23))/(MAX(TeamForm!$AA$4:$AA$23)*MAX(TeamForm!$AD$4:$AD$23)), AE36="BLANK", "0")</f>
        <v>3.9152007216959857</v>
      </c>
      <c r="AF59" s="258" cm="1">
        <f t="array" ref="AF59">_xlfn.IFS(AF36="A", (10*_xlfn.XLOOKUP($A59, TeamForm!$B$4:$B$23, TeamForm!$AC$4:$AC$23)*_xlfn.XLOOKUP(UPPER(AF15), TeamForm!$B$4:$B$23, TeamForm!$AB$4:$AB$23))/(MAX(TeamForm!$AC$4:$AC$23)*MAX(TeamForm!$AB$4:$AB$23)), AF36="H", (10*_xlfn.XLOOKUP($A59, TeamForm!$B$4:$B$23, TeamForm!$AA$4:$AA$23)*_xlfn.XLOOKUP(UPPER(AF15), TeamForm!$B$4:$B$23, TeamForm!$AD$4:$AD$23))/(MAX(TeamForm!$AA$4:$AA$23)*MAX(TeamForm!$AD$4:$AD$23)), AF36="BLANK", "0")</f>
        <v>4.3679626983059761</v>
      </c>
      <c r="AG59" s="258" cm="1">
        <f t="array" ref="AG59">_xlfn.IFS(AG36="A", (10*_xlfn.XLOOKUP($A59, TeamForm!$B$4:$B$23, TeamForm!$AC$4:$AC$23)*_xlfn.XLOOKUP(UPPER(AG15), TeamForm!$B$4:$B$23, TeamForm!$AB$4:$AB$23))/(MAX(TeamForm!$AC$4:$AC$23)*MAX(TeamForm!$AB$4:$AB$23)), AG36="H", (10*_xlfn.XLOOKUP($A59, TeamForm!$B$4:$B$23, TeamForm!$AA$4:$AA$23)*_xlfn.XLOOKUP(UPPER(AG15), TeamForm!$B$4:$B$23, TeamForm!$AD$4:$AD$23))/(MAX(TeamForm!$AA$4:$AA$23)*MAX(TeamForm!$AD$4:$AD$23)), AG36="BLANK", "0")</f>
        <v>5.2202676289279815</v>
      </c>
      <c r="AH59" s="258" cm="1">
        <f t="array" ref="AH59">_xlfn.IFS(AH36="A", (10*_xlfn.XLOOKUP($A59, TeamForm!$B$4:$B$23, TeamForm!$AC$4:$AC$23)*_xlfn.XLOOKUP(UPPER(AH15), TeamForm!$B$4:$B$23, TeamForm!$AB$4:$AB$23))/(MAX(TeamForm!$AC$4:$AC$23)*MAX(TeamForm!$AB$4:$AB$23)), AH36="H", (10*_xlfn.XLOOKUP($A59, TeamForm!$B$4:$B$23, TeamForm!$AA$4:$AA$23)*_xlfn.XLOOKUP(UPPER(AH15), TeamForm!$B$4:$B$23, TeamForm!$AD$4:$AD$23))/(MAX(TeamForm!$AA$4:$AA$23)*MAX(TeamForm!$AD$4:$AD$23)), AH36="BLANK", "0")</f>
        <v>5.8328553871364202</v>
      </c>
      <c r="AI59" s="258" cm="1">
        <f t="array" ref="AI59">_xlfn.IFS(AI36="A", (10*_xlfn.XLOOKUP($A59, TeamForm!$B$4:$B$23, TeamForm!$AC$4:$AC$23)*_xlfn.XLOOKUP(UPPER(AI15), TeamForm!$B$4:$B$23, TeamForm!$AB$4:$AB$23))/(MAX(TeamForm!$AC$4:$AC$23)*MAX(TeamForm!$AB$4:$AB$23)), AI36="H", (10*_xlfn.XLOOKUP($A59, TeamForm!$B$4:$B$23, TeamForm!$AA$4:$AA$23)*_xlfn.XLOOKUP(UPPER(AI15), TeamForm!$B$4:$B$23, TeamForm!$AD$4:$AD$23))/(MAX(TeamForm!$AA$4:$AA$23)*MAX(TeamForm!$AD$4:$AD$23)), AI36="BLANK", "0")</f>
        <v>4.0539712769452656</v>
      </c>
      <c r="AJ59" s="258" cm="1">
        <f t="array" ref="AJ59">_xlfn.IFS(AJ36="A", (10*_xlfn.XLOOKUP($A59, TeamForm!$B$4:$B$23, TeamForm!$AC$4:$AC$23)*_xlfn.XLOOKUP(UPPER(AJ15), TeamForm!$B$4:$B$23, TeamForm!$AB$4:$AB$23))/(MAX(TeamForm!$AC$4:$AC$23)*MAX(TeamForm!$AB$4:$AB$23)), AJ36="H", (10*_xlfn.XLOOKUP($A59, TeamForm!$B$4:$B$23, TeamForm!$AA$4:$AA$23)*_xlfn.XLOOKUP(UPPER(AJ15), TeamForm!$B$4:$B$23, TeamForm!$AD$4:$AD$23))/(MAX(TeamForm!$AA$4:$AA$23)*MAX(TeamForm!$AD$4:$AD$23)), AJ36="BLANK", "0")</f>
        <v>4.3679626983059761</v>
      </c>
      <c r="AK59" s="258" cm="1">
        <f t="array" ref="AK59">_xlfn.IFS(AK36="A", (10*_xlfn.XLOOKUP($A59, TeamForm!$B$4:$B$23, TeamForm!$AC$4:$AC$23)*_xlfn.XLOOKUP(UPPER(AK15), TeamForm!$B$4:$B$23, TeamForm!$AB$4:$AB$23))/(MAX(TeamForm!$AC$4:$AC$23)*MAX(TeamForm!$AB$4:$AB$23)), AK36="H", (10*_xlfn.XLOOKUP($A59, TeamForm!$B$4:$B$23, TeamForm!$AA$4:$AA$23)*_xlfn.XLOOKUP(UPPER(AK15), TeamForm!$B$4:$B$23, TeamForm!$AD$4:$AD$23))/(MAX(TeamForm!$AA$4:$AA$23)*MAX(TeamForm!$AD$4:$AD$23)), AK36="BLANK", "0")</f>
        <v>4.6165632092560367</v>
      </c>
      <c r="AL59" s="258" cm="1">
        <f t="array" ref="AL59">_xlfn.IFS(AL36="A", (10*_xlfn.XLOOKUP($A59, TeamForm!$B$4:$B$23, TeamForm!$AC$4:$AC$23)*_xlfn.XLOOKUP(UPPER(AL15), TeamForm!$B$4:$B$23, TeamForm!$AB$4:$AB$23))/(MAX(TeamForm!$AC$4:$AC$23)*MAX(TeamForm!$AB$4:$AB$23)), AL36="H", (10*_xlfn.XLOOKUP($A59, TeamForm!$B$4:$B$23, TeamForm!$AA$4:$AA$23)*_xlfn.XLOOKUP(UPPER(AL15), TeamForm!$B$4:$B$23, TeamForm!$AD$4:$AD$23))/(MAX(TeamForm!$AA$4:$AA$23)*MAX(TeamForm!$AD$4:$AD$23)), AL36="BLANK", "0")</f>
        <v>8.2092918358141631</v>
      </c>
      <c r="AM59" s="259" cm="1">
        <f t="array" ref="AM59">_xlfn.IFS(AM36="A", (10*_xlfn.XLOOKUP($A59, TeamForm!$B$4:$B$23, TeamForm!$AC$4:$AC$23)*_xlfn.XLOOKUP(UPPER(AM15), TeamForm!$B$4:$B$23, TeamForm!$AB$4:$AB$23))/(MAX(TeamForm!$AC$4:$AC$23)*MAX(TeamForm!$AB$4:$AB$23)), AM36="H", (10*_xlfn.XLOOKUP($A59, TeamForm!$B$4:$B$23, TeamForm!$AA$4:$AA$23)*_xlfn.XLOOKUP(UPPER(AM15), TeamForm!$B$4:$B$23, TeamForm!$AD$4:$AD$23))/(MAX(TeamForm!$AA$4:$AA$23)*MAX(TeamForm!$AD$4:$AD$23)), AM36="BLANK", "0")</f>
        <v>2.2888124539123313</v>
      </c>
      <c r="AO59" s="179" t="s">
        <v>72</v>
      </c>
      <c r="AP59" s="265" cm="1">
        <f t="array" ref="AP59">_xlfn.IFS(B36="A", 10*(MIN(TeamForm!$AA$4:$AA$23)*MIN(TeamForm!$AD$4:$AD$23))/(_xlfn.XLOOKUP($AO59, TeamForm!$B$4:$B$23, TeamForm!$AD$4:$AD$23)*_xlfn.XLOOKUP(UPPER(B15), TeamForm!$B$4:$B$23, TeamForm!$AA$4:$AA$23)), B36="H", 10*(MIN(TeamForm!$AB$4:$AB$23)*MIN(TeamForm!$AC$4:$AC$23))/(_xlfn.XLOOKUP($AO59, TeamForm!$B$4:$B$23, TeamForm!$AB$4:$AB$23)*_xlfn.XLOOKUP(UPPER(B15), TeamForm!$B$4:$B$23, TeamForm!$AC$4:$AC$23)), B36="BLANK", 0)</f>
        <v>0</v>
      </c>
      <c r="AQ59" s="263" cm="1">
        <f t="array" ref="AQ59">_xlfn.IFS(C36="A", 10*(MIN(TeamForm!$AA$4:$AA$23)*MIN(TeamForm!$AD$4:$AD$23))/(_xlfn.XLOOKUP($AO59, TeamForm!$B$4:$B$23, TeamForm!$AD$4:$AD$23)*_xlfn.XLOOKUP(UPPER(C15), TeamForm!$B$4:$B$23, TeamForm!$AA$4:$AA$23)), C36="H", 10*(MIN(TeamForm!$AB$4:$AB$23)*MIN(TeamForm!$AC$4:$AC$23))/(_xlfn.XLOOKUP($AO59, TeamForm!$B$4:$B$23, TeamForm!$AB$4:$AB$23)*_xlfn.XLOOKUP(UPPER(C15), TeamForm!$B$4:$B$23, TeamForm!$AC$4:$AC$23)), C36="BLANK", 0)</f>
        <v>7.2599999999999989</v>
      </c>
      <c r="AR59" s="263" cm="1">
        <f t="array" ref="AR59">_xlfn.IFS(D36="A", 10*(MIN(TeamForm!$AA$4:$AA$23)*MIN(TeamForm!$AD$4:$AD$23))/(_xlfn.XLOOKUP($AO59, TeamForm!$B$4:$B$23, TeamForm!$AD$4:$AD$23)*_xlfn.XLOOKUP(UPPER(D15), TeamForm!$B$4:$B$23, TeamForm!$AA$4:$AA$23)), D36="H", 10*(MIN(TeamForm!$AB$4:$AB$23)*MIN(TeamForm!$AC$4:$AC$23))/(_xlfn.XLOOKUP($AO59, TeamForm!$B$4:$B$23, TeamForm!$AB$4:$AB$23)*_xlfn.XLOOKUP(UPPER(D15), TeamForm!$B$4:$B$23, TeamForm!$AC$4:$AC$23)), D36="BLANK", 0)</f>
        <v>5.8412619813956788</v>
      </c>
      <c r="AS59" s="263" cm="1">
        <f t="array" ref="AS59">_xlfn.IFS(E36="A", 10*(MIN(TeamForm!$AA$4:$AA$23)*MIN(TeamForm!$AD$4:$AD$23))/(_xlfn.XLOOKUP($AO59, TeamForm!$B$4:$B$23, TeamForm!$AD$4:$AD$23)*_xlfn.XLOOKUP(UPPER(E15), TeamForm!$B$4:$B$23, TeamForm!$AA$4:$AA$23)), E36="H", 10*(MIN(TeamForm!$AB$4:$AB$23)*MIN(TeamForm!$AC$4:$AC$23))/(_xlfn.XLOOKUP($AO59, TeamForm!$B$4:$B$23, TeamForm!$AB$4:$AB$23)*_xlfn.XLOOKUP(UPPER(E15), TeamForm!$B$4:$B$23, TeamForm!$AC$4:$AC$23)), E36="BLANK", 0)</f>
        <v>4.2002491349480975</v>
      </c>
      <c r="AT59" s="263" cm="1">
        <f t="array" ref="AT59">_xlfn.IFS(F36="A", 10*(MIN(TeamForm!$AA$4:$AA$23)*MIN(TeamForm!$AD$4:$AD$23))/(_xlfn.XLOOKUP($AO59, TeamForm!$B$4:$B$23, TeamForm!$AD$4:$AD$23)*_xlfn.XLOOKUP(UPPER(F15), TeamForm!$B$4:$B$23, TeamForm!$AA$4:$AA$23)), F36="H", 10*(MIN(TeamForm!$AB$4:$AB$23)*MIN(TeamForm!$AC$4:$AC$23))/(_xlfn.XLOOKUP($AO59, TeamForm!$B$4:$B$23, TeamForm!$AB$4:$AB$23)*_xlfn.XLOOKUP(UPPER(F15), TeamForm!$B$4:$B$23, TeamForm!$AC$4:$AC$23)), F36="BLANK", 0)</f>
        <v>5.4758865365805143</v>
      </c>
      <c r="AU59" s="263" cm="1">
        <f t="array" ref="AU59">_xlfn.IFS(G36="A", 10*(MIN(TeamForm!$AA$4:$AA$23)*MIN(TeamForm!$AD$4:$AD$23))/(_xlfn.XLOOKUP($AO59, TeamForm!$B$4:$B$23, TeamForm!$AD$4:$AD$23)*_xlfn.XLOOKUP(UPPER(G15), TeamForm!$B$4:$B$23, TeamForm!$AA$4:$AA$23)), G36="H", 10*(MIN(TeamForm!$AB$4:$AB$23)*MIN(TeamForm!$AC$4:$AC$23))/(_xlfn.XLOOKUP($AO59, TeamForm!$B$4:$B$23, TeamForm!$AB$4:$AB$23)*_xlfn.XLOOKUP(UPPER(G15), TeamForm!$B$4:$B$23, TeamForm!$AC$4:$AC$23)), G36="BLANK", 0)</f>
        <v>3.5328055878928977</v>
      </c>
      <c r="AV59" s="263" cm="1">
        <f t="array" ref="AV59">_xlfn.IFS(H36="A", 10*(MIN(TeamForm!$AA$4:$AA$23)*MIN(TeamForm!$AD$4:$AD$23))/(_xlfn.XLOOKUP($AO59, TeamForm!$B$4:$B$23, TeamForm!$AD$4:$AD$23)*_xlfn.XLOOKUP(UPPER(H15), TeamForm!$B$4:$B$23, TeamForm!$AA$4:$AA$23)), H36="H", 10*(MIN(TeamForm!$AB$4:$AB$23)*MIN(TeamForm!$AC$4:$AC$23))/(_xlfn.XLOOKUP($AO59, TeamForm!$B$4:$B$23, TeamForm!$AB$4:$AB$23)*_xlfn.XLOOKUP(UPPER(H15), TeamForm!$B$4:$B$23, TeamForm!$AC$4:$AC$23)), H36="BLANK", 0)</f>
        <v>5.969862295081966</v>
      </c>
      <c r="AW59" s="263" cm="1">
        <f t="array" ref="AW59">_xlfn.IFS(I36="A", 10*(MIN(TeamForm!$AA$4:$AA$23)*MIN(TeamForm!$AD$4:$AD$23))/(_xlfn.XLOOKUP($AO59, TeamForm!$B$4:$B$23, TeamForm!$AD$4:$AD$23)*_xlfn.XLOOKUP(UPPER(I15), TeamForm!$B$4:$B$23, TeamForm!$AA$4:$AA$23)), I36="H", 10*(MIN(TeamForm!$AB$4:$AB$23)*MIN(TeamForm!$AC$4:$AC$23))/(_xlfn.XLOOKUP($AO59, TeamForm!$B$4:$B$23, TeamForm!$AB$4:$AB$23)*_xlfn.XLOOKUP(UPPER(I15), TeamForm!$B$4:$B$23, TeamForm!$AC$4:$AC$23)), I36="BLANK", 0)</f>
        <v>4.0391043234870523</v>
      </c>
      <c r="AX59" s="263" cm="1">
        <f t="array" ref="AX59">_xlfn.IFS(J36="A", 10*(MIN(TeamForm!$AA$4:$AA$23)*MIN(TeamForm!$AD$4:$AD$23))/(_xlfn.XLOOKUP($AO59, TeamForm!$B$4:$B$23, TeamForm!$AD$4:$AD$23)*_xlfn.XLOOKUP(UPPER(J15), TeamForm!$B$4:$B$23, TeamForm!$AA$4:$AA$23)), J36="H", 10*(MIN(TeamForm!$AB$4:$AB$23)*MIN(TeamForm!$AC$4:$AC$23))/(_xlfn.XLOOKUP($AO59, TeamForm!$B$4:$B$23, TeamForm!$AB$4:$AB$23)*_xlfn.XLOOKUP(UPPER(J15), TeamForm!$B$4:$B$23, TeamForm!$AC$4:$AC$23)), J36="BLANK", 0)</f>
        <v>7.2599999999999989</v>
      </c>
      <c r="AY59" s="263" cm="1">
        <f t="array" ref="AY59">_xlfn.IFS(K36="A", 10*(MIN(TeamForm!$AA$4:$AA$23)*MIN(TeamForm!$AD$4:$AD$23))/(_xlfn.XLOOKUP($AO59, TeamForm!$B$4:$B$23, TeamForm!$AD$4:$AD$23)*_xlfn.XLOOKUP(UPPER(K15), TeamForm!$B$4:$B$23, TeamForm!$AA$4:$AA$23)), K36="H", 10*(MIN(TeamForm!$AB$4:$AB$23)*MIN(TeamForm!$AC$4:$AC$23))/(_xlfn.XLOOKUP($AO59, TeamForm!$B$4:$B$23, TeamForm!$AB$4:$AB$23)*_xlfn.XLOOKUP(UPPER(K15), TeamForm!$B$4:$B$23, TeamForm!$AC$4:$AC$23)), K36="BLANK", 0)</f>
        <v>4.7977340402353112</v>
      </c>
      <c r="AZ59" s="263" cm="1">
        <f t="array" ref="AZ59">_xlfn.IFS(L36="A", 10*(MIN(TeamForm!$AA$4:$AA$23)*MIN(TeamForm!$AD$4:$AD$23))/(_xlfn.XLOOKUP($AO59, TeamForm!$B$4:$B$23, TeamForm!$AD$4:$AD$23)*_xlfn.XLOOKUP(UPPER(L15), TeamForm!$B$4:$B$23, TeamForm!$AA$4:$AA$23)), L36="H", 10*(MIN(TeamForm!$AB$4:$AB$23)*MIN(TeamForm!$AC$4:$AC$23))/(_xlfn.XLOOKUP($AO59, TeamForm!$B$4:$B$23, TeamForm!$AB$4:$AB$23)*_xlfn.XLOOKUP(UPPER(L15), TeamForm!$B$4:$B$23, TeamForm!$AC$4:$AC$23)), L36="BLANK", 0)</f>
        <v>4.3642719006378314</v>
      </c>
      <c r="BA59" s="263" cm="1">
        <f t="array" ref="BA59">_xlfn.IFS(M36="A", 10*(MIN(TeamForm!$AA$4:$AA$23)*MIN(TeamForm!$AD$4:$AD$23))/(_xlfn.XLOOKUP($AO59, TeamForm!$B$4:$B$23, TeamForm!$AD$4:$AD$23)*_xlfn.XLOOKUP(UPPER(M15), TeamForm!$B$4:$B$23, TeamForm!$AA$4:$AA$23)), M36="H", 10*(MIN(TeamForm!$AB$4:$AB$23)*MIN(TeamForm!$AC$4:$AC$23))/(_xlfn.XLOOKUP($AO59, TeamForm!$B$4:$B$23, TeamForm!$AB$4:$AB$23)*_xlfn.XLOOKUP(UPPER(M15), TeamForm!$B$4:$B$23, TeamForm!$AC$4:$AC$23)), M36="BLANK", 0)</f>
        <v>2.2377812371978689</v>
      </c>
      <c r="BB59" s="263" cm="1">
        <f t="array" ref="BB59">_xlfn.IFS(N36="A", 10*(MIN(TeamForm!$AA$4:$AA$23)*MIN(TeamForm!$AD$4:$AD$23))/(_xlfn.XLOOKUP($AO59, TeamForm!$B$4:$B$23, TeamForm!$AD$4:$AD$23)*_xlfn.XLOOKUP(UPPER(N15), TeamForm!$B$4:$B$23, TeamForm!$AA$4:$AA$23)), N36="H", 10*(MIN(TeamForm!$AB$4:$AB$23)*MIN(TeamForm!$AC$4:$AC$23))/(_xlfn.XLOOKUP($AO59, TeamForm!$B$4:$B$23, TeamForm!$AB$4:$AB$23)*_xlfn.XLOOKUP(UPPER(N15), TeamForm!$B$4:$B$23, TeamForm!$AC$4:$AC$23)), N36="BLANK", 0)</f>
        <v>5.3926530612244914</v>
      </c>
      <c r="BC59" s="263" cm="1">
        <f t="array" ref="BC59">_xlfn.IFS(O36="A", 10*(MIN(TeamForm!$AA$4:$AA$23)*MIN(TeamForm!$AD$4:$AD$23))/(_xlfn.XLOOKUP($AO59, TeamForm!$B$4:$B$23, TeamForm!$AD$4:$AD$23)*_xlfn.XLOOKUP(UPPER(O15), TeamForm!$B$4:$B$23, TeamForm!$AA$4:$AA$23)), O36="H", 10*(MIN(TeamForm!$AB$4:$AB$23)*MIN(TeamForm!$AC$4:$AC$23))/(_xlfn.XLOOKUP($AO59, TeamForm!$B$4:$B$23, TeamForm!$AB$4:$AB$23)*_xlfn.XLOOKUP(UPPER(O15), TeamForm!$B$4:$B$23, TeamForm!$AC$4:$AC$23)), O36="BLANK", 0)</f>
        <v>7.2599999999999989</v>
      </c>
      <c r="BD59" s="263" cm="1">
        <f t="array" ref="BD59">_xlfn.IFS(P36="A", 10*(MIN(TeamForm!$AA$4:$AA$23)*MIN(TeamForm!$AD$4:$AD$23))/(_xlfn.XLOOKUP($AO59, TeamForm!$B$4:$B$23, TeamForm!$AD$4:$AD$23)*_xlfn.XLOOKUP(UPPER(P15), TeamForm!$B$4:$B$23, TeamForm!$AA$4:$AA$23)), P36="H", 10*(MIN(TeamForm!$AB$4:$AB$23)*MIN(TeamForm!$AC$4:$AC$23))/(_xlfn.XLOOKUP($AO59, TeamForm!$B$4:$B$23, TeamForm!$AB$4:$AB$23)*_xlfn.XLOOKUP(UPPER(P15), TeamForm!$B$4:$B$23, TeamForm!$AC$4:$AC$23)), P36="BLANK", 0)</f>
        <v>4.0257031810733599</v>
      </c>
      <c r="BE59" s="263" cm="1">
        <f t="array" ref="BE59">_xlfn.IFS(Q36="A", 10*(MIN(TeamForm!$AA$4:$AA$23)*MIN(TeamForm!$AD$4:$AD$23))/(_xlfn.XLOOKUP($AO59, TeamForm!$B$4:$B$23, TeamForm!$AD$4:$AD$23)*_xlfn.XLOOKUP(UPPER(Q15), TeamForm!$B$4:$B$23, TeamForm!$AA$4:$AA$23)), Q36="H", 10*(MIN(TeamForm!$AB$4:$AB$23)*MIN(TeamForm!$AC$4:$AC$23))/(_xlfn.XLOOKUP($AO59, TeamForm!$B$4:$B$23, TeamForm!$AB$4:$AB$23)*_xlfn.XLOOKUP(UPPER(Q15), TeamForm!$B$4:$B$23, TeamForm!$AC$4:$AC$23)), Q36="BLANK", 0)</f>
        <v>5.3427464788732388</v>
      </c>
      <c r="BF59" s="263" cm="1">
        <f t="array" ref="BF59">_xlfn.IFS(R36="A", 10*(MIN(TeamForm!$AA$4:$AA$23)*MIN(TeamForm!$AD$4:$AD$23))/(_xlfn.XLOOKUP($AO59, TeamForm!$B$4:$B$23, TeamForm!$AD$4:$AD$23)*_xlfn.XLOOKUP(UPPER(R15), TeamForm!$B$4:$B$23, TeamForm!$AA$4:$AA$23)), R36="H", 10*(MIN(TeamForm!$AB$4:$AB$23)*MIN(TeamForm!$AC$4:$AC$23))/(_xlfn.XLOOKUP($AO59, TeamForm!$B$4:$B$23, TeamForm!$AB$4:$AB$23)*_xlfn.XLOOKUP(UPPER(R15), TeamForm!$B$4:$B$23, TeamForm!$AC$4:$AC$23)), R36="BLANK", 0)</f>
        <v>6.2829813664596266</v>
      </c>
      <c r="BG59" s="263" cm="1">
        <f t="array" ref="BG59">_xlfn.IFS(S36="A", 10*(MIN(TeamForm!$AA$4:$AA$23)*MIN(TeamForm!$AD$4:$AD$23))/(_xlfn.XLOOKUP($AO59, TeamForm!$B$4:$B$23, TeamForm!$AD$4:$AD$23)*_xlfn.XLOOKUP(UPPER(S15), TeamForm!$B$4:$B$23, TeamForm!$AA$4:$AA$23)), S36="H", 10*(MIN(TeamForm!$AB$4:$AB$23)*MIN(TeamForm!$AC$4:$AC$23))/(_xlfn.XLOOKUP($AO59, TeamForm!$B$4:$B$23, TeamForm!$AB$4:$AB$23)*_xlfn.XLOOKUP(UPPER(S15), TeamForm!$B$4:$B$23, TeamForm!$AC$4:$AC$23)), S36="BLANK", 0)</f>
        <v>9.183673469387756</v>
      </c>
      <c r="BH59" s="263" cm="1">
        <f t="array" ref="BH59">_xlfn.IFS(T36="A", 10*(MIN(TeamForm!$AA$4:$AA$23)*MIN(TeamForm!$AD$4:$AD$23))/(_xlfn.XLOOKUP($AO59, TeamForm!$B$4:$B$23, TeamForm!$AD$4:$AD$23)*_xlfn.XLOOKUP(UPPER(T15), TeamForm!$B$4:$B$23, TeamForm!$AA$4:$AA$23)), T36="H", 10*(MIN(TeamForm!$AB$4:$AB$23)*MIN(TeamForm!$AC$4:$AC$23))/(_xlfn.XLOOKUP($AO59, TeamForm!$B$4:$B$23, TeamForm!$AB$4:$AB$23)*_xlfn.XLOOKUP(UPPER(T15), TeamForm!$B$4:$B$23, TeamForm!$AC$4:$AC$23)), T36="BLANK", 0)</f>
        <v>3.2564330079858035</v>
      </c>
      <c r="BI59" s="263" cm="1">
        <f t="array" ref="BI59">_xlfn.IFS(U36="A", 10*(MIN(TeamForm!$AA$4:$AA$23)*MIN(TeamForm!$AD$4:$AD$23))/(_xlfn.XLOOKUP($AO59, TeamForm!$B$4:$B$23, TeamForm!$AD$4:$AD$23)*_xlfn.XLOOKUP(UPPER(U15), TeamForm!$B$4:$B$23, TeamForm!$AA$4:$AA$23)), U36="H", 10*(MIN(TeamForm!$AB$4:$AB$23)*MIN(TeamForm!$AC$4:$AC$23))/(_xlfn.XLOOKUP($AO59, TeamForm!$B$4:$B$23, TeamForm!$AB$4:$AB$23)*_xlfn.XLOOKUP(UPPER(U15), TeamForm!$B$4:$B$23, TeamForm!$AC$4:$AC$23)), U36="BLANK", 0)</f>
        <v>7.0573953488372076</v>
      </c>
      <c r="BJ59" s="263" cm="1">
        <f t="array" ref="BJ59">_xlfn.IFS(V36="A", 10*(MIN(TeamForm!$AA$4:$AA$23)*MIN(TeamForm!$AD$4:$AD$23))/(_xlfn.XLOOKUP($AO59, TeamForm!$B$4:$B$23, TeamForm!$AD$4:$AD$23)*_xlfn.XLOOKUP(UPPER(V15), TeamForm!$B$4:$B$23, TeamForm!$AA$4:$AA$23)), V36="H", 10*(MIN(TeamForm!$AB$4:$AB$23)*MIN(TeamForm!$AC$4:$AC$23))/(_xlfn.XLOOKUP($AO59, TeamForm!$B$4:$B$23, TeamForm!$AB$4:$AB$23)*_xlfn.XLOOKUP(UPPER(V15), TeamForm!$B$4:$B$23, TeamForm!$AC$4:$AC$23)), V36="BLANK", 0)</f>
        <v>4.1998855617013167</v>
      </c>
      <c r="BK59" s="263" cm="1">
        <f t="array" ref="BK59">_xlfn.IFS(W36="A", 10*(MIN(TeamForm!$AA$4:$AA$23)*MIN(TeamForm!$AD$4:$AD$23))/(_xlfn.XLOOKUP($AO59, TeamForm!$B$4:$B$23, TeamForm!$AD$4:$AD$23)*_xlfn.XLOOKUP(UPPER(W15), TeamForm!$B$4:$B$23, TeamForm!$AA$4:$AA$23)), W36="H", 10*(MIN(TeamForm!$AB$4:$AB$23)*MIN(TeamForm!$AC$4:$AC$23))/(_xlfn.XLOOKUP($AO59, TeamForm!$B$4:$B$23, TeamForm!$AB$4:$AB$23)*_xlfn.XLOOKUP(UPPER(W15), TeamForm!$B$4:$B$23, TeamForm!$AC$4:$AC$23)), W36="BLANK", 0)</f>
        <v>3.2807351351351342</v>
      </c>
      <c r="BL59" s="263" cm="1">
        <f t="array" ref="BL59">_xlfn.IFS(X36="A", 10*(MIN(TeamForm!$AA$4:$AA$23)*MIN(TeamForm!$AD$4:$AD$23))/(_xlfn.XLOOKUP($AO59, TeamForm!$B$4:$B$23, TeamForm!$AD$4:$AD$23)*_xlfn.XLOOKUP(UPPER(X15), TeamForm!$B$4:$B$23, TeamForm!$AA$4:$AA$23)), X36="H", 10*(MIN(TeamForm!$AB$4:$AB$23)*MIN(TeamForm!$AC$4:$AC$23))/(_xlfn.XLOOKUP($AO59, TeamForm!$B$4:$B$23, TeamForm!$AB$4:$AB$23)*_xlfn.XLOOKUP(UPPER(X15), TeamForm!$B$4:$B$23, TeamForm!$AC$4:$AC$23)), X36="BLANK", 0)</f>
        <v>4.8361434262948189</v>
      </c>
      <c r="BM59" s="263" cm="1">
        <f t="array" ref="BM59">_xlfn.IFS(Y36="A", 10*(MIN(TeamForm!$AA$4:$AA$23)*MIN(TeamForm!$AD$4:$AD$23))/(_xlfn.XLOOKUP($AO59, TeamForm!$B$4:$B$23, TeamForm!$AD$4:$AD$23)*_xlfn.XLOOKUP(UPPER(Y15), TeamForm!$B$4:$B$23, TeamForm!$AA$4:$AA$23)), Y36="H", 10*(MIN(TeamForm!$AB$4:$AB$23)*MIN(TeamForm!$AC$4:$AC$23))/(_xlfn.XLOOKUP($AO59, TeamForm!$B$4:$B$23, TeamForm!$AB$4:$AB$23)*_xlfn.XLOOKUP(UPPER(Y15), TeamForm!$B$4:$B$23, TeamForm!$AC$4:$AC$23)), Y36="BLANK", 0)</f>
        <v>9.183673469387756</v>
      </c>
      <c r="BN59" s="263" cm="1">
        <f t="array" ref="BN59">_xlfn.IFS(Z36="A", 10*(MIN(TeamForm!$AA$4:$AA$23)*MIN(TeamForm!$AD$4:$AD$23))/(_xlfn.XLOOKUP($AO59, TeamForm!$B$4:$B$23, TeamForm!$AD$4:$AD$23)*_xlfn.XLOOKUP(UPPER(Z15), TeamForm!$B$4:$B$23, TeamForm!$AA$4:$AA$23)), Z36="H", 10*(MIN(TeamForm!$AB$4:$AB$23)*MIN(TeamForm!$AC$4:$AC$23))/(_xlfn.XLOOKUP($AO59, TeamForm!$B$4:$B$23, TeamForm!$AB$4:$AB$23)*_xlfn.XLOOKUP(UPPER(Z15), TeamForm!$B$4:$B$23, TeamForm!$AC$4:$AC$23)), Z36="BLANK", 0)</f>
        <v>5.2624508670520216</v>
      </c>
      <c r="BO59" s="263" cm="1">
        <f t="array" ref="BO59">_xlfn.IFS(AA36="A", 10*(MIN(TeamForm!$AA$4:$AA$23)*MIN(TeamForm!$AD$4:$AD$23))/(_xlfn.XLOOKUP($AO59, TeamForm!$B$4:$B$23, TeamForm!$AD$4:$AD$23)*_xlfn.XLOOKUP(UPPER(AA15), TeamForm!$B$4:$B$23, TeamForm!$AA$4:$AA$23)), AA36="H", 10*(MIN(TeamForm!$AB$4:$AB$23)*MIN(TeamForm!$AC$4:$AC$23))/(_xlfn.XLOOKUP($AO59, TeamForm!$B$4:$B$23, TeamForm!$AB$4:$AB$23)*_xlfn.XLOOKUP(UPPER(AA15), TeamForm!$B$4:$B$23, TeamForm!$AC$4:$AC$23)), AA36="BLANK", 0)</f>
        <v>2.7364612962911825</v>
      </c>
      <c r="BP59" s="263" cm="1">
        <f t="array" ref="BP59">_xlfn.IFS(AB36="A", 10*(MIN(TeamForm!$AA$4:$AA$23)*MIN(TeamForm!$AD$4:$AD$23))/(_xlfn.XLOOKUP($AO59, TeamForm!$B$4:$B$23, TeamForm!$AD$4:$AD$23)*_xlfn.XLOOKUP(UPPER(AB15), TeamForm!$B$4:$B$23, TeamForm!$AA$4:$AA$23)), AB36="H", 10*(MIN(TeamForm!$AB$4:$AB$23)*MIN(TeamForm!$AC$4:$AC$23))/(_xlfn.XLOOKUP($AO59, TeamForm!$B$4:$B$23, TeamForm!$AB$4:$AB$23)*_xlfn.XLOOKUP(UPPER(AB15), TeamForm!$B$4:$B$23, TeamForm!$AC$4:$AC$23)), AB36="BLANK", 0)</f>
        <v>2.8770022733805436</v>
      </c>
      <c r="BQ59" s="263" cm="1">
        <f t="array" ref="BQ59">_xlfn.IFS(AC36="A", 10*(MIN(TeamForm!$AA$4:$AA$23)*MIN(TeamForm!$AD$4:$AD$23))/(_xlfn.XLOOKUP($AO59, TeamForm!$B$4:$B$23, TeamForm!$AD$4:$AD$23)*_xlfn.XLOOKUP(UPPER(AC15), TeamForm!$B$4:$B$23, TeamForm!$AA$4:$AA$23)), AC36="H", 10*(MIN(TeamForm!$AB$4:$AB$23)*MIN(TeamForm!$AC$4:$AC$23))/(_xlfn.XLOOKUP($AO59, TeamForm!$B$4:$B$23, TeamForm!$AB$4:$AB$23)*_xlfn.XLOOKUP(UPPER(AC15), TeamForm!$B$4:$B$23, TeamForm!$AC$4:$AC$23)), AC36="BLANK", 0)</f>
        <v>4.4482280130293157</v>
      </c>
      <c r="BR59" s="263" cm="1">
        <f t="array" ref="BR59">_xlfn.IFS(AD36="A", 10*(MIN(TeamForm!$AA$4:$AA$23)*MIN(TeamForm!$AD$4:$AD$23))/(_xlfn.XLOOKUP($AO59, TeamForm!$B$4:$B$23, TeamForm!$AD$4:$AD$23)*_xlfn.XLOOKUP(UPPER(AD15), TeamForm!$B$4:$B$23, TeamForm!$AA$4:$AA$23)), AD36="H", 10*(MIN(TeamForm!$AB$4:$AB$23)*MIN(TeamForm!$AC$4:$AC$23))/(_xlfn.XLOOKUP($AO59, TeamForm!$B$4:$B$23, TeamForm!$AB$4:$AB$23)*_xlfn.XLOOKUP(UPPER(AD15), TeamForm!$B$4:$B$23, TeamForm!$AC$4:$AC$23)), AD36="BLANK", 0)</f>
        <v>6.3195153061224492</v>
      </c>
      <c r="BS59" s="263" cm="1">
        <f t="array" ref="BS59">_xlfn.IFS(AE36="A", 10*(MIN(TeamForm!$AA$4:$AA$23)*MIN(TeamForm!$AD$4:$AD$23))/(_xlfn.XLOOKUP($AO59, TeamForm!$B$4:$B$23, TeamForm!$AD$4:$AD$23)*_xlfn.XLOOKUP(UPPER(AE15), TeamForm!$B$4:$B$23, TeamForm!$AA$4:$AA$23)), AE36="H", 10*(MIN(TeamForm!$AB$4:$AB$23)*MIN(TeamForm!$AC$4:$AC$23))/(_xlfn.XLOOKUP($AO59, TeamForm!$B$4:$B$23, TeamForm!$AB$4:$AB$23)*_xlfn.XLOOKUP(UPPER(AE15), TeamForm!$B$4:$B$23, TeamForm!$AC$4:$AC$23)), AE36="BLANK", 0)</f>
        <v>5.0671836734693869</v>
      </c>
      <c r="BT59" s="263" cm="1">
        <f t="array" ref="BT59">_xlfn.IFS(AF36="A", 10*(MIN(TeamForm!$AA$4:$AA$23)*MIN(TeamForm!$AD$4:$AD$23))/(_xlfn.XLOOKUP($AO59, TeamForm!$B$4:$B$23, TeamForm!$AD$4:$AD$23)*_xlfn.XLOOKUP(UPPER(AF15), TeamForm!$B$4:$B$23, TeamForm!$AA$4:$AA$23)), AF36="H", 10*(MIN(TeamForm!$AB$4:$AB$23)*MIN(TeamForm!$AC$4:$AC$23))/(_xlfn.XLOOKUP($AO59, TeamForm!$B$4:$B$23, TeamForm!$AB$4:$AB$23)*_xlfn.XLOOKUP(UPPER(AF15), TeamForm!$B$4:$B$23, TeamForm!$AC$4:$AC$23)), AF36="BLANK", 0)</f>
        <v>5.2299437016185797</v>
      </c>
      <c r="BU59" s="263" cm="1">
        <f t="array" ref="BU59">_xlfn.IFS(AG36="A", 10*(MIN(TeamForm!$AA$4:$AA$23)*MIN(TeamForm!$AD$4:$AD$23))/(_xlfn.XLOOKUP($AO59, TeamForm!$B$4:$B$23, TeamForm!$AD$4:$AD$23)*_xlfn.XLOOKUP(UPPER(AG15), TeamForm!$B$4:$B$23, TeamForm!$AA$4:$AA$23)), AG36="H", 10*(MIN(TeamForm!$AB$4:$AB$23)*MIN(TeamForm!$AC$4:$AC$23))/(_xlfn.XLOOKUP($AO59, TeamForm!$B$4:$B$23, TeamForm!$AB$4:$AB$23)*_xlfn.XLOOKUP(UPPER(AG15), TeamForm!$B$4:$B$23, TeamForm!$AC$4:$AC$23)), AG36="BLANK", 0)</f>
        <v>6.6777799511002431</v>
      </c>
      <c r="BV59" s="263" cm="1">
        <f t="array" ref="BV59">_xlfn.IFS(AH36="A", 10*(MIN(TeamForm!$AA$4:$AA$23)*MIN(TeamForm!$AD$4:$AD$23))/(_xlfn.XLOOKUP($AO59, TeamForm!$B$4:$B$23, TeamForm!$AD$4:$AD$23)*_xlfn.XLOOKUP(UPPER(AH15), TeamForm!$B$4:$B$23, TeamForm!$AA$4:$AA$23)), AH36="H", 10*(MIN(TeamForm!$AB$4:$AB$23)*MIN(TeamForm!$AC$4:$AC$23))/(_xlfn.XLOOKUP($AO59, TeamForm!$B$4:$B$23, TeamForm!$AB$4:$AB$23)*_xlfn.XLOOKUP(UPPER(AH15), TeamForm!$B$4:$B$23, TeamForm!$AC$4:$AC$23)), AH36="BLANK", 0)</f>
        <v>9.183673469387756</v>
      </c>
      <c r="BW59" s="263" cm="1">
        <f t="array" ref="BW59">_xlfn.IFS(AI36="A", 10*(MIN(TeamForm!$AA$4:$AA$23)*MIN(TeamForm!$AD$4:$AD$23))/(_xlfn.XLOOKUP($AO59, TeamForm!$B$4:$B$23, TeamForm!$AD$4:$AD$23)*_xlfn.XLOOKUP(UPPER(AI15), TeamForm!$B$4:$B$23, TeamForm!$AA$4:$AA$23)), AI36="H", 10*(MIN(TeamForm!$AB$4:$AB$23)*MIN(TeamForm!$AC$4:$AC$23))/(_xlfn.XLOOKUP($AO59, TeamForm!$B$4:$B$23, TeamForm!$AB$4:$AB$23)*_xlfn.XLOOKUP(UPPER(AI15), TeamForm!$B$4:$B$23, TeamForm!$AC$4:$AC$23)), AI36="BLANK", 0)</f>
        <v>3.5977237700059264</v>
      </c>
      <c r="BX59" s="263" cm="1">
        <f t="array" ref="BX59">_xlfn.IFS(AJ36="A", 10*(MIN(TeamForm!$AA$4:$AA$23)*MIN(TeamForm!$AD$4:$AD$23))/(_xlfn.XLOOKUP($AO59, TeamForm!$B$4:$B$23, TeamForm!$AD$4:$AD$23)*_xlfn.XLOOKUP(UPPER(AJ15), TeamForm!$B$4:$B$23, TeamForm!$AA$4:$AA$23)), AJ36="H", 10*(MIN(TeamForm!$AB$4:$AB$23)*MIN(TeamForm!$AC$4:$AC$23))/(_xlfn.XLOOKUP($AO59, TeamForm!$B$4:$B$23, TeamForm!$AB$4:$AB$23)*_xlfn.XLOOKUP(UPPER(AJ15), TeamForm!$B$4:$B$23, TeamForm!$AC$4:$AC$23)), AJ36="BLANK", 0)</f>
        <v>5.3735471159234303</v>
      </c>
      <c r="BY59" s="263" cm="1">
        <f t="array" ref="BY59">_xlfn.IFS(AK36="A", 10*(MIN(TeamForm!$AA$4:$AA$23)*MIN(TeamForm!$AD$4:$AD$23))/(_xlfn.XLOOKUP($AO59, TeamForm!$B$4:$B$23, TeamForm!$AD$4:$AD$23)*_xlfn.XLOOKUP(UPPER(AK15), TeamForm!$B$4:$B$23, TeamForm!$AA$4:$AA$23)), AK36="H", 10*(MIN(TeamForm!$AB$4:$AB$23)*MIN(TeamForm!$AC$4:$AC$23))/(_xlfn.XLOOKUP($AO59, TeamForm!$B$4:$B$23, TeamForm!$AB$4:$AB$23)*_xlfn.XLOOKUP(UPPER(AK15), TeamForm!$B$4:$B$23, TeamForm!$AC$4:$AC$23)), AK36="BLANK", 0)</f>
        <v>3.6672870090634433</v>
      </c>
      <c r="BZ59" s="263" cm="1">
        <f t="array" ref="BZ59">_xlfn.IFS(AL36="A", 10*(MIN(TeamForm!$AA$4:$AA$23)*MIN(TeamForm!$AD$4:$AD$23))/(_xlfn.XLOOKUP($AO59, TeamForm!$B$4:$B$23, TeamForm!$AD$4:$AD$23)*_xlfn.XLOOKUP(UPPER(AL15), TeamForm!$B$4:$B$23, TeamForm!$AA$4:$AA$23)), AL36="H", 10*(MIN(TeamForm!$AB$4:$AB$23)*MIN(TeamForm!$AC$4:$AC$23))/(_xlfn.XLOOKUP($AO59, TeamForm!$B$4:$B$23, TeamForm!$AB$4:$AB$23)*_xlfn.XLOOKUP(UPPER(AL15), TeamForm!$B$4:$B$23, TeamForm!$AC$4:$AC$23)), AL36="BLANK", 0)</f>
        <v>7.2599999999999989</v>
      </c>
      <c r="CA59" s="259" cm="1">
        <f t="array" ref="CA59">_xlfn.IFS(AM36="A", 10*(MIN(TeamForm!$AA$4:$AA$23)*MIN(TeamForm!$AD$4:$AD$23))/(_xlfn.XLOOKUP($AO59, TeamForm!$B$4:$B$23, TeamForm!$AD$4:$AD$23)*_xlfn.XLOOKUP(UPPER(AM15), TeamForm!$B$4:$B$23, TeamForm!$AA$4:$AA$23)), AM36="H", 10*(MIN(TeamForm!$AB$4:$AB$23)*MIN(TeamForm!$AC$4:$AC$23))/(_xlfn.XLOOKUP($AO59, TeamForm!$B$4:$B$23, TeamForm!$AB$4:$AB$23)*_xlfn.XLOOKUP(UPPER(AM15), TeamForm!$B$4:$B$23, TeamForm!$AC$4:$AC$23)), AM36="BLANK", 0)</f>
        <v>4.2218056324826394</v>
      </c>
    </row>
    <row r="60" spans="1:79">
      <c r="A60" s="172" t="s">
        <v>104</v>
      </c>
      <c r="B60" s="258" cm="1">
        <f t="array" ref="B60">_xlfn.IFS(B37="A", (10*_xlfn.XLOOKUP($A60, TeamForm!$B$4:$B$23, TeamForm!$AC$4:$AC$23)*_xlfn.XLOOKUP(UPPER(B16), TeamForm!$B$4:$B$23, TeamForm!$AB$4:$AB$23))/(MAX(TeamForm!$AC$4:$AC$23)*MAX(TeamForm!$AB$4:$AB$23)), B37="H", (10*_xlfn.XLOOKUP($A60, TeamForm!$B$4:$B$23, TeamForm!$AA$4:$AA$23)*_xlfn.XLOOKUP(UPPER(B16), TeamForm!$B$4:$B$23, TeamForm!$AD$4:$AD$23))/(MAX(TeamForm!$AA$4:$AA$23)*MAX(TeamForm!$AD$4:$AD$23)), B37="BLANK", "0")</f>
        <v>4.0952404456005089</v>
      </c>
      <c r="C60" s="258" cm="1">
        <f t="array" ref="C60">_xlfn.IFS(C37="A", (10*_xlfn.XLOOKUP($A60, TeamForm!$B$4:$B$23, TeamForm!$AC$4:$AC$23)*_xlfn.XLOOKUP(UPPER(C16), TeamForm!$B$4:$B$23, TeamForm!$AB$4:$AB$23))/(MAX(TeamForm!$AC$4:$AC$23)*MAX(TeamForm!$AB$4:$AB$23)), C37="H", (10*_xlfn.XLOOKUP($A60, TeamForm!$B$4:$B$23, TeamForm!$AA$4:$AA$23)*_xlfn.XLOOKUP(UPPER(C16), TeamForm!$B$4:$B$23, TeamForm!$AD$4:$AD$23))/(MAX(TeamForm!$AA$4:$AA$23)*MAX(TeamForm!$AD$4:$AD$23)), C37="BLANK", "0")</f>
        <v>2.3833246591027377</v>
      </c>
      <c r="D60" s="258" cm="1">
        <f t="array" ref="D60">_xlfn.IFS(D37="A", (10*_xlfn.XLOOKUP($A60, TeamForm!$B$4:$B$23, TeamForm!$AC$4:$AC$23)*_xlfn.XLOOKUP(UPPER(D16), TeamForm!$B$4:$B$23, TeamForm!$AB$4:$AB$23))/(MAX(TeamForm!$AC$4:$AC$23)*MAX(TeamForm!$AB$4:$AB$23)), D37="H", (10*_xlfn.XLOOKUP($A60, TeamForm!$B$4:$B$23, TeamForm!$AA$4:$AA$23)*_xlfn.XLOOKUP(UPPER(D16), TeamForm!$B$4:$B$23, TeamForm!$AD$4:$AD$23))/(MAX(TeamForm!$AA$4:$AA$23)*MAX(TeamForm!$AD$4:$AD$23)), D37="BLANK", "0")</f>
        <v>3.184397584521423</v>
      </c>
      <c r="E60" s="258" cm="1">
        <f t="array" ref="E60">_xlfn.IFS(E37="A", (10*_xlfn.XLOOKUP($A60, TeamForm!$B$4:$B$23, TeamForm!$AC$4:$AC$23)*_xlfn.XLOOKUP(UPPER(E16), TeamForm!$B$4:$B$23, TeamForm!$AB$4:$AB$23))/(MAX(TeamForm!$AC$4:$AC$23)*MAX(TeamForm!$AB$4:$AB$23)), E37="H", (10*_xlfn.XLOOKUP($A60, TeamForm!$B$4:$B$23, TeamForm!$AA$4:$AA$23)*_xlfn.XLOOKUP(UPPER(E16), TeamForm!$B$4:$B$23, TeamForm!$AD$4:$AD$23))/(MAX(TeamForm!$AA$4:$AA$23)*MAX(TeamForm!$AD$4:$AD$23)), E37="BLANK", "0")</f>
        <v>3.1777662121369836</v>
      </c>
      <c r="F60" s="258" cm="1">
        <f t="array" ref="F60">_xlfn.IFS(F37="A", (10*_xlfn.XLOOKUP($A60, TeamForm!$B$4:$B$23, TeamForm!$AC$4:$AC$23)*_xlfn.XLOOKUP(UPPER(F16), TeamForm!$B$4:$B$23, TeamForm!$AB$4:$AB$23))/(MAX(TeamForm!$AC$4:$AC$23)*MAX(TeamForm!$AB$4:$AB$23)), F37="H", (10*_xlfn.XLOOKUP($A60, TeamForm!$B$4:$B$23, TeamForm!$AA$4:$AA$23)*_xlfn.XLOOKUP(UPPER(F16), TeamForm!$B$4:$B$23, TeamForm!$AD$4:$AD$23))/(MAX(TeamForm!$AA$4:$AA$23)*MAX(TeamForm!$AD$4:$AD$23)), F37="BLANK", "0")</f>
        <v>1.7212900315741995</v>
      </c>
      <c r="G60" s="258" cm="1">
        <f t="array" ref="G60">_xlfn.IFS(G37="A", (10*_xlfn.XLOOKUP($A60, TeamForm!$B$4:$B$23, TeamForm!$AC$4:$AC$23)*_xlfn.XLOOKUP(UPPER(G16), TeamForm!$B$4:$B$23, TeamForm!$AB$4:$AB$23))/(MAX(TeamForm!$AC$4:$AC$23)*MAX(TeamForm!$AB$4:$AB$23)), G37="H", (10*_xlfn.XLOOKUP($A60, TeamForm!$B$4:$B$23, TeamForm!$AA$4:$AA$23)*_xlfn.XLOOKUP(UPPER(G16), TeamForm!$B$4:$B$23, TeamForm!$AD$4:$AD$23))/(MAX(TeamForm!$AA$4:$AA$23)*MAX(TeamForm!$AD$4:$AD$23)), G37="BLANK", "0")</f>
        <v>1.6686243342892257</v>
      </c>
      <c r="H60" s="258" cm="1">
        <f t="array" ref="H60">_xlfn.IFS(H37="A", (10*_xlfn.XLOOKUP($A60, TeamForm!$B$4:$B$23, TeamForm!$AC$4:$AC$23)*_xlfn.XLOOKUP(UPPER(H16), TeamForm!$B$4:$B$23, TeamForm!$AB$4:$AB$23))/(MAX(TeamForm!$AC$4:$AC$23)*MAX(TeamForm!$AB$4:$AB$23)), H37="H", (10*_xlfn.XLOOKUP($A60, TeamForm!$B$4:$B$23, TeamForm!$AA$4:$AA$23)*_xlfn.XLOOKUP(UPPER(H16), TeamForm!$B$4:$B$23, TeamForm!$AD$4:$AD$23))/(MAX(TeamForm!$AA$4:$AA$23)*MAX(TeamForm!$AD$4:$AD$23)), H37="BLANK", "0")</f>
        <v>2.2500523288551628</v>
      </c>
      <c r="I60" s="258" cm="1">
        <f t="array" ref="I60">_xlfn.IFS(I37="A", (10*_xlfn.XLOOKUP($A60, TeamForm!$B$4:$B$23, TeamForm!$AC$4:$AC$23)*_xlfn.XLOOKUP(UPPER(I16), TeamForm!$B$4:$B$23, TeamForm!$AB$4:$AB$23))/(MAX(TeamForm!$AC$4:$AC$23)*MAX(TeamForm!$AB$4:$AB$23)), I37="H", (10*_xlfn.XLOOKUP($A60, TeamForm!$B$4:$B$23, TeamForm!$AA$4:$AA$23)*_xlfn.XLOOKUP(UPPER(I16), TeamForm!$B$4:$B$23, TeamForm!$AD$4:$AD$23))/(MAX(TeamForm!$AA$4:$AA$23)*MAX(TeamForm!$AD$4:$AD$23)), I37="BLANK", "0")</f>
        <v>3.1107836209717106</v>
      </c>
      <c r="J60" s="258" cm="1">
        <f t="array" ref="J60">_xlfn.IFS(J37="A", (10*_xlfn.XLOOKUP($A60, TeamForm!$B$4:$B$23, TeamForm!$AC$4:$AC$23)*_xlfn.XLOOKUP(UPPER(J16), TeamForm!$B$4:$B$23, TeamForm!$AB$4:$AB$23))/(MAX(TeamForm!$AC$4:$AC$23)*MAX(TeamForm!$AB$4:$AB$23)), J37="H", (10*_xlfn.XLOOKUP($A60, TeamForm!$B$4:$B$23, TeamForm!$AA$4:$AA$23)*_xlfn.XLOOKUP(UPPER(J16), TeamForm!$B$4:$B$23, TeamForm!$AD$4:$AD$23))/(MAX(TeamForm!$AA$4:$AA$23)*MAX(TeamForm!$AD$4:$AD$23)), J37="BLANK", "0")</f>
        <v>3.4950051402521818</v>
      </c>
      <c r="K60" s="258" cm="1">
        <f t="array" ref="K60">_xlfn.IFS(K37="A", (10*_xlfn.XLOOKUP($A60, TeamForm!$B$4:$B$23, TeamForm!$AC$4:$AC$23)*_xlfn.XLOOKUP(UPPER(K16), TeamForm!$B$4:$B$23, TeamForm!$AB$4:$AB$23))/(MAX(TeamForm!$AC$4:$AC$23)*MAX(TeamForm!$AB$4:$AB$23)), K37="H", (10*_xlfn.XLOOKUP($A60, TeamForm!$B$4:$B$23, TeamForm!$AA$4:$AA$23)*_xlfn.XLOOKUP(UPPER(K16), TeamForm!$B$4:$B$23, TeamForm!$AD$4:$AD$23))/(MAX(TeamForm!$AA$4:$AA$23)*MAX(TeamForm!$AD$4:$AD$23)), K37="BLANK", "0")</f>
        <v>2.5750375529154712</v>
      </c>
      <c r="L60" s="258" cm="1">
        <f t="array" ref="L60">_xlfn.IFS(L37="A", (10*_xlfn.XLOOKUP($A60, TeamForm!$B$4:$B$23, TeamForm!$AC$4:$AC$23)*_xlfn.XLOOKUP(UPPER(L16), TeamForm!$B$4:$B$23, TeamForm!$AB$4:$AB$23))/(MAX(TeamForm!$AC$4:$AC$23)*MAX(TeamForm!$AB$4:$AB$23)), L37="H", (10*_xlfn.XLOOKUP($A60, TeamForm!$B$4:$B$23, TeamForm!$AA$4:$AA$23)*_xlfn.XLOOKUP(UPPER(L16), TeamForm!$B$4:$B$23, TeamForm!$AD$4:$AD$23))/(MAX(TeamForm!$AA$4:$AA$23)*MAX(TeamForm!$AD$4:$AD$23)), L37="BLANK", "0")</f>
        <v>3.184397584521423</v>
      </c>
      <c r="M60" s="258" cm="1">
        <f t="array" ref="M60">_xlfn.IFS(M37="A", (10*_xlfn.XLOOKUP($A60, TeamForm!$B$4:$B$23, TeamForm!$AC$4:$AC$23)*_xlfn.XLOOKUP(UPPER(M16), TeamForm!$B$4:$B$23, TeamForm!$AB$4:$AB$23))/(MAX(TeamForm!$AC$4:$AC$23)*MAX(TeamForm!$AB$4:$AB$23)), M37="H", (10*_xlfn.XLOOKUP($A60, TeamForm!$B$4:$B$23, TeamForm!$AA$4:$AA$23)*_xlfn.XLOOKUP(UPPER(M16), TeamForm!$B$4:$B$23, TeamForm!$AD$4:$AD$23))/(MAX(TeamForm!$AA$4:$AA$23)*MAX(TeamForm!$AD$4:$AD$23)), M37="BLANK", "0")</f>
        <v>4.9972936400541279</v>
      </c>
      <c r="N60" s="258" cm="1">
        <f t="array" ref="N60">_xlfn.IFS(N37="A", (10*_xlfn.XLOOKUP($A60, TeamForm!$B$4:$B$23, TeamForm!$AC$4:$AC$23)*_xlfn.XLOOKUP(UPPER(N16), TeamForm!$B$4:$B$23, TeamForm!$AB$4:$AB$23))/(MAX(TeamForm!$AC$4:$AC$23)*MAX(TeamForm!$AB$4:$AB$23)), N37="H", (10*_xlfn.XLOOKUP($A60, TeamForm!$B$4:$B$23, TeamForm!$AA$4:$AA$23)*_xlfn.XLOOKUP(UPPER(N16), TeamForm!$B$4:$B$23, TeamForm!$AD$4:$AD$23))/(MAX(TeamForm!$AA$4:$AA$23)*MAX(TeamForm!$AD$4:$AD$23)), N37="BLANK", "0")</f>
        <v>4.2523555919705034</v>
      </c>
      <c r="O60" s="258" cm="1">
        <f t="array" ref="O60">_xlfn.IFS(O37="A", (10*_xlfn.XLOOKUP($A60, TeamForm!$B$4:$B$23, TeamForm!$AC$4:$AC$23)*_xlfn.XLOOKUP(UPPER(O16), TeamForm!$B$4:$B$23, TeamForm!$AB$4:$AB$23))/(MAX(TeamForm!$AC$4:$AC$23)*MAX(TeamForm!$AB$4:$AB$23)), O37="H", (10*_xlfn.XLOOKUP($A60, TeamForm!$B$4:$B$23, TeamForm!$AA$4:$AA$23)*_xlfn.XLOOKUP(UPPER(O16), TeamForm!$B$4:$B$23, TeamForm!$AD$4:$AD$23))/(MAX(TeamForm!$AA$4:$AA$23)*MAX(TeamForm!$AD$4:$AD$23)), O37="BLANK", "0")</f>
        <v>4.9972936400541279</v>
      </c>
      <c r="P60" s="258" cm="1">
        <f t="array" ref="P60">_xlfn.IFS(P37="A", (10*_xlfn.XLOOKUP($A60, TeamForm!$B$4:$B$23, TeamForm!$AC$4:$AC$23)*_xlfn.XLOOKUP(UPPER(P16), TeamForm!$B$4:$B$23, TeamForm!$AB$4:$AB$23))/(MAX(TeamForm!$AC$4:$AC$23)*MAX(TeamForm!$AB$4:$AB$23)), P37="H", (10*_xlfn.XLOOKUP($A60, TeamForm!$B$4:$B$23, TeamForm!$AA$4:$AA$23)*_xlfn.XLOOKUP(UPPER(P16), TeamForm!$B$4:$B$23, TeamForm!$AD$4:$AD$23))/(MAX(TeamForm!$AA$4:$AA$23)*MAX(TeamForm!$AD$4:$AD$23)), P37="BLANK", "0")</f>
        <v>1.7827183058645575</v>
      </c>
      <c r="Q60" s="258" cm="1">
        <f t="array" ref="Q60">_xlfn.IFS(Q37="A", (10*_xlfn.XLOOKUP($A60, TeamForm!$B$4:$B$23, TeamForm!$AC$4:$AC$23)*_xlfn.XLOOKUP(UPPER(Q16), TeamForm!$B$4:$B$23, TeamForm!$AB$4:$AB$23))/(MAX(TeamForm!$AC$4:$AC$23)*MAX(TeamForm!$AB$4:$AB$23)), Q37="H", (10*_xlfn.XLOOKUP($A60, TeamForm!$B$4:$B$23, TeamForm!$AA$4:$AA$23)*_xlfn.XLOOKUP(UPPER(Q16), TeamForm!$B$4:$B$23, TeamForm!$AD$4:$AD$23))/(MAX(TeamForm!$AA$4:$AA$23)*MAX(TeamForm!$AD$4:$AD$23)), Q37="BLANK", "0")</f>
        <v>2.4677993284217914</v>
      </c>
      <c r="R60" s="258" cm="1">
        <f t="array" ref="R60">_xlfn.IFS(R37="A", (10*_xlfn.XLOOKUP($A60, TeamForm!$B$4:$B$23, TeamForm!$AC$4:$AC$23)*_xlfn.XLOOKUP(UPPER(R16), TeamForm!$B$4:$B$23, TeamForm!$AB$4:$AB$23))/(MAX(TeamForm!$AC$4:$AC$23)*MAX(TeamForm!$AB$4:$AB$23)), R37="H", (10*_xlfn.XLOOKUP($A60, TeamForm!$B$4:$B$23, TeamForm!$AA$4:$AA$23)*_xlfn.XLOOKUP(UPPER(R16), TeamForm!$B$4:$B$23, TeamForm!$AD$4:$AD$23))/(MAX(TeamForm!$AA$4:$AA$23)*MAX(TeamForm!$AD$4:$AD$23)), R37="BLANK", "0")</f>
        <v>2.8102694393048155</v>
      </c>
      <c r="S60" s="258" cm="1">
        <f t="array" ref="S60">_xlfn.IFS(S37="A", (10*_xlfn.XLOOKUP($A60, TeamForm!$B$4:$B$23, TeamForm!$AC$4:$AC$23)*_xlfn.XLOOKUP(UPPER(S16), TeamForm!$B$4:$B$23, TeamForm!$AB$4:$AB$23))/(MAX(TeamForm!$AC$4:$AC$23)*MAX(TeamForm!$AB$4:$AB$23)), S37="H", (10*_xlfn.XLOOKUP($A60, TeamForm!$B$4:$B$23, TeamForm!$AA$4:$AA$23)*_xlfn.XLOOKUP(UPPER(S16), TeamForm!$B$4:$B$23, TeamForm!$AD$4:$AD$23))/(MAX(TeamForm!$AA$4:$AA$23)*MAX(TeamForm!$AD$4:$AD$23)), S37="BLANK", "0")</f>
        <v>2.4182961366510516</v>
      </c>
      <c r="T60" s="258" cm="1">
        <f t="array" ref="T60">_xlfn.IFS(T37="A", (10*_xlfn.XLOOKUP($A60, TeamForm!$B$4:$B$23, TeamForm!$AC$4:$AC$23)*_xlfn.XLOOKUP(UPPER(T16), TeamForm!$B$4:$B$23, TeamForm!$AB$4:$AB$23))/(MAX(TeamForm!$AC$4:$AC$23)*MAX(TeamForm!$AB$4:$AB$23)), T37="H", (10*_xlfn.XLOOKUP($A60, TeamForm!$B$4:$B$23, TeamForm!$AA$4:$AA$23)*_xlfn.XLOOKUP(UPPER(T16), TeamForm!$B$4:$B$23, TeamForm!$AD$4:$AD$23))/(MAX(TeamForm!$AA$4:$AA$23)*MAX(TeamForm!$AD$4:$AD$23)), T37="BLANK", "0")</f>
        <v>3.8148704487636618</v>
      </c>
      <c r="U60" s="258" cm="1">
        <f t="array" ref="U60">_xlfn.IFS(U37="A", (10*_xlfn.XLOOKUP($A60, TeamForm!$B$4:$B$23, TeamForm!$AC$4:$AC$23)*_xlfn.XLOOKUP(UPPER(U16), TeamForm!$B$4:$B$23, TeamForm!$AB$4:$AB$23))/(MAX(TeamForm!$AC$4:$AC$23)*MAX(TeamForm!$AB$4:$AB$23)), U37="H", (10*_xlfn.XLOOKUP($A60, TeamForm!$B$4:$B$23, TeamForm!$AA$4:$AA$23)*_xlfn.XLOOKUP(UPPER(U16), TeamForm!$B$4:$B$23, TeamForm!$AD$4:$AD$23))/(MAX(TeamForm!$AA$4:$AA$23)*MAX(TeamForm!$AD$4:$AD$23)), U37="BLANK", "0")</f>
        <v>4.9972936400541279</v>
      </c>
      <c r="V60" s="258" cm="1">
        <f t="array" ref="V60">_xlfn.IFS(V37="A", (10*_xlfn.XLOOKUP($A60, TeamForm!$B$4:$B$23, TeamForm!$AC$4:$AC$23)*_xlfn.XLOOKUP(UPPER(V16), TeamForm!$B$4:$B$23, TeamForm!$AB$4:$AB$23))/(MAX(TeamForm!$AC$4:$AC$23)*MAX(TeamForm!$AB$4:$AB$23)), V37="H", (10*_xlfn.XLOOKUP($A60, TeamForm!$B$4:$B$23, TeamForm!$AA$4:$AA$23)*_xlfn.XLOOKUP(UPPER(V16), TeamForm!$B$4:$B$23, TeamForm!$AD$4:$AD$23))/(MAX(TeamForm!$AA$4:$AA$23)*MAX(TeamForm!$AD$4:$AD$23)), V37="BLANK", "0")</f>
        <v>3.0119572821105161</v>
      </c>
      <c r="W60" s="258" cm="1">
        <f t="array" ref="W60">_xlfn.IFS(W37="A", (10*_xlfn.XLOOKUP($A60, TeamForm!$B$4:$B$23, TeamForm!$AC$4:$AC$23)*_xlfn.XLOOKUP(UPPER(W16), TeamForm!$B$4:$B$23, TeamForm!$AB$4:$AB$23))/(MAX(TeamForm!$AC$4:$AC$23)*MAX(TeamForm!$AB$4:$AB$23)), W37="H", (10*_xlfn.XLOOKUP($A60, TeamForm!$B$4:$B$23, TeamForm!$AA$4:$AA$23)*_xlfn.XLOOKUP(UPPER(W16), TeamForm!$B$4:$B$23, TeamForm!$AD$4:$AD$23))/(MAX(TeamForm!$AA$4:$AA$23)*MAX(TeamForm!$AD$4:$AD$23)), W37="BLANK", "0")</f>
        <v>4.2500988433930846</v>
      </c>
      <c r="X60" s="258" cm="1">
        <f t="array" ref="X60">_xlfn.IFS(X37="A", (10*_xlfn.XLOOKUP($A60, TeamForm!$B$4:$B$23, TeamForm!$AC$4:$AC$23)*_xlfn.XLOOKUP(UPPER(X16), TeamForm!$B$4:$B$23, TeamForm!$AB$4:$AB$23))/(MAX(TeamForm!$AC$4:$AC$23)*MAX(TeamForm!$AB$4:$AB$23)), X37="H", (10*_xlfn.XLOOKUP($A60, TeamForm!$B$4:$B$23, TeamForm!$AA$4:$AA$23)*_xlfn.XLOOKUP(UPPER(X16), TeamForm!$B$4:$B$23, TeamForm!$AD$4:$AD$23))/(MAX(TeamForm!$AA$4:$AA$23)*MAX(TeamForm!$AD$4:$AD$23)), X37="BLANK", "0")</f>
        <v>2.1077020794786114</v>
      </c>
      <c r="Y60" s="258" cm="1">
        <f t="array" ref="Y60">_xlfn.IFS(Y37="A", (10*_xlfn.XLOOKUP($A60, TeamForm!$B$4:$B$23, TeamForm!$AC$4:$AC$23)*_xlfn.XLOOKUP(UPPER(Y16), TeamForm!$B$4:$B$23, TeamForm!$AB$4:$AB$23))/(MAX(TeamForm!$AC$4:$AC$23)*MAX(TeamForm!$AB$4:$AB$23)), Y37="H", (10*_xlfn.XLOOKUP($A60, TeamForm!$B$4:$B$23, TeamForm!$AA$4:$AA$23)*_xlfn.XLOOKUP(UPPER(Y16), TeamForm!$B$4:$B$23, TeamForm!$AD$4:$AD$23))/(MAX(TeamForm!$AA$4:$AA$23)*MAX(TeamForm!$AD$4:$AD$23)), Y37="BLANK", "0")</f>
        <v>1.6820809821463967</v>
      </c>
      <c r="Z60" s="258" cm="1">
        <f t="array" ref="Z60">_xlfn.IFS(Z37="A", (10*_xlfn.XLOOKUP($A60, TeamForm!$B$4:$B$23, TeamForm!$AC$4:$AC$23)*_xlfn.XLOOKUP(UPPER(Z16), TeamForm!$B$4:$B$23, TeamForm!$AB$4:$AB$23))/(MAX(TeamForm!$AC$4:$AC$23)*MAX(TeamForm!$AB$4:$AB$23)), Z37="H", (10*_xlfn.XLOOKUP($A60, TeamForm!$B$4:$B$23, TeamForm!$AA$4:$AA$23)*_xlfn.XLOOKUP(UPPER(Z16), TeamForm!$B$4:$B$23, TeamForm!$AD$4:$AD$23))/(MAX(TeamForm!$AA$4:$AA$23)*MAX(TeamForm!$AD$4:$AD$23)), Z37="BLANK", "0")</f>
        <v>2.2983806257427353</v>
      </c>
      <c r="AA60" s="258" cm="1">
        <f t="array" ref="AA60">_xlfn.IFS(AA37="A", (10*_xlfn.XLOOKUP($A60, TeamForm!$B$4:$B$23, TeamForm!$AC$4:$AC$23)*_xlfn.XLOOKUP(UPPER(AA16), TeamForm!$B$4:$B$23, TeamForm!$AB$4:$AB$23))/(MAX(TeamForm!$AC$4:$AC$23)*MAX(TeamForm!$AB$4:$AB$23)), AA37="H", (10*_xlfn.XLOOKUP($A60, TeamForm!$B$4:$B$23, TeamForm!$AA$4:$AA$23)*_xlfn.XLOOKUP(UPPER(AA16), TeamForm!$B$4:$B$23, TeamForm!$AD$4:$AD$23))/(MAX(TeamForm!$AA$4:$AA$23)*MAX(TeamForm!$AD$4:$AD$23)), AA37="BLANK", "0")</f>
        <v>2.0132047152914616</v>
      </c>
      <c r="AB60" s="258" cm="1">
        <f t="array" ref="AB60">_xlfn.IFS(AB37="A", (10*_xlfn.XLOOKUP($A60, TeamForm!$B$4:$B$23, TeamForm!$AC$4:$AC$23)*_xlfn.XLOOKUP(UPPER(AB16), TeamForm!$B$4:$B$23, TeamForm!$AB$4:$AB$23))/(MAX(TeamForm!$AC$4:$AC$23)*MAX(TeamForm!$AB$4:$AB$23)), AB37="H", (10*_xlfn.XLOOKUP($A60, TeamForm!$B$4:$B$23, TeamForm!$AA$4:$AA$23)*_xlfn.XLOOKUP(UPPER(AB16), TeamForm!$B$4:$B$23, TeamForm!$AD$4:$AD$23))/(MAX(TeamForm!$AA$4:$AA$23)*MAX(TeamForm!$AD$4:$AD$23)), AB37="BLANK", "0")</f>
        <v>4.2523555919705034</v>
      </c>
      <c r="AC60" s="258" cm="1">
        <f t="array" ref="AC60">_xlfn.IFS(AC37="A", (10*_xlfn.XLOOKUP($A60, TeamForm!$B$4:$B$23, TeamForm!$AC$4:$AC$23)*_xlfn.XLOOKUP(UPPER(AC16), TeamForm!$B$4:$B$23, TeamForm!$AB$4:$AB$23))/(MAX(TeamForm!$AC$4:$AC$23)*MAX(TeamForm!$AB$4:$AB$23)), AC37="H", (10*_xlfn.XLOOKUP($A60, TeamForm!$B$4:$B$23, TeamForm!$AA$4:$AA$23)*_xlfn.XLOOKUP(UPPER(AC16), TeamForm!$B$4:$B$23, TeamForm!$AD$4:$AD$23))/(MAX(TeamForm!$AA$4:$AA$23)*MAX(TeamForm!$AD$4:$AD$23)), AC37="BLANK", "0")</f>
        <v>2.9174407314816944</v>
      </c>
      <c r="AD60" s="258" cm="1">
        <f t="array" ref="AD60">_xlfn.IFS(AD37="A", (10*_xlfn.XLOOKUP($A60, TeamForm!$B$4:$B$23, TeamForm!$AC$4:$AC$23)*_xlfn.XLOOKUP(UPPER(AD16), TeamForm!$B$4:$B$23, TeamForm!$AB$4:$AB$23))/(MAX(TeamForm!$AC$4:$AC$23)*MAX(TeamForm!$AB$4:$AB$23)), AD37="H", (10*_xlfn.XLOOKUP($A60, TeamForm!$B$4:$B$23, TeamForm!$AA$4:$AA$23)*_xlfn.XLOOKUP(UPPER(AD16), TeamForm!$B$4:$B$23, TeamForm!$AD$4:$AD$23))/(MAX(TeamForm!$AA$4:$AA$23)*MAX(TeamForm!$AD$4:$AD$23)), AD37="BLANK", "0")</f>
        <v>3.1107836209717106</v>
      </c>
      <c r="AE60" s="258" cm="1">
        <f t="array" ref="AE60">_xlfn.IFS(AE37="A", (10*_xlfn.XLOOKUP($A60, TeamForm!$B$4:$B$23, TeamForm!$AC$4:$AC$23)*_xlfn.XLOOKUP(UPPER(AE16), TeamForm!$B$4:$B$23, TeamForm!$AB$4:$AB$23))/(MAX(TeamForm!$AC$4:$AC$23)*MAX(TeamForm!$AB$4:$AB$23)), AE37="H", (10*_xlfn.XLOOKUP($A60, TeamForm!$B$4:$B$23, TeamForm!$AA$4:$AA$23)*_xlfn.XLOOKUP(UPPER(AE16), TeamForm!$B$4:$B$23, TeamForm!$AD$4:$AD$23))/(MAX(TeamForm!$AA$4:$AA$23)*MAX(TeamForm!$AD$4:$AD$23)), AE37="BLANK", "0")</f>
        <v>2.7651245487135734</v>
      </c>
      <c r="AF60" s="258" cm="1">
        <f t="array" ref="AF60">_xlfn.IFS(AF37="A", (10*_xlfn.XLOOKUP($A60, TeamForm!$B$4:$B$23, TeamForm!$AC$4:$AC$23)*_xlfn.XLOOKUP(UPPER(AF16), TeamForm!$B$4:$B$23, TeamForm!$AB$4:$AB$23))/(MAX(TeamForm!$AC$4:$AC$23)*MAX(TeamForm!$AB$4:$AB$23)), AF37="H", (10*_xlfn.XLOOKUP($A60, TeamForm!$B$4:$B$23, TeamForm!$AA$4:$AA$23)*_xlfn.XLOOKUP(UPPER(AF16), TeamForm!$B$4:$B$23, TeamForm!$AD$4:$AD$23))/(MAX(TeamForm!$AA$4:$AA$23)*MAX(TeamForm!$AD$4:$AD$23)), AF37="BLANK", "0")</f>
        <v>4.2136978138616801</v>
      </c>
      <c r="AG60" s="258" cm="1">
        <f t="array" ref="AG60">_xlfn.IFS(AG37="A", (10*_xlfn.XLOOKUP($A60, TeamForm!$B$4:$B$23, TeamForm!$AC$4:$AC$23)*_xlfn.XLOOKUP(UPPER(AG16), TeamForm!$B$4:$B$23, TeamForm!$AB$4:$AB$23))/(MAX(TeamForm!$AC$4:$AC$23)*MAX(TeamForm!$AB$4:$AB$23)), AG37="H", (10*_xlfn.XLOOKUP($A60, TeamForm!$B$4:$B$23, TeamForm!$AA$4:$AA$23)*_xlfn.XLOOKUP(UPPER(AG16), TeamForm!$B$4:$B$23, TeamForm!$AD$4:$AD$23))/(MAX(TeamForm!$AA$4:$AA$23)*MAX(TeamForm!$AD$4:$AD$23)), AG37="BLANK", "0")</f>
        <v>3.3677413661234343</v>
      </c>
      <c r="AH60" s="258" cm="1">
        <f t="array" ref="AH60">_xlfn.IFS(AH37="A", (10*_xlfn.XLOOKUP($A60, TeamForm!$B$4:$B$23, TeamForm!$AC$4:$AC$23)*_xlfn.XLOOKUP(UPPER(AH16), TeamForm!$B$4:$B$23, TeamForm!$AB$4:$AB$23))/(MAX(TeamForm!$AC$4:$AC$23)*MAX(TeamForm!$AB$4:$AB$23)), AH37="H", (10*_xlfn.XLOOKUP($A60, TeamForm!$B$4:$B$23, TeamForm!$AA$4:$AA$23)*_xlfn.XLOOKUP(UPPER(AH16), TeamForm!$B$4:$B$23, TeamForm!$AD$4:$AD$23))/(MAX(TeamForm!$AA$4:$AA$23)*MAX(TeamForm!$AD$4:$AD$23)), AH37="BLANK", "0")</f>
        <v>2.2019323492863894</v>
      </c>
      <c r="AI60" s="258" cm="1">
        <f t="array" ref="AI60">_xlfn.IFS(AI37="A", (10*_xlfn.XLOOKUP($A60, TeamForm!$B$4:$B$23, TeamForm!$AC$4:$AC$23)*_xlfn.XLOOKUP(UPPER(AI16), TeamForm!$B$4:$B$23, TeamForm!$AB$4:$AB$23))/(MAX(TeamForm!$AC$4:$AC$23)*MAX(TeamForm!$AB$4:$AB$23)), AI37="H", (10*_xlfn.XLOOKUP($A60, TeamForm!$B$4:$B$23, TeamForm!$AA$4:$AA$23)*_xlfn.XLOOKUP(UPPER(AI16), TeamForm!$B$4:$B$23, TeamForm!$AD$4:$AD$23))/(MAX(TeamForm!$AA$4:$AA$23)*MAX(TeamForm!$AD$4:$AD$23)), AI37="BLANK", "0")</f>
        <v>2.7912811322824855</v>
      </c>
      <c r="AJ60" s="258" cm="1">
        <f t="array" ref="AJ60">_xlfn.IFS(AJ37="A", (10*_xlfn.XLOOKUP($A60, TeamForm!$B$4:$B$23, TeamForm!$AC$4:$AC$23)*_xlfn.XLOOKUP(UPPER(AJ16), TeamForm!$B$4:$B$23, TeamForm!$AB$4:$AB$23))/(MAX(TeamForm!$AC$4:$AC$23)*MAX(TeamForm!$AB$4:$AB$23)), AJ37="H", (10*_xlfn.XLOOKUP($A60, TeamForm!$B$4:$B$23, TeamForm!$AA$4:$AA$23)*_xlfn.XLOOKUP(UPPER(AJ16), TeamForm!$B$4:$B$23, TeamForm!$AD$4:$AD$23))/(MAX(TeamForm!$AA$4:$AA$23)*MAX(TeamForm!$AD$4:$AD$23)), AJ37="BLANK", "0")</f>
        <v>2.8769385073952169</v>
      </c>
      <c r="AK60" s="258" cm="1">
        <f t="array" ref="AK60">_xlfn.IFS(AK37="A", (10*_xlfn.XLOOKUP($A60, TeamForm!$B$4:$B$23, TeamForm!$AC$4:$AC$23)*_xlfn.XLOOKUP(UPPER(AK16), TeamForm!$B$4:$B$23, TeamForm!$AB$4:$AB$23))/(MAX(TeamForm!$AC$4:$AC$23)*MAX(TeamForm!$AB$4:$AB$23)), AK37="H", (10*_xlfn.XLOOKUP($A60, TeamForm!$B$4:$B$23, TeamForm!$AA$4:$AA$23)*_xlfn.XLOOKUP(UPPER(AK16), TeamForm!$B$4:$B$23, TeamForm!$AD$4:$AD$23))/(MAX(TeamForm!$AA$4:$AA$23)*MAX(TeamForm!$AD$4:$AD$23)), AK37="BLANK", "0")</f>
        <v>1.5807765596089591</v>
      </c>
      <c r="AL60" s="258" cm="1">
        <f t="array" ref="AL60">_xlfn.IFS(AL37="A", (10*_xlfn.XLOOKUP($A60, TeamForm!$B$4:$B$23, TeamForm!$AC$4:$AC$23)*_xlfn.XLOOKUP(UPPER(AL16), TeamForm!$B$4:$B$23, TeamForm!$AB$4:$AB$23))/(MAX(TeamForm!$AC$4:$AC$23)*MAX(TeamForm!$AB$4:$AB$23)), AL37="H", (10*_xlfn.XLOOKUP($A60, TeamForm!$B$4:$B$23, TeamForm!$AA$4:$AA$23)*_xlfn.XLOOKUP(UPPER(AL16), TeamForm!$B$4:$B$23, TeamForm!$AD$4:$AD$23))/(MAX(TeamForm!$AA$4:$AA$23)*MAX(TeamForm!$AD$4:$AD$23)), AL37="BLANK", "0")</f>
        <v>4.0983095989861908</v>
      </c>
      <c r="AM60" s="259" cm="1">
        <f t="array" ref="AM60">_xlfn.IFS(AM37="A", (10*_xlfn.XLOOKUP($A60, TeamForm!$B$4:$B$23, TeamForm!$AC$4:$AC$23)*_xlfn.XLOOKUP(UPPER(AM16), TeamForm!$B$4:$B$23, TeamForm!$AB$4:$AB$23))/(MAX(TeamForm!$AC$4:$AC$23)*MAX(TeamForm!$AB$4:$AB$23)), AM37="H", (10*_xlfn.XLOOKUP($A60, TeamForm!$B$4:$B$23, TeamForm!$AA$4:$AA$23)*_xlfn.XLOOKUP(UPPER(AM16), TeamForm!$B$4:$B$23, TeamForm!$AD$4:$AD$23))/(MAX(TeamForm!$AA$4:$AA$23)*MAX(TeamForm!$AD$4:$AD$23)), AM37="BLANK", "0")</f>
        <v>4.2523555919705034</v>
      </c>
      <c r="AO60" s="179" t="s">
        <v>104</v>
      </c>
      <c r="AP60" s="263" cm="1">
        <f t="array" ref="AP60">_xlfn.IFS(B37="A", 10*(MIN(TeamForm!$AA$4:$AA$23)*MIN(TeamForm!$AD$4:$AD$23))/(_xlfn.XLOOKUP($AO60, TeamForm!$B$4:$B$23, TeamForm!$AD$4:$AD$23)*_xlfn.XLOOKUP(UPPER(B16), TeamForm!$B$4:$B$23, TeamForm!$AA$4:$AA$23)), B37="H", 10*(MIN(TeamForm!$AB$4:$AB$23)*MIN(TeamForm!$AC$4:$AC$23))/(_xlfn.XLOOKUP($AO60, TeamForm!$B$4:$B$23, TeamForm!$AB$4:$AB$23)*_xlfn.XLOOKUP(UPPER(B16), TeamForm!$B$4:$B$23, TeamForm!$AC$4:$AC$23)), B37="BLANK", 0)</f>
        <v>2.0609061753011977</v>
      </c>
      <c r="AQ60" s="263" cm="1">
        <f t="array" ref="AQ60">_xlfn.IFS(C37="A", 10*(MIN(TeamForm!$AA$4:$AA$23)*MIN(TeamForm!$AD$4:$AD$23))/(_xlfn.XLOOKUP($AO60, TeamForm!$B$4:$B$23, TeamForm!$AD$4:$AD$23)*_xlfn.XLOOKUP(UPPER(C16), TeamForm!$B$4:$B$23, TeamForm!$AA$4:$AA$23)), C37="H", 10*(MIN(TeamForm!$AB$4:$AB$23)*MIN(TeamForm!$AC$4:$AC$23))/(_xlfn.XLOOKUP($AO60, TeamForm!$B$4:$B$23, TeamForm!$AB$4:$AB$23)*_xlfn.XLOOKUP(UPPER(C16), TeamForm!$B$4:$B$23, TeamForm!$AC$4:$AC$23)), C37="BLANK", 0)</f>
        <v>2.9146775510204082</v>
      </c>
      <c r="AR60" s="263" cm="1">
        <f t="array" ref="AR60">_xlfn.IFS(D37="A", 10*(MIN(TeamForm!$AA$4:$AA$23)*MIN(TeamForm!$AD$4:$AD$23))/(_xlfn.XLOOKUP($AO60, TeamForm!$B$4:$B$23, TeamForm!$AD$4:$AD$23)*_xlfn.XLOOKUP(UPPER(D16), TeamForm!$B$4:$B$23, TeamForm!$AA$4:$AA$23)), D37="H", 10*(MIN(TeamForm!$AB$4:$AB$23)*MIN(TeamForm!$AC$4:$AC$23))/(_xlfn.XLOOKUP($AO60, TeamForm!$B$4:$B$23, TeamForm!$AB$4:$AB$23)*_xlfn.XLOOKUP(UPPER(D16), TeamForm!$B$4:$B$23, TeamForm!$AC$4:$AC$23)), D37="BLANK", 0)</f>
        <v>2.4696956368754397</v>
      </c>
      <c r="AS60" s="263" cm="1">
        <f t="array" ref="AS60">_xlfn.IFS(E37="A", 10*(MIN(TeamForm!$AA$4:$AA$23)*MIN(TeamForm!$AD$4:$AD$23))/(_xlfn.XLOOKUP($AO60, TeamForm!$B$4:$B$23, TeamForm!$AD$4:$AD$23)*_xlfn.XLOOKUP(UPPER(E16), TeamForm!$B$4:$B$23, TeamForm!$AA$4:$AA$23)), E37="H", 10*(MIN(TeamForm!$AB$4:$AB$23)*MIN(TeamForm!$AC$4:$AC$23))/(_xlfn.XLOOKUP($AO60, TeamForm!$B$4:$B$23, TeamForm!$AB$4:$AB$23)*_xlfn.XLOOKUP(UPPER(E16), TeamForm!$B$4:$B$23, TeamForm!$AC$4:$AC$23)), E37="BLANK", 0)</f>
        <v>3.841103178484107</v>
      </c>
      <c r="AT60" s="263" cm="1">
        <f t="array" ref="AT60">_xlfn.IFS(F37="A", 10*(MIN(TeamForm!$AA$4:$AA$23)*MIN(TeamForm!$AD$4:$AD$23))/(_xlfn.XLOOKUP($AO60, TeamForm!$B$4:$B$23, TeamForm!$AD$4:$AD$23)*_xlfn.XLOOKUP(UPPER(F16), TeamForm!$B$4:$B$23, TeamForm!$AA$4:$AA$23)), F37="H", 10*(MIN(TeamForm!$AB$4:$AB$23)*MIN(TeamForm!$AC$4:$AC$23))/(_xlfn.XLOOKUP($AO60, TeamForm!$B$4:$B$23, TeamForm!$AB$4:$AB$23)*_xlfn.XLOOKUP(UPPER(F16), TeamForm!$B$4:$B$23, TeamForm!$AC$4:$AC$23)), F37="BLANK", 0)</f>
        <v>2.206786346396965</v>
      </c>
      <c r="AU60" s="263" cm="1">
        <f t="array" ref="AU60">_xlfn.IFS(G37="A", 10*(MIN(TeamForm!$AA$4:$AA$23)*MIN(TeamForm!$AD$4:$AD$23))/(_xlfn.XLOOKUP($AO60, TeamForm!$B$4:$B$23, TeamForm!$AD$4:$AD$23)*_xlfn.XLOOKUP(UPPER(G16), TeamForm!$B$4:$B$23, TeamForm!$AA$4:$AA$23)), G37="H", 10*(MIN(TeamForm!$AB$4:$AB$23)*MIN(TeamForm!$AC$4:$AC$23))/(_xlfn.XLOOKUP($AO60, TeamForm!$B$4:$B$23, TeamForm!$AB$4:$AB$23)*_xlfn.XLOOKUP(UPPER(G16), TeamForm!$B$4:$B$23, TeamForm!$AC$4:$AC$23)), G37="BLANK", 0)</f>
        <v>1.9936304375612459</v>
      </c>
      <c r="AV60" s="263" cm="1">
        <f t="array" ref="AV60">_xlfn.IFS(H37="A", 10*(MIN(TeamForm!$AA$4:$AA$23)*MIN(TeamForm!$AD$4:$AD$23))/(_xlfn.XLOOKUP($AO60, TeamForm!$B$4:$B$23, TeamForm!$AD$4:$AD$23)*_xlfn.XLOOKUP(UPPER(H16), TeamForm!$B$4:$B$23, TeamForm!$AA$4:$AA$23)), H37="H", 10*(MIN(TeamForm!$AB$4:$AB$23)*MIN(TeamForm!$AC$4:$AC$23))/(_xlfn.XLOOKUP($AO60, TeamForm!$B$4:$B$23, TeamForm!$AB$4:$AB$23)*_xlfn.XLOOKUP(UPPER(H16), TeamForm!$B$4:$B$23, TeamForm!$AC$4:$AC$23)), H37="BLANK", 0)</f>
        <v>2.7817816733067717</v>
      </c>
      <c r="AW60" s="263" cm="1">
        <f t="array" ref="AW60">_xlfn.IFS(I37="A", 10*(MIN(TeamForm!$AA$4:$AA$23)*MIN(TeamForm!$AD$4:$AD$23))/(_xlfn.XLOOKUP($AO60, TeamForm!$B$4:$B$23, TeamForm!$AD$4:$AD$23)*_xlfn.XLOOKUP(UPPER(I16), TeamForm!$B$4:$B$23, TeamForm!$AA$4:$AA$23)), I37="H", 10*(MIN(TeamForm!$AB$4:$AB$23)*MIN(TeamForm!$AC$4:$AC$23))/(_xlfn.XLOOKUP($AO60, TeamForm!$B$4:$B$23, TeamForm!$AB$4:$AB$23)*_xlfn.XLOOKUP(UPPER(I16), TeamForm!$B$4:$B$23, TeamForm!$AC$4:$AC$23)), I37="BLANK", 0)</f>
        <v>2.2655966301111192</v>
      </c>
      <c r="AX60" s="263" cm="1">
        <f t="array" ref="AX60">_xlfn.IFS(J37="A", 10*(MIN(TeamForm!$AA$4:$AA$23)*MIN(TeamForm!$AD$4:$AD$23))/(_xlfn.XLOOKUP($AO60, TeamForm!$B$4:$B$23, TeamForm!$AD$4:$AD$23)*_xlfn.XLOOKUP(UPPER(J16), TeamForm!$B$4:$B$23, TeamForm!$AA$4:$AA$23)), J37="H", 10*(MIN(TeamForm!$AB$4:$AB$23)*MIN(TeamForm!$AC$4:$AC$23))/(_xlfn.XLOOKUP($AO60, TeamForm!$B$4:$B$23, TeamForm!$AB$4:$AB$23)*_xlfn.XLOOKUP(UPPER(J16), TeamForm!$B$4:$B$23, TeamForm!$AC$4:$AC$23)), J37="BLANK", 0)</f>
        <v>2.0320931315483115</v>
      </c>
      <c r="AY60" s="263" cm="1">
        <f t="array" ref="AY60">_xlfn.IFS(K37="A", 10*(MIN(TeamForm!$AA$4:$AA$23)*MIN(TeamForm!$AD$4:$AD$23))/(_xlfn.XLOOKUP($AO60, TeamForm!$B$4:$B$23, TeamForm!$AD$4:$AD$23)*_xlfn.XLOOKUP(UPPER(K16), TeamForm!$B$4:$B$23, TeamForm!$AA$4:$AA$23)), K37="H", 10*(MIN(TeamForm!$AB$4:$AB$23)*MIN(TeamForm!$AC$4:$AC$23))/(_xlfn.XLOOKUP($AO60, TeamForm!$B$4:$B$23, TeamForm!$AB$4:$AB$23)*_xlfn.XLOOKUP(UPPER(K16), TeamForm!$B$4:$B$23, TeamForm!$AC$4:$AC$23)), K37="BLANK", 0)</f>
        <v>2.9842155612244898</v>
      </c>
      <c r="AZ60" s="263" cm="1">
        <f t="array" ref="AZ60">_xlfn.IFS(L37="A", 10*(MIN(TeamForm!$AA$4:$AA$23)*MIN(TeamForm!$AD$4:$AD$23))/(_xlfn.XLOOKUP($AO60, TeamForm!$B$4:$B$23, TeamForm!$AD$4:$AD$23)*_xlfn.XLOOKUP(UPPER(L16), TeamForm!$B$4:$B$23, TeamForm!$AA$4:$AA$23)), L37="H", 10*(MIN(TeamForm!$AB$4:$AB$23)*MIN(TeamForm!$AC$4:$AC$23))/(_xlfn.XLOOKUP($AO60, TeamForm!$B$4:$B$23, TeamForm!$AB$4:$AB$23)*_xlfn.XLOOKUP(UPPER(L16), TeamForm!$B$4:$B$23, TeamForm!$AC$4:$AC$23)), L37="BLANK", 0)</f>
        <v>2.5375083602971746</v>
      </c>
      <c r="BA60" s="263" cm="1">
        <f t="array" ref="BA60">_xlfn.IFS(M37="A", 10*(MIN(TeamForm!$AA$4:$AA$23)*MIN(TeamForm!$AD$4:$AD$23))/(_xlfn.XLOOKUP($AO60, TeamForm!$B$4:$B$23, TeamForm!$AD$4:$AD$23)*_xlfn.XLOOKUP(UPPER(M16), TeamForm!$B$4:$B$23, TeamForm!$AA$4:$AA$23)), M37="H", 10*(MIN(TeamForm!$AB$4:$AB$23)*MIN(TeamForm!$AC$4:$AC$23))/(_xlfn.XLOOKUP($AO60, TeamForm!$B$4:$B$23, TeamForm!$AB$4:$AB$23)*_xlfn.XLOOKUP(UPPER(M16), TeamForm!$B$4:$B$23, TeamForm!$AC$4:$AC$23)), M37="BLANK", 0)</f>
        <v>4.1760000000000002</v>
      </c>
      <c r="BB60" s="263" cm="1">
        <f t="array" ref="BB60">_xlfn.IFS(N37="A", 10*(MIN(TeamForm!$AA$4:$AA$23)*MIN(TeamForm!$AD$4:$AD$23))/(_xlfn.XLOOKUP($AO60, TeamForm!$B$4:$B$23, TeamForm!$AD$4:$AD$23)*_xlfn.XLOOKUP(UPPER(N16), TeamForm!$B$4:$B$23, TeamForm!$AA$4:$AA$23)), N37="H", 10*(MIN(TeamForm!$AB$4:$AB$23)*MIN(TeamForm!$AC$4:$AC$23))/(_xlfn.XLOOKUP($AO60, TeamForm!$B$4:$B$23, TeamForm!$AB$4:$AB$23)*_xlfn.XLOOKUP(UPPER(N16), TeamForm!$B$4:$B$23, TeamForm!$AC$4:$AC$23)), N37="BLANK", 0)</f>
        <v>4.3367346938775508</v>
      </c>
      <c r="BC60" s="263" cm="1">
        <f t="array" ref="BC60">_xlfn.IFS(O37="A", 10*(MIN(TeamForm!$AA$4:$AA$23)*MIN(TeamForm!$AD$4:$AD$23))/(_xlfn.XLOOKUP($AO60, TeamForm!$B$4:$B$23, TeamForm!$AD$4:$AD$23)*_xlfn.XLOOKUP(UPPER(O16), TeamForm!$B$4:$B$23, TeamForm!$AA$4:$AA$23)), O37="H", 10*(MIN(TeamForm!$AB$4:$AB$23)*MIN(TeamForm!$AC$4:$AC$23))/(_xlfn.XLOOKUP($AO60, TeamForm!$B$4:$B$23, TeamForm!$AB$4:$AB$23)*_xlfn.XLOOKUP(UPPER(O16), TeamForm!$B$4:$B$23, TeamForm!$AC$4:$AC$23)), O37="BLANK", 0)</f>
        <v>4.1760000000000002</v>
      </c>
      <c r="BD60" s="263" cm="1">
        <f t="array" ref="BD60">_xlfn.IFS(P37="A", 10*(MIN(TeamForm!$AA$4:$AA$23)*MIN(TeamForm!$AD$4:$AD$23))/(_xlfn.XLOOKUP($AO60, TeamForm!$B$4:$B$23, TeamForm!$AD$4:$AD$23)*_xlfn.XLOOKUP(UPPER(P16), TeamForm!$B$4:$B$23, TeamForm!$AA$4:$AA$23)), P37="H", 10*(MIN(TeamForm!$AB$4:$AB$23)*MIN(TeamForm!$AC$4:$AC$23))/(_xlfn.XLOOKUP($AO60, TeamForm!$B$4:$B$23, TeamForm!$AB$4:$AB$23)*_xlfn.XLOOKUP(UPPER(P16), TeamForm!$B$4:$B$23, TeamForm!$AC$4:$AC$23)), P37="BLANK", 0)</f>
        <v>1.3585844068741453</v>
      </c>
      <c r="BE60" s="263" cm="1">
        <f t="array" ref="BE60">_xlfn.IFS(Q37="A", 10*(MIN(TeamForm!$AA$4:$AA$23)*MIN(TeamForm!$AD$4:$AD$23))/(_xlfn.XLOOKUP($AO60, TeamForm!$B$4:$B$23, TeamForm!$AD$4:$AD$23)*_xlfn.XLOOKUP(UPPER(Q16), TeamForm!$B$4:$B$23, TeamForm!$AA$4:$AA$23)), Q37="H", 10*(MIN(TeamForm!$AB$4:$AB$23)*MIN(TeamForm!$AC$4:$AC$23))/(_xlfn.XLOOKUP($AO60, TeamForm!$B$4:$B$23, TeamForm!$AB$4:$AB$23)*_xlfn.XLOOKUP(UPPER(Q16), TeamForm!$B$4:$B$23, TeamForm!$AC$4:$AC$23)), Q37="BLANK", 0)</f>
        <v>2.0694344991108471</v>
      </c>
      <c r="BF60" s="263" cm="1">
        <f t="array" ref="BF60">_xlfn.IFS(R37="A", 10*(MIN(TeamForm!$AA$4:$AA$23)*MIN(TeamForm!$AD$4:$AD$23))/(_xlfn.XLOOKUP($AO60, TeamForm!$B$4:$B$23, TeamForm!$AD$4:$AD$23)*_xlfn.XLOOKUP(UPPER(R16), TeamForm!$B$4:$B$23, TeamForm!$AA$4:$AA$23)), R37="H", 10*(MIN(TeamForm!$AB$4:$AB$23)*MIN(TeamForm!$AC$4:$AC$23))/(_xlfn.XLOOKUP($AO60, TeamForm!$B$4:$B$23, TeamForm!$AB$4:$AB$23)*_xlfn.XLOOKUP(UPPER(R16), TeamForm!$B$4:$B$23, TeamForm!$AC$4:$AC$23)), R37="BLANK", 0)</f>
        <v>2.1094477341389721</v>
      </c>
      <c r="BG60" s="263" cm="1">
        <f t="array" ref="BG60">_xlfn.IFS(S37="A", 10*(MIN(TeamForm!$AA$4:$AA$23)*MIN(TeamForm!$AD$4:$AD$23))/(_xlfn.XLOOKUP($AO60, TeamForm!$B$4:$B$23, TeamForm!$AD$4:$AD$23)*_xlfn.XLOOKUP(UPPER(S16), TeamForm!$B$4:$B$23, TeamForm!$AA$4:$AA$23)), S37="H", 10*(MIN(TeamForm!$AB$4:$AB$23)*MIN(TeamForm!$AC$4:$AC$23))/(_xlfn.XLOOKUP($AO60, TeamForm!$B$4:$B$23, TeamForm!$AB$4:$AB$23)*_xlfn.XLOOKUP(UPPER(S16), TeamForm!$B$4:$B$23, TeamForm!$AC$4:$AC$23)), S37="BLANK", 0)</f>
        <v>2.5465306122448981</v>
      </c>
      <c r="BH60" s="263" cm="1">
        <f t="array" ref="BH60">_xlfn.IFS(T37="A", 10*(MIN(TeamForm!$AA$4:$AA$23)*MIN(TeamForm!$AD$4:$AD$23))/(_xlfn.XLOOKUP($AO60, TeamForm!$B$4:$B$23, TeamForm!$AD$4:$AD$23)*_xlfn.XLOOKUP(UPPER(T16), TeamForm!$B$4:$B$23, TeamForm!$AA$4:$AA$23)), T37="H", 10*(MIN(TeamForm!$AB$4:$AB$23)*MIN(TeamForm!$AC$4:$AC$23))/(_xlfn.XLOOKUP($AO60, TeamForm!$B$4:$B$23, TeamForm!$AB$4:$AB$23)*_xlfn.XLOOKUP(UPPER(T16), TeamForm!$B$4:$B$23, TeamForm!$AC$4:$AC$23)), T37="BLANK", 0)</f>
        <v>1.9832792930256213</v>
      </c>
      <c r="BI60" s="263" cm="1">
        <f t="array" ref="BI60">_xlfn.IFS(U37="A", 10*(MIN(TeamForm!$AA$4:$AA$23)*MIN(TeamForm!$AD$4:$AD$23))/(_xlfn.XLOOKUP($AO60, TeamForm!$B$4:$B$23, TeamForm!$AD$4:$AD$23)*_xlfn.XLOOKUP(UPPER(U16), TeamForm!$B$4:$B$23, TeamForm!$AA$4:$AA$23)), U37="H", 10*(MIN(TeamForm!$AB$4:$AB$23)*MIN(TeamForm!$AC$4:$AC$23))/(_xlfn.XLOOKUP($AO60, TeamForm!$B$4:$B$23, TeamForm!$AB$4:$AB$23)*_xlfn.XLOOKUP(UPPER(U16), TeamForm!$B$4:$B$23, TeamForm!$AC$4:$AC$23)), U37="BLANK", 0)</f>
        <v>4.1760000000000002</v>
      </c>
      <c r="BJ60" s="263" cm="1">
        <f t="array" ref="BJ60">_xlfn.IFS(V37="A", 10*(MIN(TeamForm!$AA$4:$AA$23)*MIN(TeamForm!$AD$4:$AD$23))/(_xlfn.XLOOKUP($AO60, TeamForm!$B$4:$B$23, TeamForm!$AD$4:$AD$23)*_xlfn.XLOOKUP(UPPER(V16), TeamForm!$B$4:$B$23, TeamForm!$AA$4:$AA$23)), V37="H", 10*(MIN(TeamForm!$AB$4:$AB$23)*MIN(TeamForm!$AC$4:$AC$23))/(_xlfn.XLOOKUP($AO60, TeamForm!$B$4:$B$23, TeamForm!$AB$4:$AB$23)*_xlfn.XLOOKUP(UPPER(V16), TeamForm!$B$4:$B$23, TeamForm!$AC$4:$AC$23)), V37="BLANK", 0)</f>
        <v>1.907354819424441</v>
      </c>
      <c r="BK60" s="263" cm="1">
        <f t="array" ref="BK60">_xlfn.IFS(W37="A", 10*(MIN(TeamForm!$AA$4:$AA$23)*MIN(TeamForm!$AD$4:$AD$23))/(_xlfn.XLOOKUP($AO60, TeamForm!$B$4:$B$23, TeamForm!$AD$4:$AD$23)*_xlfn.XLOOKUP(UPPER(W16), TeamForm!$B$4:$B$23, TeamForm!$AA$4:$AA$23)), W37="H", 10*(MIN(TeamForm!$AB$4:$AB$23)*MIN(TeamForm!$AC$4:$AC$23))/(_xlfn.XLOOKUP($AO60, TeamForm!$B$4:$B$23, TeamForm!$AB$4:$AB$23)*_xlfn.XLOOKUP(UPPER(W16), TeamForm!$B$4:$B$23, TeamForm!$AC$4:$AC$23)), W37="BLANK", 0)</f>
        <v>4.1760000000000002</v>
      </c>
      <c r="BL60" s="263" cm="1">
        <f t="array" ref="BL60">_xlfn.IFS(X37="A", 10*(MIN(TeamForm!$AA$4:$AA$23)*MIN(TeamForm!$AD$4:$AD$23))/(_xlfn.XLOOKUP($AO60, TeamForm!$B$4:$B$23, TeamForm!$AD$4:$AD$23)*_xlfn.XLOOKUP(UPPER(X16), TeamForm!$B$4:$B$23, TeamForm!$AA$4:$AA$23)), X37="H", 10*(MIN(TeamForm!$AB$4:$AB$23)*MIN(TeamForm!$AC$4:$AC$23))/(_xlfn.XLOOKUP($AO60, TeamForm!$B$4:$B$23, TeamForm!$AB$4:$AB$23)*_xlfn.XLOOKUP(UPPER(X16), TeamForm!$B$4:$B$23, TeamForm!$AC$4:$AC$23)), X37="BLANK", 0)</f>
        <v>1.8871005405405401</v>
      </c>
      <c r="BM60" s="263" cm="1">
        <f t="array" ref="BM60">_xlfn.IFS(Y37="A", 10*(MIN(TeamForm!$AA$4:$AA$23)*MIN(TeamForm!$AD$4:$AD$23))/(_xlfn.XLOOKUP($AO60, TeamForm!$B$4:$B$23, TeamForm!$AD$4:$AD$23)*_xlfn.XLOOKUP(UPPER(Y16), TeamForm!$B$4:$B$23, TeamForm!$AA$4:$AA$23)), Y37="H", 10*(MIN(TeamForm!$AB$4:$AB$23)*MIN(TeamForm!$AC$4:$AC$23))/(_xlfn.XLOOKUP($AO60, TeamForm!$B$4:$B$23, TeamForm!$AB$4:$AB$23)*_xlfn.XLOOKUP(UPPER(Y16), TeamForm!$B$4:$B$23, TeamForm!$AC$4:$AC$23)), Y37="BLANK", 0)</f>
        <v>1.2922178343597248</v>
      </c>
      <c r="BN60" s="263" cm="1">
        <f t="array" ref="BN60">_xlfn.IFS(Z37="A", 10*(MIN(TeamForm!$AA$4:$AA$23)*MIN(TeamForm!$AD$4:$AD$23))/(_xlfn.XLOOKUP($AO60, TeamForm!$B$4:$B$23, TeamForm!$AD$4:$AD$23)*_xlfn.XLOOKUP(UPPER(Z16), TeamForm!$B$4:$B$23, TeamForm!$AA$4:$AA$23)), Z37="H", 10*(MIN(TeamForm!$AB$4:$AB$23)*MIN(TeamForm!$AC$4:$AC$23))/(_xlfn.XLOOKUP($AO60, TeamForm!$B$4:$B$23, TeamForm!$AB$4:$AB$23)*_xlfn.XLOOKUP(UPPER(Z16), TeamForm!$B$4:$B$23, TeamForm!$AC$4:$AC$23)), Z37="BLANK", 0)</f>
        <v>1.5740917246019286</v>
      </c>
      <c r="BO60" s="263" cm="1">
        <f t="array" ref="BO60">_xlfn.IFS(AA37="A", 10*(MIN(TeamForm!$AA$4:$AA$23)*MIN(TeamForm!$AD$4:$AD$23))/(_xlfn.XLOOKUP($AO60, TeamForm!$B$4:$B$23, TeamForm!$AD$4:$AD$23)*_xlfn.XLOOKUP(UPPER(AA16), TeamForm!$B$4:$B$23, TeamForm!$AA$4:$AA$23)), AA37="H", 10*(MIN(TeamForm!$AB$4:$AB$23)*MIN(TeamForm!$AC$4:$AC$23))/(_xlfn.XLOOKUP($AO60, TeamForm!$B$4:$B$23, TeamForm!$AB$4:$AB$23)*_xlfn.XLOOKUP(UPPER(AA16), TeamForm!$B$4:$B$23, TeamForm!$AC$4:$AC$23)), AA37="BLANK", 0)</f>
        <v>3.0731830985915489</v>
      </c>
      <c r="BP60" s="263" cm="1">
        <f t="array" ref="BP60">_xlfn.IFS(AB37="A", 10*(MIN(TeamForm!$AA$4:$AA$23)*MIN(TeamForm!$AD$4:$AD$23))/(_xlfn.XLOOKUP($AO60, TeamForm!$B$4:$B$23, TeamForm!$AD$4:$AD$23)*_xlfn.XLOOKUP(UPPER(AB16), TeamForm!$B$4:$B$23, TeamForm!$AA$4:$AA$23)), AB37="H", 10*(MIN(TeamForm!$AB$4:$AB$23)*MIN(TeamForm!$AC$4:$AC$23))/(_xlfn.XLOOKUP($AO60, TeamForm!$B$4:$B$23, TeamForm!$AB$4:$AB$23)*_xlfn.XLOOKUP(UPPER(AB16), TeamForm!$B$4:$B$23, TeamForm!$AC$4:$AC$23)), AB37="BLANK", 0)</f>
        <v>4.3367346938775508</v>
      </c>
      <c r="BQ60" s="263" cm="1">
        <f t="array" ref="BQ60">_xlfn.IFS(AC37="A", 10*(MIN(TeamForm!$AA$4:$AA$23)*MIN(TeamForm!$AD$4:$AD$23))/(_xlfn.XLOOKUP($AO60, TeamForm!$B$4:$B$23, TeamForm!$AD$4:$AD$23)*_xlfn.XLOOKUP(UPPER(AC16), TeamForm!$B$4:$B$23, TeamForm!$AA$4:$AA$23)), AC37="H", 10*(MIN(TeamForm!$AB$4:$AB$23)*MIN(TeamForm!$AC$4:$AC$23))/(_xlfn.XLOOKUP($AO60, TeamForm!$B$4:$B$23, TeamForm!$AB$4:$AB$23)*_xlfn.XLOOKUP(UPPER(AC16), TeamForm!$B$4:$B$23, TeamForm!$AC$4:$AC$23)), AC37="BLANK", 0)</f>
        <v>3.6140124223602474</v>
      </c>
      <c r="BR60" s="263" cm="1">
        <f t="array" ref="BR60">_xlfn.IFS(AD37="A", 10*(MIN(TeamForm!$AA$4:$AA$23)*MIN(TeamForm!$AD$4:$AD$23))/(_xlfn.XLOOKUP($AO60, TeamForm!$B$4:$B$23, TeamForm!$AD$4:$AD$23)*_xlfn.XLOOKUP(UPPER(AD16), TeamForm!$B$4:$B$23, TeamForm!$AA$4:$AA$23)), AD37="H", 10*(MIN(TeamForm!$AB$4:$AB$23)*MIN(TeamForm!$AC$4:$AC$23))/(_xlfn.XLOOKUP($AO60, TeamForm!$B$4:$B$23, TeamForm!$AB$4:$AB$23)*_xlfn.XLOOKUP(UPPER(AD16), TeamForm!$B$4:$B$23, TeamForm!$AC$4:$AC$23)), AD37="BLANK", 0)</f>
        <v>2.758373713436848</v>
      </c>
      <c r="BS60" s="263" cm="1">
        <f t="array" ref="BS60">_xlfn.IFS(AE37="A", 10*(MIN(TeamForm!$AA$4:$AA$23)*MIN(TeamForm!$AD$4:$AD$23))/(_xlfn.XLOOKUP($AO60, TeamForm!$B$4:$B$23, TeamForm!$AD$4:$AD$23)*_xlfn.XLOOKUP(UPPER(AE16), TeamForm!$B$4:$B$23, TeamForm!$AA$4:$AA$23)), AE37="H", 10*(MIN(TeamForm!$AB$4:$AB$23)*MIN(TeamForm!$AC$4:$AC$23))/(_xlfn.XLOOKUP($AO60, TeamForm!$B$4:$B$23, TeamForm!$AB$4:$AB$23)*_xlfn.XLOOKUP(UPPER(AE16), TeamForm!$B$4:$B$23, TeamForm!$AC$4:$AC$23)), AE37="BLANK", 0)</f>
        <v>2.41601107266436</v>
      </c>
      <c r="BT60" s="263" cm="1">
        <f t="array" ref="BT60">_xlfn.IFS(AF37="A", 10*(MIN(TeamForm!$AA$4:$AA$23)*MIN(TeamForm!$AD$4:$AD$23))/(_xlfn.XLOOKUP($AO60, TeamForm!$B$4:$B$23, TeamForm!$AD$4:$AD$23)*_xlfn.XLOOKUP(UPPER(AF16), TeamForm!$B$4:$B$23, TeamForm!$AA$4:$AA$23)), AF37="H", 10*(MIN(TeamForm!$AB$4:$AB$23)*MIN(TeamForm!$AC$4:$AC$23))/(_xlfn.XLOOKUP($AO60, TeamForm!$B$4:$B$23, TeamForm!$AB$4:$AB$23)*_xlfn.XLOOKUP(UPPER(AF16), TeamForm!$B$4:$B$23, TeamForm!$AC$4:$AC$23)), AF37="BLANK", 0)</f>
        <v>1.8485268671928703</v>
      </c>
      <c r="BU60" s="263" cm="1">
        <f t="array" ref="BU60">_xlfn.IFS(AG37="A", 10*(MIN(TeamForm!$AA$4:$AA$23)*MIN(TeamForm!$AD$4:$AD$23))/(_xlfn.XLOOKUP($AO60, TeamForm!$B$4:$B$23, TeamForm!$AD$4:$AD$23)*_xlfn.XLOOKUP(UPPER(AG16), TeamForm!$B$4:$B$23, TeamForm!$AA$4:$AA$23)), AG37="H", 10*(MIN(TeamForm!$AB$4:$AB$23)*MIN(TeamForm!$AC$4:$AC$23))/(_xlfn.XLOOKUP($AO60, TeamForm!$B$4:$B$23, TeamForm!$AB$4:$AB$23)*_xlfn.XLOOKUP(UPPER(AG16), TeamForm!$B$4:$B$23, TeamForm!$AC$4:$AC$23)), AG37="BLANK", 0)</f>
        <v>2.5586501628664493</v>
      </c>
      <c r="BV60" s="263" cm="1">
        <f t="array" ref="BV60">_xlfn.IFS(AH37="A", 10*(MIN(TeamForm!$AA$4:$AA$23)*MIN(TeamForm!$AD$4:$AD$23))/(_xlfn.XLOOKUP($AO60, TeamForm!$B$4:$B$23, TeamForm!$AD$4:$AD$23)*_xlfn.XLOOKUP(UPPER(AH16), TeamForm!$B$4:$B$23, TeamForm!$AA$4:$AA$23)), AH37="H", 10*(MIN(TeamForm!$AB$4:$AB$23)*MIN(TeamForm!$AC$4:$AC$23))/(_xlfn.XLOOKUP($AO60, TeamForm!$B$4:$B$23, TeamForm!$AB$4:$AB$23)*_xlfn.XLOOKUP(UPPER(AH16), TeamForm!$B$4:$B$23, TeamForm!$AC$4:$AC$23)), AH37="BLANK", 0)</f>
        <v>1.5377600315488515</v>
      </c>
      <c r="BW60" s="263" cm="1">
        <f t="array" ref="BW60">_xlfn.IFS(AI37="A", 10*(MIN(TeamForm!$AA$4:$AA$23)*MIN(TeamForm!$AD$4:$AD$23))/(_xlfn.XLOOKUP($AO60, TeamForm!$B$4:$B$23, TeamForm!$AD$4:$AD$23)*_xlfn.XLOOKUP(UPPER(AI16), TeamForm!$B$4:$B$23, TeamForm!$AA$4:$AA$23)), AI37="H", 10*(MIN(TeamForm!$AB$4:$AB$23)*MIN(TeamForm!$AC$4:$AC$23))/(_xlfn.XLOOKUP($AO60, TeamForm!$B$4:$B$23, TeamForm!$AB$4:$AB$23)*_xlfn.XLOOKUP(UPPER(AI16), TeamForm!$B$4:$B$23, TeamForm!$AC$4:$AC$23)), AI37="BLANK", 0)</f>
        <v>3.4339042622950813</v>
      </c>
      <c r="BX60" s="263" cm="1">
        <f t="array" ref="BX60">_xlfn.IFS(AJ37="A", 10*(MIN(TeamForm!$AA$4:$AA$23)*MIN(TeamForm!$AD$4:$AD$23))/(_xlfn.XLOOKUP($AO60, TeamForm!$B$4:$B$23, TeamForm!$AD$4:$AD$23)*_xlfn.XLOOKUP(UPPER(AJ16), TeamForm!$B$4:$B$23, TeamForm!$AA$4:$AA$23)), AJ37="H", 10*(MIN(TeamForm!$AB$4:$AB$23)*MIN(TeamForm!$AC$4:$AC$23))/(_xlfn.XLOOKUP($AO60, TeamForm!$B$4:$B$23, TeamForm!$AB$4:$AB$23)*_xlfn.XLOOKUP(UPPER(AJ16), TeamForm!$B$4:$B$23, TeamForm!$AC$4:$AC$23)), AJ37="BLANK", 0)</f>
        <v>1.9010265021735304</v>
      </c>
      <c r="BY60" s="263" cm="1">
        <f t="array" ref="BY60">_xlfn.IFS(AK37="A", 10*(MIN(TeamForm!$AA$4:$AA$23)*MIN(TeamForm!$AD$4:$AD$23))/(_xlfn.XLOOKUP($AO60, TeamForm!$B$4:$B$23, TeamForm!$AD$4:$AD$23)*_xlfn.XLOOKUP(UPPER(AK16), TeamForm!$B$4:$B$23, TeamForm!$AA$4:$AA$23)), AK37="H", 10*(MIN(TeamForm!$AB$4:$AB$23)*MIN(TeamForm!$AC$4:$AC$23))/(_xlfn.XLOOKUP($AO60, TeamForm!$B$4:$B$23, TeamForm!$AB$4:$AB$23)*_xlfn.XLOOKUP(UPPER(AK16), TeamForm!$B$4:$B$23, TeamForm!$AC$4:$AC$23)), AK37="BLANK", 0)</f>
        <v>1.2871865628840635</v>
      </c>
      <c r="BZ60" s="263" cm="1">
        <f t="array" ref="BZ60">_xlfn.IFS(AL37="A", 10*(MIN(TeamForm!$AA$4:$AA$23)*MIN(TeamForm!$AD$4:$AD$23))/(_xlfn.XLOOKUP($AO60, TeamForm!$B$4:$B$23, TeamForm!$AD$4:$AD$23)*_xlfn.XLOOKUP(UPPER(AL16), TeamForm!$B$4:$B$23, TeamForm!$AA$4:$AA$23)), AL37="H", 10*(MIN(TeamForm!$AB$4:$AB$23)*MIN(TeamForm!$AC$4:$AC$23))/(_xlfn.XLOOKUP($AO60, TeamForm!$B$4:$B$23, TeamForm!$AB$4:$AB$23)*_xlfn.XLOOKUP(UPPER(AL16), TeamForm!$B$4:$B$23, TeamForm!$AC$4:$AC$23)), AL37="BLANK", 0)</f>
        <v>4.0594604651162784</v>
      </c>
      <c r="CA60" s="259" cm="1">
        <f t="array" ref="CA60">_xlfn.IFS(AM37="A", 10*(MIN(TeamForm!$AA$4:$AA$23)*MIN(TeamForm!$AD$4:$AD$23))/(_xlfn.XLOOKUP($AO60, TeamForm!$B$4:$B$23, TeamForm!$AD$4:$AD$23)*_xlfn.XLOOKUP(UPPER(AM16), TeamForm!$B$4:$B$23, TeamForm!$AA$4:$AA$23)), AM37="H", 10*(MIN(TeamForm!$AB$4:$AB$23)*MIN(TeamForm!$AC$4:$AC$23))/(_xlfn.XLOOKUP($AO60, TeamForm!$B$4:$B$23, TeamForm!$AB$4:$AB$23)*_xlfn.XLOOKUP(UPPER(AM16), TeamForm!$B$4:$B$23, TeamForm!$AC$4:$AC$23)), AM37="BLANK", 0)</f>
        <v>4.3367346938775508</v>
      </c>
    </row>
    <row r="61" spans="1:79">
      <c r="A61" s="172" t="s">
        <v>106</v>
      </c>
      <c r="B61" s="258" cm="1">
        <f t="array" ref="B61">_xlfn.IFS(B38="A", (10*_xlfn.XLOOKUP($A61, TeamForm!$B$4:$B$23, TeamForm!$AC$4:$AC$23)*_xlfn.XLOOKUP(UPPER(B17), TeamForm!$B$4:$B$23, TeamForm!$AB$4:$AB$23))/(MAX(TeamForm!$AC$4:$AC$23)*MAX(TeamForm!$AB$4:$AB$23)), B38="H", (10*_xlfn.XLOOKUP($A61, TeamForm!$B$4:$B$23, TeamForm!$AA$4:$AA$23)*_xlfn.XLOOKUP(UPPER(B17), TeamForm!$B$4:$B$23, TeamForm!$AD$4:$AD$23))/(MAX(TeamForm!$AA$4:$AA$23)*MAX(TeamForm!$AD$4:$AD$23)), B38="BLANK", "0")</f>
        <v>2.0442777368922229</v>
      </c>
      <c r="C61" s="258" cm="1">
        <f t="array" ref="C61">_xlfn.IFS(C38="A", (10*_xlfn.XLOOKUP($A61, TeamForm!$B$4:$B$23, TeamForm!$AC$4:$AC$23)*_xlfn.XLOOKUP(UPPER(C17), TeamForm!$B$4:$B$23, TeamForm!$AB$4:$AB$23))/(MAX(TeamForm!$AC$4:$AC$23)*MAX(TeamForm!$AB$4:$AB$23)), C38="H", (10*_xlfn.XLOOKUP($A61, TeamForm!$B$4:$B$23, TeamForm!$AA$4:$AA$23)*_xlfn.XLOOKUP(UPPER(C17), TeamForm!$B$4:$B$23, TeamForm!$AD$4:$AD$23))/(MAX(TeamForm!$AA$4:$AA$23)*MAX(TeamForm!$AD$4:$AD$23)), C38="BLANK", "0")</f>
        <v>2.3744929965506563</v>
      </c>
      <c r="D61" s="258" cm="1">
        <f t="array" ref="D61">_xlfn.IFS(D38="A", (10*_xlfn.XLOOKUP($A61, TeamForm!$B$4:$B$23, TeamForm!$AC$4:$AC$23)*_xlfn.XLOOKUP(UPPER(D17), TeamForm!$B$4:$B$23, TeamForm!$AB$4:$AB$23))/(MAX(TeamForm!$AC$4:$AC$23)*MAX(TeamForm!$AB$4:$AB$23)), D38="H", (10*_xlfn.XLOOKUP($A61, TeamForm!$B$4:$B$23, TeamForm!$AA$4:$AA$23)*_xlfn.XLOOKUP(UPPER(D17), TeamForm!$B$4:$B$23, TeamForm!$AD$4:$AD$23))/(MAX(TeamForm!$AA$4:$AA$23)*MAX(TeamForm!$AD$4:$AD$23)), D38="BLANK", "0")</f>
        <v>5.0744248985115012</v>
      </c>
      <c r="E61" s="258" cm="1">
        <f t="array" ref="E61">_xlfn.IFS(E38="A", (10*_xlfn.XLOOKUP($A61, TeamForm!$B$4:$B$23, TeamForm!$AC$4:$AC$23)*_xlfn.XLOOKUP(UPPER(E17), TeamForm!$B$4:$B$23, TeamForm!$AB$4:$AB$23))/(MAX(TeamForm!$AC$4:$AC$23)*MAX(TeamForm!$AB$4:$AB$23)), E38="H", (10*_xlfn.XLOOKUP($A61, TeamForm!$B$4:$B$23, TeamForm!$AA$4:$AA$23)*_xlfn.XLOOKUP(UPPER(E17), TeamForm!$B$4:$B$23, TeamForm!$AD$4:$AD$23))/(MAX(TeamForm!$AA$4:$AA$23)*MAX(TeamForm!$AD$4:$AD$23)), E38="BLANK", "0")</f>
        <v>2.8446143808700133</v>
      </c>
      <c r="F61" s="258" cm="1">
        <f t="array" ref="F61">_xlfn.IFS(F38="A", (10*_xlfn.XLOOKUP($A61, TeamForm!$B$4:$B$23, TeamForm!$AC$4:$AC$23)*_xlfn.XLOOKUP(UPPER(F17), TeamForm!$B$4:$B$23, TeamForm!$AB$4:$AB$23))/(MAX(TeamForm!$AC$4:$AC$23)*MAX(TeamForm!$AB$4:$AB$23)), F38="H", (10*_xlfn.XLOOKUP($A61, TeamForm!$B$4:$B$23, TeamForm!$AA$4:$AA$23)*_xlfn.XLOOKUP(UPPER(F17), TeamForm!$B$4:$B$23, TeamForm!$AD$4:$AD$23))/(MAX(TeamForm!$AA$4:$AA$23)*MAX(TeamForm!$AD$4:$AD$23)), F38="BLANK", "0")</f>
        <v>5.0744248985115012</v>
      </c>
      <c r="G61" s="258" cm="1">
        <f t="array" ref="G61">_xlfn.IFS(G38="A", (10*_xlfn.XLOOKUP($A61, TeamForm!$B$4:$B$23, TeamForm!$AC$4:$AC$23)*_xlfn.XLOOKUP(UPPER(G17), TeamForm!$B$4:$B$23, TeamForm!$AB$4:$AB$23))/(MAX(TeamForm!$AC$4:$AC$23)*MAX(TeamForm!$AB$4:$AB$23)), G38="H", (10*_xlfn.XLOOKUP($A61, TeamForm!$B$4:$B$23, TeamForm!$AA$4:$AA$23)*_xlfn.XLOOKUP(UPPER(G17), TeamForm!$B$4:$B$23, TeamForm!$AD$4:$AD$23))/(MAX(TeamForm!$AA$4:$AA$23)*MAX(TeamForm!$AD$4:$AD$23)), G38="BLANK", "0")</f>
        <v>1.6419033124736659</v>
      </c>
      <c r="H61" s="258" cm="1">
        <f t="array" ref="H61">_xlfn.IFS(H38="A", (10*_xlfn.XLOOKUP($A61, TeamForm!$B$4:$B$23, TeamForm!$AC$4:$AC$23)*_xlfn.XLOOKUP(UPPER(H17), TeamForm!$B$4:$B$23, TeamForm!$AB$4:$AB$23))/(MAX(TeamForm!$AC$4:$AC$23)*MAX(TeamForm!$AB$4:$AB$23)), H38="H", (10*_xlfn.XLOOKUP($A61, TeamForm!$B$4:$B$23, TeamForm!$AA$4:$AA$23)*_xlfn.XLOOKUP(UPPER(H17), TeamForm!$B$4:$B$23, TeamForm!$AD$4:$AD$23))/(MAX(TeamForm!$AA$4:$AA$23)*MAX(TeamForm!$AD$4:$AD$23)), H38="BLANK", "0")</f>
        <v>1.6051752229985365</v>
      </c>
      <c r="I61" s="258" cm="1">
        <f t="array" ref="I61">_xlfn.IFS(I38="A", (10*_xlfn.XLOOKUP($A61, TeamForm!$B$4:$B$23, TeamForm!$AC$4:$AC$23)*_xlfn.XLOOKUP(UPPER(I17), TeamForm!$B$4:$B$23, TeamForm!$AB$4:$AB$23))/(MAX(TeamForm!$AC$4:$AC$23)*MAX(TeamForm!$AB$4:$AB$23)), I38="H", (10*_xlfn.XLOOKUP($A61, TeamForm!$B$4:$B$23, TeamForm!$AA$4:$AA$23)*_xlfn.XLOOKUP(UPPER(I17), TeamForm!$B$4:$B$23, TeamForm!$AD$4:$AD$23))/(MAX(TeamForm!$AA$4:$AA$23)*MAX(TeamForm!$AD$4:$AD$23)), I38="BLANK", "0")</f>
        <v>1.2542684780166773</v>
      </c>
      <c r="J61" s="258" cm="1">
        <f t="array" ref="J61">_xlfn.IFS(J38="A", (10*_xlfn.XLOOKUP($A61, TeamForm!$B$4:$B$23, TeamForm!$AC$4:$AC$23)*_xlfn.XLOOKUP(UPPER(J17), TeamForm!$B$4:$B$23, TeamForm!$AB$4:$AB$23))/(MAX(TeamForm!$AC$4:$AC$23)*MAX(TeamForm!$AB$4:$AB$23)), J38="H", (10*_xlfn.XLOOKUP($A61, TeamForm!$B$4:$B$23, TeamForm!$AA$4:$AA$23)*_xlfn.XLOOKUP(UPPER(J17), TeamForm!$B$4:$B$23, TeamForm!$AD$4:$AD$23))/(MAX(TeamForm!$AA$4:$AA$23)*MAX(TeamForm!$AD$4:$AD$23)), J38="BLANK", "0")</f>
        <v>3.4197211272577515</v>
      </c>
      <c r="K61" s="258" cm="1">
        <f t="array" ref="K61">_xlfn.IFS(K38="A", (10*_xlfn.XLOOKUP($A61, TeamForm!$B$4:$B$23, TeamForm!$AC$4:$AC$23)*_xlfn.XLOOKUP(UPPER(K17), TeamForm!$B$4:$B$23, TeamForm!$AB$4:$AB$23))/(MAX(TeamForm!$AC$4:$AC$23)*MAX(TeamForm!$AB$4:$AB$23)), K38="H", (10*_xlfn.XLOOKUP($A61, TeamForm!$B$4:$B$23, TeamForm!$AA$4:$AA$23)*_xlfn.XLOOKUP(UPPER(K17), TeamForm!$B$4:$B$23, TeamForm!$AD$4:$AD$23))/(MAX(TeamForm!$AA$4:$AA$23)*MAX(TeamForm!$AD$4:$AD$23)), K38="BLANK", "0")</f>
        <v>3.1708316263826295</v>
      </c>
      <c r="L61" s="258" cm="1">
        <f t="array" ref="L61">_xlfn.IFS(L38="A", (10*_xlfn.XLOOKUP($A61, TeamForm!$B$4:$B$23, TeamForm!$AC$4:$AC$23)*_xlfn.XLOOKUP(UPPER(L17), TeamForm!$B$4:$B$23, TeamForm!$AB$4:$AB$23))/(MAX(TeamForm!$AC$4:$AC$23)*MAX(TeamForm!$AB$4:$AB$23)), L38="H", (10*_xlfn.XLOOKUP($A61, TeamForm!$B$4:$B$23, TeamForm!$AA$4:$AA$23)*_xlfn.XLOOKUP(UPPER(L17), TeamForm!$B$4:$B$23, TeamForm!$AD$4:$AD$23))/(MAX(TeamForm!$AA$4:$AA$23)*MAX(TeamForm!$AD$4:$AD$23)), L38="BLANK", "0")</f>
        <v>2.8536448408862864</v>
      </c>
      <c r="M61" s="258" cm="1">
        <f t="array" ref="M61">_xlfn.IFS(M38="A", (10*_xlfn.XLOOKUP($A61, TeamForm!$B$4:$B$23, TeamForm!$AC$4:$AC$23)*_xlfn.XLOOKUP(UPPER(M17), TeamForm!$B$4:$B$23, TeamForm!$AB$4:$AB$23))/(MAX(TeamForm!$AC$4:$AC$23)*MAX(TeamForm!$AB$4:$AB$23)), M38="H", (10*_xlfn.XLOOKUP($A61, TeamForm!$B$4:$B$23, TeamForm!$AA$4:$AA$23)*_xlfn.XLOOKUP(UPPER(M17), TeamForm!$B$4:$B$23, TeamForm!$AD$4:$AD$23))/(MAX(TeamForm!$AA$4:$AA$23)*MAX(TeamForm!$AD$4:$AD$23)), M38="BLANK", "0")</f>
        <v>2.3196016595685012</v>
      </c>
      <c r="N61" s="258" cm="1">
        <f t="array" ref="N61">_xlfn.IFS(N38="A", (10*_xlfn.XLOOKUP($A61, TeamForm!$B$4:$B$23, TeamForm!$AC$4:$AC$23)*_xlfn.XLOOKUP(UPPER(N17), TeamForm!$B$4:$B$23, TeamForm!$AB$4:$AB$23))/(MAX(TeamForm!$AC$4:$AC$23)*MAX(TeamForm!$AB$4:$AB$23)), N38="H", (10*_xlfn.XLOOKUP($A61, TeamForm!$B$4:$B$23, TeamForm!$AA$4:$AA$23)*_xlfn.XLOOKUP(UPPER(N17), TeamForm!$B$4:$B$23, TeamForm!$AD$4:$AD$23))/(MAX(TeamForm!$AA$4:$AA$23)*MAX(TeamForm!$AD$4:$AD$23)), N38="BLANK", "0")</f>
        <v>1.7478574650428504</v>
      </c>
      <c r="O61" s="258" cm="1">
        <f t="array" ref="O61">_xlfn.IFS(O38="A", (10*_xlfn.XLOOKUP($A61, TeamForm!$B$4:$B$23, TeamForm!$AC$4:$AC$23)*_xlfn.XLOOKUP(UPPER(O17), TeamForm!$B$4:$B$23, TeamForm!$AB$4:$AB$23))/(MAX(TeamForm!$AC$4:$AC$23)*MAX(TeamForm!$AB$4:$AB$23)), O38="H", (10*_xlfn.XLOOKUP($A61, TeamForm!$B$4:$B$23, TeamForm!$AA$4:$AA$23)*_xlfn.XLOOKUP(UPPER(O17), TeamForm!$B$4:$B$23, TeamForm!$AD$4:$AD$23))/(MAX(TeamForm!$AA$4:$AA$23)*MAX(TeamForm!$AD$4:$AD$23)), O38="BLANK", "0")</f>
        <v>2.3196016595685012</v>
      </c>
      <c r="P61" s="258" cm="1">
        <f t="array" ref="P61">_xlfn.IFS(P38="A", (10*_xlfn.XLOOKUP($A61, TeamForm!$B$4:$B$23, TeamForm!$AC$4:$AC$23)*_xlfn.XLOOKUP(UPPER(P17), TeamForm!$B$4:$B$23, TeamForm!$AB$4:$AB$23))/(MAX(TeamForm!$AC$4:$AC$23)*MAX(TeamForm!$AB$4:$AB$23)), P38="H", (10*_xlfn.XLOOKUP($A61, TeamForm!$B$4:$B$23, TeamForm!$AA$4:$AA$23)*_xlfn.XLOOKUP(UPPER(P17), TeamForm!$B$4:$B$23, TeamForm!$AD$4:$AD$23))/(MAX(TeamForm!$AA$4:$AA$23)*MAX(TeamForm!$AD$4:$AD$23)), P38="BLANK", "0")</f>
        <v>2.284781000056014</v>
      </c>
      <c r="Q61" s="258" cm="1">
        <f t="array" ref="Q61">_xlfn.IFS(Q38="A", (10*_xlfn.XLOOKUP($A61, TeamForm!$B$4:$B$23, TeamForm!$AC$4:$AC$23)*_xlfn.XLOOKUP(UPPER(Q17), TeamForm!$B$4:$B$23, TeamForm!$AB$4:$AB$23))/(MAX(TeamForm!$AC$4:$AC$23)*MAX(TeamForm!$AB$4:$AB$23)), Q38="H", (10*_xlfn.XLOOKUP($A61, TeamForm!$B$4:$B$23, TeamForm!$AA$4:$AA$23)*_xlfn.XLOOKUP(UPPER(Q17), TeamForm!$B$4:$B$23, TeamForm!$AD$4:$AD$23))/(MAX(TeamForm!$AA$4:$AA$23)*MAX(TeamForm!$AD$4:$AD$23)), Q38="BLANK", "0")</f>
        <v>3.1420058843246053</v>
      </c>
      <c r="R61" s="258" cm="1">
        <f t="array" ref="R61">_xlfn.IFS(R38="A", (10*_xlfn.XLOOKUP($A61, TeamForm!$B$4:$B$23, TeamForm!$AC$4:$AC$23)*_xlfn.XLOOKUP(UPPER(R17), TeamForm!$B$4:$B$23, TeamForm!$AB$4:$AB$23))/(MAX(TeamForm!$AC$4:$AC$23)*MAX(TeamForm!$AB$4:$AB$23)), R38="H", (10*_xlfn.XLOOKUP($A61, TeamForm!$B$4:$B$23, TeamForm!$AA$4:$AA$23)*_xlfn.XLOOKUP(UPPER(R17), TeamForm!$B$4:$B$23, TeamForm!$AD$4:$AD$23))/(MAX(TeamForm!$AA$4:$AA$23)*MAX(TeamForm!$AD$4:$AD$23)), R38="BLANK", "0")</f>
        <v>1.9201147070872588</v>
      </c>
      <c r="S61" s="258" cm="1">
        <f t="array" ref="S61">_xlfn.IFS(S38="A", (10*_xlfn.XLOOKUP($A61, TeamForm!$B$4:$B$23, TeamForm!$AC$4:$AC$23)*_xlfn.XLOOKUP(UPPER(S17), TeamForm!$B$4:$B$23, TeamForm!$AB$4:$AB$23))/(MAX(TeamForm!$AC$4:$AC$23)*MAX(TeamForm!$AB$4:$AB$23)), S38="H", (10*_xlfn.XLOOKUP($A61, TeamForm!$B$4:$B$23, TeamForm!$AA$4:$AA$23)*_xlfn.XLOOKUP(UPPER(S17), TeamForm!$B$4:$B$23, TeamForm!$AD$4:$AD$23))/(MAX(TeamForm!$AA$4:$AA$23)*MAX(TeamForm!$AD$4:$AD$23)), S38="BLANK", "0")</f>
        <v>3.7013452200907428</v>
      </c>
      <c r="T61" s="258" cm="1">
        <f t="array" ref="T61">_xlfn.IFS(T38="A", (10*_xlfn.XLOOKUP($A61, TeamForm!$B$4:$B$23, TeamForm!$AC$4:$AC$23)*_xlfn.XLOOKUP(UPPER(T17), TeamForm!$B$4:$B$23, TeamForm!$AB$4:$AB$23))/(MAX(TeamForm!$AC$4:$AC$23)*MAX(TeamForm!$AB$4:$AB$23)), T38="H", (10*_xlfn.XLOOKUP($A61, TeamForm!$B$4:$B$23, TeamForm!$AA$4:$AA$23)*_xlfn.XLOOKUP(UPPER(T17), TeamForm!$B$4:$B$23, TeamForm!$AD$4:$AD$23))/(MAX(TeamForm!$AA$4:$AA$23)*MAX(TeamForm!$AD$4:$AD$23)), T38="BLANK", "0")</f>
        <v>2.8078031566953419</v>
      </c>
      <c r="U61" s="258" cm="1">
        <f t="array" ref="U61">_xlfn.IFS(U38="A", (10*_xlfn.XLOOKUP($A61, TeamForm!$B$4:$B$23, TeamForm!$AC$4:$AC$23)*_xlfn.XLOOKUP(UPPER(U17), TeamForm!$B$4:$B$23, TeamForm!$AB$4:$AB$23))/(MAX(TeamForm!$AC$4:$AC$23)*MAX(TeamForm!$AB$4:$AB$23)), U38="H", (10*_xlfn.XLOOKUP($A61, TeamForm!$B$4:$B$23, TeamForm!$AA$4:$AA$23)*_xlfn.XLOOKUP(UPPER(U17), TeamForm!$B$4:$B$23, TeamForm!$AD$4:$AD$23))/(MAX(TeamForm!$AA$4:$AA$23)*MAX(TeamForm!$AD$4:$AD$23)), U38="BLANK", "0")</f>
        <v>1.7138213914497851</v>
      </c>
      <c r="V61" s="258" cm="1">
        <f t="array" ref="V61">_xlfn.IFS(V38="A", (10*_xlfn.XLOOKUP($A61, TeamForm!$B$4:$B$23, TeamForm!$AC$4:$AC$23)*_xlfn.XLOOKUP(UPPER(V17), TeamForm!$B$4:$B$23, TeamForm!$AB$4:$AB$23))/(MAX(TeamForm!$AC$4:$AC$23)*MAX(TeamForm!$AB$4:$AB$23)), V38="H", (10*_xlfn.XLOOKUP($A61, TeamForm!$B$4:$B$23, TeamForm!$AA$4:$AA$23)*_xlfn.XLOOKUP(UPPER(V17), TeamForm!$B$4:$B$23, TeamForm!$AD$4:$AD$23))/(MAX(TeamForm!$AA$4:$AA$23)*MAX(TeamForm!$AD$4:$AD$23)), V38="BLANK", "0")</f>
        <v>1.3293101818296409</v>
      </c>
      <c r="W61" s="258" cm="1">
        <f t="array" ref="W61">_xlfn.IFS(W38="A", (10*_xlfn.XLOOKUP($A61, TeamForm!$B$4:$B$23, TeamForm!$AC$4:$AC$23)*_xlfn.XLOOKUP(UPPER(W17), TeamForm!$B$4:$B$23, TeamForm!$AB$4:$AB$23))/(MAX(TeamForm!$AC$4:$AC$23)*MAX(TeamForm!$AB$4:$AB$23)), W38="H", (10*_xlfn.XLOOKUP($A61, TeamForm!$B$4:$B$23, TeamForm!$AA$4:$AA$23)*_xlfn.XLOOKUP(UPPER(W17), TeamForm!$B$4:$B$23, TeamForm!$AD$4:$AD$23))/(MAX(TeamForm!$AA$4:$AA$23)*MAX(TeamForm!$AD$4:$AD$23)), W38="BLANK", "0")</f>
        <v>5.0744248985115012</v>
      </c>
      <c r="X61" s="258" cm="1">
        <f t="array" ref="X61">_xlfn.IFS(X38="A", (10*_xlfn.XLOOKUP($A61, TeamForm!$B$4:$B$23, TeamForm!$AC$4:$AC$23)*_xlfn.XLOOKUP(UPPER(X17), TeamForm!$B$4:$B$23, TeamForm!$AB$4:$AB$23))/(MAX(TeamForm!$AC$4:$AC$23)*MAX(TeamForm!$AB$4:$AB$23)), X38="H", (10*_xlfn.XLOOKUP($A61, TeamForm!$B$4:$B$23, TeamForm!$AA$4:$AA$23)*_xlfn.XLOOKUP(UPPER(X17), TeamForm!$B$4:$B$23, TeamForm!$AD$4:$AD$23))/(MAX(TeamForm!$AA$4:$AA$23)*MAX(TeamForm!$AD$4:$AD$23)), X38="BLANK", "0")</f>
        <v>3.5489491675996967</v>
      </c>
      <c r="Y61" s="258" cm="1">
        <f t="array" ref="Y61">_xlfn.IFS(Y38="A", (10*_xlfn.XLOOKUP($A61, TeamForm!$B$4:$B$23, TeamForm!$AC$4:$AC$23)*_xlfn.XLOOKUP(UPPER(Y17), TeamForm!$B$4:$B$23, TeamForm!$AB$4:$AB$23))/(MAX(TeamForm!$AC$4:$AC$23)*MAX(TeamForm!$AB$4:$AB$23)), Y38="H", (10*_xlfn.XLOOKUP($A61, TeamForm!$B$4:$B$23, TeamForm!$AA$4:$AA$23)*_xlfn.XLOOKUP(UPPER(Y17), TeamForm!$B$4:$B$23, TeamForm!$AD$4:$AD$23))/(MAX(TeamForm!$AA$4:$AA$23)*MAX(TeamForm!$AD$4:$AD$23)), Y38="BLANK", "0")</f>
        <v>3.0536764016327496</v>
      </c>
      <c r="Z61" s="258" cm="1">
        <f t="array" ref="Z61">_xlfn.IFS(Z38="A", (10*_xlfn.XLOOKUP($A61, TeamForm!$B$4:$B$23, TeamForm!$AC$4:$AC$23)*_xlfn.XLOOKUP(UPPER(Z17), TeamForm!$B$4:$B$23, TeamForm!$AB$4:$AB$23))/(MAX(TeamForm!$AC$4:$AC$23)*MAX(TeamForm!$AB$4:$AB$23)), Z38="H", (10*_xlfn.XLOOKUP($A61, TeamForm!$B$4:$B$23, TeamForm!$AA$4:$AA$23)*_xlfn.XLOOKUP(UPPER(Z17), TeamForm!$B$4:$B$23, TeamForm!$AD$4:$AD$23))/(MAX(TeamForm!$AA$4:$AA$23)*MAX(TeamForm!$AD$4:$AD$23)), Z38="BLANK", "0")</f>
        <v>3.1708316263826295</v>
      </c>
      <c r="AA61" s="258" cm="1">
        <f t="array" ref="AA61">_xlfn.IFS(AA38="A", (10*_xlfn.XLOOKUP($A61, TeamForm!$B$4:$B$23, TeamForm!$AC$4:$AC$23)*_xlfn.XLOOKUP(UPPER(AA17), TeamForm!$B$4:$B$23, TeamForm!$AB$4:$AB$23))/(MAX(TeamForm!$AC$4:$AC$23)*MAX(TeamForm!$AB$4:$AB$23)), AA38="H", (10*_xlfn.XLOOKUP($A61, TeamForm!$B$4:$B$23, TeamForm!$AA$4:$AA$23)*_xlfn.XLOOKUP(UPPER(AA17), TeamForm!$B$4:$B$23, TeamForm!$AD$4:$AD$23))/(MAX(TeamForm!$AA$4:$AA$23)*MAX(TeamForm!$AD$4:$AD$23)), AA38="BLANK", "0")</f>
        <v>2.5058888387711118</v>
      </c>
      <c r="AB61" s="258" cm="1">
        <f t="array" ref="AB61">_xlfn.IFS(AB38="A", (10*_xlfn.XLOOKUP($A61, TeamForm!$B$4:$B$23, TeamForm!$AC$4:$AC$23)*_xlfn.XLOOKUP(UPPER(AB17), TeamForm!$B$4:$B$23, TeamForm!$AB$4:$AB$23))/(MAX(TeamForm!$AC$4:$AC$23)*MAX(TeamForm!$AB$4:$AB$23)), AB38="H", (10*_xlfn.XLOOKUP($A61, TeamForm!$B$4:$B$23, TeamForm!$AA$4:$AA$23)*_xlfn.XLOOKUP(UPPER(AB17), TeamForm!$B$4:$B$23, TeamForm!$AD$4:$AD$23))/(MAX(TeamForm!$AA$4:$AA$23)*MAX(TeamForm!$AD$4:$AD$23)), AB38="BLANK", "0")</f>
        <v>2.1402336306647149</v>
      </c>
      <c r="AC61" s="258" cm="1">
        <f t="array" ref="AC61">_xlfn.IFS(AC38="A", (10*_xlfn.XLOOKUP($A61, TeamForm!$B$4:$B$23, TeamForm!$AC$4:$AC$23)*_xlfn.XLOOKUP(UPPER(AC17), TeamForm!$B$4:$B$23, TeamForm!$AB$4:$AB$23))/(MAX(TeamForm!$AC$4:$AC$23)*MAX(TeamForm!$AB$4:$AB$23)), AC38="H", (10*_xlfn.XLOOKUP($A61, TeamForm!$B$4:$B$23, TeamForm!$AA$4:$AA$23)*_xlfn.XLOOKUP(UPPER(AC17), TeamForm!$B$4:$B$23, TeamForm!$AD$4:$AD$23))/(MAX(TeamForm!$AA$4:$AA$23)*MAX(TeamForm!$AD$4:$AD$23)), AC38="BLANK", "0")</f>
        <v>2.1452316037802484</v>
      </c>
      <c r="AD61" s="258" cm="1">
        <f t="array" ref="AD61">_xlfn.IFS(AD38="A", (10*_xlfn.XLOOKUP($A61, TeamForm!$B$4:$B$23, TeamForm!$AC$4:$AC$23)*_xlfn.XLOOKUP(UPPER(AD17), TeamForm!$B$4:$B$23, TeamForm!$AB$4:$AB$23))/(MAX(TeamForm!$AC$4:$AC$23)*MAX(TeamForm!$AB$4:$AB$23)), AD38="H", (10*_xlfn.XLOOKUP($A61, TeamForm!$B$4:$B$23, TeamForm!$AA$4:$AA$23)*_xlfn.XLOOKUP(UPPER(AD17), TeamForm!$B$4:$B$23, TeamForm!$AD$4:$AD$23))/(MAX(TeamForm!$AA$4:$AA$23)*MAX(TeamForm!$AD$4:$AD$23)), AD38="BLANK", "0")</f>
        <v>2.9624702797336453</v>
      </c>
      <c r="AE61" s="258" cm="1">
        <f t="array" ref="AE61">_xlfn.IFS(AE38="A", (10*_xlfn.XLOOKUP($A61, TeamForm!$B$4:$B$23, TeamForm!$AC$4:$AC$23)*_xlfn.XLOOKUP(UPPER(AE17), TeamForm!$B$4:$B$23, TeamForm!$AB$4:$AB$23))/(MAX(TeamForm!$AC$4:$AC$23)*MAX(TeamForm!$AB$4:$AB$23)), AE38="H", (10*_xlfn.XLOOKUP($A61, TeamForm!$B$4:$B$23, TeamForm!$AA$4:$AA$23)*_xlfn.XLOOKUP(UPPER(AE17), TeamForm!$B$4:$B$23, TeamForm!$AD$4:$AD$23))/(MAX(TeamForm!$AA$4:$AA$23)*MAX(TeamForm!$AD$4:$AD$23)), AE38="BLANK", "0")</f>
        <v>3.1708316263826295</v>
      </c>
      <c r="AF61" s="258" cm="1">
        <f t="array" ref="AF61">_xlfn.IFS(AF38="A", (10*_xlfn.XLOOKUP($A61, TeamForm!$B$4:$B$23, TeamForm!$AC$4:$AC$23)*_xlfn.XLOOKUP(UPPER(AF17), TeamForm!$B$4:$B$23, TeamForm!$AB$4:$AB$23))/(MAX(TeamForm!$AC$4:$AC$23)*MAX(TeamForm!$AB$4:$AB$23)), AF38="H", (10*_xlfn.XLOOKUP($A61, TeamForm!$B$4:$B$23, TeamForm!$AA$4:$AA$23)*_xlfn.XLOOKUP(UPPER(AF17), TeamForm!$B$4:$B$23, TeamForm!$AD$4:$AD$23))/(MAX(TeamForm!$AA$4:$AA$23)*MAX(TeamForm!$AD$4:$AD$23)), AF38="BLANK", "0")</f>
        <v>2.8343634568262437</v>
      </c>
      <c r="AG61" s="258" cm="1">
        <f t="array" ref="AG61">_xlfn.IFS(AG38="A", (10*_xlfn.XLOOKUP($A61, TeamForm!$B$4:$B$23, TeamForm!$AC$4:$AC$23)*_xlfn.XLOOKUP(UPPER(AG17), TeamForm!$B$4:$B$23, TeamForm!$AB$4:$AB$23))/(MAX(TeamForm!$AC$4:$AC$23)*MAX(TeamForm!$AB$4:$AB$23)), AG38="H", (10*_xlfn.XLOOKUP($A61, TeamForm!$B$4:$B$23, TeamForm!$AA$4:$AA$23)*_xlfn.XLOOKUP(UPPER(AG17), TeamForm!$B$4:$B$23, TeamForm!$AD$4:$AD$23))/(MAX(TeamForm!$AA$4:$AA$23)*MAX(TeamForm!$AD$4:$AD$23)), AG38="BLANK", "0")</f>
        <v>1.244234330192544</v>
      </c>
      <c r="AH61" s="258" cm="1">
        <f t="array" ref="AH61">_xlfn.IFS(AH38="A", (10*_xlfn.XLOOKUP($A61, TeamForm!$B$4:$B$23, TeamForm!$AC$4:$AC$23)*_xlfn.XLOOKUP(UPPER(AH17), TeamForm!$B$4:$B$23, TeamForm!$AB$4:$AB$23))/(MAX(TeamForm!$AC$4:$AC$23)*MAX(TeamForm!$AB$4:$AB$23)), AH38="H", (10*_xlfn.XLOOKUP($A61, TeamForm!$B$4:$B$23, TeamForm!$AA$4:$AA$23)*_xlfn.XLOOKUP(UPPER(AH17), TeamForm!$B$4:$B$23, TeamForm!$AD$4:$AD$23))/(MAX(TeamForm!$AA$4:$AA$23)*MAX(TeamForm!$AD$4:$AD$23)), AH38="BLANK", "0")</f>
        <v>2.4201103362131779</v>
      </c>
      <c r="AI61" s="258" cm="1">
        <f t="array" ref="AI61">_xlfn.IFS(AI38="A", (10*_xlfn.XLOOKUP($A61, TeamForm!$B$4:$B$23, TeamForm!$AC$4:$AC$23)*_xlfn.XLOOKUP(UPPER(AI17), TeamForm!$B$4:$B$23, TeamForm!$AB$4:$AB$23))/(MAX(TeamForm!$AC$4:$AC$23)*MAX(TeamForm!$AB$4:$AB$23)), AI38="H", (10*_xlfn.XLOOKUP($A61, TeamForm!$B$4:$B$23, TeamForm!$AA$4:$AA$23)*_xlfn.XLOOKUP(UPPER(AI17), TeamForm!$B$4:$B$23, TeamForm!$AD$4:$AD$23))/(MAX(TeamForm!$AA$4:$AA$23)*MAX(TeamForm!$AD$4:$AD$23)), AI38="BLANK", "0")</f>
        <v>2.3744929965506563</v>
      </c>
      <c r="AJ61" s="258" cm="1">
        <f t="array" ref="AJ61">_xlfn.IFS(AJ38="A", (10*_xlfn.XLOOKUP($A61, TeamForm!$B$4:$B$23, TeamForm!$AC$4:$AC$23)*_xlfn.XLOOKUP(UPPER(AJ17), TeamForm!$B$4:$B$23, TeamForm!$AB$4:$AB$23))/(MAX(TeamForm!$AC$4:$AC$23)*MAX(TeamForm!$AB$4:$AB$23)), AJ38="H", (10*_xlfn.XLOOKUP($A61, TeamForm!$B$4:$B$23, TeamForm!$AA$4:$AA$23)*_xlfn.XLOOKUP(UPPER(AJ17), TeamForm!$B$4:$B$23, TeamForm!$AD$4:$AD$23))/(MAX(TeamForm!$AA$4:$AA$23)*MAX(TeamForm!$AD$4:$AD$23)), AJ38="BLANK", "0")</f>
        <v>4.3156974445502483</v>
      </c>
      <c r="AK61" s="258" cm="1">
        <f t="array" ref="AK61">_xlfn.IFS(AK38="A", (10*_xlfn.XLOOKUP($A61, TeamForm!$B$4:$B$23, TeamForm!$AC$4:$AC$23)*_xlfn.XLOOKUP(UPPER(AK17), TeamForm!$B$4:$B$23, TeamForm!$AB$4:$AB$23))/(MAX(TeamForm!$AC$4:$AC$23)*MAX(TeamForm!$AB$4:$AB$23)), AK38="H", (10*_xlfn.XLOOKUP($A61, TeamForm!$B$4:$B$23, TeamForm!$AA$4:$AA$23)*_xlfn.XLOOKUP(UPPER(AK17), TeamForm!$B$4:$B$23, TeamForm!$AD$4:$AD$23))/(MAX(TeamForm!$AA$4:$AA$23)*MAX(TeamForm!$AD$4:$AD$23)), AK38="BLANK", "0")</f>
        <v>2.2459103433078411</v>
      </c>
      <c r="AL61" s="258" cm="1">
        <f t="array" ref="AL61">_xlfn.IFS(AL38="A", (10*_xlfn.XLOOKUP($A61, TeamForm!$B$4:$B$23, TeamForm!$AC$4:$AC$23)*_xlfn.XLOOKUP(UPPER(AL17), TeamForm!$B$4:$B$23, TeamForm!$AB$4:$AB$23))/(MAX(TeamForm!$AC$4:$AC$23)*MAX(TeamForm!$AB$4:$AB$23)), AL38="H", (10*_xlfn.XLOOKUP($A61, TeamForm!$B$4:$B$23, TeamForm!$AA$4:$AA$23)*_xlfn.XLOOKUP(UPPER(AL17), TeamForm!$B$4:$B$23, TeamForm!$AD$4:$AD$23))/(MAX(TeamForm!$AA$4:$AA$23)*MAX(TeamForm!$AD$4:$AD$23)), AL38="BLANK", "0")</f>
        <v>2.9794883385836783</v>
      </c>
      <c r="AM61" s="259" cm="1">
        <f t="array" ref="AM61">_xlfn.IFS(AM38="A", (10*_xlfn.XLOOKUP($A61, TeamForm!$B$4:$B$23, TeamForm!$AC$4:$AC$23)*_xlfn.XLOOKUP(UPPER(AM17), TeamForm!$B$4:$B$23, TeamForm!$AB$4:$AB$23))/(MAX(TeamForm!$AC$4:$AC$23)*MAX(TeamForm!$AB$4:$AB$23)), AM38="H", (10*_xlfn.XLOOKUP($A61, TeamForm!$B$4:$B$23, TeamForm!$AA$4:$AA$23)*_xlfn.XLOOKUP(UPPER(AM17), TeamForm!$B$4:$B$23, TeamForm!$AD$4:$AD$23))/(MAX(TeamForm!$AA$4:$AA$23)*MAX(TeamForm!$AD$4:$AD$23)), AM38="BLANK", "0")</f>
        <v>3.2268137816175706</v>
      </c>
      <c r="AO61" s="179" t="s">
        <v>106</v>
      </c>
      <c r="AP61" s="263" cm="1">
        <f t="array" ref="AP61">_xlfn.IFS(B38="A", 10*(MIN(TeamForm!$AA$4:$AA$23)*MIN(TeamForm!$AD$4:$AD$23))/(_xlfn.XLOOKUP($AO61, TeamForm!$B$4:$B$23, TeamForm!$AD$4:$AD$23)*_xlfn.XLOOKUP(UPPER(B17), TeamForm!$B$4:$B$23, TeamForm!$AA$4:$AA$23)), B38="H", 10*(MIN(TeamForm!$AB$4:$AB$23)*MIN(TeamForm!$AC$4:$AC$23))/(_xlfn.XLOOKUP($AO61, TeamForm!$B$4:$B$23, TeamForm!$AB$4:$AB$23)*_xlfn.XLOOKUP(UPPER(B17), TeamForm!$B$4:$B$23, TeamForm!$AC$4:$AC$23)), B38="BLANK", 0)</f>
        <v>5.0778169014084513</v>
      </c>
      <c r="AQ61" s="263" cm="1">
        <f t="array" ref="AQ61">_xlfn.IFS(C38="A", 10*(MIN(TeamForm!$AA$4:$AA$23)*MIN(TeamForm!$AD$4:$AD$23))/(_xlfn.XLOOKUP($AO61, TeamForm!$B$4:$B$23, TeamForm!$AD$4:$AD$23)*_xlfn.XLOOKUP(UPPER(C17), TeamForm!$B$4:$B$23, TeamForm!$AA$4:$AA$23)), C38="H", 10*(MIN(TeamForm!$AB$4:$AB$23)*MIN(TeamForm!$AC$4:$AC$23))/(_xlfn.XLOOKUP($AO61, TeamForm!$B$4:$B$23, TeamForm!$AB$4:$AB$23)*_xlfn.XLOOKUP(UPPER(C17), TeamForm!$B$4:$B$23, TeamForm!$AC$4:$AC$23)), C38="BLANK", 0)</f>
        <v>2.2568897886878401</v>
      </c>
      <c r="AR61" s="263" cm="1">
        <f t="array" ref="AR61">_xlfn.IFS(D38="A", 10*(MIN(TeamForm!$AA$4:$AA$23)*MIN(TeamForm!$AD$4:$AD$23))/(_xlfn.XLOOKUP($AO61, TeamForm!$B$4:$B$23, TeamForm!$AD$4:$AD$23)*_xlfn.XLOOKUP(UPPER(D17), TeamForm!$B$4:$B$23, TeamForm!$AA$4:$AA$23)), D38="H", 10*(MIN(TeamForm!$AB$4:$AB$23)*MIN(TeamForm!$AC$4:$AC$23))/(_xlfn.XLOOKUP($AO61, TeamForm!$B$4:$B$23, TeamForm!$AB$4:$AB$23)*_xlfn.XLOOKUP(UPPER(D17), TeamForm!$B$4:$B$23, TeamForm!$AC$4:$AC$23)), D38="BLANK", 0)</f>
        <v>6.9000000000000012</v>
      </c>
      <c r="AS61" s="263" cm="1">
        <f t="array" ref="AS61">_xlfn.IFS(E38="A", 10*(MIN(TeamForm!$AA$4:$AA$23)*MIN(TeamForm!$AD$4:$AD$23))/(_xlfn.XLOOKUP($AO61, TeamForm!$B$4:$B$23, TeamForm!$AD$4:$AD$23)*_xlfn.XLOOKUP(UPPER(E17), TeamForm!$B$4:$B$23, TeamForm!$AA$4:$AA$23)), E38="H", 10*(MIN(TeamForm!$AB$4:$AB$23)*MIN(TeamForm!$AC$4:$AC$23))/(_xlfn.XLOOKUP($AO61, TeamForm!$B$4:$B$23, TeamForm!$AB$4:$AB$23)*_xlfn.XLOOKUP(UPPER(E17), TeamForm!$B$4:$B$23, TeamForm!$AC$4:$AC$23)), E38="BLANK", 0)</f>
        <v>1.7639519359145526</v>
      </c>
      <c r="AT61" s="263" cm="1">
        <f t="array" ref="AT61">_xlfn.IFS(F38="A", 10*(MIN(TeamForm!$AA$4:$AA$23)*MIN(TeamForm!$AD$4:$AD$23))/(_xlfn.XLOOKUP($AO61, TeamForm!$B$4:$B$23, TeamForm!$AD$4:$AD$23)*_xlfn.XLOOKUP(UPPER(F17), TeamForm!$B$4:$B$23, TeamForm!$AA$4:$AA$23)), F38="H", 10*(MIN(TeamForm!$AB$4:$AB$23)*MIN(TeamForm!$AC$4:$AC$23))/(_xlfn.XLOOKUP($AO61, TeamForm!$B$4:$B$23, TeamForm!$AB$4:$AB$23)*_xlfn.XLOOKUP(UPPER(F17), TeamForm!$B$4:$B$23, TeamForm!$AC$4:$AC$23)), F38="BLANK", 0)</f>
        <v>6.9000000000000012</v>
      </c>
      <c r="AU61" s="263" cm="1">
        <f t="array" ref="AU61">_xlfn.IFS(G38="A", 10*(MIN(TeamForm!$AA$4:$AA$23)*MIN(TeamForm!$AD$4:$AD$23))/(_xlfn.XLOOKUP($AO61, TeamForm!$B$4:$B$23, TeamForm!$AD$4:$AD$23)*_xlfn.XLOOKUP(UPPER(G17), TeamForm!$B$4:$B$23, TeamForm!$AA$4:$AA$23)), G38="H", 10*(MIN(TeamForm!$AB$4:$AB$23)*MIN(TeamForm!$AC$4:$AC$23))/(_xlfn.XLOOKUP($AO61, TeamForm!$B$4:$B$23, TeamForm!$AB$4:$AB$23)*_xlfn.XLOOKUP(UPPER(G17), TeamForm!$B$4:$B$23, TeamForm!$AC$4:$AC$23)), G38="BLANK", 0)</f>
        <v>1.3677018633540372</v>
      </c>
      <c r="AV61" s="263" cm="1">
        <f t="array" ref="AV61">_xlfn.IFS(H38="A", 10*(MIN(TeamForm!$AA$4:$AA$23)*MIN(TeamForm!$AD$4:$AD$23))/(_xlfn.XLOOKUP($AO61, TeamForm!$B$4:$B$23, TeamForm!$AD$4:$AD$23)*_xlfn.XLOOKUP(UPPER(H17), TeamForm!$B$4:$B$23, TeamForm!$AA$4:$AA$23)), H38="H", 10*(MIN(TeamForm!$AB$4:$AB$23)*MIN(TeamForm!$AC$4:$AC$23))/(_xlfn.XLOOKUP($AO61, TeamForm!$B$4:$B$23, TeamForm!$AB$4:$AB$23)*_xlfn.XLOOKUP(UPPER(H17), TeamForm!$B$4:$B$23, TeamForm!$AC$4:$AC$23)), H38="BLANK", 0)</f>
        <v>2.1268168783285537</v>
      </c>
      <c r="AW61" s="263" cm="1">
        <f t="array" ref="AW61">_xlfn.IFS(I38="A", 10*(MIN(TeamForm!$AA$4:$AA$23)*MIN(TeamForm!$AD$4:$AD$23))/(_xlfn.XLOOKUP($AO61, TeamForm!$B$4:$B$23, TeamForm!$AD$4:$AD$23)*_xlfn.XLOOKUP(UPPER(I17), TeamForm!$B$4:$B$23, TeamForm!$AA$4:$AA$23)), I38="H", 10*(MIN(TeamForm!$AB$4:$AB$23)*MIN(TeamForm!$AC$4:$AC$23))/(_xlfn.XLOOKUP($AO61, TeamForm!$B$4:$B$23, TeamForm!$AB$4:$AB$23)*_xlfn.XLOOKUP(UPPER(I17), TeamForm!$B$4:$B$23, TeamForm!$AC$4:$AC$23)), I38="BLANK", 0)</f>
        <v>1.1493137444422965</v>
      </c>
      <c r="AX61" s="263" cm="1">
        <f t="array" ref="AX61">_xlfn.IFS(J38="A", 10*(MIN(TeamForm!$AA$4:$AA$23)*MIN(TeamForm!$AD$4:$AD$23))/(_xlfn.XLOOKUP($AO61, TeamForm!$B$4:$B$23, TeamForm!$AD$4:$AD$23)*_xlfn.XLOOKUP(UPPER(J17), TeamForm!$B$4:$B$23, TeamForm!$AA$4:$AA$23)), J38="H", 10*(MIN(TeamForm!$AB$4:$AB$23)*MIN(TeamForm!$AC$4:$AC$23))/(_xlfn.XLOOKUP($AO61, TeamForm!$B$4:$B$23, TeamForm!$AB$4:$AB$23)*_xlfn.XLOOKUP(UPPER(J17), TeamForm!$B$4:$B$23, TeamForm!$AC$4:$AC$23)), J38="BLANK", 0)</f>
        <v>4.2276547231270367</v>
      </c>
      <c r="AY61" s="263" cm="1">
        <f t="array" ref="AY61">_xlfn.IFS(K38="A", 10*(MIN(TeamForm!$AA$4:$AA$23)*MIN(TeamForm!$AD$4:$AD$23))/(_xlfn.XLOOKUP($AO61, TeamForm!$B$4:$B$23, TeamForm!$AD$4:$AD$23)*_xlfn.XLOOKUP(UPPER(K17), TeamForm!$B$4:$B$23, TeamForm!$AA$4:$AA$23)), K38="H", 10*(MIN(TeamForm!$AB$4:$AB$23)*MIN(TeamForm!$AC$4:$AC$23))/(_xlfn.XLOOKUP($AO61, TeamForm!$B$4:$B$23, TeamForm!$AB$4:$AB$23)*_xlfn.XLOOKUP(UPPER(K17), TeamForm!$B$4:$B$23, TeamForm!$AC$4:$AC$23)), K38="BLANK", 0)</f>
        <v>3.8571428571428568</v>
      </c>
      <c r="AZ61" s="263" cm="1">
        <f t="array" ref="AZ61">_xlfn.IFS(L38="A", 10*(MIN(TeamForm!$AA$4:$AA$23)*MIN(TeamForm!$AD$4:$AD$23))/(_xlfn.XLOOKUP($AO61, TeamForm!$B$4:$B$23, TeamForm!$AD$4:$AD$23)*_xlfn.XLOOKUP(UPPER(L17), TeamForm!$B$4:$B$23, TeamForm!$AA$4:$AA$23)), L38="H", 10*(MIN(TeamForm!$AB$4:$AB$23)*MIN(TeamForm!$AC$4:$AC$23))/(_xlfn.XLOOKUP($AO61, TeamForm!$B$4:$B$23, TeamForm!$AB$4:$AB$23)*_xlfn.XLOOKUP(UPPER(L17), TeamForm!$B$4:$B$23, TeamForm!$AC$4:$AC$23)), L38="BLANK", 0)</f>
        <v>3.4854380664652567</v>
      </c>
      <c r="BA61" s="263" cm="1">
        <f t="array" ref="BA61">_xlfn.IFS(M38="A", 10*(MIN(TeamForm!$AA$4:$AA$23)*MIN(TeamForm!$AD$4:$AD$23))/(_xlfn.XLOOKUP($AO61, TeamForm!$B$4:$B$23, TeamForm!$AD$4:$AD$23)*_xlfn.XLOOKUP(UPPER(M17), TeamForm!$B$4:$B$23, TeamForm!$AA$4:$AA$23)), M38="H", 10*(MIN(TeamForm!$AB$4:$AB$23)*MIN(TeamForm!$AC$4:$AC$23))/(_xlfn.XLOOKUP($AO61, TeamForm!$B$4:$B$23, TeamForm!$AB$4:$AB$23)*_xlfn.XLOOKUP(UPPER(M17), TeamForm!$B$4:$B$23, TeamForm!$AC$4:$AC$23)), M38="BLANK", 0)</f>
        <v>2.0150482968988301</v>
      </c>
      <c r="BB61" s="263" cm="1">
        <f t="array" ref="BB61">_xlfn.IFS(N38="A", 10*(MIN(TeamForm!$AA$4:$AA$23)*MIN(TeamForm!$AD$4:$AD$23))/(_xlfn.XLOOKUP($AO61, TeamForm!$B$4:$B$23, TeamForm!$AD$4:$AD$23)*_xlfn.XLOOKUP(UPPER(N17), TeamForm!$B$4:$B$23, TeamForm!$AA$4:$AA$23)), N38="H", 10*(MIN(TeamForm!$AB$4:$AB$23)*MIN(TeamForm!$AC$4:$AC$23))/(_xlfn.XLOOKUP($AO61, TeamForm!$B$4:$B$23, TeamForm!$AB$4:$AB$23)*_xlfn.XLOOKUP(UPPER(N17), TeamForm!$B$4:$B$23, TeamForm!$AC$4:$AC$23)), N38="BLANK", 0)</f>
        <v>3.6462705436156755</v>
      </c>
      <c r="BC61" s="263" cm="1">
        <f t="array" ref="BC61">_xlfn.IFS(O38="A", 10*(MIN(TeamForm!$AA$4:$AA$23)*MIN(TeamForm!$AD$4:$AD$23))/(_xlfn.XLOOKUP($AO61, TeamForm!$B$4:$B$23, TeamForm!$AD$4:$AD$23)*_xlfn.XLOOKUP(UPPER(O17), TeamForm!$B$4:$B$23, TeamForm!$AA$4:$AA$23)), O38="H", 10*(MIN(TeamForm!$AB$4:$AB$23)*MIN(TeamForm!$AC$4:$AC$23))/(_xlfn.XLOOKUP($AO61, TeamForm!$B$4:$B$23, TeamForm!$AB$4:$AB$23)*_xlfn.XLOOKUP(UPPER(O17), TeamForm!$B$4:$B$23, TeamForm!$AC$4:$AC$23)), O38="BLANK", 0)</f>
        <v>2.4533300321861846</v>
      </c>
      <c r="BD61" s="263" cm="1">
        <f t="array" ref="BD61">_xlfn.IFS(P38="A", 10*(MIN(TeamForm!$AA$4:$AA$23)*MIN(TeamForm!$AD$4:$AD$23))/(_xlfn.XLOOKUP($AO61, TeamForm!$B$4:$B$23, TeamForm!$AD$4:$AD$23)*_xlfn.XLOOKUP(UPPER(P17), TeamForm!$B$4:$B$23, TeamForm!$AA$4:$AA$23)), P38="H", 10*(MIN(TeamForm!$AB$4:$AB$23)*MIN(TeamForm!$AC$4:$AC$23))/(_xlfn.XLOOKUP($AO61, TeamForm!$B$4:$B$23, TeamForm!$AB$4:$AB$23)*_xlfn.XLOOKUP(UPPER(P17), TeamForm!$B$4:$B$23, TeamForm!$AC$4:$AC$23)), P38="BLANK", 0)</f>
        <v>4.5963346613545806</v>
      </c>
      <c r="BE61" s="263" cm="1">
        <f t="array" ref="BE61">_xlfn.IFS(Q38="A", 10*(MIN(TeamForm!$AA$4:$AA$23)*MIN(TeamForm!$AD$4:$AD$23))/(_xlfn.XLOOKUP($AO61, TeamForm!$B$4:$B$23, TeamForm!$AD$4:$AD$23)*_xlfn.XLOOKUP(UPPER(Q17), TeamForm!$B$4:$B$23, TeamForm!$AA$4:$AA$23)), Q38="H", 10*(MIN(TeamForm!$AB$4:$AB$23)*MIN(TeamForm!$AC$4:$AC$23))/(_xlfn.XLOOKUP($AO61, TeamForm!$B$4:$B$23, TeamForm!$AB$4:$AB$23)*_xlfn.XLOOKUP(UPPER(Q17), TeamForm!$B$4:$B$23, TeamForm!$AC$4:$AC$23)), Q38="BLANK", 0)</f>
        <v>1.6441015430562469</v>
      </c>
      <c r="BF61" s="263" cm="1">
        <f t="array" ref="BF61">_xlfn.IFS(R38="A", 10*(MIN(TeamForm!$AA$4:$AA$23)*MIN(TeamForm!$AD$4:$AD$23))/(_xlfn.XLOOKUP($AO61, TeamForm!$B$4:$B$23, TeamForm!$AD$4:$AD$23)*_xlfn.XLOOKUP(UPPER(R17), TeamForm!$B$4:$B$23, TeamForm!$AA$4:$AA$23)), R38="H", 10*(MIN(TeamForm!$AB$4:$AB$23)*MIN(TeamForm!$AC$4:$AC$23))/(_xlfn.XLOOKUP($AO61, TeamForm!$B$4:$B$23, TeamForm!$AB$4:$AB$23)*_xlfn.XLOOKUP(UPPER(R17), TeamForm!$B$4:$B$23, TeamForm!$AC$4:$AC$23)), R38="BLANK", 0)</f>
        <v>2.6541964285714283</v>
      </c>
      <c r="BG61" s="263" cm="1">
        <f t="array" ref="BG61">_xlfn.IFS(S38="A", 10*(MIN(TeamForm!$AA$4:$AA$23)*MIN(TeamForm!$AD$4:$AD$23))/(_xlfn.XLOOKUP($AO61, TeamForm!$B$4:$B$23, TeamForm!$AD$4:$AD$23)*_xlfn.XLOOKUP(UPPER(S17), TeamForm!$B$4:$B$23, TeamForm!$AA$4:$AA$23)), S38="H", 10*(MIN(TeamForm!$AB$4:$AB$23)*MIN(TeamForm!$AC$4:$AC$23))/(_xlfn.XLOOKUP($AO61, TeamForm!$B$4:$B$23, TeamForm!$AB$4:$AB$23)*_xlfn.XLOOKUP(UPPER(S17), TeamForm!$B$4:$B$23, TeamForm!$AC$4:$AC$23)), S38="BLANK", 0)</f>
        <v>5.0015028901734109</v>
      </c>
      <c r="BH61" s="263" cm="1">
        <f t="array" ref="BH61">_xlfn.IFS(T38="A", 10*(MIN(TeamForm!$AA$4:$AA$23)*MIN(TeamForm!$AD$4:$AD$23))/(_xlfn.XLOOKUP($AO61, TeamForm!$B$4:$B$23, TeamForm!$AD$4:$AD$23)*_xlfn.XLOOKUP(UPPER(T17), TeamForm!$B$4:$B$23, TeamForm!$AA$4:$AA$23)), T38="H", 10*(MIN(TeamForm!$AB$4:$AB$23)*MIN(TeamForm!$AC$4:$AC$23))/(_xlfn.XLOOKUP($AO61, TeamForm!$B$4:$B$23, TeamForm!$AB$4:$AB$23)*_xlfn.XLOOKUP(UPPER(T17), TeamForm!$B$4:$B$23, TeamForm!$AC$4:$AC$23)), T38="BLANK", 0)</f>
        <v>3.9919723183391014</v>
      </c>
      <c r="BI61" s="263" cm="1">
        <f t="array" ref="BI61">_xlfn.IFS(U38="A", 10*(MIN(TeamForm!$AA$4:$AA$23)*MIN(TeamForm!$AD$4:$AD$23))/(_xlfn.XLOOKUP($AO61, TeamForm!$B$4:$B$23, TeamForm!$AD$4:$AD$23)*_xlfn.XLOOKUP(UPPER(U17), TeamForm!$B$4:$B$23, TeamForm!$AA$4:$AA$23)), U38="H", 10*(MIN(TeamForm!$AB$4:$AB$23)*MIN(TeamForm!$AC$4:$AC$23))/(_xlfn.XLOOKUP($AO61, TeamForm!$B$4:$B$23, TeamForm!$AB$4:$AB$23)*_xlfn.XLOOKUP(UPPER(U17), TeamForm!$B$4:$B$23, TeamForm!$AC$4:$AC$23)), U38="BLANK", 0)</f>
        <v>1.400015698587127</v>
      </c>
      <c r="BJ61" s="263" cm="1">
        <f t="array" ref="BJ61">_xlfn.IFS(V38="A", 10*(MIN(TeamForm!$AA$4:$AA$23)*MIN(TeamForm!$AD$4:$AD$23))/(_xlfn.XLOOKUP($AO61, TeamForm!$B$4:$B$23, TeamForm!$AD$4:$AD$23)*_xlfn.XLOOKUP(UPPER(V17), TeamForm!$B$4:$B$23, TeamForm!$AA$4:$AA$23)), V38="H", 10*(MIN(TeamForm!$AB$4:$AB$23)*MIN(TeamForm!$AC$4:$AC$23))/(_xlfn.XLOOKUP($AO61, TeamForm!$B$4:$B$23, TeamForm!$AB$4:$AB$23)*_xlfn.XLOOKUP(UPPER(V17), TeamForm!$B$4:$B$23, TeamForm!$AC$4:$AC$23)), V38="BLANK", 0)</f>
        <v>1.2083409548198281</v>
      </c>
      <c r="BK61" s="263" cm="1">
        <f t="array" ref="BK61">_xlfn.IFS(W38="A", 10*(MIN(TeamForm!$AA$4:$AA$23)*MIN(TeamForm!$AD$4:$AD$23))/(_xlfn.XLOOKUP($AO61, TeamForm!$B$4:$B$23, TeamForm!$AD$4:$AD$23)*_xlfn.XLOOKUP(UPPER(W17), TeamForm!$B$4:$B$23, TeamForm!$AA$4:$AA$23)), W38="H", 10*(MIN(TeamForm!$AB$4:$AB$23)*MIN(TeamForm!$AC$4:$AC$23))/(_xlfn.XLOOKUP($AO61, TeamForm!$B$4:$B$23, TeamForm!$AB$4:$AB$23)*_xlfn.XLOOKUP(UPPER(W17), TeamForm!$B$4:$B$23, TeamForm!$AC$4:$AC$23)), W38="BLANK", 0)</f>
        <v>6.9000000000000012</v>
      </c>
      <c r="BL61" s="263" cm="1">
        <f t="array" ref="BL61">_xlfn.IFS(X38="A", 10*(MIN(TeamForm!$AA$4:$AA$23)*MIN(TeamForm!$AD$4:$AD$23))/(_xlfn.XLOOKUP($AO61, TeamForm!$B$4:$B$23, TeamForm!$AD$4:$AD$23)*_xlfn.XLOOKUP(UPPER(X17), TeamForm!$B$4:$B$23, TeamForm!$AA$4:$AA$23)), X38="H", 10*(MIN(TeamForm!$AB$4:$AB$23)*MIN(TeamForm!$AC$4:$AC$23))/(_xlfn.XLOOKUP($AO61, TeamForm!$B$4:$B$23, TeamForm!$AB$4:$AB$23)*_xlfn.XLOOKUP(UPPER(X17), TeamForm!$B$4:$B$23, TeamForm!$AC$4:$AC$23)), X38="BLANK", 0)</f>
        <v>3.3576251455180444</v>
      </c>
      <c r="BM61" s="263" cm="1">
        <f t="array" ref="BM61">_xlfn.IFS(Y38="A", 10*(MIN(TeamForm!$AA$4:$AA$23)*MIN(TeamForm!$AD$4:$AD$23))/(_xlfn.XLOOKUP($AO61, TeamForm!$B$4:$B$23, TeamForm!$AD$4:$AD$23)*_xlfn.XLOOKUP(UPPER(Y17), TeamForm!$B$4:$B$23, TeamForm!$AA$4:$AA$23)), Y38="H", 10*(MIN(TeamForm!$AB$4:$AB$23)*MIN(TeamForm!$AC$4:$AC$23))/(_xlfn.XLOOKUP($AO61, TeamForm!$B$4:$B$23, TeamForm!$AB$4:$AB$23)*_xlfn.XLOOKUP(UPPER(Y17), TeamForm!$B$4:$B$23, TeamForm!$AC$4:$AC$23)), Y38="BLANK", 0)</f>
        <v>1.8329941982678888</v>
      </c>
      <c r="BN61" s="263" cm="1">
        <f t="array" ref="BN61">_xlfn.IFS(Z38="A", 10*(MIN(TeamForm!$AA$4:$AA$23)*MIN(TeamForm!$AD$4:$AD$23))/(_xlfn.XLOOKUP($AO61, TeamForm!$B$4:$B$23, TeamForm!$AD$4:$AD$23)*_xlfn.XLOOKUP(UPPER(Z17), TeamForm!$B$4:$B$23, TeamForm!$AA$4:$AA$23)), Z38="H", 10*(MIN(TeamForm!$AB$4:$AB$23)*MIN(TeamForm!$AC$4:$AC$23))/(_xlfn.XLOOKUP($AO61, TeamForm!$B$4:$B$23, TeamForm!$AB$4:$AB$23)*_xlfn.XLOOKUP(UPPER(Z17), TeamForm!$B$4:$B$23, TeamForm!$AC$4:$AC$23)), Z38="BLANK", 0)</f>
        <v>3.8571428571428568</v>
      </c>
      <c r="BO61" s="263" cm="1">
        <f t="array" ref="BO61">_xlfn.IFS(AA38="A", 10*(MIN(TeamForm!$AA$4:$AA$23)*MIN(TeamForm!$AD$4:$AD$23))/(_xlfn.XLOOKUP($AO61, TeamForm!$B$4:$B$23, TeamForm!$AD$4:$AD$23)*_xlfn.XLOOKUP(UPPER(AA17), TeamForm!$B$4:$B$23, TeamForm!$AA$4:$AA$23)), AA38="H", 10*(MIN(TeamForm!$AB$4:$AB$23)*MIN(TeamForm!$AC$4:$AC$23))/(_xlfn.XLOOKUP($AO61, TeamForm!$B$4:$B$23, TeamForm!$AB$4:$AB$23)*_xlfn.XLOOKUP(UPPER(AA17), TeamForm!$B$4:$B$23, TeamForm!$AC$4:$AC$23)), AA38="BLANK", 0)</f>
        <v>3.4193242442205092</v>
      </c>
      <c r="BP61" s="263" cm="1">
        <f t="array" ref="BP61">_xlfn.IFS(AB38="A", 10*(MIN(TeamForm!$AA$4:$AA$23)*MIN(TeamForm!$AD$4:$AD$23))/(_xlfn.XLOOKUP($AO61, TeamForm!$B$4:$B$23, TeamForm!$AD$4:$AD$23)*_xlfn.XLOOKUP(UPPER(AB17), TeamForm!$B$4:$B$23, TeamForm!$AA$4:$AA$23)), AB38="H", 10*(MIN(TeamForm!$AB$4:$AB$23)*MIN(TeamForm!$AC$4:$AC$23))/(_xlfn.XLOOKUP($AO61, TeamForm!$B$4:$B$23, TeamForm!$AB$4:$AB$23)*_xlfn.XLOOKUP(UPPER(AB17), TeamForm!$B$4:$B$23, TeamForm!$AC$4:$AC$23)), AB38="BLANK", 0)</f>
        <v>3.1180540540540544</v>
      </c>
      <c r="BQ61" s="263" cm="1">
        <f t="array" ref="BQ61">_xlfn.IFS(AC38="A", 10*(MIN(TeamForm!$AA$4:$AA$23)*MIN(TeamForm!$AD$4:$AD$23))/(_xlfn.XLOOKUP($AO61, TeamForm!$B$4:$B$23, TeamForm!$AD$4:$AD$23)*_xlfn.XLOOKUP(UPPER(AC17), TeamForm!$B$4:$B$23, TeamForm!$AA$4:$AA$23)), AC38="H", 10*(MIN(TeamForm!$AB$4:$AB$23)*MIN(TeamForm!$AC$4:$AC$23))/(_xlfn.XLOOKUP($AO61, TeamForm!$B$4:$B$23, TeamForm!$AB$4:$AB$23)*_xlfn.XLOOKUP(UPPER(AC17), TeamForm!$B$4:$B$23, TeamForm!$AC$4:$AC$23)), AC38="BLANK", 0)</f>
        <v>1.6907953360508106</v>
      </c>
      <c r="BR61" s="263" cm="1">
        <f t="array" ref="BR61">_xlfn.IFS(AD38="A", 10*(MIN(TeamForm!$AA$4:$AA$23)*MIN(TeamForm!$AD$4:$AD$23))/(_xlfn.XLOOKUP($AO61, TeamForm!$B$4:$B$23, TeamForm!$AD$4:$AD$23)*_xlfn.XLOOKUP(UPPER(AD17), TeamForm!$B$4:$B$23, TeamForm!$AA$4:$AA$23)), AD38="H", 10*(MIN(TeamForm!$AB$4:$AB$23)*MIN(TeamForm!$AC$4:$AC$23))/(_xlfn.XLOOKUP($AO61, TeamForm!$B$4:$B$23, TeamForm!$AB$4:$AB$23)*_xlfn.XLOOKUP(UPPER(AD17), TeamForm!$B$4:$B$23, TeamForm!$AC$4:$AC$23)), AD38="BLANK", 0)</f>
        <v>5.9714285714285715</v>
      </c>
      <c r="BS61" s="263" cm="1">
        <f t="array" ref="BS61">_xlfn.IFS(AE38="A", 10*(MIN(TeamForm!$AA$4:$AA$23)*MIN(TeamForm!$AD$4:$AD$23))/(_xlfn.XLOOKUP($AO61, TeamForm!$B$4:$B$23, TeamForm!$AD$4:$AD$23)*_xlfn.XLOOKUP(UPPER(AE17), TeamForm!$B$4:$B$23, TeamForm!$AA$4:$AA$23)), AE38="H", 10*(MIN(TeamForm!$AB$4:$AB$23)*MIN(TeamForm!$AC$4:$AC$23))/(_xlfn.XLOOKUP($AO61, TeamForm!$B$4:$B$23, TeamForm!$AB$4:$AB$23)*_xlfn.XLOOKUP(UPPER(AE17), TeamForm!$B$4:$B$23, TeamForm!$AC$4:$AC$23)), AE38="BLANK", 0)</f>
        <v>3.8571428571428568</v>
      </c>
      <c r="BT61" s="263" cm="1">
        <f t="array" ref="BT61">_xlfn.IFS(AF38="A", 10*(MIN(TeamForm!$AA$4:$AA$23)*MIN(TeamForm!$AD$4:$AD$23))/(_xlfn.XLOOKUP($AO61, TeamForm!$B$4:$B$23, TeamForm!$AD$4:$AD$23)*_xlfn.XLOOKUP(UPPER(AF17), TeamForm!$B$4:$B$23, TeamForm!$AA$4:$AA$23)), AF38="H", 10*(MIN(TeamForm!$AB$4:$AB$23)*MIN(TeamForm!$AC$4:$AC$23))/(_xlfn.XLOOKUP($AO61, TeamForm!$B$4:$B$23, TeamForm!$AB$4:$AB$23)*_xlfn.XLOOKUP(UPPER(AF17), TeamForm!$B$4:$B$23, TeamForm!$AC$4:$AC$23)), AF38="BLANK", 0)</f>
        <v>5.673836065573771</v>
      </c>
      <c r="BU61" s="263" cm="1">
        <f t="array" ref="BU61">_xlfn.IFS(AG38="A", 10*(MIN(TeamForm!$AA$4:$AA$23)*MIN(TeamForm!$AD$4:$AD$23))/(_xlfn.XLOOKUP($AO61, TeamForm!$B$4:$B$23, TeamForm!$AD$4:$AD$23)*_xlfn.XLOOKUP(UPPER(AG17), TeamForm!$B$4:$B$23, TeamForm!$AA$4:$AA$23)), AG38="H", 10*(MIN(TeamForm!$AB$4:$AB$23)*MIN(TeamForm!$AC$4:$AC$23))/(_xlfn.XLOOKUP($AO61, TeamForm!$B$4:$B$23, TeamForm!$AB$4:$AB$23)*_xlfn.XLOOKUP(UPPER(AG17), TeamForm!$B$4:$B$23, TeamForm!$AC$4:$AC$23)), AG38="BLANK", 0)</f>
        <v>1.7731583656427079</v>
      </c>
      <c r="BV61" s="263" cm="1">
        <f t="array" ref="BV61">_xlfn.IFS(AH38="A", 10*(MIN(TeamForm!$AA$4:$AA$23)*MIN(TeamForm!$AD$4:$AD$23))/(_xlfn.XLOOKUP($AO61, TeamForm!$B$4:$B$23, TeamForm!$AD$4:$AD$23)*_xlfn.XLOOKUP(UPPER(AH17), TeamForm!$B$4:$B$23, TeamForm!$AA$4:$AA$23)), AH38="H", 10*(MIN(TeamForm!$AB$4:$AB$23)*MIN(TeamForm!$AC$4:$AC$23))/(_xlfn.XLOOKUP($AO61, TeamForm!$B$4:$B$23, TeamForm!$AB$4:$AB$23)*_xlfn.XLOOKUP(UPPER(AH17), TeamForm!$B$4:$B$23, TeamForm!$AC$4:$AC$23)), AH38="BLANK", 0)</f>
        <v>4.8159183673469395</v>
      </c>
      <c r="BW61" s="263" cm="1">
        <f t="array" ref="BW61">_xlfn.IFS(AI38="A", 10*(MIN(TeamForm!$AA$4:$AA$23)*MIN(TeamForm!$AD$4:$AD$23))/(_xlfn.XLOOKUP($AO61, TeamForm!$B$4:$B$23, TeamForm!$AD$4:$AD$23)*_xlfn.XLOOKUP(UPPER(AI17), TeamForm!$B$4:$B$23, TeamForm!$AA$4:$AA$23)), AI38="H", 10*(MIN(TeamForm!$AB$4:$AB$23)*MIN(TeamForm!$AC$4:$AC$23))/(_xlfn.XLOOKUP($AO61, TeamForm!$B$4:$B$23, TeamForm!$AB$4:$AB$23)*_xlfn.XLOOKUP(UPPER(AI17), TeamForm!$B$4:$B$23, TeamForm!$AC$4:$AC$23)), AI38="BLANK", 0)</f>
        <v>2.1965763546798027</v>
      </c>
      <c r="BX61" s="263" cm="1">
        <f t="array" ref="BX61">_xlfn.IFS(AJ38="A", 10*(MIN(TeamForm!$AA$4:$AA$23)*MIN(TeamForm!$AD$4:$AD$23))/(_xlfn.XLOOKUP($AO61, TeamForm!$B$4:$B$23, TeamForm!$AD$4:$AD$23)*_xlfn.XLOOKUP(UPPER(AJ17), TeamForm!$B$4:$B$23, TeamForm!$AA$4:$AA$23)), AJ38="H", 10*(MIN(TeamForm!$AB$4:$AB$23)*MIN(TeamForm!$AC$4:$AC$23))/(_xlfn.XLOOKUP($AO61, TeamForm!$B$4:$B$23, TeamForm!$AB$4:$AB$23)*_xlfn.XLOOKUP(UPPER(AJ17), TeamForm!$B$4:$B$23, TeamForm!$AC$4:$AC$23)), AJ38="BLANK", 0)</f>
        <v>6.9000000000000012</v>
      </c>
      <c r="BY61" s="263" cm="1">
        <f t="array" ref="BY61">_xlfn.IFS(AK38="A", 10*(MIN(TeamForm!$AA$4:$AA$23)*MIN(TeamForm!$AD$4:$AD$23))/(_xlfn.XLOOKUP($AO61, TeamForm!$B$4:$B$23, TeamForm!$AD$4:$AD$23)*_xlfn.XLOOKUP(UPPER(AK17), TeamForm!$B$4:$B$23, TeamForm!$AA$4:$AA$23)), AK38="H", 10*(MIN(TeamForm!$AB$4:$AB$23)*MIN(TeamForm!$AC$4:$AC$23))/(_xlfn.XLOOKUP($AO61, TeamForm!$B$4:$B$23, TeamForm!$AB$4:$AB$23)*_xlfn.XLOOKUP(UPPER(AK17), TeamForm!$B$4:$B$23, TeamForm!$AC$4:$AC$23)), AK38="BLANK", 0)</f>
        <v>1.6964238158645613</v>
      </c>
      <c r="BZ61" s="263" cm="1">
        <f t="array" ref="BZ61">_xlfn.IFS(AL38="A", 10*(MIN(TeamForm!$AA$4:$AA$23)*MIN(TeamForm!$AD$4:$AD$23))/(_xlfn.XLOOKUP($AO61, TeamForm!$B$4:$B$23, TeamForm!$AD$4:$AD$23)*_xlfn.XLOOKUP(UPPER(AL17), TeamForm!$B$4:$B$23, TeamForm!$AA$4:$AA$23)), AL38="H", 10*(MIN(TeamForm!$AB$4:$AB$23)*MIN(TeamForm!$AC$4:$AC$23))/(_xlfn.XLOOKUP($AO61, TeamForm!$B$4:$B$23, TeamForm!$AB$4:$AB$23)*_xlfn.XLOOKUP(UPPER(AL17), TeamForm!$B$4:$B$23, TeamForm!$AC$4:$AC$23)), AL38="BLANK", 0)</f>
        <v>2.2998723453638155</v>
      </c>
      <c r="CA61" s="259" cm="1">
        <f t="array" ref="CA61">_xlfn.IFS(AM38="A", 10*(MIN(TeamForm!$AA$4:$AA$23)*MIN(TeamForm!$AD$4:$AD$23))/(_xlfn.XLOOKUP($AO61, TeamForm!$B$4:$B$23, TeamForm!$AD$4:$AD$23)*_xlfn.XLOOKUP(UPPER(AM17), TeamForm!$B$4:$B$23, TeamForm!$AA$4:$AA$23)), AM38="H", 10*(MIN(TeamForm!$AB$4:$AB$23)*MIN(TeamForm!$AC$4:$AC$23))/(_xlfn.XLOOKUP($AO61, TeamForm!$B$4:$B$23, TeamForm!$AB$4:$AB$23)*_xlfn.XLOOKUP(UPPER(AM17), TeamForm!$B$4:$B$23, TeamForm!$AC$4:$AC$23)), AM38="BLANK", 0)</f>
        <v>6.3466503667481664</v>
      </c>
    </row>
    <row r="62" spans="1:79">
      <c r="A62" s="172" t="s">
        <v>77</v>
      </c>
      <c r="B62" s="258" cm="1">
        <f t="array" ref="B62">_xlfn.IFS(B39="A", (10*_xlfn.XLOOKUP($A62, TeamForm!$B$4:$B$23, TeamForm!$AC$4:$AC$23)*_xlfn.XLOOKUP(UPPER(B18), TeamForm!$B$4:$B$23, TeamForm!$AB$4:$AB$23))/(MAX(TeamForm!$AC$4:$AC$23)*MAX(TeamForm!$AB$4:$AB$23)), B39="H", (10*_xlfn.XLOOKUP($A62, TeamForm!$B$4:$B$23, TeamForm!$AA$4:$AA$23)*_xlfn.XLOOKUP(UPPER(B18), TeamForm!$B$4:$B$23, TeamForm!$AD$4:$AD$23))/(MAX(TeamForm!$AA$4:$AA$23)*MAX(TeamForm!$AD$4:$AD$23)), B39="BLANK", "0")</f>
        <v>4.1304793117574761</v>
      </c>
      <c r="C62" s="258" cm="1">
        <f t="array" ref="C62">_xlfn.IFS(C39="A", (10*_xlfn.XLOOKUP($A62, TeamForm!$B$4:$B$23, TeamForm!$AC$4:$AC$23)*_xlfn.XLOOKUP(UPPER(C18), TeamForm!$B$4:$B$23, TeamForm!$AB$4:$AB$23))/(MAX(TeamForm!$AC$4:$AC$23)*MAX(TeamForm!$AB$4:$AB$23)), C39="H", (10*_xlfn.XLOOKUP($A62, TeamForm!$B$4:$B$23, TeamForm!$AA$4:$AA$23)*_xlfn.XLOOKUP(UPPER(C18), TeamForm!$B$4:$B$23, TeamForm!$AD$4:$AD$23))/(MAX(TeamForm!$AA$4:$AA$23)*MAX(TeamForm!$AD$4:$AD$23)), C39="BLANK", "0")</f>
        <v>3.1559707481255654</v>
      </c>
      <c r="D62" s="258" cm="1">
        <f t="array" ref="D62">_xlfn.IFS(D39="A", (10*_xlfn.XLOOKUP($A62, TeamForm!$B$4:$B$23, TeamForm!$AC$4:$AC$23)*_xlfn.XLOOKUP(UPPER(D18), TeamForm!$B$4:$B$23, TeamForm!$AB$4:$AB$23))/(MAX(TeamForm!$AC$4:$AC$23)*MAX(TeamForm!$AB$4:$AB$23)), D39="H", (10*_xlfn.XLOOKUP($A62, TeamForm!$B$4:$B$23, TeamForm!$AA$4:$AA$23)*_xlfn.XLOOKUP(UPPER(D18), TeamForm!$B$4:$B$23, TeamForm!$AD$4:$AD$23))/(MAX(TeamForm!$AA$4:$AA$23)*MAX(TeamForm!$AD$4:$AD$23)), D39="BLANK", "0")</f>
        <v>6.7589661465122344</v>
      </c>
      <c r="E62" s="258" cm="1">
        <f t="array" ref="E62">_xlfn.IFS(E39="A", (10*_xlfn.XLOOKUP($A62, TeamForm!$B$4:$B$23, TeamForm!$AC$4:$AC$23)*_xlfn.XLOOKUP(UPPER(E18), TeamForm!$B$4:$B$23, TeamForm!$AB$4:$AB$23))/(MAX(TeamForm!$AC$4:$AC$23)*MAX(TeamForm!$AB$4:$AB$23)), E39="H", (10*_xlfn.XLOOKUP($A62, TeamForm!$B$4:$B$23, TeamForm!$AA$4:$AA$23)*_xlfn.XLOOKUP(UPPER(E18), TeamForm!$B$4:$B$23, TeamForm!$AD$4:$AD$23))/(MAX(TeamForm!$AA$4:$AA$23)*MAX(TeamForm!$AD$4:$AD$23)), E39="BLANK", "0")</f>
        <v>5.7036535859269293</v>
      </c>
      <c r="F62" s="258" cm="1">
        <f t="array" ref="F62">_xlfn.IFS(F39="A", (10*_xlfn.XLOOKUP($A62, TeamForm!$B$4:$B$23, TeamForm!$AC$4:$AC$23)*_xlfn.XLOOKUP(UPPER(F18), TeamForm!$B$4:$B$23, TeamForm!$AB$4:$AB$23))/(MAX(TeamForm!$AC$4:$AC$23)*MAX(TeamForm!$AB$4:$AB$23)), F39="H", (10*_xlfn.XLOOKUP($A62, TeamForm!$B$4:$B$23, TeamForm!$AA$4:$AA$23)*_xlfn.XLOOKUP(UPPER(F18), TeamForm!$B$4:$B$23, TeamForm!$AD$4:$AD$23))/(MAX(TeamForm!$AA$4:$AA$23)*MAX(TeamForm!$AD$4:$AD$23)), F39="BLANK", "0")</f>
        <v>2.6981356794544804</v>
      </c>
      <c r="G62" s="258" cm="1">
        <f t="array" ref="G62">_xlfn.IFS(G39="A", (10*_xlfn.XLOOKUP($A62, TeamForm!$B$4:$B$23, TeamForm!$AC$4:$AC$23)*_xlfn.XLOOKUP(UPPER(G18), TeamForm!$B$4:$B$23, TeamForm!$AB$4:$AB$23))/(MAX(TeamForm!$AC$4:$AC$23)*MAX(TeamForm!$AB$4:$AB$23)), G39="H", (10*_xlfn.XLOOKUP($A62, TeamForm!$B$4:$B$23, TeamForm!$AA$4:$AA$23)*_xlfn.XLOOKUP(UPPER(G18), TeamForm!$B$4:$B$23, TeamForm!$AD$4:$AD$23))/(MAX(TeamForm!$AA$4:$AA$23)*MAX(TeamForm!$AD$4:$AD$23)), G39="BLANK", "0")</f>
        <v>2.5680938440629602</v>
      </c>
      <c r="H62" s="258" cm="1">
        <f t="array" ref="H62">_xlfn.IFS(H39="A", (10*_xlfn.XLOOKUP($A62, TeamForm!$B$4:$B$23, TeamForm!$AC$4:$AC$23)*_xlfn.XLOOKUP(UPPER(H18), TeamForm!$B$4:$B$23, TeamForm!$AB$4:$AB$23))/(MAX(TeamForm!$AC$4:$AC$23)*MAX(TeamForm!$AB$4:$AB$23)), H39="H", (10*_xlfn.XLOOKUP($A62, TeamForm!$B$4:$B$23, TeamForm!$AA$4:$AA$23)*_xlfn.XLOOKUP(UPPER(H18), TeamForm!$B$4:$B$23, TeamForm!$AD$4:$AD$23))/(MAX(TeamForm!$AA$4:$AA$23)*MAX(TeamForm!$AD$4:$AD$23)), H39="BLANK", "0")</f>
        <v>5.1079209809519943</v>
      </c>
      <c r="I62" s="258" cm="1">
        <f t="array" ref="I62">_xlfn.IFS(I39="A", (10*_xlfn.XLOOKUP($A62, TeamForm!$B$4:$B$23, TeamForm!$AC$4:$AC$23)*_xlfn.XLOOKUP(UPPER(I18), TeamForm!$B$4:$B$23, TeamForm!$AB$4:$AB$23))/(MAX(TeamForm!$AC$4:$AC$23)*MAX(TeamForm!$AB$4:$AB$23)), I39="H", (10*_xlfn.XLOOKUP($A62, TeamForm!$B$4:$B$23, TeamForm!$AA$4:$AA$23)*_xlfn.XLOOKUP(UPPER(I18), TeamForm!$B$4:$B$23, TeamForm!$AD$4:$AD$23))/(MAX(TeamForm!$AA$4:$AA$23)*MAX(TeamForm!$AD$4:$AD$23)), I39="BLANK", "0")</f>
        <v>4.1603120273819965</v>
      </c>
      <c r="J62" s="258" cm="1">
        <f t="array" ref="J62">_xlfn.IFS(J39="A", (10*_xlfn.XLOOKUP($A62, TeamForm!$B$4:$B$23, TeamForm!$AC$4:$AC$23)*_xlfn.XLOOKUP(UPPER(J18), TeamForm!$B$4:$B$23, TeamForm!$AB$4:$AB$23))/(MAX(TeamForm!$AC$4:$AC$23)*MAX(TeamForm!$AB$4:$AB$23)), J39="H", (10*_xlfn.XLOOKUP($A62, TeamForm!$B$4:$B$23, TeamForm!$AA$4:$AA$23)*_xlfn.XLOOKUP(UPPER(J18), TeamForm!$B$4:$B$23, TeamForm!$AD$4:$AD$23))/(MAX(TeamForm!$AA$4:$AA$23)*MAX(TeamForm!$AD$4:$AD$23)), J39="BLANK", "0")</f>
        <v>2.676550594018845</v>
      </c>
      <c r="K62" s="258" cm="1">
        <f t="array" ref="K62">_xlfn.IFS(K39="A", (10*_xlfn.XLOOKUP($A62, TeamForm!$B$4:$B$23, TeamForm!$AC$4:$AC$23)*_xlfn.XLOOKUP(UPPER(K18), TeamForm!$B$4:$B$23, TeamForm!$AB$4:$AB$23))/(MAX(TeamForm!$AC$4:$AC$23)*MAX(TeamForm!$AB$4:$AB$23)), K39="H", (10*_xlfn.XLOOKUP($A62, TeamForm!$B$4:$B$23, TeamForm!$AA$4:$AA$23)*_xlfn.XLOOKUP(UPPER(K18), TeamForm!$B$4:$B$23, TeamForm!$AD$4:$AD$23))/(MAX(TeamForm!$AA$4:$AA$23)*MAX(TeamForm!$AD$4:$AD$23)), K39="BLANK", "0")</f>
        <v>1.9645917907081645</v>
      </c>
      <c r="L62" s="258" cm="1">
        <f t="array" ref="L62">_xlfn.IFS(L39="A", (10*_xlfn.XLOOKUP($A62, TeamForm!$B$4:$B$23, TeamForm!$AC$4:$AC$23)*_xlfn.XLOOKUP(UPPER(L18), TeamForm!$B$4:$B$23, TeamForm!$AB$4:$AB$23))/(MAX(TeamForm!$AC$4:$AC$23)*MAX(TeamForm!$AB$4:$AB$23)), L39="H", (10*_xlfn.XLOOKUP($A62, TeamForm!$B$4:$B$23, TeamForm!$AA$4:$AA$23)*_xlfn.XLOOKUP(UPPER(L18), TeamForm!$B$4:$B$23, TeamForm!$AD$4:$AD$23))/(MAX(TeamForm!$AA$4:$AA$23)*MAX(TeamForm!$AD$4:$AD$23)), L39="BLANK", "0")</f>
        <v>4.989840779304334</v>
      </c>
      <c r="M62" s="258" cm="1">
        <f t="array" ref="M62">_xlfn.IFS(M39="A", (10*_xlfn.XLOOKUP($A62, TeamForm!$B$4:$B$23, TeamForm!$AC$4:$AC$23)*_xlfn.XLOOKUP(UPPER(M18), TeamForm!$B$4:$B$23, TeamForm!$AB$4:$AB$23))/(MAX(TeamForm!$AC$4:$AC$23)*MAX(TeamForm!$AB$4:$AB$23)), M39="H", (10*_xlfn.XLOOKUP($A62, TeamForm!$B$4:$B$23, TeamForm!$AA$4:$AA$23)*_xlfn.XLOOKUP(UPPER(M18), TeamForm!$B$4:$B$23, TeamForm!$AD$4:$AD$23))/(MAX(TeamForm!$AA$4:$AA$23)*MAX(TeamForm!$AD$4:$AD$23)), M39="BLANK", "0")</f>
        <v>4.6775995016861067</v>
      </c>
      <c r="N62" s="258" cm="1">
        <f t="array" ref="N62">_xlfn.IFS(N39="A", (10*_xlfn.XLOOKUP($A62, TeamForm!$B$4:$B$23, TeamForm!$AC$4:$AC$23)*_xlfn.XLOOKUP(UPPER(N18), TeamForm!$B$4:$B$23, TeamForm!$AB$4:$AB$23))/(MAX(TeamForm!$AC$4:$AC$23)*MAX(TeamForm!$AB$4:$AB$23)), N39="H", (10*_xlfn.XLOOKUP($A62, TeamForm!$B$4:$B$23, TeamForm!$AA$4:$AA$23)*_xlfn.XLOOKUP(UPPER(N18), TeamForm!$B$4:$B$23, TeamForm!$AD$4:$AD$23))/(MAX(TeamForm!$AA$4:$AA$23)*MAX(TeamForm!$AD$4:$AD$23)), N39="BLANK", "0")</f>
        <v>6.119228610011076</v>
      </c>
      <c r="O62" s="258" cm="1">
        <f t="array" ref="O62">_xlfn.IFS(O39="A", (10*_xlfn.XLOOKUP($A62, TeamForm!$B$4:$B$23, TeamForm!$AC$4:$AC$23)*_xlfn.XLOOKUP(UPPER(O18), TeamForm!$B$4:$B$23, TeamForm!$AB$4:$AB$23))/(MAX(TeamForm!$AC$4:$AC$23)*MAX(TeamForm!$AB$4:$AB$23)), O39="H", (10*_xlfn.XLOOKUP($A62, TeamForm!$B$4:$B$23, TeamForm!$AA$4:$AA$23)*_xlfn.XLOOKUP(UPPER(O18), TeamForm!$B$4:$B$23, TeamForm!$AD$4:$AD$23))/(MAX(TeamForm!$AA$4:$AA$23)*MAX(TeamForm!$AD$4:$AD$23)), O39="BLANK", "0")</f>
        <v>1.8042169506503554</v>
      </c>
      <c r="P62" s="258" cm="1">
        <f t="array" ref="P62">_xlfn.IFS(P39="A", (10*_xlfn.XLOOKUP($A62, TeamForm!$B$4:$B$23, TeamForm!$AC$4:$AC$23)*_xlfn.XLOOKUP(UPPER(P18), TeamForm!$B$4:$B$23, TeamForm!$AB$4:$AB$23))/(MAX(TeamForm!$AC$4:$AC$23)*MAX(TeamForm!$AB$4:$AB$23)), P39="H", (10*_xlfn.XLOOKUP($A62, TeamForm!$B$4:$B$23, TeamForm!$AA$4:$AA$23)*_xlfn.XLOOKUP(UPPER(P18), TeamForm!$B$4:$B$23, TeamForm!$AD$4:$AD$23))/(MAX(TeamForm!$AA$4:$AA$23)*MAX(TeamForm!$AD$4:$AD$23)), P39="BLANK", "0")</f>
        <v>6.8209750102417042</v>
      </c>
      <c r="Q62" s="258" cm="1">
        <f t="array" ref="Q62">_xlfn.IFS(Q39="A", (10*_xlfn.XLOOKUP($A62, TeamForm!$B$4:$B$23, TeamForm!$AC$4:$AC$23)*_xlfn.XLOOKUP(UPPER(Q18), TeamForm!$B$4:$B$23, TeamForm!$AB$4:$AB$23))/(MAX(TeamForm!$AC$4:$AC$23)*MAX(TeamForm!$AB$4:$AB$23)), Q39="H", (10*_xlfn.XLOOKUP($A62, TeamForm!$B$4:$B$23, TeamForm!$AA$4:$AA$23)*_xlfn.XLOOKUP(UPPER(Q18), TeamForm!$B$4:$B$23, TeamForm!$AD$4:$AD$23))/(MAX(TeamForm!$AA$4:$AA$23)*MAX(TeamForm!$AD$4:$AD$23)), Q39="BLANK", "0")</f>
        <v>3.8437665470377134</v>
      </c>
      <c r="R62" s="258" cm="1">
        <f t="array" ref="R62">_xlfn.IFS(R39="A", (10*_xlfn.XLOOKUP($A62, TeamForm!$B$4:$B$23, TeamForm!$AC$4:$AC$23)*_xlfn.XLOOKUP(UPPER(R18), TeamForm!$B$4:$B$23, TeamForm!$AB$4:$AB$23))/(MAX(TeamForm!$AC$4:$AC$23)*MAX(TeamForm!$AB$4:$AB$23)), R39="H", (10*_xlfn.XLOOKUP($A62, TeamForm!$B$4:$B$23, TeamForm!$AA$4:$AA$23)*_xlfn.XLOOKUP(UPPER(R18), TeamForm!$B$4:$B$23, TeamForm!$AD$4:$AD$23))/(MAX(TeamForm!$AA$4:$AA$23)*MAX(TeamForm!$AD$4:$AD$23)), R39="BLANK", "0")</f>
        <v>2.8166190547787302</v>
      </c>
      <c r="S62" s="258" cm="1">
        <f t="array" ref="S62">_xlfn.IFS(S39="A", (10*_xlfn.XLOOKUP($A62, TeamForm!$B$4:$B$23, TeamForm!$AC$4:$AC$23)*_xlfn.XLOOKUP(UPPER(S18), TeamForm!$B$4:$B$23, TeamForm!$AB$4:$AB$23))/(MAX(TeamForm!$AC$4:$AC$23)*MAX(TeamForm!$AB$4:$AB$23)), S39="H", (10*_xlfn.XLOOKUP($A62, TeamForm!$B$4:$B$23, TeamForm!$AA$4:$AA$23)*_xlfn.XLOOKUP(UPPER(S18), TeamForm!$B$4:$B$23, TeamForm!$AD$4:$AD$23))/(MAX(TeamForm!$AA$4:$AA$23)*MAX(TeamForm!$AD$4:$AD$23)), S39="BLANK", "0")</f>
        <v>6.8209750102417042</v>
      </c>
      <c r="T62" s="258" cm="1">
        <f t="array" ref="T62">_xlfn.IFS(T39="A", (10*_xlfn.XLOOKUP($A62, TeamForm!$B$4:$B$23, TeamForm!$AC$4:$AC$23)*_xlfn.XLOOKUP(UPPER(T18), TeamForm!$B$4:$B$23, TeamForm!$AB$4:$AB$23))/(MAX(TeamForm!$AC$4:$AC$23)*MAX(TeamForm!$AB$4:$AB$23)), T39="H", (10*_xlfn.XLOOKUP($A62, TeamForm!$B$4:$B$23, TeamForm!$AA$4:$AA$23)*_xlfn.XLOOKUP(UPPER(T18), TeamForm!$B$4:$B$23, TeamForm!$AD$4:$AD$23))/(MAX(TeamForm!$AA$4:$AA$23)*MAX(TeamForm!$AD$4:$AD$23)), T39="BLANK", "0")</f>
        <v>4.6147424034807676</v>
      </c>
      <c r="U62" s="258" cm="1">
        <f t="array" ref="U62">_xlfn.IFS(U39="A", (10*_xlfn.XLOOKUP($A62, TeamForm!$B$4:$B$23, TeamForm!$AC$4:$AC$23)*_xlfn.XLOOKUP(UPPER(U18), TeamForm!$B$4:$B$23, TeamForm!$AB$4:$AB$23))/(MAX(TeamForm!$AC$4:$AC$23)*MAX(TeamForm!$AB$4:$AB$23)), U39="H", (10*_xlfn.XLOOKUP($A62, TeamForm!$B$4:$B$23, TeamForm!$AA$4:$AA$23)*_xlfn.XLOOKUP(UPPER(U18), TeamForm!$B$4:$B$23, TeamForm!$AD$4:$AD$23))/(MAX(TeamForm!$AA$4:$AA$23)*MAX(TeamForm!$AD$4:$AD$23)), U39="BLANK", "0")</f>
        <v>3.1858245254726989</v>
      </c>
      <c r="V62" s="258" cm="1">
        <f t="array" ref="V62">_xlfn.IFS(V39="A", (10*_xlfn.XLOOKUP($A62, TeamForm!$B$4:$B$23, TeamForm!$AC$4:$AC$23)*_xlfn.XLOOKUP(UPPER(V18), TeamForm!$B$4:$B$23, TeamForm!$AB$4:$AB$23))/(MAX(TeamForm!$AC$4:$AC$23)*MAX(TeamForm!$AB$4:$AB$23)), V39="H", (10*_xlfn.XLOOKUP($A62, TeamForm!$B$4:$B$23, TeamForm!$AA$4:$AA$23)*_xlfn.XLOOKUP(UPPER(V18), TeamForm!$B$4:$B$23, TeamForm!$AD$4:$AD$23))/(MAX(TeamForm!$AA$4:$AA$23)*MAX(TeamForm!$AD$4:$AD$23)), V39="BLANK", "0")</f>
        <v>3.3298165944206182</v>
      </c>
      <c r="W62" s="258" cm="1">
        <f t="array" ref="W62">_xlfn.IFS(W39="A", (10*_xlfn.XLOOKUP($A62, TeamForm!$B$4:$B$23, TeamForm!$AC$4:$AC$23)*_xlfn.XLOOKUP(UPPER(W18), TeamForm!$B$4:$B$23, TeamForm!$AB$4:$AB$23))/(MAX(TeamForm!$AC$4:$AC$23)*MAX(TeamForm!$AB$4:$AB$23)), W39="H", (10*_xlfn.XLOOKUP($A62, TeamForm!$B$4:$B$23, TeamForm!$AA$4:$AA$23)*_xlfn.XLOOKUP(UPPER(W18), TeamForm!$B$4:$B$23, TeamForm!$AD$4:$AD$23))/(MAX(TeamForm!$AA$4:$AA$23)*MAX(TeamForm!$AD$4:$AD$23)), W39="BLANK", "0")</f>
        <v>3.6867088071884915</v>
      </c>
      <c r="X62" s="258" cm="1">
        <f t="array" ref="X62">_xlfn.IFS(X39="A", (10*_xlfn.XLOOKUP($A62, TeamForm!$B$4:$B$23, TeamForm!$AC$4:$AC$23)*_xlfn.XLOOKUP(UPPER(X18), TeamForm!$B$4:$B$23, TeamForm!$AB$4:$AB$23))/(MAX(TeamForm!$AC$4:$AC$23)*MAX(TeamForm!$AB$4:$AB$23)), X39="H", (10*_xlfn.XLOOKUP($A62, TeamForm!$B$4:$B$23, TeamForm!$AA$4:$AA$23)*_xlfn.XLOOKUP(UPPER(X18), TeamForm!$B$4:$B$23, TeamForm!$AD$4:$AD$23))/(MAX(TeamForm!$AA$4:$AA$23)*MAX(TeamForm!$AD$4:$AD$23)), X39="BLANK", "0")</f>
        <v>6.4093644492788426</v>
      </c>
      <c r="Y62" s="258" cm="1">
        <f t="array" ref="Y62">_xlfn.IFS(Y39="A", (10*_xlfn.XLOOKUP($A62, TeamForm!$B$4:$B$23, TeamForm!$AC$4:$AC$23)*_xlfn.XLOOKUP(UPPER(Y18), TeamForm!$B$4:$B$23, TeamForm!$AB$4:$AB$23))/(MAX(TeamForm!$AC$4:$AC$23)*MAX(TeamForm!$AB$4:$AB$23)), Y39="H", (10*_xlfn.XLOOKUP($A62, TeamForm!$B$4:$B$23, TeamForm!$AA$4:$AA$23)*_xlfn.XLOOKUP(UPPER(Y18), TeamForm!$B$4:$B$23, TeamForm!$AD$4:$AD$23))/(MAX(TeamForm!$AA$4:$AA$23)*MAX(TeamForm!$AD$4:$AD$23)), Y39="BLANK", "0")</f>
        <v>2.2977681762668594</v>
      </c>
      <c r="Z62" s="258" cm="1">
        <f t="array" ref="Z62">_xlfn.IFS(Z39="A", (10*_xlfn.XLOOKUP($A62, TeamForm!$B$4:$B$23, TeamForm!$AC$4:$AC$23)*_xlfn.XLOOKUP(UPPER(Z18), TeamForm!$B$4:$B$23, TeamForm!$AB$4:$AB$23))/(MAX(TeamForm!$AC$4:$AC$23)*MAX(TeamForm!$AB$4:$AB$23)), Z39="H", (10*_xlfn.XLOOKUP($A62, TeamForm!$B$4:$B$23, TeamForm!$AA$4:$AA$23)*_xlfn.XLOOKUP(UPPER(Z18), TeamForm!$B$4:$B$23, TeamForm!$AD$4:$AD$23))/(MAX(TeamForm!$AA$4:$AA$23)*MAX(TeamForm!$AD$4:$AD$23)), Z39="BLANK", "0")</f>
        <v>3.9890188643820603</v>
      </c>
      <c r="AA62" s="258" cm="1">
        <f t="array" ref="AA62">_xlfn.IFS(AA39="A", (10*_xlfn.XLOOKUP($A62, TeamForm!$B$4:$B$23, TeamForm!$AC$4:$AC$23)*_xlfn.XLOOKUP(UPPER(AA18), TeamForm!$B$4:$B$23, TeamForm!$AB$4:$AB$23))/(MAX(TeamForm!$AC$4:$AC$23)*MAX(TeamForm!$AB$4:$AB$23)), AA39="H", (10*_xlfn.XLOOKUP($A62, TeamForm!$B$4:$B$23, TeamForm!$AA$4:$AA$23)*_xlfn.XLOOKUP(UPPER(AA18), TeamForm!$B$4:$B$23, TeamForm!$AD$4:$AD$23))/(MAX(TeamForm!$AA$4:$AA$23)*MAX(TeamForm!$AD$4:$AD$23)), AA39="BLANK", "0")</f>
        <v>4.8313187617668678</v>
      </c>
      <c r="AB62" s="258" cm="1">
        <f t="array" ref="AB62">_xlfn.IFS(AB39="A", (10*_xlfn.XLOOKUP($A62, TeamForm!$B$4:$B$23, TeamForm!$AC$4:$AC$23)*_xlfn.XLOOKUP(UPPER(AB18), TeamForm!$B$4:$B$23, TeamForm!$AB$4:$AB$23))/(MAX(TeamForm!$AC$4:$AC$23)*MAX(TeamForm!$AB$4:$AB$23)), AB39="H", (10*_xlfn.XLOOKUP($A62, TeamForm!$B$4:$B$23, TeamForm!$AA$4:$AA$23)*_xlfn.XLOOKUP(UPPER(AB18), TeamForm!$B$4:$B$23, TeamForm!$AD$4:$AD$23))/(MAX(TeamForm!$AA$4:$AA$23)*MAX(TeamForm!$AD$4:$AD$23)), AB39="BLANK", "0")</f>
        <v>3.8790588319113684</v>
      </c>
      <c r="AC62" s="258" cm="1">
        <f t="array" ref="AC62">_xlfn.IFS(AC39="A", (10*_xlfn.XLOOKUP($A62, TeamForm!$B$4:$B$23, TeamForm!$AC$4:$AC$23)*_xlfn.XLOOKUP(UPPER(AC18), TeamForm!$B$4:$B$23, TeamForm!$AB$4:$AB$23))/(MAX(TeamForm!$AC$4:$AC$23)*MAX(TeamForm!$AB$4:$AB$23)), AC39="H", (10*_xlfn.XLOOKUP($A62, TeamForm!$B$4:$B$23, TeamForm!$AA$4:$AA$23)*_xlfn.XLOOKUP(UPPER(AC18), TeamForm!$B$4:$B$23, TeamForm!$AD$4:$AD$23))/(MAX(TeamForm!$AA$4:$AA$23)*MAX(TeamForm!$AD$4:$AD$23)), AC39="BLANK", "0")</f>
        <v>2.7202040179036127</v>
      </c>
      <c r="AD62" s="258" cm="1">
        <f t="array" ref="AD62">_xlfn.IFS(AD39="A", (10*_xlfn.XLOOKUP($A62, TeamForm!$B$4:$B$23, TeamForm!$AC$4:$AC$23)*_xlfn.XLOOKUP(UPPER(AD18), TeamForm!$B$4:$B$23, TeamForm!$AB$4:$AB$23))/(MAX(TeamForm!$AC$4:$AC$23)*MAX(TeamForm!$AB$4:$AB$23)), AD39="H", (10*_xlfn.XLOOKUP($A62, TeamForm!$B$4:$B$23, TeamForm!$AA$4:$AA$23)*_xlfn.XLOOKUP(UPPER(AD18), TeamForm!$B$4:$B$23, TeamForm!$AD$4:$AD$23))/(MAX(TeamForm!$AA$4:$AA$23)*MAX(TeamForm!$AD$4:$AD$23)), AD39="BLANK", "0")</f>
        <v>5.1079209809519943</v>
      </c>
      <c r="AE62" s="258" cm="1">
        <f t="array" ref="AE62">_xlfn.IFS(AE39="A", (10*_xlfn.XLOOKUP($A62, TeamForm!$B$4:$B$23, TeamForm!$AC$4:$AC$23)*_xlfn.XLOOKUP(UPPER(AE18), TeamForm!$B$4:$B$23, TeamForm!$AB$4:$AB$23))/(MAX(TeamForm!$AC$4:$AC$23)*MAX(TeamForm!$AB$4:$AB$23)), AE39="H", (10*_xlfn.XLOOKUP($A62, TeamForm!$B$4:$B$23, TeamForm!$AA$4:$AA$23)*_xlfn.XLOOKUP(UPPER(AE18), TeamForm!$B$4:$B$23, TeamForm!$AD$4:$AD$23))/(MAX(TeamForm!$AA$4:$AA$23)*MAX(TeamForm!$AD$4:$AD$23)), AE39="BLANK", "0")</f>
        <v>3.6269386905381498</v>
      </c>
      <c r="AF62" s="258" cm="1">
        <f t="array" ref="AF62">_xlfn.IFS(AF39="A", (10*_xlfn.XLOOKUP($A62, TeamForm!$B$4:$B$23, TeamForm!$AC$4:$AC$23)*_xlfn.XLOOKUP(UPPER(AF18), TeamForm!$B$4:$B$23, TeamForm!$AB$4:$AB$23))/(MAX(TeamForm!$AC$4:$AC$23)*MAX(TeamForm!$AB$4:$AB$23)), AF39="H", (10*_xlfn.XLOOKUP($A62, TeamForm!$B$4:$B$23, TeamForm!$AA$4:$AA$23)*_xlfn.XLOOKUP(UPPER(AF18), TeamForm!$B$4:$B$23, TeamForm!$AD$4:$AD$23))/(MAX(TeamForm!$AA$4:$AA$23)*MAX(TeamForm!$AD$4:$AD$23)), AF39="BLANK", "0")</f>
        <v>6.8209750102417042</v>
      </c>
      <c r="AG62" s="258" cm="1">
        <f t="array" ref="AG62">_xlfn.IFS(AG39="A", (10*_xlfn.XLOOKUP($A62, TeamForm!$B$4:$B$23, TeamForm!$AC$4:$AC$23)*_xlfn.XLOOKUP(UPPER(AG18), TeamForm!$B$4:$B$23, TeamForm!$AB$4:$AB$23))/(MAX(TeamForm!$AC$4:$AC$23)*MAX(TeamForm!$AB$4:$AB$23)), AG39="H", (10*_xlfn.XLOOKUP($A62, TeamForm!$B$4:$B$23, TeamForm!$AA$4:$AA$23)*_xlfn.XLOOKUP(UPPER(AG18), TeamForm!$B$4:$B$23, TeamForm!$AD$4:$AD$23))/(MAX(TeamForm!$AA$4:$AA$23)*MAX(TeamForm!$AD$4:$AD$23)), AG39="BLANK", "0")</f>
        <v>4.8508439276744797</v>
      </c>
      <c r="AH62" s="258" cm="1">
        <f t="array" ref="AH62">_xlfn.IFS(AH39="A", (10*_xlfn.XLOOKUP($A62, TeamForm!$B$4:$B$23, TeamForm!$AC$4:$AC$23)*_xlfn.XLOOKUP(UPPER(AH18), TeamForm!$B$4:$B$23, TeamForm!$AB$4:$AB$23))/(MAX(TeamForm!$AC$4:$AC$23)*MAX(TeamForm!$AB$4:$AB$23)), AH39="H", (10*_xlfn.XLOOKUP($A62, TeamForm!$B$4:$B$23, TeamForm!$AA$4:$AA$23)*_xlfn.XLOOKUP(UPPER(AH18), TeamForm!$B$4:$B$23, TeamForm!$AD$4:$AD$23))/(MAX(TeamForm!$AA$4:$AA$23)*MAX(TeamForm!$AD$4:$AD$23)), AH39="BLANK", "0")</f>
        <v>2.8595626004474841</v>
      </c>
      <c r="AI62" s="258" cm="1">
        <f t="array" ref="AI62">_xlfn.IFS(AI39="A", (10*_xlfn.XLOOKUP($A62, TeamForm!$B$4:$B$23, TeamForm!$AC$4:$AC$23)*_xlfn.XLOOKUP(UPPER(AI18), TeamForm!$B$4:$B$23, TeamForm!$AB$4:$AB$23))/(MAX(TeamForm!$AC$4:$AC$23)*MAX(TeamForm!$AB$4:$AB$23)), AI39="H", (10*_xlfn.XLOOKUP($A62, TeamForm!$B$4:$B$23, TeamForm!$AA$4:$AA$23)*_xlfn.XLOOKUP(UPPER(AI18), TeamForm!$B$4:$B$23, TeamForm!$AD$4:$AD$23))/(MAX(TeamForm!$AA$4:$AA$23)*MAX(TeamForm!$AD$4:$AD$23)), AI39="BLANK", "0")</f>
        <v>3.2074968011561866</v>
      </c>
      <c r="AJ62" s="258" cm="1">
        <f t="array" ref="AJ62">_xlfn.IFS(AJ39="A", (10*_xlfn.XLOOKUP($A62, TeamForm!$B$4:$B$23, TeamForm!$AC$4:$AC$23)*_xlfn.XLOOKUP(UPPER(AJ18), TeamForm!$B$4:$B$23, TeamForm!$AB$4:$AB$23))/(MAX(TeamForm!$AC$4:$AC$23)*MAX(TeamForm!$AB$4:$AB$23)), AJ39="H", (10*_xlfn.XLOOKUP($A62, TeamForm!$B$4:$B$23, TeamForm!$AA$4:$AA$23)*_xlfn.XLOOKUP(UPPER(AJ18), TeamForm!$B$4:$B$23, TeamForm!$AD$4:$AD$23))/(MAX(TeamForm!$AA$4:$AA$23)*MAX(TeamForm!$AD$4:$AD$23)), AJ39="BLANK", "0")</f>
        <v>3.5320013117166069</v>
      </c>
      <c r="AK62" s="258" cm="1">
        <f t="array" ref="AK62">_xlfn.IFS(AK39="A", (10*_xlfn.XLOOKUP($A62, TeamForm!$B$4:$B$23, TeamForm!$AC$4:$AC$23)*_xlfn.XLOOKUP(UPPER(AK18), TeamForm!$B$4:$B$23, TeamForm!$AB$4:$AB$23))/(MAX(TeamForm!$AC$4:$AC$23)*MAX(TeamForm!$AB$4:$AB$23)), AK39="H", (10*_xlfn.XLOOKUP($A62, TeamForm!$B$4:$B$23, TeamForm!$AA$4:$AA$23)*_xlfn.XLOOKUP(UPPER(AK18), TeamForm!$B$4:$B$23, TeamForm!$AD$4:$AD$23))/(MAX(TeamForm!$AA$4:$AA$23)*MAX(TeamForm!$AD$4:$AD$23)), AK39="BLANK", "0")</f>
        <v>5.7036535859269293</v>
      </c>
      <c r="AL62" s="258" cm="1">
        <f t="array" ref="AL62">_xlfn.IFS(AL39="A", (10*_xlfn.XLOOKUP($A62, TeamForm!$B$4:$B$23, TeamForm!$AC$4:$AC$23)*_xlfn.XLOOKUP(UPPER(AL18), TeamForm!$B$4:$B$23, TeamForm!$AB$4:$AB$23))/(MAX(TeamForm!$AC$4:$AC$23)*MAX(TeamForm!$AB$4:$AB$23)), AL39="H", (10*_xlfn.XLOOKUP($A62, TeamForm!$B$4:$B$23, TeamForm!$AA$4:$AA$23)*_xlfn.XLOOKUP(UPPER(AL18), TeamForm!$B$4:$B$23, TeamForm!$AD$4:$AD$23))/(MAX(TeamForm!$AA$4:$AA$23)*MAX(TeamForm!$AD$4:$AD$23)), AL39="BLANK", "0")</f>
        <v>5.7036535859269293</v>
      </c>
      <c r="AM62" s="259" cm="1">
        <f t="array" ref="AM62">_xlfn.IFS(AM39="A", (10*_xlfn.XLOOKUP($A62, TeamForm!$B$4:$B$23, TeamForm!$AC$4:$AC$23)*_xlfn.XLOOKUP(UPPER(AM18), TeamForm!$B$4:$B$23, TeamForm!$AB$4:$AB$23))/(MAX(TeamForm!$AC$4:$AC$23)*MAX(TeamForm!$AB$4:$AB$23)), AM39="H", (10*_xlfn.XLOOKUP($A62, TeamForm!$B$4:$B$23, TeamForm!$AA$4:$AA$23)*_xlfn.XLOOKUP(UPPER(AM18), TeamForm!$B$4:$B$23, TeamForm!$AD$4:$AD$23))/(MAX(TeamForm!$AA$4:$AA$23)*MAX(TeamForm!$AD$4:$AD$23)), AM39="BLANK", "0")</f>
        <v>6.5689550500239378</v>
      </c>
      <c r="AO62" s="179" t="s">
        <v>77</v>
      </c>
      <c r="AP62" s="263" cm="1">
        <f t="array" ref="AP62">_xlfn.IFS(B39="A", 10*(MIN(TeamForm!$AA$4:$AA$23)*MIN(TeamForm!$AD$4:$AD$23))/(_xlfn.XLOOKUP($AO62, TeamForm!$B$4:$B$23, TeamForm!$AD$4:$AD$23)*_xlfn.XLOOKUP(UPPER(B18), TeamForm!$B$4:$B$23, TeamForm!$AA$4:$AA$23)), B39="H", 10*(MIN(TeamForm!$AB$4:$AB$23)*MIN(TeamForm!$AC$4:$AC$23))/(_xlfn.XLOOKUP($AO62, TeamForm!$B$4:$B$23, TeamForm!$AB$4:$AB$23)*_xlfn.XLOOKUP(UPPER(B18), TeamForm!$B$4:$B$23, TeamForm!$AC$4:$AC$23)), B39="BLANK", 0)</f>
        <v>5.1609375000000002</v>
      </c>
      <c r="AQ62" s="263" cm="1">
        <f t="array" ref="AQ62">_xlfn.IFS(C39="A", 10*(MIN(TeamForm!$AA$4:$AA$23)*MIN(TeamForm!$AD$4:$AD$23))/(_xlfn.XLOOKUP($AO62, TeamForm!$B$4:$B$23, TeamForm!$AD$4:$AD$23)*_xlfn.XLOOKUP(UPPER(C18), TeamForm!$B$4:$B$23, TeamForm!$AA$4:$AA$23)), C39="H", 10*(MIN(TeamForm!$AB$4:$AB$23)*MIN(TeamForm!$AC$4:$AC$23))/(_xlfn.XLOOKUP($AO62, TeamForm!$B$4:$B$23, TeamForm!$AB$4:$AB$23)*_xlfn.XLOOKUP(UPPER(C18), TeamForm!$B$4:$B$23, TeamForm!$AC$4:$AC$23)), C39="BLANK", 0)</f>
        <v>3.1033245674740488</v>
      </c>
      <c r="AR62" s="263" cm="1">
        <f t="array" ref="AR62">_xlfn.IFS(D39="A", 10*(MIN(TeamForm!$AA$4:$AA$23)*MIN(TeamForm!$AD$4:$AD$23))/(_xlfn.XLOOKUP($AO62, TeamForm!$B$4:$B$23, TeamForm!$AD$4:$AD$23)*_xlfn.XLOOKUP(UPPER(D18), TeamForm!$B$4:$B$23, TeamForm!$AA$4:$AA$23)), D39="H", 10*(MIN(TeamForm!$AB$4:$AB$23)*MIN(TeamForm!$AC$4:$AC$23))/(_xlfn.XLOOKUP($AO62, TeamForm!$B$4:$B$23, TeamForm!$AB$4:$AB$23)*_xlfn.XLOOKUP(UPPER(D18), TeamForm!$B$4:$B$23, TeamForm!$AC$4:$AC$23)), D39="BLANK", 0)</f>
        <v>3.1968641114982583</v>
      </c>
      <c r="AS62" s="263" cm="1">
        <f t="array" ref="AS62">_xlfn.IFS(E39="A", 10*(MIN(TeamForm!$AA$4:$AA$23)*MIN(TeamForm!$AD$4:$AD$23))/(_xlfn.XLOOKUP($AO62, TeamForm!$B$4:$B$23, TeamForm!$AD$4:$AD$23)*_xlfn.XLOOKUP(UPPER(E18), TeamForm!$B$4:$B$23, TeamForm!$AA$4:$AA$23)), E39="H", 10*(MIN(TeamForm!$AB$4:$AB$23)*MIN(TeamForm!$AC$4:$AC$23))/(_xlfn.XLOOKUP($AO62, TeamForm!$B$4:$B$23, TeamForm!$AB$4:$AB$23)*_xlfn.XLOOKUP(UPPER(E18), TeamForm!$B$4:$B$23, TeamForm!$AC$4:$AC$23)), E39="BLANK", 0)</f>
        <v>5.3639999999999999</v>
      </c>
      <c r="AT62" s="263" cm="1">
        <f t="array" ref="AT62">_xlfn.IFS(F39="A", 10*(MIN(TeamForm!$AA$4:$AA$23)*MIN(TeamForm!$AD$4:$AD$23))/(_xlfn.XLOOKUP($AO62, TeamForm!$B$4:$B$23, TeamForm!$AD$4:$AD$23)*_xlfn.XLOOKUP(UPPER(F18), TeamForm!$B$4:$B$23, TeamForm!$AA$4:$AA$23)), F39="H", 10*(MIN(TeamForm!$AB$4:$AB$23)*MIN(TeamForm!$AC$4:$AC$23))/(_xlfn.XLOOKUP($AO62, TeamForm!$B$4:$B$23, TeamForm!$AB$4:$AB$23)*_xlfn.XLOOKUP(UPPER(F18), TeamForm!$B$4:$B$23, TeamForm!$AC$4:$AC$23)), F39="BLANK", 0)</f>
        <v>2.2347767253044655</v>
      </c>
      <c r="AU62" s="263" cm="1">
        <f t="array" ref="AU62">_xlfn.IFS(G39="A", 10*(MIN(TeamForm!$AA$4:$AA$23)*MIN(TeamForm!$AD$4:$AD$23))/(_xlfn.XLOOKUP($AO62, TeamForm!$B$4:$B$23, TeamForm!$AD$4:$AD$23)*_xlfn.XLOOKUP(UPPER(G18), TeamForm!$B$4:$B$23, TeamForm!$AA$4:$AA$23)), G39="H", 10*(MIN(TeamForm!$AB$4:$AB$23)*MIN(TeamForm!$AC$4:$AC$23))/(_xlfn.XLOOKUP($AO62, TeamForm!$B$4:$B$23, TeamForm!$AB$4:$AB$23)*_xlfn.XLOOKUP(UPPER(G18), TeamForm!$B$4:$B$23, TeamForm!$AC$4:$AC$23)), G39="BLANK", 0)</f>
        <v>3.573150597609561</v>
      </c>
      <c r="AV62" s="263" cm="1">
        <f t="array" ref="AV62">_xlfn.IFS(H39="A", 10*(MIN(TeamForm!$AA$4:$AA$23)*MIN(TeamForm!$AD$4:$AD$23))/(_xlfn.XLOOKUP($AO62, TeamForm!$B$4:$B$23, TeamForm!$AD$4:$AD$23)*_xlfn.XLOOKUP(UPPER(H18), TeamForm!$B$4:$B$23, TeamForm!$AA$4:$AA$23)), H39="H", 10*(MIN(TeamForm!$AB$4:$AB$23)*MIN(TeamForm!$AC$4:$AC$23))/(_xlfn.XLOOKUP($AO62, TeamForm!$B$4:$B$23, TeamForm!$AB$4:$AB$23)*_xlfn.XLOOKUP(UPPER(H18), TeamForm!$B$4:$B$23, TeamForm!$AC$4:$AC$23)), H39="BLANK", 0)</f>
        <v>4.3883968113374676</v>
      </c>
      <c r="AW62" s="263" cm="1">
        <f t="array" ref="AW62">_xlfn.IFS(I39="A", 10*(MIN(TeamForm!$AA$4:$AA$23)*MIN(TeamForm!$AD$4:$AD$23))/(_xlfn.XLOOKUP($AO62, TeamForm!$B$4:$B$23, TeamForm!$AD$4:$AD$23)*_xlfn.XLOOKUP(UPPER(I18), TeamForm!$B$4:$B$23, TeamForm!$AA$4:$AA$23)), I39="H", 10*(MIN(TeamForm!$AB$4:$AB$23)*MIN(TeamForm!$AC$4:$AC$23))/(_xlfn.XLOOKUP($AO62, TeamForm!$B$4:$B$23, TeamForm!$AB$4:$AB$23)*_xlfn.XLOOKUP(UPPER(I18), TeamForm!$B$4:$B$23, TeamForm!$AC$4:$AC$23)), I39="BLANK", 0)</f>
        <v>3.8881248554913292</v>
      </c>
      <c r="AX62" s="263" cm="1">
        <f t="array" ref="AX62">_xlfn.IFS(J39="A", 10*(MIN(TeamForm!$AA$4:$AA$23)*MIN(TeamForm!$AD$4:$AD$23))/(_xlfn.XLOOKUP($AO62, TeamForm!$B$4:$B$23, TeamForm!$AD$4:$AD$23)*_xlfn.XLOOKUP(UPPER(J18), TeamForm!$B$4:$B$23, TeamForm!$AA$4:$AA$23)), J39="H", 10*(MIN(TeamForm!$AB$4:$AB$23)*MIN(TeamForm!$AC$4:$AC$23))/(_xlfn.XLOOKUP($AO62, TeamForm!$B$4:$B$23, TeamForm!$AB$4:$AB$23)*_xlfn.XLOOKUP(UPPER(J18), TeamForm!$B$4:$B$23, TeamForm!$AC$4:$AC$23)), J39="BLANK", 0)</f>
        <v>3.4478079331941553</v>
      </c>
      <c r="AY62" s="263" cm="1">
        <f t="array" ref="AY62">_xlfn.IFS(K39="A", 10*(MIN(TeamForm!$AA$4:$AA$23)*MIN(TeamForm!$AD$4:$AD$23))/(_xlfn.XLOOKUP($AO62, TeamForm!$B$4:$B$23, TeamForm!$AD$4:$AD$23)*_xlfn.XLOOKUP(UPPER(K18), TeamForm!$B$4:$B$23, TeamForm!$AA$4:$AA$23)), K39="H", 10*(MIN(TeamForm!$AB$4:$AB$23)*MIN(TeamForm!$AC$4:$AC$23))/(_xlfn.XLOOKUP($AO62, TeamForm!$B$4:$B$23, TeamForm!$AB$4:$AB$23)*_xlfn.XLOOKUP(UPPER(K18), TeamForm!$B$4:$B$23, TeamForm!$AC$4:$AC$23)), K39="BLANK", 0)</f>
        <v>2.8345790139064464</v>
      </c>
      <c r="AZ62" s="263" cm="1">
        <f t="array" ref="AZ62">_xlfn.IFS(L39="A", 10*(MIN(TeamForm!$AA$4:$AA$23)*MIN(TeamForm!$AD$4:$AD$23))/(_xlfn.XLOOKUP($AO62, TeamForm!$B$4:$B$23, TeamForm!$AD$4:$AD$23)*_xlfn.XLOOKUP(UPPER(L18), TeamForm!$B$4:$B$23, TeamForm!$AA$4:$AA$23)), L39="H", 10*(MIN(TeamForm!$AB$4:$AB$23)*MIN(TeamForm!$AC$4:$AC$23))/(_xlfn.XLOOKUP($AO62, TeamForm!$B$4:$B$23, TeamForm!$AB$4:$AB$23)*_xlfn.XLOOKUP(UPPER(L18), TeamForm!$B$4:$B$23, TeamForm!$AC$4:$AC$23)), L39="BLANK", 0)</f>
        <v>4.7703639514731373</v>
      </c>
      <c r="BA62" s="263" cm="1">
        <f t="array" ref="BA62">_xlfn.IFS(M39="A", 10*(MIN(TeamForm!$AA$4:$AA$23)*MIN(TeamForm!$AD$4:$AD$23))/(_xlfn.XLOOKUP($AO62, TeamForm!$B$4:$B$23, TeamForm!$AD$4:$AD$23)*_xlfn.XLOOKUP(UPPER(M18), TeamForm!$B$4:$B$23, TeamForm!$AA$4:$AA$23)), M39="H", 10*(MIN(TeamForm!$AB$4:$AB$23)*MIN(TeamForm!$AC$4:$AC$23))/(_xlfn.XLOOKUP($AO62, TeamForm!$B$4:$B$23, TeamForm!$AB$4:$AB$23)*_xlfn.XLOOKUP(UPPER(M18), TeamForm!$B$4:$B$23, TeamForm!$AC$4:$AC$23)), M39="BLANK", 0)</f>
        <v>5.2143069767441856</v>
      </c>
      <c r="BB62" s="263" cm="1">
        <f t="array" ref="BB62">_xlfn.IFS(N39="A", 10*(MIN(TeamForm!$AA$4:$AA$23)*MIN(TeamForm!$AD$4:$AD$23))/(_xlfn.XLOOKUP($AO62, TeamForm!$B$4:$B$23, TeamForm!$AD$4:$AD$23)*_xlfn.XLOOKUP(UPPER(N18), TeamForm!$B$4:$B$23, TeamForm!$AA$4:$AA$23)), N39="H", 10*(MIN(TeamForm!$AB$4:$AB$23)*MIN(TeamForm!$AC$4:$AC$23))/(_xlfn.XLOOKUP($AO62, TeamForm!$B$4:$B$23, TeamForm!$AB$4:$AB$23)*_xlfn.XLOOKUP(UPPER(N18), TeamForm!$B$4:$B$23, TeamForm!$AC$4:$AC$23)), N39="BLANK", 0)</f>
        <v>3.4299065420560746</v>
      </c>
      <c r="BC62" s="263" cm="1">
        <f t="array" ref="BC62">_xlfn.IFS(O39="A", 10*(MIN(TeamForm!$AA$4:$AA$23)*MIN(TeamForm!$AD$4:$AD$23))/(_xlfn.XLOOKUP($AO62, TeamForm!$B$4:$B$23, TeamForm!$AD$4:$AD$23)*_xlfn.XLOOKUP(UPPER(O18), TeamForm!$B$4:$B$23, TeamForm!$AA$4:$AA$23)), O39="H", 10*(MIN(TeamForm!$AB$4:$AB$23)*MIN(TeamForm!$AC$4:$AC$23))/(_xlfn.XLOOKUP($AO62, TeamForm!$B$4:$B$23, TeamForm!$AB$4:$AB$23)*_xlfn.XLOOKUP(UPPER(O18), TeamForm!$B$4:$B$23, TeamForm!$AC$4:$AC$23)), O39="BLANK", 0)</f>
        <v>1.6533689471528059</v>
      </c>
      <c r="BD62" s="263" cm="1">
        <f t="array" ref="BD62">_xlfn.IFS(P39="A", 10*(MIN(TeamForm!$AA$4:$AA$23)*MIN(TeamForm!$AD$4:$AD$23))/(_xlfn.XLOOKUP($AO62, TeamForm!$B$4:$B$23, TeamForm!$AD$4:$AD$23)*_xlfn.XLOOKUP(UPPER(P18), TeamForm!$B$4:$B$23, TeamForm!$AA$4:$AA$23)), P39="H", 10*(MIN(TeamForm!$AB$4:$AB$23)*MIN(TeamForm!$AC$4:$AC$23))/(_xlfn.XLOOKUP($AO62, TeamForm!$B$4:$B$23, TeamForm!$AB$4:$AB$23)*_xlfn.XLOOKUP(UPPER(P18), TeamForm!$B$4:$B$23, TeamForm!$AC$4:$AC$23)), P39="BLANK", 0)</f>
        <v>7.5</v>
      </c>
      <c r="BE62" s="263" cm="1">
        <f t="array" ref="BE62">_xlfn.IFS(Q39="A", 10*(MIN(TeamForm!$AA$4:$AA$23)*MIN(TeamForm!$AD$4:$AD$23))/(_xlfn.XLOOKUP($AO62, TeamForm!$B$4:$B$23, TeamForm!$AD$4:$AD$23)*_xlfn.XLOOKUP(UPPER(Q18), TeamForm!$B$4:$B$23, TeamForm!$AA$4:$AA$23)), Q39="H", 10*(MIN(TeamForm!$AB$4:$AB$23)*MIN(TeamForm!$AC$4:$AC$23))/(_xlfn.XLOOKUP($AO62, TeamForm!$B$4:$B$23, TeamForm!$AB$4:$AB$23)*_xlfn.XLOOKUP(UPPER(Q18), TeamForm!$B$4:$B$23, TeamForm!$AC$4:$AC$23)), Q39="BLANK", 0)</f>
        <v>3.2865420195439738</v>
      </c>
      <c r="BF62" s="263" cm="1">
        <f t="array" ref="BF62">_xlfn.IFS(R39="A", 10*(MIN(TeamForm!$AA$4:$AA$23)*MIN(TeamForm!$AD$4:$AD$23))/(_xlfn.XLOOKUP($AO62, TeamForm!$B$4:$B$23, TeamForm!$AD$4:$AD$23)*_xlfn.XLOOKUP(UPPER(R18), TeamForm!$B$4:$B$23, TeamForm!$AA$4:$AA$23)), R39="H", 10*(MIN(TeamForm!$AB$4:$AB$23)*MIN(TeamForm!$AC$4:$AC$23))/(_xlfn.XLOOKUP($AO62, TeamForm!$B$4:$B$23, TeamForm!$AB$4:$AB$23)*_xlfn.XLOOKUP(UPPER(R18), TeamForm!$B$4:$B$23, TeamForm!$AC$4:$AC$23)), R39="BLANK", 0)</f>
        <v>2.6581529342027261</v>
      </c>
      <c r="BG62" s="263" cm="1">
        <f t="array" ref="BG62">_xlfn.IFS(S39="A", 10*(MIN(TeamForm!$AA$4:$AA$23)*MIN(TeamForm!$AD$4:$AD$23))/(_xlfn.XLOOKUP($AO62, TeamForm!$B$4:$B$23, TeamForm!$AD$4:$AD$23)*_xlfn.XLOOKUP(UPPER(S18), TeamForm!$B$4:$B$23, TeamForm!$AA$4:$AA$23)), S39="H", 10*(MIN(TeamForm!$AB$4:$AB$23)*MIN(TeamForm!$AC$4:$AC$23))/(_xlfn.XLOOKUP($AO62, TeamForm!$B$4:$B$23, TeamForm!$AB$4:$AB$23)*_xlfn.XLOOKUP(UPPER(S18), TeamForm!$B$4:$B$23, TeamForm!$AC$4:$AC$23)), S39="BLANK", 0)</f>
        <v>7.5</v>
      </c>
      <c r="BH62" s="263" cm="1">
        <f t="array" ref="BH62">_xlfn.IFS(T39="A", 10*(MIN(TeamForm!$AA$4:$AA$23)*MIN(TeamForm!$AD$4:$AD$23))/(_xlfn.XLOOKUP($AO62, TeamForm!$B$4:$B$23, TeamForm!$AD$4:$AD$23)*_xlfn.XLOOKUP(UPPER(T18), TeamForm!$B$4:$B$23, TeamForm!$AA$4:$AA$23)), T39="H", 10*(MIN(TeamForm!$AB$4:$AB$23)*MIN(TeamForm!$AC$4:$AC$23))/(_xlfn.XLOOKUP($AO62, TeamForm!$B$4:$B$23, TeamForm!$AB$4:$AB$23)*_xlfn.XLOOKUP(UPPER(T18), TeamForm!$B$4:$B$23, TeamForm!$AC$4:$AC$23)), T39="BLANK", 0)</f>
        <v>3.2876575978765761</v>
      </c>
      <c r="BI62" s="263" cm="1">
        <f t="array" ref="BI62">_xlfn.IFS(U39="A", 10*(MIN(TeamForm!$AA$4:$AA$23)*MIN(TeamForm!$AD$4:$AD$23))/(_xlfn.XLOOKUP($AO62, TeamForm!$B$4:$B$23, TeamForm!$AD$4:$AD$23)*_xlfn.XLOOKUP(UPPER(U18), TeamForm!$B$4:$B$23, TeamForm!$AA$4:$AA$23)), U39="H", 10*(MIN(TeamForm!$AB$4:$AB$23)*MIN(TeamForm!$AC$4:$AC$23))/(_xlfn.XLOOKUP($AO62, TeamForm!$B$4:$B$23, TeamForm!$AB$4:$AB$23)*_xlfn.XLOOKUP(UPPER(U18), TeamForm!$B$4:$B$23, TeamForm!$AC$4:$AC$23)), U39="BLANK", 0)</f>
        <v>4.4107908196721306</v>
      </c>
      <c r="BJ62" s="263" cm="1">
        <f t="array" ref="BJ62">_xlfn.IFS(V39="A", 10*(MIN(TeamForm!$AA$4:$AA$23)*MIN(TeamForm!$AD$4:$AD$23))/(_xlfn.XLOOKUP($AO62, TeamForm!$B$4:$B$23, TeamForm!$AD$4:$AD$23)*_xlfn.XLOOKUP(UPPER(V18), TeamForm!$B$4:$B$23, TeamForm!$AA$4:$AA$23)), V39="H", 10*(MIN(TeamForm!$AB$4:$AB$23)*MIN(TeamForm!$AC$4:$AC$23))/(_xlfn.XLOOKUP($AO62, TeamForm!$B$4:$B$23, TeamForm!$AB$4:$AB$23)*_xlfn.XLOOKUP(UPPER(V18), TeamForm!$B$4:$B$23, TeamForm!$AC$4:$AC$23)), V39="BLANK", 0)</f>
        <v>4.642136645962732</v>
      </c>
      <c r="BK62" s="263" cm="1">
        <f t="array" ref="BK62">_xlfn.IFS(W39="A", 10*(MIN(TeamForm!$AA$4:$AA$23)*MIN(TeamForm!$AD$4:$AD$23))/(_xlfn.XLOOKUP($AO62, TeamForm!$B$4:$B$23, TeamForm!$AD$4:$AD$23)*_xlfn.XLOOKUP(UPPER(W18), TeamForm!$B$4:$B$23, TeamForm!$AA$4:$AA$23)), W39="H", 10*(MIN(TeamForm!$AB$4:$AB$23)*MIN(TeamForm!$AC$4:$AC$23))/(_xlfn.XLOOKUP($AO62, TeamForm!$B$4:$B$23, TeamForm!$AB$4:$AB$23)*_xlfn.XLOOKUP(UPPER(W18), TeamForm!$B$4:$B$23, TeamForm!$AC$4:$AC$23)), W39="BLANK", 0)</f>
        <v>2.7222527472527474</v>
      </c>
      <c r="BL62" s="263" cm="1">
        <f t="array" ref="BL62">_xlfn.IFS(X39="A", 10*(MIN(TeamForm!$AA$4:$AA$23)*MIN(TeamForm!$AD$4:$AD$23))/(_xlfn.XLOOKUP($AO62, TeamForm!$B$4:$B$23, TeamForm!$AD$4:$AD$23)*_xlfn.XLOOKUP(UPPER(X18), TeamForm!$B$4:$B$23, TeamForm!$AA$4:$AA$23)), X39="H", 10*(MIN(TeamForm!$AB$4:$AB$23)*MIN(TeamForm!$AC$4:$AC$23))/(_xlfn.XLOOKUP($AO62, TeamForm!$B$4:$B$23, TeamForm!$AB$4:$AB$23)*_xlfn.XLOOKUP(UPPER(X18), TeamForm!$B$4:$B$23, TeamForm!$AC$4:$AC$23)), X39="BLANK", 0)</f>
        <v>4.4719740048740864</v>
      </c>
      <c r="BM62" s="263" cm="1">
        <f t="array" ref="BM62">_xlfn.IFS(Y39="A", 10*(MIN(TeamForm!$AA$4:$AA$23)*MIN(TeamForm!$AD$4:$AD$23))/(_xlfn.XLOOKUP($AO62, TeamForm!$B$4:$B$23, TeamForm!$AD$4:$AD$23)*_xlfn.XLOOKUP(UPPER(Y18), TeamForm!$B$4:$B$23, TeamForm!$AA$4:$AA$23)), Y39="H", 10*(MIN(TeamForm!$AB$4:$AB$23)*MIN(TeamForm!$AC$4:$AC$23))/(_xlfn.XLOOKUP($AO62, TeamForm!$B$4:$B$23, TeamForm!$AB$4:$AB$23)*_xlfn.XLOOKUP(UPPER(Y18), TeamForm!$B$4:$B$23, TeamForm!$AC$4:$AC$23)), Y39="BLANK", 0)</f>
        <v>3.9474507042253522</v>
      </c>
      <c r="BN62" s="263" cm="1">
        <f t="array" ref="BN62">_xlfn.IFS(Z39="A", 10*(MIN(TeamForm!$AA$4:$AA$23)*MIN(TeamForm!$AD$4:$AD$23))/(_xlfn.XLOOKUP($AO62, TeamForm!$B$4:$B$23, TeamForm!$AD$4:$AD$23)*_xlfn.XLOOKUP(UPPER(Z18), TeamForm!$B$4:$B$23, TeamForm!$AA$4:$AA$23)), Z39="H", 10*(MIN(TeamForm!$AB$4:$AB$23)*MIN(TeamForm!$AC$4:$AC$23))/(_xlfn.XLOOKUP($AO62, TeamForm!$B$4:$B$23, TeamForm!$AB$4:$AB$23)*_xlfn.XLOOKUP(UPPER(Z18), TeamForm!$B$4:$B$23, TeamForm!$AC$4:$AC$23)), Z39="BLANK", 0)</f>
        <v>2.6101885913853313</v>
      </c>
      <c r="BO62" s="263" cm="1">
        <f t="array" ref="BO62">_xlfn.IFS(AA39="A", 10*(MIN(TeamForm!$AA$4:$AA$23)*MIN(TeamForm!$AD$4:$AD$23))/(_xlfn.XLOOKUP($AO62, TeamForm!$B$4:$B$23, TeamForm!$AD$4:$AD$23)*_xlfn.XLOOKUP(UPPER(AA18), TeamForm!$B$4:$B$23, TeamForm!$AA$4:$AA$23)), AA39="H", 10*(MIN(TeamForm!$AB$4:$AB$23)*MIN(TeamForm!$AC$4:$AC$23))/(_xlfn.XLOOKUP($AO62, TeamForm!$B$4:$B$23, TeamForm!$AB$4:$AB$23)*_xlfn.XLOOKUP(UPPER(AA18), TeamForm!$B$4:$B$23, TeamForm!$AC$4:$AC$23)), AA39="BLANK", 0)</f>
        <v>3.2986018641810921</v>
      </c>
      <c r="BP62" s="263" cm="1">
        <f t="array" ref="BP62">_xlfn.IFS(AB39="A", 10*(MIN(TeamForm!$AA$4:$AA$23)*MIN(TeamForm!$AD$4:$AD$23))/(_xlfn.XLOOKUP($AO62, TeamForm!$B$4:$B$23, TeamForm!$AD$4:$AD$23)*_xlfn.XLOOKUP(UPPER(AB18), TeamForm!$B$4:$B$23, TeamForm!$AA$4:$AA$23)), AB39="H", 10*(MIN(TeamForm!$AB$4:$AB$23)*MIN(TeamForm!$AC$4:$AC$23))/(_xlfn.XLOOKUP($AO62, TeamForm!$B$4:$B$23, TeamForm!$AB$4:$AB$23)*_xlfn.XLOOKUP(UPPER(AB18), TeamForm!$B$4:$B$23, TeamForm!$AC$4:$AC$23)), AB39="BLANK", 0)</f>
        <v>4.4039999999999999</v>
      </c>
      <c r="BQ62" s="263" cm="1">
        <f t="array" ref="BQ62">_xlfn.IFS(AC39="A", 10*(MIN(TeamForm!$AA$4:$AA$23)*MIN(TeamForm!$AD$4:$AD$23))/(_xlfn.XLOOKUP($AO62, TeamForm!$B$4:$B$23, TeamForm!$AD$4:$AD$23)*_xlfn.XLOOKUP(UPPER(AC18), TeamForm!$B$4:$B$23, TeamForm!$AA$4:$AA$23)), AC39="H", 10*(MIN(TeamForm!$AB$4:$AB$23)*MIN(TeamForm!$AC$4:$AC$23))/(_xlfn.XLOOKUP($AO62, TeamForm!$B$4:$B$23, TeamForm!$AB$4:$AB$23)*_xlfn.XLOOKUP(UPPER(AC18), TeamForm!$B$4:$B$23, TeamForm!$AC$4:$AC$23)), AC39="BLANK", 0)</f>
        <v>3.74385306122449</v>
      </c>
      <c r="BR62" s="263" cm="1">
        <f t="array" ref="BR62">_xlfn.IFS(AD39="A", 10*(MIN(TeamForm!$AA$4:$AA$23)*MIN(TeamForm!$AD$4:$AD$23))/(_xlfn.XLOOKUP($AO62, TeamForm!$B$4:$B$23, TeamForm!$AD$4:$AD$23)*_xlfn.XLOOKUP(UPPER(AD18), TeamForm!$B$4:$B$23, TeamForm!$AA$4:$AA$23)), AD39="H", 10*(MIN(TeamForm!$AB$4:$AB$23)*MIN(TeamForm!$AC$4:$AC$23))/(_xlfn.XLOOKUP($AO62, TeamForm!$B$4:$B$23, TeamForm!$AB$4:$AB$23)*_xlfn.XLOOKUP(UPPER(AD18), TeamForm!$B$4:$B$23, TeamForm!$AC$4:$AC$23)), AD39="BLANK", 0)</f>
        <v>4.2711206896551728</v>
      </c>
      <c r="BS62" s="263" cm="1">
        <f t="array" ref="BS62">_xlfn.IFS(AE39="A", 10*(MIN(TeamForm!$AA$4:$AA$23)*MIN(TeamForm!$AD$4:$AD$23))/(_xlfn.XLOOKUP($AO62, TeamForm!$B$4:$B$23, TeamForm!$AD$4:$AD$23)*_xlfn.XLOOKUP(UPPER(AE18), TeamForm!$B$4:$B$23, TeamForm!$AA$4:$AA$23)), AE39="H", 10*(MIN(TeamForm!$AB$4:$AB$23)*MIN(TeamForm!$AC$4:$AC$23))/(_xlfn.XLOOKUP($AO62, TeamForm!$B$4:$B$23, TeamForm!$AB$4:$AB$23)*_xlfn.XLOOKUP(UPPER(AE18), TeamForm!$B$4:$B$23, TeamForm!$AC$4:$AC$23)), AE39="BLANK", 0)</f>
        <v>4.9338308068459646</v>
      </c>
      <c r="BT62" s="263" cm="1">
        <f t="array" ref="BT62">_xlfn.IFS(AF39="A", 10*(MIN(TeamForm!$AA$4:$AA$23)*MIN(TeamForm!$AD$4:$AD$23))/(_xlfn.XLOOKUP($AO62, TeamForm!$B$4:$B$23, TeamForm!$AD$4:$AD$23)*_xlfn.XLOOKUP(UPPER(AF18), TeamForm!$B$4:$B$23, TeamForm!$AA$4:$AA$23)), AF39="H", 10*(MIN(TeamForm!$AB$4:$AB$23)*MIN(TeamForm!$AC$4:$AC$23))/(_xlfn.XLOOKUP($AO62, TeamForm!$B$4:$B$23, TeamForm!$AB$4:$AB$23)*_xlfn.XLOOKUP(UPPER(AF18), TeamForm!$B$4:$B$23, TeamForm!$AC$4:$AC$23)), AF39="BLANK", 0)</f>
        <v>7.5</v>
      </c>
      <c r="BU62" s="263" cm="1">
        <f t="array" ref="BU62">_xlfn.IFS(AG39="A", 10*(MIN(TeamForm!$AA$4:$AA$23)*MIN(TeamForm!$AD$4:$AD$23))/(_xlfn.XLOOKUP($AO62, TeamForm!$B$4:$B$23, TeamForm!$AD$4:$AD$23)*_xlfn.XLOOKUP(UPPER(AG18), TeamForm!$B$4:$B$23, TeamForm!$AA$4:$AA$23)), AG39="H", 10*(MIN(TeamForm!$AB$4:$AB$23)*MIN(TeamForm!$AC$4:$AC$23))/(_xlfn.XLOOKUP($AO62, TeamForm!$B$4:$B$23, TeamForm!$AB$4:$AB$23)*_xlfn.XLOOKUP(UPPER(AG18), TeamForm!$B$4:$B$23, TeamForm!$AC$4:$AC$23)), AG39="BLANK", 0)</f>
        <v>5.3639999999999999</v>
      </c>
      <c r="BV62" s="263" cm="1">
        <f t="array" ref="BV62">_xlfn.IFS(AH39="A", 10*(MIN(TeamForm!$AA$4:$AA$23)*MIN(TeamForm!$AD$4:$AD$23))/(_xlfn.XLOOKUP($AO62, TeamForm!$B$4:$B$23, TeamForm!$AD$4:$AD$23)*_xlfn.XLOOKUP(UPPER(AH18), TeamForm!$B$4:$B$23, TeamForm!$AA$4:$AA$23)), AH39="H", 10*(MIN(TeamForm!$AB$4:$AB$23)*MIN(TeamForm!$AC$4:$AC$23))/(_xlfn.XLOOKUP($AO62, TeamForm!$B$4:$B$23, TeamForm!$AB$4:$AB$23)*_xlfn.XLOOKUP(UPPER(AH18), TeamForm!$B$4:$B$23, TeamForm!$AC$4:$AC$23)), AH39="BLANK", 0)</f>
        <v>2.3495518565941103</v>
      </c>
      <c r="BW62" s="263" cm="1">
        <f t="array" ref="BW62">_xlfn.IFS(AI39="A", 10*(MIN(TeamForm!$AA$4:$AA$23)*MIN(TeamForm!$AD$4:$AD$23))/(_xlfn.XLOOKUP($AO62, TeamForm!$B$4:$B$23, TeamForm!$AD$4:$AD$23)*_xlfn.XLOOKUP(UPPER(AI18), TeamForm!$B$4:$B$23, TeamForm!$AA$4:$AA$23)), AI39="H", 10*(MIN(TeamForm!$AB$4:$AB$23)*MIN(TeamForm!$AC$4:$AC$23))/(_xlfn.XLOOKUP($AO62, TeamForm!$B$4:$B$23, TeamForm!$AB$4:$AB$23)*_xlfn.XLOOKUP(UPPER(AI18), TeamForm!$B$4:$B$23, TeamForm!$AC$4:$AC$23)), AI39="BLANK", 0)</f>
        <v>2.7095492447129903</v>
      </c>
      <c r="BX62" s="263" cm="1">
        <f t="array" ref="BX62">_xlfn.IFS(AJ39="A", 10*(MIN(TeamForm!$AA$4:$AA$23)*MIN(TeamForm!$AD$4:$AD$23))/(_xlfn.XLOOKUP($AO62, TeamForm!$B$4:$B$23, TeamForm!$AD$4:$AD$23)*_xlfn.XLOOKUP(UPPER(AJ18), TeamForm!$B$4:$B$23, TeamForm!$AA$4:$AA$23)), AJ39="H", 10*(MIN(TeamForm!$AB$4:$AB$23)*MIN(TeamForm!$AC$4:$AC$23))/(_xlfn.XLOOKUP($AO62, TeamForm!$B$4:$B$23, TeamForm!$AB$4:$AB$23)*_xlfn.XLOOKUP(UPPER(AJ18), TeamForm!$B$4:$B$23, TeamForm!$AC$4:$AC$23)), AJ39="BLANK", 0)</f>
        <v>2.6594202898550727</v>
      </c>
      <c r="BY62" s="263" cm="1">
        <f t="array" ref="BY62">_xlfn.IFS(AK39="A", 10*(MIN(TeamForm!$AA$4:$AA$23)*MIN(TeamForm!$AD$4:$AD$23))/(_xlfn.XLOOKUP($AO62, TeamForm!$B$4:$B$23, TeamForm!$AD$4:$AD$23)*_xlfn.XLOOKUP(UPPER(AK18), TeamForm!$B$4:$B$23, TeamForm!$AA$4:$AA$23)), AK39="H", 10*(MIN(TeamForm!$AB$4:$AB$23)*MIN(TeamForm!$AC$4:$AC$23))/(_xlfn.XLOOKUP($AO62, TeamForm!$B$4:$B$23, TeamForm!$AB$4:$AB$23)*_xlfn.XLOOKUP(UPPER(AK18), TeamForm!$B$4:$B$23, TeamForm!$AC$4:$AC$23)), AK39="BLANK", 0)</f>
        <v>5.3639999999999999</v>
      </c>
      <c r="BZ62" s="263" cm="1">
        <f t="array" ref="BZ62">_xlfn.IFS(AL39="A", 10*(MIN(TeamForm!$AA$4:$AA$23)*MIN(TeamForm!$AD$4:$AD$23))/(_xlfn.XLOOKUP($AO62, TeamForm!$B$4:$B$23, TeamForm!$AD$4:$AD$23)*_xlfn.XLOOKUP(UPPER(AL18), TeamForm!$B$4:$B$23, TeamForm!$AA$4:$AA$23)), AL39="H", 10*(MIN(TeamForm!$AB$4:$AB$23)*MIN(TeamForm!$AC$4:$AC$23))/(_xlfn.XLOOKUP($AO62, TeamForm!$B$4:$B$23, TeamForm!$AB$4:$AB$23)*_xlfn.XLOOKUP(UPPER(AL18), TeamForm!$B$4:$B$23, TeamForm!$AC$4:$AC$23)), AL39="BLANK", 0)</f>
        <v>5.3639999999999999</v>
      </c>
      <c r="CA62" s="259" cm="1">
        <f t="array" ref="CA62">_xlfn.IFS(AM39="A", 10*(MIN(TeamForm!$AA$4:$AA$23)*MIN(TeamForm!$AD$4:$AD$23))/(_xlfn.XLOOKUP($AO62, TeamForm!$B$4:$B$23, TeamForm!$AD$4:$AD$23)*_xlfn.XLOOKUP(UPPER(AM18), TeamForm!$B$4:$B$23, TeamForm!$AA$4:$AA$23)), AM39="H", 10*(MIN(TeamForm!$AB$4:$AB$23)*MIN(TeamForm!$AC$4:$AC$23))/(_xlfn.XLOOKUP($AO62, TeamForm!$B$4:$B$23, TeamForm!$AB$4:$AB$23)*_xlfn.XLOOKUP(UPPER(AM18), TeamForm!$B$4:$B$23, TeamForm!$AC$4:$AC$23)), AM39="BLANK", 0)</f>
        <v>3.5641553855208952</v>
      </c>
    </row>
    <row r="63" spans="1:79">
      <c r="A63" s="172" t="s">
        <v>63</v>
      </c>
      <c r="B63" s="258" cm="1">
        <f t="array" ref="B63">_xlfn.IFS(B40="A", (10*_xlfn.XLOOKUP($A63, TeamForm!$B$4:$B$23, TeamForm!$AC$4:$AC$23)*_xlfn.XLOOKUP(UPPER(B19), TeamForm!$B$4:$B$23, TeamForm!$AB$4:$AB$23))/(MAX(TeamForm!$AC$4:$AC$23)*MAX(TeamForm!$AB$4:$AB$23)), B40="H", (10*_xlfn.XLOOKUP($A63, TeamForm!$B$4:$B$23, TeamForm!$AA$4:$AA$23)*_xlfn.XLOOKUP(UPPER(B19), TeamForm!$B$4:$B$23, TeamForm!$AD$4:$AD$23))/(MAX(TeamForm!$AA$4:$AA$23)*MAX(TeamForm!$AD$4:$AD$23)), B40="BLANK", "0")</f>
        <v>2.3558630756133128</v>
      </c>
      <c r="C63" s="258" cm="1">
        <f t="array" ref="C63">_xlfn.IFS(C40="A", (10*_xlfn.XLOOKUP($A63, TeamForm!$B$4:$B$23, TeamForm!$AC$4:$AC$23)*_xlfn.XLOOKUP(UPPER(C19), TeamForm!$B$4:$B$23, TeamForm!$AB$4:$AB$23))/(MAX(TeamForm!$AC$4:$AC$23)*MAX(TeamForm!$AB$4:$AB$23)), C40="H", (10*_xlfn.XLOOKUP($A63, TeamForm!$B$4:$B$23, TeamForm!$AA$4:$AA$23)*_xlfn.XLOOKUP(UPPER(C19), TeamForm!$B$4:$B$23, TeamForm!$AD$4:$AD$23))/(MAX(TeamForm!$AA$4:$AA$23)*MAX(TeamForm!$AD$4:$AD$23)), C40="BLANK", "0")</f>
        <v>3.8974702303214923</v>
      </c>
      <c r="D63" s="258" cm="1">
        <f t="array" ref="D63">_xlfn.IFS(D40="A", (10*_xlfn.XLOOKUP($A63, TeamForm!$B$4:$B$23, TeamForm!$AC$4:$AC$23)*_xlfn.XLOOKUP(UPPER(D19), TeamForm!$B$4:$B$23, TeamForm!$AB$4:$AB$23))/(MAX(TeamForm!$AC$4:$AC$23)*MAX(TeamForm!$AB$4:$AB$23)), D40="H", (10*_xlfn.XLOOKUP($A63, TeamForm!$B$4:$B$23, TeamForm!$AA$4:$AA$23)*_xlfn.XLOOKUP(UPPER(D19), TeamForm!$B$4:$B$23, TeamForm!$AD$4:$AD$23))/(MAX(TeamForm!$AA$4:$AA$23)*MAX(TeamForm!$AD$4:$AD$23)), D40="BLANK", "0")</f>
        <v>3.8164981824935666</v>
      </c>
      <c r="E63" s="258" cm="1">
        <f t="array" ref="E63">_xlfn.IFS(E40="A", (10*_xlfn.XLOOKUP($A63, TeamForm!$B$4:$B$23, TeamForm!$AC$4:$AC$23)*_xlfn.XLOOKUP(UPPER(E19), TeamForm!$B$4:$B$23, TeamForm!$AB$4:$AB$23))/(MAX(TeamForm!$AC$4:$AC$23)*MAX(TeamForm!$AB$4:$AB$23)), E40="H", (10*_xlfn.XLOOKUP($A63, TeamForm!$B$4:$B$23, TeamForm!$AA$4:$AA$23)*_xlfn.XLOOKUP(UPPER(E19), TeamForm!$B$4:$B$23, TeamForm!$AD$4:$AD$23))/(MAX(TeamForm!$AA$4:$AA$23)*MAX(TeamForm!$AD$4:$AD$23)), E40="BLANK", "0")</f>
        <v>2.8796185007499298</v>
      </c>
      <c r="F63" s="258" cm="1">
        <f t="array" ref="F63">_xlfn.IFS(F40="A", (10*_xlfn.XLOOKUP($A63, TeamForm!$B$4:$B$23, TeamForm!$AC$4:$AC$23)*_xlfn.XLOOKUP(UPPER(F19), TeamForm!$B$4:$B$23, TeamForm!$AB$4:$AB$23))/(MAX(TeamForm!$AC$4:$AC$23)*MAX(TeamForm!$AB$4:$AB$23)), F40="H", (10*_xlfn.XLOOKUP($A63, TeamForm!$B$4:$B$23, TeamForm!$AA$4:$AA$23)*_xlfn.XLOOKUP(UPPER(F19), TeamForm!$B$4:$B$23, TeamForm!$AD$4:$AD$23))/(MAX(TeamForm!$AA$4:$AA$23)*MAX(TeamForm!$AD$4:$AD$23)), F40="BLANK", "0")</f>
        <v>3.526112451216882</v>
      </c>
      <c r="G63" s="258" cm="1">
        <f t="array" ref="G63">_xlfn.IFS(G40="A", (10*_xlfn.XLOOKUP($A63, TeamForm!$B$4:$B$23, TeamForm!$AC$4:$AC$23)*_xlfn.XLOOKUP(UPPER(G19), TeamForm!$B$4:$B$23, TeamForm!$AB$4:$AB$23))/(MAX(TeamForm!$AC$4:$AC$23)*MAX(TeamForm!$AB$4:$AB$23)), G40="H", (10*_xlfn.XLOOKUP($A63, TeamForm!$B$4:$B$23, TeamForm!$AA$4:$AA$23)*_xlfn.XLOOKUP(UPPER(G19), TeamForm!$B$4:$B$23, TeamForm!$AD$4:$AD$23))/(MAX(TeamForm!$AA$4:$AA$23)*MAX(TeamForm!$AD$4:$AD$23)), G40="BLANK", "0")</f>
        <v>5.2793005847082028</v>
      </c>
      <c r="H63" s="258" cm="1">
        <f t="array" ref="H63">_xlfn.IFS(H40="A", (10*_xlfn.XLOOKUP($A63, TeamForm!$B$4:$B$23, TeamForm!$AC$4:$AC$23)*_xlfn.XLOOKUP(UPPER(H19), TeamForm!$B$4:$B$23, TeamForm!$AB$4:$AB$23))/(MAX(TeamForm!$AC$4:$AC$23)*MAX(TeamForm!$AB$4:$AB$23)), H40="H", (10*_xlfn.XLOOKUP($A63, TeamForm!$B$4:$B$23, TeamForm!$AA$4:$AA$23)*_xlfn.XLOOKUP(UPPER(H19), TeamForm!$B$4:$B$23, TeamForm!$AD$4:$AD$23))/(MAX(TeamForm!$AA$4:$AA$23)*MAX(TeamForm!$AD$4:$AD$23)), H40="BLANK", "0")</f>
        <v>2.4954026577842545</v>
      </c>
      <c r="I63" s="258" cm="1">
        <f t="array" ref="I63">_xlfn.IFS(I40="A", (10*_xlfn.XLOOKUP($A63, TeamForm!$B$4:$B$23, TeamForm!$AC$4:$AC$23)*_xlfn.XLOOKUP(UPPER(I19), TeamForm!$B$4:$B$23, TeamForm!$AB$4:$AB$23))/(MAX(TeamForm!$AC$4:$AC$23)*MAX(TeamForm!$AB$4:$AB$23)), I40="H", (10*_xlfn.XLOOKUP($A63, TeamForm!$B$4:$B$23, TeamForm!$AA$4:$AA$23)*_xlfn.XLOOKUP(UPPER(I19), TeamForm!$B$4:$B$23, TeamForm!$AD$4:$AD$23))/(MAX(TeamForm!$AA$4:$AA$23)*MAX(TeamForm!$AD$4:$AD$23)), I40="BLANK", "0")</f>
        <v>5.3277345350266261</v>
      </c>
      <c r="J63" s="258" cm="1">
        <f t="array" ref="J63">_xlfn.IFS(J40="A", (10*_xlfn.XLOOKUP($A63, TeamForm!$B$4:$B$23, TeamForm!$AC$4:$AC$23)*_xlfn.XLOOKUP(UPPER(J19), TeamForm!$B$4:$B$23, TeamForm!$AB$4:$AB$23))/(MAX(TeamForm!$AC$4:$AC$23)*MAX(TeamForm!$AB$4:$AB$23)), J40="H", (10*_xlfn.XLOOKUP($A63, TeamForm!$B$4:$B$23, TeamForm!$AA$4:$AA$23)*_xlfn.XLOOKUP(UPPER(J19), TeamForm!$B$4:$B$23, TeamForm!$AD$4:$AD$23))/(MAX(TeamForm!$AA$4:$AA$23)*MAX(TeamForm!$AD$4:$AD$23)), J40="BLANK", "0")</f>
        <v>1.6551140077140467</v>
      </c>
      <c r="K63" s="258" cm="1">
        <f t="array" ref="K63">_xlfn.IFS(K40="A", (10*_xlfn.XLOOKUP($A63, TeamForm!$B$4:$B$23, TeamForm!$AC$4:$AC$23)*_xlfn.XLOOKUP(UPPER(K19), TeamForm!$B$4:$B$23, TeamForm!$AB$4:$AB$23))/(MAX(TeamForm!$AC$4:$AC$23)*MAX(TeamForm!$AB$4:$AB$23)), K40="H", (10*_xlfn.XLOOKUP($A63, TeamForm!$B$4:$B$23, TeamForm!$AA$4:$AA$23)*_xlfn.XLOOKUP(UPPER(K19), TeamForm!$B$4:$B$23, TeamForm!$AD$4:$AD$23))/(MAX(TeamForm!$AA$4:$AA$23)*MAX(TeamForm!$AD$4:$AD$23)), K40="BLANK", "0")</f>
        <v>2.1074627334117424</v>
      </c>
      <c r="L63" s="258" cm="1">
        <f t="array" ref="L63">_xlfn.IFS(L40="A", (10*_xlfn.XLOOKUP($A63, TeamForm!$B$4:$B$23, TeamForm!$AC$4:$AC$23)*_xlfn.XLOOKUP(UPPER(L19), TeamForm!$B$4:$B$23, TeamForm!$AB$4:$AB$23))/(MAX(TeamForm!$AC$4:$AC$23)*MAX(TeamForm!$AB$4:$AB$23)), L40="H", (10*_xlfn.XLOOKUP($A63, TeamForm!$B$4:$B$23, TeamForm!$AA$4:$AA$23)*_xlfn.XLOOKUP(UPPER(L19), TeamForm!$B$4:$B$23, TeamForm!$AD$4:$AD$23))/(MAX(TeamForm!$AA$4:$AA$23)*MAX(TeamForm!$AD$4:$AD$23)), L40="BLANK", "0")</f>
        <v>2.9225436532608384</v>
      </c>
      <c r="M63" s="258" cm="1">
        <f t="array" ref="M63">_xlfn.IFS(M40="A", (10*_xlfn.XLOOKUP($A63, TeamForm!$B$4:$B$23, TeamForm!$AC$4:$AC$23)*_xlfn.XLOOKUP(UPPER(M19), TeamForm!$B$4:$B$23, TeamForm!$AB$4:$AB$23))/(MAX(TeamForm!$AC$4:$AC$23)*MAX(TeamForm!$AB$4:$AB$23)), M40="H", (10*_xlfn.XLOOKUP($A63, TeamForm!$B$4:$B$23, TeamForm!$AA$4:$AA$23)*_xlfn.XLOOKUP(UPPER(M19), TeamForm!$B$4:$B$23, TeamForm!$AD$4:$AD$23))/(MAX(TeamForm!$AA$4:$AA$23)*MAX(TeamForm!$AD$4:$AD$23)), M40="BLANK", "0")</f>
        <v>3.226239246210568</v>
      </c>
      <c r="N63" s="258" cm="1">
        <f t="array" ref="N63">_xlfn.IFS(N40="A", (10*_xlfn.XLOOKUP($A63, TeamForm!$B$4:$B$23, TeamForm!$AC$4:$AC$23)*_xlfn.XLOOKUP(UPPER(N19), TeamForm!$B$4:$B$23, TeamForm!$AB$4:$AB$23))/(MAX(TeamForm!$AC$4:$AC$23)*MAX(TeamForm!$AB$4:$AB$23)), N40="H", (10*_xlfn.XLOOKUP($A63, TeamForm!$B$4:$B$23, TeamForm!$AA$4:$AA$23)*_xlfn.XLOOKUP(UPPER(N19), TeamForm!$B$4:$B$23, TeamForm!$AD$4:$AD$23))/(MAX(TeamForm!$AA$4:$AA$23)*MAX(TeamForm!$AD$4:$AD$23)), N40="BLANK", "0")</f>
        <v>2.7587794029354034</v>
      </c>
      <c r="O63" s="258" cm="1">
        <f t="array" ref="O63">_xlfn.IFS(O40="A", (10*_xlfn.XLOOKUP($A63, TeamForm!$B$4:$B$23, TeamForm!$AC$4:$AC$23)*_xlfn.XLOOKUP(UPPER(O19), TeamForm!$B$4:$B$23, TeamForm!$AB$4:$AB$23))/(MAX(TeamForm!$AC$4:$AC$23)*MAX(TeamForm!$AB$4:$AB$23)), O40="H", (10*_xlfn.XLOOKUP($A63, TeamForm!$B$4:$B$23, TeamForm!$AA$4:$AA$23)*_xlfn.XLOOKUP(UPPER(O19), TeamForm!$B$4:$B$23, TeamForm!$AD$4:$AD$23))/(MAX(TeamForm!$AA$4:$AA$23)*MAX(TeamForm!$AD$4:$AD$23)), O40="BLANK", "0")</f>
        <v>2.9424249026027489</v>
      </c>
      <c r="P63" s="258" cm="1">
        <f t="array" ref="P63">_xlfn.IFS(P40="A", (10*_xlfn.XLOOKUP($A63, TeamForm!$B$4:$B$23, TeamForm!$AC$4:$AC$23)*_xlfn.XLOOKUP(UPPER(P19), TeamForm!$B$4:$B$23, TeamForm!$AB$4:$AB$23))/(MAX(TeamForm!$AC$4:$AC$23)*MAX(TeamForm!$AB$4:$AB$23)), P40="H", (10*_xlfn.XLOOKUP($A63, TeamForm!$B$4:$B$23, TeamForm!$AA$4:$AA$23)*_xlfn.XLOOKUP(UPPER(P19), TeamForm!$B$4:$B$23, TeamForm!$AD$4:$AD$23))/(MAX(TeamForm!$AA$4:$AA$23)*MAX(TeamForm!$AD$4:$AD$23)), P40="BLANK", "0")</f>
        <v>2.0906030315444486</v>
      </c>
      <c r="Q63" s="258" cm="1">
        <f t="array" ref="Q63">_xlfn.IFS(Q40="A", (10*_xlfn.XLOOKUP($A63, TeamForm!$B$4:$B$23, TeamForm!$AC$4:$AC$23)*_xlfn.XLOOKUP(UPPER(Q19), TeamForm!$B$4:$B$23, TeamForm!$AB$4:$AB$23))/(MAX(TeamForm!$AC$4:$AC$23)*MAX(TeamForm!$AB$4:$AB$23)), Q40="H", (10*_xlfn.XLOOKUP($A63, TeamForm!$B$4:$B$23, TeamForm!$AA$4:$AA$23)*_xlfn.XLOOKUP(UPPER(Q19), TeamForm!$B$4:$B$23, TeamForm!$AD$4:$AD$23))/(MAX(TeamForm!$AA$4:$AA$23)*MAX(TeamForm!$AD$4:$AD$23)), Q40="BLANK", "0")</f>
        <v>5.2322958953540821</v>
      </c>
      <c r="R63" s="258" cm="1">
        <f t="array" ref="R63">_xlfn.IFS(R40="A", (10*_xlfn.XLOOKUP($A63, TeamForm!$B$4:$B$23, TeamForm!$AC$4:$AC$23)*_xlfn.XLOOKUP(UPPER(R19), TeamForm!$B$4:$B$23, TeamForm!$AB$4:$AB$23))/(MAX(TeamForm!$AC$4:$AC$23)*MAX(TeamForm!$AB$4:$AB$23)), R40="H", (10*_xlfn.XLOOKUP($A63, TeamForm!$B$4:$B$23, TeamForm!$AA$4:$AA$23)*_xlfn.XLOOKUP(UPPER(R19), TeamForm!$B$4:$B$23, TeamForm!$AD$4:$AD$23))/(MAX(TeamForm!$AA$4:$AA$23)*MAX(TeamForm!$AD$4:$AD$23)), R40="BLANK", "0")</f>
        <v>5.2322958953540821</v>
      </c>
      <c r="S63" s="258" cm="1">
        <f t="array" ref="S63">_xlfn.IFS(S40="A", (10*_xlfn.XLOOKUP($A63, TeamForm!$B$4:$B$23, TeamForm!$AC$4:$AC$23)*_xlfn.XLOOKUP(UPPER(S19), TeamForm!$B$4:$B$23, TeamForm!$AB$4:$AB$23))/(MAX(TeamForm!$AC$4:$AC$23)*MAX(TeamForm!$AB$4:$AB$23)), S40="H", (10*_xlfn.XLOOKUP($A63, TeamForm!$B$4:$B$23, TeamForm!$AA$4:$AA$23)*_xlfn.XLOOKUP(UPPER(S19), TeamForm!$B$4:$B$23, TeamForm!$AD$4:$AD$23))/(MAX(TeamForm!$AA$4:$AA$23)*MAX(TeamForm!$AD$4:$AD$23)), S40="BLANK", "0")</f>
        <v>3.989700441878719</v>
      </c>
      <c r="T63" s="258" cm="1">
        <f t="array" ref="T63">_xlfn.IFS(T40="A", (10*_xlfn.XLOOKUP($A63, TeamForm!$B$4:$B$23, TeamForm!$AC$4:$AC$23)*_xlfn.XLOOKUP(UPPER(T19), TeamForm!$B$4:$B$23, TeamForm!$AB$4:$AB$23))/(MAX(TeamForm!$AC$4:$AC$23)*MAX(TeamForm!$AB$4:$AB$23)), T40="H", (10*_xlfn.XLOOKUP($A63, TeamForm!$B$4:$B$23, TeamForm!$AA$4:$AA$23)*_xlfn.XLOOKUP(UPPER(T19), TeamForm!$B$4:$B$23, TeamForm!$AD$4:$AD$23))/(MAX(TeamForm!$AA$4:$AA$23)*MAX(TeamForm!$AD$4:$AD$23)), T40="BLANK", "0")</f>
        <v>3.0298594660064468</v>
      </c>
      <c r="U63" s="258" cm="1">
        <f t="array" ref="U63">_xlfn.IFS(U40="A", (10*_xlfn.XLOOKUP($A63, TeamForm!$B$4:$B$23, TeamForm!$AC$4:$AC$23)*_xlfn.XLOOKUP(UPPER(U19), TeamForm!$B$4:$B$23, TeamForm!$AB$4:$AB$23))/(MAX(TeamForm!$AC$4:$AC$23)*MAX(TeamForm!$AB$4:$AB$23)), U40="H", (10*_xlfn.XLOOKUP($A63, TeamForm!$B$4:$B$23, TeamForm!$AA$4:$AA$23)*_xlfn.XLOOKUP(UPPER(U19), TeamForm!$B$4:$B$23, TeamForm!$AD$4:$AD$23))/(MAX(TeamForm!$AA$4:$AA$23)*MAX(TeamForm!$AD$4:$AD$23)), U40="BLANK", "0")</f>
        <v>2.5838498248662138</v>
      </c>
      <c r="V63" s="258" cm="1">
        <f t="array" ref="V63">_xlfn.IFS(V40="A", (10*_xlfn.XLOOKUP($A63, TeamForm!$B$4:$B$23, TeamForm!$AC$4:$AC$23)*_xlfn.XLOOKUP(UPPER(V19), TeamForm!$B$4:$B$23, TeamForm!$AB$4:$AB$23))/(MAX(TeamForm!$AC$4:$AC$23)*MAX(TeamForm!$AB$4:$AB$23)), V40="H", (10*_xlfn.XLOOKUP($A63, TeamForm!$B$4:$B$23, TeamForm!$AA$4:$AA$23)*_xlfn.XLOOKUP(UPPER(V19), TeamForm!$B$4:$B$23, TeamForm!$AD$4:$AD$23))/(MAX(TeamForm!$AA$4:$AA$23)*MAX(TeamForm!$AD$4:$AD$23)), V40="BLANK", "0")</f>
        <v>3.8974702303214923</v>
      </c>
      <c r="W63" s="258" cm="1">
        <f t="array" ref="W63">_xlfn.IFS(W40="A", (10*_xlfn.XLOOKUP($A63, TeamForm!$B$4:$B$23, TeamForm!$AC$4:$AC$23)*_xlfn.XLOOKUP(UPPER(W19), TeamForm!$B$4:$B$23, TeamForm!$AB$4:$AB$23))/(MAX(TeamForm!$AC$4:$AC$23)*MAX(TeamForm!$AB$4:$AB$23)), W40="H", (10*_xlfn.XLOOKUP($A63, TeamForm!$B$4:$B$23, TeamForm!$AA$4:$AA$23)*_xlfn.XLOOKUP(UPPER(W19), TeamForm!$B$4:$B$23, TeamForm!$AD$4:$AD$23))/(MAX(TeamForm!$AA$4:$AA$23)*MAX(TeamForm!$AD$4:$AD$23)), W40="BLANK", "0")</f>
        <v>3.659360919480577</v>
      </c>
      <c r="X63" s="258" cm="1">
        <f t="array" ref="X63">_xlfn.IFS(X40="A", (10*_xlfn.XLOOKUP($A63, TeamForm!$B$4:$B$23, TeamForm!$AC$4:$AC$23)*_xlfn.XLOOKUP(UPPER(X19), TeamForm!$B$4:$B$23, TeamForm!$AB$4:$AB$23))/(MAX(TeamForm!$AC$4:$AC$23)*MAX(TeamForm!$AB$4:$AB$23)), X40="H", (10*_xlfn.XLOOKUP($A63, TeamForm!$B$4:$B$23, TeamForm!$AA$4:$AA$23)*_xlfn.XLOOKUP(UPPER(X19), TeamForm!$B$4:$B$23, TeamForm!$AD$4:$AD$23))/(MAX(TeamForm!$AA$4:$AA$23)*MAX(TeamForm!$AD$4:$AD$23)), X40="BLANK", "0")</f>
        <v>5.2322958953540821</v>
      </c>
      <c r="Y63" s="258" cm="1">
        <f t="array" ref="Y63">_xlfn.IFS(Y40="A", (10*_xlfn.XLOOKUP($A63, TeamForm!$B$4:$B$23, TeamForm!$AC$4:$AC$23)*_xlfn.XLOOKUP(UPPER(Y19), TeamForm!$B$4:$B$23, TeamForm!$AB$4:$AB$23))/(MAX(TeamForm!$AC$4:$AC$23)*MAX(TeamForm!$AB$4:$AB$23)), Y40="H", (10*_xlfn.XLOOKUP($A63, TeamForm!$B$4:$B$23, TeamForm!$AA$4:$AA$23)*_xlfn.XLOOKUP(UPPER(Y19), TeamForm!$B$4:$B$23, TeamForm!$AD$4:$AD$23))/(MAX(TeamForm!$AA$4:$AA$23)*MAX(TeamForm!$AD$4:$AD$23)), Y40="BLANK", "0")</f>
        <v>2.2335502473765474</v>
      </c>
      <c r="Z63" s="258" cm="1">
        <f t="array" ref="Z63">_xlfn.IFS(Z40="A", (10*_xlfn.XLOOKUP($A63, TeamForm!$B$4:$B$23, TeamForm!$AC$4:$AC$23)*_xlfn.XLOOKUP(UPPER(Z19), TeamForm!$B$4:$B$23, TeamForm!$AB$4:$AB$23))/(MAX(TeamForm!$AC$4:$AC$23)*MAX(TeamForm!$AB$4:$AB$23)), Z40="H", (10*_xlfn.XLOOKUP($A63, TeamForm!$B$4:$B$23, TeamForm!$AA$4:$AA$23)*_xlfn.XLOOKUP(UPPER(Z19), TeamForm!$B$4:$B$23, TeamForm!$AD$4:$AD$23))/(MAX(TeamForm!$AA$4:$AA$23)*MAX(TeamForm!$AD$4:$AD$23)), Z40="BLANK", "0")</f>
        <v>5.1308865120457234</v>
      </c>
      <c r="AA63" s="258" cm="1">
        <f t="array" ref="AA63">_xlfn.IFS(AA40="A", (10*_xlfn.XLOOKUP($A63, TeamForm!$B$4:$B$23, TeamForm!$AC$4:$AC$23)*_xlfn.XLOOKUP(UPPER(AA19), TeamForm!$B$4:$B$23, TeamForm!$AB$4:$AB$23))/(MAX(TeamForm!$AC$4:$AC$23)*MAX(TeamForm!$AB$4:$AB$23)), AA40="H", (10*_xlfn.XLOOKUP($A63, TeamForm!$B$4:$B$23, TeamForm!$AA$4:$AA$23)*_xlfn.XLOOKUP(UPPER(AA19), TeamForm!$B$4:$B$23, TeamForm!$AD$4:$AD$23))/(MAX(TeamForm!$AA$4:$AA$23)*MAX(TeamForm!$AD$4:$AD$23)), AA40="BLANK", "0")</f>
        <v>3.3272035437123395</v>
      </c>
      <c r="AB63" s="258" cm="1">
        <f t="array" ref="AB63">_xlfn.IFS(AB40="A", (10*_xlfn.XLOOKUP($A63, TeamForm!$B$4:$B$23, TeamForm!$AC$4:$AC$23)*_xlfn.XLOOKUP(UPPER(AB19), TeamForm!$B$4:$B$23, TeamForm!$AB$4:$AB$23))/(MAX(TeamForm!$AC$4:$AC$23)*MAX(TeamForm!$AB$4:$AB$23)), AB40="H", (10*_xlfn.XLOOKUP($A63, TeamForm!$B$4:$B$23, TeamForm!$AA$4:$AA$23)*_xlfn.XLOOKUP(UPPER(AB19), TeamForm!$B$4:$B$23, TeamForm!$AD$4:$AD$23))/(MAX(TeamForm!$AA$4:$AA$23)*MAX(TeamForm!$AD$4:$AD$23)), AB40="BLANK", "0")</f>
        <v>4.4499635872695897</v>
      </c>
      <c r="AC63" s="258" cm="1">
        <f t="array" ref="AC63">_xlfn.IFS(AC40="A", (10*_xlfn.XLOOKUP($A63, TeamForm!$B$4:$B$23, TeamForm!$AC$4:$AC$23)*_xlfn.XLOOKUP(UPPER(AC19), TeamForm!$B$4:$B$23, TeamForm!$AB$4:$AB$23))/(MAX(TeamForm!$AC$4:$AC$23)*MAX(TeamForm!$AB$4:$AB$23)), AC40="H", (10*_xlfn.XLOOKUP($A63, TeamForm!$B$4:$B$23, TeamForm!$AA$4:$AA$23)*_xlfn.XLOOKUP(UPPER(AC19), TeamForm!$B$4:$B$23, TeamForm!$AD$4:$AD$23))/(MAX(TeamForm!$AA$4:$AA$23)*MAX(TeamForm!$AD$4:$AD$23)), AC40="BLANK", "0")</f>
        <v>4.7796136980897312</v>
      </c>
      <c r="AD63" s="258" cm="1">
        <f t="array" ref="AD63">_xlfn.IFS(AD40="A", (10*_xlfn.XLOOKUP($A63, TeamForm!$B$4:$B$23, TeamForm!$AC$4:$AC$23)*_xlfn.XLOOKUP(UPPER(AD19), TeamForm!$B$4:$B$23, TeamForm!$AB$4:$AB$23))/(MAX(TeamForm!$AC$4:$AC$23)*MAX(TeamForm!$AB$4:$AB$23)), AD40="H", (10*_xlfn.XLOOKUP($A63, TeamForm!$B$4:$B$23, TeamForm!$AA$4:$AA$23)*_xlfn.XLOOKUP(UPPER(AD19), TeamForm!$B$4:$B$23, TeamForm!$AD$4:$AD$23))/(MAX(TeamForm!$AA$4:$AA$23)*MAX(TeamForm!$AD$4:$AD$23)), AD40="BLANK", "0")</f>
        <v>2.2068186769520621</v>
      </c>
      <c r="AE63" s="258" cm="1">
        <f t="array" ref="AE63">_xlfn.IFS(AE40="A", (10*_xlfn.XLOOKUP($A63, TeamForm!$B$4:$B$23, TeamForm!$AC$4:$AC$23)*_xlfn.XLOOKUP(UPPER(AE19), TeamForm!$B$4:$B$23, TeamForm!$AB$4:$AB$23))/(MAX(TeamForm!$AC$4:$AC$23)*MAX(TeamForm!$AB$4:$AB$23)), AE40="H", (10*_xlfn.XLOOKUP($A63, TeamForm!$B$4:$B$23, TeamForm!$AA$4:$AA$23)*_xlfn.XLOOKUP(UPPER(AE19), TeamForm!$B$4:$B$23, TeamForm!$AD$4:$AD$23))/(MAX(TeamForm!$AA$4:$AA$23)*MAX(TeamForm!$AD$4:$AD$23)), AE40="BLANK", "0")</f>
        <v>5.0062333130853656</v>
      </c>
      <c r="AF63" s="258" cm="1">
        <f t="array" ref="AF63">_xlfn.IFS(AF40="A", (10*_xlfn.XLOOKUP($A63, TeamForm!$B$4:$B$23, TeamForm!$AC$4:$AC$23)*_xlfn.XLOOKUP(UPPER(AF19), TeamForm!$B$4:$B$23, TeamForm!$AB$4:$AB$23))/(MAX(TeamForm!$AC$4:$AC$23)*MAX(TeamForm!$AB$4:$AB$23)), AF40="H", (10*_xlfn.XLOOKUP($A63, TeamForm!$B$4:$B$23, TeamForm!$AA$4:$AA$23)*_xlfn.XLOOKUP(UPPER(AF19), TeamForm!$B$4:$B$23, TeamForm!$AD$4:$AD$23))/(MAX(TeamForm!$AA$4:$AA$23)*MAX(TeamForm!$AD$4:$AD$23)), AF40="BLANK", "0")</f>
        <v>1.8022352528441838</v>
      </c>
      <c r="AG63" s="258" cm="1">
        <f t="array" ref="AG63">_xlfn.IFS(AG40="A", (10*_xlfn.XLOOKUP($A63, TeamForm!$B$4:$B$23, TeamForm!$AC$4:$AC$23)*_xlfn.XLOOKUP(UPPER(AG19), TeamForm!$B$4:$B$23, TeamForm!$AB$4:$AB$23))/(MAX(TeamForm!$AC$4:$AC$23)*MAX(TeamForm!$AB$4:$AB$23)), AG40="H", (10*_xlfn.XLOOKUP($A63, TeamForm!$B$4:$B$23, TeamForm!$AA$4:$AA$23)*_xlfn.XLOOKUP(UPPER(AG19), TeamForm!$B$4:$B$23, TeamForm!$AD$4:$AD$23))/(MAX(TeamForm!$AA$4:$AA$23)*MAX(TeamForm!$AD$4:$AD$23)), AG40="BLANK", "0")</f>
        <v>3.7736516814881744</v>
      </c>
      <c r="AH63" s="258" cm="1">
        <f t="array" ref="AH63">_xlfn.IFS(AH40="A", (10*_xlfn.XLOOKUP($A63, TeamForm!$B$4:$B$23, TeamForm!$AC$4:$AC$23)*_xlfn.XLOOKUP(UPPER(AH19), TeamForm!$B$4:$B$23, TeamForm!$AB$4:$AB$23))/(MAX(TeamForm!$AC$4:$AC$23)*MAX(TeamForm!$AB$4:$AB$23)), AH40="H", (10*_xlfn.XLOOKUP($A63, TeamForm!$B$4:$B$23, TeamForm!$AA$4:$AA$23)*_xlfn.XLOOKUP(UPPER(AH19), TeamForm!$B$4:$B$23, TeamForm!$AD$4:$AD$23))/(MAX(TeamForm!$AA$4:$AA$23)*MAX(TeamForm!$AD$4:$AD$23)), AH40="BLANK", "0")</f>
        <v>5.3277345350266261</v>
      </c>
      <c r="AI63" s="258" cm="1">
        <f t="array" ref="AI63">_xlfn.IFS(AI40="A", (10*_xlfn.XLOOKUP($A63, TeamForm!$B$4:$B$23, TeamForm!$AC$4:$AC$23)*_xlfn.XLOOKUP(UPPER(AI19), TeamForm!$B$4:$B$23, TeamForm!$AB$4:$AB$23))/(MAX(TeamForm!$AC$4:$AC$23)*MAX(TeamForm!$AB$4:$AB$23)), AI40="H", (10*_xlfn.XLOOKUP($A63, TeamForm!$B$4:$B$23, TeamForm!$AA$4:$AA$23)*_xlfn.XLOOKUP(UPPER(AI19), TeamForm!$B$4:$B$23, TeamForm!$AD$4:$AD$23))/(MAX(TeamForm!$AA$4:$AA$23)*MAX(TeamForm!$AD$4:$AD$23)), AI40="BLANK", "0")</f>
        <v>4.2910363162956768</v>
      </c>
      <c r="AJ63" s="258" cm="1">
        <f t="array" ref="AJ63">_xlfn.IFS(AJ40="A", (10*_xlfn.XLOOKUP($A63, TeamForm!$B$4:$B$23, TeamForm!$AC$4:$AC$23)*_xlfn.XLOOKUP(UPPER(AJ19), TeamForm!$B$4:$B$23, TeamForm!$AB$4:$AB$23))/(MAX(TeamForm!$AC$4:$AC$23)*MAX(TeamForm!$AB$4:$AB$23)), AJ40="H", (10*_xlfn.XLOOKUP($A63, TeamForm!$B$4:$B$23, TeamForm!$AA$4:$AA$23)*_xlfn.XLOOKUP(UPPER(AJ19), TeamForm!$B$4:$B$23, TeamForm!$AD$4:$AD$23))/(MAX(TeamForm!$AA$4:$AA$23)*MAX(TeamForm!$AD$4:$AD$23)), AJ40="BLANK", "0")</f>
        <v>5.3277345350266261</v>
      </c>
      <c r="AK63" s="258" cm="1">
        <f t="array" ref="AK63">_xlfn.IFS(AK40="A", (10*_xlfn.XLOOKUP($A63, TeamForm!$B$4:$B$23, TeamForm!$AC$4:$AC$23)*_xlfn.XLOOKUP(UPPER(AK19), TeamForm!$B$4:$B$23, TeamForm!$AB$4:$AB$23))/(MAX(TeamForm!$AC$4:$AC$23)*MAX(TeamForm!$AB$4:$AB$23)), AK40="H", (10*_xlfn.XLOOKUP($A63, TeamForm!$B$4:$B$23, TeamForm!$AA$4:$AA$23)*_xlfn.XLOOKUP(UPPER(AK19), TeamForm!$B$4:$B$23, TeamForm!$AD$4:$AD$23))/(MAX(TeamForm!$AA$4:$AA$23)*MAX(TeamForm!$AD$4:$AD$23)), AK40="BLANK", "0")</f>
        <v>2.1078774887066483</v>
      </c>
      <c r="AL63" s="258" cm="1">
        <f t="array" ref="AL63">_xlfn.IFS(AL40="A", (10*_xlfn.XLOOKUP($A63, TeamForm!$B$4:$B$23, TeamForm!$AC$4:$AC$23)*_xlfn.XLOOKUP(UPPER(AL19), TeamForm!$B$4:$B$23, TeamForm!$AB$4:$AB$23))/(MAX(TeamForm!$AC$4:$AC$23)*MAX(TeamForm!$AB$4:$AB$23)), AL40="H", (10*_xlfn.XLOOKUP($A63, TeamForm!$B$4:$B$23, TeamForm!$AA$4:$AA$23)*_xlfn.XLOOKUP(UPPER(AL19), TeamForm!$B$4:$B$23, TeamForm!$AD$4:$AD$23))/(MAX(TeamForm!$AA$4:$AA$23)*MAX(TeamForm!$AD$4:$AD$23)), AL40="BLANK", "0")</f>
        <v>3.0546360217698036</v>
      </c>
      <c r="AM63" s="259" cm="1">
        <f t="array" ref="AM63">_xlfn.IFS(AM40="A", (10*_xlfn.XLOOKUP($A63, TeamForm!$B$4:$B$23, TeamForm!$AC$4:$AC$23)*_xlfn.XLOOKUP(UPPER(AM19), TeamForm!$B$4:$B$23, TeamForm!$AB$4:$AB$23))/(MAX(TeamForm!$AC$4:$AC$23)*MAX(TeamForm!$AB$4:$AB$23)), AM40="H", (10*_xlfn.XLOOKUP($A63, TeamForm!$B$4:$B$23, TeamForm!$AA$4:$AA$23)*_xlfn.XLOOKUP(UPPER(AM19), TeamForm!$B$4:$B$23, TeamForm!$AD$4:$AD$23))/(MAX(TeamForm!$AA$4:$AA$23)*MAX(TeamForm!$AD$4:$AD$23)), AM40="BLANK", "0")</f>
        <v>3.6044879854214633</v>
      </c>
      <c r="AO63" s="179" t="s">
        <v>63</v>
      </c>
      <c r="AP63" s="263" cm="1">
        <f t="array" ref="AP63">_xlfn.IFS(B40="A", 10*(MIN(TeamForm!$AA$4:$AA$23)*MIN(TeamForm!$AD$4:$AD$23))/(_xlfn.XLOOKUP($AO63, TeamForm!$B$4:$B$23, TeamForm!$AD$4:$AD$23)*_xlfn.XLOOKUP(UPPER(B19), TeamForm!$B$4:$B$23, TeamForm!$AA$4:$AA$23)), B40="H", 10*(MIN(TeamForm!$AB$4:$AB$23)*MIN(TeamForm!$AC$4:$AC$23))/(_xlfn.XLOOKUP($AO63, TeamForm!$B$4:$B$23, TeamForm!$AB$4:$AB$23)*_xlfn.XLOOKUP(UPPER(B19), TeamForm!$B$4:$B$23, TeamForm!$AC$4:$AC$23)), B40="BLANK", 0)</f>
        <v>3.4905498007968117</v>
      </c>
      <c r="AQ63" s="263" cm="1">
        <f t="array" ref="AQ63">_xlfn.IFS(C40="A", 10*(MIN(TeamForm!$AA$4:$AA$23)*MIN(TeamForm!$AD$4:$AD$23))/(_xlfn.XLOOKUP($AO63, TeamForm!$B$4:$B$23, TeamForm!$AD$4:$AD$23)*_xlfn.XLOOKUP(UPPER(C19), TeamForm!$B$4:$B$23, TeamForm!$AA$4:$AA$23)), C40="H", 10*(MIN(TeamForm!$AB$4:$AB$23)*MIN(TeamForm!$AC$4:$AC$23))/(_xlfn.XLOOKUP($AO63, TeamForm!$B$4:$B$23, TeamForm!$AB$4:$AB$23)*_xlfn.XLOOKUP(UPPER(C19), TeamForm!$B$4:$B$23, TeamForm!$AC$4:$AC$23)), C40="BLANK", 0)</f>
        <v>2.9865894400464819</v>
      </c>
      <c r="AR63" s="263" cm="1">
        <f t="array" ref="AR63">_xlfn.IFS(D40="A", 10*(MIN(TeamForm!$AA$4:$AA$23)*MIN(TeamForm!$AD$4:$AD$23))/(_xlfn.XLOOKUP($AO63, TeamForm!$B$4:$B$23, TeamForm!$AD$4:$AD$23)*_xlfn.XLOOKUP(UPPER(D19), TeamForm!$B$4:$B$23, TeamForm!$AA$4:$AA$23)), D40="H", 10*(MIN(TeamForm!$AB$4:$AB$23)*MIN(TeamForm!$AC$4:$AC$23))/(_xlfn.XLOOKUP($AO63, TeamForm!$B$4:$B$23, TeamForm!$AB$4:$AB$23)*_xlfn.XLOOKUP(UPPER(D19), TeamForm!$B$4:$B$23, TeamForm!$AC$4:$AC$23)), D40="BLANK", 0)</f>
        <v>3.7982427745664733</v>
      </c>
      <c r="AS63" s="263" cm="1">
        <f t="array" ref="AS63">_xlfn.IFS(E40="A", 10*(MIN(TeamForm!$AA$4:$AA$23)*MIN(TeamForm!$AD$4:$AD$23))/(_xlfn.XLOOKUP($AO63, TeamForm!$B$4:$B$23, TeamForm!$AD$4:$AD$23)*_xlfn.XLOOKUP(UPPER(E19), TeamForm!$B$4:$B$23, TeamForm!$AA$4:$AA$23)), E40="H", 10*(MIN(TeamForm!$AB$4:$AB$23)*MIN(TeamForm!$AC$4:$AC$23))/(_xlfn.XLOOKUP($AO63, TeamForm!$B$4:$B$23, TeamForm!$AB$4:$AB$23)*_xlfn.XLOOKUP(UPPER(E19), TeamForm!$B$4:$B$23, TeamForm!$AC$4:$AC$23)), E40="BLANK", 0)</f>
        <v>2.0750232675487781</v>
      </c>
      <c r="AT63" s="263" cm="1">
        <f t="array" ref="AT63">_xlfn.IFS(F40="A", 10*(MIN(TeamForm!$AA$4:$AA$23)*MIN(TeamForm!$AD$4:$AD$23))/(_xlfn.XLOOKUP($AO63, TeamForm!$B$4:$B$23, TeamForm!$AD$4:$AD$23)*_xlfn.XLOOKUP(UPPER(F19), TeamForm!$B$4:$B$23, TeamForm!$AA$4:$AA$23)), F40="H", 10*(MIN(TeamForm!$AB$4:$AB$23)*MIN(TeamForm!$AC$4:$AC$23))/(_xlfn.XLOOKUP($AO63, TeamForm!$B$4:$B$23, TeamForm!$AB$4:$AB$23)*_xlfn.XLOOKUP(UPPER(F19), TeamForm!$B$4:$B$23, TeamForm!$AC$4:$AC$23)), F40="BLANK", 0)</f>
        <v>3.2105667752442999</v>
      </c>
      <c r="AU63" s="263" cm="1">
        <f t="array" ref="AU63">_xlfn.IFS(G40="A", 10*(MIN(TeamForm!$AA$4:$AA$23)*MIN(TeamForm!$AD$4:$AD$23))/(_xlfn.XLOOKUP($AO63, TeamForm!$B$4:$B$23, TeamForm!$AD$4:$AD$23)*_xlfn.XLOOKUP(UPPER(G19), TeamForm!$B$4:$B$23, TeamForm!$AA$4:$AA$23)), G40="H", 10*(MIN(TeamForm!$AB$4:$AB$23)*MIN(TeamForm!$AC$4:$AC$23))/(_xlfn.XLOOKUP($AO63, TeamForm!$B$4:$B$23, TeamForm!$AB$4:$AB$23)*_xlfn.XLOOKUP(UPPER(G19), TeamForm!$B$4:$B$23, TeamForm!$AC$4:$AC$23)), G40="BLANK", 0)</f>
        <v>2.4367933584583663</v>
      </c>
      <c r="AV63" s="263" cm="1">
        <f t="array" ref="AV63">_xlfn.IFS(H40="A", 10*(MIN(TeamForm!$AA$4:$AA$23)*MIN(TeamForm!$AD$4:$AD$23))/(_xlfn.XLOOKUP($AO63, TeamForm!$B$4:$B$23, TeamForm!$AD$4:$AD$23)*_xlfn.XLOOKUP(UPPER(H19), TeamForm!$B$4:$B$23, TeamForm!$AA$4:$AA$23)), H40="H", 10*(MIN(TeamForm!$AB$4:$AB$23)*MIN(TeamForm!$AC$4:$AC$23))/(_xlfn.XLOOKUP($AO63, TeamForm!$B$4:$B$23, TeamForm!$AB$4:$AB$23)*_xlfn.XLOOKUP(UPPER(H19), TeamForm!$B$4:$B$23, TeamForm!$AC$4:$AC$23)), H40="BLANK", 0)</f>
        <v>3.65730612244898</v>
      </c>
      <c r="AW63" s="263" cm="1">
        <f t="array" ref="AW63">_xlfn.IFS(I40="A", 10*(MIN(TeamForm!$AA$4:$AA$23)*MIN(TeamForm!$AD$4:$AD$23))/(_xlfn.XLOOKUP($AO63, TeamForm!$B$4:$B$23, TeamForm!$AD$4:$AD$23)*_xlfn.XLOOKUP(UPPER(I19), TeamForm!$B$4:$B$23, TeamForm!$AA$4:$AA$23)), I40="H", 10*(MIN(TeamForm!$AB$4:$AB$23)*MIN(TeamForm!$AC$4:$AC$23))/(_xlfn.XLOOKUP($AO63, TeamForm!$B$4:$B$23, TeamForm!$AB$4:$AB$23)*_xlfn.XLOOKUP(UPPER(I19), TeamForm!$B$4:$B$23, TeamForm!$AC$4:$AC$23)), I40="BLANK", 0)</f>
        <v>5.716836734693878</v>
      </c>
      <c r="AX63" s="263" cm="1">
        <f t="array" ref="AX63">_xlfn.IFS(J40="A", 10*(MIN(TeamForm!$AA$4:$AA$23)*MIN(TeamForm!$AD$4:$AD$23))/(_xlfn.XLOOKUP($AO63, TeamForm!$B$4:$B$23, TeamForm!$AD$4:$AD$23)*_xlfn.XLOOKUP(UPPER(J19), TeamForm!$B$4:$B$23, TeamForm!$AA$4:$AA$23)), J40="H", 10*(MIN(TeamForm!$AB$4:$AB$23)*MIN(TeamForm!$AC$4:$AC$23))/(_xlfn.XLOOKUP($AO63, TeamForm!$B$4:$B$23, TeamForm!$AB$4:$AB$23)*_xlfn.XLOOKUP(UPPER(J19), TeamForm!$B$4:$B$23, TeamForm!$AC$4:$AC$23)), J40="BLANK", 0)</f>
        <v>1.6151478902089302</v>
      </c>
      <c r="AY63" s="263" cm="1">
        <f t="array" ref="AY63">_xlfn.IFS(K40="A", 10*(MIN(TeamForm!$AA$4:$AA$23)*MIN(TeamForm!$AD$4:$AD$23))/(_xlfn.XLOOKUP($AO63, TeamForm!$B$4:$B$23, TeamForm!$AD$4:$AD$23)*_xlfn.XLOOKUP(UPPER(K19), TeamForm!$B$4:$B$23, TeamForm!$AA$4:$AA$23)), K40="H", 10*(MIN(TeamForm!$AB$4:$AB$23)*MIN(TeamForm!$AC$4:$AC$23))/(_xlfn.XLOOKUP($AO63, TeamForm!$B$4:$B$23, TeamForm!$AB$4:$AB$23)*_xlfn.XLOOKUP(UPPER(K19), TeamForm!$B$4:$B$23, TeamForm!$AC$4:$AC$23)), K40="BLANK", 0)</f>
        <v>1.7034471569412613</v>
      </c>
      <c r="AZ63" s="263" cm="1">
        <f t="array" ref="AZ63">_xlfn.IFS(L40="A", 10*(MIN(TeamForm!$AA$4:$AA$23)*MIN(TeamForm!$AD$4:$AD$23))/(_xlfn.XLOOKUP($AO63, TeamForm!$B$4:$B$23, TeamForm!$AD$4:$AD$23)*_xlfn.XLOOKUP(UPPER(L19), TeamForm!$B$4:$B$23, TeamForm!$AA$4:$AA$23)), L40="H", 10*(MIN(TeamForm!$AB$4:$AB$23)*MIN(TeamForm!$AC$4:$AC$23))/(_xlfn.XLOOKUP($AO63, TeamForm!$B$4:$B$23, TeamForm!$AB$4:$AB$23)*_xlfn.XLOOKUP(UPPER(L19), TeamForm!$B$4:$B$23, TeamForm!$AC$4:$AC$23)), L40="BLANK", 0)</f>
        <v>4.3088262295081954</v>
      </c>
      <c r="BA63" s="263" cm="1">
        <f t="array" ref="BA63">_xlfn.IFS(M40="A", 10*(MIN(TeamForm!$AA$4:$AA$23)*MIN(TeamForm!$AD$4:$AD$23))/(_xlfn.XLOOKUP($AO63, TeamForm!$B$4:$B$23, TeamForm!$AD$4:$AD$23)*_xlfn.XLOOKUP(UPPER(M19), TeamForm!$B$4:$B$23, TeamForm!$AA$4:$AA$23)), M40="H", 10*(MIN(TeamForm!$AB$4:$AB$23)*MIN(TeamForm!$AC$4:$AC$23))/(_xlfn.XLOOKUP($AO63, TeamForm!$B$4:$B$23, TeamForm!$AB$4:$AB$23)*_xlfn.XLOOKUP(UPPER(M19), TeamForm!$B$4:$B$23, TeamForm!$AC$4:$AC$23)), M40="BLANK", 0)</f>
        <v>3.9338982780612253</v>
      </c>
      <c r="BB63" s="263" cm="1">
        <f t="array" ref="BB63">_xlfn.IFS(N40="A", 10*(MIN(TeamForm!$AA$4:$AA$23)*MIN(TeamForm!$AD$4:$AD$23))/(_xlfn.XLOOKUP($AO63, TeamForm!$B$4:$B$23, TeamForm!$AD$4:$AD$23)*_xlfn.XLOOKUP(UPPER(N19), TeamForm!$B$4:$B$23, TeamForm!$AA$4:$AA$23)), N40="H", 10*(MIN(TeamForm!$AB$4:$AB$23)*MIN(TeamForm!$AC$4:$AC$23))/(_xlfn.XLOOKUP($AO63, TeamForm!$B$4:$B$23, TeamForm!$AB$4:$AB$23)*_xlfn.XLOOKUP(UPPER(N19), TeamForm!$B$4:$B$23, TeamForm!$AC$4:$AC$23)), N40="BLANK", 0)</f>
        <v>2.027129547471163</v>
      </c>
      <c r="BC63" s="263" cm="1">
        <f t="array" ref="BC63">_xlfn.IFS(O40="A", 10*(MIN(TeamForm!$AA$4:$AA$23)*MIN(TeamForm!$AD$4:$AD$23))/(_xlfn.XLOOKUP($AO63, TeamForm!$B$4:$B$23, TeamForm!$AD$4:$AD$23)*_xlfn.XLOOKUP(UPPER(O19), TeamForm!$B$4:$B$23, TeamForm!$AA$4:$AA$23)), O40="H", 10*(MIN(TeamForm!$AB$4:$AB$23)*MIN(TeamForm!$AC$4:$AC$23))/(_xlfn.XLOOKUP($AO63, TeamForm!$B$4:$B$23, TeamForm!$AB$4:$AB$23)*_xlfn.XLOOKUP(UPPER(O19), TeamForm!$B$4:$B$23, TeamForm!$AC$4:$AC$23)), O40="BLANK", 0)</f>
        <v>2.6469123867069482</v>
      </c>
      <c r="BD63" s="263" cm="1">
        <f t="array" ref="BD63">_xlfn.IFS(P40="A", 10*(MIN(TeamForm!$AA$4:$AA$23)*MIN(TeamForm!$AD$4:$AD$23))/(_xlfn.XLOOKUP($AO63, TeamForm!$B$4:$B$23, TeamForm!$AD$4:$AD$23)*_xlfn.XLOOKUP(UPPER(P19), TeamForm!$B$4:$B$23, TeamForm!$AA$4:$AA$23)), P40="H", 10*(MIN(TeamForm!$AB$4:$AB$23)*MIN(TeamForm!$AC$4:$AC$23))/(_xlfn.XLOOKUP($AO63, TeamForm!$B$4:$B$23, TeamForm!$AB$4:$AB$23)*_xlfn.XLOOKUP(UPPER(P19), TeamForm!$B$4:$B$23, TeamForm!$AC$4:$AC$23)), P40="BLANK", 0)</f>
        <v>2.6280740062204431</v>
      </c>
      <c r="BE63" s="263" cm="1">
        <f t="array" ref="BE63">_xlfn.IFS(Q40="A", 10*(MIN(TeamForm!$AA$4:$AA$23)*MIN(TeamForm!$AD$4:$AD$23))/(_xlfn.XLOOKUP($AO63, TeamForm!$B$4:$B$23, TeamForm!$AD$4:$AD$23)*_xlfn.XLOOKUP(UPPER(Q19), TeamForm!$B$4:$B$23, TeamForm!$AA$4:$AA$23)), Q40="H", 10*(MIN(TeamForm!$AB$4:$AB$23)*MIN(TeamForm!$AC$4:$AC$23))/(_xlfn.XLOOKUP($AO63, TeamForm!$B$4:$B$23, TeamForm!$AB$4:$AB$23)*_xlfn.XLOOKUP(UPPER(Q19), TeamForm!$B$4:$B$23, TeamForm!$AC$4:$AC$23)), Q40="BLANK", 0)</f>
        <v>5.2399999999999993</v>
      </c>
      <c r="BF63" s="263" cm="1">
        <f t="array" ref="BF63">_xlfn.IFS(R40="A", 10*(MIN(TeamForm!$AA$4:$AA$23)*MIN(TeamForm!$AD$4:$AD$23))/(_xlfn.XLOOKUP($AO63, TeamForm!$B$4:$B$23, TeamForm!$AD$4:$AD$23)*_xlfn.XLOOKUP(UPPER(R19), TeamForm!$B$4:$B$23, TeamForm!$AA$4:$AA$23)), R40="H", 10*(MIN(TeamForm!$AB$4:$AB$23)*MIN(TeamForm!$AC$4:$AC$23))/(_xlfn.XLOOKUP($AO63, TeamForm!$B$4:$B$23, TeamForm!$AB$4:$AB$23)*_xlfn.XLOOKUP(UPPER(R19), TeamForm!$B$4:$B$23, TeamForm!$AC$4:$AC$23)), R40="BLANK", 0)</f>
        <v>5.2399999999999993</v>
      </c>
      <c r="BG63" s="263" cm="1">
        <f t="array" ref="BG63">_xlfn.IFS(S40="A", 10*(MIN(TeamForm!$AA$4:$AA$23)*MIN(TeamForm!$AD$4:$AD$23))/(_xlfn.XLOOKUP($AO63, TeamForm!$B$4:$B$23, TeamForm!$AD$4:$AD$23)*_xlfn.XLOOKUP(UPPER(S19), TeamForm!$B$4:$B$23, TeamForm!$AA$4:$AA$23)), S40="H", 10*(MIN(TeamForm!$AB$4:$AB$23)*MIN(TeamForm!$AC$4:$AC$23))/(_xlfn.XLOOKUP($AO63, TeamForm!$B$4:$B$23, TeamForm!$AB$4:$AB$23)*_xlfn.XLOOKUP(UPPER(S19), TeamForm!$B$4:$B$23, TeamForm!$AC$4:$AC$23)), S40="BLANK", 0)</f>
        <v>3.3450330796623349</v>
      </c>
      <c r="BH63" s="263" cm="1">
        <f t="array" ref="BH63">_xlfn.IFS(T40="A", 10*(MIN(TeamForm!$AA$4:$AA$23)*MIN(TeamForm!$AD$4:$AD$23))/(_xlfn.XLOOKUP($AO63, TeamForm!$B$4:$B$23, TeamForm!$AD$4:$AD$23)*_xlfn.XLOOKUP(UPPER(T19), TeamForm!$B$4:$B$23, TeamForm!$AA$4:$AA$23)), T40="H", 10*(MIN(TeamForm!$AB$4:$AB$23)*MIN(TeamForm!$AC$4:$AC$23))/(_xlfn.XLOOKUP($AO63, TeamForm!$B$4:$B$23, TeamForm!$AB$4:$AB$23)*_xlfn.XLOOKUP(UPPER(T19), TeamForm!$B$4:$B$23, TeamForm!$AC$4:$AC$23)), T40="BLANK", 0)</f>
        <v>3.3569265306122458</v>
      </c>
      <c r="BI63" s="263" cm="1">
        <f t="array" ref="BI63">_xlfn.IFS(U40="A", 10*(MIN(TeamForm!$AA$4:$AA$23)*MIN(TeamForm!$AD$4:$AD$23))/(_xlfn.XLOOKUP($AO63, TeamForm!$B$4:$B$23, TeamForm!$AD$4:$AD$23)*_xlfn.XLOOKUP(UPPER(U19), TeamForm!$B$4:$B$23, TeamForm!$AA$4:$AA$23)), U40="H", 10*(MIN(TeamForm!$AB$4:$AB$23)*MIN(TeamForm!$AC$4:$AC$23))/(_xlfn.XLOOKUP($AO63, TeamForm!$B$4:$B$23, TeamForm!$AB$4:$AB$23)*_xlfn.XLOOKUP(UPPER(U19), TeamForm!$B$4:$B$23, TeamForm!$AC$4:$AC$23)), U40="BLANK", 0)</f>
        <v>2.5967042086544154</v>
      </c>
      <c r="BJ63" s="263" cm="1">
        <f t="array" ref="BJ63">_xlfn.IFS(V40="A", 10*(MIN(TeamForm!$AA$4:$AA$23)*MIN(TeamForm!$AD$4:$AD$23))/(_xlfn.XLOOKUP($AO63, TeamForm!$B$4:$B$23, TeamForm!$AD$4:$AD$23)*_xlfn.XLOOKUP(UPPER(V19), TeamForm!$B$4:$B$23, TeamForm!$AA$4:$AA$23)), V40="H", 10*(MIN(TeamForm!$AB$4:$AB$23)*MIN(TeamForm!$AC$4:$AC$23))/(_xlfn.XLOOKUP($AO63, TeamForm!$B$4:$B$23, TeamForm!$AB$4:$AB$23)*_xlfn.XLOOKUP(UPPER(V19), TeamForm!$B$4:$B$23, TeamForm!$AC$4:$AC$23)), V40="BLANK", 0)</f>
        <v>3.6361855834188099</v>
      </c>
      <c r="BK63" s="263" cm="1">
        <f t="array" ref="BK63">_xlfn.IFS(W40="A", 10*(MIN(TeamForm!$AA$4:$AA$23)*MIN(TeamForm!$AD$4:$AD$23))/(_xlfn.XLOOKUP($AO63, TeamForm!$B$4:$B$23, TeamForm!$AD$4:$AD$23)*_xlfn.XLOOKUP(UPPER(W19), TeamForm!$B$4:$B$23, TeamForm!$AA$4:$AA$23)), W40="H", 10*(MIN(TeamForm!$AB$4:$AB$23)*MIN(TeamForm!$AC$4:$AC$23))/(_xlfn.XLOOKUP($AO63, TeamForm!$B$4:$B$23, TeamForm!$AB$4:$AB$23)*_xlfn.XLOOKUP(UPPER(W19), TeamForm!$B$4:$B$23, TeamForm!$AC$4:$AC$23)), W40="BLANK", 0)</f>
        <v>2.5498486612339923</v>
      </c>
      <c r="BL63" s="263" cm="1">
        <f t="array" ref="BL63">_xlfn.IFS(X40="A", 10*(MIN(TeamForm!$AA$4:$AA$23)*MIN(TeamForm!$AD$4:$AD$23))/(_xlfn.XLOOKUP($AO63, TeamForm!$B$4:$B$23, TeamForm!$AD$4:$AD$23)*_xlfn.XLOOKUP(UPPER(X19), TeamForm!$B$4:$B$23, TeamForm!$AA$4:$AA$23)), X40="H", 10*(MIN(TeamForm!$AB$4:$AB$23)*MIN(TeamForm!$AC$4:$AC$23))/(_xlfn.XLOOKUP($AO63, TeamForm!$B$4:$B$23, TeamForm!$AB$4:$AB$23)*_xlfn.XLOOKUP(UPPER(X19), TeamForm!$B$4:$B$23, TeamForm!$AC$4:$AC$23)), X40="BLANK", 0)</f>
        <v>5.2399999999999993</v>
      </c>
      <c r="BM63" s="263" cm="1">
        <f t="array" ref="BM63">_xlfn.IFS(Y40="A", 10*(MIN(TeamForm!$AA$4:$AA$23)*MIN(TeamForm!$AD$4:$AD$23))/(_xlfn.XLOOKUP($AO63, TeamForm!$B$4:$B$23, TeamForm!$AD$4:$AD$23)*_xlfn.XLOOKUP(UPPER(Y19), TeamForm!$B$4:$B$23, TeamForm!$AA$4:$AA$23)), Y40="H", 10*(MIN(TeamForm!$AB$4:$AB$23)*MIN(TeamForm!$AC$4:$AC$23))/(_xlfn.XLOOKUP($AO63, TeamForm!$B$4:$B$23, TeamForm!$AB$4:$AB$23)*_xlfn.XLOOKUP(UPPER(Y19), TeamForm!$B$4:$B$23, TeamForm!$AC$4:$AC$23)), Y40="BLANK", 0)</f>
        <v>1.7909339151793884</v>
      </c>
      <c r="BN63" s="263" cm="1">
        <f t="array" ref="BN63">_xlfn.IFS(Z40="A", 10*(MIN(TeamForm!$AA$4:$AA$23)*MIN(TeamForm!$AD$4:$AD$23))/(_xlfn.XLOOKUP($AO63, TeamForm!$B$4:$B$23, TeamForm!$AD$4:$AD$23)*_xlfn.XLOOKUP(UPPER(Z19), TeamForm!$B$4:$B$23, TeamForm!$AA$4:$AA$23)), Z40="H", 10*(MIN(TeamForm!$AB$4:$AB$23)*MIN(TeamForm!$AC$4:$AC$23))/(_xlfn.XLOOKUP($AO63, TeamForm!$B$4:$B$23, TeamForm!$AB$4:$AB$23)*_xlfn.XLOOKUP(UPPER(Z19), TeamForm!$B$4:$B$23, TeamForm!$AC$4:$AC$23)), Z40="BLANK", 0)</f>
        <v>2.7167592581470501</v>
      </c>
      <c r="BO63" s="263" cm="1">
        <f t="array" ref="BO63">_xlfn.IFS(AA40="A", 10*(MIN(TeamForm!$AA$4:$AA$23)*MIN(TeamForm!$AD$4:$AD$23))/(_xlfn.XLOOKUP($AO63, TeamForm!$B$4:$B$23, TeamForm!$AD$4:$AD$23)*_xlfn.XLOOKUP(UPPER(AA19), TeamForm!$B$4:$B$23, TeamForm!$AA$4:$AA$23)), AA40="H", 10*(MIN(TeamForm!$AB$4:$AB$23)*MIN(TeamForm!$AC$4:$AC$23))/(_xlfn.XLOOKUP($AO63, TeamForm!$B$4:$B$23, TeamForm!$AB$4:$AB$23)*_xlfn.XLOOKUP(UPPER(AA19), TeamForm!$B$4:$B$23, TeamForm!$AC$4:$AC$23)), AA40="BLANK", 0)</f>
        <v>4.8197750611246937</v>
      </c>
      <c r="BP63" s="263" cm="1">
        <f t="array" ref="BP63">_xlfn.IFS(AB40="A", 10*(MIN(TeamForm!$AA$4:$AA$23)*MIN(TeamForm!$AD$4:$AD$23))/(_xlfn.XLOOKUP($AO63, TeamForm!$B$4:$B$23, TeamForm!$AD$4:$AD$23)*_xlfn.XLOOKUP(UPPER(AB19), TeamForm!$B$4:$B$23, TeamForm!$AA$4:$AA$23)), AB40="H", 10*(MIN(TeamForm!$AB$4:$AB$23)*MIN(TeamForm!$AC$4:$AC$23))/(_xlfn.XLOOKUP($AO63, TeamForm!$B$4:$B$23, TeamForm!$AB$4:$AB$23)*_xlfn.XLOOKUP(UPPER(AB19), TeamForm!$B$4:$B$23, TeamForm!$AC$4:$AC$23)), AB40="BLANK", 0)</f>
        <v>5.2399999999999993</v>
      </c>
      <c r="BQ63" s="263" cm="1">
        <f t="array" ref="BQ63">_xlfn.IFS(AC40="A", 10*(MIN(TeamForm!$AA$4:$AA$23)*MIN(TeamForm!$AD$4:$AD$23))/(_xlfn.XLOOKUP($AO63, TeamForm!$B$4:$B$23, TeamForm!$AD$4:$AD$23)*_xlfn.XLOOKUP(UPPER(AC19), TeamForm!$B$4:$B$23, TeamForm!$AA$4:$AA$23)), AC40="H", 10*(MIN(TeamForm!$AB$4:$AB$23)*MIN(TeamForm!$AC$4:$AC$23))/(_xlfn.XLOOKUP($AO63, TeamForm!$B$4:$B$23, TeamForm!$AB$4:$AB$23)*_xlfn.XLOOKUP(UPPER(AC19), TeamForm!$B$4:$B$23, TeamForm!$AC$4:$AC$23)), AC40="BLANK", 0)</f>
        <v>2.6144287621590698</v>
      </c>
      <c r="BR63" s="263" cm="1">
        <f t="array" ref="BR63">_xlfn.IFS(AD40="A", 10*(MIN(TeamForm!$AA$4:$AA$23)*MIN(TeamForm!$AD$4:$AD$23))/(_xlfn.XLOOKUP($AO63, TeamForm!$B$4:$B$23, TeamForm!$AD$4:$AD$23)*_xlfn.XLOOKUP(UPPER(AD19), TeamForm!$B$4:$B$23, TeamForm!$AA$4:$AA$23)), AD40="H", 10*(MIN(TeamForm!$AB$4:$AB$23)*MIN(TeamForm!$AC$4:$AC$23))/(_xlfn.XLOOKUP($AO63, TeamForm!$B$4:$B$23, TeamForm!$AB$4:$AB$23)*_xlfn.XLOOKUP(UPPER(AD19), TeamForm!$B$4:$B$23, TeamForm!$AC$4:$AC$23)), AD40="BLANK", 0)</f>
        <v>2.3679135135135128</v>
      </c>
      <c r="BS63" s="263" cm="1">
        <f t="array" ref="BS63">_xlfn.IFS(AE40="A", 10*(MIN(TeamForm!$AA$4:$AA$23)*MIN(TeamForm!$AD$4:$AD$23))/(_xlfn.XLOOKUP($AO63, TeamForm!$B$4:$B$23, TeamForm!$AD$4:$AD$23)*_xlfn.XLOOKUP(UPPER(AE19), TeamForm!$B$4:$B$23, TeamForm!$AA$4:$AA$23)), AE40="H", 10*(MIN(TeamForm!$AB$4:$AB$23)*MIN(TeamForm!$AC$4:$AC$23))/(_xlfn.XLOOKUP($AO63, TeamForm!$B$4:$B$23, TeamForm!$AB$4:$AB$23)*_xlfn.XLOOKUP(UPPER(AE19), TeamForm!$B$4:$B$23, TeamForm!$AC$4:$AC$23)), AE40="BLANK", 0)</f>
        <v>3.4087393690213701</v>
      </c>
      <c r="BT63" s="263" cm="1">
        <f t="array" ref="BT63">_xlfn.IFS(AF40="A", 10*(MIN(TeamForm!$AA$4:$AA$23)*MIN(TeamForm!$AD$4:$AD$23))/(_xlfn.XLOOKUP($AO63, TeamForm!$B$4:$B$23, TeamForm!$AD$4:$AD$23)*_xlfn.XLOOKUP(UPPER(AF19), TeamForm!$B$4:$B$23, TeamForm!$AA$4:$AA$23)), AF40="H", 10*(MIN(TeamForm!$AB$4:$AB$23)*MIN(TeamForm!$AC$4:$AC$23))/(_xlfn.XLOOKUP($AO63, TeamForm!$B$4:$B$23, TeamForm!$AB$4:$AB$23)*_xlfn.XLOOKUP(UPPER(AF19), TeamForm!$B$4:$B$23, TeamForm!$AC$4:$AC$23)), AF40="BLANK", 0)</f>
        <v>2.7690518331226288</v>
      </c>
      <c r="BU63" s="263" cm="1">
        <f t="array" ref="BU63">_xlfn.IFS(AG40="A", 10*(MIN(TeamForm!$AA$4:$AA$23)*MIN(TeamForm!$AD$4:$AD$23))/(_xlfn.XLOOKUP($AO63, TeamForm!$B$4:$B$23, TeamForm!$AD$4:$AD$23)*_xlfn.XLOOKUP(UPPER(AG19), TeamForm!$B$4:$B$23, TeamForm!$AA$4:$AA$23)), AG40="H", 10*(MIN(TeamForm!$AB$4:$AB$23)*MIN(TeamForm!$AC$4:$AC$23))/(_xlfn.XLOOKUP($AO63, TeamForm!$B$4:$B$23, TeamForm!$AB$4:$AB$23)*_xlfn.XLOOKUP(UPPER(AG19), TeamForm!$B$4:$B$23, TeamForm!$AC$4:$AC$23)), AG40="BLANK", 0)</f>
        <v>2.5143424413706899</v>
      </c>
      <c r="BV63" s="263" cm="1">
        <f t="array" ref="BV63">_xlfn.IFS(AH40="A", 10*(MIN(TeamForm!$AA$4:$AA$23)*MIN(TeamForm!$AD$4:$AD$23))/(_xlfn.XLOOKUP($AO63, TeamForm!$B$4:$B$23, TeamForm!$AD$4:$AD$23)*_xlfn.XLOOKUP(UPPER(AH19), TeamForm!$B$4:$B$23, TeamForm!$AA$4:$AA$23)), AH40="H", 10*(MIN(TeamForm!$AB$4:$AB$23)*MIN(TeamForm!$AC$4:$AC$23))/(_xlfn.XLOOKUP($AO63, TeamForm!$B$4:$B$23, TeamForm!$AB$4:$AB$23)*_xlfn.XLOOKUP(UPPER(AH19), TeamForm!$B$4:$B$23, TeamForm!$AC$4:$AC$23)), AH40="BLANK", 0)</f>
        <v>5.716836734693878</v>
      </c>
      <c r="BW63" s="263" cm="1">
        <f t="array" ref="BW63">_xlfn.IFS(AI40="A", 10*(MIN(TeamForm!$AA$4:$AA$23)*MIN(TeamForm!$AD$4:$AD$23))/(_xlfn.XLOOKUP($AO63, TeamForm!$B$4:$B$23, TeamForm!$AD$4:$AD$23)*_xlfn.XLOOKUP(UPPER(AI19), TeamForm!$B$4:$B$23, TeamForm!$AA$4:$AA$23)), AI40="H", 10*(MIN(TeamForm!$AB$4:$AB$23)*MIN(TeamForm!$AC$4:$AC$23))/(_xlfn.XLOOKUP($AO63, TeamForm!$B$4:$B$23, TeamForm!$AB$4:$AB$23)*_xlfn.XLOOKUP(UPPER(AI19), TeamForm!$B$4:$B$23, TeamForm!$AC$4:$AC$23)), AI40="BLANK", 0)</f>
        <v>5.0937674418604644</v>
      </c>
      <c r="BX63" s="263" cm="1">
        <f t="array" ref="BX63">_xlfn.IFS(AJ40="A", 10*(MIN(TeamForm!$AA$4:$AA$23)*MIN(TeamForm!$AD$4:$AD$23))/(_xlfn.XLOOKUP($AO63, TeamForm!$B$4:$B$23, TeamForm!$AD$4:$AD$23)*_xlfn.XLOOKUP(UPPER(AJ19), TeamForm!$B$4:$B$23, TeamForm!$AA$4:$AA$23)), AJ40="H", 10*(MIN(TeamForm!$AB$4:$AB$23)*MIN(TeamForm!$AC$4:$AC$23))/(_xlfn.XLOOKUP($AO63, TeamForm!$B$4:$B$23, TeamForm!$AB$4:$AB$23)*_xlfn.XLOOKUP(UPPER(AJ19), TeamForm!$B$4:$B$23, TeamForm!$AC$4:$AC$23)), AJ40="BLANK", 0)</f>
        <v>5.716836734693878</v>
      </c>
      <c r="BY63" s="263" cm="1">
        <f t="array" ref="BY63">_xlfn.IFS(AK40="A", 10*(MIN(TeamForm!$AA$4:$AA$23)*MIN(TeamForm!$AD$4:$AD$23))/(_xlfn.XLOOKUP($AO63, TeamForm!$B$4:$B$23, TeamForm!$AD$4:$AD$23)*_xlfn.XLOOKUP(UPPER(AK19), TeamForm!$B$4:$B$23, TeamForm!$AA$4:$AA$23)), AK40="H", 10*(MIN(TeamForm!$AB$4:$AB$23)*MIN(TeamForm!$AC$4:$AC$23))/(_xlfn.XLOOKUP($AO63, TeamForm!$B$4:$B$23, TeamForm!$AB$4:$AB$23)*_xlfn.XLOOKUP(UPPER(AK19), TeamForm!$B$4:$B$23, TeamForm!$AC$4:$AC$23)), AK40="BLANK", 0)</f>
        <v>3.8561971830985917</v>
      </c>
      <c r="BZ63" s="263" cm="1">
        <f t="array" ref="BZ63">_xlfn.IFS(AL40="A", 10*(MIN(TeamForm!$AA$4:$AA$23)*MIN(TeamForm!$AD$4:$AD$23))/(_xlfn.XLOOKUP($AO63, TeamForm!$B$4:$B$23, TeamForm!$AD$4:$AD$23)*_xlfn.XLOOKUP(UPPER(AL19), TeamForm!$B$4:$B$23, TeamForm!$AA$4:$AA$23)), AL40="H", 10*(MIN(TeamForm!$AB$4:$AB$23)*MIN(TeamForm!$AC$4:$AC$23))/(_xlfn.XLOOKUP($AO63, TeamForm!$B$4:$B$23, TeamForm!$AB$4:$AB$23)*_xlfn.XLOOKUP(UPPER(AL19), TeamForm!$B$4:$B$23, TeamForm!$AC$4:$AC$23)), AL40="BLANK", 0)</f>
        <v>4.5348240165631468</v>
      </c>
      <c r="CA63" s="259" cm="1">
        <f t="array" ref="CA63">_xlfn.IFS(AM40="A", 10*(MIN(TeamForm!$AA$4:$AA$23)*MIN(TeamForm!$AD$4:$AD$23))/(_xlfn.XLOOKUP($AO63, TeamForm!$B$4:$B$23, TeamForm!$AD$4:$AD$23)*_xlfn.XLOOKUP(UPPER(AM19), TeamForm!$B$4:$B$23, TeamForm!$AA$4:$AA$23)), AM40="H", 10*(MIN(TeamForm!$AB$4:$AB$23)*MIN(TeamForm!$AC$4:$AC$23))/(_xlfn.XLOOKUP($AO63, TeamForm!$B$4:$B$23, TeamForm!$AB$4:$AB$23)*_xlfn.XLOOKUP(UPPER(AM19), TeamForm!$B$4:$B$23, TeamForm!$AC$4:$AC$23)), AM40="BLANK", 0)</f>
        <v>2.5060002302181665</v>
      </c>
    </row>
    <row r="64" spans="1:79">
      <c r="A64" s="172" t="s">
        <v>471</v>
      </c>
      <c r="B64" s="258" cm="1">
        <f t="array" ref="B64">_xlfn.IFS(B41="A", (10*_xlfn.XLOOKUP($A64, TeamForm!$B$4:$B$23, TeamForm!$AC$4:$AC$23)*_xlfn.XLOOKUP(UPPER(B20), TeamForm!$B$4:$B$23, TeamForm!$AB$4:$AB$23))/(MAX(TeamForm!$AC$4:$AC$23)*MAX(TeamForm!$AB$4:$AB$23)), B41="H", (10*_xlfn.XLOOKUP($A64, TeamForm!$B$4:$B$23, TeamForm!$AA$4:$AA$23)*_xlfn.XLOOKUP(UPPER(B20), TeamForm!$B$4:$B$23, TeamForm!$AD$4:$AD$23))/(MAX(TeamForm!$AA$4:$AA$23)*MAX(TeamForm!$AD$4:$AD$23)), B41="BLANK", "0")</f>
        <v>1.6756602505684277</v>
      </c>
      <c r="C64" s="258" cm="1">
        <f t="array" ref="C64">_xlfn.IFS(C41="A", (10*_xlfn.XLOOKUP($A64, TeamForm!$B$4:$B$23, TeamForm!$AC$4:$AC$23)*_xlfn.XLOOKUP(UPPER(C20), TeamForm!$B$4:$B$23, TeamForm!$AB$4:$AB$23))/(MAX(TeamForm!$AC$4:$AC$23)*MAX(TeamForm!$AB$4:$AB$23)), C41="H", (10*_xlfn.XLOOKUP($A64, TeamForm!$B$4:$B$23, TeamForm!$AA$4:$AA$23)*_xlfn.XLOOKUP(UPPER(C20), TeamForm!$B$4:$B$23, TeamForm!$AD$4:$AD$23))/(MAX(TeamForm!$AA$4:$AA$23)*MAX(TeamForm!$AD$4:$AD$23)), C41="BLANK", "0")</f>
        <v>2.1832337755876221</v>
      </c>
      <c r="D64" s="258" cm="1">
        <f t="array" ref="D64">_xlfn.IFS(D41="A", (10*_xlfn.XLOOKUP($A64, TeamForm!$B$4:$B$23, TeamForm!$AC$4:$AC$23)*_xlfn.XLOOKUP(UPPER(D20), TeamForm!$B$4:$B$23, TeamForm!$AB$4:$AB$23))/(MAX(TeamForm!$AC$4:$AC$23)*MAX(TeamForm!$AB$4:$AB$23)), D41="H", (10*_xlfn.XLOOKUP($A64, TeamForm!$B$4:$B$23, TeamForm!$AA$4:$AA$23)*_xlfn.XLOOKUP(UPPER(D20), TeamForm!$B$4:$B$23, TeamForm!$AD$4:$AD$23))/(MAX(TeamForm!$AA$4:$AA$23)*MAX(TeamForm!$AD$4:$AD$23)), D41="BLANK", "0")</f>
        <v>2.0839429512145422</v>
      </c>
      <c r="E64" s="258" cm="1">
        <f t="array" ref="E64">_xlfn.IFS(E41="A", (10*_xlfn.XLOOKUP($A64, TeamForm!$B$4:$B$23, TeamForm!$AC$4:$AC$23)*_xlfn.XLOOKUP(UPPER(E20), TeamForm!$B$4:$B$23, TeamForm!$AB$4:$AB$23))/(MAX(TeamForm!$AC$4:$AC$23)*MAX(TeamForm!$AB$4:$AB$23)), E41="H", (10*_xlfn.XLOOKUP($A64, TeamForm!$B$4:$B$23, TeamForm!$AA$4:$AA$23)*_xlfn.XLOOKUP(UPPER(E20), TeamForm!$B$4:$B$23, TeamForm!$AD$4:$AD$23))/(MAX(TeamForm!$AA$4:$AA$23)*MAX(TeamForm!$AD$4:$AD$23)), E41="BLANK", "0")</f>
        <v>2.2548685899991474</v>
      </c>
      <c r="F64" s="258" cm="1">
        <f t="array" ref="F64">_xlfn.IFS(F41="A", (10*_xlfn.XLOOKUP($A64, TeamForm!$B$4:$B$23, TeamForm!$AC$4:$AC$23)*_xlfn.XLOOKUP(UPPER(F20), TeamForm!$B$4:$B$23, TeamForm!$AB$4:$AB$23))/(MAX(TeamForm!$AC$4:$AC$23)*MAX(TeamForm!$AB$4:$AB$23)), F41="H", (10*_xlfn.XLOOKUP($A64, TeamForm!$B$4:$B$23, TeamForm!$AA$4:$AA$23)*_xlfn.XLOOKUP(UPPER(F20), TeamForm!$B$4:$B$23, TeamForm!$AD$4:$AD$23))/(MAX(TeamForm!$AA$4:$AA$23)*MAX(TeamForm!$AD$4:$AD$23)), F41="BLANK", "0")</f>
        <v>1.8947850525658376</v>
      </c>
      <c r="G64" s="258" cm="1">
        <f t="array" ref="G64">_xlfn.IFS(G41="A", (10*_xlfn.XLOOKUP($A64, TeamForm!$B$4:$B$23, TeamForm!$AC$4:$AC$23)*_xlfn.XLOOKUP(UPPER(G20), TeamForm!$B$4:$B$23, TeamForm!$AB$4:$AB$23))/(MAX(TeamForm!$AC$4:$AC$23)*MAX(TeamForm!$AB$4:$AB$23)), G41="H", (10*_xlfn.XLOOKUP($A64, TeamForm!$B$4:$B$23, TeamForm!$AA$4:$AA$23)*_xlfn.XLOOKUP(UPPER(G20), TeamForm!$B$4:$B$23, TeamForm!$AD$4:$AD$23))/(MAX(TeamForm!$AA$4:$AA$23)*MAX(TeamForm!$AD$4:$AD$23)), G41="BLANK", "0")</f>
        <v>2.2548685899991474</v>
      </c>
      <c r="H64" s="258" cm="1">
        <f t="array" ref="H64">_xlfn.IFS(H41="A", (10*_xlfn.XLOOKUP($A64, TeamForm!$B$4:$B$23, TeamForm!$AC$4:$AC$23)*_xlfn.XLOOKUP(UPPER(H20), TeamForm!$B$4:$B$23, TeamForm!$AB$4:$AB$23))/(MAX(TeamForm!$AC$4:$AC$23)*MAX(TeamForm!$AB$4:$AB$23)), H41="H", (10*_xlfn.XLOOKUP($A64, TeamForm!$B$4:$B$23, TeamForm!$AA$4:$AA$23)*_xlfn.XLOOKUP(UPPER(H20), TeamForm!$B$4:$B$23, TeamForm!$AD$4:$AD$23))/(MAX(TeamForm!$AA$4:$AA$23)*MAX(TeamForm!$AD$4:$AD$23)), H41="BLANK", "0")</f>
        <v>3.0823433019254396</v>
      </c>
      <c r="I64" s="258" cm="1">
        <f t="array" ref="I64">_xlfn.IFS(I41="A", (10*_xlfn.XLOOKUP($A64, TeamForm!$B$4:$B$23, TeamForm!$AC$4:$AC$23)*_xlfn.XLOOKUP(UPPER(I20), TeamForm!$B$4:$B$23, TeamForm!$AB$4:$AB$23))/(MAX(TeamForm!$AC$4:$AC$23)*MAX(TeamForm!$AB$4:$AB$23)), I41="H", (10*_xlfn.XLOOKUP($A64, TeamForm!$B$4:$B$23, TeamForm!$AA$4:$AA$23)*_xlfn.XLOOKUP(UPPER(I20), TeamForm!$B$4:$B$23, TeamForm!$AD$4:$AD$23))/(MAX(TeamForm!$AA$4:$AA$23)*MAX(TeamForm!$AD$4:$AD$23)), I41="BLANK", "0")</f>
        <v>1.6487420136115052</v>
      </c>
      <c r="J64" s="258" cm="1">
        <f t="array" ref="J64">_xlfn.IFS(J41="A", (10*_xlfn.XLOOKUP($A64, TeamForm!$B$4:$B$23, TeamForm!$AC$4:$AC$23)*_xlfn.XLOOKUP(UPPER(J20), TeamForm!$B$4:$B$23, TeamForm!$AB$4:$AB$23))/(MAX(TeamForm!$AC$4:$AC$23)*MAX(TeamForm!$AB$4:$AB$23)), J41="H", (10*_xlfn.XLOOKUP($A64, TeamForm!$B$4:$B$23, TeamForm!$AA$4:$AA$23)*_xlfn.XLOOKUP(UPPER(J20), TeamForm!$B$4:$B$23, TeamForm!$AD$4:$AD$23))/(MAX(TeamForm!$AA$4:$AA$23)*MAX(TeamForm!$AD$4:$AD$23)), J41="BLANK", "0")</f>
        <v>1.6659938177349074</v>
      </c>
      <c r="K64" s="258" cm="1">
        <f t="array" ref="K64">_xlfn.IFS(K41="A", (10*_xlfn.XLOOKUP($A64, TeamForm!$B$4:$B$23, TeamForm!$AC$4:$AC$23)*_xlfn.XLOOKUP(UPPER(K20), TeamForm!$B$4:$B$23, TeamForm!$AB$4:$AB$23))/(MAX(TeamForm!$AC$4:$AC$23)*MAX(TeamForm!$AB$4:$AB$23)), K41="H", (10*_xlfn.XLOOKUP($A64, TeamForm!$B$4:$B$23, TeamForm!$AA$4:$AA$23)*_xlfn.XLOOKUP(UPPER(K20), TeamForm!$B$4:$B$23, TeamForm!$AD$4:$AD$23))/(MAX(TeamForm!$AA$4:$AA$23)*MAX(TeamForm!$AD$4:$AD$23)), K41="BLANK", "0")</f>
        <v>2.4436711987456241</v>
      </c>
      <c r="L64" s="258" cm="1">
        <f t="array" ref="L64">_xlfn.IFS(L41="A", (10*_xlfn.XLOOKUP($A64, TeamForm!$B$4:$B$23, TeamForm!$AC$4:$AC$23)*_xlfn.XLOOKUP(UPPER(L20), TeamForm!$B$4:$B$23, TeamForm!$AB$4:$AB$23))/(MAX(TeamForm!$AC$4:$AC$23)*MAX(TeamForm!$AB$4:$AB$23)), L41="H", (10*_xlfn.XLOOKUP($A64, TeamForm!$B$4:$B$23, TeamForm!$AA$4:$AA$23)*_xlfn.XLOOKUP(UPPER(L20), TeamForm!$B$4:$B$23, TeamForm!$AD$4:$AD$23))/(MAX(TeamForm!$AA$4:$AA$23)*MAX(TeamForm!$AD$4:$AD$23)), L41="BLANK", "0")</f>
        <v>2.5341775394399062</v>
      </c>
      <c r="M64" s="258" cm="1">
        <f t="array" ref="M64">_xlfn.IFS(M41="A", (10*_xlfn.XLOOKUP($A64, TeamForm!$B$4:$B$23, TeamForm!$AC$4:$AC$23)*_xlfn.XLOOKUP(UPPER(M20), TeamForm!$B$4:$B$23, TeamForm!$AB$4:$AB$23))/(MAX(TeamForm!$AC$4:$AC$23)*MAX(TeamForm!$AB$4:$AB$23)), M41="H", (10*_xlfn.XLOOKUP($A64, TeamForm!$B$4:$B$23, TeamForm!$AA$4:$AA$23)*_xlfn.XLOOKUP(UPPER(M20), TeamForm!$B$4:$B$23, TeamForm!$AD$4:$AD$23))/(MAX(TeamForm!$AA$4:$AA$23)*MAX(TeamForm!$AD$4:$AD$23)), M41="BLANK", "0")</f>
        <v>2.8963398268092502</v>
      </c>
      <c r="N64" s="258" cm="1">
        <f t="array" ref="N64">_xlfn.IFS(N41="A", (10*_xlfn.XLOOKUP($A64, TeamForm!$B$4:$B$23, TeamForm!$AC$4:$AC$23)*_xlfn.XLOOKUP(UPPER(N20), TeamForm!$B$4:$B$23, TeamForm!$AB$4:$AB$23))/(MAX(TeamForm!$AC$4:$AC$23)*MAX(TeamForm!$AB$4:$AB$23)), N41="H", (10*_xlfn.XLOOKUP($A64, TeamForm!$B$4:$B$23, TeamForm!$AA$4:$AA$23)*_xlfn.XLOOKUP(UPPER(N20), TeamForm!$B$4:$B$23, TeamForm!$AD$4:$AD$23))/(MAX(TeamForm!$AA$4:$AA$23)*MAX(TeamForm!$AD$4:$AD$23)), N41="BLANK", "0")</f>
        <v>1.2922131534995114</v>
      </c>
      <c r="O64" s="258" cm="1">
        <f t="array" ref="O64">_xlfn.IFS(O41="A", (10*_xlfn.XLOOKUP($A64, TeamForm!$B$4:$B$23, TeamForm!$AC$4:$AC$23)*_xlfn.XLOOKUP(UPPER(O20), TeamForm!$B$4:$B$23, TeamForm!$AB$4:$AB$23))/(MAX(TeamForm!$AC$4:$AC$23)*MAX(TeamForm!$AB$4:$AB$23)), O41="H", (10*_xlfn.XLOOKUP($A64, TeamForm!$B$4:$B$23, TeamForm!$AA$4:$AA$23)*_xlfn.XLOOKUP(UPPER(O20), TeamForm!$B$4:$B$23, TeamForm!$AD$4:$AD$23))/(MAX(TeamForm!$AA$4:$AA$23)*MAX(TeamForm!$AD$4:$AD$23)), O41="BLANK", "0")</f>
        <v>1.7395625482595967</v>
      </c>
      <c r="P64" s="258" cm="1">
        <f t="array" ref="P64">_xlfn.IFS(P41="A", (10*_xlfn.XLOOKUP($A64, TeamForm!$B$4:$B$23, TeamForm!$AC$4:$AC$23)*_xlfn.XLOOKUP(UPPER(P20), TeamForm!$B$4:$B$23, TeamForm!$AB$4:$AB$23))/(MAX(TeamForm!$AC$4:$AC$23)*MAX(TeamForm!$AB$4:$AB$23)), P41="H", (10*_xlfn.XLOOKUP($A64, TeamForm!$B$4:$B$23, TeamForm!$AA$4:$AA$23)*_xlfn.XLOOKUP(UPPER(P20), TeamForm!$B$4:$B$23, TeamForm!$AD$4:$AD$23))/(MAX(TeamForm!$AA$4:$AA$23)*MAX(TeamForm!$AD$4:$AD$23)), P41="BLANK", "0")</f>
        <v>1.5960827549162613</v>
      </c>
      <c r="Q64" s="258" cm="1">
        <f t="array" ref="Q64">_xlfn.IFS(Q41="A", (10*_xlfn.XLOOKUP($A64, TeamForm!$B$4:$B$23, TeamForm!$AC$4:$AC$23)*_xlfn.XLOOKUP(UPPER(Q20), TeamForm!$B$4:$B$23, TeamForm!$AB$4:$AB$23))/(MAX(TeamForm!$AC$4:$AC$23)*MAX(TeamForm!$AB$4:$AB$23)), Q41="H", (10*_xlfn.XLOOKUP($A64, TeamForm!$B$4:$B$23, TeamForm!$AA$4:$AA$23)*_xlfn.XLOOKUP(UPPER(Q20), TeamForm!$B$4:$B$23, TeamForm!$AD$4:$AD$23))/(MAX(TeamForm!$AA$4:$AA$23)*MAX(TeamForm!$AD$4:$AD$23)), Q41="BLANK", "0")</f>
        <v>2.9797023004059544</v>
      </c>
      <c r="R64" s="258" cm="1">
        <f t="array" ref="R64">_xlfn.IFS(R41="A", (10*_xlfn.XLOOKUP($A64, TeamForm!$B$4:$B$23, TeamForm!$AC$4:$AC$23)*_xlfn.XLOOKUP(UPPER(R20), TeamForm!$B$4:$B$23, TeamForm!$AB$4:$AB$23))/(MAX(TeamForm!$AC$4:$AC$23)*MAX(TeamForm!$AB$4:$AB$23)), R41="H", (10*_xlfn.XLOOKUP($A64, TeamForm!$B$4:$B$23, TeamForm!$AA$4:$AA$23)*_xlfn.XLOOKUP(UPPER(R20), TeamForm!$B$4:$B$23, TeamForm!$AD$4:$AD$23))/(MAX(TeamForm!$AA$4:$AA$23)*MAX(TeamForm!$AD$4:$AD$23)), R41="BLANK", "0")</f>
        <v>1.6643382218483707</v>
      </c>
      <c r="S64" s="258" cm="1">
        <f t="array" ref="S64">_xlfn.IFS(S41="A", (10*_xlfn.XLOOKUP($A64, TeamForm!$B$4:$B$23, TeamForm!$AC$4:$AC$23)*_xlfn.XLOOKUP(UPPER(S20), TeamForm!$B$4:$B$23, TeamForm!$AB$4:$AB$23))/(MAX(TeamForm!$AC$4:$AC$23)*MAX(TeamForm!$AB$4:$AB$23)), S41="H", (10*_xlfn.XLOOKUP($A64, TeamForm!$B$4:$B$23, TeamForm!$AA$4:$AA$23)*_xlfn.XLOOKUP(UPPER(S20), TeamForm!$B$4:$B$23, TeamForm!$AD$4:$AD$23))/(MAX(TeamForm!$AA$4:$AA$23)*MAX(TeamForm!$AD$4:$AD$23)), S41="BLANK", "0")</f>
        <v>2.9684575253081138</v>
      </c>
      <c r="T64" s="258" cm="1">
        <f t="array" ref="T64">_xlfn.IFS(T41="A", (10*_xlfn.XLOOKUP($A64, TeamForm!$B$4:$B$23, TeamForm!$AC$4:$AC$23)*_xlfn.XLOOKUP(UPPER(T20), TeamForm!$B$4:$B$23, TeamForm!$AB$4:$AB$23))/(MAX(TeamForm!$AC$4:$AC$23)*MAX(TeamForm!$AB$4:$AB$23)), T41="H", (10*_xlfn.XLOOKUP($A64, TeamForm!$B$4:$B$23, TeamForm!$AA$4:$AA$23)*_xlfn.XLOOKUP(UPPER(T20), TeamForm!$B$4:$B$23, TeamForm!$AD$4:$AD$23))/(MAX(TeamForm!$AA$4:$AA$23)*MAX(TeamForm!$AD$4:$AD$23)), T41="BLANK", "0")</f>
        <v>1.2095115116755426</v>
      </c>
      <c r="U64" s="258" cm="1">
        <f t="array" ref="U64">_xlfn.IFS(U41="A", (10*_xlfn.XLOOKUP($A64, TeamForm!$B$4:$B$23, TeamForm!$AC$4:$AC$23)*_xlfn.XLOOKUP(UPPER(U20), TeamForm!$B$4:$B$23, TeamForm!$AB$4:$AB$23))/(MAX(TeamForm!$AC$4:$AC$23)*MAX(TeamForm!$AB$4:$AB$23)), U41="H", (10*_xlfn.XLOOKUP($A64, TeamForm!$B$4:$B$23, TeamForm!$AA$4:$AA$23)*_xlfn.XLOOKUP(UPPER(U20), TeamForm!$B$4:$B$23, TeamForm!$AD$4:$AD$23))/(MAX(TeamForm!$AA$4:$AA$23)*MAX(TeamForm!$AD$4:$AD$23)), U41="BLANK", "0")</f>
        <v>0.94255889094474088</v>
      </c>
      <c r="V64" s="258" cm="1">
        <f t="array" ref="V64">_xlfn.IFS(V41="A", (10*_xlfn.XLOOKUP($A64, TeamForm!$B$4:$B$23, TeamForm!$AC$4:$AC$23)*_xlfn.XLOOKUP(UPPER(V20), TeamForm!$B$4:$B$23, TeamForm!$AB$4:$AB$23))/(MAX(TeamForm!$AC$4:$AC$23)*MAX(TeamForm!$AB$4:$AB$23)), V41="H", (10*_xlfn.XLOOKUP($A64, TeamForm!$B$4:$B$23, TeamForm!$AA$4:$AA$23)*_xlfn.XLOOKUP(UPPER(V20), TeamForm!$B$4:$B$23, TeamForm!$AD$4:$AD$23))/(MAX(TeamForm!$AA$4:$AA$23)*MAX(TeamForm!$AD$4:$AD$23)), V41="BLANK", "0")</f>
        <v>2.9797023004059544</v>
      </c>
      <c r="W64" s="258" cm="1">
        <f t="array" ref="W64">_xlfn.IFS(W41="A", (10*_xlfn.XLOOKUP($A64, TeamForm!$B$4:$B$23, TeamForm!$AC$4:$AC$23)*_xlfn.XLOOKUP(UPPER(W20), TeamForm!$B$4:$B$23, TeamForm!$AB$4:$AB$23))/(MAX(TeamForm!$AC$4:$AC$23)*MAX(TeamForm!$AB$4:$AB$23)), W41="H", (10*_xlfn.XLOOKUP($A64, TeamForm!$B$4:$B$23, TeamForm!$AA$4:$AA$23)*_xlfn.XLOOKUP(UPPER(W20), TeamForm!$B$4:$B$23, TeamForm!$AD$4:$AD$23))/(MAX(TeamForm!$AA$4:$AA$23)*MAX(TeamForm!$AD$4:$AD$23)), W41="BLANK", "0")</f>
        <v>1.7529152343123804</v>
      </c>
      <c r="X64" s="258" cm="1">
        <f t="array" ref="X64">_xlfn.IFS(X41="A", (10*_xlfn.XLOOKUP($A64, TeamForm!$B$4:$B$23, TeamForm!$AC$4:$AC$23)*_xlfn.XLOOKUP(UPPER(X20), TeamForm!$B$4:$B$23, TeamForm!$AB$4:$AB$23))/(MAX(TeamForm!$AC$4:$AC$23)*MAX(TeamForm!$AB$4:$AB$23)), X41="H", (10*_xlfn.XLOOKUP($A64, TeamForm!$B$4:$B$23, TeamForm!$AA$4:$AA$23)*_xlfn.XLOOKUP(UPPER(X20), TeamForm!$B$4:$B$23, TeamForm!$AD$4:$AD$23))/(MAX(TeamForm!$AA$4:$AA$23)*MAX(TeamForm!$AD$4:$AD$23)), X41="BLANK", "0")</f>
        <v>2.3082280757166846</v>
      </c>
      <c r="Y64" s="258" cm="1">
        <f t="array" ref="Y64">_xlfn.IFS(Y41="A", (10*_xlfn.XLOOKUP($A64, TeamForm!$B$4:$B$23, TeamForm!$AC$4:$AC$23)*_xlfn.XLOOKUP(UPPER(Y20), TeamForm!$B$4:$B$23, TeamForm!$AB$4:$AB$23))/(MAX(TeamForm!$AC$4:$AC$23)*MAX(TeamForm!$AB$4:$AB$23)), Y41="H", (10*_xlfn.XLOOKUP($A64, TeamForm!$B$4:$B$23, TeamForm!$AA$4:$AA$23)*_xlfn.XLOOKUP(UPPER(Y20), TeamForm!$B$4:$B$23, TeamForm!$AD$4:$AD$23))/(MAX(TeamForm!$AA$4:$AA$23)*MAX(TeamForm!$AD$4:$AD$23)), Y41="BLANK", "0")</f>
        <v>1.026341903473162</v>
      </c>
      <c r="Z64" s="258" cm="1">
        <f t="array" ref="Z64">_xlfn.IFS(Z41="A", (10*_xlfn.XLOOKUP($A64, TeamForm!$B$4:$B$23, TeamForm!$AC$4:$AC$23)*_xlfn.XLOOKUP(UPPER(Z20), TeamForm!$B$4:$B$23, TeamForm!$AB$4:$AB$23))/(MAX(TeamForm!$AC$4:$AC$23)*MAX(TeamForm!$AB$4:$AB$23)), Z41="H", (10*_xlfn.XLOOKUP($A64, TeamForm!$B$4:$B$23, TeamForm!$AA$4:$AA$23)*_xlfn.XLOOKUP(UPPER(Z20), TeamForm!$B$4:$B$23, TeamForm!$AD$4:$AD$23))/(MAX(TeamForm!$AA$4:$AA$23)*MAX(TeamForm!$AD$4:$AD$23)), Z41="BLANK", "0")</f>
        <v>3.0543219991806629</v>
      </c>
      <c r="AA64" s="258" cm="1">
        <f t="array" ref="AA64">_xlfn.IFS(AA41="A", (10*_xlfn.XLOOKUP($A64, TeamForm!$B$4:$B$23, TeamForm!$AC$4:$AC$23)*_xlfn.XLOOKUP(UPPER(AA20), TeamForm!$B$4:$B$23, TeamForm!$AB$4:$AB$23))/(MAX(TeamForm!$AC$4:$AC$23)*MAX(TeamForm!$AB$4:$AB$23)), AA41="H", (10*_xlfn.XLOOKUP($A64, TeamForm!$B$4:$B$23, TeamForm!$AA$4:$AA$23)*_xlfn.XLOOKUP(UPPER(AA20), TeamForm!$B$4:$B$23, TeamForm!$AD$4:$AD$23))/(MAX(TeamForm!$AA$4:$AA$23)*MAX(TeamForm!$AD$4:$AD$23)), AA41="BLANK", "0")</f>
        <v>1.4210887894243782</v>
      </c>
      <c r="AB64" s="258" cm="1">
        <f t="array" ref="AB64">_xlfn.IFS(AB41="A", (10*_xlfn.XLOOKUP($A64, TeamForm!$B$4:$B$23, TeamForm!$AC$4:$AC$23)*_xlfn.XLOOKUP(UPPER(AB20), TeamForm!$B$4:$B$23, TeamForm!$AB$4:$AB$23))/(MAX(TeamForm!$AC$4:$AC$23)*MAX(TeamForm!$AB$4:$AB$23)), AB41="H", (10*_xlfn.XLOOKUP($A64, TeamForm!$B$4:$B$23, TeamForm!$AA$4:$AA$23)*_xlfn.XLOOKUP(UPPER(AB20), TeamForm!$B$4:$B$23, TeamForm!$AD$4:$AD$23))/(MAX(TeamForm!$AA$4:$AA$23)*MAX(TeamForm!$AD$4:$AD$23)), AB41="BLANK", "0")</f>
        <v>2.1734299132372845</v>
      </c>
      <c r="AC64" s="258" cm="1">
        <f t="array" ref="AC64">_xlfn.IFS(AC41="A", (10*_xlfn.XLOOKUP($A64, TeamForm!$B$4:$B$23, TeamForm!$AC$4:$AC$23)*_xlfn.XLOOKUP(UPPER(AC20), TeamForm!$B$4:$B$23, TeamForm!$AB$4:$AB$23))/(MAX(TeamForm!$AC$4:$AC$23)*MAX(TeamForm!$AB$4:$AB$23)), AC41="H", (10*_xlfn.XLOOKUP($A64, TeamForm!$B$4:$B$23, TeamForm!$AA$4:$AA$23)*_xlfn.XLOOKUP(UPPER(AC20), TeamForm!$B$4:$B$23, TeamForm!$AD$4:$AD$23))/(MAX(TeamForm!$AA$4:$AA$23)*MAX(TeamForm!$AD$4:$AD$23)), AC41="BLANK", "0")</f>
        <v>1.8665301106104049</v>
      </c>
      <c r="AD64" s="258" cm="1">
        <f t="array" ref="AD64">_xlfn.IFS(AD41="A", (10*_xlfn.XLOOKUP($A64, TeamForm!$B$4:$B$23, TeamForm!$AC$4:$AC$23)*_xlfn.XLOOKUP(UPPER(AD20), TeamForm!$B$4:$B$23, TeamForm!$AB$4:$AB$23))/(MAX(TeamForm!$AC$4:$AC$23)*MAX(TeamForm!$AB$4:$AB$23)), AD41="H", (10*_xlfn.XLOOKUP($A64, TeamForm!$B$4:$B$23, TeamForm!$AA$4:$AA$23)*_xlfn.XLOOKUP(UPPER(AD20), TeamForm!$B$4:$B$23, TeamForm!$AD$4:$AD$23))/(MAX(TeamForm!$AA$4:$AA$23)*MAX(TeamForm!$AD$4:$AD$23)), AD41="BLANK", "0")</f>
        <v>1.3416234032328915</v>
      </c>
      <c r="AE64" s="258" cm="1">
        <f t="array" ref="AE64">_xlfn.IFS(AE41="A", (10*_xlfn.XLOOKUP($A64, TeamForm!$B$4:$B$23, TeamForm!$AC$4:$AC$23)*_xlfn.XLOOKUP(UPPER(AE20), TeamForm!$B$4:$B$23, TeamForm!$AB$4:$AB$23))/(MAX(TeamForm!$AC$4:$AC$23)*MAX(TeamForm!$AB$4:$AB$23)), AE41="H", (10*_xlfn.XLOOKUP($A64, TeamForm!$B$4:$B$23, TeamForm!$AA$4:$AA$23)*_xlfn.XLOOKUP(UPPER(AE20), TeamForm!$B$4:$B$23, TeamForm!$AD$4:$AD$23))/(MAX(TeamForm!$AA$4:$AA$23)*MAX(TeamForm!$AD$4:$AD$23)), AE41="BLANK", "0")</f>
        <v>1.2192656367697001</v>
      </c>
      <c r="AF64" s="258" cm="1">
        <f t="array" ref="AF64">_xlfn.IFS(AF41="A", (10*_xlfn.XLOOKUP($A64, TeamForm!$B$4:$B$23, TeamForm!$AC$4:$AC$23)*_xlfn.XLOOKUP(UPPER(AF20), TeamForm!$B$4:$B$23, TeamForm!$AB$4:$AB$23))/(MAX(TeamForm!$AC$4:$AC$23)*MAX(TeamForm!$AB$4:$AB$23)), AF41="H", (10*_xlfn.XLOOKUP($A64, TeamForm!$B$4:$B$23, TeamForm!$AA$4:$AA$23)*_xlfn.XLOOKUP(UPPER(AF20), TeamForm!$B$4:$B$23, TeamForm!$AD$4:$AD$23))/(MAX(TeamForm!$AA$4:$AA$23)*MAX(TeamForm!$AD$4:$AD$23)), AF41="BLANK", "0")</f>
        <v>1.256745187926321</v>
      </c>
      <c r="AG64" s="258" cm="1">
        <f t="array" ref="AG64">_xlfn.IFS(AG41="A", (10*_xlfn.XLOOKUP($A64, TeamForm!$B$4:$B$23, TeamForm!$AC$4:$AC$23)*_xlfn.XLOOKUP(UPPER(AG20), TeamForm!$B$4:$B$23, TeamForm!$AB$4:$AB$23))/(MAX(TeamForm!$AC$4:$AC$23)*MAX(TeamForm!$AB$4:$AB$23)), AG41="H", (10*_xlfn.XLOOKUP($A64, TeamForm!$B$4:$B$23, TeamForm!$AA$4:$AA$23)*_xlfn.XLOOKUP(UPPER(AG20), TeamForm!$B$4:$B$23, TeamForm!$AD$4:$AD$23))/(MAX(TeamForm!$AA$4:$AA$23)*MAX(TeamForm!$AD$4:$AD$23)), AG41="BLANK", "0")</f>
        <v>2.0853646753026602</v>
      </c>
      <c r="AH64" s="258" cm="1">
        <f t="array" ref="AH64">_xlfn.IFS(AH41="A", (10*_xlfn.XLOOKUP($A64, TeamForm!$B$4:$B$23, TeamForm!$AC$4:$AC$23)*_xlfn.XLOOKUP(UPPER(AH20), TeamForm!$B$4:$B$23, TeamForm!$AB$4:$AB$23))/(MAX(TeamForm!$AC$4:$AC$23)*MAX(TeamForm!$AB$4:$AB$23)), AH41="H", (10*_xlfn.XLOOKUP($A64, TeamForm!$B$4:$B$23, TeamForm!$AA$4:$AA$23)*_xlfn.XLOOKUP(UPPER(AH20), TeamForm!$B$4:$B$23, TeamForm!$AD$4:$AD$23))/(MAX(TeamForm!$AA$4:$AA$23)*MAX(TeamForm!$AD$4:$AD$23)), AH41="BLANK", "0")</f>
        <v>2.3082280757166846</v>
      </c>
      <c r="AI64" s="258" cm="1">
        <f t="array" ref="AI64">_xlfn.IFS(AI41="A", (10*_xlfn.XLOOKUP($A64, TeamForm!$B$4:$B$23, TeamForm!$AC$4:$AC$23)*_xlfn.XLOOKUP(UPPER(AI20), TeamForm!$B$4:$B$23, TeamForm!$AB$4:$AB$23))/(MAX(TeamForm!$AC$4:$AC$23)*MAX(TeamForm!$AB$4:$AB$23)), AI41="H", (10*_xlfn.XLOOKUP($A64, TeamForm!$B$4:$B$23, TeamForm!$AA$4:$AA$23)*_xlfn.XLOOKUP(UPPER(AI20), TeamForm!$B$4:$B$23, TeamForm!$AD$4:$AD$23))/(MAX(TeamForm!$AA$4:$AA$23)*MAX(TeamForm!$AD$4:$AD$23)), AI41="BLANK", "0")</f>
        <v>1.2003998871031136</v>
      </c>
      <c r="AJ64" s="258" cm="1">
        <f t="array" ref="AJ64">_xlfn.IFS(AJ41="A", (10*_xlfn.XLOOKUP($A64, TeamForm!$B$4:$B$23, TeamForm!$AC$4:$AC$23)*_xlfn.XLOOKUP(UPPER(AJ20), TeamForm!$B$4:$B$23, TeamForm!$AB$4:$AB$23))/(MAX(TeamForm!$AC$4:$AC$23)*MAX(TeamForm!$AB$4:$AB$23)), AJ41="H", (10*_xlfn.XLOOKUP($A64, TeamForm!$B$4:$B$23, TeamForm!$AA$4:$AA$23)*_xlfn.XLOOKUP(UPPER(AJ20), TeamForm!$B$4:$B$23, TeamForm!$AD$4:$AD$23))/(MAX(TeamForm!$AA$4:$AA$23)*MAX(TeamForm!$AD$4:$AD$23)), AJ41="BLANK", "0")</f>
        <v>2.7652297934968963</v>
      </c>
      <c r="AK64" s="258" cm="1">
        <f t="array" ref="AK64">_xlfn.IFS(AK41="A", (10*_xlfn.XLOOKUP($A64, TeamForm!$B$4:$B$23, TeamForm!$AC$4:$AC$23)*_xlfn.XLOOKUP(UPPER(AK20), TeamForm!$B$4:$B$23, TeamForm!$AB$4:$AB$23))/(MAX(TeamForm!$AC$4:$AC$23)*MAX(TeamForm!$AB$4:$AB$23)), AK41="H", (10*_xlfn.XLOOKUP($A64, TeamForm!$B$4:$B$23, TeamForm!$AA$4:$AA$23)*_xlfn.XLOOKUP(UPPER(AK20), TeamForm!$B$4:$B$23, TeamForm!$AD$4:$AD$23))/(MAX(TeamForm!$AA$4:$AA$23)*MAX(TeamForm!$AD$4:$AD$23)), AK41="BLANK", "0")</f>
        <v>1.4714579261263971</v>
      </c>
      <c r="AL64" s="258" cm="1">
        <f t="array" ref="AL64">_xlfn.IFS(AL41="A", (10*_xlfn.XLOOKUP($A64, TeamForm!$B$4:$B$23, TeamForm!$AC$4:$AC$23)*_xlfn.XLOOKUP(UPPER(AL20), TeamForm!$B$4:$B$23, TeamForm!$AB$4:$AB$23))/(MAX(TeamForm!$AC$4:$AC$23)*MAX(TeamForm!$AB$4:$AB$23)), AL41="H", (10*_xlfn.XLOOKUP($A64, TeamForm!$B$4:$B$23, TeamForm!$AA$4:$AA$23)*_xlfn.XLOOKUP(UPPER(AL20), TeamForm!$B$4:$B$23, TeamForm!$AD$4:$AD$23))/(MAX(TeamForm!$AA$4:$AA$23)*MAX(TeamForm!$AD$4:$AD$23)), AL41="BLANK", "0")</f>
        <v>2.0080602459257517</v>
      </c>
      <c r="AM64" s="259" cm="1">
        <f t="array" ref="AM64">_xlfn.IFS(AM41="A", (10*_xlfn.XLOOKUP($A64, TeamForm!$B$4:$B$23, TeamForm!$AC$4:$AC$23)*_xlfn.XLOOKUP(UPPER(AM20), TeamForm!$B$4:$B$23, TeamForm!$AB$4:$AB$23))/(MAX(TeamForm!$AC$4:$AC$23)*MAX(TeamForm!$AB$4:$AB$23)), AM41="H", (10*_xlfn.XLOOKUP($A64, TeamForm!$B$4:$B$23, TeamForm!$AA$4:$AA$23)*_xlfn.XLOOKUP(UPPER(AM20), TeamForm!$B$4:$B$23, TeamForm!$AD$4:$AD$23))/(MAX(TeamForm!$AA$4:$AA$23)*MAX(TeamForm!$AD$4:$AD$23)), AM41="BLANK", "0")</f>
        <v>3.0823433019254396</v>
      </c>
      <c r="AO64" s="179" t="s">
        <v>471</v>
      </c>
      <c r="AP64" s="263" cm="1">
        <f t="array" ref="AP64">_xlfn.IFS(B41="A", 10*(MIN(TeamForm!$AA$4:$AA$23)*MIN(TeamForm!$AD$4:$AD$23))/(_xlfn.XLOOKUP($AO64, TeamForm!$B$4:$B$23, TeamForm!$AD$4:$AD$23)*_xlfn.XLOOKUP(UPPER(B20), TeamForm!$B$4:$B$23, TeamForm!$AA$4:$AA$23)), B41="H", 10*(MIN(TeamForm!$AB$4:$AB$23)*MIN(TeamForm!$AC$4:$AC$23))/(_xlfn.XLOOKUP($AO64, TeamForm!$B$4:$B$23, TeamForm!$AB$4:$AB$23)*_xlfn.XLOOKUP(UPPER(B20), TeamForm!$B$4:$B$23, TeamForm!$AC$4:$AC$23)), B41="BLANK", 0)</f>
        <v>1.9821534743202416</v>
      </c>
      <c r="AQ64" s="263" cm="1">
        <f t="array" ref="AQ64">_xlfn.IFS(C41="A", 10*(MIN(TeamForm!$AA$4:$AA$23)*MIN(TeamForm!$AD$4:$AD$23))/(_xlfn.XLOOKUP($AO64, TeamForm!$B$4:$B$23, TeamForm!$AD$4:$AD$23)*_xlfn.XLOOKUP(UPPER(C20), TeamForm!$B$4:$B$23, TeamForm!$AA$4:$AA$23)), C41="H", 10*(MIN(TeamForm!$AB$4:$AB$23)*MIN(TeamForm!$AC$4:$AC$23))/(_xlfn.XLOOKUP($AO64, TeamForm!$B$4:$B$23, TeamForm!$AB$4:$AB$23)*_xlfn.XLOOKUP(UPPER(C20), TeamForm!$B$4:$B$23, TeamForm!$AC$4:$AC$23)), C41="BLANK", 0)</f>
        <v>1.3912470447566512</v>
      </c>
      <c r="AR64" s="263" cm="1">
        <f t="array" ref="AR64">_xlfn.IFS(D41="A", 10*(MIN(TeamForm!$AA$4:$AA$23)*MIN(TeamForm!$AD$4:$AD$23))/(_xlfn.XLOOKUP($AO64, TeamForm!$B$4:$B$23, TeamForm!$AD$4:$AD$23)*_xlfn.XLOOKUP(UPPER(D20), TeamForm!$B$4:$B$23, TeamForm!$AA$4:$AA$23)), D41="H", 10*(MIN(TeamForm!$AB$4:$AB$23)*MIN(TeamForm!$AC$4:$AC$23))/(_xlfn.XLOOKUP($AO64, TeamForm!$B$4:$B$23, TeamForm!$AB$4:$AB$23)*_xlfn.XLOOKUP(UPPER(D20), TeamForm!$B$4:$B$23, TeamForm!$AC$4:$AC$23)), D41="BLANK", 0)</f>
        <v>1.9094668218859137</v>
      </c>
      <c r="AS64" s="263" cm="1">
        <f t="array" ref="AS64">_xlfn.IFS(E41="A", 10*(MIN(TeamForm!$AA$4:$AA$23)*MIN(TeamForm!$AD$4:$AD$23))/(_xlfn.XLOOKUP($AO64, TeamForm!$B$4:$B$23, TeamForm!$AD$4:$AD$23)*_xlfn.XLOOKUP(UPPER(E20), TeamForm!$B$4:$B$23, TeamForm!$AA$4:$AA$23)), E41="H", 10*(MIN(TeamForm!$AB$4:$AB$23)*MIN(TeamForm!$AC$4:$AC$23))/(_xlfn.XLOOKUP($AO64, TeamForm!$B$4:$B$23, TeamForm!$AB$4:$AB$23)*_xlfn.XLOOKUP(UPPER(E20), TeamForm!$B$4:$B$23, TeamForm!$AC$4:$AC$23)), E41="BLANK", 0)</f>
        <v>1.6525528360810517</v>
      </c>
      <c r="AT64" s="263" cm="1">
        <f t="array" ref="AT64">_xlfn.IFS(F41="A", 10*(MIN(TeamForm!$AA$4:$AA$23)*MIN(TeamForm!$AD$4:$AD$23))/(_xlfn.XLOOKUP($AO64, TeamForm!$B$4:$B$23, TeamForm!$AD$4:$AD$23)*_xlfn.XLOOKUP(UPPER(F20), TeamForm!$B$4:$B$23, TeamForm!$AA$4:$AA$23)), F41="H", 10*(MIN(TeamForm!$AB$4:$AB$23)*MIN(TeamForm!$AC$4:$AC$23))/(_xlfn.XLOOKUP($AO64, TeamForm!$B$4:$B$23, TeamForm!$AB$4:$AB$23)*_xlfn.XLOOKUP(UPPER(F20), TeamForm!$B$4:$B$23, TeamForm!$AC$4:$AC$23)), F41="BLANK", 0)</f>
        <v>3.6093124694376528</v>
      </c>
      <c r="AU64" s="263" cm="1">
        <f t="array" ref="AU64">_xlfn.IFS(G41="A", 10*(MIN(TeamForm!$AA$4:$AA$23)*MIN(TeamForm!$AD$4:$AD$23))/(_xlfn.XLOOKUP($AO64, TeamForm!$B$4:$B$23, TeamForm!$AD$4:$AD$23)*_xlfn.XLOOKUP(UPPER(G20), TeamForm!$B$4:$B$23, TeamForm!$AA$4:$AA$23)), G41="H", 10*(MIN(TeamForm!$AB$4:$AB$23)*MIN(TeamForm!$AC$4:$AC$23))/(_xlfn.XLOOKUP($AO64, TeamForm!$B$4:$B$23, TeamForm!$AB$4:$AB$23)*_xlfn.XLOOKUP(UPPER(G20), TeamForm!$B$4:$B$23, TeamForm!$AC$4:$AC$23)), G41="BLANK", 0)</f>
        <v>2.0119902380362893</v>
      </c>
      <c r="AV64" s="263" cm="1">
        <f t="array" ref="AV64">_xlfn.IFS(H41="A", 10*(MIN(TeamForm!$AA$4:$AA$23)*MIN(TeamForm!$AD$4:$AD$23))/(_xlfn.XLOOKUP($AO64, TeamForm!$B$4:$B$23, TeamForm!$AD$4:$AD$23)*_xlfn.XLOOKUP(UPPER(H20), TeamForm!$B$4:$B$23, TeamForm!$AA$4:$AA$23)), H41="H", 10*(MIN(TeamForm!$AB$4:$AB$23)*MIN(TeamForm!$AC$4:$AC$23))/(_xlfn.XLOOKUP($AO64, TeamForm!$B$4:$B$23, TeamForm!$AB$4:$AB$23)*_xlfn.XLOOKUP(UPPER(H20), TeamForm!$B$4:$B$23, TeamForm!$AC$4:$AC$23)), H41="BLANK", 0)</f>
        <v>3.1632653061224487</v>
      </c>
      <c r="AW64" s="263" cm="1">
        <f t="array" ref="AW64">_xlfn.IFS(I41="A", 10*(MIN(TeamForm!$AA$4:$AA$23)*MIN(TeamForm!$AD$4:$AD$23))/(_xlfn.XLOOKUP($AO64, TeamForm!$B$4:$B$23, TeamForm!$AD$4:$AD$23)*_xlfn.XLOOKUP(UPPER(I20), TeamForm!$B$4:$B$23, TeamForm!$AA$4:$AA$23)), I41="H", 10*(MIN(TeamForm!$AB$4:$AB$23)*MIN(TeamForm!$AC$4:$AC$23))/(_xlfn.XLOOKUP($AO64, TeamForm!$B$4:$B$23, TeamForm!$AB$4:$AB$23)*_xlfn.XLOOKUP(UPPER(I20), TeamForm!$B$4:$B$23, TeamForm!$AC$4:$AC$23)), I41="BLANK", 0)</f>
        <v>2.2702173010380626</v>
      </c>
      <c r="AX64" s="263" cm="1">
        <f t="array" ref="AX64">_xlfn.IFS(J41="A", 10*(MIN(TeamForm!$AA$4:$AA$23)*MIN(TeamForm!$AD$4:$AD$23))/(_xlfn.XLOOKUP($AO64, TeamForm!$B$4:$B$23, TeamForm!$AD$4:$AD$23)*_xlfn.XLOOKUP(UPPER(J20), TeamForm!$B$4:$B$23, TeamForm!$AA$4:$AA$23)), J41="H", 10*(MIN(TeamForm!$AB$4:$AB$23)*MIN(TeamForm!$AC$4:$AC$23))/(_xlfn.XLOOKUP($AO64, TeamForm!$B$4:$B$23, TeamForm!$AB$4:$AB$23)*_xlfn.XLOOKUP(UPPER(J20), TeamForm!$B$4:$B$23, TeamForm!$AC$4:$AC$23)), J41="BLANK", 0)</f>
        <v>1.1481610226508188</v>
      </c>
      <c r="AY64" s="263" cm="1">
        <f t="array" ref="AY64">_xlfn.IFS(K41="A", 10*(MIN(TeamForm!$AA$4:$AA$23)*MIN(TeamForm!$AD$4:$AD$23))/(_xlfn.XLOOKUP($AO64, TeamForm!$B$4:$B$23, TeamForm!$AD$4:$AD$23)*_xlfn.XLOOKUP(UPPER(K20), TeamForm!$B$4:$B$23, TeamForm!$AA$4:$AA$23)), K41="H", 10*(MIN(TeamForm!$AB$4:$AB$23)*MIN(TeamForm!$AC$4:$AC$23))/(_xlfn.XLOOKUP($AO64, TeamForm!$B$4:$B$23, TeamForm!$AB$4:$AB$23)*_xlfn.XLOOKUP(UPPER(K20), TeamForm!$B$4:$B$23, TeamForm!$AC$4:$AC$23)), K41="BLANK", 0)</f>
        <v>3.8144930232558143</v>
      </c>
      <c r="AZ64" s="263" cm="1">
        <f t="array" ref="AZ64">_xlfn.IFS(L41="A", 10*(MIN(TeamForm!$AA$4:$AA$23)*MIN(TeamForm!$AD$4:$AD$23))/(_xlfn.XLOOKUP($AO64, TeamForm!$B$4:$B$23, TeamForm!$AD$4:$AD$23)*_xlfn.XLOOKUP(UPPER(L20), TeamForm!$B$4:$B$23, TeamForm!$AA$4:$AA$23)), L41="H", 10*(MIN(TeamForm!$AB$4:$AB$23)*MIN(TeamForm!$AC$4:$AC$23))/(_xlfn.XLOOKUP($AO64, TeamForm!$B$4:$B$23, TeamForm!$AB$4:$AB$23)*_xlfn.XLOOKUP(UPPER(L20), TeamForm!$B$4:$B$23, TeamForm!$AC$4:$AC$23)), L41="BLANK", 0)</f>
        <v>3.9239999999999999</v>
      </c>
      <c r="BA64" s="263" cm="1">
        <f t="array" ref="BA64">_xlfn.IFS(M41="A", 10*(MIN(TeamForm!$AA$4:$AA$23)*MIN(TeamForm!$AD$4:$AD$23))/(_xlfn.XLOOKUP($AO64, TeamForm!$B$4:$B$23, TeamForm!$AD$4:$AD$23)*_xlfn.XLOOKUP(UPPER(M20), TeamForm!$B$4:$B$23, TeamForm!$AA$4:$AA$23)), M41="H", 10*(MIN(TeamForm!$AB$4:$AB$23)*MIN(TeamForm!$AC$4:$AC$23))/(_xlfn.XLOOKUP($AO64, TeamForm!$B$4:$B$23, TeamForm!$AB$4:$AB$23)*_xlfn.XLOOKUP(UPPER(M20), TeamForm!$B$4:$B$23, TeamForm!$AC$4:$AC$23)), M41="BLANK", 0)</f>
        <v>1.886138695933288</v>
      </c>
      <c r="BB64" s="263" cm="1">
        <f t="array" ref="BB64">_xlfn.IFS(N41="A", 10*(MIN(TeamForm!$AA$4:$AA$23)*MIN(TeamForm!$AD$4:$AD$23))/(_xlfn.XLOOKUP($AO64, TeamForm!$B$4:$B$23, TeamForm!$AD$4:$AD$23)*_xlfn.XLOOKUP(UPPER(N20), TeamForm!$B$4:$B$23, TeamForm!$AA$4:$AA$23)), N41="H", 10*(MIN(TeamForm!$AB$4:$AB$23)*MIN(TeamForm!$AC$4:$AC$23))/(_xlfn.XLOOKUP($AO64, TeamForm!$B$4:$B$23, TeamForm!$AB$4:$AB$23)*_xlfn.XLOOKUP(UPPER(N20), TeamForm!$B$4:$B$23, TeamForm!$AC$4:$AC$23)), N41="BLANK", 0)</f>
        <v>0.99096744971996498</v>
      </c>
      <c r="BC64" s="263" cm="1">
        <f t="array" ref="BC64">_xlfn.IFS(O41="A", 10*(MIN(TeamForm!$AA$4:$AA$23)*MIN(TeamForm!$AD$4:$AD$23))/(_xlfn.XLOOKUP($AO64, TeamForm!$B$4:$B$23, TeamForm!$AD$4:$AD$23)*_xlfn.XLOOKUP(UPPER(O20), TeamForm!$B$4:$B$23, TeamForm!$AA$4:$AA$23)), O41="H", 10*(MIN(TeamForm!$AB$4:$AB$23)*MIN(TeamForm!$AC$4:$AC$23))/(_xlfn.XLOOKUP($AO64, TeamForm!$B$4:$B$23, TeamForm!$AB$4:$AB$23)*_xlfn.XLOOKUP(UPPER(O20), TeamForm!$B$4:$B$23, TeamForm!$AC$4:$AC$23)), O41="BLANK", 0)</f>
        <v>3.3959254658385096</v>
      </c>
      <c r="BD64" s="263" cm="1">
        <f t="array" ref="BD64">_xlfn.IFS(P41="A", 10*(MIN(TeamForm!$AA$4:$AA$23)*MIN(TeamForm!$AD$4:$AD$23))/(_xlfn.XLOOKUP($AO64, TeamForm!$B$4:$B$23, TeamForm!$AD$4:$AD$23)*_xlfn.XLOOKUP(UPPER(P20), TeamForm!$B$4:$B$23, TeamForm!$AA$4:$AA$23)), P41="H", 10*(MIN(TeamForm!$AB$4:$AB$23)*MIN(TeamForm!$AC$4:$AC$23))/(_xlfn.XLOOKUP($AO64, TeamForm!$B$4:$B$23, TeamForm!$AB$4:$AB$23)*_xlfn.XLOOKUP(UPPER(P20), TeamForm!$B$4:$B$23, TeamForm!$AC$4:$AC$23)), P41="BLANK", 0)</f>
        <v>1.1216602583062212</v>
      </c>
      <c r="BE64" s="263" cm="1">
        <f t="array" ref="BE64">_xlfn.IFS(Q41="A", 10*(MIN(TeamForm!$AA$4:$AA$23)*MIN(TeamForm!$AD$4:$AD$23))/(_xlfn.XLOOKUP($AO64, TeamForm!$B$4:$B$23, TeamForm!$AD$4:$AD$23)*_xlfn.XLOOKUP(UPPER(Q20), TeamForm!$B$4:$B$23, TeamForm!$AA$4:$AA$23)), Q41="H", 10*(MIN(TeamForm!$AB$4:$AB$23)*MIN(TeamForm!$AC$4:$AC$23))/(_xlfn.XLOOKUP($AO64, TeamForm!$B$4:$B$23, TeamForm!$AB$4:$AB$23)*_xlfn.XLOOKUP(UPPER(Q20), TeamForm!$B$4:$B$23, TeamForm!$AC$4:$AC$23)), Q41="BLANK", 0)</f>
        <v>3.9239999999999999</v>
      </c>
      <c r="BF64" s="263" cm="1">
        <f t="array" ref="BF64">_xlfn.IFS(R41="A", 10*(MIN(TeamForm!$AA$4:$AA$23)*MIN(TeamForm!$AD$4:$AD$23))/(_xlfn.XLOOKUP($AO64, TeamForm!$B$4:$B$23, TeamForm!$AD$4:$AD$23)*_xlfn.XLOOKUP(UPPER(R20), TeamForm!$B$4:$B$23, TeamForm!$AA$4:$AA$23)), R41="H", 10*(MIN(TeamForm!$AB$4:$AB$23)*MIN(TeamForm!$AC$4:$AC$23))/(_xlfn.XLOOKUP($AO64, TeamForm!$B$4:$B$23, TeamForm!$AB$4:$AB$23)*_xlfn.XLOOKUP(UPPER(R20), TeamForm!$B$4:$B$23, TeamForm!$AC$4:$AC$23)), R41="BLANK", 0)</f>
        <v>3.2266859016393443</v>
      </c>
      <c r="BG64" s="263" cm="1">
        <f t="array" ref="BG64">_xlfn.IFS(S41="A", 10*(MIN(TeamForm!$AA$4:$AA$23)*MIN(TeamForm!$AD$4:$AD$23))/(_xlfn.XLOOKUP($AO64, TeamForm!$B$4:$B$23, TeamForm!$AD$4:$AD$23)*_xlfn.XLOOKUP(UPPER(S20), TeamForm!$B$4:$B$23, TeamForm!$AA$4:$AA$23)), S41="H", 10*(MIN(TeamForm!$AB$4:$AB$23)*MIN(TeamForm!$AC$4:$AC$23))/(_xlfn.XLOOKUP($AO64, TeamForm!$B$4:$B$23, TeamForm!$AB$4:$AB$23)*_xlfn.XLOOKUP(UPPER(S20), TeamForm!$B$4:$B$23, TeamForm!$AC$4:$AC$23)), S41="BLANK", 0)</f>
        <v>1.5032492102196975</v>
      </c>
      <c r="BH64" s="263" cm="1">
        <f t="array" ref="BH64">_xlfn.IFS(T41="A", 10*(MIN(TeamForm!$AA$4:$AA$23)*MIN(TeamForm!$AD$4:$AD$23))/(_xlfn.XLOOKUP($AO64, TeamForm!$B$4:$B$23, TeamForm!$AD$4:$AD$23)*_xlfn.XLOOKUP(UPPER(T20), TeamForm!$B$4:$B$23, TeamForm!$AA$4:$AA$23)), T41="H", 10*(MIN(TeamForm!$AB$4:$AB$23)*MIN(TeamForm!$AC$4:$AC$23))/(_xlfn.XLOOKUP($AO64, TeamForm!$B$4:$B$23, TeamForm!$AB$4:$AB$23)*_xlfn.XLOOKUP(UPPER(T20), TeamForm!$B$4:$B$23, TeamForm!$AC$4:$AC$23)), T41="BLANK", 0)</f>
        <v>1.454177495632909</v>
      </c>
      <c r="BI64" s="263" cm="1">
        <f t="array" ref="BI64">_xlfn.IFS(U41="A", 10*(MIN(TeamForm!$AA$4:$AA$23)*MIN(TeamForm!$AD$4:$AD$23))/(_xlfn.XLOOKUP($AO64, TeamForm!$B$4:$B$23, TeamForm!$AD$4:$AD$23)*_xlfn.XLOOKUP(UPPER(U20), TeamForm!$B$4:$B$23, TeamForm!$AA$4:$AA$23)), U41="H", 10*(MIN(TeamForm!$AB$4:$AB$23)*MIN(TeamForm!$AC$4:$AC$23))/(_xlfn.XLOOKUP($AO64, TeamForm!$B$4:$B$23, TeamForm!$AB$4:$AB$23)*_xlfn.XLOOKUP(UPPER(U20), TeamForm!$B$4:$B$23, TeamForm!$AC$4:$AC$23)), U41="BLANK", 0)</f>
        <v>1.2095115116755426</v>
      </c>
      <c r="BJ64" s="263" cm="1">
        <f t="array" ref="BJ64">_xlfn.IFS(V41="A", 10*(MIN(TeamForm!$AA$4:$AA$23)*MIN(TeamForm!$AD$4:$AD$23))/(_xlfn.XLOOKUP($AO64, TeamForm!$B$4:$B$23, TeamForm!$AD$4:$AD$23)*_xlfn.XLOOKUP(UPPER(V20), TeamForm!$B$4:$B$23, TeamForm!$AA$4:$AA$23)), V41="H", 10*(MIN(TeamForm!$AB$4:$AB$23)*MIN(TeamForm!$AC$4:$AC$23))/(_xlfn.XLOOKUP($AO64, TeamForm!$B$4:$B$23, TeamForm!$AB$4:$AB$23)*_xlfn.XLOOKUP(UPPER(V20), TeamForm!$B$4:$B$23, TeamForm!$AC$4:$AC$23)), V41="BLANK", 0)</f>
        <v>3.9239999999999999</v>
      </c>
      <c r="BK64" s="263" cm="1">
        <f t="array" ref="BK64">_xlfn.IFS(W41="A", 10*(MIN(TeamForm!$AA$4:$AA$23)*MIN(TeamForm!$AD$4:$AD$23))/(_xlfn.XLOOKUP($AO64, TeamForm!$B$4:$B$23, TeamForm!$AD$4:$AD$23)*_xlfn.XLOOKUP(UPPER(W20), TeamForm!$B$4:$B$23, TeamForm!$AA$4:$AA$23)), W41="H", 10*(MIN(TeamForm!$AB$4:$AB$23)*MIN(TeamForm!$AC$4:$AC$23))/(_xlfn.XLOOKUP($AO64, TeamForm!$B$4:$B$23, TeamForm!$AB$4:$AB$23)*_xlfn.XLOOKUP(UPPER(W20), TeamForm!$B$4:$B$23, TeamForm!$AC$4:$AC$23)), W41="BLANK", 0)</f>
        <v>1.8574693877551023</v>
      </c>
      <c r="BL64" s="263" cm="1">
        <f t="array" ref="BL64">_xlfn.IFS(X41="A", 10*(MIN(TeamForm!$AA$4:$AA$23)*MIN(TeamForm!$AD$4:$AD$23))/(_xlfn.XLOOKUP($AO64, TeamForm!$B$4:$B$23, TeamForm!$AD$4:$AD$23)*_xlfn.XLOOKUP(UPPER(X20), TeamForm!$B$4:$B$23, TeamForm!$AA$4:$AA$23)), X41="H", 10*(MIN(TeamForm!$AB$4:$AB$23)*MIN(TeamForm!$AC$4:$AC$23))/(_xlfn.XLOOKUP($AO64, TeamForm!$B$4:$B$23, TeamForm!$AB$4:$AB$23)*_xlfn.XLOOKUP(UPPER(X20), TeamForm!$B$4:$B$23, TeamForm!$AC$4:$AC$23)), X41="BLANK", 0)</f>
        <v>1.8014250527797326</v>
      </c>
      <c r="BM64" s="263" cm="1">
        <f t="array" ref="BM64">_xlfn.IFS(Y41="A", 10*(MIN(TeamForm!$AA$4:$AA$23)*MIN(TeamForm!$AD$4:$AD$23))/(_xlfn.XLOOKUP($AO64, TeamForm!$B$4:$B$23, TeamForm!$AD$4:$AD$23)*_xlfn.XLOOKUP(UPPER(Y20), TeamForm!$B$4:$B$23, TeamForm!$AA$4:$AA$23)), Y41="H", 10*(MIN(TeamForm!$AB$4:$AB$23)*MIN(TeamForm!$AC$4:$AC$23))/(_xlfn.XLOOKUP($AO64, TeamForm!$B$4:$B$23, TeamForm!$AB$4:$AB$23)*_xlfn.XLOOKUP(UPPER(Y20), TeamForm!$B$4:$B$23, TeamForm!$AC$4:$AC$23)), Y41="BLANK", 0)</f>
        <v>2.073618204804045</v>
      </c>
      <c r="BN64" s="263" cm="1">
        <f t="array" ref="BN64">_xlfn.IFS(Z41="A", 10*(MIN(TeamForm!$AA$4:$AA$23)*MIN(TeamForm!$AD$4:$AD$23))/(_xlfn.XLOOKUP($AO64, TeamForm!$B$4:$B$23, TeamForm!$AD$4:$AD$23)*_xlfn.XLOOKUP(UPPER(Z20), TeamForm!$B$4:$B$23, TeamForm!$AA$4:$AA$23)), Z41="H", 10*(MIN(TeamForm!$AB$4:$AB$23)*MIN(TeamForm!$AC$4:$AC$23))/(_xlfn.XLOOKUP($AO64, TeamForm!$B$4:$B$23, TeamForm!$AB$4:$AB$23)*_xlfn.XLOOKUP(UPPER(Z20), TeamForm!$B$4:$B$23, TeamForm!$AC$4:$AC$23)), Z41="BLANK", 0)</f>
        <v>1.348337244305388</v>
      </c>
      <c r="BO64" s="263" cm="1">
        <f t="array" ref="BO64">_xlfn.IFS(AA41="A", 10*(MIN(TeamForm!$AA$4:$AA$23)*MIN(TeamForm!$AD$4:$AD$23))/(_xlfn.XLOOKUP($AO64, TeamForm!$B$4:$B$23, TeamForm!$AD$4:$AD$23)*_xlfn.XLOOKUP(UPPER(AA20), TeamForm!$B$4:$B$23, TeamForm!$AA$4:$AA$23)), AA41="H", 10*(MIN(TeamForm!$AB$4:$AB$23)*MIN(TeamForm!$AC$4:$AC$23))/(_xlfn.XLOOKUP($AO64, TeamForm!$B$4:$B$23, TeamForm!$AB$4:$AB$23)*_xlfn.XLOOKUP(UPPER(AA20), TeamForm!$B$4:$B$23, TeamForm!$AC$4:$AC$23)), AA41="BLANK", 0)</f>
        <v>2.7387918367346944</v>
      </c>
      <c r="BP64" s="263" cm="1">
        <f t="array" ref="BP64">_xlfn.IFS(AB41="A", 10*(MIN(TeamForm!$AA$4:$AA$23)*MIN(TeamForm!$AD$4:$AD$23))/(_xlfn.XLOOKUP($AO64, TeamForm!$B$4:$B$23, TeamForm!$AD$4:$AD$23)*_xlfn.XLOOKUP(UPPER(AB20), TeamForm!$B$4:$B$23, TeamForm!$AA$4:$AA$23)), AB41="H", 10*(MIN(TeamForm!$AB$4:$AB$23)*MIN(TeamForm!$AC$4:$AC$23))/(_xlfn.XLOOKUP($AO64, TeamForm!$B$4:$B$23, TeamForm!$AB$4:$AB$23)*_xlfn.XLOOKUP(UPPER(AB20), TeamForm!$B$4:$B$23, TeamForm!$AC$4:$AC$23)), AB41="BLANK", 0)</f>
        <v>2.8443329479768789</v>
      </c>
      <c r="BQ64" s="263" cm="1">
        <f t="array" ref="BQ64">_xlfn.IFS(AC41="A", 10*(MIN(TeamForm!$AA$4:$AA$23)*MIN(TeamForm!$AD$4:$AD$23))/(_xlfn.XLOOKUP($AO64, TeamForm!$B$4:$B$23, TeamForm!$AD$4:$AD$23)*_xlfn.XLOOKUP(UPPER(AC20), TeamForm!$B$4:$B$23, TeamForm!$AA$4:$AA$23)), AC41="H", 10*(MIN(TeamForm!$AB$4:$AB$23)*MIN(TeamForm!$AC$4:$AC$23))/(_xlfn.XLOOKUP($AO64, TeamForm!$B$4:$B$23, TeamForm!$AB$4:$AB$23)*_xlfn.XLOOKUP(UPPER(AC20), TeamForm!$B$4:$B$23, TeamForm!$AC$4:$AC$23)), AC41="BLANK", 0)</f>
        <v>2.1767219387755103</v>
      </c>
      <c r="BR64" s="263" cm="1">
        <f t="array" ref="BR64">_xlfn.IFS(AD41="A", 10*(MIN(TeamForm!$AA$4:$AA$23)*MIN(TeamForm!$AD$4:$AD$23))/(_xlfn.XLOOKUP($AO64, TeamForm!$B$4:$B$23, TeamForm!$AD$4:$AD$23)*_xlfn.XLOOKUP(UPPER(AD20), TeamForm!$B$4:$B$23, TeamForm!$AA$4:$AA$23)), AD41="H", 10*(MIN(TeamForm!$AB$4:$AB$23)*MIN(TeamForm!$AC$4:$AC$23))/(_xlfn.XLOOKUP($AO64, TeamForm!$B$4:$B$23, TeamForm!$AB$4:$AB$23)*_xlfn.XLOOKUP(UPPER(AD20), TeamForm!$B$4:$B$23, TeamForm!$AC$4:$AC$23)), AD41="BLANK", 0)</f>
        <v>2.6139155378486052</v>
      </c>
      <c r="BS64" s="263" cm="1">
        <f t="array" ref="BS64">_xlfn.IFS(AE41="A", 10*(MIN(TeamForm!$AA$4:$AA$23)*MIN(TeamForm!$AD$4:$AD$23))/(_xlfn.XLOOKUP($AO64, TeamForm!$B$4:$B$23, TeamForm!$AD$4:$AD$23)*_xlfn.XLOOKUP(UPPER(AE20), TeamForm!$B$4:$B$23, TeamForm!$AA$4:$AA$23)), AE41="H", 10*(MIN(TeamForm!$AB$4:$AB$23)*MIN(TeamForm!$AC$4:$AC$23))/(_xlfn.XLOOKUP($AO64, TeamForm!$B$4:$B$23, TeamForm!$AB$4:$AB$23)*_xlfn.XLOOKUP(UPPER(AE20), TeamForm!$B$4:$B$23, TeamForm!$AC$4:$AC$23)), AE41="BLANK", 0)</f>
        <v>0.94255889094474066</v>
      </c>
      <c r="BT64" s="263" cm="1">
        <f t="array" ref="BT64">_xlfn.IFS(AF41="A", 10*(MIN(TeamForm!$AA$4:$AA$23)*MIN(TeamForm!$AD$4:$AD$23))/(_xlfn.XLOOKUP($AO64, TeamForm!$B$4:$B$23, TeamForm!$AD$4:$AD$23)*_xlfn.XLOOKUP(UPPER(AF20), TeamForm!$B$4:$B$23, TeamForm!$AA$4:$AA$23)), AF41="H", 10*(MIN(TeamForm!$AB$4:$AB$23)*MIN(TeamForm!$AC$4:$AC$23))/(_xlfn.XLOOKUP($AO64, TeamForm!$B$4:$B$23, TeamForm!$AB$4:$AB$23)*_xlfn.XLOOKUP(UPPER(AF20), TeamForm!$B$4:$B$23, TeamForm!$AC$4:$AC$23)), AF41="BLANK", 0)</f>
        <v>1.7732237837837839</v>
      </c>
      <c r="BU64" s="263" cm="1">
        <f t="array" ref="BU64">_xlfn.IFS(AG41="A", 10*(MIN(TeamForm!$AA$4:$AA$23)*MIN(TeamForm!$AD$4:$AD$23))/(_xlfn.XLOOKUP($AO64, TeamForm!$B$4:$B$23, TeamForm!$AD$4:$AD$23)*_xlfn.XLOOKUP(UPPER(AG20), TeamForm!$B$4:$B$23, TeamForm!$AA$4:$AA$23)), AG41="H", 10*(MIN(TeamForm!$AB$4:$AB$23)*MIN(TeamForm!$AC$4:$AC$23))/(_xlfn.XLOOKUP($AO64, TeamForm!$B$4:$B$23, TeamForm!$AB$4:$AB$23)*_xlfn.XLOOKUP(UPPER(AG20), TeamForm!$B$4:$B$23, TeamForm!$AC$4:$AC$23)), AG41="BLANK", 0)</f>
        <v>1.3866310957030459</v>
      </c>
      <c r="BV64" s="263" cm="1">
        <f t="array" ref="BV64">_xlfn.IFS(AH41="A", 10*(MIN(TeamForm!$AA$4:$AA$23)*MIN(TeamForm!$AD$4:$AD$23))/(_xlfn.XLOOKUP($AO64, TeamForm!$B$4:$B$23, TeamForm!$AD$4:$AD$23)*_xlfn.XLOOKUP(UPPER(AH20), TeamForm!$B$4:$B$23, TeamForm!$AA$4:$AA$23)), AH41="H", 10*(MIN(TeamForm!$AB$4:$AB$23)*MIN(TeamForm!$AC$4:$AC$23))/(_xlfn.XLOOKUP($AO64, TeamForm!$B$4:$B$23, TeamForm!$AB$4:$AB$23)*_xlfn.XLOOKUP(UPPER(AH20), TeamForm!$B$4:$B$23, TeamForm!$AC$4:$AC$23)), AH41="BLANK", 0)</f>
        <v>1.8508884510402925</v>
      </c>
      <c r="BW64" s="263" cm="1">
        <f t="array" ref="BW64">_xlfn.IFS(AI41="A", 10*(MIN(TeamForm!$AA$4:$AA$23)*MIN(TeamForm!$AD$4:$AD$23))/(_xlfn.XLOOKUP($AO64, TeamForm!$B$4:$B$23, TeamForm!$AD$4:$AD$23)*_xlfn.XLOOKUP(UPPER(AI20), TeamForm!$B$4:$B$23, TeamForm!$AA$4:$AA$23)), AI41="H", 10*(MIN(TeamForm!$AB$4:$AB$23)*MIN(TeamForm!$AC$4:$AC$23))/(_xlfn.XLOOKUP($AO64, TeamForm!$B$4:$B$23, TeamForm!$AB$4:$AB$23)*_xlfn.XLOOKUP(UPPER(AI20), TeamForm!$B$4:$B$23, TeamForm!$AC$4:$AC$23)), AI41="BLANK", 0)</f>
        <v>2.8877323943661972</v>
      </c>
      <c r="BX64" s="263" cm="1">
        <f t="array" ref="BX64">_xlfn.IFS(AJ41="A", 10*(MIN(TeamForm!$AA$4:$AA$23)*MIN(TeamForm!$AD$4:$AD$23))/(_xlfn.XLOOKUP($AO64, TeamForm!$B$4:$B$23, TeamForm!$AD$4:$AD$23)*_xlfn.XLOOKUP(UPPER(AJ20), TeamForm!$B$4:$B$23, TeamForm!$AA$4:$AA$23)), AJ41="H", 10*(MIN(TeamForm!$AB$4:$AB$23)*MIN(TeamForm!$AC$4:$AC$23))/(_xlfn.XLOOKUP($AO64, TeamForm!$B$4:$B$23, TeamForm!$AB$4:$AB$23)*_xlfn.XLOOKUP(UPPER(AJ20), TeamForm!$B$4:$B$23, TeamForm!$AC$4:$AC$23)), AJ41="BLANK", 0)</f>
        <v>1.4466272490304535</v>
      </c>
      <c r="BY64" s="263" cm="1">
        <f t="array" ref="BY64">_xlfn.IFS(AK41="A", 10*(MIN(TeamForm!$AA$4:$AA$23)*MIN(TeamForm!$AD$4:$AD$23))/(_xlfn.XLOOKUP($AO64, TeamForm!$B$4:$B$23, TeamForm!$AD$4:$AD$23)*_xlfn.XLOOKUP(UPPER(AK20), TeamForm!$B$4:$B$23, TeamForm!$AA$4:$AA$23)), AK41="H", 10*(MIN(TeamForm!$AB$4:$AB$23)*MIN(TeamForm!$AC$4:$AC$23))/(_xlfn.XLOOKUP($AO64, TeamForm!$B$4:$B$23, TeamForm!$AB$4:$AB$23)*_xlfn.XLOOKUP(UPPER(AK20), TeamForm!$B$4:$B$23, TeamForm!$AC$4:$AC$23)), AK41="BLANK", 0)</f>
        <v>1.944554831061055</v>
      </c>
      <c r="BZ64" s="263" cm="1">
        <f t="array" ref="BZ64">_xlfn.IFS(AL41="A", 10*(MIN(TeamForm!$AA$4:$AA$23)*MIN(TeamForm!$AD$4:$AD$23))/(_xlfn.XLOOKUP($AO64, TeamForm!$B$4:$B$23, TeamForm!$AD$4:$AD$23)*_xlfn.XLOOKUP(UPPER(AL20), TeamForm!$B$4:$B$23, TeamForm!$AA$4:$AA$23)), AL41="H", 10*(MIN(TeamForm!$AB$4:$AB$23)*MIN(TeamForm!$AC$4:$AC$23))/(_xlfn.XLOOKUP($AO64, TeamForm!$B$4:$B$23, TeamForm!$AB$4:$AB$23)*_xlfn.XLOOKUP(UPPER(AL20), TeamForm!$B$4:$B$23, TeamForm!$AC$4:$AC$23)), AL41="BLANK", 0)</f>
        <v>2.4042488599348535</v>
      </c>
      <c r="CA64" s="259" cm="1">
        <f t="array" ref="CA64">_xlfn.IFS(AM41="A", 10*(MIN(TeamForm!$AA$4:$AA$23)*MIN(TeamForm!$AD$4:$AD$23))/(_xlfn.XLOOKUP($AO64, TeamForm!$B$4:$B$23, TeamForm!$AD$4:$AD$23)*_xlfn.XLOOKUP(UPPER(AM20), TeamForm!$B$4:$B$23, TeamForm!$AA$4:$AA$23)), AM41="H", 10*(MIN(TeamForm!$AB$4:$AB$23)*MIN(TeamForm!$AC$4:$AC$23))/(_xlfn.XLOOKUP($AO64, TeamForm!$B$4:$B$23, TeamForm!$AB$4:$AB$23)*_xlfn.XLOOKUP(UPPER(AM20), TeamForm!$B$4:$B$23, TeamForm!$AC$4:$AC$23)), AM41="BLANK", 0)</f>
        <v>3.1632653061224487</v>
      </c>
    </row>
    <row r="65" spans="1:191">
      <c r="A65" s="172" t="s">
        <v>86</v>
      </c>
      <c r="B65" s="258" cm="1">
        <f t="array" ref="B65">_xlfn.IFS(B42="A", (10*_xlfn.XLOOKUP($A65, TeamForm!$B$4:$B$23, TeamForm!$AC$4:$AC$23)*_xlfn.XLOOKUP(UPPER(B21), TeamForm!$B$4:$B$23, TeamForm!$AB$4:$AB$23))/(MAX(TeamForm!$AC$4:$AC$23)*MAX(TeamForm!$AB$4:$AB$23)), B42="H", (10*_xlfn.XLOOKUP($A65, TeamForm!$B$4:$B$23, TeamForm!$AA$4:$AA$23)*_xlfn.XLOOKUP(UPPER(B21), TeamForm!$B$4:$B$23, TeamForm!$AD$4:$AD$23))/(MAX(TeamForm!$AA$4:$AA$23)*MAX(TeamForm!$AD$4:$AD$23)), B42="BLANK", "0")</f>
        <v>4.573516748315761</v>
      </c>
      <c r="C65" s="258" cm="1">
        <f t="array" ref="C65">_xlfn.IFS(C42="A", (10*_xlfn.XLOOKUP($A65, TeamForm!$B$4:$B$23, TeamForm!$AC$4:$AC$23)*_xlfn.XLOOKUP(UPPER(C21), TeamForm!$B$4:$B$23, TeamForm!$AB$4:$AB$23))/(MAX(TeamForm!$AC$4:$AC$23)*MAX(TeamForm!$AB$4:$AB$23)), C42="H", (10*_xlfn.XLOOKUP($A65, TeamForm!$B$4:$B$23, TeamForm!$AA$4:$AA$23)*_xlfn.XLOOKUP(UPPER(C21), TeamForm!$B$4:$B$23, TeamForm!$AD$4:$AD$23))/(MAX(TeamForm!$AA$4:$AA$23)*MAX(TeamForm!$AD$4:$AD$23)), C42="BLANK", "0")</f>
        <v>4.5131608006568165</v>
      </c>
      <c r="D65" s="258" cm="1">
        <f t="array" ref="D65">_xlfn.IFS(D42="A", (10*_xlfn.XLOOKUP($A65, TeamForm!$B$4:$B$23, TeamForm!$AC$4:$AC$23)*_xlfn.XLOOKUP(UPPER(D21), TeamForm!$B$4:$B$23, TeamForm!$AB$4:$AB$23))/(MAX(TeamForm!$AC$4:$AC$23)*MAX(TeamForm!$AB$4:$AB$23)), D42="H", (10*_xlfn.XLOOKUP($A65, TeamForm!$B$4:$B$23, TeamForm!$AA$4:$AA$23)*_xlfn.XLOOKUP(UPPER(D21), TeamForm!$B$4:$B$23, TeamForm!$AD$4:$AD$23))/(MAX(TeamForm!$AA$4:$AA$23)*MAX(TeamForm!$AD$4:$AD$23)), D42="BLANK", "0")</f>
        <v>2.5259839090762815</v>
      </c>
      <c r="E65" s="258" cm="1">
        <f t="array" ref="E65">_xlfn.IFS(E42="A", (10*_xlfn.XLOOKUP($A65, TeamForm!$B$4:$B$23, TeamForm!$AC$4:$AC$23)*_xlfn.XLOOKUP(UPPER(E21), TeamForm!$B$4:$B$23, TeamForm!$AB$4:$AB$23))/(MAX(TeamForm!$AC$4:$AC$23)*MAX(TeamForm!$AB$4:$AB$23)), E42="H", (10*_xlfn.XLOOKUP($A65, TeamForm!$B$4:$B$23, TeamForm!$AA$4:$AA$23)*_xlfn.XLOOKUP(UPPER(E21), TeamForm!$B$4:$B$23, TeamForm!$AD$4:$AD$23))/(MAX(TeamForm!$AA$4:$AA$23)*MAX(TeamForm!$AD$4:$AD$23)), E42="BLANK", "0")</f>
        <v>3.4035457486332623</v>
      </c>
      <c r="F65" s="258" cm="1">
        <f t="array" ref="F65">_xlfn.IFS(F42="A", (10*_xlfn.XLOOKUP($A65, TeamForm!$B$4:$B$23, TeamForm!$AC$4:$AC$23)*_xlfn.XLOOKUP(UPPER(F21), TeamForm!$B$4:$B$23, TeamForm!$AB$4:$AB$23))/(MAX(TeamForm!$AC$4:$AC$23)*MAX(TeamForm!$AB$4:$AB$23)), F42="H", (10*_xlfn.XLOOKUP($A65, TeamForm!$B$4:$B$23, TeamForm!$AA$4:$AA$23)*_xlfn.XLOOKUP(UPPER(F21), TeamForm!$B$4:$B$23, TeamForm!$AD$4:$AD$23))/(MAX(TeamForm!$AA$4:$AA$23)*MAX(TeamForm!$AD$4:$AD$23)), F42="BLANK", "0")</f>
        <v>3.7672834622276565</v>
      </c>
      <c r="G65" s="258" cm="1">
        <f t="array" ref="G65">_xlfn.IFS(G42="A", (10*_xlfn.XLOOKUP($A65, TeamForm!$B$4:$B$23, TeamForm!$AC$4:$AC$23)*_xlfn.XLOOKUP(UPPER(G21), TeamForm!$B$4:$B$23, TeamForm!$AB$4:$AB$23))/(MAX(TeamForm!$AC$4:$AC$23)*MAX(TeamForm!$AB$4:$AB$23)), G42="H", (10*_xlfn.XLOOKUP($A65, TeamForm!$B$4:$B$23, TeamForm!$AA$4:$AA$23)*_xlfn.XLOOKUP(UPPER(G21), TeamForm!$B$4:$B$23, TeamForm!$AD$4:$AD$23))/(MAX(TeamForm!$AA$4:$AA$23)*MAX(TeamForm!$AD$4:$AD$23)), G42="BLANK", "0")</f>
        <v>1.9834128755451006</v>
      </c>
      <c r="H65" s="258" cm="1">
        <f t="array" ref="H65">_xlfn.IFS(H42="A", (10*_xlfn.XLOOKUP($A65, TeamForm!$B$4:$B$23, TeamForm!$AC$4:$AC$23)*_xlfn.XLOOKUP(UPPER(H21), TeamForm!$B$4:$B$23, TeamForm!$AB$4:$AB$23))/(MAX(TeamForm!$AC$4:$AC$23)*MAX(TeamForm!$AB$4:$AB$23)), H42="H", (10*_xlfn.XLOOKUP($A65, TeamForm!$B$4:$B$23, TeamForm!$AA$4:$AA$23)*_xlfn.XLOOKUP(UPPER(H21), TeamForm!$B$4:$B$23, TeamForm!$AD$4:$AD$23))/(MAX(TeamForm!$AA$4:$AA$23)*MAX(TeamForm!$AD$4:$AD$23)), H42="BLANK", "0")</f>
        <v>2.6049835500228182</v>
      </c>
      <c r="I65" s="258" cm="1">
        <f t="array" ref="I65">_xlfn.IFS(I42="A", (10*_xlfn.XLOOKUP($A65, TeamForm!$B$4:$B$23, TeamForm!$AC$4:$AC$23)*_xlfn.XLOOKUP(UPPER(I21), TeamForm!$B$4:$B$23, TeamForm!$AB$4:$AB$23))/(MAX(TeamForm!$AC$4:$AC$23)*MAX(TeamForm!$AB$4:$AB$23)), I42="H", (10*_xlfn.XLOOKUP($A65, TeamForm!$B$4:$B$23, TeamForm!$AA$4:$AA$23)*_xlfn.XLOOKUP(UPPER(I21), TeamForm!$B$4:$B$23, TeamForm!$AD$4:$AD$23))/(MAX(TeamForm!$AA$4:$AA$23)*MAX(TeamForm!$AD$4:$AD$23)), I42="BLANK", "0")</f>
        <v>6.2701439291425753</v>
      </c>
      <c r="J65" s="258" cm="1">
        <f t="array" ref="J65">_xlfn.IFS(J42="A", (10*_xlfn.XLOOKUP($A65, TeamForm!$B$4:$B$23, TeamForm!$AC$4:$AC$23)*_xlfn.XLOOKUP(UPPER(J21), TeamForm!$B$4:$B$23, TeamForm!$AB$4:$AB$23))/(MAX(TeamForm!$AC$4:$AC$23)*MAX(TeamForm!$AB$4:$AB$23)), J42="H", (10*_xlfn.XLOOKUP($A65, TeamForm!$B$4:$B$23, TeamForm!$AA$4:$AA$23)*_xlfn.XLOOKUP(UPPER(J21), TeamForm!$B$4:$B$23, TeamForm!$AD$4:$AD$23))/(MAX(TeamForm!$AA$4:$AA$23)*MAX(TeamForm!$AD$4:$AD$23)), J42="BLANK", "0")</f>
        <v>2.8609514988511471</v>
      </c>
      <c r="K65" s="258" cm="1">
        <f t="array" ref="K65">_xlfn.IFS(K42="A", (10*_xlfn.XLOOKUP($A65, TeamForm!$B$4:$B$23, TeamForm!$AC$4:$AC$23)*_xlfn.XLOOKUP(UPPER(K21), TeamForm!$B$4:$B$23, TeamForm!$AB$4:$AB$23))/(MAX(TeamForm!$AC$4:$AC$23)*MAX(TeamForm!$AB$4:$AB$23)), K42="H", (10*_xlfn.XLOOKUP($A65, TeamForm!$B$4:$B$23, TeamForm!$AA$4:$AA$23)*_xlfn.XLOOKUP(UPPER(K21), TeamForm!$B$4:$B$23, TeamForm!$AD$4:$AD$23))/(MAX(TeamForm!$AA$4:$AA$23)*MAX(TeamForm!$AD$4:$AD$23)), K42="BLANK", "0")</f>
        <v>3.6605360038308818</v>
      </c>
      <c r="L65" s="258" cm="1">
        <f t="array" ref="L65">_xlfn.IFS(L42="A", (10*_xlfn.XLOOKUP($A65, TeamForm!$B$4:$B$23, TeamForm!$AC$4:$AC$23)*_xlfn.XLOOKUP(UPPER(L21), TeamForm!$B$4:$B$23, TeamForm!$AB$4:$AB$23))/(MAX(TeamForm!$AC$4:$AC$23)*MAX(TeamForm!$AB$4:$AB$23)), L42="H", (10*_xlfn.XLOOKUP($A65, TeamForm!$B$4:$B$23, TeamForm!$AA$4:$AA$23)*_xlfn.XLOOKUP(UPPER(L21), TeamForm!$B$4:$B$23, TeamForm!$AD$4:$AD$23))/(MAX(TeamForm!$AA$4:$AA$23)*MAX(TeamForm!$AD$4:$AD$23)), L42="BLANK", "0")</f>
        <v>2.1597162422602199</v>
      </c>
      <c r="M65" s="258" cm="1">
        <f t="array" ref="M65">_xlfn.IFS(M42="A", (10*_xlfn.XLOOKUP($A65, TeamForm!$B$4:$B$23, TeamForm!$AC$4:$AC$23)*_xlfn.XLOOKUP(UPPER(M21), TeamForm!$B$4:$B$23, TeamForm!$AB$4:$AB$23))/(MAX(TeamForm!$AC$4:$AC$23)*MAX(TeamForm!$AB$4:$AB$23)), M42="H", (10*_xlfn.XLOOKUP($A65, TeamForm!$B$4:$B$23, TeamForm!$AA$4:$AA$23)*_xlfn.XLOOKUP(UPPER(M21), TeamForm!$B$4:$B$23, TeamForm!$AD$4:$AD$23))/(MAX(TeamForm!$AA$4:$AA$23)*MAX(TeamForm!$AD$4:$AD$23)), M42="BLANK", "0")</f>
        <v>5.0307251126587449</v>
      </c>
      <c r="N65" s="258" cm="1">
        <f t="array" ref="N65">_xlfn.IFS(N42="A", (10*_xlfn.XLOOKUP($A65, TeamForm!$B$4:$B$23, TeamForm!$AC$4:$AC$23)*_xlfn.XLOOKUP(UPPER(N21), TeamForm!$B$4:$B$23, TeamForm!$AB$4:$AB$23))/(MAX(TeamForm!$AC$4:$AC$23)*MAX(TeamForm!$AB$4:$AB$23)), N42="H", (10*_xlfn.XLOOKUP($A65, TeamForm!$B$4:$B$23, TeamForm!$AA$4:$AA$23)*_xlfn.XLOOKUP(UPPER(N21), TeamForm!$B$4:$B$23, TeamForm!$AD$4:$AD$23))/(MAX(TeamForm!$AA$4:$AA$23)*MAX(TeamForm!$AD$4:$AD$23)), N42="BLANK", "0")</f>
        <v>5.3326326969388154</v>
      </c>
      <c r="O65" s="258" cm="1">
        <f t="array" ref="O65">_xlfn.IFS(O42="A", (10*_xlfn.XLOOKUP($A65, TeamForm!$B$4:$B$23, TeamForm!$AC$4:$AC$23)*_xlfn.XLOOKUP(UPPER(O21), TeamForm!$B$4:$B$23, TeamForm!$AB$4:$AB$23))/(MAX(TeamForm!$AC$4:$AC$23)*MAX(TeamForm!$AB$4:$AB$23)), O42="H", (10*_xlfn.XLOOKUP($A65, TeamForm!$B$4:$B$23, TeamForm!$AA$4:$AA$23)*_xlfn.XLOOKUP(UPPER(O21), TeamForm!$B$4:$B$23, TeamForm!$AD$4:$AD$23))/(MAX(TeamForm!$AA$4:$AA$23)*MAX(TeamForm!$AD$4:$AD$23)), O42="BLANK", "0")</f>
        <v>1.9899763449670278</v>
      </c>
      <c r="P65" s="258" cm="1">
        <f t="array" ref="P65">_xlfn.IFS(P42="A", (10*_xlfn.XLOOKUP($A65, TeamForm!$B$4:$B$23, TeamForm!$AC$4:$AC$23)*_xlfn.XLOOKUP(UPPER(P21), TeamForm!$B$4:$B$23, TeamForm!$AB$4:$AB$23))/(MAX(TeamForm!$AC$4:$AC$23)*MAX(TeamForm!$AB$4:$AB$23)), P42="H", (10*_xlfn.XLOOKUP($A65, TeamForm!$B$4:$B$23, TeamForm!$AA$4:$AA$23)*_xlfn.XLOOKUP(UPPER(P21), TeamForm!$B$4:$B$23, TeamForm!$AD$4:$AD$23))/(MAX(TeamForm!$AA$4:$AA$23)*MAX(TeamForm!$AD$4:$AD$23)), P42="BLANK", "0")</f>
        <v>2.9903763354372281</v>
      </c>
      <c r="Q65" s="258" cm="1">
        <f t="array" ref="Q65">_xlfn.IFS(Q42="A", (10*_xlfn.XLOOKUP($A65, TeamForm!$B$4:$B$23, TeamForm!$AC$4:$AC$23)*_xlfn.XLOOKUP(UPPER(Q21), TeamForm!$B$4:$B$23, TeamForm!$AB$4:$AB$23))/(MAX(TeamForm!$AC$4:$AC$23)*MAX(TeamForm!$AB$4:$AB$23)), Q42="H", (10*_xlfn.XLOOKUP($A65, TeamForm!$B$4:$B$23, TeamForm!$AA$4:$AA$23)*_xlfn.XLOOKUP(UPPER(Q21), TeamForm!$B$4:$B$23, TeamForm!$AD$4:$AD$23))/(MAX(TeamForm!$AA$4:$AA$23)*MAX(TeamForm!$AD$4:$AD$23)), Q42="BLANK", "0")</f>
        <v>3.6801948810725049</v>
      </c>
      <c r="R65" s="258" cm="1">
        <f t="array" ref="R65">_xlfn.IFS(R42="A", (10*_xlfn.XLOOKUP($A65, TeamForm!$B$4:$B$23, TeamForm!$AC$4:$AC$23)*_xlfn.XLOOKUP(UPPER(R21), TeamForm!$B$4:$B$23, TeamForm!$AB$4:$AB$23))/(MAX(TeamForm!$AC$4:$AC$23)*MAX(TeamForm!$AB$4:$AB$23)), R42="H", (10*_xlfn.XLOOKUP($A65, TeamForm!$B$4:$B$23, TeamForm!$AA$4:$AA$23)*_xlfn.XLOOKUP(UPPER(R21), TeamForm!$B$4:$B$23, TeamForm!$AD$4:$AD$23))/(MAX(TeamForm!$AA$4:$AA$23)*MAX(TeamForm!$AD$4:$AD$23)), R42="BLANK", "0")</f>
        <v>3.56327894261244</v>
      </c>
      <c r="S65" s="258" cm="1">
        <f t="array" ref="S65">_xlfn.IFS(S42="A", (10*_xlfn.XLOOKUP($A65, TeamForm!$B$4:$B$23, TeamForm!$AC$4:$AC$23)*_xlfn.XLOOKUP(UPPER(S21), TeamForm!$B$4:$B$23, TeamForm!$AB$4:$AB$23))/(MAX(TeamForm!$AC$4:$AC$23)*MAX(TeamForm!$AB$4:$AB$23)), S42="H", (10*_xlfn.XLOOKUP($A65, TeamForm!$B$4:$B$23, TeamForm!$AA$4:$AA$23)*_xlfn.XLOOKUP(UPPER(S21), TeamForm!$B$4:$B$23, TeamForm!$AD$4:$AD$23))/(MAX(TeamForm!$AA$4:$AA$23)*MAX(TeamForm!$AD$4:$AD$23)), S42="BLANK", "0")</f>
        <v>6.2701439291425753</v>
      </c>
      <c r="T65" s="258" cm="1">
        <f t="array" ref="T65">_xlfn.IFS(T42="A", (10*_xlfn.XLOOKUP($A65, TeamForm!$B$4:$B$23, TeamForm!$AC$4:$AC$23)*_xlfn.XLOOKUP(UPPER(T21), TeamForm!$B$4:$B$23, TeamForm!$AB$4:$AB$23))/(MAX(TeamForm!$AC$4:$AC$23)*MAX(TeamForm!$AB$4:$AB$23)), T42="H", (10*_xlfn.XLOOKUP($A65, TeamForm!$B$4:$B$23, TeamForm!$AA$4:$AA$23)*_xlfn.XLOOKUP(UPPER(T21), TeamForm!$B$4:$B$23, TeamForm!$AD$4:$AD$23))/(MAX(TeamForm!$AA$4:$AA$23)*MAX(TeamForm!$AD$4:$AD$23)), T42="BLANK", "0")</f>
        <v>3.9871684472496374</v>
      </c>
      <c r="U65" s="258" cm="1">
        <f t="array" ref="U65">_xlfn.IFS(U42="A", (10*_xlfn.XLOOKUP($A65, TeamForm!$B$4:$B$23, TeamForm!$AC$4:$AC$23)*_xlfn.XLOOKUP(UPPER(U21), TeamForm!$B$4:$B$23, TeamForm!$AB$4:$AB$23))/(MAX(TeamForm!$AC$4:$AC$23)*MAX(TeamForm!$AB$4:$AB$23)), U42="H", (10*_xlfn.XLOOKUP($A65, TeamForm!$B$4:$B$23, TeamForm!$AA$4:$AA$23)*_xlfn.XLOOKUP(UPPER(U21), TeamForm!$B$4:$B$23, TeamForm!$AD$4:$AD$23))/(MAX(TeamForm!$AA$4:$AA$23)*MAX(TeamForm!$AD$4:$AD$23)), U42="BLANK", "0")</f>
        <v>3.0463835404433515</v>
      </c>
      <c r="V65" s="258" cm="1">
        <f t="array" ref="V65">_xlfn.IFS(V42="A", (10*_xlfn.XLOOKUP($A65, TeamForm!$B$4:$B$23, TeamForm!$AC$4:$AC$23)*_xlfn.XLOOKUP(UPPER(V21), TeamForm!$B$4:$B$23, TeamForm!$AB$4:$AB$23))/(MAX(TeamForm!$AC$4:$AC$23)*MAX(TeamForm!$AB$4:$AB$23)), V42="H", (10*_xlfn.XLOOKUP($A65, TeamForm!$B$4:$B$23, TeamForm!$AA$4:$AA$23)*_xlfn.XLOOKUP(UPPER(V21), TeamForm!$B$4:$B$23, TeamForm!$AD$4:$AD$23))/(MAX(TeamForm!$AA$4:$AA$23)*MAX(TeamForm!$AD$4:$AD$23)), V42="BLANK", "0")</f>
        <v>3.0963673724160863</v>
      </c>
      <c r="W65" s="258" cm="1">
        <f t="array" ref="W65">_xlfn.IFS(W42="A", (10*_xlfn.XLOOKUP($A65, TeamForm!$B$4:$B$23, TeamForm!$AC$4:$AC$23)*_xlfn.XLOOKUP(UPPER(W21), TeamForm!$B$4:$B$23, TeamForm!$AB$4:$AB$23))/(MAX(TeamForm!$AC$4:$AC$23)*MAX(TeamForm!$AB$4:$AB$23)), W42="H", (10*_xlfn.XLOOKUP($A65, TeamForm!$B$4:$B$23, TeamForm!$AA$4:$AA$23)*_xlfn.XLOOKUP(UPPER(W21), TeamForm!$B$4:$B$23, TeamForm!$AD$4:$AD$23))/(MAX(TeamForm!$AA$4:$AA$23)*MAX(TeamForm!$AD$4:$AD$23)), W42="BLANK", "0")</f>
        <v>3.7672834622276565</v>
      </c>
      <c r="X65" s="258" cm="1">
        <f t="array" ref="X65">_xlfn.IFS(X42="A", (10*_xlfn.XLOOKUP($A65, TeamForm!$B$4:$B$23, TeamForm!$AC$4:$AC$23)*_xlfn.XLOOKUP(UPPER(X21), TeamForm!$B$4:$B$23, TeamForm!$AB$4:$AB$23))/(MAX(TeamForm!$AC$4:$AC$23)*MAX(TeamForm!$AB$4:$AB$23)), X42="H", (10*_xlfn.XLOOKUP($A65, TeamForm!$B$4:$B$23, TeamForm!$AA$4:$AA$23)*_xlfn.XLOOKUP(UPPER(X21), TeamForm!$B$4:$B$23, TeamForm!$AD$4:$AD$23))/(MAX(TeamForm!$AA$4:$AA$23)*MAX(TeamForm!$AD$4:$AD$23)), X42="BLANK", "0")</f>
        <v>5.0307251126587449</v>
      </c>
      <c r="Y65" s="258" cm="1">
        <f t="array" ref="Y65">_xlfn.IFS(Y42="A", (10*_xlfn.XLOOKUP($A65, TeamForm!$B$4:$B$23, TeamForm!$AC$4:$AC$23)*_xlfn.XLOOKUP(UPPER(Y21), TeamForm!$B$4:$B$23, TeamForm!$AB$4:$AB$23))/(MAX(TeamForm!$AC$4:$AC$23)*MAX(TeamForm!$AB$4:$AB$23)), Y42="H", (10*_xlfn.XLOOKUP($A65, TeamForm!$B$4:$B$23, TeamForm!$AA$4:$AA$23)*_xlfn.XLOOKUP(UPPER(Y21), TeamForm!$B$4:$B$23, TeamForm!$AD$4:$AD$23))/(MAX(TeamForm!$AA$4:$AA$23)*MAX(TeamForm!$AD$4:$AD$23)), Y42="BLANK", "0")</f>
        <v>5.1421815291910011</v>
      </c>
      <c r="Z65" s="258" cm="1">
        <f t="array" ref="Z65">_xlfn.IFS(Z42="A", (10*_xlfn.XLOOKUP($A65, TeamForm!$B$4:$B$23, TeamForm!$AC$4:$AC$23)*_xlfn.XLOOKUP(UPPER(Z21), TeamForm!$B$4:$B$23, TeamForm!$AB$4:$AB$23))/(MAX(TeamForm!$AC$4:$AC$23)*MAX(TeamForm!$AB$4:$AB$23)), Z42="H", (10*_xlfn.XLOOKUP($A65, TeamForm!$B$4:$B$23, TeamForm!$AA$4:$AA$23)*_xlfn.XLOOKUP(UPPER(Z21), TeamForm!$B$4:$B$23, TeamForm!$AD$4:$AD$23))/(MAX(TeamForm!$AA$4:$AA$23)*MAX(TeamForm!$AD$4:$AD$23)), Z42="BLANK", "0")</f>
        <v>3.4694236823457354</v>
      </c>
      <c r="AA65" s="258" cm="1">
        <f t="array" ref="AA65">_xlfn.IFS(AA42="A", (10*_xlfn.XLOOKUP($A65, TeamForm!$B$4:$B$23, TeamForm!$AC$4:$AC$23)*_xlfn.XLOOKUP(UPPER(AA21), TeamForm!$B$4:$B$23, TeamForm!$AB$4:$AB$23))/(MAX(TeamForm!$AC$4:$AC$23)*MAX(TeamForm!$AB$4:$AB$23)), AA42="H", (10*_xlfn.XLOOKUP($A65, TeamForm!$B$4:$B$23, TeamForm!$AA$4:$AA$23)*_xlfn.XLOOKUP(UPPER(AA21), TeamForm!$B$4:$B$23, TeamForm!$AD$4:$AD$23))/(MAX(TeamForm!$AA$4:$AA$23)*MAX(TeamForm!$AD$4:$AD$23)), AA42="BLANK", "0")</f>
        <v>2.1090347587684741</v>
      </c>
      <c r="AB65" s="258" cm="1">
        <f t="array" ref="AB65">_xlfn.IFS(AB42="A", (10*_xlfn.XLOOKUP($A65, TeamForm!$B$4:$B$23, TeamForm!$AC$4:$AC$23)*_xlfn.XLOOKUP(UPPER(AB21), TeamForm!$B$4:$B$23, TeamForm!$AB$4:$AB$23))/(MAX(TeamForm!$AC$4:$AC$23)*MAX(TeamForm!$AB$4:$AB$23)), AB42="H", (10*_xlfn.XLOOKUP($A65, TeamForm!$B$4:$B$23, TeamForm!$AA$4:$AA$23)*_xlfn.XLOOKUP(UPPER(AB21), TeamForm!$B$4:$B$23, TeamForm!$AD$4:$AD$23))/(MAX(TeamForm!$AA$4:$AA$23)*MAX(TeamForm!$AD$4:$AD$23)), AB42="BLANK", "0")</f>
        <v>6.2701439291425753</v>
      </c>
      <c r="AC65" s="258" cm="1">
        <f t="array" ref="AC65">_xlfn.IFS(AC42="A", (10*_xlfn.XLOOKUP($A65, TeamForm!$B$4:$B$23, TeamForm!$AC$4:$AC$23)*_xlfn.XLOOKUP(UPPER(AC21), TeamForm!$B$4:$B$23, TeamForm!$AB$4:$AB$23))/(MAX(TeamForm!$AC$4:$AC$23)*MAX(TeamForm!$AB$4:$AB$23)), AC42="H", (10*_xlfn.XLOOKUP($A65, TeamForm!$B$4:$B$23, TeamForm!$AA$4:$AA$23)*_xlfn.XLOOKUP(UPPER(AC21), TeamForm!$B$4:$B$23, TeamForm!$AD$4:$AD$23))/(MAX(TeamForm!$AA$4:$AA$23)*MAX(TeamForm!$AD$4:$AD$23)), AC42="BLANK", "0")</f>
        <v>2.7190861352717524</v>
      </c>
      <c r="AD65" s="258" cm="1">
        <f t="array" ref="AD65">_xlfn.IFS(AD42="A", (10*_xlfn.XLOOKUP($A65, TeamForm!$B$4:$B$23, TeamForm!$AC$4:$AC$23)*_xlfn.XLOOKUP(UPPER(AD21), TeamForm!$B$4:$B$23, TeamForm!$AB$4:$AB$23))/(MAX(TeamForm!$AC$4:$AC$23)*MAX(TeamForm!$AB$4:$AB$23)), AD42="H", (10*_xlfn.XLOOKUP($A65, TeamForm!$B$4:$B$23, TeamForm!$AA$4:$AA$23)*_xlfn.XLOOKUP(UPPER(AD21), TeamForm!$B$4:$B$23, TeamForm!$AD$4:$AD$23))/(MAX(TeamForm!$AA$4:$AA$23)*MAX(TeamForm!$AD$4:$AD$23)), AD42="BLANK", "0")</f>
        <v>3.502242555016573</v>
      </c>
      <c r="AE65" s="258" cm="1">
        <f t="array" ref="AE65">_xlfn.IFS(AE42="A", (10*_xlfn.XLOOKUP($A65, TeamForm!$B$4:$B$23, TeamForm!$AC$4:$AC$23)*_xlfn.XLOOKUP(UPPER(AE21), TeamForm!$B$4:$B$23, TeamForm!$AB$4:$AB$23))/(MAX(TeamForm!$AC$4:$AC$23)*MAX(TeamForm!$AB$4:$AB$23)), AE42="H", (10*_xlfn.XLOOKUP($A65, TeamForm!$B$4:$B$23, TeamForm!$AA$4:$AA$23)*_xlfn.XLOOKUP(UPPER(AE21), TeamForm!$B$4:$B$23, TeamForm!$AD$4:$AD$23))/(MAX(TeamForm!$AA$4:$AA$23)*MAX(TeamForm!$AD$4:$AD$23)), AE42="BLANK", "0")</f>
        <v>1.9740565342072915</v>
      </c>
      <c r="AF65" s="258" cm="1">
        <f t="array" ref="AF65">_xlfn.IFS(AF42="A", (10*_xlfn.XLOOKUP($A65, TeamForm!$B$4:$B$23, TeamForm!$AC$4:$AC$23)*_xlfn.XLOOKUP(UPPER(AF21), TeamForm!$B$4:$B$23, TeamForm!$AB$4:$AB$23))/(MAX(TeamForm!$AC$4:$AC$23)*MAX(TeamForm!$AB$4:$AB$23)), AF42="H", (10*_xlfn.XLOOKUP($A65, TeamForm!$B$4:$B$23, TeamForm!$AA$4:$AA$23)*_xlfn.XLOOKUP(UPPER(AF21), TeamForm!$B$4:$B$23, TeamForm!$AD$4:$AD$23))/(MAX(TeamForm!$AA$4:$AA$23)*MAX(TeamForm!$AD$4:$AD$23)), AF42="BLANK", "0")</f>
        <v>3.5260673343024003</v>
      </c>
      <c r="AG65" s="258" cm="1">
        <f t="array" ref="AG65">_xlfn.IFS(AG42="A", (10*_xlfn.XLOOKUP($A65, TeamForm!$B$4:$B$23, TeamForm!$AC$4:$AC$23)*_xlfn.XLOOKUP(UPPER(AG21), TeamForm!$B$4:$B$23, TeamForm!$AB$4:$AB$23))/(MAX(TeamForm!$AC$4:$AC$23)*MAX(TeamForm!$AB$4:$AB$23)), AG42="H", (10*_xlfn.XLOOKUP($A65, TeamForm!$B$4:$B$23, TeamForm!$AA$4:$AA$23)*_xlfn.XLOOKUP(UPPER(AG21), TeamForm!$B$4:$B$23, TeamForm!$AD$4:$AD$23))/(MAX(TeamForm!$AA$4:$AA$23)*MAX(TeamForm!$AD$4:$AD$23)), AG42="BLANK", "0")</f>
        <v>4.727146873101753</v>
      </c>
      <c r="AH65" s="258" cm="1">
        <f t="array" ref="AH65">_xlfn.IFS(AH42="A", (10*_xlfn.XLOOKUP($A65, TeamForm!$B$4:$B$23, TeamForm!$AC$4:$AC$23)*_xlfn.XLOOKUP(UPPER(AH21), TeamForm!$B$4:$B$23, TeamForm!$AB$4:$AB$23))/(MAX(TeamForm!$AC$4:$AC$23)*MAX(TeamForm!$AB$4:$AB$23)), AH42="H", (10*_xlfn.XLOOKUP($A65, TeamForm!$B$4:$B$23, TeamForm!$AA$4:$AA$23)*_xlfn.XLOOKUP(UPPER(AH21), TeamForm!$B$4:$B$23, TeamForm!$AD$4:$AD$23))/(MAX(TeamForm!$AA$4:$AA$23)*MAX(TeamForm!$AD$4:$AD$23)), AH42="BLANK", "0")</f>
        <v>4.3852106441831884</v>
      </c>
      <c r="AI65" s="258" cm="1">
        <f t="array" ref="AI65">_xlfn.IFS(AI42="A", (10*_xlfn.XLOOKUP($A65, TeamForm!$B$4:$B$23, TeamForm!$AC$4:$AC$23)*_xlfn.XLOOKUP(UPPER(AI21), TeamForm!$B$4:$B$23, TeamForm!$AB$4:$AB$23))/(MAX(TeamForm!$AC$4:$AC$23)*MAX(TeamForm!$AB$4:$AB$23)), AI42="H", (10*_xlfn.XLOOKUP($A65, TeamForm!$B$4:$B$23, TeamForm!$AA$4:$AA$23)*_xlfn.XLOOKUP(UPPER(AI21), TeamForm!$B$4:$B$23, TeamForm!$AD$4:$AD$23))/(MAX(TeamForm!$AA$4:$AA$23)*MAX(TeamForm!$AD$4:$AD$23)), AI42="BLANK", "0")</f>
        <v>4.9849912479982113</v>
      </c>
      <c r="AJ65" s="258" cm="1">
        <f t="array" ref="AJ65">_xlfn.IFS(AJ42="A", (10*_xlfn.XLOOKUP($A65, TeamForm!$B$4:$B$23, TeamForm!$AC$4:$AC$23)*_xlfn.XLOOKUP(UPPER(AJ21), TeamForm!$B$4:$B$23, TeamForm!$AB$4:$AB$23))/(MAX(TeamForm!$AC$4:$AC$23)*MAX(TeamForm!$AB$4:$AB$23)), AJ42="H", (10*_xlfn.XLOOKUP($A65, TeamForm!$B$4:$B$23, TeamForm!$AA$4:$AA$23)*_xlfn.XLOOKUP(UPPER(AJ21), TeamForm!$B$4:$B$23, TeamForm!$AD$4:$AD$23))/(MAX(TeamForm!$AA$4:$AA$23)*MAX(TeamForm!$AD$4:$AD$23)), AJ42="BLANK", "0")</f>
        <v>2.8231584866146671</v>
      </c>
      <c r="AK65" s="258" cm="1">
        <f t="array" ref="AK65">_xlfn.IFS(AK42="A", (10*_xlfn.XLOOKUP($A65, TeamForm!$B$4:$B$23, TeamForm!$AC$4:$AC$23)*_xlfn.XLOOKUP(UPPER(AK21), TeamForm!$B$4:$B$23, TeamForm!$AB$4:$AB$23))/(MAX(TeamForm!$AC$4:$AC$23)*MAX(TeamForm!$AB$4:$AB$23)), AK42="H", (10*_xlfn.XLOOKUP($A65, TeamForm!$B$4:$B$23, TeamForm!$AA$4:$AA$23)*_xlfn.XLOOKUP(UPPER(AK21), TeamForm!$B$4:$B$23, TeamForm!$AD$4:$AD$23))/(MAX(TeamForm!$AA$4:$AA$23)*MAX(TeamForm!$AD$4:$AD$23)), AK42="BLANK", "0")</f>
        <v>3.6801948810725049</v>
      </c>
      <c r="AL65" s="258" cm="1">
        <f t="array" ref="AL65">_xlfn.IFS(AL42="A", (10*_xlfn.XLOOKUP($A65, TeamForm!$B$4:$B$23, TeamForm!$AC$4:$AC$23)*_xlfn.XLOOKUP(UPPER(AL21), TeamForm!$B$4:$B$23, TeamForm!$AB$4:$AB$23))/(MAX(TeamForm!$AC$4:$AC$23)*MAX(TeamForm!$AB$4:$AB$23)), AL42="H", (10*_xlfn.XLOOKUP($A65, TeamForm!$B$4:$B$23, TeamForm!$AA$4:$AA$23)*_xlfn.XLOOKUP(UPPER(AL21), TeamForm!$B$4:$B$23, TeamForm!$AD$4:$AD$23))/(MAX(TeamForm!$AA$4:$AA$23)*MAX(TeamForm!$AD$4:$AD$23)), AL42="BLANK", "0")</f>
        <v>5.0307251126587449</v>
      </c>
      <c r="AM65" s="259" cm="1">
        <f t="array" ref="AM65">_xlfn.IFS(AM42="A", (10*_xlfn.XLOOKUP($A65, TeamForm!$B$4:$B$23, TeamForm!$AC$4:$AC$23)*_xlfn.XLOOKUP(UPPER(AM21), TeamForm!$B$4:$B$23, TeamForm!$AB$4:$AB$23))/(MAX(TeamForm!$AC$4:$AC$23)*MAX(TeamForm!$AB$4:$AB$23)), AM42="H", (10*_xlfn.XLOOKUP($A65, TeamForm!$B$4:$B$23, TeamForm!$AA$4:$AA$23)*_xlfn.XLOOKUP(UPPER(AM21), TeamForm!$B$4:$B$23, TeamForm!$AD$4:$AD$23))/(MAX(TeamForm!$AA$4:$AA$23)*MAX(TeamForm!$AD$4:$AD$23)), AM42="BLANK", "0")</f>
        <v>2.6445505007268006</v>
      </c>
      <c r="AO65" s="179" t="s">
        <v>86</v>
      </c>
      <c r="AP65" s="263" cm="1">
        <f t="array" ref="AP65">_xlfn.IFS(B42="A", 10*(MIN(TeamForm!$AA$4:$AA$23)*MIN(TeamForm!$AD$4:$AD$23))/(_xlfn.XLOOKUP($AO65, TeamForm!$B$4:$B$23, TeamForm!$AD$4:$AD$23)*_xlfn.XLOOKUP(UPPER(B21), TeamForm!$B$4:$B$23, TeamForm!$AA$4:$AA$23)), B42="H", 10*(MIN(TeamForm!$AB$4:$AB$23)*MIN(TeamForm!$AC$4:$AC$23))/(_xlfn.XLOOKUP($AO65, TeamForm!$B$4:$B$23, TeamForm!$AB$4:$AB$23)*_xlfn.XLOOKUP(UPPER(B21), TeamForm!$B$4:$B$23, TeamForm!$AC$4:$AC$23)), B42="BLANK", 0)</f>
        <v>2.9534566473988439</v>
      </c>
      <c r="AQ65" s="263" cm="1">
        <f t="array" ref="AQ65">_xlfn.IFS(C42="A", 10*(MIN(TeamForm!$AA$4:$AA$23)*MIN(TeamForm!$AD$4:$AD$23))/(_xlfn.XLOOKUP($AO65, TeamForm!$B$4:$B$23, TeamForm!$AD$4:$AD$23)*_xlfn.XLOOKUP(UPPER(C21), TeamForm!$B$4:$B$23, TeamForm!$AA$4:$AA$23)), C42="H", 10*(MIN(TeamForm!$AB$4:$AB$23)*MIN(TeamForm!$AC$4:$AC$23))/(_xlfn.XLOOKUP($AO65, TeamForm!$B$4:$B$23, TeamForm!$AB$4:$AB$23)*_xlfn.XLOOKUP(UPPER(C21), TeamForm!$B$4:$B$23, TeamForm!$AC$4:$AC$23)), C42="BLANK", 0)</f>
        <v>2.1466081759806728</v>
      </c>
      <c r="AR65" s="263" cm="1">
        <f t="array" ref="AR65">_xlfn.IFS(D42="A", 10*(MIN(TeamForm!$AA$4:$AA$23)*MIN(TeamForm!$AD$4:$AD$23))/(_xlfn.XLOOKUP($AO65, TeamForm!$B$4:$B$23, TeamForm!$AD$4:$AD$23)*_xlfn.XLOOKUP(UPPER(D21), TeamForm!$B$4:$B$23, TeamForm!$AA$4:$AA$23)), D42="H", 10*(MIN(TeamForm!$AB$4:$AB$23)*MIN(TeamForm!$AC$4:$AC$23))/(_xlfn.XLOOKUP($AO65, TeamForm!$B$4:$B$23, TeamForm!$AB$4:$AB$23)*_xlfn.XLOOKUP(UPPER(D21), TeamForm!$B$4:$B$23, TeamForm!$AC$4:$AC$23)), D42="BLANK", 0)</f>
        <v>2.9985211267605636</v>
      </c>
      <c r="AS65" s="263" cm="1">
        <f t="array" ref="AS65">_xlfn.IFS(E42="A", 10*(MIN(TeamForm!$AA$4:$AA$23)*MIN(TeamForm!$AD$4:$AD$23))/(_xlfn.XLOOKUP($AO65, TeamForm!$B$4:$B$23, TeamForm!$AD$4:$AD$23)*_xlfn.XLOOKUP(UPPER(E21), TeamForm!$B$4:$B$23, TeamForm!$AA$4:$AA$23)), E42="H", 10*(MIN(TeamForm!$AB$4:$AB$23)*MIN(TeamForm!$AC$4:$AC$23))/(_xlfn.XLOOKUP($AO65, TeamForm!$B$4:$B$23, TeamForm!$AB$4:$AB$23)*_xlfn.XLOOKUP(UPPER(E21), TeamForm!$B$4:$B$23, TeamForm!$AC$4:$AC$23)), E42="BLANK", 0)</f>
        <v>2.057581625881939</v>
      </c>
      <c r="AT65" s="263" cm="1">
        <f t="array" ref="AT65">_xlfn.IFS(F42="A", 10*(MIN(TeamForm!$AA$4:$AA$23)*MIN(TeamForm!$AD$4:$AD$23))/(_xlfn.XLOOKUP($AO65, TeamForm!$B$4:$B$23, TeamForm!$AD$4:$AD$23)*_xlfn.XLOOKUP(UPPER(F21), TeamForm!$B$4:$B$23, TeamForm!$AA$4:$AA$23)), F42="H", 10*(MIN(TeamForm!$AB$4:$AB$23)*MIN(TeamForm!$AC$4:$AC$23))/(_xlfn.XLOOKUP($AO65, TeamForm!$B$4:$B$23, TeamForm!$AB$4:$AB$23)*_xlfn.XLOOKUP(UPPER(F21), TeamForm!$B$4:$B$23, TeamForm!$AC$4:$AC$23)), F42="BLANK", 0)</f>
        <v>2.6730823363828291</v>
      </c>
      <c r="AU65" s="263" cm="1">
        <f t="array" ref="AU65">_xlfn.IFS(G42="A", 10*(MIN(TeamForm!$AA$4:$AA$23)*MIN(TeamForm!$AD$4:$AD$23))/(_xlfn.XLOOKUP($AO65, TeamForm!$B$4:$B$23, TeamForm!$AD$4:$AD$23)*_xlfn.XLOOKUP(UPPER(G21), TeamForm!$B$4:$B$23, TeamForm!$AA$4:$AA$23)), G42="H", 10*(MIN(TeamForm!$AB$4:$AB$23)*MIN(TeamForm!$AC$4:$AC$23))/(_xlfn.XLOOKUP($AO65, TeamForm!$B$4:$B$23, TeamForm!$AB$4:$AB$23)*_xlfn.XLOOKUP(UPPER(G21), TeamForm!$B$4:$B$23, TeamForm!$AC$4:$AC$23)), G42="BLANK", 0)</f>
        <v>1.255914789020893</v>
      </c>
      <c r="AV65" s="263" cm="1">
        <f t="array" ref="AV65">_xlfn.IFS(H42="A", 10*(MIN(TeamForm!$AA$4:$AA$23)*MIN(TeamForm!$AD$4:$AD$23))/(_xlfn.XLOOKUP($AO65, TeamForm!$B$4:$B$23, TeamForm!$AD$4:$AD$23)*_xlfn.XLOOKUP(UPPER(H21), TeamForm!$B$4:$B$23, TeamForm!$AA$4:$AA$23)), H42="H", 10*(MIN(TeamForm!$AB$4:$AB$23)*MIN(TeamForm!$AC$4:$AC$23))/(_xlfn.XLOOKUP($AO65, TeamForm!$B$4:$B$23, TeamForm!$AB$4:$AB$23)*_xlfn.XLOOKUP(UPPER(H21), TeamForm!$B$4:$B$23, TeamForm!$AC$4:$AC$23)), H42="BLANK", 0)</f>
        <v>1.6643990929705215</v>
      </c>
      <c r="AW65" s="263" cm="1">
        <f t="array" ref="AW65">_xlfn.IFS(I42="A", 10*(MIN(TeamForm!$AA$4:$AA$23)*MIN(TeamForm!$AD$4:$AD$23))/(_xlfn.XLOOKUP($AO65, TeamForm!$B$4:$B$23, TeamForm!$AD$4:$AD$23)*_xlfn.XLOOKUP(UPPER(I21), TeamForm!$B$4:$B$23, TeamForm!$AA$4:$AA$23)), I42="H", 10*(MIN(TeamForm!$AB$4:$AB$23)*MIN(TeamForm!$AC$4:$AC$23))/(_xlfn.XLOOKUP($AO65, TeamForm!$B$4:$B$23, TeamForm!$AB$4:$AB$23)*_xlfn.XLOOKUP(UPPER(I21), TeamForm!$B$4:$B$23, TeamForm!$AC$4:$AC$23)), I42="BLANK", 0)</f>
        <v>4.0745454545454551</v>
      </c>
      <c r="AX65" s="263" cm="1">
        <f t="array" ref="AX65">_xlfn.IFS(J42="A", 10*(MIN(TeamForm!$AA$4:$AA$23)*MIN(TeamForm!$AD$4:$AD$23))/(_xlfn.XLOOKUP($AO65, TeamForm!$B$4:$B$23, TeamForm!$AD$4:$AD$23)*_xlfn.XLOOKUP(UPPER(J21), TeamForm!$B$4:$B$23, TeamForm!$AA$4:$AA$23)), J42="H", 10*(MIN(TeamForm!$AB$4:$AB$23)*MIN(TeamForm!$AC$4:$AC$23))/(_xlfn.XLOOKUP($AO65, TeamForm!$B$4:$B$23, TeamForm!$AB$4:$AB$23)*_xlfn.XLOOKUP(UPPER(J21), TeamForm!$B$4:$B$23, TeamForm!$AC$4:$AC$23)), J42="BLANK", 0)</f>
        <v>2.7562448979591836</v>
      </c>
      <c r="AY65" s="263" cm="1">
        <f t="array" ref="AY65">_xlfn.IFS(K42="A", 10*(MIN(TeamForm!$AA$4:$AA$23)*MIN(TeamForm!$AD$4:$AD$23))/(_xlfn.XLOOKUP($AO65, TeamForm!$B$4:$B$23, TeamForm!$AD$4:$AD$23)*_xlfn.XLOOKUP(UPPER(K21), TeamForm!$B$4:$B$23, TeamForm!$AA$4:$AA$23)), K42="H", 10*(MIN(TeamForm!$AB$4:$AB$23)*MIN(TeamForm!$AC$4:$AC$23))/(_xlfn.XLOOKUP($AO65, TeamForm!$B$4:$B$23, TeamForm!$AB$4:$AB$23)*_xlfn.XLOOKUP(UPPER(K21), TeamForm!$B$4:$B$23, TeamForm!$AC$4:$AC$23)), K42="BLANK", 0)</f>
        <v>3.5262111801242235</v>
      </c>
      <c r="AZ65" s="263" cm="1">
        <f t="array" ref="AZ65">_xlfn.IFS(L42="A", 10*(MIN(TeamForm!$AA$4:$AA$23)*MIN(TeamForm!$AD$4:$AD$23))/(_xlfn.XLOOKUP($AO65, TeamForm!$B$4:$B$23, TeamForm!$AD$4:$AD$23)*_xlfn.XLOOKUP(UPPER(L21), TeamForm!$B$4:$B$23, TeamForm!$AA$4:$AA$23)), L42="H", 10*(MIN(TeamForm!$AB$4:$AB$23)*MIN(TeamForm!$AC$4:$AC$23))/(_xlfn.XLOOKUP($AO65, TeamForm!$B$4:$B$23, TeamForm!$AB$4:$AB$23)*_xlfn.XLOOKUP(UPPER(L21), TeamForm!$B$4:$B$23, TeamForm!$AC$4:$AC$23)), L42="BLANK", 0)</f>
        <v>2.1531731984829325</v>
      </c>
      <c r="BA65" s="263" cm="1">
        <f t="array" ref="BA65">_xlfn.IFS(M42="A", 10*(MIN(TeamForm!$AA$4:$AA$23)*MIN(TeamForm!$AD$4:$AD$23))/(_xlfn.XLOOKUP($AO65, TeamForm!$B$4:$B$23, TeamForm!$AD$4:$AD$23)*_xlfn.XLOOKUP(UPPER(M21), TeamForm!$B$4:$B$23, TeamForm!$AA$4:$AA$23)), M42="H", 10*(MIN(TeamForm!$AB$4:$AB$23)*MIN(TeamForm!$AC$4:$AC$23))/(_xlfn.XLOOKUP($AO65, TeamForm!$B$4:$B$23, TeamForm!$AB$4:$AB$23)*_xlfn.XLOOKUP(UPPER(M21), TeamForm!$B$4:$B$23, TeamForm!$AC$4:$AC$23)), M42="BLANK", 0)</f>
        <v>4.6938775510204076</v>
      </c>
      <c r="BB65" s="263" cm="1">
        <f t="array" ref="BB65">_xlfn.IFS(N42="A", 10*(MIN(TeamForm!$AA$4:$AA$23)*MIN(TeamForm!$AD$4:$AD$23))/(_xlfn.XLOOKUP($AO65, TeamForm!$B$4:$B$23, TeamForm!$AD$4:$AD$23)*_xlfn.XLOOKUP(UPPER(N21), TeamForm!$B$4:$B$23, TeamForm!$AA$4:$AA$23)), N42="H", 10*(MIN(TeamForm!$AB$4:$AB$23)*MIN(TeamForm!$AC$4:$AC$23))/(_xlfn.XLOOKUP($AO65, TeamForm!$B$4:$B$23, TeamForm!$AB$4:$AB$23)*_xlfn.XLOOKUP(UPPER(N21), TeamForm!$B$4:$B$23, TeamForm!$AC$4:$AC$23)), N42="BLANK", 0)</f>
        <v>4.0745454545454551</v>
      </c>
      <c r="BC65" s="263" cm="1">
        <f t="array" ref="BC65">_xlfn.IFS(O42="A", 10*(MIN(TeamForm!$AA$4:$AA$23)*MIN(TeamForm!$AD$4:$AD$23))/(_xlfn.XLOOKUP($AO65, TeamForm!$B$4:$B$23, TeamForm!$AD$4:$AD$23)*_xlfn.XLOOKUP(UPPER(O21), TeamForm!$B$4:$B$23, TeamForm!$AA$4:$AA$23)), O42="H", 10*(MIN(TeamForm!$AB$4:$AB$23)*MIN(TeamForm!$AC$4:$AC$23))/(_xlfn.XLOOKUP($AO65, TeamForm!$B$4:$B$23, TeamForm!$AB$4:$AB$23)*_xlfn.XLOOKUP(UPPER(O21), TeamForm!$B$4:$B$23, TeamForm!$AC$4:$AC$23)), O42="BLANK", 0)</f>
        <v>1.3986357736599377</v>
      </c>
      <c r="BD65" s="263" cm="1">
        <f t="array" ref="BD65">_xlfn.IFS(P42="A", 10*(MIN(TeamForm!$AA$4:$AA$23)*MIN(TeamForm!$AD$4:$AD$23))/(_xlfn.XLOOKUP($AO65, TeamForm!$B$4:$B$23, TeamForm!$AD$4:$AD$23)*_xlfn.XLOOKUP(UPPER(P21), TeamForm!$B$4:$B$23, TeamForm!$AA$4:$AA$23)), P42="H", 10*(MIN(TeamForm!$AB$4:$AB$23)*MIN(TeamForm!$AC$4:$AC$23))/(_xlfn.XLOOKUP($AO65, TeamForm!$B$4:$B$23, TeamForm!$AB$4:$AB$23)*_xlfn.XLOOKUP(UPPER(P21), TeamForm!$B$4:$B$23, TeamForm!$AC$4:$AC$23)), P42="BLANK", 0)</f>
        <v>2.843866419294991</v>
      </c>
      <c r="BE65" s="263" cm="1">
        <f t="array" ref="BE65">_xlfn.IFS(Q42="A", 10*(MIN(TeamForm!$AA$4:$AA$23)*MIN(TeamForm!$AD$4:$AD$23))/(_xlfn.XLOOKUP($AO65, TeamForm!$B$4:$B$23, TeamForm!$AD$4:$AD$23)*_xlfn.XLOOKUP(UPPER(Q21), TeamForm!$B$4:$B$23, TeamForm!$AA$4:$AA$23)), Q42="H", 10*(MIN(TeamForm!$AB$4:$AB$23)*MIN(TeamForm!$AC$4:$AC$23))/(_xlfn.XLOOKUP($AO65, TeamForm!$B$4:$B$23, TeamForm!$AB$4:$AB$23)*_xlfn.XLOOKUP(UPPER(Q21), TeamForm!$B$4:$B$23, TeamForm!$AC$4:$AC$23)), Q42="BLANK", 0)</f>
        <v>2.4521751761202699</v>
      </c>
      <c r="BF65" s="263" cm="1">
        <f t="array" ref="BF65">_xlfn.IFS(R42="A", 10*(MIN(TeamForm!$AA$4:$AA$23)*MIN(TeamForm!$AD$4:$AD$23))/(_xlfn.XLOOKUP($AO65, TeamForm!$B$4:$B$23, TeamForm!$AD$4:$AD$23)*_xlfn.XLOOKUP(UPPER(R21), TeamForm!$B$4:$B$23, TeamForm!$AA$4:$AA$23)), R42="H", 10*(MIN(TeamForm!$AB$4:$AB$23)*MIN(TeamForm!$AC$4:$AC$23))/(_xlfn.XLOOKUP($AO65, TeamForm!$B$4:$B$23, TeamForm!$AB$4:$AB$23)*_xlfn.XLOOKUP(UPPER(R21), TeamForm!$B$4:$B$23, TeamForm!$AC$4:$AC$23)), R42="BLANK", 0)</f>
        <v>2.0644310986711596</v>
      </c>
      <c r="BG65" s="263" cm="1">
        <f t="array" ref="BG65">_xlfn.IFS(S42="A", 10*(MIN(TeamForm!$AA$4:$AA$23)*MIN(TeamForm!$AD$4:$AD$23))/(_xlfn.XLOOKUP($AO65, TeamForm!$B$4:$B$23, TeamForm!$AD$4:$AD$23)*_xlfn.XLOOKUP(UPPER(S21), TeamForm!$B$4:$B$23, TeamForm!$AA$4:$AA$23)), S42="H", 10*(MIN(TeamForm!$AB$4:$AB$23)*MIN(TeamForm!$AC$4:$AC$23))/(_xlfn.XLOOKUP($AO65, TeamForm!$B$4:$B$23, TeamForm!$AB$4:$AB$23)*_xlfn.XLOOKUP(UPPER(S21), TeamForm!$B$4:$B$23, TeamForm!$AC$4:$AC$23)), S42="BLANK", 0)</f>
        <v>4.0745454545454551</v>
      </c>
      <c r="BH65" s="263" cm="1">
        <f t="array" ref="BH65">_xlfn.IFS(T42="A", 10*(MIN(TeamForm!$AA$4:$AA$23)*MIN(TeamForm!$AD$4:$AD$23))/(_xlfn.XLOOKUP($AO65, TeamForm!$B$4:$B$23, TeamForm!$AD$4:$AD$23)*_xlfn.XLOOKUP(UPPER(T21), TeamForm!$B$4:$B$23, TeamForm!$AA$4:$AA$23)), T42="H", 10*(MIN(TeamForm!$AB$4:$AB$23)*MIN(TeamForm!$AC$4:$AC$23))/(_xlfn.XLOOKUP($AO65, TeamForm!$B$4:$B$23, TeamForm!$AB$4:$AB$23)*_xlfn.XLOOKUP(UPPER(T21), TeamForm!$B$4:$B$23, TeamForm!$AC$4:$AC$23)), T42="BLANK", 0)</f>
        <v>3.7477848410757946</v>
      </c>
      <c r="BI65" s="263" cm="1">
        <f t="array" ref="BI65">_xlfn.IFS(U42="A", 10*(MIN(TeamForm!$AA$4:$AA$23)*MIN(TeamForm!$AD$4:$AD$23))/(_xlfn.XLOOKUP($AO65, TeamForm!$B$4:$B$23, TeamForm!$AD$4:$AD$23)*_xlfn.XLOOKUP(UPPER(U21), TeamForm!$B$4:$B$23, TeamForm!$AA$4:$AA$23)), U42="H", 10*(MIN(TeamForm!$AB$4:$AB$23)*MIN(TeamForm!$AC$4:$AC$23))/(_xlfn.XLOOKUP($AO65, TeamForm!$B$4:$B$23, TeamForm!$AB$4:$AB$23)*_xlfn.XLOOKUP(UPPER(U21), TeamForm!$B$4:$B$23, TeamForm!$AC$4:$AC$23)), U42="BLANK", 0)</f>
        <v>3.2299744897959184</v>
      </c>
      <c r="BJ65" s="263" cm="1">
        <f t="array" ref="BJ65">_xlfn.IFS(V42="A", 10*(MIN(TeamForm!$AA$4:$AA$23)*MIN(TeamForm!$AD$4:$AD$23))/(_xlfn.XLOOKUP($AO65, TeamForm!$B$4:$B$23, TeamForm!$AD$4:$AD$23)*_xlfn.XLOOKUP(UPPER(V21), TeamForm!$B$4:$B$23, TeamForm!$AA$4:$AA$23)), V42="H", 10*(MIN(TeamForm!$AB$4:$AB$23)*MIN(TeamForm!$AC$4:$AC$23))/(_xlfn.XLOOKUP($AO65, TeamForm!$B$4:$B$23, TeamForm!$AB$4:$AB$23)*_xlfn.XLOOKUP(UPPER(V21), TeamForm!$B$4:$B$23, TeamForm!$AC$4:$AC$23)), V42="BLANK", 0)</f>
        <v>2.0191582691167751</v>
      </c>
      <c r="BK65" s="263" cm="1">
        <f t="array" ref="BK65">_xlfn.IFS(W42="A", 10*(MIN(TeamForm!$AA$4:$AA$23)*MIN(TeamForm!$AD$4:$AD$23))/(_xlfn.XLOOKUP($AO65, TeamForm!$B$4:$B$23, TeamForm!$AD$4:$AD$23)*_xlfn.XLOOKUP(UPPER(W21), TeamForm!$B$4:$B$23, TeamForm!$AA$4:$AA$23)), W42="H", 10*(MIN(TeamForm!$AB$4:$AB$23)*MIN(TeamForm!$AC$4:$AC$23))/(_xlfn.XLOOKUP($AO65, TeamForm!$B$4:$B$23, TeamForm!$AB$4:$AB$23)*_xlfn.XLOOKUP(UPPER(W21), TeamForm!$B$4:$B$23, TeamForm!$AC$4:$AC$23)), W42="BLANK", 0)</f>
        <v>2.7464796370275306</v>
      </c>
      <c r="BL65" s="263" cm="1">
        <f t="array" ref="BL65">_xlfn.IFS(X42="A", 10*(MIN(TeamForm!$AA$4:$AA$23)*MIN(TeamForm!$AD$4:$AD$23))/(_xlfn.XLOOKUP($AO65, TeamForm!$B$4:$B$23, TeamForm!$AD$4:$AD$23)*_xlfn.XLOOKUP(UPPER(X21), TeamForm!$B$4:$B$23, TeamForm!$AA$4:$AA$23)), X42="H", 10*(MIN(TeamForm!$AB$4:$AB$23)*MIN(TeamForm!$AC$4:$AC$23))/(_xlfn.XLOOKUP($AO65, TeamForm!$B$4:$B$23, TeamForm!$AB$4:$AB$23)*_xlfn.XLOOKUP(UPPER(X21), TeamForm!$B$4:$B$23, TeamForm!$AC$4:$AC$23)), X42="BLANK", 0)</f>
        <v>4.6938775510204076</v>
      </c>
      <c r="BM65" s="263" cm="1">
        <f t="array" ref="BM65">_xlfn.IFS(Y42="A", 10*(MIN(TeamForm!$AA$4:$AA$23)*MIN(TeamForm!$AD$4:$AD$23))/(_xlfn.XLOOKUP($AO65, TeamForm!$B$4:$B$23, TeamForm!$AD$4:$AD$23)*_xlfn.XLOOKUP(UPPER(Y21), TeamForm!$B$4:$B$23, TeamForm!$AA$4:$AA$23)), Y42="H", 10*(MIN(TeamForm!$AB$4:$AB$23)*MIN(TeamForm!$AC$4:$AC$23))/(_xlfn.XLOOKUP($AO65, TeamForm!$B$4:$B$23, TeamForm!$AB$4:$AB$23)*_xlfn.XLOOKUP(UPPER(Y21), TeamForm!$B$4:$B$23, TeamForm!$AC$4:$AC$23)), Y42="BLANK", 0)</f>
        <v>3.9608372093023254</v>
      </c>
      <c r="BN65" s="263" cm="1">
        <f t="array" ref="BN65">_xlfn.IFS(Z42="A", 10*(MIN(TeamForm!$AA$4:$AA$23)*MIN(TeamForm!$AD$4:$AD$23))/(_xlfn.XLOOKUP($AO65, TeamForm!$B$4:$B$23, TeamForm!$AD$4:$AD$23)*_xlfn.XLOOKUP(UPPER(Z21), TeamForm!$B$4:$B$23, TeamForm!$AA$4:$AA$23)), Z42="H", 10*(MIN(TeamForm!$AB$4:$AB$23)*MIN(TeamForm!$AC$4:$AC$23))/(_xlfn.XLOOKUP($AO65, TeamForm!$B$4:$B$23, TeamForm!$AB$4:$AB$23)*_xlfn.XLOOKUP(UPPER(Z21), TeamForm!$B$4:$B$23, TeamForm!$AC$4:$AC$23)), Z42="BLANK", 0)</f>
        <v>2.3573148788927343</v>
      </c>
      <c r="BO65" s="263" cm="1">
        <f t="array" ref="BO65">_xlfn.IFS(AA42="A", 10*(MIN(TeamForm!$AA$4:$AA$23)*MIN(TeamForm!$AD$4:$AD$23))/(_xlfn.XLOOKUP($AO65, TeamForm!$B$4:$B$23, TeamForm!$AD$4:$AD$23)*_xlfn.XLOOKUP(UPPER(AA21), TeamForm!$B$4:$B$23, TeamForm!$AA$4:$AA$23)), AA42="H", 10*(MIN(TeamForm!$AB$4:$AB$23)*MIN(TeamForm!$AC$4:$AC$23))/(_xlfn.XLOOKUP($AO65, TeamForm!$B$4:$B$23, TeamForm!$AB$4:$AB$23)*_xlfn.XLOOKUP(UPPER(AA21), TeamForm!$B$4:$B$23, TeamForm!$AC$4:$AC$23)), AA42="BLANK", 0)</f>
        <v>1.4704678286167221</v>
      </c>
      <c r="BP65" s="263" cm="1">
        <f t="array" ref="BP65">_xlfn.IFS(AB42="A", 10*(MIN(TeamForm!$AA$4:$AA$23)*MIN(TeamForm!$AD$4:$AD$23))/(_xlfn.XLOOKUP($AO65, TeamForm!$B$4:$B$23, TeamForm!$AD$4:$AD$23)*_xlfn.XLOOKUP(UPPER(AB21), TeamForm!$B$4:$B$23, TeamForm!$AA$4:$AA$23)), AB42="H", 10*(MIN(TeamForm!$AB$4:$AB$23)*MIN(TeamForm!$AC$4:$AC$23))/(_xlfn.XLOOKUP($AO65, TeamForm!$B$4:$B$23, TeamForm!$AB$4:$AB$23)*_xlfn.XLOOKUP(UPPER(AB21), TeamForm!$B$4:$B$23, TeamForm!$AC$4:$AC$23)), AB42="BLANK", 0)</f>
        <v>4.0745454545454551</v>
      </c>
      <c r="BQ65" s="263" cm="1">
        <f t="array" ref="BQ65">_xlfn.IFS(AC42="A", 10*(MIN(TeamForm!$AA$4:$AA$23)*MIN(TeamForm!$AD$4:$AD$23))/(_xlfn.XLOOKUP($AO65, TeamForm!$B$4:$B$23, TeamForm!$AD$4:$AD$23)*_xlfn.XLOOKUP(UPPER(AC21), TeamForm!$B$4:$B$23, TeamForm!$AA$4:$AA$23)), AC42="H", 10*(MIN(TeamForm!$AB$4:$AB$23)*MIN(TeamForm!$AC$4:$AC$23))/(_xlfn.XLOOKUP($AO65, TeamForm!$B$4:$B$23, TeamForm!$AB$4:$AB$23)*_xlfn.XLOOKUP(UPPER(AC21), TeamForm!$B$4:$B$23, TeamForm!$AC$4:$AC$23)), AC42="BLANK", 0)</f>
        <v>1.7037228078044404</v>
      </c>
      <c r="BR65" s="263" cm="1">
        <f t="array" ref="BR65">_xlfn.IFS(AD42="A", 10*(MIN(TeamForm!$AA$4:$AA$23)*MIN(TeamForm!$AD$4:$AD$23))/(_xlfn.XLOOKUP($AO65, TeamForm!$B$4:$B$23, TeamForm!$AD$4:$AD$23)*_xlfn.XLOOKUP(UPPER(AD21), TeamForm!$B$4:$B$23, TeamForm!$AA$4:$AA$23)), AD42="H", 10*(MIN(TeamForm!$AB$4:$AB$23)*MIN(TeamForm!$AC$4:$AC$23))/(_xlfn.XLOOKUP($AO65, TeamForm!$B$4:$B$23, TeamForm!$AB$4:$AB$23)*_xlfn.XLOOKUP(UPPER(AD21), TeamForm!$B$4:$B$23, TeamForm!$AC$4:$AC$23)), AD42="BLANK", 0)</f>
        <v>3.3504786885245901</v>
      </c>
      <c r="BS65" s="263" cm="1">
        <f t="array" ref="BS65">_xlfn.IFS(AE42="A", 10*(MIN(TeamForm!$AA$4:$AA$23)*MIN(TeamForm!$AD$4:$AD$23))/(_xlfn.XLOOKUP($AO65, TeamForm!$B$4:$B$23, TeamForm!$AD$4:$AD$23)*_xlfn.XLOOKUP(UPPER(AE21), TeamForm!$B$4:$B$23, TeamForm!$AA$4:$AA$23)), AE42="H", 10*(MIN(TeamForm!$AB$4:$AB$23)*MIN(TeamForm!$AC$4:$AC$23))/(_xlfn.XLOOKUP($AO65, TeamForm!$B$4:$B$23, TeamForm!$AB$4:$AB$23)*_xlfn.XLOOKUP(UPPER(AE21), TeamForm!$B$4:$B$23, TeamForm!$AC$4:$AC$23)), AE42="BLANK", 0)</f>
        <v>2.1578117677133486</v>
      </c>
      <c r="BT65" s="263" cm="1">
        <f t="array" ref="BT65">_xlfn.IFS(AF42="A", 10*(MIN(TeamForm!$AA$4:$AA$23)*MIN(TeamForm!$AD$4:$AD$23))/(_xlfn.XLOOKUP($AO65, TeamForm!$B$4:$B$23, TeamForm!$AD$4:$AD$23)*_xlfn.XLOOKUP(UPPER(AF21), TeamForm!$B$4:$B$23, TeamForm!$AA$4:$AA$23)), AF42="H", 10*(MIN(TeamForm!$AB$4:$AB$23)*MIN(TeamForm!$AC$4:$AC$23))/(_xlfn.XLOOKUP($AO65, TeamForm!$B$4:$B$23, TeamForm!$AB$4:$AB$23)*_xlfn.XLOOKUP(UPPER(AF21), TeamForm!$B$4:$B$23, TeamForm!$AC$4:$AC$23)), AF42="BLANK", 0)</f>
        <v>2.0581993957703926</v>
      </c>
      <c r="BU65" s="263" cm="1">
        <f t="array" ref="BU65">_xlfn.IFS(AG42="A", 10*(MIN(TeamForm!$AA$4:$AA$23)*MIN(TeamForm!$AD$4:$AD$23))/(_xlfn.XLOOKUP($AO65, TeamForm!$B$4:$B$23, TeamForm!$AD$4:$AD$23)*_xlfn.XLOOKUP(UPPER(AG21), TeamForm!$B$4:$B$23, TeamForm!$AA$4:$AA$23)), AG42="H", 10*(MIN(TeamForm!$AB$4:$AB$23)*MIN(TeamForm!$AC$4:$AC$23))/(_xlfn.XLOOKUP($AO65, TeamForm!$B$4:$B$23, TeamForm!$AB$4:$AB$23)*_xlfn.XLOOKUP(UPPER(AG21), TeamForm!$B$4:$B$23, TeamForm!$AC$4:$AC$23)), AG42="BLANK", 0)</f>
        <v>2.7987864520300403</v>
      </c>
      <c r="BV65" s="263" cm="1">
        <f t="array" ref="BV65">_xlfn.IFS(AH42="A", 10*(MIN(TeamForm!$AA$4:$AA$23)*MIN(TeamForm!$AD$4:$AD$23))/(_xlfn.XLOOKUP($AO65, TeamForm!$B$4:$B$23, TeamForm!$AD$4:$AD$23)*_xlfn.XLOOKUP(UPPER(AH21), TeamForm!$B$4:$B$23, TeamForm!$AA$4:$AA$23)), AH42="H", 10*(MIN(TeamForm!$AB$4:$AB$23)*MIN(TeamForm!$AC$4:$AC$23))/(_xlfn.XLOOKUP($AO65, TeamForm!$B$4:$B$23, TeamForm!$AB$4:$AB$23)*_xlfn.XLOOKUP(UPPER(AH21), TeamForm!$B$4:$B$23, TeamForm!$AC$4:$AC$23)), AH42="BLANK", 0)</f>
        <v>1.9827240977881255</v>
      </c>
      <c r="BW65" s="263" cm="1">
        <f t="array" ref="BW65">_xlfn.IFS(AI42="A", 10*(MIN(TeamForm!$AA$4:$AA$23)*MIN(TeamForm!$AD$4:$AD$23))/(_xlfn.XLOOKUP($AO65, TeamForm!$B$4:$B$23, TeamForm!$AD$4:$AD$23)*_xlfn.XLOOKUP(UPPER(AI21), TeamForm!$B$4:$B$23, TeamForm!$AA$4:$AA$23)), AI42="H", 10*(MIN(TeamForm!$AB$4:$AB$23)*MIN(TeamForm!$AC$4:$AC$23))/(_xlfn.XLOOKUP($AO65, TeamForm!$B$4:$B$23, TeamForm!$AB$4:$AB$23)*_xlfn.XLOOKUP(UPPER(AI21), TeamForm!$B$4:$B$23, TeamForm!$AC$4:$AC$23)), AI42="BLANK", 0)</f>
        <v>2.0007584915499299</v>
      </c>
      <c r="BX65" s="263" cm="1">
        <f t="array" ref="BX65">_xlfn.IFS(AJ42="A", 10*(MIN(TeamForm!$AA$4:$AA$23)*MIN(TeamForm!$AD$4:$AD$23))/(_xlfn.XLOOKUP($AO65, TeamForm!$B$4:$B$23, TeamForm!$AD$4:$AD$23)*_xlfn.XLOOKUP(UPPER(AJ21), TeamForm!$B$4:$B$23, TeamForm!$AA$4:$AA$23)), AJ42="H", 10*(MIN(TeamForm!$AB$4:$AB$23)*MIN(TeamForm!$AC$4:$AC$23))/(_xlfn.XLOOKUP($AO65, TeamForm!$B$4:$B$23, TeamForm!$AB$4:$AB$23)*_xlfn.XLOOKUP(UPPER(AJ21), TeamForm!$B$4:$B$23, TeamForm!$AC$4:$AC$23)), AJ42="BLANK", 0)</f>
        <v>2.7141992031872504</v>
      </c>
      <c r="BY65" s="263" cm="1">
        <f t="array" ref="BY65">_xlfn.IFS(AK42="A", 10*(MIN(TeamForm!$AA$4:$AA$23)*MIN(TeamForm!$AD$4:$AD$23))/(_xlfn.XLOOKUP($AO65, TeamForm!$B$4:$B$23, TeamForm!$AD$4:$AD$23)*_xlfn.XLOOKUP(UPPER(AK21), TeamForm!$B$4:$B$23, TeamForm!$AA$4:$AA$23)), AK42="H", 10*(MIN(TeamForm!$AB$4:$AB$23)*MIN(TeamForm!$AC$4:$AC$23))/(_xlfn.XLOOKUP($AO65, TeamForm!$B$4:$B$23, TeamForm!$AB$4:$AB$23)*_xlfn.XLOOKUP(UPPER(AK21), TeamForm!$B$4:$B$23, TeamForm!$AC$4:$AC$23)), AK42="BLANK", 0)</f>
        <v>2.9855339016022358</v>
      </c>
      <c r="BZ65" s="263" cm="1">
        <f t="array" ref="BZ65">_xlfn.IFS(AL42="A", 10*(MIN(TeamForm!$AA$4:$AA$23)*MIN(TeamForm!$AD$4:$AD$23))/(_xlfn.XLOOKUP($AO65, TeamForm!$B$4:$B$23, TeamForm!$AD$4:$AD$23)*_xlfn.XLOOKUP(UPPER(AL21), TeamForm!$B$4:$B$23, TeamForm!$AA$4:$AA$23)), AL42="H", 10*(MIN(TeamForm!$AB$4:$AB$23)*MIN(TeamForm!$AC$4:$AC$23))/(_xlfn.XLOOKUP($AO65, TeamForm!$B$4:$B$23, TeamForm!$AB$4:$AB$23)*_xlfn.XLOOKUP(UPPER(AL21), TeamForm!$B$4:$B$23, TeamForm!$AC$4:$AC$23)), AL42="BLANK", 0)</f>
        <v>4.6938775510204076</v>
      </c>
      <c r="CA65" s="259" cm="1">
        <f t="array" ref="CA65">_xlfn.IFS(AM42="A", 10*(MIN(TeamForm!$AA$4:$AA$23)*MIN(TeamForm!$AD$4:$AD$23))/(_xlfn.XLOOKUP($AO65, TeamForm!$B$4:$B$23, TeamForm!$AD$4:$AD$23)*_xlfn.XLOOKUP(UPPER(AM21), TeamForm!$B$4:$B$23, TeamForm!$AA$4:$AA$23)), AM42="H", 10*(MIN(TeamForm!$AB$4:$AB$23)*MIN(TeamForm!$AC$4:$AC$23))/(_xlfn.XLOOKUP($AO65, TeamForm!$B$4:$B$23, TeamForm!$AB$4:$AB$23)*_xlfn.XLOOKUP(UPPER(AM21), TeamForm!$B$4:$B$23, TeamForm!$AC$4:$AC$23)), AM42="BLANK", 0)</f>
        <v>1.8412540540540538</v>
      </c>
    </row>
    <row r="66" spans="1:191" ht="15.75" thickBot="1">
      <c r="A66" s="173" t="s">
        <v>74</v>
      </c>
      <c r="B66" s="260" cm="1">
        <f t="array" ref="B66">_xlfn.IFS(B43="A", (10*_xlfn.XLOOKUP($A66, TeamForm!$B$4:$B$23, TeamForm!$AC$4:$AC$23)*_xlfn.XLOOKUP(UPPER(B22), TeamForm!$B$4:$B$23, TeamForm!$AB$4:$AB$23))/(MAX(TeamForm!$AC$4:$AC$23)*MAX(TeamForm!$AB$4:$AB$23)), B43="H", (10*_xlfn.XLOOKUP($A66, TeamForm!$B$4:$B$23, TeamForm!$AA$4:$AA$23)*_xlfn.XLOOKUP(UPPER(B22), TeamForm!$B$4:$B$23, TeamForm!$AD$4:$AD$23))/(MAX(TeamForm!$AA$4:$AA$23)*MAX(TeamForm!$AD$4:$AD$23)), B43="BLANK", "0")</f>
        <v>2.3819518016493588</v>
      </c>
      <c r="C66" s="260" cm="1">
        <f t="array" ref="C66">_xlfn.IFS(C43="A", (10*_xlfn.XLOOKUP($A66, TeamForm!$B$4:$B$23, TeamForm!$AC$4:$AC$23)*_xlfn.XLOOKUP(UPPER(C22), TeamForm!$B$4:$B$23, TeamForm!$AB$4:$AB$23))/(MAX(TeamForm!$AC$4:$AC$23)*MAX(TeamForm!$AB$4:$AB$23)), C43="H", (10*_xlfn.XLOOKUP($A66, TeamForm!$B$4:$B$23, TeamForm!$AA$4:$AA$23)*_xlfn.XLOOKUP(UPPER(C22), TeamForm!$B$4:$B$23, TeamForm!$AD$4:$AD$23))/(MAX(TeamForm!$AA$4:$AA$23)*MAX(TeamForm!$AD$4:$AD$23)), C43="BLANK", "0")</f>
        <v>2.0503438181767972</v>
      </c>
      <c r="D66" s="260" cm="1">
        <f t="array" ref="D66">_xlfn.IFS(D43="A", (10*_xlfn.XLOOKUP($A66, TeamForm!$B$4:$B$23, TeamForm!$AC$4:$AC$23)*_xlfn.XLOOKUP(UPPER(D22), TeamForm!$B$4:$B$23, TeamForm!$AB$4:$AB$23))/(MAX(TeamForm!$AC$4:$AC$23)*MAX(TeamForm!$AB$4:$AB$23)), D43="H", (10*_xlfn.XLOOKUP($A66, TeamForm!$B$4:$B$23, TeamForm!$AA$4:$AA$23)*_xlfn.XLOOKUP(UPPER(D22), TeamForm!$B$4:$B$23, TeamForm!$AD$4:$AD$23))/(MAX(TeamForm!$AA$4:$AA$23)*MAX(TeamForm!$AD$4:$AD$23)), D43="BLANK", "0")</f>
        <v>4.0336934793660504</v>
      </c>
      <c r="E66" s="260" cm="1">
        <f t="array" ref="E66">_xlfn.IFS(E43="A", (10*_xlfn.XLOOKUP($A66, TeamForm!$B$4:$B$23, TeamForm!$AC$4:$AC$23)*_xlfn.XLOOKUP(UPPER(E22), TeamForm!$B$4:$B$23, TeamForm!$AB$4:$AB$23))/(MAX(TeamForm!$AC$4:$AC$23)*MAX(TeamForm!$AB$4:$AB$23)), E43="H", (10*_xlfn.XLOOKUP($A66, TeamForm!$B$4:$B$23, TeamForm!$AA$4:$AA$23)*_xlfn.XLOOKUP(UPPER(E22), TeamForm!$B$4:$B$23, TeamForm!$AD$4:$AD$23))/(MAX(TeamForm!$AA$4:$AA$23)*MAX(TeamForm!$AD$4:$AD$23)), E43="BLANK", "0")</f>
        <v>6.481732070365358</v>
      </c>
      <c r="F66" s="260" cm="1">
        <f t="array" ref="F66">_xlfn.IFS(F43="A", (10*_xlfn.XLOOKUP($A66, TeamForm!$B$4:$B$23, TeamForm!$AC$4:$AC$23)*_xlfn.XLOOKUP(UPPER(F22), TeamForm!$B$4:$B$23, TeamForm!$AB$4:$AB$23))/(MAX(TeamForm!$AC$4:$AC$23)*MAX(TeamForm!$AB$4:$AB$23)), F43="H", (10*_xlfn.XLOOKUP($A66, TeamForm!$B$4:$B$23, TeamForm!$AA$4:$AA$23)*_xlfn.XLOOKUP(UPPER(F22), TeamForm!$B$4:$B$23, TeamForm!$AD$4:$AD$23))/(MAX(TeamForm!$AA$4:$AA$23)*MAX(TeamForm!$AD$4:$AD$23)), F43="BLANK", "0")</f>
        <v>4.1884473576403103</v>
      </c>
      <c r="G66" s="260" cm="1">
        <f t="array" ref="G66">_xlfn.IFS(G43="A", (10*_xlfn.XLOOKUP($A66, TeamForm!$B$4:$B$23, TeamForm!$AC$4:$AC$23)*_xlfn.XLOOKUP(UPPER(G22), TeamForm!$B$4:$B$23, TeamForm!$AB$4:$AB$23))/(MAX(TeamForm!$AC$4:$AC$23)*MAX(TeamForm!$AB$4:$AB$23)), G43="H", (10*_xlfn.XLOOKUP($A66, TeamForm!$B$4:$B$23, TeamForm!$AA$4:$AA$23)*_xlfn.XLOOKUP(UPPER(G22), TeamForm!$B$4:$B$23, TeamForm!$AD$4:$AD$23))/(MAX(TeamForm!$AA$4:$AA$23)*MAX(TeamForm!$AD$4:$AD$23)), G43="BLANK", "0")</f>
        <v>4.7278516277959088</v>
      </c>
      <c r="H66" s="260" cm="1">
        <f t="array" ref="H66">_xlfn.IFS(H43="A", (10*_xlfn.XLOOKUP($A66, TeamForm!$B$4:$B$23, TeamForm!$AC$4:$AC$23)*_xlfn.XLOOKUP(UPPER(H22), TeamForm!$B$4:$B$23, TeamForm!$AB$4:$AB$23))/(MAX(TeamForm!$AC$4:$AC$23)*MAX(TeamForm!$AB$4:$AB$23)), H43="H", (10*_xlfn.XLOOKUP($A66, TeamForm!$B$4:$B$23, TeamForm!$AA$4:$AA$23)*_xlfn.XLOOKUP(UPPER(H22), TeamForm!$B$4:$B$23, TeamForm!$AD$4:$AD$23))/(MAX(TeamForm!$AA$4:$AA$23)*MAX(TeamForm!$AD$4:$AD$23)), H43="BLANK", "0")</f>
        <v>5.5125842025055167</v>
      </c>
      <c r="I66" s="260" cm="1">
        <f t="array" ref="I66">_xlfn.IFS(I43="A", (10*_xlfn.XLOOKUP($A66, TeamForm!$B$4:$B$23, TeamForm!$AC$4:$AC$23)*_xlfn.XLOOKUP(UPPER(I22), TeamForm!$B$4:$B$23, TeamForm!$AB$4:$AB$23))/(MAX(TeamForm!$AC$4:$AC$23)*MAX(TeamForm!$AB$4:$AB$23)), I43="H", (10*_xlfn.XLOOKUP($A66, TeamForm!$B$4:$B$23, TeamForm!$AA$4:$AA$23)*_xlfn.XLOOKUP(UPPER(I22), TeamForm!$B$4:$B$23, TeamForm!$AD$4:$AD$23))/(MAX(TeamForm!$AA$4:$AA$23)*MAX(TeamForm!$AD$4:$AD$23)), I43="BLANK", "0")</f>
        <v>2.8337012812725142</v>
      </c>
      <c r="J66" s="260" cm="1">
        <f t="array" ref="J66">_xlfn.IFS(J43="A", (10*_xlfn.XLOOKUP($A66, TeamForm!$B$4:$B$23, TeamForm!$AC$4:$AC$23)*_xlfn.XLOOKUP(UPPER(J22), TeamForm!$B$4:$B$23, TeamForm!$AB$4:$AB$23))/(MAX(TeamForm!$AC$4:$AC$23)*MAX(TeamForm!$AB$4:$AB$23)), J43="H", (10*_xlfn.XLOOKUP($A66, TeamForm!$B$4:$B$23, TeamForm!$AA$4:$AA$23)*_xlfn.XLOOKUP(UPPER(J22), TeamForm!$B$4:$B$23, TeamForm!$AD$4:$AD$23))/(MAX(TeamForm!$AA$4:$AA$23)*MAX(TeamForm!$AD$4:$AD$23)), J43="BLANK", "0")</f>
        <v>2.7337917575690627</v>
      </c>
      <c r="K66" s="260" cm="1">
        <f t="array" ref="K66">_xlfn.IFS(K43="A", (10*_xlfn.XLOOKUP($A66, TeamForm!$B$4:$B$23, TeamForm!$AC$4:$AC$23)*_xlfn.XLOOKUP(UPPER(K22), TeamForm!$B$4:$B$23, TeamForm!$AB$4:$AB$23))/(MAX(TeamForm!$AC$4:$AC$23)*MAX(TeamForm!$AB$4:$AB$23)), K43="H", (10*_xlfn.XLOOKUP($A66, TeamForm!$B$4:$B$23, TeamForm!$AA$4:$AA$23)*_xlfn.XLOOKUP(UPPER(K22), TeamForm!$B$4:$B$23, TeamForm!$AD$4:$AD$23))/(MAX(TeamForm!$AA$4:$AA$23)*MAX(TeamForm!$AD$4:$AD$23)), K43="BLANK", "0")</f>
        <v>3.7575371356608547</v>
      </c>
      <c r="L66" s="260" cm="1">
        <f t="array" ref="L66">_xlfn.IFS(L43="A", (10*_xlfn.XLOOKUP($A66, TeamForm!$B$4:$B$23, TeamForm!$AC$4:$AC$23)*_xlfn.XLOOKUP(UPPER(L22), TeamForm!$B$4:$B$23, TeamForm!$AB$4:$AB$23))/(MAX(TeamForm!$AC$4:$AC$23)*MAX(TeamForm!$AB$4:$AB$23)), L43="H", (10*_xlfn.XLOOKUP($A66, TeamForm!$B$4:$B$23, TeamForm!$AA$4:$AA$23)*_xlfn.XLOOKUP(UPPER(L22), TeamForm!$B$4:$B$23, TeamForm!$AD$4:$AD$23))/(MAX(TeamForm!$AA$4:$AA$23)*MAX(TeamForm!$AD$4:$AD$23)), L43="BLANK", "0")</f>
        <v>2.1688397243838189</v>
      </c>
      <c r="M66" s="260" cm="1">
        <f t="array" ref="M66">_xlfn.IFS(M43="A", (10*_xlfn.XLOOKUP($A66, TeamForm!$B$4:$B$23, TeamForm!$AC$4:$AC$23)*_xlfn.XLOOKUP(UPPER(M22), TeamForm!$B$4:$B$23, TeamForm!$AB$4:$AB$23))/(MAX(TeamForm!$AC$4:$AC$23)*MAX(TeamForm!$AB$4:$AB$23)), M43="H", (10*_xlfn.XLOOKUP($A66, TeamForm!$B$4:$B$23, TeamForm!$AA$4:$AA$23)*_xlfn.XLOOKUP(UPPER(M22), TeamForm!$B$4:$B$23, TeamForm!$AD$4:$AD$23))/(MAX(TeamForm!$AA$4:$AA$23)*MAX(TeamForm!$AD$4:$AD$23)), M43="BLANK", "0")</f>
        <v>3.78406203731311</v>
      </c>
      <c r="N66" s="260" cm="1">
        <f t="array" ref="N66">_xlfn.IFS(N43="A", (10*_xlfn.XLOOKUP($A66, TeamForm!$B$4:$B$23, TeamForm!$AC$4:$AC$23)*_xlfn.XLOOKUP(UPPER(N22), TeamForm!$B$4:$B$23, TeamForm!$AB$4:$AB$23))/(MAX(TeamForm!$AC$4:$AC$23)*MAX(TeamForm!$AB$4:$AB$23)), N43="H", (10*_xlfn.XLOOKUP($A66, TeamForm!$B$4:$B$23, TeamForm!$AA$4:$AA$23)*_xlfn.XLOOKUP(UPPER(N22), TeamForm!$B$4:$B$23, TeamForm!$AD$4:$AD$23))/(MAX(TeamForm!$AA$4:$AA$23)*MAX(TeamForm!$AD$4:$AD$23)), N43="BLANK", "0")</f>
        <v>4.5331910700806786</v>
      </c>
      <c r="O66" s="260" cm="1">
        <f t="array" ref="O66">_xlfn.IFS(O43="A", (10*_xlfn.XLOOKUP($A66, TeamForm!$B$4:$B$23, TeamForm!$AC$4:$AC$23)*_xlfn.XLOOKUP(UPPER(O22), TeamForm!$B$4:$B$23, TeamForm!$AB$4:$AB$23))/(MAX(TeamForm!$AC$4:$AC$23)*MAX(TeamForm!$AB$4:$AB$23)), O43="H", (10*_xlfn.XLOOKUP($A66, TeamForm!$B$4:$B$23, TeamForm!$AA$4:$AA$23)*_xlfn.XLOOKUP(UPPER(O22), TeamForm!$B$4:$B$23, TeamForm!$AD$4:$AD$23))/(MAX(TeamForm!$AA$4:$AA$23)*MAX(TeamForm!$AD$4:$AD$23)), O43="BLANK", "0")</f>
        <v>4.1503705634799442</v>
      </c>
      <c r="P66" s="260" cm="1">
        <f t="array" ref="P66">_xlfn.IFS(P43="A", (10*_xlfn.XLOOKUP($A66, TeamForm!$B$4:$B$23, TeamForm!$AC$4:$AC$23)*_xlfn.XLOOKUP(UPPER(P22), TeamForm!$B$4:$B$23, TeamForm!$AB$4:$AB$23))/(MAX(TeamForm!$AC$4:$AC$23)*MAX(TeamForm!$AB$4:$AB$23)), P43="H", (10*_xlfn.XLOOKUP($A66, TeamForm!$B$4:$B$23, TeamForm!$AA$4:$AA$23)*_xlfn.XLOOKUP(UPPER(P22), TeamForm!$B$4:$B$23, TeamForm!$AD$4:$AD$23))/(MAX(TeamForm!$AA$4:$AA$23)*MAX(TeamForm!$AD$4:$AD$23)), P43="BLANK", "0")</f>
        <v>3.5865005654855167</v>
      </c>
      <c r="Q66" s="260" cm="1">
        <f t="array" ref="Q66">_xlfn.IFS(Q43="A", (10*_xlfn.XLOOKUP($A66, TeamForm!$B$4:$B$23, TeamForm!$AC$4:$AC$23)*_xlfn.XLOOKUP(UPPER(Q22), TeamForm!$B$4:$B$23, TeamForm!$AB$4:$AB$23))/(MAX(TeamForm!$AC$4:$AC$23)*MAX(TeamForm!$AB$4:$AB$23)), Q43="H", (10*_xlfn.XLOOKUP($A66, TeamForm!$B$4:$B$23, TeamForm!$AA$4:$AA$23)*_xlfn.XLOOKUP(UPPER(Q22), TeamForm!$B$4:$B$23, TeamForm!$AD$4:$AD$23))/(MAX(TeamForm!$AA$4:$AA$23)*MAX(TeamForm!$AD$4:$AD$23)), Q43="BLANK", "0")</f>
        <v>2.2638384891708792</v>
      </c>
      <c r="R66" s="260" cm="1">
        <f t="array" ref="R66">_xlfn.IFS(R43="A", (10*_xlfn.XLOOKUP($A66, TeamForm!$B$4:$B$23, TeamForm!$AC$4:$AC$23)*_xlfn.XLOOKUP(UPPER(R22), TeamForm!$B$4:$B$23, TeamForm!$AB$4:$AB$23))/(MAX(TeamForm!$AC$4:$AC$23)*MAX(TeamForm!$AB$4:$AB$23)), R43="H", (10*_xlfn.XLOOKUP($A66, TeamForm!$B$4:$B$23, TeamForm!$AA$4:$AA$23)*_xlfn.XLOOKUP(UPPER(R22), TeamForm!$B$4:$B$23, TeamForm!$AD$4:$AD$23))/(MAX(TeamForm!$AA$4:$AA$23)*MAX(TeamForm!$AD$4:$AD$23)), R43="BLANK", "0")</f>
        <v>3.0640319596160666</v>
      </c>
      <c r="S66" s="260" cm="1">
        <f t="array" ref="S66">_xlfn.IFS(S43="A", (10*_xlfn.XLOOKUP($A66, TeamForm!$B$4:$B$23, TeamForm!$AC$4:$AC$23)*_xlfn.XLOOKUP(UPPER(S22), TeamForm!$B$4:$B$23, TeamForm!$AB$4:$AB$23))/(MAX(TeamForm!$AC$4:$AC$23)*MAX(TeamForm!$AB$4:$AB$23)), S43="H", (10*_xlfn.XLOOKUP($A66, TeamForm!$B$4:$B$23, TeamForm!$AA$4:$AA$23)*_xlfn.XLOOKUP(UPPER(S22), TeamForm!$B$4:$B$23, TeamForm!$AD$4:$AD$23))/(MAX(TeamForm!$AA$4:$AA$23)*MAX(TeamForm!$AD$4:$AD$23)), S43="BLANK", "0")</f>
        <v>2.9184269307382151</v>
      </c>
      <c r="T66" s="260" cm="1">
        <f t="array" ref="T66">_xlfn.IFS(T43="A", (10*_xlfn.XLOOKUP($A66, TeamForm!$B$4:$B$23, TeamForm!$AC$4:$AC$23)*_xlfn.XLOOKUP(UPPER(T22), TeamForm!$B$4:$B$23, TeamForm!$AB$4:$AB$23))/(MAX(TeamForm!$AC$4:$AC$23)*MAX(TeamForm!$AB$4:$AB$23)), T43="H", (10*_xlfn.XLOOKUP($A66, TeamForm!$B$4:$B$23, TeamForm!$AA$4:$AA$23)*_xlfn.XLOOKUP(UPPER(T22), TeamForm!$B$4:$B$23, TeamForm!$AD$4:$AD$23))/(MAX(TeamForm!$AA$4:$AA$23)*MAX(TeamForm!$AD$4:$AD$23)), T43="BLANK", "0")</f>
        <v>6.481732070365358</v>
      </c>
      <c r="U66" s="260" cm="1">
        <f t="array" ref="U66">_xlfn.IFS(U43="A", (10*_xlfn.XLOOKUP($A66, TeamForm!$B$4:$B$23, TeamForm!$AC$4:$AC$23)*_xlfn.XLOOKUP(UPPER(U22), TeamForm!$B$4:$B$23, TeamForm!$AB$4:$AB$23))/(MAX(TeamForm!$AC$4:$AC$23)*MAX(TeamForm!$AB$4:$AB$23)), U43="H", (10*_xlfn.XLOOKUP($A66, TeamForm!$B$4:$B$23, TeamForm!$AA$4:$AA$23)*_xlfn.XLOOKUP(UPPER(U22), TeamForm!$B$4:$B$23, TeamForm!$AD$4:$AD$23))/(MAX(TeamForm!$AA$4:$AA$23)*MAX(TeamForm!$AD$4:$AD$23)), U43="BLANK", "0")</f>
        <v>1.6568011523569131</v>
      </c>
      <c r="V66" s="260" cm="1">
        <f t="array" ref="V66">_xlfn.IFS(V43="A", (10*_xlfn.XLOOKUP($A66, TeamForm!$B$4:$B$23, TeamForm!$AC$4:$AC$23)*_xlfn.XLOOKUP(UPPER(V22), TeamForm!$B$4:$B$23, TeamForm!$AB$4:$AB$23))/(MAX(TeamForm!$AC$4:$AC$23)*MAX(TeamForm!$AB$4:$AB$23)), V43="H", (10*_xlfn.XLOOKUP($A66, TeamForm!$B$4:$B$23, TeamForm!$AA$4:$AA$23)*_xlfn.XLOOKUP(UPPER(V22), TeamForm!$B$4:$B$23, TeamForm!$AD$4:$AD$23))/(MAX(TeamForm!$AA$4:$AA$23)*MAX(TeamForm!$AD$4:$AD$23)), V43="BLANK", "0")</f>
        <v>2.5363375665710768</v>
      </c>
      <c r="W66" s="260" cm="1">
        <f t="array" ref="W66">_xlfn.IFS(W43="A", (10*_xlfn.XLOOKUP($A66, TeamForm!$B$4:$B$23, TeamForm!$AC$4:$AC$23)*_xlfn.XLOOKUP(UPPER(W22), TeamForm!$B$4:$B$23, TeamForm!$AB$4:$AB$23))/(MAX(TeamForm!$AC$4:$AC$23)*MAX(TeamForm!$AB$4:$AB$23)), W43="H", (10*_xlfn.XLOOKUP($A66, TeamForm!$B$4:$B$23, TeamForm!$AA$4:$AA$23)*_xlfn.XLOOKUP(UPPER(W22), TeamForm!$B$4:$B$23, TeamForm!$AD$4:$AD$23))/(MAX(TeamForm!$AA$4:$AA$23)*MAX(TeamForm!$AD$4:$AD$23)), W43="BLANK", "0")</f>
        <v>3.6204269221860557</v>
      </c>
      <c r="X66" s="260" cm="1">
        <f t="array" ref="X66">_xlfn.IFS(X43="A", (10*_xlfn.XLOOKUP($A66, TeamForm!$B$4:$B$23, TeamForm!$AC$4:$AC$23)*_xlfn.XLOOKUP(UPPER(X22), TeamForm!$B$4:$B$23, TeamForm!$AB$4:$AB$23))/(MAX(TeamForm!$AC$4:$AC$23)*MAX(TeamForm!$AB$4:$AB$23)), X43="H", (10*_xlfn.XLOOKUP($A66, TeamForm!$B$4:$B$23, TeamForm!$AA$4:$AA$23)*_xlfn.XLOOKUP(UPPER(X22), TeamForm!$B$4:$B$23, TeamForm!$AD$4:$AD$23))/(MAX(TeamForm!$AA$4:$AA$23)*MAX(TeamForm!$AD$4:$AD$23)), X43="BLANK", "0")</f>
        <v>3.6450556767587501</v>
      </c>
      <c r="Y66" s="260" cm="1">
        <f t="array" ref="Y66">_xlfn.IFS(Y43="A", (10*_xlfn.XLOOKUP($A66, TeamForm!$B$4:$B$23, TeamForm!$AC$4:$AC$23)*_xlfn.XLOOKUP(UPPER(Y22), TeamForm!$B$4:$B$23, TeamForm!$AB$4:$AB$23))/(MAX(TeamForm!$AC$4:$AC$23)*MAX(TeamForm!$AB$4:$AB$23)), Y43="H", (10*_xlfn.XLOOKUP($A66, TeamForm!$B$4:$B$23, TeamForm!$AA$4:$AA$23)*_xlfn.XLOOKUP(UPPER(Y22), TeamForm!$B$4:$B$23, TeamForm!$AD$4:$AD$23))/(MAX(TeamForm!$AA$4:$AA$23)*MAX(TeamForm!$AD$4:$AD$23)), Y43="BLANK", "0")</f>
        <v>3.0640319596160666</v>
      </c>
      <c r="Z66" s="260" cm="1">
        <f t="array" ref="Z66">_xlfn.IFS(Z43="A", (10*_xlfn.XLOOKUP($A66, TeamForm!$B$4:$B$23, TeamForm!$AC$4:$AC$23)*_xlfn.XLOOKUP(UPPER(Z22), TeamForm!$B$4:$B$23, TeamForm!$AB$4:$AB$23))/(MAX(TeamForm!$AC$4:$AC$23)*MAX(TeamForm!$AB$4:$AB$23)), Z43="H", (10*_xlfn.XLOOKUP($A66, TeamForm!$B$4:$B$23, TeamForm!$AA$4:$AA$23)*_xlfn.XLOOKUP(UPPER(Z22), TeamForm!$B$4:$B$23, TeamForm!$AD$4:$AD$23))/(MAX(TeamForm!$AA$4:$AA$23)*MAX(TeamForm!$AD$4:$AD$23)), Z43="BLANK", "0")</f>
        <v>6.481732070365358</v>
      </c>
      <c r="AA66" s="260" cm="1">
        <f t="array" ref="AA66">_xlfn.IFS(AA43="A", (10*_xlfn.XLOOKUP($A66, TeamForm!$B$4:$B$23, TeamForm!$AC$4:$AC$23)*_xlfn.XLOOKUP(UPPER(AA22), TeamForm!$B$4:$B$23, TeamForm!$AB$4:$AB$23))/(MAX(TeamForm!$AC$4:$AC$23)*MAX(TeamForm!$AB$4:$AB$23)), AA43="H", (10*_xlfn.XLOOKUP($A66, TeamForm!$B$4:$B$23, TeamForm!$AA$4:$AA$23)*_xlfn.XLOOKUP(UPPER(AA22), TeamForm!$B$4:$B$23, TeamForm!$AD$4:$AD$23))/(MAX(TeamForm!$AA$4:$AA$23)*MAX(TeamForm!$AD$4:$AD$23)), AA43="BLANK", "0")</f>
        <v>3.9356962239896025</v>
      </c>
      <c r="AB66" s="260" cm="1">
        <f t="array" ref="AB66">_xlfn.IFS(AB43="A", (10*_xlfn.XLOOKUP($A66, TeamForm!$B$4:$B$23, TeamForm!$AC$4:$AC$23)*_xlfn.XLOOKUP(UPPER(AB22), TeamForm!$B$4:$B$23, TeamForm!$AB$4:$AB$23))/(MAX(TeamForm!$AC$4:$AC$23)*MAX(TeamForm!$AB$4:$AB$23)), AB43="H", (10*_xlfn.XLOOKUP($A66, TeamForm!$B$4:$B$23, TeamForm!$AA$4:$AA$23)*_xlfn.XLOOKUP(UPPER(AB22), TeamForm!$B$4:$B$23, TeamForm!$AD$4:$AD$23))/(MAX(TeamForm!$AA$4:$AA$23)*MAX(TeamForm!$AD$4:$AD$23)), AB43="BLANK", "0")</f>
        <v>3.1365395861413319</v>
      </c>
      <c r="AC66" s="260" cm="1">
        <f t="array" ref="AC66">_xlfn.IFS(AC43="A", (10*_xlfn.XLOOKUP($A66, TeamForm!$B$4:$B$23, TeamForm!$AC$4:$AC$23)*_xlfn.XLOOKUP(UPPER(AC22), TeamForm!$B$4:$B$23, TeamForm!$AB$4:$AB$23))/(MAX(TeamForm!$AC$4:$AC$23)*MAX(TeamForm!$AB$4:$AB$23)), AC43="H", (10*_xlfn.XLOOKUP($A66, TeamForm!$B$4:$B$23, TeamForm!$AA$4:$AA$23)*_xlfn.XLOOKUP(UPPER(AC22), TeamForm!$B$4:$B$23, TeamForm!$AD$4:$AD$23))/(MAX(TeamForm!$AA$4:$AA$23)*MAX(TeamForm!$AD$4:$AD$23)), AC43="BLANK", "0")</f>
        <v>3.2008553433903</v>
      </c>
      <c r="AD66" s="260" cm="1">
        <f t="array" ref="AD66">_xlfn.IFS(AD43="A", (10*_xlfn.XLOOKUP($A66, TeamForm!$B$4:$B$23, TeamForm!$AC$4:$AC$23)*_xlfn.XLOOKUP(UPPER(AD22), TeamForm!$B$4:$B$23, TeamForm!$AB$4:$AB$23))/(MAX(TeamForm!$AC$4:$AC$23)*MAX(TeamForm!$AB$4:$AB$23)), AD43="H", (10*_xlfn.XLOOKUP($A66, TeamForm!$B$4:$B$23, TeamForm!$AA$4:$AA$23)*_xlfn.XLOOKUP(UPPER(AD22), TeamForm!$B$4:$B$23, TeamForm!$AD$4:$AD$23))/(MAX(TeamForm!$AA$4:$AA$23)*MAX(TeamForm!$AD$4:$AD$23)), AD43="BLANK", "0")</f>
        <v>1.7559260076261303</v>
      </c>
      <c r="AE66" s="260" cm="1">
        <f t="array" ref="AE66">_xlfn.IFS(AE43="A", (10*_xlfn.XLOOKUP($A66, TeamForm!$B$4:$B$23, TeamForm!$AC$4:$AC$23)*_xlfn.XLOOKUP(UPPER(AE22), TeamForm!$B$4:$B$23, TeamForm!$AB$4:$AB$23))/(MAX(TeamForm!$AC$4:$AC$23)*MAX(TeamForm!$AB$4:$AB$23)), AE43="H", (10*_xlfn.XLOOKUP($A66, TeamForm!$B$4:$B$23, TeamForm!$AA$4:$AA$23)*_xlfn.XLOOKUP(UPPER(AE22), TeamForm!$B$4:$B$23, TeamForm!$AD$4:$AD$23))/(MAX(TeamForm!$AA$4:$AA$23)*MAX(TeamForm!$AD$4:$AD$23)), AE43="BLANK", "0")</f>
        <v>4.3681237865505675</v>
      </c>
      <c r="AF66" s="260" cm="1">
        <f t="array" ref="AF66">_xlfn.IFS(AF43="A", (10*_xlfn.XLOOKUP($A66, TeamForm!$B$4:$B$23, TeamForm!$AC$4:$AC$23)*_xlfn.XLOOKUP(UPPER(AF22), TeamForm!$B$4:$B$23, TeamForm!$AB$4:$AB$23))/(MAX(TeamForm!$AC$4:$AC$23)*MAX(TeamForm!$AB$4:$AB$23)), AF43="H", (10*_xlfn.XLOOKUP($A66, TeamForm!$B$4:$B$23, TeamForm!$AA$4:$AA$23)*_xlfn.XLOOKUP(UPPER(AF22), TeamForm!$B$4:$B$23, TeamForm!$AD$4:$AD$23))/(MAX(TeamForm!$AA$4:$AA$23)*MAX(TeamForm!$AD$4:$AD$23)), AF43="BLANK", "0")</f>
        <v>4.1884473576403103</v>
      </c>
      <c r="AG66" s="260" cm="1">
        <f t="array" ref="AG66">_xlfn.IFS(AG43="A", (10*_xlfn.XLOOKUP($A66, TeamForm!$B$4:$B$23, TeamForm!$AC$4:$AC$23)*_xlfn.XLOOKUP(UPPER(AG22), TeamForm!$B$4:$B$23, TeamForm!$AB$4:$AB$23))/(MAX(TeamForm!$AC$4:$AC$23)*MAX(TeamForm!$AB$4:$AB$23)), AG43="H", (10*_xlfn.XLOOKUP($A66, TeamForm!$B$4:$B$23, TeamForm!$AA$4:$AA$23)*_xlfn.XLOOKUP(UPPER(AG22), TeamForm!$B$4:$B$23, TeamForm!$AD$4:$AD$23))/(MAX(TeamForm!$AA$4:$AA$23)*MAX(TeamForm!$AD$4:$AD$23)), AG43="BLANK", "0")</f>
        <v>5.3157061952731777</v>
      </c>
      <c r="AH66" s="260" cm="1">
        <f t="array" ref="AH66">_xlfn.IFS(AH43="A", (10*_xlfn.XLOOKUP($A66, TeamForm!$B$4:$B$23, TeamForm!$AC$4:$AC$23)*_xlfn.XLOOKUP(UPPER(AH22), TeamForm!$B$4:$B$23, TeamForm!$AB$4:$AB$23))/(MAX(TeamForm!$AC$4:$AC$23)*MAX(TeamForm!$AB$4:$AB$23)), AH43="H", (10*_xlfn.XLOOKUP($A66, TeamForm!$B$4:$B$23, TeamForm!$AA$4:$AA$23)*_xlfn.XLOOKUP(UPPER(AH22), TeamForm!$B$4:$B$23, TeamForm!$AD$4:$AD$23))/(MAX(TeamForm!$AA$4:$AA$23)*MAX(TeamForm!$AD$4:$AD$23)), AH43="BLANK", "0")</f>
        <v>4.1217168037195098</v>
      </c>
      <c r="AI66" s="260" cm="1">
        <f t="array" ref="AI66">_xlfn.IFS(AI43="A", (10*_xlfn.XLOOKUP($A66, TeamForm!$B$4:$B$23, TeamForm!$AC$4:$AC$23)*_xlfn.XLOOKUP(UPPER(AI22), TeamForm!$B$4:$B$23, TeamForm!$AB$4:$AB$23))/(MAX(TeamForm!$AC$4:$AC$23)*MAX(TeamForm!$AB$4:$AB$23)), AI43="H", (10*_xlfn.XLOOKUP($A66, TeamForm!$B$4:$B$23, TeamForm!$AA$4:$AA$23)*_xlfn.XLOOKUP(UPPER(AI22), TeamForm!$B$4:$B$23, TeamForm!$AD$4:$AD$23))/(MAX(TeamForm!$AA$4:$AA$23)*MAX(TeamForm!$AD$4:$AD$23)), AI43="BLANK", "0")</f>
        <v>4.1884473576403103</v>
      </c>
      <c r="AJ66" s="260" cm="1">
        <f t="array" ref="AJ66">_xlfn.IFS(AJ43="A", (10*_xlfn.XLOOKUP($A66, TeamForm!$B$4:$B$23, TeamForm!$AC$4:$AC$23)*_xlfn.XLOOKUP(UPPER(AJ22), TeamForm!$B$4:$B$23, TeamForm!$AB$4:$AB$23))/(MAX(TeamForm!$AC$4:$AC$23)*MAX(TeamForm!$AB$4:$AB$23)), AJ43="H", (10*_xlfn.XLOOKUP($A66, TeamForm!$B$4:$B$23, TeamForm!$AA$4:$AA$23)*_xlfn.XLOOKUP(UPPER(AJ22), TeamForm!$B$4:$B$23, TeamForm!$AD$4:$AD$23))/(MAX(TeamForm!$AA$4:$AA$23)*MAX(TeamForm!$AD$4:$AD$23)), AJ43="BLANK", "0")</f>
        <v>3.0912876027896323</v>
      </c>
      <c r="AK66" s="260" cm="1">
        <f t="array" ref="AK66">_xlfn.IFS(AK43="A", (10*_xlfn.XLOOKUP($A66, TeamForm!$B$4:$B$23, TeamForm!$AC$4:$AC$23)*_xlfn.XLOOKUP(UPPER(AK22), TeamForm!$B$4:$B$23, TeamForm!$AB$4:$AB$23))/(MAX(TeamForm!$AC$4:$AC$23)*MAX(TeamForm!$AB$4:$AB$23)), AK43="H", (10*_xlfn.XLOOKUP($A66, TeamForm!$B$4:$B$23, TeamForm!$AA$4:$AA$23)*_xlfn.XLOOKUP(UPPER(AK22), TeamForm!$B$4:$B$23, TeamForm!$AD$4:$AD$23))/(MAX(TeamForm!$AA$4:$AA$23)*MAX(TeamForm!$AD$4:$AD$23)), AK43="BLANK", "0")</f>
        <v>3.1365395861413319</v>
      </c>
      <c r="AL66" s="260" cm="1">
        <f t="array" ref="AL66">_xlfn.IFS(AL43="A", (10*_xlfn.XLOOKUP($A66, TeamForm!$B$4:$B$23, TeamForm!$AC$4:$AC$23)*_xlfn.XLOOKUP(UPPER(AL22), TeamForm!$B$4:$B$23, TeamForm!$AB$4:$AB$23))/(MAX(TeamForm!$AC$4:$AC$23)*MAX(TeamForm!$AB$4:$AB$23)), AL43="H", (10*_xlfn.XLOOKUP($A66, TeamForm!$B$4:$B$23, TeamForm!$AA$4:$AA$23)*_xlfn.XLOOKUP(UPPER(AL22), TeamForm!$B$4:$B$23, TeamForm!$AD$4:$AD$23))/(MAX(TeamForm!$AA$4:$AA$23)*MAX(TeamForm!$AD$4:$AD$23)), AL43="BLANK", "0")</f>
        <v>2.9666908720903575</v>
      </c>
      <c r="AM66" s="261" cm="1">
        <f t="array" ref="AM66">_xlfn.IFS(AM43="A", (10*_xlfn.XLOOKUP($A66, TeamForm!$B$4:$B$23, TeamForm!$AC$4:$AC$23)*_xlfn.XLOOKUP(UPPER(AM22), TeamForm!$B$4:$B$23, TeamForm!$AB$4:$AB$23))/(MAX(TeamForm!$AC$4:$AC$23)*MAX(TeamForm!$AB$4:$AB$23)), AM43="H", (10*_xlfn.XLOOKUP($A66, TeamForm!$B$4:$B$23, TeamForm!$AA$4:$AA$23)*_xlfn.XLOOKUP(UPPER(AM22), TeamForm!$B$4:$B$23, TeamForm!$AD$4:$AD$23))/(MAX(TeamForm!$AA$4:$AA$23)*MAX(TeamForm!$AD$4:$AD$23)), AM43="BLANK", "0")</f>
        <v>2.2325966020147345</v>
      </c>
      <c r="AO66" s="143" t="s">
        <v>74</v>
      </c>
      <c r="AP66" s="260" cm="1">
        <f t="array" ref="AP66">_xlfn.IFS(B43="A", 10*(MIN(TeamForm!$AA$4:$AA$23)*MIN(TeamForm!$AD$4:$AD$23))/(_xlfn.XLOOKUP($AO66, TeamForm!$B$4:$B$23, TeamForm!$AD$4:$AD$23)*_xlfn.XLOOKUP(UPPER(B22), TeamForm!$B$4:$B$23, TeamForm!$AA$4:$AA$23)), B43="H", 10*(MIN(TeamForm!$AB$4:$AB$23)*MIN(TeamForm!$AC$4:$AC$23))/(_xlfn.XLOOKUP($AO66, TeamForm!$B$4:$B$23, TeamForm!$AB$4:$AB$23)*_xlfn.XLOOKUP(UPPER(B22), TeamForm!$B$4:$B$23, TeamForm!$AC$4:$AC$23)), B43="BLANK", 0)</f>
        <v>4.610718367346939</v>
      </c>
      <c r="AQ66" s="260" cm="1">
        <f t="array" ref="AQ66">_xlfn.IFS(C43="A", 10*(MIN(TeamForm!$AA$4:$AA$23)*MIN(TeamForm!$AD$4:$AD$23))/(_xlfn.XLOOKUP($AO66, TeamForm!$B$4:$B$23, TeamForm!$AD$4:$AD$23)*_xlfn.XLOOKUP(UPPER(C22), TeamForm!$B$4:$B$23, TeamForm!$AA$4:$AA$23)), C43="H", 10*(MIN(TeamForm!$AB$4:$AB$23)*MIN(TeamForm!$AC$4:$AC$23))/(_xlfn.XLOOKUP($AO66, TeamForm!$B$4:$B$23, TeamForm!$AB$4:$AB$23)*_xlfn.XLOOKUP(UPPER(C22), TeamForm!$B$4:$B$23, TeamForm!$AC$4:$AC$23)), C43="BLANK", 0)</f>
        <v>3.0823433019254396</v>
      </c>
      <c r="AR66" s="260" cm="1">
        <f t="array" ref="AR66">_xlfn.IFS(D43="A", 10*(MIN(TeamForm!$AA$4:$AA$23)*MIN(TeamForm!$AD$4:$AD$23))/(_xlfn.XLOOKUP($AO66, TeamForm!$B$4:$B$23, TeamForm!$AD$4:$AD$23)*_xlfn.XLOOKUP(UPPER(D22), TeamForm!$B$4:$B$23, TeamForm!$AA$4:$AA$23)), D43="H", 10*(MIN(TeamForm!$AB$4:$AB$23)*MIN(TeamForm!$AC$4:$AC$23))/(_xlfn.XLOOKUP($AO66, TeamForm!$B$4:$B$23, TeamForm!$AB$4:$AB$23)*_xlfn.XLOOKUP(UPPER(D22), TeamForm!$B$4:$B$23, TeamForm!$AC$4:$AC$23)), D43="BLANK", 0)</f>
        <v>3.7314524750453453</v>
      </c>
      <c r="AS66" s="260" cm="1">
        <f t="array" ref="AS66">_xlfn.IFS(E43="A", 10*(MIN(TeamForm!$AA$4:$AA$23)*MIN(TeamForm!$AD$4:$AD$23))/(_xlfn.XLOOKUP($AO66, TeamForm!$B$4:$B$23, TeamForm!$AD$4:$AD$23)*_xlfn.XLOOKUP(UPPER(E22), TeamForm!$B$4:$B$23, TeamForm!$AA$4:$AA$23)), E43="H", 10*(MIN(TeamForm!$AB$4:$AB$23)*MIN(TeamForm!$AC$4:$AC$23))/(_xlfn.XLOOKUP($AO66, TeamForm!$B$4:$B$23, TeamForm!$AB$4:$AB$23)*_xlfn.XLOOKUP(UPPER(E22), TeamForm!$B$4:$B$23, TeamForm!$AC$4:$AC$23)), E43="BLANK", 0)</f>
        <v>10</v>
      </c>
      <c r="AT66" s="260" cm="1">
        <f t="array" ref="AT66">_xlfn.IFS(F43="A", 10*(MIN(TeamForm!$AA$4:$AA$23)*MIN(TeamForm!$AD$4:$AD$23))/(_xlfn.XLOOKUP($AO66, TeamForm!$B$4:$B$23, TeamForm!$AD$4:$AD$23)*_xlfn.XLOOKUP(UPPER(F22), TeamForm!$B$4:$B$23, TeamForm!$AA$4:$AA$23)), F43="H", 10*(MIN(TeamForm!$AB$4:$AB$23)*MIN(TeamForm!$AC$4:$AC$23))/(_xlfn.XLOOKUP($AO66, TeamForm!$B$4:$B$23, TeamForm!$AB$4:$AB$23)*_xlfn.XLOOKUP(UPPER(F22), TeamForm!$B$4:$B$23, TeamForm!$AC$4:$AC$23)), F43="BLANK", 0)</f>
        <v>7.8520408163265296</v>
      </c>
      <c r="AU66" s="260" cm="1">
        <f t="array" ref="AU66">_xlfn.IFS(G43="A", 10*(MIN(TeamForm!$AA$4:$AA$23)*MIN(TeamForm!$AD$4:$AD$23))/(_xlfn.XLOOKUP($AO66, TeamForm!$B$4:$B$23, TeamForm!$AD$4:$AD$23)*_xlfn.XLOOKUP(UPPER(G22), TeamForm!$B$4:$B$23, TeamForm!$AA$4:$AA$23)), G43="H", 10*(MIN(TeamForm!$AB$4:$AB$23)*MIN(TeamForm!$AC$4:$AC$23))/(_xlfn.XLOOKUP($AO66, TeamForm!$B$4:$B$23, TeamForm!$AB$4:$AB$23)*_xlfn.XLOOKUP(UPPER(G22), TeamForm!$B$4:$B$23, TeamForm!$AC$4:$AC$23)), G43="BLANK", 0)</f>
        <v>7.2485549132947975</v>
      </c>
      <c r="AV66" s="260" cm="1">
        <f t="array" ref="AV66">_xlfn.IFS(H43="A", 10*(MIN(TeamForm!$AA$4:$AA$23)*MIN(TeamForm!$AD$4:$AD$23))/(_xlfn.XLOOKUP($AO66, TeamForm!$B$4:$B$23, TeamForm!$AD$4:$AD$23)*_xlfn.XLOOKUP(UPPER(H22), TeamForm!$B$4:$B$23, TeamForm!$AA$4:$AA$23)), H43="H", 10*(MIN(TeamForm!$AB$4:$AB$23)*MIN(TeamForm!$AC$4:$AC$23))/(_xlfn.XLOOKUP($AO66, TeamForm!$B$4:$B$23, TeamForm!$AB$4:$AB$23)*_xlfn.XLOOKUP(UPPER(H22), TeamForm!$B$4:$B$23, TeamForm!$AC$4:$AC$23)), H43="BLANK", 0)</f>
        <v>10</v>
      </c>
      <c r="AW66" s="260" cm="1">
        <f t="array" ref="AW66">_xlfn.IFS(I43="A", 10*(MIN(TeamForm!$AA$4:$AA$23)*MIN(TeamForm!$AD$4:$AD$23))/(_xlfn.XLOOKUP($AO66, TeamForm!$B$4:$B$23, TeamForm!$AD$4:$AD$23)*_xlfn.XLOOKUP(UPPER(I22), TeamForm!$B$4:$B$23, TeamForm!$AA$4:$AA$23)), I43="H", 10*(MIN(TeamForm!$AB$4:$AB$23)*MIN(TeamForm!$AC$4:$AC$23))/(_xlfn.XLOOKUP($AO66, TeamForm!$B$4:$B$23, TeamForm!$AB$4:$AB$23)*_xlfn.XLOOKUP(UPPER(I22), TeamForm!$B$4:$B$23, TeamForm!$AC$4:$AC$23)), I43="BLANK", 0)</f>
        <v>3.4419762198177217</v>
      </c>
      <c r="AX66" s="260" cm="1">
        <f t="array" ref="AX66">_xlfn.IFS(J43="A", 10*(MIN(TeamForm!$AA$4:$AA$23)*MIN(TeamForm!$AD$4:$AD$23))/(_xlfn.XLOOKUP($AO66, TeamForm!$B$4:$B$23, TeamForm!$AD$4:$AD$23)*_xlfn.XLOOKUP(UPPER(J22), TeamForm!$B$4:$B$23, TeamForm!$AA$4:$AA$23)), J43="H", 10*(MIN(TeamForm!$AB$4:$AB$23)*MIN(TeamForm!$AC$4:$AC$23))/(_xlfn.XLOOKUP($AO66, TeamForm!$B$4:$B$23, TeamForm!$AB$4:$AB$23)*_xlfn.XLOOKUP(UPPER(J22), TeamForm!$B$4:$B$23, TeamForm!$AC$4:$AC$23)), J43="BLANK", 0)</f>
        <v>4.5189189189189181</v>
      </c>
      <c r="AY66" s="260" cm="1">
        <f t="array" ref="AY66">_xlfn.IFS(K43="A", 10*(MIN(TeamForm!$AA$4:$AA$23)*MIN(TeamForm!$AD$4:$AD$23))/(_xlfn.XLOOKUP($AO66, TeamForm!$B$4:$B$23, TeamForm!$AD$4:$AD$23)*_xlfn.XLOOKUP(UPPER(K22), TeamForm!$B$4:$B$23, TeamForm!$AA$4:$AA$23)), K43="H", 10*(MIN(TeamForm!$AB$4:$AB$23)*MIN(TeamForm!$AC$4:$AC$23))/(_xlfn.XLOOKUP($AO66, TeamForm!$B$4:$B$23, TeamForm!$AB$4:$AB$23)*_xlfn.XLOOKUP(UPPER(K22), TeamForm!$B$4:$B$23, TeamForm!$AC$4:$AC$23)), K43="BLANK", 0)</f>
        <v>3.5909021552546254</v>
      </c>
      <c r="AZ66" s="260" cm="1">
        <f t="array" ref="AZ66">_xlfn.IFS(L43="A", 10*(MIN(TeamForm!$AA$4:$AA$23)*MIN(TeamForm!$AD$4:$AD$23))/(_xlfn.XLOOKUP($AO66, TeamForm!$B$4:$B$23, TeamForm!$AD$4:$AD$23)*_xlfn.XLOOKUP(UPPER(L22), TeamForm!$B$4:$B$23, TeamForm!$AA$4:$AA$23)), L43="H", 10*(MIN(TeamForm!$AB$4:$AB$23)*MIN(TeamForm!$AC$4:$AC$23))/(_xlfn.XLOOKUP($AO66, TeamForm!$B$4:$B$23, TeamForm!$AB$4:$AB$23)*_xlfn.XLOOKUP(UPPER(L22), TeamForm!$B$4:$B$23, TeamForm!$AC$4:$AC$23)), L43="BLANK", 0)</f>
        <v>2.7842502218278615</v>
      </c>
      <c r="BA66" s="260" cm="1">
        <f t="array" ref="BA66">_xlfn.IFS(M43="A", 10*(MIN(TeamForm!$AA$4:$AA$23)*MIN(TeamForm!$AD$4:$AD$23))/(_xlfn.XLOOKUP($AO66, TeamForm!$B$4:$B$23, TeamForm!$AD$4:$AD$23)*_xlfn.XLOOKUP(UPPER(M22), TeamForm!$B$4:$B$23, TeamForm!$AA$4:$AA$23)), M43="H", 10*(MIN(TeamForm!$AB$4:$AB$23)*MIN(TeamForm!$AC$4:$AC$23))/(_xlfn.XLOOKUP($AO66, TeamForm!$B$4:$B$23, TeamForm!$AB$4:$AB$23)*_xlfn.XLOOKUP(UPPER(M22), TeamForm!$B$4:$B$23, TeamForm!$AC$4:$AC$23)), M43="BLANK", 0)</f>
        <v>8.6542443064182191</v>
      </c>
      <c r="BB66" s="260" cm="1">
        <f t="array" ref="BB66">_xlfn.IFS(N43="A", 10*(MIN(TeamForm!$AA$4:$AA$23)*MIN(TeamForm!$AD$4:$AD$23))/(_xlfn.XLOOKUP($AO66, TeamForm!$B$4:$B$23, TeamForm!$AD$4:$AD$23)*_xlfn.XLOOKUP(UPPER(N22), TeamForm!$B$4:$B$23, TeamForm!$AA$4:$AA$23)), N43="H", 10*(MIN(TeamForm!$AB$4:$AB$23)*MIN(TeamForm!$AC$4:$AC$23))/(_xlfn.XLOOKUP($AO66, TeamForm!$B$4:$B$23, TeamForm!$AB$4:$AB$23)*_xlfn.XLOOKUP(UPPER(N22), TeamForm!$B$4:$B$23, TeamForm!$AC$4:$AC$23)), N43="BLANK", 0)</f>
        <v>4.8661233993015127</v>
      </c>
      <c r="BC66" s="260" cm="1">
        <f t="array" ref="BC66">_xlfn.IFS(O43="A", 10*(MIN(TeamForm!$AA$4:$AA$23)*MIN(TeamForm!$AD$4:$AD$23))/(_xlfn.XLOOKUP($AO66, TeamForm!$B$4:$B$23, TeamForm!$AD$4:$AD$23)*_xlfn.XLOOKUP(UPPER(O22), TeamForm!$B$4:$B$23, TeamForm!$AA$4:$AA$23)), O43="H", 10*(MIN(TeamForm!$AB$4:$AB$23)*MIN(TeamForm!$AC$4:$AC$23))/(_xlfn.XLOOKUP($AO66, TeamForm!$B$4:$B$23, TeamForm!$AB$4:$AB$23)*_xlfn.XLOOKUP(UPPER(O22), TeamForm!$B$4:$B$23, TeamForm!$AC$4:$AC$23)), O43="BLANK", 0)</f>
        <v>3.3469209983645025</v>
      </c>
      <c r="BD66" s="260" cm="1">
        <f t="array" ref="BD66">_xlfn.IFS(P43="A", 10*(MIN(TeamForm!$AA$4:$AA$23)*MIN(TeamForm!$AD$4:$AD$23))/(_xlfn.XLOOKUP($AO66, TeamForm!$B$4:$B$23, TeamForm!$AD$4:$AD$23)*_xlfn.XLOOKUP(UPPER(P22), TeamForm!$B$4:$B$23, TeamForm!$AA$4:$AA$23)), P43="H", 10*(MIN(TeamForm!$AB$4:$AB$23)*MIN(TeamForm!$AC$4:$AC$23))/(_xlfn.XLOOKUP($AO66, TeamForm!$B$4:$B$23, TeamForm!$AB$4:$AB$23)*_xlfn.XLOOKUP(UPPER(P22), TeamForm!$B$4:$B$23, TeamForm!$AC$4:$AC$23)), P43="BLANK", 0)</f>
        <v>5.7854671280276833</v>
      </c>
      <c r="BE66" s="260" cm="1">
        <f t="array" ref="BE66">_xlfn.IFS(Q43="A", 10*(MIN(TeamForm!$AA$4:$AA$23)*MIN(TeamForm!$AD$4:$AD$23))/(_xlfn.XLOOKUP($AO66, TeamForm!$B$4:$B$23, TeamForm!$AD$4:$AD$23)*_xlfn.XLOOKUP(UPPER(Q22), TeamForm!$B$4:$B$23, TeamForm!$AA$4:$AA$23)), Q43="H", 10*(MIN(TeamForm!$AB$4:$AB$23)*MIN(TeamForm!$AC$4:$AC$23))/(_xlfn.XLOOKUP($AO66, TeamForm!$B$4:$B$23, TeamForm!$AB$4:$AB$23)*_xlfn.XLOOKUP(UPPER(Q22), TeamForm!$B$4:$B$23, TeamForm!$AC$4:$AC$23)), Q43="BLANK", 0)</f>
        <v>2.8500319578380799</v>
      </c>
      <c r="BF66" s="260" cm="1">
        <f t="array" ref="BF66">_xlfn.IFS(R43="A", 10*(MIN(TeamForm!$AA$4:$AA$23)*MIN(TeamForm!$AD$4:$AD$23))/(_xlfn.XLOOKUP($AO66, TeamForm!$B$4:$B$23, TeamForm!$AD$4:$AD$23)*_xlfn.XLOOKUP(UPPER(R22), TeamForm!$B$4:$B$23, TeamForm!$AA$4:$AA$23)), R43="H", 10*(MIN(TeamForm!$AB$4:$AB$23)*MIN(TeamForm!$AC$4:$AC$23))/(_xlfn.XLOOKUP($AO66, TeamForm!$B$4:$B$23, TeamForm!$AB$4:$AB$23)*_xlfn.XLOOKUP(UPPER(R22), TeamForm!$B$4:$B$23, TeamForm!$AC$4:$AC$23)), R43="BLANK", 0)</f>
        <v>4.994278994093305</v>
      </c>
      <c r="BG66" s="260" cm="1">
        <f t="array" ref="BG66">_xlfn.IFS(S43="A", 10*(MIN(TeamForm!$AA$4:$AA$23)*MIN(TeamForm!$AD$4:$AD$23))/(_xlfn.XLOOKUP($AO66, TeamForm!$B$4:$B$23, TeamForm!$AD$4:$AD$23)*_xlfn.XLOOKUP(UPPER(S22), TeamForm!$B$4:$B$23, TeamForm!$AA$4:$AA$23)), S43="H", 10*(MIN(TeamForm!$AB$4:$AB$23)*MIN(TeamForm!$AC$4:$AC$23))/(_xlfn.XLOOKUP($AO66, TeamForm!$B$4:$B$23, TeamForm!$AB$4:$AB$23)*_xlfn.XLOOKUP(UPPER(S22), TeamForm!$B$4:$B$23, TeamForm!$AC$4:$AC$23)), S43="BLANK", 0)</f>
        <v>6.6613545816733053</v>
      </c>
      <c r="BH66" s="260" cm="1">
        <f t="array" ref="BH66">_xlfn.IFS(T43="A", 10*(MIN(TeamForm!$AA$4:$AA$23)*MIN(TeamForm!$AD$4:$AD$23))/(_xlfn.XLOOKUP($AO66, TeamForm!$B$4:$B$23, TeamForm!$AD$4:$AD$23)*_xlfn.XLOOKUP(UPPER(T22), TeamForm!$B$4:$B$23, TeamForm!$AA$4:$AA$23)), T43="H", 10*(MIN(TeamForm!$AB$4:$AB$23)*MIN(TeamForm!$AC$4:$AC$23))/(_xlfn.XLOOKUP($AO66, TeamForm!$B$4:$B$23, TeamForm!$AB$4:$AB$23)*_xlfn.XLOOKUP(UPPER(T22), TeamForm!$B$4:$B$23, TeamForm!$AC$4:$AC$23)), T43="BLANK", 0)</f>
        <v>10</v>
      </c>
      <c r="BI66" s="260" cm="1">
        <f t="array" ref="BI66">_xlfn.IFS(U43="A", 10*(MIN(TeamForm!$AA$4:$AA$23)*MIN(TeamForm!$AD$4:$AD$23))/(_xlfn.XLOOKUP($AO66, TeamForm!$B$4:$B$23, TeamForm!$AD$4:$AD$23)*_xlfn.XLOOKUP(UPPER(U22), TeamForm!$B$4:$B$23, TeamForm!$AA$4:$AA$23)), U43="H", 10*(MIN(TeamForm!$AB$4:$AB$23)*MIN(TeamForm!$AC$4:$AC$23))/(_xlfn.XLOOKUP($AO66, TeamForm!$B$4:$B$23, TeamForm!$AB$4:$AB$23)*_xlfn.XLOOKUP(UPPER(U22), TeamForm!$B$4:$B$23, TeamForm!$AC$4:$AC$23)), U43="BLANK", 0)</f>
        <v>2.3396744083289605</v>
      </c>
      <c r="BJ66" s="260" cm="1">
        <f t="array" ref="BJ66">_xlfn.IFS(V43="A", 10*(MIN(TeamForm!$AA$4:$AA$23)*MIN(TeamForm!$AD$4:$AD$23))/(_xlfn.XLOOKUP($AO66, TeamForm!$B$4:$B$23, TeamForm!$AD$4:$AD$23)*_xlfn.XLOOKUP(UPPER(V22), TeamForm!$B$4:$B$23, TeamForm!$AA$4:$AA$23)), V43="H", 10*(MIN(TeamForm!$AB$4:$AB$23)*MIN(TeamForm!$AC$4:$AC$23))/(_xlfn.XLOOKUP($AO66, TeamForm!$B$4:$B$23, TeamForm!$AB$4:$AB$23)*_xlfn.XLOOKUP(UPPER(V22), TeamForm!$B$4:$B$23, TeamForm!$AC$4:$AC$23)), V43="BLANK", 0)</f>
        <v>5.4031855867346934</v>
      </c>
      <c r="BK66" s="260" cm="1">
        <f t="array" ref="BK66">_xlfn.IFS(W43="A", 10*(MIN(TeamForm!$AA$4:$AA$23)*MIN(TeamForm!$AD$4:$AD$23))/(_xlfn.XLOOKUP($AO66, TeamForm!$B$4:$B$23, TeamForm!$AD$4:$AD$23)*_xlfn.XLOOKUP(UPPER(W22), TeamForm!$B$4:$B$23, TeamForm!$AA$4:$AA$23)), W43="H", 10*(MIN(TeamForm!$AB$4:$AB$23)*MIN(TeamForm!$AC$4:$AC$23))/(_xlfn.XLOOKUP($AO66, TeamForm!$B$4:$B$23, TeamForm!$AB$4:$AB$23)*_xlfn.XLOOKUP(UPPER(W22), TeamForm!$B$4:$B$23, TeamForm!$AC$4:$AC$23)), W43="BLANK", 0)</f>
        <v>8.2229508196721302</v>
      </c>
      <c r="BL66" s="260" cm="1">
        <f t="array" ref="BL66">_xlfn.IFS(X43="A", 10*(MIN(TeamForm!$AA$4:$AA$23)*MIN(TeamForm!$AD$4:$AD$23))/(_xlfn.XLOOKUP($AO66, TeamForm!$B$4:$B$23, TeamForm!$AD$4:$AD$23)*_xlfn.XLOOKUP(UPPER(X22), TeamForm!$B$4:$B$23, TeamForm!$AA$4:$AA$23)), X43="H", 10*(MIN(TeamForm!$AB$4:$AB$23)*MIN(TeamForm!$AC$4:$AC$23))/(_xlfn.XLOOKUP($AO66, TeamForm!$B$4:$B$23, TeamForm!$AB$4:$AB$23)*_xlfn.XLOOKUP(UPPER(X22), TeamForm!$B$4:$B$23, TeamForm!$AC$4:$AC$23)), X43="BLANK", 0)</f>
        <v>5.0513595166163139</v>
      </c>
      <c r="BM66" s="260" cm="1">
        <f t="array" ref="BM66">_xlfn.IFS(Y43="A", 10*(MIN(TeamForm!$AA$4:$AA$23)*MIN(TeamForm!$AD$4:$AD$23))/(_xlfn.XLOOKUP($AO66, TeamForm!$B$4:$B$23, TeamForm!$AD$4:$AD$23)*_xlfn.XLOOKUP(UPPER(Y22), TeamForm!$B$4:$B$23, TeamForm!$AA$4:$AA$23)), Y43="H", 10*(MIN(TeamForm!$AB$4:$AB$23)*MIN(TeamForm!$AC$4:$AC$23))/(_xlfn.XLOOKUP($AO66, TeamForm!$B$4:$B$23, TeamForm!$AB$4:$AB$23)*_xlfn.XLOOKUP(UPPER(Y22), TeamForm!$B$4:$B$23, TeamForm!$AC$4:$AC$23)), Y43="BLANK", 0)</f>
        <v>4.1020626044011905</v>
      </c>
      <c r="BN66" s="260" cm="1">
        <f t="array" ref="BN66">_xlfn.IFS(Z43="A", 10*(MIN(TeamForm!$AA$4:$AA$23)*MIN(TeamForm!$AD$4:$AD$23))/(_xlfn.XLOOKUP($AO66, TeamForm!$B$4:$B$23, TeamForm!$AD$4:$AD$23)*_xlfn.XLOOKUP(UPPER(Z22), TeamForm!$B$4:$B$23, TeamForm!$AA$4:$AA$23)), Z43="H", 10*(MIN(TeamForm!$AB$4:$AB$23)*MIN(TeamForm!$AC$4:$AC$23))/(_xlfn.XLOOKUP($AO66, TeamForm!$B$4:$B$23, TeamForm!$AB$4:$AB$23)*_xlfn.XLOOKUP(UPPER(Z22), TeamForm!$B$4:$B$23, TeamForm!$AC$4:$AC$23)), Z43="BLANK", 0)</f>
        <v>10</v>
      </c>
      <c r="BO66" s="260" cm="1">
        <f t="array" ref="BO66">_xlfn.IFS(AA43="A", 10*(MIN(TeamForm!$AA$4:$AA$23)*MIN(TeamForm!$AD$4:$AD$23))/(_xlfn.XLOOKUP($AO66, TeamForm!$B$4:$B$23, TeamForm!$AD$4:$AD$23)*_xlfn.XLOOKUP(UPPER(AA22), TeamForm!$B$4:$B$23, TeamForm!$AA$4:$AA$23)), AA43="H", 10*(MIN(TeamForm!$AB$4:$AB$23)*MIN(TeamForm!$AC$4:$AC$23))/(_xlfn.XLOOKUP($AO66, TeamForm!$B$4:$B$23, TeamForm!$AB$4:$AB$23)*_xlfn.XLOOKUP(UPPER(AA22), TeamForm!$B$4:$B$23, TeamForm!$AC$4:$AC$23)), AA43="BLANK", 0)</f>
        <v>4.6818829887763389</v>
      </c>
      <c r="BP66" s="260" cm="1">
        <f t="array" ref="BP66">_xlfn.IFS(AB43="A", 10*(MIN(TeamForm!$AA$4:$AA$23)*MIN(TeamForm!$AD$4:$AD$23))/(_xlfn.XLOOKUP($AO66, TeamForm!$B$4:$B$23, TeamForm!$AD$4:$AD$23)*_xlfn.XLOOKUP(UPPER(AB22), TeamForm!$B$4:$B$23, TeamForm!$AA$4:$AA$23)), AB43="H", 10*(MIN(TeamForm!$AB$4:$AB$23)*MIN(TeamForm!$AC$4:$AC$23))/(_xlfn.XLOOKUP($AO66, TeamForm!$B$4:$B$23, TeamForm!$AB$4:$AB$23)*_xlfn.XLOOKUP(UPPER(AB22), TeamForm!$B$4:$B$23, TeamForm!$AC$4:$AC$23)), AB43="BLANK", 0)</f>
        <v>4.5943827841145319</v>
      </c>
      <c r="BQ66" s="260" cm="1">
        <f t="array" ref="BQ66">_xlfn.IFS(AC43="A", 10*(MIN(TeamForm!$AA$4:$AA$23)*MIN(TeamForm!$AD$4:$AD$23))/(_xlfn.XLOOKUP($AO66, TeamForm!$B$4:$B$23, TeamForm!$AD$4:$AD$23)*_xlfn.XLOOKUP(UPPER(AC22), TeamForm!$B$4:$B$23, TeamForm!$AA$4:$AA$23)), AC43="H", 10*(MIN(TeamForm!$AB$4:$AB$23)*MIN(TeamForm!$AC$4:$AC$23))/(_xlfn.XLOOKUP($AO66, TeamForm!$B$4:$B$23, TeamForm!$AB$4:$AB$23)*_xlfn.XLOOKUP(UPPER(AC22), TeamForm!$B$4:$B$23, TeamForm!$AC$4:$AC$23)), AC43="BLANK", 0)</f>
        <v>4.9555423829282734</v>
      </c>
      <c r="BR66" s="260" cm="1">
        <f t="array" ref="BR66">_xlfn.IFS(AD43="A", 10*(MIN(TeamForm!$AA$4:$AA$23)*MIN(TeamForm!$AD$4:$AD$23))/(_xlfn.XLOOKUP($AO66, TeamForm!$B$4:$B$23, TeamForm!$AD$4:$AD$23)*_xlfn.XLOOKUP(UPPER(AD22), TeamForm!$B$4:$B$23, TeamForm!$AA$4:$AA$23)), AD43="H", 10*(MIN(TeamForm!$AB$4:$AB$23)*MIN(TeamForm!$AC$4:$AC$23))/(_xlfn.XLOOKUP($AO66, TeamForm!$B$4:$B$23, TeamForm!$AB$4:$AB$23)*_xlfn.XLOOKUP(UPPER(AD22), TeamForm!$B$4:$B$23, TeamForm!$AC$4:$AC$23)), AD43="BLANK", 0)</f>
        <v>2.4598369437403642</v>
      </c>
      <c r="BS66" s="260" cm="1">
        <f t="array" ref="BS66">_xlfn.IFS(AE43="A", 10*(MIN(TeamForm!$AA$4:$AA$23)*MIN(TeamForm!$AD$4:$AD$23))/(_xlfn.XLOOKUP($AO66, TeamForm!$B$4:$B$23, TeamForm!$AD$4:$AD$23)*_xlfn.XLOOKUP(UPPER(AE22), TeamForm!$B$4:$B$23, TeamForm!$AA$4:$AA$23)), AE43="H", 10*(MIN(TeamForm!$AB$4:$AB$23)*MIN(TeamForm!$AC$4:$AC$23))/(_xlfn.XLOOKUP($AO66, TeamForm!$B$4:$B$23, TeamForm!$AB$4:$AB$23)*_xlfn.XLOOKUP(UPPER(AE22), TeamForm!$B$4:$B$23, TeamForm!$AC$4:$AC$23)), AE43="BLANK", 0)</f>
        <v>6.1270358306188921</v>
      </c>
      <c r="BT66" s="260" cm="1">
        <f t="array" ref="BT66">_xlfn.IFS(AF43="A", 10*(MIN(TeamForm!$AA$4:$AA$23)*MIN(TeamForm!$AD$4:$AD$23))/(_xlfn.XLOOKUP($AO66, TeamForm!$B$4:$B$23, TeamForm!$AD$4:$AD$23)*_xlfn.XLOOKUP(UPPER(AF22), TeamForm!$B$4:$B$23, TeamForm!$AA$4:$AA$23)), AF43="H", 10*(MIN(TeamForm!$AB$4:$AB$23)*MIN(TeamForm!$AC$4:$AC$23))/(_xlfn.XLOOKUP($AO66, TeamForm!$B$4:$B$23, TeamForm!$AB$4:$AB$23)*_xlfn.XLOOKUP(UPPER(AF22), TeamForm!$B$4:$B$23, TeamForm!$AC$4:$AC$23)), AF43="BLANK", 0)</f>
        <v>7.8520408163265296</v>
      </c>
      <c r="BU66" s="260" cm="1">
        <f t="array" ref="BU66">_xlfn.IFS(AG43="A", 10*(MIN(TeamForm!$AA$4:$AA$23)*MIN(TeamForm!$AD$4:$AD$23))/(_xlfn.XLOOKUP($AO66, TeamForm!$B$4:$B$23, TeamForm!$AD$4:$AD$23)*_xlfn.XLOOKUP(UPPER(AG22), TeamForm!$B$4:$B$23, TeamForm!$AA$4:$AA$23)), AG43="H", 10*(MIN(TeamForm!$AB$4:$AB$23)*MIN(TeamForm!$AC$4:$AC$23))/(_xlfn.XLOOKUP($AO66, TeamForm!$B$4:$B$23, TeamForm!$AB$4:$AB$23)*_xlfn.XLOOKUP(UPPER(AG22), TeamForm!$B$4:$B$23, TeamForm!$AC$4:$AC$23)), AG43="BLANK", 0)</f>
        <v>9.720930232558139</v>
      </c>
      <c r="BV66" s="260" cm="1">
        <f t="array" ref="BV66">_xlfn.IFS(AH43="A", 10*(MIN(TeamForm!$AA$4:$AA$23)*MIN(TeamForm!$AD$4:$AD$23))/(_xlfn.XLOOKUP($AO66, TeamForm!$B$4:$B$23, TeamForm!$AD$4:$AD$23)*_xlfn.XLOOKUP(UPPER(AH22), TeamForm!$B$4:$B$23, TeamForm!$AA$4:$AA$23)), AH43="H", 10*(MIN(TeamForm!$AB$4:$AB$23)*MIN(TeamForm!$AC$4:$AC$23))/(_xlfn.XLOOKUP($AO66, TeamForm!$B$4:$B$23, TeamForm!$AB$4:$AB$23)*_xlfn.XLOOKUP(UPPER(AH22), TeamForm!$B$4:$B$23, TeamForm!$AC$4:$AC$23)), AH43="BLANK", 0)</f>
        <v>9.1980440097799505</v>
      </c>
      <c r="BW66" s="260" cm="1">
        <f t="array" ref="BW66">_xlfn.IFS(AI43="A", 10*(MIN(TeamForm!$AA$4:$AA$23)*MIN(TeamForm!$AD$4:$AD$23))/(_xlfn.XLOOKUP($AO66, TeamForm!$B$4:$B$23, TeamForm!$AD$4:$AD$23)*_xlfn.XLOOKUP(UPPER(AI22), TeamForm!$B$4:$B$23, TeamForm!$AA$4:$AA$23)), AI43="H", 10*(MIN(TeamForm!$AB$4:$AB$23)*MIN(TeamForm!$AC$4:$AC$23))/(_xlfn.XLOOKUP($AO66, TeamForm!$B$4:$B$23, TeamForm!$AB$4:$AB$23)*_xlfn.XLOOKUP(UPPER(AI22), TeamForm!$B$4:$B$23, TeamForm!$AC$4:$AC$23)), AI43="BLANK", 0)</f>
        <v>7.8520408163265296</v>
      </c>
      <c r="BX66" s="260" cm="1">
        <f t="array" ref="BX66">_xlfn.IFS(AJ43="A", 10*(MIN(TeamForm!$AA$4:$AA$23)*MIN(TeamForm!$AD$4:$AD$23))/(_xlfn.XLOOKUP($AO66, TeamForm!$B$4:$B$23, TeamForm!$AD$4:$AD$23)*_xlfn.XLOOKUP(UPPER(AJ22), TeamForm!$B$4:$B$23, TeamForm!$AA$4:$AA$23)), AJ43="H", 10*(MIN(TeamForm!$AB$4:$AB$23)*MIN(TeamForm!$AC$4:$AC$23))/(_xlfn.XLOOKUP($AO66, TeamForm!$B$4:$B$23, TeamForm!$AB$4:$AB$23)*_xlfn.XLOOKUP(UPPER(AJ22), TeamForm!$B$4:$B$23, TeamForm!$AC$4:$AC$23)), AJ43="BLANK", 0)</f>
        <v>6.9795918367346941</v>
      </c>
      <c r="BY66" s="260" cm="1">
        <f t="array" ref="BY66">_xlfn.IFS(AK43="A", 10*(MIN(TeamForm!$AA$4:$AA$23)*MIN(TeamForm!$AD$4:$AD$23))/(_xlfn.XLOOKUP($AO66, TeamForm!$B$4:$B$23, TeamForm!$AD$4:$AD$23)*_xlfn.XLOOKUP(UPPER(AK22), TeamForm!$B$4:$B$23, TeamForm!$AA$4:$AA$23)), AK43="H", 10*(MIN(TeamForm!$AB$4:$AB$23)*MIN(TeamForm!$AC$4:$AC$23))/(_xlfn.XLOOKUP($AO66, TeamForm!$B$4:$B$23, TeamForm!$AB$4:$AB$23)*_xlfn.XLOOKUP(UPPER(AK22), TeamForm!$B$4:$B$23, TeamForm!$AC$4:$AC$23)), AK43="BLANK", 0)</f>
        <v>4.4716018648838842</v>
      </c>
      <c r="BZ66" s="260" cm="1">
        <f t="array" ref="BZ66">_xlfn.IFS(AL43="A", 10*(MIN(TeamForm!$AA$4:$AA$23)*MIN(TeamForm!$AD$4:$AD$23))/(_xlfn.XLOOKUP($AO66, TeamForm!$B$4:$B$23, TeamForm!$AD$4:$AD$23)*_xlfn.XLOOKUP(UPPER(AL22), TeamForm!$B$4:$B$23, TeamForm!$AA$4:$AA$23)), AL43="H", 10*(MIN(TeamForm!$AB$4:$AB$23)*MIN(TeamForm!$AC$4:$AC$23))/(_xlfn.XLOOKUP($AO66, TeamForm!$B$4:$B$23, TeamForm!$AB$4:$AB$23)*_xlfn.XLOOKUP(UPPER(AL22), TeamForm!$B$4:$B$23, TeamForm!$AC$4:$AC$23)), AL43="BLANK", 0)</f>
        <v>3.4534341965814286</v>
      </c>
      <c r="CA66" s="261" cm="1">
        <f t="array" ref="CA66">_xlfn.IFS(AM43="A", 10*(MIN(TeamForm!$AA$4:$AA$23)*MIN(TeamForm!$AD$4:$AD$23))/(_xlfn.XLOOKUP($AO66, TeamForm!$B$4:$B$23, TeamForm!$AD$4:$AD$23)*_xlfn.XLOOKUP(UPPER(AM22), TeamForm!$B$4:$B$23, TeamForm!$AA$4:$AA$23)), AM43="H", 10*(MIN(TeamForm!$AB$4:$AB$23)*MIN(TeamForm!$AC$4:$AC$23))/(_xlfn.XLOOKUP($AO66, TeamForm!$B$4:$B$23, TeamForm!$AB$4:$AB$23)*_xlfn.XLOOKUP(UPPER(AM22), TeamForm!$B$4:$B$23, TeamForm!$AC$4:$AC$23)), AM43="BLANK", 0)</f>
        <v>5.284450063211124</v>
      </c>
    </row>
    <row r="67" spans="1:191" ht="15.75" thickTop="1">
      <c r="A67" s="1"/>
      <c r="B67" s="1"/>
      <c r="C67" s="1"/>
    </row>
    <row r="68" spans="1:191" hidden="1">
      <c r="A68" s="81" t="s">
        <v>524</v>
      </c>
      <c r="B68" s="81"/>
      <c r="C68" s="81"/>
      <c r="D68" s="81"/>
      <c r="E68" s="81"/>
      <c r="F68" s="81"/>
      <c r="G68" s="81"/>
      <c r="H68" s="81"/>
    </row>
    <row r="69" spans="1:191" hidden="1">
      <c r="A69" s="255" t="s">
        <v>525</v>
      </c>
      <c r="B69" s="278">
        <v>1</v>
      </c>
      <c r="C69" s="279"/>
      <c r="D69" s="272"/>
      <c r="E69" s="81"/>
      <c r="F69" s="255" t="s">
        <v>525</v>
      </c>
      <c r="G69" s="278">
        <v>2</v>
      </c>
      <c r="H69" s="279"/>
      <c r="I69" s="272"/>
      <c r="J69" s="81"/>
      <c r="K69" s="255" t="s">
        <v>525</v>
      </c>
      <c r="L69" s="278">
        <v>3</v>
      </c>
      <c r="M69" s="279"/>
      <c r="N69" s="272"/>
      <c r="O69" s="81"/>
      <c r="P69" s="255" t="s">
        <v>525</v>
      </c>
      <c r="Q69" s="278">
        <v>4</v>
      </c>
      <c r="R69" s="279"/>
      <c r="S69" s="272"/>
      <c r="T69" s="81"/>
      <c r="U69" s="255" t="s">
        <v>525</v>
      </c>
      <c r="V69" s="278">
        <v>5</v>
      </c>
      <c r="W69" s="279"/>
      <c r="X69" s="272"/>
      <c r="Y69" s="81"/>
      <c r="Z69" s="255" t="s">
        <v>525</v>
      </c>
      <c r="AA69" s="278">
        <v>6</v>
      </c>
      <c r="AB69" s="279"/>
      <c r="AC69" s="272"/>
      <c r="AD69" s="81"/>
      <c r="AE69" s="255" t="s">
        <v>525</v>
      </c>
      <c r="AF69" s="278">
        <v>7</v>
      </c>
      <c r="AG69" s="279"/>
      <c r="AH69" s="272"/>
      <c r="AI69" s="81"/>
      <c r="AJ69" s="255" t="s">
        <v>525</v>
      </c>
      <c r="AK69" s="278">
        <v>8</v>
      </c>
      <c r="AL69" s="279"/>
      <c r="AM69" s="272"/>
      <c r="AN69" s="81"/>
      <c r="AO69" s="255" t="s">
        <v>525</v>
      </c>
      <c r="AP69" s="278">
        <v>9</v>
      </c>
      <c r="AQ69" s="279"/>
      <c r="AR69" s="272"/>
      <c r="AS69" s="81"/>
      <c r="AT69" s="255" t="s">
        <v>525</v>
      </c>
      <c r="AU69" s="278">
        <v>10</v>
      </c>
      <c r="AV69" s="279"/>
      <c r="AW69" s="272"/>
      <c r="AX69" s="81"/>
      <c r="AY69" s="255" t="s">
        <v>525</v>
      </c>
      <c r="AZ69" s="278">
        <v>11</v>
      </c>
      <c r="BA69" s="279"/>
      <c r="BB69" s="272"/>
      <c r="BC69" s="81"/>
      <c r="BD69" s="255" t="s">
        <v>525</v>
      </c>
      <c r="BE69" s="278">
        <v>12</v>
      </c>
      <c r="BF69" s="279"/>
      <c r="BG69" s="272"/>
      <c r="BH69" s="81"/>
      <c r="BI69" s="255" t="s">
        <v>525</v>
      </c>
      <c r="BJ69" s="278">
        <v>13</v>
      </c>
      <c r="BK69" s="279"/>
      <c r="BL69" s="272"/>
      <c r="BM69" s="81"/>
      <c r="BN69" s="255" t="s">
        <v>525</v>
      </c>
      <c r="BO69" s="278">
        <v>14</v>
      </c>
      <c r="BP69" s="279"/>
      <c r="BQ69" s="272"/>
      <c r="BR69" s="81"/>
      <c r="BS69" s="255" t="s">
        <v>525</v>
      </c>
      <c r="BT69" s="278">
        <v>15</v>
      </c>
      <c r="BU69" s="279"/>
      <c r="BV69" s="272"/>
      <c r="BW69" s="81"/>
      <c r="BX69" s="255" t="s">
        <v>525</v>
      </c>
      <c r="BY69" s="278">
        <v>16</v>
      </c>
      <c r="BZ69" s="279"/>
      <c r="CA69" s="272"/>
      <c r="CB69" s="81"/>
      <c r="CC69" s="255" t="s">
        <v>525</v>
      </c>
      <c r="CD69" s="278">
        <v>17</v>
      </c>
      <c r="CE69" s="279"/>
      <c r="CF69" s="272"/>
      <c r="CG69" s="81"/>
      <c r="CH69" s="255" t="s">
        <v>525</v>
      </c>
      <c r="CI69" s="278">
        <v>18</v>
      </c>
      <c r="CJ69" s="279"/>
      <c r="CK69" s="272"/>
      <c r="CL69" s="81"/>
      <c r="CM69" s="255" t="s">
        <v>525</v>
      </c>
      <c r="CN69" s="278">
        <v>19</v>
      </c>
      <c r="CO69" s="279"/>
      <c r="CP69" s="272"/>
      <c r="CQ69" s="81"/>
      <c r="CR69" s="255" t="s">
        <v>525</v>
      </c>
      <c r="CS69" s="278">
        <v>20</v>
      </c>
      <c r="CT69" s="279"/>
      <c r="CU69" s="272"/>
      <c r="CV69" s="81"/>
      <c r="CW69" s="255" t="s">
        <v>525</v>
      </c>
      <c r="CX69" s="278">
        <v>21</v>
      </c>
      <c r="CY69" s="279"/>
      <c r="CZ69" s="272"/>
      <c r="DA69" s="81"/>
      <c r="DB69" s="255" t="s">
        <v>525</v>
      </c>
      <c r="DC69" s="278">
        <v>22</v>
      </c>
      <c r="DD69" s="279"/>
      <c r="DE69" s="272"/>
      <c r="DF69" s="81"/>
      <c r="DG69" s="255" t="s">
        <v>525</v>
      </c>
      <c r="DH69" s="278">
        <v>23</v>
      </c>
      <c r="DI69" s="279"/>
      <c r="DJ69" s="272"/>
      <c r="DK69" s="81"/>
      <c r="DL69" s="255" t="s">
        <v>525</v>
      </c>
      <c r="DM69" s="278">
        <v>24</v>
      </c>
      <c r="DN69" s="279"/>
      <c r="DO69" s="272"/>
      <c r="DP69" s="81"/>
      <c r="DQ69" s="255" t="s">
        <v>525</v>
      </c>
      <c r="DR69" s="278">
        <v>25</v>
      </c>
      <c r="DS69" s="279"/>
      <c r="DT69" s="272"/>
      <c r="DU69" s="81"/>
      <c r="DV69" s="255" t="s">
        <v>525</v>
      </c>
      <c r="DW69" s="278">
        <v>26</v>
      </c>
      <c r="DX69" s="279"/>
      <c r="DY69" s="272"/>
      <c r="DZ69" s="81"/>
      <c r="EA69" s="255" t="s">
        <v>525</v>
      </c>
      <c r="EB69" s="278">
        <v>27</v>
      </c>
      <c r="EC69" s="279"/>
      <c r="ED69" s="272"/>
      <c r="EE69" s="81"/>
      <c r="EF69" s="255" t="s">
        <v>525</v>
      </c>
      <c r="EG69" s="278">
        <v>28</v>
      </c>
      <c r="EH69" s="279"/>
      <c r="EI69" s="272"/>
      <c r="EJ69" s="81"/>
      <c r="EK69" s="255" t="s">
        <v>525</v>
      </c>
      <c r="EL69" s="278">
        <v>29</v>
      </c>
      <c r="EM69" s="279"/>
      <c r="EN69" s="272"/>
      <c r="EO69" s="81"/>
      <c r="EP69" s="255" t="s">
        <v>525</v>
      </c>
      <c r="EQ69" s="278">
        <v>30</v>
      </c>
      <c r="ER69" s="279"/>
      <c r="ES69" s="272"/>
      <c r="ET69" s="81"/>
      <c r="EU69" s="255" t="s">
        <v>525</v>
      </c>
      <c r="EV69" s="278">
        <v>31</v>
      </c>
      <c r="EW69" s="279"/>
      <c r="EX69" s="272"/>
      <c r="EY69" s="81"/>
      <c r="EZ69" s="255" t="s">
        <v>525</v>
      </c>
      <c r="FA69" s="278">
        <v>32</v>
      </c>
      <c r="FB69" s="279"/>
      <c r="FC69" s="272"/>
      <c r="FD69" s="81"/>
      <c r="FE69" s="255" t="s">
        <v>525</v>
      </c>
      <c r="FF69" s="278">
        <v>33</v>
      </c>
      <c r="FG69" s="279"/>
      <c r="FH69" s="272"/>
      <c r="FI69" s="81"/>
      <c r="FJ69" s="255" t="s">
        <v>525</v>
      </c>
      <c r="FK69" s="278">
        <v>34</v>
      </c>
      <c r="FL69" s="279"/>
      <c r="FM69" s="272"/>
      <c r="FN69" s="81"/>
      <c r="FO69" s="255" t="s">
        <v>525</v>
      </c>
      <c r="FP69" s="278">
        <v>35</v>
      </c>
      <c r="FQ69" s="279"/>
      <c r="FR69" s="272"/>
      <c r="FS69" s="81"/>
      <c r="FT69" s="255" t="s">
        <v>525</v>
      </c>
      <c r="FU69" s="278">
        <v>36</v>
      </c>
      <c r="FV69" s="279"/>
      <c r="FW69" s="272"/>
      <c r="FX69" s="81"/>
      <c r="FY69" s="255" t="s">
        <v>525</v>
      </c>
      <c r="FZ69" s="278">
        <v>37</v>
      </c>
      <c r="GA69" s="279"/>
      <c r="GB69" s="272"/>
      <c r="GC69" s="81"/>
      <c r="GD69" s="255" t="s">
        <v>525</v>
      </c>
      <c r="GE69" s="278">
        <v>38</v>
      </c>
      <c r="GF69" s="279"/>
      <c r="GG69" s="272"/>
      <c r="GH69" s="81"/>
      <c r="GI69" s="81"/>
    </row>
    <row r="70" spans="1:191" hidden="1">
      <c r="A70" s="256" t="str" cm="1">
        <f t="array" ref="A70">_xlfn.IFS(INDEX($B$24:$AM$43,MATCH($A24,$A$24:$A$43,0),B$69)="A",LOWER($A24),INDEX($B$24:$AM$43,MATCH($A24,$A$24:$A$43,0),B$69)="H",UPPER($A24),INDEX($B$24:$AM$43,MATCH($A24,$A$24:$A$43,0),B$69)="BLANK","BLANK")</f>
        <v>ars</v>
      </c>
      <c r="B70" s="266" cm="1">
        <f t="array" ref="B70">IFERROR(INDEX($B$47:$AM$66, MATCH(UPPER(A70), $A$47:$A$66,0 ), B$69), "BLANK")</f>
        <v>3.7484637443670628</v>
      </c>
      <c r="C70" s="267" cm="1">
        <f t="array" ref="C70">IFERROR(INDEX($B$47:$AM$66, MATCH(UPPER(D70), $A$47:$A$66, 0), B$69), "BLANK")</f>
        <v>1.6643382218483707</v>
      </c>
      <c r="D70" s="358" t="str" cm="1">
        <f t="array" ref="D70">_xlfn.IFS(INDEX($B$24:$AM$43, MATCH(INDEX($A$3:$AM$22, MATCH(A70, $B$3:$B$22, 0), 1), $A$24:$A$43), B$69)="H", UPPER(INDEX($A$3:$AM$22, MATCH(A70, $B$3:$B$22, 0), 1)), INDEX($B$24:$AM$43, MATCH(INDEX($A$3:$AM$22, MATCH(A70, $B$3:$B$22, 0), 1), $A$24:$A$43), B$69)="A", LOWER(INDEX($A$3:$AM$22, MATCH(A70, $B$3:$B$22, 0), 1)), INDEX($B$24:$AM$43, MATCH(INDEX($A$3:$AM$22, MATCH(A70, $B$3:$B$22, 0), 1), $A$24:$A$43), B$69)="BLANK", "BLANK,")</f>
        <v>FUL</v>
      </c>
      <c r="E70" s="357"/>
      <c r="F70" s="256" t="str" cm="1">
        <f t="array" ref="F70">_xlfn.IFS(INDEX($B$24:$AM$43,MATCH($A24,$A$24:$A$43,0),G$69)="A",LOWER($A24),INDEX($B$24:$AM$43,MATCH($A24,$A$24:$A$43,0),G$69)="H",UPPER($A24),INDEX($B$24:$AM$43,MATCH($A24,$A$24:$A$43,0),G$69)="BLANK","BLANK")</f>
        <v>ARS</v>
      </c>
      <c r="G70" s="266" cm="1">
        <f t="array" ref="G70">IFERROR(INDEX($B$47:$AM$66, MATCH(UPPER(F70), $A$47:$A$66,0 ), G$69), "BLANK")</f>
        <v>4.3909219273989537</v>
      </c>
      <c r="H70" s="267" cm="1">
        <f t="array" ref="H70">IFERROR(INDEX($B$47:$AM$66, MATCH(UPPER(I70), $A$47:$A$66, 0), G$69), "BLANK")</f>
        <v>4.5131608006568165</v>
      </c>
      <c r="I70" s="358" t="str" cm="1">
        <f t="array" ref="I70">_xlfn.IFS(INDEX($B$24:$AM$43, MATCH(INDEX($A$3:$AM$22, MATCH(F70, $C$3:$C$22, 0), 1), $A$24:$A$43), G$69)="H", UPPER(INDEX($A$3:$AM$22, MATCH(F70, $C$3:$C$22, 0), 1)), INDEX($B$24:$AM$43, MATCH(INDEX($A$3:$AM$22, MATCH(F70, $C$3:$C$22, 0), 1), $A$24:$A$43), G$69)="A", LOWER(INDEX($A$3:$AM$22, MATCH(F70, $C$3:$C$22, 0), 1)), INDEX($B$24:$AM$43, MATCH(INDEX($A$3:$AM$22, MATCH(F70, $C$3:$C$22, 0), 1), $A$24:$A$43), G$69)="BLANK", "BLANK,")</f>
        <v>whu</v>
      </c>
      <c r="J70" s="357"/>
      <c r="K70" s="256" t="str" cm="1">
        <f t="array" ref="K70">_xlfn.IFS(INDEX($B$24:$AM$43,MATCH($A24,$A$24:$A$43,0),L$69)="A",LOWER($A24),INDEX($B$24:$AM$43,MATCH($A24,$A$24:$A$43,0),L$69)="H",UPPER($A24),INDEX($B$24:$AM$43,MATCH($A24,$A$24:$A$43,0),L$69)="BLANK","BLANK")</f>
        <v>ars</v>
      </c>
      <c r="L70" s="266" cm="1">
        <f t="array" ref="L70">IFERROR(INDEX($B$47:$AM$66, MATCH(UPPER(K70), $A$47:$A$66,0 ), L$69), "BLANK")</f>
        <v>1.9410097298622795</v>
      </c>
      <c r="M70" s="267" cm="1">
        <f t="array" ref="M70">IFERROR(INDEX($B$47:$AM$66, MATCH(UPPER(N70), $A$47:$A$66, 0), L$69), "BLANK")</f>
        <v>4.6937058845042596</v>
      </c>
      <c r="N70" s="358" t="str" cm="1">
        <f t="array" ref="N70">_xlfn.IFS(INDEX($B$24:$AM$43, MATCH(INDEX($A$3:$AM$22, MATCH(K70, $D$3:$D$22, 0), 1), $A$24:$A$43), L$69)="H", UPPER(INDEX($A$3:$AM$22, MATCH(K70, $D$3:$D$22, 0), 1)), INDEX($B$24:$AM$43, MATCH(INDEX($A$3:$AM$22, MATCH(K70, $D$3:$D$22, 0), 1), $A$24:$A$43), L$69)="A", LOWER(INDEX($A$3:$AM$22, MATCH(K70, $D$3:$D$22, 0), 1)), INDEX($B$24:$AM$43, MATCH(INDEX($A$3:$AM$22, MATCH(K70, $D$3:$D$22, 0), 1), $A$24:$A$43), L$69)="BLANK", "BLANK,")</f>
        <v>LIV</v>
      </c>
      <c r="O70" s="357"/>
      <c r="P70" s="256" t="str" cm="1">
        <f t="array" ref="P70">_xlfn.IFS(INDEX($B$24:$AM$43,MATCH($A24,$A$24:$A$43,0),Q$69)="A",LOWER($A24),INDEX($B$24:$AM$43,MATCH($A24,$A$24:$A$43,0),Q$69)="H",UPPER($A24),INDEX($B$24:$AM$43,MATCH($A24,$A$24:$A$43,0),Q$69)="BLANK","BLANK")</f>
        <v>ARS</v>
      </c>
      <c r="Q70" s="266" cm="1">
        <f t="array" ref="Q70">IFERROR(INDEX($B$47:$AM$66, MATCH(UPPER(P70), $A$47:$A$66,0 ), Q$69), "BLANK")</f>
        <v>5.3434499645595732</v>
      </c>
      <c r="R70" s="267" cm="1">
        <f t="array" ref="R70">IFERROR(INDEX($B$47:$AM$66, MATCH(UPPER(S70), $A$47:$A$66, 0), Q$69), "BLANK")</f>
        <v>2.8446143808700133</v>
      </c>
      <c r="S70" s="358" t="str" cm="1">
        <f t="array" ref="S70">_xlfn.IFS(INDEX($B$24:$AM$43, MATCH(INDEX($A$3:$AM$22, MATCH(P70, $E$3:$E$22, 0), 1), $A$24:$A$43), Q$69)="H", UPPER(INDEX($A$3:$AM$22, MATCH(P70, $E$3:$E$22, 0), 1)), INDEX($B$24:$AM$43, MATCH(INDEX($A$3:$AM$22, MATCH(P70, $E$3:$E$22, 0), 1), $A$24:$A$43), Q$69)="A", LOWER(INDEX($A$3:$AM$22, MATCH(P70, $E$3:$E$22, 0), 1)), INDEX($B$24:$AM$43, MATCH(INDEX($A$3:$AM$22, MATCH(P70, $E$3:$E$22, 0), 1), $A$24:$A$43), Q$69)="BLANK", "BLANK,")</f>
        <v>shu</v>
      </c>
      <c r="T70" s="357"/>
      <c r="U70" s="256" t="str" cm="1">
        <f t="array" ref="U70">_xlfn.IFS(INDEX($B$24:$AM$43,MATCH($A24,$A$24:$A$43,0),V$69)="A",LOWER($A24),INDEX($B$24:$AM$43,MATCH($A24,$A$24:$A$43,0),V$69)="H",UPPER($A24),INDEX($B$24:$AM$43,MATCH($A24,$A$24:$A$43,0),V$69)="BLANK","BLANK")</f>
        <v>ars</v>
      </c>
      <c r="V70" s="266" cm="1">
        <f t="array" ref="V70">IFERROR(INDEX($B$47:$AM$66, MATCH(UPPER(U70), $A$47:$A$66,0 ), V$69), "BLANK")</f>
        <v>1.5714713389846533</v>
      </c>
      <c r="W70" s="267" cm="1">
        <f t="array" ref="W70">IFERROR(INDEX($B$47:$AM$66, MATCH(UPPER(X70), $A$47:$A$66, 0), V$69), "BLANK")</f>
        <v>5.312730863475112</v>
      </c>
      <c r="X70" s="358" t="str" cm="1">
        <f t="array" ref="X70">_xlfn.IFS(INDEX($B$24:$AM$43, MATCH(INDEX($A$3:$AM$22, MATCH(U70, $F$3:$F$22, 0), 1), $A$24:$A$43), V$69)="H", UPPER(INDEX($A$3:$AM$22, MATCH(U70, $F$3:$F$22, 0), 1)), INDEX($B$24:$AM$43, MATCH(INDEX($A$3:$AM$22, MATCH(U70, $F$3:$F$22, 0), 1), $A$24:$A$43), V$69)="A", LOWER(INDEX($A$3:$AM$22, MATCH(U70, $F$3:$F$22, 0), 1)), INDEX($B$24:$AM$43, MATCH(INDEX($A$3:$AM$22, MATCH(U70, $F$3:$F$22, 0), 1), $A$24:$A$43), V$69)="BLANK", "BLANK,")</f>
        <v>MCI</v>
      </c>
      <c r="Y70" s="357"/>
      <c r="Z70" s="256" t="str" cm="1">
        <f t="array" ref="Z70">_xlfn.IFS(INDEX($B$24:$AM$43,MATCH($A24,$A$24:$A$43,0),AA$69)="A",LOWER($A24),INDEX($B$24:$AM$43,MATCH($A24,$A$24:$A$43,0),AA$69)="H",UPPER($A24),INDEX($B$24:$AM$43,MATCH($A24,$A$24:$A$43,0),AA$69)="BLANK","BLANK")</f>
        <v>ARS</v>
      </c>
      <c r="AA70" s="266" cm="1">
        <f t="array" ref="AA70">IFERROR(INDEX($B$47:$AM$66, MATCH(UPPER(Z70), $A$47:$A$66,0 ), AA$69), "BLANK")</f>
        <v>3.6640799756979923</v>
      </c>
      <c r="AB70" s="267" cm="1">
        <f t="array" ref="AB70">IFERROR(INDEX($B$47:$AM$66, MATCH(UPPER(AC70), $A$47:$A$66, 0), AA$69), "BLANK")</f>
        <v>5.4742288376045032</v>
      </c>
      <c r="AC70" s="358" t="str" cm="1">
        <f t="array" ref="AC70">_xlfn.IFS(INDEX($B$24:$AM$43, MATCH(INDEX($A$3:$AM$22, MATCH(Z70, $G$3:$G$22, 0), 1), $A$24:$A$43), AA$69)="H", UPPER(INDEX($A$3:$AM$22, MATCH(Z70, $G$3:$G$22, 0), 1)), INDEX($B$24:$AM$43, MATCH(INDEX($A$3:$AM$22, MATCH(Z70, $G$3:$G$22, 0), 1), $A$24:$A$43), AA$69)="A", LOWER(INDEX($A$3:$AM$22, MATCH(Z70, $G$3:$G$22, 0), 1)), INDEX($B$24:$AM$43, MATCH(INDEX($A$3:$AM$22, MATCH(Z70, $G$3:$G$22, 0), 1), $A$24:$A$43), AA$69)="BLANK", "BLANK,")</f>
        <v>lei</v>
      </c>
      <c r="AD70" s="357"/>
      <c r="AE70" s="256" t="str" cm="1">
        <f t="array" ref="AE70">_xlfn.IFS(INDEX($B$24:$AM$43,MATCH($A24,$A$24:$A$43,0),AF$69)="A",LOWER($A24),INDEX($B$24:$AM$43,MATCH($A24,$A$24:$A$43,0),AF$69)="H",UPPER($A24),INDEX($B$24:$AM$43,MATCH($A24,$A$24:$A$43,0),AF$69)="BLANK","BLANK")</f>
        <v>ars</v>
      </c>
      <c r="AF70" s="266" cm="1">
        <f t="array" ref="AF70">IFERROR(INDEX($B$47:$AM$66, MATCH(UPPER(AE70), $A$47:$A$66,0 ), AF$69), "BLANK")</f>
        <v>2.0260291643107928</v>
      </c>
      <c r="AG70" s="267" cm="1">
        <f t="array" ref="AG70">IFERROR(INDEX($B$47:$AM$66, MATCH(UPPER(AH70), $A$47:$A$66, 0), AF$69), "BLANK")</f>
        <v>4.5853702145989015</v>
      </c>
      <c r="AH70" s="358" t="str" cm="1">
        <f t="array" ref="AH70">_xlfn.IFS(INDEX($B$24:$AM$43, MATCH(INDEX($A$3:$AM$22, MATCH(AE70, $H$3:$H$22, 0), 1), $A$24:$A$43), AF$69)="H", UPPER(INDEX($A$3:$AM$22, MATCH(AE70, $H$3:$H$22, 0), 1)), INDEX($B$24:$AM$43, MATCH(INDEX($A$3:$AM$22, MATCH(AE70, $H$3:$H$22, 0), 1), $A$24:$A$43), AF$69)="A", LOWER(INDEX($A$3:$AM$22, MATCH(AE70, $H$3:$H$22, 0), 1)), INDEX($B$24:$AM$43, MATCH(INDEX($A$3:$AM$22, MATCH(AE70, $H$3:$H$22, 0), 1), $A$24:$A$43), AF$69)="BLANK", "BLANK,")</f>
        <v>MUN</v>
      </c>
      <c r="AI70" s="357"/>
      <c r="AJ70" s="256" t="str" cm="1">
        <f t="array" ref="AJ70">_xlfn.IFS(INDEX($B$24:$AM$43,MATCH($A24,$A$24:$A$43,0),AK$69)="A",LOWER($A24),INDEX($B$24:$AM$43,MATCH($A24,$A$24:$A$43,0),AK$69)="H",UPPER($A24),INDEX($B$24:$AM$43,MATCH($A24,$A$24:$A$43,0),AK$69)="BLANK","BLANK")</f>
        <v>ARS</v>
      </c>
      <c r="AK70" s="266" cm="1">
        <f t="array" ref="AK70">IFERROR(INDEX($B$47:$AM$66, MATCH(UPPER(AJ70), $A$47:$A$66,0 ), AK$69), "BLANK")</f>
        <v>3.8038118391780014</v>
      </c>
      <c r="AL70" s="267" cm="1">
        <f t="array" ref="AL70">IFERROR(INDEX($B$47:$AM$66, MATCH(UPPER(AM70), $A$47:$A$66, 0), AK$69), "BLANK")</f>
        <v>3.1952296417679453</v>
      </c>
      <c r="AM70" s="358" t="str" cm="1">
        <f t="array" ref="AM70">_xlfn.IFS(INDEX($B$24:$AM$43, MATCH(INDEX($A$3:$AM$22, MATCH(AJ70, $I$3:$I$22, 0), 1), $A$24:$A$43), AK$69)="H", UPPER(INDEX($A$3:$AM$22, MATCH(AJ70, $I$3:$I$22, 0), 1)), INDEX($B$24:$AM$43, MATCH(INDEX($A$3:$AM$22, MATCH(AJ70, $I$3:$I$22, 0), 1), $A$24:$A$43), AK$69)="A", LOWER(INDEX($A$3:$AM$22, MATCH(AJ70, $I$3:$I$22, 0), 1)), INDEX($B$24:$AM$43, MATCH(INDEX($A$3:$AM$22, MATCH(AJ70, $I$3:$I$22, 0), 1), $A$24:$A$43), AK$69)="BLANK", "BLANK,")</f>
        <v>avl</v>
      </c>
      <c r="AN70" s="357"/>
      <c r="AO70" s="256" t="str" cm="1">
        <f t="array" ref="AO70">_xlfn.IFS(INDEX($B$24:$AM$43,MATCH($A24,$A$24:$A$43,0),AP$69)="A",LOWER($A24),INDEX($B$24:$AM$43,MATCH($A24,$A$24:$A$43,0),AP$69)="H",UPPER($A24),INDEX($B$24:$AM$43,MATCH($A24,$A$24:$A$43,0),AP$69)="BLANK","BLANK")</f>
        <v>ars</v>
      </c>
      <c r="AP70" s="266" cm="1">
        <f t="array" ref="AP70">IFERROR(INDEX($B$47:$AM$66, MATCH(UPPER(AO70), $A$47:$A$66,0 ), AP$69), "BLANK")</f>
        <v>3.7484637443670628</v>
      </c>
      <c r="AQ70" s="267" cm="1">
        <f t="array" ref="AQ70">IFERROR(INDEX($B$47:$AM$66, MATCH(UPPER(AR70), $A$47:$A$66, 0), AP$69), "BLANK")</f>
        <v>1.6643382218483707</v>
      </c>
      <c r="AR70" s="358" t="str" cm="1">
        <f t="array" ref="AR70">_xlfn.IFS(INDEX($B$24:$AM$43, MATCH(INDEX($A$3:$AM$22, MATCH(AO70, $J$3:$J$22, 0), 1), $A$24:$A$43), AP$69)="H", UPPER(INDEX($A$3:$AM$22, MATCH(AO70, $J$3:$J$22, 0), 1)), INDEX($B$24:$AM$43, MATCH(INDEX($A$3:$AM$22, MATCH(AO70, $J$3:$J$22, 0), 1), $A$24:$A$43), AP$69)="A", LOWER(INDEX($A$3:$AM$22, MATCH(AO70, $J$3:$J$22, 0), 1)), INDEX($B$24:$AM$43, MATCH(INDEX($A$3:$AM$22, MATCH(AO70, $J$3:$J$22, 0), 1), $A$24:$A$43), AP$69)="BLANK", "BLANK,")</f>
        <v>LEE</v>
      </c>
      <c r="AS70" s="357"/>
      <c r="AT70" s="256" t="str" cm="1">
        <f t="array" ref="AT70">_xlfn.IFS(INDEX($B$24:$AM$43,MATCH($A24,$A$24:$A$43,0),AU$69)="A",LOWER($A24),INDEX($B$24:$AM$43,MATCH($A24,$A$24:$A$43,0),AU$69)="H",UPPER($A24),INDEX($B$24:$AM$43,MATCH($A24,$A$24:$A$43,0),AU$69)="BLANK","BLANK")</f>
        <v>ARS</v>
      </c>
      <c r="AU70" s="266" cm="1">
        <f t="array" ref="AU70">IFERROR(INDEX($B$47:$AM$66, MATCH(UPPER(AT70), $A$47:$A$66,0 ), AU$69), "BLANK")</f>
        <v>2.6248526141696149</v>
      </c>
      <c r="AV70" s="267" cm="1">
        <f t="array" ref="AV70">IFERROR(INDEX($B$47:$AM$66, MATCH(UPPER(AW70), $A$47:$A$66, 0), AU$69), "BLANK")</f>
        <v>3.7575371356608547</v>
      </c>
      <c r="AW70" s="358" t="str" cm="1">
        <f t="array" ref="AW70">_xlfn.IFS(INDEX($B$24:$AM$43, MATCH(INDEX($A$3:$AM$22, MATCH(AT70, $K$3:$K$22, 0), 1), $A$24:$A$43), AU$69)="H", UPPER(INDEX($A$3:$AM$22, MATCH(AT70, $K$3:$K$22, 0), 1)), INDEX($B$24:$AM$43, MATCH(INDEX($A$3:$AM$22, MATCH(AT70, $K$3:$K$22, 0), 1), $A$24:$A$43), AU$69)="A", LOWER(INDEX($A$3:$AM$22, MATCH(AT70, $K$3:$K$22, 0), 1)), INDEX($B$24:$AM$43, MATCH(INDEX($A$3:$AM$22, MATCH(AT70, $K$3:$K$22, 0), 1), $A$24:$A$43), AU$69)="BLANK", "BLANK,")</f>
        <v>wol</v>
      </c>
      <c r="AX70" s="357"/>
      <c r="AY70" s="256" t="str" cm="1">
        <f t="array" ref="AY70">_xlfn.IFS(INDEX($B$24:$AM$43,MATCH($A24,$A$24:$A$43,0),AZ$69)="A",LOWER($A24),INDEX($B$24:$AM$43,MATCH($A24,$A$24:$A$43,0),AZ$69)="H",UPPER($A24),INDEX($B$24:$AM$43,MATCH($A24,$A$24:$A$43,0),AZ$69)="BLANK","BLANK")</f>
        <v>ars</v>
      </c>
      <c r="AZ70" s="266" cm="1">
        <f t="array" ref="AZ70">IFERROR(INDEX($B$47:$AM$66, MATCH(UPPER(AY70), $A$47:$A$66,0 ), AZ$69), "BLANK")</f>
        <v>2.8070556742168615</v>
      </c>
      <c r="BA70" s="267" cm="1">
        <f t="array" ref="BA70">IFERROR(INDEX($B$47:$AM$66, MATCH(UPPER(BB70), $A$47:$A$66, 0), AZ$69), "BLANK")</f>
        <v>2.9225436532608384</v>
      </c>
      <c r="BB70" s="358" t="str" cm="1">
        <f t="array" ref="BB70">_xlfn.IFS(INDEX($B$24:$AM$43, MATCH(INDEX($A$3:$AM$22, MATCH(AY70, $L$3:$L$22, 0), 1), $A$24:$A$43), AZ$69)="H", UPPER(INDEX($A$3:$AM$22, MATCH(AY70, $L$3:$L$22, 0), 1)), INDEX($B$24:$AM$43, MATCH(INDEX($A$3:$AM$22, MATCH(AY70, $L$3:$L$22, 0), 1), $A$24:$A$43), AZ$69)="A", LOWER(INDEX($A$3:$AM$22, MATCH(AY70, $L$3:$L$22, 0), 1)), INDEX($B$24:$AM$43, MATCH(INDEX($A$3:$AM$22, MATCH(AY70, $L$3:$L$22, 0), 1), $A$24:$A$43), AZ$69)="BLANK", "BLANK,")</f>
        <v>TOT</v>
      </c>
      <c r="BC70" s="357"/>
      <c r="BD70" s="256" t="str" cm="1">
        <f t="array" ref="BD70">_xlfn.IFS(INDEX($B$24:$AM$43,MATCH($A24,$A$24:$A$43,0),BE$69)="A",LOWER($A24),INDEX($B$24:$AM$43,MATCH($A24,$A$24:$A$43,0),BE$69)="H",UPPER($A24),INDEX($B$24:$AM$43,MATCH($A24,$A$24:$A$43,0),BE$69)="BLANK","BLANK")</f>
        <v>ARS</v>
      </c>
      <c r="BE70" s="266" cm="1">
        <f t="array" ref="BE70">IFERROR(INDEX($B$47:$AM$66, MATCH(UPPER(BD70), $A$47:$A$66,0 ), BE$69), "BLANK")</f>
        <v>4.1432288955969607</v>
      </c>
      <c r="BF70" s="267" cm="1">
        <f t="array" ref="BF70">IFERROR(INDEX($B$47:$AM$66, MATCH(UPPER(BG70), $A$47:$A$66, 0), BE$69), "BLANK")</f>
        <v>3.0063237255189552</v>
      </c>
      <c r="BG70" s="358" t="str" cm="1">
        <f t="array" ref="BG70">_xlfn.IFS(INDEX($B$24:$AM$43, MATCH(INDEX($A$3:$AM$22, MATCH(BD70, $M$3:$M$22, 0), 1), $A$24:$A$43), BE$69)="H", UPPER(INDEX($A$3:$AM$22, MATCH(BD70, $M$3:$M$22, 0), 1)), INDEX($B$24:$AM$43, MATCH(INDEX($A$3:$AM$22, MATCH(BD70, $M$3:$M$22, 0), 1), $A$24:$A$43), BE$69)="A", LOWER(INDEX($A$3:$AM$22, MATCH(BD70, $M$3:$M$22, 0), 1)), INDEX($B$24:$AM$43, MATCH(INDEX($A$3:$AM$22, MATCH(BD70, $M$3:$M$22, 0), 1), $A$24:$A$43), BE$69)="BLANK", "BLANK,")</f>
        <v>bur</v>
      </c>
      <c r="BH70" s="357"/>
      <c r="BI70" s="256" t="str" cm="1">
        <f t="array" ref="BI70">_xlfn.IFS(INDEX($B$24:$AM$43,MATCH($A24,$A$24:$A$43,0),BJ$69)="A",LOWER($A24),INDEX($B$24:$AM$43,MATCH($A24,$A$24:$A$43,0),BJ$69)="H",UPPER($A24),INDEX($B$24:$AM$43,MATCH($A24,$A$24:$A$43,0),BJ$69)="BLANK","BLANK")</f>
        <v>ARS</v>
      </c>
      <c r="BJ70" s="266" cm="1">
        <f t="array" ref="BJ70">IFERROR(INDEX($B$47:$AM$66, MATCH(UPPER(BI70), $A$47:$A$66,0 ), BJ$69), "BLANK")</f>
        <v>2.7480599817734941</v>
      </c>
      <c r="BK70" s="267" cm="1">
        <f t="array" ref="BK70">IFERROR(INDEX($B$47:$AM$66, MATCH(UPPER(BL70), $A$47:$A$66, 0), BJ$69), "BLANK")</f>
        <v>6.119228610011076</v>
      </c>
      <c r="BL70" s="358" t="str" cm="1">
        <f t="array" ref="BL70">_xlfn.IFS(INDEX($B$24:$AM$43, MATCH(INDEX($A$3:$AM$22, MATCH(BI70, $N$3:$N$22, 0), 1), $A$24:$A$43), BJ$69)="H", UPPER(INDEX($A$3:$AM$22, MATCH(BI70, $N$3:$N$22, 0), 1)), INDEX($B$24:$AM$43, MATCH(INDEX($A$3:$AM$22, MATCH(BI70, $N$3:$N$22, 0), 1), $A$24:$A$43), BJ$69)="A", LOWER(INDEX($A$3:$AM$22, MATCH(BI70, $N$3:$N$22, 0), 1)), INDEX($B$24:$AM$43, MATCH(INDEX($A$3:$AM$22, MATCH(BI70, $N$3:$N$22, 0), 1), $A$24:$A$43), BJ$69)="BLANK", "BLANK,")</f>
        <v>sou</v>
      </c>
      <c r="BM70" s="357"/>
      <c r="BN70" s="256" t="str" cm="1">
        <f t="array" ref="BN70">_xlfn.IFS(INDEX($B$24:$AM$43,MATCH($A24,$A$24:$A$43,0),BO$69)="A",LOWER($A24),INDEX($B$24:$AM$43,MATCH($A24,$A$24:$A$43,0),BO$69)="H",UPPER($A24),INDEX($B$24:$AM$43,MATCH($A24,$A$24:$A$43,0),BO$69)="BLANK","BLANK")</f>
        <v>ars</v>
      </c>
      <c r="BO70" s="266" cm="1">
        <f t="array" ref="BO70">IFERROR(INDEX($B$47:$AM$66, MATCH(UPPER(BN70), $A$47:$A$66,0 ), BO$69), "BLANK")</f>
        <v>2.6550490492592695</v>
      </c>
      <c r="BP70" s="267" cm="1">
        <f t="array" ref="BP70">IFERROR(INDEX($B$47:$AM$66, MATCH(UPPER(BQ70), $A$47:$A$66, 0), BO$69), "BLANK")</f>
        <v>3.7841901441360166</v>
      </c>
      <c r="BQ70" s="358" t="str" cm="1">
        <f t="array" ref="BQ70">_xlfn.IFS(INDEX($B$24:$AM$43, MATCH(INDEX($A$3:$AM$22, MATCH(BN70, $O$3:$O$22, 0), 1), $A$24:$A$43), BO$69)="H", UPPER(INDEX($A$3:$AM$22, MATCH(BN70, $O$3:$O$22, 0), 1)), INDEX($B$24:$AM$43, MATCH(INDEX($A$3:$AM$22, MATCH(BN70, $O$3:$O$22, 0), 1), $A$24:$A$43), BO$69)="A", LOWER(INDEX($A$3:$AM$22, MATCH(BN70, $O$3:$O$22, 0), 1)), INDEX($B$24:$AM$43, MATCH(INDEX($A$3:$AM$22, MATCH(BN70, $O$3:$O$22, 0), 1), $A$24:$A$43), BO$69)="BLANK", "BLANK,")</f>
        <v>EVE</v>
      </c>
      <c r="BR70" s="357"/>
      <c r="BS70" s="256" t="str" cm="1">
        <f t="array" ref="BS70">_xlfn.IFS(INDEX($B$24:$AM$43,MATCH($A24,$A$24:$A$43,0),BT$69)="A",LOWER($A24),INDEX($B$24:$AM$43,MATCH($A24,$A$24:$A$43,0),BT$69)="H",UPPER($A24),INDEX($B$24:$AM$43,MATCH($A24,$A$24:$A$43,0),BT$69)="BLANK","BLANK")</f>
        <v>ARS</v>
      </c>
      <c r="BT70" s="266" cm="1">
        <f t="array" ref="BT70">IFERROR(INDEX($B$47:$AM$66, MATCH(UPPER(BS70), $A$47:$A$66,0 ), BT$69), "BLANK")</f>
        <v>4.5568507311980113</v>
      </c>
      <c r="BU70" s="267" cm="1">
        <f t="array" ref="BU70">IFERROR(INDEX($B$47:$AM$66, MATCH(UPPER(BV70), $A$47:$A$66, 0), BT$69), "BLANK")</f>
        <v>5.6826133794589344</v>
      </c>
      <c r="BV70" s="358" t="str" cm="1">
        <f t="array" ref="BV70">_xlfn.IFS(INDEX($B$24:$AM$43, MATCH(INDEX($A$3:$AM$22, MATCH(BS70, $P$3:$P$22, 0), 1), $A$24:$A$43), BT$69)="H", UPPER(INDEX($A$3:$AM$22, MATCH(BS70, $P$3:$P$22, 0), 1)), INDEX($B$24:$AM$43, MATCH(INDEX($A$3:$AM$22, MATCH(BS70, $P$3:$P$22, 0), 1), $A$24:$A$43), BT$69)="A", LOWER(INDEX($A$3:$AM$22, MATCH(BS70, $P$3:$P$22, 0), 1)), INDEX($B$24:$AM$43, MATCH(INDEX($A$3:$AM$22, MATCH(BS70, $P$3:$P$22, 0), 1), $A$24:$A$43), BT$69)="BLANK", "BLANK,")</f>
        <v>che</v>
      </c>
      <c r="BW70" s="357"/>
      <c r="BX70" s="256" t="str" cm="1">
        <f t="array" ref="BX70">_xlfn.IFS(INDEX($B$24:$AM$43,MATCH($A24,$A$24:$A$43,0),BY$69)="A",LOWER($A24),INDEX($B$24:$AM$43,MATCH($A24,$A$24:$A$43,0),BY$69)="H",UPPER($A24),INDEX($B$24:$AM$43,MATCH($A24,$A$24:$A$43,0),BY$69)="BLANK","BLANK")</f>
        <v>ars</v>
      </c>
      <c r="BY70" s="266" cm="1">
        <f t="array" ref="BY70">IFERROR(INDEX($B$47:$AM$66, MATCH(UPPER(BX70), $A$47:$A$66,0 ), BY$69), "BLANK")</f>
        <v>2.7421647525906701</v>
      </c>
      <c r="BZ70" s="267" cm="1">
        <f t="array" ref="BZ70">IFERROR(INDEX($B$47:$AM$66, MATCH(UPPER(CA70), $A$47:$A$66, 0), BY$69), "BLANK")</f>
        <v>2.6166843433419884</v>
      </c>
      <c r="CA70" s="358" t="str" cm="1">
        <f t="array" ref="CA70">_xlfn.IFS(INDEX($B$24:$AM$43, MATCH(INDEX($A$3:$AM$22, MATCH(BX70, $Q$3:$Q$22, 0), 1), $A$24:$A$43), BY$69)="H", UPPER(INDEX($A$3:$AM$22, MATCH(BX70, $Q$3:$Q$22, 0), 1)), INDEX($B$24:$AM$43, MATCH(INDEX($A$3:$AM$22, MATCH(BX70, $Q$3:$Q$22, 0), 1), $A$24:$A$43), BY$69)="A", LOWER(INDEX($A$3:$AM$22, MATCH(BX70, $Q$3:$Q$22, 0), 1)), INDEX($B$24:$AM$43, MATCH(INDEX($A$3:$AM$22, MATCH(BX70, $Q$3:$Q$22, 0), 1), $A$24:$A$43), BY$69)="BLANK", "BLANK,")</f>
        <v>BHA</v>
      </c>
      <c r="CB70" s="357"/>
      <c r="CC70" s="256" t="str" cm="1">
        <f t="array" ref="CC70">_xlfn.IFS(INDEX($B$24:$AM$43,MATCH($A24,$A$24:$A$43,0),CD$69)="A",LOWER($A24),INDEX($B$24:$AM$43,MATCH($A24,$A$24:$A$43,0),CD$69)="H",UPPER($A24),INDEX($B$24:$AM$43,MATCH($A24,$A$24:$A$43,0),CD$69)="BLANK","BLANK")</f>
        <v>ars</v>
      </c>
      <c r="CD70" s="266" cm="1">
        <f t="array" ref="CD70">IFERROR(INDEX($B$47:$AM$66, MATCH(UPPER(CC70), $A$47:$A$66,0 ), CD$69), "BLANK")</f>
        <v>3.7484637443670628</v>
      </c>
      <c r="CE70" s="267" cm="1">
        <f t="array" ref="CE70">IFERROR(INDEX($B$47:$AM$66, MATCH(UPPER(CF70), $A$47:$A$66, 0), CD$69), "BLANK")</f>
        <v>1.6643382218483707</v>
      </c>
      <c r="CF70" s="358" t="str" cm="1">
        <f t="array" ref="CF70">_xlfn.IFS(INDEX($B$24:$AM$43, MATCH(INDEX($A$3:$AM$22, MATCH(CC70, $R$3:$R$22, 0), 1), $A$24:$A$43), CD$69)="H", UPPER(INDEX($A$3:$AM$22, MATCH(CC70, $R$3:$R$22, 0), 1)), INDEX($B$24:$AM$43, MATCH(INDEX($A$3:$AM$22, MATCH(CC70, $R$3:$R$22, 0), 1), $A$24:$A$43), CD$69)="A", LOWER(INDEX($A$3:$AM$22, MATCH(CC70, $R$3:$R$22, 0), 1)), INDEX($B$24:$AM$43, MATCH(INDEX($A$3:$AM$22, MATCH(CC70, $R$3:$R$22, 0), 1), $A$24:$A$43), CD$69)="BLANK", "BLANK,")</f>
        <v>WBA</v>
      </c>
      <c r="CG70" s="357"/>
      <c r="CH70" s="256" t="str" cm="1">
        <f t="array" ref="CH70">_xlfn.IFS(INDEX($B$24:$AM$43,MATCH($A24,$A$24:$A$43,0),CI$69)="A",LOWER($A24),INDEX($B$24:$AM$43,MATCH($A24,$A$24:$A$43,0),CI$69)="H",UPPER($A24),INDEX($B$24:$AM$43,MATCH($A24,$A$24:$A$43,0),CI$69)="BLANK","BLANK")</f>
        <v>ARS</v>
      </c>
      <c r="CI70" s="266" cm="1">
        <f t="array" ref="CI70">IFERROR(INDEX($B$47:$AM$66, MATCH(UPPER(CH70), $A$47:$A$66,0 ), CI$69), "BLANK")</f>
        <v>5.5413555188025185</v>
      </c>
      <c r="CJ70" s="267" cm="1">
        <f t="array" ref="CJ70">IFERROR(INDEX($B$47:$AM$66, MATCH(UPPER(CK70), $A$47:$A$66, 0), CI$69), "BLANK")</f>
        <v>2.7652297934968963</v>
      </c>
      <c r="CK70" s="358" t="str" cm="1">
        <f t="array" ref="CK70">_xlfn.IFS(INDEX($B$24:$AM$43, MATCH(INDEX($A$3:$AM$22, MATCH(CH70, $S$3:$S$22, 0), 1), $A$24:$A$43), CI$69)="H", UPPER(INDEX($A$3:$AM$22, MATCH(CH70, $S$3:$S$22, 0), 1)), INDEX($B$24:$AM$43, MATCH(INDEX($A$3:$AM$22, MATCH(CH70, $S$3:$S$22, 0), 1), $A$24:$A$43), CI$69)="A", LOWER(INDEX($A$3:$AM$22, MATCH(CH70, $S$3:$S$22, 0), 1)), INDEX($B$24:$AM$43, MATCH(INDEX($A$3:$AM$22, MATCH(CH70, $S$3:$S$22, 0), 1), $A$24:$A$43), CI$69)="BLANK", "BLANK,")</f>
        <v>cry</v>
      </c>
      <c r="CL70" s="357"/>
      <c r="CM70" s="256" t="str" cm="1">
        <f t="array" ref="CM70">_xlfn.IFS(INDEX($B$24:$AM$43,MATCH($A24,$A$24:$A$43,0),CN$69)="A",LOWER($A24),INDEX($B$24:$AM$43,MATCH($A24,$A$24:$A$43,0),CN$69)="H",UPPER($A24),INDEX($B$24:$AM$43,MATCH($A24,$A$24:$A$43,0),CN$69)="BLANK","BLANK")</f>
        <v>ARS</v>
      </c>
      <c r="CN70" s="266" cm="1">
        <f t="array" ref="CN70">IFERROR(INDEX($B$47:$AM$66, MATCH(UPPER(CM70), $A$47:$A$66,0 ), CN$69), "BLANK")</f>
        <v>4.752527262596514</v>
      </c>
      <c r="CO70" s="267" cm="1">
        <f t="array" ref="CO70">IFERROR(INDEX($B$47:$AM$66, MATCH(UPPER(CP70), $A$47:$A$66, 0), CN$69), "BLANK")</f>
        <v>3.8148704487636618</v>
      </c>
      <c r="CP70" s="358" t="str" cm="1">
        <f t="array" ref="CP70">_xlfn.IFS(INDEX($B$24:$AM$43, MATCH(INDEX($A$3:$AM$22, MATCH(CM70, $T$3:$T$22, 0), 1), $A$24:$A$43), CN$69)="H", UPPER(INDEX($A$3:$AM$22, MATCH(CM70, $T$3:$T$22, 0), 1)), INDEX($B$24:$AM$43, MATCH(INDEX($A$3:$AM$22, MATCH(CM70, $T$3:$T$22, 0), 1), $A$24:$A$43), CN$69)="A", LOWER(INDEX($A$3:$AM$22, MATCH(CM70, $T$3:$T$22, 0), 1)), INDEX($B$24:$AM$43, MATCH(INDEX($A$3:$AM$22, MATCH(CM70, $T$3:$T$22, 0), 1), $A$24:$A$43), CN$69)="BLANK", "BLANK,")</f>
        <v>new</v>
      </c>
      <c r="CQ70" s="357"/>
      <c r="CR70" s="256" t="str" cm="1">
        <f t="array" ref="CR70">_xlfn.IFS(INDEX($B$24:$AM$43,MATCH($A24,$A$24:$A$43,0),CS$69)="A",LOWER($A24),INDEX($B$24:$AM$43,MATCH($A24,$A$24:$A$43,0),CS$69)="H",UPPER($A24),INDEX($B$24:$AM$43,MATCH($A24,$A$24:$A$43,0),CS$69)="BLANK","BLANK")</f>
        <v>ars</v>
      </c>
      <c r="CS70" s="266" cm="1">
        <f t="array" ref="CS70">IFERROR(INDEX($B$47:$AM$66, MATCH(UPPER(CR70), $A$47:$A$66,0 ), CS$69), "BLANK")</f>
        <v>2.7421647525906701</v>
      </c>
      <c r="CT70" s="267" cm="1">
        <f t="array" ref="CT70">IFERROR(INDEX($B$47:$AM$66, MATCH(UPPER(CU70), $A$47:$A$66, 0), CS$69), "BLANK")</f>
        <v>3.1858245254726989</v>
      </c>
      <c r="CU70" s="358" t="str" cm="1">
        <f t="array" ref="CU70">_xlfn.IFS(INDEX($B$24:$AM$43, MATCH(INDEX($A$3:$AM$22, MATCH(CR70, $U$3:$U$22, 0), 1), $A$24:$A$43), CS$69)="H", UPPER(INDEX($A$3:$AM$22, MATCH(CR70, $U$3:$U$22, 0), 1)), INDEX($B$24:$AM$43, MATCH(INDEX($A$3:$AM$22, MATCH(CR70, $U$3:$U$22, 0), 1), $A$24:$A$43), CS$69)="A", LOWER(INDEX($A$3:$AM$22, MATCH(CR70, $U$3:$U$22, 0), 1)), INDEX($B$24:$AM$43, MATCH(INDEX($A$3:$AM$22, MATCH(CR70, $U$3:$U$22, 0), 1), $A$24:$A$43), CS$69)="BLANK", "BLANK,")</f>
        <v>SOU</v>
      </c>
      <c r="CV70" s="357"/>
      <c r="CW70" s="256" t="str" cm="1">
        <f t="array" ref="CW70">_xlfn.IFS(INDEX($B$24:$AM$43,MATCH($A24,$A$24:$A$43,0),CX$69)="A",LOWER($A24),INDEX($B$24:$AM$43,MATCH($A24,$A$24:$A$43,0),CX$69)="H",UPPER($A24),INDEX($B$24:$AM$43,MATCH($A24,$A$24:$A$43,0),CX$69)="BLANK","BLANK")</f>
        <v>ARS</v>
      </c>
      <c r="CX70" s="266" cm="1">
        <f t="array" ref="CX70">IFERROR(INDEX($B$47:$AM$66, MATCH(UPPER(CW70), $A$47:$A$66,0 ), CX$69), "BLANK")</f>
        <v>2.24424898511502</v>
      </c>
      <c r="CY70" s="267" cm="1">
        <f t="array" ref="CY70">IFERROR(INDEX($B$47:$AM$66, MATCH(UPPER(CZ70), $A$47:$A$66, 0), CX$69), "BLANK")</f>
        <v>5.2327673843446068</v>
      </c>
      <c r="CZ70" s="358" t="str" cm="1">
        <f t="array" ref="CZ70">_xlfn.IFS(INDEX($B$24:$AM$43, MATCH(INDEX($A$3:$AM$22, MATCH(CW70, $V$3:$V$22, 0), 1), $A$24:$A$43), CX$69)="H", UPPER(INDEX($A$3:$AM$22, MATCH(CW70, $V$3:$V$22, 0), 1)), INDEX($B$24:$AM$43, MATCH(INDEX($A$3:$AM$22, MATCH(CW70, $V$3:$V$22, 0), 1), $A$24:$A$43), CX$69)="A", LOWER(INDEX($A$3:$AM$22, MATCH(CW70, $V$3:$V$22, 0), 1)), INDEX($B$24:$AM$43, MATCH(INDEX($A$3:$AM$22, MATCH(CW70, $V$3:$V$22, 0), 1), $A$24:$A$43), CX$69)="BLANK", "BLANK,")</f>
        <v>mun</v>
      </c>
      <c r="DA70" s="357"/>
      <c r="DB70" s="256" t="str" cm="1">
        <f t="array" ref="DB70">_xlfn.IFS(INDEX($B$24:$AM$43,MATCH($A24,$A$24:$A$43,0),DC$69)="A",LOWER($A24),INDEX($B$24:$AM$43,MATCH($A24,$A$24:$A$43,0),DC$69)="H",UPPER($A24),INDEX($B$24:$AM$43,MATCH($A24,$A$24:$A$43,0),DC$69)="BLANK","BLANK")</f>
        <v>ars</v>
      </c>
      <c r="DC70" s="266" cm="1">
        <f t="array" ref="DC70">IFERROR(INDEX($B$47:$AM$66, MATCH(UPPER(DB70), $A$47:$A$66,0 ), DC$69), "BLANK")</f>
        <v>1.4708971732896352</v>
      </c>
      <c r="DD70" s="267" cm="1">
        <f t="array" ref="DD70">IFERROR(INDEX($B$47:$AM$66, MATCH(UPPER(DE70), $A$47:$A$66, 0), DC$69), "BLANK")</f>
        <v>3.6204269221860557</v>
      </c>
      <c r="DE70" s="358" t="str" cm="1">
        <f t="array" ref="DE70">_xlfn.IFS(INDEX($B$24:$AM$43, MATCH(INDEX($A$3:$AM$22, MATCH(DB70, $W$3:$W$22, 0), 1), $A$24:$A$43), DC$69)="H", UPPER(INDEX($A$3:$AM$22, MATCH(DB70, $W$3:$W$22, 0), 1)), INDEX($B$24:$AM$43, MATCH(INDEX($A$3:$AM$22, MATCH(DB70, $W$3:$W$22, 0), 1), $A$24:$A$43), DC$69)="A", LOWER(INDEX($A$3:$AM$22, MATCH(DB70, $W$3:$W$22, 0), 1)), INDEX($B$24:$AM$43, MATCH(INDEX($A$3:$AM$22, MATCH(DB70, $W$3:$W$22, 0), 1), $A$24:$A$43), DC$69)="BLANK", "BLANK,")</f>
        <v>WOL</v>
      </c>
      <c r="DF70" s="357"/>
      <c r="DG70" s="256" t="str" cm="1">
        <f t="array" ref="DG70">_xlfn.IFS(INDEX($B$24:$AM$43,MATCH($A24,$A$24:$A$43,0),DH$69)="A",LOWER($A24),INDEX($B$24:$AM$43,MATCH($A24,$A$24:$A$43,0),DH$69)="H",UPPER($A24),INDEX($B$24:$AM$43,MATCH($A24,$A$24:$A$43,0),DH$69)="BLANK","BLANK")</f>
        <v>ars</v>
      </c>
      <c r="DH70" s="266" cm="1">
        <f t="array" ref="DH70">IFERROR(INDEX($B$47:$AM$66, MATCH(UPPER(DG70), $A$47:$A$66,0 ), DH$69), "BLANK")</f>
        <v>2.8070556742168615</v>
      </c>
      <c r="DI70" s="267" cm="1">
        <f t="array" ref="DI70">IFERROR(INDEX($B$47:$AM$66, MATCH(UPPER(DJ70), $A$47:$A$66, 0), DH$69), "BLANK")</f>
        <v>2.8444411935616261</v>
      </c>
      <c r="DJ70" s="358" t="str" cm="1">
        <f t="array" ref="DJ70">_xlfn.IFS(INDEX($B$24:$AM$43, MATCH(INDEX($A$3:$AM$22, MATCH(DG70, $X$3:$X$22, 0), 1), $A$24:$A$43), DH$69)="H", UPPER(INDEX($A$3:$AM$22, MATCH(DG70, $X$3:$X$22, 0), 1)), INDEX($B$24:$AM$43, MATCH(INDEX($A$3:$AM$22, MATCH(DG70, $X$3:$X$22, 0), 1), $A$24:$A$43), DH$69)="A", LOWER(INDEX($A$3:$AM$22, MATCH(DG70, $X$3:$X$22, 0), 1)), INDEX($B$24:$AM$43, MATCH(INDEX($A$3:$AM$22, MATCH(DG70, $X$3:$X$22, 0), 1), $A$24:$A$43), DH$69)="BLANK", "BLANK,")</f>
        <v>AVL</v>
      </c>
      <c r="DK70" s="357"/>
      <c r="DL70" s="256" t="str" cm="1">
        <f t="array" ref="DL70">_xlfn.IFS(INDEX($B$24:$AM$43,MATCH($A24,$A$24:$A$43,0),DM$69)="A",LOWER($A24),INDEX($B$24:$AM$43,MATCH($A24,$A$24:$A$43,0),DM$69)="H",UPPER($A24),INDEX($B$24:$AM$43,MATCH($A24,$A$24:$A$43,0),DM$69)="BLANK","BLANK")</f>
        <v>ARS</v>
      </c>
      <c r="DM70" s="266" cm="1">
        <f t="array" ref="DM70">IFERROR(INDEX($B$47:$AM$66, MATCH(UPPER(DL70), $A$47:$A$66,0 ), DM$69), "BLANK")</f>
        <v>6.515561569688769</v>
      </c>
      <c r="DN70" s="267" cm="1">
        <f t="array" ref="DN70">IFERROR(INDEX($B$47:$AM$66, MATCH(UPPER(DO70), $A$47:$A$66, 0), DM$69), "BLANK")</f>
        <v>2.7652297934968963</v>
      </c>
      <c r="DO70" s="358" t="str" cm="1">
        <f t="array" ref="DO70">_xlfn.IFS(INDEX($B$24:$AM$43, MATCH(INDEX($A$3:$AM$22, MATCH(DL70, $Y$3:$Y$22, 0), 1), $A$24:$A$43), DM$69)="H", UPPER(INDEX($A$3:$AM$22, MATCH(DL70, $Y$3:$Y$22, 0), 1)), INDEX($B$24:$AM$43, MATCH(INDEX($A$3:$AM$22, MATCH(DL70, $Y$3:$Y$22, 0), 1), $A$24:$A$43), DM$69)="A", LOWER(INDEX($A$3:$AM$22, MATCH(DL70, $Y$3:$Y$22, 0), 1)), INDEX($B$24:$AM$43, MATCH(INDEX($A$3:$AM$22, MATCH(DL70, $Y$3:$Y$22, 0), 1), $A$24:$A$43), DM$69)="BLANK", "BLANK,")</f>
        <v>lee</v>
      </c>
      <c r="DP70" s="357"/>
      <c r="DQ70" s="256" t="str" cm="1">
        <f t="array" ref="DQ70">_xlfn.IFS(INDEX($B$24:$AM$43,MATCH($A24,$A$24:$A$43,0),DR$69)="A",LOWER($A24),INDEX($B$24:$AM$43,MATCH($A24,$A$24:$A$43,0),DR$69)="H",UPPER($A24),INDEX($B$24:$AM$43,MATCH($A24,$A$24:$A$43,0),DR$69)="BLANK","BLANK")</f>
        <v>ARS</v>
      </c>
      <c r="DR70" s="266" cm="1">
        <f t="array" ref="DR70">IFERROR(INDEX($B$47:$AM$66, MATCH(UPPER(DQ70), $A$47:$A$66,0 ), DR$69), "BLANK")</f>
        <v>2.061044986330121</v>
      </c>
      <c r="DS70" s="267" cm="1">
        <f t="array" ref="DS70">IFERROR(INDEX($B$47:$AM$66, MATCH(UPPER(DT70), $A$47:$A$66, 0), DR$69), "BLANK")</f>
        <v>8.9711934156378597</v>
      </c>
      <c r="DT70" s="358" t="str" cm="1">
        <f t="array" ref="DT70">_xlfn.IFS(INDEX($B$24:$AM$43, MATCH(INDEX($A$3:$AM$22, MATCH(DQ70, $Z$3:$Z$22, 0), 1), $A$24:$A$43), DR$69)="H", UPPER(INDEX($A$3:$AM$22, MATCH(DQ70, $Z$3:$Z$22, 0), 1)), INDEX($B$24:$AM$43, MATCH(INDEX($A$3:$AM$22, MATCH(DQ70, $Z$3:$Z$22, 0), 1), $A$24:$A$43), DR$69)="A", LOWER(INDEX($A$3:$AM$22, MATCH(DQ70, $Z$3:$Z$22, 0), 1)), INDEX($B$24:$AM$43, MATCH(INDEX($A$3:$AM$22, MATCH(DQ70, $Z$3:$Z$22, 0), 1), $A$24:$A$43), DR$69)="BLANK", "BLANK,")</f>
        <v>mci</v>
      </c>
      <c r="DU70" s="357"/>
      <c r="DV70" s="256" t="str" cm="1">
        <f t="array" ref="DV70">_xlfn.IFS(INDEX($B$24:$AM$43,MATCH($A24,$A$24:$A$43,0),DW$69)="A",LOWER($A24),INDEX($B$24:$AM$43,MATCH($A24,$A$24:$A$43,0),DW$69)="H",UPPER($A24),INDEX($B$24:$AM$43,MATCH($A24,$A$24:$A$43,0),DW$69)="BLANK","BLANK")</f>
        <v>ars</v>
      </c>
      <c r="DW70" s="266" cm="1">
        <f t="array" ref="DW70">IFERROR(INDEX($B$47:$AM$66, MATCH(UPPER(DV70), $A$47:$A$66,0 ), DW$69), "BLANK")</f>
        <v>2.5360296091200616</v>
      </c>
      <c r="DX70" s="267" cm="1">
        <f t="array" ref="DX70">IFERROR(INDEX($B$47:$AM$66, MATCH(UPPER(DY70), $A$47:$A$66, 0), DW$69), "BLANK")</f>
        <v>3.7967873150552438</v>
      </c>
      <c r="DY70" s="358" t="str" cm="1">
        <f t="array" ref="DY70">_xlfn.IFS(INDEX($B$24:$AM$43, MATCH(INDEX($A$3:$AM$22, MATCH(DV70, $AA$3:$AA$22, 0), 1), $A$24:$A$43), DW$69)="H", UPPER(INDEX($A$3:$AM$22, MATCH(DV70, $AA$3:$AA$22, 0), 1)), INDEX($B$24:$AM$43, MATCH(INDEX($A$3:$AM$22, MATCH(DV70, $AA$3:$AA$22, 0), 1), $A$24:$A$43), DW$69)="A", LOWER(INDEX($A$3:$AM$22, MATCH(DV70, $AA$3:$AA$22, 0), 1)), INDEX($B$24:$AM$43, MATCH(INDEX($A$3:$AM$22, MATCH(DV70, $AA$3:$AA$22, 0), 1), $A$24:$A$43), DW$69)="BLANK", "BLANK,")</f>
        <v>LEI</v>
      </c>
      <c r="DZ70" s="357"/>
      <c r="EA70" s="256" t="str" cm="1">
        <f t="array" ref="EA70">_xlfn.IFS(INDEX($B$24:$AM$43,MATCH($A24,$A$24:$A$43,0),EB$69)="A",LOWER($A24),INDEX($B$24:$AM$43,MATCH($A24,$A$24:$A$43,0),EB$69)="H",UPPER($A24),INDEX($B$24:$AM$43,MATCH($A24,$A$24:$A$43,0),EB$69)="BLANK","BLANK")</f>
        <v>ars</v>
      </c>
      <c r="EB70" s="266" cm="1">
        <f t="array" ref="EB70">IFERROR(INDEX($B$47:$AM$66, MATCH(UPPER(EA70), $A$47:$A$66,0 ), EB$69), "BLANK")</f>
        <v>3.7143868012364525</v>
      </c>
      <c r="EC70" s="267" cm="1">
        <f t="array" ref="EC70">IFERROR(INDEX($B$47:$AM$66, MATCH(UPPER(ED70), $A$47:$A$66, 0), EB$69), "BLANK")</f>
        <v>3.9046190981238333</v>
      </c>
      <c r="ED70" s="358" t="str" cm="1">
        <f t="array" ref="ED70">_xlfn.IFS(INDEX($B$24:$AM$43, MATCH(INDEX($A$3:$AM$22, MATCH(EA70, $AB$3:$AB$22, 0), 1), $A$24:$A$43), EB$69)="H", UPPER(INDEX($A$3:$AM$22, MATCH(EA70, $AB$3:$AB$22, 0), 1)), INDEX($B$24:$AM$43, MATCH(INDEX($A$3:$AM$22, MATCH(EA70, $AB$3:$AB$22, 0), 1), $A$24:$A$43), EB$69)="A", LOWER(INDEX($A$3:$AM$22, MATCH(EA70, $AB$3:$AB$22, 0), 1)), INDEX($B$24:$AM$43, MATCH(INDEX($A$3:$AM$22, MATCH(EA70, $AB$3:$AB$22, 0), 1), $A$24:$A$43), EB$69)="BLANK", "BLANK,")</f>
        <v>BUR</v>
      </c>
      <c r="EE70" s="357"/>
      <c r="EF70" s="256" t="str" cm="1">
        <f t="array" ref="EF70">_xlfn.IFS(INDEX($B$24:$AM$43,MATCH($A24,$A$24:$A$43,0),EG$69)="A",LOWER($A24),INDEX($B$24:$AM$43,MATCH($A24,$A$24:$A$43,0),EG$69)="H",UPPER($A24),INDEX($B$24:$AM$43,MATCH($A24,$A$24:$A$43,0),EG$69)="BLANK","BLANK")</f>
        <v>ARS</v>
      </c>
      <c r="EG70" s="266" cm="1">
        <f t="array" ref="EG70">IFERROR(INDEX($B$47:$AM$66, MATCH(UPPER(EF70), $A$47:$A$66,0 ), EG$69), "BLANK")</f>
        <v>3.6052192531968195</v>
      </c>
      <c r="EH70" s="267" cm="1">
        <f t="array" ref="EH70">IFERROR(INDEX($B$47:$AM$66, MATCH(UPPER(EI70), $A$47:$A$66, 0), EG$69), "BLANK")</f>
        <v>4.7796136980897312</v>
      </c>
      <c r="EI70" s="358" t="str" cm="1">
        <f t="array" ref="EI70">_xlfn.IFS(INDEX($B$24:$AM$43, MATCH(INDEX($A$3:$AM$22, MATCH(EF70, $AC$3:$AC$22, 0), 1), $A$24:$A$43), EG$69)="H", UPPER(INDEX($A$3:$AM$22, MATCH(EF70, $AC$3:$AC$22, 0), 1)), INDEX($B$24:$AM$43, MATCH(INDEX($A$3:$AM$22, MATCH(EF70, $AC$3:$AC$22, 0), 1), $A$24:$A$43), EG$69)="A", LOWER(INDEX($A$3:$AM$22, MATCH(EF70, $AC$3:$AC$22, 0), 1)), INDEX($B$24:$AM$43, MATCH(INDEX($A$3:$AM$22, MATCH(EF70, $AC$3:$AC$22, 0), 1), $A$24:$A$43), EG$69)="BLANK", "BLANK,")</f>
        <v>tot</v>
      </c>
      <c r="EJ70" s="357"/>
      <c r="EK70" s="256" t="str" cm="1">
        <f t="array" ref="EK70">_xlfn.IFS(INDEX($B$24:$AM$43,MATCH($A24,$A$24:$A$43,0),EL$69)="A",LOWER($A24),INDEX($B$24:$AM$43,MATCH($A24,$A$24:$A$43,0),EL$69)="H",UPPER($A24),INDEX($B$24:$AM$43,MATCH($A24,$A$24:$A$43,0),EL$69)="BLANK","BLANK")</f>
        <v>ars</v>
      </c>
      <c r="EL70" s="266" cm="1">
        <f t="array" ref="EL70">IFERROR(INDEX($B$47:$AM$66, MATCH(UPPER(EK70), $A$47:$A$66,0 ), EL$69), "BLANK")</f>
        <v>3.609966288751894</v>
      </c>
      <c r="EM70" s="267" cm="1">
        <f t="array" ref="EM70">IFERROR(INDEX($B$47:$AM$66, MATCH(UPPER(EN70), $A$47:$A$66, 0), EL$69), "BLANK")</f>
        <v>3.502242555016573</v>
      </c>
      <c r="EN70" s="358" t="str" cm="1">
        <f t="array" ref="EN70">_xlfn.IFS(INDEX($B$24:$AM$43, MATCH(INDEX($A$3:$AM$22, MATCH(EK70, $AD$3:$AD$22, 0), 1), $A$24:$A$43), EL$69)="H", UPPER(INDEX($A$3:$AM$22, MATCH(EK70, $AD$3:$AD$22, 0), 1)), INDEX($B$24:$AM$43, MATCH(INDEX($A$3:$AM$22, MATCH(EK70, $AD$3:$AD$22, 0), 1), $A$24:$A$43), EL$69)="A", LOWER(INDEX($A$3:$AM$22, MATCH(EK70, $AD$3:$AD$22, 0), 1)), INDEX($B$24:$AM$43, MATCH(INDEX($A$3:$AM$22, MATCH(EK70, $AD$3:$AD$22, 0), 1), $A$24:$A$43), EL$69)="BLANK", "BLANK,")</f>
        <v>WHU</v>
      </c>
      <c r="EO70" s="357"/>
      <c r="EP70" s="256" t="str" cm="1">
        <f t="array" ref="EP70">_xlfn.IFS(INDEX($B$24:$AM$43,MATCH($A24,$A$24:$A$43,0),EQ$69)="A",LOWER($A24),INDEX($B$24:$AM$43,MATCH($A24,$A$24:$A$43,0),EQ$69)="H",UPPER($A24),INDEX($B$24:$AM$43,MATCH($A24,$A$24:$A$43,0),EQ$69)="BLANK","BLANK")</f>
        <v>ARS</v>
      </c>
      <c r="EQ70" s="266" cm="1">
        <f t="array" ref="EQ70">IFERROR(INDEX($B$47:$AM$66, MATCH(UPPER(EP70), $A$47:$A$66,0 ), EQ$69), "BLANK")</f>
        <v>3.2175612689821076</v>
      </c>
      <c r="ER70" s="267" cm="1">
        <f t="array" ref="ER70">IFERROR(INDEX($B$47:$AM$66, MATCH(UPPER(ES70), $A$47:$A$66, 0), EQ$69), "BLANK")</f>
        <v>5.5800749541019918</v>
      </c>
      <c r="ES70" s="358" t="str" cm="1">
        <f t="array" ref="ES70">_xlfn.IFS(INDEX($B$24:$AM$43, MATCH(INDEX($A$3:$AM$22, MATCH(EP70, $AE$3:$AE$22, 0), 1), $A$24:$A$43), EQ$69)="H", UPPER(INDEX($A$3:$AM$22, MATCH(EP70, $AE$3:$AE$22, 0), 1)), INDEX($B$24:$AM$43, MATCH(INDEX($A$3:$AM$22, MATCH(EP70, $AE$3:$AE$22, 0), 1), $A$24:$A$43), EQ$69)="A", LOWER(INDEX($A$3:$AM$22, MATCH(EP70, $AE$3:$AE$22, 0), 1)), INDEX($B$24:$AM$43, MATCH(INDEX($A$3:$AM$22, MATCH(EP70, $AE$3:$AE$22, 0), 1), $A$24:$A$43), EQ$69)="BLANK", "BLANK,")</f>
        <v>liv</v>
      </c>
      <c r="ET70" s="357"/>
      <c r="EU70" s="256" t="str" cm="1">
        <f t="array" ref="EU70">_xlfn.IFS(INDEX($B$24:$AM$43,MATCH($A24,$A$24:$A$43,0),EV$69)="A",LOWER($A24),INDEX($B$24:$AM$43,MATCH($A24,$A$24:$A$43,0),EV$69)="H",UPPER($A24),INDEX($B$24:$AM$43,MATCH($A24,$A$24:$A$43,0),EV$69)="BLANK","BLANK")</f>
        <v>ars</v>
      </c>
      <c r="EV70" s="266" cm="1">
        <f t="array" ref="EV70">IFERROR(INDEX($B$47:$AM$66, MATCH(UPPER(EU70), $A$47:$A$66,0 ), EV$69), "BLANK")</f>
        <v>2.1317350337530945</v>
      </c>
      <c r="EW70" s="267" cm="1">
        <f t="array" ref="EW70">IFERROR(INDEX($B$47:$AM$66, MATCH(UPPER(EX70), $A$47:$A$66, 0), EV$69), "BLANK")</f>
        <v>2.8343634568262437</v>
      </c>
      <c r="EX70" s="358" t="str" cm="1">
        <f t="array" ref="EX70">_xlfn.IFS(INDEX($B$24:$AM$43, MATCH(INDEX($A$3:$AM$22, MATCH(EU70, $AF$3:$AF$22, 0), 1), $A$24:$A$43), EV$69)="H", UPPER(INDEX($A$3:$AM$22, MATCH(EU70, $AF$3:$AF$22, 0), 1)), INDEX($B$24:$AM$43, MATCH(INDEX($A$3:$AM$22, MATCH(EU70, $AF$3:$AF$22, 0), 1), $A$24:$A$43), EV$69)="A", LOWER(INDEX($A$3:$AM$22, MATCH(EU70, $AF$3:$AF$22, 0), 1)), INDEX($B$24:$AM$43, MATCH(INDEX($A$3:$AM$22, MATCH(EU70, $AF$3:$AF$22, 0), 1), $A$24:$A$43), EV$69)="BLANK", "BLANK,")</f>
        <v>SHU</v>
      </c>
      <c r="EY70" s="357"/>
      <c r="EZ70" s="256" t="str" cm="1">
        <f t="array" ref="EZ70">_xlfn.IFS(INDEX($B$24:$AM$43,MATCH($A24,$A$24:$A$43,0),FA$69)="A",LOWER($A24),INDEX($B$24:$AM$43,MATCH($A24,$A$24:$A$43,0),FA$69)="H",UPPER($A24),INDEX($B$24:$AM$43,MATCH($A24,$A$24:$A$43,0),FA$69)="BLANK","BLANK")</f>
        <v>ARS</v>
      </c>
      <c r="FA70" s="266" cm="1">
        <f t="array" ref="FA70">IFERROR(INDEX($B$47:$AM$66, MATCH(UPPER(EZ70), $A$47:$A$66,0 ), FA$69), "BLANK")</f>
        <v>6.515561569688769</v>
      </c>
      <c r="FB70" s="267" cm="1">
        <f t="array" ref="FB70">IFERROR(INDEX($B$47:$AM$66, MATCH(UPPER(FC70), $A$47:$A$66, 0), FA$69), "BLANK")</f>
        <v>2.7652297934968963</v>
      </c>
      <c r="FC70" s="358" t="str" cm="1">
        <f t="array" ref="FC70">_xlfn.IFS(INDEX($B$24:$AM$43, MATCH(INDEX($A$3:$AM$22, MATCH(EZ70, $AG$3:$AG$22, 0), 1), $A$24:$A$43), FA$69)="H", UPPER(INDEX($A$3:$AM$22, MATCH(EZ70, $AG$3:$AG$22, 0), 1)), INDEX($B$24:$AM$43, MATCH(INDEX($A$3:$AM$22, MATCH(EZ70, $AG$3:$AG$22, 0), 1), $A$24:$A$43), FA$69)="A", LOWER(INDEX($A$3:$AM$22, MATCH(EZ70, $AG$3:$AG$22, 0), 1)), INDEX($B$24:$AM$43, MATCH(INDEX($A$3:$AM$22, MATCH(EZ70, $AG$3:$AG$22, 0), 1), $A$24:$A$43), FA$69)="BLANK", "BLANK,")</f>
        <v>ful</v>
      </c>
      <c r="FD70" s="357"/>
      <c r="FE70" s="256" t="str" cm="1">
        <f t="array" ref="FE70">_xlfn.IFS(INDEX($B$24:$AM$43,MATCH($A24,$A$24:$A$43,0),FF$69)="A",LOWER($A24),INDEX($B$24:$AM$43,MATCH($A24,$A$24:$A$43,0),FF$69)="H",UPPER($A24),INDEX($B$24:$AM$43,MATCH($A24,$A$24:$A$43,0),FF$69)="BLANK","BLANK")</f>
        <v>ARS</v>
      </c>
      <c r="FF70" s="266" cm="1">
        <f t="array" ref="FF70">IFERROR(INDEX($B$47:$AM$66, MATCH(UPPER(FE70), $A$47:$A$66,0 ), FF$69), "BLANK")</f>
        <v>2.9336588040719223</v>
      </c>
      <c r="FG70" s="267" cm="1">
        <f t="array" ref="FG70">IFERROR(INDEX($B$47:$AM$66, MATCH(UPPER(FH70), $A$47:$A$66, 0), FF$69), "BLANK")</f>
        <v>4.1511523813858924</v>
      </c>
      <c r="FH70" s="358" t="str" cm="1">
        <f t="array" ref="FH70">_xlfn.IFS(INDEX($B$24:$AM$43, MATCH(INDEX($A$3:$AM$22, MATCH(FE70, $AH$3:$AH$22, 0), 1), $A$24:$A$43), FF$69)="H", UPPER(INDEX($A$3:$AM$22, MATCH(FE70, $AH$3:$AH$22, 0), 1)), INDEX($B$24:$AM$43, MATCH(INDEX($A$3:$AM$22, MATCH(FE70, $AH$3:$AH$22, 0), 1), $A$24:$A$43), FF$69)="A", LOWER(INDEX($A$3:$AM$22, MATCH(FE70, $AH$3:$AH$22, 0), 1)), INDEX($B$24:$AM$43, MATCH(INDEX($A$3:$AM$22, MATCH(FE70, $AH$3:$AH$22, 0), 1), $A$24:$A$43), FF$69)="BLANK", "BLANK,")</f>
        <v>eve</v>
      </c>
      <c r="FI70" s="357"/>
      <c r="FJ70" s="256" t="str" cm="1">
        <f t="array" ref="FJ70">_xlfn.IFS(INDEX($B$24:$AM$43,MATCH($A24,$A$24:$A$43,0),FK$69)="A",LOWER($A24),INDEX($B$24:$AM$43,MATCH($A24,$A$24:$A$43,0),FK$69)="H",UPPER($A24),INDEX($B$24:$AM$43,MATCH($A24,$A$24:$A$43,0),FK$69)="BLANK","BLANK")</f>
        <v>ars</v>
      </c>
      <c r="FK70" s="266" cm="1">
        <f t="array" ref="FK70">IFERROR(INDEX($B$47:$AM$66, MATCH(UPPER(FJ70), $A$47:$A$66,0 ), FK$69), "BLANK")</f>
        <v>3.5222633460000852</v>
      </c>
      <c r="FL70" s="267" cm="1">
        <f t="array" ref="FL70">IFERROR(INDEX($B$47:$AM$66, MATCH(UPPER(FM70), $A$47:$A$66, 0), FK$69), "BLANK")</f>
        <v>2.7912811322824855</v>
      </c>
      <c r="FM70" s="358" t="str" cm="1">
        <f t="array" ref="FM70">_xlfn.IFS(INDEX($B$24:$AM$43, MATCH(INDEX($A$3:$AM$22, MATCH(FJ70, $AI$3:$AI$22, 0), 1), $A$24:$A$43), FK$69)="H", UPPER(INDEX($A$3:$AM$22, MATCH(FJ70, $AI$3:$AI$22, 0), 1)), INDEX($B$24:$AM$43, MATCH(INDEX($A$3:$AM$22, MATCH(FJ70, $AI$3:$AI$22, 0), 1), $A$24:$A$43), FK$69)="A", LOWER(INDEX($A$3:$AM$22, MATCH(FJ70, $AI$3:$AI$22, 0), 1)), INDEX($B$24:$AM$43, MATCH(INDEX($A$3:$AM$22, MATCH(FJ70, $AI$3:$AI$22, 0), 1), $A$24:$A$43), FK$69)="BLANK", "BLANK,")</f>
        <v>NEW</v>
      </c>
      <c r="FN70" s="357"/>
      <c r="FO70" s="256" t="str" cm="1">
        <f t="array" ref="FO70">_xlfn.IFS(INDEX($B$24:$AM$43,MATCH($A24,$A$24:$A$43,0),FP$69)="A",LOWER($A24),INDEX($B$24:$AM$43,MATCH($A24,$A$24:$A$43,0),FP$69)="H",UPPER($A24),INDEX($B$24:$AM$43,MATCH($A24,$A$24:$A$43,0),FP$69)="BLANK","BLANK")</f>
        <v>ARS</v>
      </c>
      <c r="FP70" s="266" cm="1">
        <f t="array" ref="FP70">IFERROR(INDEX($B$47:$AM$66, MATCH(UPPER(FO70), $A$47:$A$66,0 ), FP$69), "BLANK")</f>
        <v>6.515561569688769</v>
      </c>
      <c r="FQ70" s="267" cm="1">
        <f t="array" ref="FQ70">IFERROR(INDEX($B$47:$AM$66, MATCH(UPPER(FR70), $A$47:$A$66, 0), FP$69), "BLANK")</f>
        <v>2.7652297934968963</v>
      </c>
      <c r="FR70" s="358" t="str" cm="1">
        <f t="array" ref="FR70">_xlfn.IFS(INDEX($B$24:$AM$43, MATCH(INDEX($A$3:$AM$22, MATCH(FO70, $AJ$3:$AJ$22, 0), 1), $A$24:$A$43), FP$69)="H", UPPER(INDEX($A$3:$AM$22, MATCH(FO70, $AJ$3:$AJ$22, 0), 1)), INDEX($B$24:$AM$43, MATCH(INDEX($A$3:$AM$22, MATCH(FO70, $AJ$3:$AJ$22, 0), 1), $A$24:$A$43), FP$69)="A", LOWER(INDEX($A$3:$AM$22, MATCH(FO70, $AJ$3:$AJ$22, 0), 1)), INDEX($B$24:$AM$43, MATCH(INDEX($A$3:$AM$22, MATCH(FO70, $AJ$3:$AJ$22, 0), 1), $A$24:$A$43), FP$69)="BLANK", "BLANK,")</f>
        <v>wba</v>
      </c>
      <c r="FS70" s="357"/>
      <c r="FT70" s="256" t="str" cm="1">
        <f t="array" ref="FT70">_xlfn.IFS(INDEX($B$24:$AM$43,MATCH($A24,$A$24:$A$43,0),FU$69)="A",LOWER($A24),INDEX($B$24:$AM$43,MATCH($A24,$A$24:$A$43,0),FU$69)="H",UPPER($A24),INDEX($B$24:$AM$43,MATCH($A24,$A$24:$A$43,0),FU$69)="BLANK","BLANK")</f>
        <v>ars</v>
      </c>
      <c r="FU70" s="266" cm="1">
        <f t="array" ref="FU70">IFERROR(INDEX($B$47:$AM$66, MATCH(UPPER(FT70), $A$47:$A$66,0 ), FU$69), "BLANK")</f>
        <v>1.4827592472677777</v>
      </c>
      <c r="FV70" s="267" cm="1">
        <f t="array" ref="FV70">IFERROR(INDEX($B$47:$AM$66, MATCH(UPPER(FW70), $A$47:$A$66, 0), FU$69), "BLANK")</f>
        <v>5.5855855855855854</v>
      </c>
      <c r="FW70" s="358" t="str" cm="1">
        <f t="array" ref="FW70">_xlfn.IFS(INDEX($B$24:$AM$43, MATCH(INDEX($A$3:$AM$22, MATCH(FT70, $AK$3:$AK$22, 0), 1), $A$24:$A$43), FU$69)="H", UPPER(INDEX($A$3:$AM$22, MATCH(FT70, $AK$3:$AK$22, 0), 1)), INDEX($B$24:$AM$43, MATCH(INDEX($A$3:$AM$22, MATCH(FT70, $AK$3:$AK$22, 0), 1), $A$24:$A$43), FU$69)="A", LOWER(INDEX($A$3:$AM$22, MATCH(FT70, $AK$3:$AK$22, 0), 1)), INDEX($B$24:$AM$43, MATCH(INDEX($A$3:$AM$22, MATCH(FT70, $AK$3:$AK$22, 0), 1), $A$24:$A$43), FU$69)="BLANK", "BLANK,")</f>
        <v>CHE</v>
      </c>
      <c r="FX70" s="357"/>
      <c r="FY70" s="256" t="str" cm="1">
        <f t="array" ref="FY70">_xlfn.IFS(INDEX($B$24:$AM$43,MATCH($A24,$A$24:$A$43,0),FZ$69)="A",LOWER($A24),INDEX($B$24:$AM$43,MATCH($A24,$A$24:$A$43,0),FZ$69)="H",UPPER($A24),INDEX($B$24:$AM$43,MATCH($A24,$A$24:$A$43,0),FZ$69)="BLANK","BLANK")</f>
        <v>ars</v>
      </c>
      <c r="FZ70" s="266" cm="1">
        <f t="array" ref="FZ70">IFERROR(INDEX($B$47:$AM$66, MATCH(UPPER(FY70), $A$47:$A$66,0 ), FZ$69), "BLANK")</f>
        <v>2.2699030452000546</v>
      </c>
      <c r="GA70" s="267" cm="1">
        <f t="array" ref="GA70">IFERROR(INDEX($B$47:$AM$66, MATCH(UPPER(GB70), $A$47:$A$66, 0), FZ$69), "BLANK")</f>
        <v>2.4186568164917284</v>
      </c>
      <c r="GB70" s="358" t="str" cm="1">
        <f t="array" ref="GB70">_xlfn.IFS(INDEX($B$24:$AM$43, MATCH(INDEX($A$3:$AM$22, MATCH(FY70, $AL$3:$AL$22, 0), 1), $A$24:$A$43), FZ$69)="H", UPPER(INDEX($A$3:$AM$22, MATCH(FY70, $AL$3:$AL$22, 0), 1)), INDEX($B$24:$AM$43, MATCH(INDEX($A$3:$AM$22, MATCH(FY70, $AL$3:$AL$22, 0), 1), $A$24:$A$43), FZ$69)="A", LOWER(INDEX($A$3:$AM$22, MATCH(FY70, $AL$3:$AL$22, 0), 1)), INDEX($B$24:$AM$43, MATCH(INDEX($A$3:$AM$22, MATCH(FY70, $AL$3:$AL$22, 0), 1), $A$24:$A$43), FZ$69)="BLANK", "BLANK,")</f>
        <v>CRY</v>
      </c>
      <c r="GC70" s="357"/>
      <c r="GD70" s="256" t="str" cm="1">
        <f t="array" ref="GD70">_xlfn.IFS(INDEX($B$24:$AM$43,MATCH($A24,$A$24:$A$43,0),GE$69)="A",LOWER($A24),INDEX($B$24:$AM$43,MATCH($A24,$A$24:$A$43,0),GE$69)="H",UPPER($A24),INDEX($B$24:$AM$43,MATCH($A24,$A$24:$A$43,0),GE$69)="BLANK","BLANK")</f>
        <v>ARS</v>
      </c>
      <c r="GE70" s="266" cm="1">
        <f t="array" ref="GE70">IFERROR(INDEX($B$47:$AM$66, MATCH(UPPER(GD70), $A$47:$A$66,0 ), GE$69), "BLANK")</f>
        <v>3.1074216716977205</v>
      </c>
      <c r="GF70" s="267" cm="1">
        <f t="array" ref="GF70">IFERROR(INDEX($B$47:$AM$66, MATCH(UPPER(GG70), $A$47:$A$66, 0), GE$69), "BLANK")</f>
        <v>3.9618789438990625</v>
      </c>
      <c r="GG70" s="358" t="str" cm="1">
        <f t="array" ref="GG70">_xlfn.IFS(INDEX($B$24:$AM$43, MATCH(INDEX($A$3:$AM$22, MATCH(GD70, $AM$3:$AM$22, 0), 1), $A$24:$A$43), GE$69)="H", UPPER(INDEX($A$3:$AM$22, MATCH(GD70, $AM$3:$AM$22, 0), 1)), INDEX($B$24:$AM$43, MATCH(INDEX($A$3:$AM$22, MATCH(GD70, $AM$3:$AM$22, 0), 1), $A$24:$A$43), GE$69)="A", LOWER(INDEX($A$3:$AM$22, MATCH(GD70, $AM$3:$AM$22, 0), 1)), INDEX($B$24:$AM$43, MATCH(INDEX($A$3:$AM$22, MATCH(GD70, $AM$3:$AM$22, 0), 1), $A$24:$A$43), GE$69)="BLANK", "BLANK,")</f>
        <v>bha</v>
      </c>
    </row>
    <row r="71" spans="1:191" hidden="1">
      <c r="A71" s="257" t="str" cm="1">
        <f t="array" ref="A71">_xlfn.IFS(INDEX($B$24:$AM$43,MATCH($A25,$A$24:$A$43,0),B$69)="A",LOWER($A25),INDEX($B$24:$AM$43,MATCH($A25,$A$24:$A$43,0),B$69)="H",UPPER($A25),INDEX($B$24:$AM$43,MATCH($A25,$A$24:$A$43,0),B$69)="BLANK","BLANK")</f>
        <v>BLANK</v>
      </c>
      <c r="B71" s="268" t="str" cm="1">
        <f t="array" ref="B71">IFERROR(INDEX($B$47:$AM$66, MATCH(UPPER(A71), $A$47:$A$66,0 ), B$69), "BLANK")</f>
        <v>BLANK</v>
      </c>
      <c r="C71" s="269" t="str" cm="1">
        <f t="array" ref="C71">IFERROR(INDEX($B$47:$AM$66, MATCH(UPPER(D71), $A$47:$A$66, 0), B$69), "BLANK")</f>
        <v>BLANK</v>
      </c>
      <c r="D71" s="359" t="str" cm="1">
        <f t="array" ref="D71">_xlfn.IFS(INDEX($B$24:$AM$43, MATCH(INDEX($A$3:$AM$22, MATCH(A71, $B$3:$B$22, 0), 1), $A$24:$A$43), B$69)="H", UPPER(INDEX($A$3:$AM$22, MATCH(A71, $B$3:$B$22, 0), 1)), INDEX($B$24:$AM$43, MATCH(INDEX($A$3:$AM$22, MATCH(A71, $B$3:$B$22, 0), 1), $A$24:$A$43), B$69)="A", LOWER(INDEX($A$3:$AM$22, MATCH(A71, $B$3:$B$22, 0), 1)), INDEX($B$24:$AM$43, MATCH(INDEX($A$3:$AM$22, MATCH(A71, $B$3:$B$22, 0), 1), $A$24:$A$43), B$69)="BLANK", "BLANK,")</f>
        <v>BLANK,</v>
      </c>
      <c r="E71" s="357"/>
      <c r="F71" s="257" t="str" cm="1">
        <f t="array" ref="F71">_xlfn.IFS(INDEX($B$24:$AM$43,MATCH($A25,$A$24:$A$43,0),G$69)="A",LOWER($A25),INDEX($B$24:$AM$43,MATCH($A25,$A$24:$A$43,0),G$69)="H",UPPER($A25),INDEX($B$24:$AM$43,MATCH($A25,$A$24:$A$43,0),G$69)="BLANK","BLANK")</f>
        <v>AVL</v>
      </c>
      <c r="G71" s="268" cm="1">
        <f t="array" ref="G71">IFERROR(INDEX($B$47:$AM$66, MATCH(UPPER(F71), $A$47:$A$66,0 ), G$69), "BLANK")</f>
        <v>4.1763620699119128</v>
      </c>
      <c r="H71" s="269" cm="1">
        <f t="array" ref="H71">IFERROR(INDEX($B$47:$AM$66, MATCH(UPPER(I71), $A$47:$A$66, 0), G$69), "BLANK")</f>
        <v>2.3744929965506563</v>
      </c>
      <c r="I71" s="359" t="str" cm="1">
        <f t="array" ref="I71">_xlfn.IFS(INDEX($B$24:$AM$43, MATCH(INDEX($A$3:$AM$22, MATCH(F71, $C$3:$C$22, 0), 1), $A$24:$A$43), G$69)="H", UPPER(INDEX($A$3:$AM$22, MATCH(F71, $C$3:$C$22, 0), 1)), INDEX($B$24:$AM$43, MATCH(INDEX($A$3:$AM$22, MATCH(F71, $C$3:$C$22, 0), 1), $A$24:$A$43), G$69)="A", LOWER(INDEX($A$3:$AM$22, MATCH(F71, $C$3:$C$22, 0), 1)), INDEX($B$24:$AM$43, MATCH(INDEX($A$3:$AM$22, MATCH(F71, $C$3:$C$22, 0), 1), $A$24:$A$43), G$69)="BLANK", "BLANK,")</f>
        <v>shu</v>
      </c>
      <c r="J71" s="357"/>
      <c r="K71" s="257" t="str" cm="1">
        <f t="array" ref="K71">_xlfn.IFS(INDEX($B$24:$AM$43,MATCH($A25,$A$24:$A$43,0),L$69)="A",LOWER($A25),INDEX($B$24:$AM$43,MATCH($A25,$A$24:$A$43,0),L$69)="H",UPPER($A25),INDEX($B$24:$AM$43,MATCH($A25,$A$24:$A$43,0),L$69)="BLANK","BLANK")</f>
        <v>avl</v>
      </c>
      <c r="L71" s="268" cm="1">
        <f t="array" ref="L71">IFERROR(INDEX($B$47:$AM$66, MATCH(UPPER(K71), $A$47:$A$66,0 ), L$69), "BLANK")</f>
        <v>3.5616550594018843</v>
      </c>
      <c r="M71" s="269" cm="1">
        <f t="array" ref="M71">IFERROR(INDEX($B$47:$AM$66, MATCH(UPPER(N71), $A$47:$A$66, 0), L$69), "BLANK")</f>
        <v>1.7395625482595967</v>
      </c>
      <c r="N71" s="359" t="str" cm="1">
        <f t="array" ref="N71">_xlfn.IFS(INDEX($B$24:$AM$43, MATCH(INDEX($A$3:$AM$22, MATCH(K71, $D$3:$D$22, 0), 1), $A$24:$A$43), L$69)="H", UPPER(INDEX($A$3:$AM$22, MATCH(K71, $D$3:$D$22, 0), 1)), INDEX($B$24:$AM$43, MATCH(INDEX($A$3:$AM$22, MATCH(K71, $D$3:$D$22, 0), 1), $A$24:$A$43), L$69)="A", LOWER(INDEX($A$3:$AM$22, MATCH(K71, $D$3:$D$22, 0), 1)), INDEX($B$24:$AM$43, MATCH(INDEX($A$3:$AM$22, MATCH(K71, $D$3:$D$22, 0), 1), $A$24:$A$43), L$69)="BLANK", "BLANK,")</f>
        <v>FUL</v>
      </c>
      <c r="O71" s="357"/>
      <c r="P71" s="257" t="str" cm="1">
        <f t="array" ref="P71">_xlfn.IFS(INDEX($B$24:$AM$43,MATCH($A25,$A$24:$A$43,0),Q$69)="A",LOWER($A25),INDEX($B$24:$AM$43,MATCH($A25,$A$24:$A$43,0),Q$69)="H",UPPER($A25),INDEX($B$24:$AM$43,MATCH($A25,$A$24:$A$43,0),Q$69)="BLANK","BLANK")</f>
        <v>AVL</v>
      </c>
      <c r="Q71" s="268" cm="1">
        <f t="array" ref="Q71">IFERROR(INDEX($B$47:$AM$66, MATCH(UPPER(P71), $A$47:$A$66,0 ), Q$69), "BLANK")</f>
        <v>2.5147986657534092</v>
      </c>
      <c r="R71" s="269" cm="1">
        <f t="array" ref="R71">IFERROR(INDEX($B$47:$AM$66, MATCH(UPPER(S71), $A$47:$A$66, 0), Q$69), "BLANK")</f>
        <v>4.6578717269546024</v>
      </c>
      <c r="S71" s="359" t="str" cm="1">
        <f t="array" ref="S71">_xlfn.IFS(INDEX($B$24:$AM$43, MATCH(INDEX($A$3:$AM$22, MATCH(P71, $E$3:$E$22, 0), 1), $A$24:$A$43), Q$69)="H", UPPER(INDEX($A$3:$AM$22, MATCH(P71, $E$3:$E$22, 0), 1)), INDEX($B$24:$AM$43, MATCH(INDEX($A$3:$AM$22, MATCH(P71, $E$3:$E$22, 0), 1), $A$24:$A$43), Q$69)="A", LOWER(INDEX($A$3:$AM$22, MATCH(P71, $E$3:$E$22, 0), 1)), INDEX($B$24:$AM$43, MATCH(INDEX($A$3:$AM$22, MATCH(P71, $E$3:$E$22, 0), 1), $A$24:$A$43), Q$69)="BLANK", "BLANK,")</f>
        <v>liv</v>
      </c>
      <c r="T71" s="357"/>
      <c r="U71" s="257" t="str" cm="1">
        <f t="array" ref="U71">_xlfn.IFS(INDEX($B$24:$AM$43,MATCH($A25,$A$24:$A$43,0),V$69)="A",LOWER($A25),INDEX($B$24:$AM$43,MATCH($A25,$A$24:$A$43,0),V$69)="H",UPPER($A25),INDEX($B$24:$AM$43,MATCH($A25,$A$24:$A$43,0),V$69)="BLANK","BLANK")</f>
        <v>avl</v>
      </c>
      <c r="V71" s="268" cm="1">
        <f t="array" ref="V71">IFERROR(INDEX($B$47:$AM$66, MATCH(UPPER(U71), $A$47:$A$66,0 ), V$69), "BLANK")</f>
        <v>2.4096438712229307</v>
      </c>
      <c r="W71" s="269" cm="1">
        <f t="array" ref="W71">IFERROR(INDEX($B$47:$AM$66, MATCH(UPPER(X71), $A$47:$A$66, 0), V$69), "BLANK")</f>
        <v>3.9683935213854253</v>
      </c>
      <c r="X71" s="359" t="str" cm="1">
        <f t="array" ref="X71">_xlfn.IFS(INDEX($B$24:$AM$43, MATCH(INDEX($A$3:$AM$22, MATCH(U71, $F$3:$F$22, 0), 1), $A$24:$A$43), V$69)="H", UPPER(INDEX($A$3:$AM$22, MATCH(U71, $F$3:$F$22, 0), 1)), INDEX($B$24:$AM$43, MATCH(INDEX($A$3:$AM$22, MATCH(U71, $F$3:$F$22, 0), 1), $A$24:$A$43), V$69)="A", LOWER(INDEX($A$3:$AM$22, MATCH(U71, $F$3:$F$22, 0), 1)), INDEX($B$24:$AM$43, MATCH(INDEX($A$3:$AM$22, MATCH(U71, $F$3:$F$22, 0), 1), $A$24:$A$43), V$69)="BLANK", "BLANK,")</f>
        <v>LEI</v>
      </c>
      <c r="Y71" s="357"/>
      <c r="Z71" s="257" t="str" cm="1">
        <f t="array" ref="Z71">_xlfn.IFS(INDEX($B$24:$AM$43,MATCH($A25,$A$24:$A$43,0),AA$69)="A",LOWER($A25),INDEX($B$24:$AM$43,MATCH($A25,$A$24:$A$43,0),AA$69)="H",UPPER($A25),INDEX($B$24:$AM$43,MATCH($A25,$A$24:$A$43,0),AA$69)="BLANK","BLANK")</f>
        <v>AVL</v>
      </c>
      <c r="AA71" s="268" cm="1">
        <f t="array" ref="AA71">IFERROR(INDEX($B$47:$AM$66, MATCH(UPPER(Z71), $A$47:$A$66,0 ), AA$69), "BLANK")</f>
        <v>5.0924672981506536</v>
      </c>
      <c r="AB71" s="269" cm="1">
        <f t="array" ref="AB71">IFERROR(INDEX($B$47:$AM$66, MATCH(UPPER(AC71), $A$47:$A$66, 0), AA$69), "BLANK")</f>
        <v>2.3082280757166846</v>
      </c>
      <c r="AC71" s="359" t="str" cm="1">
        <f t="array" ref="AC71">_xlfn.IFS(INDEX($B$24:$AM$43, MATCH(INDEX($A$3:$AM$22, MATCH(Z71, $G$3:$G$22, 0), 1), $A$24:$A$43), AA$69)="H", UPPER(INDEX($A$3:$AM$22, MATCH(Z71, $G$3:$G$22, 0), 1)), INDEX($B$24:$AM$43, MATCH(INDEX($A$3:$AM$22, MATCH(Z71, $G$3:$G$22, 0), 1), $A$24:$A$43), AA$69)="A", LOWER(INDEX($A$3:$AM$22, MATCH(Z71, $G$3:$G$22, 0), 1)), INDEX($B$24:$AM$43, MATCH(INDEX($A$3:$AM$22, MATCH(Z71, $G$3:$G$22, 0), 1), $A$24:$A$43), AA$69)="BLANK", "BLANK,")</f>
        <v>lee</v>
      </c>
      <c r="AD71" s="357"/>
      <c r="AE71" s="257" t="str" cm="1">
        <f t="array" ref="AE71">_xlfn.IFS(INDEX($B$24:$AM$43,MATCH($A25,$A$24:$A$43,0),AF$69)="A",LOWER($A25),INDEX($B$24:$AM$43,MATCH($A25,$A$24:$A$43,0),AF$69)="H",UPPER($A25),INDEX($B$24:$AM$43,MATCH($A25,$A$24:$A$43,0),AF$69)="BLANK","BLANK")</f>
        <v>AVL</v>
      </c>
      <c r="AF71" s="268" cm="1">
        <f t="array" ref="AF71">IFERROR(INDEX($B$47:$AM$66, MATCH(UPPER(AE71), $A$47:$A$66,0 ), AF$69), "BLANK")</f>
        <v>2.1478433502404117</v>
      </c>
      <c r="AG71" s="269" cm="1">
        <f t="array" ref="AG71">IFERROR(INDEX($B$47:$AM$66, MATCH(UPPER(AH71), $A$47:$A$66, 0), AF$69), "BLANK")</f>
        <v>5.1079209809519943</v>
      </c>
      <c r="AH71" s="359" t="str" cm="1">
        <f t="array" ref="AH71">_xlfn.IFS(INDEX($B$24:$AM$43, MATCH(INDEX($A$3:$AM$22, MATCH(AE71, $H$3:$H$22, 0), 1), $A$24:$A$43), AF$69)="H", UPPER(INDEX($A$3:$AM$22, MATCH(AE71, $H$3:$H$22, 0), 1)), INDEX($B$24:$AM$43, MATCH(INDEX($A$3:$AM$22, MATCH(AE71, $H$3:$H$22, 0), 1), $A$24:$A$43), AF$69)="A", LOWER(INDEX($A$3:$AM$22, MATCH(AE71, $H$3:$H$22, 0), 1)), INDEX($B$24:$AM$43, MATCH(INDEX($A$3:$AM$22, MATCH(AE71, $H$3:$H$22, 0), 1), $A$24:$A$43), AF$69)="BLANK", "BLANK,")</f>
        <v>sou</v>
      </c>
      <c r="AI71" s="357"/>
      <c r="AJ71" s="257" t="str" cm="1">
        <f t="array" ref="AJ71">_xlfn.IFS(INDEX($B$24:$AM$43,MATCH($A25,$A$24:$A$43,0),AK$69)="A",LOWER($A25),INDEX($B$24:$AM$43,MATCH($A25,$A$24:$A$43,0),AK$69)="H",UPPER($A25),INDEX($B$24:$AM$43,MATCH($A25,$A$24:$A$43,0),AK$69)="BLANK","BLANK")</f>
        <v>avl</v>
      </c>
      <c r="AK71" s="268" cm="1">
        <f t="array" ref="AK71">IFERROR(INDEX($B$47:$AM$66, MATCH(UPPER(AJ71), $A$47:$A$66,0 ), AK$69), "BLANK")</f>
        <v>3.1952296417679453</v>
      </c>
      <c r="AL71" s="269" cm="1">
        <f t="array" ref="AL71">IFERROR(INDEX($B$47:$AM$66, MATCH(UPPER(AM71), $A$47:$A$66, 0), AK$69), "BLANK")</f>
        <v>3.8038118391780014</v>
      </c>
      <c r="AM71" s="359" t="str" cm="1">
        <f t="array" ref="AM71">_xlfn.IFS(INDEX($B$24:$AM$43, MATCH(INDEX($A$3:$AM$22, MATCH(AJ71, $I$3:$I$22, 0), 1), $A$24:$A$43), AK$69)="H", UPPER(INDEX($A$3:$AM$22, MATCH(AJ71, $I$3:$I$22, 0), 1)), INDEX($B$24:$AM$43, MATCH(INDEX($A$3:$AM$22, MATCH(AJ71, $I$3:$I$22, 0), 1), $A$24:$A$43), AK$69)="A", LOWER(INDEX($A$3:$AM$22, MATCH(AJ71, $I$3:$I$22, 0), 1)), INDEX($B$24:$AM$43, MATCH(INDEX($A$3:$AM$22, MATCH(AJ71, $I$3:$I$22, 0), 1), $A$24:$A$43), AK$69)="BLANK", "BLANK,")</f>
        <v>ARS</v>
      </c>
      <c r="AN71" s="357"/>
      <c r="AO71" s="257" t="str" cm="1">
        <f t="array" ref="AO71">_xlfn.IFS(INDEX($B$24:$AM$43,MATCH($A25,$A$24:$A$43,0),AP$69)="A",LOWER($A25),INDEX($B$24:$AM$43,MATCH($A25,$A$24:$A$43,0),AP$69)="H",UPPER($A25),INDEX($B$24:$AM$43,MATCH($A25,$A$24:$A$43,0),AP$69)="BLANK","BLANK")</f>
        <v>AVL</v>
      </c>
      <c r="AP71" s="268" cm="1">
        <f t="array" ref="AP71">IFERROR(INDEX($B$47:$AM$66, MATCH(UPPER(AO71), $A$47:$A$66,0 ), AP$69), "BLANK")</f>
        <v>2.4287151729641581</v>
      </c>
      <c r="AQ71" s="269" cm="1">
        <f t="array" ref="AQ71">IFERROR(INDEX($B$47:$AM$66, MATCH(UPPER(AR71), $A$47:$A$66, 0), AP$69), "BLANK")</f>
        <v>3.3071104008806302</v>
      </c>
      <c r="AR71" s="359" t="str" cm="1">
        <f t="array" ref="AR71">_xlfn.IFS(INDEX($B$24:$AM$43, MATCH(INDEX($A$3:$AM$22, MATCH(AO71, $J$3:$J$22, 0), 1), $A$24:$A$43), AP$69)="H", UPPER(INDEX($A$3:$AM$22, MATCH(AO71, $J$3:$J$22, 0), 1)), INDEX($B$24:$AM$43, MATCH(INDEX($A$3:$AM$22, MATCH(AO71, $J$3:$J$22, 0), 1), $A$24:$A$43), AP$69)="A", LOWER(INDEX($A$3:$AM$22, MATCH(AO71, $J$3:$J$22, 0), 1)), INDEX($B$24:$AM$43, MATCH(INDEX($A$3:$AM$22, MATCH(AO71, $J$3:$J$22, 0), 1), $A$24:$A$43), AP$69)="BLANK", "BLANK,")</f>
        <v>bha</v>
      </c>
      <c r="AS71" s="357"/>
      <c r="AT71" s="257" t="str" cm="1">
        <f t="array" ref="AT71">_xlfn.IFS(INDEX($B$24:$AM$43,MATCH($A25,$A$24:$A$43,0),AU$69)="A",LOWER($A25),INDEX($B$24:$AM$43,MATCH($A25,$A$24:$A$43,0),AU$69)="H",UPPER($A25),INDEX($B$24:$AM$43,MATCH($A25,$A$24:$A$43,0),AU$69)="BLANK","BLANK")</f>
        <v>avl</v>
      </c>
      <c r="AU71" s="268" cm="1">
        <f t="array" ref="AU71">IFERROR(INDEX($B$47:$AM$66, MATCH(UPPER(AT71), $A$47:$A$66,0 ), AU$69), "BLANK")</f>
        <v>3.4300597720665542</v>
      </c>
      <c r="AV71" s="269" cm="1">
        <f t="array" ref="AV71">IFERROR(INDEX($B$47:$AM$66, MATCH(UPPER(AW71), $A$47:$A$66, 0), AU$69), "BLANK")</f>
        <v>3.6605360038308818</v>
      </c>
      <c r="AW71" s="359" t="str" cm="1">
        <f t="array" ref="AW71">_xlfn.IFS(INDEX($B$24:$AM$43, MATCH(INDEX($A$3:$AM$22, MATCH(AT71, $K$3:$K$22, 0), 1), $A$24:$A$43), AU$69)="H", UPPER(INDEX($A$3:$AM$22, MATCH(AT71, $K$3:$K$22, 0), 1)), INDEX($B$24:$AM$43, MATCH(INDEX($A$3:$AM$22, MATCH(AT71, $K$3:$K$22, 0), 1), $A$24:$A$43), AU$69)="A", LOWER(INDEX($A$3:$AM$22, MATCH(AT71, $K$3:$K$22, 0), 1)), INDEX($B$24:$AM$43, MATCH(INDEX($A$3:$AM$22, MATCH(AT71, $K$3:$K$22, 0), 1), $A$24:$A$43), AU$69)="BLANK", "BLANK,")</f>
        <v>WHU</v>
      </c>
      <c r="AX71" s="357"/>
      <c r="AY71" s="257" t="str" cm="1">
        <f t="array" ref="AY71">_xlfn.IFS(INDEX($B$24:$AM$43,MATCH($A25,$A$24:$A$43,0),AZ$69)="A",LOWER($A25),INDEX($B$24:$AM$43,MATCH($A25,$A$24:$A$43,0),AZ$69)="H",UPPER($A25),INDEX($B$24:$AM$43,MATCH($A25,$A$24:$A$43,0),AZ$69)="BLANK","BLANK")</f>
        <v>AVL</v>
      </c>
      <c r="AZ71" s="268" cm="1">
        <f t="array" ref="AZ71">IFERROR(INDEX($B$47:$AM$66, MATCH(UPPER(AY71), $A$47:$A$66,0 ), AZ$69), "BLANK")</f>
        <v>3.7145055586510654</v>
      </c>
      <c r="BA71" s="269" cm="1">
        <f t="array" ref="BA71">IFERROR(INDEX($B$47:$AM$66, MATCH(UPPER(BB71), $A$47:$A$66, 0), AZ$69), "BLANK")</f>
        <v>3.184397584521423</v>
      </c>
      <c r="BB71" s="359" t="str" cm="1">
        <f t="array" ref="BB71">_xlfn.IFS(INDEX($B$24:$AM$43, MATCH(INDEX($A$3:$AM$22, MATCH(AY71, $L$3:$L$22, 0), 1), $A$24:$A$43), AZ$69)="H", UPPER(INDEX($A$3:$AM$22, MATCH(AY71, $L$3:$L$22, 0), 1)), INDEX($B$24:$AM$43, MATCH(INDEX($A$3:$AM$22, MATCH(AY71, $L$3:$L$22, 0), 1), $A$24:$A$43), AZ$69)="A", LOWER(INDEX($A$3:$AM$22, MATCH(AY71, $L$3:$L$22, 0), 1)), INDEX($B$24:$AM$43, MATCH(INDEX($A$3:$AM$22, MATCH(AY71, $L$3:$L$22, 0), 1), $A$24:$A$43), AZ$69)="BLANK", "BLANK,")</f>
        <v>new</v>
      </c>
      <c r="BC71" s="357"/>
      <c r="BD71" s="257" t="str" cm="1">
        <f t="array" ref="BD71">_xlfn.IFS(INDEX($B$24:$AM$43,MATCH($A25,$A$24:$A$43,0),BE$69)="A",LOWER($A25),INDEX($B$24:$AM$43,MATCH($A25,$A$24:$A$43,0),BE$69)="H",UPPER($A25),INDEX($B$24:$AM$43,MATCH($A25,$A$24:$A$43,0),BE$69)="BLANK","BLANK")</f>
        <v>avl</v>
      </c>
      <c r="BE71" s="268" cm="1">
        <f t="array" ref="BE71">IFERROR(INDEX($B$47:$AM$66, MATCH(UPPER(BD71), $A$47:$A$66,0 ), BE$69), "BLANK")</f>
        <v>1.3975934453092995</v>
      </c>
      <c r="BF71" s="269" cm="1">
        <f t="array" ref="BF71">IFERROR(INDEX($B$47:$AM$66, MATCH(UPPER(BG71), $A$47:$A$66, 0), BE$69), "BLANK")</f>
        <v>3.78406203731311</v>
      </c>
      <c r="BG71" s="359" t="str" cm="1">
        <f t="array" ref="BG71">_xlfn.IFS(INDEX($B$24:$AM$43, MATCH(INDEX($A$3:$AM$22, MATCH(BD71, $M$3:$M$22, 0), 1), $A$24:$A$43), BE$69)="H", UPPER(INDEX($A$3:$AM$22, MATCH(BD71, $M$3:$M$22, 0), 1)), INDEX($B$24:$AM$43, MATCH(INDEX($A$3:$AM$22, MATCH(BD71, $M$3:$M$22, 0), 1), $A$24:$A$43), BE$69)="A", LOWER(INDEX($A$3:$AM$22, MATCH(BD71, $M$3:$M$22, 0), 1)), INDEX($B$24:$AM$43, MATCH(INDEX($A$3:$AM$22, MATCH(BD71, $M$3:$M$22, 0), 1), $A$24:$A$43), BE$69)="BLANK", "BLANK,")</f>
        <v>WOL</v>
      </c>
      <c r="BH71" s="357"/>
      <c r="BI71" s="257" t="str" cm="1">
        <f t="array" ref="BI71">_xlfn.IFS(INDEX($B$24:$AM$43,MATCH($A25,$A$24:$A$43,0),BJ$69)="A",LOWER($A25),INDEX($B$24:$AM$43,MATCH($A25,$A$24:$A$43,0),BJ$69)="H",UPPER($A25),INDEX($B$24:$AM$43,MATCH($A25,$A$24:$A$43,0),BJ$69)="BLANK","BLANK")</f>
        <v>AVL</v>
      </c>
      <c r="BJ71" s="268" cm="1">
        <f t="array" ref="BJ71">IFERROR(INDEX($B$47:$AM$66, MATCH(UPPER(BI71), $A$47:$A$66,0 ), BJ$69), "BLANK")</f>
        <v>3.2382868972855441</v>
      </c>
      <c r="BK71" s="269" cm="1">
        <f t="array" ref="BK71">IFERROR(INDEX($B$47:$AM$66, MATCH(UPPER(BL71), $A$47:$A$66, 0), BJ$69), "BLANK")</f>
        <v>2.5094770945457845</v>
      </c>
      <c r="BL71" s="359" t="str" cm="1">
        <f t="array" ref="BL71">_xlfn.IFS(INDEX($B$24:$AM$43, MATCH(INDEX($A$3:$AM$22, MATCH(BI71, $N$3:$N$22, 0), 1), $A$24:$A$43), BJ$69)="H", UPPER(INDEX($A$3:$AM$22, MATCH(BI71, $N$3:$N$22, 0), 1)), INDEX($B$24:$AM$43, MATCH(INDEX($A$3:$AM$22, MATCH(BI71, $N$3:$N$22, 0), 1), $A$24:$A$43), BJ$69)="A", LOWER(INDEX($A$3:$AM$22, MATCH(BI71, $N$3:$N$22, 0), 1)), INDEX($B$24:$AM$43, MATCH(INDEX($A$3:$AM$22, MATCH(BI71, $N$3:$N$22, 0), 1), $A$24:$A$43), BJ$69)="BLANK", "BLANK,")</f>
        <v>bur</v>
      </c>
      <c r="BM71" s="357"/>
      <c r="BN71" s="257" t="str" cm="1">
        <f t="array" ref="BN71">_xlfn.IFS(INDEX($B$24:$AM$43,MATCH($A25,$A$24:$A$43,0),BO$69)="A",LOWER($A25),INDEX($B$24:$AM$43,MATCH($A25,$A$24:$A$43,0),BO$69)="H",UPPER($A25),INDEX($B$24:$AM$43,MATCH($A25,$A$24:$A$43,0),BO$69)="BLANK","BLANK")</f>
        <v>avl</v>
      </c>
      <c r="BO71" s="268" cm="1">
        <f t="array" ref="BO71">IFERROR(INDEX($B$47:$AM$66, MATCH(UPPER(BN71), $A$47:$A$66,0 ), BO$69), "BLANK")</f>
        <v>3.5616550594018843</v>
      </c>
      <c r="BP71" s="269" cm="1">
        <f t="array" ref="BP71">IFERROR(INDEX($B$47:$AM$66, MATCH(UPPER(BQ71), $A$47:$A$66, 0), BO$69), "BLANK")</f>
        <v>1.7395625482595967</v>
      </c>
      <c r="BQ71" s="359" t="str" cm="1">
        <f t="array" ref="BQ71">_xlfn.IFS(INDEX($B$24:$AM$43, MATCH(INDEX($A$3:$AM$22, MATCH(BN71, $O$3:$O$22, 0), 1), $A$24:$A$43), BO$69)="H", UPPER(INDEX($A$3:$AM$22, MATCH(BN71, $O$3:$O$22, 0), 1)), INDEX($B$24:$AM$43, MATCH(INDEX($A$3:$AM$22, MATCH(BN71, $O$3:$O$22, 0), 1), $A$24:$A$43), BO$69)="A", LOWER(INDEX($A$3:$AM$22, MATCH(BN71, $O$3:$O$22, 0), 1)), INDEX($B$24:$AM$43, MATCH(INDEX($A$3:$AM$22, MATCH(BN71, $O$3:$O$22, 0), 1), $A$24:$A$43), BO$69)="BLANK", "BLANK,")</f>
        <v>WBA</v>
      </c>
      <c r="BR71" s="357"/>
      <c r="BS71" s="257" t="str" cm="1">
        <f t="array" ref="BS71">_xlfn.IFS(INDEX($B$24:$AM$43,MATCH($A25,$A$24:$A$43,0),BT$69)="A",LOWER($A25),INDEX($B$24:$AM$43,MATCH($A25,$A$24:$A$43,0),BT$69)="H",UPPER($A25),INDEX($B$24:$AM$43,MATCH($A25,$A$24:$A$43,0),BT$69)="BLANK","BLANK")</f>
        <v>AVL</v>
      </c>
      <c r="BT71" s="268" cm="1">
        <f t="array" ref="BT71">IFERROR(INDEX($B$47:$AM$66, MATCH(UPPER(BS71), $A$47:$A$66,0 ), BT$69), "BLANK")</f>
        <v>4.3310421465753155</v>
      </c>
      <c r="BU71" s="269" cm="1">
        <f t="array" ref="BU71">IFERROR(INDEX($B$47:$AM$66, MATCH(UPPER(BV71), $A$47:$A$66, 0), BT$69), "BLANK")</f>
        <v>2.3082280757166846</v>
      </c>
      <c r="BV71" s="359" t="str" cm="1">
        <f t="array" ref="BV71">_xlfn.IFS(INDEX($B$24:$AM$43, MATCH(INDEX($A$3:$AM$22, MATCH(BS71, $P$3:$P$22, 0), 1), $A$24:$A$43), BT$69)="H", UPPER(INDEX($A$3:$AM$22, MATCH(BS71, $P$3:$P$22, 0), 1)), INDEX($B$24:$AM$43, MATCH(INDEX($A$3:$AM$22, MATCH(BS71, $P$3:$P$22, 0), 1), $A$24:$A$43), BT$69)="A", LOWER(INDEX($A$3:$AM$22, MATCH(BS71, $P$3:$P$22, 0), 1)), INDEX($B$24:$AM$43, MATCH(INDEX($A$3:$AM$22, MATCH(BS71, $P$3:$P$22, 0), 1), $A$24:$A$43), BT$69)="BLANK", "BLANK,")</f>
        <v>cry</v>
      </c>
      <c r="BW71" s="357"/>
      <c r="BX71" s="257" t="str" cm="1">
        <f t="array" ref="BX71">_xlfn.IFS(INDEX($B$24:$AM$43,MATCH($A25,$A$24:$A$43,0),BY$69)="A",LOWER($A25),INDEX($B$24:$AM$43,MATCH($A25,$A$24:$A$43,0),BY$69)="H",UPPER($A25),INDEX($B$24:$AM$43,MATCH($A25,$A$24:$A$43,0),BY$69)="BLANK","BLANK")</f>
        <v>avl</v>
      </c>
      <c r="BY71" s="268" cm="1">
        <f t="array" ref="BY71">IFERROR(INDEX($B$47:$AM$66, MATCH(UPPER(BX71), $A$47:$A$66,0 ), BY$69), "BLANK")</f>
        <v>1.4088643601908262</v>
      </c>
      <c r="BZ71" s="269" cm="1">
        <f t="array" ref="BZ71">IFERROR(INDEX($B$47:$AM$66, MATCH(UPPER(CA71), $A$47:$A$66, 0), BY$69), "BLANK")</f>
        <v>5.8380414312617717</v>
      </c>
      <c r="CA71" s="359" t="str" cm="1">
        <f t="array" ref="CA71">_xlfn.IFS(INDEX($B$24:$AM$43, MATCH(INDEX($A$3:$AM$22, MATCH(BX71, $Q$3:$Q$22, 0), 1), $A$24:$A$43), BY$69)="H", UPPER(INDEX($A$3:$AM$22, MATCH(BX71, $Q$3:$Q$22, 0), 1)), INDEX($B$24:$AM$43, MATCH(INDEX($A$3:$AM$22, MATCH(BX71, $Q$3:$Q$22, 0), 1), $A$24:$A$43), BY$69)="A", LOWER(INDEX($A$3:$AM$22, MATCH(BX71, $Q$3:$Q$22, 0), 1)), INDEX($B$24:$AM$43, MATCH(INDEX($A$3:$AM$22, MATCH(BX71, $Q$3:$Q$22, 0), 1), $A$24:$A$43), BY$69)="BLANK", "BLANK,")</f>
        <v>CHE</v>
      </c>
      <c r="CB71" s="357"/>
      <c r="CC71" s="257" t="str" cm="1">
        <f t="array" ref="CC71">_xlfn.IFS(INDEX($B$24:$AM$43,MATCH($A25,$A$24:$A$43,0),CD$69)="A",LOWER($A25),INDEX($B$24:$AM$43,MATCH($A25,$A$24:$A$43,0),CD$69)="H",UPPER($A25),INDEX($B$24:$AM$43,MATCH($A25,$A$24:$A$43,0),CD$69)="BLANK","BLANK")</f>
        <v>avl</v>
      </c>
      <c r="CD71" s="268" cm="1">
        <f t="array" ref="CD71">IFERROR(INDEX($B$47:$AM$66, MATCH(UPPER(CC71), $A$47:$A$66,0 ), CD$69), "BLANK")</f>
        <v>1.9250598420238287</v>
      </c>
      <c r="CE71" s="269" cm="1">
        <f t="array" ref="CE71">IFERROR(INDEX($B$47:$AM$66, MATCH(UPPER(CF71), $A$47:$A$66, 0), CD$69), "BLANK")</f>
        <v>4.7926185858802093</v>
      </c>
      <c r="CF71" s="359" t="str" cm="1">
        <f t="array" ref="CF71">_xlfn.IFS(INDEX($B$24:$AM$43, MATCH(INDEX($A$3:$AM$22, MATCH(CC71, $R$3:$R$22, 0), 1), $A$24:$A$43), CD$69)="H", UPPER(INDEX($A$3:$AM$22, MATCH(CC71, $R$3:$R$22, 0), 1)), INDEX($B$24:$AM$43, MATCH(INDEX($A$3:$AM$22, MATCH(CC71, $R$3:$R$22, 0), 1), $A$24:$A$43), CD$69)="A", LOWER(INDEX($A$3:$AM$22, MATCH(CC71, $R$3:$R$22, 0), 1)), INDEX($B$24:$AM$43, MATCH(INDEX($A$3:$AM$22, MATCH(CC71, $R$3:$R$22, 0), 1), $A$24:$A$43), CD$69)="BLANK", "BLANK,")</f>
        <v>MUN</v>
      </c>
      <c r="CG71" s="357"/>
      <c r="CH71" s="257" t="str" cm="1">
        <f t="array" ref="CH71">_xlfn.IFS(INDEX($B$24:$AM$43,MATCH($A25,$A$24:$A$43,0),CI$69)="A",LOWER($A25),INDEX($B$24:$AM$43,MATCH($A25,$A$24:$A$43,0),CI$69)="H",UPPER($A25),INDEX($B$24:$AM$43,MATCH($A25,$A$24:$A$43,0),CI$69)="BLANK","BLANK")</f>
        <v>AVL</v>
      </c>
      <c r="CI71" s="268" cm="1">
        <f t="array" ref="CI71">IFERROR(INDEX($B$47:$AM$66, MATCH(UPPER(CH71), $A$47:$A$66,0 ), CI$69), "BLANK")</f>
        <v>2.8177864568080366</v>
      </c>
      <c r="CJ71" s="269" cm="1">
        <f t="array" ref="CJ71">IFERROR(INDEX($B$47:$AM$66, MATCH(UPPER(CK71), $A$47:$A$66, 0), CI$69), "BLANK")</f>
        <v>3.989700441878719</v>
      </c>
      <c r="CK71" s="359" t="str" cm="1">
        <f t="array" ref="CK71">_xlfn.IFS(INDEX($B$24:$AM$43, MATCH(INDEX($A$3:$AM$22, MATCH(CH71, $S$3:$S$22, 0), 1), $A$24:$A$43), CI$69)="H", UPPER(INDEX($A$3:$AM$22, MATCH(CH71, $S$3:$S$22, 0), 1)), INDEX($B$24:$AM$43, MATCH(INDEX($A$3:$AM$22, MATCH(CH71, $S$3:$S$22, 0), 1), $A$24:$A$43), CI$69)="A", LOWER(INDEX($A$3:$AM$22, MATCH(CH71, $S$3:$S$22, 0), 1)), INDEX($B$24:$AM$43, MATCH(INDEX($A$3:$AM$22, MATCH(CH71, $S$3:$S$22, 0), 1), $A$24:$A$43), CI$69)="BLANK", "BLANK,")</f>
        <v>tot</v>
      </c>
      <c r="CL71" s="357"/>
      <c r="CM71" s="257" t="str" cm="1">
        <f t="array" ref="CM71">_xlfn.IFS(INDEX($B$24:$AM$43,MATCH($A25,$A$24:$A$43,0),CN$69)="A",LOWER($A25),INDEX($B$24:$AM$43,MATCH($A25,$A$24:$A$43,0),CN$69)="H",UPPER($A25),INDEX($B$24:$AM$43,MATCH($A25,$A$24:$A$43,0),CN$69)="BLANK","BLANK")</f>
        <v>AVL</v>
      </c>
      <c r="CN71" s="268" cm="1">
        <f t="array" ref="CN71">IFERROR(INDEX($B$47:$AM$66, MATCH(UPPER(CM71), $A$47:$A$66,0 ), CN$69), "BLANK")</f>
        <v>2.2929046658339911</v>
      </c>
      <c r="CO71" s="269" cm="1">
        <f t="array" ref="CO71">IFERROR(INDEX($B$47:$AM$66, MATCH(UPPER(CP71), $A$47:$A$66, 0), CN$69), "BLANK")</f>
        <v>3.4651031519431101</v>
      </c>
      <c r="CP71" s="359" t="str" cm="1">
        <f t="array" ref="CP71">_xlfn.IFS(INDEX($B$24:$AM$43, MATCH(INDEX($A$3:$AM$22, MATCH(CM71, $T$3:$T$22, 0), 1), $A$24:$A$43), CN$69)="H", UPPER(INDEX($A$3:$AM$22, MATCH(CM71, $T$3:$T$22, 0), 1)), INDEX($B$24:$AM$43, MATCH(INDEX($A$3:$AM$22, MATCH(CM71, $T$3:$T$22, 0), 1), $A$24:$A$43), CN$69)="A", LOWER(INDEX($A$3:$AM$22, MATCH(CM71, $T$3:$T$22, 0), 1)), INDEX($B$24:$AM$43, MATCH(INDEX($A$3:$AM$22, MATCH(CM71, $T$3:$T$22, 0), 1), $A$24:$A$43), CN$69)="BLANK", "BLANK,")</f>
        <v>eve</v>
      </c>
      <c r="CQ71" s="357"/>
      <c r="CR71" s="257" t="str" cm="1">
        <f t="array" ref="CR71">_xlfn.IFS(INDEX($B$24:$AM$43,MATCH($A25,$A$24:$A$43,0),CS$69)="A",LOWER($A25),INDEX($B$24:$AM$43,MATCH($A25,$A$24:$A$43,0),CS$69)="H",UPPER($A25),INDEX($B$24:$AM$43,MATCH($A25,$A$24:$A$43,0),CS$69)="BLANK","BLANK")</f>
        <v>avl</v>
      </c>
      <c r="CS71" s="268" cm="1">
        <f t="array" ref="CS71">IFERROR(INDEX($B$47:$AM$66, MATCH(UPPER(CR71), $A$47:$A$66,0 ), CS$69), "BLANK")</f>
        <v>3.5292763770436859</v>
      </c>
      <c r="CT71" s="269" cm="1">
        <f t="array" ref="CT71">IFERROR(INDEX($B$47:$AM$66, MATCH(UPPER(CU71), $A$47:$A$66, 0), CS$69), "BLANK")</f>
        <v>4.0810990573610706</v>
      </c>
      <c r="CU71" s="359" t="str" cm="1">
        <f t="array" ref="CU71">_xlfn.IFS(INDEX($B$24:$AM$43, MATCH(INDEX($A$3:$AM$22, MATCH(CR71, $U$3:$U$22, 0), 1), $A$24:$A$43), CS$69)="H", UPPER(INDEX($A$3:$AM$22, MATCH(CR71, $U$3:$U$22, 0), 1)), INDEX($B$24:$AM$43, MATCH(INDEX($A$3:$AM$22, MATCH(CR71, $U$3:$U$22, 0), 1), $A$24:$A$43), CS$69)="A", LOWER(INDEX($A$3:$AM$22, MATCH(CR71, $U$3:$U$22, 0), 1)), INDEX($B$24:$AM$43, MATCH(INDEX($A$3:$AM$22, MATCH(CR71, $U$3:$U$22, 0), 1), $A$24:$A$43), CS$69)="BLANK", "BLANK,")</f>
        <v>BUR</v>
      </c>
      <c r="CV71" s="357"/>
      <c r="CW71" s="257" t="str" cm="1">
        <f t="array" ref="CW71">_xlfn.IFS(INDEX($B$24:$AM$43,MATCH($A25,$A$24:$A$43,0),CX$69)="A",LOWER($A25),INDEX($B$24:$AM$43,MATCH($A25,$A$24:$A$43,0),CX$69)="H",UPPER($A25),INDEX($B$24:$AM$43,MATCH($A25,$A$24:$A$43,0),CX$69)="BLANK","BLANK")</f>
        <v>avl</v>
      </c>
      <c r="CX71" s="268" cm="1">
        <f t="array" ref="CX71">IFERROR(INDEX($B$47:$AM$66, MATCH(UPPER(CW71), $A$47:$A$66,0 ), CX$69), "BLANK")</f>
        <v>2.60550605016648</v>
      </c>
      <c r="CY71" s="269" cm="1">
        <f t="array" ref="CY71">IFERROR(INDEX($B$47:$AM$66, MATCH(UPPER(CZ71), $A$47:$A$66, 0), CX$69), "BLANK")</f>
        <v>3.3298165944206182</v>
      </c>
      <c r="CZ71" s="359" t="str" cm="1">
        <f t="array" ref="CZ71">_xlfn.IFS(INDEX($B$24:$AM$43, MATCH(INDEX($A$3:$AM$22, MATCH(CW71, $V$3:$V$22, 0), 1), $A$24:$A$43), CX$69)="H", UPPER(INDEX($A$3:$AM$22, MATCH(CW71, $V$3:$V$22, 0), 1)), INDEX($B$24:$AM$43, MATCH(INDEX($A$3:$AM$22, MATCH(CW71, $V$3:$V$22, 0), 1), $A$24:$A$43), CX$69)="A", LOWER(INDEX($A$3:$AM$22, MATCH(CW71, $V$3:$V$22, 0), 1)), INDEX($B$24:$AM$43, MATCH(INDEX($A$3:$AM$22, MATCH(CW71, $V$3:$V$22, 0), 1), $A$24:$A$43), CX$69)="BLANK", "BLANK,")</f>
        <v>SOU</v>
      </c>
      <c r="DA71" s="357"/>
      <c r="DB71" s="257" t="str" cm="1">
        <f t="array" ref="DB71">_xlfn.IFS(INDEX($B$24:$AM$43,MATCH($A25,$A$24:$A$43,0),DC$69)="A",LOWER($A25),INDEX($B$24:$AM$43,MATCH($A25,$A$24:$A$43,0),DC$69)="H",UPPER($A25),INDEX($B$24:$AM$43,MATCH($A25,$A$24:$A$43,0),DC$69)="BLANK","BLANK")</f>
        <v>AVL</v>
      </c>
      <c r="DC71" s="268" cm="1">
        <f t="array" ref="DC71">IFERROR(INDEX($B$47:$AM$66, MATCH(UPPER(DB71), $A$47:$A$66,0 ), DC$69), "BLANK")</f>
        <v>3.4318801357102231</v>
      </c>
      <c r="DD71" s="269" cm="1">
        <f t="array" ref="DD71">IFERROR(INDEX($B$47:$AM$66, MATCH(UPPER(DE71), $A$47:$A$66, 0), DC$69), "BLANK")</f>
        <v>3.7672834622276565</v>
      </c>
      <c r="DE71" s="359" t="str" cm="1">
        <f t="array" ref="DE71">_xlfn.IFS(INDEX($B$24:$AM$43, MATCH(INDEX($A$3:$AM$22, MATCH(DB71, $W$3:$W$22, 0), 1), $A$24:$A$43), DC$69)="H", UPPER(INDEX($A$3:$AM$22, MATCH(DB71, $W$3:$W$22, 0), 1)), INDEX($B$24:$AM$43, MATCH(INDEX($A$3:$AM$22, MATCH(DB71, $W$3:$W$22, 0), 1), $A$24:$A$43), DC$69)="A", LOWER(INDEX($A$3:$AM$22, MATCH(DB71, $W$3:$W$22, 0), 1)), INDEX($B$24:$AM$43, MATCH(INDEX($A$3:$AM$22, MATCH(DB71, $W$3:$W$22, 0), 1), $A$24:$A$43), DC$69)="BLANK", "BLANK,")</f>
        <v>whu</v>
      </c>
      <c r="DF71" s="357"/>
      <c r="DG71" s="257" t="str" cm="1">
        <f t="array" ref="DG71">_xlfn.IFS(INDEX($B$24:$AM$43,MATCH($A25,$A$24:$A$43,0),DH$69)="A",LOWER($A25),INDEX($B$24:$AM$43,MATCH($A25,$A$24:$A$43,0),DH$69)="H",UPPER($A25),INDEX($B$24:$AM$43,MATCH($A25,$A$24:$A$43,0),DH$69)="BLANK","BLANK")</f>
        <v>AVL</v>
      </c>
      <c r="DH71" s="268" cm="1">
        <f t="array" ref="DH71">IFERROR(INDEX($B$47:$AM$66, MATCH(UPPER(DG71), $A$47:$A$66,0 ), DH$69), "BLANK")</f>
        <v>2.8444411935616261</v>
      </c>
      <c r="DI71" s="269" cm="1">
        <f t="array" ref="DI71">IFERROR(INDEX($B$47:$AM$66, MATCH(UPPER(DJ71), $A$47:$A$66, 0), DH$69), "BLANK")</f>
        <v>2.8070556742168615</v>
      </c>
      <c r="DJ71" s="359" t="str" cm="1">
        <f t="array" ref="DJ71">_xlfn.IFS(INDEX($B$24:$AM$43, MATCH(INDEX($A$3:$AM$22, MATCH(DG71, $X$3:$X$22, 0), 1), $A$24:$A$43), DH$69)="H", UPPER(INDEX($A$3:$AM$22, MATCH(DG71, $X$3:$X$22, 0), 1)), INDEX($B$24:$AM$43, MATCH(INDEX($A$3:$AM$22, MATCH(DG71, $X$3:$X$22, 0), 1), $A$24:$A$43), DH$69)="A", LOWER(INDEX($A$3:$AM$22, MATCH(DG71, $X$3:$X$22, 0), 1)), INDEX($B$24:$AM$43, MATCH(INDEX($A$3:$AM$22, MATCH(DG71, $X$3:$X$22, 0), 1), $A$24:$A$43), DH$69)="BLANK", "BLANK,")</f>
        <v>ars</v>
      </c>
      <c r="DK71" s="357"/>
      <c r="DL71" s="257" t="str" cm="1">
        <f t="array" ref="DL71">_xlfn.IFS(INDEX($B$24:$AM$43,MATCH($A25,$A$24:$A$43,0),DM$69)="A",LOWER($A25),INDEX($B$24:$AM$43,MATCH($A25,$A$24:$A$43,0),DM$69)="H",UPPER($A25),INDEX($B$24:$AM$43,MATCH($A25,$A$24:$A$43,0),DM$69)="BLANK","BLANK")</f>
        <v>avl</v>
      </c>
      <c r="DM71" s="268" cm="1">
        <f t="array" ref="DM71">IFERROR(INDEX($B$47:$AM$66, MATCH(UPPER(DL71), $A$47:$A$66,0 ), DM$69), "BLANK")</f>
        <v>2.60550605016648</v>
      </c>
      <c r="DN71" s="269" cm="1">
        <f t="array" ref="DN71">IFERROR(INDEX($B$47:$AM$66, MATCH(UPPER(DO71), $A$47:$A$66, 0), DM$69), "BLANK")</f>
        <v>2.7349525622501014</v>
      </c>
      <c r="DO71" s="359" t="str" cm="1">
        <f t="array" ref="DO71">_xlfn.IFS(INDEX($B$24:$AM$43, MATCH(INDEX($A$3:$AM$22, MATCH(DL71, $Y$3:$Y$22, 0), 1), $A$24:$A$43), DM$69)="H", UPPER(INDEX($A$3:$AM$22, MATCH(DL71, $Y$3:$Y$22, 0), 1)), INDEX($B$24:$AM$43, MATCH(INDEX($A$3:$AM$22, MATCH(DL71, $Y$3:$Y$22, 0), 1), $A$24:$A$43), DM$69)="A", LOWER(INDEX($A$3:$AM$22, MATCH(DL71, $Y$3:$Y$22, 0), 1)), INDEX($B$24:$AM$43, MATCH(INDEX($A$3:$AM$22, MATCH(DL71, $Y$3:$Y$22, 0), 1), $A$24:$A$43), DM$69)="BLANK", "BLANK,")</f>
        <v>BHA</v>
      </c>
      <c r="DP71" s="357"/>
      <c r="DQ71" s="257" t="str" cm="1">
        <f t="array" ref="DQ71">_xlfn.IFS(INDEX($B$24:$AM$43,MATCH($A25,$A$24:$A$43,0),DR$69)="A",LOWER($A25),INDEX($B$24:$AM$43,MATCH($A25,$A$24:$A$43,0),DR$69)="H",UPPER($A25),INDEX($B$24:$AM$43,MATCH($A25,$A$24:$A$43,0),DR$69)="BLANK","BLANK")</f>
        <v>AVL</v>
      </c>
      <c r="DR71" s="268" cm="1">
        <f t="array" ref="DR71">IFERROR(INDEX($B$47:$AM$66, MATCH(UPPER(DQ71), $A$47:$A$66,0 ), DR$69), "BLANK")</f>
        <v>2.8637911336538822</v>
      </c>
      <c r="DS71" s="269" cm="1">
        <f t="array" ref="DS71">IFERROR(INDEX($B$47:$AM$66, MATCH(UPPER(DT71), $A$47:$A$66, 0), DR$69), "BLANK")</f>
        <v>4.569518499175973</v>
      </c>
      <c r="DT71" s="359" t="str" cm="1">
        <f t="array" ref="DT71">_xlfn.IFS(INDEX($B$24:$AM$43, MATCH(INDEX($A$3:$AM$22, MATCH(DQ71, $Z$3:$Z$22, 0), 1), $A$24:$A$43), DR$69)="H", UPPER(INDEX($A$3:$AM$22, MATCH(DQ71, $Z$3:$Z$22, 0), 1)), INDEX($B$24:$AM$43, MATCH(INDEX($A$3:$AM$22, MATCH(DQ71, $Z$3:$Z$22, 0), 1), $A$24:$A$43), DR$69)="A", LOWER(INDEX($A$3:$AM$22, MATCH(DQ71, $Z$3:$Z$22, 0), 1)), INDEX($B$24:$AM$43, MATCH(INDEX($A$3:$AM$22, MATCH(DQ71, $Z$3:$Z$22, 0), 1), $A$24:$A$43), DR$69)="BLANK", "BLANK,")</f>
        <v>lei</v>
      </c>
      <c r="DU71" s="357"/>
      <c r="DV71" s="257" t="str" cm="1">
        <f t="array" ref="DV71">_xlfn.IFS(INDEX($B$24:$AM$43,MATCH($A25,$A$24:$A$43,0),DW$69)="A",LOWER($A25),INDEX($B$24:$AM$43,MATCH($A25,$A$24:$A$43,0),DW$69)="H",UPPER($A25),INDEX($B$24:$AM$43,MATCH($A25,$A$24:$A$43,0),DW$69)="BLANK","BLANK")</f>
        <v>avl</v>
      </c>
      <c r="DW71" s="268" cm="1">
        <f t="array" ref="DW71">IFERROR(INDEX($B$47:$AM$66, MATCH(UPPER(DV71), $A$47:$A$66,0 ), DW$69), "BLANK")</f>
        <v>3.5616550594018843</v>
      </c>
      <c r="DX71" s="269" cm="1">
        <f t="array" ref="DX71">IFERROR(INDEX($B$47:$AM$66, MATCH(UPPER(DY71), $A$47:$A$66, 0), DW$69), "BLANK")</f>
        <v>1.7395625482595967</v>
      </c>
      <c r="DY71" s="359" t="str" cm="1">
        <f t="array" ref="DY71">_xlfn.IFS(INDEX($B$24:$AM$43, MATCH(INDEX($A$3:$AM$22, MATCH(DV71, $AA$3:$AA$22, 0), 1), $A$24:$A$43), DW$69)="H", UPPER(INDEX($A$3:$AM$22, MATCH(DV71, $AA$3:$AA$22, 0), 1)), INDEX($B$24:$AM$43, MATCH(INDEX($A$3:$AM$22, MATCH(DV71, $AA$3:$AA$22, 0), 1), $A$24:$A$43), DW$69)="A", LOWER(INDEX($A$3:$AM$22, MATCH(DV71, $AA$3:$AA$22, 0), 1)), INDEX($B$24:$AM$43, MATCH(INDEX($A$3:$AM$22, MATCH(DV71, $AA$3:$AA$22, 0), 1), $A$24:$A$43), DW$69)="BLANK", "BLANK,")</f>
        <v>LEE</v>
      </c>
      <c r="DZ71" s="357"/>
      <c r="EA71" s="257" t="str" cm="1">
        <f t="array" ref="EA71">_xlfn.IFS(INDEX($B$24:$AM$43,MATCH($A25,$A$24:$A$43,0),EB$69)="A",LOWER($A25),INDEX($B$24:$AM$43,MATCH($A25,$A$24:$A$43,0),EB$69)="H",UPPER($A25),INDEX($B$24:$AM$43,MATCH($A25,$A$24:$A$43,0),EB$69)="BLANK","BLANK")</f>
        <v>AVL</v>
      </c>
      <c r="EB71" s="268" cm="1">
        <f t="array" ref="EB71">IFERROR(INDEX($B$47:$AM$66, MATCH(UPPER(EA71), $A$47:$A$66,0 ), EB$69), "BLANK")</f>
        <v>2.0515462799567286</v>
      </c>
      <c r="EC71" s="269" cm="1">
        <f t="array" ref="EC71">IFERROR(INDEX($B$47:$AM$66, MATCH(UPPER(ED71), $A$47:$A$66, 0), EB$69), "BLANK")</f>
        <v>3.1365395861413319</v>
      </c>
      <c r="ED71" s="359" t="str" cm="1">
        <f t="array" ref="ED71">_xlfn.IFS(INDEX($B$24:$AM$43, MATCH(INDEX($A$3:$AM$22, MATCH(EA71, $AB$3:$AB$22, 0), 1), $A$24:$A$43), EB$69)="H", UPPER(INDEX($A$3:$AM$22, MATCH(EA71, $AB$3:$AB$22, 0), 1)), INDEX($B$24:$AM$43, MATCH(INDEX($A$3:$AM$22, MATCH(EA71, $AB$3:$AB$22, 0), 1), $A$24:$A$43), EB$69)="A", LOWER(INDEX($A$3:$AM$22, MATCH(EA71, $AB$3:$AB$22, 0), 1)), INDEX($B$24:$AM$43, MATCH(INDEX($A$3:$AM$22, MATCH(EA71, $AB$3:$AB$22, 0), 1), $A$24:$A$43), EB$69)="BLANK", "BLANK,")</f>
        <v>wol</v>
      </c>
      <c r="EE71" s="357"/>
      <c r="EF71" s="257" t="str" cm="1">
        <f t="array" ref="EF71">_xlfn.IFS(INDEX($B$24:$AM$43,MATCH($A25,$A$24:$A$43,0),EG$69)="A",LOWER($A25),INDEX($B$24:$AM$43,MATCH($A25,$A$24:$A$43,0),EG$69)="H",UPPER($A25),INDEX($B$24:$AM$43,MATCH($A25,$A$24:$A$43,0),EG$69)="BLANK","BLANK")</f>
        <v>avl</v>
      </c>
      <c r="EG71" s="268" cm="1">
        <f t="array" ref="EG71">IFERROR(INDEX($B$47:$AM$66, MATCH(UPPER(EF71), $A$47:$A$66,0 ), EG$69), "BLANK")</f>
        <v>3.346727598920737</v>
      </c>
      <c r="EH71" s="269" cm="1">
        <f t="array" ref="EH71">IFERROR(INDEX($B$47:$AM$66, MATCH(UPPER(EI71), $A$47:$A$66, 0), EG$69), "BLANK")</f>
        <v>2.9174407314816944</v>
      </c>
      <c r="EI71" s="359" t="str" cm="1">
        <f t="array" ref="EI71">_xlfn.IFS(INDEX($B$24:$AM$43, MATCH(INDEX($A$3:$AM$22, MATCH(EF71, $AC$3:$AC$22, 0), 1), $A$24:$A$43), EG$69)="H", UPPER(INDEX($A$3:$AM$22, MATCH(EF71, $AC$3:$AC$22, 0), 1)), INDEX($B$24:$AM$43, MATCH(INDEX($A$3:$AM$22, MATCH(EF71, $AC$3:$AC$22, 0), 1), $A$24:$A$43), EG$69)="A", LOWER(INDEX($A$3:$AM$22, MATCH(EF71, $AC$3:$AC$22, 0), 1)), INDEX($B$24:$AM$43, MATCH(INDEX($A$3:$AM$22, MATCH(EF71, $AC$3:$AC$22, 0), 1), $A$24:$A$43), EG$69)="BLANK", "BLANK,")</f>
        <v>NEW</v>
      </c>
      <c r="EJ71" s="357"/>
      <c r="EK71" s="257" t="str" cm="1">
        <f t="array" ref="EK71">_xlfn.IFS(INDEX($B$24:$AM$43,MATCH($A25,$A$24:$A$43,0),EL$69)="A",LOWER($A25),INDEX($B$24:$AM$43,MATCH($A25,$A$24:$A$43,0),EL$69)="H",UPPER($A25),INDEX($B$24:$AM$43,MATCH($A25,$A$24:$A$43,0),EL$69)="BLANK","BLANK")</f>
        <v>avl</v>
      </c>
      <c r="EL71" s="268" cm="1">
        <f t="array" ref="EL71">IFERROR(INDEX($B$47:$AM$66, MATCH(UPPER(EK71), $A$47:$A$66,0 ), EL$69), "BLANK")</f>
        <v>2.0254977468250717</v>
      </c>
      <c r="EM71" s="269" cm="1">
        <f t="array" ref="EM71">IFERROR(INDEX($B$47:$AM$66, MATCH(UPPER(EN71), $A$47:$A$66, 0), EL$69), "BLANK")</f>
        <v>2.9624702797336453</v>
      </c>
      <c r="EN71" s="359" t="str" cm="1">
        <f t="array" ref="EN71">_xlfn.IFS(INDEX($B$24:$AM$43, MATCH(INDEX($A$3:$AM$22, MATCH(EK71, $AD$3:$AD$22, 0), 1), $A$24:$A$43), EL$69)="H", UPPER(INDEX($A$3:$AM$22, MATCH(EK71, $AD$3:$AD$22, 0), 1)), INDEX($B$24:$AM$43, MATCH(INDEX($A$3:$AM$22, MATCH(EK71, $AD$3:$AD$22, 0), 1), $A$24:$A$43), EL$69)="A", LOWER(INDEX($A$3:$AM$22, MATCH(EK71, $AD$3:$AD$22, 0), 1)), INDEX($B$24:$AM$43, MATCH(INDEX($A$3:$AM$22, MATCH(EK71, $AD$3:$AD$22, 0), 1), $A$24:$A$43), EL$69)="BLANK", "BLANK,")</f>
        <v>SHU</v>
      </c>
      <c r="EO71" s="357"/>
      <c r="EP71" s="257" t="str" cm="1">
        <f t="array" ref="EP71">_xlfn.IFS(INDEX($B$24:$AM$43,MATCH($A25,$A$24:$A$43,0),EQ$69)="A",LOWER($A25),INDEX($B$24:$AM$43,MATCH($A25,$A$24:$A$43,0),EQ$69)="H",UPPER($A25),INDEX($B$24:$AM$43,MATCH($A25,$A$24:$A$43,0),EQ$69)="BLANK","BLANK")</f>
        <v>AVL</v>
      </c>
      <c r="EQ71" s="268" cm="1">
        <f t="array" ref="EQ71">IFERROR(INDEX($B$47:$AM$66, MATCH(UPPER(EP71), $A$47:$A$66,0 ), EQ$69), "BLANK")</f>
        <v>5.0924672981506536</v>
      </c>
      <c r="ER71" s="269" cm="1">
        <f t="array" ref="ER71">IFERROR(INDEX($B$47:$AM$66, MATCH(UPPER(ES71), $A$47:$A$66, 0), EQ$69), "BLANK")</f>
        <v>2.3082280757166846</v>
      </c>
      <c r="ES71" s="359" t="str" cm="1">
        <f t="array" ref="ES71">_xlfn.IFS(INDEX($B$24:$AM$43, MATCH(INDEX($A$3:$AM$22, MATCH(EP71, $AE$3:$AE$22, 0), 1), $A$24:$A$43), EQ$69)="H", UPPER(INDEX($A$3:$AM$22, MATCH(EP71, $AE$3:$AE$22, 0), 1)), INDEX($B$24:$AM$43, MATCH(INDEX($A$3:$AM$22, MATCH(EP71, $AE$3:$AE$22, 0), 1), $A$24:$A$43), EQ$69)="A", LOWER(INDEX($A$3:$AM$22, MATCH(EP71, $AE$3:$AE$22, 0), 1)), INDEX($B$24:$AM$43, MATCH(INDEX($A$3:$AM$22, MATCH(EP71, $AE$3:$AE$22, 0), 1), $A$24:$A$43), EQ$69)="BLANK", "BLANK,")</f>
        <v>ful</v>
      </c>
      <c r="ET71" s="357"/>
      <c r="EU71" s="257" t="str" cm="1">
        <f t="array" ref="EU71">_xlfn.IFS(INDEX($B$24:$AM$43,MATCH($A25,$A$24:$A$43,0),EV$69)="A",LOWER($A25),INDEX($B$24:$AM$43,MATCH($A25,$A$24:$A$43,0),EV$69)="H",UPPER($A25),INDEX($B$24:$AM$43,MATCH($A25,$A$24:$A$43,0),EV$69)="BLANK","BLANK")</f>
        <v>avl</v>
      </c>
      <c r="EV71" s="268" cm="1">
        <f t="array" ref="EV71">IFERROR(INDEX($B$47:$AM$66, MATCH(UPPER(EU71), $A$47:$A$66,0 ), EV$69), "BLANK")</f>
        <v>1.8442774416855368</v>
      </c>
      <c r="EW71" s="269" cm="1">
        <f t="array" ref="EW71">IFERROR(INDEX($B$47:$AM$66, MATCH(UPPER(EX71), $A$47:$A$66, 0), EV$69), "BLANK")</f>
        <v>4.9058507832389164</v>
      </c>
      <c r="EX71" s="359" t="str" cm="1">
        <f t="array" ref="EX71">_xlfn.IFS(INDEX($B$24:$AM$43, MATCH(INDEX($A$3:$AM$22, MATCH(EU71, $AF$3:$AF$22, 0), 1), $A$24:$A$43), EV$69)="H", UPPER(INDEX($A$3:$AM$22, MATCH(EU71, $AF$3:$AF$22, 0), 1)), INDEX($B$24:$AM$43, MATCH(INDEX($A$3:$AM$22, MATCH(EU71, $AF$3:$AF$22, 0), 1), $A$24:$A$43), EV$69)="A", LOWER(INDEX($A$3:$AM$22, MATCH(EU71, $AF$3:$AF$22, 0), 1)), INDEX($B$24:$AM$43, MATCH(INDEX($A$3:$AM$22, MATCH(EU71, $AF$3:$AF$22, 0), 1), $A$24:$A$43), EV$69)="BLANK", "BLANK,")</f>
        <v>LIV</v>
      </c>
      <c r="EY71" s="357"/>
      <c r="EZ71" s="257" t="str" cm="1">
        <f t="array" ref="EZ71">_xlfn.IFS(INDEX($B$24:$AM$43,MATCH($A25,$A$24:$A$43,0),FA$69)="A",LOWER($A25),INDEX($B$24:$AM$43,MATCH($A25,$A$24:$A$43,0),FA$69)="H",UPPER($A25),INDEX($B$24:$AM$43,MATCH($A25,$A$24:$A$43,0),FA$69)="BLANK","BLANK")</f>
        <v>AVL</v>
      </c>
      <c r="FA71" s="268" cm="1">
        <f t="array" ref="FA71">IFERROR(INDEX($B$47:$AM$66, MATCH(UPPER(EZ71), $A$47:$A$66,0 ), FA$69), "BLANK")</f>
        <v>1.610882512680309</v>
      </c>
      <c r="FB71" s="269" cm="1">
        <f t="array" ref="FB71">IFERROR(INDEX($B$47:$AM$66, MATCH(UPPER(FC71), $A$47:$A$66, 0), FA$69), "BLANK")</f>
        <v>7.4885496183206115</v>
      </c>
      <c r="FC71" s="359" t="str" cm="1">
        <f t="array" ref="FC71">_xlfn.IFS(INDEX($B$24:$AM$43, MATCH(INDEX($A$3:$AM$22, MATCH(EZ71, $AG$3:$AG$22, 0), 1), $A$24:$A$43), FA$69)="H", UPPER(INDEX($A$3:$AM$22, MATCH(EZ71, $AG$3:$AG$22, 0), 1)), INDEX($B$24:$AM$43, MATCH(INDEX($A$3:$AM$22, MATCH(EZ71, $AG$3:$AG$22, 0), 1), $A$24:$A$43), FA$69)="A", LOWER(INDEX($A$3:$AM$22, MATCH(EZ71, $AG$3:$AG$22, 0), 1)), INDEX($B$24:$AM$43, MATCH(INDEX($A$3:$AM$22, MATCH(EZ71, $AG$3:$AG$22, 0), 1), $A$24:$A$43), FA$69)="BLANK", "BLANK,")</f>
        <v>mci</v>
      </c>
      <c r="FD71" s="357"/>
      <c r="FE71" s="257" t="str" cm="1">
        <f t="array" ref="FE71">_xlfn.IFS(INDEX($B$24:$AM$43,MATCH($A25,$A$24:$A$43,0),FF$69)="A",LOWER($A25),INDEX($B$24:$AM$43,MATCH($A25,$A$24:$A$43,0),FF$69)="H",UPPER($A25),INDEX($B$24:$AM$43,MATCH($A25,$A$24:$A$43,0),FF$69)="BLANK","BLANK")</f>
        <v>AVL</v>
      </c>
      <c r="FF71" s="268" cm="1">
        <f t="array" ref="FF71">IFERROR(INDEX($B$47:$AM$66, MATCH(UPPER(FE71), $A$47:$A$66,0 ), FF$69), "BLANK")</f>
        <v>5.0924672981506536</v>
      </c>
      <c r="FG71" s="269" cm="1">
        <f t="array" ref="FG71">IFERROR(INDEX($B$47:$AM$66, MATCH(UPPER(FH71), $A$47:$A$66, 0), FF$69), "BLANK")</f>
        <v>2.3082280757166846</v>
      </c>
      <c r="FH71" s="359" t="str" cm="1">
        <f t="array" ref="FH71">_xlfn.IFS(INDEX($B$24:$AM$43, MATCH(INDEX($A$3:$AM$22, MATCH(FE71, $AH$3:$AH$22, 0), 1), $A$24:$A$43), FF$69)="H", UPPER(INDEX($A$3:$AM$22, MATCH(FE71, $AH$3:$AH$22, 0), 1)), INDEX($B$24:$AM$43, MATCH(INDEX($A$3:$AM$22, MATCH(FE71, $AH$3:$AH$22, 0), 1), $A$24:$A$43), FF$69)="A", LOWER(INDEX($A$3:$AM$22, MATCH(FE71, $AH$3:$AH$22, 0), 1)), INDEX($B$24:$AM$43, MATCH(INDEX($A$3:$AM$22, MATCH(FE71, $AH$3:$AH$22, 0), 1), $A$24:$A$43), FF$69)="BLANK", "BLANK,")</f>
        <v>wba</v>
      </c>
      <c r="FI71" s="357"/>
      <c r="FJ71" s="257" t="str" cm="1">
        <f t="array" ref="FJ71">_xlfn.IFS(INDEX($B$24:$AM$43,MATCH($A25,$A$24:$A$43,0),FK$69)="A",LOWER($A25),INDEX($B$24:$AM$43,MATCH($A25,$A$24:$A$43,0),FK$69)="H",UPPER($A25),INDEX($B$24:$AM$43,MATCH($A25,$A$24:$A$43,0),FK$69)="BLANK","BLANK")</f>
        <v>avl</v>
      </c>
      <c r="FK71" s="268" cm="1">
        <f t="array" ref="FK71">IFERROR(INDEX($B$47:$AM$66, MATCH(UPPER(FJ71), $A$47:$A$66,0 ), FK$69), "BLANK")</f>
        <v>2.5227318507388081</v>
      </c>
      <c r="FL71" s="269" cm="1">
        <f t="array" ref="FL71">IFERROR(INDEX($B$47:$AM$66, MATCH(UPPER(FM71), $A$47:$A$66, 0), FK$69), "BLANK")</f>
        <v>3.9552269868088321</v>
      </c>
      <c r="FM71" s="359" t="str" cm="1">
        <f t="array" ref="FM71">_xlfn.IFS(INDEX($B$24:$AM$43, MATCH(INDEX($A$3:$AM$22, MATCH(FJ71, $AI$3:$AI$22, 0), 1), $A$24:$A$43), FK$69)="H", UPPER(INDEX($A$3:$AM$22, MATCH(FJ71, $AI$3:$AI$22, 0), 1)), INDEX($B$24:$AM$43, MATCH(INDEX($A$3:$AM$22, MATCH(FJ71, $AI$3:$AI$22, 0), 1), $A$24:$A$43), FK$69)="A", LOWER(INDEX($A$3:$AM$22, MATCH(FJ71, $AI$3:$AI$22, 0), 1)), INDEX($B$24:$AM$43, MATCH(INDEX($A$3:$AM$22, MATCH(FJ71, $AI$3:$AI$22, 0), 1), $A$24:$A$43), FK$69)="BLANK", "BLANK,")</f>
        <v>EVE</v>
      </c>
      <c r="FN71" s="357"/>
      <c r="FO71" s="257" t="str" cm="1">
        <f t="array" ref="FO71">_xlfn.IFS(INDEX($B$24:$AM$43,MATCH($A25,$A$24:$A$43,0),FP$69)="A",LOWER($A25),INDEX($B$24:$AM$43,MATCH($A25,$A$24:$A$43,0),FP$69)="H",UPPER($A25),INDEX($B$24:$AM$43,MATCH($A25,$A$24:$A$43,0),FP$69)="BLANK","BLANK")</f>
        <v>AVL</v>
      </c>
      <c r="FP71" s="268" cm="1">
        <f t="array" ref="FP71">IFERROR(INDEX($B$47:$AM$66, MATCH(UPPER(FO71), $A$47:$A$66,0 ), FP$69), "BLANK")</f>
        <v>1.7540720693630028</v>
      </c>
      <c r="FQ71" s="269" cm="1">
        <f t="array" ref="FQ71">IFERROR(INDEX($B$47:$AM$66, MATCH(UPPER(FR71), $A$47:$A$66, 0), FP$69), "BLANK")</f>
        <v>4.3679626983059761</v>
      </c>
      <c r="FR71" s="359" t="str" cm="1">
        <f t="array" ref="FR71">_xlfn.IFS(INDEX($B$24:$AM$43, MATCH(INDEX($A$3:$AM$22, MATCH(FO71, $AJ$3:$AJ$22, 0), 1), $A$24:$A$43), FP$69)="H", UPPER(INDEX($A$3:$AM$22, MATCH(FO71, $AJ$3:$AJ$22, 0), 1)), INDEX($B$24:$AM$43, MATCH(INDEX($A$3:$AM$22, MATCH(FO71, $AJ$3:$AJ$22, 0), 1), $A$24:$A$43), FP$69)="A", LOWER(INDEX($A$3:$AM$22, MATCH(FO71, $AJ$3:$AJ$22, 0), 1)), INDEX($B$24:$AM$43, MATCH(INDEX($A$3:$AM$22, MATCH(FO71, $AJ$3:$AJ$22, 0), 1), $A$24:$A$43), FP$69)="BLANK", "BLANK,")</f>
        <v>mun</v>
      </c>
      <c r="FS71" s="357"/>
      <c r="FT71" s="257" t="str" cm="1">
        <f t="array" ref="FT71">_xlfn.IFS(INDEX($B$24:$AM$43,MATCH($A25,$A$24:$A$43,0),FU$69)="A",LOWER($A25),INDEX($B$24:$AM$43,MATCH($A25,$A$24:$A$43,0),FU$69)="H",UPPER($A25),INDEX($B$24:$AM$43,MATCH($A25,$A$24:$A$43,0),FU$69)="BLANK","BLANK")</f>
        <v>avl</v>
      </c>
      <c r="FU71" s="268" cm="1">
        <f t="array" ref="FU71">IFERROR(INDEX($B$47:$AM$66, MATCH(UPPER(FT71), $A$47:$A$66,0 ), FU$69), "BLANK")</f>
        <v>2.1567800081933632</v>
      </c>
      <c r="FV71" s="269" cm="1">
        <f t="array" ref="FV71">IFERROR(INDEX($B$47:$AM$66, MATCH(UPPER(FW71), $A$47:$A$66, 0), FU$69), "BLANK")</f>
        <v>2.5279746387060444</v>
      </c>
      <c r="FW71" s="359" t="str" cm="1">
        <f t="array" ref="FW71">_xlfn.IFS(INDEX($B$24:$AM$43, MATCH(INDEX($A$3:$AM$22, MATCH(FT71, $AK$3:$AK$22, 0), 1), $A$24:$A$43), FU$69)="H", UPPER(INDEX($A$3:$AM$22, MATCH(FT71, $AK$3:$AK$22, 0), 1)), INDEX($B$24:$AM$43, MATCH(INDEX($A$3:$AM$22, MATCH(FT71, $AK$3:$AK$22, 0), 1), $A$24:$A$43), FU$69)="A", LOWER(INDEX($A$3:$AM$22, MATCH(FT71, $AK$3:$AK$22, 0), 1)), INDEX($B$24:$AM$43, MATCH(INDEX($A$3:$AM$22, MATCH(FT71, $AK$3:$AK$22, 0), 1), $A$24:$A$43), FU$69)="BLANK", "BLANK,")</f>
        <v>CRY</v>
      </c>
      <c r="FX71" s="357"/>
      <c r="FY71" s="257" t="str" cm="1">
        <f t="array" ref="FY71">_xlfn.IFS(INDEX($B$24:$AM$43,MATCH($A25,$A$24:$A$43,0),FZ$69)="A",LOWER($A25),INDEX($B$24:$AM$43,MATCH($A25,$A$24:$A$43,0),FZ$69)="H",UPPER($A25),INDEX($B$24:$AM$43,MATCH($A25,$A$24:$A$43,0),FZ$69)="BLANK","BLANK")</f>
        <v>avl</v>
      </c>
      <c r="FZ71" s="268" cm="1">
        <f t="array" ref="FZ71">IFERROR(INDEX($B$47:$AM$66, MATCH(UPPER(FY71), $A$47:$A$66,0 ), FZ$69), "BLANK")</f>
        <v>2.667163063567366</v>
      </c>
      <c r="GA71" s="269" cm="1">
        <f t="array" ref="GA71">IFERROR(INDEX($B$47:$AM$66, MATCH(UPPER(GB71), $A$47:$A$66, 0), FZ$69), "BLANK")</f>
        <v>3.0546360217698036</v>
      </c>
      <c r="GB71" s="359" t="str" cm="1">
        <f t="array" ref="GB71">_xlfn.IFS(INDEX($B$24:$AM$43, MATCH(INDEX($A$3:$AM$22, MATCH(FY71, $AL$3:$AL$22, 0), 1), $A$24:$A$43), FZ$69)="H", UPPER(INDEX($A$3:$AM$22, MATCH(FY71, $AL$3:$AL$22, 0), 1)), INDEX($B$24:$AM$43, MATCH(INDEX($A$3:$AM$22, MATCH(FY71, $AL$3:$AL$22, 0), 1), $A$24:$A$43), FZ$69)="A", LOWER(INDEX($A$3:$AM$22, MATCH(FY71, $AL$3:$AL$22, 0), 1)), INDEX($B$24:$AM$43, MATCH(INDEX($A$3:$AM$22, MATCH(FY71, $AL$3:$AL$22, 0), 1), $A$24:$A$43), FZ$69)="BLANK", "BLANK,")</f>
        <v>TOT</v>
      </c>
      <c r="GC71" s="357"/>
      <c r="GD71" s="257" t="str" cm="1">
        <f t="array" ref="GD71">_xlfn.IFS(INDEX($B$24:$AM$43,MATCH($A25,$A$24:$A$43,0),GE$69)="A",LOWER($A25),INDEX($B$24:$AM$43,MATCH($A25,$A$24:$A$43,0),GE$69)="H",UPPER($A25),INDEX($B$24:$AM$43,MATCH($A25,$A$24:$A$43,0),GE$69)="BLANK","BLANK")</f>
        <v>AVL</v>
      </c>
      <c r="GE71" s="268" cm="1">
        <f t="array" ref="GE71">IFERROR(INDEX($B$47:$AM$66, MATCH(UPPER(GD71), $A$47:$A$66,0 ), GE$69), "BLANK")</f>
        <v>3.56156765352894</v>
      </c>
      <c r="GF71" s="269" cm="1">
        <f t="array" ref="GF71">IFERROR(INDEX($B$47:$AM$66, MATCH(UPPER(GG71), $A$47:$A$66, 0), GE$69), "BLANK")</f>
        <v>4.7434639163651493</v>
      </c>
      <c r="GG71" s="359" t="str" cm="1">
        <f t="array" ref="GG71">_xlfn.IFS(INDEX($B$24:$AM$43, MATCH(INDEX($A$3:$AM$22, MATCH(GD71, $AM$3:$AM$22, 0), 1), $A$24:$A$43), GE$69)="H", UPPER(INDEX($A$3:$AM$22, MATCH(GD71, $AM$3:$AM$22, 0), 1)), INDEX($B$24:$AM$43, MATCH(INDEX($A$3:$AM$22, MATCH(GD71, $AM$3:$AM$22, 0), 1), $A$24:$A$43), GE$69)="A", LOWER(INDEX($A$3:$AM$22, MATCH(GD71, $AM$3:$AM$22, 0), 1)), INDEX($B$24:$AM$43, MATCH(INDEX($A$3:$AM$22, MATCH(GD71, $AM$3:$AM$22, 0), 1), $A$24:$A$43), GE$69)="BLANK", "BLANK,")</f>
        <v>che</v>
      </c>
    </row>
    <row r="72" spans="1:191" hidden="1">
      <c r="A72" s="257" t="str" cm="1">
        <f t="array" ref="A72">_xlfn.IFS(INDEX($B$24:$AM$43,MATCH($A26,$A$24:$A$43,0),B$69)="A",LOWER($A26),INDEX($B$24:$AM$43,MATCH($A26,$A$24:$A$43,0),B$69)="H",UPPER($A26),INDEX($B$24:$AM$43,MATCH($A26,$A$24:$A$43,0),B$69)="BLANK","BLANK")</f>
        <v>BHA</v>
      </c>
      <c r="B72" s="268" cm="1">
        <f t="array" ref="B72">IFERROR(INDEX($B$47:$AM$66, MATCH(UPPER(A72), $A$47:$A$66,0 ), B$69), "BLANK")</f>
        <v>3.27638987152804</v>
      </c>
      <c r="C72" s="269" cm="1">
        <f t="array" ref="C72">IFERROR(INDEX($B$47:$AM$66, MATCH(UPPER(D72), $A$47:$A$66, 0), B$69), "BLANK")</f>
        <v>4.6338088966728899</v>
      </c>
      <c r="D72" s="359" t="str" cm="1">
        <f t="array" ref="D72">_xlfn.IFS(INDEX($B$24:$AM$43, MATCH(INDEX($A$3:$AM$22, MATCH(A72, $B$3:$B$22, 0), 1), $A$24:$A$43), B$69)="H", UPPER(INDEX($A$3:$AM$22, MATCH(A72, $B$3:$B$22, 0), 1)), INDEX($B$24:$AM$43, MATCH(INDEX($A$3:$AM$22, MATCH(A72, $B$3:$B$22, 0), 1), $A$24:$A$43), B$69)="A", LOWER(INDEX($A$3:$AM$22, MATCH(A72, $B$3:$B$22, 0), 1)), INDEX($B$24:$AM$43, MATCH(INDEX($A$3:$AM$22, MATCH(A72, $B$3:$B$22, 0), 1), $A$24:$A$43), B$69)="BLANK", "BLANK,")</f>
        <v>che</v>
      </c>
      <c r="E72" s="357"/>
      <c r="F72" s="257" t="str" cm="1">
        <f t="array" ref="F72">_xlfn.IFS(INDEX($B$24:$AM$43,MATCH($A26,$A$24:$A$43,0),G$69)="A",LOWER($A26),INDEX($B$24:$AM$43,MATCH($A26,$A$24:$A$43,0),G$69)="H",UPPER($A26),INDEX($B$24:$AM$43,MATCH($A26,$A$24:$A$43,0),G$69)="BLANK","BLANK")</f>
        <v>bha</v>
      </c>
      <c r="G72" s="268" cm="1">
        <f t="array" ref="G72">IFERROR(INDEX($B$47:$AM$66, MATCH(UPPER(F72), $A$47:$A$66,0 ), G$69), "BLANK")</f>
        <v>4.1497266524460015</v>
      </c>
      <c r="H72" s="269" cm="1">
        <f t="array" ref="H72">IFERROR(INDEX($B$47:$AM$66, MATCH(UPPER(I72), $A$47:$A$66, 0), G$69), "BLANK")</f>
        <v>2.3833246591027377</v>
      </c>
      <c r="I72" s="359" t="str" cm="1">
        <f t="array" ref="I72">_xlfn.IFS(INDEX($B$24:$AM$43, MATCH(INDEX($A$3:$AM$22, MATCH(F72, $C$3:$C$22, 0), 1), $A$24:$A$43), G$69)="H", UPPER(INDEX($A$3:$AM$22, MATCH(F72, $C$3:$C$22, 0), 1)), INDEX($B$24:$AM$43, MATCH(INDEX($A$3:$AM$22, MATCH(F72, $C$3:$C$22, 0), 1), $A$24:$A$43), G$69)="A", LOWER(INDEX($A$3:$AM$22, MATCH(F72, $C$3:$C$22, 0), 1)), INDEX($B$24:$AM$43, MATCH(INDEX($A$3:$AM$22, MATCH(F72, $C$3:$C$22, 0), 1), $A$24:$A$43), G$69)="BLANK", "BLANK,")</f>
        <v>NEW</v>
      </c>
      <c r="J72" s="357"/>
      <c r="K72" s="257" t="str" cm="1">
        <f t="array" ref="K72">_xlfn.IFS(INDEX($B$24:$AM$43,MATCH($A26,$A$24:$A$43,0),L$69)="A",LOWER($A26),INDEX($B$24:$AM$43,MATCH($A26,$A$24:$A$43,0),L$69)="H",UPPER($A26),INDEX($B$24:$AM$43,MATCH($A26,$A$24:$A$43,0),L$69)="BLANK","BLANK")</f>
        <v>BHA</v>
      </c>
      <c r="L72" s="268" cm="1">
        <f t="array" ref="L72">IFERROR(INDEX($B$47:$AM$66, MATCH(UPPER(K72), $A$47:$A$66,0 ), L$69), "BLANK")</f>
        <v>1.6136220117275595</v>
      </c>
      <c r="M72" s="269" cm="1">
        <f t="array" ref="M72">IFERROR(INDEX($B$47:$AM$66, MATCH(UPPER(N72), $A$47:$A$66, 0), L$69), "BLANK")</f>
        <v>4.2669881691132208</v>
      </c>
      <c r="N72" s="359" t="str" cm="1">
        <f t="array" ref="N72">_xlfn.IFS(INDEX($B$24:$AM$43, MATCH(INDEX($A$3:$AM$22, MATCH(K72, $D$3:$D$22, 0), 1), $A$24:$A$43), L$69)="H", UPPER(INDEX($A$3:$AM$22, MATCH(K72, $D$3:$D$22, 0), 1)), INDEX($B$24:$AM$43, MATCH(INDEX($A$3:$AM$22, MATCH(K72, $D$3:$D$22, 0), 1), $A$24:$A$43), L$69)="A", LOWER(INDEX($A$3:$AM$22, MATCH(K72, $D$3:$D$22, 0), 1)), INDEX($B$24:$AM$43, MATCH(INDEX($A$3:$AM$22, MATCH(K72, $D$3:$D$22, 0), 1), $A$24:$A$43), L$69)="BLANK", "BLANK,")</f>
        <v>mun</v>
      </c>
      <c r="O72" s="357"/>
      <c r="P72" s="257" t="str" cm="1">
        <f t="array" ref="P72">_xlfn.IFS(INDEX($B$24:$AM$43,MATCH($A26,$A$24:$A$43,0),Q$69)="A",LOWER($A26),INDEX($B$24:$AM$43,MATCH($A26,$A$24:$A$43,0),Q$69)="H",UPPER($A26),INDEX($B$24:$AM$43,MATCH($A26,$A$24:$A$43,0),Q$69)="BLANK","BLANK")</f>
        <v>bha</v>
      </c>
      <c r="Q72" s="268" cm="1">
        <f t="array" ref="Q72">IFERROR(INDEX($B$47:$AM$66, MATCH(UPPER(P72), $A$47:$A$66,0 ), Q$69), "BLANK")</f>
        <v>3.1280250001109207</v>
      </c>
      <c r="R72" s="269" cm="1">
        <f t="array" ref="R72">IFERROR(INDEX($B$47:$AM$66, MATCH(UPPER(S72), $A$47:$A$66, 0), Q$69), "BLANK")</f>
        <v>3.2311161999930609</v>
      </c>
      <c r="S72" s="359" t="str" cm="1">
        <f t="array" ref="S72">_xlfn.IFS(INDEX($B$24:$AM$43, MATCH(INDEX($A$3:$AM$22, MATCH(P72, $E$3:$E$22, 0), 1), $A$24:$A$43), Q$69)="H", UPPER(INDEX($A$3:$AM$22, MATCH(P72, $E$3:$E$22, 0), 1)), INDEX($B$24:$AM$43, MATCH(INDEX($A$3:$AM$22, MATCH(P72, $E$3:$E$22, 0), 1), $A$24:$A$43), Q$69)="A", LOWER(INDEX($A$3:$AM$22, MATCH(P72, $E$3:$E$22, 0), 1)), INDEX($B$24:$AM$43, MATCH(INDEX($A$3:$AM$22, MATCH(P72, $E$3:$E$22, 0), 1), $A$24:$A$43), Q$69)="BLANK", "BLANK,")</f>
        <v>EVE</v>
      </c>
      <c r="T72" s="357"/>
      <c r="U72" s="257" t="str" cm="1">
        <f t="array" ref="U72">_xlfn.IFS(INDEX($B$24:$AM$43,MATCH($A26,$A$24:$A$43,0),V$69)="A",LOWER($A26),INDEX($B$24:$AM$43,MATCH($A26,$A$24:$A$43,0),V$69)="H",UPPER($A26),INDEX($B$24:$AM$43,MATCH($A26,$A$24:$A$43,0),V$69)="BLANK","BLANK")</f>
        <v>bha</v>
      </c>
      <c r="V72" s="268" cm="1">
        <f t="array" ref="V72">IFERROR(INDEX($B$47:$AM$66, MATCH(UPPER(U72), $A$47:$A$66,0 ), V$69), "BLANK")</f>
        <v>2.6742682871318668</v>
      </c>
      <c r="W72" s="269" cm="1">
        <f t="array" ref="W72">IFERROR(INDEX($B$47:$AM$66, MATCH(UPPER(X72), $A$47:$A$66, 0), V$69), "BLANK")</f>
        <v>2.0651608202352452</v>
      </c>
      <c r="X72" s="359" t="str" cm="1">
        <f t="array" ref="X72">_xlfn.IFS(INDEX($B$24:$AM$43, MATCH(INDEX($A$3:$AM$22, MATCH(U72, $F$3:$F$22, 0), 1), $A$24:$A$43), V$69)="H", UPPER(INDEX($A$3:$AM$22, MATCH(U72, $F$3:$F$22, 0), 1)), INDEX($B$24:$AM$43, MATCH(INDEX($A$3:$AM$22, MATCH(U72, $F$3:$F$22, 0), 1), $A$24:$A$43), V$69)="A", LOWER(INDEX($A$3:$AM$22, MATCH(U72, $F$3:$F$22, 0), 1)), INDEX($B$24:$AM$43, MATCH(INDEX($A$3:$AM$22, MATCH(U72, $F$3:$F$22, 0), 1), $A$24:$A$43), V$69)="BLANK", "BLANK,")</f>
        <v>CRY</v>
      </c>
      <c r="Y72" s="357"/>
      <c r="Z72" s="257" t="str" cm="1">
        <f t="array" ref="Z72">_xlfn.IFS(INDEX($B$24:$AM$43,MATCH($A26,$A$24:$A$43,0),AA$69)="A",LOWER($A26),INDEX($B$24:$AM$43,MATCH($A26,$A$24:$A$43,0),AA$69)="H",UPPER($A26),INDEX($B$24:$AM$43,MATCH($A26,$A$24:$A$43,0),AA$69)="BLANK","BLANK")</f>
        <v>BHA</v>
      </c>
      <c r="AA72" s="268" cm="1">
        <f t="array" ref="AA72">IFERROR(INDEX($B$47:$AM$66, MATCH(UPPER(Z72), $A$47:$A$66,0 ), AA$69), "BLANK")</f>
        <v>4.6847090663058184</v>
      </c>
      <c r="AB72" s="269" cm="1">
        <f t="array" ref="AB72">IFERROR(INDEX($B$47:$AM$66, MATCH(UPPER(AC72), $A$47:$A$66, 0), AA$69), "BLANK")</f>
        <v>2.2548685899991474</v>
      </c>
      <c r="AC72" s="359" t="str" cm="1">
        <f t="array" ref="AC72">_xlfn.IFS(INDEX($B$24:$AM$43, MATCH(INDEX($A$3:$AM$22, MATCH(Z72, $G$3:$G$22, 0), 1), $A$24:$A$43), AA$69)="H", UPPER(INDEX($A$3:$AM$22, MATCH(Z72, $G$3:$G$22, 0), 1)), INDEX($B$24:$AM$43, MATCH(INDEX($A$3:$AM$22, MATCH(Z72, $G$3:$G$22, 0), 1), $A$24:$A$43), AA$69)="A", LOWER(INDEX($A$3:$AM$22, MATCH(Z72, $G$3:$G$22, 0), 1)), INDEX($B$24:$AM$43, MATCH(INDEX($A$3:$AM$22, MATCH(Z72, $G$3:$G$22, 0), 1), $A$24:$A$43), AA$69)="BLANK", "BLANK,")</f>
        <v>wba</v>
      </c>
      <c r="AD72" s="357"/>
      <c r="AE72" s="257" t="str" cm="1">
        <f t="array" ref="AE72">_xlfn.IFS(INDEX($B$24:$AM$43,MATCH($A26,$A$24:$A$43,0),AF$69)="A",LOWER($A26),INDEX($B$24:$AM$43,MATCH($A26,$A$24:$A$43,0),AF$69)="H",UPPER($A26),INDEX($B$24:$AM$43,MATCH($A26,$A$24:$A$43,0),AF$69)="BLANK","BLANK")</f>
        <v>bha</v>
      </c>
      <c r="AF72" s="268" cm="1">
        <f t="array" ref="AF72">IFERROR(INDEX($B$47:$AM$66, MATCH(UPPER(AE72), $A$47:$A$66,0 ), AF$69), "BLANK")</f>
        <v>3.3071104008806302</v>
      </c>
      <c r="AG72" s="269" cm="1">
        <f t="array" ref="AG72">IFERROR(INDEX($B$47:$AM$66, MATCH(UPPER(AH72), $A$47:$A$66, 0), AF$69), "BLANK")</f>
        <v>2.4954026577842545</v>
      </c>
      <c r="AH72" s="359" t="str" cm="1">
        <f t="array" ref="AH72">_xlfn.IFS(INDEX($B$24:$AM$43, MATCH(INDEX($A$3:$AM$22, MATCH(AE72, $H$3:$H$22, 0), 1), $A$24:$A$43), AF$69)="H", UPPER(INDEX($A$3:$AM$22, MATCH(AE72, $H$3:$H$22, 0), 1)), INDEX($B$24:$AM$43, MATCH(INDEX($A$3:$AM$22, MATCH(AE72, $H$3:$H$22, 0), 1), $A$24:$A$43), AF$69)="A", LOWER(INDEX($A$3:$AM$22, MATCH(AE72, $H$3:$H$22, 0), 1)), INDEX($B$24:$AM$43, MATCH(INDEX($A$3:$AM$22, MATCH(AE72, $H$3:$H$22, 0), 1), $A$24:$A$43), AF$69)="BLANK", "BLANK,")</f>
        <v>TOT</v>
      </c>
      <c r="AI72" s="357"/>
      <c r="AJ72" s="257" t="str" cm="1">
        <f t="array" ref="AJ72">_xlfn.IFS(INDEX($B$24:$AM$43,MATCH($A26,$A$24:$A$43,0),AK$69)="A",LOWER($A26),INDEX($B$24:$AM$43,MATCH($A26,$A$24:$A$43,0),AK$69)="H",UPPER($A26),INDEX($B$24:$AM$43,MATCH($A26,$A$24:$A$43,0),AK$69)="BLANK","BLANK")</f>
        <v>BHA</v>
      </c>
      <c r="AK72" s="268" cm="1">
        <f t="array" ref="AK72">IFERROR(INDEX($B$47:$AM$66, MATCH(UPPER(AJ72), $A$47:$A$66,0 ), AK$69), "BLANK")</f>
        <v>2.9789944831893411</v>
      </c>
      <c r="AL72" s="269" cm="1">
        <f t="array" ref="AL72">IFERROR(INDEX($B$47:$AM$66, MATCH(UPPER(AM72), $A$47:$A$66, 0), AK$69), "BLANK")</f>
        <v>2.4514653198023697</v>
      </c>
      <c r="AM72" s="359" t="str" cm="1">
        <f t="array" ref="AM72">_xlfn.IFS(INDEX($B$24:$AM$43, MATCH(INDEX($A$3:$AM$22, MATCH(AJ72, $I$3:$I$22, 0), 1), $A$24:$A$43), AK$69)="H", UPPER(INDEX($A$3:$AM$22, MATCH(AJ72, $I$3:$I$22, 0), 1)), INDEX($B$24:$AM$43, MATCH(INDEX($A$3:$AM$22, MATCH(AJ72, $I$3:$I$22, 0), 1), $A$24:$A$43), AK$69)="A", LOWER(INDEX($A$3:$AM$22, MATCH(AJ72, $I$3:$I$22, 0), 1)), INDEX($B$24:$AM$43, MATCH(INDEX($A$3:$AM$22, MATCH(AJ72, $I$3:$I$22, 0), 1), $A$24:$A$43), AK$69)="BLANK", "BLANK,")</f>
        <v>bur</v>
      </c>
      <c r="AN72" s="357"/>
      <c r="AO72" s="257" t="str" cm="1">
        <f t="array" ref="AO72">_xlfn.IFS(INDEX($B$24:$AM$43,MATCH($A26,$A$24:$A$43,0),AP$69)="A",LOWER($A26),INDEX($B$24:$AM$43,MATCH($A26,$A$24:$A$43,0),AP$69)="H",UPPER($A26),INDEX($B$24:$AM$43,MATCH($A26,$A$24:$A$43,0),AP$69)="BLANK","BLANK")</f>
        <v>bha</v>
      </c>
      <c r="AP72" s="268" cm="1">
        <f t="array" ref="AP72">IFERROR(INDEX($B$47:$AM$66, MATCH(UPPER(AO72), $A$47:$A$66,0 ), AP$69), "BLANK")</f>
        <v>3.3071104008806302</v>
      </c>
      <c r="AQ72" s="269" cm="1">
        <f t="array" ref="AQ72">IFERROR(INDEX($B$47:$AM$66, MATCH(UPPER(AR72), $A$47:$A$66, 0), AP$69), "BLANK")</f>
        <v>2.4287151729641581</v>
      </c>
      <c r="AR72" s="359" t="str" cm="1">
        <f t="array" ref="AR72">_xlfn.IFS(INDEX($B$24:$AM$43, MATCH(INDEX($A$3:$AM$22, MATCH(AO72, $J$3:$J$22, 0), 1), $A$24:$A$43), AP$69)="H", UPPER(INDEX($A$3:$AM$22, MATCH(AO72, $J$3:$J$22, 0), 1)), INDEX($B$24:$AM$43, MATCH(INDEX($A$3:$AM$22, MATCH(AO72, $J$3:$J$22, 0), 1), $A$24:$A$43), AP$69)="A", LOWER(INDEX($A$3:$AM$22, MATCH(AO72, $J$3:$J$22, 0), 1)), INDEX($B$24:$AM$43, MATCH(INDEX($A$3:$AM$22, MATCH(AO72, $J$3:$J$22, 0), 1), $A$24:$A$43), AP$69)="BLANK", "BLANK,")</f>
        <v>AVL</v>
      </c>
      <c r="AS72" s="357"/>
      <c r="AT72" s="257" t="str" cm="1">
        <f t="array" ref="AT72">_xlfn.IFS(INDEX($B$24:$AM$43,MATCH($A26,$A$24:$A$43,0),AU$69)="A",LOWER($A26),INDEX($B$24:$AM$43,MATCH($A26,$A$24:$A$43,0),AU$69)="H",UPPER($A26),INDEX($B$24:$AM$43,MATCH($A26,$A$24:$A$43,0),AU$69)="BLANK","BLANK")</f>
        <v>BHA</v>
      </c>
      <c r="AU72" s="268" cm="1">
        <f t="array" ref="AU72">IFERROR(INDEX($B$47:$AM$66, MATCH(UPPER(AT72), $A$47:$A$66,0 ), AU$69), "BLANK")</f>
        <v>2.3134365759534905</v>
      </c>
      <c r="AV72" s="269" cm="1">
        <f t="array" ref="AV72">IFERROR(INDEX($B$47:$AM$66, MATCH(UPPER(AW72), $A$47:$A$66, 0), AU$69), "BLANK")</f>
        <v>4.550195348479142</v>
      </c>
      <c r="AW72" s="359" t="str" cm="1">
        <f t="array" ref="AW72">_xlfn.IFS(INDEX($B$24:$AM$43, MATCH(INDEX($A$3:$AM$22, MATCH(AT72, $K$3:$K$22, 0), 1), $A$24:$A$43), AU$69)="H", UPPER(INDEX($A$3:$AM$22, MATCH(AT72, $K$3:$K$22, 0), 1)), INDEX($B$24:$AM$43, MATCH(INDEX($A$3:$AM$22, MATCH(AT72, $K$3:$K$22, 0), 1), $A$24:$A$43), AU$69)="A", LOWER(INDEX($A$3:$AM$22, MATCH(AT72, $K$3:$K$22, 0), 1)), INDEX($B$24:$AM$43, MATCH(INDEX($A$3:$AM$22, MATCH(AT72, $K$3:$K$22, 0), 1), $A$24:$A$43), AU$69)="BLANK", "BLANK,")</f>
        <v>liv</v>
      </c>
      <c r="AX72" s="357"/>
      <c r="AY72" s="257" t="str" cm="1">
        <f t="array" ref="AY72">_xlfn.IFS(INDEX($B$24:$AM$43,MATCH($A26,$A$24:$A$43,0),AZ$69)="A",LOWER($A26),INDEX($B$24:$AM$43,MATCH($A26,$A$24:$A$43,0),AZ$69)="H",UPPER($A26),INDEX($B$24:$AM$43,MATCH($A26,$A$24:$A$43,0),AZ$69)="BLANK","BLANK")</f>
        <v>BHA</v>
      </c>
      <c r="AZ72" s="268" cm="1">
        <f t="array" ref="AZ72">IFERROR(INDEX($B$47:$AM$66, MATCH(UPPER(AY72), $A$47:$A$66,0 ), AZ$69), "BLANK")</f>
        <v>1.9758636878296649</v>
      </c>
      <c r="BA72" s="269" cm="1">
        <f t="array" ref="BA72">IFERROR(INDEX($B$47:$AM$66, MATCH(UPPER(BB72), $A$47:$A$66, 0), AZ$69), "BLANK")</f>
        <v>4.989840779304334</v>
      </c>
      <c r="BB72" s="359" t="str" cm="1">
        <f t="array" ref="BB72">_xlfn.IFS(INDEX($B$24:$AM$43, MATCH(INDEX($A$3:$AM$22, MATCH(AY72, $L$3:$L$22, 0), 1), $A$24:$A$43), AZ$69)="H", UPPER(INDEX($A$3:$AM$22, MATCH(AY72, $L$3:$L$22, 0), 1)), INDEX($B$24:$AM$43, MATCH(INDEX($A$3:$AM$22, MATCH(AY72, $L$3:$L$22, 0), 1), $A$24:$A$43), AZ$69)="A", LOWER(INDEX($A$3:$AM$22, MATCH(AY72, $L$3:$L$22, 0), 1)), INDEX($B$24:$AM$43, MATCH(INDEX($A$3:$AM$22, MATCH(AY72, $L$3:$L$22, 0), 1), $A$24:$A$43), AZ$69)="BLANK", "BLANK,")</f>
        <v>sou</v>
      </c>
      <c r="BC72" s="357"/>
      <c r="BD72" s="257" t="str" cm="1">
        <f t="array" ref="BD72">_xlfn.IFS(INDEX($B$24:$AM$43,MATCH($A26,$A$24:$A$43,0),BE$69)="A",LOWER($A26),INDEX($B$24:$AM$43,MATCH($A26,$A$24:$A$43,0),BE$69)="H",UPPER($A26),INDEX($B$24:$AM$43,MATCH($A26,$A$24:$A$43,0),BE$69)="BLANK","BLANK")</f>
        <v>bha</v>
      </c>
      <c r="BE72" s="268" cm="1">
        <f t="array" ref="BE72">IFERROR(INDEX($B$47:$AM$66, MATCH(UPPER(BD72), $A$47:$A$66,0 ), BE$69), "BLANK")</f>
        <v>2.987803189761121</v>
      </c>
      <c r="BF72" s="269" cm="1">
        <f t="array" ref="BF72">IFERROR(INDEX($B$47:$AM$66, MATCH(UPPER(BG72), $A$47:$A$66, 0), BE$69), "BLANK")</f>
        <v>3.2418722459317855</v>
      </c>
      <c r="BG72" s="359" t="str" cm="1">
        <f t="array" ref="BG72">_xlfn.IFS(INDEX($B$24:$AM$43, MATCH(INDEX($A$3:$AM$22, MATCH(BD72, $M$3:$M$22, 0), 1), $A$24:$A$43), BE$69)="H", UPPER(INDEX($A$3:$AM$22, MATCH(BD72, $M$3:$M$22, 0), 1)), INDEX($B$24:$AM$43, MATCH(INDEX($A$3:$AM$22, MATCH(BD72, $M$3:$M$22, 0), 1), $A$24:$A$43), BE$69)="A", LOWER(INDEX($A$3:$AM$22, MATCH(BD72, $M$3:$M$22, 0), 1)), INDEX($B$24:$AM$43, MATCH(INDEX($A$3:$AM$22, MATCH(BD72, $M$3:$M$22, 0), 1), $A$24:$A$43), BE$69)="BLANK", "BLANK,")</f>
        <v>LEI</v>
      </c>
      <c r="BH72" s="357"/>
      <c r="BI72" s="257" t="str" cm="1">
        <f t="array" ref="BI72">_xlfn.IFS(INDEX($B$24:$AM$43,MATCH($A26,$A$24:$A$43,0),BJ$69)="A",LOWER($A26),INDEX($B$24:$AM$43,MATCH($A26,$A$24:$A$43,0),BJ$69)="H",UPPER($A26),INDEX($B$24:$AM$43,MATCH($A26,$A$24:$A$43,0),BJ$69)="BLANK","BLANK")</f>
        <v>bha</v>
      </c>
      <c r="BJ72" s="268" cm="1">
        <f t="array" ref="BJ72">IFERROR(INDEX($B$47:$AM$66, MATCH(UPPER(BI72), $A$47:$A$66,0 ), BJ$69), "BLANK")</f>
        <v>4.4162228594838169</v>
      </c>
      <c r="BK72" s="269" cm="1">
        <f t="array" ref="BK72">IFERROR(INDEX($B$47:$AM$66, MATCH(UPPER(BL72), $A$47:$A$66, 0), BJ$69), "BLANK")</f>
        <v>1.4210887894243782</v>
      </c>
      <c r="BL72" s="359" t="str" cm="1">
        <f t="array" ref="BL72">_xlfn.IFS(INDEX($B$24:$AM$43, MATCH(INDEX($A$3:$AM$22, MATCH(BI72, $N$3:$N$22, 0), 1), $A$24:$A$43), BJ$69)="H", UPPER(INDEX($A$3:$AM$22, MATCH(BI72, $N$3:$N$22, 0), 1)), INDEX($B$24:$AM$43, MATCH(INDEX($A$3:$AM$22, MATCH(BI72, $N$3:$N$22, 0), 1), $A$24:$A$43), BJ$69)="A", LOWER(INDEX($A$3:$AM$22, MATCH(BI72, $N$3:$N$22, 0), 1)), INDEX($B$24:$AM$43, MATCH(INDEX($A$3:$AM$22, MATCH(BI72, $N$3:$N$22, 0), 1), $A$24:$A$43), BJ$69)="BLANK", "BLANK,")</f>
        <v>FUL</v>
      </c>
      <c r="BM72" s="357"/>
      <c r="BN72" s="257" t="str" cm="1">
        <f t="array" ref="BN72">_xlfn.IFS(INDEX($B$24:$AM$43,MATCH($A26,$A$24:$A$43,0),BO$69)="A",LOWER($A26),INDEX($B$24:$AM$43,MATCH($A26,$A$24:$A$43,0),BO$69)="H",UPPER($A26),INDEX($B$24:$AM$43,MATCH($A26,$A$24:$A$43,0),BO$69)="BLANK","BLANK")</f>
        <v>BHA</v>
      </c>
      <c r="BO72" s="268" cm="1">
        <f t="array" ref="BO72">IFERROR(INDEX($B$47:$AM$66, MATCH(UPPER(BN72), $A$47:$A$66,0 ), BO$69), "BLANK")</f>
        <v>3.8419571707799047</v>
      </c>
      <c r="BP72" s="269" cm="1">
        <f t="array" ref="BP72">IFERROR(INDEX($B$47:$AM$66, MATCH(UPPER(BQ72), $A$47:$A$66, 0), BO$69), "BLANK")</f>
        <v>2.3196016595685012</v>
      </c>
      <c r="BQ72" s="359" t="str" cm="1">
        <f t="array" ref="BQ72">_xlfn.IFS(INDEX($B$24:$AM$43, MATCH(INDEX($A$3:$AM$22, MATCH(BN72, $O$3:$O$22, 0), 1), $A$24:$A$43), BO$69)="H", UPPER(INDEX($A$3:$AM$22, MATCH(BN72, $O$3:$O$22, 0), 1)), INDEX($B$24:$AM$43, MATCH(INDEX($A$3:$AM$22, MATCH(BN72, $O$3:$O$22, 0), 1), $A$24:$A$43), BO$69)="A", LOWER(INDEX($A$3:$AM$22, MATCH(BN72, $O$3:$O$22, 0), 1)), INDEX($B$24:$AM$43, MATCH(INDEX($A$3:$AM$22, MATCH(BN72, $O$3:$O$22, 0), 1), $A$24:$A$43), BO$69)="BLANK", "BLANK,")</f>
        <v>shu</v>
      </c>
      <c r="BR72" s="357"/>
      <c r="BS72" s="257" t="str" cm="1">
        <f t="array" ref="BS72">_xlfn.IFS(INDEX($B$24:$AM$43,MATCH($A26,$A$24:$A$43,0),BT$69)="A",LOWER($A26),INDEX($B$24:$AM$43,MATCH($A26,$A$24:$A$43,0),BT$69)="H",UPPER($A26),INDEX($B$24:$AM$43,MATCH($A26,$A$24:$A$43,0),BT$69)="BLANK","BLANK")</f>
        <v>bha</v>
      </c>
      <c r="BT72" s="268" cm="1">
        <f t="array" ref="BT72">IFERROR(INDEX($B$47:$AM$66, MATCH(UPPER(BS72), $A$47:$A$66,0 ), BT$69), "BLANK")</f>
        <v>4.2530531795350175</v>
      </c>
      <c r="BU72" s="269" cm="1">
        <f t="array" ref="BU72">IFERROR(INDEX($B$47:$AM$66, MATCH(UPPER(BV72), $A$47:$A$66, 0), BT$69), "BLANK")</f>
        <v>2.9903763354372281</v>
      </c>
      <c r="BV72" s="359" t="str" cm="1">
        <f t="array" ref="BV72">_xlfn.IFS(INDEX($B$24:$AM$43, MATCH(INDEX($A$3:$AM$22, MATCH(BS72, $P$3:$P$22, 0), 1), $A$24:$A$43), BT$69)="H", UPPER(INDEX($A$3:$AM$22, MATCH(BS72, $P$3:$P$22, 0), 1)), INDEX($B$24:$AM$43, MATCH(INDEX($A$3:$AM$22, MATCH(BS72, $P$3:$P$22, 0), 1), $A$24:$A$43), BT$69)="A", LOWER(INDEX($A$3:$AM$22, MATCH(BS72, $P$3:$P$22, 0), 1)), INDEX($B$24:$AM$43, MATCH(INDEX($A$3:$AM$22, MATCH(BS72, $P$3:$P$22, 0), 1), $A$24:$A$43), BT$69)="BLANK", "BLANK,")</f>
        <v>WHU</v>
      </c>
      <c r="BW72" s="357"/>
      <c r="BX72" s="257" t="str" cm="1">
        <f t="array" ref="BX72">_xlfn.IFS(INDEX($B$24:$AM$43,MATCH($A26,$A$24:$A$43,0),BY$69)="A",LOWER($A26),INDEX($B$24:$AM$43,MATCH($A26,$A$24:$A$43,0),BY$69)="H",UPPER($A26),INDEX($B$24:$AM$43,MATCH($A26,$A$24:$A$43,0),BY$69)="BLANK","BLANK")</f>
        <v>BHA</v>
      </c>
      <c r="BY72" s="268" cm="1">
        <f t="array" ref="BY72">IFERROR(INDEX($B$47:$AM$66, MATCH(UPPER(BX72), $A$47:$A$66,0 ), BY$69), "BLANK")</f>
        <v>2.6166843433419884</v>
      </c>
      <c r="BZ72" s="269" cm="1">
        <f t="array" ref="BZ72">IFERROR(INDEX($B$47:$AM$66, MATCH(UPPER(CA72), $A$47:$A$66, 0), BY$69), "BLANK")</f>
        <v>2.7421647525906701</v>
      </c>
      <c r="CA72" s="359" t="str" cm="1">
        <f t="array" ref="CA72">_xlfn.IFS(INDEX($B$24:$AM$43, MATCH(INDEX($A$3:$AM$22, MATCH(BX72, $Q$3:$Q$22, 0), 1), $A$24:$A$43), BY$69)="H", UPPER(INDEX($A$3:$AM$22, MATCH(BX72, $Q$3:$Q$22, 0), 1)), INDEX($B$24:$AM$43, MATCH(INDEX($A$3:$AM$22, MATCH(BX72, $Q$3:$Q$22, 0), 1), $A$24:$A$43), BY$69)="A", LOWER(INDEX($A$3:$AM$22, MATCH(BX72, $Q$3:$Q$22, 0), 1)), INDEX($B$24:$AM$43, MATCH(INDEX($A$3:$AM$22, MATCH(BX72, $Q$3:$Q$22, 0), 1), $A$24:$A$43), BY$69)="BLANK", "BLANK,")</f>
        <v>ars</v>
      </c>
      <c r="CB72" s="357"/>
      <c r="CC72" s="257" t="str" cm="1">
        <f t="array" ref="CC72">_xlfn.IFS(INDEX($B$24:$AM$43,MATCH($A26,$A$24:$A$43,0),CD$69)="A",LOWER($A26),INDEX($B$24:$AM$43,MATCH($A26,$A$24:$A$43,0),CD$69)="H",UPPER($A26),INDEX($B$24:$AM$43,MATCH($A26,$A$24:$A$43,0),CD$69)="BLANK","BLANK")</f>
        <v>BHA</v>
      </c>
      <c r="CD72" s="268" cm="1">
        <f t="array" ref="CD72">IFERROR(INDEX($B$47:$AM$66, MATCH(UPPER(CC72), $A$47:$A$66,0 ), CD$69), "BLANK")</f>
        <v>1.8872772066989005</v>
      </c>
      <c r="CE72" s="269" cm="1">
        <f t="array" ref="CE72">IFERROR(INDEX($B$47:$AM$66, MATCH(UPPER(CF72), $A$47:$A$66, 0), CD$69), "BLANK")</f>
        <v>3.0640319596160666</v>
      </c>
      <c r="CF72" s="359" t="str" cm="1">
        <f t="array" ref="CF72">_xlfn.IFS(INDEX($B$24:$AM$43, MATCH(INDEX($A$3:$AM$22, MATCH(CC72, $R$3:$R$22, 0), 1), $A$24:$A$43), CD$69)="H", UPPER(INDEX($A$3:$AM$22, MATCH(CC72, $R$3:$R$22, 0), 1)), INDEX($B$24:$AM$43, MATCH(INDEX($A$3:$AM$22, MATCH(CC72, $R$3:$R$22, 0), 1), $A$24:$A$43), CD$69)="A", LOWER(INDEX($A$3:$AM$22, MATCH(CC72, $R$3:$R$22, 0), 1)), INDEX($B$24:$AM$43, MATCH(INDEX($A$3:$AM$22, MATCH(CC72, $R$3:$R$22, 0), 1), $A$24:$A$43), CD$69)="BLANK", "BLANK,")</f>
        <v>wol</v>
      </c>
      <c r="CG72" s="357"/>
      <c r="CH72" s="257" t="str" cm="1">
        <f t="array" ref="CH72">_xlfn.IFS(INDEX($B$24:$AM$43,MATCH($A26,$A$24:$A$43,0),CI$69)="A",LOWER($A26),INDEX($B$24:$AM$43,MATCH($A26,$A$24:$A$43,0),CI$69)="H",UPPER($A26),INDEX($B$24:$AM$43,MATCH($A26,$A$24:$A$43,0),CI$69)="BLANK","BLANK")</f>
        <v>bha</v>
      </c>
      <c r="CI72" s="268" cm="1">
        <f t="array" ref="CI72">IFERROR(INDEX($B$47:$AM$66, MATCH(UPPER(CH72), $A$47:$A$66,0 ), CI$69), "BLANK")</f>
        <v>1.8514165064759083</v>
      </c>
      <c r="CJ72" s="269" cm="1">
        <f t="array" ref="CJ72">IFERROR(INDEX($B$47:$AM$66, MATCH(UPPER(CK72), $A$47:$A$66, 0), CI$69), "BLANK")</f>
        <v>4.5362548141979806</v>
      </c>
      <c r="CK72" s="359" t="str" cm="1">
        <f t="array" ref="CK72">_xlfn.IFS(INDEX($B$24:$AM$43, MATCH(INDEX($A$3:$AM$22, MATCH(CH72, $S$3:$S$22, 0), 1), $A$24:$A$43), CI$69)="H", UPPER(INDEX($A$3:$AM$22, MATCH(CH72, $S$3:$S$22, 0), 1)), INDEX($B$24:$AM$43, MATCH(INDEX($A$3:$AM$22, MATCH(CH72, $S$3:$S$22, 0), 1), $A$24:$A$43), CI$69)="A", LOWER(INDEX($A$3:$AM$22, MATCH(CH72, $S$3:$S$22, 0), 1)), INDEX($B$24:$AM$43, MATCH(INDEX($A$3:$AM$22, MATCH(CH72, $S$3:$S$22, 0), 1), $A$24:$A$43), CI$69)="BLANK", "BLANK,")</f>
        <v>MCI</v>
      </c>
      <c r="CL72" s="357"/>
      <c r="CM72" s="257" t="str" cm="1">
        <f t="array" ref="CM72">_xlfn.IFS(INDEX($B$24:$AM$43,MATCH($A26,$A$24:$A$43,0),CN$69)="A",LOWER($A26),INDEX($B$24:$AM$43,MATCH($A26,$A$24:$A$43,0),CN$69)="H",UPPER($A26),INDEX($B$24:$AM$43,MATCH($A26,$A$24:$A$43,0),CN$69)="BLANK","BLANK")</f>
        <v>bha</v>
      </c>
      <c r="CN72" s="268" cm="1">
        <f t="array" ref="CN72">IFERROR(INDEX($B$47:$AM$66, MATCH(UPPER(CM72), $A$47:$A$66,0 ), CN$69), "BLANK")</f>
        <v>4.4162228594838169</v>
      </c>
      <c r="CO72" s="269" cm="1">
        <f t="array" ref="CO72">IFERROR(INDEX($B$47:$AM$66, MATCH(UPPER(CP72), $A$47:$A$66, 0), CN$69), "BLANK")</f>
        <v>1.4210887894243782</v>
      </c>
      <c r="CP72" s="359" t="str" cm="1">
        <f t="array" ref="CP72">_xlfn.IFS(INDEX($B$24:$AM$43, MATCH(INDEX($A$3:$AM$22, MATCH(CM72, $T$3:$T$22, 0), 1), $A$24:$A$43), CN$69)="H", UPPER(INDEX($A$3:$AM$22, MATCH(CM72, $T$3:$T$22, 0), 1)), INDEX($B$24:$AM$43, MATCH(INDEX($A$3:$AM$22, MATCH(CM72, $T$3:$T$22, 0), 1), $A$24:$A$43), CN$69)="A", LOWER(INDEX($A$3:$AM$22, MATCH(CM72, $T$3:$T$22, 0), 1)), INDEX($B$24:$AM$43, MATCH(INDEX($A$3:$AM$22, MATCH(CM72, $T$3:$T$22, 0), 1), $A$24:$A$43), CN$69)="BLANK", "BLANK,")</f>
        <v>LEE</v>
      </c>
      <c r="CQ72" s="357"/>
      <c r="CR72" s="257" t="str" cm="1">
        <f t="array" ref="CR72">_xlfn.IFS(INDEX($B$24:$AM$43,MATCH($A26,$A$24:$A$43,0),CS$69)="A",LOWER($A26),INDEX($B$24:$AM$43,MATCH($A26,$A$24:$A$43,0),CS$69)="H",UPPER($A26),INDEX($B$24:$AM$43,MATCH($A26,$A$24:$A$43,0),CS$69)="BLANK","BLANK")</f>
        <v>BHA</v>
      </c>
      <c r="CS72" s="268" cm="1">
        <f t="array" ref="CS72">IFERROR(INDEX($B$47:$AM$66, MATCH(UPPER(CR72), $A$47:$A$66,0 ), CS$69), "BLANK")</f>
        <v>4.6847090663058184</v>
      </c>
      <c r="CT72" s="269" cm="1">
        <f t="array" ref="CT72">IFERROR(INDEX($B$47:$AM$66, MATCH(UPPER(CU72), $A$47:$A$66, 0), CS$69), "BLANK")</f>
        <v>2.2548685899991474</v>
      </c>
      <c r="CU72" s="359" t="str" cm="1">
        <f t="array" ref="CU72">_xlfn.IFS(INDEX($B$24:$AM$43, MATCH(INDEX($A$3:$AM$22, MATCH(CR72, $U$3:$U$22, 0), 1), $A$24:$A$43), CS$69)="H", UPPER(INDEX($A$3:$AM$22, MATCH(CR72, $U$3:$U$22, 0), 1)), INDEX($B$24:$AM$43, MATCH(INDEX($A$3:$AM$22, MATCH(CR72, $U$3:$U$22, 0), 1), $A$24:$A$43), CS$69)="A", LOWER(INDEX($A$3:$AM$22, MATCH(CR72, $U$3:$U$22, 0), 1)), INDEX($B$24:$AM$43, MATCH(INDEX($A$3:$AM$22, MATCH(CR72, $U$3:$U$22, 0), 1), $A$24:$A$43), CS$69)="BLANK", "BLANK,")</f>
        <v>ful</v>
      </c>
      <c r="CV72" s="357"/>
      <c r="CW72" s="257" t="str" cm="1">
        <f t="array" ref="CW72">_xlfn.IFS(INDEX($B$24:$AM$43,MATCH($A26,$A$24:$A$43,0),CX$69)="A",LOWER($A26),INDEX($B$24:$AM$43,MATCH($A26,$A$24:$A$43,0),CX$69)="H",UPPER($A26),INDEX($B$24:$AM$43,MATCH($A26,$A$24:$A$43,0),CX$69)="BLANK","BLANK")</f>
        <v>BHA</v>
      </c>
      <c r="CX72" s="268" cm="1">
        <f t="array" ref="CX72">IFERROR(INDEX($B$47:$AM$66, MATCH(UPPER(CW72), $A$47:$A$66,0 ), CX$69), "BLANK")</f>
        <v>2.5921638742611397</v>
      </c>
      <c r="CY72" s="269" cm="1">
        <f t="array" ref="CY72">IFERROR(INDEX($B$47:$AM$66, MATCH(UPPER(CZ72), $A$47:$A$66, 0), CX$69), "BLANK")</f>
        <v>3.8974702303214923</v>
      </c>
      <c r="CZ72" s="359" t="str" cm="1">
        <f t="array" ref="CZ72">_xlfn.IFS(INDEX($B$24:$AM$43, MATCH(INDEX($A$3:$AM$22, MATCH(CW72, $V$3:$V$22, 0), 1), $A$24:$A$43), CX$69)="H", UPPER(INDEX($A$3:$AM$22, MATCH(CW72, $V$3:$V$22, 0), 1)), INDEX($B$24:$AM$43, MATCH(INDEX($A$3:$AM$22, MATCH(CW72, $V$3:$V$22, 0), 1), $A$24:$A$43), CX$69)="A", LOWER(INDEX($A$3:$AM$22, MATCH(CW72, $V$3:$V$22, 0), 1)), INDEX($B$24:$AM$43, MATCH(INDEX($A$3:$AM$22, MATCH(CW72, $V$3:$V$22, 0), 1), $A$24:$A$43), CX$69)="BLANK", "BLANK,")</f>
        <v>tot</v>
      </c>
      <c r="DA72" s="357"/>
      <c r="DB72" s="257" t="str" cm="1">
        <f t="array" ref="DB72">_xlfn.IFS(INDEX($B$24:$AM$43,MATCH($A26,$A$24:$A$43,0),DC$69)="A",LOWER($A26),INDEX($B$24:$AM$43,MATCH($A26,$A$24:$A$43,0),DC$69)="H",UPPER($A26),INDEX($B$24:$AM$43,MATCH($A26,$A$24:$A$43,0),DC$69)="BLANK","BLANK")</f>
        <v>bha</v>
      </c>
      <c r="DC72" s="268" cm="1">
        <f t="array" ref="DC72">IFERROR(INDEX($B$47:$AM$66, MATCH(UPPER(DB72), $A$47:$A$66,0 ), DC$69), "BLANK")</f>
        <v>2.286785233651953</v>
      </c>
      <c r="DD72" s="269" cm="1">
        <f t="array" ref="DD72">IFERROR(INDEX($B$47:$AM$66, MATCH(UPPER(DE72), $A$47:$A$66, 0), DC$69), "BLANK")</f>
        <v>4.007702716769022</v>
      </c>
      <c r="DE72" s="359" t="str" cm="1">
        <f t="array" ref="DE72">_xlfn.IFS(INDEX($B$24:$AM$43, MATCH(INDEX($A$3:$AM$22, MATCH(DB72, $W$3:$W$22, 0), 1), $A$24:$A$43), DC$69)="H", UPPER(INDEX($A$3:$AM$22, MATCH(DB72, $W$3:$W$22, 0), 1)), INDEX($B$24:$AM$43, MATCH(INDEX($A$3:$AM$22, MATCH(DB72, $W$3:$W$22, 0), 1), $A$24:$A$43), DC$69)="A", LOWER(INDEX($A$3:$AM$22, MATCH(DB72, $W$3:$W$22, 0), 1)), INDEX($B$24:$AM$43, MATCH(INDEX($A$3:$AM$22, MATCH(DB72, $W$3:$W$22, 0), 1), $A$24:$A$43), DC$69)="BLANK", "BLANK,")</f>
        <v>LIV</v>
      </c>
      <c r="DF72" s="357"/>
      <c r="DG72" s="257" t="str" cm="1">
        <f t="array" ref="DG72">_xlfn.IFS(INDEX($B$24:$AM$43,MATCH($A26,$A$24:$A$43,0),DH$69)="A",LOWER($A26),INDEX($B$24:$AM$43,MATCH($A26,$A$24:$A$43,0),DH$69)="H",UPPER($A26),INDEX($B$24:$AM$43,MATCH($A26,$A$24:$A$43,0),DH$69)="BLANK","BLANK")</f>
        <v>bha</v>
      </c>
      <c r="DH72" s="268" cm="1">
        <f t="array" ref="DH72">IFERROR(INDEX($B$47:$AM$66, MATCH(UPPER(DG72), $A$47:$A$66,0 ), DH$69), "BLANK")</f>
        <v>4.3760753789430549</v>
      </c>
      <c r="DI72" s="269" cm="1">
        <f t="array" ref="DI72">IFERROR(INDEX($B$47:$AM$66, MATCH(UPPER(DJ72), $A$47:$A$66, 0), DH$69), "BLANK")</f>
        <v>3.3339439991672739</v>
      </c>
      <c r="DJ72" s="359" t="str" cm="1">
        <f t="array" ref="DJ72">_xlfn.IFS(INDEX($B$24:$AM$43, MATCH(INDEX($A$3:$AM$22, MATCH(DG72, $X$3:$X$22, 0), 1), $A$24:$A$43), DH$69)="H", UPPER(INDEX($A$3:$AM$22, MATCH(DG72, $X$3:$X$22, 0), 1)), INDEX($B$24:$AM$43, MATCH(INDEX($A$3:$AM$22, MATCH(DG72, $X$3:$X$22, 0), 1), $A$24:$A$43), DH$69)="A", LOWER(INDEX($A$3:$AM$22, MATCH(DG72, $X$3:$X$22, 0), 1)), INDEX($B$24:$AM$43, MATCH(INDEX($A$3:$AM$22, MATCH(DG72, $X$3:$X$22, 0), 1), $A$24:$A$43), DH$69)="BLANK", "BLANK,")</f>
        <v>BUR</v>
      </c>
      <c r="DK72" s="357"/>
      <c r="DL72" s="257" t="str" cm="1">
        <f t="array" ref="DL72">_xlfn.IFS(INDEX($B$24:$AM$43,MATCH($A26,$A$24:$A$43,0),DM$69)="A",LOWER($A26),INDEX($B$24:$AM$43,MATCH($A26,$A$24:$A$43,0),DM$69)="H",UPPER($A26),INDEX($B$24:$AM$43,MATCH($A26,$A$24:$A$43,0),DM$69)="BLANK","BLANK")</f>
        <v>BHA</v>
      </c>
      <c r="DM72" s="268" cm="1">
        <f t="array" ref="DM72">IFERROR(INDEX($B$47:$AM$66, MATCH(UPPER(DL72), $A$47:$A$66,0 ), DM$69), "BLANK")</f>
        <v>2.7349525622501014</v>
      </c>
      <c r="DN72" s="269" cm="1">
        <f t="array" ref="DN72">IFERROR(INDEX($B$47:$AM$66, MATCH(UPPER(DO72), $A$47:$A$66, 0), DM$69), "BLANK")</f>
        <v>2.60550605016648</v>
      </c>
      <c r="DO72" s="359" t="str" cm="1">
        <f t="array" ref="DO72">_xlfn.IFS(INDEX($B$24:$AM$43, MATCH(INDEX($A$3:$AM$22, MATCH(DL72, $Y$3:$Y$22, 0), 1), $A$24:$A$43), DM$69)="H", UPPER(INDEX($A$3:$AM$22, MATCH(DL72, $Y$3:$Y$22, 0), 1)), INDEX($B$24:$AM$43, MATCH(INDEX($A$3:$AM$22, MATCH(DL72, $Y$3:$Y$22, 0), 1), $A$24:$A$43), DM$69)="A", LOWER(INDEX($A$3:$AM$22, MATCH(DL72, $Y$3:$Y$22, 0), 1)), INDEX($B$24:$AM$43, MATCH(INDEX($A$3:$AM$22, MATCH(DL72, $Y$3:$Y$22, 0), 1), $A$24:$A$43), DM$69)="BLANK", "BLANK,")</f>
        <v>avl</v>
      </c>
      <c r="DP72" s="357"/>
      <c r="DQ72" s="257" t="str" cm="1">
        <f t="array" ref="DQ72">_xlfn.IFS(INDEX($B$24:$AM$43,MATCH($A26,$A$24:$A$43,0),DR$69)="A",LOWER($A26),INDEX($B$24:$AM$43,MATCH($A26,$A$24:$A$43,0),DR$69)="H",UPPER($A26),INDEX($B$24:$AM$43,MATCH($A26,$A$24:$A$43,0),DR$69)="BLANK","BLANK")</f>
        <v>BHA</v>
      </c>
      <c r="DR72" s="268" cm="1">
        <f t="array" ref="DR72">IFERROR(INDEX($B$47:$AM$66, MATCH(UPPER(DQ72), $A$47:$A$66,0 ), DR$69), "BLANK")</f>
        <v>3.984251880808789</v>
      </c>
      <c r="DS72" s="269" cm="1">
        <f t="array" ref="DS72">IFERROR(INDEX($B$47:$AM$66, MATCH(UPPER(DT72), $A$47:$A$66, 0), DR$69), "BLANK")</f>
        <v>2.2548685899991474</v>
      </c>
      <c r="DT72" s="359" t="str" cm="1">
        <f t="array" ref="DT72">_xlfn.IFS(INDEX($B$24:$AM$43, MATCH(INDEX($A$3:$AM$22, MATCH(DQ72, $Z$3:$Z$22, 0), 1), $A$24:$A$43), DR$69)="H", UPPER(INDEX($A$3:$AM$22, MATCH(DQ72, $Z$3:$Z$22, 0), 1)), INDEX($B$24:$AM$43, MATCH(INDEX($A$3:$AM$22, MATCH(DQ72, $Z$3:$Z$22, 0), 1), $A$24:$A$43), DR$69)="A", LOWER(INDEX($A$3:$AM$22, MATCH(DQ72, $Z$3:$Z$22, 0), 1)), INDEX($B$24:$AM$43, MATCH(INDEX($A$3:$AM$22, MATCH(DQ72, $Z$3:$Z$22, 0), 1), $A$24:$A$43), DR$69)="BLANK", "BLANK,")</f>
        <v>cry</v>
      </c>
      <c r="DU72" s="357"/>
      <c r="DV72" s="257" t="str" cm="1">
        <f t="array" ref="DV72">_xlfn.IFS(INDEX($B$24:$AM$43,MATCH($A26,$A$24:$A$43,0),DW$69)="A",LOWER($A26),INDEX($B$24:$AM$43,MATCH($A26,$A$24:$A$43,0),DW$69)="H",UPPER($A26),INDEX($B$24:$AM$43,MATCH($A26,$A$24:$A$43,0),DW$69)="BLANK","BLANK")</f>
        <v>bha</v>
      </c>
      <c r="DW72" s="268" cm="1">
        <f t="array" ref="DW72">IFERROR(INDEX($B$47:$AM$66, MATCH(UPPER(DV72), $A$47:$A$66,0 ), DW$69), "BLANK")</f>
        <v>4.4162228594838169</v>
      </c>
      <c r="DX72" s="269" cm="1">
        <f t="array" ref="DX72">IFERROR(INDEX($B$47:$AM$66, MATCH(UPPER(DY72), $A$47:$A$66, 0), DW$69), "BLANK")</f>
        <v>1.4210887894243782</v>
      </c>
      <c r="DY72" s="359" t="str" cm="1">
        <f t="array" ref="DY72">_xlfn.IFS(INDEX($B$24:$AM$43, MATCH(INDEX($A$3:$AM$22, MATCH(DV72, $AA$3:$AA$22, 0), 1), $A$24:$A$43), DW$69)="H", UPPER(INDEX($A$3:$AM$22, MATCH(DV72, $AA$3:$AA$22, 0), 1)), INDEX($B$24:$AM$43, MATCH(INDEX($A$3:$AM$22, MATCH(DV72, $AA$3:$AA$22, 0), 1), $A$24:$A$43), DW$69)="A", LOWER(INDEX($A$3:$AM$22, MATCH(DV72, $AA$3:$AA$22, 0), 1)), INDEX($B$24:$AM$43, MATCH(INDEX($A$3:$AM$22, MATCH(DV72, $AA$3:$AA$22, 0), 1), $A$24:$A$43), DW$69)="BLANK", "BLANK,")</f>
        <v>WBA</v>
      </c>
      <c r="DZ72" s="357"/>
      <c r="EA72" s="257" t="str" cm="1">
        <f t="array" ref="EA72">_xlfn.IFS(INDEX($B$24:$AM$43,MATCH($A26,$A$24:$A$43,0),EB$69)="A",LOWER($A26),INDEX($B$24:$AM$43,MATCH($A26,$A$24:$A$43,0),EB$69)="H",UPPER($A26),INDEX($B$24:$AM$43,MATCH($A26,$A$24:$A$43,0),EB$69)="BLANK","BLANK")</f>
        <v>BHA</v>
      </c>
      <c r="EB72" s="268" cm="1">
        <f t="array" ref="EB72">IFERROR(INDEX($B$47:$AM$66, MATCH(UPPER(EA72), $A$47:$A$66,0 ), EB$69), "BLANK")</f>
        <v>2.6344849171062199</v>
      </c>
      <c r="EC72" s="269" cm="1">
        <f t="array" ref="EC72">IFERROR(INDEX($B$47:$AM$66, MATCH(UPPER(ED72), $A$47:$A$66, 0), EB$69), "BLANK")</f>
        <v>4.4638845890533361</v>
      </c>
      <c r="ED72" s="359" t="str" cm="1">
        <f t="array" ref="ED72">_xlfn.IFS(INDEX($B$24:$AM$43, MATCH(INDEX($A$3:$AM$22, MATCH(EA72, $AB$3:$AB$22, 0), 1), $A$24:$A$43), EB$69)="H", UPPER(INDEX($A$3:$AM$22, MATCH(EA72, $AB$3:$AB$22, 0), 1)), INDEX($B$24:$AM$43, MATCH(INDEX($A$3:$AM$22, MATCH(EA72, $AB$3:$AB$22, 0), 1), $A$24:$A$43), EB$69)="A", LOWER(INDEX($A$3:$AM$22, MATCH(EA72, $AB$3:$AB$22, 0), 1)), INDEX($B$24:$AM$43, MATCH(INDEX($A$3:$AM$22, MATCH(EA72, $AB$3:$AB$22, 0), 1), $A$24:$A$43), EB$69)="BLANK", "BLANK,")</f>
        <v>lei</v>
      </c>
      <c r="EE72" s="357"/>
      <c r="EF72" s="257" t="str" cm="1">
        <f t="array" ref="EF72">_xlfn.IFS(INDEX($B$24:$AM$43,MATCH($A26,$A$24:$A$43,0),EG$69)="A",LOWER($A26),INDEX($B$24:$AM$43,MATCH($A26,$A$24:$A$43,0),EG$69)="H",UPPER($A26),INDEX($B$24:$AM$43,MATCH($A26,$A$24:$A$43,0),EG$69)="BLANK","BLANK")</f>
        <v>bha</v>
      </c>
      <c r="EG72" s="268" cm="1">
        <f t="array" ref="EG72">IFERROR(INDEX($B$47:$AM$66, MATCH(UPPER(EF72), $A$47:$A$66,0 ), EG$69), "BLANK")</f>
        <v>3.2306596757297728</v>
      </c>
      <c r="EH72" s="269" cm="1">
        <f t="array" ref="EH72">IFERROR(INDEX($B$47:$AM$66, MATCH(UPPER(EI72), $A$47:$A$66, 0), EG$69), "BLANK")</f>
        <v>2.7202040179036127</v>
      </c>
      <c r="EI72" s="359" t="str" cm="1">
        <f t="array" ref="EI72">_xlfn.IFS(INDEX($B$24:$AM$43, MATCH(INDEX($A$3:$AM$22, MATCH(EF72, $AC$3:$AC$22, 0), 1), $A$24:$A$43), EG$69)="H", UPPER(INDEX($A$3:$AM$22, MATCH(EF72, $AC$3:$AC$22, 0), 1)), INDEX($B$24:$AM$43, MATCH(INDEX($A$3:$AM$22, MATCH(EF72, $AC$3:$AC$22, 0), 1), $A$24:$A$43), EG$69)="A", LOWER(INDEX($A$3:$AM$22, MATCH(EF72, $AC$3:$AC$22, 0), 1)), INDEX($B$24:$AM$43, MATCH(INDEX($A$3:$AM$22, MATCH(EF72, $AC$3:$AC$22, 0), 1), $A$24:$A$43), EG$69)="BLANK", "BLANK,")</f>
        <v>SOU</v>
      </c>
      <c r="EJ72" s="357"/>
      <c r="EK72" s="257" t="str" cm="1">
        <f t="array" ref="EK72">_xlfn.IFS(INDEX($B$24:$AM$43,MATCH($A26,$A$24:$A$43,0),EL$69)="A",LOWER($A26),INDEX($B$24:$AM$43,MATCH($A26,$A$24:$A$43,0),EL$69)="H",UPPER($A26),INDEX($B$24:$AM$43,MATCH($A26,$A$24:$A$43,0),EL$69)="BLANK","BLANK")</f>
        <v>BHA</v>
      </c>
      <c r="EL72" s="268" cm="1">
        <f t="array" ref="EL72">IFERROR(INDEX($B$47:$AM$66, MATCH(UPPER(EK72), $A$47:$A$66,0 ), EL$69), "BLANK")</f>
        <v>3.4170819071877738</v>
      </c>
      <c r="EM72" s="269" cm="1">
        <f t="array" ref="EM72">IFERROR(INDEX($B$47:$AM$66, MATCH(UPPER(EN72), $A$47:$A$66, 0), EL$69), "BLANK")</f>
        <v>3.1107836209717106</v>
      </c>
      <c r="EN72" s="359" t="str" cm="1">
        <f t="array" ref="EN72">_xlfn.IFS(INDEX($B$24:$AM$43, MATCH(INDEX($A$3:$AM$22, MATCH(EK72, $AD$3:$AD$22, 0), 1), $A$24:$A$43), EL$69)="H", UPPER(INDEX($A$3:$AM$22, MATCH(EK72, $AD$3:$AD$22, 0), 1)), INDEX($B$24:$AM$43, MATCH(INDEX($A$3:$AM$22, MATCH(EK72, $AD$3:$AD$22, 0), 1), $A$24:$A$43), EL$69)="A", LOWER(INDEX($A$3:$AM$22, MATCH(EK72, $AD$3:$AD$22, 0), 1)), INDEX($B$24:$AM$43, MATCH(INDEX($A$3:$AM$22, MATCH(EK72, $AD$3:$AD$22, 0), 1), $A$24:$A$43), EL$69)="BLANK", "BLANK,")</f>
        <v>new</v>
      </c>
      <c r="EO72" s="357"/>
      <c r="EP72" s="257" t="str" cm="1">
        <f t="array" ref="EP72">_xlfn.IFS(INDEX($B$24:$AM$43,MATCH($A26,$A$24:$A$43,0),EQ$69)="A",LOWER($A26),INDEX($B$24:$AM$43,MATCH($A26,$A$24:$A$43,0),EQ$69)="H",UPPER($A26),INDEX($B$24:$AM$43,MATCH($A26,$A$24:$A$43,0),EQ$69)="BLANK","BLANK")</f>
        <v>bha</v>
      </c>
      <c r="EQ72" s="268" cm="1">
        <f t="array" ref="EQ72">IFERROR(INDEX($B$47:$AM$66, MATCH(UPPER(EP72), $A$47:$A$66,0 ), EQ$69), "BLANK")</f>
        <v>2.3869502066962123</v>
      </c>
      <c r="ER72" s="269" cm="1">
        <f t="array" ref="ER72">IFERROR(INDEX($B$47:$AM$66, MATCH(UPPER(ES72), $A$47:$A$66, 0), EQ$69), "BLANK")</f>
        <v>3.9152007216959857</v>
      </c>
      <c r="ES72" s="359" t="str" cm="1">
        <f t="array" ref="ES72">_xlfn.IFS(INDEX($B$24:$AM$43, MATCH(INDEX($A$3:$AM$22, MATCH(EP72, $AE$3:$AE$22, 0), 1), $A$24:$A$43), EQ$69)="H", UPPER(INDEX($A$3:$AM$22, MATCH(EP72, $AE$3:$AE$22, 0), 1)), INDEX($B$24:$AM$43, MATCH(INDEX($A$3:$AM$22, MATCH(EP72, $AE$3:$AE$22, 0), 1), $A$24:$A$43), EQ$69)="A", LOWER(INDEX($A$3:$AM$22, MATCH(EP72, $AE$3:$AE$22, 0), 1)), INDEX($B$24:$AM$43, MATCH(INDEX($A$3:$AM$22, MATCH(EP72, $AE$3:$AE$22, 0), 1), $A$24:$A$43), EQ$69)="BLANK", "BLANK,")</f>
        <v>MUN</v>
      </c>
      <c r="ET72" s="357"/>
      <c r="EU72" s="257" t="str" cm="1">
        <f t="array" ref="EU72">_xlfn.IFS(INDEX($B$24:$AM$43,MATCH($A26,$A$24:$A$43,0),EV$69)="A",LOWER($A26),INDEX($B$24:$AM$43,MATCH($A26,$A$24:$A$43,0),EV$69)="H",UPPER($A26),INDEX($B$24:$AM$43,MATCH($A26,$A$24:$A$43,0),EV$69)="BLANK","BLANK")</f>
        <v>BHA</v>
      </c>
      <c r="EV72" s="268" cm="1">
        <f t="array" ref="EV72">IFERROR(INDEX($B$47:$AM$66, MATCH(UPPER(EU72), $A$47:$A$66,0 ), EV$69), "BLANK")</f>
        <v>2.1093098192517123</v>
      </c>
      <c r="EW72" s="269" cm="1">
        <f t="array" ref="EW72">IFERROR(INDEX($B$47:$AM$66, MATCH(UPPER(EX72), $A$47:$A$66, 0), EV$69), "BLANK")</f>
        <v>3.3850000962307782</v>
      </c>
      <c r="EX72" s="359" t="str" cm="1">
        <f t="array" ref="EX72">_xlfn.IFS(INDEX($B$24:$AM$43, MATCH(INDEX($A$3:$AM$22, MATCH(EU72, $AF$3:$AF$22, 0), 1), $A$24:$A$43), EV$69)="H", UPPER(INDEX($A$3:$AM$22, MATCH(EU72, $AF$3:$AF$22, 0), 1)), INDEX($B$24:$AM$43, MATCH(INDEX($A$3:$AM$22, MATCH(EU72, $AF$3:$AF$22, 0), 1), $A$24:$A$43), EV$69)="A", LOWER(INDEX($A$3:$AM$22, MATCH(EU72, $AF$3:$AF$22, 0), 1)), INDEX($B$24:$AM$43, MATCH(INDEX($A$3:$AM$22, MATCH(EU72, $AF$3:$AF$22, 0), 1), $A$24:$A$43), EV$69)="BLANK", "BLANK,")</f>
        <v>eve</v>
      </c>
      <c r="EY72" s="357"/>
      <c r="EZ72" s="257" t="str" cm="1">
        <f t="array" ref="EZ72">_xlfn.IFS(INDEX($B$24:$AM$43,MATCH($A26,$A$24:$A$43,0),FA$69)="A",LOWER($A26),INDEX($B$24:$AM$43,MATCH($A26,$A$24:$A$43,0),FA$69)="H",UPPER($A26),INDEX($B$24:$AM$43,MATCH($A26,$A$24:$A$43,0),FA$69)="BLANK","BLANK")</f>
        <v>bha</v>
      </c>
      <c r="FA72" s="268" cm="1">
        <f t="array" ref="FA72">IFERROR(INDEX($B$47:$AM$66, MATCH(UPPER(EZ72), $A$47:$A$66,0 ), FA$69), "BLANK")</f>
        <v>1.7469010585296874</v>
      </c>
      <c r="FB72" s="269" cm="1">
        <f t="array" ref="FB72">IFERROR(INDEX($B$47:$AM$66, MATCH(UPPER(FC72), $A$47:$A$66, 0), FA$69), "BLANK")</f>
        <v>4.7692307692307701</v>
      </c>
      <c r="FC72" s="359" t="str" cm="1">
        <f t="array" ref="FC72">_xlfn.IFS(INDEX($B$24:$AM$43, MATCH(INDEX($A$3:$AM$22, MATCH(EZ72, $AG$3:$AG$22, 0), 1), $A$24:$A$43), FA$69)="H", UPPER(INDEX($A$3:$AM$22, MATCH(EZ72, $AG$3:$AG$22, 0), 1)), INDEX($B$24:$AM$43, MATCH(INDEX($A$3:$AM$22, MATCH(EZ72, $AG$3:$AG$22, 0), 1), $A$24:$A$43), FA$69)="A", LOWER(INDEX($A$3:$AM$22, MATCH(EZ72, $AG$3:$AG$22, 0), 1)), INDEX($B$24:$AM$43, MATCH(INDEX($A$3:$AM$22, MATCH(EZ72, $AG$3:$AG$22, 0), 1), $A$24:$A$43), FA$69)="BLANK", "BLANK,")</f>
        <v>CHE</v>
      </c>
      <c r="FD72" s="357"/>
      <c r="FE72" s="257" t="str" cm="1">
        <f t="array" ref="FE72">_xlfn.IFS(INDEX($B$24:$AM$43,MATCH($A26,$A$24:$A$43,0),FF$69)="A",LOWER($A26),INDEX($B$24:$AM$43,MATCH($A26,$A$24:$A$43,0),FF$69)="H",UPPER($A26),INDEX($B$24:$AM$43,MATCH($A26,$A$24:$A$43,0),FF$69)="BLANK","BLANK")</f>
        <v>bha</v>
      </c>
      <c r="FF72" s="268" cm="1">
        <f t="array" ref="FF72">IFERROR(INDEX($B$47:$AM$66, MATCH(UPPER(FE72), $A$47:$A$66,0 ), FF$69), "BLANK")</f>
        <v>2.5114867392194924</v>
      </c>
      <c r="FG72" s="269" cm="1">
        <f t="array" ref="FG72">IFERROR(INDEX($B$47:$AM$66, MATCH(UPPER(FH72), $A$47:$A$66, 0), FF$69), "BLANK")</f>
        <v>2.4201103362131779</v>
      </c>
      <c r="FH72" s="359" t="str" cm="1">
        <f t="array" ref="FH72">_xlfn.IFS(INDEX($B$24:$AM$43, MATCH(INDEX($A$3:$AM$22, MATCH(FE72, $AH$3:$AH$22, 0), 1), $A$24:$A$43), FF$69)="H", UPPER(INDEX($A$3:$AM$22, MATCH(FE72, $AH$3:$AH$22, 0), 1)), INDEX($B$24:$AM$43, MATCH(INDEX($A$3:$AM$22, MATCH(FE72, $AH$3:$AH$22, 0), 1), $A$24:$A$43), FF$69)="A", LOWER(INDEX($A$3:$AM$22, MATCH(FE72, $AH$3:$AH$22, 0), 1)), INDEX($B$24:$AM$43, MATCH(INDEX($A$3:$AM$22, MATCH(FE72, $AH$3:$AH$22, 0), 1), $A$24:$A$43), FF$69)="BLANK", "BLANK,")</f>
        <v>SHU</v>
      </c>
      <c r="FI72" s="357"/>
      <c r="FJ72" s="257" t="str" cm="1">
        <f t="array" ref="FJ72">_xlfn.IFS(INDEX($B$24:$AM$43,MATCH($A26,$A$24:$A$43,0),FK$69)="A",LOWER($A26),INDEX($B$24:$AM$43,MATCH($A26,$A$24:$A$43,0),FK$69)="H",UPPER($A26),INDEX($B$24:$AM$43,MATCH($A26,$A$24:$A$43,0),FK$69)="BLANK","BLANK")</f>
        <v>BHA</v>
      </c>
      <c r="FK72" s="268" cm="1">
        <f t="array" ref="FK72">IFERROR(INDEX($B$47:$AM$66, MATCH(UPPER(FJ72), $A$47:$A$66,0 ), FK$69), "BLANK")</f>
        <v>4.6847090663058184</v>
      </c>
      <c r="FL72" s="269" cm="1">
        <f t="array" ref="FL72">IFERROR(INDEX($B$47:$AM$66, MATCH(UPPER(FM72), $A$47:$A$66, 0), FK$69), "BLANK")</f>
        <v>2.2548685899991474</v>
      </c>
      <c r="FM72" s="359" t="str" cm="1">
        <f t="array" ref="FM72">_xlfn.IFS(INDEX($B$24:$AM$43, MATCH(INDEX($A$3:$AM$22, MATCH(FJ72, $AI$3:$AI$22, 0), 1), $A$24:$A$43), FK$69)="H", UPPER(INDEX($A$3:$AM$22, MATCH(FJ72, $AI$3:$AI$22, 0), 1)), INDEX($B$24:$AM$43, MATCH(INDEX($A$3:$AM$22, MATCH(FJ72, $AI$3:$AI$22, 0), 1), $A$24:$A$43), FK$69)="A", LOWER(INDEX($A$3:$AM$22, MATCH(FJ72, $AI$3:$AI$22, 0), 1)), INDEX($B$24:$AM$43, MATCH(INDEX($A$3:$AM$22, MATCH(FJ72, $AI$3:$AI$22, 0), 1), $A$24:$A$43), FK$69)="BLANK", "BLANK,")</f>
        <v>lee</v>
      </c>
      <c r="FN72" s="357"/>
      <c r="FO72" s="257" t="str" cm="1">
        <f t="array" ref="FO72">_xlfn.IFS(INDEX($B$24:$AM$43,MATCH($A26,$A$24:$A$43,0),FP$69)="A",LOWER($A26),INDEX($B$24:$AM$43,MATCH($A26,$A$24:$A$43,0),FP$69)="H",UPPER($A26),INDEX($B$24:$AM$43,MATCH($A26,$A$24:$A$43,0),FP$69)="BLANK","BLANK")</f>
        <v>bha</v>
      </c>
      <c r="FP72" s="268" cm="1">
        <f t="array" ref="FP72">IFERROR(INDEX($B$47:$AM$66, MATCH(UPPER(FO72), $A$47:$A$66,0 ), FP$69), "BLANK")</f>
        <v>1.7329258500614499</v>
      </c>
      <c r="FQ72" s="269" cm="1">
        <f t="array" ref="FQ72">IFERROR(INDEX($B$47:$AM$66, MATCH(UPPER(FR72), $A$47:$A$66, 0), FP$69), "BLANK")</f>
        <v>3.0912876027896323</v>
      </c>
      <c r="FR72" s="359" t="str" cm="1">
        <f t="array" ref="FR72">_xlfn.IFS(INDEX($B$24:$AM$43, MATCH(INDEX($A$3:$AM$22, MATCH(FO72, $AJ$3:$AJ$22, 0), 1), $A$24:$A$43), FP$69)="H", UPPER(INDEX($A$3:$AM$22, MATCH(FO72, $AJ$3:$AJ$22, 0), 1)), INDEX($B$24:$AM$43, MATCH(INDEX($A$3:$AM$22, MATCH(FO72, $AJ$3:$AJ$22, 0), 1), $A$24:$A$43), FP$69)="A", LOWER(INDEX($A$3:$AM$22, MATCH(FO72, $AJ$3:$AJ$22, 0), 1)), INDEX($B$24:$AM$43, MATCH(INDEX($A$3:$AM$22, MATCH(FO72, $AJ$3:$AJ$22, 0), 1), $A$24:$A$43), FP$69)="BLANK", "BLANK,")</f>
        <v>WOL</v>
      </c>
      <c r="FS72" s="357"/>
      <c r="FT72" s="257" t="str" cm="1">
        <f t="array" ref="FT72">_xlfn.IFS(INDEX($B$24:$AM$43,MATCH($A26,$A$24:$A$43,0),FU$69)="A",LOWER($A26),INDEX($B$24:$AM$43,MATCH($A26,$A$24:$A$43,0),FU$69)="H",UPPER($A26),INDEX($B$24:$AM$43,MATCH($A26,$A$24:$A$43,0),FU$69)="BLANK","BLANK")</f>
        <v>BHA</v>
      </c>
      <c r="FU72" s="268" cm="1">
        <f t="array" ref="FU72">IFERROR(INDEX($B$47:$AM$66, MATCH(UPPER(FT72), $A$47:$A$66,0 ), FU$69), "BLANK")</f>
        <v>3.1570865446843559</v>
      </c>
      <c r="FV72" s="269" cm="1">
        <f t="array" ref="FV72">IFERROR(INDEX($B$47:$AM$66, MATCH(UPPER(FW72), $A$47:$A$66, 0), FU$69), "BLANK")</f>
        <v>3.6801948810725049</v>
      </c>
      <c r="FW72" s="359" t="str" cm="1">
        <f t="array" ref="FW72">_xlfn.IFS(INDEX($B$24:$AM$43, MATCH(INDEX($A$3:$AM$22, MATCH(FT72, $AK$3:$AK$22, 0), 1), $A$24:$A$43), FU$69)="H", UPPER(INDEX($A$3:$AM$22, MATCH(FT72, $AK$3:$AK$22, 0), 1)), INDEX($B$24:$AM$43, MATCH(INDEX($A$3:$AM$22, MATCH(FT72, $AK$3:$AK$22, 0), 1), $A$24:$A$43), FU$69)="A", LOWER(INDEX($A$3:$AM$22, MATCH(FT72, $AK$3:$AK$22, 0), 1)), INDEX($B$24:$AM$43, MATCH(INDEX($A$3:$AM$22, MATCH(FT72, $AK$3:$AK$22, 0), 1), $A$24:$A$43), FU$69)="BLANK", "BLANK,")</f>
        <v>whu</v>
      </c>
      <c r="FX72" s="357"/>
      <c r="FY72" s="257" t="str" cm="1">
        <f t="array" ref="FY72">_xlfn.IFS(INDEX($B$24:$AM$43,MATCH($A26,$A$24:$A$43,0),FZ$69)="A",LOWER($A26),INDEX($B$24:$AM$43,MATCH($A26,$A$24:$A$43,0),FZ$69)="H",UPPER($A26),INDEX($B$24:$AM$43,MATCH($A26,$A$24:$A$43,0),FZ$69)="BLANK","BLANK")</f>
        <v>BHA</v>
      </c>
      <c r="FZ72" s="268" cm="1">
        <f t="array" ref="FZ72">IFERROR(INDEX($B$47:$AM$66, MATCH(UPPER(FY72), $A$47:$A$66,0 ), FZ$69), "BLANK")</f>
        <v>1.4818977658722488</v>
      </c>
      <c r="GA72" s="269" cm="1">
        <f t="array" ref="GA72">IFERROR(INDEX($B$47:$AM$66, MATCH(UPPER(GB72), $A$47:$A$66, 0), FZ$69), "BLANK")</f>
        <v>7.3154362416107386</v>
      </c>
      <c r="GB72" s="359" t="str" cm="1">
        <f t="array" ref="GB72">_xlfn.IFS(INDEX($B$24:$AM$43, MATCH(INDEX($A$3:$AM$22, MATCH(FY72, $AL$3:$AL$22, 0), 1), $A$24:$A$43), FZ$69)="H", UPPER(INDEX($A$3:$AM$22, MATCH(FY72, $AL$3:$AL$22, 0), 1)), INDEX($B$24:$AM$43, MATCH(INDEX($A$3:$AM$22, MATCH(FY72, $AL$3:$AL$22, 0), 1), $A$24:$A$43), FZ$69)="A", LOWER(INDEX($A$3:$AM$22, MATCH(FY72, $AL$3:$AL$22, 0), 1)), INDEX($B$24:$AM$43, MATCH(INDEX($A$3:$AM$22, MATCH(FY72, $AL$3:$AL$22, 0), 1), $A$24:$A$43), FZ$69)="BLANK", "BLANK,")</f>
        <v>mci</v>
      </c>
      <c r="GC72" s="357"/>
      <c r="GD72" s="257" t="str" cm="1">
        <f t="array" ref="GD72">_xlfn.IFS(INDEX($B$24:$AM$43,MATCH($A26,$A$24:$A$43,0),GE$69)="A",LOWER($A26),INDEX($B$24:$AM$43,MATCH($A26,$A$24:$A$43,0),GE$69)="H",UPPER($A26),INDEX($B$24:$AM$43,MATCH($A26,$A$24:$A$43,0),GE$69)="BLANK","BLANK")</f>
        <v>bha</v>
      </c>
      <c r="GE72" s="268" cm="1">
        <f t="array" ref="GE72">IFERROR(INDEX($B$47:$AM$66, MATCH(UPPER(GD72), $A$47:$A$66,0 ), GE$69), "BLANK")</f>
        <v>3.9618789438990625</v>
      </c>
      <c r="GF72" s="269" cm="1">
        <f t="array" ref="GF72">IFERROR(INDEX($B$47:$AM$66, MATCH(UPPER(GG72), $A$47:$A$66, 0), GE$69), "BLANK")</f>
        <v>3.1074216716977205</v>
      </c>
      <c r="GG72" s="359" t="str" cm="1">
        <f t="array" ref="GG72">_xlfn.IFS(INDEX($B$24:$AM$43, MATCH(INDEX($A$3:$AM$22, MATCH(GD72, $AM$3:$AM$22, 0), 1), $A$24:$A$43), GE$69)="H", UPPER(INDEX($A$3:$AM$22, MATCH(GD72, $AM$3:$AM$22, 0), 1)), INDEX($B$24:$AM$43, MATCH(INDEX($A$3:$AM$22, MATCH(GD72, $AM$3:$AM$22, 0), 1), $A$24:$A$43), GE$69)="A", LOWER(INDEX($A$3:$AM$22, MATCH(GD72, $AM$3:$AM$22, 0), 1)), INDEX($B$24:$AM$43, MATCH(INDEX($A$3:$AM$22, MATCH(GD72, $AM$3:$AM$22, 0), 1), $A$24:$A$43), GE$69)="BLANK", "BLANK,")</f>
        <v>ARS</v>
      </c>
    </row>
    <row r="73" spans="1:191" hidden="1">
      <c r="A73" s="257" t="str" cm="1">
        <f t="array" ref="A73">_xlfn.IFS(INDEX($B$24:$AM$43,MATCH($A27,$A$24:$A$43,0),B$69)="A",LOWER($A27),INDEX($B$24:$AM$43,MATCH($A27,$A$24:$A$43,0),B$69)="H",UPPER($A27),INDEX($B$24:$AM$43,MATCH($A27,$A$24:$A$43,0),B$69)="BLANK","BLANK")</f>
        <v>BLANK</v>
      </c>
      <c r="B73" s="268" t="str" cm="1">
        <f t="array" ref="B73">IFERROR(INDEX($B$47:$AM$66, MATCH(UPPER(A73), $A$47:$A$66,0 ), B$69), "BLANK")</f>
        <v>BLANK</v>
      </c>
      <c r="C73" s="269" t="str" cm="1">
        <f t="array" ref="C73">IFERROR(INDEX($B$47:$AM$66, MATCH(UPPER(D73), $A$47:$A$66, 0), B$69), "BLANK")</f>
        <v>BLANK</v>
      </c>
      <c r="D73" s="359" t="str" cm="1">
        <f t="array" ref="D73">_xlfn.IFS(INDEX($B$24:$AM$43, MATCH(INDEX($A$3:$AM$22, MATCH(A73, $B$3:$B$22, 0), 1), $A$24:$A$43), B$69)="H", UPPER(INDEX($A$3:$AM$22, MATCH(A73, $B$3:$B$22, 0), 1)), INDEX($B$24:$AM$43, MATCH(INDEX($A$3:$AM$22, MATCH(A73, $B$3:$B$22, 0), 1), $A$24:$A$43), B$69)="A", LOWER(INDEX($A$3:$AM$22, MATCH(A73, $B$3:$B$22, 0), 1)), INDEX($B$24:$AM$43, MATCH(INDEX($A$3:$AM$22, MATCH(A73, $B$3:$B$22, 0), 1), $A$24:$A$43), B$69)="BLANK", "BLANK,")</f>
        <v>BLANK,</v>
      </c>
      <c r="E73" s="357"/>
      <c r="F73" s="257" t="str" cm="1">
        <f t="array" ref="F73">_xlfn.IFS(INDEX($B$24:$AM$43,MATCH($A27,$A$24:$A$43,0),G$69)="A",LOWER($A27),INDEX($B$24:$AM$43,MATCH($A27,$A$24:$A$43,0),G$69)="H",UPPER($A27),INDEX($B$24:$AM$43,MATCH($A27,$A$24:$A$43,0),G$69)="BLANK","BLANK")</f>
        <v>bur</v>
      </c>
      <c r="G73" s="268" cm="1">
        <f t="array" ref="G73">IFERROR(INDEX($B$47:$AM$66, MATCH(UPPER(F73), $A$47:$A$66,0 ), G$69), "BLANK")</f>
        <v>2.2671827543827439</v>
      </c>
      <c r="H73" s="269" cm="1">
        <f t="array" ref="H73">IFERROR(INDEX($B$47:$AM$66, MATCH(UPPER(I73), $A$47:$A$66, 0), G$69), "BLANK")</f>
        <v>4.3224963279090467</v>
      </c>
      <c r="I73" s="359" t="str" cm="1">
        <f t="array" ref="I73">_xlfn.IFS(INDEX($B$24:$AM$43, MATCH(INDEX($A$3:$AM$22, MATCH(F73, $C$3:$C$22, 0), 1), $A$24:$A$43), G$69)="H", UPPER(INDEX($A$3:$AM$22, MATCH(F73, $C$3:$C$22, 0), 1)), INDEX($B$24:$AM$43, MATCH(INDEX($A$3:$AM$22, MATCH(F73, $C$3:$C$22, 0), 1), $A$24:$A$43), G$69)="A", LOWER(INDEX($A$3:$AM$22, MATCH(F73, $C$3:$C$22, 0), 1)), INDEX($B$24:$AM$43, MATCH(INDEX($A$3:$AM$22, MATCH(F73, $C$3:$C$22, 0), 1), $A$24:$A$43), G$69)="BLANK", "BLANK,")</f>
        <v>LEI</v>
      </c>
      <c r="J73" s="357"/>
      <c r="K73" s="257" t="str" cm="1">
        <f t="array" ref="K73">_xlfn.IFS(INDEX($B$24:$AM$43,MATCH($A27,$A$24:$A$43,0),L$69)="A",LOWER($A27),INDEX($B$24:$AM$43,MATCH($A27,$A$24:$A$43,0),L$69)="H",UPPER($A27),INDEX($B$24:$AM$43,MATCH($A27,$A$24:$A$43,0),L$69)="BLANK","BLANK")</f>
        <v>BUR</v>
      </c>
      <c r="L73" s="268" cm="1">
        <f t="array" ref="L73">IFERROR(INDEX($B$47:$AM$66, MATCH(UPPER(K73), $A$47:$A$66,0 ), L$69), "BLANK")</f>
        <v>2.9483858496037114</v>
      </c>
      <c r="M73" s="269" cm="1">
        <f t="array" ref="M73">IFERROR(INDEX($B$47:$AM$66, MATCH(UPPER(N73), $A$47:$A$66, 0), L$69), "BLANK")</f>
        <v>6.7589661465122344</v>
      </c>
      <c r="N73" s="359" t="str" cm="1">
        <f t="array" ref="N73">_xlfn.IFS(INDEX($B$24:$AM$43, MATCH(INDEX($A$3:$AM$22, MATCH(K73, $D$3:$D$22, 0), 1), $A$24:$A$43), L$69)="H", UPPER(INDEX($A$3:$AM$22, MATCH(K73, $D$3:$D$22, 0), 1)), INDEX($B$24:$AM$43, MATCH(INDEX($A$3:$AM$22, MATCH(K73, $D$3:$D$22, 0), 1), $A$24:$A$43), L$69)="A", LOWER(INDEX($A$3:$AM$22, MATCH(K73, $D$3:$D$22, 0), 1)), INDEX($B$24:$AM$43, MATCH(INDEX($A$3:$AM$22, MATCH(K73, $D$3:$D$22, 0), 1), $A$24:$A$43), L$69)="BLANK", "BLANK,")</f>
        <v>sou</v>
      </c>
      <c r="O73" s="357"/>
      <c r="P73" s="257" t="str" cm="1">
        <f t="array" ref="P73">_xlfn.IFS(INDEX($B$24:$AM$43,MATCH($A27,$A$24:$A$43,0),Q$69)="A",LOWER($A27),INDEX($B$24:$AM$43,MATCH($A27,$A$24:$A$43,0),Q$69)="H",UPPER($A27),INDEX($B$24:$AM$43,MATCH($A27,$A$24:$A$43,0),Q$69)="BLANK","BLANK")</f>
        <v>bur</v>
      </c>
      <c r="Q73" s="268" cm="1">
        <f t="array" ref="Q73">IFERROR(INDEX($B$47:$AM$66, MATCH(UPPER(P73), $A$47:$A$66,0 ), Q$69), "BLANK")</f>
        <v>3.1488649366426991</v>
      </c>
      <c r="R73" s="269" cm="1">
        <f t="array" ref="R73">IFERROR(INDEX($B$47:$AM$66, MATCH(UPPER(S73), $A$47:$A$66, 0), Q$69), "BLANK")</f>
        <v>3.1777662121369836</v>
      </c>
      <c r="S73" s="359" t="str" cm="1">
        <f t="array" ref="S73">_xlfn.IFS(INDEX($B$24:$AM$43, MATCH(INDEX($A$3:$AM$22, MATCH(P73, $E$3:$E$22, 0), 1), $A$24:$A$43), Q$69)="H", UPPER(INDEX($A$3:$AM$22, MATCH(P73, $E$3:$E$22, 0), 1)), INDEX($B$24:$AM$43, MATCH(INDEX($A$3:$AM$22, MATCH(P73, $E$3:$E$22, 0), 1), $A$24:$A$43), Q$69)="A", LOWER(INDEX($A$3:$AM$22, MATCH(P73, $E$3:$E$22, 0), 1)), INDEX($B$24:$AM$43, MATCH(INDEX($A$3:$AM$22, MATCH(P73, $E$3:$E$22, 0), 1), $A$24:$A$43), Q$69)="BLANK", "BLANK,")</f>
        <v>NEW</v>
      </c>
      <c r="T73" s="357"/>
      <c r="U73" s="257" t="str" cm="1">
        <f t="array" ref="U73">_xlfn.IFS(INDEX($B$24:$AM$43,MATCH($A27,$A$24:$A$43,0),V$69)="A",LOWER($A27),INDEX($B$24:$AM$43,MATCH($A27,$A$24:$A$43,0),V$69)="H",UPPER($A27),INDEX($B$24:$AM$43,MATCH($A27,$A$24:$A$43,0),V$69)="BLANK","BLANK")</f>
        <v>bur</v>
      </c>
      <c r="V73" s="268" cm="1">
        <f t="array" ref="V73">IFERROR(INDEX($B$47:$AM$66, MATCH(UPPER(U73), $A$47:$A$66,0 ), V$69), "BLANK")</f>
        <v>3.3510856206472757</v>
      </c>
      <c r="W73" s="269" cm="1">
        <f t="array" ref="W73">IFERROR(INDEX($B$47:$AM$66, MATCH(UPPER(X73), $A$47:$A$66, 0), V$69), "BLANK")</f>
        <v>1.8947850525658376</v>
      </c>
      <c r="X73" s="359" t="str" cm="1">
        <f t="array" ref="X73">_xlfn.IFS(INDEX($B$24:$AM$43, MATCH(INDEX($A$3:$AM$22, MATCH(U73, $F$3:$F$22, 0), 1), $A$24:$A$43), V$69)="H", UPPER(INDEX($A$3:$AM$22, MATCH(U73, $F$3:$F$22, 0), 1)), INDEX($B$24:$AM$43, MATCH(INDEX($A$3:$AM$22, MATCH(U73, $F$3:$F$22, 0), 1), $A$24:$A$43), V$69)="A", LOWER(INDEX($A$3:$AM$22, MATCH(U73, $F$3:$F$22, 0), 1)), INDEX($B$24:$AM$43, MATCH(INDEX($A$3:$AM$22, MATCH(U73, $F$3:$F$22, 0), 1), $A$24:$A$43), V$69)="BLANK", "BLANK,")</f>
        <v>WBA</v>
      </c>
      <c r="Y73" s="357"/>
      <c r="Z73" s="257" t="str" cm="1">
        <f t="array" ref="Z73">_xlfn.IFS(INDEX($B$24:$AM$43,MATCH($A27,$A$24:$A$43,0),AA$69)="A",LOWER($A27),INDEX($B$24:$AM$43,MATCH($A27,$A$24:$A$43,0),AA$69)="H",UPPER($A27),INDEX($B$24:$AM$43,MATCH($A27,$A$24:$A$43,0),AA$69)="BLANK","BLANK")</f>
        <v>BUR</v>
      </c>
      <c r="AA73" s="268" cm="1">
        <f t="array" ref="AA73">IFERROR(INDEX($B$47:$AM$66, MATCH(UPPER(Z73), $A$47:$A$66,0 ), AA$69), "BLANK")</f>
        <v>3.868029628663503</v>
      </c>
      <c r="AB73" s="269" cm="1">
        <f t="array" ref="AB73">IFERROR(INDEX($B$47:$AM$66, MATCH(UPPER(AC73), $A$47:$A$66, 0), AA$69), "BLANK")</f>
        <v>5.2793005847082028</v>
      </c>
      <c r="AC73" s="359" t="str" cm="1">
        <f t="array" ref="AC73">_xlfn.IFS(INDEX($B$24:$AM$43, MATCH(INDEX($A$3:$AM$22, MATCH(Z73, $G$3:$G$22, 0), 1), $A$24:$A$43), AA$69)="H", UPPER(INDEX($A$3:$AM$22, MATCH(Z73, $G$3:$G$22, 0), 1)), INDEX($B$24:$AM$43, MATCH(INDEX($A$3:$AM$22, MATCH(Z73, $G$3:$G$22, 0), 1), $A$24:$A$43), AA$69)="A", LOWER(INDEX($A$3:$AM$22, MATCH(Z73, $G$3:$G$22, 0), 1)), INDEX($B$24:$AM$43, MATCH(INDEX($A$3:$AM$22, MATCH(Z73, $G$3:$G$22, 0), 1), $A$24:$A$43), AA$69)="BLANK", "BLANK,")</f>
        <v>tot</v>
      </c>
      <c r="AD73" s="357"/>
      <c r="AE73" s="257" t="str" cm="1">
        <f t="array" ref="AE73">_xlfn.IFS(INDEX($B$24:$AM$43,MATCH($A27,$A$24:$A$43,0),AF$69)="A",LOWER($A27),INDEX($B$24:$AM$43,MATCH($A27,$A$24:$A$43,0),AF$69)="H",UPPER($A27),INDEX($B$24:$AM$43,MATCH($A27,$A$24:$A$43,0),AF$69)="BLANK","BLANK")</f>
        <v>BUR</v>
      </c>
      <c r="AF73" s="268" cm="1">
        <f t="array" ref="AF73">IFERROR(INDEX($B$47:$AM$66, MATCH(UPPER(AE73), $A$47:$A$66,0 ), AF$69), "BLANK")</f>
        <v>4.8890323732853425</v>
      </c>
      <c r="AG73" s="269" cm="1">
        <f t="array" ref="AG73">IFERROR(INDEX($B$47:$AM$66, MATCH(UPPER(AH73), $A$47:$A$66, 0), AF$69), "BLANK")</f>
        <v>6.2767047782205498</v>
      </c>
      <c r="AH73" s="359" t="str" cm="1">
        <f t="array" ref="AH73">_xlfn.IFS(INDEX($B$24:$AM$43, MATCH(INDEX($A$3:$AM$22, MATCH(AE73, $H$3:$H$22, 0), 1), $A$24:$A$43), AF$69)="H", UPPER(INDEX($A$3:$AM$22, MATCH(AE73, $H$3:$H$22, 0), 1)), INDEX($B$24:$AM$43, MATCH(INDEX($A$3:$AM$22, MATCH(AE73, $H$3:$H$22, 0), 1), $A$24:$A$43), AF$69)="A", LOWER(INDEX($A$3:$AM$22, MATCH(AE73, $H$3:$H$22, 0), 1)), INDEX($B$24:$AM$43, MATCH(INDEX($A$3:$AM$22, MATCH(AE73, $H$3:$H$22, 0), 1), $A$24:$A$43), AF$69)="BLANK", "BLANK,")</f>
        <v>che</v>
      </c>
      <c r="AI73" s="357"/>
      <c r="AJ73" s="257" t="str" cm="1">
        <f t="array" ref="AJ73">_xlfn.IFS(INDEX($B$24:$AM$43,MATCH($A27,$A$24:$A$43,0),AK$69)="A",LOWER($A27),INDEX($B$24:$AM$43,MATCH($A27,$A$24:$A$43,0),AK$69)="H",UPPER($A27),INDEX($B$24:$AM$43,MATCH($A27,$A$24:$A$43,0),AK$69)="BLANK","BLANK")</f>
        <v>bur</v>
      </c>
      <c r="AK73" s="268" cm="1">
        <f t="array" ref="AK73">IFERROR(INDEX($B$47:$AM$66, MATCH(UPPER(AJ73), $A$47:$A$66,0 ), AK$69), "BLANK")</f>
        <v>2.4514653198023697</v>
      </c>
      <c r="AL73" s="269" cm="1">
        <f t="array" ref="AL73">IFERROR(INDEX($B$47:$AM$66, MATCH(UPPER(AM73), $A$47:$A$66, 0), AK$69), "BLANK")</f>
        <v>2.9789944831893411</v>
      </c>
      <c r="AM73" s="359" t="str" cm="1">
        <f t="array" ref="AM73">_xlfn.IFS(INDEX($B$24:$AM$43, MATCH(INDEX($A$3:$AM$22, MATCH(AJ73, $I$3:$I$22, 0), 1), $A$24:$A$43), AK$69)="H", UPPER(INDEX($A$3:$AM$22, MATCH(AJ73, $I$3:$I$22, 0), 1)), INDEX($B$24:$AM$43, MATCH(INDEX($A$3:$AM$22, MATCH(AJ73, $I$3:$I$22, 0), 1), $A$24:$A$43), AK$69)="A", LOWER(INDEX($A$3:$AM$22, MATCH(AJ73, $I$3:$I$22, 0), 1)), INDEX($B$24:$AM$43, MATCH(INDEX($A$3:$AM$22, MATCH(AJ73, $I$3:$I$22, 0), 1), $A$24:$A$43), AK$69)="BLANK", "BLANK,")</f>
        <v>BHA</v>
      </c>
      <c r="AN73" s="357"/>
      <c r="AO73" s="257" t="str" cm="1">
        <f t="array" ref="AO73">_xlfn.IFS(INDEX($B$24:$AM$43,MATCH($A27,$A$24:$A$43,0),AP$69)="A",LOWER($A27),INDEX($B$24:$AM$43,MATCH($A27,$A$24:$A$43,0),AP$69)="H",UPPER($A27),INDEX($B$24:$AM$43,MATCH($A27,$A$24:$A$43,0),AP$69)="BLANK","BLANK")</f>
        <v>BUR</v>
      </c>
      <c r="AP73" s="268" cm="1">
        <f t="array" ref="AP73">IFERROR(INDEX($B$47:$AM$66, MATCH(UPPER(AO73), $A$47:$A$66,0 ), AP$69), "BLANK")</f>
        <v>5.9453047996124218</v>
      </c>
      <c r="AQ73" s="269" cm="1">
        <f t="array" ref="AQ73">IFERROR(INDEX($B$47:$AM$66, MATCH(UPPER(AR73), $A$47:$A$66, 0), AP$69), "BLANK")</f>
        <v>3.0543219991806629</v>
      </c>
      <c r="AR73" s="359" t="str" cm="1">
        <f t="array" ref="AR73">_xlfn.IFS(INDEX($B$24:$AM$43, MATCH(INDEX($A$3:$AM$22, MATCH(AO73, $J$3:$J$22, 0), 1), $A$24:$A$43), AP$69)="H", UPPER(INDEX($A$3:$AM$22, MATCH(AO73, $J$3:$J$22, 0), 1)), INDEX($B$24:$AM$43, MATCH(INDEX($A$3:$AM$22, MATCH(AO73, $J$3:$J$22, 0), 1), $A$24:$A$43), AP$69)="A", LOWER(INDEX($A$3:$AM$22, MATCH(AO73, $J$3:$J$22, 0), 1)), INDEX($B$24:$AM$43, MATCH(INDEX($A$3:$AM$22, MATCH(AO73, $J$3:$J$22, 0), 1), $A$24:$A$43), AP$69)="BLANK", "BLANK,")</f>
        <v>cry</v>
      </c>
      <c r="AS73" s="357"/>
      <c r="AT73" s="257" t="str" cm="1">
        <f t="array" ref="AT73">_xlfn.IFS(INDEX($B$24:$AM$43,MATCH($A27,$A$24:$A$43,0),AU$69)="A",LOWER($A27),INDEX($B$24:$AM$43,MATCH($A27,$A$24:$A$43,0),AU$69)="H",UPPER($A27),INDEX($B$24:$AM$43,MATCH($A27,$A$24:$A$43,0),AU$69)="BLANK","BLANK")</f>
        <v>bur</v>
      </c>
      <c r="AU73" s="268" cm="1">
        <f t="array" ref="AU73">IFERROR(INDEX($B$47:$AM$66, MATCH(UPPER(AT73), $A$47:$A$66,0 ), AU$69), "BLANK")</f>
        <v>1.4048782025021271</v>
      </c>
      <c r="AV73" s="269" cm="1">
        <f t="array" ref="AV73">IFERROR(INDEX($B$47:$AM$66, MATCH(UPPER(AW73), $A$47:$A$66, 0), AU$69), "BLANK")</f>
        <v>6.0483397522639741</v>
      </c>
      <c r="AW73" s="359" t="str" cm="1">
        <f t="array" ref="AW73">_xlfn.IFS(INDEX($B$24:$AM$43, MATCH(INDEX($A$3:$AM$22, MATCH(AT73, $K$3:$K$22, 0), 1), $A$24:$A$43), AU$69)="H", UPPER(INDEX($A$3:$AM$22, MATCH(AT73, $K$3:$K$22, 0), 1)), INDEX($B$24:$AM$43, MATCH(INDEX($A$3:$AM$22, MATCH(AT73, $K$3:$K$22, 0), 1), $A$24:$A$43), AU$69)="A", LOWER(INDEX($A$3:$AM$22, MATCH(AT73, $K$3:$K$22, 0), 1)), INDEX($B$24:$AM$43, MATCH(INDEX($A$3:$AM$22, MATCH(AT73, $K$3:$K$22, 0), 1), $A$24:$A$43), AU$69)="BLANK", "BLANK,")</f>
        <v>MCI</v>
      </c>
      <c r="AX73" s="357"/>
      <c r="AY73" s="257" t="str" cm="1">
        <f t="array" ref="AY73">_xlfn.IFS(INDEX($B$24:$AM$43,MATCH($A27,$A$24:$A$43,0),AZ$69)="A",LOWER($A27),INDEX($B$24:$AM$43,MATCH($A27,$A$24:$A$43,0),AZ$69)="H",UPPER($A27),INDEX($B$24:$AM$43,MATCH($A27,$A$24:$A$43,0),AZ$69)="BLANK","BLANK")</f>
        <v>BUR</v>
      </c>
      <c r="AZ73" s="268" cm="1">
        <f t="array" ref="AZ73">IFERROR(INDEX($B$47:$AM$66, MATCH(UPPER(AY73), $A$47:$A$66,0 ), AZ$69), "BLANK")</f>
        <v>3.1475143056771651</v>
      </c>
      <c r="BA73" s="269" cm="1">
        <f t="array" ref="BA73">IFERROR(INDEX($B$47:$AM$66, MATCH(UPPER(BB73), $A$47:$A$66, 0), AZ$69), "BLANK")</f>
        <v>4.5851364939853267</v>
      </c>
      <c r="BB73" s="359" t="str" cm="1">
        <f t="array" ref="BB73">_xlfn.IFS(INDEX($B$24:$AM$43, MATCH(INDEX($A$3:$AM$22, MATCH(AY73, $L$3:$L$22, 0), 1), $A$24:$A$43), AZ$69)="H", UPPER(INDEX($A$3:$AM$22, MATCH(AY73, $L$3:$L$22, 0), 1)), INDEX($B$24:$AM$43, MATCH(INDEX($A$3:$AM$22, MATCH(AY73, $L$3:$L$22, 0), 1), $A$24:$A$43), AZ$69)="A", LOWER(INDEX($A$3:$AM$22, MATCH(AY73, $L$3:$L$22, 0), 1)), INDEX($B$24:$AM$43, MATCH(INDEX($A$3:$AM$22, MATCH(AY73, $L$3:$L$22, 0), 1), $A$24:$A$43), AZ$69)="BLANK", "BLANK,")</f>
        <v>eve</v>
      </c>
      <c r="BC73" s="357"/>
      <c r="BD73" s="257" t="str" cm="1">
        <f t="array" ref="BD73">_xlfn.IFS(INDEX($B$24:$AM$43,MATCH($A27,$A$24:$A$43,0),BE$69)="A",LOWER($A27),INDEX($B$24:$AM$43,MATCH($A27,$A$24:$A$43,0),BE$69)="H",UPPER($A27),INDEX($B$24:$AM$43,MATCH($A27,$A$24:$A$43,0),BE$69)="BLANK","BLANK")</f>
        <v>bur</v>
      </c>
      <c r="BE73" s="268" cm="1">
        <f t="array" ref="BE73">IFERROR(INDEX($B$47:$AM$66, MATCH(UPPER(BD73), $A$47:$A$66,0 ), BE$69), "BLANK")</f>
        <v>3.0063237255189552</v>
      </c>
      <c r="BF73" s="269" cm="1">
        <f t="array" ref="BF73">IFERROR(INDEX($B$47:$AM$66, MATCH(UPPER(BG73), $A$47:$A$66, 0), BE$69), "BLANK")</f>
        <v>4.1432288955969607</v>
      </c>
      <c r="BG73" s="359" t="str" cm="1">
        <f t="array" ref="BG73">_xlfn.IFS(INDEX($B$24:$AM$43, MATCH(INDEX($A$3:$AM$22, MATCH(BD73, $M$3:$M$22, 0), 1), $A$24:$A$43), BE$69)="H", UPPER(INDEX($A$3:$AM$22, MATCH(BD73, $M$3:$M$22, 0), 1)), INDEX($B$24:$AM$43, MATCH(INDEX($A$3:$AM$22, MATCH(BD73, $M$3:$M$22, 0), 1), $A$24:$A$43), BE$69)="A", LOWER(INDEX($A$3:$AM$22, MATCH(BD73, $M$3:$M$22, 0), 1)), INDEX($B$24:$AM$43, MATCH(INDEX($A$3:$AM$22, MATCH(BD73, $M$3:$M$22, 0), 1), $A$24:$A$43), BE$69)="BLANK", "BLANK,")</f>
        <v>ARS</v>
      </c>
      <c r="BH73" s="357"/>
      <c r="BI73" s="257" t="str" cm="1">
        <f t="array" ref="BI73">_xlfn.IFS(INDEX($B$24:$AM$43,MATCH($A27,$A$24:$A$43,0),BJ$69)="A",LOWER($A27),INDEX($B$24:$AM$43,MATCH($A27,$A$24:$A$43,0),BJ$69)="H",UPPER($A27),INDEX($B$24:$AM$43,MATCH($A27,$A$24:$A$43,0),BJ$69)="BLANK","BLANK")</f>
        <v>bur</v>
      </c>
      <c r="BJ73" s="268" cm="1">
        <f t="array" ref="BJ73">IFERROR(INDEX($B$47:$AM$66, MATCH(UPPER(BI73), $A$47:$A$66,0 ), BJ$69), "BLANK")</f>
        <v>2.5094770945457845</v>
      </c>
      <c r="BK73" s="269" cm="1">
        <f t="array" ref="BK73">IFERROR(INDEX($B$47:$AM$66, MATCH(UPPER(BL73), $A$47:$A$66, 0), BJ$69), "BLANK")</f>
        <v>3.2382868972855441</v>
      </c>
      <c r="BL73" s="359" t="str" cm="1">
        <f t="array" ref="BL73">_xlfn.IFS(INDEX($B$24:$AM$43, MATCH(INDEX($A$3:$AM$22, MATCH(BI73, $N$3:$N$22, 0), 1), $A$24:$A$43), BJ$69)="H", UPPER(INDEX($A$3:$AM$22, MATCH(BI73, $N$3:$N$22, 0), 1)), INDEX($B$24:$AM$43, MATCH(INDEX($A$3:$AM$22, MATCH(BI73, $N$3:$N$22, 0), 1), $A$24:$A$43), BJ$69)="A", LOWER(INDEX($A$3:$AM$22, MATCH(BI73, $N$3:$N$22, 0), 1)), INDEX($B$24:$AM$43, MATCH(INDEX($A$3:$AM$22, MATCH(BI73, $N$3:$N$22, 0), 1), $A$24:$A$43), BJ$69)="BLANK", "BLANK,")</f>
        <v>AVL</v>
      </c>
      <c r="BM73" s="357"/>
      <c r="BN73" s="257" t="str" cm="1">
        <f t="array" ref="BN73">_xlfn.IFS(INDEX($B$24:$AM$43,MATCH($A27,$A$24:$A$43,0),BO$69)="A",LOWER($A27),INDEX($B$24:$AM$43,MATCH($A27,$A$24:$A$43,0),BO$69)="H",UPPER($A27),INDEX($B$24:$AM$43,MATCH($A27,$A$24:$A$43,0),BO$69)="BLANK","BLANK")</f>
        <v>BUR</v>
      </c>
      <c r="BO73" s="268" cm="1">
        <f t="array" ref="BO73">IFERROR(INDEX($B$47:$AM$66, MATCH(UPPER(BN73), $A$47:$A$66,0 ), BO$69), "BLANK")</f>
        <v>2.8161970103427265</v>
      </c>
      <c r="BP73" s="269" cm="1">
        <f t="array" ref="BP73">IFERROR(INDEX($B$47:$AM$66, MATCH(UPPER(BQ73), $A$47:$A$66, 0), BO$69), "BLANK")</f>
        <v>4.1503705634799442</v>
      </c>
      <c r="BQ73" s="359" t="str" cm="1">
        <f t="array" ref="BQ73">_xlfn.IFS(INDEX($B$24:$AM$43, MATCH(INDEX($A$3:$AM$22, MATCH(BN73, $O$3:$O$22, 0), 1), $A$24:$A$43), BO$69)="H", UPPER(INDEX($A$3:$AM$22, MATCH(BN73, $O$3:$O$22, 0), 1)), INDEX($B$24:$AM$43, MATCH(INDEX($A$3:$AM$22, MATCH(BN73, $O$3:$O$22, 0), 1), $A$24:$A$43), BO$69)="A", LOWER(INDEX($A$3:$AM$22, MATCH(BN73, $O$3:$O$22, 0), 1)), INDEX($B$24:$AM$43, MATCH(INDEX($A$3:$AM$22, MATCH(BN73, $O$3:$O$22, 0), 1), $A$24:$A$43), BO$69)="BLANK", "BLANK,")</f>
        <v>wol</v>
      </c>
      <c r="BR73" s="357"/>
      <c r="BS73" s="257" t="str" cm="1">
        <f t="array" ref="BS73">_xlfn.IFS(INDEX($B$24:$AM$43,MATCH($A27,$A$24:$A$43,0),BT$69)="A",LOWER($A27),INDEX($B$24:$AM$43,MATCH($A27,$A$24:$A$43,0),BT$69)="H",UPPER($A27),INDEX($B$24:$AM$43,MATCH($A27,$A$24:$A$43,0),BT$69)="BLANK","BLANK")</f>
        <v>bur</v>
      </c>
      <c r="BT73" s="268" cm="1">
        <f t="array" ref="BT73">IFERROR(INDEX($B$47:$AM$66, MATCH(UPPER(BS73), $A$47:$A$66,0 ), BT$69), "BLANK")</f>
        <v>3.3510856206472757</v>
      </c>
      <c r="BU73" s="269" cm="1">
        <f t="array" ref="BU73">IFERROR(INDEX($B$47:$AM$66, MATCH(UPPER(BV73), $A$47:$A$66, 0), BT$69), "BLANK")</f>
        <v>1.8947850525658376</v>
      </c>
      <c r="BV73" s="359" t="str" cm="1">
        <f t="array" ref="BV73">_xlfn.IFS(INDEX($B$24:$AM$43, MATCH(INDEX($A$3:$AM$22, MATCH(BS73, $P$3:$P$22, 0), 1), $A$24:$A$43), BT$69)="H", UPPER(INDEX($A$3:$AM$22, MATCH(BS73, $P$3:$P$22, 0), 1)), INDEX($B$24:$AM$43, MATCH(INDEX($A$3:$AM$22, MATCH(BS73, $P$3:$P$22, 0), 1), $A$24:$A$43), BT$69)="A", LOWER(INDEX($A$3:$AM$22, MATCH(BS73, $P$3:$P$22, 0), 1)), INDEX($B$24:$AM$43, MATCH(INDEX($A$3:$AM$22, MATCH(BS73, $P$3:$P$22, 0), 1), $A$24:$A$43), BT$69)="BLANK", "BLANK,")</f>
        <v>LEE</v>
      </c>
      <c r="BW73" s="357"/>
      <c r="BX73" s="257" t="str" cm="1">
        <f t="array" ref="BX73">_xlfn.IFS(INDEX($B$24:$AM$43,MATCH($A27,$A$24:$A$43,0),BY$69)="A",LOWER($A27),INDEX($B$24:$AM$43,MATCH($A27,$A$24:$A$43,0),BY$69)="H",UPPER($A27),INDEX($B$24:$AM$43,MATCH($A27,$A$24:$A$43,0),BY$69)="BLANK","BLANK")</f>
        <v>BUR</v>
      </c>
      <c r="BY73" s="268" cm="1">
        <f t="array" ref="BY73">IFERROR(INDEX($B$47:$AM$66, MATCH(UPPER(BX73), $A$47:$A$66,0 ), BY$69), "BLANK")</f>
        <v>5.732972485340551</v>
      </c>
      <c r="BZ73" s="269" cm="1">
        <f t="array" ref="BZ73">IFERROR(INDEX($B$47:$AM$66, MATCH(UPPER(CA73), $A$47:$A$66, 0), BY$69), "BLANK")</f>
        <v>3.1420058843246053</v>
      </c>
      <c r="CA73" s="359" t="str" cm="1">
        <f t="array" ref="CA73">_xlfn.IFS(INDEX($B$24:$AM$43, MATCH(INDEX($A$3:$AM$22, MATCH(BX73, $Q$3:$Q$22, 0), 1), $A$24:$A$43), BY$69)="H", UPPER(INDEX($A$3:$AM$22, MATCH(BX73, $Q$3:$Q$22, 0), 1)), INDEX($B$24:$AM$43, MATCH(INDEX($A$3:$AM$22, MATCH(BX73, $Q$3:$Q$22, 0), 1), $A$24:$A$43), BY$69)="A", LOWER(INDEX($A$3:$AM$22, MATCH(BX73, $Q$3:$Q$22, 0), 1)), INDEX($B$24:$AM$43, MATCH(INDEX($A$3:$AM$22, MATCH(BX73, $Q$3:$Q$22, 0), 1), $A$24:$A$43), BY$69)="BLANK", "BLANK,")</f>
        <v>shu</v>
      </c>
      <c r="CB73" s="357"/>
      <c r="CC73" s="257" t="str" cm="1">
        <f t="array" ref="CC73">_xlfn.IFS(INDEX($B$24:$AM$43,MATCH($A27,$A$24:$A$43,0),CD$69)="A",LOWER($A27),INDEX($B$24:$AM$43,MATCH($A27,$A$24:$A$43,0),CD$69)="H",UPPER($A27),INDEX($B$24:$AM$43,MATCH($A27,$A$24:$A$43,0),CD$69)="BLANK","BLANK")</f>
        <v>BUR</v>
      </c>
      <c r="CD73" s="268" cm="1">
        <f t="array" ref="CD73">IFERROR(INDEX($B$47:$AM$66, MATCH(UPPER(CC73), $A$47:$A$66,0 ), CD$69), "BLANK")</f>
        <v>6.990527740189445</v>
      </c>
      <c r="CE73" s="269" cm="1">
        <f t="array" ref="CE73">IFERROR(INDEX($B$47:$AM$66, MATCH(UPPER(CF73), $A$47:$A$66, 0), CD$69), "BLANK")</f>
        <v>3.0543219991806629</v>
      </c>
      <c r="CF73" s="359" t="str" cm="1">
        <f t="array" ref="CF73">_xlfn.IFS(INDEX($B$24:$AM$43, MATCH(INDEX($A$3:$AM$22, MATCH(CC73, $R$3:$R$22, 0), 1), $A$24:$A$43), CD$69)="H", UPPER(INDEX($A$3:$AM$22, MATCH(CC73, $R$3:$R$22, 0), 1)), INDEX($B$24:$AM$43, MATCH(INDEX($A$3:$AM$22, MATCH(CC73, $R$3:$R$22, 0), 1), $A$24:$A$43), CD$69)="A", LOWER(INDEX($A$3:$AM$22, MATCH(CC73, $R$3:$R$22, 0), 1)), INDEX($B$24:$AM$43, MATCH(INDEX($A$3:$AM$22, MATCH(CC73, $R$3:$R$22, 0), 1), $A$24:$A$43), CD$69)="BLANK", "BLANK,")</f>
        <v>ful</v>
      </c>
      <c r="CG73" s="357"/>
      <c r="CH73" s="257" t="str" cm="1">
        <f t="array" ref="CH73">_xlfn.IFS(INDEX($B$24:$AM$43,MATCH($A27,$A$24:$A$43,0),CI$69)="A",LOWER($A27),INDEX($B$24:$AM$43,MATCH($A27,$A$24:$A$43,0),CI$69)="H",UPPER($A27),INDEX($B$24:$AM$43,MATCH($A27,$A$24:$A$43,0),CI$69)="BLANK","BLANK")</f>
        <v>bur</v>
      </c>
      <c r="CI73" s="268" cm="1">
        <f t="array" ref="CI73">IFERROR(INDEX($B$47:$AM$66, MATCH(UPPER(CH73), $A$47:$A$66,0 ), CI$69), "BLANK")</f>
        <v>1.7352414852757867</v>
      </c>
      <c r="CJ73" s="269" cm="1">
        <f t="array" ref="CJ73">IFERROR(INDEX($B$47:$AM$66, MATCH(UPPER(CK73), $A$47:$A$66, 0), CI$69), "BLANK")</f>
        <v>5.343603622358696</v>
      </c>
      <c r="CK73" s="359" t="str" cm="1">
        <f t="array" ref="CK73">_xlfn.IFS(INDEX($B$24:$AM$43, MATCH(INDEX($A$3:$AM$22, MATCH(CH73, $S$3:$S$22, 0), 1), $A$24:$A$43), CI$69)="H", UPPER(INDEX($A$3:$AM$22, MATCH(CH73, $S$3:$S$22, 0), 1)), INDEX($B$24:$AM$43, MATCH(INDEX($A$3:$AM$22, MATCH(CH73, $S$3:$S$22, 0), 1), $A$24:$A$43), CI$69)="A", LOWER(INDEX($A$3:$AM$22, MATCH(CH73, $S$3:$S$22, 0), 1)), INDEX($B$24:$AM$43, MATCH(INDEX($A$3:$AM$22, MATCH(CH73, $S$3:$S$22, 0), 1), $A$24:$A$43), CI$69)="BLANK", "BLANK,")</f>
        <v>LIV</v>
      </c>
      <c r="CL73" s="357"/>
      <c r="CM73" s="257" t="str" cm="1">
        <f t="array" ref="CM73">_xlfn.IFS(INDEX($B$24:$AM$43,MATCH($A27,$A$24:$A$43,0),CN$69)="A",LOWER($A27),INDEX($B$24:$AM$43,MATCH($A27,$A$24:$A$43,0),CN$69)="H",UPPER($A27),INDEX($B$24:$AM$43,MATCH($A27,$A$24:$A$43,0),CN$69)="BLANK","BLANK")</f>
        <v>bur</v>
      </c>
      <c r="CN73" s="268" cm="1">
        <f t="array" ref="CN73">IFERROR(INDEX($B$47:$AM$66, MATCH(UPPER(CM73), $A$47:$A$66,0 ), CN$69), "BLANK")</f>
        <v>3.2272704089607096</v>
      </c>
      <c r="CO73" s="269" cm="1">
        <f t="array" ref="CO73">IFERROR(INDEX($B$47:$AM$66, MATCH(UPPER(CP73), $A$47:$A$66, 0), CN$69), "BLANK")</f>
        <v>3.9871684472496374</v>
      </c>
      <c r="CP73" s="359" t="str" cm="1">
        <f t="array" ref="CP73">_xlfn.IFS(INDEX($B$24:$AM$43, MATCH(INDEX($A$3:$AM$22, MATCH(CM73, $T$3:$T$22, 0), 1), $A$24:$A$43), CN$69)="H", UPPER(INDEX($A$3:$AM$22, MATCH(CM73, $T$3:$T$22, 0), 1)), INDEX($B$24:$AM$43, MATCH(INDEX($A$3:$AM$22, MATCH(CM73, $T$3:$T$22, 0), 1), $A$24:$A$43), CN$69)="A", LOWER(INDEX($A$3:$AM$22, MATCH(CM73, $T$3:$T$22, 0), 1)), INDEX($B$24:$AM$43, MATCH(INDEX($A$3:$AM$22, MATCH(CM73, $T$3:$T$22, 0), 1), $A$24:$A$43), CN$69)="BLANK", "BLANK,")</f>
        <v>WHU</v>
      </c>
      <c r="CQ73" s="357"/>
      <c r="CR73" s="257" t="str" cm="1">
        <f t="array" ref="CR73">_xlfn.IFS(INDEX($B$24:$AM$43,MATCH($A27,$A$24:$A$43,0),CS$69)="A",LOWER($A27),INDEX($B$24:$AM$43,MATCH($A27,$A$24:$A$43,0),CS$69)="H",UPPER($A27),INDEX($B$24:$AM$43,MATCH($A27,$A$24:$A$43,0),CS$69)="BLANK","BLANK")</f>
        <v>BUR</v>
      </c>
      <c r="CS73" s="268" cm="1">
        <f t="array" ref="CS73">IFERROR(INDEX($B$47:$AM$66, MATCH(UPPER(CR73), $A$47:$A$66,0 ), CS$69), "BLANK")</f>
        <v>4.0810990573610706</v>
      </c>
      <c r="CT73" s="269" cm="1">
        <f t="array" ref="CT73">IFERROR(INDEX($B$47:$AM$66, MATCH(UPPER(CU73), $A$47:$A$66, 0), CS$69), "BLANK")</f>
        <v>3.5292763770436859</v>
      </c>
      <c r="CU73" s="359" t="str" cm="1">
        <f t="array" ref="CU73">_xlfn.IFS(INDEX($B$24:$AM$43, MATCH(INDEX($A$3:$AM$22, MATCH(CR73, $U$3:$U$22, 0), 1), $A$24:$A$43), CS$69)="H", UPPER(INDEX($A$3:$AM$22, MATCH(CR73, $U$3:$U$22, 0), 1)), INDEX($B$24:$AM$43, MATCH(INDEX($A$3:$AM$22, MATCH(CR73, $U$3:$U$22, 0), 1), $A$24:$A$43), CS$69)="A", LOWER(INDEX($A$3:$AM$22, MATCH(CR73, $U$3:$U$22, 0), 1)), INDEX($B$24:$AM$43, MATCH(INDEX($A$3:$AM$22, MATCH(CR73, $U$3:$U$22, 0), 1), $A$24:$A$43), CS$69)="BLANK", "BLANK,")</f>
        <v>avl</v>
      </c>
      <c r="CV73" s="357"/>
      <c r="CW73" s="257" t="str" cm="1">
        <f t="array" ref="CW73">_xlfn.IFS(INDEX($B$24:$AM$43,MATCH($A27,$A$24:$A$43,0),CX$69)="A",LOWER($A27),INDEX($B$24:$AM$43,MATCH($A27,$A$24:$A$43,0),CX$69)="H",UPPER($A27),INDEX($B$24:$AM$43,MATCH($A27,$A$24:$A$43,0),CX$69)="BLANK","BLANK")</f>
        <v>bur</v>
      </c>
      <c r="CX73" s="268" cm="1">
        <f t="array" ref="CX73">IFERROR(INDEX($B$47:$AM$66, MATCH(UPPER(CW73), $A$47:$A$66,0 ), CX$69), "BLANK")</f>
        <v>1.3255705620382974</v>
      </c>
      <c r="CY73" s="269" cm="1">
        <f t="array" ref="CY73">IFERROR(INDEX($B$47:$AM$66, MATCH(UPPER(CZ73), $A$47:$A$66, 0), CX$69), "BLANK")</f>
        <v>6.3589743589743595</v>
      </c>
      <c r="CZ73" s="359" t="str" cm="1">
        <f t="array" ref="CZ73">_xlfn.IFS(INDEX($B$24:$AM$43, MATCH(INDEX($A$3:$AM$22, MATCH(CW73, $V$3:$V$22, 0), 1), $A$24:$A$43), CX$69)="H", UPPER(INDEX($A$3:$AM$22, MATCH(CW73, $V$3:$V$22, 0), 1)), INDEX($B$24:$AM$43, MATCH(INDEX($A$3:$AM$22, MATCH(CW73, $V$3:$V$22, 0), 1), $A$24:$A$43), CX$69)="A", LOWER(INDEX($A$3:$AM$22, MATCH(CW73, $V$3:$V$22, 0), 1)), INDEX($B$24:$AM$43, MATCH(INDEX($A$3:$AM$22, MATCH(CW73, $V$3:$V$22, 0), 1), $A$24:$A$43), CX$69)="BLANK", "BLANK,")</f>
        <v>CHE</v>
      </c>
      <c r="DA73" s="357"/>
      <c r="DB73" s="257" t="str" cm="1">
        <f t="array" ref="DB73">_xlfn.IFS(INDEX($B$24:$AM$43,MATCH($A27,$A$24:$A$43,0),DC$69)="A",LOWER($A27),INDEX($B$24:$AM$43,MATCH($A27,$A$24:$A$43,0),DC$69)="H",UPPER($A27),INDEX($B$24:$AM$43,MATCH($A27,$A$24:$A$43,0),DC$69)="BLANK","BLANK")</f>
        <v>BUR</v>
      </c>
      <c r="DC73" s="268" cm="1">
        <f t="array" ref="DC73">IFERROR(INDEX($B$47:$AM$66, MATCH(UPPER(DB73), $A$47:$A$66,0 ), DC$69), "BLANK")</f>
        <v>2.2112893872027839</v>
      </c>
      <c r="DD73" s="269" cm="1">
        <f t="array" ref="DD73">IFERROR(INDEX($B$47:$AM$66, MATCH(UPPER(DE73), $A$47:$A$66, 0), DC$69), "BLANK")</f>
        <v>9.9090909090909083</v>
      </c>
      <c r="DE73" s="359" t="str" cm="1">
        <f t="array" ref="DE73">_xlfn.IFS(INDEX($B$24:$AM$43, MATCH(INDEX($A$3:$AM$22, MATCH(DB73, $W$3:$W$22, 0), 1), $A$24:$A$43), DC$69)="H", UPPER(INDEX($A$3:$AM$22, MATCH(DB73, $W$3:$W$22, 0), 1)), INDEX($B$24:$AM$43, MATCH(INDEX($A$3:$AM$22, MATCH(DB73, $W$3:$W$22, 0), 1), $A$24:$A$43), DC$69)="A", LOWER(INDEX($A$3:$AM$22, MATCH(DB73, $W$3:$W$22, 0), 1)), INDEX($B$24:$AM$43, MATCH(INDEX($A$3:$AM$22, MATCH(DB73, $W$3:$W$22, 0), 1), $A$24:$A$43), DC$69)="BLANK", "BLANK,")</f>
        <v>mci</v>
      </c>
      <c r="DF73" s="357"/>
      <c r="DG73" s="257" t="str" cm="1">
        <f t="array" ref="DG73">_xlfn.IFS(INDEX($B$24:$AM$43,MATCH($A27,$A$24:$A$43,0),DH$69)="A",LOWER($A27),INDEX($B$24:$AM$43,MATCH($A27,$A$24:$A$43,0),DH$69)="H",UPPER($A27),INDEX($B$24:$AM$43,MATCH($A27,$A$24:$A$43,0),DH$69)="BLANK","BLANK")</f>
        <v>BUR</v>
      </c>
      <c r="DH73" s="268" cm="1">
        <f t="array" ref="DH73">IFERROR(INDEX($B$47:$AM$66, MATCH(UPPER(DG73), $A$47:$A$66,0 ), DH$69), "BLANK")</f>
        <v>3.3339439991672739</v>
      </c>
      <c r="DI73" s="269" cm="1">
        <f t="array" ref="DI73">IFERROR(INDEX($B$47:$AM$66, MATCH(UPPER(DJ73), $A$47:$A$66, 0), DH$69), "BLANK")</f>
        <v>4.3760753789430549</v>
      </c>
      <c r="DJ73" s="359" t="str" cm="1">
        <f t="array" ref="DJ73">_xlfn.IFS(INDEX($B$24:$AM$43, MATCH(INDEX($A$3:$AM$22, MATCH(DG73, $X$3:$X$22, 0), 1), $A$24:$A$43), DH$69)="H", UPPER(INDEX($A$3:$AM$22, MATCH(DG73, $X$3:$X$22, 0), 1)), INDEX($B$24:$AM$43, MATCH(INDEX($A$3:$AM$22, MATCH(DG73, $X$3:$X$22, 0), 1), $A$24:$A$43), DH$69)="A", LOWER(INDEX($A$3:$AM$22, MATCH(DG73, $X$3:$X$22, 0), 1)), INDEX($B$24:$AM$43, MATCH(INDEX($A$3:$AM$22, MATCH(DG73, $X$3:$X$22, 0), 1), $A$24:$A$43), DH$69)="BLANK", "BLANK,")</f>
        <v>bha</v>
      </c>
      <c r="DK73" s="357"/>
      <c r="DL73" s="257" t="str" cm="1">
        <f t="array" ref="DL73">_xlfn.IFS(INDEX($B$24:$AM$43,MATCH($A27,$A$24:$A$43,0),DM$69)="A",LOWER($A27),INDEX($B$24:$AM$43,MATCH($A27,$A$24:$A$43,0),DM$69)="H",UPPER($A27),INDEX($B$24:$AM$43,MATCH($A27,$A$24:$A$43,0),DM$69)="BLANK","BLANK")</f>
        <v>bur</v>
      </c>
      <c r="DM73" s="268" cm="1">
        <f t="array" ref="DM73">IFERROR(INDEX($B$47:$AM$66, MATCH(UPPER(DL73), $A$47:$A$66,0 ), DM$69), "BLANK")</f>
        <v>2.0292685147252945</v>
      </c>
      <c r="DN73" s="269" cm="1">
        <f t="array" ref="DN73">IFERROR(INDEX($B$47:$AM$66, MATCH(UPPER(DO73), $A$47:$A$66, 0), DM$69), "BLANK")</f>
        <v>2.7535477603136602</v>
      </c>
      <c r="DO73" s="359" t="str" cm="1">
        <f t="array" ref="DO73">_xlfn.IFS(INDEX($B$24:$AM$43, MATCH(INDEX($A$3:$AM$22, MATCH(DL73, $Y$3:$Y$22, 0), 1), $A$24:$A$43), DM$69)="H", UPPER(INDEX($A$3:$AM$22, MATCH(DL73, $Y$3:$Y$22, 0), 1)), INDEX($B$24:$AM$43, MATCH(INDEX($A$3:$AM$22, MATCH(DL73, $Y$3:$Y$22, 0), 1), $A$24:$A$43), DM$69)="A", LOWER(INDEX($A$3:$AM$22, MATCH(DL73, $Y$3:$Y$22, 0), 1)), INDEX($B$24:$AM$43, MATCH(INDEX($A$3:$AM$22, MATCH(DL73, $Y$3:$Y$22, 0), 1), $A$24:$A$43), DM$69)="BLANK", "BLANK,")</f>
        <v>CRY</v>
      </c>
      <c r="DP73" s="357"/>
      <c r="DQ73" s="257" t="str" cm="1">
        <f t="array" ref="DQ73">_xlfn.IFS(INDEX($B$24:$AM$43,MATCH($A27,$A$24:$A$43,0),DR$69)="A",LOWER($A27),INDEX($B$24:$AM$43,MATCH($A27,$A$24:$A$43,0),DR$69)="H",UPPER($A27),INDEX($B$24:$AM$43,MATCH($A27,$A$24:$A$43,0),DR$69)="BLANK","BLANK")</f>
        <v>BUR</v>
      </c>
      <c r="DR73" s="268" cm="1">
        <f t="array" ref="DR73">IFERROR(INDEX($B$47:$AM$66, MATCH(UPPER(DQ73), $A$47:$A$66,0 ), DR$69), "BLANK")</f>
        <v>6.990527740189445</v>
      </c>
      <c r="DS73" s="269" cm="1">
        <f t="array" ref="DS73">IFERROR(INDEX($B$47:$AM$66, MATCH(UPPER(DT73), $A$47:$A$66, 0), DR$69), "BLANK")</f>
        <v>3.0543219991806629</v>
      </c>
      <c r="DT73" s="359" t="str" cm="1">
        <f t="array" ref="DT73">_xlfn.IFS(INDEX($B$24:$AM$43, MATCH(INDEX($A$3:$AM$22, MATCH(DQ73, $Z$3:$Z$22, 0), 1), $A$24:$A$43), DR$69)="H", UPPER(INDEX($A$3:$AM$22, MATCH(DQ73, $Z$3:$Z$22, 0), 1)), INDEX($B$24:$AM$43, MATCH(INDEX($A$3:$AM$22, MATCH(DQ73, $Z$3:$Z$22, 0), 1), $A$24:$A$43), DR$69)="A", LOWER(INDEX($A$3:$AM$22, MATCH(DQ73, $Z$3:$Z$22, 0), 1)), INDEX($B$24:$AM$43, MATCH(INDEX($A$3:$AM$22, MATCH(DQ73, $Z$3:$Z$22, 0), 1), $A$24:$A$43), DR$69)="BLANK", "BLANK,")</f>
        <v>wba</v>
      </c>
      <c r="DU73" s="357"/>
      <c r="DV73" s="257" t="str" cm="1">
        <f t="array" ref="DV73">_xlfn.IFS(INDEX($B$24:$AM$43,MATCH($A27,$A$24:$A$43,0),DW$69)="A",LOWER($A27),INDEX($B$24:$AM$43,MATCH($A27,$A$24:$A$43,0),DW$69)="H",UPPER($A27),INDEX($B$24:$AM$43,MATCH($A27,$A$24:$A$43,0),DW$69)="BLANK","BLANK")</f>
        <v>bur</v>
      </c>
      <c r="DW73" s="268" cm="1">
        <f t="array" ref="DW73">IFERROR(INDEX($B$47:$AM$66, MATCH(UPPER(DV73), $A$47:$A$66,0 ), DW$69), "BLANK")</f>
        <v>2.5094770945457845</v>
      </c>
      <c r="DX73" s="269" cm="1">
        <f t="array" ref="DX73">IFERROR(INDEX($B$47:$AM$66, MATCH(UPPER(DY73), $A$47:$A$66, 0), DW$69), "BLANK")</f>
        <v>3.3272035437123395</v>
      </c>
      <c r="DY73" s="359" t="str" cm="1">
        <f t="array" ref="DY73">_xlfn.IFS(INDEX($B$24:$AM$43, MATCH(INDEX($A$3:$AM$22, MATCH(DV73, $AA$3:$AA$22, 0), 1), $A$24:$A$43), DW$69)="H", UPPER(INDEX($A$3:$AM$22, MATCH(DV73, $AA$3:$AA$22, 0), 1)), INDEX($B$24:$AM$43, MATCH(INDEX($A$3:$AM$22, MATCH(DV73, $AA$3:$AA$22, 0), 1), $A$24:$A$43), DW$69)="A", LOWER(INDEX($A$3:$AM$22, MATCH(DV73, $AA$3:$AA$22, 0), 1)), INDEX($B$24:$AM$43, MATCH(INDEX($A$3:$AM$22, MATCH(DV73, $AA$3:$AA$22, 0), 1), $A$24:$A$43), DW$69)="BLANK", "BLANK,")</f>
        <v>TOT</v>
      </c>
      <c r="DZ73" s="357"/>
      <c r="EA73" s="257" t="str" cm="1">
        <f t="array" ref="EA73">_xlfn.IFS(INDEX($B$24:$AM$43,MATCH($A27,$A$24:$A$43,0),EB$69)="A",LOWER($A27),INDEX($B$24:$AM$43,MATCH($A27,$A$24:$A$43,0),EB$69)="H",UPPER($A27),INDEX($B$24:$AM$43,MATCH($A27,$A$24:$A$43,0),EB$69)="BLANK","BLANK")</f>
        <v>BUR</v>
      </c>
      <c r="EB73" s="268" cm="1">
        <f t="array" ref="EB73">IFERROR(INDEX($B$47:$AM$66, MATCH(UPPER(EA73), $A$47:$A$66,0 ), EB$69), "BLANK")</f>
        <v>3.9046190981238333</v>
      </c>
      <c r="EC73" s="269" cm="1">
        <f t="array" ref="EC73">IFERROR(INDEX($B$47:$AM$66, MATCH(UPPER(ED73), $A$47:$A$66, 0), EB$69), "BLANK")</f>
        <v>3.7143868012364525</v>
      </c>
      <c r="ED73" s="359" t="str" cm="1">
        <f t="array" ref="ED73">_xlfn.IFS(INDEX($B$24:$AM$43, MATCH(INDEX($A$3:$AM$22, MATCH(EA73, $AB$3:$AB$22, 0), 1), $A$24:$A$43), EB$69)="H", UPPER(INDEX($A$3:$AM$22, MATCH(EA73, $AB$3:$AB$22, 0), 1)), INDEX($B$24:$AM$43, MATCH(INDEX($A$3:$AM$22, MATCH(EA73, $AB$3:$AB$22, 0), 1), $A$24:$A$43), EB$69)="A", LOWER(INDEX($A$3:$AM$22, MATCH(EA73, $AB$3:$AB$22, 0), 1)), INDEX($B$24:$AM$43, MATCH(INDEX($A$3:$AM$22, MATCH(EA73, $AB$3:$AB$22, 0), 1), $A$24:$A$43), EB$69)="BLANK", "BLANK,")</f>
        <v>ars</v>
      </c>
      <c r="EE73" s="357"/>
      <c r="EF73" s="257" t="str" cm="1">
        <f t="array" ref="EF73">_xlfn.IFS(INDEX($B$24:$AM$43,MATCH($A27,$A$24:$A$43,0),EG$69)="A",LOWER($A27),INDEX($B$24:$AM$43,MATCH($A27,$A$24:$A$43,0),EG$69)="H",UPPER($A27),INDEX($B$24:$AM$43,MATCH($A27,$A$24:$A$43,0),EG$69)="BLANK","BLANK")</f>
        <v>bur</v>
      </c>
      <c r="EG73" s="268" cm="1">
        <f t="array" ref="EG73">IFERROR(INDEX($B$47:$AM$66, MATCH(UPPER(EF73), $A$47:$A$66,0 ), EG$69), "BLANK")</f>
        <v>2.3735848331082874</v>
      </c>
      <c r="EH73" s="269" cm="1">
        <f t="array" ref="EH73">IFERROR(INDEX($B$47:$AM$66, MATCH(UPPER(EI73), $A$47:$A$66, 0), EG$69), "BLANK")</f>
        <v>4.3081549333240812</v>
      </c>
      <c r="EI73" s="359" t="str" cm="1">
        <f t="array" ref="EI73">_xlfn.IFS(INDEX($B$24:$AM$43, MATCH(INDEX($A$3:$AM$22, MATCH(EF73, $AC$3:$AC$22, 0), 1), $A$24:$A$43), EG$69)="H", UPPER(INDEX($A$3:$AM$22, MATCH(EF73, $AC$3:$AC$22, 0), 1)), INDEX($B$24:$AM$43, MATCH(INDEX($A$3:$AM$22, MATCH(EF73, $AC$3:$AC$22, 0), 1), $A$24:$A$43), EG$69)="A", LOWER(INDEX($A$3:$AM$22, MATCH(EF73, $AC$3:$AC$22, 0), 1)), INDEX($B$24:$AM$43, MATCH(INDEX($A$3:$AM$22, MATCH(EF73, $AC$3:$AC$22, 0), 1), $A$24:$A$43), EG$69)="BLANK", "BLANK,")</f>
        <v>EVE</v>
      </c>
      <c r="EJ73" s="357"/>
      <c r="EK73" s="257" t="str" cm="1">
        <f t="array" ref="EK73">_xlfn.IFS(INDEX($B$24:$AM$43,MATCH($A27,$A$24:$A$43,0),EL$69)="A",LOWER($A27),INDEX($B$24:$AM$43,MATCH($A27,$A$24:$A$43,0),EL$69)="H",UPPER($A27),INDEX($B$24:$AM$43,MATCH($A27,$A$24:$A$43,0),EL$69)="BLANK","BLANK")</f>
        <v>BUR</v>
      </c>
      <c r="EL73" s="268" cm="1">
        <f t="array" ref="EL73">IFERROR(INDEX($B$47:$AM$66, MATCH(UPPER(EK73), $A$47:$A$66,0 ), EL$69), "BLANK")</f>
        <v>3.9311811328049484</v>
      </c>
      <c r="EM73" s="269" cm="1">
        <f t="array" ref="EM73">IFERROR(INDEX($B$47:$AM$66, MATCH(UPPER(EN73), $A$47:$A$66, 0), EL$69), "BLANK")</f>
        <v>6.0465345797177008</v>
      </c>
      <c r="EN73" s="359" t="str" cm="1">
        <f t="array" ref="EN73">_xlfn.IFS(INDEX($B$24:$AM$43, MATCH(INDEX($A$3:$AM$22, MATCH(EK73, $AD$3:$AD$22, 0), 1), $A$24:$A$43), EL$69)="H", UPPER(INDEX($A$3:$AM$22, MATCH(EK73, $AD$3:$AD$22, 0), 1)), INDEX($B$24:$AM$43, MATCH(INDEX($A$3:$AM$22, MATCH(EK73, $AD$3:$AD$22, 0), 1), $A$24:$A$43), EL$69)="A", LOWER(INDEX($A$3:$AM$22, MATCH(EK73, $AD$3:$AD$22, 0), 1)), INDEX($B$24:$AM$43, MATCH(INDEX($A$3:$AM$22, MATCH(EK73, $AD$3:$AD$22, 0), 1), $A$24:$A$43), EL$69)="BLANK", "BLANK,")</f>
        <v>lei</v>
      </c>
      <c r="EO73" s="357"/>
      <c r="EP73" s="257" t="str" cm="1">
        <f t="array" ref="EP73">_xlfn.IFS(INDEX($B$24:$AM$43,MATCH($A27,$A$24:$A$43,0),EQ$69)="A",LOWER($A27),INDEX($B$24:$AM$43,MATCH($A27,$A$24:$A$43,0),EQ$69)="H",UPPER($A27),INDEX($B$24:$AM$43,MATCH($A27,$A$24:$A$43,0),EQ$69)="BLANK","BLANK")</f>
        <v>bur</v>
      </c>
      <c r="EQ73" s="268" cm="1">
        <f t="array" ref="EQ73">IFERROR(INDEX($B$47:$AM$66, MATCH(UPPER(EP73), $A$47:$A$66,0 ), EQ$69), "BLANK")</f>
        <v>2.4514653198023697</v>
      </c>
      <c r="ER73" s="269" cm="1">
        <f t="array" ref="ER73">IFERROR(INDEX($B$47:$AM$66, MATCH(UPPER(ES73), $A$47:$A$66, 0), EQ$69), "BLANK")</f>
        <v>3.6269386905381498</v>
      </c>
      <c r="ES73" s="359" t="str" cm="1">
        <f t="array" ref="ES73">_xlfn.IFS(INDEX($B$24:$AM$43, MATCH(INDEX($A$3:$AM$22, MATCH(EP73, $AE$3:$AE$22, 0), 1), $A$24:$A$43), EQ$69)="H", UPPER(INDEX($A$3:$AM$22, MATCH(EP73, $AE$3:$AE$22, 0), 1)), INDEX($B$24:$AM$43, MATCH(INDEX($A$3:$AM$22, MATCH(EP73, $AE$3:$AE$22, 0), 1), $A$24:$A$43), EQ$69)="A", LOWER(INDEX($A$3:$AM$22, MATCH(EP73, $AE$3:$AE$22, 0), 1)), INDEX($B$24:$AM$43, MATCH(INDEX($A$3:$AM$22, MATCH(EP73, $AE$3:$AE$22, 0), 1), $A$24:$A$43), EQ$69)="BLANK", "BLANK,")</f>
        <v>SOU</v>
      </c>
      <c r="ET73" s="357"/>
      <c r="EU73" s="257" t="str" cm="1">
        <f t="array" ref="EU73">_xlfn.IFS(INDEX($B$24:$AM$43,MATCH($A27,$A$24:$A$43,0),EV$69)="A",LOWER($A27),INDEX($B$24:$AM$43,MATCH($A27,$A$24:$A$43,0),EV$69)="H",UPPER($A27),INDEX($B$24:$AM$43,MATCH($A27,$A$24:$A$43,0),EV$69)="BLANK","BLANK")</f>
        <v>BUR</v>
      </c>
      <c r="EV73" s="268" cm="1">
        <f t="array" ref="EV73">IFERROR(INDEX($B$47:$AM$66, MATCH(UPPER(EU73), $A$47:$A$66,0 ), EV$69), "BLANK")</f>
        <v>5.0989731751970071</v>
      </c>
      <c r="EW73" s="269" cm="1">
        <f t="array" ref="EW73">IFERROR(INDEX($B$47:$AM$66, MATCH(UPPER(EX73), $A$47:$A$66, 0), EV$69), "BLANK")</f>
        <v>4.2136978138616801</v>
      </c>
      <c r="EX73" s="359" t="str" cm="1">
        <f t="array" ref="EX73">_xlfn.IFS(INDEX($B$24:$AM$43, MATCH(INDEX($A$3:$AM$22, MATCH(EU73, $AF$3:$AF$22, 0), 1), $A$24:$A$43), EV$69)="H", UPPER(INDEX($A$3:$AM$22, MATCH(EU73, $AF$3:$AF$22, 0), 1)), INDEX($B$24:$AM$43, MATCH(INDEX($A$3:$AM$22, MATCH(EU73, $AF$3:$AF$22, 0), 1), $A$24:$A$43), EV$69)="A", LOWER(INDEX($A$3:$AM$22, MATCH(EU73, $AF$3:$AF$22, 0), 1)), INDEX($B$24:$AM$43, MATCH(INDEX($A$3:$AM$22, MATCH(EU73, $AF$3:$AF$22, 0), 1), $A$24:$A$43), EV$69)="BLANK", "BLANK,")</f>
        <v>new</v>
      </c>
      <c r="EY73" s="357"/>
      <c r="EZ73" s="257" t="str" cm="1">
        <f t="array" ref="EZ73">_xlfn.IFS(INDEX($B$24:$AM$43,MATCH($A27,$A$24:$A$43,0),FA$69)="A",LOWER($A27),INDEX($B$24:$AM$43,MATCH($A27,$A$24:$A$43,0),FA$69)="H",UPPER($A27),INDEX($B$24:$AM$43,MATCH($A27,$A$24:$A$43,0),FA$69)="BLANK","BLANK")</f>
        <v>bur</v>
      </c>
      <c r="FA73" s="268" cm="1">
        <f t="array" ref="FA73">IFERROR(INDEX($B$47:$AM$66, MATCH(UPPER(EZ73), $A$47:$A$66,0 ), FA$69), "BLANK")</f>
        <v>1.8112479304986104</v>
      </c>
      <c r="FB73" s="269" cm="1">
        <f t="array" ref="FB73">IFERROR(INDEX($B$47:$AM$66, MATCH(UPPER(FC73), $A$47:$A$66, 0), FA$69), "BLANK")</f>
        <v>5.2202676289279815</v>
      </c>
      <c r="FC73" s="359" t="str" cm="1">
        <f t="array" ref="FC73">_xlfn.IFS(INDEX($B$24:$AM$43, MATCH(INDEX($A$3:$AM$22, MATCH(EZ73, $AG$3:$AG$22, 0), 1), $A$24:$A$43), FA$69)="H", UPPER(INDEX($A$3:$AM$22, MATCH(EZ73, $AG$3:$AG$22, 0), 1)), INDEX($B$24:$AM$43, MATCH(INDEX($A$3:$AM$22, MATCH(EZ73, $AG$3:$AG$22, 0), 1), $A$24:$A$43), FA$69)="A", LOWER(INDEX($A$3:$AM$22, MATCH(EZ73, $AG$3:$AG$22, 0), 1)), INDEX($B$24:$AM$43, MATCH(INDEX($A$3:$AM$22, MATCH(EZ73, $AG$3:$AG$22, 0), 1), $A$24:$A$43), FA$69)="BLANK", "BLANK,")</f>
        <v>MUN</v>
      </c>
      <c r="FD73" s="357"/>
      <c r="FE73" s="257" t="str" cm="1">
        <f t="array" ref="FE73">_xlfn.IFS(INDEX($B$24:$AM$43,MATCH($A27,$A$24:$A$43,0),FF$69)="A",LOWER($A27),INDEX($B$24:$AM$43,MATCH($A27,$A$24:$A$43,0),FF$69)="H",UPPER($A27),INDEX($B$24:$AM$43,MATCH($A27,$A$24:$A$43,0),FF$69)="BLANK","BLANK")</f>
        <v>bur</v>
      </c>
      <c r="FF73" s="268" cm="1">
        <f t="array" ref="FF73">IFERROR(INDEX($B$47:$AM$66, MATCH(UPPER(FE73), $A$47:$A$66,0 ), FF$69), "BLANK")</f>
        <v>1.3149659975419909</v>
      </c>
      <c r="FG73" s="269" cm="1">
        <f t="array" ref="FG73">IFERROR(INDEX($B$47:$AM$66, MATCH(UPPER(FH73), $A$47:$A$66, 0), FF$69), "BLANK")</f>
        <v>4.1217168037195098</v>
      </c>
      <c r="FH73" s="359" t="str" cm="1">
        <f t="array" ref="FH73">_xlfn.IFS(INDEX($B$24:$AM$43, MATCH(INDEX($A$3:$AM$22, MATCH(FE73, $AH$3:$AH$22, 0), 1), $A$24:$A$43), FF$69)="H", UPPER(INDEX($A$3:$AM$22, MATCH(FE73, $AH$3:$AH$22, 0), 1)), INDEX($B$24:$AM$43, MATCH(INDEX($A$3:$AM$22, MATCH(FE73, $AH$3:$AH$22, 0), 1), $A$24:$A$43), FF$69)="A", LOWER(INDEX($A$3:$AM$22, MATCH(FE73, $AH$3:$AH$22, 0), 1)), INDEX($B$24:$AM$43, MATCH(INDEX($A$3:$AM$22, MATCH(FE73, $AH$3:$AH$22, 0), 1), $A$24:$A$43), FF$69)="BLANK", "BLANK,")</f>
        <v>WOL</v>
      </c>
      <c r="FI73" s="357"/>
      <c r="FJ73" s="257" t="str" cm="1">
        <f t="array" ref="FJ73">_xlfn.IFS(INDEX($B$24:$AM$43,MATCH($A27,$A$24:$A$43,0),FK$69)="A",LOWER($A27),INDEX($B$24:$AM$43,MATCH($A27,$A$24:$A$43,0),FK$69)="H",UPPER($A27),INDEX($B$24:$AM$43,MATCH($A27,$A$24:$A$43,0),FK$69)="BLANK","BLANK")</f>
        <v>BUR</v>
      </c>
      <c r="FK73" s="268" cm="1">
        <f t="array" ref="FK73">IFERROR(INDEX($B$47:$AM$66, MATCH(UPPER(FJ73), $A$47:$A$66,0 ), FK$69), "BLANK")</f>
        <v>4.7110078249102791</v>
      </c>
      <c r="FL73" s="269" cm="1">
        <f t="array" ref="FL73">IFERROR(INDEX($B$47:$AM$66, MATCH(UPPER(FM73), $A$47:$A$66, 0), FK$69), "BLANK")</f>
        <v>4.9849912479982113</v>
      </c>
      <c r="FM73" s="359" t="str" cm="1">
        <f t="array" ref="FM73">_xlfn.IFS(INDEX($B$24:$AM$43, MATCH(INDEX($A$3:$AM$22, MATCH(FJ73, $AI$3:$AI$22, 0), 1), $A$24:$A$43), FK$69)="H", UPPER(INDEX($A$3:$AM$22, MATCH(FJ73, $AI$3:$AI$22, 0), 1)), INDEX($B$24:$AM$43, MATCH(INDEX($A$3:$AM$22, MATCH(FJ73, $AI$3:$AI$22, 0), 1), $A$24:$A$43), FK$69)="A", LOWER(INDEX($A$3:$AM$22, MATCH(FJ73, $AI$3:$AI$22, 0), 1)), INDEX($B$24:$AM$43, MATCH(INDEX($A$3:$AM$22, MATCH(FJ73, $AI$3:$AI$22, 0), 1), $A$24:$A$43), FK$69)="BLANK", "BLANK,")</f>
        <v>whu</v>
      </c>
      <c r="FN73" s="357"/>
      <c r="FO73" s="257" t="str" cm="1">
        <f t="array" ref="FO73">_xlfn.IFS(INDEX($B$24:$AM$43,MATCH($A27,$A$24:$A$43,0),FP$69)="A",LOWER($A27),INDEX($B$24:$AM$43,MATCH($A27,$A$24:$A$43,0),FP$69)="H",UPPER($A27),INDEX($B$24:$AM$43,MATCH($A27,$A$24:$A$43,0),FP$69)="BLANK","BLANK")</f>
        <v>bur</v>
      </c>
      <c r="FP73" s="268" cm="1">
        <f t="array" ref="FP73">IFERROR(INDEX($B$47:$AM$66, MATCH(UPPER(FO73), $A$47:$A$66,0 ), FP$69), "BLANK")</f>
        <v>3.3510856206472757</v>
      </c>
      <c r="FQ73" s="269" cm="1">
        <f t="array" ref="FQ73">IFERROR(INDEX($B$47:$AM$66, MATCH(UPPER(FR73), $A$47:$A$66, 0), FP$69), "BLANK")</f>
        <v>1.8947850525658376</v>
      </c>
      <c r="FR73" s="359" t="str" cm="1">
        <f t="array" ref="FR73">_xlfn.IFS(INDEX($B$24:$AM$43, MATCH(INDEX($A$3:$AM$22, MATCH(FO73, $AJ$3:$AJ$22, 0), 1), $A$24:$A$43), FP$69)="H", UPPER(INDEX($A$3:$AM$22, MATCH(FO73, $AJ$3:$AJ$22, 0), 1)), INDEX($B$24:$AM$43, MATCH(INDEX($A$3:$AM$22, MATCH(FO73, $AJ$3:$AJ$22, 0), 1), $A$24:$A$43), FP$69)="A", LOWER(INDEX($A$3:$AM$22, MATCH(FO73, $AJ$3:$AJ$22, 0), 1)), INDEX($B$24:$AM$43, MATCH(INDEX($A$3:$AM$22, MATCH(FO73, $AJ$3:$AJ$22, 0), 1), $A$24:$A$43), FP$69)="BLANK", "BLANK,")</f>
        <v>FUL</v>
      </c>
      <c r="FS73" s="357"/>
      <c r="FT73" s="257" t="str" cm="1">
        <f t="array" ref="FT73">_xlfn.IFS(INDEX($B$24:$AM$43,MATCH($A27,$A$24:$A$43,0),FU$69)="A",LOWER($A27),INDEX($B$24:$AM$43,MATCH($A27,$A$24:$A$43,0),FU$69)="H",UPPER($A27),INDEX($B$24:$AM$43,MATCH($A27,$A$24:$A$43,0),FU$69)="BLANK","BLANK")</f>
        <v>BUR</v>
      </c>
      <c r="FU73" s="268" cm="1">
        <f t="array" ref="FU73">IFERROR(INDEX($B$47:$AM$66, MATCH(UPPER(FT73), $A$47:$A$66,0 ), FU$69), "BLANK")</f>
        <v>6.990527740189445</v>
      </c>
      <c r="FV73" s="269" cm="1">
        <f t="array" ref="FV73">IFERROR(INDEX($B$47:$AM$66, MATCH(UPPER(FW73), $A$47:$A$66, 0), FU$69), "BLANK")</f>
        <v>3.0543219991806629</v>
      </c>
      <c r="FW73" s="359" t="str" cm="1">
        <f t="array" ref="FW73">_xlfn.IFS(INDEX($B$24:$AM$43, MATCH(INDEX($A$3:$AM$22, MATCH(FT73, $AK$3:$AK$22, 0), 1), $A$24:$A$43), FU$69)="H", UPPER(INDEX($A$3:$AM$22, MATCH(FT73, $AK$3:$AK$22, 0), 1)), INDEX($B$24:$AM$43, MATCH(INDEX($A$3:$AM$22, MATCH(FT73, $AK$3:$AK$22, 0), 1), $A$24:$A$43), FU$69)="A", LOWER(INDEX($A$3:$AM$22, MATCH(FT73, $AK$3:$AK$22, 0), 1)), INDEX($B$24:$AM$43, MATCH(INDEX($A$3:$AM$22, MATCH(FT73, $AK$3:$AK$22, 0), 1), $A$24:$A$43), FU$69)="BLANK", "BLANK,")</f>
        <v>lee</v>
      </c>
      <c r="FX73" s="357"/>
      <c r="FY73" s="257" t="str" cm="1">
        <f t="array" ref="FY73">_xlfn.IFS(INDEX($B$24:$AM$43,MATCH($A27,$A$24:$A$43,0),FZ$69)="A",LOWER($A27),INDEX($B$24:$AM$43,MATCH($A27,$A$24:$A$43,0),FZ$69)="H",UPPER($A27),INDEX($B$24:$AM$43,MATCH($A27,$A$24:$A$43,0),FZ$69)="BLANK","BLANK")</f>
        <v>BUR</v>
      </c>
      <c r="FZ73" s="268" cm="1">
        <f t="array" ref="FZ73">IFERROR(INDEX($B$47:$AM$66, MATCH(UPPER(FY73), $A$47:$A$66,0 ), FZ$69), "BLANK")</f>
        <v>3.4521124642910839</v>
      </c>
      <c r="GA73" s="269" cm="1">
        <f t="array" ref="GA73">IFERROR(INDEX($B$47:$AM$66, MATCH(UPPER(GB73), $A$47:$A$66, 0), FZ$69), "BLANK")</f>
        <v>6.163446426576292</v>
      </c>
      <c r="GB73" s="359" t="str" cm="1">
        <f t="array" ref="GB73">_xlfn.IFS(INDEX($B$24:$AM$43, MATCH(INDEX($A$3:$AM$22, MATCH(FY73, $AL$3:$AL$22, 0), 1), $A$24:$A$43), FZ$69)="H", UPPER(INDEX($A$3:$AM$22, MATCH(FY73, $AL$3:$AL$22, 0), 1)), INDEX($B$24:$AM$43, MATCH(INDEX($A$3:$AM$22, MATCH(FY73, $AL$3:$AL$22, 0), 1), $A$24:$A$43), FZ$69)="A", LOWER(INDEX($A$3:$AM$22, MATCH(FY73, $AL$3:$AL$22, 0), 1)), INDEX($B$24:$AM$43, MATCH(INDEX($A$3:$AM$22, MATCH(FY73, $AL$3:$AL$22, 0), 1), $A$24:$A$43), FZ$69)="BLANK", "BLANK,")</f>
        <v>liv</v>
      </c>
      <c r="GC73" s="357"/>
      <c r="GD73" s="257" t="str" cm="1">
        <f t="array" ref="GD73">_xlfn.IFS(INDEX($B$24:$AM$43,MATCH($A27,$A$24:$A$43,0),GE$69)="A",LOWER($A27),INDEX($B$24:$AM$43,MATCH($A27,$A$24:$A$43,0),GE$69)="H",UPPER($A27),INDEX($B$24:$AM$43,MATCH($A27,$A$24:$A$43,0),GE$69)="BLANK","BLANK")</f>
        <v>bur</v>
      </c>
      <c r="GE73" s="268" cm="1">
        <f t="array" ref="GE73">IFERROR(INDEX($B$47:$AM$66, MATCH(UPPER(GD73), $A$47:$A$66,0 ), GE$69), "BLANK")</f>
        <v>1.9057478225246243</v>
      </c>
      <c r="GF73" s="269" cm="1">
        <f t="array" ref="GF73">IFERROR(INDEX($B$47:$AM$66, MATCH(UPPER(GG73), $A$47:$A$66, 0), GE$69), "BLANK")</f>
        <v>3.2268137816175706</v>
      </c>
      <c r="GG73" s="359" t="str" cm="1">
        <f t="array" ref="GG73">_xlfn.IFS(INDEX($B$24:$AM$43, MATCH(INDEX($A$3:$AM$22, MATCH(GD73, $AM$3:$AM$22, 0), 1), $A$24:$A$43), GE$69)="H", UPPER(INDEX($A$3:$AM$22, MATCH(GD73, $AM$3:$AM$22, 0), 1)), INDEX($B$24:$AM$43, MATCH(INDEX($A$3:$AM$22, MATCH(GD73, $AM$3:$AM$22, 0), 1), $A$24:$A$43), GE$69)="A", LOWER(INDEX($A$3:$AM$22, MATCH(GD73, $AM$3:$AM$22, 0), 1)), INDEX($B$24:$AM$43, MATCH(INDEX($A$3:$AM$22, MATCH(GD73, $AM$3:$AM$22, 0), 1), $A$24:$A$43), GE$69)="BLANK", "BLANK,")</f>
        <v>SHU</v>
      </c>
    </row>
    <row r="74" spans="1:191" hidden="1">
      <c r="A74" s="257" t="str" cm="1">
        <f t="array" ref="A74">_xlfn.IFS(INDEX($B$24:$AM$43,MATCH($A28,$A$24:$A$43,0),B$69)="A",LOWER($A28),INDEX($B$24:$AM$43,MATCH($A28,$A$24:$A$43,0),B$69)="H",UPPER($A28),INDEX($B$24:$AM$43,MATCH($A28,$A$24:$A$43,0),B$69)="BLANK","BLANK")</f>
        <v>che</v>
      </c>
      <c r="B74" s="268" cm="1">
        <f t="array" ref="B74">IFERROR(INDEX($B$47:$AM$66, MATCH(UPPER(A74), $A$47:$A$66,0 ), B$69), "BLANK")</f>
        <v>4.6338088966728899</v>
      </c>
      <c r="C74" s="269" cm="1">
        <f t="array" ref="C74">IFERROR(INDEX($B$47:$AM$66, MATCH(UPPER(D74), $A$47:$A$66, 0), B$69), "BLANK")</f>
        <v>3.27638987152804</v>
      </c>
      <c r="D74" s="359" t="str" cm="1">
        <f t="array" ref="D74">_xlfn.IFS(INDEX($B$24:$AM$43, MATCH(INDEX($A$3:$AM$22, MATCH(A74, $B$3:$B$22, 0), 1), $A$24:$A$43), B$69)="H", UPPER(INDEX($A$3:$AM$22, MATCH(A74, $B$3:$B$22, 0), 1)), INDEX($B$24:$AM$43, MATCH(INDEX($A$3:$AM$22, MATCH(A74, $B$3:$B$22, 0), 1), $A$24:$A$43), B$69)="A", LOWER(INDEX($A$3:$AM$22, MATCH(A74, $B$3:$B$22, 0), 1)), INDEX($B$24:$AM$43, MATCH(INDEX($A$3:$AM$22, MATCH(A74, $B$3:$B$22, 0), 1), $A$24:$A$43), B$69)="BLANK", "BLANK,")</f>
        <v>BHA</v>
      </c>
      <c r="E74" s="357"/>
      <c r="F74" s="257" t="str" cm="1">
        <f t="array" ref="F74">_xlfn.IFS(INDEX($B$24:$AM$43,MATCH($A28,$A$24:$A$43,0),G$69)="A",LOWER($A28),INDEX($B$24:$AM$43,MATCH($A28,$A$24:$A$43,0),G$69)="H",UPPER($A28),INDEX($B$24:$AM$43,MATCH($A28,$A$24:$A$43,0),G$69)="BLANK","BLANK")</f>
        <v>CHE</v>
      </c>
      <c r="G74" s="268" cm="1">
        <f t="array" ref="G74">IFERROR(INDEX($B$47:$AM$66, MATCH(UPPER(F74), $A$47:$A$66,0 ), G$69), "BLANK")</f>
        <v>4.9382716049382713</v>
      </c>
      <c r="H74" s="269" cm="1">
        <f t="array" ref="H74">IFERROR(INDEX($B$47:$AM$66, MATCH(UPPER(I74), $A$47:$A$66, 0), G$69), "BLANK")</f>
        <v>2.4604080493187612</v>
      </c>
      <c r="I74" s="359" t="str" cm="1">
        <f t="array" ref="I74">_xlfn.IFS(INDEX($B$24:$AM$43, MATCH(INDEX($A$3:$AM$22, MATCH(F74, $C$3:$C$22, 0), 1), $A$24:$A$43), G$69)="H", UPPER(INDEX($A$3:$AM$22, MATCH(F74, $C$3:$C$22, 0), 1)), INDEX($B$24:$AM$43, MATCH(INDEX($A$3:$AM$22, MATCH(F74, $C$3:$C$22, 0), 1), $A$24:$A$43), G$69)="A", LOWER(INDEX($A$3:$AM$22, MATCH(F74, $C$3:$C$22, 0), 1)), INDEX($B$24:$AM$43, MATCH(INDEX($A$3:$AM$22, MATCH(F74, $C$3:$C$22, 0), 1), $A$24:$A$43), G$69)="BLANK", "BLANK,")</f>
        <v>liv</v>
      </c>
      <c r="J74" s="357"/>
      <c r="K74" s="257" t="str" cm="1">
        <f t="array" ref="K74">_xlfn.IFS(INDEX($B$24:$AM$43,MATCH($A28,$A$24:$A$43,0),L$69)="A",LOWER($A28),INDEX($B$24:$AM$43,MATCH($A28,$A$24:$A$43,0),L$69)="H",UPPER($A28),INDEX($B$24:$AM$43,MATCH($A28,$A$24:$A$43,0),L$69)="BLANK","BLANK")</f>
        <v>che</v>
      </c>
      <c r="L74" s="268" cm="1">
        <f t="array" ref="L74">IFERROR(INDEX($B$47:$AM$66, MATCH(UPPER(K74), $A$47:$A$66,0 ), L$69), "BLANK")</f>
        <v>6.3342892257271606</v>
      </c>
      <c r="M74" s="269" cm="1">
        <f t="array" ref="M74">IFERROR(INDEX($B$47:$AM$66, MATCH(UPPER(N74), $A$47:$A$66, 0), L$69), "BLANK")</f>
        <v>2.0839429512145422</v>
      </c>
      <c r="N74" s="359" t="str" cm="1">
        <f t="array" ref="N74">_xlfn.IFS(INDEX($B$24:$AM$43, MATCH(INDEX($A$3:$AM$22, MATCH(K74, $D$3:$D$22, 0), 1), $A$24:$A$43), L$69)="H", UPPER(INDEX($A$3:$AM$22, MATCH(K74, $D$3:$D$22, 0), 1)), INDEX($B$24:$AM$43, MATCH(INDEX($A$3:$AM$22, MATCH(K74, $D$3:$D$22, 0), 1), $A$24:$A$43), L$69)="A", LOWER(INDEX($A$3:$AM$22, MATCH(K74, $D$3:$D$22, 0), 1)), INDEX($B$24:$AM$43, MATCH(INDEX($A$3:$AM$22, MATCH(K74, $D$3:$D$22, 0), 1), $A$24:$A$43), L$69)="BLANK", "BLANK,")</f>
        <v>WBA</v>
      </c>
      <c r="O74" s="357"/>
      <c r="P74" s="257" t="str" cm="1">
        <f t="array" ref="P74">_xlfn.IFS(INDEX($B$24:$AM$43,MATCH($A28,$A$24:$A$43,0),Q$69)="A",LOWER($A28),INDEX($B$24:$AM$43,MATCH($A28,$A$24:$A$43,0),Q$69)="H",UPPER($A28),INDEX($B$24:$AM$43,MATCH($A28,$A$24:$A$43,0),Q$69)="BLANK","BLANK")</f>
        <v>CHE</v>
      </c>
      <c r="Q74" s="268" cm="1">
        <f t="array" ref="Q74">IFERROR(INDEX($B$47:$AM$66, MATCH(UPPER(P74), $A$47:$A$66,0 ), Q$69), "BLANK")</f>
        <v>8.5048010973936901</v>
      </c>
      <c r="R74" s="269" cm="1">
        <f t="array" ref="R74">IFERROR(INDEX($B$47:$AM$66, MATCH(UPPER(S74), $A$47:$A$66, 0), Q$69), "BLANK")</f>
        <v>1.2192656367697001</v>
      </c>
      <c r="S74" s="359" t="str" cm="1">
        <f t="array" ref="S74">_xlfn.IFS(INDEX($B$24:$AM$43, MATCH(INDEX($A$3:$AM$22, MATCH(P74, $E$3:$E$22, 0), 1), $A$24:$A$43), Q$69)="H", UPPER(INDEX($A$3:$AM$22, MATCH(P74, $E$3:$E$22, 0), 1)), INDEX($B$24:$AM$43, MATCH(INDEX($A$3:$AM$22, MATCH(P74, $E$3:$E$22, 0), 1), $A$24:$A$43), Q$69)="A", LOWER(INDEX($A$3:$AM$22, MATCH(P74, $E$3:$E$22, 0), 1)), INDEX($B$24:$AM$43, MATCH(INDEX($A$3:$AM$22, MATCH(P74, $E$3:$E$22, 0), 1), $A$24:$A$43), Q$69)="BLANK", "BLANK,")</f>
        <v>cry</v>
      </c>
      <c r="T74" s="357"/>
      <c r="U74" s="257" t="str" cm="1">
        <f t="array" ref="U74">_xlfn.IFS(INDEX($B$24:$AM$43,MATCH($A28,$A$24:$A$43,0),V$69)="A",LOWER($A28),INDEX($B$24:$AM$43,MATCH($A28,$A$24:$A$43,0),V$69)="H",UPPER($A28),INDEX($B$24:$AM$43,MATCH($A28,$A$24:$A$43,0),V$69)="BLANK","BLANK")</f>
        <v>CHE</v>
      </c>
      <c r="V74" s="268" cm="1">
        <f t="array" ref="V74">IFERROR(INDEX($B$47:$AM$66, MATCH(UPPER(U74), $A$47:$A$66,0 ), V$69), "BLANK")</f>
        <v>4.2176870748299322</v>
      </c>
      <c r="W74" s="269" cm="1">
        <f t="array" ref="W74">IFERROR(INDEX($B$47:$AM$66, MATCH(UPPER(X74), $A$47:$A$66, 0), V$69), "BLANK")</f>
        <v>2.6981356794544804</v>
      </c>
      <c r="X74" s="359" t="str" cm="1">
        <f t="array" ref="X74">_xlfn.IFS(INDEX($B$24:$AM$43, MATCH(INDEX($A$3:$AM$22, MATCH(U74, $F$3:$F$22, 0), 1), $A$24:$A$43), V$69)="H", UPPER(INDEX($A$3:$AM$22, MATCH(U74, $F$3:$F$22, 0), 1)), INDEX($B$24:$AM$43, MATCH(INDEX($A$3:$AM$22, MATCH(U74, $F$3:$F$22, 0), 1), $A$24:$A$43), V$69)="A", LOWER(INDEX($A$3:$AM$22, MATCH(U74, $F$3:$F$22, 0), 1)), INDEX($B$24:$AM$43, MATCH(INDEX($A$3:$AM$22, MATCH(U74, $F$3:$F$22, 0), 1), $A$24:$A$43), V$69)="BLANK", "BLANK,")</f>
        <v>sou</v>
      </c>
      <c r="Y74" s="357"/>
      <c r="Z74" s="257" t="str" cm="1">
        <f t="array" ref="Z74">_xlfn.IFS(INDEX($B$24:$AM$43,MATCH($A28,$A$24:$A$43,0),AA$69)="A",LOWER($A28),INDEX($B$24:$AM$43,MATCH($A28,$A$24:$A$43,0),AA$69)="H",UPPER($A28),INDEX($B$24:$AM$43,MATCH($A28,$A$24:$A$43,0),AA$69)="BLANK","BLANK")</f>
        <v>che</v>
      </c>
      <c r="AA74" s="268" cm="1">
        <f t="array" ref="AA74">IFERROR(INDEX($B$47:$AM$66, MATCH(UPPER(Z74), $A$47:$A$66,0 ), AA$69), "BLANK")</f>
        <v>3.4236571517566645</v>
      </c>
      <c r="AB74" s="269" cm="1">
        <f t="array" ref="AB74">IFERROR(INDEX($B$47:$AM$66, MATCH(UPPER(AC74), $A$47:$A$66, 0), AA$69), "BLANK")</f>
        <v>5.7414110978057318</v>
      </c>
      <c r="AC74" s="359" t="str" cm="1">
        <f t="array" ref="AC74">_xlfn.IFS(INDEX($B$24:$AM$43, MATCH(INDEX($A$3:$AM$22, MATCH(Z74, $G$3:$G$22, 0), 1), $A$24:$A$43), AA$69)="H", UPPER(INDEX($A$3:$AM$22, MATCH(Z74, $G$3:$G$22, 0), 1)), INDEX($B$24:$AM$43, MATCH(INDEX($A$3:$AM$22, MATCH(Z74, $G$3:$G$22, 0), 1), $A$24:$A$43), AA$69)="A", LOWER(INDEX($A$3:$AM$22, MATCH(Z74, $G$3:$G$22, 0), 1)), INDEX($B$24:$AM$43, MATCH(INDEX($A$3:$AM$22, MATCH(Z74, $G$3:$G$22, 0), 1), $A$24:$A$43), AA$69)="BLANK", "BLANK,")</f>
        <v>MUN</v>
      </c>
      <c r="AD74" s="357"/>
      <c r="AE74" s="257" t="str" cm="1">
        <f t="array" ref="AE74">_xlfn.IFS(INDEX($B$24:$AM$43,MATCH($A28,$A$24:$A$43,0),AF$69)="A",LOWER($A28),INDEX($B$24:$AM$43,MATCH($A28,$A$24:$A$43,0),AF$69)="H",UPPER($A28),INDEX($B$24:$AM$43,MATCH($A28,$A$24:$A$43,0),AF$69)="BLANK","BLANK")</f>
        <v>che</v>
      </c>
      <c r="AF74" s="268" cm="1">
        <f t="array" ref="AF74">IFERROR(INDEX($B$47:$AM$66, MATCH(UPPER(AE74), $A$47:$A$66,0 ), AF$69), "BLANK")</f>
        <v>6.2767047782205498</v>
      </c>
      <c r="AG74" s="269" cm="1">
        <f t="array" ref="AG74">IFERROR(INDEX($B$47:$AM$66, MATCH(UPPER(AH74), $A$47:$A$66, 0), AF$69), "BLANK")</f>
        <v>4.8890323732853425</v>
      </c>
      <c r="AH74" s="359" t="str" cm="1">
        <f t="array" ref="AH74">_xlfn.IFS(INDEX($B$24:$AM$43, MATCH(INDEX($A$3:$AM$22, MATCH(AE74, $H$3:$H$22, 0), 1), $A$24:$A$43), AF$69)="H", UPPER(INDEX($A$3:$AM$22, MATCH(AE74, $H$3:$H$22, 0), 1)), INDEX($B$24:$AM$43, MATCH(INDEX($A$3:$AM$22, MATCH(AE74, $H$3:$H$22, 0), 1), $A$24:$A$43), AF$69)="A", LOWER(INDEX($A$3:$AM$22, MATCH(AE74, $H$3:$H$22, 0), 1)), INDEX($B$24:$AM$43, MATCH(INDEX($A$3:$AM$22, MATCH(AE74, $H$3:$H$22, 0), 1), $A$24:$A$43), AF$69)="BLANK", "BLANK,")</f>
        <v>BUR</v>
      </c>
      <c r="AI74" s="357"/>
      <c r="AJ74" s="257" t="str" cm="1">
        <f t="array" ref="AJ74">_xlfn.IFS(INDEX($B$24:$AM$43,MATCH($A28,$A$24:$A$43,0),AK$69)="A",LOWER($A28),INDEX($B$24:$AM$43,MATCH($A28,$A$24:$A$43,0),AK$69)="H",UPPER($A28),INDEX($B$24:$AM$43,MATCH($A28,$A$24:$A$43,0),AK$69)="BLANK","BLANK")</f>
        <v>CHE</v>
      </c>
      <c r="AK74" s="268" cm="1">
        <f t="array" ref="AK74">IFERROR(INDEX($B$47:$AM$66, MATCH(UPPER(AJ74), $A$47:$A$66,0 ), AK$69), "BLANK")</f>
        <v>8.2010582010582045</v>
      </c>
      <c r="AL74" s="269" cm="1">
        <f t="array" ref="AL74">IFERROR(INDEX($B$47:$AM$66, MATCH(UPPER(AM74), $A$47:$A$66, 0), AK$69), "BLANK")</f>
        <v>1.2542684780166773</v>
      </c>
      <c r="AM74" s="359" t="str" cm="1">
        <f t="array" ref="AM74">_xlfn.IFS(INDEX($B$24:$AM$43, MATCH(INDEX($A$3:$AM$22, MATCH(AJ74, $I$3:$I$22, 0), 1), $A$24:$A$43), AK$69)="H", UPPER(INDEX($A$3:$AM$22, MATCH(AJ74, $I$3:$I$22, 0), 1)), INDEX($B$24:$AM$43, MATCH(INDEX($A$3:$AM$22, MATCH(AJ74, $I$3:$I$22, 0), 1), $A$24:$A$43), AK$69)="A", LOWER(INDEX($A$3:$AM$22, MATCH(AJ74, $I$3:$I$22, 0), 1)), INDEX($B$24:$AM$43, MATCH(INDEX($A$3:$AM$22, MATCH(AJ74, $I$3:$I$22, 0), 1), $A$24:$A$43), AK$69)="BLANK", "BLANK,")</f>
        <v>shu</v>
      </c>
      <c r="AN74" s="357"/>
      <c r="AO74" s="257" t="str" cm="1">
        <f t="array" ref="AO74">_xlfn.IFS(INDEX($B$24:$AM$43,MATCH($A28,$A$24:$A$43,0),AP$69)="A",LOWER($A28),INDEX($B$24:$AM$43,MATCH($A28,$A$24:$A$43,0),AP$69)="H",UPPER($A28),INDEX($B$24:$AM$43,MATCH($A28,$A$24:$A$43,0),AP$69)="BLANK","BLANK")</f>
        <v>che</v>
      </c>
      <c r="AP74" s="268" cm="1">
        <f t="array" ref="AP74">IFERROR(INDEX($B$47:$AM$66, MATCH(UPPER(AO74), $A$47:$A$66,0 ), AP$69), "BLANK")</f>
        <v>5.9520476345194888</v>
      </c>
      <c r="AQ74" s="269" cm="1">
        <f t="array" ref="AQ74">IFERROR(INDEX($B$47:$AM$66, MATCH(UPPER(AR74), $A$47:$A$66, 0), AP$69), "BLANK")</f>
        <v>3.4950051402521818</v>
      </c>
      <c r="AR74" s="359" t="str" cm="1">
        <f t="array" ref="AR74">_xlfn.IFS(INDEX($B$24:$AM$43, MATCH(INDEX($A$3:$AM$22, MATCH(AO74, $J$3:$J$22, 0), 1), $A$24:$A$43), AP$69)="H", UPPER(INDEX($A$3:$AM$22, MATCH(AO74, $J$3:$J$22, 0), 1)), INDEX($B$24:$AM$43, MATCH(INDEX($A$3:$AM$22, MATCH(AO74, $J$3:$J$22, 0), 1), $A$24:$A$43), AP$69)="A", LOWER(INDEX($A$3:$AM$22, MATCH(AO74, $J$3:$J$22, 0), 1)), INDEX($B$24:$AM$43, MATCH(INDEX($A$3:$AM$22, MATCH(AO74, $J$3:$J$22, 0), 1), $A$24:$A$43), AP$69)="BLANK", "BLANK,")</f>
        <v>NEW</v>
      </c>
      <c r="AS74" s="357"/>
      <c r="AT74" s="257" t="str" cm="1">
        <f t="array" ref="AT74">_xlfn.IFS(INDEX($B$24:$AM$43,MATCH($A28,$A$24:$A$43,0),AU$69)="A",LOWER($A28),INDEX($B$24:$AM$43,MATCH($A28,$A$24:$A$43,0),AU$69)="H",UPPER($A28),INDEX($B$24:$AM$43,MATCH($A28,$A$24:$A$43,0),AU$69)="BLANK","BLANK")</f>
        <v>CHE</v>
      </c>
      <c r="AU74" s="268" cm="1">
        <f t="array" ref="AU74">IFERROR(INDEX($B$47:$AM$66, MATCH(UPPER(AT74), $A$47:$A$66,0 ), AU$69), "BLANK")</f>
        <v>5.5332440874609548</v>
      </c>
      <c r="AV74" s="269" cm="1">
        <f t="array" ref="AV74">IFERROR(INDEX($B$47:$AM$66, MATCH(UPPER(AW74), $A$47:$A$66, 0), AU$69), "BLANK")</f>
        <v>2.1074627334117424</v>
      </c>
      <c r="AW74" s="359" t="str" cm="1">
        <f t="array" ref="AW74">_xlfn.IFS(INDEX($B$24:$AM$43, MATCH(INDEX($A$3:$AM$22, MATCH(AT74, $K$3:$K$22, 0), 1), $A$24:$A$43), AU$69)="H", UPPER(INDEX($A$3:$AM$22, MATCH(AT74, $K$3:$K$22, 0), 1)), INDEX($B$24:$AM$43, MATCH(INDEX($A$3:$AM$22, MATCH(AT74, $K$3:$K$22, 0), 1), $A$24:$A$43), AU$69)="A", LOWER(INDEX($A$3:$AM$22, MATCH(AT74, $K$3:$K$22, 0), 1)), INDEX($B$24:$AM$43, MATCH(INDEX($A$3:$AM$22, MATCH(AT74, $K$3:$K$22, 0), 1), $A$24:$A$43), AU$69)="BLANK", "BLANK,")</f>
        <v>tot</v>
      </c>
      <c r="AX74" s="357"/>
      <c r="AY74" s="257" t="str" cm="1">
        <f t="array" ref="AY74">_xlfn.IFS(INDEX($B$24:$AM$43,MATCH($A28,$A$24:$A$43,0),AZ$69)="A",LOWER($A28),INDEX($B$24:$AM$43,MATCH($A28,$A$24:$A$43,0),AZ$69)="H",UPPER($A28),INDEX($B$24:$AM$43,MATCH($A28,$A$24:$A$43,0),AZ$69)="BLANK","BLANK")</f>
        <v>CHE</v>
      </c>
      <c r="AZ74" s="268" cm="1">
        <f t="array" ref="AZ74">IFERROR(INDEX($B$47:$AM$66, MATCH(UPPER(AY74), $A$47:$A$66,0 ), AZ$69), "BLANK")</f>
        <v>10</v>
      </c>
      <c r="BA74" s="269" cm="1">
        <f t="array" ref="BA74">IFERROR(INDEX($B$47:$AM$66, MATCH(UPPER(BB74), $A$47:$A$66, 0), AZ$69), "BLANK")</f>
        <v>1.2192656367697001</v>
      </c>
      <c r="BB74" s="359" t="str" cm="1">
        <f t="array" ref="BB74">_xlfn.IFS(INDEX($B$24:$AM$43, MATCH(INDEX($A$3:$AM$22, MATCH(AY74, $L$3:$L$22, 0), 1), $A$24:$A$43), AZ$69)="H", UPPER(INDEX($A$3:$AM$22, MATCH(AY74, $L$3:$L$22, 0), 1)), INDEX($B$24:$AM$43, MATCH(INDEX($A$3:$AM$22, MATCH(AY74, $L$3:$L$22, 0), 1), $A$24:$A$43), AZ$69)="A", LOWER(INDEX($A$3:$AM$22, MATCH(AY74, $L$3:$L$22, 0), 1)), INDEX($B$24:$AM$43, MATCH(INDEX($A$3:$AM$22, MATCH(AY74, $L$3:$L$22, 0), 1), $A$24:$A$43), AZ$69)="BLANK", "BLANK,")</f>
        <v>lee</v>
      </c>
      <c r="BC74" s="357"/>
      <c r="BD74" s="257" t="str" cm="1">
        <f t="array" ref="BD74">_xlfn.IFS(INDEX($B$24:$AM$43,MATCH($A28,$A$24:$A$43,0),BE$69)="A",LOWER($A28),INDEX($B$24:$AM$43,MATCH($A28,$A$24:$A$43,0),BE$69)="H",UPPER($A28),INDEX($B$24:$AM$43,MATCH($A28,$A$24:$A$43,0),BE$69)="BLANK","BLANK")</f>
        <v>che</v>
      </c>
      <c r="BE74" s="268" cm="1">
        <f t="array" ref="BE74">IFERROR(INDEX($B$47:$AM$66, MATCH(UPPER(BD74), $A$47:$A$66,0 ), BE$69), "BLANK")</f>
        <v>4.486597639305665</v>
      </c>
      <c r="BF74" s="269" cm="1">
        <f t="array" ref="BF74">IFERROR(INDEX($B$47:$AM$66, MATCH(UPPER(BG74), $A$47:$A$66, 0), BE$69), "BLANK")</f>
        <v>4.7382414664308845</v>
      </c>
      <c r="BG74" s="359" t="str" cm="1">
        <f t="array" ref="BG74">_xlfn.IFS(INDEX($B$24:$AM$43, MATCH(INDEX($A$3:$AM$22, MATCH(BD74, $M$3:$M$22, 0), 1), $A$24:$A$43), BE$69)="H", UPPER(INDEX($A$3:$AM$22, MATCH(BD74, $M$3:$M$22, 0), 1)), INDEX($B$24:$AM$43, MATCH(INDEX($A$3:$AM$22, MATCH(BD74, $M$3:$M$22, 0), 1), $A$24:$A$43), BE$69)="A", LOWER(INDEX($A$3:$AM$22, MATCH(BD74, $M$3:$M$22, 0), 1)), INDEX($B$24:$AM$43, MATCH(INDEX($A$3:$AM$22, MATCH(BD74, $M$3:$M$22, 0), 1), $A$24:$A$43), BE$69)="BLANK", "BLANK,")</f>
        <v>EVE</v>
      </c>
      <c r="BH74" s="357"/>
      <c r="BI74" s="257" t="str" cm="1">
        <f t="array" ref="BI74">_xlfn.IFS(INDEX($B$24:$AM$43,MATCH($A28,$A$24:$A$43,0),BJ$69)="A",LOWER($A28),INDEX($B$24:$AM$43,MATCH($A28,$A$24:$A$43,0),BJ$69)="H",UPPER($A28),INDEX($B$24:$AM$43,MATCH($A28,$A$24:$A$43,0),BJ$69)="BLANK","BLANK")</f>
        <v>che</v>
      </c>
      <c r="BJ74" s="268" cm="1">
        <f t="array" ref="BJ74">IFERROR(INDEX($B$47:$AM$66, MATCH(UPPER(BI74), $A$47:$A$66,0 ), BJ$69), "BLANK")</f>
        <v>2.4855750921753379</v>
      </c>
      <c r="BK74" s="269" cm="1">
        <f t="array" ref="BK74">IFERROR(INDEX($B$47:$AM$66, MATCH(UPPER(BL74), $A$47:$A$66, 0), BJ$69), "BLANK")</f>
        <v>4.5331910700806786</v>
      </c>
      <c r="BL74" s="359" t="str" cm="1">
        <f t="array" ref="BL74">_xlfn.IFS(INDEX($B$24:$AM$43, MATCH(INDEX($A$3:$AM$22, MATCH(BI74, $N$3:$N$22, 0), 1), $A$24:$A$43), BJ$69)="H", UPPER(INDEX($A$3:$AM$22, MATCH(BI74, $N$3:$N$22, 0), 1)), INDEX($B$24:$AM$43, MATCH(INDEX($A$3:$AM$22, MATCH(BI74, $N$3:$N$22, 0), 1), $A$24:$A$43), BJ$69)="A", LOWER(INDEX($A$3:$AM$22, MATCH(BI74, $N$3:$N$22, 0), 1)), INDEX($B$24:$AM$43, MATCH(INDEX($A$3:$AM$22, MATCH(BI74, $N$3:$N$22, 0), 1), $A$24:$A$43), BJ$69)="BLANK", "BLANK,")</f>
        <v>WOL</v>
      </c>
      <c r="BM74" s="357"/>
      <c r="BN74" s="257" t="str" cm="1">
        <f t="array" ref="BN74">_xlfn.IFS(INDEX($B$24:$AM$43,MATCH($A28,$A$24:$A$43,0),BO$69)="A",LOWER($A28),INDEX($B$24:$AM$43,MATCH($A28,$A$24:$A$43,0),BO$69)="H",UPPER($A28),INDEX($B$24:$AM$43,MATCH($A28,$A$24:$A$43,0),BO$69)="BLANK","BLANK")</f>
        <v>CHE</v>
      </c>
      <c r="BO74" s="268" cm="1">
        <f t="array" ref="BO74">IFERROR(INDEX($B$47:$AM$66, MATCH(UPPER(BN74), $A$47:$A$66,0 ), BO$69), "BLANK")</f>
        <v>6.7391304347826102</v>
      </c>
      <c r="BP74" s="269" cm="1">
        <f t="array" ref="BP74">IFERROR(INDEX($B$47:$AM$66, MATCH(UPPER(BQ74), $A$47:$A$66, 0), BO$69), "BLANK")</f>
        <v>1.9899763449670278</v>
      </c>
      <c r="BQ74" s="359" t="str" cm="1">
        <f t="array" ref="BQ74">_xlfn.IFS(INDEX($B$24:$AM$43, MATCH(INDEX($A$3:$AM$22, MATCH(BN74, $O$3:$O$22, 0), 1), $A$24:$A$43), BO$69)="H", UPPER(INDEX($A$3:$AM$22, MATCH(BN74, $O$3:$O$22, 0), 1)), INDEX($B$24:$AM$43, MATCH(INDEX($A$3:$AM$22, MATCH(BN74, $O$3:$O$22, 0), 1), $A$24:$A$43), BO$69)="A", LOWER(INDEX($A$3:$AM$22, MATCH(BN74, $O$3:$O$22, 0), 1)), INDEX($B$24:$AM$43, MATCH(INDEX($A$3:$AM$22, MATCH(BN74, $O$3:$O$22, 0), 1), $A$24:$A$43), BO$69)="BLANK", "BLANK,")</f>
        <v>whu</v>
      </c>
      <c r="BR74" s="357"/>
      <c r="BS74" s="257" t="str" cm="1">
        <f t="array" ref="BS74">_xlfn.IFS(INDEX($B$24:$AM$43,MATCH($A28,$A$24:$A$43,0),BT$69)="A",LOWER($A28),INDEX($B$24:$AM$43,MATCH($A28,$A$24:$A$43,0),BT$69)="H",UPPER($A28),INDEX($B$24:$AM$43,MATCH($A28,$A$24:$A$43,0),BT$69)="BLANK","BLANK")</f>
        <v>che</v>
      </c>
      <c r="BT74" s="268" cm="1">
        <f t="array" ref="BT74">IFERROR(INDEX($B$47:$AM$66, MATCH(UPPER(BS74), $A$47:$A$66,0 ), BT$69), "BLANK")</f>
        <v>5.6826133794589344</v>
      </c>
      <c r="BU74" s="269" cm="1">
        <f t="array" ref="BU74">IFERROR(INDEX($B$47:$AM$66, MATCH(UPPER(BV74), $A$47:$A$66, 0), BT$69), "BLANK")</f>
        <v>4.5568507311980113</v>
      </c>
      <c r="BV74" s="359" t="str" cm="1">
        <f t="array" ref="BV74">_xlfn.IFS(INDEX($B$24:$AM$43, MATCH(INDEX($A$3:$AM$22, MATCH(BS74, $P$3:$P$22, 0), 1), $A$24:$A$43), BT$69)="H", UPPER(INDEX($A$3:$AM$22, MATCH(BS74, $P$3:$P$22, 0), 1)), INDEX($B$24:$AM$43, MATCH(INDEX($A$3:$AM$22, MATCH(BS74, $P$3:$P$22, 0), 1), $A$24:$A$43), BT$69)="A", LOWER(INDEX($A$3:$AM$22, MATCH(BS74, $P$3:$P$22, 0), 1)), INDEX($B$24:$AM$43, MATCH(INDEX($A$3:$AM$22, MATCH(BS74, $P$3:$P$22, 0), 1), $A$24:$A$43), BT$69)="BLANK", "BLANK,")</f>
        <v>ARS</v>
      </c>
      <c r="BW74" s="357"/>
      <c r="BX74" s="257" t="str" cm="1">
        <f t="array" ref="BX74">_xlfn.IFS(INDEX($B$24:$AM$43,MATCH($A28,$A$24:$A$43,0),BY$69)="A",LOWER($A28),INDEX($B$24:$AM$43,MATCH($A28,$A$24:$A$43,0),BY$69)="H",UPPER($A28),INDEX($B$24:$AM$43,MATCH($A28,$A$24:$A$43,0),BY$69)="BLANK","BLANK")</f>
        <v>CHE</v>
      </c>
      <c r="BY74" s="268" cm="1">
        <f t="array" ref="BY74">IFERROR(INDEX($B$47:$AM$66, MATCH(UPPER(BX74), $A$47:$A$66,0 ), BY$69), "BLANK")</f>
        <v>5.8380414312617717</v>
      </c>
      <c r="BZ74" s="269" cm="1">
        <f t="array" ref="BZ74">IFERROR(INDEX($B$47:$AM$66, MATCH(UPPER(CA74), $A$47:$A$66, 0), BY$69), "BLANK")</f>
        <v>1.4088643601908262</v>
      </c>
      <c r="CA74" s="359" t="str" cm="1">
        <f t="array" ref="CA74">_xlfn.IFS(INDEX($B$24:$AM$43, MATCH(INDEX($A$3:$AM$22, MATCH(BX74, $Q$3:$Q$22, 0), 1), $A$24:$A$43), BY$69)="H", UPPER(INDEX($A$3:$AM$22, MATCH(BX74, $Q$3:$Q$22, 0), 1)), INDEX($B$24:$AM$43, MATCH(INDEX($A$3:$AM$22, MATCH(BX74, $Q$3:$Q$22, 0), 1), $A$24:$A$43), BY$69)="A", LOWER(INDEX($A$3:$AM$22, MATCH(BX74, $Q$3:$Q$22, 0), 1)), INDEX($B$24:$AM$43, MATCH(INDEX($A$3:$AM$22, MATCH(BX74, $Q$3:$Q$22, 0), 1), $A$24:$A$43), BY$69)="BLANK", "BLANK,")</f>
        <v>avl</v>
      </c>
      <c r="CB74" s="357"/>
      <c r="CC74" s="257" t="str" cm="1">
        <f t="array" ref="CC74">_xlfn.IFS(INDEX($B$24:$AM$43,MATCH($A28,$A$24:$A$43,0),CD$69)="A",LOWER($A28),INDEX($B$24:$AM$43,MATCH($A28,$A$24:$A$43,0),CD$69)="H",UPPER($A28),INDEX($B$24:$AM$43,MATCH($A28,$A$24:$A$43,0),CD$69)="BLANK","BLANK")</f>
        <v>CHE</v>
      </c>
      <c r="CD74" s="268" cm="1">
        <f t="array" ref="CD74">IFERROR(INDEX($B$47:$AM$66, MATCH(UPPER(CC74), $A$47:$A$66,0 ), CD$69), "BLANK")</f>
        <v>3.1632653061224496</v>
      </c>
      <c r="CE74" s="269" cm="1">
        <f t="array" ref="CE74">IFERROR(INDEX($B$47:$AM$66, MATCH(UPPER(CF74), $A$47:$A$66, 0), CD$69), "BLANK")</f>
        <v>3.955645161290323</v>
      </c>
      <c r="CF74" s="359" t="str" cm="1">
        <f t="array" ref="CF74">_xlfn.IFS(INDEX($B$24:$AM$43, MATCH(INDEX($A$3:$AM$22, MATCH(CC74, $R$3:$R$22, 0), 1), $A$24:$A$43), CD$69)="H", UPPER(INDEX($A$3:$AM$22, MATCH(CC74, $R$3:$R$22, 0), 1)), INDEX($B$24:$AM$43, MATCH(INDEX($A$3:$AM$22, MATCH(CC74, $R$3:$R$22, 0), 1), $A$24:$A$43), CD$69)="A", LOWER(INDEX($A$3:$AM$22, MATCH(CC74, $R$3:$R$22, 0), 1)), INDEX($B$24:$AM$43, MATCH(INDEX($A$3:$AM$22, MATCH(CC74, $R$3:$R$22, 0), 1), $A$24:$A$43), CD$69)="BLANK", "BLANK,")</f>
        <v>mci</v>
      </c>
      <c r="CG74" s="357"/>
      <c r="CH74" s="257" t="str" cm="1">
        <f t="array" ref="CH74">_xlfn.IFS(INDEX($B$24:$AM$43,MATCH($A28,$A$24:$A$43,0),CI$69)="A",LOWER($A28),INDEX($B$24:$AM$43,MATCH($A28,$A$24:$A$43,0),CI$69)="H",UPPER($A28),INDEX($B$24:$AM$43,MATCH($A28,$A$24:$A$43,0),CI$69)="BLANK","BLANK")</f>
        <v>che</v>
      </c>
      <c r="CI74" s="268" cm="1">
        <f t="array" ref="CI74">IFERROR(INDEX($B$47:$AM$66, MATCH(UPPER(CH74), $A$47:$A$66,0 ), CI$69), "BLANK")</f>
        <v>4.2854742968540318</v>
      </c>
      <c r="CJ74" s="269" cm="1">
        <f t="array" ref="CJ74">IFERROR(INDEX($B$47:$AM$66, MATCH(UPPER(CK74), $A$47:$A$66, 0), CI$69), "BLANK")</f>
        <v>4.7540145738424382</v>
      </c>
      <c r="CK74" s="359" t="str" cm="1">
        <f t="array" ref="CK74">_xlfn.IFS(INDEX($B$24:$AM$43, MATCH(INDEX($A$3:$AM$22, MATCH(CH74, $S$3:$S$22, 0), 1), $A$24:$A$43), CI$69)="H", UPPER(INDEX($A$3:$AM$22, MATCH(CH74, $S$3:$S$22, 0), 1)), INDEX($B$24:$AM$43, MATCH(INDEX($A$3:$AM$22, MATCH(CH74, $S$3:$S$22, 0), 1), $A$24:$A$43), CI$69)="A", LOWER(INDEX($A$3:$AM$22, MATCH(CH74, $S$3:$S$22, 0), 1)), INDEX($B$24:$AM$43, MATCH(INDEX($A$3:$AM$22, MATCH(CH74, $S$3:$S$22, 0), 1), $A$24:$A$43), CI$69)="BLANK", "BLANK,")</f>
        <v>LEI</v>
      </c>
      <c r="CL74" s="357"/>
      <c r="CM74" s="257" t="str" cm="1">
        <f t="array" ref="CM74">_xlfn.IFS(INDEX($B$24:$AM$43,MATCH($A28,$A$24:$A$43,0),CN$69)="A",LOWER($A28),INDEX($B$24:$AM$43,MATCH($A28,$A$24:$A$43,0),CN$69)="H",UPPER($A28),INDEX($B$24:$AM$43,MATCH($A28,$A$24:$A$43,0),CN$69)="BLANK","BLANK")</f>
        <v>che</v>
      </c>
      <c r="CN74" s="268" cm="1">
        <f t="array" ref="CN74">IFERROR(INDEX($B$47:$AM$66, MATCH(UPPER(CM74), $A$47:$A$66,0 ), CN$69), "BLANK")</f>
        <v>6.3342892257271606</v>
      </c>
      <c r="CO74" s="269" cm="1">
        <f t="array" ref="CO74">IFERROR(INDEX($B$47:$AM$66, MATCH(UPPER(CP74), $A$47:$A$66, 0), CN$69), "BLANK")</f>
        <v>2.0839429512145422</v>
      </c>
      <c r="CP74" s="359" t="str" cm="1">
        <f t="array" ref="CP74">_xlfn.IFS(INDEX($B$24:$AM$43, MATCH(INDEX($A$3:$AM$22, MATCH(CM74, $T$3:$T$22, 0), 1), $A$24:$A$43), CN$69)="H", UPPER(INDEX($A$3:$AM$22, MATCH(CM74, $T$3:$T$22, 0), 1)), INDEX($B$24:$AM$43, MATCH(INDEX($A$3:$AM$22, MATCH(CM74, $T$3:$T$22, 0), 1), $A$24:$A$43), CN$69)="A", LOWER(INDEX($A$3:$AM$22, MATCH(CM74, $T$3:$T$22, 0), 1)), INDEX($B$24:$AM$43, MATCH(INDEX($A$3:$AM$22, MATCH(CM74, $T$3:$T$22, 0), 1), $A$24:$A$43), CN$69)="BLANK", "BLANK,")</f>
        <v>FUL</v>
      </c>
      <c r="CQ74" s="357"/>
      <c r="CR74" s="257" t="str" cm="1">
        <f t="array" ref="CR74">_xlfn.IFS(INDEX($B$24:$AM$43,MATCH($A28,$A$24:$A$43,0),CS$69)="A",LOWER($A28),INDEX($B$24:$AM$43,MATCH($A28,$A$24:$A$43,0),CS$69)="H",UPPER($A28),INDEX($B$24:$AM$43,MATCH($A28,$A$24:$A$43,0),CS$69)="BLANK","BLANK")</f>
        <v>CHE</v>
      </c>
      <c r="CS74" s="268" cm="1">
        <f t="array" ref="CS74">IFERROR(INDEX($B$47:$AM$66, MATCH(UPPER(CR74), $A$47:$A$66,0 ), CS$69), "BLANK")</f>
        <v>4.0285899935022744</v>
      </c>
      <c r="CT74" s="269" cm="1">
        <f t="array" ref="CT74">IFERROR(INDEX($B$47:$AM$66, MATCH(UPPER(CU74), $A$47:$A$66, 0), CS$69), "BLANK")</f>
        <v>1.6568011523569131</v>
      </c>
      <c r="CU74" s="359" t="str" cm="1">
        <f t="array" ref="CU74">_xlfn.IFS(INDEX($B$24:$AM$43, MATCH(INDEX($A$3:$AM$22, MATCH(CR74, $U$3:$U$22, 0), 1), $A$24:$A$43), CS$69)="H", UPPER(INDEX($A$3:$AM$22, MATCH(CR74, $U$3:$U$22, 0), 1)), INDEX($B$24:$AM$43, MATCH(INDEX($A$3:$AM$22, MATCH(CR74, $U$3:$U$22, 0), 1), $A$24:$A$43), CS$69)="A", LOWER(INDEX($A$3:$AM$22, MATCH(CR74, $U$3:$U$22, 0), 1)), INDEX($B$24:$AM$43, MATCH(INDEX($A$3:$AM$22, MATCH(CR74, $U$3:$U$22, 0), 1), $A$24:$A$43), CS$69)="BLANK", "BLANK,")</f>
        <v>wol</v>
      </c>
      <c r="CV74" s="357"/>
      <c r="CW74" s="257" t="str" cm="1">
        <f t="array" ref="CW74">_xlfn.IFS(INDEX($B$24:$AM$43,MATCH($A28,$A$24:$A$43,0),CX$69)="A",LOWER($A28),INDEX($B$24:$AM$43,MATCH($A28,$A$24:$A$43,0),CX$69)="H",UPPER($A28),INDEX($B$24:$AM$43,MATCH($A28,$A$24:$A$43,0),CX$69)="BLANK","BLANK")</f>
        <v>CHE</v>
      </c>
      <c r="CX74" s="268" cm="1">
        <f t="array" ref="CX74">IFERROR(INDEX($B$47:$AM$66, MATCH(UPPER(CW74), $A$47:$A$66,0 ), CX$69), "BLANK")</f>
        <v>6.3589743589743595</v>
      </c>
      <c r="CY74" s="269" cm="1">
        <f t="array" ref="CY74">IFERROR(INDEX($B$47:$AM$66, MATCH(UPPER(CZ74), $A$47:$A$66, 0), CX$69), "BLANK")</f>
        <v>1.3255705620382974</v>
      </c>
      <c r="CZ74" s="359" t="str" cm="1">
        <f t="array" ref="CZ74">_xlfn.IFS(INDEX($B$24:$AM$43, MATCH(INDEX($A$3:$AM$22, MATCH(CW74, $V$3:$V$22, 0), 1), $A$24:$A$43), CX$69)="H", UPPER(INDEX($A$3:$AM$22, MATCH(CW74, $V$3:$V$22, 0), 1)), INDEX($B$24:$AM$43, MATCH(INDEX($A$3:$AM$22, MATCH(CW74, $V$3:$V$22, 0), 1), $A$24:$A$43), CX$69)="A", LOWER(INDEX($A$3:$AM$22, MATCH(CW74, $V$3:$V$22, 0), 1)), INDEX($B$24:$AM$43, MATCH(INDEX($A$3:$AM$22, MATCH(CW74, $V$3:$V$22, 0), 1), $A$24:$A$43), CX$69)="BLANK", "BLANK,")</f>
        <v>bur</v>
      </c>
      <c r="DA74" s="357"/>
      <c r="DB74" s="257" t="str" cm="1">
        <f t="array" ref="DB74">_xlfn.IFS(INDEX($B$24:$AM$43,MATCH($A28,$A$24:$A$43,0),DC$69)="A",LOWER($A28),INDEX($B$24:$AM$43,MATCH($A28,$A$24:$A$43,0),DC$69)="H",UPPER($A28),INDEX($B$24:$AM$43,MATCH($A28,$A$24:$A$43,0),DC$69)="BLANK","BLANK")</f>
        <v>che</v>
      </c>
      <c r="DC74" s="268" cm="1">
        <f t="array" ref="DC74">IFERROR(INDEX($B$47:$AM$66, MATCH(UPPER(DB74), $A$47:$A$66,0 ), DC$69), "BLANK")</f>
        <v>4.7434639163651493</v>
      </c>
      <c r="DD74" s="269" cm="1">
        <f t="array" ref="DD74">IFERROR(INDEX($B$47:$AM$66, MATCH(UPPER(DE74), $A$47:$A$66, 0), DC$69), "BLANK")</f>
        <v>3.659360919480577</v>
      </c>
      <c r="DE74" s="359" t="str" cm="1">
        <f t="array" ref="DE74">_xlfn.IFS(INDEX($B$24:$AM$43, MATCH(INDEX($A$3:$AM$22, MATCH(DB74, $W$3:$W$22, 0), 1), $A$24:$A$43), DC$69)="H", UPPER(INDEX($A$3:$AM$22, MATCH(DB74, $W$3:$W$22, 0), 1)), INDEX($B$24:$AM$43, MATCH(INDEX($A$3:$AM$22, MATCH(DB74, $W$3:$W$22, 0), 1), $A$24:$A$43), DC$69)="A", LOWER(INDEX($A$3:$AM$22, MATCH(DB74, $W$3:$W$22, 0), 1)), INDEX($B$24:$AM$43, MATCH(INDEX($A$3:$AM$22, MATCH(DB74, $W$3:$W$22, 0), 1), $A$24:$A$43), DC$69)="BLANK", "BLANK,")</f>
        <v>TOT</v>
      </c>
      <c r="DF74" s="357"/>
      <c r="DG74" s="257" t="str" cm="1">
        <f t="array" ref="DG74">_xlfn.IFS(INDEX($B$24:$AM$43,MATCH($A28,$A$24:$A$43,0),DH$69)="A",LOWER($A28),INDEX($B$24:$AM$43,MATCH($A28,$A$24:$A$43,0),DH$69)="H",UPPER($A28),INDEX($B$24:$AM$43,MATCH($A28,$A$24:$A$43,0),DH$69)="BLANK","BLANK")</f>
        <v>che</v>
      </c>
      <c r="DH74" s="268" cm="1">
        <f t="array" ref="DH74">IFERROR(INDEX($B$47:$AM$66, MATCH(UPPER(DG74), $A$47:$A$66,0 ), DH$69), "BLANK")</f>
        <v>3.6022827422830979</v>
      </c>
      <c r="DI74" s="269" cm="1">
        <f t="array" ref="DI74">IFERROR(INDEX($B$47:$AM$66, MATCH(UPPER(DJ74), $A$47:$A$66, 0), DH$69), "BLANK")</f>
        <v>3.5489491675996967</v>
      </c>
      <c r="DJ74" s="359" t="str" cm="1">
        <f t="array" ref="DJ74">_xlfn.IFS(INDEX($B$24:$AM$43, MATCH(INDEX($A$3:$AM$22, MATCH(DG74, $X$3:$X$22, 0), 1), $A$24:$A$43), DH$69)="H", UPPER(INDEX($A$3:$AM$22, MATCH(DG74, $X$3:$X$22, 0), 1)), INDEX($B$24:$AM$43, MATCH(INDEX($A$3:$AM$22, MATCH(DG74, $X$3:$X$22, 0), 1), $A$24:$A$43), DH$69)="A", LOWER(INDEX($A$3:$AM$22, MATCH(DG74, $X$3:$X$22, 0), 1)), INDEX($B$24:$AM$43, MATCH(INDEX($A$3:$AM$22, MATCH(DG74, $X$3:$X$22, 0), 1), $A$24:$A$43), DH$69)="BLANK", "BLANK,")</f>
        <v>SHU</v>
      </c>
      <c r="DK74" s="357"/>
      <c r="DL74" s="257" t="str" cm="1">
        <f t="array" ref="DL74">_xlfn.IFS(INDEX($B$24:$AM$43,MATCH($A28,$A$24:$A$43,0),DM$69)="A",LOWER($A28),INDEX($B$24:$AM$43,MATCH($A28,$A$24:$A$43,0),DM$69)="H",UPPER($A28),INDEX($B$24:$AM$43,MATCH($A28,$A$24:$A$43,0),DM$69)="BLANK","BLANK")</f>
        <v>CHE</v>
      </c>
      <c r="DM74" s="268" cm="1">
        <f t="array" ref="DM74">IFERROR(INDEX($B$47:$AM$66, MATCH(UPPER(DL74), $A$47:$A$66,0 ), DM$69), "BLANK")</f>
        <v>7.2941176470588243</v>
      </c>
      <c r="DN74" s="269" cm="1">
        <f t="array" ref="DN74">IFERROR(INDEX($B$47:$AM$66, MATCH(UPPER(DO74), $A$47:$A$66, 0), DM$69), "BLANK")</f>
        <v>1.6820809821463967</v>
      </c>
      <c r="DO74" s="359" t="str" cm="1">
        <f t="array" ref="DO74">_xlfn.IFS(INDEX($B$24:$AM$43, MATCH(INDEX($A$3:$AM$22, MATCH(DL74, $Y$3:$Y$22, 0), 1), $A$24:$A$43), DM$69)="H", UPPER(INDEX($A$3:$AM$22, MATCH(DL74, $Y$3:$Y$22, 0), 1)), INDEX($B$24:$AM$43, MATCH(INDEX($A$3:$AM$22, MATCH(DL74, $Y$3:$Y$22, 0), 1), $A$24:$A$43), DM$69)="A", LOWER(INDEX($A$3:$AM$22, MATCH(DL74, $Y$3:$Y$22, 0), 1)), INDEX($B$24:$AM$43, MATCH(INDEX($A$3:$AM$22, MATCH(DL74, $Y$3:$Y$22, 0), 1), $A$24:$A$43), DM$69)="BLANK", "BLANK,")</f>
        <v>new</v>
      </c>
      <c r="DP74" s="357"/>
      <c r="DQ74" s="257" t="str" cm="1">
        <f t="array" ref="DQ74">_xlfn.IFS(INDEX($B$24:$AM$43,MATCH($A28,$A$24:$A$43,0),DR$69)="A",LOWER($A28),INDEX($B$24:$AM$43,MATCH($A28,$A$24:$A$43,0),DR$69)="H",UPPER($A28),INDEX($B$24:$AM$43,MATCH($A28,$A$24:$A$43,0),DR$69)="BLANK","BLANK")</f>
        <v>che</v>
      </c>
      <c r="DR74" s="268" cm="1">
        <f t="array" ref="DR74">IFERROR(INDEX($B$47:$AM$66, MATCH(UPPER(DQ74), $A$47:$A$66,0 ), DR$69), "BLANK")</f>
        <v>4.6338088966728899</v>
      </c>
      <c r="DS74" s="269" cm="1">
        <f t="array" ref="DS74">IFERROR(INDEX($B$47:$AM$66, MATCH(UPPER(DT74), $A$47:$A$66, 0), DR$69), "BLANK")</f>
        <v>3.9890188643820603</v>
      </c>
      <c r="DT74" s="359" t="str" cm="1">
        <f t="array" ref="DT74">_xlfn.IFS(INDEX($B$24:$AM$43, MATCH(INDEX($A$3:$AM$22, MATCH(DQ74, $Z$3:$Z$22, 0), 1), $A$24:$A$43), DR$69)="H", UPPER(INDEX($A$3:$AM$22, MATCH(DQ74, $Z$3:$Z$22, 0), 1)), INDEX($B$24:$AM$43, MATCH(INDEX($A$3:$AM$22, MATCH(DQ74, $Z$3:$Z$22, 0), 1), $A$24:$A$43), DR$69)="A", LOWER(INDEX($A$3:$AM$22, MATCH(DQ74, $Z$3:$Z$22, 0), 1)), INDEX($B$24:$AM$43, MATCH(INDEX($A$3:$AM$22, MATCH(DQ74, $Z$3:$Z$22, 0), 1), $A$24:$A$43), DR$69)="BLANK", "BLANK,")</f>
        <v>SOU</v>
      </c>
      <c r="DU74" s="357"/>
      <c r="DV74" s="257" t="str" cm="1">
        <f t="array" ref="DV74">_xlfn.IFS(INDEX($B$24:$AM$43,MATCH($A28,$A$24:$A$43,0),DW$69)="A",LOWER($A28),INDEX($B$24:$AM$43,MATCH($A28,$A$24:$A$43,0),DW$69)="H",UPPER($A28),INDEX($B$24:$AM$43,MATCH($A28,$A$24:$A$43,0),DW$69)="BLANK","BLANK")</f>
        <v>CHE</v>
      </c>
      <c r="DW74" s="268" cm="1">
        <f t="array" ref="DW74">IFERROR(INDEX($B$47:$AM$66, MATCH(UPPER(DV74), $A$47:$A$66,0 ), DW$69), "BLANK")</f>
        <v>3.4444444444444446</v>
      </c>
      <c r="DX74" s="269" cm="1">
        <f t="array" ref="DX74">IFERROR(INDEX($B$47:$AM$66, MATCH(UPPER(DY74), $A$47:$A$66, 0), DW$69), "BLANK")</f>
        <v>2.307270618863237</v>
      </c>
      <c r="DY74" s="359" t="str" cm="1">
        <f t="array" ref="DY74">_xlfn.IFS(INDEX($B$24:$AM$43, MATCH(INDEX($A$3:$AM$22, MATCH(DV74, $AA$3:$AA$22, 0), 1), $A$24:$A$43), DW$69)="H", UPPER(INDEX($A$3:$AM$22, MATCH(DV74, $AA$3:$AA$22, 0), 1)), INDEX($B$24:$AM$43, MATCH(INDEX($A$3:$AM$22, MATCH(DV74, $AA$3:$AA$22, 0), 1), $A$24:$A$43), DW$69)="A", LOWER(INDEX($A$3:$AM$22, MATCH(DV74, $AA$3:$AA$22, 0), 1)), INDEX($B$24:$AM$43, MATCH(INDEX($A$3:$AM$22, MATCH(DV74, $AA$3:$AA$22, 0), 1), $A$24:$A$43), DW$69)="BLANK", "BLANK,")</f>
        <v>mun</v>
      </c>
      <c r="DZ74" s="357"/>
      <c r="EA74" s="257" t="str" cm="1">
        <f t="array" ref="EA74">_xlfn.IFS(INDEX($B$24:$AM$43,MATCH($A28,$A$24:$A$43,0),EB$69)="A",LOWER($A28),INDEX($B$24:$AM$43,MATCH($A28,$A$24:$A$43,0),EB$69)="H",UPPER($A28),INDEX($B$24:$AM$43,MATCH($A28,$A$24:$A$43,0),EB$69)="BLANK","BLANK")</f>
        <v>CHE</v>
      </c>
      <c r="EB74" s="268" cm="1">
        <f t="array" ref="EB74">IFERROR(INDEX($B$47:$AM$66, MATCH(UPPER(EA74), $A$47:$A$66,0 ), EB$69), "BLANK")</f>
        <v>4.5025417574437192</v>
      </c>
      <c r="EC74" s="269" cm="1">
        <f t="array" ref="EC74">IFERROR(INDEX($B$47:$AM$66, MATCH(UPPER(ED74), $A$47:$A$66, 0), EB$69), "BLANK")</f>
        <v>1.8303569068731749</v>
      </c>
      <c r="ED74" s="359" t="str" cm="1">
        <f t="array" ref="ED74">_xlfn.IFS(INDEX($B$24:$AM$43, MATCH(INDEX($A$3:$AM$22, MATCH(EA74, $AB$3:$AB$22, 0), 1), $A$24:$A$43), EB$69)="H", UPPER(INDEX($A$3:$AM$22, MATCH(EA74, $AB$3:$AB$22, 0), 1)), INDEX($B$24:$AM$43, MATCH(INDEX($A$3:$AM$22, MATCH(EA74, $AB$3:$AB$22, 0), 1), $A$24:$A$43), EB$69)="A", LOWER(INDEX($A$3:$AM$22, MATCH(EA74, $AB$3:$AB$22, 0), 1)), INDEX($B$24:$AM$43, MATCH(INDEX($A$3:$AM$22, MATCH(EA74, $AB$3:$AB$22, 0), 1), $A$24:$A$43), EB$69)="BLANK", "BLANK,")</f>
        <v>eve</v>
      </c>
      <c r="EE74" s="357"/>
      <c r="EF74" s="257" t="str" cm="1">
        <f t="array" ref="EF74">_xlfn.IFS(INDEX($B$24:$AM$43,MATCH($A28,$A$24:$A$43,0),EG$69)="A",LOWER($A28),INDEX($B$24:$AM$43,MATCH($A28,$A$24:$A$43,0),EG$69)="H",UPPER($A28),INDEX($B$24:$AM$43,MATCH($A28,$A$24:$A$43,0),EG$69)="BLANK","BLANK")</f>
        <v>che</v>
      </c>
      <c r="EG74" s="268" cm="1">
        <f t="array" ref="EG74">IFERROR(INDEX($B$47:$AM$66, MATCH(UPPER(EF74), $A$47:$A$66,0 ), EG$69), "BLANK")</f>
        <v>6.3342892257271606</v>
      </c>
      <c r="EH74" s="269" cm="1">
        <f t="array" ref="EH74">IFERROR(INDEX($B$47:$AM$66, MATCH(UPPER(EI74), $A$47:$A$66, 0), EG$69), "BLANK")</f>
        <v>2.0839429512145422</v>
      </c>
      <c r="EI74" s="359" t="str" cm="1">
        <f t="array" ref="EI74">_xlfn.IFS(INDEX($B$24:$AM$43, MATCH(INDEX($A$3:$AM$22, MATCH(EF74, $AC$3:$AC$22, 0), 1), $A$24:$A$43), EG$69)="H", UPPER(INDEX($A$3:$AM$22, MATCH(EF74, $AC$3:$AC$22, 0), 1)), INDEX($B$24:$AM$43, MATCH(INDEX($A$3:$AM$22, MATCH(EF74, $AC$3:$AC$22, 0), 1), $A$24:$A$43), EG$69)="A", LOWER(INDEX($A$3:$AM$22, MATCH(EF74, $AC$3:$AC$22, 0), 1)), INDEX($B$24:$AM$43, MATCH(INDEX($A$3:$AM$22, MATCH(EF74, $AC$3:$AC$22, 0), 1), $A$24:$A$43), EG$69)="BLANK", "BLANK,")</f>
        <v>LEE</v>
      </c>
      <c r="EJ74" s="357"/>
      <c r="EK74" s="257" t="str" cm="1">
        <f t="array" ref="EK74">_xlfn.IFS(INDEX($B$24:$AM$43,MATCH($A28,$A$24:$A$43,0),EL$69)="A",LOWER($A28),INDEX($B$24:$AM$43,MATCH($A28,$A$24:$A$43,0),EL$69)="H",UPPER($A28),INDEX($B$24:$AM$43,MATCH($A28,$A$24:$A$43,0),EL$69)="BLANK","BLANK")</f>
        <v>che</v>
      </c>
      <c r="EL74" s="268" cm="1">
        <f t="array" ref="EL74">IFERROR(INDEX($B$47:$AM$66, MATCH(UPPER(EK74), $A$47:$A$66,0 ), EL$69), "BLANK")</f>
        <v>3.2799882451508817</v>
      </c>
      <c r="EM74" s="269" cm="1">
        <f t="array" ref="EM74">IFERROR(INDEX($B$47:$AM$66, MATCH(UPPER(EN74), $A$47:$A$66, 0), EL$69), "BLANK")</f>
        <v>5.8770598215450978</v>
      </c>
      <c r="EN74" s="359" t="str" cm="1">
        <f t="array" ref="EN74">_xlfn.IFS(INDEX($B$24:$AM$43, MATCH(INDEX($A$3:$AM$22, MATCH(EK74, $AD$3:$AD$22, 0), 1), $A$24:$A$43), EL$69)="H", UPPER(INDEX($A$3:$AM$22, MATCH(EK74, $AD$3:$AD$22, 0), 1)), INDEX($B$24:$AM$43, MATCH(INDEX($A$3:$AM$22, MATCH(EK74, $AD$3:$AD$22, 0), 1), $A$24:$A$43), EL$69)="A", LOWER(INDEX($A$3:$AM$22, MATCH(EK74, $AD$3:$AD$22, 0), 1)), INDEX($B$24:$AM$43, MATCH(INDEX($A$3:$AM$22, MATCH(EK74, $AD$3:$AD$22, 0), 1), $A$24:$A$43), EL$69)="BLANK", "BLANK,")</f>
        <v>LIV</v>
      </c>
      <c r="EO74" s="357"/>
      <c r="EP74" s="257" t="str" cm="1">
        <f t="array" ref="EP74">_xlfn.IFS(INDEX($B$24:$AM$43,MATCH($A28,$A$24:$A$43,0),EQ$69)="A",LOWER($A28),INDEX($B$24:$AM$43,MATCH($A28,$A$24:$A$43,0),EQ$69)="H",UPPER($A28),INDEX($B$24:$AM$43,MATCH($A28,$A$24:$A$43,0),EQ$69)="BLANK","BLANK")</f>
        <v>CHE</v>
      </c>
      <c r="EQ74" s="268" cm="1">
        <f t="array" ref="EQ74">IFERROR(INDEX($B$47:$AM$66, MATCH(UPPER(EP74), $A$47:$A$66,0 ), EQ$69), "BLANK")</f>
        <v>10</v>
      </c>
      <c r="ER74" s="269" cm="1">
        <f t="array" ref="ER74">IFERROR(INDEX($B$47:$AM$66, MATCH(UPPER(ES74), $A$47:$A$66, 0), EQ$69), "BLANK")</f>
        <v>1.2192656367697001</v>
      </c>
      <c r="ES74" s="359" t="str" cm="1">
        <f t="array" ref="ES74">_xlfn.IFS(INDEX($B$24:$AM$43, MATCH(INDEX($A$3:$AM$22, MATCH(EP74, $AE$3:$AE$22, 0), 1), $A$24:$A$43), EQ$69)="H", UPPER(INDEX($A$3:$AM$22, MATCH(EP74, $AE$3:$AE$22, 0), 1)), INDEX($B$24:$AM$43, MATCH(INDEX($A$3:$AM$22, MATCH(EP74, $AE$3:$AE$22, 0), 1), $A$24:$A$43), EQ$69)="A", LOWER(INDEX($A$3:$AM$22, MATCH(EP74, $AE$3:$AE$22, 0), 1)), INDEX($B$24:$AM$43, MATCH(INDEX($A$3:$AM$22, MATCH(EP74, $AE$3:$AE$22, 0), 1), $A$24:$A$43), EQ$69)="BLANK", "BLANK,")</f>
        <v>wba</v>
      </c>
      <c r="ET74" s="357"/>
      <c r="EU74" s="257" t="str" cm="1">
        <f t="array" ref="EU74">_xlfn.IFS(INDEX($B$24:$AM$43,MATCH($A28,$A$24:$A$43,0),EV$69)="A",LOWER($A28),INDEX($B$24:$AM$43,MATCH($A28,$A$24:$A$43,0),EV$69)="H",UPPER($A28),INDEX($B$24:$AM$43,MATCH($A28,$A$24:$A$43,0),EV$69)="BLANK","BLANK")</f>
        <v>che</v>
      </c>
      <c r="EV74" s="268" cm="1">
        <f t="array" ref="EV74">IFERROR(INDEX($B$47:$AM$66, MATCH(UPPER(EU74), $A$47:$A$66,0 ), EV$69), "BLANK")</f>
        <v>3.8357640311347807</v>
      </c>
      <c r="EW74" s="269" cm="1">
        <f t="array" ref="EW74">IFERROR(INDEX($B$47:$AM$66, MATCH(UPPER(EX74), $A$47:$A$66, 0), EV$69), "BLANK")</f>
        <v>3.0284366230184081</v>
      </c>
      <c r="EX74" s="359" t="str" cm="1">
        <f t="array" ref="EX74">_xlfn.IFS(INDEX($B$24:$AM$43, MATCH(INDEX($A$3:$AM$22, MATCH(EU74, $AF$3:$AF$22, 0), 1), $A$24:$A$43), EV$69)="H", UPPER(INDEX($A$3:$AM$22, MATCH(EU74, $AF$3:$AF$22, 0), 1)), INDEX($B$24:$AM$43, MATCH(INDEX($A$3:$AM$22, MATCH(EU74, $AF$3:$AF$22, 0), 1), $A$24:$A$43), EV$69)="A", LOWER(INDEX($A$3:$AM$22, MATCH(EU74, $AF$3:$AF$22, 0), 1)), INDEX($B$24:$AM$43, MATCH(INDEX($A$3:$AM$22, MATCH(EU74, $AF$3:$AF$22, 0), 1), $A$24:$A$43), EV$69)="BLANK", "BLANK,")</f>
        <v>CRY</v>
      </c>
      <c r="EY74" s="357"/>
      <c r="EZ74" s="257" t="str" cm="1">
        <f t="array" ref="EZ74">_xlfn.IFS(INDEX($B$24:$AM$43,MATCH($A28,$A$24:$A$43,0),FA$69)="A",LOWER($A28),INDEX($B$24:$AM$43,MATCH($A28,$A$24:$A$43,0),FA$69)="H",UPPER($A28),INDEX($B$24:$AM$43,MATCH($A28,$A$24:$A$43,0),FA$69)="BLANK","BLANK")</f>
        <v>CHE</v>
      </c>
      <c r="FA74" s="268" cm="1">
        <f t="array" ref="FA74">IFERROR(INDEX($B$47:$AM$66, MATCH(UPPER(EZ74), $A$47:$A$66,0 ), FA$69), "BLANK")</f>
        <v>4.7692307692307701</v>
      </c>
      <c r="FB74" s="269" cm="1">
        <f t="array" ref="FB74">IFERROR(INDEX($B$47:$AM$66, MATCH(UPPER(FC74), $A$47:$A$66, 0), FA$69), "BLANK")</f>
        <v>1.7469010585296874</v>
      </c>
      <c r="FC74" s="359" t="str" cm="1">
        <f t="array" ref="FC74">_xlfn.IFS(INDEX($B$24:$AM$43, MATCH(INDEX($A$3:$AM$22, MATCH(EZ74, $AG$3:$AG$22, 0), 1), $A$24:$A$43), FA$69)="H", UPPER(INDEX($A$3:$AM$22, MATCH(EZ74, $AG$3:$AG$22, 0), 1)), INDEX($B$24:$AM$43, MATCH(INDEX($A$3:$AM$22, MATCH(EZ74, $AG$3:$AG$22, 0), 1), $A$24:$A$43), FA$69)="A", LOWER(INDEX($A$3:$AM$22, MATCH(EZ74, $AG$3:$AG$22, 0), 1)), INDEX($B$24:$AM$43, MATCH(INDEX($A$3:$AM$22, MATCH(EZ74, $AG$3:$AG$22, 0), 1), $A$24:$A$43), FA$69)="BLANK", "BLANK,")</f>
        <v>bha</v>
      </c>
      <c r="FD74" s="357"/>
      <c r="FE74" s="257" t="str" cm="1">
        <f t="array" ref="FE74">_xlfn.IFS(INDEX($B$24:$AM$43,MATCH($A28,$A$24:$A$43,0),FF$69)="A",LOWER($A28),INDEX($B$24:$AM$43,MATCH($A28,$A$24:$A$43,0),FF$69)="H",UPPER($A28),INDEX($B$24:$AM$43,MATCH($A28,$A$24:$A$43,0),FF$69)="BLANK","BLANK")</f>
        <v>che</v>
      </c>
      <c r="FF74" s="268" cm="1">
        <f t="array" ref="FF74">IFERROR(INDEX($B$47:$AM$66, MATCH(UPPER(FE74), $A$47:$A$66,0 ), FF$69), "BLANK")</f>
        <v>6.1002512302384462</v>
      </c>
      <c r="FG74" s="269" cm="1">
        <f t="array" ref="FG74">IFERROR(INDEX($B$47:$AM$66, MATCH(UPPER(FH74), $A$47:$A$66, 0), FF$69), "BLANK")</f>
        <v>4.3852106441831884</v>
      </c>
      <c r="FH74" s="359" t="str" cm="1">
        <f t="array" ref="FH74">_xlfn.IFS(INDEX($B$24:$AM$43, MATCH(INDEX($A$3:$AM$22, MATCH(FE74, $AH$3:$AH$22, 0), 1), $A$24:$A$43), FF$69)="H", UPPER(INDEX($A$3:$AM$22, MATCH(FE74, $AH$3:$AH$22, 0), 1)), INDEX($B$24:$AM$43, MATCH(INDEX($A$3:$AM$22, MATCH(FE74, $AH$3:$AH$22, 0), 1), $A$24:$A$43), FF$69)="A", LOWER(INDEX($A$3:$AM$22, MATCH(FE74, $AH$3:$AH$22, 0), 1)), INDEX($B$24:$AM$43, MATCH(INDEX($A$3:$AM$22, MATCH(FE74, $AH$3:$AH$22, 0), 1), $A$24:$A$43), FF$69)="BLANK", "BLANK,")</f>
        <v>WHU</v>
      </c>
      <c r="FI74" s="357"/>
      <c r="FJ74" s="257" t="str" cm="1">
        <f t="array" ref="FJ74">_xlfn.IFS(INDEX($B$24:$AM$43,MATCH($A28,$A$24:$A$43,0),FK$69)="A",LOWER($A28),INDEX($B$24:$AM$43,MATCH($A28,$A$24:$A$43,0),FK$69)="H",UPPER($A28),INDEX($B$24:$AM$43,MATCH($A28,$A$24:$A$43,0),FK$69)="BLANK","BLANK")</f>
        <v>CHE</v>
      </c>
      <c r="FK74" s="268" cm="1">
        <f t="array" ref="FK74">IFERROR(INDEX($B$47:$AM$66, MATCH(UPPER(FJ74), $A$47:$A$66,0 ), FK$69), "BLANK")</f>
        <v>10</v>
      </c>
      <c r="FL74" s="269" cm="1">
        <f t="array" ref="FL74">IFERROR(INDEX($B$47:$AM$66, MATCH(UPPER(FM74), $A$47:$A$66, 0), FK$69), "BLANK")</f>
        <v>1.2192656367697001</v>
      </c>
      <c r="FM74" s="359" t="str" cm="1">
        <f t="array" ref="FM74">_xlfn.IFS(INDEX($B$24:$AM$43, MATCH(INDEX($A$3:$AM$22, MATCH(FJ74, $AI$3:$AI$22, 0), 1), $A$24:$A$43), FK$69)="H", UPPER(INDEX($A$3:$AM$22, MATCH(FJ74, $AI$3:$AI$22, 0), 1)), INDEX($B$24:$AM$43, MATCH(INDEX($A$3:$AM$22, MATCH(FJ74, $AI$3:$AI$22, 0), 1), $A$24:$A$43), FK$69)="A", LOWER(INDEX($A$3:$AM$22, MATCH(FJ74, $AI$3:$AI$22, 0), 1)), INDEX($B$24:$AM$43, MATCH(INDEX($A$3:$AM$22, MATCH(FJ74, $AI$3:$AI$22, 0), 1), $A$24:$A$43), FK$69)="BLANK", "BLANK,")</f>
        <v>ful</v>
      </c>
      <c r="FN74" s="357"/>
      <c r="FO74" s="257" t="str" cm="1">
        <f t="array" ref="FO74">_xlfn.IFS(INDEX($B$24:$AM$43,MATCH($A28,$A$24:$A$43,0),FP$69)="A",LOWER($A28),INDEX($B$24:$AM$43,MATCH($A28,$A$24:$A$43,0),FP$69)="H",UPPER($A28),INDEX($B$24:$AM$43,MATCH($A28,$A$24:$A$43,0),FP$69)="BLANK","BLANK")</f>
        <v>che</v>
      </c>
      <c r="FP74" s="268" cm="1">
        <f t="array" ref="FP74">IFERROR(INDEX($B$47:$AM$66, MATCH(UPPER(FO74), $A$47:$A$66,0 ), FP$69), "BLANK")</f>
        <v>2.6555289446317714</v>
      </c>
      <c r="FQ74" s="269" cm="1">
        <f t="array" ref="FQ74">IFERROR(INDEX($B$47:$AM$66, MATCH(UPPER(FR74), $A$47:$A$66, 0), FP$69), "BLANK")</f>
        <v>6.6521503197488716</v>
      </c>
      <c r="FR74" s="359" t="str" cm="1">
        <f t="array" ref="FR74">_xlfn.IFS(INDEX($B$24:$AM$43, MATCH(INDEX($A$3:$AM$22, MATCH(FO74, $AJ$3:$AJ$22, 0), 1), $A$24:$A$43), FP$69)="H", UPPER(INDEX($A$3:$AM$22, MATCH(FO74, $AJ$3:$AJ$22, 0), 1)), INDEX($B$24:$AM$43, MATCH(INDEX($A$3:$AM$22, MATCH(FO74, $AJ$3:$AJ$22, 0), 1), $A$24:$A$43), FP$69)="A", LOWER(INDEX($A$3:$AM$22, MATCH(FO74, $AJ$3:$AJ$22, 0), 1)), INDEX($B$24:$AM$43, MATCH(INDEX($A$3:$AM$22, MATCH(FO74, $AJ$3:$AJ$22, 0), 1), $A$24:$A$43), FP$69)="BLANK", "BLANK,")</f>
        <v>MCI</v>
      </c>
      <c r="FS74" s="357"/>
      <c r="FT74" s="257" t="str" cm="1">
        <f t="array" ref="FT74">_xlfn.IFS(INDEX($B$24:$AM$43,MATCH($A28,$A$24:$A$43,0),FU$69)="A",LOWER($A28),INDEX($B$24:$AM$43,MATCH($A28,$A$24:$A$43,0),FU$69)="H",UPPER($A28),INDEX($B$24:$AM$43,MATCH($A28,$A$24:$A$43,0),FU$69)="BLANK","BLANK")</f>
        <v>CHE</v>
      </c>
      <c r="FU74" s="268" cm="1">
        <f t="array" ref="FU74">IFERROR(INDEX($B$47:$AM$66, MATCH(UPPER(FT74), $A$47:$A$66,0 ), FU$69), "BLANK")</f>
        <v>5.5855855855855854</v>
      </c>
      <c r="FV74" s="269" cm="1">
        <f t="array" ref="FV74">IFERROR(INDEX($B$47:$AM$66, MATCH(UPPER(FW74), $A$47:$A$66, 0), FU$69), "BLANK")</f>
        <v>1.4827592472677777</v>
      </c>
      <c r="FW74" s="359" t="str" cm="1">
        <f t="array" ref="FW74">_xlfn.IFS(INDEX($B$24:$AM$43, MATCH(INDEX($A$3:$AM$22, MATCH(FT74, $AK$3:$AK$22, 0), 1), $A$24:$A$43), FU$69)="H", UPPER(INDEX($A$3:$AM$22, MATCH(FT74, $AK$3:$AK$22, 0), 1)), INDEX($B$24:$AM$43, MATCH(INDEX($A$3:$AM$22, MATCH(FT74, $AK$3:$AK$22, 0), 1), $A$24:$A$43), FU$69)="A", LOWER(INDEX($A$3:$AM$22, MATCH(FT74, $AK$3:$AK$22, 0), 1)), INDEX($B$24:$AM$43, MATCH(INDEX($A$3:$AM$22, MATCH(FT74, $AK$3:$AK$22, 0), 1), $A$24:$A$43), FU$69)="BLANK", "BLANK,")</f>
        <v>ars</v>
      </c>
      <c r="FX74" s="357"/>
      <c r="FY74" s="257" t="str" cm="1">
        <f t="array" ref="FY74">_xlfn.IFS(INDEX($B$24:$AM$43,MATCH($A28,$A$24:$A$43,0),FZ$69)="A",LOWER($A28),INDEX($B$24:$AM$43,MATCH($A28,$A$24:$A$43,0),FZ$69)="H",UPPER($A28),INDEX($B$24:$AM$43,MATCH($A28,$A$24:$A$43,0),FZ$69)="BLANK","BLANK")</f>
        <v>CHE</v>
      </c>
      <c r="FZ74" s="268" cm="1">
        <f t="array" ref="FZ74">IFERROR(INDEX($B$47:$AM$66, MATCH(UPPER(FY74), $A$47:$A$66,0 ), FZ$69), "BLANK")</f>
        <v>5.6235827664399087</v>
      </c>
      <c r="GA74" s="269" cm="1">
        <f t="array" ref="GA74">IFERROR(INDEX($B$47:$AM$66, MATCH(UPPER(GB74), $A$47:$A$66, 0), FZ$69), "BLANK")</f>
        <v>2.4137375943227917</v>
      </c>
      <c r="GB74" s="359" t="str" cm="1">
        <f t="array" ref="GB74">_xlfn.IFS(INDEX($B$24:$AM$43, MATCH(INDEX($A$3:$AM$22, MATCH(FY74, $AL$3:$AL$22, 0), 1), $A$24:$A$43), FZ$69)="H", UPPER(INDEX($A$3:$AM$22, MATCH(FY74, $AL$3:$AL$22, 0), 1)), INDEX($B$24:$AM$43, MATCH(INDEX($A$3:$AM$22, MATCH(FY74, $AL$3:$AL$22, 0), 1), $A$24:$A$43), FZ$69)="A", LOWER(INDEX($A$3:$AM$22, MATCH(FY74, $AL$3:$AL$22, 0), 1)), INDEX($B$24:$AM$43, MATCH(INDEX($A$3:$AM$22, MATCH(FY74, $AL$3:$AL$22, 0), 1), $A$24:$A$43), FZ$69)="BLANK", "BLANK,")</f>
        <v>lei</v>
      </c>
      <c r="GC74" s="357"/>
      <c r="GD74" s="257" t="str" cm="1">
        <f t="array" ref="GD74">_xlfn.IFS(INDEX($B$24:$AM$43,MATCH($A28,$A$24:$A$43,0),GE$69)="A",LOWER($A28),INDEX($B$24:$AM$43,MATCH($A28,$A$24:$A$43,0),GE$69)="H",UPPER($A28),INDEX($B$24:$AM$43,MATCH($A28,$A$24:$A$43,0),GE$69)="BLANK","BLANK")</f>
        <v>che</v>
      </c>
      <c r="GE74" s="268" cm="1">
        <f t="array" ref="GE74">IFERROR(INDEX($B$47:$AM$66, MATCH(UPPER(GD74), $A$47:$A$66,0 ), GE$69), "BLANK")</f>
        <v>4.7434639163651493</v>
      </c>
      <c r="GF74" s="269" cm="1">
        <f t="array" ref="GF74">IFERROR(INDEX($B$47:$AM$66, MATCH(UPPER(GG74), $A$47:$A$66, 0), GE$69), "BLANK")</f>
        <v>3.56156765352894</v>
      </c>
      <c r="GG74" s="359" t="str" cm="1">
        <f t="array" ref="GG74">_xlfn.IFS(INDEX($B$24:$AM$43, MATCH(INDEX($A$3:$AM$22, MATCH(GD74, $AM$3:$AM$22, 0), 1), $A$24:$A$43), GE$69)="H", UPPER(INDEX($A$3:$AM$22, MATCH(GD74, $AM$3:$AM$22, 0), 1)), INDEX($B$24:$AM$43, MATCH(INDEX($A$3:$AM$22, MATCH(GD74, $AM$3:$AM$22, 0), 1), $A$24:$A$43), GE$69)="A", LOWER(INDEX($A$3:$AM$22, MATCH(GD74, $AM$3:$AM$22, 0), 1)), INDEX($B$24:$AM$43, MATCH(INDEX($A$3:$AM$22, MATCH(GD74, $AM$3:$AM$22, 0), 1), $A$24:$A$43), GE$69)="BLANK", "BLANK,")</f>
        <v>AVL</v>
      </c>
    </row>
    <row r="75" spans="1:191" hidden="1">
      <c r="A75" s="257" t="str" cm="1">
        <f t="array" ref="A75">_xlfn.IFS(INDEX($B$24:$AM$43,MATCH($A29,$A$24:$A$43,0),B$69)="A",LOWER($A29),INDEX($B$24:$AM$43,MATCH($A29,$A$24:$A$43,0),B$69)="H",UPPER($A29),INDEX($B$24:$AM$43,MATCH($A29,$A$24:$A$43,0),B$69)="BLANK","BLANK")</f>
        <v>CRY</v>
      </c>
      <c r="B75" s="268" cm="1">
        <f t="array" ref="B75">IFERROR(INDEX($B$47:$AM$66, MATCH(UPPER(A75), $A$47:$A$66,0 ), B$69), "BLANK")</f>
        <v>1.8263326981672239</v>
      </c>
      <c r="C75" s="269" cm="1">
        <f t="array" ref="C75">IFERROR(INDEX($B$47:$AM$66, MATCH(UPPER(D75), $A$47:$A$66, 0), B$69), "BLANK")</f>
        <v>4.1304793117574761</v>
      </c>
      <c r="D75" s="359" t="str" cm="1">
        <f t="array" ref="D75">_xlfn.IFS(INDEX($B$24:$AM$43, MATCH(INDEX($A$3:$AM$22, MATCH(A75, $B$3:$B$22, 0), 1), $A$24:$A$43), B$69)="H", UPPER(INDEX($A$3:$AM$22, MATCH(A75, $B$3:$B$22, 0), 1)), INDEX($B$24:$AM$43, MATCH(INDEX($A$3:$AM$22, MATCH(A75, $B$3:$B$22, 0), 1), $A$24:$A$43), B$69)="A", LOWER(INDEX($A$3:$AM$22, MATCH(A75, $B$3:$B$22, 0), 1)), INDEX($B$24:$AM$43, MATCH(INDEX($A$3:$AM$22, MATCH(A75, $B$3:$B$22, 0), 1), $A$24:$A$43), B$69)="BLANK", "BLANK,")</f>
        <v>sou</v>
      </c>
      <c r="E75" s="357"/>
      <c r="F75" s="257" t="str" cm="1">
        <f t="array" ref="F75">_xlfn.IFS(INDEX($B$24:$AM$43,MATCH($A29,$A$24:$A$43,0),G$69)="A",LOWER($A29),INDEX($B$24:$AM$43,MATCH($A29,$A$24:$A$43,0),G$69)="H",UPPER($A29),INDEX($B$24:$AM$43,MATCH($A29,$A$24:$A$43,0),G$69)="BLANK","BLANK")</f>
        <v>cry</v>
      </c>
      <c r="G75" s="268" cm="1">
        <f t="array" ref="G75">IFERROR(INDEX($B$47:$AM$66, MATCH(UPPER(F75), $A$47:$A$66,0 ), G$69), "BLANK")</f>
        <v>1.6659938177349074</v>
      </c>
      <c r="H75" s="269" cm="1">
        <f t="array" ref="H75">IFERROR(INDEX($B$47:$AM$66, MATCH(UPPER(I75), $A$47:$A$66, 0), G$69), "BLANK")</f>
        <v>6.9818394214057351</v>
      </c>
      <c r="I75" s="359" t="str" cm="1">
        <f t="array" ref="I75">_xlfn.IFS(INDEX($B$24:$AM$43, MATCH(INDEX($A$3:$AM$22, MATCH(F75, $C$3:$C$22, 0), 1), $A$24:$A$43), G$69)="H", UPPER(INDEX($A$3:$AM$22, MATCH(F75, $C$3:$C$22, 0), 1)), INDEX($B$24:$AM$43, MATCH(INDEX($A$3:$AM$22, MATCH(F75, $C$3:$C$22, 0), 1), $A$24:$A$43), G$69)="A", LOWER(INDEX($A$3:$AM$22, MATCH(F75, $C$3:$C$22, 0), 1)), INDEX($B$24:$AM$43, MATCH(INDEX($A$3:$AM$22, MATCH(F75, $C$3:$C$22, 0), 1), $A$24:$A$43), G$69)="BLANK", "BLANK,")</f>
        <v>MUN</v>
      </c>
      <c r="J75" s="357"/>
      <c r="K75" s="257" t="str" cm="1">
        <f t="array" ref="K75">_xlfn.IFS(INDEX($B$24:$AM$43,MATCH($A29,$A$24:$A$43,0),L$69)="A",LOWER($A29),INDEX($B$24:$AM$43,MATCH($A29,$A$24:$A$43,0),L$69)="H",UPPER($A29),INDEX($B$24:$AM$43,MATCH($A29,$A$24:$A$43,0),L$69)="BLANK","BLANK")</f>
        <v>CRY</v>
      </c>
      <c r="L75" s="268" cm="1">
        <f t="array" ref="L75">IFERROR(INDEX($B$47:$AM$66, MATCH(UPPER(K75), $A$47:$A$66,0 ), L$69), "BLANK")</f>
        <v>1.9496797867144655</v>
      </c>
      <c r="M75" s="269" cm="1">
        <f t="array" ref="M75">IFERROR(INDEX($B$47:$AM$66, MATCH(UPPER(N75), $A$47:$A$66, 0), L$69), "BLANK")</f>
        <v>2.8020278574354771</v>
      </c>
      <c r="N75" s="359" t="str" cm="1">
        <f t="array" ref="N75">_xlfn.IFS(INDEX($B$24:$AM$43, MATCH(INDEX($A$3:$AM$22, MATCH(K75, $D$3:$D$22, 0), 1), $A$24:$A$43), L$69)="H", UPPER(INDEX($A$3:$AM$22, MATCH(K75, $D$3:$D$22, 0), 1)), INDEX($B$24:$AM$43, MATCH(INDEX($A$3:$AM$22, MATCH(K75, $D$3:$D$22, 0), 1), $A$24:$A$43), L$69)="A", LOWER(INDEX($A$3:$AM$22, MATCH(K75, $D$3:$D$22, 0), 1)), INDEX($B$24:$AM$43, MATCH(INDEX($A$3:$AM$22, MATCH(K75, $D$3:$D$22, 0), 1), $A$24:$A$43), L$69)="BLANK", "BLANK,")</f>
        <v>eve</v>
      </c>
      <c r="O75" s="357"/>
      <c r="P75" s="257" t="str" cm="1">
        <f t="array" ref="P75">_xlfn.IFS(INDEX($B$24:$AM$43,MATCH($A29,$A$24:$A$43,0),Q$69)="A",LOWER($A29),INDEX($B$24:$AM$43,MATCH($A29,$A$24:$A$43,0),Q$69)="H",UPPER($A29),INDEX($B$24:$AM$43,MATCH($A29,$A$24:$A$43,0),Q$69)="BLANK","BLANK")</f>
        <v>cry</v>
      </c>
      <c r="Q75" s="268" cm="1">
        <f t="array" ref="Q75">IFERROR(INDEX($B$47:$AM$66, MATCH(UPPER(P75), $A$47:$A$66,0 ), Q$69), "BLANK")</f>
        <v>1.2192656367697001</v>
      </c>
      <c r="R75" s="269" cm="1">
        <f t="array" ref="R75">IFERROR(INDEX($B$47:$AM$66, MATCH(UPPER(S75), $A$47:$A$66, 0), Q$69), "BLANK")</f>
        <v>8.5048010973936901</v>
      </c>
      <c r="S75" s="359" t="str" cm="1">
        <f t="array" ref="S75">_xlfn.IFS(INDEX($B$24:$AM$43, MATCH(INDEX($A$3:$AM$22, MATCH(P75, $E$3:$E$22, 0), 1), $A$24:$A$43), Q$69)="H", UPPER(INDEX($A$3:$AM$22, MATCH(P75, $E$3:$E$22, 0), 1)), INDEX($B$24:$AM$43, MATCH(INDEX($A$3:$AM$22, MATCH(P75, $E$3:$E$22, 0), 1), $A$24:$A$43), Q$69)="A", LOWER(INDEX($A$3:$AM$22, MATCH(P75, $E$3:$E$22, 0), 1)), INDEX($B$24:$AM$43, MATCH(INDEX($A$3:$AM$22, MATCH(P75, $E$3:$E$22, 0), 1), $A$24:$A$43), Q$69)="BLANK", "BLANK,")</f>
        <v>CHE</v>
      </c>
      <c r="T75" s="357"/>
      <c r="U75" s="257" t="str" cm="1">
        <f t="array" ref="U75">_xlfn.IFS(INDEX($B$24:$AM$43,MATCH($A29,$A$24:$A$43,0),V$69)="A",LOWER($A29),INDEX($B$24:$AM$43,MATCH($A29,$A$24:$A$43,0),V$69)="H",UPPER($A29),INDEX($B$24:$AM$43,MATCH($A29,$A$24:$A$43,0),V$69)="BLANK","BLANK")</f>
        <v>CRY</v>
      </c>
      <c r="V75" s="268" cm="1">
        <f t="array" ref="V75">IFERROR(INDEX($B$47:$AM$66, MATCH(UPPER(U75), $A$47:$A$66,0 ), V$69), "BLANK")</f>
        <v>2.0651608202352452</v>
      </c>
      <c r="W75" s="269" cm="1">
        <f t="array" ref="W75">IFERROR(INDEX($B$47:$AM$66, MATCH(UPPER(X75), $A$47:$A$66, 0), V$69), "BLANK")</f>
        <v>2.6742682871318668</v>
      </c>
      <c r="X75" s="359" t="str" cm="1">
        <f t="array" ref="X75">_xlfn.IFS(INDEX($B$24:$AM$43, MATCH(INDEX($A$3:$AM$22, MATCH(U75, $F$3:$F$22, 0), 1), $A$24:$A$43), V$69)="H", UPPER(INDEX($A$3:$AM$22, MATCH(U75, $F$3:$F$22, 0), 1)), INDEX($B$24:$AM$43, MATCH(INDEX($A$3:$AM$22, MATCH(U75, $F$3:$F$22, 0), 1), $A$24:$A$43), V$69)="A", LOWER(INDEX($A$3:$AM$22, MATCH(U75, $F$3:$F$22, 0), 1)), INDEX($B$24:$AM$43, MATCH(INDEX($A$3:$AM$22, MATCH(U75, $F$3:$F$22, 0), 1), $A$24:$A$43), V$69)="BLANK", "BLANK,")</f>
        <v>bha</v>
      </c>
      <c r="Y75" s="357"/>
      <c r="Z75" s="257" t="str" cm="1">
        <f t="array" ref="Z75">_xlfn.IFS(INDEX($B$24:$AM$43,MATCH($A29,$A$24:$A$43,0),AA$69)="A",LOWER($A29),INDEX($B$24:$AM$43,MATCH($A29,$A$24:$A$43,0),AA$69)="H",UPPER($A29),INDEX($B$24:$AM$43,MATCH($A29,$A$24:$A$43,0),AA$69)="BLANK","BLANK")</f>
        <v>cry</v>
      </c>
      <c r="AA75" s="268" cm="1">
        <f t="array" ref="AA75">IFERROR(INDEX($B$47:$AM$66, MATCH(UPPER(Z75), $A$47:$A$66,0 ), AA$69), "BLANK")</f>
        <v>3.0823433019254396</v>
      </c>
      <c r="AB75" s="269" cm="1">
        <f t="array" ref="AB75">IFERROR(INDEX($B$47:$AM$66, MATCH(UPPER(AC75), $A$47:$A$66, 0), AA$69), "BLANK")</f>
        <v>2.5341775394399062</v>
      </c>
      <c r="AC75" s="359" t="str" cm="1">
        <f t="array" ref="AC75">_xlfn.IFS(INDEX($B$24:$AM$43, MATCH(INDEX($A$3:$AM$22, MATCH(Z75, $G$3:$G$22, 0), 1), $A$24:$A$43), AA$69)="H", UPPER(INDEX($A$3:$AM$22, MATCH(Z75, $G$3:$G$22, 0), 1)), INDEX($B$24:$AM$43, MATCH(INDEX($A$3:$AM$22, MATCH(Z75, $G$3:$G$22, 0), 1), $A$24:$A$43), AA$69)="A", LOWER(INDEX($A$3:$AM$22, MATCH(Z75, $G$3:$G$22, 0), 1)), INDEX($B$24:$AM$43, MATCH(INDEX($A$3:$AM$22, MATCH(Z75, $G$3:$G$22, 0), 1), $A$24:$A$43), AA$69)="BLANK", "BLANK,")</f>
        <v>FUL</v>
      </c>
      <c r="AD75" s="357"/>
      <c r="AE75" s="257" t="str" cm="1">
        <f t="array" ref="AE75">_xlfn.IFS(INDEX($B$24:$AM$43,MATCH($A29,$A$24:$A$43,0),AF$69)="A",LOWER($A29),INDEX($B$24:$AM$43,MATCH($A29,$A$24:$A$43,0),AF$69)="H",UPPER($A29),INDEX($B$24:$AM$43,MATCH($A29,$A$24:$A$43,0),AF$69)="BLANK","BLANK")</f>
        <v>cry</v>
      </c>
      <c r="AF75" s="268" cm="1">
        <f t="array" ref="AF75">IFERROR(INDEX($B$47:$AM$66, MATCH(UPPER(AE75), $A$47:$A$66,0 ), AF$69), "BLANK")</f>
        <v>1.2095115116755426</v>
      </c>
      <c r="AG75" s="269" cm="1">
        <f t="array" ref="AG75">IFERROR(INDEX($B$47:$AM$66, MATCH(UPPER(AH75), $A$47:$A$66, 0), AF$69), "BLANK")</f>
        <v>5.5125842025055167</v>
      </c>
      <c r="AH75" s="359" t="str" cm="1">
        <f t="array" ref="AH75">_xlfn.IFS(INDEX($B$24:$AM$43, MATCH(INDEX($A$3:$AM$22, MATCH(AE75, $H$3:$H$22, 0), 1), $A$24:$A$43), AF$69)="H", UPPER(INDEX($A$3:$AM$22, MATCH(AE75, $H$3:$H$22, 0), 1)), INDEX($B$24:$AM$43, MATCH(INDEX($A$3:$AM$22, MATCH(AE75, $H$3:$H$22, 0), 1), $A$24:$A$43), AF$69)="A", LOWER(INDEX($A$3:$AM$22, MATCH(AE75, $H$3:$H$22, 0), 1)), INDEX($B$24:$AM$43, MATCH(INDEX($A$3:$AM$22, MATCH(AE75, $H$3:$H$22, 0), 1), $A$24:$A$43), AF$69)="BLANK", "BLANK,")</f>
        <v>WOL</v>
      </c>
      <c r="AI75" s="357"/>
      <c r="AJ75" s="257" t="str" cm="1">
        <f t="array" ref="AJ75">_xlfn.IFS(INDEX($B$24:$AM$43,MATCH($A29,$A$24:$A$43,0),AK$69)="A",LOWER($A29),INDEX($B$24:$AM$43,MATCH($A29,$A$24:$A$43,0),AK$69)="H",UPPER($A29),INDEX($B$24:$AM$43,MATCH($A29,$A$24:$A$43,0),AK$69)="BLANK","BLANK")</f>
        <v>CRY</v>
      </c>
      <c r="AK75" s="268" cm="1">
        <f t="array" ref="AK75">IFERROR(INDEX($B$47:$AM$66, MATCH(UPPER(AJ75), $A$47:$A$66,0 ), AK$69), "BLANK")</f>
        <v>4.3301759133964817</v>
      </c>
      <c r="AL75" s="269" cm="1">
        <f t="array" ref="AL75">IFERROR(INDEX($B$47:$AM$66, MATCH(UPPER(AM75), $A$47:$A$66, 0), AK$69), "BLANK")</f>
        <v>1.8665301106104049</v>
      </c>
      <c r="AM75" s="359" t="str" cm="1">
        <f t="array" ref="AM75">_xlfn.IFS(INDEX($B$24:$AM$43, MATCH(INDEX($A$3:$AM$22, MATCH(AJ75, $I$3:$I$22, 0), 1), $A$24:$A$43), AK$69)="H", UPPER(INDEX($A$3:$AM$22, MATCH(AJ75, $I$3:$I$22, 0), 1)), INDEX($B$24:$AM$43, MATCH(INDEX($A$3:$AM$22, MATCH(AJ75, $I$3:$I$22, 0), 1), $A$24:$A$43), AK$69)="A", LOWER(INDEX($A$3:$AM$22, MATCH(AJ75, $I$3:$I$22, 0), 1)), INDEX($B$24:$AM$43, MATCH(INDEX($A$3:$AM$22, MATCH(AJ75, $I$3:$I$22, 0), 1), $A$24:$A$43), AK$69)="BLANK", "BLANK,")</f>
        <v>lee</v>
      </c>
      <c r="AN75" s="357"/>
      <c r="AO75" s="257" t="str" cm="1">
        <f t="array" ref="AO75">_xlfn.IFS(INDEX($B$24:$AM$43,MATCH($A29,$A$24:$A$43,0),AP$69)="A",LOWER($A29),INDEX($B$24:$AM$43,MATCH($A29,$A$24:$A$43,0),AP$69)="H",UPPER($A29),INDEX($B$24:$AM$43,MATCH($A29,$A$24:$A$43,0),AP$69)="BLANK","BLANK")</f>
        <v>cry</v>
      </c>
      <c r="AP75" s="268" cm="1">
        <f t="array" ref="AP75">IFERROR(INDEX($B$47:$AM$66, MATCH(UPPER(AO75), $A$47:$A$66,0 ), AP$69), "BLANK")</f>
        <v>3.0543219991806629</v>
      </c>
      <c r="AQ75" s="269" cm="1">
        <f t="array" ref="AQ75">IFERROR(INDEX($B$47:$AM$66, MATCH(UPPER(AR75), $A$47:$A$66, 0), AP$69), "BLANK")</f>
        <v>5.9453047996124218</v>
      </c>
      <c r="AR75" s="359" t="str" cm="1">
        <f t="array" ref="AR75">_xlfn.IFS(INDEX($B$24:$AM$43, MATCH(INDEX($A$3:$AM$22, MATCH(AO75, $J$3:$J$22, 0), 1), $A$24:$A$43), AP$69)="H", UPPER(INDEX($A$3:$AM$22, MATCH(AO75, $J$3:$J$22, 0), 1)), INDEX($B$24:$AM$43, MATCH(INDEX($A$3:$AM$22, MATCH(AO75, $J$3:$J$22, 0), 1), $A$24:$A$43), AP$69)="A", LOWER(INDEX($A$3:$AM$22, MATCH(AO75, $J$3:$J$22, 0), 1)), INDEX($B$24:$AM$43, MATCH(INDEX($A$3:$AM$22, MATCH(AO75, $J$3:$J$22, 0), 1), $A$24:$A$43), AP$69)="BLANK", "BLANK,")</f>
        <v>BUR</v>
      </c>
      <c r="AS75" s="357"/>
      <c r="AT75" s="257" t="str" cm="1">
        <f t="array" ref="AT75">_xlfn.IFS(INDEX($B$24:$AM$43,MATCH($A29,$A$24:$A$43,0),AU$69)="A",LOWER($A29),INDEX($B$24:$AM$43,MATCH($A29,$A$24:$A$43,0),AU$69)="H",UPPER($A29),INDEX($B$24:$AM$43,MATCH($A29,$A$24:$A$43,0),AU$69)="BLANK","BLANK")</f>
        <v>CRY</v>
      </c>
      <c r="AU75" s="268" cm="1">
        <f t="array" ref="AU75">IFERROR(INDEX($B$47:$AM$66, MATCH(UPPER(AT75), $A$47:$A$66,0 ), AU$69), "BLANK")</f>
        <v>3.1584812544774343</v>
      </c>
      <c r="AV75" s="269" cm="1">
        <f t="array" ref="AV75">IFERROR(INDEX($B$47:$AM$66, MATCH(UPPER(AW75), $A$47:$A$66, 0), AU$69), "BLANK")</f>
        <v>2.5750375529154712</v>
      </c>
      <c r="AW75" s="359" t="str" cm="1">
        <f t="array" ref="AW75">_xlfn.IFS(INDEX($B$24:$AM$43, MATCH(INDEX($A$3:$AM$22, MATCH(AT75, $K$3:$K$22, 0), 1), $A$24:$A$43), AU$69)="H", UPPER(INDEX($A$3:$AM$22, MATCH(AT75, $K$3:$K$22, 0), 1)), INDEX($B$24:$AM$43, MATCH(INDEX($A$3:$AM$22, MATCH(AT75, $K$3:$K$22, 0), 1), $A$24:$A$43), AU$69)="A", LOWER(INDEX($A$3:$AM$22, MATCH(AT75, $K$3:$K$22, 0), 1)), INDEX($B$24:$AM$43, MATCH(INDEX($A$3:$AM$22, MATCH(AT75, $K$3:$K$22, 0), 1), $A$24:$A$43), AU$69)="BLANK", "BLANK,")</f>
        <v>new</v>
      </c>
      <c r="AX75" s="357"/>
      <c r="AY75" s="257" t="str" cm="1">
        <f t="array" ref="AY75">_xlfn.IFS(INDEX($B$24:$AM$43,MATCH($A29,$A$24:$A$43,0),AZ$69)="A",LOWER($A29),INDEX($B$24:$AM$43,MATCH($A29,$A$24:$A$43,0),AZ$69)="H",UPPER($A29),INDEX($B$24:$AM$43,MATCH($A29,$A$24:$A$43,0),AZ$69)="BLANK","BLANK")</f>
        <v>cry</v>
      </c>
      <c r="AZ75" s="268" cm="1">
        <f t="array" ref="AZ75">IFERROR(INDEX($B$47:$AM$66, MATCH(UPPER(AY75), $A$47:$A$66,0 ), AZ$69), "BLANK")</f>
        <v>3.0823433019254396</v>
      </c>
      <c r="BA75" s="269" cm="1">
        <f t="array" ref="BA75">IFERROR(INDEX($B$47:$AM$66, MATCH(UPPER(BB75), $A$47:$A$66, 0), AZ$69), "BLANK")</f>
        <v>2.5341775394399062</v>
      </c>
      <c r="BB75" s="359" t="str" cm="1">
        <f t="array" ref="BB75">_xlfn.IFS(INDEX($B$24:$AM$43, MATCH(INDEX($A$3:$AM$22, MATCH(AY75, $L$3:$L$22, 0), 1), $A$24:$A$43), AZ$69)="H", UPPER(INDEX($A$3:$AM$22, MATCH(AY75, $L$3:$L$22, 0), 1)), INDEX($B$24:$AM$43, MATCH(INDEX($A$3:$AM$22, MATCH(AY75, $L$3:$L$22, 0), 1), $A$24:$A$43), AZ$69)="A", LOWER(INDEX($A$3:$AM$22, MATCH(AY75, $L$3:$L$22, 0), 1)), INDEX($B$24:$AM$43, MATCH(INDEX($A$3:$AM$22, MATCH(AY75, $L$3:$L$22, 0), 1), $A$24:$A$43), AZ$69)="BLANK", "BLANK,")</f>
        <v>WBA</v>
      </c>
      <c r="BC75" s="357"/>
      <c r="BD75" s="257" t="str" cm="1">
        <f t="array" ref="BD75">_xlfn.IFS(INDEX($B$24:$AM$43,MATCH($A29,$A$24:$A$43,0),BE$69)="A",LOWER($A29),INDEX($B$24:$AM$43,MATCH($A29,$A$24:$A$43,0),BE$69)="H",UPPER($A29),INDEX($B$24:$AM$43,MATCH($A29,$A$24:$A$43,0),BE$69)="BLANK","BLANK")</f>
        <v>CRY</v>
      </c>
      <c r="BE75" s="268" cm="1">
        <f t="array" ref="BE75">IFERROR(INDEX($B$47:$AM$66, MATCH(UPPER(BD75), $A$47:$A$66,0 ), BE$69), "BLANK")</f>
        <v>2.3959920270466926</v>
      </c>
      <c r="BF75" s="269" cm="1">
        <f t="array" ref="BF75">IFERROR(INDEX($B$47:$AM$66, MATCH(UPPER(BG75), $A$47:$A$66, 0), BE$69), "BLANK")</f>
        <v>3.226239246210568</v>
      </c>
      <c r="BG75" s="359" t="str" cm="1">
        <f t="array" ref="BG75">_xlfn.IFS(INDEX($B$24:$AM$43, MATCH(INDEX($A$3:$AM$22, MATCH(BD75, $M$3:$M$22, 0), 1), $A$24:$A$43), BE$69)="H", UPPER(INDEX($A$3:$AM$22, MATCH(BD75, $M$3:$M$22, 0), 1)), INDEX($B$24:$AM$43, MATCH(INDEX($A$3:$AM$22, MATCH(BD75, $M$3:$M$22, 0), 1), $A$24:$A$43), BE$69)="A", LOWER(INDEX($A$3:$AM$22, MATCH(BD75, $M$3:$M$22, 0), 1)), INDEX($B$24:$AM$43, MATCH(INDEX($A$3:$AM$22, MATCH(BD75, $M$3:$M$22, 0), 1), $A$24:$A$43), BE$69)="BLANK", "BLANK,")</f>
        <v>tot</v>
      </c>
      <c r="BH75" s="357"/>
      <c r="BI75" s="257" t="str" cm="1">
        <f t="array" ref="BI75">_xlfn.IFS(INDEX($B$24:$AM$43,MATCH($A29,$A$24:$A$43,0),BJ$69)="A",LOWER($A29),INDEX($B$24:$AM$43,MATCH($A29,$A$24:$A$43,0),BJ$69)="H",UPPER($A29),INDEX($B$24:$AM$43,MATCH($A29,$A$24:$A$43,0),BJ$69)="BLANK","BLANK")</f>
        <v>cry</v>
      </c>
      <c r="BJ75" s="268" cm="1">
        <f t="array" ref="BJ75">IFERROR(INDEX($B$47:$AM$66, MATCH(UPPER(BI75), $A$47:$A$66,0 ), BJ$69), "BLANK")</f>
        <v>2.9684575253081138</v>
      </c>
      <c r="BK75" s="269" cm="1">
        <f t="array" ref="BK75">IFERROR(INDEX($B$47:$AM$66, MATCH(UPPER(BL75), $A$47:$A$66, 0), BJ$69), "BLANK")</f>
        <v>5.3326326969388154</v>
      </c>
      <c r="BL75" s="359" t="str" cm="1">
        <f t="array" ref="BL75">_xlfn.IFS(INDEX($B$24:$AM$43, MATCH(INDEX($A$3:$AM$22, MATCH(BI75, $N$3:$N$22, 0), 1), $A$24:$A$43), BJ$69)="H", UPPER(INDEX($A$3:$AM$22, MATCH(BI75, $N$3:$N$22, 0), 1)), INDEX($B$24:$AM$43, MATCH(INDEX($A$3:$AM$22, MATCH(BI75, $N$3:$N$22, 0), 1), $A$24:$A$43), BJ$69)="A", LOWER(INDEX($A$3:$AM$22, MATCH(BI75, $N$3:$N$22, 0), 1)), INDEX($B$24:$AM$43, MATCH(INDEX($A$3:$AM$22, MATCH(BI75, $N$3:$N$22, 0), 1), $A$24:$A$43), BJ$69)="BLANK", "BLANK,")</f>
        <v>WHU</v>
      </c>
      <c r="BM75" s="357"/>
      <c r="BN75" s="257" t="str" cm="1">
        <f t="array" ref="BN75">_xlfn.IFS(INDEX($B$24:$AM$43,MATCH($A29,$A$24:$A$43,0),BO$69)="A",LOWER($A29),INDEX($B$24:$AM$43,MATCH($A29,$A$24:$A$43,0),BO$69)="H",UPPER($A29),INDEX($B$24:$AM$43,MATCH($A29,$A$24:$A$43,0),BO$69)="BLANK","BLANK")</f>
        <v>CRY</v>
      </c>
      <c r="BO75" s="268" cm="1">
        <f t="array" ref="BO75">IFERROR(INDEX($B$47:$AM$66, MATCH(UPPER(BN75), $A$47:$A$66,0 ), BO$69), "BLANK")</f>
        <v>2.1383584757513492</v>
      </c>
      <c r="BP75" s="269" cm="1">
        <f t="array" ref="BP75">IFERROR(INDEX($B$47:$AM$66, MATCH(UPPER(BQ75), $A$47:$A$66, 0), BO$69), "BLANK")</f>
        <v>3.7665505940188444</v>
      </c>
      <c r="BQ75" s="359" t="str" cm="1">
        <f t="array" ref="BQ75">_xlfn.IFS(INDEX($B$24:$AM$43, MATCH(INDEX($A$3:$AM$22, MATCH(BN75, $O$3:$O$22, 0), 1), $A$24:$A$43), BO$69)="H", UPPER(INDEX($A$3:$AM$22, MATCH(BN75, $O$3:$O$22, 0), 1)), INDEX($B$24:$AM$43, MATCH(INDEX($A$3:$AM$22, MATCH(BN75, $O$3:$O$22, 0), 1), $A$24:$A$43), BO$69)="A", LOWER(INDEX($A$3:$AM$22, MATCH(BN75, $O$3:$O$22, 0), 1)), INDEX($B$24:$AM$43, MATCH(INDEX($A$3:$AM$22, MATCH(BN75, $O$3:$O$22, 0), 1), $A$24:$A$43), BO$69)="BLANK", "BLANK,")</f>
        <v>liv</v>
      </c>
      <c r="BR75" s="357"/>
      <c r="BS75" s="257" t="str" cm="1">
        <f t="array" ref="BS75">_xlfn.IFS(INDEX($B$24:$AM$43,MATCH($A29,$A$24:$A$43,0),BT$69)="A",LOWER($A29),INDEX($B$24:$AM$43,MATCH($A29,$A$24:$A$43,0),BT$69)="H",UPPER($A29),INDEX($B$24:$AM$43,MATCH($A29,$A$24:$A$43,0),BT$69)="BLANK","BLANK")</f>
        <v>cry</v>
      </c>
      <c r="BT75" s="268" cm="1">
        <f t="array" ref="BT75">IFERROR(INDEX($B$47:$AM$66, MATCH(UPPER(BS75), $A$47:$A$66,0 ), BT$69), "BLANK")</f>
        <v>2.3082280757166846</v>
      </c>
      <c r="BU75" s="269" cm="1">
        <f t="array" ref="BU75">IFERROR(INDEX($B$47:$AM$66, MATCH(UPPER(BV75), $A$47:$A$66, 0), BT$69), "BLANK")</f>
        <v>4.3310421465753155</v>
      </c>
      <c r="BV75" s="359" t="str" cm="1">
        <f t="array" ref="BV75">_xlfn.IFS(INDEX($B$24:$AM$43, MATCH(INDEX($A$3:$AM$22, MATCH(BS75, $P$3:$P$22, 0), 1), $A$24:$A$43), BT$69)="H", UPPER(INDEX($A$3:$AM$22, MATCH(BS75, $P$3:$P$22, 0), 1)), INDEX($B$24:$AM$43, MATCH(INDEX($A$3:$AM$22, MATCH(BS75, $P$3:$P$22, 0), 1), $A$24:$A$43), BT$69)="A", LOWER(INDEX($A$3:$AM$22, MATCH(BS75, $P$3:$P$22, 0), 1)), INDEX($B$24:$AM$43, MATCH(INDEX($A$3:$AM$22, MATCH(BS75, $P$3:$P$22, 0), 1), $A$24:$A$43), BT$69)="BLANK", "BLANK,")</f>
        <v>AVL</v>
      </c>
      <c r="BW75" s="357"/>
      <c r="BX75" s="257" t="str" cm="1">
        <f t="array" ref="BX75">_xlfn.IFS(INDEX($B$24:$AM$43,MATCH($A29,$A$24:$A$43,0),BY$69)="A",LOWER($A29),INDEX($B$24:$AM$43,MATCH($A29,$A$24:$A$43,0),BY$69)="H",UPPER($A29),INDEX($B$24:$AM$43,MATCH($A29,$A$24:$A$43,0),BY$69)="BLANK","BLANK")</f>
        <v>CRY</v>
      </c>
      <c r="BY75" s="268" cm="1">
        <f t="array" ref="BY75">IFERROR(INDEX($B$47:$AM$66, MATCH(UPPER(BX75), $A$47:$A$66,0 ), BY$69), "BLANK")</f>
        <v>2.4351102642229647</v>
      </c>
      <c r="BZ75" s="269" cm="1">
        <f t="array" ref="BZ75">IFERROR(INDEX($B$47:$AM$66, MATCH(UPPER(CA75), $A$47:$A$66, 0), BY$69), "BLANK")</f>
        <v>3.6951044653830389</v>
      </c>
      <c r="CA75" s="359" t="str" cm="1">
        <f t="array" ref="CA75">_xlfn.IFS(INDEX($B$24:$AM$43, MATCH(INDEX($A$3:$AM$22, MATCH(BX75, $Q$3:$Q$22, 0), 1), $A$24:$A$43), BY$69)="H", UPPER(INDEX($A$3:$AM$22, MATCH(BX75, $Q$3:$Q$22, 0), 1)), INDEX($B$24:$AM$43, MATCH(INDEX($A$3:$AM$22, MATCH(BX75, $Q$3:$Q$22, 0), 1), $A$24:$A$43), BY$69)="A", LOWER(INDEX($A$3:$AM$22, MATCH(BX75, $Q$3:$Q$22, 0), 1)), INDEX($B$24:$AM$43, MATCH(INDEX($A$3:$AM$22, MATCH(BX75, $Q$3:$Q$22, 0), 1), $A$24:$A$43), BY$69)="BLANK", "BLANK,")</f>
        <v>lei</v>
      </c>
      <c r="CB75" s="357"/>
      <c r="CC75" s="257" t="str" cm="1">
        <f t="array" ref="CC75">_xlfn.IFS(INDEX($B$24:$AM$43,MATCH($A29,$A$24:$A$43,0),CD$69)="A",LOWER($A29),INDEX($B$24:$AM$43,MATCH($A29,$A$24:$A$43,0),CD$69)="H",UPPER($A29),INDEX($B$24:$AM$43,MATCH($A29,$A$24:$A$43,0),CD$69)="BLANK","BLANK")</f>
        <v>CRY</v>
      </c>
      <c r="CD75" s="268" cm="1">
        <f t="array" ref="CD75">IFERROR(INDEX($B$47:$AM$66, MATCH(UPPER(CC75), $A$47:$A$66,0 ), CD$69), "BLANK")</f>
        <v>3.5512024686584911</v>
      </c>
      <c r="CE75" s="269" cm="1">
        <f t="array" ref="CE75">IFERROR(INDEX($B$47:$AM$66, MATCH(UPPER(CF75), $A$47:$A$66, 0), CD$69), "BLANK")</f>
        <v>1.9201147070872588</v>
      </c>
      <c r="CF75" s="359" t="str" cm="1">
        <f t="array" ref="CF75">_xlfn.IFS(INDEX($B$24:$AM$43, MATCH(INDEX($A$3:$AM$22, MATCH(CC75, $R$3:$R$22, 0), 1), $A$24:$A$43), CD$69)="H", UPPER(INDEX($A$3:$AM$22, MATCH(CC75, $R$3:$R$22, 0), 1)), INDEX($B$24:$AM$43, MATCH(INDEX($A$3:$AM$22, MATCH(CC75, $R$3:$R$22, 0), 1), $A$24:$A$43), CD$69)="A", LOWER(INDEX($A$3:$AM$22, MATCH(CC75, $R$3:$R$22, 0), 1)), INDEX($B$24:$AM$43, MATCH(INDEX($A$3:$AM$22, MATCH(CC75, $R$3:$R$22, 0), 1), $A$24:$A$43), CD$69)="BLANK", "BLANK,")</f>
        <v>shu</v>
      </c>
      <c r="CG75" s="357"/>
      <c r="CH75" s="257" t="str" cm="1">
        <f t="array" ref="CH75">_xlfn.IFS(INDEX($B$24:$AM$43,MATCH($A29,$A$24:$A$43,0),CI$69)="A",LOWER($A29),INDEX($B$24:$AM$43,MATCH($A29,$A$24:$A$43,0),CI$69)="H",UPPER($A29),INDEX($B$24:$AM$43,MATCH($A29,$A$24:$A$43,0),CI$69)="BLANK","BLANK")</f>
        <v>cry</v>
      </c>
      <c r="CI75" s="268" cm="1">
        <f t="array" ref="CI75">IFERROR(INDEX($B$47:$AM$66, MATCH(UPPER(CH75), $A$47:$A$66,0 ), CI$69), "BLANK")</f>
        <v>2.7652297934968963</v>
      </c>
      <c r="CJ75" s="269" cm="1">
        <f t="array" ref="CJ75">IFERROR(INDEX($B$47:$AM$66, MATCH(UPPER(CK75), $A$47:$A$66, 0), CI$69), "BLANK")</f>
        <v>5.5413555188025185</v>
      </c>
      <c r="CK75" s="359" t="str" cm="1">
        <f t="array" ref="CK75">_xlfn.IFS(INDEX($B$24:$AM$43, MATCH(INDEX($A$3:$AM$22, MATCH(CH75, $S$3:$S$22, 0), 1), $A$24:$A$43), CI$69)="H", UPPER(INDEX($A$3:$AM$22, MATCH(CH75, $S$3:$S$22, 0), 1)), INDEX($B$24:$AM$43, MATCH(INDEX($A$3:$AM$22, MATCH(CH75, $S$3:$S$22, 0), 1), $A$24:$A$43), CI$69)="A", LOWER(INDEX($A$3:$AM$22, MATCH(CH75, $S$3:$S$22, 0), 1)), INDEX($B$24:$AM$43, MATCH(INDEX($A$3:$AM$22, MATCH(CH75, $S$3:$S$22, 0), 1), $A$24:$A$43), CI$69)="BLANK", "BLANK,")</f>
        <v>ARS</v>
      </c>
      <c r="CL75" s="357"/>
      <c r="CM75" s="257" t="str" cm="1">
        <f t="array" ref="CM75">_xlfn.IFS(INDEX($B$24:$AM$43,MATCH($A29,$A$24:$A$43,0),CN$69)="A",LOWER($A29),INDEX($B$24:$AM$43,MATCH($A29,$A$24:$A$43,0),CN$69)="H",UPPER($A29),INDEX($B$24:$AM$43,MATCH($A29,$A$24:$A$43,0),CN$69)="BLANK","BLANK")</f>
        <v>cry</v>
      </c>
      <c r="CN75" s="268" cm="1">
        <f t="array" ref="CN75">IFERROR(INDEX($B$47:$AM$66, MATCH(UPPER(CM75), $A$47:$A$66,0 ), CN$69), "BLANK")</f>
        <v>1.2922131534995114</v>
      </c>
      <c r="CO75" s="269" cm="1">
        <f t="array" ref="CO75">IFERROR(INDEX($B$47:$AM$66, MATCH(UPPER(CP75), $A$47:$A$66, 0), CN$69), "BLANK")</f>
        <v>8.0893432900649849</v>
      </c>
      <c r="CP75" s="359" t="str" cm="1">
        <f t="array" ref="CP75">_xlfn.IFS(INDEX($B$24:$AM$43, MATCH(INDEX($A$3:$AM$22, MATCH(CM75, $T$3:$T$22, 0), 1), $A$24:$A$43), CN$69)="H", UPPER(INDEX($A$3:$AM$22, MATCH(CM75, $T$3:$T$22, 0), 1)), INDEX($B$24:$AM$43, MATCH(INDEX($A$3:$AM$22, MATCH(CM75, $T$3:$T$22, 0), 1), $A$24:$A$43), CN$69)="A", LOWER(INDEX($A$3:$AM$22, MATCH(CM75, $T$3:$T$22, 0), 1)), INDEX($B$24:$AM$43, MATCH(INDEX($A$3:$AM$22, MATCH(CM75, $T$3:$T$22, 0), 1), $A$24:$A$43), CN$69)="BLANK", "BLANK,")</f>
        <v>MCI</v>
      </c>
      <c r="CQ75" s="357"/>
      <c r="CR75" s="257" t="str" cm="1">
        <f t="array" ref="CR75">_xlfn.IFS(INDEX($B$24:$AM$43,MATCH($A29,$A$24:$A$43,0),CS$69)="A",LOWER($A29),INDEX($B$24:$AM$43,MATCH($A29,$A$24:$A$43,0),CS$69)="H",UPPER($A29),INDEX($B$24:$AM$43,MATCH($A29,$A$24:$A$43,0),CS$69)="BLANK","BLANK")</f>
        <v>CRY</v>
      </c>
      <c r="CS75" s="268" cm="1">
        <f t="array" ref="CS75">IFERROR(INDEX($B$47:$AM$66, MATCH(UPPER(CR75), $A$47:$A$66,0 ), CS$69), "BLANK")</f>
        <v>2.9181620285932817</v>
      </c>
      <c r="CT75" s="269" cm="1">
        <f t="array" ref="CT75">IFERROR(INDEX($B$47:$AM$66, MATCH(UPPER(CU75), $A$47:$A$66, 0), CS$69), "BLANK")</f>
        <v>3.0463835404433515</v>
      </c>
      <c r="CU75" s="359" t="str" cm="1">
        <f t="array" ref="CU75">_xlfn.IFS(INDEX($B$24:$AM$43, MATCH(INDEX($A$3:$AM$22, MATCH(CR75, $U$3:$U$22, 0), 1), $A$24:$A$43), CS$69)="H", UPPER(INDEX($A$3:$AM$22, MATCH(CR75, $U$3:$U$22, 0), 1)), INDEX($B$24:$AM$43, MATCH(INDEX($A$3:$AM$22, MATCH(CR75, $U$3:$U$22, 0), 1), $A$24:$A$43), CS$69)="A", LOWER(INDEX($A$3:$AM$22, MATCH(CR75, $U$3:$U$22, 0), 1)), INDEX($B$24:$AM$43, MATCH(INDEX($A$3:$AM$22, MATCH(CR75, $U$3:$U$22, 0), 1), $A$24:$A$43), CS$69)="BLANK", "BLANK,")</f>
        <v>whu</v>
      </c>
      <c r="CV75" s="357"/>
      <c r="CW75" s="257" t="str" cm="1">
        <f t="array" ref="CW75">_xlfn.IFS(INDEX($B$24:$AM$43,MATCH($A29,$A$24:$A$43,0),CX$69)="A",LOWER($A29),INDEX($B$24:$AM$43,MATCH($A29,$A$24:$A$43,0),CX$69)="H",UPPER($A29),INDEX($B$24:$AM$43,MATCH($A29,$A$24:$A$43,0),CX$69)="BLANK","BLANK")</f>
        <v>CRY</v>
      </c>
      <c r="CX75" s="268" cm="1">
        <f t="array" ref="CX75">IFERROR(INDEX($B$47:$AM$66, MATCH(UPPER(CW75), $A$47:$A$66,0 ), CX$69), "BLANK")</f>
        <v>1.7444503354813641</v>
      </c>
      <c r="CY75" s="269" cm="1">
        <f t="array" ref="CY75">IFERROR(INDEX($B$47:$AM$66, MATCH(UPPER(CZ75), $A$47:$A$66, 0), CX$69), "BLANK")</f>
        <v>2.5363375665710768</v>
      </c>
      <c r="CZ75" s="359" t="str" cm="1">
        <f t="array" ref="CZ75">_xlfn.IFS(INDEX($B$24:$AM$43, MATCH(INDEX($A$3:$AM$22, MATCH(CW75, $V$3:$V$22, 0), 1), $A$24:$A$43), CX$69)="H", UPPER(INDEX($A$3:$AM$22, MATCH(CW75, $V$3:$V$22, 0), 1)), INDEX($B$24:$AM$43, MATCH(INDEX($A$3:$AM$22, MATCH(CW75, $V$3:$V$22, 0), 1), $A$24:$A$43), CX$69)="A", LOWER(INDEX($A$3:$AM$22, MATCH(CW75, $V$3:$V$22, 0), 1)), INDEX($B$24:$AM$43, MATCH(INDEX($A$3:$AM$22, MATCH(CW75, $V$3:$V$22, 0), 1), $A$24:$A$43), CX$69)="BLANK", "BLANK,")</f>
        <v>wol</v>
      </c>
      <c r="DA75" s="357"/>
      <c r="DB75" s="257" t="str" cm="1">
        <f t="array" ref="DB75">_xlfn.IFS(INDEX($B$24:$AM$43,MATCH($A29,$A$24:$A$43,0),DC$69)="A",LOWER($A29),INDEX($B$24:$AM$43,MATCH($A29,$A$24:$A$43,0),DC$69)="H",UPPER($A29),INDEX($B$24:$AM$43,MATCH($A29,$A$24:$A$43,0),DC$69)="BLANK","BLANK")</f>
        <v>cry</v>
      </c>
      <c r="DC75" s="268" cm="1">
        <f t="array" ref="DC75">IFERROR(INDEX($B$47:$AM$66, MATCH(UPPER(DB75), $A$47:$A$66,0 ), DC$69), "BLANK")</f>
        <v>2.8963398268092502</v>
      </c>
      <c r="DD75" s="269" cm="1">
        <f t="array" ref="DD75">IFERROR(INDEX($B$47:$AM$66, MATCH(UPPER(DE75), $A$47:$A$66, 0), DC$69), "BLANK")</f>
        <v>4.2500988433930846</v>
      </c>
      <c r="DE75" s="359" t="str" cm="1">
        <f t="array" ref="DE75">_xlfn.IFS(INDEX($B$24:$AM$43, MATCH(INDEX($A$3:$AM$22, MATCH(DB75, $W$3:$W$22, 0), 1), $A$24:$A$43), DC$69)="H", UPPER(INDEX($A$3:$AM$22, MATCH(DB75, $W$3:$W$22, 0), 1)), INDEX($B$24:$AM$43, MATCH(INDEX($A$3:$AM$22, MATCH(DB75, $W$3:$W$22, 0), 1), $A$24:$A$43), DC$69)="A", LOWER(INDEX($A$3:$AM$22, MATCH(DB75, $W$3:$W$22, 0), 1)), INDEX($B$24:$AM$43, MATCH(INDEX($A$3:$AM$22, MATCH(DB75, $W$3:$W$22, 0), 1), $A$24:$A$43), DC$69)="BLANK", "BLANK,")</f>
        <v>NEW</v>
      </c>
      <c r="DF75" s="357"/>
      <c r="DG75" s="257" t="str" cm="1">
        <f t="array" ref="DG75">_xlfn.IFS(INDEX($B$24:$AM$43,MATCH($A29,$A$24:$A$43,0),DH$69)="A",LOWER($A29),INDEX($B$24:$AM$43,MATCH($A29,$A$24:$A$43,0),DH$69)="H",UPPER($A29),INDEX($B$24:$AM$43,MATCH($A29,$A$24:$A$43,0),DH$69)="BLANK","BLANK")</f>
        <v>cry</v>
      </c>
      <c r="DH75" s="268" cm="1">
        <f t="array" ref="DH75">IFERROR(INDEX($B$47:$AM$66, MATCH(UPPER(DG75), $A$47:$A$66,0 ), DH$69), "BLANK")</f>
        <v>3.0823433019254396</v>
      </c>
      <c r="DI75" s="269" cm="1">
        <f t="array" ref="DI75">IFERROR(INDEX($B$47:$AM$66, MATCH(UPPER(DJ75), $A$47:$A$66, 0), DH$69), "BLANK")</f>
        <v>2.5341775394399062</v>
      </c>
      <c r="DJ75" s="359" t="str" cm="1">
        <f t="array" ref="DJ75">_xlfn.IFS(INDEX($B$24:$AM$43, MATCH(INDEX($A$3:$AM$22, MATCH(DG75, $X$3:$X$22, 0), 1), $A$24:$A$43), DH$69)="H", UPPER(INDEX($A$3:$AM$22, MATCH(DG75, $X$3:$X$22, 0), 1)), INDEX($B$24:$AM$43, MATCH(INDEX($A$3:$AM$22, MATCH(DG75, $X$3:$X$22, 0), 1), $A$24:$A$43), DH$69)="A", LOWER(INDEX($A$3:$AM$22, MATCH(DG75, $X$3:$X$22, 0), 1)), INDEX($B$24:$AM$43, MATCH(INDEX($A$3:$AM$22, MATCH(DG75, $X$3:$X$22, 0), 1), $A$24:$A$43), DH$69)="BLANK", "BLANK,")</f>
        <v>LEE</v>
      </c>
      <c r="DK75" s="357"/>
      <c r="DL75" s="257" t="str" cm="1">
        <f t="array" ref="DL75">_xlfn.IFS(INDEX($B$24:$AM$43,MATCH($A29,$A$24:$A$43,0),DM$69)="A",LOWER($A29),INDEX($B$24:$AM$43,MATCH($A29,$A$24:$A$43,0),DM$69)="H",UPPER($A29),INDEX($B$24:$AM$43,MATCH($A29,$A$24:$A$43,0),DM$69)="BLANK","BLANK")</f>
        <v>CRY</v>
      </c>
      <c r="DM75" s="268" cm="1">
        <f t="array" ref="DM75">IFERROR(INDEX($B$47:$AM$66, MATCH(UPPER(DL75), $A$47:$A$66,0 ), DM$69), "BLANK")</f>
        <v>2.7535477603136602</v>
      </c>
      <c r="DN75" s="269" cm="1">
        <f t="array" ref="DN75">IFERROR(INDEX($B$47:$AM$66, MATCH(UPPER(DO75), $A$47:$A$66, 0), DM$69), "BLANK")</f>
        <v>2.0292685147252945</v>
      </c>
      <c r="DO75" s="359" t="str" cm="1">
        <f t="array" ref="DO75">_xlfn.IFS(INDEX($B$24:$AM$43, MATCH(INDEX($A$3:$AM$22, MATCH(DL75, $Y$3:$Y$22, 0), 1), $A$24:$A$43), DM$69)="H", UPPER(INDEX($A$3:$AM$22, MATCH(DL75, $Y$3:$Y$22, 0), 1)), INDEX($B$24:$AM$43, MATCH(INDEX($A$3:$AM$22, MATCH(DL75, $Y$3:$Y$22, 0), 1), $A$24:$A$43), DM$69)="A", LOWER(INDEX($A$3:$AM$22, MATCH(DL75, $Y$3:$Y$22, 0), 1)), INDEX($B$24:$AM$43, MATCH(INDEX($A$3:$AM$22, MATCH(DL75, $Y$3:$Y$22, 0), 1), $A$24:$A$43), DM$69)="BLANK", "BLANK,")</f>
        <v>bur</v>
      </c>
      <c r="DP75" s="357"/>
      <c r="DQ75" s="257" t="str" cm="1">
        <f t="array" ref="DQ75">_xlfn.IFS(INDEX($B$24:$AM$43,MATCH($A29,$A$24:$A$43,0),DR$69)="A",LOWER($A29),INDEX($B$24:$AM$43,MATCH($A29,$A$24:$A$43,0),DR$69)="H",UPPER($A29),INDEX($B$24:$AM$43,MATCH($A29,$A$24:$A$43,0),DR$69)="BLANK","BLANK")</f>
        <v>cry</v>
      </c>
      <c r="DR75" s="268" cm="1">
        <f t="array" ref="DR75">IFERROR(INDEX($B$47:$AM$66, MATCH(UPPER(DQ75), $A$47:$A$66,0 ), DR$69), "BLANK")</f>
        <v>2.2548685899991474</v>
      </c>
      <c r="DS75" s="269" cm="1">
        <f t="array" ref="DS75">IFERROR(INDEX($B$47:$AM$66, MATCH(UPPER(DT75), $A$47:$A$66, 0), DR$69), "BLANK")</f>
        <v>3.984251880808789</v>
      </c>
      <c r="DT75" s="359" t="str" cm="1">
        <f t="array" ref="DT75">_xlfn.IFS(INDEX($B$24:$AM$43, MATCH(INDEX($A$3:$AM$22, MATCH(DQ75, $Z$3:$Z$22, 0), 1), $A$24:$A$43), DR$69)="H", UPPER(INDEX($A$3:$AM$22, MATCH(DQ75, $Z$3:$Z$22, 0), 1)), INDEX($B$24:$AM$43, MATCH(INDEX($A$3:$AM$22, MATCH(DQ75, $Z$3:$Z$22, 0), 1), $A$24:$A$43), DR$69)="A", LOWER(INDEX($A$3:$AM$22, MATCH(DQ75, $Z$3:$Z$22, 0), 1)), INDEX($B$24:$AM$43, MATCH(INDEX($A$3:$AM$22, MATCH(DQ75, $Z$3:$Z$22, 0), 1), $A$24:$A$43), DR$69)="BLANK", "BLANK,")</f>
        <v>BHA</v>
      </c>
      <c r="DU75" s="357"/>
      <c r="DV75" s="257" t="str" cm="1">
        <f t="array" ref="DV75">_xlfn.IFS(INDEX($B$24:$AM$43,MATCH($A29,$A$24:$A$43,0),DW$69)="A",LOWER($A29),INDEX($B$24:$AM$43,MATCH($A29,$A$24:$A$43,0),DW$69)="H",UPPER($A29),INDEX($B$24:$AM$43,MATCH($A29,$A$24:$A$43,0),DW$69)="BLANK","BLANK")</f>
        <v>CRY</v>
      </c>
      <c r="DW75" s="268" cm="1">
        <f t="array" ref="DW75">IFERROR(INDEX($B$47:$AM$66, MATCH(UPPER(DV75), $A$47:$A$66,0 ), DW$69), "BLANK")</f>
        <v>4.3301759133964817</v>
      </c>
      <c r="DX75" s="269" cm="1">
        <f t="array" ref="DX75">IFERROR(INDEX($B$47:$AM$66, MATCH(UPPER(DY75), $A$47:$A$66, 0), DW$69), "BLANK")</f>
        <v>1.8665301106104049</v>
      </c>
      <c r="DY75" s="359" t="str" cm="1">
        <f t="array" ref="DY75">_xlfn.IFS(INDEX($B$24:$AM$43, MATCH(INDEX($A$3:$AM$22, MATCH(DV75, $AA$3:$AA$22, 0), 1), $A$24:$A$43), DW$69)="H", UPPER(INDEX($A$3:$AM$22, MATCH(DV75, $AA$3:$AA$22, 0), 1)), INDEX($B$24:$AM$43, MATCH(INDEX($A$3:$AM$22, MATCH(DV75, $AA$3:$AA$22, 0), 1), $A$24:$A$43), DW$69)="A", LOWER(INDEX($A$3:$AM$22, MATCH(DV75, $AA$3:$AA$22, 0), 1)), INDEX($B$24:$AM$43, MATCH(INDEX($A$3:$AM$22, MATCH(DV75, $AA$3:$AA$22, 0), 1), $A$24:$A$43), DW$69)="BLANK", "BLANK,")</f>
        <v>ful</v>
      </c>
      <c r="DZ75" s="357"/>
      <c r="EA75" s="257" t="str" cm="1">
        <f t="array" ref="EA75">_xlfn.IFS(INDEX($B$24:$AM$43,MATCH($A29,$A$24:$A$43,0),EB$69)="A",LOWER($A29),INDEX($B$24:$AM$43,MATCH($A29,$A$24:$A$43,0),EB$69)="H",UPPER($A29),INDEX($B$24:$AM$43,MATCH($A29,$A$24:$A$43,0),EB$69)="BLANK","BLANK")</f>
        <v>cry</v>
      </c>
      <c r="EB75" s="268" cm="1">
        <f t="array" ref="EB75">IFERROR(INDEX($B$47:$AM$66, MATCH(UPPER(EA75), $A$47:$A$66,0 ), EB$69), "BLANK")</f>
        <v>2.3082280757166846</v>
      </c>
      <c r="EC75" s="269" cm="1">
        <f t="array" ref="EC75">IFERROR(INDEX($B$47:$AM$66, MATCH(UPPER(ED75), $A$47:$A$66, 0), EB$69), "BLANK")</f>
        <v>4.4499635872695897</v>
      </c>
      <c r="ED75" s="359" t="str" cm="1">
        <f t="array" ref="ED75">_xlfn.IFS(INDEX($B$24:$AM$43, MATCH(INDEX($A$3:$AM$22, MATCH(EA75, $AB$3:$AB$22, 0), 1), $A$24:$A$43), EB$69)="H", UPPER(INDEX($A$3:$AM$22, MATCH(EA75, $AB$3:$AB$22, 0), 1)), INDEX($B$24:$AM$43, MATCH(INDEX($A$3:$AM$22, MATCH(EA75, $AB$3:$AB$22, 0), 1), $A$24:$A$43), EB$69)="A", LOWER(INDEX($A$3:$AM$22, MATCH(EA75, $AB$3:$AB$22, 0), 1)), INDEX($B$24:$AM$43, MATCH(INDEX($A$3:$AM$22, MATCH(EA75, $AB$3:$AB$22, 0), 1), $A$24:$A$43), EB$69)="BLANK", "BLANK,")</f>
        <v>TOT</v>
      </c>
      <c r="EE75" s="357"/>
      <c r="EF75" s="257" t="str" cm="1">
        <f t="array" ref="EF75">_xlfn.IFS(INDEX($B$24:$AM$43,MATCH($A29,$A$24:$A$43,0),EG$69)="A",LOWER($A29),INDEX($B$24:$AM$43,MATCH($A29,$A$24:$A$43,0),EG$69)="H",UPPER($A29),INDEX($B$24:$AM$43,MATCH($A29,$A$24:$A$43,0),EG$69)="BLANK","BLANK")</f>
        <v>CRY</v>
      </c>
      <c r="EG75" s="268" cm="1">
        <f t="array" ref="EG75">IFERROR(INDEX($B$47:$AM$66, MATCH(UPPER(EF75), $A$47:$A$66,0 ), EG$69), "BLANK")</f>
        <v>4.3301759133964817</v>
      </c>
      <c r="EH75" s="269" cm="1">
        <f t="array" ref="EH75">IFERROR(INDEX($B$47:$AM$66, MATCH(UPPER(EI75), $A$47:$A$66, 0), EG$69), "BLANK")</f>
        <v>1.8665301106104049</v>
      </c>
      <c r="EI75" s="359" t="str" cm="1">
        <f t="array" ref="EI75">_xlfn.IFS(INDEX($B$24:$AM$43, MATCH(INDEX($A$3:$AM$22, MATCH(EF75, $AC$3:$AC$22, 0), 1), $A$24:$A$43), EG$69)="H", UPPER(INDEX($A$3:$AM$22, MATCH(EF75, $AC$3:$AC$22, 0), 1)), INDEX($B$24:$AM$43, MATCH(INDEX($A$3:$AM$22, MATCH(EF75, $AC$3:$AC$22, 0), 1), $A$24:$A$43), EG$69)="A", LOWER(INDEX($A$3:$AM$22, MATCH(EF75, $AC$3:$AC$22, 0), 1)), INDEX($B$24:$AM$43, MATCH(INDEX($A$3:$AM$22, MATCH(EF75, $AC$3:$AC$22, 0), 1), $A$24:$A$43), EG$69)="BLANK", "BLANK,")</f>
        <v>wba</v>
      </c>
      <c r="EJ75" s="357"/>
      <c r="EK75" s="257" t="str" cm="1">
        <f t="array" ref="EK75">_xlfn.IFS(INDEX($B$24:$AM$43,MATCH($A29,$A$24:$A$43,0),EL$69)="A",LOWER($A29),INDEX($B$24:$AM$43,MATCH($A29,$A$24:$A$43,0),EL$69)="H",UPPER($A29),INDEX($B$24:$AM$43,MATCH($A29,$A$24:$A$43,0),EL$69)="BLANK","BLANK")</f>
        <v>CRY</v>
      </c>
      <c r="EL75" s="268" cm="1">
        <f t="array" ref="EL75">IFERROR(INDEX($B$47:$AM$66, MATCH(UPPER(EK75), $A$47:$A$66,0 ), EL$69), "BLANK")</f>
        <v>1.4915050368365659</v>
      </c>
      <c r="EM75" s="269" cm="1">
        <f t="array" ref="EM75">IFERROR(INDEX($B$47:$AM$66, MATCH(UPPER(EN75), $A$47:$A$66, 0), EL$69), "BLANK")</f>
        <v>3.5321179844326092</v>
      </c>
      <c r="EN75" s="359" t="str" cm="1">
        <f t="array" ref="EN75">_xlfn.IFS(INDEX($B$24:$AM$43, MATCH(INDEX($A$3:$AM$22, MATCH(EK75, $AD$3:$AD$22, 0), 1), $A$24:$A$43), EL$69)="H", UPPER(INDEX($A$3:$AM$22, MATCH(EK75, $AD$3:$AD$22, 0), 1)), INDEX($B$24:$AM$43, MATCH(INDEX($A$3:$AM$22, MATCH(EK75, $AD$3:$AD$22, 0), 1), $A$24:$A$43), EL$69)="A", LOWER(INDEX($A$3:$AM$22, MATCH(EK75, $AD$3:$AD$22, 0), 1)), INDEX($B$24:$AM$43, MATCH(INDEX($A$3:$AM$22, MATCH(EK75, $AD$3:$AD$22, 0), 1), $A$24:$A$43), EL$69)="BLANK", "BLANK,")</f>
        <v>mun</v>
      </c>
      <c r="EO75" s="357"/>
      <c r="EP75" s="257" t="str" cm="1">
        <f t="array" ref="EP75">_xlfn.IFS(INDEX($B$24:$AM$43,MATCH($A29,$A$24:$A$43,0),EQ$69)="A",LOWER($A29),INDEX($B$24:$AM$43,MATCH($A29,$A$24:$A$43,0),EQ$69)="H",UPPER($A29),INDEX($B$24:$AM$43,MATCH($A29,$A$24:$A$43,0),EQ$69)="BLANK","BLANK")</f>
        <v>cry</v>
      </c>
      <c r="EQ75" s="268" cm="1">
        <f t="array" ref="EQ75">IFERROR(INDEX($B$47:$AM$66, MATCH(UPPER(EP75), $A$47:$A$66,0 ), EQ$69), "BLANK")</f>
        <v>2.1832337755876221</v>
      </c>
      <c r="ER75" s="269" cm="1">
        <f t="array" ref="ER75">IFERROR(INDEX($B$47:$AM$66, MATCH(UPPER(ES75), $A$47:$A$66, 0), EQ$69), "BLANK")</f>
        <v>5.7619356104128654</v>
      </c>
      <c r="ES75" s="359" t="str" cm="1">
        <f t="array" ref="ES75">_xlfn.IFS(INDEX($B$24:$AM$43, MATCH(INDEX($A$3:$AM$22, MATCH(EP75, $AE$3:$AE$22, 0), 1), $A$24:$A$43), EQ$69)="H", UPPER(INDEX($A$3:$AM$22, MATCH(EP75, $AE$3:$AE$22, 0), 1)), INDEX($B$24:$AM$43, MATCH(INDEX($A$3:$AM$22, MATCH(EP75, $AE$3:$AE$22, 0), 1), $A$24:$A$43), EQ$69)="A", LOWER(INDEX($A$3:$AM$22, MATCH(EP75, $AE$3:$AE$22, 0), 1)), INDEX($B$24:$AM$43, MATCH(INDEX($A$3:$AM$22, MATCH(EP75, $AE$3:$AE$22, 0), 1), $A$24:$A$43), EQ$69)="BLANK", "BLANK,")</f>
        <v>EVE</v>
      </c>
      <c r="ET75" s="357"/>
      <c r="EU75" s="257" t="str" cm="1">
        <f t="array" ref="EU75">_xlfn.IFS(INDEX($B$24:$AM$43,MATCH($A29,$A$24:$A$43,0),EV$69)="A",LOWER($A29),INDEX($B$24:$AM$43,MATCH($A29,$A$24:$A$43,0),EV$69)="H",UPPER($A29),INDEX($B$24:$AM$43,MATCH($A29,$A$24:$A$43,0),EV$69)="BLANK","BLANK")</f>
        <v>CRY</v>
      </c>
      <c r="EV75" s="268" cm="1">
        <f t="array" ref="EV75">IFERROR(INDEX($B$47:$AM$66, MATCH(UPPER(EU75), $A$47:$A$66,0 ), EV$69), "BLANK")</f>
        <v>3.0284366230184081</v>
      </c>
      <c r="EW75" s="269" cm="1">
        <f t="array" ref="EW75">IFERROR(INDEX($B$47:$AM$66, MATCH(UPPER(EX75), $A$47:$A$66, 0), EV$69), "BLANK")</f>
        <v>3.8357640311347807</v>
      </c>
      <c r="EX75" s="359" t="str" cm="1">
        <f t="array" ref="EX75">_xlfn.IFS(INDEX($B$24:$AM$43, MATCH(INDEX($A$3:$AM$22, MATCH(EU75, $AF$3:$AF$22, 0), 1), $A$24:$A$43), EV$69)="H", UPPER(INDEX($A$3:$AM$22, MATCH(EU75, $AF$3:$AF$22, 0), 1)), INDEX($B$24:$AM$43, MATCH(INDEX($A$3:$AM$22, MATCH(EU75, $AF$3:$AF$22, 0), 1), $A$24:$A$43), EV$69)="A", LOWER(INDEX($A$3:$AM$22, MATCH(EU75, $AF$3:$AF$22, 0), 1)), INDEX($B$24:$AM$43, MATCH(INDEX($A$3:$AM$22, MATCH(EU75, $AF$3:$AF$22, 0), 1), $A$24:$A$43), EV$69)="BLANK", "BLANK,")</f>
        <v>che</v>
      </c>
      <c r="EY75" s="357"/>
      <c r="EZ75" s="257" t="str" cm="1">
        <f t="array" ref="EZ75">_xlfn.IFS(INDEX($B$24:$AM$43,MATCH($A29,$A$24:$A$43,0),FA$69)="A",LOWER($A29),INDEX($B$24:$AM$43,MATCH($A29,$A$24:$A$43,0),FA$69)="H",UPPER($A29),INDEX($B$24:$AM$43,MATCH($A29,$A$24:$A$43,0),FA$69)="BLANK","BLANK")</f>
        <v>cry</v>
      </c>
      <c r="FA75" s="268" cm="1">
        <f t="array" ref="FA75">IFERROR(INDEX($B$47:$AM$66, MATCH(UPPER(EZ75), $A$47:$A$66,0 ), FA$69), "BLANK")</f>
        <v>2.2548685899991474</v>
      </c>
      <c r="FB75" s="269" cm="1">
        <f t="array" ref="FB75">IFERROR(INDEX($B$47:$AM$66, MATCH(UPPER(FC75), $A$47:$A$66, 0), FA$69), "BLANK")</f>
        <v>4.8508439276744797</v>
      </c>
      <c r="FC75" s="359" t="str" cm="1">
        <f t="array" ref="FC75">_xlfn.IFS(INDEX($B$24:$AM$43, MATCH(INDEX($A$3:$AM$22, MATCH(EZ75, $AG$3:$AG$22, 0), 1), $A$24:$A$43), FA$69)="H", UPPER(INDEX($A$3:$AM$22, MATCH(EZ75, $AG$3:$AG$22, 0), 1)), INDEX($B$24:$AM$43, MATCH(INDEX($A$3:$AM$22, MATCH(EZ75, $AG$3:$AG$22, 0), 1), $A$24:$A$43), FA$69)="A", LOWER(INDEX($A$3:$AM$22, MATCH(EZ75, $AG$3:$AG$22, 0), 1)), INDEX($B$24:$AM$43, MATCH(INDEX($A$3:$AM$22, MATCH(EZ75, $AG$3:$AG$22, 0), 1), $A$24:$A$43), FA$69)="BLANK", "BLANK,")</f>
        <v>SOU</v>
      </c>
      <c r="FD75" s="357"/>
      <c r="FE75" s="257" t="str" cm="1">
        <f t="array" ref="FE75">_xlfn.IFS(INDEX($B$24:$AM$43,MATCH($A29,$A$24:$A$43,0),FF$69)="A",LOWER($A29),INDEX($B$24:$AM$43,MATCH($A29,$A$24:$A$43,0),FF$69)="H",UPPER($A29),INDEX($B$24:$AM$43,MATCH($A29,$A$24:$A$43,0),FF$69)="BLANK","BLANK")</f>
        <v>cry</v>
      </c>
      <c r="FF75" s="268" cm="1">
        <f t="array" ref="FF75">IFERROR(INDEX($B$47:$AM$66, MATCH(UPPER(FE75), $A$47:$A$66,0 ), FF$69), "BLANK")</f>
        <v>2.0853646753026602</v>
      </c>
      <c r="FG75" s="269" cm="1">
        <f t="array" ref="FG75">IFERROR(INDEX($B$47:$AM$66, MATCH(UPPER(FH75), $A$47:$A$66, 0), FF$69), "BLANK")</f>
        <v>5.7811164879441987</v>
      </c>
      <c r="FH75" s="359" t="str" cm="1">
        <f t="array" ref="FH75">_xlfn.IFS(INDEX($B$24:$AM$43, MATCH(INDEX($A$3:$AM$22, MATCH(FE75, $AH$3:$AH$22, 0), 1), $A$24:$A$43), FF$69)="H", UPPER(INDEX($A$3:$AM$22, MATCH(FE75, $AH$3:$AH$22, 0), 1)), INDEX($B$24:$AM$43, MATCH(INDEX($A$3:$AM$22, MATCH(FE75, $AH$3:$AH$22, 0), 1), $A$24:$A$43), FF$69)="A", LOWER(INDEX($A$3:$AM$22, MATCH(FE75, $AH$3:$AH$22, 0), 1)), INDEX($B$24:$AM$43, MATCH(INDEX($A$3:$AM$22, MATCH(FE75, $AH$3:$AH$22, 0), 1), $A$24:$A$43), FF$69)="BLANK", "BLANK,")</f>
        <v>LEI</v>
      </c>
      <c r="FI75" s="357"/>
      <c r="FJ75" s="257" t="str" cm="1">
        <f t="array" ref="FJ75">_xlfn.IFS(INDEX($B$24:$AM$43,MATCH($A29,$A$24:$A$43,0),FK$69)="A",LOWER($A29),INDEX($B$24:$AM$43,MATCH($A29,$A$24:$A$43,0),FK$69)="H",UPPER($A29),INDEX($B$24:$AM$43,MATCH($A29,$A$24:$A$43,0),FK$69)="BLANK","BLANK")</f>
        <v>CRY</v>
      </c>
      <c r="FK75" s="268" cm="1">
        <f t="array" ref="FK75">IFERROR(INDEX($B$47:$AM$66, MATCH(UPPER(FJ75), $A$47:$A$66,0 ), FK$69), "BLANK")</f>
        <v>1.369749523625418</v>
      </c>
      <c r="FL75" s="269" cm="1">
        <f t="array" ref="FL75">IFERROR(INDEX($B$47:$AM$66, MATCH(UPPER(FM75), $A$47:$A$66, 0), FK$69), "BLANK")</f>
        <v>6.0555555555555554</v>
      </c>
      <c r="FM75" s="359" t="str" cm="1">
        <f t="array" ref="FM75">_xlfn.IFS(INDEX($B$24:$AM$43, MATCH(INDEX($A$3:$AM$22, MATCH(FJ75, $AI$3:$AI$22, 0), 1), $A$24:$A$43), FK$69)="H", UPPER(INDEX($A$3:$AM$22, MATCH(FJ75, $AI$3:$AI$22, 0), 1)), INDEX($B$24:$AM$43, MATCH(INDEX($A$3:$AM$22, MATCH(FJ75, $AI$3:$AI$22, 0), 1), $A$24:$A$43), FK$69)="A", LOWER(INDEX($A$3:$AM$22, MATCH(FJ75, $AI$3:$AI$22, 0), 1)), INDEX($B$24:$AM$43, MATCH(INDEX($A$3:$AM$22, MATCH(FJ75, $AI$3:$AI$22, 0), 1), $A$24:$A$43), FK$69)="BLANK", "BLANK,")</f>
        <v>mci</v>
      </c>
      <c r="FN75" s="357"/>
      <c r="FO75" s="257" t="str" cm="1">
        <f t="array" ref="FO75">_xlfn.IFS(INDEX($B$24:$AM$43,MATCH($A29,$A$24:$A$43,0),FP$69)="A",LOWER($A29),INDEX($B$24:$AM$43,MATCH($A29,$A$24:$A$43,0),FP$69)="H",UPPER($A29),INDEX($B$24:$AM$43,MATCH($A29,$A$24:$A$43,0),FP$69)="BLANK","BLANK")</f>
        <v>cry</v>
      </c>
      <c r="FP75" s="268" cm="1">
        <f t="array" ref="FP75">IFERROR(INDEX($B$47:$AM$66, MATCH(UPPER(FO75), $A$47:$A$66,0 ), FP$69), "BLANK")</f>
        <v>1.7529152343123804</v>
      </c>
      <c r="FQ75" s="269" cm="1">
        <f t="array" ref="FQ75">IFERROR(INDEX($B$47:$AM$66, MATCH(UPPER(FR75), $A$47:$A$66, 0), FP$69), "BLANK")</f>
        <v>4.3156974445502483</v>
      </c>
      <c r="FR75" s="359" t="str" cm="1">
        <f t="array" ref="FR75">_xlfn.IFS(INDEX($B$24:$AM$43, MATCH(INDEX($A$3:$AM$22, MATCH(FO75, $AJ$3:$AJ$22, 0), 1), $A$24:$A$43), FP$69)="H", UPPER(INDEX($A$3:$AM$22, MATCH(FO75, $AJ$3:$AJ$22, 0), 1)), INDEX($B$24:$AM$43, MATCH(INDEX($A$3:$AM$22, MATCH(FO75, $AJ$3:$AJ$22, 0), 1), $A$24:$A$43), FP$69)="A", LOWER(INDEX($A$3:$AM$22, MATCH(FO75, $AJ$3:$AJ$22, 0), 1)), INDEX($B$24:$AM$43, MATCH(INDEX($A$3:$AM$22, MATCH(FO75, $AJ$3:$AJ$22, 0), 1), $A$24:$A$43), FP$69)="BLANK", "BLANK,")</f>
        <v>SHU</v>
      </c>
      <c r="FS75" s="357"/>
      <c r="FT75" s="257" t="str" cm="1">
        <f t="array" ref="FT75">_xlfn.IFS(INDEX($B$24:$AM$43,MATCH($A29,$A$24:$A$43,0),FU$69)="A",LOWER($A29),INDEX($B$24:$AM$43,MATCH($A29,$A$24:$A$43,0),FU$69)="H",UPPER($A29),INDEX($B$24:$AM$43,MATCH($A29,$A$24:$A$43,0),FU$69)="BLANK","BLANK")</f>
        <v>CRY</v>
      </c>
      <c r="FU75" s="268" cm="1">
        <f t="array" ref="FU75">IFERROR(INDEX($B$47:$AM$66, MATCH(UPPER(FT75), $A$47:$A$66,0 ), FU$69), "BLANK")</f>
        <v>2.5279746387060444</v>
      </c>
      <c r="FV75" s="269" cm="1">
        <f t="array" ref="FV75">IFERROR(INDEX($B$47:$AM$66, MATCH(UPPER(FW75), $A$47:$A$66, 0), FU$69), "BLANK")</f>
        <v>2.1567800081933632</v>
      </c>
      <c r="FW75" s="359" t="str" cm="1">
        <f t="array" ref="FW75">_xlfn.IFS(INDEX($B$24:$AM$43, MATCH(INDEX($A$3:$AM$22, MATCH(FT75, $AK$3:$AK$22, 0), 1), $A$24:$A$43), FU$69)="H", UPPER(INDEX($A$3:$AM$22, MATCH(FT75, $AK$3:$AK$22, 0), 1)), INDEX($B$24:$AM$43, MATCH(INDEX($A$3:$AM$22, MATCH(FT75, $AK$3:$AK$22, 0), 1), $A$24:$A$43), FU$69)="A", LOWER(INDEX($A$3:$AM$22, MATCH(FT75, $AK$3:$AK$22, 0), 1)), INDEX($B$24:$AM$43, MATCH(INDEX($A$3:$AM$22, MATCH(FT75, $AK$3:$AK$22, 0), 1), $A$24:$A$43), FU$69)="BLANK", "BLANK,")</f>
        <v>avl</v>
      </c>
      <c r="FX75" s="357"/>
      <c r="FY75" s="257" t="str" cm="1">
        <f t="array" ref="FY75">_xlfn.IFS(INDEX($B$24:$AM$43,MATCH($A29,$A$24:$A$43,0),FZ$69)="A",LOWER($A29),INDEX($B$24:$AM$43,MATCH($A29,$A$24:$A$43,0),FZ$69)="H",UPPER($A29),INDEX($B$24:$AM$43,MATCH($A29,$A$24:$A$43,0),FZ$69)="BLANK","BLANK")</f>
        <v>CRY</v>
      </c>
      <c r="FZ75" s="268" cm="1">
        <f t="array" ref="FZ75">IFERROR(INDEX($B$47:$AM$66, MATCH(UPPER(FY75), $A$47:$A$66,0 ), FZ$69), "BLANK")</f>
        <v>2.4186568164917284</v>
      </c>
      <c r="GA75" s="269" cm="1">
        <f t="array" ref="GA75">IFERROR(INDEX($B$47:$AM$66, MATCH(UPPER(GB75), $A$47:$A$66, 0), FZ$69), "BLANK")</f>
        <v>2.2699030452000546</v>
      </c>
      <c r="GB75" s="359" t="str" cm="1">
        <f t="array" ref="GB75">_xlfn.IFS(INDEX($B$24:$AM$43, MATCH(INDEX($A$3:$AM$22, MATCH(FY75, $AL$3:$AL$22, 0), 1), $A$24:$A$43), FZ$69)="H", UPPER(INDEX($A$3:$AM$22, MATCH(FY75, $AL$3:$AL$22, 0), 1)), INDEX($B$24:$AM$43, MATCH(INDEX($A$3:$AM$22, MATCH(FY75, $AL$3:$AL$22, 0), 1), $A$24:$A$43), FZ$69)="A", LOWER(INDEX($A$3:$AM$22, MATCH(FY75, $AL$3:$AL$22, 0), 1)), INDEX($B$24:$AM$43, MATCH(INDEX($A$3:$AM$22, MATCH(FY75, $AL$3:$AL$22, 0), 1), $A$24:$A$43), FZ$69)="BLANK", "BLANK,")</f>
        <v>ars</v>
      </c>
      <c r="GC75" s="357"/>
      <c r="GD75" s="257" t="str" cm="1">
        <f t="array" ref="GD75">_xlfn.IFS(INDEX($B$24:$AM$43,MATCH($A29,$A$24:$A$43,0),GE$69)="A",LOWER($A29),INDEX($B$24:$AM$43,MATCH($A29,$A$24:$A$43,0),GE$69)="H",UPPER($A29),INDEX($B$24:$AM$43,MATCH($A29,$A$24:$A$43,0),GE$69)="BLANK","BLANK")</f>
        <v>cry</v>
      </c>
      <c r="GE75" s="268" cm="1">
        <f t="array" ref="GE75">IFERROR(INDEX($B$47:$AM$66, MATCH(UPPER(GD75), $A$47:$A$66,0 ), GE$69), "BLANK")</f>
        <v>1.5960827549162613</v>
      </c>
      <c r="GF75" s="269" cm="1">
        <f t="array" ref="GF75">IFERROR(INDEX($B$47:$AM$66, MATCH(UPPER(GG75), $A$47:$A$66, 0), GE$69), "BLANK")</f>
        <v>7.146794968175211</v>
      </c>
      <c r="GG75" s="359" t="str" cm="1">
        <f t="array" ref="GG75">_xlfn.IFS(INDEX($B$24:$AM$43, MATCH(INDEX($A$3:$AM$22, MATCH(GD75, $AM$3:$AM$22, 0), 1), $A$24:$A$43), GE$69)="H", UPPER(INDEX($A$3:$AM$22, MATCH(GD75, $AM$3:$AM$22, 0), 1)), INDEX($B$24:$AM$43, MATCH(INDEX($A$3:$AM$22, MATCH(GD75, $AM$3:$AM$22, 0), 1), $A$24:$A$43), GE$69)="A", LOWER(INDEX($A$3:$AM$22, MATCH(GD75, $AM$3:$AM$22, 0), 1)), INDEX($B$24:$AM$43, MATCH(INDEX($A$3:$AM$22, MATCH(GD75, $AM$3:$AM$22, 0), 1), $A$24:$A$43), GE$69)="BLANK", "BLANK,")</f>
        <v>LIV</v>
      </c>
    </row>
    <row r="76" spans="1:191" hidden="1">
      <c r="A76" s="257" t="str" cm="1">
        <f t="array" ref="A76">_xlfn.IFS(INDEX($B$24:$AM$43,MATCH($A30,$A$24:$A$43,0),B$69)="A",LOWER($A30),INDEX($B$24:$AM$43,MATCH($A30,$A$24:$A$43,0),B$69)="H",UPPER($A30),INDEX($B$24:$AM$43,MATCH($A30,$A$24:$A$43,0),B$69)="BLANK","BLANK")</f>
        <v>eve</v>
      </c>
      <c r="B76" s="268" cm="1">
        <f t="array" ref="B76">IFERROR(INDEX($B$47:$AM$66, MATCH(UPPER(A76), $A$47:$A$66,0 ), B$69), "BLANK")</f>
        <v>3.4651031519431101</v>
      </c>
      <c r="C76" s="269" cm="1">
        <f t="array" ref="C76">IFERROR(INDEX($B$47:$AM$66, MATCH(UPPER(D76), $A$47:$A$66, 0), B$69), "BLANK")</f>
        <v>2.3558630756133128</v>
      </c>
      <c r="D76" s="359" t="str" cm="1">
        <f t="array" ref="D76">_xlfn.IFS(INDEX($B$24:$AM$43, MATCH(INDEX($A$3:$AM$22, MATCH(A76, $B$3:$B$22, 0), 1), $A$24:$A$43), B$69)="H", UPPER(INDEX($A$3:$AM$22, MATCH(A76, $B$3:$B$22, 0), 1)), INDEX($B$24:$AM$43, MATCH(INDEX($A$3:$AM$22, MATCH(A76, $B$3:$B$22, 0), 1), $A$24:$A$43), B$69)="A", LOWER(INDEX($A$3:$AM$22, MATCH(A76, $B$3:$B$22, 0), 1)), INDEX($B$24:$AM$43, MATCH(INDEX($A$3:$AM$22, MATCH(A76, $B$3:$B$22, 0), 1), $A$24:$A$43), B$69)="BLANK", "BLANK,")</f>
        <v>TOT</v>
      </c>
      <c r="E76" s="357"/>
      <c r="F76" s="257" t="str" cm="1">
        <f t="array" ref="F76">_xlfn.IFS(INDEX($B$24:$AM$43,MATCH($A30,$A$24:$A$43,0),G$69)="A",LOWER($A30),INDEX($B$24:$AM$43,MATCH($A30,$A$24:$A$43,0),G$69)="H",UPPER($A30),INDEX($B$24:$AM$43,MATCH($A30,$A$24:$A$43,0),G$69)="BLANK","BLANK")</f>
        <v>EVE</v>
      </c>
      <c r="G76" s="268" cm="1">
        <f t="array" ref="G76">IFERROR(INDEX($B$47:$AM$66, MATCH(UPPER(F76), $A$47:$A$66,0 ), G$69), "BLANK")</f>
        <v>6.7749210645015792</v>
      </c>
      <c r="H76" s="269" cm="1">
        <f t="array" ref="H76">IFERROR(INDEX($B$47:$AM$66, MATCH(UPPER(I76), $A$47:$A$66, 0), G$69), "BLANK")</f>
        <v>2.1832337755876221</v>
      </c>
      <c r="I76" s="359" t="str" cm="1">
        <f t="array" ref="I76">_xlfn.IFS(INDEX($B$24:$AM$43, MATCH(INDEX($A$3:$AM$22, MATCH(F76, $C$3:$C$22, 0), 1), $A$24:$A$43), G$69)="H", UPPER(INDEX($A$3:$AM$22, MATCH(F76, $C$3:$C$22, 0), 1)), INDEX($B$24:$AM$43, MATCH(INDEX($A$3:$AM$22, MATCH(F76, $C$3:$C$22, 0), 1), $A$24:$A$43), G$69)="A", LOWER(INDEX($A$3:$AM$22, MATCH(F76, $C$3:$C$22, 0), 1)), INDEX($B$24:$AM$43, MATCH(INDEX($A$3:$AM$22, MATCH(F76, $C$3:$C$22, 0), 1), $A$24:$A$43), G$69)="BLANK", "BLANK,")</f>
        <v>wba</v>
      </c>
      <c r="J76" s="357"/>
      <c r="K76" s="257" t="str" cm="1">
        <f t="array" ref="K76">_xlfn.IFS(INDEX($B$24:$AM$43,MATCH($A30,$A$24:$A$43,0),L$69)="A",LOWER($A30),INDEX($B$24:$AM$43,MATCH($A30,$A$24:$A$43,0),L$69)="H",UPPER($A30),INDEX($B$24:$AM$43,MATCH($A30,$A$24:$A$43,0),L$69)="BLANK","BLANK")</f>
        <v>eve</v>
      </c>
      <c r="L76" s="268" cm="1">
        <f t="array" ref="L76">IFERROR(INDEX($B$47:$AM$66, MATCH(UPPER(K76), $A$47:$A$66,0 ), L$69), "BLANK")</f>
        <v>2.8020278574354771</v>
      </c>
      <c r="M76" s="269" cm="1">
        <f t="array" ref="M76">IFERROR(INDEX($B$47:$AM$66, MATCH(UPPER(N76), $A$47:$A$66, 0), L$69), "BLANK")</f>
        <v>1.9496797867144655</v>
      </c>
      <c r="N76" s="359" t="str" cm="1">
        <f t="array" ref="N76">_xlfn.IFS(INDEX($B$24:$AM$43, MATCH(INDEX($A$3:$AM$22, MATCH(K76, $D$3:$D$22, 0), 1), $A$24:$A$43), L$69)="H", UPPER(INDEX($A$3:$AM$22, MATCH(K76, $D$3:$D$22, 0), 1)), INDEX($B$24:$AM$43, MATCH(INDEX($A$3:$AM$22, MATCH(K76, $D$3:$D$22, 0), 1), $A$24:$A$43), L$69)="A", LOWER(INDEX($A$3:$AM$22, MATCH(K76, $D$3:$D$22, 0), 1)), INDEX($B$24:$AM$43, MATCH(INDEX($A$3:$AM$22, MATCH(K76, $D$3:$D$22, 0), 1), $A$24:$A$43), L$69)="BLANK", "BLANK,")</f>
        <v>CRY</v>
      </c>
      <c r="O76" s="357"/>
      <c r="P76" s="257" t="str" cm="1">
        <f t="array" ref="P76">_xlfn.IFS(INDEX($B$24:$AM$43,MATCH($A30,$A$24:$A$43,0),Q$69)="A",LOWER($A30),INDEX($B$24:$AM$43,MATCH($A30,$A$24:$A$43,0),Q$69)="H",UPPER($A30),INDEX($B$24:$AM$43,MATCH($A30,$A$24:$A$43,0),Q$69)="BLANK","BLANK")</f>
        <v>EVE</v>
      </c>
      <c r="Q76" s="268" cm="1">
        <f t="array" ref="Q76">IFERROR(INDEX($B$47:$AM$66, MATCH(UPPER(P76), $A$47:$A$66,0 ), Q$69), "BLANK")</f>
        <v>3.2311161999930609</v>
      </c>
      <c r="R76" s="269" cm="1">
        <f t="array" ref="R76">IFERROR(INDEX($B$47:$AM$66, MATCH(UPPER(S76), $A$47:$A$66, 0), Q$69), "BLANK")</f>
        <v>3.1280250001109207</v>
      </c>
      <c r="S76" s="359" t="str" cm="1">
        <f t="array" ref="S76">_xlfn.IFS(INDEX($B$24:$AM$43, MATCH(INDEX($A$3:$AM$22, MATCH(P76, $E$3:$E$22, 0), 1), $A$24:$A$43), Q$69)="H", UPPER(INDEX($A$3:$AM$22, MATCH(P76, $E$3:$E$22, 0), 1)), INDEX($B$24:$AM$43, MATCH(INDEX($A$3:$AM$22, MATCH(P76, $E$3:$E$22, 0), 1), $A$24:$A$43), Q$69)="A", LOWER(INDEX($A$3:$AM$22, MATCH(P76, $E$3:$E$22, 0), 1)), INDEX($B$24:$AM$43, MATCH(INDEX($A$3:$AM$22, MATCH(P76, $E$3:$E$22, 0), 1), $A$24:$A$43), Q$69)="BLANK", "BLANK,")</f>
        <v>bha</v>
      </c>
      <c r="T76" s="357"/>
      <c r="U76" s="257" t="str" cm="1">
        <f t="array" ref="U76">_xlfn.IFS(INDEX($B$24:$AM$43,MATCH($A30,$A$24:$A$43,0),V$69)="A",LOWER($A30),INDEX($B$24:$AM$43,MATCH($A30,$A$24:$A$43,0),V$69)="H",UPPER($A30),INDEX($B$24:$AM$43,MATCH($A30,$A$24:$A$43,0),V$69)="BLANK","BLANK")</f>
        <v>EVE</v>
      </c>
      <c r="V76" s="268" cm="1">
        <f t="array" ref="V76">IFERROR(INDEX($B$47:$AM$66, MATCH(UPPER(U76), $A$47:$A$66,0 ), V$69), "BLANK")</f>
        <v>3.3456400318526316</v>
      </c>
      <c r="W76" s="269" cm="1">
        <f t="array" ref="W76">IFERROR(INDEX($B$47:$AM$66, MATCH(UPPER(X76), $A$47:$A$66, 0), V$69), "BLANK")</f>
        <v>4.4056404060003818</v>
      </c>
      <c r="X76" s="359" t="str" cm="1">
        <f t="array" ref="X76">_xlfn.IFS(INDEX($B$24:$AM$43, MATCH(INDEX($A$3:$AM$22, MATCH(U76, $F$3:$F$22, 0), 1), $A$24:$A$43), V$69)="H", UPPER(INDEX($A$3:$AM$22, MATCH(U76, $F$3:$F$22, 0), 1)), INDEX($B$24:$AM$43, MATCH(INDEX($A$3:$AM$22, MATCH(U76, $F$3:$F$22, 0), 1), $A$24:$A$43), V$69)="A", LOWER(INDEX($A$3:$AM$22, MATCH(U76, $F$3:$F$22, 0), 1)), INDEX($B$24:$AM$43, MATCH(INDEX($A$3:$AM$22, MATCH(U76, $F$3:$F$22, 0), 1), $A$24:$A$43), V$69)="BLANK", "BLANK,")</f>
        <v>liv</v>
      </c>
      <c r="Y76" s="357"/>
      <c r="Z76" s="257" t="str" cm="1">
        <f t="array" ref="Z76">_xlfn.IFS(INDEX($B$24:$AM$43,MATCH($A30,$A$24:$A$43,0),AA$69)="A",LOWER($A30),INDEX($B$24:$AM$43,MATCH($A30,$A$24:$A$43,0),AA$69)="H",UPPER($A30),INDEX($B$24:$AM$43,MATCH($A30,$A$24:$A$43,0),AA$69)="BLANK","BLANK")</f>
        <v>eve</v>
      </c>
      <c r="AA76" s="268" cm="1">
        <f t="array" ref="AA76">IFERROR(INDEX($B$47:$AM$66, MATCH(UPPER(Z76), $A$47:$A$66,0 ), AA$69), "BLANK")</f>
        <v>3.3850000962307782</v>
      </c>
      <c r="AB76" s="269" cm="1">
        <f t="array" ref="AB76">IFERROR(INDEX($B$47:$AM$66, MATCH(UPPER(AC76), $A$47:$A$66, 0), AA$69), "BLANK")</f>
        <v>2.5680938440629602</v>
      </c>
      <c r="AC76" s="359" t="str" cm="1">
        <f t="array" ref="AC76">_xlfn.IFS(INDEX($B$24:$AM$43, MATCH(INDEX($A$3:$AM$22, MATCH(Z76, $G$3:$G$22, 0), 1), $A$24:$A$43), AA$69)="H", UPPER(INDEX($A$3:$AM$22, MATCH(Z76, $G$3:$G$22, 0), 1)), INDEX($B$24:$AM$43, MATCH(INDEX($A$3:$AM$22, MATCH(Z76, $G$3:$G$22, 0), 1), $A$24:$A$43), AA$69)="A", LOWER(INDEX($A$3:$AM$22, MATCH(Z76, $G$3:$G$22, 0), 1)), INDEX($B$24:$AM$43, MATCH(INDEX($A$3:$AM$22, MATCH(Z76, $G$3:$G$22, 0), 1), $A$24:$A$43), AA$69)="BLANK", "BLANK,")</f>
        <v>SOU</v>
      </c>
      <c r="AD76" s="357"/>
      <c r="AE76" s="257" t="str" cm="1">
        <f t="array" ref="AE76">_xlfn.IFS(INDEX($B$24:$AM$43,MATCH($A30,$A$24:$A$43,0),AF$69)="A",LOWER($A30),INDEX($B$24:$AM$43,MATCH($A30,$A$24:$A$43,0),AF$69)="H",UPPER($A30),INDEX($B$24:$AM$43,MATCH($A30,$A$24:$A$43,0),AF$69)="BLANK","BLANK")</f>
        <v>eve</v>
      </c>
      <c r="AF76" s="268" cm="1">
        <f t="array" ref="AF76">IFERROR(INDEX($B$47:$AM$66, MATCH(UPPER(AE76), $A$47:$A$66,0 ), AF$69), "BLANK")</f>
        <v>4.3479742615378099</v>
      </c>
      <c r="AG76" s="269" cm="1">
        <f t="array" ref="AG76">IFERROR(INDEX($B$47:$AM$66, MATCH(UPPER(AH76), $A$47:$A$66, 0), AF$69), "BLANK")</f>
        <v>2.2500523288551628</v>
      </c>
      <c r="AH76" s="359" t="str" cm="1">
        <f t="array" ref="AH76">_xlfn.IFS(INDEX($B$24:$AM$43, MATCH(INDEX($A$3:$AM$22, MATCH(AE76, $H$3:$H$22, 0), 1), $A$24:$A$43), AF$69)="H", UPPER(INDEX($A$3:$AM$22, MATCH(AE76, $H$3:$H$22, 0), 1)), INDEX($B$24:$AM$43, MATCH(INDEX($A$3:$AM$22, MATCH(AE76, $H$3:$H$22, 0), 1), $A$24:$A$43), AF$69)="A", LOWER(INDEX($A$3:$AM$22, MATCH(AE76, $H$3:$H$22, 0), 1)), INDEX($B$24:$AM$43, MATCH(INDEX($A$3:$AM$22, MATCH(AE76, $H$3:$H$22, 0), 1), $A$24:$A$43), AF$69)="BLANK", "BLANK,")</f>
        <v>NEW</v>
      </c>
      <c r="AI76" s="357"/>
      <c r="AJ76" s="257" t="str" cm="1">
        <f t="array" ref="AJ76">_xlfn.IFS(INDEX($B$24:$AM$43,MATCH($A30,$A$24:$A$43,0),AK$69)="A",LOWER($A30),INDEX($B$24:$AM$43,MATCH($A30,$A$24:$A$43,0),AK$69)="H",UPPER($A30),INDEX($B$24:$AM$43,MATCH($A30,$A$24:$A$43,0),AK$69)="BLANK","BLANK")</f>
        <v>EVE</v>
      </c>
      <c r="AK76" s="268" cm="1">
        <f t="array" ref="AK76">IFERROR(INDEX($B$47:$AM$66, MATCH(UPPER(AJ76), $A$47:$A$66,0 ), AK$69), "BLANK")</f>
        <v>2.3335839222172106</v>
      </c>
      <c r="AL76" s="269" cm="1">
        <f t="array" ref="AL76">IFERROR(INDEX($B$47:$AM$66, MATCH(UPPER(AM76), $A$47:$A$66, 0), AK$69), "BLANK")</f>
        <v>4.1314304222244242</v>
      </c>
      <c r="AM76" s="359" t="str" cm="1">
        <f t="array" ref="AM76">_xlfn.IFS(INDEX($B$24:$AM$43, MATCH(INDEX($A$3:$AM$22, MATCH(AJ76, $I$3:$I$22, 0), 1), $A$24:$A$43), AK$69)="H", UPPER(INDEX($A$3:$AM$22, MATCH(AJ76, $I$3:$I$22, 0), 1)), INDEX($B$24:$AM$43, MATCH(INDEX($A$3:$AM$22, MATCH(AJ76, $I$3:$I$22, 0), 1), $A$24:$A$43), AK$69)="A", LOWER(INDEX($A$3:$AM$22, MATCH(AJ76, $I$3:$I$22, 0), 1)), INDEX($B$24:$AM$43, MATCH(INDEX($A$3:$AM$22, MATCH(AJ76, $I$3:$I$22, 0), 1), $A$24:$A$43), AK$69)="BLANK", "BLANK,")</f>
        <v>mun</v>
      </c>
      <c r="AN76" s="357"/>
      <c r="AO76" s="257" t="str" cm="1">
        <f t="array" ref="AO76">_xlfn.IFS(INDEX($B$24:$AM$43,MATCH($A30,$A$24:$A$43,0),AP$69)="A",LOWER($A30),INDEX($B$24:$AM$43,MATCH($A30,$A$24:$A$43,0),AP$69)="H",UPPER($A30),INDEX($B$24:$AM$43,MATCH($A30,$A$24:$A$43,0),AP$69)="BLANK","BLANK")</f>
        <v>eve</v>
      </c>
      <c r="AP76" s="268" cm="1">
        <f t="array" ref="AP76">IFERROR(INDEX($B$47:$AM$66, MATCH(UPPER(AO76), $A$47:$A$66,0 ), AP$69), "BLANK")</f>
        <v>4.6272019664072106</v>
      </c>
      <c r="AQ76" s="269" cm="1">
        <f t="array" ref="AQ76">IFERROR(INDEX($B$47:$AM$66, MATCH(UPPER(AR76), $A$47:$A$66, 0), AP$69), "BLANK")</f>
        <v>1.3416234032328915</v>
      </c>
      <c r="AR76" s="359" t="str" cm="1">
        <f t="array" ref="AR76">_xlfn.IFS(INDEX($B$24:$AM$43, MATCH(INDEX($A$3:$AM$22, MATCH(AO76, $J$3:$J$22, 0), 1), $A$24:$A$43), AP$69)="H", UPPER(INDEX($A$3:$AM$22, MATCH(AO76, $J$3:$J$22, 0), 1)), INDEX($B$24:$AM$43, MATCH(INDEX($A$3:$AM$22, MATCH(AO76, $J$3:$J$22, 0), 1), $A$24:$A$43), AP$69)="A", LOWER(INDEX($A$3:$AM$22, MATCH(AO76, $J$3:$J$22, 0), 1)), INDEX($B$24:$AM$43, MATCH(INDEX($A$3:$AM$22, MATCH(AO76, $J$3:$J$22, 0), 1), $A$24:$A$43), AP$69)="BLANK", "BLANK,")</f>
        <v>FUL</v>
      </c>
      <c r="AS76" s="357"/>
      <c r="AT76" s="257" t="str" cm="1">
        <f t="array" ref="AT76">_xlfn.IFS(INDEX($B$24:$AM$43,MATCH($A30,$A$24:$A$43,0),AU$69)="A",LOWER($A30),INDEX($B$24:$AM$43,MATCH($A30,$A$24:$A$43,0),AU$69)="H",UPPER($A30),INDEX($B$24:$AM$43,MATCH($A30,$A$24:$A$43,0),AU$69)="BLANK","BLANK")</f>
        <v>EVE</v>
      </c>
      <c r="AU76" s="268" cm="1">
        <f t="array" ref="AU76">IFERROR(INDEX($B$47:$AM$66, MATCH(UPPER(AT76), $A$47:$A$66,0 ), AU$69), "BLANK")</f>
        <v>6.7749210645015792</v>
      </c>
      <c r="AV76" s="269" cm="1">
        <f t="array" ref="AV76">IFERROR(INDEX($B$47:$AM$66, MATCH(UPPER(AW76), $A$47:$A$66, 0), AU$69), "BLANK")</f>
        <v>2.1832337755876221</v>
      </c>
      <c r="AW76" s="359" t="str" cm="1">
        <f t="array" ref="AW76">_xlfn.IFS(INDEX($B$24:$AM$43, MATCH(INDEX($A$3:$AM$22, MATCH(AT76, $K$3:$K$22, 0), 1), $A$24:$A$43), AU$69)="H", UPPER(INDEX($A$3:$AM$22, MATCH(AT76, $K$3:$K$22, 0), 1)), INDEX($B$24:$AM$43, MATCH(INDEX($A$3:$AM$22, MATCH(AT76, $K$3:$K$22, 0), 1), $A$24:$A$43), AU$69)="A", LOWER(INDEX($A$3:$AM$22, MATCH(AT76, $K$3:$K$22, 0), 1)), INDEX($B$24:$AM$43, MATCH(INDEX($A$3:$AM$22, MATCH(AT76, $K$3:$K$22, 0), 1), $A$24:$A$43), AU$69)="BLANK", "BLANK,")</f>
        <v>lee</v>
      </c>
      <c r="AX76" s="357"/>
      <c r="AY76" s="257" t="str" cm="1">
        <f t="array" ref="AY76">_xlfn.IFS(INDEX($B$24:$AM$43,MATCH($A30,$A$24:$A$43,0),AZ$69)="A",LOWER($A30),INDEX($B$24:$AM$43,MATCH($A30,$A$24:$A$43,0),AZ$69)="H",UPPER($A30),INDEX($B$24:$AM$43,MATCH($A30,$A$24:$A$43,0),AZ$69)="BLANK","BLANK")</f>
        <v>eve</v>
      </c>
      <c r="AZ76" s="268" cm="1">
        <f t="array" ref="AZ76">IFERROR(INDEX($B$47:$AM$66, MATCH(UPPER(AY76), $A$47:$A$66,0 ), AZ$69), "BLANK")</f>
        <v>4.5851364939853267</v>
      </c>
      <c r="BA76" s="269" cm="1">
        <f t="array" ref="BA76">IFERROR(INDEX($B$47:$AM$66, MATCH(UPPER(BB76), $A$47:$A$66, 0), AZ$69), "BLANK")</f>
        <v>3.1475143056771651</v>
      </c>
      <c r="BB76" s="359" t="str" cm="1">
        <f t="array" ref="BB76">_xlfn.IFS(INDEX($B$24:$AM$43, MATCH(INDEX($A$3:$AM$22, MATCH(AY76, $L$3:$L$22, 0), 1), $A$24:$A$43), AZ$69)="H", UPPER(INDEX($A$3:$AM$22, MATCH(AY76, $L$3:$L$22, 0), 1)), INDEX($B$24:$AM$43, MATCH(INDEX($A$3:$AM$22, MATCH(AY76, $L$3:$L$22, 0), 1), $A$24:$A$43), AZ$69)="A", LOWER(INDEX($A$3:$AM$22, MATCH(AY76, $L$3:$L$22, 0), 1)), INDEX($B$24:$AM$43, MATCH(INDEX($A$3:$AM$22, MATCH(AY76, $L$3:$L$22, 0), 1), $A$24:$A$43), AZ$69)="BLANK", "BLANK,")</f>
        <v>BUR</v>
      </c>
      <c r="BC76" s="357"/>
      <c r="BD76" s="257" t="str" cm="1">
        <f t="array" ref="BD76">_xlfn.IFS(INDEX($B$24:$AM$43,MATCH($A30,$A$24:$A$43,0),BE$69)="A",LOWER($A30),INDEX($B$24:$AM$43,MATCH($A30,$A$24:$A$43,0),BE$69)="H",UPPER($A30),INDEX($B$24:$AM$43,MATCH($A30,$A$24:$A$43,0),BE$69)="BLANK","BLANK")</f>
        <v>EVE</v>
      </c>
      <c r="BE76" s="268" cm="1">
        <f t="array" ref="BE76">IFERROR(INDEX($B$47:$AM$66, MATCH(UPPER(BD76), $A$47:$A$66,0 ), BE$69), "BLANK")</f>
        <v>4.7382414664308845</v>
      </c>
      <c r="BF76" s="269" cm="1">
        <f t="array" ref="BF76">IFERROR(INDEX($B$47:$AM$66, MATCH(UPPER(BG76), $A$47:$A$66, 0), BE$69), "BLANK")</f>
        <v>4.486597639305665</v>
      </c>
      <c r="BG76" s="359" t="str" cm="1">
        <f t="array" ref="BG76">_xlfn.IFS(INDEX($B$24:$AM$43, MATCH(INDEX($A$3:$AM$22, MATCH(BD76, $M$3:$M$22, 0), 1), $A$24:$A$43), BE$69)="H", UPPER(INDEX($A$3:$AM$22, MATCH(BD76, $M$3:$M$22, 0), 1)), INDEX($B$24:$AM$43, MATCH(INDEX($A$3:$AM$22, MATCH(BD76, $M$3:$M$22, 0), 1), $A$24:$A$43), BE$69)="A", LOWER(INDEX($A$3:$AM$22, MATCH(BD76, $M$3:$M$22, 0), 1)), INDEX($B$24:$AM$43, MATCH(INDEX($A$3:$AM$22, MATCH(BD76, $M$3:$M$22, 0), 1), $A$24:$A$43), BE$69)="BLANK", "BLANK,")</f>
        <v>che</v>
      </c>
      <c r="BH76" s="357"/>
      <c r="BI76" s="257" t="str" cm="1">
        <f t="array" ref="BI76">_xlfn.IFS(INDEX($B$24:$AM$43,MATCH($A30,$A$24:$A$43,0),BJ$69)="A",LOWER($A30),INDEX($B$24:$AM$43,MATCH($A30,$A$24:$A$43,0),BJ$69)="H",UPPER($A30),INDEX($B$24:$AM$43,MATCH($A30,$A$24:$A$43,0),BJ$69)="BLANK","BLANK")</f>
        <v>eve</v>
      </c>
      <c r="BJ76" s="268" cm="1">
        <f t="array" ref="BJ76">IFERROR(INDEX($B$47:$AM$66, MATCH(UPPER(BI76), $A$47:$A$66,0 ), BJ$69), "BLANK")</f>
        <v>3.1305414683072237</v>
      </c>
      <c r="BK76" s="269" cm="1">
        <f t="array" ref="BK76">IFERROR(INDEX($B$47:$AM$66, MATCH(UPPER(BL76), $A$47:$A$66, 0), BJ$69), "BLANK")</f>
        <v>3.0605910818528117</v>
      </c>
      <c r="BL76" s="359" t="str" cm="1">
        <f t="array" ref="BL76">_xlfn.IFS(INDEX($B$24:$AM$43, MATCH(INDEX($A$3:$AM$22, MATCH(BI76, $N$3:$N$22, 0), 1), $A$24:$A$43), BJ$69)="H", UPPER(INDEX($A$3:$AM$22, MATCH(BI76, $N$3:$N$22, 0), 1)), INDEX($B$24:$AM$43, MATCH(INDEX($A$3:$AM$22, MATCH(BI76, $N$3:$N$22, 0), 1), $A$24:$A$43), BJ$69)="A", LOWER(INDEX($A$3:$AM$22, MATCH(BI76, $N$3:$N$22, 0), 1)), INDEX($B$24:$AM$43, MATCH(INDEX($A$3:$AM$22, MATCH(BI76, $N$3:$N$22, 0), 1), $A$24:$A$43), BJ$69)="BLANK", "BLANK,")</f>
        <v>LEI</v>
      </c>
      <c r="BM76" s="357"/>
      <c r="BN76" s="257" t="str" cm="1">
        <f t="array" ref="BN76">_xlfn.IFS(INDEX($B$24:$AM$43,MATCH($A30,$A$24:$A$43,0),BO$69)="A",LOWER($A30),INDEX($B$24:$AM$43,MATCH($A30,$A$24:$A$43,0),BO$69)="H",UPPER($A30),INDEX($B$24:$AM$43,MATCH($A30,$A$24:$A$43,0),BO$69)="BLANK","BLANK")</f>
        <v>EVE</v>
      </c>
      <c r="BO76" s="268" cm="1">
        <f t="array" ref="BO76">IFERROR(INDEX($B$47:$AM$66, MATCH(UPPER(BN76), $A$47:$A$66,0 ), BO$69), "BLANK")</f>
        <v>3.7841901441360166</v>
      </c>
      <c r="BP76" s="269" cm="1">
        <f t="array" ref="BP76">IFERROR(INDEX($B$47:$AM$66, MATCH(UPPER(BQ76), $A$47:$A$66, 0), BO$69), "BLANK")</f>
        <v>2.6550490492592695</v>
      </c>
      <c r="BQ76" s="359" t="str" cm="1">
        <f t="array" ref="BQ76">_xlfn.IFS(INDEX($B$24:$AM$43, MATCH(INDEX($A$3:$AM$22, MATCH(BN76, $O$3:$O$22, 0), 1), $A$24:$A$43), BO$69)="H", UPPER(INDEX($A$3:$AM$22, MATCH(BN76, $O$3:$O$22, 0), 1)), INDEX($B$24:$AM$43, MATCH(INDEX($A$3:$AM$22, MATCH(BN76, $O$3:$O$22, 0), 1), $A$24:$A$43), BO$69)="A", LOWER(INDEX($A$3:$AM$22, MATCH(BN76, $O$3:$O$22, 0), 1)), INDEX($B$24:$AM$43, MATCH(INDEX($A$3:$AM$22, MATCH(BN76, $O$3:$O$22, 0), 1), $A$24:$A$43), BO$69)="BLANK", "BLANK,")</f>
        <v>ars</v>
      </c>
      <c r="BR76" s="357"/>
      <c r="BS76" s="257" t="str" cm="1">
        <f t="array" ref="BS76">_xlfn.IFS(INDEX($B$24:$AM$43,MATCH($A30,$A$24:$A$43,0),BT$69)="A",LOWER($A30),INDEX($B$24:$AM$43,MATCH($A30,$A$24:$A$43,0),BT$69)="H",UPPER($A30),INDEX($B$24:$AM$43,MATCH($A30,$A$24:$A$43,0),BT$69)="BLANK","BLANK")</f>
        <v>eve</v>
      </c>
      <c r="BT76" s="268" cm="1">
        <f t="array" ref="BT76">IFERROR(INDEX($B$47:$AM$66, MATCH(UPPER(BS76), $A$47:$A$66,0 ), BT$69), "BLANK")</f>
        <v>2.6314696400263613</v>
      </c>
      <c r="BU76" s="269" cm="1">
        <f t="array" ref="BU76">IFERROR(INDEX($B$47:$AM$66, MATCH(UPPER(BV76), $A$47:$A$66, 0), BT$69), "BLANK")</f>
        <v>2.284781000056014</v>
      </c>
      <c r="BV76" s="359" t="str" cm="1">
        <f t="array" ref="BV76">_xlfn.IFS(INDEX($B$24:$AM$43, MATCH(INDEX($A$3:$AM$22, MATCH(BS76, $P$3:$P$22, 0), 1), $A$24:$A$43), BT$69)="H", UPPER(INDEX($A$3:$AM$22, MATCH(BS76, $P$3:$P$22, 0), 1)), INDEX($B$24:$AM$43, MATCH(INDEX($A$3:$AM$22, MATCH(BS76, $P$3:$P$22, 0), 1), $A$24:$A$43), BT$69)="A", LOWER(INDEX($A$3:$AM$22, MATCH(BS76, $P$3:$P$22, 0), 1)), INDEX($B$24:$AM$43, MATCH(INDEX($A$3:$AM$22, MATCH(BS76, $P$3:$P$22, 0), 1), $A$24:$A$43), BT$69)="BLANK", "BLANK,")</f>
        <v>SHU</v>
      </c>
      <c r="BW76" s="357"/>
      <c r="BX76" s="257" t="str" cm="1">
        <f t="array" ref="BX76">_xlfn.IFS(INDEX($B$24:$AM$43,MATCH($A30,$A$24:$A$43,0),BY$69)="A",LOWER($A30),INDEX($B$24:$AM$43,MATCH($A30,$A$24:$A$43,0),BY$69)="H",UPPER($A30),INDEX($B$24:$AM$43,MATCH($A30,$A$24:$A$43,0),BY$69)="BLANK","BLANK")</f>
        <v>EVE</v>
      </c>
      <c r="BY76" s="268" cm="1">
        <f t="array" ref="BY76">IFERROR(INDEX($B$47:$AM$66, MATCH(UPPER(BX76), $A$47:$A$66,0 ), BY$69), "BLANK")</f>
        <v>2.1430872755056019</v>
      </c>
      <c r="BZ76" s="269" cm="1">
        <f t="array" ref="BZ76">IFERROR(INDEX($B$47:$AM$66, MATCH(UPPER(CA76), $A$47:$A$66, 0), BY$69), "BLANK")</f>
        <v>7.0830324909747304</v>
      </c>
      <c r="CA76" s="359" t="str" cm="1">
        <f t="array" ref="CA76">_xlfn.IFS(INDEX($B$24:$AM$43, MATCH(INDEX($A$3:$AM$22, MATCH(BX76, $Q$3:$Q$22, 0), 1), $A$24:$A$43), BY$69)="H", UPPER(INDEX($A$3:$AM$22, MATCH(BX76, $Q$3:$Q$22, 0), 1)), INDEX($B$24:$AM$43, MATCH(INDEX($A$3:$AM$22, MATCH(BX76, $Q$3:$Q$22, 0), 1), $A$24:$A$43), BY$69)="A", LOWER(INDEX($A$3:$AM$22, MATCH(BX76, $Q$3:$Q$22, 0), 1)), INDEX($B$24:$AM$43, MATCH(INDEX($A$3:$AM$22, MATCH(BX76, $Q$3:$Q$22, 0), 1), $A$24:$A$43), BY$69)="BLANK", "BLANK,")</f>
        <v>mci</v>
      </c>
      <c r="CB76" s="357"/>
      <c r="CC76" s="257" t="str" cm="1">
        <f t="array" ref="CC76">_xlfn.IFS(INDEX($B$24:$AM$43,MATCH($A30,$A$24:$A$43,0),CD$69)="A",LOWER($A30),INDEX($B$24:$AM$43,MATCH($A30,$A$24:$A$43,0),CD$69)="H",UPPER($A30),INDEX($B$24:$AM$43,MATCH($A30,$A$24:$A$43,0),CD$69)="BLANK","BLANK")</f>
        <v>EVE</v>
      </c>
      <c r="CD76" s="268" cm="1">
        <f t="array" ref="CD76">IFERROR(INDEX($B$47:$AM$66, MATCH(UPPER(CC76), $A$47:$A$66,0 ), CD$69), "BLANK")</f>
        <v>4.5657076739032387</v>
      </c>
      <c r="CE76" s="269" cm="1">
        <f t="array" ref="CE76">IFERROR(INDEX($B$47:$AM$66, MATCH(UPPER(CF76), $A$47:$A$66, 0), CD$69), "BLANK")</f>
        <v>3.56327894261244</v>
      </c>
      <c r="CF76" s="359" t="str" cm="1">
        <f t="array" ref="CF76">_xlfn.IFS(INDEX($B$24:$AM$43, MATCH(INDEX($A$3:$AM$22, MATCH(CC76, $R$3:$R$22, 0), 1), $A$24:$A$43), CD$69)="H", UPPER(INDEX($A$3:$AM$22, MATCH(CC76, $R$3:$R$22, 0), 1)), INDEX($B$24:$AM$43, MATCH(INDEX($A$3:$AM$22, MATCH(CC76, $R$3:$R$22, 0), 1), $A$24:$A$43), CD$69)="A", LOWER(INDEX($A$3:$AM$22, MATCH(CC76, $R$3:$R$22, 0), 1)), INDEX($B$24:$AM$43, MATCH(INDEX($A$3:$AM$22, MATCH(CC76, $R$3:$R$22, 0), 1), $A$24:$A$43), CD$69)="BLANK", "BLANK,")</f>
        <v>whu</v>
      </c>
      <c r="CG76" s="357"/>
      <c r="CH76" s="257" t="str" cm="1">
        <f t="array" ref="CH76">_xlfn.IFS(INDEX($B$24:$AM$43,MATCH($A30,$A$24:$A$43,0),CI$69)="A",LOWER($A30),INDEX($B$24:$AM$43,MATCH($A30,$A$24:$A$43,0),CI$69)="H",UPPER($A30),INDEX($B$24:$AM$43,MATCH($A30,$A$24:$A$43,0),CI$69)="BLANK","BLANK")</f>
        <v>eve</v>
      </c>
      <c r="CI76" s="268" cm="1">
        <f t="array" ref="CI76">IFERROR(INDEX($B$47:$AM$66, MATCH(UPPER(CH76), $A$47:$A$66,0 ), CI$69), "BLANK")</f>
        <v>1.8157140516181896</v>
      </c>
      <c r="CJ76" s="269" cm="1">
        <f t="array" ref="CJ76">IFERROR(INDEX($B$47:$AM$66, MATCH(UPPER(CK76), $A$47:$A$66, 0), CI$69), "BLANK")</f>
        <v>2.9184269307382151</v>
      </c>
      <c r="CK76" s="359" t="str" cm="1">
        <f t="array" ref="CK76">_xlfn.IFS(INDEX($B$24:$AM$43, MATCH(INDEX($A$3:$AM$22, MATCH(CH76, $S$3:$S$22, 0), 1), $A$24:$A$43), CI$69)="H", UPPER(INDEX($A$3:$AM$22, MATCH(CH76, $S$3:$S$22, 0), 1)), INDEX($B$24:$AM$43, MATCH(INDEX($A$3:$AM$22, MATCH(CH76, $S$3:$S$22, 0), 1), $A$24:$A$43), CI$69)="A", LOWER(INDEX($A$3:$AM$22, MATCH(CH76, $S$3:$S$22, 0), 1)), INDEX($B$24:$AM$43, MATCH(INDEX($A$3:$AM$22, MATCH(CH76, $S$3:$S$22, 0), 1), $A$24:$A$43), CI$69)="BLANK", "BLANK,")</f>
        <v>WOL</v>
      </c>
      <c r="CL76" s="357"/>
      <c r="CM76" s="257" t="str" cm="1">
        <f t="array" ref="CM76">_xlfn.IFS(INDEX($B$24:$AM$43,MATCH($A30,$A$24:$A$43,0),CN$69)="A",LOWER($A30),INDEX($B$24:$AM$43,MATCH($A30,$A$24:$A$43,0),CN$69)="H",UPPER($A30),INDEX($B$24:$AM$43,MATCH($A30,$A$24:$A$43,0),CN$69)="BLANK","BLANK")</f>
        <v>eve</v>
      </c>
      <c r="CN76" s="268" cm="1">
        <f t="array" ref="CN76">IFERROR(INDEX($B$47:$AM$66, MATCH(UPPER(CM76), $A$47:$A$66,0 ), CN$69), "BLANK")</f>
        <v>3.4651031519431101</v>
      </c>
      <c r="CO76" s="269" cm="1">
        <f t="array" ref="CO76">IFERROR(INDEX($B$47:$AM$66, MATCH(UPPER(CP76), $A$47:$A$66, 0), CN$69), "BLANK")</f>
        <v>2.2929046658339911</v>
      </c>
      <c r="CP76" s="359" t="str" cm="1">
        <f t="array" ref="CP76">_xlfn.IFS(INDEX($B$24:$AM$43, MATCH(INDEX($A$3:$AM$22, MATCH(CM76, $T$3:$T$22, 0), 1), $A$24:$A$43), CN$69)="H", UPPER(INDEX($A$3:$AM$22, MATCH(CM76, $T$3:$T$22, 0), 1)), INDEX($B$24:$AM$43, MATCH(INDEX($A$3:$AM$22, MATCH(CM76, $T$3:$T$22, 0), 1), $A$24:$A$43), CN$69)="A", LOWER(INDEX($A$3:$AM$22, MATCH(CM76, $T$3:$T$22, 0), 1)), INDEX($B$24:$AM$43, MATCH(INDEX($A$3:$AM$22, MATCH(CM76, $T$3:$T$22, 0), 1), $A$24:$A$43), CN$69)="BLANK", "BLANK,")</f>
        <v>AVL</v>
      </c>
      <c r="CQ76" s="357"/>
      <c r="CR76" s="257" t="str" cm="1">
        <f t="array" ref="CR76">_xlfn.IFS(INDEX($B$24:$AM$43,MATCH($A30,$A$24:$A$43,0),CS$69)="A",LOWER($A30),INDEX($B$24:$AM$43,MATCH($A30,$A$24:$A$43,0),CS$69)="H",UPPER($A30),INDEX($B$24:$AM$43,MATCH($A30,$A$24:$A$43,0),CS$69)="BLANK","BLANK")</f>
        <v>EVE</v>
      </c>
      <c r="CS76" s="268" cm="1">
        <f t="array" ref="CS76">IFERROR(INDEX($B$47:$AM$66, MATCH(UPPER(CR76), $A$47:$A$66,0 ), CS$69), "BLANK")</f>
        <v>3.8099329342321808</v>
      </c>
      <c r="CT76" s="269" cm="1">
        <f t="array" ref="CT76">IFERROR(INDEX($B$47:$AM$66, MATCH(UPPER(CU76), $A$47:$A$66, 0), CS$69), "BLANK")</f>
        <v>4.3220716490400894</v>
      </c>
      <c r="CU76" s="359" t="str" cm="1">
        <f t="array" ref="CU76">_xlfn.IFS(INDEX($B$24:$AM$43, MATCH(INDEX($A$3:$AM$22, MATCH(CR76, $U$3:$U$22, 0), 1), $A$24:$A$43), CS$69)="H", UPPER(INDEX($A$3:$AM$22, MATCH(CR76, $U$3:$U$22, 0), 1)), INDEX($B$24:$AM$43, MATCH(INDEX($A$3:$AM$22, MATCH(CR76, $U$3:$U$22, 0), 1), $A$24:$A$43), CS$69)="A", LOWER(INDEX($A$3:$AM$22, MATCH(CR76, $U$3:$U$22, 0), 1)), INDEX($B$24:$AM$43, MATCH(INDEX($A$3:$AM$22, MATCH(CR76, $U$3:$U$22, 0), 1), $A$24:$A$43), CS$69)="BLANK", "BLANK,")</f>
        <v>lei</v>
      </c>
      <c r="CV76" s="357"/>
      <c r="CW76" s="257" t="str" cm="1">
        <f t="array" ref="CW76">_xlfn.IFS(INDEX($B$24:$AM$43,MATCH($A30,$A$24:$A$43,0),CX$69)="A",LOWER($A30),INDEX($B$24:$AM$43,MATCH($A30,$A$24:$A$43,0),CX$69)="H",UPPER($A30),INDEX($B$24:$AM$43,MATCH($A30,$A$24:$A$43,0),CX$69)="BLANK","BLANK")</f>
        <v>EVE</v>
      </c>
      <c r="CX76" s="268" cm="1">
        <f t="array" ref="CX76">IFERROR(INDEX($B$47:$AM$66, MATCH(UPPER(CW76), $A$47:$A$66,0 ), CX$69), "BLANK")</f>
        <v>4.941707129401153</v>
      </c>
      <c r="CY76" s="269" cm="1">
        <f t="array" ref="CY76">IFERROR(INDEX($B$47:$AM$66, MATCH(UPPER(CZ76), $A$47:$A$66, 0), CX$69), "BLANK")</f>
        <v>3.0119572821105161</v>
      </c>
      <c r="CZ76" s="359" t="str" cm="1">
        <f t="array" ref="CZ76">_xlfn.IFS(INDEX($B$24:$AM$43, MATCH(INDEX($A$3:$AM$22, MATCH(CW76, $V$3:$V$22, 0), 1), $A$24:$A$43), CX$69)="H", UPPER(INDEX($A$3:$AM$22, MATCH(CW76, $V$3:$V$22, 0), 1)), INDEX($B$24:$AM$43, MATCH(INDEX($A$3:$AM$22, MATCH(CW76, $V$3:$V$22, 0), 1), $A$24:$A$43), CX$69)="A", LOWER(INDEX($A$3:$AM$22, MATCH(CW76, $V$3:$V$22, 0), 1)), INDEX($B$24:$AM$43, MATCH(INDEX($A$3:$AM$22, MATCH(CW76, $V$3:$V$22, 0), 1), $A$24:$A$43), CX$69)="BLANK", "BLANK,")</f>
        <v>new</v>
      </c>
      <c r="DA76" s="357"/>
      <c r="DB76" s="257" t="str" cm="1">
        <f t="array" ref="DB76">_xlfn.IFS(INDEX($B$24:$AM$43,MATCH($A30,$A$24:$A$43,0),DC$69)="A",LOWER($A30),INDEX($B$24:$AM$43,MATCH($A30,$A$24:$A$43,0),DC$69)="H",UPPER($A30),INDEX($B$24:$AM$43,MATCH($A30,$A$24:$A$43,0),DC$69)="BLANK","BLANK")</f>
        <v>eve</v>
      </c>
      <c r="DC76" s="268" cm="1">
        <f t="array" ref="DC76">IFERROR(INDEX($B$47:$AM$66, MATCH(UPPER(DB76), $A$47:$A$66,0 ), DC$69), "BLANK")</f>
        <v>4.6272019664072106</v>
      </c>
      <c r="DD76" s="269" cm="1">
        <f t="array" ref="DD76">IFERROR(INDEX($B$47:$AM$66, MATCH(UPPER(DE76), $A$47:$A$66, 0), DC$69), "BLANK")</f>
        <v>1.3416234032328915</v>
      </c>
      <c r="DE76" s="359" t="str" cm="1">
        <f t="array" ref="DE76">_xlfn.IFS(INDEX($B$24:$AM$43, MATCH(INDEX($A$3:$AM$22, MATCH(DB76, $W$3:$W$22, 0), 1), $A$24:$A$43), DC$69)="H", UPPER(INDEX($A$3:$AM$22, MATCH(DB76, $W$3:$W$22, 0), 1)), INDEX($B$24:$AM$43, MATCH(INDEX($A$3:$AM$22, MATCH(DB76, $W$3:$W$22, 0), 1), $A$24:$A$43), DC$69)="A", LOWER(INDEX($A$3:$AM$22, MATCH(DB76, $W$3:$W$22, 0), 1)), INDEX($B$24:$AM$43, MATCH(INDEX($A$3:$AM$22, MATCH(DB76, $W$3:$W$22, 0), 1), $A$24:$A$43), DC$69)="BLANK", "BLANK,")</f>
        <v>LEE</v>
      </c>
      <c r="DF76" s="357"/>
      <c r="DG76" s="257" t="str" cm="1">
        <f t="array" ref="DG76">_xlfn.IFS(INDEX($B$24:$AM$43,MATCH($A30,$A$24:$A$43,0),DH$69)="A",LOWER($A30),INDEX($B$24:$AM$43,MATCH($A30,$A$24:$A$43,0),DH$69)="H",UPPER($A30),INDEX($B$24:$AM$43,MATCH($A30,$A$24:$A$43,0),DH$69)="BLANK","BLANK")</f>
        <v>eve</v>
      </c>
      <c r="DH76" s="268" cm="1">
        <f t="array" ref="DH76">IFERROR(INDEX($B$47:$AM$66, MATCH(UPPER(DG76), $A$47:$A$66,0 ), DH$69), "BLANK")</f>
        <v>2.5009835421738149</v>
      </c>
      <c r="DI76" s="269" cm="1">
        <f t="array" ref="DI76">IFERROR(INDEX($B$47:$AM$66, MATCH(UPPER(DJ76), $A$47:$A$66, 0), DH$69), "BLANK")</f>
        <v>3.6962679289795077</v>
      </c>
      <c r="DJ76" s="359" t="str" cm="1">
        <f t="array" ref="DJ76">_xlfn.IFS(INDEX($B$24:$AM$43, MATCH(INDEX($A$3:$AM$22, MATCH(DG76, $X$3:$X$22, 0), 1), $A$24:$A$43), DH$69)="H", UPPER(INDEX($A$3:$AM$22, MATCH(DG76, $X$3:$X$22, 0), 1)), INDEX($B$24:$AM$43, MATCH(INDEX($A$3:$AM$22, MATCH(DG76, $X$3:$X$22, 0), 1), $A$24:$A$43), DH$69)="A", LOWER(INDEX($A$3:$AM$22, MATCH(DG76, $X$3:$X$22, 0), 1)), INDEX($B$24:$AM$43, MATCH(INDEX($A$3:$AM$22, MATCH(DG76, $X$3:$X$22, 0), 1), $A$24:$A$43), DH$69)="BLANK", "BLANK,")</f>
        <v>MUN</v>
      </c>
      <c r="DK76" s="357"/>
      <c r="DL76" s="257" t="str" cm="1">
        <f t="array" ref="DL76">_xlfn.IFS(INDEX($B$24:$AM$43,MATCH($A30,$A$24:$A$43,0),DM$69)="A",LOWER($A30),INDEX($B$24:$AM$43,MATCH($A30,$A$24:$A$43,0),DM$69)="H",UPPER($A30),INDEX($B$24:$AM$43,MATCH($A30,$A$24:$A$43,0),DM$69)="BLANK","BLANK")</f>
        <v>EVE</v>
      </c>
      <c r="DM76" s="268" cm="1">
        <f t="array" ref="DM76">IFERROR(INDEX($B$47:$AM$66, MATCH(UPPER(DL76), $A$47:$A$66,0 ), DM$69), "BLANK")</f>
        <v>6.7749210645015792</v>
      </c>
      <c r="DN76" s="269" cm="1">
        <f t="array" ref="DN76">IFERROR(INDEX($B$47:$AM$66, MATCH(UPPER(DO76), $A$47:$A$66, 0), DM$69), "BLANK")</f>
        <v>2.1832337755876221</v>
      </c>
      <c r="DO76" s="359" t="str" cm="1">
        <f t="array" ref="DO76">_xlfn.IFS(INDEX($B$24:$AM$43, MATCH(INDEX($A$3:$AM$22, MATCH(DL76, $Y$3:$Y$22, 0), 1), $A$24:$A$43), DM$69)="H", UPPER(INDEX($A$3:$AM$22, MATCH(DL76, $Y$3:$Y$22, 0), 1)), INDEX($B$24:$AM$43, MATCH(INDEX($A$3:$AM$22, MATCH(DL76, $Y$3:$Y$22, 0), 1), $A$24:$A$43), DM$69)="A", LOWER(INDEX($A$3:$AM$22, MATCH(DL76, $Y$3:$Y$22, 0), 1)), INDEX($B$24:$AM$43, MATCH(INDEX($A$3:$AM$22, MATCH(DL76, $Y$3:$Y$22, 0), 1), $A$24:$A$43), DM$69)="BLANK", "BLANK,")</f>
        <v>ful</v>
      </c>
      <c r="DP76" s="357"/>
      <c r="DQ76" s="257" t="str" cm="1">
        <f t="array" ref="DQ76">_xlfn.IFS(INDEX($B$24:$AM$43,MATCH($A30,$A$24:$A$43,0),DR$69)="A",LOWER($A30),INDEX($B$24:$AM$43,MATCH($A30,$A$24:$A$43,0),DR$69)="H",UPPER($A30),INDEX($B$24:$AM$43,MATCH($A30,$A$24:$A$43,0),DR$69)="BLANK","BLANK")</f>
        <v>eve</v>
      </c>
      <c r="DR76" s="268" cm="1">
        <f t="array" ref="DR76">IFERROR(INDEX($B$47:$AM$66, MATCH(UPPER(DQ76), $A$47:$A$66,0 ), DR$69), "BLANK")</f>
        <v>2.3960333222726176</v>
      </c>
      <c r="DS76" s="269" cm="1">
        <f t="array" ref="DS76">IFERROR(INDEX($B$47:$AM$66, MATCH(UPPER(DT76), $A$47:$A$66, 0), DR$69), "BLANK")</f>
        <v>3.7835973360927588</v>
      </c>
      <c r="DT76" s="359" t="str" cm="1">
        <f t="array" ref="DT76">_xlfn.IFS(INDEX($B$24:$AM$43, MATCH(INDEX($A$3:$AM$22, MATCH(DQ76, $Z$3:$Z$22, 0), 1), $A$24:$A$43), DR$69)="H", UPPER(INDEX($A$3:$AM$22, MATCH(DQ76, $Z$3:$Z$22, 0), 1)), INDEX($B$24:$AM$43, MATCH(INDEX($A$3:$AM$22, MATCH(DQ76, $Z$3:$Z$22, 0), 1), $A$24:$A$43), DR$69)="A", LOWER(INDEX($A$3:$AM$22, MATCH(DQ76, $Z$3:$Z$22, 0), 1)), INDEX($B$24:$AM$43, MATCH(INDEX($A$3:$AM$22, MATCH(DQ76, $Z$3:$Z$22, 0), 1), $A$24:$A$43), DR$69)="BLANK", "BLANK,")</f>
        <v>LIV</v>
      </c>
      <c r="DU76" s="357"/>
      <c r="DV76" s="257" t="str" cm="1">
        <f t="array" ref="DV76">_xlfn.IFS(INDEX($B$24:$AM$43,MATCH($A30,$A$24:$A$43,0),DW$69)="A",LOWER($A30),INDEX($B$24:$AM$43,MATCH($A30,$A$24:$A$43,0),DW$69)="H",UPPER($A30),INDEX($B$24:$AM$43,MATCH($A30,$A$24:$A$43,0),DW$69)="BLANK","BLANK")</f>
        <v>EVE</v>
      </c>
      <c r="DW76" s="268" cm="1">
        <f t="array" ref="DW76">IFERROR(INDEX($B$47:$AM$66, MATCH(UPPER(DV76), $A$47:$A$66,0 ), DW$69), "BLANK")</f>
        <v>2.8574497006741355</v>
      </c>
      <c r="DX76" s="269" cm="1">
        <f t="array" ref="DX76">IFERROR(INDEX($B$47:$AM$66, MATCH(UPPER(DY76), $A$47:$A$66, 0), DW$69), "BLANK")</f>
        <v>4.8313187617668678</v>
      </c>
      <c r="DY76" s="359" t="str" cm="1">
        <f t="array" ref="DY76">_xlfn.IFS(INDEX($B$24:$AM$43, MATCH(INDEX($A$3:$AM$22, MATCH(DV76, $AA$3:$AA$22, 0), 1), $A$24:$A$43), DW$69)="H", UPPER(INDEX($A$3:$AM$22, MATCH(DV76, $AA$3:$AA$22, 0), 1)), INDEX($B$24:$AM$43, MATCH(INDEX($A$3:$AM$22, MATCH(DV76, $AA$3:$AA$22, 0), 1), $A$24:$A$43), DW$69)="A", LOWER(INDEX($A$3:$AM$22, MATCH(DV76, $AA$3:$AA$22, 0), 1)), INDEX($B$24:$AM$43, MATCH(INDEX($A$3:$AM$22, MATCH(DV76, $AA$3:$AA$22, 0), 1), $A$24:$A$43), DW$69)="BLANK", "BLANK,")</f>
        <v>sou</v>
      </c>
      <c r="DZ76" s="357"/>
      <c r="EA76" s="257" t="str" cm="1">
        <f t="array" ref="EA76">_xlfn.IFS(INDEX($B$24:$AM$43,MATCH($A30,$A$24:$A$43,0),EB$69)="A",LOWER($A30),INDEX($B$24:$AM$43,MATCH($A30,$A$24:$A$43,0),EB$69)="H",UPPER($A30),INDEX($B$24:$AM$43,MATCH($A30,$A$24:$A$43,0),EB$69)="BLANK","BLANK")</f>
        <v>eve</v>
      </c>
      <c r="EB76" s="268" cm="1">
        <f t="array" ref="EB76">IFERROR(INDEX($B$47:$AM$66, MATCH(UPPER(EA76), $A$47:$A$66,0 ), EB$69), "BLANK")</f>
        <v>1.8303569068731749</v>
      </c>
      <c r="EC76" s="269" cm="1">
        <f t="array" ref="EC76">IFERROR(INDEX($B$47:$AM$66, MATCH(UPPER(ED76), $A$47:$A$66, 0), EB$69), "BLANK")</f>
        <v>4.5025417574437192</v>
      </c>
      <c r="ED76" s="359" t="str" cm="1">
        <f t="array" ref="ED76">_xlfn.IFS(INDEX($B$24:$AM$43, MATCH(INDEX($A$3:$AM$22, MATCH(EA76, $AB$3:$AB$22, 0), 1), $A$24:$A$43), EB$69)="H", UPPER(INDEX($A$3:$AM$22, MATCH(EA76, $AB$3:$AB$22, 0), 1)), INDEX($B$24:$AM$43, MATCH(INDEX($A$3:$AM$22, MATCH(EA76, $AB$3:$AB$22, 0), 1), $A$24:$A$43), EB$69)="A", LOWER(INDEX($A$3:$AM$22, MATCH(EA76, $AB$3:$AB$22, 0), 1)), INDEX($B$24:$AM$43, MATCH(INDEX($A$3:$AM$22, MATCH(EA76, $AB$3:$AB$22, 0), 1), $A$24:$A$43), EB$69)="BLANK", "BLANK,")</f>
        <v>CHE</v>
      </c>
      <c r="EE76" s="357"/>
      <c r="EF76" s="257" t="str" cm="1">
        <f t="array" ref="EF76">_xlfn.IFS(INDEX($B$24:$AM$43,MATCH($A30,$A$24:$A$43,0),EG$69)="A",LOWER($A30),INDEX($B$24:$AM$43,MATCH($A30,$A$24:$A$43,0),EG$69)="H",UPPER($A30),INDEX($B$24:$AM$43,MATCH($A30,$A$24:$A$43,0),EG$69)="BLANK","BLANK")</f>
        <v>EVE</v>
      </c>
      <c r="EG76" s="268" cm="1">
        <f t="array" ref="EG76">IFERROR(INDEX($B$47:$AM$66, MATCH(UPPER(EF76), $A$47:$A$66,0 ), EG$69), "BLANK")</f>
        <v>4.3081549333240812</v>
      </c>
      <c r="EH76" s="269" cm="1">
        <f t="array" ref="EH76">IFERROR(INDEX($B$47:$AM$66, MATCH(UPPER(EI76), $A$47:$A$66, 0), EG$69), "BLANK")</f>
        <v>2.3735848331082874</v>
      </c>
      <c r="EI76" s="359" t="str" cm="1">
        <f t="array" ref="EI76">_xlfn.IFS(INDEX($B$24:$AM$43, MATCH(INDEX($A$3:$AM$22, MATCH(EF76, $AC$3:$AC$22, 0), 1), $A$24:$A$43), EG$69)="H", UPPER(INDEX($A$3:$AM$22, MATCH(EF76, $AC$3:$AC$22, 0), 1)), INDEX($B$24:$AM$43, MATCH(INDEX($A$3:$AM$22, MATCH(EF76, $AC$3:$AC$22, 0), 1), $A$24:$A$43), EG$69)="A", LOWER(INDEX($A$3:$AM$22, MATCH(EF76, $AC$3:$AC$22, 0), 1)), INDEX($B$24:$AM$43, MATCH(INDEX($A$3:$AM$22, MATCH(EF76, $AC$3:$AC$22, 0), 1), $A$24:$A$43), EG$69)="BLANK", "BLANK,")</f>
        <v>bur</v>
      </c>
      <c r="EJ76" s="357"/>
      <c r="EK76" s="257" t="str" cm="1">
        <f t="array" ref="EK76">_xlfn.IFS(INDEX($B$24:$AM$43,MATCH($A30,$A$24:$A$43,0),EL$69)="A",LOWER($A30),INDEX($B$24:$AM$43,MATCH($A30,$A$24:$A$43,0),EL$69)="H",UPPER($A30),INDEX($B$24:$AM$43,MATCH($A30,$A$24:$A$43,0),EL$69)="BLANK","BLANK")</f>
        <v>eve</v>
      </c>
      <c r="EL76" s="268" cm="1">
        <f t="array" ref="EL76">IFERROR(INDEX($B$47:$AM$66, MATCH(UPPER(EK76), $A$47:$A$66,0 ), EL$69), "BLANK")</f>
        <v>4.6272019664072106</v>
      </c>
      <c r="EM76" s="269" cm="1">
        <f t="array" ref="EM76">IFERROR(INDEX($B$47:$AM$66, MATCH(UPPER(EN76), $A$47:$A$66, 0), EL$69), "BLANK")</f>
        <v>1.3416234032328915</v>
      </c>
      <c r="EN76" s="359" t="str" cm="1">
        <f t="array" ref="EN76">_xlfn.IFS(INDEX($B$24:$AM$43, MATCH(INDEX($A$3:$AM$22, MATCH(EK76, $AD$3:$AD$22, 0), 1), $A$24:$A$43), EL$69)="H", UPPER(INDEX($A$3:$AM$22, MATCH(EK76, $AD$3:$AD$22, 0), 1)), INDEX($B$24:$AM$43, MATCH(INDEX($A$3:$AM$22, MATCH(EK76, $AD$3:$AD$22, 0), 1), $A$24:$A$43), EL$69)="A", LOWER(INDEX($A$3:$AM$22, MATCH(EK76, $AD$3:$AD$22, 0), 1)), INDEX($B$24:$AM$43, MATCH(INDEX($A$3:$AM$22, MATCH(EK76, $AD$3:$AD$22, 0), 1), $A$24:$A$43), EL$69)="BLANK", "BLANK,")</f>
        <v>WBA</v>
      </c>
      <c r="EO76" s="357"/>
      <c r="EP76" s="257" t="str" cm="1">
        <f t="array" ref="EP76">_xlfn.IFS(INDEX($B$24:$AM$43,MATCH($A30,$A$24:$A$43,0),EQ$69)="A",LOWER($A30),INDEX($B$24:$AM$43,MATCH($A30,$A$24:$A$43,0),EQ$69)="H",UPPER($A30),INDEX($B$24:$AM$43,MATCH($A30,$A$24:$A$43,0),EQ$69)="BLANK","BLANK")</f>
        <v>EVE</v>
      </c>
      <c r="EQ76" s="268" cm="1">
        <f t="array" ref="EQ76">IFERROR(INDEX($B$47:$AM$66, MATCH(UPPER(EP76), $A$47:$A$66,0 ), EQ$69), "BLANK")</f>
        <v>5.7619356104128654</v>
      </c>
      <c r="ER76" s="269" cm="1">
        <f t="array" ref="ER76">IFERROR(INDEX($B$47:$AM$66, MATCH(UPPER(ES76), $A$47:$A$66, 0), EQ$69), "BLANK")</f>
        <v>2.1832337755876221</v>
      </c>
      <c r="ES76" s="359" t="str" cm="1">
        <f t="array" ref="ES76">_xlfn.IFS(INDEX($B$24:$AM$43, MATCH(INDEX($A$3:$AM$22, MATCH(EP76, $AE$3:$AE$22, 0), 1), $A$24:$A$43), EQ$69)="H", UPPER(INDEX($A$3:$AM$22, MATCH(EP76, $AE$3:$AE$22, 0), 1)), INDEX($B$24:$AM$43, MATCH(INDEX($A$3:$AM$22, MATCH(EP76, $AE$3:$AE$22, 0), 1), $A$24:$A$43), EQ$69)="A", LOWER(INDEX($A$3:$AM$22, MATCH(EP76, $AE$3:$AE$22, 0), 1)), INDEX($B$24:$AM$43, MATCH(INDEX($A$3:$AM$22, MATCH(EP76, $AE$3:$AE$22, 0), 1), $A$24:$A$43), EQ$69)="BLANK", "BLANK,")</f>
        <v>cry</v>
      </c>
      <c r="ET76" s="357"/>
      <c r="EU76" s="257" t="str" cm="1">
        <f t="array" ref="EU76">_xlfn.IFS(INDEX($B$24:$AM$43,MATCH($A30,$A$24:$A$43,0),EV$69)="A",LOWER($A30),INDEX($B$24:$AM$43,MATCH($A30,$A$24:$A$43,0),EV$69)="H",UPPER($A30),INDEX($B$24:$AM$43,MATCH($A30,$A$24:$A$43,0),EV$69)="BLANK","BLANK")</f>
        <v>eve</v>
      </c>
      <c r="EV76" s="268" cm="1">
        <f t="array" ref="EV76">IFERROR(INDEX($B$47:$AM$66, MATCH(UPPER(EU76), $A$47:$A$66,0 ), EV$69), "BLANK")</f>
        <v>3.3850000962307782</v>
      </c>
      <c r="EW76" s="269" cm="1">
        <f t="array" ref="EW76">IFERROR(INDEX($B$47:$AM$66, MATCH(UPPER(EX76), $A$47:$A$66, 0), EV$69), "BLANK")</f>
        <v>2.1093098192517123</v>
      </c>
      <c r="EX76" s="359" t="str" cm="1">
        <f t="array" ref="EX76">_xlfn.IFS(INDEX($B$24:$AM$43, MATCH(INDEX($A$3:$AM$22, MATCH(EU76, $AF$3:$AF$22, 0), 1), $A$24:$A$43), EV$69)="H", UPPER(INDEX($A$3:$AM$22, MATCH(EU76, $AF$3:$AF$22, 0), 1)), INDEX($B$24:$AM$43, MATCH(INDEX($A$3:$AM$22, MATCH(EU76, $AF$3:$AF$22, 0), 1), $A$24:$A$43), EV$69)="A", LOWER(INDEX($A$3:$AM$22, MATCH(EU76, $AF$3:$AF$22, 0), 1)), INDEX($B$24:$AM$43, MATCH(INDEX($A$3:$AM$22, MATCH(EU76, $AF$3:$AF$22, 0), 1), $A$24:$A$43), EV$69)="BLANK", "BLANK,")</f>
        <v>BHA</v>
      </c>
      <c r="EY76" s="357"/>
      <c r="EZ76" s="257" t="str" cm="1">
        <f t="array" ref="EZ76">_xlfn.IFS(INDEX($B$24:$AM$43,MATCH($A30,$A$24:$A$43,0),FA$69)="A",LOWER($A30),INDEX($B$24:$AM$43,MATCH($A30,$A$24:$A$43,0),FA$69)="H",UPPER($A30),INDEX($B$24:$AM$43,MATCH($A30,$A$24:$A$43,0),FA$69)="BLANK","BLANK")</f>
        <v>EVE</v>
      </c>
      <c r="FA76" s="268" cm="1">
        <f t="array" ref="FA76">IFERROR(INDEX($B$47:$AM$66, MATCH(UPPER(EZ76), $A$47:$A$66,0 ), FA$69), "BLANK")</f>
        <v>3.7487291923168033</v>
      </c>
      <c r="FB76" s="269" cm="1">
        <f t="array" ref="FB76">IFERROR(INDEX($B$47:$AM$66, MATCH(UPPER(FC76), $A$47:$A$66, 0), FA$69), "BLANK")</f>
        <v>3.7736516814881744</v>
      </c>
      <c r="FC76" s="359" t="str" cm="1">
        <f t="array" ref="FC76">_xlfn.IFS(INDEX($B$24:$AM$43, MATCH(INDEX($A$3:$AM$22, MATCH(EZ76, $AG$3:$AG$22, 0), 1), $A$24:$A$43), FA$69)="H", UPPER(INDEX($A$3:$AM$22, MATCH(EZ76, $AG$3:$AG$22, 0), 1)), INDEX($B$24:$AM$43, MATCH(INDEX($A$3:$AM$22, MATCH(EZ76, $AG$3:$AG$22, 0), 1), $A$24:$A$43), FA$69)="A", LOWER(INDEX($A$3:$AM$22, MATCH(EZ76, $AG$3:$AG$22, 0), 1)), INDEX($B$24:$AM$43, MATCH(INDEX($A$3:$AM$22, MATCH(EZ76, $AG$3:$AG$22, 0), 1), $A$24:$A$43), FA$69)="BLANK", "BLANK,")</f>
        <v>tot</v>
      </c>
      <c r="FD76" s="357"/>
      <c r="FE76" s="257" t="str" cm="1">
        <f t="array" ref="FE76">_xlfn.IFS(INDEX($B$24:$AM$43,MATCH($A30,$A$24:$A$43,0),FF$69)="A",LOWER($A30),INDEX($B$24:$AM$43,MATCH($A30,$A$24:$A$43,0),FF$69)="H",UPPER($A30),INDEX($B$24:$AM$43,MATCH($A30,$A$24:$A$43,0),FF$69)="BLANK","BLANK")</f>
        <v>eve</v>
      </c>
      <c r="FF76" s="268" cm="1">
        <f t="array" ref="FF76">IFERROR(INDEX($B$47:$AM$66, MATCH(UPPER(FE76), $A$47:$A$66,0 ), FF$69), "BLANK")</f>
        <v>4.1511523813858924</v>
      </c>
      <c r="FG76" s="269" cm="1">
        <f t="array" ref="FG76">IFERROR(INDEX($B$47:$AM$66, MATCH(UPPER(FH76), $A$47:$A$66, 0), FF$69), "BLANK")</f>
        <v>2.9336588040719223</v>
      </c>
      <c r="FH76" s="359" t="str" cm="1">
        <f t="array" ref="FH76">_xlfn.IFS(INDEX($B$24:$AM$43, MATCH(INDEX($A$3:$AM$22, MATCH(FE76, $AH$3:$AH$22, 0), 1), $A$24:$A$43), FF$69)="H", UPPER(INDEX($A$3:$AM$22, MATCH(FE76, $AH$3:$AH$22, 0), 1)), INDEX($B$24:$AM$43, MATCH(INDEX($A$3:$AM$22, MATCH(FE76, $AH$3:$AH$22, 0), 1), $A$24:$A$43), FF$69)="A", LOWER(INDEX($A$3:$AM$22, MATCH(FE76, $AH$3:$AH$22, 0), 1)), INDEX($B$24:$AM$43, MATCH(INDEX($A$3:$AM$22, MATCH(FE76, $AH$3:$AH$22, 0), 1), $A$24:$A$43), FF$69)="BLANK", "BLANK,")</f>
        <v>ARS</v>
      </c>
      <c r="FI76" s="357"/>
      <c r="FJ76" s="257" t="str" cm="1">
        <f t="array" ref="FJ76">_xlfn.IFS(INDEX($B$24:$AM$43,MATCH($A30,$A$24:$A$43,0),FK$69)="A",LOWER($A30),INDEX($B$24:$AM$43,MATCH($A30,$A$24:$A$43,0),FK$69)="H",UPPER($A30),INDEX($B$24:$AM$43,MATCH($A30,$A$24:$A$43,0),FK$69)="BLANK","BLANK")</f>
        <v>EVE</v>
      </c>
      <c r="FK76" s="268" cm="1">
        <f t="array" ref="FK76">IFERROR(INDEX($B$47:$AM$66, MATCH(UPPER(FJ76), $A$47:$A$66,0 ), FK$69), "BLANK")</f>
        <v>3.9552269868088321</v>
      </c>
      <c r="FL76" s="269" cm="1">
        <f t="array" ref="FL76">IFERROR(INDEX($B$47:$AM$66, MATCH(UPPER(FM76), $A$47:$A$66, 0), FK$69), "BLANK")</f>
        <v>2.5227318507388081</v>
      </c>
      <c r="FM76" s="359" t="str" cm="1">
        <f t="array" ref="FM76">_xlfn.IFS(INDEX($B$24:$AM$43, MATCH(INDEX($A$3:$AM$22, MATCH(FJ76, $AI$3:$AI$22, 0), 1), $A$24:$A$43), FK$69)="H", UPPER(INDEX($A$3:$AM$22, MATCH(FJ76, $AI$3:$AI$22, 0), 1)), INDEX($B$24:$AM$43, MATCH(INDEX($A$3:$AM$22, MATCH(FJ76, $AI$3:$AI$22, 0), 1), $A$24:$A$43), FK$69)="A", LOWER(INDEX($A$3:$AM$22, MATCH(FJ76, $AI$3:$AI$22, 0), 1)), INDEX($B$24:$AM$43, MATCH(INDEX($A$3:$AM$22, MATCH(FJ76, $AI$3:$AI$22, 0), 1), $A$24:$A$43), FK$69)="BLANK", "BLANK,")</f>
        <v>avl</v>
      </c>
      <c r="FN76" s="357"/>
      <c r="FO76" s="257" t="str" cm="1">
        <f t="array" ref="FO76">_xlfn.IFS(INDEX($B$24:$AM$43,MATCH($A30,$A$24:$A$43,0),FP$69)="A",LOWER($A30),INDEX($B$24:$AM$43,MATCH($A30,$A$24:$A$43,0),FP$69)="H",UPPER($A30),INDEX($B$24:$AM$43,MATCH($A30,$A$24:$A$43,0),FP$69)="BLANK","BLANK")</f>
        <v>eve</v>
      </c>
      <c r="FP76" s="268" cm="1">
        <f t="array" ref="FP76">IFERROR(INDEX($B$47:$AM$66, MATCH(UPPER(FO76), $A$47:$A$66,0 ), FP$69), "BLANK")</f>
        <v>4.4562370744756992</v>
      </c>
      <c r="FQ76" s="269" cm="1">
        <f t="array" ref="FQ76">IFERROR(INDEX($B$47:$AM$66, MATCH(UPPER(FR76), $A$47:$A$66, 0), FP$69), "BLANK")</f>
        <v>2.8231584866146671</v>
      </c>
      <c r="FR76" s="359" t="str" cm="1">
        <f t="array" ref="FR76">_xlfn.IFS(INDEX($B$24:$AM$43, MATCH(INDEX($A$3:$AM$22, MATCH(FO76, $AJ$3:$AJ$22, 0), 1), $A$24:$A$43), FP$69)="H", UPPER(INDEX($A$3:$AM$22, MATCH(FO76, $AJ$3:$AJ$22, 0), 1)), INDEX($B$24:$AM$43, MATCH(INDEX($A$3:$AM$22, MATCH(FO76, $AJ$3:$AJ$22, 0), 1), $A$24:$A$43), FP$69)="A", LOWER(INDEX($A$3:$AM$22, MATCH(FO76, $AJ$3:$AJ$22, 0), 1)), INDEX($B$24:$AM$43, MATCH(INDEX($A$3:$AM$22, MATCH(FO76, $AJ$3:$AJ$22, 0), 1), $A$24:$A$43), FP$69)="BLANK", "BLANK,")</f>
        <v>WHU</v>
      </c>
      <c r="FS76" s="357"/>
      <c r="FT76" s="257" t="str" cm="1">
        <f t="array" ref="FT76">_xlfn.IFS(INDEX($B$24:$AM$43,MATCH($A30,$A$24:$A$43,0),FU$69)="A",LOWER($A30),INDEX($B$24:$AM$43,MATCH($A30,$A$24:$A$43,0),FU$69)="H",UPPER($A30),INDEX($B$24:$AM$43,MATCH($A30,$A$24:$A$43,0),FU$69)="BLANK","BLANK")</f>
        <v>EVE</v>
      </c>
      <c r="FU76" s="268" cm="1">
        <f t="array" ref="FU76">IFERROR(INDEX($B$47:$AM$66, MATCH(UPPER(FT76), $A$47:$A$66,0 ), FU$69), "BLANK")</f>
        <v>5.5561521957552644</v>
      </c>
      <c r="FV76" s="269" cm="1">
        <f t="array" ref="FV76">IFERROR(INDEX($B$47:$AM$66, MATCH(UPPER(FW76), $A$47:$A$66, 0), FU$69), "BLANK")</f>
        <v>2.2459103433078411</v>
      </c>
      <c r="FW76" s="359" t="str" cm="1">
        <f t="array" ref="FW76">_xlfn.IFS(INDEX($B$24:$AM$43, MATCH(INDEX($A$3:$AM$22, MATCH(FT76, $AK$3:$AK$22, 0), 1), $A$24:$A$43), FU$69)="H", UPPER(INDEX($A$3:$AM$22, MATCH(FT76, $AK$3:$AK$22, 0), 1)), INDEX($B$24:$AM$43, MATCH(INDEX($A$3:$AM$22, MATCH(FT76, $AK$3:$AK$22, 0), 1), $A$24:$A$43), FU$69)="A", LOWER(INDEX($A$3:$AM$22, MATCH(FT76, $AK$3:$AK$22, 0), 1)), INDEX($B$24:$AM$43, MATCH(INDEX($A$3:$AM$22, MATCH(FT76, $AK$3:$AK$22, 0), 1), $A$24:$A$43), FU$69)="BLANK", "BLANK,")</f>
        <v>shu</v>
      </c>
      <c r="FX76" s="357"/>
      <c r="FY76" s="257" t="str" cm="1">
        <f t="array" ref="FY76">_xlfn.IFS(INDEX($B$24:$AM$43,MATCH($A30,$A$24:$A$43,0),FZ$69)="A",LOWER($A30),INDEX($B$24:$AM$43,MATCH($A30,$A$24:$A$43,0),FZ$69)="H",UPPER($A30),INDEX($B$24:$AM$43,MATCH($A30,$A$24:$A$43,0),FZ$69)="BLANK","BLANK")</f>
        <v>EVE</v>
      </c>
      <c r="FZ76" s="268" cm="1">
        <f t="array" ref="FZ76">IFERROR(INDEX($B$47:$AM$66, MATCH(UPPER(FY76), $A$47:$A$66,0 ), FZ$69), "BLANK")</f>
        <v>2.7293379207218842</v>
      </c>
      <c r="GA76" s="269" cm="1">
        <f t="array" ref="GA76">IFERROR(INDEX($B$47:$AM$66, MATCH(UPPER(GB76), $A$47:$A$66, 0), FZ$69), "BLANK")</f>
        <v>2.9666908720903575</v>
      </c>
      <c r="GB76" s="359" t="str" cm="1">
        <f t="array" ref="GB76">_xlfn.IFS(INDEX($B$24:$AM$43, MATCH(INDEX($A$3:$AM$22, MATCH(FY76, $AL$3:$AL$22, 0), 1), $A$24:$A$43), FZ$69)="H", UPPER(INDEX($A$3:$AM$22, MATCH(FY76, $AL$3:$AL$22, 0), 1)), INDEX($B$24:$AM$43, MATCH(INDEX($A$3:$AM$22, MATCH(FY76, $AL$3:$AL$22, 0), 1), $A$24:$A$43), FZ$69)="A", LOWER(INDEX($A$3:$AM$22, MATCH(FY76, $AL$3:$AL$22, 0), 1)), INDEX($B$24:$AM$43, MATCH(INDEX($A$3:$AM$22, MATCH(FY76, $AL$3:$AL$22, 0), 1), $A$24:$A$43), FZ$69)="BLANK", "BLANK,")</f>
        <v>wol</v>
      </c>
      <c r="GC76" s="357"/>
      <c r="GD76" s="257" t="str" cm="1">
        <f t="array" ref="GD76">_xlfn.IFS(INDEX($B$24:$AM$43,MATCH($A30,$A$24:$A$43,0),GE$69)="A",LOWER($A30),INDEX($B$24:$AM$43,MATCH($A30,$A$24:$A$43,0),GE$69)="H",UPPER($A30),INDEX($B$24:$AM$43,MATCH($A30,$A$24:$A$43,0),GE$69)="BLANK","BLANK")</f>
        <v>eve</v>
      </c>
      <c r="GE76" s="268" cm="1">
        <f t="array" ref="GE76">IFERROR(INDEX($B$47:$AM$66, MATCH(UPPER(GD76), $A$47:$A$66,0 ), GE$69), "BLANK")</f>
        <v>1.9398654397630231</v>
      </c>
      <c r="GF76" s="269" cm="1">
        <f t="array" ref="GF76">IFERROR(INDEX($B$47:$AM$66, MATCH(UPPER(GG76), $A$47:$A$66, 0), GE$69), "BLANK")</f>
        <v>4.2825935065049929</v>
      </c>
      <c r="GG76" s="359" t="str" cm="1">
        <f t="array" ref="GG76">_xlfn.IFS(INDEX($B$24:$AM$43, MATCH(INDEX($A$3:$AM$22, MATCH(GD76, $AM$3:$AM$22, 0), 1), $A$24:$A$43), GE$69)="H", UPPER(INDEX($A$3:$AM$22, MATCH(GD76, $AM$3:$AM$22, 0), 1)), INDEX($B$24:$AM$43, MATCH(INDEX($A$3:$AM$22, MATCH(GD76, $AM$3:$AM$22, 0), 1), $A$24:$A$43), GE$69)="A", LOWER(INDEX($A$3:$AM$22, MATCH(GD76, $AM$3:$AM$22, 0), 1)), INDEX($B$24:$AM$43, MATCH(INDEX($A$3:$AM$22, MATCH(GD76, $AM$3:$AM$22, 0), 1), $A$24:$A$43), GE$69)="BLANK", "BLANK,")</f>
        <v>MCI</v>
      </c>
    </row>
    <row r="77" spans="1:191" hidden="1">
      <c r="A77" s="257" t="str" cm="1">
        <f t="array" ref="A77">_xlfn.IFS(INDEX($B$24:$AM$43,MATCH($A31,$A$24:$A$43,0),B$69)="A",LOWER($A31),INDEX($B$24:$AM$43,MATCH($A31,$A$24:$A$43,0),B$69)="H",UPPER($A31),INDEX($B$24:$AM$43,MATCH($A31,$A$24:$A$43,0),B$69)="BLANK","BLANK")</f>
        <v>FUL</v>
      </c>
      <c r="B77" s="268" cm="1">
        <f t="array" ref="B77">IFERROR(INDEX($B$47:$AM$66, MATCH(UPPER(A77), $A$47:$A$66,0 ), B$69), "BLANK")</f>
        <v>1.6643382218483707</v>
      </c>
      <c r="C77" s="269" cm="1">
        <f t="array" ref="C77">IFERROR(INDEX($B$47:$AM$66, MATCH(UPPER(D77), $A$47:$A$66, 0), B$69), "BLANK")</f>
        <v>3.7484637443670628</v>
      </c>
      <c r="D77" s="359" t="str" cm="1">
        <f t="array" ref="D77">_xlfn.IFS(INDEX($B$24:$AM$43, MATCH(INDEX($A$3:$AM$22, MATCH(A77, $B$3:$B$22, 0), 1), $A$24:$A$43), B$69)="H", UPPER(INDEX($A$3:$AM$22, MATCH(A77, $B$3:$B$22, 0), 1)), INDEX($B$24:$AM$43, MATCH(INDEX($A$3:$AM$22, MATCH(A77, $B$3:$B$22, 0), 1), $A$24:$A$43), B$69)="A", LOWER(INDEX($A$3:$AM$22, MATCH(A77, $B$3:$B$22, 0), 1)), INDEX($B$24:$AM$43, MATCH(INDEX($A$3:$AM$22, MATCH(A77, $B$3:$B$22, 0), 1), $A$24:$A$43), B$69)="BLANK", "BLANK,")</f>
        <v>ars</v>
      </c>
      <c r="E77" s="357"/>
      <c r="F77" s="257" t="str" cm="1">
        <f t="array" ref="F77">_xlfn.IFS(INDEX($B$24:$AM$43,MATCH($A31,$A$24:$A$43,0),G$69)="A",LOWER($A31),INDEX($B$24:$AM$43,MATCH($A31,$A$24:$A$43,0),G$69)="H",UPPER($A31),INDEX($B$24:$AM$43,MATCH($A31,$A$24:$A$43,0),G$69)="BLANK","BLANK")</f>
        <v>ful</v>
      </c>
      <c r="G77" s="268" cm="1">
        <f t="array" ref="G77">IFERROR(INDEX($B$47:$AM$66, MATCH(UPPER(F77), $A$47:$A$66,0 ), G$69), "BLANK")</f>
        <v>3.0823433019254396</v>
      </c>
      <c r="H77" s="269" cm="1">
        <f t="array" ref="H77">IFERROR(INDEX($B$47:$AM$66, MATCH(UPPER(I77), $A$47:$A$66, 0), G$69), "BLANK")</f>
        <v>2.9797023004059544</v>
      </c>
      <c r="I77" s="359" t="str" cm="1">
        <f t="array" ref="I77">_xlfn.IFS(INDEX($B$24:$AM$43, MATCH(INDEX($A$3:$AM$22, MATCH(F77, $C$3:$C$22, 0), 1), $A$24:$A$43), G$69)="H", UPPER(INDEX($A$3:$AM$22, MATCH(F77, $C$3:$C$22, 0), 1)), INDEX($B$24:$AM$43, MATCH(INDEX($A$3:$AM$22, MATCH(F77, $C$3:$C$22, 0), 1), $A$24:$A$43), G$69)="A", LOWER(INDEX($A$3:$AM$22, MATCH(F77, $C$3:$C$22, 0), 1)), INDEX($B$24:$AM$43, MATCH(INDEX($A$3:$AM$22, MATCH(F77, $C$3:$C$22, 0), 1), $A$24:$A$43), G$69)="BLANK", "BLANK,")</f>
        <v>LEE</v>
      </c>
      <c r="J77" s="357"/>
      <c r="K77" s="257" t="str" cm="1">
        <f t="array" ref="K77">_xlfn.IFS(INDEX($B$24:$AM$43,MATCH($A31,$A$24:$A$43,0),L$69)="A",LOWER($A31),INDEX($B$24:$AM$43,MATCH($A31,$A$24:$A$43,0),L$69)="H",UPPER($A31),INDEX($B$24:$AM$43,MATCH($A31,$A$24:$A$43,0),L$69)="BLANK","BLANK")</f>
        <v>FUL</v>
      </c>
      <c r="L77" s="268" cm="1">
        <f t="array" ref="L77">IFERROR(INDEX($B$47:$AM$66, MATCH(UPPER(K77), $A$47:$A$66,0 ), L$69), "BLANK")</f>
        <v>1.7395625482595967</v>
      </c>
      <c r="M77" s="269" cm="1">
        <f t="array" ref="M77">IFERROR(INDEX($B$47:$AM$66, MATCH(UPPER(N77), $A$47:$A$66, 0), L$69), "BLANK")</f>
        <v>3.5616550594018843</v>
      </c>
      <c r="N77" s="359" t="str" cm="1">
        <f t="array" ref="N77">_xlfn.IFS(INDEX($B$24:$AM$43, MATCH(INDEX($A$3:$AM$22, MATCH(K77, $D$3:$D$22, 0), 1), $A$24:$A$43), L$69)="H", UPPER(INDEX($A$3:$AM$22, MATCH(K77, $D$3:$D$22, 0), 1)), INDEX($B$24:$AM$43, MATCH(INDEX($A$3:$AM$22, MATCH(K77, $D$3:$D$22, 0), 1), $A$24:$A$43), L$69)="A", LOWER(INDEX($A$3:$AM$22, MATCH(K77, $D$3:$D$22, 0), 1)), INDEX($B$24:$AM$43, MATCH(INDEX($A$3:$AM$22, MATCH(K77, $D$3:$D$22, 0), 1), $A$24:$A$43), L$69)="BLANK", "BLANK,")</f>
        <v>avl</v>
      </c>
      <c r="O77" s="357"/>
      <c r="P77" s="257" t="str" cm="1">
        <f t="array" ref="P77">_xlfn.IFS(INDEX($B$24:$AM$43,MATCH($A31,$A$24:$A$43,0),Q$69)="A",LOWER($A31),INDEX($B$24:$AM$43,MATCH($A31,$A$24:$A$43,0),Q$69)="H",UPPER($A31),INDEX($B$24:$AM$43,MATCH($A31,$A$24:$A$43,0),Q$69)="BLANK","BLANK")</f>
        <v>ful</v>
      </c>
      <c r="Q77" s="268" cm="1">
        <f t="array" ref="Q77">IFERROR(INDEX($B$47:$AM$66, MATCH(UPPER(P77), $A$47:$A$66,0 ), Q$69), "BLANK")</f>
        <v>1.2095115116755426</v>
      </c>
      <c r="R77" s="269" cm="1">
        <f t="array" ref="R77">IFERROR(INDEX($B$47:$AM$66, MATCH(UPPER(S77), $A$47:$A$66, 0), Q$69), "BLANK")</f>
        <v>6.481732070365358</v>
      </c>
      <c r="S77" s="359" t="str" cm="1">
        <f t="array" ref="S77">_xlfn.IFS(INDEX($B$24:$AM$43, MATCH(INDEX($A$3:$AM$22, MATCH(P77, $E$3:$E$22, 0), 1), $A$24:$A$43), Q$69)="H", UPPER(INDEX($A$3:$AM$22, MATCH(P77, $E$3:$E$22, 0), 1)), INDEX($B$24:$AM$43, MATCH(INDEX($A$3:$AM$22, MATCH(P77, $E$3:$E$22, 0), 1), $A$24:$A$43), Q$69)="A", LOWER(INDEX($A$3:$AM$22, MATCH(P77, $E$3:$E$22, 0), 1)), INDEX($B$24:$AM$43, MATCH(INDEX($A$3:$AM$22, MATCH(P77, $E$3:$E$22, 0), 1), $A$24:$A$43), Q$69)="BLANK", "BLANK,")</f>
        <v>WOL</v>
      </c>
      <c r="T77" s="357"/>
      <c r="U77" s="257" t="str" cm="1">
        <f t="array" ref="U77">_xlfn.IFS(INDEX($B$24:$AM$43,MATCH($A31,$A$24:$A$43,0),V$69)="A",LOWER($A31),INDEX($B$24:$AM$43,MATCH($A31,$A$24:$A$43,0),V$69)="H",UPPER($A31),INDEX($B$24:$AM$43,MATCH($A31,$A$24:$A$43,0),V$69)="BLANK","BLANK")</f>
        <v>ful</v>
      </c>
      <c r="V77" s="268" cm="1">
        <f t="array" ref="V77">IFERROR(INDEX($B$47:$AM$66, MATCH(UPPER(U77), $A$47:$A$66,0 ), V$69), "BLANK")</f>
        <v>1.7529152343123804</v>
      </c>
      <c r="W77" s="269" cm="1">
        <f t="array" ref="W77">IFERROR(INDEX($B$47:$AM$66, MATCH(UPPER(X77), $A$47:$A$66, 0), V$69), "BLANK")</f>
        <v>5.0744248985115012</v>
      </c>
      <c r="X77" s="359" t="str" cm="1">
        <f t="array" ref="X77">_xlfn.IFS(INDEX($B$24:$AM$43, MATCH(INDEX($A$3:$AM$22, MATCH(U77, $F$3:$F$22, 0), 1), $A$24:$A$43), V$69)="H", UPPER(INDEX($A$3:$AM$22, MATCH(U77, $F$3:$F$22, 0), 1)), INDEX($B$24:$AM$43, MATCH(INDEX($A$3:$AM$22, MATCH(U77, $F$3:$F$22, 0), 1), $A$24:$A$43), V$69)="A", LOWER(INDEX($A$3:$AM$22, MATCH(U77, $F$3:$F$22, 0), 1)), INDEX($B$24:$AM$43, MATCH(INDEX($A$3:$AM$22, MATCH(U77, $F$3:$F$22, 0), 1), $A$24:$A$43), V$69)="BLANK", "BLANK,")</f>
        <v>SHU</v>
      </c>
      <c r="Y77" s="357"/>
      <c r="Z77" s="257" t="str" cm="1">
        <f t="array" ref="Z77">_xlfn.IFS(INDEX($B$24:$AM$43,MATCH($A31,$A$24:$A$43,0),AA$69)="A",LOWER($A31),INDEX($B$24:$AM$43,MATCH($A31,$A$24:$A$43,0),AA$69)="H",UPPER($A31),INDEX($B$24:$AM$43,MATCH($A31,$A$24:$A$43,0),AA$69)="BLANK","BLANK")</f>
        <v>FUL</v>
      </c>
      <c r="AA77" s="268" cm="1">
        <f t="array" ref="AA77">IFERROR(INDEX($B$47:$AM$66, MATCH(UPPER(Z77), $A$47:$A$66,0 ), AA$69), "BLANK")</f>
        <v>2.5341775394399062</v>
      </c>
      <c r="AB77" s="269" cm="1">
        <f t="array" ref="AB77">IFERROR(INDEX($B$47:$AM$66, MATCH(UPPER(AC77), $A$47:$A$66, 0), AA$69), "BLANK")</f>
        <v>3.0823433019254396</v>
      </c>
      <c r="AC77" s="359" t="str" cm="1">
        <f t="array" ref="AC77">_xlfn.IFS(INDEX($B$24:$AM$43, MATCH(INDEX($A$3:$AM$22, MATCH(Z77, $G$3:$G$22, 0), 1), $A$24:$A$43), AA$69)="H", UPPER(INDEX($A$3:$AM$22, MATCH(Z77, $G$3:$G$22, 0), 1)), INDEX($B$24:$AM$43, MATCH(INDEX($A$3:$AM$22, MATCH(Z77, $G$3:$G$22, 0), 1), $A$24:$A$43), AA$69)="A", LOWER(INDEX($A$3:$AM$22, MATCH(Z77, $G$3:$G$22, 0), 1)), INDEX($B$24:$AM$43, MATCH(INDEX($A$3:$AM$22, MATCH(Z77, $G$3:$G$22, 0), 1), $A$24:$A$43), AA$69)="BLANK", "BLANK,")</f>
        <v>cry</v>
      </c>
      <c r="AD77" s="357"/>
      <c r="AE77" s="257" t="str" cm="1">
        <f t="array" ref="AE77">_xlfn.IFS(INDEX($B$24:$AM$43,MATCH($A31,$A$24:$A$43,0),AF$69)="A",LOWER($A31),INDEX($B$24:$AM$43,MATCH($A31,$A$24:$A$43,0),AF$69)="H",UPPER($A31),INDEX($B$24:$AM$43,MATCH($A31,$A$24:$A$43,0),AF$69)="BLANK","BLANK")</f>
        <v>FUL</v>
      </c>
      <c r="AF77" s="268" cm="1">
        <f t="array" ref="AF77">IFERROR(INDEX($B$47:$AM$66, MATCH(UPPER(AE77), $A$47:$A$66,0 ), AF$69), "BLANK")</f>
        <v>2.9797023004059544</v>
      </c>
      <c r="AG77" s="269" cm="1">
        <f t="array" ref="AG77">IFERROR(INDEX($B$47:$AM$66, MATCH(UPPER(AH77), $A$47:$A$66, 0), AF$69), "BLANK")</f>
        <v>3.0823433019254396</v>
      </c>
      <c r="AH77" s="359" t="str" cm="1">
        <f t="array" ref="AH77">_xlfn.IFS(INDEX($B$24:$AM$43, MATCH(INDEX($A$3:$AM$22, MATCH(AE77, $H$3:$H$22, 0), 1), $A$24:$A$43), AF$69)="H", UPPER(INDEX($A$3:$AM$22, MATCH(AE77, $H$3:$H$22, 0), 1)), INDEX($B$24:$AM$43, MATCH(INDEX($A$3:$AM$22, MATCH(AE77, $H$3:$H$22, 0), 1), $A$24:$A$43), AF$69)="A", LOWER(INDEX($A$3:$AM$22, MATCH(AE77, $H$3:$H$22, 0), 1)), INDEX($B$24:$AM$43, MATCH(INDEX($A$3:$AM$22, MATCH(AE77, $H$3:$H$22, 0), 1), $A$24:$A$43), AF$69)="BLANK", "BLANK,")</f>
        <v>wba</v>
      </c>
      <c r="AI77" s="357"/>
      <c r="AJ77" s="257" t="str" cm="1">
        <f t="array" ref="AJ77">_xlfn.IFS(INDEX($B$24:$AM$43,MATCH($A31,$A$24:$A$43,0),AK$69)="A",LOWER($A31),INDEX($B$24:$AM$43,MATCH($A31,$A$24:$A$43,0),AK$69)="H",UPPER($A31),INDEX($B$24:$AM$43,MATCH($A31,$A$24:$A$43,0),AK$69)="BLANK","BLANK")</f>
        <v>ful</v>
      </c>
      <c r="AK77" s="268" cm="1">
        <f t="array" ref="AK77">IFERROR(INDEX($B$47:$AM$66, MATCH(UPPER(AJ77), $A$47:$A$66,0 ), AK$69), "BLANK")</f>
        <v>2.9684575253081138</v>
      </c>
      <c r="AL77" s="269" cm="1">
        <f t="array" ref="AL77">IFERROR(INDEX($B$47:$AM$66, MATCH(UPPER(AM77), $A$47:$A$66, 0), AK$69), "BLANK")</f>
        <v>6.2701439291425753</v>
      </c>
      <c r="AM77" s="359" t="str" cm="1">
        <f t="array" ref="AM77">_xlfn.IFS(INDEX($B$24:$AM$43, MATCH(INDEX($A$3:$AM$22, MATCH(AJ77, $I$3:$I$22, 0), 1), $A$24:$A$43), AK$69)="H", UPPER(INDEX($A$3:$AM$22, MATCH(AJ77, $I$3:$I$22, 0), 1)), INDEX($B$24:$AM$43, MATCH(INDEX($A$3:$AM$22, MATCH(AJ77, $I$3:$I$22, 0), 1), $A$24:$A$43), AK$69)="A", LOWER(INDEX($A$3:$AM$22, MATCH(AJ77, $I$3:$I$22, 0), 1)), INDEX($B$24:$AM$43, MATCH(INDEX($A$3:$AM$22, MATCH(AJ77, $I$3:$I$22, 0), 1), $A$24:$A$43), AK$69)="BLANK", "BLANK,")</f>
        <v>WHU</v>
      </c>
      <c r="AN77" s="357"/>
      <c r="AO77" s="257" t="str" cm="1">
        <f t="array" ref="AO77">_xlfn.IFS(INDEX($B$24:$AM$43,MATCH($A31,$A$24:$A$43,0),AP$69)="A",LOWER($A31),INDEX($B$24:$AM$43,MATCH($A31,$A$24:$A$43,0),AP$69)="H",UPPER($A31),INDEX($B$24:$AM$43,MATCH($A31,$A$24:$A$43,0),AP$69)="BLANK","BLANK")</f>
        <v>FUL</v>
      </c>
      <c r="AP77" s="268" cm="1">
        <f t="array" ref="AP77">IFERROR(INDEX($B$47:$AM$66, MATCH(UPPER(AO77), $A$47:$A$66,0 ), AP$69), "BLANK")</f>
        <v>1.3416234032328915</v>
      </c>
      <c r="AQ77" s="269" cm="1">
        <f t="array" ref="AQ77">IFERROR(INDEX($B$47:$AM$66, MATCH(UPPER(AR77), $A$47:$A$66, 0), AP$69), "BLANK")</f>
        <v>4.6272019664072106</v>
      </c>
      <c r="AR77" s="359" t="str" cm="1">
        <f t="array" ref="AR77">_xlfn.IFS(INDEX($B$24:$AM$43, MATCH(INDEX($A$3:$AM$22, MATCH(AO77, $J$3:$J$22, 0), 1), $A$24:$A$43), AP$69)="H", UPPER(INDEX($A$3:$AM$22, MATCH(AO77, $J$3:$J$22, 0), 1)), INDEX($B$24:$AM$43, MATCH(INDEX($A$3:$AM$22, MATCH(AO77, $J$3:$J$22, 0), 1), $A$24:$A$43), AP$69)="A", LOWER(INDEX($A$3:$AM$22, MATCH(AO77, $J$3:$J$22, 0), 1)), INDEX($B$24:$AM$43, MATCH(INDEX($A$3:$AM$22, MATCH(AO77, $J$3:$J$22, 0), 1), $A$24:$A$43), AP$69)="BLANK", "BLANK,")</f>
        <v>eve</v>
      </c>
      <c r="AS77" s="357"/>
      <c r="AT77" s="257" t="str" cm="1">
        <f t="array" ref="AT77">_xlfn.IFS(INDEX($B$24:$AM$43,MATCH($A31,$A$24:$A$43,0),AU$69)="A",LOWER($A31),INDEX($B$24:$AM$43,MATCH($A31,$A$24:$A$43,0),AU$69)="H",UPPER($A31),INDEX($B$24:$AM$43,MATCH($A31,$A$24:$A$43,0),AU$69)="BLANK","BLANK")</f>
        <v>ful</v>
      </c>
      <c r="AU77" s="268" cm="1">
        <f t="array" ref="AU77">IFERROR(INDEX($B$47:$AM$66, MATCH(UPPER(AT77), $A$47:$A$66,0 ), AU$69), "BLANK")</f>
        <v>2.0853646753026602</v>
      </c>
      <c r="AV77" s="269" cm="1">
        <f t="array" ref="AV77">IFERROR(INDEX($B$47:$AM$66, MATCH(UPPER(AW77), $A$47:$A$66, 0), AU$69), "BLANK")</f>
        <v>6.797474064050518</v>
      </c>
      <c r="AW77" s="359" t="str" cm="1">
        <f t="array" ref="AW77">_xlfn.IFS(INDEX($B$24:$AM$43, MATCH(INDEX($A$3:$AM$22, MATCH(AT77, $K$3:$K$22, 0), 1), $A$24:$A$43), AU$69)="H", UPPER(INDEX($A$3:$AM$22, MATCH(AT77, $K$3:$K$22, 0), 1)), INDEX($B$24:$AM$43, MATCH(INDEX($A$3:$AM$22, MATCH(AT77, $K$3:$K$22, 0), 1), $A$24:$A$43), AU$69)="A", LOWER(INDEX($A$3:$AM$22, MATCH(AT77, $K$3:$K$22, 0), 1)), INDEX($B$24:$AM$43, MATCH(INDEX($A$3:$AM$22, MATCH(AT77, $K$3:$K$22, 0), 1), $A$24:$A$43), AU$69)="BLANK", "BLANK,")</f>
        <v>LEI</v>
      </c>
      <c r="AX77" s="357"/>
      <c r="AY77" s="257" t="str" cm="1">
        <f t="array" ref="AY77">_xlfn.IFS(INDEX($B$24:$AM$43,MATCH($A31,$A$24:$A$43,0),AZ$69)="A",LOWER($A31),INDEX($B$24:$AM$43,MATCH($A31,$A$24:$A$43,0),AZ$69)="H",UPPER($A31),INDEX($B$24:$AM$43,MATCH($A31,$A$24:$A$43,0),AZ$69)="BLANK","BLANK")</f>
        <v>ful</v>
      </c>
      <c r="AZ77" s="268" cm="1">
        <f t="array" ref="AZ77">IFERROR(INDEX($B$47:$AM$66, MATCH(UPPER(AY77), $A$47:$A$66,0 ), AZ$69), "BLANK")</f>
        <v>1.2922131534995114</v>
      </c>
      <c r="BA77" s="269" cm="1">
        <f t="array" ref="BA77">IFERROR(INDEX($B$47:$AM$66, MATCH(UPPER(BB77), $A$47:$A$66, 0), AZ$69), "BLANK")</f>
        <v>9.5115020297699591</v>
      </c>
      <c r="BB77" s="359" t="str" cm="1">
        <f t="array" ref="BB77">_xlfn.IFS(INDEX($B$24:$AM$43, MATCH(INDEX($A$3:$AM$22, MATCH(AY77, $L$3:$L$22, 0), 1), $A$24:$A$43), AZ$69)="H", UPPER(INDEX($A$3:$AM$22, MATCH(AY77, $L$3:$L$22, 0), 1)), INDEX($B$24:$AM$43, MATCH(INDEX($A$3:$AM$22, MATCH(AY77, $L$3:$L$22, 0), 1), $A$24:$A$43), AZ$69)="A", LOWER(INDEX($A$3:$AM$22, MATCH(AY77, $L$3:$L$22, 0), 1)), INDEX($B$24:$AM$43, MATCH(INDEX($A$3:$AM$22, MATCH(AY77, $L$3:$L$22, 0), 1), $A$24:$A$43), AZ$69)="BLANK", "BLANK,")</f>
        <v>MCI</v>
      </c>
      <c r="BC77" s="357"/>
      <c r="BD77" s="257" t="str" cm="1">
        <f t="array" ref="BD77">_xlfn.IFS(INDEX($B$24:$AM$43,MATCH($A31,$A$24:$A$43,0),BE$69)="A",LOWER($A31),INDEX($B$24:$AM$43,MATCH($A31,$A$24:$A$43,0),BE$69)="H",UPPER($A31),INDEX($B$24:$AM$43,MATCH($A31,$A$24:$A$43,0),BE$69)="BLANK","BLANK")</f>
        <v>FUL</v>
      </c>
      <c r="BE77" s="268" cm="1">
        <f t="array" ref="BE77">IFERROR(INDEX($B$47:$AM$66, MATCH(UPPER(BD77), $A$47:$A$66,0 ), BE$69), "BLANK")</f>
        <v>1.4714579261263971</v>
      </c>
      <c r="BF77" s="269" cm="1">
        <f t="array" ref="BF77">IFERROR(INDEX($B$47:$AM$66, MATCH(UPPER(BG77), $A$47:$A$66, 0), BE$69), "BLANK")</f>
        <v>6.2199918066366244</v>
      </c>
      <c r="BG77" s="359" t="str" cm="1">
        <f t="array" ref="BG77">_xlfn.IFS(INDEX($B$24:$AM$43, MATCH(INDEX($A$3:$AM$22, MATCH(BD77, $M$3:$M$22, 0), 1), $A$24:$A$43), BE$69)="H", UPPER(INDEX($A$3:$AM$22, MATCH(BD77, $M$3:$M$22, 0), 1)), INDEX($B$24:$AM$43, MATCH(INDEX($A$3:$AM$22, MATCH(BD77, $M$3:$M$22, 0), 1), $A$24:$A$43), BE$69)="A", LOWER(INDEX($A$3:$AM$22, MATCH(BD77, $M$3:$M$22, 0), 1)), INDEX($B$24:$AM$43, MATCH(INDEX($A$3:$AM$22, MATCH(BD77, $M$3:$M$22, 0), 1), $A$24:$A$43), BE$69)="BLANK", "BLANK,")</f>
        <v>liv</v>
      </c>
      <c r="BH77" s="357"/>
      <c r="BI77" s="257" t="str" cm="1">
        <f t="array" ref="BI77">_xlfn.IFS(INDEX($B$24:$AM$43,MATCH($A31,$A$24:$A$43,0),BJ$69)="A",LOWER($A31),INDEX($B$24:$AM$43,MATCH($A31,$A$24:$A$43,0),BJ$69)="H",UPPER($A31),INDEX($B$24:$AM$43,MATCH($A31,$A$24:$A$43,0),BJ$69)="BLANK","BLANK")</f>
        <v>FUL</v>
      </c>
      <c r="BJ77" s="268" cm="1">
        <f t="array" ref="BJ77">IFERROR(INDEX($B$47:$AM$66, MATCH(UPPER(BI77), $A$47:$A$66,0 ), BJ$69), "BLANK")</f>
        <v>1.4210887894243782</v>
      </c>
      <c r="BK77" s="269" cm="1">
        <f t="array" ref="BK77">IFERROR(INDEX($B$47:$AM$66, MATCH(UPPER(BL77), $A$47:$A$66, 0), BJ$69), "BLANK")</f>
        <v>4.4162228594838169</v>
      </c>
      <c r="BL77" s="359" t="str" cm="1">
        <f t="array" ref="BL77">_xlfn.IFS(INDEX($B$24:$AM$43, MATCH(INDEX($A$3:$AM$22, MATCH(BI77, $N$3:$N$22, 0), 1), $A$24:$A$43), BJ$69)="H", UPPER(INDEX($A$3:$AM$22, MATCH(BI77, $N$3:$N$22, 0), 1)), INDEX($B$24:$AM$43, MATCH(INDEX($A$3:$AM$22, MATCH(BI77, $N$3:$N$22, 0), 1), $A$24:$A$43), BJ$69)="A", LOWER(INDEX($A$3:$AM$22, MATCH(BI77, $N$3:$N$22, 0), 1)), INDEX($B$24:$AM$43, MATCH(INDEX($A$3:$AM$22, MATCH(BI77, $N$3:$N$22, 0), 1), $A$24:$A$43), BJ$69)="BLANK", "BLANK,")</f>
        <v>bha</v>
      </c>
      <c r="BM77" s="357"/>
      <c r="BN77" s="257" t="str" cm="1">
        <f t="array" ref="BN77">_xlfn.IFS(INDEX($B$24:$AM$43,MATCH($A31,$A$24:$A$43,0),BO$69)="A",LOWER($A31),INDEX($B$24:$AM$43,MATCH($A31,$A$24:$A$43,0),BO$69)="H",UPPER($A31),INDEX($B$24:$AM$43,MATCH($A31,$A$24:$A$43,0),BO$69)="BLANK","BLANK")</f>
        <v>ful</v>
      </c>
      <c r="BO77" s="268" cm="1">
        <f t="array" ref="BO77">IFERROR(INDEX($B$47:$AM$66, MATCH(UPPER(BN77), $A$47:$A$66,0 ), BO$69), "BLANK")</f>
        <v>2.8963398268092502</v>
      </c>
      <c r="BP77" s="269" cm="1">
        <f t="array" ref="BP77">IFERROR(INDEX($B$47:$AM$66, MATCH(UPPER(BQ77), $A$47:$A$66, 0), BO$69), "BLANK")</f>
        <v>4.9972936400541279</v>
      </c>
      <c r="BQ77" s="359" t="str" cm="1">
        <f t="array" ref="BQ77">_xlfn.IFS(INDEX($B$24:$AM$43, MATCH(INDEX($A$3:$AM$22, MATCH(BN77, $O$3:$O$22, 0), 1), $A$24:$A$43), BO$69)="H", UPPER(INDEX($A$3:$AM$22, MATCH(BN77, $O$3:$O$22, 0), 1)), INDEX($B$24:$AM$43, MATCH(INDEX($A$3:$AM$22, MATCH(BN77, $O$3:$O$22, 0), 1), $A$24:$A$43), BO$69)="A", LOWER(INDEX($A$3:$AM$22, MATCH(BN77, $O$3:$O$22, 0), 1)), INDEX($B$24:$AM$43, MATCH(INDEX($A$3:$AM$22, MATCH(BN77, $O$3:$O$22, 0), 1), $A$24:$A$43), BO$69)="BLANK", "BLANK,")</f>
        <v>NEW</v>
      </c>
      <c r="BR77" s="357"/>
      <c r="BS77" s="257" t="str" cm="1">
        <f t="array" ref="BS77">_xlfn.IFS(INDEX($B$24:$AM$43,MATCH($A31,$A$24:$A$43,0),BT$69)="A",LOWER($A31),INDEX($B$24:$AM$43,MATCH($A31,$A$24:$A$43,0),BT$69)="H",UPPER($A31),INDEX($B$24:$AM$43,MATCH($A31,$A$24:$A$43,0),BT$69)="BLANK","BLANK")</f>
        <v>FUL</v>
      </c>
      <c r="BT77" s="268" cm="1">
        <f t="array" ref="BT77">IFERROR(INDEX($B$47:$AM$66, MATCH(UPPER(BS77), $A$47:$A$66,0 ), BT$69), "BLANK")</f>
        <v>1.256745187926321</v>
      </c>
      <c r="BU77" s="269" cm="1">
        <f t="array" ref="BU77">IFERROR(INDEX($B$47:$AM$66, MATCH(UPPER(BV77), $A$47:$A$66, 0), BT$69), "BLANK")</f>
        <v>6.8209750102417042</v>
      </c>
      <c r="BV77" s="359" t="str" cm="1">
        <f t="array" ref="BV77">_xlfn.IFS(INDEX($B$24:$AM$43, MATCH(INDEX($A$3:$AM$22, MATCH(BS77, $P$3:$P$22, 0), 1), $A$24:$A$43), BT$69)="H", UPPER(INDEX($A$3:$AM$22, MATCH(BS77, $P$3:$P$22, 0), 1)), INDEX($B$24:$AM$43, MATCH(INDEX($A$3:$AM$22, MATCH(BS77, $P$3:$P$22, 0), 1), $A$24:$A$43), BT$69)="A", LOWER(INDEX($A$3:$AM$22, MATCH(BS77, $P$3:$P$22, 0), 1)), INDEX($B$24:$AM$43, MATCH(INDEX($A$3:$AM$22, MATCH(BS77, $P$3:$P$22, 0), 1), $A$24:$A$43), BT$69)="BLANK", "BLANK,")</f>
        <v>sou</v>
      </c>
      <c r="BW77" s="357"/>
      <c r="BX77" s="257" t="str" cm="1">
        <f t="array" ref="BX77">_xlfn.IFS(INDEX($B$24:$AM$43,MATCH($A31,$A$24:$A$43,0),BY$69)="A",LOWER($A31),INDEX($B$24:$AM$43,MATCH($A31,$A$24:$A$43,0),BY$69)="H",UPPER($A31),INDEX($B$24:$AM$43,MATCH($A31,$A$24:$A$43,0),BY$69)="BLANK","BLANK")</f>
        <v>ful</v>
      </c>
      <c r="BY77" s="268" cm="1">
        <f t="array" ref="BY77">IFERROR(INDEX($B$47:$AM$66, MATCH(UPPER(BX77), $A$47:$A$66,0 ), BY$69), "BLANK")</f>
        <v>2.3082280757166846</v>
      </c>
      <c r="BZ77" s="269" cm="1">
        <f t="array" ref="BZ77">IFERROR(INDEX($B$47:$AM$66, MATCH(UPPER(CA77), $A$47:$A$66, 0), BY$69), "BLANK")</f>
        <v>5.2322958953540821</v>
      </c>
      <c r="CA77" s="359" t="str" cm="1">
        <f t="array" ref="CA77">_xlfn.IFS(INDEX($B$24:$AM$43, MATCH(INDEX($A$3:$AM$22, MATCH(BX77, $Q$3:$Q$22, 0), 1), $A$24:$A$43), BY$69)="H", UPPER(INDEX($A$3:$AM$22, MATCH(BX77, $Q$3:$Q$22, 0), 1)), INDEX($B$24:$AM$43, MATCH(INDEX($A$3:$AM$22, MATCH(BX77, $Q$3:$Q$22, 0), 1), $A$24:$A$43), BY$69)="A", LOWER(INDEX($A$3:$AM$22, MATCH(BX77, $Q$3:$Q$22, 0), 1)), INDEX($B$24:$AM$43, MATCH(INDEX($A$3:$AM$22, MATCH(BX77, $Q$3:$Q$22, 0), 1), $A$24:$A$43), BY$69)="BLANK", "BLANK,")</f>
        <v>TOT</v>
      </c>
      <c r="CB77" s="357"/>
      <c r="CC77" s="257" t="str" cm="1">
        <f t="array" ref="CC77">_xlfn.IFS(INDEX($B$24:$AM$43,MATCH($A31,$A$24:$A$43,0),CD$69)="A",LOWER($A31),INDEX($B$24:$AM$43,MATCH($A31,$A$24:$A$43,0),CD$69)="H",UPPER($A31),INDEX($B$24:$AM$43,MATCH($A31,$A$24:$A$43,0),CD$69)="BLANK","BLANK")</f>
        <v>ful</v>
      </c>
      <c r="CD77" s="268" cm="1">
        <f t="array" ref="CD77">IFERROR(INDEX($B$47:$AM$66, MATCH(UPPER(CC77), $A$47:$A$66,0 ), CD$69), "BLANK")</f>
        <v>3.0543219991806629</v>
      </c>
      <c r="CE77" s="269" cm="1">
        <f t="array" ref="CE77">IFERROR(INDEX($B$47:$AM$66, MATCH(UPPER(CF77), $A$47:$A$66, 0), CD$69), "BLANK")</f>
        <v>6.990527740189445</v>
      </c>
      <c r="CF77" s="359" t="str" cm="1">
        <f t="array" ref="CF77">_xlfn.IFS(INDEX($B$24:$AM$43, MATCH(INDEX($A$3:$AM$22, MATCH(CC77, $R$3:$R$22, 0), 1), $A$24:$A$43), CD$69)="H", UPPER(INDEX($A$3:$AM$22, MATCH(CC77, $R$3:$R$22, 0), 1)), INDEX($B$24:$AM$43, MATCH(INDEX($A$3:$AM$22, MATCH(CC77, $R$3:$R$22, 0), 1), $A$24:$A$43), CD$69)="A", LOWER(INDEX($A$3:$AM$22, MATCH(CC77, $R$3:$R$22, 0), 1)), INDEX($B$24:$AM$43, MATCH(INDEX($A$3:$AM$22, MATCH(CC77, $R$3:$R$22, 0), 1), $A$24:$A$43), CD$69)="BLANK", "BLANK,")</f>
        <v>BUR</v>
      </c>
      <c r="CG77" s="357"/>
      <c r="CH77" s="257" t="str" cm="1">
        <f t="array" ref="CH77">_xlfn.IFS(INDEX($B$24:$AM$43,MATCH($A31,$A$24:$A$43,0),CI$69)="A",LOWER($A31),INDEX($B$24:$AM$43,MATCH($A31,$A$24:$A$43,0),CI$69)="H",UPPER($A31),INDEX($B$24:$AM$43,MATCH($A31,$A$24:$A$43,0),CI$69)="BLANK","BLANK")</f>
        <v>FUL</v>
      </c>
      <c r="CI77" s="268" cm="1">
        <f t="array" ref="CI77">IFERROR(INDEX($B$47:$AM$66, MATCH(UPPER(CH77), $A$47:$A$66,0 ), CI$69), "BLANK")</f>
        <v>1.026341903473162</v>
      </c>
      <c r="CJ77" s="269" cm="1">
        <f t="array" ref="CJ77">IFERROR(INDEX($B$47:$AM$66, MATCH(UPPER(CK77), $A$47:$A$66, 0), CI$69), "BLANK")</f>
        <v>5.8328553871364202</v>
      </c>
      <c r="CK77" s="359" t="str" cm="1">
        <f t="array" ref="CK77">_xlfn.IFS(INDEX($B$24:$AM$43, MATCH(INDEX($A$3:$AM$22, MATCH(CH77, $S$3:$S$22, 0), 1), $A$24:$A$43), CI$69)="H", UPPER(INDEX($A$3:$AM$22, MATCH(CH77, $S$3:$S$22, 0), 1)), INDEX($B$24:$AM$43, MATCH(INDEX($A$3:$AM$22, MATCH(CH77, $S$3:$S$22, 0), 1), $A$24:$A$43), CI$69)="A", LOWER(INDEX($A$3:$AM$22, MATCH(CH77, $S$3:$S$22, 0), 1)), INDEX($B$24:$AM$43, MATCH(INDEX($A$3:$AM$22, MATCH(CH77, $S$3:$S$22, 0), 1), $A$24:$A$43), CI$69)="BLANK", "BLANK,")</f>
        <v>mun</v>
      </c>
      <c r="CL77" s="357"/>
      <c r="CM77" s="257" t="str" cm="1">
        <f t="array" ref="CM77">_xlfn.IFS(INDEX($B$24:$AM$43,MATCH($A31,$A$24:$A$43,0),CN$69)="A",LOWER($A31),INDEX($B$24:$AM$43,MATCH($A31,$A$24:$A$43,0),CN$69)="H",UPPER($A31),INDEX($B$24:$AM$43,MATCH($A31,$A$24:$A$43,0),CN$69)="BLANK","BLANK")</f>
        <v>FUL</v>
      </c>
      <c r="CN77" s="268" cm="1">
        <f t="array" ref="CN77">IFERROR(INDEX($B$47:$AM$66, MATCH(UPPER(CM77), $A$47:$A$66,0 ), CN$69), "BLANK")</f>
        <v>2.0839429512145422</v>
      </c>
      <c r="CO77" s="269" cm="1">
        <f t="array" ref="CO77">IFERROR(INDEX($B$47:$AM$66, MATCH(UPPER(CP77), $A$47:$A$66, 0), CN$69), "BLANK")</f>
        <v>6.3342892257271606</v>
      </c>
      <c r="CP77" s="359" t="str" cm="1">
        <f t="array" ref="CP77">_xlfn.IFS(INDEX($B$24:$AM$43, MATCH(INDEX($A$3:$AM$22, MATCH(CM77, $T$3:$T$22, 0), 1), $A$24:$A$43), CN$69)="H", UPPER(INDEX($A$3:$AM$22, MATCH(CM77, $T$3:$T$22, 0), 1)), INDEX($B$24:$AM$43, MATCH(INDEX($A$3:$AM$22, MATCH(CM77, $T$3:$T$22, 0), 1), $A$24:$A$43), CN$69)="A", LOWER(INDEX($A$3:$AM$22, MATCH(CM77, $T$3:$T$22, 0), 1)), INDEX($B$24:$AM$43, MATCH(INDEX($A$3:$AM$22, MATCH(CM77, $T$3:$T$22, 0), 1), $A$24:$A$43), CN$69)="BLANK", "BLANK,")</f>
        <v>che</v>
      </c>
      <c r="CQ77" s="357"/>
      <c r="CR77" s="257" t="str" cm="1">
        <f t="array" ref="CR77">_xlfn.IFS(INDEX($B$24:$AM$43,MATCH($A31,$A$24:$A$43,0),CS$69)="A",LOWER($A31),INDEX($B$24:$AM$43,MATCH($A31,$A$24:$A$43,0),CS$69)="H",UPPER($A31),INDEX($B$24:$AM$43,MATCH($A31,$A$24:$A$43,0),CS$69)="BLANK","BLANK")</f>
        <v>ful</v>
      </c>
      <c r="CS77" s="268" cm="1">
        <f t="array" ref="CS77">IFERROR(INDEX($B$47:$AM$66, MATCH(UPPER(CR77), $A$47:$A$66,0 ), CS$69), "BLANK")</f>
        <v>2.2548685899991474</v>
      </c>
      <c r="CT77" s="269" cm="1">
        <f t="array" ref="CT77">IFERROR(INDEX($B$47:$AM$66, MATCH(UPPER(CU77), $A$47:$A$66, 0), CS$69), "BLANK")</f>
        <v>4.6847090663058184</v>
      </c>
      <c r="CU77" s="359" t="str" cm="1">
        <f t="array" ref="CU77">_xlfn.IFS(INDEX($B$24:$AM$43, MATCH(INDEX($A$3:$AM$22, MATCH(CR77, $U$3:$U$22, 0), 1), $A$24:$A$43), CS$69)="H", UPPER(INDEX($A$3:$AM$22, MATCH(CR77, $U$3:$U$22, 0), 1)), INDEX($B$24:$AM$43, MATCH(INDEX($A$3:$AM$22, MATCH(CR77, $U$3:$U$22, 0), 1), $A$24:$A$43), CS$69)="A", LOWER(INDEX($A$3:$AM$22, MATCH(CR77, $U$3:$U$22, 0), 1)), INDEX($B$24:$AM$43, MATCH(INDEX($A$3:$AM$22, MATCH(CR77, $U$3:$U$22, 0), 1), $A$24:$A$43), CS$69)="BLANK", "BLANK,")</f>
        <v>BHA</v>
      </c>
      <c r="CV77" s="357"/>
      <c r="CW77" s="257" t="str" cm="1">
        <f t="array" ref="CW77">_xlfn.IFS(INDEX($B$24:$AM$43,MATCH($A31,$A$24:$A$43,0),CX$69)="A",LOWER($A31),INDEX($B$24:$AM$43,MATCH($A31,$A$24:$A$43,0),CX$69)="H",UPPER($A31),INDEX($B$24:$AM$43,MATCH($A31,$A$24:$A$43,0),CX$69)="BLANK","BLANK")</f>
        <v>ful</v>
      </c>
      <c r="CX77" s="268" cm="1">
        <f t="array" ref="CX77">IFERROR(INDEX($B$47:$AM$66, MATCH(UPPER(CW77), $A$47:$A$66,0 ), CX$69), "BLANK")</f>
        <v>3.0823433019254396</v>
      </c>
      <c r="CY77" s="269" cm="1">
        <f t="array" ref="CY77">IFERROR(INDEX($B$47:$AM$66, MATCH(UPPER(CZ77), $A$47:$A$66, 0), CX$69), "BLANK")</f>
        <v>2.9797023004059544</v>
      </c>
      <c r="CZ77" s="359" t="str" cm="1">
        <f t="array" ref="CZ77">_xlfn.IFS(INDEX($B$24:$AM$43, MATCH(INDEX($A$3:$AM$22, MATCH(CW77, $V$3:$V$22, 0), 1), $A$24:$A$43), CX$69)="H", UPPER(INDEX($A$3:$AM$22, MATCH(CW77, $V$3:$V$22, 0), 1)), INDEX($B$24:$AM$43, MATCH(INDEX($A$3:$AM$22, MATCH(CW77, $V$3:$V$22, 0), 1), $A$24:$A$43), CX$69)="A", LOWER(INDEX($A$3:$AM$22, MATCH(CW77, $V$3:$V$22, 0), 1)), INDEX($B$24:$AM$43, MATCH(INDEX($A$3:$AM$22, MATCH(CW77, $V$3:$V$22, 0), 1), $A$24:$A$43), CX$69)="BLANK", "BLANK,")</f>
        <v>WBA</v>
      </c>
      <c r="DA77" s="357"/>
      <c r="DB77" s="257" t="str" cm="1">
        <f t="array" ref="DB77">_xlfn.IFS(INDEX($B$24:$AM$43,MATCH($A31,$A$24:$A$43,0),DC$69)="A",LOWER($A31),INDEX($B$24:$AM$43,MATCH($A31,$A$24:$A$43,0),DC$69)="H",UPPER($A31),INDEX($B$24:$AM$43,MATCH($A31,$A$24:$A$43,0),DC$69)="BLANK","BLANK")</f>
        <v>FUL</v>
      </c>
      <c r="DC77" s="268" cm="1">
        <f t="array" ref="DC77">IFERROR(INDEX($B$47:$AM$66, MATCH(UPPER(DB77), $A$47:$A$66,0 ), DC$69), "BLANK")</f>
        <v>1.6756602505684277</v>
      </c>
      <c r="DD77" s="269" cm="1">
        <f t="array" ref="DD77">IFERROR(INDEX($B$47:$AM$66, MATCH(UPPER(DE77), $A$47:$A$66, 0), DC$69), "BLANK")</f>
        <v>6.1020073740270364</v>
      </c>
      <c r="DE77" s="359" t="str" cm="1">
        <f t="array" ref="DE77">_xlfn.IFS(INDEX($B$24:$AM$43, MATCH(INDEX($A$3:$AM$22, MATCH(DB77, $W$3:$W$22, 0), 1), $A$24:$A$43), DC$69)="H", UPPER(INDEX($A$3:$AM$22, MATCH(DB77, $W$3:$W$22, 0), 1)), INDEX($B$24:$AM$43, MATCH(INDEX($A$3:$AM$22, MATCH(DB77, $W$3:$W$22, 0), 1), $A$24:$A$43), DC$69)="A", LOWER(INDEX($A$3:$AM$22, MATCH(DB77, $W$3:$W$22, 0), 1)), INDEX($B$24:$AM$43, MATCH(INDEX($A$3:$AM$22, MATCH(DB77, $W$3:$W$22, 0), 1), $A$24:$A$43), DC$69)="BLANK", "BLANK,")</f>
        <v>lei</v>
      </c>
      <c r="DF77" s="357"/>
      <c r="DG77" s="257" t="str" cm="1">
        <f t="array" ref="DG77">_xlfn.IFS(INDEX($B$24:$AM$43,MATCH($A31,$A$24:$A$43,0),DH$69)="A",LOWER($A31),INDEX($B$24:$AM$43,MATCH($A31,$A$24:$A$43,0),DH$69)="H",UPPER($A31),INDEX($B$24:$AM$43,MATCH($A31,$A$24:$A$43,0),DH$69)="BLANK","BLANK")</f>
        <v>FUL</v>
      </c>
      <c r="DH77" s="268" cm="1">
        <f t="array" ref="DH77">IFERROR(INDEX($B$47:$AM$66, MATCH(UPPER(DG77), $A$47:$A$66,0 ), DH$69), "BLANK")</f>
        <v>2.0080602459257517</v>
      </c>
      <c r="DI77" s="269" cm="1">
        <f t="array" ref="DI77">IFERROR(INDEX($B$47:$AM$66, MATCH(UPPER(DJ77), $A$47:$A$66, 0), DH$69), "BLANK")</f>
        <v>5.0307251126587449</v>
      </c>
      <c r="DJ77" s="359" t="str" cm="1">
        <f t="array" ref="DJ77">_xlfn.IFS(INDEX($B$24:$AM$43, MATCH(INDEX($A$3:$AM$22, MATCH(DG77, $X$3:$X$22, 0), 1), $A$24:$A$43), DH$69)="H", UPPER(INDEX($A$3:$AM$22, MATCH(DG77, $X$3:$X$22, 0), 1)), INDEX($B$24:$AM$43, MATCH(INDEX($A$3:$AM$22, MATCH(DG77, $X$3:$X$22, 0), 1), $A$24:$A$43), DH$69)="A", LOWER(INDEX($A$3:$AM$22, MATCH(DG77, $X$3:$X$22, 0), 1)), INDEX($B$24:$AM$43, MATCH(INDEX($A$3:$AM$22, MATCH(DG77, $X$3:$X$22, 0), 1), $A$24:$A$43), DH$69)="BLANK", "BLANK,")</f>
        <v>whu</v>
      </c>
      <c r="DK77" s="357"/>
      <c r="DL77" s="257" t="str" cm="1">
        <f t="array" ref="DL77">_xlfn.IFS(INDEX($B$24:$AM$43,MATCH($A31,$A$24:$A$43,0),DM$69)="A",LOWER($A31),INDEX($B$24:$AM$43,MATCH($A31,$A$24:$A$43,0),DM$69)="H",UPPER($A31),INDEX($B$24:$AM$43,MATCH($A31,$A$24:$A$43,0),DM$69)="BLANK","BLANK")</f>
        <v>ful</v>
      </c>
      <c r="DM77" s="268" cm="1">
        <f t="array" ref="DM77">IFERROR(INDEX($B$47:$AM$66, MATCH(UPPER(DL77), $A$47:$A$66,0 ), DM$69), "BLANK")</f>
        <v>2.1832337755876221</v>
      </c>
      <c r="DN77" s="269" cm="1">
        <f t="array" ref="DN77">IFERROR(INDEX($B$47:$AM$66, MATCH(UPPER(DO77), $A$47:$A$66, 0), DM$69), "BLANK")</f>
        <v>6.7749210645015792</v>
      </c>
      <c r="DO77" s="359" t="str" cm="1">
        <f t="array" ref="DO77">_xlfn.IFS(INDEX($B$24:$AM$43, MATCH(INDEX($A$3:$AM$22, MATCH(DL77, $Y$3:$Y$22, 0), 1), $A$24:$A$43), DM$69)="H", UPPER(INDEX($A$3:$AM$22, MATCH(DL77, $Y$3:$Y$22, 0), 1)), INDEX($B$24:$AM$43, MATCH(INDEX($A$3:$AM$22, MATCH(DL77, $Y$3:$Y$22, 0), 1), $A$24:$A$43), DM$69)="A", LOWER(INDEX($A$3:$AM$22, MATCH(DL77, $Y$3:$Y$22, 0), 1)), INDEX($B$24:$AM$43, MATCH(INDEX($A$3:$AM$22, MATCH(DL77, $Y$3:$Y$22, 0), 1), $A$24:$A$43), DM$69)="BLANK", "BLANK,")</f>
        <v>EVE</v>
      </c>
      <c r="DP77" s="357"/>
      <c r="DQ77" s="257" t="str" cm="1">
        <f t="array" ref="DQ77">_xlfn.IFS(INDEX($B$24:$AM$43,MATCH($A31,$A$24:$A$43,0),DR$69)="A",LOWER($A31),INDEX($B$24:$AM$43,MATCH($A31,$A$24:$A$43,0),DR$69)="H",UPPER($A31),INDEX($B$24:$AM$43,MATCH($A31,$A$24:$A$43,0),DR$69)="BLANK","BLANK")</f>
        <v>FUL</v>
      </c>
      <c r="DR77" s="268" cm="1">
        <f t="array" ref="DR77">IFERROR(INDEX($B$47:$AM$66, MATCH(UPPER(DQ77), $A$47:$A$66,0 ), DR$69), "BLANK")</f>
        <v>2.4436711987456241</v>
      </c>
      <c r="DS77" s="269" cm="1">
        <f t="array" ref="DS77">IFERROR(INDEX($B$47:$AM$66, MATCH(UPPER(DT77), $A$47:$A$66, 0), DR$69), "BLANK")</f>
        <v>3.1708316263826295</v>
      </c>
      <c r="DT77" s="359" t="str" cm="1">
        <f t="array" ref="DT77">_xlfn.IFS(INDEX($B$24:$AM$43, MATCH(INDEX($A$3:$AM$22, MATCH(DQ77, $Z$3:$Z$22, 0), 1), $A$24:$A$43), DR$69)="H", UPPER(INDEX($A$3:$AM$22, MATCH(DQ77, $Z$3:$Z$22, 0), 1)), INDEX($B$24:$AM$43, MATCH(INDEX($A$3:$AM$22, MATCH(DQ77, $Z$3:$Z$22, 0), 1), $A$24:$A$43), DR$69)="A", LOWER(INDEX($A$3:$AM$22, MATCH(DQ77, $Z$3:$Z$22, 0), 1)), INDEX($B$24:$AM$43, MATCH(INDEX($A$3:$AM$22, MATCH(DQ77, $Z$3:$Z$22, 0), 1), $A$24:$A$43), DR$69)="BLANK", "BLANK,")</f>
        <v>shu</v>
      </c>
      <c r="DU77" s="357"/>
      <c r="DV77" s="257" t="str" cm="1">
        <f t="array" ref="DV77">_xlfn.IFS(INDEX($B$24:$AM$43,MATCH($A31,$A$24:$A$43,0),DW$69)="A",LOWER($A31),INDEX($B$24:$AM$43,MATCH($A31,$A$24:$A$43,0),DW$69)="H",UPPER($A31),INDEX($B$24:$AM$43,MATCH($A31,$A$24:$A$43,0),DW$69)="BLANK","BLANK")</f>
        <v>ful</v>
      </c>
      <c r="DW77" s="268" cm="1">
        <f t="array" ref="DW77">IFERROR(INDEX($B$47:$AM$66, MATCH(UPPER(DV77), $A$47:$A$66,0 ), DW$69), "BLANK")</f>
        <v>1.8665301106104049</v>
      </c>
      <c r="DX77" s="269" cm="1">
        <f t="array" ref="DX77">IFERROR(INDEX($B$47:$AM$66, MATCH(UPPER(DY77), $A$47:$A$66, 0), DW$69), "BLANK")</f>
        <v>4.3301759133964817</v>
      </c>
      <c r="DY77" s="359" t="str" cm="1">
        <f t="array" ref="DY77">_xlfn.IFS(INDEX($B$24:$AM$43, MATCH(INDEX($A$3:$AM$22, MATCH(DV77, $AA$3:$AA$22, 0), 1), $A$24:$A$43), DW$69)="H", UPPER(INDEX($A$3:$AM$22, MATCH(DV77, $AA$3:$AA$22, 0), 1)), INDEX($B$24:$AM$43, MATCH(INDEX($A$3:$AM$22, MATCH(DV77, $AA$3:$AA$22, 0), 1), $A$24:$A$43), DW$69)="A", LOWER(INDEX($A$3:$AM$22, MATCH(DV77, $AA$3:$AA$22, 0), 1)), INDEX($B$24:$AM$43, MATCH(INDEX($A$3:$AM$22, MATCH(DV77, $AA$3:$AA$22, 0), 1), $A$24:$A$43), DW$69)="BLANK", "BLANK,")</f>
        <v>CRY</v>
      </c>
      <c r="DZ77" s="357"/>
      <c r="EA77" s="257" t="str" cm="1">
        <f t="array" ref="EA77">_xlfn.IFS(INDEX($B$24:$AM$43,MATCH($A31,$A$24:$A$43,0),EB$69)="A",LOWER($A31),INDEX($B$24:$AM$43,MATCH($A31,$A$24:$A$43,0),EB$69)="H",UPPER($A31),INDEX($B$24:$AM$43,MATCH($A31,$A$24:$A$43,0),EB$69)="BLANK","BLANK")</f>
        <v>ful</v>
      </c>
      <c r="EB77" s="268" cm="1">
        <f t="array" ref="EB77">IFERROR(INDEX($B$47:$AM$66, MATCH(UPPER(EA77), $A$47:$A$66,0 ), EB$69), "BLANK")</f>
        <v>1.5960827549162613</v>
      </c>
      <c r="EC77" s="269" cm="1">
        <f t="array" ref="EC77">IFERROR(INDEX($B$47:$AM$66, MATCH(UPPER(ED77), $A$47:$A$66, 0), EB$69), "BLANK")</f>
        <v>8.4032476319350469</v>
      </c>
      <c r="ED77" s="359" t="str" cm="1">
        <f t="array" ref="ED77">_xlfn.IFS(INDEX($B$24:$AM$43, MATCH(INDEX($A$3:$AM$22, MATCH(EA77, $AB$3:$AB$22, 0), 1), $A$24:$A$43), EB$69)="H", UPPER(INDEX($A$3:$AM$22, MATCH(EA77, $AB$3:$AB$22, 0), 1)), INDEX($B$24:$AM$43, MATCH(INDEX($A$3:$AM$22, MATCH(EA77, $AB$3:$AB$22, 0), 1), $A$24:$A$43), EB$69)="A", LOWER(INDEX($A$3:$AM$22, MATCH(EA77, $AB$3:$AB$22, 0), 1)), INDEX($B$24:$AM$43, MATCH(INDEX($A$3:$AM$22, MATCH(EA77, $AB$3:$AB$22, 0), 1), $A$24:$A$43), EB$69)="BLANK", "BLANK,")</f>
        <v>LIV</v>
      </c>
      <c r="EE77" s="357"/>
      <c r="EF77" s="257" t="str" cm="1">
        <f t="array" ref="EF77">_xlfn.IFS(INDEX($B$24:$AM$43,MATCH($A31,$A$24:$A$43,0),EG$69)="A",LOWER($A31),INDEX($B$24:$AM$43,MATCH($A31,$A$24:$A$43,0),EG$69)="H",UPPER($A31),INDEX($B$24:$AM$43,MATCH($A31,$A$24:$A$43,0),EG$69)="BLANK","BLANK")</f>
        <v>FUL</v>
      </c>
      <c r="EG77" s="268" cm="1">
        <f t="array" ref="EG77">IFERROR(INDEX($B$47:$AM$66, MATCH(UPPER(EF77), $A$47:$A$66,0 ), EG$69), "BLANK")</f>
        <v>0.94255889094474088</v>
      </c>
      <c r="EH77" s="269" cm="1">
        <f t="array" ref="EH77">IFERROR(INDEX($B$47:$AM$66, MATCH(UPPER(EI77), $A$47:$A$66, 0), EG$69), "BLANK")</f>
        <v>10</v>
      </c>
      <c r="EI77" s="359" t="str" cm="1">
        <f t="array" ref="EI77">_xlfn.IFS(INDEX($B$24:$AM$43, MATCH(INDEX($A$3:$AM$22, MATCH(EF77, $AC$3:$AC$22, 0), 1), $A$24:$A$43), EG$69)="H", UPPER(INDEX($A$3:$AM$22, MATCH(EF77, $AC$3:$AC$22, 0), 1)), INDEX($B$24:$AM$43, MATCH(INDEX($A$3:$AM$22, MATCH(EF77, $AC$3:$AC$22, 0), 1), $A$24:$A$43), EG$69)="A", LOWER(INDEX($A$3:$AM$22, MATCH(EF77, $AC$3:$AC$22, 0), 1)), INDEX($B$24:$AM$43, MATCH(INDEX($A$3:$AM$22, MATCH(EF77, $AC$3:$AC$22, 0), 1), $A$24:$A$43), EG$69)="BLANK", "BLANK,")</f>
        <v>mci</v>
      </c>
      <c r="EJ77" s="357"/>
      <c r="EK77" s="257" t="str" cm="1">
        <f t="array" ref="EK77">_xlfn.IFS(INDEX($B$24:$AM$43,MATCH($A31,$A$24:$A$43,0),EL$69)="A",LOWER($A31),INDEX($B$24:$AM$43,MATCH($A31,$A$24:$A$43,0),EL$69)="H",UPPER($A31),INDEX($B$24:$AM$43,MATCH($A31,$A$24:$A$43,0),EL$69)="BLANK","BLANK")</f>
        <v>FUL</v>
      </c>
      <c r="EL77" s="268" cm="1">
        <f t="array" ref="EL77">IFERROR(INDEX($B$47:$AM$66, MATCH(UPPER(EK77), $A$47:$A$66,0 ), EL$69), "BLANK")</f>
        <v>2.9797023004059544</v>
      </c>
      <c r="EM77" s="269" cm="1">
        <f t="array" ref="EM77">IFERROR(INDEX($B$47:$AM$66, MATCH(UPPER(EN77), $A$47:$A$66, 0), EL$69), "BLANK")</f>
        <v>3.0823433019254396</v>
      </c>
      <c r="EN77" s="359" t="str" cm="1">
        <f t="array" ref="EN77">_xlfn.IFS(INDEX($B$24:$AM$43, MATCH(INDEX($A$3:$AM$22, MATCH(EK77, $AD$3:$AD$22, 0), 1), $A$24:$A$43), EL$69)="H", UPPER(INDEX($A$3:$AM$22, MATCH(EK77, $AD$3:$AD$22, 0), 1)), INDEX($B$24:$AM$43, MATCH(INDEX($A$3:$AM$22, MATCH(EK77, $AD$3:$AD$22, 0), 1), $A$24:$A$43), EL$69)="A", LOWER(INDEX($A$3:$AM$22, MATCH(EK77, $AD$3:$AD$22, 0), 1)), INDEX($B$24:$AM$43, MATCH(INDEX($A$3:$AM$22, MATCH(EK77, $AD$3:$AD$22, 0), 1), $A$24:$A$43), EL$69)="BLANK", "BLANK,")</f>
        <v>lee</v>
      </c>
      <c r="EO77" s="357"/>
      <c r="EP77" s="257" t="str" cm="1">
        <f t="array" ref="EP77">_xlfn.IFS(INDEX($B$24:$AM$43,MATCH($A31,$A$24:$A$43,0),EQ$69)="A",LOWER($A31),INDEX($B$24:$AM$43,MATCH($A31,$A$24:$A$43,0),EQ$69)="H",UPPER($A31),INDEX($B$24:$AM$43,MATCH($A31,$A$24:$A$43,0),EQ$69)="BLANK","BLANK")</f>
        <v>ful</v>
      </c>
      <c r="EQ77" s="268" cm="1">
        <f t="array" ref="EQ77">IFERROR(INDEX($B$47:$AM$66, MATCH(UPPER(EP77), $A$47:$A$66,0 ), EQ$69), "BLANK")</f>
        <v>2.3082280757166846</v>
      </c>
      <c r="ER77" s="269" cm="1">
        <f t="array" ref="ER77">IFERROR(INDEX($B$47:$AM$66, MATCH(UPPER(ES77), $A$47:$A$66, 0), EQ$69), "BLANK")</f>
        <v>5.0924672981506536</v>
      </c>
      <c r="ES77" s="359" t="str" cm="1">
        <f t="array" ref="ES77">_xlfn.IFS(INDEX($B$24:$AM$43, MATCH(INDEX($A$3:$AM$22, MATCH(EP77, $AE$3:$AE$22, 0), 1), $A$24:$A$43), EQ$69)="H", UPPER(INDEX($A$3:$AM$22, MATCH(EP77, $AE$3:$AE$22, 0), 1)), INDEX($B$24:$AM$43, MATCH(INDEX($A$3:$AM$22, MATCH(EP77, $AE$3:$AE$22, 0), 1), $A$24:$A$43), EQ$69)="A", LOWER(INDEX($A$3:$AM$22, MATCH(EP77, $AE$3:$AE$22, 0), 1)), INDEX($B$24:$AM$43, MATCH(INDEX($A$3:$AM$22, MATCH(EP77, $AE$3:$AE$22, 0), 1), $A$24:$A$43), EQ$69)="BLANK", "BLANK,")</f>
        <v>AVL</v>
      </c>
      <c r="ET77" s="357"/>
      <c r="EU77" s="257" t="str" cm="1">
        <f t="array" ref="EU77">_xlfn.IFS(INDEX($B$24:$AM$43,MATCH($A31,$A$24:$A$43,0),EV$69)="A",LOWER($A31),INDEX($B$24:$AM$43,MATCH($A31,$A$24:$A$43,0),EV$69)="H",UPPER($A31),INDEX($B$24:$AM$43,MATCH($A31,$A$24:$A$43,0),EV$69)="BLANK","BLANK")</f>
        <v>FUL</v>
      </c>
      <c r="EV77" s="268" cm="1">
        <f t="array" ref="EV77">IFERROR(INDEX($B$47:$AM$66, MATCH(UPPER(EU77), $A$47:$A$66,0 ), EV$69), "BLANK")</f>
        <v>1.2003998871031136</v>
      </c>
      <c r="EW77" s="269" cm="1">
        <f t="array" ref="EW77">IFERROR(INDEX($B$47:$AM$66, MATCH(UPPER(EX77), $A$47:$A$66, 0), EV$69), "BLANK")</f>
        <v>4.1884473576403103</v>
      </c>
      <c r="EX77" s="359" t="str" cm="1">
        <f t="array" ref="EX77">_xlfn.IFS(INDEX($B$24:$AM$43, MATCH(INDEX($A$3:$AM$22, MATCH(EU77, $AF$3:$AF$22, 0), 1), $A$24:$A$43), EV$69)="H", UPPER(INDEX($A$3:$AM$22, MATCH(EU77, $AF$3:$AF$22, 0), 1)), INDEX($B$24:$AM$43, MATCH(INDEX($A$3:$AM$22, MATCH(EU77, $AF$3:$AF$22, 0), 1), $A$24:$A$43), EV$69)="A", LOWER(INDEX($A$3:$AM$22, MATCH(EU77, $AF$3:$AF$22, 0), 1)), INDEX($B$24:$AM$43, MATCH(INDEX($A$3:$AM$22, MATCH(EU77, $AF$3:$AF$22, 0), 1), $A$24:$A$43), EV$69)="BLANK", "BLANK,")</f>
        <v>wol</v>
      </c>
      <c r="EY77" s="357"/>
      <c r="EZ77" s="257" t="str" cm="1">
        <f t="array" ref="EZ77">_xlfn.IFS(INDEX($B$24:$AM$43,MATCH($A31,$A$24:$A$43,0),FA$69)="A",LOWER($A31),INDEX($B$24:$AM$43,MATCH($A31,$A$24:$A$43,0),FA$69)="H",UPPER($A31),INDEX($B$24:$AM$43,MATCH($A31,$A$24:$A$43,0),FA$69)="BLANK","BLANK")</f>
        <v>ful</v>
      </c>
      <c r="FA77" s="268" cm="1">
        <f t="array" ref="FA77">IFERROR(INDEX($B$47:$AM$66, MATCH(UPPER(EZ77), $A$47:$A$66,0 ), FA$69), "BLANK")</f>
        <v>2.7652297934968963</v>
      </c>
      <c r="FB77" s="269" cm="1">
        <f t="array" ref="FB77">IFERROR(INDEX($B$47:$AM$66, MATCH(UPPER(FC77), $A$47:$A$66, 0), FA$69), "BLANK")</f>
        <v>6.515561569688769</v>
      </c>
      <c r="FC77" s="359" t="str" cm="1">
        <f t="array" ref="FC77">_xlfn.IFS(INDEX($B$24:$AM$43, MATCH(INDEX($A$3:$AM$22, MATCH(EZ77, $AG$3:$AG$22, 0), 1), $A$24:$A$43), FA$69)="H", UPPER(INDEX($A$3:$AM$22, MATCH(EZ77, $AG$3:$AG$22, 0), 1)), INDEX($B$24:$AM$43, MATCH(INDEX($A$3:$AM$22, MATCH(EZ77, $AG$3:$AG$22, 0), 1), $A$24:$A$43), FA$69)="A", LOWER(INDEX($A$3:$AM$22, MATCH(EZ77, $AG$3:$AG$22, 0), 1)), INDEX($B$24:$AM$43, MATCH(INDEX($A$3:$AM$22, MATCH(EZ77, $AG$3:$AG$22, 0), 1), $A$24:$A$43), FA$69)="BLANK", "BLANK,")</f>
        <v>ARS</v>
      </c>
      <c r="FD77" s="357"/>
      <c r="FE77" s="257" t="str" cm="1">
        <f t="array" ref="FE77">_xlfn.IFS(INDEX($B$24:$AM$43,MATCH($A31,$A$24:$A$43,0),FF$69)="A",LOWER($A31),INDEX($B$24:$AM$43,MATCH($A31,$A$24:$A$43,0),FF$69)="H",UPPER($A31),INDEX($B$24:$AM$43,MATCH($A31,$A$24:$A$43,0),FF$69)="BLANK","BLANK")</f>
        <v>FUL</v>
      </c>
      <c r="FF77" s="268" cm="1">
        <f t="array" ref="FF77">IFERROR(INDEX($B$47:$AM$66, MATCH(UPPER(FE77), $A$47:$A$66,0 ), FF$69), "BLANK")</f>
        <v>1.6487420136115052</v>
      </c>
      <c r="FG77" s="269" cm="1">
        <f t="array" ref="FG77">IFERROR(INDEX($B$47:$AM$66, MATCH(UPPER(FH77), $A$47:$A$66, 0), FF$69), "BLANK")</f>
        <v>5.3277345350266261</v>
      </c>
      <c r="FH77" s="359" t="str" cm="1">
        <f t="array" ref="FH77">_xlfn.IFS(INDEX($B$24:$AM$43, MATCH(INDEX($A$3:$AM$22, MATCH(FE77, $AH$3:$AH$22, 0), 1), $A$24:$A$43), FF$69)="H", UPPER(INDEX($A$3:$AM$22, MATCH(FE77, $AH$3:$AH$22, 0), 1)), INDEX($B$24:$AM$43, MATCH(INDEX($A$3:$AM$22, MATCH(FE77, $AH$3:$AH$22, 0), 1), $A$24:$A$43), FF$69)="A", LOWER(INDEX($A$3:$AM$22, MATCH(FE77, $AH$3:$AH$22, 0), 1)), INDEX($B$24:$AM$43, MATCH(INDEX($A$3:$AM$22, MATCH(FE77, $AH$3:$AH$22, 0), 1), $A$24:$A$43), FF$69)="BLANK", "BLANK,")</f>
        <v>tot</v>
      </c>
      <c r="FI77" s="357"/>
      <c r="FJ77" s="257" t="str" cm="1">
        <f t="array" ref="FJ77">_xlfn.IFS(INDEX($B$24:$AM$43,MATCH($A31,$A$24:$A$43,0),FK$69)="A",LOWER($A31),INDEX($B$24:$AM$43,MATCH($A31,$A$24:$A$43,0),FK$69)="H",UPPER($A31),INDEX($B$24:$AM$43,MATCH($A31,$A$24:$A$43,0),FK$69)="BLANK","BLANK")</f>
        <v>ful</v>
      </c>
      <c r="FK77" s="268" cm="1">
        <f t="array" ref="FK77">IFERROR(INDEX($B$47:$AM$66, MATCH(UPPER(FJ77), $A$47:$A$66,0 ), FK$69), "BLANK")</f>
        <v>1.2192656367697001</v>
      </c>
      <c r="FL77" s="269" cm="1">
        <f t="array" ref="FL77">IFERROR(INDEX($B$47:$AM$66, MATCH(UPPER(FM77), $A$47:$A$66, 0), FK$69), "BLANK")</f>
        <v>10</v>
      </c>
      <c r="FM77" s="359" t="str" cm="1">
        <f t="array" ref="FM77">_xlfn.IFS(INDEX($B$24:$AM$43, MATCH(INDEX($A$3:$AM$22, MATCH(FJ77, $AI$3:$AI$22, 0), 1), $A$24:$A$43), FK$69)="H", UPPER(INDEX($A$3:$AM$22, MATCH(FJ77, $AI$3:$AI$22, 0), 1)), INDEX($B$24:$AM$43, MATCH(INDEX($A$3:$AM$22, MATCH(FJ77, $AI$3:$AI$22, 0), 1), $A$24:$A$43), FK$69)="A", LOWER(INDEX($A$3:$AM$22, MATCH(FJ77, $AI$3:$AI$22, 0), 1)), INDEX($B$24:$AM$43, MATCH(INDEX($A$3:$AM$22, MATCH(FJ77, $AI$3:$AI$22, 0), 1), $A$24:$A$43), FK$69)="BLANK", "BLANK,")</f>
        <v>CHE</v>
      </c>
      <c r="FN77" s="357"/>
      <c r="FO77" s="257" t="str" cm="1">
        <f t="array" ref="FO77">_xlfn.IFS(INDEX($B$24:$AM$43,MATCH($A31,$A$24:$A$43,0),FP$69)="A",LOWER($A31),INDEX($B$24:$AM$43,MATCH($A31,$A$24:$A$43,0),FP$69)="H",UPPER($A31),INDEX($B$24:$AM$43,MATCH($A31,$A$24:$A$43,0),FP$69)="BLANK","BLANK")</f>
        <v>FUL</v>
      </c>
      <c r="FP77" s="268" cm="1">
        <f t="array" ref="FP77">IFERROR(INDEX($B$47:$AM$66, MATCH(UPPER(FO77), $A$47:$A$66,0 ), FP$69), "BLANK")</f>
        <v>1.8947850525658376</v>
      </c>
      <c r="FQ77" s="269" cm="1">
        <f t="array" ref="FQ77">IFERROR(INDEX($B$47:$AM$66, MATCH(UPPER(FR77), $A$47:$A$66, 0), FP$69), "BLANK")</f>
        <v>3.3510856206472757</v>
      </c>
      <c r="FR77" s="359" t="str" cm="1">
        <f t="array" ref="FR77">_xlfn.IFS(INDEX($B$24:$AM$43, MATCH(INDEX($A$3:$AM$22, MATCH(FO77, $AJ$3:$AJ$22, 0), 1), $A$24:$A$43), FP$69)="H", UPPER(INDEX($A$3:$AM$22, MATCH(FO77, $AJ$3:$AJ$22, 0), 1)), INDEX($B$24:$AM$43, MATCH(INDEX($A$3:$AM$22, MATCH(FO77, $AJ$3:$AJ$22, 0), 1), $A$24:$A$43), FP$69)="A", LOWER(INDEX($A$3:$AM$22, MATCH(FO77, $AJ$3:$AJ$22, 0), 1)), INDEX($B$24:$AM$43, MATCH(INDEX($A$3:$AM$22, MATCH(FO77, $AJ$3:$AJ$22, 0), 1), $A$24:$A$43), FP$69)="BLANK", "BLANK,")</f>
        <v>bur</v>
      </c>
      <c r="FS77" s="357"/>
      <c r="FT77" s="257" t="str" cm="1">
        <f t="array" ref="FT77">_xlfn.IFS(INDEX($B$24:$AM$43,MATCH($A31,$A$24:$A$43,0),FU$69)="A",LOWER($A31),INDEX($B$24:$AM$43,MATCH($A31,$A$24:$A$43,0),FU$69)="H",UPPER($A31),INDEX($B$24:$AM$43,MATCH($A31,$A$24:$A$43,0),FU$69)="BLANK","BLANK")</f>
        <v>ful</v>
      </c>
      <c r="FU77" s="268" cm="1">
        <f t="array" ref="FU77">IFERROR(INDEX($B$47:$AM$66, MATCH(UPPER(FT77), $A$47:$A$66,0 ), FU$69), "BLANK")</f>
        <v>2.2548685899991474</v>
      </c>
      <c r="FV77" s="269" cm="1">
        <f t="array" ref="FV77">IFERROR(INDEX($B$47:$AM$66, MATCH(UPPER(FW77), $A$47:$A$66, 0), FU$69), "BLANK")</f>
        <v>5.7036535859269293</v>
      </c>
      <c r="FW77" s="359" t="str" cm="1">
        <f t="array" ref="FW77">_xlfn.IFS(INDEX($B$24:$AM$43, MATCH(INDEX($A$3:$AM$22, MATCH(FT77, $AK$3:$AK$22, 0), 1), $A$24:$A$43), FU$69)="H", UPPER(INDEX($A$3:$AM$22, MATCH(FT77, $AK$3:$AK$22, 0), 1)), INDEX($B$24:$AM$43, MATCH(INDEX($A$3:$AM$22, MATCH(FT77, $AK$3:$AK$22, 0), 1), $A$24:$A$43), FU$69)="A", LOWER(INDEX($A$3:$AM$22, MATCH(FT77, $AK$3:$AK$22, 0), 1)), INDEX($B$24:$AM$43, MATCH(INDEX($A$3:$AM$22, MATCH(FT77, $AK$3:$AK$22, 0), 1), $A$24:$A$43), FU$69)="BLANK", "BLANK,")</f>
        <v>SOU</v>
      </c>
      <c r="FX77" s="357"/>
      <c r="FY77" s="257" t="str" cm="1">
        <f t="array" ref="FY77">_xlfn.IFS(INDEX($B$24:$AM$43,MATCH($A31,$A$24:$A$43,0),FZ$69)="A",LOWER($A31),INDEX($B$24:$AM$43,MATCH($A31,$A$24:$A$43,0),FZ$69)="H",UPPER($A31),INDEX($B$24:$AM$43,MATCH($A31,$A$24:$A$43,0),FZ$69)="BLANK","BLANK")</f>
        <v>ful</v>
      </c>
      <c r="FZ77" s="268" cm="1">
        <f t="array" ref="FZ77">IFERROR(INDEX($B$47:$AM$66, MATCH(UPPER(FY77), $A$47:$A$66,0 ), FZ$69), "BLANK")</f>
        <v>1.6659938177349074</v>
      </c>
      <c r="GA77" s="269" cm="1">
        <f t="array" ref="GA77">IFERROR(INDEX($B$47:$AM$66, MATCH(UPPER(GB77), $A$47:$A$66, 0), FZ$69), "BLANK")</f>
        <v>8.2092918358141631</v>
      </c>
      <c r="GB77" s="359" t="str" cm="1">
        <f t="array" ref="GB77">_xlfn.IFS(INDEX($B$24:$AM$43, MATCH(INDEX($A$3:$AM$22, MATCH(FY77, $AL$3:$AL$22, 0), 1), $A$24:$A$43), FZ$69)="H", UPPER(INDEX($A$3:$AM$22, MATCH(FY77, $AL$3:$AL$22, 0), 1)), INDEX($B$24:$AM$43, MATCH(INDEX($A$3:$AM$22, MATCH(FY77, $AL$3:$AL$22, 0), 1), $A$24:$A$43), FZ$69)="A", LOWER(INDEX($A$3:$AM$22, MATCH(FY77, $AL$3:$AL$22, 0), 1)), INDEX($B$24:$AM$43, MATCH(INDEX($A$3:$AM$22, MATCH(FY77, $AL$3:$AL$22, 0), 1), $A$24:$A$43), FZ$69)="BLANK", "BLANK,")</f>
        <v>MUN</v>
      </c>
      <c r="GC77" s="357"/>
      <c r="GD77" s="257" t="str" cm="1">
        <f t="array" ref="GD77">_xlfn.IFS(INDEX($B$24:$AM$43,MATCH($A31,$A$24:$A$43,0),GE$69)="A",LOWER($A31),INDEX($B$24:$AM$43,MATCH($A31,$A$24:$A$43,0),GE$69)="H",UPPER($A31),INDEX($B$24:$AM$43,MATCH($A31,$A$24:$A$43,0),GE$69)="BLANK","BLANK")</f>
        <v>FUL</v>
      </c>
      <c r="GE77" s="268" cm="1">
        <f t="array" ref="GE77">IFERROR(INDEX($B$47:$AM$66, MATCH(UPPER(GD77), $A$47:$A$66,0 ), GE$69), "BLANK")</f>
        <v>2.1734299132372845</v>
      </c>
      <c r="GF77" s="269" cm="1">
        <f t="array" ref="GF77">IFERROR(INDEX($B$47:$AM$66, MATCH(UPPER(GG77), $A$47:$A$66, 0), GE$69), "BLANK")</f>
        <v>4.2523555919705034</v>
      </c>
      <c r="GG77" s="359" t="str" cm="1">
        <f t="array" ref="GG77">_xlfn.IFS(INDEX($B$24:$AM$43, MATCH(INDEX($A$3:$AM$22, MATCH(GD77, $AM$3:$AM$22, 0), 1), $A$24:$A$43), GE$69)="H", UPPER(INDEX($A$3:$AM$22, MATCH(GD77, $AM$3:$AM$22, 0), 1)), INDEX($B$24:$AM$43, MATCH(INDEX($A$3:$AM$22, MATCH(GD77, $AM$3:$AM$22, 0), 1), $A$24:$A$43), GE$69)="A", LOWER(INDEX($A$3:$AM$22, MATCH(GD77, $AM$3:$AM$22, 0), 1)), INDEX($B$24:$AM$43, MATCH(INDEX($A$3:$AM$22, MATCH(GD77, $AM$3:$AM$22, 0), 1), $A$24:$A$43), GE$69)="BLANK", "BLANK,")</f>
        <v>new</v>
      </c>
    </row>
    <row r="78" spans="1:191" hidden="1">
      <c r="A78" s="257" t="str" cm="1">
        <f t="array" ref="A78">_xlfn.IFS(INDEX($B$24:$AM$43,MATCH($A32,$A$24:$A$43,0),B$69)="A",LOWER($A32),INDEX($B$24:$AM$43,MATCH($A32,$A$24:$A$43,0),B$69)="H",UPPER($A32),INDEX($B$24:$AM$43,MATCH($A32,$A$24:$A$43,0),B$69)="BLANK","BLANK")</f>
        <v>lee</v>
      </c>
      <c r="B78" s="268" cm="1">
        <f t="array" ref="B78">IFERROR(INDEX($B$47:$AM$66, MATCH(UPPER(A78), $A$47:$A$66,0 ), B$69), "BLANK")</f>
        <v>1.5960827549162613</v>
      </c>
      <c r="C78" s="269" cm="1">
        <f t="array" ref="C78">IFERROR(INDEX($B$47:$AM$66, MATCH(UPPER(D78), $A$47:$A$66, 0), B$69), "BLANK")</f>
        <v>8.4032476319350469</v>
      </c>
      <c r="D78" s="359" t="str" cm="1">
        <f t="array" ref="D78">_xlfn.IFS(INDEX($B$24:$AM$43, MATCH(INDEX($A$3:$AM$22, MATCH(A78, $B$3:$B$22, 0), 1), $A$24:$A$43), B$69)="H", UPPER(INDEX($A$3:$AM$22, MATCH(A78, $B$3:$B$22, 0), 1)), INDEX($B$24:$AM$43, MATCH(INDEX($A$3:$AM$22, MATCH(A78, $B$3:$B$22, 0), 1), $A$24:$A$43), B$69)="A", LOWER(INDEX($A$3:$AM$22, MATCH(A78, $B$3:$B$22, 0), 1)), INDEX($B$24:$AM$43, MATCH(INDEX($A$3:$AM$22, MATCH(A78, $B$3:$B$22, 0), 1), $A$24:$A$43), B$69)="BLANK", "BLANK,")</f>
        <v>LIV</v>
      </c>
      <c r="E78" s="357"/>
      <c r="F78" s="257" t="str" cm="1">
        <f t="array" ref="F78">_xlfn.IFS(INDEX($B$24:$AM$43,MATCH($A32,$A$24:$A$43,0),G$69)="A",LOWER($A32),INDEX($B$24:$AM$43,MATCH($A32,$A$24:$A$43,0),G$69)="H",UPPER($A32),INDEX($B$24:$AM$43,MATCH($A32,$A$24:$A$43,0),G$69)="BLANK","BLANK")</f>
        <v>LEE</v>
      </c>
      <c r="G78" s="268" cm="1">
        <f t="array" ref="G78">IFERROR(INDEX($B$47:$AM$66, MATCH(UPPER(F78), $A$47:$A$66,0 ), G$69), "BLANK")</f>
        <v>2.9797023004059544</v>
      </c>
      <c r="H78" s="269" cm="1">
        <f t="array" ref="H78">IFERROR(INDEX($B$47:$AM$66, MATCH(UPPER(I78), $A$47:$A$66, 0), G$69), "BLANK")</f>
        <v>3.0823433019254396</v>
      </c>
      <c r="I78" s="359" t="str" cm="1">
        <f t="array" ref="I78">_xlfn.IFS(INDEX($B$24:$AM$43, MATCH(INDEX($A$3:$AM$22, MATCH(F78, $C$3:$C$22, 0), 1), $A$24:$A$43), G$69)="H", UPPER(INDEX($A$3:$AM$22, MATCH(F78, $C$3:$C$22, 0), 1)), INDEX($B$24:$AM$43, MATCH(INDEX($A$3:$AM$22, MATCH(F78, $C$3:$C$22, 0), 1), $A$24:$A$43), G$69)="A", LOWER(INDEX($A$3:$AM$22, MATCH(F78, $C$3:$C$22, 0), 1)), INDEX($B$24:$AM$43, MATCH(INDEX($A$3:$AM$22, MATCH(F78, $C$3:$C$22, 0), 1), $A$24:$A$43), G$69)="BLANK", "BLANK,")</f>
        <v>ful</v>
      </c>
      <c r="J78" s="357"/>
      <c r="K78" s="257" t="str" cm="1">
        <f t="array" ref="K78">_xlfn.IFS(INDEX($B$24:$AM$43,MATCH($A32,$A$24:$A$43,0),L$69)="A",LOWER($A32),INDEX($B$24:$AM$43,MATCH($A32,$A$24:$A$43,0),L$69)="H",UPPER($A32),INDEX($B$24:$AM$43,MATCH($A32,$A$24:$A$43,0),L$69)="BLANK","BLANK")</f>
        <v>lee</v>
      </c>
      <c r="L78" s="268" cm="1">
        <f t="array" ref="L78">IFERROR(INDEX($B$47:$AM$66, MATCH(UPPER(K78), $A$47:$A$66,0 ), L$69), "BLANK")</f>
        <v>1.7529152343123804</v>
      </c>
      <c r="M78" s="269" cm="1">
        <f t="array" ref="M78">IFERROR(INDEX($B$47:$AM$66, MATCH(UPPER(N78), $A$47:$A$66, 0), L$69), "BLANK")</f>
        <v>5.0744248985115012</v>
      </c>
      <c r="N78" s="359" t="str" cm="1">
        <f t="array" ref="N78">_xlfn.IFS(INDEX($B$24:$AM$43, MATCH(INDEX($A$3:$AM$22, MATCH(K78, $D$3:$D$22, 0), 1), $A$24:$A$43), L$69)="H", UPPER(INDEX($A$3:$AM$22, MATCH(K78, $D$3:$D$22, 0), 1)), INDEX($B$24:$AM$43, MATCH(INDEX($A$3:$AM$22, MATCH(K78, $D$3:$D$22, 0), 1), $A$24:$A$43), L$69)="A", LOWER(INDEX($A$3:$AM$22, MATCH(K78, $D$3:$D$22, 0), 1)), INDEX($B$24:$AM$43, MATCH(INDEX($A$3:$AM$22, MATCH(K78, $D$3:$D$22, 0), 1), $A$24:$A$43), L$69)="BLANK", "BLANK,")</f>
        <v>SHU</v>
      </c>
      <c r="O78" s="357"/>
      <c r="P78" s="257" t="str" cm="1">
        <f t="array" ref="P78">_xlfn.IFS(INDEX($B$24:$AM$43,MATCH($A32,$A$24:$A$43,0),Q$69)="A",LOWER($A32),INDEX($B$24:$AM$43,MATCH($A32,$A$24:$A$43,0),Q$69)="H",UPPER($A32),INDEX($B$24:$AM$43,MATCH($A32,$A$24:$A$43,0),Q$69)="BLANK","BLANK")</f>
        <v>LEE</v>
      </c>
      <c r="Q78" s="268" cm="1">
        <f t="array" ref="Q78">IFERROR(INDEX($B$47:$AM$66, MATCH(UPPER(P78), $A$47:$A$66,0 ), Q$69), "BLANK")</f>
        <v>0.94255889094474088</v>
      </c>
      <c r="R78" s="269" cm="1">
        <f t="array" ref="R78">IFERROR(INDEX($B$47:$AM$66, MATCH(UPPER(S78), $A$47:$A$66, 0), Q$69), "BLANK")</f>
        <v>10</v>
      </c>
      <c r="S78" s="359" t="str" cm="1">
        <f t="array" ref="S78">_xlfn.IFS(INDEX($B$24:$AM$43, MATCH(INDEX($A$3:$AM$22, MATCH(P78, $E$3:$E$22, 0), 1), $A$24:$A$43), Q$69)="H", UPPER(INDEX($A$3:$AM$22, MATCH(P78, $E$3:$E$22, 0), 1)), INDEX($B$24:$AM$43, MATCH(INDEX($A$3:$AM$22, MATCH(P78, $E$3:$E$22, 0), 1), $A$24:$A$43), Q$69)="A", LOWER(INDEX($A$3:$AM$22, MATCH(P78, $E$3:$E$22, 0), 1)), INDEX($B$24:$AM$43, MATCH(INDEX($A$3:$AM$22, MATCH(P78, $E$3:$E$22, 0), 1), $A$24:$A$43), Q$69)="BLANK", "BLANK,")</f>
        <v>mci</v>
      </c>
      <c r="T78" s="357"/>
      <c r="U78" s="257" t="str" cm="1">
        <f t="array" ref="U78">_xlfn.IFS(INDEX($B$24:$AM$43,MATCH($A32,$A$24:$A$43,0),V$69)="A",LOWER($A32),INDEX($B$24:$AM$43,MATCH($A32,$A$24:$A$43,0),V$69)="H",UPPER($A32),INDEX($B$24:$AM$43,MATCH($A32,$A$24:$A$43,0),V$69)="BLANK","BLANK")</f>
        <v>LEE</v>
      </c>
      <c r="V78" s="268" cm="1">
        <f t="array" ref="V78">IFERROR(INDEX($B$47:$AM$66, MATCH(UPPER(U78), $A$47:$A$66,0 ), V$69), "BLANK")</f>
        <v>1.2003998871031136</v>
      </c>
      <c r="W78" s="269" cm="1">
        <f t="array" ref="W78">IFERROR(INDEX($B$47:$AM$66, MATCH(UPPER(X78), $A$47:$A$66, 0), V$69), "BLANK")</f>
        <v>4.1884473576403103</v>
      </c>
      <c r="X78" s="359" t="str" cm="1">
        <f t="array" ref="X78">_xlfn.IFS(INDEX($B$24:$AM$43, MATCH(INDEX($A$3:$AM$22, MATCH(U78, $F$3:$F$22, 0), 1), $A$24:$A$43), V$69)="H", UPPER(INDEX($A$3:$AM$22, MATCH(U78, $F$3:$F$22, 0), 1)), INDEX($B$24:$AM$43, MATCH(INDEX($A$3:$AM$22, MATCH(U78, $F$3:$F$22, 0), 1), $A$24:$A$43), V$69)="A", LOWER(INDEX($A$3:$AM$22, MATCH(U78, $F$3:$F$22, 0), 1)), INDEX($B$24:$AM$43, MATCH(INDEX($A$3:$AM$22, MATCH(U78, $F$3:$F$22, 0), 1), $A$24:$A$43), V$69)="BLANK", "BLANK,")</f>
        <v>wol</v>
      </c>
      <c r="Y78" s="357"/>
      <c r="Z78" s="257" t="str" cm="1">
        <f t="array" ref="Z78">_xlfn.IFS(INDEX($B$24:$AM$43,MATCH($A32,$A$24:$A$43,0),AA$69)="A",LOWER($A32),INDEX($B$24:$AM$43,MATCH($A32,$A$24:$A$43,0),AA$69)="H",UPPER($A32),INDEX($B$24:$AM$43,MATCH($A32,$A$24:$A$43,0),AA$69)="BLANK","BLANK")</f>
        <v>lee</v>
      </c>
      <c r="AA78" s="268" cm="1">
        <f t="array" ref="AA78">IFERROR(INDEX($B$47:$AM$66, MATCH(UPPER(Z78), $A$47:$A$66,0 ), AA$69), "BLANK")</f>
        <v>2.3082280757166846</v>
      </c>
      <c r="AB78" s="269" cm="1">
        <f t="array" ref="AB78">IFERROR(INDEX($B$47:$AM$66, MATCH(UPPER(AC78), $A$47:$A$66, 0), AA$69), "BLANK")</f>
        <v>5.0924672981506536</v>
      </c>
      <c r="AC78" s="359" t="str" cm="1">
        <f t="array" ref="AC78">_xlfn.IFS(INDEX($B$24:$AM$43, MATCH(INDEX($A$3:$AM$22, MATCH(Z78, $G$3:$G$22, 0), 1), $A$24:$A$43), AA$69)="H", UPPER(INDEX($A$3:$AM$22, MATCH(Z78, $G$3:$G$22, 0), 1)), INDEX($B$24:$AM$43, MATCH(INDEX($A$3:$AM$22, MATCH(Z78, $G$3:$G$22, 0), 1), $A$24:$A$43), AA$69)="A", LOWER(INDEX($A$3:$AM$22, MATCH(Z78, $G$3:$G$22, 0), 1)), INDEX($B$24:$AM$43, MATCH(INDEX($A$3:$AM$22, MATCH(Z78, $G$3:$G$22, 0), 1), $A$24:$A$43), AA$69)="BLANK", "BLANK,")</f>
        <v>AVL</v>
      </c>
      <c r="AD78" s="357"/>
      <c r="AE78" s="257" t="str" cm="1">
        <f t="array" ref="AE78">_xlfn.IFS(INDEX($B$24:$AM$43,MATCH($A32,$A$24:$A$43,0),AF$69)="A",LOWER($A32),INDEX($B$24:$AM$43,MATCH($A32,$A$24:$A$43,0),AF$69)="H",UPPER($A32),INDEX($B$24:$AM$43,MATCH($A32,$A$24:$A$43,0),AF$69)="BLANK","BLANK")</f>
        <v>LEE</v>
      </c>
      <c r="AF78" s="268" cm="1">
        <f t="array" ref="AF78">IFERROR(INDEX($B$47:$AM$66, MATCH(UPPER(AE78), $A$47:$A$66,0 ), AF$69), "BLANK")</f>
        <v>1.6756602505684277</v>
      </c>
      <c r="AG78" s="269" cm="1">
        <f t="array" ref="AG78">IFERROR(INDEX($B$47:$AM$66, MATCH(UPPER(AH78), $A$47:$A$66, 0), AF$69), "BLANK")</f>
        <v>6.1020073740270364</v>
      </c>
      <c r="AH78" s="359" t="str" cm="1">
        <f t="array" ref="AH78">_xlfn.IFS(INDEX($B$24:$AM$43, MATCH(INDEX($A$3:$AM$22, MATCH(AE78, $H$3:$H$22, 0), 1), $A$24:$A$43), AF$69)="H", UPPER(INDEX($A$3:$AM$22, MATCH(AE78, $H$3:$H$22, 0), 1)), INDEX($B$24:$AM$43, MATCH(INDEX($A$3:$AM$22, MATCH(AE78, $H$3:$H$22, 0), 1), $A$24:$A$43), AF$69)="A", LOWER(INDEX($A$3:$AM$22, MATCH(AE78, $H$3:$H$22, 0), 1)), INDEX($B$24:$AM$43, MATCH(INDEX($A$3:$AM$22, MATCH(AE78, $H$3:$H$22, 0), 1), $A$24:$A$43), AF$69)="BLANK", "BLANK,")</f>
        <v>lei</v>
      </c>
      <c r="AI78" s="357"/>
      <c r="AJ78" s="257" t="str" cm="1">
        <f t="array" ref="AJ78">_xlfn.IFS(INDEX($B$24:$AM$43,MATCH($A32,$A$24:$A$43,0),AK$69)="A",LOWER($A32),INDEX($B$24:$AM$43,MATCH($A32,$A$24:$A$43,0),AK$69)="H",UPPER($A32),INDEX($B$24:$AM$43,MATCH($A32,$A$24:$A$43,0),AK$69)="BLANK","BLANK")</f>
        <v>lee</v>
      </c>
      <c r="AK78" s="268" cm="1">
        <f t="array" ref="AK78">IFERROR(INDEX($B$47:$AM$66, MATCH(UPPER(AJ78), $A$47:$A$66,0 ), AK$69), "BLANK")</f>
        <v>1.8665301106104049</v>
      </c>
      <c r="AL78" s="269" cm="1">
        <f t="array" ref="AL78">IFERROR(INDEX($B$47:$AM$66, MATCH(UPPER(AM78), $A$47:$A$66, 0), AK$69), "BLANK")</f>
        <v>4.3301759133964817</v>
      </c>
      <c r="AM78" s="359" t="str" cm="1">
        <f t="array" ref="AM78">_xlfn.IFS(INDEX($B$24:$AM$43, MATCH(INDEX($A$3:$AM$22, MATCH(AJ78, $I$3:$I$22, 0), 1), $A$24:$A$43), AK$69)="H", UPPER(INDEX($A$3:$AM$22, MATCH(AJ78, $I$3:$I$22, 0), 1)), INDEX($B$24:$AM$43, MATCH(INDEX($A$3:$AM$22, MATCH(AJ78, $I$3:$I$22, 0), 1), $A$24:$A$43), AK$69)="A", LOWER(INDEX($A$3:$AM$22, MATCH(AJ78, $I$3:$I$22, 0), 1)), INDEX($B$24:$AM$43, MATCH(INDEX($A$3:$AM$22, MATCH(AJ78, $I$3:$I$22, 0), 1), $A$24:$A$43), AK$69)="BLANK", "BLANK,")</f>
        <v>CRY</v>
      </c>
      <c r="AN78" s="357"/>
      <c r="AO78" s="257" t="str" cm="1">
        <f t="array" ref="AO78">_xlfn.IFS(INDEX($B$24:$AM$43,MATCH($A32,$A$24:$A$43,0),AP$69)="A",LOWER($A32),INDEX($B$24:$AM$43,MATCH($A32,$A$24:$A$43,0),AP$69)="H",UPPER($A32),INDEX($B$24:$AM$43,MATCH($A32,$A$24:$A$43,0),AP$69)="BLANK","BLANK")</f>
        <v>LEE</v>
      </c>
      <c r="AP78" s="268" cm="1">
        <f t="array" ref="AP78">IFERROR(INDEX($B$47:$AM$66, MATCH(UPPER(AO78), $A$47:$A$66,0 ), AP$69), "BLANK")</f>
        <v>1.6643382218483707</v>
      </c>
      <c r="AQ78" s="269" cm="1">
        <f t="array" ref="AQ78">IFERROR(INDEX($B$47:$AM$66, MATCH(UPPER(AR78), $A$47:$A$66, 0), AP$69), "BLANK")</f>
        <v>3.7484637443670628</v>
      </c>
      <c r="AR78" s="359" t="str" cm="1">
        <f t="array" ref="AR78">_xlfn.IFS(INDEX($B$24:$AM$43, MATCH(INDEX($A$3:$AM$22, MATCH(AO78, $J$3:$J$22, 0), 1), $A$24:$A$43), AP$69)="H", UPPER(INDEX($A$3:$AM$22, MATCH(AO78, $J$3:$J$22, 0), 1)), INDEX($B$24:$AM$43, MATCH(INDEX($A$3:$AM$22, MATCH(AO78, $J$3:$J$22, 0), 1), $A$24:$A$43), AP$69)="A", LOWER(INDEX($A$3:$AM$22, MATCH(AO78, $J$3:$J$22, 0), 1)), INDEX($B$24:$AM$43, MATCH(INDEX($A$3:$AM$22, MATCH(AO78, $J$3:$J$22, 0), 1), $A$24:$A$43), AP$69)="BLANK", "BLANK,")</f>
        <v>ars</v>
      </c>
      <c r="AS78" s="357"/>
      <c r="AT78" s="257" t="str" cm="1">
        <f t="array" ref="AT78">_xlfn.IFS(INDEX($B$24:$AM$43,MATCH($A32,$A$24:$A$43,0),AU$69)="A",LOWER($A32),INDEX($B$24:$AM$43,MATCH($A32,$A$24:$A$43,0),AU$69)="H",UPPER($A32),INDEX($B$24:$AM$43,MATCH($A32,$A$24:$A$43,0),AU$69)="BLANK","BLANK")</f>
        <v>lee</v>
      </c>
      <c r="AU78" s="268" cm="1">
        <f t="array" ref="AU78">IFERROR(INDEX($B$47:$AM$66, MATCH(UPPER(AT78), $A$47:$A$66,0 ), AU$69), "BLANK")</f>
        <v>2.1832337755876221</v>
      </c>
      <c r="AV78" s="269" cm="1">
        <f t="array" ref="AV78">IFERROR(INDEX($B$47:$AM$66, MATCH(UPPER(AW78), $A$47:$A$66, 0), AU$69), "BLANK")</f>
        <v>6.7749210645015792</v>
      </c>
      <c r="AW78" s="359" t="str" cm="1">
        <f t="array" ref="AW78">_xlfn.IFS(INDEX($B$24:$AM$43, MATCH(INDEX($A$3:$AM$22, MATCH(AT78, $K$3:$K$22, 0), 1), $A$24:$A$43), AU$69)="H", UPPER(INDEX($A$3:$AM$22, MATCH(AT78, $K$3:$K$22, 0), 1)), INDEX($B$24:$AM$43, MATCH(INDEX($A$3:$AM$22, MATCH(AT78, $K$3:$K$22, 0), 1), $A$24:$A$43), AU$69)="A", LOWER(INDEX($A$3:$AM$22, MATCH(AT78, $K$3:$K$22, 0), 1)), INDEX($B$24:$AM$43, MATCH(INDEX($A$3:$AM$22, MATCH(AT78, $K$3:$K$22, 0), 1), $A$24:$A$43), AU$69)="BLANK", "BLANK,")</f>
        <v>EVE</v>
      </c>
      <c r="AX78" s="357"/>
      <c r="AY78" s="257" t="str" cm="1">
        <f t="array" ref="AY78">_xlfn.IFS(INDEX($B$24:$AM$43,MATCH($A32,$A$24:$A$43,0),AZ$69)="A",LOWER($A32),INDEX($B$24:$AM$43,MATCH($A32,$A$24:$A$43,0),AZ$69)="H",UPPER($A32),INDEX($B$24:$AM$43,MATCH($A32,$A$24:$A$43,0),AZ$69)="BLANK","BLANK")</f>
        <v>lee</v>
      </c>
      <c r="AZ78" s="268" cm="1">
        <f t="array" ref="AZ78">IFERROR(INDEX($B$47:$AM$66, MATCH(UPPER(AY78), $A$47:$A$66,0 ), AZ$69), "BLANK")</f>
        <v>1.2192656367697001</v>
      </c>
      <c r="BA78" s="269" cm="1">
        <f t="array" ref="BA78">IFERROR(INDEX($B$47:$AM$66, MATCH(UPPER(BB78), $A$47:$A$66, 0), AZ$69), "BLANK")</f>
        <v>10</v>
      </c>
      <c r="BB78" s="359" t="str" cm="1">
        <f t="array" ref="BB78">_xlfn.IFS(INDEX($B$24:$AM$43, MATCH(INDEX($A$3:$AM$22, MATCH(AY78, $L$3:$L$22, 0), 1), $A$24:$A$43), AZ$69)="H", UPPER(INDEX($A$3:$AM$22, MATCH(AY78, $L$3:$L$22, 0), 1)), INDEX($B$24:$AM$43, MATCH(INDEX($A$3:$AM$22, MATCH(AY78, $L$3:$L$22, 0), 1), $A$24:$A$43), AZ$69)="A", LOWER(INDEX($A$3:$AM$22, MATCH(AY78, $L$3:$L$22, 0), 1)), INDEX($B$24:$AM$43, MATCH(INDEX($A$3:$AM$22, MATCH(AY78, $L$3:$L$22, 0), 1), $A$24:$A$43), AZ$69)="BLANK", "BLANK,")</f>
        <v>CHE</v>
      </c>
      <c r="BC78" s="357"/>
      <c r="BD78" s="257" t="str" cm="1">
        <f t="array" ref="BD78">_xlfn.IFS(INDEX($B$24:$AM$43,MATCH($A32,$A$24:$A$43,0),BE$69)="A",LOWER($A32),INDEX($B$24:$AM$43,MATCH($A32,$A$24:$A$43,0),BE$69)="H",UPPER($A32),INDEX($B$24:$AM$43,MATCH($A32,$A$24:$A$43,0),BE$69)="BLANK","BLANK")</f>
        <v>LEE</v>
      </c>
      <c r="BE78" s="268" cm="1">
        <f t="array" ref="BE78">IFERROR(INDEX($B$47:$AM$66, MATCH(UPPER(BD78), $A$47:$A$66,0 ), BE$69), "BLANK")</f>
        <v>2.0080602459257517</v>
      </c>
      <c r="BF78" s="269" cm="1">
        <f t="array" ref="BF78">IFERROR(INDEX($B$47:$AM$66, MATCH(UPPER(BG78), $A$47:$A$66, 0), BE$69), "BLANK")</f>
        <v>5.0307251126587449</v>
      </c>
      <c r="BG78" s="359" t="str" cm="1">
        <f t="array" ref="BG78">_xlfn.IFS(INDEX($B$24:$AM$43, MATCH(INDEX($A$3:$AM$22, MATCH(BD78, $M$3:$M$22, 0), 1), $A$24:$A$43), BE$69)="H", UPPER(INDEX($A$3:$AM$22, MATCH(BD78, $M$3:$M$22, 0), 1)), INDEX($B$24:$AM$43, MATCH(INDEX($A$3:$AM$22, MATCH(BD78, $M$3:$M$22, 0), 1), $A$24:$A$43), BE$69)="A", LOWER(INDEX($A$3:$AM$22, MATCH(BD78, $M$3:$M$22, 0), 1)), INDEX($B$24:$AM$43, MATCH(INDEX($A$3:$AM$22, MATCH(BD78, $M$3:$M$22, 0), 1), $A$24:$A$43), BE$69)="BLANK", "BLANK,")</f>
        <v>whu</v>
      </c>
      <c r="BH78" s="357"/>
      <c r="BI78" s="257" t="str" cm="1">
        <f t="array" ref="BI78">_xlfn.IFS(INDEX($B$24:$AM$43,MATCH($A32,$A$24:$A$43,0),BJ$69)="A",LOWER($A32),INDEX($B$24:$AM$43,MATCH($A32,$A$24:$A$43,0),BJ$69)="H",UPPER($A32),INDEX($B$24:$AM$43,MATCH($A32,$A$24:$A$43,0),BJ$69)="BLANK","BLANK")</f>
        <v>LEE</v>
      </c>
      <c r="BJ78" s="268" cm="1">
        <f t="array" ref="BJ78">IFERROR(INDEX($B$47:$AM$66, MATCH(UPPER(BI78), $A$47:$A$66,0 ), BJ$69), "BLANK")</f>
        <v>2.1734299132372845</v>
      </c>
      <c r="BK78" s="269" cm="1">
        <f t="array" ref="BK78">IFERROR(INDEX($B$47:$AM$66, MATCH(UPPER(BL78), $A$47:$A$66, 0), BJ$69), "BLANK")</f>
        <v>4.2523555919705034</v>
      </c>
      <c r="BL78" s="359" t="str" cm="1">
        <f t="array" ref="BL78">_xlfn.IFS(INDEX($B$24:$AM$43, MATCH(INDEX($A$3:$AM$22, MATCH(BI78, $N$3:$N$22, 0), 1), $A$24:$A$43), BJ$69)="H", UPPER(INDEX($A$3:$AM$22, MATCH(BI78, $N$3:$N$22, 0), 1)), INDEX($B$24:$AM$43, MATCH(INDEX($A$3:$AM$22, MATCH(BI78, $N$3:$N$22, 0), 1), $A$24:$A$43), BJ$69)="A", LOWER(INDEX($A$3:$AM$22, MATCH(BI78, $N$3:$N$22, 0), 1)), INDEX($B$24:$AM$43, MATCH(INDEX($A$3:$AM$22, MATCH(BI78, $N$3:$N$22, 0), 1), $A$24:$A$43), BJ$69)="BLANK", "BLANK,")</f>
        <v>new</v>
      </c>
      <c r="BM78" s="357"/>
      <c r="BN78" s="257" t="str" cm="1">
        <f t="array" ref="BN78">_xlfn.IFS(INDEX($B$24:$AM$43,MATCH($A32,$A$24:$A$43,0),BO$69)="A",LOWER($A32),INDEX($B$24:$AM$43,MATCH($A32,$A$24:$A$43,0),BO$69)="H",UPPER($A32),INDEX($B$24:$AM$43,MATCH($A32,$A$24:$A$43,0),BO$69)="BLANK","BLANK")</f>
        <v>lee</v>
      </c>
      <c r="BO78" s="268" cm="1">
        <f t="array" ref="BO78">IFERROR(INDEX($B$47:$AM$66, MATCH(UPPER(BN78), $A$47:$A$66,0 ), BO$69), "BLANK")</f>
        <v>1.6659938177349074</v>
      </c>
      <c r="BP78" s="269" cm="1">
        <f t="array" ref="BP78">IFERROR(INDEX($B$47:$AM$66, MATCH(UPPER(BQ78), $A$47:$A$66, 0), BO$69), "BLANK")</f>
        <v>8.2092918358141631</v>
      </c>
      <c r="BQ78" s="359" t="str" cm="1">
        <f t="array" ref="BQ78">_xlfn.IFS(INDEX($B$24:$AM$43, MATCH(INDEX($A$3:$AM$22, MATCH(BN78, $O$3:$O$22, 0), 1), $A$24:$A$43), BO$69)="H", UPPER(INDEX($A$3:$AM$22, MATCH(BN78, $O$3:$O$22, 0), 1)), INDEX($B$24:$AM$43, MATCH(INDEX($A$3:$AM$22, MATCH(BN78, $O$3:$O$22, 0), 1), $A$24:$A$43), BO$69)="A", LOWER(INDEX($A$3:$AM$22, MATCH(BN78, $O$3:$O$22, 0), 1)), INDEX($B$24:$AM$43, MATCH(INDEX($A$3:$AM$22, MATCH(BN78, $O$3:$O$22, 0), 1), $A$24:$A$43), BO$69)="BLANK", "BLANK,")</f>
        <v>MUN</v>
      </c>
      <c r="BR78" s="357"/>
      <c r="BS78" s="257" t="str" cm="1">
        <f t="array" ref="BS78">_xlfn.IFS(INDEX($B$24:$AM$43,MATCH($A32,$A$24:$A$43,0),BT$69)="A",LOWER($A32),INDEX($B$24:$AM$43,MATCH($A32,$A$24:$A$43,0),BT$69)="H",UPPER($A32),INDEX($B$24:$AM$43,MATCH($A32,$A$24:$A$43,0),BT$69)="BLANK","BLANK")</f>
        <v>LEE</v>
      </c>
      <c r="BT78" s="268" cm="1">
        <f t="array" ref="BT78">IFERROR(INDEX($B$47:$AM$66, MATCH(UPPER(BS78), $A$47:$A$66,0 ), BT$69), "BLANK")</f>
        <v>1.8947850525658376</v>
      </c>
      <c r="BU78" s="269" cm="1">
        <f t="array" ref="BU78">IFERROR(INDEX($B$47:$AM$66, MATCH(UPPER(BV78), $A$47:$A$66, 0), BT$69), "BLANK")</f>
        <v>3.3510856206472757</v>
      </c>
      <c r="BV78" s="359" t="str" cm="1">
        <f t="array" ref="BV78">_xlfn.IFS(INDEX($B$24:$AM$43, MATCH(INDEX($A$3:$AM$22, MATCH(BS78, $P$3:$P$22, 0), 1), $A$24:$A$43), BT$69)="H", UPPER(INDEX($A$3:$AM$22, MATCH(BS78, $P$3:$P$22, 0), 1)), INDEX($B$24:$AM$43, MATCH(INDEX($A$3:$AM$22, MATCH(BS78, $P$3:$P$22, 0), 1), $A$24:$A$43), BT$69)="A", LOWER(INDEX($A$3:$AM$22, MATCH(BS78, $P$3:$P$22, 0), 1)), INDEX($B$24:$AM$43, MATCH(INDEX($A$3:$AM$22, MATCH(BS78, $P$3:$P$22, 0), 1), $A$24:$A$43), BT$69)="BLANK", "BLANK,")</f>
        <v>bur</v>
      </c>
      <c r="BW78" s="357"/>
      <c r="BX78" s="257" t="str" cm="1">
        <f t="array" ref="BX78">_xlfn.IFS(INDEX($B$24:$AM$43,MATCH($A32,$A$24:$A$43,0),BY$69)="A",LOWER($A32),INDEX($B$24:$AM$43,MATCH($A32,$A$24:$A$43,0),BY$69)="H",UPPER($A32),INDEX($B$24:$AM$43,MATCH($A32,$A$24:$A$43,0),BY$69)="BLANK","BLANK")</f>
        <v>lee</v>
      </c>
      <c r="BY78" s="268" cm="1">
        <f t="array" ref="BY78">IFERROR(INDEX($B$47:$AM$66, MATCH(UPPER(BX78), $A$47:$A$66,0 ), BY$69), "BLANK")</f>
        <v>3.0823433019254396</v>
      </c>
      <c r="BZ78" s="269" cm="1">
        <f t="array" ref="BZ78">IFERROR(INDEX($B$47:$AM$66, MATCH(UPPER(CA78), $A$47:$A$66, 0), BY$69), "BLANK")</f>
        <v>2.9797023004059544</v>
      </c>
      <c r="CA78" s="359" t="str" cm="1">
        <f t="array" ref="CA78">_xlfn.IFS(INDEX($B$24:$AM$43, MATCH(INDEX($A$3:$AM$22, MATCH(BX78, $Q$3:$Q$22, 0), 1), $A$24:$A$43), BY$69)="H", UPPER(INDEX($A$3:$AM$22, MATCH(BX78, $Q$3:$Q$22, 0), 1)), INDEX($B$24:$AM$43, MATCH(INDEX($A$3:$AM$22, MATCH(BX78, $Q$3:$Q$22, 0), 1), $A$24:$A$43), BY$69)="A", LOWER(INDEX($A$3:$AM$22, MATCH(BX78, $Q$3:$Q$22, 0), 1)), INDEX($B$24:$AM$43, MATCH(INDEX($A$3:$AM$22, MATCH(BX78, $Q$3:$Q$22, 0), 1), $A$24:$A$43), BY$69)="BLANK", "BLANK,")</f>
        <v>WBA</v>
      </c>
      <c r="CB78" s="357"/>
      <c r="CC78" s="257" t="str" cm="1">
        <f t="array" ref="CC78">_xlfn.IFS(INDEX($B$24:$AM$43,MATCH($A32,$A$24:$A$43,0),CD$69)="A",LOWER($A32),INDEX($B$24:$AM$43,MATCH($A32,$A$24:$A$43,0),CD$69)="H",UPPER($A32),INDEX($B$24:$AM$43,MATCH($A32,$A$24:$A$43,0),CD$69)="BLANK","BLANK")</f>
        <v>lee</v>
      </c>
      <c r="CD78" s="268" cm="1">
        <f t="array" ref="CD78">IFERROR(INDEX($B$47:$AM$66, MATCH(UPPER(CC78), $A$47:$A$66,0 ), CD$69), "BLANK")</f>
        <v>2.3082280757166846</v>
      </c>
      <c r="CE78" s="269" cm="1">
        <f t="array" ref="CE78">IFERROR(INDEX($B$47:$AM$66, MATCH(UPPER(CF78), $A$47:$A$66, 0), CD$69), "BLANK")</f>
        <v>5.2322958953540821</v>
      </c>
      <c r="CF78" s="359" t="str" cm="1">
        <f t="array" ref="CF78">_xlfn.IFS(INDEX($B$24:$AM$43, MATCH(INDEX($A$3:$AM$22, MATCH(CC78, $R$3:$R$22, 0), 1), $A$24:$A$43), CD$69)="H", UPPER(INDEX($A$3:$AM$22, MATCH(CC78, $R$3:$R$22, 0), 1)), INDEX($B$24:$AM$43, MATCH(INDEX($A$3:$AM$22, MATCH(CC78, $R$3:$R$22, 0), 1), $A$24:$A$43), CD$69)="A", LOWER(INDEX($A$3:$AM$22, MATCH(CC78, $R$3:$R$22, 0), 1)), INDEX($B$24:$AM$43, MATCH(INDEX($A$3:$AM$22, MATCH(CC78, $R$3:$R$22, 0), 1), $A$24:$A$43), CD$69)="BLANK", "BLANK,")</f>
        <v>TOT</v>
      </c>
      <c r="CG78" s="357"/>
      <c r="CH78" s="257" t="str" cm="1">
        <f t="array" ref="CH78">_xlfn.IFS(INDEX($B$24:$AM$43,MATCH($A32,$A$24:$A$43,0),CI$69)="A",LOWER($A32),INDEX($B$24:$AM$43,MATCH($A32,$A$24:$A$43,0),CI$69)="H",UPPER($A32),INDEX($B$24:$AM$43,MATCH($A32,$A$24:$A$43,0),CI$69)="BLANK","BLANK")</f>
        <v>LEE</v>
      </c>
      <c r="CI78" s="268" cm="1">
        <f t="array" ref="CI78">IFERROR(INDEX($B$47:$AM$66, MATCH(UPPER(CH78), $A$47:$A$66,0 ), CI$69), "BLANK")</f>
        <v>1.256745187926321</v>
      </c>
      <c r="CJ78" s="269" cm="1">
        <f t="array" ref="CJ78">IFERROR(INDEX($B$47:$AM$66, MATCH(UPPER(CK78), $A$47:$A$66, 0), CI$69), "BLANK")</f>
        <v>6.8209750102417042</v>
      </c>
      <c r="CK78" s="359" t="str" cm="1">
        <f t="array" ref="CK78">_xlfn.IFS(INDEX($B$24:$AM$43, MATCH(INDEX($A$3:$AM$22, MATCH(CH78, $S$3:$S$22, 0), 1), $A$24:$A$43), CI$69)="H", UPPER(INDEX($A$3:$AM$22, MATCH(CH78, $S$3:$S$22, 0), 1)), INDEX($B$24:$AM$43, MATCH(INDEX($A$3:$AM$22, MATCH(CH78, $S$3:$S$22, 0), 1), $A$24:$A$43), CI$69)="A", LOWER(INDEX($A$3:$AM$22, MATCH(CH78, $S$3:$S$22, 0), 1)), INDEX($B$24:$AM$43, MATCH(INDEX($A$3:$AM$22, MATCH(CH78, $S$3:$S$22, 0), 1), $A$24:$A$43), CI$69)="BLANK", "BLANK,")</f>
        <v>sou</v>
      </c>
      <c r="CL78" s="357"/>
      <c r="CM78" s="257" t="str" cm="1">
        <f t="array" ref="CM78">_xlfn.IFS(INDEX($B$24:$AM$43,MATCH($A32,$A$24:$A$43,0),CN$69)="A",LOWER($A32),INDEX($B$24:$AM$43,MATCH($A32,$A$24:$A$43,0),CN$69)="H",UPPER($A32),INDEX($B$24:$AM$43,MATCH($A32,$A$24:$A$43,0),CN$69)="BLANK","BLANK")</f>
        <v>LEE</v>
      </c>
      <c r="CN78" s="268" cm="1">
        <f t="array" ref="CN78">IFERROR(INDEX($B$47:$AM$66, MATCH(UPPER(CM78), $A$47:$A$66,0 ), CN$69), "BLANK")</f>
        <v>1.4210887894243782</v>
      </c>
      <c r="CO78" s="269" cm="1">
        <f t="array" ref="CO78">IFERROR(INDEX($B$47:$AM$66, MATCH(UPPER(CP78), $A$47:$A$66, 0), CN$69), "BLANK")</f>
        <v>4.4162228594838169</v>
      </c>
      <c r="CP78" s="359" t="str" cm="1">
        <f t="array" ref="CP78">_xlfn.IFS(INDEX($B$24:$AM$43, MATCH(INDEX($A$3:$AM$22, MATCH(CM78, $T$3:$T$22, 0), 1), $A$24:$A$43), CN$69)="H", UPPER(INDEX($A$3:$AM$22, MATCH(CM78, $T$3:$T$22, 0), 1)), INDEX($B$24:$AM$43, MATCH(INDEX($A$3:$AM$22, MATCH(CM78, $T$3:$T$22, 0), 1), $A$24:$A$43), CN$69)="A", LOWER(INDEX($A$3:$AM$22, MATCH(CM78, $T$3:$T$22, 0), 1)), INDEX($B$24:$AM$43, MATCH(INDEX($A$3:$AM$22, MATCH(CM78, $T$3:$T$22, 0), 1), $A$24:$A$43), CN$69)="BLANK", "BLANK,")</f>
        <v>bha</v>
      </c>
      <c r="CQ78" s="357"/>
      <c r="CR78" s="257" t="str" cm="1">
        <f t="array" ref="CR78">_xlfn.IFS(INDEX($B$24:$AM$43,MATCH($A32,$A$24:$A$43,0),CS$69)="A",LOWER($A32),INDEX($B$24:$AM$43,MATCH($A32,$A$24:$A$43,0),CS$69)="H",UPPER($A32),INDEX($B$24:$AM$43,MATCH($A32,$A$24:$A$43,0),CS$69)="BLANK","BLANK")</f>
        <v>lee</v>
      </c>
      <c r="CS78" s="268" cm="1">
        <f t="array" ref="CS78">IFERROR(INDEX($B$47:$AM$66, MATCH(UPPER(CR78), $A$47:$A$66,0 ), CS$69), "BLANK")</f>
        <v>2.8963398268092502</v>
      </c>
      <c r="CT78" s="269" cm="1">
        <f t="array" ref="CT78">IFERROR(INDEX($B$47:$AM$66, MATCH(UPPER(CU78), $A$47:$A$66, 0), CS$69), "BLANK")</f>
        <v>4.9972936400541279</v>
      </c>
      <c r="CU78" s="359" t="str" cm="1">
        <f t="array" ref="CU78">_xlfn.IFS(INDEX($B$24:$AM$43, MATCH(INDEX($A$3:$AM$22, MATCH(CR78, $U$3:$U$22, 0), 1), $A$24:$A$43), CS$69)="H", UPPER(INDEX($A$3:$AM$22, MATCH(CR78, $U$3:$U$22, 0), 1)), INDEX($B$24:$AM$43, MATCH(INDEX($A$3:$AM$22, MATCH(CR78, $U$3:$U$22, 0), 1), $A$24:$A$43), CS$69)="A", LOWER(INDEX($A$3:$AM$22, MATCH(CR78, $U$3:$U$22, 0), 1)), INDEX($B$24:$AM$43, MATCH(INDEX($A$3:$AM$22, MATCH(CR78, $U$3:$U$22, 0), 1), $A$24:$A$43), CS$69)="BLANK", "BLANK,")</f>
        <v>NEW</v>
      </c>
      <c r="CV78" s="357"/>
      <c r="CW78" s="257" t="str" cm="1">
        <f t="array" ref="CW78">_xlfn.IFS(INDEX($B$24:$AM$43,MATCH($A32,$A$24:$A$43,0),CX$69)="A",LOWER($A32),INDEX($B$24:$AM$43,MATCH($A32,$A$24:$A$43,0),CX$69)="H",UPPER($A32),INDEX($B$24:$AM$43,MATCH($A32,$A$24:$A$43,0),CX$69)="BLANK","BLANK")</f>
        <v>lee</v>
      </c>
      <c r="CX78" s="268" cm="1">
        <f t="array" ref="CX78">IFERROR(INDEX($B$47:$AM$66, MATCH(UPPER(CW78), $A$47:$A$66,0 ), CX$69), "BLANK")</f>
        <v>2.0853646753026602</v>
      </c>
      <c r="CY78" s="269" cm="1">
        <f t="array" ref="CY78">IFERROR(INDEX($B$47:$AM$66, MATCH(UPPER(CZ78), $A$47:$A$66, 0), CX$69), "BLANK")</f>
        <v>6.797474064050518</v>
      </c>
      <c r="CZ78" s="359" t="str" cm="1">
        <f t="array" ref="CZ78">_xlfn.IFS(INDEX($B$24:$AM$43, MATCH(INDEX($A$3:$AM$22, MATCH(CW78, $V$3:$V$22, 0), 1), $A$24:$A$43), CX$69)="H", UPPER(INDEX($A$3:$AM$22, MATCH(CW78, $V$3:$V$22, 0), 1)), INDEX($B$24:$AM$43, MATCH(INDEX($A$3:$AM$22, MATCH(CW78, $V$3:$V$22, 0), 1), $A$24:$A$43), CX$69)="A", LOWER(INDEX($A$3:$AM$22, MATCH(CW78, $V$3:$V$22, 0), 1)), INDEX($B$24:$AM$43, MATCH(INDEX($A$3:$AM$22, MATCH(CW78, $V$3:$V$22, 0), 1), $A$24:$A$43), CX$69)="BLANK", "BLANK,")</f>
        <v>LEI</v>
      </c>
      <c r="DA78" s="357"/>
      <c r="DB78" s="257" t="str" cm="1">
        <f t="array" ref="DB78">_xlfn.IFS(INDEX($B$24:$AM$43,MATCH($A32,$A$24:$A$43,0),DC$69)="A",LOWER($A32),INDEX($B$24:$AM$43,MATCH($A32,$A$24:$A$43,0),DC$69)="H",UPPER($A32),INDEX($B$24:$AM$43,MATCH($A32,$A$24:$A$43,0),DC$69)="BLANK","BLANK")</f>
        <v>LEE</v>
      </c>
      <c r="DC78" s="268" cm="1">
        <f t="array" ref="DC78">IFERROR(INDEX($B$47:$AM$66, MATCH(UPPER(DB78), $A$47:$A$66,0 ), DC$69), "BLANK")</f>
        <v>1.3416234032328915</v>
      </c>
      <c r="DD78" s="269" cm="1">
        <f t="array" ref="DD78">IFERROR(INDEX($B$47:$AM$66, MATCH(UPPER(DE78), $A$47:$A$66, 0), DC$69), "BLANK")</f>
        <v>4.6272019664072106</v>
      </c>
      <c r="DE78" s="359" t="str" cm="1">
        <f t="array" ref="DE78">_xlfn.IFS(INDEX($B$24:$AM$43, MATCH(INDEX($A$3:$AM$22, MATCH(DB78, $W$3:$W$22, 0), 1), $A$24:$A$43), DC$69)="H", UPPER(INDEX($A$3:$AM$22, MATCH(DB78, $W$3:$W$22, 0), 1)), INDEX($B$24:$AM$43, MATCH(INDEX($A$3:$AM$22, MATCH(DB78, $W$3:$W$22, 0), 1), $A$24:$A$43), DC$69)="A", LOWER(INDEX($A$3:$AM$22, MATCH(DB78, $W$3:$W$22, 0), 1)), INDEX($B$24:$AM$43, MATCH(INDEX($A$3:$AM$22, MATCH(DB78, $W$3:$W$22, 0), 1), $A$24:$A$43), DC$69)="BLANK", "BLANK,")</f>
        <v>eve</v>
      </c>
      <c r="DF78" s="357"/>
      <c r="DG78" s="257" t="str" cm="1">
        <f t="array" ref="DG78">_xlfn.IFS(INDEX($B$24:$AM$43,MATCH($A32,$A$24:$A$43,0),DH$69)="A",LOWER($A32),INDEX($B$24:$AM$43,MATCH($A32,$A$24:$A$43,0),DH$69)="H",UPPER($A32),INDEX($B$24:$AM$43,MATCH($A32,$A$24:$A$43,0),DH$69)="BLANK","BLANK")</f>
        <v>LEE</v>
      </c>
      <c r="DH78" s="268" cm="1">
        <f t="array" ref="DH78">IFERROR(INDEX($B$47:$AM$66, MATCH(UPPER(DG78), $A$47:$A$66,0 ), DH$69), "BLANK")</f>
        <v>2.5341775394399062</v>
      </c>
      <c r="DI78" s="269" cm="1">
        <f t="array" ref="DI78">IFERROR(INDEX($B$47:$AM$66, MATCH(UPPER(DJ78), $A$47:$A$66, 0), DH$69), "BLANK")</f>
        <v>3.0823433019254396</v>
      </c>
      <c r="DJ78" s="359" t="str" cm="1">
        <f t="array" ref="DJ78">_xlfn.IFS(INDEX($B$24:$AM$43, MATCH(INDEX($A$3:$AM$22, MATCH(DG78, $X$3:$X$22, 0), 1), $A$24:$A$43), DH$69)="H", UPPER(INDEX($A$3:$AM$22, MATCH(DG78, $X$3:$X$22, 0), 1)), INDEX($B$24:$AM$43, MATCH(INDEX($A$3:$AM$22, MATCH(DG78, $X$3:$X$22, 0), 1), $A$24:$A$43), DH$69)="A", LOWER(INDEX($A$3:$AM$22, MATCH(DG78, $X$3:$X$22, 0), 1)), INDEX($B$24:$AM$43, MATCH(INDEX($A$3:$AM$22, MATCH(DG78, $X$3:$X$22, 0), 1), $A$24:$A$43), DH$69)="BLANK", "BLANK,")</f>
        <v>cry</v>
      </c>
      <c r="DK78" s="357"/>
      <c r="DL78" s="257" t="str" cm="1">
        <f t="array" ref="DL78">_xlfn.IFS(INDEX($B$24:$AM$43,MATCH($A32,$A$24:$A$43,0),DM$69)="A",LOWER($A32),INDEX($B$24:$AM$43,MATCH($A32,$A$24:$A$43,0),DM$69)="H",UPPER($A32),INDEX($B$24:$AM$43,MATCH($A32,$A$24:$A$43,0),DM$69)="BLANK","BLANK")</f>
        <v>lee</v>
      </c>
      <c r="DM78" s="268" cm="1">
        <f t="array" ref="DM78">IFERROR(INDEX($B$47:$AM$66, MATCH(UPPER(DL78), $A$47:$A$66,0 ), DM$69), "BLANK")</f>
        <v>2.7652297934968963</v>
      </c>
      <c r="DN78" s="269" cm="1">
        <f t="array" ref="DN78">IFERROR(INDEX($B$47:$AM$66, MATCH(UPPER(DO78), $A$47:$A$66, 0), DM$69), "BLANK")</f>
        <v>6.515561569688769</v>
      </c>
      <c r="DO78" s="359" t="str" cm="1">
        <f t="array" ref="DO78">_xlfn.IFS(INDEX($B$24:$AM$43, MATCH(INDEX($A$3:$AM$22, MATCH(DL78, $Y$3:$Y$22, 0), 1), $A$24:$A$43), DM$69)="H", UPPER(INDEX($A$3:$AM$22, MATCH(DL78, $Y$3:$Y$22, 0), 1)), INDEX($B$24:$AM$43, MATCH(INDEX($A$3:$AM$22, MATCH(DL78, $Y$3:$Y$22, 0), 1), $A$24:$A$43), DM$69)="A", LOWER(INDEX($A$3:$AM$22, MATCH(DL78, $Y$3:$Y$22, 0), 1)), INDEX($B$24:$AM$43, MATCH(INDEX($A$3:$AM$22, MATCH(DL78, $Y$3:$Y$22, 0), 1), $A$24:$A$43), DM$69)="BLANK", "BLANK,")</f>
        <v>ARS</v>
      </c>
      <c r="DP78" s="357"/>
      <c r="DQ78" s="257" t="str" cm="1">
        <f t="array" ref="DQ78">_xlfn.IFS(INDEX($B$24:$AM$43,MATCH($A32,$A$24:$A$43,0),DR$69)="A",LOWER($A32),INDEX($B$24:$AM$43,MATCH($A32,$A$24:$A$43,0),DR$69)="H",UPPER($A32),INDEX($B$24:$AM$43,MATCH($A32,$A$24:$A$43,0),DR$69)="BLANK","BLANK")</f>
        <v>lee</v>
      </c>
      <c r="DR78" s="268" cm="1">
        <f t="array" ref="DR78">IFERROR(INDEX($B$47:$AM$66, MATCH(UPPER(DQ78), $A$47:$A$66,0 ), DR$69), "BLANK")</f>
        <v>1.2095115116755426</v>
      </c>
      <c r="DS78" s="269" cm="1">
        <f t="array" ref="DS78">IFERROR(INDEX($B$47:$AM$66, MATCH(UPPER(DT78), $A$47:$A$66, 0), DR$69), "BLANK")</f>
        <v>6.481732070365358</v>
      </c>
      <c r="DT78" s="359" t="str" cm="1">
        <f t="array" ref="DT78">_xlfn.IFS(INDEX($B$24:$AM$43, MATCH(INDEX($A$3:$AM$22, MATCH(DQ78, $Z$3:$Z$22, 0), 1), $A$24:$A$43), DR$69)="H", UPPER(INDEX($A$3:$AM$22, MATCH(DQ78, $Z$3:$Z$22, 0), 1)), INDEX($B$24:$AM$43, MATCH(INDEX($A$3:$AM$22, MATCH(DQ78, $Z$3:$Z$22, 0), 1), $A$24:$A$43), DR$69)="A", LOWER(INDEX($A$3:$AM$22, MATCH(DQ78, $Z$3:$Z$22, 0), 1)), INDEX($B$24:$AM$43, MATCH(INDEX($A$3:$AM$22, MATCH(DQ78, $Z$3:$Z$22, 0), 1), $A$24:$A$43), DR$69)="BLANK", "BLANK,")</f>
        <v>WOL</v>
      </c>
      <c r="DU78" s="357"/>
      <c r="DV78" s="257" t="str" cm="1">
        <f t="array" ref="DV78">_xlfn.IFS(INDEX($B$24:$AM$43,MATCH($A32,$A$24:$A$43,0),DW$69)="A",LOWER($A32),INDEX($B$24:$AM$43,MATCH($A32,$A$24:$A$43,0),DW$69)="H",UPPER($A32),INDEX($B$24:$AM$43,MATCH($A32,$A$24:$A$43,0),DW$69)="BLANK","BLANK")</f>
        <v>LEE</v>
      </c>
      <c r="DW78" s="268" cm="1">
        <f t="array" ref="DW78">IFERROR(INDEX($B$47:$AM$66, MATCH(UPPER(DV78), $A$47:$A$66,0 ), DW$69), "BLANK")</f>
        <v>1.7395625482595967</v>
      </c>
      <c r="DX78" s="269" cm="1">
        <f t="array" ref="DX78">IFERROR(INDEX($B$47:$AM$66, MATCH(UPPER(DY78), $A$47:$A$66, 0), DW$69), "BLANK")</f>
        <v>3.5616550594018843</v>
      </c>
      <c r="DY78" s="359" t="str" cm="1">
        <f t="array" ref="DY78">_xlfn.IFS(INDEX($B$24:$AM$43, MATCH(INDEX($A$3:$AM$22, MATCH(DV78, $AA$3:$AA$22, 0), 1), $A$24:$A$43), DW$69)="H", UPPER(INDEX($A$3:$AM$22, MATCH(DV78, $AA$3:$AA$22, 0), 1)), INDEX($B$24:$AM$43, MATCH(INDEX($A$3:$AM$22, MATCH(DV78, $AA$3:$AA$22, 0), 1), $A$24:$A$43), DW$69)="A", LOWER(INDEX($A$3:$AM$22, MATCH(DV78, $AA$3:$AA$22, 0), 1)), INDEX($B$24:$AM$43, MATCH(INDEX($A$3:$AM$22, MATCH(DV78, $AA$3:$AA$22, 0), 1), $A$24:$A$43), DW$69)="BLANK", "BLANK,")</f>
        <v>avl</v>
      </c>
      <c r="DZ78" s="357"/>
      <c r="EA78" s="257" t="str" cm="1">
        <f t="array" ref="EA78">_xlfn.IFS(INDEX($B$24:$AM$43,MATCH($A32,$A$24:$A$43,0),EB$69)="A",LOWER($A32),INDEX($B$24:$AM$43,MATCH($A32,$A$24:$A$43,0),EB$69)="H",UPPER($A32),INDEX($B$24:$AM$43,MATCH($A32,$A$24:$A$43,0),EB$69)="BLANK","BLANK")</f>
        <v>lee</v>
      </c>
      <c r="EB78" s="268" cm="1">
        <f t="array" ref="EB78">IFERROR(INDEX($B$47:$AM$66, MATCH(UPPER(EA78), $A$47:$A$66,0 ), EB$69), "BLANK")</f>
        <v>2.9684575253081138</v>
      </c>
      <c r="EC78" s="269" cm="1">
        <f t="array" ref="EC78">IFERROR(INDEX($B$47:$AM$66, MATCH(UPPER(ED78), $A$47:$A$66, 0), EB$69), "BLANK")</f>
        <v>6.2701439291425753</v>
      </c>
      <c r="ED78" s="359" t="str" cm="1">
        <f t="array" ref="ED78">_xlfn.IFS(INDEX($B$24:$AM$43, MATCH(INDEX($A$3:$AM$22, MATCH(EA78, $AB$3:$AB$22, 0), 1), $A$24:$A$43), EB$69)="H", UPPER(INDEX($A$3:$AM$22, MATCH(EA78, $AB$3:$AB$22, 0), 1)), INDEX($B$24:$AM$43, MATCH(INDEX($A$3:$AM$22, MATCH(EA78, $AB$3:$AB$22, 0), 1), $A$24:$A$43), EB$69)="A", LOWER(INDEX($A$3:$AM$22, MATCH(EA78, $AB$3:$AB$22, 0), 1)), INDEX($B$24:$AM$43, MATCH(INDEX($A$3:$AM$22, MATCH(EA78, $AB$3:$AB$22, 0), 1), $A$24:$A$43), EB$69)="BLANK", "BLANK,")</f>
        <v>WHU</v>
      </c>
      <c r="EE78" s="357"/>
      <c r="EF78" s="257" t="str" cm="1">
        <f t="array" ref="EF78">_xlfn.IFS(INDEX($B$24:$AM$43,MATCH($A32,$A$24:$A$43,0),EG$69)="A",LOWER($A32),INDEX($B$24:$AM$43,MATCH($A32,$A$24:$A$43,0),EG$69)="H",UPPER($A32),INDEX($B$24:$AM$43,MATCH($A32,$A$24:$A$43,0),EG$69)="BLANK","BLANK")</f>
        <v>LEE</v>
      </c>
      <c r="EG78" s="268" cm="1">
        <f t="array" ref="EG78">IFERROR(INDEX($B$47:$AM$66, MATCH(UPPER(EF78), $A$47:$A$66,0 ), EG$69), "BLANK")</f>
        <v>2.0839429512145422</v>
      </c>
      <c r="EH78" s="269" cm="1">
        <f t="array" ref="EH78">IFERROR(INDEX($B$47:$AM$66, MATCH(UPPER(EI78), $A$47:$A$66, 0), EG$69), "BLANK")</f>
        <v>6.3342892257271606</v>
      </c>
      <c r="EI78" s="359" t="str" cm="1">
        <f t="array" ref="EI78">_xlfn.IFS(INDEX($B$24:$AM$43, MATCH(INDEX($A$3:$AM$22, MATCH(EF78, $AC$3:$AC$22, 0), 1), $A$24:$A$43), EG$69)="H", UPPER(INDEX($A$3:$AM$22, MATCH(EF78, $AC$3:$AC$22, 0), 1)), INDEX($B$24:$AM$43, MATCH(INDEX($A$3:$AM$22, MATCH(EF78, $AC$3:$AC$22, 0), 1), $A$24:$A$43), EG$69)="A", LOWER(INDEX($A$3:$AM$22, MATCH(EF78, $AC$3:$AC$22, 0), 1)), INDEX($B$24:$AM$43, MATCH(INDEX($A$3:$AM$22, MATCH(EF78, $AC$3:$AC$22, 0), 1), $A$24:$A$43), EG$69)="BLANK", "BLANK,")</f>
        <v>che</v>
      </c>
      <c r="EJ78" s="357"/>
      <c r="EK78" s="257" t="str" cm="1">
        <f t="array" ref="EK78">_xlfn.IFS(INDEX($B$24:$AM$43,MATCH($A32,$A$24:$A$43,0),EL$69)="A",LOWER($A32),INDEX($B$24:$AM$43,MATCH($A32,$A$24:$A$43,0),EL$69)="H",UPPER($A32),INDEX($B$24:$AM$43,MATCH($A32,$A$24:$A$43,0),EL$69)="BLANK","BLANK")</f>
        <v>lee</v>
      </c>
      <c r="EL78" s="268" cm="1">
        <f t="array" ref="EL78">IFERROR(INDEX($B$47:$AM$66, MATCH(UPPER(EK78), $A$47:$A$66,0 ), EL$69), "BLANK")</f>
        <v>3.0823433019254396</v>
      </c>
      <c r="EM78" s="269" cm="1">
        <f t="array" ref="EM78">IFERROR(INDEX($B$47:$AM$66, MATCH(UPPER(EN78), $A$47:$A$66, 0), EL$69), "BLANK")</f>
        <v>2.9797023004059544</v>
      </c>
      <c r="EN78" s="359" t="str" cm="1">
        <f t="array" ref="EN78">_xlfn.IFS(INDEX($B$24:$AM$43, MATCH(INDEX($A$3:$AM$22, MATCH(EK78, $AD$3:$AD$22, 0), 1), $A$24:$A$43), EL$69)="H", UPPER(INDEX($A$3:$AM$22, MATCH(EK78, $AD$3:$AD$22, 0), 1)), INDEX($B$24:$AM$43, MATCH(INDEX($A$3:$AM$22, MATCH(EK78, $AD$3:$AD$22, 0), 1), $A$24:$A$43), EL$69)="A", LOWER(INDEX($A$3:$AM$22, MATCH(EK78, $AD$3:$AD$22, 0), 1)), INDEX($B$24:$AM$43, MATCH(INDEX($A$3:$AM$22, MATCH(EK78, $AD$3:$AD$22, 0), 1), $A$24:$A$43), EL$69)="BLANK", "BLANK,")</f>
        <v>FUL</v>
      </c>
      <c r="EO78" s="357"/>
      <c r="EP78" s="257" t="str" cm="1">
        <f t="array" ref="EP78">_xlfn.IFS(INDEX($B$24:$AM$43,MATCH($A32,$A$24:$A$43,0),EQ$69)="A",LOWER($A32),INDEX($B$24:$AM$43,MATCH($A32,$A$24:$A$43,0),EQ$69)="H",UPPER($A32),INDEX($B$24:$AM$43,MATCH($A32,$A$24:$A$43,0),EQ$69)="BLANK","BLANK")</f>
        <v>LEE</v>
      </c>
      <c r="EQ78" s="268" cm="1">
        <f t="array" ref="EQ78">IFERROR(INDEX($B$47:$AM$66, MATCH(UPPER(EP78), $A$47:$A$66,0 ), EQ$69), "BLANK")</f>
        <v>2.4436711987456241</v>
      </c>
      <c r="ER78" s="269" cm="1">
        <f t="array" ref="ER78">IFERROR(INDEX($B$47:$AM$66, MATCH(UPPER(ES78), $A$47:$A$66, 0), EQ$69), "BLANK")</f>
        <v>3.1708316263826295</v>
      </c>
      <c r="ES78" s="359" t="str" cm="1">
        <f t="array" ref="ES78">_xlfn.IFS(INDEX($B$24:$AM$43, MATCH(INDEX($A$3:$AM$22, MATCH(EP78, $AE$3:$AE$22, 0), 1), $A$24:$A$43), EQ$69)="H", UPPER(INDEX($A$3:$AM$22, MATCH(EP78, $AE$3:$AE$22, 0), 1)), INDEX($B$24:$AM$43, MATCH(INDEX($A$3:$AM$22, MATCH(EP78, $AE$3:$AE$22, 0), 1), $A$24:$A$43), EQ$69)="A", LOWER(INDEX($A$3:$AM$22, MATCH(EP78, $AE$3:$AE$22, 0), 1)), INDEX($B$24:$AM$43, MATCH(INDEX($A$3:$AM$22, MATCH(EP78, $AE$3:$AE$22, 0), 1), $A$24:$A$43), EQ$69)="BLANK", "BLANK,")</f>
        <v>shu</v>
      </c>
      <c r="ET78" s="357"/>
      <c r="EU78" s="257" t="str" cm="1">
        <f t="array" ref="EU78">_xlfn.IFS(INDEX($B$24:$AM$43,MATCH($A32,$A$24:$A$43,0),EV$69)="A",LOWER($A32),INDEX($B$24:$AM$43,MATCH($A32,$A$24:$A$43,0),EV$69)="H",UPPER($A32),INDEX($B$24:$AM$43,MATCH($A32,$A$24:$A$43,0),EV$69)="BLANK","BLANK")</f>
        <v>lee</v>
      </c>
      <c r="EV78" s="268" cm="1">
        <f t="array" ref="EV78">IFERROR(INDEX($B$47:$AM$66, MATCH(UPPER(EU78), $A$47:$A$66,0 ), EV$69), "BLANK")</f>
        <v>1.2922131534995114</v>
      </c>
      <c r="EW78" s="269" cm="1">
        <f t="array" ref="EW78">IFERROR(INDEX($B$47:$AM$66, MATCH(UPPER(EX78), $A$47:$A$66, 0), EV$69), "BLANK")</f>
        <v>9.5115020297699591</v>
      </c>
      <c r="EX78" s="359" t="str" cm="1">
        <f t="array" ref="EX78">_xlfn.IFS(INDEX($B$24:$AM$43, MATCH(INDEX($A$3:$AM$22, MATCH(EU78, $AF$3:$AF$22, 0), 1), $A$24:$A$43), EV$69)="H", UPPER(INDEX($A$3:$AM$22, MATCH(EU78, $AF$3:$AF$22, 0), 1)), INDEX($B$24:$AM$43, MATCH(INDEX($A$3:$AM$22, MATCH(EU78, $AF$3:$AF$22, 0), 1), $A$24:$A$43), EV$69)="A", LOWER(INDEX($A$3:$AM$22, MATCH(EU78, $AF$3:$AF$22, 0), 1)), INDEX($B$24:$AM$43, MATCH(INDEX($A$3:$AM$22, MATCH(EU78, $AF$3:$AF$22, 0), 1), $A$24:$A$43), EV$69)="BLANK", "BLANK,")</f>
        <v>MCI</v>
      </c>
      <c r="EY78" s="357"/>
      <c r="EZ78" s="257" t="str" cm="1">
        <f t="array" ref="EZ78">_xlfn.IFS(INDEX($B$24:$AM$43,MATCH($A32,$A$24:$A$43,0),FA$69)="A",LOWER($A32),INDEX($B$24:$AM$43,MATCH($A32,$A$24:$A$43,0),FA$69)="H",UPPER($A32),INDEX($B$24:$AM$43,MATCH($A32,$A$24:$A$43,0),FA$69)="BLANK","BLANK")</f>
        <v>LEE</v>
      </c>
      <c r="FA78" s="268" cm="1">
        <f t="array" ref="FA78">IFERROR(INDEX($B$47:$AM$66, MATCH(UPPER(EZ78), $A$47:$A$66,0 ), FA$69), "BLANK")</f>
        <v>1.4714579261263971</v>
      </c>
      <c r="FB78" s="269" cm="1">
        <f t="array" ref="FB78">IFERROR(INDEX($B$47:$AM$66, MATCH(UPPER(FC78), $A$47:$A$66, 0), FA$69), "BLANK")</f>
        <v>6.2199918066366244</v>
      </c>
      <c r="FC78" s="359" t="str" cm="1">
        <f t="array" ref="FC78">_xlfn.IFS(INDEX($B$24:$AM$43, MATCH(INDEX($A$3:$AM$22, MATCH(EZ78, $AG$3:$AG$22, 0), 1), $A$24:$A$43), FA$69)="H", UPPER(INDEX($A$3:$AM$22, MATCH(EZ78, $AG$3:$AG$22, 0), 1)), INDEX($B$24:$AM$43, MATCH(INDEX($A$3:$AM$22, MATCH(EZ78, $AG$3:$AG$22, 0), 1), $A$24:$A$43), FA$69)="A", LOWER(INDEX($A$3:$AM$22, MATCH(EZ78, $AG$3:$AG$22, 0), 1)), INDEX($B$24:$AM$43, MATCH(INDEX($A$3:$AM$22, MATCH(EZ78, $AG$3:$AG$22, 0), 1), $A$24:$A$43), FA$69)="BLANK", "BLANK,")</f>
        <v>liv</v>
      </c>
      <c r="FD78" s="357"/>
      <c r="FE78" s="257" t="str" cm="1">
        <f t="array" ref="FE78">_xlfn.IFS(INDEX($B$24:$AM$43,MATCH($A32,$A$24:$A$43,0),FF$69)="A",LOWER($A32),INDEX($B$24:$AM$43,MATCH($A32,$A$24:$A$43,0),FF$69)="H",UPPER($A32),INDEX($B$24:$AM$43,MATCH($A32,$A$24:$A$43,0),FF$69)="BLANK","BLANK")</f>
        <v>LEE</v>
      </c>
      <c r="FF78" s="268" cm="1">
        <f t="array" ref="FF78">IFERROR(INDEX($B$47:$AM$66, MATCH(UPPER(FE78), $A$47:$A$66,0 ), FF$69), "BLANK")</f>
        <v>1.026341903473162</v>
      </c>
      <c r="FG78" s="269" cm="1">
        <f t="array" ref="FG78">IFERROR(INDEX($B$47:$AM$66, MATCH(UPPER(FH78), $A$47:$A$66, 0), FF$69), "BLANK")</f>
        <v>5.8328553871364202</v>
      </c>
      <c r="FH78" s="359" t="str" cm="1">
        <f t="array" ref="FH78">_xlfn.IFS(INDEX($B$24:$AM$43, MATCH(INDEX($A$3:$AM$22, MATCH(FE78, $AH$3:$AH$22, 0), 1), $A$24:$A$43), FF$69)="H", UPPER(INDEX($A$3:$AM$22, MATCH(FE78, $AH$3:$AH$22, 0), 1)), INDEX($B$24:$AM$43, MATCH(INDEX($A$3:$AM$22, MATCH(FE78, $AH$3:$AH$22, 0), 1), $A$24:$A$43), FF$69)="A", LOWER(INDEX($A$3:$AM$22, MATCH(FE78, $AH$3:$AH$22, 0), 1)), INDEX($B$24:$AM$43, MATCH(INDEX($A$3:$AM$22, MATCH(FE78, $AH$3:$AH$22, 0), 1), $A$24:$A$43), FF$69)="BLANK", "BLANK,")</f>
        <v>mun</v>
      </c>
      <c r="FI78" s="357"/>
      <c r="FJ78" s="257" t="str" cm="1">
        <f t="array" ref="FJ78">_xlfn.IFS(INDEX($B$24:$AM$43,MATCH($A32,$A$24:$A$43,0),FK$69)="A",LOWER($A32),INDEX($B$24:$AM$43,MATCH($A32,$A$24:$A$43,0),FK$69)="H",UPPER($A32),INDEX($B$24:$AM$43,MATCH($A32,$A$24:$A$43,0),FK$69)="BLANK","BLANK")</f>
        <v>lee</v>
      </c>
      <c r="FK78" s="268" cm="1">
        <f t="array" ref="FK78">IFERROR(INDEX($B$47:$AM$66, MATCH(UPPER(FJ78), $A$47:$A$66,0 ), FK$69), "BLANK")</f>
        <v>2.2548685899991474</v>
      </c>
      <c r="FL78" s="269" cm="1">
        <f t="array" ref="FL78">IFERROR(INDEX($B$47:$AM$66, MATCH(UPPER(FM78), $A$47:$A$66, 0), FK$69), "BLANK")</f>
        <v>4.6847090663058184</v>
      </c>
      <c r="FM78" s="359" t="str" cm="1">
        <f t="array" ref="FM78">_xlfn.IFS(INDEX($B$24:$AM$43, MATCH(INDEX($A$3:$AM$22, MATCH(FJ78, $AI$3:$AI$22, 0), 1), $A$24:$A$43), FK$69)="H", UPPER(INDEX($A$3:$AM$22, MATCH(FJ78, $AI$3:$AI$22, 0), 1)), INDEX($B$24:$AM$43, MATCH(INDEX($A$3:$AM$22, MATCH(FJ78, $AI$3:$AI$22, 0), 1), $A$24:$A$43), FK$69)="A", LOWER(INDEX($A$3:$AM$22, MATCH(FJ78, $AI$3:$AI$22, 0), 1)), INDEX($B$24:$AM$43, MATCH(INDEX($A$3:$AM$22, MATCH(FJ78, $AI$3:$AI$22, 0), 1), $A$24:$A$43), FK$69)="BLANK", "BLANK,")</f>
        <v>BHA</v>
      </c>
      <c r="FN78" s="357"/>
      <c r="FO78" s="257" t="str" cm="1">
        <f t="array" ref="FO78">_xlfn.IFS(INDEX($B$24:$AM$43,MATCH($A32,$A$24:$A$43,0),FP$69)="A",LOWER($A32),INDEX($B$24:$AM$43,MATCH($A32,$A$24:$A$43,0),FP$69)="H",UPPER($A32),INDEX($B$24:$AM$43,MATCH($A32,$A$24:$A$43,0),FP$69)="BLANK","BLANK")</f>
        <v>LEE</v>
      </c>
      <c r="FP78" s="268" cm="1">
        <f t="array" ref="FP78">IFERROR(INDEX($B$47:$AM$66, MATCH(UPPER(FO78), $A$47:$A$66,0 ), FP$69), "BLANK")</f>
        <v>1.6487420136115052</v>
      </c>
      <c r="FQ78" s="269" cm="1">
        <f t="array" ref="FQ78">IFERROR(INDEX($B$47:$AM$66, MATCH(UPPER(FR78), $A$47:$A$66, 0), FP$69), "BLANK")</f>
        <v>5.3277345350266261</v>
      </c>
      <c r="FR78" s="359" t="str" cm="1">
        <f t="array" ref="FR78">_xlfn.IFS(INDEX($B$24:$AM$43, MATCH(INDEX($A$3:$AM$22, MATCH(FO78, $AJ$3:$AJ$22, 0), 1), $A$24:$A$43), FP$69)="H", UPPER(INDEX($A$3:$AM$22, MATCH(FO78, $AJ$3:$AJ$22, 0), 1)), INDEX($B$24:$AM$43, MATCH(INDEX($A$3:$AM$22, MATCH(FO78, $AJ$3:$AJ$22, 0), 1), $A$24:$A$43), FP$69)="A", LOWER(INDEX($A$3:$AM$22, MATCH(FO78, $AJ$3:$AJ$22, 0), 1)), INDEX($B$24:$AM$43, MATCH(INDEX($A$3:$AM$22, MATCH(FO78, $AJ$3:$AJ$22, 0), 1), $A$24:$A$43), FP$69)="BLANK", "BLANK,")</f>
        <v>tot</v>
      </c>
      <c r="FS78" s="357"/>
      <c r="FT78" s="257" t="str" cm="1">
        <f t="array" ref="FT78">_xlfn.IFS(INDEX($B$24:$AM$43,MATCH($A32,$A$24:$A$43,0),FU$69)="A",LOWER($A32),INDEX($B$24:$AM$43,MATCH($A32,$A$24:$A$43,0),FU$69)="H",UPPER($A32),INDEX($B$24:$AM$43,MATCH($A32,$A$24:$A$43,0),FU$69)="BLANK","BLANK")</f>
        <v>lee</v>
      </c>
      <c r="FU78" s="268" cm="1">
        <f t="array" ref="FU78">IFERROR(INDEX($B$47:$AM$66, MATCH(UPPER(FT78), $A$47:$A$66,0 ), FU$69), "BLANK")</f>
        <v>3.0543219991806629</v>
      </c>
      <c r="FV78" s="269" cm="1">
        <f t="array" ref="FV78">IFERROR(INDEX($B$47:$AM$66, MATCH(UPPER(FW78), $A$47:$A$66, 0), FU$69), "BLANK")</f>
        <v>6.990527740189445</v>
      </c>
      <c r="FW78" s="359" t="str" cm="1">
        <f t="array" ref="FW78">_xlfn.IFS(INDEX($B$24:$AM$43, MATCH(INDEX($A$3:$AM$22, MATCH(FT78, $AK$3:$AK$22, 0), 1), $A$24:$A$43), FU$69)="H", UPPER(INDEX($A$3:$AM$22, MATCH(FT78, $AK$3:$AK$22, 0), 1)), INDEX($B$24:$AM$43, MATCH(INDEX($A$3:$AM$22, MATCH(FT78, $AK$3:$AK$22, 0), 1), $A$24:$A$43), FU$69)="A", LOWER(INDEX($A$3:$AM$22, MATCH(FT78, $AK$3:$AK$22, 0), 1)), INDEX($B$24:$AM$43, MATCH(INDEX($A$3:$AM$22, MATCH(FT78, $AK$3:$AK$22, 0), 1), $A$24:$A$43), FU$69)="BLANK", "BLANK,")</f>
        <v>BUR</v>
      </c>
      <c r="FX78" s="357"/>
      <c r="FY78" s="257" t="str" cm="1">
        <f t="array" ref="FY78">_xlfn.IFS(INDEX($B$24:$AM$43,MATCH($A32,$A$24:$A$43,0),FZ$69)="A",LOWER($A32),INDEX($B$24:$AM$43,MATCH($A32,$A$24:$A$43,0),FZ$69)="H",UPPER($A32),INDEX($B$24:$AM$43,MATCH($A32,$A$24:$A$43,0),FZ$69)="BLANK","BLANK")</f>
        <v>lee</v>
      </c>
      <c r="FZ78" s="268" cm="1">
        <f t="array" ref="FZ78">IFERROR(INDEX($B$47:$AM$66, MATCH(UPPER(FY78), $A$47:$A$66,0 ), FZ$69), "BLANK")</f>
        <v>2.2548685899991474</v>
      </c>
      <c r="GA78" s="269" cm="1">
        <f t="array" ref="GA78">IFERROR(INDEX($B$47:$AM$66, MATCH(UPPER(GB78), $A$47:$A$66, 0), FZ$69), "BLANK")</f>
        <v>5.7036535859269293</v>
      </c>
      <c r="GB78" s="359" t="str" cm="1">
        <f t="array" ref="GB78">_xlfn.IFS(INDEX($B$24:$AM$43, MATCH(INDEX($A$3:$AM$22, MATCH(FY78, $AL$3:$AL$22, 0), 1), $A$24:$A$43), FZ$69)="H", UPPER(INDEX($A$3:$AM$22, MATCH(FY78, $AL$3:$AL$22, 0), 1)), INDEX($B$24:$AM$43, MATCH(INDEX($A$3:$AM$22, MATCH(FY78, $AL$3:$AL$22, 0), 1), $A$24:$A$43), FZ$69)="A", LOWER(INDEX($A$3:$AM$22, MATCH(FY78, $AL$3:$AL$22, 0), 1)), INDEX($B$24:$AM$43, MATCH(INDEX($A$3:$AM$22, MATCH(FY78, $AL$3:$AL$22, 0), 1), $A$24:$A$43), FZ$69)="BLANK", "BLANK,")</f>
        <v>SOU</v>
      </c>
      <c r="GC78" s="357"/>
      <c r="GD78" s="257" t="str" cm="1">
        <f t="array" ref="GD78">_xlfn.IFS(INDEX($B$24:$AM$43,MATCH($A32,$A$24:$A$43,0),GE$69)="A",LOWER($A32),INDEX($B$24:$AM$43,MATCH($A32,$A$24:$A$43,0),GE$69)="H",UPPER($A32),INDEX($B$24:$AM$43,MATCH($A32,$A$24:$A$43,0),GE$69)="BLANK","BLANK")</f>
        <v>LEE</v>
      </c>
      <c r="GE78" s="268" cm="1">
        <f t="array" ref="GE78">IFERROR(INDEX($B$47:$AM$66, MATCH(UPPER(GD78), $A$47:$A$66,0 ), GE$69), "BLANK")</f>
        <v>2.9797023004059544</v>
      </c>
      <c r="GF78" s="269" cm="1">
        <f t="array" ref="GF78">IFERROR(INDEX($B$47:$AM$66, MATCH(UPPER(GG78), $A$47:$A$66, 0), GE$69), "BLANK")</f>
        <v>3.0823433019254396</v>
      </c>
      <c r="GG78" s="359" t="str" cm="1">
        <f t="array" ref="GG78">_xlfn.IFS(INDEX($B$24:$AM$43, MATCH(INDEX($A$3:$AM$22, MATCH(GD78, $AM$3:$AM$22, 0), 1), $A$24:$A$43), GE$69)="H", UPPER(INDEX($A$3:$AM$22, MATCH(GD78, $AM$3:$AM$22, 0), 1)), INDEX($B$24:$AM$43, MATCH(INDEX($A$3:$AM$22, MATCH(GD78, $AM$3:$AM$22, 0), 1), $A$24:$A$43), GE$69)="A", LOWER(INDEX($A$3:$AM$22, MATCH(GD78, $AM$3:$AM$22, 0), 1)), INDEX($B$24:$AM$43, MATCH(INDEX($A$3:$AM$22, MATCH(GD78, $AM$3:$AM$22, 0), 1), $A$24:$A$43), GE$69)="BLANK", "BLANK,")</f>
        <v>wba</v>
      </c>
    </row>
    <row r="79" spans="1:191" hidden="1">
      <c r="A79" s="257" t="str" cm="1">
        <f t="array" ref="A79">_xlfn.IFS(INDEX($B$24:$AM$43,MATCH($A33,$A$24:$A$43,0),B$69)="A",LOWER($A33),INDEX($B$24:$AM$43,MATCH($A33,$A$24:$A$43,0),B$69)="H",UPPER($A33),INDEX($B$24:$AM$43,MATCH($A33,$A$24:$A$43,0),B$69)="BLANK","BLANK")</f>
        <v>lei</v>
      </c>
      <c r="B79" s="360" cm="1">
        <f t="array" ref="B79">IFERROR(INDEX($B$47:$AM$66, MATCH(UPPER(A79), $A$47:$A$66,0 ), B$69), "BLANK")</f>
        <v>6.1020073740270364</v>
      </c>
      <c r="C79" s="269" cm="1">
        <f t="array" ref="C79">IFERROR(INDEX($B$47:$AM$66, MATCH(UPPER(D79), $A$47:$A$66, 0), B$69), "BLANK")</f>
        <v>1.6756602505684277</v>
      </c>
      <c r="D79" s="359" t="str" cm="1">
        <f t="array" ref="D79">_xlfn.IFS(INDEX($B$24:$AM$43, MATCH(INDEX($A$3:$AM$22, MATCH(A79, $B$3:$B$22, 0), 1), $A$24:$A$43), B$69)="H", UPPER(INDEX($A$3:$AM$22, MATCH(A79, $B$3:$B$22, 0), 1)), INDEX($B$24:$AM$43, MATCH(INDEX($A$3:$AM$22, MATCH(A79, $B$3:$B$22, 0), 1), $A$24:$A$43), B$69)="A", LOWER(INDEX($A$3:$AM$22, MATCH(A79, $B$3:$B$22, 0), 1)), INDEX($B$24:$AM$43, MATCH(INDEX($A$3:$AM$22, MATCH(A79, $B$3:$B$22, 0), 1), $A$24:$A$43), B$69)="BLANK", "BLANK,")</f>
        <v>WBA</v>
      </c>
      <c r="E79" s="361"/>
      <c r="F79" s="257" t="str" cm="1">
        <f t="array" ref="F79">_xlfn.IFS(INDEX($B$24:$AM$43,MATCH($A33,$A$24:$A$43,0),G$69)="A",LOWER($A33),INDEX($B$24:$AM$43,MATCH($A33,$A$24:$A$43,0),G$69)="H",UPPER($A33),INDEX($B$24:$AM$43,MATCH($A33,$A$24:$A$43,0),G$69)="BLANK","BLANK")</f>
        <v>LEI</v>
      </c>
      <c r="G79" s="360" cm="1">
        <f t="array" ref="G79">IFERROR(INDEX($B$47:$AM$66, MATCH(UPPER(F79), $A$47:$A$66,0 ), G$69), "BLANK")</f>
        <v>4.3224963279090467</v>
      </c>
      <c r="H79" s="269" cm="1">
        <f t="array" ref="H79">IFERROR(INDEX($B$47:$AM$66, MATCH(UPPER(I79), $A$47:$A$66, 0), G$69), "BLANK")</f>
        <v>2.2671827543827439</v>
      </c>
      <c r="I79" s="359" t="str" cm="1">
        <f t="array" ref="I79">_xlfn.IFS(INDEX($B$24:$AM$43, MATCH(INDEX($A$3:$AM$22, MATCH(F79, $C$3:$C$22, 0), 1), $A$24:$A$43), G$69)="H", UPPER(INDEX($A$3:$AM$22, MATCH(F79, $C$3:$C$22, 0), 1)), INDEX($B$24:$AM$43, MATCH(INDEX($A$3:$AM$22, MATCH(F79, $C$3:$C$22, 0), 1), $A$24:$A$43), G$69)="A", LOWER(INDEX($A$3:$AM$22, MATCH(F79, $C$3:$C$22, 0), 1)), INDEX($B$24:$AM$43, MATCH(INDEX($A$3:$AM$22, MATCH(F79, $C$3:$C$22, 0), 1), $A$24:$A$43), G$69)="BLANK", "BLANK,")</f>
        <v>bur</v>
      </c>
      <c r="J79" s="361"/>
      <c r="K79" s="257" t="str" cm="1">
        <f t="array" ref="K79">_xlfn.IFS(INDEX($B$24:$AM$43,MATCH($A33,$A$24:$A$43,0),L$69)="A",LOWER($A33),INDEX($B$24:$AM$43,MATCH($A33,$A$24:$A$43,0),L$69)="H",UPPER($A33),INDEX($B$24:$AM$43,MATCH($A33,$A$24:$A$43,0),L$69)="BLANK","BLANK")</f>
        <v>lei</v>
      </c>
      <c r="L79" s="360" cm="1">
        <f t="array" ref="L79">IFERROR(INDEX($B$47:$AM$66, MATCH(UPPER(K79), $A$47:$A$66,0 ), L$69), "BLANK")</f>
        <v>2.5581492452651813</v>
      </c>
      <c r="M79" s="269" cm="1">
        <f t="array" ref="M79">IFERROR(INDEX($B$47:$AM$66, MATCH(UPPER(N79), $A$47:$A$66, 0), L$69), "BLANK")</f>
        <v>5.3488718897572554</v>
      </c>
      <c r="N79" s="359" t="str" cm="1">
        <f t="array" ref="N79">_xlfn.IFS(INDEX($B$24:$AM$43, MATCH(INDEX($A$3:$AM$22, MATCH(K79, $D$3:$D$22, 0), 1), $A$24:$A$43), L$69)="H", UPPER(INDEX($A$3:$AM$22, MATCH(K79, $D$3:$D$22, 0), 1)), INDEX($B$24:$AM$43, MATCH(INDEX($A$3:$AM$22, MATCH(K79, $D$3:$D$22, 0), 1), $A$24:$A$43), L$69)="A", LOWER(INDEX($A$3:$AM$22, MATCH(K79, $D$3:$D$22, 0), 1)), INDEX($B$24:$AM$43, MATCH(INDEX($A$3:$AM$22, MATCH(K79, $D$3:$D$22, 0), 1), $A$24:$A$43), L$69)="BLANK", "BLANK,")</f>
        <v>MCI</v>
      </c>
      <c r="O79" s="361"/>
      <c r="P79" s="257" t="str" cm="1">
        <f t="array" ref="P79">_xlfn.IFS(INDEX($B$24:$AM$43,MATCH($A33,$A$24:$A$43,0),Q$69)="A",LOWER($A33),INDEX($B$24:$AM$43,MATCH($A33,$A$24:$A$43,0),Q$69)="H",UPPER($A33),INDEX($B$24:$AM$43,MATCH($A33,$A$24:$A$43,0),Q$69)="BLANK","BLANK")</f>
        <v>LEI</v>
      </c>
      <c r="Q79" s="360" cm="1">
        <f t="array" ref="Q79">IFERROR(INDEX($B$47:$AM$66, MATCH(UPPER(P79), $A$47:$A$66,0 ), Q$69), "BLANK")</f>
        <v>4.5809064344688277</v>
      </c>
      <c r="R79" s="269" cm="1">
        <f t="array" ref="R79">IFERROR(INDEX($B$47:$AM$66, MATCH(UPPER(S79), $A$47:$A$66, 0), Q$69), "BLANK")</f>
        <v>3.4035457486332623</v>
      </c>
      <c r="S79" s="359" t="str" cm="1">
        <f t="array" ref="S79">_xlfn.IFS(INDEX($B$24:$AM$43, MATCH(INDEX($A$3:$AM$22, MATCH(P79, $E$3:$E$22, 0), 1), $A$24:$A$43), Q$69)="H", UPPER(INDEX($A$3:$AM$22, MATCH(P79, $E$3:$E$22, 0), 1)), INDEX($B$24:$AM$43, MATCH(INDEX($A$3:$AM$22, MATCH(P79, $E$3:$E$22, 0), 1), $A$24:$A$43), Q$69)="A", LOWER(INDEX($A$3:$AM$22, MATCH(P79, $E$3:$E$22, 0), 1)), INDEX($B$24:$AM$43, MATCH(INDEX($A$3:$AM$22, MATCH(P79, $E$3:$E$22, 0), 1), $A$24:$A$43), Q$69)="BLANK", "BLANK,")</f>
        <v>whu</v>
      </c>
      <c r="T79" s="361"/>
      <c r="U79" s="257" t="str" cm="1">
        <f t="array" ref="U79">_xlfn.IFS(INDEX($B$24:$AM$43,MATCH($A33,$A$24:$A$43,0),V$69)="A",LOWER($A33),INDEX($B$24:$AM$43,MATCH($A33,$A$24:$A$43,0),V$69)="H",UPPER($A33),INDEX($B$24:$AM$43,MATCH($A33,$A$24:$A$43,0),V$69)="BLANK","BLANK")</f>
        <v>LEI</v>
      </c>
      <c r="V79" s="360" cm="1">
        <f t="array" ref="V79">IFERROR(INDEX($B$47:$AM$66, MATCH(UPPER(U79), $A$47:$A$66,0 ), V$69), "BLANK")</f>
        <v>3.9683935213854253</v>
      </c>
      <c r="W79" s="269" cm="1">
        <f t="array" ref="W79">IFERROR(INDEX($B$47:$AM$66, MATCH(UPPER(X79), $A$47:$A$66, 0), V$69), "BLANK")</f>
        <v>2.4096438712229307</v>
      </c>
      <c r="X79" s="359" t="str" cm="1">
        <f t="array" ref="X79">_xlfn.IFS(INDEX($B$24:$AM$43, MATCH(INDEX($A$3:$AM$22, MATCH(U79, $F$3:$F$22, 0), 1), $A$24:$A$43), V$69)="H", UPPER(INDEX($A$3:$AM$22, MATCH(U79, $F$3:$F$22, 0), 1)), INDEX($B$24:$AM$43, MATCH(INDEX($A$3:$AM$22, MATCH(U79, $F$3:$F$22, 0), 1), $A$24:$A$43), V$69)="A", LOWER(INDEX($A$3:$AM$22, MATCH(U79, $F$3:$F$22, 0), 1)), INDEX($B$24:$AM$43, MATCH(INDEX($A$3:$AM$22, MATCH(U79, $F$3:$F$22, 0), 1), $A$24:$A$43), V$69)="BLANK", "BLANK,")</f>
        <v>avl</v>
      </c>
      <c r="Y79" s="361"/>
      <c r="Z79" s="257" t="str" cm="1">
        <f t="array" ref="Z79">_xlfn.IFS(INDEX($B$24:$AM$43,MATCH($A33,$A$24:$A$43,0),AA$69)="A",LOWER($A33),INDEX($B$24:$AM$43,MATCH($A33,$A$24:$A$43,0),AA$69)="H",UPPER($A33),INDEX($B$24:$AM$43,MATCH($A33,$A$24:$A$43,0),AA$69)="BLANK","BLANK")</f>
        <v>lei</v>
      </c>
      <c r="AA79" s="360" cm="1">
        <f t="array" ref="AA79">IFERROR(INDEX($B$47:$AM$66, MATCH(UPPER(Z79), $A$47:$A$66,0 ), AA$69), "BLANK")</f>
        <v>5.4742288376045032</v>
      </c>
      <c r="AB79" s="269" cm="1">
        <f t="array" ref="AB79">IFERROR(INDEX($B$47:$AM$66, MATCH(UPPER(AC79), $A$47:$A$66, 0), AA$69), "BLANK")</f>
        <v>3.6640799756979923</v>
      </c>
      <c r="AC79" s="359" t="str" cm="1">
        <f t="array" ref="AC79">_xlfn.IFS(INDEX($B$24:$AM$43, MATCH(INDEX($A$3:$AM$22, MATCH(Z79, $G$3:$G$22, 0), 1), $A$24:$A$43), AA$69)="H", UPPER(INDEX($A$3:$AM$22, MATCH(Z79, $G$3:$G$22, 0), 1)), INDEX($B$24:$AM$43, MATCH(INDEX($A$3:$AM$22, MATCH(Z79, $G$3:$G$22, 0), 1), $A$24:$A$43), AA$69)="A", LOWER(INDEX($A$3:$AM$22, MATCH(Z79, $G$3:$G$22, 0), 1)), INDEX($B$24:$AM$43, MATCH(INDEX($A$3:$AM$22, MATCH(Z79, $G$3:$G$22, 0), 1), $A$24:$A$43), AA$69)="BLANK", "BLANK,")</f>
        <v>ARS</v>
      </c>
      <c r="AD79" s="361"/>
      <c r="AE79" s="257" t="str" cm="1">
        <f t="array" ref="AE79">_xlfn.IFS(INDEX($B$24:$AM$43,MATCH($A33,$A$24:$A$43,0),AF$69)="A",LOWER($A33),INDEX($B$24:$AM$43,MATCH($A33,$A$24:$A$43,0),AF$69)="H",UPPER($A33),INDEX($B$24:$AM$43,MATCH($A33,$A$24:$A$43,0),AF$69)="BLANK","BLANK")</f>
        <v>lei</v>
      </c>
      <c r="AF79" s="360" cm="1">
        <f t="array" ref="AF79">IFERROR(INDEX($B$47:$AM$66, MATCH(UPPER(AE79), $A$47:$A$66,0 ), AF$69), "BLANK")</f>
        <v>6.1020073740270364</v>
      </c>
      <c r="AG79" s="269" cm="1">
        <f t="array" ref="AG79">IFERROR(INDEX($B$47:$AM$66, MATCH(UPPER(AH79), $A$47:$A$66, 0), AF$69), "BLANK")</f>
        <v>1.6756602505684277</v>
      </c>
      <c r="AH79" s="359" t="str" cm="1">
        <f t="array" ref="AH79">_xlfn.IFS(INDEX($B$24:$AM$43, MATCH(INDEX($A$3:$AM$22, MATCH(AE79, $H$3:$H$22, 0), 1), $A$24:$A$43), AF$69)="H", UPPER(INDEX($A$3:$AM$22, MATCH(AE79, $H$3:$H$22, 0), 1)), INDEX($B$24:$AM$43, MATCH(INDEX($A$3:$AM$22, MATCH(AE79, $H$3:$H$22, 0), 1), $A$24:$A$43), AF$69)="A", LOWER(INDEX($A$3:$AM$22, MATCH(AE79, $H$3:$H$22, 0), 1)), INDEX($B$24:$AM$43, MATCH(INDEX($A$3:$AM$22, MATCH(AE79, $H$3:$H$22, 0), 1), $A$24:$A$43), AF$69)="BLANK", "BLANK,")</f>
        <v>LEE</v>
      </c>
      <c r="AI79" s="361"/>
      <c r="AJ79" s="257" t="str" cm="1">
        <f t="array" ref="AJ79">_xlfn.IFS(INDEX($B$24:$AM$43,MATCH($A33,$A$24:$A$43,0),AK$69)="A",LOWER($A33),INDEX($B$24:$AM$43,MATCH($A33,$A$24:$A$43,0),AK$69)="H",UPPER($A33),INDEX($B$24:$AM$43,MATCH($A33,$A$24:$A$43,0),AK$69)="BLANK","BLANK")</f>
        <v>LEI</v>
      </c>
      <c r="AK79" s="360" cm="1">
        <f t="array" ref="AK79">IFERROR(INDEX($B$47:$AM$66, MATCH(UPPER(AJ79), $A$47:$A$66,0 ), AK$69), "BLANK")</f>
        <v>2.7384235995525157</v>
      </c>
      <c r="AL79" s="269" cm="1">
        <f t="array" ref="AL79">IFERROR(INDEX($B$47:$AM$66, MATCH(UPPER(AM79), $A$47:$A$66, 0), AK$69), "BLANK")</f>
        <v>2.8337012812725142</v>
      </c>
      <c r="AM79" s="359" t="str" cm="1">
        <f t="array" ref="AM79">_xlfn.IFS(INDEX($B$24:$AM$43, MATCH(INDEX($A$3:$AM$22, MATCH(AJ79, $I$3:$I$22, 0), 1), $A$24:$A$43), AK$69)="H", UPPER(INDEX($A$3:$AM$22, MATCH(AJ79, $I$3:$I$22, 0), 1)), INDEX($B$24:$AM$43, MATCH(INDEX($A$3:$AM$22, MATCH(AJ79, $I$3:$I$22, 0), 1), $A$24:$A$43), AK$69)="A", LOWER(INDEX($A$3:$AM$22, MATCH(AJ79, $I$3:$I$22, 0), 1)), INDEX($B$24:$AM$43, MATCH(INDEX($A$3:$AM$22, MATCH(AJ79, $I$3:$I$22, 0), 1), $A$24:$A$43), AK$69)="BLANK", "BLANK,")</f>
        <v>wol</v>
      </c>
      <c r="AN79" s="361"/>
      <c r="AO79" s="257" t="str" cm="1">
        <f t="array" ref="AO79">_xlfn.IFS(INDEX($B$24:$AM$43,MATCH($A33,$A$24:$A$43,0),AP$69)="A",LOWER($A33),INDEX($B$24:$AM$43,MATCH($A33,$A$24:$A$43,0),AP$69)="H",UPPER($A33),INDEX($B$24:$AM$43,MATCH($A33,$A$24:$A$43,0),AP$69)="BLANK","BLANK")</f>
        <v>lei</v>
      </c>
      <c r="AP79" s="360" cm="1">
        <f t="array" ref="AP79">IFERROR(INDEX($B$47:$AM$66, MATCH(UPPER(AO79), $A$47:$A$66,0 ), AP$69), "BLANK")</f>
        <v>3.1597092815626939</v>
      </c>
      <c r="AQ79" s="269" cm="1">
        <f t="array" ref="AQ79">IFERROR(INDEX($B$47:$AM$66, MATCH(UPPER(AR79), $A$47:$A$66, 0), AP$69), "BLANK")</f>
        <v>4.725635856507691</v>
      </c>
      <c r="AR79" s="359" t="str" cm="1">
        <f t="array" ref="AR79">_xlfn.IFS(INDEX($B$24:$AM$43, MATCH(INDEX($A$3:$AM$22, MATCH(AO79, $J$3:$J$22, 0), 1), $A$24:$A$43), AP$69)="H", UPPER(INDEX($A$3:$AM$22, MATCH(AO79, $J$3:$J$22, 0), 1)), INDEX($B$24:$AM$43, MATCH(INDEX($A$3:$AM$22, MATCH(AO79, $J$3:$J$22, 0), 1), $A$24:$A$43), AP$69)="A", LOWER(INDEX($A$3:$AM$22, MATCH(AO79, $J$3:$J$22, 0), 1)), INDEX($B$24:$AM$43, MATCH(INDEX($A$3:$AM$22, MATCH(AO79, $J$3:$J$22, 0), 1), $A$24:$A$43), AP$69)="BLANK", "BLANK,")</f>
        <v>LIV</v>
      </c>
      <c r="AS79" s="361"/>
      <c r="AT79" s="257" t="str" cm="1">
        <f t="array" ref="AT79">_xlfn.IFS(INDEX($B$24:$AM$43,MATCH($A33,$A$24:$A$43,0),AU$69)="A",LOWER($A33),INDEX($B$24:$AM$43,MATCH($A33,$A$24:$A$43,0),AU$69)="H",UPPER($A33),INDEX($B$24:$AM$43,MATCH($A33,$A$24:$A$43,0),AU$69)="BLANK","BLANK")</f>
        <v>LEI</v>
      </c>
      <c r="AU79" s="360" cm="1">
        <f t="array" ref="AU79">IFERROR(INDEX($B$47:$AM$66, MATCH(UPPER(AT79), $A$47:$A$66,0 ), AU$69), "BLANK")</f>
        <v>6.797474064050518</v>
      </c>
      <c r="AV79" s="269" cm="1">
        <f t="array" ref="AV79">IFERROR(INDEX($B$47:$AM$66, MATCH(UPPER(AW79), $A$47:$A$66, 0), AU$69), "BLANK")</f>
        <v>2.0853646753026602</v>
      </c>
      <c r="AW79" s="359" t="str" cm="1">
        <f t="array" ref="AW79">_xlfn.IFS(INDEX($B$24:$AM$43, MATCH(INDEX($A$3:$AM$22, MATCH(AT79, $K$3:$K$22, 0), 1), $A$24:$A$43), AU$69)="H", UPPER(INDEX($A$3:$AM$22, MATCH(AT79, $K$3:$K$22, 0), 1)), INDEX($B$24:$AM$43, MATCH(INDEX($A$3:$AM$22, MATCH(AT79, $K$3:$K$22, 0), 1), $A$24:$A$43), AU$69)="A", LOWER(INDEX($A$3:$AM$22, MATCH(AT79, $K$3:$K$22, 0), 1)), INDEX($B$24:$AM$43, MATCH(INDEX($A$3:$AM$22, MATCH(AT79, $K$3:$K$22, 0), 1), $A$24:$A$43), AU$69)="BLANK", "BLANK,")</f>
        <v>ful</v>
      </c>
      <c r="AX79" s="361"/>
      <c r="AY79" s="257" t="str" cm="1">
        <f t="array" ref="AY79">_xlfn.IFS(INDEX($B$24:$AM$43,MATCH($A33,$A$24:$A$43,0),AZ$69)="A",LOWER($A33),INDEX($B$24:$AM$43,MATCH($A33,$A$24:$A$43,0),AZ$69)="H",UPPER($A33),INDEX($B$24:$AM$43,MATCH($A33,$A$24:$A$43,0),AZ$69)="BLANK","BLANK")</f>
        <v>lei</v>
      </c>
      <c r="AZ79" s="360" cm="1">
        <f t="array" ref="AZ79">IFERROR(INDEX($B$47:$AM$66, MATCH(UPPER(AY79), $A$47:$A$66,0 ), AZ$69), "BLANK")</f>
        <v>3.4701850631423321</v>
      </c>
      <c r="BA79" s="269" cm="1">
        <f t="array" ref="BA79">IFERROR(INDEX($B$47:$AM$66, MATCH(UPPER(BB79), $A$47:$A$66, 0), AZ$69), "BLANK")</f>
        <v>2.8536448408862864</v>
      </c>
      <c r="BB79" s="359" t="str" cm="1">
        <f t="array" ref="BB79">_xlfn.IFS(INDEX($B$24:$AM$43, MATCH(INDEX($A$3:$AM$22, MATCH(AY79, $L$3:$L$22, 0), 1), $A$24:$A$43), AZ$69)="H", UPPER(INDEX($A$3:$AM$22, MATCH(AY79, $L$3:$L$22, 0), 1)), INDEX($B$24:$AM$43, MATCH(INDEX($A$3:$AM$22, MATCH(AY79, $L$3:$L$22, 0), 1), $A$24:$A$43), AZ$69)="A", LOWER(INDEX($A$3:$AM$22, MATCH(AY79, $L$3:$L$22, 0), 1)), INDEX($B$24:$AM$43, MATCH(INDEX($A$3:$AM$22, MATCH(AY79, $L$3:$L$22, 0), 1), $A$24:$A$43), AZ$69)="BLANK", "BLANK,")</f>
        <v>SHU</v>
      </c>
      <c r="BC79" s="361"/>
      <c r="BD79" s="257" t="str" cm="1">
        <f t="array" ref="BD79">_xlfn.IFS(INDEX($B$24:$AM$43,MATCH($A33,$A$24:$A$43,0),BE$69)="A",LOWER($A33),INDEX($B$24:$AM$43,MATCH($A33,$A$24:$A$43,0),BE$69)="H",UPPER($A33),INDEX($B$24:$AM$43,MATCH($A33,$A$24:$A$43,0),BE$69)="BLANK","BLANK")</f>
        <v>LEI</v>
      </c>
      <c r="BE79" s="360" cm="1">
        <f t="array" ref="BE79">IFERROR(INDEX($B$47:$AM$66, MATCH(UPPER(BD79), $A$47:$A$66,0 ), BE$69), "BLANK")</f>
        <v>3.2418722459317855</v>
      </c>
      <c r="BF79" s="269" cm="1">
        <f t="array" ref="BF79">IFERROR(INDEX($B$47:$AM$66, MATCH(UPPER(BG79), $A$47:$A$66, 0), BE$69), "BLANK")</f>
        <v>2.987803189761121</v>
      </c>
      <c r="BG79" s="359" t="str" cm="1">
        <f t="array" ref="BG79">_xlfn.IFS(INDEX($B$24:$AM$43, MATCH(INDEX($A$3:$AM$22, MATCH(BD79, $M$3:$M$22, 0), 1), $A$24:$A$43), BE$69)="H", UPPER(INDEX($A$3:$AM$22, MATCH(BD79, $M$3:$M$22, 0), 1)), INDEX($B$24:$AM$43, MATCH(INDEX($A$3:$AM$22, MATCH(BD79, $M$3:$M$22, 0), 1), $A$24:$A$43), BE$69)="A", LOWER(INDEX($A$3:$AM$22, MATCH(BD79, $M$3:$M$22, 0), 1)), INDEX($B$24:$AM$43, MATCH(INDEX($A$3:$AM$22, MATCH(BD79, $M$3:$M$22, 0), 1), $A$24:$A$43), BE$69)="BLANK", "BLANK,")</f>
        <v>bha</v>
      </c>
      <c r="BH79" s="361"/>
      <c r="BI79" s="257" t="str" cm="1">
        <f t="array" ref="BI79">_xlfn.IFS(INDEX($B$24:$AM$43,MATCH($A33,$A$24:$A$43,0),BJ$69)="A",LOWER($A33),INDEX($B$24:$AM$43,MATCH($A33,$A$24:$A$43,0),BJ$69)="H",UPPER($A33),INDEX($B$24:$AM$43,MATCH($A33,$A$24:$A$43,0),BJ$69)="BLANK","BLANK")</f>
        <v>LEI</v>
      </c>
      <c r="BJ79" s="360" cm="1">
        <f t="array" ref="BJ79">IFERROR(INDEX($B$47:$AM$66, MATCH(UPPER(BI79), $A$47:$A$66,0 ), BJ$69), "BLANK")</f>
        <v>3.0605910818528117</v>
      </c>
      <c r="BK79" s="269" cm="1">
        <f t="array" ref="BK79">IFERROR(INDEX($B$47:$AM$66, MATCH(UPPER(BL79), $A$47:$A$66, 0), BJ$69), "BLANK")</f>
        <v>3.1305414683072237</v>
      </c>
      <c r="BL79" s="359" t="str" cm="1">
        <f t="array" ref="BL79">_xlfn.IFS(INDEX($B$24:$AM$43, MATCH(INDEX($A$3:$AM$22, MATCH(BI79, $N$3:$N$22, 0), 1), $A$24:$A$43), BJ$69)="H", UPPER(INDEX($A$3:$AM$22, MATCH(BI79, $N$3:$N$22, 0), 1)), INDEX($B$24:$AM$43, MATCH(INDEX($A$3:$AM$22, MATCH(BI79, $N$3:$N$22, 0), 1), $A$24:$A$43), BJ$69)="A", LOWER(INDEX($A$3:$AM$22, MATCH(BI79, $N$3:$N$22, 0), 1)), INDEX($B$24:$AM$43, MATCH(INDEX($A$3:$AM$22, MATCH(BI79, $N$3:$N$22, 0), 1), $A$24:$A$43), BJ$69)="BLANK", "BLANK,")</f>
        <v>eve</v>
      </c>
      <c r="BM79" s="361"/>
      <c r="BN79" s="257" t="str" cm="1">
        <f t="array" ref="BN79">_xlfn.IFS(INDEX($B$24:$AM$43,MATCH($A33,$A$24:$A$43,0),BO$69)="A",LOWER($A33),INDEX($B$24:$AM$43,MATCH($A33,$A$24:$A$43,0),BO$69)="H",UPPER($A33),INDEX($B$24:$AM$43,MATCH($A33,$A$24:$A$43,0),BO$69)="BLANK","BLANK")</f>
        <v>lei</v>
      </c>
      <c r="BO79" s="360" cm="1">
        <f t="array" ref="BO79">IFERROR(INDEX($B$47:$AM$66, MATCH(UPPER(BN79), $A$47:$A$66,0 ), BO$69), "BLANK")</f>
        <v>4.569518499175973</v>
      </c>
      <c r="BP79" s="269" cm="1">
        <f t="array" ref="BP79">IFERROR(INDEX($B$47:$AM$66, MATCH(UPPER(BQ79), $A$47:$A$66, 0), BO$69), "BLANK")</f>
        <v>2.9424249026027489</v>
      </c>
      <c r="BQ79" s="359" t="str" cm="1">
        <f t="array" ref="BQ79">_xlfn.IFS(INDEX($B$24:$AM$43, MATCH(INDEX($A$3:$AM$22, MATCH(BN79, $O$3:$O$22, 0), 1), $A$24:$A$43), BO$69)="H", UPPER(INDEX($A$3:$AM$22, MATCH(BN79, $O$3:$O$22, 0), 1)), INDEX($B$24:$AM$43, MATCH(INDEX($A$3:$AM$22, MATCH(BN79, $O$3:$O$22, 0), 1), $A$24:$A$43), BO$69)="A", LOWER(INDEX($A$3:$AM$22, MATCH(BN79, $O$3:$O$22, 0), 1)), INDEX($B$24:$AM$43, MATCH(INDEX($A$3:$AM$22, MATCH(BN79, $O$3:$O$22, 0), 1), $A$24:$A$43), BO$69)="BLANK", "BLANK,")</f>
        <v>TOT</v>
      </c>
      <c r="BR79" s="361"/>
      <c r="BS79" s="257" t="str" cm="1">
        <f t="array" ref="BS79">_xlfn.IFS(INDEX($B$24:$AM$43,MATCH($A33,$A$24:$A$43,0),BT$69)="A",LOWER($A33),INDEX($B$24:$AM$43,MATCH($A33,$A$24:$A$43,0),BT$69)="H",UPPER($A33),INDEX($B$24:$AM$43,MATCH($A33,$A$24:$A$43,0),BT$69)="BLANK","BLANK")</f>
        <v>LEI</v>
      </c>
      <c r="BT79" s="360" cm="1">
        <f t="array" ref="BT79">IFERROR(INDEX($B$47:$AM$66, MATCH(UPPER(BS79), $A$47:$A$66,0 ), BT$69), "BLANK")</f>
        <v>2.3413521776174004</v>
      </c>
      <c r="BU79" s="269" cm="1">
        <f t="array" ref="BU79">IFERROR(INDEX($B$47:$AM$66, MATCH(UPPER(BV79), $A$47:$A$66, 0), BT$69), "BLANK")</f>
        <v>3.9462283688143649</v>
      </c>
      <c r="BV79" s="359" t="str" cm="1">
        <f t="array" ref="BV79">_xlfn.IFS(INDEX($B$24:$AM$43, MATCH(INDEX($A$3:$AM$22, MATCH(BS79, $P$3:$P$22, 0), 1), $A$24:$A$43), BT$69)="H", UPPER(INDEX($A$3:$AM$22, MATCH(BS79, $P$3:$P$22, 0), 1)), INDEX($B$24:$AM$43, MATCH(INDEX($A$3:$AM$22, MATCH(BS79, $P$3:$P$22, 0), 1), $A$24:$A$43), BT$69)="A", LOWER(INDEX($A$3:$AM$22, MATCH(BS79, $P$3:$P$22, 0), 1)), INDEX($B$24:$AM$43, MATCH(INDEX($A$3:$AM$22, MATCH(BS79, $P$3:$P$22, 0), 1), $A$24:$A$43), BT$69)="BLANK", "BLANK,")</f>
        <v>mun</v>
      </c>
      <c r="BW79" s="361"/>
      <c r="BX79" s="257" t="str" cm="1">
        <f t="array" ref="BX79">_xlfn.IFS(INDEX($B$24:$AM$43,MATCH($A33,$A$24:$A$43,0),BY$69)="A",LOWER($A33),INDEX($B$24:$AM$43,MATCH($A33,$A$24:$A$43,0),BY$69)="H",UPPER($A33),INDEX($B$24:$AM$43,MATCH($A33,$A$24:$A$43,0),BY$69)="BLANK","BLANK")</f>
        <v>lei</v>
      </c>
      <c r="BY79" s="360" cm="1">
        <f t="array" ref="BY79">IFERROR(INDEX($B$47:$AM$66, MATCH(UPPER(BX79), $A$47:$A$66,0 ), BY$69), "BLANK")</f>
        <v>3.6951044653830389</v>
      </c>
      <c r="BZ79" s="269" cm="1">
        <f t="array" ref="BZ79">IFERROR(INDEX($B$47:$AM$66, MATCH(UPPER(CA79), $A$47:$A$66, 0), BY$69), "BLANK")</f>
        <v>2.4351102642229647</v>
      </c>
      <c r="CA79" s="359" t="str" cm="1">
        <f t="array" ref="CA79">_xlfn.IFS(INDEX($B$24:$AM$43, MATCH(INDEX($A$3:$AM$22, MATCH(BX79, $Q$3:$Q$22, 0), 1), $A$24:$A$43), BY$69)="H", UPPER(INDEX($A$3:$AM$22, MATCH(BX79, $Q$3:$Q$22, 0), 1)), INDEX($B$24:$AM$43, MATCH(INDEX($A$3:$AM$22, MATCH(BX79, $Q$3:$Q$22, 0), 1), $A$24:$A$43), BY$69)="A", LOWER(INDEX($A$3:$AM$22, MATCH(BX79, $Q$3:$Q$22, 0), 1)), INDEX($B$24:$AM$43, MATCH(INDEX($A$3:$AM$22, MATCH(BX79, $Q$3:$Q$22, 0), 1), $A$24:$A$43), BY$69)="BLANK", "BLANK,")</f>
        <v>CRY</v>
      </c>
      <c r="CB79" s="361"/>
      <c r="CC79" s="257" t="str" cm="1">
        <f t="array" ref="CC79">_xlfn.IFS(INDEX($B$24:$AM$43,MATCH($A33,$A$24:$A$43,0),CD$69)="A",LOWER($A33),INDEX($B$24:$AM$43,MATCH($A33,$A$24:$A$43,0),CD$69)="H",UPPER($A33),INDEX($B$24:$AM$43,MATCH($A33,$A$24:$A$43,0),CD$69)="BLANK","BLANK")</f>
        <v>lei</v>
      </c>
      <c r="CD79" s="360" cm="1">
        <f t="array" ref="CD79">IFERROR(INDEX($B$47:$AM$66, MATCH(UPPER(CC79), $A$47:$A$66,0 ), CD$69), "BLANK")</f>
        <v>5.7337827911116133</v>
      </c>
      <c r="CE79" s="269" cm="1">
        <f t="array" ref="CE79">IFERROR(INDEX($B$47:$AM$66, MATCH(UPPER(CF79), $A$47:$A$66, 0), CD$69), "BLANK")</f>
        <v>2.8102694393048155</v>
      </c>
      <c r="CF79" s="359" t="str" cm="1">
        <f t="array" ref="CF79">_xlfn.IFS(INDEX($B$24:$AM$43, MATCH(INDEX($A$3:$AM$22, MATCH(CC79, $R$3:$R$22, 0), 1), $A$24:$A$43), CD$69)="H", UPPER(INDEX($A$3:$AM$22, MATCH(CC79, $R$3:$R$22, 0), 1)), INDEX($B$24:$AM$43, MATCH(INDEX($A$3:$AM$22, MATCH(CC79, $R$3:$R$22, 0), 1), $A$24:$A$43), CD$69)="A", LOWER(INDEX($A$3:$AM$22, MATCH(CC79, $R$3:$R$22, 0), 1)), INDEX($B$24:$AM$43, MATCH(INDEX($A$3:$AM$22, MATCH(CC79, $R$3:$R$22, 0), 1), $A$24:$A$43), CD$69)="BLANK", "BLANK,")</f>
        <v>NEW</v>
      </c>
      <c r="CG79" s="361"/>
      <c r="CH79" s="257" t="str" cm="1">
        <f t="array" ref="CH79">_xlfn.IFS(INDEX($B$24:$AM$43,MATCH($A33,$A$24:$A$43,0),CI$69)="A",LOWER($A33),INDEX($B$24:$AM$43,MATCH($A33,$A$24:$A$43,0),CI$69)="H",UPPER($A33),INDEX($B$24:$AM$43,MATCH($A33,$A$24:$A$43,0),CI$69)="BLANK","BLANK")</f>
        <v>LEI</v>
      </c>
      <c r="CI79" s="360" cm="1">
        <f t="array" ref="CI79">IFERROR(INDEX($B$47:$AM$66, MATCH(UPPER(CH79), $A$47:$A$66,0 ), CI$69), "BLANK")</f>
        <v>4.7540145738424382</v>
      </c>
      <c r="CJ79" s="269" cm="1">
        <f t="array" ref="CJ79">IFERROR(INDEX($B$47:$AM$66, MATCH(UPPER(CK79), $A$47:$A$66, 0), CI$69), "BLANK")</f>
        <v>4.2854742968540318</v>
      </c>
      <c r="CK79" s="359" t="str" cm="1">
        <f t="array" ref="CK79">_xlfn.IFS(INDEX($B$24:$AM$43, MATCH(INDEX($A$3:$AM$22, MATCH(CH79, $S$3:$S$22, 0), 1), $A$24:$A$43), CI$69)="H", UPPER(INDEX($A$3:$AM$22, MATCH(CH79, $S$3:$S$22, 0), 1)), INDEX($B$24:$AM$43, MATCH(INDEX($A$3:$AM$22, MATCH(CH79, $S$3:$S$22, 0), 1), $A$24:$A$43), CI$69)="A", LOWER(INDEX($A$3:$AM$22, MATCH(CH79, $S$3:$S$22, 0), 1)), INDEX($B$24:$AM$43, MATCH(INDEX($A$3:$AM$22, MATCH(CH79, $S$3:$S$22, 0), 1), $A$24:$A$43), CI$69)="BLANK", "BLANK,")</f>
        <v>che</v>
      </c>
      <c r="CL79" s="361"/>
      <c r="CM79" s="257" t="str" cm="1">
        <f t="array" ref="CM79">_xlfn.IFS(INDEX($B$24:$AM$43,MATCH($A33,$A$24:$A$43,0),CN$69)="A",LOWER($A33),INDEX($B$24:$AM$43,MATCH($A33,$A$24:$A$43,0),CN$69)="H",UPPER($A33),INDEX($B$24:$AM$43,MATCH($A33,$A$24:$A$43,0),CN$69)="BLANK","BLANK")</f>
        <v>LEI</v>
      </c>
      <c r="CN79" s="360" cm="1">
        <f t="array" ref="CN79">IFERROR(INDEX($B$47:$AM$66, MATCH(UPPER(CM79), $A$47:$A$66,0 ), CN$69), "BLANK")</f>
        <v>2.8669618501437562</v>
      </c>
      <c r="CO79" s="269" cm="1">
        <f t="array" ref="CO79">IFERROR(INDEX($B$47:$AM$66, MATCH(UPPER(CP79), $A$47:$A$66, 0), CN$69), "BLANK")</f>
        <v>4.6147424034807676</v>
      </c>
      <c r="CP79" s="359" t="str" cm="1">
        <f t="array" ref="CP79">_xlfn.IFS(INDEX($B$24:$AM$43, MATCH(INDEX($A$3:$AM$22, MATCH(CM79, $T$3:$T$22, 0), 1), $A$24:$A$43), CN$69)="H", UPPER(INDEX($A$3:$AM$22, MATCH(CM79, $T$3:$T$22, 0), 1)), INDEX($B$24:$AM$43, MATCH(INDEX($A$3:$AM$22, MATCH(CM79, $T$3:$T$22, 0), 1), $A$24:$A$43), CN$69)="A", LOWER(INDEX($A$3:$AM$22, MATCH(CM79, $T$3:$T$22, 0), 1)), INDEX($B$24:$AM$43, MATCH(INDEX($A$3:$AM$22, MATCH(CM79, $T$3:$T$22, 0), 1), $A$24:$A$43), CN$69)="BLANK", "BLANK,")</f>
        <v>sou</v>
      </c>
      <c r="CQ79" s="361"/>
      <c r="CR79" s="257" t="str" cm="1">
        <f t="array" ref="CR79">_xlfn.IFS(INDEX($B$24:$AM$43,MATCH($A33,$A$24:$A$43,0),CS$69)="A",LOWER($A33),INDEX($B$24:$AM$43,MATCH($A33,$A$24:$A$43,0),CS$69)="H",UPPER($A33),INDEX($B$24:$AM$43,MATCH($A33,$A$24:$A$43,0),CS$69)="BLANK","BLANK")</f>
        <v>lei</v>
      </c>
      <c r="CS79" s="360" cm="1">
        <f t="array" ref="CS79">IFERROR(INDEX($B$47:$AM$66, MATCH(UPPER(CR79), $A$47:$A$66,0 ), CS$69), "BLANK")</f>
        <v>4.3220716490400894</v>
      </c>
      <c r="CT79" s="269" cm="1">
        <f t="array" ref="CT79">IFERROR(INDEX($B$47:$AM$66, MATCH(UPPER(CU79), $A$47:$A$66, 0), CS$69), "BLANK")</f>
        <v>3.8099329342321808</v>
      </c>
      <c r="CU79" s="359" t="str" cm="1">
        <f t="array" ref="CU79">_xlfn.IFS(INDEX($B$24:$AM$43, MATCH(INDEX($A$3:$AM$22, MATCH(CR79, $U$3:$U$22, 0), 1), $A$24:$A$43), CS$69)="H", UPPER(INDEX($A$3:$AM$22, MATCH(CR79, $U$3:$U$22, 0), 1)), INDEX($B$24:$AM$43, MATCH(INDEX($A$3:$AM$22, MATCH(CR79, $U$3:$U$22, 0), 1), $A$24:$A$43), CS$69)="A", LOWER(INDEX($A$3:$AM$22, MATCH(CR79, $U$3:$U$22, 0), 1)), INDEX($B$24:$AM$43, MATCH(INDEX($A$3:$AM$22, MATCH(CR79, $U$3:$U$22, 0), 1), $A$24:$A$43), CS$69)="BLANK", "BLANK,")</f>
        <v>EVE</v>
      </c>
      <c r="CV79" s="361"/>
      <c r="CW79" s="257" t="str" cm="1">
        <f t="array" ref="CW79">_xlfn.IFS(INDEX($B$24:$AM$43,MATCH($A33,$A$24:$A$43,0),CX$69)="A",LOWER($A33),INDEX($B$24:$AM$43,MATCH($A33,$A$24:$A$43,0),CX$69)="H",UPPER($A33),INDEX($B$24:$AM$43,MATCH($A33,$A$24:$A$43,0),CX$69)="BLANK","BLANK")</f>
        <v>LEI</v>
      </c>
      <c r="CX79" s="360" cm="1">
        <f t="array" ref="CX79">IFERROR(INDEX($B$47:$AM$66, MATCH(UPPER(CW79), $A$47:$A$66,0 ), CX$69), "BLANK")</f>
        <v>6.797474064050518</v>
      </c>
      <c r="CY79" s="269" cm="1">
        <f t="array" ref="CY79">IFERROR(INDEX($B$47:$AM$66, MATCH(UPPER(CZ79), $A$47:$A$66, 0), CX$69), "BLANK")</f>
        <v>2.0853646753026602</v>
      </c>
      <c r="CZ79" s="359" t="str" cm="1">
        <f t="array" ref="CZ79">_xlfn.IFS(INDEX($B$24:$AM$43, MATCH(INDEX($A$3:$AM$22, MATCH(CW79, $V$3:$V$22, 0), 1), $A$24:$A$43), CX$69)="H", UPPER(INDEX($A$3:$AM$22, MATCH(CW79, $V$3:$V$22, 0), 1)), INDEX($B$24:$AM$43, MATCH(INDEX($A$3:$AM$22, MATCH(CW79, $V$3:$V$22, 0), 1), $A$24:$A$43), CX$69)="A", LOWER(INDEX($A$3:$AM$22, MATCH(CW79, $V$3:$V$22, 0), 1)), INDEX($B$24:$AM$43, MATCH(INDEX($A$3:$AM$22, MATCH(CW79, $V$3:$V$22, 0), 1), $A$24:$A$43), CX$69)="BLANK", "BLANK,")</f>
        <v>lee</v>
      </c>
      <c r="DA79" s="361"/>
      <c r="DB79" s="257" t="str" cm="1">
        <f t="array" ref="DB79">_xlfn.IFS(INDEX($B$24:$AM$43,MATCH($A33,$A$24:$A$43,0),DC$69)="A",LOWER($A33),INDEX($B$24:$AM$43,MATCH($A33,$A$24:$A$43,0),DC$69)="H",UPPER($A33),INDEX($B$24:$AM$43,MATCH($A33,$A$24:$A$43,0),DC$69)="BLANK","BLANK")</f>
        <v>lei</v>
      </c>
      <c r="DC79" s="360" cm="1">
        <f t="array" ref="DC79">IFERROR(INDEX($B$47:$AM$66, MATCH(UPPER(DB79), $A$47:$A$66,0 ), DC$69), "BLANK")</f>
        <v>6.1020073740270364</v>
      </c>
      <c r="DD79" s="269" cm="1">
        <f t="array" ref="DD79">IFERROR(INDEX($B$47:$AM$66, MATCH(UPPER(DE79), $A$47:$A$66, 0), DC$69), "BLANK")</f>
        <v>1.6756602505684277</v>
      </c>
      <c r="DE79" s="359" t="str" cm="1">
        <f t="array" ref="DE79">_xlfn.IFS(INDEX($B$24:$AM$43, MATCH(INDEX($A$3:$AM$22, MATCH(DB79, $W$3:$W$22, 0), 1), $A$24:$A$43), DC$69)="H", UPPER(INDEX($A$3:$AM$22, MATCH(DB79, $W$3:$W$22, 0), 1)), INDEX($B$24:$AM$43, MATCH(INDEX($A$3:$AM$22, MATCH(DB79, $W$3:$W$22, 0), 1), $A$24:$A$43), DC$69)="A", LOWER(INDEX($A$3:$AM$22, MATCH(DB79, $W$3:$W$22, 0), 1)), INDEX($B$24:$AM$43, MATCH(INDEX($A$3:$AM$22, MATCH(DB79, $W$3:$W$22, 0), 1), $A$24:$A$43), DC$69)="BLANK", "BLANK,")</f>
        <v>FUL</v>
      </c>
      <c r="DF79" s="361"/>
      <c r="DG79" s="257" t="str" cm="1">
        <f t="array" ref="DG79">_xlfn.IFS(INDEX($B$24:$AM$43,MATCH($A33,$A$24:$A$43,0),DH$69)="A",LOWER($A33),INDEX($B$24:$AM$43,MATCH($A33,$A$24:$A$43,0),DH$69)="H",UPPER($A33),INDEX($B$24:$AM$43,MATCH($A33,$A$24:$A$43,0),DH$69)="BLANK","BLANK")</f>
        <v>lei</v>
      </c>
      <c r="DH79" s="360" cm="1">
        <f t="array" ref="DH79">IFERROR(INDEX($B$47:$AM$66, MATCH(UPPER(DG79), $A$47:$A$66,0 ), DH$69), "BLANK")</f>
        <v>2.3944276935682094</v>
      </c>
      <c r="DI79" s="269" cm="1">
        <f t="array" ref="DI79">IFERROR(INDEX($B$47:$AM$66, MATCH(UPPER(DJ79), $A$47:$A$66, 0), DH$69), "BLANK")</f>
        <v>3.6450556767587501</v>
      </c>
      <c r="DJ79" s="359" t="str" cm="1">
        <f t="array" ref="DJ79">_xlfn.IFS(INDEX($B$24:$AM$43, MATCH(INDEX($A$3:$AM$22, MATCH(DG79, $X$3:$X$22, 0), 1), $A$24:$A$43), DH$69)="H", UPPER(INDEX($A$3:$AM$22, MATCH(DG79, $X$3:$X$22, 0), 1)), INDEX($B$24:$AM$43, MATCH(INDEX($A$3:$AM$22, MATCH(DG79, $X$3:$X$22, 0), 1), $A$24:$A$43), DH$69)="A", LOWER(INDEX($A$3:$AM$22, MATCH(DG79, $X$3:$X$22, 0), 1)), INDEX($B$24:$AM$43, MATCH(INDEX($A$3:$AM$22, MATCH(DG79, $X$3:$X$22, 0), 1), $A$24:$A$43), DH$69)="BLANK", "BLANK,")</f>
        <v>WOL</v>
      </c>
      <c r="DK79" s="361"/>
      <c r="DL79" s="257" t="str" cm="1">
        <f t="array" ref="DL79">_xlfn.IFS(INDEX($B$24:$AM$43,MATCH($A33,$A$24:$A$43,0),DM$69)="A",LOWER($A33),INDEX($B$24:$AM$43,MATCH($A33,$A$24:$A$43,0),DM$69)="H",UPPER($A33),INDEX($B$24:$AM$43,MATCH($A33,$A$24:$A$43,0),DM$69)="BLANK","BLANK")</f>
        <v>LEI</v>
      </c>
      <c r="DM79" s="360" cm="1">
        <f t="array" ref="DM79">IFERROR(INDEX($B$47:$AM$66, MATCH(UPPER(DL79), $A$47:$A$66,0 ), DM$69), "BLANK")</f>
        <v>3.3567773155805027</v>
      </c>
      <c r="DN79" s="269" cm="1">
        <f t="array" ref="DN79">IFERROR(INDEX($B$47:$AM$66, MATCH(UPPER(DO79), $A$47:$A$66, 0), DM$69), "BLANK")</f>
        <v>4.2081461809038139</v>
      </c>
      <c r="DO79" s="359" t="str" cm="1">
        <f t="array" ref="DO79">_xlfn.IFS(INDEX($B$24:$AM$43, MATCH(INDEX($A$3:$AM$22, MATCH(DL79, $Y$3:$Y$22, 0), 1), $A$24:$A$43), DM$69)="H", UPPER(INDEX($A$3:$AM$22, MATCH(DL79, $Y$3:$Y$22, 0), 1)), INDEX($B$24:$AM$43, MATCH(INDEX($A$3:$AM$22, MATCH(DL79, $Y$3:$Y$22, 0), 1), $A$24:$A$43), DM$69)="A", LOWER(INDEX($A$3:$AM$22, MATCH(DL79, $Y$3:$Y$22, 0), 1)), INDEX($B$24:$AM$43, MATCH(INDEX($A$3:$AM$22, MATCH(DL79, $Y$3:$Y$22, 0), 1), $A$24:$A$43), DM$69)="BLANK", "BLANK,")</f>
        <v>liv</v>
      </c>
      <c r="DP79" s="361"/>
      <c r="DQ79" s="257" t="str" cm="1">
        <f t="array" ref="DQ79">_xlfn.IFS(INDEX($B$24:$AM$43,MATCH($A33,$A$24:$A$43,0),DR$69)="A",LOWER($A33),INDEX($B$24:$AM$43,MATCH($A33,$A$24:$A$43,0),DR$69)="H",UPPER($A33),INDEX($B$24:$AM$43,MATCH($A33,$A$24:$A$43,0),DR$69)="BLANK","BLANK")</f>
        <v>lei</v>
      </c>
      <c r="DR79" s="360" cm="1">
        <f t="array" ref="DR79">IFERROR(INDEX($B$47:$AM$66, MATCH(UPPER(DQ79), $A$47:$A$66,0 ), DR$69), "BLANK")</f>
        <v>4.569518499175973</v>
      </c>
      <c r="DS79" s="269" cm="1">
        <f t="array" ref="DS79">IFERROR(INDEX($B$47:$AM$66, MATCH(UPPER(DT79), $A$47:$A$66, 0), DR$69), "BLANK")</f>
        <v>2.8637911336538822</v>
      </c>
      <c r="DT79" s="359" t="str" cm="1">
        <f t="array" ref="DT79">_xlfn.IFS(INDEX($B$24:$AM$43, MATCH(INDEX($A$3:$AM$22, MATCH(DQ79, $Z$3:$Z$22, 0), 1), $A$24:$A$43), DR$69)="H", UPPER(INDEX($A$3:$AM$22, MATCH(DQ79, $Z$3:$Z$22, 0), 1)), INDEX($B$24:$AM$43, MATCH(INDEX($A$3:$AM$22, MATCH(DQ79, $Z$3:$Z$22, 0), 1), $A$24:$A$43), DR$69)="A", LOWER(INDEX($A$3:$AM$22, MATCH(DQ79, $Z$3:$Z$22, 0), 1)), INDEX($B$24:$AM$43, MATCH(INDEX($A$3:$AM$22, MATCH(DQ79, $Z$3:$Z$22, 0), 1), $A$24:$A$43), DR$69)="BLANK", "BLANK,")</f>
        <v>AVL</v>
      </c>
      <c r="DU79" s="361"/>
      <c r="DV79" s="257" t="str" cm="1">
        <f t="array" ref="DV79">_xlfn.IFS(INDEX($B$24:$AM$43,MATCH($A33,$A$24:$A$43,0),DW$69)="A",LOWER($A33),INDEX($B$24:$AM$43,MATCH($A33,$A$24:$A$43,0),DW$69)="H",UPPER($A33),INDEX($B$24:$AM$43,MATCH($A33,$A$24:$A$43,0),DW$69)="BLANK","BLANK")</f>
        <v>LEI</v>
      </c>
      <c r="DW79" s="360" cm="1">
        <f t="array" ref="DW79">IFERROR(INDEX($B$47:$AM$66, MATCH(UPPER(DV79), $A$47:$A$66,0 ), DW$69), "BLANK")</f>
        <v>3.7967873150552438</v>
      </c>
      <c r="DX79" s="269" cm="1">
        <f t="array" ref="DX79">IFERROR(INDEX($B$47:$AM$66, MATCH(UPPER(DY79), $A$47:$A$66, 0), DW$69), "BLANK")</f>
        <v>2.5360296091200616</v>
      </c>
      <c r="DY79" s="359" t="str" cm="1">
        <f t="array" ref="DY79">_xlfn.IFS(INDEX($B$24:$AM$43, MATCH(INDEX($A$3:$AM$22, MATCH(DV79, $AA$3:$AA$22, 0), 1), $A$24:$A$43), DW$69)="H", UPPER(INDEX($A$3:$AM$22, MATCH(DV79, $AA$3:$AA$22, 0), 1)), INDEX($B$24:$AM$43, MATCH(INDEX($A$3:$AM$22, MATCH(DV79, $AA$3:$AA$22, 0), 1), $A$24:$A$43), DW$69)="A", LOWER(INDEX($A$3:$AM$22, MATCH(DV79, $AA$3:$AA$22, 0), 1)), INDEX($B$24:$AM$43, MATCH(INDEX($A$3:$AM$22, MATCH(DV79, $AA$3:$AA$22, 0), 1), $A$24:$A$43), DW$69)="BLANK", "BLANK,")</f>
        <v>ars</v>
      </c>
      <c r="DZ79" s="361"/>
      <c r="EA79" s="257" t="str" cm="1">
        <f t="array" ref="EA79">_xlfn.IFS(INDEX($B$24:$AM$43,MATCH($A33,$A$24:$A$43,0),EB$69)="A",LOWER($A33),INDEX($B$24:$AM$43,MATCH($A33,$A$24:$A$43,0),EB$69)="H",UPPER($A33),INDEX($B$24:$AM$43,MATCH($A33,$A$24:$A$43,0),EB$69)="BLANK","BLANK")</f>
        <v>lei</v>
      </c>
      <c r="EB79" s="360" cm="1">
        <f t="array" ref="EB79">IFERROR(INDEX($B$47:$AM$66, MATCH(UPPER(EA79), $A$47:$A$66,0 ), EB$69), "BLANK")</f>
        <v>4.4638845890533361</v>
      </c>
      <c r="EC79" s="269" cm="1">
        <f t="array" ref="EC79">IFERROR(INDEX($B$47:$AM$66, MATCH(UPPER(ED79), $A$47:$A$66, 0), EB$69), "BLANK")</f>
        <v>2.6344849171062199</v>
      </c>
      <c r="ED79" s="359" t="str" cm="1">
        <f t="array" ref="ED79">_xlfn.IFS(INDEX($B$24:$AM$43, MATCH(INDEX($A$3:$AM$22, MATCH(EA79, $AB$3:$AB$22, 0), 1), $A$24:$A$43), EB$69)="H", UPPER(INDEX($A$3:$AM$22, MATCH(EA79, $AB$3:$AB$22, 0), 1)), INDEX($B$24:$AM$43, MATCH(INDEX($A$3:$AM$22, MATCH(EA79, $AB$3:$AB$22, 0), 1), $A$24:$A$43), EB$69)="A", LOWER(INDEX($A$3:$AM$22, MATCH(EA79, $AB$3:$AB$22, 0), 1)), INDEX($B$24:$AM$43, MATCH(INDEX($A$3:$AM$22, MATCH(EA79, $AB$3:$AB$22, 0), 1), $A$24:$A$43), EB$69)="BLANK", "BLANK,")</f>
        <v>BHA</v>
      </c>
      <c r="EE79" s="361"/>
      <c r="EF79" s="257" t="str" cm="1">
        <f t="array" ref="EF79">_xlfn.IFS(INDEX($B$24:$AM$43,MATCH($A33,$A$24:$A$43,0),EG$69)="A",LOWER($A33),INDEX($B$24:$AM$43,MATCH($A33,$A$24:$A$43,0),EG$69)="H",UPPER($A33),INDEX($B$24:$AM$43,MATCH($A33,$A$24:$A$43,0),EG$69)="BLANK","BLANK")</f>
        <v>LEI</v>
      </c>
      <c r="EG79" s="360" cm="1">
        <f t="array" ref="EG79">IFERROR(INDEX($B$47:$AM$66, MATCH(UPPER(EF79), $A$47:$A$66,0 ), EG$69), "BLANK")</f>
        <v>5.574648041946193</v>
      </c>
      <c r="EH79" s="269" cm="1">
        <f t="array" ref="EH79">IFERROR(INDEX($B$47:$AM$66, MATCH(UPPER(EI79), $A$47:$A$66, 0), EG$69), "BLANK")</f>
        <v>2.1452316037802484</v>
      </c>
      <c r="EI79" s="359" t="str" cm="1">
        <f t="array" ref="EI79">_xlfn.IFS(INDEX($B$24:$AM$43, MATCH(INDEX($A$3:$AM$22, MATCH(EF79, $AC$3:$AC$22, 0), 1), $A$24:$A$43), EG$69)="H", UPPER(INDEX($A$3:$AM$22, MATCH(EF79, $AC$3:$AC$22, 0), 1)), INDEX($B$24:$AM$43, MATCH(INDEX($A$3:$AM$22, MATCH(EF79, $AC$3:$AC$22, 0), 1), $A$24:$A$43), EG$69)="A", LOWER(INDEX($A$3:$AM$22, MATCH(EF79, $AC$3:$AC$22, 0), 1)), INDEX($B$24:$AM$43, MATCH(INDEX($A$3:$AM$22, MATCH(EF79, $AC$3:$AC$22, 0), 1), $A$24:$A$43), EG$69)="BLANK", "BLANK,")</f>
        <v>shu</v>
      </c>
      <c r="EJ79" s="361"/>
      <c r="EK79" s="257" t="str" cm="1">
        <f t="array" ref="EK79">_xlfn.IFS(INDEX($B$24:$AM$43,MATCH($A33,$A$24:$A$43,0),EL$69)="A",LOWER($A33),INDEX($B$24:$AM$43,MATCH($A33,$A$24:$A$43,0),EL$69)="H",UPPER($A33),INDEX($B$24:$AM$43,MATCH($A33,$A$24:$A$43,0),EL$69)="BLANK","BLANK")</f>
        <v>lei</v>
      </c>
      <c r="EL79" s="360" cm="1">
        <f t="array" ref="EL79">IFERROR(INDEX($B$47:$AM$66, MATCH(UPPER(EK79), $A$47:$A$66,0 ), EL$69), "BLANK")</f>
        <v>6.0465345797177008</v>
      </c>
      <c r="EM79" s="269" cm="1">
        <f t="array" ref="EM79">IFERROR(INDEX($B$47:$AM$66, MATCH(UPPER(EN79), $A$47:$A$66, 0), EL$69), "BLANK")</f>
        <v>3.9311811328049484</v>
      </c>
      <c r="EN79" s="359" t="str" cm="1">
        <f t="array" ref="EN79">_xlfn.IFS(INDEX($B$24:$AM$43, MATCH(INDEX($A$3:$AM$22, MATCH(EK79, $AD$3:$AD$22, 0), 1), $A$24:$A$43), EL$69)="H", UPPER(INDEX($A$3:$AM$22, MATCH(EK79, $AD$3:$AD$22, 0), 1)), INDEX($B$24:$AM$43, MATCH(INDEX($A$3:$AM$22, MATCH(EK79, $AD$3:$AD$22, 0), 1), $A$24:$A$43), EL$69)="A", LOWER(INDEX($A$3:$AM$22, MATCH(EK79, $AD$3:$AD$22, 0), 1)), INDEX($B$24:$AM$43, MATCH(INDEX($A$3:$AM$22, MATCH(EK79, $AD$3:$AD$22, 0), 1), $A$24:$A$43), EL$69)="BLANK", "BLANK,")</f>
        <v>BUR</v>
      </c>
      <c r="EO79" s="361"/>
      <c r="EP79" s="257" t="str" cm="1">
        <f t="array" ref="EP79">_xlfn.IFS(INDEX($B$24:$AM$43,MATCH($A33,$A$24:$A$43,0),EQ$69)="A",LOWER($A33),INDEX($B$24:$AM$43,MATCH($A33,$A$24:$A$43,0),EQ$69)="H",UPPER($A33),INDEX($B$24:$AM$43,MATCH($A33,$A$24:$A$43,0),EQ$69)="BLANK","BLANK")</f>
        <v>LEI</v>
      </c>
      <c r="EQ79" s="360" cm="1">
        <f t="array" ref="EQ79">IFERROR(INDEX($B$47:$AM$66, MATCH(UPPER(EP79), $A$47:$A$66,0 ), EQ$69), "BLANK")</f>
        <v>2.1502213876078176</v>
      </c>
      <c r="ER79" s="269" cm="1">
        <f t="array" ref="ER79">IFERROR(INDEX($B$47:$AM$66, MATCH(UPPER(ES79), $A$47:$A$66, 0), EQ$69), "BLANK")</f>
        <v>6.7655172413793121</v>
      </c>
      <c r="ES79" s="359" t="str" cm="1">
        <f t="array" ref="ES79">_xlfn.IFS(INDEX($B$24:$AM$43, MATCH(INDEX($A$3:$AM$22, MATCH(EP79, $AE$3:$AE$22, 0), 1), $A$24:$A$43), EQ$69)="H", UPPER(INDEX($A$3:$AM$22, MATCH(EP79, $AE$3:$AE$22, 0), 1)), INDEX($B$24:$AM$43, MATCH(INDEX($A$3:$AM$22, MATCH(EP79, $AE$3:$AE$22, 0), 1), $A$24:$A$43), EQ$69)="A", LOWER(INDEX($A$3:$AM$22, MATCH(EP79, $AE$3:$AE$22, 0), 1)), INDEX($B$24:$AM$43, MATCH(INDEX($A$3:$AM$22, MATCH(EP79, $AE$3:$AE$22, 0), 1), $A$24:$A$43), EQ$69)="BLANK", "BLANK,")</f>
        <v>mci</v>
      </c>
      <c r="ET79" s="361"/>
      <c r="EU79" s="257" t="str" cm="1">
        <f t="array" ref="EU79">_xlfn.IFS(INDEX($B$24:$AM$43,MATCH($A33,$A$24:$A$43,0),EV$69)="A",LOWER($A33),INDEX($B$24:$AM$43,MATCH($A33,$A$24:$A$43,0),EV$69)="H",UPPER($A33),INDEX($B$24:$AM$43,MATCH($A33,$A$24:$A$43,0),EV$69)="BLANK","BLANK")</f>
        <v>lei</v>
      </c>
      <c r="EV79" s="360" cm="1">
        <f t="array" ref="EV79">IFERROR(INDEX($B$47:$AM$66, MATCH(UPPER(EU79), $A$47:$A$66,0 ), EV$69), "BLANK")</f>
        <v>5.8765516798862789</v>
      </c>
      <c r="EW79" s="269" cm="1">
        <f t="array" ref="EW79">IFERROR(INDEX($B$47:$AM$66, MATCH(UPPER(EX79), $A$47:$A$66, 0), EV$69), "BLANK")</f>
        <v>3.5260673343024003</v>
      </c>
      <c r="EX79" s="359" t="str" cm="1">
        <f t="array" ref="EX79">_xlfn.IFS(INDEX($B$24:$AM$43, MATCH(INDEX($A$3:$AM$22, MATCH(EU79, $AF$3:$AF$22, 0), 1), $A$24:$A$43), EV$69)="H", UPPER(INDEX($A$3:$AM$22, MATCH(EU79, $AF$3:$AF$22, 0), 1)), INDEX($B$24:$AM$43, MATCH(INDEX($A$3:$AM$22, MATCH(EU79, $AF$3:$AF$22, 0), 1), $A$24:$A$43), EV$69)="A", LOWER(INDEX($A$3:$AM$22, MATCH(EU79, $AF$3:$AF$22, 0), 1)), INDEX($B$24:$AM$43, MATCH(INDEX($A$3:$AM$22, MATCH(EU79, $AF$3:$AF$22, 0), 1), $A$24:$A$43), EV$69)="BLANK", "BLANK,")</f>
        <v>WHU</v>
      </c>
      <c r="EY79" s="361"/>
      <c r="EZ79" s="257" t="str" cm="1">
        <f t="array" ref="EZ79">_xlfn.IFS(INDEX($B$24:$AM$43,MATCH($A33,$A$24:$A$43,0),FA$69)="A",LOWER($A33),INDEX($B$24:$AM$43,MATCH($A33,$A$24:$A$43,0),FA$69)="H",UPPER($A33),INDEX($B$24:$AM$43,MATCH($A33,$A$24:$A$43,0),FA$69)="BLANK","BLANK")</f>
        <v>LEI</v>
      </c>
      <c r="FA79" s="360" cm="1">
        <f t="array" ref="FA79">IFERROR(INDEX($B$47:$AM$66, MATCH(UPPER(EZ79), $A$47:$A$66,0 ), FA$69), "BLANK")</f>
        <v>6.797474064050518</v>
      </c>
      <c r="FB79" s="269" cm="1">
        <f t="array" ref="FB79">IFERROR(INDEX($B$47:$AM$66, MATCH(UPPER(FC79), $A$47:$A$66, 0), FA$69), "BLANK")</f>
        <v>2.0853646753026602</v>
      </c>
      <c r="FC79" s="359" t="str" cm="1">
        <f t="array" ref="FC79">_xlfn.IFS(INDEX($B$24:$AM$43, MATCH(INDEX($A$3:$AM$22, MATCH(EZ79, $AG$3:$AG$22, 0), 1), $A$24:$A$43), FA$69)="H", UPPER(INDEX($A$3:$AM$22, MATCH(EZ79, $AG$3:$AG$22, 0), 1)), INDEX($B$24:$AM$43, MATCH(INDEX($A$3:$AM$22, MATCH(EZ79, $AG$3:$AG$22, 0), 1), $A$24:$A$43), FA$69)="A", LOWER(INDEX($A$3:$AM$22, MATCH(EZ79, $AG$3:$AG$22, 0), 1)), INDEX($B$24:$AM$43, MATCH(INDEX($A$3:$AM$22, MATCH(EZ79, $AG$3:$AG$22, 0), 1), $A$24:$A$43), FA$69)="BLANK", "BLANK,")</f>
        <v>wba</v>
      </c>
      <c r="FD79" s="361"/>
      <c r="FE79" s="257" t="str" cm="1">
        <f t="array" ref="FE79">_xlfn.IFS(INDEX($B$24:$AM$43,MATCH($A33,$A$24:$A$43,0),FF$69)="A",LOWER($A33),INDEX($B$24:$AM$43,MATCH($A33,$A$24:$A$43,0),FF$69)="H",UPPER($A33),INDEX($B$24:$AM$43,MATCH($A33,$A$24:$A$43,0),FF$69)="BLANK","BLANK")</f>
        <v>LEI</v>
      </c>
      <c r="FF79" s="360" cm="1">
        <f t="array" ref="FF79">IFERROR(INDEX($B$47:$AM$66, MATCH(UPPER(FE79), $A$47:$A$66,0 ), FF$69), "BLANK")</f>
        <v>5.7811164879441987</v>
      </c>
      <c r="FG79" s="269" cm="1">
        <f t="array" ref="FG79">IFERROR(INDEX($B$47:$AM$66, MATCH(UPPER(FH79), $A$47:$A$66, 0), FF$69), "BLANK")</f>
        <v>2.0853646753026602</v>
      </c>
      <c r="FH79" s="359" t="str" cm="1">
        <f t="array" ref="FH79">_xlfn.IFS(INDEX($B$24:$AM$43, MATCH(INDEX($A$3:$AM$22, MATCH(FE79, $AH$3:$AH$22, 0), 1), $A$24:$A$43), FF$69)="H", UPPER(INDEX($A$3:$AM$22, MATCH(FE79, $AH$3:$AH$22, 0), 1)), INDEX($B$24:$AM$43, MATCH(INDEX($A$3:$AM$22, MATCH(FE79, $AH$3:$AH$22, 0), 1), $A$24:$A$43), FF$69)="A", LOWER(INDEX($A$3:$AM$22, MATCH(FE79, $AH$3:$AH$22, 0), 1)), INDEX($B$24:$AM$43, MATCH(INDEX($A$3:$AM$22, MATCH(FE79, $AH$3:$AH$22, 0), 1), $A$24:$A$43), FF$69)="BLANK", "BLANK,")</f>
        <v>cry</v>
      </c>
      <c r="FI79" s="361"/>
      <c r="FJ79" s="257" t="str" cm="1">
        <f t="array" ref="FJ79">_xlfn.IFS(INDEX($B$24:$AM$43,MATCH($A33,$A$24:$A$43,0),FK$69)="A",LOWER($A33),INDEX($B$24:$AM$43,MATCH($A33,$A$24:$A$43,0),FK$69)="H",UPPER($A33),INDEX($B$24:$AM$43,MATCH($A33,$A$24:$A$43,0),FK$69)="BLANK","BLANK")</f>
        <v>lei</v>
      </c>
      <c r="FK79" s="360" cm="1">
        <f t="array" ref="FK79">IFERROR(INDEX($B$47:$AM$66, MATCH(UPPER(FJ79), $A$47:$A$66,0 ), FK$69), "BLANK")</f>
        <v>4.4638845890533361</v>
      </c>
      <c r="FL79" s="269" cm="1">
        <f t="array" ref="FL79">IFERROR(INDEX($B$47:$AM$66, MATCH(UPPER(FM79), $A$47:$A$66, 0), FK$69), "BLANK")</f>
        <v>3.2074968011561866</v>
      </c>
      <c r="FM79" s="359" t="str" cm="1">
        <f t="array" ref="FM79">_xlfn.IFS(INDEX($B$24:$AM$43, MATCH(INDEX($A$3:$AM$22, MATCH(FJ79, $AI$3:$AI$22, 0), 1), $A$24:$A$43), FK$69)="H", UPPER(INDEX($A$3:$AM$22, MATCH(FJ79, $AI$3:$AI$22, 0), 1)), INDEX($B$24:$AM$43, MATCH(INDEX($A$3:$AM$22, MATCH(FJ79, $AI$3:$AI$22, 0), 1), $A$24:$A$43), FK$69)="A", LOWER(INDEX($A$3:$AM$22, MATCH(FJ79, $AI$3:$AI$22, 0), 1)), INDEX($B$24:$AM$43, MATCH(INDEX($A$3:$AM$22, MATCH(FJ79, $AI$3:$AI$22, 0), 1), $A$24:$A$43), FK$69)="BLANK", "BLANK,")</f>
        <v>SOU</v>
      </c>
      <c r="FN79" s="361"/>
      <c r="FO79" s="257" t="str" cm="1">
        <f t="array" ref="FO79">_xlfn.IFS(INDEX($B$24:$AM$43,MATCH($A33,$A$24:$A$43,0),FP$69)="A",LOWER($A33),INDEX($B$24:$AM$43,MATCH($A33,$A$24:$A$43,0),FP$69)="H",UPPER($A33),INDEX($B$24:$AM$43,MATCH($A33,$A$24:$A$43,0),FP$69)="BLANK","BLANK")</f>
        <v>LEI</v>
      </c>
      <c r="FP79" s="360" cm="1">
        <f t="array" ref="FP79">IFERROR(INDEX($B$47:$AM$66, MATCH(UPPER(FO79), $A$47:$A$66,0 ), FP$69), "BLANK")</f>
        <v>4.9581575526015547</v>
      </c>
      <c r="FQ79" s="269" cm="1">
        <f t="array" ref="FQ79">IFERROR(INDEX($B$47:$AM$66, MATCH(UPPER(FR79), $A$47:$A$66, 0), FP$69), "BLANK")</f>
        <v>2.8769385073952169</v>
      </c>
      <c r="FR79" s="359" t="str" cm="1">
        <f t="array" ref="FR79">_xlfn.IFS(INDEX($B$24:$AM$43, MATCH(INDEX($A$3:$AM$22, MATCH(FO79, $AJ$3:$AJ$22, 0), 1), $A$24:$A$43), FP$69)="H", UPPER(INDEX($A$3:$AM$22, MATCH(FO79, $AJ$3:$AJ$22, 0), 1)), INDEX($B$24:$AM$43, MATCH(INDEX($A$3:$AM$22, MATCH(FO79, $AJ$3:$AJ$22, 0), 1), $A$24:$A$43), FP$69)="A", LOWER(INDEX($A$3:$AM$22, MATCH(FO79, $AJ$3:$AJ$22, 0), 1)), INDEX($B$24:$AM$43, MATCH(INDEX($A$3:$AM$22, MATCH(FO79, $AJ$3:$AJ$22, 0), 1), $A$24:$A$43), FP$69)="BLANK", "BLANK,")</f>
        <v>new</v>
      </c>
      <c r="FS79" s="361"/>
      <c r="FT79" s="257" t="str" cm="1">
        <f t="array" ref="FT79">_xlfn.IFS(INDEX($B$24:$AM$43,MATCH($A33,$A$24:$A$43,0),FU$69)="A",LOWER($A33),INDEX($B$24:$AM$43,MATCH($A33,$A$24:$A$43,0),FU$69)="H",UPPER($A33),INDEX($B$24:$AM$43,MATCH($A33,$A$24:$A$43,0),FU$69)="BLANK","BLANK")</f>
        <v>lei</v>
      </c>
      <c r="FU79" s="360" cm="1">
        <f t="array" ref="FU79">IFERROR(INDEX($B$47:$AM$66, MATCH(UPPER(FT79), $A$47:$A$66,0 ), FU$69), "BLANK")</f>
        <v>3.2981097707551101</v>
      </c>
      <c r="FV79" s="269" cm="1">
        <f t="array" ref="FV79">IFERROR(INDEX($B$47:$AM$66, MATCH(UPPER(FW79), $A$47:$A$66, 0), FU$69), "BLANK")</f>
        <v>4.6165632092560367</v>
      </c>
      <c r="FW79" s="359" t="str" cm="1">
        <f t="array" ref="FW79">_xlfn.IFS(INDEX($B$24:$AM$43, MATCH(INDEX($A$3:$AM$22, MATCH(FT79, $AK$3:$AK$22, 0), 1), $A$24:$A$43), FU$69)="H", UPPER(INDEX($A$3:$AM$22, MATCH(FT79, $AK$3:$AK$22, 0), 1)), INDEX($B$24:$AM$43, MATCH(INDEX($A$3:$AM$22, MATCH(FT79, $AK$3:$AK$22, 0), 1), $A$24:$A$43), FU$69)="A", LOWER(INDEX($A$3:$AM$22, MATCH(FT79, $AK$3:$AK$22, 0), 1)), INDEX($B$24:$AM$43, MATCH(INDEX($A$3:$AM$22, MATCH(FT79, $AK$3:$AK$22, 0), 1), $A$24:$A$43), FU$69)="BLANK", "BLANK,")</f>
        <v>MUN</v>
      </c>
      <c r="FX79" s="361"/>
      <c r="FY79" s="257" t="str" cm="1">
        <f t="array" ref="FY79">_xlfn.IFS(INDEX($B$24:$AM$43,MATCH($A33,$A$24:$A$43,0),FZ$69)="A",LOWER($A33),INDEX($B$24:$AM$43,MATCH($A33,$A$24:$A$43,0),FZ$69)="H",UPPER($A33),INDEX($B$24:$AM$43,MATCH($A33,$A$24:$A$43,0),FZ$69)="BLANK","BLANK")</f>
        <v>lei</v>
      </c>
      <c r="FZ79" s="360" cm="1">
        <f t="array" ref="FZ79">IFERROR(INDEX($B$47:$AM$66, MATCH(UPPER(FY79), $A$47:$A$66,0 ), FZ$69), "BLANK")</f>
        <v>2.4137375943227917</v>
      </c>
      <c r="GA79" s="269" cm="1">
        <f t="array" ref="GA79">IFERROR(INDEX($B$47:$AM$66, MATCH(UPPER(GB79), $A$47:$A$66, 0), FZ$69), "BLANK")</f>
        <v>5.6235827664399087</v>
      </c>
      <c r="GB79" s="359" t="str" cm="1">
        <f t="array" ref="GB79">_xlfn.IFS(INDEX($B$24:$AM$43, MATCH(INDEX($A$3:$AM$22, MATCH(FY79, $AL$3:$AL$22, 0), 1), $A$24:$A$43), FZ$69)="H", UPPER(INDEX($A$3:$AM$22, MATCH(FY79, $AL$3:$AL$22, 0), 1)), INDEX($B$24:$AM$43, MATCH(INDEX($A$3:$AM$22, MATCH(FY79, $AL$3:$AL$22, 0), 1), $A$24:$A$43), FZ$69)="A", LOWER(INDEX($A$3:$AM$22, MATCH(FY79, $AL$3:$AL$22, 0), 1)), INDEX($B$24:$AM$43, MATCH(INDEX($A$3:$AM$22, MATCH(FY79, $AL$3:$AL$22, 0), 1), $A$24:$A$43), FZ$69)="BLANK", "BLANK,")</f>
        <v>CHE</v>
      </c>
      <c r="GC79" s="361"/>
      <c r="GD79" s="257" t="str" cm="1">
        <f t="array" ref="GD79">_xlfn.IFS(INDEX($B$24:$AM$43,MATCH($A33,$A$24:$A$43,0),GE$69)="A",LOWER($A33),INDEX($B$24:$AM$43,MATCH($A33,$A$24:$A$43,0),GE$69)="H",UPPER($A33),INDEX($B$24:$AM$43,MATCH($A33,$A$24:$A$43,0),GE$69)="BLANK","BLANK")</f>
        <v>LEI</v>
      </c>
      <c r="GE79" s="360" cm="1">
        <f t="array" ref="GE79">IFERROR(INDEX($B$47:$AM$66, MATCH(UPPER(GD79), $A$47:$A$66,0 ), GE$69), "BLANK")</f>
        <v>3.7612083174576711</v>
      </c>
      <c r="GF79" s="269" cm="1">
        <f t="array" ref="GF79">IFERROR(INDEX($B$47:$AM$66, MATCH(UPPER(GG79), $A$47:$A$66, 0), GE$69), "BLANK")</f>
        <v>3.6044879854214633</v>
      </c>
      <c r="GG79" s="359" t="str" cm="1">
        <f t="array" ref="GG79">_xlfn.IFS(INDEX($B$24:$AM$43, MATCH(INDEX($A$3:$AM$22, MATCH(GD79, $AM$3:$AM$22, 0), 1), $A$24:$A$43), GE$69)="H", UPPER(INDEX($A$3:$AM$22, MATCH(GD79, $AM$3:$AM$22, 0), 1)), INDEX($B$24:$AM$43, MATCH(INDEX($A$3:$AM$22, MATCH(GD79, $AM$3:$AM$22, 0), 1), $A$24:$A$43), GE$69)="A", LOWER(INDEX($A$3:$AM$22, MATCH(GD79, $AM$3:$AM$22, 0), 1)), INDEX($B$24:$AM$43, MATCH(INDEX($A$3:$AM$22, MATCH(GD79, $AM$3:$AM$22, 0), 1), $A$24:$A$43), GE$69)="BLANK", "BLANK,")</f>
        <v>tot</v>
      </c>
    </row>
    <row r="80" spans="1:191" hidden="1">
      <c r="A80" s="257" t="str" cm="1">
        <f t="array" ref="A80">_xlfn.IFS(INDEX($B$24:$AM$43,MATCH($A34,$A$24:$A$43,0),B$69)="A",LOWER($A34),INDEX($B$24:$AM$43,MATCH($A34,$A$24:$A$43,0),B$69)="H",UPPER($A34),INDEX($B$24:$AM$43,MATCH($A34,$A$24:$A$43,0),B$69)="BLANK","BLANK")</f>
        <v>LIV</v>
      </c>
      <c r="B80" s="266" cm="1">
        <f t="array" ref="B80">IFERROR(INDEX($B$47:$AM$66, MATCH(UPPER(A80), $A$47:$A$66,0 ), B$69), "BLANK")</f>
        <v>8.4032476319350469</v>
      </c>
      <c r="C80" s="267" cm="1">
        <f t="array" ref="C80">IFERROR(INDEX($B$47:$AM$66, MATCH(UPPER(D80), $A$47:$A$66, 0), B$69), "BLANK")</f>
        <v>1.5960827549162613</v>
      </c>
      <c r="D80" s="359" t="str" cm="1">
        <f t="array" ref="D80">_xlfn.IFS(INDEX($B$24:$AM$43, MATCH(INDEX($A$3:$AM$22, MATCH(A80, $B$3:$B$22, 0), 1), $A$24:$A$43), B$69)="H", UPPER(INDEX($A$3:$AM$22, MATCH(A80, $B$3:$B$22, 0), 1)), INDEX($B$24:$AM$43, MATCH(INDEX($A$3:$AM$22, MATCH(A80, $B$3:$B$22, 0), 1), $A$24:$A$43), B$69)="A", LOWER(INDEX($A$3:$AM$22, MATCH(A80, $B$3:$B$22, 0), 1)), INDEX($B$24:$AM$43, MATCH(INDEX($A$3:$AM$22, MATCH(A80, $B$3:$B$22, 0), 1), $A$24:$A$43), B$69)="BLANK", "BLANK,")</f>
        <v>lee</v>
      </c>
      <c r="E80" s="362"/>
      <c r="F80" s="257" t="str" cm="1">
        <f t="array" ref="F80">_xlfn.IFS(INDEX($B$24:$AM$43,MATCH($A34,$A$24:$A$43,0),G$69)="A",LOWER($A34),INDEX($B$24:$AM$43,MATCH($A34,$A$24:$A$43,0),G$69)="H",UPPER($A34),INDEX($B$24:$AM$43,MATCH($A34,$A$24:$A$43,0),G$69)="BLANK","BLANK")</f>
        <v>liv</v>
      </c>
      <c r="G80" s="266" cm="1">
        <f t="array" ref="G80">IFERROR(INDEX($B$47:$AM$66, MATCH(UPPER(F80), $A$47:$A$66,0 ), G$69), "BLANK")</f>
        <v>2.4604080493187612</v>
      </c>
      <c r="H80" s="267" cm="1">
        <f t="array" ref="H80">IFERROR(INDEX($B$47:$AM$66, MATCH(UPPER(I80), $A$47:$A$66, 0), G$69), "BLANK")</f>
        <v>4.9382716049382713</v>
      </c>
      <c r="I80" s="359" t="str" cm="1">
        <f t="array" ref="I80">_xlfn.IFS(INDEX($B$24:$AM$43, MATCH(INDEX($A$3:$AM$22, MATCH(F80, $C$3:$C$22, 0), 1), $A$24:$A$43), G$69)="H", UPPER(INDEX($A$3:$AM$22, MATCH(F80, $C$3:$C$22, 0), 1)), INDEX($B$24:$AM$43, MATCH(INDEX($A$3:$AM$22, MATCH(F80, $C$3:$C$22, 0), 1), $A$24:$A$43), G$69)="A", LOWER(INDEX($A$3:$AM$22, MATCH(F80, $C$3:$C$22, 0), 1)), INDEX($B$24:$AM$43, MATCH(INDEX($A$3:$AM$22, MATCH(F80, $C$3:$C$22, 0), 1), $A$24:$A$43), G$69)="BLANK", "BLANK,")</f>
        <v>CHE</v>
      </c>
      <c r="J80" s="362"/>
      <c r="K80" s="257" t="str" cm="1">
        <f t="array" ref="K80">_xlfn.IFS(INDEX($B$24:$AM$43,MATCH($A34,$A$24:$A$43,0),L$69)="A",LOWER($A34),INDEX($B$24:$AM$43,MATCH($A34,$A$24:$A$43,0),L$69)="H",UPPER($A34),INDEX($B$24:$AM$43,MATCH($A34,$A$24:$A$43,0),L$69)="BLANK","BLANK")</f>
        <v>LIV</v>
      </c>
      <c r="L80" s="266" cm="1">
        <f t="array" ref="L80">IFERROR(INDEX($B$47:$AM$66, MATCH(UPPER(K80), $A$47:$A$66,0 ), L$69), "BLANK")</f>
        <v>4.6937058845042596</v>
      </c>
      <c r="M80" s="267" cm="1">
        <f t="array" ref="M80">IFERROR(INDEX($B$47:$AM$66, MATCH(UPPER(N80), $A$47:$A$66, 0), L$69), "BLANK")</f>
        <v>1.9410097298622795</v>
      </c>
      <c r="N80" s="359" t="str" cm="1">
        <f t="array" ref="N80">_xlfn.IFS(INDEX($B$24:$AM$43, MATCH(INDEX($A$3:$AM$22, MATCH(K80, $D$3:$D$22, 0), 1), $A$24:$A$43), L$69)="H", UPPER(INDEX($A$3:$AM$22, MATCH(K80, $D$3:$D$22, 0), 1)), INDEX($B$24:$AM$43, MATCH(INDEX($A$3:$AM$22, MATCH(K80, $D$3:$D$22, 0), 1), $A$24:$A$43), L$69)="A", LOWER(INDEX($A$3:$AM$22, MATCH(K80, $D$3:$D$22, 0), 1)), INDEX($B$24:$AM$43, MATCH(INDEX($A$3:$AM$22, MATCH(K80, $D$3:$D$22, 0), 1), $A$24:$A$43), L$69)="BLANK", "BLANK,")</f>
        <v>ars</v>
      </c>
      <c r="O80" s="362"/>
      <c r="P80" s="257" t="str" cm="1">
        <f t="array" ref="P80">_xlfn.IFS(INDEX($B$24:$AM$43,MATCH($A34,$A$24:$A$43,0),Q$69)="A",LOWER($A34),INDEX($B$24:$AM$43,MATCH($A34,$A$24:$A$43,0),Q$69)="H",UPPER($A34),INDEX($B$24:$AM$43,MATCH($A34,$A$24:$A$43,0),Q$69)="BLANK","BLANK")</f>
        <v>liv</v>
      </c>
      <c r="Q80" s="266" cm="1">
        <f t="array" ref="Q80">IFERROR(INDEX($B$47:$AM$66, MATCH(UPPER(P80), $A$47:$A$66,0 ), Q$69), "BLANK")</f>
        <v>4.6578717269546024</v>
      </c>
      <c r="R80" s="267" cm="1">
        <f t="array" ref="R80">IFERROR(INDEX($B$47:$AM$66, MATCH(UPPER(S80), $A$47:$A$66, 0), Q$69), "BLANK")</f>
        <v>2.5147986657534092</v>
      </c>
      <c r="S80" s="359" t="str" cm="1">
        <f t="array" ref="S80">_xlfn.IFS(INDEX($B$24:$AM$43, MATCH(INDEX($A$3:$AM$22, MATCH(P80, $E$3:$E$22, 0), 1), $A$24:$A$43), Q$69)="H", UPPER(INDEX($A$3:$AM$22, MATCH(P80, $E$3:$E$22, 0), 1)), INDEX($B$24:$AM$43, MATCH(INDEX($A$3:$AM$22, MATCH(P80, $E$3:$E$22, 0), 1), $A$24:$A$43), Q$69)="A", LOWER(INDEX($A$3:$AM$22, MATCH(P80, $E$3:$E$22, 0), 1)), INDEX($B$24:$AM$43, MATCH(INDEX($A$3:$AM$22, MATCH(P80, $E$3:$E$22, 0), 1), $A$24:$A$43), Q$69)="BLANK", "BLANK,")</f>
        <v>AVL</v>
      </c>
      <c r="T80" s="362"/>
      <c r="U80" s="257" t="str" cm="1">
        <f t="array" ref="U80">_xlfn.IFS(INDEX($B$24:$AM$43,MATCH($A34,$A$24:$A$43,0),V$69)="A",LOWER($A34),INDEX($B$24:$AM$43,MATCH($A34,$A$24:$A$43,0),V$69)="H",UPPER($A34),INDEX($B$24:$AM$43,MATCH($A34,$A$24:$A$43,0),V$69)="BLANK","BLANK")</f>
        <v>liv</v>
      </c>
      <c r="V80" s="266" cm="1">
        <f t="array" ref="V80">IFERROR(INDEX($B$47:$AM$66, MATCH(UPPER(U80), $A$47:$A$66,0 ), V$69), "BLANK")</f>
        <v>4.4056404060003818</v>
      </c>
      <c r="W80" s="267" cm="1">
        <f t="array" ref="W80">IFERROR(INDEX($B$47:$AM$66, MATCH(UPPER(X80), $A$47:$A$66, 0), V$69), "BLANK")</f>
        <v>3.3456400318526316</v>
      </c>
      <c r="X80" s="359" t="str" cm="1">
        <f t="array" ref="X80">_xlfn.IFS(INDEX($B$24:$AM$43, MATCH(INDEX($A$3:$AM$22, MATCH(U80, $F$3:$F$22, 0), 1), $A$24:$A$43), V$69)="H", UPPER(INDEX($A$3:$AM$22, MATCH(U80, $F$3:$F$22, 0), 1)), INDEX($B$24:$AM$43, MATCH(INDEX($A$3:$AM$22, MATCH(U80, $F$3:$F$22, 0), 1), $A$24:$A$43), V$69)="A", LOWER(INDEX($A$3:$AM$22, MATCH(U80, $F$3:$F$22, 0), 1)), INDEX($B$24:$AM$43, MATCH(INDEX($A$3:$AM$22, MATCH(U80, $F$3:$F$22, 0), 1), $A$24:$A$43), V$69)="BLANK", "BLANK,")</f>
        <v>EVE</v>
      </c>
      <c r="Y80" s="362"/>
      <c r="Z80" s="257" t="str" cm="1">
        <f t="array" ref="Z80">_xlfn.IFS(INDEX($B$24:$AM$43,MATCH($A34,$A$24:$A$43,0),AA$69)="A",LOWER($A34),INDEX($B$24:$AM$43,MATCH($A34,$A$24:$A$43,0),AA$69)="H",UPPER($A34),INDEX($B$24:$AM$43,MATCH($A34,$A$24:$A$43,0),AA$69)="BLANK","BLANK")</f>
        <v>LIV</v>
      </c>
      <c r="AA80" s="266" cm="1">
        <f t="array" ref="AA80">IFERROR(INDEX($B$47:$AM$66, MATCH(UPPER(Z80), $A$47:$A$66,0 ), AA$69), "BLANK")</f>
        <v>6.8915522907403837</v>
      </c>
      <c r="AB80" s="267" cm="1">
        <f t="array" ref="AB80">IFERROR(INDEX($B$47:$AM$66, MATCH(UPPER(AC80), $A$47:$A$66, 0), AA$69), "BLANK")</f>
        <v>1.6419033124736659</v>
      </c>
      <c r="AC80" s="359" t="str" cm="1">
        <f t="array" ref="AC80">_xlfn.IFS(INDEX($B$24:$AM$43, MATCH(INDEX($A$3:$AM$22, MATCH(Z80, $G$3:$G$22, 0), 1), $A$24:$A$43), AA$69)="H", UPPER(INDEX($A$3:$AM$22, MATCH(Z80, $G$3:$G$22, 0), 1)), INDEX($B$24:$AM$43, MATCH(INDEX($A$3:$AM$22, MATCH(Z80, $G$3:$G$22, 0), 1), $A$24:$A$43), AA$69)="A", LOWER(INDEX($A$3:$AM$22, MATCH(Z80, $G$3:$G$22, 0), 1)), INDEX($B$24:$AM$43, MATCH(INDEX($A$3:$AM$22, MATCH(Z80, $G$3:$G$22, 0), 1), $A$24:$A$43), AA$69)="BLANK", "BLANK,")</f>
        <v>shu</v>
      </c>
      <c r="AD80" s="362"/>
      <c r="AE80" s="257" t="str" cm="1">
        <f t="array" ref="AE80">_xlfn.IFS(INDEX($B$24:$AM$43,MATCH($A34,$A$24:$A$43,0),AF$69)="A",LOWER($A34),INDEX($B$24:$AM$43,MATCH($A34,$A$24:$A$43,0),AF$69)="H",UPPER($A34),INDEX($B$24:$AM$43,MATCH($A34,$A$24:$A$43,0),AF$69)="BLANK","BLANK")</f>
        <v>LIV</v>
      </c>
      <c r="AF80" s="266" cm="1">
        <f t="array" ref="AF80">IFERROR(INDEX($B$47:$AM$66, MATCH(UPPER(AE80), $A$47:$A$66,0 ), AF$69), "BLANK")</f>
        <v>5.6630581867388363</v>
      </c>
      <c r="AG80" s="267" cm="1">
        <f t="array" ref="AG80">IFERROR(INDEX($B$47:$AM$66, MATCH(UPPER(AH80), $A$47:$A$66, 0), AF$69), "BLANK")</f>
        <v>2.6049835500228182</v>
      </c>
      <c r="AH80" s="359" t="str" cm="1">
        <f t="array" ref="AH80">_xlfn.IFS(INDEX($B$24:$AM$43, MATCH(INDEX($A$3:$AM$22, MATCH(AE80, $H$3:$H$22, 0), 1), $A$24:$A$43), AF$69)="H", UPPER(INDEX($A$3:$AM$22, MATCH(AE80, $H$3:$H$22, 0), 1)), INDEX($B$24:$AM$43, MATCH(INDEX($A$3:$AM$22, MATCH(AE80, $H$3:$H$22, 0), 1), $A$24:$A$43), AF$69)="A", LOWER(INDEX($A$3:$AM$22, MATCH(AE80, $H$3:$H$22, 0), 1)), INDEX($B$24:$AM$43, MATCH(INDEX($A$3:$AM$22, MATCH(AE80, $H$3:$H$22, 0), 1), $A$24:$A$43), AF$69)="BLANK", "BLANK,")</f>
        <v>whu</v>
      </c>
      <c r="AI80" s="362"/>
      <c r="AJ80" s="257" t="str" cm="1">
        <f t="array" ref="AJ80">_xlfn.IFS(INDEX($B$24:$AM$43,MATCH($A34,$A$24:$A$43,0),AK$69)="A",LOWER($A34),INDEX($B$24:$AM$43,MATCH($A34,$A$24:$A$43,0),AK$69)="H",UPPER($A34),INDEX($B$24:$AM$43,MATCH($A34,$A$24:$A$43,0),AK$69)="BLANK","BLANK")</f>
        <v>liv</v>
      </c>
      <c r="AK80" s="266" cm="1">
        <f t="array" ref="AK80">IFERROR(INDEX($B$47:$AM$66, MATCH(UPPER(AJ80), $A$47:$A$66,0 ), AK$69), "BLANK")</f>
        <v>2.6076119497053543</v>
      </c>
      <c r="AL80" s="267" cm="1">
        <f t="array" ref="AL80">IFERROR(INDEX($B$47:$AM$66, MATCH(UPPER(AM80), $A$47:$A$66, 0), AK$69), "BLANK")</f>
        <v>4.6970380393925719</v>
      </c>
      <c r="AM80" s="359" t="str" cm="1">
        <f t="array" ref="AM80">_xlfn.IFS(INDEX($B$24:$AM$43, MATCH(INDEX($A$3:$AM$22, MATCH(AJ80, $I$3:$I$22, 0), 1), $A$24:$A$43), AK$69)="H", UPPER(INDEX($A$3:$AM$22, MATCH(AJ80, $I$3:$I$22, 0), 1)), INDEX($B$24:$AM$43, MATCH(INDEX($A$3:$AM$22, MATCH(AJ80, $I$3:$I$22, 0), 1), $A$24:$A$43), AK$69)="A", LOWER(INDEX($A$3:$AM$22, MATCH(AJ80, $I$3:$I$22, 0), 1)), INDEX($B$24:$AM$43, MATCH(INDEX($A$3:$AM$22, MATCH(AJ80, $I$3:$I$22, 0), 1), $A$24:$A$43), AK$69)="BLANK", "BLANK,")</f>
        <v>MCI</v>
      </c>
      <c r="AN80" s="362"/>
      <c r="AO80" s="257" t="str" cm="1">
        <f t="array" ref="AO80">_xlfn.IFS(INDEX($B$24:$AM$43,MATCH($A34,$A$24:$A$43,0),AP$69)="A",LOWER($A34),INDEX($B$24:$AM$43,MATCH($A34,$A$24:$A$43,0),AP$69)="H",UPPER($A34),INDEX($B$24:$AM$43,MATCH($A34,$A$24:$A$43,0),AP$69)="BLANK","BLANK")</f>
        <v>LIV</v>
      </c>
      <c r="AP80" s="266" cm="1">
        <f t="array" ref="AP80">IFERROR(INDEX($B$47:$AM$66, MATCH(UPPER(AO80), $A$47:$A$66,0 ), AP$69), "BLANK")</f>
        <v>4.725635856507691</v>
      </c>
      <c r="AQ80" s="267" cm="1">
        <f t="array" ref="AQ80">IFERROR(INDEX($B$47:$AM$66, MATCH(UPPER(AR80), $A$47:$A$66, 0), AP$69), "BLANK")</f>
        <v>3.1597092815626939</v>
      </c>
      <c r="AR80" s="359" t="str" cm="1">
        <f t="array" ref="AR80">_xlfn.IFS(INDEX($B$24:$AM$43, MATCH(INDEX($A$3:$AM$22, MATCH(AO80, $J$3:$J$22, 0), 1), $A$24:$A$43), AP$69)="H", UPPER(INDEX($A$3:$AM$22, MATCH(AO80, $J$3:$J$22, 0), 1)), INDEX($B$24:$AM$43, MATCH(INDEX($A$3:$AM$22, MATCH(AO80, $J$3:$J$22, 0), 1), $A$24:$A$43), AP$69)="A", LOWER(INDEX($A$3:$AM$22, MATCH(AO80, $J$3:$J$22, 0), 1)), INDEX($B$24:$AM$43, MATCH(INDEX($A$3:$AM$22, MATCH(AO80, $J$3:$J$22, 0), 1), $A$24:$A$43), AP$69)="BLANK", "BLANK,")</f>
        <v>lei</v>
      </c>
      <c r="AS80" s="362"/>
      <c r="AT80" s="257" t="str" cm="1">
        <f t="array" ref="AT80">_xlfn.IFS(INDEX($B$24:$AM$43,MATCH($A34,$A$24:$A$43,0),AU$69)="A",LOWER($A34),INDEX($B$24:$AM$43,MATCH($A34,$A$24:$A$43,0),AU$69)="H",UPPER($A34),INDEX($B$24:$AM$43,MATCH($A34,$A$24:$A$43,0),AU$69)="BLANK","BLANK")</f>
        <v>liv</v>
      </c>
      <c r="AU80" s="266" cm="1">
        <f t="array" ref="AU80">IFERROR(INDEX($B$47:$AM$66, MATCH(UPPER(AT80), $A$47:$A$66,0 ), AU$69), "BLANK")</f>
        <v>4.550195348479142</v>
      </c>
      <c r="AV80" s="267" cm="1">
        <f t="array" ref="AV80">IFERROR(INDEX($B$47:$AM$66, MATCH(UPPER(AW80), $A$47:$A$66, 0), AU$69), "BLANK")</f>
        <v>2.3134365759534905</v>
      </c>
      <c r="AW80" s="359" t="str" cm="1">
        <f t="array" ref="AW80">_xlfn.IFS(INDEX($B$24:$AM$43, MATCH(INDEX($A$3:$AM$22, MATCH(AT80, $K$3:$K$22, 0), 1), $A$24:$A$43), AU$69)="H", UPPER(INDEX($A$3:$AM$22, MATCH(AT80, $K$3:$K$22, 0), 1)), INDEX($B$24:$AM$43, MATCH(INDEX($A$3:$AM$22, MATCH(AT80, $K$3:$K$22, 0), 1), $A$24:$A$43), AU$69)="A", LOWER(INDEX($A$3:$AM$22, MATCH(AT80, $K$3:$K$22, 0), 1)), INDEX($B$24:$AM$43, MATCH(INDEX($A$3:$AM$22, MATCH(AT80, $K$3:$K$22, 0), 1), $A$24:$A$43), AU$69)="BLANK", "BLANK,")</f>
        <v>BHA</v>
      </c>
      <c r="AX80" s="362"/>
      <c r="AY80" s="257" t="str" cm="1">
        <f t="array" ref="AY80">_xlfn.IFS(INDEX($B$24:$AM$43,MATCH($A34,$A$24:$A$43,0),AZ$69)="A",LOWER($A34),INDEX($B$24:$AM$43,MATCH($A34,$A$24:$A$43,0),AZ$69)="H",UPPER($A34),INDEX($B$24:$AM$43,MATCH($A34,$A$24:$A$43,0),AZ$69)="BLANK","BLANK")</f>
        <v>LIV</v>
      </c>
      <c r="AZ80" s="266" cm="1">
        <f t="array" ref="AZ80">IFERROR(INDEX($B$47:$AM$66, MATCH(UPPER(AY80), $A$47:$A$66,0 ), AZ$69), "BLANK")</f>
        <v>3.3853239322935216</v>
      </c>
      <c r="BA80" s="267" cm="1">
        <f t="array" ref="BA80">IFERROR(INDEX($B$47:$AM$66, MATCH(UPPER(BB80), $A$47:$A$66, 0), AZ$69), "BLANK")</f>
        <v>2.1688397243838189</v>
      </c>
      <c r="BB80" s="359" t="str" cm="1">
        <f t="array" ref="BB80">_xlfn.IFS(INDEX($B$24:$AM$43, MATCH(INDEX($A$3:$AM$22, MATCH(AY80, $L$3:$L$22, 0), 1), $A$24:$A$43), AZ$69)="H", UPPER(INDEX($A$3:$AM$22, MATCH(AY80, $L$3:$L$22, 0), 1)), INDEX($B$24:$AM$43, MATCH(INDEX($A$3:$AM$22, MATCH(AY80, $L$3:$L$22, 0), 1), $A$24:$A$43), AZ$69)="A", LOWER(INDEX($A$3:$AM$22, MATCH(AY80, $L$3:$L$22, 0), 1)), INDEX($B$24:$AM$43, MATCH(INDEX($A$3:$AM$22, MATCH(AY80, $L$3:$L$22, 0), 1), $A$24:$A$43), AZ$69)="BLANK", "BLANK,")</f>
        <v>wol</v>
      </c>
      <c r="BC80" s="362"/>
      <c r="BD80" s="257" t="str" cm="1">
        <f t="array" ref="BD80">_xlfn.IFS(INDEX($B$24:$AM$43,MATCH($A34,$A$24:$A$43,0),BE$69)="A",LOWER($A34),INDEX($B$24:$AM$43,MATCH($A34,$A$24:$A$43,0),BE$69)="H",UPPER($A34),INDEX($B$24:$AM$43,MATCH($A34,$A$24:$A$43,0),BE$69)="BLANK","BLANK")</f>
        <v>liv</v>
      </c>
      <c r="BE80" s="266" cm="1">
        <f t="array" ref="BE80">IFERROR(INDEX($B$47:$AM$66, MATCH(UPPER(BD80), $A$47:$A$66,0 ), BE$69), "BLANK")</f>
        <v>6.2199918066366244</v>
      </c>
      <c r="BF80" s="267" cm="1">
        <f t="array" ref="BF80">IFERROR(INDEX($B$47:$AM$66, MATCH(UPPER(BG80), $A$47:$A$66, 0), BE$69), "BLANK")</f>
        <v>1.4714579261263971</v>
      </c>
      <c r="BG80" s="359" t="str" cm="1">
        <f t="array" ref="BG80">_xlfn.IFS(INDEX($B$24:$AM$43, MATCH(INDEX($A$3:$AM$22, MATCH(BD80, $M$3:$M$22, 0), 1), $A$24:$A$43), BE$69)="H", UPPER(INDEX($A$3:$AM$22, MATCH(BD80, $M$3:$M$22, 0), 1)), INDEX($B$24:$AM$43, MATCH(INDEX($A$3:$AM$22, MATCH(BD80, $M$3:$M$22, 0), 1), $A$24:$A$43), BE$69)="A", LOWER(INDEX($A$3:$AM$22, MATCH(BD80, $M$3:$M$22, 0), 1)), INDEX($B$24:$AM$43, MATCH(INDEX($A$3:$AM$22, MATCH(BD80, $M$3:$M$22, 0), 1), $A$24:$A$43), BE$69)="BLANK", "BLANK,")</f>
        <v>FUL</v>
      </c>
      <c r="BH80" s="362"/>
      <c r="BI80" s="257" t="str" cm="1">
        <f t="array" ref="BI80">_xlfn.IFS(INDEX($B$24:$AM$43,MATCH($A34,$A$24:$A$43,0),BJ$69)="A",LOWER($A34),INDEX($B$24:$AM$43,MATCH($A34,$A$24:$A$43,0),BJ$69)="H",UPPER($A34),INDEX($B$24:$AM$43,MATCH($A34,$A$24:$A$43,0),BJ$69)="BLANK","BLANK")</f>
        <v>LIV</v>
      </c>
      <c r="BJ80" s="266" cm="1">
        <f t="array" ref="BJ80">IFERROR(INDEX($B$47:$AM$66, MATCH(UPPER(BI80), $A$47:$A$66,0 ), BJ$69), "BLANK")</f>
        <v>4.6497220274874866</v>
      </c>
      <c r="BK80" s="267" cm="1">
        <f t="array" ref="BK80">IFERROR(INDEX($B$47:$AM$66, MATCH(UPPER(BL80), $A$47:$A$66, 0), BJ$69), "BLANK")</f>
        <v>2.7587794029354034</v>
      </c>
      <c r="BL80" s="359" t="str" cm="1">
        <f t="array" ref="BL80">_xlfn.IFS(INDEX($B$24:$AM$43, MATCH(INDEX($A$3:$AM$22, MATCH(BI80, $N$3:$N$22, 0), 1), $A$24:$A$43), BJ$69)="H", UPPER(INDEX($A$3:$AM$22, MATCH(BI80, $N$3:$N$22, 0), 1)), INDEX($B$24:$AM$43, MATCH(INDEX($A$3:$AM$22, MATCH(BI80, $N$3:$N$22, 0), 1), $A$24:$A$43), BJ$69)="A", LOWER(INDEX($A$3:$AM$22, MATCH(BI80, $N$3:$N$22, 0), 1)), INDEX($B$24:$AM$43, MATCH(INDEX($A$3:$AM$22, MATCH(BI80, $N$3:$N$22, 0), 1), $A$24:$A$43), BJ$69)="BLANK", "BLANK,")</f>
        <v>tot</v>
      </c>
      <c r="BM80" s="362"/>
      <c r="BN80" s="257" t="str" cm="1">
        <f t="array" ref="BN80">_xlfn.IFS(INDEX($B$24:$AM$43,MATCH($A34,$A$24:$A$43,0),BO$69)="A",LOWER($A34),INDEX($B$24:$AM$43,MATCH($A34,$A$24:$A$43,0),BO$69)="H",UPPER($A34),INDEX($B$24:$AM$43,MATCH($A34,$A$24:$A$43,0),BO$69)="BLANK","BLANK")</f>
        <v>liv</v>
      </c>
      <c r="BO80" s="266" cm="1">
        <f t="array" ref="BO80">IFERROR(INDEX($B$47:$AM$66, MATCH(UPPER(BN80), $A$47:$A$66,0 ), BO$69), "BLANK")</f>
        <v>3.7665505940188444</v>
      </c>
      <c r="BP80" s="267" cm="1">
        <f t="array" ref="BP80">IFERROR(INDEX($B$47:$AM$66, MATCH(UPPER(BQ80), $A$47:$A$66, 0), BO$69), "BLANK")</f>
        <v>2.1383584757513492</v>
      </c>
      <c r="BQ80" s="359" t="str" cm="1">
        <f t="array" ref="BQ80">_xlfn.IFS(INDEX($B$24:$AM$43, MATCH(INDEX($A$3:$AM$22, MATCH(BN80, $O$3:$O$22, 0), 1), $A$24:$A$43), BO$69)="H", UPPER(INDEX($A$3:$AM$22, MATCH(BN80, $O$3:$O$22, 0), 1)), INDEX($B$24:$AM$43, MATCH(INDEX($A$3:$AM$22, MATCH(BN80, $O$3:$O$22, 0), 1), $A$24:$A$43), BO$69)="A", LOWER(INDEX($A$3:$AM$22, MATCH(BN80, $O$3:$O$22, 0), 1)), INDEX($B$24:$AM$43, MATCH(INDEX($A$3:$AM$22, MATCH(BN80, $O$3:$O$22, 0), 1), $A$24:$A$43), BO$69)="BLANK", "BLANK,")</f>
        <v>CRY</v>
      </c>
      <c r="BR80" s="362"/>
      <c r="BS80" s="257" t="str" cm="1">
        <f t="array" ref="BS80">_xlfn.IFS(INDEX($B$24:$AM$43,MATCH($A34,$A$24:$A$43,0),BT$69)="A",LOWER($A34),INDEX($B$24:$AM$43,MATCH($A34,$A$24:$A$43,0),BT$69)="H",UPPER($A34),INDEX($B$24:$AM$43,MATCH($A34,$A$24:$A$43,0),BT$69)="BLANK","BLANK")</f>
        <v>LIV</v>
      </c>
      <c r="BT80" s="266" cm="1">
        <f t="array" ref="BT80">IFERROR(INDEX($B$47:$AM$66, MATCH(UPPER(BS80), $A$47:$A$66,0 ), BT$69), "BLANK")</f>
        <v>8.4032476319350469</v>
      </c>
      <c r="BU80" s="267" cm="1">
        <f t="array" ref="BU80">IFERROR(INDEX($B$47:$AM$66, MATCH(UPPER(BV80), $A$47:$A$66, 0), BT$69), "BLANK")</f>
        <v>1.5960827549162613</v>
      </c>
      <c r="BV80" s="359" t="str" cm="1">
        <f t="array" ref="BV80">_xlfn.IFS(INDEX($B$24:$AM$43, MATCH(INDEX($A$3:$AM$22, MATCH(BS80, $P$3:$P$22, 0), 1), $A$24:$A$43), BT$69)="H", UPPER(INDEX($A$3:$AM$22, MATCH(BS80, $P$3:$P$22, 0), 1)), INDEX($B$24:$AM$43, MATCH(INDEX($A$3:$AM$22, MATCH(BS80, $P$3:$P$22, 0), 1), $A$24:$A$43), BT$69)="A", LOWER(INDEX($A$3:$AM$22, MATCH(BS80, $P$3:$P$22, 0), 1)), INDEX($B$24:$AM$43, MATCH(INDEX($A$3:$AM$22, MATCH(BS80, $P$3:$P$22, 0), 1), $A$24:$A$43), BT$69)="BLANK", "BLANK,")</f>
        <v>wba</v>
      </c>
      <c r="BW80" s="362"/>
      <c r="BX80" s="257" t="str" cm="1">
        <f t="array" ref="BX80">_xlfn.IFS(INDEX($B$24:$AM$43,MATCH($A34,$A$24:$A$43,0),BY$69)="A",LOWER($A34),INDEX($B$24:$AM$43,MATCH($A34,$A$24:$A$43,0),BY$69)="H",UPPER($A34),INDEX($B$24:$AM$43,MATCH($A34,$A$24:$A$43,0),BY$69)="BLANK","BLANK")</f>
        <v>liv</v>
      </c>
      <c r="BY80" s="266" cm="1">
        <f t="array" ref="BY80">IFERROR(INDEX($B$47:$AM$66, MATCH(UPPER(BX80), $A$47:$A$66,0 ), BY$69), "BLANK")</f>
        <v>5.8446474734775187</v>
      </c>
      <c r="BZ80" s="267" cm="1">
        <f t="array" ref="BZ80">IFERROR(INDEX($B$47:$AM$66, MATCH(UPPER(CA80), $A$47:$A$66, 0), BY$69), "BLANK")</f>
        <v>2.4677993284217914</v>
      </c>
      <c r="CA80" s="359" t="str" cm="1">
        <f t="array" ref="CA80">_xlfn.IFS(INDEX($B$24:$AM$43, MATCH(INDEX($A$3:$AM$22, MATCH(BX80, $Q$3:$Q$22, 0), 1), $A$24:$A$43), BY$69)="H", UPPER(INDEX($A$3:$AM$22, MATCH(BX80, $Q$3:$Q$22, 0), 1)), INDEX($B$24:$AM$43, MATCH(INDEX($A$3:$AM$22, MATCH(BX80, $Q$3:$Q$22, 0), 1), $A$24:$A$43), BY$69)="A", LOWER(INDEX($A$3:$AM$22, MATCH(BX80, $Q$3:$Q$22, 0), 1)), INDEX($B$24:$AM$43, MATCH(INDEX($A$3:$AM$22, MATCH(BX80, $Q$3:$Q$22, 0), 1), $A$24:$A$43), BY$69)="BLANK", "BLANK,")</f>
        <v>NEW</v>
      </c>
      <c r="CB80" s="362"/>
      <c r="CC80" s="257" t="str" cm="1">
        <f t="array" ref="CC80">_xlfn.IFS(INDEX($B$24:$AM$43,MATCH($A34,$A$24:$A$43,0),CD$69)="A",LOWER($A34),INDEX($B$24:$AM$43,MATCH($A34,$A$24:$A$43,0),CD$69)="H",UPPER($A34),INDEX($B$24:$AM$43,MATCH($A34,$A$24:$A$43,0),CD$69)="BLANK","BLANK")</f>
        <v>liv</v>
      </c>
      <c r="CD80" s="266" cm="1">
        <f t="array" ref="CD80">IFERROR(INDEX($B$47:$AM$66, MATCH(UPPER(CC80), $A$47:$A$66,0 ), CD$69), "BLANK")</f>
        <v>4.550195348479142</v>
      </c>
      <c r="CE80" s="267" cm="1">
        <f t="array" ref="CE80">IFERROR(INDEX($B$47:$AM$66, MATCH(UPPER(CF80), $A$47:$A$66, 0), CD$69), "BLANK")</f>
        <v>2.8166190547787302</v>
      </c>
      <c r="CF80" s="359" t="str" cm="1">
        <f t="array" ref="CF80">_xlfn.IFS(INDEX($B$24:$AM$43, MATCH(INDEX($A$3:$AM$22, MATCH(CC80, $R$3:$R$22, 0), 1), $A$24:$A$43), CD$69)="H", UPPER(INDEX($A$3:$AM$22, MATCH(CC80, $R$3:$R$22, 0), 1)), INDEX($B$24:$AM$43, MATCH(INDEX($A$3:$AM$22, MATCH(CC80, $R$3:$R$22, 0), 1), $A$24:$A$43), CD$69)="A", LOWER(INDEX($A$3:$AM$22, MATCH(CC80, $R$3:$R$22, 0), 1)), INDEX($B$24:$AM$43, MATCH(INDEX($A$3:$AM$22, MATCH(CC80, $R$3:$R$22, 0), 1), $A$24:$A$43), CD$69)="BLANK", "BLANK,")</f>
        <v>SOU</v>
      </c>
      <c r="CG80" s="362"/>
      <c r="CH80" s="257" t="str" cm="1">
        <f t="array" ref="CH80">_xlfn.IFS(INDEX($B$24:$AM$43,MATCH($A34,$A$24:$A$43,0),CI$69)="A",LOWER($A34),INDEX($B$24:$AM$43,MATCH($A34,$A$24:$A$43,0),CI$69)="H",UPPER($A34),INDEX($B$24:$AM$43,MATCH($A34,$A$24:$A$43,0),CI$69)="BLANK","BLANK")</f>
        <v>LIV</v>
      </c>
      <c r="CI80" s="266" cm="1">
        <f t="array" ref="CI80">IFERROR(INDEX($B$47:$AM$66, MATCH(UPPER(CH80), $A$47:$A$66,0 ), CI$69), "BLANK")</f>
        <v>5.343603622358696</v>
      </c>
      <c r="CJ80" s="267" cm="1">
        <f t="array" ref="CJ80">IFERROR(INDEX($B$47:$AM$66, MATCH(UPPER(CK80), $A$47:$A$66, 0), CI$69), "BLANK")</f>
        <v>1.7352414852757867</v>
      </c>
      <c r="CK80" s="359" t="str" cm="1">
        <f t="array" ref="CK80">_xlfn.IFS(INDEX($B$24:$AM$43, MATCH(INDEX($A$3:$AM$22, MATCH(CH80, $S$3:$S$22, 0), 1), $A$24:$A$43), CI$69)="H", UPPER(INDEX($A$3:$AM$22, MATCH(CH80, $S$3:$S$22, 0), 1)), INDEX($B$24:$AM$43, MATCH(INDEX($A$3:$AM$22, MATCH(CH80, $S$3:$S$22, 0), 1), $A$24:$A$43), CI$69)="A", LOWER(INDEX($A$3:$AM$22, MATCH(CH80, $S$3:$S$22, 0), 1)), INDEX($B$24:$AM$43, MATCH(INDEX($A$3:$AM$22, MATCH(CH80, $S$3:$S$22, 0), 1), $A$24:$A$43), CI$69)="BLANK", "BLANK,")</f>
        <v>bur</v>
      </c>
      <c r="CL80" s="362"/>
      <c r="CM80" s="257" t="str" cm="1">
        <f t="array" ref="CM80">_xlfn.IFS(INDEX($B$24:$AM$43,MATCH($A34,$A$24:$A$43,0),CN$69)="A",LOWER($A34),INDEX($B$24:$AM$43,MATCH($A34,$A$24:$A$43,0),CN$69)="H",UPPER($A34),INDEX($B$24:$AM$43,MATCH($A34,$A$24:$A$43,0),CN$69)="BLANK","BLANK")</f>
        <v>LIV</v>
      </c>
      <c r="CN80" s="266" cm="1">
        <f t="array" ref="CN80">IFERROR(INDEX($B$47:$AM$66, MATCH(UPPER(CM80), $A$47:$A$66,0 ), CN$69), "BLANK")</f>
        <v>2.8944519621109603</v>
      </c>
      <c r="CO80" s="267" cm="1">
        <f t="array" ref="CO80">IFERROR(INDEX($B$47:$AM$66, MATCH(UPPER(CP80), $A$47:$A$66, 0), CN$69), "BLANK")</f>
        <v>3.0203384189922557</v>
      </c>
      <c r="CP80" s="359" t="str" cm="1">
        <f t="array" ref="CP80">_xlfn.IFS(INDEX($B$24:$AM$43, MATCH(INDEX($A$3:$AM$22, MATCH(CM80, $T$3:$T$22, 0), 1), $A$24:$A$43), CN$69)="H", UPPER(INDEX($A$3:$AM$22, MATCH(CM80, $T$3:$T$22, 0), 1)), INDEX($B$24:$AM$43, MATCH(INDEX($A$3:$AM$22, MATCH(CM80, $T$3:$T$22, 0), 1), $A$24:$A$43), CN$69)="A", LOWER(INDEX($A$3:$AM$22, MATCH(CM80, $T$3:$T$22, 0), 1)), INDEX($B$24:$AM$43, MATCH(INDEX($A$3:$AM$22, MATCH(CM80, $T$3:$T$22, 0), 1), $A$24:$A$43), CN$69)="BLANK", "BLANK,")</f>
        <v>mun</v>
      </c>
      <c r="CQ80" s="362"/>
      <c r="CR80" s="257" t="str" cm="1">
        <f t="array" ref="CR80">_xlfn.IFS(INDEX($B$24:$AM$43,MATCH($A34,$A$24:$A$43,0),CS$69)="A",LOWER($A34),INDEX($B$24:$AM$43,MATCH($A34,$A$24:$A$43,0),CS$69)="H",UPPER($A34),INDEX($B$24:$AM$43,MATCH($A34,$A$24:$A$43,0),CS$69)="BLANK","BLANK")</f>
        <v>liv</v>
      </c>
      <c r="CS80" s="266" cm="1">
        <f t="array" ref="CS80">IFERROR(INDEX($B$47:$AM$66, MATCH(UPPER(CR80), $A$47:$A$66,0 ), CS$69), "BLANK")</f>
        <v>4.6578717269546024</v>
      </c>
      <c r="CT80" s="267" cm="1">
        <f t="array" ref="CT80">IFERROR(INDEX($B$47:$AM$66, MATCH(UPPER(CU80), $A$47:$A$66, 0), CS$69), "BLANK")</f>
        <v>2.5838498248662138</v>
      </c>
      <c r="CU80" s="359" t="str" cm="1">
        <f t="array" ref="CU80">_xlfn.IFS(INDEX($B$24:$AM$43, MATCH(INDEX($A$3:$AM$22, MATCH(CR80, $U$3:$U$22, 0), 1), $A$24:$A$43), CS$69)="H", UPPER(INDEX($A$3:$AM$22, MATCH(CR80, $U$3:$U$22, 0), 1)), INDEX($B$24:$AM$43, MATCH(INDEX($A$3:$AM$22, MATCH(CR80, $U$3:$U$22, 0), 1), $A$24:$A$43), CS$69)="A", LOWER(INDEX($A$3:$AM$22, MATCH(CR80, $U$3:$U$22, 0), 1)), INDEX($B$24:$AM$43, MATCH(INDEX($A$3:$AM$22, MATCH(CR80, $U$3:$U$22, 0), 1), $A$24:$A$43), CS$69)="BLANK", "BLANK,")</f>
        <v>TOT</v>
      </c>
      <c r="CV80" s="362"/>
      <c r="CW80" s="257" t="str" cm="1">
        <f t="array" ref="CW80">_xlfn.IFS(INDEX($B$24:$AM$43,MATCH($A34,$A$24:$A$43,0),CX$69)="A",LOWER($A34),INDEX($B$24:$AM$43,MATCH($A34,$A$24:$A$43,0),CX$69)="H",UPPER($A34),INDEX($B$24:$AM$43,MATCH($A34,$A$24:$A$43,0),CX$69)="BLANK","BLANK")</f>
        <v>liv</v>
      </c>
      <c r="CX80" s="266" cm="1">
        <f t="array" ref="CX80">IFERROR(INDEX($B$47:$AM$66, MATCH(UPPER(CW80), $A$47:$A$66,0 ), CX$69), "BLANK")</f>
        <v>5.9901768483191269</v>
      </c>
      <c r="CY80" s="267" cm="1">
        <f t="array" ref="CY80">IFERROR(INDEX($B$47:$AM$66, MATCH(UPPER(CZ80), $A$47:$A$66, 0), CX$69), "BLANK")</f>
        <v>3.0963673724160863</v>
      </c>
      <c r="CZ80" s="359" t="str" cm="1">
        <f t="array" ref="CZ80">_xlfn.IFS(INDEX($B$24:$AM$43, MATCH(INDEX($A$3:$AM$22, MATCH(CW80, $V$3:$V$22, 0), 1), $A$24:$A$43), CX$69)="H", UPPER(INDEX($A$3:$AM$22, MATCH(CW80, $V$3:$V$22, 0), 1)), INDEX($B$24:$AM$43, MATCH(INDEX($A$3:$AM$22, MATCH(CW80, $V$3:$V$22, 0), 1), $A$24:$A$43), CX$69)="A", LOWER(INDEX($A$3:$AM$22, MATCH(CW80, $V$3:$V$22, 0), 1)), INDEX($B$24:$AM$43, MATCH(INDEX($A$3:$AM$22, MATCH(CW80, $V$3:$V$22, 0), 1), $A$24:$A$43), CX$69)="BLANK", "BLANK,")</f>
        <v>WHU</v>
      </c>
      <c r="DA80" s="362"/>
      <c r="DB80" s="257" t="str" cm="1">
        <f t="array" ref="DB80">_xlfn.IFS(INDEX($B$24:$AM$43,MATCH($A34,$A$24:$A$43,0),DC$69)="A",LOWER($A34),INDEX($B$24:$AM$43,MATCH($A34,$A$24:$A$43,0),DC$69)="H",UPPER($A34),INDEX($B$24:$AM$43,MATCH($A34,$A$24:$A$43,0),DC$69)="BLANK","BLANK")</f>
        <v>LIV</v>
      </c>
      <c r="DC80" s="266" cm="1">
        <f t="array" ref="DC80">IFERROR(INDEX($B$47:$AM$66, MATCH(UPPER(DB80), $A$47:$A$66,0 ), DC$69), "BLANK")</f>
        <v>4.007702716769022</v>
      </c>
      <c r="DD80" s="267" cm="1">
        <f t="array" ref="DD80">IFERROR(INDEX($B$47:$AM$66, MATCH(UPPER(DE80), $A$47:$A$66, 0), DC$69), "BLANK")</f>
        <v>2.286785233651953</v>
      </c>
      <c r="DE80" s="359" t="str" cm="1">
        <f t="array" ref="DE80">_xlfn.IFS(INDEX($B$24:$AM$43, MATCH(INDEX($A$3:$AM$22, MATCH(DB80, $W$3:$W$22, 0), 1), $A$24:$A$43), DC$69)="H", UPPER(INDEX($A$3:$AM$22, MATCH(DB80, $W$3:$W$22, 0), 1)), INDEX($B$24:$AM$43, MATCH(INDEX($A$3:$AM$22, MATCH(DB80, $W$3:$W$22, 0), 1), $A$24:$A$43), DC$69)="A", LOWER(INDEX($A$3:$AM$22, MATCH(DB80, $W$3:$W$22, 0), 1)), INDEX($B$24:$AM$43, MATCH(INDEX($A$3:$AM$22, MATCH(DB80, $W$3:$W$22, 0), 1), $A$24:$A$43), DC$69)="BLANK", "BLANK,")</f>
        <v>bha</v>
      </c>
      <c r="DF80" s="362"/>
      <c r="DG80" s="257" t="str" cm="1">
        <f t="array" ref="DG80">_xlfn.IFS(INDEX($B$24:$AM$43,MATCH($A34,$A$24:$A$43,0),DH$69)="A",LOWER($A34),INDEX($B$24:$AM$43,MATCH($A34,$A$24:$A$43,0),DH$69)="H",UPPER($A34),INDEX($B$24:$AM$43,MATCH($A34,$A$24:$A$43,0),DH$69)="BLANK","BLANK")</f>
        <v>LIV</v>
      </c>
      <c r="DH80" s="266" cm="1">
        <f t="array" ref="DH80">IFERROR(INDEX($B$47:$AM$66, MATCH(UPPER(DG80), $A$47:$A$66,0 ), DH$69), "BLANK")</f>
        <v>2.6581701692855764</v>
      </c>
      <c r="DI80" s="267" cm="1">
        <f t="array" ref="DI80">IFERROR(INDEX($B$47:$AM$66, MATCH(UPPER(DJ80), $A$47:$A$66, 0), DH$69), "BLANK")</f>
        <v>5.1781472684085514</v>
      </c>
      <c r="DJ80" s="359" t="str" cm="1">
        <f t="array" ref="DJ80">_xlfn.IFS(INDEX($B$24:$AM$43, MATCH(INDEX($A$3:$AM$22, MATCH(DG80, $X$3:$X$22, 0), 1), $A$24:$A$43), DH$69)="H", UPPER(INDEX($A$3:$AM$22, MATCH(DG80, $X$3:$X$22, 0), 1)), INDEX($B$24:$AM$43, MATCH(INDEX($A$3:$AM$22, MATCH(DG80, $X$3:$X$22, 0), 1), $A$24:$A$43), DH$69)="A", LOWER(INDEX($A$3:$AM$22, MATCH(DG80, $X$3:$X$22, 0), 1)), INDEX($B$24:$AM$43, MATCH(INDEX($A$3:$AM$22, MATCH(DG80, $X$3:$X$22, 0), 1), $A$24:$A$43), DH$69)="BLANK", "BLANK,")</f>
        <v>mci</v>
      </c>
      <c r="DK80" s="362"/>
      <c r="DL80" s="257" t="str" cm="1">
        <f t="array" ref="DL80">_xlfn.IFS(INDEX($B$24:$AM$43,MATCH($A34,$A$24:$A$43,0),DM$69)="A",LOWER($A34),INDEX($B$24:$AM$43,MATCH($A34,$A$24:$A$43,0),DM$69)="H",UPPER($A34),INDEX($B$24:$AM$43,MATCH($A34,$A$24:$A$43,0),DM$69)="BLANK","BLANK")</f>
        <v>liv</v>
      </c>
      <c r="DM80" s="266" cm="1">
        <f t="array" ref="DM80">IFERROR(INDEX($B$47:$AM$66, MATCH(UPPER(DL80), $A$47:$A$66,0 ), DM$69), "BLANK")</f>
        <v>4.2081461809038139</v>
      </c>
      <c r="DN80" s="267" cm="1">
        <f t="array" ref="DN80">IFERROR(INDEX($B$47:$AM$66, MATCH(UPPER(DO80), $A$47:$A$66, 0), DM$69), "BLANK")</f>
        <v>3.3567773155805027</v>
      </c>
      <c r="DO80" s="359" t="str" cm="1">
        <f t="array" ref="DO80">_xlfn.IFS(INDEX($B$24:$AM$43, MATCH(INDEX($A$3:$AM$22, MATCH(DL80, $Y$3:$Y$22, 0), 1), $A$24:$A$43), DM$69)="H", UPPER(INDEX($A$3:$AM$22, MATCH(DL80, $Y$3:$Y$22, 0), 1)), INDEX($B$24:$AM$43, MATCH(INDEX($A$3:$AM$22, MATCH(DL80, $Y$3:$Y$22, 0), 1), $A$24:$A$43), DM$69)="A", LOWER(INDEX($A$3:$AM$22, MATCH(DL80, $Y$3:$Y$22, 0), 1)), INDEX($B$24:$AM$43, MATCH(INDEX($A$3:$AM$22, MATCH(DL80, $Y$3:$Y$22, 0), 1), $A$24:$A$43), DM$69)="BLANK", "BLANK,")</f>
        <v>LEI</v>
      </c>
      <c r="DP80" s="362"/>
      <c r="DQ80" s="257" t="str" cm="1">
        <f t="array" ref="DQ80">_xlfn.IFS(INDEX($B$24:$AM$43,MATCH($A34,$A$24:$A$43,0),DR$69)="A",LOWER($A34),INDEX($B$24:$AM$43,MATCH($A34,$A$24:$A$43,0),DR$69)="H",UPPER($A34),INDEX($B$24:$AM$43,MATCH($A34,$A$24:$A$43,0),DR$69)="BLANK","BLANK")</f>
        <v>LIV</v>
      </c>
      <c r="DR80" s="266" cm="1">
        <f t="array" ref="DR80">IFERROR(INDEX($B$47:$AM$66, MATCH(UPPER(DQ80), $A$47:$A$66,0 ), DR$69), "BLANK")</f>
        <v>3.7835973360927588</v>
      </c>
      <c r="DS80" s="267" cm="1">
        <f t="array" ref="DS80">IFERROR(INDEX($B$47:$AM$66, MATCH(UPPER(DT80), $A$47:$A$66, 0), DR$69), "BLANK")</f>
        <v>2.3960333222726176</v>
      </c>
      <c r="DT80" s="359" t="str" cm="1">
        <f t="array" ref="DT80">_xlfn.IFS(INDEX($B$24:$AM$43, MATCH(INDEX($A$3:$AM$22, MATCH(DQ80, $Z$3:$Z$22, 0), 1), $A$24:$A$43), DR$69)="H", UPPER(INDEX($A$3:$AM$22, MATCH(DQ80, $Z$3:$Z$22, 0), 1)), INDEX($B$24:$AM$43, MATCH(INDEX($A$3:$AM$22, MATCH(DQ80, $Z$3:$Z$22, 0), 1), $A$24:$A$43), DR$69)="A", LOWER(INDEX($A$3:$AM$22, MATCH(DQ80, $Z$3:$Z$22, 0), 1)), INDEX($B$24:$AM$43, MATCH(INDEX($A$3:$AM$22, MATCH(DQ80, $Z$3:$Z$22, 0), 1), $A$24:$A$43), DR$69)="BLANK", "BLANK,")</f>
        <v>eve</v>
      </c>
      <c r="DU80" s="362"/>
      <c r="DV80" s="257" t="str" cm="1">
        <f t="array" ref="DV80">_xlfn.IFS(INDEX($B$24:$AM$43,MATCH($A34,$A$24:$A$43,0),DW$69)="A",LOWER($A34),INDEX($B$24:$AM$43,MATCH($A34,$A$24:$A$43,0),DW$69)="H",UPPER($A34),INDEX($B$24:$AM$43,MATCH($A34,$A$24:$A$43,0),DW$69)="BLANK","BLANK")</f>
        <v>liv</v>
      </c>
      <c r="DW80" s="266" cm="1">
        <f t="array" ref="DW80">IFERROR(INDEX($B$47:$AM$66, MATCH(UPPER(DV80), $A$47:$A$66,0 ), DW$69), "BLANK")</f>
        <v>3.5372822969916107</v>
      </c>
      <c r="DX80" s="267" cm="1">
        <f t="array" ref="DX80">IFERROR(INDEX($B$47:$AM$66, MATCH(UPPER(DY80), $A$47:$A$66, 0), DW$69), "BLANK")</f>
        <v>2.5058888387711118</v>
      </c>
      <c r="DY80" s="359" t="str" cm="1">
        <f t="array" ref="DY80">_xlfn.IFS(INDEX($B$24:$AM$43, MATCH(INDEX($A$3:$AM$22, MATCH(DV80, $AA$3:$AA$22, 0), 1), $A$24:$A$43), DW$69)="H", UPPER(INDEX($A$3:$AM$22, MATCH(DV80, $AA$3:$AA$22, 0), 1)), INDEX($B$24:$AM$43, MATCH(INDEX($A$3:$AM$22, MATCH(DV80, $AA$3:$AA$22, 0), 1), $A$24:$A$43), DW$69)="A", LOWER(INDEX($A$3:$AM$22, MATCH(DV80, $AA$3:$AA$22, 0), 1)), INDEX($B$24:$AM$43, MATCH(INDEX($A$3:$AM$22, MATCH(DV80, $AA$3:$AA$22, 0), 1), $A$24:$A$43), DW$69)="BLANK", "BLANK,")</f>
        <v>SHU</v>
      </c>
      <c r="DZ80" s="362"/>
      <c r="EA80" s="257" t="str" cm="1">
        <f t="array" ref="EA80">_xlfn.IFS(INDEX($B$24:$AM$43,MATCH($A34,$A$24:$A$43,0),EB$69)="A",LOWER($A34),INDEX($B$24:$AM$43,MATCH($A34,$A$24:$A$43,0),EB$69)="H",UPPER($A34),INDEX($B$24:$AM$43,MATCH($A34,$A$24:$A$43,0),EB$69)="BLANK","BLANK")</f>
        <v>LIV</v>
      </c>
      <c r="EB80" s="266" cm="1">
        <f t="array" ref="EB80">IFERROR(INDEX($B$47:$AM$66, MATCH(UPPER(EA80), $A$47:$A$66,0 ), EB$69), "BLANK")</f>
        <v>8.4032476319350469</v>
      </c>
      <c r="EC80" s="267" cm="1">
        <f t="array" ref="EC80">IFERROR(INDEX($B$47:$AM$66, MATCH(UPPER(ED80), $A$47:$A$66, 0), EB$69), "BLANK")</f>
        <v>1.5960827549162613</v>
      </c>
      <c r="ED80" s="359" t="str" cm="1">
        <f t="array" ref="ED80">_xlfn.IFS(INDEX($B$24:$AM$43, MATCH(INDEX($A$3:$AM$22, MATCH(EA80, $AB$3:$AB$22, 0), 1), $A$24:$A$43), EB$69)="H", UPPER(INDEX($A$3:$AM$22, MATCH(EA80, $AB$3:$AB$22, 0), 1)), INDEX($B$24:$AM$43, MATCH(INDEX($A$3:$AM$22, MATCH(EA80, $AB$3:$AB$22, 0), 1), $A$24:$A$43), EB$69)="A", LOWER(INDEX($A$3:$AM$22, MATCH(EA80, $AB$3:$AB$22, 0), 1)), INDEX($B$24:$AM$43, MATCH(INDEX($A$3:$AM$22, MATCH(EA80, $AB$3:$AB$22, 0), 1), $A$24:$A$43), EB$69)="BLANK", "BLANK,")</f>
        <v>ful</v>
      </c>
      <c r="EE80" s="362"/>
      <c r="EF80" s="257" t="str" cm="1">
        <f t="array" ref="EF80">_xlfn.IFS(INDEX($B$24:$AM$43,MATCH($A34,$A$24:$A$43,0),EG$69)="A",LOWER($A34),INDEX($B$24:$AM$43,MATCH($A34,$A$24:$A$43,0),EG$69)="H",UPPER($A34),INDEX($B$24:$AM$43,MATCH($A34,$A$24:$A$43,0),EG$69)="BLANK","BLANK")</f>
        <v>liv</v>
      </c>
      <c r="EG80" s="266" cm="1">
        <f t="array" ref="EG80">IFERROR(INDEX($B$47:$AM$66, MATCH(UPPER(EF80), $A$47:$A$66,0 ), EG$69), "BLANK")</f>
        <v>2.4407247849242113</v>
      </c>
      <c r="EH80" s="267" cm="1">
        <f t="array" ref="EH80">IFERROR(INDEX($B$47:$AM$66, MATCH(UPPER(EI80), $A$47:$A$66, 0), EG$69), "BLANK")</f>
        <v>3.2008553433903</v>
      </c>
      <c r="EI80" s="359" t="str" cm="1">
        <f t="array" ref="EI80">_xlfn.IFS(INDEX($B$24:$AM$43, MATCH(INDEX($A$3:$AM$22, MATCH(EF80, $AC$3:$AC$22, 0), 1), $A$24:$A$43), EG$69)="H", UPPER(INDEX($A$3:$AM$22, MATCH(EF80, $AC$3:$AC$22, 0), 1)), INDEX($B$24:$AM$43, MATCH(INDEX($A$3:$AM$22, MATCH(EF80, $AC$3:$AC$22, 0), 1), $A$24:$A$43), EG$69)="A", LOWER(INDEX($A$3:$AM$22, MATCH(EF80, $AC$3:$AC$22, 0), 1)), INDEX($B$24:$AM$43, MATCH(INDEX($A$3:$AM$22, MATCH(EF80, $AC$3:$AC$22, 0), 1), $A$24:$A$43), EG$69)="BLANK", "BLANK,")</f>
        <v>WOL</v>
      </c>
      <c r="EJ80" s="362"/>
      <c r="EK80" s="257" t="str" cm="1">
        <f t="array" ref="EK80">_xlfn.IFS(INDEX($B$24:$AM$43,MATCH($A34,$A$24:$A$43,0),EL$69)="A",LOWER($A34),INDEX($B$24:$AM$43,MATCH($A34,$A$24:$A$43,0),EL$69)="H",UPPER($A34),INDEX($B$24:$AM$43,MATCH($A34,$A$24:$A$43,0),EL$69)="BLANK","BLANK")</f>
        <v>LIV</v>
      </c>
      <c r="EL80" s="266" cm="1">
        <f t="array" ref="EL80">IFERROR(INDEX($B$47:$AM$66, MATCH(UPPER(EK80), $A$47:$A$66,0 ), EL$69), "BLANK")</f>
        <v>5.8770598215450978</v>
      </c>
      <c r="EM80" s="267" cm="1">
        <f t="array" ref="EM80">IFERROR(INDEX($B$47:$AM$66, MATCH(UPPER(EN80), $A$47:$A$66, 0), EL$69), "BLANK")</f>
        <v>3.2799882451508817</v>
      </c>
      <c r="EN80" s="359" t="str" cm="1">
        <f t="array" ref="EN80">_xlfn.IFS(INDEX($B$24:$AM$43, MATCH(INDEX($A$3:$AM$22, MATCH(EK80, $AD$3:$AD$22, 0), 1), $A$24:$A$43), EL$69)="H", UPPER(INDEX($A$3:$AM$22, MATCH(EK80, $AD$3:$AD$22, 0), 1)), INDEX($B$24:$AM$43, MATCH(INDEX($A$3:$AM$22, MATCH(EK80, $AD$3:$AD$22, 0), 1), $A$24:$A$43), EL$69)="A", LOWER(INDEX($A$3:$AM$22, MATCH(EK80, $AD$3:$AD$22, 0), 1)), INDEX($B$24:$AM$43, MATCH(INDEX($A$3:$AM$22, MATCH(EK80, $AD$3:$AD$22, 0), 1), $A$24:$A$43), EL$69)="BLANK", "BLANK,")</f>
        <v>che</v>
      </c>
      <c r="EO80" s="362"/>
      <c r="EP80" s="257" t="str" cm="1">
        <f t="array" ref="EP80">_xlfn.IFS(INDEX($B$24:$AM$43,MATCH($A34,$A$24:$A$43,0),EQ$69)="A",LOWER($A34),INDEX($B$24:$AM$43,MATCH($A34,$A$24:$A$43,0),EQ$69)="H",UPPER($A34),INDEX($B$24:$AM$43,MATCH($A34,$A$24:$A$43,0),EQ$69)="BLANK","BLANK")</f>
        <v>liv</v>
      </c>
      <c r="EQ80" s="266" cm="1">
        <f t="array" ref="EQ80">IFERROR(INDEX($B$47:$AM$66, MATCH(UPPER(EP80), $A$47:$A$66,0 ), EQ$69), "BLANK")</f>
        <v>5.5800749541019918</v>
      </c>
      <c r="ER80" s="267" cm="1">
        <f t="array" ref="ER80">IFERROR(INDEX($B$47:$AM$66, MATCH(UPPER(ES80), $A$47:$A$66, 0), EQ$69), "BLANK")</f>
        <v>3.2175612689821076</v>
      </c>
      <c r="ES80" s="359" t="str" cm="1">
        <f t="array" ref="ES80">_xlfn.IFS(INDEX($B$24:$AM$43, MATCH(INDEX($A$3:$AM$22, MATCH(EP80, $AE$3:$AE$22, 0), 1), $A$24:$A$43), EQ$69)="H", UPPER(INDEX($A$3:$AM$22, MATCH(EP80, $AE$3:$AE$22, 0), 1)), INDEX($B$24:$AM$43, MATCH(INDEX($A$3:$AM$22, MATCH(EP80, $AE$3:$AE$22, 0), 1), $A$24:$A$43), EQ$69)="A", LOWER(INDEX($A$3:$AM$22, MATCH(EP80, $AE$3:$AE$22, 0), 1)), INDEX($B$24:$AM$43, MATCH(INDEX($A$3:$AM$22, MATCH(EP80, $AE$3:$AE$22, 0), 1), $A$24:$A$43), EQ$69)="BLANK", "BLANK,")</f>
        <v>ARS</v>
      </c>
      <c r="ET80" s="362"/>
      <c r="EU80" s="257" t="str" cm="1">
        <f t="array" ref="EU80">_xlfn.IFS(INDEX($B$24:$AM$43,MATCH($A34,$A$24:$A$43,0),EV$69)="A",LOWER($A34),INDEX($B$24:$AM$43,MATCH($A34,$A$24:$A$43,0),EV$69)="H",UPPER($A34),INDEX($B$24:$AM$43,MATCH($A34,$A$24:$A$43,0),EV$69)="BLANK","BLANK")</f>
        <v>LIV</v>
      </c>
      <c r="EV80" s="266" cm="1">
        <f t="array" ref="EV80">IFERROR(INDEX($B$47:$AM$66, MATCH(UPPER(EU80), $A$47:$A$66,0 ), EV$69), "BLANK")</f>
        <v>4.9058507832389164</v>
      </c>
      <c r="EW80" s="267" cm="1">
        <f t="array" ref="EW80">IFERROR(INDEX($B$47:$AM$66, MATCH(UPPER(EX80), $A$47:$A$66, 0), EV$69), "BLANK")</f>
        <v>1.8442774416855368</v>
      </c>
      <c r="EX80" s="359" t="str" cm="1">
        <f t="array" ref="EX80">_xlfn.IFS(INDEX($B$24:$AM$43, MATCH(INDEX($A$3:$AM$22, MATCH(EU80, $AF$3:$AF$22, 0), 1), $A$24:$A$43), EV$69)="H", UPPER(INDEX($A$3:$AM$22, MATCH(EU80, $AF$3:$AF$22, 0), 1)), INDEX($B$24:$AM$43, MATCH(INDEX($A$3:$AM$22, MATCH(EU80, $AF$3:$AF$22, 0), 1), $A$24:$A$43), EV$69)="A", LOWER(INDEX($A$3:$AM$22, MATCH(EU80, $AF$3:$AF$22, 0), 1)), INDEX($B$24:$AM$43, MATCH(INDEX($A$3:$AM$22, MATCH(EU80, $AF$3:$AF$22, 0), 1), $A$24:$A$43), EV$69)="BLANK", "BLANK,")</f>
        <v>avl</v>
      </c>
      <c r="EY80" s="362"/>
      <c r="EZ80" s="257" t="str" cm="1">
        <f t="array" ref="EZ80">_xlfn.IFS(INDEX($B$24:$AM$43,MATCH($A34,$A$24:$A$43,0),FA$69)="A",LOWER($A34),INDEX($B$24:$AM$43,MATCH($A34,$A$24:$A$43,0),FA$69)="H",UPPER($A34),INDEX($B$24:$AM$43,MATCH($A34,$A$24:$A$43,0),FA$69)="BLANK","BLANK")</f>
        <v>liv</v>
      </c>
      <c r="FA80" s="266" cm="1">
        <f t="array" ref="FA80">IFERROR(INDEX($B$47:$AM$66, MATCH(UPPER(EZ80), $A$47:$A$66,0 ), FA$69), "BLANK")</f>
        <v>6.2199918066366244</v>
      </c>
      <c r="FB80" s="267" cm="1">
        <f t="array" ref="FB80">IFERROR(INDEX($B$47:$AM$66, MATCH(UPPER(FC80), $A$47:$A$66, 0), FA$69), "BLANK")</f>
        <v>1.4714579261263971</v>
      </c>
      <c r="FC80" s="359" t="str" cm="1">
        <f t="array" ref="FC80">_xlfn.IFS(INDEX($B$24:$AM$43, MATCH(INDEX($A$3:$AM$22, MATCH(EZ80, $AG$3:$AG$22, 0), 1), $A$24:$A$43), FA$69)="H", UPPER(INDEX($A$3:$AM$22, MATCH(EZ80, $AG$3:$AG$22, 0), 1)), INDEX($B$24:$AM$43, MATCH(INDEX($A$3:$AM$22, MATCH(EZ80, $AG$3:$AG$22, 0), 1), $A$24:$A$43), FA$69)="A", LOWER(INDEX($A$3:$AM$22, MATCH(EZ80, $AG$3:$AG$22, 0), 1)), INDEX($B$24:$AM$43, MATCH(INDEX($A$3:$AM$22, MATCH(EZ80, $AG$3:$AG$22, 0), 1), $A$24:$A$43), FA$69)="BLANK", "BLANK,")</f>
        <v>LEE</v>
      </c>
      <c r="FD80" s="362"/>
      <c r="FE80" s="257" t="str" cm="1">
        <f t="array" ref="FE80">_xlfn.IFS(INDEX($B$24:$AM$43,MATCH($A34,$A$24:$A$43,0),FF$69)="A",LOWER($A34),INDEX($B$24:$AM$43,MATCH($A34,$A$24:$A$43,0),FF$69)="H",UPPER($A34),INDEX($B$24:$AM$43,MATCH($A34,$A$24:$A$43,0),FF$69)="BLANK","BLANK")</f>
        <v>LIV</v>
      </c>
      <c r="FF80" s="266" cm="1">
        <f t="array" ref="FF80">IFERROR(INDEX($B$47:$AM$66, MATCH(UPPER(FE80), $A$47:$A$66,0 ), FF$69), "BLANK")</f>
        <v>6.1294276844702704</v>
      </c>
      <c r="FG80" s="267" cm="1">
        <f t="array" ref="FG80">IFERROR(INDEX($B$47:$AM$66, MATCH(UPPER(FH80), $A$47:$A$66, 0), FF$69), "BLANK")</f>
        <v>2.2019323492863894</v>
      </c>
      <c r="FH80" s="359" t="str" cm="1">
        <f t="array" ref="FH80">_xlfn.IFS(INDEX($B$24:$AM$43, MATCH(INDEX($A$3:$AM$22, MATCH(FE80, $AH$3:$AH$22, 0), 1), $A$24:$A$43), FF$69)="H", UPPER(INDEX($A$3:$AM$22, MATCH(FE80, $AH$3:$AH$22, 0), 1)), INDEX($B$24:$AM$43, MATCH(INDEX($A$3:$AM$22, MATCH(FE80, $AH$3:$AH$22, 0), 1), $A$24:$A$43), FF$69)="A", LOWER(INDEX($A$3:$AM$22, MATCH(FE80, $AH$3:$AH$22, 0), 1)), INDEX($B$24:$AM$43, MATCH(INDEX($A$3:$AM$22, MATCH(FE80, $AH$3:$AH$22, 0), 1), $A$24:$A$43), FF$69)="BLANK", "BLANK,")</f>
        <v>new</v>
      </c>
      <c r="FI80" s="362"/>
      <c r="FJ80" s="257" t="str" cm="1">
        <f t="array" ref="FJ80">_xlfn.IFS(INDEX($B$24:$AM$43,MATCH($A34,$A$24:$A$43,0),FK$69)="A",LOWER($A34),INDEX($B$24:$AM$43,MATCH($A34,$A$24:$A$43,0),FK$69)="H",UPPER($A34),INDEX($B$24:$AM$43,MATCH($A34,$A$24:$A$43,0),FK$69)="BLANK","BLANK")</f>
        <v>liv</v>
      </c>
      <c r="FK80" s="266" cm="1">
        <f t="array" ref="FK80">IFERROR(INDEX($B$47:$AM$66, MATCH(UPPER(FJ80), $A$47:$A$66,0 ), FK$69), "BLANK")</f>
        <v>3.3618798690416143</v>
      </c>
      <c r="FL80" s="267" cm="1">
        <f t="array" ref="FL80">IFERROR(INDEX($B$47:$AM$66, MATCH(UPPER(FM80), $A$47:$A$66, 0), FK$69), "BLANK")</f>
        <v>4.0539712769452656</v>
      </c>
      <c r="FM80" s="359" t="str" cm="1">
        <f t="array" ref="FM80">_xlfn.IFS(INDEX($B$24:$AM$43, MATCH(INDEX($A$3:$AM$22, MATCH(FJ80, $AI$3:$AI$22, 0), 1), $A$24:$A$43), FK$69)="H", UPPER(INDEX($A$3:$AM$22, MATCH(FJ80, $AI$3:$AI$22, 0), 1)), INDEX($B$24:$AM$43, MATCH(INDEX($A$3:$AM$22, MATCH(FJ80, $AI$3:$AI$22, 0), 1), $A$24:$A$43), FK$69)="A", LOWER(INDEX($A$3:$AM$22, MATCH(FJ80, $AI$3:$AI$22, 0), 1)), INDEX($B$24:$AM$43, MATCH(INDEX($A$3:$AM$22, MATCH(FJ80, $AI$3:$AI$22, 0), 1), $A$24:$A$43), FK$69)="BLANK", "BLANK,")</f>
        <v>MUN</v>
      </c>
      <c r="FN80" s="362"/>
      <c r="FO80" s="257" t="str" cm="1">
        <f t="array" ref="FO80">_xlfn.IFS(INDEX($B$24:$AM$43,MATCH($A34,$A$24:$A$43,0),FP$69)="A",LOWER($A34),INDEX($B$24:$AM$43,MATCH($A34,$A$24:$A$43,0),FP$69)="H",UPPER($A34),INDEX($B$24:$AM$43,MATCH($A34,$A$24:$A$43,0),FP$69)="BLANK","BLANK")</f>
        <v>LIV</v>
      </c>
      <c r="FP80" s="266" cm="1">
        <f t="array" ref="FP80">IFERROR(INDEX($B$47:$AM$66, MATCH(UPPER(FO80), $A$47:$A$66,0 ), FP$69), "BLANK")</f>
        <v>3.544226892380768</v>
      </c>
      <c r="FQ80" s="267" cm="1">
        <f t="array" ref="FQ80">IFERROR(INDEX($B$47:$AM$66, MATCH(UPPER(FR80), $A$47:$A$66, 0), FP$69), "BLANK")</f>
        <v>3.5320013117166069</v>
      </c>
      <c r="FR80" s="359" t="str" cm="1">
        <f t="array" ref="FR80">_xlfn.IFS(INDEX($B$24:$AM$43, MATCH(INDEX($A$3:$AM$22, MATCH(FO80, $AJ$3:$AJ$22, 0), 1), $A$24:$A$43), FP$69)="H", UPPER(INDEX($A$3:$AM$22, MATCH(FO80, $AJ$3:$AJ$22, 0), 1)), INDEX($B$24:$AM$43, MATCH(INDEX($A$3:$AM$22, MATCH(FO80, $AJ$3:$AJ$22, 0), 1), $A$24:$A$43), FP$69)="A", LOWER(INDEX($A$3:$AM$22, MATCH(FO80, $AJ$3:$AJ$22, 0), 1)), INDEX($B$24:$AM$43, MATCH(INDEX($A$3:$AM$22, MATCH(FO80, $AJ$3:$AJ$22, 0), 1), $A$24:$A$43), FP$69)="BLANK", "BLANK,")</f>
        <v>sou</v>
      </c>
      <c r="FS80" s="362"/>
      <c r="FT80" s="257" t="str" cm="1">
        <f t="array" ref="FT80">_xlfn.IFS(INDEX($B$24:$AM$43,MATCH($A34,$A$24:$A$43,0),FU$69)="A",LOWER($A34),INDEX($B$24:$AM$43,MATCH($A34,$A$24:$A$43,0),FU$69)="H",UPPER($A34),INDEX($B$24:$AM$43,MATCH($A34,$A$24:$A$43,0),FU$69)="BLANK","BLANK")</f>
        <v>liv</v>
      </c>
      <c r="FU80" s="266" cm="1">
        <f t="array" ref="FU80">IFERROR(INDEX($B$47:$AM$66, MATCH(UPPER(FT80), $A$47:$A$66,0 ), FU$69), "BLANK")</f>
        <v>6.2199918066366244</v>
      </c>
      <c r="FV80" s="267" cm="1">
        <f t="array" ref="FV80">IFERROR(INDEX($B$47:$AM$66, MATCH(UPPER(FW80), $A$47:$A$66, 0), FU$69), "BLANK")</f>
        <v>1.4714579261263971</v>
      </c>
      <c r="FW80" s="359" t="str" cm="1">
        <f t="array" ref="FW80">_xlfn.IFS(INDEX($B$24:$AM$43, MATCH(INDEX($A$3:$AM$22, MATCH(FT80, $AK$3:$AK$22, 0), 1), $A$24:$A$43), FU$69)="H", UPPER(INDEX($A$3:$AM$22, MATCH(FT80, $AK$3:$AK$22, 0), 1)), INDEX($B$24:$AM$43, MATCH(INDEX($A$3:$AM$22, MATCH(FT80, $AK$3:$AK$22, 0), 1), $A$24:$A$43), FU$69)="A", LOWER(INDEX($A$3:$AM$22, MATCH(FT80, $AK$3:$AK$22, 0), 1)), INDEX($B$24:$AM$43, MATCH(INDEX($A$3:$AM$22, MATCH(FT80, $AK$3:$AK$22, 0), 1), $A$24:$A$43), FU$69)="BLANK", "BLANK,")</f>
        <v>WBA</v>
      </c>
      <c r="FX80" s="362"/>
      <c r="FY80" s="257" t="str" cm="1">
        <f t="array" ref="FY80">_xlfn.IFS(INDEX($B$24:$AM$43,MATCH($A34,$A$24:$A$43,0),FZ$69)="A",LOWER($A34),INDEX($B$24:$AM$43,MATCH($A34,$A$24:$A$43,0),FZ$69)="H",UPPER($A34),INDEX($B$24:$AM$43,MATCH($A34,$A$24:$A$43,0),FZ$69)="BLANK","BLANK")</f>
        <v>liv</v>
      </c>
      <c r="FZ80" s="266" cm="1">
        <f t="array" ref="FZ80">IFERROR(INDEX($B$47:$AM$66, MATCH(UPPER(FY80), $A$47:$A$66,0 ), FZ$69), "BLANK")</f>
        <v>6.163446426576292</v>
      </c>
      <c r="GA80" s="267" cm="1">
        <f t="array" ref="GA80">IFERROR(INDEX($B$47:$AM$66, MATCH(UPPER(GB80), $A$47:$A$66, 0), FZ$69), "BLANK")</f>
        <v>3.4521124642910839</v>
      </c>
      <c r="GB80" s="359" t="str" cm="1">
        <f t="array" ref="GB80">_xlfn.IFS(INDEX($B$24:$AM$43, MATCH(INDEX($A$3:$AM$22, MATCH(FY80, $AL$3:$AL$22, 0), 1), $A$24:$A$43), FZ$69)="H", UPPER(INDEX($A$3:$AM$22, MATCH(FY80, $AL$3:$AL$22, 0), 1)), INDEX($B$24:$AM$43, MATCH(INDEX($A$3:$AM$22, MATCH(FY80, $AL$3:$AL$22, 0), 1), $A$24:$A$43), FZ$69)="A", LOWER(INDEX($A$3:$AM$22, MATCH(FY80, $AL$3:$AL$22, 0), 1)), INDEX($B$24:$AM$43, MATCH(INDEX($A$3:$AM$22, MATCH(FY80, $AL$3:$AL$22, 0), 1), $A$24:$A$43), FZ$69)="BLANK", "BLANK,")</f>
        <v>BUR</v>
      </c>
      <c r="GC80" s="362"/>
      <c r="GD80" s="257" t="str" cm="1">
        <f t="array" ref="GD80">_xlfn.IFS(INDEX($B$24:$AM$43,MATCH($A34,$A$24:$A$43,0),GE$69)="A",LOWER($A34),INDEX($B$24:$AM$43,MATCH($A34,$A$24:$A$43,0),GE$69)="H",UPPER($A34),INDEX($B$24:$AM$43,MATCH($A34,$A$24:$A$43,0),GE$69)="BLANK","BLANK")</f>
        <v>LIV</v>
      </c>
      <c r="GE80" s="266" cm="1">
        <f t="array" ref="GE80">IFERROR(INDEX($B$47:$AM$66, MATCH(UPPER(GD80), $A$47:$A$66,0 ), GE$69), "BLANK")</f>
        <v>7.146794968175211</v>
      </c>
      <c r="GF80" s="267" cm="1">
        <f t="array" ref="GF80">IFERROR(INDEX($B$47:$AM$66, MATCH(UPPER(GG80), $A$47:$A$66, 0), GE$69), "BLANK")</f>
        <v>1.5960827549162613</v>
      </c>
      <c r="GG80" s="359" t="str" cm="1">
        <f t="array" ref="GG80">_xlfn.IFS(INDEX($B$24:$AM$43, MATCH(INDEX($A$3:$AM$22, MATCH(GD80, $AM$3:$AM$22, 0), 1), $A$24:$A$43), GE$69)="H", UPPER(INDEX($A$3:$AM$22, MATCH(GD80, $AM$3:$AM$22, 0), 1)), INDEX($B$24:$AM$43, MATCH(INDEX($A$3:$AM$22, MATCH(GD80, $AM$3:$AM$22, 0), 1), $A$24:$A$43), GE$69)="A", LOWER(INDEX($A$3:$AM$22, MATCH(GD80, $AM$3:$AM$22, 0), 1)), INDEX($B$24:$AM$43, MATCH(INDEX($A$3:$AM$22, MATCH(GD80, $AM$3:$AM$22, 0), 1), $A$24:$A$43), GE$69)="BLANK", "BLANK,")</f>
        <v>cry</v>
      </c>
    </row>
    <row r="81" spans="1:189" hidden="1">
      <c r="A81" s="257" t="str" cm="1">
        <f t="array" ref="A81">_xlfn.IFS(INDEX($B$24:$AM$43,MATCH($A35,$A$24:$A$43,0),B$69)="A",LOWER($A35),INDEX($B$24:$AM$43,MATCH($A35,$A$24:$A$43,0),B$69)="H",UPPER($A35),INDEX($B$24:$AM$43,MATCH($A35,$A$24:$A$43,0),B$69)="BLANK","BLANK")</f>
        <v>BLANK</v>
      </c>
      <c r="B81" s="268" t="str" cm="1">
        <f t="array" ref="B81">IFERROR(INDEX($B$47:$AM$66, MATCH(UPPER(A81), $A$47:$A$66,0 ), B$69), "BLANK")</f>
        <v>BLANK</v>
      </c>
      <c r="C81" s="269" t="str" cm="1">
        <f t="array" ref="C81">IFERROR(INDEX($B$47:$AM$66, MATCH(UPPER(D81), $A$47:$A$66, 0), B$69), "BLANK")</f>
        <v>BLANK</v>
      </c>
      <c r="D81" s="359" t="str" cm="1">
        <f t="array" ref="D81">_xlfn.IFS(INDEX($B$24:$AM$43, MATCH(INDEX($A$3:$AM$22, MATCH(A81, $B$3:$B$22, 0), 1), $A$24:$A$43), B$69)="H", UPPER(INDEX($A$3:$AM$22, MATCH(A81, $B$3:$B$22, 0), 1)), INDEX($B$24:$AM$43, MATCH(INDEX($A$3:$AM$22, MATCH(A81, $B$3:$B$22, 0), 1), $A$24:$A$43), B$69)="A", LOWER(INDEX($A$3:$AM$22, MATCH(A81, $B$3:$B$22, 0), 1)), INDEX($B$24:$AM$43, MATCH(INDEX($A$3:$AM$22, MATCH(A81, $B$3:$B$22, 0), 1), $A$24:$A$43), B$69)="BLANK", "BLANK,")</f>
        <v>BLANK,</v>
      </c>
      <c r="E81" s="357"/>
      <c r="F81" s="257" t="str" cm="1">
        <f t="array" ref="F81">_xlfn.IFS(INDEX($B$24:$AM$43,MATCH($A35,$A$24:$A$43,0),G$69)="A",LOWER($A35),INDEX($B$24:$AM$43,MATCH($A35,$A$24:$A$43,0),G$69)="H",UPPER($A35),INDEX($B$24:$AM$43,MATCH($A35,$A$24:$A$43,0),G$69)="BLANK","BLANK")</f>
        <v>mci</v>
      </c>
      <c r="G81" s="268" cm="1">
        <f t="array" ref="G81">IFERROR(INDEX($B$47:$AM$66, MATCH(UPPER(F81), $A$47:$A$66,0 ), G$69), "BLANK")</f>
        <v>3.9240000000000004</v>
      </c>
      <c r="H81" s="269" cm="1">
        <f t="array" ref="H81">IFERROR(INDEX($B$47:$AM$66, MATCH(UPPER(I81), $A$47:$A$66, 0), G$69), "BLANK")</f>
        <v>2.0503438181767972</v>
      </c>
      <c r="I81" s="359" t="str" cm="1">
        <f t="array" ref="I81">_xlfn.IFS(INDEX($B$24:$AM$43, MATCH(INDEX($A$3:$AM$22, MATCH(F81, $C$3:$C$22, 0), 1), $A$24:$A$43), G$69)="H", UPPER(INDEX($A$3:$AM$22, MATCH(F81, $C$3:$C$22, 0), 1)), INDEX($B$24:$AM$43, MATCH(INDEX($A$3:$AM$22, MATCH(F81, $C$3:$C$22, 0), 1), $A$24:$A$43), G$69)="A", LOWER(INDEX($A$3:$AM$22, MATCH(F81, $C$3:$C$22, 0), 1)), INDEX($B$24:$AM$43, MATCH(INDEX($A$3:$AM$22, MATCH(F81, $C$3:$C$22, 0), 1), $A$24:$A$43), G$69)="BLANK", "BLANK,")</f>
        <v>WOL</v>
      </c>
      <c r="J81" s="357"/>
      <c r="K81" s="257" t="str" cm="1">
        <f t="array" ref="K81">_xlfn.IFS(INDEX($B$24:$AM$43,MATCH($A35,$A$24:$A$43,0),L$69)="A",LOWER($A35),INDEX($B$24:$AM$43,MATCH($A35,$A$24:$A$43,0),L$69)="H",UPPER($A35),INDEX($B$24:$AM$43,MATCH($A35,$A$24:$A$43,0),L$69)="BLANK","BLANK")</f>
        <v>MCI</v>
      </c>
      <c r="L81" s="268" cm="1">
        <f t="array" ref="L81">IFERROR(INDEX($B$47:$AM$66, MATCH(UPPER(K81), $A$47:$A$66,0 ), L$69), "BLANK")</f>
        <v>5.3488718897572554</v>
      </c>
      <c r="M81" s="269" cm="1">
        <f t="array" ref="M81">IFERROR(INDEX($B$47:$AM$66, MATCH(UPPER(N81), $A$47:$A$66, 0), L$69), "BLANK")</f>
        <v>2.5581492452651813</v>
      </c>
      <c r="N81" s="359" t="str" cm="1">
        <f t="array" ref="N81">_xlfn.IFS(INDEX($B$24:$AM$43, MATCH(INDEX($A$3:$AM$22, MATCH(K81, $D$3:$D$22, 0), 1), $A$24:$A$43), L$69)="H", UPPER(INDEX($A$3:$AM$22, MATCH(K81, $D$3:$D$22, 0), 1)), INDEX($B$24:$AM$43, MATCH(INDEX($A$3:$AM$22, MATCH(K81, $D$3:$D$22, 0), 1), $A$24:$A$43), L$69)="A", LOWER(INDEX($A$3:$AM$22, MATCH(K81, $D$3:$D$22, 0), 1)), INDEX($B$24:$AM$43, MATCH(INDEX($A$3:$AM$22, MATCH(K81, $D$3:$D$22, 0), 1), $A$24:$A$43), L$69)="BLANK", "BLANK,")</f>
        <v>lei</v>
      </c>
      <c r="O81" s="357"/>
      <c r="P81" s="257" t="str" cm="1">
        <f t="array" ref="P81">_xlfn.IFS(INDEX($B$24:$AM$43,MATCH($A35,$A$24:$A$43,0),Q$69)="A",LOWER($A35),INDEX($B$24:$AM$43,MATCH($A35,$A$24:$A$43,0),Q$69)="H",UPPER($A35),INDEX($B$24:$AM$43,MATCH($A35,$A$24:$A$43,0),Q$69)="BLANK","BLANK")</f>
        <v>mci</v>
      </c>
      <c r="Q81" s="268" cm="1">
        <f t="array" ref="Q81">IFERROR(INDEX($B$47:$AM$66, MATCH(UPPER(P81), $A$47:$A$66,0 ), Q$69), "BLANK")</f>
        <v>10</v>
      </c>
      <c r="R81" s="269" cm="1">
        <f t="array" ref="R81">IFERROR(INDEX($B$47:$AM$66, MATCH(UPPER(S81), $A$47:$A$66, 0), Q$69), "BLANK")</f>
        <v>0.94255889094474088</v>
      </c>
      <c r="S81" s="359" t="str" cm="1">
        <f t="array" ref="S81">_xlfn.IFS(INDEX($B$24:$AM$43, MATCH(INDEX($A$3:$AM$22, MATCH(P81, $E$3:$E$22, 0), 1), $A$24:$A$43), Q$69)="H", UPPER(INDEX($A$3:$AM$22, MATCH(P81, $E$3:$E$22, 0), 1)), INDEX($B$24:$AM$43, MATCH(INDEX($A$3:$AM$22, MATCH(P81, $E$3:$E$22, 0), 1), $A$24:$A$43), Q$69)="A", LOWER(INDEX($A$3:$AM$22, MATCH(P81, $E$3:$E$22, 0), 1)), INDEX($B$24:$AM$43, MATCH(INDEX($A$3:$AM$22, MATCH(P81, $E$3:$E$22, 0), 1), $A$24:$A$43), Q$69)="BLANK", "BLANK,")</f>
        <v>LEE</v>
      </c>
      <c r="T81" s="357"/>
      <c r="U81" s="257" t="str" cm="1">
        <f t="array" ref="U81">_xlfn.IFS(INDEX($B$24:$AM$43,MATCH($A35,$A$24:$A$43,0),V$69)="A",LOWER($A35),INDEX($B$24:$AM$43,MATCH($A35,$A$24:$A$43,0),V$69)="H",UPPER($A35),INDEX($B$24:$AM$43,MATCH($A35,$A$24:$A$43,0),V$69)="BLANK","BLANK")</f>
        <v>MCI</v>
      </c>
      <c r="V81" s="268" cm="1">
        <f t="array" ref="V81">IFERROR(INDEX($B$47:$AM$66, MATCH(UPPER(U81), $A$47:$A$66,0 ), V$69), "BLANK")</f>
        <v>5.312730863475112</v>
      </c>
      <c r="W81" s="269" cm="1">
        <f t="array" ref="W81">IFERROR(INDEX($B$47:$AM$66, MATCH(UPPER(X81), $A$47:$A$66, 0), V$69), "BLANK")</f>
        <v>1.5714713389846533</v>
      </c>
      <c r="X81" s="359" t="str" cm="1">
        <f t="array" ref="X81">_xlfn.IFS(INDEX($B$24:$AM$43, MATCH(INDEX($A$3:$AM$22, MATCH(U81, $F$3:$F$22, 0), 1), $A$24:$A$43), V$69)="H", UPPER(INDEX($A$3:$AM$22, MATCH(U81, $F$3:$F$22, 0), 1)), INDEX($B$24:$AM$43, MATCH(INDEX($A$3:$AM$22, MATCH(U81, $F$3:$F$22, 0), 1), $A$24:$A$43), V$69)="A", LOWER(INDEX($A$3:$AM$22, MATCH(U81, $F$3:$F$22, 0), 1)), INDEX($B$24:$AM$43, MATCH(INDEX($A$3:$AM$22, MATCH(U81, $F$3:$F$22, 0), 1), $A$24:$A$43), V$69)="BLANK", "BLANK,")</f>
        <v>ars</v>
      </c>
      <c r="Y81" s="357"/>
      <c r="Z81" s="257" t="str" cm="1">
        <f t="array" ref="Z81">_xlfn.IFS(INDEX($B$24:$AM$43,MATCH($A35,$A$24:$A$43,0),AA$69)="A",LOWER($A35),INDEX($B$24:$AM$43,MATCH($A35,$A$24:$A$43,0),AA$69)="H",UPPER($A35),INDEX($B$24:$AM$43,MATCH($A35,$A$24:$A$43,0),AA$69)="BLANK","BLANK")</f>
        <v>mci</v>
      </c>
      <c r="AA81" s="268" cm="1">
        <f t="array" ref="AA81">IFERROR(INDEX($B$47:$AM$66, MATCH(UPPER(Z81), $A$47:$A$66,0 ), AA$69), "BLANK")</f>
        <v>9.6305220883534144</v>
      </c>
      <c r="AB81" s="269" cm="1">
        <f t="array" ref="AB81">IFERROR(INDEX($B$47:$AM$66, MATCH(UPPER(AC81), $A$47:$A$66, 0), AA$69), "BLANK")</f>
        <v>1.9834128755451006</v>
      </c>
      <c r="AC81" s="359" t="str" cm="1">
        <f t="array" ref="AC81">_xlfn.IFS(INDEX($B$24:$AM$43, MATCH(INDEX($A$3:$AM$22, MATCH(Z81, $G$3:$G$22, 0), 1), $A$24:$A$43), AA$69)="H", UPPER(INDEX($A$3:$AM$22, MATCH(Z81, $G$3:$G$22, 0), 1)), INDEX($B$24:$AM$43, MATCH(INDEX($A$3:$AM$22, MATCH(Z81, $G$3:$G$22, 0), 1), $A$24:$A$43), AA$69)="A", LOWER(INDEX($A$3:$AM$22, MATCH(Z81, $G$3:$G$22, 0), 1)), INDEX($B$24:$AM$43, MATCH(INDEX($A$3:$AM$22, MATCH(Z81, $G$3:$G$22, 0), 1), $A$24:$A$43), AA$69)="BLANK", "BLANK,")</f>
        <v>WHU</v>
      </c>
      <c r="AD81" s="357"/>
      <c r="AE81" s="257" t="str" cm="1">
        <f t="array" ref="AE81">_xlfn.IFS(INDEX($B$24:$AM$43,MATCH($A35,$A$24:$A$43,0),AF$69)="A",LOWER($A35),INDEX($B$24:$AM$43,MATCH($A35,$A$24:$A$43,0),AF$69)="H",UPPER($A35),INDEX($B$24:$AM$43,MATCH($A35,$A$24:$A$43,0),AF$69)="BLANK","BLANK")</f>
        <v>mci</v>
      </c>
      <c r="AF81" s="268" cm="1">
        <f t="array" ref="AF81">IFERROR(INDEX($B$47:$AM$66, MATCH(UPPER(AE81), $A$47:$A$66,0 ), AF$69), "BLANK")</f>
        <v>5.6869565217391305</v>
      </c>
      <c r="AG81" s="269" cm="1">
        <f t="array" ref="AG81">IFERROR(INDEX($B$47:$AM$66, MATCH(UPPER(AH81), $A$47:$A$66, 0), AF$69), "BLANK")</f>
        <v>1.6051752229985365</v>
      </c>
      <c r="AH81" s="359" t="str" cm="1">
        <f t="array" ref="AH81">_xlfn.IFS(INDEX($B$24:$AM$43, MATCH(INDEX($A$3:$AM$22, MATCH(AE81, $H$3:$H$22, 0), 1), $A$24:$A$43), AF$69)="H", UPPER(INDEX($A$3:$AM$22, MATCH(AE81, $H$3:$H$22, 0), 1)), INDEX($B$24:$AM$43, MATCH(INDEX($A$3:$AM$22, MATCH(AE81, $H$3:$H$22, 0), 1), $A$24:$A$43), AF$69)="A", LOWER(INDEX($A$3:$AM$22, MATCH(AE81, $H$3:$H$22, 0), 1)), INDEX($B$24:$AM$43, MATCH(INDEX($A$3:$AM$22, MATCH(AE81, $H$3:$H$22, 0), 1), $A$24:$A$43), AF$69)="BLANK", "BLANK,")</f>
        <v>SHU</v>
      </c>
      <c r="AI81" s="357"/>
      <c r="AJ81" s="257" t="str" cm="1">
        <f t="array" ref="AJ81">_xlfn.IFS(INDEX($B$24:$AM$43,MATCH($A35,$A$24:$A$43,0),AK$69)="A",LOWER($A35),INDEX($B$24:$AM$43,MATCH($A35,$A$24:$A$43,0),AK$69)="H",UPPER($A35),INDEX($B$24:$AM$43,MATCH($A35,$A$24:$A$43,0),AK$69)="BLANK","BLANK")</f>
        <v>MCI</v>
      </c>
      <c r="AK81" s="268" cm="1">
        <f t="array" ref="AK81">IFERROR(INDEX($B$47:$AM$66, MATCH(UPPER(AJ81), $A$47:$A$66,0 ), AK$69), "BLANK")</f>
        <v>4.6970380393925719</v>
      </c>
      <c r="AL81" s="269" cm="1">
        <f t="array" ref="AL81">IFERROR(INDEX($B$47:$AM$66, MATCH(UPPER(AM81), $A$47:$A$66, 0), AK$69), "BLANK")</f>
        <v>2.6076119497053543</v>
      </c>
      <c r="AM81" s="359" t="str" cm="1">
        <f t="array" ref="AM81">_xlfn.IFS(INDEX($B$24:$AM$43, MATCH(INDEX($A$3:$AM$22, MATCH(AJ81, $I$3:$I$22, 0), 1), $A$24:$A$43), AK$69)="H", UPPER(INDEX($A$3:$AM$22, MATCH(AJ81, $I$3:$I$22, 0), 1)), INDEX($B$24:$AM$43, MATCH(INDEX($A$3:$AM$22, MATCH(AJ81, $I$3:$I$22, 0), 1), $A$24:$A$43), AK$69)="A", LOWER(INDEX($A$3:$AM$22, MATCH(AJ81, $I$3:$I$22, 0), 1)), INDEX($B$24:$AM$43, MATCH(INDEX($A$3:$AM$22, MATCH(AJ81, $I$3:$I$22, 0), 1), $A$24:$A$43), AK$69)="BLANK", "BLANK,")</f>
        <v>liv</v>
      </c>
      <c r="AN81" s="357"/>
      <c r="AO81" s="257" t="str" cm="1">
        <f t="array" ref="AO81">_xlfn.IFS(INDEX($B$24:$AM$43,MATCH($A35,$A$24:$A$43,0),AP$69)="A",LOWER($A35),INDEX($B$24:$AM$43,MATCH($A35,$A$24:$A$43,0),AP$69)="H",UPPER($A35),INDEX($B$24:$AM$43,MATCH($A35,$A$24:$A$43,0),AP$69)="BLANK","BLANK")</f>
        <v>mci</v>
      </c>
      <c r="AP81" s="268" cm="1">
        <f t="array" ref="AP81">IFERROR(INDEX($B$47:$AM$66, MATCH(UPPER(AO81), $A$47:$A$66,0 ), AP$69), "BLANK")</f>
        <v>7.4885496183206115</v>
      </c>
      <c r="AQ81" s="269" cm="1">
        <f t="array" ref="AQ81">IFERROR(INDEX($B$47:$AM$66, MATCH(UPPER(AR81), $A$47:$A$66, 0), AP$69), "BLANK")</f>
        <v>1.6551140077140467</v>
      </c>
      <c r="AR81" s="359" t="str" cm="1">
        <f t="array" ref="AR81">_xlfn.IFS(INDEX($B$24:$AM$43, MATCH(INDEX($A$3:$AM$22, MATCH(AO81, $J$3:$J$22, 0), 1), $A$24:$A$43), AP$69)="H", UPPER(INDEX($A$3:$AM$22, MATCH(AO81, $J$3:$J$22, 0), 1)), INDEX($B$24:$AM$43, MATCH(INDEX($A$3:$AM$22, MATCH(AO81, $J$3:$J$22, 0), 1), $A$24:$A$43), AP$69)="A", LOWER(INDEX($A$3:$AM$22, MATCH(AO81, $J$3:$J$22, 0), 1)), INDEX($B$24:$AM$43, MATCH(INDEX($A$3:$AM$22, MATCH(AO81, $J$3:$J$22, 0), 1), $A$24:$A$43), AP$69)="BLANK", "BLANK,")</f>
        <v>TOT</v>
      </c>
      <c r="AS81" s="357"/>
      <c r="AT81" s="257" t="str" cm="1">
        <f t="array" ref="AT81">_xlfn.IFS(INDEX($B$24:$AM$43,MATCH($A35,$A$24:$A$43,0),AU$69)="A",LOWER($A35),INDEX($B$24:$AM$43,MATCH($A35,$A$24:$A$43,0),AU$69)="H",UPPER($A35),INDEX($B$24:$AM$43,MATCH($A35,$A$24:$A$43,0),AU$69)="BLANK","BLANK")</f>
        <v>MCI</v>
      </c>
      <c r="AU81" s="268" cm="1">
        <f t="array" ref="AU81">IFERROR(INDEX($B$47:$AM$66, MATCH(UPPER(AT81), $A$47:$A$66,0 ), AU$69), "BLANK")</f>
        <v>6.0483397522639741</v>
      </c>
      <c r="AV81" s="269" cm="1">
        <f t="array" ref="AV81">IFERROR(INDEX($B$47:$AM$66, MATCH(UPPER(AW81), $A$47:$A$66, 0), AU$69), "BLANK")</f>
        <v>1.4048782025021271</v>
      </c>
      <c r="AW81" s="359" t="str" cm="1">
        <f t="array" ref="AW81">_xlfn.IFS(INDEX($B$24:$AM$43, MATCH(INDEX($A$3:$AM$22, MATCH(AT81, $K$3:$K$22, 0), 1), $A$24:$A$43), AU$69)="H", UPPER(INDEX($A$3:$AM$22, MATCH(AT81, $K$3:$K$22, 0), 1)), INDEX($B$24:$AM$43, MATCH(INDEX($A$3:$AM$22, MATCH(AT81, $K$3:$K$22, 0), 1), $A$24:$A$43), AU$69)="A", LOWER(INDEX($A$3:$AM$22, MATCH(AT81, $K$3:$K$22, 0), 1)), INDEX($B$24:$AM$43, MATCH(INDEX($A$3:$AM$22, MATCH(AT81, $K$3:$K$22, 0), 1), $A$24:$A$43), AU$69)="BLANK", "BLANK,")</f>
        <v>bur</v>
      </c>
      <c r="AX81" s="357"/>
      <c r="AY81" s="257" t="str" cm="1">
        <f t="array" ref="AY81">_xlfn.IFS(INDEX($B$24:$AM$43,MATCH($A35,$A$24:$A$43,0),AZ$69)="A",LOWER($A35),INDEX($B$24:$AM$43,MATCH($A35,$A$24:$A$43,0),AZ$69)="H",UPPER($A35),INDEX($B$24:$AM$43,MATCH($A35,$A$24:$A$43,0),AZ$69)="BLANK","BLANK")</f>
        <v>MCI</v>
      </c>
      <c r="AZ81" s="268" cm="1">
        <f t="array" ref="AZ81">IFERROR(INDEX($B$47:$AM$66, MATCH(UPPER(AY81), $A$47:$A$66,0 ), AZ$69), "BLANK")</f>
        <v>9.5115020297699591</v>
      </c>
      <c r="BA81" s="269" cm="1">
        <f t="array" ref="BA81">IFERROR(INDEX($B$47:$AM$66, MATCH(UPPER(BB81), $A$47:$A$66, 0), AZ$69), "BLANK")</f>
        <v>1.2922131534995114</v>
      </c>
      <c r="BB81" s="359" t="str" cm="1">
        <f t="array" ref="BB81">_xlfn.IFS(INDEX($B$24:$AM$43, MATCH(INDEX($A$3:$AM$22, MATCH(AY81, $L$3:$L$22, 0), 1), $A$24:$A$43), AZ$69)="H", UPPER(INDEX($A$3:$AM$22, MATCH(AY81, $L$3:$L$22, 0), 1)), INDEX($B$24:$AM$43, MATCH(INDEX($A$3:$AM$22, MATCH(AY81, $L$3:$L$22, 0), 1), $A$24:$A$43), AZ$69)="A", LOWER(INDEX($A$3:$AM$22, MATCH(AY81, $L$3:$L$22, 0), 1)), INDEX($B$24:$AM$43, MATCH(INDEX($A$3:$AM$22, MATCH(AY81, $L$3:$L$22, 0), 1), $A$24:$A$43), AZ$69)="BLANK", "BLANK,")</f>
        <v>ful</v>
      </c>
      <c r="BC81" s="357"/>
      <c r="BD81" s="257" t="str" cm="1">
        <f t="array" ref="BD81">_xlfn.IFS(INDEX($B$24:$AM$43,MATCH($A35,$A$24:$A$43,0),BE$69)="A",LOWER($A35),INDEX($B$24:$AM$43,MATCH($A35,$A$24:$A$43,0),BE$69)="H",UPPER($A35),INDEX($B$24:$AM$43,MATCH($A35,$A$24:$A$43,0),BE$69)="BLANK","BLANK")</f>
        <v>mci</v>
      </c>
      <c r="BE81" s="268" cm="1">
        <f t="array" ref="BE81">IFERROR(INDEX($B$47:$AM$66, MATCH(UPPER(BD81), $A$47:$A$66,0 ), BE$69), "BLANK")</f>
        <v>5.4049586776859515</v>
      </c>
      <c r="BF81" s="269" cm="1">
        <f t="array" ref="BF81">IFERROR(INDEX($B$47:$AM$66, MATCH(UPPER(BG81), $A$47:$A$66, 0), BE$69), "BLANK")</f>
        <v>2.5968168052065215</v>
      </c>
      <c r="BG81" s="359" t="str" cm="1">
        <f t="array" ref="BG81">_xlfn.IFS(INDEX($B$24:$AM$43, MATCH(INDEX($A$3:$AM$22, MATCH(BD81, $M$3:$M$22, 0), 1), $A$24:$A$43), BE$69)="H", UPPER(INDEX($A$3:$AM$22, MATCH(BD81, $M$3:$M$22, 0), 1)), INDEX($B$24:$AM$43, MATCH(INDEX($A$3:$AM$22, MATCH(BD81, $M$3:$M$22, 0), 1), $A$24:$A$43), BE$69)="A", LOWER(INDEX($A$3:$AM$22, MATCH(BD81, $M$3:$M$22, 0), 1)), INDEX($B$24:$AM$43, MATCH(INDEX($A$3:$AM$22, MATCH(BD81, $M$3:$M$22, 0), 1), $A$24:$A$43), BE$69)="BLANK", "BLANK,")</f>
        <v>MUN</v>
      </c>
      <c r="BH81" s="357"/>
      <c r="BI81" s="257" t="str" cm="1">
        <f t="array" ref="BI81">_xlfn.IFS(INDEX($B$24:$AM$43,MATCH($A35,$A$24:$A$43,0),BJ$69)="A",LOWER($A35),INDEX($B$24:$AM$43,MATCH($A35,$A$24:$A$43,0),BJ$69)="H",UPPER($A35),INDEX($B$24:$AM$43,MATCH($A35,$A$24:$A$43,0),BJ$69)="BLANK","BLANK")</f>
        <v>MCI</v>
      </c>
      <c r="BJ81" s="268" cm="1">
        <f t="array" ref="BJ81">IFERROR(INDEX($B$47:$AM$66, MATCH(UPPER(BI81), $A$47:$A$66,0 ), BJ$69), "BLANK")</f>
        <v>9.5115020297699591</v>
      </c>
      <c r="BK81" s="269" cm="1">
        <f t="array" ref="BK81">IFERROR(INDEX($B$47:$AM$66, MATCH(UPPER(BL81), $A$47:$A$66, 0), BJ$69), "BLANK")</f>
        <v>1.2922131534995114</v>
      </c>
      <c r="BL81" s="359" t="str" cm="1">
        <f t="array" ref="BL81">_xlfn.IFS(INDEX($B$24:$AM$43, MATCH(INDEX($A$3:$AM$22, MATCH(BI81, $N$3:$N$22, 0), 1), $A$24:$A$43), BJ$69)="H", UPPER(INDEX($A$3:$AM$22, MATCH(BI81, $N$3:$N$22, 0), 1)), INDEX($B$24:$AM$43, MATCH(INDEX($A$3:$AM$22, MATCH(BI81, $N$3:$N$22, 0), 1), $A$24:$A$43), BJ$69)="A", LOWER(INDEX($A$3:$AM$22, MATCH(BI81, $N$3:$N$22, 0), 1)), INDEX($B$24:$AM$43, MATCH(INDEX($A$3:$AM$22, MATCH(BI81, $N$3:$N$22, 0), 1), $A$24:$A$43), BJ$69)="BLANK", "BLANK,")</f>
        <v>wba</v>
      </c>
      <c r="BM81" s="357"/>
      <c r="BN81" s="257" t="str" cm="1">
        <f t="array" ref="BN81">_xlfn.IFS(INDEX($B$24:$AM$43,MATCH($A35,$A$24:$A$43,0),BO$69)="A",LOWER($A35),INDEX($B$24:$AM$43,MATCH($A35,$A$24:$A$43,0),BO$69)="H",UPPER($A35),INDEX($B$24:$AM$43,MATCH($A35,$A$24:$A$43,0),BO$69)="BLANK","BLANK")</f>
        <v>mci</v>
      </c>
      <c r="BO81" s="268" cm="1">
        <f t="array" ref="BO81">IFERROR(INDEX($B$47:$AM$66, MATCH(UPPER(BN81), $A$47:$A$66,0 ), BO$69), "BLANK")</f>
        <v>7.3154362416107386</v>
      </c>
      <c r="BP81" s="269" cm="1">
        <f t="array" ref="BP81">IFERROR(INDEX($B$47:$AM$66, MATCH(UPPER(BQ81), $A$47:$A$66, 0), BO$69), "BLANK")</f>
        <v>1.8042169506503554</v>
      </c>
      <c r="BQ81" s="359" t="str" cm="1">
        <f t="array" ref="BQ81">_xlfn.IFS(INDEX($B$24:$AM$43, MATCH(INDEX($A$3:$AM$22, MATCH(BN81, $O$3:$O$22, 0), 1), $A$24:$A$43), BO$69)="H", UPPER(INDEX($A$3:$AM$22, MATCH(BN81, $O$3:$O$22, 0), 1)), INDEX($B$24:$AM$43, MATCH(INDEX($A$3:$AM$22, MATCH(BN81, $O$3:$O$22, 0), 1), $A$24:$A$43), BO$69)="A", LOWER(INDEX($A$3:$AM$22, MATCH(BN81, $O$3:$O$22, 0), 1)), INDEX($B$24:$AM$43, MATCH(INDEX($A$3:$AM$22, MATCH(BN81, $O$3:$O$22, 0), 1), $A$24:$A$43), BO$69)="BLANK", "BLANK,")</f>
        <v>SOU</v>
      </c>
      <c r="BR81" s="357"/>
      <c r="BS81" s="257" t="str" cm="1">
        <f t="array" ref="BS81">_xlfn.IFS(INDEX($B$24:$AM$43,MATCH($A35,$A$24:$A$43,0),BT$69)="A",LOWER($A35),INDEX($B$24:$AM$43,MATCH($A35,$A$24:$A$43,0),BT$69)="H",UPPER($A35),INDEX($B$24:$AM$43,MATCH($A35,$A$24:$A$43,0),BT$69)="BLANK","BLANK")</f>
        <v>MCI</v>
      </c>
      <c r="BT81" s="268" cm="1">
        <f t="array" ref="BT81">IFERROR(INDEX($B$47:$AM$66, MATCH(UPPER(BS81), $A$47:$A$66,0 ), BT$69), "BLANK")</f>
        <v>6.9378014805380888</v>
      </c>
      <c r="BU81" s="269" cm="1">
        <f t="array" ref="BU81">IFERROR(INDEX($B$47:$AM$66, MATCH(UPPER(BV81), $A$47:$A$66, 0), BT$69), "BLANK")</f>
        <v>1.7827183058645575</v>
      </c>
      <c r="BV81" s="359" t="str" cm="1">
        <f t="array" ref="BV81">_xlfn.IFS(INDEX($B$24:$AM$43, MATCH(INDEX($A$3:$AM$22, MATCH(BS81, $P$3:$P$22, 0), 1), $A$24:$A$43), BT$69)="H", UPPER(INDEX($A$3:$AM$22, MATCH(BS81, $P$3:$P$22, 0), 1)), INDEX($B$24:$AM$43, MATCH(INDEX($A$3:$AM$22, MATCH(BS81, $P$3:$P$22, 0), 1), $A$24:$A$43), BT$69)="A", LOWER(INDEX($A$3:$AM$22, MATCH(BS81, $P$3:$P$22, 0), 1)), INDEX($B$24:$AM$43, MATCH(INDEX($A$3:$AM$22, MATCH(BS81, $P$3:$P$22, 0), 1), $A$24:$A$43), BT$69)="BLANK", "BLANK,")</f>
        <v>new</v>
      </c>
      <c r="BW81" s="357"/>
      <c r="BX81" s="257" t="str" cm="1">
        <f t="array" ref="BX81">_xlfn.IFS(INDEX($B$24:$AM$43,MATCH($A35,$A$24:$A$43,0),BY$69)="A",LOWER($A35),INDEX($B$24:$AM$43,MATCH($A35,$A$24:$A$43,0),BY$69)="H",UPPER($A35),INDEX($B$24:$AM$43,MATCH($A35,$A$24:$A$43,0),BY$69)="BLANK","BLANK")</f>
        <v>mci</v>
      </c>
      <c r="BY81" s="268" cm="1">
        <f t="array" ref="BY81">IFERROR(INDEX($B$47:$AM$66, MATCH(UPPER(BX81), $A$47:$A$66,0 ), BY$69), "BLANK")</f>
        <v>7.0830324909747304</v>
      </c>
      <c r="BZ81" s="269" cm="1">
        <f t="array" ref="BZ81">IFERROR(INDEX($B$47:$AM$66, MATCH(UPPER(CA81), $A$47:$A$66, 0), BY$69), "BLANK")</f>
        <v>2.1430872755056019</v>
      </c>
      <c r="CA81" s="359" t="str" cm="1">
        <f t="array" ref="CA81">_xlfn.IFS(INDEX($B$24:$AM$43, MATCH(INDEX($A$3:$AM$22, MATCH(BX81, $Q$3:$Q$22, 0), 1), $A$24:$A$43), BY$69)="H", UPPER(INDEX($A$3:$AM$22, MATCH(BX81, $Q$3:$Q$22, 0), 1)), INDEX($B$24:$AM$43, MATCH(INDEX($A$3:$AM$22, MATCH(BX81, $Q$3:$Q$22, 0), 1), $A$24:$A$43), BY$69)="A", LOWER(INDEX($A$3:$AM$22, MATCH(BX81, $Q$3:$Q$22, 0), 1)), INDEX($B$24:$AM$43, MATCH(INDEX($A$3:$AM$22, MATCH(BX81, $Q$3:$Q$22, 0), 1), $A$24:$A$43), BY$69)="BLANK", "BLANK,")</f>
        <v>EVE</v>
      </c>
      <c r="CB81" s="357"/>
      <c r="CC81" s="257" t="str" cm="1">
        <f t="array" ref="CC81">_xlfn.IFS(INDEX($B$24:$AM$43,MATCH($A35,$A$24:$A$43,0),CD$69)="A",LOWER($A35),INDEX($B$24:$AM$43,MATCH($A35,$A$24:$A$43,0),CD$69)="H",UPPER($A35),INDEX($B$24:$AM$43,MATCH($A35,$A$24:$A$43,0),CD$69)="BLANK","BLANK")</f>
        <v>mci</v>
      </c>
      <c r="CD81" s="268" cm="1">
        <f t="array" ref="CD81">IFERROR(INDEX($B$47:$AM$66, MATCH(UPPER(CC81), $A$47:$A$66,0 ), CD$69), "BLANK")</f>
        <v>3.955645161290323</v>
      </c>
      <c r="CE81" s="269" cm="1">
        <f t="array" ref="CE81">IFERROR(INDEX($B$47:$AM$66, MATCH(UPPER(CF81), $A$47:$A$66, 0), CD$69), "BLANK")</f>
        <v>3.1632653061224496</v>
      </c>
      <c r="CF81" s="359" t="str" cm="1">
        <f t="array" ref="CF81">_xlfn.IFS(INDEX($B$24:$AM$43, MATCH(INDEX($A$3:$AM$22, MATCH(CC81, $R$3:$R$22, 0), 1), $A$24:$A$43), CD$69)="H", UPPER(INDEX($A$3:$AM$22, MATCH(CC81, $R$3:$R$22, 0), 1)), INDEX($B$24:$AM$43, MATCH(INDEX($A$3:$AM$22, MATCH(CC81, $R$3:$R$22, 0), 1), $A$24:$A$43), CD$69)="A", LOWER(INDEX($A$3:$AM$22, MATCH(CC81, $R$3:$R$22, 0), 1)), INDEX($B$24:$AM$43, MATCH(INDEX($A$3:$AM$22, MATCH(CC81, $R$3:$R$22, 0), 1), $A$24:$A$43), CD$69)="BLANK", "BLANK,")</f>
        <v>CHE</v>
      </c>
      <c r="CG81" s="357"/>
      <c r="CH81" s="257" t="str" cm="1">
        <f t="array" ref="CH81">_xlfn.IFS(INDEX($B$24:$AM$43,MATCH($A35,$A$24:$A$43,0),CI$69)="A",LOWER($A35),INDEX($B$24:$AM$43,MATCH($A35,$A$24:$A$43,0),CI$69)="H",UPPER($A35),INDEX($B$24:$AM$43,MATCH($A35,$A$24:$A$43,0),CI$69)="BLANK","BLANK")</f>
        <v>MCI</v>
      </c>
      <c r="CI81" s="268" cm="1">
        <f t="array" ref="CI81">IFERROR(INDEX($B$47:$AM$66, MATCH(UPPER(CH81), $A$47:$A$66,0 ), CI$69), "BLANK")</f>
        <v>4.5362548141979806</v>
      </c>
      <c r="CJ81" s="269" cm="1">
        <f t="array" ref="CJ81">IFERROR(INDEX($B$47:$AM$66, MATCH(UPPER(CK81), $A$47:$A$66, 0), CI$69), "BLANK")</f>
        <v>1.8514165064759083</v>
      </c>
      <c r="CK81" s="359" t="str" cm="1">
        <f t="array" ref="CK81">_xlfn.IFS(INDEX($B$24:$AM$43, MATCH(INDEX($A$3:$AM$22, MATCH(CH81, $S$3:$S$22, 0), 1), $A$24:$A$43), CI$69)="H", UPPER(INDEX($A$3:$AM$22, MATCH(CH81, $S$3:$S$22, 0), 1)), INDEX($B$24:$AM$43, MATCH(INDEX($A$3:$AM$22, MATCH(CH81, $S$3:$S$22, 0), 1), $A$24:$A$43), CI$69)="A", LOWER(INDEX($A$3:$AM$22, MATCH(CH81, $S$3:$S$22, 0), 1)), INDEX($B$24:$AM$43, MATCH(INDEX($A$3:$AM$22, MATCH(CH81, $S$3:$S$22, 0), 1), $A$24:$A$43), CI$69)="BLANK", "BLANK,")</f>
        <v>bha</v>
      </c>
      <c r="CL81" s="357"/>
      <c r="CM81" s="257" t="str" cm="1">
        <f t="array" ref="CM81">_xlfn.IFS(INDEX($B$24:$AM$43,MATCH($A35,$A$24:$A$43,0),CN$69)="A",LOWER($A35),INDEX($B$24:$AM$43,MATCH($A35,$A$24:$A$43,0),CN$69)="H",UPPER($A35),INDEX($B$24:$AM$43,MATCH($A35,$A$24:$A$43,0),CN$69)="BLANK","BLANK")</f>
        <v>MCI</v>
      </c>
      <c r="CN81" s="268" cm="1">
        <f t="array" ref="CN81">IFERROR(INDEX($B$47:$AM$66, MATCH(UPPER(CM81), $A$47:$A$66,0 ), CN$69), "BLANK")</f>
        <v>8.0893432900649849</v>
      </c>
      <c r="CO81" s="269" cm="1">
        <f t="array" ref="CO81">IFERROR(INDEX($B$47:$AM$66, MATCH(UPPER(CP81), $A$47:$A$66, 0), CN$69), "BLANK")</f>
        <v>1.2922131534995114</v>
      </c>
      <c r="CP81" s="359" t="str" cm="1">
        <f t="array" ref="CP81">_xlfn.IFS(INDEX($B$24:$AM$43, MATCH(INDEX($A$3:$AM$22, MATCH(CM81, $T$3:$T$22, 0), 1), $A$24:$A$43), CN$69)="H", UPPER(INDEX($A$3:$AM$22, MATCH(CM81, $T$3:$T$22, 0), 1)), INDEX($B$24:$AM$43, MATCH(INDEX($A$3:$AM$22, MATCH(CM81, $T$3:$T$22, 0), 1), $A$24:$A$43), CN$69)="A", LOWER(INDEX($A$3:$AM$22, MATCH(CM81, $T$3:$T$22, 0), 1)), INDEX($B$24:$AM$43, MATCH(INDEX($A$3:$AM$22, MATCH(CM81, $T$3:$T$22, 0), 1), $A$24:$A$43), CN$69)="BLANK", "BLANK,")</f>
        <v>cry</v>
      </c>
      <c r="CQ81" s="357"/>
      <c r="CR81" s="257" t="str" cm="1">
        <f t="array" ref="CR81">_xlfn.IFS(INDEX($B$24:$AM$43,MATCH($A35,$A$24:$A$43,0),CS$69)="A",LOWER($A35),INDEX($B$24:$AM$43,MATCH($A35,$A$24:$A$43,0),CS$69)="H",UPPER($A35),INDEX($B$24:$AM$43,MATCH($A35,$A$24:$A$43,0),CS$69)="BLANK","BLANK")</f>
        <v>mci</v>
      </c>
      <c r="CS81" s="268" cm="1">
        <f t="array" ref="CS81">IFERROR(INDEX($B$47:$AM$66, MATCH(UPPER(CR81), $A$47:$A$66,0 ), CS$69), "BLANK")</f>
        <v>10</v>
      </c>
      <c r="CT81" s="269" cm="1">
        <f t="array" ref="CT81">IFERROR(INDEX($B$47:$AM$66, MATCH(UPPER(CU81), $A$47:$A$66, 0), CS$69), "BLANK")</f>
        <v>0.94255889094474088</v>
      </c>
      <c r="CU81" s="359" t="str" cm="1">
        <f t="array" ref="CU81">_xlfn.IFS(INDEX($B$24:$AM$43, MATCH(INDEX($A$3:$AM$22, MATCH(CR81, $U$3:$U$22, 0), 1), $A$24:$A$43), CS$69)="H", UPPER(INDEX($A$3:$AM$22, MATCH(CR81, $U$3:$U$22, 0), 1)), INDEX($B$24:$AM$43, MATCH(INDEX($A$3:$AM$22, MATCH(CR81, $U$3:$U$22, 0), 1), $A$24:$A$43), CS$69)="A", LOWER(INDEX($A$3:$AM$22, MATCH(CR81, $U$3:$U$22, 0), 1)), INDEX($B$24:$AM$43, MATCH(INDEX($A$3:$AM$22, MATCH(CR81, $U$3:$U$22, 0), 1), $A$24:$A$43), CS$69)="BLANK", "BLANK,")</f>
        <v>WBA</v>
      </c>
      <c r="CV81" s="357"/>
      <c r="CW81" s="257" t="str" cm="1">
        <f t="array" ref="CW81">_xlfn.IFS(INDEX($B$24:$AM$43,MATCH($A35,$A$24:$A$43,0),CX$69)="A",LOWER($A35),INDEX($B$24:$AM$43,MATCH($A35,$A$24:$A$43,0),CX$69)="H",UPPER($A35),INDEX($B$24:$AM$43,MATCH($A35,$A$24:$A$43,0),CX$69)="BLANK","BLANK")</f>
        <v>MCI</v>
      </c>
      <c r="CX81" s="268" cm="1">
        <f t="array" ref="CX81">IFERROR(INDEX($B$47:$AM$66, MATCH(UPPER(CW81), $A$47:$A$66,0 ), CX$69), "BLANK")</f>
        <v>7.800438172562667</v>
      </c>
      <c r="CY81" s="269" cm="1">
        <f t="array" ref="CY81">IFERROR(INDEX($B$47:$AM$66, MATCH(UPPER(CZ81), $A$47:$A$66, 0), CX$69), "BLANK")</f>
        <v>1.3293101818296409</v>
      </c>
      <c r="CZ81" s="359" t="str" cm="1">
        <f t="array" ref="CZ81">_xlfn.IFS(INDEX($B$24:$AM$43, MATCH(INDEX($A$3:$AM$22, MATCH(CW81, $V$3:$V$22, 0), 1), $A$24:$A$43), CX$69)="H", UPPER(INDEX($A$3:$AM$22, MATCH(CW81, $V$3:$V$22, 0), 1)), INDEX($B$24:$AM$43, MATCH(INDEX($A$3:$AM$22, MATCH(CW81, $V$3:$V$22, 0), 1), $A$24:$A$43), CX$69)="A", LOWER(INDEX($A$3:$AM$22, MATCH(CW81, $V$3:$V$22, 0), 1)), INDEX($B$24:$AM$43, MATCH(INDEX($A$3:$AM$22, MATCH(CW81, $V$3:$V$22, 0), 1), $A$24:$A$43), CX$69)="BLANK", "BLANK,")</f>
        <v>shu</v>
      </c>
      <c r="DA81" s="357"/>
      <c r="DB81" s="257" t="str" cm="1">
        <f t="array" ref="DB81">_xlfn.IFS(INDEX($B$24:$AM$43,MATCH($A35,$A$24:$A$43,0),DC$69)="A",LOWER($A35),INDEX($B$24:$AM$43,MATCH($A35,$A$24:$A$43,0),DC$69)="H",UPPER($A35),INDEX($B$24:$AM$43,MATCH($A35,$A$24:$A$43,0),DC$69)="BLANK","BLANK")</f>
        <v>mci</v>
      </c>
      <c r="DC81" s="268" cm="1">
        <f t="array" ref="DC81">IFERROR(INDEX($B$47:$AM$66, MATCH(UPPER(DB81), $A$47:$A$66,0 ), DC$69), "BLANK")</f>
        <v>9.9090909090909083</v>
      </c>
      <c r="DD81" s="269" cm="1">
        <f t="array" ref="DD81">IFERROR(INDEX($B$47:$AM$66, MATCH(UPPER(DE81), $A$47:$A$66, 0), DC$69), "BLANK")</f>
        <v>2.2112893872027839</v>
      </c>
      <c r="DE81" s="359" t="str" cm="1">
        <f t="array" ref="DE81">_xlfn.IFS(INDEX($B$24:$AM$43, MATCH(INDEX($A$3:$AM$22, MATCH(DB81, $W$3:$W$22, 0), 1), $A$24:$A$43), DC$69)="H", UPPER(INDEX($A$3:$AM$22, MATCH(DB81, $W$3:$W$22, 0), 1)), INDEX($B$24:$AM$43, MATCH(INDEX($A$3:$AM$22, MATCH(DB81, $W$3:$W$22, 0), 1), $A$24:$A$43), DC$69)="A", LOWER(INDEX($A$3:$AM$22, MATCH(DB81, $W$3:$W$22, 0), 1)), INDEX($B$24:$AM$43, MATCH(INDEX($A$3:$AM$22, MATCH(DB81, $W$3:$W$22, 0), 1), $A$24:$A$43), DC$69)="BLANK", "BLANK,")</f>
        <v>BUR</v>
      </c>
      <c r="DF81" s="357"/>
      <c r="DG81" s="257" t="str" cm="1">
        <f t="array" ref="DG81">_xlfn.IFS(INDEX($B$24:$AM$43,MATCH($A35,$A$24:$A$43,0),DH$69)="A",LOWER($A35),INDEX($B$24:$AM$43,MATCH($A35,$A$24:$A$43,0),DH$69)="H",UPPER($A35),INDEX($B$24:$AM$43,MATCH($A35,$A$24:$A$43,0),DH$69)="BLANK","BLANK")</f>
        <v>mci</v>
      </c>
      <c r="DH81" s="268" cm="1">
        <f t="array" ref="DH81">IFERROR(INDEX($B$47:$AM$66, MATCH(UPPER(DG81), $A$47:$A$66,0 ), DH$69), "BLANK")</f>
        <v>5.1781472684085514</v>
      </c>
      <c r="DI81" s="269" cm="1">
        <f t="array" ref="DI81">IFERROR(INDEX($B$47:$AM$66, MATCH(UPPER(DJ81), $A$47:$A$66, 0), DH$69), "BLANK")</f>
        <v>2.6581701692855764</v>
      </c>
      <c r="DJ81" s="359" t="str" cm="1">
        <f t="array" ref="DJ81">_xlfn.IFS(INDEX($B$24:$AM$43, MATCH(INDEX($A$3:$AM$22, MATCH(DG81, $X$3:$X$22, 0), 1), $A$24:$A$43), DH$69)="H", UPPER(INDEX($A$3:$AM$22, MATCH(DG81, $X$3:$X$22, 0), 1)), INDEX($B$24:$AM$43, MATCH(INDEX($A$3:$AM$22, MATCH(DG81, $X$3:$X$22, 0), 1), $A$24:$A$43), DH$69)="A", LOWER(INDEX($A$3:$AM$22, MATCH(DG81, $X$3:$X$22, 0), 1)), INDEX($B$24:$AM$43, MATCH(INDEX($A$3:$AM$22, MATCH(DG81, $X$3:$X$22, 0), 1), $A$24:$A$43), DH$69)="BLANK", "BLANK,")</f>
        <v>LIV</v>
      </c>
      <c r="DK81" s="357"/>
      <c r="DL81" s="257" t="str" cm="1">
        <f t="array" ref="DL81">_xlfn.IFS(INDEX($B$24:$AM$43,MATCH($A35,$A$24:$A$43,0),DM$69)="A",LOWER($A35),INDEX($B$24:$AM$43,MATCH($A35,$A$24:$A$43,0),DM$69)="H",UPPER($A35),INDEX($B$24:$AM$43,MATCH($A35,$A$24:$A$43,0),DM$69)="BLANK","BLANK")</f>
        <v>MCI</v>
      </c>
      <c r="DM81" s="268" cm="1">
        <f t="array" ref="DM81">IFERROR(INDEX($B$47:$AM$66, MATCH(UPPER(DL81), $A$47:$A$66,0 ), DM$69), "BLANK")</f>
        <v>5.2629462369097491</v>
      </c>
      <c r="DN81" s="269" cm="1">
        <f t="array" ref="DN81">IFERROR(INDEX($B$47:$AM$66, MATCH(UPPER(DO81), $A$47:$A$66, 0), DM$69), "BLANK")</f>
        <v>2.2335502473765474</v>
      </c>
      <c r="DO81" s="359" t="str" cm="1">
        <f t="array" ref="DO81">_xlfn.IFS(INDEX($B$24:$AM$43, MATCH(INDEX($A$3:$AM$22, MATCH(DL81, $Y$3:$Y$22, 0), 1), $A$24:$A$43), DM$69)="H", UPPER(INDEX($A$3:$AM$22, MATCH(DL81, $Y$3:$Y$22, 0), 1)), INDEX($B$24:$AM$43, MATCH(INDEX($A$3:$AM$22, MATCH(DL81, $Y$3:$Y$22, 0), 1), $A$24:$A$43), DM$69)="A", LOWER(INDEX($A$3:$AM$22, MATCH(DL81, $Y$3:$Y$22, 0), 1)), INDEX($B$24:$AM$43, MATCH(INDEX($A$3:$AM$22, MATCH(DL81, $Y$3:$Y$22, 0), 1), $A$24:$A$43), DM$69)="BLANK", "BLANK,")</f>
        <v>tot</v>
      </c>
      <c r="DP81" s="357"/>
      <c r="DQ81" s="257" t="str" cm="1">
        <f t="array" ref="DQ81">_xlfn.IFS(INDEX($B$24:$AM$43,MATCH($A35,$A$24:$A$43,0),DR$69)="A",LOWER($A35),INDEX($B$24:$AM$43,MATCH($A35,$A$24:$A$43,0),DR$69)="H",UPPER($A35),INDEX($B$24:$AM$43,MATCH($A35,$A$24:$A$43,0),DR$69)="BLANK","BLANK")</f>
        <v>mci</v>
      </c>
      <c r="DR81" s="268" cm="1">
        <f t="array" ref="DR81">IFERROR(INDEX($B$47:$AM$66, MATCH(UPPER(DQ81), $A$47:$A$66,0 ), DR$69), "BLANK")</f>
        <v>8.9711934156378597</v>
      </c>
      <c r="DS81" s="269" cm="1">
        <f t="array" ref="DS81">IFERROR(INDEX($B$47:$AM$66, MATCH(UPPER(DT81), $A$47:$A$66, 0), DR$69), "BLANK")</f>
        <v>2.061044986330121</v>
      </c>
      <c r="DT81" s="359" t="str" cm="1">
        <f t="array" ref="DT81">_xlfn.IFS(INDEX($B$24:$AM$43, MATCH(INDEX($A$3:$AM$22, MATCH(DQ81, $Z$3:$Z$22, 0), 1), $A$24:$A$43), DR$69)="H", UPPER(INDEX($A$3:$AM$22, MATCH(DQ81, $Z$3:$Z$22, 0), 1)), INDEX($B$24:$AM$43, MATCH(INDEX($A$3:$AM$22, MATCH(DQ81, $Z$3:$Z$22, 0), 1), $A$24:$A$43), DR$69)="A", LOWER(INDEX($A$3:$AM$22, MATCH(DQ81, $Z$3:$Z$22, 0), 1)), INDEX($B$24:$AM$43, MATCH(INDEX($A$3:$AM$22, MATCH(DQ81, $Z$3:$Z$22, 0), 1), $A$24:$A$43), DR$69)="BLANK", "BLANK,")</f>
        <v>ARS</v>
      </c>
      <c r="DU81" s="357"/>
      <c r="DV81" s="257" t="str" cm="1">
        <f t="array" ref="DV81">_xlfn.IFS(INDEX($B$24:$AM$43,MATCH($A35,$A$24:$A$43,0),DW$69)="A",LOWER($A35),INDEX($B$24:$AM$43,MATCH($A35,$A$24:$A$43,0),DW$69)="H",UPPER($A35),INDEX($B$24:$AM$43,MATCH($A35,$A$24:$A$43,0),DW$69)="BLANK","BLANK")</f>
        <v>MCI</v>
      </c>
      <c r="DW81" s="268" cm="1">
        <f t="array" ref="DW81">IFERROR(INDEX($B$47:$AM$66, MATCH(UPPER(DV81), $A$47:$A$66,0 ), DW$69), "BLANK")</f>
        <v>6.4099252809319296</v>
      </c>
      <c r="DX81" s="269" cm="1">
        <f t="array" ref="DX81">IFERROR(INDEX($B$47:$AM$66, MATCH(UPPER(DY81), $A$47:$A$66, 0), DW$69), "BLANK")</f>
        <v>2.1090347587684741</v>
      </c>
      <c r="DY81" s="359" t="str" cm="1">
        <f t="array" ref="DY81">_xlfn.IFS(INDEX($B$24:$AM$43, MATCH(INDEX($A$3:$AM$22, MATCH(DV81, $AA$3:$AA$22, 0), 1), $A$24:$A$43), DW$69)="H", UPPER(INDEX($A$3:$AM$22, MATCH(DV81, $AA$3:$AA$22, 0), 1)), INDEX($B$24:$AM$43, MATCH(INDEX($A$3:$AM$22, MATCH(DV81, $AA$3:$AA$22, 0), 1), $A$24:$A$43), DW$69)="A", LOWER(INDEX($A$3:$AM$22, MATCH(DV81, $AA$3:$AA$22, 0), 1)), INDEX($B$24:$AM$43, MATCH(INDEX($A$3:$AM$22, MATCH(DV81, $AA$3:$AA$22, 0), 1), $A$24:$A$43), DW$69)="BLANK", "BLANK,")</f>
        <v>whu</v>
      </c>
      <c r="DZ81" s="357"/>
      <c r="EA81" s="257" t="str" cm="1">
        <f t="array" ref="EA81">_xlfn.IFS(INDEX($B$24:$AM$43,MATCH($A35,$A$24:$A$43,0),EB$69)="A",LOWER($A35),INDEX($B$24:$AM$43,MATCH($A35,$A$24:$A$43,0),EB$69)="H",UPPER($A35),INDEX($B$24:$AM$43,MATCH($A35,$A$24:$A$43,0),EB$69)="BLANK","BLANK")</f>
        <v>MCI</v>
      </c>
      <c r="EB81" s="268" cm="1">
        <f t="array" ref="EB81">IFERROR(INDEX($B$47:$AM$66, MATCH(UPPER(EA81), $A$47:$A$66,0 ), EB$69), "BLANK")</f>
        <v>3.2761840324763187</v>
      </c>
      <c r="EC81" s="269" cm="1">
        <f t="array" ref="EC81">IFERROR(INDEX($B$47:$AM$66, MATCH(UPPER(ED81), $A$47:$A$66, 0), EB$69), "BLANK")</f>
        <v>2.4453124507610378</v>
      </c>
      <c r="ED81" s="359" t="str" cm="1">
        <f t="array" ref="ED81">_xlfn.IFS(INDEX($B$24:$AM$43, MATCH(INDEX($A$3:$AM$22, MATCH(EA81, $AB$3:$AB$22, 0), 1), $A$24:$A$43), EB$69)="H", UPPER(INDEX($A$3:$AM$22, MATCH(EA81, $AB$3:$AB$22, 0), 1)), INDEX($B$24:$AM$43, MATCH(INDEX($A$3:$AM$22, MATCH(EA81, $AB$3:$AB$22, 0), 1), $A$24:$A$43), EB$69)="A", LOWER(INDEX($A$3:$AM$22, MATCH(EA81, $AB$3:$AB$22, 0), 1)), INDEX($B$24:$AM$43, MATCH(INDEX($A$3:$AM$22, MATCH(EA81, $AB$3:$AB$22, 0), 1), $A$24:$A$43), EB$69)="BLANK", "BLANK,")</f>
        <v>mun</v>
      </c>
      <c r="EE81" s="357"/>
      <c r="EF81" s="257" t="str" cm="1">
        <f t="array" ref="EF81">_xlfn.IFS(INDEX($B$24:$AM$43,MATCH($A35,$A$24:$A$43,0),EG$69)="A",LOWER($A35),INDEX($B$24:$AM$43,MATCH($A35,$A$24:$A$43,0),EG$69)="H",UPPER($A35),INDEX($B$24:$AM$43,MATCH($A35,$A$24:$A$43,0),EG$69)="BLANK","BLANK")</f>
        <v>mci</v>
      </c>
      <c r="EG81" s="268" cm="1">
        <f t="array" ref="EG81">IFERROR(INDEX($B$47:$AM$66, MATCH(UPPER(EF81), $A$47:$A$66,0 ), EG$69), "BLANK")</f>
        <v>10</v>
      </c>
      <c r="EH81" s="269" cm="1">
        <f t="array" ref="EH81">IFERROR(INDEX($B$47:$AM$66, MATCH(UPPER(EI81), $A$47:$A$66, 0), EG$69), "BLANK")</f>
        <v>0.94255889094474088</v>
      </c>
      <c r="EI81" s="359" t="str" cm="1">
        <f t="array" ref="EI81">_xlfn.IFS(INDEX($B$24:$AM$43, MATCH(INDEX($A$3:$AM$22, MATCH(EF81, $AC$3:$AC$22, 0), 1), $A$24:$A$43), EG$69)="H", UPPER(INDEX($A$3:$AM$22, MATCH(EF81, $AC$3:$AC$22, 0), 1)), INDEX($B$24:$AM$43, MATCH(INDEX($A$3:$AM$22, MATCH(EF81, $AC$3:$AC$22, 0), 1), $A$24:$A$43), EG$69)="A", LOWER(INDEX($A$3:$AM$22, MATCH(EF81, $AC$3:$AC$22, 0), 1)), INDEX($B$24:$AM$43, MATCH(INDEX($A$3:$AM$22, MATCH(EF81, $AC$3:$AC$22, 0), 1), $A$24:$A$43), EG$69)="BLANK", "BLANK,")</f>
        <v>FUL</v>
      </c>
      <c r="EJ81" s="357"/>
      <c r="EK81" s="257" t="str" cm="1">
        <f t="array" ref="EK81">_xlfn.IFS(INDEX($B$24:$AM$43,MATCH($A35,$A$24:$A$43,0),EL$69)="A",LOWER($A35),INDEX($B$24:$AM$43,MATCH($A35,$A$24:$A$43,0),EL$69)="H",UPPER($A35),INDEX($B$24:$AM$43,MATCH($A35,$A$24:$A$43,0),EL$69)="BLANK","BLANK")</f>
        <v>MCI</v>
      </c>
      <c r="EL81" s="268" cm="1">
        <f t="array" ref="EL81">IFERROR(INDEX($B$47:$AM$66, MATCH(UPPER(EK81), $A$47:$A$66,0 ), EL$69), "BLANK")</f>
        <v>3.8317941900307835</v>
      </c>
      <c r="EM81" s="269" cm="1">
        <f t="array" ref="EM81">IFERROR(INDEX($B$47:$AM$66, MATCH(UPPER(EN81), $A$47:$A$66, 0), EL$69), "BLANK")</f>
        <v>1.7559260076261303</v>
      </c>
      <c r="EN81" s="359" t="str" cm="1">
        <f t="array" ref="EN81">_xlfn.IFS(INDEX($B$24:$AM$43, MATCH(INDEX($A$3:$AM$22, MATCH(EK81, $AD$3:$AD$22, 0), 1), $A$24:$A$43), EL$69)="H", UPPER(INDEX($A$3:$AM$22, MATCH(EK81, $AD$3:$AD$22, 0), 1)), INDEX($B$24:$AM$43, MATCH(INDEX($A$3:$AM$22, MATCH(EK81, $AD$3:$AD$22, 0), 1), $A$24:$A$43), EL$69)="A", LOWER(INDEX($A$3:$AM$22, MATCH(EK81, $AD$3:$AD$22, 0), 1)), INDEX($B$24:$AM$43, MATCH(INDEX($A$3:$AM$22, MATCH(EK81, $AD$3:$AD$22, 0), 1), $A$24:$A$43), EL$69)="BLANK", "BLANK,")</f>
        <v>wol</v>
      </c>
      <c r="EO81" s="357"/>
      <c r="EP81" s="257" t="str" cm="1">
        <f t="array" ref="EP81">_xlfn.IFS(INDEX($B$24:$AM$43,MATCH($A35,$A$24:$A$43,0),EQ$69)="A",LOWER($A35),INDEX($B$24:$AM$43,MATCH($A35,$A$24:$A$43,0),EQ$69)="H",UPPER($A35),INDEX($B$24:$AM$43,MATCH($A35,$A$24:$A$43,0),EQ$69)="BLANK","BLANK")</f>
        <v>mci</v>
      </c>
      <c r="EQ81" s="268" cm="1">
        <f t="array" ref="EQ81">IFERROR(INDEX($B$47:$AM$66, MATCH(UPPER(EP81), $A$47:$A$66,0 ), EQ$69), "BLANK")</f>
        <v>6.7655172413793121</v>
      </c>
      <c r="ER81" s="269" cm="1">
        <f t="array" ref="ER81">IFERROR(INDEX($B$47:$AM$66, MATCH(UPPER(ES81), $A$47:$A$66, 0), EQ$69), "BLANK")</f>
        <v>2.1502213876078176</v>
      </c>
      <c r="ES81" s="359" t="str" cm="1">
        <f t="array" ref="ES81">_xlfn.IFS(INDEX($B$24:$AM$43, MATCH(INDEX($A$3:$AM$22, MATCH(EP81, $AE$3:$AE$22, 0), 1), $A$24:$A$43), EQ$69)="H", UPPER(INDEX($A$3:$AM$22, MATCH(EP81, $AE$3:$AE$22, 0), 1)), INDEX($B$24:$AM$43, MATCH(INDEX($A$3:$AM$22, MATCH(EP81, $AE$3:$AE$22, 0), 1), $A$24:$A$43), EQ$69)="A", LOWER(INDEX($A$3:$AM$22, MATCH(EP81, $AE$3:$AE$22, 0), 1)), INDEX($B$24:$AM$43, MATCH(INDEX($A$3:$AM$22, MATCH(EP81, $AE$3:$AE$22, 0), 1), $A$24:$A$43), EQ$69)="BLANK", "BLANK,")</f>
        <v>LEI</v>
      </c>
      <c r="ET81" s="357"/>
      <c r="EU81" s="257" t="str" cm="1">
        <f t="array" ref="EU81">_xlfn.IFS(INDEX($B$24:$AM$43,MATCH($A35,$A$24:$A$43,0),EV$69)="A",LOWER($A35),INDEX($B$24:$AM$43,MATCH($A35,$A$24:$A$43,0),EV$69)="H",UPPER($A35),INDEX($B$24:$AM$43,MATCH($A35,$A$24:$A$43,0),EV$69)="BLANK","BLANK")</f>
        <v>MCI</v>
      </c>
      <c r="EV81" s="268" cm="1">
        <f t="array" ref="EV81">IFERROR(INDEX($B$47:$AM$66, MATCH(UPPER(EU81), $A$47:$A$66,0 ), EV$69), "BLANK")</f>
        <v>9.5115020297699591</v>
      </c>
      <c r="EW81" s="269" cm="1">
        <f t="array" ref="EW81">IFERROR(INDEX($B$47:$AM$66, MATCH(UPPER(EX81), $A$47:$A$66, 0), EV$69), "BLANK")</f>
        <v>1.2922131534995114</v>
      </c>
      <c r="EX81" s="359" t="str" cm="1">
        <f t="array" ref="EX81">_xlfn.IFS(INDEX($B$24:$AM$43, MATCH(INDEX($A$3:$AM$22, MATCH(EU81, $AF$3:$AF$22, 0), 1), $A$24:$A$43), EV$69)="H", UPPER(INDEX($A$3:$AM$22, MATCH(EU81, $AF$3:$AF$22, 0), 1)), INDEX($B$24:$AM$43, MATCH(INDEX($A$3:$AM$22, MATCH(EU81, $AF$3:$AF$22, 0), 1), $A$24:$A$43), EV$69)="A", LOWER(INDEX($A$3:$AM$22, MATCH(EU81, $AF$3:$AF$22, 0), 1)), INDEX($B$24:$AM$43, MATCH(INDEX($A$3:$AM$22, MATCH(EU81, $AF$3:$AF$22, 0), 1), $A$24:$A$43), EV$69)="BLANK", "BLANK,")</f>
        <v>lee</v>
      </c>
      <c r="EY81" s="357"/>
      <c r="EZ81" s="257" t="str" cm="1">
        <f t="array" ref="EZ81">_xlfn.IFS(INDEX($B$24:$AM$43,MATCH($A35,$A$24:$A$43,0),FA$69)="A",LOWER($A35),INDEX($B$24:$AM$43,MATCH($A35,$A$24:$A$43,0),FA$69)="H",UPPER($A35),INDEX($B$24:$AM$43,MATCH($A35,$A$24:$A$43,0),FA$69)="BLANK","BLANK")</f>
        <v>mci</v>
      </c>
      <c r="FA81" s="268" cm="1">
        <f t="array" ref="FA81">IFERROR(INDEX($B$47:$AM$66, MATCH(UPPER(EZ81), $A$47:$A$66,0 ), FA$69), "BLANK")</f>
        <v>7.4885496183206115</v>
      </c>
      <c r="FB81" s="269" cm="1">
        <f t="array" ref="FB81">IFERROR(INDEX($B$47:$AM$66, MATCH(UPPER(FC81), $A$47:$A$66, 0), FA$69), "BLANK")</f>
        <v>1.610882512680309</v>
      </c>
      <c r="FC81" s="359" t="str" cm="1">
        <f t="array" ref="FC81">_xlfn.IFS(INDEX($B$24:$AM$43, MATCH(INDEX($A$3:$AM$22, MATCH(EZ81, $AG$3:$AG$22, 0), 1), $A$24:$A$43), FA$69)="H", UPPER(INDEX($A$3:$AM$22, MATCH(EZ81, $AG$3:$AG$22, 0), 1)), INDEX($B$24:$AM$43, MATCH(INDEX($A$3:$AM$22, MATCH(EZ81, $AG$3:$AG$22, 0), 1), $A$24:$A$43), FA$69)="A", LOWER(INDEX($A$3:$AM$22, MATCH(EZ81, $AG$3:$AG$22, 0), 1)), INDEX($B$24:$AM$43, MATCH(INDEX($A$3:$AM$22, MATCH(EZ81, $AG$3:$AG$22, 0), 1), $A$24:$A$43), FA$69)="BLANK", "BLANK,")</f>
        <v>AVL</v>
      </c>
      <c r="FD81" s="357"/>
      <c r="FE81" s="257" t="str" cm="1">
        <f t="array" ref="FE81">_xlfn.IFS(INDEX($B$24:$AM$43,MATCH($A35,$A$24:$A$43,0),FF$69)="A",LOWER($A35),INDEX($B$24:$AM$43,MATCH($A35,$A$24:$A$43,0),FF$69)="H",UPPER($A35),INDEX($B$24:$AM$43,MATCH($A35,$A$24:$A$43,0),FF$69)="BLANK","BLANK")</f>
        <v>MCI</v>
      </c>
      <c r="FF81" s="268" cm="1">
        <f t="array" ref="FF81">IFERROR(INDEX($B$47:$AM$66, MATCH(UPPER(FE81), $A$47:$A$66,0 ), FF$69), "BLANK")</f>
        <v>4.0116539173179424</v>
      </c>
      <c r="FG81" s="269" cm="1">
        <f t="array" ref="FG81">IFERROR(INDEX($B$47:$AM$66, MATCH(UPPER(FH81), $A$47:$A$66, 0), FF$69), "BLANK")</f>
        <v>2.8595626004474841</v>
      </c>
      <c r="FH81" s="359" t="str" cm="1">
        <f t="array" ref="FH81">_xlfn.IFS(INDEX($B$24:$AM$43, MATCH(INDEX($A$3:$AM$22, MATCH(FE81, $AH$3:$AH$22, 0), 1), $A$24:$A$43), FF$69)="H", UPPER(INDEX($A$3:$AM$22, MATCH(FE81, $AH$3:$AH$22, 0), 1)), INDEX($B$24:$AM$43, MATCH(INDEX($A$3:$AM$22, MATCH(FE81, $AH$3:$AH$22, 0), 1), $A$24:$A$43), FF$69)="A", LOWER(INDEX($A$3:$AM$22, MATCH(FE81, $AH$3:$AH$22, 0), 1)), INDEX($B$24:$AM$43, MATCH(INDEX($A$3:$AM$22, MATCH(FE81, $AH$3:$AH$22, 0), 1), $A$24:$A$43), FF$69)="BLANK", "BLANK,")</f>
        <v>sou</v>
      </c>
      <c r="FI81" s="357"/>
      <c r="FJ81" s="257" t="str" cm="1">
        <f t="array" ref="FJ81">_xlfn.IFS(INDEX($B$24:$AM$43,MATCH($A35,$A$24:$A$43,0),FK$69)="A",LOWER($A35),INDEX($B$24:$AM$43,MATCH($A35,$A$24:$A$43,0),FK$69)="H",UPPER($A35),INDEX($B$24:$AM$43,MATCH($A35,$A$24:$A$43,0),FK$69)="BLANK","BLANK")</f>
        <v>mci</v>
      </c>
      <c r="FK81" s="268" cm="1">
        <f t="array" ref="FK81">IFERROR(INDEX($B$47:$AM$66, MATCH(UPPER(FJ81), $A$47:$A$66,0 ), FK$69), "BLANK")</f>
        <v>6.0555555555555554</v>
      </c>
      <c r="FL81" s="269" cm="1">
        <f t="array" ref="FL81">IFERROR(INDEX($B$47:$AM$66, MATCH(UPPER(FM81), $A$47:$A$66, 0), FK$69), "BLANK")</f>
        <v>1.369749523625418</v>
      </c>
      <c r="FM81" s="359" t="str" cm="1">
        <f t="array" ref="FM81">_xlfn.IFS(INDEX($B$24:$AM$43, MATCH(INDEX($A$3:$AM$22, MATCH(FJ81, $AI$3:$AI$22, 0), 1), $A$24:$A$43), FK$69)="H", UPPER(INDEX($A$3:$AM$22, MATCH(FJ81, $AI$3:$AI$22, 0), 1)), INDEX($B$24:$AM$43, MATCH(INDEX($A$3:$AM$22, MATCH(FJ81, $AI$3:$AI$22, 0), 1), $A$24:$A$43), FK$69)="A", LOWER(INDEX($A$3:$AM$22, MATCH(FJ81, $AI$3:$AI$22, 0), 1)), INDEX($B$24:$AM$43, MATCH(INDEX($A$3:$AM$22, MATCH(FJ81, $AI$3:$AI$22, 0), 1), $A$24:$A$43), FK$69)="BLANK", "BLANK,")</f>
        <v>CRY</v>
      </c>
      <c r="FN81" s="357"/>
      <c r="FO81" s="257" t="str" cm="1">
        <f t="array" ref="FO81">_xlfn.IFS(INDEX($B$24:$AM$43,MATCH($A35,$A$24:$A$43,0),FP$69)="A",LOWER($A35),INDEX($B$24:$AM$43,MATCH($A35,$A$24:$A$43,0),FP$69)="H",UPPER($A35),INDEX($B$24:$AM$43,MATCH($A35,$A$24:$A$43,0),FP$69)="BLANK","BLANK")</f>
        <v>MCI</v>
      </c>
      <c r="FP81" s="268" cm="1">
        <f t="array" ref="FP81">IFERROR(INDEX($B$47:$AM$66, MATCH(UPPER(FO81), $A$47:$A$66,0 ), FP$69), "BLANK")</f>
        <v>6.6521503197488716</v>
      </c>
      <c r="FQ81" s="269" cm="1">
        <f t="array" ref="FQ81">IFERROR(INDEX($B$47:$AM$66, MATCH(UPPER(FR81), $A$47:$A$66, 0), FP$69), "BLANK")</f>
        <v>2.6555289446317714</v>
      </c>
      <c r="FR81" s="359" t="str" cm="1">
        <f t="array" ref="FR81">_xlfn.IFS(INDEX($B$24:$AM$43, MATCH(INDEX($A$3:$AM$22, MATCH(FO81, $AJ$3:$AJ$22, 0), 1), $A$24:$A$43), FP$69)="H", UPPER(INDEX($A$3:$AM$22, MATCH(FO81, $AJ$3:$AJ$22, 0), 1)), INDEX($B$24:$AM$43, MATCH(INDEX($A$3:$AM$22, MATCH(FO81, $AJ$3:$AJ$22, 0), 1), $A$24:$A$43), FP$69)="A", LOWER(INDEX($A$3:$AM$22, MATCH(FO81, $AJ$3:$AJ$22, 0), 1)), INDEX($B$24:$AM$43, MATCH(INDEX($A$3:$AM$22, MATCH(FO81, $AJ$3:$AJ$22, 0), 1), $A$24:$A$43), FP$69)="BLANK", "BLANK,")</f>
        <v>che</v>
      </c>
      <c r="FS81" s="357"/>
      <c r="FT81" s="257" t="str" cm="1">
        <f t="array" ref="FT81">_xlfn.IFS(INDEX($B$24:$AM$43,MATCH($A35,$A$24:$A$43,0),FU$69)="A",LOWER($A35),INDEX($B$24:$AM$43,MATCH($A35,$A$24:$A$43,0),FU$69)="H",UPPER($A35),INDEX($B$24:$AM$43,MATCH($A35,$A$24:$A$43,0),FU$69)="BLANK","BLANK")</f>
        <v>mci</v>
      </c>
      <c r="FU81" s="268" cm="1">
        <f t="array" ref="FU81">IFERROR(INDEX($B$47:$AM$66, MATCH(UPPER(FT81), $A$47:$A$66,0 ), FU$69), "BLANK")</f>
        <v>9.3965517241379324</v>
      </c>
      <c r="FV81" s="269" cm="1">
        <f t="array" ref="FV81">IFERROR(INDEX($B$47:$AM$66, MATCH(UPPER(FW81), $A$47:$A$66, 0), FU$69), "BLANK")</f>
        <v>1.5807765596089591</v>
      </c>
      <c r="FW81" s="359" t="str" cm="1">
        <f t="array" ref="FW81">_xlfn.IFS(INDEX($B$24:$AM$43, MATCH(INDEX($A$3:$AM$22, MATCH(FT81, $AK$3:$AK$22, 0), 1), $A$24:$A$43), FU$69)="H", UPPER(INDEX($A$3:$AM$22, MATCH(FT81, $AK$3:$AK$22, 0), 1)), INDEX($B$24:$AM$43, MATCH(INDEX($A$3:$AM$22, MATCH(FT81, $AK$3:$AK$22, 0), 1), $A$24:$A$43), FU$69)="A", LOWER(INDEX($A$3:$AM$22, MATCH(FT81, $AK$3:$AK$22, 0), 1)), INDEX($B$24:$AM$43, MATCH(INDEX($A$3:$AM$22, MATCH(FT81, $AK$3:$AK$22, 0), 1), $A$24:$A$43), FU$69)="BLANK", "BLANK,")</f>
        <v>NEW</v>
      </c>
      <c r="FX81" s="357"/>
      <c r="FY81" s="257" t="str" cm="1">
        <f t="array" ref="FY81">_xlfn.IFS(INDEX($B$24:$AM$43,MATCH($A35,$A$24:$A$43,0),FZ$69)="A",LOWER($A35),INDEX($B$24:$AM$43,MATCH($A35,$A$24:$A$43,0),FZ$69)="H",UPPER($A35),INDEX($B$24:$AM$43,MATCH($A35,$A$24:$A$43,0),FZ$69)="BLANK","BLANK")</f>
        <v>mci</v>
      </c>
      <c r="FZ81" s="268" cm="1">
        <f t="array" ref="FZ81">IFERROR(INDEX($B$47:$AM$66, MATCH(UPPER(FY81), $A$47:$A$66,0 ), FZ$69), "BLANK")</f>
        <v>7.3154362416107386</v>
      </c>
      <c r="GA81" s="269" cm="1">
        <f t="array" ref="GA81">IFERROR(INDEX($B$47:$AM$66, MATCH(UPPER(GB81), $A$47:$A$66, 0), FZ$69), "BLANK")</f>
        <v>1.4818977658722488</v>
      </c>
      <c r="GB81" s="359" t="str" cm="1">
        <f t="array" ref="GB81">_xlfn.IFS(INDEX($B$24:$AM$43, MATCH(INDEX($A$3:$AM$22, MATCH(FY81, $AL$3:$AL$22, 0), 1), $A$24:$A$43), FZ$69)="H", UPPER(INDEX($A$3:$AM$22, MATCH(FY81, $AL$3:$AL$22, 0), 1)), INDEX($B$24:$AM$43, MATCH(INDEX($A$3:$AM$22, MATCH(FY81, $AL$3:$AL$22, 0), 1), $A$24:$A$43), FZ$69)="A", LOWER(INDEX($A$3:$AM$22, MATCH(FY81, $AL$3:$AL$22, 0), 1)), INDEX($B$24:$AM$43, MATCH(INDEX($A$3:$AM$22, MATCH(FY81, $AL$3:$AL$22, 0), 1), $A$24:$A$43), FZ$69)="BLANK", "BLANK,")</f>
        <v>BHA</v>
      </c>
      <c r="GC81" s="357"/>
      <c r="GD81" s="257" t="str" cm="1">
        <f t="array" ref="GD81">_xlfn.IFS(INDEX($B$24:$AM$43,MATCH($A35,$A$24:$A$43,0),GE$69)="A",LOWER($A35),INDEX($B$24:$AM$43,MATCH($A35,$A$24:$A$43,0),GE$69)="H",UPPER($A35),INDEX($B$24:$AM$43,MATCH($A35,$A$24:$A$43,0),GE$69)="BLANK","BLANK")</f>
        <v>MCI</v>
      </c>
      <c r="GE81" s="268" cm="1">
        <f t="array" ref="GE81">IFERROR(INDEX($B$47:$AM$66, MATCH(UPPER(GD81), $A$47:$A$66,0 ), GE$69), "BLANK")</f>
        <v>4.2825935065049929</v>
      </c>
      <c r="GF81" s="269" cm="1">
        <f t="array" ref="GF81">IFERROR(INDEX($B$47:$AM$66, MATCH(UPPER(GG81), $A$47:$A$66, 0), GE$69), "BLANK")</f>
        <v>1.9398654397630231</v>
      </c>
      <c r="GG81" s="359" t="str" cm="1">
        <f t="array" ref="GG81">_xlfn.IFS(INDEX($B$24:$AM$43, MATCH(INDEX($A$3:$AM$22, MATCH(GD81, $AM$3:$AM$22, 0), 1), $A$24:$A$43), GE$69)="H", UPPER(INDEX($A$3:$AM$22, MATCH(GD81, $AM$3:$AM$22, 0), 1)), INDEX($B$24:$AM$43, MATCH(INDEX($A$3:$AM$22, MATCH(GD81, $AM$3:$AM$22, 0), 1), $A$24:$A$43), GE$69)="A", LOWER(INDEX($A$3:$AM$22, MATCH(GD81, $AM$3:$AM$22, 0), 1)), INDEX($B$24:$AM$43, MATCH(INDEX($A$3:$AM$22, MATCH(GD81, $AM$3:$AM$22, 0), 1), $A$24:$A$43), GE$69)="BLANK", "BLANK,")</f>
        <v>eve</v>
      </c>
    </row>
    <row r="82" spans="1:189" hidden="1">
      <c r="A82" s="257" t="str" cm="1">
        <f t="array" ref="A82">_xlfn.IFS(INDEX($B$24:$AM$43,MATCH($A36,$A$24:$A$43,0),B$69)="A",LOWER($A36),INDEX($B$24:$AM$43,MATCH($A36,$A$24:$A$43,0),B$69)="H",UPPER($A36),INDEX($B$24:$AM$43,MATCH($A36,$A$24:$A$43,0),B$69)="BLANK","BLANK")</f>
        <v>BLANK</v>
      </c>
      <c r="B82" s="268" t="str" cm="1">
        <f t="array" ref="B82">IFERROR(INDEX($B$47:$AM$66, MATCH(UPPER(A82), $A$47:$A$66,0 ), B$69), "BLANK")</f>
        <v>BLANK</v>
      </c>
      <c r="C82" s="269" t="str" cm="1">
        <f t="array" ref="C82">IFERROR(INDEX($B$47:$AM$66, MATCH(UPPER(D82), $A$47:$A$66, 0), B$69), "BLANK")</f>
        <v>BLANK</v>
      </c>
      <c r="D82" s="359" t="str" cm="1">
        <f t="array" ref="D82">_xlfn.IFS(INDEX($B$24:$AM$43, MATCH(INDEX($A$3:$AM$22, MATCH(A82, $B$3:$B$22, 0), 1), $A$24:$A$43), B$69)="H", UPPER(INDEX($A$3:$AM$22, MATCH(A82, $B$3:$B$22, 0), 1)), INDEX($B$24:$AM$43, MATCH(INDEX($A$3:$AM$22, MATCH(A82, $B$3:$B$22, 0), 1), $A$24:$A$43), B$69)="A", LOWER(INDEX($A$3:$AM$22, MATCH(A82, $B$3:$B$22, 0), 1)), INDEX($B$24:$AM$43, MATCH(INDEX($A$3:$AM$22, MATCH(A82, $B$3:$B$22, 0), 1), $A$24:$A$43), B$69)="BLANK", "BLANK,")</f>
        <v>BLANK,</v>
      </c>
      <c r="E82" s="357"/>
      <c r="F82" s="257" t="str" cm="1">
        <f t="array" ref="F82">_xlfn.IFS(INDEX($B$24:$AM$43,MATCH($A36,$A$24:$A$43,0),G$69)="A",LOWER($A36),INDEX($B$24:$AM$43,MATCH($A36,$A$24:$A$43,0),G$69)="H",UPPER($A36),INDEX($B$24:$AM$43,MATCH($A36,$A$24:$A$43,0),G$69)="BLANK","BLANK")</f>
        <v>MUN</v>
      </c>
      <c r="G82" s="268" cm="1">
        <f t="array" ref="G82">IFERROR(INDEX($B$47:$AM$66, MATCH(UPPER(F82), $A$47:$A$66,0 ), G$69), "BLANK")</f>
        <v>6.9818394214057351</v>
      </c>
      <c r="H82" s="269" cm="1">
        <f t="array" ref="H82">IFERROR(INDEX($B$47:$AM$66, MATCH(UPPER(I82), $A$47:$A$66, 0), G$69), "BLANK")</f>
        <v>1.6659938177349074</v>
      </c>
      <c r="I82" s="359" t="str" cm="1">
        <f t="array" ref="I82">_xlfn.IFS(INDEX($B$24:$AM$43, MATCH(INDEX($A$3:$AM$22, MATCH(F82, $C$3:$C$22, 0), 1), $A$24:$A$43), G$69)="H", UPPER(INDEX($A$3:$AM$22, MATCH(F82, $C$3:$C$22, 0), 1)), INDEX($B$24:$AM$43, MATCH(INDEX($A$3:$AM$22, MATCH(F82, $C$3:$C$22, 0), 1), $A$24:$A$43), G$69)="A", LOWER(INDEX($A$3:$AM$22, MATCH(F82, $C$3:$C$22, 0), 1)), INDEX($B$24:$AM$43, MATCH(INDEX($A$3:$AM$22, MATCH(F82, $C$3:$C$22, 0), 1), $A$24:$A$43), G$69)="BLANK", "BLANK,")</f>
        <v>cry</v>
      </c>
      <c r="J82" s="357"/>
      <c r="K82" s="257" t="str" cm="1">
        <f t="array" ref="K82">_xlfn.IFS(INDEX($B$24:$AM$43,MATCH($A36,$A$24:$A$43,0),L$69)="A",LOWER($A36),INDEX($B$24:$AM$43,MATCH($A36,$A$24:$A$43,0),L$69)="H",UPPER($A36),INDEX($B$24:$AM$43,MATCH($A36,$A$24:$A$43,0),L$69)="BLANK","BLANK")</f>
        <v>mun</v>
      </c>
      <c r="L82" s="268" cm="1">
        <f t="array" ref="L82">IFERROR(INDEX($B$47:$AM$66, MATCH(UPPER(K82), $A$47:$A$66,0 ), L$69), "BLANK")</f>
        <v>4.2669881691132208</v>
      </c>
      <c r="M82" s="269" cm="1">
        <f t="array" ref="M82">IFERROR(INDEX($B$47:$AM$66, MATCH(UPPER(N82), $A$47:$A$66, 0), L$69), "BLANK")</f>
        <v>1.6136220117275595</v>
      </c>
      <c r="N82" s="359" t="str" cm="1">
        <f t="array" ref="N82">_xlfn.IFS(INDEX($B$24:$AM$43, MATCH(INDEX($A$3:$AM$22, MATCH(K82, $D$3:$D$22, 0), 1), $A$24:$A$43), L$69)="H", UPPER(INDEX($A$3:$AM$22, MATCH(K82, $D$3:$D$22, 0), 1)), INDEX($B$24:$AM$43, MATCH(INDEX($A$3:$AM$22, MATCH(K82, $D$3:$D$22, 0), 1), $A$24:$A$43), L$69)="A", LOWER(INDEX($A$3:$AM$22, MATCH(K82, $D$3:$D$22, 0), 1)), INDEX($B$24:$AM$43, MATCH(INDEX($A$3:$AM$22, MATCH(K82, $D$3:$D$22, 0), 1), $A$24:$A$43), L$69)="BLANK", "BLANK,")</f>
        <v>BHA</v>
      </c>
      <c r="O82" s="357"/>
      <c r="P82" s="257" t="str" cm="1">
        <f t="array" ref="P82">_xlfn.IFS(INDEX($B$24:$AM$43,MATCH($A36,$A$24:$A$43,0),Q$69)="A",LOWER($A36),INDEX($B$24:$AM$43,MATCH($A36,$A$24:$A$43,0),Q$69)="H",UPPER($A36),INDEX($B$24:$AM$43,MATCH($A36,$A$24:$A$43,0),Q$69)="BLANK","BLANK")</f>
        <v>MUN</v>
      </c>
      <c r="Q82" s="268" cm="1">
        <f t="array" ref="Q82">IFERROR(INDEX($B$47:$AM$66, MATCH(UPPER(P82), $A$47:$A$66,0 ), Q$69), "BLANK")</f>
        <v>4.5424015512760203</v>
      </c>
      <c r="R82" s="269" cm="1">
        <f t="array" ref="R82">IFERROR(INDEX($B$47:$AM$66, MATCH(UPPER(S82), $A$47:$A$66, 0), Q$69), "BLANK")</f>
        <v>2.8796185007499298</v>
      </c>
      <c r="S82" s="359" t="str" cm="1">
        <f t="array" ref="S82">_xlfn.IFS(INDEX($B$24:$AM$43, MATCH(INDEX($A$3:$AM$22, MATCH(P82, $E$3:$E$22, 0), 1), $A$24:$A$43), Q$69)="H", UPPER(INDEX($A$3:$AM$22, MATCH(P82, $E$3:$E$22, 0), 1)), INDEX($B$24:$AM$43, MATCH(INDEX($A$3:$AM$22, MATCH(P82, $E$3:$E$22, 0), 1), $A$24:$A$43), Q$69)="A", LOWER(INDEX($A$3:$AM$22, MATCH(P82, $E$3:$E$22, 0), 1)), INDEX($B$24:$AM$43, MATCH(INDEX($A$3:$AM$22, MATCH(P82, $E$3:$E$22, 0), 1), $A$24:$A$43), Q$69)="BLANK", "BLANK,")</f>
        <v>tot</v>
      </c>
      <c r="T82" s="357"/>
      <c r="U82" s="257" t="str" cm="1">
        <f t="array" ref="U82">_xlfn.IFS(INDEX($B$24:$AM$43,MATCH($A36,$A$24:$A$43,0),V$69)="A",LOWER($A36),INDEX($B$24:$AM$43,MATCH($A36,$A$24:$A$43,0),V$69)="H",UPPER($A36),INDEX($B$24:$AM$43,MATCH($A36,$A$24:$A$43,0),V$69)="BLANK","BLANK")</f>
        <v>mun</v>
      </c>
      <c r="V82" s="268" cm="1">
        <f t="array" ref="V82">IFERROR(INDEX($B$47:$AM$66, MATCH(UPPER(U82), $A$47:$A$66,0 ), V$69), "BLANK")</f>
        <v>5.4808727344643948</v>
      </c>
      <c r="W82" s="269" cm="1">
        <f t="array" ref="W82">IFERROR(INDEX($B$47:$AM$66, MATCH(UPPER(X82), $A$47:$A$66, 0), V$69), "BLANK")</f>
        <v>1.7212900315741995</v>
      </c>
      <c r="X82" s="359" t="str" cm="1">
        <f t="array" ref="X82">_xlfn.IFS(INDEX($B$24:$AM$43, MATCH(INDEX($A$3:$AM$22, MATCH(U82, $F$3:$F$22, 0), 1), $A$24:$A$43), V$69)="H", UPPER(INDEX($A$3:$AM$22, MATCH(U82, $F$3:$F$22, 0), 1)), INDEX($B$24:$AM$43, MATCH(INDEX($A$3:$AM$22, MATCH(U82, $F$3:$F$22, 0), 1), $A$24:$A$43), V$69)="A", LOWER(INDEX($A$3:$AM$22, MATCH(U82, $F$3:$F$22, 0), 1)), INDEX($B$24:$AM$43, MATCH(INDEX($A$3:$AM$22, MATCH(U82, $F$3:$F$22, 0), 1), $A$24:$A$43), V$69)="BLANK", "BLANK,")</f>
        <v>NEW</v>
      </c>
      <c r="Y82" s="357"/>
      <c r="Z82" s="257" t="str" cm="1">
        <f t="array" ref="Z82">_xlfn.IFS(INDEX($B$24:$AM$43,MATCH($A36,$A$24:$A$43,0),AA$69)="A",LOWER($A36),INDEX($B$24:$AM$43,MATCH($A36,$A$24:$A$43,0),AA$69)="H",UPPER($A36),INDEX($B$24:$AM$43,MATCH($A36,$A$24:$A$43,0),AA$69)="BLANK","BLANK")</f>
        <v>MUN</v>
      </c>
      <c r="AA82" s="268" cm="1">
        <f t="array" ref="AA82">IFERROR(INDEX($B$47:$AM$66, MATCH(UPPER(Z82), $A$47:$A$66,0 ), AA$69), "BLANK")</f>
        <v>5.7414110978057318</v>
      </c>
      <c r="AB82" s="269" cm="1">
        <f t="array" ref="AB82">IFERROR(INDEX($B$47:$AM$66, MATCH(UPPER(AC82), $A$47:$A$66, 0), AA$69), "BLANK")</f>
        <v>3.4236571517566645</v>
      </c>
      <c r="AC82" s="359" t="str" cm="1">
        <f t="array" ref="AC82">_xlfn.IFS(INDEX($B$24:$AM$43, MATCH(INDEX($A$3:$AM$22, MATCH(Z82, $G$3:$G$22, 0), 1), $A$24:$A$43), AA$69)="H", UPPER(INDEX($A$3:$AM$22, MATCH(Z82, $G$3:$G$22, 0), 1)), INDEX($B$24:$AM$43, MATCH(INDEX($A$3:$AM$22, MATCH(Z82, $G$3:$G$22, 0), 1), $A$24:$A$43), AA$69)="A", LOWER(INDEX($A$3:$AM$22, MATCH(Z82, $G$3:$G$22, 0), 1)), INDEX($B$24:$AM$43, MATCH(INDEX($A$3:$AM$22, MATCH(Z82, $G$3:$G$22, 0), 1), $A$24:$A$43), AA$69)="BLANK", "BLANK,")</f>
        <v>che</v>
      </c>
      <c r="AD82" s="357"/>
      <c r="AE82" s="257" t="str" cm="1">
        <f t="array" ref="AE82">_xlfn.IFS(INDEX($B$24:$AM$43,MATCH($A36,$A$24:$A$43,0),AF$69)="A",LOWER($A36),INDEX($B$24:$AM$43,MATCH($A36,$A$24:$A$43,0),AF$69)="H",UPPER($A36),INDEX($B$24:$AM$43,MATCH($A36,$A$24:$A$43,0),AF$69)="BLANK","BLANK")</f>
        <v>MUN</v>
      </c>
      <c r="AF82" s="268" cm="1">
        <f t="array" ref="AF82">IFERROR(INDEX($B$47:$AM$66, MATCH(UPPER(AE82), $A$47:$A$66,0 ), AF$69), "BLANK")</f>
        <v>4.5853702145989015</v>
      </c>
      <c r="AG82" s="269" cm="1">
        <f t="array" ref="AG82">IFERROR(INDEX($B$47:$AM$66, MATCH(UPPER(AH82), $A$47:$A$66, 0), AF$69), "BLANK")</f>
        <v>2.0260291643107928</v>
      </c>
      <c r="AH82" s="359" t="str" cm="1">
        <f t="array" ref="AH82">_xlfn.IFS(INDEX($B$24:$AM$43, MATCH(INDEX($A$3:$AM$22, MATCH(AE82, $H$3:$H$22, 0), 1), $A$24:$A$43), AF$69)="H", UPPER(INDEX($A$3:$AM$22, MATCH(AE82, $H$3:$H$22, 0), 1)), INDEX($B$24:$AM$43, MATCH(INDEX($A$3:$AM$22, MATCH(AE82, $H$3:$H$22, 0), 1), $A$24:$A$43), AF$69)="A", LOWER(INDEX($A$3:$AM$22, MATCH(AE82, $H$3:$H$22, 0), 1)), INDEX($B$24:$AM$43, MATCH(INDEX($A$3:$AM$22, MATCH(AE82, $H$3:$H$22, 0), 1), $A$24:$A$43), AF$69)="BLANK", "BLANK,")</f>
        <v>ars</v>
      </c>
      <c r="AI82" s="357"/>
      <c r="AJ82" s="257" t="str" cm="1">
        <f t="array" ref="AJ82">_xlfn.IFS(INDEX($B$24:$AM$43,MATCH($A36,$A$24:$A$43,0),AK$69)="A",LOWER($A36),INDEX($B$24:$AM$43,MATCH($A36,$A$24:$A$43,0),AK$69)="H",UPPER($A36),INDEX($B$24:$AM$43,MATCH($A36,$A$24:$A$43,0),AK$69)="BLANK","BLANK")</f>
        <v>mun</v>
      </c>
      <c r="AK82" s="268" cm="1">
        <f t="array" ref="AK82">IFERROR(INDEX($B$47:$AM$66, MATCH(UPPER(AJ82), $A$47:$A$66,0 ), AK$69), "BLANK")</f>
        <v>4.1314304222244242</v>
      </c>
      <c r="AL82" s="269" cm="1">
        <f t="array" ref="AL82">IFERROR(INDEX($B$47:$AM$66, MATCH(UPPER(AM82), $A$47:$A$66, 0), AK$69), "BLANK")</f>
        <v>2.3335839222172106</v>
      </c>
      <c r="AM82" s="359" t="str" cm="1">
        <f t="array" ref="AM82">_xlfn.IFS(INDEX($B$24:$AM$43, MATCH(INDEX($A$3:$AM$22, MATCH(AJ82, $I$3:$I$22, 0), 1), $A$24:$A$43), AK$69)="H", UPPER(INDEX($A$3:$AM$22, MATCH(AJ82, $I$3:$I$22, 0), 1)), INDEX($B$24:$AM$43, MATCH(INDEX($A$3:$AM$22, MATCH(AJ82, $I$3:$I$22, 0), 1), $A$24:$A$43), AK$69)="A", LOWER(INDEX($A$3:$AM$22, MATCH(AJ82, $I$3:$I$22, 0), 1)), INDEX($B$24:$AM$43, MATCH(INDEX($A$3:$AM$22, MATCH(AJ82, $I$3:$I$22, 0), 1), $A$24:$A$43), AK$69)="BLANK", "BLANK,")</f>
        <v>EVE</v>
      </c>
      <c r="AN82" s="357"/>
      <c r="AO82" s="257" t="str" cm="1">
        <f t="array" ref="AO82">_xlfn.IFS(INDEX($B$24:$AM$43,MATCH($A36,$A$24:$A$43,0),AP$69)="A",LOWER($A36),INDEX($B$24:$AM$43,MATCH($A36,$A$24:$A$43,0),AP$69)="H",UPPER($A36),INDEX($B$24:$AM$43,MATCH($A36,$A$24:$A$43,0),AP$69)="BLANK","BLANK")</f>
        <v>MUN</v>
      </c>
      <c r="AP82" s="268" cm="1">
        <f t="array" ref="AP82">IFERROR(INDEX($B$47:$AM$66, MATCH(UPPER(AO82), $A$47:$A$66,0 ), AP$69), "BLANK")</f>
        <v>8.2092918358141631</v>
      </c>
      <c r="AQ82" s="269" cm="1">
        <f t="array" ref="AQ82">IFERROR(INDEX($B$47:$AM$66, MATCH(UPPER(AR82), $A$47:$A$66, 0), AP$69), "BLANK")</f>
        <v>1.6659938177349074</v>
      </c>
      <c r="AR82" s="359" t="str" cm="1">
        <f t="array" ref="AR82">_xlfn.IFS(INDEX($B$24:$AM$43, MATCH(INDEX($A$3:$AM$22, MATCH(AO82, $J$3:$J$22, 0), 1), $A$24:$A$43), AP$69)="H", UPPER(INDEX($A$3:$AM$22, MATCH(AO82, $J$3:$J$22, 0), 1)), INDEX($B$24:$AM$43, MATCH(INDEX($A$3:$AM$22, MATCH(AO82, $J$3:$J$22, 0), 1), $A$24:$A$43), AP$69)="A", LOWER(INDEX($A$3:$AM$22, MATCH(AO82, $J$3:$J$22, 0), 1)), INDEX($B$24:$AM$43, MATCH(INDEX($A$3:$AM$22, MATCH(AO82, $J$3:$J$22, 0), 1), $A$24:$A$43), AP$69)="BLANK", "BLANK,")</f>
        <v>wba</v>
      </c>
      <c r="AS82" s="357"/>
      <c r="AT82" s="257" t="str" cm="1">
        <f t="array" ref="AT82">_xlfn.IFS(INDEX($B$24:$AM$43,MATCH($A36,$A$24:$A$43,0),AU$69)="A",LOWER($A36),INDEX($B$24:$AM$43,MATCH($A36,$A$24:$A$43,0),AU$69)="H",UPPER($A36),INDEX($B$24:$AM$43,MATCH($A36,$A$24:$A$43,0),AU$69)="BLANK","BLANK")</f>
        <v>mun</v>
      </c>
      <c r="AU82" s="268" cm="1">
        <f t="array" ref="AU82">IFERROR(INDEX($B$47:$AM$66, MATCH(UPPER(AT82), $A$47:$A$66,0 ), AU$69), "BLANK")</f>
        <v>4.2669881691132208</v>
      </c>
      <c r="AV82" s="269" cm="1">
        <f t="array" ref="AV82">IFERROR(INDEX($B$47:$AM$66, MATCH(UPPER(AW82), $A$47:$A$66, 0), AU$69), "BLANK")</f>
        <v>1.9645917907081645</v>
      </c>
      <c r="AW82" s="359" t="str" cm="1">
        <f t="array" ref="AW82">_xlfn.IFS(INDEX($B$24:$AM$43, MATCH(INDEX($A$3:$AM$22, MATCH(AT82, $K$3:$K$22, 0), 1), $A$24:$A$43), AU$69)="H", UPPER(INDEX($A$3:$AM$22, MATCH(AT82, $K$3:$K$22, 0), 1)), INDEX($B$24:$AM$43, MATCH(INDEX($A$3:$AM$22, MATCH(AT82, $K$3:$K$22, 0), 1), $A$24:$A$43), AU$69)="A", LOWER(INDEX($A$3:$AM$22, MATCH(AT82, $K$3:$K$22, 0), 1)), INDEX($B$24:$AM$43, MATCH(INDEX($A$3:$AM$22, MATCH(AT82, $K$3:$K$22, 0), 1), $A$24:$A$43), AU$69)="BLANK", "BLANK,")</f>
        <v>SOU</v>
      </c>
      <c r="AX82" s="357"/>
      <c r="AY82" s="257" t="str" cm="1">
        <f t="array" ref="AY82">_xlfn.IFS(INDEX($B$24:$AM$43,MATCH($A36,$A$24:$A$43,0),AZ$69)="A",LOWER($A36),INDEX($B$24:$AM$43,MATCH($A36,$A$24:$A$43,0),AZ$69)="H",UPPER($A36),INDEX($B$24:$AM$43,MATCH($A36,$A$24:$A$43,0),AZ$69)="BLANK","BLANK")</f>
        <v>mun</v>
      </c>
      <c r="AZ82" s="268" cm="1">
        <f t="array" ref="AZ82">IFERROR(INDEX($B$47:$AM$66, MATCH(UPPER(AY82), $A$47:$A$66,0 ), AZ$69), "BLANK")</f>
        <v>5.6173442643988487</v>
      </c>
      <c r="BA82" s="269" cm="1">
        <f t="array" ref="BA82">IFERROR(INDEX($B$47:$AM$66, MATCH(UPPER(BB82), $A$47:$A$66, 0), AZ$69), "BLANK")</f>
        <v>2.1597162422602199</v>
      </c>
      <c r="BB82" s="359" t="str" cm="1">
        <f t="array" ref="BB82">_xlfn.IFS(INDEX($B$24:$AM$43, MATCH(INDEX($A$3:$AM$22, MATCH(AY82, $L$3:$L$22, 0), 1), $A$24:$A$43), AZ$69)="H", UPPER(INDEX($A$3:$AM$22, MATCH(AY82, $L$3:$L$22, 0), 1)), INDEX($B$24:$AM$43, MATCH(INDEX($A$3:$AM$22, MATCH(AY82, $L$3:$L$22, 0), 1), $A$24:$A$43), AZ$69)="A", LOWER(INDEX($A$3:$AM$22, MATCH(AY82, $L$3:$L$22, 0), 1)), INDEX($B$24:$AM$43, MATCH(INDEX($A$3:$AM$22, MATCH(AY82, $L$3:$L$22, 0), 1), $A$24:$A$43), AZ$69)="BLANK", "BLANK,")</f>
        <v>WHU</v>
      </c>
      <c r="BC82" s="357"/>
      <c r="BD82" s="257" t="str" cm="1">
        <f t="array" ref="BD82">_xlfn.IFS(INDEX($B$24:$AM$43,MATCH($A36,$A$24:$A$43,0),BE$69)="A",LOWER($A36),INDEX($B$24:$AM$43,MATCH($A36,$A$24:$A$43,0),BE$69)="H",UPPER($A36),INDEX($B$24:$AM$43,MATCH($A36,$A$24:$A$43,0),BE$69)="BLANK","BLANK")</f>
        <v>MUN</v>
      </c>
      <c r="BE82" s="268" cm="1">
        <f t="array" ref="BE82">IFERROR(INDEX($B$47:$AM$66, MATCH(UPPER(BD82), $A$47:$A$66,0 ), BE$69), "BLANK")</f>
        <v>2.5968168052065215</v>
      </c>
      <c r="BF82" s="269" cm="1">
        <f t="array" ref="BF82">IFERROR(INDEX($B$47:$AM$66, MATCH(UPPER(BG82), $A$47:$A$66, 0), BE$69), "BLANK")</f>
        <v>5.4049586776859515</v>
      </c>
      <c r="BG82" s="359" t="str" cm="1">
        <f t="array" ref="BG82">_xlfn.IFS(INDEX($B$24:$AM$43, MATCH(INDEX($A$3:$AM$22, MATCH(BD82, $M$3:$M$22, 0), 1), $A$24:$A$43), BE$69)="H", UPPER(INDEX($A$3:$AM$22, MATCH(BD82, $M$3:$M$22, 0), 1)), INDEX($B$24:$AM$43, MATCH(INDEX($A$3:$AM$22, MATCH(BD82, $M$3:$M$22, 0), 1), $A$24:$A$43), BE$69)="A", LOWER(INDEX($A$3:$AM$22, MATCH(BD82, $M$3:$M$22, 0), 1)), INDEX($B$24:$AM$43, MATCH(INDEX($A$3:$AM$22, MATCH(BD82, $M$3:$M$22, 0), 1), $A$24:$A$43), BE$69)="BLANK", "BLANK,")</f>
        <v>mci</v>
      </c>
      <c r="BH82" s="357"/>
      <c r="BI82" s="257" t="str" cm="1">
        <f t="array" ref="BI82">_xlfn.IFS(INDEX($B$24:$AM$43,MATCH($A36,$A$24:$A$43,0),BJ$69)="A",LOWER($A36),INDEX($B$24:$AM$43,MATCH($A36,$A$24:$A$43,0),BJ$69)="H",UPPER($A36),INDEX($B$24:$AM$43,MATCH($A36,$A$24:$A$43,0),BJ$69)="BLANK","BLANK")</f>
        <v>mun</v>
      </c>
      <c r="BJ82" s="268" cm="1">
        <f t="array" ref="BJ82">IFERROR(INDEX($B$47:$AM$66, MATCH(UPPER(BI82), $A$47:$A$66,0 ), BJ$69), "BLANK")</f>
        <v>3.3171194984236676</v>
      </c>
      <c r="BK82" s="269" cm="1">
        <f t="array" ref="BK82">IFERROR(INDEX($B$47:$AM$66, MATCH(UPPER(BL82), $A$47:$A$66, 0), BJ$69), "BLANK")</f>
        <v>1.7478574650428504</v>
      </c>
      <c r="BL82" s="359" t="str" cm="1">
        <f t="array" ref="BL82">_xlfn.IFS(INDEX($B$24:$AM$43, MATCH(INDEX($A$3:$AM$22, MATCH(BI82, $N$3:$N$22, 0), 1), $A$24:$A$43), BJ$69)="H", UPPER(INDEX($A$3:$AM$22, MATCH(BI82, $N$3:$N$22, 0), 1)), INDEX($B$24:$AM$43, MATCH(INDEX($A$3:$AM$22, MATCH(BI82, $N$3:$N$22, 0), 1), $A$24:$A$43), BJ$69)="A", LOWER(INDEX($A$3:$AM$22, MATCH(BI82, $N$3:$N$22, 0), 1)), INDEX($B$24:$AM$43, MATCH(INDEX($A$3:$AM$22, MATCH(BI82, $N$3:$N$22, 0), 1), $A$24:$A$43), BJ$69)="BLANK", "BLANK,")</f>
        <v>SHU</v>
      </c>
      <c r="BM82" s="357"/>
      <c r="BN82" s="257" t="str" cm="1">
        <f t="array" ref="BN82">_xlfn.IFS(INDEX($B$24:$AM$43,MATCH($A36,$A$24:$A$43,0),BO$69)="A",LOWER($A36),INDEX($B$24:$AM$43,MATCH($A36,$A$24:$A$43,0),BO$69)="H",UPPER($A36),INDEX($B$24:$AM$43,MATCH($A36,$A$24:$A$43,0),BO$69)="BLANK","BLANK")</f>
        <v>MUN</v>
      </c>
      <c r="BO82" s="268" cm="1">
        <f t="array" ref="BO82">IFERROR(INDEX($B$47:$AM$66, MATCH(UPPER(BN82), $A$47:$A$66,0 ), BO$69), "BLANK")</f>
        <v>8.2092918358141631</v>
      </c>
      <c r="BP82" s="269" cm="1">
        <f t="array" ref="BP82">IFERROR(INDEX($B$47:$AM$66, MATCH(UPPER(BQ82), $A$47:$A$66, 0), BO$69), "BLANK")</f>
        <v>1.6659938177349074</v>
      </c>
      <c r="BQ82" s="359" t="str" cm="1">
        <f t="array" ref="BQ82">_xlfn.IFS(INDEX($B$24:$AM$43, MATCH(INDEX($A$3:$AM$22, MATCH(BN82, $O$3:$O$22, 0), 1), $A$24:$A$43), BO$69)="H", UPPER(INDEX($A$3:$AM$22, MATCH(BN82, $O$3:$O$22, 0), 1)), INDEX($B$24:$AM$43, MATCH(INDEX($A$3:$AM$22, MATCH(BN82, $O$3:$O$22, 0), 1), $A$24:$A$43), BO$69)="A", LOWER(INDEX($A$3:$AM$22, MATCH(BN82, $O$3:$O$22, 0), 1)), INDEX($B$24:$AM$43, MATCH(INDEX($A$3:$AM$22, MATCH(BN82, $O$3:$O$22, 0), 1), $A$24:$A$43), BO$69)="BLANK", "BLANK,")</f>
        <v>lee</v>
      </c>
      <c r="BR82" s="357"/>
      <c r="BS82" s="257" t="str" cm="1">
        <f t="array" ref="BS82">_xlfn.IFS(INDEX($B$24:$AM$43,MATCH($A36,$A$24:$A$43,0),BT$69)="A",LOWER($A36),INDEX($B$24:$AM$43,MATCH($A36,$A$24:$A$43,0),BT$69)="H",UPPER($A36),INDEX($B$24:$AM$43,MATCH($A36,$A$24:$A$43,0),BT$69)="BLANK","BLANK")</f>
        <v>mun</v>
      </c>
      <c r="BT82" s="268" cm="1">
        <f t="array" ref="BT82">IFERROR(INDEX($B$47:$AM$66, MATCH(UPPER(BS82), $A$47:$A$66,0 ), BT$69), "BLANK")</f>
        <v>3.9462283688143649</v>
      </c>
      <c r="BU82" s="269" cm="1">
        <f t="array" ref="BU82">IFERROR(INDEX($B$47:$AM$66, MATCH(UPPER(BV82), $A$47:$A$66, 0), BT$69), "BLANK")</f>
        <v>2.3413521776174004</v>
      </c>
      <c r="BV82" s="359" t="str" cm="1">
        <f t="array" ref="BV82">_xlfn.IFS(INDEX($B$24:$AM$43, MATCH(INDEX($A$3:$AM$22, MATCH(BS82, $P$3:$P$22, 0), 1), $A$24:$A$43), BT$69)="H", UPPER(INDEX($A$3:$AM$22, MATCH(BS82, $P$3:$P$22, 0), 1)), INDEX($B$24:$AM$43, MATCH(INDEX($A$3:$AM$22, MATCH(BS82, $P$3:$P$22, 0), 1), $A$24:$A$43), BT$69)="A", LOWER(INDEX($A$3:$AM$22, MATCH(BS82, $P$3:$P$22, 0), 1)), INDEX($B$24:$AM$43, MATCH(INDEX($A$3:$AM$22, MATCH(BS82, $P$3:$P$22, 0), 1), $A$24:$A$43), BT$69)="BLANK", "BLANK,")</f>
        <v>LEI</v>
      </c>
      <c r="BW82" s="357"/>
      <c r="BX82" s="257" t="str" cm="1">
        <f t="array" ref="BX82">_xlfn.IFS(INDEX($B$24:$AM$43,MATCH($A36,$A$24:$A$43,0),BY$69)="A",LOWER($A36),INDEX($B$24:$AM$43,MATCH($A36,$A$24:$A$43,0),BY$69)="H",UPPER($A36),INDEX($B$24:$AM$43,MATCH($A36,$A$24:$A$43,0),BY$69)="BLANK","BLANK")</f>
        <v>MUN</v>
      </c>
      <c r="BY82" s="268" cm="1">
        <f t="array" ref="BY82">IFERROR(INDEX($B$47:$AM$66, MATCH(UPPER(BX82), $A$47:$A$66,0 ), BY$69), "BLANK")</f>
        <v>3.3071870943500858</v>
      </c>
      <c r="BZ82" s="269" cm="1">
        <f t="array" ref="BZ82">IFERROR(INDEX($B$47:$AM$66, MATCH(UPPER(CA82), $A$47:$A$66, 0), BY$69), "BLANK")</f>
        <v>2.2638384891708792</v>
      </c>
      <c r="CA82" s="359" t="str" cm="1">
        <f t="array" ref="CA82">_xlfn.IFS(INDEX($B$24:$AM$43, MATCH(INDEX($A$3:$AM$22, MATCH(BX82, $Q$3:$Q$22, 0), 1), $A$24:$A$43), BY$69)="H", UPPER(INDEX($A$3:$AM$22, MATCH(BX82, $Q$3:$Q$22, 0), 1)), INDEX($B$24:$AM$43, MATCH(INDEX($A$3:$AM$22, MATCH(BX82, $Q$3:$Q$22, 0), 1), $A$24:$A$43), BY$69)="A", LOWER(INDEX($A$3:$AM$22, MATCH(BX82, $Q$3:$Q$22, 0), 1)), INDEX($B$24:$AM$43, MATCH(INDEX($A$3:$AM$22, MATCH(BX82, $Q$3:$Q$22, 0), 1), $A$24:$A$43), BY$69)="BLANK", "BLANK,")</f>
        <v>wol</v>
      </c>
      <c r="CB82" s="357"/>
      <c r="CC82" s="257" t="str" cm="1">
        <f t="array" ref="CC82">_xlfn.IFS(INDEX($B$24:$AM$43,MATCH($A36,$A$24:$A$43,0),CD$69)="A",LOWER($A36),INDEX($B$24:$AM$43,MATCH($A36,$A$24:$A$43,0),CD$69)="H",UPPER($A36),INDEX($B$24:$AM$43,MATCH($A36,$A$24:$A$43,0),CD$69)="BLANK","BLANK")</f>
        <v>MUN</v>
      </c>
      <c r="CD82" s="268" cm="1">
        <f t="array" ref="CD82">IFERROR(INDEX($B$47:$AM$66, MATCH(UPPER(CC82), $A$47:$A$66,0 ), CD$69), "BLANK")</f>
        <v>4.7926185858802093</v>
      </c>
      <c r="CE82" s="269" cm="1">
        <f t="array" ref="CE82">IFERROR(INDEX($B$47:$AM$66, MATCH(UPPER(CF82), $A$47:$A$66, 0), CD$69), "BLANK")</f>
        <v>1.9250598420238287</v>
      </c>
      <c r="CF82" s="359" t="str" cm="1">
        <f t="array" ref="CF82">_xlfn.IFS(INDEX($B$24:$AM$43, MATCH(INDEX($A$3:$AM$22, MATCH(CC82, $R$3:$R$22, 0), 1), $A$24:$A$43), CD$69)="H", UPPER(INDEX($A$3:$AM$22, MATCH(CC82, $R$3:$R$22, 0), 1)), INDEX($B$24:$AM$43, MATCH(INDEX($A$3:$AM$22, MATCH(CC82, $R$3:$R$22, 0), 1), $A$24:$A$43), CD$69)="A", LOWER(INDEX($A$3:$AM$22, MATCH(CC82, $R$3:$R$22, 0), 1)), INDEX($B$24:$AM$43, MATCH(INDEX($A$3:$AM$22, MATCH(CC82, $R$3:$R$22, 0), 1), $A$24:$A$43), CD$69)="BLANK", "BLANK,")</f>
        <v>avl</v>
      </c>
      <c r="CG82" s="357"/>
      <c r="CH82" s="257" t="str" cm="1">
        <f t="array" ref="CH82">_xlfn.IFS(INDEX($B$24:$AM$43,MATCH($A36,$A$24:$A$43,0),CI$69)="A",LOWER($A36),INDEX($B$24:$AM$43,MATCH($A36,$A$24:$A$43,0),CI$69)="H",UPPER($A36),INDEX($B$24:$AM$43,MATCH($A36,$A$24:$A$43,0),CI$69)="BLANK","BLANK")</f>
        <v>mun</v>
      </c>
      <c r="CI82" s="268" cm="1">
        <f t="array" ref="CI82">IFERROR(INDEX($B$47:$AM$66, MATCH(UPPER(CH82), $A$47:$A$66,0 ), CI$69), "BLANK")</f>
        <v>5.8328553871364202</v>
      </c>
      <c r="CJ82" s="269" cm="1">
        <f t="array" ref="CJ82">IFERROR(INDEX($B$47:$AM$66, MATCH(UPPER(CK82), $A$47:$A$66, 0), CI$69), "BLANK")</f>
        <v>1.026341903473162</v>
      </c>
      <c r="CK82" s="359" t="str" cm="1">
        <f t="array" ref="CK82">_xlfn.IFS(INDEX($B$24:$AM$43, MATCH(INDEX($A$3:$AM$22, MATCH(CH82, $S$3:$S$22, 0), 1), $A$24:$A$43), CI$69)="H", UPPER(INDEX($A$3:$AM$22, MATCH(CH82, $S$3:$S$22, 0), 1)), INDEX($B$24:$AM$43, MATCH(INDEX($A$3:$AM$22, MATCH(CH82, $S$3:$S$22, 0), 1), $A$24:$A$43), CI$69)="A", LOWER(INDEX($A$3:$AM$22, MATCH(CH82, $S$3:$S$22, 0), 1)), INDEX($B$24:$AM$43, MATCH(INDEX($A$3:$AM$22, MATCH(CH82, $S$3:$S$22, 0), 1), $A$24:$A$43), CI$69)="BLANK", "BLANK,")</f>
        <v>FUL</v>
      </c>
      <c r="CL82" s="357"/>
      <c r="CM82" s="257" t="str" cm="1">
        <f t="array" ref="CM82">_xlfn.IFS(INDEX($B$24:$AM$43,MATCH($A36,$A$24:$A$43,0),CN$69)="A",LOWER($A36),INDEX($B$24:$AM$43,MATCH($A36,$A$24:$A$43,0),CN$69)="H",UPPER($A36),INDEX($B$24:$AM$43,MATCH($A36,$A$24:$A$43,0),CN$69)="BLANK","BLANK")</f>
        <v>mun</v>
      </c>
      <c r="CN82" s="268" cm="1">
        <f t="array" ref="CN82">IFERROR(INDEX($B$47:$AM$66, MATCH(UPPER(CM82), $A$47:$A$66,0 ), CN$69), "BLANK")</f>
        <v>3.0203384189922557</v>
      </c>
      <c r="CO82" s="269" cm="1">
        <f t="array" ref="CO82">IFERROR(INDEX($B$47:$AM$66, MATCH(UPPER(CP82), $A$47:$A$66, 0), CN$69), "BLANK")</f>
        <v>2.8944519621109603</v>
      </c>
      <c r="CP82" s="359" t="str" cm="1">
        <f t="array" ref="CP82">_xlfn.IFS(INDEX($B$24:$AM$43, MATCH(INDEX($A$3:$AM$22, MATCH(CM82, $T$3:$T$22, 0), 1), $A$24:$A$43), CN$69)="H", UPPER(INDEX($A$3:$AM$22, MATCH(CM82, $T$3:$T$22, 0), 1)), INDEX($B$24:$AM$43, MATCH(INDEX($A$3:$AM$22, MATCH(CM82, $T$3:$T$22, 0), 1), $A$24:$A$43), CN$69)="A", LOWER(INDEX($A$3:$AM$22, MATCH(CM82, $T$3:$T$22, 0), 1)), INDEX($B$24:$AM$43, MATCH(INDEX($A$3:$AM$22, MATCH(CM82, $T$3:$T$22, 0), 1), $A$24:$A$43), CN$69)="BLANK", "BLANK,")</f>
        <v>LIV</v>
      </c>
      <c r="CQ82" s="357"/>
      <c r="CR82" s="257" t="str" cm="1">
        <f t="array" ref="CR82">_xlfn.IFS(INDEX($B$24:$AM$43,MATCH($A36,$A$24:$A$43,0),CS$69)="A",LOWER($A36),INDEX($B$24:$AM$43,MATCH($A36,$A$24:$A$43,0),CS$69)="H",UPPER($A36),INDEX($B$24:$AM$43,MATCH($A36,$A$24:$A$43,0),CS$69)="BLANK","BLANK")</f>
        <v>MUN</v>
      </c>
      <c r="CS82" s="268" cm="1">
        <f t="array" ref="CS82">IFERROR(INDEX($B$47:$AM$66, MATCH(UPPER(CR82), $A$47:$A$66,0 ), CS$69), "BLANK")</f>
        <v>6.7324880134983891</v>
      </c>
      <c r="CT82" s="269" cm="1">
        <f t="array" ref="CT82">IFERROR(INDEX($B$47:$AM$66, MATCH(UPPER(CU82), $A$47:$A$66, 0), CS$69), "BLANK")</f>
        <v>1.7138213914497851</v>
      </c>
      <c r="CU82" s="359" t="str" cm="1">
        <f t="array" ref="CU82">_xlfn.IFS(INDEX($B$24:$AM$43, MATCH(INDEX($A$3:$AM$22, MATCH(CR82, $U$3:$U$22, 0), 1), $A$24:$A$43), CS$69)="H", UPPER(INDEX($A$3:$AM$22, MATCH(CR82, $U$3:$U$22, 0), 1)), INDEX($B$24:$AM$43, MATCH(INDEX($A$3:$AM$22, MATCH(CR82, $U$3:$U$22, 0), 1), $A$24:$A$43), CS$69)="A", LOWER(INDEX($A$3:$AM$22, MATCH(CR82, $U$3:$U$22, 0), 1)), INDEX($B$24:$AM$43, MATCH(INDEX($A$3:$AM$22, MATCH(CR82, $U$3:$U$22, 0), 1), $A$24:$A$43), CS$69)="BLANK", "BLANK,")</f>
        <v>shu</v>
      </c>
      <c r="CV82" s="357"/>
      <c r="CW82" s="257" t="str" cm="1">
        <f t="array" ref="CW82">_xlfn.IFS(INDEX($B$24:$AM$43,MATCH($A36,$A$24:$A$43,0),CX$69)="A",LOWER($A36),INDEX($B$24:$AM$43,MATCH($A36,$A$24:$A$43,0),CX$69)="H",UPPER($A36),INDEX($B$24:$AM$43,MATCH($A36,$A$24:$A$43,0),CX$69)="BLANK","BLANK")</f>
        <v>mun</v>
      </c>
      <c r="CX82" s="268" cm="1">
        <f t="array" ref="CX82">IFERROR(INDEX($B$47:$AM$66, MATCH(UPPER(CW82), $A$47:$A$66,0 ), CX$69), "BLANK")</f>
        <v>5.2327673843446068</v>
      </c>
      <c r="CY82" s="269" cm="1">
        <f t="array" ref="CY82">IFERROR(INDEX($B$47:$AM$66, MATCH(UPPER(CZ82), $A$47:$A$66, 0), CX$69), "BLANK")</f>
        <v>2.24424898511502</v>
      </c>
      <c r="CZ82" s="359" t="str" cm="1">
        <f t="array" ref="CZ82">_xlfn.IFS(INDEX($B$24:$AM$43, MATCH(INDEX($A$3:$AM$22, MATCH(CW82, $V$3:$V$22, 0), 1), $A$24:$A$43), CX$69)="H", UPPER(INDEX($A$3:$AM$22, MATCH(CW82, $V$3:$V$22, 0), 1)), INDEX($B$24:$AM$43, MATCH(INDEX($A$3:$AM$22, MATCH(CW82, $V$3:$V$22, 0), 1), $A$24:$A$43), CX$69)="A", LOWER(INDEX($A$3:$AM$22, MATCH(CW82, $V$3:$V$22, 0), 1)), INDEX($B$24:$AM$43, MATCH(INDEX($A$3:$AM$22, MATCH(CW82, $V$3:$V$22, 0), 1), $A$24:$A$43), CX$69)="BLANK", "BLANK,")</f>
        <v>ARS</v>
      </c>
      <c r="DA82" s="357"/>
      <c r="DB82" s="257" t="str" cm="1">
        <f t="array" ref="DB82">_xlfn.IFS(INDEX($B$24:$AM$43,MATCH($A36,$A$24:$A$43,0),DC$69)="A",LOWER($A36),INDEX($B$24:$AM$43,MATCH($A36,$A$24:$A$43,0),DC$69)="H",UPPER($A36),INDEX($B$24:$AM$43,MATCH($A36,$A$24:$A$43,0),DC$69)="BLANK","BLANK")</f>
        <v>MUN</v>
      </c>
      <c r="DC82" s="268" cm="1">
        <f t="array" ref="DC82">IFERROR(INDEX($B$47:$AM$66, MATCH(UPPER(DB82), $A$47:$A$66,0 ), DC$69), "BLANK")</f>
        <v>3.4624224069420286</v>
      </c>
      <c r="DD82" s="269" cm="1">
        <f t="array" ref="DD82">IFERROR(INDEX($B$47:$AM$66, MATCH(UPPER(DE82), $A$47:$A$66, 0), DC$69), "BLANK")</f>
        <v>3.6867088071884915</v>
      </c>
      <c r="DE82" s="359" t="str" cm="1">
        <f t="array" ref="DE82">_xlfn.IFS(INDEX($B$24:$AM$43, MATCH(INDEX($A$3:$AM$22, MATCH(DB82, $W$3:$W$22, 0), 1), $A$24:$A$43), DC$69)="H", UPPER(INDEX($A$3:$AM$22, MATCH(DB82, $W$3:$W$22, 0), 1)), INDEX($B$24:$AM$43, MATCH(INDEX($A$3:$AM$22, MATCH(DB82, $W$3:$W$22, 0), 1), $A$24:$A$43), DC$69)="A", LOWER(INDEX($A$3:$AM$22, MATCH(DB82, $W$3:$W$22, 0), 1)), INDEX($B$24:$AM$43, MATCH(INDEX($A$3:$AM$22, MATCH(DB82, $W$3:$W$22, 0), 1), $A$24:$A$43), DC$69)="BLANK", "BLANK,")</f>
        <v>sou</v>
      </c>
      <c r="DF82" s="357"/>
      <c r="DG82" s="257" t="str" cm="1">
        <f t="array" ref="DG82">_xlfn.IFS(INDEX($B$24:$AM$43,MATCH($A36,$A$24:$A$43,0),DH$69)="A",LOWER($A36),INDEX($B$24:$AM$43,MATCH($A36,$A$24:$A$43,0),DH$69)="H",UPPER($A36),INDEX($B$24:$AM$43,MATCH($A36,$A$24:$A$43,0),DH$69)="BLANK","BLANK")</f>
        <v>MUN</v>
      </c>
      <c r="DH82" s="268" cm="1">
        <f t="array" ref="DH82">IFERROR(INDEX($B$47:$AM$66, MATCH(UPPER(DG82), $A$47:$A$66,0 ), DH$69), "BLANK")</f>
        <v>3.6962679289795077</v>
      </c>
      <c r="DI82" s="269" cm="1">
        <f t="array" ref="DI82">IFERROR(INDEX($B$47:$AM$66, MATCH(UPPER(DJ82), $A$47:$A$66, 0), DH$69), "BLANK")</f>
        <v>2.5009835421738149</v>
      </c>
      <c r="DJ82" s="359" t="str" cm="1">
        <f t="array" ref="DJ82">_xlfn.IFS(INDEX($B$24:$AM$43, MATCH(INDEX($A$3:$AM$22, MATCH(DG82, $X$3:$X$22, 0), 1), $A$24:$A$43), DH$69)="H", UPPER(INDEX($A$3:$AM$22, MATCH(DG82, $X$3:$X$22, 0), 1)), INDEX($B$24:$AM$43, MATCH(INDEX($A$3:$AM$22, MATCH(DG82, $X$3:$X$22, 0), 1), $A$24:$A$43), DH$69)="A", LOWER(INDEX($A$3:$AM$22, MATCH(DG82, $X$3:$X$22, 0), 1)), INDEX($B$24:$AM$43, MATCH(INDEX($A$3:$AM$22, MATCH(DG82, $X$3:$X$22, 0), 1), $A$24:$A$43), DH$69)="BLANK", "BLANK,")</f>
        <v>eve</v>
      </c>
      <c r="DK82" s="357"/>
      <c r="DL82" s="257" t="str" cm="1">
        <f t="array" ref="DL82">_xlfn.IFS(INDEX($B$24:$AM$43,MATCH($A36,$A$24:$A$43,0),DM$69)="A",LOWER($A36),INDEX($B$24:$AM$43,MATCH($A36,$A$24:$A$43,0),DM$69)="H",UPPER($A36),INDEX($B$24:$AM$43,MATCH($A36,$A$24:$A$43,0),DM$69)="BLANK","BLANK")</f>
        <v>mun</v>
      </c>
      <c r="DM82" s="268" cm="1">
        <f t="array" ref="DM82">IFERROR(INDEX($B$47:$AM$66, MATCH(UPPER(DL82), $A$47:$A$66,0 ), DM$69), "BLANK")</f>
        <v>5.8328553871364202</v>
      </c>
      <c r="DN82" s="269" cm="1">
        <f t="array" ref="DN82">IFERROR(INDEX($B$47:$AM$66, MATCH(UPPER(DO82), $A$47:$A$66, 0), DM$69), "BLANK")</f>
        <v>1.026341903473162</v>
      </c>
      <c r="DO82" s="359" t="str" cm="1">
        <f t="array" ref="DO82">_xlfn.IFS(INDEX($B$24:$AM$43, MATCH(INDEX($A$3:$AM$22, MATCH(DL82, $Y$3:$Y$22, 0), 1), $A$24:$A$43), DM$69)="H", UPPER(INDEX($A$3:$AM$22, MATCH(DL82, $Y$3:$Y$22, 0), 1)), INDEX($B$24:$AM$43, MATCH(INDEX($A$3:$AM$22, MATCH(DL82, $Y$3:$Y$22, 0), 1), $A$24:$A$43), DM$69)="A", LOWER(INDEX($A$3:$AM$22, MATCH(DL82, $Y$3:$Y$22, 0), 1)), INDEX($B$24:$AM$43, MATCH(INDEX($A$3:$AM$22, MATCH(DL82, $Y$3:$Y$22, 0), 1), $A$24:$A$43), DM$69)="BLANK", "BLANK,")</f>
        <v>WBA</v>
      </c>
      <c r="DP82" s="357"/>
      <c r="DQ82" s="257" t="str" cm="1">
        <f t="array" ref="DQ82">_xlfn.IFS(INDEX($B$24:$AM$43,MATCH($A36,$A$24:$A$43,0),DR$69)="A",LOWER($A36),INDEX($B$24:$AM$43,MATCH($A36,$A$24:$A$43,0),DR$69)="H",UPPER($A36),INDEX($B$24:$AM$43,MATCH($A36,$A$24:$A$43,0),DR$69)="BLANK","BLANK")</f>
        <v>MUN</v>
      </c>
      <c r="DR82" s="268" cm="1">
        <f t="array" ref="DR82">IFERROR(INDEX($B$47:$AM$66, MATCH(UPPER(DQ82), $A$47:$A$66,0 ), DR$69), "BLANK")</f>
        <v>5.9879540449468021</v>
      </c>
      <c r="DS82" s="269" cm="1">
        <f t="array" ref="DS82">IFERROR(INDEX($B$47:$AM$66, MATCH(UPPER(DT82), $A$47:$A$66, 0), DR$69), "BLANK")</f>
        <v>2.2983806257427353</v>
      </c>
      <c r="DT82" s="359" t="str" cm="1">
        <f t="array" ref="DT82">_xlfn.IFS(INDEX($B$24:$AM$43, MATCH(INDEX($A$3:$AM$22, MATCH(DQ82, $Z$3:$Z$22, 0), 1), $A$24:$A$43), DR$69)="H", UPPER(INDEX($A$3:$AM$22, MATCH(DQ82, $Z$3:$Z$22, 0), 1)), INDEX($B$24:$AM$43, MATCH(INDEX($A$3:$AM$22, MATCH(DQ82, $Z$3:$Z$22, 0), 1), $A$24:$A$43), DR$69)="A", LOWER(INDEX($A$3:$AM$22, MATCH(DQ82, $Z$3:$Z$22, 0), 1)), INDEX($B$24:$AM$43, MATCH(INDEX($A$3:$AM$22, MATCH(DQ82, $Z$3:$Z$22, 0), 1), $A$24:$A$43), DR$69)="BLANK", "BLANK,")</f>
        <v>new</v>
      </c>
      <c r="DU82" s="357"/>
      <c r="DV82" s="257" t="str" cm="1">
        <f t="array" ref="DV82">_xlfn.IFS(INDEX($B$24:$AM$43,MATCH($A36,$A$24:$A$43,0),DW$69)="A",LOWER($A36),INDEX($B$24:$AM$43,MATCH($A36,$A$24:$A$43,0),DW$69)="H",UPPER($A36),INDEX($B$24:$AM$43,MATCH($A36,$A$24:$A$43,0),DW$69)="BLANK","BLANK")</f>
        <v>mun</v>
      </c>
      <c r="DW82" s="268" cm="1">
        <f t="array" ref="DW82">IFERROR(INDEX($B$47:$AM$66, MATCH(UPPER(DV82), $A$47:$A$66,0 ), DW$69), "BLANK")</f>
        <v>2.307270618863237</v>
      </c>
      <c r="DX82" s="269" cm="1">
        <f t="array" ref="DX82">IFERROR(INDEX($B$47:$AM$66, MATCH(UPPER(DY82), $A$47:$A$66, 0), DW$69), "BLANK")</f>
        <v>3.4444444444444446</v>
      </c>
      <c r="DY82" s="359" t="str" cm="1">
        <f t="array" ref="DY82">_xlfn.IFS(INDEX($B$24:$AM$43, MATCH(INDEX($A$3:$AM$22, MATCH(DV82, $AA$3:$AA$22, 0), 1), $A$24:$A$43), DW$69)="H", UPPER(INDEX($A$3:$AM$22, MATCH(DV82, $AA$3:$AA$22, 0), 1)), INDEX($B$24:$AM$43, MATCH(INDEX($A$3:$AM$22, MATCH(DV82, $AA$3:$AA$22, 0), 1), $A$24:$A$43), DW$69)="A", LOWER(INDEX($A$3:$AM$22, MATCH(DV82, $AA$3:$AA$22, 0), 1)), INDEX($B$24:$AM$43, MATCH(INDEX($A$3:$AM$22, MATCH(DV82, $AA$3:$AA$22, 0), 1), $A$24:$A$43), DW$69)="BLANK", "BLANK,")</f>
        <v>CHE</v>
      </c>
      <c r="DZ82" s="357"/>
      <c r="EA82" s="257" t="str" cm="1">
        <f t="array" ref="EA82">_xlfn.IFS(INDEX($B$24:$AM$43,MATCH($A36,$A$24:$A$43,0),EB$69)="A",LOWER($A36),INDEX($B$24:$AM$43,MATCH($A36,$A$24:$A$43,0),EB$69)="H",UPPER($A36),INDEX($B$24:$AM$43,MATCH($A36,$A$24:$A$43,0),EB$69)="BLANK","BLANK")</f>
        <v>mun</v>
      </c>
      <c r="EB82" s="268" cm="1">
        <f t="array" ref="EB82">IFERROR(INDEX($B$47:$AM$66, MATCH(UPPER(EA82), $A$47:$A$66,0 ), EB$69), "BLANK")</f>
        <v>2.4453124507610378</v>
      </c>
      <c r="EC82" s="269" cm="1">
        <f t="array" ref="EC82">IFERROR(INDEX($B$47:$AM$66, MATCH(UPPER(ED82), $A$47:$A$66, 0), EB$69), "BLANK")</f>
        <v>3.2761840324763187</v>
      </c>
      <c r="ED82" s="359" t="str" cm="1">
        <f t="array" ref="ED82">_xlfn.IFS(INDEX($B$24:$AM$43, MATCH(INDEX($A$3:$AM$22, MATCH(EA82, $AB$3:$AB$22, 0), 1), $A$24:$A$43), EB$69)="H", UPPER(INDEX($A$3:$AM$22, MATCH(EA82, $AB$3:$AB$22, 0), 1)), INDEX($B$24:$AM$43, MATCH(INDEX($A$3:$AM$22, MATCH(EA82, $AB$3:$AB$22, 0), 1), $A$24:$A$43), EB$69)="A", LOWER(INDEX($A$3:$AM$22, MATCH(EA82, $AB$3:$AB$22, 0), 1)), INDEX($B$24:$AM$43, MATCH(INDEX($A$3:$AM$22, MATCH(EA82, $AB$3:$AB$22, 0), 1), $A$24:$A$43), EB$69)="BLANK", "BLANK,")</f>
        <v>MCI</v>
      </c>
      <c r="EE82" s="357"/>
      <c r="EF82" s="257" t="str" cm="1">
        <f t="array" ref="EF82">_xlfn.IFS(INDEX($B$24:$AM$43,MATCH($A36,$A$24:$A$43,0),EG$69)="A",LOWER($A36),INDEX($B$24:$AM$43,MATCH($A36,$A$24:$A$43,0),EG$69)="H",UPPER($A36),INDEX($B$24:$AM$43,MATCH($A36,$A$24:$A$43,0),EG$69)="BLANK","BLANK")</f>
        <v>MUN</v>
      </c>
      <c r="EG82" s="268" cm="1">
        <f t="array" ref="EG82">IFERROR(INDEX($B$47:$AM$66, MATCH(UPPER(EF82), $A$47:$A$66,0 ), EG$69), "BLANK")</f>
        <v>5.5323488458747629</v>
      </c>
      <c r="EH82" s="269" cm="1">
        <f t="array" ref="EH82">IFERROR(INDEX($B$47:$AM$66, MATCH(UPPER(EI82), $A$47:$A$66, 0), EG$69), "BLANK")</f>
        <v>2.7190861352717524</v>
      </c>
      <c r="EI82" s="359" t="str" cm="1">
        <f t="array" ref="EI82">_xlfn.IFS(INDEX($B$24:$AM$43, MATCH(INDEX($A$3:$AM$22, MATCH(EF82, $AC$3:$AC$22, 0), 1), $A$24:$A$43), EG$69)="H", UPPER(INDEX($A$3:$AM$22, MATCH(EF82, $AC$3:$AC$22, 0), 1)), INDEX($B$24:$AM$43, MATCH(INDEX($A$3:$AM$22, MATCH(EF82, $AC$3:$AC$22, 0), 1), $A$24:$A$43), EG$69)="A", LOWER(INDEX($A$3:$AM$22, MATCH(EF82, $AC$3:$AC$22, 0), 1)), INDEX($B$24:$AM$43, MATCH(INDEX($A$3:$AM$22, MATCH(EF82, $AC$3:$AC$22, 0), 1), $A$24:$A$43), EG$69)="BLANK", "BLANK,")</f>
        <v>whu</v>
      </c>
      <c r="EJ82" s="357"/>
      <c r="EK82" s="257" t="str" cm="1">
        <f t="array" ref="EK82">_xlfn.IFS(INDEX($B$24:$AM$43,MATCH($A36,$A$24:$A$43,0),EL$69)="A",LOWER($A36),INDEX($B$24:$AM$43,MATCH($A36,$A$24:$A$43,0),EL$69)="H",UPPER($A36),INDEX($B$24:$AM$43,MATCH($A36,$A$24:$A$43,0),EL$69)="BLANK","BLANK")</f>
        <v>mun</v>
      </c>
      <c r="EL82" s="268" cm="1">
        <f t="array" ref="EL82">IFERROR(INDEX($B$47:$AM$66, MATCH(UPPER(EK82), $A$47:$A$66,0 ), EL$69), "BLANK")</f>
        <v>3.5321179844326092</v>
      </c>
      <c r="EM82" s="269" cm="1">
        <f t="array" ref="EM82">IFERROR(INDEX($B$47:$AM$66, MATCH(UPPER(EN82), $A$47:$A$66, 0), EL$69), "BLANK")</f>
        <v>1.4915050368365659</v>
      </c>
      <c r="EN82" s="359" t="str" cm="1">
        <f t="array" ref="EN82">_xlfn.IFS(INDEX($B$24:$AM$43, MATCH(INDEX($A$3:$AM$22, MATCH(EK82, $AD$3:$AD$22, 0), 1), $A$24:$A$43), EL$69)="H", UPPER(INDEX($A$3:$AM$22, MATCH(EK82, $AD$3:$AD$22, 0), 1)), INDEX($B$24:$AM$43, MATCH(INDEX($A$3:$AM$22, MATCH(EK82, $AD$3:$AD$22, 0), 1), $A$24:$A$43), EL$69)="A", LOWER(INDEX($A$3:$AM$22, MATCH(EK82, $AD$3:$AD$22, 0), 1)), INDEX($B$24:$AM$43, MATCH(INDEX($A$3:$AM$22, MATCH(EK82, $AD$3:$AD$22, 0), 1), $A$24:$A$43), EL$69)="BLANK", "BLANK,")</f>
        <v>CRY</v>
      </c>
      <c r="EO82" s="357"/>
      <c r="EP82" s="257" t="str" cm="1">
        <f t="array" ref="EP82">_xlfn.IFS(INDEX($B$24:$AM$43,MATCH($A36,$A$24:$A$43,0),EQ$69)="A",LOWER($A36),INDEX($B$24:$AM$43,MATCH($A36,$A$24:$A$43,0),EQ$69)="H",UPPER($A36),INDEX($B$24:$AM$43,MATCH($A36,$A$24:$A$43,0),EQ$69)="BLANK","BLANK")</f>
        <v>MUN</v>
      </c>
      <c r="EQ82" s="268" cm="1">
        <f t="array" ref="EQ82">IFERROR(INDEX($B$47:$AM$66, MATCH(UPPER(EP82), $A$47:$A$66,0 ), EQ$69), "BLANK")</f>
        <v>3.9152007216959857</v>
      </c>
      <c r="ER82" s="269" cm="1">
        <f t="array" ref="ER82">IFERROR(INDEX($B$47:$AM$66, MATCH(UPPER(ES82), $A$47:$A$66, 0), EQ$69), "BLANK")</f>
        <v>2.3869502066962123</v>
      </c>
      <c r="ES82" s="359" t="str" cm="1">
        <f t="array" ref="ES82">_xlfn.IFS(INDEX($B$24:$AM$43, MATCH(INDEX($A$3:$AM$22, MATCH(EP82, $AE$3:$AE$22, 0), 1), $A$24:$A$43), EQ$69)="H", UPPER(INDEX($A$3:$AM$22, MATCH(EP82, $AE$3:$AE$22, 0), 1)), INDEX($B$24:$AM$43, MATCH(INDEX($A$3:$AM$22, MATCH(EP82, $AE$3:$AE$22, 0), 1), $A$24:$A$43), EQ$69)="A", LOWER(INDEX($A$3:$AM$22, MATCH(EP82, $AE$3:$AE$22, 0), 1)), INDEX($B$24:$AM$43, MATCH(INDEX($A$3:$AM$22, MATCH(EP82, $AE$3:$AE$22, 0), 1), $A$24:$A$43), EQ$69)="BLANK", "BLANK,")</f>
        <v>bha</v>
      </c>
      <c r="ET82" s="357"/>
      <c r="EU82" s="257" t="str" cm="1">
        <f t="array" ref="EU82">_xlfn.IFS(INDEX($B$24:$AM$43,MATCH($A36,$A$24:$A$43,0),EV$69)="A",LOWER($A36),INDEX($B$24:$AM$43,MATCH($A36,$A$24:$A$43,0),EV$69)="H",UPPER($A36),INDEX($B$24:$AM$43,MATCH($A36,$A$24:$A$43,0),EV$69)="BLANK","BLANK")</f>
        <v>mun</v>
      </c>
      <c r="EV82" s="268" cm="1">
        <f t="array" ref="EV82">IFERROR(INDEX($B$47:$AM$66, MATCH(UPPER(EU82), $A$47:$A$66,0 ), EV$69), "BLANK")</f>
        <v>4.3679626983059761</v>
      </c>
      <c r="EW82" s="269" cm="1">
        <f t="array" ref="EW82">IFERROR(INDEX($B$47:$AM$66, MATCH(UPPER(EX82), $A$47:$A$66, 0), EV$69), "BLANK")</f>
        <v>1.8022352528441838</v>
      </c>
      <c r="EX82" s="359" t="str" cm="1">
        <f t="array" ref="EX82">_xlfn.IFS(INDEX($B$24:$AM$43, MATCH(INDEX($A$3:$AM$22, MATCH(EU82, $AF$3:$AF$22, 0), 1), $A$24:$A$43), EV$69)="H", UPPER(INDEX($A$3:$AM$22, MATCH(EU82, $AF$3:$AF$22, 0), 1)), INDEX($B$24:$AM$43, MATCH(INDEX($A$3:$AM$22, MATCH(EU82, $AF$3:$AF$22, 0), 1), $A$24:$A$43), EV$69)="A", LOWER(INDEX($A$3:$AM$22, MATCH(EU82, $AF$3:$AF$22, 0), 1)), INDEX($B$24:$AM$43, MATCH(INDEX($A$3:$AM$22, MATCH(EU82, $AF$3:$AF$22, 0), 1), $A$24:$A$43), EV$69)="BLANK", "BLANK,")</f>
        <v>TOT</v>
      </c>
      <c r="EY82" s="357"/>
      <c r="EZ82" s="257" t="str" cm="1">
        <f t="array" ref="EZ82">_xlfn.IFS(INDEX($B$24:$AM$43,MATCH($A36,$A$24:$A$43,0),FA$69)="A",LOWER($A36),INDEX($B$24:$AM$43,MATCH($A36,$A$24:$A$43,0),FA$69)="H",UPPER($A36),INDEX($B$24:$AM$43,MATCH($A36,$A$24:$A$43,0),FA$69)="BLANK","BLANK")</f>
        <v>MUN</v>
      </c>
      <c r="FA82" s="268" cm="1">
        <f t="array" ref="FA82">IFERROR(INDEX($B$47:$AM$66, MATCH(UPPER(EZ82), $A$47:$A$66,0 ), FA$69), "BLANK")</f>
        <v>5.2202676289279815</v>
      </c>
      <c r="FB82" s="269" cm="1">
        <f t="array" ref="FB82">IFERROR(INDEX($B$47:$AM$66, MATCH(UPPER(FC82), $A$47:$A$66, 0), FA$69), "BLANK")</f>
        <v>1.8112479304986104</v>
      </c>
      <c r="FC82" s="359" t="str" cm="1">
        <f t="array" ref="FC82">_xlfn.IFS(INDEX($B$24:$AM$43, MATCH(INDEX($A$3:$AM$22, MATCH(EZ82, $AG$3:$AG$22, 0), 1), $A$24:$A$43), FA$69)="H", UPPER(INDEX($A$3:$AM$22, MATCH(EZ82, $AG$3:$AG$22, 0), 1)), INDEX($B$24:$AM$43, MATCH(INDEX($A$3:$AM$22, MATCH(EZ82, $AG$3:$AG$22, 0), 1), $A$24:$A$43), FA$69)="A", LOWER(INDEX($A$3:$AM$22, MATCH(EZ82, $AG$3:$AG$22, 0), 1)), INDEX($B$24:$AM$43, MATCH(INDEX($A$3:$AM$22, MATCH(EZ82, $AG$3:$AG$22, 0), 1), $A$24:$A$43), FA$69)="BLANK", "BLANK,")</f>
        <v>bur</v>
      </c>
      <c r="FD82" s="357"/>
      <c r="FE82" s="257" t="str" cm="1">
        <f t="array" ref="FE82">_xlfn.IFS(INDEX($B$24:$AM$43,MATCH($A36,$A$24:$A$43,0),FF$69)="A",LOWER($A36),INDEX($B$24:$AM$43,MATCH($A36,$A$24:$A$43,0),FF$69)="H",UPPER($A36),INDEX($B$24:$AM$43,MATCH($A36,$A$24:$A$43,0),FF$69)="BLANK","BLANK")</f>
        <v>mun</v>
      </c>
      <c r="FF82" s="268" cm="1">
        <f t="array" ref="FF82">IFERROR(INDEX($B$47:$AM$66, MATCH(UPPER(FE82), $A$47:$A$66,0 ), FF$69), "BLANK")</f>
        <v>5.8328553871364202</v>
      </c>
      <c r="FG82" s="269" cm="1">
        <f t="array" ref="FG82">IFERROR(INDEX($B$47:$AM$66, MATCH(UPPER(FH82), $A$47:$A$66, 0), FF$69), "BLANK")</f>
        <v>1.026341903473162</v>
      </c>
      <c r="FH82" s="359" t="str" cm="1">
        <f t="array" ref="FH82">_xlfn.IFS(INDEX($B$24:$AM$43, MATCH(INDEX($A$3:$AM$22, MATCH(FE82, $AH$3:$AH$22, 0), 1), $A$24:$A$43), FF$69)="H", UPPER(INDEX($A$3:$AM$22, MATCH(FE82, $AH$3:$AH$22, 0), 1)), INDEX($B$24:$AM$43, MATCH(INDEX($A$3:$AM$22, MATCH(FE82, $AH$3:$AH$22, 0), 1), $A$24:$A$43), FF$69)="A", LOWER(INDEX($A$3:$AM$22, MATCH(FE82, $AH$3:$AH$22, 0), 1)), INDEX($B$24:$AM$43, MATCH(INDEX($A$3:$AM$22, MATCH(FE82, $AH$3:$AH$22, 0), 1), $A$24:$A$43), FF$69)="BLANK", "BLANK,")</f>
        <v>LEE</v>
      </c>
      <c r="FI82" s="357"/>
      <c r="FJ82" s="257" t="str" cm="1">
        <f t="array" ref="FJ82">_xlfn.IFS(INDEX($B$24:$AM$43,MATCH($A36,$A$24:$A$43,0),FK$69)="A",LOWER($A36),INDEX($B$24:$AM$43,MATCH($A36,$A$24:$A$43,0),FK$69)="H",UPPER($A36),INDEX($B$24:$AM$43,MATCH($A36,$A$24:$A$43,0),FK$69)="BLANK","BLANK")</f>
        <v>MUN</v>
      </c>
      <c r="FK82" s="268" cm="1">
        <f t="array" ref="FK82">IFERROR(INDEX($B$47:$AM$66, MATCH(UPPER(FJ82), $A$47:$A$66,0 ), FK$69), "BLANK")</f>
        <v>4.0539712769452656</v>
      </c>
      <c r="FL82" s="269" cm="1">
        <f t="array" ref="FL82">IFERROR(INDEX($B$47:$AM$66, MATCH(UPPER(FM82), $A$47:$A$66, 0), FK$69), "BLANK")</f>
        <v>3.3618798690416143</v>
      </c>
      <c r="FM82" s="359" t="str" cm="1">
        <f t="array" ref="FM82">_xlfn.IFS(INDEX($B$24:$AM$43, MATCH(INDEX($A$3:$AM$22, MATCH(FJ82, $AI$3:$AI$22, 0), 1), $A$24:$A$43), FK$69)="H", UPPER(INDEX($A$3:$AM$22, MATCH(FJ82, $AI$3:$AI$22, 0), 1)), INDEX($B$24:$AM$43, MATCH(INDEX($A$3:$AM$22, MATCH(FJ82, $AI$3:$AI$22, 0), 1), $A$24:$A$43), FK$69)="A", LOWER(INDEX($A$3:$AM$22, MATCH(FJ82, $AI$3:$AI$22, 0), 1)), INDEX($B$24:$AM$43, MATCH(INDEX($A$3:$AM$22, MATCH(FJ82, $AI$3:$AI$22, 0), 1), $A$24:$A$43), FK$69)="BLANK", "BLANK,")</f>
        <v>liv</v>
      </c>
      <c r="FN82" s="357"/>
      <c r="FO82" s="257" t="str" cm="1">
        <f t="array" ref="FO82">_xlfn.IFS(INDEX($B$24:$AM$43,MATCH($A36,$A$24:$A$43,0),FP$69)="A",LOWER($A36),INDEX($B$24:$AM$43,MATCH($A36,$A$24:$A$43,0),FP$69)="H",UPPER($A36),INDEX($B$24:$AM$43,MATCH($A36,$A$24:$A$43,0),FP$69)="BLANK","BLANK")</f>
        <v>mun</v>
      </c>
      <c r="FP82" s="268" cm="1">
        <f t="array" ref="FP82">IFERROR(INDEX($B$47:$AM$66, MATCH(UPPER(FO82), $A$47:$A$66,0 ), FP$69), "BLANK")</f>
        <v>4.3679626983059761</v>
      </c>
      <c r="FQ82" s="269" cm="1">
        <f t="array" ref="FQ82">IFERROR(INDEX($B$47:$AM$66, MATCH(UPPER(FR82), $A$47:$A$66, 0), FP$69), "BLANK")</f>
        <v>1.7540720693630028</v>
      </c>
      <c r="FR82" s="359" t="str" cm="1">
        <f t="array" ref="FR82">_xlfn.IFS(INDEX($B$24:$AM$43, MATCH(INDEX($A$3:$AM$22, MATCH(FO82, $AJ$3:$AJ$22, 0), 1), $A$24:$A$43), FP$69)="H", UPPER(INDEX($A$3:$AM$22, MATCH(FO82, $AJ$3:$AJ$22, 0), 1)), INDEX($B$24:$AM$43, MATCH(INDEX($A$3:$AM$22, MATCH(FO82, $AJ$3:$AJ$22, 0), 1), $A$24:$A$43), FP$69)="A", LOWER(INDEX($A$3:$AM$22, MATCH(FO82, $AJ$3:$AJ$22, 0), 1)), INDEX($B$24:$AM$43, MATCH(INDEX($A$3:$AM$22, MATCH(FO82, $AJ$3:$AJ$22, 0), 1), $A$24:$A$43), FP$69)="BLANK", "BLANK,")</f>
        <v>AVL</v>
      </c>
      <c r="FS82" s="357"/>
      <c r="FT82" s="257" t="str" cm="1">
        <f t="array" ref="FT82">_xlfn.IFS(INDEX($B$24:$AM$43,MATCH($A36,$A$24:$A$43,0),FU$69)="A",LOWER($A36),INDEX($B$24:$AM$43,MATCH($A36,$A$24:$A$43,0),FU$69)="H",UPPER($A36),INDEX($B$24:$AM$43,MATCH($A36,$A$24:$A$43,0),FU$69)="BLANK","BLANK")</f>
        <v>MUN</v>
      </c>
      <c r="FU82" s="268" cm="1">
        <f t="array" ref="FU82">IFERROR(INDEX($B$47:$AM$66, MATCH(UPPER(FT82), $A$47:$A$66,0 ), FU$69), "BLANK")</f>
        <v>4.6165632092560367</v>
      </c>
      <c r="FV82" s="269" cm="1">
        <f t="array" ref="FV82">IFERROR(INDEX($B$47:$AM$66, MATCH(UPPER(FW82), $A$47:$A$66, 0), FU$69), "BLANK")</f>
        <v>3.2981097707551101</v>
      </c>
      <c r="FW82" s="359" t="str" cm="1">
        <f t="array" ref="FW82">_xlfn.IFS(INDEX($B$24:$AM$43, MATCH(INDEX($A$3:$AM$22, MATCH(FT82, $AK$3:$AK$22, 0), 1), $A$24:$A$43), FU$69)="H", UPPER(INDEX($A$3:$AM$22, MATCH(FT82, $AK$3:$AK$22, 0), 1)), INDEX($B$24:$AM$43, MATCH(INDEX($A$3:$AM$22, MATCH(FT82, $AK$3:$AK$22, 0), 1), $A$24:$A$43), FU$69)="A", LOWER(INDEX($A$3:$AM$22, MATCH(FT82, $AK$3:$AK$22, 0), 1)), INDEX($B$24:$AM$43, MATCH(INDEX($A$3:$AM$22, MATCH(FT82, $AK$3:$AK$22, 0), 1), $A$24:$A$43), FU$69)="BLANK", "BLANK,")</f>
        <v>lei</v>
      </c>
      <c r="FX82" s="357"/>
      <c r="FY82" s="257" t="str" cm="1">
        <f t="array" ref="FY82">_xlfn.IFS(INDEX($B$24:$AM$43,MATCH($A36,$A$24:$A$43,0),FZ$69)="A",LOWER($A36),INDEX($B$24:$AM$43,MATCH($A36,$A$24:$A$43,0),FZ$69)="H",UPPER($A36),INDEX($B$24:$AM$43,MATCH($A36,$A$24:$A$43,0),FZ$69)="BLANK","BLANK")</f>
        <v>MUN</v>
      </c>
      <c r="FZ82" s="268" cm="1">
        <f t="array" ref="FZ82">IFERROR(INDEX($B$47:$AM$66, MATCH(UPPER(FY82), $A$47:$A$66,0 ), FZ$69), "BLANK")</f>
        <v>8.2092918358141631</v>
      </c>
      <c r="GA82" s="269" cm="1">
        <f t="array" ref="GA82">IFERROR(INDEX($B$47:$AM$66, MATCH(UPPER(GB82), $A$47:$A$66, 0), FZ$69), "BLANK")</f>
        <v>1.6659938177349074</v>
      </c>
      <c r="GB82" s="359" t="str" cm="1">
        <f t="array" ref="GB82">_xlfn.IFS(INDEX($B$24:$AM$43, MATCH(INDEX($A$3:$AM$22, MATCH(FY82, $AL$3:$AL$22, 0), 1), $A$24:$A$43), FZ$69)="H", UPPER(INDEX($A$3:$AM$22, MATCH(FY82, $AL$3:$AL$22, 0), 1)), INDEX($B$24:$AM$43, MATCH(INDEX($A$3:$AM$22, MATCH(FY82, $AL$3:$AL$22, 0), 1), $A$24:$A$43), FZ$69)="A", LOWER(INDEX($A$3:$AM$22, MATCH(FY82, $AL$3:$AL$22, 0), 1)), INDEX($B$24:$AM$43, MATCH(INDEX($A$3:$AM$22, MATCH(FY82, $AL$3:$AL$22, 0), 1), $A$24:$A$43), FZ$69)="BLANK", "BLANK,")</f>
        <v>ful</v>
      </c>
      <c r="GC82" s="357"/>
      <c r="GD82" s="257" t="str" cm="1">
        <f t="array" ref="GD82">_xlfn.IFS(INDEX($B$24:$AM$43,MATCH($A36,$A$24:$A$43,0),GE$69)="A",LOWER($A36),INDEX($B$24:$AM$43,MATCH($A36,$A$24:$A$43,0),GE$69)="H",UPPER($A36),INDEX($B$24:$AM$43,MATCH($A36,$A$24:$A$43,0),GE$69)="BLANK","BLANK")</f>
        <v>mun</v>
      </c>
      <c r="GE82" s="268" cm="1">
        <f t="array" ref="GE82">IFERROR(INDEX($B$47:$AM$66, MATCH(UPPER(GD82), $A$47:$A$66,0 ), GE$69), "BLANK")</f>
        <v>2.2888124539123313</v>
      </c>
      <c r="GF82" s="269" cm="1">
        <f t="array" ref="GF82">IFERROR(INDEX($B$47:$AM$66, MATCH(UPPER(GG82), $A$47:$A$66, 0), GE$69), "BLANK")</f>
        <v>2.2325966020147345</v>
      </c>
      <c r="GG82" s="359" t="str" cm="1">
        <f t="array" ref="GG82">_xlfn.IFS(INDEX($B$24:$AM$43, MATCH(INDEX($A$3:$AM$22, MATCH(GD82, $AM$3:$AM$22, 0), 1), $A$24:$A$43), GE$69)="H", UPPER(INDEX($A$3:$AM$22, MATCH(GD82, $AM$3:$AM$22, 0), 1)), INDEX($B$24:$AM$43, MATCH(INDEX($A$3:$AM$22, MATCH(GD82, $AM$3:$AM$22, 0), 1), $A$24:$A$43), GE$69)="A", LOWER(INDEX($A$3:$AM$22, MATCH(GD82, $AM$3:$AM$22, 0), 1)), INDEX($B$24:$AM$43, MATCH(INDEX($A$3:$AM$22, MATCH(GD82, $AM$3:$AM$22, 0), 1), $A$24:$A$43), GE$69)="BLANK", "BLANK,")</f>
        <v>WOL</v>
      </c>
    </row>
    <row r="83" spans="1:189" hidden="1">
      <c r="A83" s="257" t="str" cm="1">
        <f t="array" ref="A83">_xlfn.IFS(INDEX($B$24:$AM$43,MATCH($A37,$A$24:$A$43,0),B$69)="A",LOWER($A37),INDEX($B$24:$AM$43,MATCH($A37,$A$24:$A$43,0),B$69)="H",UPPER($A37),INDEX($B$24:$AM$43,MATCH($A37,$A$24:$A$43,0),B$69)="BLANK","BLANK")</f>
        <v>new</v>
      </c>
      <c r="B83" s="268" cm="1">
        <f t="array" ref="B83">IFERROR(INDEX($B$47:$AM$66, MATCH(UPPER(A83), $A$47:$A$66,0 ), B$69), "BLANK")</f>
        <v>4.0952404456005089</v>
      </c>
      <c r="C83" s="269" cm="1">
        <f t="array" ref="C83">IFERROR(INDEX($B$47:$AM$66, MATCH(UPPER(D83), $A$47:$A$66, 0), B$69), "BLANK")</f>
        <v>4.573516748315761</v>
      </c>
      <c r="D83" s="359" t="str" cm="1">
        <f t="array" ref="D83">_xlfn.IFS(INDEX($B$24:$AM$43, MATCH(INDEX($A$3:$AM$22, MATCH(A83, $B$3:$B$22, 0), 1), $A$24:$A$43), B$69)="H", UPPER(INDEX($A$3:$AM$22, MATCH(A83, $B$3:$B$22, 0), 1)), INDEX($B$24:$AM$43, MATCH(INDEX($A$3:$AM$22, MATCH(A83, $B$3:$B$22, 0), 1), $A$24:$A$43), B$69)="A", LOWER(INDEX($A$3:$AM$22, MATCH(A83, $B$3:$B$22, 0), 1)), INDEX($B$24:$AM$43, MATCH(INDEX($A$3:$AM$22, MATCH(A83, $B$3:$B$22, 0), 1), $A$24:$A$43), B$69)="BLANK", "BLANK,")</f>
        <v>WHU</v>
      </c>
      <c r="E83" s="357"/>
      <c r="F83" s="257" t="str" cm="1">
        <f t="array" ref="F83">_xlfn.IFS(INDEX($B$24:$AM$43,MATCH($A37,$A$24:$A$43,0),G$69)="A",LOWER($A37),INDEX($B$24:$AM$43,MATCH($A37,$A$24:$A$43,0),G$69)="H",UPPER($A37),INDEX($B$24:$AM$43,MATCH($A37,$A$24:$A$43,0),G$69)="BLANK","BLANK")</f>
        <v>NEW</v>
      </c>
      <c r="G83" s="268" cm="1">
        <f t="array" ref="G83">IFERROR(INDEX($B$47:$AM$66, MATCH(UPPER(F83), $A$47:$A$66,0 ), G$69), "BLANK")</f>
        <v>2.3833246591027377</v>
      </c>
      <c r="H83" s="269" cm="1">
        <f t="array" ref="H83">IFERROR(INDEX($B$47:$AM$66, MATCH(UPPER(I83), $A$47:$A$66, 0), G$69), "BLANK")</f>
        <v>4.1497266524460015</v>
      </c>
      <c r="I83" s="359" t="str" cm="1">
        <f t="array" ref="I83">_xlfn.IFS(INDEX($B$24:$AM$43, MATCH(INDEX($A$3:$AM$22, MATCH(F83, $C$3:$C$22, 0), 1), $A$24:$A$43), G$69)="H", UPPER(INDEX($A$3:$AM$22, MATCH(F83, $C$3:$C$22, 0), 1)), INDEX($B$24:$AM$43, MATCH(INDEX($A$3:$AM$22, MATCH(F83, $C$3:$C$22, 0), 1), $A$24:$A$43), G$69)="A", LOWER(INDEX($A$3:$AM$22, MATCH(F83, $C$3:$C$22, 0), 1)), INDEX($B$24:$AM$43, MATCH(INDEX($A$3:$AM$22, MATCH(F83, $C$3:$C$22, 0), 1), $A$24:$A$43), G$69)="BLANK", "BLANK,")</f>
        <v>bha</v>
      </c>
      <c r="J83" s="357"/>
      <c r="K83" s="257" t="str" cm="1">
        <f t="array" ref="K83">_xlfn.IFS(INDEX($B$24:$AM$43,MATCH($A37,$A$24:$A$43,0),L$69)="A",LOWER($A37),INDEX($B$24:$AM$43,MATCH($A37,$A$24:$A$43,0),L$69)="H",UPPER($A37),INDEX($B$24:$AM$43,MATCH($A37,$A$24:$A$43,0),L$69)="BLANK","BLANK")</f>
        <v>new</v>
      </c>
      <c r="L83" s="268" cm="1">
        <f t="array" ref="L83">IFERROR(INDEX($B$47:$AM$66, MATCH(UPPER(K83), $A$47:$A$66,0 ), L$69), "BLANK")</f>
        <v>3.184397584521423</v>
      </c>
      <c r="M83" s="269" cm="1">
        <f t="array" ref="M83">IFERROR(INDEX($B$47:$AM$66, MATCH(UPPER(N83), $A$47:$A$66, 0), L$69), "BLANK")</f>
        <v>3.8164981824935666</v>
      </c>
      <c r="N83" s="359" t="str" cm="1">
        <f t="array" ref="N83">_xlfn.IFS(INDEX($B$24:$AM$43, MATCH(INDEX($A$3:$AM$22, MATCH(K83, $D$3:$D$22, 0), 1), $A$24:$A$43), L$69)="H", UPPER(INDEX($A$3:$AM$22, MATCH(K83, $D$3:$D$22, 0), 1)), INDEX($B$24:$AM$43, MATCH(INDEX($A$3:$AM$22, MATCH(K83, $D$3:$D$22, 0), 1), $A$24:$A$43), L$69)="A", LOWER(INDEX($A$3:$AM$22, MATCH(K83, $D$3:$D$22, 0), 1)), INDEX($B$24:$AM$43, MATCH(INDEX($A$3:$AM$22, MATCH(K83, $D$3:$D$22, 0), 1), $A$24:$A$43), L$69)="BLANK", "BLANK,")</f>
        <v>TOT</v>
      </c>
      <c r="O83" s="357"/>
      <c r="P83" s="257" t="str" cm="1">
        <f t="array" ref="P83">_xlfn.IFS(INDEX($B$24:$AM$43,MATCH($A37,$A$24:$A$43,0),Q$69)="A",LOWER($A37),INDEX($B$24:$AM$43,MATCH($A37,$A$24:$A$43,0),Q$69)="H",UPPER($A37),INDEX($B$24:$AM$43,MATCH($A37,$A$24:$A$43,0),Q$69)="BLANK","BLANK")</f>
        <v>NEW</v>
      </c>
      <c r="Q83" s="268" cm="1">
        <f t="array" ref="Q83">IFERROR(INDEX($B$47:$AM$66, MATCH(UPPER(P83), $A$47:$A$66,0 ), Q$69), "BLANK")</f>
        <v>3.1777662121369836</v>
      </c>
      <c r="R83" s="269" cm="1">
        <f t="array" ref="R83">IFERROR(INDEX($B$47:$AM$66, MATCH(UPPER(S83), $A$47:$A$66, 0), Q$69), "BLANK")</f>
        <v>3.1488649366426991</v>
      </c>
      <c r="S83" s="359" t="str" cm="1">
        <f t="array" ref="S83">_xlfn.IFS(INDEX($B$24:$AM$43, MATCH(INDEX($A$3:$AM$22, MATCH(P83, $E$3:$E$22, 0), 1), $A$24:$A$43), Q$69)="H", UPPER(INDEX($A$3:$AM$22, MATCH(P83, $E$3:$E$22, 0), 1)), INDEX($B$24:$AM$43, MATCH(INDEX($A$3:$AM$22, MATCH(P83, $E$3:$E$22, 0), 1), $A$24:$A$43), Q$69)="A", LOWER(INDEX($A$3:$AM$22, MATCH(P83, $E$3:$E$22, 0), 1)), INDEX($B$24:$AM$43, MATCH(INDEX($A$3:$AM$22, MATCH(P83, $E$3:$E$22, 0), 1), $A$24:$A$43), Q$69)="BLANK", "BLANK,")</f>
        <v>bur</v>
      </c>
      <c r="T83" s="357"/>
      <c r="U83" s="257" t="str" cm="1">
        <f t="array" ref="U83">_xlfn.IFS(INDEX($B$24:$AM$43,MATCH($A37,$A$24:$A$43,0),V$69)="A",LOWER($A37),INDEX($B$24:$AM$43,MATCH($A37,$A$24:$A$43,0),V$69)="H",UPPER($A37),INDEX($B$24:$AM$43,MATCH($A37,$A$24:$A$43,0),V$69)="BLANK","BLANK")</f>
        <v>NEW</v>
      </c>
      <c r="V83" s="268" cm="1">
        <f t="array" ref="V83">IFERROR(INDEX($B$47:$AM$66, MATCH(UPPER(U83), $A$47:$A$66,0 ), V$69), "BLANK")</f>
        <v>1.7212900315741995</v>
      </c>
      <c r="W83" s="269" cm="1">
        <f t="array" ref="W83">IFERROR(INDEX($B$47:$AM$66, MATCH(UPPER(X83), $A$47:$A$66, 0), V$69), "BLANK")</f>
        <v>5.4808727344643948</v>
      </c>
      <c r="X83" s="359" t="str" cm="1">
        <f t="array" ref="X83">_xlfn.IFS(INDEX($B$24:$AM$43, MATCH(INDEX($A$3:$AM$22, MATCH(U83, $F$3:$F$22, 0), 1), $A$24:$A$43), V$69)="H", UPPER(INDEX($A$3:$AM$22, MATCH(U83, $F$3:$F$22, 0), 1)), INDEX($B$24:$AM$43, MATCH(INDEX($A$3:$AM$22, MATCH(U83, $F$3:$F$22, 0), 1), $A$24:$A$43), V$69)="A", LOWER(INDEX($A$3:$AM$22, MATCH(U83, $F$3:$F$22, 0), 1)), INDEX($B$24:$AM$43, MATCH(INDEX($A$3:$AM$22, MATCH(U83, $F$3:$F$22, 0), 1), $A$24:$A$43), V$69)="BLANK", "BLANK,")</f>
        <v>mun</v>
      </c>
      <c r="Y83" s="357"/>
      <c r="Z83" s="257" t="str" cm="1">
        <f t="array" ref="Z83">_xlfn.IFS(INDEX($B$24:$AM$43,MATCH($A37,$A$24:$A$43,0),AA$69)="A",LOWER($A37),INDEX($B$24:$AM$43,MATCH($A37,$A$24:$A$43,0),AA$69)="H",UPPER($A37),INDEX($B$24:$AM$43,MATCH($A37,$A$24:$A$43,0),AA$69)="BLANK","BLANK")</f>
        <v>new</v>
      </c>
      <c r="AA83" s="268" cm="1">
        <f t="array" ref="AA83">IFERROR(INDEX($B$47:$AM$66, MATCH(UPPER(Z83), $A$47:$A$66,0 ), AA$69), "BLANK")</f>
        <v>1.6686243342892257</v>
      </c>
      <c r="AB83" s="269" cm="1">
        <f t="array" ref="AB83">IFERROR(INDEX($B$47:$AM$66, MATCH(UPPER(AC83), $A$47:$A$66, 0), AA$69), "BLANK")</f>
        <v>4.7278516277959088</v>
      </c>
      <c r="AC83" s="359" t="str" cm="1">
        <f t="array" ref="AC83">_xlfn.IFS(INDEX($B$24:$AM$43, MATCH(INDEX($A$3:$AM$22, MATCH(Z83, $G$3:$G$22, 0), 1), $A$24:$A$43), AA$69)="H", UPPER(INDEX($A$3:$AM$22, MATCH(Z83, $G$3:$G$22, 0), 1)), INDEX($B$24:$AM$43, MATCH(INDEX($A$3:$AM$22, MATCH(Z83, $G$3:$G$22, 0), 1), $A$24:$A$43), AA$69)="A", LOWER(INDEX($A$3:$AM$22, MATCH(Z83, $G$3:$G$22, 0), 1)), INDEX($B$24:$AM$43, MATCH(INDEX($A$3:$AM$22, MATCH(Z83, $G$3:$G$22, 0), 1), $A$24:$A$43), AA$69)="BLANK", "BLANK,")</f>
        <v>WOL</v>
      </c>
      <c r="AD83" s="357"/>
      <c r="AE83" s="257" t="str" cm="1">
        <f t="array" ref="AE83">_xlfn.IFS(INDEX($B$24:$AM$43,MATCH($A37,$A$24:$A$43,0),AF$69)="A",LOWER($A37),INDEX($B$24:$AM$43,MATCH($A37,$A$24:$A$43,0),AF$69)="H",UPPER($A37),INDEX($B$24:$AM$43,MATCH($A37,$A$24:$A$43,0),AF$69)="BLANK","BLANK")</f>
        <v>NEW</v>
      </c>
      <c r="AF83" s="268" cm="1">
        <f t="array" ref="AF83">IFERROR(INDEX($B$47:$AM$66, MATCH(UPPER(AE83), $A$47:$A$66,0 ), AF$69), "BLANK")</f>
        <v>2.2500523288551628</v>
      </c>
      <c r="AG83" s="269" cm="1">
        <f t="array" ref="AG83">IFERROR(INDEX($B$47:$AM$66, MATCH(UPPER(AH83), $A$47:$A$66, 0), AF$69), "BLANK")</f>
        <v>4.3479742615378099</v>
      </c>
      <c r="AH83" s="359" t="str" cm="1">
        <f t="array" ref="AH83">_xlfn.IFS(INDEX($B$24:$AM$43, MATCH(INDEX($A$3:$AM$22, MATCH(AE83, $H$3:$H$22, 0), 1), $A$24:$A$43), AF$69)="H", UPPER(INDEX($A$3:$AM$22, MATCH(AE83, $H$3:$H$22, 0), 1)), INDEX($B$24:$AM$43, MATCH(INDEX($A$3:$AM$22, MATCH(AE83, $H$3:$H$22, 0), 1), $A$24:$A$43), AF$69)="A", LOWER(INDEX($A$3:$AM$22, MATCH(AE83, $H$3:$H$22, 0), 1)), INDEX($B$24:$AM$43, MATCH(INDEX($A$3:$AM$22, MATCH(AE83, $H$3:$H$22, 0), 1), $A$24:$A$43), AF$69)="BLANK", "BLANK,")</f>
        <v>eve</v>
      </c>
      <c r="AI83" s="357"/>
      <c r="AJ83" s="257" t="str" cm="1">
        <f t="array" ref="AJ83">_xlfn.IFS(INDEX($B$24:$AM$43,MATCH($A37,$A$24:$A$43,0),AK$69)="A",LOWER($A37),INDEX($B$24:$AM$43,MATCH($A37,$A$24:$A$43,0),AK$69)="H",UPPER($A37),INDEX($B$24:$AM$43,MATCH($A37,$A$24:$A$43,0),AK$69)="BLANK","BLANK")</f>
        <v>new</v>
      </c>
      <c r="AK83" s="268" cm="1">
        <f t="array" ref="AK83">IFERROR(INDEX($B$47:$AM$66, MATCH(UPPER(AJ83), $A$47:$A$66,0 ), AK$69), "BLANK")</f>
        <v>3.1107836209717106</v>
      </c>
      <c r="AL83" s="269" cm="1">
        <f t="array" ref="AL83">IFERROR(INDEX($B$47:$AM$66, MATCH(UPPER(AM83), $A$47:$A$66, 0), AK$69), "BLANK")</f>
        <v>4.1603120273819965</v>
      </c>
      <c r="AM83" s="359" t="str" cm="1">
        <f t="array" ref="AM83">_xlfn.IFS(INDEX($B$24:$AM$43, MATCH(INDEX($A$3:$AM$22, MATCH(AJ83, $I$3:$I$22, 0), 1), $A$24:$A$43), AK$69)="H", UPPER(INDEX($A$3:$AM$22, MATCH(AJ83, $I$3:$I$22, 0), 1)), INDEX($B$24:$AM$43, MATCH(INDEX($A$3:$AM$22, MATCH(AJ83, $I$3:$I$22, 0), 1), $A$24:$A$43), AK$69)="A", LOWER(INDEX($A$3:$AM$22, MATCH(AJ83, $I$3:$I$22, 0), 1)), INDEX($B$24:$AM$43, MATCH(INDEX($A$3:$AM$22, MATCH(AJ83, $I$3:$I$22, 0), 1), $A$24:$A$43), AK$69)="BLANK", "BLANK,")</f>
        <v>SOU</v>
      </c>
      <c r="AN83" s="357"/>
      <c r="AO83" s="257" t="str" cm="1">
        <f t="array" ref="AO83">_xlfn.IFS(INDEX($B$24:$AM$43,MATCH($A37,$A$24:$A$43,0),AP$69)="A",LOWER($A37),INDEX($B$24:$AM$43,MATCH($A37,$A$24:$A$43,0),AP$69)="H",UPPER($A37),INDEX($B$24:$AM$43,MATCH($A37,$A$24:$A$43,0),AP$69)="BLANK","BLANK")</f>
        <v>NEW</v>
      </c>
      <c r="AP83" s="268" cm="1">
        <f t="array" ref="AP83">IFERROR(INDEX($B$47:$AM$66, MATCH(UPPER(AO83), $A$47:$A$66,0 ), AP$69), "BLANK")</f>
        <v>3.4950051402521818</v>
      </c>
      <c r="AQ83" s="269" cm="1">
        <f t="array" ref="AQ83">IFERROR(INDEX($B$47:$AM$66, MATCH(UPPER(AR83), $A$47:$A$66, 0), AP$69), "BLANK")</f>
        <v>5.9520476345194888</v>
      </c>
      <c r="AR83" s="359" t="str" cm="1">
        <f t="array" ref="AR83">_xlfn.IFS(INDEX($B$24:$AM$43, MATCH(INDEX($A$3:$AM$22, MATCH(AO83, $J$3:$J$22, 0), 1), $A$24:$A$43), AP$69)="H", UPPER(INDEX($A$3:$AM$22, MATCH(AO83, $J$3:$J$22, 0), 1)), INDEX($B$24:$AM$43, MATCH(INDEX($A$3:$AM$22, MATCH(AO83, $J$3:$J$22, 0), 1), $A$24:$A$43), AP$69)="A", LOWER(INDEX($A$3:$AM$22, MATCH(AO83, $J$3:$J$22, 0), 1)), INDEX($B$24:$AM$43, MATCH(INDEX($A$3:$AM$22, MATCH(AO83, $J$3:$J$22, 0), 1), $A$24:$A$43), AP$69)="BLANK", "BLANK,")</f>
        <v>che</v>
      </c>
      <c r="AS83" s="357"/>
      <c r="AT83" s="257" t="str" cm="1">
        <f t="array" ref="AT83">_xlfn.IFS(INDEX($B$24:$AM$43,MATCH($A37,$A$24:$A$43,0),AU$69)="A",LOWER($A37),INDEX($B$24:$AM$43,MATCH($A37,$A$24:$A$43,0),AU$69)="H",UPPER($A37),INDEX($B$24:$AM$43,MATCH($A37,$A$24:$A$43,0),AU$69)="BLANK","BLANK")</f>
        <v>new</v>
      </c>
      <c r="AU83" s="268" cm="1">
        <f t="array" ref="AU83">IFERROR(INDEX($B$47:$AM$66, MATCH(UPPER(AT83), $A$47:$A$66,0 ), AU$69), "BLANK")</f>
        <v>2.5750375529154712</v>
      </c>
      <c r="AV83" s="269" cm="1">
        <f t="array" ref="AV83">IFERROR(INDEX($B$47:$AM$66, MATCH(UPPER(AW83), $A$47:$A$66, 0), AU$69), "BLANK")</f>
        <v>3.1584812544774343</v>
      </c>
      <c r="AW83" s="359" t="str" cm="1">
        <f t="array" ref="AW83">_xlfn.IFS(INDEX($B$24:$AM$43, MATCH(INDEX($A$3:$AM$22, MATCH(AT83, $K$3:$K$22, 0), 1), $A$24:$A$43), AU$69)="H", UPPER(INDEX($A$3:$AM$22, MATCH(AT83, $K$3:$K$22, 0), 1)), INDEX($B$24:$AM$43, MATCH(INDEX($A$3:$AM$22, MATCH(AT83, $K$3:$K$22, 0), 1), $A$24:$A$43), AU$69)="A", LOWER(INDEX($A$3:$AM$22, MATCH(AT83, $K$3:$K$22, 0), 1)), INDEX($B$24:$AM$43, MATCH(INDEX($A$3:$AM$22, MATCH(AT83, $K$3:$K$22, 0), 1), $A$24:$A$43), AU$69)="BLANK", "BLANK,")</f>
        <v>CRY</v>
      </c>
      <c r="AX83" s="357"/>
      <c r="AY83" s="257" t="str" cm="1">
        <f t="array" ref="AY83">_xlfn.IFS(INDEX($B$24:$AM$43,MATCH($A37,$A$24:$A$43,0),AZ$69)="A",LOWER($A37),INDEX($B$24:$AM$43,MATCH($A37,$A$24:$A$43,0),AZ$69)="H",UPPER($A37),INDEX($B$24:$AM$43,MATCH($A37,$A$24:$A$43,0),AZ$69)="BLANK","BLANK")</f>
        <v>new</v>
      </c>
      <c r="AZ83" s="268" cm="1">
        <f t="array" ref="AZ83">IFERROR(INDEX($B$47:$AM$66, MATCH(UPPER(AY83), $A$47:$A$66,0 ), AZ$69), "BLANK")</f>
        <v>3.184397584521423</v>
      </c>
      <c r="BA83" s="269" cm="1">
        <f t="array" ref="BA83">IFERROR(INDEX($B$47:$AM$66, MATCH(UPPER(BB83), $A$47:$A$66, 0), AZ$69), "BLANK")</f>
        <v>3.7145055586510654</v>
      </c>
      <c r="BB83" s="359" t="str" cm="1">
        <f t="array" ref="BB83">_xlfn.IFS(INDEX($B$24:$AM$43, MATCH(INDEX($A$3:$AM$22, MATCH(AY83, $L$3:$L$22, 0), 1), $A$24:$A$43), AZ$69)="H", UPPER(INDEX($A$3:$AM$22, MATCH(AY83, $L$3:$L$22, 0), 1)), INDEX($B$24:$AM$43, MATCH(INDEX($A$3:$AM$22, MATCH(AY83, $L$3:$L$22, 0), 1), $A$24:$A$43), AZ$69)="A", LOWER(INDEX($A$3:$AM$22, MATCH(AY83, $L$3:$L$22, 0), 1)), INDEX($B$24:$AM$43, MATCH(INDEX($A$3:$AM$22, MATCH(AY83, $L$3:$L$22, 0), 1), $A$24:$A$43), AZ$69)="BLANK", "BLANK,")</f>
        <v>AVL</v>
      </c>
      <c r="BC83" s="357"/>
      <c r="BD83" s="257" t="str" cm="1">
        <f t="array" ref="BD83">_xlfn.IFS(INDEX($B$24:$AM$43,MATCH($A37,$A$24:$A$43,0),BE$69)="A",LOWER($A37),INDEX($B$24:$AM$43,MATCH($A37,$A$24:$A$43,0),BE$69)="H",UPPER($A37),INDEX($B$24:$AM$43,MATCH($A37,$A$24:$A$43,0),BE$69)="BLANK","BLANK")</f>
        <v>NEW</v>
      </c>
      <c r="BE83" s="268" cm="1">
        <f t="array" ref="BE83">IFERROR(INDEX($B$47:$AM$66, MATCH(UPPER(BD83), $A$47:$A$66,0 ), BE$69), "BLANK")</f>
        <v>4.9972936400541279</v>
      </c>
      <c r="BF83" s="269" cm="1">
        <f t="array" ref="BF83">IFERROR(INDEX($B$47:$AM$66, MATCH(UPPER(BG83), $A$47:$A$66, 0), BE$69), "BLANK")</f>
        <v>2.8963398268092502</v>
      </c>
      <c r="BG83" s="359" t="str" cm="1">
        <f t="array" ref="BG83">_xlfn.IFS(INDEX($B$24:$AM$43, MATCH(INDEX($A$3:$AM$22, MATCH(BD83, $M$3:$M$22, 0), 1), $A$24:$A$43), BE$69)="H", UPPER(INDEX($A$3:$AM$22, MATCH(BD83, $M$3:$M$22, 0), 1)), INDEX($B$24:$AM$43, MATCH(INDEX($A$3:$AM$22, MATCH(BD83, $M$3:$M$22, 0), 1), $A$24:$A$43), BE$69)="A", LOWER(INDEX($A$3:$AM$22, MATCH(BD83, $M$3:$M$22, 0), 1)), INDEX($B$24:$AM$43, MATCH(INDEX($A$3:$AM$22, MATCH(BD83, $M$3:$M$22, 0), 1), $A$24:$A$43), BE$69)="BLANK", "BLANK,")</f>
        <v>wba</v>
      </c>
      <c r="BH83" s="357"/>
      <c r="BI83" s="257" t="str" cm="1">
        <f t="array" ref="BI83">_xlfn.IFS(INDEX($B$24:$AM$43,MATCH($A37,$A$24:$A$43,0),BJ$69)="A",LOWER($A37),INDEX($B$24:$AM$43,MATCH($A37,$A$24:$A$43,0),BJ$69)="H",UPPER($A37),INDEX($B$24:$AM$43,MATCH($A37,$A$24:$A$43,0),BJ$69)="BLANK","BLANK")</f>
        <v>new</v>
      </c>
      <c r="BJ83" s="268" cm="1">
        <f t="array" ref="BJ83">IFERROR(INDEX($B$47:$AM$66, MATCH(UPPER(BI83), $A$47:$A$66,0 ), BJ$69), "BLANK")</f>
        <v>4.2523555919705034</v>
      </c>
      <c r="BK83" s="269" cm="1">
        <f t="array" ref="BK83">IFERROR(INDEX($B$47:$AM$66, MATCH(UPPER(BL83), $A$47:$A$66, 0), BJ$69), "BLANK")</f>
        <v>2.1734299132372845</v>
      </c>
      <c r="BL83" s="359" t="str" cm="1">
        <f t="array" ref="BL83">_xlfn.IFS(INDEX($B$24:$AM$43, MATCH(INDEX($A$3:$AM$22, MATCH(BI83, $N$3:$N$22, 0), 1), $A$24:$A$43), BJ$69)="H", UPPER(INDEX($A$3:$AM$22, MATCH(BI83, $N$3:$N$22, 0), 1)), INDEX($B$24:$AM$43, MATCH(INDEX($A$3:$AM$22, MATCH(BI83, $N$3:$N$22, 0), 1), $A$24:$A$43), BJ$69)="A", LOWER(INDEX($A$3:$AM$22, MATCH(BI83, $N$3:$N$22, 0), 1)), INDEX($B$24:$AM$43, MATCH(INDEX($A$3:$AM$22, MATCH(BI83, $N$3:$N$22, 0), 1), $A$24:$A$43), BJ$69)="BLANK", "BLANK,")</f>
        <v>LEE</v>
      </c>
      <c r="BM83" s="357"/>
      <c r="BN83" s="257" t="str" cm="1">
        <f t="array" ref="BN83">_xlfn.IFS(INDEX($B$24:$AM$43,MATCH($A37,$A$24:$A$43,0),BO$69)="A",LOWER($A37),INDEX($B$24:$AM$43,MATCH($A37,$A$24:$A$43,0),BO$69)="H",UPPER($A37),INDEX($B$24:$AM$43,MATCH($A37,$A$24:$A$43,0),BO$69)="BLANK","BLANK")</f>
        <v>NEW</v>
      </c>
      <c r="BO83" s="268" cm="1">
        <f t="array" ref="BO83">IFERROR(INDEX($B$47:$AM$66, MATCH(UPPER(BN83), $A$47:$A$66,0 ), BO$69), "BLANK")</f>
        <v>4.9972936400541279</v>
      </c>
      <c r="BP83" s="269" cm="1">
        <f t="array" ref="BP83">IFERROR(INDEX($B$47:$AM$66, MATCH(UPPER(BQ83), $A$47:$A$66, 0), BO$69), "BLANK")</f>
        <v>2.8963398268092502</v>
      </c>
      <c r="BQ83" s="359" t="str" cm="1">
        <f t="array" ref="BQ83">_xlfn.IFS(INDEX($B$24:$AM$43, MATCH(INDEX($A$3:$AM$22, MATCH(BN83, $O$3:$O$22, 0), 1), $A$24:$A$43), BO$69)="H", UPPER(INDEX($A$3:$AM$22, MATCH(BN83, $O$3:$O$22, 0), 1)), INDEX($B$24:$AM$43, MATCH(INDEX($A$3:$AM$22, MATCH(BN83, $O$3:$O$22, 0), 1), $A$24:$A$43), BO$69)="A", LOWER(INDEX($A$3:$AM$22, MATCH(BN83, $O$3:$O$22, 0), 1)), INDEX($B$24:$AM$43, MATCH(INDEX($A$3:$AM$22, MATCH(BN83, $O$3:$O$22, 0), 1), $A$24:$A$43), BO$69)="BLANK", "BLANK,")</f>
        <v>ful</v>
      </c>
      <c r="BR83" s="357"/>
      <c r="BS83" s="257" t="str" cm="1">
        <f t="array" ref="BS83">_xlfn.IFS(INDEX($B$24:$AM$43,MATCH($A37,$A$24:$A$43,0),BT$69)="A",LOWER($A37),INDEX($B$24:$AM$43,MATCH($A37,$A$24:$A$43,0),BT$69)="H",UPPER($A37),INDEX($B$24:$AM$43,MATCH($A37,$A$24:$A$43,0),BT$69)="BLANK","BLANK")</f>
        <v>new</v>
      </c>
      <c r="BT83" s="268" cm="1">
        <f t="array" ref="BT83">IFERROR(INDEX($B$47:$AM$66, MATCH(UPPER(BS83), $A$47:$A$66,0 ), BT$69), "BLANK")</f>
        <v>1.7827183058645575</v>
      </c>
      <c r="BU83" s="269" cm="1">
        <f t="array" ref="BU83">IFERROR(INDEX($B$47:$AM$66, MATCH(UPPER(BV83), $A$47:$A$66, 0), BT$69), "BLANK")</f>
        <v>6.9378014805380888</v>
      </c>
      <c r="BV83" s="359" t="str" cm="1">
        <f t="array" ref="BV83">_xlfn.IFS(INDEX($B$24:$AM$43, MATCH(INDEX($A$3:$AM$22, MATCH(BS83, $P$3:$P$22, 0), 1), $A$24:$A$43), BT$69)="H", UPPER(INDEX($A$3:$AM$22, MATCH(BS83, $P$3:$P$22, 0), 1)), INDEX($B$24:$AM$43, MATCH(INDEX($A$3:$AM$22, MATCH(BS83, $P$3:$P$22, 0), 1), $A$24:$A$43), BT$69)="A", LOWER(INDEX($A$3:$AM$22, MATCH(BS83, $P$3:$P$22, 0), 1)), INDEX($B$24:$AM$43, MATCH(INDEX($A$3:$AM$22, MATCH(BS83, $P$3:$P$22, 0), 1), $A$24:$A$43), BT$69)="BLANK", "BLANK,")</f>
        <v>MCI</v>
      </c>
      <c r="BW83" s="357"/>
      <c r="BX83" s="257" t="str" cm="1">
        <f t="array" ref="BX83">_xlfn.IFS(INDEX($B$24:$AM$43,MATCH($A37,$A$24:$A$43,0),BY$69)="A",LOWER($A37),INDEX($B$24:$AM$43,MATCH($A37,$A$24:$A$43,0),BY$69)="H",UPPER($A37),INDEX($B$24:$AM$43,MATCH($A37,$A$24:$A$43,0),BY$69)="BLANK","BLANK")</f>
        <v>NEW</v>
      </c>
      <c r="BY83" s="268" cm="1">
        <f t="array" ref="BY83">IFERROR(INDEX($B$47:$AM$66, MATCH(UPPER(BX83), $A$47:$A$66,0 ), BY$69), "BLANK")</f>
        <v>2.4677993284217914</v>
      </c>
      <c r="BZ83" s="269" cm="1">
        <f t="array" ref="BZ83">IFERROR(INDEX($B$47:$AM$66, MATCH(UPPER(CA83), $A$47:$A$66, 0), BY$69), "BLANK")</f>
        <v>5.8446474734775187</v>
      </c>
      <c r="CA83" s="359" t="str" cm="1">
        <f t="array" ref="CA83">_xlfn.IFS(INDEX($B$24:$AM$43, MATCH(INDEX($A$3:$AM$22, MATCH(BX83, $Q$3:$Q$22, 0), 1), $A$24:$A$43), BY$69)="H", UPPER(INDEX($A$3:$AM$22, MATCH(BX83, $Q$3:$Q$22, 0), 1)), INDEX($B$24:$AM$43, MATCH(INDEX($A$3:$AM$22, MATCH(BX83, $Q$3:$Q$22, 0), 1), $A$24:$A$43), BY$69)="A", LOWER(INDEX($A$3:$AM$22, MATCH(BX83, $Q$3:$Q$22, 0), 1)), INDEX($B$24:$AM$43, MATCH(INDEX($A$3:$AM$22, MATCH(BX83, $Q$3:$Q$22, 0), 1), $A$24:$A$43), BY$69)="BLANK", "BLANK,")</f>
        <v>liv</v>
      </c>
      <c r="CB83" s="357"/>
      <c r="CC83" s="257" t="str" cm="1">
        <f t="array" ref="CC83">_xlfn.IFS(INDEX($B$24:$AM$43,MATCH($A37,$A$24:$A$43,0),CD$69)="A",LOWER($A37),INDEX($B$24:$AM$43,MATCH($A37,$A$24:$A$43,0),CD$69)="H",UPPER($A37),INDEX($B$24:$AM$43,MATCH($A37,$A$24:$A$43,0),CD$69)="BLANK","BLANK")</f>
        <v>NEW</v>
      </c>
      <c r="CD83" s="268" cm="1">
        <f t="array" ref="CD83">IFERROR(INDEX($B$47:$AM$66, MATCH(UPPER(CC83), $A$47:$A$66,0 ), CD$69), "BLANK")</f>
        <v>2.8102694393048155</v>
      </c>
      <c r="CE83" s="269" cm="1">
        <f t="array" ref="CE83">IFERROR(INDEX($B$47:$AM$66, MATCH(UPPER(CF83), $A$47:$A$66, 0), CD$69), "BLANK")</f>
        <v>5.7337827911116133</v>
      </c>
      <c r="CF83" s="359" t="str" cm="1">
        <f t="array" ref="CF83">_xlfn.IFS(INDEX($B$24:$AM$43, MATCH(INDEX($A$3:$AM$22, MATCH(CC83, $R$3:$R$22, 0), 1), $A$24:$A$43), CD$69)="H", UPPER(INDEX($A$3:$AM$22, MATCH(CC83, $R$3:$R$22, 0), 1)), INDEX($B$24:$AM$43, MATCH(INDEX($A$3:$AM$22, MATCH(CC83, $R$3:$R$22, 0), 1), $A$24:$A$43), CD$69)="A", LOWER(INDEX($A$3:$AM$22, MATCH(CC83, $R$3:$R$22, 0), 1)), INDEX($B$24:$AM$43, MATCH(INDEX($A$3:$AM$22, MATCH(CC83, $R$3:$R$22, 0), 1), $A$24:$A$43), CD$69)="BLANK", "BLANK,")</f>
        <v>lei</v>
      </c>
      <c r="CG83" s="357"/>
      <c r="CH83" s="257" t="str" cm="1">
        <f t="array" ref="CH83">_xlfn.IFS(INDEX($B$24:$AM$43,MATCH($A37,$A$24:$A$43,0),CI$69)="A",LOWER($A37),INDEX($B$24:$AM$43,MATCH($A37,$A$24:$A$43,0),CI$69)="H",UPPER($A37),INDEX($B$24:$AM$43,MATCH($A37,$A$24:$A$43,0),CI$69)="BLANK","BLANK")</f>
        <v>new</v>
      </c>
      <c r="CI83" s="268" cm="1">
        <f t="array" ref="CI83">IFERROR(INDEX($B$47:$AM$66, MATCH(UPPER(CH83), $A$47:$A$66,0 ), CI$69), "BLANK")</f>
        <v>2.4182961366510516</v>
      </c>
      <c r="CJ83" s="269" cm="1">
        <f t="array" ref="CJ83">IFERROR(INDEX($B$47:$AM$66, MATCH(UPPER(CK83), $A$47:$A$66, 0), CI$69), "BLANK")</f>
        <v>3.7013452200907428</v>
      </c>
      <c r="CK83" s="359" t="str" cm="1">
        <f t="array" ref="CK83">_xlfn.IFS(INDEX($B$24:$AM$43, MATCH(INDEX($A$3:$AM$22, MATCH(CH83, $S$3:$S$22, 0), 1), $A$24:$A$43), CI$69)="H", UPPER(INDEX($A$3:$AM$22, MATCH(CH83, $S$3:$S$22, 0), 1)), INDEX($B$24:$AM$43, MATCH(INDEX($A$3:$AM$22, MATCH(CH83, $S$3:$S$22, 0), 1), $A$24:$A$43), CI$69)="A", LOWER(INDEX($A$3:$AM$22, MATCH(CH83, $S$3:$S$22, 0), 1)), INDEX($B$24:$AM$43, MATCH(INDEX($A$3:$AM$22, MATCH(CH83, $S$3:$S$22, 0), 1), $A$24:$A$43), CI$69)="BLANK", "BLANK,")</f>
        <v>SHU</v>
      </c>
      <c r="CL83" s="357"/>
      <c r="CM83" s="257" t="str" cm="1">
        <f t="array" ref="CM83">_xlfn.IFS(INDEX($B$24:$AM$43,MATCH($A37,$A$24:$A$43,0),CN$69)="A",LOWER($A37),INDEX($B$24:$AM$43,MATCH($A37,$A$24:$A$43,0),CN$69)="H",UPPER($A37),INDEX($B$24:$AM$43,MATCH($A37,$A$24:$A$43,0),CN$69)="BLANK","BLANK")</f>
        <v>new</v>
      </c>
      <c r="CN83" s="268" cm="1">
        <f t="array" ref="CN83">IFERROR(INDEX($B$47:$AM$66, MATCH(UPPER(CM83), $A$47:$A$66,0 ), CN$69), "BLANK")</f>
        <v>3.8148704487636618</v>
      </c>
      <c r="CO83" s="269" cm="1">
        <f t="array" ref="CO83">IFERROR(INDEX($B$47:$AM$66, MATCH(UPPER(CP83), $A$47:$A$66, 0), CN$69), "BLANK")</f>
        <v>4.752527262596514</v>
      </c>
      <c r="CP83" s="359" t="str" cm="1">
        <f t="array" ref="CP83">_xlfn.IFS(INDEX($B$24:$AM$43, MATCH(INDEX($A$3:$AM$22, MATCH(CM83, $T$3:$T$22, 0), 1), $A$24:$A$43), CN$69)="H", UPPER(INDEX($A$3:$AM$22, MATCH(CM83, $T$3:$T$22, 0), 1)), INDEX($B$24:$AM$43, MATCH(INDEX($A$3:$AM$22, MATCH(CM83, $T$3:$T$22, 0), 1), $A$24:$A$43), CN$69)="A", LOWER(INDEX($A$3:$AM$22, MATCH(CM83, $T$3:$T$22, 0), 1)), INDEX($B$24:$AM$43, MATCH(INDEX($A$3:$AM$22, MATCH(CM83, $T$3:$T$22, 0), 1), $A$24:$A$43), CN$69)="BLANK", "BLANK,")</f>
        <v>ARS</v>
      </c>
      <c r="CQ83" s="357"/>
      <c r="CR83" s="257" t="str" cm="1">
        <f t="array" ref="CR83">_xlfn.IFS(INDEX($B$24:$AM$43,MATCH($A37,$A$24:$A$43,0),CS$69)="A",LOWER($A37),INDEX($B$24:$AM$43,MATCH($A37,$A$24:$A$43,0),CS$69)="H",UPPER($A37),INDEX($B$24:$AM$43,MATCH($A37,$A$24:$A$43,0),CS$69)="BLANK","BLANK")</f>
        <v>NEW</v>
      </c>
      <c r="CS83" s="268" cm="1">
        <f t="array" ref="CS83">IFERROR(INDEX($B$47:$AM$66, MATCH(UPPER(CR83), $A$47:$A$66,0 ), CS$69), "BLANK")</f>
        <v>4.9972936400541279</v>
      </c>
      <c r="CT83" s="269" cm="1">
        <f t="array" ref="CT83">IFERROR(INDEX($B$47:$AM$66, MATCH(UPPER(CU83), $A$47:$A$66, 0), CS$69), "BLANK")</f>
        <v>2.8963398268092502</v>
      </c>
      <c r="CU83" s="359" t="str" cm="1">
        <f t="array" ref="CU83">_xlfn.IFS(INDEX($B$24:$AM$43, MATCH(INDEX($A$3:$AM$22, MATCH(CR83, $U$3:$U$22, 0), 1), $A$24:$A$43), CS$69)="H", UPPER(INDEX($A$3:$AM$22, MATCH(CR83, $U$3:$U$22, 0), 1)), INDEX($B$24:$AM$43, MATCH(INDEX($A$3:$AM$22, MATCH(CR83, $U$3:$U$22, 0), 1), $A$24:$A$43), CS$69)="A", LOWER(INDEX($A$3:$AM$22, MATCH(CR83, $U$3:$U$22, 0), 1)), INDEX($B$24:$AM$43, MATCH(INDEX($A$3:$AM$22, MATCH(CR83, $U$3:$U$22, 0), 1), $A$24:$A$43), CS$69)="BLANK", "BLANK,")</f>
        <v>lee</v>
      </c>
      <c r="CV83" s="357"/>
      <c r="CW83" s="257" t="str" cm="1">
        <f t="array" ref="CW83">_xlfn.IFS(INDEX($B$24:$AM$43,MATCH($A37,$A$24:$A$43,0),CX$69)="A",LOWER($A37),INDEX($B$24:$AM$43,MATCH($A37,$A$24:$A$43,0),CX$69)="H",UPPER($A37),INDEX($B$24:$AM$43,MATCH($A37,$A$24:$A$43,0),CX$69)="BLANK","BLANK")</f>
        <v>new</v>
      </c>
      <c r="CX83" s="268" cm="1">
        <f t="array" ref="CX83">IFERROR(INDEX($B$47:$AM$66, MATCH(UPPER(CW83), $A$47:$A$66,0 ), CX$69), "BLANK")</f>
        <v>3.0119572821105161</v>
      </c>
      <c r="CY83" s="269" cm="1">
        <f t="array" ref="CY83">IFERROR(INDEX($B$47:$AM$66, MATCH(UPPER(CZ83), $A$47:$A$66, 0), CX$69), "BLANK")</f>
        <v>4.941707129401153</v>
      </c>
      <c r="CZ83" s="359" t="str" cm="1">
        <f t="array" ref="CZ83">_xlfn.IFS(INDEX($B$24:$AM$43, MATCH(INDEX($A$3:$AM$22, MATCH(CW83, $V$3:$V$22, 0), 1), $A$24:$A$43), CX$69)="H", UPPER(INDEX($A$3:$AM$22, MATCH(CW83, $V$3:$V$22, 0), 1)), INDEX($B$24:$AM$43, MATCH(INDEX($A$3:$AM$22, MATCH(CW83, $V$3:$V$22, 0), 1), $A$24:$A$43), CX$69)="A", LOWER(INDEX($A$3:$AM$22, MATCH(CW83, $V$3:$V$22, 0), 1)), INDEX($B$24:$AM$43, MATCH(INDEX($A$3:$AM$22, MATCH(CW83, $V$3:$V$22, 0), 1), $A$24:$A$43), CX$69)="BLANK", "BLANK,")</f>
        <v>EVE</v>
      </c>
      <c r="DA83" s="357"/>
      <c r="DB83" s="257" t="str" cm="1">
        <f t="array" ref="DB83">_xlfn.IFS(INDEX($B$24:$AM$43,MATCH($A37,$A$24:$A$43,0),DC$69)="A",LOWER($A37),INDEX($B$24:$AM$43,MATCH($A37,$A$24:$A$43,0),DC$69)="H",UPPER($A37),INDEX($B$24:$AM$43,MATCH($A37,$A$24:$A$43,0),DC$69)="BLANK","BLANK")</f>
        <v>NEW</v>
      </c>
      <c r="DC83" s="268" cm="1">
        <f t="array" ref="DC83">IFERROR(INDEX($B$47:$AM$66, MATCH(UPPER(DB83), $A$47:$A$66,0 ), DC$69), "BLANK")</f>
        <v>4.2500988433930846</v>
      </c>
      <c r="DD83" s="269" cm="1">
        <f t="array" ref="DD83">IFERROR(INDEX($B$47:$AM$66, MATCH(UPPER(DE83), $A$47:$A$66, 0), DC$69), "BLANK")</f>
        <v>2.8963398268092502</v>
      </c>
      <c r="DE83" s="359" t="str" cm="1">
        <f t="array" ref="DE83">_xlfn.IFS(INDEX($B$24:$AM$43, MATCH(INDEX($A$3:$AM$22, MATCH(DB83, $W$3:$W$22, 0), 1), $A$24:$A$43), DC$69)="H", UPPER(INDEX($A$3:$AM$22, MATCH(DB83, $W$3:$W$22, 0), 1)), INDEX($B$24:$AM$43, MATCH(INDEX($A$3:$AM$22, MATCH(DB83, $W$3:$W$22, 0), 1), $A$24:$A$43), DC$69)="A", LOWER(INDEX($A$3:$AM$22, MATCH(DB83, $W$3:$W$22, 0), 1)), INDEX($B$24:$AM$43, MATCH(INDEX($A$3:$AM$22, MATCH(DB83, $W$3:$W$22, 0), 1), $A$24:$A$43), DC$69)="BLANK", "BLANK,")</f>
        <v>cry</v>
      </c>
      <c r="DF83" s="357"/>
      <c r="DG83" s="257" t="str" cm="1">
        <f t="array" ref="DG83">_xlfn.IFS(INDEX($B$24:$AM$43,MATCH($A37,$A$24:$A$43,0),DH$69)="A",LOWER($A37),INDEX($B$24:$AM$43,MATCH($A37,$A$24:$A$43,0),DH$69)="H",UPPER($A37),INDEX($B$24:$AM$43,MATCH($A37,$A$24:$A$43,0),DH$69)="BLANK","BLANK")</f>
        <v>NEW</v>
      </c>
      <c r="DH83" s="268" cm="1">
        <f t="array" ref="DH83">IFERROR(INDEX($B$47:$AM$66, MATCH(UPPER(DG83), $A$47:$A$66,0 ), DH$69), "BLANK")</f>
        <v>2.1077020794786114</v>
      </c>
      <c r="DI83" s="269" cm="1">
        <f t="array" ref="DI83">IFERROR(INDEX($B$47:$AM$66, MATCH(UPPER(DJ83), $A$47:$A$66, 0), DH$69), "BLANK")</f>
        <v>6.4093644492788426</v>
      </c>
      <c r="DJ83" s="359" t="str" cm="1">
        <f t="array" ref="DJ83">_xlfn.IFS(INDEX($B$24:$AM$43, MATCH(INDEX($A$3:$AM$22, MATCH(DG83, $X$3:$X$22, 0), 1), $A$24:$A$43), DH$69)="H", UPPER(INDEX($A$3:$AM$22, MATCH(DG83, $X$3:$X$22, 0), 1)), INDEX($B$24:$AM$43, MATCH(INDEX($A$3:$AM$22, MATCH(DG83, $X$3:$X$22, 0), 1), $A$24:$A$43), DH$69)="A", LOWER(INDEX($A$3:$AM$22, MATCH(DG83, $X$3:$X$22, 0), 1)), INDEX($B$24:$AM$43, MATCH(INDEX($A$3:$AM$22, MATCH(DG83, $X$3:$X$22, 0), 1), $A$24:$A$43), DH$69)="BLANK", "BLANK,")</f>
        <v>sou</v>
      </c>
      <c r="DK83" s="357"/>
      <c r="DL83" s="257" t="str" cm="1">
        <f t="array" ref="DL83">_xlfn.IFS(INDEX($B$24:$AM$43,MATCH($A37,$A$24:$A$43,0),DM$69)="A",LOWER($A37),INDEX($B$24:$AM$43,MATCH($A37,$A$24:$A$43,0),DM$69)="H",UPPER($A37),INDEX($B$24:$AM$43,MATCH($A37,$A$24:$A$43,0),DM$69)="BLANK","BLANK")</f>
        <v>new</v>
      </c>
      <c r="DM83" s="268" cm="1">
        <f t="array" ref="DM83">IFERROR(INDEX($B$47:$AM$66, MATCH(UPPER(DL83), $A$47:$A$66,0 ), DM$69), "BLANK")</f>
        <v>1.6820809821463967</v>
      </c>
      <c r="DN83" s="269" cm="1">
        <f t="array" ref="DN83">IFERROR(INDEX($B$47:$AM$66, MATCH(UPPER(DO83), $A$47:$A$66, 0), DM$69), "BLANK")</f>
        <v>7.2941176470588243</v>
      </c>
      <c r="DO83" s="359" t="str" cm="1">
        <f t="array" ref="DO83">_xlfn.IFS(INDEX($B$24:$AM$43, MATCH(INDEX($A$3:$AM$22, MATCH(DL83, $Y$3:$Y$22, 0), 1), $A$24:$A$43), DM$69)="H", UPPER(INDEX($A$3:$AM$22, MATCH(DL83, $Y$3:$Y$22, 0), 1)), INDEX($B$24:$AM$43, MATCH(INDEX($A$3:$AM$22, MATCH(DL83, $Y$3:$Y$22, 0), 1), $A$24:$A$43), DM$69)="A", LOWER(INDEX($A$3:$AM$22, MATCH(DL83, $Y$3:$Y$22, 0), 1)), INDEX($B$24:$AM$43, MATCH(INDEX($A$3:$AM$22, MATCH(DL83, $Y$3:$Y$22, 0), 1), $A$24:$A$43), DM$69)="BLANK", "BLANK,")</f>
        <v>CHE</v>
      </c>
      <c r="DP83" s="357"/>
      <c r="DQ83" s="257" t="str" cm="1">
        <f t="array" ref="DQ83">_xlfn.IFS(INDEX($B$24:$AM$43,MATCH($A37,$A$24:$A$43,0),DR$69)="A",LOWER($A37),INDEX($B$24:$AM$43,MATCH($A37,$A$24:$A$43,0),DR$69)="H",UPPER($A37),INDEX($B$24:$AM$43,MATCH($A37,$A$24:$A$43,0),DR$69)="BLANK","BLANK")</f>
        <v>new</v>
      </c>
      <c r="DR83" s="268" cm="1">
        <f t="array" ref="DR83">IFERROR(INDEX($B$47:$AM$66, MATCH(UPPER(DQ83), $A$47:$A$66,0 ), DR$69), "BLANK")</f>
        <v>2.2983806257427353</v>
      </c>
      <c r="DS83" s="269" cm="1">
        <f t="array" ref="DS83">IFERROR(INDEX($B$47:$AM$66, MATCH(UPPER(DT83), $A$47:$A$66, 0), DR$69), "BLANK")</f>
        <v>5.9879540449468021</v>
      </c>
      <c r="DT83" s="359" t="str" cm="1">
        <f t="array" ref="DT83">_xlfn.IFS(INDEX($B$24:$AM$43, MATCH(INDEX($A$3:$AM$22, MATCH(DQ83, $Z$3:$Z$22, 0), 1), $A$24:$A$43), DR$69)="H", UPPER(INDEX($A$3:$AM$22, MATCH(DQ83, $Z$3:$Z$22, 0), 1)), INDEX($B$24:$AM$43, MATCH(INDEX($A$3:$AM$22, MATCH(DQ83, $Z$3:$Z$22, 0), 1), $A$24:$A$43), DR$69)="A", LOWER(INDEX($A$3:$AM$22, MATCH(DQ83, $Z$3:$Z$22, 0), 1)), INDEX($B$24:$AM$43, MATCH(INDEX($A$3:$AM$22, MATCH(DQ83, $Z$3:$Z$22, 0), 1), $A$24:$A$43), DR$69)="BLANK", "BLANK,")</f>
        <v>MUN</v>
      </c>
      <c r="DU83" s="357"/>
      <c r="DV83" s="257" t="str" cm="1">
        <f t="array" ref="DV83">_xlfn.IFS(INDEX($B$24:$AM$43,MATCH($A37,$A$24:$A$43,0),DW$69)="A",LOWER($A37),INDEX($B$24:$AM$43,MATCH($A37,$A$24:$A$43,0),DW$69)="H",UPPER($A37),INDEX($B$24:$AM$43,MATCH($A37,$A$24:$A$43,0),DW$69)="BLANK","BLANK")</f>
        <v>NEW</v>
      </c>
      <c r="DW83" s="268" cm="1">
        <f t="array" ref="DW83">IFERROR(INDEX($B$47:$AM$66, MATCH(UPPER(DV83), $A$47:$A$66,0 ), DW$69), "BLANK")</f>
        <v>2.0132047152914616</v>
      </c>
      <c r="DX83" s="269" cm="1">
        <f t="array" ref="DX83">IFERROR(INDEX($B$47:$AM$66, MATCH(UPPER(DY83), $A$47:$A$66, 0), DW$69), "BLANK")</f>
        <v>3.9356962239896025</v>
      </c>
      <c r="DY83" s="359" t="str" cm="1">
        <f t="array" ref="DY83">_xlfn.IFS(INDEX($B$24:$AM$43, MATCH(INDEX($A$3:$AM$22, MATCH(DV83, $AA$3:$AA$22, 0), 1), $A$24:$A$43), DW$69)="H", UPPER(INDEX($A$3:$AM$22, MATCH(DV83, $AA$3:$AA$22, 0), 1)), INDEX($B$24:$AM$43, MATCH(INDEX($A$3:$AM$22, MATCH(DV83, $AA$3:$AA$22, 0), 1), $A$24:$A$43), DW$69)="A", LOWER(INDEX($A$3:$AM$22, MATCH(DV83, $AA$3:$AA$22, 0), 1)), INDEX($B$24:$AM$43, MATCH(INDEX($A$3:$AM$22, MATCH(DV83, $AA$3:$AA$22, 0), 1), $A$24:$A$43), DW$69)="BLANK", "BLANK,")</f>
        <v>wol</v>
      </c>
      <c r="DZ83" s="357"/>
      <c r="EA83" s="257" t="str" cm="1">
        <f t="array" ref="EA83">_xlfn.IFS(INDEX($B$24:$AM$43,MATCH($A37,$A$24:$A$43,0),EB$69)="A",LOWER($A37),INDEX($B$24:$AM$43,MATCH($A37,$A$24:$A$43,0),EB$69)="H",UPPER($A37),INDEX($B$24:$AM$43,MATCH($A37,$A$24:$A$43,0),EB$69)="BLANK","BLANK")</f>
        <v>new</v>
      </c>
      <c r="EB83" s="268" cm="1">
        <f t="array" ref="EB83">IFERROR(INDEX($B$47:$AM$66, MATCH(UPPER(EA83), $A$47:$A$66,0 ), EB$69), "BLANK")</f>
        <v>4.2523555919705034</v>
      </c>
      <c r="EC83" s="269" cm="1">
        <f t="array" ref="EC83">IFERROR(INDEX($B$47:$AM$66, MATCH(UPPER(ED83), $A$47:$A$66, 0), EB$69), "BLANK")</f>
        <v>2.1734299132372845</v>
      </c>
      <c r="ED83" s="359" t="str" cm="1">
        <f t="array" ref="ED83">_xlfn.IFS(INDEX($B$24:$AM$43, MATCH(INDEX($A$3:$AM$22, MATCH(EA83, $AB$3:$AB$22, 0), 1), $A$24:$A$43), EB$69)="H", UPPER(INDEX($A$3:$AM$22, MATCH(EA83, $AB$3:$AB$22, 0), 1)), INDEX($B$24:$AM$43, MATCH(INDEX($A$3:$AM$22, MATCH(EA83, $AB$3:$AB$22, 0), 1), $A$24:$A$43), EB$69)="A", LOWER(INDEX($A$3:$AM$22, MATCH(EA83, $AB$3:$AB$22, 0), 1)), INDEX($B$24:$AM$43, MATCH(INDEX($A$3:$AM$22, MATCH(EA83, $AB$3:$AB$22, 0), 1), $A$24:$A$43), EB$69)="BLANK", "BLANK,")</f>
        <v>WBA</v>
      </c>
      <c r="EE83" s="357"/>
      <c r="EF83" s="257" t="str" cm="1">
        <f t="array" ref="EF83">_xlfn.IFS(INDEX($B$24:$AM$43,MATCH($A37,$A$24:$A$43,0),EG$69)="A",LOWER($A37),INDEX($B$24:$AM$43,MATCH($A37,$A$24:$A$43,0),EG$69)="H",UPPER($A37),INDEX($B$24:$AM$43,MATCH($A37,$A$24:$A$43,0),EG$69)="BLANK","BLANK")</f>
        <v>NEW</v>
      </c>
      <c r="EG83" s="268" cm="1">
        <f t="array" ref="EG83">IFERROR(INDEX($B$47:$AM$66, MATCH(UPPER(EF83), $A$47:$A$66,0 ), EG$69), "BLANK")</f>
        <v>2.9174407314816944</v>
      </c>
      <c r="EH83" s="269" cm="1">
        <f t="array" ref="EH83">IFERROR(INDEX($B$47:$AM$66, MATCH(UPPER(EI83), $A$47:$A$66, 0), EG$69), "BLANK")</f>
        <v>3.346727598920737</v>
      </c>
      <c r="EI83" s="359" t="str" cm="1">
        <f t="array" ref="EI83">_xlfn.IFS(INDEX($B$24:$AM$43, MATCH(INDEX($A$3:$AM$22, MATCH(EF83, $AC$3:$AC$22, 0), 1), $A$24:$A$43), EG$69)="H", UPPER(INDEX($A$3:$AM$22, MATCH(EF83, $AC$3:$AC$22, 0), 1)), INDEX($B$24:$AM$43, MATCH(INDEX($A$3:$AM$22, MATCH(EF83, $AC$3:$AC$22, 0), 1), $A$24:$A$43), EG$69)="A", LOWER(INDEX($A$3:$AM$22, MATCH(EF83, $AC$3:$AC$22, 0), 1)), INDEX($B$24:$AM$43, MATCH(INDEX($A$3:$AM$22, MATCH(EF83, $AC$3:$AC$22, 0), 1), $A$24:$A$43), EG$69)="BLANK", "BLANK,")</f>
        <v>avl</v>
      </c>
      <c r="EJ83" s="357"/>
      <c r="EK83" s="257" t="str" cm="1">
        <f t="array" ref="EK83">_xlfn.IFS(INDEX($B$24:$AM$43,MATCH($A37,$A$24:$A$43,0),EL$69)="A",LOWER($A37),INDEX($B$24:$AM$43,MATCH($A37,$A$24:$A$43,0),EL$69)="H",UPPER($A37),INDEX($B$24:$AM$43,MATCH($A37,$A$24:$A$43,0),EL$69)="BLANK","BLANK")</f>
        <v>new</v>
      </c>
      <c r="EL83" s="268" cm="1">
        <f t="array" ref="EL83">IFERROR(INDEX($B$47:$AM$66, MATCH(UPPER(EK83), $A$47:$A$66,0 ), EL$69), "BLANK")</f>
        <v>3.1107836209717106</v>
      </c>
      <c r="EM83" s="269" cm="1">
        <f t="array" ref="EM83">IFERROR(INDEX($B$47:$AM$66, MATCH(UPPER(EN83), $A$47:$A$66, 0), EL$69), "BLANK")</f>
        <v>3.4170819071877738</v>
      </c>
      <c r="EN83" s="359" t="str" cm="1">
        <f t="array" ref="EN83">_xlfn.IFS(INDEX($B$24:$AM$43, MATCH(INDEX($A$3:$AM$22, MATCH(EK83, $AD$3:$AD$22, 0), 1), $A$24:$A$43), EL$69)="H", UPPER(INDEX($A$3:$AM$22, MATCH(EK83, $AD$3:$AD$22, 0), 1)), INDEX($B$24:$AM$43, MATCH(INDEX($A$3:$AM$22, MATCH(EK83, $AD$3:$AD$22, 0), 1), $A$24:$A$43), EL$69)="A", LOWER(INDEX($A$3:$AM$22, MATCH(EK83, $AD$3:$AD$22, 0), 1)), INDEX($B$24:$AM$43, MATCH(INDEX($A$3:$AM$22, MATCH(EK83, $AD$3:$AD$22, 0), 1), $A$24:$A$43), EL$69)="BLANK", "BLANK,")</f>
        <v>BHA</v>
      </c>
      <c r="EO83" s="357"/>
      <c r="EP83" s="257" t="str" cm="1">
        <f t="array" ref="EP83">_xlfn.IFS(INDEX($B$24:$AM$43,MATCH($A37,$A$24:$A$43,0),EQ$69)="A",LOWER($A37),INDEX($B$24:$AM$43,MATCH($A37,$A$24:$A$43,0),EQ$69)="H",UPPER($A37),INDEX($B$24:$AM$43,MATCH($A37,$A$24:$A$43,0),EQ$69)="BLANK","BLANK")</f>
        <v>NEW</v>
      </c>
      <c r="EQ83" s="268" cm="1">
        <f t="array" ref="EQ83">IFERROR(INDEX($B$47:$AM$66, MATCH(UPPER(EP83), $A$47:$A$66,0 ), EQ$69), "BLANK")</f>
        <v>2.7651245487135734</v>
      </c>
      <c r="ER83" s="269" cm="1">
        <f t="array" ref="ER83">IFERROR(INDEX($B$47:$AM$66, MATCH(UPPER(ES83), $A$47:$A$66, 0), EQ$69), "BLANK")</f>
        <v>5.0062333130853656</v>
      </c>
      <c r="ES83" s="359" t="str" cm="1">
        <f t="array" ref="ES83">_xlfn.IFS(INDEX($B$24:$AM$43, MATCH(INDEX($A$3:$AM$22, MATCH(EP83, $AE$3:$AE$22, 0), 1), $A$24:$A$43), EQ$69)="H", UPPER(INDEX($A$3:$AM$22, MATCH(EP83, $AE$3:$AE$22, 0), 1)), INDEX($B$24:$AM$43, MATCH(INDEX($A$3:$AM$22, MATCH(EP83, $AE$3:$AE$22, 0), 1), $A$24:$A$43), EQ$69)="A", LOWER(INDEX($A$3:$AM$22, MATCH(EP83, $AE$3:$AE$22, 0), 1)), INDEX($B$24:$AM$43, MATCH(INDEX($A$3:$AM$22, MATCH(EP83, $AE$3:$AE$22, 0), 1), $A$24:$A$43), EQ$69)="BLANK", "BLANK,")</f>
        <v>tot</v>
      </c>
      <c r="ET83" s="357"/>
      <c r="EU83" s="257" t="str" cm="1">
        <f t="array" ref="EU83">_xlfn.IFS(INDEX($B$24:$AM$43,MATCH($A37,$A$24:$A$43,0),EV$69)="A",LOWER($A37),INDEX($B$24:$AM$43,MATCH($A37,$A$24:$A$43,0),EV$69)="H",UPPER($A37),INDEX($B$24:$AM$43,MATCH($A37,$A$24:$A$43,0),EV$69)="BLANK","BLANK")</f>
        <v>new</v>
      </c>
      <c r="EV83" s="268" cm="1">
        <f t="array" ref="EV83">IFERROR(INDEX($B$47:$AM$66, MATCH(UPPER(EU83), $A$47:$A$66,0 ), EV$69), "BLANK")</f>
        <v>4.2136978138616801</v>
      </c>
      <c r="EW83" s="269" cm="1">
        <f t="array" ref="EW83">IFERROR(INDEX($B$47:$AM$66, MATCH(UPPER(EX83), $A$47:$A$66, 0), EV$69), "BLANK")</f>
        <v>5.0989731751970071</v>
      </c>
      <c r="EX83" s="359" t="str" cm="1">
        <f t="array" ref="EX83">_xlfn.IFS(INDEX($B$24:$AM$43, MATCH(INDEX($A$3:$AM$22, MATCH(EU83, $AF$3:$AF$22, 0), 1), $A$24:$A$43), EV$69)="H", UPPER(INDEX($A$3:$AM$22, MATCH(EU83, $AF$3:$AF$22, 0), 1)), INDEX($B$24:$AM$43, MATCH(INDEX($A$3:$AM$22, MATCH(EU83, $AF$3:$AF$22, 0), 1), $A$24:$A$43), EV$69)="A", LOWER(INDEX($A$3:$AM$22, MATCH(EU83, $AF$3:$AF$22, 0), 1)), INDEX($B$24:$AM$43, MATCH(INDEX($A$3:$AM$22, MATCH(EU83, $AF$3:$AF$22, 0), 1), $A$24:$A$43), EV$69)="BLANK", "BLANK,")</f>
        <v>BUR</v>
      </c>
      <c r="EY83" s="357"/>
      <c r="EZ83" s="257" t="str" cm="1">
        <f t="array" ref="EZ83">_xlfn.IFS(INDEX($B$24:$AM$43,MATCH($A37,$A$24:$A$43,0),FA$69)="A",LOWER($A37),INDEX($B$24:$AM$43,MATCH($A37,$A$24:$A$43,0),FA$69)="H",UPPER($A37),INDEX($B$24:$AM$43,MATCH($A37,$A$24:$A$43,0),FA$69)="BLANK","BLANK")</f>
        <v>NEW</v>
      </c>
      <c r="FA83" s="268" cm="1">
        <f t="array" ref="FA83">IFERROR(INDEX($B$47:$AM$66, MATCH(UPPER(EZ83), $A$47:$A$66,0 ), FA$69), "BLANK")</f>
        <v>3.3677413661234343</v>
      </c>
      <c r="FB83" s="269" cm="1">
        <f t="array" ref="FB83">IFERROR(INDEX($B$47:$AM$66, MATCH(UPPER(FC83), $A$47:$A$66, 0), FA$69), "BLANK")</f>
        <v>4.727146873101753</v>
      </c>
      <c r="FC83" s="359" t="str" cm="1">
        <f t="array" ref="FC83">_xlfn.IFS(INDEX($B$24:$AM$43, MATCH(INDEX($A$3:$AM$22, MATCH(EZ83, $AG$3:$AG$22, 0), 1), $A$24:$A$43), FA$69)="H", UPPER(INDEX($A$3:$AM$22, MATCH(EZ83, $AG$3:$AG$22, 0), 1)), INDEX($B$24:$AM$43, MATCH(INDEX($A$3:$AM$22, MATCH(EZ83, $AG$3:$AG$22, 0), 1), $A$24:$A$43), FA$69)="A", LOWER(INDEX($A$3:$AM$22, MATCH(EZ83, $AG$3:$AG$22, 0), 1)), INDEX($B$24:$AM$43, MATCH(INDEX($A$3:$AM$22, MATCH(EZ83, $AG$3:$AG$22, 0), 1), $A$24:$A$43), FA$69)="BLANK", "BLANK,")</f>
        <v>whu</v>
      </c>
      <c r="FD83" s="357"/>
      <c r="FE83" s="257" t="str" cm="1">
        <f t="array" ref="FE83">_xlfn.IFS(INDEX($B$24:$AM$43,MATCH($A37,$A$24:$A$43,0),FF$69)="A",LOWER($A37),INDEX($B$24:$AM$43,MATCH($A37,$A$24:$A$43,0),FF$69)="H",UPPER($A37),INDEX($B$24:$AM$43,MATCH($A37,$A$24:$A$43,0),FF$69)="BLANK","BLANK")</f>
        <v>new</v>
      </c>
      <c r="FF83" s="268" cm="1">
        <f t="array" ref="FF83">IFERROR(INDEX($B$47:$AM$66, MATCH(UPPER(FE83), $A$47:$A$66,0 ), FF$69), "BLANK")</f>
        <v>2.2019323492863894</v>
      </c>
      <c r="FG83" s="269" cm="1">
        <f t="array" ref="FG83">IFERROR(INDEX($B$47:$AM$66, MATCH(UPPER(FH83), $A$47:$A$66, 0), FF$69), "BLANK")</f>
        <v>6.1294276844702704</v>
      </c>
      <c r="FH83" s="359" t="str" cm="1">
        <f t="array" ref="FH83">_xlfn.IFS(INDEX($B$24:$AM$43, MATCH(INDEX($A$3:$AM$22, MATCH(FE83, $AH$3:$AH$22, 0), 1), $A$24:$A$43), FF$69)="H", UPPER(INDEX($A$3:$AM$22, MATCH(FE83, $AH$3:$AH$22, 0), 1)), INDEX($B$24:$AM$43, MATCH(INDEX($A$3:$AM$22, MATCH(FE83, $AH$3:$AH$22, 0), 1), $A$24:$A$43), FF$69)="A", LOWER(INDEX($A$3:$AM$22, MATCH(FE83, $AH$3:$AH$22, 0), 1)), INDEX($B$24:$AM$43, MATCH(INDEX($A$3:$AM$22, MATCH(FE83, $AH$3:$AH$22, 0), 1), $A$24:$A$43), FF$69)="BLANK", "BLANK,")</f>
        <v>LIV</v>
      </c>
      <c r="FI83" s="357"/>
      <c r="FJ83" s="257" t="str" cm="1">
        <f t="array" ref="FJ83">_xlfn.IFS(INDEX($B$24:$AM$43,MATCH($A37,$A$24:$A$43,0),FK$69)="A",LOWER($A37),INDEX($B$24:$AM$43,MATCH($A37,$A$24:$A$43,0),FK$69)="H",UPPER($A37),INDEX($B$24:$AM$43,MATCH($A37,$A$24:$A$43,0),FK$69)="BLANK","BLANK")</f>
        <v>NEW</v>
      </c>
      <c r="FK83" s="268" cm="1">
        <f t="array" ref="FK83">IFERROR(INDEX($B$47:$AM$66, MATCH(UPPER(FJ83), $A$47:$A$66,0 ), FK$69), "BLANK")</f>
        <v>2.7912811322824855</v>
      </c>
      <c r="FL83" s="269" cm="1">
        <f t="array" ref="FL83">IFERROR(INDEX($B$47:$AM$66, MATCH(UPPER(FM83), $A$47:$A$66, 0), FK$69), "BLANK")</f>
        <v>3.5222633460000852</v>
      </c>
      <c r="FM83" s="359" t="str" cm="1">
        <f t="array" ref="FM83">_xlfn.IFS(INDEX($B$24:$AM$43, MATCH(INDEX($A$3:$AM$22, MATCH(FJ83, $AI$3:$AI$22, 0), 1), $A$24:$A$43), FK$69)="H", UPPER(INDEX($A$3:$AM$22, MATCH(FJ83, $AI$3:$AI$22, 0), 1)), INDEX($B$24:$AM$43, MATCH(INDEX($A$3:$AM$22, MATCH(FJ83, $AI$3:$AI$22, 0), 1), $A$24:$A$43), FK$69)="A", LOWER(INDEX($A$3:$AM$22, MATCH(FJ83, $AI$3:$AI$22, 0), 1)), INDEX($B$24:$AM$43, MATCH(INDEX($A$3:$AM$22, MATCH(FJ83, $AI$3:$AI$22, 0), 1), $A$24:$A$43), FK$69)="BLANK", "BLANK,")</f>
        <v>ars</v>
      </c>
      <c r="FN83" s="357"/>
      <c r="FO83" s="257" t="str" cm="1">
        <f t="array" ref="FO83">_xlfn.IFS(INDEX($B$24:$AM$43,MATCH($A37,$A$24:$A$43,0),FP$69)="A",LOWER($A37),INDEX($B$24:$AM$43,MATCH($A37,$A$24:$A$43,0),FP$69)="H",UPPER($A37),INDEX($B$24:$AM$43,MATCH($A37,$A$24:$A$43,0),FP$69)="BLANK","BLANK")</f>
        <v>new</v>
      </c>
      <c r="FP83" s="268" cm="1">
        <f t="array" ref="FP83">IFERROR(INDEX($B$47:$AM$66, MATCH(UPPER(FO83), $A$47:$A$66,0 ), FP$69), "BLANK")</f>
        <v>2.8769385073952169</v>
      </c>
      <c r="FQ83" s="269" cm="1">
        <f t="array" ref="FQ83">IFERROR(INDEX($B$47:$AM$66, MATCH(UPPER(FR83), $A$47:$A$66, 0), FP$69), "BLANK")</f>
        <v>4.9581575526015547</v>
      </c>
      <c r="FR83" s="359" t="str" cm="1">
        <f t="array" ref="FR83">_xlfn.IFS(INDEX($B$24:$AM$43, MATCH(INDEX($A$3:$AM$22, MATCH(FO83, $AJ$3:$AJ$22, 0), 1), $A$24:$A$43), FP$69)="H", UPPER(INDEX($A$3:$AM$22, MATCH(FO83, $AJ$3:$AJ$22, 0), 1)), INDEX($B$24:$AM$43, MATCH(INDEX($A$3:$AM$22, MATCH(FO83, $AJ$3:$AJ$22, 0), 1), $A$24:$A$43), FP$69)="A", LOWER(INDEX($A$3:$AM$22, MATCH(FO83, $AJ$3:$AJ$22, 0), 1)), INDEX($B$24:$AM$43, MATCH(INDEX($A$3:$AM$22, MATCH(FO83, $AJ$3:$AJ$22, 0), 1), $A$24:$A$43), FP$69)="BLANK", "BLANK,")</f>
        <v>LEI</v>
      </c>
      <c r="FS83" s="357"/>
      <c r="FT83" s="257" t="str" cm="1">
        <f t="array" ref="FT83">_xlfn.IFS(INDEX($B$24:$AM$43,MATCH($A37,$A$24:$A$43,0),FU$69)="A",LOWER($A37),INDEX($B$24:$AM$43,MATCH($A37,$A$24:$A$43,0),FU$69)="H",UPPER($A37),INDEX($B$24:$AM$43,MATCH($A37,$A$24:$A$43,0),FU$69)="BLANK","BLANK")</f>
        <v>NEW</v>
      </c>
      <c r="FU83" s="268" cm="1">
        <f t="array" ref="FU83">IFERROR(INDEX($B$47:$AM$66, MATCH(UPPER(FT83), $A$47:$A$66,0 ), FU$69), "BLANK")</f>
        <v>1.5807765596089591</v>
      </c>
      <c r="FV83" s="269" cm="1">
        <f t="array" ref="FV83">IFERROR(INDEX($B$47:$AM$66, MATCH(UPPER(FW83), $A$47:$A$66, 0), FU$69), "BLANK")</f>
        <v>9.3965517241379324</v>
      </c>
      <c r="FW83" s="359" t="str" cm="1">
        <f t="array" ref="FW83">_xlfn.IFS(INDEX($B$24:$AM$43, MATCH(INDEX($A$3:$AM$22, MATCH(FT83, $AK$3:$AK$22, 0), 1), $A$24:$A$43), FU$69)="H", UPPER(INDEX($A$3:$AM$22, MATCH(FT83, $AK$3:$AK$22, 0), 1)), INDEX($B$24:$AM$43, MATCH(INDEX($A$3:$AM$22, MATCH(FT83, $AK$3:$AK$22, 0), 1), $A$24:$A$43), FU$69)="A", LOWER(INDEX($A$3:$AM$22, MATCH(FT83, $AK$3:$AK$22, 0), 1)), INDEX($B$24:$AM$43, MATCH(INDEX($A$3:$AM$22, MATCH(FT83, $AK$3:$AK$22, 0), 1), $A$24:$A$43), FU$69)="BLANK", "BLANK,")</f>
        <v>mci</v>
      </c>
      <c r="FX83" s="357"/>
      <c r="FY83" s="257" t="str" cm="1">
        <f t="array" ref="FY83">_xlfn.IFS(INDEX($B$24:$AM$43,MATCH($A37,$A$24:$A$43,0),FZ$69)="A",LOWER($A37),INDEX($B$24:$AM$43,MATCH($A37,$A$24:$A$43,0),FZ$69)="H",UPPER($A37),INDEX($B$24:$AM$43,MATCH($A37,$A$24:$A$43,0),FZ$69)="BLANK","BLANK")</f>
        <v>NEW</v>
      </c>
      <c r="FZ83" s="268" cm="1">
        <f t="array" ref="FZ83">IFERROR(INDEX($B$47:$AM$66, MATCH(UPPER(FY83), $A$47:$A$66,0 ), FZ$69), "BLANK")</f>
        <v>4.0983095989861908</v>
      </c>
      <c r="GA83" s="269" cm="1">
        <f t="array" ref="GA83">IFERROR(INDEX($B$47:$AM$66, MATCH(UPPER(GB83), $A$47:$A$66, 0), FZ$69), "BLANK")</f>
        <v>2.9794883385836783</v>
      </c>
      <c r="GB83" s="359" t="str" cm="1">
        <f t="array" ref="GB83">_xlfn.IFS(INDEX($B$24:$AM$43, MATCH(INDEX($A$3:$AM$22, MATCH(FY83, $AL$3:$AL$22, 0), 1), $A$24:$A$43), FZ$69)="H", UPPER(INDEX($A$3:$AM$22, MATCH(FY83, $AL$3:$AL$22, 0), 1)), INDEX($B$24:$AM$43, MATCH(INDEX($A$3:$AM$22, MATCH(FY83, $AL$3:$AL$22, 0), 1), $A$24:$A$43), FZ$69)="A", LOWER(INDEX($A$3:$AM$22, MATCH(FY83, $AL$3:$AL$22, 0), 1)), INDEX($B$24:$AM$43, MATCH(INDEX($A$3:$AM$22, MATCH(FY83, $AL$3:$AL$22, 0), 1), $A$24:$A$43), FZ$69)="BLANK", "BLANK,")</f>
        <v>shu</v>
      </c>
      <c r="GC83" s="357"/>
      <c r="GD83" s="257" t="str" cm="1">
        <f t="array" ref="GD83">_xlfn.IFS(INDEX($B$24:$AM$43,MATCH($A37,$A$24:$A$43,0),GE$69)="A",LOWER($A37),INDEX($B$24:$AM$43,MATCH($A37,$A$24:$A$43,0),GE$69)="H",UPPER($A37),INDEX($B$24:$AM$43,MATCH($A37,$A$24:$A$43,0),GE$69)="BLANK","BLANK")</f>
        <v>new</v>
      </c>
      <c r="GE83" s="268" cm="1">
        <f t="array" ref="GE83">IFERROR(INDEX($B$47:$AM$66, MATCH(UPPER(GD83), $A$47:$A$66,0 ), GE$69), "BLANK")</f>
        <v>4.2523555919705034</v>
      </c>
      <c r="GF83" s="269" cm="1">
        <f t="array" ref="GF83">IFERROR(INDEX($B$47:$AM$66, MATCH(UPPER(GG83), $A$47:$A$66, 0), GE$69), "BLANK")</f>
        <v>2.1734299132372845</v>
      </c>
      <c r="GG83" s="359" t="str" cm="1">
        <f t="array" ref="GG83">_xlfn.IFS(INDEX($B$24:$AM$43, MATCH(INDEX($A$3:$AM$22, MATCH(GD83, $AM$3:$AM$22, 0), 1), $A$24:$A$43), GE$69)="H", UPPER(INDEX($A$3:$AM$22, MATCH(GD83, $AM$3:$AM$22, 0), 1)), INDEX($B$24:$AM$43, MATCH(INDEX($A$3:$AM$22, MATCH(GD83, $AM$3:$AM$22, 0), 1), $A$24:$A$43), GE$69)="A", LOWER(INDEX($A$3:$AM$22, MATCH(GD83, $AM$3:$AM$22, 0), 1)), INDEX($B$24:$AM$43, MATCH(INDEX($A$3:$AM$22, MATCH(GD83, $AM$3:$AM$22, 0), 1), $A$24:$A$43), GE$69)="BLANK", "BLANK,")</f>
        <v>FUL</v>
      </c>
    </row>
    <row r="84" spans="1:189" hidden="1">
      <c r="A84" s="257" t="str" cm="1">
        <f t="array" ref="A84">_xlfn.IFS(INDEX($B$24:$AM$43,MATCH($A38,$A$24:$A$43,0),B$69)="A",LOWER($A38),INDEX($B$24:$AM$43,MATCH($A38,$A$24:$A$43,0),B$69)="H",UPPER($A38),INDEX($B$24:$AM$43,MATCH($A38,$A$24:$A$43,0),B$69)="BLANK","BLANK")</f>
        <v>SHU</v>
      </c>
      <c r="B84" s="268" cm="1">
        <f t="array" ref="B84">IFERROR(INDEX($B$47:$AM$66, MATCH(UPPER(A84), $A$47:$A$66,0 ), B$69), "BLANK")</f>
        <v>2.0442777368922229</v>
      </c>
      <c r="C84" s="269" cm="1">
        <f t="array" ref="C84">IFERROR(INDEX($B$47:$AM$66, MATCH(UPPER(D84), $A$47:$A$66, 0), B$69), "BLANK")</f>
        <v>2.3819518016493588</v>
      </c>
      <c r="D84" s="359" t="str" cm="1">
        <f t="array" ref="D84">_xlfn.IFS(INDEX($B$24:$AM$43, MATCH(INDEX($A$3:$AM$22, MATCH(A84, $B$3:$B$22, 0), 1), $A$24:$A$43), B$69)="H", UPPER(INDEX($A$3:$AM$22, MATCH(A84, $B$3:$B$22, 0), 1)), INDEX($B$24:$AM$43, MATCH(INDEX($A$3:$AM$22, MATCH(A84, $B$3:$B$22, 0), 1), $A$24:$A$43), B$69)="A", LOWER(INDEX($A$3:$AM$22, MATCH(A84, $B$3:$B$22, 0), 1)), INDEX($B$24:$AM$43, MATCH(INDEX($A$3:$AM$22, MATCH(A84, $B$3:$B$22, 0), 1), $A$24:$A$43), B$69)="BLANK", "BLANK,")</f>
        <v>wol</v>
      </c>
      <c r="E84" s="357"/>
      <c r="F84" s="257" t="str" cm="1">
        <f t="array" ref="F84">_xlfn.IFS(INDEX($B$24:$AM$43,MATCH($A38,$A$24:$A$43,0),G$69)="A",LOWER($A38),INDEX($B$24:$AM$43,MATCH($A38,$A$24:$A$43,0),G$69)="H",UPPER($A38),INDEX($B$24:$AM$43,MATCH($A38,$A$24:$A$43,0),G$69)="BLANK","BLANK")</f>
        <v>shu</v>
      </c>
      <c r="G84" s="268" cm="1">
        <f t="array" ref="G84">IFERROR(INDEX($B$47:$AM$66, MATCH(UPPER(F84), $A$47:$A$66,0 ), G$69), "BLANK")</f>
        <v>2.3744929965506563</v>
      </c>
      <c r="H84" s="269" cm="1">
        <f t="array" ref="H84">IFERROR(INDEX($B$47:$AM$66, MATCH(UPPER(I84), $A$47:$A$66, 0), G$69), "BLANK")</f>
        <v>4.1763620699119128</v>
      </c>
      <c r="I84" s="359" t="str" cm="1">
        <f t="array" ref="I84">_xlfn.IFS(INDEX($B$24:$AM$43, MATCH(INDEX($A$3:$AM$22, MATCH(F84, $C$3:$C$22, 0), 1), $A$24:$A$43), G$69)="H", UPPER(INDEX($A$3:$AM$22, MATCH(F84, $C$3:$C$22, 0), 1)), INDEX($B$24:$AM$43, MATCH(INDEX($A$3:$AM$22, MATCH(F84, $C$3:$C$22, 0), 1), $A$24:$A$43), G$69)="A", LOWER(INDEX($A$3:$AM$22, MATCH(F84, $C$3:$C$22, 0), 1)), INDEX($B$24:$AM$43, MATCH(INDEX($A$3:$AM$22, MATCH(F84, $C$3:$C$22, 0), 1), $A$24:$A$43), G$69)="BLANK", "BLANK,")</f>
        <v>AVL</v>
      </c>
      <c r="J84" s="357"/>
      <c r="K84" s="257" t="str" cm="1">
        <f t="array" ref="K84">_xlfn.IFS(INDEX($B$24:$AM$43,MATCH($A38,$A$24:$A$43,0),L$69)="A",LOWER($A38),INDEX($B$24:$AM$43,MATCH($A38,$A$24:$A$43,0),L$69)="H",UPPER($A38),INDEX($B$24:$AM$43,MATCH($A38,$A$24:$A$43,0),L$69)="BLANK","BLANK")</f>
        <v>SHU</v>
      </c>
      <c r="L84" s="268" cm="1">
        <f t="array" ref="L84">IFERROR(INDEX($B$47:$AM$66, MATCH(UPPER(K84), $A$47:$A$66,0 ), L$69), "BLANK")</f>
        <v>5.0744248985115012</v>
      </c>
      <c r="M84" s="269" cm="1">
        <f t="array" ref="M84">IFERROR(INDEX($B$47:$AM$66, MATCH(UPPER(N84), $A$47:$A$66, 0), L$69), "BLANK")</f>
        <v>1.7529152343123804</v>
      </c>
      <c r="N84" s="359" t="str" cm="1">
        <f t="array" ref="N84">_xlfn.IFS(INDEX($B$24:$AM$43, MATCH(INDEX($A$3:$AM$22, MATCH(K84, $D$3:$D$22, 0), 1), $A$24:$A$43), L$69)="H", UPPER(INDEX($A$3:$AM$22, MATCH(K84, $D$3:$D$22, 0), 1)), INDEX($B$24:$AM$43, MATCH(INDEX($A$3:$AM$22, MATCH(K84, $D$3:$D$22, 0), 1), $A$24:$A$43), L$69)="A", LOWER(INDEX($A$3:$AM$22, MATCH(K84, $D$3:$D$22, 0), 1)), INDEX($B$24:$AM$43, MATCH(INDEX($A$3:$AM$22, MATCH(K84, $D$3:$D$22, 0), 1), $A$24:$A$43), L$69)="BLANK", "BLANK,")</f>
        <v>lee</v>
      </c>
      <c r="O84" s="357"/>
      <c r="P84" s="257" t="str" cm="1">
        <f t="array" ref="P84">_xlfn.IFS(INDEX($B$24:$AM$43,MATCH($A38,$A$24:$A$43,0),Q$69)="A",LOWER($A38),INDEX($B$24:$AM$43,MATCH($A38,$A$24:$A$43,0),Q$69)="H",UPPER($A38),INDEX($B$24:$AM$43,MATCH($A38,$A$24:$A$43,0),Q$69)="BLANK","BLANK")</f>
        <v>shu</v>
      </c>
      <c r="Q84" s="268" cm="1">
        <f t="array" ref="Q84">IFERROR(INDEX($B$47:$AM$66, MATCH(UPPER(P84), $A$47:$A$66,0 ), Q$69), "BLANK")</f>
        <v>2.8446143808700133</v>
      </c>
      <c r="R84" s="269" cm="1">
        <f t="array" ref="R84">IFERROR(INDEX($B$47:$AM$66, MATCH(UPPER(S84), $A$47:$A$66, 0), Q$69), "BLANK")</f>
        <v>5.3434499645595732</v>
      </c>
      <c r="S84" s="359" t="str" cm="1">
        <f t="array" ref="S84">_xlfn.IFS(INDEX($B$24:$AM$43, MATCH(INDEX($A$3:$AM$22, MATCH(P84, $E$3:$E$22, 0), 1), $A$24:$A$43), Q$69)="H", UPPER(INDEX($A$3:$AM$22, MATCH(P84, $E$3:$E$22, 0), 1)), INDEX($B$24:$AM$43, MATCH(INDEX($A$3:$AM$22, MATCH(P84, $E$3:$E$22, 0), 1), $A$24:$A$43), Q$69)="A", LOWER(INDEX($A$3:$AM$22, MATCH(P84, $E$3:$E$22, 0), 1)), INDEX($B$24:$AM$43, MATCH(INDEX($A$3:$AM$22, MATCH(P84, $E$3:$E$22, 0), 1), $A$24:$A$43), Q$69)="BLANK", "BLANK,")</f>
        <v>ARS</v>
      </c>
      <c r="T84" s="357"/>
      <c r="U84" s="257" t="str" cm="1">
        <f t="array" ref="U84">_xlfn.IFS(INDEX($B$24:$AM$43,MATCH($A38,$A$24:$A$43,0),V$69)="A",LOWER($A38),INDEX($B$24:$AM$43,MATCH($A38,$A$24:$A$43,0),V$69)="H",UPPER($A38),INDEX($B$24:$AM$43,MATCH($A38,$A$24:$A$43,0),V$69)="BLANK","BLANK")</f>
        <v>SHU</v>
      </c>
      <c r="V84" s="268" cm="1">
        <f t="array" ref="V84">IFERROR(INDEX($B$47:$AM$66, MATCH(UPPER(U84), $A$47:$A$66,0 ), V$69), "BLANK")</f>
        <v>5.0744248985115012</v>
      </c>
      <c r="W84" s="269" cm="1">
        <f t="array" ref="W84">IFERROR(INDEX($B$47:$AM$66, MATCH(UPPER(X84), $A$47:$A$66, 0), V$69), "BLANK")</f>
        <v>1.7529152343123804</v>
      </c>
      <c r="X84" s="359" t="str" cm="1">
        <f t="array" ref="X84">_xlfn.IFS(INDEX($B$24:$AM$43, MATCH(INDEX($A$3:$AM$22, MATCH(U84, $F$3:$F$22, 0), 1), $A$24:$A$43), V$69)="H", UPPER(INDEX($A$3:$AM$22, MATCH(U84, $F$3:$F$22, 0), 1)), INDEX($B$24:$AM$43, MATCH(INDEX($A$3:$AM$22, MATCH(U84, $F$3:$F$22, 0), 1), $A$24:$A$43), V$69)="A", LOWER(INDEX($A$3:$AM$22, MATCH(U84, $F$3:$F$22, 0), 1)), INDEX($B$24:$AM$43, MATCH(INDEX($A$3:$AM$22, MATCH(U84, $F$3:$F$22, 0), 1), $A$24:$A$43), V$69)="BLANK", "BLANK,")</f>
        <v>ful</v>
      </c>
      <c r="Y84" s="357"/>
      <c r="Z84" s="257" t="str" cm="1">
        <f t="array" ref="Z84">_xlfn.IFS(INDEX($B$24:$AM$43,MATCH($A38,$A$24:$A$43,0),AA$69)="A",LOWER($A38),INDEX($B$24:$AM$43,MATCH($A38,$A$24:$A$43,0),AA$69)="H",UPPER($A38),INDEX($B$24:$AM$43,MATCH($A38,$A$24:$A$43,0),AA$69)="BLANK","BLANK")</f>
        <v>shu</v>
      </c>
      <c r="AA84" s="268" cm="1">
        <f t="array" ref="AA84">IFERROR(INDEX($B$47:$AM$66, MATCH(UPPER(Z84), $A$47:$A$66,0 ), AA$69), "BLANK")</f>
        <v>1.6419033124736659</v>
      </c>
      <c r="AB84" s="269" cm="1">
        <f t="array" ref="AB84">IFERROR(INDEX($B$47:$AM$66, MATCH(UPPER(AC84), $A$47:$A$66, 0), AA$69), "BLANK")</f>
        <v>6.8915522907403837</v>
      </c>
      <c r="AC84" s="359" t="str" cm="1">
        <f t="array" ref="AC84">_xlfn.IFS(INDEX($B$24:$AM$43, MATCH(INDEX($A$3:$AM$22, MATCH(Z84, $G$3:$G$22, 0), 1), $A$24:$A$43), AA$69)="H", UPPER(INDEX($A$3:$AM$22, MATCH(Z84, $G$3:$G$22, 0), 1)), INDEX($B$24:$AM$43, MATCH(INDEX($A$3:$AM$22, MATCH(Z84, $G$3:$G$22, 0), 1), $A$24:$A$43), AA$69)="A", LOWER(INDEX($A$3:$AM$22, MATCH(Z84, $G$3:$G$22, 0), 1)), INDEX($B$24:$AM$43, MATCH(INDEX($A$3:$AM$22, MATCH(Z84, $G$3:$G$22, 0), 1), $A$24:$A$43), AA$69)="BLANK", "BLANK,")</f>
        <v>LIV</v>
      </c>
      <c r="AD84" s="357"/>
      <c r="AE84" s="257" t="str" cm="1">
        <f t="array" ref="AE84">_xlfn.IFS(INDEX($B$24:$AM$43,MATCH($A38,$A$24:$A$43,0),AF$69)="A",LOWER($A38),INDEX($B$24:$AM$43,MATCH($A38,$A$24:$A$43,0),AF$69)="H",UPPER($A38),INDEX($B$24:$AM$43,MATCH($A38,$A$24:$A$43,0),AF$69)="BLANK","BLANK")</f>
        <v>SHU</v>
      </c>
      <c r="AF84" s="268" cm="1">
        <f t="array" ref="AF84">IFERROR(INDEX($B$47:$AM$66, MATCH(UPPER(AE84), $A$47:$A$66,0 ), AF$69), "BLANK")</f>
        <v>1.6051752229985365</v>
      </c>
      <c r="AG84" s="269" cm="1">
        <f t="array" ref="AG84">IFERROR(INDEX($B$47:$AM$66, MATCH(UPPER(AH84), $A$47:$A$66, 0), AF$69), "BLANK")</f>
        <v>5.6869565217391305</v>
      </c>
      <c r="AH84" s="359" t="str" cm="1">
        <f t="array" ref="AH84">_xlfn.IFS(INDEX($B$24:$AM$43, MATCH(INDEX($A$3:$AM$22, MATCH(AE84, $H$3:$H$22, 0), 1), $A$24:$A$43), AF$69)="H", UPPER(INDEX($A$3:$AM$22, MATCH(AE84, $H$3:$H$22, 0), 1)), INDEX($B$24:$AM$43, MATCH(INDEX($A$3:$AM$22, MATCH(AE84, $H$3:$H$22, 0), 1), $A$24:$A$43), AF$69)="A", LOWER(INDEX($A$3:$AM$22, MATCH(AE84, $H$3:$H$22, 0), 1)), INDEX($B$24:$AM$43, MATCH(INDEX($A$3:$AM$22, MATCH(AE84, $H$3:$H$22, 0), 1), $A$24:$A$43), AF$69)="BLANK", "BLANK,")</f>
        <v>mci</v>
      </c>
      <c r="AI84" s="357"/>
      <c r="AJ84" s="257" t="str" cm="1">
        <f t="array" ref="AJ84">_xlfn.IFS(INDEX($B$24:$AM$43,MATCH($A38,$A$24:$A$43,0),AK$69)="A",LOWER($A38),INDEX($B$24:$AM$43,MATCH($A38,$A$24:$A$43,0),AK$69)="H",UPPER($A38),INDEX($B$24:$AM$43,MATCH($A38,$A$24:$A$43,0),AK$69)="BLANK","BLANK")</f>
        <v>shu</v>
      </c>
      <c r="AK84" s="268" cm="1">
        <f t="array" ref="AK84">IFERROR(INDEX($B$47:$AM$66, MATCH(UPPER(AJ84), $A$47:$A$66,0 ), AK$69), "BLANK")</f>
        <v>1.2542684780166773</v>
      </c>
      <c r="AL84" s="269" cm="1">
        <f t="array" ref="AL84">IFERROR(INDEX($B$47:$AM$66, MATCH(UPPER(AM84), $A$47:$A$66, 0), AK$69), "BLANK")</f>
        <v>8.2010582010582045</v>
      </c>
      <c r="AM84" s="359" t="str" cm="1">
        <f t="array" ref="AM84">_xlfn.IFS(INDEX($B$24:$AM$43, MATCH(INDEX($A$3:$AM$22, MATCH(AJ84, $I$3:$I$22, 0), 1), $A$24:$A$43), AK$69)="H", UPPER(INDEX($A$3:$AM$22, MATCH(AJ84, $I$3:$I$22, 0), 1)), INDEX($B$24:$AM$43, MATCH(INDEX($A$3:$AM$22, MATCH(AJ84, $I$3:$I$22, 0), 1), $A$24:$A$43), AK$69)="A", LOWER(INDEX($A$3:$AM$22, MATCH(AJ84, $I$3:$I$22, 0), 1)), INDEX($B$24:$AM$43, MATCH(INDEX($A$3:$AM$22, MATCH(AJ84, $I$3:$I$22, 0), 1), $A$24:$A$43), AK$69)="BLANK", "BLANK,")</f>
        <v>CHE</v>
      </c>
      <c r="AN84" s="357"/>
      <c r="AO84" s="257" t="str" cm="1">
        <f t="array" ref="AO84">_xlfn.IFS(INDEX($B$24:$AM$43,MATCH($A38,$A$24:$A$43,0),AP$69)="A",LOWER($A38),INDEX($B$24:$AM$43,MATCH($A38,$A$24:$A$43,0),AP$69)="H",UPPER($A38),INDEX($B$24:$AM$43,MATCH($A38,$A$24:$A$43,0),AP$69)="BLANK","BLANK")</f>
        <v>SHU</v>
      </c>
      <c r="AP84" s="268" cm="1">
        <f t="array" ref="AP84">IFERROR(INDEX($B$47:$AM$66, MATCH(UPPER(AO84), $A$47:$A$66,0 ), AP$69), "BLANK")</f>
        <v>3.4197211272577515</v>
      </c>
      <c r="AQ84" s="269" cm="1">
        <f t="array" ref="AQ84">IFERROR(INDEX($B$47:$AM$66, MATCH(UPPER(AR84), $A$47:$A$66, 0), AP$69), "BLANK")</f>
        <v>2.8609514988511471</v>
      </c>
      <c r="AR84" s="359" t="str" cm="1">
        <f t="array" ref="AR84">_xlfn.IFS(INDEX($B$24:$AM$43, MATCH(INDEX($A$3:$AM$22, MATCH(AO84, $J$3:$J$22, 0), 1), $A$24:$A$43), AP$69)="H", UPPER(INDEX($A$3:$AM$22, MATCH(AO84, $J$3:$J$22, 0), 1)), INDEX($B$24:$AM$43, MATCH(INDEX($A$3:$AM$22, MATCH(AO84, $J$3:$J$22, 0), 1), $A$24:$A$43), AP$69)="A", LOWER(INDEX($A$3:$AM$22, MATCH(AO84, $J$3:$J$22, 0), 1)), INDEX($B$24:$AM$43, MATCH(INDEX($A$3:$AM$22, MATCH(AO84, $J$3:$J$22, 0), 1), $A$24:$A$43), AP$69)="BLANK", "BLANK,")</f>
        <v>whu</v>
      </c>
      <c r="AS84" s="357"/>
      <c r="AT84" s="257" t="str" cm="1">
        <f t="array" ref="AT84">_xlfn.IFS(INDEX($B$24:$AM$43,MATCH($A38,$A$24:$A$43,0),AU$69)="A",LOWER($A38),INDEX($B$24:$AM$43,MATCH($A38,$A$24:$A$43,0),AU$69)="H",UPPER($A38),INDEX($B$24:$AM$43,MATCH($A38,$A$24:$A$43,0),AU$69)="BLANK","BLANK")</f>
        <v>shu</v>
      </c>
      <c r="AU84" s="268" cm="1">
        <f t="array" ref="AU84">IFERROR(INDEX($B$47:$AM$66, MATCH(UPPER(AT84), $A$47:$A$66,0 ), AU$69), "BLANK")</f>
        <v>3.1708316263826295</v>
      </c>
      <c r="AV84" s="269" cm="1">
        <f t="array" ref="AV84">IFERROR(INDEX($B$47:$AM$66, MATCH(UPPER(AW84), $A$47:$A$66, 0), AU$69), "BLANK")</f>
        <v>2.4436711987456241</v>
      </c>
      <c r="AW84" s="359" t="str" cm="1">
        <f t="array" ref="AW84">_xlfn.IFS(INDEX($B$24:$AM$43, MATCH(INDEX($A$3:$AM$22, MATCH(AT84, $K$3:$K$22, 0), 1), $A$24:$A$43), AU$69)="H", UPPER(INDEX($A$3:$AM$22, MATCH(AT84, $K$3:$K$22, 0), 1)), INDEX($B$24:$AM$43, MATCH(INDEX($A$3:$AM$22, MATCH(AT84, $K$3:$K$22, 0), 1), $A$24:$A$43), AU$69)="A", LOWER(INDEX($A$3:$AM$22, MATCH(AT84, $K$3:$K$22, 0), 1)), INDEX($B$24:$AM$43, MATCH(INDEX($A$3:$AM$22, MATCH(AT84, $K$3:$K$22, 0), 1), $A$24:$A$43), AU$69)="BLANK", "BLANK,")</f>
        <v>WBA</v>
      </c>
      <c r="AX84" s="357"/>
      <c r="AY84" s="257" t="str" cm="1">
        <f t="array" ref="AY84">_xlfn.IFS(INDEX($B$24:$AM$43,MATCH($A38,$A$24:$A$43,0),AZ$69)="A",LOWER($A38),INDEX($B$24:$AM$43,MATCH($A38,$A$24:$A$43,0),AZ$69)="H",UPPER($A38),INDEX($B$24:$AM$43,MATCH($A38,$A$24:$A$43,0),AZ$69)="BLANK","BLANK")</f>
        <v>SHU</v>
      </c>
      <c r="AZ84" s="268" cm="1">
        <f t="array" ref="AZ84">IFERROR(INDEX($B$47:$AM$66, MATCH(UPPER(AY84), $A$47:$A$66,0 ), AZ$69), "BLANK")</f>
        <v>2.8536448408862864</v>
      </c>
      <c r="BA84" s="269" cm="1">
        <f t="array" ref="BA84">IFERROR(INDEX($B$47:$AM$66, MATCH(UPPER(BB84), $A$47:$A$66, 0), AZ$69), "BLANK")</f>
        <v>3.4701850631423321</v>
      </c>
      <c r="BB84" s="359" t="str" cm="1">
        <f t="array" ref="BB84">_xlfn.IFS(INDEX($B$24:$AM$43, MATCH(INDEX($A$3:$AM$22, MATCH(AY84, $L$3:$L$22, 0), 1), $A$24:$A$43), AZ$69)="H", UPPER(INDEX($A$3:$AM$22, MATCH(AY84, $L$3:$L$22, 0), 1)), INDEX($B$24:$AM$43, MATCH(INDEX($A$3:$AM$22, MATCH(AY84, $L$3:$L$22, 0), 1), $A$24:$A$43), AZ$69)="A", LOWER(INDEX($A$3:$AM$22, MATCH(AY84, $L$3:$L$22, 0), 1)), INDEX($B$24:$AM$43, MATCH(INDEX($A$3:$AM$22, MATCH(AY84, $L$3:$L$22, 0), 1), $A$24:$A$43), AZ$69)="BLANK", "BLANK,")</f>
        <v>lei</v>
      </c>
      <c r="BC84" s="357"/>
      <c r="BD84" s="257" t="str" cm="1">
        <f t="array" ref="BD84">_xlfn.IFS(INDEX($B$24:$AM$43,MATCH($A38,$A$24:$A$43,0),BE$69)="A",LOWER($A38),INDEX($B$24:$AM$43,MATCH($A38,$A$24:$A$43,0),BE$69)="H",UPPER($A38),INDEX($B$24:$AM$43,MATCH($A38,$A$24:$A$43,0),BE$69)="BLANK","BLANK")</f>
        <v>shu</v>
      </c>
      <c r="BE84" s="268" cm="1">
        <f t="array" ref="BE84">IFERROR(INDEX($B$47:$AM$66, MATCH(UPPER(BD84), $A$47:$A$66,0 ), BE$69), "BLANK")</f>
        <v>2.3196016595685012</v>
      </c>
      <c r="BF84" s="269" cm="1">
        <f t="array" ref="BF84">IFERROR(INDEX($B$47:$AM$66, MATCH(UPPER(BG84), $A$47:$A$66, 0), BE$69), "BLANK")</f>
        <v>4.6775995016861067</v>
      </c>
      <c r="BG84" s="359" t="str" cm="1">
        <f t="array" ref="BG84">_xlfn.IFS(INDEX($B$24:$AM$43, MATCH(INDEX($A$3:$AM$22, MATCH(BD84, $M$3:$M$22, 0), 1), $A$24:$A$43), BE$69)="H", UPPER(INDEX($A$3:$AM$22, MATCH(BD84, $M$3:$M$22, 0), 1)), INDEX($B$24:$AM$43, MATCH(INDEX($A$3:$AM$22, MATCH(BD84, $M$3:$M$22, 0), 1), $A$24:$A$43), BE$69)="A", LOWER(INDEX($A$3:$AM$22, MATCH(BD84, $M$3:$M$22, 0), 1)), INDEX($B$24:$AM$43, MATCH(INDEX($A$3:$AM$22, MATCH(BD84, $M$3:$M$22, 0), 1), $A$24:$A$43), BE$69)="BLANK", "BLANK,")</f>
        <v>SOU</v>
      </c>
      <c r="BH84" s="357"/>
      <c r="BI84" s="257" t="str" cm="1">
        <f t="array" ref="BI84">_xlfn.IFS(INDEX($B$24:$AM$43,MATCH($A38,$A$24:$A$43,0),BJ$69)="A",LOWER($A38),INDEX($B$24:$AM$43,MATCH($A38,$A$24:$A$43,0),BJ$69)="H",UPPER($A38),INDEX($B$24:$AM$43,MATCH($A38,$A$24:$A$43,0),BJ$69)="BLANK","BLANK")</f>
        <v>SHU</v>
      </c>
      <c r="BJ84" s="268" cm="1">
        <f t="array" ref="BJ84">IFERROR(INDEX($B$47:$AM$66, MATCH(UPPER(BI84), $A$47:$A$66,0 ), BJ$69), "BLANK")</f>
        <v>1.7478574650428504</v>
      </c>
      <c r="BK84" s="269" cm="1">
        <f t="array" ref="BK84">IFERROR(INDEX($B$47:$AM$66, MATCH(UPPER(BL84), $A$47:$A$66, 0), BJ$69), "BLANK")</f>
        <v>3.3171194984236676</v>
      </c>
      <c r="BL84" s="359" t="str" cm="1">
        <f t="array" ref="BL84">_xlfn.IFS(INDEX($B$24:$AM$43, MATCH(INDEX($A$3:$AM$22, MATCH(BI84, $N$3:$N$22, 0), 1), $A$24:$A$43), BJ$69)="H", UPPER(INDEX($A$3:$AM$22, MATCH(BI84, $N$3:$N$22, 0), 1)), INDEX($B$24:$AM$43, MATCH(INDEX($A$3:$AM$22, MATCH(BI84, $N$3:$N$22, 0), 1), $A$24:$A$43), BJ$69)="A", LOWER(INDEX($A$3:$AM$22, MATCH(BI84, $N$3:$N$22, 0), 1)), INDEX($B$24:$AM$43, MATCH(INDEX($A$3:$AM$22, MATCH(BI84, $N$3:$N$22, 0), 1), $A$24:$A$43), BJ$69)="BLANK", "BLANK,")</f>
        <v>mun</v>
      </c>
      <c r="BM84" s="357"/>
      <c r="BN84" s="257" t="str" cm="1">
        <f t="array" ref="BN84">_xlfn.IFS(INDEX($B$24:$AM$43,MATCH($A38,$A$24:$A$43,0),BO$69)="A",LOWER($A38),INDEX($B$24:$AM$43,MATCH($A38,$A$24:$A$43,0),BO$69)="H",UPPER($A38),INDEX($B$24:$AM$43,MATCH($A38,$A$24:$A$43,0),BO$69)="BLANK","BLANK")</f>
        <v>shu</v>
      </c>
      <c r="BO84" s="268" cm="1">
        <f t="array" ref="BO84">IFERROR(INDEX($B$47:$AM$66, MATCH(UPPER(BN84), $A$47:$A$66,0 ), BO$69), "BLANK")</f>
        <v>2.3196016595685012</v>
      </c>
      <c r="BP84" s="269" cm="1">
        <f t="array" ref="BP84">IFERROR(INDEX($B$47:$AM$66, MATCH(UPPER(BQ84), $A$47:$A$66, 0), BO$69), "BLANK")</f>
        <v>3.8419571707799047</v>
      </c>
      <c r="BQ84" s="359" t="str" cm="1">
        <f t="array" ref="BQ84">_xlfn.IFS(INDEX($B$24:$AM$43, MATCH(INDEX($A$3:$AM$22, MATCH(BN84, $O$3:$O$22, 0), 1), $A$24:$A$43), BO$69)="H", UPPER(INDEX($A$3:$AM$22, MATCH(BN84, $O$3:$O$22, 0), 1)), INDEX($B$24:$AM$43, MATCH(INDEX($A$3:$AM$22, MATCH(BN84, $O$3:$O$22, 0), 1), $A$24:$A$43), BO$69)="A", LOWER(INDEX($A$3:$AM$22, MATCH(BN84, $O$3:$O$22, 0), 1)), INDEX($B$24:$AM$43, MATCH(INDEX($A$3:$AM$22, MATCH(BN84, $O$3:$O$22, 0), 1), $A$24:$A$43), BO$69)="BLANK", "BLANK,")</f>
        <v>BHA</v>
      </c>
      <c r="BR84" s="357"/>
      <c r="BS84" s="257" t="str" cm="1">
        <f t="array" ref="BS84">_xlfn.IFS(INDEX($B$24:$AM$43,MATCH($A38,$A$24:$A$43,0),BT$69)="A",LOWER($A38),INDEX($B$24:$AM$43,MATCH($A38,$A$24:$A$43,0),BT$69)="H",UPPER($A38),INDEX($B$24:$AM$43,MATCH($A38,$A$24:$A$43,0),BT$69)="BLANK","BLANK")</f>
        <v>SHU</v>
      </c>
      <c r="BT84" s="268" cm="1">
        <f t="array" ref="BT84">IFERROR(INDEX($B$47:$AM$66, MATCH(UPPER(BS84), $A$47:$A$66,0 ), BT$69), "BLANK")</f>
        <v>2.284781000056014</v>
      </c>
      <c r="BU84" s="269" cm="1">
        <f t="array" ref="BU84">IFERROR(INDEX($B$47:$AM$66, MATCH(UPPER(BV84), $A$47:$A$66, 0), BT$69), "BLANK")</f>
        <v>2.6314696400263613</v>
      </c>
      <c r="BV84" s="359" t="str" cm="1">
        <f t="array" ref="BV84">_xlfn.IFS(INDEX($B$24:$AM$43, MATCH(INDEX($A$3:$AM$22, MATCH(BS84, $P$3:$P$22, 0), 1), $A$24:$A$43), BT$69)="H", UPPER(INDEX($A$3:$AM$22, MATCH(BS84, $P$3:$P$22, 0), 1)), INDEX($B$24:$AM$43, MATCH(INDEX($A$3:$AM$22, MATCH(BS84, $P$3:$P$22, 0), 1), $A$24:$A$43), BT$69)="A", LOWER(INDEX($A$3:$AM$22, MATCH(BS84, $P$3:$P$22, 0), 1)), INDEX($B$24:$AM$43, MATCH(INDEX($A$3:$AM$22, MATCH(BS84, $P$3:$P$22, 0), 1), $A$24:$A$43), BT$69)="BLANK", "BLANK,")</f>
        <v>eve</v>
      </c>
      <c r="BW84" s="357"/>
      <c r="BX84" s="257" t="str" cm="1">
        <f t="array" ref="BX84">_xlfn.IFS(INDEX($B$24:$AM$43,MATCH($A38,$A$24:$A$43,0),BY$69)="A",LOWER($A38),INDEX($B$24:$AM$43,MATCH($A38,$A$24:$A$43,0),BY$69)="H",UPPER($A38),INDEX($B$24:$AM$43,MATCH($A38,$A$24:$A$43,0),BY$69)="BLANK","BLANK")</f>
        <v>shu</v>
      </c>
      <c r="BY84" s="268" cm="1">
        <f t="array" ref="BY84">IFERROR(INDEX($B$47:$AM$66, MATCH(UPPER(BX84), $A$47:$A$66,0 ), BY$69), "BLANK")</f>
        <v>3.1420058843246053</v>
      </c>
      <c r="BZ84" s="269" cm="1">
        <f t="array" ref="BZ84">IFERROR(INDEX($B$47:$AM$66, MATCH(UPPER(CA84), $A$47:$A$66, 0), BY$69), "BLANK")</f>
        <v>5.732972485340551</v>
      </c>
      <c r="CA84" s="359" t="str" cm="1">
        <f t="array" ref="CA84">_xlfn.IFS(INDEX($B$24:$AM$43, MATCH(INDEX($A$3:$AM$22, MATCH(BX84, $Q$3:$Q$22, 0), 1), $A$24:$A$43), BY$69)="H", UPPER(INDEX($A$3:$AM$22, MATCH(BX84, $Q$3:$Q$22, 0), 1)), INDEX($B$24:$AM$43, MATCH(INDEX($A$3:$AM$22, MATCH(BX84, $Q$3:$Q$22, 0), 1), $A$24:$A$43), BY$69)="A", LOWER(INDEX($A$3:$AM$22, MATCH(BX84, $Q$3:$Q$22, 0), 1)), INDEX($B$24:$AM$43, MATCH(INDEX($A$3:$AM$22, MATCH(BX84, $Q$3:$Q$22, 0), 1), $A$24:$A$43), BY$69)="BLANK", "BLANK,")</f>
        <v>BUR</v>
      </c>
      <c r="CB84" s="357"/>
      <c r="CC84" s="257" t="str" cm="1">
        <f t="array" ref="CC84">_xlfn.IFS(INDEX($B$24:$AM$43,MATCH($A38,$A$24:$A$43,0),CD$69)="A",LOWER($A38),INDEX($B$24:$AM$43,MATCH($A38,$A$24:$A$43,0),CD$69)="H",UPPER($A38),INDEX($B$24:$AM$43,MATCH($A38,$A$24:$A$43,0),CD$69)="BLANK","BLANK")</f>
        <v>shu</v>
      </c>
      <c r="CD84" s="268" cm="1">
        <f t="array" ref="CD84">IFERROR(INDEX($B$47:$AM$66, MATCH(UPPER(CC84), $A$47:$A$66,0 ), CD$69), "BLANK")</f>
        <v>1.9201147070872588</v>
      </c>
      <c r="CE84" s="269" cm="1">
        <f t="array" ref="CE84">IFERROR(INDEX($B$47:$AM$66, MATCH(UPPER(CF84), $A$47:$A$66, 0), CD$69), "BLANK")</f>
        <v>3.5512024686584911</v>
      </c>
      <c r="CF84" s="359" t="str" cm="1">
        <f t="array" ref="CF84">_xlfn.IFS(INDEX($B$24:$AM$43, MATCH(INDEX($A$3:$AM$22, MATCH(CC84, $R$3:$R$22, 0), 1), $A$24:$A$43), CD$69)="H", UPPER(INDEX($A$3:$AM$22, MATCH(CC84, $R$3:$R$22, 0), 1)), INDEX($B$24:$AM$43, MATCH(INDEX($A$3:$AM$22, MATCH(CC84, $R$3:$R$22, 0), 1), $A$24:$A$43), CD$69)="A", LOWER(INDEX($A$3:$AM$22, MATCH(CC84, $R$3:$R$22, 0), 1)), INDEX($B$24:$AM$43, MATCH(INDEX($A$3:$AM$22, MATCH(CC84, $R$3:$R$22, 0), 1), $A$24:$A$43), CD$69)="BLANK", "BLANK,")</f>
        <v>CRY</v>
      </c>
      <c r="CG84" s="357"/>
      <c r="CH84" s="257" t="str" cm="1">
        <f t="array" ref="CH84">_xlfn.IFS(INDEX($B$24:$AM$43,MATCH($A38,$A$24:$A$43,0),CI$69)="A",LOWER($A38),INDEX($B$24:$AM$43,MATCH($A38,$A$24:$A$43,0),CI$69)="H",UPPER($A38),INDEX($B$24:$AM$43,MATCH($A38,$A$24:$A$43,0),CI$69)="BLANK","BLANK")</f>
        <v>SHU</v>
      </c>
      <c r="CI84" s="268" cm="1">
        <f t="array" ref="CI84">IFERROR(INDEX($B$47:$AM$66, MATCH(UPPER(CH84), $A$47:$A$66,0 ), CI$69), "BLANK")</f>
        <v>3.7013452200907428</v>
      </c>
      <c r="CJ84" s="269" cm="1">
        <f t="array" ref="CJ84">IFERROR(INDEX($B$47:$AM$66, MATCH(UPPER(CK84), $A$47:$A$66, 0), CI$69), "BLANK")</f>
        <v>2.4182961366510516</v>
      </c>
      <c r="CK84" s="359" t="str" cm="1">
        <f t="array" ref="CK84">_xlfn.IFS(INDEX($B$24:$AM$43, MATCH(INDEX($A$3:$AM$22, MATCH(CH84, $S$3:$S$22, 0), 1), $A$24:$A$43), CI$69)="H", UPPER(INDEX($A$3:$AM$22, MATCH(CH84, $S$3:$S$22, 0), 1)), INDEX($B$24:$AM$43, MATCH(INDEX($A$3:$AM$22, MATCH(CH84, $S$3:$S$22, 0), 1), $A$24:$A$43), CI$69)="A", LOWER(INDEX($A$3:$AM$22, MATCH(CH84, $S$3:$S$22, 0), 1)), INDEX($B$24:$AM$43, MATCH(INDEX($A$3:$AM$22, MATCH(CH84, $S$3:$S$22, 0), 1), $A$24:$A$43), CI$69)="BLANK", "BLANK,")</f>
        <v>new</v>
      </c>
      <c r="CL84" s="357"/>
      <c r="CM84" s="257" t="str" cm="1">
        <f t="array" ref="CM84">_xlfn.IFS(INDEX($B$24:$AM$43,MATCH($A38,$A$24:$A$43,0),CN$69)="A",LOWER($A38),INDEX($B$24:$AM$43,MATCH($A38,$A$24:$A$43,0),CN$69)="H",UPPER($A38),INDEX($B$24:$AM$43,MATCH($A38,$A$24:$A$43,0),CN$69)="BLANK","BLANK")</f>
        <v>SHU</v>
      </c>
      <c r="CN84" s="268" cm="1">
        <f t="array" ref="CN84">IFERROR(INDEX($B$47:$AM$66, MATCH(UPPER(CM84), $A$47:$A$66,0 ), CN$69), "BLANK")</f>
        <v>2.8078031566953419</v>
      </c>
      <c r="CO84" s="269" cm="1">
        <f t="array" ref="CO84">IFERROR(INDEX($B$47:$AM$66, MATCH(UPPER(CP84), $A$47:$A$66, 0), CN$69), "BLANK")</f>
        <v>3.0298594660064468</v>
      </c>
      <c r="CP84" s="359" t="str" cm="1">
        <f t="array" ref="CP84">_xlfn.IFS(INDEX($B$24:$AM$43, MATCH(INDEX($A$3:$AM$22, MATCH(CM84, $T$3:$T$22, 0), 1), $A$24:$A$43), CN$69)="H", UPPER(INDEX($A$3:$AM$22, MATCH(CM84, $T$3:$T$22, 0), 1)), INDEX($B$24:$AM$43, MATCH(INDEX($A$3:$AM$22, MATCH(CM84, $T$3:$T$22, 0), 1), $A$24:$A$43), CN$69)="A", LOWER(INDEX($A$3:$AM$22, MATCH(CM84, $T$3:$T$22, 0), 1)), INDEX($B$24:$AM$43, MATCH(INDEX($A$3:$AM$22, MATCH(CM84, $T$3:$T$22, 0), 1), $A$24:$A$43), CN$69)="BLANK", "BLANK,")</f>
        <v>tot</v>
      </c>
      <c r="CQ84" s="357"/>
      <c r="CR84" s="257" t="str" cm="1">
        <f t="array" ref="CR84">_xlfn.IFS(INDEX($B$24:$AM$43,MATCH($A38,$A$24:$A$43,0),CS$69)="A",LOWER($A38),INDEX($B$24:$AM$43,MATCH($A38,$A$24:$A$43,0),CS$69)="H",UPPER($A38),INDEX($B$24:$AM$43,MATCH($A38,$A$24:$A$43,0),CS$69)="BLANK","BLANK")</f>
        <v>shu</v>
      </c>
      <c r="CS84" s="268" cm="1">
        <f t="array" ref="CS84">IFERROR(INDEX($B$47:$AM$66, MATCH(UPPER(CR84), $A$47:$A$66,0 ), CS$69), "BLANK")</f>
        <v>1.7138213914497851</v>
      </c>
      <c r="CT84" s="269" cm="1">
        <f t="array" ref="CT84">IFERROR(INDEX($B$47:$AM$66, MATCH(UPPER(CU84), $A$47:$A$66, 0), CS$69), "BLANK")</f>
        <v>6.7324880134983891</v>
      </c>
      <c r="CU84" s="359" t="str" cm="1">
        <f t="array" ref="CU84">_xlfn.IFS(INDEX($B$24:$AM$43, MATCH(INDEX($A$3:$AM$22, MATCH(CR84, $U$3:$U$22, 0), 1), $A$24:$A$43), CS$69)="H", UPPER(INDEX($A$3:$AM$22, MATCH(CR84, $U$3:$U$22, 0), 1)), INDEX($B$24:$AM$43, MATCH(INDEX($A$3:$AM$22, MATCH(CR84, $U$3:$U$22, 0), 1), $A$24:$A$43), CS$69)="A", LOWER(INDEX($A$3:$AM$22, MATCH(CR84, $U$3:$U$22, 0), 1)), INDEX($B$24:$AM$43, MATCH(INDEX($A$3:$AM$22, MATCH(CR84, $U$3:$U$22, 0), 1), $A$24:$A$43), CS$69)="BLANK", "BLANK,")</f>
        <v>MUN</v>
      </c>
      <c r="CV84" s="357"/>
      <c r="CW84" s="257" t="str" cm="1">
        <f t="array" ref="CW84">_xlfn.IFS(INDEX($B$24:$AM$43,MATCH($A38,$A$24:$A$43,0),CX$69)="A",LOWER($A38),INDEX($B$24:$AM$43,MATCH($A38,$A$24:$A$43,0),CX$69)="H",UPPER($A38),INDEX($B$24:$AM$43,MATCH($A38,$A$24:$A$43,0),CX$69)="BLANK","BLANK")</f>
        <v>shu</v>
      </c>
      <c r="CX84" s="268" cm="1">
        <f t="array" ref="CX84">IFERROR(INDEX($B$47:$AM$66, MATCH(UPPER(CW84), $A$47:$A$66,0 ), CX$69), "BLANK")</f>
        <v>1.3293101818296409</v>
      </c>
      <c r="CY84" s="269" cm="1">
        <f t="array" ref="CY84">IFERROR(INDEX($B$47:$AM$66, MATCH(UPPER(CZ84), $A$47:$A$66, 0), CX$69), "BLANK")</f>
        <v>7.800438172562667</v>
      </c>
      <c r="CZ84" s="359" t="str" cm="1">
        <f t="array" ref="CZ84">_xlfn.IFS(INDEX($B$24:$AM$43, MATCH(INDEX($A$3:$AM$22, MATCH(CW84, $V$3:$V$22, 0), 1), $A$24:$A$43), CX$69)="H", UPPER(INDEX($A$3:$AM$22, MATCH(CW84, $V$3:$V$22, 0), 1)), INDEX($B$24:$AM$43, MATCH(INDEX($A$3:$AM$22, MATCH(CW84, $V$3:$V$22, 0), 1), $A$24:$A$43), CX$69)="A", LOWER(INDEX($A$3:$AM$22, MATCH(CW84, $V$3:$V$22, 0), 1)), INDEX($B$24:$AM$43, MATCH(INDEX($A$3:$AM$22, MATCH(CW84, $V$3:$V$22, 0), 1), $A$24:$A$43), CX$69)="BLANK", "BLANK,")</f>
        <v>MCI</v>
      </c>
      <c r="DA84" s="357"/>
      <c r="DB84" s="257" t="str" cm="1">
        <f t="array" ref="DB84">_xlfn.IFS(INDEX($B$24:$AM$43,MATCH($A38,$A$24:$A$43,0),DC$69)="A",LOWER($A38),INDEX($B$24:$AM$43,MATCH($A38,$A$24:$A$43,0),DC$69)="H",UPPER($A38),INDEX($B$24:$AM$43,MATCH($A38,$A$24:$A$43,0),DC$69)="BLANK","BLANK")</f>
        <v>SHU</v>
      </c>
      <c r="DC84" s="268" cm="1">
        <f t="array" ref="DC84">IFERROR(INDEX($B$47:$AM$66, MATCH(UPPER(DB84), $A$47:$A$66,0 ), DC$69), "BLANK")</f>
        <v>5.0744248985115012</v>
      </c>
      <c r="DD84" s="269" cm="1">
        <f t="array" ref="DD84">IFERROR(INDEX($B$47:$AM$66, MATCH(UPPER(DE84), $A$47:$A$66, 0), DC$69), "BLANK")</f>
        <v>1.7529152343123804</v>
      </c>
      <c r="DE84" s="359" t="str" cm="1">
        <f t="array" ref="DE84">_xlfn.IFS(INDEX($B$24:$AM$43, MATCH(INDEX($A$3:$AM$22, MATCH(DB84, $W$3:$W$22, 0), 1), $A$24:$A$43), DC$69)="H", UPPER(INDEX($A$3:$AM$22, MATCH(DB84, $W$3:$W$22, 0), 1)), INDEX($B$24:$AM$43, MATCH(INDEX($A$3:$AM$22, MATCH(DB84, $W$3:$W$22, 0), 1), $A$24:$A$43), DC$69)="A", LOWER(INDEX($A$3:$AM$22, MATCH(DB84, $W$3:$W$22, 0), 1)), INDEX($B$24:$AM$43, MATCH(INDEX($A$3:$AM$22, MATCH(DB84, $W$3:$W$22, 0), 1), $A$24:$A$43), DC$69)="BLANK", "BLANK,")</f>
        <v>wba</v>
      </c>
      <c r="DF84" s="357"/>
      <c r="DG84" s="257" t="str" cm="1">
        <f t="array" ref="DG84">_xlfn.IFS(INDEX($B$24:$AM$43,MATCH($A38,$A$24:$A$43,0),DH$69)="A",LOWER($A38),INDEX($B$24:$AM$43,MATCH($A38,$A$24:$A$43,0),DH$69)="H",UPPER($A38),INDEX($B$24:$AM$43,MATCH($A38,$A$24:$A$43,0),DH$69)="BLANK","BLANK")</f>
        <v>SHU</v>
      </c>
      <c r="DH84" s="268" cm="1">
        <f t="array" ref="DH84">IFERROR(INDEX($B$47:$AM$66, MATCH(UPPER(DG84), $A$47:$A$66,0 ), DH$69), "BLANK")</f>
        <v>3.5489491675996967</v>
      </c>
      <c r="DI84" s="269" cm="1">
        <f t="array" ref="DI84">IFERROR(INDEX($B$47:$AM$66, MATCH(UPPER(DJ84), $A$47:$A$66, 0), DH$69), "BLANK")</f>
        <v>3.6022827422830979</v>
      </c>
      <c r="DJ84" s="359" t="str" cm="1">
        <f t="array" ref="DJ84">_xlfn.IFS(INDEX($B$24:$AM$43, MATCH(INDEX($A$3:$AM$22, MATCH(DG84, $X$3:$X$22, 0), 1), $A$24:$A$43), DH$69)="H", UPPER(INDEX($A$3:$AM$22, MATCH(DG84, $X$3:$X$22, 0), 1)), INDEX($B$24:$AM$43, MATCH(INDEX($A$3:$AM$22, MATCH(DG84, $X$3:$X$22, 0), 1), $A$24:$A$43), DH$69)="A", LOWER(INDEX($A$3:$AM$22, MATCH(DG84, $X$3:$X$22, 0), 1)), INDEX($B$24:$AM$43, MATCH(INDEX($A$3:$AM$22, MATCH(DG84, $X$3:$X$22, 0), 1), $A$24:$A$43), DH$69)="BLANK", "BLANK,")</f>
        <v>che</v>
      </c>
      <c r="DK84" s="357"/>
      <c r="DL84" s="257" t="str" cm="1">
        <f t="array" ref="DL84">_xlfn.IFS(INDEX($B$24:$AM$43,MATCH($A38,$A$24:$A$43,0),DM$69)="A",LOWER($A38),INDEX($B$24:$AM$43,MATCH($A38,$A$24:$A$43,0),DM$69)="H",UPPER($A38),INDEX($B$24:$AM$43,MATCH($A38,$A$24:$A$43,0),DM$69)="BLANK","BLANK")</f>
        <v>shu</v>
      </c>
      <c r="DM84" s="268" cm="1">
        <f t="array" ref="DM84">IFERROR(INDEX($B$47:$AM$66, MATCH(UPPER(DL84), $A$47:$A$66,0 ), DM$69), "BLANK")</f>
        <v>3.0536764016327496</v>
      </c>
      <c r="DN84" s="269" cm="1">
        <f t="array" ref="DN84">IFERROR(INDEX($B$47:$AM$66, MATCH(UPPER(DO84), $A$47:$A$66, 0), DM$69), "BLANK")</f>
        <v>5.1421815291910011</v>
      </c>
      <c r="DO84" s="359" t="str" cm="1">
        <f t="array" ref="DO84">_xlfn.IFS(INDEX($B$24:$AM$43, MATCH(INDEX($A$3:$AM$22, MATCH(DL84, $Y$3:$Y$22, 0), 1), $A$24:$A$43), DM$69)="H", UPPER(INDEX($A$3:$AM$22, MATCH(DL84, $Y$3:$Y$22, 0), 1)), INDEX($B$24:$AM$43, MATCH(INDEX($A$3:$AM$22, MATCH(DL84, $Y$3:$Y$22, 0), 1), $A$24:$A$43), DM$69)="A", LOWER(INDEX($A$3:$AM$22, MATCH(DL84, $Y$3:$Y$22, 0), 1)), INDEX($B$24:$AM$43, MATCH(INDEX($A$3:$AM$22, MATCH(DL84, $Y$3:$Y$22, 0), 1), $A$24:$A$43), DM$69)="BLANK", "BLANK,")</f>
        <v>WHU</v>
      </c>
      <c r="DP84" s="357"/>
      <c r="DQ84" s="257" t="str" cm="1">
        <f t="array" ref="DQ84">_xlfn.IFS(INDEX($B$24:$AM$43,MATCH($A38,$A$24:$A$43,0),DR$69)="A",LOWER($A38),INDEX($B$24:$AM$43,MATCH($A38,$A$24:$A$43,0),DR$69)="H",UPPER($A38),INDEX($B$24:$AM$43,MATCH($A38,$A$24:$A$43,0),DR$69)="BLANK","BLANK")</f>
        <v>shu</v>
      </c>
      <c r="DR84" s="268" cm="1">
        <f t="array" ref="DR84">IFERROR(INDEX($B$47:$AM$66, MATCH(UPPER(DQ84), $A$47:$A$66,0 ), DR$69), "BLANK")</f>
        <v>3.1708316263826295</v>
      </c>
      <c r="DS84" s="269" cm="1">
        <f t="array" ref="DS84">IFERROR(INDEX($B$47:$AM$66, MATCH(UPPER(DT84), $A$47:$A$66, 0), DR$69), "BLANK")</f>
        <v>2.4436711987456241</v>
      </c>
      <c r="DT84" s="359" t="str" cm="1">
        <f t="array" ref="DT84">_xlfn.IFS(INDEX($B$24:$AM$43, MATCH(INDEX($A$3:$AM$22, MATCH(DQ84, $Z$3:$Z$22, 0), 1), $A$24:$A$43), DR$69)="H", UPPER(INDEX($A$3:$AM$22, MATCH(DQ84, $Z$3:$Z$22, 0), 1)), INDEX($B$24:$AM$43, MATCH(INDEX($A$3:$AM$22, MATCH(DQ84, $Z$3:$Z$22, 0), 1), $A$24:$A$43), DR$69)="A", LOWER(INDEX($A$3:$AM$22, MATCH(DQ84, $Z$3:$Z$22, 0), 1)), INDEX($B$24:$AM$43, MATCH(INDEX($A$3:$AM$22, MATCH(DQ84, $Z$3:$Z$22, 0), 1), $A$24:$A$43), DR$69)="BLANK", "BLANK,")</f>
        <v>FUL</v>
      </c>
      <c r="DU84" s="357"/>
      <c r="DV84" s="257" t="str" cm="1">
        <f t="array" ref="DV84">_xlfn.IFS(INDEX($B$24:$AM$43,MATCH($A38,$A$24:$A$43,0),DW$69)="A",LOWER($A38),INDEX($B$24:$AM$43,MATCH($A38,$A$24:$A$43,0),DW$69)="H",UPPER($A38),INDEX($B$24:$AM$43,MATCH($A38,$A$24:$A$43,0),DW$69)="BLANK","BLANK")</f>
        <v>SHU</v>
      </c>
      <c r="DW84" s="268" cm="1">
        <f t="array" ref="DW84">IFERROR(INDEX($B$47:$AM$66, MATCH(UPPER(DV84), $A$47:$A$66,0 ), DW$69), "BLANK")</f>
        <v>2.5058888387711118</v>
      </c>
      <c r="DX84" s="269" cm="1">
        <f t="array" ref="DX84">IFERROR(INDEX($B$47:$AM$66, MATCH(UPPER(DY84), $A$47:$A$66, 0), DW$69), "BLANK")</f>
        <v>3.5372822969916107</v>
      </c>
      <c r="DY84" s="359" t="str" cm="1">
        <f t="array" ref="DY84">_xlfn.IFS(INDEX($B$24:$AM$43, MATCH(INDEX($A$3:$AM$22, MATCH(DV84, $AA$3:$AA$22, 0), 1), $A$24:$A$43), DW$69)="H", UPPER(INDEX($A$3:$AM$22, MATCH(DV84, $AA$3:$AA$22, 0), 1)), INDEX($B$24:$AM$43, MATCH(INDEX($A$3:$AM$22, MATCH(DV84, $AA$3:$AA$22, 0), 1), $A$24:$A$43), DW$69)="A", LOWER(INDEX($A$3:$AM$22, MATCH(DV84, $AA$3:$AA$22, 0), 1)), INDEX($B$24:$AM$43, MATCH(INDEX($A$3:$AM$22, MATCH(DV84, $AA$3:$AA$22, 0), 1), $A$24:$A$43), DW$69)="BLANK", "BLANK,")</f>
        <v>liv</v>
      </c>
      <c r="DZ84" s="357"/>
      <c r="EA84" s="257" t="str" cm="1">
        <f t="array" ref="EA84">_xlfn.IFS(INDEX($B$24:$AM$43,MATCH($A38,$A$24:$A$43,0),EB$69)="A",LOWER($A38),INDEX($B$24:$AM$43,MATCH($A38,$A$24:$A$43,0),EB$69)="H",UPPER($A38),INDEX($B$24:$AM$43,MATCH($A38,$A$24:$A$43,0),EB$69)="BLANK","BLANK")</f>
        <v>SHU</v>
      </c>
      <c r="EB84" s="268" cm="1">
        <f t="array" ref="EB84">IFERROR(INDEX($B$47:$AM$66, MATCH(UPPER(EA84), $A$47:$A$66,0 ), EB$69), "BLANK")</f>
        <v>2.1402336306647149</v>
      </c>
      <c r="EC84" s="269" cm="1">
        <f t="array" ref="EC84">IFERROR(INDEX($B$47:$AM$66, MATCH(UPPER(ED84), $A$47:$A$66, 0), EB$69), "BLANK")</f>
        <v>3.8790588319113684</v>
      </c>
      <c r="ED84" s="359" t="str" cm="1">
        <f t="array" ref="ED84">_xlfn.IFS(INDEX($B$24:$AM$43, MATCH(INDEX($A$3:$AM$22, MATCH(EA84, $AB$3:$AB$22, 0), 1), $A$24:$A$43), EB$69)="H", UPPER(INDEX($A$3:$AM$22, MATCH(EA84, $AB$3:$AB$22, 0), 1)), INDEX($B$24:$AM$43, MATCH(INDEX($A$3:$AM$22, MATCH(EA84, $AB$3:$AB$22, 0), 1), $A$24:$A$43), EB$69)="A", LOWER(INDEX($A$3:$AM$22, MATCH(EA84, $AB$3:$AB$22, 0), 1)), INDEX($B$24:$AM$43, MATCH(INDEX($A$3:$AM$22, MATCH(EA84, $AB$3:$AB$22, 0), 1), $A$24:$A$43), EB$69)="BLANK", "BLANK,")</f>
        <v>sou</v>
      </c>
      <c r="EE84" s="357"/>
      <c r="EF84" s="257" t="str" cm="1">
        <f t="array" ref="EF84">_xlfn.IFS(INDEX($B$24:$AM$43,MATCH($A38,$A$24:$A$43,0),EG$69)="A",LOWER($A38),INDEX($B$24:$AM$43,MATCH($A38,$A$24:$A$43,0),EG$69)="H",UPPER($A38),INDEX($B$24:$AM$43,MATCH($A38,$A$24:$A$43,0),EG$69)="BLANK","BLANK")</f>
        <v>shu</v>
      </c>
      <c r="EG84" s="268" cm="1">
        <f t="array" ref="EG84">IFERROR(INDEX($B$47:$AM$66, MATCH(UPPER(EF84), $A$47:$A$66,0 ), EG$69), "BLANK")</f>
        <v>2.1452316037802484</v>
      </c>
      <c r="EH84" s="269" cm="1">
        <f t="array" ref="EH84">IFERROR(INDEX($B$47:$AM$66, MATCH(UPPER(EI84), $A$47:$A$66, 0), EG$69), "BLANK")</f>
        <v>5.574648041946193</v>
      </c>
      <c r="EI84" s="359" t="str" cm="1">
        <f t="array" ref="EI84">_xlfn.IFS(INDEX($B$24:$AM$43, MATCH(INDEX($A$3:$AM$22, MATCH(EF84, $AC$3:$AC$22, 0), 1), $A$24:$A$43), EG$69)="H", UPPER(INDEX($A$3:$AM$22, MATCH(EF84, $AC$3:$AC$22, 0), 1)), INDEX($B$24:$AM$43, MATCH(INDEX($A$3:$AM$22, MATCH(EF84, $AC$3:$AC$22, 0), 1), $A$24:$A$43), EG$69)="A", LOWER(INDEX($A$3:$AM$22, MATCH(EF84, $AC$3:$AC$22, 0), 1)), INDEX($B$24:$AM$43, MATCH(INDEX($A$3:$AM$22, MATCH(EF84, $AC$3:$AC$22, 0), 1), $A$24:$A$43), EG$69)="BLANK", "BLANK,")</f>
        <v>LEI</v>
      </c>
      <c r="EJ84" s="357"/>
      <c r="EK84" s="257" t="str" cm="1">
        <f t="array" ref="EK84">_xlfn.IFS(INDEX($B$24:$AM$43,MATCH($A38,$A$24:$A$43,0),EL$69)="A",LOWER($A38),INDEX($B$24:$AM$43,MATCH($A38,$A$24:$A$43,0),EL$69)="H",UPPER($A38),INDEX($B$24:$AM$43,MATCH($A38,$A$24:$A$43,0),EL$69)="BLANK","BLANK")</f>
        <v>SHU</v>
      </c>
      <c r="EL84" s="268" cm="1">
        <f t="array" ref="EL84">IFERROR(INDEX($B$47:$AM$66, MATCH(UPPER(EK84), $A$47:$A$66,0 ), EL$69), "BLANK")</f>
        <v>2.9624702797336453</v>
      </c>
      <c r="EM84" s="269" cm="1">
        <f t="array" ref="EM84">IFERROR(INDEX($B$47:$AM$66, MATCH(UPPER(EN84), $A$47:$A$66, 0), EL$69), "BLANK")</f>
        <v>2.0254977468250717</v>
      </c>
      <c r="EN84" s="359" t="str" cm="1">
        <f t="array" ref="EN84">_xlfn.IFS(INDEX($B$24:$AM$43, MATCH(INDEX($A$3:$AM$22, MATCH(EK84, $AD$3:$AD$22, 0), 1), $A$24:$A$43), EL$69)="H", UPPER(INDEX($A$3:$AM$22, MATCH(EK84, $AD$3:$AD$22, 0), 1)), INDEX($B$24:$AM$43, MATCH(INDEX($A$3:$AM$22, MATCH(EK84, $AD$3:$AD$22, 0), 1), $A$24:$A$43), EL$69)="A", LOWER(INDEX($A$3:$AM$22, MATCH(EK84, $AD$3:$AD$22, 0), 1)), INDEX($B$24:$AM$43, MATCH(INDEX($A$3:$AM$22, MATCH(EK84, $AD$3:$AD$22, 0), 1), $A$24:$A$43), EL$69)="BLANK", "BLANK,")</f>
        <v>avl</v>
      </c>
      <c r="EO84" s="357"/>
      <c r="EP84" s="257" t="str" cm="1">
        <f t="array" ref="EP84">_xlfn.IFS(INDEX($B$24:$AM$43,MATCH($A38,$A$24:$A$43,0),EQ$69)="A",LOWER($A38),INDEX($B$24:$AM$43,MATCH($A38,$A$24:$A$43,0),EQ$69)="H",UPPER($A38),INDEX($B$24:$AM$43,MATCH($A38,$A$24:$A$43,0),EQ$69)="BLANK","BLANK")</f>
        <v>shu</v>
      </c>
      <c r="EQ84" s="268" cm="1">
        <f t="array" ref="EQ84">IFERROR(INDEX($B$47:$AM$66, MATCH(UPPER(EP84), $A$47:$A$66,0 ), EQ$69), "BLANK")</f>
        <v>3.1708316263826295</v>
      </c>
      <c r="ER84" s="269" cm="1">
        <f t="array" ref="ER84">IFERROR(INDEX($B$47:$AM$66, MATCH(UPPER(ES84), $A$47:$A$66, 0), EQ$69), "BLANK")</f>
        <v>2.4436711987456241</v>
      </c>
      <c r="ES84" s="359" t="str" cm="1">
        <f t="array" ref="ES84">_xlfn.IFS(INDEX($B$24:$AM$43, MATCH(INDEX($A$3:$AM$22, MATCH(EP84, $AE$3:$AE$22, 0), 1), $A$24:$A$43), EQ$69)="H", UPPER(INDEX($A$3:$AM$22, MATCH(EP84, $AE$3:$AE$22, 0), 1)), INDEX($B$24:$AM$43, MATCH(INDEX($A$3:$AM$22, MATCH(EP84, $AE$3:$AE$22, 0), 1), $A$24:$A$43), EQ$69)="A", LOWER(INDEX($A$3:$AM$22, MATCH(EP84, $AE$3:$AE$22, 0), 1)), INDEX($B$24:$AM$43, MATCH(INDEX($A$3:$AM$22, MATCH(EP84, $AE$3:$AE$22, 0), 1), $A$24:$A$43), EQ$69)="BLANK", "BLANK,")</f>
        <v>LEE</v>
      </c>
      <c r="ET84" s="357"/>
      <c r="EU84" s="257" t="str" cm="1">
        <f t="array" ref="EU84">_xlfn.IFS(INDEX($B$24:$AM$43,MATCH($A38,$A$24:$A$43,0),EV$69)="A",LOWER($A38),INDEX($B$24:$AM$43,MATCH($A38,$A$24:$A$43,0),EV$69)="H",UPPER($A38),INDEX($B$24:$AM$43,MATCH($A38,$A$24:$A$43,0),EV$69)="BLANK","BLANK")</f>
        <v>SHU</v>
      </c>
      <c r="EV84" s="268" cm="1">
        <f t="array" ref="EV84">IFERROR(INDEX($B$47:$AM$66, MATCH(UPPER(EU84), $A$47:$A$66,0 ), EV$69), "BLANK")</f>
        <v>2.8343634568262437</v>
      </c>
      <c r="EW84" s="269" cm="1">
        <f t="array" ref="EW84">IFERROR(INDEX($B$47:$AM$66, MATCH(UPPER(EX84), $A$47:$A$66, 0), EV$69), "BLANK")</f>
        <v>2.1317350337530945</v>
      </c>
      <c r="EX84" s="359" t="str" cm="1">
        <f t="array" ref="EX84">_xlfn.IFS(INDEX($B$24:$AM$43, MATCH(INDEX($A$3:$AM$22, MATCH(EU84, $AF$3:$AF$22, 0), 1), $A$24:$A$43), EV$69)="H", UPPER(INDEX($A$3:$AM$22, MATCH(EU84, $AF$3:$AF$22, 0), 1)), INDEX($B$24:$AM$43, MATCH(INDEX($A$3:$AM$22, MATCH(EU84, $AF$3:$AF$22, 0), 1), $A$24:$A$43), EV$69)="A", LOWER(INDEX($A$3:$AM$22, MATCH(EU84, $AF$3:$AF$22, 0), 1)), INDEX($B$24:$AM$43, MATCH(INDEX($A$3:$AM$22, MATCH(EU84, $AF$3:$AF$22, 0), 1), $A$24:$A$43), EV$69)="BLANK", "BLANK,")</f>
        <v>ars</v>
      </c>
      <c r="EY84" s="357"/>
      <c r="EZ84" s="257" t="str" cm="1">
        <f t="array" ref="EZ84">_xlfn.IFS(INDEX($B$24:$AM$43,MATCH($A38,$A$24:$A$43,0),FA$69)="A",LOWER($A38),INDEX($B$24:$AM$43,MATCH($A38,$A$24:$A$43,0),FA$69)="H",UPPER($A38),INDEX($B$24:$AM$43,MATCH($A38,$A$24:$A$43,0),FA$69)="BLANK","BLANK")</f>
        <v>shu</v>
      </c>
      <c r="FA84" s="268" cm="1">
        <f t="array" ref="FA84">IFERROR(INDEX($B$47:$AM$66, MATCH(UPPER(EZ84), $A$47:$A$66,0 ), FA$69), "BLANK")</f>
        <v>1.244234330192544</v>
      </c>
      <c r="FB84" s="269" cm="1">
        <f t="array" ref="FB84">IFERROR(INDEX($B$47:$AM$66, MATCH(UPPER(FC84), $A$47:$A$66, 0), FA$69), "BLANK")</f>
        <v>5.3157061952731777</v>
      </c>
      <c r="FC84" s="359" t="str" cm="1">
        <f t="array" ref="FC84">_xlfn.IFS(INDEX($B$24:$AM$43, MATCH(INDEX($A$3:$AM$22, MATCH(EZ84, $AG$3:$AG$22, 0), 1), $A$24:$A$43), FA$69)="H", UPPER(INDEX($A$3:$AM$22, MATCH(EZ84, $AG$3:$AG$22, 0), 1)), INDEX($B$24:$AM$43, MATCH(INDEX($A$3:$AM$22, MATCH(EZ84, $AG$3:$AG$22, 0), 1), $A$24:$A$43), FA$69)="A", LOWER(INDEX($A$3:$AM$22, MATCH(EZ84, $AG$3:$AG$22, 0), 1)), INDEX($B$24:$AM$43, MATCH(INDEX($A$3:$AM$22, MATCH(EZ84, $AG$3:$AG$22, 0), 1), $A$24:$A$43), FA$69)="BLANK", "BLANK,")</f>
        <v>WOL</v>
      </c>
      <c r="FD84" s="357"/>
      <c r="FE84" s="257" t="str" cm="1">
        <f t="array" ref="FE84">_xlfn.IFS(INDEX($B$24:$AM$43,MATCH($A38,$A$24:$A$43,0),FF$69)="A",LOWER($A38),INDEX($B$24:$AM$43,MATCH($A38,$A$24:$A$43,0),FF$69)="H",UPPER($A38),INDEX($B$24:$AM$43,MATCH($A38,$A$24:$A$43,0),FF$69)="BLANK","BLANK")</f>
        <v>SHU</v>
      </c>
      <c r="FF84" s="268" cm="1">
        <f t="array" ref="FF84">IFERROR(INDEX($B$47:$AM$66, MATCH(UPPER(FE84), $A$47:$A$66,0 ), FF$69), "BLANK")</f>
        <v>2.4201103362131779</v>
      </c>
      <c r="FG84" s="269" cm="1">
        <f t="array" ref="FG84">IFERROR(INDEX($B$47:$AM$66, MATCH(UPPER(FH84), $A$47:$A$66, 0), FF$69), "BLANK")</f>
        <v>2.5114867392194924</v>
      </c>
      <c r="FH84" s="359" t="str" cm="1">
        <f t="array" ref="FH84">_xlfn.IFS(INDEX($B$24:$AM$43, MATCH(INDEX($A$3:$AM$22, MATCH(FE84, $AH$3:$AH$22, 0), 1), $A$24:$A$43), FF$69)="H", UPPER(INDEX($A$3:$AM$22, MATCH(FE84, $AH$3:$AH$22, 0), 1)), INDEX($B$24:$AM$43, MATCH(INDEX($A$3:$AM$22, MATCH(FE84, $AH$3:$AH$22, 0), 1), $A$24:$A$43), FF$69)="A", LOWER(INDEX($A$3:$AM$22, MATCH(FE84, $AH$3:$AH$22, 0), 1)), INDEX($B$24:$AM$43, MATCH(INDEX($A$3:$AM$22, MATCH(FE84, $AH$3:$AH$22, 0), 1), $A$24:$A$43), FF$69)="BLANK", "BLANK,")</f>
        <v>bha</v>
      </c>
      <c r="FI84" s="357"/>
      <c r="FJ84" s="257" t="str" cm="1">
        <f t="array" ref="FJ84">_xlfn.IFS(INDEX($B$24:$AM$43,MATCH($A38,$A$24:$A$43,0),FK$69)="A",LOWER($A38),INDEX($B$24:$AM$43,MATCH($A38,$A$24:$A$43,0),FK$69)="H",UPPER($A38),INDEX($B$24:$AM$43,MATCH($A38,$A$24:$A$43,0),FK$69)="BLANK","BLANK")</f>
        <v>shu</v>
      </c>
      <c r="FK84" s="268" cm="1">
        <f t="array" ref="FK84">IFERROR(INDEX($B$47:$AM$66, MATCH(UPPER(FJ84), $A$47:$A$66,0 ), FK$69), "BLANK")</f>
        <v>2.3744929965506563</v>
      </c>
      <c r="FL84" s="269" cm="1">
        <f t="array" ref="FL84">IFERROR(INDEX($B$47:$AM$66, MATCH(UPPER(FM84), $A$47:$A$66, 0), FK$69), "BLANK")</f>
        <v>4.2910363162956768</v>
      </c>
      <c r="FM84" s="359" t="str" cm="1">
        <f t="array" ref="FM84">_xlfn.IFS(INDEX($B$24:$AM$43, MATCH(INDEX($A$3:$AM$22, MATCH(FJ84, $AI$3:$AI$22, 0), 1), $A$24:$A$43), FK$69)="H", UPPER(INDEX($A$3:$AM$22, MATCH(FJ84, $AI$3:$AI$22, 0), 1)), INDEX($B$24:$AM$43, MATCH(INDEX($A$3:$AM$22, MATCH(FJ84, $AI$3:$AI$22, 0), 1), $A$24:$A$43), FK$69)="A", LOWER(INDEX($A$3:$AM$22, MATCH(FJ84, $AI$3:$AI$22, 0), 1)), INDEX($B$24:$AM$43, MATCH(INDEX($A$3:$AM$22, MATCH(FJ84, $AI$3:$AI$22, 0), 1), $A$24:$A$43), FK$69)="BLANK", "BLANK,")</f>
        <v>TOT</v>
      </c>
      <c r="FN84" s="357"/>
      <c r="FO84" s="257" t="str" cm="1">
        <f t="array" ref="FO84">_xlfn.IFS(INDEX($B$24:$AM$43,MATCH($A38,$A$24:$A$43,0),FP$69)="A",LOWER($A38),INDEX($B$24:$AM$43,MATCH($A38,$A$24:$A$43,0),FP$69)="H",UPPER($A38),INDEX($B$24:$AM$43,MATCH($A38,$A$24:$A$43,0),FP$69)="BLANK","BLANK")</f>
        <v>SHU</v>
      </c>
      <c r="FP84" s="268" cm="1">
        <f t="array" ref="FP84">IFERROR(INDEX($B$47:$AM$66, MATCH(UPPER(FO84), $A$47:$A$66,0 ), FP$69), "BLANK")</f>
        <v>4.3156974445502483</v>
      </c>
      <c r="FQ84" s="269" cm="1">
        <f t="array" ref="FQ84">IFERROR(INDEX($B$47:$AM$66, MATCH(UPPER(FR84), $A$47:$A$66, 0), FP$69), "BLANK")</f>
        <v>1.7529152343123804</v>
      </c>
      <c r="FR84" s="359" t="str" cm="1">
        <f t="array" ref="FR84">_xlfn.IFS(INDEX($B$24:$AM$43, MATCH(INDEX($A$3:$AM$22, MATCH(FO84, $AJ$3:$AJ$22, 0), 1), $A$24:$A$43), FP$69)="H", UPPER(INDEX($A$3:$AM$22, MATCH(FO84, $AJ$3:$AJ$22, 0), 1)), INDEX($B$24:$AM$43, MATCH(INDEX($A$3:$AM$22, MATCH(FO84, $AJ$3:$AJ$22, 0), 1), $A$24:$A$43), FP$69)="A", LOWER(INDEX($A$3:$AM$22, MATCH(FO84, $AJ$3:$AJ$22, 0), 1)), INDEX($B$24:$AM$43, MATCH(INDEX($A$3:$AM$22, MATCH(FO84, $AJ$3:$AJ$22, 0), 1), $A$24:$A$43), FP$69)="BLANK", "BLANK,")</f>
        <v>cry</v>
      </c>
      <c r="FS84" s="357"/>
      <c r="FT84" s="257" t="str" cm="1">
        <f t="array" ref="FT84">_xlfn.IFS(INDEX($B$24:$AM$43,MATCH($A38,$A$24:$A$43,0),FU$69)="A",LOWER($A38),INDEX($B$24:$AM$43,MATCH($A38,$A$24:$A$43,0),FU$69)="H",UPPER($A38),INDEX($B$24:$AM$43,MATCH($A38,$A$24:$A$43,0),FU$69)="BLANK","BLANK")</f>
        <v>shu</v>
      </c>
      <c r="FU84" s="268" cm="1">
        <f t="array" ref="FU84">IFERROR(INDEX($B$47:$AM$66, MATCH(UPPER(FT84), $A$47:$A$66,0 ), FU$69), "BLANK")</f>
        <v>2.2459103433078411</v>
      </c>
      <c r="FV84" s="269" cm="1">
        <f t="array" ref="FV84">IFERROR(INDEX($B$47:$AM$66, MATCH(UPPER(FW84), $A$47:$A$66, 0), FU$69), "BLANK")</f>
        <v>5.5561521957552644</v>
      </c>
      <c r="FW84" s="359" t="str" cm="1">
        <f t="array" ref="FW84">_xlfn.IFS(INDEX($B$24:$AM$43, MATCH(INDEX($A$3:$AM$22, MATCH(FT84, $AK$3:$AK$22, 0), 1), $A$24:$A$43), FU$69)="H", UPPER(INDEX($A$3:$AM$22, MATCH(FT84, $AK$3:$AK$22, 0), 1)), INDEX($B$24:$AM$43, MATCH(INDEX($A$3:$AM$22, MATCH(FT84, $AK$3:$AK$22, 0), 1), $A$24:$A$43), FU$69)="A", LOWER(INDEX($A$3:$AM$22, MATCH(FT84, $AK$3:$AK$22, 0), 1)), INDEX($B$24:$AM$43, MATCH(INDEX($A$3:$AM$22, MATCH(FT84, $AK$3:$AK$22, 0), 1), $A$24:$A$43), FU$69)="BLANK", "BLANK,")</f>
        <v>EVE</v>
      </c>
      <c r="FX84" s="357"/>
      <c r="FY84" s="257" t="str" cm="1">
        <f t="array" ref="FY84">_xlfn.IFS(INDEX($B$24:$AM$43,MATCH($A38,$A$24:$A$43,0),FZ$69)="A",LOWER($A38),INDEX($B$24:$AM$43,MATCH($A38,$A$24:$A$43,0),FZ$69)="H",UPPER($A38),INDEX($B$24:$AM$43,MATCH($A38,$A$24:$A$43,0),FZ$69)="BLANK","BLANK")</f>
        <v>shu</v>
      </c>
      <c r="FZ84" s="268" cm="1">
        <f t="array" ref="FZ84">IFERROR(INDEX($B$47:$AM$66, MATCH(UPPER(FY84), $A$47:$A$66,0 ), FZ$69), "BLANK")</f>
        <v>2.9794883385836783</v>
      </c>
      <c r="GA84" s="269" cm="1">
        <f t="array" ref="GA84">IFERROR(INDEX($B$47:$AM$66, MATCH(UPPER(GB84), $A$47:$A$66, 0), FZ$69), "BLANK")</f>
        <v>4.0983095989861908</v>
      </c>
      <c r="GB84" s="359" t="str" cm="1">
        <f t="array" ref="GB84">_xlfn.IFS(INDEX($B$24:$AM$43, MATCH(INDEX($A$3:$AM$22, MATCH(FY84, $AL$3:$AL$22, 0), 1), $A$24:$A$43), FZ$69)="H", UPPER(INDEX($A$3:$AM$22, MATCH(FY84, $AL$3:$AL$22, 0), 1)), INDEX($B$24:$AM$43, MATCH(INDEX($A$3:$AM$22, MATCH(FY84, $AL$3:$AL$22, 0), 1), $A$24:$A$43), FZ$69)="A", LOWER(INDEX($A$3:$AM$22, MATCH(FY84, $AL$3:$AL$22, 0), 1)), INDEX($B$24:$AM$43, MATCH(INDEX($A$3:$AM$22, MATCH(FY84, $AL$3:$AL$22, 0), 1), $A$24:$A$43), FZ$69)="BLANK", "BLANK,")</f>
        <v>NEW</v>
      </c>
      <c r="GC84" s="357"/>
      <c r="GD84" s="257" t="str" cm="1">
        <f t="array" ref="GD84">_xlfn.IFS(INDEX($B$24:$AM$43,MATCH($A38,$A$24:$A$43,0),GE$69)="A",LOWER($A38),INDEX($B$24:$AM$43,MATCH($A38,$A$24:$A$43,0),GE$69)="H",UPPER($A38),INDEX($B$24:$AM$43,MATCH($A38,$A$24:$A$43,0),GE$69)="BLANK","BLANK")</f>
        <v>SHU</v>
      </c>
      <c r="GE84" s="268" cm="1">
        <f t="array" ref="GE84">IFERROR(INDEX($B$47:$AM$66, MATCH(UPPER(GD84), $A$47:$A$66,0 ), GE$69), "BLANK")</f>
        <v>3.2268137816175706</v>
      </c>
      <c r="GF84" s="269" cm="1">
        <f t="array" ref="GF84">IFERROR(INDEX($B$47:$AM$66, MATCH(UPPER(GG84), $A$47:$A$66, 0), GE$69), "BLANK")</f>
        <v>1.9057478225246243</v>
      </c>
      <c r="GG84" s="359" t="str" cm="1">
        <f t="array" ref="GG84">_xlfn.IFS(INDEX($B$24:$AM$43, MATCH(INDEX($A$3:$AM$22, MATCH(GD84, $AM$3:$AM$22, 0), 1), $A$24:$A$43), GE$69)="H", UPPER(INDEX($A$3:$AM$22, MATCH(GD84, $AM$3:$AM$22, 0), 1)), INDEX($B$24:$AM$43, MATCH(INDEX($A$3:$AM$22, MATCH(GD84, $AM$3:$AM$22, 0), 1), $A$24:$A$43), GE$69)="A", LOWER(INDEX($A$3:$AM$22, MATCH(GD84, $AM$3:$AM$22, 0), 1)), INDEX($B$24:$AM$43, MATCH(INDEX($A$3:$AM$22, MATCH(GD84, $AM$3:$AM$22, 0), 1), $A$24:$A$43), GE$69)="BLANK", "BLANK,")</f>
        <v>bur</v>
      </c>
    </row>
    <row r="85" spans="1:189" hidden="1">
      <c r="A85" s="257" t="str" cm="1">
        <f t="array" ref="A85">_xlfn.IFS(INDEX($B$24:$AM$43,MATCH($A39,$A$24:$A$43,0),B$69)="A",LOWER($A39),INDEX($B$24:$AM$43,MATCH($A39,$A$24:$A$43,0),B$69)="H",UPPER($A39),INDEX($B$24:$AM$43,MATCH($A39,$A$24:$A$43,0),B$69)="BLANK","BLANK")</f>
        <v>sou</v>
      </c>
      <c r="B85" s="268" cm="1">
        <f t="array" ref="B85">IFERROR(INDEX($B$47:$AM$66, MATCH(UPPER(A85), $A$47:$A$66,0 ), B$69), "BLANK")</f>
        <v>4.1304793117574761</v>
      </c>
      <c r="C85" s="269" cm="1">
        <f t="array" ref="C85">IFERROR(INDEX($B$47:$AM$66, MATCH(UPPER(D85), $A$47:$A$66, 0), B$69), "BLANK")</f>
        <v>1.8263326981672239</v>
      </c>
      <c r="D85" s="359" t="str" cm="1">
        <f t="array" ref="D85">_xlfn.IFS(INDEX($B$24:$AM$43, MATCH(INDEX($A$3:$AM$22, MATCH(A85, $B$3:$B$22, 0), 1), $A$24:$A$43), B$69)="H", UPPER(INDEX($A$3:$AM$22, MATCH(A85, $B$3:$B$22, 0), 1)), INDEX($B$24:$AM$43, MATCH(INDEX($A$3:$AM$22, MATCH(A85, $B$3:$B$22, 0), 1), $A$24:$A$43), B$69)="A", LOWER(INDEX($A$3:$AM$22, MATCH(A85, $B$3:$B$22, 0), 1)), INDEX($B$24:$AM$43, MATCH(INDEX($A$3:$AM$22, MATCH(A85, $B$3:$B$22, 0), 1), $A$24:$A$43), B$69)="BLANK", "BLANK,")</f>
        <v>CRY</v>
      </c>
      <c r="E85" s="357"/>
      <c r="F85" s="257" t="str" cm="1">
        <f t="array" ref="F85">_xlfn.IFS(INDEX($B$24:$AM$43,MATCH($A39,$A$24:$A$43,0),G$69)="A",LOWER($A39),INDEX($B$24:$AM$43,MATCH($A39,$A$24:$A$43,0),G$69)="H",UPPER($A39),INDEX($B$24:$AM$43,MATCH($A39,$A$24:$A$43,0),G$69)="BLANK","BLANK")</f>
        <v>SOU</v>
      </c>
      <c r="G85" s="268" cm="1">
        <f t="array" ref="G85">IFERROR(INDEX($B$47:$AM$66, MATCH(UPPER(F85), $A$47:$A$66,0 ), G$69), "BLANK")</f>
        <v>3.1559707481255654</v>
      </c>
      <c r="H85" s="269" cm="1">
        <f t="array" ref="H85">IFERROR(INDEX($B$47:$AM$66, MATCH(UPPER(I85), $A$47:$A$66, 0), G$69), "BLANK")</f>
        <v>3.8974702303214923</v>
      </c>
      <c r="I85" s="359" t="str" cm="1">
        <f t="array" ref="I85">_xlfn.IFS(INDEX($B$24:$AM$43, MATCH(INDEX($A$3:$AM$22, MATCH(F85, $C$3:$C$22, 0), 1), $A$24:$A$43), G$69)="H", UPPER(INDEX($A$3:$AM$22, MATCH(F85, $C$3:$C$22, 0), 1)), INDEX($B$24:$AM$43, MATCH(INDEX($A$3:$AM$22, MATCH(F85, $C$3:$C$22, 0), 1), $A$24:$A$43), G$69)="A", LOWER(INDEX($A$3:$AM$22, MATCH(F85, $C$3:$C$22, 0), 1)), INDEX($B$24:$AM$43, MATCH(INDEX($A$3:$AM$22, MATCH(F85, $C$3:$C$22, 0), 1), $A$24:$A$43), G$69)="BLANK", "BLANK,")</f>
        <v>tot</v>
      </c>
      <c r="J85" s="357"/>
      <c r="K85" s="257" t="str" cm="1">
        <f t="array" ref="K85">_xlfn.IFS(INDEX($B$24:$AM$43,MATCH($A39,$A$24:$A$43,0),L$69)="A",LOWER($A39),INDEX($B$24:$AM$43,MATCH($A39,$A$24:$A$43,0),L$69)="H",UPPER($A39),INDEX($B$24:$AM$43,MATCH($A39,$A$24:$A$43,0),L$69)="BLANK","BLANK")</f>
        <v>sou</v>
      </c>
      <c r="L85" s="268" cm="1">
        <f t="array" ref="L85">IFERROR(INDEX($B$47:$AM$66, MATCH(UPPER(K85), $A$47:$A$66,0 ), L$69), "BLANK")</f>
        <v>6.7589661465122344</v>
      </c>
      <c r="M85" s="269" cm="1">
        <f t="array" ref="M85">IFERROR(INDEX($B$47:$AM$66, MATCH(UPPER(N85), $A$47:$A$66, 0), L$69), "BLANK")</f>
        <v>2.9483858496037114</v>
      </c>
      <c r="N85" s="359" t="str" cm="1">
        <f t="array" ref="N85">_xlfn.IFS(INDEX($B$24:$AM$43, MATCH(INDEX($A$3:$AM$22, MATCH(K85, $D$3:$D$22, 0), 1), $A$24:$A$43), L$69)="H", UPPER(INDEX($A$3:$AM$22, MATCH(K85, $D$3:$D$22, 0), 1)), INDEX($B$24:$AM$43, MATCH(INDEX($A$3:$AM$22, MATCH(K85, $D$3:$D$22, 0), 1), $A$24:$A$43), L$69)="A", LOWER(INDEX($A$3:$AM$22, MATCH(K85, $D$3:$D$22, 0), 1)), INDEX($B$24:$AM$43, MATCH(INDEX($A$3:$AM$22, MATCH(K85, $D$3:$D$22, 0), 1), $A$24:$A$43), L$69)="BLANK", "BLANK,")</f>
        <v>BUR</v>
      </c>
      <c r="O85" s="357"/>
      <c r="P85" s="257" t="str" cm="1">
        <f t="array" ref="P85">_xlfn.IFS(INDEX($B$24:$AM$43,MATCH($A39,$A$24:$A$43,0),Q$69)="A",LOWER($A39),INDEX($B$24:$AM$43,MATCH($A39,$A$24:$A$43,0),Q$69)="H",UPPER($A39),INDEX($B$24:$AM$43,MATCH($A39,$A$24:$A$43,0),Q$69)="BLANK","BLANK")</f>
        <v>SOU</v>
      </c>
      <c r="Q85" s="268" cm="1">
        <f t="array" ref="Q85">IFERROR(INDEX($B$47:$AM$66, MATCH(UPPER(P85), $A$47:$A$66,0 ), Q$69), "BLANK")</f>
        <v>5.7036535859269293</v>
      </c>
      <c r="R85" s="269" cm="1">
        <f t="array" ref="R85">IFERROR(INDEX($B$47:$AM$66, MATCH(UPPER(S85), $A$47:$A$66, 0), Q$69), "BLANK")</f>
        <v>2.2548685899991474</v>
      </c>
      <c r="S85" s="359" t="str" cm="1">
        <f t="array" ref="S85">_xlfn.IFS(INDEX($B$24:$AM$43, MATCH(INDEX($A$3:$AM$22, MATCH(P85, $E$3:$E$22, 0), 1), $A$24:$A$43), Q$69)="H", UPPER(INDEX($A$3:$AM$22, MATCH(P85, $E$3:$E$22, 0), 1)), INDEX($B$24:$AM$43, MATCH(INDEX($A$3:$AM$22, MATCH(P85, $E$3:$E$22, 0), 1), $A$24:$A$43), Q$69)="A", LOWER(INDEX($A$3:$AM$22, MATCH(P85, $E$3:$E$22, 0), 1)), INDEX($B$24:$AM$43, MATCH(INDEX($A$3:$AM$22, MATCH(P85, $E$3:$E$22, 0), 1), $A$24:$A$43), Q$69)="BLANK", "BLANK,")</f>
        <v>wba</v>
      </c>
      <c r="T85" s="357"/>
      <c r="U85" s="257" t="str" cm="1">
        <f t="array" ref="U85">_xlfn.IFS(INDEX($B$24:$AM$43,MATCH($A39,$A$24:$A$43,0),V$69)="A",LOWER($A39),INDEX($B$24:$AM$43,MATCH($A39,$A$24:$A$43,0),V$69)="H",UPPER($A39),INDEX($B$24:$AM$43,MATCH($A39,$A$24:$A$43,0),V$69)="BLANK","BLANK")</f>
        <v>sou</v>
      </c>
      <c r="V85" s="268" cm="1">
        <f t="array" ref="V85">IFERROR(INDEX($B$47:$AM$66, MATCH(UPPER(U85), $A$47:$A$66,0 ), V$69), "BLANK")</f>
        <v>2.6981356794544804</v>
      </c>
      <c r="W85" s="269" cm="1">
        <f t="array" ref="W85">IFERROR(INDEX($B$47:$AM$66, MATCH(UPPER(X85), $A$47:$A$66, 0), V$69), "BLANK")</f>
        <v>4.2176870748299322</v>
      </c>
      <c r="X85" s="359" t="str" cm="1">
        <f t="array" ref="X85">_xlfn.IFS(INDEX($B$24:$AM$43, MATCH(INDEX($A$3:$AM$22, MATCH(U85, $F$3:$F$22, 0), 1), $A$24:$A$43), V$69)="H", UPPER(INDEX($A$3:$AM$22, MATCH(U85, $F$3:$F$22, 0), 1)), INDEX($B$24:$AM$43, MATCH(INDEX($A$3:$AM$22, MATCH(U85, $F$3:$F$22, 0), 1), $A$24:$A$43), V$69)="A", LOWER(INDEX($A$3:$AM$22, MATCH(U85, $F$3:$F$22, 0), 1)), INDEX($B$24:$AM$43, MATCH(INDEX($A$3:$AM$22, MATCH(U85, $F$3:$F$22, 0), 1), $A$24:$A$43), V$69)="BLANK", "BLANK,")</f>
        <v>CHE</v>
      </c>
      <c r="Y85" s="357"/>
      <c r="Z85" s="257" t="str" cm="1">
        <f t="array" ref="Z85">_xlfn.IFS(INDEX($B$24:$AM$43,MATCH($A39,$A$24:$A$43,0),AA$69)="A",LOWER($A39),INDEX($B$24:$AM$43,MATCH($A39,$A$24:$A$43,0),AA$69)="H",UPPER($A39),INDEX($B$24:$AM$43,MATCH($A39,$A$24:$A$43,0),AA$69)="BLANK","BLANK")</f>
        <v>SOU</v>
      </c>
      <c r="AA85" s="268" cm="1">
        <f t="array" ref="AA85">IFERROR(INDEX($B$47:$AM$66, MATCH(UPPER(Z85), $A$47:$A$66,0 ), AA$69), "BLANK")</f>
        <v>2.5680938440629602</v>
      </c>
      <c r="AB85" s="269" cm="1">
        <f t="array" ref="AB85">IFERROR(INDEX($B$47:$AM$66, MATCH(UPPER(AC85), $A$47:$A$66, 0), AA$69), "BLANK")</f>
        <v>3.3850000962307782</v>
      </c>
      <c r="AC85" s="359" t="str" cm="1">
        <f t="array" ref="AC85">_xlfn.IFS(INDEX($B$24:$AM$43, MATCH(INDEX($A$3:$AM$22, MATCH(Z85, $G$3:$G$22, 0), 1), $A$24:$A$43), AA$69)="H", UPPER(INDEX($A$3:$AM$22, MATCH(Z85, $G$3:$G$22, 0), 1)), INDEX($B$24:$AM$43, MATCH(INDEX($A$3:$AM$22, MATCH(Z85, $G$3:$G$22, 0), 1), $A$24:$A$43), AA$69)="A", LOWER(INDEX($A$3:$AM$22, MATCH(Z85, $G$3:$G$22, 0), 1)), INDEX($B$24:$AM$43, MATCH(INDEX($A$3:$AM$22, MATCH(Z85, $G$3:$G$22, 0), 1), $A$24:$A$43), AA$69)="BLANK", "BLANK,")</f>
        <v>eve</v>
      </c>
      <c r="AD85" s="357"/>
      <c r="AE85" s="257" t="str" cm="1">
        <f t="array" ref="AE85">_xlfn.IFS(INDEX($B$24:$AM$43,MATCH($A39,$A$24:$A$43,0),AF$69)="A",LOWER($A39),INDEX($B$24:$AM$43,MATCH($A39,$A$24:$A$43,0),AF$69)="H",UPPER($A39),INDEX($B$24:$AM$43,MATCH($A39,$A$24:$A$43,0),AF$69)="BLANK","BLANK")</f>
        <v>sou</v>
      </c>
      <c r="AF85" s="268" cm="1">
        <f t="array" ref="AF85">IFERROR(INDEX($B$47:$AM$66, MATCH(UPPER(AE85), $A$47:$A$66,0 ), AF$69), "BLANK")</f>
        <v>5.1079209809519943</v>
      </c>
      <c r="AG85" s="269" cm="1">
        <f t="array" ref="AG85">IFERROR(INDEX($B$47:$AM$66, MATCH(UPPER(AH85), $A$47:$A$66, 0), AF$69), "BLANK")</f>
        <v>2.1478433502404117</v>
      </c>
      <c r="AH85" s="359" t="str" cm="1">
        <f t="array" ref="AH85">_xlfn.IFS(INDEX($B$24:$AM$43, MATCH(INDEX($A$3:$AM$22, MATCH(AE85, $H$3:$H$22, 0), 1), $A$24:$A$43), AF$69)="H", UPPER(INDEX($A$3:$AM$22, MATCH(AE85, $H$3:$H$22, 0), 1)), INDEX($B$24:$AM$43, MATCH(INDEX($A$3:$AM$22, MATCH(AE85, $H$3:$H$22, 0), 1), $A$24:$A$43), AF$69)="A", LOWER(INDEX($A$3:$AM$22, MATCH(AE85, $H$3:$H$22, 0), 1)), INDEX($B$24:$AM$43, MATCH(INDEX($A$3:$AM$22, MATCH(AE85, $H$3:$H$22, 0), 1), $A$24:$A$43), AF$69)="BLANK", "BLANK,")</f>
        <v>AVL</v>
      </c>
      <c r="AI85" s="357"/>
      <c r="AJ85" s="257" t="str" cm="1">
        <f t="array" ref="AJ85">_xlfn.IFS(INDEX($B$24:$AM$43,MATCH($A39,$A$24:$A$43,0),AK$69)="A",LOWER($A39),INDEX($B$24:$AM$43,MATCH($A39,$A$24:$A$43,0),AK$69)="H",UPPER($A39),INDEX($B$24:$AM$43,MATCH($A39,$A$24:$A$43,0),AK$69)="BLANK","BLANK")</f>
        <v>SOU</v>
      </c>
      <c r="AK85" s="268" cm="1">
        <f t="array" ref="AK85">IFERROR(INDEX($B$47:$AM$66, MATCH(UPPER(AJ85), $A$47:$A$66,0 ), AK$69), "BLANK")</f>
        <v>4.1603120273819965</v>
      </c>
      <c r="AL85" s="269" cm="1">
        <f t="array" ref="AL85">IFERROR(INDEX($B$47:$AM$66, MATCH(UPPER(AM85), $A$47:$A$66, 0), AK$69), "BLANK")</f>
        <v>3.1107836209717106</v>
      </c>
      <c r="AM85" s="359" t="str" cm="1">
        <f t="array" ref="AM85">_xlfn.IFS(INDEX($B$24:$AM$43, MATCH(INDEX($A$3:$AM$22, MATCH(AJ85, $I$3:$I$22, 0), 1), $A$24:$A$43), AK$69)="H", UPPER(INDEX($A$3:$AM$22, MATCH(AJ85, $I$3:$I$22, 0), 1)), INDEX($B$24:$AM$43, MATCH(INDEX($A$3:$AM$22, MATCH(AJ85, $I$3:$I$22, 0), 1), $A$24:$A$43), AK$69)="A", LOWER(INDEX($A$3:$AM$22, MATCH(AJ85, $I$3:$I$22, 0), 1)), INDEX($B$24:$AM$43, MATCH(INDEX($A$3:$AM$22, MATCH(AJ85, $I$3:$I$22, 0), 1), $A$24:$A$43), AK$69)="BLANK", "BLANK,")</f>
        <v>new</v>
      </c>
      <c r="AN85" s="357"/>
      <c r="AO85" s="257" t="str" cm="1">
        <f t="array" ref="AO85">_xlfn.IFS(INDEX($B$24:$AM$43,MATCH($A39,$A$24:$A$43,0),AP$69)="A",LOWER($A39),INDEX($B$24:$AM$43,MATCH($A39,$A$24:$A$43,0),AP$69)="H",UPPER($A39),INDEX($B$24:$AM$43,MATCH($A39,$A$24:$A$43,0),AP$69)="BLANK","BLANK")</f>
        <v>sou</v>
      </c>
      <c r="AP85" s="268" cm="1">
        <f t="array" ref="AP85">IFERROR(INDEX($B$47:$AM$66, MATCH(UPPER(AO85), $A$47:$A$66,0 ), AP$69), "BLANK")</f>
        <v>2.676550594018845</v>
      </c>
      <c r="AQ85" s="269" cm="1">
        <f t="array" ref="AQ85">IFERROR(INDEX($B$47:$AM$66, MATCH(UPPER(AR85), $A$47:$A$66, 0), AP$69), "BLANK")</f>
        <v>2.7337917575690627</v>
      </c>
      <c r="AR85" s="359" t="str" cm="1">
        <f t="array" ref="AR85">_xlfn.IFS(INDEX($B$24:$AM$43, MATCH(INDEX($A$3:$AM$22, MATCH(AO85, $J$3:$J$22, 0), 1), $A$24:$A$43), AP$69)="H", UPPER(INDEX($A$3:$AM$22, MATCH(AO85, $J$3:$J$22, 0), 1)), INDEX($B$24:$AM$43, MATCH(INDEX($A$3:$AM$22, MATCH(AO85, $J$3:$J$22, 0), 1), $A$24:$A$43), AP$69)="A", LOWER(INDEX($A$3:$AM$22, MATCH(AO85, $J$3:$J$22, 0), 1)), INDEX($B$24:$AM$43, MATCH(INDEX($A$3:$AM$22, MATCH(AO85, $J$3:$J$22, 0), 1), $A$24:$A$43), AP$69)="BLANK", "BLANK,")</f>
        <v>WOL</v>
      </c>
      <c r="AS85" s="357"/>
      <c r="AT85" s="257" t="str" cm="1">
        <f t="array" ref="AT85">_xlfn.IFS(INDEX($B$24:$AM$43,MATCH($A39,$A$24:$A$43,0),AU$69)="A",LOWER($A39),INDEX($B$24:$AM$43,MATCH($A39,$A$24:$A$43,0),AU$69)="H",UPPER($A39),INDEX($B$24:$AM$43,MATCH($A39,$A$24:$A$43,0),AU$69)="BLANK","BLANK")</f>
        <v>SOU</v>
      </c>
      <c r="AU85" s="268" cm="1">
        <f t="array" ref="AU85">IFERROR(INDEX($B$47:$AM$66, MATCH(UPPER(AT85), $A$47:$A$66,0 ), AU$69), "BLANK")</f>
        <v>1.9645917907081645</v>
      </c>
      <c r="AV85" s="269" cm="1">
        <f t="array" ref="AV85">IFERROR(INDEX($B$47:$AM$66, MATCH(UPPER(AW85), $A$47:$A$66, 0), AU$69), "BLANK")</f>
        <v>4.2669881691132208</v>
      </c>
      <c r="AW85" s="359" t="str" cm="1">
        <f t="array" ref="AW85">_xlfn.IFS(INDEX($B$24:$AM$43, MATCH(INDEX($A$3:$AM$22, MATCH(AT85, $K$3:$K$22, 0), 1), $A$24:$A$43), AU$69)="H", UPPER(INDEX($A$3:$AM$22, MATCH(AT85, $K$3:$K$22, 0), 1)), INDEX($B$24:$AM$43, MATCH(INDEX($A$3:$AM$22, MATCH(AT85, $K$3:$K$22, 0), 1), $A$24:$A$43), AU$69)="A", LOWER(INDEX($A$3:$AM$22, MATCH(AT85, $K$3:$K$22, 0), 1)), INDEX($B$24:$AM$43, MATCH(INDEX($A$3:$AM$22, MATCH(AT85, $K$3:$K$22, 0), 1), $A$24:$A$43), AU$69)="BLANK", "BLANK,")</f>
        <v>mun</v>
      </c>
      <c r="AX85" s="357"/>
      <c r="AY85" s="257" t="str" cm="1">
        <f t="array" ref="AY85">_xlfn.IFS(INDEX($B$24:$AM$43,MATCH($A39,$A$24:$A$43,0),AZ$69)="A",LOWER($A39),INDEX($B$24:$AM$43,MATCH($A39,$A$24:$A$43,0),AZ$69)="H",UPPER($A39),INDEX($B$24:$AM$43,MATCH($A39,$A$24:$A$43,0),AZ$69)="BLANK","BLANK")</f>
        <v>sou</v>
      </c>
      <c r="AZ85" s="268" cm="1">
        <f t="array" ref="AZ85">IFERROR(INDEX($B$47:$AM$66, MATCH(UPPER(AY85), $A$47:$A$66,0 ), AZ$69), "BLANK")</f>
        <v>4.989840779304334</v>
      </c>
      <c r="BA85" s="269" cm="1">
        <f t="array" ref="BA85">IFERROR(INDEX($B$47:$AM$66, MATCH(UPPER(BB85), $A$47:$A$66, 0), AZ$69), "BLANK")</f>
        <v>1.9758636878296649</v>
      </c>
      <c r="BB85" s="359" t="str" cm="1">
        <f t="array" ref="BB85">_xlfn.IFS(INDEX($B$24:$AM$43, MATCH(INDEX($A$3:$AM$22, MATCH(AY85, $L$3:$L$22, 0), 1), $A$24:$A$43), AZ$69)="H", UPPER(INDEX($A$3:$AM$22, MATCH(AY85, $L$3:$L$22, 0), 1)), INDEX($B$24:$AM$43, MATCH(INDEX($A$3:$AM$22, MATCH(AY85, $L$3:$L$22, 0), 1), $A$24:$A$43), AZ$69)="A", LOWER(INDEX($A$3:$AM$22, MATCH(AY85, $L$3:$L$22, 0), 1)), INDEX($B$24:$AM$43, MATCH(INDEX($A$3:$AM$22, MATCH(AY85, $L$3:$L$22, 0), 1), $A$24:$A$43), AZ$69)="BLANK", "BLANK,")</f>
        <v>BHA</v>
      </c>
      <c r="BC85" s="357"/>
      <c r="BD85" s="257" t="str" cm="1">
        <f t="array" ref="BD85">_xlfn.IFS(INDEX($B$24:$AM$43,MATCH($A39,$A$24:$A$43,0),BE$69)="A",LOWER($A39),INDEX($B$24:$AM$43,MATCH($A39,$A$24:$A$43,0),BE$69)="H",UPPER($A39),INDEX($B$24:$AM$43,MATCH($A39,$A$24:$A$43,0),BE$69)="BLANK","BLANK")</f>
        <v>SOU</v>
      </c>
      <c r="BE85" s="268" cm="1">
        <f t="array" ref="BE85">IFERROR(INDEX($B$47:$AM$66, MATCH(UPPER(BD85), $A$47:$A$66,0 ), BE$69), "BLANK")</f>
        <v>4.6775995016861067</v>
      </c>
      <c r="BF85" s="269" cm="1">
        <f t="array" ref="BF85">IFERROR(INDEX($B$47:$AM$66, MATCH(UPPER(BG85), $A$47:$A$66, 0), BE$69), "BLANK")</f>
        <v>2.3196016595685012</v>
      </c>
      <c r="BG85" s="359" t="str" cm="1">
        <f t="array" ref="BG85">_xlfn.IFS(INDEX($B$24:$AM$43, MATCH(INDEX($A$3:$AM$22, MATCH(BD85, $M$3:$M$22, 0), 1), $A$24:$A$43), BE$69)="H", UPPER(INDEX($A$3:$AM$22, MATCH(BD85, $M$3:$M$22, 0), 1)), INDEX($B$24:$AM$43, MATCH(INDEX($A$3:$AM$22, MATCH(BD85, $M$3:$M$22, 0), 1), $A$24:$A$43), BE$69)="A", LOWER(INDEX($A$3:$AM$22, MATCH(BD85, $M$3:$M$22, 0), 1)), INDEX($B$24:$AM$43, MATCH(INDEX($A$3:$AM$22, MATCH(BD85, $M$3:$M$22, 0), 1), $A$24:$A$43), BE$69)="BLANK", "BLANK,")</f>
        <v>shu</v>
      </c>
      <c r="BH85" s="357"/>
      <c r="BI85" s="257" t="str" cm="1">
        <f t="array" ref="BI85">_xlfn.IFS(INDEX($B$24:$AM$43,MATCH($A39,$A$24:$A$43,0),BJ$69)="A",LOWER($A39),INDEX($B$24:$AM$43,MATCH($A39,$A$24:$A$43,0),BJ$69)="H",UPPER($A39),INDEX($B$24:$AM$43,MATCH($A39,$A$24:$A$43,0),BJ$69)="BLANK","BLANK")</f>
        <v>sou</v>
      </c>
      <c r="BJ85" s="268" cm="1">
        <f t="array" ref="BJ85">IFERROR(INDEX($B$47:$AM$66, MATCH(UPPER(BI85), $A$47:$A$66,0 ), BJ$69), "BLANK")</f>
        <v>6.119228610011076</v>
      </c>
      <c r="BK85" s="269" cm="1">
        <f t="array" ref="BK85">IFERROR(INDEX($B$47:$AM$66, MATCH(UPPER(BL85), $A$47:$A$66, 0), BJ$69), "BLANK")</f>
        <v>2.7480599817734941</v>
      </c>
      <c r="BL85" s="359" t="str" cm="1">
        <f t="array" ref="BL85">_xlfn.IFS(INDEX($B$24:$AM$43, MATCH(INDEX($A$3:$AM$22, MATCH(BI85, $N$3:$N$22, 0), 1), $A$24:$A$43), BJ$69)="H", UPPER(INDEX($A$3:$AM$22, MATCH(BI85, $N$3:$N$22, 0), 1)), INDEX($B$24:$AM$43, MATCH(INDEX($A$3:$AM$22, MATCH(BI85, $N$3:$N$22, 0), 1), $A$24:$A$43), BJ$69)="A", LOWER(INDEX($A$3:$AM$22, MATCH(BI85, $N$3:$N$22, 0), 1)), INDEX($B$24:$AM$43, MATCH(INDEX($A$3:$AM$22, MATCH(BI85, $N$3:$N$22, 0), 1), $A$24:$A$43), BJ$69)="BLANK", "BLANK,")</f>
        <v>ARS</v>
      </c>
      <c r="BM85" s="357"/>
      <c r="BN85" s="257" t="str" cm="1">
        <f t="array" ref="BN85">_xlfn.IFS(INDEX($B$24:$AM$43,MATCH($A39,$A$24:$A$43,0),BO$69)="A",LOWER($A39),INDEX($B$24:$AM$43,MATCH($A39,$A$24:$A$43,0),BO$69)="H",UPPER($A39),INDEX($B$24:$AM$43,MATCH($A39,$A$24:$A$43,0),BO$69)="BLANK","BLANK")</f>
        <v>SOU</v>
      </c>
      <c r="BO85" s="268" cm="1">
        <f t="array" ref="BO85">IFERROR(INDEX($B$47:$AM$66, MATCH(UPPER(BN85), $A$47:$A$66,0 ), BO$69), "BLANK")</f>
        <v>1.8042169506503554</v>
      </c>
      <c r="BP85" s="269" cm="1">
        <f t="array" ref="BP85">IFERROR(INDEX($B$47:$AM$66, MATCH(UPPER(BQ85), $A$47:$A$66, 0), BO$69), "BLANK")</f>
        <v>7.3154362416107386</v>
      </c>
      <c r="BQ85" s="359" t="str" cm="1">
        <f t="array" ref="BQ85">_xlfn.IFS(INDEX($B$24:$AM$43, MATCH(INDEX($A$3:$AM$22, MATCH(BN85, $O$3:$O$22, 0), 1), $A$24:$A$43), BO$69)="H", UPPER(INDEX($A$3:$AM$22, MATCH(BN85, $O$3:$O$22, 0), 1)), INDEX($B$24:$AM$43, MATCH(INDEX($A$3:$AM$22, MATCH(BN85, $O$3:$O$22, 0), 1), $A$24:$A$43), BO$69)="A", LOWER(INDEX($A$3:$AM$22, MATCH(BN85, $O$3:$O$22, 0), 1)), INDEX($B$24:$AM$43, MATCH(INDEX($A$3:$AM$22, MATCH(BN85, $O$3:$O$22, 0), 1), $A$24:$A$43), BO$69)="BLANK", "BLANK,")</f>
        <v>mci</v>
      </c>
      <c r="BR85" s="357"/>
      <c r="BS85" s="257" t="str" cm="1">
        <f t="array" ref="BS85">_xlfn.IFS(INDEX($B$24:$AM$43,MATCH($A39,$A$24:$A$43,0),BT$69)="A",LOWER($A39),INDEX($B$24:$AM$43,MATCH($A39,$A$24:$A$43,0),BT$69)="H",UPPER($A39),INDEX($B$24:$AM$43,MATCH($A39,$A$24:$A$43,0),BT$69)="BLANK","BLANK")</f>
        <v>sou</v>
      </c>
      <c r="BT85" s="268" cm="1">
        <f t="array" ref="BT85">IFERROR(INDEX($B$47:$AM$66, MATCH(UPPER(BS85), $A$47:$A$66,0 ), BT$69), "BLANK")</f>
        <v>6.8209750102417042</v>
      </c>
      <c r="BU85" s="269" cm="1">
        <f t="array" ref="BU85">IFERROR(INDEX($B$47:$AM$66, MATCH(UPPER(BV85), $A$47:$A$66, 0), BT$69), "BLANK")</f>
        <v>1.256745187926321</v>
      </c>
      <c r="BV85" s="359" t="str" cm="1">
        <f t="array" ref="BV85">_xlfn.IFS(INDEX($B$24:$AM$43, MATCH(INDEX($A$3:$AM$22, MATCH(BS85, $P$3:$P$22, 0), 1), $A$24:$A$43), BT$69)="H", UPPER(INDEX($A$3:$AM$22, MATCH(BS85, $P$3:$P$22, 0), 1)), INDEX($B$24:$AM$43, MATCH(INDEX($A$3:$AM$22, MATCH(BS85, $P$3:$P$22, 0), 1), $A$24:$A$43), BT$69)="A", LOWER(INDEX($A$3:$AM$22, MATCH(BS85, $P$3:$P$22, 0), 1)), INDEX($B$24:$AM$43, MATCH(INDEX($A$3:$AM$22, MATCH(BS85, $P$3:$P$22, 0), 1), $A$24:$A$43), BT$69)="BLANK", "BLANK,")</f>
        <v>FUL</v>
      </c>
      <c r="BW85" s="357"/>
      <c r="BX85" s="257" t="str" cm="1">
        <f t="array" ref="BX85">_xlfn.IFS(INDEX($B$24:$AM$43,MATCH($A39,$A$24:$A$43,0),BY$69)="A",LOWER($A39),INDEX($B$24:$AM$43,MATCH($A39,$A$24:$A$43,0),BY$69)="H",UPPER($A39),INDEX($B$24:$AM$43,MATCH($A39,$A$24:$A$43,0),BY$69)="BLANK","BLANK")</f>
        <v>SOU</v>
      </c>
      <c r="BY85" s="268" cm="1">
        <f t="array" ref="BY85">IFERROR(INDEX($B$47:$AM$66, MATCH(UPPER(BX85), $A$47:$A$66,0 ), BY$69), "BLANK")</f>
        <v>3.8437665470377134</v>
      </c>
      <c r="BZ85" s="269" cm="1">
        <f t="array" ref="BZ85">IFERROR(INDEX($B$47:$AM$66, MATCH(UPPER(CA85), $A$47:$A$66, 0), BY$69), "BLANK")</f>
        <v>3.6801948810725049</v>
      </c>
      <c r="CA85" s="359" t="str" cm="1">
        <f t="array" ref="CA85">_xlfn.IFS(INDEX($B$24:$AM$43, MATCH(INDEX($A$3:$AM$22, MATCH(BX85, $Q$3:$Q$22, 0), 1), $A$24:$A$43), BY$69)="H", UPPER(INDEX($A$3:$AM$22, MATCH(BX85, $Q$3:$Q$22, 0), 1)), INDEX($B$24:$AM$43, MATCH(INDEX($A$3:$AM$22, MATCH(BX85, $Q$3:$Q$22, 0), 1), $A$24:$A$43), BY$69)="A", LOWER(INDEX($A$3:$AM$22, MATCH(BX85, $Q$3:$Q$22, 0), 1)), INDEX($B$24:$AM$43, MATCH(INDEX($A$3:$AM$22, MATCH(BX85, $Q$3:$Q$22, 0), 1), $A$24:$A$43), BY$69)="BLANK", "BLANK,")</f>
        <v>whu</v>
      </c>
      <c r="CB85" s="357"/>
      <c r="CC85" s="257" t="str" cm="1">
        <f t="array" ref="CC85">_xlfn.IFS(INDEX($B$24:$AM$43,MATCH($A39,$A$24:$A$43,0),CD$69)="A",LOWER($A39),INDEX($B$24:$AM$43,MATCH($A39,$A$24:$A$43,0),CD$69)="H",UPPER($A39),INDEX($B$24:$AM$43,MATCH($A39,$A$24:$A$43,0),CD$69)="BLANK","BLANK")</f>
        <v>SOU</v>
      </c>
      <c r="CD85" s="268" cm="1">
        <f t="array" ref="CD85">IFERROR(INDEX($B$47:$AM$66, MATCH(UPPER(CC85), $A$47:$A$66,0 ), CD$69), "BLANK")</f>
        <v>2.8166190547787302</v>
      </c>
      <c r="CE85" s="269" cm="1">
        <f t="array" ref="CE85">IFERROR(INDEX($B$47:$AM$66, MATCH(UPPER(CF85), $A$47:$A$66, 0), CD$69), "BLANK")</f>
        <v>4.550195348479142</v>
      </c>
      <c r="CF85" s="359" t="str" cm="1">
        <f t="array" ref="CF85">_xlfn.IFS(INDEX($B$24:$AM$43, MATCH(INDEX($A$3:$AM$22, MATCH(CC85, $R$3:$R$22, 0), 1), $A$24:$A$43), CD$69)="H", UPPER(INDEX($A$3:$AM$22, MATCH(CC85, $R$3:$R$22, 0), 1)), INDEX($B$24:$AM$43, MATCH(INDEX($A$3:$AM$22, MATCH(CC85, $R$3:$R$22, 0), 1), $A$24:$A$43), CD$69)="A", LOWER(INDEX($A$3:$AM$22, MATCH(CC85, $R$3:$R$22, 0), 1)), INDEX($B$24:$AM$43, MATCH(INDEX($A$3:$AM$22, MATCH(CC85, $R$3:$R$22, 0), 1), $A$24:$A$43), CD$69)="BLANK", "BLANK,")</f>
        <v>liv</v>
      </c>
      <c r="CG85" s="357"/>
      <c r="CH85" s="257" t="str" cm="1">
        <f t="array" ref="CH85">_xlfn.IFS(INDEX($B$24:$AM$43,MATCH($A39,$A$24:$A$43,0),CI$69)="A",LOWER($A39),INDEX($B$24:$AM$43,MATCH($A39,$A$24:$A$43,0),CI$69)="H",UPPER($A39),INDEX($B$24:$AM$43,MATCH($A39,$A$24:$A$43,0),CI$69)="BLANK","BLANK")</f>
        <v>sou</v>
      </c>
      <c r="CI85" s="268" cm="1">
        <f t="array" ref="CI85">IFERROR(INDEX($B$47:$AM$66, MATCH(UPPER(CH85), $A$47:$A$66,0 ), CI$69), "BLANK")</f>
        <v>6.8209750102417042</v>
      </c>
      <c r="CJ85" s="269" cm="1">
        <f t="array" ref="CJ85">IFERROR(INDEX($B$47:$AM$66, MATCH(UPPER(CK85), $A$47:$A$66, 0), CI$69), "BLANK")</f>
        <v>1.256745187926321</v>
      </c>
      <c r="CK85" s="359" t="str" cm="1">
        <f t="array" ref="CK85">_xlfn.IFS(INDEX($B$24:$AM$43, MATCH(INDEX($A$3:$AM$22, MATCH(CH85, $S$3:$S$22, 0), 1), $A$24:$A$43), CI$69)="H", UPPER(INDEX($A$3:$AM$22, MATCH(CH85, $S$3:$S$22, 0), 1)), INDEX($B$24:$AM$43, MATCH(INDEX($A$3:$AM$22, MATCH(CH85, $S$3:$S$22, 0), 1), $A$24:$A$43), CI$69)="A", LOWER(INDEX($A$3:$AM$22, MATCH(CH85, $S$3:$S$22, 0), 1)), INDEX($B$24:$AM$43, MATCH(INDEX($A$3:$AM$22, MATCH(CH85, $S$3:$S$22, 0), 1), $A$24:$A$43), CI$69)="BLANK", "BLANK,")</f>
        <v>LEE</v>
      </c>
      <c r="CL85" s="357"/>
      <c r="CM85" s="257" t="str" cm="1">
        <f t="array" ref="CM85">_xlfn.IFS(INDEX($B$24:$AM$43,MATCH($A39,$A$24:$A$43,0),CN$69)="A",LOWER($A39),INDEX($B$24:$AM$43,MATCH($A39,$A$24:$A$43,0),CN$69)="H",UPPER($A39),INDEX($B$24:$AM$43,MATCH($A39,$A$24:$A$43,0),CN$69)="BLANK","BLANK")</f>
        <v>sou</v>
      </c>
      <c r="CN85" s="268" cm="1">
        <f t="array" ref="CN85">IFERROR(INDEX($B$47:$AM$66, MATCH(UPPER(CM85), $A$47:$A$66,0 ), CN$69), "BLANK")</f>
        <v>4.6147424034807676</v>
      </c>
      <c r="CO85" s="269" cm="1">
        <f t="array" ref="CO85">IFERROR(INDEX($B$47:$AM$66, MATCH(UPPER(CP85), $A$47:$A$66, 0), CN$69), "BLANK")</f>
        <v>2.8669618501437562</v>
      </c>
      <c r="CP85" s="359" t="str" cm="1">
        <f t="array" ref="CP85">_xlfn.IFS(INDEX($B$24:$AM$43, MATCH(INDEX($A$3:$AM$22, MATCH(CM85, $T$3:$T$22, 0), 1), $A$24:$A$43), CN$69)="H", UPPER(INDEX($A$3:$AM$22, MATCH(CM85, $T$3:$T$22, 0), 1)), INDEX($B$24:$AM$43, MATCH(INDEX($A$3:$AM$22, MATCH(CM85, $T$3:$T$22, 0), 1), $A$24:$A$43), CN$69)="A", LOWER(INDEX($A$3:$AM$22, MATCH(CM85, $T$3:$T$22, 0), 1)), INDEX($B$24:$AM$43, MATCH(INDEX($A$3:$AM$22, MATCH(CM85, $T$3:$T$22, 0), 1), $A$24:$A$43), CN$69)="BLANK", "BLANK,")</f>
        <v>LEI</v>
      </c>
      <c r="CQ85" s="357"/>
      <c r="CR85" s="257" t="str" cm="1">
        <f t="array" ref="CR85">_xlfn.IFS(INDEX($B$24:$AM$43,MATCH($A39,$A$24:$A$43,0),CS$69)="A",LOWER($A39),INDEX($B$24:$AM$43,MATCH($A39,$A$24:$A$43,0),CS$69)="H",UPPER($A39),INDEX($B$24:$AM$43,MATCH($A39,$A$24:$A$43,0),CS$69)="BLANK","BLANK")</f>
        <v>SOU</v>
      </c>
      <c r="CS85" s="268" cm="1">
        <f t="array" ref="CS85">IFERROR(INDEX($B$47:$AM$66, MATCH(UPPER(CR85), $A$47:$A$66,0 ), CS$69), "BLANK")</f>
        <v>3.1858245254726989</v>
      </c>
      <c r="CT85" s="269" cm="1">
        <f t="array" ref="CT85">IFERROR(INDEX($B$47:$AM$66, MATCH(UPPER(CU85), $A$47:$A$66, 0), CS$69), "BLANK")</f>
        <v>2.7421647525906701</v>
      </c>
      <c r="CU85" s="359" t="str" cm="1">
        <f t="array" ref="CU85">_xlfn.IFS(INDEX($B$24:$AM$43, MATCH(INDEX($A$3:$AM$22, MATCH(CR85, $U$3:$U$22, 0), 1), $A$24:$A$43), CS$69)="H", UPPER(INDEX($A$3:$AM$22, MATCH(CR85, $U$3:$U$22, 0), 1)), INDEX($B$24:$AM$43, MATCH(INDEX($A$3:$AM$22, MATCH(CR85, $U$3:$U$22, 0), 1), $A$24:$A$43), CS$69)="A", LOWER(INDEX($A$3:$AM$22, MATCH(CR85, $U$3:$U$22, 0), 1)), INDEX($B$24:$AM$43, MATCH(INDEX($A$3:$AM$22, MATCH(CR85, $U$3:$U$22, 0), 1), $A$24:$A$43), CS$69)="BLANK", "BLANK,")</f>
        <v>ars</v>
      </c>
      <c r="CV85" s="357"/>
      <c r="CW85" s="257" t="str" cm="1">
        <f t="array" ref="CW85">_xlfn.IFS(INDEX($B$24:$AM$43,MATCH($A39,$A$24:$A$43,0),CX$69)="A",LOWER($A39),INDEX($B$24:$AM$43,MATCH($A39,$A$24:$A$43,0),CX$69)="H",UPPER($A39),INDEX($B$24:$AM$43,MATCH($A39,$A$24:$A$43,0),CX$69)="BLANK","BLANK")</f>
        <v>SOU</v>
      </c>
      <c r="CX85" s="268" cm="1">
        <f t="array" ref="CX85">IFERROR(INDEX($B$47:$AM$66, MATCH(UPPER(CW85), $A$47:$A$66,0 ), CX$69), "BLANK")</f>
        <v>3.3298165944206182</v>
      </c>
      <c r="CY85" s="269" cm="1">
        <f t="array" ref="CY85">IFERROR(INDEX($B$47:$AM$66, MATCH(UPPER(CZ85), $A$47:$A$66, 0), CX$69), "BLANK")</f>
        <v>2.60550605016648</v>
      </c>
      <c r="CZ85" s="359" t="str" cm="1">
        <f t="array" ref="CZ85">_xlfn.IFS(INDEX($B$24:$AM$43, MATCH(INDEX($A$3:$AM$22, MATCH(CW85, $V$3:$V$22, 0), 1), $A$24:$A$43), CX$69)="H", UPPER(INDEX($A$3:$AM$22, MATCH(CW85, $V$3:$V$22, 0), 1)), INDEX($B$24:$AM$43, MATCH(INDEX($A$3:$AM$22, MATCH(CW85, $V$3:$V$22, 0), 1), $A$24:$A$43), CX$69)="A", LOWER(INDEX($A$3:$AM$22, MATCH(CW85, $V$3:$V$22, 0), 1)), INDEX($B$24:$AM$43, MATCH(INDEX($A$3:$AM$22, MATCH(CW85, $V$3:$V$22, 0), 1), $A$24:$A$43), CX$69)="BLANK", "BLANK,")</f>
        <v>avl</v>
      </c>
      <c r="DA85" s="357"/>
      <c r="DB85" s="257" t="str" cm="1">
        <f t="array" ref="DB85">_xlfn.IFS(INDEX($B$24:$AM$43,MATCH($A39,$A$24:$A$43,0),DC$69)="A",LOWER($A39),INDEX($B$24:$AM$43,MATCH($A39,$A$24:$A$43,0),DC$69)="H",UPPER($A39),INDEX($B$24:$AM$43,MATCH($A39,$A$24:$A$43,0),DC$69)="BLANK","BLANK")</f>
        <v>sou</v>
      </c>
      <c r="DC85" s="268" cm="1">
        <f t="array" ref="DC85">IFERROR(INDEX($B$47:$AM$66, MATCH(UPPER(DB85), $A$47:$A$66,0 ), DC$69), "BLANK")</f>
        <v>3.6867088071884915</v>
      </c>
      <c r="DD85" s="269" cm="1">
        <f t="array" ref="DD85">IFERROR(INDEX($B$47:$AM$66, MATCH(UPPER(DE85), $A$47:$A$66, 0), DC$69), "BLANK")</f>
        <v>3.4624224069420286</v>
      </c>
      <c r="DE85" s="359" t="str" cm="1">
        <f t="array" ref="DE85">_xlfn.IFS(INDEX($B$24:$AM$43, MATCH(INDEX($A$3:$AM$22, MATCH(DB85, $W$3:$W$22, 0), 1), $A$24:$A$43), DC$69)="H", UPPER(INDEX($A$3:$AM$22, MATCH(DB85, $W$3:$W$22, 0), 1)), INDEX($B$24:$AM$43, MATCH(INDEX($A$3:$AM$22, MATCH(DB85, $W$3:$W$22, 0), 1), $A$24:$A$43), DC$69)="A", LOWER(INDEX($A$3:$AM$22, MATCH(DB85, $W$3:$W$22, 0), 1)), INDEX($B$24:$AM$43, MATCH(INDEX($A$3:$AM$22, MATCH(DB85, $W$3:$W$22, 0), 1), $A$24:$A$43), DC$69)="BLANK", "BLANK,")</f>
        <v>MUN</v>
      </c>
      <c r="DF85" s="357"/>
      <c r="DG85" s="257" t="str" cm="1">
        <f t="array" ref="DG85">_xlfn.IFS(INDEX($B$24:$AM$43,MATCH($A39,$A$24:$A$43,0),DH$69)="A",LOWER($A39),INDEX($B$24:$AM$43,MATCH($A39,$A$24:$A$43,0),DH$69)="H",UPPER($A39),INDEX($B$24:$AM$43,MATCH($A39,$A$24:$A$43,0),DH$69)="BLANK","BLANK")</f>
        <v>sou</v>
      </c>
      <c r="DH85" s="268" cm="1">
        <f t="array" ref="DH85">IFERROR(INDEX($B$47:$AM$66, MATCH(UPPER(DG85), $A$47:$A$66,0 ), DH$69), "BLANK")</f>
        <v>6.4093644492788426</v>
      </c>
      <c r="DI85" s="269" cm="1">
        <f t="array" ref="DI85">IFERROR(INDEX($B$47:$AM$66, MATCH(UPPER(DJ85), $A$47:$A$66, 0), DH$69), "BLANK")</f>
        <v>2.1077020794786114</v>
      </c>
      <c r="DJ85" s="359" t="str" cm="1">
        <f t="array" ref="DJ85">_xlfn.IFS(INDEX($B$24:$AM$43, MATCH(INDEX($A$3:$AM$22, MATCH(DG85, $X$3:$X$22, 0), 1), $A$24:$A$43), DH$69)="H", UPPER(INDEX($A$3:$AM$22, MATCH(DG85, $X$3:$X$22, 0), 1)), INDEX($B$24:$AM$43, MATCH(INDEX($A$3:$AM$22, MATCH(DG85, $X$3:$X$22, 0), 1), $A$24:$A$43), DH$69)="A", LOWER(INDEX($A$3:$AM$22, MATCH(DG85, $X$3:$X$22, 0), 1)), INDEX($B$24:$AM$43, MATCH(INDEX($A$3:$AM$22, MATCH(DG85, $X$3:$X$22, 0), 1), $A$24:$A$43), DH$69)="BLANK", "BLANK,")</f>
        <v>NEW</v>
      </c>
      <c r="DK85" s="357"/>
      <c r="DL85" s="257" t="str" cm="1">
        <f t="array" ref="DL85">_xlfn.IFS(INDEX($B$24:$AM$43,MATCH($A39,$A$24:$A$43,0),DM$69)="A",LOWER($A39),INDEX($B$24:$AM$43,MATCH($A39,$A$24:$A$43,0),DM$69)="H",UPPER($A39),INDEX($B$24:$AM$43,MATCH($A39,$A$24:$A$43,0),DM$69)="BLANK","BLANK")</f>
        <v>SOU</v>
      </c>
      <c r="DM85" s="268" cm="1">
        <f t="array" ref="DM85">IFERROR(INDEX($B$47:$AM$66, MATCH(UPPER(DL85), $A$47:$A$66,0 ), DM$69), "BLANK")</f>
        <v>2.2977681762668594</v>
      </c>
      <c r="DN85" s="269" cm="1">
        <f t="array" ref="DN85">IFERROR(INDEX($B$47:$AM$66, MATCH(UPPER(DO85), $A$47:$A$66, 0), DM$69), "BLANK")</f>
        <v>3.0640319596160666</v>
      </c>
      <c r="DO85" s="359" t="str" cm="1">
        <f t="array" ref="DO85">_xlfn.IFS(INDEX($B$24:$AM$43, MATCH(INDEX($A$3:$AM$22, MATCH(DL85, $Y$3:$Y$22, 0), 1), $A$24:$A$43), DM$69)="H", UPPER(INDEX($A$3:$AM$22, MATCH(DL85, $Y$3:$Y$22, 0), 1)), INDEX($B$24:$AM$43, MATCH(INDEX($A$3:$AM$22, MATCH(DL85, $Y$3:$Y$22, 0), 1), $A$24:$A$43), DM$69)="A", LOWER(INDEX($A$3:$AM$22, MATCH(DL85, $Y$3:$Y$22, 0), 1)), INDEX($B$24:$AM$43, MATCH(INDEX($A$3:$AM$22, MATCH(DL85, $Y$3:$Y$22, 0), 1), $A$24:$A$43), DM$69)="BLANK", "BLANK,")</f>
        <v>wol</v>
      </c>
      <c r="DP85" s="357"/>
      <c r="DQ85" s="257" t="str" cm="1">
        <f t="array" ref="DQ85">_xlfn.IFS(INDEX($B$24:$AM$43,MATCH($A39,$A$24:$A$43,0),DR$69)="A",LOWER($A39),INDEX($B$24:$AM$43,MATCH($A39,$A$24:$A$43,0),DR$69)="H",UPPER($A39),INDEX($B$24:$AM$43,MATCH($A39,$A$24:$A$43,0),DR$69)="BLANK","BLANK")</f>
        <v>SOU</v>
      </c>
      <c r="DR85" s="268" cm="1">
        <f t="array" ref="DR85">IFERROR(INDEX($B$47:$AM$66, MATCH(UPPER(DQ85), $A$47:$A$66,0 ), DR$69), "BLANK")</f>
        <v>3.9890188643820603</v>
      </c>
      <c r="DS85" s="269" cm="1">
        <f t="array" ref="DS85">IFERROR(INDEX($B$47:$AM$66, MATCH(UPPER(DT85), $A$47:$A$66, 0), DR$69), "BLANK")</f>
        <v>4.6338088966728899</v>
      </c>
      <c r="DT85" s="359" t="str" cm="1">
        <f t="array" ref="DT85">_xlfn.IFS(INDEX($B$24:$AM$43, MATCH(INDEX($A$3:$AM$22, MATCH(DQ85, $Z$3:$Z$22, 0), 1), $A$24:$A$43), DR$69)="H", UPPER(INDEX($A$3:$AM$22, MATCH(DQ85, $Z$3:$Z$22, 0), 1)), INDEX($B$24:$AM$43, MATCH(INDEX($A$3:$AM$22, MATCH(DQ85, $Z$3:$Z$22, 0), 1), $A$24:$A$43), DR$69)="A", LOWER(INDEX($A$3:$AM$22, MATCH(DQ85, $Z$3:$Z$22, 0), 1)), INDEX($B$24:$AM$43, MATCH(INDEX($A$3:$AM$22, MATCH(DQ85, $Z$3:$Z$22, 0), 1), $A$24:$A$43), DR$69)="BLANK", "BLANK,")</f>
        <v>che</v>
      </c>
      <c r="DU85" s="357"/>
      <c r="DV85" s="257" t="str" cm="1">
        <f t="array" ref="DV85">_xlfn.IFS(INDEX($B$24:$AM$43,MATCH($A39,$A$24:$A$43,0),DW$69)="A",LOWER($A39),INDEX($B$24:$AM$43,MATCH($A39,$A$24:$A$43,0),DW$69)="H",UPPER($A39),INDEX($B$24:$AM$43,MATCH($A39,$A$24:$A$43,0),DW$69)="BLANK","BLANK")</f>
        <v>sou</v>
      </c>
      <c r="DW85" s="268" cm="1">
        <f t="array" ref="DW85">IFERROR(INDEX($B$47:$AM$66, MATCH(UPPER(DV85), $A$47:$A$66,0 ), DW$69), "BLANK")</f>
        <v>4.8313187617668678</v>
      </c>
      <c r="DX85" s="269" cm="1">
        <f t="array" ref="DX85">IFERROR(INDEX($B$47:$AM$66, MATCH(UPPER(DY85), $A$47:$A$66, 0), DW$69), "BLANK")</f>
        <v>2.8574497006741355</v>
      </c>
      <c r="DY85" s="359" t="str" cm="1">
        <f t="array" ref="DY85">_xlfn.IFS(INDEX($B$24:$AM$43, MATCH(INDEX($A$3:$AM$22, MATCH(DV85, $AA$3:$AA$22, 0), 1), $A$24:$A$43), DW$69)="H", UPPER(INDEX($A$3:$AM$22, MATCH(DV85, $AA$3:$AA$22, 0), 1)), INDEX($B$24:$AM$43, MATCH(INDEX($A$3:$AM$22, MATCH(DV85, $AA$3:$AA$22, 0), 1), $A$24:$A$43), DW$69)="A", LOWER(INDEX($A$3:$AM$22, MATCH(DV85, $AA$3:$AA$22, 0), 1)), INDEX($B$24:$AM$43, MATCH(INDEX($A$3:$AM$22, MATCH(DV85, $AA$3:$AA$22, 0), 1), $A$24:$A$43), DW$69)="BLANK", "BLANK,")</f>
        <v>EVE</v>
      </c>
      <c r="DZ85" s="357"/>
      <c r="EA85" s="257" t="str" cm="1">
        <f t="array" ref="EA85">_xlfn.IFS(INDEX($B$24:$AM$43,MATCH($A39,$A$24:$A$43,0),EB$69)="A",LOWER($A39),INDEX($B$24:$AM$43,MATCH($A39,$A$24:$A$43,0),EB$69)="H",UPPER($A39),INDEX($B$24:$AM$43,MATCH($A39,$A$24:$A$43,0),EB$69)="BLANK","BLANK")</f>
        <v>sou</v>
      </c>
      <c r="EB85" s="268" cm="1">
        <f t="array" ref="EB85">IFERROR(INDEX($B$47:$AM$66, MATCH(UPPER(EA85), $A$47:$A$66,0 ), EB$69), "BLANK")</f>
        <v>3.8790588319113684</v>
      </c>
      <c r="EC85" s="269" cm="1">
        <f t="array" ref="EC85">IFERROR(INDEX($B$47:$AM$66, MATCH(UPPER(ED85), $A$47:$A$66, 0), EB$69), "BLANK")</f>
        <v>2.1402336306647149</v>
      </c>
      <c r="ED85" s="359" t="str" cm="1">
        <f t="array" ref="ED85">_xlfn.IFS(INDEX($B$24:$AM$43, MATCH(INDEX($A$3:$AM$22, MATCH(EA85, $AB$3:$AB$22, 0), 1), $A$24:$A$43), EB$69)="H", UPPER(INDEX($A$3:$AM$22, MATCH(EA85, $AB$3:$AB$22, 0), 1)), INDEX($B$24:$AM$43, MATCH(INDEX($A$3:$AM$22, MATCH(EA85, $AB$3:$AB$22, 0), 1), $A$24:$A$43), EB$69)="A", LOWER(INDEX($A$3:$AM$22, MATCH(EA85, $AB$3:$AB$22, 0), 1)), INDEX($B$24:$AM$43, MATCH(INDEX($A$3:$AM$22, MATCH(EA85, $AB$3:$AB$22, 0), 1), $A$24:$A$43), EB$69)="BLANK", "BLANK,")</f>
        <v>SHU</v>
      </c>
      <c r="EE85" s="357"/>
      <c r="EF85" s="257" t="str" cm="1">
        <f t="array" ref="EF85">_xlfn.IFS(INDEX($B$24:$AM$43,MATCH($A39,$A$24:$A$43,0),EG$69)="A",LOWER($A39),INDEX($B$24:$AM$43,MATCH($A39,$A$24:$A$43,0),EG$69)="H",UPPER($A39),INDEX($B$24:$AM$43,MATCH($A39,$A$24:$A$43,0),EG$69)="BLANK","BLANK")</f>
        <v>SOU</v>
      </c>
      <c r="EG85" s="268" cm="1">
        <f t="array" ref="EG85">IFERROR(INDEX($B$47:$AM$66, MATCH(UPPER(EF85), $A$47:$A$66,0 ), EG$69), "BLANK")</f>
        <v>2.7202040179036127</v>
      </c>
      <c r="EH85" s="269" cm="1">
        <f t="array" ref="EH85">IFERROR(INDEX($B$47:$AM$66, MATCH(UPPER(EI85), $A$47:$A$66, 0), EG$69), "BLANK")</f>
        <v>3.2306596757297728</v>
      </c>
      <c r="EI85" s="359" t="str" cm="1">
        <f t="array" ref="EI85">_xlfn.IFS(INDEX($B$24:$AM$43, MATCH(INDEX($A$3:$AM$22, MATCH(EF85, $AC$3:$AC$22, 0), 1), $A$24:$A$43), EG$69)="H", UPPER(INDEX($A$3:$AM$22, MATCH(EF85, $AC$3:$AC$22, 0), 1)), INDEX($B$24:$AM$43, MATCH(INDEX($A$3:$AM$22, MATCH(EF85, $AC$3:$AC$22, 0), 1), $A$24:$A$43), EG$69)="A", LOWER(INDEX($A$3:$AM$22, MATCH(EF85, $AC$3:$AC$22, 0), 1)), INDEX($B$24:$AM$43, MATCH(INDEX($A$3:$AM$22, MATCH(EF85, $AC$3:$AC$22, 0), 1), $A$24:$A$43), EG$69)="BLANK", "BLANK,")</f>
        <v>bha</v>
      </c>
      <c r="EJ85" s="357"/>
      <c r="EK85" s="257" t="str" cm="1">
        <f t="array" ref="EK85">_xlfn.IFS(INDEX($B$24:$AM$43,MATCH($A39,$A$24:$A$43,0),EL$69)="A",LOWER($A39),INDEX($B$24:$AM$43,MATCH($A39,$A$24:$A$43,0),EL$69)="H",UPPER($A39),INDEX($B$24:$AM$43,MATCH($A39,$A$24:$A$43,0),EL$69)="BLANK","BLANK")</f>
        <v>sou</v>
      </c>
      <c r="EL85" s="268" cm="1">
        <f t="array" ref="EL85">IFERROR(INDEX($B$47:$AM$66, MATCH(UPPER(EK85), $A$47:$A$66,0 ), EL$69), "BLANK")</f>
        <v>5.1079209809519943</v>
      </c>
      <c r="EM85" s="269" cm="1">
        <f t="array" ref="EM85">IFERROR(INDEX($B$47:$AM$66, MATCH(UPPER(EN85), $A$47:$A$66, 0), EL$69), "BLANK")</f>
        <v>2.2068186769520621</v>
      </c>
      <c r="EN85" s="359" t="str" cm="1">
        <f t="array" ref="EN85">_xlfn.IFS(INDEX($B$24:$AM$43, MATCH(INDEX($A$3:$AM$22, MATCH(EK85, $AD$3:$AD$22, 0), 1), $A$24:$A$43), EL$69)="H", UPPER(INDEX($A$3:$AM$22, MATCH(EK85, $AD$3:$AD$22, 0), 1)), INDEX($B$24:$AM$43, MATCH(INDEX($A$3:$AM$22, MATCH(EK85, $AD$3:$AD$22, 0), 1), $A$24:$A$43), EL$69)="A", LOWER(INDEX($A$3:$AM$22, MATCH(EK85, $AD$3:$AD$22, 0), 1)), INDEX($B$24:$AM$43, MATCH(INDEX($A$3:$AM$22, MATCH(EK85, $AD$3:$AD$22, 0), 1), $A$24:$A$43), EL$69)="BLANK", "BLANK,")</f>
        <v>TOT</v>
      </c>
      <c r="EO85" s="357"/>
      <c r="EP85" s="257" t="str" cm="1">
        <f t="array" ref="EP85">_xlfn.IFS(INDEX($B$24:$AM$43,MATCH($A39,$A$24:$A$43,0),EQ$69)="A",LOWER($A39),INDEX($B$24:$AM$43,MATCH($A39,$A$24:$A$43,0),EQ$69)="H",UPPER($A39),INDEX($B$24:$AM$43,MATCH($A39,$A$24:$A$43,0),EQ$69)="BLANK","BLANK")</f>
        <v>SOU</v>
      </c>
      <c r="EQ85" s="268" cm="1">
        <f t="array" ref="EQ85">IFERROR(INDEX($B$47:$AM$66, MATCH(UPPER(EP85), $A$47:$A$66,0 ), EQ$69), "BLANK")</f>
        <v>3.6269386905381498</v>
      </c>
      <c r="ER85" s="269" cm="1">
        <f t="array" ref="ER85">IFERROR(INDEX($B$47:$AM$66, MATCH(UPPER(ES85), $A$47:$A$66, 0), EQ$69), "BLANK")</f>
        <v>2.4514653198023697</v>
      </c>
      <c r="ES85" s="359" t="str" cm="1">
        <f t="array" ref="ES85">_xlfn.IFS(INDEX($B$24:$AM$43, MATCH(INDEX($A$3:$AM$22, MATCH(EP85, $AE$3:$AE$22, 0), 1), $A$24:$A$43), EQ$69)="H", UPPER(INDEX($A$3:$AM$22, MATCH(EP85, $AE$3:$AE$22, 0), 1)), INDEX($B$24:$AM$43, MATCH(INDEX($A$3:$AM$22, MATCH(EP85, $AE$3:$AE$22, 0), 1), $A$24:$A$43), EQ$69)="A", LOWER(INDEX($A$3:$AM$22, MATCH(EP85, $AE$3:$AE$22, 0), 1)), INDEX($B$24:$AM$43, MATCH(INDEX($A$3:$AM$22, MATCH(EP85, $AE$3:$AE$22, 0), 1), $A$24:$A$43), EQ$69)="BLANK", "BLANK,")</f>
        <v>bur</v>
      </c>
      <c r="ET85" s="357"/>
      <c r="EU85" s="257" t="str" cm="1">
        <f t="array" ref="EU85">_xlfn.IFS(INDEX($B$24:$AM$43,MATCH($A39,$A$24:$A$43,0),EV$69)="A",LOWER($A39),INDEX($B$24:$AM$43,MATCH($A39,$A$24:$A$43,0),EV$69)="H",UPPER($A39),INDEX($B$24:$AM$43,MATCH($A39,$A$24:$A$43,0),EV$69)="BLANK","BLANK")</f>
        <v>sou</v>
      </c>
      <c r="EV85" s="268" cm="1">
        <f t="array" ref="EV85">IFERROR(INDEX($B$47:$AM$66, MATCH(UPPER(EU85), $A$47:$A$66,0 ), EV$69), "BLANK")</f>
        <v>6.8209750102417042</v>
      </c>
      <c r="EW85" s="269" cm="1">
        <f t="array" ref="EW85">IFERROR(INDEX($B$47:$AM$66, MATCH(UPPER(EX85), $A$47:$A$66, 0), EV$69), "BLANK")</f>
        <v>1.256745187926321</v>
      </c>
      <c r="EX85" s="359" t="str" cm="1">
        <f t="array" ref="EX85">_xlfn.IFS(INDEX($B$24:$AM$43, MATCH(INDEX($A$3:$AM$22, MATCH(EU85, $AF$3:$AF$22, 0), 1), $A$24:$A$43), EV$69)="H", UPPER(INDEX($A$3:$AM$22, MATCH(EU85, $AF$3:$AF$22, 0), 1)), INDEX($B$24:$AM$43, MATCH(INDEX($A$3:$AM$22, MATCH(EU85, $AF$3:$AF$22, 0), 1), $A$24:$A$43), EV$69)="A", LOWER(INDEX($A$3:$AM$22, MATCH(EU85, $AF$3:$AF$22, 0), 1)), INDEX($B$24:$AM$43, MATCH(INDEX($A$3:$AM$22, MATCH(EU85, $AF$3:$AF$22, 0), 1), $A$24:$A$43), EV$69)="BLANK", "BLANK,")</f>
        <v>WBA</v>
      </c>
      <c r="EY85" s="357"/>
      <c r="EZ85" s="257" t="str" cm="1">
        <f t="array" ref="EZ85">_xlfn.IFS(INDEX($B$24:$AM$43,MATCH($A39,$A$24:$A$43,0),FA$69)="A",LOWER($A39),INDEX($B$24:$AM$43,MATCH($A39,$A$24:$A$43,0),FA$69)="H",UPPER($A39),INDEX($B$24:$AM$43,MATCH($A39,$A$24:$A$43,0),FA$69)="BLANK","BLANK")</f>
        <v>SOU</v>
      </c>
      <c r="FA85" s="268" cm="1">
        <f t="array" ref="FA85">IFERROR(INDEX($B$47:$AM$66, MATCH(UPPER(EZ85), $A$47:$A$66,0 ), FA$69), "BLANK")</f>
        <v>4.8508439276744797</v>
      </c>
      <c r="FB85" s="269" cm="1">
        <f t="array" ref="FB85">IFERROR(INDEX($B$47:$AM$66, MATCH(UPPER(FC85), $A$47:$A$66, 0), FA$69), "BLANK")</f>
        <v>2.2548685899991474</v>
      </c>
      <c r="FC85" s="359" t="str" cm="1">
        <f t="array" ref="FC85">_xlfn.IFS(INDEX($B$24:$AM$43, MATCH(INDEX($A$3:$AM$22, MATCH(EZ85, $AG$3:$AG$22, 0), 1), $A$24:$A$43), FA$69)="H", UPPER(INDEX($A$3:$AM$22, MATCH(EZ85, $AG$3:$AG$22, 0), 1)), INDEX($B$24:$AM$43, MATCH(INDEX($A$3:$AM$22, MATCH(EZ85, $AG$3:$AG$22, 0), 1), $A$24:$A$43), FA$69)="A", LOWER(INDEX($A$3:$AM$22, MATCH(EZ85, $AG$3:$AG$22, 0), 1)), INDEX($B$24:$AM$43, MATCH(INDEX($A$3:$AM$22, MATCH(EZ85, $AG$3:$AG$22, 0), 1), $A$24:$A$43), FA$69)="BLANK", "BLANK,")</f>
        <v>cry</v>
      </c>
      <c r="FD85" s="357"/>
      <c r="FE85" s="257" t="str" cm="1">
        <f t="array" ref="FE85">_xlfn.IFS(INDEX($B$24:$AM$43,MATCH($A39,$A$24:$A$43,0),FF$69)="A",LOWER($A39),INDEX($B$24:$AM$43,MATCH($A39,$A$24:$A$43,0),FF$69)="H",UPPER($A39),INDEX($B$24:$AM$43,MATCH($A39,$A$24:$A$43,0),FF$69)="BLANK","BLANK")</f>
        <v>sou</v>
      </c>
      <c r="FF85" s="268" cm="1">
        <f t="array" ref="FF85">IFERROR(INDEX($B$47:$AM$66, MATCH(UPPER(FE85), $A$47:$A$66,0 ), FF$69), "BLANK")</f>
        <v>2.8595626004474841</v>
      </c>
      <c r="FG85" s="269" cm="1">
        <f t="array" ref="FG85">IFERROR(INDEX($B$47:$AM$66, MATCH(UPPER(FH85), $A$47:$A$66, 0), FF$69), "BLANK")</f>
        <v>4.0116539173179424</v>
      </c>
      <c r="FH85" s="359" t="str" cm="1">
        <f t="array" ref="FH85">_xlfn.IFS(INDEX($B$24:$AM$43, MATCH(INDEX($A$3:$AM$22, MATCH(FE85, $AH$3:$AH$22, 0), 1), $A$24:$A$43), FF$69)="H", UPPER(INDEX($A$3:$AM$22, MATCH(FE85, $AH$3:$AH$22, 0), 1)), INDEX($B$24:$AM$43, MATCH(INDEX($A$3:$AM$22, MATCH(FE85, $AH$3:$AH$22, 0), 1), $A$24:$A$43), FF$69)="A", LOWER(INDEX($A$3:$AM$22, MATCH(FE85, $AH$3:$AH$22, 0), 1)), INDEX($B$24:$AM$43, MATCH(INDEX($A$3:$AM$22, MATCH(FE85, $AH$3:$AH$22, 0), 1), $A$24:$A$43), FF$69)="BLANK", "BLANK,")</f>
        <v>MCI</v>
      </c>
      <c r="FI85" s="357"/>
      <c r="FJ85" s="257" t="str" cm="1">
        <f t="array" ref="FJ85">_xlfn.IFS(INDEX($B$24:$AM$43,MATCH($A39,$A$24:$A$43,0),FK$69)="A",LOWER($A39),INDEX($B$24:$AM$43,MATCH($A39,$A$24:$A$43,0),FK$69)="H",UPPER($A39),INDEX($B$24:$AM$43,MATCH($A39,$A$24:$A$43,0),FK$69)="BLANK","BLANK")</f>
        <v>SOU</v>
      </c>
      <c r="FK85" s="268" cm="1">
        <f t="array" ref="FK85">IFERROR(INDEX($B$47:$AM$66, MATCH(UPPER(FJ85), $A$47:$A$66,0 ), FK$69), "BLANK")</f>
        <v>3.2074968011561866</v>
      </c>
      <c r="FL85" s="269" cm="1">
        <f t="array" ref="FL85">IFERROR(INDEX($B$47:$AM$66, MATCH(UPPER(FM85), $A$47:$A$66, 0), FK$69), "BLANK")</f>
        <v>4.4638845890533361</v>
      </c>
      <c r="FM85" s="359" t="str" cm="1">
        <f t="array" ref="FM85">_xlfn.IFS(INDEX($B$24:$AM$43, MATCH(INDEX($A$3:$AM$22, MATCH(FJ85, $AI$3:$AI$22, 0), 1), $A$24:$A$43), FK$69)="H", UPPER(INDEX($A$3:$AM$22, MATCH(FJ85, $AI$3:$AI$22, 0), 1)), INDEX($B$24:$AM$43, MATCH(INDEX($A$3:$AM$22, MATCH(FJ85, $AI$3:$AI$22, 0), 1), $A$24:$A$43), FK$69)="A", LOWER(INDEX($A$3:$AM$22, MATCH(FJ85, $AI$3:$AI$22, 0), 1)), INDEX($B$24:$AM$43, MATCH(INDEX($A$3:$AM$22, MATCH(FJ85, $AI$3:$AI$22, 0), 1), $A$24:$A$43), FK$69)="BLANK", "BLANK,")</f>
        <v>lei</v>
      </c>
      <c r="FN85" s="357"/>
      <c r="FO85" s="257" t="str" cm="1">
        <f t="array" ref="FO85">_xlfn.IFS(INDEX($B$24:$AM$43,MATCH($A39,$A$24:$A$43,0),FP$69)="A",LOWER($A39),INDEX($B$24:$AM$43,MATCH($A39,$A$24:$A$43,0),FP$69)="H",UPPER($A39),INDEX($B$24:$AM$43,MATCH($A39,$A$24:$A$43,0),FP$69)="BLANK","BLANK")</f>
        <v>sou</v>
      </c>
      <c r="FP85" s="268" cm="1">
        <f t="array" ref="FP85">IFERROR(INDEX($B$47:$AM$66, MATCH(UPPER(FO85), $A$47:$A$66,0 ), FP$69), "BLANK")</f>
        <v>3.5320013117166069</v>
      </c>
      <c r="FQ85" s="269" cm="1">
        <f t="array" ref="FQ85">IFERROR(INDEX($B$47:$AM$66, MATCH(UPPER(FR85), $A$47:$A$66, 0), FP$69), "BLANK")</f>
        <v>3.544226892380768</v>
      </c>
      <c r="FR85" s="359" t="str" cm="1">
        <f t="array" ref="FR85">_xlfn.IFS(INDEX($B$24:$AM$43, MATCH(INDEX($A$3:$AM$22, MATCH(FO85, $AJ$3:$AJ$22, 0), 1), $A$24:$A$43), FP$69)="H", UPPER(INDEX($A$3:$AM$22, MATCH(FO85, $AJ$3:$AJ$22, 0), 1)), INDEX($B$24:$AM$43, MATCH(INDEX($A$3:$AM$22, MATCH(FO85, $AJ$3:$AJ$22, 0), 1), $A$24:$A$43), FP$69)="A", LOWER(INDEX($A$3:$AM$22, MATCH(FO85, $AJ$3:$AJ$22, 0), 1)), INDEX($B$24:$AM$43, MATCH(INDEX($A$3:$AM$22, MATCH(FO85, $AJ$3:$AJ$22, 0), 1), $A$24:$A$43), FP$69)="BLANK", "BLANK,")</f>
        <v>LIV</v>
      </c>
      <c r="FS85" s="357"/>
      <c r="FT85" s="257" t="str" cm="1">
        <f t="array" ref="FT85">_xlfn.IFS(INDEX($B$24:$AM$43,MATCH($A39,$A$24:$A$43,0),FU$69)="A",LOWER($A39),INDEX($B$24:$AM$43,MATCH($A39,$A$24:$A$43,0),FU$69)="H",UPPER($A39),INDEX($B$24:$AM$43,MATCH($A39,$A$24:$A$43,0),FU$69)="BLANK","BLANK")</f>
        <v>SOU</v>
      </c>
      <c r="FU85" s="268" cm="1">
        <f t="array" ref="FU85">IFERROR(INDEX($B$47:$AM$66, MATCH(UPPER(FT85), $A$47:$A$66,0 ), FU$69), "BLANK")</f>
        <v>5.7036535859269293</v>
      </c>
      <c r="FV85" s="269" cm="1">
        <f t="array" ref="FV85">IFERROR(INDEX($B$47:$AM$66, MATCH(UPPER(FW85), $A$47:$A$66, 0), FU$69), "BLANK")</f>
        <v>2.2548685899991474</v>
      </c>
      <c r="FW85" s="359" t="str" cm="1">
        <f t="array" ref="FW85">_xlfn.IFS(INDEX($B$24:$AM$43, MATCH(INDEX($A$3:$AM$22, MATCH(FT85, $AK$3:$AK$22, 0), 1), $A$24:$A$43), FU$69)="H", UPPER(INDEX($A$3:$AM$22, MATCH(FT85, $AK$3:$AK$22, 0), 1)), INDEX($B$24:$AM$43, MATCH(INDEX($A$3:$AM$22, MATCH(FT85, $AK$3:$AK$22, 0), 1), $A$24:$A$43), FU$69)="A", LOWER(INDEX($A$3:$AM$22, MATCH(FT85, $AK$3:$AK$22, 0), 1)), INDEX($B$24:$AM$43, MATCH(INDEX($A$3:$AM$22, MATCH(FT85, $AK$3:$AK$22, 0), 1), $A$24:$A$43), FU$69)="BLANK", "BLANK,")</f>
        <v>ful</v>
      </c>
      <c r="FX85" s="357"/>
      <c r="FY85" s="257" t="str" cm="1">
        <f t="array" ref="FY85">_xlfn.IFS(INDEX($B$24:$AM$43,MATCH($A39,$A$24:$A$43,0),FZ$69)="A",LOWER($A39),INDEX($B$24:$AM$43,MATCH($A39,$A$24:$A$43,0),FZ$69)="H",UPPER($A39),INDEX($B$24:$AM$43,MATCH($A39,$A$24:$A$43,0),FZ$69)="BLANK","BLANK")</f>
        <v>SOU</v>
      </c>
      <c r="FZ85" s="268" cm="1">
        <f t="array" ref="FZ85">IFERROR(INDEX($B$47:$AM$66, MATCH(UPPER(FY85), $A$47:$A$66,0 ), FZ$69), "BLANK")</f>
        <v>5.7036535859269293</v>
      </c>
      <c r="GA85" s="269" cm="1">
        <f t="array" ref="GA85">IFERROR(INDEX($B$47:$AM$66, MATCH(UPPER(GB85), $A$47:$A$66, 0), FZ$69), "BLANK")</f>
        <v>2.2548685899991474</v>
      </c>
      <c r="GB85" s="359" t="str" cm="1">
        <f t="array" ref="GB85">_xlfn.IFS(INDEX($B$24:$AM$43, MATCH(INDEX($A$3:$AM$22, MATCH(FY85, $AL$3:$AL$22, 0), 1), $A$24:$A$43), FZ$69)="H", UPPER(INDEX($A$3:$AM$22, MATCH(FY85, $AL$3:$AL$22, 0), 1)), INDEX($B$24:$AM$43, MATCH(INDEX($A$3:$AM$22, MATCH(FY85, $AL$3:$AL$22, 0), 1), $A$24:$A$43), FZ$69)="A", LOWER(INDEX($A$3:$AM$22, MATCH(FY85, $AL$3:$AL$22, 0), 1)), INDEX($B$24:$AM$43, MATCH(INDEX($A$3:$AM$22, MATCH(FY85, $AL$3:$AL$22, 0), 1), $A$24:$A$43), FZ$69)="BLANK", "BLANK,")</f>
        <v>lee</v>
      </c>
      <c r="GC85" s="357"/>
      <c r="GD85" s="257" t="str" cm="1">
        <f t="array" ref="GD85">_xlfn.IFS(INDEX($B$24:$AM$43,MATCH($A39,$A$24:$A$43,0),GE$69)="A",LOWER($A39),INDEX($B$24:$AM$43,MATCH($A39,$A$24:$A$43,0),GE$69)="H",UPPER($A39),INDEX($B$24:$AM$43,MATCH($A39,$A$24:$A$43,0),GE$69)="BLANK","BLANK")</f>
        <v>sou</v>
      </c>
      <c r="GE85" s="268" cm="1">
        <f t="array" ref="GE85">IFERROR(INDEX($B$47:$AM$66, MATCH(UPPER(GD85), $A$47:$A$66,0 ), GE$69), "BLANK")</f>
        <v>6.5689550500239378</v>
      </c>
      <c r="GF85" s="269" cm="1">
        <f t="array" ref="GF85">IFERROR(INDEX($B$47:$AM$66, MATCH(UPPER(GG85), $A$47:$A$66, 0), GE$69), "BLANK")</f>
        <v>2.6445505007268006</v>
      </c>
      <c r="GG85" s="359" t="str" cm="1">
        <f t="array" ref="GG85">_xlfn.IFS(INDEX($B$24:$AM$43, MATCH(INDEX($A$3:$AM$22, MATCH(GD85, $AM$3:$AM$22, 0), 1), $A$24:$A$43), GE$69)="H", UPPER(INDEX($A$3:$AM$22, MATCH(GD85, $AM$3:$AM$22, 0), 1)), INDEX($B$24:$AM$43, MATCH(INDEX($A$3:$AM$22, MATCH(GD85, $AM$3:$AM$22, 0), 1), $A$24:$A$43), GE$69)="A", LOWER(INDEX($A$3:$AM$22, MATCH(GD85, $AM$3:$AM$22, 0), 1)), INDEX($B$24:$AM$43, MATCH(INDEX($A$3:$AM$22, MATCH(GD85, $AM$3:$AM$22, 0), 1), $A$24:$A$43), GE$69)="BLANK", "BLANK,")</f>
        <v>WHU</v>
      </c>
    </row>
    <row r="86" spans="1:189" hidden="1">
      <c r="A86" s="257" t="str" cm="1">
        <f t="array" ref="A86">_xlfn.IFS(INDEX($B$24:$AM$43,MATCH($A40,$A$24:$A$43,0),B$69)="A",LOWER($A40),INDEX($B$24:$AM$43,MATCH($A40,$A$24:$A$43,0),B$69)="H",UPPER($A40),INDEX($B$24:$AM$43,MATCH($A40,$A$24:$A$43,0),B$69)="BLANK","BLANK")</f>
        <v>TOT</v>
      </c>
      <c r="B86" s="268" cm="1">
        <f t="array" ref="B86">IFERROR(INDEX($B$47:$AM$66, MATCH(UPPER(A86), $A$47:$A$66,0 ), B$69), "BLANK")</f>
        <v>2.3558630756133128</v>
      </c>
      <c r="C86" s="269" cm="1">
        <f t="array" ref="C86">IFERROR(INDEX($B$47:$AM$66, MATCH(UPPER(D86), $A$47:$A$66, 0), B$69), "BLANK")</f>
        <v>3.4651031519431101</v>
      </c>
      <c r="D86" s="359" t="str" cm="1">
        <f t="array" ref="D86">_xlfn.IFS(INDEX($B$24:$AM$43, MATCH(INDEX($A$3:$AM$22, MATCH(A86, $B$3:$B$22, 0), 1), $A$24:$A$43), B$69)="H", UPPER(INDEX($A$3:$AM$22, MATCH(A86, $B$3:$B$22, 0), 1)), INDEX($B$24:$AM$43, MATCH(INDEX($A$3:$AM$22, MATCH(A86, $B$3:$B$22, 0), 1), $A$24:$A$43), B$69)="A", LOWER(INDEX($A$3:$AM$22, MATCH(A86, $B$3:$B$22, 0), 1)), INDEX($B$24:$AM$43, MATCH(INDEX($A$3:$AM$22, MATCH(A86, $B$3:$B$22, 0), 1), $A$24:$A$43), B$69)="BLANK", "BLANK,")</f>
        <v>eve</v>
      </c>
      <c r="E86" s="357"/>
      <c r="F86" s="257" t="str" cm="1">
        <f t="array" ref="F86">_xlfn.IFS(INDEX($B$24:$AM$43,MATCH($A40,$A$24:$A$43,0),G$69)="A",LOWER($A40),INDEX($B$24:$AM$43,MATCH($A40,$A$24:$A$43,0),G$69)="H",UPPER($A40),INDEX($B$24:$AM$43,MATCH($A40,$A$24:$A$43,0),G$69)="BLANK","BLANK")</f>
        <v>tot</v>
      </c>
      <c r="G86" s="268" cm="1">
        <f t="array" ref="G86">IFERROR(INDEX($B$47:$AM$66, MATCH(UPPER(F86), $A$47:$A$66,0 ), G$69), "BLANK")</f>
        <v>3.8974702303214923</v>
      </c>
      <c r="H86" s="269" cm="1">
        <f t="array" ref="H86">IFERROR(INDEX($B$47:$AM$66, MATCH(UPPER(I86), $A$47:$A$66, 0), G$69), "BLANK")</f>
        <v>3.1559707481255654</v>
      </c>
      <c r="I86" s="359" t="str" cm="1">
        <f t="array" ref="I86">_xlfn.IFS(INDEX($B$24:$AM$43, MATCH(INDEX($A$3:$AM$22, MATCH(F86, $C$3:$C$22, 0), 1), $A$24:$A$43), G$69)="H", UPPER(INDEX($A$3:$AM$22, MATCH(F86, $C$3:$C$22, 0), 1)), INDEX($B$24:$AM$43, MATCH(INDEX($A$3:$AM$22, MATCH(F86, $C$3:$C$22, 0), 1), $A$24:$A$43), G$69)="A", LOWER(INDEX($A$3:$AM$22, MATCH(F86, $C$3:$C$22, 0), 1)), INDEX($B$24:$AM$43, MATCH(INDEX($A$3:$AM$22, MATCH(F86, $C$3:$C$22, 0), 1), $A$24:$A$43), G$69)="BLANK", "BLANK,")</f>
        <v>SOU</v>
      </c>
      <c r="J86" s="357"/>
      <c r="K86" s="257" t="str" cm="1">
        <f t="array" ref="K86">_xlfn.IFS(INDEX($B$24:$AM$43,MATCH($A40,$A$24:$A$43,0),L$69)="A",LOWER($A40),INDEX($B$24:$AM$43,MATCH($A40,$A$24:$A$43,0),L$69)="H",UPPER($A40),INDEX($B$24:$AM$43,MATCH($A40,$A$24:$A$43,0),L$69)="BLANK","BLANK")</f>
        <v>TOT</v>
      </c>
      <c r="L86" s="268" cm="1">
        <f t="array" ref="L86">IFERROR(INDEX($B$47:$AM$66, MATCH(UPPER(K86), $A$47:$A$66,0 ), L$69), "BLANK")</f>
        <v>3.8164981824935666</v>
      </c>
      <c r="M86" s="269" cm="1">
        <f t="array" ref="M86">IFERROR(INDEX($B$47:$AM$66, MATCH(UPPER(N86), $A$47:$A$66, 0), L$69), "BLANK")</f>
        <v>3.184397584521423</v>
      </c>
      <c r="N86" s="359" t="str" cm="1">
        <f t="array" ref="N86">_xlfn.IFS(INDEX($B$24:$AM$43, MATCH(INDEX($A$3:$AM$22, MATCH(K86, $D$3:$D$22, 0), 1), $A$24:$A$43), L$69)="H", UPPER(INDEX($A$3:$AM$22, MATCH(K86, $D$3:$D$22, 0), 1)), INDEX($B$24:$AM$43, MATCH(INDEX($A$3:$AM$22, MATCH(K86, $D$3:$D$22, 0), 1), $A$24:$A$43), L$69)="A", LOWER(INDEX($A$3:$AM$22, MATCH(K86, $D$3:$D$22, 0), 1)), INDEX($B$24:$AM$43, MATCH(INDEX($A$3:$AM$22, MATCH(K86, $D$3:$D$22, 0), 1), $A$24:$A$43), L$69)="BLANK", "BLANK,")</f>
        <v>new</v>
      </c>
      <c r="O86" s="357"/>
      <c r="P86" s="257" t="str" cm="1">
        <f t="array" ref="P86">_xlfn.IFS(INDEX($B$24:$AM$43,MATCH($A40,$A$24:$A$43,0),Q$69)="A",LOWER($A40),INDEX($B$24:$AM$43,MATCH($A40,$A$24:$A$43,0),Q$69)="H",UPPER($A40),INDEX($B$24:$AM$43,MATCH($A40,$A$24:$A$43,0),Q$69)="BLANK","BLANK")</f>
        <v>tot</v>
      </c>
      <c r="Q86" s="268" cm="1">
        <f t="array" ref="Q86">IFERROR(INDEX($B$47:$AM$66, MATCH(UPPER(P86), $A$47:$A$66,0 ), Q$69), "BLANK")</f>
        <v>2.8796185007499298</v>
      </c>
      <c r="R86" s="269" cm="1">
        <f t="array" ref="R86">IFERROR(INDEX($B$47:$AM$66, MATCH(UPPER(S86), $A$47:$A$66, 0), Q$69), "BLANK")</f>
        <v>4.5424015512760203</v>
      </c>
      <c r="S86" s="359" t="str" cm="1">
        <f t="array" ref="S86">_xlfn.IFS(INDEX($B$24:$AM$43, MATCH(INDEX($A$3:$AM$22, MATCH(P86, $E$3:$E$22, 0), 1), $A$24:$A$43), Q$69)="H", UPPER(INDEX($A$3:$AM$22, MATCH(P86, $E$3:$E$22, 0), 1)), INDEX($B$24:$AM$43, MATCH(INDEX($A$3:$AM$22, MATCH(P86, $E$3:$E$22, 0), 1), $A$24:$A$43), Q$69)="A", LOWER(INDEX($A$3:$AM$22, MATCH(P86, $E$3:$E$22, 0), 1)), INDEX($B$24:$AM$43, MATCH(INDEX($A$3:$AM$22, MATCH(P86, $E$3:$E$22, 0), 1), $A$24:$A$43), Q$69)="BLANK", "BLANK,")</f>
        <v>MUN</v>
      </c>
      <c r="T86" s="357"/>
      <c r="U86" s="257" t="str" cm="1">
        <f t="array" ref="U86">_xlfn.IFS(INDEX($B$24:$AM$43,MATCH($A40,$A$24:$A$43,0),V$69)="A",LOWER($A40),INDEX($B$24:$AM$43,MATCH($A40,$A$24:$A$43,0),V$69)="H",UPPER($A40),INDEX($B$24:$AM$43,MATCH($A40,$A$24:$A$43,0),V$69)="BLANK","BLANK")</f>
        <v>TOT</v>
      </c>
      <c r="V86" s="268" cm="1">
        <f t="array" ref="V86">IFERROR(INDEX($B$47:$AM$66, MATCH(UPPER(U86), $A$47:$A$66,0 ), V$69), "BLANK")</f>
        <v>3.526112451216882</v>
      </c>
      <c r="W86" s="269" cm="1">
        <f t="array" ref="W86">IFERROR(INDEX($B$47:$AM$66, MATCH(UPPER(X86), $A$47:$A$66, 0), V$69), "BLANK")</f>
        <v>3.7672834622276565</v>
      </c>
      <c r="X86" s="359" t="str" cm="1">
        <f t="array" ref="X86">_xlfn.IFS(INDEX($B$24:$AM$43, MATCH(INDEX($A$3:$AM$22, MATCH(U86, $F$3:$F$22, 0), 1), $A$24:$A$43), V$69)="H", UPPER(INDEX($A$3:$AM$22, MATCH(U86, $F$3:$F$22, 0), 1)), INDEX($B$24:$AM$43, MATCH(INDEX($A$3:$AM$22, MATCH(U86, $F$3:$F$22, 0), 1), $A$24:$A$43), V$69)="A", LOWER(INDEX($A$3:$AM$22, MATCH(U86, $F$3:$F$22, 0), 1)), INDEX($B$24:$AM$43, MATCH(INDEX($A$3:$AM$22, MATCH(U86, $F$3:$F$22, 0), 1), $A$24:$A$43), V$69)="BLANK", "BLANK,")</f>
        <v>whu</v>
      </c>
      <c r="Y86" s="357"/>
      <c r="Z86" s="257" t="str" cm="1">
        <f t="array" ref="Z86">_xlfn.IFS(INDEX($B$24:$AM$43,MATCH($A40,$A$24:$A$43,0),AA$69)="A",LOWER($A40),INDEX($B$24:$AM$43,MATCH($A40,$A$24:$A$43,0),AA$69)="H",UPPER($A40),INDEX($B$24:$AM$43,MATCH($A40,$A$24:$A$43,0),AA$69)="BLANK","BLANK")</f>
        <v>tot</v>
      </c>
      <c r="AA86" s="268" cm="1">
        <f t="array" ref="AA86">IFERROR(INDEX($B$47:$AM$66, MATCH(UPPER(Z86), $A$47:$A$66,0 ), AA$69), "BLANK")</f>
        <v>5.2793005847082028</v>
      </c>
      <c r="AB86" s="269" cm="1">
        <f t="array" ref="AB86">IFERROR(INDEX($B$47:$AM$66, MATCH(UPPER(AC86), $A$47:$A$66, 0), AA$69), "BLANK")</f>
        <v>3.868029628663503</v>
      </c>
      <c r="AC86" s="359" t="str" cm="1">
        <f t="array" ref="AC86">_xlfn.IFS(INDEX($B$24:$AM$43, MATCH(INDEX($A$3:$AM$22, MATCH(Z86, $G$3:$G$22, 0), 1), $A$24:$A$43), AA$69)="H", UPPER(INDEX($A$3:$AM$22, MATCH(Z86, $G$3:$G$22, 0), 1)), INDEX($B$24:$AM$43, MATCH(INDEX($A$3:$AM$22, MATCH(Z86, $G$3:$G$22, 0), 1), $A$24:$A$43), AA$69)="A", LOWER(INDEX($A$3:$AM$22, MATCH(Z86, $G$3:$G$22, 0), 1)), INDEX($B$24:$AM$43, MATCH(INDEX($A$3:$AM$22, MATCH(Z86, $G$3:$G$22, 0), 1), $A$24:$A$43), AA$69)="BLANK", "BLANK,")</f>
        <v>BUR</v>
      </c>
      <c r="AD86" s="357"/>
      <c r="AE86" s="257" t="str" cm="1">
        <f t="array" ref="AE86">_xlfn.IFS(INDEX($B$24:$AM$43,MATCH($A40,$A$24:$A$43,0),AF$69)="A",LOWER($A40),INDEX($B$24:$AM$43,MATCH($A40,$A$24:$A$43,0),AF$69)="H",UPPER($A40),INDEX($B$24:$AM$43,MATCH($A40,$A$24:$A$43,0),AF$69)="BLANK","BLANK")</f>
        <v>TOT</v>
      </c>
      <c r="AF86" s="268" cm="1">
        <f t="array" ref="AF86">IFERROR(INDEX($B$47:$AM$66, MATCH(UPPER(AE86), $A$47:$A$66,0 ), AF$69), "BLANK")</f>
        <v>2.4954026577842545</v>
      </c>
      <c r="AG86" s="269" cm="1">
        <f t="array" ref="AG86">IFERROR(INDEX($B$47:$AM$66, MATCH(UPPER(AH86), $A$47:$A$66, 0), AF$69), "BLANK")</f>
        <v>3.3071104008806302</v>
      </c>
      <c r="AH86" s="359" t="str" cm="1">
        <f t="array" ref="AH86">_xlfn.IFS(INDEX($B$24:$AM$43, MATCH(INDEX($A$3:$AM$22, MATCH(AE86, $H$3:$H$22, 0), 1), $A$24:$A$43), AF$69)="H", UPPER(INDEX($A$3:$AM$22, MATCH(AE86, $H$3:$H$22, 0), 1)), INDEX($B$24:$AM$43, MATCH(INDEX($A$3:$AM$22, MATCH(AE86, $H$3:$H$22, 0), 1), $A$24:$A$43), AF$69)="A", LOWER(INDEX($A$3:$AM$22, MATCH(AE86, $H$3:$H$22, 0), 1)), INDEX($B$24:$AM$43, MATCH(INDEX($A$3:$AM$22, MATCH(AE86, $H$3:$H$22, 0), 1), $A$24:$A$43), AF$69)="BLANK", "BLANK,")</f>
        <v>bha</v>
      </c>
      <c r="AI86" s="357"/>
      <c r="AJ86" s="257" t="str" cm="1">
        <f t="array" ref="AJ86">_xlfn.IFS(INDEX($B$24:$AM$43,MATCH($A40,$A$24:$A$43,0),AK$69)="A",LOWER($A40),INDEX($B$24:$AM$43,MATCH($A40,$A$24:$A$43,0),AK$69)="H",UPPER($A40),INDEX($B$24:$AM$43,MATCH($A40,$A$24:$A$43,0),AK$69)="BLANK","BLANK")</f>
        <v>tot</v>
      </c>
      <c r="AK86" s="268" cm="1">
        <f t="array" ref="AK86">IFERROR(INDEX($B$47:$AM$66, MATCH(UPPER(AJ86), $A$47:$A$66,0 ), AK$69), "BLANK")</f>
        <v>5.3277345350266261</v>
      </c>
      <c r="AL86" s="269" cm="1">
        <f t="array" ref="AL86">IFERROR(INDEX($B$47:$AM$66, MATCH(UPPER(AM86), $A$47:$A$66, 0), AK$69), "BLANK")</f>
        <v>1.6487420136115052</v>
      </c>
      <c r="AM86" s="359" t="str" cm="1">
        <f t="array" ref="AM86">_xlfn.IFS(INDEX($B$24:$AM$43, MATCH(INDEX($A$3:$AM$22, MATCH(AJ86, $I$3:$I$22, 0), 1), $A$24:$A$43), AK$69)="H", UPPER(INDEX($A$3:$AM$22, MATCH(AJ86, $I$3:$I$22, 0), 1)), INDEX($B$24:$AM$43, MATCH(INDEX($A$3:$AM$22, MATCH(AJ86, $I$3:$I$22, 0), 1), $A$24:$A$43), AK$69)="A", LOWER(INDEX($A$3:$AM$22, MATCH(AJ86, $I$3:$I$22, 0), 1)), INDEX($B$24:$AM$43, MATCH(INDEX($A$3:$AM$22, MATCH(AJ86, $I$3:$I$22, 0), 1), $A$24:$A$43), AK$69)="BLANK", "BLANK,")</f>
        <v>WBA</v>
      </c>
      <c r="AN86" s="357"/>
      <c r="AO86" s="257" t="str" cm="1">
        <f t="array" ref="AO86">_xlfn.IFS(INDEX($B$24:$AM$43,MATCH($A40,$A$24:$A$43,0),AP$69)="A",LOWER($A40),INDEX($B$24:$AM$43,MATCH($A40,$A$24:$A$43,0),AP$69)="H",UPPER($A40),INDEX($B$24:$AM$43,MATCH($A40,$A$24:$A$43,0),AP$69)="BLANK","BLANK")</f>
        <v>TOT</v>
      </c>
      <c r="AP86" s="268" cm="1">
        <f t="array" ref="AP86">IFERROR(INDEX($B$47:$AM$66, MATCH(UPPER(AO86), $A$47:$A$66,0 ), AP$69), "BLANK")</f>
        <v>1.6551140077140467</v>
      </c>
      <c r="AQ86" s="269" cm="1">
        <f t="array" ref="AQ86">IFERROR(INDEX($B$47:$AM$66, MATCH(UPPER(AR86), $A$47:$A$66, 0), AP$69), "BLANK")</f>
        <v>7.4885496183206115</v>
      </c>
      <c r="AR86" s="359" t="str" cm="1">
        <f t="array" ref="AR86">_xlfn.IFS(INDEX($B$24:$AM$43, MATCH(INDEX($A$3:$AM$22, MATCH(AO86, $J$3:$J$22, 0), 1), $A$24:$A$43), AP$69)="H", UPPER(INDEX($A$3:$AM$22, MATCH(AO86, $J$3:$J$22, 0), 1)), INDEX($B$24:$AM$43, MATCH(INDEX($A$3:$AM$22, MATCH(AO86, $J$3:$J$22, 0), 1), $A$24:$A$43), AP$69)="A", LOWER(INDEX($A$3:$AM$22, MATCH(AO86, $J$3:$J$22, 0), 1)), INDEX($B$24:$AM$43, MATCH(INDEX($A$3:$AM$22, MATCH(AO86, $J$3:$J$22, 0), 1), $A$24:$A$43), AP$69)="BLANK", "BLANK,")</f>
        <v>mci</v>
      </c>
      <c r="AS86" s="357"/>
      <c r="AT86" s="257" t="str" cm="1">
        <f t="array" ref="AT86">_xlfn.IFS(INDEX($B$24:$AM$43,MATCH($A40,$A$24:$A$43,0),AU$69)="A",LOWER($A40),INDEX($B$24:$AM$43,MATCH($A40,$A$24:$A$43,0),AU$69)="H",UPPER($A40),INDEX($B$24:$AM$43,MATCH($A40,$A$24:$A$43,0),AU$69)="BLANK","BLANK")</f>
        <v>tot</v>
      </c>
      <c r="AU86" s="268" cm="1">
        <f t="array" ref="AU86">IFERROR(INDEX($B$47:$AM$66, MATCH(UPPER(AT86), $A$47:$A$66,0 ), AU$69), "BLANK")</f>
        <v>2.1074627334117424</v>
      </c>
      <c r="AV86" s="269" cm="1">
        <f t="array" ref="AV86">IFERROR(INDEX($B$47:$AM$66, MATCH(UPPER(AW86), $A$47:$A$66, 0), AU$69), "BLANK")</f>
        <v>5.5332440874609548</v>
      </c>
      <c r="AW86" s="359" t="str" cm="1">
        <f t="array" ref="AW86">_xlfn.IFS(INDEX($B$24:$AM$43, MATCH(INDEX($A$3:$AM$22, MATCH(AT86, $K$3:$K$22, 0), 1), $A$24:$A$43), AU$69)="H", UPPER(INDEX($A$3:$AM$22, MATCH(AT86, $K$3:$K$22, 0), 1)), INDEX($B$24:$AM$43, MATCH(INDEX($A$3:$AM$22, MATCH(AT86, $K$3:$K$22, 0), 1), $A$24:$A$43), AU$69)="A", LOWER(INDEX($A$3:$AM$22, MATCH(AT86, $K$3:$K$22, 0), 1)), INDEX($B$24:$AM$43, MATCH(INDEX($A$3:$AM$22, MATCH(AT86, $K$3:$K$22, 0), 1), $A$24:$A$43), AU$69)="BLANK", "BLANK,")</f>
        <v>CHE</v>
      </c>
      <c r="AX86" s="357"/>
      <c r="AY86" s="257" t="str" cm="1">
        <f t="array" ref="AY86">_xlfn.IFS(INDEX($B$24:$AM$43,MATCH($A40,$A$24:$A$43,0),AZ$69)="A",LOWER($A40),INDEX($B$24:$AM$43,MATCH($A40,$A$24:$A$43,0),AZ$69)="H",UPPER($A40),INDEX($B$24:$AM$43,MATCH($A40,$A$24:$A$43,0),AZ$69)="BLANK","BLANK")</f>
        <v>TOT</v>
      </c>
      <c r="AZ86" s="268" cm="1">
        <f t="array" ref="AZ86">IFERROR(INDEX($B$47:$AM$66, MATCH(UPPER(AY86), $A$47:$A$66,0 ), AZ$69), "BLANK")</f>
        <v>2.9225436532608384</v>
      </c>
      <c r="BA86" s="269" cm="1">
        <f t="array" ref="BA86">IFERROR(INDEX($B$47:$AM$66, MATCH(UPPER(BB86), $A$47:$A$66, 0), AZ$69), "BLANK")</f>
        <v>2.8070556742168615</v>
      </c>
      <c r="BB86" s="359" t="str" cm="1">
        <f t="array" ref="BB86">_xlfn.IFS(INDEX($B$24:$AM$43, MATCH(INDEX($A$3:$AM$22, MATCH(AY86, $L$3:$L$22, 0), 1), $A$24:$A$43), AZ$69)="H", UPPER(INDEX($A$3:$AM$22, MATCH(AY86, $L$3:$L$22, 0), 1)), INDEX($B$24:$AM$43, MATCH(INDEX($A$3:$AM$22, MATCH(AY86, $L$3:$L$22, 0), 1), $A$24:$A$43), AZ$69)="A", LOWER(INDEX($A$3:$AM$22, MATCH(AY86, $L$3:$L$22, 0), 1)), INDEX($B$24:$AM$43, MATCH(INDEX($A$3:$AM$22, MATCH(AY86, $L$3:$L$22, 0), 1), $A$24:$A$43), AZ$69)="BLANK", "BLANK,")</f>
        <v>ars</v>
      </c>
      <c r="BC86" s="357"/>
      <c r="BD86" s="257" t="str" cm="1">
        <f t="array" ref="BD86">_xlfn.IFS(INDEX($B$24:$AM$43,MATCH($A40,$A$24:$A$43,0),BE$69)="A",LOWER($A40),INDEX($B$24:$AM$43,MATCH($A40,$A$24:$A$43,0),BE$69)="H",UPPER($A40),INDEX($B$24:$AM$43,MATCH($A40,$A$24:$A$43,0),BE$69)="BLANK","BLANK")</f>
        <v>tot</v>
      </c>
      <c r="BE86" s="268" cm="1">
        <f t="array" ref="BE86">IFERROR(INDEX($B$47:$AM$66, MATCH(UPPER(BD86), $A$47:$A$66,0 ), BE$69), "BLANK")</f>
        <v>3.226239246210568</v>
      </c>
      <c r="BF86" s="269" cm="1">
        <f t="array" ref="BF86">IFERROR(INDEX($B$47:$AM$66, MATCH(UPPER(BG86), $A$47:$A$66, 0), BE$69), "BLANK")</f>
        <v>2.3959920270466926</v>
      </c>
      <c r="BG86" s="359" t="str" cm="1">
        <f t="array" ref="BG86">_xlfn.IFS(INDEX($B$24:$AM$43, MATCH(INDEX($A$3:$AM$22, MATCH(BD86, $M$3:$M$22, 0), 1), $A$24:$A$43), BE$69)="H", UPPER(INDEX($A$3:$AM$22, MATCH(BD86, $M$3:$M$22, 0), 1)), INDEX($B$24:$AM$43, MATCH(INDEX($A$3:$AM$22, MATCH(BD86, $M$3:$M$22, 0), 1), $A$24:$A$43), BE$69)="A", LOWER(INDEX($A$3:$AM$22, MATCH(BD86, $M$3:$M$22, 0), 1)), INDEX($B$24:$AM$43, MATCH(INDEX($A$3:$AM$22, MATCH(BD86, $M$3:$M$22, 0), 1), $A$24:$A$43), BE$69)="BLANK", "BLANK,")</f>
        <v>CRY</v>
      </c>
      <c r="BH86" s="357"/>
      <c r="BI86" s="257" t="str" cm="1">
        <f t="array" ref="BI86">_xlfn.IFS(INDEX($B$24:$AM$43,MATCH($A40,$A$24:$A$43,0),BJ$69)="A",LOWER($A40),INDEX($B$24:$AM$43,MATCH($A40,$A$24:$A$43,0),BJ$69)="H",UPPER($A40),INDEX($B$24:$AM$43,MATCH($A40,$A$24:$A$43,0),BJ$69)="BLANK","BLANK")</f>
        <v>tot</v>
      </c>
      <c r="BJ86" s="268" cm="1">
        <f t="array" ref="BJ86">IFERROR(INDEX($B$47:$AM$66, MATCH(UPPER(BI86), $A$47:$A$66,0 ), BJ$69), "BLANK")</f>
        <v>2.7587794029354034</v>
      </c>
      <c r="BK86" s="269" cm="1">
        <f t="array" ref="BK86">IFERROR(INDEX($B$47:$AM$66, MATCH(UPPER(BL86), $A$47:$A$66, 0), BJ$69), "BLANK")</f>
        <v>4.6497220274874866</v>
      </c>
      <c r="BL86" s="359" t="str" cm="1">
        <f t="array" ref="BL86">_xlfn.IFS(INDEX($B$24:$AM$43, MATCH(INDEX($A$3:$AM$22, MATCH(BI86, $N$3:$N$22, 0), 1), $A$24:$A$43), BJ$69)="H", UPPER(INDEX($A$3:$AM$22, MATCH(BI86, $N$3:$N$22, 0), 1)), INDEX($B$24:$AM$43, MATCH(INDEX($A$3:$AM$22, MATCH(BI86, $N$3:$N$22, 0), 1), $A$24:$A$43), BJ$69)="A", LOWER(INDEX($A$3:$AM$22, MATCH(BI86, $N$3:$N$22, 0), 1)), INDEX($B$24:$AM$43, MATCH(INDEX($A$3:$AM$22, MATCH(BI86, $N$3:$N$22, 0), 1), $A$24:$A$43), BJ$69)="BLANK", "BLANK,")</f>
        <v>LIV</v>
      </c>
      <c r="BM86" s="357"/>
      <c r="BN86" s="257" t="str" cm="1">
        <f t="array" ref="BN86">_xlfn.IFS(INDEX($B$24:$AM$43,MATCH($A40,$A$24:$A$43,0),BO$69)="A",LOWER($A40),INDEX($B$24:$AM$43,MATCH($A40,$A$24:$A$43,0),BO$69)="H",UPPER($A40),INDEX($B$24:$AM$43,MATCH($A40,$A$24:$A$43,0),BO$69)="BLANK","BLANK")</f>
        <v>TOT</v>
      </c>
      <c r="BO86" s="268" cm="1">
        <f t="array" ref="BO86">IFERROR(INDEX($B$47:$AM$66, MATCH(UPPER(BN86), $A$47:$A$66,0 ), BO$69), "BLANK")</f>
        <v>2.9424249026027489</v>
      </c>
      <c r="BP86" s="269" cm="1">
        <f t="array" ref="BP86">IFERROR(INDEX($B$47:$AM$66, MATCH(UPPER(BQ86), $A$47:$A$66, 0), BO$69), "BLANK")</f>
        <v>4.569518499175973</v>
      </c>
      <c r="BQ86" s="359" t="str" cm="1">
        <f t="array" ref="BQ86">_xlfn.IFS(INDEX($B$24:$AM$43, MATCH(INDEX($A$3:$AM$22, MATCH(BN86, $O$3:$O$22, 0), 1), $A$24:$A$43), BO$69)="H", UPPER(INDEX($A$3:$AM$22, MATCH(BN86, $O$3:$O$22, 0), 1)), INDEX($B$24:$AM$43, MATCH(INDEX($A$3:$AM$22, MATCH(BN86, $O$3:$O$22, 0), 1), $A$24:$A$43), BO$69)="A", LOWER(INDEX($A$3:$AM$22, MATCH(BN86, $O$3:$O$22, 0), 1)), INDEX($B$24:$AM$43, MATCH(INDEX($A$3:$AM$22, MATCH(BN86, $O$3:$O$22, 0), 1), $A$24:$A$43), BO$69)="BLANK", "BLANK,")</f>
        <v>lei</v>
      </c>
      <c r="BR86" s="357"/>
      <c r="BS86" s="257" t="str" cm="1">
        <f t="array" ref="BS86">_xlfn.IFS(INDEX($B$24:$AM$43,MATCH($A40,$A$24:$A$43,0),BT$69)="A",LOWER($A40),INDEX($B$24:$AM$43,MATCH($A40,$A$24:$A$43,0),BT$69)="H",UPPER($A40),INDEX($B$24:$AM$43,MATCH($A40,$A$24:$A$43,0),BT$69)="BLANK","BLANK")</f>
        <v>tot</v>
      </c>
      <c r="BT86" s="268" cm="1">
        <f t="array" ref="BT86">IFERROR(INDEX($B$47:$AM$66, MATCH(UPPER(BS86), $A$47:$A$66,0 ), BT$69), "BLANK")</f>
        <v>2.0906030315444486</v>
      </c>
      <c r="BU86" s="269" cm="1">
        <f t="array" ref="BU86">IFERROR(INDEX($B$47:$AM$66, MATCH(UPPER(BV86), $A$47:$A$66, 0), BT$69), "BLANK")</f>
        <v>3.5865005654855167</v>
      </c>
      <c r="BV86" s="359" t="str" cm="1">
        <f t="array" ref="BV86">_xlfn.IFS(INDEX($B$24:$AM$43, MATCH(INDEX($A$3:$AM$22, MATCH(BS86, $P$3:$P$22, 0), 1), $A$24:$A$43), BT$69)="H", UPPER(INDEX($A$3:$AM$22, MATCH(BS86, $P$3:$P$22, 0), 1)), INDEX($B$24:$AM$43, MATCH(INDEX($A$3:$AM$22, MATCH(BS86, $P$3:$P$22, 0), 1), $A$24:$A$43), BT$69)="A", LOWER(INDEX($A$3:$AM$22, MATCH(BS86, $P$3:$P$22, 0), 1)), INDEX($B$24:$AM$43, MATCH(INDEX($A$3:$AM$22, MATCH(BS86, $P$3:$P$22, 0), 1), $A$24:$A$43), BT$69)="BLANK", "BLANK,")</f>
        <v>WOL</v>
      </c>
      <c r="BW86" s="357"/>
      <c r="BX86" s="257" t="str" cm="1">
        <f t="array" ref="BX86">_xlfn.IFS(INDEX($B$24:$AM$43,MATCH($A40,$A$24:$A$43,0),BY$69)="A",LOWER($A40),INDEX($B$24:$AM$43,MATCH($A40,$A$24:$A$43,0),BY$69)="H",UPPER($A40),INDEX($B$24:$AM$43,MATCH($A40,$A$24:$A$43,0),BY$69)="BLANK","BLANK")</f>
        <v>TOT</v>
      </c>
      <c r="BY86" s="268" cm="1">
        <f t="array" ref="BY86">IFERROR(INDEX($B$47:$AM$66, MATCH(UPPER(BX86), $A$47:$A$66,0 ), BY$69), "BLANK")</f>
        <v>5.2322958953540821</v>
      </c>
      <c r="BZ86" s="269" cm="1">
        <f t="array" ref="BZ86">IFERROR(INDEX($B$47:$AM$66, MATCH(UPPER(CA86), $A$47:$A$66, 0), BY$69), "BLANK")</f>
        <v>2.3082280757166846</v>
      </c>
      <c r="CA86" s="359" t="str" cm="1">
        <f t="array" ref="CA86">_xlfn.IFS(INDEX($B$24:$AM$43, MATCH(INDEX($A$3:$AM$22, MATCH(BX86, $Q$3:$Q$22, 0), 1), $A$24:$A$43), BY$69)="H", UPPER(INDEX($A$3:$AM$22, MATCH(BX86, $Q$3:$Q$22, 0), 1)), INDEX($B$24:$AM$43, MATCH(INDEX($A$3:$AM$22, MATCH(BX86, $Q$3:$Q$22, 0), 1), $A$24:$A$43), BY$69)="A", LOWER(INDEX($A$3:$AM$22, MATCH(BX86, $Q$3:$Q$22, 0), 1)), INDEX($B$24:$AM$43, MATCH(INDEX($A$3:$AM$22, MATCH(BX86, $Q$3:$Q$22, 0), 1), $A$24:$A$43), BY$69)="BLANK", "BLANK,")</f>
        <v>ful</v>
      </c>
      <c r="CB86" s="357"/>
      <c r="CC86" s="257" t="str" cm="1">
        <f t="array" ref="CC86">_xlfn.IFS(INDEX($B$24:$AM$43,MATCH($A40,$A$24:$A$43,0),CD$69)="A",LOWER($A40),INDEX($B$24:$AM$43,MATCH($A40,$A$24:$A$43,0),CD$69)="H",UPPER($A40),INDEX($B$24:$AM$43,MATCH($A40,$A$24:$A$43,0),CD$69)="BLANK","BLANK")</f>
        <v>TOT</v>
      </c>
      <c r="CD86" s="268" cm="1">
        <f t="array" ref="CD86">IFERROR(INDEX($B$47:$AM$66, MATCH(UPPER(CC86), $A$47:$A$66,0 ), CD$69), "BLANK")</f>
        <v>5.2322958953540821</v>
      </c>
      <c r="CE86" s="269" cm="1">
        <f t="array" ref="CE86">IFERROR(INDEX($B$47:$AM$66, MATCH(UPPER(CF86), $A$47:$A$66, 0), CD$69), "BLANK")</f>
        <v>2.3082280757166846</v>
      </c>
      <c r="CF86" s="359" t="str" cm="1">
        <f t="array" ref="CF86">_xlfn.IFS(INDEX($B$24:$AM$43, MATCH(INDEX($A$3:$AM$22, MATCH(CC86, $R$3:$R$22, 0), 1), $A$24:$A$43), CD$69)="H", UPPER(INDEX($A$3:$AM$22, MATCH(CC86, $R$3:$R$22, 0), 1)), INDEX($B$24:$AM$43, MATCH(INDEX($A$3:$AM$22, MATCH(CC86, $R$3:$R$22, 0), 1), $A$24:$A$43), CD$69)="A", LOWER(INDEX($A$3:$AM$22, MATCH(CC86, $R$3:$R$22, 0), 1)), INDEX($B$24:$AM$43, MATCH(INDEX($A$3:$AM$22, MATCH(CC86, $R$3:$R$22, 0), 1), $A$24:$A$43), CD$69)="BLANK", "BLANK,")</f>
        <v>lee</v>
      </c>
      <c r="CG86" s="357"/>
      <c r="CH86" s="257" t="str" cm="1">
        <f t="array" ref="CH86">_xlfn.IFS(INDEX($B$24:$AM$43,MATCH($A40,$A$24:$A$43,0),CI$69)="A",LOWER($A40),INDEX($B$24:$AM$43,MATCH($A40,$A$24:$A$43,0),CI$69)="H",UPPER($A40),INDEX($B$24:$AM$43,MATCH($A40,$A$24:$A$43,0),CI$69)="BLANK","BLANK")</f>
        <v>tot</v>
      </c>
      <c r="CI86" s="268" cm="1">
        <f t="array" ref="CI86">IFERROR(INDEX($B$47:$AM$66, MATCH(UPPER(CH86), $A$47:$A$66,0 ), CI$69), "BLANK")</f>
        <v>3.989700441878719</v>
      </c>
      <c r="CJ86" s="269" cm="1">
        <f t="array" ref="CJ86">IFERROR(INDEX($B$47:$AM$66, MATCH(UPPER(CK86), $A$47:$A$66, 0), CI$69), "BLANK")</f>
        <v>2.8177864568080366</v>
      </c>
      <c r="CK86" s="359" t="str" cm="1">
        <f t="array" ref="CK86">_xlfn.IFS(INDEX($B$24:$AM$43, MATCH(INDEX($A$3:$AM$22, MATCH(CH86, $S$3:$S$22, 0), 1), $A$24:$A$43), CI$69)="H", UPPER(INDEX($A$3:$AM$22, MATCH(CH86, $S$3:$S$22, 0), 1)), INDEX($B$24:$AM$43, MATCH(INDEX($A$3:$AM$22, MATCH(CH86, $S$3:$S$22, 0), 1), $A$24:$A$43), CI$69)="A", LOWER(INDEX($A$3:$AM$22, MATCH(CH86, $S$3:$S$22, 0), 1)), INDEX($B$24:$AM$43, MATCH(INDEX($A$3:$AM$22, MATCH(CH86, $S$3:$S$22, 0), 1), $A$24:$A$43), CI$69)="BLANK", "BLANK,")</f>
        <v>AVL</v>
      </c>
      <c r="CL86" s="357"/>
      <c r="CM86" s="257" t="str" cm="1">
        <f t="array" ref="CM86">_xlfn.IFS(INDEX($B$24:$AM$43,MATCH($A40,$A$24:$A$43,0),CN$69)="A",LOWER($A40),INDEX($B$24:$AM$43,MATCH($A40,$A$24:$A$43,0),CN$69)="H",UPPER($A40),INDEX($B$24:$AM$43,MATCH($A40,$A$24:$A$43,0),CN$69)="BLANK","BLANK")</f>
        <v>tot</v>
      </c>
      <c r="CN86" s="268" cm="1">
        <f t="array" ref="CN86">IFERROR(INDEX($B$47:$AM$66, MATCH(UPPER(CM86), $A$47:$A$66,0 ), CN$69), "BLANK")</f>
        <v>3.0298594660064468</v>
      </c>
      <c r="CO86" s="269" cm="1">
        <f t="array" ref="CO86">IFERROR(INDEX($B$47:$AM$66, MATCH(UPPER(CP86), $A$47:$A$66, 0), CN$69), "BLANK")</f>
        <v>2.8078031566953419</v>
      </c>
      <c r="CP86" s="359" t="str" cm="1">
        <f t="array" ref="CP86">_xlfn.IFS(INDEX($B$24:$AM$43, MATCH(INDEX($A$3:$AM$22, MATCH(CM86, $T$3:$T$22, 0), 1), $A$24:$A$43), CN$69)="H", UPPER(INDEX($A$3:$AM$22, MATCH(CM86, $T$3:$T$22, 0), 1)), INDEX($B$24:$AM$43, MATCH(INDEX($A$3:$AM$22, MATCH(CM86, $T$3:$T$22, 0), 1), $A$24:$A$43), CN$69)="A", LOWER(INDEX($A$3:$AM$22, MATCH(CM86, $T$3:$T$22, 0), 1)), INDEX($B$24:$AM$43, MATCH(INDEX($A$3:$AM$22, MATCH(CM86, $T$3:$T$22, 0), 1), $A$24:$A$43), CN$69)="BLANK", "BLANK,")</f>
        <v>SHU</v>
      </c>
      <c r="CQ86" s="357"/>
      <c r="CR86" s="257" t="str" cm="1">
        <f t="array" ref="CR86">_xlfn.IFS(INDEX($B$24:$AM$43,MATCH($A40,$A$24:$A$43,0),CS$69)="A",LOWER($A40),INDEX($B$24:$AM$43,MATCH($A40,$A$24:$A$43,0),CS$69)="H",UPPER($A40),INDEX($B$24:$AM$43,MATCH($A40,$A$24:$A$43,0),CS$69)="BLANK","BLANK")</f>
        <v>TOT</v>
      </c>
      <c r="CS86" s="268" cm="1">
        <f t="array" ref="CS86">IFERROR(INDEX($B$47:$AM$66, MATCH(UPPER(CR86), $A$47:$A$66,0 ), CS$69), "BLANK")</f>
        <v>2.5838498248662138</v>
      </c>
      <c r="CT86" s="269" cm="1">
        <f t="array" ref="CT86">IFERROR(INDEX($B$47:$AM$66, MATCH(UPPER(CU86), $A$47:$A$66, 0), CS$69), "BLANK")</f>
        <v>4.6578717269546024</v>
      </c>
      <c r="CU86" s="359" t="str" cm="1">
        <f t="array" ref="CU86">_xlfn.IFS(INDEX($B$24:$AM$43, MATCH(INDEX($A$3:$AM$22, MATCH(CR86, $U$3:$U$22, 0), 1), $A$24:$A$43), CS$69)="H", UPPER(INDEX($A$3:$AM$22, MATCH(CR86, $U$3:$U$22, 0), 1)), INDEX($B$24:$AM$43, MATCH(INDEX($A$3:$AM$22, MATCH(CR86, $U$3:$U$22, 0), 1), $A$24:$A$43), CS$69)="A", LOWER(INDEX($A$3:$AM$22, MATCH(CR86, $U$3:$U$22, 0), 1)), INDEX($B$24:$AM$43, MATCH(INDEX($A$3:$AM$22, MATCH(CR86, $U$3:$U$22, 0), 1), $A$24:$A$43), CS$69)="BLANK", "BLANK,")</f>
        <v>liv</v>
      </c>
      <c r="CV86" s="357"/>
      <c r="CW86" s="257" t="str" cm="1">
        <f t="array" ref="CW86">_xlfn.IFS(INDEX($B$24:$AM$43,MATCH($A40,$A$24:$A$43,0),CX$69)="A",LOWER($A40),INDEX($B$24:$AM$43,MATCH($A40,$A$24:$A$43,0),CX$69)="H",UPPER($A40),INDEX($B$24:$AM$43,MATCH($A40,$A$24:$A$43,0),CX$69)="BLANK","BLANK")</f>
        <v>tot</v>
      </c>
      <c r="CX86" s="268" cm="1">
        <f t="array" ref="CX86">IFERROR(INDEX($B$47:$AM$66, MATCH(UPPER(CW86), $A$47:$A$66,0 ), CX$69), "BLANK")</f>
        <v>3.8974702303214923</v>
      </c>
      <c r="CY86" s="269" cm="1">
        <f t="array" ref="CY86">IFERROR(INDEX($B$47:$AM$66, MATCH(UPPER(CZ86), $A$47:$A$66, 0), CX$69), "BLANK")</f>
        <v>2.5921638742611397</v>
      </c>
      <c r="CZ86" s="359" t="str" cm="1">
        <f t="array" ref="CZ86">_xlfn.IFS(INDEX($B$24:$AM$43, MATCH(INDEX($A$3:$AM$22, MATCH(CW86, $V$3:$V$22, 0), 1), $A$24:$A$43), CX$69)="H", UPPER(INDEX($A$3:$AM$22, MATCH(CW86, $V$3:$V$22, 0), 1)), INDEX($B$24:$AM$43, MATCH(INDEX($A$3:$AM$22, MATCH(CW86, $V$3:$V$22, 0), 1), $A$24:$A$43), CX$69)="A", LOWER(INDEX($A$3:$AM$22, MATCH(CW86, $V$3:$V$22, 0), 1)), INDEX($B$24:$AM$43, MATCH(INDEX($A$3:$AM$22, MATCH(CW86, $V$3:$V$22, 0), 1), $A$24:$A$43), CX$69)="BLANK", "BLANK,")</f>
        <v>BHA</v>
      </c>
      <c r="DA86" s="357"/>
      <c r="DB86" s="257" t="str" cm="1">
        <f t="array" ref="DB86">_xlfn.IFS(INDEX($B$24:$AM$43,MATCH($A40,$A$24:$A$43,0),DC$69)="A",LOWER($A40),INDEX($B$24:$AM$43,MATCH($A40,$A$24:$A$43,0),DC$69)="H",UPPER($A40),INDEX($B$24:$AM$43,MATCH($A40,$A$24:$A$43,0),DC$69)="BLANK","BLANK")</f>
        <v>TOT</v>
      </c>
      <c r="DC86" s="268" cm="1">
        <f t="array" ref="DC86">IFERROR(INDEX($B$47:$AM$66, MATCH(UPPER(DB86), $A$47:$A$66,0 ), DC$69), "BLANK")</f>
        <v>3.659360919480577</v>
      </c>
      <c r="DD86" s="269" cm="1">
        <f t="array" ref="DD86">IFERROR(INDEX($B$47:$AM$66, MATCH(UPPER(DE86), $A$47:$A$66, 0), DC$69), "BLANK")</f>
        <v>4.7434639163651493</v>
      </c>
      <c r="DE86" s="359" t="str" cm="1">
        <f t="array" ref="DE86">_xlfn.IFS(INDEX($B$24:$AM$43, MATCH(INDEX($A$3:$AM$22, MATCH(DB86, $W$3:$W$22, 0), 1), $A$24:$A$43), DC$69)="H", UPPER(INDEX($A$3:$AM$22, MATCH(DB86, $W$3:$W$22, 0), 1)), INDEX($B$24:$AM$43, MATCH(INDEX($A$3:$AM$22, MATCH(DB86, $W$3:$W$22, 0), 1), $A$24:$A$43), DC$69)="A", LOWER(INDEX($A$3:$AM$22, MATCH(DB86, $W$3:$W$22, 0), 1)), INDEX($B$24:$AM$43, MATCH(INDEX($A$3:$AM$22, MATCH(DB86, $W$3:$W$22, 0), 1), $A$24:$A$43), DC$69)="BLANK", "BLANK,")</f>
        <v>che</v>
      </c>
      <c r="DF86" s="357"/>
      <c r="DG86" s="257" t="str" cm="1">
        <f t="array" ref="DG86">_xlfn.IFS(INDEX($B$24:$AM$43,MATCH($A40,$A$24:$A$43,0),DH$69)="A",LOWER($A40),INDEX($B$24:$AM$43,MATCH($A40,$A$24:$A$43,0),DH$69)="H",UPPER($A40),INDEX($B$24:$AM$43,MATCH($A40,$A$24:$A$43,0),DH$69)="BLANK","BLANK")</f>
        <v>TOT</v>
      </c>
      <c r="DH86" s="268" cm="1">
        <f t="array" ref="DH86">IFERROR(INDEX($B$47:$AM$66, MATCH(UPPER(DG86), $A$47:$A$66,0 ), DH$69), "BLANK")</f>
        <v>5.2322958953540821</v>
      </c>
      <c r="DI86" s="269" cm="1">
        <f t="array" ref="DI86">IFERROR(INDEX($B$47:$AM$66, MATCH(UPPER(DJ86), $A$47:$A$66, 0), DH$69), "BLANK")</f>
        <v>2.3082280757166846</v>
      </c>
      <c r="DJ86" s="359" t="str" cm="1">
        <f t="array" ref="DJ86">_xlfn.IFS(INDEX($B$24:$AM$43, MATCH(INDEX($A$3:$AM$22, MATCH(DG86, $X$3:$X$22, 0), 1), $A$24:$A$43), DH$69)="H", UPPER(INDEX($A$3:$AM$22, MATCH(DG86, $X$3:$X$22, 0), 1)), INDEX($B$24:$AM$43, MATCH(INDEX($A$3:$AM$22, MATCH(DG86, $X$3:$X$22, 0), 1), $A$24:$A$43), DH$69)="A", LOWER(INDEX($A$3:$AM$22, MATCH(DG86, $X$3:$X$22, 0), 1)), INDEX($B$24:$AM$43, MATCH(INDEX($A$3:$AM$22, MATCH(DG86, $X$3:$X$22, 0), 1), $A$24:$A$43), DH$69)="BLANK", "BLANK,")</f>
        <v>wba</v>
      </c>
      <c r="DK86" s="357"/>
      <c r="DL86" s="257" t="str" cm="1">
        <f t="array" ref="DL86">_xlfn.IFS(INDEX($B$24:$AM$43,MATCH($A40,$A$24:$A$43,0),DM$69)="A",LOWER($A40),INDEX($B$24:$AM$43,MATCH($A40,$A$24:$A$43,0),DM$69)="H",UPPER($A40),INDEX($B$24:$AM$43,MATCH($A40,$A$24:$A$43,0),DM$69)="BLANK","BLANK")</f>
        <v>tot</v>
      </c>
      <c r="DM86" s="268" cm="1">
        <f t="array" ref="DM86">IFERROR(INDEX($B$47:$AM$66, MATCH(UPPER(DL86), $A$47:$A$66,0 ), DM$69), "BLANK")</f>
        <v>2.2335502473765474</v>
      </c>
      <c r="DN86" s="269" cm="1">
        <f t="array" ref="DN86">IFERROR(INDEX($B$47:$AM$66, MATCH(UPPER(DO86), $A$47:$A$66, 0), DM$69), "BLANK")</f>
        <v>5.2629462369097491</v>
      </c>
      <c r="DO86" s="359" t="str" cm="1">
        <f t="array" ref="DO86">_xlfn.IFS(INDEX($B$24:$AM$43, MATCH(INDEX($A$3:$AM$22, MATCH(DL86, $Y$3:$Y$22, 0), 1), $A$24:$A$43), DM$69)="H", UPPER(INDEX($A$3:$AM$22, MATCH(DL86, $Y$3:$Y$22, 0), 1)), INDEX($B$24:$AM$43, MATCH(INDEX($A$3:$AM$22, MATCH(DL86, $Y$3:$Y$22, 0), 1), $A$24:$A$43), DM$69)="A", LOWER(INDEX($A$3:$AM$22, MATCH(DL86, $Y$3:$Y$22, 0), 1)), INDEX($B$24:$AM$43, MATCH(INDEX($A$3:$AM$22, MATCH(DL86, $Y$3:$Y$22, 0), 1), $A$24:$A$43), DM$69)="BLANK", "BLANK,")</f>
        <v>MCI</v>
      </c>
      <c r="DP86" s="357"/>
      <c r="DQ86" s="257" t="str" cm="1">
        <f t="array" ref="DQ86">_xlfn.IFS(INDEX($B$24:$AM$43,MATCH($A40,$A$24:$A$43,0),DR$69)="A",LOWER($A40),INDEX($B$24:$AM$43,MATCH($A40,$A$24:$A$43,0),DR$69)="H",UPPER($A40),INDEX($B$24:$AM$43,MATCH($A40,$A$24:$A$43,0),DR$69)="BLANK","BLANK")</f>
        <v>tot</v>
      </c>
      <c r="DR86" s="268" cm="1">
        <f t="array" ref="DR86">IFERROR(INDEX($B$47:$AM$66, MATCH(UPPER(DQ86), $A$47:$A$66,0 ), DR$69), "BLANK")</f>
        <v>5.1308865120457234</v>
      </c>
      <c r="DS86" s="269" cm="1">
        <f t="array" ref="DS86">IFERROR(INDEX($B$47:$AM$66, MATCH(UPPER(DT86), $A$47:$A$66, 0), DR$69), "BLANK")</f>
        <v>3.4694236823457354</v>
      </c>
      <c r="DT86" s="359" t="str" cm="1">
        <f t="array" ref="DT86">_xlfn.IFS(INDEX($B$24:$AM$43, MATCH(INDEX($A$3:$AM$22, MATCH(DQ86, $Z$3:$Z$22, 0), 1), $A$24:$A$43), DR$69)="H", UPPER(INDEX($A$3:$AM$22, MATCH(DQ86, $Z$3:$Z$22, 0), 1)), INDEX($B$24:$AM$43, MATCH(INDEX($A$3:$AM$22, MATCH(DQ86, $Z$3:$Z$22, 0), 1), $A$24:$A$43), DR$69)="A", LOWER(INDEX($A$3:$AM$22, MATCH(DQ86, $Z$3:$Z$22, 0), 1)), INDEX($B$24:$AM$43, MATCH(INDEX($A$3:$AM$22, MATCH(DQ86, $Z$3:$Z$22, 0), 1), $A$24:$A$43), DR$69)="BLANK", "BLANK,")</f>
        <v>WHU</v>
      </c>
      <c r="DU86" s="357"/>
      <c r="DV86" s="257" t="str" cm="1">
        <f t="array" ref="DV86">_xlfn.IFS(INDEX($B$24:$AM$43,MATCH($A40,$A$24:$A$43,0),DW$69)="A",LOWER($A40),INDEX($B$24:$AM$43,MATCH($A40,$A$24:$A$43,0),DW$69)="H",UPPER($A40),INDEX($B$24:$AM$43,MATCH($A40,$A$24:$A$43,0),DW$69)="BLANK","BLANK")</f>
        <v>TOT</v>
      </c>
      <c r="DW86" s="268" cm="1">
        <f t="array" ref="DW86">IFERROR(INDEX($B$47:$AM$66, MATCH(UPPER(DV86), $A$47:$A$66,0 ), DW$69), "BLANK")</f>
        <v>3.3272035437123395</v>
      </c>
      <c r="DX86" s="269" cm="1">
        <f t="array" ref="DX86">IFERROR(INDEX($B$47:$AM$66, MATCH(UPPER(DY86), $A$47:$A$66, 0), DW$69), "BLANK")</f>
        <v>2.5094770945457845</v>
      </c>
      <c r="DY86" s="359" t="str" cm="1">
        <f t="array" ref="DY86">_xlfn.IFS(INDEX($B$24:$AM$43, MATCH(INDEX($A$3:$AM$22, MATCH(DV86, $AA$3:$AA$22, 0), 1), $A$24:$A$43), DW$69)="H", UPPER(INDEX($A$3:$AM$22, MATCH(DV86, $AA$3:$AA$22, 0), 1)), INDEX($B$24:$AM$43, MATCH(INDEX($A$3:$AM$22, MATCH(DV86, $AA$3:$AA$22, 0), 1), $A$24:$A$43), DW$69)="A", LOWER(INDEX($A$3:$AM$22, MATCH(DV86, $AA$3:$AA$22, 0), 1)), INDEX($B$24:$AM$43, MATCH(INDEX($A$3:$AM$22, MATCH(DV86, $AA$3:$AA$22, 0), 1), $A$24:$A$43), DW$69)="BLANK", "BLANK,")</f>
        <v>bur</v>
      </c>
      <c r="DZ86" s="357"/>
      <c r="EA86" s="257" t="str" cm="1">
        <f t="array" ref="EA86">_xlfn.IFS(INDEX($B$24:$AM$43,MATCH($A40,$A$24:$A$43,0),EB$69)="A",LOWER($A40),INDEX($B$24:$AM$43,MATCH($A40,$A$24:$A$43,0),EB$69)="H",UPPER($A40),INDEX($B$24:$AM$43,MATCH($A40,$A$24:$A$43,0),EB$69)="BLANK","BLANK")</f>
        <v>TOT</v>
      </c>
      <c r="EB86" s="268" cm="1">
        <f t="array" ref="EB86">IFERROR(INDEX($B$47:$AM$66, MATCH(UPPER(EA86), $A$47:$A$66,0 ), EB$69), "BLANK")</f>
        <v>4.4499635872695897</v>
      </c>
      <c r="EC86" s="269" cm="1">
        <f t="array" ref="EC86">IFERROR(INDEX($B$47:$AM$66, MATCH(UPPER(ED86), $A$47:$A$66, 0), EB$69), "BLANK")</f>
        <v>2.3082280757166846</v>
      </c>
      <c r="ED86" s="359" t="str" cm="1">
        <f t="array" ref="ED86">_xlfn.IFS(INDEX($B$24:$AM$43, MATCH(INDEX($A$3:$AM$22, MATCH(EA86, $AB$3:$AB$22, 0), 1), $A$24:$A$43), EB$69)="H", UPPER(INDEX($A$3:$AM$22, MATCH(EA86, $AB$3:$AB$22, 0), 1)), INDEX($B$24:$AM$43, MATCH(INDEX($A$3:$AM$22, MATCH(EA86, $AB$3:$AB$22, 0), 1), $A$24:$A$43), EB$69)="A", LOWER(INDEX($A$3:$AM$22, MATCH(EA86, $AB$3:$AB$22, 0), 1)), INDEX($B$24:$AM$43, MATCH(INDEX($A$3:$AM$22, MATCH(EA86, $AB$3:$AB$22, 0), 1), $A$24:$A$43), EB$69)="BLANK", "BLANK,")</f>
        <v>cry</v>
      </c>
      <c r="EE86" s="357"/>
      <c r="EF86" s="257" t="str" cm="1">
        <f t="array" ref="EF86">_xlfn.IFS(INDEX($B$24:$AM$43,MATCH($A40,$A$24:$A$43,0),EG$69)="A",LOWER($A40),INDEX($B$24:$AM$43,MATCH($A40,$A$24:$A$43,0),EG$69)="H",UPPER($A40),INDEX($B$24:$AM$43,MATCH($A40,$A$24:$A$43,0),EG$69)="BLANK","BLANK")</f>
        <v>tot</v>
      </c>
      <c r="EG86" s="268" cm="1">
        <f t="array" ref="EG86">IFERROR(INDEX($B$47:$AM$66, MATCH(UPPER(EF86), $A$47:$A$66,0 ), EG$69), "BLANK")</f>
        <v>4.7796136980897312</v>
      </c>
      <c r="EH86" s="269" cm="1">
        <f t="array" ref="EH86">IFERROR(INDEX($B$47:$AM$66, MATCH(UPPER(EI86), $A$47:$A$66, 0), EG$69), "BLANK")</f>
        <v>3.6052192531968195</v>
      </c>
      <c r="EI86" s="359" t="str" cm="1">
        <f t="array" ref="EI86">_xlfn.IFS(INDEX($B$24:$AM$43, MATCH(INDEX($A$3:$AM$22, MATCH(EF86, $AC$3:$AC$22, 0), 1), $A$24:$A$43), EG$69)="H", UPPER(INDEX($A$3:$AM$22, MATCH(EF86, $AC$3:$AC$22, 0), 1)), INDEX($B$24:$AM$43, MATCH(INDEX($A$3:$AM$22, MATCH(EF86, $AC$3:$AC$22, 0), 1), $A$24:$A$43), EG$69)="A", LOWER(INDEX($A$3:$AM$22, MATCH(EF86, $AC$3:$AC$22, 0), 1)), INDEX($B$24:$AM$43, MATCH(INDEX($A$3:$AM$22, MATCH(EF86, $AC$3:$AC$22, 0), 1), $A$24:$A$43), EG$69)="BLANK", "BLANK,")</f>
        <v>ARS</v>
      </c>
      <c r="EJ86" s="357"/>
      <c r="EK86" s="257" t="str" cm="1">
        <f t="array" ref="EK86">_xlfn.IFS(INDEX($B$24:$AM$43,MATCH($A40,$A$24:$A$43,0),EL$69)="A",LOWER($A40),INDEX($B$24:$AM$43,MATCH($A40,$A$24:$A$43,0),EL$69)="H",UPPER($A40),INDEX($B$24:$AM$43,MATCH($A40,$A$24:$A$43,0),EL$69)="BLANK","BLANK")</f>
        <v>TOT</v>
      </c>
      <c r="EL86" s="268" cm="1">
        <f t="array" ref="EL86">IFERROR(INDEX($B$47:$AM$66, MATCH(UPPER(EK86), $A$47:$A$66,0 ), EL$69), "BLANK")</f>
        <v>2.2068186769520621</v>
      </c>
      <c r="EM86" s="269" cm="1">
        <f t="array" ref="EM86">IFERROR(INDEX($B$47:$AM$66, MATCH(UPPER(EN86), $A$47:$A$66, 0), EL$69), "BLANK")</f>
        <v>5.1079209809519943</v>
      </c>
      <c r="EN86" s="359" t="str" cm="1">
        <f t="array" ref="EN86">_xlfn.IFS(INDEX($B$24:$AM$43, MATCH(INDEX($A$3:$AM$22, MATCH(EK86, $AD$3:$AD$22, 0), 1), $A$24:$A$43), EL$69)="H", UPPER(INDEX($A$3:$AM$22, MATCH(EK86, $AD$3:$AD$22, 0), 1)), INDEX($B$24:$AM$43, MATCH(INDEX($A$3:$AM$22, MATCH(EK86, $AD$3:$AD$22, 0), 1), $A$24:$A$43), EL$69)="A", LOWER(INDEX($A$3:$AM$22, MATCH(EK86, $AD$3:$AD$22, 0), 1)), INDEX($B$24:$AM$43, MATCH(INDEX($A$3:$AM$22, MATCH(EK86, $AD$3:$AD$22, 0), 1), $A$24:$A$43), EL$69)="BLANK", "BLANK,")</f>
        <v>sou</v>
      </c>
      <c r="EO86" s="357"/>
      <c r="EP86" s="257" t="str" cm="1">
        <f t="array" ref="EP86">_xlfn.IFS(INDEX($B$24:$AM$43,MATCH($A40,$A$24:$A$43,0),EQ$69)="A",LOWER($A40),INDEX($B$24:$AM$43,MATCH($A40,$A$24:$A$43,0),EQ$69)="H",UPPER($A40),INDEX($B$24:$AM$43,MATCH($A40,$A$24:$A$43,0),EQ$69)="BLANK","BLANK")</f>
        <v>tot</v>
      </c>
      <c r="EQ86" s="268" cm="1">
        <f t="array" ref="EQ86">IFERROR(INDEX($B$47:$AM$66, MATCH(UPPER(EP86), $A$47:$A$66,0 ), EQ$69), "BLANK")</f>
        <v>5.0062333130853656</v>
      </c>
      <c r="ER86" s="269" cm="1">
        <f t="array" ref="ER86">IFERROR(INDEX($B$47:$AM$66, MATCH(UPPER(ES86), $A$47:$A$66, 0), EQ$69), "BLANK")</f>
        <v>2.7651245487135734</v>
      </c>
      <c r="ES86" s="359" t="str" cm="1">
        <f t="array" ref="ES86">_xlfn.IFS(INDEX($B$24:$AM$43, MATCH(INDEX($A$3:$AM$22, MATCH(EP86, $AE$3:$AE$22, 0), 1), $A$24:$A$43), EQ$69)="H", UPPER(INDEX($A$3:$AM$22, MATCH(EP86, $AE$3:$AE$22, 0), 1)), INDEX($B$24:$AM$43, MATCH(INDEX($A$3:$AM$22, MATCH(EP86, $AE$3:$AE$22, 0), 1), $A$24:$A$43), EQ$69)="A", LOWER(INDEX($A$3:$AM$22, MATCH(EP86, $AE$3:$AE$22, 0), 1)), INDEX($B$24:$AM$43, MATCH(INDEX($A$3:$AM$22, MATCH(EP86, $AE$3:$AE$22, 0), 1), $A$24:$A$43), EQ$69)="BLANK", "BLANK,")</f>
        <v>NEW</v>
      </c>
      <c r="ET86" s="357"/>
      <c r="EU86" s="257" t="str" cm="1">
        <f t="array" ref="EU86">_xlfn.IFS(INDEX($B$24:$AM$43,MATCH($A40,$A$24:$A$43,0),EV$69)="A",LOWER($A40),INDEX($B$24:$AM$43,MATCH($A40,$A$24:$A$43,0),EV$69)="H",UPPER($A40),INDEX($B$24:$AM$43,MATCH($A40,$A$24:$A$43,0),EV$69)="BLANK","BLANK")</f>
        <v>TOT</v>
      </c>
      <c r="EV86" s="268" cm="1">
        <f t="array" ref="EV86">IFERROR(INDEX($B$47:$AM$66, MATCH(UPPER(EU86), $A$47:$A$66,0 ), EV$69), "BLANK")</f>
        <v>1.8022352528441838</v>
      </c>
      <c r="EW86" s="269" cm="1">
        <f t="array" ref="EW86">IFERROR(INDEX($B$47:$AM$66, MATCH(UPPER(EX86), $A$47:$A$66, 0), EV$69), "BLANK")</f>
        <v>4.3679626983059761</v>
      </c>
      <c r="EX86" s="359" t="str" cm="1">
        <f t="array" ref="EX86">_xlfn.IFS(INDEX($B$24:$AM$43, MATCH(INDEX($A$3:$AM$22, MATCH(EU86, $AF$3:$AF$22, 0), 1), $A$24:$A$43), EV$69)="H", UPPER(INDEX($A$3:$AM$22, MATCH(EU86, $AF$3:$AF$22, 0), 1)), INDEX($B$24:$AM$43, MATCH(INDEX($A$3:$AM$22, MATCH(EU86, $AF$3:$AF$22, 0), 1), $A$24:$A$43), EV$69)="A", LOWER(INDEX($A$3:$AM$22, MATCH(EU86, $AF$3:$AF$22, 0), 1)), INDEX($B$24:$AM$43, MATCH(INDEX($A$3:$AM$22, MATCH(EU86, $AF$3:$AF$22, 0), 1), $A$24:$A$43), EV$69)="BLANK", "BLANK,")</f>
        <v>mun</v>
      </c>
      <c r="EY86" s="357"/>
      <c r="EZ86" s="257" t="str" cm="1">
        <f t="array" ref="EZ86">_xlfn.IFS(INDEX($B$24:$AM$43,MATCH($A40,$A$24:$A$43,0),FA$69)="A",LOWER($A40),INDEX($B$24:$AM$43,MATCH($A40,$A$24:$A$43,0),FA$69)="H",UPPER($A40),INDEX($B$24:$AM$43,MATCH($A40,$A$24:$A$43,0),FA$69)="BLANK","BLANK")</f>
        <v>tot</v>
      </c>
      <c r="FA86" s="268" cm="1">
        <f t="array" ref="FA86">IFERROR(INDEX($B$47:$AM$66, MATCH(UPPER(EZ86), $A$47:$A$66,0 ), FA$69), "BLANK")</f>
        <v>3.7736516814881744</v>
      </c>
      <c r="FB86" s="269" cm="1">
        <f t="array" ref="FB86">IFERROR(INDEX($B$47:$AM$66, MATCH(UPPER(FC86), $A$47:$A$66, 0), FA$69), "BLANK")</f>
        <v>3.7487291923168033</v>
      </c>
      <c r="FC86" s="359" t="str" cm="1">
        <f t="array" ref="FC86">_xlfn.IFS(INDEX($B$24:$AM$43, MATCH(INDEX($A$3:$AM$22, MATCH(EZ86, $AG$3:$AG$22, 0), 1), $A$24:$A$43), FA$69)="H", UPPER(INDEX($A$3:$AM$22, MATCH(EZ86, $AG$3:$AG$22, 0), 1)), INDEX($B$24:$AM$43, MATCH(INDEX($A$3:$AM$22, MATCH(EZ86, $AG$3:$AG$22, 0), 1), $A$24:$A$43), FA$69)="A", LOWER(INDEX($A$3:$AM$22, MATCH(EZ86, $AG$3:$AG$22, 0), 1)), INDEX($B$24:$AM$43, MATCH(INDEX($A$3:$AM$22, MATCH(EZ86, $AG$3:$AG$22, 0), 1), $A$24:$A$43), FA$69)="BLANK", "BLANK,")</f>
        <v>EVE</v>
      </c>
      <c r="FD86" s="357"/>
      <c r="FE86" s="257" t="str" cm="1">
        <f t="array" ref="FE86">_xlfn.IFS(INDEX($B$24:$AM$43,MATCH($A40,$A$24:$A$43,0),FF$69)="A",LOWER($A40),INDEX($B$24:$AM$43,MATCH($A40,$A$24:$A$43,0),FF$69)="H",UPPER($A40),INDEX($B$24:$AM$43,MATCH($A40,$A$24:$A$43,0),FF$69)="BLANK","BLANK")</f>
        <v>tot</v>
      </c>
      <c r="FF86" s="268" cm="1">
        <f t="array" ref="FF86">IFERROR(INDEX($B$47:$AM$66, MATCH(UPPER(FE86), $A$47:$A$66,0 ), FF$69), "BLANK")</f>
        <v>5.3277345350266261</v>
      </c>
      <c r="FG86" s="269" cm="1">
        <f t="array" ref="FG86">IFERROR(INDEX($B$47:$AM$66, MATCH(UPPER(FH86), $A$47:$A$66, 0), FF$69), "BLANK")</f>
        <v>1.6487420136115052</v>
      </c>
      <c r="FH86" s="359" t="str" cm="1">
        <f t="array" ref="FH86">_xlfn.IFS(INDEX($B$24:$AM$43, MATCH(INDEX($A$3:$AM$22, MATCH(FE86, $AH$3:$AH$22, 0), 1), $A$24:$A$43), FF$69)="H", UPPER(INDEX($A$3:$AM$22, MATCH(FE86, $AH$3:$AH$22, 0), 1)), INDEX($B$24:$AM$43, MATCH(INDEX($A$3:$AM$22, MATCH(FE86, $AH$3:$AH$22, 0), 1), $A$24:$A$43), FF$69)="A", LOWER(INDEX($A$3:$AM$22, MATCH(FE86, $AH$3:$AH$22, 0), 1)), INDEX($B$24:$AM$43, MATCH(INDEX($A$3:$AM$22, MATCH(FE86, $AH$3:$AH$22, 0), 1), $A$24:$A$43), FF$69)="BLANK", "BLANK,")</f>
        <v>FUL</v>
      </c>
      <c r="FI86" s="357"/>
      <c r="FJ86" s="257" t="str" cm="1">
        <f t="array" ref="FJ86">_xlfn.IFS(INDEX($B$24:$AM$43,MATCH($A40,$A$24:$A$43,0),FK$69)="A",LOWER($A40),INDEX($B$24:$AM$43,MATCH($A40,$A$24:$A$43,0),FK$69)="H",UPPER($A40),INDEX($B$24:$AM$43,MATCH($A40,$A$24:$A$43,0),FK$69)="BLANK","BLANK")</f>
        <v>TOT</v>
      </c>
      <c r="FK86" s="268" cm="1">
        <f t="array" ref="FK86">IFERROR(INDEX($B$47:$AM$66, MATCH(UPPER(FJ86), $A$47:$A$66,0 ), FK$69), "BLANK")</f>
        <v>4.2910363162956768</v>
      </c>
      <c r="FL86" s="269" cm="1">
        <f t="array" ref="FL86">IFERROR(INDEX($B$47:$AM$66, MATCH(UPPER(FM86), $A$47:$A$66, 0), FK$69), "BLANK")</f>
        <v>2.3744929965506563</v>
      </c>
      <c r="FM86" s="359" t="str" cm="1">
        <f t="array" ref="FM86">_xlfn.IFS(INDEX($B$24:$AM$43, MATCH(INDEX($A$3:$AM$22, MATCH(FJ86, $AI$3:$AI$22, 0), 1), $A$24:$A$43), FK$69)="H", UPPER(INDEX($A$3:$AM$22, MATCH(FJ86, $AI$3:$AI$22, 0), 1)), INDEX($B$24:$AM$43, MATCH(INDEX($A$3:$AM$22, MATCH(FJ86, $AI$3:$AI$22, 0), 1), $A$24:$A$43), FK$69)="A", LOWER(INDEX($A$3:$AM$22, MATCH(FJ86, $AI$3:$AI$22, 0), 1)), INDEX($B$24:$AM$43, MATCH(INDEX($A$3:$AM$22, MATCH(FJ86, $AI$3:$AI$22, 0), 1), $A$24:$A$43), FK$69)="BLANK", "BLANK,")</f>
        <v>shu</v>
      </c>
      <c r="FN86" s="357"/>
      <c r="FO86" s="257" t="str" cm="1">
        <f t="array" ref="FO86">_xlfn.IFS(INDEX($B$24:$AM$43,MATCH($A40,$A$24:$A$43,0),FP$69)="A",LOWER($A40),INDEX($B$24:$AM$43,MATCH($A40,$A$24:$A$43,0),FP$69)="H",UPPER($A40),INDEX($B$24:$AM$43,MATCH($A40,$A$24:$A$43,0),FP$69)="BLANK","BLANK")</f>
        <v>tot</v>
      </c>
      <c r="FP86" s="268" cm="1">
        <f t="array" ref="FP86">IFERROR(INDEX($B$47:$AM$66, MATCH(UPPER(FO86), $A$47:$A$66,0 ), FP$69), "BLANK")</f>
        <v>5.3277345350266261</v>
      </c>
      <c r="FQ86" s="269" cm="1">
        <f t="array" ref="FQ86">IFERROR(INDEX($B$47:$AM$66, MATCH(UPPER(FR86), $A$47:$A$66, 0), FP$69), "BLANK")</f>
        <v>1.6487420136115052</v>
      </c>
      <c r="FR86" s="359" t="str" cm="1">
        <f t="array" ref="FR86">_xlfn.IFS(INDEX($B$24:$AM$43, MATCH(INDEX($A$3:$AM$22, MATCH(FO86, $AJ$3:$AJ$22, 0), 1), $A$24:$A$43), FP$69)="H", UPPER(INDEX($A$3:$AM$22, MATCH(FO86, $AJ$3:$AJ$22, 0), 1)), INDEX($B$24:$AM$43, MATCH(INDEX($A$3:$AM$22, MATCH(FO86, $AJ$3:$AJ$22, 0), 1), $A$24:$A$43), FP$69)="A", LOWER(INDEX($A$3:$AM$22, MATCH(FO86, $AJ$3:$AJ$22, 0), 1)), INDEX($B$24:$AM$43, MATCH(INDEX($A$3:$AM$22, MATCH(FO86, $AJ$3:$AJ$22, 0), 1), $A$24:$A$43), FP$69)="BLANK", "BLANK,")</f>
        <v>LEE</v>
      </c>
      <c r="FS86" s="357"/>
      <c r="FT86" s="257" t="str" cm="1">
        <f t="array" ref="FT86">_xlfn.IFS(INDEX($B$24:$AM$43,MATCH($A40,$A$24:$A$43,0),FU$69)="A",LOWER($A40),INDEX($B$24:$AM$43,MATCH($A40,$A$24:$A$43,0),FU$69)="H",UPPER($A40),INDEX($B$24:$AM$43,MATCH($A40,$A$24:$A$43,0),FU$69)="BLANK","BLANK")</f>
        <v>TOT</v>
      </c>
      <c r="FU86" s="268" cm="1">
        <f t="array" ref="FU86">IFERROR(INDEX($B$47:$AM$66, MATCH(UPPER(FT86), $A$47:$A$66,0 ), FU$69), "BLANK")</f>
        <v>2.1078774887066483</v>
      </c>
      <c r="FV86" s="269" cm="1">
        <f t="array" ref="FV86">IFERROR(INDEX($B$47:$AM$66, MATCH(UPPER(FW86), $A$47:$A$66, 0), FU$69), "BLANK")</f>
        <v>3.1365395861413319</v>
      </c>
      <c r="FW86" s="359" t="str" cm="1">
        <f t="array" ref="FW86">_xlfn.IFS(INDEX($B$24:$AM$43, MATCH(INDEX($A$3:$AM$22, MATCH(FT86, $AK$3:$AK$22, 0), 1), $A$24:$A$43), FU$69)="H", UPPER(INDEX($A$3:$AM$22, MATCH(FT86, $AK$3:$AK$22, 0), 1)), INDEX($B$24:$AM$43, MATCH(INDEX($A$3:$AM$22, MATCH(FT86, $AK$3:$AK$22, 0), 1), $A$24:$A$43), FU$69)="A", LOWER(INDEX($A$3:$AM$22, MATCH(FT86, $AK$3:$AK$22, 0), 1)), INDEX($B$24:$AM$43, MATCH(INDEX($A$3:$AM$22, MATCH(FT86, $AK$3:$AK$22, 0), 1), $A$24:$A$43), FU$69)="BLANK", "BLANK,")</f>
        <v>wol</v>
      </c>
      <c r="FX86" s="357"/>
      <c r="FY86" s="257" t="str" cm="1">
        <f t="array" ref="FY86">_xlfn.IFS(INDEX($B$24:$AM$43,MATCH($A40,$A$24:$A$43,0),FZ$69)="A",LOWER($A40),INDEX($B$24:$AM$43,MATCH($A40,$A$24:$A$43,0),FZ$69)="H",UPPER($A40),INDEX($B$24:$AM$43,MATCH($A40,$A$24:$A$43,0),FZ$69)="BLANK","BLANK")</f>
        <v>TOT</v>
      </c>
      <c r="FZ86" s="268" cm="1">
        <f t="array" ref="FZ86">IFERROR(INDEX($B$47:$AM$66, MATCH(UPPER(FY86), $A$47:$A$66,0 ), FZ$69), "BLANK")</f>
        <v>3.0546360217698036</v>
      </c>
      <c r="GA86" s="269" cm="1">
        <f t="array" ref="GA86">IFERROR(INDEX($B$47:$AM$66, MATCH(UPPER(GB86), $A$47:$A$66, 0), FZ$69), "BLANK")</f>
        <v>2.667163063567366</v>
      </c>
      <c r="GB86" s="359" t="str" cm="1">
        <f t="array" ref="GB86">_xlfn.IFS(INDEX($B$24:$AM$43, MATCH(INDEX($A$3:$AM$22, MATCH(FY86, $AL$3:$AL$22, 0), 1), $A$24:$A$43), FZ$69)="H", UPPER(INDEX($A$3:$AM$22, MATCH(FY86, $AL$3:$AL$22, 0), 1)), INDEX($B$24:$AM$43, MATCH(INDEX($A$3:$AM$22, MATCH(FY86, $AL$3:$AL$22, 0), 1), $A$24:$A$43), FZ$69)="A", LOWER(INDEX($A$3:$AM$22, MATCH(FY86, $AL$3:$AL$22, 0), 1)), INDEX($B$24:$AM$43, MATCH(INDEX($A$3:$AM$22, MATCH(FY86, $AL$3:$AL$22, 0), 1), $A$24:$A$43), FZ$69)="BLANK", "BLANK,")</f>
        <v>avl</v>
      </c>
      <c r="GC86" s="357"/>
      <c r="GD86" s="257" t="str" cm="1">
        <f t="array" ref="GD86">_xlfn.IFS(INDEX($B$24:$AM$43,MATCH($A40,$A$24:$A$43,0),GE$69)="A",LOWER($A40),INDEX($B$24:$AM$43,MATCH($A40,$A$24:$A$43,0),GE$69)="H",UPPER($A40),INDEX($B$24:$AM$43,MATCH($A40,$A$24:$A$43,0),GE$69)="BLANK","BLANK")</f>
        <v>tot</v>
      </c>
      <c r="GE86" s="268" cm="1">
        <f t="array" ref="GE86">IFERROR(INDEX($B$47:$AM$66, MATCH(UPPER(GD86), $A$47:$A$66,0 ), GE$69), "BLANK")</f>
        <v>3.6044879854214633</v>
      </c>
      <c r="GF86" s="269" cm="1">
        <f t="array" ref="GF86">IFERROR(INDEX($B$47:$AM$66, MATCH(UPPER(GG86), $A$47:$A$66, 0), GE$69), "BLANK")</f>
        <v>3.7612083174576711</v>
      </c>
      <c r="GG86" s="359" t="str" cm="1">
        <f t="array" ref="GG86">_xlfn.IFS(INDEX($B$24:$AM$43, MATCH(INDEX($A$3:$AM$22, MATCH(GD86, $AM$3:$AM$22, 0), 1), $A$24:$A$43), GE$69)="H", UPPER(INDEX($A$3:$AM$22, MATCH(GD86, $AM$3:$AM$22, 0), 1)), INDEX($B$24:$AM$43, MATCH(INDEX($A$3:$AM$22, MATCH(GD86, $AM$3:$AM$22, 0), 1), $A$24:$A$43), GE$69)="A", LOWER(INDEX($A$3:$AM$22, MATCH(GD86, $AM$3:$AM$22, 0), 1)), INDEX($B$24:$AM$43, MATCH(INDEX($A$3:$AM$22, MATCH(GD86, $AM$3:$AM$22, 0), 1), $A$24:$A$43), GE$69)="BLANK", "BLANK,")</f>
        <v>LEI</v>
      </c>
    </row>
    <row r="87" spans="1:189" hidden="1">
      <c r="A87" s="257" t="str" cm="1">
        <f t="array" ref="A87">_xlfn.IFS(INDEX($B$24:$AM$43,MATCH($A41,$A$24:$A$43,0),B$69)="A",LOWER($A41),INDEX($B$24:$AM$43,MATCH($A41,$A$24:$A$43,0),B$69)="H",UPPER($A41),INDEX($B$24:$AM$43,MATCH($A41,$A$24:$A$43,0),B$69)="BLANK","BLANK")</f>
        <v>WBA</v>
      </c>
      <c r="B87" s="268" cm="1">
        <f t="array" ref="B87">IFERROR(INDEX($B$47:$AM$66, MATCH(UPPER(A87), $A$47:$A$66,0 ), B$69), "BLANK")</f>
        <v>1.6756602505684277</v>
      </c>
      <c r="C87" s="269" cm="1">
        <f t="array" ref="C87">IFERROR(INDEX($B$47:$AM$66, MATCH(UPPER(D87), $A$47:$A$66, 0), B$69), "BLANK")</f>
        <v>6.1020073740270364</v>
      </c>
      <c r="D87" s="359" t="str" cm="1">
        <f t="array" ref="D87">_xlfn.IFS(INDEX($B$24:$AM$43, MATCH(INDEX($A$3:$AM$22, MATCH(A87, $B$3:$B$22, 0), 1), $A$24:$A$43), B$69)="H", UPPER(INDEX($A$3:$AM$22, MATCH(A87, $B$3:$B$22, 0), 1)), INDEX($B$24:$AM$43, MATCH(INDEX($A$3:$AM$22, MATCH(A87, $B$3:$B$22, 0), 1), $A$24:$A$43), B$69)="A", LOWER(INDEX($A$3:$AM$22, MATCH(A87, $B$3:$B$22, 0), 1)), INDEX($B$24:$AM$43, MATCH(INDEX($A$3:$AM$22, MATCH(A87, $B$3:$B$22, 0), 1), $A$24:$A$43), B$69)="BLANK", "BLANK,")</f>
        <v>lei</v>
      </c>
      <c r="E87" s="357"/>
      <c r="F87" s="257" t="str" cm="1">
        <f t="array" ref="F87">_xlfn.IFS(INDEX($B$24:$AM$43,MATCH($A41,$A$24:$A$43,0),G$69)="A",LOWER($A41),INDEX($B$24:$AM$43,MATCH($A41,$A$24:$A$43,0),G$69)="H",UPPER($A41),INDEX($B$24:$AM$43,MATCH($A41,$A$24:$A$43,0),G$69)="BLANK","BLANK")</f>
        <v>wba</v>
      </c>
      <c r="G87" s="268" cm="1">
        <f t="array" ref="G87">IFERROR(INDEX($B$47:$AM$66, MATCH(UPPER(F87), $A$47:$A$66,0 ), G$69), "BLANK")</f>
        <v>2.1832337755876221</v>
      </c>
      <c r="H87" s="269" cm="1">
        <f t="array" ref="H87">IFERROR(INDEX($B$47:$AM$66, MATCH(UPPER(I87), $A$47:$A$66, 0), G$69), "BLANK")</f>
        <v>6.7749210645015792</v>
      </c>
      <c r="I87" s="359" t="str" cm="1">
        <f t="array" ref="I87">_xlfn.IFS(INDEX($B$24:$AM$43, MATCH(INDEX($A$3:$AM$22, MATCH(F87, $C$3:$C$22, 0), 1), $A$24:$A$43), G$69)="H", UPPER(INDEX($A$3:$AM$22, MATCH(F87, $C$3:$C$22, 0), 1)), INDEX($B$24:$AM$43, MATCH(INDEX($A$3:$AM$22, MATCH(F87, $C$3:$C$22, 0), 1), $A$24:$A$43), G$69)="A", LOWER(INDEX($A$3:$AM$22, MATCH(F87, $C$3:$C$22, 0), 1)), INDEX($B$24:$AM$43, MATCH(INDEX($A$3:$AM$22, MATCH(F87, $C$3:$C$22, 0), 1), $A$24:$A$43), G$69)="BLANK", "BLANK,")</f>
        <v>EVE</v>
      </c>
      <c r="J87" s="357"/>
      <c r="K87" s="257" t="str" cm="1">
        <f t="array" ref="K87">_xlfn.IFS(INDEX($B$24:$AM$43,MATCH($A41,$A$24:$A$43,0),L$69)="A",LOWER($A41),INDEX($B$24:$AM$43,MATCH($A41,$A$24:$A$43,0),L$69)="H",UPPER($A41),INDEX($B$24:$AM$43,MATCH($A41,$A$24:$A$43,0),L$69)="BLANK","BLANK")</f>
        <v>WBA</v>
      </c>
      <c r="L87" s="268" cm="1">
        <f t="array" ref="L87">IFERROR(INDEX($B$47:$AM$66, MATCH(UPPER(K87), $A$47:$A$66,0 ), L$69), "BLANK")</f>
        <v>2.0839429512145422</v>
      </c>
      <c r="M87" s="269" cm="1">
        <f t="array" ref="M87">IFERROR(INDEX($B$47:$AM$66, MATCH(UPPER(N87), $A$47:$A$66, 0), L$69), "BLANK")</f>
        <v>6.3342892257271606</v>
      </c>
      <c r="N87" s="359" t="str" cm="1">
        <f t="array" ref="N87">_xlfn.IFS(INDEX($B$24:$AM$43, MATCH(INDEX($A$3:$AM$22, MATCH(K87, $D$3:$D$22, 0), 1), $A$24:$A$43), L$69)="H", UPPER(INDEX($A$3:$AM$22, MATCH(K87, $D$3:$D$22, 0), 1)), INDEX($B$24:$AM$43, MATCH(INDEX($A$3:$AM$22, MATCH(K87, $D$3:$D$22, 0), 1), $A$24:$A$43), L$69)="A", LOWER(INDEX($A$3:$AM$22, MATCH(K87, $D$3:$D$22, 0), 1)), INDEX($B$24:$AM$43, MATCH(INDEX($A$3:$AM$22, MATCH(K87, $D$3:$D$22, 0), 1), $A$24:$A$43), L$69)="BLANK", "BLANK,")</f>
        <v>che</v>
      </c>
      <c r="O87" s="357"/>
      <c r="P87" s="257" t="str" cm="1">
        <f t="array" ref="P87">_xlfn.IFS(INDEX($B$24:$AM$43,MATCH($A41,$A$24:$A$43,0),Q$69)="A",LOWER($A41),INDEX($B$24:$AM$43,MATCH($A41,$A$24:$A$43,0),Q$69)="H",UPPER($A41),INDEX($B$24:$AM$43,MATCH($A41,$A$24:$A$43,0),Q$69)="BLANK","BLANK")</f>
        <v>wba</v>
      </c>
      <c r="Q87" s="268" cm="1">
        <f t="array" ref="Q87">IFERROR(INDEX($B$47:$AM$66, MATCH(UPPER(P87), $A$47:$A$66,0 ), Q$69), "BLANK")</f>
        <v>2.2548685899991474</v>
      </c>
      <c r="R87" s="269" cm="1">
        <f t="array" ref="R87">IFERROR(INDEX($B$47:$AM$66, MATCH(UPPER(S87), $A$47:$A$66, 0), Q$69), "BLANK")</f>
        <v>5.7036535859269293</v>
      </c>
      <c r="S87" s="359" t="str" cm="1">
        <f t="array" ref="S87">_xlfn.IFS(INDEX($B$24:$AM$43, MATCH(INDEX($A$3:$AM$22, MATCH(P87, $E$3:$E$22, 0), 1), $A$24:$A$43), Q$69)="H", UPPER(INDEX($A$3:$AM$22, MATCH(P87, $E$3:$E$22, 0), 1)), INDEX($B$24:$AM$43, MATCH(INDEX($A$3:$AM$22, MATCH(P87, $E$3:$E$22, 0), 1), $A$24:$A$43), Q$69)="A", LOWER(INDEX($A$3:$AM$22, MATCH(P87, $E$3:$E$22, 0), 1)), INDEX($B$24:$AM$43, MATCH(INDEX($A$3:$AM$22, MATCH(P87, $E$3:$E$22, 0), 1), $A$24:$A$43), Q$69)="BLANK", "BLANK,")</f>
        <v>SOU</v>
      </c>
      <c r="T87" s="357"/>
      <c r="U87" s="257" t="str" cm="1">
        <f t="array" ref="U87">_xlfn.IFS(INDEX($B$24:$AM$43,MATCH($A41,$A$24:$A$43,0),V$69)="A",LOWER($A41),INDEX($B$24:$AM$43,MATCH($A41,$A$24:$A$43,0),V$69)="H",UPPER($A41),INDEX($B$24:$AM$43,MATCH($A41,$A$24:$A$43,0),V$69)="BLANK","BLANK")</f>
        <v>WBA</v>
      </c>
      <c r="V87" s="268" cm="1">
        <f t="array" ref="V87">IFERROR(INDEX($B$47:$AM$66, MATCH(UPPER(U87), $A$47:$A$66,0 ), V$69), "BLANK")</f>
        <v>1.8947850525658376</v>
      </c>
      <c r="W87" s="269" cm="1">
        <f t="array" ref="W87">IFERROR(INDEX($B$47:$AM$66, MATCH(UPPER(X87), $A$47:$A$66, 0), V$69), "BLANK")</f>
        <v>3.3510856206472757</v>
      </c>
      <c r="X87" s="359" t="str" cm="1">
        <f t="array" ref="X87">_xlfn.IFS(INDEX($B$24:$AM$43, MATCH(INDEX($A$3:$AM$22, MATCH(U87, $F$3:$F$22, 0), 1), $A$24:$A$43), V$69)="H", UPPER(INDEX($A$3:$AM$22, MATCH(U87, $F$3:$F$22, 0), 1)), INDEX($B$24:$AM$43, MATCH(INDEX($A$3:$AM$22, MATCH(U87, $F$3:$F$22, 0), 1), $A$24:$A$43), V$69)="A", LOWER(INDEX($A$3:$AM$22, MATCH(U87, $F$3:$F$22, 0), 1)), INDEX($B$24:$AM$43, MATCH(INDEX($A$3:$AM$22, MATCH(U87, $F$3:$F$22, 0), 1), $A$24:$A$43), V$69)="BLANK", "BLANK,")</f>
        <v>bur</v>
      </c>
      <c r="Y87" s="357"/>
      <c r="Z87" s="257" t="str" cm="1">
        <f t="array" ref="Z87">_xlfn.IFS(INDEX($B$24:$AM$43,MATCH($A41,$A$24:$A$43,0),AA$69)="A",LOWER($A41),INDEX($B$24:$AM$43,MATCH($A41,$A$24:$A$43,0),AA$69)="H",UPPER($A41),INDEX($B$24:$AM$43,MATCH($A41,$A$24:$A$43,0),AA$69)="BLANK","BLANK")</f>
        <v>wba</v>
      </c>
      <c r="AA87" s="268" cm="1">
        <f t="array" ref="AA87">IFERROR(INDEX($B$47:$AM$66, MATCH(UPPER(Z87), $A$47:$A$66,0 ), AA$69), "BLANK")</f>
        <v>2.2548685899991474</v>
      </c>
      <c r="AB87" s="269" cm="1">
        <f t="array" ref="AB87">IFERROR(INDEX($B$47:$AM$66, MATCH(UPPER(AC87), $A$47:$A$66, 0), AA$69), "BLANK")</f>
        <v>4.6847090663058184</v>
      </c>
      <c r="AC87" s="359" t="str" cm="1">
        <f t="array" ref="AC87">_xlfn.IFS(INDEX($B$24:$AM$43, MATCH(INDEX($A$3:$AM$22, MATCH(Z87, $G$3:$G$22, 0), 1), $A$24:$A$43), AA$69)="H", UPPER(INDEX($A$3:$AM$22, MATCH(Z87, $G$3:$G$22, 0), 1)), INDEX($B$24:$AM$43, MATCH(INDEX($A$3:$AM$22, MATCH(Z87, $G$3:$G$22, 0), 1), $A$24:$A$43), AA$69)="A", LOWER(INDEX($A$3:$AM$22, MATCH(Z87, $G$3:$G$22, 0), 1)), INDEX($B$24:$AM$43, MATCH(INDEX($A$3:$AM$22, MATCH(Z87, $G$3:$G$22, 0), 1), $A$24:$A$43), AA$69)="BLANK", "BLANK,")</f>
        <v>BHA</v>
      </c>
      <c r="AD87" s="357"/>
      <c r="AE87" s="257" t="str" cm="1">
        <f t="array" ref="AE87">_xlfn.IFS(INDEX($B$24:$AM$43,MATCH($A41,$A$24:$A$43,0),AF$69)="A",LOWER($A41),INDEX($B$24:$AM$43,MATCH($A41,$A$24:$A$43,0),AF$69)="H",UPPER($A41),INDEX($B$24:$AM$43,MATCH($A41,$A$24:$A$43,0),AF$69)="BLANK","BLANK")</f>
        <v>wba</v>
      </c>
      <c r="AF87" s="268" cm="1">
        <f t="array" ref="AF87">IFERROR(INDEX($B$47:$AM$66, MATCH(UPPER(AE87), $A$47:$A$66,0 ), AF$69), "BLANK")</f>
        <v>3.0823433019254396</v>
      </c>
      <c r="AG87" s="269" cm="1">
        <f t="array" ref="AG87">IFERROR(INDEX($B$47:$AM$66, MATCH(UPPER(AH87), $A$47:$A$66, 0), AF$69), "BLANK")</f>
        <v>2.9797023004059544</v>
      </c>
      <c r="AH87" s="359" t="str" cm="1">
        <f t="array" ref="AH87">_xlfn.IFS(INDEX($B$24:$AM$43, MATCH(INDEX($A$3:$AM$22, MATCH(AE87, $H$3:$H$22, 0), 1), $A$24:$A$43), AF$69)="H", UPPER(INDEX($A$3:$AM$22, MATCH(AE87, $H$3:$H$22, 0), 1)), INDEX($B$24:$AM$43, MATCH(INDEX($A$3:$AM$22, MATCH(AE87, $H$3:$H$22, 0), 1), $A$24:$A$43), AF$69)="A", LOWER(INDEX($A$3:$AM$22, MATCH(AE87, $H$3:$H$22, 0), 1)), INDEX($B$24:$AM$43, MATCH(INDEX($A$3:$AM$22, MATCH(AE87, $H$3:$H$22, 0), 1), $A$24:$A$43), AF$69)="BLANK", "BLANK,")</f>
        <v>FUL</v>
      </c>
      <c r="AI87" s="357"/>
      <c r="AJ87" s="257" t="str" cm="1">
        <f t="array" ref="AJ87">_xlfn.IFS(INDEX($B$24:$AM$43,MATCH($A41,$A$24:$A$43,0),AK$69)="A",LOWER($A41),INDEX($B$24:$AM$43,MATCH($A41,$A$24:$A$43,0),AK$69)="H",UPPER($A41),INDEX($B$24:$AM$43,MATCH($A41,$A$24:$A$43,0),AK$69)="BLANK","BLANK")</f>
        <v>WBA</v>
      </c>
      <c r="AK87" s="268" cm="1">
        <f t="array" ref="AK87">IFERROR(INDEX($B$47:$AM$66, MATCH(UPPER(AJ87), $A$47:$A$66,0 ), AK$69), "BLANK")</f>
        <v>1.6487420136115052</v>
      </c>
      <c r="AL87" s="269" cm="1">
        <f t="array" ref="AL87">IFERROR(INDEX($B$47:$AM$66, MATCH(UPPER(AM87), $A$47:$A$66, 0), AK$69), "BLANK")</f>
        <v>5.3277345350266261</v>
      </c>
      <c r="AM87" s="359" t="str" cm="1">
        <f t="array" ref="AM87">_xlfn.IFS(INDEX($B$24:$AM$43, MATCH(INDEX($A$3:$AM$22, MATCH(AJ87, $I$3:$I$22, 0), 1), $A$24:$A$43), AK$69)="H", UPPER(INDEX($A$3:$AM$22, MATCH(AJ87, $I$3:$I$22, 0), 1)), INDEX($B$24:$AM$43, MATCH(INDEX($A$3:$AM$22, MATCH(AJ87, $I$3:$I$22, 0), 1), $A$24:$A$43), AK$69)="A", LOWER(INDEX($A$3:$AM$22, MATCH(AJ87, $I$3:$I$22, 0), 1)), INDEX($B$24:$AM$43, MATCH(INDEX($A$3:$AM$22, MATCH(AJ87, $I$3:$I$22, 0), 1), $A$24:$A$43), AK$69)="BLANK", "BLANK,")</f>
        <v>tot</v>
      </c>
      <c r="AN87" s="357"/>
      <c r="AO87" s="257" t="str" cm="1">
        <f t="array" ref="AO87">_xlfn.IFS(INDEX($B$24:$AM$43,MATCH($A41,$A$24:$A$43,0),AP$69)="A",LOWER($A41),INDEX($B$24:$AM$43,MATCH($A41,$A$24:$A$43,0),AP$69)="H",UPPER($A41),INDEX($B$24:$AM$43,MATCH($A41,$A$24:$A$43,0),AP$69)="BLANK","BLANK")</f>
        <v>wba</v>
      </c>
      <c r="AP87" s="268" cm="1">
        <f t="array" ref="AP87">IFERROR(INDEX($B$47:$AM$66, MATCH(UPPER(AO87), $A$47:$A$66,0 ), AP$69), "BLANK")</f>
        <v>1.6659938177349074</v>
      </c>
      <c r="AQ87" s="269" cm="1">
        <f t="array" ref="AQ87">IFERROR(INDEX($B$47:$AM$66, MATCH(UPPER(AR87), $A$47:$A$66, 0), AP$69), "BLANK")</f>
        <v>8.2092918358141631</v>
      </c>
      <c r="AR87" s="359" t="str" cm="1">
        <f t="array" ref="AR87">_xlfn.IFS(INDEX($B$24:$AM$43, MATCH(INDEX($A$3:$AM$22, MATCH(AO87, $J$3:$J$22, 0), 1), $A$24:$A$43), AP$69)="H", UPPER(INDEX($A$3:$AM$22, MATCH(AO87, $J$3:$J$22, 0), 1)), INDEX($B$24:$AM$43, MATCH(INDEX($A$3:$AM$22, MATCH(AO87, $J$3:$J$22, 0), 1), $A$24:$A$43), AP$69)="A", LOWER(INDEX($A$3:$AM$22, MATCH(AO87, $J$3:$J$22, 0), 1)), INDEX($B$24:$AM$43, MATCH(INDEX($A$3:$AM$22, MATCH(AO87, $J$3:$J$22, 0), 1), $A$24:$A$43), AP$69)="BLANK", "BLANK,")</f>
        <v>MUN</v>
      </c>
      <c r="AS87" s="357"/>
      <c r="AT87" s="257" t="str" cm="1">
        <f t="array" ref="AT87">_xlfn.IFS(INDEX($B$24:$AM$43,MATCH($A41,$A$24:$A$43,0),AU$69)="A",LOWER($A41),INDEX($B$24:$AM$43,MATCH($A41,$A$24:$A$43,0),AU$69)="H",UPPER($A41),INDEX($B$24:$AM$43,MATCH($A41,$A$24:$A$43,0),AU$69)="BLANK","BLANK")</f>
        <v>WBA</v>
      </c>
      <c r="AU87" s="268" cm="1">
        <f t="array" ref="AU87">IFERROR(INDEX($B$47:$AM$66, MATCH(UPPER(AT87), $A$47:$A$66,0 ), AU$69), "BLANK")</f>
        <v>2.4436711987456241</v>
      </c>
      <c r="AV87" s="269" cm="1">
        <f t="array" ref="AV87">IFERROR(INDEX($B$47:$AM$66, MATCH(UPPER(AW87), $A$47:$A$66, 0), AU$69), "BLANK")</f>
        <v>3.1708316263826295</v>
      </c>
      <c r="AW87" s="359" t="str" cm="1">
        <f t="array" ref="AW87">_xlfn.IFS(INDEX($B$24:$AM$43, MATCH(INDEX($A$3:$AM$22, MATCH(AT87, $K$3:$K$22, 0), 1), $A$24:$A$43), AU$69)="H", UPPER(INDEX($A$3:$AM$22, MATCH(AT87, $K$3:$K$22, 0), 1)), INDEX($B$24:$AM$43, MATCH(INDEX($A$3:$AM$22, MATCH(AT87, $K$3:$K$22, 0), 1), $A$24:$A$43), AU$69)="A", LOWER(INDEX($A$3:$AM$22, MATCH(AT87, $K$3:$K$22, 0), 1)), INDEX($B$24:$AM$43, MATCH(INDEX($A$3:$AM$22, MATCH(AT87, $K$3:$K$22, 0), 1), $A$24:$A$43), AU$69)="BLANK", "BLANK,")</f>
        <v>shu</v>
      </c>
      <c r="AX87" s="357"/>
      <c r="AY87" s="257" t="str" cm="1">
        <f t="array" ref="AY87">_xlfn.IFS(INDEX($B$24:$AM$43,MATCH($A41,$A$24:$A$43,0),AZ$69)="A",LOWER($A41),INDEX($B$24:$AM$43,MATCH($A41,$A$24:$A$43,0),AZ$69)="H",UPPER($A41),INDEX($B$24:$AM$43,MATCH($A41,$A$24:$A$43,0),AZ$69)="BLANK","BLANK")</f>
        <v>WBA</v>
      </c>
      <c r="AZ87" s="268" cm="1">
        <f t="array" ref="AZ87">IFERROR(INDEX($B$47:$AM$66, MATCH(UPPER(AY87), $A$47:$A$66,0 ), AZ$69), "BLANK")</f>
        <v>2.5341775394399062</v>
      </c>
      <c r="BA87" s="269" cm="1">
        <f t="array" ref="BA87">IFERROR(INDEX($B$47:$AM$66, MATCH(UPPER(BB87), $A$47:$A$66, 0), AZ$69), "BLANK")</f>
        <v>3.0823433019254396</v>
      </c>
      <c r="BB87" s="359" t="str" cm="1">
        <f t="array" ref="BB87">_xlfn.IFS(INDEX($B$24:$AM$43, MATCH(INDEX($A$3:$AM$22, MATCH(AY87, $L$3:$L$22, 0), 1), $A$24:$A$43), AZ$69)="H", UPPER(INDEX($A$3:$AM$22, MATCH(AY87, $L$3:$L$22, 0), 1)), INDEX($B$24:$AM$43, MATCH(INDEX($A$3:$AM$22, MATCH(AY87, $L$3:$L$22, 0), 1), $A$24:$A$43), AZ$69)="A", LOWER(INDEX($A$3:$AM$22, MATCH(AY87, $L$3:$L$22, 0), 1)), INDEX($B$24:$AM$43, MATCH(INDEX($A$3:$AM$22, MATCH(AY87, $L$3:$L$22, 0), 1), $A$24:$A$43), AZ$69)="BLANK", "BLANK,")</f>
        <v>cry</v>
      </c>
      <c r="BC87" s="357"/>
      <c r="BD87" s="257" t="str" cm="1">
        <f t="array" ref="BD87">_xlfn.IFS(INDEX($B$24:$AM$43,MATCH($A41,$A$24:$A$43,0),BE$69)="A",LOWER($A41),INDEX($B$24:$AM$43,MATCH($A41,$A$24:$A$43,0),BE$69)="H",UPPER($A41),INDEX($B$24:$AM$43,MATCH($A41,$A$24:$A$43,0),BE$69)="BLANK","BLANK")</f>
        <v>wba</v>
      </c>
      <c r="BE87" s="268" cm="1">
        <f t="array" ref="BE87">IFERROR(INDEX($B$47:$AM$66, MATCH(UPPER(BD87), $A$47:$A$66,0 ), BE$69), "BLANK")</f>
        <v>2.8963398268092502</v>
      </c>
      <c r="BF87" s="269" cm="1">
        <f t="array" ref="BF87">IFERROR(INDEX($B$47:$AM$66, MATCH(UPPER(BG87), $A$47:$A$66, 0), BE$69), "BLANK")</f>
        <v>4.9972936400541279</v>
      </c>
      <c r="BG87" s="359" t="str" cm="1">
        <f t="array" ref="BG87">_xlfn.IFS(INDEX($B$24:$AM$43, MATCH(INDEX($A$3:$AM$22, MATCH(BD87, $M$3:$M$22, 0), 1), $A$24:$A$43), BE$69)="H", UPPER(INDEX($A$3:$AM$22, MATCH(BD87, $M$3:$M$22, 0), 1)), INDEX($B$24:$AM$43, MATCH(INDEX($A$3:$AM$22, MATCH(BD87, $M$3:$M$22, 0), 1), $A$24:$A$43), BE$69)="A", LOWER(INDEX($A$3:$AM$22, MATCH(BD87, $M$3:$M$22, 0), 1)), INDEX($B$24:$AM$43, MATCH(INDEX($A$3:$AM$22, MATCH(BD87, $M$3:$M$22, 0), 1), $A$24:$A$43), BE$69)="BLANK", "BLANK,")</f>
        <v>NEW</v>
      </c>
      <c r="BH87" s="357"/>
      <c r="BI87" s="257" t="str" cm="1">
        <f t="array" ref="BI87">_xlfn.IFS(INDEX($B$24:$AM$43,MATCH($A41,$A$24:$A$43,0),BJ$69)="A",LOWER($A41),INDEX($B$24:$AM$43,MATCH($A41,$A$24:$A$43,0),BJ$69)="H",UPPER($A41),INDEX($B$24:$AM$43,MATCH($A41,$A$24:$A$43,0),BJ$69)="BLANK","BLANK")</f>
        <v>wba</v>
      </c>
      <c r="BJ87" s="268" cm="1">
        <f t="array" ref="BJ87">IFERROR(INDEX($B$47:$AM$66, MATCH(UPPER(BI87), $A$47:$A$66,0 ), BJ$69), "BLANK")</f>
        <v>1.2922131534995114</v>
      </c>
      <c r="BK87" s="269" cm="1">
        <f t="array" ref="BK87">IFERROR(INDEX($B$47:$AM$66, MATCH(UPPER(BL87), $A$47:$A$66, 0), BJ$69), "BLANK")</f>
        <v>9.5115020297699591</v>
      </c>
      <c r="BL87" s="359" t="str" cm="1">
        <f t="array" ref="BL87">_xlfn.IFS(INDEX($B$24:$AM$43, MATCH(INDEX($A$3:$AM$22, MATCH(BI87, $N$3:$N$22, 0), 1), $A$24:$A$43), BJ$69)="H", UPPER(INDEX($A$3:$AM$22, MATCH(BI87, $N$3:$N$22, 0), 1)), INDEX($B$24:$AM$43, MATCH(INDEX($A$3:$AM$22, MATCH(BI87, $N$3:$N$22, 0), 1), $A$24:$A$43), BJ$69)="A", LOWER(INDEX($A$3:$AM$22, MATCH(BI87, $N$3:$N$22, 0), 1)), INDEX($B$24:$AM$43, MATCH(INDEX($A$3:$AM$22, MATCH(BI87, $N$3:$N$22, 0), 1), $A$24:$A$43), BJ$69)="BLANK", "BLANK,")</f>
        <v>MCI</v>
      </c>
      <c r="BM87" s="357"/>
      <c r="BN87" s="257" t="str" cm="1">
        <f t="array" ref="BN87">_xlfn.IFS(INDEX($B$24:$AM$43,MATCH($A41,$A$24:$A$43,0),BO$69)="A",LOWER($A41),INDEX($B$24:$AM$43,MATCH($A41,$A$24:$A$43,0),BO$69)="H",UPPER($A41),INDEX($B$24:$AM$43,MATCH($A41,$A$24:$A$43,0),BO$69)="BLANK","BLANK")</f>
        <v>WBA</v>
      </c>
      <c r="BO87" s="268" cm="1">
        <f t="array" ref="BO87">IFERROR(INDEX($B$47:$AM$66, MATCH(UPPER(BN87), $A$47:$A$66,0 ), BO$69), "BLANK")</f>
        <v>1.7395625482595967</v>
      </c>
      <c r="BP87" s="269" cm="1">
        <f t="array" ref="BP87">IFERROR(INDEX($B$47:$AM$66, MATCH(UPPER(BQ87), $A$47:$A$66, 0), BO$69), "BLANK")</f>
        <v>3.5616550594018843</v>
      </c>
      <c r="BQ87" s="359" t="str" cm="1">
        <f t="array" ref="BQ87">_xlfn.IFS(INDEX($B$24:$AM$43, MATCH(INDEX($A$3:$AM$22, MATCH(BN87, $O$3:$O$22, 0), 1), $A$24:$A$43), BO$69)="H", UPPER(INDEX($A$3:$AM$22, MATCH(BN87, $O$3:$O$22, 0), 1)), INDEX($B$24:$AM$43, MATCH(INDEX($A$3:$AM$22, MATCH(BN87, $O$3:$O$22, 0), 1), $A$24:$A$43), BO$69)="A", LOWER(INDEX($A$3:$AM$22, MATCH(BN87, $O$3:$O$22, 0), 1)), INDEX($B$24:$AM$43, MATCH(INDEX($A$3:$AM$22, MATCH(BN87, $O$3:$O$22, 0), 1), $A$24:$A$43), BO$69)="BLANK", "BLANK,")</f>
        <v>avl</v>
      </c>
      <c r="BR87" s="357"/>
      <c r="BS87" s="257" t="str" cm="1">
        <f t="array" ref="BS87">_xlfn.IFS(INDEX($B$24:$AM$43,MATCH($A41,$A$24:$A$43,0),BT$69)="A",LOWER($A41),INDEX($B$24:$AM$43,MATCH($A41,$A$24:$A$43,0),BT$69)="H",UPPER($A41),INDEX($B$24:$AM$43,MATCH($A41,$A$24:$A$43,0),BT$69)="BLANK","BLANK")</f>
        <v>wba</v>
      </c>
      <c r="BT87" s="268" cm="1">
        <f t="array" ref="BT87">IFERROR(INDEX($B$47:$AM$66, MATCH(UPPER(BS87), $A$47:$A$66,0 ), BT$69), "BLANK")</f>
        <v>1.5960827549162613</v>
      </c>
      <c r="BU87" s="269" cm="1">
        <f t="array" ref="BU87">IFERROR(INDEX($B$47:$AM$66, MATCH(UPPER(BV87), $A$47:$A$66, 0), BT$69), "BLANK")</f>
        <v>8.4032476319350469</v>
      </c>
      <c r="BV87" s="359" t="str" cm="1">
        <f t="array" ref="BV87">_xlfn.IFS(INDEX($B$24:$AM$43, MATCH(INDEX($A$3:$AM$22, MATCH(BS87, $P$3:$P$22, 0), 1), $A$24:$A$43), BT$69)="H", UPPER(INDEX($A$3:$AM$22, MATCH(BS87, $P$3:$P$22, 0), 1)), INDEX($B$24:$AM$43, MATCH(INDEX($A$3:$AM$22, MATCH(BS87, $P$3:$P$22, 0), 1), $A$24:$A$43), BT$69)="A", LOWER(INDEX($A$3:$AM$22, MATCH(BS87, $P$3:$P$22, 0), 1)), INDEX($B$24:$AM$43, MATCH(INDEX($A$3:$AM$22, MATCH(BS87, $P$3:$P$22, 0), 1), $A$24:$A$43), BT$69)="BLANK", "BLANK,")</f>
        <v>LIV</v>
      </c>
      <c r="BW87" s="357"/>
      <c r="BX87" s="257" t="str" cm="1">
        <f t="array" ref="BX87">_xlfn.IFS(INDEX($B$24:$AM$43,MATCH($A41,$A$24:$A$43,0),BY$69)="A",LOWER($A41),INDEX($B$24:$AM$43,MATCH($A41,$A$24:$A$43,0),BY$69)="H",UPPER($A41),INDEX($B$24:$AM$43,MATCH($A41,$A$24:$A$43,0),BY$69)="BLANK","BLANK")</f>
        <v>WBA</v>
      </c>
      <c r="BY87" s="268" cm="1">
        <f t="array" ref="BY87">IFERROR(INDEX($B$47:$AM$66, MATCH(UPPER(BX87), $A$47:$A$66,0 ), BY$69), "BLANK")</f>
        <v>2.9797023004059544</v>
      </c>
      <c r="BZ87" s="269" cm="1">
        <f t="array" ref="BZ87">IFERROR(INDEX($B$47:$AM$66, MATCH(UPPER(CA87), $A$47:$A$66, 0), BY$69), "BLANK")</f>
        <v>3.0823433019254396</v>
      </c>
      <c r="CA87" s="359" t="str" cm="1">
        <f t="array" ref="CA87">_xlfn.IFS(INDEX($B$24:$AM$43, MATCH(INDEX($A$3:$AM$22, MATCH(BX87, $Q$3:$Q$22, 0), 1), $A$24:$A$43), BY$69)="H", UPPER(INDEX($A$3:$AM$22, MATCH(BX87, $Q$3:$Q$22, 0), 1)), INDEX($B$24:$AM$43, MATCH(INDEX($A$3:$AM$22, MATCH(BX87, $Q$3:$Q$22, 0), 1), $A$24:$A$43), BY$69)="A", LOWER(INDEX($A$3:$AM$22, MATCH(BX87, $Q$3:$Q$22, 0), 1)), INDEX($B$24:$AM$43, MATCH(INDEX($A$3:$AM$22, MATCH(BX87, $Q$3:$Q$22, 0), 1), $A$24:$A$43), BY$69)="BLANK", "BLANK,")</f>
        <v>lee</v>
      </c>
      <c r="CB87" s="357"/>
      <c r="CC87" s="257" t="str" cm="1">
        <f t="array" ref="CC87">_xlfn.IFS(INDEX($B$24:$AM$43,MATCH($A41,$A$24:$A$43,0),CD$69)="A",LOWER($A41),INDEX($B$24:$AM$43,MATCH($A41,$A$24:$A$43,0),CD$69)="H",UPPER($A41),INDEX($B$24:$AM$43,MATCH($A41,$A$24:$A$43,0),CD$69)="BLANK","BLANK")</f>
        <v>WBA</v>
      </c>
      <c r="CD87" s="268" cm="1">
        <f t="array" ref="CD87">IFERROR(INDEX($B$47:$AM$66, MATCH(UPPER(CC87), $A$47:$A$66,0 ), CD$69), "BLANK")</f>
        <v>1.6643382218483707</v>
      </c>
      <c r="CE87" s="269" cm="1">
        <f t="array" ref="CE87">IFERROR(INDEX($B$47:$AM$66, MATCH(UPPER(CF87), $A$47:$A$66, 0), CD$69), "BLANK")</f>
        <v>3.7484637443670628</v>
      </c>
      <c r="CF87" s="359" t="str" cm="1">
        <f t="array" ref="CF87">_xlfn.IFS(INDEX($B$24:$AM$43, MATCH(INDEX($A$3:$AM$22, MATCH(CC87, $R$3:$R$22, 0), 1), $A$24:$A$43), CD$69)="H", UPPER(INDEX($A$3:$AM$22, MATCH(CC87, $R$3:$R$22, 0), 1)), INDEX($B$24:$AM$43, MATCH(INDEX($A$3:$AM$22, MATCH(CC87, $R$3:$R$22, 0), 1), $A$24:$A$43), CD$69)="A", LOWER(INDEX($A$3:$AM$22, MATCH(CC87, $R$3:$R$22, 0), 1)), INDEX($B$24:$AM$43, MATCH(INDEX($A$3:$AM$22, MATCH(CC87, $R$3:$R$22, 0), 1), $A$24:$A$43), CD$69)="BLANK", "BLANK,")</f>
        <v>ars</v>
      </c>
      <c r="CG87" s="357"/>
      <c r="CH87" s="257" t="str" cm="1">
        <f t="array" ref="CH87">_xlfn.IFS(INDEX($B$24:$AM$43,MATCH($A41,$A$24:$A$43,0),CI$69)="A",LOWER($A41),INDEX($B$24:$AM$43,MATCH($A41,$A$24:$A$43,0),CI$69)="H",UPPER($A41),INDEX($B$24:$AM$43,MATCH($A41,$A$24:$A$43,0),CI$69)="BLANK","BLANK")</f>
        <v>wba</v>
      </c>
      <c r="CI87" s="268" cm="1">
        <f t="array" ref="CI87">IFERROR(INDEX($B$47:$AM$66, MATCH(UPPER(CH87), $A$47:$A$66,0 ), CI$69), "BLANK")</f>
        <v>2.9684575253081138</v>
      </c>
      <c r="CJ87" s="269" cm="1">
        <f t="array" ref="CJ87">IFERROR(INDEX($B$47:$AM$66, MATCH(UPPER(CK87), $A$47:$A$66, 0), CI$69), "BLANK")</f>
        <v>6.2701439291425753</v>
      </c>
      <c r="CK87" s="359" t="str" cm="1">
        <f t="array" ref="CK87">_xlfn.IFS(INDEX($B$24:$AM$43, MATCH(INDEX($A$3:$AM$22, MATCH(CH87, $S$3:$S$22, 0), 1), $A$24:$A$43), CI$69)="H", UPPER(INDEX($A$3:$AM$22, MATCH(CH87, $S$3:$S$22, 0), 1)), INDEX($B$24:$AM$43, MATCH(INDEX($A$3:$AM$22, MATCH(CH87, $S$3:$S$22, 0), 1), $A$24:$A$43), CI$69)="A", LOWER(INDEX($A$3:$AM$22, MATCH(CH87, $S$3:$S$22, 0), 1)), INDEX($B$24:$AM$43, MATCH(INDEX($A$3:$AM$22, MATCH(CH87, $S$3:$S$22, 0), 1), $A$24:$A$43), CI$69)="BLANK", "BLANK,")</f>
        <v>WHU</v>
      </c>
      <c r="CL87" s="357"/>
      <c r="CM87" s="257" t="str" cm="1">
        <f t="array" ref="CM87">_xlfn.IFS(INDEX($B$24:$AM$43,MATCH($A41,$A$24:$A$43,0),CN$69)="A",LOWER($A41),INDEX($B$24:$AM$43,MATCH($A41,$A$24:$A$43,0),CN$69)="H",UPPER($A41),INDEX($B$24:$AM$43,MATCH($A41,$A$24:$A$43,0),CN$69)="BLANK","BLANK")</f>
        <v>wba</v>
      </c>
      <c r="CN87" s="268" cm="1">
        <f t="array" ref="CN87">IFERROR(INDEX($B$47:$AM$66, MATCH(UPPER(CM87), $A$47:$A$66,0 ), CN$69), "BLANK")</f>
        <v>1.2095115116755426</v>
      </c>
      <c r="CO87" s="269" cm="1">
        <f t="array" ref="CO87">IFERROR(INDEX($B$47:$AM$66, MATCH(UPPER(CP87), $A$47:$A$66, 0), CN$69), "BLANK")</f>
        <v>6.481732070365358</v>
      </c>
      <c r="CP87" s="359" t="str" cm="1">
        <f t="array" ref="CP87">_xlfn.IFS(INDEX($B$24:$AM$43, MATCH(INDEX($A$3:$AM$22, MATCH(CM87, $T$3:$T$22, 0), 1), $A$24:$A$43), CN$69)="H", UPPER(INDEX($A$3:$AM$22, MATCH(CM87, $T$3:$T$22, 0), 1)), INDEX($B$24:$AM$43, MATCH(INDEX($A$3:$AM$22, MATCH(CM87, $T$3:$T$22, 0), 1), $A$24:$A$43), CN$69)="A", LOWER(INDEX($A$3:$AM$22, MATCH(CM87, $T$3:$T$22, 0), 1)), INDEX($B$24:$AM$43, MATCH(INDEX($A$3:$AM$22, MATCH(CM87, $T$3:$T$22, 0), 1), $A$24:$A$43), CN$69)="BLANK", "BLANK,")</f>
        <v>WOL</v>
      </c>
      <c r="CQ87" s="357"/>
      <c r="CR87" s="257" t="str" cm="1">
        <f t="array" ref="CR87">_xlfn.IFS(INDEX($B$24:$AM$43,MATCH($A41,$A$24:$A$43,0),CS$69)="A",LOWER($A41),INDEX($B$24:$AM$43,MATCH($A41,$A$24:$A$43,0),CS$69)="H",UPPER($A41),INDEX($B$24:$AM$43,MATCH($A41,$A$24:$A$43,0),CS$69)="BLANK","BLANK")</f>
        <v>WBA</v>
      </c>
      <c r="CS87" s="268" cm="1">
        <f t="array" ref="CS87">IFERROR(INDEX($B$47:$AM$66, MATCH(UPPER(CR87), $A$47:$A$66,0 ), CS$69), "BLANK")</f>
        <v>0.94255889094474088</v>
      </c>
      <c r="CT87" s="269" cm="1">
        <f t="array" ref="CT87">IFERROR(INDEX($B$47:$AM$66, MATCH(UPPER(CU87), $A$47:$A$66, 0), CS$69), "BLANK")</f>
        <v>10</v>
      </c>
      <c r="CU87" s="359" t="str" cm="1">
        <f t="array" ref="CU87">_xlfn.IFS(INDEX($B$24:$AM$43, MATCH(INDEX($A$3:$AM$22, MATCH(CR87, $U$3:$U$22, 0), 1), $A$24:$A$43), CS$69)="H", UPPER(INDEX($A$3:$AM$22, MATCH(CR87, $U$3:$U$22, 0), 1)), INDEX($B$24:$AM$43, MATCH(INDEX($A$3:$AM$22, MATCH(CR87, $U$3:$U$22, 0), 1), $A$24:$A$43), CS$69)="A", LOWER(INDEX($A$3:$AM$22, MATCH(CR87, $U$3:$U$22, 0), 1)), INDEX($B$24:$AM$43, MATCH(INDEX($A$3:$AM$22, MATCH(CR87, $U$3:$U$22, 0), 1), $A$24:$A$43), CS$69)="BLANK", "BLANK,")</f>
        <v>mci</v>
      </c>
      <c r="CV87" s="357"/>
      <c r="CW87" s="257" t="str" cm="1">
        <f t="array" ref="CW87">_xlfn.IFS(INDEX($B$24:$AM$43,MATCH($A41,$A$24:$A$43,0),CX$69)="A",LOWER($A41),INDEX($B$24:$AM$43,MATCH($A41,$A$24:$A$43,0),CX$69)="H",UPPER($A41),INDEX($B$24:$AM$43,MATCH($A41,$A$24:$A$43,0),CX$69)="BLANK","BLANK")</f>
        <v>WBA</v>
      </c>
      <c r="CX87" s="268" cm="1">
        <f t="array" ref="CX87">IFERROR(INDEX($B$47:$AM$66, MATCH(UPPER(CW87), $A$47:$A$66,0 ), CX$69), "BLANK")</f>
        <v>2.9797023004059544</v>
      </c>
      <c r="CY87" s="269" cm="1">
        <f t="array" ref="CY87">IFERROR(INDEX($B$47:$AM$66, MATCH(UPPER(CZ87), $A$47:$A$66, 0), CX$69), "BLANK")</f>
        <v>3.0823433019254396</v>
      </c>
      <c r="CZ87" s="359" t="str" cm="1">
        <f t="array" ref="CZ87">_xlfn.IFS(INDEX($B$24:$AM$43, MATCH(INDEX($A$3:$AM$22, MATCH(CW87, $V$3:$V$22, 0), 1), $A$24:$A$43), CX$69)="H", UPPER(INDEX($A$3:$AM$22, MATCH(CW87, $V$3:$V$22, 0), 1)), INDEX($B$24:$AM$43, MATCH(INDEX($A$3:$AM$22, MATCH(CW87, $V$3:$V$22, 0), 1), $A$24:$A$43), CX$69)="A", LOWER(INDEX($A$3:$AM$22, MATCH(CW87, $V$3:$V$22, 0), 1)), INDEX($B$24:$AM$43, MATCH(INDEX($A$3:$AM$22, MATCH(CW87, $V$3:$V$22, 0), 1), $A$24:$A$43), CX$69)="BLANK", "BLANK,")</f>
        <v>ful</v>
      </c>
      <c r="DA87" s="357"/>
      <c r="DB87" s="257" t="str" cm="1">
        <f t="array" ref="DB87">_xlfn.IFS(INDEX($B$24:$AM$43,MATCH($A41,$A$24:$A$43,0),DC$69)="A",LOWER($A41),INDEX($B$24:$AM$43,MATCH($A41,$A$24:$A$43,0),DC$69)="H",UPPER($A41),INDEX($B$24:$AM$43,MATCH($A41,$A$24:$A$43,0),DC$69)="BLANK","BLANK")</f>
        <v>wba</v>
      </c>
      <c r="DC87" s="268" cm="1">
        <f t="array" ref="DC87">IFERROR(INDEX($B$47:$AM$66, MATCH(UPPER(DB87), $A$47:$A$66,0 ), DC$69), "BLANK")</f>
        <v>1.7529152343123804</v>
      </c>
      <c r="DD87" s="269" cm="1">
        <f t="array" ref="DD87">IFERROR(INDEX($B$47:$AM$66, MATCH(UPPER(DE87), $A$47:$A$66, 0), DC$69), "BLANK")</f>
        <v>5.0744248985115012</v>
      </c>
      <c r="DE87" s="359" t="str" cm="1">
        <f t="array" ref="DE87">_xlfn.IFS(INDEX($B$24:$AM$43, MATCH(INDEX($A$3:$AM$22, MATCH(DB87, $W$3:$W$22, 0), 1), $A$24:$A$43), DC$69)="H", UPPER(INDEX($A$3:$AM$22, MATCH(DB87, $W$3:$W$22, 0), 1)), INDEX($B$24:$AM$43, MATCH(INDEX($A$3:$AM$22, MATCH(DB87, $W$3:$W$22, 0), 1), $A$24:$A$43), DC$69)="A", LOWER(INDEX($A$3:$AM$22, MATCH(DB87, $W$3:$W$22, 0), 1)), INDEX($B$24:$AM$43, MATCH(INDEX($A$3:$AM$22, MATCH(DB87, $W$3:$W$22, 0), 1), $A$24:$A$43), DC$69)="BLANK", "BLANK,")</f>
        <v>SHU</v>
      </c>
      <c r="DF87" s="357"/>
      <c r="DG87" s="257" t="str" cm="1">
        <f t="array" ref="DG87">_xlfn.IFS(INDEX($B$24:$AM$43,MATCH($A41,$A$24:$A$43,0),DH$69)="A",LOWER($A41),INDEX($B$24:$AM$43,MATCH($A41,$A$24:$A$43,0),DH$69)="H",UPPER($A41),INDEX($B$24:$AM$43,MATCH($A41,$A$24:$A$43,0),DH$69)="BLANK","BLANK")</f>
        <v>wba</v>
      </c>
      <c r="DH87" s="268" cm="1">
        <f t="array" ref="DH87">IFERROR(INDEX($B$47:$AM$66, MATCH(UPPER(DG87), $A$47:$A$66,0 ), DH$69), "BLANK")</f>
        <v>2.3082280757166846</v>
      </c>
      <c r="DI87" s="269" cm="1">
        <f t="array" ref="DI87">IFERROR(INDEX($B$47:$AM$66, MATCH(UPPER(DJ87), $A$47:$A$66, 0), DH$69), "BLANK")</f>
        <v>5.2322958953540821</v>
      </c>
      <c r="DJ87" s="359" t="str" cm="1">
        <f t="array" ref="DJ87">_xlfn.IFS(INDEX($B$24:$AM$43, MATCH(INDEX($A$3:$AM$22, MATCH(DG87, $X$3:$X$22, 0), 1), $A$24:$A$43), DH$69)="H", UPPER(INDEX($A$3:$AM$22, MATCH(DG87, $X$3:$X$22, 0), 1)), INDEX($B$24:$AM$43, MATCH(INDEX($A$3:$AM$22, MATCH(DG87, $X$3:$X$22, 0), 1), $A$24:$A$43), DH$69)="A", LOWER(INDEX($A$3:$AM$22, MATCH(DG87, $X$3:$X$22, 0), 1)), INDEX($B$24:$AM$43, MATCH(INDEX($A$3:$AM$22, MATCH(DG87, $X$3:$X$22, 0), 1), $A$24:$A$43), DH$69)="BLANK", "BLANK,")</f>
        <v>TOT</v>
      </c>
      <c r="DK87" s="357"/>
      <c r="DL87" s="257" t="str" cm="1">
        <f t="array" ref="DL87">_xlfn.IFS(INDEX($B$24:$AM$43,MATCH($A41,$A$24:$A$43,0),DM$69)="A",LOWER($A41),INDEX($B$24:$AM$43,MATCH($A41,$A$24:$A$43,0),DM$69)="H",UPPER($A41),INDEX($B$24:$AM$43,MATCH($A41,$A$24:$A$43,0),DM$69)="BLANK","BLANK")</f>
        <v>WBA</v>
      </c>
      <c r="DM87" s="268" cm="1">
        <f t="array" ref="DM87">IFERROR(INDEX($B$47:$AM$66, MATCH(UPPER(DL87), $A$47:$A$66,0 ), DM$69), "BLANK")</f>
        <v>1.026341903473162</v>
      </c>
      <c r="DN87" s="269" cm="1">
        <f t="array" ref="DN87">IFERROR(INDEX($B$47:$AM$66, MATCH(UPPER(DO87), $A$47:$A$66, 0), DM$69), "BLANK")</f>
        <v>5.8328553871364202</v>
      </c>
      <c r="DO87" s="359" t="str" cm="1">
        <f t="array" ref="DO87">_xlfn.IFS(INDEX($B$24:$AM$43, MATCH(INDEX($A$3:$AM$22, MATCH(DL87, $Y$3:$Y$22, 0), 1), $A$24:$A$43), DM$69)="H", UPPER(INDEX($A$3:$AM$22, MATCH(DL87, $Y$3:$Y$22, 0), 1)), INDEX($B$24:$AM$43, MATCH(INDEX($A$3:$AM$22, MATCH(DL87, $Y$3:$Y$22, 0), 1), $A$24:$A$43), DM$69)="A", LOWER(INDEX($A$3:$AM$22, MATCH(DL87, $Y$3:$Y$22, 0), 1)), INDEX($B$24:$AM$43, MATCH(INDEX($A$3:$AM$22, MATCH(DL87, $Y$3:$Y$22, 0), 1), $A$24:$A$43), DM$69)="BLANK", "BLANK,")</f>
        <v>mun</v>
      </c>
      <c r="DP87" s="357"/>
      <c r="DQ87" s="257" t="str" cm="1">
        <f t="array" ref="DQ87">_xlfn.IFS(INDEX($B$24:$AM$43,MATCH($A41,$A$24:$A$43,0),DR$69)="A",LOWER($A41),INDEX($B$24:$AM$43,MATCH($A41,$A$24:$A$43,0),DR$69)="H",UPPER($A41),INDEX($B$24:$AM$43,MATCH($A41,$A$24:$A$43,0),DR$69)="BLANK","BLANK")</f>
        <v>wba</v>
      </c>
      <c r="DR87" s="268" cm="1">
        <f t="array" ref="DR87">IFERROR(INDEX($B$47:$AM$66, MATCH(UPPER(DQ87), $A$47:$A$66,0 ), DR$69), "BLANK")</f>
        <v>3.0543219991806629</v>
      </c>
      <c r="DS87" s="269" cm="1">
        <f t="array" ref="DS87">IFERROR(INDEX($B$47:$AM$66, MATCH(UPPER(DT87), $A$47:$A$66, 0), DR$69), "BLANK")</f>
        <v>6.990527740189445</v>
      </c>
      <c r="DT87" s="359" t="str" cm="1">
        <f t="array" ref="DT87">_xlfn.IFS(INDEX($B$24:$AM$43, MATCH(INDEX($A$3:$AM$22, MATCH(DQ87, $Z$3:$Z$22, 0), 1), $A$24:$A$43), DR$69)="H", UPPER(INDEX($A$3:$AM$22, MATCH(DQ87, $Z$3:$Z$22, 0), 1)), INDEX($B$24:$AM$43, MATCH(INDEX($A$3:$AM$22, MATCH(DQ87, $Z$3:$Z$22, 0), 1), $A$24:$A$43), DR$69)="A", LOWER(INDEX($A$3:$AM$22, MATCH(DQ87, $Z$3:$Z$22, 0), 1)), INDEX($B$24:$AM$43, MATCH(INDEX($A$3:$AM$22, MATCH(DQ87, $Z$3:$Z$22, 0), 1), $A$24:$A$43), DR$69)="BLANK", "BLANK,")</f>
        <v>BUR</v>
      </c>
      <c r="DU87" s="357"/>
      <c r="DV87" s="257" t="str" cm="1">
        <f t="array" ref="DV87">_xlfn.IFS(INDEX($B$24:$AM$43,MATCH($A41,$A$24:$A$43,0),DW$69)="A",LOWER($A41),INDEX($B$24:$AM$43,MATCH($A41,$A$24:$A$43,0),DW$69)="H",UPPER($A41),INDEX($B$24:$AM$43,MATCH($A41,$A$24:$A$43,0),DW$69)="BLANK","BLANK")</f>
        <v>WBA</v>
      </c>
      <c r="DW87" s="268" cm="1">
        <f t="array" ref="DW87">IFERROR(INDEX($B$47:$AM$66, MATCH(UPPER(DV87), $A$47:$A$66,0 ), DW$69), "BLANK")</f>
        <v>1.4210887894243782</v>
      </c>
      <c r="DX87" s="269" cm="1">
        <f t="array" ref="DX87">IFERROR(INDEX($B$47:$AM$66, MATCH(UPPER(DY87), $A$47:$A$66, 0), DW$69), "BLANK")</f>
        <v>4.4162228594838169</v>
      </c>
      <c r="DY87" s="359" t="str" cm="1">
        <f t="array" ref="DY87">_xlfn.IFS(INDEX($B$24:$AM$43, MATCH(INDEX($A$3:$AM$22, MATCH(DV87, $AA$3:$AA$22, 0), 1), $A$24:$A$43), DW$69)="H", UPPER(INDEX($A$3:$AM$22, MATCH(DV87, $AA$3:$AA$22, 0), 1)), INDEX($B$24:$AM$43, MATCH(INDEX($A$3:$AM$22, MATCH(DV87, $AA$3:$AA$22, 0), 1), $A$24:$A$43), DW$69)="A", LOWER(INDEX($A$3:$AM$22, MATCH(DV87, $AA$3:$AA$22, 0), 1)), INDEX($B$24:$AM$43, MATCH(INDEX($A$3:$AM$22, MATCH(DV87, $AA$3:$AA$22, 0), 1), $A$24:$A$43), DW$69)="BLANK", "BLANK,")</f>
        <v>bha</v>
      </c>
      <c r="DZ87" s="357"/>
      <c r="EA87" s="257" t="str" cm="1">
        <f t="array" ref="EA87">_xlfn.IFS(INDEX($B$24:$AM$43,MATCH($A41,$A$24:$A$43,0),EB$69)="A",LOWER($A41),INDEX($B$24:$AM$43,MATCH($A41,$A$24:$A$43,0),EB$69)="H",UPPER($A41),INDEX($B$24:$AM$43,MATCH($A41,$A$24:$A$43,0),EB$69)="BLANK","BLANK")</f>
        <v>WBA</v>
      </c>
      <c r="EB87" s="268" cm="1">
        <f t="array" ref="EB87">IFERROR(INDEX($B$47:$AM$66, MATCH(UPPER(EA87), $A$47:$A$66,0 ), EB$69), "BLANK")</f>
        <v>2.1734299132372845</v>
      </c>
      <c r="EC87" s="269" cm="1">
        <f t="array" ref="EC87">IFERROR(INDEX($B$47:$AM$66, MATCH(UPPER(ED87), $A$47:$A$66, 0), EB$69), "BLANK")</f>
        <v>4.2523555919705034</v>
      </c>
      <c r="ED87" s="359" t="str" cm="1">
        <f t="array" ref="ED87">_xlfn.IFS(INDEX($B$24:$AM$43, MATCH(INDEX($A$3:$AM$22, MATCH(EA87, $AB$3:$AB$22, 0), 1), $A$24:$A$43), EB$69)="H", UPPER(INDEX($A$3:$AM$22, MATCH(EA87, $AB$3:$AB$22, 0), 1)), INDEX($B$24:$AM$43, MATCH(INDEX($A$3:$AM$22, MATCH(EA87, $AB$3:$AB$22, 0), 1), $A$24:$A$43), EB$69)="A", LOWER(INDEX($A$3:$AM$22, MATCH(EA87, $AB$3:$AB$22, 0), 1)), INDEX($B$24:$AM$43, MATCH(INDEX($A$3:$AM$22, MATCH(EA87, $AB$3:$AB$22, 0), 1), $A$24:$A$43), EB$69)="BLANK", "BLANK,")</f>
        <v>new</v>
      </c>
      <c r="EE87" s="357"/>
      <c r="EF87" s="257" t="str" cm="1">
        <f t="array" ref="EF87">_xlfn.IFS(INDEX($B$24:$AM$43,MATCH($A41,$A$24:$A$43,0),EG$69)="A",LOWER($A41),INDEX($B$24:$AM$43,MATCH($A41,$A$24:$A$43,0),EG$69)="H",UPPER($A41),INDEX($B$24:$AM$43,MATCH($A41,$A$24:$A$43,0),EG$69)="BLANK","BLANK")</f>
        <v>wba</v>
      </c>
      <c r="EG87" s="268" cm="1">
        <f t="array" ref="EG87">IFERROR(INDEX($B$47:$AM$66, MATCH(UPPER(EF87), $A$47:$A$66,0 ), EG$69), "BLANK")</f>
        <v>1.8665301106104049</v>
      </c>
      <c r="EH87" s="269" cm="1">
        <f t="array" ref="EH87">IFERROR(INDEX($B$47:$AM$66, MATCH(UPPER(EI87), $A$47:$A$66, 0), EG$69), "BLANK")</f>
        <v>4.3301759133964817</v>
      </c>
      <c r="EI87" s="359" t="str" cm="1">
        <f t="array" ref="EI87">_xlfn.IFS(INDEX($B$24:$AM$43, MATCH(INDEX($A$3:$AM$22, MATCH(EF87, $AC$3:$AC$22, 0), 1), $A$24:$A$43), EG$69)="H", UPPER(INDEX($A$3:$AM$22, MATCH(EF87, $AC$3:$AC$22, 0), 1)), INDEX($B$24:$AM$43, MATCH(INDEX($A$3:$AM$22, MATCH(EF87, $AC$3:$AC$22, 0), 1), $A$24:$A$43), EG$69)="A", LOWER(INDEX($A$3:$AM$22, MATCH(EF87, $AC$3:$AC$22, 0), 1)), INDEX($B$24:$AM$43, MATCH(INDEX($A$3:$AM$22, MATCH(EF87, $AC$3:$AC$22, 0), 1), $A$24:$A$43), EG$69)="BLANK", "BLANK,")</f>
        <v>CRY</v>
      </c>
      <c r="EJ87" s="357"/>
      <c r="EK87" s="257" t="str" cm="1">
        <f t="array" ref="EK87">_xlfn.IFS(INDEX($B$24:$AM$43,MATCH($A41,$A$24:$A$43,0),EL$69)="A",LOWER($A41),INDEX($B$24:$AM$43,MATCH($A41,$A$24:$A$43,0),EL$69)="H",UPPER($A41),INDEX($B$24:$AM$43,MATCH($A41,$A$24:$A$43,0),EL$69)="BLANK","BLANK")</f>
        <v>WBA</v>
      </c>
      <c r="EL87" s="268" cm="1">
        <f t="array" ref="EL87">IFERROR(INDEX($B$47:$AM$66, MATCH(UPPER(EK87), $A$47:$A$66,0 ), EL$69), "BLANK")</f>
        <v>1.3416234032328915</v>
      </c>
      <c r="EM87" s="269" cm="1">
        <f t="array" ref="EM87">IFERROR(INDEX($B$47:$AM$66, MATCH(UPPER(EN87), $A$47:$A$66, 0), EL$69), "BLANK")</f>
        <v>4.6272019664072106</v>
      </c>
      <c r="EN87" s="359" t="str" cm="1">
        <f t="array" ref="EN87">_xlfn.IFS(INDEX($B$24:$AM$43, MATCH(INDEX($A$3:$AM$22, MATCH(EK87, $AD$3:$AD$22, 0), 1), $A$24:$A$43), EL$69)="H", UPPER(INDEX($A$3:$AM$22, MATCH(EK87, $AD$3:$AD$22, 0), 1)), INDEX($B$24:$AM$43, MATCH(INDEX($A$3:$AM$22, MATCH(EK87, $AD$3:$AD$22, 0), 1), $A$24:$A$43), EL$69)="A", LOWER(INDEX($A$3:$AM$22, MATCH(EK87, $AD$3:$AD$22, 0), 1)), INDEX($B$24:$AM$43, MATCH(INDEX($A$3:$AM$22, MATCH(EK87, $AD$3:$AD$22, 0), 1), $A$24:$A$43), EL$69)="BLANK", "BLANK,")</f>
        <v>eve</v>
      </c>
      <c r="EO87" s="357"/>
      <c r="EP87" s="257" t="str" cm="1">
        <f t="array" ref="EP87">_xlfn.IFS(INDEX($B$24:$AM$43,MATCH($A41,$A$24:$A$43,0),EQ$69)="A",LOWER($A41),INDEX($B$24:$AM$43,MATCH($A41,$A$24:$A$43,0),EQ$69)="H",UPPER($A41),INDEX($B$24:$AM$43,MATCH($A41,$A$24:$A$43,0),EQ$69)="BLANK","BLANK")</f>
        <v>wba</v>
      </c>
      <c r="EQ87" s="268" cm="1">
        <f t="array" ref="EQ87">IFERROR(INDEX($B$47:$AM$66, MATCH(UPPER(EP87), $A$47:$A$66,0 ), EQ$69), "BLANK")</f>
        <v>1.2192656367697001</v>
      </c>
      <c r="ER87" s="269" cm="1">
        <f t="array" ref="ER87">IFERROR(INDEX($B$47:$AM$66, MATCH(UPPER(ES87), $A$47:$A$66, 0), EQ$69), "BLANK")</f>
        <v>10</v>
      </c>
      <c r="ES87" s="359" t="str" cm="1">
        <f t="array" ref="ES87">_xlfn.IFS(INDEX($B$24:$AM$43, MATCH(INDEX($A$3:$AM$22, MATCH(EP87, $AE$3:$AE$22, 0), 1), $A$24:$A$43), EQ$69)="H", UPPER(INDEX($A$3:$AM$22, MATCH(EP87, $AE$3:$AE$22, 0), 1)), INDEX($B$24:$AM$43, MATCH(INDEX($A$3:$AM$22, MATCH(EP87, $AE$3:$AE$22, 0), 1), $A$24:$A$43), EQ$69)="A", LOWER(INDEX($A$3:$AM$22, MATCH(EP87, $AE$3:$AE$22, 0), 1)), INDEX($B$24:$AM$43, MATCH(INDEX($A$3:$AM$22, MATCH(EP87, $AE$3:$AE$22, 0), 1), $A$24:$A$43), EQ$69)="BLANK", "BLANK,")</f>
        <v>CHE</v>
      </c>
      <c r="ET87" s="357"/>
      <c r="EU87" s="257" t="str" cm="1">
        <f t="array" ref="EU87">_xlfn.IFS(INDEX($B$24:$AM$43,MATCH($A41,$A$24:$A$43,0),EV$69)="A",LOWER($A41),INDEX($B$24:$AM$43,MATCH($A41,$A$24:$A$43,0),EV$69)="H",UPPER($A41),INDEX($B$24:$AM$43,MATCH($A41,$A$24:$A$43,0),EV$69)="BLANK","BLANK")</f>
        <v>WBA</v>
      </c>
      <c r="EV87" s="268" cm="1">
        <f t="array" ref="EV87">IFERROR(INDEX($B$47:$AM$66, MATCH(UPPER(EU87), $A$47:$A$66,0 ), EV$69), "BLANK")</f>
        <v>1.256745187926321</v>
      </c>
      <c r="EW87" s="269" cm="1">
        <f t="array" ref="EW87">IFERROR(INDEX($B$47:$AM$66, MATCH(UPPER(EX87), $A$47:$A$66, 0), EV$69), "BLANK")</f>
        <v>6.8209750102417042</v>
      </c>
      <c r="EX87" s="359" t="str" cm="1">
        <f t="array" ref="EX87">_xlfn.IFS(INDEX($B$24:$AM$43, MATCH(INDEX($A$3:$AM$22, MATCH(EU87, $AF$3:$AF$22, 0), 1), $A$24:$A$43), EV$69)="H", UPPER(INDEX($A$3:$AM$22, MATCH(EU87, $AF$3:$AF$22, 0), 1)), INDEX($B$24:$AM$43, MATCH(INDEX($A$3:$AM$22, MATCH(EU87, $AF$3:$AF$22, 0), 1), $A$24:$A$43), EV$69)="A", LOWER(INDEX($A$3:$AM$22, MATCH(EU87, $AF$3:$AF$22, 0), 1)), INDEX($B$24:$AM$43, MATCH(INDEX($A$3:$AM$22, MATCH(EU87, $AF$3:$AF$22, 0), 1), $A$24:$A$43), EV$69)="BLANK", "BLANK,")</f>
        <v>sou</v>
      </c>
      <c r="EY87" s="357"/>
      <c r="EZ87" s="257" t="str" cm="1">
        <f t="array" ref="EZ87">_xlfn.IFS(INDEX($B$24:$AM$43,MATCH($A41,$A$24:$A$43,0),FA$69)="A",LOWER($A41),INDEX($B$24:$AM$43,MATCH($A41,$A$24:$A$43,0),FA$69)="H",UPPER($A41),INDEX($B$24:$AM$43,MATCH($A41,$A$24:$A$43,0),FA$69)="BLANK","BLANK")</f>
        <v>wba</v>
      </c>
      <c r="FA87" s="268" cm="1">
        <f t="array" ref="FA87">IFERROR(INDEX($B$47:$AM$66, MATCH(UPPER(EZ87), $A$47:$A$66,0 ), FA$69), "BLANK")</f>
        <v>2.0853646753026602</v>
      </c>
      <c r="FB87" s="269" cm="1">
        <f t="array" ref="FB87">IFERROR(INDEX($B$47:$AM$66, MATCH(UPPER(FC87), $A$47:$A$66, 0), FA$69), "BLANK")</f>
        <v>6.797474064050518</v>
      </c>
      <c r="FC87" s="359" t="str" cm="1">
        <f t="array" ref="FC87">_xlfn.IFS(INDEX($B$24:$AM$43, MATCH(INDEX($A$3:$AM$22, MATCH(EZ87, $AG$3:$AG$22, 0), 1), $A$24:$A$43), FA$69)="H", UPPER(INDEX($A$3:$AM$22, MATCH(EZ87, $AG$3:$AG$22, 0), 1)), INDEX($B$24:$AM$43, MATCH(INDEX($A$3:$AM$22, MATCH(EZ87, $AG$3:$AG$22, 0), 1), $A$24:$A$43), FA$69)="A", LOWER(INDEX($A$3:$AM$22, MATCH(EZ87, $AG$3:$AG$22, 0), 1)), INDEX($B$24:$AM$43, MATCH(INDEX($A$3:$AM$22, MATCH(EZ87, $AG$3:$AG$22, 0), 1), $A$24:$A$43), FA$69)="BLANK", "BLANK,")</f>
        <v>LEI</v>
      </c>
      <c r="FD87" s="357"/>
      <c r="FE87" s="257" t="str" cm="1">
        <f t="array" ref="FE87">_xlfn.IFS(INDEX($B$24:$AM$43,MATCH($A41,$A$24:$A$43,0),FF$69)="A",LOWER($A41),INDEX($B$24:$AM$43,MATCH($A41,$A$24:$A$43,0),FF$69)="H",UPPER($A41),INDEX($B$24:$AM$43,MATCH($A41,$A$24:$A$43,0),FF$69)="BLANK","BLANK")</f>
        <v>wba</v>
      </c>
      <c r="FF87" s="268" cm="1">
        <f t="array" ref="FF87">IFERROR(INDEX($B$47:$AM$66, MATCH(UPPER(FE87), $A$47:$A$66,0 ), FF$69), "BLANK")</f>
        <v>2.3082280757166846</v>
      </c>
      <c r="FG87" s="269" cm="1">
        <f t="array" ref="FG87">IFERROR(INDEX($B$47:$AM$66, MATCH(UPPER(FH87), $A$47:$A$66, 0), FF$69), "BLANK")</f>
        <v>5.0924672981506536</v>
      </c>
      <c r="FH87" s="359" t="str" cm="1">
        <f t="array" ref="FH87">_xlfn.IFS(INDEX($B$24:$AM$43, MATCH(INDEX($A$3:$AM$22, MATCH(FE87, $AH$3:$AH$22, 0), 1), $A$24:$A$43), FF$69)="H", UPPER(INDEX($A$3:$AM$22, MATCH(FE87, $AH$3:$AH$22, 0), 1)), INDEX($B$24:$AM$43, MATCH(INDEX($A$3:$AM$22, MATCH(FE87, $AH$3:$AH$22, 0), 1), $A$24:$A$43), FF$69)="A", LOWER(INDEX($A$3:$AM$22, MATCH(FE87, $AH$3:$AH$22, 0), 1)), INDEX($B$24:$AM$43, MATCH(INDEX($A$3:$AM$22, MATCH(FE87, $AH$3:$AH$22, 0), 1), $A$24:$A$43), FF$69)="BLANK", "BLANK,")</f>
        <v>AVL</v>
      </c>
      <c r="FI87" s="357"/>
      <c r="FJ87" s="257" t="str" cm="1">
        <f t="array" ref="FJ87">_xlfn.IFS(INDEX($B$24:$AM$43,MATCH($A41,$A$24:$A$43,0),FK$69)="A",LOWER($A41),INDEX($B$24:$AM$43,MATCH($A41,$A$24:$A$43,0),FK$69)="H",UPPER($A41),INDEX($B$24:$AM$43,MATCH($A41,$A$24:$A$43,0),FK$69)="BLANK","BLANK")</f>
        <v>WBA</v>
      </c>
      <c r="FK87" s="268" cm="1">
        <f t="array" ref="FK87">IFERROR(INDEX($B$47:$AM$66, MATCH(UPPER(FJ87), $A$47:$A$66,0 ), FK$69), "BLANK")</f>
        <v>1.2003998871031136</v>
      </c>
      <c r="FL87" s="269" cm="1">
        <f t="array" ref="FL87">IFERROR(INDEX($B$47:$AM$66, MATCH(UPPER(FM87), $A$47:$A$66, 0), FK$69), "BLANK")</f>
        <v>4.1884473576403103</v>
      </c>
      <c r="FM87" s="359" t="str" cm="1">
        <f t="array" ref="FM87">_xlfn.IFS(INDEX($B$24:$AM$43, MATCH(INDEX($A$3:$AM$22, MATCH(FJ87, $AI$3:$AI$22, 0), 1), $A$24:$A$43), FK$69)="H", UPPER(INDEX($A$3:$AM$22, MATCH(FJ87, $AI$3:$AI$22, 0), 1)), INDEX($B$24:$AM$43, MATCH(INDEX($A$3:$AM$22, MATCH(FJ87, $AI$3:$AI$22, 0), 1), $A$24:$A$43), FK$69)="A", LOWER(INDEX($A$3:$AM$22, MATCH(FJ87, $AI$3:$AI$22, 0), 1)), INDEX($B$24:$AM$43, MATCH(INDEX($A$3:$AM$22, MATCH(FJ87, $AI$3:$AI$22, 0), 1), $A$24:$A$43), FK$69)="BLANK", "BLANK,")</f>
        <v>wol</v>
      </c>
      <c r="FN87" s="357"/>
      <c r="FO87" s="257" t="str" cm="1">
        <f t="array" ref="FO87">_xlfn.IFS(INDEX($B$24:$AM$43,MATCH($A41,$A$24:$A$43,0),FP$69)="A",LOWER($A41),INDEX($B$24:$AM$43,MATCH($A41,$A$24:$A$43,0),FP$69)="H",UPPER($A41),INDEX($B$24:$AM$43,MATCH($A41,$A$24:$A$43,0),FP$69)="BLANK","BLANK")</f>
        <v>wba</v>
      </c>
      <c r="FP87" s="268" cm="1">
        <f t="array" ref="FP87">IFERROR(INDEX($B$47:$AM$66, MATCH(UPPER(FO87), $A$47:$A$66,0 ), FP$69), "BLANK")</f>
        <v>2.7652297934968963</v>
      </c>
      <c r="FQ87" s="269" cm="1">
        <f t="array" ref="FQ87">IFERROR(INDEX($B$47:$AM$66, MATCH(UPPER(FR87), $A$47:$A$66, 0), FP$69), "BLANK")</f>
        <v>6.515561569688769</v>
      </c>
      <c r="FR87" s="359" t="str" cm="1">
        <f t="array" ref="FR87">_xlfn.IFS(INDEX($B$24:$AM$43, MATCH(INDEX($A$3:$AM$22, MATCH(FO87, $AJ$3:$AJ$22, 0), 1), $A$24:$A$43), FP$69)="H", UPPER(INDEX($A$3:$AM$22, MATCH(FO87, $AJ$3:$AJ$22, 0), 1)), INDEX($B$24:$AM$43, MATCH(INDEX($A$3:$AM$22, MATCH(FO87, $AJ$3:$AJ$22, 0), 1), $A$24:$A$43), FP$69)="A", LOWER(INDEX($A$3:$AM$22, MATCH(FO87, $AJ$3:$AJ$22, 0), 1)), INDEX($B$24:$AM$43, MATCH(INDEX($A$3:$AM$22, MATCH(FO87, $AJ$3:$AJ$22, 0), 1), $A$24:$A$43), FP$69)="BLANK", "BLANK,")</f>
        <v>ARS</v>
      </c>
      <c r="FS87" s="357"/>
      <c r="FT87" s="257" t="str" cm="1">
        <f t="array" ref="FT87">_xlfn.IFS(INDEX($B$24:$AM$43,MATCH($A41,$A$24:$A$43,0),FU$69)="A",LOWER($A41),INDEX($B$24:$AM$43,MATCH($A41,$A$24:$A$43,0),FU$69)="H",UPPER($A41),INDEX($B$24:$AM$43,MATCH($A41,$A$24:$A$43,0),FU$69)="BLANK","BLANK")</f>
        <v>WBA</v>
      </c>
      <c r="FU87" s="268" cm="1">
        <f t="array" ref="FU87">IFERROR(INDEX($B$47:$AM$66, MATCH(UPPER(FT87), $A$47:$A$66,0 ), FU$69), "BLANK")</f>
        <v>1.4714579261263971</v>
      </c>
      <c r="FV87" s="269" cm="1">
        <f t="array" ref="FV87">IFERROR(INDEX($B$47:$AM$66, MATCH(UPPER(FW87), $A$47:$A$66, 0), FU$69), "BLANK")</f>
        <v>6.2199918066366244</v>
      </c>
      <c r="FW87" s="359" t="str" cm="1">
        <f t="array" ref="FW87">_xlfn.IFS(INDEX($B$24:$AM$43, MATCH(INDEX($A$3:$AM$22, MATCH(FT87, $AK$3:$AK$22, 0), 1), $A$24:$A$43), FU$69)="H", UPPER(INDEX($A$3:$AM$22, MATCH(FT87, $AK$3:$AK$22, 0), 1)), INDEX($B$24:$AM$43, MATCH(INDEX($A$3:$AM$22, MATCH(FT87, $AK$3:$AK$22, 0), 1), $A$24:$A$43), FU$69)="A", LOWER(INDEX($A$3:$AM$22, MATCH(FT87, $AK$3:$AK$22, 0), 1)), INDEX($B$24:$AM$43, MATCH(INDEX($A$3:$AM$22, MATCH(FT87, $AK$3:$AK$22, 0), 1), $A$24:$A$43), FU$69)="BLANK", "BLANK,")</f>
        <v>liv</v>
      </c>
      <c r="FX87" s="357"/>
      <c r="FY87" s="257" t="str" cm="1">
        <f t="array" ref="FY87">_xlfn.IFS(INDEX($B$24:$AM$43,MATCH($A41,$A$24:$A$43,0),FZ$69)="A",LOWER($A41),INDEX($B$24:$AM$43,MATCH($A41,$A$24:$A$43,0),FZ$69)="H",UPPER($A41),INDEX($B$24:$AM$43,MATCH($A41,$A$24:$A$43,0),FZ$69)="BLANK","BLANK")</f>
        <v>WBA</v>
      </c>
      <c r="FZ87" s="268" cm="1">
        <f t="array" ref="FZ87">IFERROR(INDEX($B$47:$AM$66, MATCH(UPPER(FY87), $A$47:$A$66,0 ), FZ$69), "BLANK")</f>
        <v>2.0080602459257517</v>
      </c>
      <c r="GA87" s="269" cm="1">
        <f t="array" ref="GA87">IFERROR(INDEX($B$47:$AM$66, MATCH(UPPER(GB87), $A$47:$A$66, 0), FZ$69), "BLANK")</f>
        <v>5.0307251126587449</v>
      </c>
      <c r="GB87" s="359" t="str" cm="1">
        <f t="array" ref="GB87">_xlfn.IFS(INDEX($B$24:$AM$43, MATCH(INDEX($A$3:$AM$22, MATCH(FY87, $AL$3:$AL$22, 0), 1), $A$24:$A$43), FZ$69)="H", UPPER(INDEX($A$3:$AM$22, MATCH(FY87, $AL$3:$AL$22, 0), 1)), INDEX($B$24:$AM$43, MATCH(INDEX($A$3:$AM$22, MATCH(FY87, $AL$3:$AL$22, 0), 1), $A$24:$A$43), FZ$69)="A", LOWER(INDEX($A$3:$AM$22, MATCH(FY87, $AL$3:$AL$22, 0), 1)), INDEX($B$24:$AM$43, MATCH(INDEX($A$3:$AM$22, MATCH(FY87, $AL$3:$AL$22, 0), 1), $A$24:$A$43), FZ$69)="BLANK", "BLANK,")</f>
        <v>whu</v>
      </c>
      <c r="GC87" s="357"/>
      <c r="GD87" s="257" t="str" cm="1">
        <f t="array" ref="GD87">_xlfn.IFS(INDEX($B$24:$AM$43,MATCH($A41,$A$24:$A$43,0),GE$69)="A",LOWER($A41),INDEX($B$24:$AM$43,MATCH($A41,$A$24:$A$43,0),GE$69)="H",UPPER($A41),INDEX($B$24:$AM$43,MATCH($A41,$A$24:$A$43,0),GE$69)="BLANK","BLANK")</f>
        <v>wba</v>
      </c>
      <c r="GE87" s="268" cm="1">
        <f t="array" ref="GE87">IFERROR(INDEX($B$47:$AM$66, MATCH(UPPER(GD87), $A$47:$A$66,0 ), GE$69), "BLANK")</f>
        <v>3.0823433019254396</v>
      </c>
      <c r="GF87" s="269" cm="1">
        <f t="array" ref="GF87">IFERROR(INDEX($B$47:$AM$66, MATCH(UPPER(GG87), $A$47:$A$66, 0), GE$69), "BLANK")</f>
        <v>2.9797023004059544</v>
      </c>
      <c r="GG87" s="359" t="str" cm="1">
        <f t="array" ref="GG87">_xlfn.IFS(INDEX($B$24:$AM$43, MATCH(INDEX($A$3:$AM$22, MATCH(GD87, $AM$3:$AM$22, 0), 1), $A$24:$A$43), GE$69)="H", UPPER(INDEX($A$3:$AM$22, MATCH(GD87, $AM$3:$AM$22, 0), 1)), INDEX($B$24:$AM$43, MATCH(INDEX($A$3:$AM$22, MATCH(GD87, $AM$3:$AM$22, 0), 1), $A$24:$A$43), GE$69)="A", LOWER(INDEX($A$3:$AM$22, MATCH(GD87, $AM$3:$AM$22, 0), 1)), INDEX($B$24:$AM$43, MATCH(INDEX($A$3:$AM$22, MATCH(GD87, $AM$3:$AM$22, 0), 1), $A$24:$A$43), GE$69)="BLANK", "BLANK,")</f>
        <v>LEE</v>
      </c>
    </row>
    <row r="88" spans="1:189" hidden="1">
      <c r="A88" s="257" t="str" cm="1">
        <f t="array" ref="A88">_xlfn.IFS(INDEX($B$24:$AM$43,MATCH($A42,$A$24:$A$43,0),B$69)="A",LOWER($A42),INDEX($B$24:$AM$43,MATCH($A42,$A$24:$A$43,0),B$69)="H",UPPER($A42),INDEX($B$24:$AM$43,MATCH($A42,$A$24:$A$43,0),B$69)="BLANK","BLANK")</f>
        <v>WHU</v>
      </c>
      <c r="B88" s="268" cm="1">
        <f t="array" ref="B88">IFERROR(INDEX($B$47:$AM$66, MATCH(UPPER(A88), $A$47:$A$66,0 ), B$69), "BLANK")</f>
        <v>4.573516748315761</v>
      </c>
      <c r="C88" s="269" cm="1">
        <f t="array" ref="C88">IFERROR(INDEX($B$47:$AM$66, MATCH(UPPER(D88), $A$47:$A$66, 0), B$69), "BLANK")</f>
        <v>4.0952404456005089</v>
      </c>
      <c r="D88" s="359" t="str" cm="1">
        <f t="array" ref="D88">_xlfn.IFS(INDEX($B$24:$AM$43, MATCH(INDEX($A$3:$AM$22, MATCH(A88, $B$3:$B$22, 0), 1), $A$24:$A$43), B$69)="H", UPPER(INDEX($A$3:$AM$22, MATCH(A88, $B$3:$B$22, 0), 1)), INDEX($B$24:$AM$43, MATCH(INDEX($A$3:$AM$22, MATCH(A88, $B$3:$B$22, 0), 1), $A$24:$A$43), B$69)="A", LOWER(INDEX($A$3:$AM$22, MATCH(A88, $B$3:$B$22, 0), 1)), INDEX($B$24:$AM$43, MATCH(INDEX($A$3:$AM$22, MATCH(A88, $B$3:$B$22, 0), 1), $A$24:$A$43), B$69)="BLANK", "BLANK,")</f>
        <v>new</v>
      </c>
      <c r="E88" s="357"/>
      <c r="F88" s="257" t="str" cm="1">
        <f t="array" ref="F88">_xlfn.IFS(INDEX($B$24:$AM$43,MATCH($A42,$A$24:$A$43,0),G$69)="A",LOWER($A42),INDEX($B$24:$AM$43,MATCH($A42,$A$24:$A$43,0),G$69)="H",UPPER($A42),INDEX($B$24:$AM$43,MATCH($A42,$A$24:$A$43,0),G$69)="BLANK","BLANK")</f>
        <v>whu</v>
      </c>
      <c r="G88" s="268" cm="1">
        <f t="array" ref="G88">IFERROR(INDEX($B$47:$AM$66, MATCH(UPPER(F88), $A$47:$A$66,0 ), G$69), "BLANK")</f>
        <v>4.5131608006568165</v>
      </c>
      <c r="H88" s="269" cm="1">
        <f t="array" ref="H88">IFERROR(INDEX($B$47:$AM$66, MATCH(UPPER(I88), $A$47:$A$66, 0), G$69), "BLANK")</f>
        <v>4.3909219273989537</v>
      </c>
      <c r="I88" s="359" t="str" cm="1">
        <f t="array" ref="I88">_xlfn.IFS(INDEX($B$24:$AM$43, MATCH(INDEX($A$3:$AM$22, MATCH(F88, $C$3:$C$22, 0), 1), $A$24:$A$43), G$69)="H", UPPER(INDEX($A$3:$AM$22, MATCH(F88, $C$3:$C$22, 0), 1)), INDEX($B$24:$AM$43, MATCH(INDEX($A$3:$AM$22, MATCH(F88, $C$3:$C$22, 0), 1), $A$24:$A$43), G$69)="A", LOWER(INDEX($A$3:$AM$22, MATCH(F88, $C$3:$C$22, 0), 1)), INDEX($B$24:$AM$43, MATCH(INDEX($A$3:$AM$22, MATCH(F88, $C$3:$C$22, 0), 1), $A$24:$A$43), G$69)="BLANK", "BLANK,")</f>
        <v>ARS</v>
      </c>
      <c r="J88" s="357"/>
      <c r="K88" s="257" t="str" cm="1">
        <f t="array" ref="K88">_xlfn.IFS(INDEX($B$24:$AM$43,MATCH($A42,$A$24:$A$43,0),L$69)="A",LOWER($A42),INDEX($B$24:$AM$43,MATCH($A42,$A$24:$A$43,0),L$69)="H",UPPER($A42),INDEX($B$24:$AM$43,MATCH($A42,$A$24:$A$43,0),L$69)="BLANK","BLANK")</f>
        <v>WHU</v>
      </c>
      <c r="L88" s="268" cm="1">
        <f t="array" ref="L88">IFERROR(INDEX($B$47:$AM$66, MATCH(UPPER(K88), $A$47:$A$66,0 ), L$69), "BLANK")</f>
        <v>2.5259839090762815</v>
      </c>
      <c r="M88" s="269" cm="1">
        <f t="array" ref="M88">IFERROR(INDEX($B$47:$AM$66, MATCH(UPPER(N88), $A$47:$A$66, 0), L$69), "BLANK")</f>
        <v>4.0336934793660504</v>
      </c>
      <c r="N88" s="359" t="str" cm="1">
        <f t="array" ref="N88">_xlfn.IFS(INDEX($B$24:$AM$43, MATCH(INDEX($A$3:$AM$22, MATCH(K88, $D$3:$D$22, 0), 1), $A$24:$A$43), L$69)="H", UPPER(INDEX($A$3:$AM$22, MATCH(K88, $D$3:$D$22, 0), 1)), INDEX($B$24:$AM$43, MATCH(INDEX($A$3:$AM$22, MATCH(K88, $D$3:$D$22, 0), 1), $A$24:$A$43), L$69)="A", LOWER(INDEX($A$3:$AM$22, MATCH(K88, $D$3:$D$22, 0), 1)), INDEX($B$24:$AM$43, MATCH(INDEX($A$3:$AM$22, MATCH(K88, $D$3:$D$22, 0), 1), $A$24:$A$43), L$69)="BLANK", "BLANK,")</f>
        <v>wol</v>
      </c>
      <c r="O88" s="357"/>
      <c r="P88" s="257" t="str" cm="1">
        <f t="array" ref="P88">_xlfn.IFS(INDEX($B$24:$AM$43,MATCH($A42,$A$24:$A$43,0),Q$69)="A",LOWER($A42),INDEX($B$24:$AM$43,MATCH($A42,$A$24:$A$43,0),Q$69)="H",UPPER($A42),INDEX($B$24:$AM$43,MATCH($A42,$A$24:$A$43,0),Q$69)="BLANK","BLANK")</f>
        <v>whu</v>
      </c>
      <c r="Q88" s="268" cm="1">
        <f t="array" ref="Q88">IFERROR(INDEX($B$47:$AM$66, MATCH(UPPER(P88), $A$47:$A$66,0 ), Q$69), "BLANK")</f>
        <v>3.4035457486332623</v>
      </c>
      <c r="R88" s="269" cm="1">
        <f t="array" ref="R88">IFERROR(INDEX($B$47:$AM$66, MATCH(UPPER(S88), $A$47:$A$66, 0), Q$69), "BLANK")</f>
        <v>4.5809064344688277</v>
      </c>
      <c r="S88" s="359" t="str" cm="1">
        <f t="array" ref="S88">_xlfn.IFS(INDEX($B$24:$AM$43, MATCH(INDEX($A$3:$AM$22, MATCH(P88, $E$3:$E$22, 0), 1), $A$24:$A$43), Q$69)="H", UPPER(INDEX($A$3:$AM$22, MATCH(P88, $E$3:$E$22, 0), 1)), INDEX($B$24:$AM$43, MATCH(INDEX($A$3:$AM$22, MATCH(P88, $E$3:$E$22, 0), 1), $A$24:$A$43), Q$69)="A", LOWER(INDEX($A$3:$AM$22, MATCH(P88, $E$3:$E$22, 0), 1)), INDEX($B$24:$AM$43, MATCH(INDEX($A$3:$AM$22, MATCH(P88, $E$3:$E$22, 0), 1), $A$24:$A$43), Q$69)="BLANK", "BLANK,")</f>
        <v>LEI</v>
      </c>
      <c r="T88" s="357"/>
      <c r="U88" s="257" t="str" cm="1">
        <f t="array" ref="U88">_xlfn.IFS(INDEX($B$24:$AM$43,MATCH($A42,$A$24:$A$43,0),V$69)="A",LOWER($A42),INDEX($B$24:$AM$43,MATCH($A42,$A$24:$A$43,0),V$69)="H",UPPER($A42),INDEX($B$24:$AM$43,MATCH($A42,$A$24:$A$43,0),V$69)="BLANK","BLANK")</f>
        <v>whu</v>
      </c>
      <c r="V88" s="268" cm="1">
        <f t="array" ref="V88">IFERROR(INDEX($B$47:$AM$66, MATCH(UPPER(U88), $A$47:$A$66,0 ), V$69), "BLANK")</f>
        <v>3.7672834622276565</v>
      </c>
      <c r="W88" s="269" cm="1">
        <f t="array" ref="W88">IFERROR(INDEX($B$47:$AM$66, MATCH(UPPER(X88), $A$47:$A$66, 0), V$69), "BLANK")</f>
        <v>3.526112451216882</v>
      </c>
      <c r="X88" s="359" t="str" cm="1">
        <f t="array" ref="X88">_xlfn.IFS(INDEX($B$24:$AM$43, MATCH(INDEX($A$3:$AM$22, MATCH(U88, $F$3:$F$22, 0), 1), $A$24:$A$43), V$69)="H", UPPER(INDEX($A$3:$AM$22, MATCH(U88, $F$3:$F$22, 0), 1)), INDEX($B$24:$AM$43, MATCH(INDEX($A$3:$AM$22, MATCH(U88, $F$3:$F$22, 0), 1), $A$24:$A$43), V$69)="A", LOWER(INDEX($A$3:$AM$22, MATCH(U88, $F$3:$F$22, 0), 1)), INDEX($B$24:$AM$43, MATCH(INDEX($A$3:$AM$22, MATCH(U88, $F$3:$F$22, 0), 1), $A$24:$A$43), V$69)="BLANK", "BLANK,")</f>
        <v>TOT</v>
      </c>
      <c r="Y88" s="357"/>
      <c r="Z88" s="257" t="str" cm="1">
        <f t="array" ref="Z88">_xlfn.IFS(INDEX($B$24:$AM$43,MATCH($A42,$A$24:$A$43,0),AA$69)="A",LOWER($A42),INDEX($B$24:$AM$43,MATCH($A42,$A$24:$A$43,0),AA$69)="H",UPPER($A42),INDEX($B$24:$AM$43,MATCH($A42,$A$24:$A$43,0),AA$69)="BLANK","BLANK")</f>
        <v>WHU</v>
      </c>
      <c r="AA88" s="268" cm="1">
        <f t="array" ref="AA88">IFERROR(INDEX($B$47:$AM$66, MATCH(UPPER(Z88), $A$47:$A$66,0 ), AA$69), "BLANK")</f>
        <v>1.9834128755451006</v>
      </c>
      <c r="AB88" s="269" cm="1">
        <f t="array" ref="AB88">IFERROR(INDEX($B$47:$AM$66, MATCH(UPPER(AC88), $A$47:$A$66, 0), AA$69), "BLANK")</f>
        <v>9.6305220883534144</v>
      </c>
      <c r="AC88" s="359" t="str" cm="1">
        <f t="array" ref="AC88">_xlfn.IFS(INDEX($B$24:$AM$43, MATCH(INDEX($A$3:$AM$22, MATCH(Z88, $G$3:$G$22, 0), 1), $A$24:$A$43), AA$69)="H", UPPER(INDEX($A$3:$AM$22, MATCH(Z88, $G$3:$G$22, 0), 1)), INDEX($B$24:$AM$43, MATCH(INDEX($A$3:$AM$22, MATCH(Z88, $G$3:$G$22, 0), 1), $A$24:$A$43), AA$69)="A", LOWER(INDEX($A$3:$AM$22, MATCH(Z88, $G$3:$G$22, 0), 1)), INDEX($B$24:$AM$43, MATCH(INDEX($A$3:$AM$22, MATCH(Z88, $G$3:$G$22, 0), 1), $A$24:$A$43), AA$69)="BLANK", "BLANK,")</f>
        <v>mci</v>
      </c>
      <c r="AD88" s="357"/>
      <c r="AE88" s="257" t="str" cm="1">
        <f t="array" ref="AE88">_xlfn.IFS(INDEX($B$24:$AM$43,MATCH($A42,$A$24:$A$43,0),AF$69)="A",LOWER($A42),INDEX($B$24:$AM$43,MATCH($A42,$A$24:$A$43,0),AF$69)="H",UPPER($A42),INDEX($B$24:$AM$43,MATCH($A42,$A$24:$A$43,0),AF$69)="BLANK","BLANK")</f>
        <v>whu</v>
      </c>
      <c r="AF88" s="268" cm="1">
        <f t="array" ref="AF88">IFERROR(INDEX($B$47:$AM$66, MATCH(UPPER(AE88), $A$47:$A$66,0 ), AF$69), "BLANK")</f>
        <v>2.6049835500228182</v>
      </c>
      <c r="AG88" s="269" cm="1">
        <f t="array" ref="AG88">IFERROR(INDEX($B$47:$AM$66, MATCH(UPPER(AH88), $A$47:$A$66, 0), AF$69), "BLANK")</f>
        <v>5.6630581867388363</v>
      </c>
      <c r="AH88" s="359" t="str" cm="1">
        <f t="array" ref="AH88">_xlfn.IFS(INDEX($B$24:$AM$43, MATCH(INDEX($A$3:$AM$22, MATCH(AE88, $H$3:$H$22, 0), 1), $A$24:$A$43), AF$69)="H", UPPER(INDEX($A$3:$AM$22, MATCH(AE88, $H$3:$H$22, 0), 1)), INDEX($B$24:$AM$43, MATCH(INDEX($A$3:$AM$22, MATCH(AE88, $H$3:$H$22, 0), 1), $A$24:$A$43), AF$69)="A", LOWER(INDEX($A$3:$AM$22, MATCH(AE88, $H$3:$H$22, 0), 1)), INDEX($B$24:$AM$43, MATCH(INDEX($A$3:$AM$22, MATCH(AE88, $H$3:$H$22, 0), 1), $A$24:$A$43), AF$69)="BLANK", "BLANK,")</f>
        <v>LIV</v>
      </c>
      <c r="AI88" s="357"/>
      <c r="AJ88" s="257" t="str" cm="1">
        <f t="array" ref="AJ88">_xlfn.IFS(INDEX($B$24:$AM$43,MATCH($A42,$A$24:$A$43,0),AK$69)="A",LOWER($A42),INDEX($B$24:$AM$43,MATCH($A42,$A$24:$A$43,0),AK$69)="H",UPPER($A42),INDEX($B$24:$AM$43,MATCH($A42,$A$24:$A$43,0),AK$69)="BLANK","BLANK")</f>
        <v>WHU</v>
      </c>
      <c r="AK88" s="268" cm="1">
        <f t="array" ref="AK88">IFERROR(INDEX($B$47:$AM$66, MATCH(UPPER(AJ88), $A$47:$A$66,0 ), AK$69), "BLANK")</f>
        <v>6.2701439291425753</v>
      </c>
      <c r="AL88" s="269" cm="1">
        <f t="array" ref="AL88">IFERROR(INDEX($B$47:$AM$66, MATCH(UPPER(AM88), $A$47:$A$66, 0), AK$69), "BLANK")</f>
        <v>2.9684575253081138</v>
      </c>
      <c r="AM88" s="359" t="str" cm="1">
        <f t="array" ref="AM88">_xlfn.IFS(INDEX($B$24:$AM$43, MATCH(INDEX($A$3:$AM$22, MATCH(AJ88, $I$3:$I$22, 0), 1), $A$24:$A$43), AK$69)="H", UPPER(INDEX($A$3:$AM$22, MATCH(AJ88, $I$3:$I$22, 0), 1)), INDEX($B$24:$AM$43, MATCH(INDEX($A$3:$AM$22, MATCH(AJ88, $I$3:$I$22, 0), 1), $A$24:$A$43), AK$69)="A", LOWER(INDEX($A$3:$AM$22, MATCH(AJ88, $I$3:$I$22, 0), 1)), INDEX($B$24:$AM$43, MATCH(INDEX($A$3:$AM$22, MATCH(AJ88, $I$3:$I$22, 0), 1), $A$24:$A$43), AK$69)="BLANK", "BLANK,")</f>
        <v>ful</v>
      </c>
      <c r="AN88" s="357"/>
      <c r="AO88" s="257" t="str" cm="1">
        <f t="array" ref="AO88">_xlfn.IFS(INDEX($B$24:$AM$43,MATCH($A42,$A$24:$A$43,0),AP$69)="A",LOWER($A42),INDEX($B$24:$AM$43,MATCH($A42,$A$24:$A$43,0),AP$69)="H",UPPER($A42),INDEX($B$24:$AM$43,MATCH($A42,$A$24:$A$43,0),AP$69)="BLANK","BLANK")</f>
        <v>whu</v>
      </c>
      <c r="AP88" s="268" cm="1">
        <f t="array" ref="AP88">IFERROR(INDEX($B$47:$AM$66, MATCH(UPPER(AO88), $A$47:$A$66,0 ), AP$69), "BLANK")</f>
        <v>2.8609514988511471</v>
      </c>
      <c r="AQ88" s="269" cm="1">
        <f t="array" ref="AQ88">IFERROR(INDEX($B$47:$AM$66, MATCH(UPPER(AR88), $A$47:$A$66, 0), AP$69), "BLANK")</f>
        <v>3.4197211272577515</v>
      </c>
      <c r="AR88" s="359" t="str" cm="1">
        <f t="array" ref="AR88">_xlfn.IFS(INDEX($B$24:$AM$43, MATCH(INDEX($A$3:$AM$22, MATCH(AO88, $J$3:$J$22, 0), 1), $A$24:$A$43), AP$69)="H", UPPER(INDEX($A$3:$AM$22, MATCH(AO88, $J$3:$J$22, 0), 1)), INDEX($B$24:$AM$43, MATCH(INDEX($A$3:$AM$22, MATCH(AO88, $J$3:$J$22, 0), 1), $A$24:$A$43), AP$69)="A", LOWER(INDEX($A$3:$AM$22, MATCH(AO88, $J$3:$J$22, 0), 1)), INDEX($B$24:$AM$43, MATCH(INDEX($A$3:$AM$22, MATCH(AO88, $J$3:$J$22, 0), 1), $A$24:$A$43), AP$69)="BLANK", "BLANK,")</f>
        <v>SHU</v>
      </c>
      <c r="AS88" s="357"/>
      <c r="AT88" s="257" t="str" cm="1">
        <f t="array" ref="AT88">_xlfn.IFS(INDEX($B$24:$AM$43,MATCH($A42,$A$24:$A$43,0),AU$69)="A",LOWER($A42),INDEX($B$24:$AM$43,MATCH($A42,$A$24:$A$43,0),AU$69)="H",UPPER($A42),INDEX($B$24:$AM$43,MATCH($A42,$A$24:$A$43,0),AU$69)="BLANK","BLANK")</f>
        <v>WHU</v>
      </c>
      <c r="AU88" s="268" cm="1">
        <f t="array" ref="AU88">IFERROR(INDEX($B$47:$AM$66, MATCH(UPPER(AT88), $A$47:$A$66,0 ), AU$69), "BLANK")</f>
        <v>3.6605360038308818</v>
      </c>
      <c r="AV88" s="269" cm="1">
        <f t="array" ref="AV88">IFERROR(INDEX($B$47:$AM$66, MATCH(UPPER(AW88), $A$47:$A$66, 0), AU$69), "BLANK")</f>
        <v>3.4300597720665542</v>
      </c>
      <c r="AW88" s="359" t="str" cm="1">
        <f t="array" ref="AW88">_xlfn.IFS(INDEX($B$24:$AM$43, MATCH(INDEX($A$3:$AM$22, MATCH(AT88, $K$3:$K$22, 0), 1), $A$24:$A$43), AU$69)="H", UPPER(INDEX($A$3:$AM$22, MATCH(AT88, $K$3:$K$22, 0), 1)), INDEX($B$24:$AM$43, MATCH(INDEX($A$3:$AM$22, MATCH(AT88, $K$3:$K$22, 0), 1), $A$24:$A$43), AU$69)="A", LOWER(INDEX($A$3:$AM$22, MATCH(AT88, $K$3:$K$22, 0), 1)), INDEX($B$24:$AM$43, MATCH(INDEX($A$3:$AM$22, MATCH(AT88, $K$3:$K$22, 0), 1), $A$24:$A$43), AU$69)="BLANK", "BLANK,")</f>
        <v>avl</v>
      </c>
      <c r="AX88" s="357"/>
      <c r="AY88" s="257" t="str" cm="1">
        <f t="array" ref="AY88">_xlfn.IFS(INDEX($B$24:$AM$43,MATCH($A42,$A$24:$A$43,0),AZ$69)="A",LOWER($A42),INDEX($B$24:$AM$43,MATCH($A42,$A$24:$A$43,0),AZ$69)="H",UPPER($A42),INDEX($B$24:$AM$43,MATCH($A42,$A$24:$A$43,0),AZ$69)="BLANK","BLANK")</f>
        <v>WHU</v>
      </c>
      <c r="AZ88" s="268" cm="1">
        <f t="array" ref="AZ88">IFERROR(INDEX($B$47:$AM$66, MATCH(UPPER(AY88), $A$47:$A$66,0 ), AZ$69), "BLANK")</f>
        <v>2.1597162422602199</v>
      </c>
      <c r="BA88" s="269" cm="1">
        <f t="array" ref="BA88">IFERROR(INDEX($B$47:$AM$66, MATCH(UPPER(BB88), $A$47:$A$66, 0), AZ$69), "BLANK")</f>
        <v>5.6173442643988487</v>
      </c>
      <c r="BB88" s="359" t="str" cm="1">
        <f t="array" ref="BB88">_xlfn.IFS(INDEX($B$24:$AM$43, MATCH(INDEX($A$3:$AM$22, MATCH(AY88, $L$3:$L$22, 0), 1), $A$24:$A$43), AZ$69)="H", UPPER(INDEX($A$3:$AM$22, MATCH(AY88, $L$3:$L$22, 0), 1)), INDEX($B$24:$AM$43, MATCH(INDEX($A$3:$AM$22, MATCH(AY88, $L$3:$L$22, 0), 1), $A$24:$A$43), AZ$69)="A", LOWER(INDEX($A$3:$AM$22, MATCH(AY88, $L$3:$L$22, 0), 1)), INDEX($B$24:$AM$43, MATCH(INDEX($A$3:$AM$22, MATCH(AY88, $L$3:$L$22, 0), 1), $A$24:$A$43), AZ$69)="BLANK", "BLANK,")</f>
        <v>mun</v>
      </c>
      <c r="BC88" s="357"/>
      <c r="BD88" s="257" t="str" cm="1">
        <f t="array" ref="BD88">_xlfn.IFS(INDEX($B$24:$AM$43,MATCH($A42,$A$24:$A$43,0),BE$69)="A",LOWER($A42),INDEX($B$24:$AM$43,MATCH($A42,$A$24:$A$43,0),BE$69)="H",UPPER($A42),INDEX($B$24:$AM$43,MATCH($A42,$A$24:$A$43,0),BE$69)="BLANK","BLANK")</f>
        <v>whu</v>
      </c>
      <c r="BE88" s="268" cm="1">
        <f t="array" ref="BE88">IFERROR(INDEX($B$47:$AM$66, MATCH(UPPER(BD88), $A$47:$A$66,0 ), BE$69), "BLANK")</f>
        <v>5.0307251126587449</v>
      </c>
      <c r="BF88" s="269" cm="1">
        <f t="array" ref="BF88">IFERROR(INDEX($B$47:$AM$66, MATCH(UPPER(BG88), $A$47:$A$66, 0), BE$69), "BLANK")</f>
        <v>2.0080602459257517</v>
      </c>
      <c r="BG88" s="359" t="str" cm="1">
        <f t="array" ref="BG88">_xlfn.IFS(INDEX($B$24:$AM$43, MATCH(INDEX($A$3:$AM$22, MATCH(BD88, $M$3:$M$22, 0), 1), $A$24:$A$43), BE$69)="H", UPPER(INDEX($A$3:$AM$22, MATCH(BD88, $M$3:$M$22, 0), 1)), INDEX($B$24:$AM$43, MATCH(INDEX($A$3:$AM$22, MATCH(BD88, $M$3:$M$22, 0), 1), $A$24:$A$43), BE$69)="A", LOWER(INDEX($A$3:$AM$22, MATCH(BD88, $M$3:$M$22, 0), 1)), INDEX($B$24:$AM$43, MATCH(INDEX($A$3:$AM$22, MATCH(BD88, $M$3:$M$22, 0), 1), $A$24:$A$43), BE$69)="BLANK", "BLANK,")</f>
        <v>LEE</v>
      </c>
      <c r="BH88" s="357"/>
      <c r="BI88" s="257" t="str" cm="1">
        <f t="array" ref="BI88">_xlfn.IFS(INDEX($B$24:$AM$43,MATCH($A42,$A$24:$A$43,0),BJ$69)="A",LOWER($A42),INDEX($B$24:$AM$43,MATCH($A42,$A$24:$A$43,0),BJ$69)="H",UPPER($A42),INDEX($B$24:$AM$43,MATCH($A42,$A$24:$A$43,0),BJ$69)="BLANK","BLANK")</f>
        <v>WHU</v>
      </c>
      <c r="BJ88" s="268" cm="1">
        <f t="array" ref="BJ88">IFERROR(INDEX($B$47:$AM$66, MATCH(UPPER(BI88), $A$47:$A$66,0 ), BJ$69), "BLANK")</f>
        <v>5.3326326969388154</v>
      </c>
      <c r="BK88" s="269" cm="1">
        <f t="array" ref="BK88">IFERROR(INDEX($B$47:$AM$66, MATCH(UPPER(BL88), $A$47:$A$66, 0), BJ$69), "BLANK")</f>
        <v>2.9684575253081138</v>
      </c>
      <c r="BL88" s="359" t="str" cm="1">
        <f t="array" ref="BL88">_xlfn.IFS(INDEX($B$24:$AM$43, MATCH(INDEX($A$3:$AM$22, MATCH(BI88, $N$3:$N$22, 0), 1), $A$24:$A$43), BJ$69)="H", UPPER(INDEX($A$3:$AM$22, MATCH(BI88, $N$3:$N$22, 0), 1)), INDEX($B$24:$AM$43, MATCH(INDEX($A$3:$AM$22, MATCH(BI88, $N$3:$N$22, 0), 1), $A$24:$A$43), BJ$69)="A", LOWER(INDEX($A$3:$AM$22, MATCH(BI88, $N$3:$N$22, 0), 1)), INDEX($B$24:$AM$43, MATCH(INDEX($A$3:$AM$22, MATCH(BI88, $N$3:$N$22, 0), 1), $A$24:$A$43), BJ$69)="BLANK", "BLANK,")</f>
        <v>cry</v>
      </c>
      <c r="BM88" s="357"/>
      <c r="BN88" s="257" t="str" cm="1">
        <f t="array" ref="BN88">_xlfn.IFS(INDEX($B$24:$AM$43,MATCH($A42,$A$24:$A$43,0),BO$69)="A",LOWER($A42),INDEX($B$24:$AM$43,MATCH($A42,$A$24:$A$43,0),BO$69)="H",UPPER($A42),INDEX($B$24:$AM$43,MATCH($A42,$A$24:$A$43,0),BO$69)="BLANK","BLANK")</f>
        <v>whu</v>
      </c>
      <c r="BO88" s="268" cm="1">
        <f t="array" ref="BO88">IFERROR(INDEX($B$47:$AM$66, MATCH(UPPER(BN88), $A$47:$A$66,0 ), BO$69), "BLANK")</f>
        <v>1.9899763449670278</v>
      </c>
      <c r="BP88" s="269" cm="1">
        <f t="array" ref="BP88">IFERROR(INDEX($B$47:$AM$66, MATCH(UPPER(BQ88), $A$47:$A$66, 0), BO$69), "BLANK")</f>
        <v>6.7391304347826102</v>
      </c>
      <c r="BQ88" s="359" t="str" cm="1">
        <f t="array" ref="BQ88">_xlfn.IFS(INDEX($B$24:$AM$43, MATCH(INDEX($A$3:$AM$22, MATCH(BN88, $O$3:$O$22, 0), 1), $A$24:$A$43), BO$69)="H", UPPER(INDEX($A$3:$AM$22, MATCH(BN88, $O$3:$O$22, 0), 1)), INDEX($B$24:$AM$43, MATCH(INDEX($A$3:$AM$22, MATCH(BN88, $O$3:$O$22, 0), 1), $A$24:$A$43), BO$69)="A", LOWER(INDEX($A$3:$AM$22, MATCH(BN88, $O$3:$O$22, 0), 1)), INDEX($B$24:$AM$43, MATCH(INDEX($A$3:$AM$22, MATCH(BN88, $O$3:$O$22, 0), 1), $A$24:$A$43), BO$69)="BLANK", "BLANK,")</f>
        <v>CHE</v>
      </c>
      <c r="BR88" s="357"/>
      <c r="BS88" s="257" t="str" cm="1">
        <f t="array" ref="BS88">_xlfn.IFS(INDEX($B$24:$AM$43,MATCH($A42,$A$24:$A$43,0),BT$69)="A",LOWER($A42),INDEX($B$24:$AM$43,MATCH($A42,$A$24:$A$43,0),BT$69)="H",UPPER($A42),INDEX($B$24:$AM$43,MATCH($A42,$A$24:$A$43,0),BT$69)="BLANK","BLANK")</f>
        <v>WHU</v>
      </c>
      <c r="BT88" s="268" cm="1">
        <f t="array" ref="BT88">IFERROR(INDEX($B$47:$AM$66, MATCH(UPPER(BS88), $A$47:$A$66,0 ), BT$69), "BLANK")</f>
        <v>2.9903763354372281</v>
      </c>
      <c r="BU88" s="269" cm="1">
        <f t="array" ref="BU88">IFERROR(INDEX($B$47:$AM$66, MATCH(UPPER(BV88), $A$47:$A$66, 0), BT$69), "BLANK")</f>
        <v>4.2530531795350175</v>
      </c>
      <c r="BV88" s="359" t="str" cm="1">
        <f t="array" ref="BV88">_xlfn.IFS(INDEX($B$24:$AM$43, MATCH(INDEX($A$3:$AM$22, MATCH(BS88, $P$3:$P$22, 0), 1), $A$24:$A$43), BT$69)="H", UPPER(INDEX($A$3:$AM$22, MATCH(BS88, $P$3:$P$22, 0), 1)), INDEX($B$24:$AM$43, MATCH(INDEX($A$3:$AM$22, MATCH(BS88, $P$3:$P$22, 0), 1), $A$24:$A$43), BT$69)="A", LOWER(INDEX($A$3:$AM$22, MATCH(BS88, $P$3:$P$22, 0), 1)), INDEX($B$24:$AM$43, MATCH(INDEX($A$3:$AM$22, MATCH(BS88, $P$3:$P$22, 0), 1), $A$24:$A$43), BT$69)="BLANK", "BLANK,")</f>
        <v>bha</v>
      </c>
      <c r="BW88" s="357"/>
      <c r="BX88" s="257" t="str" cm="1">
        <f t="array" ref="BX88">_xlfn.IFS(INDEX($B$24:$AM$43,MATCH($A42,$A$24:$A$43,0),BY$69)="A",LOWER($A42),INDEX($B$24:$AM$43,MATCH($A42,$A$24:$A$43,0),BY$69)="H",UPPER($A42),INDEX($B$24:$AM$43,MATCH($A42,$A$24:$A$43,0),BY$69)="BLANK","BLANK")</f>
        <v>whu</v>
      </c>
      <c r="BY88" s="268" cm="1">
        <f t="array" ref="BY88">IFERROR(INDEX($B$47:$AM$66, MATCH(UPPER(BX88), $A$47:$A$66,0 ), BY$69), "BLANK")</f>
        <v>3.6801948810725049</v>
      </c>
      <c r="BZ88" s="269" cm="1">
        <f t="array" ref="BZ88">IFERROR(INDEX($B$47:$AM$66, MATCH(UPPER(CA88), $A$47:$A$66, 0), BY$69), "BLANK")</f>
        <v>3.8437665470377134</v>
      </c>
      <c r="CA88" s="359" t="str" cm="1">
        <f t="array" ref="CA88">_xlfn.IFS(INDEX($B$24:$AM$43, MATCH(INDEX($A$3:$AM$22, MATCH(BX88, $Q$3:$Q$22, 0), 1), $A$24:$A$43), BY$69)="H", UPPER(INDEX($A$3:$AM$22, MATCH(BX88, $Q$3:$Q$22, 0), 1)), INDEX($B$24:$AM$43, MATCH(INDEX($A$3:$AM$22, MATCH(BX88, $Q$3:$Q$22, 0), 1), $A$24:$A$43), BY$69)="A", LOWER(INDEX($A$3:$AM$22, MATCH(BX88, $Q$3:$Q$22, 0), 1)), INDEX($B$24:$AM$43, MATCH(INDEX($A$3:$AM$22, MATCH(BX88, $Q$3:$Q$22, 0), 1), $A$24:$A$43), BY$69)="BLANK", "BLANK,")</f>
        <v>SOU</v>
      </c>
      <c r="CB88" s="357"/>
      <c r="CC88" s="257" t="str" cm="1">
        <f t="array" ref="CC88">_xlfn.IFS(INDEX($B$24:$AM$43,MATCH($A42,$A$24:$A$43,0),CD$69)="A",LOWER($A42),INDEX($B$24:$AM$43,MATCH($A42,$A$24:$A$43,0),CD$69)="H",UPPER($A42),INDEX($B$24:$AM$43,MATCH($A42,$A$24:$A$43,0),CD$69)="BLANK","BLANK")</f>
        <v>whu</v>
      </c>
      <c r="CD88" s="268" cm="1">
        <f t="array" ref="CD88">IFERROR(INDEX($B$47:$AM$66, MATCH(UPPER(CC88), $A$47:$A$66,0 ), CD$69), "BLANK")</f>
        <v>3.56327894261244</v>
      </c>
      <c r="CE88" s="269" cm="1">
        <f t="array" ref="CE88">IFERROR(INDEX($B$47:$AM$66, MATCH(UPPER(CF88), $A$47:$A$66, 0), CD$69), "BLANK")</f>
        <v>4.5657076739032387</v>
      </c>
      <c r="CF88" s="359" t="str" cm="1">
        <f t="array" ref="CF88">_xlfn.IFS(INDEX($B$24:$AM$43, MATCH(INDEX($A$3:$AM$22, MATCH(CC88, $R$3:$R$22, 0), 1), $A$24:$A$43), CD$69)="H", UPPER(INDEX($A$3:$AM$22, MATCH(CC88, $R$3:$R$22, 0), 1)), INDEX($B$24:$AM$43, MATCH(INDEX($A$3:$AM$22, MATCH(CC88, $R$3:$R$22, 0), 1), $A$24:$A$43), CD$69)="A", LOWER(INDEX($A$3:$AM$22, MATCH(CC88, $R$3:$R$22, 0), 1)), INDEX($B$24:$AM$43, MATCH(INDEX($A$3:$AM$22, MATCH(CC88, $R$3:$R$22, 0), 1), $A$24:$A$43), CD$69)="BLANK", "BLANK,")</f>
        <v>EVE</v>
      </c>
      <c r="CG88" s="357"/>
      <c r="CH88" s="257" t="str" cm="1">
        <f t="array" ref="CH88">_xlfn.IFS(INDEX($B$24:$AM$43,MATCH($A42,$A$24:$A$43,0),CI$69)="A",LOWER($A42),INDEX($B$24:$AM$43,MATCH($A42,$A$24:$A$43,0),CI$69)="H",UPPER($A42),INDEX($B$24:$AM$43,MATCH($A42,$A$24:$A$43,0),CI$69)="BLANK","BLANK")</f>
        <v>WHU</v>
      </c>
      <c r="CI88" s="268" cm="1">
        <f t="array" ref="CI88">IFERROR(INDEX($B$47:$AM$66, MATCH(UPPER(CH88), $A$47:$A$66,0 ), CI$69), "BLANK")</f>
        <v>6.2701439291425753</v>
      </c>
      <c r="CJ88" s="269" cm="1">
        <f t="array" ref="CJ88">IFERROR(INDEX($B$47:$AM$66, MATCH(UPPER(CK88), $A$47:$A$66, 0), CI$69), "BLANK")</f>
        <v>2.9684575253081138</v>
      </c>
      <c r="CK88" s="359" t="str" cm="1">
        <f t="array" ref="CK88">_xlfn.IFS(INDEX($B$24:$AM$43, MATCH(INDEX($A$3:$AM$22, MATCH(CH88, $S$3:$S$22, 0), 1), $A$24:$A$43), CI$69)="H", UPPER(INDEX($A$3:$AM$22, MATCH(CH88, $S$3:$S$22, 0), 1)), INDEX($B$24:$AM$43, MATCH(INDEX($A$3:$AM$22, MATCH(CH88, $S$3:$S$22, 0), 1), $A$24:$A$43), CI$69)="A", LOWER(INDEX($A$3:$AM$22, MATCH(CH88, $S$3:$S$22, 0), 1)), INDEX($B$24:$AM$43, MATCH(INDEX($A$3:$AM$22, MATCH(CH88, $S$3:$S$22, 0), 1), $A$24:$A$43), CI$69)="BLANK", "BLANK,")</f>
        <v>wba</v>
      </c>
      <c r="CL88" s="357"/>
      <c r="CM88" s="257" t="str" cm="1">
        <f t="array" ref="CM88">_xlfn.IFS(INDEX($B$24:$AM$43,MATCH($A42,$A$24:$A$43,0),CN$69)="A",LOWER($A42),INDEX($B$24:$AM$43,MATCH($A42,$A$24:$A$43,0),CN$69)="H",UPPER($A42),INDEX($B$24:$AM$43,MATCH($A42,$A$24:$A$43,0),CN$69)="BLANK","BLANK")</f>
        <v>WHU</v>
      </c>
      <c r="CN88" s="268" cm="1">
        <f t="array" ref="CN88">IFERROR(INDEX($B$47:$AM$66, MATCH(UPPER(CM88), $A$47:$A$66,0 ), CN$69), "BLANK")</f>
        <v>3.9871684472496374</v>
      </c>
      <c r="CO88" s="269" cm="1">
        <f t="array" ref="CO88">IFERROR(INDEX($B$47:$AM$66, MATCH(UPPER(CP88), $A$47:$A$66, 0), CN$69), "BLANK")</f>
        <v>3.2272704089607096</v>
      </c>
      <c r="CP88" s="359" t="str" cm="1">
        <f t="array" ref="CP88">_xlfn.IFS(INDEX($B$24:$AM$43, MATCH(INDEX($A$3:$AM$22, MATCH(CM88, $T$3:$T$22, 0), 1), $A$24:$A$43), CN$69)="H", UPPER(INDEX($A$3:$AM$22, MATCH(CM88, $T$3:$T$22, 0), 1)), INDEX($B$24:$AM$43, MATCH(INDEX($A$3:$AM$22, MATCH(CM88, $T$3:$T$22, 0), 1), $A$24:$A$43), CN$69)="A", LOWER(INDEX($A$3:$AM$22, MATCH(CM88, $T$3:$T$22, 0), 1)), INDEX($B$24:$AM$43, MATCH(INDEX($A$3:$AM$22, MATCH(CM88, $T$3:$T$22, 0), 1), $A$24:$A$43), CN$69)="BLANK", "BLANK,")</f>
        <v>bur</v>
      </c>
      <c r="CQ88" s="357"/>
      <c r="CR88" s="257" t="str" cm="1">
        <f t="array" ref="CR88">_xlfn.IFS(INDEX($B$24:$AM$43,MATCH($A42,$A$24:$A$43,0),CS$69)="A",LOWER($A42),INDEX($B$24:$AM$43,MATCH($A42,$A$24:$A$43,0),CS$69)="H",UPPER($A42),INDEX($B$24:$AM$43,MATCH($A42,$A$24:$A$43,0),CS$69)="BLANK","BLANK")</f>
        <v>whu</v>
      </c>
      <c r="CS88" s="268" cm="1">
        <f t="array" ref="CS88">IFERROR(INDEX($B$47:$AM$66, MATCH(UPPER(CR88), $A$47:$A$66,0 ), CS$69), "BLANK")</f>
        <v>3.0463835404433515</v>
      </c>
      <c r="CT88" s="269" cm="1">
        <f t="array" ref="CT88">IFERROR(INDEX($B$47:$AM$66, MATCH(UPPER(CU88), $A$47:$A$66, 0), CS$69), "BLANK")</f>
        <v>2.9181620285932817</v>
      </c>
      <c r="CU88" s="359" t="str" cm="1">
        <f t="array" ref="CU88">_xlfn.IFS(INDEX($B$24:$AM$43, MATCH(INDEX($A$3:$AM$22, MATCH(CR88, $U$3:$U$22, 0), 1), $A$24:$A$43), CS$69)="H", UPPER(INDEX($A$3:$AM$22, MATCH(CR88, $U$3:$U$22, 0), 1)), INDEX($B$24:$AM$43, MATCH(INDEX($A$3:$AM$22, MATCH(CR88, $U$3:$U$22, 0), 1), $A$24:$A$43), CS$69)="A", LOWER(INDEX($A$3:$AM$22, MATCH(CR88, $U$3:$U$22, 0), 1)), INDEX($B$24:$AM$43, MATCH(INDEX($A$3:$AM$22, MATCH(CR88, $U$3:$U$22, 0), 1), $A$24:$A$43), CS$69)="BLANK", "BLANK,")</f>
        <v>CRY</v>
      </c>
      <c r="CV88" s="357"/>
      <c r="CW88" s="257" t="str" cm="1">
        <f t="array" ref="CW88">_xlfn.IFS(INDEX($B$24:$AM$43,MATCH($A42,$A$24:$A$43,0),CX$69)="A",LOWER($A42),INDEX($B$24:$AM$43,MATCH($A42,$A$24:$A$43,0),CX$69)="H",UPPER($A42),INDEX($B$24:$AM$43,MATCH($A42,$A$24:$A$43,0),CX$69)="BLANK","BLANK")</f>
        <v>WHU</v>
      </c>
      <c r="CX88" s="268" cm="1">
        <f t="array" ref="CX88">IFERROR(INDEX($B$47:$AM$66, MATCH(UPPER(CW88), $A$47:$A$66,0 ), CX$69), "BLANK")</f>
        <v>3.0963673724160863</v>
      </c>
      <c r="CY88" s="269" cm="1">
        <f t="array" ref="CY88">IFERROR(INDEX($B$47:$AM$66, MATCH(UPPER(CZ88), $A$47:$A$66, 0), CX$69), "BLANK")</f>
        <v>5.9901768483191269</v>
      </c>
      <c r="CZ88" s="359" t="str" cm="1">
        <f t="array" ref="CZ88">_xlfn.IFS(INDEX($B$24:$AM$43, MATCH(INDEX($A$3:$AM$22, MATCH(CW88, $V$3:$V$22, 0), 1), $A$24:$A$43), CX$69)="H", UPPER(INDEX($A$3:$AM$22, MATCH(CW88, $V$3:$V$22, 0), 1)), INDEX($B$24:$AM$43, MATCH(INDEX($A$3:$AM$22, MATCH(CW88, $V$3:$V$22, 0), 1), $A$24:$A$43), CX$69)="A", LOWER(INDEX($A$3:$AM$22, MATCH(CW88, $V$3:$V$22, 0), 1)), INDEX($B$24:$AM$43, MATCH(INDEX($A$3:$AM$22, MATCH(CW88, $V$3:$V$22, 0), 1), $A$24:$A$43), CX$69)="BLANK", "BLANK,")</f>
        <v>liv</v>
      </c>
      <c r="DA88" s="357"/>
      <c r="DB88" s="257" t="str" cm="1">
        <f t="array" ref="DB88">_xlfn.IFS(INDEX($B$24:$AM$43,MATCH($A42,$A$24:$A$43,0),DC$69)="A",LOWER($A42),INDEX($B$24:$AM$43,MATCH($A42,$A$24:$A$43,0),DC$69)="H",UPPER($A42),INDEX($B$24:$AM$43,MATCH($A42,$A$24:$A$43,0),DC$69)="BLANK","BLANK")</f>
        <v>whu</v>
      </c>
      <c r="DC88" s="268" cm="1">
        <f t="array" ref="DC88">IFERROR(INDEX($B$47:$AM$66, MATCH(UPPER(DB88), $A$47:$A$66,0 ), DC$69), "BLANK")</f>
        <v>3.7672834622276565</v>
      </c>
      <c r="DD88" s="269" cm="1">
        <f t="array" ref="DD88">IFERROR(INDEX($B$47:$AM$66, MATCH(UPPER(DE88), $A$47:$A$66, 0), DC$69), "BLANK")</f>
        <v>3.4318801357102231</v>
      </c>
      <c r="DE88" s="359" t="str" cm="1">
        <f t="array" ref="DE88">_xlfn.IFS(INDEX($B$24:$AM$43, MATCH(INDEX($A$3:$AM$22, MATCH(DB88, $W$3:$W$22, 0), 1), $A$24:$A$43), DC$69)="H", UPPER(INDEX($A$3:$AM$22, MATCH(DB88, $W$3:$W$22, 0), 1)), INDEX($B$24:$AM$43, MATCH(INDEX($A$3:$AM$22, MATCH(DB88, $W$3:$W$22, 0), 1), $A$24:$A$43), DC$69)="A", LOWER(INDEX($A$3:$AM$22, MATCH(DB88, $W$3:$W$22, 0), 1)), INDEX($B$24:$AM$43, MATCH(INDEX($A$3:$AM$22, MATCH(DB88, $W$3:$W$22, 0), 1), $A$24:$A$43), DC$69)="BLANK", "BLANK,")</f>
        <v>AVL</v>
      </c>
      <c r="DF88" s="357"/>
      <c r="DG88" s="257" t="str" cm="1">
        <f t="array" ref="DG88">_xlfn.IFS(INDEX($B$24:$AM$43,MATCH($A42,$A$24:$A$43,0),DH$69)="A",LOWER($A42),INDEX($B$24:$AM$43,MATCH($A42,$A$24:$A$43,0),DH$69)="H",UPPER($A42),INDEX($B$24:$AM$43,MATCH($A42,$A$24:$A$43,0),DH$69)="BLANK","BLANK")</f>
        <v>whu</v>
      </c>
      <c r="DH88" s="268" cm="1">
        <f t="array" ref="DH88">IFERROR(INDEX($B$47:$AM$66, MATCH(UPPER(DG88), $A$47:$A$66,0 ), DH$69), "BLANK")</f>
        <v>5.0307251126587449</v>
      </c>
      <c r="DI88" s="269" cm="1">
        <f t="array" ref="DI88">IFERROR(INDEX($B$47:$AM$66, MATCH(UPPER(DJ88), $A$47:$A$66, 0), DH$69), "BLANK")</f>
        <v>2.0080602459257517</v>
      </c>
      <c r="DJ88" s="359" t="str" cm="1">
        <f t="array" ref="DJ88">_xlfn.IFS(INDEX($B$24:$AM$43, MATCH(INDEX($A$3:$AM$22, MATCH(DG88, $X$3:$X$22, 0), 1), $A$24:$A$43), DH$69)="H", UPPER(INDEX($A$3:$AM$22, MATCH(DG88, $X$3:$X$22, 0), 1)), INDEX($B$24:$AM$43, MATCH(INDEX($A$3:$AM$22, MATCH(DG88, $X$3:$X$22, 0), 1), $A$24:$A$43), DH$69)="A", LOWER(INDEX($A$3:$AM$22, MATCH(DG88, $X$3:$X$22, 0), 1)), INDEX($B$24:$AM$43, MATCH(INDEX($A$3:$AM$22, MATCH(DG88, $X$3:$X$22, 0), 1), $A$24:$A$43), DH$69)="BLANK", "BLANK,")</f>
        <v>FUL</v>
      </c>
      <c r="DK88" s="357"/>
      <c r="DL88" s="257" t="str" cm="1">
        <f t="array" ref="DL88">_xlfn.IFS(INDEX($B$24:$AM$43,MATCH($A42,$A$24:$A$43,0),DM$69)="A",LOWER($A42),INDEX($B$24:$AM$43,MATCH($A42,$A$24:$A$43,0),DM$69)="H",UPPER($A42),INDEX($B$24:$AM$43,MATCH($A42,$A$24:$A$43,0),DM$69)="BLANK","BLANK")</f>
        <v>WHU</v>
      </c>
      <c r="DM88" s="268" cm="1">
        <f t="array" ref="DM88">IFERROR(INDEX($B$47:$AM$66, MATCH(UPPER(DL88), $A$47:$A$66,0 ), DM$69), "BLANK")</f>
        <v>5.1421815291910011</v>
      </c>
      <c r="DN88" s="269" cm="1">
        <f t="array" ref="DN88">IFERROR(INDEX($B$47:$AM$66, MATCH(UPPER(DO88), $A$47:$A$66, 0), DM$69), "BLANK")</f>
        <v>3.0536764016327496</v>
      </c>
      <c r="DO88" s="359" t="str" cm="1">
        <f t="array" ref="DO88">_xlfn.IFS(INDEX($B$24:$AM$43, MATCH(INDEX($A$3:$AM$22, MATCH(DL88, $Y$3:$Y$22, 0), 1), $A$24:$A$43), DM$69)="H", UPPER(INDEX($A$3:$AM$22, MATCH(DL88, $Y$3:$Y$22, 0), 1)), INDEX($B$24:$AM$43, MATCH(INDEX($A$3:$AM$22, MATCH(DL88, $Y$3:$Y$22, 0), 1), $A$24:$A$43), DM$69)="A", LOWER(INDEX($A$3:$AM$22, MATCH(DL88, $Y$3:$Y$22, 0), 1)), INDEX($B$24:$AM$43, MATCH(INDEX($A$3:$AM$22, MATCH(DL88, $Y$3:$Y$22, 0), 1), $A$24:$A$43), DM$69)="BLANK", "BLANK,")</f>
        <v>shu</v>
      </c>
      <c r="DP88" s="357"/>
      <c r="DQ88" s="257" t="str" cm="1">
        <f t="array" ref="DQ88">_xlfn.IFS(INDEX($B$24:$AM$43,MATCH($A42,$A$24:$A$43,0),DR$69)="A",LOWER($A42),INDEX($B$24:$AM$43,MATCH($A42,$A$24:$A$43,0),DR$69)="H",UPPER($A42),INDEX($B$24:$AM$43,MATCH($A42,$A$24:$A$43,0),DR$69)="BLANK","BLANK")</f>
        <v>WHU</v>
      </c>
      <c r="DR88" s="268" cm="1">
        <f t="array" ref="DR88">IFERROR(INDEX($B$47:$AM$66, MATCH(UPPER(DQ88), $A$47:$A$66,0 ), DR$69), "BLANK")</f>
        <v>3.4694236823457354</v>
      </c>
      <c r="DS88" s="269" cm="1">
        <f t="array" ref="DS88">IFERROR(INDEX($B$47:$AM$66, MATCH(UPPER(DT88), $A$47:$A$66, 0), DR$69), "BLANK")</f>
        <v>5.1308865120457234</v>
      </c>
      <c r="DT88" s="359" t="str" cm="1">
        <f t="array" ref="DT88">_xlfn.IFS(INDEX($B$24:$AM$43, MATCH(INDEX($A$3:$AM$22, MATCH(DQ88, $Z$3:$Z$22, 0), 1), $A$24:$A$43), DR$69)="H", UPPER(INDEX($A$3:$AM$22, MATCH(DQ88, $Z$3:$Z$22, 0), 1)), INDEX($B$24:$AM$43, MATCH(INDEX($A$3:$AM$22, MATCH(DQ88, $Z$3:$Z$22, 0), 1), $A$24:$A$43), DR$69)="A", LOWER(INDEX($A$3:$AM$22, MATCH(DQ88, $Z$3:$Z$22, 0), 1)), INDEX($B$24:$AM$43, MATCH(INDEX($A$3:$AM$22, MATCH(DQ88, $Z$3:$Z$22, 0), 1), $A$24:$A$43), DR$69)="BLANK", "BLANK,")</f>
        <v>tot</v>
      </c>
      <c r="DU88" s="357"/>
      <c r="DV88" s="257" t="str" cm="1">
        <f t="array" ref="DV88">_xlfn.IFS(INDEX($B$24:$AM$43,MATCH($A42,$A$24:$A$43,0),DW$69)="A",LOWER($A42),INDEX($B$24:$AM$43,MATCH($A42,$A$24:$A$43,0),DW$69)="H",UPPER($A42),INDEX($B$24:$AM$43,MATCH($A42,$A$24:$A$43,0),DW$69)="BLANK","BLANK")</f>
        <v>whu</v>
      </c>
      <c r="DW88" s="268" cm="1">
        <f t="array" ref="DW88">IFERROR(INDEX($B$47:$AM$66, MATCH(UPPER(DV88), $A$47:$A$66,0 ), DW$69), "BLANK")</f>
        <v>2.1090347587684741</v>
      </c>
      <c r="DX88" s="269" cm="1">
        <f t="array" ref="DX88">IFERROR(INDEX($B$47:$AM$66, MATCH(UPPER(DY88), $A$47:$A$66, 0), DW$69), "BLANK")</f>
        <v>6.4099252809319296</v>
      </c>
      <c r="DY88" s="359" t="str" cm="1">
        <f t="array" ref="DY88">_xlfn.IFS(INDEX($B$24:$AM$43, MATCH(INDEX($A$3:$AM$22, MATCH(DV88, $AA$3:$AA$22, 0), 1), $A$24:$A$43), DW$69)="H", UPPER(INDEX($A$3:$AM$22, MATCH(DV88, $AA$3:$AA$22, 0), 1)), INDEX($B$24:$AM$43, MATCH(INDEX($A$3:$AM$22, MATCH(DV88, $AA$3:$AA$22, 0), 1), $A$24:$A$43), DW$69)="A", LOWER(INDEX($A$3:$AM$22, MATCH(DV88, $AA$3:$AA$22, 0), 1)), INDEX($B$24:$AM$43, MATCH(INDEX($A$3:$AM$22, MATCH(DV88, $AA$3:$AA$22, 0), 1), $A$24:$A$43), DW$69)="BLANK", "BLANK,")</f>
        <v>MCI</v>
      </c>
      <c r="DZ88" s="357"/>
      <c r="EA88" s="257" t="str" cm="1">
        <f t="array" ref="EA88">_xlfn.IFS(INDEX($B$24:$AM$43,MATCH($A42,$A$24:$A$43,0),EB$69)="A",LOWER($A42),INDEX($B$24:$AM$43,MATCH($A42,$A$24:$A$43,0),EB$69)="H",UPPER($A42),INDEX($B$24:$AM$43,MATCH($A42,$A$24:$A$43,0),EB$69)="BLANK","BLANK")</f>
        <v>WHU</v>
      </c>
      <c r="EB88" s="268" cm="1">
        <f t="array" ref="EB88">IFERROR(INDEX($B$47:$AM$66, MATCH(UPPER(EA88), $A$47:$A$66,0 ), EB$69), "BLANK")</f>
        <v>6.2701439291425753</v>
      </c>
      <c r="EC88" s="269" cm="1">
        <f t="array" ref="EC88">IFERROR(INDEX($B$47:$AM$66, MATCH(UPPER(ED88), $A$47:$A$66, 0), EB$69), "BLANK")</f>
        <v>2.9684575253081138</v>
      </c>
      <c r="ED88" s="359" t="str" cm="1">
        <f t="array" ref="ED88">_xlfn.IFS(INDEX($B$24:$AM$43, MATCH(INDEX($A$3:$AM$22, MATCH(EA88, $AB$3:$AB$22, 0), 1), $A$24:$A$43), EB$69)="H", UPPER(INDEX($A$3:$AM$22, MATCH(EA88, $AB$3:$AB$22, 0), 1)), INDEX($B$24:$AM$43, MATCH(INDEX($A$3:$AM$22, MATCH(EA88, $AB$3:$AB$22, 0), 1), $A$24:$A$43), EB$69)="A", LOWER(INDEX($A$3:$AM$22, MATCH(EA88, $AB$3:$AB$22, 0), 1)), INDEX($B$24:$AM$43, MATCH(INDEX($A$3:$AM$22, MATCH(EA88, $AB$3:$AB$22, 0), 1), $A$24:$A$43), EB$69)="BLANK", "BLANK,")</f>
        <v>lee</v>
      </c>
      <c r="EE88" s="357"/>
      <c r="EF88" s="257" t="str" cm="1">
        <f t="array" ref="EF88">_xlfn.IFS(INDEX($B$24:$AM$43,MATCH($A42,$A$24:$A$43,0),EG$69)="A",LOWER($A42),INDEX($B$24:$AM$43,MATCH($A42,$A$24:$A$43,0),EG$69)="H",UPPER($A42),INDEX($B$24:$AM$43,MATCH($A42,$A$24:$A$43,0),EG$69)="BLANK","BLANK")</f>
        <v>whu</v>
      </c>
      <c r="EG88" s="268" cm="1">
        <f t="array" ref="EG88">IFERROR(INDEX($B$47:$AM$66, MATCH(UPPER(EF88), $A$47:$A$66,0 ), EG$69), "BLANK")</f>
        <v>2.7190861352717524</v>
      </c>
      <c r="EH88" s="269" cm="1">
        <f t="array" ref="EH88">IFERROR(INDEX($B$47:$AM$66, MATCH(UPPER(EI88), $A$47:$A$66, 0), EG$69), "BLANK")</f>
        <v>5.5323488458747629</v>
      </c>
      <c r="EI88" s="359" t="str" cm="1">
        <f t="array" ref="EI88">_xlfn.IFS(INDEX($B$24:$AM$43, MATCH(INDEX($A$3:$AM$22, MATCH(EF88, $AC$3:$AC$22, 0), 1), $A$24:$A$43), EG$69)="H", UPPER(INDEX($A$3:$AM$22, MATCH(EF88, $AC$3:$AC$22, 0), 1)), INDEX($B$24:$AM$43, MATCH(INDEX($A$3:$AM$22, MATCH(EF88, $AC$3:$AC$22, 0), 1), $A$24:$A$43), EG$69)="A", LOWER(INDEX($A$3:$AM$22, MATCH(EF88, $AC$3:$AC$22, 0), 1)), INDEX($B$24:$AM$43, MATCH(INDEX($A$3:$AM$22, MATCH(EF88, $AC$3:$AC$22, 0), 1), $A$24:$A$43), EG$69)="BLANK", "BLANK,")</f>
        <v>MUN</v>
      </c>
      <c r="EJ88" s="357"/>
      <c r="EK88" s="257" t="str" cm="1">
        <f t="array" ref="EK88">_xlfn.IFS(INDEX($B$24:$AM$43,MATCH($A42,$A$24:$A$43,0),EL$69)="A",LOWER($A42),INDEX($B$24:$AM$43,MATCH($A42,$A$24:$A$43,0),EL$69)="H",UPPER($A42),INDEX($B$24:$AM$43,MATCH($A42,$A$24:$A$43,0),EL$69)="BLANK","BLANK")</f>
        <v>WHU</v>
      </c>
      <c r="EL88" s="268" cm="1">
        <f t="array" ref="EL88">IFERROR(INDEX($B$47:$AM$66, MATCH(UPPER(EK88), $A$47:$A$66,0 ), EL$69), "BLANK")</f>
        <v>3.502242555016573</v>
      </c>
      <c r="EM88" s="269" cm="1">
        <f t="array" ref="EM88">IFERROR(INDEX($B$47:$AM$66, MATCH(UPPER(EN88), $A$47:$A$66, 0), EL$69), "BLANK")</f>
        <v>3.609966288751894</v>
      </c>
      <c r="EN88" s="359" t="str" cm="1">
        <f t="array" ref="EN88">_xlfn.IFS(INDEX($B$24:$AM$43, MATCH(INDEX($A$3:$AM$22, MATCH(EK88, $AD$3:$AD$22, 0), 1), $A$24:$A$43), EL$69)="H", UPPER(INDEX($A$3:$AM$22, MATCH(EK88, $AD$3:$AD$22, 0), 1)), INDEX($B$24:$AM$43, MATCH(INDEX($A$3:$AM$22, MATCH(EK88, $AD$3:$AD$22, 0), 1), $A$24:$A$43), EL$69)="A", LOWER(INDEX($A$3:$AM$22, MATCH(EK88, $AD$3:$AD$22, 0), 1)), INDEX($B$24:$AM$43, MATCH(INDEX($A$3:$AM$22, MATCH(EK88, $AD$3:$AD$22, 0), 1), $A$24:$A$43), EL$69)="BLANK", "BLANK,")</f>
        <v>ars</v>
      </c>
      <c r="EO88" s="357"/>
      <c r="EP88" s="257" t="str" cm="1">
        <f t="array" ref="EP88">_xlfn.IFS(INDEX($B$24:$AM$43,MATCH($A42,$A$24:$A$43,0),EQ$69)="A",LOWER($A42),INDEX($B$24:$AM$43,MATCH($A42,$A$24:$A$43,0),EQ$69)="H",UPPER($A42),INDEX($B$24:$AM$43,MATCH($A42,$A$24:$A$43,0),EQ$69)="BLANK","BLANK")</f>
        <v>whu</v>
      </c>
      <c r="EQ88" s="268" cm="1">
        <f t="array" ref="EQ88">IFERROR(INDEX($B$47:$AM$66, MATCH(UPPER(EP88), $A$47:$A$66,0 ), EQ$69), "BLANK")</f>
        <v>1.9740565342072915</v>
      </c>
      <c r="ER88" s="269" cm="1">
        <f t="array" ref="ER88">IFERROR(INDEX($B$47:$AM$66, MATCH(UPPER(ES88), $A$47:$A$66, 0), EQ$69), "BLANK")</f>
        <v>4.3681237865505675</v>
      </c>
      <c r="ES88" s="359" t="str" cm="1">
        <f t="array" ref="ES88">_xlfn.IFS(INDEX($B$24:$AM$43, MATCH(INDEX($A$3:$AM$22, MATCH(EP88, $AE$3:$AE$22, 0), 1), $A$24:$A$43), EQ$69)="H", UPPER(INDEX($A$3:$AM$22, MATCH(EP88, $AE$3:$AE$22, 0), 1)), INDEX($B$24:$AM$43, MATCH(INDEX($A$3:$AM$22, MATCH(EP88, $AE$3:$AE$22, 0), 1), $A$24:$A$43), EQ$69)="A", LOWER(INDEX($A$3:$AM$22, MATCH(EP88, $AE$3:$AE$22, 0), 1)), INDEX($B$24:$AM$43, MATCH(INDEX($A$3:$AM$22, MATCH(EP88, $AE$3:$AE$22, 0), 1), $A$24:$A$43), EQ$69)="BLANK", "BLANK,")</f>
        <v>WOL</v>
      </c>
      <c r="ET88" s="357"/>
      <c r="EU88" s="257" t="str" cm="1">
        <f t="array" ref="EU88">_xlfn.IFS(INDEX($B$24:$AM$43,MATCH($A42,$A$24:$A$43,0),EV$69)="A",LOWER($A42),INDEX($B$24:$AM$43,MATCH($A42,$A$24:$A$43,0),EV$69)="H",UPPER($A42),INDEX($B$24:$AM$43,MATCH($A42,$A$24:$A$43,0),EV$69)="BLANK","BLANK")</f>
        <v>WHU</v>
      </c>
      <c r="EV88" s="268" cm="1">
        <f t="array" ref="EV88">IFERROR(INDEX($B$47:$AM$66, MATCH(UPPER(EU88), $A$47:$A$66,0 ), EV$69), "BLANK")</f>
        <v>3.5260673343024003</v>
      </c>
      <c r="EW88" s="269" cm="1">
        <f t="array" ref="EW88">IFERROR(INDEX($B$47:$AM$66, MATCH(UPPER(EX88), $A$47:$A$66, 0), EV$69), "BLANK")</f>
        <v>5.8765516798862789</v>
      </c>
      <c r="EX88" s="359" t="str" cm="1">
        <f t="array" ref="EX88">_xlfn.IFS(INDEX($B$24:$AM$43, MATCH(INDEX($A$3:$AM$22, MATCH(EU88, $AF$3:$AF$22, 0), 1), $A$24:$A$43), EV$69)="H", UPPER(INDEX($A$3:$AM$22, MATCH(EU88, $AF$3:$AF$22, 0), 1)), INDEX($B$24:$AM$43, MATCH(INDEX($A$3:$AM$22, MATCH(EU88, $AF$3:$AF$22, 0), 1), $A$24:$A$43), EV$69)="A", LOWER(INDEX($A$3:$AM$22, MATCH(EU88, $AF$3:$AF$22, 0), 1)), INDEX($B$24:$AM$43, MATCH(INDEX($A$3:$AM$22, MATCH(EU88, $AF$3:$AF$22, 0), 1), $A$24:$A$43), EV$69)="BLANK", "BLANK,")</f>
        <v>lei</v>
      </c>
      <c r="EY88" s="357"/>
      <c r="EZ88" s="257" t="str" cm="1">
        <f t="array" ref="EZ88">_xlfn.IFS(INDEX($B$24:$AM$43,MATCH($A42,$A$24:$A$43,0),FA$69)="A",LOWER($A42),INDEX($B$24:$AM$43,MATCH($A42,$A$24:$A$43,0),FA$69)="H",UPPER($A42),INDEX($B$24:$AM$43,MATCH($A42,$A$24:$A$43,0),FA$69)="BLANK","BLANK")</f>
        <v>whu</v>
      </c>
      <c r="FA88" s="268" cm="1">
        <f t="array" ref="FA88">IFERROR(INDEX($B$47:$AM$66, MATCH(UPPER(EZ88), $A$47:$A$66,0 ), FA$69), "BLANK")</f>
        <v>4.727146873101753</v>
      </c>
      <c r="FB88" s="269" cm="1">
        <f t="array" ref="FB88">IFERROR(INDEX($B$47:$AM$66, MATCH(UPPER(FC88), $A$47:$A$66, 0), FA$69), "BLANK")</f>
        <v>3.3677413661234343</v>
      </c>
      <c r="FC88" s="359" t="str" cm="1">
        <f t="array" ref="FC88">_xlfn.IFS(INDEX($B$24:$AM$43, MATCH(INDEX($A$3:$AM$22, MATCH(EZ88, $AG$3:$AG$22, 0), 1), $A$24:$A$43), FA$69)="H", UPPER(INDEX($A$3:$AM$22, MATCH(EZ88, $AG$3:$AG$22, 0), 1)), INDEX($B$24:$AM$43, MATCH(INDEX($A$3:$AM$22, MATCH(EZ88, $AG$3:$AG$22, 0), 1), $A$24:$A$43), FA$69)="A", LOWER(INDEX($A$3:$AM$22, MATCH(EZ88, $AG$3:$AG$22, 0), 1)), INDEX($B$24:$AM$43, MATCH(INDEX($A$3:$AM$22, MATCH(EZ88, $AG$3:$AG$22, 0), 1), $A$24:$A$43), FA$69)="BLANK", "BLANK,")</f>
        <v>NEW</v>
      </c>
      <c r="FD88" s="357"/>
      <c r="FE88" s="257" t="str" cm="1">
        <f t="array" ref="FE88">_xlfn.IFS(INDEX($B$24:$AM$43,MATCH($A42,$A$24:$A$43,0),FF$69)="A",LOWER($A42),INDEX($B$24:$AM$43,MATCH($A42,$A$24:$A$43,0),FF$69)="H",UPPER($A42),INDEX($B$24:$AM$43,MATCH($A42,$A$24:$A$43,0),FF$69)="BLANK","BLANK")</f>
        <v>WHU</v>
      </c>
      <c r="FF88" s="268" cm="1">
        <f t="array" ref="FF88">IFERROR(INDEX($B$47:$AM$66, MATCH(UPPER(FE88), $A$47:$A$66,0 ), FF$69), "BLANK")</f>
        <v>4.3852106441831884</v>
      </c>
      <c r="FG88" s="269" cm="1">
        <f t="array" ref="FG88">IFERROR(INDEX($B$47:$AM$66, MATCH(UPPER(FH88), $A$47:$A$66, 0), FF$69), "BLANK")</f>
        <v>6.1002512302384462</v>
      </c>
      <c r="FH88" s="359" t="str" cm="1">
        <f t="array" ref="FH88">_xlfn.IFS(INDEX($B$24:$AM$43, MATCH(INDEX($A$3:$AM$22, MATCH(FE88, $AH$3:$AH$22, 0), 1), $A$24:$A$43), FF$69)="H", UPPER(INDEX($A$3:$AM$22, MATCH(FE88, $AH$3:$AH$22, 0), 1)), INDEX($B$24:$AM$43, MATCH(INDEX($A$3:$AM$22, MATCH(FE88, $AH$3:$AH$22, 0), 1), $A$24:$A$43), FF$69)="A", LOWER(INDEX($A$3:$AM$22, MATCH(FE88, $AH$3:$AH$22, 0), 1)), INDEX($B$24:$AM$43, MATCH(INDEX($A$3:$AM$22, MATCH(FE88, $AH$3:$AH$22, 0), 1), $A$24:$A$43), FF$69)="BLANK", "BLANK,")</f>
        <v>che</v>
      </c>
      <c r="FI88" s="357"/>
      <c r="FJ88" s="257" t="str" cm="1">
        <f t="array" ref="FJ88">_xlfn.IFS(INDEX($B$24:$AM$43,MATCH($A42,$A$24:$A$43,0),FK$69)="A",LOWER($A42),INDEX($B$24:$AM$43,MATCH($A42,$A$24:$A$43,0),FK$69)="H",UPPER($A42),INDEX($B$24:$AM$43,MATCH($A42,$A$24:$A$43,0),FK$69)="BLANK","BLANK")</f>
        <v>whu</v>
      </c>
      <c r="FK88" s="268" cm="1">
        <f t="array" ref="FK88">IFERROR(INDEX($B$47:$AM$66, MATCH(UPPER(FJ88), $A$47:$A$66,0 ), FK$69), "BLANK")</f>
        <v>4.9849912479982113</v>
      </c>
      <c r="FL88" s="269" cm="1">
        <f t="array" ref="FL88">IFERROR(INDEX($B$47:$AM$66, MATCH(UPPER(FM88), $A$47:$A$66, 0), FK$69), "BLANK")</f>
        <v>4.7110078249102791</v>
      </c>
      <c r="FM88" s="359" t="str" cm="1">
        <f t="array" ref="FM88">_xlfn.IFS(INDEX($B$24:$AM$43, MATCH(INDEX($A$3:$AM$22, MATCH(FJ88, $AI$3:$AI$22, 0), 1), $A$24:$A$43), FK$69)="H", UPPER(INDEX($A$3:$AM$22, MATCH(FJ88, $AI$3:$AI$22, 0), 1)), INDEX($B$24:$AM$43, MATCH(INDEX($A$3:$AM$22, MATCH(FJ88, $AI$3:$AI$22, 0), 1), $A$24:$A$43), FK$69)="A", LOWER(INDEX($A$3:$AM$22, MATCH(FJ88, $AI$3:$AI$22, 0), 1)), INDEX($B$24:$AM$43, MATCH(INDEX($A$3:$AM$22, MATCH(FJ88, $AI$3:$AI$22, 0), 1), $A$24:$A$43), FK$69)="BLANK", "BLANK,")</f>
        <v>BUR</v>
      </c>
      <c r="FN88" s="357"/>
      <c r="FO88" s="257" t="str" cm="1">
        <f t="array" ref="FO88">_xlfn.IFS(INDEX($B$24:$AM$43,MATCH($A42,$A$24:$A$43,0),FP$69)="A",LOWER($A42),INDEX($B$24:$AM$43,MATCH($A42,$A$24:$A$43,0),FP$69)="H",UPPER($A42),INDEX($B$24:$AM$43,MATCH($A42,$A$24:$A$43,0),FP$69)="BLANK","BLANK")</f>
        <v>WHU</v>
      </c>
      <c r="FP88" s="268" cm="1">
        <f t="array" ref="FP88">IFERROR(INDEX($B$47:$AM$66, MATCH(UPPER(FO88), $A$47:$A$66,0 ), FP$69), "BLANK")</f>
        <v>2.8231584866146671</v>
      </c>
      <c r="FQ88" s="269" cm="1">
        <f t="array" ref="FQ88">IFERROR(INDEX($B$47:$AM$66, MATCH(UPPER(FR88), $A$47:$A$66, 0), FP$69), "BLANK")</f>
        <v>4.4562370744756992</v>
      </c>
      <c r="FR88" s="359" t="str" cm="1">
        <f t="array" ref="FR88">_xlfn.IFS(INDEX($B$24:$AM$43, MATCH(INDEX($A$3:$AM$22, MATCH(FO88, $AJ$3:$AJ$22, 0), 1), $A$24:$A$43), FP$69)="H", UPPER(INDEX($A$3:$AM$22, MATCH(FO88, $AJ$3:$AJ$22, 0), 1)), INDEX($B$24:$AM$43, MATCH(INDEX($A$3:$AM$22, MATCH(FO88, $AJ$3:$AJ$22, 0), 1), $A$24:$A$43), FP$69)="A", LOWER(INDEX($A$3:$AM$22, MATCH(FO88, $AJ$3:$AJ$22, 0), 1)), INDEX($B$24:$AM$43, MATCH(INDEX($A$3:$AM$22, MATCH(FO88, $AJ$3:$AJ$22, 0), 1), $A$24:$A$43), FP$69)="BLANK", "BLANK,")</f>
        <v>eve</v>
      </c>
      <c r="FS88" s="357"/>
      <c r="FT88" s="257" t="str" cm="1">
        <f t="array" ref="FT88">_xlfn.IFS(INDEX($B$24:$AM$43,MATCH($A42,$A$24:$A$43,0),FU$69)="A",LOWER($A42),INDEX($B$24:$AM$43,MATCH($A42,$A$24:$A$43,0),FU$69)="H",UPPER($A42),INDEX($B$24:$AM$43,MATCH($A42,$A$24:$A$43,0),FU$69)="BLANK","BLANK")</f>
        <v>whu</v>
      </c>
      <c r="FU88" s="268" cm="1">
        <f t="array" ref="FU88">IFERROR(INDEX($B$47:$AM$66, MATCH(UPPER(FT88), $A$47:$A$66,0 ), FU$69), "BLANK")</f>
        <v>3.6801948810725049</v>
      </c>
      <c r="FV88" s="269" cm="1">
        <f t="array" ref="FV88">IFERROR(INDEX($B$47:$AM$66, MATCH(UPPER(FW88), $A$47:$A$66, 0), FU$69), "BLANK")</f>
        <v>3.1570865446843559</v>
      </c>
      <c r="FW88" s="359" t="str" cm="1">
        <f t="array" ref="FW88">_xlfn.IFS(INDEX($B$24:$AM$43, MATCH(INDEX($A$3:$AM$22, MATCH(FT88, $AK$3:$AK$22, 0), 1), $A$24:$A$43), FU$69)="H", UPPER(INDEX($A$3:$AM$22, MATCH(FT88, $AK$3:$AK$22, 0), 1)), INDEX($B$24:$AM$43, MATCH(INDEX($A$3:$AM$22, MATCH(FT88, $AK$3:$AK$22, 0), 1), $A$24:$A$43), FU$69)="A", LOWER(INDEX($A$3:$AM$22, MATCH(FT88, $AK$3:$AK$22, 0), 1)), INDEX($B$24:$AM$43, MATCH(INDEX($A$3:$AM$22, MATCH(FT88, $AK$3:$AK$22, 0), 1), $A$24:$A$43), FU$69)="BLANK", "BLANK,")</f>
        <v>BHA</v>
      </c>
      <c r="FX88" s="357"/>
      <c r="FY88" s="257" t="str" cm="1">
        <f t="array" ref="FY88">_xlfn.IFS(INDEX($B$24:$AM$43,MATCH($A42,$A$24:$A$43,0),FZ$69)="A",LOWER($A42),INDEX($B$24:$AM$43,MATCH($A42,$A$24:$A$43,0),FZ$69)="H",UPPER($A42),INDEX($B$24:$AM$43,MATCH($A42,$A$24:$A$43,0),FZ$69)="BLANK","BLANK")</f>
        <v>whu</v>
      </c>
      <c r="FZ88" s="268" cm="1">
        <f t="array" ref="FZ88">IFERROR(INDEX($B$47:$AM$66, MATCH(UPPER(FY88), $A$47:$A$66,0 ), FZ$69), "BLANK")</f>
        <v>5.0307251126587449</v>
      </c>
      <c r="GA88" s="269" cm="1">
        <f t="array" ref="GA88">IFERROR(INDEX($B$47:$AM$66, MATCH(UPPER(GB88), $A$47:$A$66, 0), FZ$69), "BLANK")</f>
        <v>2.0080602459257517</v>
      </c>
      <c r="GB88" s="359" t="str" cm="1">
        <f t="array" ref="GB88">_xlfn.IFS(INDEX($B$24:$AM$43, MATCH(INDEX($A$3:$AM$22, MATCH(FY88, $AL$3:$AL$22, 0), 1), $A$24:$A$43), FZ$69)="H", UPPER(INDEX($A$3:$AM$22, MATCH(FY88, $AL$3:$AL$22, 0), 1)), INDEX($B$24:$AM$43, MATCH(INDEX($A$3:$AM$22, MATCH(FY88, $AL$3:$AL$22, 0), 1), $A$24:$A$43), FZ$69)="A", LOWER(INDEX($A$3:$AM$22, MATCH(FY88, $AL$3:$AL$22, 0), 1)), INDEX($B$24:$AM$43, MATCH(INDEX($A$3:$AM$22, MATCH(FY88, $AL$3:$AL$22, 0), 1), $A$24:$A$43), FZ$69)="BLANK", "BLANK,")</f>
        <v>WBA</v>
      </c>
      <c r="GC88" s="357"/>
      <c r="GD88" s="257" t="str" cm="1">
        <f t="array" ref="GD88">_xlfn.IFS(INDEX($B$24:$AM$43,MATCH($A42,$A$24:$A$43,0),GE$69)="A",LOWER($A42),INDEX($B$24:$AM$43,MATCH($A42,$A$24:$A$43,0),GE$69)="H",UPPER($A42),INDEX($B$24:$AM$43,MATCH($A42,$A$24:$A$43,0),GE$69)="BLANK","BLANK")</f>
        <v>WHU</v>
      </c>
      <c r="GE88" s="268" cm="1">
        <f t="array" ref="GE88">IFERROR(INDEX($B$47:$AM$66, MATCH(UPPER(GD88), $A$47:$A$66,0 ), GE$69), "BLANK")</f>
        <v>2.6445505007268006</v>
      </c>
      <c r="GF88" s="269" cm="1">
        <f t="array" ref="GF88">IFERROR(INDEX($B$47:$AM$66, MATCH(UPPER(GG88), $A$47:$A$66, 0), GE$69), "BLANK")</f>
        <v>6.5689550500239378</v>
      </c>
      <c r="GG88" s="359" t="str" cm="1">
        <f t="array" ref="GG88">_xlfn.IFS(INDEX($B$24:$AM$43, MATCH(INDEX($A$3:$AM$22, MATCH(GD88, $AM$3:$AM$22, 0), 1), $A$24:$A$43), GE$69)="H", UPPER(INDEX($A$3:$AM$22, MATCH(GD88, $AM$3:$AM$22, 0), 1)), INDEX($B$24:$AM$43, MATCH(INDEX($A$3:$AM$22, MATCH(GD88, $AM$3:$AM$22, 0), 1), $A$24:$A$43), GE$69)="A", LOWER(INDEX($A$3:$AM$22, MATCH(GD88, $AM$3:$AM$22, 0), 1)), INDEX($B$24:$AM$43, MATCH(INDEX($A$3:$AM$22, MATCH(GD88, $AM$3:$AM$22, 0), 1), $A$24:$A$43), GE$69)="BLANK", "BLANK,")</f>
        <v>sou</v>
      </c>
    </row>
    <row r="89" spans="1:189" ht="15.75" hidden="1" thickBot="1">
      <c r="A89" s="174" t="str" cm="1">
        <f t="array" ref="A89">_xlfn.IFS(INDEX($B$24:$AM$43,MATCH($A43,$A$24:$A$43,0),B$69)="A",LOWER($A43),INDEX($B$24:$AM$43,MATCH($A43,$A$24:$A$43,0),B$69)="H",UPPER($A43),INDEX($B$24:$AM$43,MATCH($A43,$A$24:$A$43,0),B$69)="BLANK","BLANK")</f>
        <v>wol</v>
      </c>
      <c r="B89" s="270" cm="1">
        <f t="array" ref="B89">IFERROR(INDEX($B$47:$AM$66, MATCH(UPPER(A89), $A$47:$A$66,0 ), B$69), "BLANK")</f>
        <v>2.3819518016493588</v>
      </c>
      <c r="C89" s="271" cm="1">
        <f t="array" ref="C89">IFERROR(INDEX($B$47:$AM$66, MATCH(UPPER(D89), $A$47:$A$66, 0), B$69), "BLANK")</f>
        <v>2.0442777368922229</v>
      </c>
      <c r="D89" s="363" t="str" cm="1">
        <f t="array" ref="D89">_xlfn.IFS(INDEX($B$24:$AM$43, MATCH(INDEX($A$3:$AM$22, MATCH(A89, $B$3:$B$22, 0), 1), $A$24:$A$43), B$69)="H", UPPER(INDEX($A$3:$AM$22, MATCH(A89, $B$3:$B$22, 0), 1)), INDEX($B$24:$AM$43, MATCH(INDEX($A$3:$AM$22, MATCH(A89, $B$3:$B$22, 0), 1), $A$24:$A$43), B$69)="A", LOWER(INDEX($A$3:$AM$22, MATCH(A89, $B$3:$B$22, 0), 1)), INDEX($B$24:$AM$43, MATCH(INDEX($A$3:$AM$22, MATCH(A89, $B$3:$B$22, 0), 1), $A$24:$A$43), B$69)="BLANK", "BLANK,")</f>
        <v>SHU</v>
      </c>
      <c r="E89" s="361"/>
      <c r="F89" s="174" t="str" cm="1">
        <f t="array" ref="F89">_xlfn.IFS(INDEX($B$24:$AM$43,MATCH($A43,$A$24:$A$43,0),G$69)="A",LOWER($A43),INDEX($B$24:$AM$43,MATCH($A43,$A$24:$A$43,0),G$69)="H",UPPER($A43),INDEX($B$24:$AM$43,MATCH($A43,$A$24:$A$43,0),G$69)="BLANK","BLANK")</f>
        <v>WOL</v>
      </c>
      <c r="G89" s="270" cm="1">
        <f t="array" ref="G89">IFERROR(INDEX($B$47:$AM$66, MATCH(UPPER(F89), $A$47:$A$66,0 ), G$69), "BLANK")</f>
        <v>2.0503438181767972</v>
      </c>
      <c r="H89" s="271" cm="1">
        <f t="array" ref="H89">IFERROR(INDEX($B$47:$AM$66, MATCH(UPPER(I89), $A$47:$A$66, 0), G$69), "BLANK")</f>
        <v>3.9240000000000004</v>
      </c>
      <c r="I89" s="363" t="str" cm="1">
        <f t="array" ref="I89">_xlfn.IFS(INDEX($B$24:$AM$43, MATCH(INDEX($A$3:$AM$22, MATCH(F89, $C$3:$C$22, 0), 1), $A$24:$A$43), G$69)="H", UPPER(INDEX($A$3:$AM$22, MATCH(F89, $C$3:$C$22, 0), 1)), INDEX($B$24:$AM$43, MATCH(INDEX($A$3:$AM$22, MATCH(F89, $C$3:$C$22, 0), 1), $A$24:$A$43), G$69)="A", LOWER(INDEX($A$3:$AM$22, MATCH(F89, $C$3:$C$22, 0), 1)), INDEX($B$24:$AM$43, MATCH(INDEX($A$3:$AM$22, MATCH(F89, $C$3:$C$22, 0), 1), $A$24:$A$43), G$69)="BLANK", "BLANK,")</f>
        <v>mci</v>
      </c>
      <c r="J89" s="361"/>
      <c r="K89" s="174" t="str" cm="1">
        <f t="array" ref="K89">_xlfn.IFS(INDEX($B$24:$AM$43,MATCH($A43,$A$24:$A$43,0),L$69)="A",LOWER($A43),INDEX($B$24:$AM$43,MATCH($A43,$A$24:$A$43,0),L$69)="H",UPPER($A43),INDEX($B$24:$AM$43,MATCH($A43,$A$24:$A$43,0),L$69)="BLANK","BLANK")</f>
        <v>wol</v>
      </c>
      <c r="L89" s="270" cm="1">
        <f t="array" ref="L89">IFERROR(INDEX($B$47:$AM$66, MATCH(UPPER(K89), $A$47:$A$66,0 ), L$69), "BLANK")</f>
        <v>4.0336934793660504</v>
      </c>
      <c r="M89" s="271" cm="1">
        <f t="array" ref="M89">IFERROR(INDEX($B$47:$AM$66, MATCH(UPPER(N89), $A$47:$A$66, 0), L$69), "BLANK")</f>
        <v>2.5259839090762815</v>
      </c>
      <c r="N89" s="363" t="str" cm="1">
        <f t="array" ref="N89">_xlfn.IFS(INDEX($B$24:$AM$43, MATCH(INDEX($A$3:$AM$22, MATCH(K89, $D$3:$D$22, 0), 1), $A$24:$A$43), L$69)="H", UPPER(INDEX($A$3:$AM$22, MATCH(K89, $D$3:$D$22, 0), 1)), INDEX($B$24:$AM$43, MATCH(INDEX($A$3:$AM$22, MATCH(K89, $D$3:$D$22, 0), 1), $A$24:$A$43), L$69)="A", LOWER(INDEX($A$3:$AM$22, MATCH(K89, $D$3:$D$22, 0), 1)), INDEX($B$24:$AM$43, MATCH(INDEX($A$3:$AM$22, MATCH(K89, $D$3:$D$22, 0), 1), $A$24:$A$43), L$69)="BLANK", "BLANK,")</f>
        <v>WHU</v>
      </c>
      <c r="O89" s="361"/>
      <c r="P89" s="174" t="str" cm="1">
        <f t="array" ref="P89">_xlfn.IFS(INDEX($B$24:$AM$43,MATCH($A43,$A$24:$A$43,0),Q$69)="A",LOWER($A43),INDEX($B$24:$AM$43,MATCH($A43,$A$24:$A$43,0),Q$69)="H",UPPER($A43),INDEX($B$24:$AM$43,MATCH($A43,$A$24:$A$43,0),Q$69)="BLANK","BLANK")</f>
        <v>WOL</v>
      </c>
      <c r="Q89" s="270" cm="1">
        <f t="array" ref="Q89">IFERROR(INDEX($B$47:$AM$66, MATCH(UPPER(P89), $A$47:$A$66,0 ), Q$69), "BLANK")</f>
        <v>6.481732070365358</v>
      </c>
      <c r="R89" s="271" cm="1">
        <f t="array" ref="R89">IFERROR(INDEX($B$47:$AM$66, MATCH(UPPER(S89), $A$47:$A$66, 0), Q$69), "BLANK")</f>
        <v>1.2095115116755426</v>
      </c>
      <c r="S89" s="363" t="str" cm="1">
        <f t="array" ref="S89">_xlfn.IFS(INDEX($B$24:$AM$43, MATCH(INDEX($A$3:$AM$22, MATCH(P89, $E$3:$E$22, 0), 1), $A$24:$A$43), Q$69)="H", UPPER(INDEX($A$3:$AM$22, MATCH(P89, $E$3:$E$22, 0), 1)), INDEX($B$24:$AM$43, MATCH(INDEX($A$3:$AM$22, MATCH(P89, $E$3:$E$22, 0), 1), $A$24:$A$43), Q$69)="A", LOWER(INDEX($A$3:$AM$22, MATCH(P89, $E$3:$E$22, 0), 1)), INDEX($B$24:$AM$43, MATCH(INDEX($A$3:$AM$22, MATCH(P89, $E$3:$E$22, 0), 1), $A$24:$A$43), Q$69)="BLANK", "BLANK,")</f>
        <v>ful</v>
      </c>
      <c r="T89" s="361"/>
      <c r="U89" s="174" t="str" cm="1">
        <f t="array" ref="U89">_xlfn.IFS(INDEX($B$24:$AM$43,MATCH($A43,$A$24:$A$43,0),V$69)="A",LOWER($A43),INDEX($B$24:$AM$43,MATCH($A43,$A$24:$A$43,0),V$69)="H",UPPER($A43),INDEX($B$24:$AM$43,MATCH($A43,$A$24:$A$43,0),V$69)="BLANK","BLANK")</f>
        <v>wol</v>
      </c>
      <c r="V89" s="270" cm="1">
        <f t="array" ref="V89">IFERROR(INDEX($B$47:$AM$66, MATCH(UPPER(U89), $A$47:$A$66,0 ), V$69), "BLANK")</f>
        <v>4.1884473576403103</v>
      </c>
      <c r="W89" s="271" cm="1">
        <f t="array" ref="W89">IFERROR(INDEX($B$47:$AM$66, MATCH(UPPER(X89), $A$47:$A$66, 0), V$69), "BLANK")</f>
        <v>1.2003998871031136</v>
      </c>
      <c r="X89" s="363" t="str" cm="1">
        <f t="array" ref="X89">_xlfn.IFS(INDEX($B$24:$AM$43, MATCH(INDEX($A$3:$AM$22, MATCH(U89, $F$3:$F$22, 0), 1), $A$24:$A$43), V$69)="H", UPPER(INDEX($A$3:$AM$22, MATCH(U89, $F$3:$F$22, 0), 1)), INDEX($B$24:$AM$43, MATCH(INDEX($A$3:$AM$22, MATCH(U89, $F$3:$F$22, 0), 1), $A$24:$A$43), V$69)="A", LOWER(INDEX($A$3:$AM$22, MATCH(U89, $F$3:$F$22, 0), 1)), INDEX($B$24:$AM$43, MATCH(INDEX($A$3:$AM$22, MATCH(U89, $F$3:$F$22, 0), 1), $A$24:$A$43), V$69)="BLANK", "BLANK,")</f>
        <v>LEE</v>
      </c>
      <c r="Y89" s="361"/>
      <c r="Z89" s="174" t="str" cm="1">
        <f t="array" ref="Z89">_xlfn.IFS(INDEX($B$24:$AM$43,MATCH($A43,$A$24:$A$43,0),AA$69)="A",LOWER($A43),INDEX($B$24:$AM$43,MATCH($A43,$A$24:$A$43,0),AA$69)="H",UPPER($A43),INDEX($B$24:$AM$43,MATCH($A43,$A$24:$A$43,0),AA$69)="BLANK","BLANK")</f>
        <v>WOL</v>
      </c>
      <c r="AA89" s="270" cm="1">
        <f t="array" ref="AA89">IFERROR(INDEX($B$47:$AM$66, MATCH(UPPER(Z89), $A$47:$A$66,0 ), AA$69), "BLANK")</f>
        <v>4.7278516277959088</v>
      </c>
      <c r="AB89" s="271" cm="1">
        <f t="array" ref="AB89">IFERROR(INDEX($B$47:$AM$66, MATCH(UPPER(AC89), $A$47:$A$66, 0), AA$69), "BLANK")</f>
        <v>1.6686243342892257</v>
      </c>
      <c r="AC89" s="363" t="str" cm="1">
        <f t="array" ref="AC89">_xlfn.IFS(INDEX($B$24:$AM$43, MATCH(INDEX($A$3:$AM$22, MATCH(Z89, $G$3:$G$22, 0), 1), $A$24:$A$43), AA$69)="H", UPPER(INDEX($A$3:$AM$22, MATCH(Z89, $G$3:$G$22, 0), 1)), INDEX($B$24:$AM$43, MATCH(INDEX($A$3:$AM$22, MATCH(Z89, $G$3:$G$22, 0), 1), $A$24:$A$43), AA$69)="A", LOWER(INDEX($A$3:$AM$22, MATCH(Z89, $G$3:$G$22, 0), 1)), INDEX($B$24:$AM$43, MATCH(INDEX($A$3:$AM$22, MATCH(Z89, $G$3:$G$22, 0), 1), $A$24:$A$43), AA$69)="BLANK", "BLANK,")</f>
        <v>new</v>
      </c>
      <c r="AD89" s="361"/>
      <c r="AE89" s="174" t="str" cm="1">
        <f t="array" ref="AE89">_xlfn.IFS(INDEX($B$24:$AM$43,MATCH($A43,$A$24:$A$43,0),AF$69)="A",LOWER($A43),INDEX($B$24:$AM$43,MATCH($A43,$A$24:$A$43,0),AF$69)="H",UPPER($A43),INDEX($B$24:$AM$43,MATCH($A43,$A$24:$A$43,0),AF$69)="BLANK","BLANK")</f>
        <v>WOL</v>
      </c>
      <c r="AF89" s="270" cm="1">
        <f t="array" ref="AF89">IFERROR(INDEX($B$47:$AM$66, MATCH(UPPER(AE89), $A$47:$A$66,0 ), AF$69), "BLANK")</f>
        <v>5.5125842025055167</v>
      </c>
      <c r="AG89" s="271" cm="1">
        <f t="array" ref="AG89">IFERROR(INDEX($B$47:$AM$66, MATCH(UPPER(AH89), $A$47:$A$66, 0), AF$69), "BLANK")</f>
        <v>1.2095115116755426</v>
      </c>
      <c r="AH89" s="363" t="str" cm="1">
        <f t="array" ref="AH89">_xlfn.IFS(INDEX($B$24:$AM$43, MATCH(INDEX($A$3:$AM$22, MATCH(AE89, $H$3:$H$22, 0), 1), $A$24:$A$43), AF$69)="H", UPPER(INDEX($A$3:$AM$22, MATCH(AE89, $H$3:$H$22, 0), 1)), INDEX($B$24:$AM$43, MATCH(INDEX($A$3:$AM$22, MATCH(AE89, $H$3:$H$22, 0), 1), $A$24:$A$43), AF$69)="A", LOWER(INDEX($A$3:$AM$22, MATCH(AE89, $H$3:$H$22, 0), 1)), INDEX($B$24:$AM$43, MATCH(INDEX($A$3:$AM$22, MATCH(AE89, $H$3:$H$22, 0), 1), $A$24:$A$43), AF$69)="BLANK", "BLANK,")</f>
        <v>cry</v>
      </c>
      <c r="AI89" s="361"/>
      <c r="AJ89" s="174" t="str" cm="1">
        <f t="array" ref="AJ89">_xlfn.IFS(INDEX($B$24:$AM$43,MATCH($A43,$A$24:$A$43,0),AK$69)="A",LOWER($A43),INDEX($B$24:$AM$43,MATCH($A43,$A$24:$A$43,0),AK$69)="H",UPPER($A43),INDEX($B$24:$AM$43,MATCH($A43,$A$24:$A$43,0),AK$69)="BLANK","BLANK")</f>
        <v>wol</v>
      </c>
      <c r="AK89" s="270" cm="1">
        <f t="array" ref="AK89">IFERROR(INDEX($B$47:$AM$66, MATCH(UPPER(AJ89), $A$47:$A$66,0 ), AK$69), "BLANK")</f>
        <v>2.8337012812725142</v>
      </c>
      <c r="AL89" s="271" cm="1">
        <f t="array" ref="AL89">IFERROR(INDEX($B$47:$AM$66, MATCH(UPPER(AM89), $A$47:$A$66, 0), AK$69), "BLANK")</f>
        <v>2.7384235995525157</v>
      </c>
      <c r="AM89" s="363" t="str" cm="1">
        <f t="array" ref="AM89">_xlfn.IFS(INDEX($B$24:$AM$43, MATCH(INDEX($A$3:$AM$22, MATCH(AJ89, $I$3:$I$22, 0), 1), $A$24:$A$43), AK$69)="H", UPPER(INDEX($A$3:$AM$22, MATCH(AJ89, $I$3:$I$22, 0), 1)), INDEX($B$24:$AM$43, MATCH(INDEX($A$3:$AM$22, MATCH(AJ89, $I$3:$I$22, 0), 1), $A$24:$A$43), AK$69)="A", LOWER(INDEX($A$3:$AM$22, MATCH(AJ89, $I$3:$I$22, 0), 1)), INDEX($B$24:$AM$43, MATCH(INDEX($A$3:$AM$22, MATCH(AJ89, $I$3:$I$22, 0), 1), $A$24:$A$43), AK$69)="BLANK", "BLANK,")</f>
        <v>LEI</v>
      </c>
      <c r="AN89" s="361"/>
      <c r="AO89" s="174" t="str" cm="1">
        <f t="array" ref="AO89">_xlfn.IFS(INDEX($B$24:$AM$43,MATCH($A43,$A$24:$A$43,0),AP$69)="A",LOWER($A43),INDEX($B$24:$AM$43,MATCH($A43,$A$24:$A$43,0),AP$69)="H",UPPER($A43),INDEX($B$24:$AM$43,MATCH($A43,$A$24:$A$43,0),AP$69)="BLANK","BLANK")</f>
        <v>WOL</v>
      </c>
      <c r="AP89" s="270" cm="1">
        <f t="array" ref="AP89">IFERROR(INDEX($B$47:$AM$66, MATCH(UPPER(AO89), $A$47:$A$66,0 ), AP$69), "BLANK")</f>
        <v>2.7337917575690627</v>
      </c>
      <c r="AQ89" s="271" cm="1">
        <f t="array" ref="AQ89">IFERROR(INDEX($B$47:$AM$66, MATCH(UPPER(AR89), $A$47:$A$66, 0), AP$69), "BLANK")</f>
        <v>2.676550594018845</v>
      </c>
      <c r="AR89" s="363" t="str" cm="1">
        <f t="array" ref="AR89">_xlfn.IFS(INDEX($B$24:$AM$43, MATCH(INDEX($A$3:$AM$22, MATCH(AO89, $J$3:$J$22, 0), 1), $A$24:$A$43), AP$69)="H", UPPER(INDEX($A$3:$AM$22, MATCH(AO89, $J$3:$J$22, 0), 1)), INDEX($B$24:$AM$43, MATCH(INDEX($A$3:$AM$22, MATCH(AO89, $J$3:$J$22, 0), 1), $A$24:$A$43), AP$69)="A", LOWER(INDEX($A$3:$AM$22, MATCH(AO89, $J$3:$J$22, 0), 1)), INDEX($B$24:$AM$43, MATCH(INDEX($A$3:$AM$22, MATCH(AO89, $J$3:$J$22, 0), 1), $A$24:$A$43), AP$69)="BLANK", "BLANK,")</f>
        <v>sou</v>
      </c>
      <c r="AS89" s="361"/>
      <c r="AT89" s="174" t="str" cm="1">
        <f t="array" ref="AT89">_xlfn.IFS(INDEX($B$24:$AM$43,MATCH($A43,$A$24:$A$43,0),AU$69)="A",LOWER($A43),INDEX($B$24:$AM$43,MATCH($A43,$A$24:$A$43,0),AU$69)="H",UPPER($A43),INDEX($B$24:$AM$43,MATCH($A43,$A$24:$A$43,0),AU$69)="BLANK","BLANK")</f>
        <v>wol</v>
      </c>
      <c r="AU89" s="270" cm="1">
        <f t="array" ref="AU89">IFERROR(INDEX($B$47:$AM$66, MATCH(UPPER(AT89), $A$47:$A$66,0 ), AU$69), "BLANK")</f>
        <v>3.7575371356608547</v>
      </c>
      <c r="AV89" s="271" cm="1">
        <f t="array" ref="AV89">IFERROR(INDEX($B$47:$AM$66, MATCH(UPPER(AW89), $A$47:$A$66, 0), AU$69), "BLANK")</f>
        <v>2.6248526141696149</v>
      </c>
      <c r="AW89" s="363" t="str" cm="1">
        <f t="array" ref="AW89">_xlfn.IFS(INDEX($B$24:$AM$43, MATCH(INDEX($A$3:$AM$22, MATCH(AT89, $K$3:$K$22, 0), 1), $A$24:$A$43), AU$69)="H", UPPER(INDEX($A$3:$AM$22, MATCH(AT89, $K$3:$K$22, 0), 1)), INDEX($B$24:$AM$43, MATCH(INDEX($A$3:$AM$22, MATCH(AT89, $K$3:$K$22, 0), 1), $A$24:$A$43), AU$69)="A", LOWER(INDEX($A$3:$AM$22, MATCH(AT89, $K$3:$K$22, 0), 1)), INDEX($B$24:$AM$43, MATCH(INDEX($A$3:$AM$22, MATCH(AT89, $K$3:$K$22, 0), 1), $A$24:$A$43), AU$69)="BLANK", "BLANK,")</f>
        <v>ARS</v>
      </c>
      <c r="AX89" s="361"/>
      <c r="AY89" s="174" t="str" cm="1">
        <f t="array" ref="AY89">_xlfn.IFS(INDEX($B$24:$AM$43,MATCH($A43,$A$24:$A$43,0),AZ$69)="A",LOWER($A43),INDEX($B$24:$AM$43,MATCH($A43,$A$24:$A$43,0),AZ$69)="H",UPPER($A43),INDEX($B$24:$AM$43,MATCH($A43,$A$24:$A$43,0),AZ$69)="BLANK","BLANK")</f>
        <v>wol</v>
      </c>
      <c r="AZ89" s="270" cm="1">
        <f t="array" ref="AZ89">IFERROR(INDEX($B$47:$AM$66, MATCH(UPPER(AY89), $A$47:$A$66,0 ), AZ$69), "BLANK")</f>
        <v>2.1688397243838189</v>
      </c>
      <c r="BA89" s="271" cm="1">
        <f t="array" ref="BA89">IFERROR(INDEX($B$47:$AM$66, MATCH(UPPER(BB89), $A$47:$A$66, 0), AZ$69), "BLANK")</f>
        <v>3.3853239322935216</v>
      </c>
      <c r="BB89" s="363" t="str" cm="1">
        <f t="array" ref="BB89">_xlfn.IFS(INDEX($B$24:$AM$43, MATCH(INDEX($A$3:$AM$22, MATCH(AY89, $L$3:$L$22, 0), 1), $A$24:$A$43), AZ$69)="H", UPPER(INDEX($A$3:$AM$22, MATCH(AY89, $L$3:$L$22, 0), 1)), INDEX($B$24:$AM$43, MATCH(INDEX($A$3:$AM$22, MATCH(AY89, $L$3:$L$22, 0), 1), $A$24:$A$43), AZ$69)="A", LOWER(INDEX($A$3:$AM$22, MATCH(AY89, $L$3:$L$22, 0), 1)), INDEX($B$24:$AM$43, MATCH(INDEX($A$3:$AM$22, MATCH(AY89, $L$3:$L$22, 0), 1), $A$24:$A$43), AZ$69)="BLANK", "BLANK,")</f>
        <v>LIV</v>
      </c>
      <c r="BC89" s="361"/>
      <c r="BD89" s="174" t="str" cm="1">
        <f t="array" ref="BD89">_xlfn.IFS(INDEX($B$24:$AM$43,MATCH($A43,$A$24:$A$43,0),BE$69)="A",LOWER($A43),INDEX($B$24:$AM$43,MATCH($A43,$A$24:$A$43,0),BE$69)="H",UPPER($A43),INDEX($B$24:$AM$43,MATCH($A43,$A$24:$A$43,0),BE$69)="BLANK","BLANK")</f>
        <v>WOL</v>
      </c>
      <c r="BE89" s="270" cm="1">
        <f t="array" ref="BE89">IFERROR(INDEX($B$47:$AM$66, MATCH(UPPER(BD89), $A$47:$A$66,0 ), BE$69), "BLANK")</f>
        <v>3.78406203731311</v>
      </c>
      <c r="BF89" s="271" cm="1">
        <f t="array" ref="BF89">IFERROR(INDEX($B$47:$AM$66, MATCH(UPPER(BG89), $A$47:$A$66, 0), BE$69), "BLANK")</f>
        <v>1.3975934453092995</v>
      </c>
      <c r="BG89" s="363" t="str" cm="1">
        <f t="array" ref="BG89">_xlfn.IFS(INDEX($B$24:$AM$43, MATCH(INDEX($A$3:$AM$22, MATCH(BD89, $M$3:$M$22, 0), 1), $A$24:$A$43), BE$69)="H", UPPER(INDEX($A$3:$AM$22, MATCH(BD89, $M$3:$M$22, 0), 1)), INDEX($B$24:$AM$43, MATCH(INDEX($A$3:$AM$22, MATCH(BD89, $M$3:$M$22, 0), 1), $A$24:$A$43), BE$69)="A", LOWER(INDEX($A$3:$AM$22, MATCH(BD89, $M$3:$M$22, 0), 1)), INDEX($B$24:$AM$43, MATCH(INDEX($A$3:$AM$22, MATCH(BD89, $M$3:$M$22, 0), 1), $A$24:$A$43), BE$69)="BLANK", "BLANK,")</f>
        <v>avl</v>
      </c>
      <c r="BH89" s="361"/>
      <c r="BI89" s="174" t="str" cm="1">
        <f t="array" ref="BI89">_xlfn.IFS(INDEX($B$24:$AM$43,MATCH($A43,$A$24:$A$43,0),BJ$69)="A",LOWER($A43),INDEX($B$24:$AM$43,MATCH($A43,$A$24:$A$43,0),BJ$69)="H",UPPER($A43),INDEX($B$24:$AM$43,MATCH($A43,$A$24:$A$43,0),BJ$69)="BLANK","BLANK")</f>
        <v>WOL</v>
      </c>
      <c r="BJ89" s="270" cm="1">
        <f t="array" ref="BJ89">IFERROR(INDEX($B$47:$AM$66, MATCH(UPPER(BI89), $A$47:$A$66,0 ), BJ$69), "BLANK")</f>
        <v>4.5331910700806786</v>
      </c>
      <c r="BK89" s="271" cm="1">
        <f t="array" ref="BK89">IFERROR(INDEX($B$47:$AM$66, MATCH(UPPER(BL89), $A$47:$A$66, 0), BJ$69), "BLANK")</f>
        <v>2.4855750921753379</v>
      </c>
      <c r="BL89" s="363" t="str" cm="1">
        <f t="array" ref="BL89">_xlfn.IFS(INDEX($B$24:$AM$43, MATCH(INDEX($A$3:$AM$22, MATCH(BI89, $N$3:$N$22, 0), 1), $A$24:$A$43), BJ$69)="H", UPPER(INDEX($A$3:$AM$22, MATCH(BI89, $N$3:$N$22, 0), 1)), INDEX($B$24:$AM$43, MATCH(INDEX($A$3:$AM$22, MATCH(BI89, $N$3:$N$22, 0), 1), $A$24:$A$43), BJ$69)="A", LOWER(INDEX($A$3:$AM$22, MATCH(BI89, $N$3:$N$22, 0), 1)), INDEX($B$24:$AM$43, MATCH(INDEX($A$3:$AM$22, MATCH(BI89, $N$3:$N$22, 0), 1), $A$24:$A$43), BJ$69)="BLANK", "BLANK,")</f>
        <v>che</v>
      </c>
      <c r="BM89" s="361"/>
      <c r="BN89" s="174" t="str" cm="1">
        <f t="array" ref="BN89">_xlfn.IFS(INDEX($B$24:$AM$43,MATCH($A43,$A$24:$A$43,0),BO$69)="A",LOWER($A43),INDEX($B$24:$AM$43,MATCH($A43,$A$24:$A$43,0),BO$69)="H",UPPER($A43),INDEX($B$24:$AM$43,MATCH($A43,$A$24:$A$43,0),BO$69)="BLANK","BLANK")</f>
        <v>wol</v>
      </c>
      <c r="BO89" s="270" cm="1">
        <f t="array" ref="BO89">IFERROR(INDEX($B$47:$AM$66, MATCH(UPPER(BN89), $A$47:$A$66,0 ), BO$69), "BLANK")</f>
        <v>4.1503705634799442</v>
      </c>
      <c r="BP89" s="271" cm="1">
        <f t="array" ref="BP89">IFERROR(INDEX($B$47:$AM$66, MATCH(UPPER(BQ89), $A$47:$A$66, 0), BO$69), "BLANK")</f>
        <v>2.8161970103427265</v>
      </c>
      <c r="BQ89" s="363" t="str" cm="1">
        <f t="array" ref="BQ89">_xlfn.IFS(INDEX($B$24:$AM$43, MATCH(INDEX($A$3:$AM$22, MATCH(BN89, $O$3:$O$22, 0), 1), $A$24:$A$43), BO$69)="H", UPPER(INDEX($A$3:$AM$22, MATCH(BN89, $O$3:$O$22, 0), 1)), INDEX($B$24:$AM$43, MATCH(INDEX($A$3:$AM$22, MATCH(BN89, $O$3:$O$22, 0), 1), $A$24:$A$43), BO$69)="A", LOWER(INDEX($A$3:$AM$22, MATCH(BN89, $O$3:$O$22, 0), 1)), INDEX($B$24:$AM$43, MATCH(INDEX($A$3:$AM$22, MATCH(BN89, $O$3:$O$22, 0), 1), $A$24:$A$43), BO$69)="BLANK", "BLANK,")</f>
        <v>BUR</v>
      </c>
      <c r="BR89" s="361"/>
      <c r="BS89" s="174" t="str" cm="1">
        <f t="array" ref="BS89">_xlfn.IFS(INDEX($B$24:$AM$43,MATCH($A43,$A$24:$A$43,0),BT$69)="A",LOWER($A43),INDEX($B$24:$AM$43,MATCH($A43,$A$24:$A$43,0),BT$69)="H",UPPER($A43),INDEX($B$24:$AM$43,MATCH($A43,$A$24:$A$43,0),BT$69)="BLANK","BLANK")</f>
        <v>WOL</v>
      </c>
      <c r="BT89" s="270" cm="1">
        <f t="array" ref="BT89">IFERROR(INDEX($B$47:$AM$66, MATCH(UPPER(BS89), $A$47:$A$66,0 ), BT$69), "BLANK")</f>
        <v>3.5865005654855167</v>
      </c>
      <c r="BU89" s="271" cm="1">
        <f t="array" ref="BU89">IFERROR(INDEX($B$47:$AM$66, MATCH(UPPER(BV89), $A$47:$A$66, 0), BT$69), "BLANK")</f>
        <v>2.0906030315444486</v>
      </c>
      <c r="BV89" s="363" t="str" cm="1">
        <f t="array" ref="BV89">_xlfn.IFS(INDEX($B$24:$AM$43, MATCH(INDEX($A$3:$AM$22, MATCH(BS89, $P$3:$P$22, 0), 1), $A$24:$A$43), BT$69)="H", UPPER(INDEX($A$3:$AM$22, MATCH(BS89, $P$3:$P$22, 0), 1)), INDEX($B$24:$AM$43, MATCH(INDEX($A$3:$AM$22, MATCH(BS89, $P$3:$P$22, 0), 1), $A$24:$A$43), BT$69)="A", LOWER(INDEX($A$3:$AM$22, MATCH(BS89, $P$3:$P$22, 0), 1)), INDEX($B$24:$AM$43, MATCH(INDEX($A$3:$AM$22, MATCH(BS89, $P$3:$P$22, 0), 1), $A$24:$A$43), BT$69)="BLANK", "BLANK,")</f>
        <v>tot</v>
      </c>
      <c r="BW89" s="361"/>
      <c r="BX89" s="174" t="str" cm="1">
        <f t="array" ref="BX89">_xlfn.IFS(INDEX($B$24:$AM$43,MATCH($A43,$A$24:$A$43,0),BY$69)="A",LOWER($A43),INDEX($B$24:$AM$43,MATCH($A43,$A$24:$A$43,0),BY$69)="H",UPPER($A43),INDEX($B$24:$AM$43,MATCH($A43,$A$24:$A$43,0),BY$69)="BLANK","BLANK")</f>
        <v>wol</v>
      </c>
      <c r="BY89" s="270" cm="1">
        <f t="array" ref="BY89">IFERROR(INDEX($B$47:$AM$66, MATCH(UPPER(BX89), $A$47:$A$66,0 ), BY$69), "BLANK")</f>
        <v>2.2638384891708792</v>
      </c>
      <c r="BZ89" s="271" cm="1">
        <f t="array" ref="BZ89">IFERROR(INDEX($B$47:$AM$66, MATCH(UPPER(CA89), $A$47:$A$66, 0), BY$69), "BLANK")</f>
        <v>3.3071870943500858</v>
      </c>
      <c r="CA89" s="363" t="str" cm="1">
        <f t="array" ref="CA89">_xlfn.IFS(INDEX($B$24:$AM$43, MATCH(INDEX($A$3:$AM$22, MATCH(BX89, $Q$3:$Q$22, 0), 1), $A$24:$A$43), BY$69)="H", UPPER(INDEX($A$3:$AM$22, MATCH(BX89, $Q$3:$Q$22, 0), 1)), INDEX($B$24:$AM$43, MATCH(INDEX($A$3:$AM$22, MATCH(BX89, $Q$3:$Q$22, 0), 1), $A$24:$A$43), BY$69)="A", LOWER(INDEX($A$3:$AM$22, MATCH(BX89, $Q$3:$Q$22, 0), 1)), INDEX($B$24:$AM$43, MATCH(INDEX($A$3:$AM$22, MATCH(BX89, $Q$3:$Q$22, 0), 1), $A$24:$A$43), BY$69)="BLANK", "BLANK,")</f>
        <v>MUN</v>
      </c>
      <c r="CB89" s="361"/>
      <c r="CC89" s="174" t="str" cm="1">
        <f t="array" ref="CC89">_xlfn.IFS(INDEX($B$24:$AM$43,MATCH($A43,$A$24:$A$43,0),CD$69)="A",LOWER($A43),INDEX($B$24:$AM$43,MATCH($A43,$A$24:$A$43,0),CD$69)="H",UPPER($A43),INDEX($B$24:$AM$43,MATCH($A43,$A$24:$A$43,0),CD$69)="BLANK","BLANK")</f>
        <v>wol</v>
      </c>
      <c r="CD89" s="270" cm="1">
        <f t="array" ref="CD89">IFERROR(INDEX($B$47:$AM$66, MATCH(UPPER(CC89), $A$47:$A$66,0 ), CD$69), "BLANK")</f>
        <v>3.0640319596160666</v>
      </c>
      <c r="CE89" s="271" cm="1">
        <f t="array" ref="CE89">IFERROR(INDEX($B$47:$AM$66, MATCH(UPPER(CF89), $A$47:$A$66, 0), CD$69), "BLANK")</f>
        <v>1.8872772066989005</v>
      </c>
      <c r="CF89" s="363" t="str" cm="1">
        <f t="array" ref="CF89">_xlfn.IFS(INDEX($B$24:$AM$43, MATCH(INDEX($A$3:$AM$22, MATCH(CC89, $R$3:$R$22, 0), 1), $A$24:$A$43), CD$69)="H", UPPER(INDEX($A$3:$AM$22, MATCH(CC89, $R$3:$R$22, 0), 1)), INDEX($B$24:$AM$43, MATCH(INDEX($A$3:$AM$22, MATCH(CC89, $R$3:$R$22, 0), 1), $A$24:$A$43), CD$69)="A", LOWER(INDEX($A$3:$AM$22, MATCH(CC89, $R$3:$R$22, 0), 1)), INDEX($B$24:$AM$43, MATCH(INDEX($A$3:$AM$22, MATCH(CC89, $R$3:$R$22, 0), 1), $A$24:$A$43), CD$69)="BLANK", "BLANK,")</f>
        <v>BHA</v>
      </c>
      <c r="CG89" s="361"/>
      <c r="CH89" s="174" t="str" cm="1">
        <f t="array" ref="CH89">_xlfn.IFS(INDEX($B$24:$AM$43,MATCH($A43,$A$24:$A$43,0),CI$69)="A",LOWER($A43),INDEX($B$24:$AM$43,MATCH($A43,$A$24:$A$43,0),CI$69)="H",UPPER($A43),INDEX($B$24:$AM$43,MATCH($A43,$A$24:$A$43,0),CI$69)="BLANK","BLANK")</f>
        <v>WOL</v>
      </c>
      <c r="CI89" s="270" cm="1">
        <f t="array" ref="CI89">IFERROR(INDEX($B$47:$AM$66, MATCH(UPPER(CH89), $A$47:$A$66,0 ), CI$69), "BLANK")</f>
        <v>2.9184269307382151</v>
      </c>
      <c r="CJ89" s="271" cm="1">
        <f t="array" ref="CJ89">IFERROR(INDEX($B$47:$AM$66, MATCH(UPPER(CK89), $A$47:$A$66, 0), CI$69), "BLANK")</f>
        <v>1.8157140516181896</v>
      </c>
      <c r="CK89" s="363" t="str" cm="1">
        <f t="array" ref="CK89">_xlfn.IFS(INDEX($B$24:$AM$43, MATCH(INDEX($A$3:$AM$22, MATCH(CH89, $S$3:$S$22, 0), 1), $A$24:$A$43), CI$69)="H", UPPER(INDEX($A$3:$AM$22, MATCH(CH89, $S$3:$S$22, 0), 1)), INDEX($B$24:$AM$43, MATCH(INDEX($A$3:$AM$22, MATCH(CH89, $S$3:$S$22, 0), 1), $A$24:$A$43), CI$69)="A", LOWER(INDEX($A$3:$AM$22, MATCH(CH89, $S$3:$S$22, 0), 1)), INDEX($B$24:$AM$43, MATCH(INDEX($A$3:$AM$22, MATCH(CH89, $S$3:$S$22, 0), 1), $A$24:$A$43), CI$69)="BLANK", "BLANK,")</f>
        <v>eve</v>
      </c>
      <c r="CL89" s="361"/>
      <c r="CM89" s="174" t="str" cm="1">
        <f t="array" ref="CM89">_xlfn.IFS(INDEX($B$24:$AM$43,MATCH($A43,$A$24:$A$43,0),CN$69)="A",LOWER($A43),INDEX($B$24:$AM$43,MATCH($A43,$A$24:$A$43,0),CN$69)="H",UPPER($A43),INDEX($B$24:$AM$43,MATCH($A43,$A$24:$A$43,0),CN$69)="BLANK","BLANK")</f>
        <v>WOL</v>
      </c>
      <c r="CN89" s="270" cm="1">
        <f t="array" ref="CN89">IFERROR(INDEX($B$47:$AM$66, MATCH(UPPER(CM89), $A$47:$A$66,0 ), CN$69), "BLANK")</f>
        <v>6.481732070365358</v>
      </c>
      <c r="CO89" s="271" cm="1">
        <f t="array" ref="CO89">IFERROR(INDEX($B$47:$AM$66, MATCH(UPPER(CP89), $A$47:$A$66, 0), CN$69), "BLANK")</f>
        <v>1.2095115116755426</v>
      </c>
      <c r="CP89" s="363" t="str" cm="1">
        <f t="array" ref="CP89">_xlfn.IFS(INDEX($B$24:$AM$43, MATCH(INDEX($A$3:$AM$22, MATCH(CM89, $T$3:$T$22, 0), 1), $A$24:$A$43), CN$69)="H", UPPER(INDEX($A$3:$AM$22, MATCH(CM89, $T$3:$T$22, 0), 1)), INDEX($B$24:$AM$43, MATCH(INDEX($A$3:$AM$22, MATCH(CM89, $T$3:$T$22, 0), 1), $A$24:$A$43), CN$69)="A", LOWER(INDEX($A$3:$AM$22, MATCH(CM89, $T$3:$T$22, 0), 1)), INDEX($B$24:$AM$43, MATCH(INDEX($A$3:$AM$22, MATCH(CM89, $T$3:$T$22, 0), 1), $A$24:$A$43), CN$69)="BLANK", "BLANK,")</f>
        <v>wba</v>
      </c>
      <c r="CQ89" s="361"/>
      <c r="CR89" s="174" t="str" cm="1">
        <f t="array" ref="CR89">_xlfn.IFS(INDEX($B$24:$AM$43,MATCH($A43,$A$24:$A$43,0),CS$69)="A",LOWER($A43),INDEX($B$24:$AM$43,MATCH($A43,$A$24:$A$43,0),CS$69)="H",UPPER($A43),INDEX($B$24:$AM$43,MATCH($A43,$A$24:$A$43,0),CS$69)="BLANK","BLANK")</f>
        <v>wol</v>
      </c>
      <c r="CS89" s="270" cm="1">
        <f t="array" ref="CS89">IFERROR(INDEX($B$47:$AM$66, MATCH(UPPER(CR89), $A$47:$A$66,0 ), CS$69), "BLANK")</f>
        <v>1.6568011523569131</v>
      </c>
      <c r="CT89" s="271" cm="1">
        <f t="array" ref="CT89">IFERROR(INDEX($B$47:$AM$66, MATCH(UPPER(CU89), $A$47:$A$66, 0), CS$69), "BLANK")</f>
        <v>4.0285899935022744</v>
      </c>
      <c r="CU89" s="363" t="str" cm="1">
        <f t="array" ref="CU89">_xlfn.IFS(INDEX($B$24:$AM$43, MATCH(INDEX($A$3:$AM$22, MATCH(CR89, $U$3:$U$22, 0), 1), $A$24:$A$43), CS$69)="H", UPPER(INDEX($A$3:$AM$22, MATCH(CR89, $U$3:$U$22, 0), 1)), INDEX($B$24:$AM$43, MATCH(INDEX($A$3:$AM$22, MATCH(CR89, $U$3:$U$22, 0), 1), $A$24:$A$43), CS$69)="A", LOWER(INDEX($A$3:$AM$22, MATCH(CR89, $U$3:$U$22, 0), 1)), INDEX($B$24:$AM$43, MATCH(INDEX($A$3:$AM$22, MATCH(CR89, $U$3:$U$22, 0), 1), $A$24:$A$43), CS$69)="BLANK", "BLANK,")</f>
        <v>CHE</v>
      </c>
      <c r="CV89" s="361"/>
      <c r="CW89" s="174" t="str" cm="1">
        <f t="array" ref="CW89">_xlfn.IFS(INDEX($B$24:$AM$43,MATCH($A43,$A$24:$A$43,0),CX$69)="A",LOWER($A43),INDEX($B$24:$AM$43,MATCH($A43,$A$24:$A$43,0),CX$69)="H",UPPER($A43),INDEX($B$24:$AM$43,MATCH($A43,$A$24:$A$43,0),CX$69)="BLANK","BLANK")</f>
        <v>wol</v>
      </c>
      <c r="CX89" s="270" cm="1">
        <f t="array" ref="CX89">IFERROR(INDEX($B$47:$AM$66, MATCH(UPPER(CW89), $A$47:$A$66,0 ), CX$69), "BLANK")</f>
        <v>2.5363375665710768</v>
      </c>
      <c r="CY89" s="271" cm="1">
        <f t="array" ref="CY89">IFERROR(INDEX($B$47:$AM$66, MATCH(UPPER(CZ89), $A$47:$A$66, 0), CX$69), "BLANK")</f>
        <v>1.7444503354813641</v>
      </c>
      <c r="CZ89" s="363" t="str" cm="1">
        <f t="array" ref="CZ89">_xlfn.IFS(INDEX($B$24:$AM$43, MATCH(INDEX($A$3:$AM$22, MATCH(CW89, $V$3:$V$22, 0), 1), $A$24:$A$43), CX$69)="H", UPPER(INDEX($A$3:$AM$22, MATCH(CW89, $V$3:$V$22, 0), 1)), INDEX($B$24:$AM$43, MATCH(INDEX($A$3:$AM$22, MATCH(CW89, $V$3:$V$22, 0), 1), $A$24:$A$43), CX$69)="A", LOWER(INDEX($A$3:$AM$22, MATCH(CW89, $V$3:$V$22, 0), 1)), INDEX($B$24:$AM$43, MATCH(INDEX($A$3:$AM$22, MATCH(CW89, $V$3:$V$22, 0), 1), $A$24:$A$43), CX$69)="BLANK", "BLANK,")</f>
        <v>CRY</v>
      </c>
      <c r="DA89" s="361"/>
      <c r="DB89" s="174" t="str" cm="1">
        <f t="array" ref="DB89">_xlfn.IFS(INDEX($B$24:$AM$43,MATCH($A43,$A$24:$A$43,0),DC$69)="A",LOWER($A43),INDEX($B$24:$AM$43,MATCH($A43,$A$24:$A$43,0),DC$69)="H",UPPER($A43),INDEX($B$24:$AM$43,MATCH($A43,$A$24:$A$43,0),DC$69)="BLANK","BLANK")</f>
        <v>WOL</v>
      </c>
      <c r="DC89" s="270" cm="1">
        <f t="array" ref="DC89">IFERROR(INDEX($B$47:$AM$66, MATCH(UPPER(DB89), $A$47:$A$66,0 ), DC$69), "BLANK")</f>
        <v>3.6204269221860557</v>
      </c>
      <c r="DD89" s="271" cm="1">
        <f t="array" ref="DD89">IFERROR(INDEX($B$47:$AM$66, MATCH(UPPER(DE89), $A$47:$A$66, 0), DC$69), "BLANK")</f>
        <v>1.4708971732896352</v>
      </c>
      <c r="DE89" s="363" t="str" cm="1">
        <f t="array" ref="DE89">_xlfn.IFS(INDEX($B$24:$AM$43, MATCH(INDEX($A$3:$AM$22, MATCH(DB89, $W$3:$W$22, 0), 1), $A$24:$A$43), DC$69)="H", UPPER(INDEX($A$3:$AM$22, MATCH(DB89, $W$3:$W$22, 0), 1)), INDEX($B$24:$AM$43, MATCH(INDEX($A$3:$AM$22, MATCH(DB89, $W$3:$W$22, 0), 1), $A$24:$A$43), DC$69)="A", LOWER(INDEX($A$3:$AM$22, MATCH(DB89, $W$3:$W$22, 0), 1)), INDEX($B$24:$AM$43, MATCH(INDEX($A$3:$AM$22, MATCH(DB89, $W$3:$W$22, 0), 1), $A$24:$A$43), DC$69)="BLANK", "BLANK,")</f>
        <v>ars</v>
      </c>
      <c r="DF89" s="361"/>
      <c r="DG89" s="174" t="str" cm="1">
        <f t="array" ref="DG89">_xlfn.IFS(INDEX($B$24:$AM$43,MATCH($A43,$A$24:$A$43,0),DH$69)="A",LOWER($A43),INDEX($B$24:$AM$43,MATCH($A43,$A$24:$A$43,0),DH$69)="H",UPPER($A43),INDEX($B$24:$AM$43,MATCH($A43,$A$24:$A$43,0),DH$69)="BLANK","BLANK")</f>
        <v>WOL</v>
      </c>
      <c r="DH89" s="270" cm="1">
        <f t="array" ref="DH89">IFERROR(INDEX($B$47:$AM$66, MATCH(UPPER(DG89), $A$47:$A$66,0 ), DH$69), "BLANK")</f>
        <v>3.6450556767587501</v>
      </c>
      <c r="DI89" s="271" cm="1">
        <f t="array" ref="DI89">IFERROR(INDEX($B$47:$AM$66, MATCH(UPPER(DJ89), $A$47:$A$66, 0), DH$69), "BLANK")</f>
        <v>2.3944276935682094</v>
      </c>
      <c r="DJ89" s="363" t="str" cm="1">
        <f t="array" ref="DJ89">_xlfn.IFS(INDEX($B$24:$AM$43, MATCH(INDEX($A$3:$AM$22, MATCH(DG89, $X$3:$X$22, 0), 1), $A$24:$A$43), DH$69)="H", UPPER(INDEX($A$3:$AM$22, MATCH(DG89, $X$3:$X$22, 0), 1)), INDEX($B$24:$AM$43, MATCH(INDEX($A$3:$AM$22, MATCH(DG89, $X$3:$X$22, 0), 1), $A$24:$A$43), DH$69)="A", LOWER(INDEX($A$3:$AM$22, MATCH(DG89, $X$3:$X$22, 0), 1)), INDEX($B$24:$AM$43, MATCH(INDEX($A$3:$AM$22, MATCH(DG89, $X$3:$X$22, 0), 1), $A$24:$A$43), DH$69)="BLANK", "BLANK,")</f>
        <v>lei</v>
      </c>
      <c r="DK89" s="361"/>
      <c r="DL89" s="174" t="str" cm="1">
        <f t="array" ref="DL89">_xlfn.IFS(INDEX($B$24:$AM$43,MATCH($A43,$A$24:$A$43,0),DM$69)="A",LOWER($A43),INDEX($B$24:$AM$43,MATCH($A43,$A$24:$A$43,0),DM$69)="H",UPPER($A43),INDEX($B$24:$AM$43,MATCH($A43,$A$24:$A$43,0),DM$69)="BLANK","BLANK")</f>
        <v>wol</v>
      </c>
      <c r="DM89" s="270" cm="1">
        <f t="array" ref="DM89">IFERROR(INDEX($B$47:$AM$66, MATCH(UPPER(DL89), $A$47:$A$66,0 ), DM$69), "BLANK")</f>
        <v>3.0640319596160666</v>
      </c>
      <c r="DN89" s="271" cm="1">
        <f t="array" ref="DN89">IFERROR(INDEX($B$47:$AM$66, MATCH(UPPER(DO89), $A$47:$A$66, 0), DM$69), "BLANK")</f>
        <v>2.2977681762668594</v>
      </c>
      <c r="DO89" s="363" t="str" cm="1">
        <f t="array" ref="DO89">_xlfn.IFS(INDEX($B$24:$AM$43, MATCH(INDEX($A$3:$AM$22, MATCH(DL89, $Y$3:$Y$22, 0), 1), $A$24:$A$43), DM$69)="H", UPPER(INDEX($A$3:$AM$22, MATCH(DL89, $Y$3:$Y$22, 0), 1)), INDEX($B$24:$AM$43, MATCH(INDEX($A$3:$AM$22, MATCH(DL89, $Y$3:$Y$22, 0), 1), $A$24:$A$43), DM$69)="A", LOWER(INDEX($A$3:$AM$22, MATCH(DL89, $Y$3:$Y$22, 0), 1)), INDEX($B$24:$AM$43, MATCH(INDEX($A$3:$AM$22, MATCH(DL89, $Y$3:$Y$22, 0), 1), $A$24:$A$43), DM$69)="BLANK", "BLANK,")</f>
        <v>SOU</v>
      </c>
      <c r="DP89" s="361"/>
      <c r="DQ89" s="174" t="str" cm="1">
        <f t="array" ref="DQ89">_xlfn.IFS(INDEX($B$24:$AM$43,MATCH($A43,$A$24:$A$43,0),DR$69)="A",LOWER($A43),INDEX($B$24:$AM$43,MATCH($A43,$A$24:$A$43,0),DR$69)="H",UPPER($A43),INDEX($B$24:$AM$43,MATCH($A43,$A$24:$A$43,0),DR$69)="BLANK","BLANK")</f>
        <v>WOL</v>
      </c>
      <c r="DR89" s="270" cm="1">
        <f t="array" ref="DR89">IFERROR(INDEX($B$47:$AM$66, MATCH(UPPER(DQ89), $A$47:$A$66,0 ), DR$69), "BLANK")</f>
        <v>6.481732070365358</v>
      </c>
      <c r="DS89" s="271" cm="1">
        <f t="array" ref="DS89">IFERROR(INDEX($B$47:$AM$66, MATCH(UPPER(DT89), $A$47:$A$66, 0), DR$69), "BLANK")</f>
        <v>1.2095115116755426</v>
      </c>
      <c r="DT89" s="363" t="str" cm="1">
        <f t="array" ref="DT89">_xlfn.IFS(INDEX($B$24:$AM$43, MATCH(INDEX($A$3:$AM$22, MATCH(DQ89, $Z$3:$Z$22, 0), 1), $A$24:$A$43), DR$69)="H", UPPER(INDEX($A$3:$AM$22, MATCH(DQ89, $Z$3:$Z$22, 0), 1)), INDEX($B$24:$AM$43, MATCH(INDEX($A$3:$AM$22, MATCH(DQ89, $Z$3:$Z$22, 0), 1), $A$24:$A$43), DR$69)="A", LOWER(INDEX($A$3:$AM$22, MATCH(DQ89, $Z$3:$Z$22, 0), 1)), INDEX($B$24:$AM$43, MATCH(INDEX($A$3:$AM$22, MATCH(DQ89, $Z$3:$Z$22, 0), 1), $A$24:$A$43), DR$69)="BLANK", "BLANK,")</f>
        <v>lee</v>
      </c>
      <c r="DU89" s="361"/>
      <c r="DV89" s="174" t="str" cm="1">
        <f t="array" ref="DV89">_xlfn.IFS(INDEX($B$24:$AM$43,MATCH($A43,$A$24:$A$43,0),DW$69)="A",LOWER($A43),INDEX($B$24:$AM$43,MATCH($A43,$A$24:$A$43,0),DW$69)="H",UPPER($A43),INDEX($B$24:$AM$43,MATCH($A43,$A$24:$A$43,0),DW$69)="BLANK","BLANK")</f>
        <v>wol</v>
      </c>
      <c r="DW89" s="270" cm="1">
        <f t="array" ref="DW89">IFERROR(INDEX($B$47:$AM$66, MATCH(UPPER(DV89), $A$47:$A$66,0 ), DW$69), "BLANK")</f>
        <v>3.9356962239896025</v>
      </c>
      <c r="DX89" s="271" cm="1">
        <f t="array" ref="DX89">IFERROR(INDEX($B$47:$AM$66, MATCH(UPPER(DY89), $A$47:$A$66, 0), DW$69), "BLANK")</f>
        <v>2.0132047152914616</v>
      </c>
      <c r="DY89" s="363" t="str" cm="1">
        <f t="array" ref="DY89">_xlfn.IFS(INDEX($B$24:$AM$43, MATCH(INDEX($A$3:$AM$22, MATCH(DV89, $AA$3:$AA$22, 0), 1), $A$24:$A$43), DW$69)="H", UPPER(INDEX($A$3:$AM$22, MATCH(DV89, $AA$3:$AA$22, 0), 1)), INDEX($B$24:$AM$43, MATCH(INDEX($A$3:$AM$22, MATCH(DV89, $AA$3:$AA$22, 0), 1), $A$24:$A$43), DW$69)="A", LOWER(INDEX($A$3:$AM$22, MATCH(DV89, $AA$3:$AA$22, 0), 1)), INDEX($B$24:$AM$43, MATCH(INDEX($A$3:$AM$22, MATCH(DV89, $AA$3:$AA$22, 0), 1), $A$24:$A$43), DW$69)="BLANK", "BLANK,")</f>
        <v>NEW</v>
      </c>
      <c r="DZ89" s="361"/>
      <c r="EA89" s="174" t="str" cm="1">
        <f t="array" ref="EA89">_xlfn.IFS(INDEX($B$24:$AM$43,MATCH($A43,$A$24:$A$43,0),EB$69)="A",LOWER($A43),INDEX($B$24:$AM$43,MATCH($A43,$A$24:$A$43,0),EB$69)="H",UPPER($A43),INDEX($B$24:$AM$43,MATCH($A43,$A$24:$A$43,0),EB$69)="BLANK","BLANK")</f>
        <v>wol</v>
      </c>
      <c r="EB89" s="270" cm="1">
        <f t="array" ref="EB89">IFERROR(INDEX($B$47:$AM$66, MATCH(UPPER(EA89), $A$47:$A$66,0 ), EB$69), "BLANK")</f>
        <v>3.1365395861413319</v>
      </c>
      <c r="EC89" s="271" cm="1">
        <f t="array" ref="EC89">IFERROR(INDEX($B$47:$AM$66, MATCH(UPPER(ED89), $A$47:$A$66, 0), EB$69), "BLANK")</f>
        <v>2.0515462799567286</v>
      </c>
      <c r="ED89" s="363" t="str" cm="1">
        <f t="array" ref="ED89">_xlfn.IFS(INDEX($B$24:$AM$43, MATCH(INDEX($A$3:$AM$22, MATCH(EA89, $AB$3:$AB$22, 0), 1), $A$24:$A$43), EB$69)="H", UPPER(INDEX($A$3:$AM$22, MATCH(EA89, $AB$3:$AB$22, 0), 1)), INDEX($B$24:$AM$43, MATCH(INDEX($A$3:$AM$22, MATCH(EA89, $AB$3:$AB$22, 0), 1), $A$24:$A$43), EB$69)="A", LOWER(INDEX($A$3:$AM$22, MATCH(EA89, $AB$3:$AB$22, 0), 1)), INDEX($B$24:$AM$43, MATCH(INDEX($A$3:$AM$22, MATCH(EA89, $AB$3:$AB$22, 0), 1), $A$24:$A$43), EB$69)="BLANK", "BLANK,")</f>
        <v>AVL</v>
      </c>
      <c r="EE89" s="361"/>
      <c r="EF89" s="174" t="str" cm="1">
        <f t="array" ref="EF89">_xlfn.IFS(INDEX($B$24:$AM$43,MATCH($A43,$A$24:$A$43,0),EG$69)="A",LOWER($A43),INDEX($B$24:$AM$43,MATCH($A43,$A$24:$A$43,0),EG$69)="H",UPPER($A43),INDEX($B$24:$AM$43,MATCH($A43,$A$24:$A$43,0),EG$69)="BLANK","BLANK")</f>
        <v>WOL</v>
      </c>
      <c r="EG89" s="270" cm="1">
        <f t="array" ref="EG89">IFERROR(INDEX($B$47:$AM$66, MATCH(UPPER(EF89), $A$47:$A$66,0 ), EG$69), "BLANK")</f>
        <v>3.2008553433903</v>
      </c>
      <c r="EH89" s="271" cm="1">
        <f t="array" ref="EH89">IFERROR(INDEX($B$47:$AM$66, MATCH(UPPER(EI89), $A$47:$A$66, 0), EG$69), "BLANK")</f>
        <v>2.4407247849242113</v>
      </c>
      <c r="EI89" s="363" t="str" cm="1">
        <f t="array" ref="EI89">_xlfn.IFS(INDEX($B$24:$AM$43, MATCH(INDEX($A$3:$AM$22, MATCH(EF89, $AC$3:$AC$22, 0), 1), $A$24:$A$43), EG$69)="H", UPPER(INDEX($A$3:$AM$22, MATCH(EF89, $AC$3:$AC$22, 0), 1)), INDEX($B$24:$AM$43, MATCH(INDEX($A$3:$AM$22, MATCH(EF89, $AC$3:$AC$22, 0), 1), $A$24:$A$43), EG$69)="A", LOWER(INDEX($A$3:$AM$22, MATCH(EF89, $AC$3:$AC$22, 0), 1)), INDEX($B$24:$AM$43, MATCH(INDEX($A$3:$AM$22, MATCH(EF89, $AC$3:$AC$22, 0), 1), $A$24:$A$43), EG$69)="BLANK", "BLANK,")</f>
        <v>liv</v>
      </c>
      <c r="EJ89" s="361"/>
      <c r="EK89" s="174" t="str" cm="1">
        <f t="array" ref="EK89">_xlfn.IFS(INDEX($B$24:$AM$43,MATCH($A43,$A$24:$A$43,0),EL$69)="A",LOWER($A43),INDEX($B$24:$AM$43,MATCH($A43,$A$24:$A$43,0),EL$69)="H",UPPER($A43),INDEX($B$24:$AM$43,MATCH($A43,$A$24:$A$43,0),EL$69)="BLANK","BLANK")</f>
        <v>wol</v>
      </c>
      <c r="EL89" s="270" cm="1">
        <f t="array" ref="EL89">IFERROR(INDEX($B$47:$AM$66, MATCH(UPPER(EK89), $A$47:$A$66,0 ), EL$69), "BLANK")</f>
        <v>1.7559260076261303</v>
      </c>
      <c r="EM89" s="271" cm="1">
        <f t="array" ref="EM89">IFERROR(INDEX($B$47:$AM$66, MATCH(UPPER(EN89), $A$47:$A$66, 0), EL$69), "BLANK")</f>
        <v>3.8317941900307835</v>
      </c>
      <c r="EN89" s="363" t="str" cm="1">
        <f t="array" ref="EN89">_xlfn.IFS(INDEX($B$24:$AM$43, MATCH(INDEX($A$3:$AM$22, MATCH(EK89, $AD$3:$AD$22, 0), 1), $A$24:$A$43), EL$69)="H", UPPER(INDEX($A$3:$AM$22, MATCH(EK89, $AD$3:$AD$22, 0), 1)), INDEX($B$24:$AM$43, MATCH(INDEX($A$3:$AM$22, MATCH(EK89, $AD$3:$AD$22, 0), 1), $A$24:$A$43), EL$69)="A", LOWER(INDEX($A$3:$AM$22, MATCH(EK89, $AD$3:$AD$22, 0), 1)), INDEX($B$24:$AM$43, MATCH(INDEX($A$3:$AM$22, MATCH(EK89, $AD$3:$AD$22, 0), 1), $A$24:$A$43), EL$69)="BLANK", "BLANK,")</f>
        <v>MCI</v>
      </c>
      <c r="EO89" s="361"/>
      <c r="EP89" s="174" t="str" cm="1">
        <f t="array" ref="EP89">_xlfn.IFS(INDEX($B$24:$AM$43,MATCH($A43,$A$24:$A$43,0),EQ$69)="A",LOWER($A43),INDEX($B$24:$AM$43,MATCH($A43,$A$24:$A$43,0),EQ$69)="H",UPPER($A43),INDEX($B$24:$AM$43,MATCH($A43,$A$24:$A$43,0),EQ$69)="BLANK","BLANK")</f>
        <v>WOL</v>
      </c>
      <c r="EQ89" s="270" cm="1">
        <f t="array" ref="EQ89">IFERROR(INDEX($B$47:$AM$66, MATCH(UPPER(EP89), $A$47:$A$66,0 ), EQ$69), "BLANK")</f>
        <v>4.3681237865505675</v>
      </c>
      <c r="ER89" s="271" cm="1">
        <f t="array" ref="ER89">IFERROR(INDEX($B$47:$AM$66, MATCH(UPPER(ES89), $A$47:$A$66, 0), EQ$69), "BLANK")</f>
        <v>1.9740565342072915</v>
      </c>
      <c r="ES89" s="363" t="str" cm="1">
        <f t="array" ref="ES89">_xlfn.IFS(INDEX($B$24:$AM$43, MATCH(INDEX($A$3:$AM$22, MATCH(EP89, $AE$3:$AE$22, 0), 1), $A$24:$A$43), EQ$69)="H", UPPER(INDEX($A$3:$AM$22, MATCH(EP89, $AE$3:$AE$22, 0), 1)), INDEX($B$24:$AM$43, MATCH(INDEX($A$3:$AM$22, MATCH(EP89, $AE$3:$AE$22, 0), 1), $A$24:$A$43), EQ$69)="A", LOWER(INDEX($A$3:$AM$22, MATCH(EP89, $AE$3:$AE$22, 0), 1)), INDEX($B$24:$AM$43, MATCH(INDEX($A$3:$AM$22, MATCH(EP89, $AE$3:$AE$22, 0), 1), $A$24:$A$43), EQ$69)="BLANK", "BLANK,")</f>
        <v>whu</v>
      </c>
      <c r="ET89" s="361"/>
      <c r="EU89" s="174" t="str" cm="1">
        <f t="array" ref="EU89">_xlfn.IFS(INDEX($B$24:$AM$43,MATCH($A43,$A$24:$A$43,0),EV$69)="A",LOWER($A43),INDEX($B$24:$AM$43,MATCH($A43,$A$24:$A$43,0),EV$69)="H",UPPER($A43),INDEX($B$24:$AM$43,MATCH($A43,$A$24:$A$43,0),EV$69)="BLANK","BLANK")</f>
        <v>wol</v>
      </c>
      <c r="EV89" s="270" cm="1">
        <f t="array" ref="EV89">IFERROR(INDEX($B$47:$AM$66, MATCH(UPPER(EU89), $A$47:$A$66,0 ), EV$69), "BLANK")</f>
        <v>4.1884473576403103</v>
      </c>
      <c r="EW89" s="271" cm="1">
        <f t="array" ref="EW89">IFERROR(INDEX($B$47:$AM$66, MATCH(UPPER(EX89), $A$47:$A$66, 0), EV$69), "BLANK")</f>
        <v>1.2003998871031136</v>
      </c>
      <c r="EX89" s="363" t="str" cm="1">
        <f t="array" ref="EX89">_xlfn.IFS(INDEX($B$24:$AM$43, MATCH(INDEX($A$3:$AM$22, MATCH(EU89, $AF$3:$AF$22, 0), 1), $A$24:$A$43), EV$69)="H", UPPER(INDEX($A$3:$AM$22, MATCH(EU89, $AF$3:$AF$22, 0), 1)), INDEX($B$24:$AM$43, MATCH(INDEX($A$3:$AM$22, MATCH(EU89, $AF$3:$AF$22, 0), 1), $A$24:$A$43), EV$69)="A", LOWER(INDEX($A$3:$AM$22, MATCH(EU89, $AF$3:$AF$22, 0), 1)), INDEX($B$24:$AM$43, MATCH(INDEX($A$3:$AM$22, MATCH(EU89, $AF$3:$AF$22, 0), 1), $A$24:$A$43), EV$69)="BLANK", "BLANK,")</f>
        <v>FUL</v>
      </c>
      <c r="EY89" s="361"/>
      <c r="EZ89" s="174" t="str" cm="1">
        <f t="array" ref="EZ89">_xlfn.IFS(INDEX($B$24:$AM$43,MATCH($A43,$A$24:$A$43,0),FA$69)="A",LOWER($A43),INDEX($B$24:$AM$43,MATCH($A43,$A$24:$A$43,0),FA$69)="H",UPPER($A43),INDEX($B$24:$AM$43,MATCH($A43,$A$24:$A$43,0),FA$69)="BLANK","BLANK")</f>
        <v>WOL</v>
      </c>
      <c r="FA89" s="270" cm="1">
        <f t="array" ref="FA89">IFERROR(INDEX($B$47:$AM$66, MATCH(UPPER(EZ89), $A$47:$A$66,0 ), FA$69), "BLANK")</f>
        <v>5.3157061952731777</v>
      </c>
      <c r="FB89" s="271" cm="1">
        <f t="array" ref="FB89">IFERROR(INDEX($B$47:$AM$66, MATCH(UPPER(FC89), $A$47:$A$66, 0), FA$69), "BLANK")</f>
        <v>1.244234330192544</v>
      </c>
      <c r="FC89" s="363" t="str" cm="1">
        <f t="array" ref="FC89">_xlfn.IFS(INDEX($B$24:$AM$43, MATCH(INDEX($A$3:$AM$22, MATCH(EZ89, $AG$3:$AG$22, 0), 1), $A$24:$A$43), FA$69)="H", UPPER(INDEX($A$3:$AM$22, MATCH(EZ89, $AG$3:$AG$22, 0), 1)), INDEX($B$24:$AM$43, MATCH(INDEX($A$3:$AM$22, MATCH(EZ89, $AG$3:$AG$22, 0), 1), $A$24:$A$43), FA$69)="A", LOWER(INDEX($A$3:$AM$22, MATCH(EZ89, $AG$3:$AG$22, 0), 1)), INDEX($B$24:$AM$43, MATCH(INDEX($A$3:$AM$22, MATCH(EZ89, $AG$3:$AG$22, 0), 1), $A$24:$A$43), FA$69)="BLANK", "BLANK,")</f>
        <v>shu</v>
      </c>
      <c r="FD89" s="361"/>
      <c r="FE89" s="174" t="str" cm="1">
        <f t="array" ref="FE89">_xlfn.IFS(INDEX($B$24:$AM$43,MATCH($A43,$A$24:$A$43,0),FF$69)="A",LOWER($A43),INDEX($B$24:$AM$43,MATCH($A43,$A$24:$A$43,0),FF$69)="H",UPPER($A43),INDEX($B$24:$AM$43,MATCH($A43,$A$24:$A$43,0),FF$69)="BLANK","BLANK")</f>
        <v>WOL</v>
      </c>
      <c r="FF89" s="270" cm="1">
        <f t="array" ref="FF89">IFERROR(INDEX($B$47:$AM$66, MATCH(UPPER(FE89), $A$47:$A$66,0 ), FF$69), "BLANK")</f>
        <v>4.1217168037195098</v>
      </c>
      <c r="FG89" s="271" cm="1">
        <f t="array" ref="FG89">IFERROR(INDEX($B$47:$AM$66, MATCH(UPPER(FH89), $A$47:$A$66, 0), FF$69), "BLANK")</f>
        <v>1.3149659975419909</v>
      </c>
      <c r="FH89" s="363" t="str" cm="1">
        <f t="array" ref="FH89">_xlfn.IFS(INDEX($B$24:$AM$43, MATCH(INDEX($A$3:$AM$22, MATCH(FE89, $AH$3:$AH$22, 0), 1), $A$24:$A$43), FF$69)="H", UPPER(INDEX($A$3:$AM$22, MATCH(FE89, $AH$3:$AH$22, 0), 1)), INDEX($B$24:$AM$43, MATCH(INDEX($A$3:$AM$22, MATCH(FE89, $AH$3:$AH$22, 0), 1), $A$24:$A$43), FF$69)="A", LOWER(INDEX($A$3:$AM$22, MATCH(FE89, $AH$3:$AH$22, 0), 1)), INDEX($B$24:$AM$43, MATCH(INDEX($A$3:$AM$22, MATCH(FE89, $AH$3:$AH$22, 0), 1), $A$24:$A$43), FF$69)="BLANK", "BLANK,")</f>
        <v>bur</v>
      </c>
      <c r="FI89" s="361"/>
      <c r="FJ89" s="174" t="str" cm="1">
        <f t="array" ref="FJ89">_xlfn.IFS(INDEX($B$24:$AM$43,MATCH($A43,$A$24:$A$43,0),FK$69)="A",LOWER($A43),INDEX($B$24:$AM$43,MATCH($A43,$A$24:$A$43,0),FK$69)="H",UPPER($A43),INDEX($B$24:$AM$43,MATCH($A43,$A$24:$A$43,0),FK$69)="BLANK","BLANK")</f>
        <v>wol</v>
      </c>
      <c r="FK89" s="270" cm="1">
        <f t="array" ref="FK89">IFERROR(INDEX($B$47:$AM$66, MATCH(UPPER(FJ89), $A$47:$A$66,0 ), FK$69), "BLANK")</f>
        <v>4.1884473576403103</v>
      </c>
      <c r="FL89" s="271" cm="1">
        <f t="array" ref="FL89">IFERROR(INDEX($B$47:$AM$66, MATCH(UPPER(FM89), $A$47:$A$66, 0), FK$69), "BLANK")</f>
        <v>1.2003998871031136</v>
      </c>
      <c r="FM89" s="363" t="str" cm="1">
        <f t="array" ref="FM89">_xlfn.IFS(INDEX($B$24:$AM$43, MATCH(INDEX($A$3:$AM$22, MATCH(FJ89, $AI$3:$AI$22, 0), 1), $A$24:$A$43), FK$69)="H", UPPER(INDEX($A$3:$AM$22, MATCH(FJ89, $AI$3:$AI$22, 0), 1)), INDEX($B$24:$AM$43, MATCH(INDEX($A$3:$AM$22, MATCH(FJ89, $AI$3:$AI$22, 0), 1), $A$24:$A$43), FK$69)="A", LOWER(INDEX($A$3:$AM$22, MATCH(FJ89, $AI$3:$AI$22, 0), 1)), INDEX($B$24:$AM$43, MATCH(INDEX($A$3:$AM$22, MATCH(FJ89, $AI$3:$AI$22, 0), 1), $A$24:$A$43), FK$69)="BLANK", "BLANK,")</f>
        <v>WBA</v>
      </c>
      <c r="FN89" s="361"/>
      <c r="FO89" s="174" t="str" cm="1">
        <f t="array" ref="FO89">_xlfn.IFS(INDEX($B$24:$AM$43,MATCH($A43,$A$24:$A$43,0),FP$69)="A",LOWER($A43),INDEX($B$24:$AM$43,MATCH($A43,$A$24:$A$43,0),FP$69)="H",UPPER($A43),INDEX($B$24:$AM$43,MATCH($A43,$A$24:$A$43,0),FP$69)="BLANK","BLANK")</f>
        <v>WOL</v>
      </c>
      <c r="FP89" s="270" cm="1">
        <f t="array" ref="FP89">IFERROR(INDEX($B$47:$AM$66, MATCH(UPPER(FO89), $A$47:$A$66,0 ), FP$69), "BLANK")</f>
        <v>3.0912876027896323</v>
      </c>
      <c r="FQ89" s="271" cm="1">
        <f t="array" ref="FQ89">IFERROR(INDEX($B$47:$AM$66, MATCH(UPPER(FR89), $A$47:$A$66, 0), FP$69), "BLANK")</f>
        <v>1.7329258500614499</v>
      </c>
      <c r="FR89" s="363" t="str" cm="1">
        <f t="array" ref="FR89">_xlfn.IFS(INDEX($B$24:$AM$43, MATCH(INDEX($A$3:$AM$22, MATCH(FO89, $AJ$3:$AJ$22, 0), 1), $A$24:$A$43), FP$69)="H", UPPER(INDEX($A$3:$AM$22, MATCH(FO89, $AJ$3:$AJ$22, 0), 1)), INDEX($B$24:$AM$43, MATCH(INDEX($A$3:$AM$22, MATCH(FO89, $AJ$3:$AJ$22, 0), 1), $A$24:$A$43), FP$69)="A", LOWER(INDEX($A$3:$AM$22, MATCH(FO89, $AJ$3:$AJ$22, 0), 1)), INDEX($B$24:$AM$43, MATCH(INDEX($A$3:$AM$22, MATCH(FO89, $AJ$3:$AJ$22, 0), 1), $A$24:$A$43), FP$69)="BLANK", "BLANK,")</f>
        <v>bha</v>
      </c>
      <c r="FS89" s="361"/>
      <c r="FT89" s="174" t="str" cm="1">
        <f t="array" ref="FT89">_xlfn.IFS(INDEX($B$24:$AM$43,MATCH($A43,$A$24:$A$43,0),FU$69)="A",LOWER($A43),INDEX($B$24:$AM$43,MATCH($A43,$A$24:$A$43,0),FU$69)="H",UPPER($A43),INDEX($B$24:$AM$43,MATCH($A43,$A$24:$A$43,0),FU$69)="BLANK","BLANK")</f>
        <v>wol</v>
      </c>
      <c r="FU89" s="270" cm="1">
        <f t="array" ref="FU89">IFERROR(INDEX($B$47:$AM$66, MATCH(UPPER(FT89), $A$47:$A$66,0 ), FU$69), "BLANK")</f>
        <v>3.1365395861413319</v>
      </c>
      <c r="FV89" s="271" cm="1">
        <f t="array" ref="FV89">IFERROR(INDEX($B$47:$AM$66, MATCH(UPPER(FW89), $A$47:$A$66, 0), FU$69), "BLANK")</f>
        <v>2.1078774887066483</v>
      </c>
      <c r="FW89" s="363" t="str" cm="1">
        <f t="array" ref="FW89">_xlfn.IFS(INDEX($B$24:$AM$43, MATCH(INDEX($A$3:$AM$22, MATCH(FT89, $AK$3:$AK$22, 0), 1), $A$24:$A$43), FU$69)="H", UPPER(INDEX($A$3:$AM$22, MATCH(FT89, $AK$3:$AK$22, 0), 1)), INDEX($B$24:$AM$43, MATCH(INDEX($A$3:$AM$22, MATCH(FT89, $AK$3:$AK$22, 0), 1), $A$24:$A$43), FU$69)="A", LOWER(INDEX($A$3:$AM$22, MATCH(FT89, $AK$3:$AK$22, 0), 1)), INDEX($B$24:$AM$43, MATCH(INDEX($A$3:$AM$22, MATCH(FT89, $AK$3:$AK$22, 0), 1), $A$24:$A$43), FU$69)="BLANK", "BLANK,")</f>
        <v>TOT</v>
      </c>
      <c r="FX89" s="361"/>
      <c r="FY89" s="174" t="str" cm="1">
        <f t="array" ref="FY89">_xlfn.IFS(INDEX($B$24:$AM$43,MATCH($A43,$A$24:$A$43,0),FZ$69)="A",LOWER($A43),INDEX($B$24:$AM$43,MATCH($A43,$A$24:$A$43,0),FZ$69)="H",UPPER($A43),INDEX($B$24:$AM$43,MATCH($A43,$A$24:$A$43,0),FZ$69)="BLANK","BLANK")</f>
        <v>wol</v>
      </c>
      <c r="FZ89" s="270" cm="1">
        <f t="array" ref="FZ89">IFERROR(INDEX($B$47:$AM$66, MATCH(UPPER(FY89), $A$47:$A$66,0 ), FZ$69), "BLANK")</f>
        <v>2.9666908720903575</v>
      </c>
      <c r="GA89" s="271" cm="1">
        <f t="array" ref="GA89">IFERROR(INDEX($B$47:$AM$66, MATCH(UPPER(GB89), $A$47:$A$66, 0), FZ$69), "BLANK")</f>
        <v>2.7293379207218842</v>
      </c>
      <c r="GB89" s="363" t="str" cm="1">
        <f t="array" ref="GB89">_xlfn.IFS(INDEX($B$24:$AM$43, MATCH(INDEX($A$3:$AM$22, MATCH(FY89, $AL$3:$AL$22, 0), 1), $A$24:$A$43), FZ$69)="H", UPPER(INDEX($A$3:$AM$22, MATCH(FY89, $AL$3:$AL$22, 0), 1)), INDEX($B$24:$AM$43, MATCH(INDEX($A$3:$AM$22, MATCH(FY89, $AL$3:$AL$22, 0), 1), $A$24:$A$43), FZ$69)="A", LOWER(INDEX($A$3:$AM$22, MATCH(FY89, $AL$3:$AL$22, 0), 1)), INDEX($B$24:$AM$43, MATCH(INDEX($A$3:$AM$22, MATCH(FY89, $AL$3:$AL$22, 0), 1), $A$24:$A$43), FZ$69)="BLANK", "BLANK,")</f>
        <v>EVE</v>
      </c>
      <c r="GC89" s="361"/>
      <c r="GD89" s="174" t="str" cm="1">
        <f t="array" ref="GD89">_xlfn.IFS(INDEX($B$24:$AM$43,MATCH($A43,$A$24:$A$43,0),GE$69)="A",LOWER($A43),INDEX($B$24:$AM$43,MATCH($A43,$A$24:$A$43,0),GE$69)="H",UPPER($A43),INDEX($B$24:$AM$43,MATCH($A43,$A$24:$A$43,0),GE$69)="BLANK","BLANK")</f>
        <v>WOL</v>
      </c>
      <c r="GE89" s="270" cm="1">
        <f t="array" ref="GE89">IFERROR(INDEX($B$47:$AM$66, MATCH(UPPER(GD89), $A$47:$A$66,0 ), GE$69), "BLANK")</f>
        <v>2.2325966020147345</v>
      </c>
      <c r="GF89" s="271" cm="1">
        <f t="array" ref="GF89">IFERROR(INDEX($B$47:$AM$66, MATCH(UPPER(GG89), $A$47:$A$66, 0), GE$69), "BLANK")</f>
        <v>2.2888124539123313</v>
      </c>
      <c r="GG89" s="363" t="str" cm="1">
        <f t="array" ref="GG89">_xlfn.IFS(INDEX($B$24:$AM$43, MATCH(INDEX($A$3:$AM$22, MATCH(GD89, $AM$3:$AM$22, 0), 1), $A$24:$A$43), GE$69)="H", UPPER(INDEX($A$3:$AM$22, MATCH(GD89, $AM$3:$AM$22, 0), 1)), INDEX($B$24:$AM$43, MATCH(INDEX($A$3:$AM$22, MATCH(GD89, $AM$3:$AM$22, 0), 1), $A$24:$A$43), GE$69)="A", LOWER(INDEX($A$3:$AM$22, MATCH(GD89, $AM$3:$AM$22, 0), 1)), INDEX($B$24:$AM$43, MATCH(INDEX($A$3:$AM$22, MATCH(GD89, $AM$3:$AM$22, 0), 1), $A$24:$A$43), GE$69)="BLANK", "BLANK,")</f>
        <v>mun</v>
      </c>
    </row>
    <row r="90" spans="1:189" hidden="1">
      <c r="A90" s="1"/>
      <c r="B90" s="1"/>
      <c r="C90" s="1"/>
      <c r="E90" s="61"/>
      <c r="J90" s="61"/>
      <c r="P90" s="1" t="s">
        <v>526</v>
      </c>
      <c r="Q90" s="1" t="s">
        <v>526</v>
      </c>
      <c r="T90" s="1" t="s">
        <v>526</v>
      </c>
      <c r="U90" s="1" t="s">
        <v>526</v>
      </c>
      <c r="V90" s="1" t="s">
        <v>526</v>
      </c>
      <c r="Y90" s="1" t="s">
        <v>526</v>
      </c>
      <c r="Z90" s="1" t="s">
        <v>526</v>
      </c>
      <c r="AA90" s="1" t="s">
        <v>526</v>
      </c>
      <c r="AD90" s="1" t="s">
        <v>526</v>
      </c>
      <c r="AE90" s="1" t="s">
        <v>526</v>
      </c>
      <c r="AF90" s="1" t="s">
        <v>526</v>
      </c>
      <c r="AI90" s="1" t="s">
        <v>526</v>
      </c>
      <c r="AJ90" s="1" t="s">
        <v>526</v>
      </c>
      <c r="AK90" s="1" t="s">
        <v>526</v>
      </c>
      <c r="AN90" s="1" t="s">
        <v>526</v>
      </c>
      <c r="AO90" s="1" t="s">
        <v>526</v>
      </c>
      <c r="AP90" s="1" t="s">
        <v>526</v>
      </c>
      <c r="AS90" s="1" t="s">
        <v>526</v>
      </c>
      <c r="AT90" s="1" t="s">
        <v>526</v>
      </c>
      <c r="AU90" s="1" t="s">
        <v>526</v>
      </c>
      <c r="AX90" s="1" t="s">
        <v>526</v>
      </c>
      <c r="AY90" s="1" t="s">
        <v>526</v>
      </c>
      <c r="AZ90" s="1" t="s">
        <v>526</v>
      </c>
      <c r="BC90" s="1" t="s">
        <v>526</v>
      </c>
      <c r="BD90" s="1" t="s">
        <v>526</v>
      </c>
      <c r="BE90" s="1" t="s">
        <v>526</v>
      </c>
      <c r="BH90" s="1" t="s">
        <v>526</v>
      </c>
      <c r="BI90" s="1" t="s">
        <v>526</v>
      </c>
      <c r="BJ90" s="1" t="s">
        <v>526</v>
      </c>
      <c r="BM90" s="1" t="s">
        <v>526</v>
      </c>
      <c r="BN90" s="1" t="s">
        <v>526</v>
      </c>
      <c r="BO90" s="1" t="s">
        <v>526</v>
      </c>
      <c r="BR90" s="1" t="s">
        <v>526</v>
      </c>
      <c r="BS90" s="1" t="s">
        <v>526</v>
      </c>
      <c r="BT90" s="1" t="s">
        <v>526</v>
      </c>
      <c r="BW90" s="1" t="s">
        <v>526</v>
      </c>
      <c r="BX90" s="1" t="s">
        <v>526</v>
      </c>
      <c r="BY90" s="1" t="s">
        <v>526</v>
      </c>
      <c r="CB90" s="1" t="s">
        <v>526</v>
      </c>
      <c r="CC90" s="1" t="s">
        <v>526</v>
      </c>
      <c r="CD90" s="1" t="s">
        <v>526</v>
      </c>
      <c r="CG90" s="1" t="s">
        <v>526</v>
      </c>
      <c r="CH90" s="1" t="s">
        <v>526</v>
      </c>
      <c r="CI90" s="1" t="s">
        <v>526</v>
      </c>
      <c r="CJ90" s="1" t="s">
        <v>526</v>
      </c>
      <c r="CK90" s="1" t="s">
        <v>526</v>
      </c>
      <c r="CL90" s="1" t="s">
        <v>526</v>
      </c>
      <c r="CM90" s="1" t="s">
        <v>526</v>
      </c>
      <c r="CN90" s="1" t="s">
        <v>526</v>
      </c>
      <c r="CQ90" s="1" t="s">
        <v>526</v>
      </c>
      <c r="CR90" s="1" t="s">
        <v>526</v>
      </c>
      <c r="CS90" s="1" t="s">
        <v>526</v>
      </c>
      <c r="CV90" s="1" t="s">
        <v>526</v>
      </c>
      <c r="CW90" s="1" t="s">
        <v>526</v>
      </c>
      <c r="CX90" s="1" t="s">
        <v>526</v>
      </c>
      <c r="DA90" s="1" t="s">
        <v>526</v>
      </c>
      <c r="DB90" s="1" t="s">
        <v>526</v>
      </c>
      <c r="DC90" s="1" t="s">
        <v>526</v>
      </c>
      <c r="DF90" s="1" t="s">
        <v>526</v>
      </c>
      <c r="DG90" s="1" t="s">
        <v>526</v>
      </c>
      <c r="DH90" s="1" t="s">
        <v>526</v>
      </c>
      <c r="DK90" s="1" t="s">
        <v>526</v>
      </c>
      <c r="DL90" s="1" t="s">
        <v>526</v>
      </c>
      <c r="DM90" s="1" t="s">
        <v>526</v>
      </c>
      <c r="DP90" s="1" t="s">
        <v>526</v>
      </c>
      <c r="DQ90" s="1" t="s">
        <v>526</v>
      </c>
      <c r="DR90" s="1" t="s">
        <v>526</v>
      </c>
      <c r="DU90" s="1" t="s">
        <v>526</v>
      </c>
      <c r="DV90" s="1" t="s">
        <v>526</v>
      </c>
      <c r="DW90" s="1" t="s">
        <v>526</v>
      </c>
      <c r="DZ90" s="1" t="s">
        <v>526</v>
      </c>
      <c r="EA90" s="1" t="str">
        <f t="shared" ref="EA90:GG90" si="18">IF(ISNUMBER(EA75), EA75, "")</f>
        <v/>
      </c>
      <c r="ED90" s="1" t="str">
        <f t="shared" si="18"/>
        <v/>
      </c>
      <c r="EE90" s="1" t="str">
        <f t="shared" si="18"/>
        <v/>
      </c>
      <c r="EF90" s="1" t="str">
        <f t="shared" si="18"/>
        <v/>
      </c>
      <c r="EI90" s="1" t="str">
        <f t="shared" si="18"/>
        <v/>
      </c>
      <c r="EJ90" s="1" t="str">
        <f t="shared" si="18"/>
        <v/>
      </c>
      <c r="EK90" s="1" t="str">
        <f t="shared" si="18"/>
        <v/>
      </c>
      <c r="EN90" s="1" t="str">
        <f t="shared" si="18"/>
        <v/>
      </c>
      <c r="EO90" s="1" t="str">
        <f t="shared" si="18"/>
        <v/>
      </c>
      <c r="EP90" s="1" t="str">
        <f t="shared" si="18"/>
        <v/>
      </c>
      <c r="ES90" s="1" t="str">
        <f t="shared" si="18"/>
        <v/>
      </c>
      <c r="ET90" s="1" t="str">
        <f t="shared" si="18"/>
        <v/>
      </c>
      <c r="EU90" s="1" t="str">
        <f t="shared" si="18"/>
        <v/>
      </c>
      <c r="EX90" s="1" t="str">
        <f t="shared" si="18"/>
        <v/>
      </c>
      <c r="EY90" s="1" t="str">
        <f t="shared" si="18"/>
        <v/>
      </c>
      <c r="EZ90" s="1" t="str">
        <f t="shared" si="18"/>
        <v/>
      </c>
      <c r="FC90" s="1" t="str">
        <f t="shared" si="18"/>
        <v/>
      </c>
      <c r="FD90" s="1" t="str">
        <f t="shared" si="18"/>
        <v/>
      </c>
      <c r="FE90" s="1" t="str">
        <f t="shared" si="18"/>
        <v/>
      </c>
      <c r="FH90" s="1" t="str">
        <f t="shared" si="18"/>
        <v/>
      </c>
      <c r="FI90" s="1" t="str">
        <f t="shared" si="18"/>
        <v/>
      </c>
      <c r="FJ90" s="1" t="str">
        <f t="shared" si="18"/>
        <v/>
      </c>
      <c r="FM90" s="1" t="str">
        <f t="shared" si="18"/>
        <v/>
      </c>
      <c r="FN90" s="1" t="str">
        <f t="shared" si="18"/>
        <v/>
      </c>
      <c r="FO90" s="1" t="str">
        <f t="shared" si="18"/>
        <v/>
      </c>
      <c r="FR90" s="1" t="str">
        <f t="shared" si="18"/>
        <v/>
      </c>
      <c r="FS90" s="1" t="str">
        <f t="shared" si="18"/>
        <v/>
      </c>
      <c r="FT90" s="1" t="str">
        <f t="shared" si="18"/>
        <v/>
      </c>
      <c r="FW90" s="1" t="str">
        <f t="shared" si="18"/>
        <v/>
      </c>
      <c r="FX90" s="1" t="str">
        <f t="shared" si="18"/>
        <v/>
      </c>
      <c r="FY90" s="1" t="str">
        <f t="shared" si="18"/>
        <v/>
      </c>
      <c r="GB90" s="1" t="str">
        <f t="shared" si="18"/>
        <v/>
      </c>
      <c r="GC90" s="1" t="str">
        <f t="shared" si="18"/>
        <v/>
      </c>
      <c r="GD90" s="1" t="str">
        <f t="shared" si="18"/>
        <v/>
      </c>
      <c r="GG90" s="1" t="str">
        <f t="shared" si="18"/>
        <v/>
      </c>
    </row>
    <row r="91" spans="1:189" hidden="1">
      <c r="A91" s="81"/>
      <c r="B91" s="1"/>
      <c r="C91" s="1"/>
      <c r="F91" s="1" t="s">
        <v>527</v>
      </c>
      <c r="G91" s="1" t="s">
        <v>529</v>
      </c>
      <c r="H91" s="1" t="s">
        <v>533</v>
      </c>
      <c r="J91" s="356">
        <f>AVERAGE(E140:CB159)</f>
        <v>1.4304080587287693</v>
      </c>
      <c r="K91" s="356">
        <f>_xlfn.STDEV.S(E140:CB159)</f>
        <v>0.88953817897877552</v>
      </c>
      <c r="L91" s="356">
        <f>SKEW(E140:CB159)</f>
        <v>1.1051210743711071</v>
      </c>
      <c r="O91" s="1" t="s">
        <v>5</v>
      </c>
      <c r="P91" s="1" t="s">
        <v>539</v>
      </c>
      <c r="Q91" s="1" t="s">
        <v>540</v>
      </c>
      <c r="R91" s="1" t="s">
        <v>541</v>
      </c>
      <c r="U91" s="1" t="s">
        <v>526</v>
      </c>
      <c r="V91" s="1" t="s">
        <v>526</v>
      </c>
      <c r="Y91" s="1" t="s">
        <v>526</v>
      </c>
      <c r="Z91" s="1" t="s">
        <v>526</v>
      </c>
      <c r="AA91" s="1" t="s">
        <v>526</v>
      </c>
      <c r="AD91" s="1" t="s">
        <v>526</v>
      </c>
      <c r="AE91" s="1" t="s">
        <v>526</v>
      </c>
      <c r="AF91" s="1" t="s">
        <v>526</v>
      </c>
      <c r="AI91" s="1" t="s">
        <v>526</v>
      </c>
      <c r="AJ91" s="1" t="s">
        <v>526</v>
      </c>
      <c r="AK91" s="1" t="s">
        <v>526</v>
      </c>
      <c r="AN91" s="1" t="s">
        <v>526</v>
      </c>
      <c r="AO91" s="1" t="s">
        <v>526</v>
      </c>
      <c r="AP91" s="1" t="s">
        <v>526</v>
      </c>
      <c r="AS91" s="1" t="s">
        <v>526</v>
      </c>
      <c r="AT91" s="1" t="s">
        <v>526</v>
      </c>
      <c r="AU91" s="1" t="s">
        <v>526</v>
      </c>
      <c r="AX91" s="1" t="s">
        <v>526</v>
      </c>
      <c r="AY91" s="1" t="s">
        <v>526</v>
      </c>
      <c r="AZ91" s="1" t="s">
        <v>526</v>
      </c>
      <c r="BC91" s="1" t="s">
        <v>526</v>
      </c>
      <c r="BD91" s="1" t="s">
        <v>526</v>
      </c>
      <c r="BE91" s="1" t="s">
        <v>526</v>
      </c>
      <c r="BH91" s="1" t="s">
        <v>526</v>
      </c>
      <c r="BI91" s="1" t="s">
        <v>526</v>
      </c>
      <c r="BJ91" s="1" t="s">
        <v>526</v>
      </c>
      <c r="BM91" s="1" t="s">
        <v>526</v>
      </c>
      <c r="BN91" s="1" t="s">
        <v>526</v>
      </c>
      <c r="BO91" s="1" t="s">
        <v>526</v>
      </c>
      <c r="BR91" s="1" t="s">
        <v>526</v>
      </c>
      <c r="BS91" s="1" t="s">
        <v>526</v>
      </c>
      <c r="BT91" s="1" t="s">
        <v>526</v>
      </c>
      <c r="BW91" s="1" t="s">
        <v>526</v>
      </c>
      <c r="BX91" s="1" t="s">
        <v>526</v>
      </c>
      <c r="BY91" s="1" t="s">
        <v>526</v>
      </c>
      <c r="CB91" s="1" t="s">
        <v>526</v>
      </c>
      <c r="CC91" s="1" t="s">
        <v>526</v>
      </c>
      <c r="CD91" s="1" t="s">
        <v>526</v>
      </c>
      <c r="CG91" s="1" t="s">
        <v>526</v>
      </c>
      <c r="CH91" s="1" t="s">
        <v>526</v>
      </c>
      <c r="CI91" s="1" t="s">
        <v>526</v>
      </c>
      <c r="CJ91" s="1" t="s">
        <v>526</v>
      </c>
      <c r="CK91" s="1" t="s">
        <v>526</v>
      </c>
      <c r="CL91" s="1" t="s">
        <v>526</v>
      </c>
      <c r="CM91" s="1" t="s">
        <v>526</v>
      </c>
      <c r="CN91" s="1" t="s">
        <v>526</v>
      </c>
      <c r="CQ91" s="1" t="s">
        <v>526</v>
      </c>
      <c r="CR91" s="1" t="s">
        <v>526</v>
      </c>
      <c r="CS91" s="1" t="s">
        <v>526</v>
      </c>
      <c r="CV91" s="1" t="s">
        <v>526</v>
      </c>
      <c r="CW91" s="1" t="s">
        <v>526</v>
      </c>
      <c r="CX91" s="1" t="s">
        <v>526</v>
      </c>
      <c r="DA91" s="1" t="s">
        <v>526</v>
      </c>
      <c r="DB91" s="1" t="s">
        <v>526</v>
      </c>
      <c r="DC91" s="1" t="s">
        <v>526</v>
      </c>
      <c r="DF91" s="1" t="s">
        <v>526</v>
      </c>
      <c r="DG91" s="1" t="s">
        <v>526</v>
      </c>
      <c r="DH91" s="1" t="s">
        <v>526</v>
      </c>
      <c r="DK91" s="1" t="s">
        <v>526</v>
      </c>
      <c r="DL91" s="1" t="s">
        <v>526</v>
      </c>
      <c r="DM91" s="1" t="s">
        <v>526</v>
      </c>
      <c r="DP91" s="1" t="s">
        <v>526</v>
      </c>
      <c r="DQ91" s="1" t="s">
        <v>526</v>
      </c>
      <c r="DR91" s="1" t="s">
        <v>526</v>
      </c>
      <c r="DU91" s="1" t="s">
        <v>526</v>
      </c>
      <c r="DV91" s="1" t="s">
        <v>526</v>
      </c>
      <c r="DW91" s="1" t="s">
        <v>526</v>
      </c>
      <c r="DZ91" s="1" t="s">
        <v>526</v>
      </c>
      <c r="EA91" s="1" t="str">
        <f t="shared" ref="EA91:GG91" si="19">IF(ISNUMBER(EA76), EA76, "")</f>
        <v/>
      </c>
      <c r="ED91" s="1" t="str">
        <f t="shared" si="19"/>
        <v/>
      </c>
      <c r="EE91" s="1" t="str">
        <f t="shared" si="19"/>
        <v/>
      </c>
      <c r="EF91" s="1" t="str">
        <f t="shared" si="19"/>
        <v/>
      </c>
      <c r="EI91" s="1" t="str">
        <f t="shared" si="19"/>
        <v/>
      </c>
      <c r="EJ91" s="1" t="str">
        <f t="shared" si="19"/>
        <v/>
      </c>
      <c r="EK91" s="1" t="str">
        <f t="shared" si="19"/>
        <v/>
      </c>
      <c r="EN91" s="1" t="str">
        <f t="shared" si="19"/>
        <v/>
      </c>
      <c r="EO91" s="1" t="str">
        <f t="shared" si="19"/>
        <v/>
      </c>
      <c r="EP91" s="1" t="str">
        <f t="shared" si="19"/>
        <v/>
      </c>
      <c r="ES91" s="1" t="str">
        <f t="shared" si="19"/>
        <v/>
      </c>
      <c r="ET91" s="1" t="str">
        <f t="shared" si="19"/>
        <v/>
      </c>
      <c r="EU91" s="1" t="str">
        <f t="shared" si="19"/>
        <v/>
      </c>
      <c r="EX91" s="1" t="str">
        <f t="shared" si="19"/>
        <v/>
      </c>
      <c r="EY91" s="1" t="str">
        <f t="shared" si="19"/>
        <v/>
      </c>
      <c r="EZ91" s="1" t="str">
        <f t="shared" si="19"/>
        <v/>
      </c>
      <c r="FC91" s="1" t="str">
        <f t="shared" si="19"/>
        <v/>
      </c>
      <c r="FD91" s="1" t="str">
        <f t="shared" si="19"/>
        <v/>
      </c>
      <c r="FE91" s="1" t="str">
        <f t="shared" si="19"/>
        <v/>
      </c>
      <c r="FH91" s="1" t="str">
        <f t="shared" si="19"/>
        <v/>
      </c>
      <c r="FI91" s="1" t="str">
        <f t="shared" si="19"/>
        <v/>
      </c>
      <c r="FJ91" s="1" t="str">
        <f t="shared" si="19"/>
        <v/>
      </c>
      <c r="FM91" s="1" t="str">
        <f t="shared" si="19"/>
        <v/>
      </c>
      <c r="FN91" s="1" t="str">
        <f t="shared" si="19"/>
        <v/>
      </c>
      <c r="FO91" s="1" t="str">
        <f t="shared" si="19"/>
        <v/>
      </c>
      <c r="FR91" s="1" t="str">
        <f t="shared" si="19"/>
        <v/>
      </c>
      <c r="FS91" s="1" t="str">
        <f t="shared" si="19"/>
        <v/>
      </c>
      <c r="FT91" s="1" t="str">
        <f t="shared" si="19"/>
        <v/>
      </c>
      <c r="FW91" s="1" t="str">
        <f t="shared" si="19"/>
        <v/>
      </c>
      <c r="FX91" s="1" t="str">
        <f t="shared" si="19"/>
        <v/>
      </c>
      <c r="FY91" s="1" t="str">
        <f t="shared" si="19"/>
        <v/>
      </c>
      <c r="GB91" s="1" t="str">
        <f t="shared" si="19"/>
        <v/>
      </c>
      <c r="GC91" s="1" t="str">
        <f t="shared" si="19"/>
        <v/>
      </c>
      <c r="GD91" s="1" t="str">
        <f t="shared" si="19"/>
        <v/>
      </c>
      <c r="GG91" s="1" t="str">
        <f t="shared" si="19"/>
        <v/>
      </c>
    </row>
    <row r="92" spans="1:189" hidden="1">
      <c r="A92" s="364"/>
      <c r="D92" s="356"/>
      <c r="E92" s="356" t="s">
        <v>528</v>
      </c>
      <c r="F92" s="356">
        <f>AVERAGE(B120:B865)</f>
        <v>1.4303619302949062</v>
      </c>
      <c r="G92" s="356">
        <f>_xlfn.STDEV.S(B120:B865)</f>
        <v>0.88952094963375861</v>
      </c>
      <c r="H92" s="356">
        <f>SKEW(B120:B865)</f>
        <v>1.1051137678272138</v>
      </c>
      <c r="O92" s="1" t="s">
        <v>34</v>
      </c>
      <c r="P92" s="1">
        <v>1</v>
      </c>
      <c r="Q92" s="1">
        <v>2</v>
      </c>
      <c r="R92" s="1">
        <v>3</v>
      </c>
      <c r="U92" s="1" t="s">
        <v>526</v>
      </c>
      <c r="V92" s="1" t="s">
        <v>526</v>
      </c>
      <c r="Y92" s="1" t="s">
        <v>526</v>
      </c>
      <c r="Z92" s="1" t="s">
        <v>526</v>
      </c>
      <c r="AA92" s="1" t="s">
        <v>526</v>
      </c>
      <c r="AD92" s="1" t="s">
        <v>526</v>
      </c>
      <c r="AE92" s="1" t="s">
        <v>526</v>
      </c>
      <c r="AF92" s="1" t="s">
        <v>526</v>
      </c>
      <c r="AI92" s="1" t="s">
        <v>526</v>
      </c>
      <c r="AJ92" s="1" t="s">
        <v>526</v>
      </c>
      <c r="AK92" s="1" t="s">
        <v>526</v>
      </c>
      <c r="AN92" s="1" t="s">
        <v>526</v>
      </c>
      <c r="AO92" s="1" t="s">
        <v>526</v>
      </c>
      <c r="AP92" s="1" t="s">
        <v>526</v>
      </c>
      <c r="AS92" s="1" t="s">
        <v>526</v>
      </c>
      <c r="AT92" s="1" t="s">
        <v>526</v>
      </c>
      <c r="AU92" s="1" t="s">
        <v>526</v>
      </c>
      <c r="AX92" s="1" t="s">
        <v>526</v>
      </c>
      <c r="AY92" s="1" t="s">
        <v>526</v>
      </c>
      <c r="AZ92" s="1" t="s">
        <v>526</v>
      </c>
      <c r="BC92" s="1" t="s">
        <v>526</v>
      </c>
      <c r="BD92" s="1" t="s">
        <v>526</v>
      </c>
      <c r="BE92" s="1" t="s">
        <v>526</v>
      </c>
      <c r="BH92" s="1" t="s">
        <v>526</v>
      </c>
      <c r="BI92" s="1" t="s">
        <v>526</v>
      </c>
      <c r="BJ92" s="1" t="s">
        <v>526</v>
      </c>
      <c r="BM92" s="1" t="s">
        <v>526</v>
      </c>
      <c r="BN92" s="1" t="s">
        <v>526</v>
      </c>
      <c r="BO92" s="1" t="s">
        <v>526</v>
      </c>
      <c r="BR92" s="1" t="s">
        <v>526</v>
      </c>
      <c r="BS92" s="1" t="s">
        <v>526</v>
      </c>
      <c r="BT92" s="1" t="s">
        <v>526</v>
      </c>
      <c r="BW92" s="1" t="s">
        <v>526</v>
      </c>
      <c r="BX92" s="1" t="s">
        <v>526</v>
      </c>
      <c r="BY92" s="1" t="s">
        <v>526</v>
      </c>
      <c r="CB92" s="1" t="s">
        <v>526</v>
      </c>
      <c r="CC92" s="1" t="s">
        <v>526</v>
      </c>
      <c r="CD92" s="1" t="s">
        <v>526</v>
      </c>
      <c r="CG92" s="1" t="s">
        <v>526</v>
      </c>
      <c r="CH92" s="1" t="s">
        <v>526</v>
      </c>
      <c r="CI92" s="1" t="s">
        <v>526</v>
      </c>
      <c r="CJ92" s="1" t="s">
        <v>526</v>
      </c>
      <c r="CK92" s="1" t="s">
        <v>526</v>
      </c>
      <c r="CL92" s="1" t="s">
        <v>526</v>
      </c>
      <c r="CM92" s="1" t="s">
        <v>526</v>
      </c>
      <c r="CN92" s="1" t="s">
        <v>526</v>
      </c>
      <c r="CQ92" s="1" t="s">
        <v>526</v>
      </c>
      <c r="CR92" s="1" t="s">
        <v>526</v>
      </c>
      <c r="CS92" s="1" t="s">
        <v>526</v>
      </c>
      <c r="CV92" s="1" t="s">
        <v>526</v>
      </c>
      <c r="CW92" s="1" t="s">
        <v>526</v>
      </c>
      <c r="CX92" s="1" t="s">
        <v>526</v>
      </c>
      <c r="DA92" s="1" t="s">
        <v>526</v>
      </c>
      <c r="DB92" s="1" t="s">
        <v>526</v>
      </c>
      <c r="DC92" s="1" t="s">
        <v>526</v>
      </c>
      <c r="DF92" s="1" t="s">
        <v>526</v>
      </c>
      <c r="DG92" s="1" t="s">
        <v>526</v>
      </c>
      <c r="DH92" s="1" t="s">
        <v>526</v>
      </c>
      <c r="DK92" s="1" t="s">
        <v>526</v>
      </c>
      <c r="DL92" s="1" t="s">
        <v>526</v>
      </c>
      <c r="DM92" s="1" t="s">
        <v>526</v>
      </c>
      <c r="DP92" s="1" t="s">
        <v>526</v>
      </c>
      <c r="DQ92" s="1" t="s">
        <v>526</v>
      </c>
      <c r="DR92" s="1" t="s">
        <v>526</v>
      </c>
      <c r="DU92" s="1" t="s">
        <v>526</v>
      </c>
      <c r="DV92" s="1" t="s">
        <v>526</v>
      </c>
      <c r="DW92" s="1" t="s">
        <v>526</v>
      </c>
      <c r="DZ92" s="1" t="s">
        <v>526</v>
      </c>
      <c r="EA92" s="1" t="str">
        <f t="shared" ref="EA92:GG92" si="20">IF(ISNUMBER(EA77), EA77, "")</f>
        <v/>
      </c>
      <c r="ED92" s="1" t="str">
        <f t="shared" si="20"/>
        <v/>
      </c>
      <c r="EE92" s="1" t="str">
        <f t="shared" si="20"/>
        <v/>
      </c>
      <c r="EF92" s="1" t="str">
        <f t="shared" si="20"/>
        <v/>
      </c>
      <c r="EI92" s="1" t="str">
        <f t="shared" si="20"/>
        <v/>
      </c>
      <c r="EJ92" s="1" t="str">
        <f t="shared" si="20"/>
        <v/>
      </c>
      <c r="EK92" s="1" t="str">
        <f t="shared" si="20"/>
        <v/>
      </c>
      <c r="EN92" s="1" t="str">
        <f t="shared" si="20"/>
        <v/>
      </c>
      <c r="EO92" s="1" t="str">
        <f t="shared" si="20"/>
        <v/>
      </c>
      <c r="EP92" s="1" t="str">
        <f t="shared" si="20"/>
        <v/>
      </c>
      <c r="ES92" s="1" t="str">
        <f t="shared" si="20"/>
        <v/>
      </c>
      <c r="ET92" s="1" t="str">
        <f t="shared" si="20"/>
        <v/>
      </c>
      <c r="EU92" s="1" t="str">
        <f t="shared" si="20"/>
        <v/>
      </c>
      <c r="EX92" s="1" t="str">
        <f t="shared" si="20"/>
        <v/>
      </c>
      <c r="EY92" s="1" t="str">
        <f t="shared" si="20"/>
        <v/>
      </c>
      <c r="EZ92" s="1" t="str">
        <f t="shared" si="20"/>
        <v/>
      </c>
      <c r="FC92" s="1" t="str">
        <f t="shared" si="20"/>
        <v/>
      </c>
      <c r="FD92" s="1" t="str">
        <f t="shared" si="20"/>
        <v/>
      </c>
      <c r="FE92" s="1" t="str">
        <f t="shared" si="20"/>
        <v/>
      </c>
      <c r="FH92" s="1" t="str">
        <f t="shared" si="20"/>
        <v/>
      </c>
      <c r="FI92" s="1" t="str">
        <f t="shared" si="20"/>
        <v/>
      </c>
      <c r="FJ92" s="1" t="str">
        <f t="shared" si="20"/>
        <v/>
      </c>
      <c r="FM92" s="1" t="str">
        <f t="shared" si="20"/>
        <v/>
      </c>
      <c r="FN92" s="1" t="str">
        <f t="shared" si="20"/>
        <v/>
      </c>
      <c r="FO92" s="1" t="str">
        <f t="shared" si="20"/>
        <v/>
      </c>
      <c r="FR92" s="1" t="str">
        <f t="shared" si="20"/>
        <v/>
      </c>
      <c r="FS92" s="1" t="str">
        <f t="shared" si="20"/>
        <v/>
      </c>
      <c r="FT92" s="1" t="str">
        <f t="shared" si="20"/>
        <v/>
      </c>
      <c r="FW92" s="1" t="str">
        <f t="shared" si="20"/>
        <v/>
      </c>
      <c r="FX92" s="1" t="str">
        <f t="shared" si="20"/>
        <v/>
      </c>
      <c r="FY92" s="1" t="str">
        <f t="shared" si="20"/>
        <v/>
      </c>
      <c r="GB92" s="1" t="str">
        <f t="shared" si="20"/>
        <v/>
      </c>
      <c r="GC92" s="1" t="str">
        <f t="shared" si="20"/>
        <v/>
      </c>
      <c r="GD92" s="1" t="str">
        <f t="shared" si="20"/>
        <v/>
      </c>
      <c r="GG92" s="1" t="str">
        <f t="shared" si="20"/>
        <v/>
      </c>
    </row>
    <row r="93" spans="1:189" hidden="1">
      <c r="A93" s="364"/>
      <c r="D93" s="356"/>
      <c r="E93" s="356" t="s">
        <v>530</v>
      </c>
      <c r="F93" s="356">
        <f>AVERAGE(B70:C89, G70:H89, L70:M89, Q70:R89, V70:W89, AA70:AB89, AF70:AG89, AK70:AL89, AP70:AQ89, AU70:AV89, AZ70:BA89, BE70:BF89, BJ70:BK89, BO70:BP89, BT70:BU89, BY70:BZ89, CD70:CE89, CI70:CJ89, CN70:CO89, CS70:CT89, CX70:CY89, DC70:DD89, DH70:DI89, DM70:DN89, DR70:DS89, DW70:DX89, EB70:EC89, EG70:EH89, EL70:EM89, EQ70:ER89, EV70:EW89, FA70:FB89, FF70:FG89, FK70:FL89, FP70:FQ89, FU70:FV89, FZ70:GA89, GE70:GF89)</f>
        <v>3.634753963778202</v>
      </c>
      <c r="G93" s="356">
        <f>_xlfn.STDEV.S(B70:C89, G70:H89, L70:M89, Q70:R89, V70:W89, AA70:AB89, AF70:AG89, AK70:AL89, AP70:AQ89, AU70:AV89, AZ70:BA89, BE70:BF89, BJ70:BK89, BO70:BP89, BT70:BU89, BY70:BZ89, CD70:CE89, CI70:CJ89, CN70:CO89, CS70:CT89, CX70:CY89, DC70:DD89, DH70:DI89, DM70:DN89, DR70:DS89, DW70:DX89, EB70:EC89, EG70:EH89, EL70:EM89, EQ70:ER89, EV70:EW89, FA70:FB89, FF70:FG89, FK70:FL89, FP70:FQ89, FU70:FV89, FZ70:GA89, GE70:GF89)</f>
        <v>1.7592073669429966</v>
      </c>
      <c r="H93" s="356">
        <f>SKEW(B70:C89, G70:H89, L70:M89, Q70:R89, V70:W89, AA70:AB89, AF70:AG89, AK70:AL89, AP70:AQ89, AU70:AV89, AZ70:BA89, BE70:BF89, BJ70:BK89, BO70:BP89, BT70:BU89, BY70:BZ89, CD70:CE89, CI70:CJ89, CN70:CO89, CS70:CT89, CX70:CY89, DC70:DD89, DH70:DI89, DM70:DN89, DR70:DS89, DW70:DX89, EB70:EC89, EG70:EH89, EL70:EM89, EQ70:ER89, EV70:EW89, FA70:FB89, FF70:FG89, FK70:FL89, FP70:FQ89, FU70:FV89, FZ70:GA89, GE70:GF89)</f>
        <v>1.1150276843462905</v>
      </c>
      <c r="J93" s="356">
        <v>1.0980000000000001</v>
      </c>
      <c r="K93" s="356">
        <v>2.5529999999999999</v>
      </c>
      <c r="L93" s="356">
        <v>-0.24107999999999999</v>
      </c>
      <c r="P93" s="1" t="s">
        <v>526</v>
      </c>
      <c r="Q93" s="1" t="s">
        <v>526</v>
      </c>
      <c r="U93" s="1" t="s">
        <v>526</v>
      </c>
      <c r="V93" s="1" t="s">
        <v>526</v>
      </c>
      <c r="Y93" s="1" t="s">
        <v>526</v>
      </c>
      <c r="Z93" s="1" t="s">
        <v>526</v>
      </c>
      <c r="AA93" s="1" t="s">
        <v>526</v>
      </c>
      <c r="AD93" s="1" t="s">
        <v>526</v>
      </c>
      <c r="AE93" s="1" t="s">
        <v>526</v>
      </c>
      <c r="AF93" s="1" t="s">
        <v>526</v>
      </c>
      <c r="AI93" s="1" t="s">
        <v>526</v>
      </c>
      <c r="AJ93" s="1" t="s">
        <v>526</v>
      </c>
      <c r="AK93" s="1" t="s">
        <v>526</v>
      </c>
      <c r="AN93" s="1" t="s">
        <v>526</v>
      </c>
      <c r="AO93" s="1" t="s">
        <v>526</v>
      </c>
      <c r="AP93" s="1" t="s">
        <v>526</v>
      </c>
      <c r="AS93" s="1" t="s">
        <v>526</v>
      </c>
      <c r="AT93" s="1" t="s">
        <v>526</v>
      </c>
      <c r="AU93" s="1" t="s">
        <v>526</v>
      </c>
      <c r="AX93" s="1" t="s">
        <v>526</v>
      </c>
      <c r="AY93" s="1" t="s">
        <v>526</v>
      </c>
      <c r="AZ93" s="1" t="s">
        <v>526</v>
      </c>
      <c r="BC93" s="1" t="s">
        <v>526</v>
      </c>
      <c r="BD93" s="1" t="s">
        <v>526</v>
      </c>
      <c r="BE93" s="1" t="s">
        <v>526</v>
      </c>
      <c r="BH93" s="1" t="s">
        <v>526</v>
      </c>
      <c r="BI93" s="1" t="s">
        <v>526</v>
      </c>
      <c r="BJ93" s="1" t="s">
        <v>526</v>
      </c>
      <c r="BM93" s="1" t="s">
        <v>526</v>
      </c>
      <c r="BN93" s="1" t="s">
        <v>526</v>
      </c>
      <c r="BO93" s="1" t="s">
        <v>526</v>
      </c>
      <c r="BR93" s="1" t="s">
        <v>526</v>
      </c>
      <c r="BS93" s="1" t="s">
        <v>526</v>
      </c>
      <c r="BT93" s="1" t="s">
        <v>526</v>
      </c>
      <c r="BW93" s="1" t="s">
        <v>526</v>
      </c>
      <c r="BX93" s="1" t="s">
        <v>526</v>
      </c>
      <c r="BY93" s="1" t="s">
        <v>526</v>
      </c>
      <c r="CB93" s="1" t="s">
        <v>526</v>
      </c>
      <c r="CC93" s="1" t="s">
        <v>526</v>
      </c>
      <c r="CD93" s="1" t="s">
        <v>526</v>
      </c>
      <c r="CG93" s="1" t="s">
        <v>526</v>
      </c>
      <c r="CH93" s="1" t="s">
        <v>526</v>
      </c>
      <c r="CI93" s="1" t="s">
        <v>526</v>
      </c>
      <c r="CJ93" s="1" t="s">
        <v>526</v>
      </c>
      <c r="CK93" s="1" t="s">
        <v>526</v>
      </c>
      <c r="CL93" s="1" t="s">
        <v>526</v>
      </c>
      <c r="CM93" s="1" t="s">
        <v>526</v>
      </c>
      <c r="CN93" s="1" t="s">
        <v>526</v>
      </c>
      <c r="CQ93" s="1" t="s">
        <v>526</v>
      </c>
      <c r="CR93" s="1" t="s">
        <v>526</v>
      </c>
      <c r="CS93" s="1" t="s">
        <v>526</v>
      </c>
      <c r="CV93" s="1" t="s">
        <v>526</v>
      </c>
      <c r="CW93" s="1" t="s">
        <v>526</v>
      </c>
      <c r="CX93" s="1" t="s">
        <v>526</v>
      </c>
      <c r="DA93" s="1" t="s">
        <v>526</v>
      </c>
      <c r="DB93" s="1" t="s">
        <v>526</v>
      </c>
      <c r="DC93" s="1" t="s">
        <v>526</v>
      </c>
      <c r="DF93" s="1" t="s">
        <v>526</v>
      </c>
      <c r="DG93" s="1" t="s">
        <v>526</v>
      </c>
      <c r="DH93" s="1" t="s">
        <v>526</v>
      </c>
      <c r="DK93" s="1" t="s">
        <v>526</v>
      </c>
      <c r="DL93" s="1" t="s">
        <v>526</v>
      </c>
      <c r="DM93" s="1" t="s">
        <v>526</v>
      </c>
      <c r="DP93" s="1" t="s">
        <v>526</v>
      </c>
      <c r="DQ93" s="1" t="s">
        <v>526</v>
      </c>
      <c r="DR93" s="1" t="s">
        <v>526</v>
      </c>
      <c r="DU93" s="1" t="s">
        <v>526</v>
      </c>
      <c r="DV93" s="1" t="s">
        <v>526</v>
      </c>
      <c r="DW93" s="1" t="s">
        <v>526</v>
      </c>
      <c r="DZ93" s="1" t="s">
        <v>526</v>
      </c>
      <c r="EA93" s="1" t="str">
        <f t="shared" ref="EA93:GG93" si="21">IF(ISNUMBER(EA78), EA78, "")</f>
        <v/>
      </c>
      <c r="ED93" s="1" t="str">
        <f t="shared" si="21"/>
        <v/>
      </c>
      <c r="EE93" s="1" t="str">
        <f t="shared" si="21"/>
        <v/>
      </c>
      <c r="EF93" s="1" t="str">
        <f t="shared" si="21"/>
        <v/>
      </c>
      <c r="EI93" s="1" t="str">
        <f t="shared" si="21"/>
        <v/>
      </c>
      <c r="EJ93" s="1" t="str">
        <f t="shared" si="21"/>
        <v/>
      </c>
      <c r="EK93" s="1" t="str">
        <f t="shared" si="21"/>
        <v/>
      </c>
      <c r="EN93" s="1" t="str">
        <f t="shared" si="21"/>
        <v/>
      </c>
      <c r="EO93" s="1" t="str">
        <f t="shared" si="21"/>
        <v/>
      </c>
      <c r="EP93" s="1" t="str">
        <f t="shared" si="21"/>
        <v/>
      </c>
      <c r="ES93" s="1" t="str">
        <f t="shared" si="21"/>
        <v/>
      </c>
      <c r="ET93" s="1" t="str">
        <f t="shared" si="21"/>
        <v/>
      </c>
      <c r="EU93" s="1" t="str">
        <f t="shared" si="21"/>
        <v/>
      </c>
      <c r="EX93" s="1" t="str">
        <f t="shared" si="21"/>
        <v/>
      </c>
      <c r="EY93" s="1" t="str">
        <f t="shared" si="21"/>
        <v/>
      </c>
      <c r="EZ93" s="1" t="str">
        <f t="shared" si="21"/>
        <v/>
      </c>
      <c r="FC93" s="1" t="str">
        <f t="shared" si="21"/>
        <v/>
      </c>
      <c r="FD93" s="1" t="str">
        <f t="shared" si="21"/>
        <v/>
      </c>
      <c r="FE93" s="1" t="str">
        <f t="shared" si="21"/>
        <v/>
      </c>
      <c r="FH93" s="1" t="str">
        <f t="shared" si="21"/>
        <v/>
      </c>
      <c r="FI93" s="1" t="str">
        <f t="shared" si="21"/>
        <v/>
      </c>
      <c r="FJ93" s="1" t="str">
        <f t="shared" si="21"/>
        <v/>
      </c>
      <c r="FM93" s="1" t="str">
        <f t="shared" si="21"/>
        <v/>
      </c>
      <c r="FN93" s="1" t="str">
        <f t="shared" si="21"/>
        <v/>
      </c>
      <c r="FO93" s="1" t="str">
        <f t="shared" si="21"/>
        <v/>
      </c>
      <c r="FR93" s="1" t="str">
        <f t="shared" si="21"/>
        <v/>
      </c>
      <c r="FS93" s="1" t="str">
        <f t="shared" si="21"/>
        <v/>
      </c>
      <c r="FT93" s="1" t="str">
        <f t="shared" si="21"/>
        <v/>
      </c>
      <c r="FW93" s="1" t="str">
        <f t="shared" si="21"/>
        <v/>
      </c>
      <c r="FX93" s="1" t="str">
        <f t="shared" si="21"/>
        <v/>
      </c>
      <c r="FY93" s="1" t="str">
        <f t="shared" si="21"/>
        <v/>
      </c>
      <c r="GB93" s="1" t="str">
        <f t="shared" si="21"/>
        <v/>
      </c>
      <c r="GC93" s="1" t="str">
        <f t="shared" si="21"/>
        <v/>
      </c>
      <c r="GD93" s="1" t="str">
        <f t="shared" si="21"/>
        <v/>
      </c>
      <c r="GG93" s="1" t="str">
        <f t="shared" si="21"/>
        <v/>
      </c>
    </row>
    <row r="94" spans="1:189" hidden="1">
      <c r="A94" s="364"/>
      <c r="D94" s="356"/>
      <c r="E94" s="356" t="s">
        <v>531</v>
      </c>
      <c r="F94" s="356">
        <f>AVERAGE(B98:C117,G98:H117,L98:M117,Q98:R117,V98:W117,AA98:AB117,AF98:AG117,AK98:AL117,AP98:AQ117,AU98:AV117,AZ98:BA117,BE98:BF117,BJ98:BK117,BO98:BP117,BT98:BU117,BY98:BZ117,CD98:CE117,CI98:CJ117,CN98:CO117,CS98:CT117,CX98:CY117,DC98:DD117,DH98:DI117,DM98:DN117,DR98:DS117,DW98:DX117,EB98:EC117,EG98:EH117,EL98:EM117,EQ98:ER117,EV98:EW117,FA98:FB117,FF98:FG117,FK98:FL117,FP98:FQ117,FU98:FV117,FZ98:GA117,GE98:GF117)</f>
        <v>1.3935761353806273</v>
      </c>
      <c r="G94" s="356">
        <f>_xlfn.STDEV.S(B98:C117, G98:H117, L98:M117, Q98:R117, V98:W117, AA98:AB117, AF98:AG117, AK98:AL117, AP98:AQ117, AU98:AV117, AZ98:BA117, BE98:BF117, BJ98:BK117, BO98:BP117, BT98:BU117, BY98:BZ117, CD98:CE117, CI98:CJ117, CN98:CO117, CS98:CT117, CX98:CY117, DC98:DD117, DH98:DI117, DM98:DN117, DR98:DS117, DW98:DX117, EB98:EC117, EG98:EH117, EL98:EM117, EQ98:ER117, EV98:EW117, FA98:FB117, FF98:FG117, FK98:FL117, FP98:FQ117, FU98:FV117, FZ98:GA117, GE98:GF117)</f>
        <v>0.87268186420771554</v>
      </c>
      <c r="H94" s="356">
        <f>SKEW(B98:C117, G98:H117, L98:M117, Q98:R117, V98:W117, AA98:AB117, AF98:AG117, AK98:AL117, AP98:AQ117, AU98:AV117, AZ98:BA117, BE98:BF117, BJ98:BK117, BO98:BP117, BT98:BU117, BY98:BZ117, CD98:CE117, CI98:CJ117, CN98:CO117, CS98:CT117, CX98:CY117, DC98:DD117, DH98:DI117, DM98:DN117, DR98:DS117, DW98:DX117, EB98:EC117, EG98:EH117, EL98:EM117, EQ98:ER117, EV98:EW117, FA98:FB117, FF98:FG117, FK98:FL117, FP98:FQ117, FU98:FV117, FZ98:GA117, GE98:GF117)</f>
        <v>1.2360490104831188</v>
      </c>
      <c r="J94" s="1" t="s">
        <v>536</v>
      </c>
      <c r="K94" s="1" t="s">
        <v>537</v>
      </c>
      <c r="L94" s="1" t="s">
        <v>538</v>
      </c>
      <c r="P94" t="s">
        <v>526</v>
      </c>
      <c r="EA94" s="1" t="str">
        <f t="shared" ref="EA94:GG94" si="22">IF(ISNUMBER(EA79), EA79, "")</f>
        <v/>
      </c>
      <c r="ED94" s="1" t="str">
        <f t="shared" si="22"/>
        <v/>
      </c>
      <c r="EE94" s="1" t="str">
        <f t="shared" si="22"/>
        <v/>
      </c>
      <c r="EF94" s="1" t="str">
        <f t="shared" si="22"/>
        <v/>
      </c>
      <c r="EI94" s="1" t="str">
        <f t="shared" si="22"/>
        <v/>
      </c>
      <c r="EJ94" s="1" t="str">
        <f t="shared" si="22"/>
        <v/>
      </c>
      <c r="EK94" s="1" t="str">
        <f t="shared" si="22"/>
        <v/>
      </c>
      <c r="EN94" s="1" t="str">
        <f t="shared" si="22"/>
        <v/>
      </c>
      <c r="EO94" s="1" t="str">
        <f t="shared" si="22"/>
        <v/>
      </c>
      <c r="EP94" s="1" t="str">
        <f t="shared" si="22"/>
        <v/>
      </c>
      <c r="ES94" s="1" t="str">
        <f t="shared" si="22"/>
        <v/>
      </c>
      <c r="ET94" s="1" t="str">
        <f t="shared" si="22"/>
        <v/>
      </c>
      <c r="EU94" s="1" t="str">
        <f t="shared" si="22"/>
        <v/>
      </c>
      <c r="EX94" s="1" t="str">
        <f t="shared" si="22"/>
        <v/>
      </c>
      <c r="EY94" s="1" t="str">
        <f t="shared" si="22"/>
        <v/>
      </c>
      <c r="EZ94" s="1" t="str">
        <f t="shared" si="22"/>
        <v/>
      </c>
      <c r="FC94" s="1" t="str">
        <f t="shared" si="22"/>
        <v/>
      </c>
      <c r="FD94" s="1" t="str">
        <f t="shared" si="22"/>
        <v/>
      </c>
      <c r="FE94" s="1" t="str">
        <f t="shared" si="22"/>
        <v/>
      </c>
      <c r="FH94" s="1" t="str">
        <f t="shared" si="22"/>
        <v/>
      </c>
      <c r="FI94" s="1" t="str">
        <f t="shared" si="22"/>
        <v/>
      </c>
      <c r="FJ94" s="1" t="str">
        <f t="shared" si="22"/>
        <v/>
      </c>
      <c r="FM94" s="1" t="str">
        <f t="shared" si="22"/>
        <v/>
      </c>
      <c r="FN94" s="1" t="str">
        <f t="shared" si="22"/>
        <v/>
      </c>
      <c r="FO94" s="1" t="str">
        <f t="shared" si="22"/>
        <v/>
      </c>
      <c r="FR94" s="1" t="str">
        <f t="shared" si="22"/>
        <v/>
      </c>
      <c r="FS94" s="1" t="str">
        <f t="shared" si="22"/>
        <v/>
      </c>
      <c r="FT94" s="1" t="str">
        <f t="shared" si="22"/>
        <v/>
      </c>
      <c r="FW94" s="1" t="str">
        <f t="shared" si="22"/>
        <v/>
      </c>
      <c r="FX94" s="1" t="str">
        <f t="shared" si="22"/>
        <v/>
      </c>
      <c r="FY94" s="1" t="str">
        <f t="shared" si="22"/>
        <v/>
      </c>
      <c r="GB94" s="1" t="str">
        <f t="shared" si="22"/>
        <v/>
      </c>
      <c r="GC94" s="1" t="str">
        <f t="shared" si="22"/>
        <v/>
      </c>
      <c r="GD94" s="1" t="str">
        <f t="shared" si="22"/>
        <v/>
      </c>
      <c r="GG94" s="1" t="str">
        <f t="shared" si="22"/>
        <v/>
      </c>
    </row>
    <row r="95" spans="1:189">
      <c r="A95" s="364"/>
      <c r="D95" s="356"/>
      <c r="E95" s="356"/>
      <c r="F95" s="356"/>
      <c r="G95" s="356"/>
      <c r="P95" t="s">
        <v>526</v>
      </c>
    </row>
    <row r="96" spans="1:189" ht="15.75" thickBot="1">
      <c r="A96" s="364" t="s">
        <v>532</v>
      </c>
      <c r="D96" s="356"/>
      <c r="E96" s="356"/>
      <c r="F96" s="356"/>
      <c r="G96" s="356"/>
      <c r="P96" t="s">
        <v>526</v>
      </c>
    </row>
    <row r="97" spans="1:189">
      <c r="A97" s="367" t="s">
        <v>525</v>
      </c>
      <c r="B97" s="368">
        <v>1</v>
      </c>
      <c r="C97" s="369"/>
      <c r="D97" s="370"/>
      <c r="E97" s="371"/>
      <c r="F97" s="372" t="s">
        <v>525</v>
      </c>
      <c r="G97" s="368">
        <v>2</v>
      </c>
      <c r="H97" s="369"/>
      <c r="I97" s="370"/>
      <c r="J97" s="371"/>
      <c r="K97" s="372" t="s">
        <v>525</v>
      </c>
      <c r="L97" s="368">
        <v>3</v>
      </c>
      <c r="M97" s="369"/>
      <c r="N97" s="370"/>
      <c r="O97" s="371"/>
      <c r="P97" s="372" t="s">
        <v>525</v>
      </c>
      <c r="Q97" s="368">
        <v>4</v>
      </c>
      <c r="R97" s="369"/>
      <c r="S97" s="370"/>
      <c r="T97" s="371"/>
      <c r="U97" s="372" t="s">
        <v>525</v>
      </c>
      <c r="V97" s="368">
        <v>5</v>
      </c>
      <c r="W97" s="369"/>
      <c r="X97" s="370"/>
      <c r="Y97" s="371"/>
      <c r="Z97" s="372" t="s">
        <v>525</v>
      </c>
      <c r="AA97" s="368">
        <v>6</v>
      </c>
      <c r="AB97" s="369"/>
      <c r="AC97" s="370"/>
      <c r="AD97" s="371"/>
      <c r="AE97" s="372" t="s">
        <v>525</v>
      </c>
      <c r="AF97" s="368">
        <v>7</v>
      </c>
      <c r="AG97" s="369"/>
      <c r="AH97" s="370"/>
      <c r="AI97" s="371"/>
      <c r="AJ97" s="372" t="s">
        <v>525</v>
      </c>
      <c r="AK97" s="368">
        <v>8</v>
      </c>
      <c r="AL97" s="369"/>
      <c r="AM97" s="370"/>
      <c r="AN97" s="371"/>
      <c r="AO97" s="372" t="s">
        <v>525</v>
      </c>
      <c r="AP97" s="368">
        <v>9</v>
      </c>
      <c r="AQ97" s="369"/>
      <c r="AR97" s="370"/>
      <c r="AS97" s="371"/>
      <c r="AT97" s="372" t="s">
        <v>525</v>
      </c>
      <c r="AU97" s="368">
        <v>10</v>
      </c>
      <c r="AV97" s="369"/>
      <c r="AW97" s="370"/>
      <c r="AX97" s="371"/>
      <c r="AY97" s="372" t="s">
        <v>525</v>
      </c>
      <c r="AZ97" s="368">
        <v>11</v>
      </c>
      <c r="BA97" s="369"/>
      <c r="BB97" s="370"/>
      <c r="BC97" s="371"/>
      <c r="BD97" s="372" t="s">
        <v>525</v>
      </c>
      <c r="BE97" s="368">
        <v>12</v>
      </c>
      <c r="BF97" s="369"/>
      <c r="BG97" s="370"/>
      <c r="BH97" s="371"/>
      <c r="BI97" s="372" t="s">
        <v>525</v>
      </c>
      <c r="BJ97" s="368">
        <v>13</v>
      </c>
      <c r="BK97" s="369"/>
      <c r="BL97" s="370"/>
      <c r="BM97" s="371"/>
      <c r="BN97" s="372" t="s">
        <v>525</v>
      </c>
      <c r="BO97" s="368">
        <v>14</v>
      </c>
      <c r="BP97" s="369"/>
      <c r="BQ97" s="370"/>
      <c r="BR97" s="371"/>
      <c r="BS97" s="372" t="s">
        <v>525</v>
      </c>
      <c r="BT97" s="368">
        <v>15</v>
      </c>
      <c r="BU97" s="369"/>
      <c r="BV97" s="370"/>
      <c r="BW97" s="371"/>
      <c r="BX97" s="372" t="s">
        <v>525</v>
      </c>
      <c r="BY97" s="368">
        <v>16</v>
      </c>
      <c r="BZ97" s="369"/>
      <c r="CA97" s="370"/>
      <c r="CB97" s="371"/>
      <c r="CC97" s="372" t="s">
        <v>525</v>
      </c>
      <c r="CD97" s="368">
        <v>17</v>
      </c>
      <c r="CE97" s="369"/>
      <c r="CF97" s="370"/>
      <c r="CG97" s="371"/>
      <c r="CH97" s="372" t="s">
        <v>525</v>
      </c>
      <c r="CI97" s="368">
        <v>18</v>
      </c>
      <c r="CJ97" s="369"/>
      <c r="CK97" s="370"/>
      <c r="CL97" s="371"/>
      <c r="CM97" s="372" t="s">
        <v>525</v>
      </c>
      <c r="CN97" s="368">
        <v>19</v>
      </c>
      <c r="CO97" s="369"/>
      <c r="CP97" s="370"/>
      <c r="CQ97" s="371"/>
      <c r="CR97" s="372" t="s">
        <v>525</v>
      </c>
      <c r="CS97" s="368">
        <v>20</v>
      </c>
      <c r="CT97" s="369"/>
      <c r="CU97" s="370"/>
      <c r="CV97" s="371"/>
      <c r="CW97" s="372" t="s">
        <v>525</v>
      </c>
      <c r="CX97" s="368">
        <v>21</v>
      </c>
      <c r="CY97" s="369"/>
      <c r="CZ97" s="370"/>
      <c r="DA97" s="371"/>
      <c r="DB97" s="372" t="s">
        <v>525</v>
      </c>
      <c r="DC97" s="368">
        <v>22</v>
      </c>
      <c r="DD97" s="369"/>
      <c r="DE97" s="370"/>
      <c r="DF97" s="371"/>
      <c r="DG97" s="372" t="s">
        <v>525</v>
      </c>
      <c r="DH97" s="368">
        <v>23</v>
      </c>
      <c r="DI97" s="369"/>
      <c r="DJ97" s="370"/>
      <c r="DK97" s="371"/>
      <c r="DL97" s="372" t="s">
        <v>525</v>
      </c>
      <c r="DM97" s="368">
        <v>24</v>
      </c>
      <c r="DN97" s="369"/>
      <c r="DO97" s="370"/>
      <c r="DP97" s="371"/>
      <c r="DQ97" s="372" t="s">
        <v>525</v>
      </c>
      <c r="DR97" s="368">
        <v>25</v>
      </c>
      <c r="DS97" s="369"/>
      <c r="DT97" s="370"/>
      <c r="DU97" s="371"/>
      <c r="DV97" s="372" t="s">
        <v>525</v>
      </c>
      <c r="DW97" s="368">
        <v>26</v>
      </c>
      <c r="DX97" s="369"/>
      <c r="DY97" s="370"/>
      <c r="DZ97" s="371"/>
      <c r="EA97" s="372" t="s">
        <v>525</v>
      </c>
      <c r="EB97" s="368">
        <v>27</v>
      </c>
      <c r="EC97" s="369"/>
      <c r="ED97" s="370"/>
      <c r="EE97" s="371"/>
      <c r="EF97" s="372" t="s">
        <v>525</v>
      </c>
      <c r="EG97" s="368">
        <v>28</v>
      </c>
      <c r="EH97" s="369"/>
      <c r="EI97" s="370"/>
      <c r="EJ97" s="371"/>
      <c r="EK97" s="372" t="s">
        <v>525</v>
      </c>
      <c r="EL97" s="368">
        <v>29</v>
      </c>
      <c r="EM97" s="369"/>
      <c r="EN97" s="370"/>
      <c r="EO97" s="371"/>
      <c r="EP97" s="372" t="s">
        <v>525</v>
      </c>
      <c r="EQ97" s="368">
        <v>30</v>
      </c>
      <c r="ER97" s="369"/>
      <c r="ES97" s="370"/>
      <c r="ET97" s="371"/>
      <c r="EU97" s="372" t="s">
        <v>525</v>
      </c>
      <c r="EV97" s="368">
        <v>31</v>
      </c>
      <c r="EW97" s="369"/>
      <c r="EX97" s="370"/>
      <c r="EY97" s="371"/>
      <c r="EZ97" s="372" t="s">
        <v>525</v>
      </c>
      <c r="FA97" s="368">
        <v>32</v>
      </c>
      <c r="FB97" s="369"/>
      <c r="FC97" s="370"/>
      <c r="FD97" s="371"/>
      <c r="FE97" s="372" t="s">
        <v>525</v>
      </c>
      <c r="FF97" s="368">
        <v>33</v>
      </c>
      <c r="FG97" s="369"/>
      <c r="FH97" s="370"/>
      <c r="FI97" s="371"/>
      <c r="FJ97" s="372" t="s">
        <v>525</v>
      </c>
      <c r="FK97" s="368">
        <v>34</v>
      </c>
      <c r="FL97" s="369"/>
      <c r="FM97" s="370"/>
      <c r="FN97" s="371"/>
      <c r="FO97" s="372" t="s">
        <v>525</v>
      </c>
      <c r="FP97" s="368">
        <v>35</v>
      </c>
      <c r="FQ97" s="369"/>
      <c r="FR97" s="370"/>
      <c r="FS97" s="371"/>
      <c r="FT97" s="372" t="s">
        <v>525</v>
      </c>
      <c r="FU97" s="368">
        <v>36</v>
      </c>
      <c r="FV97" s="369"/>
      <c r="FW97" s="370"/>
      <c r="FX97" s="371"/>
      <c r="FY97" s="372" t="s">
        <v>525</v>
      </c>
      <c r="FZ97" s="368">
        <v>37</v>
      </c>
      <c r="GA97" s="369"/>
      <c r="GB97" s="370"/>
      <c r="GC97" s="371"/>
      <c r="GD97" s="372" t="s">
        <v>525</v>
      </c>
      <c r="GE97" s="368">
        <v>38</v>
      </c>
      <c r="GF97" s="369"/>
      <c r="GG97" s="373"/>
    </row>
    <row r="98" spans="1:189">
      <c r="A98" s="374" t="str" cm="1">
        <f t="array" ref="A98">_xlfn.IFS(INDEX($B$24:$AM$43,MATCH($A24,$A$24:$A$43,0),B$69)="A",LOWER($A24),INDEX($B$24:$AM$43,MATCH($A24,$A$24:$A$43,0),B$69)="H",UPPER($A24),INDEX($B$24:$AM$43,MATCH($A24,$A$24:$A$43,0),B$69)="BLANK","BLANK")</f>
        <v>ars</v>
      </c>
      <c r="B98" s="266" cm="1">
        <f t="array" ref="B98">IFERROR($L$93+POWER(INDEX($B$47:$AM$66, MATCH(UPPER(A70), $A$47:$A$66,0 ), B$69), $J$93)/$K$93, "BLANK")</f>
        <v>1.4301650143263342</v>
      </c>
      <c r="C98" s="267" cm="1">
        <f t="array" ref="C98">IFERROR($L$93+POWER(INDEX($B$47:$AM$66, MATCH(UPPER(D70), $A$47:$A$66, 0), B$69), $J$93)/$K$93, "BLANK")</f>
        <v>0.44420692805785944</v>
      </c>
      <c r="D98" s="358" t="str" cm="1">
        <f t="array" ref="D98">_xlfn.IFS(INDEX($B$24:$AM$43, MATCH(INDEX($A$3:$AM$22, MATCH(A70, $B$3:$B$22, 0), 1), $A$24:$A$43), B$69)="H", UPPER(INDEX($A$3:$AM$22, MATCH(A70, $B$3:$B$22, 0), 1)), INDEX($B$24:$AM$43, MATCH(INDEX($A$3:$AM$22, MATCH(A70, $B$3:$B$22, 0), 1), $A$24:$A$43), B$69)="A", LOWER(INDEX($A$3:$AM$22, MATCH(A70, $B$3:$B$22, 0), 1)), INDEX($B$24:$AM$43, MATCH(INDEX($A$3:$AM$22, MATCH(A70, $B$3:$B$22, 0), 1), $A$24:$A$43), B$69)="BLANK", "BLANK,")</f>
        <v>FUL</v>
      </c>
      <c r="E98" s="361"/>
      <c r="F98" s="256" t="str" cm="1">
        <f t="array" ref="F98">_xlfn.IFS(INDEX($B$24:$AM$43,MATCH($A24,$A$24:$A$43,0),G$69)="A",LOWER($A24),INDEX($B$24:$AM$43,MATCH($A24,$A$24:$A$43,0),G$69)="H",UPPER($A24),INDEX($B$24:$AM$43,MATCH($A24,$A$24:$A$43,0),G$69)="BLANK","BLANK")</f>
        <v>ARS</v>
      </c>
      <c r="G98" s="266" cm="1">
        <f t="array" ref="G98">IFERROR($L$93+POWER(INDEX($B$47:$AM$66, MATCH(UPPER(F70), $A$47:$A$66,0 ), G$69), $J$93)/$K$93, "BLANK")</f>
        <v>1.7471900036275294</v>
      </c>
      <c r="H98" s="267" cm="1">
        <f t="array" ref="H98">IFERROR($L$93+POWER(INDEX($B$47:$AM$66, MATCH(UPPER(I70), $A$47:$A$66, 0), G$69), $J$93)/$K$93, "BLANK")</f>
        <v>1.8080481132524062</v>
      </c>
      <c r="I98" s="358" t="str" cm="1">
        <f t="array" ref="I98">_xlfn.IFS(INDEX($B$24:$AM$43,MATCH(INDEX($A$3:$AM$22,MATCH(F70,$C$3:$C$22,0),1),$A$24:$A$43),G$69)="H",UPPER(INDEX($A$3:$AM$22,MATCH(F70,$C$3:$C$22,0),1)),INDEX($B$24:$AM$43,MATCH(INDEX($A$3:$AM$22,MATCH(F70,$C$3:$C$22,0),1),$A$24:$A$43),G$69)="A",LOWER(INDEX($A$3:$AM$22,MATCH(F70,$C$3:$C$22,0),1)),INDEX($B$24:$AM$43,MATCH(INDEX($A$3:$AM$22,MATCH(F70,$C$3:$C$22,0),1),$A$24:$A$43),G$69)="BLANK","BLANK,")</f>
        <v>whu</v>
      </c>
      <c r="J98" s="361"/>
      <c r="K98" s="256" t="str" cm="1">
        <f t="array" ref="K98">_xlfn.IFS(INDEX($B$24:$AM$43,MATCH($A24,$A$24:$A$43,0),L$69)="A",LOWER($A24),INDEX($B$24:$AM$43,MATCH($A24,$A$24:$A$43,0),L$69)="H",UPPER($A24),INDEX($B$24:$AM$43,MATCH($A24,$A$24:$A$43,0),L$69)="BLANK","BLANK")</f>
        <v>ars</v>
      </c>
      <c r="L98" s="266" cm="1">
        <f t="array" ref="L98">IFERROR($L$93+POWER(INDEX($B$47:$AM$66, MATCH(UPPER(K70), $A$47:$A$66,0 ), L$69), $J$93)/$K$93, "BLANK")</f>
        <v>0.57026135574864711</v>
      </c>
      <c r="M98" s="267" cm="1">
        <f t="array" ref="M98">IFERROR($L$93+POWER(INDEX($B$47:$AM$66, MATCH(UPPER(N70), $A$47:$A$66, 0), L$69), $J$93)/$K$93, "BLANK")</f>
        <v>1.8982294677675438</v>
      </c>
      <c r="N98" s="358" t="str" cm="1">
        <f t="array" ref="N98">_xlfn.IFS(INDEX($B$24:$AM$43, MATCH(INDEX($A$3:$AM$22, MATCH(K98, $D$3:$D$22, 0), 1), $A$24:$A$43), L$69)="H", UPPER(INDEX($A$3:$AM$22, MATCH(K98, $D$3:$D$22, 0), 1)), INDEX($B$24:$AM$43, MATCH(INDEX($A$3:$AM$22, MATCH(K98, $D$3:$D$22, 0), 1), $A$24:$A$43), L$69)="A", LOWER(INDEX($A$3:$AM$22, MATCH(K98, $D$3:$D$22, 0), 1)), INDEX($B$24:$AM$43, MATCH(INDEX($A$3:$AM$22, MATCH(K98, $D$3:$D$22, 0), 1), $A$24:$A$43), L$69)="BLANK", "BLANK,")</f>
        <v>LIV</v>
      </c>
      <c r="O98" s="361"/>
      <c r="P98" s="256" t="str" cm="1">
        <f t="array" ref="P98">_xlfn.IFS(INDEX($B$24:$AM$43,MATCH($A24,$A$24:$A$43,0),Q$69)="A",LOWER($A24),INDEX($B$24:$AM$43,MATCH($A24,$A$24:$A$43,0),Q$69)="H",UPPER($A24),INDEX($B$24:$AM$43,MATCH($A24,$A$24:$A$43,0),Q$69)="BLANK","BLANK")</f>
        <v>ARS</v>
      </c>
      <c r="Q98" s="266" cm="1">
        <f t="array" ref="Q98">IFERROR($L$93+POWER(INDEX($B$47:$AM$66, MATCH(UPPER(P70), $A$47:$A$66,0 ), Q$69), $J$93)/$K$93, "BLANK")</f>
        <v>2.2255128227929899</v>
      </c>
      <c r="R98" s="267" cm="1">
        <f t="array" ref="R98">IFERROR($L$93+POWER(INDEX($B$47:$AM$66, MATCH(UPPER(S70), $A$47:$A$66, 0), Q$69), $J$93)/$K$93, "BLANK")</f>
        <v>0.99335117127208039</v>
      </c>
      <c r="S98" s="358" t="str" cm="1">
        <f t="array" ref="S98">_xlfn.IFS(INDEX($B$24:$AM$43, MATCH(INDEX($A$3:$AM$22, MATCH(P98, $E$3:$E$22, 0), 1), $A$24:$A$43), Q$69)="H", UPPER(INDEX($A$3:$AM$22, MATCH(P98, $E$3:$E$22, 0), 1)), INDEX($B$24:$AM$43, MATCH(INDEX($A$3:$AM$22, MATCH(P98, $E$3:$E$22, 0), 1), $A$24:$A$43), Q$69)="A", LOWER(INDEX($A$3:$AM$22, MATCH(P98, $E$3:$E$22, 0), 1)), INDEX($B$24:$AM$43, MATCH(INDEX($A$3:$AM$22, MATCH(P98, $E$3:$E$22, 0), 1), $A$24:$A$43), Q$69)="BLANK", "BLANK,")</f>
        <v>shu</v>
      </c>
      <c r="T98" s="361"/>
      <c r="U98" s="256" t="str" cm="1">
        <f t="array" ref="U98">_xlfn.IFS(INDEX($B$24:$AM$43,MATCH($A24,$A$24:$A$43,0),V$69)="A",LOWER($A24),INDEX($B$24:$AM$43,MATCH($A24,$A$24:$A$43,0),V$69)="H",UPPER($A24),INDEX($B$24:$AM$43,MATCH($A24,$A$24:$A$43,0),V$69)="BLANK","BLANK")</f>
        <v>ars</v>
      </c>
      <c r="V98" s="266" cm="1">
        <f t="array" ref="V98">IFERROR($L$93+POWER(INDEX($B$47:$AM$66, MATCH(UPPER(U70), $A$47:$A$66,0 ), V$69), $J$93)/$K$93, "BLANK")</f>
        <v>0.40233870663726634</v>
      </c>
      <c r="W98" s="267" cm="1">
        <f t="array" ref="W98">IFERROR($L$93+POWER(INDEX($B$47:$AM$66, MATCH(UPPER(X70), $A$47:$A$66, 0), V$69), $J$93)/$K$93, "BLANK")</f>
        <v>2.2099472900056933</v>
      </c>
      <c r="X98" s="358" t="str" cm="1">
        <f t="array" ref="X98">_xlfn.IFS(INDEX($B$24:$AM$43, MATCH(INDEX($A$3:$AM$22, MATCH(U98, $F$3:$F$22, 0), 1), $A$24:$A$43), V$69)="H", UPPER(INDEX($A$3:$AM$22, MATCH(U98, $F$3:$F$22, 0), 1)), INDEX($B$24:$AM$43, MATCH(INDEX($A$3:$AM$22, MATCH(U98, $F$3:$F$22, 0), 1), $A$24:$A$43), V$69)="A", LOWER(INDEX($A$3:$AM$22, MATCH(U98, $F$3:$F$22, 0), 1)), INDEX($B$24:$AM$43, MATCH(INDEX($A$3:$AM$22, MATCH(U98, $F$3:$F$22, 0), 1), $A$24:$A$43), V$69)="BLANK", "BLANK,")</f>
        <v>MCI</v>
      </c>
      <c r="Y98" s="361"/>
      <c r="Z98" s="256" t="str" cm="1">
        <f t="array" ref="Z98">_xlfn.IFS(INDEX($B$24:$AM$43,MATCH($A24,$A$24:$A$43,0),AA$69)="A",LOWER($A24),INDEX($B$24:$AM$43,MATCH($A24,$A$24:$A$43,0),AA$69)="H",UPPER($A24),INDEX($B$24:$AM$43,MATCH($A24,$A$24:$A$43,0),AA$69)="BLANK","BLANK")</f>
        <v>ARS</v>
      </c>
      <c r="AA98" s="266" cm="1">
        <f t="array" ref="AA98">IFERROR($L$93+POWER(INDEX($B$47:$AM$66, MATCH(UPPER(Z70), $A$47:$A$66,0 ), AA$69), $J$93)/$K$93, "BLANK")</f>
        <v>1.3889015709596393</v>
      </c>
      <c r="AB98" s="267" cm="1">
        <f t="array" ref="AB98">IFERROR($L$93+POWER(INDEX($B$47:$AM$66, MATCH(UPPER(AC70), $A$47:$A$66, 0), AA$69), $J$93)/$K$93, "BLANK")</f>
        <v>2.2918767962944009</v>
      </c>
      <c r="AC98" s="358" t="str" cm="1">
        <f t="array" ref="AC98">_xlfn.IFS(INDEX($B$24:$AM$43, MATCH(INDEX($A$3:$AM$22, MATCH(Z98, $G$3:$G$22, 0), 1), $A$24:$A$43), AA$69)="H", UPPER(INDEX($A$3:$AM$22, MATCH(Z98, $G$3:$G$22, 0), 1)), INDEX($B$24:$AM$43, MATCH(INDEX($A$3:$AM$22, MATCH(Z98, $G$3:$G$22, 0), 1), $A$24:$A$43), AA$69)="A", LOWER(INDEX($A$3:$AM$22, MATCH(Z98, $G$3:$G$22, 0), 1)), INDEX($B$24:$AM$43, MATCH(INDEX($A$3:$AM$22, MATCH(Z98, $G$3:$G$22, 0), 1), $A$24:$A$43), AA$69)="BLANK", "BLANK,")</f>
        <v>lei</v>
      </c>
      <c r="AD98" s="361"/>
      <c r="AE98" s="256" t="str" cm="1">
        <f t="array" ref="AE98">_xlfn.IFS(INDEX($B$24:$AM$43,MATCH($A24,$A$24:$A$43,0),AF$69)="A",LOWER($A24),INDEX($B$24:$AM$43,MATCH($A24,$A$24:$A$43,0),AF$69)="H",UPPER($A24),INDEX($B$24:$AM$43,MATCH($A24,$A$24:$A$43,0),AF$69)="BLANK","BLANK")</f>
        <v>ars</v>
      </c>
      <c r="AF98" s="266" cm="1">
        <f t="array" ref="AF98">IFERROR($L$93+POWER(INDEX($B$47:$AM$66, MATCH(UPPER(AE70), $A$47:$A$66,0 ), AF$69), $J$93)/$K$93, "BLANK")</f>
        <v>0.60936485035248733</v>
      </c>
      <c r="AG98" s="267" cm="1">
        <f t="array" ref="AG98">IFERROR($L$93+POWER(INDEX($B$47:$AM$66, MATCH(UPPER(AH70), $A$47:$A$66, 0), AF$69), $J$93)/$K$93, "BLANK")</f>
        <v>1.8440747058483182</v>
      </c>
      <c r="AH98" s="358" t="str" cm="1">
        <f t="array" ref="AH98">_xlfn.IFS(INDEX($B$24:$AM$43, MATCH(INDEX($A$3:$AM$22, MATCH(AE98, $H$3:$H$22, 0), 1), $A$24:$A$43), AF$69)="H", UPPER(INDEX($A$3:$AM$22, MATCH(AE98, $H$3:$H$22, 0), 1)), INDEX($B$24:$AM$43, MATCH(INDEX($A$3:$AM$22, MATCH(AE98, $H$3:$H$22, 0), 1), $A$24:$A$43), AF$69)="A", LOWER(INDEX($A$3:$AM$22, MATCH(AE98, $H$3:$H$22, 0), 1)), INDEX($B$24:$AM$43, MATCH(INDEX($A$3:$AM$22, MATCH(AE98, $H$3:$H$22, 0), 1), $A$24:$A$43), AF$69)="BLANK", "BLANK,")</f>
        <v>MUN</v>
      </c>
      <c r="AI98" s="361"/>
      <c r="AJ98" s="256" t="str" cm="1">
        <f t="array" ref="AJ98">_xlfn.IFS(INDEX($B$24:$AM$43,MATCH($A24,$A$24:$A$43,0),AK$69)="A",LOWER($A24),INDEX($B$24:$AM$43,MATCH($A24,$A$24:$A$43,0),AK$69)="H",UPPER($A24),INDEX($B$24:$AM$43,MATCH($A24,$A$24:$A$43,0),AK$69)="BLANK","BLANK")</f>
        <v>ARS</v>
      </c>
      <c r="AK98" s="266" cm="1">
        <f t="array" ref="AK98">IFERROR($L$93+POWER(INDEX($B$47:$AM$66, MATCH(UPPER(AJ70), $A$47:$A$66,0 ), AK$69), $J$93)/$K$93, "BLANK")</f>
        <v>1.457279698207238</v>
      </c>
      <c r="AL98" s="267" cm="1">
        <f t="array" ref="AL98">IFERROR($L$93+POWER(INDEX($B$47:$AM$66, MATCH(UPPER(AM70), $A$47:$A$66, 0), AK$69), $J$93)/$K$93, "BLANK")</f>
        <v>1.1613863994049474</v>
      </c>
      <c r="AM98" s="358" t="str" cm="1">
        <f t="array" ref="AM98">_xlfn.IFS(INDEX($B$24:$AM$43, MATCH(INDEX($A$3:$AM$22, MATCH(AJ98, $I$3:$I$22, 0), 1), $A$24:$A$43), AK$69)="H", UPPER(INDEX($A$3:$AM$22, MATCH(AJ98, $I$3:$I$22, 0), 1)), INDEX($B$24:$AM$43, MATCH(INDEX($A$3:$AM$22, MATCH(AJ98, $I$3:$I$22, 0), 1), $A$24:$A$43), AK$69)="A", LOWER(INDEX($A$3:$AM$22, MATCH(AJ98, $I$3:$I$22, 0), 1)), INDEX($B$24:$AM$43, MATCH(INDEX($A$3:$AM$22, MATCH(AJ98, $I$3:$I$22, 0), 1), $A$24:$A$43), AK$69)="BLANK", "BLANK,")</f>
        <v>avl</v>
      </c>
      <c r="AN98" s="361"/>
      <c r="AO98" s="256" t="str" cm="1">
        <f t="array" ref="AO98">_xlfn.IFS(INDEX($B$24:$AM$43,MATCH($A24,$A$24:$A$43,0),AP$69)="A",LOWER($A24),INDEX($B$24:$AM$43,MATCH($A24,$A$24:$A$43,0),AP$69)="H",UPPER($A24),INDEX($B$24:$AM$43,MATCH($A24,$A$24:$A$43,0),AP$69)="BLANK","BLANK")</f>
        <v>ars</v>
      </c>
      <c r="AP98" s="266" cm="1">
        <f t="array" ref="AP98">IFERROR($L$93+POWER(INDEX($B$47:$AM$66, MATCH(UPPER(AO70), $A$47:$A$66,0 ), AP$69), $J$93)/$K$93, "BLANK")</f>
        <v>1.4301650143263342</v>
      </c>
      <c r="AQ98" s="267" cm="1">
        <f t="array" ref="AQ98">IFERROR($L$93+POWER(INDEX($B$47:$AM$66, MATCH(UPPER(AR70), $A$47:$A$66, 0), AP$69), $J$93)/$K$93, "BLANK")</f>
        <v>0.44420692805785944</v>
      </c>
      <c r="AR98" s="358" t="str" cm="1">
        <f t="array" ref="AR98">_xlfn.IFS(INDEX($B$24:$AM$43, MATCH(INDEX($A$3:$AM$22, MATCH(AO98, $J$3:$J$22, 0), 1), $A$24:$A$43), AP$69)="H", UPPER(INDEX($A$3:$AM$22, MATCH(AO98, $J$3:$J$22, 0), 1)), INDEX($B$24:$AM$43, MATCH(INDEX($A$3:$AM$22, MATCH(AO98, $J$3:$J$22, 0), 1), $A$24:$A$43), AP$69)="A", LOWER(INDEX($A$3:$AM$22, MATCH(AO98, $J$3:$J$22, 0), 1)), INDEX($B$24:$AM$43, MATCH(INDEX($A$3:$AM$22, MATCH(AO98, $J$3:$J$22, 0), 1), $A$24:$A$43), AP$69)="BLANK", "BLANK,")</f>
        <v>LEE</v>
      </c>
      <c r="AS98" s="361"/>
      <c r="AT98" s="256" t="str" cm="1">
        <f t="array" ref="AT98">_xlfn.IFS(INDEX($B$24:$AM$43,MATCH($A24,$A$24:$A$43,0),AU$69)="A",LOWER($A24),INDEX($B$24:$AM$43,MATCH($A24,$A$24:$A$43,0),AU$69)="H",UPPER($A24),INDEX($B$24:$AM$43,MATCH($A24,$A$24:$A$43,0),AU$69)="BLANK","BLANK")</f>
        <v>ARS</v>
      </c>
      <c r="AU98" s="266" cm="1">
        <f t="array" ref="AU98">IFERROR($L$93+POWER(INDEX($B$47:$AM$66, MATCH(UPPER(AT70), $A$47:$A$66,0 ), AU$69), $J$93)/$K$93, "BLANK")</f>
        <v>0.88904476086896778</v>
      </c>
      <c r="AV98" s="267" cm="1">
        <f t="array" ref="AV98">IFERROR($L$93+POWER(INDEX($B$47:$AM$66, MATCH(UPPER(AW70), $A$47:$A$66, 0), AU$69), $J$93)/$K$93, "BLANK")</f>
        <v>1.4346073386345024</v>
      </c>
      <c r="AW98" s="358" t="str" cm="1">
        <f t="array" ref="AW98">_xlfn.IFS(INDEX($B$24:$AM$43, MATCH(INDEX($A$3:$AM$22, MATCH(AT98, $K$3:$K$22, 0), 1), $A$24:$A$43), AU$69)="H", UPPER(INDEX($A$3:$AM$22, MATCH(AT98, $K$3:$K$22, 0), 1)), INDEX($B$24:$AM$43, MATCH(INDEX($A$3:$AM$22, MATCH(AT98, $K$3:$K$22, 0), 1), $A$24:$A$43), AU$69)="A", LOWER(INDEX($A$3:$AM$22, MATCH(AT98, $K$3:$K$22, 0), 1)), INDEX($B$24:$AM$43, MATCH(INDEX($A$3:$AM$22, MATCH(AT98, $K$3:$K$22, 0), 1), $A$24:$A$43), AU$69)="BLANK", "BLANK,")</f>
        <v>wol</v>
      </c>
      <c r="AX98" s="361"/>
      <c r="AY98" s="256" t="str" cm="1">
        <f t="array" ref="AY98">_xlfn.IFS(INDEX($B$24:$AM$43,MATCH($A24,$A$24:$A$43,0),AZ$69)="A",LOWER($A24),INDEX($B$24:$AM$43,MATCH($A24,$A$24:$A$43,0),AZ$69)="H",UPPER($A24),INDEX($B$24:$AM$43,MATCH($A24,$A$24:$A$43,0),AZ$69)="BLANK","BLANK")</f>
        <v>ars</v>
      </c>
      <c r="AZ98" s="266" cm="1">
        <f t="array" ref="AZ98">IFERROR($L$93+POWER(INDEX($B$47:$AM$66, MATCH(UPPER(AY70), $A$47:$A$66,0 ), AZ$69), $J$93)/$K$93, "BLANK")</f>
        <v>0.97546677606411647</v>
      </c>
      <c r="BA98" s="267" cm="1">
        <f t="array" ref="BA98">IFERROR($L$93+POWER(INDEX($B$47:$AM$66, MATCH(UPPER(BB70), $A$47:$A$66, 0), AZ$69), $J$93)/$K$93, "BLANK")</f>
        <v>1.0305324481547902</v>
      </c>
      <c r="BB98" s="358" t="str" cm="1">
        <f t="array" ref="BB98">_xlfn.IFS(INDEX($B$24:$AM$43, MATCH(INDEX($A$3:$AM$22, MATCH(AY98, $L$3:$L$22, 0), 1), $A$24:$A$43), AZ$69)="H", UPPER(INDEX($A$3:$AM$22, MATCH(AY98, $L$3:$L$22, 0), 1)), INDEX($B$24:$AM$43, MATCH(INDEX($A$3:$AM$22, MATCH(AY98, $L$3:$L$22, 0), 1), $A$24:$A$43), AZ$69)="A", LOWER(INDEX($A$3:$AM$22, MATCH(AY98, $L$3:$L$22, 0), 1)), INDEX($B$24:$AM$43, MATCH(INDEX($A$3:$AM$22, MATCH(AY98, $L$3:$L$22, 0), 1), $A$24:$A$43), AZ$69)="BLANK", "BLANK,")</f>
        <v>TOT</v>
      </c>
      <c r="BC98" s="361"/>
      <c r="BD98" s="256" t="str" cm="1">
        <f t="array" ref="BD98">_xlfn.IFS(INDEX($B$24:$AM$43,MATCH($A24,$A$24:$A$43,0),BE$69)="A",LOWER($A24),INDEX($B$24:$AM$43,MATCH($A24,$A$24:$A$43,0),BE$69)="H",UPPER($A24),INDEX($B$24:$AM$43,MATCH($A24,$A$24:$A$43,0),BE$69)="BLANK","BLANK")</f>
        <v>ARS</v>
      </c>
      <c r="BE98" s="266" cm="1">
        <f t="array" ref="BE98">IFERROR($L$93+POWER(INDEX($B$47:$AM$66, MATCH(UPPER(BD70), $A$47:$A$66,0 ), BE$69), $J$93)/$K$93, "BLANK")</f>
        <v>1.624385952321721</v>
      </c>
      <c r="BF98" s="267" cm="1">
        <f t="array" ref="BF98">IFERROR($L$93+POWER(INDEX($B$47:$AM$66, MATCH(UPPER(BG70), $A$47:$A$66, 0), BE$69), $J$93)/$K$93, "BLANK")</f>
        <v>1.0706136992143336</v>
      </c>
      <c r="BG98" s="358" t="str" cm="1">
        <f t="array" ref="BG98">_xlfn.IFS(INDEX($B$24:$AM$43, MATCH(INDEX($A$3:$AM$22, MATCH(BD98, $M$3:$M$22, 0), 1), $A$24:$A$43), BE$69)="H", UPPER(INDEX($A$3:$AM$22, MATCH(BD98, $M$3:$M$22, 0), 1)), INDEX($B$24:$AM$43, MATCH(INDEX($A$3:$AM$22, MATCH(BD98, $M$3:$M$22, 0), 1), $A$24:$A$43), BE$69)="A", LOWER(INDEX($A$3:$AM$22, MATCH(BD98, $M$3:$M$22, 0), 1)), INDEX($B$24:$AM$43, MATCH(INDEX($A$3:$AM$22, MATCH(BD98, $M$3:$M$22, 0), 1), $A$24:$A$43), BE$69)="BLANK", "BLANK,")</f>
        <v>bur</v>
      </c>
      <c r="BH98" s="361"/>
      <c r="BI98" s="256" t="str" cm="1">
        <f t="array" ref="BI98">_xlfn.IFS(INDEX($B$24:$AM$43,MATCH($A24,$A$24:$A$43,0),BJ$69)="A",LOWER($A24),INDEX($B$24:$AM$43,MATCH($A24,$A$24:$A$43,0),BJ$69)="H",UPPER($A24),INDEX($B$24:$AM$43,MATCH($A24,$A$24:$A$43,0),BJ$69)="BLANK","BLANK")</f>
        <v>ARS</v>
      </c>
      <c r="BJ98" s="266" cm="1">
        <f t="array" ref="BJ98">IFERROR($L$93+POWER(INDEX($B$47:$AM$66, MATCH(UPPER(BI70), $A$47:$A$66,0 ), BJ$69), $J$93)/$K$93, "BLANK")</f>
        <v>0.94742212174163831</v>
      </c>
      <c r="BK98" s="267" cm="1">
        <f t="array" ref="BK98">IFERROR($L$93+POWER(INDEX($B$47:$AM$66, MATCH(UPPER(BL70), $A$47:$A$66, 0), BJ$69), $J$93)/$K$93, "BLANK")</f>
        <v>2.6213978720501223</v>
      </c>
      <c r="BL98" s="358" t="str" cm="1">
        <f t="array" ref="BL98">_xlfn.IFS(INDEX($B$24:$AM$43, MATCH(INDEX($A$3:$AM$22, MATCH(BI98, $N$3:$N$22, 0), 1), $A$24:$A$43), BJ$69)="H", UPPER(INDEX($A$3:$AM$22, MATCH(BI98, $N$3:$N$22, 0), 1)), INDEX($B$24:$AM$43, MATCH(INDEX($A$3:$AM$22, MATCH(BI98, $N$3:$N$22, 0), 1), $A$24:$A$43), BJ$69)="A", LOWER(INDEX($A$3:$AM$22, MATCH(BI98, $N$3:$N$22, 0), 1)), INDEX($B$24:$AM$43, MATCH(INDEX($A$3:$AM$22, MATCH(BI98, $N$3:$N$22, 0), 1), $A$24:$A$43), BJ$69)="BLANK", "BLANK,")</f>
        <v>sou</v>
      </c>
      <c r="BM98" s="361"/>
      <c r="BN98" s="256" t="str" cm="1">
        <f t="array" ref="BN98">_xlfn.IFS(INDEX($B$24:$AM$43,MATCH($A24,$A$24:$A$43,0),BO$69)="A",LOWER($A24),INDEX($B$24:$AM$43,MATCH($A24,$A$24:$A$43,0),BO$69)="H",UPPER($A24),INDEX($B$24:$AM$43,MATCH($A24,$A$24:$A$43,0),BO$69)="BLANK","BLANK")</f>
        <v>ars</v>
      </c>
      <c r="BO98" s="266" cm="1">
        <f t="array" ref="BO98">IFERROR($L$93+POWER(INDEX($B$47:$AM$66, MATCH(UPPER(BN70), $A$47:$A$66,0 ), BO$69), $J$93)/$K$93, "BLANK")</f>
        <v>0.90332789065579422</v>
      </c>
      <c r="BP98" s="267" cm="1">
        <f t="array" ref="BP98">IFERROR($L$93+POWER(INDEX($B$47:$AM$66, MATCH(UPPER(BQ70), $A$47:$A$66, 0), BO$69), $J$93)/$K$93, "BLANK")</f>
        <v>1.4476626995960404</v>
      </c>
      <c r="BQ98" s="358" t="str" cm="1">
        <f t="array" ref="BQ98">_xlfn.IFS(INDEX($B$24:$AM$43, MATCH(INDEX($A$3:$AM$22, MATCH(BN98, $O$3:$O$22, 0), 1), $A$24:$A$43), BO$69)="H", UPPER(INDEX($A$3:$AM$22, MATCH(BN98, $O$3:$O$22, 0), 1)), INDEX($B$24:$AM$43, MATCH(INDEX($A$3:$AM$22, MATCH(BN98, $O$3:$O$22, 0), 1), $A$24:$A$43), BO$69)="A", LOWER(INDEX($A$3:$AM$22, MATCH(BN98, $O$3:$O$22, 0), 1)), INDEX($B$24:$AM$43, MATCH(INDEX($A$3:$AM$22, MATCH(BN98, $O$3:$O$22, 0), 1), $A$24:$A$43), BO$69)="BLANK", "BLANK,")</f>
        <v>EVE</v>
      </c>
      <c r="BR98" s="361"/>
      <c r="BS98" s="256" t="str" cm="1">
        <f t="array" ref="BS98">_xlfn.IFS(INDEX($B$24:$AM$43,MATCH($A24,$A$24:$A$43,0),BT$69)="A",LOWER($A24),INDEX($B$24:$AM$43,MATCH($A24,$A$24:$A$43,0),BT$69)="H",UPPER($A24),INDEX($B$24:$AM$43,MATCH($A24,$A$24:$A$43,0),BT$69)="BLANK","BLANK")</f>
        <v>ARS</v>
      </c>
      <c r="BT98" s="266" cm="1">
        <f t="array" ref="BT98">IFERROR($L$93+POWER(INDEX($B$47:$AM$66, MATCH(UPPER(BS70), $A$47:$A$66,0 ), BT$69), $J$93)/$K$93, "BLANK")</f>
        <v>1.8298391232415783</v>
      </c>
      <c r="BU98" s="267" cm="1">
        <f t="array" ref="BU98">IFERROR($L$93+POWER(INDEX($B$47:$AM$66, MATCH(UPPER(BV70), $A$47:$A$66, 0), BT$69), $J$93)/$K$93, "BLANK")</f>
        <v>2.3979419924388008</v>
      </c>
      <c r="BV98" s="358" t="str" cm="1">
        <f t="array" ref="BV98">_xlfn.IFS(INDEX($B$24:$AM$43, MATCH(INDEX($A$3:$AM$22, MATCH(BS98, $P$3:$P$22, 0), 1), $A$24:$A$43), BT$69)="H", UPPER(INDEX($A$3:$AM$22, MATCH(BS98, $P$3:$P$22, 0), 1)), INDEX($B$24:$AM$43, MATCH(INDEX($A$3:$AM$22, MATCH(BS98, $P$3:$P$22, 0), 1), $A$24:$A$43), BT$69)="A", LOWER(INDEX($A$3:$AM$22, MATCH(BS98, $P$3:$P$22, 0), 1)), INDEX($B$24:$AM$43, MATCH(INDEX($A$3:$AM$22, MATCH(BS98, $P$3:$P$22, 0), 1), $A$24:$A$43), BT$69)="BLANK", "BLANK,")</f>
        <v>che</v>
      </c>
      <c r="BW98" s="361"/>
      <c r="BX98" s="256" t="str" cm="1">
        <f t="array" ref="BX98">_xlfn.IFS(INDEX($B$24:$AM$43,MATCH($A24,$A$24:$A$43,0),BY$69)="A",LOWER($A24),INDEX($B$24:$AM$43,MATCH($A24,$A$24:$A$43,0),BY$69)="H",UPPER($A24),INDEX($B$24:$AM$43,MATCH($A24,$A$24:$A$43,0),BY$69)="BLANK","BLANK")</f>
        <v>ars</v>
      </c>
      <c r="BY98" s="266" cm="1">
        <f t="array" ref="BY98">IFERROR($L$93+POWER(INDEX($B$47:$AM$66, MATCH(UPPER(BX70), $A$47:$A$66,0 ), BY$69), $J$93)/$K$93, "BLANK")</f>
        <v>0.94462293995481694</v>
      </c>
      <c r="BZ98" s="267" cm="1">
        <f t="array" ref="BZ98">IFERROR($L$93+POWER(INDEX($B$47:$AM$66, MATCH(UPPER(CA70), $A$47:$A$66, 0), BY$69), $J$93)/$K$93, "BLANK")</f>
        <v>0.88518386892609224</v>
      </c>
      <c r="CA98" s="358" t="str" cm="1">
        <f t="array" ref="CA98">_xlfn.IFS(INDEX($B$24:$AM$43, MATCH(INDEX($A$3:$AM$22, MATCH(BX98, $Q$3:$Q$22, 0), 1), $A$24:$A$43), BY$69)="H", UPPER(INDEX($A$3:$AM$22, MATCH(BX98, $Q$3:$Q$22, 0), 1)), INDEX($B$24:$AM$43, MATCH(INDEX($A$3:$AM$22, MATCH(BX98, $Q$3:$Q$22, 0), 1), $A$24:$A$43), BY$69)="A", LOWER(INDEX($A$3:$AM$22, MATCH(BX98, $Q$3:$Q$22, 0), 1)), INDEX($B$24:$AM$43, MATCH(INDEX($A$3:$AM$22, MATCH(BX98, $Q$3:$Q$22, 0), 1), $A$24:$A$43), BY$69)="BLANK", "BLANK,")</f>
        <v>BHA</v>
      </c>
      <c r="CB98" s="361"/>
      <c r="CC98" s="256" t="str" cm="1">
        <f t="array" ref="CC98">_xlfn.IFS(INDEX($B$24:$AM$43,MATCH($A24,$A$24:$A$43,0),CD$69)="A",LOWER($A24),INDEX($B$24:$AM$43,MATCH($A24,$A$24:$A$43,0),CD$69)="H",UPPER($A24),INDEX($B$24:$AM$43,MATCH($A24,$A$24:$A$43,0),CD$69)="BLANK","BLANK")</f>
        <v>ars</v>
      </c>
      <c r="CD98" s="266" cm="1">
        <f t="array" ref="CD98">IFERROR($L$93+POWER(INDEX($B$47:$AM$66, MATCH(UPPER(CC70), $A$47:$A$66,0 ), CD$69), $J$93)/$K$93, "BLANK")</f>
        <v>1.4301650143263342</v>
      </c>
      <c r="CE98" s="267" cm="1">
        <f t="array" ref="CE98">IFERROR($L$93+POWER(INDEX($B$47:$AM$66, MATCH(UPPER(CF70), $A$47:$A$66, 0), CD$69), $J$93)/$K$93, "BLANK")</f>
        <v>0.44420692805785944</v>
      </c>
      <c r="CF98" s="358" t="str" cm="1">
        <f t="array" ref="CF98">_xlfn.IFS(INDEX($B$24:$AM$43, MATCH(INDEX($A$3:$AM$22, MATCH(CC98, $R$3:$R$22, 0), 1), $A$24:$A$43), CD$69)="H", UPPER(INDEX($A$3:$AM$22, MATCH(CC98, $R$3:$R$22, 0), 1)), INDEX($B$24:$AM$43, MATCH(INDEX($A$3:$AM$22, MATCH(CC98, $R$3:$R$22, 0), 1), $A$24:$A$43), CD$69)="A", LOWER(INDEX($A$3:$AM$22, MATCH(CC98, $R$3:$R$22, 0), 1)), INDEX($B$24:$AM$43, MATCH(INDEX($A$3:$AM$22, MATCH(CC98, $R$3:$R$22, 0), 1), $A$24:$A$43), CD$69)="BLANK", "BLANK,")</f>
        <v>WBA</v>
      </c>
      <c r="CG98" s="361"/>
      <c r="CH98" s="256" t="str" cm="1">
        <f t="array" ref="CH98">_xlfn.IFS(INDEX($B$24:$AM$43,MATCH($A24,$A$24:$A$43,0),CI$69)="A",LOWER($A24),INDEX($B$24:$AM$43,MATCH($A24,$A$24:$A$43,0),CI$69)="H",UPPER($A24),INDEX($B$24:$AM$43,MATCH($A24,$A$24:$A$43,0),CI$69)="BLANK","BLANK")</f>
        <v>ARS</v>
      </c>
      <c r="CI98" s="266" cm="1">
        <f t="array" ref="CI98">IFERROR($L$93+POWER(INDEX($B$47:$AM$66, MATCH(UPPER(CH70), $A$47:$A$66,0 ), CI$69), $J$93)/$K$93, "BLANK")</f>
        <v>2.3260009793432395</v>
      </c>
      <c r="CJ98" s="267" cm="1">
        <f t="array" ref="CJ98">IFERROR($L$93+POWER(INDEX($B$47:$AM$66, MATCH(UPPER(CK70), $A$47:$A$66, 0), CI$69), $J$93)/$K$93, "BLANK")</f>
        <v>0.95557806727591443</v>
      </c>
      <c r="CK98" s="358" t="str" cm="1">
        <f t="array" ref="CK98">_xlfn.IFS(INDEX($B$24:$AM$43, MATCH(INDEX($A$3:$AM$22, MATCH(CH98, $S$3:$S$22, 0), 1), $A$24:$A$43), CI$69)="H", UPPER(INDEX($A$3:$AM$22, MATCH(CH98, $S$3:$S$22, 0), 1)), INDEX($B$24:$AM$43, MATCH(INDEX($A$3:$AM$22, MATCH(CH98, $S$3:$S$22, 0), 1), $A$24:$A$43), CI$69)="A", LOWER(INDEX($A$3:$AM$22, MATCH(CH98, $S$3:$S$22, 0), 1)), INDEX($B$24:$AM$43, MATCH(INDEX($A$3:$AM$22, MATCH(CH98, $S$3:$S$22, 0), 1), $A$24:$A$43), CI$69)="BLANK", "BLANK,")</f>
        <v>cry</v>
      </c>
      <c r="CL98" s="361"/>
      <c r="CM98" s="256" t="str" cm="1">
        <f t="array" ref="CM98">_xlfn.IFS(INDEX($B$24:$AM$43,MATCH($A24,$A$24:$A$43,0),CN$69)="A",LOWER($A24),INDEX($B$24:$AM$43,MATCH($A24,$A$24:$A$43,0),CN$69)="H",UPPER($A24),INDEX($B$24:$AM$43,MATCH($A24,$A$24:$A$43,0),CN$69)="BLANK","BLANK")</f>
        <v>ARS</v>
      </c>
      <c r="CN98" s="266" cm="1">
        <f t="array" ref="CN98">IFERROR($L$93+POWER(INDEX($B$47:$AM$66, MATCH(UPPER(CM70), $A$47:$A$66,0 ), CN$69), $J$93)/$K$93, "BLANK")</f>
        <v>1.927684593538838</v>
      </c>
      <c r="CO98" s="267" cm="1">
        <f t="array" ref="CO98">IFERROR($L$93+POWER(INDEX($B$47:$AM$66, MATCH(UPPER(CP70), $A$47:$A$66, 0), CN$69), $J$93)/$K$93, "BLANK")</f>
        <v>1.4627018956119586</v>
      </c>
      <c r="CP98" s="358" t="str" cm="1">
        <f t="array" ref="CP98">_xlfn.IFS(INDEX($B$24:$AM$43, MATCH(INDEX($A$3:$AM$22, MATCH(CM98, $T$3:$T$22, 0), 1), $A$24:$A$43), CN$69)="H", UPPER(INDEX($A$3:$AM$22, MATCH(CM98, $T$3:$T$22, 0), 1)), INDEX($B$24:$AM$43, MATCH(INDEX($A$3:$AM$22, MATCH(CM98, $T$3:$T$22, 0), 1), $A$24:$A$43), CN$69)="A", LOWER(INDEX($A$3:$AM$22, MATCH(CM98, $T$3:$T$22, 0), 1)), INDEX($B$24:$AM$43, MATCH(INDEX($A$3:$AM$22, MATCH(CM98, $T$3:$T$22, 0), 1), $A$24:$A$43), CN$69)="BLANK", "BLANK,")</f>
        <v>new</v>
      </c>
      <c r="CQ98" s="361"/>
      <c r="CR98" s="256" t="str" cm="1">
        <f t="array" ref="CR98">_xlfn.IFS(INDEX($B$24:$AM$43,MATCH($A24,$A$24:$A$43,0),CS$69)="A",LOWER($A24),INDEX($B$24:$AM$43,MATCH($A24,$A$24:$A$43,0),CS$69)="H",UPPER($A24),INDEX($B$24:$AM$43,MATCH($A24,$A$24:$A$43,0),CS$69)="BLANK","BLANK")</f>
        <v>ars</v>
      </c>
      <c r="CS98" s="266" cm="1">
        <f t="array" ref="CS98">IFERROR($L$93+POWER(INDEX($B$47:$AM$66, MATCH(UPPER(CR70), $A$47:$A$66,0 ), CS$69), $J$93)/$K$93, "BLANK")</f>
        <v>0.94462293995481694</v>
      </c>
      <c r="CT98" s="267" cm="1">
        <f t="array" ref="CT98">IFERROR($L$93+POWER(INDEX($B$47:$AM$66, MATCH(UPPER(CU70), $A$47:$A$66, 0), CS$69), $J$93)/$K$93, "BLANK")</f>
        <v>1.1568543545441039</v>
      </c>
      <c r="CU98" s="358" t="str" cm="1">
        <f t="array" ref="CU98">_xlfn.IFS(INDEX($B$24:$AM$43, MATCH(INDEX($A$3:$AM$22, MATCH(CR98, $U$3:$U$22, 0), 1), $A$24:$A$43), CS$69)="H", UPPER(INDEX($A$3:$AM$22, MATCH(CR98, $U$3:$U$22, 0), 1)), INDEX($B$24:$AM$43, MATCH(INDEX($A$3:$AM$22, MATCH(CR98, $U$3:$U$22, 0), 1), $A$24:$A$43), CS$69)="A", LOWER(INDEX($A$3:$AM$22, MATCH(CR98, $U$3:$U$22, 0), 1)), INDEX($B$24:$AM$43, MATCH(INDEX($A$3:$AM$22, MATCH(CR98, $U$3:$U$22, 0), 1), $A$24:$A$43), CS$69)="BLANK", "BLANK,")</f>
        <v>SOU</v>
      </c>
      <c r="CV98" s="361"/>
      <c r="CW98" s="256" t="str" cm="1">
        <f t="array" ref="CW98">_xlfn.IFS(INDEX($B$24:$AM$43,MATCH($A24,$A$24:$A$43,0),CX$69)="A",LOWER($A24),INDEX($B$24:$AM$43,MATCH($A24,$A$24:$A$43,0),CX$69)="H",UPPER($A24),INDEX($B$24:$AM$43,MATCH($A24,$A$24:$A$43,0),CX$69)="BLANK","BLANK")</f>
        <v>ARS</v>
      </c>
      <c r="CX98" s="266" cm="1">
        <f t="array" ref="CX98">IFERROR($L$93+POWER(INDEX($B$47:$AM$66, MATCH(UPPER(CW70), $A$47:$A$66,0 ), CX$69), $J$93)/$K$93, "BLANK")</f>
        <v>0.71045591342246184</v>
      </c>
      <c r="CY98" s="267" cm="1">
        <f t="array" ref="CY98">IFERROR($L$93+POWER(INDEX($B$47:$AM$66, MATCH(UPPER(CZ70), $A$47:$A$66, 0), CX$69), $J$93)/$K$93, "BLANK")</f>
        <v>2.1694708344110913</v>
      </c>
      <c r="CZ98" s="358" t="str" cm="1">
        <f t="array" ref="CZ98">_xlfn.IFS(INDEX($B$24:$AM$43, MATCH(INDEX($A$3:$AM$22, MATCH(CW98, $V$3:$V$22, 0), 1), $A$24:$A$43), CX$69)="H", UPPER(INDEX($A$3:$AM$22, MATCH(CW98, $V$3:$V$22, 0), 1)), INDEX($B$24:$AM$43, MATCH(INDEX($A$3:$AM$22, MATCH(CW98, $V$3:$V$22, 0), 1), $A$24:$A$43), CX$69)="A", LOWER(INDEX($A$3:$AM$22, MATCH(CW98, $V$3:$V$22, 0), 1)), INDEX($B$24:$AM$43, MATCH(INDEX($A$3:$AM$22, MATCH(CW98, $V$3:$V$22, 0), 1), $A$24:$A$43), CX$69)="BLANK", "BLANK,")</f>
        <v>mun</v>
      </c>
      <c r="DA98" s="361"/>
      <c r="DB98" s="256" t="str" cm="1">
        <f t="array" ref="DB98">_xlfn.IFS(INDEX($B$24:$AM$43,MATCH($A24,$A$24:$A$43,0),DC$69)="A",LOWER($A24),INDEX($B$24:$AM$43,MATCH($A24,$A$24:$A$43,0),DC$69)="H",UPPER($A24),INDEX($B$24:$AM$43,MATCH($A24,$A$24:$A$43,0),DC$69)="BLANK","BLANK")</f>
        <v>ars</v>
      </c>
      <c r="DC98" s="266" cm="1">
        <f t="array" ref="DC98">IFERROR($L$93+POWER(INDEX($B$47:$AM$66, MATCH(UPPER(DB70), $A$47:$A$66,0 ), DC$69), $J$93)/$K$93, "BLANK")</f>
        <v>0.35726899409930646</v>
      </c>
      <c r="DD98" s="267" cm="1">
        <f t="array" ref="DD98">IFERROR($L$93+POWER(INDEX($B$47:$AM$66, MATCH(UPPER(DE70), $A$47:$A$66, 0), DC$69), $J$93)/$K$93, "BLANK")</f>
        <v>1.3675917304484588</v>
      </c>
      <c r="DE98" s="358" t="str" cm="1">
        <f t="array" ref="DE98">_xlfn.IFS(INDEX($B$24:$AM$43, MATCH(INDEX($A$3:$AM$22, MATCH(DB98, $W$3:$W$22, 0), 1), $A$24:$A$43), DC$69)="H", UPPER(INDEX($A$3:$AM$22, MATCH(DB98, $W$3:$W$22, 0), 1)), INDEX($B$24:$AM$43, MATCH(INDEX($A$3:$AM$22, MATCH(DB98, $W$3:$W$22, 0), 1), $A$24:$A$43), DC$69)="A", LOWER(INDEX($A$3:$AM$22, MATCH(DB98, $W$3:$W$22, 0), 1)), INDEX($B$24:$AM$43, MATCH(INDEX($A$3:$AM$22, MATCH(DB98, $W$3:$W$22, 0), 1), $A$24:$A$43), DC$69)="BLANK", "BLANK,")</f>
        <v>WOL</v>
      </c>
      <c r="DF98" s="361"/>
      <c r="DG98" s="256" t="str" cm="1">
        <f t="array" ref="DG98">_xlfn.IFS(INDEX($B$24:$AM$43,MATCH($A24,$A$24:$A$43,0),DH$69)="A",LOWER($A24),INDEX($B$24:$AM$43,MATCH($A24,$A$24:$A$43,0),DH$69)="H",UPPER($A24),INDEX($B$24:$AM$43,MATCH($A24,$A$24:$A$43,0),DH$69)="BLANK","BLANK")</f>
        <v>ars</v>
      </c>
      <c r="DH98" s="266" cm="1">
        <f t="array" ref="DH98">IFERROR($L$93+POWER(INDEX($B$47:$AM$66, MATCH(UPPER(DG70), $A$47:$A$66,0 ), DH$69), $J$93)/$K$93, "BLANK")</f>
        <v>0.97546677606411647</v>
      </c>
      <c r="DI98" s="267" cm="1">
        <f t="array" ref="DI98">IFERROR($L$93+POWER(INDEX($B$47:$AM$66, MATCH(UPPER(DJ70), $A$47:$A$66, 0), DH$69), $J$93)/$K$93, "BLANK")</f>
        <v>0.99326865101246486</v>
      </c>
      <c r="DJ98" s="358" t="str" cm="1">
        <f t="array" ref="DJ98">_xlfn.IFS(INDEX($B$24:$AM$43, MATCH(INDEX($A$3:$AM$22, MATCH(DG98, $X$3:$X$22, 0), 1), $A$24:$A$43), DH$69)="H", UPPER(INDEX($A$3:$AM$22, MATCH(DG98, $X$3:$X$22, 0), 1)), INDEX($B$24:$AM$43, MATCH(INDEX($A$3:$AM$22, MATCH(DG98, $X$3:$X$22, 0), 1), $A$24:$A$43), DH$69)="A", LOWER(INDEX($A$3:$AM$22, MATCH(DG98, $X$3:$X$22, 0), 1)), INDEX($B$24:$AM$43, MATCH(INDEX($A$3:$AM$22, MATCH(DG98, $X$3:$X$22, 0), 1), $A$24:$A$43), DH$69)="BLANK", "BLANK,")</f>
        <v>AVL</v>
      </c>
      <c r="DK98" s="361"/>
      <c r="DL98" s="256" t="str" cm="1">
        <f t="array" ref="DL98">_xlfn.IFS(INDEX($B$24:$AM$43,MATCH($A24,$A$24:$A$43,0),DM$69)="A",LOWER($A24),INDEX($B$24:$AM$43,MATCH($A24,$A$24:$A$43,0),DM$69)="H",UPPER($A24),INDEX($B$24:$AM$43,MATCH($A24,$A$24:$A$43,0),DM$69)="BLANK","BLANK")</f>
        <v>ARS</v>
      </c>
      <c r="DM98" s="266" cm="1">
        <f t="array" ref="DM98">IFERROR($L$93+POWER(INDEX($B$47:$AM$66, MATCH(UPPER(DL70), $A$47:$A$66,0 ), DM$69), $J$93)/$K$93, "BLANK")</f>
        <v>2.8255990043810071</v>
      </c>
      <c r="DN98" s="267" cm="1">
        <f t="array" ref="DN98">IFERROR($L$93+POWER(INDEX($B$47:$AM$66, MATCH(UPPER(DO70), $A$47:$A$66, 0), DM$69), $J$93)/$K$93, "BLANK")</f>
        <v>0.95557806727591443</v>
      </c>
      <c r="DO98" s="358" t="str" cm="1">
        <f t="array" ref="DO98">_xlfn.IFS(INDEX($B$24:$AM$43, MATCH(INDEX($A$3:$AM$22, MATCH(DL98, $Y$3:$Y$22, 0), 1), $A$24:$A$43), DM$69)="H", UPPER(INDEX($A$3:$AM$22, MATCH(DL98, $Y$3:$Y$22, 0), 1)), INDEX($B$24:$AM$43, MATCH(INDEX($A$3:$AM$22, MATCH(DL98, $Y$3:$Y$22, 0), 1), $A$24:$A$43), DM$69)="A", LOWER(INDEX($A$3:$AM$22, MATCH(DL98, $Y$3:$Y$22, 0), 1)), INDEX($B$24:$AM$43, MATCH(INDEX($A$3:$AM$22, MATCH(DL98, $Y$3:$Y$22, 0), 1), $A$24:$A$43), DM$69)="BLANK", "BLANK,")</f>
        <v>lee</v>
      </c>
      <c r="DP98" s="361"/>
      <c r="DQ98" s="256" t="str" cm="1">
        <f t="array" ref="DQ98">_xlfn.IFS(INDEX($B$24:$AM$43,MATCH($A24,$A$24:$A$43,0),DR$69)="A",LOWER($A24),INDEX($B$24:$AM$43,MATCH($A24,$A$24:$A$43,0),DR$69)="H",UPPER($A24),INDEX($B$24:$AM$43,MATCH($A24,$A$24:$A$43,0),DR$69)="BLANK","BLANK")</f>
        <v>ARS</v>
      </c>
      <c r="DR98" s="266" cm="1">
        <f t="array" ref="DR98">IFERROR($L$93+POWER(INDEX($B$47:$AM$66, MATCH(UPPER(DQ70), $A$47:$A$66,0 ), DR$69), $J$93)/$K$93, "BLANK")</f>
        <v>0.62551709444000347</v>
      </c>
      <c r="DS98" s="267" cm="1">
        <f t="array" ref="DS98">IFERROR($L$93+POWER(INDEX($B$47:$AM$66, MATCH(UPPER(DT70), $A$47:$A$66, 0), DR$69), $J$93)/$K$93, "BLANK")</f>
        <v>4.1158313833000566</v>
      </c>
      <c r="DT98" s="358" t="str" cm="1">
        <f t="array" ref="DT98">_xlfn.IFS(INDEX($B$24:$AM$43, MATCH(INDEX($A$3:$AM$22, MATCH(DQ98, $Z$3:$Z$22, 0), 1), $A$24:$A$43), DR$69)="H", UPPER(INDEX($A$3:$AM$22, MATCH(DQ98, $Z$3:$Z$22, 0), 1)), INDEX($B$24:$AM$43, MATCH(INDEX($A$3:$AM$22, MATCH(DQ98, $Z$3:$Z$22, 0), 1), $A$24:$A$43), DR$69)="A", LOWER(INDEX($A$3:$AM$22, MATCH(DQ98, $Z$3:$Z$22, 0), 1)), INDEX($B$24:$AM$43, MATCH(INDEX($A$3:$AM$22, MATCH(DQ98, $Z$3:$Z$22, 0), 1), $A$24:$A$43), DR$69)="BLANK", "BLANK,")</f>
        <v>mci</v>
      </c>
      <c r="DU98" s="361"/>
      <c r="DV98" s="256" t="str" cm="1">
        <f t="array" ref="DV98">_xlfn.IFS(INDEX($B$24:$AM$43,MATCH($A24,$A$24:$A$43,0),DW$69)="A",LOWER($A24),INDEX($B$24:$AM$43,MATCH($A24,$A$24:$A$43,0),DW$69)="H",UPPER($A24),INDEX($B$24:$AM$43,MATCH($A24,$A$24:$A$43,0),DW$69)="BLANK","BLANK")</f>
        <v>ars</v>
      </c>
      <c r="DW98" s="266" cm="1">
        <f t="array" ref="DW98">IFERROR($L$93+POWER(INDEX($B$47:$AM$66, MATCH(UPPER(DV70), $A$47:$A$66,0 ), DW$69), $J$93)/$K$93, "BLANK")</f>
        <v>0.84712477772755523</v>
      </c>
      <c r="DX98" s="267" cm="1">
        <f t="array" ref="DX98">IFERROR($L$93+POWER(INDEX($B$47:$AM$66, MATCH(UPPER(DY70), $A$47:$A$66, 0), DW$69), $J$93)/$K$93, "BLANK")</f>
        <v>1.453836273623176</v>
      </c>
      <c r="DY98" s="358" t="str" cm="1">
        <f t="array" ref="DY98">_xlfn.IFS(INDEX($B$24:$AM$43, MATCH(INDEX($A$3:$AM$22, MATCH(DV98, $AA$3:$AA$22, 0), 1), $A$24:$A$43), DW$69)="H", UPPER(INDEX($A$3:$AM$22, MATCH(DV98, $AA$3:$AA$22, 0), 1)), INDEX($B$24:$AM$43, MATCH(INDEX($A$3:$AM$22, MATCH(DV98, $AA$3:$AA$22, 0), 1), $A$24:$A$43), DW$69)="A", LOWER(INDEX($A$3:$AM$22, MATCH(DV98, $AA$3:$AA$22, 0), 1)), INDEX($B$24:$AM$43, MATCH(INDEX($A$3:$AM$22, MATCH(DV98, $AA$3:$AA$22, 0), 1), $A$24:$A$43), DW$69)="BLANK", "BLANK,")</f>
        <v>LEI</v>
      </c>
      <c r="DZ98" s="361"/>
      <c r="EA98" s="256" t="str" cm="1">
        <f t="array" ref="EA98">_xlfn.IFS(INDEX($B$24:$AM$43,MATCH($A24,$A$24:$A$43,0),EB$69)="A",LOWER($A24),INDEX($B$24:$AM$43,MATCH($A24,$A$24:$A$43,0),EB$69)="H",UPPER($A24),INDEX($B$24:$AM$43,MATCH($A24,$A$24:$A$43,0),EB$69)="BLANK","BLANK")</f>
        <v>ars</v>
      </c>
      <c r="EB98" s="266" cm="1">
        <f t="array" ref="EB98">IFERROR($L$93+POWER(INDEX($B$47:$AM$66, MATCH(UPPER(EA70), $A$47:$A$66,0 ), EB$69), $J$93)/$K$93, "BLANK")</f>
        <v>1.4134904019571815</v>
      </c>
      <c r="EC98" s="267" cm="1">
        <f t="array" ref="EC98">IFERROR($L$93+POWER(INDEX($B$47:$AM$66, MATCH(UPPER(ED70), $A$47:$A$66, 0), EB$69), $J$93)/$K$93, "BLANK")</f>
        <v>1.5067636031566469</v>
      </c>
      <c r="ED98" s="358" t="str" cm="1">
        <f t="array" ref="ED98">_xlfn.IFS(INDEX($B$24:$AM$43, MATCH(INDEX($A$3:$AM$22, MATCH(EA98, $AB$3:$AB$22, 0), 1), $A$24:$A$43), EB$69)="H", UPPER(INDEX($A$3:$AM$22, MATCH(EA98, $AB$3:$AB$22, 0), 1)), INDEX($B$24:$AM$43, MATCH(INDEX($A$3:$AM$22, MATCH(EA98, $AB$3:$AB$22, 0), 1), $A$24:$A$43), EB$69)="A", LOWER(INDEX($A$3:$AM$22, MATCH(EA98, $AB$3:$AB$22, 0), 1)), INDEX($B$24:$AM$43, MATCH(INDEX($A$3:$AM$22, MATCH(EA98, $AB$3:$AB$22, 0), 1), $A$24:$A$43), EB$69)="BLANK", "BLANK,")</f>
        <v>BUR</v>
      </c>
      <c r="EE98" s="361"/>
      <c r="EF98" s="256" t="str" cm="1">
        <f t="array" ref="EF98">_xlfn.IFS(INDEX($B$24:$AM$43,MATCH($A24,$A$24:$A$43,0),EG$69)="A",LOWER($A24),INDEX($B$24:$AM$43,MATCH($A24,$A$24:$A$43,0),EG$69)="H",UPPER($A24),INDEX($B$24:$AM$43,MATCH($A24,$A$24:$A$43,0),EG$69)="BLANK","BLANK")</f>
        <v>ARS</v>
      </c>
      <c r="EG98" s="266" cm="1">
        <f t="array" ref="EG98">IFERROR($L$93+POWER(INDEX($B$47:$AM$66, MATCH(UPPER(EF70), $A$47:$A$66,0 ), EG$69), $J$93)/$K$93, "BLANK")</f>
        <v>1.3601737937277538</v>
      </c>
      <c r="EH98" s="267" cm="1">
        <f t="array" ref="EH98">IFERROR($L$93+POWER(INDEX($B$47:$AM$66, MATCH(UPPER(EI70), $A$47:$A$66, 0), EG$69), $J$93)/$K$93, "BLANK")</f>
        <v>1.9412603192730657</v>
      </c>
      <c r="EI98" s="358" t="str" cm="1">
        <f t="array" ref="EI98">_xlfn.IFS(INDEX($B$24:$AM$43, MATCH(INDEX($A$3:$AM$22, MATCH(EF98, $AC$3:$AC$22, 0), 1), $A$24:$A$43), EG$69)="H", UPPER(INDEX($A$3:$AM$22, MATCH(EF98, $AC$3:$AC$22, 0), 1)), INDEX($B$24:$AM$43, MATCH(INDEX($A$3:$AM$22, MATCH(EF98, $AC$3:$AC$22, 0), 1), $A$24:$A$43), EG$69)="A", LOWER(INDEX($A$3:$AM$22, MATCH(EF98, $AC$3:$AC$22, 0), 1)), INDEX($B$24:$AM$43, MATCH(INDEX($A$3:$AM$22, MATCH(EF98, $AC$3:$AC$22, 0), 1), $A$24:$A$43), EG$69)="BLANK", "BLANK,")</f>
        <v>tot</v>
      </c>
      <c r="EJ98" s="361"/>
      <c r="EK98" s="256" t="str" cm="1">
        <f t="array" ref="EK98">_xlfn.IFS(INDEX($B$24:$AM$43,MATCH($A24,$A$24:$A$43,0),EL$69)="A",LOWER($A24),INDEX($B$24:$AM$43,MATCH($A24,$A$24:$A$43,0),EL$69)="H",UPPER($A24),INDEX($B$24:$AM$43,MATCH($A24,$A$24:$A$43,0),EL$69)="BLANK","BLANK")</f>
        <v>ars</v>
      </c>
      <c r="EL98" s="266" cm="1">
        <f t="array" ref="EL98">IFERROR($L$93+POWER(INDEX($B$47:$AM$66, MATCH(UPPER(EK70), $A$47:$A$66,0 ), EL$69), $J$93)/$K$93, "BLANK")</f>
        <v>1.362488955393913</v>
      </c>
      <c r="EM98" s="267" cm="1">
        <f t="array" ref="EM98">IFERROR($L$93+POWER(INDEX($B$47:$AM$66, MATCH(UPPER(EN70), $A$47:$A$66, 0), EL$69), $J$93)/$K$93, "BLANK")</f>
        <v>1.3100254920790602</v>
      </c>
      <c r="EN98" s="358" t="str" cm="1">
        <f t="array" ref="EN98">_xlfn.IFS(INDEX($B$24:$AM$43, MATCH(INDEX($A$3:$AM$22, MATCH(EK98, $AD$3:$AD$22, 0), 1), $A$24:$A$43), EL$69)="H", UPPER(INDEX($A$3:$AM$22, MATCH(EK98, $AD$3:$AD$22, 0), 1)), INDEX($B$24:$AM$43, MATCH(INDEX($A$3:$AM$22, MATCH(EK98, $AD$3:$AD$22, 0), 1), $A$24:$A$43), EL$69)="A", LOWER(INDEX($A$3:$AM$22, MATCH(EK98, $AD$3:$AD$22, 0), 1)), INDEX($B$24:$AM$43, MATCH(INDEX($A$3:$AM$22, MATCH(EK98, $AD$3:$AD$22, 0), 1), $A$24:$A$43), EL$69)="BLANK", "BLANK,")</f>
        <v>WHU</v>
      </c>
      <c r="EO98" s="361"/>
      <c r="EP98" s="256" t="str" cm="1">
        <f t="array" ref="EP98">_xlfn.IFS(INDEX($B$24:$AM$43,MATCH($A24,$A$24:$A$43,0),EQ$69)="A",LOWER($A24),INDEX($B$24:$AM$43,MATCH($A24,$A$24:$A$43,0),EQ$69)="H",UPPER($A24),INDEX($B$24:$AM$43,MATCH($A24,$A$24:$A$43,0),EQ$69)="BLANK","BLANK")</f>
        <v>ARS</v>
      </c>
      <c r="EQ98" s="266" cm="1">
        <f t="array" ref="EQ98">IFERROR($L$93+POWER(INDEX($B$47:$AM$66, MATCH(UPPER(EP70), $A$47:$A$66,0 ), EQ$69), $J$93)/$K$93, "BLANK")</f>
        <v>1.1721525758090019</v>
      </c>
      <c r="ER98" s="267" cm="1">
        <f t="array" ref="ER98">IFERROR($L$93+POWER(INDEX($B$47:$AM$66, MATCH(UPPER(ES70), $A$47:$A$66, 0), EQ$69), $J$93)/$K$93, "BLANK")</f>
        <v>2.3457026596099322</v>
      </c>
      <c r="ES98" s="358" t="str" cm="1">
        <f t="array" ref="ES98">_xlfn.IFS(INDEX($B$24:$AM$43, MATCH(INDEX($A$3:$AM$22, MATCH(EP98, $AE$3:$AE$22, 0), 1), $A$24:$A$43), EQ$69)="H", UPPER(INDEX($A$3:$AM$22, MATCH(EP98, $AE$3:$AE$22, 0), 1)), INDEX($B$24:$AM$43, MATCH(INDEX($A$3:$AM$22, MATCH(EP98, $AE$3:$AE$22, 0), 1), $A$24:$A$43), EQ$69)="A", LOWER(INDEX($A$3:$AM$22, MATCH(EP98, $AE$3:$AE$22, 0), 1)), INDEX($B$24:$AM$43, MATCH(INDEX($A$3:$AM$22, MATCH(EP98, $AE$3:$AE$22, 0), 1), $A$24:$A$43), EQ$69)="BLANK", "BLANK,")</f>
        <v>liv</v>
      </c>
      <c r="ET98" s="361"/>
      <c r="EU98" s="256" t="str" cm="1">
        <f t="array" ref="EU98">_xlfn.IFS(INDEX($B$24:$AM$43,MATCH($A24,$A$24:$A$43,0),EV$69)="A",LOWER($A24),INDEX($B$24:$AM$43,MATCH($A24,$A$24:$A$43,0),EV$69)="H",UPPER($A24),INDEX($B$24:$AM$43,MATCH($A24,$A$24:$A$43,0),EV$69)="BLANK","BLANK")</f>
        <v>ars</v>
      </c>
      <c r="EV98" s="266" cm="1">
        <f t="array" ref="EV98">IFERROR($L$93+POWER(INDEX($B$47:$AM$66, MATCH(UPPER(EU70), $A$47:$A$66,0 ), EV$69), $J$93)/$K$93, "BLANK")</f>
        <v>0.65820689292439427</v>
      </c>
      <c r="EW98" s="267" cm="1">
        <f t="array" ref="EW98">IFERROR($L$93+POWER(INDEX($B$47:$AM$66, MATCH(UPPER(EX70), $A$47:$A$66, 0), EV$69), $J$93)/$K$93, "BLANK")</f>
        <v>0.98846766154082055</v>
      </c>
      <c r="EX98" s="358" t="str" cm="1">
        <f t="array" ref="EX98">_xlfn.IFS(INDEX($B$24:$AM$43, MATCH(INDEX($A$3:$AM$22, MATCH(EU98, $AF$3:$AF$22, 0), 1), $A$24:$A$43), EV$69)="H", UPPER(INDEX($A$3:$AM$22, MATCH(EU98, $AF$3:$AF$22, 0), 1)), INDEX($B$24:$AM$43, MATCH(INDEX($A$3:$AM$22, MATCH(EU98, $AF$3:$AF$22, 0), 1), $A$24:$A$43), EV$69)="A", LOWER(INDEX($A$3:$AM$22, MATCH(EU98, $AF$3:$AF$22, 0), 1)), INDEX($B$24:$AM$43, MATCH(INDEX($A$3:$AM$22, MATCH(EU98, $AF$3:$AF$22, 0), 1), $A$24:$A$43), EV$69)="BLANK", "BLANK,")</f>
        <v>SHU</v>
      </c>
      <c r="EY98" s="361"/>
      <c r="EZ98" s="256" t="str" cm="1">
        <f t="array" ref="EZ98">_xlfn.IFS(INDEX($B$24:$AM$43,MATCH($A24,$A$24:$A$43,0),FA$69)="A",LOWER($A24),INDEX($B$24:$AM$43,MATCH($A24,$A$24:$A$43,0),FA$69)="H",UPPER($A24),INDEX($B$24:$AM$43,MATCH($A24,$A$24:$A$43,0),FA$69)="BLANK","BLANK")</f>
        <v>ARS</v>
      </c>
      <c r="FA98" s="266" cm="1">
        <f t="array" ref="FA98">IFERROR($L$93+POWER(INDEX($B$47:$AM$66, MATCH(UPPER(EZ70), $A$47:$A$66,0 ), FA$69), $J$93)/$K$93, "BLANK")</f>
        <v>2.8255990043810071</v>
      </c>
      <c r="FB98" s="267" cm="1">
        <f t="array" ref="FB98">IFERROR($L$93+POWER(INDEX($B$47:$AM$66, MATCH(UPPER(FC70), $A$47:$A$66, 0), FA$69), $J$93)/$K$93, "BLANK")</f>
        <v>0.95557806727591443</v>
      </c>
      <c r="FC98" s="358" t="str" cm="1">
        <f t="array" ref="FC98">_xlfn.IFS(INDEX($B$24:$AM$43, MATCH(INDEX($A$3:$AM$22, MATCH(EZ98, $AG$3:$AG$22, 0), 1), $A$24:$A$43), FA$69)="H", UPPER(INDEX($A$3:$AM$22, MATCH(EZ98, $AG$3:$AG$22, 0), 1)), INDEX($B$24:$AM$43, MATCH(INDEX($A$3:$AM$22, MATCH(EZ98, $AG$3:$AG$22, 0), 1), $A$24:$A$43), FA$69)="A", LOWER(INDEX($A$3:$AM$22, MATCH(EZ98, $AG$3:$AG$22, 0), 1)), INDEX($B$24:$AM$43, MATCH(INDEX($A$3:$AM$22, MATCH(EZ98, $AG$3:$AG$22, 0), 1), $A$24:$A$43), FA$69)="BLANK", "BLANK,")</f>
        <v>ful</v>
      </c>
      <c r="FD98" s="361"/>
      <c r="FE98" s="256" t="str" cm="1">
        <f t="array" ref="FE98">_xlfn.IFS(INDEX($B$24:$AM$43,MATCH($A24,$A$24:$A$43,0),FF$69)="A",LOWER($A24),INDEX($B$24:$AM$43,MATCH($A24,$A$24:$A$43,0),FF$69)="H",UPPER($A24),INDEX($B$24:$AM$43,MATCH($A24,$A$24:$A$43,0),FF$69)="BLANK","BLANK")</f>
        <v>ARS</v>
      </c>
      <c r="FF98" s="266" cm="1">
        <f t="array" ref="FF98">IFERROR($L$93+POWER(INDEX($B$47:$AM$66, MATCH(UPPER(FE70), $A$47:$A$66,0 ), FF$69), $J$93)/$K$93, "BLANK")</f>
        <v>1.035843643785699</v>
      </c>
      <c r="FG98" s="267" cm="1">
        <f t="array" ref="FG98">IFERROR($L$93+POWER(INDEX($B$47:$AM$66, MATCH(UPPER(FH70), $A$47:$A$66, 0), FF$69), $J$93)/$K$93, "BLANK")</f>
        <v>1.6283034405016301</v>
      </c>
      <c r="FH98" s="358" t="str" cm="1">
        <f t="array" ref="FH98">_xlfn.IFS(INDEX($B$24:$AM$43, MATCH(INDEX($A$3:$AM$22, MATCH(FE98, $AH$3:$AH$22, 0), 1), $A$24:$A$43), FF$69)="H", UPPER(INDEX($A$3:$AM$22, MATCH(FE98, $AH$3:$AH$22, 0), 1)), INDEX($B$24:$AM$43, MATCH(INDEX($A$3:$AM$22, MATCH(FE98, $AH$3:$AH$22, 0), 1), $A$24:$A$43), FF$69)="A", LOWER(INDEX($A$3:$AM$22, MATCH(FE98, $AH$3:$AH$22, 0), 1)), INDEX($B$24:$AM$43, MATCH(INDEX($A$3:$AM$22, MATCH(FE98, $AH$3:$AH$22, 0), 1), $A$24:$A$43), FF$69)="BLANK", "BLANK,")</f>
        <v>eve</v>
      </c>
      <c r="FI98" s="361"/>
      <c r="FJ98" s="256" t="str" cm="1">
        <f t="array" ref="FJ98">_xlfn.IFS(INDEX($B$24:$AM$43,MATCH($A24,$A$24:$A$43,0),FK$69)="A",LOWER($A24),INDEX($B$24:$AM$43,MATCH($A24,$A$24:$A$43,0),FK$69)="H",UPPER($A24),INDEX($B$24:$AM$43,MATCH($A24,$A$24:$A$43,0),FK$69)="BLANK","BLANK")</f>
        <v>ars</v>
      </c>
      <c r="FK98" s="266" cm="1">
        <f t="array" ref="FK98">IFERROR($L$93+POWER(INDEX($B$47:$AM$66, MATCH(UPPER(FJ70), $A$47:$A$66,0 ), FK$69), $J$93)/$K$93, "BLANK")</f>
        <v>1.3197641724437936</v>
      </c>
      <c r="FL98" s="267" cm="1">
        <f t="array" ref="FL98">IFERROR($L$93+POWER(INDEX($B$47:$AM$66, MATCH(UPPER(FM70), $A$47:$A$66, 0), FK$69), $J$93)/$K$93, "BLANK")</f>
        <v>0.96796235703361422</v>
      </c>
      <c r="FM98" s="358" t="str" cm="1">
        <f t="array" ref="FM98">_xlfn.IFS(INDEX($B$24:$AM$43, MATCH(INDEX($A$3:$AM$22, MATCH(FJ98, $AI$3:$AI$22, 0), 1), $A$24:$A$43), FK$69)="H", UPPER(INDEX($A$3:$AM$22, MATCH(FJ98, $AI$3:$AI$22, 0), 1)), INDEX($B$24:$AM$43, MATCH(INDEX($A$3:$AM$22, MATCH(FJ98, $AI$3:$AI$22, 0), 1), $A$24:$A$43), FK$69)="A", LOWER(INDEX($A$3:$AM$22, MATCH(FJ98, $AI$3:$AI$22, 0), 1)), INDEX($B$24:$AM$43, MATCH(INDEX($A$3:$AM$22, MATCH(FJ98, $AI$3:$AI$22, 0), 1), $A$24:$A$43), FK$69)="BLANK", "BLANK,")</f>
        <v>NEW</v>
      </c>
      <c r="FN98" s="361"/>
      <c r="FO98" s="256" t="str" cm="1">
        <f t="array" ref="FO98">_xlfn.IFS(INDEX($B$24:$AM$43,MATCH($A24,$A$24:$A$43,0),FP$69)="A",LOWER($A24),INDEX($B$24:$AM$43,MATCH($A24,$A$24:$A$43,0),FP$69)="H",UPPER($A24),INDEX($B$24:$AM$43,MATCH($A24,$A$24:$A$43,0),FP$69)="BLANK","BLANK")</f>
        <v>ARS</v>
      </c>
      <c r="FP98" s="266" cm="1">
        <f t="array" ref="FP98">IFERROR($L$93+POWER(INDEX($B$47:$AM$66, MATCH(UPPER(FO70), $A$47:$A$66,0 ), FP$69), $J$93)/$K$93, "BLANK")</f>
        <v>2.8255990043810071</v>
      </c>
      <c r="FQ98" s="267" cm="1">
        <f t="array" ref="FQ98">IFERROR($L$93+POWER(INDEX($B$47:$AM$66, MATCH(UPPER(FR70), $A$47:$A$66, 0), FP$69), $J$93)/$K$93, "BLANK")</f>
        <v>0.95557806727591443</v>
      </c>
      <c r="FR98" s="358" t="str" cm="1">
        <f t="array" ref="FR98">_xlfn.IFS(INDEX($B$24:$AM$43, MATCH(INDEX($A$3:$AM$22, MATCH(FO98, $AJ$3:$AJ$22, 0), 1), $A$24:$A$43), FP$69)="H", UPPER(INDEX($A$3:$AM$22, MATCH(FO98, $AJ$3:$AJ$22, 0), 1)), INDEX($B$24:$AM$43, MATCH(INDEX($A$3:$AM$22, MATCH(FO98, $AJ$3:$AJ$22, 0), 1), $A$24:$A$43), FP$69)="A", LOWER(INDEX($A$3:$AM$22, MATCH(FO98, $AJ$3:$AJ$22, 0), 1)), INDEX($B$24:$AM$43, MATCH(INDEX($A$3:$AM$22, MATCH(FO98, $AJ$3:$AJ$22, 0), 1), $A$24:$A$43), FP$69)="BLANK", "BLANK,")</f>
        <v>wba</v>
      </c>
      <c r="FS98" s="361"/>
      <c r="FT98" s="256" t="str" cm="1">
        <f t="array" ref="FT98">_xlfn.IFS(INDEX($B$24:$AM$43,MATCH($A24,$A$24:$A$43,0),FU$69)="A",LOWER($A24),INDEX($B$24:$AM$43,MATCH($A24,$A$24:$A$43,0),FU$69)="H",UPPER($A24),INDEX($B$24:$AM$43,MATCH($A24,$A$24:$A$43,0),FU$69)="BLANK","BLANK")</f>
        <v>ars</v>
      </c>
      <c r="FU98" s="266" cm="1">
        <f t="array" ref="FU98">IFERROR($L$93+POWER(INDEX($B$47:$AM$66, MATCH(UPPER(FT70), $A$47:$A$66,0 ), FU$69), $J$93)/$K$93, "BLANK")</f>
        <v>0.36256936655360372</v>
      </c>
      <c r="FV98" s="267" cm="1">
        <f t="array" ref="FV98">IFERROR($L$93+POWER(INDEX($B$47:$AM$66, MATCH(UPPER(FW70), $A$47:$A$66, 0), FU$69), $J$93)/$K$93, "BLANK")</f>
        <v>2.348507735571534</v>
      </c>
      <c r="FW98" s="358" t="str" cm="1">
        <f t="array" ref="FW98">_xlfn.IFS(INDEX($B$24:$AM$43, MATCH(INDEX($A$3:$AM$22, MATCH(FT98, $AK$3:$AK$22, 0), 1), $A$24:$A$43), FU$69)="H", UPPER(INDEX($A$3:$AM$22, MATCH(FT98, $AK$3:$AK$22, 0), 1)), INDEX($B$24:$AM$43, MATCH(INDEX($A$3:$AM$22, MATCH(FT98, $AK$3:$AK$22, 0), 1), $A$24:$A$43), FU$69)="A", LOWER(INDEX($A$3:$AM$22, MATCH(FT98, $AK$3:$AK$22, 0), 1)), INDEX($B$24:$AM$43, MATCH(INDEX($A$3:$AM$22, MATCH(FT98, $AK$3:$AK$22, 0), 1), $A$24:$A$43), FU$69)="BLANK", "BLANK,")</f>
        <v>CHE</v>
      </c>
      <c r="FX98" s="361"/>
      <c r="FY98" s="256" t="str" cm="1">
        <f t="array" ref="FY98">_xlfn.IFS(INDEX($B$24:$AM$43,MATCH($A24,$A$24:$A$43,0),FZ$69)="A",LOWER($A24),INDEX($B$24:$AM$43,MATCH($A24,$A$24:$A$43,0),FZ$69)="H",UPPER($A24),INDEX($B$24:$AM$43,MATCH($A24,$A$24:$A$43,0),FZ$69)="BLANK","BLANK")</f>
        <v>ars</v>
      </c>
      <c r="FZ98" s="266" cm="1">
        <f t="array" ref="FZ98">IFERROR($L$93+POWER(INDEX($B$47:$AM$66, MATCH(UPPER(FY70), $A$47:$A$66,0 ), FZ$69), $J$93)/$K$93, "BLANK")</f>
        <v>0.72240555701878784</v>
      </c>
      <c r="GA98" s="267" cm="1">
        <f t="array" ref="GA98">IFERROR($L$93+POWER(INDEX($B$47:$AM$66, MATCH(UPPER(GB70), $A$47:$A$66, 0), FZ$69), $J$93)/$K$93, "BLANK")</f>
        <v>0.79195185163044335</v>
      </c>
      <c r="GB98" s="358" t="str" cm="1">
        <f t="array" ref="GB98">_xlfn.IFS(INDEX($B$24:$AM$43, MATCH(INDEX($A$3:$AM$22, MATCH(FY98, $AL$3:$AL$22, 0), 1), $A$24:$A$43), FZ$69)="H", UPPER(INDEX($A$3:$AM$22, MATCH(FY98, $AL$3:$AL$22, 0), 1)), INDEX($B$24:$AM$43, MATCH(INDEX($A$3:$AM$22, MATCH(FY98, $AL$3:$AL$22, 0), 1), $A$24:$A$43), FZ$69)="A", LOWER(INDEX($A$3:$AM$22, MATCH(FY98, $AL$3:$AL$22, 0), 1)), INDEX($B$24:$AM$43, MATCH(INDEX($A$3:$AM$22, MATCH(FY98, $AL$3:$AL$22, 0), 1), $A$24:$A$43), FZ$69)="BLANK", "BLANK,")</f>
        <v>CRY</v>
      </c>
      <c r="GC98" s="361"/>
      <c r="GD98" s="256" t="str" cm="1">
        <f t="array" ref="GD98">_xlfn.IFS(INDEX($B$24:$AM$43,MATCH($A24,$A$24:$A$43,0),GE$69)="A",LOWER($A24),INDEX($B$24:$AM$43,MATCH($A24,$A$24:$A$43,0),GE$69)="H",UPPER($A24),INDEX($B$24:$AM$43,MATCH($A24,$A$24:$A$43,0),GE$69)="BLANK","BLANK")</f>
        <v>ARS</v>
      </c>
      <c r="GE98" s="266" cm="1">
        <f t="array" ref="GE98">IFERROR($L$93+POWER(INDEX($B$47:$AM$66, MATCH(UPPER(GD70), $A$47:$A$66,0 ), GE$69), $J$93)/$K$93, "BLANK")</f>
        <v>1.1191257114460771</v>
      </c>
      <c r="GF98" s="267" cm="1">
        <f t="array" ref="GF98">IFERROR($L$93+POWER(INDEX($B$47:$AM$66, MATCH(UPPER(GG70), $A$47:$A$66, 0), GE$69), $J$93)/$K$93, "BLANK")</f>
        <v>1.5349271275535186</v>
      </c>
      <c r="GG98" s="375" t="str" cm="1">
        <f t="array" ref="GG98">_xlfn.IFS(INDEX($B$24:$AM$43, MATCH(INDEX($A$3:$AM$22, MATCH(GD98, $AM$3:$AM$22, 0), 1), $A$24:$A$43), GE$69)="H", UPPER(INDEX($A$3:$AM$22, MATCH(GD98, $AM$3:$AM$22, 0), 1)), INDEX($B$24:$AM$43, MATCH(INDEX($A$3:$AM$22, MATCH(GD98, $AM$3:$AM$22, 0), 1), $A$24:$A$43), GE$69)="A", LOWER(INDEX($A$3:$AM$22, MATCH(GD98, $AM$3:$AM$22, 0), 1)), INDEX($B$24:$AM$43, MATCH(INDEX($A$3:$AM$22, MATCH(GD98, $AM$3:$AM$22, 0), 1), $A$24:$A$43), GE$69)="BLANK", "BLANK,")</f>
        <v>bha</v>
      </c>
    </row>
    <row r="99" spans="1:189">
      <c r="A99" s="376" t="str" cm="1">
        <f t="array" ref="A99">_xlfn.IFS(INDEX($B$24:$AM$43,MATCH($A25,$A$24:$A$43,0),B$69)="A",LOWER($A25),INDEX($B$24:$AM$43,MATCH($A25,$A$24:$A$43,0),B$69)="H",UPPER($A25),INDEX($B$24:$AM$43,MATCH($A25,$A$24:$A$43,0),B$69)="BLANK","BLANK")</f>
        <v>BLANK</v>
      </c>
      <c r="B99" s="268" t="str" cm="1">
        <f t="array" ref="B99">IFERROR($L$93+POWER(INDEX($B$47:$AM$66, MATCH(UPPER(A71), $A$47:$A$66,0 ), B$69), $J$93)/$K$93, "BLANK")</f>
        <v>BLANK</v>
      </c>
      <c r="C99" s="269" t="str" cm="1">
        <f t="array" ref="C99">IFERROR($L$93+POWER(INDEX($B$47:$AM$66, MATCH(UPPER(D71), $A$47:$A$66, 0), B$69), $J$93)/$K$93, "BLANK")</f>
        <v>BLANK</v>
      </c>
      <c r="D99" s="359" t="str" cm="1">
        <f t="array" ref="D99">_xlfn.IFS(INDEX($B$24:$AM$43, MATCH(INDEX($A$3:$AM$22, MATCH(A71, $B$3:$B$22, 0), 1), $A$24:$A$43), B$69)="H", UPPER(INDEX($A$3:$AM$22, MATCH(A71, $B$3:$B$22, 0), 1)), INDEX($B$24:$AM$43, MATCH(INDEX($A$3:$AM$22, MATCH(A71, $B$3:$B$22, 0), 1), $A$24:$A$43), B$69)="A", LOWER(INDEX($A$3:$AM$22, MATCH(A71, $B$3:$B$22, 0), 1)), INDEX($B$24:$AM$43, MATCH(INDEX($A$3:$AM$22, MATCH(A71, $B$3:$B$22, 0), 1), $A$24:$A$43), B$69)="BLANK", "BLANK,")</f>
        <v>BLANK,</v>
      </c>
      <c r="E99" s="361"/>
      <c r="F99" s="257" t="str" cm="1">
        <f t="array" ref="F99">_xlfn.IFS(INDEX($B$24:$AM$43,MATCH($A25,$A$24:$A$43,0),G$69)="A",LOWER($A25),INDEX($B$24:$AM$43,MATCH($A25,$A$24:$A$43,0),G$69)="H",UPPER($A25),INDEX($B$24:$AM$43,MATCH($A25,$A$24:$A$43,0),G$69)="BLANK","BLANK")</f>
        <v>AVL</v>
      </c>
      <c r="G99" s="268" cm="1">
        <f t="array" ref="G99">IFERROR($L$93+POWER(INDEX($B$47:$AM$66, MATCH(UPPER(F71), $A$47:$A$66,0 ), G$69), $J$93)/$K$93, "BLANK")</f>
        <v>1.6407723512319223</v>
      </c>
      <c r="H99" s="269" cm="1">
        <f t="array" ref="H99">IFERROR($L$93+POWER(INDEX($B$47:$AM$66, MATCH(UPPER(I71), $A$47:$A$66, 0), G$69), $J$93)/$K$93, "BLANK")</f>
        <v>0.7712591340028494</v>
      </c>
      <c r="I99" s="359" t="str" cm="1">
        <f t="array" ref="I99">_xlfn.IFS(INDEX($B$24:$AM$43,MATCH(INDEX($A$3:$AM$22,MATCH(F71,$C$3:$C$22,0),1),$A$24:$A$43),G$69)="H",UPPER(INDEX($A$3:$AM$22,MATCH(F71,$C$3:$C$22,0),1)),INDEX($B$24:$AM$43,MATCH(INDEX($A$3:$AM$22,MATCH(F71,$C$3:$C$22,0),1),$A$24:$A$43),G$69)="A",LOWER(INDEX($A$3:$AM$22,MATCH(F71,$C$3:$C$22,0),1)),INDEX($B$24:$AM$43,MATCH(INDEX($A$3:$AM$22,MATCH(F71,$C$3:$C$22,0),1),$A$24:$A$43),G$69)="BLANK","BLANK,")</f>
        <v>shu</v>
      </c>
      <c r="J99" s="361"/>
      <c r="K99" s="257" t="str" cm="1">
        <f t="array" ref="K99">_xlfn.IFS(INDEX($B$24:$AM$43,MATCH($A25,$A$24:$A$43,0),L$69)="A",LOWER($A25),INDEX($B$24:$AM$43,MATCH($A25,$A$24:$A$43,0),L$69)="H",UPPER($A25),INDEX($B$24:$AM$43,MATCH($A25,$A$24:$A$43,0),L$69)="BLANK","BLANK")</f>
        <v>avl</v>
      </c>
      <c r="L99" s="268" cm="1">
        <f t="array" ref="L99">IFERROR($L$93+POWER(INDEX($B$47:$AM$66, MATCH(UPPER(K71), $A$47:$A$66,0 ), L$69), $J$93)/$K$93, "BLANK")</f>
        <v>1.3389412342221838</v>
      </c>
      <c r="M99" s="269" cm="1">
        <f t="array" ref="M99">IFERROR($L$93+POWER(INDEX($B$47:$AM$66, MATCH(UPPER(N71), $A$47:$A$66, 0), L$69), $J$93)/$K$93, "BLANK")</f>
        <v>0.47829006059422419</v>
      </c>
      <c r="N99" s="359" t="str" cm="1">
        <f t="array" ref="N99">_xlfn.IFS(INDEX($B$24:$AM$43, MATCH(INDEX($A$3:$AM$22, MATCH(K99, $D$3:$D$22, 0), 1), $A$24:$A$43), L$69)="H", UPPER(INDEX($A$3:$AM$22, MATCH(K99, $D$3:$D$22, 0), 1)), INDEX($B$24:$AM$43, MATCH(INDEX($A$3:$AM$22, MATCH(K99, $D$3:$D$22, 0), 1), $A$24:$A$43), L$69)="A", LOWER(INDEX($A$3:$AM$22, MATCH(K99, $D$3:$D$22, 0), 1)), INDEX($B$24:$AM$43, MATCH(INDEX($A$3:$AM$22, MATCH(K99, $D$3:$D$22, 0), 1), $A$24:$A$43), L$69)="BLANK", "BLANK,")</f>
        <v>FUL</v>
      </c>
      <c r="O99" s="361"/>
      <c r="P99" s="257" t="str" cm="1">
        <f t="array" ref="P99">_xlfn.IFS(INDEX($B$24:$AM$43,MATCH($A25,$A$24:$A$43,0),Q$69)="A",LOWER($A25),INDEX($B$24:$AM$43,MATCH($A25,$A$24:$A$43,0),Q$69)="H",UPPER($A25),INDEX($B$24:$AM$43,MATCH($A25,$A$24:$A$43,0),Q$69)="BLANK","BLANK")</f>
        <v>AVL</v>
      </c>
      <c r="Q99" s="268" cm="1">
        <f t="array" ref="Q99">IFERROR($L$93+POWER(INDEX($B$47:$AM$66, MATCH(UPPER(P71), $A$47:$A$66,0 ), Q$69), $J$93)/$K$93, "BLANK")</f>
        <v>0.83712594507864391</v>
      </c>
      <c r="R99" s="269" cm="1">
        <f t="array" ref="R99">IFERROR($L$93+POWER(INDEX($B$47:$AM$66, MATCH(UPPER(S71), $A$47:$A$66, 0), Q$69), $J$93)/$K$93, "BLANK")</f>
        <v>1.8803030130233489</v>
      </c>
      <c r="S99" s="359" t="str" cm="1">
        <f t="array" ref="S99">_xlfn.IFS(INDEX($B$24:$AM$43, MATCH(INDEX($A$3:$AM$22, MATCH(P99, $E$3:$E$22, 0), 1), $A$24:$A$43), Q$69)="H", UPPER(INDEX($A$3:$AM$22, MATCH(P99, $E$3:$E$22, 0), 1)), INDEX($B$24:$AM$43, MATCH(INDEX($A$3:$AM$22, MATCH(P99, $E$3:$E$22, 0), 1), $A$24:$A$43), Q$69)="A", LOWER(INDEX($A$3:$AM$22, MATCH(P99, $E$3:$E$22, 0), 1)), INDEX($B$24:$AM$43, MATCH(INDEX($A$3:$AM$22, MATCH(P99, $E$3:$E$22, 0), 1), $A$24:$A$43), Q$69)="BLANK", "BLANK,")</f>
        <v>liv</v>
      </c>
      <c r="T99" s="361"/>
      <c r="U99" s="257" t="str" cm="1">
        <f t="array" ref="U99">_xlfn.IFS(INDEX($B$24:$AM$43,MATCH($A25,$A$24:$A$43,0),V$69)="A",LOWER($A25),INDEX($B$24:$AM$43,MATCH($A25,$A$24:$A$43,0),V$69)="H",UPPER($A25),INDEX($B$24:$AM$43,MATCH($A25,$A$24:$A$43,0),V$69)="BLANK","BLANK")</f>
        <v>avl</v>
      </c>
      <c r="V99" s="268" cm="1">
        <f t="array" ref="V99">IFERROR($L$93+POWER(INDEX($B$47:$AM$66, MATCH(UPPER(U71), $A$47:$A$66,0 ), V$69), $J$93)/$K$93, "BLANK")</f>
        <v>0.78772585506766069</v>
      </c>
      <c r="W99" s="269" cm="1">
        <f t="array" ref="W99">IFERROR($L$93+POWER(INDEX($B$47:$AM$66, MATCH(UPPER(X71), $A$47:$A$66, 0), V$69), $J$93)/$K$93, "BLANK")</f>
        <v>1.5381338920757242</v>
      </c>
      <c r="X99" s="359" t="str" cm="1">
        <f t="array" ref="X99">_xlfn.IFS(INDEX($B$24:$AM$43, MATCH(INDEX($A$3:$AM$22, MATCH(U99, $F$3:$F$22, 0), 1), $A$24:$A$43), V$69)="H", UPPER(INDEX($A$3:$AM$22, MATCH(U99, $F$3:$F$22, 0), 1)), INDEX($B$24:$AM$43, MATCH(INDEX($A$3:$AM$22, MATCH(U99, $F$3:$F$22, 0), 1), $A$24:$A$43), V$69)="A", LOWER(INDEX($A$3:$AM$22, MATCH(U99, $F$3:$F$22, 0), 1)), INDEX($B$24:$AM$43, MATCH(INDEX($A$3:$AM$22, MATCH(U99, $F$3:$F$22, 0), 1), $A$24:$A$43), V$69)="BLANK", "BLANK,")</f>
        <v>LEI</v>
      </c>
      <c r="Y99" s="361"/>
      <c r="Z99" s="257" t="str" cm="1">
        <f t="array" ref="Z99">_xlfn.IFS(INDEX($B$24:$AM$43,MATCH($A25,$A$24:$A$43,0),AA$69)="A",LOWER($A25),INDEX($B$24:$AM$43,MATCH($A25,$A$24:$A$43,0),AA$69)="H",UPPER($A25),INDEX($B$24:$AM$43,MATCH($A25,$A$24:$A$43,0),AA$69)="BLANK","BLANK")</f>
        <v>AVL</v>
      </c>
      <c r="AA99" s="268" cm="1">
        <f t="array" ref="AA99">IFERROR($L$93+POWER(INDEX($B$47:$AM$66, MATCH(UPPER(Z71), $A$47:$A$66,0 ), AA$69), $J$93)/$K$93, "BLANK")</f>
        <v>2.098599675356092</v>
      </c>
      <c r="AB99" s="269" cm="1">
        <f t="array" ref="AB99">IFERROR($L$93+POWER(INDEX($B$47:$AM$66, MATCH(UPPER(AC71), $A$47:$A$66, 0), AA$69), $J$93)/$K$93, "BLANK")</f>
        <v>0.74028195821695864</v>
      </c>
      <c r="AC99" s="359" t="str" cm="1">
        <f t="array" ref="AC99">_xlfn.IFS(INDEX($B$24:$AM$43, MATCH(INDEX($A$3:$AM$22, MATCH(Z99, $G$3:$G$22, 0), 1), $A$24:$A$43), AA$69)="H", UPPER(INDEX($A$3:$AM$22, MATCH(Z99, $G$3:$G$22, 0), 1)), INDEX($B$24:$AM$43, MATCH(INDEX($A$3:$AM$22, MATCH(Z99, $G$3:$G$22, 0), 1), $A$24:$A$43), AA$69)="A", LOWER(INDEX($A$3:$AM$22, MATCH(Z99, $G$3:$G$22, 0), 1)), INDEX($B$24:$AM$43, MATCH(INDEX($A$3:$AM$22, MATCH(Z99, $G$3:$G$22, 0), 1), $A$24:$A$43), AA$69)="BLANK", "BLANK,")</f>
        <v>lee</v>
      </c>
      <c r="AD99" s="361"/>
      <c r="AE99" s="257" t="str" cm="1">
        <f t="array" ref="AE99">_xlfn.IFS(INDEX($B$24:$AM$43,MATCH($A25,$A$24:$A$43,0),AF$69)="A",LOWER($A25),INDEX($B$24:$AM$43,MATCH($A25,$A$24:$A$43,0),AF$69)="H",UPPER($A25),INDEX($B$24:$AM$43,MATCH($A25,$A$24:$A$43,0),AF$69)="BLANK","BLANK")</f>
        <v>AVL</v>
      </c>
      <c r="AF99" s="268" cm="1">
        <f t="array" ref="AF99">IFERROR($L$93+POWER(INDEX($B$47:$AM$66, MATCH(UPPER(AE71), $A$47:$A$66,0 ), AF$69), $J$93)/$K$93, "BLANK")</f>
        <v>0.66567100145271796</v>
      </c>
      <c r="AG99" s="269" cm="1">
        <f t="array" ref="AG99">IFERROR($L$93+POWER(INDEX($B$47:$AM$66, MATCH(UPPER(AH71), $A$47:$A$66, 0), AF$69), $J$93)/$K$93, "BLANK")</f>
        <v>2.106396665796896</v>
      </c>
      <c r="AH99" s="359" t="str" cm="1">
        <f t="array" ref="AH99">_xlfn.IFS(INDEX($B$24:$AM$43, MATCH(INDEX($A$3:$AM$22, MATCH(AE99, $H$3:$H$22, 0), 1), $A$24:$A$43), AF$69)="H", UPPER(INDEX($A$3:$AM$22, MATCH(AE99, $H$3:$H$22, 0), 1)), INDEX($B$24:$AM$43, MATCH(INDEX($A$3:$AM$22, MATCH(AE99, $H$3:$H$22, 0), 1), $A$24:$A$43), AF$69)="A", LOWER(INDEX($A$3:$AM$22, MATCH(AE99, $H$3:$H$22, 0), 1)), INDEX($B$24:$AM$43, MATCH(INDEX($A$3:$AM$22, MATCH(AE99, $H$3:$H$22, 0), 1), $A$24:$A$43), AF$69)="BLANK", "BLANK,")</f>
        <v>sou</v>
      </c>
      <c r="AI99" s="361"/>
      <c r="AJ99" s="257" t="str" cm="1">
        <f t="array" ref="AJ99">_xlfn.IFS(INDEX($B$24:$AM$43,MATCH($A25,$A$24:$A$43,0),AK$69)="A",LOWER($A25),INDEX($B$24:$AM$43,MATCH($A25,$A$24:$A$43,0),AK$69)="H",UPPER($A25),INDEX($B$24:$AM$43,MATCH($A25,$A$24:$A$43,0),AK$69)="BLANK","BLANK")</f>
        <v>avl</v>
      </c>
      <c r="AK99" s="268" cm="1">
        <f t="array" ref="AK99">IFERROR($L$93+POWER(INDEX($B$47:$AM$66, MATCH(UPPER(AJ71), $A$47:$A$66,0 ), AK$69), $J$93)/$K$93, "BLANK")</f>
        <v>1.1613863994049474</v>
      </c>
      <c r="AL99" s="269" cm="1">
        <f t="array" ref="AL99">IFERROR($L$93+POWER(INDEX($B$47:$AM$66, MATCH(UPPER(AM71), $A$47:$A$66, 0), AK$69), $J$93)/$K$93, "BLANK")</f>
        <v>1.457279698207238</v>
      </c>
      <c r="AM99" s="359" t="str" cm="1">
        <f t="array" ref="AM99">_xlfn.IFS(INDEX($B$24:$AM$43, MATCH(INDEX($A$3:$AM$22, MATCH(AJ99, $I$3:$I$22, 0), 1), $A$24:$A$43), AK$69)="H", UPPER(INDEX($A$3:$AM$22, MATCH(AJ99, $I$3:$I$22, 0), 1)), INDEX($B$24:$AM$43, MATCH(INDEX($A$3:$AM$22, MATCH(AJ99, $I$3:$I$22, 0), 1), $A$24:$A$43), AK$69)="A", LOWER(INDEX($A$3:$AM$22, MATCH(AJ99, $I$3:$I$22, 0), 1)), INDEX($B$24:$AM$43, MATCH(INDEX($A$3:$AM$22, MATCH(AJ99, $I$3:$I$22, 0), 1), $A$24:$A$43), AK$69)="BLANK", "BLANK,")</f>
        <v>ARS</v>
      </c>
      <c r="AN99" s="361"/>
      <c r="AO99" s="257" t="str" cm="1">
        <f t="array" ref="AO99">_xlfn.IFS(INDEX($B$24:$AM$43,MATCH($A25,$A$24:$A$43,0),AP$69)="A",LOWER($A25),INDEX($B$24:$AM$43,MATCH($A25,$A$24:$A$43,0),AP$69)="H",UPPER($A25),INDEX($B$24:$AM$43,MATCH($A25,$A$24:$A$43,0),AP$69)="BLANK","BLANK")</f>
        <v>AVL</v>
      </c>
      <c r="AP99" s="268" cm="1">
        <f t="array" ref="AP99">IFERROR($L$93+POWER(INDEX($B$47:$AM$66, MATCH(UPPER(AO71), $A$47:$A$66,0 ), AP$69), $J$93)/$K$93, "BLANK")</f>
        <v>0.79666984366712978</v>
      </c>
      <c r="AQ99" s="269" cm="1">
        <f t="array" ref="AQ99">IFERROR($L$93+POWER(INDEX($B$47:$AM$66, MATCH(UPPER(AR71), $A$47:$A$66, 0), AP$69), $J$93)/$K$93, "BLANK")</f>
        <v>1.2153977359256576</v>
      </c>
      <c r="AR99" s="359" t="str" cm="1">
        <f t="array" ref="AR99">_xlfn.IFS(INDEX($B$24:$AM$43, MATCH(INDEX($A$3:$AM$22, MATCH(AO99, $J$3:$J$22, 0), 1), $A$24:$A$43), AP$69)="H", UPPER(INDEX($A$3:$AM$22, MATCH(AO99, $J$3:$J$22, 0), 1)), INDEX($B$24:$AM$43, MATCH(INDEX($A$3:$AM$22, MATCH(AO99, $J$3:$J$22, 0), 1), $A$24:$A$43), AP$69)="A", LOWER(INDEX($A$3:$AM$22, MATCH(AO99, $J$3:$J$22, 0), 1)), INDEX($B$24:$AM$43, MATCH(INDEX($A$3:$AM$22, MATCH(AO99, $J$3:$J$22, 0), 1), $A$24:$A$43), AP$69)="BLANK", "BLANK,")</f>
        <v>bha</v>
      </c>
      <c r="AS99" s="361"/>
      <c r="AT99" s="257" t="str" cm="1">
        <f t="array" ref="AT99">_xlfn.IFS(INDEX($B$24:$AM$43,MATCH($A25,$A$24:$A$43,0),AU$69)="A",LOWER($A25),INDEX($B$24:$AM$43,MATCH($A25,$A$24:$A$43,0),AU$69)="H",UPPER($A25),INDEX($B$24:$AM$43,MATCH($A25,$A$24:$A$43,0),AU$69)="BLANK","BLANK")</f>
        <v>avl</v>
      </c>
      <c r="AU99" s="268" cm="1">
        <f t="array" ref="AU99">IFERROR($L$93+POWER(INDEX($B$47:$AM$66, MATCH(UPPER(AT71), $A$47:$A$66,0 ), AU$69), $J$93)/$K$93, "BLANK")</f>
        <v>1.2749592272482995</v>
      </c>
      <c r="AV99" s="269" cm="1">
        <f t="array" ref="AV99">IFERROR($L$93+POWER(INDEX($B$47:$AM$66, MATCH(UPPER(AW71), $A$47:$A$66, 0), AU$69), $J$93)/$K$93, "BLANK")</f>
        <v>1.387170600062136</v>
      </c>
      <c r="AW99" s="359" t="str" cm="1">
        <f t="array" ref="AW99">_xlfn.IFS(INDEX($B$24:$AM$43, MATCH(INDEX($A$3:$AM$22, MATCH(AT99, $K$3:$K$22, 0), 1), $A$24:$A$43), AU$69)="H", UPPER(INDEX($A$3:$AM$22, MATCH(AT99, $K$3:$K$22, 0), 1)), INDEX($B$24:$AM$43, MATCH(INDEX($A$3:$AM$22, MATCH(AT99, $K$3:$K$22, 0), 1), $A$24:$A$43), AU$69)="A", LOWER(INDEX($A$3:$AM$22, MATCH(AT99, $K$3:$K$22, 0), 1)), INDEX($B$24:$AM$43, MATCH(INDEX($A$3:$AM$22, MATCH(AT99, $K$3:$K$22, 0), 1), $A$24:$A$43), AU$69)="BLANK", "BLANK,")</f>
        <v>WHU</v>
      </c>
      <c r="AX99" s="361"/>
      <c r="AY99" s="257" t="str" cm="1">
        <f t="array" ref="AY99">_xlfn.IFS(INDEX($B$24:$AM$43,MATCH($A25,$A$24:$A$43,0),AZ$69)="A",LOWER($A25),INDEX($B$24:$AM$43,MATCH($A25,$A$24:$A$43,0),AZ$69)="H",UPPER($A25),INDEX($B$24:$AM$43,MATCH($A25,$A$24:$A$43,0),AZ$69)="BLANK","BLANK")</f>
        <v>AVL</v>
      </c>
      <c r="AZ99" s="268" cm="1">
        <f t="array" ref="AZ99">IFERROR($L$93+POWER(INDEX($B$47:$AM$66, MATCH(UPPER(AY71), $A$47:$A$66,0 ), AZ$69), $J$93)/$K$93, "BLANK")</f>
        <v>1.4135484866742805</v>
      </c>
      <c r="BA99" s="269" cm="1">
        <f t="array" ref="BA99">IFERROR($L$93+POWER(INDEX($B$47:$AM$66, MATCH(UPPER(BB71), $A$47:$A$66, 0), AZ$69), $J$93)/$K$93, "BLANK")</f>
        <v>1.1561668687388484</v>
      </c>
      <c r="BB99" s="359" t="str" cm="1">
        <f t="array" ref="BB99">_xlfn.IFS(INDEX($B$24:$AM$43, MATCH(INDEX($A$3:$AM$22, MATCH(AY99, $L$3:$L$22, 0), 1), $A$24:$A$43), AZ$69)="H", UPPER(INDEX($A$3:$AM$22, MATCH(AY99, $L$3:$L$22, 0), 1)), INDEX($B$24:$AM$43, MATCH(INDEX($A$3:$AM$22, MATCH(AY99, $L$3:$L$22, 0), 1), $A$24:$A$43), AZ$69)="A", LOWER(INDEX($A$3:$AM$22, MATCH(AY99, $L$3:$L$22, 0), 1)), INDEX($B$24:$AM$43, MATCH(INDEX($A$3:$AM$22, MATCH(AY99, $L$3:$L$22, 0), 1), $A$24:$A$43), AZ$69)="BLANK", "BLANK,")</f>
        <v>new</v>
      </c>
      <c r="BC99" s="361"/>
      <c r="BD99" s="257" t="str" cm="1">
        <f t="array" ref="BD99">_xlfn.IFS(INDEX($B$24:$AM$43,MATCH($A25,$A$24:$A$43,0),BE$69)="A",LOWER($A25),INDEX($B$24:$AM$43,MATCH($A25,$A$24:$A$43,0),BE$69)="H",UPPER($A25),INDEX($B$24:$AM$43,MATCH($A25,$A$24:$A$43,0),BE$69)="BLANK","BLANK")</f>
        <v>avl</v>
      </c>
      <c r="BE99" s="268" cm="1">
        <f t="array" ref="BE99">IFERROR($L$93+POWER(INDEX($B$47:$AM$66, MATCH(UPPER(BD71), $A$47:$A$66,0 ), BE$69), $J$93)/$K$93, "BLANK")</f>
        <v>0.32460851846865413</v>
      </c>
      <c r="BF99" s="269" cm="1">
        <f t="array" ref="BF99">IFERROR($L$93+POWER(INDEX($B$47:$AM$66, MATCH(UPPER(BG71), $A$47:$A$66, 0), BE$69), $J$93)/$K$93, "BLANK")</f>
        <v>1.4475999278202736</v>
      </c>
      <c r="BG99" s="359" t="str" cm="1">
        <f t="array" ref="BG99">_xlfn.IFS(INDEX($B$24:$AM$43, MATCH(INDEX($A$3:$AM$22, MATCH(BD99, $M$3:$M$22, 0), 1), $A$24:$A$43), BE$69)="H", UPPER(INDEX($A$3:$AM$22, MATCH(BD99, $M$3:$M$22, 0), 1)), INDEX($B$24:$AM$43, MATCH(INDEX($A$3:$AM$22, MATCH(BD99, $M$3:$M$22, 0), 1), $A$24:$A$43), BE$69)="A", LOWER(INDEX($A$3:$AM$22, MATCH(BD99, $M$3:$M$22, 0), 1)), INDEX($B$24:$AM$43, MATCH(INDEX($A$3:$AM$22, MATCH(BD99, $M$3:$M$22, 0), 1), $A$24:$A$43), BE$69)="BLANK", "BLANK,")</f>
        <v>WOL</v>
      </c>
      <c r="BH99" s="361"/>
      <c r="BI99" s="257" t="str" cm="1">
        <f t="array" ref="BI99">_xlfn.IFS(INDEX($B$24:$AM$43,MATCH($A25,$A$24:$A$43,0),BJ$69)="A",LOWER($A25),INDEX($B$24:$AM$43,MATCH($A25,$A$24:$A$43,0),BJ$69)="H",UPPER($A25),INDEX($B$24:$AM$43,MATCH($A25,$A$24:$A$43,0),BJ$69)="BLANK","BLANK")</f>
        <v>AVL</v>
      </c>
      <c r="BJ99" s="268" cm="1">
        <f t="array" ref="BJ99">IFERROR($L$93+POWER(INDEX($B$47:$AM$66, MATCH(UPPER(BI71), $A$47:$A$66,0 ), BJ$69), $J$93)/$K$93, "BLANK")</f>
        <v>1.1821510481405912</v>
      </c>
      <c r="BK99" s="269" cm="1">
        <f t="array" ref="BK99">IFERROR($L$93+POWER(INDEX($B$47:$AM$66, MATCH(UPPER(BL71), $A$47:$A$66, 0), BJ$69), $J$93)/$K$93, "BLANK")</f>
        <v>0.83462101472020866</v>
      </c>
      <c r="BL99" s="359" t="str" cm="1">
        <f t="array" ref="BL99">_xlfn.IFS(INDEX($B$24:$AM$43, MATCH(INDEX($A$3:$AM$22, MATCH(BI99, $N$3:$N$22, 0), 1), $A$24:$A$43), BJ$69)="H", UPPER(INDEX($A$3:$AM$22, MATCH(BI99, $N$3:$N$22, 0), 1)), INDEX($B$24:$AM$43, MATCH(INDEX($A$3:$AM$22, MATCH(BI99, $N$3:$N$22, 0), 1), $A$24:$A$43), BJ$69)="A", LOWER(INDEX($A$3:$AM$22, MATCH(BI99, $N$3:$N$22, 0), 1)), INDEX($B$24:$AM$43, MATCH(INDEX($A$3:$AM$22, MATCH(BI99, $N$3:$N$22, 0), 1), $A$24:$A$43), BJ$69)="BLANK", "BLANK,")</f>
        <v>bur</v>
      </c>
      <c r="BM99" s="361"/>
      <c r="BN99" s="257" t="str" cm="1">
        <f t="array" ref="BN99">_xlfn.IFS(INDEX($B$24:$AM$43,MATCH($A25,$A$24:$A$43,0),BO$69)="A",LOWER($A25),INDEX($B$24:$AM$43,MATCH($A25,$A$24:$A$43,0),BO$69)="H",UPPER($A25),INDEX($B$24:$AM$43,MATCH($A25,$A$24:$A$43,0),BO$69)="BLANK","BLANK")</f>
        <v>avl</v>
      </c>
      <c r="BO99" s="268" cm="1">
        <f t="array" ref="BO99">IFERROR($L$93+POWER(INDEX($B$47:$AM$66, MATCH(UPPER(BN71), $A$47:$A$66,0 ), BO$69), $J$93)/$K$93, "BLANK")</f>
        <v>1.3389412342221838</v>
      </c>
      <c r="BP99" s="269" cm="1">
        <f t="array" ref="BP99">IFERROR($L$93+POWER(INDEX($B$47:$AM$66, MATCH(UPPER(BQ71), $A$47:$A$66, 0), BO$69), $J$93)/$K$93, "BLANK")</f>
        <v>0.47829006059422419</v>
      </c>
      <c r="BQ99" s="359" t="str" cm="1">
        <f t="array" ref="BQ99">_xlfn.IFS(INDEX($B$24:$AM$43, MATCH(INDEX($A$3:$AM$22, MATCH(BN99, $O$3:$O$22, 0), 1), $A$24:$A$43), BO$69)="H", UPPER(INDEX($A$3:$AM$22, MATCH(BN99, $O$3:$O$22, 0), 1)), INDEX($B$24:$AM$43, MATCH(INDEX($A$3:$AM$22, MATCH(BN99, $O$3:$O$22, 0), 1), $A$24:$A$43), BO$69)="A", LOWER(INDEX($A$3:$AM$22, MATCH(BN99, $O$3:$O$22, 0), 1)), INDEX($B$24:$AM$43, MATCH(INDEX($A$3:$AM$22, MATCH(BN99, $O$3:$O$22, 0), 1), $A$24:$A$43), BO$69)="BLANK", "BLANK,")</f>
        <v>WBA</v>
      </c>
      <c r="BR99" s="361"/>
      <c r="BS99" s="257" t="str" cm="1">
        <f t="array" ref="BS99">_xlfn.IFS(INDEX($B$24:$AM$43,MATCH($A25,$A$24:$A$43,0),BT$69)="A",LOWER($A25),INDEX($B$24:$AM$43,MATCH($A25,$A$24:$A$43,0),BT$69)="H",UPPER($A25),INDEX($B$24:$AM$43,MATCH($A25,$A$24:$A$43,0),BT$69)="BLANK","BLANK")</f>
        <v>AVL</v>
      </c>
      <c r="BT99" s="268" cm="1">
        <f t="array" ref="BT99">IFERROR($L$93+POWER(INDEX($B$47:$AM$66, MATCH(UPPER(BS71), $A$47:$A$66,0 ), BT$69), $J$93)/$K$93, "BLANK")</f>
        <v>1.7174383789311842</v>
      </c>
      <c r="BU99" s="269" cm="1">
        <f t="array" ref="BU99">IFERROR($L$93+POWER(INDEX($B$47:$AM$66, MATCH(UPPER(BV71), $A$47:$A$66, 0), BT$69), $J$93)/$K$93, "BLANK")</f>
        <v>0.74028195821695864</v>
      </c>
      <c r="BV99" s="359" t="str" cm="1">
        <f t="array" ref="BV99">_xlfn.IFS(INDEX($B$24:$AM$43, MATCH(INDEX($A$3:$AM$22, MATCH(BS99, $P$3:$P$22, 0), 1), $A$24:$A$43), BT$69)="H", UPPER(INDEX($A$3:$AM$22, MATCH(BS99, $P$3:$P$22, 0), 1)), INDEX($B$24:$AM$43, MATCH(INDEX($A$3:$AM$22, MATCH(BS99, $P$3:$P$22, 0), 1), $A$24:$A$43), BT$69)="A", LOWER(INDEX($A$3:$AM$22, MATCH(BS99, $P$3:$P$22, 0), 1)), INDEX($B$24:$AM$43, MATCH(INDEX($A$3:$AM$22, MATCH(BS99, $P$3:$P$22, 0), 1), $A$24:$A$43), BT$69)="BLANK", "BLANK,")</f>
        <v>cry</v>
      </c>
      <c r="BW99" s="361"/>
      <c r="BX99" s="257" t="str" cm="1">
        <f t="array" ref="BX99">_xlfn.IFS(INDEX($B$24:$AM$43,MATCH($A25,$A$24:$A$43,0),BY$69)="A",LOWER($A25),INDEX($B$24:$AM$43,MATCH($A25,$A$24:$A$43,0),BY$69)="H",UPPER($A25),INDEX($B$24:$AM$43,MATCH($A25,$A$24:$A$43,0),BY$69)="BLANK","BLANK")</f>
        <v>avl</v>
      </c>
      <c r="BY99" s="268" cm="1">
        <f t="array" ref="BY99">IFERROR($L$93+POWER(INDEX($B$47:$AM$66, MATCH(UPPER(BX71), $A$47:$A$66,0 ), BY$69), $J$93)/$K$93, "BLANK")</f>
        <v>0.32961957367317873</v>
      </c>
      <c r="BZ99" s="269" cm="1">
        <f t="array" ref="BZ99">IFERROR($L$93+POWER(INDEX($B$47:$AM$66, MATCH(UPPER(CA71), $A$47:$A$66, 0), BY$69), $J$93)/$K$93, "BLANK")</f>
        <v>2.4773023446503428</v>
      </c>
      <c r="CA99" s="359" t="str" cm="1">
        <f t="array" ref="CA99">_xlfn.IFS(INDEX($B$24:$AM$43, MATCH(INDEX($A$3:$AM$22, MATCH(BX99, $Q$3:$Q$22, 0), 1), $A$24:$A$43), BY$69)="H", UPPER(INDEX($A$3:$AM$22, MATCH(BX99, $Q$3:$Q$22, 0), 1)), INDEX($B$24:$AM$43, MATCH(INDEX($A$3:$AM$22, MATCH(BX99, $Q$3:$Q$22, 0), 1), $A$24:$A$43), BY$69)="A", LOWER(INDEX($A$3:$AM$22, MATCH(BX99, $Q$3:$Q$22, 0), 1)), INDEX($B$24:$AM$43, MATCH(INDEX($A$3:$AM$22, MATCH(BX99, $Q$3:$Q$22, 0), 1), $A$24:$A$43), BY$69)="BLANK", "BLANK,")</f>
        <v>CHE</v>
      </c>
      <c r="CB99" s="361"/>
      <c r="CC99" s="257" t="str" cm="1">
        <f t="array" ref="CC99">_xlfn.IFS(INDEX($B$24:$AM$43,MATCH($A25,$A$24:$A$43,0),CD$69)="A",LOWER($A25),INDEX($B$24:$AM$43,MATCH($A25,$A$24:$A$43,0),CD$69)="H",UPPER($A25),INDEX($B$24:$AM$43,MATCH($A25,$A$24:$A$43,0),CD$69)="BLANK","BLANK")</f>
        <v>avl</v>
      </c>
      <c r="CD99" s="268" cm="1">
        <f t="array" ref="CD99">IFERROR($L$93+POWER(INDEX($B$47:$AM$66, MATCH(UPPER(CC71), $A$47:$A$66,0 ), CD$69), $J$93)/$K$93, "BLANK")</f>
        <v>0.56294389271059753</v>
      </c>
      <c r="CE99" s="269" cm="1">
        <f t="array" ref="CE99">IFERROR($L$93+POWER(INDEX($B$47:$AM$66, MATCH(UPPER(CF71), $A$47:$A$66, 0), CD$69), $J$93)/$K$93, "BLANK")</f>
        <v>1.9477810532022148</v>
      </c>
      <c r="CF99" s="359" t="str" cm="1">
        <f t="array" ref="CF99">_xlfn.IFS(INDEX($B$24:$AM$43, MATCH(INDEX($A$3:$AM$22, MATCH(CC99, $R$3:$R$22, 0), 1), $A$24:$A$43), CD$69)="H", UPPER(INDEX($A$3:$AM$22, MATCH(CC99, $R$3:$R$22, 0), 1)), INDEX($B$24:$AM$43, MATCH(INDEX($A$3:$AM$22, MATCH(CC99, $R$3:$R$22, 0), 1), $A$24:$A$43), CD$69)="A", LOWER(INDEX($A$3:$AM$22, MATCH(CC99, $R$3:$R$22, 0), 1)), INDEX($B$24:$AM$43, MATCH(INDEX($A$3:$AM$22, MATCH(CC99, $R$3:$R$22, 0), 1), $A$24:$A$43), CD$69)="BLANK", "BLANK,")</f>
        <v>MUN</v>
      </c>
      <c r="CG99" s="361"/>
      <c r="CH99" s="257" t="str" cm="1">
        <f t="array" ref="CH99">_xlfn.IFS(INDEX($B$24:$AM$43,MATCH($A25,$A$24:$A$43,0),CI$69)="A",LOWER($A25),INDEX($B$24:$AM$43,MATCH($A25,$A$24:$A$43,0),CI$69)="H",UPPER($A25),INDEX($B$24:$AM$43,MATCH($A25,$A$24:$A$43,0),CI$69)="BLANK","BLANK")</f>
        <v>AVL</v>
      </c>
      <c r="CI99" s="268" cm="1">
        <f t="array" ref="CI99">IFERROR($L$93+POWER(INDEX($B$47:$AM$66, MATCH(UPPER(CH71), $A$47:$A$66,0 ), CI$69), $J$93)/$K$93, "BLANK")</f>
        <v>0.9805740925605797</v>
      </c>
      <c r="CJ99" s="269" cm="1">
        <f t="array" ref="CJ99">IFERROR($L$93+POWER(INDEX($B$47:$AM$66, MATCH(UPPER(CK71), $A$47:$A$66, 0), CI$69), $J$93)/$K$93, "BLANK")</f>
        <v>1.5486257043980416</v>
      </c>
      <c r="CK99" s="359" t="str" cm="1">
        <f t="array" ref="CK99">_xlfn.IFS(INDEX($B$24:$AM$43, MATCH(INDEX($A$3:$AM$22, MATCH(CH99, $S$3:$S$22, 0), 1), $A$24:$A$43), CI$69)="H", UPPER(INDEX($A$3:$AM$22, MATCH(CH99, $S$3:$S$22, 0), 1)), INDEX($B$24:$AM$43, MATCH(INDEX($A$3:$AM$22, MATCH(CH99, $S$3:$S$22, 0), 1), $A$24:$A$43), CI$69)="A", LOWER(INDEX($A$3:$AM$22, MATCH(CH99, $S$3:$S$22, 0), 1)), INDEX($B$24:$AM$43, MATCH(INDEX($A$3:$AM$22, MATCH(CH99, $S$3:$S$22, 0), 1), $A$24:$A$43), CI$69)="BLANK", "BLANK,")</f>
        <v>tot</v>
      </c>
      <c r="CL99" s="361"/>
      <c r="CM99" s="257" t="str" cm="1">
        <f t="array" ref="CM99">_xlfn.IFS(INDEX($B$24:$AM$43,MATCH($A25,$A$24:$A$43,0),CN$69)="A",LOWER($A25),INDEX($B$24:$AM$43,MATCH($A25,$A$24:$A$43,0),CN$69)="H",UPPER($A25),INDEX($B$24:$AM$43,MATCH($A25,$A$24:$A$43,0),CN$69)="BLANK","BLANK")</f>
        <v>AVL</v>
      </c>
      <c r="CN99" s="268" cm="1">
        <f t="array" ref="CN99">IFERROR($L$93+POWER(INDEX($B$47:$AM$66, MATCH(UPPER(CM71), $A$47:$A$66,0 ), CN$69), $J$93)/$K$93, "BLANK")</f>
        <v>0.73313095982951482</v>
      </c>
      <c r="CO99" s="269" cm="1">
        <f t="array" ref="CO99">IFERROR($L$93+POWER(INDEX($B$47:$AM$66, MATCH(UPPER(CP71), $A$47:$A$66, 0), CN$69), $J$93)/$K$93, "BLANK")</f>
        <v>1.2919742984640608</v>
      </c>
      <c r="CP99" s="359" t="str" cm="1">
        <f t="array" ref="CP99">_xlfn.IFS(INDEX($B$24:$AM$43, MATCH(INDEX($A$3:$AM$22, MATCH(CM99, $T$3:$T$22, 0), 1), $A$24:$A$43), CN$69)="H", UPPER(INDEX($A$3:$AM$22, MATCH(CM99, $T$3:$T$22, 0), 1)), INDEX($B$24:$AM$43, MATCH(INDEX($A$3:$AM$22, MATCH(CM99, $T$3:$T$22, 0), 1), $A$24:$A$43), CN$69)="A", LOWER(INDEX($A$3:$AM$22, MATCH(CM99, $T$3:$T$22, 0), 1)), INDEX($B$24:$AM$43, MATCH(INDEX($A$3:$AM$22, MATCH(CM99, $T$3:$T$22, 0), 1), $A$24:$A$43), CN$69)="BLANK", "BLANK,")</f>
        <v>eve</v>
      </c>
      <c r="CQ99" s="361"/>
      <c r="CR99" s="257" t="str" cm="1">
        <f t="array" ref="CR99">_xlfn.IFS(INDEX($B$24:$AM$43,MATCH($A25,$A$24:$A$43,0),CS$69)="A",LOWER($A25),INDEX($B$24:$AM$43,MATCH($A25,$A$24:$A$43,0),CS$69)="H",UPPER($A25),INDEX($B$24:$AM$43,MATCH($A25,$A$24:$A$43,0),CS$69)="BLANK","BLANK")</f>
        <v>avl</v>
      </c>
      <c r="CS99" s="268" cm="1">
        <f t="array" ref="CS99">IFERROR($L$93+POWER(INDEX($B$47:$AM$66, MATCH(UPPER(CR71), $A$47:$A$66,0 ), CS$69), $J$93)/$K$93, "BLANK")</f>
        <v>1.3231767943047343</v>
      </c>
      <c r="CT99" s="269" cm="1">
        <f t="array" ref="CT99">IFERROR($L$93+POWER(INDEX($B$47:$AM$66, MATCH(UPPER(CU71), $A$47:$A$66, 0), CS$69), $J$93)/$K$93, "BLANK")</f>
        <v>1.5936935922461162</v>
      </c>
      <c r="CU99" s="359" t="str" cm="1">
        <f t="array" ref="CU99">_xlfn.IFS(INDEX($B$24:$AM$43, MATCH(INDEX($A$3:$AM$22, MATCH(CR99, $U$3:$U$22, 0), 1), $A$24:$A$43), CS$69)="H", UPPER(INDEX($A$3:$AM$22, MATCH(CR99, $U$3:$U$22, 0), 1)), INDEX($B$24:$AM$43, MATCH(INDEX($A$3:$AM$22, MATCH(CR99, $U$3:$U$22, 0), 1), $A$24:$A$43), CS$69)="A", LOWER(INDEX($A$3:$AM$22, MATCH(CR99, $U$3:$U$22, 0), 1)), INDEX($B$24:$AM$43, MATCH(INDEX($A$3:$AM$22, MATCH(CR99, $U$3:$U$22, 0), 1), $A$24:$A$43), CS$69)="BLANK", "BLANK,")</f>
        <v>BUR</v>
      </c>
      <c r="CV99" s="361"/>
      <c r="CW99" s="257" t="str" cm="1">
        <f t="array" ref="CW99">_xlfn.IFS(INDEX($B$24:$AM$43,MATCH($A25,$A$24:$A$43,0),CX$69)="A",LOWER($A25),INDEX($B$24:$AM$43,MATCH($A25,$A$24:$A$43,0),CX$69)="H",UPPER($A25),INDEX($B$24:$AM$43,MATCH($A25,$A$24:$A$43,0),CX$69)="BLANK","BLANK")</f>
        <v>avl</v>
      </c>
      <c r="CX99" s="268" cm="1">
        <f t="array" ref="CX99">IFERROR($L$93+POWER(INDEX($B$47:$AM$66, MATCH(UPPER(CW71), $A$47:$A$66,0 ), CX$69), $J$93)/$K$93, "BLANK")</f>
        <v>0.87990214597423932</v>
      </c>
      <c r="CY99" s="269" cm="1">
        <f t="array" ref="CY99">IFERROR($L$93+POWER(INDEX($B$47:$AM$66, MATCH(UPPER(CZ71), $A$47:$A$66, 0), CX$69), $J$93)/$K$93, "BLANK")</f>
        <v>1.2263814094641434</v>
      </c>
      <c r="CZ99" s="359" t="str" cm="1">
        <f t="array" ref="CZ99">_xlfn.IFS(INDEX($B$24:$AM$43, MATCH(INDEX($A$3:$AM$22, MATCH(CW99, $V$3:$V$22, 0), 1), $A$24:$A$43), CX$69)="H", UPPER(INDEX($A$3:$AM$22, MATCH(CW99, $V$3:$V$22, 0), 1)), INDEX($B$24:$AM$43, MATCH(INDEX($A$3:$AM$22, MATCH(CW99, $V$3:$V$22, 0), 1), $A$24:$A$43), CX$69)="A", LOWER(INDEX($A$3:$AM$22, MATCH(CW99, $V$3:$V$22, 0), 1)), INDEX($B$24:$AM$43, MATCH(INDEX($A$3:$AM$22, MATCH(CW99, $V$3:$V$22, 0), 1), $A$24:$A$43), CX$69)="BLANK", "BLANK,")</f>
        <v>SOU</v>
      </c>
      <c r="DA99" s="361"/>
      <c r="DB99" s="257" t="str" cm="1">
        <f t="array" ref="DB99">_xlfn.IFS(INDEX($B$24:$AM$43,MATCH($A25,$A$24:$A$43,0),DC$69)="A",LOWER($A25),INDEX($B$24:$AM$43,MATCH($A25,$A$24:$A$43,0),DC$69)="H",UPPER($A25),INDEX($B$24:$AM$43,MATCH($A25,$A$24:$A$43,0),DC$69)="BLANK","BLANK")</f>
        <v>AVL</v>
      </c>
      <c r="DC99" s="268" cm="1">
        <f t="array" ref="DC99">IFERROR($L$93+POWER(INDEX($B$47:$AM$66, MATCH(UPPER(DB71), $A$47:$A$66,0 ), DC$69), $J$93)/$K$93, "BLANK")</f>
        <v>1.2758426743202871</v>
      </c>
      <c r="DD99" s="269" cm="1">
        <f t="array" ref="DD99">IFERROR($L$93+POWER(INDEX($B$47:$AM$66, MATCH(UPPER(DE71), $A$47:$A$66, 0), DC$69), $J$93)/$K$93, "BLANK")</f>
        <v>1.4393803026130279</v>
      </c>
      <c r="DE99" s="359" t="str" cm="1">
        <f t="array" ref="DE99">_xlfn.IFS(INDEX($B$24:$AM$43, MATCH(INDEX($A$3:$AM$22, MATCH(DB99, $W$3:$W$22, 0), 1), $A$24:$A$43), DC$69)="H", UPPER(INDEX($A$3:$AM$22, MATCH(DB99, $W$3:$W$22, 0), 1)), INDEX($B$24:$AM$43, MATCH(INDEX($A$3:$AM$22, MATCH(DB99, $W$3:$W$22, 0), 1), $A$24:$A$43), DC$69)="A", LOWER(INDEX($A$3:$AM$22, MATCH(DB99, $W$3:$W$22, 0), 1)), INDEX($B$24:$AM$43, MATCH(INDEX($A$3:$AM$22, MATCH(DB99, $W$3:$W$22, 0), 1), $A$24:$A$43), DC$69)="BLANK", "BLANK,")</f>
        <v>whu</v>
      </c>
      <c r="DF99" s="361"/>
      <c r="DG99" s="257" t="str" cm="1">
        <f t="array" ref="DG99">_xlfn.IFS(INDEX($B$24:$AM$43,MATCH($A25,$A$24:$A$43,0),DH$69)="A",LOWER($A25),INDEX($B$24:$AM$43,MATCH($A25,$A$24:$A$43,0),DH$69)="H",UPPER($A25),INDEX($B$24:$AM$43,MATCH($A25,$A$24:$A$43,0),DH$69)="BLANK","BLANK")</f>
        <v>AVL</v>
      </c>
      <c r="DH99" s="268" cm="1">
        <f t="array" ref="DH99">IFERROR($L$93+POWER(INDEX($B$47:$AM$66, MATCH(UPPER(DG71), $A$47:$A$66,0 ), DH$69), $J$93)/$K$93, "BLANK")</f>
        <v>0.99326865101246486</v>
      </c>
      <c r="DI99" s="269" cm="1">
        <f t="array" ref="DI99">IFERROR($L$93+POWER(INDEX($B$47:$AM$66, MATCH(UPPER(DJ71), $A$47:$A$66, 0), DH$69), $J$93)/$K$93, "BLANK")</f>
        <v>0.97546677606411647</v>
      </c>
      <c r="DJ99" s="359" t="str" cm="1">
        <f t="array" ref="DJ99">_xlfn.IFS(INDEX($B$24:$AM$43, MATCH(INDEX($A$3:$AM$22, MATCH(DG99, $X$3:$X$22, 0), 1), $A$24:$A$43), DH$69)="H", UPPER(INDEX($A$3:$AM$22, MATCH(DG99, $X$3:$X$22, 0), 1)), INDEX($B$24:$AM$43, MATCH(INDEX($A$3:$AM$22, MATCH(DG99, $X$3:$X$22, 0), 1), $A$24:$A$43), DH$69)="A", LOWER(INDEX($A$3:$AM$22, MATCH(DG99, $X$3:$X$22, 0), 1)), INDEX($B$24:$AM$43, MATCH(INDEX($A$3:$AM$22, MATCH(DG99, $X$3:$X$22, 0), 1), $A$24:$A$43), DH$69)="BLANK", "BLANK,")</f>
        <v>ars</v>
      </c>
      <c r="DK99" s="361"/>
      <c r="DL99" s="257" t="str" cm="1">
        <f t="array" ref="DL99">_xlfn.IFS(INDEX($B$24:$AM$43,MATCH($A25,$A$24:$A$43,0),DM$69)="A",LOWER($A25),INDEX($B$24:$AM$43,MATCH($A25,$A$24:$A$43,0),DM$69)="H",UPPER($A25),INDEX($B$24:$AM$43,MATCH($A25,$A$24:$A$43,0),DM$69)="BLANK","BLANK")</f>
        <v>avl</v>
      </c>
      <c r="DM99" s="268" cm="1">
        <f t="array" ref="DM99">IFERROR($L$93+POWER(INDEX($B$47:$AM$66, MATCH(UPPER(DL71), $A$47:$A$66,0 ), DM$69), $J$93)/$K$93, "BLANK")</f>
        <v>0.87990214597423932</v>
      </c>
      <c r="DN99" s="269" cm="1">
        <f t="array" ref="DN99">IFERROR($L$93+POWER(INDEX($B$47:$AM$66, MATCH(UPPER(DO71), $A$47:$A$66, 0), DM$69), $J$93)/$K$93, "BLANK")</f>
        <v>0.94119923875711553</v>
      </c>
      <c r="DO99" s="359" t="str" cm="1">
        <f t="array" ref="DO99">_xlfn.IFS(INDEX($B$24:$AM$43, MATCH(INDEX($A$3:$AM$22, MATCH(DL99, $Y$3:$Y$22, 0), 1), $A$24:$A$43), DM$69)="H", UPPER(INDEX($A$3:$AM$22, MATCH(DL99, $Y$3:$Y$22, 0), 1)), INDEX($B$24:$AM$43, MATCH(INDEX($A$3:$AM$22, MATCH(DL99, $Y$3:$Y$22, 0), 1), $A$24:$A$43), DM$69)="A", LOWER(INDEX($A$3:$AM$22, MATCH(DL99, $Y$3:$Y$22, 0), 1)), INDEX($B$24:$AM$43, MATCH(INDEX($A$3:$AM$22, MATCH(DL99, $Y$3:$Y$22, 0), 1), $A$24:$A$43), DM$69)="BLANK", "BLANK,")</f>
        <v>BHA</v>
      </c>
      <c r="DP99" s="361"/>
      <c r="DQ99" s="257" t="str" cm="1">
        <f t="array" ref="DQ99">_xlfn.IFS(INDEX($B$24:$AM$43,MATCH($A25,$A$24:$A$43,0),DR$69)="A",LOWER($A25),INDEX($B$24:$AM$43,MATCH($A25,$A$24:$A$43,0),DR$69)="H",UPPER($A25),INDEX($B$24:$AM$43,MATCH($A25,$A$24:$A$43,0),DR$69)="BLANK","BLANK")</f>
        <v>AVL</v>
      </c>
      <c r="DR99" s="268" cm="1">
        <f t="array" ref="DR99">IFERROR($L$93+POWER(INDEX($B$47:$AM$66, MATCH(UPPER(DQ71), $A$47:$A$66,0 ), DR$69), $J$93)/$K$93, "BLANK")</f>
        <v>1.0024915467224205</v>
      </c>
      <c r="DS99" s="269" cm="1">
        <f t="array" ref="DS99">IFERROR($L$93+POWER(INDEX($B$47:$AM$66, MATCH(UPPER(DT71), $A$47:$A$66, 0), DR$69), $J$93)/$K$93, "BLANK")</f>
        <v>1.8361612016985032</v>
      </c>
      <c r="DT99" s="359" t="str" cm="1">
        <f t="array" ref="DT99">_xlfn.IFS(INDEX($B$24:$AM$43, MATCH(INDEX($A$3:$AM$22, MATCH(DQ99, $Z$3:$Z$22, 0), 1), $A$24:$A$43), DR$69)="H", UPPER(INDEX($A$3:$AM$22, MATCH(DQ99, $Z$3:$Z$22, 0), 1)), INDEX($B$24:$AM$43, MATCH(INDEX($A$3:$AM$22, MATCH(DQ99, $Z$3:$Z$22, 0), 1), $A$24:$A$43), DR$69)="A", LOWER(INDEX($A$3:$AM$22, MATCH(DQ99, $Z$3:$Z$22, 0), 1)), INDEX($B$24:$AM$43, MATCH(INDEX($A$3:$AM$22, MATCH(DQ99, $Z$3:$Z$22, 0), 1), $A$24:$A$43), DR$69)="BLANK", "BLANK,")</f>
        <v>lei</v>
      </c>
      <c r="DU99" s="361"/>
      <c r="DV99" s="257" t="str" cm="1">
        <f t="array" ref="DV99">_xlfn.IFS(INDEX($B$24:$AM$43,MATCH($A25,$A$24:$A$43,0),DW$69)="A",LOWER($A25),INDEX($B$24:$AM$43,MATCH($A25,$A$24:$A$43,0),DW$69)="H",UPPER($A25),INDEX($B$24:$AM$43,MATCH($A25,$A$24:$A$43,0),DW$69)="BLANK","BLANK")</f>
        <v>avl</v>
      </c>
      <c r="DW99" s="268" cm="1">
        <f t="array" ref="DW99">IFERROR($L$93+POWER(INDEX($B$47:$AM$66, MATCH(UPPER(DV71), $A$47:$A$66,0 ), DW$69), $J$93)/$K$93, "BLANK")</f>
        <v>1.3389412342221838</v>
      </c>
      <c r="DX99" s="269" cm="1">
        <f t="array" ref="DX99">IFERROR($L$93+POWER(INDEX($B$47:$AM$66, MATCH(UPPER(DY71), $A$47:$A$66, 0), DW$69), $J$93)/$K$93, "BLANK")</f>
        <v>0.47829006059422419</v>
      </c>
      <c r="DY99" s="359" t="str" cm="1">
        <f t="array" ref="DY99">_xlfn.IFS(INDEX($B$24:$AM$43, MATCH(INDEX($A$3:$AM$22, MATCH(DV99, $AA$3:$AA$22, 0), 1), $A$24:$A$43), DW$69)="H", UPPER(INDEX($A$3:$AM$22, MATCH(DV99, $AA$3:$AA$22, 0), 1)), INDEX($B$24:$AM$43, MATCH(INDEX($A$3:$AM$22, MATCH(DV99, $AA$3:$AA$22, 0), 1), $A$24:$A$43), DW$69)="A", LOWER(INDEX($A$3:$AM$22, MATCH(DV99, $AA$3:$AA$22, 0), 1)), INDEX($B$24:$AM$43, MATCH(INDEX($A$3:$AM$22, MATCH(DV99, $AA$3:$AA$22, 0), 1), $A$24:$A$43), DW$69)="BLANK", "BLANK,")</f>
        <v>LEE</v>
      </c>
      <c r="DZ99" s="361"/>
      <c r="EA99" s="257" t="str" cm="1">
        <f t="array" ref="EA99">_xlfn.IFS(INDEX($B$24:$AM$43,MATCH($A25,$A$24:$A$43,0),EB$69)="A",LOWER($A25),INDEX($B$24:$AM$43,MATCH($A25,$A$24:$A$43,0),EB$69)="H",UPPER($A25),INDEX($B$24:$AM$43,MATCH($A25,$A$24:$A$43,0),EB$69)="BLANK","BLANK")</f>
        <v>AVL</v>
      </c>
      <c r="EB99" s="268" cm="1">
        <f t="array" ref="EB99">IFERROR($L$93+POWER(INDEX($B$47:$AM$66, MATCH(UPPER(EA71), $A$47:$A$66,0 ), EB$69), $J$93)/$K$93, "BLANK")</f>
        <v>0.62113281387599617</v>
      </c>
      <c r="EC99" s="269" cm="1">
        <f t="array" ref="EC99">IFERROR($L$93+POWER(INDEX($B$47:$AM$66, MATCH(UPPER(ED71), $A$47:$A$66, 0), EB$69), $J$93)/$K$93, "BLANK")</f>
        <v>1.13312692925689</v>
      </c>
      <c r="ED99" s="359" t="str" cm="1">
        <f t="array" ref="ED99">_xlfn.IFS(INDEX($B$24:$AM$43, MATCH(INDEX($A$3:$AM$22, MATCH(EA99, $AB$3:$AB$22, 0), 1), $A$24:$A$43), EB$69)="H", UPPER(INDEX($A$3:$AM$22, MATCH(EA99, $AB$3:$AB$22, 0), 1)), INDEX($B$24:$AM$43, MATCH(INDEX($A$3:$AM$22, MATCH(EA99, $AB$3:$AB$22, 0), 1), $A$24:$A$43), EB$69)="A", LOWER(INDEX($A$3:$AM$22, MATCH(EA99, $AB$3:$AB$22, 0), 1)), INDEX($B$24:$AM$43, MATCH(INDEX($A$3:$AM$22, MATCH(EA99, $AB$3:$AB$22, 0), 1), $A$24:$A$43), EB$69)="BLANK", "BLANK,")</f>
        <v>wol</v>
      </c>
      <c r="EE99" s="361"/>
      <c r="EF99" s="257" t="str" cm="1">
        <f t="array" ref="EF99">_xlfn.IFS(INDEX($B$24:$AM$43,MATCH($A25,$A$24:$A$43,0),EG$69)="A",LOWER($A25),INDEX($B$24:$AM$43,MATCH($A25,$A$24:$A$43,0),EG$69)="H",UPPER($A25),INDEX($B$24:$AM$43,MATCH($A25,$A$24:$A$43,0),EG$69)="BLANK","BLANK")</f>
        <v>avl</v>
      </c>
      <c r="EG99" s="268" cm="1">
        <f t="array" ref="EG99">IFERROR($L$93+POWER(INDEX($B$47:$AM$66, MATCH(UPPER(EF71), $A$47:$A$66,0 ), EG$69), $J$93)/$K$93, "BLANK")</f>
        <v>1.2345665477129564</v>
      </c>
      <c r="EH99" s="269" cm="1">
        <f t="array" ref="EH99">IFERROR($L$93+POWER(INDEX($B$47:$AM$66, MATCH(UPPER(EI71), $A$47:$A$66, 0), EG$69), $J$93)/$K$93, "BLANK")</f>
        <v>1.0280947617383718</v>
      </c>
      <c r="EI99" s="359" t="str" cm="1">
        <f t="array" ref="EI99">_xlfn.IFS(INDEX($B$24:$AM$43, MATCH(INDEX($A$3:$AM$22, MATCH(EF99, $AC$3:$AC$22, 0), 1), $A$24:$A$43), EG$69)="H", UPPER(INDEX($A$3:$AM$22, MATCH(EF99, $AC$3:$AC$22, 0), 1)), INDEX($B$24:$AM$43, MATCH(INDEX($A$3:$AM$22, MATCH(EF99, $AC$3:$AC$22, 0), 1), $A$24:$A$43), EG$69)="A", LOWER(INDEX($A$3:$AM$22, MATCH(EF99, $AC$3:$AC$22, 0), 1)), INDEX($B$24:$AM$43, MATCH(INDEX($A$3:$AM$22, MATCH(EF99, $AC$3:$AC$22, 0), 1), $A$24:$A$43), EG$69)="BLANK", "BLANK,")</f>
        <v>NEW</v>
      </c>
      <c r="EJ99" s="361"/>
      <c r="EK99" s="257" t="str" cm="1">
        <f t="array" ref="EK99">_xlfn.IFS(INDEX($B$24:$AM$43,MATCH($A25,$A$24:$A$43,0),EL$69)="A",LOWER($A25),INDEX($B$24:$AM$43,MATCH($A25,$A$24:$A$43,0),EL$69)="H",UPPER($A25),INDEX($B$24:$AM$43,MATCH($A25,$A$24:$A$43,0),EL$69)="BLANK","BLANK")</f>
        <v>avl</v>
      </c>
      <c r="EL99" s="268" cm="1">
        <f t="array" ref="EL99">IFERROR($L$93+POWER(INDEX($B$47:$AM$66, MATCH(UPPER(EK71), $A$47:$A$66,0 ), EL$69), $J$93)/$K$93, "BLANK")</f>
        <v>0.60911992538376258</v>
      </c>
      <c r="EM99" s="269" cm="1">
        <f t="array" ref="EM99">IFERROR($L$93+POWER(INDEX($B$47:$AM$66, MATCH(UPPER(EN71), $A$47:$A$66, 0), EL$69), $J$93)/$K$93, "BLANK")</f>
        <v>1.0496199091502114</v>
      </c>
      <c r="EN99" s="359" t="str" cm="1">
        <f t="array" ref="EN99">_xlfn.IFS(INDEX($B$24:$AM$43, MATCH(INDEX($A$3:$AM$22, MATCH(EK99, $AD$3:$AD$22, 0), 1), $A$24:$A$43), EL$69)="H", UPPER(INDEX($A$3:$AM$22, MATCH(EK99, $AD$3:$AD$22, 0), 1)), INDEX($B$24:$AM$43, MATCH(INDEX($A$3:$AM$22, MATCH(EK99, $AD$3:$AD$22, 0), 1), $A$24:$A$43), EL$69)="A", LOWER(INDEX($A$3:$AM$22, MATCH(EK99, $AD$3:$AD$22, 0), 1)), INDEX($B$24:$AM$43, MATCH(INDEX($A$3:$AM$22, MATCH(EK99, $AD$3:$AD$22, 0), 1), $A$24:$A$43), EL$69)="BLANK", "BLANK,")</f>
        <v>SHU</v>
      </c>
      <c r="EO99" s="361"/>
      <c r="EP99" s="257" t="str" cm="1">
        <f t="array" ref="EP99">_xlfn.IFS(INDEX($B$24:$AM$43,MATCH($A25,$A$24:$A$43,0),EQ$69)="A",LOWER($A25),INDEX($B$24:$AM$43,MATCH($A25,$A$24:$A$43,0),EQ$69)="H",UPPER($A25),INDEX($B$24:$AM$43,MATCH($A25,$A$24:$A$43,0),EQ$69)="BLANK","BLANK")</f>
        <v>AVL</v>
      </c>
      <c r="EQ99" s="268" cm="1">
        <f t="array" ref="EQ99">IFERROR($L$93+POWER(INDEX($B$47:$AM$66, MATCH(UPPER(EP71), $A$47:$A$66,0 ), EQ$69), $J$93)/$K$93, "BLANK")</f>
        <v>2.098599675356092</v>
      </c>
      <c r="ER99" s="269" cm="1">
        <f t="array" ref="ER99">IFERROR($L$93+POWER(INDEX($B$47:$AM$66, MATCH(UPPER(ES71), $A$47:$A$66, 0), EQ$69), $J$93)/$K$93, "BLANK")</f>
        <v>0.74028195821695864</v>
      </c>
      <c r="ES99" s="359" t="str" cm="1">
        <f t="array" ref="ES99">_xlfn.IFS(INDEX($B$24:$AM$43, MATCH(INDEX($A$3:$AM$22, MATCH(EP99, $AE$3:$AE$22, 0), 1), $A$24:$A$43), EQ$69)="H", UPPER(INDEX($A$3:$AM$22, MATCH(EP99, $AE$3:$AE$22, 0), 1)), INDEX($B$24:$AM$43, MATCH(INDEX($A$3:$AM$22, MATCH(EP99, $AE$3:$AE$22, 0), 1), $A$24:$A$43), EQ$69)="A", LOWER(INDEX($A$3:$AM$22, MATCH(EP99, $AE$3:$AE$22, 0), 1)), INDEX($B$24:$AM$43, MATCH(INDEX($A$3:$AM$22, MATCH(EP99, $AE$3:$AE$22, 0), 1), $A$24:$A$43), EQ$69)="BLANK", "BLANK,")</f>
        <v>ful</v>
      </c>
      <c r="ET99" s="361"/>
      <c r="EU99" s="257" t="str" cm="1">
        <f t="array" ref="EU99">_xlfn.IFS(INDEX($B$24:$AM$43,MATCH($A25,$A$24:$A$43,0),EV$69)="A",LOWER($A25),INDEX($B$24:$AM$43,MATCH($A25,$A$24:$A$43,0),EV$69)="H",UPPER($A25),INDEX($B$24:$AM$43,MATCH($A25,$A$24:$A$43,0),EV$69)="BLANK","BLANK")</f>
        <v>avl</v>
      </c>
      <c r="EV99" s="268" cm="1">
        <f t="array" ref="EV99">IFERROR($L$93+POWER(INDEX($B$47:$AM$66, MATCH(UPPER(EU71), $A$47:$A$66,0 ), EV$69), $J$93)/$K$93, "BLANK")</f>
        <v>0.52597483594349947</v>
      </c>
      <c r="EW99" s="269" cm="1">
        <f t="array" ref="EW99">IFERROR($L$93+POWER(INDEX($B$47:$AM$66, MATCH(UPPER(EX71), $A$47:$A$66, 0), EV$69), $J$93)/$K$93, "BLANK")</f>
        <v>2.0046292328015336</v>
      </c>
      <c r="EX99" s="359" t="str" cm="1">
        <f t="array" ref="EX99">_xlfn.IFS(INDEX($B$24:$AM$43, MATCH(INDEX($A$3:$AM$22, MATCH(EU99, $AF$3:$AF$22, 0), 1), $A$24:$A$43), EV$69)="H", UPPER(INDEX($A$3:$AM$22, MATCH(EU99, $AF$3:$AF$22, 0), 1)), INDEX($B$24:$AM$43, MATCH(INDEX($A$3:$AM$22, MATCH(EU99, $AF$3:$AF$22, 0), 1), $A$24:$A$43), EV$69)="A", LOWER(INDEX($A$3:$AM$22, MATCH(EU99, $AF$3:$AF$22, 0), 1)), INDEX($B$24:$AM$43, MATCH(INDEX($A$3:$AM$22, MATCH(EU99, $AF$3:$AF$22, 0), 1), $A$24:$A$43), EV$69)="BLANK", "BLANK,")</f>
        <v>LIV</v>
      </c>
      <c r="EY99" s="361"/>
      <c r="EZ99" s="257" t="str" cm="1">
        <f t="array" ref="EZ99">_xlfn.IFS(INDEX($B$24:$AM$43,MATCH($A25,$A$24:$A$43,0),FA$69)="A",LOWER($A25),INDEX($B$24:$AM$43,MATCH($A25,$A$24:$A$43,0),FA$69)="H",UPPER($A25),INDEX($B$24:$AM$43,MATCH($A25,$A$24:$A$43,0),FA$69)="BLANK","BLANK")</f>
        <v>AVL</v>
      </c>
      <c r="FA99" s="268" cm="1">
        <f t="array" ref="FA99">IFERROR($L$93+POWER(INDEX($B$47:$AM$66, MATCH(UPPER(EZ71), $A$47:$A$66,0 ), FA$69), $J$93)/$K$93, "BLANK")</f>
        <v>0.42007808197968588</v>
      </c>
      <c r="FB99" s="269" cm="1">
        <f t="array" ref="FB99">IFERROR($L$93+POWER(INDEX($B$47:$AM$66, MATCH(UPPER(FC71), $A$47:$A$66, 0), FA$69), $J$93)/$K$93, "BLANK")</f>
        <v>3.3319599550360874</v>
      </c>
      <c r="FC99" s="359" t="str" cm="1">
        <f t="array" ref="FC99">_xlfn.IFS(INDEX($B$24:$AM$43, MATCH(INDEX($A$3:$AM$22, MATCH(EZ99, $AG$3:$AG$22, 0), 1), $A$24:$A$43), FA$69)="H", UPPER(INDEX($A$3:$AM$22, MATCH(EZ99, $AG$3:$AG$22, 0), 1)), INDEX($B$24:$AM$43, MATCH(INDEX($A$3:$AM$22, MATCH(EZ99, $AG$3:$AG$22, 0), 1), $A$24:$A$43), FA$69)="A", LOWER(INDEX($A$3:$AM$22, MATCH(EZ99, $AG$3:$AG$22, 0), 1)), INDEX($B$24:$AM$43, MATCH(INDEX($A$3:$AM$22, MATCH(EZ99, $AG$3:$AG$22, 0), 1), $A$24:$A$43), FA$69)="BLANK", "BLANK,")</f>
        <v>mci</v>
      </c>
      <c r="FD99" s="361"/>
      <c r="FE99" s="257" t="str" cm="1">
        <f t="array" ref="FE99">_xlfn.IFS(INDEX($B$24:$AM$43,MATCH($A25,$A$24:$A$43,0),FF$69)="A",LOWER($A25),INDEX($B$24:$AM$43,MATCH($A25,$A$24:$A$43,0),FF$69)="H",UPPER($A25),INDEX($B$24:$AM$43,MATCH($A25,$A$24:$A$43,0),FF$69)="BLANK","BLANK")</f>
        <v>AVL</v>
      </c>
      <c r="FF99" s="268" cm="1">
        <f t="array" ref="FF99">IFERROR($L$93+POWER(INDEX($B$47:$AM$66, MATCH(UPPER(FE71), $A$47:$A$66,0 ), FF$69), $J$93)/$K$93, "BLANK")</f>
        <v>2.098599675356092</v>
      </c>
      <c r="FG99" s="269" cm="1">
        <f t="array" ref="FG99">IFERROR($L$93+POWER(INDEX($B$47:$AM$66, MATCH(UPPER(FH71), $A$47:$A$66, 0), FF$69), $J$93)/$K$93, "BLANK")</f>
        <v>0.74028195821695864</v>
      </c>
      <c r="FH99" s="359" t="str" cm="1">
        <f t="array" ref="FH99">_xlfn.IFS(INDEX($B$24:$AM$43, MATCH(INDEX($A$3:$AM$22, MATCH(FE99, $AH$3:$AH$22, 0), 1), $A$24:$A$43), FF$69)="H", UPPER(INDEX($A$3:$AM$22, MATCH(FE99, $AH$3:$AH$22, 0), 1)), INDEX($B$24:$AM$43, MATCH(INDEX($A$3:$AM$22, MATCH(FE99, $AH$3:$AH$22, 0), 1), $A$24:$A$43), FF$69)="A", LOWER(INDEX($A$3:$AM$22, MATCH(FE99, $AH$3:$AH$22, 0), 1)), INDEX($B$24:$AM$43, MATCH(INDEX($A$3:$AM$22, MATCH(FE99, $AH$3:$AH$22, 0), 1), $A$24:$A$43), FF$69)="BLANK", "BLANK,")</f>
        <v>wba</v>
      </c>
      <c r="FI99" s="361"/>
      <c r="FJ99" s="257" t="str" cm="1">
        <f t="array" ref="FJ99">_xlfn.IFS(INDEX($B$24:$AM$43,MATCH($A25,$A$24:$A$43,0),FK$69)="A",LOWER($A25),INDEX($B$24:$AM$43,MATCH($A25,$A$24:$A$43,0),FK$69)="H",UPPER($A25),INDEX($B$24:$AM$43,MATCH($A25,$A$24:$A$43,0),FK$69)="BLANK","BLANK")</f>
        <v>avl</v>
      </c>
      <c r="FK99" s="268" cm="1">
        <f t="array" ref="FK99">IFERROR($L$93+POWER(INDEX($B$47:$AM$66, MATCH(UPPER(FJ71), $A$47:$A$66,0 ), FK$69), $J$93)/$K$93, "BLANK")</f>
        <v>0.84086115904449898</v>
      </c>
      <c r="FL99" s="269" cm="1">
        <f t="array" ref="FL99">IFERROR($L$93+POWER(INDEX($B$47:$AM$66, MATCH(UPPER(FM71), $A$47:$A$66, 0), FK$69), $J$93)/$K$93, "BLANK")</f>
        <v>1.5316532718564391</v>
      </c>
      <c r="FM99" s="359" t="str" cm="1">
        <f t="array" ref="FM99">_xlfn.IFS(INDEX($B$24:$AM$43, MATCH(INDEX($A$3:$AM$22, MATCH(FJ99, $AI$3:$AI$22, 0), 1), $A$24:$A$43), FK$69)="H", UPPER(INDEX($A$3:$AM$22, MATCH(FJ99, $AI$3:$AI$22, 0), 1)), INDEX($B$24:$AM$43, MATCH(INDEX($A$3:$AM$22, MATCH(FJ99, $AI$3:$AI$22, 0), 1), $A$24:$A$43), FK$69)="A", LOWER(INDEX($A$3:$AM$22, MATCH(FJ99, $AI$3:$AI$22, 0), 1)), INDEX($B$24:$AM$43, MATCH(INDEX($A$3:$AM$22, MATCH(FJ99, $AI$3:$AI$22, 0), 1), $A$24:$A$43), FK$69)="BLANK", "BLANK,")</f>
        <v>EVE</v>
      </c>
      <c r="FN99" s="361"/>
      <c r="FO99" s="257" t="str" cm="1">
        <f t="array" ref="FO99">_xlfn.IFS(INDEX($B$24:$AM$43,MATCH($A25,$A$24:$A$43,0),FP$69)="A",LOWER($A25),INDEX($B$24:$AM$43,MATCH($A25,$A$24:$A$43,0),FP$69)="H",UPPER($A25),INDEX($B$24:$AM$43,MATCH($A25,$A$24:$A$43,0),FP$69)="BLANK","BLANK")</f>
        <v>AVL</v>
      </c>
      <c r="FP99" s="268" cm="1">
        <f t="array" ref="FP99">IFERROR($L$93+POWER(INDEX($B$47:$AM$66, MATCH(UPPER(FO71), $A$47:$A$66,0 ), FP$69), $J$93)/$K$93, "BLANK")</f>
        <v>0.48488096096966382</v>
      </c>
      <c r="FQ99" s="269" cm="1">
        <f t="array" ref="FQ99">IFERROR($L$93+POWER(INDEX($B$47:$AM$66, MATCH(UPPER(FR71), $A$47:$A$66, 0), FP$69), $J$93)/$K$93, "BLANK")</f>
        <v>1.7357778442999372</v>
      </c>
      <c r="FR99" s="359" t="str" cm="1">
        <f t="array" ref="FR99">_xlfn.IFS(INDEX($B$24:$AM$43, MATCH(INDEX($A$3:$AM$22, MATCH(FO99, $AJ$3:$AJ$22, 0), 1), $A$24:$A$43), FP$69)="H", UPPER(INDEX($A$3:$AM$22, MATCH(FO99, $AJ$3:$AJ$22, 0), 1)), INDEX($B$24:$AM$43, MATCH(INDEX($A$3:$AM$22, MATCH(FO99, $AJ$3:$AJ$22, 0), 1), $A$24:$A$43), FP$69)="A", LOWER(INDEX($A$3:$AM$22, MATCH(FO99, $AJ$3:$AJ$22, 0), 1)), INDEX($B$24:$AM$43, MATCH(INDEX($A$3:$AM$22, MATCH(FO99, $AJ$3:$AJ$22, 0), 1), $A$24:$A$43), FP$69)="BLANK", "BLANK,")</f>
        <v>mun</v>
      </c>
      <c r="FS99" s="361"/>
      <c r="FT99" s="257" t="str" cm="1">
        <f t="array" ref="FT99">_xlfn.IFS(INDEX($B$24:$AM$43,MATCH($A25,$A$24:$A$43,0),FU$69)="A",LOWER($A25),INDEX($B$24:$AM$43,MATCH($A25,$A$24:$A$43,0),FU$69)="H",UPPER($A25),INDEX($B$24:$AM$43,MATCH($A25,$A$24:$A$43,0),FU$69)="BLANK","BLANK")</f>
        <v>avl</v>
      </c>
      <c r="FU99" s="268" cm="1">
        <f t="array" ref="FU99">IFERROR($L$93+POWER(INDEX($B$47:$AM$66, MATCH(UPPER(FT71), $A$47:$A$66,0 ), FU$69), $J$93)/$K$93, "BLANK")</f>
        <v>0.66981434876771329</v>
      </c>
      <c r="FV99" s="269" cm="1">
        <f t="array" ref="FV99">IFERROR($L$93+POWER(INDEX($B$47:$AM$66, MATCH(UPPER(FW71), $A$47:$A$66, 0), FU$69), $J$93)/$K$93, "BLANK")</f>
        <v>0.84333027440758723</v>
      </c>
      <c r="FW99" s="359" t="str" cm="1">
        <f t="array" ref="FW99">_xlfn.IFS(INDEX($B$24:$AM$43, MATCH(INDEX($A$3:$AM$22, MATCH(FT99, $AK$3:$AK$22, 0), 1), $A$24:$A$43), FU$69)="H", UPPER(INDEX($A$3:$AM$22, MATCH(FT99, $AK$3:$AK$22, 0), 1)), INDEX($B$24:$AM$43, MATCH(INDEX($A$3:$AM$22, MATCH(FT99, $AK$3:$AK$22, 0), 1), $A$24:$A$43), FU$69)="A", LOWER(INDEX($A$3:$AM$22, MATCH(FT99, $AK$3:$AK$22, 0), 1)), INDEX($B$24:$AM$43, MATCH(INDEX($A$3:$AM$22, MATCH(FT99, $AK$3:$AK$22, 0), 1), $A$24:$A$43), FU$69)="BLANK", "BLANK,")</f>
        <v>CRY</v>
      </c>
      <c r="FX99" s="361"/>
      <c r="FY99" s="257" t="str" cm="1">
        <f t="array" ref="FY99">_xlfn.IFS(INDEX($B$24:$AM$43,MATCH($A25,$A$24:$A$43,0),FZ$69)="A",LOWER($A25),INDEX($B$24:$AM$43,MATCH($A25,$A$24:$A$43,0),FZ$69)="H",UPPER($A25),INDEX($B$24:$AM$43,MATCH($A25,$A$24:$A$43,0),FZ$69)="BLANK","BLANK")</f>
        <v>avl</v>
      </c>
      <c r="FZ99" s="268" cm="1">
        <f t="array" ref="FZ99">IFERROR($L$93+POWER(INDEX($B$47:$AM$66, MATCH(UPPER(FY71), $A$47:$A$66,0 ), FZ$69), $J$93)/$K$93, "BLANK")</f>
        <v>0.90906239212594264</v>
      </c>
      <c r="GA99" s="269" cm="1">
        <f t="array" ref="GA99">IFERROR($L$93+POWER(INDEX($B$47:$AM$66, MATCH(UPPER(GB71), $A$47:$A$66, 0), FZ$69), $J$93)/$K$93, "BLANK")</f>
        <v>1.0937768116919444</v>
      </c>
      <c r="GB99" s="359" t="str" cm="1">
        <f t="array" ref="GB99">_xlfn.IFS(INDEX($B$24:$AM$43, MATCH(INDEX($A$3:$AM$22, MATCH(FY99, $AL$3:$AL$22, 0), 1), $A$24:$A$43), FZ$69)="H", UPPER(INDEX($A$3:$AM$22, MATCH(FY99, $AL$3:$AL$22, 0), 1)), INDEX($B$24:$AM$43, MATCH(INDEX($A$3:$AM$22, MATCH(FY99, $AL$3:$AL$22, 0), 1), $A$24:$A$43), FZ$69)="A", LOWER(INDEX($A$3:$AM$22, MATCH(FY99, $AL$3:$AL$22, 0), 1)), INDEX($B$24:$AM$43, MATCH(INDEX($A$3:$AM$22, MATCH(FY99, $AL$3:$AL$22, 0), 1), $A$24:$A$43), FZ$69)="BLANK", "BLANK,")</f>
        <v>TOT</v>
      </c>
      <c r="GC99" s="361"/>
      <c r="GD99" s="257" t="str" cm="1">
        <f t="array" ref="GD99">_xlfn.IFS(INDEX($B$24:$AM$43,MATCH($A25,$A$24:$A$43,0),GE$69)="A",LOWER($A25),INDEX($B$24:$AM$43,MATCH($A25,$A$24:$A$43,0),GE$69)="H",UPPER($A25),INDEX($B$24:$AM$43,MATCH($A25,$A$24:$A$43,0),GE$69)="BLANK","BLANK")</f>
        <v>AVL</v>
      </c>
      <c r="GE99" s="268" cm="1">
        <f t="array" ref="GE99">IFERROR($L$93+POWER(INDEX($B$47:$AM$66, MATCH(UPPER(GD71), $A$47:$A$66,0 ), GE$69), $J$93)/$K$93, "BLANK")</f>
        <v>1.3388986593356136</v>
      </c>
      <c r="GF99" s="269" cm="1">
        <f t="array" ref="GF99">IFERROR($L$93+POWER(INDEX($B$47:$AM$66, MATCH(UPPER(GG71), $A$47:$A$66, 0), GE$69), $J$93)/$K$93, "BLANK")</f>
        <v>1.92314373366261</v>
      </c>
      <c r="GG99" s="377" t="str" cm="1">
        <f t="array" ref="GG99">_xlfn.IFS(INDEX($B$24:$AM$43, MATCH(INDEX($A$3:$AM$22, MATCH(GD99, $AM$3:$AM$22, 0), 1), $A$24:$A$43), GE$69)="H", UPPER(INDEX($A$3:$AM$22, MATCH(GD99, $AM$3:$AM$22, 0), 1)), INDEX($B$24:$AM$43, MATCH(INDEX($A$3:$AM$22, MATCH(GD99, $AM$3:$AM$22, 0), 1), $A$24:$A$43), GE$69)="A", LOWER(INDEX($A$3:$AM$22, MATCH(GD99, $AM$3:$AM$22, 0), 1)), INDEX($B$24:$AM$43, MATCH(INDEX($A$3:$AM$22, MATCH(GD99, $AM$3:$AM$22, 0), 1), $A$24:$A$43), GE$69)="BLANK", "BLANK,")</f>
        <v>che</v>
      </c>
    </row>
    <row r="100" spans="1:189">
      <c r="A100" s="376" t="str" cm="1">
        <f t="array" ref="A100">_xlfn.IFS(INDEX($B$24:$AM$43,MATCH($A26,$A$24:$A$43,0),B$69)="A",LOWER($A26),INDEX($B$24:$AM$43,MATCH($A26,$A$24:$A$43,0),B$69)="H",UPPER($A26),INDEX($B$24:$AM$43,MATCH($A26,$A$24:$A$43,0),B$69)="BLANK","BLANK")</f>
        <v>BHA</v>
      </c>
      <c r="B100" s="268" cm="1">
        <f t="array" ref="B100">IFERROR($L$93+POWER(INDEX($B$47:$AM$66, MATCH(UPPER(A72), $A$47:$A$66,0 ), B$69), $J$93)/$K$93, "BLANK")</f>
        <v>1.2005490536911021</v>
      </c>
      <c r="C100" s="269" cm="1">
        <f t="array" ref="C100">IFERROR($L$93+POWER(INDEX($B$47:$AM$66, MATCH(UPPER(D72), $A$47:$A$66, 0), B$69), $J$93)/$K$93, "BLANK")</f>
        <v>1.868272878338072</v>
      </c>
      <c r="D100" s="359" t="str" cm="1">
        <f t="array" ref="D100">_xlfn.IFS(INDEX($B$24:$AM$43, MATCH(INDEX($A$3:$AM$22, MATCH(A72, $B$3:$B$22, 0), 1), $A$24:$A$43), B$69)="H", UPPER(INDEX($A$3:$AM$22, MATCH(A72, $B$3:$B$22, 0), 1)), INDEX($B$24:$AM$43, MATCH(INDEX($A$3:$AM$22, MATCH(A72, $B$3:$B$22, 0), 1), $A$24:$A$43), B$69)="A", LOWER(INDEX($A$3:$AM$22, MATCH(A72, $B$3:$B$22, 0), 1)), INDEX($B$24:$AM$43, MATCH(INDEX($A$3:$AM$22, MATCH(A72, $B$3:$B$22, 0), 1), $A$24:$A$43), B$69)="BLANK", "BLANK,")</f>
        <v>che</v>
      </c>
      <c r="E100" s="361"/>
      <c r="F100" s="257" t="str" cm="1">
        <f t="array" ref="F100">_xlfn.IFS(INDEX($B$24:$AM$43,MATCH($A26,$A$24:$A$43,0),G$69)="A",LOWER($A26),INDEX($B$24:$AM$43,MATCH($A26,$A$24:$A$43,0),G$69)="H",UPPER($A26),INDEX($B$24:$AM$43,MATCH($A26,$A$24:$A$43,0),G$69)="BLANK","BLANK")</f>
        <v>bha</v>
      </c>
      <c r="G100" s="268" cm="1">
        <f t="array" ref="G100">IFERROR($L$93+POWER(INDEX($B$47:$AM$66, MATCH(UPPER(F72), $A$47:$A$66,0 ), G$69), $J$93)/$K$93, "BLANK")</f>
        <v>1.627598484988956</v>
      </c>
      <c r="H100" s="269" cm="1">
        <f t="array" ref="H100">IFERROR($L$93+POWER(INDEX($B$47:$AM$66, MATCH(UPPER(I72), $A$47:$A$66, 0), G$69), $J$93)/$K$93, "BLANK")</f>
        <v>0.77539416714023757</v>
      </c>
      <c r="I100" s="359" t="str" cm="1">
        <f t="array" ref="I100">_xlfn.IFS(INDEX($B$24:$AM$43,MATCH(INDEX($A$3:$AM$22,MATCH(F72,$C$3:$C$22,0),1),$A$24:$A$43),G$69)="H",UPPER(INDEX($A$3:$AM$22,MATCH(F72,$C$3:$C$22,0),1)),INDEX($B$24:$AM$43,MATCH(INDEX($A$3:$AM$22,MATCH(F72,$C$3:$C$22,0),1),$A$24:$A$43),G$69)="A",LOWER(INDEX($A$3:$AM$22,MATCH(F72,$C$3:$C$22,0),1)),INDEX($B$24:$AM$43,MATCH(INDEX($A$3:$AM$22,MATCH(F72,$C$3:$C$22,0),1),$A$24:$A$43),G$69)="BLANK","BLANK,")</f>
        <v>NEW</v>
      </c>
      <c r="J100" s="361"/>
      <c r="K100" s="257" t="str" cm="1">
        <f t="array" ref="K100">_xlfn.IFS(INDEX($B$24:$AM$43,MATCH($A26,$A$24:$A$43,0),L$69)="A",LOWER($A26),INDEX($B$24:$AM$43,MATCH($A26,$A$24:$A$43,0),L$69)="H",UPPER($A26),INDEX($B$24:$AM$43,MATCH($A26,$A$24:$A$43,0),L$69)="BLANK","BLANK")</f>
        <v>BHA</v>
      </c>
      <c r="L100" s="268" cm="1">
        <f t="array" ref="L100">IFERROR($L$93+POWER(INDEX($B$47:$AM$66, MATCH(UPPER(K72), $A$47:$A$66,0 ), L$69), $J$93)/$K$93, "BLANK")</f>
        <v>0.42131275258278755</v>
      </c>
      <c r="M100" s="269" cm="1">
        <f t="array" ref="M100">IFERROR($L$93+POWER(INDEX($B$47:$AM$66, MATCH(UPPER(N72), $A$47:$A$66, 0), L$69), $J$93)/$K$93, "BLANK")</f>
        <v>1.6856573881361068</v>
      </c>
      <c r="N100" s="359" t="str" cm="1">
        <f t="array" ref="N100">_xlfn.IFS(INDEX($B$24:$AM$43, MATCH(INDEX($A$3:$AM$22, MATCH(K100, $D$3:$D$22, 0), 1), $A$24:$A$43), L$69)="H", UPPER(INDEX($A$3:$AM$22, MATCH(K100, $D$3:$D$22, 0), 1)), INDEX($B$24:$AM$43, MATCH(INDEX($A$3:$AM$22, MATCH(K100, $D$3:$D$22, 0), 1), $A$24:$A$43), L$69)="A", LOWER(INDEX($A$3:$AM$22, MATCH(K100, $D$3:$D$22, 0), 1)), INDEX($B$24:$AM$43, MATCH(INDEX($A$3:$AM$22, MATCH(K100, $D$3:$D$22, 0), 1), $A$24:$A$43), L$69)="BLANK", "BLANK,")</f>
        <v>mun</v>
      </c>
      <c r="O100" s="361"/>
      <c r="P100" s="257" t="str" cm="1">
        <f t="array" ref="P100">_xlfn.IFS(INDEX($B$24:$AM$43,MATCH($A26,$A$24:$A$43,0),Q$69)="A",LOWER($A26),INDEX($B$24:$AM$43,MATCH($A26,$A$24:$A$43,0),Q$69)="H",UPPER($A26),INDEX($B$24:$AM$43,MATCH($A26,$A$24:$A$43,0),Q$69)="BLANK","BLANK")</f>
        <v>bha</v>
      </c>
      <c r="Q100" s="268" cm="1">
        <f t="array" ref="Q100">IFERROR($L$93+POWER(INDEX($B$47:$AM$66, MATCH(UPPER(P72), $A$47:$A$66,0 ), Q$69), $J$93)/$K$93, "BLANK")</f>
        <v>1.1290314057861441</v>
      </c>
      <c r="R100" s="269" cm="1">
        <f t="array" ref="R100">IFERROR($L$93+POWER(INDEX($B$47:$AM$66, MATCH(UPPER(S72), $A$47:$A$66, 0), Q$69), $J$93)/$K$93, "BLANK")</f>
        <v>1.1786910436693308</v>
      </c>
      <c r="S100" s="359" t="str" cm="1">
        <f t="array" ref="S100">_xlfn.IFS(INDEX($B$24:$AM$43, MATCH(INDEX($A$3:$AM$22, MATCH(P100, $E$3:$E$22, 0), 1), $A$24:$A$43), Q$69)="H", UPPER(INDEX($A$3:$AM$22, MATCH(P100, $E$3:$E$22, 0), 1)), INDEX($B$24:$AM$43, MATCH(INDEX($A$3:$AM$22, MATCH(P100, $E$3:$E$22, 0), 1), $A$24:$A$43), Q$69)="A", LOWER(INDEX($A$3:$AM$22, MATCH(P100, $E$3:$E$22, 0), 1)), INDEX($B$24:$AM$43, MATCH(INDEX($A$3:$AM$22, MATCH(P100, $E$3:$E$22, 0), 1), $A$24:$A$43), Q$69)="BLANK", "BLANK,")</f>
        <v>EVE</v>
      </c>
      <c r="T100" s="361"/>
      <c r="U100" s="257" t="str" cm="1">
        <f t="array" ref="U100">_xlfn.IFS(INDEX($B$24:$AM$43,MATCH($A26,$A$24:$A$43,0),V$69)="A",LOWER($A26),INDEX($B$24:$AM$43,MATCH($A26,$A$24:$A$43,0),V$69)="H",UPPER($A26),INDEX($B$24:$AM$43,MATCH($A26,$A$24:$A$43,0),V$69)="BLANK","BLANK")</f>
        <v>bha</v>
      </c>
      <c r="V100" s="268" cm="1">
        <f t="array" ref="V100">IFERROR($L$93+POWER(INDEX($B$47:$AM$66, MATCH(UPPER(U72), $A$47:$A$66,0 ), V$69), $J$93)/$K$93, "BLANK")</f>
        <v>0.91242703342773535</v>
      </c>
      <c r="W100" s="269" cm="1">
        <f t="array" ref="W100">IFERROR($L$93+POWER(INDEX($B$47:$AM$66, MATCH(UPPER(X72), $A$47:$A$66, 0), V$69), $J$93)/$K$93, "BLANK")</f>
        <v>0.62741743923917692</v>
      </c>
      <c r="X100" s="359" t="str" cm="1">
        <f t="array" ref="X100">_xlfn.IFS(INDEX($B$24:$AM$43, MATCH(INDEX($A$3:$AM$22, MATCH(U100, $F$3:$F$22, 0), 1), $A$24:$A$43), V$69)="H", UPPER(INDEX($A$3:$AM$22, MATCH(U100, $F$3:$F$22, 0), 1)), INDEX($B$24:$AM$43, MATCH(INDEX($A$3:$AM$22, MATCH(U100, $F$3:$F$22, 0), 1), $A$24:$A$43), V$69)="A", LOWER(INDEX($A$3:$AM$22, MATCH(U100, $F$3:$F$22, 0), 1)), INDEX($B$24:$AM$43, MATCH(INDEX($A$3:$AM$22, MATCH(U100, $F$3:$F$22, 0), 1), $A$24:$A$43), V$69)="BLANK", "BLANK,")</f>
        <v>CRY</v>
      </c>
      <c r="Y100" s="361"/>
      <c r="Z100" s="257" t="str" cm="1">
        <f t="array" ref="Z100">_xlfn.IFS(INDEX($B$24:$AM$43,MATCH($A26,$A$24:$A$43,0),AA$69)="A",LOWER($A26),INDEX($B$24:$AM$43,MATCH($A26,$A$24:$A$43,0),AA$69)="H",UPPER($A26),INDEX($B$24:$AM$43,MATCH($A26,$A$24:$A$43,0),AA$69)="BLANK","BLANK")</f>
        <v>BHA</v>
      </c>
      <c r="AA100" s="268" cm="1">
        <f t="array" ref="AA100">IFERROR($L$93+POWER(INDEX($B$47:$AM$66, MATCH(UPPER(Z72), $A$47:$A$66,0 ), AA$69), $J$93)/$K$93, "BLANK")</f>
        <v>1.8937274395778518</v>
      </c>
      <c r="AB100" s="269" cm="1">
        <f t="array" ref="AB100">IFERROR($L$93+POWER(INDEX($B$47:$AM$66, MATCH(UPPER(AC72), $A$47:$A$66, 0), AA$69), $J$93)/$K$93, "BLANK")</f>
        <v>0.71540090308722981</v>
      </c>
      <c r="AC100" s="359" t="str" cm="1">
        <f t="array" ref="AC100">_xlfn.IFS(INDEX($B$24:$AM$43, MATCH(INDEX($A$3:$AM$22, MATCH(Z100, $G$3:$G$22, 0), 1), $A$24:$A$43), AA$69)="H", UPPER(INDEX($A$3:$AM$22, MATCH(Z100, $G$3:$G$22, 0), 1)), INDEX($B$24:$AM$43, MATCH(INDEX($A$3:$AM$22, MATCH(Z100, $G$3:$G$22, 0), 1), $A$24:$A$43), AA$69)="A", LOWER(INDEX($A$3:$AM$22, MATCH(Z100, $G$3:$G$22, 0), 1)), INDEX($B$24:$AM$43, MATCH(INDEX($A$3:$AM$22, MATCH(Z100, $G$3:$G$22, 0), 1), $A$24:$A$43), AA$69)="BLANK", "BLANK,")</f>
        <v>wba</v>
      </c>
      <c r="AD100" s="361"/>
      <c r="AE100" s="257" t="str" cm="1">
        <f t="array" ref="AE100">_xlfn.IFS(INDEX($B$24:$AM$43,MATCH($A26,$A$24:$A$43,0),AF$69)="A",LOWER($A26),INDEX($B$24:$AM$43,MATCH($A26,$A$24:$A$43,0),AF$69)="H",UPPER($A26),INDEX($B$24:$AM$43,MATCH($A26,$A$24:$A$43,0),AF$69)="BLANK","BLANK")</f>
        <v>bha</v>
      </c>
      <c r="AF100" s="268" cm="1">
        <f t="array" ref="AF100">IFERROR($L$93+POWER(INDEX($B$47:$AM$66, MATCH(UPPER(AE72), $A$47:$A$66,0 ), AF$69), $J$93)/$K$93, "BLANK")</f>
        <v>1.2153977359256576</v>
      </c>
      <c r="AG100" s="269" cm="1">
        <f t="array" ref="AG100">IFERROR($L$93+POWER(INDEX($B$47:$AM$66, MATCH(UPPER(AH72), $A$47:$A$66, 0), AF$69), $J$93)/$K$93, "BLANK")</f>
        <v>0.82799851213302245</v>
      </c>
      <c r="AH100" s="359" t="str" cm="1">
        <f t="array" ref="AH100">_xlfn.IFS(INDEX($B$24:$AM$43, MATCH(INDEX($A$3:$AM$22, MATCH(AE100, $H$3:$H$22, 0), 1), $A$24:$A$43), AF$69)="H", UPPER(INDEX($A$3:$AM$22, MATCH(AE100, $H$3:$H$22, 0), 1)), INDEX($B$24:$AM$43, MATCH(INDEX($A$3:$AM$22, MATCH(AE100, $H$3:$H$22, 0), 1), $A$24:$A$43), AF$69)="A", LOWER(INDEX($A$3:$AM$22, MATCH(AE100, $H$3:$H$22, 0), 1)), INDEX($B$24:$AM$43, MATCH(INDEX($A$3:$AM$22, MATCH(AE100, $H$3:$H$22, 0), 1), $A$24:$A$43), AF$69)="BLANK", "BLANK,")</f>
        <v>TOT</v>
      </c>
      <c r="AI100" s="361"/>
      <c r="AJ100" s="257" t="str" cm="1">
        <f t="array" ref="AJ100">_xlfn.IFS(INDEX($B$24:$AM$43,MATCH($A26,$A$24:$A$43,0),AK$69)="A",LOWER($A26),INDEX($B$24:$AM$43,MATCH($A26,$A$24:$A$43,0),AK$69)="H",UPPER($A26),INDEX($B$24:$AM$43,MATCH($A26,$A$24:$A$43,0),AK$69)="BLANK","BLANK")</f>
        <v>BHA</v>
      </c>
      <c r="AK100" s="268" cm="1">
        <f t="array" ref="AK100">IFERROR($L$93+POWER(INDEX($B$47:$AM$66, MATCH(UPPER(AJ72), $A$47:$A$66,0 ), AK$69), $J$93)/$K$93, "BLANK")</f>
        <v>1.0575269254742299</v>
      </c>
      <c r="AL100" s="269" cm="1">
        <f t="array" ref="AL100">IFERROR($L$93+POWER(INDEX($B$47:$AM$66, MATCH(UPPER(AM72), $A$47:$A$66, 0), AK$69), $J$93)/$K$93, "BLANK")</f>
        <v>0.80734812521572064</v>
      </c>
      <c r="AM100" s="359" t="str" cm="1">
        <f t="array" ref="AM100">_xlfn.IFS(INDEX($B$24:$AM$43, MATCH(INDEX($A$3:$AM$22, MATCH(AJ100, $I$3:$I$22, 0), 1), $A$24:$A$43), AK$69)="H", UPPER(INDEX($A$3:$AM$22, MATCH(AJ100, $I$3:$I$22, 0), 1)), INDEX($B$24:$AM$43, MATCH(INDEX($A$3:$AM$22, MATCH(AJ100, $I$3:$I$22, 0), 1), $A$24:$A$43), AK$69)="A", LOWER(INDEX($A$3:$AM$22, MATCH(AJ100, $I$3:$I$22, 0), 1)), INDEX($B$24:$AM$43, MATCH(INDEX($A$3:$AM$22, MATCH(AJ100, $I$3:$I$22, 0), 1), $A$24:$A$43), AK$69)="BLANK", "BLANK,")</f>
        <v>bur</v>
      </c>
      <c r="AN100" s="361"/>
      <c r="AO100" s="257" t="str" cm="1">
        <f t="array" ref="AO100">_xlfn.IFS(INDEX($B$24:$AM$43,MATCH($A26,$A$24:$A$43,0),AP$69)="A",LOWER($A26),INDEX($B$24:$AM$43,MATCH($A26,$A$24:$A$43,0),AP$69)="H",UPPER($A26),INDEX($B$24:$AM$43,MATCH($A26,$A$24:$A$43,0),AP$69)="BLANK","BLANK")</f>
        <v>bha</v>
      </c>
      <c r="AP100" s="268" cm="1">
        <f t="array" ref="AP100">IFERROR($L$93+POWER(INDEX($B$47:$AM$66, MATCH(UPPER(AO72), $A$47:$A$66,0 ), AP$69), $J$93)/$K$93, "BLANK")</f>
        <v>1.2153977359256576</v>
      </c>
      <c r="AQ100" s="269" cm="1">
        <f t="array" ref="AQ100">IFERROR($L$93+POWER(INDEX($B$47:$AM$66, MATCH(UPPER(AR72), $A$47:$A$66, 0), AP$69), $J$93)/$K$93, "BLANK")</f>
        <v>0.79666984366712978</v>
      </c>
      <c r="AR100" s="359" t="str" cm="1">
        <f t="array" ref="AR100">_xlfn.IFS(INDEX($B$24:$AM$43, MATCH(INDEX($A$3:$AM$22, MATCH(AO100, $J$3:$J$22, 0), 1), $A$24:$A$43), AP$69)="H", UPPER(INDEX($A$3:$AM$22, MATCH(AO100, $J$3:$J$22, 0), 1)), INDEX($B$24:$AM$43, MATCH(INDEX($A$3:$AM$22, MATCH(AO100, $J$3:$J$22, 0), 1), $A$24:$A$43), AP$69)="A", LOWER(INDEX($A$3:$AM$22, MATCH(AO100, $J$3:$J$22, 0), 1)), INDEX($B$24:$AM$43, MATCH(INDEX($A$3:$AM$22, MATCH(AO100, $J$3:$J$22, 0), 1), $A$24:$A$43), AP$69)="BLANK", "BLANK,")</f>
        <v>AVL</v>
      </c>
      <c r="AS100" s="361"/>
      <c r="AT100" s="257" t="str" cm="1">
        <f t="array" ref="AT100">_xlfn.IFS(INDEX($B$24:$AM$43,MATCH($A26,$A$24:$A$43,0),AU$69)="A",LOWER($A26),INDEX($B$24:$AM$43,MATCH($A26,$A$24:$A$43,0),AU$69)="H",UPPER($A26),INDEX($B$24:$AM$43,MATCH($A26,$A$24:$A$43,0),AU$69)="BLANK","BLANK")</f>
        <v>BHA</v>
      </c>
      <c r="AU100" s="268" cm="1">
        <f t="array" ref="AU100">IFERROR($L$93+POWER(INDEX($B$47:$AM$66, MATCH(UPPER(AT72), $A$47:$A$66,0 ), AU$69), $J$93)/$K$93, "BLANK")</f>
        <v>0.74271367791047604</v>
      </c>
      <c r="AV100" s="269" cm="1">
        <f t="array" ref="AV100">IFERROR($L$93+POWER(INDEX($B$47:$AM$66, MATCH(UPPER(AW72), $A$47:$A$66, 0), AU$69), $J$93)/$K$93, "BLANK")</f>
        <v>1.8265183240445697</v>
      </c>
      <c r="AW100" s="359" t="str" cm="1">
        <f t="array" ref="AW100">_xlfn.IFS(INDEX($B$24:$AM$43, MATCH(INDEX($A$3:$AM$22, MATCH(AT100, $K$3:$K$22, 0), 1), $A$24:$A$43), AU$69)="H", UPPER(INDEX($A$3:$AM$22, MATCH(AT100, $K$3:$K$22, 0), 1)), INDEX($B$24:$AM$43, MATCH(INDEX($A$3:$AM$22, MATCH(AT100, $K$3:$K$22, 0), 1), $A$24:$A$43), AU$69)="A", LOWER(INDEX($A$3:$AM$22, MATCH(AT100, $K$3:$K$22, 0), 1)), INDEX($B$24:$AM$43, MATCH(INDEX($A$3:$AM$22, MATCH(AT100, $K$3:$K$22, 0), 1), $A$24:$A$43), AU$69)="BLANK", "BLANK,")</f>
        <v>liv</v>
      </c>
      <c r="AX100" s="361"/>
      <c r="AY100" s="257" t="str" cm="1">
        <f t="array" ref="AY100">_xlfn.IFS(INDEX($B$24:$AM$43,MATCH($A26,$A$24:$A$43,0),AZ$69)="A",LOWER($A26),INDEX($B$24:$AM$43,MATCH($A26,$A$24:$A$43,0),AZ$69)="H",UPPER($A26),INDEX($B$24:$AM$43,MATCH($A26,$A$24:$A$43,0),AZ$69)="BLANK","BLANK")</f>
        <v>BHA</v>
      </c>
      <c r="AZ100" s="268" cm="1">
        <f t="array" ref="AZ100">IFERROR($L$93+POWER(INDEX($B$47:$AM$66, MATCH(UPPER(AY72), $A$47:$A$66,0 ), AZ$69), $J$93)/$K$93, "BLANK")</f>
        <v>0.58627205341787492</v>
      </c>
      <c r="BA100" s="269" cm="1">
        <f t="array" ref="BA100">IFERROR($L$93+POWER(INDEX($B$47:$AM$66, MATCH(UPPER(BB72), $A$47:$A$66, 0), AZ$69), $J$93)/$K$93, "BLANK")</f>
        <v>2.0468796895697285</v>
      </c>
      <c r="BB100" s="359" t="str" cm="1">
        <f t="array" ref="BB100">_xlfn.IFS(INDEX($B$24:$AM$43, MATCH(INDEX($A$3:$AM$22, MATCH(AY100, $L$3:$L$22, 0), 1), $A$24:$A$43), AZ$69)="H", UPPER(INDEX($A$3:$AM$22, MATCH(AY100, $L$3:$L$22, 0), 1)), INDEX($B$24:$AM$43, MATCH(INDEX($A$3:$AM$22, MATCH(AY100, $L$3:$L$22, 0), 1), $A$24:$A$43), AZ$69)="A", LOWER(INDEX($A$3:$AM$22, MATCH(AY100, $L$3:$L$22, 0), 1)), INDEX($B$24:$AM$43, MATCH(INDEX($A$3:$AM$22, MATCH(AY100, $L$3:$L$22, 0), 1), $A$24:$A$43), AZ$69)="BLANK", "BLANK,")</f>
        <v>sou</v>
      </c>
      <c r="BC100" s="361"/>
      <c r="BD100" s="257" t="str" cm="1">
        <f t="array" ref="BD100">_xlfn.IFS(INDEX($B$24:$AM$43,MATCH($A26,$A$24:$A$43,0),BE$69)="A",LOWER($A26),INDEX($B$24:$AM$43,MATCH($A26,$A$24:$A$43,0),BE$69)="H",UPPER($A26),INDEX($B$24:$AM$43,MATCH($A26,$A$24:$A$43,0),BE$69)="BLANK","BLANK")</f>
        <v>bha</v>
      </c>
      <c r="BE100" s="268" cm="1">
        <f t="array" ref="BE100">IFERROR($L$93+POWER(INDEX($B$47:$AM$66, MATCH(UPPER(BD72), $A$47:$A$66,0 ), BE$69), $J$93)/$K$93, "BLANK")</f>
        <v>1.0617437483936909</v>
      </c>
      <c r="BF100" s="269" cm="1">
        <f t="array" ref="BF100">IFERROR($L$93+POWER(INDEX($B$47:$AM$66, MATCH(UPPER(BG72), $A$47:$A$66, 0), BE$69), $J$93)/$K$93, "BLANK")</f>
        <v>1.1838813320665942</v>
      </c>
      <c r="BG100" s="359" t="str" cm="1">
        <f t="array" ref="BG100">_xlfn.IFS(INDEX($B$24:$AM$43, MATCH(INDEX($A$3:$AM$22, MATCH(BD100, $M$3:$M$22, 0), 1), $A$24:$A$43), BE$69)="H", UPPER(INDEX($A$3:$AM$22, MATCH(BD100, $M$3:$M$22, 0), 1)), INDEX($B$24:$AM$43, MATCH(INDEX($A$3:$AM$22, MATCH(BD100, $M$3:$M$22, 0), 1), $A$24:$A$43), BE$69)="A", LOWER(INDEX($A$3:$AM$22, MATCH(BD100, $M$3:$M$22, 0), 1)), INDEX($B$24:$AM$43, MATCH(INDEX($A$3:$AM$22, MATCH(BD100, $M$3:$M$22, 0), 1), $A$24:$A$43), BE$69)="BLANK", "BLANK,")</f>
        <v>LEI</v>
      </c>
      <c r="BH100" s="361"/>
      <c r="BI100" s="257" t="str" cm="1">
        <f t="array" ref="BI100">_xlfn.IFS(INDEX($B$24:$AM$43,MATCH($A26,$A$24:$A$43,0),BJ$69)="A",LOWER($A26),INDEX($B$24:$AM$43,MATCH($A26,$A$24:$A$43,0),BJ$69)="H",UPPER($A26),INDEX($B$24:$AM$43,MATCH($A26,$A$24:$A$43,0),BJ$69)="BLANK","BLANK")</f>
        <v>bha</v>
      </c>
      <c r="BJ100" s="268" cm="1">
        <f t="array" ref="BJ100">IFERROR($L$93+POWER(INDEX($B$47:$AM$66, MATCH(UPPER(BI72), $A$47:$A$66,0 ), BJ$69), $J$93)/$K$93, "BLANK")</f>
        <v>1.7597729080305371</v>
      </c>
      <c r="BK100" s="269" cm="1">
        <f t="array" ref="BK100">IFERROR($L$93+POWER(INDEX($B$47:$AM$66, MATCH(UPPER(BL72), $A$47:$A$66, 0), BJ$69), $J$93)/$K$93, "BLANK")</f>
        <v>0.3350590040616569</v>
      </c>
      <c r="BL100" s="359" t="str" cm="1">
        <f t="array" ref="BL100">_xlfn.IFS(INDEX($B$24:$AM$43, MATCH(INDEX($A$3:$AM$22, MATCH(BI100, $N$3:$N$22, 0), 1), $A$24:$A$43), BJ$69)="H", UPPER(INDEX($A$3:$AM$22, MATCH(BI100, $N$3:$N$22, 0), 1)), INDEX($B$24:$AM$43, MATCH(INDEX($A$3:$AM$22, MATCH(BI100, $N$3:$N$22, 0), 1), $A$24:$A$43), BJ$69)="A", LOWER(INDEX($A$3:$AM$22, MATCH(BI100, $N$3:$N$22, 0), 1)), INDEX($B$24:$AM$43, MATCH(INDEX($A$3:$AM$22, MATCH(BI100, $N$3:$N$22, 0), 1), $A$24:$A$43), BJ$69)="BLANK", "BLANK,")</f>
        <v>FUL</v>
      </c>
      <c r="BM100" s="361"/>
      <c r="BN100" s="257" t="str" cm="1">
        <f t="array" ref="BN100">_xlfn.IFS(INDEX($B$24:$AM$43,MATCH($A26,$A$24:$A$43,0),BO$69)="A",LOWER($A26),INDEX($B$24:$AM$43,MATCH($A26,$A$24:$A$43,0),BO$69)="H",UPPER($A26),INDEX($B$24:$AM$43,MATCH($A26,$A$24:$A$43,0),BO$69)="BLANK","BLANK")</f>
        <v>BHA</v>
      </c>
      <c r="BO100" s="268" cm="1">
        <f t="array" ref="BO100">IFERROR($L$93+POWER(INDEX($B$47:$AM$66, MATCH(UPPER(BN72), $A$47:$A$66,0 ), BO$69), $J$93)/$K$93, "BLANK")</f>
        <v>1.4759894099334538</v>
      </c>
      <c r="BP100" s="269" cm="1">
        <f t="array" ref="BP100">IFERROR($L$93+POWER(INDEX($B$47:$AM$66, MATCH(UPPER(BQ72), $A$47:$A$66, 0), BO$69), $J$93)/$K$93, "BLANK")</f>
        <v>0.74559269605688383</v>
      </c>
      <c r="BQ100" s="359" t="str" cm="1">
        <f t="array" ref="BQ100">_xlfn.IFS(INDEX($B$24:$AM$43, MATCH(INDEX($A$3:$AM$22, MATCH(BN100, $O$3:$O$22, 0), 1), $A$24:$A$43), BO$69)="H", UPPER(INDEX($A$3:$AM$22, MATCH(BN100, $O$3:$O$22, 0), 1)), INDEX($B$24:$AM$43, MATCH(INDEX($A$3:$AM$22, MATCH(BN100, $O$3:$O$22, 0), 1), $A$24:$A$43), BO$69)="A", LOWER(INDEX($A$3:$AM$22, MATCH(BN100, $O$3:$O$22, 0), 1)), INDEX($B$24:$AM$43, MATCH(INDEX($A$3:$AM$22, MATCH(BN100, $O$3:$O$22, 0), 1), $A$24:$A$43), BO$69)="BLANK", "BLANK,")</f>
        <v>shu</v>
      </c>
      <c r="BR100" s="361"/>
      <c r="BS100" s="257" t="str" cm="1">
        <f t="array" ref="BS100">_xlfn.IFS(INDEX($B$24:$AM$43,MATCH($A26,$A$24:$A$43,0),BT$69)="A",LOWER($A26),INDEX($B$24:$AM$43,MATCH($A26,$A$24:$A$43,0),BT$69)="H",UPPER($A26),INDEX($B$24:$AM$43,MATCH($A26,$A$24:$A$43,0),BT$69)="BLANK","BLANK")</f>
        <v>bha</v>
      </c>
      <c r="BT100" s="268" cm="1">
        <f t="array" ref="BT100">IFERROR($L$93+POWER(INDEX($B$47:$AM$66, MATCH(UPPER(BS72), $A$47:$A$66,0 ), BT$69), $J$93)/$K$93, "BLANK")</f>
        <v>1.6787495762280702</v>
      </c>
      <c r="BU100" s="269" cm="1">
        <f t="array" ref="BU100">IFERROR($L$93+POWER(INDEX($B$47:$AM$66, MATCH(UPPER(BV72), $A$47:$A$66, 0), BT$69), $J$93)/$K$93, "BLANK")</f>
        <v>1.0629757711113148</v>
      </c>
      <c r="BV100" s="359" t="str" cm="1">
        <f t="array" ref="BV100">_xlfn.IFS(INDEX($B$24:$AM$43, MATCH(INDEX($A$3:$AM$22, MATCH(BS100, $P$3:$P$22, 0), 1), $A$24:$A$43), BT$69)="H", UPPER(INDEX($A$3:$AM$22, MATCH(BS100, $P$3:$P$22, 0), 1)), INDEX($B$24:$AM$43, MATCH(INDEX($A$3:$AM$22, MATCH(BS100, $P$3:$P$22, 0), 1), $A$24:$A$43), BT$69)="A", LOWER(INDEX($A$3:$AM$22, MATCH(BS100, $P$3:$P$22, 0), 1)), INDEX($B$24:$AM$43, MATCH(INDEX($A$3:$AM$22, MATCH(BS100, $P$3:$P$22, 0), 1), $A$24:$A$43), BT$69)="BLANK", "BLANK,")</f>
        <v>WHU</v>
      </c>
      <c r="BW100" s="361"/>
      <c r="BX100" s="257" t="str" cm="1">
        <f t="array" ref="BX100">_xlfn.IFS(INDEX($B$24:$AM$43,MATCH($A26,$A$24:$A$43,0),BY$69)="A",LOWER($A26),INDEX($B$24:$AM$43,MATCH($A26,$A$24:$A$43,0),BY$69)="H",UPPER($A26),INDEX($B$24:$AM$43,MATCH($A26,$A$24:$A$43,0),BY$69)="BLANK","BLANK")</f>
        <v>BHA</v>
      </c>
      <c r="BY100" s="268" cm="1">
        <f t="array" ref="BY100">IFERROR($L$93+POWER(INDEX($B$47:$AM$66, MATCH(UPPER(BX72), $A$47:$A$66,0 ), BY$69), $J$93)/$K$93, "BLANK")</f>
        <v>0.88518386892609224</v>
      </c>
      <c r="BZ100" s="269" cm="1">
        <f t="array" ref="BZ100">IFERROR($L$93+POWER(INDEX($B$47:$AM$66, MATCH(UPPER(CA72), $A$47:$A$66, 0), BY$69), $J$93)/$K$93, "BLANK")</f>
        <v>0.94462293995481694</v>
      </c>
      <c r="CA100" s="359" t="str" cm="1">
        <f t="array" ref="CA100">_xlfn.IFS(INDEX($B$24:$AM$43, MATCH(INDEX($A$3:$AM$22, MATCH(BX100, $Q$3:$Q$22, 0), 1), $A$24:$A$43), BY$69)="H", UPPER(INDEX($A$3:$AM$22, MATCH(BX100, $Q$3:$Q$22, 0), 1)), INDEX($B$24:$AM$43, MATCH(INDEX($A$3:$AM$22, MATCH(BX100, $Q$3:$Q$22, 0), 1), $A$24:$A$43), BY$69)="A", LOWER(INDEX($A$3:$AM$22, MATCH(BX100, $Q$3:$Q$22, 0), 1)), INDEX($B$24:$AM$43, MATCH(INDEX($A$3:$AM$22, MATCH(BX100, $Q$3:$Q$22, 0), 1), $A$24:$A$43), BY$69)="BLANK", "BLANK,")</f>
        <v>ars</v>
      </c>
      <c r="CB100" s="361"/>
      <c r="CC100" s="257" t="str" cm="1">
        <f t="array" ref="CC100">_xlfn.IFS(INDEX($B$24:$AM$43,MATCH($A26,$A$24:$A$43,0),CD$69)="A",LOWER($A26),INDEX($B$24:$AM$43,MATCH($A26,$A$24:$A$43,0),CD$69)="H",UPPER($A26),INDEX($B$24:$AM$43,MATCH($A26,$A$24:$A$43,0),CD$69)="BLANK","BLANK")</f>
        <v>BHA</v>
      </c>
      <c r="CD100" s="268" cm="1">
        <f t="array" ref="CD100">IFERROR($L$93+POWER(INDEX($B$47:$AM$66, MATCH(UPPER(CC72), $A$47:$A$66,0 ), CD$69), $J$93)/$K$93, "BLANK")</f>
        <v>0.54563381768604224</v>
      </c>
      <c r="CE100" s="269" cm="1">
        <f t="array" ref="CE100">IFERROR($L$93+POWER(INDEX($B$47:$AM$66, MATCH(UPPER(CF72), $A$47:$A$66, 0), CD$69), $J$93)/$K$93, "BLANK")</f>
        <v>1.0982858412360958</v>
      </c>
      <c r="CF100" s="359" t="str" cm="1">
        <f t="array" ref="CF100">_xlfn.IFS(INDEX($B$24:$AM$43, MATCH(INDEX($A$3:$AM$22, MATCH(CC100, $R$3:$R$22, 0), 1), $A$24:$A$43), CD$69)="H", UPPER(INDEX($A$3:$AM$22, MATCH(CC100, $R$3:$R$22, 0), 1)), INDEX($B$24:$AM$43, MATCH(INDEX($A$3:$AM$22, MATCH(CC100, $R$3:$R$22, 0), 1), $A$24:$A$43), CD$69)="A", LOWER(INDEX($A$3:$AM$22, MATCH(CC100, $R$3:$R$22, 0), 1)), INDEX($B$24:$AM$43, MATCH(INDEX($A$3:$AM$22, MATCH(CC100, $R$3:$R$22, 0), 1), $A$24:$A$43), CD$69)="BLANK", "BLANK,")</f>
        <v>wol</v>
      </c>
      <c r="CG100" s="361"/>
      <c r="CH100" s="257" t="str" cm="1">
        <f t="array" ref="CH100">_xlfn.IFS(INDEX($B$24:$AM$43,MATCH($A26,$A$24:$A$43,0),CI$69)="A",LOWER($A26),INDEX($B$24:$AM$43,MATCH($A26,$A$24:$A$43,0),CI$69)="H",UPPER($A26),INDEX($B$24:$AM$43,MATCH($A26,$A$24:$A$43,0),CI$69)="BLANK","BLANK")</f>
        <v>bha</v>
      </c>
      <c r="CI100" s="268" cm="1">
        <f t="array" ref="CI100">IFERROR($L$93+POWER(INDEX($B$47:$AM$66, MATCH(UPPER(CH72), $A$47:$A$66,0 ), CI$69), $J$93)/$K$93, "BLANK")</f>
        <v>0.52923565044061283</v>
      </c>
      <c r="CJ100" s="269" cm="1">
        <f t="array" ref="CJ100">IFERROR($L$93+POWER(INDEX($B$47:$AM$66, MATCH(UPPER(CK72), $A$47:$A$66, 0), CI$69), $J$93)/$K$93, "BLANK")</f>
        <v>1.8195640367889145</v>
      </c>
      <c r="CK100" s="359" t="str" cm="1">
        <f t="array" ref="CK100">_xlfn.IFS(INDEX($B$24:$AM$43, MATCH(INDEX($A$3:$AM$22, MATCH(CH100, $S$3:$S$22, 0), 1), $A$24:$A$43), CI$69)="H", UPPER(INDEX($A$3:$AM$22, MATCH(CH100, $S$3:$S$22, 0), 1)), INDEX($B$24:$AM$43, MATCH(INDEX($A$3:$AM$22, MATCH(CH100, $S$3:$S$22, 0), 1), $A$24:$A$43), CI$69)="A", LOWER(INDEX($A$3:$AM$22, MATCH(CH100, $S$3:$S$22, 0), 1)), INDEX($B$24:$AM$43, MATCH(INDEX($A$3:$AM$22, MATCH(CH100, $S$3:$S$22, 0), 1), $A$24:$A$43), CI$69)="BLANK", "BLANK,")</f>
        <v>MCI</v>
      </c>
      <c r="CL100" s="361"/>
      <c r="CM100" s="257" t="str" cm="1">
        <f t="array" ref="CM100">_xlfn.IFS(INDEX($B$24:$AM$43,MATCH($A26,$A$24:$A$43,0),CN$69)="A",LOWER($A26),INDEX($B$24:$AM$43,MATCH($A26,$A$24:$A$43,0),CN$69)="H",UPPER($A26),INDEX($B$24:$AM$43,MATCH($A26,$A$24:$A$43,0),CN$69)="BLANK","BLANK")</f>
        <v>bha</v>
      </c>
      <c r="CN100" s="268" cm="1">
        <f t="array" ref="CN100">IFERROR($L$93+POWER(INDEX($B$47:$AM$66, MATCH(UPPER(CM72), $A$47:$A$66,0 ), CN$69), $J$93)/$K$93, "BLANK")</f>
        <v>1.7597729080305371</v>
      </c>
      <c r="CO100" s="269" cm="1">
        <f t="array" ref="CO100">IFERROR($L$93+POWER(INDEX($B$47:$AM$66, MATCH(UPPER(CP72), $A$47:$A$66, 0), CN$69), $J$93)/$K$93, "BLANK")</f>
        <v>0.3350590040616569</v>
      </c>
      <c r="CP100" s="359" t="str" cm="1">
        <f t="array" ref="CP100">_xlfn.IFS(INDEX($B$24:$AM$43, MATCH(INDEX($A$3:$AM$22, MATCH(CM100, $T$3:$T$22, 0), 1), $A$24:$A$43), CN$69)="H", UPPER(INDEX($A$3:$AM$22, MATCH(CM100, $T$3:$T$22, 0), 1)), INDEX($B$24:$AM$43, MATCH(INDEX($A$3:$AM$22, MATCH(CM100, $T$3:$T$22, 0), 1), $A$24:$A$43), CN$69)="A", LOWER(INDEX($A$3:$AM$22, MATCH(CM100, $T$3:$T$22, 0), 1)), INDEX($B$24:$AM$43, MATCH(INDEX($A$3:$AM$22, MATCH(CM100, $T$3:$T$22, 0), 1), $A$24:$A$43), CN$69)="BLANK", "BLANK,")</f>
        <v>LEE</v>
      </c>
      <c r="CQ100" s="361"/>
      <c r="CR100" s="257" t="str" cm="1">
        <f t="array" ref="CR100">_xlfn.IFS(INDEX($B$24:$AM$43,MATCH($A26,$A$24:$A$43,0),CS$69)="A",LOWER($A26),INDEX($B$24:$AM$43,MATCH($A26,$A$24:$A$43,0),CS$69)="H",UPPER($A26),INDEX($B$24:$AM$43,MATCH($A26,$A$24:$A$43,0),CS$69)="BLANK","BLANK")</f>
        <v>BHA</v>
      </c>
      <c r="CS100" s="268" cm="1">
        <f t="array" ref="CS100">IFERROR($L$93+POWER(INDEX($B$47:$AM$66, MATCH(UPPER(CR72), $A$47:$A$66,0 ), CS$69), $J$93)/$K$93, "BLANK")</f>
        <v>1.8937274395778518</v>
      </c>
      <c r="CT100" s="269" cm="1">
        <f t="array" ref="CT100">IFERROR($L$93+POWER(INDEX($B$47:$AM$66, MATCH(UPPER(CU72), $A$47:$A$66, 0), CS$69), $J$93)/$K$93, "BLANK")</f>
        <v>0.71540090308722981</v>
      </c>
      <c r="CU100" s="359" t="str" cm="1">
        <f t="array" ref="CU100">_xlfn.IFS(INDEX($B$24:$AM$43, MATCH(INDEX($A$3:$AM$22, MATCH(CR100, $U$3:$U$22, 0), 1), $A$24:$A$43), CS$69)="H", UPPER(INDEX($A$3:$AM$22, MATCH(CR100, $U$3:$U$22, 0), 1)), INDEX($B$24:$AM$43, MATCH(INDEX($A$3:$AM$22, MATCH(CR100, $U$3:$U$22, 0), 1), $A$24:$A$43), CS$69)="A", LOWER(INDEX($A$3:$AM$22, MATCH(CR100, $U$3:$U$22, 0), 1)), INDEX($B$24:$AM$43, MATCH(INDEX($A$3:$AM$22, MATCH(CR100, $U$3:$U$22, 0), 1), $A$24:$A$43), CS$69)="BLANK", "BLANK,")</f>
        <v>ful</v>
      </c>
      <c r="CV100" s="361"/>
      <c r="CW100" s="257" t="str" cm="1">
        <f t="array" ref="CW100">_xlfn.IFS(INDEX($B$24:$AM$43,MATCH($A26,$A$24:$A$43,0),CX$69)="A",LOWER($A26),INDEX($B$24:$AM$43,MATCH($A26,$A$24:$A$43,0),CX$69)="H",UPPER($A26),INDEX($B$24:$AM$43,MATCH($A26,$A$24:$A$43,0),CX$69)="BLANK","BLANK")</f>
        <v>BHA</v>
      </c>
      <c r="CX100" s="268" cm="1">
        <f t="array" ref="CX100">IFERROR($L$93+POWER(INDEX($B$47:$AM$66, MATCH(UPPER(CW72), $A$47:$A$66,0 ), CX$69), $J$93)/$K$93, "BLANK")</f>
        <v>0.87360089963730903</v>
      </c>
      <c r="CY100" s="269" cm="1">
        <f t="array" ref="CY100">IFERROR($L$93+POWER(INDEX($B$47:$AM$66, MATCH(UPPER(CZ72), $A$47:$A$66, 0), CX$69), $J$93)/$K$93, "BLANK")</f>
        <v>1.5032502280773321</v>
      </c>
      <c r="CZ100" s="359" t="str" cm="1">
        <f t="array" ref="CZ100">_xlfn.IFS(INDEX($B$24:$AM$43, MATCH(INDEX($A$3:$AM$22, MATCH(CW100, $V$3:$V$22, 0), 1), $A$24:$A$43), CX$69)="H", UPPER(INDEX($A$3:$AM$22, MATCH(CW100, $V$3:$V$22, 0), 1)), INDEX($B$24:$AM$43, MATCH(INDEX($A$3:$AM$22, MATCH(CW100, $V$3:$V$22, 0), 1), $A$24:$A$43), CX$69)="A", LOWER(INDEX($A$3:$AM$22, MATCH(CW100, $V$3:$V$22, 0), 1)), INDEX($B$24:$AM$43, MATCH(INDEX($A$3:$AM$22, MATCH(CW100, $V$3:$V$22, 0), 1), $A$24:$A$43), CX$69)="BLANK", "BLANK,")</f>
        <v>tot</v>
      </c>
      <c r="DA100" s="361"/>
      <c r="DB100" s="257" t="str" cm="1">
        <f t="array" ref="DB100">_xlfn.IFS(INDEX($B$24:$AM$43,MATCH($A26,$A$24:$A$43,0),DC$69)="A",LOWER($A26),INDEX($B$24:$AM$43,MATCH($A26,$A$24:$A$43,0),DC$69)="H",UPPER($A26),INDEX($B$24:$AM$43,MATCH($A26,$A$24:$A$43,0),DC$69)="BLANK","BLANK")</f>
        <v>bha</v>
      </c>
      <c r="DC100" s="268" cm="1">
        <f t="array" ref="DC100">IFERROR($L$93+POWER(INDEX($B$47:$AM$66, MATCH(UPPER(DB72), $A$47:$A$66,0 ), DC$69), $J$93)/$K$93, "BLANK")</f>
        <v>0.73027650197256599</v>
      </c>
      <c r="DD100" s="269" cm="1">
        <f t="array" ref="DD100">IFERROR($L$93+POWER(INDEX($B$47:$AM$66, MATCH(UPPER(DE72), $A$47:$A$66, 0), DC$69), $J$93)/$K$93, "BLANK")</f>
        <v>1.5574945469162098</v>
      </c>
      <c r="DE100" s="359" t="str" cm="1">
        <f t="array" ref="DE100">_xlfn.IFS(INDEX($B$24:$AM$43, MATCH(INDEX($A$3:$AM$22, MATCH(DB100, $W$3:$W$22, 0), 1), $A$24:$A$43), DC$69)="H", UPPER(INDEX($A$3:$AM$22, MATCH(DB100, $W$3:$W$22, 0), 1)), INDEX($B$24:$AM$43, MATCH(INDEX($A$3:$AM$22, MATCH(DB100, $W$3:$W$22, 0), 1), $A$24:$A$43), DC$69)="A", LOWER(INDEX($A$3:$AM$22, MATCH(DB100, $W$3:$W$22, 0), 1)), INDEX($B$24:$AM$43, MATCH(INDEX($A$3:$AM$22, MATCH(DB100, $W$3:$W$22, 0), 1), $A$24:$A$43), DC$69)="BLANK", "BLANK,")</f>
        <v>LIV</v>
      </c>
      <c r="DF100" s="361"/>
      <c r="DG100" s="257" t="str" cm="1">
        <f t="array" ref="DG100">_xlfn.IFS(INDEX($B$24:$AM$43,MATCH($A26,$A$24:$A$43,0),DH$69)="A",LOWER($A26),INDEX($B$24:$AM$43,MATCH($A26,$A$24:$A$43,0),DH$69)="H",UPPER($A26),INDEX($B$24:$AM$43,MATCH($A26,$A$24:$A$43,0),DH$69)="BLANK","BLANK")</f>
        <v>bha</v>
      </c>
      <c r="DH100" s="268" cm="1">
        <f t="array" ref="DH100">IFERROR($L$93+POWER(INDEX($B$47:$AM$66, MATCH(UPPER(DG72), $A$47:$A$66,0 ), DH$69), $J$93)/$K$93, "BLANK")</f>
        <v>1.7398096792022675</v>
      </c>
      <c r="DI100" s="269" cm="1">
        <f t="array" ref="DI100">IFERROR($L$93+POWER(INDEX($B$47:$AM$66, MATCH(UPPER(DJ72), $A$47:$A$66, 0), DH$69), $J$93)/$K$93, "BLANK")</f>
        <v>1.2283787501210683</v>
      </c>
      <c r="DJ100" s="359" t="str" cm="1">
        <f t="array" ref="DJ100">_xlfn.IFS(INDEX($B$24:$AM$43, MATCH(INDEX($A$3:$AM$22, MATCH(DG100, $X$3:$X$22, 0), 1), $A$24:$A$43), DH$69)="H", UPPER(INDEX($A$3:$AM$22, MATCH(DG100, $X$3:$X$22, 0), 1)), INDEX($B$24:$AM$43, MATCH(INDEX($A$3:$AM$22, MATCH(DG100, $X$3:$X$22, 0), 1), $A$24:$A$43), DH$69)="A", LOWER(INDEX($A$3:$AM$22, MATCH(DG100, $X$3:$X$22, 0), 1)), INDEX($B$24:$AM$43, MATCH(INDEX($A$3:$AM$22, MATCH(DG100, $X$3:$X$22, 0), 1), $A$24:$A$43), DH$69)="BLANK", "BLANK,")</f>
        <v>BUR</v>
      </c>
      <c r="DK100" s="361"/>
      <c r="DL100" s="257" t="str" cm="1">
        <f t="array" ref="DL100">_xlfn.IFS(INDEX($B$24:$AM$43,MATCH($A26,$A$24:$A$43,0),DM$69)="A",LOWER($A26),INDEX($B$24:$AM$43,MATCH($A26,$A$24:$A$43,0),DM$69)="H",UPPER($A26),INDEX($B$24:$AM$43,MATCH($A26,$A$24:$A$43,0),DM$69)="BLANK","BLANK")</f>
        <v>BHA</v>
      </c>
      <c r="DM100" s="268" cm="1">
        <f t="array" ref="DM100">IFERROR($L$93+POWER(INDEX($B$47:$AM$66, MATCH(UPPER(DL72), $A$47:$A$66,0 ), DM$69), $J$93)/$K$93, "BLANK")</f>
        <v>0.94119923875711553</v>
      </c>
      <c r="DN100" s="269" cm="1">
        <f t="array" ref="DN100">IFERROR($L$93+POWER(INDEX($B$47:$AM$66, MATCH(UPPER(DO72), $A$47:$A$66, 0), DM$69), $J$93)/$K$93, "BLANK")</f>
        <v>0.87990214597423932</v>
      </c>
      <c r="DO100" s="359" t="str" cm="1">
        <f t="array" ref="DO100">_xlfn.IFS(INDEX($B$24:$AM$43, MATCH(INDEX($A$3:$AM$22, MATCH(DL100, $Y$3:$Y$22, 0), 1), $A$24:$A$43), DM$69)="H", UPPER(INDEX($A$3:$AM$22, MATCH(DL100, $Y$3:$Y$22, 0), 1)), INDEX($B$24:$AM$43, MATCH(INDEX($A$3:$AM$22, MATCH(DL100, $Y$3:$Y$22, 0), 1), $A$24:$A$43), DM$69)="A", LOWER(INDEX($A$3:$AM$22, MATCH(DL100, $Y$3:$Y$22, 0), 1)), INDEX($B$24:$AM$43, MATCH(INDEX($A$3:$AM$22, MATCH(DL100, $Y$3:$Y$22, 0), 1), $A$24:$A$43), DM$69)="BLANK", "BLANK,")</f>
        <v>avl</v>
      </c>
      <c r="DP100" s="361"/>
      <c r="DQ100" s="257" t="str" cm="1">
        <f t="array" ref="DQ100">_xlfn.IFS(INDEX($B$24:$AM$43,MATCH($A26,$A$24:$A$43,0),DR$69)="A",LOWER($A26),INDEX($B$24:$AM$43,MATCH($A26,$A$24:$A$43,0),DR$69)="H",UPPER($A26),INDEX($B$24:$AM$43,MATCH($A26,$A$24:$A$43,0),DR$69)="BLANK","BLANK")</f>
        <v>BHA</v>
      </c>
      <c r="DR100" s="268" cm="1">
        <f t="array" ref="DR100">IFERROR($L$93+POWER(INDEX($B$47:$AM$66, MATCH(UPPER(DQ72), $A$47:$A$66,0 ), DR$69), $J$93)/$K$93, "BLANK")</f>
        <v>1.545942236390502</v>
      </c>
      <c r="DS100" s="269" cm="1">
        <f t="array" ref="DS100">IFERROR($L$93+POWER(INDEX($B$47:$AM$66, MATCH(UPPER(DT72), $A$47:$A$66, 0), DR$69), $J$93)/$K$93, "BLANK")</f>
        <v>0.71540090308722981</v>
      </c>
      <c r="DT100" s="359" t="str" cm="1">
        <f t="array" ref="DT100">_xlfn.IFS(INDEX($B$24:$AM$43, MATCH(INDEX($A$3:$AM$22, MATCH(DQ100, $Z$3:$Z$22, 0), 1), $A$24:$A$43), DR$69)="H", UPPER(INDEX($A$3:$AM$22, MATCH(DQ100, $Z$3:$Z$22, 0), 1)), INDEX($B$24:$AM$43, MATCH(INDEX($A$3:$AM$22, MATCH(DQ100, $Z$3:$Z$22, 0), 1), $A$24:$A$43), DR$69)="A", LOWER(INDEX($A$3:$AM$22, MATCH(DQ100, $Z$3:$Z$22, 0), 1)), INDEX($B$24:$AM$43, MATCH(INDEX($A$3:$AM$22, MATCH(DQ100, $Z$3:$Z$22, 0), 1), $A$24:$A$43), DR$69)="BLANK", "BLANK,")</f>
        <v>cry</v>
      </c>
      <c r="DU100" s="361"/>
      <c r="DV100" s="257" t="str" cm="1">
        <f t="array" ref="DV100">_xlfn.IFS(INDEX($B$24:$AM$43,MATCH($A26,$A$24:$A$43,0),DW$69)="A",LOWER($A26),INDEX($B$24:$AM$43,MATCH($A26,$A$24:$A$43,0),DW$69)="H",UPPER($A26),INDEX($B$24:$AM$43,MATCH($A26,$A$24:$A$43,0),DW$69)="BLANK","BLANK")</f>
        <v>bha</v>
      </c>
      <c r="DW100" s="268" cm="1">
        <f t="array" ref="DW100">IFERROR($L$93+POWER(INDEX($B$47:$AM$66, MATCH(UPPER(DV72), $A$47:$A$66,0 ), DW$69), $J$93)/$K$93, "BLANK")</f>
        <v>1.7597729080305371</v>
      </c>
      <c r="DX100" s="269" cm="1">
        <f t="array" ref="DX100">IFERROR($L$93+POWER(INDEX($B$47:$AM$66, MATCH(UPPER(DY72), $A$47:$A$66, 0), DW$69), $J$93)/$K$93, "BLANK")</f>
        <v>0.3350590040616569</v>
      </c>
      <c r="DY100" s="359" t="str" cm="1">
        <f t="array" ref="DY100">_xlfn.IFS(INDEX($B$24:$AM$43, MATCH(INDEX($A$3:$AM$22, MATCH(DV100, $AA$3:$AA$22, 0), 1), $A$24:$A$43), DW$69)="H", UPPER(INDEX($A$3:$AM$22, MATCH(DV100, $AA$3:$AA$22, 0), 1)), INDEX($B$24:$AM$43, MATCH(INDEX($A$3:$AM$22, MATCH(DV100, $AA$3:$AA$22, 0), 1), $A$24:$A$43), DW$69)="A", LOWER(INDEX($A$3:$AM$22, MATCH(DV100, $AA$3:$AA$22, 0), 1)), INDEX($B$24:$AM$43, MATCH(INDEX($A$3:$AM$22, MATCH(DV100, $AA$3:$AA$22, 0), 1), $A$24:$A$43), DW$69)="BLANK", "BLANK,")</f>
        <v>WBA</v>
      </c>
      <c r="DZ100" s="361"/>
      <c r="EA100" s="257" t="str" cm="1">
        <f t="array" ref="EA100">_xlfn.IFS(INDEX($B$24:$AM$43,MATCH($A26,$A$24:$A$43,0),EB$69)="A",LOWER($A26),INDEX($B$24:$AM$43,MATCH($A26,$A$24:$A$43,0),EB$69)="H",UPPER($A26),INDEX($B$24:$AM$43,MATCH($A26,$A$24:$A$43,0),EB$69)="BLANK","BLANK")</f>
        <v>BHA</v>
      </c>
      <c r="EB100" s="268" cm="1">
        <f t="array" ref="EB100">IFERROR($L$93+POWER(INDEX($B$47:$AM$66, MATCH(UPPER(EA72), $A$47:$A$66,0 ), EB$69), $J$93)/$K$93, "BLANK")</f>
        <v>0.89359916892781888</v>
      </c>
      <c r="EC100" s="269" cm="1">
        <f t="array" ref="EC100">IFERROR($L$93+POWER(INDEX($B$47:$AM$66, MATCH(UPPER(ED72), $A$47:$A$66, 0), EB$69), $J$93)/$K$93, "BLANK")</f>
        <v>1.7834956663937611</v>
      </c>
      <c r="ED100" s="359" t="str" cm="1">
        <f t="array" ref="ED100">_xlfn.IFS(INDEX($B$24:$AM$43, MATCH(INDEX($A$3:$AM$22, MATCH(EA100, $AB$3:$AB$22, 0), 1), $A$24:$A$43), EB$69)="H", UPPER(INDEX($A$3:$AM$22, MATCH(EA100, $AB$3:$AB$22, 0), 1)), INDEX($B$24:$AM$43, MATCH(INDEX($A$3:$AM$22, MATCH(EA100, $AB$3:$AB$22, 0), 1), $A$24:$A$43), EB$69)="A", LOWER(INDEX($A$3:$AM$22, MATCH(EA100, $AB$3:$AB$22, 0), 1)), INDEX($B$24:$AM$43, MATCH(INDEX($A$3:$AM$22, MATCH(EA100, $AB$3:$AB$22, 0), 1), $A$24:$A$43), EB$69)="BLANK", "BLANK,")</f>
        <v>lei</v>
      </c>
      <c r="EE100" s="361"/>
      <c r="EF100" s="257" t="str" cm="1">
        <f t="array" ref="EF100">_xlfn.IFS(INDEX($B$24:$AM$43,MATCH($A26,$A$24:$A$43,0),EG$69)="A",LOWER($A26),INDEX($B$24:$AM$43,MATCH($A26,$A$24:$A$43,0),EG$69)="H",UPPER($A26),INDEX($B$24:$AM$43,MATCH($A26,$A$24:$A$43,0),EG$69)="BLANK","BLANK")</f>
        <v>bha</v>
      </c>
      <c r="EG100" s="268" cm="1">
        <f t="array" ref="EG100">IFERROR($L$93+POWER(INDEX($B$47:$AM$66, MATCH(UPPER(EF72), $A$47:$A$66,0 ), EG$69), $J$93)/$K$93, "BLANK")</f>
        <v>1.1784707870671227</v>
      </c>
      <c r="EH100" s="269" cm="1">
        <f t="array" ref="EH100">IFERROR($L$93+POWER(INDEX($B$47:$AM$66, MATCH(UPPER(EI72), $A$47:$A$66, 0), EG$69), $J$93)/$K$93, "BLANK")</f>
        <v>0.93420070913766828</v>
      </c>
      <c r="EI100" s="359" t="str" cm="1">
        <f t="array" ref="EI100">_xlfn.IFS(INDEX($B$24:$AM$43, MATCH(INDEX($A$3:$AM$22, MATCH(EF100, $AC$3:$AC$22, 0), 1), $A$24:$A$43), EG$69)="H", UPPER(INDEX($A$3:$AM$22, MATCH(EF100, $AC$3:$AC$22, 0), 1)), INDEX($B$24:$AM$43, MATCH(INDEX($A$3:$AM$22, MATCH(EF100, $AC$3:$AC$22, 0), 1), $A$24:$A$43), EG$69)="A", LOWER(INDEX($A$3:$AM$22, MATCH(EF100, $AC$3:$AC$22, 0), 1)), INDEX($B$24:$AM$43, MATCH(INDEX($A$3:$AM$22, MATCH(EF100, $AC$3:$AC$22, 0), 1), $A$24:$A$43), EG$69)="BLANK", "BLANK,")</f>
        <v>SOU</v>
      </c>
      <c r="EJ100" s="361"/>
      <c r="EK100" s="257" t="str" cm="1">
        <f t="array" ref="EK100">_xlfn.IFS(INDEX($B$24:$AM$43,MATCH($A26,$A$24:$A$43,0),EL$69)="A",LOWER($A26),INDEX($B$24:$AM$43,MATCH($A26,$A$24:$A$43,0),EL$69)="H",UPPER($A26),INDEX($B$24:$AM$43,MATCH($A26,$A$24:$A$43,0),EL$69)="BLANK","BLANK")</f>
        <v>BHA</v>
      </c>
      <c r="EL100" s="268" cm="1">
        <f t="array" ref="EL100">IFERROR($L$93+POWER(INDEX($B$47:$AM$66, MATCH(UPPER(EK72), $A$47:$A$66,0 ), EL$69), $J$93)/$K$93, "BLANK")</f>
        <v>1.2686622268080729</v>
      </c>
      <c r="EM100" s="269" cm="1">
        <f t="array" ref="EM100">IFERROR($L$93+POWER(INDEX($B$47:$AM$66, MATCH(UPPER(EN72), $A$47:$A$66, 0), EL$69), $J$93)/$K$93, "BLANK")</f>
        <v>1.1207416353885589</v>
      </c>
      <c r="EN100" s="359" t="str" cm="1">
        <f t="array" ref="EN100">_xlfn.IFS(INDEX($B$24:$AM$43, MATCH(INDEX($A$3:$AM$22, MATCH(EK100, $AD$3:$AD$22, 0), 1), $A$24:$A$43), EL$69)="H", UPPER(INDEX($A$3:$AM$22, MATCH(EK100, $AD$3:$AD$22, 0), 1)), INDEX($B$24:$AM$43, MATCH(INDEX($A$3:$AM$22, MATCH(EK100, $AD$3:$AD$22, 0), 1), $A$24:$A$43), EL$69)="A", LOWER(INDEX($A$3:$AM$22, MATCH(EK100, $AD$3:$AD$22, 0), 1)), INDEX($B$24:$AM$43, MATCH(INDEX($A$3:$AM$22, MATCH(EK100, $AD$3:$AD$22, 0), 1), $A$24:$A$43), EL$69)="BLANK", "BLANK,")</f>
        <v>new</v>
      </c>
      <c r="EO100" s="361"/>
      <c r="EP100" s="257" t="str" cm="1">
        <f t="array" ref="EP100">_xlfn.IFS(INDEX($B$24:$AM$43,MATCH($A26,$A$24:$A$43,0),EQ$69)="A",LOWER($A26),INDEX($B$24:$AM$43,MATCH($A26,$A$24:$A$43,0),EQ$69)="H",UPPER($A26),INDEX($B$24:$AM$43,MATCH($A26,$A$24:$A$43,0),EQ$69)="BLANK","BLANK")</f>
        <v>bha</v>
      </c>
      <c r="EQ100" s="268" cm="1">
        <f t="array" ref="EQ100">IFERROR($L$93+POWER(INDEX($B$47:$AM$66, MATCH(UPPER(EP72), $A$47:$A$66,0 ), EQ$69), $J$93)/$K$93, "BLANK")</f>
        <v>0.77709210364769699</v>
      </c>
      <c r="ER100" s="269" cm="1">
        <f t="array" ref="ER100">IFERROR($L$93+POWER(INDEX($B$47:$AM$66, MATCH(UPPER(ES72), $A$47:$A$66, 0), EQ$69), $J$93)/$K$93, "BLANK")</f>
        <v>1.5119651937067984</v>
      </c>
      <c r="ES100" s="359" t="str" cm="1">
        <f t="array" ref="ES100">_xlfn.IFS(INDEX($B$24:$AM$43, MATCH(INDEX($A$3:$AM$22, MATCH(EP100, $AE$3:$AE$22, 0), 1), $A$24:$A$43), EQ$69)="H", UPPER(INDEX($A$3:$AM$22, MATCH(EP100, $AE$3:$AE$22, 0), 1)), INDEX($B$24:$AM$43, MATCH(INDEX($A$3:$AM$22, MATCH(EP100, $AE$3:$AE$22, 0), 1), $A$24:$A$43), EQ$69)="A", LOWER(INDEX($A$3:$AM$22, MATCH(EP100, $AE$3:$AE$22, 0), 1)), INDEX($B$24:$AM$43, MATCH(INDEX($A$3:$AM$22, MATCH(EP100, $AE$3:$AE$22, 0), 1), $A$24:$A$43), EQ$69)="BLANK", "BLANK,")</f>
        <v>MUN</v>
      </c>
      <c r="ET100" s="361"/>
      <c r="EU100" s="257" t="str" cm="1">
        <f t="array" ref="EU100">_xlfn.IFS(INDEX($B$24:$AM$43,MATCH($A26,$A$24:$A$43,0),EV$69)="A",LOWER($A26),INDEX($B$24:$AM$43,MATCH($A26,$A$24:$A$43,0),EV$69)="H",UPPER($A26),INDEX($B$24:$AM$43,MATCH($A26,$A$24:$A$43,0),EV$69)="BLANK","BLANK")</f>
        <v>BHA</v>
      </c>
      <c r="EV100" s="268" cm="1">
        <f t="array" ref="EV100">IFERROR($L$93+POWER(INDEX($B$47:$AM$66, MATCH(UPPER(EU72), $A$47:$A$66,0 ), EV$69), $J$93)/$K$93, "BLANK")</f>
        <v>0.64782493287111875</v>
      </c>
      <c r="EW100" s="269" cm="1">
        <f t="array" ref="EW100">IFERROR($L$93+POWER(INDEX($B$47:$AM$66, MATCH(UPPER(EX72), $A$47:$A$66, 0), EV$69), $J$93)/$K$93, "BLANK")</f>
        <v>1.2531058583359589</v>
      </c>
      <c r="EX100" s="359" t="str" cm="1">
        <f t="array" ref="EX100">_xlfn.IFS(INDEX($B$24:$AM$43, MATCH(INDEX($A$3:$AM$22, MATCH(EU100, $AF$3:$AF$22, 0), 1), $A$24:$A$43), EV$69)="H", UPPER(INDEX($A$3:$AM$22, MATCH(EU100, $AF$3:$AF$22, 0), 1)), INDEX($B$24:$AM$43, MATCH(INDEX($A$3:$AM$22, MATCH(EU100, $AF$3:$AF$22, 0), 1), $A$24:$A$43), EV$69)="A", LOWER(INDEX($A$3:$AM$22, MATCH(EU100, $AF$3:$AF$22, 0), 1)), INDEX($B$24:$AM$43, MATCH(INDEX($A$3:$AM$22, MATCH(EU100, $AF$3:$AF$22, 0), 1), $A$24:$A$43), EV$69)="BLANK", "BLANK,")</f>
        <v>eve</v>
      </c>
      <c r="EY100" s="361"/>
      <c r="EZ100" s="257" t="str" cm="1">
        <f t="array" ref="EZ100">_xlfn.IFS(INDEX($B$24:$AM$43,MATCH($A26,$A$24:$A$43,0),FA$69)="A",LOWER($A26),INDEX($B$24:$AM$43,MATCH($A26,$A$24:$A$43,0),FA$69)="H",UPPER($A26),INDEX($B$24:$AM$43,MATCH($A26,$A$24:$A$43,0),FA$69)="BLANK","BLANK")</f>
        <v>bha</v>
      </c>
      <c r="FA100" s="268" cm="1">
        <f t="array" ref="FA100">IFERROR($L$93+POWER(INDEX($B$47:$AM$66, MATCH(UPPER(EZ72), $A$47:$A$66,0 ), FA$69), $J$93)/$K$93, "BLANK")</f>
        <v>0.48162288326719671</v>
      </c>
      <c r="FB100" s="269" cm="1">
        <f t="array" ref="FB100">IFERROR($L$93+POWER(INDEX($B$47:$AM$66, MATCH(UPPER(FC72), $A$47:$A$66, 0), FA$69), $J$93)/$K$93, "BLANK")</f>
        <v>1.9360555002068527</v>
      </c>
      <c r="FC100" s="359" t="str" cm="1">
        <f t="array" ref="FC100">_xlfn.IFS(INDEX($B$24:$AM$43, MATCH(INDEX($A$3:$AM$22, MATCH(EZ100, $AG$3:$AG$22, 0), 1), $A$24:$A$43), FA$69)="H", UPPER(INDEX($A$3:$AM$22, MATCH(EZ100, $AG$3:$AG$22, 0), 1)), INDEX($B$24:$AM$43, MATCH(INDEX($A$3:$AM$22, MATCH(EZ100, $AG$3:$AG$22, 0), 1), $A$24:$A$43), FA$69)="A", LOWER(INDEX($A$3:$AM$22, MATCH(EZ100, $AG$3:$AG$22, 0), 1)), INDEX($B$24:$AM$43, MATCH(INDEX($A$3:$AM$22, MATCH(EZ100, $AG$3:$AG$22, 0), 1), $A$24:$A$43), FA$69)="BLANK", "BLANK,")</f>
        <v>CHE</v>
      </c>
      <c r="FD100" s="361"/>
      <c r="FE100" s="257" t="str" cm="1">
        <f t="array" ref="FE100">_xlfn.IFS(INDEX($B$24:$AM$43,MATCH($A26,$A$24:$A$43,0),FF$69)="A",LOWER($A26),INDEX($B$24:$AM$43,MATCH($A26,$A$24:$A$43,0),FF$69)="H",UPPER($A26),INDEX($B$24:$AM$43,MATCH($A26,$A$24:$A$43,0),FF$69)="BLANK","BLANK")</f>
        <v>bha</v>
      </c>
      <c r="FF100" s="268" cm="1">
        <f t="array" ref="FF100">IFERROR($L$93+POWER(INDEX($B$47:$AM$66, MATCH(UPPER(FE72), $A$47:$A$66,0 ), FF$69), $J$93)/$K$93, "BLANK")</f>
        <v>0.83556691857693943</v>
      </c>
      <c r="FG100" s="269" cm="1">
        <f t="array" ref="FG100">IFERROR($L$93+POWER(INDEX($B$47:$AM$66, MATCH(UPPER(FH72), $A$47:$A$66, 0), FF$69), $J$93)/$K$93, "BLANK")</f>
        <v>0.79263352372660112</v>
      </c>
      <c r="FH100" s="359" t="str" cm="1">
        <f t="array" ref="FH100">_xlfn.IFS(INDEX($B$24:$AM$43, MATCH(INDEX($A$3:$AM$22, MATCH(FE100, $AH$3:$AH$22, 0), 1), $A$24:$A$43), FF$69)="H", UPPER(INDEX($A$3:$AM$22, MATCH(FE100, $AH$3:$AH$22, 0), 1)), INDEX($B$24:$AM$43, MATCH(INDEX($A$3:$AM$22, MATCH(FE100, $AH$3:$AH$22, 0), 1), $A$24:$A$43), FF$69)="A", LOWER(INDEX($A$3:$AM$22, MATCH(FE100, $AH$3:$AH$22, 0), 1)), INDEX($B$24:$AM$43, MATCH(INDEX($A$3:$AM$22, MATCH(FE100, $AH$3:$AH$22, 0), 1), $A$24:$A$43), FF$69)="BLANK", "BLANK,")</f>
        <v>SHU</v>
      </c>
      <c r="FI100" s="361"/>
      <c r="FJ100" s="257" t="str" cm="1">
        <f t="array" ref="FJ100">_xlfn.IFS(INDEX($B$24:$AM$43,MATCH($A26,$A$24:$A$43,0),FK$69)="A",LOWER($A26),INDEX($B$24:$AM$43,MATCH($A26,$A$24:$A$43,0),FK$69)="H",UPPER($A26),INDEX($B$24:$AM$43,MATCH($A26,$A$24:$A$43,0),FK$69)="BLANK","BLANK")</f>
        <v>BHA</v>
      </c>
      <c r="FK100" s="268" cm="1">
        <f t="array" ref="FK100">IFERROR($L$93+POWER(INDEX($B$47:$AM$66, MATCH(UPPER(FJ72), $A$47:$A$66,0 ), FK$69), $J$93)/$K$93, "BLANK")</f>
        <v>1.8937274395778518</v>
      </c>
      <c r="FL100" s="269" cm="1">
        <f t="array" ref="FL100">IFERROR($L$93+POWER(INDEX($B$47:$AM$66, MATCH(UPPER(FM72), $A$47:$A$66, 0), FK$69), $J$93)/$K$93, "BLANK")</f>
        <v>0.71540090308722981</v>
      </c>
      <c r="FM100" s="359" t="str" cm="1">
        <f t="array" ref="FM100">_xlfn.IFS(INDEX($B$24:$AM$43, MATCH(INDEX($A$3:$AM$22, MATCH(FJ100, $AI$3:$AI$22, 0), 1), $A$24:$A$43), FK$69)="H", UPPER(INDEX($A$3:$AM$22, MATCH(FJ100, $AI$3:$AI$22, 0), 1)), INDEX($B$24:$AM$43, MATCH(INDEX($A$3:$AM$22, MATCH(FJ100, $AI$3:$AI$22, 0), 1), $A$24:$A$43), FK$69)="A", LOWER(INDEX($A$3:$AM$22, MATCH(FJ100, $AI$3:$AI$22, 0), 1)), INDEX($B$24:$AM$43, MATCH(INDEX($A$3:$AM$22, MATCH(FJ100, $AI$3:$AI$22, 0), 1), $A$24:$A$43), FK$69)="BLANK", "BLANK,")</f>
        <v>lee</v>
      </c>
      <c r="FN100" s="361"/>
      <c r="FO100" s="257" t="str" cm="1">
        <f t="array" ref="FO100">_xlfn.IFS(INDEX($B$24:$AM$43,MATCH($A26,$A$24:$A$43,0),FP$69)="A",LOWER($A26),INDEX($B$24:$AM$43,MATCH($A26,$A$24:$A$43,0),FP$69)="H",UPPER($A26),INDEX($B$24:$AM$43,MATCH($A26,$A$24:$A$43,0),FP$69)="BLANK","BLANK")</f>
        <v>bha</v>
      </c>
      <c r="FP100" s="268" cm="1">
        <f t="array" ref="FP100">IFERROR($L$93+POWER(INDEX($B$47:$AM$66, MATCH(UPPER(FO72), $A$47:$A$66,0 ), FP$69), $J$93)/$K$93, "BLANK")</f>
        <v>0.47527715565220652</v>
      </c>
      <c r="FQ100" s="269" cm="1">
        <f t="array" ref="FQ100">IFERROR($L$93+POWER(INDEX($B$47:$AM$66, MATCH(UPPER(FR72), $A$47:$A$66, 0), FP$69), $J$93)/$K$93, "BLANK")</f>
        <v>1.1113732435915151</v>
      </c>
      <c r="FR100" s="359" t="str" cm="1">
        <f t="array" ref="FR100">_xlfn.IFS(INDEX($B$24:$AM$43, MATCH(INDEX($A$3:$AM$22, MATCH(FO100, $AJ$3:$AJ$22, 0), 1), $A$24:$A$43), FP$69)="H", UPPER(INDEX($A$3:$AM$22, MATCH(FO100, $AJ$3:$AJ$22, 0), 1)), INDEX($B$24:$AM$43, MATCH(INDEX($A$3:$AM$22, MATCH(FO100, $AJ$3:$AJ$22, 0), 1), $A$24:$A$43), FP$69)="A", LOWER(INDEX($A$3:$AM$22, MATCH(FO100, $AJ$3:$AJ$22, 0), 1)), INDEX($B$24:$AM$43, MATCH(INDEX($A$3:$AM$22, MATCH(FO100, $AJ$3:$AJ$22, 0), 1), $A$24:$A$43), FP$69)="BLANK", "BLANK,")</f>
        <v>WOL</v>
      </c>
      <c r="FS100" s="361"/>
      <c r="FT100" s="257" t="str" cm="1">
        <f t="array" ref="FT100">_xlfn.IFS(INDEX($B$24:$AM$43,MATCH($A26,$A$24:$A$43,0),FU$69)="A",LOWER($A26),INDEX($B$24:$AM$43,MATCH($A26,$A$24:$A$43,0),FU$69)="H",UPPER($A26),INDEX($B$24:$AM$43,MATCH($A26,$A$24:$A$43,0),FU$69)="BLANK","BLANK")</f>
        <v>BHA</v>
      </c>
      <c r="FU100" s="268" cm="1">
        <f t="array" ref="FU100">IFERROR($L$93+POWER(INDEX($B$47:$AM$66, MATCH(UPPER(FT72), $A$47:$A$66,0 ), FU$69), $J$93)/$K$93, "BLANK")</f>
        <v>1.1430145170882908</v>
      </c>
      <c r="FV100" s="269" cm="1">
        <f t="array" ref="FV100">IFERROR($L$93+POWER(INDEX($B$47:$AM$66, MATCH(UPPER(FW72), $A$47:$A$66, 0), FU$69), $J$93)/$K$93, "BLANK")</f>
        <v>1.3967745901309547</v>
      </c>
      <c r="FW100" s="359" t="str" cm="1">
        <f t="array" ref="FW100">_xlfn.IFS(INDEX($B$24:$AM$43, MATCH(INDEX($A$3:$AM$22, MATCH(FT100, $AK$3:$AK$22, 0), 1), $A$24:$A$43), FU$69)="H", UPPER(INDEX($A$3:$AM$22, MATCH(FT100, $AK$3:$AK$22, 0), 1)), INDEX($B$24:$AM$43, MATCH(INDEX($A$3:$AM$22, MATCH(FT100, $AK$3:$AK$22, 0), 1), $A$24:$A$43), FU$69)="A", LOWER(INDEX($A$3:$AM$22, MATCH(FT100, $AK$3:$AK$22, 0), 1)), INDEX($B$24:$AM$43, MATCH(INDEX($A$3:$AM$22, MATCH(FT100, $AK$3:$AK$22, 0), 1), $A$24:$A$43), FU$69)="BLANK", "BLANK,")</f>
        <v>whu</v>
      </c>
      <c r="FX100" s="361"/>
      <c r="FY100" s="257" t="str" cm="1">
        <f t="array" ref="FY100">_xlfn.IFS(INDEX($B$24:$AM$43,MATCH($A26,$A$24:$A$43,0),FZ$69)="A",LOWER($A26),INDEX($B$24:$AM$43,MATCH($A26,$A$24:$A$43,0),FZ$69)="H",UPPER($A26),INDEX($B$24:$AM$43,MATCH($A26,$A$24:$A$43,0),FZ$69)="BLANK","BLANK")</f>
        <v>BHA</v>
      </c>
      <c r="FZ100" s="268" cm="1">
        <f t="array" ref="FZ100">IFERROR($L$93+POWER(INDEX($B$47:$AM$66, MATCH(UPPER(FY72), $A$47:$A$66,0 ), FZ$69), $J$93)/$K$93, "BLANK")</f>
        <v>0.36218428742107145</v>
      </c>
      <c r="GA100" s="269" cm="1">
        <f t="array" ref="GA100">IFERROR($L$93+POWER(INDEX($B$47:$AM$66, MATCH(UPPER(GB72), $A$47:$A$66, 0), FZ$69), $J$93)/$K$93, "BLANK")</f>
        <v>3.2413705416625507</v>
      </c>
      <c r="GB100" s="359" t="str" cm="1">
        <f t="array" ref="GB100">_xlfn.IFS(INDEX($B$24:$AM$43, MATCH(INDEX($A$3:$AM$22, MATCH(FY100, $AL$3:$AL$22, 0), 1), $A$24:$A$43), FZ$69)="H", UPPER(INDEX($A$3:$AM$22, MATCH(FY100, $AL$3:$AL$22, 0), 1)), INDEX($B$24:$AM$43, MATCH(INDEX($A$3:$AM$22, MATCH(FY100, $AL$3:$AL$22, 0), 1), $A$24:$A$43), FZ$69)="A", LOWER(INDEX($A$3:$AM$22, MATCH(FY100, $AL$3:$AL$22, 0), 1)), INDEX($B$24:$AM$43, MATCH(INDEX($A$3:$AM$22, MATCH(FY100, $AL$3:$AL$22, 0), 1), $A$24:$A$43), FZ$69)="BLANK", "BLANK,")</f>
        <v>mci</v>
      </c>
      <c r="GC100" s="361"/>
      <c r="GD100" s="257" t="str" cm="1">
        <f t="array" ref="GD100">_xlfn.IFS(INDEX($B$24:$AM$43,MATCH($A26,$A$24:$A$43,0),GE$69)="A",LOWER($A26),INDEX($B$24:$AM$43,MATCH($A26,$A$24:$A$43,0),GE$69)="H",UPPER($A26),INDEX($B$24:$AM$43,MATCH($A26,$A$24:$A$43,0),GE$69)="BLANK","BLANK")</f>
        <v>bha</v>
      </c>
      <c r="GE100" s="268" cm="1">
        <f t="array" ref="GE100">IFERROR($L$93+POWER(INDEX($B$47:$AM$66, MATCH(UPPER(GD72), $A$47:$A$66,0 ), GE$69), $J$93)/$K$93, "BLANK")</f>
        <v>1.5349271275535186</v>
      </c>
      <c r="GF100" s="269" cm="1">
        <f t="array" ref="GF100">IFERROR($L$93+POWER(INDEX($B$47:$AM$66, MATCH(UPPER(GG72), $A$47:$A$66, 0), GE$69), $J$93)/$K$93, "BLANK")</f>
        <v>1.1191257114460771</v>
      </c>
      <c r="GG100" s="377" t="str" cm="1">
        <f t="array" ref="GG100">_xlfn.IFS(INDEX($B$24:$AM$43, MATCH(INDEX($A$3:$AM$22, MATCH(GD100, $AM$3:$AM$22, 0), 1), $A$24:$A$43), GE$69)="H", UPPER(INDEX($A$3:$AM$22, MATCH(GD100, $AM$3:$AM$22, 0), 1)), INDEX($B$24:$AM$43, MATCH(INDEX($A$3:$AM$22, MATCH(GD100, $AM$3:$AM$22, 0), 1), $A$24:$A$43), GE$69)="A", LOWER(INDEX($A$3:$AM$22, MATCH(GD100, $AM$3:$AM$22, 0), 1)), INDEX($B$24:$AM$43, MATCH(INDEX($A$3:$AM$22, MATCH(GD100, $AM$3:$AM$22, 0), 1), $A$24:$A$43), GE$69)="BLANK", "BLANK,")</f>
        <v>ARS</v>
      </c>
    </row>
    <row r="101" spans="1:189">
      <c r="A101" s="376" t="str" cm="1">
        <f t="array" ref="A101">_xlfn.IFS(INDEX($B$24:$AM$43,MATCH($A27,$A$24:$A$43,0),B$69)="A",LOWER($A27),INDEX($B$24:$AM$43,MATCH($A27,$A$24:$A$43,0),B$69)="H",UPPER($A27),INDEX($B$24:$AM$43,MATCH($A27,$A$24:$A$43,0),B$69)="BLANK","BLANK")</f>
        <v>BLANK</v>
      </c>
      <c r="B101" s="268" t="str" cm="1">
        <f t="array" ref="B101">IFERROR($L$93+POWER(INDEX($B$47:$AM$66, MATCH(UPPER(A73), $A$47:$A$66,0 ), B$69), $J$93)/$K$93, "BLANK")</f>
        <v>BLANK</v>
      </c>
      <c r="C101" s="269" t="str" cm="1">
        <f t="array" ref="C101">IFERROR($L$93+POWER(INDEX($B$47:$AM$66, MATCH(UPPER(D73), $A$47:$A$66, 0), B$69), $J$93)/$K$93, "BLANK")</f>
        <v>BLANK</v>
      </c>
      <c r="D101" s="359" t="str" cm="1">
        <f t="array" ref="D101">_xlfn.IFS(INDEX($B$24:$AM$43, MATCH(INDEX($A$3:$AM$22, MATCH(A73, $B$3:$B$22, 0), 1), $A$24:$A$43), B$69)="H", UPPER(INDEX($A$3:$AM$22, MATCH(A73, $B$3:$B$22, 0), 1)), INDEX($B$24:$AM$43, MATCH(INDEX($A$3:$AM$22, MATCH(A73, $B$3:$B$22, 0), 1), $A$24:$A$43), B$69)="A", LOWER(INDEX($A$3:$AM$22, MATCH(A73, $B$3:$B$22, 0), 1)), INDEX($B$24:$AM$43, MATCH(INDEX($A$3:$AM$22, MATCH(A73, $B$3:$B$22, 0), 1), $A$24:$A$43), B$69)="BLANK", "BLANK,")</f>
        <v>BLANK,</v>
      </c>
      <c r="E101" s="361"/>
      <c r="F101" s="257" t="str" cm="1">
        <f t="array" ref="F101">_xlfn.IFS(INDEX($B$24:$AM$43,MATCH($A27,$A$24:$A$43,0),G$69)="A",LOWER($A27),INDEX($B$24:$AM$43,MATCH($A27,$A$24:$A$43,0),G$69)="H",UPPER($A27),INDEX($B$24:$AM$43,MATCH($A27,$A$24:$A$43,0),G$69)="BLANK","BLANK")</f>
        <v>bur</v>
      </c>
      <c r="G101" s="268" cm="1">
        <f t="array" ref="G101">IFERROR($L$93+POWER(INDEX($B$47:$AM$66, MATCH(UPPER(F73), $A$47:$A$66,0 ), G$69), $J$93)/$K$93, "BLANK")</f>
        <v>0.72113781739629235</v>
      </c>
      <c r="H101" s="269" cm="1">
        <f t="array" ref="H101">IFERROR($L$93+POWER(INDEX($B$47:$AM$66, MATCH(UPPER(I73), $A$47:$A$66, 0), G$69), $J$93)/$K$93, "BLANK")</f>
        <v>1.7131956113846947</v>
      </c>
      <c r="I101" s="359" t="str" cm="1">
        <f t="array" ref="I101">_xlfn.IFS(INDEX($B$24:$AM$43,MATCH(INDEX($A$3:$AM$22,MATCH(F73,$C$3:$C$22,0),1),$A$24:$A$43),G$69)="H",UPPER(INDEX($A$3:$AM$22,MATCH(F73,$C$3:$C$22,0),1)),INDEX($B$24:$AM$43,MATCH(INDEX($A$3:$AM$22,MATCH(F73,$C$3:$C$22,0),1),$A$24:$A$43),G$69)="A",LOWER(INDEX($A$3:$AM$22,MATCH(F73,$C$3:$C$22,0),1)),INDEX($B$24:$AM$43,MATCH(INDEX($A$3:$AM$22,MATCH(F73,$C$3:$C$22,0),1),$A$24:$A$43),G$69)="BLANK","BLANK,")</f>
        <v>LEI</v>
      </c>
      <c r="J101" s="361"/>
      <c r="K101" s="257" t="str" cm="1">
        <f t="array" ref="K101">_xlfn.IFS(INDEX($B$24:$AM$43,MATCH($A27,$A$24:$A$43,0),L$69)="A",LOWER($A27),INDEX($B$24:$AM$43,MATCH($A27,$A$24:$A$43,0),L$69)="H",UPPER($A27),INDEX($B$24:$AM$43,MATCH($A27,$A$24:$A$43,0),L$69)="BLANK","BLANK")</f>
        <v>BUR</v>
      </c>
      <c r="L101" s="268" cm="1">
        <f t="array" ref="L101">IFERROR($L$93+POWER(INDEX($B$47:$AM$66, MATCH(UPPER(K73), $A$47:$A$66,0 ), L$69), $J$93)/$K$93, "BLANK")</f>
        <v>1.0428837619768518</v>
      </c>
      <c r="M101" s="269" cm="1">
        <f t="array" ref="M101">IFERROR($L$93+POWER(INDEX($B$47:$AM$66, MATCH(UPPER(N73), $A$47:$A$66, 0), L$69), $J$93)/$K$93, "BLANK")</f>
        <v>2.9516171382709659</v>
      </c>
      <c r="N101" s="359" t="str" cm="1">
        <f t="array" ref="N101">_xlfn.IFS(INDEX($B$24:$AM$43, MATCH(INDEX($A$3:$AM$22, MATCH(K101, $D$3:$D$22, 0), 1), $A$24:$A$43), L$69)="H", UPPER(INDEX($A$3:$AM$22, MATCH(K101, $D$3:$D$22, 0), 1)), INDEX($B$24:$AM$43, MATCH(INDEX($A$3:$AM$22, MATCH(K101, $D$3:$D$22, 0), 1), $A$24:$A$43), L$69)="A", LOWER(INDEX($A$3:$AM$22, MATCH(K101, $D$3:$D$22, 0), 1)), INDEX($B$24:$AM$43, MATCH(INDEX($A$3:$AM$22, MATCH(K101, $D$3:$D$22, 0), 1), $A$24:$A$43), L$69)="BLANK", "BLANK,")</f>
        <v>sou</v>
      </c>
      <c r="O101" s="361"/>
      <c r="P101" s="257" t="str" cm="1">
        <f t="array" ref="P101">_xlfn.IFS(INDEX($B$24:$AM$43,MATCH($A27,$A$24:$A$43,0),Q$69)="A",LOWER($A27),INDEX($B$24:$AM$43,MATCH($A27,$A$24:$A$43,0),Q$69)="H",UPPER($A27),INDEX($B$24:$AM$43,MATCH($A27,$A$24:$A$43,0),Q$69)="BLANK","BLANK")</f>
        <v>bur</v>
      </c>
      <c r="Q101" s="268" cm="1">
        <f t="array" ref="Q101">IFERROR($L$93+POWER(INDEX($B$47:$AM$66, MATCH(UPPER(P73), $A$47:$A$66,0 ), Q$69), $J$93)/$K$93, "BLANK")</f>
        <v>1.1390573635216661</v>
      </c>
      <c r="R101" s="269" cm="1">
        <f t="array" ref="R101">IFERROR($L$93+POWER(INDEX($B$47:$AM$66, MATCH(UPPER(S73), $A$47:$A$66, 0), Q$69), $J$93)/$K$93, "BLANK")</f>
        <v>1.1529723365387021</v>
      </c>
      <c r="S101" s="359" t="str" cm="1">
        <f t="array" ref="S101">_xlfn.IFS(INDEX($B$24:$AM$43, MATCH(INDEX($A$3:$AM$22, MATCH(P101, $E$3:$E$22, 0), 1), $A$24:$A$43), Q$69)="H", UPPER(INDEX($A$3:$AM$22, MATCH(P101, $E$3:$E$22, 0), 1)), INDEX($B$24:$AM$43, MATCH(INDEX($A$3:$AM$22, MATCH(P101, $E$3:$E$22, 0), 1), $A$24:$A$43), Q$69)="A", LOWER(INDEX($A$3:$AM$22, MATCH(P101, $E$3:$E$22, 0), 1)), INDEX($B$24:$AM$43, MATCH(INDEX($A$3:$AM$22, MATCH(P101, $E$3:$E$22, 0), 1), $A$24:$A$43), Q$69)="BLANK", "BLANK,")</f>
        <v>NEW</v>
      </c>
      <c r="T101" s="361"/>
      <c r="U101" s="257" t="str" cm="1">
        <f t="array" ref="U101">_xlfn.IFS(INDEX($B$24:$AM$43,MATCH($A27,$A$24:$A$43,0),V$69)="A",LOWER($A27),INDEX($B$24:$AM$43,MATCH($A27,$A$24:$A$43,0),V$69)="H",UPPER($A27),INDEX($B$24:$AM$43,MATCH($A27,$A$24:$A$43,0),V$69)="BLANK","BLANK")</f>
        <v>bur</v>
      </c>
      <c r="V101" s="268" cm="1">
        <f t="array" ref="V101">IFERROR($L$93+POWER(INDEX($B$47:$AM$66, MATCH(UPPER(U73), $A$47:$A$66,0 ), V$69), $J$93)/$K$93, "BLANK")</f>
        <v>1.2366765426404767</v>
      </c>
      <c r="W101" s="269" cm="1">
        <f t="array" ref="W101">IFERROR($L$93+POWER(INDEX($B$47:$AM$66, MATCH(UPPER(X73), $A$47:$A$66, 0), V$69), $J$93)/$K$93, "BLANK")</f>
        <v>0.54907084765299774</v>
      </c>
      <c r="X101" s="359" t="str" cm="1">
        <f t="array" ref="X101">_xlfn.IFS(INDEX($B$24:$AM$43, MATCH(INDEX($A$3:$AM$22, MATCH(U101, $F$3:$F$22, 0), 1), $A$24:$A$43), V$69)="H", UPPER(INDEX($A$3:$AM$22, MATCH(U101, $F$3:$F$22, 0), 1)), INDEX($B$24:$AM$43, MATCH(INDEX($A$3:$AM$22, MATCH(U101, $F$3:$F$22, 0), 1), $A$24:$A$43), V$69)="A", LOWER(INDEX($A$3:$AM$22, MATCH(U101, $F$3:$F$22, 0), 1)), INDEX($B$24:$AM$43, MATCH(INDEX($A$3:$AM$22, MATCH(U101, $F$3:$F$22, 0), 1), $A$24:$A$43), V$69)="BLANK", "BLANK,")</f>
        <v>WBA</v>
      </c>
      <c r="Y101" s="361"/>
      <c r="Z101" s="257" t="str" cm="1">
        <f t="array" ref="Z101">_xlfn.IFS(INDEX($B$24:$AM$43,MATCH($A27,$A$24:$A$43,0),AA$69)="A",LOWER($A27),INDEX($B$24:$AM$43,MATCH($A27,$A$24:$A$43,0),AA$69)="H",UPPER($A27),INDEX($B$24:$AM$43,MATCH($A27,$A$24:$A$43,0),AA$69)="BLANK","BLANK")</f>
        <v>BUR</v>
      </c>
      <c r="AA101" s="268" cm="1">
        <f t="array" ref="AA101">IFERROR($L$93+POWER(INDEX($B$47:$AM$66, MATCH(UPPER(Z73), $A$47:$A$66,0 ), AA$69), $J$93)/$K$93, "BLANK")</f>
        <v>1.4887880475736881</v>
      </c>
      <c r="AB101" s="269" cm="1">
        <f t="array" ref="AB101">IFERROR($L$93+POWER(INDEX($B$47:$AM$66, MATCH(UPPER(AC73), $A$47:$A$66, 0), AA$69), $J$93)/$K$93, "BLANK")</f>
        <v>2.1930180100175458</v>
      </c>
      <c r="AC101" s="359" t="str" cm="1">
        <f t="array" ref="AC101">_xlfn.IFS(INDEX($B$24:$AM$43, MATCH(INDEX($A$3:$AM$22, MATCH(Z101, $G$3:$G$22, 0), 1), $A$24:$A$43), AA$69)="H", UPPER(INDEX($A$3:$AM$22, MATCH(Z101, $G$3:$G$22, 0), 1)), INDEX($B$24:$AM$43, MATCH(INDEX($A$3:$AM$22, MATCH(Z101, $G$3:$G$22, 0), 1), $A$24:$A$43), AA$69)="A", LOWER(INDEX($A$3:$AM$22, MATCH(Z101, $G$3:$G$22, 0), 1)), INDEX($B$24:$AM$43, MATCH(INDEX($A$3:$AM$22, MATCH(Z101, $G$3:$G$22, 0), 1), $A$24:$A$43), AA$69)="BLANK", "BLANK,")</f>
        <v>tot</v>
      </c>
      <c r="AD101" s="361"/>
      <c r="AE101" s="257" t="str" cm="1">
        <f t="array" ref="AE101">_xlfn.IFS(INDEX($B$24:$AM$43,MATCH($A27,$A$24:$A$43,0),AF$69)="A",LOWER($A27),INDEX($B$24:$AM$43,MATCH($A27,$A$24:$A$43,0),AF$69)="H",UPPER($A27),INDEX($B$24:$AM$43,MATCH($A27,$A$24:$A$43,0),AF$69)="BLANK","BLANK")</f>
        <v>BUR</v>
      </c>
      <c r="AF101" s="268" cm="1">
        <f t="array" ref="AF101">IFERROR($L$93+POWER(INDEX($B$47:$AM$66, MATCH(UPPER(AE73), $A$47:$A$66,0 ), AF$69), $J$93)/$K$93, "BLANK")</f>
        <v>1.9961773507320022</v>
      </c>
      <c r="AG101" s="269" cm="1">
        <f t="array" ref="AG101">IFERROR($L$93+POWER(INDEX($B$47:$AM$66, MATCH(UPPER(AH73), $A$47:$A$66, 0), AF$69), $J$93)/$K$93, "BLANK")</f>
        <v>2.7023830902697745</v>
      </c>
      <c r="AH101" s="359" t="str" cm="1">
        <f t="array" ref="AH101">_xlfn.IFS(INDEX($B$24:$AM$43, MATCH(INDEX($A$3:$AM$22, MATCH(AE101, $H$3:$H$22, 0), 1), $A$24:$A$43), AF$69)="H", UPPER(INDEX($A$3:$AM$22, MATCH(AE101, $H$3:$H$22, 0), 1)), INDEX($B$24:$AM$43, MATCH(INDEX($A$3:$AM$22, MATCH(AE101, $H$3:$H$22, 0), 1), $A$24:$A$43), AF$69)="A", LOWER(INDEX($A$3:$AM$22, MATCH(AE101, $H$3:$H$22, 0), 1)), INDEX($B$24:$AM$43, MATCH(INDEX($A$3:$AM$22, MATCH(AE101, $H$3:$H$22, 0), 1), $A$24:$A$43), AF$69)="BLANK", "BLANK,")</f>
        <v>che</v>
      </c>
      <c r="AI101" s="361"/>
      <c r="AJ101" s="257" t="str" cm="1">
        <f t="array" ref="AJ101">_xlfn.IFS(INDEX($B$24:$AM$43,MATCH($A27,$A$24:$A$43,0),AK$69)="A",LOWER($A27),INDEX($B$24:$AM$43,MATCH($A27,$A$24:$A$43,0),AK$69)="H",UPPER($A27),INDEX($B$24:$AM$43,MATCH($A27,$A$24:$A$43,0),AK$69)="BLANK","BLANK")</f>
        <v>bur</v>
      </c>
      <c r="AK101" s="268" cm="1">
        <f t="array" ref="AK101">IFERROR($L$93+POWER(INDEX($B$47:$AM$66, MATCH(UPPER(AJ73), $A$47:$A$66,0 ), AK$69), $J$93)/$K$93, "BLANK")</f>
        <v>0.80734812521572064</v>
      </c>
      <c r="AL101" s="269" cm="1">
        <f t="array" ref="AL101">IFERROR($L$93+POWER(INDEX($B$47:$AM$66, MATCH(UPPER(AM73), $A$47:$A$66, 0), AK$69), $J$93)/$K$93, "BLANK")</f>
        <v>1.0575269254742299</v>
      </c>
      <c r="AM101" s="359" t="str" cm="1">
        <f t="array" ref="AM101">_xlfn.IFS(INDEX($B$24:$AM$43, MATCH(INDEX($A$3:$AM$22, MATCH(AJ101, $I$3:$I$22, 0), 1), $A$24:$A$43), AK$69)="H", UPPER(INDEX($A$3:$AM$22, MATCH(AJ101, $I$3:$I$22, 0), 1)), INDEX($B$24:$AM$43, MATCH(INDEX($A$3:$AM$22, MATCH(AJ101, $I$3:$I$22, 0), 1), $A$24:$A$43), AK$69)="A", LOWER(INDEX($A$3:$AM$22, MATCH(AJ101, $I$3:$I$22, 0), 1)), INDEX($B$24:$AM$43, MATCH(INDEX($A$3:$AM$22, MATCH(AJ101, $I$3:$I$22, 0), 1), $A$24:$A$43), AK$69)="BLANK", "BLANK,")</f>
        <v>BHA</v>
      </c>
      <c r="AN101" s="361"/>
      <c r="AO101" s="257" t="str" cm="1">
        <f t="array" ref="AO101">_xlfn.IFS(INDEX($B$24:$AM$43,MATCH($A27,$A$24:$A$43,0),AP$69)="A",LOWER($A27),INDEX($B$24:$AM$43,MATCH($A27,$A$24:$A$43,0),AP$69)="H",UPPER($A27),INDEX($B$24:$AM$43,MATCH($A27,$A$24:$A$43,0),AP$69)="BLANK","BLANK")</f>
        <v>BUR</v>
      </c>
      <c r="AP101" s="268" cm="1">
        <f t="array" ref="AP101">IFERROR($L$93+POWER(INDEX($B$47:$AM$66, MATCH(UPPER(AO73), $A$47:$A$66,0 ), AP$69), $J$93)/$K$93, "BLANK")</f>
        <v>2.5321914071277649</v>
      </c>
      <c r="AQ101" s="269" cm="1">
        <f t="array" ref="AQ101">IFERROR($L$93+POWER(INDEX($B$47:$AM$66, MATCH(UPPER(AR73), $A$47:$A$66, 0), AP$69), $J$93)/$K$93, "BLANK")</f>
        <v>1.0936261384074089</v>
      </c>
      <c r="AR101" s="359" t="str" cm="1">
        <f t="array" ref="AR101">_xlfn.IFS(INDEX($B$24:$AM$43, MATCH(INDEX($A$3:$AM$22, MATCH(AO101, $J$3:$J$22, 0), 1), $A$24:$A$43), AP$69)="H", UPPER(INDEX($A$3:$AM$22, MATCH(AO101, $J$3:$J$22, 0), 1)), INDEX($B$24:$AM$43, MATCH(INDEX($A$3:$AM$22, MATCH(AO101, $J$3:$J$22, 0), 1), $A$24:$A$43), AP$69)="A", LOWER(INDEX($A$3:$AM$22, MATCH(AO101, $J$3:$J$22, 0), 1)), INDEX($B$24:$AM$43, MATCH(INDEX($A$3:$AM$22, MATCH(AO101, $J$3:$J$22, 0), 1), $A$24:$A$43), AP$69)="BLANK", "BLANK,")</f>
        <v>cry</v>
      </c>
      <c r="AS101" s="361"/>
      <c r="AT101" s="257" t="str" cm="1">
        <f t="array" ref="AT101">_xlfn.IFS(INDEX($B$24:$AM$43,MATCH($A27,$A$24:$A$43,0),AU$69)="A",LOWER($A27),INDEX($B$24:$AM$43,MATCH($A27,$A$24:$A$43,0),AU$69)="H",UPPER($A27),INDEX($B$24:$AM$43,MATCH($A27,$A$24:$A$43,0),AU$69)="BLANK","BLANK")</f>
        <v>bur</v>
      </c>
      <c r="AU101" s="268" cm="1">
        <f t="array" ref="AU101">IFERROR($L$93+POWER(INDEX($B$47:$AM$66, MATCH(UPPER(AT73), $A$47:$A$66,0 ), AU$69), $J$93)/$K$93, "BLANK")</f>
        <v>0.32784687501823917</v>
      </c>
      <c r="AV101" s="269" cm="1">
        <f t="array" ref="AV101">IFERROR($L$93+POWER(INDEX($B$47:$AM$66, MATCH(UPPER(AW73), $A$47:$A$66, 0), AU$69), $J$93)/$K$93, "BLANK")</f>
        <v>2.585008185145</v>
      </c>
      <c r="AW101" s="359" t="str" cm="1">
        <f t="array" ref="AW101">_xlfn.IFS(INDEX($B$24:$AM$43, MATCH(INDEX($A$3:$AM$22, MATCH(AT101, $K$3:$K$22, 0), 1), $A$24:$A$43), AU$69)="H", UPPER(INDEX($A$3:$AM$22, MATCH(AT101, $K$3:$K$22, 0), 1)), INDEX($B$24:$AM$43, MATCH(INDEX($A$3:$AM$22, MATCH(AT101, $K$3:$K$22, 0), 1), $A$24:$A$43), AU$69)="A", LOWER(INDEX($A$3:$AM$22, MATCH(AT101, $K$3:$K$22, 0), 1)), INDEX($B$24:$AM$43, MATCH(INDEX($A$3:$AM$22, MATCH(AT101, $K$3:$K$22, 0), 1), $A$24:$A$43), AU$69)="BLANK", "BLANK,")</f>
        <v>MCI</v>
      </c>
      <c r="AX101" s="361"/>
      <c r="AY101" s="257" t="str" cm="1">
        <f t="array" ref="AY101">_xlfn.IFS(INDEX($B$24:$AM$43,MATCH($A27,$A$24:$A$43,0),AZ$69)="A",LOWER($A27),INDEX($B$24:$AM$43,MATCH($A27,$A$24:$A$43,0),AZ$69)="H",UPPER($A27),INDEX($B$24:$AM$43,MATCH($A27,$A$24:$A$43,0),AZ$69)="BLANK","BLANK")</f>
        <v>BUR</v>
      </c>
      <c r="AZ101" s="268" cm="1">
        <f t="array" ref="AZ101">IFERROR($L$93+POWER(INDEX($B$47:$AM$66, MATCH(UPPER(AY73), $A$47:$A$66,0 ), AZ$69), $J$93)/$K$93, "BLANK")</f>
        <v>1.138407386214934</v>
      </c>
      <c r="BA101" s="269" cm="1">
        <f t="array" ref="BA101">IFERROR($L$93+POWER(INDEX($B$47:$AM$66, MATCH(UPPER(BB73), $A$47:$A$66, 0), AZ$69), $J$93)/$K$93, "BLANK")</f>
        <v>1.8439580081876763</v>
      </c>
      <c r="BB101" s="359" t="str" cm="1">
        <f t="array" ref="BB101">_xlfn.IFS(INDEX($B$24:$AM$43, MATCH(INDEX($A$3:$AM$22, MATCH(AY101, $L$3:$L$22, 0), 1), $A$24:$A$43), AZ$69)="H", UPPER(INDEX($A$3:$AM$22, MATCH(AY101, $L$3:$L$22, 0), 1)), INDEX($B$24:$AM$43, MATCH(INDEX($A$3:$AM$22, MATCH(AY101, $L$3:$L$22, 0), 1), $A$24:$A$43), AZ$69)="A", LOWER(INDEX($A$3:$AM$22, MATCH(AY101, $L$3:$L$22, 0), 1)), INDEX($B$24:$AM$43, MATCH(INDEX($A$3:$AM$22, MATCH(AY101, $L$3:$L$22, 0), 1), $A$24:$A$43), AZ$69)="BLANK", "BLANK,")</f>
        <v>eve</v>
      </c>
      <c r="BC101" s="361"/>
      <c r="BD101" s="257" t="str" cm="1">
        <f t="array" ref="BD101">_xlfn.IFS(INDEX($B$24:$AM$43,MATCH($A27,$A$24:$A$43,0),BE$69)="A",LOWER($A27),INDEX($B$24:$AM$43,MATCH($A27,$A$24:$A$43,0),BE$69)="H",UPPER($A27),INDEX($B$24:$AM$43,MATCH($A27,$A$24:$A$43,0),BE$69)="BLANK","BLANK")</f>
        <v>bur</v>
      </c>
      <c r="BE101" s="268" cm="1">
        <f t="array" ref="BE101">IFERROR($L$93+POWER(INDEX($B$47:$AM$66, MATCH(UPPER(BD73), $A$47:$A$66,0 ), BE$69), $J$93)/$K$93, "BLANK")</f>
        <v>1.0706136992143336</v>
      </c>
      <c r="BF101" s="269" cm="1">
        <f t="array" ref="BF101">IFERROR($L$93+POWER(INDEX($B$47:$AM$66, MATCH(UPPER(BG73), $A$47:$A$66, 0), BE$69), $J$93)/$K$93, "BLANK")</f>
        <v>1.624385952321721</v>
      </c>
      <c r="BG101" s="359" t="str" cm="1">
        <f t="array" ref="BG101">_xlfn.IFS(INDEX($B$24:$AM$43, MATCH(INDEX($A$3:$AM$22, MATCH(BD101, $M$3:$M$22, 0), 1), $A$24:$A$43), BE$69)="H", UPPER(INDEX($A$3:$AM$22, MATCH(BD101, $M$3:$M$22, 0), 1)), INDEX($B$24:$AM$43, MATCH(INDEX($A$3:$AM$22, MATCH(BD101, $M$3:$M$22, 0), 1), $A$24:$A$43), BE$69)="A", LOWER(INDEX($A$3:$AM$22, MATCH(BD101, $M$3:$M$22, 0), 1)), INDEX($B$24:$AM$43, MATCH(INDEX($A$3:$AM$22, MATCH(BD101, $M$3:$M$22, 0), 1), $A$24:$A$43), BE$69)="BLANK", "BLANK,")</f>
        <v>ARS</v>
      </c>
      <c r="BH101" s="361"/>
      <c r="BI101" s="257" t="str" cm="1">
        <f t="array" ref="BI101">_xlfn.IFS(INDEX($B$24:$AM$43,MATCH($A27,$A$24:$A$43,0),BJ$69)="A",LOWER($A27),INDEX($B$24:$AM$43,MATCH($A27,$A$24:$A$43,0),BJ$69)="H",UPPER($A27),INDEX($B$24:$AM$43,MATCH($A27,$A$24:$A$43,0),BJ$69)="BLANK","BLANK")</f>
        <v>bur</v>
      </c>
      <c r="BJ101" s="268" cm="1">
        <f t="array" ref="BJ101">IFERROR($L$93+POWER(INDEX($B$47:$AM$66, MATCH(UPPER(BI73), $A$47:$A$66,0 ), BJ$69), $J$93)/$K$93, "BLANK")</f>
        <v>0.83462101472020866</v>
      </c>
      <c r="BK101" s="269" cm="1">
        <f t="array" ref="BK101">IFERROR($L$93+POWER(INDEX($B$47:$AM$66, MATCH(UPPER(BL73), $A$47:$A$66, 0), BJ$69), $J$93)/$K$93, "BLANK")</f>
        <v>1.1821510481405912</v>
      </c>
      <c r="BL101" s="359" t="str" cm="1">
        <f t="array" ref="BL101">_xlfn.IFS(INDEX($B$24:$AM$43, MATCH(INDEX($A$3:$AM$22, MATCH(BI101, $N$3:$N$22, 0), 1), $A$24:$A$43), BJ$69)="H", UPPER(INDEX($A$3:$AM$22, MATCH(BI101, $N$3:$N$22, 0), 1)), INDEX($B$24:$AM$43, MATCH(INDEX($A$3:$AM$22, MATCH(BI101, $N$3:$N$22, 0), 1), $A$24:$A$43), BJ$69)="A", LOWER(INDEX($A$3:$AM$22, MATCH(BI101, $N$3:$N$22, 0), 1)), INDEX($B$24:$AM$43, MATCH(INDEX($A$3:$AM$22, MATCH(BI101, $N$3:$N$22, 0), 1), $A$24:$A$43), BJ$69)="BLANK", "BLANK,")</f>
        <v>AVL</v>
      </c>
      <c r="BM101" s="361"/>
      <c r="BN101" s="257" t="str" cm="1">
        <f t="array" ref="BN101">_xlfn.IFS(INDEX($B$24:$AM$43,MATCH($A27,$A$24:$A$43,0),BO$69)="A",LOWER($A27),INDEX($B$24:$AM$43,MATCH($A27,$A$24:$A$43,0),BO$69)="H",UPPER($A27),INDEX($B$24:$AM$43,MATCH($A27,$A$24:$A$43,0),BO$69)="BLANK","BLANK")</f>
        <v>BUR</v>
      </c>
      <c r="BO101" s="268" cm="1">
        <f t="array" ref="BO101">IFERROR($L$93+POWER(INDEX($B$47:$AM$66, MATCH(UPPER(BN73), $A$47:$A$66,0 ), BO$69), $J$93)/$K$93, "BLANK")</f>
        <v>0.9798174750016837</v>
      </c>
      <c r="BP101" s="269" cm="1">
        <f t="array" ref="BP101">IFERROR($L$93+POWER(INDEX($B$47:$AM$66, MATCH(UPPER(BQ73), $A$47:$A$66, 0), BO$69), $J$93)/$K$93, "BLANK")</f>
        <v>1.62791686559449</v>
      </c>
      <c r="BQ101" s="359" t="str" cm="1">
        <f t="array" ref="BQ101">_xlfn.IFS(INDEX($B$24:$AM$43, MATCH(INDEX($A$3:$AM$22, MATCH(BN101, $O$3:$O$22, 0), 1), $A$24:$A$43), BO$69)="H", UPPER(INDEX($A$3:$AM$22, MATCH(BN101, $O$3:$O$22, 0), 1)), INDEX($B$24:$AM$43, MATCH(INDEX($A$3:$AM$22, MATCH(BN101, $O$3:$O$22, 0), 1), $A$24:$A$43), BO$69)="A", LOWER(INDEX($A$3:$AM$22, MATCH(BN101, $O$3:$O$22, 0), 1)), INDEX($B$24:$AM$43, MATCH(INDEX($A$3:$AM$22, MATCH(BN101, $O$3:$O$22, 0), 1), $A$24:$A$43), BO$69)="BLANK", "BLANK,")</f>
        <v>wol</v>
      </c>
      <c r="BR101" s="361"/>
      <c r="BS101" s="257" t="str" cm="1">
        <f t="array" ref="BS101">_xlfn.IFS(INDEX($B$24:$AM$43,MATCH($A27,$A$24:$A$43,0),BT$69)="A",LOWER($A27),INDEX($B$24:$AM$43,MATCH($A27,$A$24:$A$43,0),BT$69)="H",UPPER($A27),INDEX($B$24:$AM$43,MATCH($A27,$A$24:$A$43,0),BT$69)="BLANK","BLANK")</f>
        <v>bur</v>
      </c>
      <c r="BT101" s="268" cm="1">
        <f t="array" ref="BT101">IFERROR($L$93+POWER(INDEX($B$47:$AM$66, MATCH(UPPER(BS73), $A$47:$A$66,0 ), BT$69), $J$93)/$K$93, "BLANK")</f>
        <v>1.2366765426404767</v>
      </c>
      <c r="BU101" s="269" cm="1">
        <f t="array" ref="BU101">IFERROR($L$93+POWER(INDEX($B$47:$AM$66, MATCH(UPPER(BV73), $A$47:$A$66, 0), BT$69), $J$93)/$K$93, "BLANK")</f>
        <v>0.54907084765299774</v>
      </c>
      <c r="BV101" s="359" t="str" cm="1">
        <f t="array" ref="BV101">_xlfn.IFS(INDEX($B$24:$AM$43, MATCH(INDEX($A$3:$AM$22, MATCH(BS101, $P$3:$P$22, 0), 1), $A$24:$A$43), BT$69)="H", UPPER(INDEX($A$3:$AM$22, MATCH(BS101, $P$3:$P$22, 0), 1)), INDEX($B$24:$AM$43, MATCH(INDEX($A$3:$AM$22, MATCH(BS101, $P$3:$P$22, 0), 1), $A$24:$A$43), BT$69)="A", LOWER(INDEX($A$3:$AM$22, MATCH(BS101, $P$3:$P$22, 0), 1)), INDEX($B$24:$AM$43, MATCH(INDEX($A$3:$AM$22, MATCH(BS101, $P$3:$P$22, 0), 1), $A$24:$A$43), BT$69)="BLANK", "BLANK,")</f>
        <v>LEE</v>
      </c>
      <c r="BW101" s="361"/>
      <c r="BX101" s="257" t="str" cm="1">
        <f t="array" ref="BX101">_xlfn.IFS(INDEX($B$24:$AM$43,MATCH($A27,$A$24:$A$43,0),BY$69)="A",LOWER($A27),INDEX($B$24:$AM$43,MATCH($A27,$A$24:$A$43,0),BY$69)="H",UPPER($A27),INDEX($B$24:$AM$43,MATCH($A27,$A$24:$A$43,0),BY$69)="BLANK","BLANK")</f>
        <v>BUR</v>
      </c>
      <c r="BY101" s="268" cm="1">
        <f t="array" ref="BY101">IFERROR($L$93+POWER(INDEX($B$47:$AM$66, MATCH(UPPER(BX73), $A$47:$A$66,0 ), BY$69), $J$93)/$K$93, "BLANK")</f>
        <v>2.4236319446260857</v>
      </c>
      <c r="BZ101" s="269" cm="1">
        <f t="array" ref="BZ101">IFERROR($L$93+POWER(INDEX($B$47:$AM$66, MATCH(UPPER(CA73), $A$47:$A$66, 0), BY$69), $J$93)/$K$93, "BLANK")</f>
        <v>1.1357567980745866</v>
      </c>
      <c r="CA101" s="359" t="str" cm="1">
        <f t="array" ref="CA101">_xlfn.IFS(INDEX($B$24:$AM$43, MATCH(INDEX($A$3:$AM$22, MATCH(BX101, $Q$3:$Q$22, 0), 1), $A$24:$A$43), BY$69)="H", UPPER(INDEX($A$3:$AM$22, MATCH(BX101, $Q$3:$Q$22, 0), 1)), INDEX($B$24:$AM$43, MATCH(INDEX($A$3:$AM$22, MATCH(BX101, $Q$3:$Q$22, 0), 1), $A$24:$A$43), BY$69)="A", LOWER(INDEX($A$3:$AM$22, MATCH(BX101, $Q$3:$Q$22, 0), 1)), INDEX($B$24:$AM$43, MATCH(INDEX($A$3:$AM$22, MATCH(BX101, $Q$3:$Q$22, 0), 1), $A$24:$A$43), BY$69)="BLANK", "BLANK,")</f>
        <v>shu</v>
      </c>
      <c r="CB101" s="361"/>
      <c r="CC101" s="257" t="str" cm="1">
        <f t="array" ref="CC101">_xlfn.IFS(INDEX($B$24:$AM$43,MATCH($A27,$A$24:$A$43,0),CD$69)="A",LOWER($A27),INDEX($B$24:$AM$43,MATCH($A27,$A$24:$A$43,0),CD$69)="H",UPPER($A27),INDEX($B$24:$AM$43,MATCH($A27,$A$24:$A$43,0),CD$69)="BLANK","BLANK")</f>
        <v>BUR</v>
      </c>
      <c r="CD101" s="268" cm="1">
        <f t="array" ref="CD101">IFERROR($L$93+POWER(INDEX($B$47:$AM$66, MATCH(UPPER(CC73), $A$47:$A$66,0 ), CD$69), $J$93)/$K$93, "BLANK")</f>
        <v>3.0719176288729053</v>
      </c>
      <c r="CE101" s="269" cm="1">
        <f t="array" ref="CE101">IFERROR($L$93+POWER(INDEX($B$47:$AM$66, MATCH(UPPER(CF73), $A$47:$A$66, 0), CD$69), $J$93)/$K$93, "BLANK")</f>
        <v>1.0936261384074089</v>
      </c>
      <c r="CF101" s="359" t="str" cm="1">
        <f t="array" ref="CF101">_xlfn.IFS(INDEX($B$24:$AM$43, MATCH(INDEX($A$3:$AM$22, MATCH(CC101, $R$3:$R$22, 0), 1), $A$24:$A$43), CD$69)="H", UPPER(INDEX($A$3:$AM$22, MATCH(CC101, $R$3:$R$22, 0), 1)), INDEX($B$24:$AM$43, MATCH(INDEX($A$3:$AM$22, MATCH(CC101, $R$3:$R$22, 0), 1), $A$24:$A$43), CD$69)="A", LOWER(INDEX($A$3:$AM$22, MATCH(CC101, $R$3:$R$22, 0), 1)), INDEX($B$24:$AM$43, MATCH(INDEX($A$3:$AM$22, MATCH(CC101, $R$3:$R$22, 0), 1), $A$24:$A$43), CD$69)="BLANK", "BLANK,")</f>
        <v>ful</v>
      </c>
      <c r="CG101" s="361"/>
      <c r="CH101" s="257" t="str" cm="1">
        <f t="array" ref="CH101">_xlfn.IFS(INDEX($B$24:$AM$43,MATCH($A27,$A$24:$A$43,0),CI$69)="A",LOWER($A27),INDEX($B$24:$AM$43,MATCH($A27,$A$24:$A$43,0),CI$69)="H",UPPER($A27),INDEX($B$24:$AM$43,MATCH($A27,$A$24:$A$43,0),CI$69)="BLANK","BLANK")</f>
        <v>bur</v>
      </c>
      <c r="CI101" s="268" cm="1">
        <f t="array" ref="CI101">IFERROR($L$93+POWER(INDEX($B$47:$AM$66, MATCH(UPPER(CH73), $A$47:$A$66,0 ), CI$69), $J$93)/$K$93, "BLANK")</f>
        <v>0.47632827137524858</v>
      </c>
      <c r="CJ101" s="269" cm="1">
        <f t="array" ref="CJ101">IFERROR($L$93+POWER(INDEX($B$47:$AM$66, MATCH(UPPER(CK73), $A$47:$A$66, 0), CI$69), $J$93)/$K$93, "BLANK")</f>
        <v>2.2255907041081739</v>
      </c>
      <c r="CK101" s="359" t="str" cm="1">
        <f t="array" ref="CK101">_xlfn.IFS(INDEX($B$24:$AM$43, MATCH(INDEX($A$3:$AM$22, MATCH(CH101, $S$3:$S$22, 0), 1), $A$24:$A$43), CI$69)="H", UPPER(INDEX($A$3:$AM$22, MATCH(CH101, $S$3:$S$22, 0), 1)), INDEX($B$24:$AM$43, MATCH(INDEX($A$3:$AM$22, MATCH(CH101, $S$3:$S$22, 0), 1), $A$24:$A$43), CI$69)="A", LOWER(INDEX($A$3:$AM$22, MATCH(CH101, $S$3:$S$22, 0), 1)), INDEX($B$24:$AM$43, MATCH(INDEX($A$3:$AM$22, MATCH(CH101, $S$3:$S$22, 0), 1), $A$24:$A$43), CI$69)="BLANK", "BLANK,")</f>
        <v>LIV</v>
      </c>
      <c r="CL101" s="361"/>
      <c r="CM101" s="257" t="str" cm="1">
        <f t="array" ref="CM101">_xlfn.IFS(INDEX($B$24:$AM$43,MATCH($A27,$A$24:$A$43,0),CN$69)="A",LOWER($A27),INDEX($B$24:$AM$43,MATCH($A27,$A$24:$A$43,0),CN$69)="H",UPPER($A27),INDEX($B$24:$AM$43,MATCH($A27,$A$24:$A$43,0),CN$69)="BLANK","BLANK")</f>
        <v>bur</v>
      </c>
      <c r="CN101" s="268" cm="1">
        <f t="array" ref="CN101">IFERROR($L$93+POWER(INDEX($B$47:$AM$66, MATCH(UPPER(CM73), $A$47:$A$66,0 ), CN$69), $J$93)/$K$93, "BLANK")</f>
        <v>1.1768356826766728</v>
      </c>
      <c r="CO101" s="269" cm="1">
        <f t="array" ref="CO101">IFERROR($L$93+POWER(INDEX($B$47:$AM$66, MATCH(UPPER(CP73), $A$47:$A$66, 0), CN$69), $J$93)/$K$93, "BLANK")</f>
        <v>1.5473786283280306</v>
      </c>
      <c r="CP101" s="359" t="str" cm="1">
        <f t="array" ref="CP101">_xlfn.IFS(INDEX($B$24:$AM$43, MATCH(INDEX($A$3:$AM$22, MATCH(CM101, $T$3:$T$22, 0), 1), $A$24:$A$43), CN$69)="H", UPPER(INDEX($A$3:$AM$22, MATCH(CM101, $T$3:$T$22, 0), 1)), INDEX($B$24:$AM$43, MATCH(INDEX($A$3:$AM$22, MATCH(CM101, $T$3:$T$22, 0), 1), $A$24:$A$43), CN$69)="A", LOWER(INDEX($A$3:$AM$22, MATCH(CM101, $T$3:$T$22, 0), 1)), INDEX($B$24:$AM$43, MATCH(INDEX($A$3:$AM$22, MATCH(CM101, $T$3:$T$22, 0), 1), $A$24:$A$43), CN$69)="BLANK", "BLANK,")</f>
        <v>WHU</v>
      </c>
      <c r="CQ101" s="361"/>
      <c r="CR101" s="257" t="str" cm="1">
        <f t="array" ref="CR101">_xlfn.IFS(INDEX($B$24:$AM$43,MATCH($A27,$A$24:$A$43,0),CS$69)="A",LOWER($A27),INDEX($B$24:$AM$43,MATCH($A27,$A$24:$A$43,0),CS$69)="H",UPPER($A27),INDEX($B$24:$AM$43,MATCH($A27,$A$24:$A$43,0),CS$69)="BLANK","BLANK")</f>
        <v>BUR</v>
      </c>
      <c r="CS101" s="268" cm="1">
        <f t="array" ref="CS101">IFERROR($L$93+POWER(INDEX($B$47:$AM$66, MATCH(UPPER(CR73), $A$47:$A$66,0 ), CS$69), $J$93)/$K$93, "BLANK")</f>
        <v>1.5936935922461162</v>
      </c>
      <c r="CT101" s="269" cm="1">
        <f t="array" ref="CT101">IFERROR($L$93+POWER(INDEX($B$47:$AM$66, MATCH(UPPER(CU73), $A$47:$A$66, 0), CS$69), $J$93)/$K$93, "BLANK")</f>
        <v>1.3231767943047343</v>
      </c>
      <c r="CU101" s="359" t="str" cm="1">
        <f t="array" ref="CU101">_xlfn.IFS(INDEX($B$24:$AM$43, MATCH(INDEX($A$3:$AM$22, MATCH(CR101, $U$3:$U$22, 0), 1), $A$24:$A$43), CS$69)="H", UPPER(INDEX($A$3:$AM$22, MATCH(CR101, $U$3:$U$22, 0), 1)), INDEX($B$24:$AM$43, MATCH(INDEX($A$3:$AM$22, MATCH(CR101, $U$3:$U$22, 0), 1), $A$24:$A$43), CS$69)="A", LOWER(INDEX($A$3:$AM$22, MATCH(CR101, $U$3:$U$22, 0), 1)), INDEX($B$24:$AM$43, MATCH(INDEX($A$3:$AM$22, MATCH(CR101, $U$3:$U$22, 0), 1), $A$24:$A$43), CS$69)="BLANK", "BLANK,")</f>
        <v>avl</v>
      </c>
      <c r="CV101" s="361"/>
      <c r="CW101" s="257" t="str" cm="1">
        <f t="array" ref="CW101">_xlfn.IFS(INDEX($B$24:$AM$43,MATCH($A27,$A$24:$A$43,0),CX$69)="A",LOWER($A27),INDEX($B$24:$AM$43,MATCH($A27,$A$24:$A$43,0),CX$69)="H",UPPER($A27),INDEX($B$24:$AM$43,MATCH($A27,$A$24:$A$43,0),CX$69)="BLANK","BLANK")</f>
        <v>bur</v>
      </c>
      <c r="CX101" s="268" cm="1">
        <f t="array" ref="CX101">IFERROR($L$93+POWER(INDEX($B$47:$AM$66, MATCH(UPPER(CW73), $A$47:$A$66,0 ), CX$69), $J$93)/$K$93, "BLANK")</f>
        <v>0.29268183219008381</v>
      </c>
      <c r="CY101" s="269" cm="1">
        <f t="array" ref="CY101">IFERROR($L$93+POWER(INDEX($B$47:$AM$66, MATCH(UPPER(CZ73), $A$47:$A$66, 0), CX$69), $J$93)/$K$93, "BLANK")</f>
        <v>2.7447714157458063</v>
      </c>
      <c r="CZ101" s="359" t="str" cm="1">
        <f t="array" ref="CZ101">_xlfn.IFS(INDEX($B$24:$AM$43, MATCH(INDEX($A$3:$AM$22, MATCH(CW101, $V$3:$V$22, 0), 1), $A$24:$A$43), CX$69)="H", UPPER(INDEX($A$3:$AM$22, MATCH(CW101, $V$3:$V$22, 0), 1)), INDEX($B$24:$AM$43, MATCH(INDEX($A$3:$AM$22, MATCH(CW101, $V$3:$V$22, 0), 1), $A$24:$A$43), CX$69)="A", LOWER(INDEX($A$3:$AM$22, MATCH(CW101, $V$3:$V$22, 0), 1)), INDEX($B$24:$AM$43, MATCH(INDEX($A$3:$AM$22, MATCH(CW101, $V$3:$V$22, 0), 1), $A$24:$A$43), CX$69)="BLANK", "BLANK,")</f>
        <v>CHE</v>
      </c>
      <c r="DA101" s="361"/>
      <c r="DB101" s="257" t="str" cm="1">
        <f t="array" ref="DB101">_xlfn.IFS(INDEX($B$24:$AM$43,MATCH($A27,$A$24:$A$43,0),DC$69)="A",LOWER($A27),INDEX($B$24:$AM$43,MATCH($A27,$A$24:$A$43,0),DC$69)="H",UPPER($A27),INDEX($B$24:$AM$43,MATCH($A27,$A$24:$A$43,0),DC$69)="BLANK","BLANK")</f>
        <v>BUR</v>
      </c>
      <c r="DC101" s="268" cm="1">
        <f t="array" ref="DC101">IFERROR($L$93+POWER(INDEX($B$47:$AM$66, MATCH(UPPER(DB73), $A$47:$A$66,0 ), DC$69), $J$93)/$K$93, "BLANK")</f>
        <v>0.69512301145518285</v>
      </c>
      <c r="DD101" s="269" cm="1">
        <f t="array" ref="DD101">IFERROR($L$93+POWER(INDEX($B$47:$AM$66, MATCH(UPPER(DE73), $A$47:$A$66, 0), DC$69), $J$93)/$K$93, "BLANK")</f>
        <v>4.6184504931386785</v>
      </c>
      <c r="DE101" s="359" t="str" cm="1">
        <f t="array" ref="DE101">_xlfn.IFS(INDEX($B$24:$AM$43, MATCH(INDEX($A$3:$AM$22, MATCH(DB101, $W$3:$W$22, 0), 1), $A$24:$A$43), DC$69)="H", UPPER(INDEX($A$3:$AM$22, MATCH(DB101, $W$3:$W$22, 0), 1)), INDEX($B$24:$AM$43, MATCH(INDEX($A$3:$AM$22, MATCH(DB101, $W$3:$W$22, 0), 1), $A$24:$A$43), DC$69)="A", LOWER(INDEX($A$3:$AM$22, MATCH(DB101, $W$3:$W$22, 0), 1)), INDEX($B$24:$AM$43, MATCH(INDEX($A$3:$AM$22, MATCH(DB101, $W$3:$W$22, 0), 1), $A$24:$A$43), DC$69)="BLANK", "BLANK,")</f>
        <v>mci</v>
      </c>
      <c r="DF101" s="361"/>
      <c r="DG101" s="257" t="str" cm="1">
        <f t="array" ref="DG101">_xlfn.IFS(INDEX($B$24:$AM$43,MATCH($A27,$A$24:$A$43,0),DH$69)="A",LOWER($A27),INDEX($B$24:$AM$43,MATCH($A27,$A$24:$A$43,0),DH$69)="H",UPPER($A27),INDEX($B$24:$AM$43,MATCH($A27,$A$24:$A$43,0),DH$69)="BLANK","BLANK")</f>
        <v>BUR</v>
      </c>
      <c r="DH101" s="268" cm="1">
        <f t="array" ref="DH101">IFERROR($L$93+POWER(INDEX($B$47:$AM$66, MATCH(UPPER(DG73), $A$47:$A$66,0 ), DH$69), $J$93)/$K$93, "BLANK")</f>
        <v>1.2283787501210683</v>
      </c>
      <c r="DI101" s="269" cm="1">
        <f t="array" ref="DI101">IFERROR($L$93+POWER(INDEX($B$47:$AM$66, MATCH(UPPER(DJ73), $A$47:$A$66, 0), DH$69), $J$93)/$K$93, "BLANK")</f>
        <v>1.7398096792022675</v>
      </c>
      <c r="DJ101" s="359" t="str" cm="1">
        <f t="array" ref="DJ101">_xlfn.IFS(INDEX($B$24:$AM$43, MATCH(INDEX($A$3:$AM$22, MATCH(DG101, $X$3:$X$22, 0), 1), $A$24:$A$43), DH$69)="H", UPPER(INDEX($A$3:$AM$22, MATCH(DG101, $X$3:$X$22, 0), 1)), INDEX($B$24:$AM$43, MATCH(INDEX($A$3:$AM$22, MATCH(DG101, $X$3:$X$22, 0), 1), $A$24:$A$43), DH$69)="A", LOWER(INDEX($A$3:$AM$22, MATCH(DG101, $X$3:$X$22, 0), 1)), INDEX($B$24:$AM$43, MATCH(INDEX($A$3:$AM$22, MATCH(DG101, $X$3:$X$22, 0), 1), $A$24:$A$43), DH$69)="BLANK", "BLANK,")</f>
        <v>bha</v>
      </c>
      <c r="DK101" s="361"/>
      <c r="DL101" s="257" t="str" cm="1">
        <f t="array" ref="DL101">_xlfn.IFS(INDEX($B$24:$AM$43,MATCH($A27,$A$24:$A$43,0),DM$69)="A",LOWER($A27),INDEX($B$24:$AM$43,MATCH($A27,$A$24:$A$43,0),DM$69)="H",UPPER($A27),INDEX($B$24:$AM$43,MATCH($A27,$A$24:$A$43,0),DM$69)="BLANK","BLANK")</f>
        <v>bur</v>
      </c>
      <c r="DM101" s="268" cm="1">
        <f t="array" ref="DM101">IFERROR($L$93+POWER(INDEX($B$47:$AM$66, MATCH(UPPER(DL73), $A$47:$A$66,0 ), DM$69), $J$93)/$K$93, "BLANK")</f>
        <v>0.61085797044656498</v>
      </c>
      <c r="DN101" s="269" cm="1">
        <f t="array" ref="DN101">IFERROR($L$93+POWER(INDEX($B$47:$AM$66, MATCH(UPPER(DO73), $A$47:$A$66, 0), DM$69), $J$93)/$K$93, "BLANK")</f>
        <v>0.95002836614327446</v>
      </c>
      <c r="DO101" s="359" t="str" cm="1">
        <f t="array" ref="DO101">_xlfn.IFS(INDEX($B$24:$AM$43, MATCH(INDEX($A$3:$AM$22, MATCH(DL101, $Y$3:$Y$22, 0), 1), $A$24:$A$43), DM$69)="H", UPPER(INDEX($A$3:$AM$22, MATCH(DL101, $Y$3:$Y$22, 0), 1)), INDEX($B$24:$AM$43, MATCH(INDEX($A$3:$AM$22, MATCH(DL101, $Y$3:$Y$22, 0), 1), $A$24:$A$43), DM$69)="A", LOWER(INDEX($A$3:$AM$22, MATCH(DL101, $Y$3:$Y$22, 0), 1)), INDEX($B$24:$AM$43, MATCH(INDEX($A$3:$AM$22, MATCH(DL101, $Y$3:$Y$22, 0), 1), $A$24:$A$43), DM$69)="BLANK", "BLANK,")</f>
        <v>CRY</v>
      </c>
      <c r="DP101" s="361"/>
      <c r="DQ101" s="257" t="str" cm="1">
        <f t="array" ref="DQ101">_xlfn.IFS(INDEX($B$24:$AM$43,MATCH($A27,$A$24:$A$43,0),DR$69)="A",LOWER($A27),INDEX($B$24:$AM$43,MATCH($A27,$A$24:$A$43,0),DR$69)="H",UPPER($A27),INDEX($B$24:$AM$43,MATCH($A27,$A$24:$A$43,0),DR$69)="BLANK","BLANK")</f>
        <v>BUR</v>
      </c>
      <c r="DR101" s="268" cm="1">
        <f t="array" ref="DR101">IFERROR($L$93+POWER(INDEX($B$47:$AM$66, MATCH(UPPER(DQ73), $A$47:$A$66,0 ), DR$69), $J$93)/$K$93, "BLANK")</f>
        <v>3.0719176288729053</v>
      </c>
      <c r="DS101" s="269" cm="1">
        <f t="array" ref="DS101">IFERROR($L$93+POWER(INDEX($B$47:$AM$66, MATCH(UPPER(DT73), $A$47:$A$66, 0), DR$69), $J$93)/$K$93, "BLANK")</f>
        <v>1.0936261384074089</v>
      </c>
      <c r="DT101" s="359" t="str" cm="1">
        <f t="array" ref="DT101">_xlfn.IFS(INDEX($B$24:$AM$43, MATCH(INDEX($A$3:$AM$22, MATCH(DQ101, $Z$3:$Z$22, 0), 1), $A$24:$A$43), DR$69)="H", UPPER(INDEX($A$3:$AM$22, MATCH(DQ101, $Z$3:$Z$22, 0), 1)), INDEX($B$24:$AM$43, MATCH(INDEX($A$3:$AM$22, MATCH(DQ101, $Z$3:$Z$22, 0), 1), $A$24:$A$43), DR$69)="A", LOWER(INDEX($A$3:$AM$22, MATCH(DQ101, $Z$3:$Z$22, 0), 1)), INDEX($B$24:$AM$43, MATCH(INDEX($A$3:$AM$22, MATCH(DQ101, $Z$3:$Z$22, 0), 1), $A$24:$A$43), DR$69)="BLANK", "BLANK,")</f>
        <v>wba</v>
      </c>
      <c r="DU101" s="361"/>
      <c r="DV101" s="257" t="str" cm="1">
        <f t="array" ref="DV101">_xlfn.IFS(INDEX($B$24:$AM$43,MATCH($A27,$A$24:$A$43,0),DW$69)="A",LOWER($A27),INDEX($B$24:$AM$43,MATCH($A27,$A$24:$A$43,0),DW$69)="H",UPPER($A27),INDEX($B$24:$AM$43,MATCH($A27,$A$24:$A$43,0),DW$69)="BLANK","BLANK")</f>
        <v>bur</v>
      </c>
      <c r="DW101" s="268" cm="1">
        <f t="array" ref="DW101">IFERROR($L$93+POWER(INDEX($B$47:$AM$66, MATCH(UPPER(DV73), $A$47:$A$66,0 ), DW$69), $J$93)/$K$93, "BLANK")</f>
        <v>0.83462101472020866</v>
      </c>
      <c r="DX101" s="269" cm="1">
        <f t="array" ref="DX101">IFERROR($L$93+POWER(INDEX($B$47:$AM$66, MATCH(UPPER(DY73), $A$47:$A$66, 0), DW$69), $J$93)/$K$93, "BLANK")</f>
        <v>1.2251170229655068</v>
      </c>
      <c r="DY101" s="359" t="str" cm="1">
        <f t="array" ref="DY101">_xlfn.IFS(INDEX($B$24:$AM$43, MATCH(INDEX($A$3:$AM$22, MATCH(DV101, $AA$3:$AA$22, 0), 1), $A$24:$A$43), DW$69)="H", UPPER(INDEX($A$3:$AM$22, MATCH(DV101, $AA$3:$AA$22, 0), 1)), INDEX($B$24:$AM$43, MATCH(INDEX($A$3:$AM$22, MATCH(DV101, $AA$3:$AA$22, 0), 1), $A$24:$A$43), DW$69)="A", LOWER(INDEX($A$3:$AM$22, MATCH(DV101, $AA$3:$AA$22, 0), 1)), INDEX($B$24:$AM$43, MATCH(INDEX($A$3:$AM$22, MATCH(DV101, $AA$3:$AA$22, 0), 1), $A$24:$A$43), DW$69)="BLANK", "BLANK,")</f>
        <v>TOT</v>
      </c>
      <c r="DZ101" s="361"/>
      <c r="EA101" s="257" t="str" cm="1">
        <f t="array" ref="EA101">_xlfn.IFS(INDEX($B$24:$AM$43,MATCH($A27,$A$24:$A$43,0),EB$69)="A",LOWER($A27),INDEX($B$24:$AM$43,MATCH($A27,$A$24:$A$43,0),EB$69)="H",UPPER($A27),INDEX($B$24:$AM$43,MATCH($A27,$A$24:$A$43,0),EB$69)="BLANK","BLANK")</f>
        <v>BUR</v>
      </c>
      <c r="EB101" s="268" cm="1">
        <f t="array" ref="EB101">IFERROR($L$93+POWER(INDEX($B$47:$AM$66, MATCH(UPPER(EA73), $A$47:$A$66,0 ), EB$69), $J$93)/$K$93, "BLANK")</f>
        <v>1.5067636031566469</v>
      </c>
      <c r="EC101" s="269" cm="1">
        <f t="array" ref="EC101">IFERROR($L$93+POWER(INDEX($B$47:$AM$66, MATCH(UPPER(ED73), $A$47:$A$66, 0), EB$69), $J$93)/$K$93, "BLANK")</f>
        <v>1.4134904019571815</v>
      </c>
      <c r="ED101" s="359" t="str" cm="1">
        <f t="array" ref="ED101">_xlfn.IFS(INDEX($B$24:$AM$43, MATCH(INDEX($A$3:$AM$22, MATCH(EA101, $AB$3:$AB$22, 0), 1), $A$24:$A$43), EB$69)="H", UPPER(INDEX($A$3:$AM$22, MATCH(EA101, $AB$3:$AB$22, 0), 1)), INDEX($B$24:$AM$43, MATCH(INDEX($A$3:$AM$22, MATCH(EA101, $AB$3:$AB$22, 0), 1), $A$24:$A$43), EB$69)="A", LOWER(INDEX($A$3:$AM$22, MATCH(EA101, $AB$3:$AB$22, 0), 1)), INDEX($B$24:$AM$43, MATCH(INDEX($A$3:$AM$22, MATCH(EA101, $AB$3:$AB$22, 0), 1), $A$24:$A$43), EB$69)="BLANK", "BLANK,")</f>
        <v>ars</v>
      </c>
      <c r="EE101" s="361"/>
      <c r="EF101" s="257" t="str" cm="1">
        <f t="array" ref="EF101">_xlfn.IFS(INDEX($B$24:$AM$43,MATCH($A27,$A$24:$A$43,0),EG$69)="A",LOWER($A27),INDEX($B$24:$AM$43,MATCH($A27,$A$24:$A$43,0),EG$69)="H",UPPER($A27),INDEX($B$24:$AM$43,MATCH($A27,$A$24:$A$43,0),EG$69)="BLANK","BLANK")</f>
        <v>bur</v>
      </c>
      <c r="EG101" s="268" cm="1">
        <f t="array" ref="EG101">IFERROR($L$93+POWER(INDEX($B$47:$AM$66, MATCH(UPPER(EF73), $A$47:$A$66,0 ), EG$69), $J$93)/$K$93, "BLANK")</f>
        <v>0.77083401222978609</v>
      </c>
      <c r="EH101" s="269" cm="1">
        <f t="array" ref="EH101">IFERROR($L$93+POWER(INDEX($B$47:$AM$66, MATCH(UPPER(EI73), $A$47:$A$66, 0), EG$69), $J$93)/$K$93, "BLANK")</f>
        <v>1.7060773452236657</v>
      </c>
      <c r="EI101" s="359" t="str" cm="1">
        <f t="array" ref="EI101">_xlfn.IFS(INDEX($B$24:$AM$43, MATCH(INDEX($A$3:$AM$22, MATCH(EF101, $AC$3:$AC$22, 0), 1), $A$24:$A$43), EG$69)="H", UPPER(INDEX($A$3:$AM$22, MATCH(EF101, $AC$3:$AC$22, 0), 1)), INDEX($B$24:$AM$43, MATCH(INDEX($A$3:$AM$22, MATCH(EF101, $AC$3:$AC$22, 0), 1), $A$24:$A$43), EG$69)="A", LOWER(INDEX($A$3:$AM$22, MATCH(EF101, $AC$3:$AC$22, 0), 1)), INDEX($B$24:$AM$43, MATCH(INDEX($A$3:$AM$22, MATCH(EF101, $AC$3:$AC$22, 0), 1), $A$24:$A$43), EG$69)="BLANK", "BLANK,")</f>
        <v>EVE</v>
      </c>
      <c r="EJ101" s="361"/>
      <c r="EK101" s="257" t="str" cm="1">
        <f t="array" ref="EK101">_xlfn.IFS(INDEX($B$24:$AM$43,MATCH($A27,$A$24:$A$43,0),EL$69)="A",LOWER($A27),INDEX($B$24:$AM$43,MATCH($A27,$A$24:$A$43,0),EL$69)="H",UPPER($A27),INDEX($B$24:$AM$43,MATCH($A27,$A$24:$A$43,0),EL$69)="BLANK","BLANK")</f>
        <v>BUR</v>
      </c>
      <c r="EL101" s="268" cm="1">
        <f t="array" ref="EL101">IFERROR($L$93+POWER(INDEX($B$47:$AM$66, MATCH(UPPER(EK73), $A$47:$A$66,0 ), EL$69), $J$93)/$K$93, "BLANK")</f>
        <v>1.5198232676655394</v>
      </c>
      <c r="EM101" s="269" cm="1">
        <f t="array" ref="EM101">IFERROR($L$93+POWER(INDEX($B$47:$AM$66, MATCH(UPPER(EN73), $A$47:$A$66, 0), EL$69), $J$93)/$K$93, "BLANK")</f>
        <v>2.5840820715940067</v>
      </c>
      <c r="EN101" s="359" t="str" cm="1">
        <f t="array" ref="EN101">_xlfn.IFS(INDEX($B$24:$AM$43, MATCH(INDEX($A$3:$AM$22, MATCH(EK101, $AD$3:$AD$22, 0), 1), $A$24:$A$43), EL$69)="H", UPPER(INDEX($A$3:$AM$22, MATCH(EK101, $AD$3:$AD$22, 0), 1)), INDEX($B$24:$AM$43, MATCH(INDEX($A$3:$AM$22, MATCH(EK101, $AD$3:$AD$22, 0), 1), $A$24:$A$43), EL$69)="A", LOWER(INDEX($A$3:$AM$22, MATCH(EK101, $AD$3:$AD$22, 0), 1)), INDEX($B$24:$AM$43, MATCH(INDEX($A$3:$AM$22, MATCH(EK101, $AD$3:$AD$22, 0), 1), $A$24:$A$43), EL$69)="BLANK", "BLANK,")</f>
        <v>lei</v>
      </c>
      <c r="EO101" s="361"/>
      <c r="EP101" s="257" t="str" cm="1">
        <f t="array" ref="EP101">_xlfn.IFS(INDEX($B$24:$AM$43,MATCH($A27,$A$24:$A$43,0),EQ$69)="A",LOWER($A27),INDEX($B$24:$AM$43,MATCH($A27,$A$24:$A$43,0),EQ$69)="H",UPPER($A27),INDEX($B$24:$AM$43,MATCH($A27,$A$24:$A$43,0),EQ$69)="BLANK","BLANK")</f>
        <v>bur</v>
      </c>
      <c r="EQ101" s="268" cm="1">
        <f t="array" ref="EQ101">IFERROR($L$93+POWER(INDEX($B$47:$AM$66, MATCH(UPPER(EP73), $A$47:$A$66,0 ), EQ$69), $J$93)/$K$93, "BLANK")</f>
        <v>0.80734812521572064</v>
      </c>
      <c r="ER101" s="269" cm="1">
        <f t="array" ref="ER101">IFERROR($L$93+POWER(INDEX($B$47:$AM$66, MATCH(UPPER(ES73), $A$47:$A$66, 0), EQ$69), $J$93)/$K$93, "BLANK")</f>
        <v>1.3707689496607018</v>
      </c>
      <c r="ES101" s="359" t="str" cm="1">
        <f t="array" ref="ES101">_xlfn.IFS(INDEX($B$24:$AM$43, MATCH(INDEX($A$3:$AM$22, MATCH(EP101, $AE$3:$AE$22, 0), 1), $A$24:$A$43), EQ$69)="H", UPPER(INDEX($A$3:$AM$22, MATCH(EP101, $AE$3:$AE$22, 0), 1)), INDEX($B$24:$AM$43, MATCH(INDEX($A$3:$AM$22, MATCH(EP101, $AE$3:$AE$22, 0), 1), $A$24:$A$43), EQ$69)="A", LOWER(INDEX($A$3:$AM$22, MATCH(EP101, $AE$3:$AE$22, 0), 1)), INDEX($B$24:$AM$43, MATCH(INDEX($A$3:$AM$22, MATCH(EP101, $AE$3:$AE$22, 0), 1), $A$24:$A$43), EQ$69)="BLANK", "BLANK,")</f>
        <v>SOU</v>
      </c>
      <c r="ET101" s="361"/>
      <c r="EU101" s="257" t="str" cm="1">
        <f t="array" ref="EU101">_xlfn.IFS(INDEX($B$24:$AM$43,MATCH($A27,$A$24:$A$43,0),EV$69)="A",LOWER($A27),INDEX($B$24:$AM$43,MATCH($A27,$A$24:$A$43,0),EV$69)="H",UPPER($A27),INDEX($B$24:$AM$43,MATCH($A27,$A$24:$A$43,0),EV$69)="BLANK","BLANK")</f>
        <v>BUR</v>
      </c>
      <c r="EV101" s="268" cm="1">
        <f t="array" ref="EV101">IFERROR($L$93+POWER(INDEX($B$47:$AM$66, MATCH(UPPER(EU73), $A$47:$A$66,0 ), EV$69), $J$93)/$K$93, "BLANK")</f>
        <v>2.1018818638641825</v>
      </c>
      <c r="EW101" s="269" cm="1">
        <f t="array" ref="EW101">IFERROR($L$93+POWER(INDEX($B$47:$AM$66, MATCH(UPPER(EX73), $A$47:$A$66, 0), EV$69), $J$93)/$K$93, "BLANK")</f>
        <v>1.6592524481464954</v>
      </c>
      <c r="EX101" s="359" t="str" cm="1">
        <f t="array" ref="EX101">_xlfn.IFS(INDEX($B$24:$AM$43, MATCH(INDEX($A$3:$AM$22, MATCH(EU101, $AF$3:$AF$22, 0), 1), $A$24:$A$43), EV$69)="H", UPPER(INDEX($A$3:$AM$22, MATCH(EU101, $AF$3:$AF$22, 0), 1)), INDEX($B$24:$AM$43, MATCH(INDEX($A$3:$AM$22, MATCH(EU101, $AF$3:$AF$22, 0), 1), $A$24:$A$43), EV$69)="A", LOWER(INDEX($A$3:$AM$22, MATCH(EU101, $AF$3:$AF$22, 0), 1)), INDEX($B$24:$AM$43, MATCH(INDEX($A$3:$AM$22, MATCH(EU101, $AF$3:$AF$22, 0), 1), $A$24:$A$43), EV$69)="BLANK", "BLANK,")</f>
        <v>new</v>
      </c>
      <c r="EY101" s="361"/>
      <c r="EZ101" s="257" t="str" cm="1">
        <f t="array" ref="EZ101">_xlfn.IFS(INDEX($B$24:$AM$43,MATCH($A27,$A$24:$A$43,0),FA$69)="A",LOWER($A27),INDEX($B$24:$AM$43,MATCH($A27,$A$24:$A$43,0),FA$69)="H",UPPER($A27),INDEX($B$24:$AM$43,MATCH($A27,$A$24:$A$43,0),FA$69)="BLANK","BLANK")</f>
        <v>bur</v>
      </c>
      <c r="FA101" s="268" cm="1">
        <f t="array" ref="FA101">IFERROR($L$93+POWER(INDEX($B$47:$AM$66, MATCH(UPPER(EZ73), $A$47:$A$66,0 ), FA$69), $J$93)/$K$93, "BLANK")</f>
        <v>0.51090455701594151</v>
      </c>
      <c r="FB101" s="269" cm="1">
        <f t="array" ref="FB101">IFERROR($L$93+POWER(INDEX($B$47:$AM$66, MATCH(UPPER(FC73), $A$47:$A$66, 0), FA$69), $J$93)/$K$93, "BLANK")</f>
        <v>2.1631490766920605</v>
      </c>
      <c r="FC101" s="359" t="str" cm="1">
        <f t="array" ref="FC101">_xlfn.IFS(INDEX($B$24:$AM$43, MATCH(INDEX($A$3:$AM$22, MATCH(EZ101, $AG$3:$AG$22, 0), 1), $A$24:$A$43), FA$69)="H", UPPER(INDEX($A$3:$AM$22, MATCH(EZ101, $AG$3:$AG$22, 0), 1)), INDEX($B$24:$AM$43, MATCH(INDEX($A$3:$AM$22, MATCH(EZ101, $AG$3:$AG$22, 0), 1), $A$24:$A$43), FA$69)="A", LOWER(INDEX($A$3:$AM$22, MATCH(EZ101, $AG$3:$AG$22, 0), 1)), INDEX($B$24:$AM$43, MATCH(INDEX($A$3:$AM$22, MATCH(EZ101, $AG$3:$AG$22, 0), 1), $A$24:$A$43), FA$69)="BLANK", "BLANK,")</f>
        <v>MUN</v>
      </c>
      <c r="FD101" s="361"/>
      <c r="FE101" s="257" t="str" cm="1">
        <f t="array" ref="FE101">_xlfn.IFS(INDEX($B$24:$AM$43,MATCH($A27,$A$24:$A$43,0),FF$69)="A",LOWER($A27),INDEX($B$24:$AM$43,MATCH($A27,$A$24:$A$43,0),FF$69)="H",UPPER($A27),INDEX($B$24:$AM$43,MATCH($A27,$A$24:$A$43,0),FF$69)="BLANK","BLANK")</f>
        <v>bur</v>
      </c>
      <c r="FF101" s="268" cm="1">
        <f t="array" ref="FF101">IFERROR($L$93+POWER(INDEX($B$47:$AM$66, MATCH(UPPER(FE73), $A$47:$A$66,0 ), FF$69), $J$93)/$K$93, "BLANK")</f>
        <v>0.28799511061088667</v>
      </c>
      <c r="FG101" s="269" cm="1">
        <f t="array" ref="FG101">IFERROR($L$93+POWER(INDEX($B$47:$AM$66, MATCH(UPPER(FH73), $A$47:$A$66, 0), FF$69), $J$93)/$K$93, "BLANK")</f>
        <v>1.6137537628613641</v>
      </c>
      <c r="FH101" s="359" t="str" cm="1">
        <f t="array" ref="FH101">_xlfn.IFS(INDEX($B$24:$AM$43, MATCH(INDEX($A$3:$AM$22, MATCH(FE101, $AH$3:$AH$22, 0), 1), $A$24:$A$43), FF$69)="H", UPPER(INDEX($A$3:$AM$22, MATCH(FE101, $AH$3:$AH$22, 0), 1)), INDEX($B$24:$AM$43, MATCH(INDEX($A$3:$AM$22, MATCH(FE101, $AH$3:$AH$22, 0), 1), $A$24:$A$43), FF$69)="A", LOWER(INDEX($A$3:$AM$22, MATCH(FE101, $AH$3:$AH$22, 0), 1)), INDEX($B$24:$AM$43, MATCH(INDEX($A$3:$AM$22, MATCH(FE101, $AH$3:$AH$22, 0), 1), $A$24:$A$43), FF$69)="BLANK", "BLANK,")</f>
        <v>WOL</v>
      </c>
      <c r="FI101" s="361"/>
      <c r="FJ101" s="257" t="str" cm="1">
        <f t="array" ref="FJ101">_xlfn.IFS(INDEX($B$24:$AM$43,MATCH($A27,$A$24:$A$43,0),FK$69)="A",LOWER($A27),INDEX($B$24:$AM$43,MATCH($A27,$A$24:$A$43,0),FK$69)="H",UPPER($A27),INDEX($B$24:$AM$43,MATCH($A27,$A$24:$A$43,0),FK$69)="BLANK","BLANK")</f>
        <v>BUR</v>
      </c>
      <c r="FK101" s="268" cm="1">
        <f t="array" ref="FK101">IFERROR($L$93+POWER(INDEX($B$47:$AM$66, MATCH(UPPER(FJ73), $A$47:$A$66,0 ), FK$69), $J$93)/$K$93, "BLANK")</f>
        <v>1.9068897738716235</v>
      </c>
      <c r="FL101" s="269" cm="1">
        <f t="array" ref="FL101">IFERROR($L$93+POWER(INDEX($B$47:$AM$66, MATCH(UPPER(FM73), $A$47:$A$66, 0), FK$69), $J$93)/$K$93, "BLANK")</f>
        <v>2.0444382661887088</v>
      </c>
      <c r="FM101" s="359" t="str" cm="1">
        <f t="array" ref="FM101">_xlfn.IFS(INDEX($B$24:$AM$43, MATCH(INDEX($A$3:$AM$22, MATCH(FJ101, $AI$3:$AI$22, 0), 1), $A$24:$A$43), FK$69)="H", UPPER(INDEX($A$3:$AM$22, MATCH(FJ101, $AI$3:$AI$22, 0), 1)), INDEX($B$24:$AM$43, MATCH(INDEX($A$3:$AM$22, MATCH(FJ101, $AI$3:$AI$22, 0), 1), $A$24:$A$43), FK$69)="A", LOWER(INDEX($A$3:$AM$22, MATCH(FJ101, $AI$3:$AI$22, 0), 1)), INDEX($B$24:$AM$43, MATCH(INDEX($A$3:$AM$22, MATCH(FJ101, $AI$3:$AI$22, 0), 1), $A$24:$A$43), FK$69)="BLANK", "BLANK,")</f>
        <v>whu</v>
      </c>
      <c r="FN101" s="361"/>
      <c r="FO101" s="257" t="str" cm="1">
        <f t="array" ref="FO101">_xlfn.IFS(INDEX($B$24:$AM$43,MATCH($A27,$A$24:$A$43,0),FP$69)="A",LOWER($A27),INDEX($B$24:$AM$43,MATCH($A27,$A$24:$A$43,0),FP$69)="H",UPPER($A27),INDEX($B$24:$AM$43,MATCH($A27,$A$24:$A$43,0),FP$69)="BLANK","BLANK")</f>
        <v>bur</v>
      </c>
      <c r="FP101" s="268" cm="1">
        <f t="array" ref="FP101">IFERROR($L$93+POWER(INDEX($B$47:$AM$66, MATCH(UPPER(FO73), $A$47:$A$66,0 ), FP$69), $J$93)/$K$93, "BLANK")</f>
        <v>1.2366765426404767</v>
      </c>
      <c r="FQ101" s="269" cm="1">
        <f t="array" ref="FQ101">IFERROR($L$93+POWER(INDEX($B$47:$AM$66, MATCH(UPPER(FR73), $A$47:$A$66, 0), FP$69), $J$93)/$K$93, "BLANK")</f>
        <v>0.54907084765299774</v>
      </c>
      <c r="FR101" s="359" t="str" cm="1">
        <f t="array" ref="FR101">_xlfn.IFS(INDEX($B$24:$AM$43, MATCH(INDEX($A$3:$AM$22, MATCH(FO101, $AJ$3:$AJ$22, 0), 1), $A$24:$A$43), FP$69)="H", UPPER(INDEX($A$3:$AM$22, MATCH(FO101, $AJ$3:$AJ$22, 0), 1)), INDEX($B$24:$AM$43, MATCH(INDEX($A$3:$AM$22, MATCH(FO101, $AJ$3:$AJ$22, 0), 1), $A$24:$A$43), FP$69)="A", LOWER(INDEX($A$3:$AM$22, MATCH(FO101, $AJ$3:$AJ$22, 0), 1)), INDEX($B$24:$AM$43, MATCH(INDEX($A$3:$AM$22, MATCH(FO101, $AJ$3:$AJ$22, 0), 1), $A$24:$A$43), FP$69)="BLANK", "BLANK,")</f>
        <v>FUL</v>
      </c>
      <c r="FS101" s="361"/>
      <c r="FT101" s="257" t="str" cm="1">
        <f t="array" ref="FT101">_xlfn.IFS(INDEX($B$24:$AM$43,MATCH($A27,$A$24:$A$43,0),FU$69)="A",LOWER($A27),INDEX($B$24:$AM$43,MATCH($A27,$A$24:$A$43,0),FU$69)="H",UPPER($A27),INDEX($B$24:$AM$43,MATCH($A27,$A$24:$A$43,0),FU$69)="BLANK","BLANK")</f>
        <v>BUR</v>
      </c>
      <c r="FU101" s="268" cm="1">
        <f t="array" ref="FU101">IFERROR($L$93+POWER(INDEX($B$47:$AM$66, MATCH(UPPER(FT73), $A$47:$A$66,0 ), FU$69), $J$93)/$K$93, "BLANK")</f>
        <v>3.0719176288729053</v>
      </c>
      <c r="FV101" s="269" cm="1">
        <f t="array" ref="FV101">IFERROR($L$93+POWER(INDEX($B$47:$AM$66, MATCH(UPPER(FW73), $A$47:$A$66, 0), FU$69), $J$93)/$K$93, "BLANK")</f>
        <v>1.0936261384074089</v>
      </c>
      <c r="FW101" s="359" t="str" cm="1">
        <f t="array" ref="FW101">_xlfn.IFS(INDEX($B$24:$AM$43, MATCH(INDEX($A$3:$AM$22, MATCH(FT101, $AK$3:$AK$22, 0), 1), $A$24:$A$43), FU$69)="H", UPPER(INDEX($A$3:$AM$22, MATCH(FT101, $AK$3:$AK$22, 0), 1)), INDEX($B$24:$AM$43, MATCH(INDEX($A$3:$AM$22, MATCH(FT101, $AK$3:$AK$22, 0), 1), $A$24:$A$43), FU$69)="A", LOWER(INDEX($A$3:$AM$22, MATCH(FT101, $AK$3:$AK$22, 0), 1)), INDEX($B$24:$AM$43, MATCH(INDEX($A$3:$AM$22, MATCH(FT101, $AK$3:$AK$22, 0), 1), $A$24:$A$43), FU$69)="BLANK", "BLANK,")</f>
        <v>lee</v>
      </c>
      <c r="FX101" s="361"/>
      <c r="FY101" s="257" t="str" cm="1">
        <f t="array" ref="FY101">_xlfn.IFS(INDEX($B$24:$AM$43,MATCH($A27,$A$24:$A$43,0),FZ$69)="A",LOWER($A27),INDEX($B$24:$AM$43,MATCH($A27,$A$24:$A$43,0),FZ$69)="H",UPPER($A27),INDEX($B$24:$AM$43,MATCH($A27,$A$24:$A$43,0),FZ$69)="BLANK","BLANK")</f>
        <v>BUR</v>
      </c>
      <c r="FZ101" s="268" cm="1">
        <f t="array" ref="FZ101">IFERROR($L$93+POWER(INDEX($B$47:$AM$66, MATCH(UPPER(FY73), $A$47:$A$66,0 ), FZ$69), $J$93)/$K$93, "BLANK")</f>
        <v>1.285664783530488</v>
      </c>
      <c r="GA101" s="269" cm="1">
        <f t="array" ref="GA101">IFERROR($L$93+POWER(INDEX($B$47:$AM$66, MATCH(UPPER(GB73), $A$47:$A$66, 0), FZ$69), $J$93)/$K$93, "BLANK")</f>
        <v>2.6441173583120081</v>
      </c>
      <c r="GB101" s="359" t="str" cm="1">
        <f t="array" ref="GB101">_xlfn.IFS(INDEX($B$24:$AM$43, MATCH(INDEX($A$3:$AM$22, MATCH(FY101, $AL$3:$AL$22, 0), 1), $A$24:$A$43), FZ$69)="H", UPPER(INDEX($A$3:$AM$22, MATCH(FY101, $AL$3:$AL$22, 0), 1)), INDEX($B$24:$AM$43, MATCH(INDEX($A$3:$AM$22, MATCH(FY101, $AL$3:$AL$22, 0), 1), $A$24:$A$43), FZ$69)="A", LOWER(INDEX($A$3:$AM$22, MATCH(FY101, $AL$3:$AL$22, 0), 1)), INDEX($B$24:$AM$43, MATCH(INDEX($A$3:$AM$22, MATCH(FY101, $AL$3:$AL$22, 0), 1), $A$24:$A$43), FZ$69)="BLANK", "BLANK,")</f>
        <v>liv</v>
      </c>
      <c r="GC101" s="361"/>
      <c r="GD101" s="257" t="str" cm="1">
        <f t="array" ref="GD101">_xlfn.IFS(INDEX($B$24:$AM$43,MATCH($A27,$A$24:$A$43,0),GE$69)="A",LOWER($A27),INDEX($B$24:$AM$43,MATCH($A27,$A$24:$A$43,0),GE$69)="H",UPPER($A27),INDEX($B$24:$AM$43,MATCH($A27,$A$24:$A$43,0),GE$69)="BLANK","BLANK")</f>
        <v>bur</v>
      </c>
      <c r="GE101" s="268" cm="1">
        <f t="array" ref="GE101">IFERROR($L$93+POWER(INDEX($B$47:$AM$66, MATCH(UPPER(GD73), $A$47:$A$66,0 ), GE$69), $J$93)/$K$93, "BLANK")</f>
        <v>0.55409190976664147</v>
      </c>
      <c r="GF101" s="269" cm="1">
        <f t="array" ref="GF101">IFERROR($L$93+POWER(INDEX($B$47:$AM$66, MATCH(UPPER(GG73), $A$47:$A$66, 0), GE$69), $J$93)/$K$93, "BLANK")</f>
        <v>1.1766154020553181</v>
      </c>
      <c r="GG101" s="377" t="str" cm="1">
        <f t="array" ref="GG101">_xlfn.IFS(INDEX($B$24:$AM$43, MATCH(INDEX($A$3:$AM$22, MATCH(GD101, $AM$3:$AM$22, 0), 1), $A$24:$A$43), GE$69)="H", UPPER(INDEX($A$3:$AM$22, MATCH(GD101, $AM$3:$AM$22, 0), 1)), INDEX($B$24:$AM$43, MATCH(INDEX($A$3:$AM$22, MATCH(GD101, $AM$3:$AM$22, 0), 1), $A$24:$A$43), GE$69)="A", LOWER(INDEX($A$3:$AM$22, MATCH(GD101, $AM$3:$AM$22, 0), 1)), INDEX($B$24:$AM$43, MATCH(INDEX($A$3:$AM$22, MATCH(GD101, $AM$3:$AM$22, 0), 1), $A$24:$A$43), GE$69)="BLANK", "BLANK,")</f>
        <v>SHU</v>
      </c>
    </row>
    <row r="102" spans="1:189">
      <c r="A102" s="376" t="str" cm="1">
        <f t="array" ref="A102">_xlfn.IFS(INDEX($B$24:$AM$43,MATCH($A28,$A$24:$A$43,0),B$69)="A",LOWER($A28),INDEX($B$24:$AM$43,MATCH($A28,$A$24:$A$43,0),B$69)="H",UPPER($A28),INDEX($B$24:$AM$43,MATCH($A28,$A$24:$A$43,0),B$69)="BLANK","BLANK")</f>
        <v>che</v>
      </c>
      <c r="B102" s="268" cm="1">
        <f t="array" ref="B102">IFERROR($L$93+POWER(INDEX($B$47:$AM$66, MATCH(UPPER(A74), $A$47:$A$66,0 ), B$69), $J$93)/$K$93, "BLANK")</f>
        <v>1.868272878338072</v>
      </c>
      <c r="C102" s="269" cm="1">
        <f t="array" ref="C102">IFERROR($L$93+POWER(INDEX($B$47:$AM$66, MATCH(UPPER(D74), $A$47:$A$66, 0), B$69), $J$93)/$K$93, "BLANK")</f>
        <v>1.2005490536911021</v>
      </c>
      <c r="D102" s="359" t="str" cm="1">
        <f t="array" ref="D102">_xlfn.IFS(INDEX($B$24:$AM$43, MATCH(INDEX($A$3:$AM$22, MATCH(A74, $B$3:$B$22, 0), 1), $A$24:$A$43), B$69)="H", UPPER(INDEX($A$3:$AM$22, MATCH(A74, $B$3:$B$22, 0), 1)), INDEX($B$24:$AM$43, MATCH(INDEX($A$3:$AM$22, MATCH(A74, $B$3:$B$22, 0), 1), $A$24:$A$43), B$69)="A", LOWER(INDEX($A$3:$AM$22, MATCH(A74, $B$3:$B$22, 0), 1)), INDEX($B$24:$AM$43, MATCH(INDEX($A$3:$AM$22, MATCH(A74, $B$3:$B$22, 0), 1), $A$24:$A$43), B$69)="BLANK", "BLANK,")</f>
        <v>BHA</v>
      </c>
      <c r="E102" s="361" t="s">
        <v>526</v>
      </c>
      <c r="F102" s="257" t="str" cm="1">
        <f t="array" ref="F102">_xlfn.IFS(INDEX($B$24:$AM$43,MATCH($A28,$A$24:$A$43,0),G$69)="A",LOWER($A28),INDEX($B$24:$AM$43,MATCH($A28,$A$24:$A$43,0),G$69)="H",UPPER($A28),INDEX($B$24:$AM$43,MATCH($A28,$A$24:$A$43,0),G$69)="BLANK","BLANK")</f>
        <v>CHE</v>
      </c>
      <c r="G102" s="268" cm="1">
        <f t="array" ref="G102">IFERROR($L$93+POWER(INDEX($B$47:$AM$66, MATCH(UPPER(F74), $A$47:$A$66,0 ), G$69), $J$93)/$K$93, "BLANK")</f>
        <v>2.0209299187581777</v>
      </c>
      <c r="H102" s="269" cm="1">
        <f t="array" ref="H102">IFERROR($L$93+POWER(INDEX($B$47:$AM$66, MATCH(UPPER(I74), $A$47:$A$66, 0), G$69), $J$93)/$K$93, "BLANK")</f>
        <v>0.81154825665622243</v>
      </c>
      <c r="I102" s="359" t="str" cm="1">
        <f t="array" ref="I102">_xlfn.IFS(INDEX($B$24:$AM$43,MATCH(INDEX($A$3:$AM$22,MATCH(F74,$C$3:$C$22,0),1),$A$24:$A$43),G$69)="H",UPPER(INDEX($A$3:$AM$22,MATCH(F74,$C$3:$C$22,0),1)),INDEX($B$24:$AM$43,MATCH(INDEX($A$3:$AM$22,MATCH(F74,$C$3:$C$22,0),1),$A$24:$A$43),G$69)="A",LOWER(INDEX($A$3:$AM$22,MATCH(F74,$C$3:$C$22,0),1)),INDEX($B$24:$AM$43,MATCH(INDEX($A$3:$AM$22,MATCH(F74,$C$3:$C$22,0),1),$A$24:$A$43),G$69)="BLANK","BLANK,")</f>
        <v>liv</v>
      </c>
      <c r="J102" s="361"/>
      <c r="K102" s="257" t="str" cm="1">
        <f t="array" ref="K102">_xlfn.IFS(INDEX($B$24:$AM$43,MATCH($A28,$A$24:$A$43,0),L$69)="A",LOWER($A28),INDEX($B$24:$AM$43,MATCH($A28,$A$24:$A$43,0),L$69)="H",UPPER($A28),INDEX($B$24:$AM$43,MATCH($A28,$A$24:$A$43,0),L$69)="BLANK","BLANK")</f>
        <v>che</v>
      </c>
      <c r="L102" s="268" cm="1">
        <f t="array" ref="L102">IFERROR($L$93+POWER(INDEX($B$47:$AM$66, MATCH(UPPER(K74), $A$47:$A$66,0 ), L$69), $J$93)/$K$93, "BLANK")</f>
        <v>2.7320470477508829</v>
      </c>
      <c r="M102" s="269" cm="1">
        <f t="array" ref="M102">IFERROR($L$93+POWER(INDEX($B$47:$AM$66, MATCH(UPPER(N74), $A$47:$A$66, 0), L$69), $J$93)/$K$93, "BLANK")</f>
        <v>0.63609414440804046</v>
      </c>
      <c r="N102" s="359" t="str" cm="1">
        <f t="array" ref="N102">_xlfn.IFS(INDEX($B$24:$AM$43, MATCH(INDEX($A$3:$AM$22, MATCH(K102, $D$3:$D$22, 0), 1), $A$24:$A$43), L$69)="H", UPPER(INDEX($A$3:$AM$22, MATCH(K102, $D$3:$D$22, 0), 1)), INDEX($B$24:$AM$43, MATCH(INDEX($A$3:$AM$22, MATCH(K102, $D$3:$D$22, 0), 1), $A$24:$A$43), L$69)="A", LOWER(INDEX($A$3:$AM$22, MATCH(K102, $D$3:$D$22, 0), 1)), INDEX($B$24:$AM$43, MATCH(INDEX($A$3:$AM$22, MATCH(K102, $D$3:$D$22, 0), 1), $A$24:$A$43), L$69)="BLANK", "BLANK,")</f>
        <v>WBA</v>
      </c>
      <c r="O102" s="361"/>
      <c r="P102" s="257" t="str" cm="1">
        <f t="array" ref="P102">_xlfn.IFS(INDEX($B$24:$AM$43,MATCH($A28,$A$24:$A$43,0),Q$69)="A",LOWER($A28),INDEX($B$24:$AM$43,MATCH($A28,$A$24:$A$43,0),Q$69)="H",UPPER($A28),INDEX($B$24:$AM$43,MATCH($A28,$A$24:$A$43,0),Q$69)="BLANK","BLANK")</f>
        <v>CHE</v>
      </c>
      <c r="Q102" s="268" cm="1">
        <f t="array" ref="Q102">IFERROR($L$93+POWER(INDEX($B$47:$AM$66, MATCH(UPPER(P74), $A$47:$A$66,0 ), Q$69), $J$93)/$K$93, "BLANK")</f>
        <v>3.8677713928472084</v>
      </c>
      <c r="R102" s="269" cm="1">
        <f t="array" ref="R102">IFERROR($L$93+POWER(INDEX($B$47:$AM$66, MATCH(UPPER(S74), $A$47:$A$66, 0), Q$69), $J$93)/$K$93, "BLANK")</f>
        <v>0.24587088104548918</v>
      </c>
      <c r="S102" s="359" t="str" cm="1">
        <f t="array" ref="S102">_xlfn.IFS(INDEX($B$24:$AM$43, MATCH(INDEX($A$3:$AM$22, MATCH(P102, $E$3:$E$22, 0), 1), $A$24:$A$43), Q$69)="H", UPPER(INDEX($A$3:$AM$22, MATCH(P102, $E$3:$E$22, 0), 1)), INDEX($B$24:$AM$43, MATCH(INDEX($A$3:$AM$22, MATCH(P102, $E$3:$E$22, 0), 1), $A$24:$A$43), Q$69)="A", LOWER(INDEX($A$3:$AM$22, MATCH(P102, $E$3:$E$22, 0), 1)), INDEX($B$24:$AM$43, MATCH(INDEX($A$3:$AM$22, MATCH(P102, $E$3:$E$22, 0), 1), $A$24:$A$43), Q$69)="BLANK", "BLANK,")</f>
        <v>cry</v>
      </c>
      <c r="T102" s="361"/>
      <c r="U102" s="257" t="str" cm="1">
        <f t="array" ref="U102">_xlfn.IFS(INDEX($B$24:$AM$43,MATCH($A28,$A$24:$A$43,0),V$69)="A",LOWER($A28),INDEX($B$24:$AM$43,MATCH($A28,$A$24:$A$43,0),V$69)="H",UPPER($A28),INDEX($B$24:$AM$43,MATCH($A28,$A$24:$A$43,0),V$69)="BLANK","BLANK")</f>
        <v>CHE</v>
      </c>
      <c r="V102" s="268" cm="1">
        <f t="array" ref="V102">IFERROR($L$93+POWER(INDEX($B$47:$AM$66, MATCH(UPPER(U74), $A$47:$A$66,0 ), V$69), $J$93)/$K$93, "BLANK")</f>
        <v>1.6612279667589425</v>
      </c>
      <c r="W102" s="269" cm="1">
        <f t="array" ref="W102">IFERROR($L$93+POWER(INDEX($B$47:$AM$66, MATCH(UPPER(X74), $A$47:$A$66, 0), V$69), $J$93)/$K$93, "BLANK")</f>
        <v>0.92373571460181769</v>
      </c>
      <c r="X102" s="359" t="str" cm="1">
        <f t="array" ref="X102">_xlfn.IFS(INDEX($B$24:$AM$43, MATCH(INDEX($A$3:$AM$22, MATCH(U102, $F$3:$F$22, 0), 1), $A$24:$A$43), V$69)="H", UPPER(INDEX($A$3:$AM$22, MATCH(U102, $F$3:$F$22, 0), 1)), INDEX($B$24:$AM$43, MATCH(INDEX($A$3:$AM$22, MATCH(U102, $F$3:$F$22, 0), 1), $A$24:$A$43), V$69)="A", LOWER(INDEX($A$3:$AM$22, MATCH(U102, $F$3:$F$22, 0), 1)), INDEX($B$24:$AM$43, MATCH(INDEX($A$3:$AM$22, MATCH(U102, $F$3:$F$22, 0), 1), $A$24:$A$43), V$69)="BLANK", "BLANK,")</f>
        <v>sou</v>
      </c>
      <c r="Y102" s="361"/>
      <c r="Z102" s="257" t="str" cm="1">
        <f t="array" ref="Z102">_xlfn.IFS(INDEX($B$24:$AM$43,MATCH($A28,$A$24:$A$43,0),AA$69)="A",LOWER($A28),INDEX($B$24:$AM$43,MATCH($A28,$A$24:$A$43,0),AA$69)="H",UPPER($A28),INDEX($B$24:$AM$43,MATCH($A28,$A$24:$A$43,0),AA$69)="BLANK","BLANK")</f>
        <v>che</v>
      </c>
      <c r="AA102" s="268" cm="1">
        <f t="array" ref="AA102">IFERROR($L$93+POWER(INDEX($B$47:$AM$66, MATCH(UPPER(Z74), $A$47:$A$66,0 ), AA$69), $J$93)/$K$93, "BLANK")</f>
        <v>1.2718523142499498</v>
      </c>
      <c r="AB102" s="269" cm="1">
        <f t="array" ref="AB102">IFERROR($L$93+POWER(INDEX($B$47:$AM$66, MATCH(UPPER(AC74), $A$47:$A$66, 0), AA$69), $J$93)/$K$93, "BLANK")</f>
        <v>2.4279389469168886</v>
      </c>
      <c r="AC102" s="359" t="str" cm="1">
        <f t="array" ref="AC102">_xlfn.IFS(INDEX($B$24:$AM$43, MATCH(INDEX($A$3:$AM$22, MATCH(Z102, $G$3:$G$22, 0), 1), $A$24:$A$43), AA$69)="H", UPPER(INDEX($A$3:$AM$22, MATCH(Z102, $G$3:$G$22, 0), 1)), INDEX($B$24:$AM$43, MATCH(INDEX($A$3:$AM$22, MATCH(Z102, $G$3:$G$22, 0), 1), $A$24:$A$43), AA$69)="A", LOWER(INDEX($A$3:$AM$22, MATCH(Z102, $G$3:$G$22, 0), 1)), INDEX($B$24:$AM$43, MATCH(INDEX($A$3:$AM$22, MATCH(Z102, $G$3:$G$22, 0), 1), $A$24:$A$43), AA$69)="BLANK", "BLANK,")</f>
        <v>MUN</v>
      </c>
      <c r="AD102" s="361"/>
      <c r="AE102" s="257" t="str" cm="1">
        <f t="array" ref="AE102">_xlfn.IFS(INDEX($B$24:$AM$43,MATCH($A28,$A$24:$A$43,0),AF$69)="A",LOWER($A28),INDEX($B$24:$AM$43,MATCH($A28,$A$24:$A$43,0),AF$69)="H",UPPER($A28),INDEX($B$24:$AM$43,MATCH($A28,$A$24:$A$43,0),AF$69)="BLANK","BLANK")</f>
        <v>che</v>
      </c>
      <c r="AF102" s="268" cm="1">
        <f t="array" ref="AF102">IFERROR($L$93+POWER(INDEX($B$47:$AM$66, MATCH(UPPER(AE74), $A$47:$A$66,0 ), AF$69), $J$93)/$K$93, "BLANK")</f>
        <v>2.7023830902697745</v>
      </c>
      <c r="AG102" s="269" cm="1">
        <f t="array" ref="AG102">IFERROR($L$93+POWER(INDEX($B$47:$AM$66, MATCH(UPPER(AH74), $A$47:$A$66, 0), AF$69), $J$93)/$K$93, "BLANK")</f>
        <v>1.9961773507320022</v>
      </c>
      <c r="AH102" s="359" t="str" cm="1">
        <f t="array" ref="AH102">_xlfn.IFS(INDEX($B$24:$AM$43, MATCH(INDEX($A$3:$AM$22, MATCH(AE102, $H$3:$H$22, 0), 1), $A$24:$A$43), AF$69)="H", UPPER(INDEX($A$3:$AM$22, MATCH(AE102, $H$3:$H$22, 0), 1)), INDEX($B$24:$AM$43, MATCH(INDEX($A$3:$AM$22, MATCH(AE102, $H$3:$H$22, 0), 1), $A$24:$A$43), AF$69)="A", LOWER(INDEX($A$3:$AM$22, MATCH(AE102, $H$3:$H$22, 0), 1)), INDEX($B$24:$AM$43, MATCH(INDEX($A$3:$AM$22, MATCH(AE102, $H$3:$H$22, 0), 1), $A$24:$A$43), AF$69)="BLANK", "BLANK,")</f>
        <v>BUR</v>
      </c>
      <c r="AI102" s="361"/>
      <c r="AJ102" s="257" t="str" cm="1">
        <f t="array" ref="AJ102">_xlfn.IFS(INDEX($B$24:$AM$43,MATCH($A28,$A$24:$A$43,0),AK$69)="A",LOWER($A28),INDEX($B$24:$AM$43,MATCH($A28,$A$24:$A$43,0),AK$69)="H",UPPER($A28),INDEX($B$24:$AM$43,MATCH($A28,$A$24:$A$43,0),AK$69)="BLANK","BLANK")</f>
        <v>CHE</v>
      </c>
      <c r="AK102" s="268" cm="1">
        <f t="array" ref="AK102">IFERROR($L$93+POWER(INDEX($B$47:$AM$66, MATCH(UPPER(AJ74), $A$47:$A$66,0 ), AK$69), $J$93)/$K$93, "BLANK")</f>
        <v>3.7069307706274244</v>
      </c>
      <c r="AL102" s="269" cm="1">
        <f t="array" ref="AL102">IFERROR($L$93+POWER(INDEX($B$47:$AM$66, MATCH(UPPER(AM74), $A$47:$A$66, 0), AK$69), $J$93)/$K$93, "BLANK")</f>
        <v>0.26124172654743572</v>
      </c>
      <c r="AM102" s="359" t="str" cm="1">
        <f t="array" ref="AM102">_xlfn.IFS(INDEX($B$24:$AM$43, MATCH(INDEX($A$3:$AM$22, MATCH(AJ102, $I$3:$I$22, 0), 1), $A$24:$A$43), AK$69)="H", UPPER(INDEX($A$3:$AM$22, MATCH(AJ102, $I$3:$I$22, 0), 1)), INDEX($B$24:$AM$43, MATCH(INDEX($A$3:$AM$22, MATCH(AJ102, $I$3:$I$22, 0), 1), $A$24:$A$43), AK$69)="A", LOWER(INDEX($A$3:$AM$22, MATCH(AJ102, $I$3:$I$22, 0), 1)), INDEX($B$24:$AM$43, MATCH(INDEX($A$3:$AM$22, MATCH(AJ102, $I$3:$I$22, 0), 1), $A$24:$A$43), AK$69)="BLANK", "BLANK,")</f>
        <v>shu</v>
      </c>
      <c r="AN102" s="361"/>
      <c r="AO102" s="257" t="str" cm="1">
        <f t="array" ref="AO102">_xlfn.IFS(INDEX($B$24:$AM$43,MATCH($A28,$A$24:$A$43,0),AP$69)="A",LOWER($A28),INDEX($B$24:$AM$43,MATCH($A28,$A$24:$A$43,0),AP$69)="H",UPPER($A28),INDEX($B$24:$AM$43,MATCH($A28,$A$24:$A$43,0),AP$69)="BLANK","BLANK")</f>
        <v>che</v>
      </c>
      <c r="AP102" s="268" cm="1">
        <f t="array" ref="AP102">IFERROR($L$93+POWER(INDEX($B$47:$AM$66, MATCH(UPPER(AO74), $A$47:$A$66,0 ), AP$69), $J$93)/$K$93, "BLANK")</f>
        <v>2.535645128055247</v>
      </c>
      <c r="AQ102" s="269" cm="1">
        <f t="array" ref="AQ102">IFERROR($L$93+POWER(INDEX($B$47:$AM$66, MATCH(UPPER(AR74), $A$47:$A$66, 0), AP$69), $J$93)/$K$93, "BLANK")</f>
        <v>1.3065063491073312</v>
      </c>
      <c r="AR102" s="359" t="str" cm="1">
        <f t="array" ref="AR102">_xlfn.IFS(INDEX($B$24:$AM$43, MATCH(INDEX($A$3:$AM$22, MATCH(AO102, $J$3:$J$22, 0), 1), $A$24:$A$43), AP$69)="H", UPPER(INDEX($A$3:$AM$22, MATCH(AO102, $J$3:$J$22, 0), 1)), INDEX($B$24:$AM$43, MATCH(INDEX($A$3:$AM$22, MATCH(AO102, $J$3:$J$22, 0), 1), $A$24:$A$43), AP$69)="A", LOWER(INDEX($A$3:$AM$22, MATCH(AO102, $J$3:$J$22, 0), 1)), INDEX($B$24:$AM$43, MATCH(INDEX($A$3:$AM$22, MATCH(AO102, $J$3:$J$22, 0), 1), $A$24:$A$43), AP$69)="BLANK", "BLANK,")</f>
        <v>NEW</v>
      </c>
      <c r="AS102" s="361"/>
      <c r="AT102" s="257" t="str" cm="1">
        <f t="array" ref="AT102">_xlfn.IFS(INDEX($B$24:$AM$43,MATCH($A28,$A$24:$A$43,0),AU$69)="A",LOWER($A28),INDEX($B$24:$AM$43,MATCH($A28,$A$24:$A$43,0),AU$69)="H",UPPER($A28),INDEX($B$24:$AM$43,MATCH($A28,$A$24:$A$43,0),AU$69)="BLANK","BLANK")</f>
        <v>CHE</v>
      </c>
      <c r="AU102" s="268" cm="1">
        <f t="array" ref="AU102">IFERROR($L$93+POWER(INDEX($B$47:$AM$66, MATCH(UPPER(AT74), $A$47:$A$66,0 ), AU$69), $J$93)/$K$93, "BLANK")</f>
        <v>2.3218753308222499</v>
      </c>
      <c r="AV102" s="269" cm="1">
        <f t="array" ref="AV102">IFERROR($L$93+POWER(INDEX($B$47:$AM$66, MATCH(UPPER(AW74), $A$47:$A$66, 0), AU$69), $J$93)/$K$93, "BLANK")</f>
        <v>0.64697028794084765</v>
      </c>
      <c r="AW102" s="359" t="str" cm="1">
        <f t="array" ref="AW102">_xlfn.IFS(INDEX($B$24:$AM$43, MATCH(INDEX($A$3:$AM$22, MATCH(AT102, $K$3:$K$22, 0), 1), $A$24:$A$43), AU$69)="H", UPPER(INDEX($A$3:$AM$22, MATCH(AT102, $K$3:$K$22, 0), 1)), INDEX($B$24:$AM$43, MATCH(INDEX($A$3:$AM$22, MATCH(AT102, $K$3:$K$22, 0), 1), $A$24:$A$43), AU$69)="A", LOWER(INDEX($A$3:$AM$22, MATCH(AT102, $K$3:$K$22, 0), 1)), INDEX($B$24:$AM$43, MATCH(INDEX($A$3:$AM$22, MATCH(AT102, $K$3:$K$22, 0), 1), $A$24:$A$43), AU$69)="BLANK", "BLANK,")</f>
        <v>tot</v>
      </c>
      <c r="AX102" s="361"/>
      <c r="AY102" s="257" t="str" cm="1">
        <f t="array" ref="AY102">_xlfn.IFS(INDEX($B$24:$AM$43,MATCH($A28,$A$24:$A$43,0),AZ$69)="A",LOWER($A28),INDEX($B$24:$AM$43,MATCH($A28,$A$24:$A$43,0),AZ$69)="H",UPPER($A28),INDEX($B$24:$AM$43,MATCH($A28,$A$24:$A$43,0),AZ$69)="BLANK","BLANK")</f>
        <v>CHE</v>
      </c>
      <c r="AZ102" s="268" cm="1">
        <f t="array" ref="AZ102">IFERROR($L$93+POWER(INDEX($B$47:$AM$66, MATCH(UPPER(AY74), $A$47:$A$66,0 ), AZ$69), $J$93)/$K$93, "BLANK")</f>
        <v>4.6674244063510244</v>
      </c>
      <c r="BA102" s="269" cm="1">
        <f t="array" ref="BA102">IFERROR($L$93+POWER(INDEX($B$47:$AM$66, MATCH(UPPER(BB74), $A$47:$A$66, 0), AZ$69), $J$93)/$K$93, "BLANK")</f>
        <v>0.24587088104548918</v>
      </c>
      <c r="BB102" s="359" t="str" cm="1">
        <f t="array" ref="BB102">_xlfn.IFS(INDEX($B$24:$AM$43, MATCH(INDEX($A$3:$AM$22, MATCH(AY102, $L$3:$L$22, 0), 1), $A$24:$A$43), AZ$69)="H", UPPER(INDEX($A$3:$AM$22, MATCH(AY102, $L$3:$L$22, 0), 1)), INDEX($B$24:$AM$43, MATCH(INDEX($A$3:$AM$22, MATCH(AY102, $L$3:$L$22, 0), 1), $A$24:$A$43), AZ$69)="A", LOWER(INDEX($A$3:$AM$22, MATCH(AY102, $L$3:$L$22, 0), 1)), INDEX($B$24:$AM$43, MATCH(INDEX($A$3:$AM$22, MATCH(AY102, $L$3:$L$22, 0), 1), $A$24:$A$43), AZ$69)="BLANK", "BLANK,")</f>
        <v>lee</v>
      </c>
      <c r="BC102" s="361"/>
      <c r="BD102" s="257" t="str" cm="1">
        <f t="array" ref="BD102">_xlfn.IFS(INDEX($B$24:$AM$43,MATCH($A28,$A$24:$A$43,0),BE$69)="A",LOWER($A28),INDEX($B$24:$AM$43,MATCH($A28,$A$24:$A$43,0),BE$69)="H",UPPER($A28),INDEX($B$24:$AM$43,MATCH($A28,$A$24:$A$43,0),BE$69)="BLANK","BLANK")</f>
        <v>che</v>
      </c>
      <c r="BE102" s="268" cm="1">
        <f t="array" ref="BE102">IFERROR($L$93+POWER(INDEX($B$47:$AM$66, MATCH(UPPER(BD74), $A$47:$A$66,0 ), BE$69), $J$93)/$K$93, "BLANK")</f>
        <v>1.7948094262669112</v>
      </c>
      <c r="BF102" s="269" cm="1">
        <f t="array" ref="BF102">IFERROR($L$93+POWER(INDEX($B$47:$AM$66, MATCH(UPPER(BG74), $A$47:$A$66, 0), BE$69), $J$93)/$K$93, "BLANK")</f>
        <v>1.9205276011279346</v>
      </c>
      <c r="BG102" s="359" t="str" cm="1">
        <f t="array" ref="BG102">_xlfn.IFS(INDEX($B$24:$AM$43, MATCH(INDEX($A$3:$AM$22, MATCH(BD102, $M$3:$M$22, 0), 1), $A$24:$A$43), BE$69)="H", UPPER(INDEX($A$3:$AM$22, MATCH(BD102, $M$3:$M$22, 0), 1)), INDEX($B$24:$AM$43, MATCH(INDEX($A$3:$AM$22, MATCH(BD102, $M$3:$M$22, 0), 1), $A$24:$A$43), BE$69)="A", LOWER(INDEX($A$3:$AM$22, MATCH(BD102, $M$3:$M$22, 0), 1)), INDEX($B$24:$AM$43, MATCH(INDEX($A$3:$AM$22, MATCH(BD102, $M$3:$M$22, 0), 1), $A$24:$A$43), BE$69)="BLANK", "BLANK,")</f>
        <v>EVE</v>
      </c>
      <c r="BH102" s="361"/>
      <c r="BI102" s="257" t="str" cm="1">
        <f t="array" ref="BI102">_xlfn.IFS(INDEX($B$24:$AM$43,MATCH($A28,$A$24:$A$43,0),BJ$69)="A",LOWER($A28),INDEX($B$24:$AM$43,MATCH($A28,$A$24:$A$43,0),BJ$69)="H",UPPER($A28),INDEX($B$24:$AM$43,MATCH($A28,$A$24:$A$43,0),BJ$69)="BLANK","BLANK")</f>
        <v>che</v>
      </c>
      <c r="BJ102" s="268" cm="1">
        <f t="array" ref="BJ102">IFERROR($L$93+POWER(INDEX($B$47:$AM$66, MATCH(UPPER(BI74), $A$47:$A$66,0 ), BJ$69), $J$93)/$K$93, "BLANK")</f>
        <v>0.82337647592149676</v>
      </c>
      <c r="BK102" s="269" cm="1">
        <f t="array" ref="BK102">IFERROR($L$93+POWER(INDEX($B$47:$AM$66, MATCH(UPPER(BL74), $A$47:$A$66, 0), BJ$69), $J$93)/$K$93, "BLANK")</f>
        <v>1.8180359571489577</v>
      </c>
      <c r="BL102" s="359" t="str" cm="1">
        <f t="array" ref="BL102">_xlfn.IFS(INDEX($B$24:$AM$43, MATCH(INDEX($A$3:$AM$22, MATCH(BI102, $N$3:$N$22, 0), 1), $A$24:$A$43), BJ$69)="H", UPPER(INDEX($A$3:$AM$22, MATCH(BI102, $N$3:$N$22, 0), 1)), INDEX($B$24:$AM$43, MATCH(INDEX($A$3:$AM$22, MATCH(BI102, $N$3:$N$22, 0), 1), $A$24:$A$43), BJ$69)="A", LOWER(INDEX($A$3:$AM$22, MATCH(BI102, $N$3:$N$22, 0), 1)), INDEX($B$24:$AM$43, MATCH(INDEX($A$3:$AM$22, MATCH(BI102, $N$3:$N$22, 0), 1), $A$24:$A$43), BJ$69)="BLANK", "BLANK,")</f>
        <v>WOL</v>
      </c>
      <c r="BM102" s="361"/>
      <c r="BN102" s="257" t="str" cm="1">
        <f t="array" ref="BN102">_xlfn.IFS(INDEX($B$24:$AM$43,MATCH($A28,$A$24:$A$43,0),BO$69)="A",LOWER($A28),INDEX($B$24:$AM$43,MATCH($A28,$A$24:$A$43,0),BO$69)="H",UPPER($A28),INDEX($B$24:$AM$43,MATCH($A28,$A$24:$A$43,0),BO$69)="BLANK","BLANK")</f>
        <v>CHE</v>
      </c>
      <c r="BO102" s="268" cm="1">
        <f t="array" ref="BO102">IFERROR($L$93+POWER(INDEX($B$47:$AM$66, MATCH(UPPER(BN74), $A$47:$A$66,0 ), BO$69), $J$93)/$K$93, "BLANK")</f>
        <v>2.9413306989610351</v>
      </c>
      <c r="BP102" s="269" cm="1">
        <f t="array" ref="BP102">IFERROR($L$93+POWER(INDEX($B$47:$AM$66, MATCH(UPPER(BQ74), $A$47:$A$66, 0), BO$69), $J$93)/$K$93, "BLANK")</f>
        <v>0.59276282228155597</v>
      </c>
      <c r="BQ102" s="359" t="str" cm="1">
        <f t="array" ref="BQ102">_xlfn.IFS(INDEX($B$24:$AM$43, MATCH(INDEX($A$3:$AM$22, MATCH(BN102, $O$3:$O$22, 0), 1), $A$24:$A$43), BO$69)="H", UPPER(INDEX($A$3:$AM$22, MATCH(BN102, $O$3:$O$22, 0), 1)), INDEX($B$24:$AM$43, MATCH(INDEX($A$3:$AM$22, MATCH(BN102, $O$3:$O$22, 0), 1), $A$24:$A$43), BO$69)="A", LOWER(INDEX($A$3:$AM$22, MATCH(BN102, $O$3:$O$22, 0), 1)), INDEX($B$24:$AM$43, MATCH(INDEX($A$3:$AM$22, MATCH(BN102, $O$3:$O$22, 0), 1), $A$24:$A$43), BO$69)="BLANK", "BLANK,")</f>
        <v>whu</v>
      </c>
      <c r="BR102" s="361"/>
      <c r="BS102" s="257" t="str" cm="1">
        <f t="array" ref="BS102">_xlfn.IFS(INDEX($B$24:$AM$43,MATCH($A28,$A$24:$A$43,0),BT$69)="A",LOWER($A28),INDEX($B$24:$AM$43,MATCH($A28,$A$24:$A$43,0),BT$69)="H",UPPER($A28),INDEX($B$24:$AM$43,MATCH($A28,$A$24:$A$43,0),BT$69)="BLANK","BLANK")</f>
        <v>che</v>
      </c>
      <c r="BT102" s="268" cm="1">
        <f t="array" ref="BT102">IFERROR($L$93+POWER(INDEX($B$47:$AM$66, MATCH(UPPER(BS74), $A$47:$A$66,0 ), BT$69), $J$93)/$K$93, "BLANK")</f>
        <v>2.3979419924388008</v>
      </c>
      <c r="BU102" s="269" cm="1">
        <f t="array" ref="BU102">IFERROR($L$93+POWER(INDEX($B$47:$AM$66, MATCH(UPPER(BV74), $A$47:$A$66, 0), BT$69), $J$93)/$K$93, "BLANK")</f>
        <v>1.8298391232415783</v>
      </c>
      <c r="BV102" s="359" t="str" cm="1">
        <f t="array" ref="BV102">_xlfn.IFS(INDEX($B$24:$AM$43, MATCH(INDEX($A$3:$AM$22, MATCH(BS102, $P$3:$P$22, 0), 1), $A$24:$A$43), BT$69)="H", UPPER(INDEX($A$3:$AM$22, MATCH(BS102, $P$3:$P$22, 0), 1)), INDEX($B$24:$AM$43, MATCH(INDEX($A$3:$AM$22, MATCH(BS102, $P$3:$P$22, 0), 1), $A$24:$A$43), BT$69)="A", LOWER(INDEX($A$3:$AM$22, MATCH(BS102, $P$3:$P$22, 0), 1)), INDEX($B$24:$AM$43, MATCH(INDEX($A$3:$AM$22, MATCH(BS102, $P$3:$P$22, 0), 1), $A$24:$A$43), BT$69)="BLANK", "BLANK,")</f>
        <v>ARS</v>
      </c>
      <c r="BW102" s="361"/>
      <c r="BX102" s="257" t="str" cm="1">
        <f t="array" ref="BX102">_xlfn.IFS(INDEX($B$24:$AM$43,MATCH($A28,$A$24:$A$43,0),BY$69)="A",LOWER($A28),INDEX($B$24:$AM$43,MATCH($A28,$A$24:$A$43,0),BY$69)="H",UPPER($A28),INDEX($B$24:$AM$43,MATCH($A28,$A$24:$A$43,0),BY$69)="BLANK","BLANK")</f>
        <v>CHE</v>
      </c>
      <c r="BY102" s="268" cm="1">
        <f t="array" ref="BY102">IFERROR($L$93+POWER(INDEX($B$47:$AM$66, MATCH(UPPER(BX74), $A$47:$A$66,0 ), BY$69), $J$93)/$K$93, "BLANK")</f>
        <v>2.4773023446503428</v>
      </c>
      <c r="BZ102" s="269" cm="1">
        <f t="array" ref="BZ102">IFERROR($L$93+POWER(INDEX($B$47:$AM$66, MATCH(UPPER(CA74), $A$47:$A$66, 0), BY$69), $J$93)/$K$93, "BLANK")</f>
        <v>0.32961957367317873</v>
      </c>
      <c r="CA102" s="359" t="str" cm="1">
        <f t="array" ref="CA102">_xlfn.IFS(INDEX($B$24:$AM$43, MATCH(INDEX($A$3:$AM$22, MATCH(BX102, $Q$3:$Q$22, 0), 1), $A$24:$A$43), BY$69)="H", UPPER(INDEX($A$3:$AM$22, MATCH(BX102, $Q$3:$Q$22, 0), 1)), INDEX($B$24:$AM$43, MATCH(INDEX($A$3:$AM$22, MATCH(BX102, $Q$3:$Q$22, 0), 1), $A$24:$A$43), BY$69)="A", LOWER(INDEX($A$3:$AM$22, MATCH(BX102, $Q$3:$Q$22, 0), 1)), INDEX($B$24:$AM$43, MATCH(INDEX($A$3:$AM$22, MATCH(BX102, $Q$3:$Q$22, 0), 1), $A$24:$A$43), BY$69)="BLANK", "BLANK,")</f>
        <v>avl</v>
      </c>
      <c r="CB102" s="361"/>
      <c r="CC102" s="257" t="str" cm="1">
        <f t="array" ref="CC102">_xlfn.IFS(INDEX($B$24:$AM$43,MATCH($A28,$A$24:$A$43,0),CD$69)="A",LOWER($A28),INDEX($B$24:$AM$43,MATCH($A28,$A$24:$A$43,0),CD$69)="H",UPPER($A28),INDEX($B$24:$AM$43,MATCH($A28,$A$24:$A$43,0),CD$69)="BLANK","BLANK")</f>
        <v>CHE</v>
      </c>
      <c r="CD102" s="268" cm="1">
        <f t="array" ref="CD102">IFERROR($L$93+POWER(INDEX($B$47:$AM$66, MATCH(UPPER(CC74), $A$47:$A$66,0 ), CD$69), $J$93)/$K$93, "BLANK")</f>
        <v>1.1459890902155037</v>
      </c>
      <c r="CE102" s="269" cm="1">
        <f t="array" ref="CE102">IFERROR($L$93+POWER(INDEX($B$47:$AM$66, MATCH(UPPER(CF74), $A$47:$A$66, 0), CD$69), $J$93)/$K$93, "BLANK")</f>
        <v>1.5318590665160701</v>
      </c>
      <c r="CF102" s="359" t="str" cm="1">
        <f t="array" ref="CF102">_xlfn.IFS(INDEX($B$24:$AM$43, MATCH(INDEX($A$3:$AM$22, MATCH(CC102, $R$3:$R$22, 0), 1), $A$24:$A$43), CD$69)="H", UPPER(INDEX($A$3:$AM$22, MATCH(CC102, $R$3:$R$22, 0), 1)), INDEX($B$24:$AM$43, MATCH(INDEX($A$3:$AM$22, MATCH(CC102, $R$3:$R$22, 0), 1), $A$24:$A$43), CD$69)="A", LOWER(INDEX($A$3:$AM$22, MATCH(CC102, $R$3:$R$22, 0), 1)), INDEX($B$24:$AM$43, MATCH(INDEX($A$3:$AM$22, MATCH(CC102, $R$3:$R$22, 0), 1), $A$24:$A$43), CD$69)="BLANK", "BLANK,")</f>
        <v>mci</v>
      </c>
      <c r="CG102" s="361"/>
      <c r="CH102" s="257" t="str" cm="1">
        <f t="array" ref="CH102">_xlfn.IFS(INDEX($B$24:$AM$43,MATCH($A28,$A$24:$A$43,0),CI$69)="A",LOWER($A28),INDEX($B$24:$AM$43,MATCH($A28,$A$24:$A$43,0),CI$69)="H",UPPER($A28),INDEX($B$24:$AM$43,MATCH($A28,$A$24:$A$43,0),CI$69)="BLANK","BLANK")</f>
        <v>che</v>
      </c>
      <c r="CI102" s="268" cm="1">
        <f t="array" ref="CI102">IFERROR($L$93+POWER(INDEX($B$47:$AM$66, MATCH(UPPER(CH74), $A$47:$A$66,0 ), CI$69), $J$93)/$K$93, "BLANK")</f>
        <v>1.6948246880733306</v>
      </c>
      <c r="CJ102" s="269" cm="1">
        <f t="array" ref="CJ102">IFERROR($L$93+POWER(INDEX($B$47:$AM$66, MATCH(UPPER(CK74), $A$47:$A$66, 0), CI$69), $J$93)/$K$93, "BLANK")</f>
        <v>1.9284298378312374</v>
      </c>
      <c r="CK102" s="359" t="str" cm="1">
        <f t="array" ref="CK102">_xlfn.IFS(INDEX($B$24:$AM$43, MATCH(INDEX($A$3:$AM$22, MATCH(CH102, $S$3:$S$22, 0), 1), $A$24:$A$43), CI$69)="H", UPPER(INDEX($A$3:$AM$22, MATCH(CH102, $S$3:$S$22, 0), 1)), INDEX($B$24:$AM$43, MATCH(INDEX($A$3:$AM$22, MATCH(CH102, $S$3:$S$22, 0), 1), $A$24:$A$43), CI$69)="A", LOWER(INDEX($A$3:$AM$22, MATCH(CH102, $S$3:$S$22, 0), 1)), INDEX($B$24:$AM$43, MATCH(INDEX($A$3:$AM$22, MATCH(CH102, $S$3:$S$22, 0), 1), $A$24:$A$43), CI$69)="BLANK", "BLANK,")</f>
        <v>LEI</v>
      </c>
      <c r="CL102" s="361"/>
      <c r="CM102" s="257" t="str" cm="1">
        <f t="array" ref="CM102">_xlfn.IFS(INDEX($B$24:$AM$43,MATCH($A28,$A$24:$A$43,0),CN$69)="A",LOWER($A28),INDEX($B$24:$AM$43,MATCH($A28,$A$24:$A$43,0),CN$69)="H",UPPER($A28),INDEX($B$24:$AM$43,MATCH($A28,$A$24:$A$43,0),CN$69)="BLANK","BLANK")</f>
        <v>che</v>
      </c>
      <c r="CN102" s="268" cm="1">
        <f t="array" ref="CN102">IFERROR($L$93+POWER(INDEX($B$47:$AM$66, MATCH(UPPER(CM74), $A$47:$A$66,0 ), CN$69), $J$93)/$K$93, "BLANK")</f>
        <v>2.7320470477508829</v>
      </c>
      <c r="CO102" s="269" cm="1">
        <f t="array" ref="CO102">IFERROR($L$93+POWER(INDEX($B$47:$AM$66, MATCH(UPPER(CP74), $A$47:$A$66, 0), CN$69), $J$93)/$K$93, "BLANK")</f>
        <v>0.63609414440804046</v>
      </c>
      <c r="CP102" s="359" t="str" cm="1">
        <f t="array" ref="CP102">_xlfn.IFS(INDEX($B$24:$AM$43, MATCH(INDEX($A$3:$AM$22, MATCH(CM102, $T$3:$T$22, 0), 1), $A$24:$A$43), CN$69)="H", UPPER(INDEX($A$3:$AM$22, MATCH(CM102, $T$3:$T$22, 0), 1)), INDEX($B$24:$AM$43, MATCH(INDEX($A$3:$AM$22, MATCH(CM102, $T$3:$T$22, 0), 1), $A$24:$A$43), CN$69)="A", LOWER(INDEX($A$3:$AM$22, MATCH(CM102, $T$3:$T$22, 0), 1)), INDEX($B$24:$AM$43, MATCH(INDEX($A$3:$AM$22, MATCH(CM102, $T$3:$T$22, 0), 1), $A$24:$A$43), CN$69)="BLANK", "BLANK,")</f>
        <v>FUL</v>
      </c>
      <c r="CQ102" s="361"/>
      <c r="CR102" s="257" t="str" cm="1">
        <f t="array" ref="CR102">_xlfn.IFS(INDEX($B$24:$AM$43,MATCH($A28,$A$24:$A$43,0),CS$69)="A",LOWER($A28),INDEX($B$24:$AM$43,MATCH($A28,$A$24:$A$43,0),CS$69)="H",UPPER($A28),INDEX($B$24:$AM$43,MATCH($A28,$A$24:$A$43,0),CS$69)="BLANK","BLANK")</f>
        <v>CHE</v>
      </c>
      <c r="CS102" s="268" cm="1">
        <f t="array" ref="CS102">IFERROR($L$93+POWER(INDEX($B$47:$AM$66, MATCH(UPPER(CR74), $A$47:$A$66,0 ), CS$69), $J$93)/$K$93, "BLANK")</f>
        <v>1.5677895818920249</v>
      </c>
      <c r="CT102" s="269" cm="1">
        <f t="array" ref="CT102">IFERROR($L$93+POWER(INDEX($B$47:$AM$66, MATCH(UPPER(CU74), $A$47:$A$66, 0), CS$69), $J$93)/$K$93, "BLANK")</f>
        <v>0.44080018634457707</v>
      </c>
      <c r="CU102" s="359" t="str" cm="1">
        <f t="array" ref="CU102">_xlfn.IFS(INDEX($B$24:$AM$43, MATCH(INDEX($A$3:$AM$22, MATCH(CR102, $U$3:$U$22, 0), 1), $A$24:$A$43), CS$69)="H", UPPER(INDEX($A$3:$AM$22, MATCH(CR102, $U$3:$U$22, 0), 1)), INDEX($B$24:$AM$43, MATCH(INDEX($A$3:$AM$22, MATCH(CR102, $U$3:$U$22, 0), 1), $A$24:$A$43), CS$69)="A", LOWER(INDEX($A$3:$AM$22, MATCH(CR102, $U$3:$U$22, 0), 1)), INDEX($B$24:$AM$43, MATCH(INDEX($A$3:$AM$22, MATCH(CR102, $U$3:$U$22, 0), 1), $A$24:$A$43), CS$69)="BLANK", "BLANK,")</f>
        <v>wol</v>
      </c>
      <c r="CV102" s="361"/>
      <c r="CW102" s="257" t="str" cm="1">
        <f t="array" ref="CW102">_xlfn.IFS(INDEX($B$24:$AM$43,MATCH($A28,$A$24:$A$43,0),CX$69)="A",LOWER($A28),INDEX($B$24:$AM$43,MATCH($A28,$A$24:$A$43,0),CX$69)="H",UPPER($A28),INDEX($B$24:$AM$43,MATCH($A28,$A$24:$A$43,0),CX$69)="BLANK","BLANK")</f>
        <v>CHE</v>
      </c>
      <c r="CX102" s="268" cm="1">
        <f t="array" ref="CX102">IFERROR($L$93+POWER(INDEX($B$47:$AM$66, MATCH(UPPER(CW74), $A$47:$A$66,0 ), CX$69), $J$93)/$K$93, "BLANK")</f>
        <v>2.7447714157458063</v>
      </c>
      <c r="CY102" s="269" cm="1">
        <f t="array" ref="CY102">IFERROR($L$93+POWER(INDEX($B$47:$AM$66, MATCH(UPPER(CZ74), $A$47:$A$66, 0), CX$69), $J$93)/$K$93, "BLANK")</f>
        <v>0.29268183219008381</v>
      </c>
      <c r="CZ102" s="359" t="str" cm="1">
        <f t="array" ref="CZ102">_xlfn.IFS(INDEX($B$24:$AM$43, MATCH(INDEX($A$3:$AM$22, MATCH(CW102, $V$3:$V$22, 0), 1), $A$24:$A$43), CX$69)="H", UPPER(INDEX($A$3:$AM$22, MATCH(CW102, $V$3:$V$22, 0), 1)), INDEX($B$24:$AM$43, MATCH(INDEX($A$3:$AM$22, MATCH(CW102, $V$3:$V$22, 0), 1), $A$24:$A$43), CX$69)="A", LOWER(INDEX($A$3:$AM$22, MATCH(CW102, $V$3:$V$22, 0), 1)), INDEX($B$24:$AM$43, MATCH(INDEX($A$3:$AM$22, MATCH(CW102, $V$3:$V$22, 0), 1), $A$24:$A$43), CX$69)="BLANK", "BLANK,")</f>
        <v>bur</v>
      </c>
      <c r="DA102" s="361"/>
      <c r="DB102" s="257" t="str" cm="1">
        <f t="array" ref="DB102">_xlfn.IFS(INDEX($B$24:$AM$43,MATCH($A28,$A$24:$A$43,0),DC$69)="A",LOWER($A28),INDEX($B$24:$AM$43,MATCH($A28,$A$24:$A$43,0),DC$69)="H",UPPER($A28),INDEX($B$24:$AM$43,MATCH($A28,$A$24:$A$43,0),DC$69)="BLANK","BLANK")</f>
        <v>che</v>
      </c>
      <c r="DC102" s="268" cm="1">
        <f t="array" ref="DC102">IFERROR($L$93+POWER(INDEX($B$47:$AM$66, MATCH(UPPER(DB74), $A$47:$A$66,0 ), DC$69), $J$93)/$K$93, "BLANK")</f>
        <v>1.92314373366261</v>
      </c>
      <c r="DD102" s="269" cm="1">
        <f t="array" ref="DD102">IFERROR($L$93+POWER(INDEX($B$47:$AM$66, MATCH(UPPER(DE74), $A$47:$A$66, 0), DC$69), $J$93)/$K$93, "BLANK")</f>
        <v>1.3865966936003995</v>
      </c>
      <c r="DE102" s="359" t="str" cm="1">
        <f t="array" ref="DE102">_xlfn.IFS(INDEX($B$24:$AM$43, MATCH(INDEX($A$3:$AM$22, MATCH(DB102, $W$3:$W$22, 0), 1), $A$24:$A$43), DC$69)="H", UPPER(INDEX($A$3:$AM$22, MATCH(DB102, $W$3:$W$22, 0), 1)), INDEX($B$24:$AM$43, MATCH(INDEX($A$3:$AM$22, MATCH(DB102, $W$3:$W$22, 0), 1), $A$24:$A$43), DC$69)="A", LOWER(INDEX($A$3:$AM$22, MATCH(DB102, $W$3:$W$22, 0), 1)), INDEX($B$24:$AM$43, MATCH(INDEX($A$3:$AM$22, MATCH(DB102, $W$3:$W$22, 0), 1), $A$24:$A$43), DC$69)="BLANK", "BLANK,")</f>
        <v>TOT</v>
      </c>
      <c r="DF102" s="361"/>
      <c r="DG102" s="257" t="str" cm="1">
        <f t="array" ref="DG102">_xlfn.IFS(INDEX($B$24:$AM$43,MATCH($A28,$A$24:$A$43,0),DH$69)="A",LOWER($A28),INDEX($B$24:$AM$43,MATCH($A28,$A$24:$A$43,0),DH$69)="H",UPPER($A28),INDEX($B$24:$AM$43,MATCH($A28,$A$24:$A$43,0),DH$69)="BLANK","BLANK")</f>
        <v>che</v>
      </c>
      <c r="DH102" s="268" cm="1">
        <f t="array" ref="DH102">IFERROR($L$93+POWER(INDEX($B$47:$AM$66, MATCH(UPPER(DG74), $A$47:$A$66,0 ), DH$69), $J$93)/$K$93, "BLANK")</f>
        <v>1.3587417868246647</v>
      </c>
      <c r="DI102" s="269" cm="1">
        <f t="array" ref="DI102">IFERROR($L$93+POWER(INDEX($B$47:$AM$66, MATCH(UPPER(DJ74), $A$47:$A$66, 0), DH$69), $J$93)/$K$93, "BLANK")</f>
        <v>1.3327533446365041</v>
      </c>
      <c r="DJ102" s="359" t="str" cm="1">
        <f t="array" ref="DJ102">_xlfn.IFS(INDEX($B$24:$AM$43, MATCH(INDEX($A$3:$AM$22, MATCH(DG102, $X$3:$X$22, 0), 1), $A$24:$A$43), DH$69)="H", UPPER(INDEX($A$3:$AM$22, MATCH(DG102, $X$3:$X$22, 0), 1)), INDEX($B$24:$AM$43, MATCH(INDEX($A$3:$AM$22, MATCH(DG102, $X$3:$X$22, 0), 1), $A$24:$A$43), DH$69)="A", LOWER(INDEX($A$3:$AM$22, MATCH(DG102, $X$3:$X$22, 0), 1)), INDEX($B$24:$AM$43, MATCH(INDEX($A$3:$AM$22, MATCH(DG102, $X$3:$X$22, 0), 1), $A$24:$A$43), DH$69)="BLANK", "BLANK,")</f>
        <v>SHU</v>
      </c>
      <c r="DK102" s="361"/>
      <c r="DL102" s="257" t="str" cm="1">
        <f t="array" ref="DL102">_xlfn.IFS(INDEX($B$24:$AM$43,MATCH($A28,$A$24:$A$43,0),DM$69)="A",LOWER($A28),INDEX($B$24:$AM$43,MATCH($A28,$A$24:$A$43,0),DM$69)="H",UPPER($A28),INDEX($B$24:$AM$43,MATCH($A28,$A$24:$A$43,0),DM$69)="BLANK","BLANK")</f>
        <v>CHE</v>
      </c>
      <c r="DM102" s="268" cm="1">
        <f t="array" ref="DM102">IFERROR($L$93+POWER(INDEX($B$47:$AM$66, MATCH(UPPER(DL74), $A$47:$A$66,0 ), DM$69), $J$93)/$K$93, "BLANK")</f>
        <v>3.2302290442513359</v>
      </c>
      <c r="DN102" s="269" cm="1">
        <f t="array" ref="DN102">IFERROR($L$93+POWER(INDEX($B$47:$AM$66, MATCH(UPPER(DO74), $A$47:$A$66, 0), DM$69), $J$93)/$K$93, "BLANK")</f>
        <v>0.45223258265465893</v>
      </c>
      <c r="DO102" s="359" t="str" cm="1">
        <f t="array" ref="DO102">_xlfn.IFS(INDEX($B$24:$AM$43, MATCH(INDEX($A$3:$AM$22, MATCH(DL102, $Y$3:$Y$22, 0), 1), $A$24:$A$43), DM$69)="H", UPPER(INDEX($A$3:$AM$22, MATCH(DL102, $Y$3:$Y$22, 0), 1)), INDEX($B$24:$AM$43, MATCH(INDEX($A$3:$AM$22, MATCH(DL102, $Y$3:$Y$22, 0), 1), $A$24:$A$43), DM$69)="A", LOWER(INDEX($A$3:$AM$22, MATCH(DL102, $Y$3:$Y$22, 0), 1)), INDEX($B$24:$AM$43, MATCH(INDEX($A$3:$AM$22, MATCH(DL102, $Y$3:$Y$22, 0), 1), $A$24:$A$43), DM$69)="BLANK", "BLANK,")</f>
        <v>new</v>
      </c>
      <c r="DP102" s="361"/>
      <c r="DQ102" s="257" t="str" cm="1">
        <f t="array" ref="DQ102">_xlfn.IFS(INDEX($B$24:$AM$43,MATCH($A28,$A$24:$A$43,0),DR$69)="A",LOWER($A28),INDEX($B$24:$AM$43,MATCH($A28,$A$24:$A$43,0),DR$69)="H",UPPER($A28),INDEX($B$24:$AM$43,MATCH($A28,$A$24:$A$43,0),DR$69)="BLANK","BLANK")</f>
        <v>che</v>
      </c>
      <c r="DR102" s="268" cm="1">
        <f t="array" ref="DR102">IFERROR($L$93+POWER(INDEX($B$47:$AM$66, MATCH(UPPER(DQ74), $A$47:$A$66,0 ), DR$69), $J$93)/$K$93, "BLANK")</f>
        <v>1.868272878338072</v>
      </c>
      <c r="DS102" s="269" cm="1">
        <f t="array" ref="DS102">IFERROR($L$93+POWER(INDEX($B$47:$AM$66, MATCH(UPPER(DT74), $A$47:$A$66, 0), DR$69), $J$93)/$K$93, "BLANK")</f>
        <v>1.5482900013526284</v>
      </c>
      <c r="DT102" s="359" t="str" cm="1">
        <f t="array" ref="DT102">_xlfn.IFS(INDEX($B$24:$AM$43, MATCH(INDEX($A$3:$AM$22, MATCH(DQ102, $Z$3:$Z$22, 0), 1), $A$24:$A$43), DR$69)="H", UPPER(INDEX($A$3:$AM$22, MATCH(DQ102, $Z$3:$Z$22, 0), 1)), INDEX($B$24:$AM$43, MATCH(INDEX($A$3:$AM$22, MATCH(DQ102, $Z$3:$Z$22, 0), 1), $A$24:$A$43), DR$69)="A", LOWER(INDEX($A$3:$AM$22, MATCH(DQ102, $Z$3:$Z$22, 0), 1)), INDEX($B$24:$AM$43, MATCH(INDEX($A$3:$AM$22, MATCH(DQ102, $Z$3:$Z$22, 0), 1), $A$24:$A$43), DR$69)="BLANK", "BLANK,")</f>
        <v>SOU</v>
      </c>
      <c r="DU102" s="361"/>
      <c r="DV102" s="257" t="str" cm="1">
        <f t="array" ref="DV102">_xlfn.IFS(INDEX($B$24:$AM$43,MATCH($A28,$A$24:$A$43,0),DW$69)="A",LOWER($A28),INDEX($B$24:$AM$43,MATCH($A28,$A$24:$A$43,0),DW$69)="H",UPPER($A28),INDEX($B$24:$AM$43,MATCH($A28,$A$24:$A$43,0),DW$69)="BLANK","BLANK")</f>
        <v>CHE</v>
      </c>
      <c r="DW102" s="268" cm="1">
        <f t="array" ref="DW102">IFERROR($L$93+POWER(INDEX($B$47:$AM$66, MATCH(UPPER(DV74), $A$47:$A$66,0 ), DW$69), $J$93)/$K$93, "BLANK")</f>
        <v>1.2819415543143027</v>
      </c>
      <c r="DX102" s="269" cm="1">
        <f t="array" ref="DX102">IFERROR($L$93+POWER(INDEX($B$47:$AM$66, MATCH(UPPER(DY74), $A$47:$A$66, 0), DW$69), $J$93)/$K$93, "BLANK")</f>
        <v>0.73983500381016687</v>
      </c>
      <c r="DY102" s="359" t="str" cm="1">
        <f t="array" ref="DY102">_xlfn.IFS(INDEX($B$24:$AM$43, MATCH(INDEX($A$3:$AM$22, MATCH(DV102, $AA$3:$AA$22, 0), 1), $A$24:$A$43), DW$69)="H", UPPER(INDEX($A$3:$AM$22, MATCH(DV102, $AA$3:$AA$22, 0), 1)), INDEX($B$24:$AM$43, MATCH(INDEX($A$3:$AM$22, MATCH(DV102, $AA$3:$AA$22, 0), 1), $A$24:$A$43), DW$69)="A", LOWER(INDEX($A$3:$AM$22, MATCH(DV102, $AA$3:$AA$22, 0), 1)), INDEX($B$24:$AM$43, MATCH(INDEX($A$3:$AM$22, MATCH(DV102, $AA$3:$AA$22, 0), 1), $A$24:$A$43), DW$69)="BLANK", "BLANK,")</f>
        <v>mun</v>
      </c>
      <c r="DZ102" s="361"/>
      <c r="EA102" s="257" t="str" cm="1">
        <f t="array" ref="EA102">_xlfn.IFS(INDEX($B$24:$AM$43,MATCH($A28,$A$24:$A$43,0),EB$69)="A",LOWER($A28),INDEX($B$24:$AM$43,MATCH($A28,$A$24:$A$43,0),EB$69)="H",UPPER($A28),INDEX($B$24:$AM$43,MATCH($A28,$A$24:$A$43,0),EB$69)="BLANK","BLANK")</f>
        <v>CHE</v>
      </c>
      <c r="EB102" s="268" cm="1">
        <f t="array" ref="EB102">IFERROR($L$93+POWER(INDEX($B$47:$AM$66, MATCH(UPPER(EA74), $A$47:$A$66,0 ), EB$69), $J$93)/$K$93, "BLANK")</f>
        <v>1.802754820384479</v>
      </c>
      <c r="EC102" s="269" cm="1">
        <f t="array" ref="EC102">IFERROR($L$93+POWER(INDEX($B$47:$AM$66, MATCH(UPPER(ED74), $A$47:$A$66, 0), EB$69), $J$93)/$K$93, "BLANK")</f>
        <v>0.51962010160574035</v>
      </c>
      <c r="ED102" s="359" t="str" cm="1">
        <f t="array" ref="ED102">_xlfn.IFS(INDEX($B$24:$AM$43, MATCH(INDEX($A$3:$AM$22, MATCH(EA102, $AB$3:$AB$22, 0), 1), $A$24:$A$43), EB$69)="H", UPPER(INDEX($A$3:$AM$22, MATCH(EA102, $AB$3:$AB$22, 0), 1)), INDEX($B$24:$AM$43, MATCH(INDEX($A$3:$AM$22, MATCH(EA102, $AB$3:$AB$22, 0), 1), $A$24:$A$43), EB$69)="A", LOWER(INDEX($A$3:$AM$22, MATCH(EA102, $AB$3:$AB$22, 0), 1)), INDEX($B$24:$AM$43, MATCH(INDEX($A$3:$AM$22, MATCH(EA102, $AB$3:$AB$22, 0), 1), $A$24:$A$43), EB$69)="BLANK", "BLANK,")</f>
        <v>eve</v>
      </c>
      <c r="EE102" s="361"/>
      <c r="EF102" s="257" t="str" cm="1">
        <f t="array" ref="EF102">_xlfn.IFS(INDEX($B$24:$AM$43,MATCH($A28,$A$24:$A$43,0),EG$69)="A",LOWER($A28),INDEX($B$24:$AM$43,MATCH($A28,$A$24:$A$43,0),EG$69)="H",UPPER($A28),INDEX($B$24:$AM$43,MATCH($A28,$A$24:$A$43,0),EG$69)="BLANK","BLANK")</f>
        <v>che</v>
      </c>
      <c r="EG102" s="268" cm="1">
        <f t="array" ref="EG102">IFERROR($L$93+POWER(INDEX($B$47:$AM$66, MATCH(UPPER(EF74), $A$47:$A$66,0 ), EG$69), $J$93)/$K$93, "BLANK")</f>
        <v>2.7320470477508829</v>
      </c>
      <c r="EH102" s="269" cm="1">
        <f t="array" ref="EH102">IFERROR($L$93+POWER(INDEX($B$47:$AM$66, MATCH(UPPER(EI74), $A$47:$A$66, 0), EG$69), $J$93)/$K$93, "BLANK")</f>
        <v>0.63609414440804046</v>
      </c>
      <c r="EI102" s="359" t="str" cm="1">
        <f t="array" ref="EI102">_xlfn.IFS(INDEX($B$24:$AM$43, MATCH(INDEX($A$3:$AM$22, MATCH(EF102, $AC$3:$AC$22, 0), 1), $A$24:$A$43), EG$69)="H", UPPER(INDEX($A$3:$AM$22, MATCH(EF102, $AC$3:$AC$22, 0), 1)), INDEX($B$24:$AM$43, MATCH(INDEX($A$3:$AM$22, MATCH(EF102, $AC$3:$AC$22, 0), 1), $A$24:$A$43), EG$69)="A", LOWER(INDEX($A$3:$AM$22, MATCH(EF102, $AC$3:$AC$22, 0), 1)), INDEX($B$24:$AM$43, MATCH(INDEX($A$3:$AM$22, MATCH(EF102, $AC$3:$AC$22, 0), 1), $A$24:$A$43), EG$69)="BLANK", "BLANK,")</f>
        <v>LEE</v>
      </c>
      <c r="EJ102" s="361"/>
      <c r="EK102" s="257" t="str" cm="1">
        <f t="array" ref="EK102">_xlfn.IFS(INDEX($B$24:$AM$43,MATCH($A28,$A$24:$A$43,0),EL$69)="A",LOWER($A28),INDEX($B$24:$AM$43,MATCH($A28,$A$24:$A$43,0),EL$69)="H",UPPER($A28),INDEX($B$24:$AM$43,MATCH($A28,$A$24:$A$43,0),EL$69)="BLANK","BLANK")</f>
        <v>che</v>
      </c>
      <c r="EL102" s="268" cm="1">
        <f t="array" ref="EL102">IFERROR($L$93+POWER(INDEX($B$47:$AM$66, MATCH(UPPER(EK74), $A$47:$A$66,0 ), EL$69), $J$93)/$K$93, "BLANK")</f>
        <v>1.2022876145969066</v>
      </c>
      <c r="EM102" s="269" cm="1">
        <f t="array" ref="EM102">IFERROR($L$93+POWER(INDEX($B$47:$AM$66, MATCH(UPPER(EN74), $A$47:$A$66, 0), EL$69), $J$93)/$K$93, "BLANK")</f>
        <v>2.4972575855880574</v>
      </c>
      <c r="EN102" s="359" t="str" cm="1">
        <f t="array" ref="EN102">_xlfn.IFS(INDEX($B$24:$AM$43, MATCH(INDEX($A$3:$AM$22, MATCH(EK102, $AD$3:$AD$22, 0), 1), $A$24:$A$43), EL$69)="H", UPPER(INDEX($A$3:$AM$22, MATCH(EK102, $AD$3:$AD$22, 0), 1)), INDEX($B$24:$AM$43, MATCH(INDEX($A$3:$AM$22, MATCH(EK102, $AD$3:$AD$22, 0), 1), $A$24:$A$43), EL$69)="A", LOWER(INDEX($A$3:$AM$22, MATCH(EK102, $AD$3:$AD$22, 0), 1)), INDEX($B$24:$AM$43, MATCH(INDEX($A$3:$AM$22, MATCH(EK102, $AD$3:$AD$22, 0), 1), $A$24:$A$43), EL$69)="BLANK", "BLANK,")</f>
        <v>LIV</v>
      </c>
      <c r="EO102" s="361"/>
      <c r="EP102" s="257" t="str" cm="1">
        <f t="array" ref="EP102">_xlfn.IFS(INDEX($B$24:$AM$43,MATCH($A28,$A$24:$A$43,0),EQ$69)="A",LOWER($A28),INDEX($B$24:$AM$43,MATCH($A28,$A$24:$A$43,0),EQ$69)="H",UPPER($A28),INDEX($B$24:$AM$43,MATCH($A28,$A$24:$A$43,0),EQ$69)="BLANK","BLANK")</f>
        <v>CHE</v>
      </c>
      <c r="EQ102" s="268" cm="1">
        <f t="array" ref="EQ102">IFERROR($L$93+POWER(INDEX($B$47:$AM$66, MATCH(UPPER(EP74), $A$47:$A$66,0 ), EQ$69), $J$93)/$K$93, "BLANK")</f>
        <v>4.6674244063510244</v>
      </c>
      <c r="ER102" s="269" cm="1">
        <f t="array" ref="ER102">IFERROR($L$93+POWER(INDEX($B$47:$AM$66, MATCH(UPPER(ES74), $A$47:$A$66, 0), EQ$69), $J$93)/$K$93, "BLANK")</f>
        <v>0.24587088104548918</v>
      </c>
      <c r="ES102" s="359" t="str" cm="1">
        <f t="array" ref="ES102">_xlfn.IFS(INDEX($B$24:$AM$43, MATCH(INDEX($A$3:$AM$22, MATCH(EP102, $AE$3:$AE$22, 0), 1), $A$24:$A$43), EQ$69)="H", UPPER(INDEX($A$3:$AM$22, MATCH(EP102, $AE$3:$AE$22, 0), 1)), INDEX($B$24:$AM$43, MATCH(INDEX($A$3:$AM$22, MATCH(EP102, $AE$3:$AE$22, 0), 1), $A$24:$A$43), EQ$69)="A", LOWER(INDEX($A$3:$AM$22, MATCH(EP102, $AE$3:$AE$22, 0), 1)), INDEX($B$24:$AM$43, MATCH(INDEX($A$3:$AM$22, MATCH(EP102, $AE$3:$AE$22, 0), 1), $A$24:$A$43), EQ$69)="BLANK", "BLANK,")</f>
        <v>wba</v>
      </c>
      <c r="ET102" s="361"/>
      <c r="EU102" s="257" t="str" cm="1">
        <f t="array" ref="EU102">_xlfn.IFS(INDEX($B$24:$AM$43,MATCH($A28,$A$24:$A$43,0),EV$69)="A",LOWER($A28),INDEX($B$24:$AM$43,MATCH($A28,$A$24:$A$43,0),EV$69)="H",UPPER($A28),INDEX($B$24:$AM$43,MATCH($A28,$A$24:$A$43,0),EV$69)="BLANK","BLANK")</f>
        <v>che</v>
      </c>
      <c r="EV102" s="268" cm="1">
        <f t="array" ref="EV102">IFERROR($L$93+POWER(INDEX($B$47:$AM$66, MATCH(UPPER(EU74), $A$47:$A$66,0 ), EV$69), $J$93)/$K$93, "BLANK")</f>
        <v>1.4729505252276649</v>
      </c>
      <c r="EW102" s="269" cm="1">
        <f t="array" ref="EW102">IFERROR($L$93+POWER(INDEX($B$47:$AM$66, MATCH(UPPER(EX74), $A$47:$A$66, 0), EV$69), $J$93)/$K$93, "BLANK")</f>
        <v>1.0812111360184025</v>
      </c>
      <c r="EX102" s="359" t="str" cm="1">
        <f t="array" ref="EX102">_xlfn.IFS(INDEX($B$24:$AM$43, MATCH(INDEX($A$3:$AM$22, MATCH(EU102, $AF$3:$AF$22, 0), 1), $A$24:$A$43), EV$69)="H", UPPER(INDEX($A$3:$AM$22, MATCH(EU102, $AF$3:$AF$22, 0), 1)), INDEX($B$24:$AM$43, MATCH(INDEX($A$3:$AM$22, MATCH(EU102, $AF$3:$AF$22, 0), 1), $A$24:$A$43), EV$69)="A", LOWER(INDEX($A$3:$AM$22, MATCH(EU102, $AF$3:$AF$22, 0), 1)), INDEX($B$24:$AM$43, MATCH(INDEX($A$3:$AM$22, MATCH(EU102, $AF$3:$AF$22, 0), 1), $A$24:$A$43), EV$69)="BLANK", "BLANK,")</f>
        <v>CRY</v>
      </c>
      <c r="EY102" s="361"/>
      <c r="EZ102" s="257" t="str" cm="1">
        <f t="array" ref="EZ102">_xlfn.IFS(INDEX($B$24:$AM$43,MATCH($A28,$A$24:$A$43,0),FA$69)="A",LOWER($A28),INDEX($B$24:$AM$43,MATCH($A28,$A$24:$A$43,0),FA$69)="H",UPPER($A28),INDEX($B$24:$AM$43,MATCH($A28,$A$24:$A$43,0),FA$69)="BLANK","BLANK")</f>
        <v>CHE</v>
      </c>
      <c r="FA102" s="268" cm="1">
        <f t="array" ref="FA102">IFERROR($L$93+POWER(INDEX($B$47:$AM$66, MATCH(UPPER(EZ74), $A$47:$A$66,0 ), FA$69), $J$93)/$K$93, "BLANK")</f>
        <v>1.9360555002068527</v>
      </c>
      <c r="FB102" s="269" cm="1">
        <f t="array" ref="FB102">IFERROR($L$93+POWER(INDEX($B$47:$AM$66, MATCH(UPPER(FC74), $A$47:$A$66, 0), FA$69), $J$93)/$K$93, "BLANK")</f>
        <v>0.48162288326719671</v>
      </c>
      <c r="FC102" s="359" t="str" cm="1">
        <f t="array" ref="FC102">_xlfn.IFS(INDEX($B$24:$AM$43, MATCH(INDEX($A$3:$AM$22, MATCH(EZ102, $AG$3:$AG$22, 0), 1), $A$24:$A$43), FA$69)="H", UPPER(INDEX($A$3:$AM$22, MATCH(EZ102, $AG$3:$AG$22, 0), 1)), INDEX($B$24:$AM$43, MATCH(INDEX($A$3:$AM$22, MATCH(EZ102, $AG$3:$AG$22, 0), 1), $A$24:$A$43), FA$69)="A", LOWER(INDEX($A$3:$AM$22, MATCH(EZ102, $AG$3:$AG$22, 0), 1)), INDEX($B$24:$AM$43, MATCH(INDEX($A$3:$AM$22, MATCH(EZ102, $AG$3:$AG$22, 0), 1), $A$24:$A$43), FA$69)="BLANK", "BLANK,")</f>
        <v>bha</v>
      </c>
      <c r="FD102" s="361"/>
      <c r="FE102" s="257" t="str" cm="1">
        <f t="array" ref="FE102">_xlfn.IFS(INDEX($B$24:$AM$43,MATCH($A28,$A$24:$A$43,0),FF$69)="A",LOWER($A28),INDEX($B$24:$AM$43,MATCH($A28,$A$24:$A$43,0),FF$69)="H",UPPER($A28),INDEX($B$24:$AM$43,MATCH($A28,$A$24:$A$43,0),FF$69)="BLANK","BLANK")</f>
        <v>che</v>
      </c>
      <c r="FF102" s="268" cm="1">
        <f t="array" ref="FF102">IFERROR($L$93+POWER(INDEX($B$47:$AM$66, MATCH(UPPER(FE74), $A$47:$A$66,0 ), FF$69), $J$93)/$K$93, "BLANK")</f>
        <v>2.611652061035981</v>
      </c>
      <c r="FG102" s="269" cm="1">
        <f t="array" ref="FG102">IFERROR($L$93+POWER(INDEX($B$47:$AM$66, MATCH(UPPER(FH74), $A$47:$A$66, 0), FF$69), $J$93)/$K$93, "BLANK")</f>
        <v>1.7443505943891962</v>
      </c>
      <c r="FH102" s="359" t="str" cm="1">
        <f t="array" ref="FH102">_xlfn.IFS(INDEX($B$24:$AM$43, MATCH(INDEX($A$3:$AM$22, MATCH(FE102, $AH$3:$AH$22, 0), 1), $A$24:$A$43), FF$69)="H", UPPER(INDEX($A$3:$AM$22, MATCH(FE102, $AH$3:$AH$22, 0), 1)), INDEX($B$24:$AM$43, MATCH(INDEX($A$3:$AM$22, MATCH(FE102, $AH$3:$AH$22, 0), 1), $A$24:$A$43), FF$69)="A", LOWER(INDEX($A$3:$AM$22, MATCH(FE102, $AH$3:$AH$22, 0), 1)), INDEX($B$24:$AM$43, MATCH(INDEX($A$3:$AM$22, MATCH(FE102, $AH$3:$AH$22, 0), 1), $A$24:$A$43), FF$69)="BLANK", "BLANK,")</f>
        <v>WHU</v>
      </c>
      <c r="FI102" s="361"/>
      <c r="FJ102" s="257" t="str" cm="1">
        <f t="array" ref="FJ102">_xlfn.IFS(INDEX($B$24:$AM$43,MATCH($A28,$A$24:$A$43,0),FK$69)="A",LOWER($A28),INDEX($B$24:$AM$43,MATCH($A28,$A$24:$A$43,0),FK$69)="H",UPPER($A28),INDEX($B$24:$AM$43,MATCH($A28,$A$24:$A$43,0),FK$69)="BLANK","BLANK")</f>
        <v>CHE</v>
      </c>
      <c r="FK102" s="268" cm="1">
        <f t="array" ref="FK102">IFERROR($L$93+POWER(INDEX($B$47:$AM$66, MATCH(UPPER(FJ74), $A$47:$A$66,0 ), FK$69), $J$93)/$K$93, "BLANK")</f>
        <v>4.6674244063510244</v>
      </c>
      <c r="FL102" s="269" cm="1">
        <f t="array" ref="FL102">IFERROR($L$93+POWER(INDEX($B$47:$AM$66, MATCH(UPPER(FM74), $A$47:$A$66, 0), FK$69), $J$93)/$K$93, "BLANK")</f>
        <v>0.24587088104548918</v>
      </c>
      <c r="FM102" s="359" t="str" cm="1">
        <f t="array" ref="FM102">_xlfn.IFS(INDEX($B$24:$AM$43, MATCH(INDEX($A$3:$AM$22, MATCH(FJ102, $AI$3:$AI$22, 0), 1), $A$24:$A$43), FK$69)="H", UPPER(INDEX($A$3:$AM$22, MATCH(FJ102, $AI$3:$AI$22, 0), 1)), INDEX($B$24:$AM$43, MATCH(INDEX($A$3:$AM$22, MATCH(FJ102, $AI$3:$AI$22, 0), 1), $A$24:$A$43), FK$69)="A", LOWER(INDEX($A$3:$AM$22, MATCH(FJ102, $AI$3:$AI$22, 0), 1)), INDEX($B$24:$AM$43, MATCH(INDEX($A$3:$AM$22, MATCH(FJ102, $AI$3:$AI$22, 0), 1), $A$24:$A$43), FK$69)="BLANK", "BLANK,")</f>
        <v>ful</v>
      </c>
      <c r="FN102" s="361"/>
      <c r="FO102" s="257" t="str" cm="1">
        <f t="array" ref="FO102">_xlfn.IFS(INDEX($B$24:$AM$43,MATCH($A28,$A$24:$A$43,0),FP$69)="A",LOWER($A28),INDEX($B$24:$AM$43,MATCH($A28,$A$24:$A$43,0),FP$69)="H",UPPER($A28),INDEX($B$24:$AM$43,MATCH($A28,$A$24:$A$43,0),FP$69)="BLANK","BLANK")</f>
        <v>che</v>
      </c>
      <c r="FP102" s="268" cm="1">
        <f t="array" ref="FP102">IFERROR($L$93+POWER(INDEX($B$47:$AM$66, MATCH(UPPER(FO74), $A$47:$A$66,0 ), FP$69), $J$93)/$K$93, "BLANK")</f>
        <v>0.90355501361782564</v>
      </c>
      <c r="FQ102" s="269" cm="1">
        <f t="array" ref="FQ102">IFERROR($L$93+POWER(INDEX($B$47:$AM$66, MATCH(UPPER(FR74), $A$47:$A$66, 0), FP$69), $J$93)/$K$93, "BLANK")</f>
        <v>2.8962595259773254</v>
      </c>
      <c r="FR102" s="359" t="str" cm="1">
        <f t="array" ref="FR102">_xlfn.IFS(INDEX($B$24:$AM$43, MATCH(INDEX($A$3:$AM$22, MATCH(FO102, $AJ$3:$AJ$22, 0), 1), $A$24:$A$43), FP$69)="H", UPPER(INDEX($A$3:$AM$22, MATCH(FO102, $AJ$3:$AJ$22, 0), 1)), INDEX($B$24:$AM$43, MATCH(INDEX($A$3:$AM$22, MATCH(FO102, $AJ$3:$AJ$22, 0), 1), $A$24:$A$43), FP$69)="A", LOWER(INDEX($A$3:$AM$22, MATCH(FO102, $AJ$3:$AJ$22, 0), 1)), INDEX($B$24:$AM$43, MATCH(INDEX($A$3:$AM$22, MATCH(FO102, $AJ$3:$AJ$22, 0), 1), $A$24:$A$43), FP$69)="BLANK", "BLANK,")</f>
        <v>MCI</v>
      </c>
      <c r="FS102" s="361"/>
      <c r="FT102" s="257" t="str" cm="1">
        <f t="array" ref="FT102">_xlfn.IFS(INDEX($B$24:$AM$43,MATCH($A28,$A$24:$A$43,0),FU$69)="A",LOWER($A28),INDEX($B$24:$AM$43,MATCH($A28,$A$24:$A$43,0),FU$69)="H",UPPER($A28),INDEX($B$24:$AM$43,MATCH($A28,$A$24:$A$43,0),FU$69)="BLANK","BLANK")</f>
        <v>CHE</v>
      </c>
      <c r="FU102" s="268" cm="1">
        <f t="array" ref="FU102">IFERROR($L$93+POWER(INDEX($B$47:$AM$66, MATCH(UPPER(FT74), $A$47:$A$66,0 ), FU$69), $J$93)/$K$93, "BLANK")</f>
        <v>2.348507735571534</v>
      </c>
      <c r="FV102" s="269" cm="1">
        <f t="array" ref="FV102">IFERROR($L$93+POWER(INDEX($B$47:$AM$66, MATCH(UPPER(FW74), $A$47:$A$66, 0), FU$69), $J$93)/$K$93, "BLANK")</f>
        <v>0.36256936655360372</v>
      </c>
      <c r="FW102" s="359" t="str" cm="1">
        <f t="array" ref="FW102">_xlfn.IFS(INDEX($B$24:$AM$43, MATCH(INDEX($A$3:$AM$22, MATCH(FT102, $AK$3:$AK$22, 0), 1), $A$24:$A$43), FU$69)="H", UPPER(INDEX($A$3:$AM$22, MATCH(FT102, $AK$3:$AK$22, 0), 1)), INDEX($B$24:$AM$43, MATCH(INDEX($A$3:$AM$22, MATCH(FT102, $AK$3:$AK$22, 0), 1), $A$24:$A$43), FU$69)="A", LOWER(INDEX($A$3:$AM$22, MATCH(FT102, $AK$3:$AK$22, 0), 1)), INDEX($B$24:$AM$43, MATCH(INDEX($A$3:$AM$22, MATCH(FT102, $AK$3:$AK$22, 0), 1), $A$24:$A$43), FU$69)="BLANK", "BLANK,")</f>
        <v>ars</v>
      </c>
      <c r="FX102" s="361"/>
      <c r="FY102" s="257" t="str" cm="1">
        <f t="array" ref="FY102">_xlfn.IFS(INDEX($B$24:$AM$43,MATCH($A28,$A$24:$A$43,0),FZ$69)="A",LOWER($A28),INDEX($B$24:$AM$43,MATCH($A28,$A$24:$A$43,0),FZ$69)="H",UPPER($A28),INDEX($B$24:$AM$43,MATCH($A28,$A$24:$A$43,0),FZ$69)="BLANK","BLANK")</f>
        <v>CHE</v>
      </c>
      <c r="FZ102" s="268" cm="1">
        <f t="array" ref="FZ102">IFERROR($L$93+POWER(INDEX($B$47:$AM$66, MATCH(UPPER(FY74), $A$47:$A$66,0 ), FZ$69), $J$93)/$K$93, "BLANK")</f>
        <v>2.3678568048943429</v>
      </c>
      <c r="GA102" s="269" cm="1">
        <f t="array" ref="GA102">IFERROR($L$93+POWER(INDEX($B$47:$AM$66, MATCH(UPPER(GB74), $A$47:$A$66, 0), FZ$69), $J$93)/$K$93, "BLANK")</f>
        <v>0.7896451313765025</v>
      </c>
      <c r="GB102" s="359" t="str" cm="1">
        <f t="array" ref="GB102">_xlfn.IFS(INDEX($B$24:$AM$43, MATCH(INDEX($A$3:$AM$22, MATCH(FY102, $AL$3:$AL$22, 0), 1), $A$24:$A$43), FZ$69)="H", UPPER(INDEX($A$3:$AM$22, MATCH(FY102, $AL$3:$AL$22, 0), 1)), INDEX($B$24:$AM$43, MATCH(INDEX($A$3:$AM$22, MATCH(FY102, $AL$3:$AL$22, 0), 1), $A$24:$A$43), FZ$69)="A", LOWER(INDEX($A$3:$AM$22, MATCH(FY102, $AL$3:$AL$22, 0), 1)), INDEX($B$24:$AM$43, MATCH(INDEX($A$3:$AM$22, MATCH(FY102, $AL$3:$AL$22, 0), 1), $A$24:$A$43), FZ$69)="BLANK", "BLANK,")</f>
        <v>lei</v>
      </c>
      <c r="GC102" s="361"/>
      <c r="GD102" s="257" t="str" cm="1">
        <f t="array" ref="GD102">_xlfn.IFS(INDEX($B$24:$AM$43,MATCH($A28,$A$24:$A$43,0),GE$69)="A",LOWER($A28),INDEX($B$24:$AM$43,MATCH($A28,$A$24:$A$43,0),GE$69)="H",UPPER($A28),INDEX($B$24:$AM$43,MATCH($A28,$A$24:$A$43,0),GE$69)="BLANK","BLANK")</f>
        <v>che</v>
      </c>
      <c r="GE102" s="268" cm="1">
        <f t="array" ref="GE102">IFERROR($L$93+POWER(INDEX($B$47:$AM$66, MATCH(UPPER(GD74), $A$47:$A$66,0 ), GE$69), $J$93)/$K$93, "BLANK")</f>
        <v>1.92314373366261</v>
      </c>
      <c r="GF102" s="269" cm="1">
        <f t="array" ref="GF102">IFERROR($L$93+POWER(INDEX($B$47:$AM$66, MATCH(UPPER(GG74), $A$47:$A$66, 0), GE$69), $J$93)/$K$93, "BLANK")</f>
        <v>1.3388986593356136</v>
      </c>
      <c r="GG102" s="377" t="str" cm="1">
        <f t="array" ref="GG102">_xlfn.IFS(INDEX($B$24:$AM$43, MATCH(INDEX($A$3:$AM$22, MATCH(GD102, $AM$3:$AM$22, 0), 1), $A$24:$A$43), GE$69)="H", UPPER(INDEX($A$3:$AM$22, MATCH(GD102, $AM$3:$AM$22, 0), 1)), INDEX($B$24:$AM$43, MATCH(INDEX($A$3:$AM$22, MATCH(GD102, $AM$3:$AM$22, 0), 1), $A$24:$A$43), GE$69)="A", LOWER(INDEX($A$3:$AM$22, MATCH(GD102, $AM$3:$AM$22, 0), 1)), INDEX($B$24:$AM$43, MATCH(INDEX($A$3:$AM$22, MATCH(GD102, $AM$3:$AM$22, 0), 1), $A$24:$A$43), GE$69)="BLANK", "BLANK,")</f>
        <v>AVL</v>
      </c>
    </row>
    <row r="103" spans="1:189">
      <c r="A103" s="376" t="str" cm="1">
        <f t="array" ref="A103">_xlfn.IFS(INDEX($B$24:$AM$43,MATCH($A29,$A$24:$A$43,0),B$69)="A",LOWER($A29),INDEX($B$24:$AM$43,MATCH($A29,$A$24:$A$43,0),B$69)="H",UPPER($A29),INDEX($B$24:$AM$43,MATCH($A29,$A$24:$A$43,0),B$69)="BLANK","BLANK")</f>
        <v>CRY</v>
      </c>
      <c r="B103" s="268" cm="1">
        <f t="array" ref="B103">IFERROR($L$93+POWER(INDEX($B$47:$AM$66, MATCH(UPPER(A75), $A$47:$A$66,0 ), B$69), $J$93)/$K$93, "BLANK")</f>
        <v>0.51778392813743279</v>
      </c>
      <c r="C103" s="269" cm="1">
        <f t="array" ref="C103">IFERROR($L$93+POWER(INDEX($B$47:$AM$66, MATCH(UPPER(D75), $A$47:$A$66, 0), B$69), $J$93)/$K$93, "BLANK")</f>
        <v>1.6180839116840058</v>
      </c>
      <c r="D103" s="359" t="str" cm="1">
        <f t="array" ref="D103">_xlfn.IFS(INDEX($B$24:$AM$43, MATCH(INDEX($A$3:$AM$22, MATCH(A75, $B$3:$B$22, 0), 1), $A$24:$A$43), B$69)="H", UPPER(INDEX($A$3:$AM$22, MATCH(A75, $B$3:$B$22, 0), 1)), INDEX($B$24:$AM$43, MATCH(INDEX($A$3:$AM$22, MATCH(A75, $B$3:$B$22, 0), 1), $A$24:$A$43), B$69)="A", LOWER(INDEX($A$3:$AM$22, MATCH(A75, $B$3:$B$22, 0), 1)), INDEX($B$24:$AM$43, MATCH(INDEX($A$3:$AM$22, MATCH(A75, $B$3:$B$22, 0), 1), $A$24:$A$43), B$69)="BLANK", "BLANK,")</f>
        <v>sou</v>
      </c>
      <c r="E103" s="361" t="s">
        <v>526</v>
      </c>
      <c r="F103" s="257" t="str" cm="1">
        <f t="array" ref="F103">_xlfn.IFS(INDEX($B$24:$AM$43,MATCH($A29,$A$24:$A$43,0),G$69)="A",LOWER($A29),INDEX($B$24:$AM$43,MATCH($A29,$A$24:$A$43,0),G$69)="H",UPPER($A29),INDEX($B$24:$AM$43,MATCH($A29,$A$24:$A$43,0),G$69)="BLANK","BLANK")</f>
        <v>cry</v>
      </c>
      <c r="G103" s="268" cm="1">
        <f t="array" ref="G103">IFERROR($L$93+POWER(INDEX($B$47:$AM$66, MATCH(UPPER(F75), $A$47:$A$66,0 ), G$69), $J$93)/$K$93, "BLANK")</f>
        <v>0.44495545717954299</v>
      </c>
      <c r="H103" s="269" cm="1">
        <f t="array" ref="H103">IFERROR($L$93+POWER(INDEX($B$47:$AM$66, MATCH(UPPER(I75), $A$47:$A$66, 0), G$69), $J$93)/$K$93, "BLANK")</f>
        <v>3.067396750850794</v>
      </c>
      <c r="I103" s="359" t="str" cm="1">
        <f t="array" ref="I103">_xlfn.IFS(INDEX($B$24:$AM$43,MATCH(INDEX($A$3:$AM$22,MATCH(F75,$C$3:$C$22,0),1),$A$24:$A$43),G$69)="H",UPPER(INDEX($A$3:$AM$22,MATCH(F75,$C$3:$C$22,0),1)),INDEX($B$24:$AM$43,MATCH(INDEX($A$3:$AM$22,MATCH(F75,$C$3:$C$22,0),1),$A$24:$A$43),G$69)="A",LOWER(INDEX($A$3:$AM$22,MATCH(F75,$C$3:$C$22,0),1)),INDEX($B$24:$AM$43,MATCH(INDEX($A$3:$AM$22,MATCH(F75,$C$3:$C$22,0),1),$A$24:$A$43),G$69)="BLANK","BLANK,")</f>
        <v>MUN</v>
      </c>
      <c r="J103" s="361"/>
      <c r="K103" s="257" t="str" cm="1">
        <f t="array" ref="K103">_xlfn.IFS(INDEX($B$24:$AM$43,MATCH($A29,$A$24:$A$43,0),L$69)="A",LOWER($A29),INDEX($B$24:$AM$43,MATCH($A29,$A$24:$A$43,0),L$69)="H",UPPER($A29),INDEX($B$24:$AM$43,MATCH($A29,$A$24:$A$43,0),L$69)="BLANK","BLANK")</f>
        <v>CRY</v>
      </c>
      <c r="L103" s="268" cm="1">
        <f t="array" ref="L103">IFERROR($L$93+POWER(INDEX($B$47:$AM$66, MATCH(UPPER(K75), $A$47:$A$66,0 ), L$69), $J$93)/$K$93, "BLANK")</f>
        <v>0.57424146601032933</v>
      </c>
      <c r="M103" s="269" cm="1">
        <f t="array" ref="M103">IFERROR($L$93+POWER(INDEX($B$47:$AM$66, MATCH(UPPER(N75), $A$47:$A$66, 0), L$69), $J$93)/$K$93, "BLANK")</f>
        <v>0.97307444416733624</v>
      </c>
      <c r="N103" s="359" t="str" cm="1">
        <f t="array" ref="N103">_xlfn.IFS(INDEX($B$24:$AM$43, MATCH(INDEX($A$3:$AM$22, MATCH(K103, $D$3:$D$22, 0), 1), $A$24:$A$43), L$69)="H", UPPER(INDEX($A$3:$AM$22, MATCH(K103, $D$3:$D$22, 0), 1)), INDEX($B$24:$AM$43, MATCH(INDEX($A$3:$AM$22, MATCH(K103, $D$3:$D$22, 0), 1), $A$24:$A$43), L$69)="A", LOWER(INDEX($A$3:$AM$22, MATCH(K103, $D$3:$D$22, 0), 1)), INDEX($B$24:$AM$43, MATCH(INDEX($A$3:$AM$22, MATCH(K103, $D$3:$D$22, 0), 1), $A$24:$A$43), L$69)="BLANK", "BLANK,")</f>
        <v>eve</v>
      </c>
      <c r="O103" s="361"/>
      <c r="P103" s="257" t="str" cm="1">
        <f t="array" ref="P103">_xlfn.IFS(INDEX($B$24:$AM$43,MATCH($A29,$A$24:$A$43,0),Q$69)="A",LOWER($A29),INDEX($B$24:$AM$43,MATCH($A29,$A$24:$A$43,0),Q$69)="H",UPPER($A29),INDEX($B$24:$AM$43,MATCH($A29,$A$24:$A$43,0),Q$69)="BLANK","BLANK")</f>
        <v>cry</v>
      </c>
      <c r="Q103" s="268" cm="1">
        <f t="array" ref="Q103">IFERROR($L$93+POWER(INDEX($B$47:$AM$66, MATCH(UPPER(P75), $A$47:$A$66,0 ), Q$69), $J$93)/$K$93, "BLANK")</f>
        <v>0.24587088104548918</v>
      </c>
      <c r="R103" s="269" cm="1">
        <f t="array" ref="R103">IFERROR($L$93+POWER(INDEX($B$47:$AM$66, MATCH(UPPER(S75), $A$47:$A$66, 0), Q$69), $J$93)/$K$93, "BLANK")</f>
        <v>3.8677713928472084</v>
      </c>
      <c r="S103" s="359" t="str" cm="1">
        <f t="array" ref="S103">_xlfn.IFS(INDEX($B$24:$AM$43, MATCH(INDEX($A$3:$AM$22, MATCH(P103, $E$3:$E$22, 0), 1), $A$24:$A$43), Q$69)="H", UPPER(INDEX($A$3:$AM$22, MATCH(P103, $E$3:$E$22, 0), 1)), INDEX($B$24:$AM$43, MATCH(INDEX($A$3:$AM$22, MATCH(P103, $E$3:$E$22, 0), 1), $A$24:$A$43), Q$69)="A", LOWER(INDEX($A$3:$AM$22, MATCH(P103, $E$3:$E$22, 0), 1)), INDEX($B$24:$AM$43, MATCH(INDEX($A$3:$AM$22, MATCH(P103, $E$3:$E$22, 0), 1), $A$24:$A$43), Q$69)="BLANK", "BLANK,")</f>
        <v>CHE</v>
      </c>
      <c r="T103" s="361"/>
      <c r="U103" s="257" t="str" cm="1">
        <f t="array" ref="U103">_xlfn.IFS(INDEX($B$24:$AM$43,MATCH($A29,$A$24:$A$43,0),V$69)="A",LOWER($A29),INDEX($B$24:$AM$43,MATCH($A29,$A$24:$A$43,0),V$69)="H",UPPER($A29),INDEX($B$24:$AM$43,MATCH($A29,$A$24:$A$43,0),V$69)="BLANK","BLANK")</f>
        <v>CRY</v>
      </c>
      <c r="V103" s="268" cm="1">
        <f t="array" ref="V103">IFERROR($L$93+POWER(INDEX($B$47:$AM$66, MATCH(UPPER(U75), $A$47:$A$66,0 ), V$69), $J$93)/$K$93, "BLANK")</f>
        <v>0.62741743923917692</v>
      </c>
      <c r="W103" s="269" cm="1">
        <f t="array" ref="W103">IFERROR($L$93+POWER(INDEX($B$47:$AM$66, MATCH(UPPER(X75), $A$47:$A$66, 0), V$69), $J$93)/$K$93, "BLANK")</f>
        <v>0.91242703342773535</v>
      </c>
      <c r="X103" s="359" t="str" cm="1">
        <f t="array" ref="X103">_xlfn.IFS(INDEX($B$24:$AM$43, MATCH(INDEX($A$3:$AM$22, MATCH(U103, $F$3:$F$22, 0), 1), $A$24:$A$43), V$69)="H", UPPER(INDEX($A$3:$AM$22, MATCH(U103, $F$3:$F$22, 0), 1)), INDEX($B$24:$AM$43, MATCH(INDEX($A$3:$AM$22, MATCH(U103, $F$3:$F$22, 0), 1), $A$24:$A$43), V$69)="A", LOWER(INDEX($A$3:$AM$22, MATCH(U103, $F$3:$F$22, 0), 1)), INDEX($B$24:$AM$43, MATCH(INDEX($A$3:$AM$22, MATCH(U103, $F$3:$F$22, 0), 1), $A$24:$A$43), V$69)="BLANK", "BLANK,")</f>
        <v>bha</v>
      </c>
      <c r="Y103" s="361"/>
      <c r="Z103" s="257" t="str" cm="1">
        <f t="array" ref="Z103">_xlfn.IFS(INDEX($B$24:$AM$43,MATCH($A29,$A$24:$A$43,0),AA$69)="A",LOWER($A29),INDEX($B$24:$AM$43,MATCH($A29,$A$24:$A$43,0),AA$69)="H",UPPER($A29),INDEX($B$24:$AM$43,MATCH($A29,$A$24:$A$43,0),AA$69)="BLANK","BLANK")</f>
        <v>cry</v>
      </c>
      <c r="AA103" s="268" cm="1">
        <f t="array" ref="AA103">IFERROR($L$93+POWER(INDEX($B$47:$AM$66, MATCH(UPPER(Z75), $A$47:$A$66,0 ), AA$69), $J$93)/$K$93, "BLANK")</f>
        <v>1.1070771873675176</v>
      </c>
      <c r="AB103" s="269" cm="1">
        <f t="array" ref="AB103">IFERROR($L$93+POWER(INDEX($B$47:$AM$66, MATCH(UPPER(AC75), $A$47:$A$66, 0), AA$69), $J$93)/$K$93, "BLANK")</f>
        <v>0.84625220742917717</v>
      </c>
      <c r="AC103" s="359" t="str" cm="1">
        <f t="array" ref="AC103">_xlfn.IFS(INDEX($B$24:$AM$43, MATCH(INDEX($A$3:$AM$22, MATCH(Z103, $G$3:$G$22, 0), 1), $A$24:$A$43), AA$69)="H", UPPER(INDEX($A$3:$AM$22, MATCH(Z103, $G$3:$G$22, 0), 1)), INDEX($B$24:$AM$43, MATCH(INDEX($A$3:$AM$22, MATCH(Z103, $G$3:$G$22, 0), 1), $A$24:$A$43), AA$69)="A", LOWER(INDEX($A$3:$AM$22, MATCH(Z103, $G$3:$G$22, 0), 1)), INDEX($B$24:$AM$43, MATCH(INDEX($A$3:$AM$22, MATCH(Z103, $G$3:$G$22, 0), 1), $A$24:$A$43), AA$69)="BLANK", "BLANK,")</f>
        <v>FUL</v>
      </c>
      <c r="AD103" s="361"/>
      <c r="AE103" s="257" t="str" cm="1">
        <f t="array" ref="AE103">_xlfn.IFS(INDEX($B$24:$AM$43,MATCH($A29,$A$24:$A$43,0),AF$69)="A",LOWER($A29),INDEX($B$24:$AM$43,MATCH($A29,$A$24:$A$43,0),AF$69)="H",UPPER($A29),INDEX($B$24:$AM$43,MATCH($A29,$A$24:$A$43,0),AF$69)="BLANK","BLANK")</f>
        <v>cry</v>
      </c>
      <c r="AF103" s="268" cm="1">
        <f t="array" ref="AF103">IFERROR($L$93+POWER(INDEX($B$47:$AM$66, MATCH(UPPER(AE75), $A$47:$A$66,0 ), AF$69), $J$93)/$K$93, "BLANK")</f>
        <v>0.24159518528650095</v>
      </c>
      <c r="AG103" s="269" cm="1">
        <f t="array" ref="AG103">IFERROR($L$93+POWER(INDEX($B$47:$AM$66, MATCH(UPPER(AH75), $A$47:$A$66, 0), AF$69), $J$93)/$K$93, "BLANK")</f>
        <v>2.3113699477243097</v>
      </c>
      <c r="AH103" s="359" t="str" cm="1">
        <f t="array" ref="AH103">_xlfn.IFS(INDEX($B$24:$AM$43, MATCH(INDEX($A$3:$AM$22, MATCH(AE103, $H$3:$H$22, 0), 1), $A$24:$A$43), AF$69)="H", UPPER(INDEX($A$3:$AM$22, MATCH(AE103, $H$3:$H$22, 0), 1)), INDEX($B$24:$AM$43, MATCH(INDEX($A$3:$AM$22, MATCH(AE103, $H$3:$H$22, 0), 1), $A$24:$A$43), AF$69)="A", LOWER(INDEX($A$3:$AM$22, MATCH(AE103, $H$3:$H$22, 0), 1)), INDEX($B$24:$AM$43, MATCH(INDEX($A$3:$AM$22, MATCH(AE103, $H$3:$H$22, 0), 1), $A$24:$A$43), AF$69)="BLANK", "BLANK,")</f>
        <v>WOL</v>
      </c>
      <c r="AI103" s="361"/>
      <c r="AJ103" s="257" t="str" cm="1">
        <f t="array" ref="AJ103">_xlfn.IFS(INDEX($B$24:$AM$43,MATCH($A29,$A$24:$A$43,0),AK$69)="A",LOWER($A29),INDEX($B$24:$AM$43,MATCH($A29,$A$24:$A$43,0),AK$69)="H",UPPER($A29),INDEX($B$24:$AM$43,MATCH($A29,$A$24:$A$43,0),AK$69)="BLANK","BLANK")</f>
        <v>CRY</v>
      </c>
      <c r="AK103" s="268" cm="1">
        <f t="array" ref="AK103">IFERROR($L$93+POWER(INDEX($B$47:$AM$66, MATCH(UPPER(AJ75), $A$47:$A$66,0 ), AK$69), $J$93)/$K$93, "BLANK")</f>
        <v>1.7170082802218991</v>
      </c>
      <c r="AL103" s="269" cm="1">
        <f t="array" ref="AL103">IFERROR($L$93+POWER(INDEX($B$47:$AM$66, MATCH(UPPER(AM75), $A$47:$A$66, 0), AK$69), $J$93)/$K$93, "BLANK")</f>
        <v>0.53614294904991133</v>
      </c>
      <c r="AM103" s="359" t="str" cm="1">
        <f t="array" ref="AM103">_xlfn.IFS(INDEX($B$24:$AM$43, MATCH(INDEX($A$3:$AM$22, MATCH(AJ103, $I$3:$I$22, 0), 1), $A$24:$A$43), AK$69)="H", UPPER(INDEX($A$3:$AM$22, MATCH(AJ103, $I$3:$I$22, 0), 1)), INDEX($B$24:$AM$43, MATCH(INDEX($A$3:$AM$22, MATCH(AJ103, $I$3:$I$22, 0), 1), $A$24:$A$43), AK$69)="A", LOWER(INDEX($A$3:$AM$22, MATCH(AJ103, $I$3:$I$22, 0), 1)), INDEX($B$24:$AM$43, MATCH(INDEX($A$3:$AM$22, MATCH(AJ103, $I$3:$I$22, 0), 1), $A$24:$A$43), AK$69)="BLANK", "BLANK,")</f>
        <v>lee</v>
      </c>
      <c r="AN103" s="361"/>
      <c r="AO103" s="257" t="str" cm="1">
        <f t="array" ref="AO103">_xlfn.IFS(INDEX($B$24:$AM$43,MATCH($A29,$A$24:$A$43,0),AP$69)="A",LOWER($A29),INDEX($B$24:$AM$43,MATCH($A29,$A$24:$A$43,0),AP$69)="H",UPPER($A29),INDEX($B$24:$AM$43,MATCH($A29,$A$24:$A$43,0),AP$69)="BLANK","BLANK")</f>
        <v>cry</v>
      </c>
      <c r="AP103" s="268" cm="1">
        <f t="array" ref="AP103">IFERROR($L$93+POWER(INDEX($B$47:$AM$66, MATCH(UPPER(AO75), $A$47:$A$66,0 ), AP$69), $J$93)/$K$93, "BLANK")</f>
        <v>1.0936261384074089</v>
      </c>
      <c r="AQ103" s="269" cm="1">
        <f t="array" ref="AQ103">IFERROR($L$93+POWER(INDEX($B$47:$AM$66, MATCH(UPPER(AR75), $A$47:$A$66, 0), AP$69), $J$93)/$K$93, "BLANK")</f>
        <v>2.5321914071277649</v>
      </c>
      <c r="AR103" s="359" t="str" cm="1">
        <f t="array" ref="AR103">_xlfn.IFS(INDEX($B$24:$AM$43, MATCH(INDEX($A$3:$AM$22, MATCH(AO103, $J$3:$J$22, 0), 1), $A$24:$A$43), AP$69)="H", UPPER(INDEX($A$3:$AM$22, MATCH(AO103, $J$3:$J$22, 0), 1)), INDEX($B$24:$AM$43, MATCH(INDEX($A$3:$AM$22, MATCH(AO103, $J$3:$J$22, 0), 1), $A$24:$A$43), AP$69)="A", LOWER(INDEX($A$3:$AM$22, MATCH(AO103, $J$3:$J$22, 0), 1)), INDEX($B$24:$AM$43, MATCH(INDEX($A$3:$AM$22, MATCH(AO103, $J$3:$J$22, 0), 1), $A$24:$A$43), AP$69)="BLANK", "BLANK,")</f>
        <v>BUR</v>
      </c>
      <c r="AS103" s="361"/>
      <c r="AT103" s="257" t="str" cm="1">
        <f t="array" ref="AT103">_xlfn.IFS(INDEX($B$24:$AM$43,MATCH($A29,$A$24:$A$43,0),AU$69)="A",LOWER($A29),INDEX($B$24:$AM$43,MATCH($A29,$A$24:$A$43,0),AU$69)="H",UPPER($A29),INDEX($B$24:$AM$43,MATCH($A29,$A$24:$A$43,0),AU$69)="BLANK","BLANK")</f>
        <v>CRY</v>
      </c>
      <c r="AU103" s="268" cm="1">
        <f t="array" ref="AU103">IFERROR($L$93+POWER(INDEX($B$47:$AM$66, MATCH(UPPER(AT75), $A$47:$A$66,0 ), AU$69), $J$93)/$K$93, "BLANK")</f>
        <v>1.1436859070616585</v>
      </c>
      <c r="AV103" s="269" cm="1">
        <f t="array" ref="AV103">IFERROR($L$93+POWER(INDEX($B$47:$AM$66, MATCH(UPPER(AW75), $A$47:$A$66, 0), AU$69), $J$93)/$K$93, "BLANK")</f>
        <v>0.86551713552079224</v>
      </c>
      <c r="AW103" s="359" t="str" cm="1">
        <f t="array" ref="AW103">_xlfn.IFS(INDEX($B$24:$AM$43, MATCH(INDEX($A$3:$AM$22, MATCH(AT103, $K$3:$K$22, 0), 1), $A$24:$A$43), AU$69)="H", UPPER(INDEX($A$3:$AM$22, MATCH(AT103, $K$3:$K$22, 0), 1)), INDEX($B$24:$AM$43, MATCH(INDEX($A$3:$AM$22, MATCH(AT103, $K$3:$K$22, 0), 1), $A$24:$A$43), AU$69)="A", LOWER(INDEX($A$3:$AM$22, MATCH(AT103, $K$3:$K$22, 0), 1)), INDEX($B$24:$AM$43, MATCH(INDEX($A$3:$AM$22, MATCH(AT103, $K$3:$K$22, 0), 1), $A$24:$A$43), AU$69)="BLANK", "BLANK,")</f>
        <v>new</v>
      </c>
      <c r="AX103" s="361"/>
      <c r="AY103" s="257" t="str" cm="1">
        <f t="array" ref="AY103">_xlfn.IFS(INDEX($B$24:$AM$43,MATCH($A29,$A$24:$A$43,0),AZ$69)="A",LOWER($A29),INDEX($B$24:$AM$43,MATCH($A29,$A$24:$A$43,0),AZ$69)="H",UPPER($A29),INDEX($B$24:$AM$43,MATCH($A29,$A$24:$A$43,0),AZ$69)="BLANK","BLANK")</f>
        <v>cry</v>
      </c>
      <c r="AZ103" s="268" cm="1">
        <f t="array" ref="AZ103">IFERROR($L$93+POWER(INDEX($B$47:$AM$66, MATCH(UPPER(AY75), $A$47:$A$66,0 ), AZ$69), $J$93)/$K$93, "BLANK")</f>
        <v>1.1070771873675176</v>
      </c>
      <c r="BA103" s="269" cm="1">
        <f t="array" ref="BA103">IFERROR($L$93+POWER(INDEX($B$47:$AM$66, MATCH(UPPER(BB75), $A$47:$A$66, 0), AZ$69), $J$93)/$K$93, "BLANK")</f>
        <v>0.84625220742917717</v>
      </c>
      <c r="BB103" s="359" t="str" cm="1">
        <f t="array" ref="BB103">_xlfn.IFS(INDEX($B$24:$AM$43, MATCH(INDEX($A$3:$AM$22, MATCH(AY103, $L$3:$L$22, 0), 1), $A$24:$A$43), AZ$69)="H", UPPER(INDEX($A$3:$AM$22, MATCH(AY103, $L$3:$L$22, 0), 1)), INDEX($B$24:$AM$43, MATCH(INDEX($A$3:$AM$22, MATCH(AY103, $L$3:$L$22, 0), 1), $A$24:$A$43), AZ$69)="A", LOWER(INDEX($A$3:$AM$22, MATCH(AY103, $L$3:$L$22, 0), 1)), INDEX($B$24:$AM$43, MATCH(INDEX($A$3:$AM$22, MATCH(AY103, $L$3:$L$22, 0), 1), $A$24:$A$43), AZ$69)="BLANK", "BLANK,")</f>
        <v>WBA</v>
      </c>
      <c r="BC103" s="361"/>
      <c r="BD103" s="257" t="str" cm="1">
        <f t="array" ref="BD103">_xlfn.IFS(INDEX($B$24:$AM$43,MATCH($A29,$A$24:$A$43,0),BE$69)="A",LOWER($A29),INDEX($B$24:$AM$43,MATCH($A29,$A$24:$A$43,0),BE$69)="H",UPPER($A29),INDEX($B$24:$AM$43,MATCH($A29,$A$24:$A$43,0),BE$69)="BLANK","BLANK")</f>
        <v>CRY</v>
      </c>
      <c r="BE103" s="268" cm="1">
        <f t="array" ref="BE103">IFERROR($L$93+POWER(INDEX($B$47:$AM$66, MATCH(UPPER(BD75), $A$47:$A$66,0 ), BE$69), $J$93)/$K$93, "BLANK")</f>
        <v>0.78132771945156132</v>
      </c>
      <c r="BF103" s="269" cm="1">
        <f t="array" ref="BF103">IFERROR($L$93+POWER(INDEX($B$47:$AM$66, MATCH(UPPER(BG75), $A$47:$A$66, 0), BE$69), $J$93)/$K$93, "BLANK")</f>
        <v>1.1763382459966243</v>
      </c>
      <c r="BG103" s="359" t="str" cm="1">
        <f t="array" ref="BG103">_xlfn.IFS(INDEX($B$24:$AM$43, MATCH(INDEX($A$3:$AM$22, MATCH(BD103, $M$3:$M$22, 0), 1), $A$24:$A$43), BE$69)="H", UPPER(INDEX($A$3:$AM$22, MATCH(BD103, $M$3:$M$22, 0), 1)), INDEX($B$24:$AM$43, MATCH(INDEX($A$3:$AM$22, MATCH(BD103, $M$3:$M$22, 0), 1), $A$24:$A$43), BE$69)="A", LOWER(INDEX($A$3:$AM$22, MATCH(BD103, $M$3:$M$22, 0), 1)), INDEX($B$24:$AM$43, MATCH(INDEX($A$3:$AM$22, MATCH(BD103, $M$3:$M$22, 0), 1), $A$24:$A$43), BE$69)="BLANK", "BLANK,")</f>
        <v>tot</v>
      </c>
      <c r="BH103" s="361"/>
      <c r="BI103" s="257" t="str" cm="1">
        <f t="array" ref="BI103">_xlfn.IFS(INDEX($B$24:$AM$43,MATCH($A29,$A$24:$A$43,0),BJ$69)="A",LOWER($A29),INDEX($B$24:$AM$43,MATCH($A29,$A$24:$A$43,0),BJ$69)="H",UPPER($A29),INDEX($B$24:$AM$43,MATCH($A29,$A$24:$A$43,0),BJ$69)="BLANK","BLANK")</f>
        <v>cry</v>
      </c>
      <c r="BJ103" s="268" cm="1">
        <f t="array" ref="BJ103">IFERROR($L$93+POWER(INDEX($B$47:$AM$66, MATCH(UPPER(BI75), $A$47:$A$66,0 ), BJ$69), $J$93)/$K$93, "BLANK")</f>
        <v>1.0524843751345194</v>
      </c>
      <c r="BK103" s="269" cm="1">
        <f t="array" ref="BK103">IFERROR($L$93+POWER(INDEX($B$47:$AM$66, MATCH(UPPER(BL75), $A$47:$A$66, 0), BJ$69), $J$93)/$K$93, "BLANK")</f>
        <v>2.2200306524936453</v>
      </c>
      <c r="BL103" s="359" t="str" cm="1">
        <f t="array" ref="BL103">_xlfn.IFS(INDEX($B$24:$AM$43, MATCH(INDEX($A$3:$AM$22, MATCH(BI103, $N$3:$N$22, 0), 1), $A$24:$A$43), BJ$69)="H", UPPER(INDEX($A$3:$AM$22, MATCH(BI103, $N$3:$N$22, 0), 1)), INDEX($B$24:$AM$43, MATCH(INDEX($A$3:$AM$22, MATCH(BI103, $N$3:$N$22, 0), 1), $A$24:$A$43), BJ$69)="A", LOWER(INDEX($A$3:$AM$22, MATCH(BI103, $N$3:$N$22, 0), 1)), INDEX($B$24:$AM$43, MATCH(INDEX($A$3:$AM$22, MATCH(BI103, $N$3:$N$22, 0), 1), $A$24:$A$43), BJ$69)="BLANK", "BLANK,")</f>
        <v>WHU</v>
      </c>
      <c r="BM103" s="361"/>
      <c r="BN103" s="257" t="str" cm="1">
        <f t="array" ref="BN103">_xlfn.IFS(INDEX($B$24:$AM$43,MATCH($A29,$A$24:$A$43,0),BO$69)="A",LOWER($A29),INDEX($B$24:$AM$43,MATCH($A29,$A$24:$A$43,0),BO$69)="H",UPPER($A29),INDEX($B$24:$AM$43,MATCH($A29,$A$24:$A$43,0),BO$69)="BLANK","BLANK")</f>
        <v>CRY</v>
      </c>
      <c r="BO103" s="268" cm="1">
        <f t="array" ref="BO103">IFERROR($L$93+POWER(INDEX($B$47:$AM$66, MATCH(UPPER(BN75), $A$47:$A$66,0 ), BO$69), $J$93)/$K$93, "BLANK")</f>
        <v>0.66127532964688807</v>
      </c>
      <c r="BP103" s="269" cm="1">
        <f t="array" ref="BP103">IFERROR($L$93+POWER(INDEX($B$47:$AM$66, MATCH(UPPER(BQ75), $A$47:$A$66, 0), BO$69), $J$93)/$K$93, "BLANK")</f>
        <v>1.439021360808894</v>
      </c>
      <c r="BQ103" s="359" t="str" cm="1">
        <f t="array" ref="BQ103">_xlfn.IFS(INDEX($B$24:$AM$43, MATCH(INDEX($A$3:$AM$22, MATCH(BN103, $O$3:$O$22, 0), 1), $A$24:$A$43), BO$69)="H", UPPER(INDEX($A$3:$AM$22, MATCH(BN103, $O$3:$O$22, 0), 1)), INDEX($B$24:$AM$43, MATCH(INDEX($A$3:$AM$22, MATCH(BN103, $O$3:$O$22, 0), 1), $A$24:$A$43), BO$69)="A", LOWER(INDEX($A$3:$AM$22, MATCH(BN103, $O$3:$O$22, 0), 1)), INDEX($B$24:$AM$43, MATCH(INDEX($A$3:$AM$22, MATCH(BN103, $O$3:$O$22, 0), 1), $A$24:$A$43), BO$69)="BLANK", "BLANK,")</f>
        <v>liv</v>
      </c>
      <c r="BR103" s="361"/>
      <c r="BS103" s="257" t="str" cm="1">
        <f t="array" ref="BS103">_xlfn.IFS(INDEX($B$24:$AM$43,MATCH($A29,$A$24:$A$43,0),BT$69)="A",LOWER($A29),INDEX($B$24:$AM$43,MATCH($A29,$A$24:$A$43,0),BT$69)="H",UPPER($A29),INDEX($B$24:$AM$43,MATCH($A29,$A$24:$A$43,0),BT$69)="BLANK","BLANK")</f>
        <v>cry</v>
      </c>
      <c r="BT103" s="268" cm="1">
        <f t="array" ref="BT103">IFERROR($L$93+POWER(INDEX($B$47:$AM$66, MATCH(UPPER(BS75), $A$47:$A$66,0 ), BT$69), $J$93)/$K$93, "BLANK")</f>
        <v>0.74028195821695864</v>
      </c>
      <c r="BU103" s="269" cm="1">
        <f t="array" ref="BU103">IFERROR($L$93+POWER(INDEX($B$47:$AM$66, MATCH(UPPER(BV75), $A$47:$A$66, 0), BT$69), $J$93)/$K$93, "BLANK")</f>
        <v>1.7174383789311842</v>
      </c>
      <c r="BV103" s="359" t="str" cm="1">
        <f t="array" ref="BV103">_xlfn.IFS(INDEX($B$24:$AM$43, MATCH(INDEX($A$3:$AM$22, MATCH(BS103, $P$3:$P$22, 0), 1), $A$24:$A$43), BT$69)="H", UPPER(INDEX($A$3:$AM$22, MATCH(BS103, $P$3:$P$22, 0), 1)), INDEX($B$24:$AM$43, MATCH(INDEX($A$3:$AM$22, MATCH(BS103, $P$3:$P$22, 0), 1), $A$24:$A$43), BT$69)="A", LOWER(INDEX($A$3:$AM$22, MATCH(BS103, $P$3:$P$22, 0), 1)), INDEX($B$24:$AM$43, MATCH(INDEX($A$3:$AM$22, MATCH(BS103, $P$3:$P$22, 0), 1), $A$24:$A$43), BT$69)="BLANK", "BLANK,")</f>
        <v>AVL</v>
      </c>
      <c r="BW103" s="361"/>
      <c r="BX103" s="257" t="str" cm="1">
        <f t="array" ref="BX103">_xlfn.IFS(INDEX($B$24:$AM$43,MATCH($A29,$A$24:$A$43,0),BY$69)="A",LOWER($A29),INDEX($B$24:$AM$43,MATCH($A29,$A$24:$A$43,0),BY$69)="H",UPPER($A29),INDEX($B$24:$AM$43,MATCH($A29,$A$24:$A$43,0),BY$69)="BLANK","BLANK")</f>
        <v>CRY</v>
      </c>
      <c r="BY103" s="268" cm="1">
        <f t="array" ref="BY103">IFERROR($L$93+POWER(INDEX($B$47:$AM$66, MATCH(UPPER(BX75), $A$47:$A$66,0 ), BY$69), $J$93)/$K$93, "BLANK")</f>
        <v>0.79967053388835718</v>
      </c>
      <c r="BZ103" s="269" cm="1">
        <f t="array" ref="BZ103">IFERROR($L$93+POWER(INDEX($B$47:$AM$66, MATCH(UPPER(CA75), $A$47:$A$66, 0), BY$69), $J$93)/$K$93, "BLANK")</f>
        <v>1.4040617534111952</v>
      </c>
      <c r="CA103" s="359" t="str" cm="1">
        <f t="array" ref="CA103">_xlfn.IFS(INDEX($B$24:$AM$43, MATCH(INDEX($A$3:$AM$22, MATCH(BX103, $Q$3:$Q$22, 0), 1), $A$24:$A$43), BY$69)="H", UPPER(INDEX($A$3:$AM$22, MATCH(BX103, $Q$3:$Q$22, 0), 1)), INDEX($B$24:$AM$43, MATCH(INDEX($A$3:$AM$22, MATCH(BX103, $Q$3:$Q$22, 0), 1), $A$24:$A$43), BY$69)="A", LOWER(INDEX($A$3:$AM$22, MATCH(BX103, $Q$3:$Q$22, 0), 1)), INDEX($B$24:$AM$43, MATCH(INDEX($A$3:$AM$22, MATCH(BX103, $Q$3:$Q$22, 0), 1), $A$24:$A$43), BY$69)="BLANK", "BLANK,")</f>
        <v>lei</v>
      </c>
      <c r="CB103" s="361"/>
      <c r="CC103" s="257" t="str" cm="1">
        <f t="array" ref="CC103">_xlfn.IFS(INDEX($B$24:$AM$43,MATCH($A29,$A$24:$A$43,0),CD$69)="A",LOWER($A29),INDEX($B$24:$AM$43,MATCH($A29,$A$24:$A$43,0),CD$69)="H",UPPER($A29),INDEX($B$24:$AM$43,MATCH($A29,$A$24:$A$43,0),CD$69)="BLANK","BLANK")</f>
        <v>CRY</v>
      </c>
      <c r="CD103" s="268" cm="1">
        <f t="array" ref="CD103">IFERROR($L$93+POWER(INDEX($B$47:$AM$66, MATCH(UPPER(CC75), $A$47:$A$66,0 ), CD$69), $J$93)/$K$93, "BLANK")</f>
        <v>1.3338505654392336</v>
      </c>
      <c r="CE103" s="269" cm="1">
        <f t="array" ref="CE103">IFERROR($L$93+POWER(INDEX($B$47:$AM$66, MATCH(UPPER(CF75), $A$47:$A$66, 0), CD$69), $J$93)/$K$93, "BLANK")</f>
        <v>0.56067637600411246</v>
      </c>
      <c r="CF103" s="359" t="str" cm="1">
        <f t="array" ref="CF103">_xlfn.IFS(INDEX($B$24:$AM$43, MATCH(INDEX($A$3:$AM$22, MATCH(CC103, $R$3:$R$22, 0), 1), $A$24:$A$43), CD$69)="H", UPPER(INDEX($A$3:$AM$22, MATCH(CC103, $R$3:$R$22, 0), 1)), INDEX($B$24:$AM$43, MATCH(INDEX($A$3:$AM$22, MATCH(CC103, $R$3:$R$22, 0), 1), $A$24:$A$43), CD$69)="A", LOWER(INDEX($A$3:$AM$22, MATCH(CC103, $R$3:$R$22, 0), 1)), INDEX($B$24:$AM$43, MATCH(INDEX($A$3:$AM$22, MATCH(CC103, $R$3:$R$22, 0), 1), $A$24:$A$43), CD$69)="BLANK", "BLANK,")</f>
        <v>shu</v>
      </c>
      <c r="CG103" s="361"/>
      <c r="CH103" s="257" t="str" cm="1">
        <f t="array" ref="CH103">_xlfn.IFS(INDEX($B$24:$AM$43,MATCH($A29,$A$24:$A$43,0),CI$69)="A",LOWER($A29),INDEX($B$24:$AM$43,MATCH($A29,$A$24:$A$43,0),CI$69)="H",UPPER($A29),INDEX($B$24:$AM$43,MATCH($A29,$A$24:$A$43,0),CI$69)="BLANK","BLANK")</f>
        <v>cry</v>
      </c>
      <c r="CI103" s="268" cm="1">
        <f t="array" ref="CI103">IFERROR($L$93+POWER(INDEX($B$47:$AM$66, MATCH(UPPER(CH75), $A$47:$A$66,0 ), CI$69), $J$93)/$K$93, "BLANK")</f>
        <v>0.95557806727591443</v>
      </c>
      <c r="CJ103" s="269" cm="1">
        <f t="array" ref="CJ103">IFERROR($L$93+POWER(INDEX($B$47:$AM$66, MATCH(UPPER(CK75), $A$47:$A$66, 0), CI$69), $J$93)/$K$93, "BLANK")</f>
        <v>2.3260009793432395</v>
      </c>
      <c r="CK103" s="359" t="str" cm="1">
        <f t="array" ref="CK103">_xlfn.IFS(INDEX($B$24:$AM$43, MATCH(INDEX($A$3:$AM$22, MATCH(CH103, $S$3:$S$22, 0), 1), $A$24:$A$43), CI$69)="H", UPPER(INDEX($A$3:$AM$22, MATCH(CH103, $S$3:$S$22, 0), 1)), INDEX($B$24:$AM$43, MATCH(INDEX($A$3:$AM$22, MATCH(CH103, $S$3:$S$22, 0), 1), $A$24:$A$43), CI$69)="A", LOWER(INDEX($A$3:$AM$22, MATCH(CH103, $S$3:$S$22, 0), 1)), INDEX($B$24:$AM$43, MATCH(INDEX($A$3:$AM$22, MATCH(CH103, $S$3:$S$22, 0), 1), $A$24:$A$43), CI$69)="BLANK", "BLANK,")</f>
        <v>ARS</v>
      </c>
      <c r="CL103" s="361"/>
      <c r="CM103" s="257" t="str" cm="1">
        <f t="array" ref="CM103">_xlfn.IFS(INDEX($B$24:$AM$43,MATCH($A29,$A$24:$A$43,0),CN$69)="A",LOWER($A29),INDEX($B$24:$AM$43,MATCH($A29,$A$24:$A$43,0),CN$69)="H",UPPER($A29),INDEX($B$24:$AM$43,MATCH($A29,$A$24:$A$43,0),CN$69)="BLANK","BLANK")</f>
        <v>cry</v>
      </c>
      <c r="CN103" s="268" cm="1">
        <f t="array" ref="CN103">IFERROR($L$93+POWER(INDEX($B$47:$AM$66, MATCH(UPPER(CM75), $A$47:$A$66,0 ), CN$69), $J$93)/$K$93, "BLANK")</f>
        <v>0.27795194708371174</v>
      </c>
      <c r="CO103" s="269" cm="1">
        <f t="array" ref="CO103">IFERROR($L$93+POWER(INDEX($B$47:$AM$66, MATCH(UPPER(CP75), $A$47:$A$66, 0), CN$69), $J$93)/$K$93, "BLANK")</f>
        <v>3.6479200736830473</v>
      </c>
      <c r="CP103" s="359" t="str" cm="1">
        <f t="array" ref="CP103">_xlfn.IFS(INDEX($B$24:$AM$43, MATCH(INDEX($A$3:$AM$22, MATCH(CM103, $T$3:$T$22, 0), 1), $A$24:$A$43), CN$69)="H", UPPER(INDEX($A$3:$AM$22, MATCH(CM103, $T$3:$T$22, 0), 1)), INDEX($B$24:$AM$43, MATCH(INDEX($A$3:$AM$22, MATCH(CM103, $T$3:$T$22, 0), 1), $A$24:$A$43), CN$69)="A", LOWER(INDEX($A$3:$AM$22, MATCH(CM103, $T$3:$T$22, 0), 1)), INDEX($B$24:$AM$43, MATCH(INDEX($A$3:$AM$22, MATCH(CM103, $T$3:$T$22, 0), 1), $A$24:$A$43), CN$69)="BLANK", "BLANK,")</f>
        <v>MCI</v>
      </c>
      <c r="CQ103" s="361"/>
      <c r="CR103" s="257" t="str" cm="1">
        <f t="array" ref="CR103">_xlfn.IFS(INDEX($B$24:$AM$43,MATCH($A29,$A$24:$A$43,0),CS$69)="A",LOWER($A29),INDEX($B$24:$AM$43,MATCH($A29,$A$24:$A$43,0),CS$69)="H",UPPER($A29),INDEX($B$24:$AM$43,MATCH($A29,$A$24:$A$43,0),CS$69)="BLANK","BLANK")</f>
        <v>CRY</v>
      </c>
      <c r="CS103" s="268" cm="1">
        <f t="array" ref="CS103">IFERROR($L$93+POWER(INDEX($B$47:$AM$66, MATCH(UPPER(CR75), $A$47:$A$66,0 ), CS$69), $J$93)/$K$93, "BLANK")</f>
        <v>1.0284393029521659</v>
      </c>
      <c r="CT103" s="269" cm="1">
        <f t="array" ref="CT103">IFERROR($L$93+POWER(INDEX($B$47:$AM$66, MATCH(UPPER(CU75), $A$47:$A$66, 0), CS$69), $J$93)/$K$93, "BLANK")</f>
        <v>1.0898176379431388</v>
      </c>
      <c r="CU103" s="359" t="str" cm="1">
        <f t="array" ref="CU103">_xlfn.IFS(INDEX($B$24:$AM$43, MATCH(INDEX($A$3:$AM$22, MATCH(CR103, $U$3:$U$22, 0), 1), $A$24:$A$43), CS$69)="H", UPPER(INDEX($A$3:$AM$22, MATCH(CR103, $U$3:$U$22, 0), 1)), INDEX($B$24:$AM$43, MATCH(INDEX($A$3:$AM$22, MATCH(CR103, $U$3:$U$22, 0), 1), $A$24:$A$43), CS$69)="A", LOWER(INDEX($A$3:$AM$22, MATCH(CR103, $U$3:$U$22, 0), 1)), INDEX($B$24:$AM$43, MATCH(INDEX($A$3:$AM$22, MATCH(CR103, $U$3:$U$22, 0), 1), $A$24:$A$43), CS$69)="BLANK", "BLANK,")</f>
        <v>whu</v>
      </c>
      <c r="CV103" s="361"/>
      <c r="CW103" s="257" t="str" cm="1">
        <f t="array" ref="CW103">_xlfn.IFS(INDEX($B$24:$AM$43,MATCH($A29,$A$24:$A$43,0),CX$69)="A",LOWER($A29),INDEX($B$24:$AM$43,MATCH($A29,$A$24:$A$43,0),CX$69)="H",UPPER($A29),INDEX($B$24:$AM$43,MATCH($A29,$A$24:$A$43,0),CX$69)="BLANK","BLANK")</f>
        <v>CRY</v>
      </c>
      <c r="CX103" s="268" cm="1">
        <f t="array" ref="CX103">IFERROR($L$93+POWER(INDEX($B$47:$AM$66, MATCH(UPPER(CW75), $A$47:$A$66,0 ), CX$69), $J$93)/$K$93, "BLANK")</f>
        <v>0.48050972174290574</v>
      </c>
      <c r="CY103" s="269" cm="1">
        <f t="array" ref="CY103">IFERROR($L$93+POWER(INDEX($B$47:$AM$66, MATCH(UPPER(CZ75), $A$47:$A$66, 0), CX$69), $J$93)/$K$93, "BLANK")</f>
        <v>0.84726987256122666</v>
      </c>
      <c r="CZ103" s="359" t="str" cm="1">
        <f t="array" ref="CZ103">_xlfn.IFS(INDEX($B$24:$AM$43, MATCH(INDEX($A$3:$AM$22, MATCH(CW103, $V$3:$V$22, 0), 1), $A$24:$A$43), CX$69)="H", UPPER(INDEX($A$3:$AM$22, MATCH(CW103, $V$3:$V$22, 0), 1)), INDEX($B$24:$AM$43, MATCH(INDEX($A$3:$AM$22, MATCH(CW103, $V$3:$V$22, 0), 1), $A$24:$A$43), CX$69)="A", LOWER(INDEX($A$3:$AM$22, MATCH(CW103, $V$3:$V$22, 0), 1)), INDEX($B$24:$AM$43, MATCH(INDEX($A$3:$AM$22, MATCH(CW103, $V$3:$V$22, 0), 1), $A$24:$A$43), CX$69)="BLANK", "BLANK,")</f>
        <v>wol</v>
      </c>
      <c r="DA103" s="361"/>
      <c r="DB103" s="257" t="str" cm="1">
        <f t="array" ref="DB103">_xlfn.IFS(INDEX($B$24:$AM$43,MATCH($A29,$A$24:$A$43,0),DC$69)="A",LOWER($A29),INDEX($B$24:$AM$43,MATCH($A29,$A$24:$A$43,0),DC$69)="H",UPPER($A29),INDEX($B$24:$AM$43,MATCH($A29,$A$24:$A$43,0),DC$69)="BLANK","BLANK")</f>
        <v>cry</v>
      </c>
      <c r="DC103" s="268" cm="1">
        <f t="array" ref="DC103">IFERROR($L$93+POWER(INDEX($B$47:$AM$66, MATCH(UPPER(DB75), $A$47:$A$66,0 ), DC$69), $J$93)/$K$93, "BLANK")</f>
        <v>1.0180192172916172</v>
      </c>
      <c r="DD103" s="269" cm="1">
        <f t="array" ref="DD103">IFERROR($L$93+POWER(INDEX($B$47:$AM$66, MATCH(UPPER(DE75), $A$47:$A$66, 0), DC$69), $J$93)/$K$93, "BLANK")</f>
        <v>1.6772853461397106</v>
      </c>
      <c r="DE103" s="359" t="str" cm="1">
        <f t="array" ref="DE103">_xlfn.IFS(INDEX($B$24:$AM$43, MATCH(INDEX($A$3:$AM$22, MATCH(DB103, $W$3:$W$22, 0), 1), $A$24:$A$43), DC$69)="H", UPPER(INDEX($A$3:$AM$22, MATCH(DB103, $W$3:$W$22, 0), 1)), INDEX($B$24:$AM$43, MATCH(INDEX($A$3:$AM$22, MATCH(DB103, $W$3:$W$22, 0), 1), $A$24:$A$43), DC$69)="A", LOWER(INDEX($A$3:$AM$22, MATCH(DB103, $W$3:$W$22, 0), 1)), INDEX($B$24:$AM$43, MATCH(INDEX($A$3:$AM$22, MATCH(DB103, $W$3:$W$22, 0), 1), $A$24:$A$43), DC$69)="BLANK", "BLANK,")</f>
        <v>NEW</v>
      </c>
      <c r="DF103" s="361"/>
      <c r="DG103" s="257" t="str" cm="1">
        <f t="array" ref="DG103">_xlfn.IFS(INDEX($B$24:$AM$43,MATCH($A29,$A$24:$A$43,0),DH$69)="A",LOWER($A29),INDEX($B$24:$AM$43,MATCH($A29,$A$24:$A$43,0),DH$69)="H",UPPER($A29),INDEX($B$24:$AM$43,MATCH($A29,$A$24:$A$43,0),DH$69)="BLANK","BLANK")</f>
        <v>cry</v>
      </c>
      <c r="DH103" s="268" cm="1">
        <f t="array" ref="DH103">IFERROR($L$93+POWER(INDEX($B$47:$AM$66, MATCH(UPPER(DG75), $A$47:$A$66,0 ), DH$69), $J$93)/$K$93, "BLANK")</f>
        <v>1.1070771873675176</v>
      </c>
      <c r="DI103" s="269" cm="1">
        <f t="array" ref="DI103">IFERROR($L$93+POWER(INDEX($B$47:$AM$66, MATCH(UPPER(DJ75), $A$47:$A$66, 0), DH$69), $J$93)/$K$93, "BLANK")</f>
        <v>0.84625220742917717</v>
      </c>
      <c r="DJ103" s="359" t="str" cm="1">
        <f t="array" ref="DJ103">_xlfn.IFS(INDEX($B$24:$AM$43, MATCH(INDEX($A$3:$AM$22, MATCH(DG103, $X$3:$X$22, 0), 1), $A$24:$A$43), DH$69)="H", UPPER(INDEX($A$3:$AM$22, MATCH(DG103, $X$3:$X$22, 0), 1)), INDEX($B$24:$AM$43, MATCH(INDEX($A$3:$AM$22, MATCH(DG103, $X$3:$X$22, 0), 1), $A$24:$A$43), DH$69)="A", LOWER(INDEX($A$3:$AM$22, MATCH(DG103, $X$3:$X$22, 0), 1)), INDEX($B$24:$AM$43, MATCH(INDEX($A$3:$AM$22, MATCH(DG103, $X$3:$X$22, 0), 1), $A$24:$A$43), DH$69)="BLANK", "BLANK,")</f>
        <v>LEE</v>
      </c>
      <c r="DK103" s="361"/>
      <c r="DL103" s="257" t="str" cm="1">
        <f t="array" ref="DL103">_xlfn.IFS(INDEX($B$24:$AM$43,MATCH($A29,$A$24:$A$43,0),DM$69)="A",LOWER($A29),INDEX($B$24:$AM$43,MATCH($A29,$A$24:$A$43,0),DM$69)="H",UPPER($A29),INDEX($B$24:$AM$43,MATCH($A29,$A$24:$A$43,0),DM$69)="BLANK","BLANK")</f>
        <v>CRY</v>
      </c>
      <c r="DM103" s="268" cm="1">
        <f t="array" ref="DM103">IFERROR($L$93+POWER(INDEX($B$47:$AM$66, MATCH(UPPER(DL75), $A$47:$A$66,0 ), DM$69), $J$93)/$K$93, "BLANK")</f>
        <v>0.95002836614327446</v>
      </c>
      <c r="DN103" s="269" cm="1">
        <f t="array" ref="DN103">IFERROR($L$93+POWER(INDEX($B$47:$AM$66, MATCH(UPPER(DO75), $A$47:$A$66, 0), DM$69), $J$93)/$K$93, "BLANK")</f>
        <v>0.61085797044656498</v>
      </c>
      <c r="DO103" s="359" t="str" cm="1">
        <f t="array" ref="DO103">_xlfn.IFS(INDEX($B$24:$AM$43, MATCH(INDEX($A$3:$AM$22, MATCH(DL103, $Y$3:$Y$22, 0), 1), $A$24:$A$43), DM$69)="H", UPPER(INDEX($A$3:$AM$22, MATCH(DL103, $Y$3:$Y$22, 0), 1)), INDEX($B$24:$AM$43, MATCH(INDEX($A$3:$AM$22, MATCH(DL103, $Y$3:$Y$22, 0), 1), $A$24:$A$43), DM$69)="A", LOWER(INDEX($A$3:$AM$22, MATCH(DL103, $Y$3:$Y$22, 0), 1)), INDEX($B$24:$AM$43, MATCH(INDEX($A$3:$AM$22, MATCH(DL103, $Y$3:$Y$22, 0), 1), $A$24:$A$43), DM$69)="BLANK", "BLANK,")</f>
        <v>bur</v>
      </c>
      <c r="DP103" s="361"/>
      <c r="DQ103" s="257" t="str" cm="1">
        <f t="array" ref="DQ103">_xlfn.IFS(INDEX($B$24:$AM$43,MATCH($A29,$A$24:$A$43,0),DR$69)="A",LOWER($A29),INDEX($B$24:$AM$43,MATCH($A29,$A$24:$A$43,0),DR$69)="H",UPPER($A29),INDEX($B$24:$AM$43,MATCH($A29,$A$24:$A$43,0),DR$69)="BLANK","BLANK")</f>
        <v>cry</v>
      </c>
      <c r="DR103" s="268" cm="1">
        <f t="array" ref="DR103">IFERROR($L$93+POWER(INDEX($B$47:$AM$66, MATCH(UPPER(DQ75), $A$47:$A$66,0 ), DR$69), $J$93)/$K$93, "BLANK")</f>
        <v>0.71540090308722981</v>
      </c>
      <c r="DS103" s="269" cm="1">
        <f t="array" ref="DS103">IFERROR($L$93+POWER(INDEX($B$47:$AM$66, MATCH(UPPER(DT75), $A$47:$A$66, 0), DR$69), $J$93)/$K$93, "BLANK")</f>
        <v>1.545942236390502</v>
      </c>
      <c r="DT103" s="359" t="str" cm="1">
        <f t="array" ref="DT103">_xlfn.IFS(INDEX($B$24:$AM$43, MATCH(INDEX($A$3:$AM$22, MATCH(DQ103, $Z$3:$Z$22, 0), 1), $A$24:$A$43), DR$69)="H", UPPER(INDEX($A$3:$AM$22, MATCH(DQ103, $Z$3:$Z$22, 0), 1)), INDEX($B$24:$AM$43, MATCH(INDEX($A$3:$AM$22, MATCH(DQ103, $Z$3:$Z$22, 0), 1), $A$24:$A$43), DR$69)="A", LOWER(INDEX($A$3:$AM$22, MATCH(DQ103, $Z$3:$Z$22, 0), 1)), INDEX($B$24:$AM$43, MATCH(INDEX($A$3:$AM$22, MATCH(DQ103, $Z$3:$Z$22, 0), 1), $A$24:$A$43), DR$69)="BLANK", "BLANK,")</f>
        <v>BHA</v>
      </c>
      <c r="DU103" s="361"/>
      <c r="DV103" s="257" t="str" cm="1">
        <f t="array" ref="DV103">_xlfn.IFS(INDEX($B$24:$AM$43,MATCH($A29,$A$24:$A$43,0),DW$69)="A",LOWER($A29),INDEX($B$24:$AM$43,MATCH($A29,$A$24:$A$43,0),DW$69)="H",UPPER($A29),INDEX($B$24:$AM$43,MATCH($A29,$A$24:$A$43,0),DW$69)="BLANK","BLANK")</f>
        <v>CRY</v>
      </c>
      <c r="DW103" s="268" cm="1">
        <f t="array" ref="DW103">IFERROR($L$93+POWER(INDEX($B$47:$AM$66, MATCH(UPPER(DV75), $A$47:$A$66,0 ), DW$69), $J$93)/$K$93, "BLANK")</f>
        <v>1.7170082802218991</v>
      </c>
      <c r="DX103" s="269" cm="1">
        <f t="array" ref="DX103">IFERROR($L$93+POWER(INDEX($B$47:$AM$66, MATCH(UPPER(DY75), $A$47:$A$66, 0), DW$69), $J$93)/$K$93, "BLANK")</f>
        <v>0.53614294904991133</v>
      </c>
      <c r="DY103" s="359" t="str" cm="1">
        <f t="array" ref="DY103">_xlfn.IFS(INDEX($B$24:$AM$43, MATCH(INDEX($A$3:$AM$22, MATCH(DV103, $AA$3:$AA$22, 0), 1), $A$24:$A$43), DW$69)="H", UPPER(INDEX($A$3:$AM$22, MATCH(DV103, $AA$3:$AA$22, 0), 1)), INDEX($B$24:$AM$43, MATCH(INDEX($A$3:$AM$22, MATCH(DV103, $AA$3:$AA$22, 0), 1), $A$24:$A$43), DW$69)="A", LOWER(INDEX($A$3:$AM$22, MATCH(DV103, $AA$3:$AA$22, 0), 1)), INDEX($B$24:$AM$43, MATCH(INDEX($A$3:$AM$22, MATCH(DV103, $AA$3:$AA$22, 0), 1), $A$24:$A$43), DW$69)="BLANK", "BLANK,")</f>
        <v>ful</v>
      </c>
      <c r="DZ103" s="361"/>
      <c r="EA103" s="257" t="str" cm="1">
        <f t="array" ref="EA103">_xlfn.IFS(INDEX($B$24:$AM$43,MATCH($A29,$A$24:$A$43,0),EB$69)="A",LOWER($A29),INDEX($B$24:$AM$43,MATCH($A29,$A$24:$A$43,0),EB$69)="H",UPPER($A29),INDEX($B$24:$AM$43,MATCH($A29,$A$24:$A$43,0),EB$69)="BLANK","BLANK")</f>
        <v>cry</v>
      </c>
      <c r="EB103" s="268" cm="1">
        <f t="array" ref="EB103">IFERROR($L$93+POWER(INDEX($B$47:$AM$66, MATCH(UPPER(EA75), $A$47:$A$66,0 ), EB$69), $J$93)/$K$93, "BLANK")</f>
        <v>0.74028195821695864</v>
      </c>
      <c r="EC103" s="269" cm="1">
        <f t="array" ref="EC103">IFERROR($L$93+POWER(INDEX($B$47:$AM$66, MATCH(UPPER(ED75), $A$47:$A$66, 0), EB$69), $J$93)/$K$93, "BLANK")</f>
        <v>1.7765641628109214</v>
      </c>
      <c r="ED103" s="359" t="str" cm="1">
        <f t="array" ref="ED103">_xlfn.IFS(INDEX($B$24:$AM$43, MATCH(INDEX($A$3:$AM$22, MATCH(EA103, $AB$3:$AB$22, 0), 1), $A$24:$A$43), EB$69)="H", UPPER(INDEX($A$3:$AM$22, MATCH(EA103, $AB$3:$AB$22, 0), 1)), INDEX($B$24:$AM$43, MATCH(INDEX($A$3:$AM$22, MATCH(EA103, $AB$3:$AB$22, 0), 1), $A$24:$A$43), EB$69)="A", LOWER(INDEX($A$3:$AM$22, MATCH(EA103, $AB$3:$AB$22, 0), 1)), INDEX($B$24:$AM$43, MATCH(INDEX($A$3:$AM$22, MATCH(EA103, $AB$3:$AB$22, 0), 1), $A$24:$A$43), EB$69)="BLANK", "BLANK,")</f>
        <v>TOT</v>
      </c>
      <c r="EE103" s="361"/>
      <c r="EF103" s="257" t="str" cm="1">
        <f t="array" ref="EF103">_xlfn.IFS(INDEX($B$24:$AM$43,MATCH($A29,$A$24:$A$43,0),EG$69)="A",LOWER($A29),INDEX($B$24:$AM$43,MATCH($A29,$A$24:$A$43,0),EG$69)="H",UPPER($A29),INDEX($B$24:$AM$43,MATCH($A29,$A$24:$A$43,0),EG$69)="BLANK","BLANK")</f>
        <v>CRY</v>
      </c>
      <c r="EG103" s="268" cm="1">
        <f t="array" ref="EG103">IFERROR($L$93+POWER(INDEX($B$47:$AM$66, MATCH(UPPER(EF75), $A$47:$A$66,0 ), EG$69), $J$93)/$K$93, "BLANK")</f>
        <v>1.7170082802218991</v>
      </c>
      <c r="EH103" s="269" cm="1">
        <f t="array" ref="EH103">IFERROR($L$93+POWER(INDEX($B$47:$AM$66, MATCH(UPPER(EI75), $A$47:$A$66, 0), EG$69), $J$93)/$K$93, "BLANK")</f>
        <v>0.53614294904991133</v>
      </c>
      <c r="EI103" s="359" t="str" cm="1">
        <f t="array" ref="EI103">_xlfn.IFS(INDEX($B$24:$AM$43, MATCH(INDEX($A$3:$AM$22, MATCH(EF103, $AC$3:$AC$22, 0), 1), $A$24:$A$43), EG$69)="H", UPPER(INDEX($A$3:$AM$22, MATCH(EF103, $AC$3:$AC$22, 0), 1)), INDEX($B$24:$AM$43, MATCH(INDEX($A$3:$AM$22, MATCH(EF103, $AC$3:$AC$22, 0), 1), $A$24:$A$43), EG$69)="A", LOWER(INDEX($A$3:$AM$22, MATCH(EF103, $AC$3:$AC$22, 0), 1)), INDEX($B$24:$AM$43, MATCH(INDEX($A$3:$AM$22, MATCH(EF103, $AC$3:$AC$22, 0), 1), $A$24:$A$43), EG$69)="BLANK", "BLANK,")</f>
        <v>wba</v>
      </c>
      <c r="EJ103" s="361"/>
      <c r="EK103" s="257" t="str" cm="1">
        <f t="array" ref="EK103">_xlfn.IFS(INDEX($B$24:$AM$43,MATCH($A29,$A$24:$A$43,0),EL$69)="A",LOWER($A29),INDEX($B$24:$AM$43,MATCH($A29,$A$24:$A$43,0),EL$69)="H",UPPER($A29),INDEX($B$24:$AM$43,MATCH($A29,$A$24:$A$43,0),EL$69)="BLANK","BLANK")</f>
        <v>CRY</v>
      </c>
      <c r="EL103" s="268" cm="1">
        <f t="array" ref="EL103">IFERROR($L$93+POWER(INDEX($B$47:$AM$66, MATCH(UPPER(EK75), $A$47:$A$66,0 ), EL$69), $J$93)/$K$93, "BLANK")</f>
        <v>0.36647994273317741</v>
      </c>
      <c r="EM103" s="269" cm="1">
        <f t="array" ref="EM103">IFERROR($L$93+POWER(INDEX($B$47:$AM$66, MATCH(UPPER(EN75), $A$47:$A$66, 0), EL$69), $J$93)/$K$93, "BLANK")</f>
        <v>1.3245597425378577</v>
      </c>
      <c r="EN103" s="359" t="str" cm="1">
        <f t="array" ref="EN103">_xlfn.IFS(INDEX($B$24:$AM$43, MATCH(INDEX($A$3:$AM$22, MATCH(EK103, $AD$3:$AD$22, 0), 1), $A$24:$A$43), EL$69)="H", UPPER(INDEX($A$3:$AM$22, MATCH(EK103, $AD$3:$AD$22, 0), 1)), INDEX($B$24:$AM$43, MATCH(INDEX($A$3:$AM$22, MATCH(EK103, $AD$3:$AD$22, 0), 1), $A$24:$A$43), EL$69)="A", LOWER(INDEX($A$3:$AM$22, MATCH(EK103, $AD$3:$AD$22, 0), 1)), INDEX($B$24:$AM$43, MATCH(INDEX($A$3:$AM$22, MATCH(EK103, $AD$3:$AD$22, 0), 1), $A$24:$A$43), EL$69)="BLANK", "BLANK,")</f>
        <v>mun</v>
      </c>
      <c r="EO103" s="361"/>
      <c r="EP103" s="257" t="str" cm="1">
        <f t="array" ref="EP103">_xlfn.IFS(INDEX($B$24:$AM$43,MATCH($A29,$A$24:$A$43,0),EQ$69)="A",LOWER($A29),INDEX($B$24:$AM$43,MATCH($A29,$A$24:$A$43,0),EQ$69)="H",UPPER($A29),INDEX($B$24:$AM$43,MATCH($A29,$A$24:$A$43,0),EQ$69)="BLANK","BLANK")</f>
        <v>cry</v>
      </c>
      <c r="EQ103" s="268" cm="1">
        <f t="array" ref="EQ103">IFERROR($L$93+POWER(INDEX($B$47:$AM$66, MATCH(UPPER(EP75), $A$47:$A$66,0 ), EQ$69), $J$93)/$K$93, "BLANK")</f>
        <v>0.68208908044127592</v>
      </c>
      <c r="ER103" s="269" cm="1">
        <f t="array" ref="ER103">IFERROR($L$93+POWER(INDEX($B$47:$AM$66, MATCH(UPPER(ES75), $A$47:$A$66, 0), EQ$69), $J$93)/$K$93, "BLANK")</f>
        <v>2.4384170867686472</v>
      </c>
      <c r="ES103" s="359" t="str" cm="1">
        <f t="array" ref="ES103">_xlfn.IFS(INDEX($B$24:$AM$43, MATCH(INDEX($A$3:$AM$22, MATCH(EP103, $AE$3:$AE$22, 0), 1), $A$24:$A$43), EQ$69)="H", UPPER(INDEX($A$3:$AM$22, MATCH(EP103, $AE$3:$AE$22, 0), 1)), INDEX($B$24:$AM$43, MATCH(INDEX($A$3:$AM$22, MATCH(EP103, $AE$3:$AE$22, 0), 1), $A$24:$A$43), EQ$69)="A", LOWER(INDEX($A$3:$AM$22, MATCH(EP103, $AE$3:$AE$22, 0), 1)), INDEX($B$24:$AM$43, MATCH(INDEX($A$3:$AM$22, MATCH(EP103, $AE$3:$AE$22, 0), 1), $A$24:$A$43), EQ$69)="BLANK", "BLANK,")</f>
        <v>EVE</v>
      </c>
      <c r="ET103" s="361"/>
      <c r="EU103" s="257" t="str" cm="1">
        <f t="array" ref="EU103">_xlfn.IFS(INDEX($B$24:$AM$43,MATCH($A29,$A$24:$A$43,0),EV$69)="A",LOWER($A29),INDEX($B$24:$AM$43,MATCH($A29,$A$24:$A$43,0),EV$69)="H",UPPER($A29),INDEX($B$24:$AM$43,MATCH($A29,$A$24:$A$43,0),EV$69)="BLANK","BLANK")</f>
        <v>CRY</v>
      </c>
      <c r="EV103" s="268" cm="1">
        <f t="array" ref="EV103">IFERROR($L$93+POWER(INDEX($B$47:$AM$66, MATCH(UPPER(EU75), $A$47:$A$66,0 ), EV$69), $J$93)/$K$93, "BLANK")</f>
        <v>1.0812111360184025</v>
      </c>
      <c r="EW103" s="269" cm="1">
        <f t="array" ref="EW103">IFERROR($L$93+POWER(INDEX($B$47:$AM$66, MATCH(UPPER(EX75), $A$47:$A$66, 0), EV$69), $J$93)/$K$93, "BLANK")</f>
        <v>1.4729505252276649</v>
      </c>
      <c r="EX103" s="359" t="str" cm="1">
        <f t="array" ref="EX103">_xlfn.IFS(INDEX($B$24:$AM$43, MATCH(INDEX($A$3:$AM$22, MATCH(EU103, $AF$3:$AF$22, 0), 1), $A$24:$A$43), EV$69)="H", UPPER(INDEX($A$3:$AM$22, MATCH(EU103, $AF$3:$AF$22, 0), 1)), INDEX($B$24:$AM$43, MATCH(INDEX($A$3:$AM$22, MATCH(EU103, $AF$3:$AF$22, 0), 1), $A$24:$A$43), EV$69)="A", LOWER(INDEX($A$3:$AM$22, MATCH(EU103, $AF$3:$AF$22, 0), 1)), INDEX($B$24:$AM$43, MATCH(INDEX($A$3:$AM$22, MATCH(EU103, $AF$3:$AF$22, 0), 1), $A$24:$A$43), EV$69)="BLANK", "BLANK,")</f>
        <v>che</v>
      </c>
      <c r="EY103" s="361"/>
      <c r="EZ103" s="257" t="str" cm="1">
        <f t="array" ref="EZ103">_xlfn.IFS(INDEX($B$24:$AM$43,MATCH($A29,$A$24:$A$43,0),FA$69)="A",LOWER($A29),INDEX($B$24:$AM$43,MATCH($A29,$A$24:$A$43,0),FA$69)="H",UPPER($A29),INDEX($B$24:$AM$43,MATCH($A29,$A$24:$A$43,0),FA$69)="BLANK","BLANK")</f>
        <v>cry</v>
      </c>
      <c r="FA103" s="268" cm="1">
        <f t="array" ref="FA103">IFERROR($L$93+POWER(INDEX($B$47:$AM$66, MATCH(UPPER(EZ75), $A$47:$A$66,0 ), FA$69), $J$93)/$K$93, "BLANK")</f>
        <v>0.71540090308722981</v>
      </c>
      <c r="FB103" s="269" cm="1">
        <f t="array" ref="FB103">IFERROR($L$93+POWER(INDEX($B$47:$AM$66, MATCH(UPPER(FC75), $A$47:$A$66, 0), FA$69), $J$93)/$K$93, "BLANK")</f>
        <v>1.976996816196303</v>
      </c>
      <c r="FC103" s="359" t="str" cm="1">
        <f t="array" ref="FC103">_xlfn.IFS(INDEX($B$24:$AM$43, MATCH(INDEX($A$3:$AM$22, MATCH(EZ103, $AG$3:$AG$22, 0), 1), $A$24:$A$43), FA$69)="H", UPPER(INDEX($A$3:$AM$22, MATCH(EZ103, $AG$3:$AG$22, 0), 1)), INDEX($B$24:$AM$43, MATCH(INDEX($A$3:$AM$22, MATCH(EZ103, $AG$3:$AG$22, 0), 1), $A$24:$A$43), FA$69)="A", LOWER(INDEX($A$3:$AM$22, MATCH(EZ103, $AG$3:$AG$22, 0), 1)), INDEX($B$24:$AM$43, MATCH(INDEX($A$3:$AM$22, MATCH(EZ103, $AG$3:$AG$22, 0), 1), $A$24:$A$43), FA$69)="BLANK", "BLANK,")</f>
        <v>SOU</v>
      </c>
      <c r="FD103" s="361"/>
      <c r="FE103" s="257" t="str" cm="1">
        <f t="array" ref="FE103">_xlfn.IFS(INDEX($B$24:$AM$43,MATCH($A29,$A$24:$A$43,0),FF$69)="A",LOWER($A29),INDEX($B$24:$AM$43,MATCH($A29,$A$24:$A$43,0),FF$69)="H",UPPER($A29),INDEX($B$24:$AM$43,MATCH($A29,$A$24:$A$43,0),FF$69)="BLANK","BLANK")</f>
        <v>cry</v>
      </c>
      <c r="FF103" s="268" cm="1">
        <f t="array" ref="FF103">IFERROR($L$93+POWER(INDEX($B$47:$AM$66, MATCH(UPPER(FE75), $A$47:$A$66,0 ), FF$69), $J$93)/$K$93, "BLANK")</f>
        <v>0.6367512454756612</v>
      </c>
      <c r="FG103" s="269" cm="1">
        <f t="array" ref="FG103">IFERROR($L$93+POWER(INDEX($B$47:$AM$66, MATCH(UPPER(FH75), $A$47:$A$66, 0), FF$69), $J$93)/$K$93, "BLANK")</f>
        <v>2.4482125835157937</v>
      </c>
      <c r="FH103" s="359" t="str" cm="1">
        <f t="array" ref="FH103">_xlfn.IFS(INDEX($B$24:$AM$43, MATCH(INDEX($A$3:$AM$22, MATCH(FE103, $AH$3:$AH$22, 0), 1), $A$24:$A$43), FF$69)="H", UPPER(INDEX($A$3:$AM$22, MATCH(FE103, $AH$3:$AH$22, 0), 1)), INDEX($B$24:$AM$43, MATCH(INDEX($A$3:$AM$22, MATCH(FE103, $AH$3:$AH$22, 0), 1), $A$24:$A$43), FF$69)="A", LOWER(INDEX($A$3:$AM$22, MATCH(FE103, $AH$3:$AH$22, 0), 1)), INDEX($B$24:$AM$43, MATCH(INDEX($A$3:$AM$22, MATCH(FE103, $AH$3:$AH$22, 0), 1), $A$24:$A$43), FF$69)="BLANK", "BLANK,")</f>
        <v>LEI</v>
      </c>
      <c r="FI103" s="361"/>
      <c r="FJ103" s="257" t="str" cm="1">
        <f t="array" ref="FJ103">_xlfn.IFS(INDEX($B$24:$AM$43,MATCH($A29,$A$24:$A$43,0),FK$69)="A",LOWER($A29),INDEX($B$24:$AM$43,MATCH($A29,$A$24:$A$43,0),FK$69)="H",UPPER($A29),INDEX($B$24:$AM$43,MATCH($A29,$A$24:$A$43,0),FK$69)="BLANK","BLANK")</f>
        <v>CRY</v>
      </c>
      <c r="FK103" s="268" cm="1">
        <f t="array" ref="FK103">IFERROR($L$93+POWER(INDEX($B$47:$AM$66, MATCH(UPPER(FJ75), $A$47:$A$66,0 ), FK$69), $J$93)/$K$93, "BLANK")</f>
        <v>0.31224612636444682</v>
      </c>
      <c r="FL103" s="269" cm="1">
        <f t="array" ref="FL103">IFERROR($L$93+POWER(INDEX($B$47:$AM$66, MATCH(UPPER(FM75), $A$47:$A$66, 0), FK$69), $J$93)/$K$93, "BLANK")</f>
        <v>2.5887104026888736</v>
      </c>
      <c r="FM103" s="359" t="str" cm="1">
        <f t="array" ref="FM103">_xlfn.IFS(INDEX($B$24:$AM$43, MATCH(INDEX($A$3:$AM$22, MATCH(FJ103, $AI$3:$AI$22, 0), 1), $A$24:$A$43), FK$69)="H", UPPER(INDEX($A$3:$AM$22, MATCH(FJ103, $AI$3:$AI$22, 0), 1)), INDEX($B$24:$AM$43, MATCH(INDEX($A$3:$AM$22, MATCH(FJ103, $AI$3:$AI$22, 0), 1), $A$24:$A$43), FK$69)="A", LOWER(INDEX($A$3:$AM$22, MATCH(FJ103, $AI$3:$AI$22, 0), 1)), INDEX($B$24:$AM$43, MATCH(INDEX($A$3:$AM$22, MATCH(FJ103, $AI$3:$AI$22, 0), 1), $A$24:$A$43), FK$69)="BLANK", "BLANK,")</f>
        <v>mci</v>
      </c>
      <c r="FN103" s="361"/>
      <c r="FO103" s="257" t="str" cm="1">
        <f t="array" ref="FO103">_xlfn.IFS(INDEX($B$24:$AM$43,MATCH($A29,$A$24:$A$43,0),FP$69)="A",LOWER($A29),INDEX($B$24:$AM$43,MATCH($A29,$A$24:$A$43,0),FP$69)="H",UPPER($A29),INDEX($B$24:$AM$43,MATCH($A29,$A$24:$A$43,0),FP$69)="BLANK","BLANK")</f>
        <v>cry</v>
      </c>
      <c r="FP103" s="268" cm="1">
        <f t="array" ref="FP103">IFERROR($L$93+POWER(INDEX($B$47:$AM$66, MATCH(UPPER(FO75), $A$47:$A$66,0 ), FP$69), $J$93)/$K$93, "BLANK")</f>
        <v>0.48435527598203554</v>
      </c>
      <c r="FQ103" s="269" cm="1">
        <f t="array" ref="FQ103">IFERROR($L$93+POWER(INDEX($B$47:$AM$66, MATCH(UPPER(FR75), $A$47:$A$66, 0), FP$69), $J$93)/$K$93, "BLANK")</f>
        <v>1.7098207369387397</v>
      </c>
      <c r="FR103" s="359" t="str" cm="1">
        <f t="array" ref="FR103">_xlfn.IFS(INDEX($B$24:$AM$43, MATCH(INDEX($A$3:$AM$22, MATCH(FO103, $AJ$3:$AJ$22, 0), 1), $A$24:$A$43), FP$69)="H", UPPER(INDEX($A$3:$AM$22, MATCH(FO103, $AJ$3:$AJ$22, 0), 1)), INDEX($B$24:$AM$43, MATCH(INDEX($A$3:$AM$22, MATCH(FO103, $AJ$3:$AJ$22, 0), 1), $A$24:$A$43), FP$69)="A", LOWER(INDEX($A$3:$AM$22, MATCH(FO103, $AJ$3:$AJ$22, 0), 1)), INDEX($B$24:$AM$43, MATCH(INDEX($A$3:$AM$22, MATCH(FO103, $AJ$3:$AJ$22, 0), 1), $A$24:$A$43), FP$69)="BLANK", "BLANK,")</f>
        <v>SHU</v>
      </c>
      <c r="FS103" s="361"/>
      <c r="FT103" s="257" t="str" cm="1">
        <f t="array" ref="FT103">_xlfn.IFS(INDEX($B$24:$AM$43,MATCH($A29,$A$24:$A$43,0),FU$69)="A",LOWER($A29),INDEX($B$24:$AM$43,MATCH($A29,$A$24:$A$43,0),FU$69)="H",UPPER($A29),INDEX($B$24:$AM$43,MATCH($A29,$A$24:$A$43,0),FU$69)="BLANK","BLANK")</f>
        <v>CRY</v>
      </c>
      <c r="FU103" s="268" cm="1">
        <f t="array" ref="FU103">IFERROR($L$93+POWER(INDEX($B$47:$AM$66, MATCH(UPPER(FT75), $A$47:$A$66,0 ), FU$69), $J$93)/$K$93, "BLANK")</f>
        <v>0.84333027440758723</v>
      </c>
      <c r="FV103" s="269" cm="1">
        <f t="array" ref="FV103">IFERROR($L$93+POWER(INDEX($B$47:$AM$66, MATCH(UPPER(FW75), $A$47:$A$66, 0), FU$69), $J$93)/$K$93, "BLANK")</f>
        <v>0.66981434876771329</v>
      </c>
      <c r="FW103" s="359" t="str" cm="1">
        <f t="array" ref="FW103">_xlfn.IFS(INDEX($B$24:$AM$43, MATCH(INDEX($A$3:$AM$22, MATCH(FT103, $AK$3:$AK$22, 0), 1), $A$24:$A$43), FU$69)="H", UPPER(INDEX($A$3:$AM$22, MATCH(FT103, $AK$3:$AK$22, 0), 1)), INDEX($B$24:$AM$43, MATCH(INDEX($A$3:$AM$22, MATCH(FT103, $AK$3:$AK$22, 0), 1), $A$24:$A$43), FU$69)="A", LOWER(INDEX($A$3:$AM$22, MATCH(FT103, $AK$3:$AK$22, 0), 1)), INDEX($B$24:$AM$43, MATCH(INDEX($A$3:$AM$22, MATCH(FT103, $AK$3:$AK$22, 0), 1), $A$24:$A$43), FU$69)="BLANK", "BLANK,")</f>
        <v>avl</v>
      </c>
      <c r="FX103" s="361"/>
      <c r="FY103" s="257" t="str" cm="1">
        <f t="array" ref="FY103">_xlfn.IFS(INDEX($B$24:$AM$43,MATCH($A29,$A$24:$A$43,0),FZ$69)="A",LOWER($A29),INDEX($B$24:$AM$43,MATCH($A29,$A$24:$A$43,0),FZ$69)="H",UPPER($A29),INDEX($B$24:$AM$43,MATCH($A29,$A$24:$A$43,0),FZ$69)="BLANK","BLANK")</f>
        <v>CRY</v>
      </c>
      <c r="FZ103" s="268" cm="1">
        <f t="array" ref="FZ103">IFERROR($L$93+POWER(INDEX($B$47:$AM$66, MATCH(UPPER(FY75), $A$47:$A$66,0 ), FZ$69), $J$93)/$K$93, "BLANK")</f>
        <v>0.79195185163044335</v>
      </c>
      <c r="GA103" s="269" cm="1">
        <f t="array" ref="GA103">IFERROR($L$93+POWER(INDEX($B$47:$AM$66, MATCH(UPPER(GB75), $A$47:$A$66, 0), FZ$69), $J$93)/$K$93, "BLANK")</f>
        <v>0.72240555701878784</v>
      </c>
      <c r="GB103" s="359" t="str" cm="1">
        <f t="array" ref="GB103">_xlfn.IFS(INDEX($B$24:$AM$43, MATCH(INDEX($A$3:$AM$22, MATCH(FY103, $AL$3:$AL$22, 0), 1), $A$24:$A$43), FZ$69)="H", UPPER(INDEX($A$3:$AM$22, MATCH(FY103, $AL$3:$AL$22, 0), 1)), INDEX($B$24:$AM$43, MATCH(INDEX($A$3:$AM$22, MATCH(FY103, $AL$3:$AL$22, 0), 1), $A$24:$A$43), FZ$69)="A", LOWER(INDEX($A$3:$AM$22, MATCH(FY103, $AL$3:$AL$22, 0), 1)), INDEX($B$24:$AM$43, MATCH(INDEX($A$3:$AM$22, MATCH(FY103, $AL$3:$AL$22, 0), 1), $A$24:$A$43), FZ$69)="BLANK", "BLANK,")</f>
        <v>ars</v>
      </c>
      <c r="GC103" s="361"/>
      <c r="GD103" s="257" t="str" cm="1">
        <f t="array" ref="GD103">_xlfn.IFS(INDEX($B$24:$AM$43,MATCH($A29,$A$24:$A$43,0),GE$69)="A",LOWER($A29),INDEX($B$24:$AM$43,MATCH($A29,$A$24:$A$43,0),GE$69)="H",UPPER($A29),INDEX($B$24:$AM$43,MATCH($A29,$A$24:$A$43,0),GE$69)="BLANK","BLANK")</f>
        <v>cry</v>
      </c>
      <c r="GE103" s="268" cm="1">
        <f t="array" ref="GE103">IFERROR($L$93+POWER(INDEX($B$47:$AM$66, MATCH(UPPER(GD75), $A$47:$A$66,0 ), GE$69), $J$93)/$K$93, "BLANK")</f>
        <v>0.4134115142810183</v>
      </c>
      <c r="GF103" s="269" cm="1">
        <f t="array" ref="GF103">IFERROR($L$93+POWER(INDEX($B$47:$AM$66, MATCH(UPPER(GG75), $A$47:$A$66, 0), GE$69), $J$93)/$K$93, "BLANK")</f>
        <v>3.1533231189303863</v>
      </c>
      <c r="GG103" s="377" t="str" cm="1">
        <f t="array" ref="GG103">_xlfn.IFS(INDEX($B$24:$AM$43, MATCH(INDEX($A$3:$AM$22, MATCH(GD103, $AM$3:$AM$22, 0), 1), $A$24:$A$43), GE$69)="H", UPPER(INDEX($A$3:$AM$22, MATCH(GD103, $AM$3:$AM$22, 0), 1)), INDEX($B$24:$AM$43, MATCH(INDEX($A$3:$AM$22, MATCH(GD103, $AM$3:$AM$22, 0), 1), $A$24:$A$43), GE$69)="A", LOWER(INDEX($A$3:$AM$22, MATCH(GD103, $AM$3:$AM$22, 0), 1)), INDEX($B$24:$AM$43, MATCH(INDEX($A$3:$AM$22, MATCH(GD103, $AM$3:$AM$22, 0), 1), $A$24:$A$43), GE$69)="BLANK", "BLANK,")</f>
        <v>LIV</v>
      </c>
    </row>
    <row r="104" spans="1:189">
      <c r="A104" s="376" t="str" cm="1">
        <f t="array" ref="A104">_xlfn.IFS(INDEX($B$24:$AM$43,MATCH($A30,$A$24:$A$43,0),B$69)="A",LOWER($A30),INDEX($B$24:$AM$43,MATCH($A30,$A$24:$A$43,0),B$69)="H",UPPER($A30),INDEX($B$24:$AM$43,MATCH($A30,$A$24:$A$43,0),B$69)="BLANK","BLANK")</f>
        <v>eve</v>
      </c>
      <c r="B104" s="268" cm="1">
        <f t="array" ref="B104">IFERROR($L$93+POWER(INDEX($B$47:$AM$66, MATCH(UPPER(A76), $A$47:$A$66,0 ), B$69), $J$93)/$K$93, "BLANK")</f>
        <v>1.2919742984640608</v>
      </c>
      <c r="C104" s="269" cm="1">
        <f t="array" ref="C104">IFERROR($L$93+POWER(INDEX($B$47:$AM$66, MATCH(UPPER(D76), $A$47:$A$66, 0), B$69), $J$93)/$K$93, "BLANK")</f>
        <v>0.7625414505779271</v>
      </c>
      <c r="D104" s="359" t="str" cm="1">
        <f t="array" ref="D104">_xlfn.IFS(INDEX($B$24:$AM$43, MATCH(INDEX($A$3:$AM$22, MATCH(A76, $B$3:$B$22, 0), 1), $A$24:$A$43), B$69)="H", UPPER(INDEX($A$3:$AM$22, MATCH(A76, $B$3:$B$22, 0), 1)), INDEX($B$24:$AM$43, MATCH(INDEX($A$3:$AM$22, MATCH(A76, $B$3:$B$22, 0), 1), $A$24:$A$43), B$69)="A", LOWER(INDEX($A$3:$AM$22, MATCH(A76, $B$3:$B$22, 0), 1)), INDEX($B$24:$AM$43, MATCH(INDEX($A$3:$AM$22, MATCH(A76, $B$3:$B$22, 0), 1), $A$24:$A$43), B$69)="BLANK", "BLANK,")</f>
        <v>TOT</v>
      </c>
      <c r="E104" s="361"/>
      <c r="F104" s="257" t="str" cm="1">
        <f t="array" ref="F104">_xlfn.IFS(INDEX($B$24:$AM$43,MATCH($A30,$A$24:$A$43,0),G$69)="A",LOWER($A30),INDEX($B$24:$AM$43,MATCH($A30,$A$24:$A$43,0),G$69)="H",UPPER($A30),INDEX($B$24:$AM$43,MATCH($A30,$A$24:$A$43,0),G$69)="BLANK","BLANK")</f>
        <v>EVE</v>
      </c>
      <c r="G104" s="268" cm="1">
        <f t="array" ref="G104">IFERROR($L$93+POWER(INDEX($B$47:$AM$66, MATCH(UPPER(F76), $A$47:$A$66,0 ), G$69), $J$93)/$K$93, "BLANK")</f>
        <v>2.9598932160439131</v>
      </c>
      <c r="H104" s="269" cm="1">
        <f t="array" ref="H104">IFERROR($L$93+POWER(INDEX($B$47:$AM$66, MATCH(UPPER(I76), $A$47:$A$66, 0), G$69), $J$93)/$K$93, "BLANK")</f>
        <v>0.68208908044127592</v>
      </c>
      <c r="I104" s="359" t="str" cm="1">
        <f t="array" ref="I104">_xlfn.IFS(INDEX($B$24:$AM$43,MATCH(INDEX($A$3:$AM$22,MATCH(F76,$C$3:$C$22,0),1),$A$24:$A$43),G$69)="H",UPPER(INDEX($A$3:$AM$22,MATCH(F76,$C$3:$C$22,0),1)),INDEX($B$24:$AM$43,MATCH(INDEX($A$3:$AM$22,MATCH(F76,$C$3:$C$22,0),1),$A$24:$A$43),G$69)="A",LOWER(INDEX($A$3:$AM$22,MATCH(F76,$C$3:$C$22,0),1)),INDEX($B$24:$AM$43,MATCH(INDEX($A$3:$AM$22,MATCH(F76,$C$3:$C$22,0),1),$A$24:$A$43),G$69)="BLANK","BLANK,")</f>
        <v>wba</v>
      </c>
      <c r="J104" s="361"/>
      <c r="K104" s="257" t="str" cm="1">
        <f t="array" ref="K104">_xlfn.IFS(INDEX($B$24:$AM$43,MATCH($A30,$A$24:$A$43,0),L$69)="A",LOWER($A30),INDEX($B$24:$AM$43,MATCH($A30,$A$24:$A$43,0),L$69)="H",UPPER($A30),INDEX($B$24:$AM$43,MATCH($A30,$A$24:$A$43,0),L$69)="BLANK","BLANK")</f>
        <v>eve</v>
      </c>
      <c r="L104" s="268" cm="1">
        <f t="array" ref="L104">IFERROR($L$93+POWER(INDEX($B$47:$AM$66, MATCH(UPPER(K76), $A$47:$A$66,0 ), L$69), $J$93)/$K$93, "BLANK")</f>
        <v>0.97307444416733624</v>
      </c>
      <c r="M104" s="269" cm="1">
        <f t="array" ref="M104">IFERROR($L$93+POWER(INDEX($B$47:$AM$66, MATCH(UPPER(N76), $A$47:$A$66, 0), L$69), $J$93)/$K$93, "BLANK")</f>
        <v>0.57424146601032933</v>
      </c>
      <c r="N104" s="359" t="str" cm="1">
        <f t="array" ref="N104">_xlfn.IFS(INDEX($B$24:$AM$43, MATCH(INDEX($A$3:$AM$22, MATCH(K104, $D$3:$D$22, 0), 1), $A$24:$A$43), L$69)="H", UPPER(INDEX($A$3:$AM$22, MATCH(K104, $D$3:$D$22, 0), 1)), INDEX($B$24:$AM$43, MATCH(INDEX($A$3:$AM$22, MATCH(K104, $D$3:$D$22, 0), 1), $A$24:$A$43), L$69)="A", LOWER(INDEX($A$3:$AM$22, MATCH(K104, $D$3:$D$22, 0), 1)), INDEX($B$24:$AM$43, MATCH(INDEX($A$3:$AM$22, MATCH(K104, $D$3:$D$22, 0), 1), $A$24:$A$43), L$69)="BLANK", "BLANK,")</f>
        <v>CRY</v>
      </c>
      <c r="O104" s="361"/>
      <c r="P104" s="257" t="str" cm="1">
        <f t="array" ref="P104">_xlfn.IFS(INDEX($B$24:$AM$43,MATCH($A30,$A$24:$A$43,0),Q$69)="A",LOWER($A30),INDEX($B$24:$AM$43,MATCH($A30,$A$24:$A$43,0),Q$69)="H",UPPER($A30),INDEX($B$24:$AM$43,MATCH($A30,$A$24:$A$43,0),Q$69)="BLANK","BLANK")</f>
        <v>EVE</v>
      </c>
      <c r="Q104" s="268" cm="1">
        <f t="array" ref="Q104">IFERROR($L$93+POWER(INDEX($B$47:$AM$66, MATCH(UPPER(P76), $A$47:$A$66,0 ), Q$69), $J$93)/$K$93, "BLANK")</f>
        <v>1.1786910436693308</v>
      </c>
      <c r="R104" s="269" cm="1">
        <f t="array" ref="R104">IFERROR($L$93+POWER(INDEX($B$47:$AM$66, MATCH(UPPER(S76), $A$47:$A$66, 0), Q$69), $J$93)/$K$93, "BLANK")</f>
        <v>1.1290314057861441</v>
      </c>
      <c r="S104" s="359" t="str" cm="1">
        <f t="array" ref="S104">_xlfn.IFS(INDEX($B$24:$AM$43, MATCH(INDEX($A$3:$AM$22, MATCH(P104, $E$3:$E$22, 0), 1), $A$24:$A$43), Q$69)="H", UPPER(INDEX($A$3:$AM$22, MATCH(P104, $E$3:$E$22, 0), 1)), INDEX($B$24:$AM$43, MATCH(INDEX($A$3:$AM$22, MATCH(P104, $E$3:$E$22, 0), 1), $A$24:$A$43), Q$69)="A", LOWER(INDEX($A$3:$AM$22, MATCH(P104, $E$3:$E$22, 0), 1)), INDEX($B$24:$AM$43, MATCH(INDEX($A$3:$AM$22, MATCH(P104, $E$3:$E$22, 0), 1), $A$24:$A$43), Q$69)="BLANK", "BLANK,")</f>
        <v>bha</v>
      </c>
      <c r="T104" s="361"/>
      <c r="U104" s="257" t="str" cm="1">
        <f t="array" ref="U104">_xlfn.IFS(INDEX($B$24:$AM$43,MATCH($A30,$A$24:$A$43,0),V$69)="A",LOWER($A30),INDEX($B$24:$AM$43,MATCH($A30,$A$24:$A$43,0),V$69)="H",UPPER($A30),INDEX($B$24:$AM$43,MATCH($A30,$A$24:$A$43,0),V$69)="BLANK","BLANK")</f>
        <v>EVE</v>
      </c>
      <c r="V104" s="268" cm="1">
        <f t="array" ref="V104">IFERROR($L$93+POWER(INDEX($B$47:$AM$66, MATCH(UPPER(U76), $A$47:$A$66,0 ), V$69), $J$93)/$K$93, "BLANK")</f>
        <v>1.2340400294334202</v>
      </c>
      <c r="W104" s="269" cm="1">
        <f t="array" ref="W104">IFERROR($L$93+POWER(INDEX($B$47:$AM$66, MATCH(UPPER(X76), $A$47:$A$66, 0), V$69), $J$93)/$K$93, "BLANK")</f>
        <v>1.75450907801432</v>
      </c>
      <c r="X104" s="359" t="str" cm="1">
        <f t="array" ref="X104">_xlfn.IFS(INDEX($B$24:$AM$43, MATCH(INDEX($A$3:$AM$22, MATCH(U104, $F$3:$F$22, 0), 1), $A$24:$A$43), V$69)="H", UPPER(INDEX($A$3:$AM$22, MATCH(U104, $F$3:$F$22, 0), 1)), INDEX($B$24:$AM$43, MATCH(INDEX($A$3:$AM$22, MATCH(U104, $F$3:$F$22, 0), 1), $A$24:$A$43), V$69)="A", LOWER(INDEX($A$3:$AM$22, MATCH(U104, $F$3:$F$22, 0), 1)), INDEX($B$24:$AM$43, MATCH(INDEX($A$3:$AM$22, MATCH(U104, $F$3:$F$22, 0), 1), $A$24:$A$43), V$69)="BLANK", "BLANK,")</f>
        <v>liv</v>
      </c>
      <c r="Y104" s="361"/>
      <c r="Z104" s="257" t="str" cm="1">
        <f t="array" ref="Z104">_xlfn.IFS(INDEX($B$24:$AM$43,MATCH($A30,$A$24:$A$43,0),AA$69)="A",LOWER($A30),INDEX($B$24:$AM$43,MATCH($A30,$A$24:$A$43,0),AA$69)="H",UPPER($A30),INDEX($B$24:$AM$43,MATCH($A30,$A$24:$A$43,0),AA$69)="BLANK","BLANK")</f>
        <v>eve</v>
      </c>
      <c r="AA104" s="268" cm="1">
        <f t="array" ref="AA104">IFERROR($L$93+POWER(INDEX($B$47:$AM$66, MATCH(UPPER(Z76), $A$47:$A$66,0 ), AA$69), $J$93)/$K$93, "BLANK")</f>
        <v>1.2531058583359589</v>
      </c>
      <c r="AB104" s="269" cm="1">
        <f t="array" ref="AB104">IFERROR($L$93+POWER(INDEX($B$47:$AM$66, MATCH(UPPER(AC76), $A$47:$A$66, 0), AA$69), $J$93)/$K$93, "BLANK")</f>
        <v>0.86224114690771558</v>
      </c>
      <c r="AC104" s="359" t="str" cm="1">
        <f t="array" ref="AC104">_xlfn.IFS(INDEX($B$24:$AM$43, MATCH(INDEX($A$3:$AM$22, MATCH(Z104, $G$3:$G$22, 0), 1), $A$24:$A$43), AA$69)="H", UPPER(INDEX($A$3:$AM$22, MATCH(Z104, $G$3:$G$22, 0), 1)), INDEX($B$24:$AM$43, MATCH(INDEX($A$3:$AM$22, MATCH(Z104, $G$3:$G$22, 0), 1), $A$24:$A$43), AA$69)="A", LOWER(INDEX($A$3:$AM$22, MATCH(Z104, $G$3:$G$22, 0), 1)), INDEX($B$24:$AM$43, MATCH(INDEX($A$3:$AM$22, MATCH(Z104, $G$3:$G$22, 0), 1), $A$24:$A$43), AA$69)="BLANK", "BLANK,")</f>
        <v>SOU</v>
      </c>
      <c r="AD104" s="361"/>
      <c r="AE104" s="257" t="str" cm="1">
        <f t="array" ref="AE104">_xlfn.IFS(INDEX($B$24:$AM$43,MATCH($A30,$A$24:$A$43,0),AF$69)="A",LOWER($A30),INDEX($B$24:$AM$43,MATCH($A30,$A$24:$A$43,0),AF$69)="H",UPPER($A30),INDEX($B$24:$AM$43,MATCH($A30,$A$24:$A$43,0),AF$69)="BLANK","BLANK")</f>
        <v>eve</v>
      </c>
      <c r="AF104" s="268" cm="1">
        <f t="array" ref="AF104">IFERROR($L$93+POWER(INDEX($B$47:$AM$66, MATCH(UPPER(AE76), $A$47:$A$66,0 ), AF$69), $J$93)/$K$93, "BLANK")</f>
        <v>1.7258471374333275</v>
      </c>
      <c r="AG104" s="269" cm="1">
        <f t="array" ref="AG104">IFERROR($L$93+POWER(INDEX($B$47:$AM$66, MATCH(UPPER(AH76), $A$47:$A$66, 0), AF$69), $J$93)/$K$93, "BLANK")</f>
        <v>0.71315794092060103</v>
      </c>
      <c r="AH104" s="359" t="str" cm="1">
        <f t="array" ref="AH104">_xlfn.IFS(INDEX($B$24:$AM$43, MATCH(INDEX($A$3:$AM$22, MATCH(AE104, $H$3:$H$22, 0), 1), $A$24:$A$43), AF$69)="H", UPPER(INDEX($A$3:$AM$22, MATCH(AE104, $H$3:$H$22, 0), 1)), INDEX($B$24:$AM$43, MATCH(INDEX($A$3:$AM$22, MATCH(AE104, $H$3:$H$22, 0), 1), $A$24:$A$43), AF$69)="A", LOWER(INDEX($A$3:$AM$22, MATCH(AE104, $H$3:$H$22, 0), 1)), INDEX($B$24:$AM$43, MATCH(INDEX($A$3:$AM$22, MATCH(AE104, $H$3:$H$22, 0), 1), $A$24:$A$43), AF$69)="BLANK", "BLANK,")</f>
        <v>NEW</v>
      </c>
      <c r="AI104" s="361"/>
      <c r="AJ104" s="257" t="str" cm="1">
        <f t="array" ref="AJ104">_xlfn.IFS(INDEX($B$24:$AM$43,MATCH($A30,$A$24:$A$43,0),AK$69)="A",LOWER($A30),INDEX($B$24:$AM$43,MATCH($A30,$A$24:$A$43,0),AK$69)="H",UPPER($A30),INDEX($B$24:$AM$43,MATCH($A30,$A$24:$A$43,0),AK$69)="BLANK","BLANK")</f>
        <v>EVE</v>
      </c>
      <c r="AK104" s="268" cm="1">
        <f t="array" ref="AK104">IFERROR($L$93+POWER(INDEX($B$47:$AM$66, MATCH(UPPER(AJ76), $A$47:$A$66,0 ), AK$69), $J$93)/$K$93, "BLANK")</f>
        <v>0.75212501709436852</v>
      </c>
      <c r="AL104" s="269" cm="1">
        <f t="array" ref="AL104">IFERROR($L$93+POWER(INDEX($B$47:$AM$66, MATCH(UPPER(AM76), $A$47:$A$66, 0), AK$69), $J$93)/$K$93, "BLANK")</f>
        <v>1.6185539739939576</v>
      </c>
      <c r="AM104" s="359" t="str" cm="1">
        <f t="array" ref="AM104">_xlfn.IFS(INDEX($B$24:$AM$43, MATCH(INDEX($A$3:$AM$22, MATCH(AJ104, $I$3:$I$22, 0), 1), $A$24:$A$43), AK$69)="H", UPPER(INDEX($A$3:$AM$22, MATCH(AJ104, $I$3:$I$22, 0), 1)), INDEX($B$24:$AM$43, MATCH(INDEX($A$3:$AM$22, MATCH(AJ104, $I$3:$I$22, 0), 1), $A$24:$A$43), AK$69)="A", LOWER(INDEX($A$3:$AM$22, MATCH(AJ104, $I$3:$I$22, 0), 1)), INDEX($B$24:$AM$43, MATCH(INDEX($A$3:$AM$22, MATCH(AJ104, $I$3:$I$22, 0), 1), $A$24:$A$43), AK$69)="BLANK", "BLANK,")</f>
        <v>mun</v>
      </c>
      <c r="AN104" s="361"/>
      <c r="AO104" s="257" t="str" cm="1">
        <f t="array" ref="AO104">_xlfn.IFS(INDEX($B$24:$AM$43,MATCH($A30,$A$24:$A$43,0),AP$69)="A",LOWER($A30),INDEX($B$24:$AM$43,MATCH($A30,$A$24:$A$43,0),AP$69)="H",UPPER($A30),INDEX($B$24:$AM$43,MATCH($A30,$A$24:$A$43,0),AP$69)="BLANK","BLANK")</f>
        <v>eve</v>
      </c>
      <c r="AP104" s="268" cm="1">
        <f t="array" ref="AP104">IFERROR($L$93+POWER(INDEX($B$47:$AM$66, MATCH(UPPER(AO76), $A$47:$A$66,0 ), AP$69), $J$93)/$K$93, "BLANK")</f>
        <v>1.8649708345505525</v>
      </c>
      <c r="AQ104" s="269" cm="1">
        <f t="array" ref="AQ104">IFERROR($L$93+POWER(INDEX($B$47:$AM$66, MATCH(UPPER(AR76), $A$47:$A$66, 0), AP$69), $J$93)/$K$93, "BLANK")</f>
        <v>0.29978342249757517</v>
      </c>
      <c r="AR104" s="359" t="str" cm="1">
        <f t="array" ref="AR104">_xlfn.IFS(INDEX($B$24:$AM$43, MATCH(INDEX($A$3:$AM$22, MATCH(AO104, $J$3:$J$22, 0), 1), $A$24:$A$43), AP$69)="H", UPPER(INDEX($A$3:$AM$22, MATCH(AO104, $J$3:$J$22, 0), 1)), INDEX($B$24:$AM$43, MATCH(INDEX($A$3:$AM$22, MATCH(AO104, $J$3:$J$22, 0), 1), $A$24:$A$43), AP$69)="A", LOWER(INDEX($A$3:$AM$22, MATCH(AO104, $J$3:$J$22, 0), 1)), INDEX($B$24:$AM$43, MATCH(INDEX($A$3:$AM$22, MATCH(AO104, $J$3:$J$22, 0), 1), $A$24:$A$43), AP$69)="BLANK", "BLANK,")</f>
        <v>FUL</v>
      </c>
      <c r="AS104" s="361"/>
      <c r="AT104" s="257" t="str" cm="1">
        <f t="array" ref="AT104">_xlfn.IFS(INDEX($B$24:$AM$43,MATCH($A30,$A$24:$A$43,0),AU$69)="A",LOWER($A30),INDEX($B$24:$AM$43,MATCH($A30,$A$24:$A$43,0),AU$69)="H",UPPER($A30),INDEX($B$24:$AM$43,MATCH($A30,$A$24:$A$43,0),AU$69)="BLANK","BLANK")</f>
        <v>EVE</v>
      </c>
      <c r="AU104" s="268" cm="1">
        <f t="array" ref="AU104">IFERROR($L$93+POWER(INDEX($B$47:$AM$66, MATCH(UPPER(AT76), $A$47:$A$66,0 ), AU$69), $J$93)/$K$93, "BLANK")</f>
        <v>2.9598932160439131</v>
      </c>
      <c r="AV104" s="269" cm="1">
        <f t="array" ref="AV104">IFERROR($L$93+POWER(INDEX($B$47:$AM$66, MATCH(UPPER(AW76), $A$47:$A$66, 0), AU$69), $J$93)/$K$93, "BLANK")</f>
        <v>0.68208908044127592</v>
      </c>
      <c r="AW104" s="359" t="str" cm="1">
        <f t="array" ref="AW104">_xlfn.IFS(INDEX($B$24:$AM$43, MATCH(INDEX($A$3:$AM$22, MATCH(AT104, $K$3:$K$22, 0), 1), $A$24:$A$43), AU$69)="H", UPPER(INDEX($A$3:$AM$22, MATCH(AT104, $K$3:$K$22, 0), 1)), INDEX($B$24:$AM$43, MATCH(INDEX($A$3:$AM$22, MATCH(AT104, $K$3:$K$22, 0), 1), $A$24:$A$43), AU$69)="A", LOWER(INDEX($A$3:$AM$22, MATCH(AT104, $K$3:$K$22, 0), 1)), INDEX($B$24:$AM$43, MATCH(INDEX($A$3:$AM$22, MATCH(AT104, $K$3:$K$22, 0), 1), $A$24:$A$43), AU$69)="BLANK", "BLANK,")</f>
        <v>lee</v>
      </c>
      <c r="AX104" s="361"/>
      <c r="AY104" s="257" t="str" cm="1">
        <f t="array" ref="AY104">_xlfn.IFS(INDEX($B$24:$AM$43,MATCH($A30,$A$24:$A$43,0),AZ$69)="A",LOWER($A30),INDEX($B$24:$AM$43,MATCH($A30,$A$24:$A$43,0),AZ$69)="H",UPPER($A30),INDEX($B$24:$AM$43,MATCH($A30,$A$24:$A$43,0),AZ$69)="BLANK","BLANK")</f>
        <v>eve</v>
      </c>
      <c r="AZ104" s="268" cm="1">
        <f t="array" ref="AZ104">IFERROR($L$93+POWER(INDEX($B$47:$AM$66, MATCH(UPPER(AY76), $A$47:$A$66,0 ), AZ$69), $J$93)/$K$93, "BLANK")</f>
        <v>1.8439580081876763</v>
      </c>
      <c r="BA104" s="269" cm="1">
        <f t="array" ref="BA104">IFERROR($L$93+POWER(INDEX($B$47:$AM$66, MATCH(UPPER(BB76), $A$47:$A$66, 0), AZ$69), $J$93)/$K$93, "BLANK")</f>
        <v>1.138407386214934</v>
      </c>
      <c r="BB104" s="359" t="str" cm="1">
        <f t="array" ref="BB104">_xlfn.IFS(INDEX($B$24:$AM$43, MATCH(INDEX($A$3:$AM$22, MATCH(AY104, $L$3:$L$22, 0), 1), $A$24:$A$43), AZ$69)="H", UPPER(INDEX($A$3:$AM$22, MATCH(AY104, $L$3:$L$22, 0), 1)), INDEX($B$24:$AM$43, MATCH(INDEX($A$3:$AM$22, MATCH(AY104, $L$3:$L$22, 0), 1), $A$24:$A$43), AZ$69)="A", LOWER(INDEX($A$3:$AM$22, MATCH(AY104, $L$3:$L$22, 0), 1)), INDEX($B$24:$AM$43, MATCH(INDEX($A$3:$AM$22, MATCH(AY104, $L$3:$L$22, 0), 1), $A$24:$A$43), AZ$69)="BLANK", "BLANK,")</f>
        <v>BUR</v>
      </c>
      <c r="BC104" s="361"/>
      <c r="BD104" s="257" t="str" cm="1">
        <f t="array" ref="BD104">_xlfn.IFS(INDEX($B$24:$AM$43,MATCH($A30,$A$24:$A$43,0),BE$69)="A",LOWER($A30),INDEX($B$24:$AM$43,MATCH($A30,$A$24:$A$43,0),BE$69)="H",UPPER($A30),INDEX($B$24:$AM$43,MATCH($A30,$A$24:$A$43,0),BE$69)="BLANK","BLANK")</f>
        <v>EVE</v>
      </c>
      <c r="BE104" s="268" cm="1">
        <f t="array" ref="BE104">IFERROR($L$93+POWER(INDEX($B$47:$AM$66, MATCH(UPPER(BD76), $A$47:$A$66,0 ), BE$69), $J$93)/$K$93, "BLANK")</f>
        <v>1.9205276011279346</v>
      </c>
      <c r="BF104" s="269" cm="1">
        <f t="array" ref="BF104">IFERROR($L$93+POWER(INDEX($B$47:$AM$66, MATCH(UPPER(BG76), $A$47:$A$66, 0), BE$69), $J$93)/$K$93, "BLANK")</f>
        <v>1.7948094262669112</v>
      </c>
      <c r="BG104" s="359" t="str" cm="1">
        <f t="array" ref="BG104">_xlfn.IFS(INDEX($B$24:$AM$43, MATCH(INDEX($A$3:$AM$22, MATCH(BD104, $M$3:$M$22, 0), 1), $A$24:$A$43), BE$69)="H", UPPER(INDEX($A$3:$AM$22, MATCH(BD104, $M$3:$M$22, 0), 1)), INDEX($B$24:$AM$43, MATCH(INDEX($A$3:$AM$22, MATCH(BD104, $M$3:$M$22, 0), 1), $A$24:$A$43), BE$69)="A", LOWER(INDEX($A$3:$AM$22, MATCH(BD104, $M$3:$M$22, 0), 1)), INDEX($B$24:$AM$43, MATCH(INDEX($A$3:$AM$22, MATCH(BD104, $M$3:$M$22, 0), 1), $A$24:$A$43), BE$69)="BLANK", "BLANK,")</f>
        <v>che</v>
      </c>
      <c r="BH104" s="361"/>
      <c r="BI104" s="257" t="str" cm="1">
        <f t="array" ref="BI104">_xlfn.IFS(INDEX($B$24:$AM$43,MATCH($A30,$A$24:$A$43,0),BJ$69)="A",LOWER($A30),INDEX($B$24:$AM$43,MATCH($A30,$A$24:$A$43,0),BJ$69)="H",UPPER($A30),INDEX($B$24:$AM$43,MATCH($A30,$A$24:$A$43,0),BJ$69)="BLANK","BLANK")</f>
        <v>eve</v>
      </c>
      <c r="BJ104" s="268" cm="1">
        <f t="array" ref="BJ104">IFERROR($L$93+POWER(INDEX($B$47:$AM$66, MATCH(UPPER(BI76), $A$47:$A$66,0 ), BJ$69), $J$93)/$K$93, "BLANK")</f>
        <v>1.1302417156365481</v>
      </c>
      <c r="BK104" s="269" cm="1">
        <f t="array" ref="BK104">IFERROR($L$93+POWER(INDEX($B$47:$AM$66, MATCH(UPPER(BL76), $A$47:$A$66, 0), BJ$69), $J$93)/$K$93, "BLANK")</f>
        <v>1.0966344361949194</v>
      </c>
      <c r="BL104" s="359" t="str" cm="1">
        <f t="array" ref="BL104">_xlfn.IFS(INDEX($B$24:$AM$43, MATCH(INDEX($A$3:$AM$22, MATCH(BI104, $N$3:$N$22, 0), 1), $A$24:$A$43), BJ$69)="H", UPPER(INDEX($A$3:$AM$22, MATCH(BI104, $N$3:$N$22, 0), 1)), INDEX($B$24:$AM$43, MATCH(INDEX($A$3:$AM$22, MATCH(BI104, $N$3:$N$22, 0), 1), $A$24:$A$43), BJ$69)="A", LOWER(INDEX($A$3:$AM$22, MATCH(BI104, $N$3:$N$22, 0), 1)), INDEX($B$24:$AM$43, MATCH(INDEX($A$3:$AM$22, MATCH(BI104, $N$3:$N$22, 0), 1), $A$24:$A$43), BJ$69)="BLANK", "BLANK,")</f>
        <v>LEI</v>
      </c>
      <c r="BM104" s="361"/>
      <c r="BN104" s="257" t="str" cm="1">
        <f t="array" ref="BN104">_xlfn.IFS(INDEX($B$24:$AM$43,MATCH($A30,$A$24:$A$43,0),BO$69)="A",LOWER($A30),INDEX($B$24:$AM$43,MATCH($A30,$A$24:$A$43,0),BO$69)="H",UPPER($A30),INDEX($B$24:$AM$43,MATCH($A30,$A$24:$A$43,0),BO$69)="BLANK","BLANK")</f>
        <v>EVE</v>
      </c>
      <c r="BO104" s="268" cm="1">
        <f t="array" ref="BO104">IFERROR($L$93+POWER(INDEX($B$47:$AM$66, MATCH(UPPER(BN76), $A$47:$A$66,0 ), BO$69), $J$93)/$K$93, "BLANK")</f>
        <v>1.4476626995960404</v>
      </c>
      <c r="BP104" s="269" cm="1">
        <f t="array" ref="BP104">IFERROR($L$93+POWER(INDEX($B$47:$AM$66, MATCH(UPPER(BQ76), $A$47:$A$66, 0), BO$69), $J$93)/$K$93, "BLANK")</f>
        <v>0.90332789065579422</v>
      </c>
      <c r="BQ104" s="359" t="str" cm="1">
        <f t="array" ref="BQ104">_xlfn.IFS(INDEX($B$24:$AM$43, MATCH(INDEX($A$3:$AM$22, MATCH(BN104, $O$3:$O$22, 0), 1), $A$24:$A$43), BO$69)="H", UPPER(INDEX($A$3:$AM$22, MATCH(BN104, $O$3:$O$22, 0), 1)), INDEX($B$24:$AM$43, MATCH(INDEX($A$3:$AM$22, MATCH(BN104, $O$3:$O$22, 0), 1), $A$24:$A$43), BO$69)="A", LOWER(INDEX($A$3:$AM$22, MATCH(BN104, $O$3:$O$22, 0), 1)), INDEX($B$24:$AM$43, MATCH(INDEX($A$3:$AM$22, MATCH(BN104, $O$3:$O$22, 0), 1), $A$24:$A$43), BO$69)="BLANK", "BLANK,")</f>
        <v>ars</v>
      </c>
      <c r="BR104" s="361"/>
      <c r="BS104" s="257" t="str" cm="1">
        <f t="array" ref="BS104">_xlfn.IFS(INDEX($B$24:$AM$43,MATCH($A30,$A$24:$A$43,0),BT$69)="A",LOWER($A30),INDEX($B$24:$AM$43,MATCH($A30,$A$24:$A$43,0),BT$69)="H",UPPER($A30),INDEX($B$24:$AM$43,MATCH($A30,$A$24:$A$43,0),BT$69)="BLANK","BLANK")</f>
        <v>eve</v>
      </c>
      <c r="BT104" s="268" cm="1">
        <f t="array" ref="BT104">IFERROR($L$93+POWER(INDEX($B$47:$AM$66, MATCH(UPPER(BS76), $A$47:$A$66,0 ), BT$69), $J$93)/$K$93, "BLANK")</f>
        <v>0.89217329027666725</v>
      </c>
      <c r="BU104" s="269" cm="1">
        <f t="array" ref="BU104">IFERROR($L$93+POWER(INDEX($B$47:$AM$66, MATCH(UPPER(BV76), $A$47:$A$66, 0), BT$69), $J$93)/$K$93, "BLANK")</f>
        <v>0.72934177388317334</v>
      </c>
      <c r="BV104" s="359" t="str" cm="1">
        <f t="array" ref="BV104">_xlfn.IFS(INDEX($B$24:$AM$43, MATCH(INDEX($A$3:$AM$22, MATCH(BS104, $P$3:$P$22, 0), 1), $A$24:$A$43), BT$69)="H", UPPER(INDEX($A$3:$AM$22, MATCH(BS104, $P$3:$P$22, 0), 1)), INDEX($B$24:$AM$43, MATCH(INDEX($A$3:$AM$22, MATCH(BS104, $P$3:$P$22, 0), 1), $A$24:$A$43), BT$69)="A", LOWER(INDEX($A$3:$AM$22, MATCH(BS104, $P$3:$P$22, 0), 1)), INDEX($B$24:$AM$43, MATCH(INDEX($A$3:$AM$22, MATCH(BS104, $P$3:$P$22, 0), 1), $A$24:$A$43), BT$69)="BLANK", "BLANK,")</f>
        <v>SHU</v>
      </c>
      <c r="BW104" s="361"/>
      <c r="BX104" s="257" t="str" cm="1">
        <f t="array" ref="BX104">_xlfn.IFS(INDEX($B$24:$AM$43,MATCH($A30,$A$24:$A$43,0),BY$69)="A",LOWER($A30),INDEX($B$24:$AM$43,MATCH($A30,$A$24:$A$43,0),BY$69)="H",UPPER($A30),INDEX($B$24:$AM$43,MATCH($A30,$A$24:$A$43,0),BY$69)="BLANK","BLANK")</f>
        <v>EVE</v>
      </c>
      <c r="BY104" s="268" cm="1">
        <f t="array" ref="BY104">IFERROR($L$93+POWER(INDEX($B$47:$AM$66, MATCH(UPPER(BX76), $A$47:$A$66,0 ), BY$69), $J$93)/$K$93, "BLANK")</f>
        <v>0.66346660707596139</v>
      </c>
      <c r="BZ104" s="269" cm="1">
        <f t="array" ref="BZ104">IFERROR($L$93+POWER(INDEX($B$47:$AM$66, MATCH(UPPER(CA76), $A$47:$A$66, 0), BY$69), $J$93)/$K$93, "BLANK")</f>
        <v>3.1200855537001857</v>
      </c>
      <c r="CA104" s="359" t="str" cm="1">
        <f t="array" ref="CA104">_xlfn.IFS(INDEX($B$24:$AM$43, MATCH(INDEX($A$3:$AM$22, MATCH(BX104, $Q$3:$Q$22, 0), 1), $A$24:$A$43), BY$69)="H", UPPER(INDEX($A$3:$AM$22, MATCH(BX104, $Q$3:$Q$22, 0), 1)), INDEX($B$24:$AM$43, MATCH(INDEX($A$3:$AM$22, MATCH(BX104, $Q$3:$Q$22, 0), 1), $A$24:$A$43), BY$69)="A", LOWER(INDEX($A$3:$AM$22, MATCH(BX104, $Q$3:$Q$22, 0), 1)), INDEX($B$24:$AM$43, MATCH(INDEX($A$3:$AM$22, MATCH(BX104, $Q$3:$Q$22, 0), 1), $A$24:$A$43), BY$69)="BLANK", "BLANK,")</f>
        <v>mci</v>
      </c>
      <c r="CB104" s="361"/>
      <c r="CC104" s="257" t="str" cm="1">
        <f t="array" ref="CC104">_xlfn.IFS(INDEX($B$24:$AM$43,MATCH($A30,$A$24:$A$43,0),CD$69)="A",LOWER($A30),INDEX($B$24:$AM$43,MATCH($A30,$A$24:$A$43,0),CD$69)="H",UPPER($A30),INDEX($B$24:$AM$43,MATCH($A30,$A$24:$A$43,0),CD$69)="BLANK","BLANK")</f>
        <v>EVE</v>
      </c>
      <c r="CD104" s="268" cm="1">
        <f t="array" ref="CD104">IFERROR($L$93+POWER(INDEX($B$47:$AM$66, MATCH(UPPER(CC76), $A$47:$A$66,0 ), CD$69), $J$93)/$K$93, "BLANK")</f>
        <v>1.8342591596522417</v>
      </c>
      <c r="CE104" s="269" cm="1">
        <f t="array" ref="CE104">IFERROR($L$93+POWER(INDEX($B$47:$AM$66, MATCH(UPPER(CF76), $A$47:$A$66, 0), CD$69), $J$93)/$K$93, "BLANK")</f>
        <v>1.3397322368019955</v>
      </c>
      <c r="CF104" s="359" t="str" cm="1">
        <f t="array" ref="CF104">_xlfn.IFS(INDEX($B$24:$AM$43, MATCH(INDEX($A$3:$AM$22, MATCH(CC104, $R$3:$R$22, 0), 1), $A$24:$A$43), CD$69)="H", UPPER(INDEX($A$3:$AM$22, MATCH(CC104, $R$3:$R$22, 0), 1)), INDEX($B$24:$AM$43, MATCH(INDEX($A$3:$AM$22, MATCH(CC104, $R$3:$R$22, 0), 1), $A$24:$A$43), CD$69)="A", LOWER(INDEX($A$3:$AM$22, MATCH(CC104, $R$3:$R$22, 0), 1)), INDEX($B$24:$AM$43, MATCH(INDEX($A$3:$AM$22, MATCH(CC104, $R$3:$R$22, 0), 1), $A$24:$A$43), CD$69)="BLANK", "BLANK,")</f>
        <v>whu</v>
      </c>
      <c r="CG104" s="361"/>
      <c r="CH104" s="257" t="str" cm="1">
        <f t="array" ref="CH104">_xlfn.IFS(INDEX($B$24:$AM$43,MATCH($A30,$A$24:$A$43,0),CI$69)="A",LOWER($A30),INDEX($B$24:$AM$43,MATCH($A30,$A$24:$A$43,0),CI$69)="H",UPPER($A30),INDEX($B$24:$AM$43,MATCH($A30,$A$24:$A$43,0),CI$69)="BLANK","BLANK")</f>
        <v>eve</v>
      </c>
      <c r="CI104" s="268" cm="1">
        <f t="array" ref="CI104">IFERROR($L$93+POWER(INDEX($B$47:$AM$66, MATCH(UPPER(CH76), $A$47:$A$66,0 ), CI$69), $J$93)/$K$93, "BLANK")</f>
        <v>0.51294073757765912</v>
      </c>
      <c r="CJ104" s="269" cm="1">
        <f t="array" ref="CJ104">IFERROR($L$93+POWER(INDEX($B$47:$AM$66, MATCH(UPPER(CK76), $A$47:$A$66, 0), CI$69), $J$93)/$K$93, "BLANK")</f>
        <v>1.0285658405697022</v>
      </c>
      <c r="CK104" s="359" t="str" cm="1">
        <f t="array" ref="CK104">_xlfn.IFS(INDEX($B$24:$AM$43, MATCH(INDEX($A$3:$AM$22, MATCH(CH104, $S$3:$S$22, 0), 1), $A$24:$A$43), CI$69)="H", UPPER(INDEX($A$3:$AM$22, MATCH(CH104, $S$3:$S$22, 0), 1)), INDEX($B$24:$AM$43, MATCH(INDEX($A$3:$AM$22, MATCH(CH104, $S$3:$S$22, 0), 1), $A$24:$A$43), CI$69)="A", LOWER(INDEX($A$3:$AM$22, MATCH(CH104, $S$3:$S$22, 0), 1)), INDEX($B$24:$AM$43, MATCH(INDEX($A$3:$AM$22, MATCH(CH104, $S$3:$S$22, 0), 1), $A$24:$A$43), CI$69)="BLANK", "BLANK,")</f>
        <v>WOL</v>
      </c>
      <c r="CL104" s="361"/>
      <c r="CM104" s="257" t="str" cm="1">
        <f t="array" ref="CM104">_xlfn.IFS(INDEX($B$24:$AM$43,MATCH($A30,$A$24:$A$43,0),CN$69)="A",LOWER($A30),INDEX($B$24:$AM$43,MATCH($A30,$A$24:$A$43,0),CN$69)="H",UPPER($A30),INDEX($B$24:$AM$43,MATCH($A30,$A$24:$A$43,0),CN$69)="BLANK","BLANK")</f>
        <v>eve</v>
      </c>
      <c r="CN104" s="268" cm="1">
        <f t="array" ref="CN104">IFERROR($L$93+POWER(INDEX($B$47:$AM$66, MATCH(UPPER(CM76), $A$47:$A$66,0 ), CN$69), $J$93)/$K$93, "BLANK")</f>
        <v>1.2919742984640608</v>
      </c>
      <c r="CO104" s="269" cm="1">
        <f t="array" ref="CO104">IFERROR($L$93+POWER(INDEX($B$47:$AM$66, MATCH(UPPER(CP76), $A$47:$A$66, 0), CN$69), $J$93)/$K$93, "BLANK")</f>
        <v>0.73313095982951482</v>
      </c>
      <c r="CP104" s="359" t="str" cm="1">
        <f t="array" ref="CP104">_xlfn.IFS(INDEX($B$24:$AM$43, MATCH(INDEX($A$3:$AM$22, MATCH(CM104, $T$3:$T$22, 0), 1), $A$24:$A$43), CN$69)="H", UPPER(INDEX($A$3:$AM$22, MATCH(CM104, $T$3:$T$22, 0), 1)), INDEX($B$24:$AM$43, MATCH(INDEX($A$3:$AM$22, MATCH(CM104, $T$3:$T$22, 0), 1), $A$24:$A$43), CN$69)="A", LOWER(INDEX($A$3:$AM$22, MATCH(CM104, $T$3:$T$22, 0), 1)), INDEX($B$24:$AM$43, MATCH(INDEX($A$3:$AM$22, MATCH(CM104, $T$3:$T$22, 0), 1), $A$24:$A$43), CN$69)="BLANK", "BLANK,")</f>
        <v>AVL</v>
      </c>
      <c r="CQ104" s="361"/>
      <c r="CR104" s="257" t="str" cm="1">
        <f t="array" ref="CR104">_xlfn.IFS(INDEX($B$24:$AM$43,MATCH($A30,$A$24:$A$43,0),CS$69)="A",LOWER($A30),INDEX($B$24:$AM$43,MATCH($A30,$A$24:$A$43,0),CS$69)="H",UPPER($A30),INDEX($B$24:$AM$43,MATCH($A30,$A$24:$A$43,0),CS$69)="BLANK","BLANK")</f>
        <v>EVE</v>
      </c>
      <c r="CS104" s="268" cm="1">
        <f t="array" ref="CS104">IFERROR($L$93+POWER(INDEX($B$47:$AM$66, MATCH(UPPER(CR76), $A$47:$A$66,0 ), CS$69), $J$93)/$K$93, "BLANK")</f>
        <v>1.4602807696903757</v>
      </c>
      <c r="CT104" s="269" cm="1">
        <f t="array" ref="CT104">IFERROR($L$93+POWER(INDEX($B$47:$AM$66, MATCH(UPPER(CU76), $A$47:$A$66, 0), CS$69), $J$93)/$K$93, "BLANK")</f>
        <v>1.7129847912528782</v>
      </c>
      <c r="CU104" s="359" t="str" cm="1">
        <f t="array" ref="CU104">_xlfn.IFS(INDEX($B$24:$AM$43, MATCH(INDEX($A$3:$AM$22, MATCH(CR104, $U$3:$U$22, 0), 1), $A$24:$A$43), CS$69)="H", UPPER(INDEX($A$3:$AM$22, MATCH(CR104, $U$3:$U$22, 0), 1)), INDEX($B$24:$AM$43, MATCH(INDEX($A$3:$AM$22, MATCH(CR104, $U$3:$U$22, 0), 1), $A$24:$A$43), CS$69)="A", LOWER(INDEX($A$3:$AM$22, MATCH(CR104, $U$3:$U$22, 0), 1)), INDEX($B$24:$AM$43, MATCH(INDEX($A$3:$AM$22, MATCH(CR104, $U$3:$U$22, 0), 1), $A$24:$A$43), CS$69)="BLANK", "BLANK,")</f>
        <v>lei</v>
      </c>
      <c r="CV104" s="361"/>
      <c r="CW104" s="257" t="str" cm="1">
        <f t="array" ref="CW104">_xlfn.IFS(INDEX($B$24:$AM$43,MATCH($A30,$A$24:$A$43,0),CX$69)="A",LOWER($A30),INDEX($B$24:$AM$43,MATCH($A30,$A$24:$A$43,0),CX$69)="H",UPPER($A30),INDEX($B$24:$AM$43,MATCH($A30,$A$24:$A$43,0),CX$69)="BLANK","BLANK")</f>
        <v>EVE</v>
      </c>
      <c r="CX104" s="268" cm="1">
        <f t="array" ref="CX104">IFERROR($L$93+POWER(INDEX($B$47:$AM$66, MATCH(UPPER(CW76), $A$47:$A$66,0 ), CX$69), $J$93)/$K$93, "BLANK")</f>
        <v>2.0226578629797025</v>
      </c>
      <c r="CY104" s="269" cm="1">
        <f t="array" ref="CY104">IFERROR($L$93+POWER(INDEX($B$47:$AM$66, MATCH(UPPER(CZ76), $A$47:$A$66, 0), CX$69), $J$93)/$K$93, "BLANK")</f>
        <v>1.0733128151715923</v>
      </c>
      <c r="CZ104" s="359" t="str" cm="1">
        <f t="array" ref="CZ104">_xlfn.IFS(INDEX($B$24:$AM$43, MATCH(INDEX($A$3:$AM$22, MATCH(CW104, $V$3:$V$22, 0), 1), $A$24:$A$43), CX$69)="H", UPPER(INDEX($A$3:$AM$22, MATCH(CW104, $V$3:$V$22, 0), 1)), INDEX($B$24:$AM$43, MATCH(INDEX($A$3:$AM$22, MATCH(CW104, $V$3:$V$22, 0), 1), $A$24:$A$43), CX$69)="A", LOWER(INDEX($A$3:$AM$22, MATCH(CW104, $V$3:$V$22, 0), 1)), INDEX($B$24:$AM$43, MATCH(INDEX($A$3:$AM$22, MATCH(CW104, $V$3:$V$22, 0), 1), $A$24:$A$43), CX$69)="BLANK", "BLANK,")</f>
        <v>new</v>
      </c>
      <c r="DA104" s="361"/>
      <c r="DB104" s="257" t="str" cm="1">
        <f t="array" ref="DB104">_xlfn.IFS(INDEX($B$24:$AM$43,MATCH($A30,$A$24:$A$43,0),DC$69)="A",LOWER($A30),INDEX($B$24:$AM$43,MATCH($A30,$A$24:$A$43,0),DC$69)="H",UPPER($A30),INDEX($B$24:$AM$43,MATCH($A30,$A$24:$A$43,0),DC$69)="BLANK","BLANK")</f>
        <v>eve</v>
      </c>
      <c r="DC104" s="268" cm="1">
        <f t="array" ref="DC104">IFERROR($L$93+POWER(INDEX($B$47:$AM$66, MATCH(UPPER(DB76), $A$47:$A$66,0 ), DC$69), $J$93)/$K$93, "BLANK")</f>
        <v>1.8649708345505525</v>
      </c>
      <c r="DD104" s="269" cm="1">
        <f t="array" ref="DD104">IFERROR($L$93+POWER(INDEX($B$47:$AM$66, MATCH(UPPER(DE76), $A$47:$A$66, 0), DC$69), $J$93)/$K$93, "BLANK")</f>
        <v>0.29978342249757517</v>
      </c>
      <c r="DE104" s="359" t="str" cm="1">
        <f t="array" ref="DE104">_xlfn.IFS(INDEX($B$24:$AM$43, MATCH(INDEX($A$3:$AM$22, MATCH(DB104, $W$3:$W$22, 0), 1), $A$24:$A$43), DC$69)="H", UPPER(INDEX($A$3:$AM$22, MATCH(DB104, $W$3:$W$22, 0), 1)), INDEX($B$24:$AM$43, MATCH(INDEX($A$3:$AM$22, MATCH(DB104, $W$3:$W$22, 0), 1), $A$24:$A$43), DC$69)="A", LOWER(INDEX($A$3:$AM$22, MATCH(DB104, $W$3:$W$22, 0), 1)), INDEX($B$24:$AM$43, MATCH(INDEX($A$3:$AM$22, MATCH(DB104, $W$3:$W$22, 0), 1), $A$24:$A$43), DC$69)="BLANK", "BLANK,")</f>
        <v>LEE</v>
      </c>
      <c r="DF104" s="361"/>
      <c r="DG104" s="257" t="str" cm="1">
        <f t="array" ref="DG104">_xlfn.IFS(INDEX($B$24:$AM$43,MATCH($A30,$A$24:$A$43,0),DH$69)="A",LOWER($A30),INDEX($B$24:$AM$43,MATCH($A30,$A$24:$A$43,0),DH$69)="H",UPPER($A30),INDEX($B$24:$AM$43,MATCH($A30,$A$24:$A$43,0),DH$69)="BLANK","BLANK")</f>
        <v>eve</v>
      </c>
      <c r="DH104" s="268" cm="1">
        <f t="array" ref="DH104">IFERROR($L$93+POWER(INDEX($B$47:$AM$66, MATCH(UPPER(DG76), $A$47:$A$66,0 ), DH$69), $J$93)/$K$93, "BLANK")</f>
        <v>0.83062407179706454</v>
      </c>
      <c r="DI104" s="269" cm="1">
        <f t="array" ref="DI104">IFERROR($L$93+POWER(INDEX($B$47:$AM$66, MATCH(UPPER(DJ76), $A$47:$A$66, 0), DH$69), $J$93)/$K$93, "BLANK")</f>
        <v>1.4046305257183986</v>
      </c>
      <c r="DJ104" s="359" t="str" cm="1">
        <f t="array" ref="DJ104">_xlfn.IFS(INDEX($B$24:$AM$43, MATCH(INDEX($A$3:$AM$22, MATCH(DG104, $X$3:$X$22, 0), 1), $A$24:$A$43), DH$69)="H", UPPER(INDEX($A$3:$AM$22, MATCH(DG104, $X$3:$X$22, 0), 1)), INDEX($B$24:$AM$43, MATCH(INDEX($A$3:$AM$22, MATCH(DG104, $X$3:$X$22, 0), 1), $A$24:$A$43), DH$69)="A", LOWER(INDEX($A$3:$AM$22, MATCH(DG104, $X$3:$X$22, 0), 1)), INDEX($B$24:$AM$43, MATCH(INDEX($A$3:$AM$22, MATCH(DG104, $X$3:$X$22, 0), 1), $A$24:$A$43), DH$69)="BLANK", "BLANK,")</f>
        <v>MUN</v>
      </c>
      <c r="DK104" s="361"/>
      <c r="DL104" s="257" t="str" cm="1">
        <f t="array" ref="DL104">_xlfn.IFS(INDEX($B$24:$AM$43,MATCH($A30,$A$24:$A$43,0),DM$69)="A",LOWER($A30),INDEX($B$24:$AM$43,MATCH($A30,$A$24:$A$43,0),DM$69)="H",UPPER($A30),INDEX($B$24:$AM$43,MATCH($A30,$A$24:$A$43,0),DM$69)="BLANK","BLANK")</f>
        <v>EVE</v>
      </c>
      <c r="DM104" s="268" cm="1">
        <f t="array" ref="DM104">IFERROR($L$93+POWER(INDEX($B$47:$AM$66, MATCH(UPPER(DL76), $A$47:$A$66,0 ), DM$69), $J$93)/$K$93, "BLANK")</f>
        <v>2.9598932160439131</v>
      </c>
      <c r="DN104" s="269" cm="1">
        <f t="array" ref="DN104">IFERROR($L$93+POWER(INDEX($B$47:$AM$66, MATCH(UPPER(DO76), $A$47:$A$66, 0), DM$69), $J$93)/$K$93, "BLANK")</f>
        <v>0.68208908044127592</v>
      </c>
      <c r="DO104" s="359" t="str" cm="1">
        <f t="array" ref="DO104">_xlfn.IFS(INDEX($B$24:$AM$43, MATCH(INDEX($A$3:$AM$22, MATCH(DL104, $Y$3:$Y$22, 0), 1), $A$24:$A$43), DM$69)="H", UPPER(INDEX($A$3:$AM$22, MATCH(DL104, $Y$3:$Y$22, 0), 1)), INDEX($B$24:$AM$43, MATCH(INDEX($A$3:$AM$22, MATCH(DL104, $Y$3:$Y$22, 0), 1), $A$24:$A$43), DM$69)="A", LOWER(INDEX($A$3:$AM$22, MATCH(DL104, $Y$3:$Y$22, 0), 1)), INDEX($B$24:$AM$43, MATCH(INDEX($A$3:$AM$22, MATCH(DL104, $Y$3:$Y$22, 0), 1), $A$24:$A$43), DM$69)="BLANK", "BLANK,")</f>
        <v>ful</v>
      </c>
      <c r="DP104" s="361"/>
      <c r="DQ104" s="257" t="str" cm="1">
        <f t="array" ref="DQ104">_xlfn.IFS(INDEX($B$24:$AM$43,MATCH($A30,$A$24:$A$43,0),DR$69)="A",LOWER($A30),INDEX($B$24:$AM$43,MATCH($A30,$A$24:$A$43,0),DR$69)="H",UPPER($A30),INDEX($B$24:$AM$43,MATCH($A30,$A$24:$A$43,0),DR$69)="BLANK","BLANK")</f>
        <v>eve</v>
      </c>
      <c r="DR104" s="268" cm="1">
        <f t="array" ref="DR104">IFERROR($L$93+POWER(INDEX($B$47:$AM$66, MATCH(UPPER(DQ76), $A$47:$A$66,0 ), DR$69), $J$93)/$K$93, "BLANK")</f>
        <v>0.78134706768438078</v>
      </c>
      <c r="DS104" s="269" cm="1">
        <f t="array" ref="DS104">IFERROR($L$93+POWER(INDEX($B$47:$AM$66, MATCH(UPPER(DT76), $A$47:$A$66, 0), DR$69), $J$93)/$K$93, "BLANK")</f>
        <v>1.4473722280286763</v>
      </c>
      <c r="DT104" s="359" t="str" cm="1">
        <f t="array" ref="DT104">_xlfn.IFS(INDEX($B$24:$AM$43, MATCH(INDEX($A$3:$AM$22, MATCH(DQ104, $Z$3:$Z$22, 0), 1), $A$24:$A$43), DR$69)="H", UPPER(INDEX($A$3:$AM$22, MATCH(DQ104, $Z$3:$Z$22, 0), 1)), INDEX($B$24:$AM$43, MATCH(INDEX($A$3:$AM$22, MATCH(DQ104, $Z$3:$Z$22, 0), 1), $A$24:$A$43), DR$69)="A", LOWER(INDEX($A$3:$AM$22, MATCH(DQ104, $Z$3:$Z$22, 0), 1)), INDEX($B$24:$AM$43, MATCH(INDEX($A$3:$AM$22, MATCH(DQ104, $Z$3:$Z$22, 0), 1), $A$24:$A$43), DR$69)="BLANK", "BLANK,")</f>
        <v>LIV</v>
      </c>
      <c r="DU104" s="361"/>
      <c r="DV104" s="257" t="str" cm="1">
        <f t="array" ref="DV104">_xlfn.IFS(INDEX($B$24:$AM$43,MATCH($A30,$A$24:$A$43,0),DW$69)="A",LOWER($A30),INDEX($B$24:$AM$43,MATCH($A30,$A$24:$A$43,0),DW$69)="H",UPPER($A30),INDEX($B$24:$AM$43,MATCH($A30,$A$24:$A$43,0),DW$69)="BLANK","BLANK")</f>
        <v>EVE</v>
      </c>
      <c r="DW104" s="268" cm="1">
        <f t="array" ref="DW104">IFERROR($L$93+POWER(INDEX($B$47:$AM$66, MATCH(UPPER(DV76), $A$47:$A$66,0 ), DW$69), $J$93)/$K$93, "BLANK")</f>
        <v>0.99946831088336707</v>
      </c>
      <c r="DX104" s="269" cm="1">
        <f t="array" ref="DX104">IFERROR($L$93+POWER(INDEX($B$47:$AM$66, MATCH(UPPER(DY76), $A$47:$A$66, 0), DW$69), $J$93)/$K$93, "BLANK")</f>
        <v>1.9671958117693087</v>
      </c>
      <c r="DY104" s="359" t="str" cm="1">
        <f t="array" ref="DY104">_xlfn.IFS(INDEX($B$24:$AM$43, MATCH(INDEX($A$3:$AM$22, MATCH(DV104, $AA$3:$AA$22, 0), 1), $A$24:$A$43), DW$69)="H", UPPER(INDEX($A$3:$AM$22, MATCH(DV104, $AA$3:$AA$22, 0), 1)), INDEX($B$24:$AM$43, MATCH(INDEX($A$3:$AM$22, MATCH(DV104, $AA$3:$AA$22, 0), 1), $A$24:$A$43), DW$69)="A", LOWER(INDEX($A$3:$AM$22, MATCH(DV104, $AA$3:$AA$22, 0), 1)), INDEX($B$24:$AM$43, MATCH(INDEX($A$3:$AM$22, MATCH(DV104, $AA$3:$AA$22, 0), 1), $A$24:$A$43), DW$69)="BLANK", "BLANK,")</f>
        <v>sou</v>
      </c>
      <c r="DZ104" s="361"/>
      <c r="EA104" s="257" t="str" cm="1">
        <f t="array" ref="EA104">_xlfn.IFS(INDEX($B$24:$AM$43,MATCH($A30,$A$24:$A$43,0),EB$69)="A",LOWER($A30),INDEX($B$24:$AM$43,MATCH($A30,$A$24:$A$43,0),EB$69)="H",UPPER($A30),INDEX($B$24:$AM$43,MATCH($A30,$A$24:$A$43,0),EB$69)="BLANK","BLANK")</f>
        <v>eve</v>
      </c>
      <c r="EB104" s="268" cm="1">
        <f t="array" ref="EB104">IFERROR($L$93+POWER(INDEX($B$47:$AM$66, MATCH(UPPER(EA76), $A$47:$A$66,0 ), EB$69), $J$93)/$K$93, "BLANK")</f>
        <v>0.51962010160574035</v>
      </c>
      <c r="EC104" s="269" cm="1">
        <f t="array" ref="EC104">IFERROR($L$93+POWER(INDEX($B$47:$AM$66, MATCH(UPPER(ED76), $A$47:$A$66, 0), EB$69), $J$93)/$K$93, "BLANK")</f>
        <v>1.802754820384479</v>
      </c>
      <c r="ED104" s="359" t="str" cm="1">
        <f t="array" ref="ED104">_xlfn.IFS(INDEX($B$24:$AM$43, MATCH(INDEX($A$3:$AM$22, MATCH(EA104, $AB$3:$AB$22, 0), 1), $A$24:$A$43), EB$69)="H", UPPER(INDEX($A$3:$AM$22, MATCH(EA104, $AB$3:$AB$22, 0), 1)), INDEX($B$24:$AM$43, MATCH(INDEX($A$3:$AM$22, MATCH(EA104, $AB$3:$AB$22, 0), 1), $A$24:$A$43), EB$69)="A", LOWER(INDEX($A$3:$AM$22, MATCH(EA104, $AB$3:$AB$22, 0), 1)), INDEX($B$24:$AM$43, MATCH(INDEX($A$3:$AM$22, MATCH(EA104, $AB$3:$AB$22, 0), 1), $A$24:$A$43), EB$69)="BLANK", "BLANK,")</f>
        <v>CHE</v>
      </c>
      <c r="EE104" s="361"/>
      <c r="EF104" s="257" t="str" cm="1">
        <f t="array" ref="EF104">_xlfn.IFS(INDEX($B$24:$AM$43,MATCH($A30,$A$24:$A$43,0),EG$69)="A",LOWER($A30),INDEX($B$24:$AM$43,MATCH($A30,$A$24:$A$43,0),EG$69)="H",UPPER($A30),INDEX($B$24:$AM$43,MATCH($A30,$A$24:$A$43,0),EG$69)="BLANK","BLANK")</f>
        <v>EVE</v>
      </c>
      <c r="EG104" s="268" cm="1">
        <f t="array" ref="EG104">IFERROR($L$93+POWER(INDEX($B$47:$AM$66, MATCH(UPPER(EF76), $A$47:$A$66,0 ), EG$69), $J$93)/$K$93, "BLANK")</f>
        <v>1.7060773452236657</v>
      </c>
      <c r="EH104" s="269" cm="1">
        <f t="array" ref="EH104">IFERROR($L$93+POWER(INDEX($B$47:$AM$66, MATCH(UPPER(EI76), $A$47:$A$66, 0), EG$69), $J$93)/$K$93, "BLANK")</f>
        <v>0.77083401222978609</v>
      </c>
      <c r="EI104" s="359" t="str" cm="1">
        <f t="array" ref="EI104">_xlfn.IFS(INDEX($B$24:$AM$43, MATCH(INDEX($A$3:$AM$22, MATCH(EF104, $AC$3:$AC$22, 0), 1), $A$24:$A$43), EG$69)="H", UPPER(INDEX($A$3:$AM$22, MATCH(EF104, $AC$3:$AC$22, 0), 1)), INDEX($B$24:$AM$43, MATCH(INDEX($A$3:$AM$22, MATCH(EF104, $AC$3:$AC$22, 0), 1), $A$24:$A$43), EG$69)="A", LOWER(INDEX($A$3:$AM$22, MATCH(EF104, $AC$3:$AC$22, 0), 1)), INDEX($B$24:$AM$43, MATCH(INDEX($A$3:$AM$22, MATCH(EF104, $AC$3:$AC$22, 0), 1), $A$24:$A$43), EG$69)="BLANK", "BLANK,")</f>
        <v>bur</v>
      </c>
      <c r="EJ104" s="361"/>
      <c r="EK104" s="257" t="str" cm="1">
        <f t="array" ref="EK104">_xlfn.IFS(INDEX($B$24:$AM$43,MATCH($A30,$A$24:$A$43,0),EL$69)="A",LOWER($A30),INDEX($B$24:$AM$43,MATCH($A30,$A$24:$A$43,0),EL$69)="H",UPPER($A30),INDEX($B$24:$AM$43,MATCH($A30,$A$24:$A$43,0),EL$69)="BLANK","BLANK")</f>
        <v>eve</v>
      </c>
      <c r="EL104" s="268" cm="1">
        <f t="array" ref="EL104">IFERROR($L$93+POWER(INDEX($B$47:$AM$66, MATCH(UPPER(EK76), $A$47:$A$66,0 ), EL$69), $J$93)/$K$93, "BLANK")</f>
        <v>1.8649708345505525</v>
      </c>
      <c r="EM104" s="269" cm="1">
        <f t="array" ref="EM104">IFERROR($L$93+POWER(INDEX($B$47:$AM$66, MATCH(UPPER(EN76), $A$47:$A$66, 0), EL$69), $J$93)/$K$93, "BLANK")</f>
        <v>0.29978342249757517</v>
      </c>
      <c r="EN104" s="359" t="str" cm="1">
        <f t="array" ref="EN104">_xlfn.IFS(INDEX($B$24:$AM$43, MATCH(INDEX($A$3:$AM$22, MATCH(EK104, $AD$3:$AD$22, 0), 1), $A$24:$A$43), EL$69)="H", UPPER(INDEX($A$3:$AM$22, MATCH(EK104, $AD$3:$AD$22, 0), 1)), INDEX($B$24:$AM$43, MATCH(INDEX($A$3:$AM$22, MATCH(EK104, $AD$3:$AD$22, 0), 1), $A$24:$A$43), EL$69)="A", LOWER(INDEX($A$3:$AM$22, MATCH(EK104, $AD$3:$AD$22, 0), 1)), INDEX($B$24:$AM$43, MATCH(INDEX($A$3:$AM$22, MATCH(EK104, $AD$3:$AD$22, 0), 1), $A$24:$A$43), EL$69)="BLANK", "BLANK,")</f>
        <v>WBA</v>
      </c>
      <c r="EO104" s="361"/>
      <c r="EP104" s="257" t="str" cm="1">
        <f t="array" ref="EP104">_xlfn.IFS(INDEX($B$24:$AM$43,MATCH($A30,$A$24:$A$43,0),EQ$69)="A",LOWER($A30),INDEX($B$24:$AM$43,MATCH($A30,$A$24:$A$43,0),EQ$69)="H",UPPER($A30),INDEX($B$24:$AM$43,MATCH($A30,$A$24:$A$43,0),EQ$69)="BLANK","BLANK")</f>
        <v>EVE</v>
      </c>
      <c r="EQ104" s="268" cm="1">
        <f t="array" ref="EQ104">IFERROR($L$93+POWER(INDEX($B$47:$AM$66, MATCH(UPPER(EP76), $A$47:$A$66,0 ), EQ$69), $J$93)/$K$93, "BLANK")</f>
        <v>2.4384170867686472</v>
      </c>
      <c r="ER104" s="269" cm="1">
        <f t="array" ref="ER104">IFERROR($L$93+POWER(INDEX($B$47:$AM$66, MATCH(UPPER(ES76), $A$47:$A$66, 0), EQ$69), $J$93)/$K$93, "BLANK")</f>
        <v>0.68208908044127592</v>
      </c>
      <c r="ES104" s="359" t="str" cm="1">
        <f t="array" ref="ES104">_xlfn.IFS(INDEX($B$24:$AM$43, MATCH(INDEX($A$3:$AM$22, MATCH(EP104, $AE$3:$AE$22, 0), 1), $A$24:$A$43), EQ$69)="H", UPPER(INDEX($A$3:$AM$22, MATCH(EP104, $AE$3:$AE$22, 0), 1)), INDEX($B$24:$AM$43, MATCH(INDEX($A$3:$AM$22, MATCH(EP104, $AE$3:$AE$22, 0), 1), $A$24:$A$43), EQ$69)="A", LOWER(INDEX($A$3:$AM$22, MATCH(EP104, $AE$3:$AE$22, 0), 1)), INDEX($B$24:$AM$43, MATCH(INDEX($A$3:$AM$22, MATCH(EP104, $AE$3:$AE$22, 0), 1), $A$24:$A$43), EQ$69)="BLANK", "BLANK,")</f>
        <v>cry</v>
      </c>
      <c r="ET104" s="361"/>
      <c r="EU104" s="257" t="str" cm="1">
        <f t="array" ref="EU104">_xlfn.IFS(INDEX($B$24:$AM$43,MATCH($A30,$A$24:$A$43,0),EV$69)="A",LOWER($A30),INDEX($B$24:$AM$43,MATCH($A30,$A$24:$A$43,0),EV$69)="H",UPPER($A30),INDEX($B$24:$AM$43,MATCH($A30,$A$24:$A$43,0),EV$69)="BLANK","BLANK")</f>
        <v>eve</v>
      </c>
      <c r="EV104" s="268" cm="1">
        <f t="array" ref="EV104">IFERROR($L$93+POWER(INDEX($B$47:$AM$66, MATCH(UPPER(EU76), $A$47:$A$66,0 ), EV$69), $J$93)/$K$93, "BLANK")</f>
        <v>1.2531058583359589</v>
      </c>
      <c r="EW104" s="269" cm="1">
        <f t="array" ref="EW104">IFERROR($L$93+POWER(INDEX($B$47:$AM$66, MATCH(UPPER(EX76), $A$47:$A$66, 0), EV$69), $J$93)/$K$93, "BLANK")</f>
        <v>0.64782493287111875</v>
      </c>
      <c r="EX104" s="359" t="str" cm="1">
        <f t="array" ref="EX104">_xlfn.IFS(INDEX($B$24:$AM$43, MATCH(INDEX($A$3:$AM$22, MATCH(EU104, $AF$3:$AF$22, 0), 1), $A$24:$A$43), EV$69)="H", UPPER(INDEX($A$3:$AM$22, MATCH(EU104, $AF$3:$AF$22, 0), 1)), INDEX($B$24:$AM$43, MATCH(INDEX($A$3:$AM$22, MATCH(EU104, $AF$3:$AF$22, 0), 1), $A$24:$A$43), EV$69)="A", LOWER(INDEX($A$3:$AM$22, MATCH(EU104, $AF$3:$AF$22, 0), 1)), INDEX($B$24:$AM$43, MATCH(INDEX($A$3:$AM$22, MATCH(EU104, $AF$3:$AF$22, 0), 1), $A$24:$A$43), EV$69)="BLANK", "BLANK,")</f>
        <v>BHA</v>
      </c>
      <c r="EY104" s="361"/>
      <c r="EZ104" s="257" t="str" cm="1">
        <f t="array" ref="EZ104">_xlfn.IFS(INDEX($B$24:$AM$43,MATCH($A30,$A$24:$A$43,0),FA$69)="A",LOWER($A30),INDEX($B$24:$AM$43,MATCH($A30,$A$24:$A$43,0),FA$69)="H",UPPER($A30),INDEX($B$24:$AM$43,MATCH($A30,$A$24:$A$43,0),FA$69)="BLANK","BLANK")</f>
        <v>EVE</v>
      </c>
      <c r="FA104" s="268" cm="1">
        <f t="array" ref="FA104">IFERROR($L$93+POWER(INDEX($B$47:$AM$66, MATCH(UPPER(EZ76), $A$47:$A$66,0 ), FA$69), $J$93)/$K$93, "BLANK")</f>
        <v>1.4302949624557828</v>
      </c>
      <c r="FB104" s="269" cm="1">
        <f t="array" ref="FB104">IFERROR($L$93+POWER(INDEX($B$47:$AM$66, MATCH(UPPER(FC76), $A$47:$A$66, 0), FA$69), $J$93)/$K$93, "BLANK")</f>
        <v>1.4424995962496221</v>
      </c>
      <c r="FC104" s="359" t="str" cm="1">
        <f t="array" ref="FC104">_xlfn.IFS(INDEX($B$24:$AM$43, MATCH(INDEX($A$3:$AM$22, MATCH(EZ104, $AG$3:$AG$22, 0), 1), $A$24:$A$43), FA$69)="H", UPPER(INDEX($A$3:$AM$22, MATCH(EZ104, $AG$3:$AG$22, 0), 1)), INDEX($B$24:$AM$43, MATCH(INDEX($A$3:$AM$22, MATCH(EZ104, $AG$3:$AG$22, 0), 1), $A$24:$A$43), FA$69)="A", LOWER(INDEX($A$3:$AM$22, MATCH(EZ104, $AG$3:$AG$22, 0), 1)), INDEX($B$24:$AM$43, MATCH(INDEX($A$3:$AM$22, MATCH(EZ104, $AG$3:$AG$22, 0), 1), $A$24:$A$43), FA$69)="BLANK", "BLANK,")</f>
        <v>tot</v>
      </c>
      <c r="FD104" s="361"/>
      <c r="FE104" s="257" t="str" cm="1">
        <f t="array" ref="FE104">_xlfn.IFS(INDEX($B$24:$AM$43,MATCH($A30,$A$24:$A$43,0),FF$69)="A",LOWER($A30),INDEX($B$24:$AM$43,MATCH($A30,$A$24:$A$43,0),FF$69)="H",UPPER($A30),INDEX($B$24:$AM$43,MATCH($A30,$A$24:$A$43,0),FF$69)="BLANK","BLANK")</f>
        <v>eve</v>
      </c>
      <c r="FF104" s="268" cm="1">
        <f t="array" ref="FF104">IFERROR($L$93+POWER(INDEX($B$47:$AM$66, MATCH(UPPER(FE76), $A$47:$A$66,0 ), FF$69), $J$93)/$K$93, "BLANK")</f>
        <v>1.6283034405016301</v>
      </c>
      <c r="FG104" s="269" cm="1">
        <f t="array" ref="FG104">IFERROR($L$93+POWER(INDEX($B$47:$AM$66, MATCH(UPPER(FH76), $A$47:$A$66, 0), FF$69), $J$93)/$K$93, "BLANK")</f>
        <v>1.035843643785699</v>
      </c>
      <c r="FH104" s="359" t="str" cm="1">
        <f t="array" ref="FH104">_xlfn.IFS(INDEX($B$24:$AM$43, MATCH(INDEX($A$3:$AM$22, MATCH(FE104, $AH$3:$AH$22, 0), 1), $A$24:$A$43), FF$69)="H", UPPER(INDEX($A$3:$AM$22, MATCH(FE104, $AH$3:$AH$22, 0), 1)), INDEX($B$24:$AM$43, MATCH(INDEX($A$3:$AM$22, MATCH(FE104, $AH$3:$AH$22, 0), 1), $A$24:$A$43), FF$69)="A", LOWER(INDEX($A$3:$AM$22, MATCH(FE104, $AH$3:$AH$22, 0), 1)), INDEX($B$24:$AM$43, MATCH(INDEX($A$3:$AM$22, MATCH(FE104, $AH$3:$AH$22, 0), 1), $A$24:$A$43), FF$69)="BLANK", "BLANK,")</f>
        <v>ARS</v>
      </c>
      <c r="FI104" s="361"/>
      <c r="FJ104" s="257" t="str" cm="1">
        <f t="array" ref="FJ104">_xlfn.IFS(INDEX($B$24:$AM$43,MATCH($A30,$A$24:$A$43,0),FK$69)="A",LOWER($A30),INDEX($B$24:$AM$43,MATCH($A30,$A$24:$A$43,0),FK$69)="H",UPPER($A30),INDEX($B$24:$AM$43,MATCH($A30,$A$24:$A$43,0),FK$69)="BLANK","BLANK")</f>
        <v>EVE</v>
      </c>
      <c r="FK104" s="268" cm="1">
        <f t="array" ref="FK104">IFERROR($L$93+POWER(INDEX($B$47:$AM$66, MATCH(UPPER(FJ76), $A$47:$A$66,0 ), FK$69), $J$93)/$K$93, "BLANK")</f>
        <v>1.5316532718564391</v>
      </c>
      <c r="FL104" s="269" cm="1">
        <f t="array" ref="FL104">IFERROR($L$93+POWER(INDEX($B$47:$AM$66, MATCH(UPPER(FM76), $A$47:$A$66, 0), FK$69), $J$93)/$K$93, "BLANK")</f>
        <v>0.84086115904449898</v>
      </c>
      <c r="FM104" s="359" t="str" cm="1">
        <f t="array" ref="FM104">_xlfn.IFS(INDEX($B$24:$AM$43, MATCH(INDEX($A$3:$AM$22, MATCH(FJ104, $AI$3:$AI$22, 0), 1), $A$24:$A$43), FK$69)="H", UPPER(INDEX($A$3:$AM$22, MATCH(FJ104, $AI$3:$AI$22, 0), 1)), INDEX($B$24:$AM$43, MATCH(INDEX($A$3:$AM$22, MATCH(FJ104, $AI$3:$AI$22, 0), 1), $A$24:$A$43), FK$69)="A", LOWER(INDEX($A$3:$AM$22, MATCH(FJ104, $AI$3:$AI$22, 0), 1)), INDEX($B$24:$AM$43, MATCH(INDEX($A$3:$AM$22, MATCH(FJ104, $AI$3:$AI$22, 0), 1), $A$24:$A$43), FK$69)="BLANK", "BLANK,")</f>
        <v>avl</v>
      </c>
      <c r="FN104" s="361"/>
      <c r="FO104" s="257" t="str" cm="1">
        <f t="array" ref="FO104">_xlfn.IFS(INDEX($B$24:$AM$43,MATCH($A30,$A$24:$A$43,0),FP$69)="A",LOWER($A30),INDEX($B$24:$AM$43,MATCH($A30,$A$24:$A$43,0),FP$69)="H",UPPER($A30),INDEX($B$24:$AM$43,MATCH($A30,$A$24:$A$43,0),FP$69)="BLANK","BLANK")</f>
        <v>eve</v>
      </c>
      <c r="FP104" s="268" cm="1">
        <f t="array" ref="FP104">IFERROR($L$93+POWER(INDEX($B$47:$AM$66, MATCH(UPPER(FO76), $A$47:$A$66,0 ), FP$69), $J$93)/$K$93, "BLANK")</f>
        <v>1.7796875761582041</v>
      </c>
      <c r="FQ104" s="269" cm="1">
        <f t="array" ref="FQ104">IFERROR($L$93+POWER(INDEX($B$47:$AM$66, MATCH(UPPER(FR76), $A$47:$A$66, 0), FP$69), $J$93)/$K$93, "BLANK")</f>
        <v>0.98313162691408285</v>
      </c>
      <c r="FR104" s="359" t="str" cm="1">
        <f t="array" ref="FR104">_xlfn.IFS(INDEX($B$24:$AM$43, MATCH(INDEX($A$3:$AM$22, MATCH(FO104, $AJ$3:$AJ$22, 0), 1), $A$24:$A$43), FP$69)="H", UPPER(INDEX($A$3:$AM$22, MATCH(FO104, $AJ$3:$AJ$22, 0), 1)), INDEX($B$24:$AM$43, MATCH(INDEX($A$3:$AM$22, MATCH(FO104, $AJ$3:$AJ$22, 0), 1), $A$24:$A$43), FP$69)="A", LOWER(INDEX($A$3:$AM$22, MATCH(FO104, $AJ$3:$AJ$22, 0), 1)), INDEX($B$24:$AM$43, MATCH(INDEX($A$3:$AM$22, MATCH(FO104, $AJ$3:$AJ$22, 0), 1), $A$24:$A$43), FP$69)="BLANK", "BLANK,")</f>
        <v>WHU</v>
      </c>
      <c r="FS104" s="361"/>
      <c r="FT104" s="257" t="str" cm="1">
        <f t="array" ref="FT104">_xlfn.IFS(INDEX($B$24:$AM$43,MATCH($A30,$A$24:$A$43,0),FU$69)="A",LOWER($A30),INDEX($B$24:$AM$43,MATCH($A30,$A$24:$A$43,0),FU$69)="H",UPPER($A30),INDEX($B$24:$AM$43,MATCH($A30,$A$24:$A$43,0),FU$69)="BLANK","BLANK")</f>
        <v>EVE</v>
      </c>
      <c r="FU104" s="268" cm="1">
        <f t="array" ref="FU104">IFERROR($L$93+POWER(INDEX($B$47:$AM$66, MATCH(UPPER(FT76), $A$47:$A$66,0 ), FU$69), $J$93)/$K$93, "BLANK")</f>
        <v>2.3335284116945818</v>
      </c>
      <c r="FV104" s="269" cm="1">
        <f t="array" ref="FV104">IFERROR($L$93+POWER(INDEX($B$47:$AM$66, MATCH(UPPER(FW76), $A$47:$A$66, 0), FU$69), $J$93)/$K$93, "BLANK")</f>
        <v>0.71122936924652669</v>
      </c>
      <c r="FW104" s="359" t="str" cm="1">
        <f t="array" ref="FW104">_xlfn.IFS(INDEX($B$24:$AM$43, MATCH(INDEX($A$3:$AM$22, MATCH(FT104, $AK$3:$AK$22, 0), 1), $A$24:$A$43), FU$69)="H", UPPER(INDEX($A$3:$AM$22, MATCH(FT104, $AK$3:$AK$22, 0), 1)), INDEX($B$24:$AM$43, MATCH(INDEX($A$3:$AM$22, MATCH(FT104, $AK$3:$AK$22, 0), 1), $A$24:$A$43), FU$69)="A", LOWER(INDEX($A$3:$AM$22, MATCH(FT104, $AK$3:$AK$22, 0), 1)), INDEX($B$24:$AM$43, MATCH(INDEX($A$3:$AM$22, MATCH(FT104, $AK$3:$AK$22, 0), 1), $A$24:$A$43), FU$69)="BLANK", "BLANK,")</f>
        <v>shu</v>
      </c>
      <c r="FX104" s="361"/>
      <c r="FY104" s="257" t="str" cm="1">
        <f t="array" ref="FY104">_xlfn.IFS(INDEX($B$24:$AM$43,MATCH($A30,$A$24:$A$43,0),FZ$69)="A",LOWER($A30),INDEX($B$24:$AM$43,MATCH($A30,$A$24:$A$43,0),FZ$69)="H",UPPER($A30),INDEX($B$24:$AM$43,MATCH($A30,$A$24:$A$43,0),FZ$69)="BLANK","BLANK")</f>
        <v>EVE</v>
      </c>
      <c r="FZ104" s="268" cm="1">
        <f t="array" ref="FZ104">IFERROR($L$93+POWER(INDEX($B$47:$AM$66, MATCH(UPPER(FY76), $A$47:$A$66,0 ), FZ$69), $J$93)/$K$93, "BLANK")</f>
        <v>0.93853452279866811</v>
      </c>
      <c r="GA104" s="269" cm="1">
        <f t="array" ref="GA104">IFERROR($L$93+POWER(INDEX($B$47:$AM$66, MATCH(UPPER(GB76), $A$47:$A$66, 0), FZ$69), $J$93)/$K$93, "BLANK")</f>
        <v>1.0516390998141851</v>
      </c>
      <c r="GB104" s="359" t="str" cm="1">
        <f t="array" ref="GB104">_xlfn.IFS(INDEX($B$24:$AM$43, MATCH(INDEX($A$3:$AM$22, MATCH(FY104, $AL$3:$AL$22, 0), 1), $A$24:$A$43), FZ$69)="H", UPPER(INDEX($A$3:$AM$22, MATCH(FY104, $AL$3:$AL$22, 0), 1)), INDEX($B$24:$AM$43, MATCH(INDEX($A$3:$AM$22, MATCH(FY104, $AL$3:$AL$22, 0), 1), $A$24:$A$43), FZ$69)="A", LOWER(INDEX($A$3:$AM$22, MATCH(FY104, $AL$3:$AL$22, 0), 1)), INDEX($B$24:$AM$43, MATCH(INDEX($A$3:$AM$22, MATCH(FY104, $AL$3:$AL$22, 0), 1), $A$24:$A$43), FZ$69)="BLANK", "BLANK,")</f>
        <v>wol</v>
      </c>
      <c r="GC104" s="361"/>
      <c r="GD104" s="257" t="str" cm="1">
        <f t="array" ref="GD104">_xlfn.IFS(INDEX($B$24:$AM$43,MATCH($A30,$A$24:$A$43,0),GE$69)="A",LOWER($A30),INDEX($B$24:$AM$43,MATCH($A30,$A$24:$A$43,0),GE$69)="H",UPPER($A30),INDEX($B$24:$AM$43,MATCH($A30,$A$24:$A$43,0),GE$69)="BLANK","BLANK")</f>
        <v>eve</v>
      </c>
      <c r="GE104" s="268" cm="1">
        <f t="array" ref="GE104">IFERROR($L$93+POWER(INDEX($B$47:$AM$66, MATCH(UPPER(GD76), $A$47:$A$66,0 ), GE$69), $J$93)/$K$93, "BLANK")</f>
        <v>0.56973618342183729</v>
      </c>
      <c r="GF104" s="269" cm="1">
        <f t="array" ref="GF104">IFERROR($L$93+POWER(INDEX($B$47:$AM$66, MATCH(UPPER(GG76), $A$47:$A$66, 0), GE$69), $J$93)/$K$93, "BLANK")</f>
        <v>1.6933958442488615</v>
      </c>
      <c r="GG104" s="377" t="str" cm="1">
        <f t="array" ref="GG104">_xlfn.IFS(INDEX($B$24:$AM$43, MATCH(INDEX($A$3:$AM$22, MATCH(GD104, $AM$3:$AM$22, 0), 1), $A$24:$A$43), GE$69)="H", UPPER(INDEX($A$3:$AM$22, MATCH(GD104, $AM$3:$AM$22, 0), 1)), INDEX($B$24:$AM$43, MATCH(INDEX($A$3:$AM$22, MATCH(GD104, $AM$3:$AM$22, 0), 1), $A$24:$A$43), GE$69)="A", LOWER(INDEX($A$3:$AM$22, MATCH(GD104, $AM$3:$AM$22, 0), 1)), INDEX($B$24:$AM$43, MATCH(INDEX($A$3:$AM$22, MATCH(GD104, $AM$3:$AM$22, 0), 1), $A$24:$A$43), GE$69)="BLANK", "BLANK,")</f>
        <v>MCI</v>
      </c>
    </row>
    <row r="105" spans="1:189">
      <c r="A105" s="376" t="str" cm="1">
        <f t="array" ref="A105">_xlfn.IFS(INDEX($B$24:$AM$43,MATCH($A31,$A$24:$A$43,0),B$69)="A",LOWER($A31),INDEX($B$24:$AM$43,MATCH($A31,$A$24:$A$43,0),B$69)="H",UPPER($A31),INDEX($B$24:$AM$43,MATCH($A31,$A$24:$A$43,0),B$69)="BLANK","BLANK")</f>
        <v>FUL</v>
      </c>
      <c r="B105" s="268" cm="1">
        <f t="array" ref="B105">IFERROR($L$93+POWER(INDEX($B$47:$AM$66, MATCH(UPPER(A77), $A$47:$A$66,0 ), B$69), $J$93)/$K$93, "BLANK")</f>
        <v>0.44420692805785944</v>
      </c>
      <c r="C105" s="269" cm="1">
        <f t="array" ref="C105">IFERROR($L$93+POWER(INDEX($B$47:$AM$66, MATCH(UPPER(D77), $A$47:$A$66, 0), B$69), $J$93)/$K$93, "BLANK")</f>
        <v>1.4301650143263342</v>
      </c>
      <c r="D105" s="359" t="str" cm="1">
        <f t="array" ref="D105">_xlfn.IFS(INDEX($B$24:$AM$43, MATCH(INDEX($A$3:$AM$22, MATCH(A77, $B$3:$B$22, 0), 1), $A$24:$A$43), B$69)="H", UPPER(INDEX($A$3:$AM$22, MATCH(A77, $B$3:$B$22, 0), 1)), INDEX($B$24:$AM$43, MATCH(INDEX($A$3:$AM$22, MATCH(A77, $B$3:$B$22, 0), 1), $A$24:$A$43), B$69)="A", LOWER(INDEX($A$3:$AM$22, MATCH(A77, $B$3:$B$22, 0), 1)), INDEX($B$24:$AM$43, MATCH(INDEX($A$3:$AM$22, MATCH(A77, $B$3:$B$22, 0), 1), $A$24:$A$43), B$69)="BLANK", "BLANK,")</f>
        <v>ars</v>
      </c>
      <c r="E105" s="361"/>
      <c r="F105" s="257" t="str" cm="1">
        <f t="array" ref="F105">_xlfn.IFS(INDEX($B$24:$AM$43,MATCH($A31,$A$24:$A$43,0),G$69)="A",LOWER($A31),INDEX($B$24:$AM$43,MATCH($A31,$A$24:$A$43,0),G$69)="H",UPPER($A31),INDEX($B$24:$AM$43,MATCH($A31,$A$24:$A$43,0),G$69)="BLANK","BLANK")</f>
        <v>ful</v>
      </c>
      <c r="G105" s="268" cm="1">
        <f t="array" ref="G105">IFERROR($L$93+POWER(INDEX($B$47:$AM$66, MATCH(UPPER(F77), $A$47:$A$66,0 ), G$69), $J$93)/$K$93, "BLANK")</f>
        <v>1.1070771873675176</v>
      </c>
      <c r="H105" s="269" cm="1">
        <f t="array" ref="H105">IFERROR($L$93+POWER(INDEX($B$47:$AM$66, MATCH(UPPER(I77), $A$47:$A$66, 0), G$69), $J$93)/$K$93, "BLANK")</f>
        <v>1.0578657201164756</v>
      </c>
      <c r="I105" s="359" t="str" cm="1">
        <f t="array" ref="I105">_xlfn.IFS(INDEX($B$24:$AM$43,MATCH(INDEX($A$3:$AM$22,MATCH(F77,$C$3:$C$22,0),1),$A$24:$A$43),G$69)="H",UPPER(INDEX($A$3:$AM$22,MATCH(F77,$C$3:$C$22,0),1)),INDEX($B$24:$AM$43,MATCH(INDEX($A$3:$AM$22,MATCH(F77,$C$3:$C$22,0),1),$A$24:$A$43),G$69)="A",LOWER(INDEX($A$3:$AM$22,MATCH(F77,$C$3:$C$22,0),1)),INDEX($B$24:$AM$43,MATCH(INDEX($A$3:$AM$22,MATCH(F77,$C$3:$C$22,0),1),$A$24:$A$43),G$69)="BLANK","BLANK,")</f>
        <v>LEE</v>
      </c>
      <c r="J105" s="361"/>
      <c r="K105" s="257" t="str" cm="1">
        <f t="array" ref="K105">_xlfn.IFS(INDEX($B$24:$AM$43,MATCH($A31,$A$24:$A$43,0),L$69)="A",LOWER($A31),INDEX($B$24:$AM$43,MATCH($A31,$A$24:$A$43,0),L$69)="H",UPPER($A31),INDEX($B$24:$AM$43,MATCH($A31,$A$24:$A$43,0),L$69)="BLANK","BLANK")</f>
        <v>FUL</v>
      </c>
      <c r="L105" s="268" cm="1">
        <f t="array" ref="L105">IFERROR($L$93+POWER(INDEX($B$47:$AM$66, MATCH(UPPER(K77), $A$47:$A$66,0 ), L$69), $J$93)/$K$93, "BLANK")</f>
        <v>0.47829006059422419</v>
      </c>
      <c r="M105" s="269" cm="1">
        <f t="array" ref="M105">IFERROR($L$93+POWER(INDEX($B$47:$AM$66, MATCH(UPPER(N77), $A$47:$A$66, 0), L$69), $J$93)/$K$93, "BLANK")</f>
        <v>1.3389412342221838</v>
      </c>
      <c r="N105" s="359" t="str" cm="1">
        <f t="array" ref="N105">_xlfn.IFS(INDEX($B$24:$AM$43, MATCH(INDEX($A$3:$AM$22, MATCH(K105, $D$3:$D$22, 0), 1), $A$24:$A$43), L$69)="H", UPPER(INDEX($A$3:$AM$22, MATCH(K105, $D$3:$D$22, 0), 1)), INDEX($B$24:$AM$43, MATCH(INDEX($A$3:$AM$22, MATCH(K105, $D$3:$D$22, 0), 1), $A$24:$A$43), L$69)="A", LOWER(INDEX($A$3:$AM$22, MATCH(K105, $D$3:$D$22, 0), 1)), INDEX($B$24:$AM$43, MATCH(INDEX($A$3:$AM$22, MATCH(K105, $D$3:$D$22, 0), 1), $A$24:$A$43), L$69)="BLANK", "BLANK,")</f>
        <v>avl</v>
      </c>
      <c r="O105" s="361"/>
      <c r="P105" s="257" t="str" cm="1">
        <f t="array" ref="P105">_xlfn.IFS(INDEX($B$24:$AM$43,MATCH($A31,$A$24:$A$43,0),Q$69)="A",LOWER($A31),INDEX($B$24:$AM$43,MATCH($A31,$A$24:$A$43,0),Q$69)="H",UPPER($A31),INDEX($B$24:$AM$43,MATCH($A31,$A$24:$A$43,0),Q$69)="BLANK","BLANK")</f>
        <v>ful</v>
      </c>
      <c r="Q105" s="268" cm="1">
        <f t="array" ref="Q105">IFERROR($L$93+POWER(INDEX($B$47:$AM$66, MATCH(UPPER(P77), $A$47:$A$66,0 ), Q$69), $J$93)/$K$93, "BLANK")</f>
        <v>0.24159518528650095</v>
      </c>
      <c r="R105" s="269" cm="1">
        <f t="array" ref="R105">IFERROR($L$93+POWER(INDEX($B$47:$AM$66, MATCH(UPPER(S77), $A$47:$A$66, 0), Q$69), $J$93)/$K$93, "BLANK")</f>
        <v>2.8081205228530561</v>
      </c>
      <c r="S105" s="359" t="str" cm="1">
        <f t="array" ref="S105">_xlfn.IFS(INDEX($B$24:$AM$43, MATCH(INDEX($A$3:$AM$22, MATCH(P105, $E$3:$E$22, 0), 1), $A$24:$A$43), Q$69)="H", UPPER(INDEX($A$3:$AM$22, MATCH(P105, $E$3:$E$22, 0), 1)), INDEX($B$24:$AM$43, MATCH(INDEX($A$3:$AM$22, MATCH(P105, $E$3:$E$22, 0), 1), $A$24:$A$43), Q$69)="A", LOWER(INDEX($A$3:$AM$22, MATCH(P105, $E$3:$E$22, 0), 1)), INDEX($B$24:$AM$43, MATCH(INDEX($A$3:$AM$22, MATCH(P105, $E$3:$E$22, 0), 1), $A$24:$A$43), Q$69)="BLANK", "BLANK,")</f>
        <v>WOL</v>
      </c>
      <c r="T105" s="361"/>
      <c r="U105" s="257" t="str" cm="1">
        <f t="array" ref="U105">_xlfn.IFS(INDEX($B$24:$AM$43,MATCH($A31,$A$24:$A$43,0),V$69)="A",LOWER($A31),INDEX($B$24:$AM$43,MATCH($A31,$A$24:$A$43,0),V$69)="H",UPPER($A31),INDEX($B$24:$AM$43,MATCH($A31,$A$24:$A$43,0),V$69)="BLANK","BLANK")</f>
        <v>ful</v>
      </c>
      <c r="V105" s="268" cm="1">
        <f t="array" ref="V105">IFERROR($L$93+POWER(INDEX($B$47:$AM$66, MATCH(UPPER(U77), $A$47:$A$66,0 ), V$69), $J$93)/$K$93, "BLANK")</f>
        <v>0.48435527598203554</v>
      </c>
      <c r="W105" s="269" cm="1">
        <f t="array" ref="W105">IFERROR($L$93+POWER(INDEX($B$47:$AM$66, MATCH(UPPER(X77), $A$47:$A$66, 0), V$69), $J$93)/$K$93, "BLANK")</f>
        <v>2.0894995094676365</v>
      </c>
      <c r="X105" s="359" t="str" cm="1">
        <f t="array" ref="X105">_xlfn.IFS(INDEX($B$24:$AM$43, MATCH(INDEX($A$3:$AM$22, MATCH(U105, $F$3:$F$22, 0), 1), $A$24:$A$43), V$69)="H", UPPER(INDEX($A$3:$AM$22, MATCH(U105, $F$3:$F$22, 0), 1)), INDEX($B$24:$AM$43, MATCH(INDEX($A$3:$AM$22, MATCH(U105, $F$3:$F$22, 0), 1), $A$24:$A$43), V$69)="A", LOWER(INDEX($A$3:$AM$22, MATCH(U105, $F$3:$F$22, 0), 1)), INDEX($B$24:$AM$43, MATCH(INDEX($A$3:$AM$22, MATCH(U105, $F$3:$F$22, 0), 1), $A$24:$A$43), V$69)="BLANK", "BLANK,")</f>
        <v>SHU</v>
      </c>
      <c r="Y105" s="361"/>
      <c r="Z105" s="257" t="str" cm="1">
        <f t="array" ref="Z105">_xlfn.IFS(INDEX($B$24:$AM$43,MATCH($A31,$A$24:$A$43,0),AA$69)="A",LOWER($A31),INDEX($B$24:$AM$43,MATCH($A31,$A$24:$A$43,0),AA$69)="H",UPPER($A31),INDEX($B$24:$AM$43,MATCH($A31,$A$24:$A$43,0),AA$69)="BLANK","BLANK")</f>
        <v>FUL</v>
      </c>
      <c r="AA105" s="268" cm="1">
        <f t="array" ref="AA105">IFERROR($L$93+POWER(INDEX($B$47:$AM$66, MATCH(UPPER(Z77), $A$47:$A$66,0 ), AA$69), $J$93)/$K$93, "BLANK")</f>
        <v>0.84625220742917717</v>
      </c>
      <c r="AB105" s="269" cm="1">
        <f t="array" ref="AB105">IFERROR($L$93+POWER(INDEX($B$47:$AM$66, MATCH(UPPER(AC77), $A$47:$A$66, 0), AA$69), $J$93)/$K$93, "BLANK")</f>
        <v>1.1070771873675176</v>
      </c>
      <c r="AC105" s="359" t="str" cm="1">
        <f t="array" ref="AC105">_xlfn.IFS(INDEX($B$24:$AM$43, MATCH(INDEX($A$3:$AM$22, MATCH(Z105, $G$3:$G$22, 0), 1), $A$24:$A$43), AA$69)="H", UPPER(INDEX($A$3:$AM$22, MATCH(Z105, $G$3:$G$22, 0), 1)), INDEX($B$24:$AM$43, MATCH(INDEX($A$3:$AM$22, MATCH(Z105, $G$3:$G$22, 0), 1), $A$24:$A$43), AA$69)="A", LOWER(INDEX($A$3:$AM$22, MATCH(Z105, $G$3:$G$22, 0), 1)), INDEX($B$24:$AM$43, MATCH(INDEX($A$3:$AM$22, MATCH(Z105, $G$3:$G$22, 0), 1), $A$24:$A$43), AA$69)="BLANK", "BLANK,")</f>
        <v>cry</v>
      </c>
      <c r="AD105" s="361"/>
      <c r="AE105" s="257" t="str" cm="1">
        <f t="array" ref="AE105">_xlfn.IFS(INDEX($B$24:$AM$43,MATCH($A31,$A$24:$A$43,0),AF$69)="A",LOWER($A31),INDEX($B$24:$AM$43,MATCH($A31,$A$24:$A$43,0),AF$69)="H",UPPER($A31),INDEX($B$24:$AM$43,MATCH($A31,$A$24:$A$43,0),AF$69)="BLANK","BLANK")</f>
        <v>FUL</v>
      </c>
      <c r="AF105" s="268" cm="1">
        <f t="array" ref="AF105">IFERROR($L$93+POWER(INDEX($B$47:$AM$66, MATCH(UPPER(AE77), $A$47:$A$66,0 ), AF$69), $J$93)/$K$93, "BLANK")</f>
        <v>1.0578657201164756</v>
      </c>
      <c r="AG105" s="269" cm="1">
        <f t="array" ref="AG105">IFERROR($L$93+POWER(INDEX($B$47:$AM$66, MATCH(UPPER(AH77), $A$47:$A$66, 0), AF$69), $J$93)/$K$93, "BLANK")</f>
        <v>1.1070771873675176</v>
      </c>
      <c r="AH105" s="359" t="str" cm="1">
        <f t="array" ref="AH105">_xlfn.IFS(INDEX($B$24:$AM$43, MATCH(INDEX($A$3:$AM$22, MATCH(AE105, $H$3:$H$22, 0), 1), $A$24:$A$43), AF$69)="H", UPPER(INDEX($A$3:$AM$22, MATCH(AE105, $H$3:$H$22, 0), 1)), INDEX($B$24:$AM$43, MATCH(INDEX($A$3:$AM$22, MATCH(AE105, $H$3:$H$22, 0), 1), $A$24:$A$43), AF$69)="A", LOWER(INDEX($A$3:$AM$22, MATCH(AE105, $H$3:$H$22, 0), 1)), INDEX($B$24:$AM$43, MATCH(INDEX($A$3:$AM$22, MATCH(AE105, $H$3:$H$22, 0), 1), $A$24:$A$43), AF$69)="BLANK", "BLANK,")</f>
        <v>wba</v>
      </c>
      <c r="AI105" s="361"/>
      <c r="AJ105" s="257" t="str" cm="1">
        <f t="array" ref="AJ105">_xlfn.IFS(INDEX($B$24:$AM$43,MATCH($A31,$A$24:$A$43,0),AK$69)="A",LOWER($A31),INDEX($B$24:$AM$43,MATCH($A31,$A$24:$A$43,0),AK$69)="H",UPPER($A31),INDEX($B$24:$AM$43,MATCH($A31,$A$24:$A$43,0),AK$69)="BLANK","BLANK")</f>
        <v>ful</v>
      </c>
      <c r="AK105" s="268" cm="1">
        <f t="array" ref="AK105">IFERROR($L$93+POWER(INDEX($B$47:$AM$66, MATCH(UPPER(AJ77), $A$47:$A$66,0 ), AK$69), $J$93)/$K$93, "BLANK")</f>
        <v>1.0524843751345194</v>
      </c>
      <c r="AL105" s="269" cm="1">
        <f t="array" ref="AL105">IFERROR($L$93+POWER(INDEX($B$47:$AM$66, MATCH(UPPER(AM77), $A$47:$A$66, 0), AK$69), $J$93)/$K$93, "BLANK")</f>
        <v>2.6990050328421011</v>
      </c>
      <c r="AM105" s="359" t="str" cm="1">
        <f t="array" ref="AM105">_xlfn.IFS(INDEX($B$24:$AM$43, MATCH(INDEX($A$3:$AM$22, MATCH(AJ105, $I$3:$I$22, 0), 1), $A$24:$A$43), AK$69)="H", UPPER(INDEX($A$3:$AM$22, MATCH(AJ105, $I$3:$I$22, 0), 1)), INDEX($B$24:$AM$43, MATCH(INDEX($A$3:$AM$22, MATCH(AJ105, $I$3:$I$22, 0), 1), $A$24:$A$43), AK$69)="A", LOWER(INDEX($A$3:$AM$22, MATCH(AJ105, $I$3:$I$22, 0), 1)), INDEX($B$24:$AM$43, MATCH(INDEX($A$3:$AM$22, MATCH(AJ105, $I$3:$I$22, 0), 1), $A$24:$A$43), AK$69)="BLANK", "BLANK,")</f>
        <v>WHU</v>
      </c>
      <c r="AN105" s="361"/>
      <c r="AO105" s="257" t="str" cm="1">
        <f t="array" ref="AO105">_xlfn.IFS(INDEX($B$24:$AM$43,MATCH($A31,$A$24:$A$43,0),AP$69)="A",LOWER($A31),INDEX($B$24:$AM$43,MATCH($A31,$A$24:$A$43,0),AP$69)="H",UPPER($A31),INDEX($B$24:$AM$43,MATCH($A31,$A$24:$A$43,0),AP$69)="BLANK","BLANK")</f>
        <v>FUL</v>
      </c>
      <c r="AP105" s="268" cm="1">
        <f t="array" ref="AP105">IFERROR($L$93+POWER(INDEX($B$47:$AM$66, MATCH(UPPER(AO77), $A$47:$A$66,0 ), AP$69), $J$93)/$K$93, "BLANK")</f>
        <v>0.29978342249757517</v>
      </c>
      <c r="AQ105" s="269" cm="1">
        <f t="array" ref="AQ105">IFERROR($L$93+POWER(INDEX($B$47:$AM$66, MATCH(UPPER(AR77), $A$47:$A$66, 0), AP$69), $J$93)/$K$93, "BLANK")</f>
        <v>1.8649708345505525</v>
      </c>
      <c r="AR105" s="359" t="str" cm="1">
        <f t="array" ref="AR105">_xlfn.IFS(INDEX($B$24:$AM$43, MATCH(INDEX($A$3:$AM$22, MATCH(AO105, $J$3:$J$22, 0), 1), $A$24:$A$43), AP$69)="H", UPPER(INDEX($A$3:$AM$22, MATCH(AO105, $J$3:$J$22, 0), 1)), INDEX($B$24:$AM$43, MATCH(INDEX($A$3:$AM$22, MATCH(AO105, $J$3:$J$22, 0), 1), $A$24:$A$43), AP$69)="A", LOWER(INDEX($A$3:$AM$22, MATCH(AO105, $J$3:$J$22, 0), 1)), INDEX($B$24:$AM$43, MATCH(INDEX($A$3:$AM$22, MATCH(AO105, $J$3:$J$22, 0), 1), $A$24:$A$43), AP$69)="BLANK", "BLANK,")</f>
        <v>eve</v>
      </c>
      <c r="AS105" s="361"/>
      <c r="AT105" s="257" t="str" cm="1">
        <f t="array" ref="AT105">_xlfn.IFS(INDEX($B$24:$AM$43,MATCH($A31,$A$24:$A$43,0),AU$69)="A",LOWER($A31),INDEX($B$24:$AM$43,MATCH($A31,$A$24:$A$43,0),AU$69)="H",UPPER($A31),INDEX($B$24:$AM$43,MATCH($A31,$A$24:$A$43,0),AU$69)="BLANK","BLANK")</f>
        <v>ful</v>
      </c>
      <c r="AU105" s="268" cm="1">
        <f t="array" ref="AU105">IFERROR($L$93+POWER(INDEX($B$47:$AM$66, MATCH(UPPER(AT77), $A$47:$A$66,0 ), AU$69), $J$93)/$K$93, "BLANK")</f>
        <v>0.6367512454756612</v>
      </c>
      <c r="AV105" s="269" cm="1">
        <f t="array" ref="AV105">IFERROR($L$93+POWER(INDEX($B$47:$AM$66, MATCH(UPPER(AW77), $A$47:$A$66, 0), AU$69), $J$93)/$K$93, "BLANK")</f>
        <v>2.9715950846073431</v>
      </c>
      <c r="AW105" s="359" t="str" cm="1">
        <f t="array" ref="AW105">_xlfn.IFS(INDEX($B$24:$AM$43, MATCH(INDEX($A$3:$AM$22, MATCH(AT105, $K$3:$K$22, 0), 1), $A$24:$A$43), AU$69)="H", UPPER(INDEX($A$3:$AM$22, MATCH(AT105, $K$3:$K$22, 0), 1)), INDEX($B$24:$AM$43, MATCH(INDEX($A$3:$AM$22, MATCH(AT105, $K$3:$K$22, 0), 1), $A$24:$A$43), AU$69)="A", LOWER(INDEX($A$3:$AM$22, MATCH(AT105, $K$3:$K$22, 0), 1)), INDEX($B$24:$AM$43, MATCH(INDEX($A$3:$AM$22, MATCH(AT105, $K$3:$K$22, 0), 1), $A$24:$A$43), AU$69)="BLANK", "BLANK,")</f>
        <v>LEI</v>
      </c>
      <c r="AX105" s="361"/>
      <c r="AY105" s="257" t="str" cm="1">
        <f t="array" ref="AY105">_xlfn.IFS(INDEX($B$24:$AM$43,MATCH($A31,$A$24:$A$43,0),AZ$69)="A",LOWER($A31),INDEX($B$24:$AM$43,MATCH($A31,$A$24:$A$43,0),AZ$69)="H",UPPER($A31),INDEX($B$24:$AM$43,MATCH($A31,$A$24:$A$43,0),AZ$69)="BLANK","BLANK")</f>
        <v>ful</v>
      </c>
      <c r="AZ105" s="268" cm="1">
        <f t="array" ref="AZ105">IFERROR($L$93+POWER(INDEX($B$47:$AM$66, MATCH(UPPER(AY77), $A$47:$A$66,0 ), AZ$69), $J$93)/$K$93, "BLANK")</f>
        <v>0.27795194708371174</v>
      </c>
      <c r="BA105" s="269" cm="1">
        <f t="array" ref="BA105">IFERROR($L$93+POWER(INDEX($B$47:$AM$66, MATCH(UPPER(BB77), $A$47:$A$66, 0), AZ$69), $J$93)/$K$93, "BLANK")</f>
        <v>4.4047862465144396</v>
      </c>
      <c r="BB105" s="359" t="str" cm="1">
        <f t="array" ref="BB105">_xlfn.IFS(INDEX($B$24:$AM$43, MATCH(INDEX($A$3:$AM$22, MATCH(AY105, $L$3:$L$22, 0), 1), $A$24:$A$43), AZ$69)="H", UPPER(INDEX($A$3:$AM$22, MATCH(AY105, $L$3:$L$22, 0), 1)), INDEX($B$24:$AM$43, MATCH(INDEX($A$3:$AM$22, MATCH(AY105, $L$3:$L$22, 0), 1), $A$24:$A$43), AZ$69)="A", LOWER(INDEX($A$3:$AM$22, MATCH(AY105, $L$3:$L$22, 0), 1)), INDEX($B$24:$AM$43, MATCH(INDEX($A$3:$AM$22, MATCH(AY105, $L$3:$L$22, 0), 1), $A$24:$A$43), AZ$69)="BLANK", "BLANK,")</f>
        <v>MCI</v>
      </c>
      <c r="BC105" s="361"/>
      <c r="BD105" s="257" t="str" cm="1">
        <f t="array" ref="BD105">_xlfn.IFS(INDEX($B$24:$AM$43,MATCH($A31,$A$24:$A$43,0),BE$69)="A",LOWER($A31),INDEX($B$24:$AM$43,MATCH($A31,$A$24:$A$43,0),BE$69)="H",UPPER($A31),INDEX($B$24:$AM$43,MATCH($A31,$A$24:$A$43,0),BE$69)="BLANK","BLANK")</f>
        <v>FUL</v>
      </c>
      <c r="BE105" s="268" cm="1">
        <f t="array" ref="BE105">IFERROR($L$93+POWER(INDEX($B$47:$AM$66, MATCH(UPPER(BD77), $A$47:$A$66,0 ), BE$69), $J$93)/$K$93, "BLANK")</f>
        <v>0.35751946321535999</v>
      </c>
      <c r="BF105" s="269" cm="1">
        <f t="array" ref="BF105">IFERROR($L$93+POWER(INDEX($B$47:$AM$66, MATCH(UPPER(BG77), $A$47:$A$66, 0), BE$69), $J$93)/$K$93, "BLANK")</f>
        <v>2.6731941189632606</v>
      </c>
      <c r="BG105" s="359" t="str" cm="1">
        <f t="array" ref="BG105">_xlfn.IFS(INDEX($B$24:$AM$43, MATCH(INDEX($A$3:$AM$22, MATCH(BD105, $M$3:$M$22, 0), 1), $A$24:$A$43), BE$69)="H", UPPER(INDEX($A$3:$AM$22, MATCH(BD105, $M$3:$M$22, 0), 1)), INDEX($B$24:$AM$43, MATCH(INDEX($A$3:$AM$22, MATCH(BD105, $M$3:$M$22, 0), 1), $A$24:$A$43), BE$69)="A", LOWER(INDEX($A$3:$AM$22, MATCH(BD105, $M$3:$M$22, 0), 1)), INDEX($B$24:$AM$43, MATCH(INDEX($A$3:$AM$22, MATCH(BD105, $M$3:$M$22, 0), 1), $A$24:$A$43), BE$69)="BLANK", "BLANK,")</f>
        <v>liv</v>
      </c>
      <c r="BH105" s="361"/>
      <c r="BI105" s="257" t="str" cm="1">
        <f t="array" ref="BI105">_xlfn.IFS(INDEX($B$24:$AM$43,MATCH($A31,$A$24:$A$43,0),BJ$69)="A",LOWER($A31),INDEX($B$24:$AM$43,MATCH($A31,$A$24:$A$43,0),BJ$69)="H",UPPER($A31),INDEX($B$24:$AM$43,MATCH($A31,$A$24:$A$43,0),BJ$69)="BLANK","BLANK")</f>
        <v>FUL</v>
      </c>
      <c r="BJ105" s="268" cm="1">
        <f t="array" ref="BJ105">IFERROR($L$93+POWER(INDEX($B$47:$AM$66, MATCH(UPPER(BI77), $A$47:$A$66,0 ), BJ$69), $J$93)/$K$93, "BLANK")</f>
        <v>0.3350590040616569</v>
      </c>
      <c r="BK105" s="269" cm="1">
        <f t="array" ref="BK105">IFERROR($L$93+POWER(INDEX($B$47:$AM$66, MATCH(UPPER(BL77), $A$47:$A$66, 0), BJ$69), $J$93)/$K$93, "BLANK")</f>
        <v>1.7597729080305371</v>
      </c>
      <c r="BL105" s="359" t="str" cm="1">
        <f t="array" ref="BL105">_xlfn.IFS(INDEX($B$24:$AM$43, MATCH(INDEX($A$3:$AM$22, MATCH(BI105, $N$3:$N$22, 0), 1), $A$24:$A$43), BJ$69)="H", UPPER(INDEX($A$3:$AM$22, MATCH(BI105, $N$3:$N$22, 0), 1)), INDEX($B$24:$AM$43, MATCH(INDEX($A$3:$AM$22, MATCH(BI105, $N$3:$N$22, 0), 1), $A$24:$A$43), BJ$69)="A", LOWER(INDEX($A$3:$AM$22, MATCH(BI105, $N$3:$N$22, 0), 1)), INDEX($B$24:$AM$43, MATCH(INDEX($A$3:$AM$22, MATCH(BI105, $N$3:$N$22, 0), 1), $A$24:$A$43), BJ$69)="BLANK", "BLANK,")</f>
        <v>bha</v>
      </c>
      <c r="BM105" s="361"/>
      <c r="BN105" s="257" t="str" cm="1">
        <f t="array" ref="BN105">_xlfn.IFS(INDEX($B$24:$AM$43,MATCH($A31,$A$24:$A$43,0),BO$69)="A",LOWER($A31),INDEX($B$24:$AM$43,MATCH($A31,$A$24:$A$43,0),BO$69)="H",UPPER($A31),INDEX($B$24:$AM$43,MATCH($A31,$A$24:$A$43,0),BO$69)="BLANK","BLANK")</f>
        <v>ful</v>
      </c>
      <c r="BO105" s="268" cm="1">
        <f t="array" ref="BO105">IFERROR($L$93+POWER(INDEX($B$47:$AM$66, MATCH(UPPER(BN77), $A$47:$A$66,0 ), BO$69), $J$93)/$K$93, "BLANK")</f>
        <v>1.0180192172916172</v>
      </c>
      <c r="BP105" s="269" cm="1">
        <f t="array" ref="BP105">IFERROR($L$93+POWER(INDEX($B$47:$AM$66, MATCH(UPPER(BQ77), $A$47:$A$66, 0), BO$69), $J$93)/$K$93, "BLANK")</f>
        <v>2.0506321731172896</v>
      </c>
      <c r="BQ105" s="359" t="str" cm="1">
        <f t="array" ref="BQ105">_xlfn.IFS(INDEX($B$24:$AM$43, MATCH(INDEX($A$3:$AM$22, MATCH(BN105, $O$3:$O$22, 0), 1), $A$24:$A$43), BO$69)="H", UPPER(INDEX($A$3:$AM$22, MATCH(BN105, $O$3:$O$22, 0), 1)), INDEX($B$24:$AM$43, MATCH(INDEX($A$3:$AM$22, MATCH(BN105, $O$3:$O$22, 0), 1), $A$24:$A$43), BO$69)="A", LOWER(INDEX($A$3:$AM$22, MATCH(BN105, $O$3:$O$22, 0), 1)), INDEX($B$24:$AM$43, MATCH(INDEX($A$3:$AM$22, MATCH(BN105, $O$3:$O$22, 0), 1), $A$24:$A$43), BO$69)="BLANK", "BLANK,")</f>
        <v>NEW</v>
      </c>
      <c r="BR105" s="361"/>
      <c r="BS105" s="257" t="str" cm="1">
        <f t="array" ref="BS105">_xlfn.IFS(INDEX($B$24:$AM$43,MATCH($A31,$A$24:$A$43,0),BT$69)="A",LOWER($A31),INDEX($B$24:$AM$43,MATCH($A31,$A$24:$A$43,0),BT$69)="H",UPPER($A31),INDEX($B$24:$AM$43,MATCH($A31,$A$24:$A$43,0),BT$69)="BLANK","BLANK")</f>
        <v>FUL</v>
      </c>
      <c r="BT105" s="268" cm="1">
        <f t="array" ref="BT105">IFERROR($L$93+POWER(INDEX($B$47:$AM$66, MATCH(UPPER(BS77), $A$47:$A$66,0 ), BT$69), $J$93)/$K$93, "BLANK")</f>
        <v>0.26233093481913305</v>
      </c>
      <c r="BU105" s="269" cm="1">
        <f t="array" ref="BU105">IFERROR($L$93+POWER(INDEX($B$47:$AM$66, MATCH(UPPER(BV77), $A$47:$A$66, 0), BT$69), $J$93)/$K$93, "BLANK")</f>
        <v>2.983792854172687</v>
      </c>
      <c r="BV105" s="359" t="str" cm="1">
        <f t="array" ref="BV105">_xlfn.IFS(INDEX($B$24:$AM$43, MATCH(INDEX($A$3:$AM$22, MATCH(BS105, $P$3:$P$22, 0), 1), $A$24:$A$43), BT$69)="H", UPPER(INDEX($A$3:$AM$22, MATCH(BS105, $P$3:$P$22, 0), 1)), INDEX($B$24:$AM$43, MATCH(INDEX($A$3:$AM$22, MATCH(BS105, $P$3:$P$22, 0), 1), $A$24:$A$43), BT$69)="A", LOWER(INDEX($A$3:$AM$22, MATCH(BS105, $P$3:$P$22, 0), 1)), INDEX($B$24:$AM$43, MATCH(INDEX($A$3:$AM$22, MATCH(BS105, $P$3:$P$22, 0), 1), $A$24:$A$43), BT$69)="BLANK", "BLANK,")</f>
        <v>sou</v>
      </c>
      <c r="BW105" s="361"/>
      <c r="BX105" s="257" t="str" cm="1">
        <f t="array" ref="BX105">_xlfn.IFS(INDEX($B$24:$AM$43,MATCH($A31,$A$24:$A$43,0),BY$69)="A",LOWER($A31),INDEX($B$24:$AM$43,MATCH($A31,$A$24:$A$43,0),BY$69)="H",UPPER($A31),INDEX($B$24:$AM$43,MATCH($A31,$A$24:$A$43,0),BY$69)="BLANK","BLANK")</f>
        <v>ful</v>
      </c>
      <c r="BY105" s="268" cm="1">
        <f t="array" ref="BY105">IFERROR($L$93+POWER(INDEX($B$47:$AM$66, MATCH(UPPER(BX77), $A$47:$A$66,0 ), BY$69), $J$93)/$K$93, "BLANK")</f>
        <v>0.74028195821695864</v>
      </c>
      <c r="BZ105" s="269" cm="1">
        <f t="array" ref="BZ105">IFERROR($L$93+POWER(INDEX($B$47:$AM$66, MATCH(UPPER(CA77), $A$47:$A$66, 0), BY$69), $J$93)/$K$93, "BLANK")</f>
        <v>2.1692323517307757</v>
      </c>
      <c r="CA105" s="359" t="str" cm="1">
        <f t="array" ref="CA105">_xlfn.IFS(INDEX($B$24:$AM$43, MATCH(INDEX($A$3:$AM$22, MATCH(BX105, $Q$3:$Q$22, 0), 1), $A$24:$A$43), BY$69)="H", UPPER(INDEX($A$3:$AM$22, MATCH(BX105, $Q$3:$Q$22, 0), 1)), INDEX($B$24:$AM$43, MATCH(INDEX($A$3:$AM$22, MATCH(BX105, $Q$3:$Q$22, 0), 1), $A$24:$A$43), BY$69)="A", LOWER(INDEX($A$3:$AM$22, MATCH(BX105, $Q$3:$Q$22, 0), 1)), INDEX($B$24:$AM$43, MATCH(INDEX($A$3:$AM$22, MATCH(BX105, $Q$3:$Q$22, 0), 1), $A$24:$A$43), BY$69)="BLANK", "BLANK,")</f>
        <v>TOT</v>
      </c>
      <c r="CB105" s="361"/>
      <c r="CC105" s="257" t="str" cm="1">
        <f t="array" ref="CC105">_xlfn.IFS(INDEX($B$24:$AM$43,MATCH($A31,$A$24:$A$43,0),CD$69)="A",LOWER($A31),INDEX($B$24:$AM$43,MATCH($A31,$A$24:$A$43,0),CD$69)="H",UPPER($A31),INDEX($B$24:$AM$43,MATCH($A31,$A$24:$A$43,0),CD$69)="BLANK","BLANK")</f>
        <v>ful</v>
      </c>
      <c r="CD105" s="268" cm="1">
        <f t="array" ref="CD105">IFERROR($L$93+POWER(INDEX($B$47:$AM$66, MATCH(UPPER(CC77), $A$47:$A$66,0 ), CD$69), $J$93)/$K$93, "BLANK")</f>
        <v>1.0936261384074089</v>
      </c>
      <c r="CE105" s="269" cm="1">
        <f t="array" ref="CE105">IFERROR($L$93+POWER(INDEX($B$47:$AM$66, MATCH(UPPER(CF77), $A$47:$A$66, 0), CD$69), $J$93)/$K$93, "BLANK")</f>
        <v>3.0719176288729053</v>
      </c>
      <c r="CF105" s="359" t="str" cm="1">
        <f t="array" ref="CF105">_xlfn.IFS(INDEX($B$24:$AM$43, MATCH(INDEX($A$3:$AM$22, MATCH(CC105, $R$3:$R$22, 0), 1), $A$24:$A$43), CD$69)="H", UPPER(INDEX($A$3:$AM$22, MATCH(CC105, $R$3:$R$22, 0), 1)), INDEX($B$24:$AM$43, MATCH(INDEX($A$3:$AM$22, MATCH(CC105, $R$3:$R$22, 0), 1), $A$24:$A$43), CD$69)="A", LOWER(INDEX($A$3:$AM$22, MATCH(CC105, $R$3:$R$22, 0), 1)), INDEX($B$24:$AM$43, MATCH(INDEX($A$3:$AM$22, MATCH(CC105, $R$3:$R$22, 0), 1), $A$24:$A$43), CD$69)="BLANK", "BLANK,")</f>
        <v>BUR</v>
      </c>
      <c r="CG105" s="361"/>
      <c r="CH105" s="257" t="str" cm="1">
        <f t="array" ref="CH105">_xlfn.IFS(INDEX($B$24:$AM$43,MATCH($A31,$A$24:$A$43,0),CI$69)="A",LOWER($A31),INDEX($B$24:$AM$43,MATCH($A31,$A$24:$A$43,0),CI$69)="H",UPPER($A31),INDEX($B$24:$AM$43,MATCH($A31,$A$24:$A$43,0),CI$69)="BLANK","BLANK")</f>
        <v>FUL</v>
      </c>
      <c r="CI105" s="268" cm="1">
        <f t="array" ref="CI105">IFERROR($L$93+POWER(INDEX($B$47:$AM$66, MATCH(UPPER(CH77), $A$47:$A$66,0 ), CI$69), $J$93)/$K$93, "BLANK")</f>
        <v>0.16195973794176302</v>
      </c>
      <c r="CJ105" s="269" cm="1">
        <f t="array" ref="CJ105">IFERROR($L$93+POWER(INDEX($B$47:$AM$66, MATCH(UPPER(CK77), $A$47:$A$66, 0), CI$69), $J$93)/$K$93, "BLANK")</f>
        <v>2.4746510194080451</v>
      </c>
      <c r="CK105" s="359" t="str" cm="1">
        <f t="array" ref="CK105">_xlfn.IFS(INDEX($B$24:$AM$43, MATCH(INDEX($A$3:$AM$22, MATCH(CH105, $S$3:$S$22, 0), 1), $A$24:$A$43), CI$69)="H", UPPER(INDEX($A$3:$AM$22, MATCH(CH105, $S$3:$S$22, 0), 1)), INDEX($B$24:$AM$43, MATCH(INDEX($A$3:$AM$22, MATCH(CH105, $S$3:$S$22, 0), 1), $A$24:$A$43), CI$69)="A", LOWER(INDEX($A$3:$AM$22, MATCH(CH105, $S$3:$S$22, 0), 1)), INDEX($B$24:$AM$43, MATCH(INDEX($A$3:$AM$22, MATCH(CH105, $S$3:$S$22, 0), 1), $A$24:$A$43), CI$69)="BLANK", "BLANK,")</f>
        <v>mun</v>
      </c>
      <c r="CL105" s="361"/>
      <c r="CM105" s="257" t="str" cm="1">
        <f t="array" ref="CM105">_xlfn.IFS(INDEX($B$24:$AM$43,MATCH($A31,$A$24:$A$43,0),CN$69)="A",LOWER($A31),INDEX($B$24:$AM$43,MATCH($A31,$A$24:$A$43,0),CN$69)="H",UPPER($A31),INDEX($B$24:$AM$43,MATCH($A31,$A$24:$A$43,0),CN$69)="BLANK","BLANK")</f>
        <v>FUL</v>
      </c>
      <c r="CN105" s="268" cm="1">
        <f t="array" ref="CN105">IFERROR($L$93+POWER(INDEX($B$47:$AM$66, MATCH(UPPER(CM77), $A$47:$A$66,0 ), CN$69), $J$93)/$K$93, "BLANK")</f>
        <v>0.63609414440804046</v>
      </c>
      <c r="CO105" s="269" cm="1">
        <f t="array" ref="CO105">IFERROR($L$93+POWER(INDEX($B$47:$AM$66, MATCH(UPPER(CP77), $A$47:$A$66, 0), CN$69), $J$93)/$K$93, "BLANK")</f>
        <v>2.7320470477508829</v>
      </c>
      <c r="CP105" s="359" t="str" cm="1">
        <f t="array" ref="CP105">_xlfn.IFS(INDEX($B$24:$AM$43, MATCH(INDEX($A$3:$AM$22, MATCH(CM105, $T$3:$T$22, 0), 1), $A$24:$A$43), CN$69)="H", UPPER(INDEX($A$3:$AM$22, MATCH(CM105, $T$3:$T$22, 0), 1)), INDEX($B$24:$AM$43, MATCH(INDEX($A$3:$AM$22, MATCH(CM105, $T$3:$T$22, 0), 1), $A$24:$A$43), CN$69)="A", LOWER(INDEX($A$3:$AM$22, MATCH(CM105, $T$3:$T$22, 0), 1)), INDEX($B$24:$AM$43, MATCH(INDEX($A$3:$AM$22, MATCH(CM105, $T$3:$T$22, 0), 1), $A$24:$A$43), CN$69)="BLANK", "BLANK,")</f>
        <v>che</v>
      </c>
      <c r="CQ105" s="361"/>
      <c r="CR105" s="257" t="str" cm="1">
        <f t="array" ref="CR105">_xlfn.IFS(INDEX($B$24:$AM$43,MATCH($A31,$A$24:$A$43,0),CS$69)="A",LOWER($A31),INDEX($B$24:$AM$43,MATCH($A31,$A$24:$A$43,0),CS$69)="H",UPPER($A31),INDEX($B$24:$AM$43,MATCH($A31,$A$24:$A$43,0),CS$69)="BLANK","BLANK")</f>
        <v>ful</v>
      </c>
      <c r="CS105" s="268" cm="1">
        <f t="array" ref="CS105">IFERROR($L$93+POWER(INDEX($B$47:$AM$66, MATCH(UPPER(CR77), $A$47:$A$66,0 ), CS$69), $J$93)/$K$93, "BLANK")</f>
        <v>0.71540090308722981</v>
      </c>
      <c r="CT105" s="269" cm="1">
        <f t="array" ref="CT105">IFERROR($L$93+POWER(INDEX($B$47:$AM$66, MATCH(UPPER(CU77), $A$47:$A$66, 0), CS$69), $J$93)/$K$93, "BLANK")</f>
        <v>1.8937274395778518</v>
      </c>
      <c r="CU105" s="359" t="str" cm="1">
        <f t="array" ref="CU105">_xlfn.IFS(INDEX($B$24:$AM$43, MATCH(INDEX($A$3:$AM$22, MATCH(CR105, $U$3:$U$22, 0), 1), $A$24:$A$43), CS$69)="H", UPPER(INDEX($A$3:$AM$22, MATCH(CR105, $U$3:$U$22, 0), 1)), INDEX($B$24:$AM$43, MATCH(INDEX($A$3:$AM$22, MATCH(CR105, $U$3:$U$22, 0), 1), $A$24:$A$43), CS$69)="A", LOWER(INDEX($A$3:$AM$22, MATCH(CR105, $U$3:$U$22, 0), 1)), INDEX($B$24:$AM$43, MATCH(INDEX($A$3:$AM$22, MATCH(CR105, $U$3:$U$22, 0), 1), $A$24:$A$43), CS$69)="BLANK", "BLANK,")</f>
        <v>BHA</v>
      </c>
      <c r="CV105" s="361"/>
      <c r="CW105" s="257" t="str" cm="1">
        <f t="array" ref="CW105">_xlfn.IFS(INDEX($B$24:$AM$43,MATCH($A31,$A$24:$A$43,0),CX$69)="A",LOWER($A31),INDEX($B$24:$AM$43,MATCH($A31,$A$24:$A$43,0),CX$69)="H",UPPER($A31),INDEX($B$24:$AM$43,MATCH($A31,$A$24:$A$43,0),CX$69)="BLANK","BLANK")</f>
        <v>ful</v>
      </c>
      <c r="CX105" s="268" cm="1">
        <f t="array" ref="CX105">IFERROR($L$93+POWER(INDEX($B$47:$AM$66, MATCH(UPPER(CW77), $A$47:$A$66,0 ), CX$69), $J$93)/$K$93, "BLANK")</f>
        <v>1.1070771873675176</v>
      </c>
      <c r="CY105" s="269" cm="1">
        <f t="array" ref="CY105">IFERROR($L$93+POWER(INDEX($B$47:$AM$66, MATCH(UPPER(CZ77), $A$47:$A$66, 0), CX$69), $J$93)/$K$93, "BLANK")</f>
        <v>1.0578657201164756</v>
      </c>
      <c r="CZ105" s="359" t="str" cm="1">
        <f t="array" ref="CZ105">_xlfn.IFS(INDEX($B$24:$AM$43, MATCH(INDEX($A$3:$AM$22, MATCH(CW105, $V$3:$V$22, 0), 1), $A$24:$A$43), CX$69)="H", UPPER(INDEX($A$3:$AM$22, MATCH(CW105, $V$3:$V$22, 0), 1)), INDEX($B$24:$AM$43, MATCH(INDEX($A$3:$AM$22, MATCH(CW105, $V$3:$V$22, 0), 1), $A$24:$A$43), CX$69)="A", LOWER(INDEX($A$3:$AM$22, MATCH(CW105, $V$3:$V$22, 0), 1)), INDEX($B$24:$AM$43, MATCH(INDEX($A$3:$AM$22, MATCH(CW105, $V$3:$V$22, 0), 1), $A$24:$A$43), CX$69)="BLANK", "BLANK,")</f>
        <v>WBA</v>
      </c>
      <c r="DA105" s="361"/>
      <c r="DB105" s="257" t="str" cm="1">
        <f t="array" ref="DB105">_xlfn.IFS(INDEX($B$24:$AM$43,MATCH($A31,$A$24:$A$43,0),DC$69)="A",LOWER($A31),INDEX($B$24:$AM$43,MATCH($A31,$A$24:$A$43,0),DC$69)="H",UPPER($A31),INDEX($B$24:$AM$43,MATCH($A31,$A$24:$A$43,0),DC$69)="BLANK","BLANK")</f>
        <v>FUL</v>
      </c>
      <c r="DC105" s="268" cm="1">
        <f t="array" ref="DC105">IFERROR($L$93+POWER(INDEX($B$47:$AM$66, MATCH(UPPER(DB77), $A$47:$A$66,0 ), DC$69), $J$93)/$K$93, "BLANK")</f>
        <v>0.44932730459303782</v>
      </c>
      <c r="DD105" s="269" cm="1">
        <f t="array" ref="DD105">IFERROR($L$93+POWER(INDEX($B$47:$AM$66, MATCH(UPPER(DE77), $A$47:$A$66, 0), DC$69), $J$93)/$K$93, "BLANK")</f>
        <v>2.6125538020009675</v>
      </c>
      <c r="DE105" s="359" t="str" cm="1">
        <f t="array" ref="DE105">_xlfn.IFS(INDEX($B$24:$AM$43, MATCH(INDEX($A$3:$AM$22, MATCH(DB105, $W$3:$W$22, 0), 1), $A$24:$A$43), DC$69)="H", UPPER(INDEX($A$3:$AM$22, MATCH(DB105, $W$3:$W$22, 0), 1)), INDEX($B$24:$AM$43, MATCH(INDEX($A$3:$AM$22, MATCH(DB105, $W$3:$W$22, 0), 1), $A$24:$A$43), DC$69)="A", LOWER(INDEX($A$3:$AM$22, MATCH(DB105, $W$3:$W$22, 0), 1)), INDEX($B$24:$AM$43, MATCH(INDEX($A$3:$AM$22, MATCH(DB105, $W$3:$W$22, 0), 1), $A$24:$A$43), DC$69)="BLANK", "BLANK,")</f>
        <v>lei</v>
      </c>
      <c r="DF105" s="361"/>
      <c r="DG105" s="257" t="str" cm="1">
        <f t="array" ref="DG105">_xlfn.IFS(INDEX($B$24:$AM$43,MATCH($A31,$A$24:$A$43,0),DH$69)="A",LOWER($A31),INDEX($B$24:$AM$43,MATCH($A31,$A$24:$A$43,0),DH$69)="H",UPPER($A31),INDEX($B$24:$AM$43,MATCH($A31,$A$24:$A$43,0),DH$69)="BLANK","BLANK")</f>
        <v>FUL</v>
      </c>
      <c r="DH105" s="268" cm="1">
        <f t="array" ref="DH105">IFERROR($L$93+POWER(INDEX($B$47:$AM$66, MATCH(UPPER(DG77), $A$47:$A$66,0 ), DH$69), $J$93)/$K$93, "BLANK")</f>
        <v>0.601086659098787</v>
      </c>
      <c r="DI105" s="269" cm="1">
        <f t="array" ref="DI105">IFERROR($L$93+POWER(INDEX($B$47:$AM$66, MATCH(UPPER(DJ77), $A$47:$A$66, 0), DH$69), $J$93)/$K$93, "BLANK")</f>
        <v>2.0674715146417419</v>
      </c>
      <c r="DJ105" s="359" t="str" cm="1">
        <f t="array" ref="DJ105">_xlfn.IFS(INDEX($B$24:$AM$43, MATCH(INDEX($A$3:$AM$22, MATCH(DG105, $X$3:$X$22, 0), 1), $A$24:$A$43), DH$69)="H", UPPER(INDEX($A$3:$AM$22, MATCH(DG105, $X$3:$X$22, 0), 1)), INDEX($B$24:$AM$43, MATCH(INDEX($A$3:$AM$22, MATCH(DG105, $X$3:$X$22, 0), 1), $A$24:$A$43), DH$69)="A", LOWER(INDEX($A$3:$AM$22, MATCH(DG105, $X$3:$X$22, 0), 1)), INDEX($B$24:$AM$43, MATCH(INDEX($A$3:$AM$22, MATCH(DG105, $X$3:$X$22, 0), 1), $A$24:$A$43), DH$69)="BLANK", "BLANK,")</f>
        <v>whu</v>
      </c>
      <c r="DK105" s="361"/>
      <c r="DL105" s="257" t="str" cm="1">
        <f t="array" ref="DL105">_xlfn.IFS(INDEX($B$24:$AM$43,MATCH($A31,$A$24:$A$43,0),DM$69)="A",LOWER($A31),INDEX($B$24:$AM$43,MATCH($A31,$A$24:$A$43,0),DM$69)="H",UPPER($A31),INDEX($B$24:$AM$43,MATCH($A31,$A$24:$A$43,0),DM$69)="BLANK","BLANK")</f>
        <v>ful</v>
      </c>
      <c r="DM105" s="268" cm="1">
        <f t="array" ref="DM105">IFERROR($L$93+POWER(INDEX($B$47:$AM$66, MATCH(UPPER(DL77), $A$47:$A$66,0 ), DM$69), $J$93)/$K$93, "BLANK")</f>
        <v>0.68208908044127592</v>
      </c>
      <c r="DN105" s="269" cm="1">
        <f t="array" ref="DN105">IFERROR($L$93+POWER(INDEX($B$47:$AM$66, MATCH(UPPER(DO77), $A$47:$A$66, 0), DM$69), $J$93)/$K$93, "BLANK")</f>
        <v>2.9598932160439131</v>
      </c>
      <c r="DO105" s="359" t="str" cm="1">
        <f t="array" ref="DO105">_xlfn.IFS(INDEX($B$24:$AM$43, MATCH(INDEX($A$3:$AM$22, MATCH(DL105, $Y$3:$Y$22, 0), 1), $A$24:$A$43), DM$69)="H", UPPER(INDEX($A$3:$AM$22, MATCH(DL105, $Y$3:$Y$22, 0), 1)), INDEX($B$24:$AM$43, MATCH(INDEX($A$3:$AM$22, MATCH(DL105, $Y$3:$Y$22, 0), 1), $A$24:$A$43), DM$69)="A", LOWER(INDEX($A$3:$AM$22, MATCH(DL105, $Y$3:$Y$22, 0), 1)), INDEX($B$24:$AM$43, MATCH(INDEX($A$3:$AM$22, MATCH(DL105, $Y$3:$Y$22, 0), 1), $A$24:$A$43), DM$69)="BLANK", "BLANK,")</f>
        <v>EVE</v>
      </c>
      <c r="DP105" s="361"/>
      <c r="DQ105" s="257" t="str" cm="1">
        <f t="array" ref="DQ105">_xlfn.IFS(INDEX($B$24:$AM$43,MATCH($A31,$A$24:$A$43,0),DR$69)="A",LOWER($A31),INDEX($B$24:$AM$43,MATCH($A31,$A$24:$A$43,0),DR$69)="H",UPPER($A31),INDEX($B$24:$AM$43,MATCH($A31,$A$24:$A$43,0),DR$69)="BLANK","BLANK")</f>
        <v>FUL</v>
      </c>
      <c r="DR105" s="268" cm="1">
        <f t="array" ref="DR105">IFERROR($L$93+POWER(INDEX($B$47:$AM$66, MATCH(UPPER(DQ77), $A$47:$A$66,0 ), DR$69), $J$93)/$K$93, "BLANK")</f>
        <v>0.80368868490632051</v>
      </c>
      <c r="DS105" s="269" cm="1">
        <f t="array" ref="DS105">IFERROR($L$93+POWER(INDEX($B$47:$AM$66, MATCH(UPPER(DT77), $A$47:$A$66, 0), DR$69), $J$93)/$K$93, "BLANK")</f>
        <v>1.1496324360506571</v>
      </c>
      <c r="DT105" s="359" t="str" cm="1">
        <f t="array" ref="DT105">_xlfn.IFS(INDEX($B$24:$AM$43, MATCH(INDEX($A$3:$AM$22, MATCH(DQ105, $Z$3:$Z$22, 0), 1), $A$24:$A$43), DR$69)="H", UPPER(INDEX($A$3:$AM$22, MATCH(DQ105, $Z$3:$Z$22, 0), 1)), INDEX($B$24:$AM$43, MATCH(INDEX($A$3:$AM$22, MATCH(DQ105, $Z$3:$Z$22, 0), 1), $A$24:$A$43), DR$69)="A", LOWER(INDEX($A$3:$AM$22, MATCH(DQ105, $Z$3:$Z$22, 0), 1)), INDEX($B$24:$AM$43, MATCH(INDEX($A$3:$AM$22, MATCH(DQ105, $Z$3:$Z$22, 0), 1), $A$24:$A$43), DR$69)="BLANK", "BLANK,")</f>
        <v>shu</v>
      </c>
      <c r="DU105" s="361"/>
      <c r="DV105" s="257" t="str" cm="1">
        <f t="array" ref="DV105">_xlfn.IFS(INDEX($B$24:$AM$43,MATCH($A31,$A$24:$A$43,0),DW$69)="A",LOWER($A31),INDEX($B$24:$AM$43,MATCH($A31,$A$24:$A$43,0),DW$69)="H",UPPER($A31),INDEX($B$24:$AM$43,MATCH($A31,$A$24:$A$43,0),DW$69)="BLANK","BLANK")</f>
        <v>ful</v>
      </c>
      <c r="DW105" s="268" cm="1">
        <f t="array" ref="DW105">IFERROR($L$93+POWER(INDEX($B$47:$AM$66, MATCH(UPPER(DV77), $A$47:$A$66,0 ), DW$69), $J$93)/$K$93, "BLANK")</f>
        <v>0.53614294904991133</v>
      </c>
      <c r="DX105" s="269" cm="1">
        <f t="array" ref="DX105">IFERROR($L$93+POWER(INDEX($B$47:$AM$66, MATCH(UPPER(DY77), $A$47:$A$66, 0), DW$69), $J$93)/$K$93, "BLANK")</f>
        <v>1.7170082802218991</v>
      </c>
      <c r="DY105" s="359" t="str" cm="1">
        <f t="array" ref="DY105">_xlfn.IFS(INDEX($B$24:$AM$43, MATCH(INDEX($A$3:$AM$22, MATCH(DV105, $AA$3:$AA$22, 0), 1), $A$24:$A$43), DW$69)="H", UPPER(INDEX($A$3:$AM$22, MATCH(DV105, $AA$3:$AA$22, 0), 1)), INDEX($B$24:$AM$43, MATCH(INDEX($A$3:$AM$22, MATCH(DV105, $AA$3:$AA$22, 0), 1), $A$24:$A$43), DW$69)="A", LOWER(INDEX($A$3:$AM$22, MATCH(DV105, $AA$3:$AA$22, 0), 1)), INDEX($B$24:$AM$43, MATCH(INDEX($A$3:$AM$22, MATCH(DV105, $AA$3:$AA$22, 0), 1), $A$24:$A$43), DW$69)="BLANK", "BLANK,")</f>
        <v>CRY</v>
      </c>
      <c r="DZ105" s="361"/>
      <c r="EA105" s="257" t="str" cm="1">
        <f t="array" ref="EA105">_xlfn.IFS(INDEX($B$24:$AM$43,MATCH($A31,$A$24:$A$43,0),EB$69)="A",LOWER($A31),INDEX($B$24:$AM$43,MATCH($A31,$A$24:$A$43,0),EB$69)="H",UPPER($A31),INDEX($B$24:$AM$43,MATCH($A31,$A$24:$A$43,0),EB$69)="BLANK","BLANK")</f>
        <v>ful</v>
      </c>
      <c r="EB105" s="268" cm="1">
        <f t="array" ref="EB105">IFERROR($L$93+POWER(INDEX($B$47:$AM$66, MATCH(UPPER(EA77), $A$47:$A$66,0 ), EB$69), $J$93)/$K$93, "BLANK")</f>
        <v>0.4134115142810183</v>
      </c>
      <c r="EC105" s="269" cm="1">
        <f t="array" ref="EC105">IFERROR($L$93+POWER(INDEX($B$47:$AM$66, MATCH(UPPER(ED77), $A$47:$A$66, 0), EB$69), $J$93)/$K$93, "BLANK")</f>
        <v>3.8139322341260913</v>
      </c>
      <c r="ED105" s="359" t="str" cm="1">
        <f t="array" ref="ED105">_xlfn.IFS(INDEX($B$24:$AM$43, MATCH(INDEX($A$3:$AM$22, MATCH(EA105, $AB$3:$AB$22, 0), 1), $A$24:$A$43), EB$69)="H", UPPER(INDEX($A$3:$AM$22, MATCH(EA105, $AB$3:$AB$22, 0), 1)), INDEX($B$24:$AM$43, MATCH(INDEX($A$3:$AM$22, MATCH(EA105, $AB$3:$AB$22, 0), 1), $A$24:$A$43), EB$69)="A", LOWER(INDEX($A$3:$AM$22, MATCH(EA105, $AB$3:$AB$22, 0), 1)), INDEX($B$24:$AM$43, MATCH(INDEX($A$3:$AM$22, MATCH(EA105, $AB$3:$AB$22, 0), 1), $A$24:$A$43), EB$69)="BLANK", "BLANK,")</f>
        <v>LIV</v>
      </c>
      <c r="EE105" s="361"/>
      <c r="EF105" s="257" t="str" cm="1">
        <f t="array" ref="EF105">_xlfn.IFS(INDEX($B$24:$AM$43,MATCH($A31,$A$24:$A$43,0),EG$69)="A",LOWER($A31),INDEX($B$24:$AM$43,MATCH($A31,$A$24:$A$43,0),EG$69)="H",UPPER($A31),INDEX($B$24:$AM$43,MATCH($A31,$A$24:$A$43,0),EG$69)="BLANK","BLANK")</f>
        <v>FUL</v>
      </c>
      <c r="EG105" s="268" cm="1">
        <f t="array" ref="EG105">IFERROR($L$93+POWER(INDEX($B$47:$AM$66, MATCH(UPPER(EF77), $A$47:$A$66,0 ), EG$69), $J$93)/$K$93, "BLANK")</f>
        <v>0.12598241027512577</v>
      </c>
      <c r="EH105" s="269" cm="1">
        <f t="array" ref="EH105">IFERROR($L$93+POWER(INDEX($B$47:$AM$66, MATCH(UPPER(EI77), $A$47:$A$66, 0), EG$69), $J$93)/$K$93, "BLANK")</f>
        <v>4.6674244063510244</v>
      </c>
      <c r="EI105" s="359" t="str" cm="1">
        <f t="array" ref="EI105">_xlfn.IFS(INDEX($B$24:$AM$43, MATCH(INDEX($A$3:$AM$22, MATCH(EF105, $AC$3:$AC$22, 0), 1), $A$24:$A$43), EG$69)="H", UPPER(INDEX($A$3:$AM$22, MATCH(EF105, $AC$3:$AC$22, 0), 1)), INDEX($B$24:$AM$43, MATCH(INDEX($A$3:$AM$22, MATCH(EF105, $AC$3:$AC$22, 0), 1), $A$24:$A$43), EG$69)="A", LOWER(INDEX($A$3:$AM$22, MATCH(EF105, $AC$3:$AC$22, 0), 1)), INDEX($B$24:$AM$43, MATCH(INDEX($A$3:$AM$22, MATCH(EF105, $AC$3:$AC$22, 0), 1), $A$24:$A$43), EG$69)="BLANK", "BLANK,")</f>
        <v>mci</v>
      </c>
      <c r="EJ105" s="361"/>
      <c r="EK105" s="257" t="str" cm="1">
        <f t="array" ref="EK105">_xlfn.IFS(INDEX($B$24:$AM$43,MATCH($A31,$A$24:$A$43,0),EL$69)="A",LOWER($A31),INDEX($B$24:$AM$43,MATCH($A31,$A$24:$A$43,0),EL$69)="H",UPPER($A31),INDEX($B$24:$AM$43,MATCH($A31,$A$24:$A$43,0),EL$69)="BLANK","BLANK")</f>
        <v>FUL</v>
      </c>
      <c r="EL105" s="268" cm="1">
        <f t="array" ref="EL105">IFERROR($L$93+POWER(INDEX($B$47:$AM$66, MATCH(UPPER(EK77), $A$47:$A$66,0 ), EL$69), $J$93)/$K$93, "BLANK")</f>
        <v>1.0578657201164756</v>
      </c>
      <c r="EM105" s="269" cm="1">
        <f t="array" ref="EM105">IFERROR($L$93+POWER(INDEX($B$47:$AM$66, MATCH(UPPER(EN77), $A$47:$A$66, 0), EL$69), $J$93)/$K$93, "BLANK")</f>
        <v>1.1070771873675176</v>
      </c>
      <c r="EN105" s="359" t="str" cm="1">
        <f t="array" ref="EN105">_xlfn.IFS(INDEX($B$24:$AM$43, MATCH(INDEX($A$3:$AM$22, MATCH(EK105, $AD$3:$AD$22, 0), 1), $A$24:$A$43), EL$69)="H", UPPER(INDEX($A$3:$AM$22, MATCH(EK105, $AD$3:$AD$22, 0), 1)), INDEX($B$24:$AM$43, MATCH(INDEX($A$3:$AM$22, MATCH(EK105, $AD$3:$AD$22, 0), 1), $A$24:$A$43), EL$69)="A", LOWER(INDEX($A$3:$AM$22, MATCH(EK105, $AD$3:$AD$22, 0), 1)), INDEX($B$24:$AM$43, MATCH(INDEX($A$3:$AM$22, MATCH(EK105, $AD$3:$AD$22, 0), 1), $A$24:$A$43), EL$69)="BLANK", "BLANK,")</f>
        <v>lee</v>
      </c>
      <c r="EO105" s="361"/>
      <c r="EP105" s="257" t="str" cm="1">
        <f t="array" ref="EP105">_xlfn.IFS(INDEX($B$24:$AM$43,MATCH($A31,$A$24:$A$43,0),EQ$69)="A",LOWER($A31),INDEX($B$24:$AM$43,MATCH($A31,$A$24:$A$43,0),EQ$69)="H",UPPER($A31),INDEX($B$24:$AM$43,MATCH($A31,$A$24:$A$43,0),EQ$69)="BLANK","BLANK")</f>
        <v>ful</v>
      </c>
      <c r="EQ105" s="268" cm="1">
        <f t="array" ref="EQ105">IFERROR($L$93+POWER(INDEX($B$47:$AM$66, MATCH(UPPER(EP77), $A$47:$A$66,0 ), EQ$69), $J$93)/$K$93, "BLANK")</f>
        <v>0.74028195821695864</v>
      </c>
      <c r="ER105" s="269" cm="1">
        <f t="array" ref="ER105">IFERROR($L$93+POWER(INDEX($B$47:$AM$66, MATCH(UPPER(ES77), $A$47:$A$66, 0), EQ$69), $J$93)/$K$93, "BLANK")</f>
        <v>2.098599675356092</v>
      </c>
      <c r="ES105" s="359" t="str" cm="1">
        <f t="array" ref="ES105">_xlfn.IFS(INDEX($B$24:$AM$43, MATCH(INDEX($A$3:$AM$22, MATCH(EP105, $AE$3:$AE$22, 0), 1), $A$24:$A$43), EQ$69)="H", UPPER(INDEX($A$3:$AM$22, MATCH(EP105, $AE$3:$AE$22, 0), 1)), INDEX($B$24:$AM$43, MATCH(INDEX($A$3:$AM$22, MATCH(EP105, $AE$3:$AE$22, 0), 1), $A$24:$A$43), EQ$69)="A", LOWER(INDEX($A$3:$AM$22, MATCH(EP105, $AE$3:$AE$22, 0), 1)), INDEX($B$24:$AM$43, MATCH(INDEX($A$3:$AM$22, MATCH(EP105, $AE$3:$AE$22, 0), 1), $A$24:$A$43), EQ$69)="BLANK", "BLANK,")</f>
        <v>AVL</v>
      </c>
      <c r="ET105" s="361"/>
      <c r="EU105" s="257" t="str" cm="1">
        <f t="array" ref="EU105">_xlfn.IFS(INDEX($B$24:$AM$43,MATCH($A31,$A$24:$A$43,0),EV$69)="A",LOWER($A31),INDEX($B$24:$AM$43,MATCH($A31,$A$24:$A$43,0),EV$69)="H",UPPER($A31),INDEX($B$24:$AM$43,MATCH($A31,$A$24:$A$43,0),EV$69)="BLANK","BLANK")</f>
        <v>FUL</v>
      </c>
      <c r="EV105" s="268" cm="1">
        <f t="array" ref="EV105">IFERROR($L$93+POWER(INDEX($B$47:$AM$66, MATCH(UPPER(EU77), $A$47:$A$66,0 ), EV$69), $J$93)/$K$93, "BLANK")</f>
        <v>0.23760417895426347</v>
      </c>
      <c r="EW105" s="269" cm="1">
        <f t="array" ref="EW105">IFERROR($L$93+POWER(INDEX($B$47:$AM$66, MATCH(UPPER(EX77), $A$47:$A$66, 0), EV$69), $J$93)/$K$93, "BLANK")</f>
        <v>1.6467524486655309</v>
      </c>
      <c r="EX105" s="359" t="str" cm="1">
        <f t="array" ref="EX105">_xlfn.IFS(INDEX($B$24:$AM$43, MATCH(INDEX($A$3:$AM$22, MATCH(EU105, $AF$3:$AF$22, 0), 1), $A$24:$A$43), EV$69)="H", UPPER(INDEX($A$3:$AM$22, MATCH(EU105, $AF$3:$AF$22, 0), 1)), INDEX($B$24:$AM$43, MATCH(INDEX($A$3:$AM$22, MATCH(EU105, $AF$3:$AF$22, 0), 1), $A$24:$A$43), EV$69)="A", LOWER(INDEX($A$3:$AM$22, MATCH(EU105, $AF$3:$AF$22, 0), 1)), INDEX($B$24:$AM$43, MATCH(INDEX($A$3:$AM$22, MATCH(EU105, $AF$3:$AF$22, 0), 1), $A$24:$A$43), EV$69)="BLANK", "BLANK,")</f>
        <v>wol</v>
      </c>
      <c r="EY105" s="361"/>
      <c r="EZ105" s="257" t="str" cm="1">
        <f t="array" ref="EZ105">_xlfn.IFS(INDEX($B$24:$AM$43,MATCH($A31,$A$24:$A$43,0),FA$69)="A",LOWER($A31),INDEX($B$24:$AM$43,MATCH($A31,$A$24:$A$43,0),FA$69)="H",UPPER($A31),INDEX($B$24:$AM$43,MATCH($A31,$A$24:$A$43,0),FA$69)="BLANK","BLANK")</f>
        <v>ful</v>
      </c>
      <c r="FA105" s="268" cm="1">
        <f t="array" ref="FA105">IFERROR($L$93+POWER(INDEX($B$47:$AM$66, MATCH(UPPER(EZ77), $A$47:$A$66,0 ), FA$69), $J$93)/$K$93, "BLANK")</f>
        <v>0.95557806727591443</v>
      </c>
      <c r="FB105" s="269" cm="1">
        <f t="array" ref="FB105">IFERROR($L$93+POWER(INDEX($B$47:$AM$66, MATCH(UPPER(FC77), $A$47:$A$66, 0), FA$69), $J$93)/$K$93, "BLANK")</f>
        <v>2.8255990043810071</v>
      </c>
      <c r="FC105" s="359" t="str" cm="1">
        <f t="array" ref="FC105">_xlfn.IFS(INDEX($B$24:$AM$43, MATCH(INDEX($A$3:$AM$22, MATCH(EZ105, $AG$3:$AG$22, 0), 1), $A$24:$A$43), FA$69)="H", UPPER(INDEX($A$3:$AM$22, MATCH(EZ105, $AG$3:$AG$22, 0), 1)), INDEX($B$24:$AM$43, MATCH(INDEX($A$3:$AM$22, MATCH(EZ105, $AG$3:$AG$22, 0), 1), $A$24:$A$43), FA$69)="A", LOWER(INDEX($A$3:$AM$22, MATCH(EZ105, $AG$3:$AG$22, 0), 1)), INDEX($B$24:$AM$43, MATCH(INDEX($A$3:$AM$22, MATCH(EZ105, $AG$3:$AG$22, 0), 1), $A$24:$A$43), FA$69)="BLANK", "BLANK,")</f>
        <v>ARS</v>
      </c>
      <c r="FD105" s="361"/>
      <c r="FE105" s="257" t="str" cm="1">
        <f t="array" ref="FE105">_xlfn.IFS(INDEX($B$24:$AM$43,MATCH($A31,$A$24:$A$43,0),FF$69)="A",LOWER($A31),INDEX($B$24:$AM$43,MATCH($A31,$A$24:$A$43,0),FF$69)="H",UPPER($A31),INDEX($B$24:$AM$43,MATCH($A31,$A$24:$A$43,0),FF$69)="BLANK","BLANK")</f>
        <v>FUL</v>
      </c>
      <c r="FF105" s="268" cm="1">
        <f t="array" ref="FF105">IFERROR($L$93+POWER(INDEX($B$47:$AM$66, MATCH(UPPER(FE77), $A$47:$A$66,0 ), FF$69), $J$93)/$K$93, "BLANK")</f>
        <v>0.43715915030284058</v>
      </c>
      <c r="FG105" s="269" cm="1">
        <f t="array" ref="FG105">IFERROR($L$93+POWER(INDEX($B$47:$AM$66, MATCH(UPPER(FH77), $A$47:$A$66, 0), FF$69), $J$93)/$K$93, "BLANK")</f>
        <v>2.2175486318258155</v>
      </c>
      <c r="FH105" s="359" t="str" cm="1">
        <f t="array" ref="FH105">_xlfn.IFS(INDEX($B$24:$AM$43, MATCH(INDEX($A$3:$AM$22, MATCH(FE105, $AH$3:$AH$22, 0), 1), $A$24:$A$43), FF$69)="H", UPPER(INDEX($A$3:$AM$22, MATCH(FE105, $AH$3:$AH$22, 0), 1)), INDEX($B$24:$AM$43, MATCH(INDEX($A$3:$AM$22, MATCH(FE105, $AH$3:$AH$22, 0), 1), $A$24:$A$43), FF$69)="A", LOWER(INDEX($A$3:$AM$22, MATCH(FE105, $AH$3:$AH$22, 0), 1)), INDEX($B$24:$AM$43, MATCH(INDEX($A$3:$AM$22, MATCH(FE105, $AH$3:$AH$22, 0), 1), $A$24:$A$43), FF$69)="BLANK", "BLANK,")</f>
        <v>tot</v>
      </c>
      <c r="FI105" s="361"/>
      <c r="FJ105" s="257" t="str" cm="1">
        <f t="array" ref="FJ105">_xlfn.IFS(INDEX($B$24:$AM$43,MATCH($A31,$A$24:$A$43,0),FK$69)="A",LOWER($A31),INDEX($B$24:$AM$43,MATCH($A31,$A$24:$A$43,0),FK$69)="H",UPPER($A31),INDEX($B$24:$AM$43,MATCH($A31,$A$24:$A$43,0),FK$69)="BLANK","BLANK")</f>
        <v>ful</v>
      </c>
      <c r="FK105" s="268" cm="1">
        <f t="array" ref="FK105">IFERROR($L$93+POWER(INDEX($B$47:$AM$66, MATCH(UPPER(FJ77), $A$47:$A$66,0 ), FK$69), $J$93)/$K$93, "BLANK")</f>
        <v>0.24587088104548918</v>
      </c>
      <c r="FL105" s="269" cm="1">
        <f t="array" ref="FL105">IFERROR($L$93+POWER(INDEX($B$47:$AM$66, MATCH(UPPER(FM77), $A$47:$A$66, 0), FK$69), $J$93)/$K$93, "BLANK")</f>
        <v>4.6674244063510244</v>
      </c>
      <c r="FM105" s="359" t="str" cm="1">
        <f t="array" ref="FM105">_xlfn.IFS(INDEX($B$24:$AM$43, MATCH(INDEX($A$3:$AM$22, MATCH(FJ105, $AI$3:$AI$22, 0), 1), $A$24:$A$43), FK$69)="H", UPPER(INDEX($A$3:$AM$22, MATCH(FJ105, $AI$3:$AI$22, 0), 1)), INDEX($B$24:$AM$43, MATCH(INDEX($A$3:$AM$22, MATCH(FJ105, $AI$3:$AI$22, 0), 1), $A$24:$A$43), FK$69)="A", LOWER(INDEX($A$3:$AM$22, MATCH(FJ105, $AI$3:$AI$22, 0), 1)), INDEX($B$24:$AM$43, MATCH(INDEX($A$3:$AM$22, MATCH(FJ105, $AI$3:$AI$22, 0), 1), $A$24:$A$43), FK$69)="BLANK", "BLANK,")</f>
        <v>CHE</v>
      </c>
      <c r="FN105" s="361"/>
      <c r="FO105" s="257" t="str" cm="1">
        <f t="array" ref="FO105">_xlfn.IFS(INDEX($B$24:$AM$43,MATCH($A31,$A$24:$A$43,0),FP$69)="A",LOWER($A31),INDEX($B$24:$AM$43,MATCH($A31,$A$24:$A$43,0),FP$69)="H",UPPER($A31),INDEX($B$24:$AM$43,MATCH($A31,$A$24:$A$43,0),FP$69)="BLANK","BLANK")</f>
        <v>FUL</v>
      </c>
      <c r="FP105" s="268" cm="1">
        <f t="array" ref="FP105">IFERROR($L$93+POWER(INDEX($B$47:$AM$66, MATCH(UPPER(FO77), $A$47:$A$66,0 ), FP$69), $J$93)/$K$93, "BLANK")</f>
        <v>0.54907084765299774</v>
      </c>
      <c r="FQ105" s="269" cm="1">
        <f t="array" ref="FQ105">IFERROR($L$93+POWER(INDEX($B$47:$AM$66, MATCH(UPPER(FR77), $A$47:$A$66, 0), FP$69), $J$93)/$K$93, "BLANK")</f>
        <v>1.2366765426404767</v>
      </c>
      <c r="FR105" s="359" t="str" cm="1">
        <f t="array" ref="FR105">_xlfn.IFS(INDEX($B$24:$AM$43, MATCH(INDEX($A$3:$AM$22, MATCH(FO105, $AJ$3:$AJ$22, 0), 1), $A$24:$A$43), FP$69)="H", UPPER(INDEX($A$3:$AM$22, MATCH(FO105, $AJ$3:$AJ$22, 0), 1)), INDEX($B$24:$AM$43, MATCH(INDEX($A$3:$AM$22, MATCH(FO105, $AJ$3:$AJ$22, 0), 1), $A$24:$A$43), FP$69)="A", LOWER(INDEX($A$3:$AM$22, MATCH(FO105, $AJ$3:$AJ$22, 0), 1)), INDEX($B$24:$AM$43, MATCH(INDEX($A$3:$AM$22, MATCH(FO105, $AJ$3:$AJ$22, 0), 1), $A$24:$A$43), FP$69)="BLANK", "BLANK,")</f>
        <v>bur</v>
      </c>
      <c r="FS105" s="361"/>
      <c r="FT105" s="257" t="str" cm="1">
        <f t="array" ref="FT105">_xlfn.IFS(INDEX($B$24:$AM$43,MATCH($A31,$A$24:$A$43,0),FU$69)="A",LOWER($A31),INDEX($B$24:$AM$43,MATCH($A31,$A$24:$A$43,0),FU$69)="H",UPPER($A31),INDEX($B$24:$AM$43,MATCH($A31,$A$24:$A$43,0),FU$69)="BLANK","BLANK")</f>
        <v>ful</v>
      </c>
      <c r="FU105" s="268" cm="1">
        <f t="array" ref="FU105">IFERROR($L$93+POWER(INDEX($B$47:$AM$66, MATCH(UPPER(FT77), $A$47:$A$66,0 ), FU$69), $J$93)/$K$93, "BLANK")</f>
        <v>0.71540090308722981</v>
      </c>
      <c r="FV105" s="269" cm="1">
        <f t="array" ref="FV105">IFERROR($L$93+POWER(INDEX($B$47:$AM$66, MATCH(UPPER(FW77), $A$47:$A$66, 0), FU$69), $J$93)/$K$93, "BLANK")</f>
        <v>2.4086726400876244</v>
      </c>
      <c r="FW105" s="359" t="str" cm="1">
        <f t="array" ref="FW105">_xlfn.IFS(INDEX($B$24:$AM$43, MATCH(INDEX($A$3:$AM$22, MATCH(FT105, $AK$3:$AK$22, 0), 1), $A$24:$A$43), FU$69)="H", UPPER(INDEX($A$3:$AM$22, MATCH(FT105, $AK$3:$AK$22, 0), 1)), INDEX($B$24:$AM$43, MATCH(INDEX($A$3:$AM$22, MATCH(FT105, $AK$3:$AK$22, 0), 1), $A$24:$A$43), FU$69)="A", LOWER(INDEX($A$3:$AM$22, MATCH(FT105, $AK$3:$AK$22, 0), 1)), INDEX($B$24:$AM$43, MATCH(INDEX($A$3:$AM$22, MATCH(FT105, $AK$3:$AK$22, 0), 1), $A$24:$A$43), FU$69)="BLANK", "BLANK,")</f>
        <v>SOU</v>
      </c>
      <c r="FX105" s="361"/>
      <c r="FY105" s="257" t="str" cm="1">
        <f t="array" ref="FY105">_xlfn.IFS(INDEX($B$24:$AM$43,MATCH($A31,$A$24:$A$43,0),FZ$69)="A",LOWER($A31),INDEX($B$24:$AM$43,MATCH($A31,$A$24:$A$43,0),FZ$69)="H",UPPER($A31),INDEX($B$24:$AM$43,MATCH($A31,$A$24:$A$43,0),FZ$69)="BLANK","BLANK")</f>
        <v>ful</v>
      </c>
      <c r="FZ105" s="268" cm="1">
        <f t="array" ref="FZ105">IFERROR($L$93+POWER(INDEX($B$47:$AM$66, MATCH(UPPER(FY77), $A$47:$A$66,0 ), FZ$69), $J$93)/$K$93, "BLANK")</f>
        <v>0.44495545717954299</v>
      </c>
      <c r="GA105" s="269" cm="1">
        <f t="array" ref="GA105">IFERROR($L$93+POWER(INDEX($B$47:$AM$66, MATCH(UPPER(GB77), $A$47:$A$66, 0), FZ$69), $J$93)/$K$93, "BLANK")</f>
        <v>3.7112831198079972</v>
      </c>
      <c r="GB105" s="359" t="str" cm="1">
        <f t="array" ref="GB105">_xlfn.IFS(INDEX($B$24:$AM$43, MATCH(INDEX($A$3:$AM$22, MATCH(FY105, $AL$3:$AL$22, 0), 1), $A$24:$A$43), FZ$69)="H", UPPER(INDEX($A$3:$AM$22, MATCH(FY105, $AL$3:$AL$22, 0), 1)), INDEX($B$24:$AM$43, MATCH(INDEX($A$3:$AM$22, MATCH(FY105, $AL$3:$AL$22, 0), 1), $A$24:$A$43), FZ$69)="A", LOWER(INDEX($A$3:$AM$22, MATCH(FY105, $AL$3:$AL$22, 0), 1)), INDEX($B$24:$AM$43, MATCH(INDEX($A$3:$AM$22, MATCH(FY105, $AL$3:$AL$22, 0), 1), $A$24:$A$43), FZ$69)="BLANK", "BLANK,")</f>
        <v>MUN</v>
      </c>
      <c r="GC105" s="361"/>
      <c r="GD105" s="257" t="str" cm="1">
        <f t="array" ref="GD105">_xlfn.IFS(INDEX($B$24:$AM$43,MATCH($A31,$A$24:$A$43,0),GE$69)="A",LOWER($A31),INDEX($B$24:$AM$43,MATCH($A31,$A$24:$A$43,0),GE$69)="H",UPPER($A31),INDEX($B$24:$AM$43,MATCH($A31,$A$24:$A$43,0),GE$69)="BLANK","BLANK")</f>
        <v>FUL</v>
      </c>
      <c r="GE105" s="268" cm="1">
        <f t="array" ref="GE105">IFERROR($L$93+POWER(INDEX($B$47:$AM$66, MATCH(UPPER(GD77), $A$47:$A$66,0 ), GE$69), $J$93)/$K$93, "BLANK")</f>
        <v>0.67753831078275473</v>
      </c>
      <c r="GF105" s="269" cm="1">
        <f t="array" ref="GF105">IFERROR($L$93+POWER(INDEX($B$47:$AM$66, MATCH(UPPER(GG77), $A$47:$A$66, 0), GE$69), $J$93)/$K$93, "BLANK")</f>
        <v>1.6784038284128675</v>
      </c>
      <c r="GG105" s="377" t="str" cm="1">
        <f t="array" ref="GG105">_xlfn.IFS(INDEX($B$24:$AM$43, MATCH(INDEX($A$3:$AM$22, MATCH(GD105, $AM$3:$AM$22, 0), 1), $A$24:$A$43), GE$69)="H", UPPER(INDEX($A$3:$AM$22, MATCH(GD105, $AM$3:$AM$22, 0), 1)), INDEX($B$24:$AM$43, MATCH(INDEX($A$3:$AM$22, MATCH(GD105, $AM$3:$AM$22, 0), 1), $A$24:$A$43), GE$69)="A", LOWER(INDEX($A$3:$AM$22, MATCH(GD105, $AM$3:$AM$22, 0), 1)), INDEX($B$24:$AM$43, MATCH(INDEX($A$3:$AM$22, MATCH(GD105, $AM$3:$AM$22, 0), 1), $A$24:$A$43), GE$69)="BLANK", "BLANK,")</f>
        <v>new</v>
      </c>
    </row>
    <row r="106" spans="1:189">
      <c r="A106" s="376" t="str" cm="1">
        <f t="array" ref="A106">_xlfn.IFS(INDEX($B$24:$AM$43,MATCH($A32,$A$24:$A$43,0),B$69)="A",LOWER($A32),INDEX($B$24:$AM$43,MATCH($A32,$A$24:$A$43,0),B$69)="H",UPPER($A32),INDEX($B$24:$AM$43,MATCH($A32,$A$24:$A$43,0),B$69)="BLANK","BLANK")</f>
        <v>lee</v>
      </c>
      <c r="B106" s="268" cm="1">
        <f t="array" ref="B106">IFERROR($L$93+POWER(INDEX($B$47:$AM$66, MATCH(UPPER(A78), $A$47:$A$66,0 ), B$69), $J$93)/$K$93, "BLANK")</f>
        <v>0.4134115142810183</v>
      </c>
      <c r="C106" s="269" cm="1">
        <f t="array" ref="C106">IFERROR($L$93+POWER(INDEX($B$47:$AM$66, MATCH(UPPER(D78), $A$47:$A$66, 0), B$69), $J$93)/$K$93, "BLANK")</f>
        <v>3.8139322341260913</v>
      </c>
      <c r="D106" s="359" t="str" cm="1">
        <f t="array" ref="D106">_xlfn.IFS(INDEX($B$24:$AM$43, MATCH(INDEX($A$3:$AM$22, MATCH(A78, $B$3:$B$22, 0), 1), $A$24:$A$43), B$69)="H", UPPER(INDEX($A$3:$AM$22, MATCH(A78, $B$3:$B$22, 0), 1)), INDEX($B$24:$AM$43, MATCH(INDEX($A$3:$AM$22, MATCH(A78, $B$3:$B$22, 0), 1), $A$24:$A$43), B$69)="A", LOWER(INDEX($A$3:$AM$22, MATCH(A78, $B$3:$B$22, 0), 1)), INDEX($B$24:$AM$43, MATCH(INDEX($A$3:$AM$22, MATCH(A78, $B$3:$B$22, 0), 1), $A$24:$A$43), B$69)="BLANK", "BLANK,")</f>
        <v>LIV</v>
      </c>
      <c r="E106" s="361"/>
      <c r="F106" s="257" t="str" cm="1">
        <f t="array" ref="F106">_xlfn.IFS(INDEX($B$24:$AM$43,MATCH($A32,$A$24:$A$43,0),G$69)="A",LOWER($A32),INDEX($B$24:$AM$43,MATCH($A32,$A$24:$A$43,0),G$69)="H",UPPER($A32),INDEX($B$24:$AM$43,MATCH($A32,$A$24:$A$43,0),G$69)="BLANK","BLANK")</f>
        <v>LEE</v>
      </c>
      <c r="G106" s="268" cm="1">
        <f t="array" ref="G106">IFERROR($L$93+POWER(INDEX($B$47:$AM$66, MATCH(UPPER(F78), $A$47:$A$66,0 ), G$69), $J$93)/$K$93, "BLANK")</f>
        <v>1.0578657201164756</v>
      </c>
      <c r="H106" s="269" cm="1">
        <f t="array" ref="H106">IFERROR($L$93+POWER(INDEX($B$47:$AM$66, MATCH(UPPER(I78), $A$47:$A$66, 0), G$69), $J$93)/$K$93, "BLANK")</f>
        <v>1.1070771873675176</v>
      </c>
      <c r="I106" s="359" t="str" cm="1">
        <f t="array" ref="I106">_xlfn.IFS(INDEX($B$24:$AM$43,MATCH(INDEX($A$3:$AM$22,MATCH(F78,$C$3:$C$22,0),1),$A$24:$A$43),G$69)="H",UPPER(INDEX($A$3:$AM$22,MATCH(F78,$C$3:$C$22,0),1)),INDEX($B$24:$AM$43,MATCH(INDEX($A$3:$AM$22,MATCH(F78,$C$3:$C$22,0),1),$A$24:$A$43),G$69)="A",LOWER(INDEX($A$3:$AM$22,MATCH(F78,$C$3:$C$22,0),1)),INDEX($B$24:$AM$43,MATCH(INDEX($A$3:$AM$22,MATCH(F78,$C$3:$C$22,0),1),$A$24:$A$43),G$69)="BLANK","BLANK,")</f>
        <v>ful</v>
      </c>
      <c r="J106" s="361"/>
      <c r="K106" s="257" t="str" cm="1">
        <f t="array" ref="K106">_xlfn.IFS(INDEX($B$24:$AM$43,MATCH($A32,$A$24:$A$43,0),L$69)="A",LOWER($A32),INDEX($B$24:$AM$43,MATCH($A32,$A$24:$A$43,0),L$69)="H",UPPER($A32),INDEX($B$24:$AM$43,MATCH($A32,$A$24:$A$43,0),L$69)="BLANK","BLANK")</f>
        <v>lee</v>
      </c>
      <c r="L106" s="268" cm="1">
        <f t="array" ref="L106">IFERROR($L$93+POWER(INDEX($B$47:$AM$66, MATCH(UPPER(K78), $A$47:$A$66,0 ), L$69), $J$93)/$K$93, "BLANK")</f>
        <v>0.48435527598203554</v>
      </c>
      <c r="M106" s="269" cm="1">
        <f t="array" ref="M106">IFERROR($L$93+POWER(INDEX($B$47:$AM$66, MATCH(UPPER(N78), $A$47:$A$66, 0), L$69), $J$93)/$K$93, "BLANK")</f>
        <v>2.0894995094676365</v>
      </c>
      <c r="N106" s="359" t="str" cm="1">
        <f t="array" ref="N106">_xlfn.IFS(INDEX($B$24:$AM$43, MATCH(INDEX($A$3:$AM$22, MATCH(K106, $D$3:$D$22, 0), 1), $A$24:$A$43), L$69)="H", UPPER(INDEX($A$3:$AM$22, MATCH(K106, $D$3:$D$22, 0), 1)), INDEX($B$24:$AM$43, MATCH(INDEX($A$3:$AM$22, MATCH(K106, $D$3:$D$22, 0), 1), $A$24:$A$43), L$69)="A", LOWER(INDEX($A$3:$AM$22, MATCH(K106, $D$3:$D$22, 0), 1)), INDEX($B$24:$AM$43, MATCH(INDEX($A$3:$AM$22, MATCH(K106, $D$3:$D$22, 0), 1), $A$24:$A$43), L$69)="BLANK", "BLANK,")</f>
        <v>SHU</v>
      </c>
      <c r="O106" s="361"/>
      <c r="P106" s="257" t="str" cm="1">
        <f t="array" ref="P106">_xlfn.IFS(INDEX($B$24:$AM$43,MATCH($A32,$A$24:$A$43,0),Q$69)="A",LOWER($A32),INDEX($B$24:$AM$43,MATCH($A32,$A$24:$A$43,0),Q$69)="H",UPPER($A32),INDEX($B$24:$AM$43,MATCH($A32,$A$24:$A$43,0),Q$69)="BLANK","BLANK")</f>
        <v>LEE</v>
      </c>
      <c r="Q106" s="268" cm="1">
        <f t="array" ref="Q106">IFERROR($L$93+POWER(INDEX($B$47:$AM$66, MATCH(UPPER(P78), $A$47:$A$66,0 ), Q$69), $J$93)/$K$93, "BLANK")</f>
        <v>0.12598241027512577</v>
      </c>
      <c r="R106" s="269" cm="1">
        <f t="array" ref="R106">IFERROR($L$93+POWER(INDEX($B$47:$AM$66, MATCH(UPPER(S78), $A$47:$A$66, 0), Q$69), $J$93)/$K$93, "BLANK")</f>
        <v>4.6674244063510244</v>
      </c>
      <c r="S106" s="359" t="str" cm="1">
        <f t="array" ref="S106">_xlfn.IFS(INDEX($B$24:$AM$43, MATCH(INDEX($A$3:$AM$22, MATCH(P106, $E$3:$E$22, 0), 1), $A$24:$A$43), Q$69)="H", UPPER(INDEX($A$3:$AM$22, MATCH(P106, $E$3:$E$22, 0), 1)), INDEX($B$24:$AM$43, MATCH(INDEX($A$3:$AM$22, MATCH(P106, $E$3:$E$22, 0), 1), $A$24:$A$43), Q$69)="A", LOWER(INDEX($A$3:$AM$22, MATCH(P106, $E$3:$E$22, 0), 1)), INDEX($B$24:$AM$43, MATCH(INDEX($A$3:$AM$22, MATCH(P106, $E$3:$E$22, 0), 1), $A$24:$A$43), Q$69)="BLANK", "BLANK,")</f>
        <v>mci</v>
      </c>
      <c r="T106" s="361"/>
      <c r="U106" s="257" t="str" cm="1">
        <f t="array" ref="U106">_xlfn.IFS(INDEX($B$24:$AM$43,MATCH($A32,$A$24:$A$43,0),V$69)="A",LOWER($A32),INDEX($B$24:$AM$43,MATCH($A32,$A$24:$A$43,0),V$69)="H",UPPER($A32),INDEX($B$24:$AM$43,MATCH($A32,$A$24:$A$43,0),V$69)="BLANK","BLANK")</f>
        <v>LEE</v>
      </c>
      <c r="V106" s="268" cm="1">
        <f t="array" ref="V106">IFERROR($L$93+POWER(INDEX($B$47:$AM$66, MATCH(UPPER(U78), $A$47:$A$66,0 ), V$69), $J$93)/$K$93, "BLANK")</f>
        <v>0.23760417895426347</v>
      </c>
      <c r="W106" s="269" cm="1">
        <f t="array" ref="W106">IFERROR($L$93+POWER(INDEX($B$47:$AM$66, MATCH(UPPER(X78), $A$47:$A$66, 0), V$69), $J$93)/$K$93, "BLANK")</f>
        <v>1.6467524486655309</v>
      </c>
      <c r="X106" s="359" t="str" cm="1">
        <f t="array" ref="X106">_xlfn.IFS(INDEX($B$24:$AM$43, MATCH(INDEX($A$3:$AM$22, MATCH(U106, $F$3:$F$22, 0), 1), $A$24:$A$43), V$69)="H", UPPER(INDEX($A$3:$AM$22, MATCH(U106, $F$3:$F$22, 0), 1)), INDEX($B$24:$AM$43, MATCH(INDEX($A$3:$AM$22, MATCH(U106, $F$3:$F$22, 0), 1), $A$24:$A$43), V$69)="A", LOWER(INDEX($A$3:$AM$22, MATCH(U106, $F$3:$F$22, 0), 1)), INDEX($B$24:$AM$43, MATCH(INDEX($A$3:$AM$22, MATCH(U106, $F$3:$F$22, 0), 1), $A$24:$A$43), V$69)="BLANK", "BLANK,")</f>
        <v>wol</v>
      </c>
      <c r="Y106" s="361"/>
      <c r="Z106" s="257" t="str" cm="1">
        <f t="array" ref="Z106">_xlfn.IFS(INDEX($B$24:$AM$43,MATCH($A32,$A$24:$A$43,0),AA$69)="A",LOWER($A32),INDEX($B$24:$AM$43,MATCH($A32,$A$24:$A$43,0),AA$69)="H",UPPER($A32),INDEX($B$24:$AM$43,MATCH($A32,$A$24:$A$43,0),AA$69)="BLANK","BLANK")</f>
        <v>lee</v>
      </c>
      <c r="AA106" s="268" cm="1">
        <f t="array" ref="AA106">IFERROR($L$93+POWER(INDEX($B$47:$AM$66, MATCH(UPPER(Z78), $A$47:$A$66,0 ), AA$69), $J$93)/$K$93, "BLANK")</f>
        <v>0.74028195821695864</v>
      </c>
      <c r="AB106" s="269" cm="1">
        <f t="array" ref="AB106">IFERROR($L$93+POWER(INDEX($B$47:$AM$66, MATCH(UPPER(AC78), $A$47:$A$66, 0), AA$69), $J$93)/$K$93, "BLANK")</f>
        <v>2.098599675356092</v>
      </c>
      <c r="AC106" s="359" t="str" cm="1">
        <f t="array" ref="AC106">_xlfn.IFS(INDEX($B$24:$AM$43, MATCH(INDEX($A$3:$AM$22, MATCH(Z106, $G$3:$G$22, 0), 1), $A$24:$A$43), AA$69)="H", UPPER(INDEX($A$3:$AM$22, MATCH(Z106, $G$3:$G$22, 0), 1)), INDEX($B$24:$AM$43, MATCH(INDEX($A$3:$AM$22, MATCH(Z106, $G$3:$G$22, 0), 1), $A$24:$A$43), AA$69)="A", LOWER(INDEX($A$3:$AM$22, MATCH(Z106, $G$3:$G$22, 0), 1)), INDEX($B$24:$AM$43, MATCH(INDEX($A$3:$AM$22, MATCH(Z106, $G$3:$G$22, 0), 1), $A$24:$A$43), AA$69)="BLANK", "BLANK,")</f>
        <v>AVL</v>
      </c>
      <c r="AD106" s="361"/>
      <c r="AE106" s="257" t="str" cm="1">
        <f t="array" ref="AE106">_xlfn.IFS(INDEX($B$24:$AM$43,MATCH($A32,$A$24:$A$43,0),AF$69)="A",LOWER($A32),INDEX($B$24:$AM$43,MATCH($A32,$A$24:$A$43,0),AF$69)="H",UPPER($A32),INDEX($B$24:$AM$43,MATCH($A32,$A$24:$A$43,0),AF$69)="BLANK","BLANK")</f>
        <v>LEE</v>
      </c>
      <c r="AF106" s="268" cm="1">
        <f t="array" ref="AF106">IFERROR($L$93+POWER(INDEX($B$47:$AM$66, MATCH(UPPER(AE78), $A$47:$A$66,0 ), AF$69), $J$93)/$K$93, "BLANK")</f>
        <v>0.44932730459303782</v>
      </c>
      <c r="AG106" s="269" cm="1">
        <f t="array" ref="AG106">IFERROR($L$93+POWER(INDEX($B$47:$AM$66, MATCH(UPPER(AH78), $A$47:$A$66, 0), AF$69), $J$93)/$K$93, "BLANK")</f>
        <v>2.6125538020009675</v>
      </c>
      <c r="AH106" s="359" t="str" cm="1">
        <f t="array" ref="AH106">_xlfn.IFS(INDEX($B$24:$AM$43, MATCH(INDEX($A$3:$AM$22, MATCH(AE106, $H$3:$H$22, 0), 1), $A$24:$A$43), AF$69)="H", UPPER(INDEX($A$3:$AM$22, MATCH(AE106, $H$3:$H$22, 0), 1)), INDEX($B$24:$AM$43, MATCH(INDEX($A$3:$AM$22, MATCH(AE106, $H$3:$H$22, 0), 1), $A$24:$A$43), AF$69)="A", LOWER(INDEX($A$3:$AM$22, MATCH(AE106, $H$3:$H$22, 0), 1)), INDEX($B$24:$AM$43, MATCH(INDEX($A$3:$AM$22, MATCH(AE106, $H$3:$H$22, 0), 1), $A$24:$A$43), AF$69)="BLANK", "BLANK,")</f>
        <v>lei</v>
      </c>
      <c r="AI106" s="361"/>
      <c r="AJ106" s="257" t="str" cm="1">
        <f t="array" ref="AJ106">_xlfn.IFS(INDEX($B$24:$AM$43,MATCH($A32,$A$24:$A$43,0),AK$69)="A",LOWER($A32),INDEX($B$24:$AM$43,MATCH($A32,$A$24:$A$43,0),AK$69)="H",UPPER($A32),INDEX($B$24:$AM$43,MATCH($A32,$A$24:$A$43,0),AK$69)="BLANK","BLANK")</f>
        <v>lee</v>
      </c>
      <c r="AK106" s="268" cm="1">
        <f t="array" ref="AK106">IFERROR($L$93+POWER(INDEX($B$47:$AM$66, MATCH(UPPER(AJ78), $A$47:$A$66,0 ), AK$69), $J$93)/$K$93, "BLANK")</f>
        <v>0.53614294904991133</v>
      </c>
      <c r="AL106" s="269" cm="1">
        <f t="array" ref="AL106">IFERROR($L$93+POWER(INDEX($B$47:$AM$66, MATCH(UPPER(AM78), $A$47:$A$66, 0), AK$69), $J$93)/$K$93, "BLANK")</f>
        <v>1.7170082802218991</v>
      </c>
      <c r="AM106" s="359" t="str" cm="1">
        <f t="array" ref="AM106">_xlfn.IFS(INDEX($B$24:$AM$43, MATCH(INDEX($A$3:$AM$22, MATCH(AJ106, $I$3:$I$22, 0), 1), $A$24:$A$43), AK$69)="H", UPPER(INDEX($A$3:$AM$22, MATCH(AJ106, $I$3:$I$22, 0), 1)), INDEX($B$24:$AM$43, MATCH(INDEX($A$3:$AM$22, MATCH(AJ106, $I$3:$I$22, 0), 1), $A$24:$A$43), AK$69)="A", LOWER(INDEX($A$3:$AM$22, MATCH(AJ106, $I$3:$I$22, 0), 1)), INDEX($B$24:$AM$43, MATCH(INDEX($A$3:$AM$22, MATCH(AJ106, $I$3:$I$22, 0), 1), $A$24:$A$43), AK$69)="BLANK", "BLANK,")</f>
        <v>CRY</v>
      </c>
      <c r="AN106" s="361"/>
      <c r="AO106" s="257" t="str" cm="1">
        <f t="array" ref="AO106">_xlfn.IFS(INDEX($B$24:$AM$43,MATCH($A32,$A$24:$A$43,0),AP$69)="A",LOWER($A32),INDEX($B$24:$AM$43,MATCH($A32,$A$24:$A$43,0),AP$69)="H",UPPER($A32),INDEX($B$24:$AM$43,MATCH($A32,$A$24:$A$43,0),AP$69)="BLANK","BLANK")</f>
        <v>LEE</v>
      </c>
      <c r="AP106" s="268" cm="1">
        <f t="array" ref="AP106">IFERROR($L$93+POWER(INDEX($B$47:$AM$66, MATCH(UPPER(AO78), $A$47:$A$66,0 ), AP$69), $J$93)/$K$93, "BLANK")</f>
        <v>0.44420692805785944</v>
      </c>
      <c r="AQ106" s="269" cm="1">
        <f t="array" ref="AQ106">IFERROR($L$93+POWER(INDEX($B$47:$AM$66, MATCH(UPPER(AR78), $A$47:$A$66, 0), AP$69), $J$93)/$K$93, "BLANK")</f>
        <v>1.4301650143263342</v>
      </c>
      <c r="AR106" s="359" t="str" cm="1">
        <f t="array" ref="AR106">_xlfn.IFS(INDEX($B$24:$AM$43, MATCH(INDEX($A$3:$AM$22, MATCH(AO106, $J$3:$J$22, 0), 1), $A$24:$A$43), AP$69)="H", UPPER(INDEX($A$3:$AM$22, MATCH(AO106, $J$3:$J$22, 0), 1)), INDEX($B$24:$AM$43, MATCH(INDEX($A$3:$AM$22, MATCH(AO106, $J$3:$J$22, 0), 1), $A$24:$A$43), AP$69)="A", LOWER(INDEX($A$3:$AM$22, MATCH(AO106, $J$3:$J$22, 0), 1)), INDEX($B$24:$AM$43, MATCH(INDEX($A$3:$AM$22, MATCH(AO106, $J$3:$J$22, 0), 1), $A$24:$A$43), AP$69)="BLANK", "BLANK,")</f>
        <v>ars</v>
      </c>
      <c r="AS106" s="361"/>
      <c r="AT106" s="257" t="str" cm="1">
        <f t="array" ref="AT106">_xlfn.IFS(INDEX($B$24:$AM$43,MATCH($A32,$A$24:$A$43,0),AU$69)="A",LOWER($A32),INDEX($B$24:$AM$43,MATCH($A32,$A$24:$A$43,0),AU$69)="H",UPPER($A32),INDEX($B$24:$AM$43,MATCH($A32,$A$24:$A$43,0),AU$69)="BLANK","BLANK")</f>
        <v>lee</v>
      </c>
      <c r="AU106" s="268" cm="1">
        <f t="array" ref="AU106">IFERROR($L$93+POWER(INDEX($B$47:$AM$66, MATCH(UPPER(AT78), $A$47:$A$66,0 ), AU$69), $J$93)/$K$93, "BLANK")</f>
        <v>0.68208908044127592</v>
      </c>
      <c r="AV106" s="269" cm="1">
        <f t="array" ref="AV106">IFERROR($L$93+POWER(INDEX($B$47:$AM$66, MATCH(UPPER(AW78), $A$47:$A$66, 0), AU$69), $J$93)/$K$93, "BLANK")</f>
        <v>2.9598932160439131</v>
      </c>
      <c r="AW106" s="359" t="str" cm="1">
        <f t="array" ref="AW106">_xlfn.IFS(INDEX($B$24:$AM$43, MATCH(INDEX($A$3:$AM$22, MATCH(AT106, $K$3:$K$22, 0), 1), $A$24:$A$43), AU$69)="H", UPPER(INDEX($A$3:$AM$22, MATCH(AT106, $K$3:$K$22, 0), 1)), INDEX($B$24:$AM$43, MATCH(INDEX($A$3:$AM$22, MATCH(AT106, $K$3:$K$22, 0), 1), $A$24:$A$43), AU$69)="A", LOWER(INDEX($A$3:$AM$22, MATCH(AT106, $K$3:$K$22, 0), 1)), INDEX($B$24:$AM$43, MATCH(INDEX($A$3:$AM$22, MATCH(AT106, $K$3:$K$22, 0), 1), $A$24:$A$43), AU$69)="BLANK", "BLANK,")</f>
        <v>EVE</v>
      </c>
      <c r="AX106" s="361"/>
      <c r="AY106" s="257" t="str" cm="1">
        <f t="array" ref="AY106">_xlfn.IFS(INDEX($B$24:$AM$43,MATCH($A32,$A$24:$A$43,0),AZ$69)="A",LOWER($A32),INDEX($B$24:$AM$43,MATCH($A32,$A$24:$A$43,0),AZ$69)="H",UPPER($A32),INDEX($B$24:$AM$43,MATCH($A32,$A$24:$A$43,0),AZ$69)="BLANK","BLANK")</f>
        <v>lee</v>
      </c>
      <c r="AZ106" s="268" cm="1">
        <f t="array" ref="AZ106">IFERROR($L$93+POWER(INDEX($B$47:$AM$66, MATCH(UPPER(AY78), $A$47:$A$66,0 ), AZ$69), $J$93)/$K$93, "BLANK")</f>
        <v>0.24587088104548918</v>
      </c>
      <c r="BA106" s="269" cm="1">
        <f t="array" ref="BA106">IFERROR($L$93+POWER(INDEX($B$47:$AM$66, MATCH(UPPER(BB78), $A$47:$A$66, 0), AZ$69), $J$93)/$K$93, "BLANK")</f>
        <v>4.6674244063510244</v>
      </c>
      <c r="BB106" s="359" t="str" cm="1">
        <f t="array" ref="BB106">_xlfn.IFS(INDEX($B$24:$AM$43, MATCH(INDEX($A$3:$AM$22, MATCH(AY106, $L$3:$L$22, 0), 1), $A$24:$A$43), AZ$69)="H", UPPER(INDEX($A$3:$AM$22, MATCH(AY106, $L$3:$L$22, 0), 1)), INDEX($B$24:$AM$43, MATCH(INDEX($A$3:$AM$22, MATCH(AY106, $L$3:$L$22, 0), 1), $A$24:$A$43), AZ$69)="A", LOWER(INDEX($A$3:$AM$22, MATCH(AY106, $L$3:$L$22, 0), 1)), INDEX($B$24:$AM$43, MATCH(INDEX($A$3:$AM$22, MATCH(AY106, $L$3:$L$22, 0), 1), $A$24:$A$43), AZ$69)="BLANK", "BLANK,")</f>
        <v>CHE</v>
      </c>
      <c r="BC106" s="361"/>
      <c r="BD106" s="257" t="str" cm="1">
        <f t="array" ref="BD106">_xlfn.IFS(INDEX($B$24:$AM$43,MATCH($A32,$A$24:$A$43,0),BE$69)="A",LOWER($A32),INDEX($B$24:$AM$43,MATCH($A32,$A$24:$A$43,0),BE$69)="H",UPPER($A32),INDEX($B$24:$AM$43,MATCH($A32,$A$24:$A$43,0),BE$69)="BLANK","BLANK")</f>
        <v>LEE</v>
      </c>
      <c r="BE106" s="268" cm="1">
        <f t="array" ref="BE106">IFERROR($L$93+POWER(INDEX($B$47:$AM$66, MATCH(UPPER(BD78), $A$47:$A$66,0 ), BE$69), $J$93)/$K$93, "BLANK")</f>
        <v>0.601086659098787</v>
      </c>
      <c r="BF106" s="269" cm="1">
        <f t="array" ref="BF106">IFERROR($L$93+POWER(INDEX($B$47:$AM$66, MATCH(UPPER(BG78), $A$47:$A$66, 0), BE$69), $J$93)/$K$93, "BLANK")</f>
        <v>2.0674715146417419</v>
      </c>
      <c r="BG106" s="359" t="str" cm="1">
        <f t="array" ref="BG106">_xlfn.IFS(INDEX($B$24:$AM$43, MATCH(INDEX($A$3:$AM$22, MATCH(BD106, $M$3:$M$22, 0), 1), $A$24:$A$43), BE$69)="H", UPPER(INDEX($A$3:$AM$22, MATCH(BD106, $M$3:$M$22, 0), 1)), INDEX($B$24:$AM$43, MATCH(INDEX($A$3:$AM$22, MATCH(BD106, $M$3:$M$22, 0), 1), $A$24:$A$43), BE$69)="A", LOWER(INDEX($A$3:$AM$22, MATCH(BD106, $M$3:$M$22, 0), 1)), INDEX($B$24:$AM$43, MATCH(INDEX($A$3:$AM$22, MATCH(BD106, $M$3:$M$22, 0), 1), $A$24:$A$43), BE$69)="BLANK", "BLANK,")</f>
        <v>whu</v>
      </c>
      <c r="BH106" s="361"/>
      <c r="BI106" s="257" t="str" cm="1">
        <f t="array" ref="BI106">_xlfn.IFS(INDEX($B$24:$AM$43,MATCH($A32,$A$24:$A$43,0),BJ$69)="A",LOWER($A32),INDEX($B$24:$AM$43,MATCH($A32,$A$24:$A$43,0),BJ$69)="H",UPPER($A32),INDEX($B$24:$AM$43,MATCH($A32,$A$24:$A$43,0),BJ$69)="BLANK","BLANK")</f>
        <v>LEE</v>
      </c>
      <c r="BJ106" s="268" cm="1">
        <f t="array" ref="BJ106">IFERROR($L$93+POWER(INDEX($B$47:$AM$66, MATCH(UPPER(BI78), $A$47:$A$66,0 ), BJ$69), $J$93)/$K$93, "BLANK")</f>
        <v>0.67753831078275473</v>
      </c>
      <c r="BK106" s="269" cm="1">
        <f t="array" ref="BK106">IFERROR($L$93+POWER(INDEX($B$47:$AM$66, MATCH(UPPER(BL78), $A$47:$A$66, 0), BJ$69), $J$93)/$K$93, "BLANK")</f>
        <v>1.6784038284128675</v>
      </c>
      <c r="BL106" s="359" t="str" cm="1">
        <f t="array" ref="BL106">_xlfn.IFS(INDEX($B$24:$AM$43, MATCH(INDEX($A$3:$AM$22, MATCH(BI106, $N$3:$N$22, 0), 1), $A$24:$A$43), BJ$69)="H", UPPER(INDEX($A$3:$AM$22, MATCH(BI106, $N$3:$N$22, 0), 1)), INDEX($B$24:$AM$43, MATCH(INDEX($A$3:$AM$22, MATCH(BI106, $N$3:$N$22, 0), 1), $A$24:$A$43), BJ$69)="A", LOWER(INDEX($A$3:$AM$22, MATCH(BI106, $N$3:$N$22, 0), 1)), INDEX($B$24:$AM$43, MATCH(INDEX($A$3:$AM$22, MATCH(BI106, $N$3:$N$22, 0), 1), $A$24:$A$43), BJ$69)="BLANK", "BLANK,")</f>
        <v>new</v>
      </c>
      <c r="BM106" s="361"/>
      <c r="BN106" s="257" t="str" cm="1">
        <f t="array" ref="BN106">_xlfn.IFS(INDEX($B$24:$AM$43,MATCH($A32,$A$24:$A$43,0),BO$69)="A",LOWER($A32),INDEX($B$24:$AM$43,MATCH($A32,$A$24:$A$43,0),BO$69)="H",UPPER($A32),INDEX($B$24:$AM$43,MATCH($A32,$A$24:$A$43,0),BO$69)="BLANK","BLANK")</f>
        <v>lee</v>
      </c>
      <c r="BO106" s="268" cm="1">
        <f t="array" ref="BO106">IFERROR($L$93+POWER(INDEX($B$47:$AM$66, MATCH(UPPER(BN78), $A$47:$A$66,0 ), BO$69), $J$93)/$K$93, "BLANK")</f>
        <v>0.44495545717954299</v>
      </c>
      <c r="BP106" s="269" cm="1">
        <f t="array" ref="BP106">IFERROR($L$93+POWER(INDEX($B$47:$AM$66, MATCH(UPPER(BQ78), $A$47:$A$66, 0), BO$69), $J$93)/$K$93, "BLANK")</f>
        <v>3.7112831198079972</v>
      </c>
      <c r="BQ106" s="359" t="str" cm="1">
        <f t="array" ref="BQ106">_xlfn.IFS(INDEX($B$24:$AM$43, MATCH(INDEX($A$3:$AM$22, MATCH(BN106, $O$3:$O$22, 0), 1), $A$24:$A$43), BO$69)="H", UPPER(INDEX($A$3:$AM$22, MATCH(BN106, $O$3:$O$22, 0), 1)), INDEX($B$24:$AM$43, MATCH(INDEX($A$3:$AM$22, MATCH(BN106, $O$3:$O$22, 0), 1), $A$24:$A$43), BO$69)="A", LOWER(INDEX($A$3:$AM$22, MATCH(BN106, $O$3:$O$22, 0), 1)), INDEX($B$24:$AM$43, MATCH(INDEX($A$3:$AM$22, MATCH(BN106, $O$3:$O$22, 0), 1), $A$24:$A$43), BO$69)="BLANK", "BLANK,")</f>
        <v>MUN</v>
      </c>
      <c r="BR106" s="361"/>
      <c r="BS106" s="257" t="str" cm="1">
        <f t="array" ref="BS106">_xlfn.IFS(INDEX($B$24:$AM$43,MATCH($A32,$A$24:$A$43,0),BT$69)="A",LOWER($A32),INDEX($B$24:$AM$43,MATCH($A32,$A$24:$A$43,0),BT$69)="H",UPPER($A32),INDEX($B$24:$AM$43,MATCH($A32,$A$24:$A$43,0),BT$69)="BLANK","BLANK")</f>
        <v>LEE</v>
      </c>
      <c r="BT106" s="268" cm="1">
        <f t="array" ref="BT106">IFERROR($L$93+POWER(INDEX($B$47:$AM$66, MATCH(UPPER(BS78), $A$47:$A$66,0 ), BT$69), $J$93)/$K$93, "BLANK")</f>
        <v>0.54907084765299774</v>
      </c>
      <c r="BU106" s="269" cm="1">
        <f t="array" ref="BU106">IFERROR($L$93+POWER(INDEX($B$47:$AM$66, MATCH(UPPER(BV78), $A$47:$A$66, 0), BT$69), $J$93)/$K$93, "BLANK")</f>
        <v>1.2366765426404767</v>
      </c>
      <c r="BV106" s="359" t="str" cm="1">
        <f t="array" ref="BV106">_xlfn.IFS(INDEX($B$24:$AM$43, MATCH(INDEX($A$3:$AM$22, MATCH(BS106, $P$3:$P$22, 0), 1), $A$24:$A$43), BT$69)="H", UPPER(INDEX($A$3:$AM$22, MATCH(BS106, $P$3:$P$22, 0), 1)), INDEX($B$24:$AM$43, MATCH(INDEX($A$3:$AM$22, MATCH(BS106, $P$3:$P$22, 0), 1), $A$24:$A$43), BT$69)="A", LOWER(INDEX($A$3:$AM$22, MATCH(BS106, $P$3:$P$22, 0), 1)), INDEX($B$24:$AM$43, MATCH(INDEX($A$3:$AM$22, MATCH(BS106, $P$3:$P$22, 0), 1), $A$24:$A$43), BT$69)="BLANK", "BLANK,")</f>
        <v>bur</v>
      </c>
      <c r="BW106" s="361"/>
      <c r="BX106" s="257" t="str" cm="1">
        <f t="array" ref="BX106">_xlfn.IFS(INDEX($B$24:$AM$43,MATCH($A32,$A$24:$A$43,0),BY$69)="A",LOWER($A32),INDEX($B$24:$AM$43,MATCH($A32,$A$24:$A$43,0),BY$69)="H",UPPER($A32),INDEX($B$24:$AM$43,MATCH($A32,$A$24:$A$43,0),BY$69)="BLANK","BLANK")</f>
        <v>lee</v>
      </c>
      <c r="BY106" s="268" cm="1">
        <f t="array" ref="BY106">IFERROR($L$93+POWER(INDEX($B$47:$AM$66, MATCH(UPPER(BX78), $A$47:$A$66,0 ), BY$69), $J$93)/$K$93, "BLANK")</f>
        <v>1.1070771873675176</v>
      </c>
      <c r="BZ106" s="269" cm="1">
        <f t="array" ref="BZ106">IFERROR($L$93+POWER(INDEX($B$47:$AM$66, MATCH(UPPER(CA78), $A$47:$A$66, 0), BY$69), $J$93)/$K$93, "BLANK")</f>
        <v>1.0578657201164756</v>
      </c>
      <c r="CA106" s="359" t="str" cm="1">
        <f t="array" ref="CA106">_xlfn.IFS(INDEX($B$24:$AM$43, MATCH(INDEX($A$3:$AM$22, MATCH(BX106, $Q$3:$Q$22, 0), 1), $A$24:$A$43), BY$69)="H", UPPER(INDEX($A$3:$AM$22, MATCH(BX106, $Q$3:$Q$22, 0), 1)), INDEX($B$24:$AM$43, MATCH(INDEX($A$3:$AM$22, MATCH(BX106, $Q$3:$Q$22, 0), 1), $A$24:$A$43), BY$69)="A", LOWER(INDEX($A$3:$AM$22, MATCH(BX106, $Q$3:$Q$22, 0), 1)), INDEX($B$24:$AM$43, MATCH(INDEX($A$3:$AM$22, MATCH(BX106, $Q$3:$Q$22, 0), 1), $A$24:$A$43), BY$69)="BLANK", "BLANK,")</f>
        <v>WBA</v>
      </c>
      <c r="CB106" s="361"/>
      <c r="CC106" s="257" t="str" cm="1">
        <f t="array" ref="CC106">_xlfn.IFS(INDEX($B$24:$AM$43,MATCH($A32,$A$24:$A$43,0),CD$69)="A",LOWER($A32),INDEX($B$24:$AM$43,MATCH($A32,$A$24:$A$43,0),CD$69)="H",UPPER($A32),INDEX($B$24:$AM$43,MATCH($A32,$A$24:$A$43,0),CD$69)="BLANK","BLANK")</f>
        <v>lee</v>
      </c>
      <c r="CD106" s="268" cm="1">
        <f t="array" ref="CD106">IFERROR($L$93+POWER(INDEX($B$47:$AM$66, MATCH(UPPER(CC78), $A$47:$A$66,0 ), CD$69), $J$93)/$K$93, "BLANK")</f>
        <v>0.74028195821695864</v>
      </c>
      <c r="CE106" s="269" cm="1">
        <f t="array" ref="CE106">IFERROR($L$93+POWER(INDEX($B$47:$AM$66, MATCH(UPPER(CF78), $A$47:$A$66, 0), CD$69), $J$93)/$K$93, "BLANK")</f>
        <v>2.1692323517307757</v>
      </c>
      <c r="CF106" s="359" t="str" cm="1">
        <f t="array" ref="CF106">_xlfn.IFS(INDEX($B$24:$AM$43, MATCH(INDEX($A$3:$AM$22, MATCH(CC106, $R$3:$R$22, 0), 1), $A$24:$A$43), CD$69)="H", UPPER(INDEX($A$3:$AM$22, MATCH(CC106, $R$3:$R$22, 0), 1)), INDEX($B$24:$AM$43, MATCH(INDEX($A$3:$AM$22, MATCH(CC106, $R$3:$R$22, 0), 1), $A$24:$A$43), CD$69)="A", LOWER(INDEX($A$3:$AM$22, MATCH(CC106, $R$3:$R$22, 0), 1)), INDEX($B$24:$AM$43, MATCH(INDEX($A$3:$AM$22, MATCH(CC106, $R$3:$R$22, 0), 1), $A$24:$A$43), CD$69)="BLANK", "BLANK,")</f>
        <v>TOT</v>
      </c>
      <c r="CG106" s="361"/>
      <c r="CH106" s="257" t="str" cm="1">
        <f t="array" ref="CH106">_xlfn.IFS(INDEX($B$24:$AM$43,MATCH($A32,$A$24:$A$43,0),CI$69)="A",LOWER($A32),INDEX($B$24:$AM$43,MATCH($A32,$A$24:$A$43,0),CI$69)="H",UPPER($A32),INDEX($B$24:$AM$43,MATCH($A32,$A$24:$A$43,0),CI$69)="BLANK","BLANK")</f>
        <v>LEE</v>
      </c>
      <c r="CI106" s="268" cm="1">
        <f t="array" ref="CI106">IFERROR($L$93+POWER(INDEX($B$47:$AM$66, MATCH(UPPER(CH78), $A$47:$A$66,0 ), CI$69), $J$93)/$K$93, "BLANK")</f>
        <v>0.26233093481913305</v>
      </c>
      <c r="CJ106" s="269" cm="1">
        <f t="array" ref="CJ106">IFERROR($L$93+POWER(INDEX($B$47:$AM$66, MATCH(UPPER(CK78), $A$47:$A$66, 0), CI$69), $J$93)/$K$93, "BLANK")</f>
        <v>2.983792854172687</v>
      </c>
      <c r="CK106" s="359" t="str" cm="1">
        <f t="array" ref="CK106">_xlfn.IFS(INDEX($B$24:$AM$43, MATCH(INDEX($A$3:$AM$22, MATCH(CH106, $S$3:$S$22, 0), 1), $A$24:$A$43), CI$69)="H", UPPER(INDEX($A$3:$AM$22, MATCH(CH106, $S$3:$S$22, 0), 1)), INDEX($B$24:$AM$43, MATCH(INDEX($A$3:$AM$22, MATCH(CH106, $S$3:$S$22, 0), 1), $A$24:$A$43), CI$69)="A", LOWER(INDEX($A$3:$AM$22, MATCH(CH106, $S$3:$S$22, 0), 1)), INDEX($B$24:$AM$43, MATCH(INDEX($A$3:$AM$22, MATCH(CH106, $S$3:$S$22, 0), 1), $A$24:$A$43), CI$69)="BLANK", "BLANK,")</f>
        <v>sou</v>
      </c>
      <c r="CL106" s="361"/>
      <c r="CM106" s="257" t="str" cm="1">
        <f t="array" ref="CM106">_xlfn.IFS(INDEX($B$24:$AM$43,MATCH($A32,$A$24:$A$43,0),CN$69)="A",LOWER($A32),INDEX($B$24:$AM$43,MATCH($A32,$A$24:$A$43,0),CN$69)="H",UPPER($A32),INDEX($B$24:$AM$43,MATCH($A32,$A$24:$A$43,0),CN$69)="BLANK","BLANK")</f>
        <v>LEE</v>
      </c>
      <c r="CN106" s="268" cm="1">
        <f t="array" ref="CN106">IFERROR($L$93+POWER(INDEX($B$47:$AM$66, MATCH(UPPER(CM78), $A$47:$A$66,0 ), CN$69), $J$93)/$K$93, "BLANK")</f>
        <v>0.3350590040616569</v>
      </c>
      <c r="CO106" s="269" cm="1">
        <f t="array" ref="CO106">IFERROR($L$93+POWER(INDEX($B$47:$AM$66, MATCH(UPPER(CP78), $A$47:$A$66, 0), CN$69), $J$93)/$K$93, "BLANK")</f>
        <v>1.7597729080305371</v>
      </c>
      <c r="CP106" s="359" t="str" cm="1">
        <f t="array" ref="CP106">_xlfn.IFS(INDEX($B$24:$AM$43, MATCH(INDEX($A$3:$AM$22, MATCH(CM106, $T$3:$T$22, 0), 1), $A$24:$A$43), CN$69)="H", UPPER(INDEX($A$3:$AM$22, MATCH(CM106, $T$3:$T$22, 0), 1)), INDEX($B$24:$AM$43, MATCH(INDEX($A$3:$AM$22, MATCH(CM106, $T$3:$T$22, 0), 1), $A$24:$A$43), CN$69)="A", LOWER(INDEX($A$3:$AM$22, MATCH(CM106, $T$3:$T$22, 0), 1)), INDEX($B$24:$AM$43, MATCH(INDEX($A$3:$AM$22, MATCH(CM106, $T$3:$T$22, 0), 1), $A$24:$A$43), CN$69)="BLANK", "BLANK,")</f>
        <v>bha</v>
      </c>
      <c r="CQ106" s="361"/>
      <c r="CR106" s="257" t="str" cm="1">
        <f t="array" ref="CR106">_xlfn.IFS(INDEX($B$24:$AM$43,MATCH($A32,$A$24:$A$43,0),CS$69)="A",LOWER($A32),INDEX($B$24:$AM$43,MATCH($A32,$A$24:$A$43,0),CS$69)="H",UPPER($A32),INDEX($B$24:$AM$43,MATCH($A32,$A$24:$A$43,0),CS$69)="BLANK","BLANK")</f>
        <v>lee</v>
      </c>
      <c r="CS106" s="268" cm="1">
        <f t="array" ref="CS106">IFERROR($L$93+POWER(INDEX($B$47:$AM$66, MATCH(UPPER(CR78), $A$47:$A$66,0 ), CS$69), $J$93)/$K$93, "BLANK")</f>
        <v>1.0180192172916172</v>
      </c>
      <c r="CT106" s="269" cm="1">
        <f t="array" ref="CT106">IFERROR($L$93+POWER(INDEX($B$47:$AM$66, MATCH(UPPER(CU78), $A$47:$A$66, 0), CS$69), $J$93)/$K$93, "BLANK")</f>
        <v>2.0506321731172896</v>
      </c>
      <c r="CU106" s="359" t="str" cm="1">
        <f t="array" ref="CU106">_xlfn.IFS(INDEX($B$24:$AM$43, MATCH(INDEX($A$3:$AM$22, MATCH(CR106, $U$3:$U$22, 0), 1), $A$24:$A$43), CS$69)="H", UPPER(INDEX($A$3:$AM$22, MATCH(CR106, $U$3:$U$22, 0), 1)), INDEX($B$24:$AM$43, MATCH(INDEX($A$3:$AM$22, MATCH(CR106, $U$3:$U$22, 0), 1), $A$24:$A$43), CS$69)="A", LOWER(INDEX($A$3:$AM$22, MATCH(CR106, $U$3:$U$22, 0), 1)), INDEX($B$24:$AM$43, MATCH(INDEX($A$3:$AM$22, MATCH(CR106, $U$3:$U$22, 0), 1), $A$24:$A$43), CS$69)="BLANK", "BLANK,")</f>
        <v>NEW</v>
      </c>
      <c r="CV106" s="361"/>
      <c r="CW106" s="257" t="str" cm="1">
        <f t="array" ref="CW106">_xlfn.IFS(INDEX($B$24:$AM$43,MATCH($A32,$A$24:$A$43,0),CX$69)="A",LOWER($A32),INDEX($B$24:$AM$43,MATCH($A32,$A$24:$A$43,0),CX$69)="H",UPPER($A32),INDEX($B$24:$AM$43,MATCH($A32,$A$24:$A$43,0),CX$69)="BLANK","BLANK")</f>
        <v>lee</v>
      </c>
      <c r="CX106" s="268" cm="1">
        <f t="array" ref="CX106">IFERROR($L$93+POWER(INDEX($B$47:$AM$66, MATCH(UPPER(CW78), $A$47:$A$66,0 ), CX$69), $J$93)/$K$93, "BLANK")</f>
        <v>0.6367512454756612</v>
      </c>
      <c r="CY106" s="269" cm="1">
        <f t="array" ref="CY106">IFERROR($L$93+POWER(INDEX($B$47:$AM$66, MATCH(UPPER(CZ78), $A$47:$A$66, 0), CX$69), $J$93)/$K$93, "BLANK")</f>
        <v>2.9715950846073431</v>
      </c>
      <c r="CZ106" s="359" t="str" cm="1">
        <f t="array" ref="CZ106">_xlfn.IFS(INDEX($B$24:$AM$43, MATCH(INDEX($A$3:$AM$22, MATCH(CW106, $V$3:$V$22, 0), 1), $A$24:$A$43), CX$69)="H", UPPER(INDEX($A$3:$AM$22, MATCH(CW106, $V$3:$V$22, 0), 1)), INDEX($B$24:$AM$43, MATCH(INDEX($A$3:$AM$22, MATCH(CW106, $V$3:$V$22, 0), 1), $A$24:$A$43), CX$69)="A", LOWER(INDEX($A$3:$AM$22, MATCH(CW106, $V$3:$V$22, 0), 1)), INDEX($B$24:$AM$43, MATCH(INDEX($A$3:$AM$22, MATCH(CW106, $V$3:$V$22, 0), 1), $A$24:$A$43), CX$69)="BLANK", "BLANK,")</f>
        <v>LEI</v>
      </c>
      <c r="DA106" s="361"/>
      <c r="DB106" s="257" t="str" cm="1">
        <f t="array" ref="DB106">_xlfn.IFS(INDEX($B$24:$AM$43,MATCH($A32,$A$24:$A$43,0),DC$69)="A",LOWER($A32),INDEX($B$24:$AM$43,MATCH($A32,$A$24:$A$43,0),DC$69)="H",UPPER($A32),INDEX($B$24:$AM$43,MATCH($A32,$A$24:$A$43,0),DC$69)="BLANK","BLANK")</f>
        <v>LEE</v>
      </c>
      <c r="DC106" s="268" cm="1">
        <f t="array" ref="DC106">IFERROR($L$93+POWER(INDEX($B$47:$AM$66, MATCH(UPPER(DB78), $A$47:$A$66,0 ), DC$69), $J$93)/$K$93, "BLANK")</f>
        <v>0.29978342249757517</v>
      </c>
      <c r="DD106" s="269" cm="1">
        <f t="array" ref="DD106">IFERROR($L$93+POWER(INDEX($B$47:$AM$66, MATCH(UPPER(DE78), $A$47:$A$66, 0), DC$69), $J$93)/$K$93, "BLANK")</f>
        <v>1.8649708345505525</v>
      </c>
      <c r="DE106" s="359" t="str" cm="1">
        <f t="array" ref="DE106">_xlfn.IFS(INDEX($B$24:$AM$43, MATCH(INDEX($A$3:$AM$22, MATCH(DB106, $W$3:$W$22, 0), 1), $A$24:$A$43), DC$69)="H", UPPER(INDEX($A$3:$AM$22, MATCH(DB106, $W$3:$W$22, 0), 1)), INDEX($B$24:$AM$43, MATCH(INDEX($A$3:$AM$22, MATCH(DB106, $W$3:$W$22, 0), 1), $A$24:$A$43), DC$69)="A", LOWER(INDEX($A$3:$AM$22, MATCH(DB106, $W$3:$W$22, 0), 1)), INDEX($B$24:$AM$43, MATCH(INDEX($A$3:$AM$22, MATCH(DB106, $W$3:$W$22, 0), 1), $A$24:$A$43), DC$69)="BLANK", "BLANK,")</f>
        <v>eve</v>
      </c>
      <c r="DF106" s="361"/>
      <c r="DG106" s="257" t="str" cm="1">
        <f t="array" ref="DG106">_xlfn.IFS(INDEX($B$24:$AM$43,MATCH($A32,$A$24:$A$43,0),DH$69)="A",LOWER($A32),INDEX($B$24:$AM$43,MATCH($A32,$A$24:$A$43,0),DH$69)="H",UPPER($A32),INDEX($B$24:$AM$43,MATCH($A32,$A$24:$A$43,0),DH$69)="BLANK","BLANK")</f>
        <v>LEE</v>
      </c>
      <c r="DH106" s="268" cm="1">
        <f t="array" ref="DH106">IFERROR($L$93+POWER(INDEX($B$47:$AM$66, MATCH(UPPER(DG78), $A$47:$A$66,0 ), DH$69), $J$93)/$K$93, "BLANK")</f>
        <v>0.84625220742917717</v>
      </c>
      <c r="DI106" s="269" cm="1">
        <f t="array" ref="DI106">IFERROR($L$93+POWER(INDEX($B$47:$AM$66, MATCH(UPPER(DJ78), $A$47:$A$66, 0), DH$69), $J$93)/$K$93, "BLANK")</f>
        <v>1.1070771873675176</v>
      </c>
      <c r="DJ106" s="359" t="str" cm="1">
        <f t="array" ref="DJ106">_xlfn.IFS(INDEX($B$24:$AM$43, MATCH(INDEX($A$3:$AM$22, MATCH(DG106, $X$3:$X$22, 0), 1), $A$24:$A$43), DH$69)="H", UPPER(INDEX($A$3:$AM$22, MATCH(DG106, $X$3:$X$22, 0), 1)), INDEX($B$24:$AM$43, MATCH(INDEX($A$3:$AM$22, MATCH(DG106, $X$3:$X$22, 0), 1), $A$24:$A$43), DH$69)="A", LOWER(INDEX($A$3:$AM$22, MATCH(DG106, $X$3:$X$22, 0), 1)), INDEX($B$24:$AM$43, MATCH(INDEX($A$3:$AM$22, MATCH(DG106, $X$3:$X$22, 0), 1), $A$24:$A$43), DH$69)="BLANK", "BLANK,")</f>
        <v>cry</v>
      </c>
      <c r="DK106" s="361"/>
      <c r="DL106" s="257" t="str" cm="1">
        <f t="array" ref="DL106">_xlfn.IFS(INDEX($B$24:$AM$43,MATCH($A32,$A$24:$A$43,0),DM$69)="A",LOWER($A32),INDEX($B$24:$AM$43,MATCH($A32,$A$24:$A$43,0),DM$69)="H",UPPER($A32),INDEX($B$24:$AM$43,MATCH($A32,$A$24:$A$43,0),DM$69)="BLANK","BLANK")</f>
        <v>lee</v>
      </c>
      <c r="DM106" s="268" cm="1">
        <f t="array" ref="DM106">IFERROR($L$93+POWER(INDEX($B$47:$AM$66, MATCH(UPPER(DL78), $A$47:$A$66,0 ), DM$69), $J$93)/$K$93, "BLANK")</f>
        <v>0.95557806727591443</v>
      </c>
      <c r="DN106" s="269" cm="1">
        <f t="array" ref="DN106">IFERROR($L$93+POWER(INDEX($B$47:$AM$66, MATCH(UPPER(DO78), $A$47:$A$66, 0), DM$69), $J$93)/$K$93, "BLANK")</f>
        <v>2.8255990043810071</v>
      </c>
      <c r="DO106" s="359" t="str" cm="1">
        <f t="array" ref="DO106">_xlfn.IFS(INDEX($B$24:$AM$43, MATCH(INDEX($A$3:$AM$22, MATCH(DL106, $Y$3:$Y$22, 0), 1), $A$24:$A$43), DM$69)="H", UPPER(INDEX($A$3:$AM$22, MATCH(DL106, $Y$3:$Y$22, 0), 1)), INDEX($B$24:$AM$43, MATCH(INDEX($A$3:$AM$22, MATCH(DL106, $Y$3:$Y$22, 0), 1), $A$24:$A$43), DM$69)="A", LOWER(INDEX($A$3:$AM$22, MATCH(DL106, $Y$3:$Y$22, 0), 1)), INDEX($B$24:$AM$43, MATCH(INDEX($A$3:$AM$22, MATCH(DL106, $Y$3:$Y$22, 0), 1), $A$24:$A$43), DM$69)="BLANK", "BLANK,")</f>
        <v>ARS</v>
      </c>
      <c r="DP106" s="361"/>
      <c r="DQ106" s="257" t="str" cm="1">
        <f t="array" ref="DQ106">_xlfn.IFS(INDEX($B$24:$AM$43,MATCH($A32,$A$24:$A$43,0),DR$69)="A",LOWER($A32),INDEX($B$24:$AM$43,MATCH($A32,$A$24:$A$43,0),DR$69)="H",UPPER($A32),INDEX($B$24:$AM$43,MATCH($A32,$A$24:$A$43,0),DR$69)="BLANK","BLANK")</f>
        <v>lee</v>
      </c>
      <c r="DR106" s="268" cm="1">
        <f t="array" ref="DR106">IFERROR($L$93+POWER(INDEX($B$47:$AM$66, MATCH(UPPER(DQ78), $A$47:$A$66,0 ), DR$69), $J$93)/$K$93, "BLANK")</f>
        <v>0.24159518528650095</v>
      </c>
      <c r="DS106" s="269" cm="1">
        <f t="array" ref="DS106">IFERROR($L$93+POWER(INDEX($B$47:$AM$66, MATCH(UPPER(DT78), $A$47:$A$66, 0), DR$69), $J$93)/$K$93, "BLANK")</f>
        <v>2.8081205228530561</v>
      </c>
      <c r="DT106" s="359" t="str" cm="1">
        <f t="array" ref="DT106">_xlfn.IFS(INDEX($B$24:$AM$43, MATCH(INDEX($A$3:$AM$22, MATCH(DQ106, $Z$3:$Z$22, 0), 1), $A$24:$A$43), DR$69)="H", UPPER(INDEX($A$3:$AM$22, MATCH(DQ106, $Z$3:$Z$22, 0), 1)), INDEX($B$24:$AM$43, MATCH(INDEX($A$3:$AM$22, MATCH(DQ106, $Z$3:$Z$22, 0), 1), $A$24:$A$43), DR$69)="A", LOWER(INDEX($A$3:$AM$22, MATCH(DQ106, $Z$3:$Z$22, 0), 1)), INDEX($B$24:$AM$43, MATCH(INDEX($A$3:$AM$22, MATCH(DQ106, $Z$3:$Z$22, 0), 1), $A$24:$A$43), DR$69)="BLANK", "BLANK,")</f>
        <v>WOL</v>
      </c>
      <c r="DU106" s="361"/>
      <c r="DV106" s="257" t="str" cm="1">
        <f t="array" ref="DV106">_xlfn.IFS(INDEX($B$24:$AM$43,MATCH($A32,$A$24:$A$43,0),DW$69)="A",LOWER($A32),INDEX($B$24:$AM$43,MATCH($A32,$A$24:$A$43,0),DW$69)="H",UPPER($A32),INDEX($B$24:$AM$43,MATCH($A32,$A$24:$A$43,0),DW$69)="BLANK","BLANK")</f>
        <v>LEE</v>
      </c>
      <c r="DW106" s="268" cm="1">
        <f t="array" ref="DW106">IFERROR($L$93+POWER(INDEX($B$47:$AM$66, MATCH(UPPER(DV78), $A$47:$A$66,0 ), DW$69), $J$93)/$K$93, "BLANK")</f>
        <v>0.47829006059422419</v>
      </c>
      <c r="DX106" s="269" cm="1">
        <f t="array" ref="DX106">IFERROR($L$93+POWER(INDEX($B$47:$AM$66, MATCH(UPPER(DY78), $A$47:$A$66, 0), DW$69), $J$93)/$K$93, "BLANK")</f>
        <v>1.3389412342221838</v>
      </c>
      <c r="DY106" s="359" t="str" cm="1">
        <f t="array" ref="DY106">_xlfn.IFS(INDEX($B$24:$AM$43, MATCH(INDEX($A$3:$AM$22, MATCH(DV106, $AA$3:$AA$22, 0), 1), $A$24:$A$43), DW$69)="H", UPPER(INDEX($A$3:$AM$22, MATCH(DV106, $AA$3:$AA$22, 0), 1)), INDEX($B$24:$AM$43, MATCH(INDEX($A$3:$AM$22, MATCH(DV106, $AA$3:$AA$22, 0), 1), $A$24:$A$43), DW$69)="A", LOWER(INDEX($A$3:$AM$22, MATCH(DV106, $AA$3:$AA$22, 0), 1)), INDEX($B$24:$AM$43, MATCH(INDEX($A$3:$AM$22, MATCH(DV106, $AA$3:$AA$22, 0), 1), $A$24:$A$43), DW$69)="BLANK", "BLANK,")</f>
        <v>avl</v>
      </c>
      <c r="DZ106" s="361"/>
      <c r="EA106" s="257" t="str" cm="1">
        <f t="array" ref="EA106">_xlfn.IFS(INDEX($B$24:$AM$43,MATCH($A32,$A$24:$A$43,0),EB$69)="A",LOWER($A32),INDEX($B$24:$AM$43,MATCH($A32,$A$24:$A$43,0),EB$69)="H",UPPER($A32),INDEX($B$24:$AM$43,MATCH($A32,$A$24:$A$43,0),EB$69)="BLANK","BLANK")</f>
        <v>lee</v>
      </c>
      <c r="EB106" s="268" cm="1">
        <f t="array" ref="EB106">IFERROR($L$93+POWER(INDEX($B$47:$AM$66, MATCH(UPPER(EA78), $A$47:$A$66,0 ), EB$69), $J$93)/$K$93, "BLANK")</f>
        <v>1.0524843751345194</v>
      </c>
      <c r="EC106" s="269" cm="1">
        <f t="array" ref="EC106">IFERROR($L$93+POWER(INDEX($B$47:$AM$66, MATCH(UPPER(ED78), $A$47:$A$66, 0), EB$69), $J$93)/$K$93, "BLANK")</f>
        <v>2.6990050328421011</v>
      </c>
      <c r="ED106" s="359" t="str" cm="1">
        <f t="array" ref="ED106">_xlfn.IFS(INDEX($B$24:$AM$43, MATCH(INDEX($A$3:$AM$22, MATCH(EA106, $AB$3:$AB$22, 0), 1), $A$24:$A$43), EB$69)="H", UPPER(INDEX($A$3:$AM$22, MATCH(EA106, $AB$3:$AB$22, 0), 1)), INDEX($B$24:$AM$43, MATCH(INDEX($A$3:$AM$22, MATCH(EA106, $AB$3:$AB$22, 0), 1), $A$24:$A$43), EB$69)="A", LOWER(INDEX($A$3:$AM$22, MATCH(EA106, $AB$3:$AB$22, 0), 1)), INDEX($B$24:$AM$43, MATCH(INDEX($A$3:$AM$22, MATCH(EA106, $AB$3:$AB$22, 0), 1), $A$24:$A$43), EB$69)="BLANK", "BLANK,")</f>
        <v>WHU</v>
      </c>
      <c r="EE106" s="361"/>
      <c r="EF106" s="257" t="str" cm="1">
        <f t="array" ref="EF106">_xlfn.IFS(INDEX($B$24:$AM$43,MATCH($A32,$A$24:$A$43,0),EG$69)="A",LOWER($A32),INDEX($B$24:$AM$43,MATCH($A32,$A$24:$A$43,0),EG$69)="H",UPPER($A32),INDEX($B$24:$AM$43,MATCH($A32,$A$24:$A$43,0),EG$69)="BLANK","BLANK")</f>
        <v>LEE</v>
      </c>
      <c r="EG106" s="268" cm="1">
        <f t="array" ref="EG106">IFERROR($L$93+POWER(INDEX($B$47:$AM$66, MATCH(UPPER(EF78), $A$47:$A$66,0 ), EG$69), $J$93)/$K$93, "BLANK")</f>
        <v>0.63609414440804046</v>
      </c>
      <c r="EH106" s="269" cm="1">
        <f t="array" ref="EH106">IFERROR($L$93+POWER(INDEX($B$47:$AM$66, MATCH(UPPER(EI78), $A$47:$A$66, 0), EG$69), $J$93)/$K$93, "BLANK")</f>
        <v>2.7320470477508829</v>
      </c>
      <c r="EI106" s="359" t="str" cm="1">
        <f t="array" ref="EI106">_xlfn.IFS(INDEX($B$24:$AM$43, MATCH(INDEX($A$3:$AM$22, MATCH(EF106, $AC$3:$AC$22, 0), 1), $A$24:$A$43), EG$69)="H", UPPER(INDEX($A$3:$AM$22, MATCH(EF106, $AC$3:$AC$22, 0), 1)), INDEX($B$24:$AM$43, MATCH(INDEX($A$3:$AM$22, MATCH(EF106, $AC$3:$AC$22, 0), 1), $A$24:$A$43), EG$69)="A", LOWER(INDEX($A$3:$AM$22, MATCH(EF106, $AC$3:$AC$22, 0), 1)), INDEX($B$24:$AM$43, MATCH(INDEX($A$3:$AM$22, MATCH(EF106, $AC$3:$AC$22, 0), 1), $A$24:$A$43), EG$69)="BLANK", "BLANK,")</f>
        <v>che</v>
      </c>
      <c r="EJ106" s="361"/>
      <c r="EK106" s="257" t="str" cm="1">
        <f t="array" ref="EK106">_xlfn.IFS(INDEX($B$24:$AM$43,MATCH($A32,$A$24:$A$43,0),EL$69)="A",LOWER($A32),INDEX($B$24:$AM$43,MATCH($A32,$A$24:$A$43,0),EL$69)="H",UPPER($A32),INDEX($B$24:$AM$43,MATCH($A32,$A$24:$A$43,0),EL$69)="BLANK","BLANK")</f>
        <v>lee</v>
      </c>
      <c r="EL106" s="268" cm="1">
        <f t="array" ref="EL106">IFERROR($L$93+POWER(INDEX($B$47:$AM$66, MATCH(UPPER(EK78), $A$47:$A$66,0 ), EL$69), $J$93)/$K$93, "BLANK")</f>
        <v>1.1070771873675176</v>
      </c>
      <c r="EM106" s="269" cm="1">
        <f t="array" ref="EM106">IFERROR($L$93+POWER(INDEX($B$47:$AM$66, MATCH(UPPER(EN78), $A$47:$A$66, 0), EL$69), $J$93)/$K$93, "BLANK")</f>
        <v>1.0578657201164756</v>
      </c>
      <c r="EN106" s="359" t="str" cm="1">
        <f t="array" ref="EN106">_xlfn.IFS(INDEX($B$24:$AM$43, MATCH(INDEX($A$3:$AM$22, MATCH(EK106, $AD$3:$AD$22, 0), 1), $A$24:$A$43), EL$69)="H", UPPER(INDEX($A$3:$AM$22, MATCH(EK106, $AD$3:$AD$22, 0), 1)), INDEX($B$24:$AM$43, MATCH(INDEX($A$3:$AM$22, MATCH(EK106, $AD$3:$AD$22, 0), 1), $A$24:$A$43), EL$69)="A", LOWER(INDEX($A$3:$AM$22, MATCH(EK106, $AD$3:$AD$22, 0), 1)), INDEX($B$24:$AM$43, MATCH(INDEX($A$3:$AM$22, MATCH(EK106, $AD$3:$AD$22, 0), 1), $A$24:$A$43), EL$69)="BLANK", "BLANK,")</f>
        <v>FUL</v>
      </c>
      <c r="EO106" s="361"/>
      <c r="EP106" s="257" t="str" cm="1">
        <f t="array" ref="EP106">_xlfn.IFS(INDEX($B$24:$AM$43,MATCH($A32,$A$24:$A$43,0),EQ$69)="A",LOWER($A32),INDEX($B$24:$AM$43,MATCH($A32,$A$24:$A$43,0),EQ$69)="H",UPPER($A32),INDEX($B$24:$AM$43,MATCH($A32,$A$24:$A$43,0),EQ$69)="BLANK","BLANK")</f>
        <v>LEE</v>
      </c>
      <c r="EQ106" s="268" cm="1">
        <f t="array" ref="EQ106">IFERROR($L$93+POWER(INDEX($B$47:$AM$66, MATCH(UPPER(EP78), $A$47:$A$66,0 ), EQ$69), $J$93)/$K$93, "BLANK")</f>
        <v>0.80368868490632051</v>
      </c>
      <c r="ER106" s="269" cm="1">
        <f t="array" ref="ER106">IFERROR($L$93+POWER(INDEX($B$47:$AM$66, MATCH(UPPER(ES78), $A$47:$A$66, 0), EQ$69), $J$93)/$K$93, "BLANK")</f>
        <v>1.1496324360506571</v>
      </c>
      <c r="ES106" s="359" t="str" cm="1">
        <f t="array" ref="ES106">_xlfn.IFS(INDEX($B$24:$AM$43, MATCH(INDEX($A$3:$AM$22, MATCH(EP106, $AE$3:$AE$22, 0), 1), $A$24:$A$43), EQ$69)="H", UPPER(INDEX($A$3:$AM$22, MATCH(EP106, $AE$3:$AE$22, 0), 1)), INDEX($B$24:$AM$43, MATCH(INDEX($A$3:$AM$22, MATCH(EP106, $AE$3:$AE$22, 0), 1), $A$24:$A$43), EQ$69)="A", LOWER(INDEX($A$3:$AM$22, MATCH(EP106, $AE$3:$AE$22, 0), 1)), INDEX($B$24:$AM$43, MATCH(INDEX($A$3:$AM$22, MATCH(EP106, $AE$3:$AE$22, 0), 1), $A$24:$A$43), EQ$69)="BLANK", "BLANK,")</f>
        <v>shu</v>
      </c>
      <c r="ET106" s="361"/>
      <c r="EU106" s="257" t="str" cm="1">
        <f t="array" ref="EU106">_xlfn.IFS(INDEX($B$24:$AM$43,MATCH($A32,$A$24:$A$43,0),EV$69)="A",LOWER($A32),INDEX($B$24:$AM$43,MATCH($A32,$A$24:$A$43,0),EV$69)="H",UPPER($A32),INDEX($B$24:$AM$43,MATCH($A32,$A$24:$A$43,0),EV$69)="BLANK","BLANK")</f>
        <v>lee</v>
      </c>
      <c r="EV106" s="268" cm="1">
        <f t="array" ref="EV106">IFERROR($L$93+POWER(INDEX($B$47:$AM$66, MATCH(UPPER(EU78), $A$47:$A$66,0 ), EV$69), $J$93)/$K$93, "BLANK")</f>
        <v>0.27795194708371174</v>
      </c>
      <c r="EW106" s="269" cm="1">
        <f t="array" ref="EW106">IFERROR($L$93+POWER(INDEX($B$47:$AM$66, MATCH(UPPER(EX78), $A$47:$A$66, 0), EV$69), $J$93)/$K$93, "BLANK")</f>
        <v>4.4047862465144396</v>
      </c>
      <c r="EX106" s="359" t="str" cm="1">
        <f t="array" ref="EX106">_xlfn.IFS(INDEX($B$24:$AM$43, MATCH(INDEX($A$3:$AM$22, MATCH(EU106, $AF$3:$AF$22, 0), 1), $A$24:$A$43), EV$69)="H", UPPER(INDEX($A$3:$AM$22, MATCH(EU106, $AF$3:$AF$22, 0), 1)), INDEX($B$24:$AM$43, MATCH(INDEX($A$3:$AM$22, MATCH(EU106, $AF$3:$AF$22, 0), 1), $A$24:$A$43), EV$69)="A", LOWER(INDEX($A$3:$AM$22, MATCH(EU106, $AF$3:$AF$22, 0), 1)), INDEX($B$24:$AM$43, MATCH(INDEX($A$3:$AM$22, MATCH(EU106, $AF$3:$AF$22, 0), 1), $A$24:$A$43), EV$69)="BLANK", "BLANK,")</f>
        <v>MCI</v>
      </c>
      <c r="EY106" s="361"/>
      <c r="EZ106" s="257" t="str" cm="1">
        <f t="array" ref="EZ106">_xlfn.IFS(INDEX($B$24:$AM$43,MATCH($A32,$A$24:$A$43,0),FA$69)="A",LOWER($A32),INDEX($B$24:$AM$43,MATCH($A32,$A$24:$A$43,0),FA$69)="H",UPPER($A32),INDEX($B$24:$AM$43,MATCH($A32,$A$24:$A$43,0),FA$69)="BLANK","BLANK")</f>
        <v>LEE</v>
      </c>
      <c r="FA106" s="268" cm="1">
        <f t="array" ref="FA106">IFERROR($L$93+POWER(INDEX($B$47:$AM$66, MATCH(UPPER(EZ78), $A$47:$A$66,0 ), FA$69), $J$93)/$K$93, "BLANK")</f>
        <v>0.35751946321535999</v>
      </c>
      <c r="FB106" s="269" cm="1">
        <f t="array" ref="FB106">IFERROR($L$93+POWER(INDEX($B$47:$AM$66, MATCH(UPPER(FC78), $A$47:$A$66, 0), FA$69), $J$93)/$K$93, "BLANK")</f>
        <v>2.6731941189632606</v>
      </c>
      <c r="FC106" s="359" t="str" cm="1">
        <f t="array" ref="FC106">_xlfn.IFS(INDEX($B$24:$AM$43, MATCH(INDEX($A$3:$AM$22, MATCH(EZ106, $AG$3:$AG$22, 0), 1), $A$24:$A$43), FA$69)="H", UPPER(INDEX($A$3:$AM$22, MATCH(EZ106, $AG$3:$AG$22, 0), 1)), INDEX($B$24:$AM$43, MATCH(INDEX($A$3:$AM$22, MATCH(EZ106, $AG$3:$AG$22, 0), 1), $A$24:$A$43), FA$69)="A", LOWER(INDEX($A$3:$AM$22, MATCH(EZ106, $AG$3:$AG$22, 0), 1)), INDEX($B$24:$AM$43, MATCH(INDEX($A$3:$AM$22, MATCH(EZ106, $AG$3:$AG$22, 0), 1), $A$24:$A$43), FA$69)="BLANK", "BLANK,")</f>
        <v>liv</v>
      </c>
      <c r="FD106" s="361"/>
      <c r="FE106" s="257" t="str" cm="1">
        <f t="array" ref="FE106">_xlfn.IFS(INDEX($B$24:$AM$43,MATCH($A32,$A$24:$A$43,0),FF$69)="A",LOWER($A32),INDEX($B$24:$AM$43,MATCH($A32,$A$24:$A$43,0),FF$69)="H",UPPER($A32),INDEX($B$24:$AM$43,MATCH($A32,$A$24:$A$43,0),FF$69)="BLANK","BLANK")</f>
        <v>LEE</v>
      </c>
      <c r="FF106" s="268" cm="1">
        <f t="array" ref="FF106">IFERROR($L$93+POWER(INDEX($B$47:$AM$66, MATCH(UPPER(FE78), $A$47:$A$66,0 ), FF$69), $J$93)/$K$93, "BLANK")</f>
        <v>0.16195973794176302</v>
      </c>
      <c r="FG106" s="269" cm="1">
        <f t="array" ref="FG106">IFERROR($L$93+POWER(INDEX($B$47:$AM$66, MATCH(UPPER(FH78), $A$47:$A$66, 0), FF$69), $J$93)/$K$93, "BLANK")</f>
        <v>2.4746510194080451</v>
      </c>
      <c r="FH106" s="359" t="str" cm="1">
        <f t="array" ref="FH106">_xlfn.IFS(INDEX($B$24:$AM$43, MATCH(INDEX($A$3:$AM$22, MATCH(FE106, $AH$3:$AH$22, 0), 1), $A$24:$A$43), FF$69)="H", UPPER(INDEX($A$3:$AM$22, MATCH(FE106, $AH$3:$AH$22, 0), 1)), INDEX($B$24:$AM$43, MATCH(INDEX($A$3:$AM$22, MATCH(FE106, $AH$3:$AH$22, 0), 1), $A$24:$A$43), FF$69)="A", LOWER(INDEX($A$3:$AM$22, MATCH(FE106, $AH$3:$AH$22, 0), 1)), INDEX($B$24:$AM$43, MATCH(INDEX($A$3:$AM$22, MATCH(FE106, $AH$3:$AH$22, 0), 1), $A$24:$A$43), FF$69)="BLANK", "BLANK,")</f>
        <v>mun</v>
      </c>
      <c r="FI106" s="361"/>
      <c r="FJ106" s="257" t="str" cm="1">
        <f t="array" ref="FJ106">_xlfn.IFS(INDEX($B$24:$AM$43,MATCH($A32,$A$24:$A$43,0),FK$69)="A",LOWER($A32),INDEX($B$24:$AM$43,MATCH($A32,$A$24:$A$43,0),FK$69)="H",UPPER($A32),INDEX($B$24:$AM$43,MATCH($A32,$A$24:$A$43,0),FK$69)="BLANK","BLANK")</f>
        <v>lee</v>
      </c>
      <c r="FK106" s="268" cm="1">
        <f t="array" ref="FK106">IFERROR($L$93+POWER(INDEX($B$47:$AM$66, MATCH(UPPER(FJ78), $A$47:$A$66,0 ), FK$69), $J$93)/$K$93, "BLANK")</f>
        <v>0.71540090308722981</v>
      </c>
      <c r="FL106" s="269" cm="1">
        <f t="array" ref="FL106">IFERROR($L$93+POWER(INDEX($B$47:$AM$66, MATCH(UPPER(FM78), $A$47:$A$66, 0), FK$69), $J$93)/$K$93, "BLANK")</f>
        <v>1.8937274395778518</v>
      </c>
      <c r="FM106" s="359" t="str" cm="1">
        <f t="array" ref="FM106">_xlfn.IFS(INDEX($B$24:$AM$43, MATCH(INDEX($A$3:$AM$22, MATCH(FJ106, $AI$3:$AI$22, 0), 1), $A$24:$A$43), FK$69)="H", UPPER(INDEX($A$3:$AM$22, MATCH(FJ106, $AI$3:$AI$22, 0), 1)), INDEX($B$24:$AM$43, MATCH(INDEX($A$3:$AM$22, MATCH(FJ106, $AI$3:$AI$22, 0), 1), $A$24:$A$43), FK$69)="A", LOWER(INDEX($A$3:$AM$22, MATCH(FJ106, $AI$3:$AI$22, 0), 1)), INDEX($B$24:$AM$43, MATCH(INDEX($A$3:$AM$22, MATCH(FJ106, $AI$3:$AI$22, 0), 1), $A$24:$A$43), FK$69)="BLANK", "BLANK,")</f>
        <v>BHA</v>
      </c>
      <c r="FN106" s="361"/>
      <c r="FO106" s="257" t="str" cm="1">
        <f t="array" ref="FO106">_xlfn.IFS(INDEX($B$24:$AM$43,MATCH($A32,$A$24:$A$43,0),FP$69)="A",LOWER($A32),INDEX($B$24:$AM$43,MATCH($A32,$A$24:$A$43,0),FP$69)="H",UPPER($A32),INDEX($B$24:$AM$43,MATCH($A32,$A$24:$A$43,0),FP$69)="BLANK","BLANK")</f>
        <v>LEE</v>
      </c>
      <c r="FP106" s="268" cm="1">
        <f t="array" ref="FP106">IFERROR($L$93+POWER(INDEX($B$47:$AM$66, MATCH(UPPER(FO78), $A$47:$A$66,0 ), FP$69), $J$93)/$K$93, "BLANK")</f>
        <v>0.43715915030284058</v>
      </c>
      <c r="FQ106" s="269" cm="1">
        <f t="array" ref="FQ106">IFERROR($L$93+POWER(INDEX($B$47:$AM$66, MATCH(UPPER(FR78), $A$47:$A$66, 0), FP$69), $J$93)/$K$93, "BLANK")</f>
        <v>2.2175486318258155</v>
      </c>
      <c r="FR106" s="359" t="str" cm="1">
        <f t="array" ref="FR106">_xlfn.IFS(INDEX($B$24:$AM$43, MATCH(INDEX($A$3:$AM$22, MATCH(FO106, $AJ$3:$AJ$22, 0), 1), $A$24:$A$43), FP$69)="H", UPPER(INDEX($A$3:$AM$22, MATCH(FO106, $AJ$3:$AJ$22, 0), 1)), INDEX($B$24:$AM$43, MATCH(INDEX($A$3:$AM$22, MATCH(FO106, $AJ$3:$AJ$22, 0), 1), $A$24:$A$43), FP$69)="A", LOWER(INDEX($A$3:$AM$22, MATCH(FO106, $AJ$3:$AJ$22, 0), 1)), INDEX($B$24:$AM$43, MATCH(INDEX($A$3:$AM$22, MATCH(FO106, $AJ$3:$AJ$22, 0), 1), $A$24:$A$43), FP$69)="BLANK", "BLANK,")</f>
        <v>tot</v>
      </c>
      <c r="FS106" s="361"/>
      <c r="FT106" s="257" t="str" cm="1">
        <f t="array" ref="FT106">_xlfn.IFS(INDEX($B$24:$AM$43,MATCH($A32,$A$24:$A$43,0),FU$69)="A",LOWER($A32),INDEX($B$24:$AM$43,MATCH($A32,$A$24:$A$43,0),FU$69)="H",UPPER($A32),INDEX($B$24:$AM$43,MATCH($A32,$A$24:$A$43,0),FU$69)="BLANK","BLANK")</f>
        <v>lee</v>
      </c>
      <c r="FU106" s="268" cm="1">
        <f t="array" ref="FU106">IFERROR($L$93+POWER(INDEX($B$47:$AM$66, MATCH(UPPER(FT78), $A$47:$A$66,0 ), FU$69), $J$93)/$K$93, "BLANK")</f>
        <v>1.0936261384074089</v>
      </c>
      <c r="FV106" s="269" cm="1">
        <f t="array" ref="FV106">IFERROR($L$93+POWER(INDEX($B$47:$AM$66, MATCH(UPPER(FW78), $A$47:$A$66, 0), FU$69), $J$93)/$K$93, "BLANK")</f>
        <v>3.0719176288729053</v>
      </c>
      <c r="FW106" s="359" t="str" cm="1">
        <f t="array" ref="FW106">_xlfn.IFS(INDEX($B$24:$AM$43, MATCH(INDEX($A$3:$AM$22, MATCH(FT106, $AK$3:$AK$22, 0), 1), $A$24:$A$43), FU$69)="H", UPPER(INDEX($A$3:$AM$22, MATCH(FT106, $AK$3:$AK$22, 0), 1)), INDEX($B$24:$AM$43, MATCH(INDEX($A$3:$AM$22, MATCH(FT106, $AK$3:$AK$22, 0), 1), $A$24:$A$43), FU$69)="A", LOWER(INDEX($A$3:$AM$22, MATCH(FT106, $AK$3:$AK$22, 0), 1)), INDEX($B$24:$AM$43, MATCH(INDEX($A$3:$AM$22, MATCH(FT106, $AK$3:$AK$22, 0), 1), $A$24:$A$43), FU$69)="BLANK", "BLANK,")</f>
        <v>BUR</v>
      </c>
      <c r="FX106" s="361"/>
      <c r="FY106" s="257" t="str" cm="1">
        <f t="array" ref="FY106">_xlfn.IFS(INDEX($B$24:$AM$43,MATCH($A32,$A$24:$A$43,0),FZ$69)="A",LOWER($A32),INDEX($B$24:$AM$43,MATCH($A32,$A$24:$A$43,0),FZ$69)="H",UPPER($A32),INDEX($B$24:$AM$43,MATCH($A32,$A$24:$A$43,0),FZ$69)="BLANK","BLANK")</f>
        <v>lee</v>
      </c>
      <c r="FZ106" s="268" cm="1">
        <f t="array" ref="FZ106">IFERROR($L$93+POWER(INDEX($B$47:$AM$66, MATCH(UPPER(FY78), $A$47:$A$66,0 ), FZ$69), $J$93)/$K$93, "BLANK")</f>
        <v>0.71540090308722981</v>
      </c>
      <c r="GA106" s="269" cm="1">
        <f t="array" ref="GA106">IFERROR($L$93+POWER(INDEX($B$47:$AM$66, MATCH(UPPER(GB78), $A$47:$A$66, 0), FZ$69), $J$93)/$K$93, "BLANK")</f>
        <v>2.4086726400876244</v>
      </c>
      <c r="GB106" s="359" t="str" cm="1">
        <f t="array" ref="GB106">_xlfn.IFS(INDEX($B$24:$AM$43, MATCH(INDEX($A$3:$AM$22, MATCH(FY106, $AL$3:$AL$22, 0), 1), $A$24:$A$43), FZ$69)="H", UPPER(INDEX($A$3:$AM$22, MATCH(FY106, $AL$3:$AL$22, 0), 1)), INDEX($B$24:$AM$43, MATCH(INDEX($A$3:$AM$22, MATCH(FY106, $AL$3:$AL$22, 0), 1), $A$24:$A$43), FZ$69)="A", LOWER(INDEX($A$3:$AM$22, MATCH(FY106, $AL$3:$AL$22, 0), 1)), INDEX($B$24:$AM$43, MATCH(INDEX($A$3:$AM$22, MATCH(FY106, $AL$3:$AL$22, 0), 1), $A$24:$A$43), FZ$69)="BLANK", "BLANK,")</f>
        <v>SOU</v>
      </c>
      <c r="GC106" s="361"/>
      <c r="GD106" s="257" t="str" cm="1">
        <f t="array" ref="GD106">_xlfn.IFS(INDEX($B$24:$AM$43,MATCH($A32,$A$24:$A$43,0),GE$69)="A",LOWER($A32),INDEX($B$24:$AM$43,MATCH($A32,$A$24:$A$43,0),GE$69)="H",UPPER($A32),INDEX($B$24:$AM$43,MATCH($A32,$A$24:$A$43,0),GE$69)="BLANK","BLANK")</f>
        <v>LEE</v>
      </c>
      <c r="GE106" s="268" cm="1">
        <f t="array" ref="GE106">IFERROR($L$93+POWER(INDEX($B$47:$AM$66, MATCH(UPPER(GD78), $A$47:$A$66,0 ), GE$69), $J$93)/$K$93, "BLANK")</f>
        <v>1.0578657201164756</v>
      </c>
      <c r="GF106" s="269" cm="1">
        <f t="array" ref="GF106">IFERROR($L$93+POWER(INDEX($B$47:$AM$66, MATCH(UPPER(GG78), $A$47:$A$66, 0), GE$69), $J$93)/$K$93, "BLANK")</f>
        <v>1.1070771873675176</v>
      </c>
      <c r="GG106" s="377" t="str" cm="1">
        <f t="array" ref="GG106">_xlfn.IFS(INDEX($B$24:$AM$43, MATCH(INDEX($A$3:$AM$22, MATCH(GD106, $AM$3:$AM$22, 0), 1), $A$24:$A$43), GE$69)="H", UPPER(INDEX($A$3:$AM$22, MATCH(GD106, $AM$3:$AM$22, 0), 1)), INDEX($B$24:$AM$43, MATCH(INDEX($A$3:$AM$22, MATCH(GD106, $AM$3:$AM$22, 0), 1), $A$24:$A$43), GE$69)="A", LOWER(INDEX($A$3:$AM$22, MATCH(GD106, $AM$3:$AM$22, 0), 1)), INDEX($B$24:$AM$43, MATCH(INDEX($A$3:$AM$22, MATCH(GD106, $AM$3:$AM$22, 0), 1), $A$24:$A$43), GE$69)="BLANK", "BLANK,")</f>
        <v>wba</v>
      </c>
    </row>
    <row r="107" spans="1:189">
      <c r="A107" s="376" t="str" cm="1">
        <f t="array" ref="A107">_xlfn.IFS(INDEX($B$24:$AM$43,MATCH($A33,$A$24:$A$43,0),B$69)="A",LOWER($A33),INDEX($B$24:$AM$43,MATCH($A33,$A$24:$A$43,0),B$69)="H",UPPER($A33),INDEX($B$24:$AM$43,MATCH($A33,$A$24:$A$43,0),B$69)="BLANK","BLANK")</f>
        <v>lei</v>
      </c>
      <c r="B107" s="360" cm="1">
        <f t="array" ref="B107">IFERROR($L$93+POWER(INDEX($B$47:$AM$66, MATCH(UPPER(A79), $A$47:$A$66,0 ), B$69), $J$93)/$K$93, "BLANK")</f>
        <v>2.6125538020009675</v>
      </c>
      <c r="C107" s="269" cm="1">
        <f t="array" ref="C107">IFERROR($L$93+POWER(INDEX($B$47:$AM$66, MATCH(UPPER(D79), $A$47:$A$66, 0), B$69), $J$93)/$K$93, "BLANK")</f>
        <v>0.44932730459303782</v>
      </c>
      <c r="D107" s="359" t="str" cm="1">
        <f t="array" ref="D107">_xlfn.IFS(INDEX($B$24:$AM$43, MATCH(INDEX($A$3:$AM$22, MATCH(A79, $B$3:$B$22, 0), 1), $A$24:$A$43), B$69)="H", UPPER(INDEX($A$3:$AM$22, MATCH(A79, $B$3:$B$22, 0), 1)), INDEX($B$24:$AM$43, MATCH(INDEX($A$3:$AM$22, MATCH(A79, $B$3:$B$22, 0), 1), $A$24:$A$43), B$69)="A", LOWER(INDEX($A$3:$AM$22, MATCH(A79, $B$3:$B$22, 0), 1)), INDEX($B$24:$AM$43, MATCH(INDEX($A$3:$AM$22, MATCH(A79, $B$3:$B$22, 0), 1), $A$24:$A$43), B$69)="BLANK", "BLANK,")</f>
        <v>WBA</v>
      </c>
      <c r="E107" s="361"/>
      <c r="F107" s="257" t="str" cm="1">
        <f t="array" ref="F107">_xlfn.IFS(INDEX($B$24:$AM$43,MATCH($A33,$A$24:$A$43,0),G$69)="A",LOWER($A33),INDEX($B$24:$AM$43,MATCH($A33,$A$24:$A$43,0),G$69)="H",UPPER($A33),INDEX($B$24:$AM$43,MATCH($A33,$A$24:$A$43,0),G$69)="BLANK","BLANK")</f>
        <v>LEI</v>
      </c>
      <c r="G107" s="360" cm="1">
        <f t="array" ref="G107">IFERROR($L$93+POWER(INDEX($B$47:$AM$66, MATCH(UPPER(F79), $A$47:$A$66,0 ), G$69), $J$93)/$K$93, "BLANK")</f>
        <v>1.7131956113846947</v>
      </c>
      <c r="H107" s="269" cm="1">
        <f t="array" ref="H107">IFERROR($L$93+POWER(INDEX($B$47:$AM$66, MATCH(UPPER(I79), $A$47:$A$66, 0), G$69), $J$93)/$K$93, "BLANK")</f>
        <v>0.72113781739629235</v>
      </c>
      <c r="I107" s="359" t="str" cm="1">
        <f t="array" ref="I107">_xlfn.IFS(INDEX($B$24:$AM$43,MATCH(INDEX($A$3:$AM$22,MATCH(F79,$C$3:$C$22,0),1),$A$24:$A$43),G$69)="H",UPPER(INDEX($A$3:$AM$22,MATCH(F79,$C$3:$C$22,0),1)),INDEX($B$24:$AM$43,MATCH(INDEX($A$3:$AM$22,MATCH(F79,$C$3:$C$22,0),1),$A$24:$A$43),G$69)="A",LOWER(INDEX($A$3:$AM$22,MATCH(F79,$C$3:$C$22,0),1)),INDEX($B$24:$AM$43,MATCH(INDEX($A$3:$AM$22,MATCH(F79,$C$3:$C$22,0),1),$A$24:$A$43),G$69)="BLANK","BLANK,")</f>
        <v>bur</v>
      </c>
      <c r="J107" s="361"/>
      <c r="K107" s="257" t="str" cm="1">
        <f t="array" ref="K107">_xlfn.IFS(INDEX($B$24:$AM$43,MATCH($A33,$A$24:$A$43,0),L$69)="A",LOWER($A33),INDEX($B$24:$AM$43,MATCH($A33,$A$24:$A$43,0),L$69)="H",UPPER($A33),INDEX($B$24:$AM$43,MATCH($A33,$A$24:$A$43,0),L$69)="BLANK","BLANK")</f>
        <v>lei</v>
      </c>
      <c r="L107" s="360" cm="1">
        <f t="array" ref="L107">IFERROR($L$93+POWER(INDEX($B$47:$AM$66, MATCH(UPPER(K79), $A$47:$A$66,0 ), L$69), $J$93)/$K$93, "BLANK")</f>
        <v>0.85755087360649984</v>
      </c>
      <c r="M107" s="269" cm="1">
        <f t="array" ref="M107">IFERROR($L$93+POWER(INDEX($B$47:$AM$66, MATCH(UPPER(N79), $A$47:$A$66, 0), L$69), $J$93)/$K$93, "BLANK")</f>
        <v>2.2282610533491658</v>
      </c>
      <c r="N107" s="359" t="str" cm="1">
        <f t="array" ref="N107">_xlfn.IFS(INDEX($B$24:$AM$43, MATCH(INDEX($A$3:$AM$22, MATCH(K107, $D$3:$D$22, 0), 1), $A$24:$A$43), L$69)="H", UPPER(INDEX($A$3:$AM$22, MATCH(K107, $D$3:$D$22, 0), 1)), INDEX($B$24:$AM$43, MATCH(INDEX($A$3:$AM$22, MATCH(K107, $D$3:$D$22, 0), 1), $A$24:$A$43), L$69)="A", LOWER(INDEX($A$3:$AM$22, MATCH(K107, $D$3:$D$22, 0), 1)), INDEX($B$24:$AM$43, MATCH(INDEX($A$3:$AM$22, MATCH(K107, $D$3:$D$22, 0), 1), $A$24:$A$43), L$69)="BLANK", "BLANK,")</f>
        <v>MCI</v>
      </c>
      <c r="O107" s="361"/>
      <c r="P107" s="257" t="str" cm="1">
        <f t="array" ref="P107">_xlfn.IFS(INDEX($B$24:$AM$43,MATCH($A33,$A$24:$A$43,0),Q$69)="A",LOWER($A33),INDEX($B$24:$AM$43,MATCH($A33,$A$24:$A$43,0),Q$69)="H",UPPER($A33),INDEX($B$24:$AM$43,MATCH($A33,$A$24:$A$43,0),Q$69)="BLANK","BLANK")</f>
        <v>LEI</v>
      </c>
      <c r="Q107" s="360" cm="1">
        <f t="array" ref="Q107">IFERROR($L$93+POWER(INDEX($B$47:$AM$66, MATCH(UPPER(P79), $A$47:$A$66,0 ), Q$69), $J$93)/$K$93, "BLANK")</f>
        <v>1.8418460229065385</v>
      </c>
      <c r="R107" s="269" cm="1">
        <f t="array" ref="R107">IFERROR($L$93+POWER(INDEX($B$47:$AM$66, MATCH(UPPER(S79), $A$47:$A$66, 0), Q$69), $J$93)/$K$93, "BLANK")</f>
        <v>1.2620968330366371</v>
      </c>
      <c r="S107" s="359" t="str" cm="1">
        <f t="array" ref="S107">_xlfn.IFS(INDEX($B$24:$AM$43, MATCH(INDEX($A$3:$AM$22, MATCH(P107, $E$3:$E$22, 0), 1), $A$24:$A$43), Q$69)="H", UPPER(INDEX($A$3:$AM$22, MATCH(P107, $E$3:$E$22, 0), 1)), INDEX($B$24:$AM$43, MATCH(INDEX($A$3:$AM$22, MATCH(P107, $E$3:$E$22, 0), 1), $A$24:$A$43), Q$69)="A", LOWER(INDEX($A$3:$AM$22, MATCH(P107, $E$3:$E$22, 0), 1)), INDEX($B$24:$AM$43, MATCH(INDEX($A$3:$AM$22, MATCH(P107, $E$3:$E$22, 0), 1), $A$24:$A$43), Q$69)="BLANK", "BLANK,")</f>
        <v>whu</v>
      </c>
      <c r="T107" s="361"/>
      <c r="U107" s="257" t="str" cm="1">
        <f t="array" ref="U107">_xlfn.IFS(INDEX($B$24:$AM$43,MATCH($A33,$A$24:$A$43,0),V$69)="A",LOWER($A33),INDEX($B$24:$AM$43,MATCH($A33,$A$24:$A$43,0),V$69)="H",UPPER($A33),INDEX($B$24:$AM$43,MATCH($A33,$A$24:$A$43,0),V$69)="BLANK","BLANK")</f>
        <v>LEI</v>
      </c>
      <c r="V107" s="360" cm="1">
        <f t="array" ref="V107">IFERROR($L$93+POWER(INDEX($B$47:$AM$66, MATCH(UPPER(U79), $A$47:$A$66,0 ), V$69), $J$93)/$K$93, "BLANK")</f>
        <v>1.5381338920757242</v>
      </c>
      <c r="W107" s="269" cm="1">
        <f t="array" ref="W107">IFERROR($L$93+POWER(INDEX($B$47:$AM$66, MATCH(UPPER(X79), $A$47:$A$66, 0), V$69), $J$93)/$K$93, "BLANK")</f>
        <v>0.78772585506766069</v>
      </c>
      <c r="X107" s="359" t="str" cm="1">
        <f t="array" ref="X107">_xlfn.IFS(INDEX($B$24:$AM$43, MATCH(INDEX($A$3:$AM$22, MATCH(U107, $F$3:$F$22, 0), 1), $A$24:$A$43), V$69)="H", UPPER(INDEX($A$3:$AM$22, MATCH(U107, $F$3:$F$22, 0), 1)), INDEX($B$24:$AM$43, MATCH(INDEX($A$3:$AM$22, MATCH(U107, $F$3:$F$22, 0), 1), $A$24:$A$43), V$69)="A", LOWER(INDEX($A$3:$AM$22, MATCH(U107, $F$3:$F$22, 0), 1)), INDEX($B$24:$AM$43, MATCH(INDEX($A$3:$AM$22, MATCH(U107, $F$3:$F$22, 0), 1), $A$24:$A$43), V$69)="BLANK", "BLANK,")</f>
        <v>avl</v>
      </c>
      <c r="Y107" s="361"/>
      <c r="Z107" s="257" t="str" cm="1">
        <f t="array" ref="Z107">_xlfn.IFS(INDEX($B$24:$AM$43,MATCH($A33,$A$24:$A$43,0),AA$69)="A",LOWER($A33),INDEX($B$24:$AM$43,MATCH($A33,$A$24:$A$43,0),AA$69)="H",UPPER($A33),INDEX($B$24:$AM$43,MATCH($A33,$A$24:$A$43,0),AA$69)="BLANK","BLANK")</f>
        <v>lei</v>
      </c>
      <c r="AA107" s="360" cm="1">
        <f t="array" ref="AA107">IFERROR($L$93+POWER(INDEX($B$47:$AM$66, MATCH(UPPER(Z79), $A$47:$A$66,0 ), AA$69), $J$93)/$K$93, "BLANK")</f>
        <v>2.2918767962944009</v>
      </c>
      <c r="AB107" s="269" cm="1">
        <f t="array" ref="AB107">IFERROR($L$93+POWER(INDEX($B$47:$AM$66, MATCH(UPPER(AC79), $A$47:$A$66, 0), AA$69), $J$93)/$K$93, "BLANK")</f>
        <v>1.3889015709596393</v>
      </c>
      <c r="AC107" s="359" t="str" cm="1">
        <f t="array" ref="AC107">_xlfn.IFS(INDEX($B$24:$AM$43, MATCH(INDEX($A$3:$AM$22, MATCH(Z107, $G$3:$G$22, 0), 1), $A$24:$A$43), AA$69)="H", UPPER(INDEX($A$3:$AM$22, MATCH(Z107, $G$3:$G$22, 0), 1)), INDEX($B$24:$AM$43, MATCH(INDEX($A$3:$AM$22, MATCH(Z107, $G$3:$G$22, 0), 1), $A$24:$A$43), AA$69)="A", LOWER(INDEX($A$3:$AM$22, MATCH(Z107, $G$3:$G$22, 0), 1)), INDEX($B$24:$AM$43, MATCH(INDEX($A$3:$AM$22, MATCH(Z107, $G$3:$G$22, 0), 1), $A$24:$A$43), AA$69)="BLANK", "BLANK,")</f>
        <v>ARS</v>
      </c>
      <c r="AD107" s="361"/>
      <c r="AE107" s="257" t="str" cm="1">
        <f t="array" ref="AE107">_xlfn.IFS(INDEX($B$24:$AM$43,MATCH($A33,$A$24:$A$43,0),AF$69)="A",LOWER($A33),INDEX($B$24:$AM$43,MATCH($A33,$A$24:$A$43,0),AF$69)="H",UPPER($A33),INDEX($B$24:$AM$43,MATCH($A33,$A$24:$A$43,0),AF$69)="BLANK","BLANK")</f>
        <v>lei</v>
      </c>
      <c r="AF107" s="360" cm="1">
        <f t="array" ref="AF107">IFERROR($L$93+POWER(INDEX($B$47:$AM$66, MATCH(UPPER(AE79), $A$47:$A$66,0 ), AF$69), $J$93)/$K$93, "BLANK")</f>
        <v>2.6125538020009675</v>
      </c>
      <c r="AG107" s="269" cm="1">
        <f t="array" ref="AG107">IFERROR($L$93+POWER(INDEX($B$47:$AM$66, MATCH(UPPER(AH79), $A$47:$A$66, 0), AF$69), $J$93)/$K$93, "BLANK")</f>
        <v>0.44932730459303782</v>
      </c>
      <c r="AH107" s="359" t="str" cm="1">
        <f t="array" ref="AH107">_xlfn.IFS(INDEX($B$24:$AM$43, MATCH(INDEX($A$3:$AM$22, MATCH(AE107, $H$3:$H$22, 0), 1), $A$24:$A$43), AF$69)="H", UPPER(INDEX($A$3:$AM$22, MATCH(AE107, $H$3:$H$22, 0), 1)), INDEX($B$24:$AM$43, MATCH(INDEX($A$3:$AM$22, MATCH(AE107, $H$3:$H$22, 0), 1), $A$24:$A$43), AF$69)="A", LOWER(INDEX($A$3:$AM$22, MATCH(AE107, $H$3:$H$22, 0), 1)), INDEX($B$24:$AM$43, MATCH(INDEX($A$3:$AM$22, MATCH(AE107, $H$3:$H$22, 0), 1), $A$24:$A$43), AF$69)="BLANK", "BLANK,")</f>
        <v>LEE</v>
      </c>
      <c r="AI107" s="361"/>
      <c r="AJ107" s="257" t="str" cm="1">
        <f t="array" ref="AJ107">_xlfn.IFS(INDEX($B$24:$AM$43,MATCH($A33,$A$24:$A$43,0),AK$69)="A",LOWER($A33),INDEX($B$24:$AM$43,MATCH($A33,$A$24:$A$43,0),AK$69)="H",UPPER($A33),INDEX($B$24:$AM$43,MATCH($A33,$A$24:$A$43,0),AK$69)="BLANK","BLANK")</f>
        <v>LEI</v>
      </c>
      <c r="AK107" s="360" cm="1">
        <f t="array" ref="AK107">IFERROR($L$93+POWER(INDEX($B$47:$AM$66, MATCH(UPPER(AJ79), $A$47:$A$66,0 ), AK$69), $J$93)/$K$93, "BLANK")</f>
        <v>0.94284686569242226</v>
      </c>
      <c r="AL107" s="269" cm="1">
        <f t="array" ref="AL107">IFERROR($L$93+POWER(INDEX($B$47:$AM$66, MATCH(UPPER(AM79), $A$47:$A$66, 0), AK$69), $J$93)/$K$93, "BLANK")</f>
        <v>0.98815226252078436</v>
      </c>
      <c r="AM107" s="359" t="str" cm="1">
        <f t="array" ref="AM107">_xlfn.IFS(INDEX($B$24:$AM$43, MATCH(INDEX($A$3:$AM$22, MATCH(AJ107, $I$3:$I$22, 0), 1), $A$24:$A$43), AK$69)="H", UPPER(INDEX($A$3:$AM$22, MATCH(AJ107, $I$3:$I$22, 0), 1)), INDEX($B$24:$AM$43, MATCH(INDEX($A$3:$AM$22, MATCH(AJ107, $I$3:$I$22, 0), 1), $A$24:$A$43), AK$69)="A", LOWER(INDEX($A$3:$AM$22, MATCH(AJ107, $I$3:$I$22, 0), 1)), INDEX($B$24:$AM$43, MATCH(INDEX($A$3:$AM$22, MATCH(AJ107, $I$3:$I$22, 0), 1), $A$24:$A$43), AK$69)="BLANK", "BLANK,")</f>
        <v>wol</v>
      </c>
      <c r="AN107" s="361"/>
      <c r="AO107" s="257" t="str" cm="1">
        <f t="array" ref="AO107">_xlfn.IFS(INDEX($B$24:$AM$43,MATCH($A33,$A$24:$A$43,0),AP$69)="A",LOWER($A33),INDEX($B$24:$AM$43,MATCH($A33,$A$24:$A$43,0),AP$69)="H",UPPER($A33),INDEX($B$24:$AM$43,MATCH($A33,$A$24:$A$43,0),AP$69)="BLANK","BLANK")</f>
        <v>lei</v>
      </c>
      <c r="AP107" s="360" cm="1">
        <f t="array" ref="AP107">IFERROR($L$93+POWER(INDEX($B$47:$AM$66, MATCH(UPPER(AO79), $A$47:$A$66,0 ), AP$69), $J$93)/$K$93, "BLANK")</f>
        <v>1.1442770828206177</v>
      </c>
      <c r="AQ107" s="269" cm="1">
        <f t="array" ref="AQ107">IFERROR($L$93+POWER(INDEX($B$47:$AM$66, MATCH(UPPER(AR79), $A$47:$A$66, 0), AP$69), $J$93)/$K$93, "BLANK")</f>
        <v>1.9142141152950936</v>
      </c>
      <c r="AR107" s="359" t="str" cm="1">
        <f t="array" ref="AR107">_xlfn.IFS(INDEX($B$24:$AM$43, MATCH(INDEX($A$3:$AM$22, MATCH(AO107, $J$3:$J$22, 0), 1), $A$24:$A$43), AP$69)="H", UPPER(INDEX($A$3:$AM$22, MATCH(AO107, $J$3:$J$22, 0), 1)), INDEX($B$24:$AM$43, MATCH(INDEX($A$3:$AM$22, MATCH(AO107, $J$3:$J$22, 0), 1), $A$24:$A$43), AP$69)="A", LOWER(INDEX($A$3:$AM$22, MATCH(AO107, $J$3:$J$22, 0), 1)), INDEX($B$24:$AM$43, MATCH(INDEX($A$3:$AM$22, MATCH(AO107, $J$3:$J$22, 0), 1), $A$24:$A$43), AP$69)="BLANK", "BLANK,")</f>
        <v>LIV</v>
      </c>
      <c r="AS107" s="361"/>
      <c r="AT107" s="257" t="str" cm="1">
        <f t="array" ref="AT107">_xlfn.IFS(INDEX($B$24:$AM$43,MATCH($A33,$A$24:$A$43,0),AU$69)="A",LOWER($A33),INDEX($B$24:$AM$43,MATCH($A33,$A$24:$A$43,0),AU$69)="H",UPPER($A33),INDEX($B$24:$AM$43,MATCH($A33,$A$24:$A$43,0),AU$69)="BLANK","BLANK")</f>
        <v>LEI</v>
      </c>
      <c r="AU107" s="360" cm="1">
        <f t="array" ref="AU107">IFERROR($L$93+POWER(INDEX($B$47:$AM$66, MATCH(UPPER(AT79), $A$47:$A$66,0 ), AU$69), $J$93)/$K$93, "BLANK")</f>
        <v>2.9715950846073431</v>
      </c>
      <c r="AV107" s="269" cm="1">
        <f t="array" ref="AV107">IFERROR($L$93+POWER(INDEX($B$47:$AM$66, MATCH(UPPER(AW79), $A$47:$A$66, 0), AU$69), $J$93)/$K$93, "BLANK")</f>
        <v>0.6367512454756612</v>
      </c>
      <c r="AW107" s="359" t="str" cm="1">
        <f t="array" ref="AW107">_xlfn.IFS(INDEX($B$24:$AM$43, MATCH(INDEX($A$3:$AM$22, MATCH(AT107, $K$3:$K$22, 0), 1), $A$24:$A$43), AU$69)="H", UPPER(INDEX($A$3:$AM$22, MATCH(AT107, $K$3:$K$22, 0), 1)), INDEX($B$24:$AM$43, MATCH(INDEX($A$3:$AM$22, MATCH(AT107, $K$3:$K$22, 0), 1), $A$24:$A$43), AU$69)="A", LOWER(INDEX($A$3:$AM$22, MATCH(AT107, $K$3:$K$22, 0), 1)), INDEX($B$24:$AM$43, MATCH(INDEX($A$3:$AM$22, MATCH(AT107, $K$3:$K$22, 0), 1), $A$24:$A$43), AU$69)="BLANK", "BLANK,")</f>
        <v>ful</v>
      </c>
      <c r="AX107" s="361"/>
      <c r="AY107" s="257" t="str" cm="1">
        <f t="array" ref="AY107">_xlfn.IFS(INDEX($B$24:$AM$43,MATCH($A33,$A$24:$A$43,0),AZ$69)="A",LOWER($A33),INDEX($B$24:$AM$43,MATCH($A33,$A$24:$A$43,0),AZ$69)="H",UPPER($A33),INDEX($B$24:$AM$43,MATCH($A33,$A$24:$A$43,0),AZ$69)="BLANK","BLANK")</f>
        <v>lei</v>
      </c>
      <c r="AZ107" s="360" cm="1">
        <f t="array" ref="AZ107">IFERROR($L$93+POWER(INDEX($B$47:$AM$66, MATCH(UPPER(AY79), $A$47:$A$66,0 ), AZ$69), $J$93)/$K$93, "BLANK")</f>
        <v>1.2944431898058377</v>
      </c>
      <c r="BA107" s="269" cm="1">
        <f t="array" ref="BA107">IFERROR($L$93+POWER(INDEX($B$47:$AM$66, MATCH(UPPER(BB79), $A$47:$A$66, 0), AZ$69), $J$93)/$K$93, "BLANK")</f>
        <v>0.99765468486969056</v>
      </c>
      <c r="BB107" s="359" t="str" cm="1">
        <f t="array" ref="BB107">_xlfn.IFS(INDEX($B$24:$AM$43, MATCH(INDEX($A$3:$AM$22, MATCH(AY107, $L$3:$L$22, 0), 1), $A$24:$A$43), AZ$69)="H", UPPER(INDEX($A$3:$AM$22, MATCH(AY107, $L$3:$L$22, 0), 1)), INDEX($B$24:$AM$43, MATCH(INDEX($A$3:$AM$22, MATCH(AY107, $L$3:$L$22, 0), 1), $A$24:$A$43), AZ$69)="A", LOWER(INDEX($A$3:$AM$22, MATCH(AY107, $L$3:$L$22, 0), 1)), INDEX($B$24:$AM$43, MATCH(INDEX($A$3:$AM$22, MATCH(AY107, $L$3:$L$22, 0), 1), $A$24:$A$43), AZ$69)="BLANK", "BLANK,")</f>
        <v>SHU</v>
      </c>
      <c r="BC107" s="361"/>
      <c r="BD107" s="257" t="str" cm="1">
        <f t="array" ref="BD107">_xlfn.IFS(INDEX($B$24:$AM$43,MATCH($A33,$A$24:$A$43,0),BE$69)="A",LOWER($A33),INDEX($B$24:$AM$43,MATCH($A33,$A$24:$A$43,0),BE$69)="H",UPPER($A33),INDEX($B$24:$AM$43,MATCH($A33,$A$24:$A$43,0),BE$69)="BLANK","BLANK")</f>
        <v>LEI</v>
      </c>
      <c r="BE107" s="360" cm="1">
        <f t="array" ref="BE107">IFERROR($L$93+POWER(INDEX($B$47:$AM$66, MATCH(UPPER(BD79), $A$47:$A$66,0 ), BE$69), $J$93)/$K$93, "BLANK")</f>
        <v>1.1838813320665942</v>
      </c>
      <c r="BF107" s="269" cm="1">
        <f t="array" ref="BF107">IFERROR($L$93+POWER(INDEX($B$47:$AM$66, MATCH(UPPER(BG79), $A$47:$A$66, 0), BE$69), $J$93)/$K$93, "BLANK")</f>
        <v>1.0617437483936909</v>
      </c>
      <c r="BG107" s="359" t="str" cm="1">
        <f t="array" ref="BG107">_xlfn.IFS(INDEX($B$24:$AM$43, MATCH(INDEX($A$3:$AM$22, MATCH(BD107, $M$3:$M$22, 0), 1), $A$24:$A$43), BE$69)="H", UPPER(INDEX($A$3:$AM$22, MATCH(BD107, $M$3:$M$22, 0), 1)), INDEX($B$24:$AM$43, MATCH(INDEX($A$3:$AM$22, MATCH(BD107, $M$3:$M$22, 0), 1), $A$24:$A$43), BE$69)="A", LOWER(INDEX($A$3:$AM$22, MATCH(BD107, $M$3:$M$22, 0), 1)), INDEX($B$24:$AM$43, MATCH(INDEX($A$3:$AM$22, MATCH(BD107, $M$3:$M$22, 0), 1), $A$24:$A$43), BE$69)="BLANK", "BLANK,")</f>
        <v>bha</v>
      </c>
      <c r="BH107" s="361"/>
      <c r="BI107" s="257" t="str" cm="1">
        <f t="array" ref="BI107">_xlfn.IFS(INDEX($B$24:$AM$43,MATCH($A33,$A$24:$A$43,0),BJ$69)="A",LOWER($A33),INDEX($B$24:$AM$43,MATCH($A33,$A$24:$A$43,0),BJ$69)="H",UPPER($A33),INDEX($B$24:$AM$43,MATCH($A33,$A$24:$A$43,0),BJ$69)="BLANK","BLANK")</f>
        <v>LEI</v>
      </c>
      <c r="BJ107" s="360" cm="1">
        <f t="array" ref="BJ107">IFERROR($L$93+POWER(INDEX($B$47:$AM$66, MATCH(UPPER(BI79), $A$47:$A$66,0 ), BJ$69), $J$93)/$K$93, "BLANK")</f>
        <v>1.0966344361949194</v>
      </c>
      <c r="BK107" s="269" cm="1">
        <f t="array" ref="BK107">IFERROR($L$93+POWER(INDEX($B$47:$AM$66, MATCH(UPPER(BL79), $A$47:$A$66, 0), BJ$69), $J$93)/$K$93, "BLANK")</f>
        <v>1.1302417156365481</v>
      </c>
      <c r="BL107" s="359" t="str" cm="1">
        <f t="array" ref="BL107">_xlfn.IFS(INDEX($B$24:$AM$43, MATCH(INDEX($A$3:$AM$22, MATCH(BI107, $N$3:$N$22, 0), 1), $A$24:$A$43), BJ$69)="H", UPPER(INDEX($A$3:$AM$22, MATCH(BI107, $N$3:$N$22, 0), 1)), INDEX($B$24:$AM$43, MATCH(INDEX($A$3:$AM$22, MATCH(BI107, $N$3:$N$22, 0), 1), $A$24:$A$43), BJ$69)="A", LOWER(INDEX($A$3:$AM$22, MATCH(BI107, $N$3:$N$22, 0), 1)), INDEX($B$24:$AM$43, MATCH(INDEX($A$3:$AM$22, MATCH(BI107, $N$3:$N$22, 0), 1), $A$24:$A$43), BJ$69)="BLANK", "BLANK,")</f>
        <v>eve</v>
      </c>
      <c r="BM107" s="361"/>
      <c r="BN107" s="257" t="str" cm="1">
        <f t="array" ref="BN107">_xlfn.IFS(INDEX($B$24:$AM$43,MATCH($A33,$A$24:$A$43,0),BO$69)="A",LOWER($A33),INDEX($B$24:$AM$43,MATCH($A33,$A$24:$A$43,0),BO$69)="H",UPPER($A33),INDEX($B$24:$AM$43,MATCH($A33,$A$24:$A$43,0),BO$69)="BLANK","BLANK")</f>
        <v>lei</v>
      </c>
      <c r="BO107" s="360" cm="1">
        <f t="array" ref="BO107">IFERROR($L$93+POWER(INDEX($B$47:$AM$66, MATCH(UPPER(BN79), $A$47:$A$66,0 ), BO$69), $J$93)/$K$93, "BLANK")</f>
        <v>1.8361612016985032</v>
      </c>
      <c r="BP107" s="269" cm="1">
        <f t="array" ref="BP107">IFERROR($L$93+POWER(INDEX($B$47:$AM$66, MATCH(UPPER(BQ79), $A$47:$A$66, 0), BO$69), $J$93)/$K$93, "BLANK")</f>
        <v>1.0400337742049242</v>
      </c>
      <c r="BQ107" s="359" t="str" cm="1">
        <f t="array" ref="BQ107">_xlfn.IFS(INDEX($B$24:$AM$43, MATCH(INDEX($A$3:$AM$22, MATCH(BN107, $O$3:$O$22, 0), 1), $A$24:$A$43), BO$69)="H", UPPER(INDEX($A$3:$AM$22, MATCH(BN107, $O$3:$O$22, 0), 1)), INDEX($B$24:$AM$43, MATCH(INDEX($A$3:$AM$22, MATCH(BN107, $O$3:$O$22, 0), 1), $A$24:$A$43), BO$69)="A", LOWER(INDEX($A$3:$AM$22, MATCH(BN107, $O$3:$O$22, 0), 1)), INDEX($B$24:$AM$43, MATCH(INDEX($A$3:$AM$22, MATCH(BN107, $O$3:$O$22, 0), 1), $A$24:$A$43), BO$69)="BLANK", "BLANK,")</f>
        <v>TOT</v>
      </c>
      <c r="BR107" s="361"/>
      <c r="BS107" s="257" t="str" cm="1">
        <f t="array" ref="BS107">_xlfn.IFS(INDEX($B$24:$AM$43,MATCH($A33,$A$24:$A$43,0),BT$69)="A",LOWER($A33),INDEX($B$24:$AM$43,MATCH($A33,$A$24:$A$43,0),BT$69)="H",UPPER($A33),INDEX($B$24:$AM$43,MATCH($A33,$A$24:$A$43,0),BT$69)="BLANK","BLANK")</f>
        <v>LEI</v>
      </c>
      <c r="BT107" s="360" cm="1">
        <f t="array" ref="BT107">IFERROR($L$93+POWER(INDEX($B$47:$AM$66, MATCH(UPPER(BS79), $A$47:$A$66,0 ), BT$69), $J$93)/$K$93, "BLANK")</f>
        <v>0.75575589863637083</v>
      </c>
      <c r="BU107" s="269" cm="1">
        <f t="array" ref="BU107">IFERROR($L$93+POWER(INDEX($B$47:$AM$66, MATCH(UPPER(BV79), $A$47:$A$66, 0), BT$69), $J$93)/$K$93, "BLANK")</f>
        <v>1.5272253322579425</v>
      </c>
      <c r="BV107" s="359" t="str" cm="1">
        <f t="array" ref="BV107">_xlfn.IFS(INDEX($B$24:$AM$43, MATCH(INDEX($A$3:$AM$22, MATCH(BS107, $P$3:$P$22, 0), 1), $A$24:$A$43), BT$69)="H", UPPER(INDEX($A$3:$AM$22, MATCH(BS107, $P$3:$P$22, 0), 1)), INDEX($B$24:$AM$43, MATCH(INDEX($A$3:$AM$22, MATCH(BS107, $P$3:$P$22, 0), 1), $A$24:$A$43), BT$69)="A", LOWER(INDEX($A$3:$AM$22, MATCH(BS107, $P$3:$P$22, 0), 1)), INDEX($B$24:$AM$43, MATCH(INDEX($A$3:$AM$22, MATCH(BS107, $P$3:$P$22, 0), 1), $A$24:$A$43), BT$69)="BLANK", "BLANK,")</f>
        <v>mun</v>
      </c>
      <c r="BW107" s="361"/>
      <c r="BX107" s="257" t="str" cm="1">
        <f t="array" ref="BX107">_xlfn.IFS(INDEX($B$24:$AM$43,MATCH($A33,$A$24:$A$43,0),BY$69)="A",LOWER($A33),INDEX($B$24:$AM$43,MATCH($A33,$A$24:$A$43,0),BY$69)="H",UPPER($A33),INDEX($B$24:$AM$43,MATCH($A33,$A$24:$A$43,0),BY$69)="BLANK","BLANK")</f>
        <v>lei</v>
      </c>
      <c r="BY107" s="360" cm="1">
        <f t="array" ref="BY107">IFERROR($L$93+POWER(INDEX($B$47:$AM$66, MATCH(UPPER(BX79), $A$47:$A$66,0 ), BY$69), $J$93)/$K$93, "BLANK")</f>
        <v>1.4040617534111952</v>
      </c>
      <c r="BZ107" s="269" cm="1">
        <f t="array" ref="BZ107">IFERROR($L$93+POWER(INDEX($B$47:$AM$66, MATCH(UPPER(CA79), $A$47:$A$66, 0), BY$69), $J$93)/$K$93, "BLANK")</f>
        <v>0.79967053388835718</v>
      </c>
      <c r="CA107" s="359" t="str" cm="1">
        <f t="array" ref="CA107">_xlfn.IFS(INDEX($B$24:$AM$43, MATCH(INDEX($A$3:$AM$22, MATCH(BX107, $Q$3:$Q$22, 0), 1), $A$24:$A$43), BY$69)="H", UPPER(INDEX($A$3:$AM$22, MATCH(BX107, $Q$3:$Q$22, 0), 1)), INDEX($B$24:$AM$43, MATCH(INDEX($A$3:$AM$22, MATCH(BX107, $Q$3:$Q$22, 0), 1), $A$24:$A$43), BY$69)="A", LOWER(INDEX($A$3:$AM$22, MATCH(BX107, $Q$3:$Q$22, 0), 1)), INDEX($B$24:$AM$43, MATCH(INDEX($A$3:$AM$22, MATCH(BX107, $Q$3:$Q$22, 0), 1), $A$24:$A$43), BY$69)="BLANK", "BLANK,")</f>
        <v>CRY</v>
      </c>
      <c r="CB107" s="361"/>
      <c r="CC107" s="257" t="str" cm="1">
        <f t="array" ref="CC107">_xlfn.IFS(INDEX($B$24:$AM$43,MATCH($A33,$A$24:$A$43,0),CD$69)="A",LOWER($A33),INDEX($B$24:$AM$43,MATCH($A33,$A$24:$A$43,0),CD$69)="H",UPPER($A33),INDEX($B$24:$AM$43,MATCH($A33,$A$24:$A$43,0),CD$69)="BLANK","BLANK")</f>
        <v>lei</v>
      </c>
      <c r="CD107" s="360" cm="1">
        <f t="array" ref="CD107">IFERROR($L$93+POWER(INDEX($B$47:$AM$66, MATCH(UPPER(CC79), $A$47:$A$66,0 ), CD$69), $J$93)/$K$93, "BLANK")</f>
        <v>2.4240454914511975</v>
      </c>
      <c r="CE107" s="269" cm="1">
        <f t="array" ref="CE107">IFERROR($L$93+POWER(INDEX($B$47:$AM$66, MATCH(UPPER(CF79), $A$47:$A$66, 0), CD$69), $J$93)/$K$93, "BLANK")</f>
        <v>0.976996167342147</v>
      </c>
      <c r="CF107" s="359" t="str" cm="1">
        <f t="array" ref="CF107">_xlfn.IFS(INDEX($B$24:$AM$43, MATCH(INDEX($A$3:$AM$22, MATCH(CC107, $R$3:$R$22, 0), 1), $A$24:$A$43), CD$69)="H", UPPER(INDEX($A$3:$AM$22, MATCH(CC107, $R$3:$R$22, 0), 1)), INDEX($B$24:$AM$43, MATCH(INDEX($A$3:$AM$22, MATCH(CC107, $R$3:$R$22, 0), 1), $A$24:$A$43), CD$69)="A", LOWER(INDEX($A$3:$AM$22, MATCH(CC107, $R$3:$R$22, 0), 1)), INDEX($B$24:$AM$43, MATCH(INDEX($A$3:$AM$22, MATCH(CC107, $R$3:$R$22, 0), 1), $A$24:$A$43), CD$69)="BLANK", "BLANK,")</f>
        <v>NEW</v>
      </c>
      <c r="CG107" s="361"/>
      <c r="CH107" s="257" t="str" cm="1">
        <f t="array" ref="CH107">_xlfn.IFS(INDEX($B$24:$AM$43,MATCH($A33,$A$24:$A$43,0),CI$69)="A",LOWER($A33),INDEX($B$24:$AM$43,MATCH($A33,$A$24:$A$43,0),CI$69)="H",UPPER($A33),INDEX($B$24:$AM$43,MATCH($A33,$A$24:$A$43,0),CI$69)="BLANK","BLANK")</f>
        <v>LEI</v>
      </c>
      <c r="CI107" s="360" cm="1">
        <f t="array" ref="CI107">IFERROR($L$93+POWER(INDEX($B$47:$AM$66, MATCH(UPPER(CH79), $A$47:$A$66,0 ), CI$69), $J$93)/$K$93, "BLANK")</f>
        <v>1.9284298378312374</v>
      </c>
      <c r="CJ107" s="269" cm="1">
        <f t="array" ref="CJ107">IFERROR($L$93+POWER(INDEX($B$47:$AM$66, MATCH(UPPER(CK79), $A$47:$A$66, 0), CI$69), $J$93)/$K$93, "BLANK")</f>
        <v>1.6948246880733306</v>
      </c>
      <c r="CK107" s="359" t="str" cm="1">
        <f t="array" ref="CK107">_xlfn.IFS(INDEX($B$24:$AM$43, MATCH(INDEX($A$3:$AM$22, MATCH(CH107, $S$3:$S$22, 0), 1), $A$24:$A$43), CI$69)="H", UPPER(INDEX($A$3:$AM$22, MATCH(CH107, $S$3:$S$22, 0), 1)), INDEX($B$24:$AM$43, MATCH(INDEX($A$3:$AM$22, MATCH(CH107, $S$3:$S$22, 0), 1), $A$24:$A$43), CI$69)="A", LOWER(INDEX($A$3:$AM$22, MATCH(CH107, $S$3:$S$22, 0), 1)), INDEX($B$24:$AM$43, MATCH(INDEX($A$3:$AM$22, MATCH(CH107, $S$3:$S$22, 0), 1), $A$24:$A$43), CI$69)="BLANK", "BLANK,")</f>
        <v>che</v>
      </c>
      <c r="CL107" s="361"/>
      <c r="CM107" s="257" t="str" cm="1">
        <f t="array" ref="CM107">_xlfn.IFS(INDEX($B$24:$AM$43,MATCH($A33,$A$24:$A$43,0),CN$69)="A",LOWER($A33),INDEX($B$24:$AM$43,MATCH($A33,$A$24:$A$43,0),CN$69)="H",UPPER($A33),INDEX($B$24:$AM$43,MATCH($A33,$A$24:$A$43,0),CN$69)="BLANK","BLANK")</f>
        <v>LEI</v>
      </c>
      <c r="CN107" s="360" cm="1">
        <f t="array" ref="CN107">IFERROR($L$93+POWER(INDEX($B$47:$AM$66, MATCH(UPPER(CM79), $A$47:$A$66,0 ), CN$69), $J$93)/$K$93, "BLANK")</f>
        <v>1.0040034107735449</v>
      </c>
      <c r="CO107" s="269" cm="1">
        <f t="array" ref="CO107">IFERROR($L$93+POWER(INDEX($B$47:$AM$66, MATCH(UPPER(CP79), $A$47:$A$66, 0), CN$69), $J$93)/$K$93, "BLANK")</f>
        <v>1.8587449911843088</v>
      </c>
      <c r="CP107" s="359" t="str" cm="1">
        <f t="array" ref="CP107">_xlfn.IFS(INDEX($B$24:$AM$43, MATCH(INDEX($A$3:$AM$22, MATCH(CM107, $T$3:$T$22, 0), 1), $A$24:$A$43), CN$69)="H", UPPER(INDEX($A$3:$AM$22, MATCH(CM107, $T$3:$T$22, 0), 1)), INDEX($B$24:$AM$43, MATCH(INDEX($A$3:$AM$22, MATCH(CM107, $T$3:$T$22, 0), 1), $A$24:$A$43), CN$69)="A", LOWER(INDEX($A$3:$AM$22, MATCH(CM107, $T$3:$T$22, 0), 1)), INDEX($B$24:$AM$43, MATCH(INDEX($A$3:$AM$22, MATCH(CM107, $T$3:$T$22, 0), 1), $A$24:$A$43), CN$69)="BLANK", "BLANK,")</f>
        <v>sou</v>
      </c>
      <c r="CQ107" s="361"/>
      <c r="CR107" s="257" t="str" cm="1">
        <f t="array" ref="CR107">_xlfn.IFS(INDEX($B$24:$AM$43,MATCH($A33,$A$24:$A$43,0),CS$69)="A",LOWER($A33),INDEX($B$24:$AM$43,MATCH($A33,$A$24:$A$43,0),CS$69)="H",UPPER($A33),INDEX($B$24:$AM$43,MATCH($A33,$A$24:$A$43,0),CS$69)="BLANK","BLANK")</f>
        <v>lei</v>
      </c>
      <c r="CS107" s="360" cm="1">
        <f t="array" ref="CS107">IFERROR($L$93+POWER(INDEX($B$47:$AM$66, MATCH(UPPER(CR79), $A$47:$A$66,0 ), CS$69), $J$93)/$K$93, "BLANK")</f>
        <v>1.7129847912528782</v>
      </c>
      <c r="CT107" s="269" cm="1">
        <f t="array" ref="CT107">IFERROR($L$93+POWER(INDEX($B$47:$AM$66, MATCH(UPPER(CU79), $A$47:$A$66, 0), CS$69), $J$93)/$K$93, "BLANK")</f>
        <v>1.4602807696903757</v>
      </c>
      <c r="CU107" s="359" t="str" cm="1">
        <f t="array" ref="CU107">_xlfn.IFS(INDEX($B$24:$AM$43, MATCH(INDEX($A$3:$AM$22, MATCH(CR107, $U$3:$U$22, 0), 1), $A$24:$A$43), CS$69)="H", UPPER(INDEX($A$3:$AM$22, MATCH(CR107, $U$3:$U$22, 0), 1)), INDEX($B$24:$AM$43, MATCH(INDEX($A$3:$AM$22, MATCH(CR107, $U$3:$U$22, 0), 1), $A$24:$A$43), CS$69)="A", LOWER(INDEX($A$3:$AM$22, MATCH(CR107, $U$3:$U$22, 0), 1)), INDEX($B$24:$AM$43, MATCH(INDEX($A$3:$AM$22, MATCH(CR107, $U$3:$U$22, 0), 1), $A$24:$A$43), CS$69)="BLANK", "BLANK,")</f>
        <v>EVE</v>
      </c>
      <c r="CV107" s="361"/>
      <c r="CW107" s="257" t="str" cm="1">
        <f t="array" ref="CW107">_xlfn.IFS(INDEX($B$24:$AM$43,MATCH($A33,$A$24:$A$43,0),CX$69)="A",LOWER($A33),INDEX($B$24:$AM$43,MATCH($A33,$A$24:$A$43,0),CX$69)="H",UPPER($A33),INDEX($B$24:$AM$43,MATCH($A33,$A$24:$A$43,0),CX$69)="BLANK","BLANK")</f>
        <v>LEI</v>
      </c>
      <c r="CX107" s="360" cm="1">
        <f t="array" ref="CX107">IFERROR($L$93+POWER(INDEX($B$47:$AM$66, MATCH(UPPER(CW79), $A$47:$A$66,0 ), CX$69), $J$93)/$K$93, "BLANK")</f>
        <v>2.9715950846073431</v>
      </c>
      <c r="CY107" s="269" cm="1">
        <f t="array" ref="CY107">IFERROR($L$93+POWER(INDEX($B$47:$AM$66, MATCH(UPPER(CZ79), $A$47:$A$66, 0), CX$69), $J$93)/$K$93, "BLANK")</f>
        <v>0.6367512454756612</v>
      </c>
      <c r="CZ107" s="359" t="str" cm="1">
        <f t="array" ref="CZ107">_xlfn.IFS(INDEX($B$24:$AM$43, MATCH(INDEX($A$3:$AM$22, MATCH(CW107, $V$3:$V$22, 0), 1), $A$24:$A$43), CX$69)="H", UPPER(INDEX($A$3:$AM$22, MATCH(CW107, $V$3:$V$22, 0), 1)), INDEX($B$24:$AM$43, MATCH(INDEX($A$3:$AM$22, MATCH(CW107, $V$3:$V$22, 0), 1), $A$24:$A$43), CX$69)="A", LOWER(INDEX($A$3:$AM$22, MATCH(CW107, $V$3:$V$22, 0), 1)), INDEX($B$24:$AM$43, MATCH(INDEX($A$3:$AM$22, MATCH(CW107, $V$3:$V$22, 0), 1), $A$24:$A$43), CX$69)="BLANK", "BLANK,")</f>
        <v>lee</v>
      </c>
      <c r="DA107" s="361"/>
      <c r="DB107" s="257" t="str" cm="1">
        <f t="array" ref="DB107">_xlfn.IFS(INDEX($B$24:$AM$43,MATCH($A33,$A$24:$A$43,0),DC$69)="A",LOWER($A33),INDEX($B$24:$AM$43,MATCH($A33,$A$24:$A$43,0),DC$69)="H",UPPER($A33),INDEX($B$24:$AM$43,MATCH($A33,$A$24:$A$43,0),DC$69)="BLANK","BLANK")</f>
        <v>lei</v>
      </c>
      <c r="DC107" s="360" cm="1">
        <f t="array" ref="DC107">IFERROR($L$93+POWER(INDEX($B$47:$AM$66, MATCH(UPPER(DB79), $A$47:$A$66,0 ), DC$69), $J$93)/$K$93, "BLANK")</f>
        <v>2.6125538020009675</v>
      </c>
      <c r="DD107" s="269" cm="1">
        <f t="array" ref="DD107">IFERROR($L$93+POWER(INDEX($B$47:$AM$66, MATCH(UPPER(DE79), $A$47:$A$66, 0), DC$69), $J$93)/$K$93, "BLANK")</f>
        <v>0.44932730459303782</v>
      </c>
      <c r="DE107" s="359" t="str" cm="1">
        <f t="array" ref="DE107">_xlfn.IFS(INDEX($B$24:$AM$43, MATCH(INDEX($A$3:$AM$22, MATCH(DB107, $W$3:$W$22, 0), 1), $A$24:$A$43), DC$69)="H", UPPER(INDEX($A$3:$AM$22, MATCH(DB107, $W$3:$W$22, 0), 1)), INDEX($B$24:$AM$43, MATCH(INDEX($A$3:$AM$22, MATCH(DB107, $W$3:$W$22, 0), 1), $A$24:$A$43), DC$69)="A", LOWER(INDEX($A$3:$AM$22, MATCH(DB107, $W$3:$W$22, 0), 1)), INDEX($B$24:$AM$43, MATCH(INDEX($A$3:$AM$22, MATCH(DB107, $W$3:$W$22, 0), 1), $A$24:$A$43), DC$69)="BLANK", "BLANK,")</f>
        <v>FUL</v>
      </c>
      <c r="DF107" s="361"/>
      <c r="DG107" s="257" t="str" cm="1">
        <f t="array" ref="DG107">_xlfn.IFS(INDEX($B$24:$AM$43,MATCH($A33,$A$24:$A$43,0),DH$69)="A",LOWER($A33),INDEX($B$24:$AM$43,MATCH($A33,$A$24:$A$43,0),DH$69)="H",UPPER($A33),INDEX($B$24:$AM$43,MATCH($A33,$A$24:$A$43,0),DH$69)="BLANK","BLANK")</f>
        <v>lei</v>
      </c>
      <c r="DH107" s="360" cm="1">
        <f t="array" ref="DH107">IFERROR($L$93+POWER(INDEX($B$47:$AM$66, MATCH(UPPER(DG79), $A$47:$A$66,0 ), DH$69), $J$93)/$K$93, "BLANK")</f>
        <v>0.78059479951665001</v>
      </c>
      <c r="DI107" s="269" cm="1">
        <f t="array" ref="DI107">IFERROR($L$93+POWER(INDEX($B$47:$AM$66, MATCH(UPPER(DJ79), $A$47:$A$66, 0), DH$69), $J$93)/$K$93, "BLANK")</f>
        <v>1.3796115204723793</v>
      </c>
      <c r="DJ107" s="359" t="str" cm="1">
        <f t="array" ref="DJ107">_xlfn.IFS(INDEX($B$24:$AM$43, MATCH(INDEX($A$3:$AM$22, MATCH(DG107, $X$3:$X$22, 0), 1), $A$24:$A$43), DH$69)="H", UPPER(INDEX($A$3:$AM$22, MATCH(DG107, $X$3:$X$22, 0), 1)), INDEX($B$24:$AM$43, MATCH(INDEX($A$3:$AM$22, MATCH(DG107, $X$3:$X$22, 0), 1), $A$24:$A$43), DH$69)="A", LOWER(INDEX($A$3:$AM$22, MATCH(DG107, $X$3:$X$22, 0), 1)), INDEX($B$24:$AM$43, MATCH(INDEX($A$3:$AM$22, MATCH(DG107, $X$3:$X$22, 0), 1), $A$24:$A$43), DH$69)="BLANK", "BLANK,")</f>
        <v>WOL</v>
      </c>
      <c r="DK107" s="361"/>
      <c r="DL107" s="257" t="str" cm="1">
        <f t="array" ref="DL107">_xlfn.IFS(INDEX($B$24:$AM$43,MATCH($A33,$A$24:$A$43,0),DM$69)="A",LOWER($A33),INDEX($B$24:$AM$43,MATCH($A33,$A$24:$A$43,0),DM$69)="H",UPPER($A33),INDEX($B$24:$AM$43,MATCH($A33,$A$24:$A$43,0),DM$69)="BLANK","BLANK")</f>
        <v>LEI</v>
      </c>
      <c r="DM107" s="360" cm="1">
        <f t="array" ref="DM107">IFERROR($L$93+POWER(INDEX($B$47:$AM$66, MATCH(UPPER(DL79), $A$47:$A$66,0 ), DM$69), $J$93)/$K$93, "BLANK")</f>
        <v>1.239432658341777</v>
      </c>
      <c r="DN107" s="269" cm="1">
        <f t="array" ref="DN107">IFERROR($L$93+POWER(INDEX($B$47:$AM$66, MATCH(UPPER(DO79), $A$47:$A$66, 0), DM$69), $J$93)/$K$93, "BLANK")</f>
        <v>1.65650353363999</v>
      </c>
      <c r="DO107" s="359" t="str" cm="1">
        <f t="array" ref="DO107">_xlfn.IFS(INDEX($B$24:$AM$43, MATCH(INDEX($A$3:$AM$22, MATCH(DL107, $Y$3:$Y$22, 0), 1), $A$24:$A$43), DM$69)="H", UPPER(INDEX($A$3:$AM$22, MATCH(DL107, $Y$3:$Y$22, 0), 1)), INDEX($B$24:$AM$43, MATCH(INDEX($A$3:$AM$22, MATCH(DL107, $Y$3:$Y$22, 0), 1), $A$24:$A$43), DM$69)="A", LOWER(INDEX($A$3:$AM$22, MATCH(DL107, $Y$3:$Y$22, 0), 1)), INDEX($B$24:$AM$43, MATCH(INDEX($A$3:$AM$22, MATCH(DL107, $Y$3:$Y$22, 0), 1), $A$24:$A$43), DM$69)="BLANK", "BLANK,")</f>
        <v>liv</v>
      </c>
      <c r="DP107" s="361"/>
      <c r="DQ107" s="257" t="str" cm="1">
        <f t="array" ref="DQ107">_xlfn.IFS(INDEX($B$24:$AM$43,MATCH($A33,$A$24:$A$43,0),DR$69)="A",LOWER($A33),INDEX($B$24:$AM$43,MATCH($A33,$A$24:$A$43,0),DR$69)="H",UPPER($A33),INDEX($B$24:$AM$43,MATCH($A33,$A$24:$A$43,0),DR$69)="BLANK","BLANK")</f>
        <v>lei</v>
      </c>
      <c r="DR107" s="360" cm="1">
        <f t="array" ref="DR107">IFERROR($L$93+POWER(INDEX($B$47:$AM$66, MATCH(UPPER(DQ79), $A$47:$A$66,0 ), DR$69), $J$93)/$K$93, "BLANK")</f>
        <v>1.8361612016985032</v>
      </c>
      <c r="DS107" s="269" cm="1">
        <f t="array" ref="DS107">IFERROR($L$93+POWER(INDEX($B$47:$AM$66, MATCH(UPPER(DT79), $A$47:$A$66, 0), DR$69), $J$93)/$K$93, "BLANK")</f>
        <v>1.0024915467224205</v>
      </c>
      <c r="DT107" s="359" t="str" cm="1">
        <f t="array" ref="DT107">_xlfn.IFS(INDEX($B$24:$AM$43, MATCH(INDEX($A$3:$AM$22, MATCH(DQ107, $Z$3:$Z$22, 0), 1), $A$24:$A$43), DR$69)="H", UPPER(INDEX($A$3:$AM$22, MATCH(DQ107, $Z$3:$Z$22, 0), 1)), INDEX($B$24:$AM$43, MATCH(INDEX($A$3:$AM$22, MATCH(DQ107, $Z$3:$Z$22, 0), 1), $A$24:$A$43), DR$69)="A", LOWER(INDEX($A$3:$AM$22, MATCH(DQ107, $Z$3:$Z$22, 0), 1)), INDEX($B$24:$AM$43, MATCH(INDEX($A$3:$AM$22, MATCH(DQ107, $Z$3:$Z$22, 0), 1), $A$24:$A$43), DR$69)="BLANK", "BLANK,")</f>
        <v>AVL</v>
      </c>
      <c r="DU107" s="361"/>
      <c r="DV107" s="257" t="str" cm="1">
        <f t="array" ref="DV107">_xlfn.IFS(INDEX($B$24:$AM$43,MATCH($A33,$A$24:$A$43,0),DW$69)="A",LOWER($A33),INDEX($B$24:$AM$43,MATCH($A33,$A$24:$A$43,0),DW$69)="H",UPPER($A33),INDEX($B$24:$AM$43,MATCH($A33,$A$24:$A$43,0),DW$69)="BLANK","BLANK")</f>
        <v>LEI</v>
      </c>
      <c r="DW107" s="360" cm="1">
        <f t="array" ref="DW107">IFERROR($L$93+POWER(INDEX($B$47:$AM$66, MATCH(UPPER(DV79), $A$47:$A$66,0 ), DW$69), $J$93)/$K$93, "BLANK")</f>
        <v>1.453836273623176</v>
      </c>
      <c r="DX107" s="269" cm="1">
        <f t="array" ref="DX107">IFERROR($L$93+POWER(INDEX($B$47:$AM$66, MATCH(UPPER(DY79), $A$47:$A$66, 0), DW$69), $J$93)/$K$93, "BLANK")</f>
        <v>0.84712477772755523</v>
      </c>
      <c r="DY107" s="359" t="str" cm="1">
        <f t="array" ref="DY107">_xlfn.IFS(INDEX($B$24:$AM$43, MATCH(INDEX($A$3:$AM$22, MATCH(DV107, $AA$3:$AA$22, 0), 1), $A$24:$A$43), DW$69)="H", UPPER(INDEX($A$3:$AM$22, MATCH(DV107, $AA$3:$AA$22, 0), 1)), INDEX($B$24:$AM$43, MATCH(INDEX($A$3:$AM$22, MATCH(DV107, $AA$3:$AA$22, 0), 1), $A$24:$A$43), DW$69)="A", LOWER(INDEX($A$3:$AM$22, MATCH(DV107, $AA$3:$AA$22, 0), 1)), INDEX($B$24:$AM$43, MATCH(INDEX($A$3:$AM$22, MATCH(DV107, $AA$3:$AA$22, 0), 1), $A$24:$A$43), DW$69)="BLANK", "BLANK,")</f>
        <v>ars</v>
      </c>
      <c r="DZ107" s="361"/>
      <c r="EA107" s="257" t="str" cm="1">
        <f t="array" ref="EA107">_xlfn.IFS(INDEX($B$24:$AM$43,MATCH($A33,$A$24:$A$43,0),EB$69)="A",LOWER($A33),INDEX($B$24:$AM$43,MATCH($A33,$A$24:$A$43,0),EB$69)="H",UPPER($A33),INDEX($B$24:$AM$43,MATCH($A33,$A$24:$A$43,0),EB$69)="BLANK","BLANK")</f>
        <v>lei</v>
      </c>
      <c r="EB107" s="360" cm="1">
        <f t="array" ref="EB107">IFERROR($L$93+POWER(INDEX($B$47:$AM$66, MATCH(UPPER(EA79), $A$47:$A$66,0 ), EB$69), $J$93)/$K$93, "BLANK")</f>
        <v>1.7834956663937611</v>
      </c>
      <c r="EC107" s="269" cm="1">
        <f t="array" ref="EC107">IFERROR($L$93+POWER(INDEX($B$47:$AM$66, MATCH(UPPER(ED79), $A$47:$A$66, 0), EB$69), $J$93)/$K$93, "BLANK")</f>
        <v>0.89359916892781888</v>
      </c>
      <c r="ED107" s="359" t="str" cm="1">
        <f t="array" ref="ED107">_xlfn.IFS(INDEX($B$24:$AM$43, MATCH(INDEX($A$3:$AM$22, MATCH(EA107, $AB$3:$AB$22, 0), 1), $A$24:$A$43), EB$69)="H", UPPER(INDEX($A$3:$AM$22, MATCH(EA107, $AB$3:$AB$22, 0), 1)), INDEX($B$24:$AM$43, MATCH(INDEX($A$3:$AM$22, MATCH(EA107, $AB$3:$AB$22, 0), 1), $A$24:$A$43), EB$69)="A", LOWER(INDEX($A$3:$AM$22, MATCH(EA107, $AB$3:$AB$22, 0), 1)), INDEX($B$24:$AM$43, MATCH(INDEX($A$3:$AM$22, MATCH(EA107, $AB$3:$AB$22, 0), 1), $A$24:$A$43), EB$69)="BLANK", "BLANK,")</f>
        <v>BHA</v>
      </c>
      <c r="EE107" s="361"/>
      <c r="EF107" s="257" t="str" cm="1">
        <f t="array" ref="EF107">_xlfn.IFS(INDEX($B$24:$AM$43,MATCH($A33,$A$24:$A$43,0),EG$69)="A",LOWER($A33),INDEX($B$24:$AM$43,MATCH($A33,$A$24:$A$43,0),EG$69)="H",UPPER($A33),INDEX($B$24:$AM$43,MATCH($A33,$A$24:$A$43,0),EG$69)="BLANK","BLANK")</f>
        <v>LEI</v>
      </c>
      <c r="EG107" s="360" cm="1">
        <f t="array" ref="EG107">IFERROR($L$93+POWER(INDEX($B$47:$AM$66, MATCH(UPPER(EF79), $A$47:$A$66,0 ), EG$69), $J$93)/$K$93, "BLANK")</f>
        <v>2.3429404645930401</v>
      </c>
      <c r="EH107" s="269" cm="1">
        <f t="array" ref="EH107">IFERROR($L$93+POWER(INDEX($B$47:$AM$66, MATCH(UPPER(EI79), $A$47:$A$66, 0), EG$69), $J$93)/$K$93, "BLANK")</f>
        <v>0.66446042308720588</v>
      </c>
      <c r="EI107" s="359" t="str" cm="1">
        <f t="array" ref="EI107">_xlfn.IFS(INDEX($B$24:$AM$43, MATCH(INDEX($A$3:$AM$22, MATCH(EF107, $AC$3:$AC$22, 0), 1), $A$24:$A$43), EG$69)="H", UPPER(INDEX($A$3:$AM$22, MATCH(EF107, $AC$3:$AC$22, 0), 1)), INDEX($B$24:$AM$43, MATCH(INDEX($A$3:$AM$22, MATCH(EF107, $AC$3:$AC$22, 0), 1), $A$24:$A$43), EG$69)="A", LOWER(INDEX($A$3:$AM$22, MATCH(EF107, $AC$3:$AC$22, 0), 1)), INDEX($B$24:$AM$43, MATCH(INDEX($A$3:$AM$22, MATCH(EF107, $AC$3:$AC$22, 0), 1), $A$24:$A$43), EG$69)="BLANK", "BLANK,")</f>
        <v>shu</v>
      </c>
      <c r="EJ107" s="361"/>
      <c r="EK107" s="257" t="str" cm="1">
        <f t="array" ref="EK107">_xlfn.IFS(INDEX($B$24:$AM$43,MATCH($A33,$A$24:$A$43,0),EL$69)="A",LOWER($A33),INDEX($B$24:$AM$43,MATCH($A33,$A$24:$A$43,0),EL$69)="H",UPPER($A33),INDEX($B$24:$AM$43,MATCH($A33,$A$24:$A$43,0),EL$69)="BLANK","BLANK")</f>
        <v>lei</v>
      </c>
      <c r="EL107" s="360" cm="1">
        <f t="array" ref="EL107">IFERROR($L$93+POWER(INDEX($B$47:$AM$66, MATCH(UPPER(EK79), $A$47:$A$66,0 ), EL$69), $J$93)/$K$93, "BLANK")</f>
        <v>2.5840820715940067</v>
      </c>
      <c r="EM107" s="269" cm="1">
        <f t="array" ref="EM107">IFERROR($L$93+POWER(INDEX($B$47:$AM$66, MATCH(UPPER(EN79), $A$47:$A$66, 0), EL$69), $J$93)/$K$93, "BLANK")</f>
        <v>1.5198232676655394</v>
      </c>
      <c r="EN107" s="359" t="str" cm="1">
        <f t="array" ref="EN107">_xlfn.IFS(INDEX($B$24:$AM$43, MATCH(INDEX($A$3:$AM$22, MATCH(EK107, $AD$3:$AD$22, 0), 1), $A$24:$A$43), EL$69)="H", UPPER(INDEX($A$3:$AM$22, MATCH(EK107, $AD$3:$AD$22, 0), 1)), INDEX($B$24:$AM$43, MATCH(INDEX($A$3:$AM$22, MATCH(EK107, $AD$3:$AD$22, 0), 1), $A$24:$A$43), EL$69)="A", LOWER(INDEX($A$3:$AM$22, MATCH(EK107, $AD$3:$AD$22, 0), 1)), INDEX($B$24:$AM$43, MATCH(INDEX($A$3:$AM$22, MATCH(EK107, $AD$3:$AD$22, 0), 1), $A$24:$A$43), EL$69)="BLANK", "BLANK,")</f>
        <v>BUR</v>
      </c>
      <c r="EO107" s="361"/>
      <c r="EP107" s="257" t="str" cm="1">
        <f t="array" ref="EP107">_xlfn.IFS(INDEX($B$24:$AM$43,MATCH($A33,$A$24:$A$43,0),EQ$69)="A",LOWER($A33),INDEX($B$24:$AM$43,MATCH($A33,$A$24:$A$43,0),EQ$69)="H",UPPER($A33),INDEX($B$24:$AM$43,MATCH($A33,$A$24:$A$43,0),EQ$69)="BLANK","BLANK")</f>
        <v>LEI</v>
      </c>
      <c r="EQ107" s="360" cm="1">
        <f t="array" ref="EQ107">IFERROR($L$93+POWER(INDEX($B$47:$AM$66, MATCH(UPPER(EP79), $A$47:$A$66,0 ), EQ$69), $J$93)/$K$93, "BLANK")</f>
        <v>0.66677337810811088</v>
      </c>
      <c r="ER107" s="269" cm="1">
        <f t="array" ref="ER107">IFERROR($L$93+POWER(INDEX($B$47:$AM$66, MATCH(UPPER(ES79), $A$47:$A$66, 0), EQ$69), $J$93)/$K$93, "BLANK")</f>
        <v>2.955015067269978</v>
      </c>
      <c r="ES107" s="359" t="str" cm="1">
        <f t="array" ref="ES107">_xlfn.IFS(INDEX($B$24:$AM$43, MATCH(INDEX($A$3:$AM$22, MATCH(EP107, $AE$3:$AE$22, 0), 1), $A$24:$A$43), EQ$69)="H", UPPER(INDEX($A$3:$AM$22, MATCH(EP107, $AE$3:$AE$22, 0), 1)), INDEX($B$24:$AM$43, MATCH(INDEX($A$3:$AM$22, MATCH(EP107, $AE$3:$AE$22, 0), 1), $A$24:$A$43), EQ$69)="A", LOWER(INDEX($A$3:$AM$22, MATCH(EP107, $AE$3:$AE$22, 0), 1)), INDEX($B$24:$AM$43, MATCH(INDEX($A$3:$AM$22, MATCH(EP107, $AE$3:$AE$22, 0), 1), $A$24:$A$43), EQ$69)="BLANK", "BLANK,")</f>
        <v>mci</v>
      </c>
      <c r="ET107" s="361"/>
      <c r="EU107" s="257" t="str" cm="1">
        <f t="array" ref="EU107">_xlfn.IFS(INDEX($B$24:$AM$43,MATCH($A33,$A$24:$A$43,0),EV$69)="A",LOWER($A33),INDEX($B$24:$AM$43,MATCH($A33,$A$24:$A$43,0),EV$69)="H",UPPER($A33),INDEX($B$24:$AM$43,MATCH($A33,$A$24:$A$43,0),EV$69)="BLANK","BLANK")</f>
        <v>lei</v>
      </c>
      <c r="EV107" s="360" cm="1">
        <f t="array" ref="EV107">IFERROR($L$93+POWER(INDEX($B$47:$AM$66, MATCH(UPPER(EU79), $A$47:$A$66,0 ), EV$69), $J$93)/$K$93, "BLANK")</f>
        <v>2.4969976222067003</v>
      </c>
      <c r="EW107" s="269" cm="1">
        <f t="array" ref="EW107">IFERROR($L$93+POWER(INDEX($B$47:$AM$66, MATCH(UPPER(EX79), $A$47:$A$66, 0), EV$69), $J$93)/$K$93, "BLANK")</f>
        <v>1.3216151545110242</v>
      </c>
      <c r="EX107" s="359" t="str" cm="1">
        <f t="array" ref="EX107">_xlfn.IFS(INDEX($B$24:$AM$43, MATCH(INDEX($A$3:$AM$22, MATCH(EU107, $AF$3:$AF$22, 0), 1), $A$24:$A$43), EV$69)="H", UPPER(INDEX($A$3:$AM$22, MATCH(EU107, $AF$3:$AF$22, 0), 1)), INDEX($B$24:$AM$43, MATCH(INDEX($A$3:$AM$22, MATCH(EU107, $AF$3:$AF$22, 0), 1), $A$24:$A$43), EV$69)="A", LOWER(INDEX($A$3:$AM$22, MATCH(EU107, $AF$3:$AF$22, 0), 1)), INDEX($B$24:$AM$43, MATCH(INDEX($A$3:$AM$22, MATCH(EU107, $AF$3:$AF$22, 0), 1), $A$24:$A$43), EV$69)="BLANK", "BLANK,")</f>
        <v>WHU</v>
      </c>
      <c r="EY107" s="361"/>
      <c r="EZ107" s="257" t="str" cm="1">
        <f t="array" ref="EZ107">_xlfn.IFS(INDEX($B$24:$AM$43,MATCH($A33,$A$24:$A$43,0),FA$69)="A",LOWER($A33),INDEX($B$24:$AM$43,MATCH($A33,$A$24:$A$43,0),FA$69)="H",UPPER($A33),INDEX($B$24:$AM$43,MATCH($A33,$A$24:$A$43,0),FA$69)="BLANK","BLANK")</f>
        <v>LEI</v>
      </c>
      <c r="FA107" s="360" cm="1">
        <f t="array" ref="FA107">IFERROR($L$93+POWER(INDEX($B$47:$AM$66, MATCH(UPPER(EZ79), $A$47:$A$66,0 ), FA$69), $J$93)/$K$93, "BLANK")</f>
        <v>2.9715950846073431</v>
      </c>
      <c r="FB107" s="269" cm="1">
        <f t="array" ref="FB107">IFERROR($L$93+POWER(INDEX($B$47:$AM$66, MATCH(UPPER(FC79), $A$47:$A$66, 0), FA$69), $J$93)/$K$93, "BLANK")</f>
        <v>0.6367512454756612</v>
      </c>
      <c r="FC107" s="359" t="str" cm="1">
        <f t="array" ref="FC107">_xlfn.IFS(INDEX($B$24:$AM$43, MATCH(INDEX($A$3:$AM$22, MATCH(EZ107, $AG$3:$AG$22, 0), 1), $A$24:$A$43), FA$69)="H", UPPER(INDEX($A$3:$AM$22, MATCH(EZ107, $AG$3:$AG$22, 0), 1)), INDEX($B$24:$AM$43, MATCH(INDEX($A$3:$AM$22, MATCH(EZ107, $AG$3:$AG$22, 0), 1), $A$24:$A$43), FA$69)="A", LOWER(INDEX($A$3:$AM$22, MATCH(EZ107, $AG$3:$AG$22, 0), 1)), INDEX($B$24:$AM$43, MATCH(INDEX($A$3:$AM$22, MATCH(EZ107, $AG$3:$AG$22, 0), 1), $A$24:$A$43), FA$69)="BLANK", "BLANK,")</f>
        <v>wba</v>
      </c>
      <c r="FD107" s="361"/>
      <c r="FE107" s="257" t="str" cm="1">
        <f t="array" ref="FE107">_xlfn.IFS(INDEX($B$24:$AM$43,MATCH($A33,$A$24:$A$43,0),FF$69)="A",LOWER($A33),INDEX($B$24:$AM$43,MATCH($A33,$A$24:$A$43,0),FF$69)="H",UPPER($A33),INDEX($B$24:$AM$43,MATCH($A33,$A$24:$A$43,0),FF$69)="BLANK","BLANK")</f>
        <v>LEI</v>
      </c>
      <c r="FF107" s="360" cm="1">
        <f t="array" ref="FF107">IFERROR($L$93+POWER(INDEX($B$47:$AM$66, MATCH(UPPER(FE79), $A$47:$A$66,0 ), FF$69), $J$93)/$K$93, "BLANK")</f>
        <v>2.4482125835157937</v>
      </c>
      <c r="FG107" s="269" cm="1">
        <f t="array" ref="FG107">IFERROR($L$93+POWER(INDEX($B$47:$AM$66, MATCH(UPPER(FH79), $A$47:$A$66, 0), FF$69), $J$93)/$K$93, "BLANK")</f>
        <v>0.6367512454756612</v>
      </c>
      <c r="FH107" s="359" t="str" cm="1">
        <f t="array" ref="FH107">_xlfn.IFS(INDEX($B$24:$AM$43, MATCH(INDEX($A$3:$AM$22, MATCH(FE107, $AH$3:$AH$22, 0), 1), $A$24:$A$43), FF$69)="H", UPPER(INDEX($A$3:$AM$22, MATCH(FE107, $AH$3:$AH$22, 0), 1)), INDEX($B$24:$AM$43, MATCH(INDEX($A$3:$AM$22, MATCH(FE107, $AH$3:$AH$22, 0), 1), $A$24:$A$43), FF$69)="A", LOWER(INDEX($A$3:$AM$22, MATCH(FE107, $AH$3:$AH$22, 0), 1)), INDEX($B$24:$AM$43, MATCH(INDEX($A$3:$AM$22, MATCH(FE107, $AH$3:$AH$22, 0), 1), $A$24:$A$43), FF$69)="BLANK", "BLANK,")</f>
        <v>cry</v>
      </c>
      <c r="FI107" s="361"/>
      <c r="FJ107" s="257" t="str" cm="1">
        <f t="array" ref="FJ107">_xlfn.IFS(INDEX($B$24:$AM$43,MATCH($A33,$A$24:$A$43,0),FK$69)="A",LOWER($A33),INDEX($B$24:$AM$43,MATCH($A33,$A$24:$A$43,0),FK$69)="H",UPPER($A33),INDEX($B$24:$AM$43,MATCH($A33,$A$24:$A$43,0),FK$69)="BLANK","BLANK")</f>
        <v>lei</v>
      </c>
      <c r="FK107" s="360" cm="1">
        <f t="array" ref="FK107">IFERROR($L$93+POWER(INDEX($B$47:$AM$66, MATCH(UPPER(FJ79), $A$47:$A$66,0 ), FK$69), $J$93)/$K$93, "BLANK")</f>
        <v>1.7834956663937611</v>
      </c>
      <c r="FL107" s="269" cm="1">
        <f t="array" ref="FL107">IFERROR($L$93+POWER(INDEX($B$47:$AM$66, MATCH(UPPER(FM79), $A$47:$A$66, 0), FK$69), $J$93)/$K$93, "BLANK")</f>
        <v>1.1672995417695677</v>
      </c>
      <c r="FM107" s="359" t="str" cm="1">
        <f t="array" ref="FM107">_xlfn.IFS(INDEX($B$24:$AM$43, MATCH(INDEX($A$3:$AM$22, MATCH(FJ107, $AI$3:$AI$22, 0), 1), $A$24:$A$43), FK$69)="H", UPPER(INDEX($A$3:$AM$22, MATCH(FJ107, $AI$3:$AI$22, 0), 1)), INDEX($B$24:$AM$43, MATCH(INDEX($A$3:$AM$22, MATCH(FJ107, $AI$3:$AI$22, 0), 1), $A$24:$A$43), FK$69)="A", LOWER(INDEX($A$3:$AM$22, MATCH(FJ107, $AI$3:$AI$22, 0), 1)), INDEX($B$24:$AM$43, MATCH(INDEX($A$3:$AM$22, MATCH(FJ107, $AI$3:$AI$22, 0), 1), $A$24:$A$43), FK$69)="BLANK", "BLANK,")</f>
        <v>SOU</v>
      </c>
      <c r="FN107" s="361"/>
      <c r="FO107" s="257" t="str" cm="1">
        <f t="array" ref="FO107">_xlfn.IFS(INDEX($B$24:$AM$43,MATCH($A33,$A$24:$A$43,0),FP$69)="A",LOWER($A33),INDEX($B$24:$AM$43,MATCH($A33,$A$24:$A$43,0),FP$69)="H",UPPER($A33),INDEX($B$24:$AM$43,MATCH($A33,$A$24:$A$43,0),FP$69)="BLANK","BLANK")</f>
        <v>LEI</v>
      </c>
      <c r="FP107" s="360" cm="1">
        <f t="array" ref="FP107">IFERROR($L$93+POWER(INDEX($B$47:$AM$66, MATCH(UPPER(FO79), $A$47:$A$66,0 ), FP$69), $J$93)/$K$93, "BLANK")</f>
        <v>2.0309334595394848</v>
      </c>
      <c r="FQ107" s="269" cm="1">
        <f t="array" ref="FQ107">IFERROR($L$93+POWER(INDEX($B$47:$AM$66, MATCH(UPPER(FR79), $A$47:$A$66, 0), FP$69), $J$93)/$K$93, "BLANK")</f>
        <v>1.0087615582060159</v>
      </c>
      <c r="FR107" s="359" t="str" cm="1">
        <f t="array" ref="FR107">_xlfn.IFS(INDEX($B$24:$AM$43, MATCH(INDEX($A$3:$AM$22, MATCH(FO107, $AJ$3:$AJ$22, 0), 1), $A$24:$A$43), FP$69)="H", UPPER(INDEX($A$3:$AM$22, MATCH(FO107, $AJ$3:$AJ$22, 0), 1)), INDEX($B$24:$AM$43, MATCH(INDEX($A$3:$AM$22, MATCH(FO107, $AJ$3:$AJ$22, 0), 1), $A$24:$A$43), FP$69)="A", LOWER(INDEX($A$3:$AM$22, MATCH(FO107, $AJ$3:$AJ$22, 0), 1)), INDEX($B$24:$AM$43, MATCH(INDEX($A$3:$AM$22, MATCH(FO107, $AJ$3:$AJ$22, 0), 1), $A$24:$A$43), FP$69)="BLANK", "BLANK,")</f>
        <v>new</v>
      </c>
      <c r="FS107" s="361"/>
      <c r="FT107" s="257" t="str" cm="1">
        <f t="array" ref="FT107">_xlfn.IFS(INDEX($B$24:$AM$43,MATCH($A33,$A$24:$A$43,0),FU$69)="A",LOWER($A33),INDEX($B$24:$AM$43,MATCH($A33,$A$24:$A$43,0),FU$69)="H",UPPER($A33),INDEX($B$24:$AM$43,MATCH($A33,$A$24:$A$43,0),FU$69)="BLANK","BLANK")</f>
        <v>lei</v>
      </c>
      <c r="FU107" s="360" cm="1">
        <f t="array" ref="FU107">IFERROR($L$93+POWER(INDEX($B$47:$AM$66, MATCH(UPPER(FT79), $A$47:$A$66,0 ), FU$69), $J$93)/$K$93, "BLANK")</f>
        <v>1.2110459006907257</v>
      </c>
      <c r="FV107" s="269" cm="1">
        <f t="array" ref="FV107">IFERROR($L$93+POWER(INDEX($B$47:$AM$66, MATCH(UPPER(FW79), $A$47:$A$66, 0), FU$69), $J$93)/$K$93, "BLANK")</f>
        <v>1.8596547159008974</v>
      </c>
      <c r="FW107" s="359" t="str" cm="1">
        <f t="array" ref="FW107">_xlfn.IFS(INDEX($B$24:$AM$43, MATCH(INDEX($A$3:$AM$22, MATCH(FT107, $AK$3:$AK$22, 0), 1), $A$24:$A$43), FU$69)="H", UPPER(INDEX($A$3:$AM$22, MATCH(FT107, $AK$3:$AK$22, 0), 1)), INDEX($B$24:$AM$43, MATCH(INDEX($A$3:$AM$22, MATCH(FT107, $AK$3:$AK$22, 0), 1), $A$24:$A$43), FU$69)="A", LOWER(INDEX($A$3:$AM$22, MATCH(FT107, $AK$3:$AK$22, 0), 1)), INDEX($B$24:$AM$43, MATCH(INDEX($A$3:$AM$22, MATCH(FT107, $AK$3:$AK$22, 0), 1), $A$24:$A$43), FU$69)="BLANK", "BLANK,")</f>
        <v>MUN</v>
      </c>
      <c r="FX107" s="361"/>
      <c r="FY107" s="257" t="str" cm="1">
        <f t="array" ref="FY107">_xlfn.IFS(INDEX($B$24:$AM$43,MATCH($A33,$A$24:$A$43,0),FZ$69)="A",LOWER($A33),INDEX($B$24:$AM$43,MATCH($A33,$A$24:$A$43,0),FZ$69)="H",UPPER($A33),INDEX($B$24:$AM$43,MATCH($A33,$A$24:$A$43,0),FZ$69)="BLANK","BLANK")</f>
        <v>lei</v>
      </c>
      <c r="FZ107" s="360" cm="1">
        <f t="array" ref="FZ107">IFERROR($L$93+POWER(INDEX($B$47:$AM$66, MATCH(UPPER(FY79), $A$47:$A$66,0 ), FZ$69), $J$93)/$K$93, "BLANK")</f>
        <v>0.7896451313765025</v>
      </c>
      <c r="GA107" s="269" cm="1">
        <f t="array" ref="GA107">IFERROR($L$93+POWER(INDEX($B$47:$AM$66, MATCH(UPPER(GB79), $A$47:$A$66, 0), FZ$69), $J$93)/$K$93, "BLANK")</f>
        <v>2.3678568048943429</v>
      </c>
      <c r="GB107" s="359" t="str" cm="1">
        <f t="array" ref="GB107">_xlfn.IFS(INDEX($B$24:$AM$43, MATCH(INDEX($A$3:$AM$22, MATCH(FY107, $AL$3:$AL$22, 0), 1), $A$24:$A$43), FZ$69)="H", UPPER(INDEX($A$3:$AM$22, MATCH(FY107, $AL$3:$AL$22, 0), 1)), INDEX($B$24:$AM$43, MATCH(INDEX($A$3:$AM$22, MATCH(FY107, $AL$3:$AL$22, 0), 1), $A$24:$A$43), FZ$69)="A", LOWER(INDEX($A$3:$AM$22, MATCH(FY107, $AL$3:$AL$22, 0), 1)), INDEX($B$24:$AM$43, MATCH(INDEX($A$3:$AM$22, MATCH(FY107, $AL$3:$AL$22, 0), 1), $A$24:$A$43), FZ$69)="BLANK", "BLANK,")</f>
        <v>CHE</v>
      </c>
      <c r="GC107" s="361"/>
      <c r="GD107" s="257" t="str" cm="1">
        <f t="array" ref="GD107">_xlfn.IFS(INDEX($B$24:$AM$43,MATCH($A33,$A$24:$A$43,0),GE$69)="A",LOWER($A33),INDEX($B$24:$AM$43,MATCH($A33,$A$24:$A$43,0),GE$69)="H",UPPER($A33),INDEX($B$24:$AM$43,MATCH($A33,$A$24:$A$43,0),GE$69)="BLANK","BLANK")</f>
        <v>LEI</v>
      </c>
      <c r="GE107" s="360" cm="1">
        <f t="array" ref="GE107">IFERROR($L$93+POWER(INDEX($B$47:$AM$66, MATCH(UPPER(GD79), $A$47:$A$66,0 ), GE$69), $J$93)/$K$93, "BLANK")</f>
        <v>1.4364050448622321</v>
      </c>
      <c r="GF107" s="269" cm="1">
        <f t="array" ref="GF107">IFERROR($L$93+POWER(INDEX($B$47:$AM$66, MATCH(UPPER(GG79), $A$47:$A$66, 0), GE$69), $J$93)/$K$93, "BLANK")</f>
        <v>1.3598171759829509</v>
      </c>
      <c r="GG107" s="377" t="str" cm="1">
        <f t="array" ref="GG107">_xlfn.IFS(INDEX($B$24:$AM$43, MATCH(INDEX($A$3:$AM$22, MATCH(GD107, $AM$3:$AM$22, 0), 1), $A$24:$A$43), GE$69)="H", UPPER(INDEX($A$3:$AM$22, MATCH(GD107, $AM$3:$AM$22, 0), 1)), INDEX($B$24:$AM$43, MATCH(INDEX($A$3:$AM$22, MATCH(GD107, $AM$3:$AM$22, 0), 1), $A$24:$A$43), GE$69)="A", LOWER(INDEX($A$3:$AM$22, MATCH(GD107, $AM$3:$AM$22, 0), 1)), INDEX($B$24:$AM$43, MATCH(INDEX($A$3:$AM$22, MATCH(GD107, $AM$3:$AM$22, 0), 1), $A$24:$A$43), GE$69)="BLANK", "BLANK,")</f>
        <v>tot</v>
      </c>
    </row>
    <row r="108" spans="1:189">
      <c r="A108" s="376" t="str" cm="1">
        <f t="array" ref="A108">_xlfn.IFS(INDEX($B$24:$AM$43,MATCH($A34,$A$24:$A$43,0),B$69)="A",LOWER($A34),INDEX($B$24:$AM$43,MATCH($A34,$A$24:$A$43,0),B$69)="H",UPPER($A34),INDEX($B$24:$AM$43,MATCH($A34,$A$24:$A$43,0),B$69)="BLANK","BLANK")</f>
        <v>LIV</v>
      </c>
      <c r="B108" s="266" cm="1">
        <f t="array" ref="B108">IFERROR($L$93+POWER(INDEX($B$47:$AM$66, MATCH(UPPER(A80), $A$47:$A$66,0 ), B$69), $J$93)/$K$93, "BLANK")</f>
        <v>3.8139322341260913</v>
      </c>
      <c r="C108" s="267" cm="1">
        <f t="array" ref="C108">IFERROR($L$93+POWER(INDEX($B$47:$AM$66, MATCH(UPPER(D80), $A$47:$A$66, 0), B$69), $J$93)/$K$93, "BLANK")</f>
        <v>0.4134115142810183</v>
      </c>
      <c r="D108" s="359" t="str" cm="1">
        <f t="array" ref="D108">_xlfn.IFS(INDEX($B$24:$AM$43, MATCH(INDEX($A$3:$AM$22, MATCH(A80, $B$3:$B$22, 0), 1), $A$24:$A$43), B$69)="H", UPPER(INDEX($A$3:$AM$22, MATCH(A80, $B$3:$B$22, 0), 1)), INDEX($B$24:$AM$43, MATCH(INDEX($A$3:$AM$22, MATCH(A80, $B$3:$B$22, 0), 1), $A$24:$A$43), B$69)="A", LOWER(INDEX($A$3:$AM$22, MATCH(A80, $B$3:$B$22, 0), 1)), INDEX($B$24:$AM$43, MATCH(INDEX($A$3:$AM$22, MATCH(A80, $B$3:$B$22, 0), 1), $A$24:$A$43), B$69)="BLANK", "BLANK,")</f>
        <v>lee</v>
      </c>
      <c r="E108" s="362"/>
      <c r="F108" s="257" t="str" cm="1">
        <f t="array" ref="F108">_xlfn.IFS(INDEX($B$24:$AM$43,MATCH($A34,$A$24:$A$43,0),G$69)="A",LOWER($A34),INDEX($B$24:$AM$43,MATCH($A34,$A$24:$A$43,0),G$69)="H",UPPER($A34),INDEX($B$24:$AM$43,MATCH($A34,$A$24:$A$43,0),G$69)="BLANK","BLANK")</f>
        <v>liv</v>
      </c>
      <c r="G108" s="266" cm="1">
        <f t="array" ref="G108">IFERROR($L$93+POWER(INDEX($B$47:$AM$66, MATCH(UPPER(F80), $A$47:$A$66,0 ), G$69), $J$93)/$K$93, "BLANK")</f>
        <v>0.81154825665622243</v>
      </c>
      <c r="H108" s="267" cm="1">
        <f t="array" ref="H108">IFERROR($L$93+POWER(INDEX($B$47:$AM$66, MATCH(UPPER(I80), $A$47:$A$66, 0), G$69), $J$93)/$K$93, "BLANK")</f>
        <v>2.0209299187581777</v>
      </c>
      <c r="I108" s="359" t="str" cm="1">
        <f t="array" ref="I108">_xlfn.IFS(INDEX($B$24:$AM$43,MATCH(INDEX($A$3:$AM$22,MATCH(F80,$C$3:$C$22,0),1),$A$24:$A$43),G$69)="H",UPPER(INDEX($A$3:$AM$22,MATCH(F80,$C$3:$C$22,0),1)),INDEX($B$24:$AM$43,MATCH(INDEX($A$3:$AM$22,MATCH(F80,$C$3:$C$22,0),1),$A$24:$A$43),G$69)="A",LOWER(INDEX($A$3:$AM$22,MATCH(F80,$C$3:$C$22,0),1)),INDEX($B$24:$AM$43,MATCH(INDEX($A$3:$AM$22,MATCH(F80,$C$3:$C$22,0),1),$A$24:$A$43),G$69)="BLANK","BLANK,")</f>
        <v>CHE</v>
      </c>
      <c r="J108" s="362"/>
      <c r="K108" s="257" t="str" cm="1">
        <f t="array" ref="K108">_xlfn.IFS(INDEX($B$24:$AM$43,MATCH($A34,$A$24:$A$43,0),L$69)="A",LOWER($A34),INDEX($B$24:$AM$43,MATCH($A34,$A$24:$A$43,0),L$69)="H",UPPER($A34),INDEX($B$24:$AM$43,MATCH($A34,$A$24:$A$43,0),L$69)="BLANK","BLANK")</f>
        <v>LIV</v>
      </c>
      <c r="L108" s="266" cm="1">
        <f t="array" ref="L108">IFERROR($L$93+POWER(INDEX($B$47:$AM$66, MATCH(UPPER(K80), $A$47:$A$66,0 ), L$69), $J$93)/$K$93, "BLANK")</f>
        <v>1.8982294677675438</v>
      </c>
      <c r="M108" s="267" cm="1">
        <f t="array" ref="M108">IFERROR($L$93+POWER(INDEX($B$47:$AM$66, MATCH(UPPER(N80), $A$47:$A$66, 0), L$69), $J$93)/$K$93, "BLANK")</f>
        <v>0.57026135574864711</v>
      </c>
      <c r="N108" s="359" t="str" cm="1">
        <f t="array" ref="N108">_xlfn.IFS(INDEX($B$24:$AM$43, MATCH(INDEX($A$3:$AM$22, MATCH(K108, $D$3:$D$22, 0), 1), $A$24:$A$43), L$69)="H", UPPER(INDEX($A$3:$AM$22, MATCH(K108, $D$3:$D$22, 0), 1)), INDEX($B$24:$AM$43, MATCH(INDEX($A$3:$AM$22, MATCH(K108, $D$3:$D$22, 0), 1), $A$24:$A$43), L$69)="A", LOWER(INDEX($A$3:$AM$22, MATCH(K108, $D$3:$D$22, 0), 1)), INDEX($B$24:$AM$43, MATCH(INDEX($A$3:$AM$22, MATCH(K108, $D$3:$D$22, 0), 1), $A$24:$A$43), L$69)="BLANK", "BLANK,")</f>
        <v>ars</v>
      </c>
      <c r="O108" s="362"/>
      <c r="P108" s="257" t="str" cm="1">
        <f t="array" ref="P108">_xlfn.IFS(INDEX($B$24:$AM$43,MATCH($A34,$A$24:$A$43,0),Q$69)="A",LOWER($A34),INDEX($B$24:$AM$43,MATCH($A34,$A$24:$A$43,0),Q$69)="H",UPPER($A34),INDEX($B$24:$AM$43,MATCH($A34,$A$24:$A$43,0),Q$69)="BLANK","BLANK")</f>
        <v>liv</v>
      </c>
      <c r="Q108" s="266" cm="1">
        <f t="array" ref="Q108">IFERROR($L$93+POWER(INDEX($B$47:$AM$66, MATCH(UPPER(P80), $A$47:$A$66,0 ), Q$69), $J$93)/$K$93, "BLANK")</f>
        <v>1.8803030130233489</v>
      </c>
      <c r="R108" s="267" cm="1">
        <f t="array" ref="R108">IFERROR($L$93+POWER(INDEX($B$47:$AM$66, MATCH(UPPER(S80), $A$47:$A$66, 0), Q$69), $J$93)/$K$93, "BLANK")</f>
        <v>0.83712594507864391</v>
      </c>
      <c r="S108" s="359" t="str" cm="1">
        <f t="array" ref="S108">_xlfn.IFS(INDEX($B$24:$AM$43, MATCH(INDEX($A$3:$AM$22, MATCH(P108, $E$3:$E$22, 0), 1), $A$24:$A$43), Q$69)="H", UPPER(INDEX($A$3:$AM$22, MATCH(P108, $E$3:$E$22, 0), 1)), INDEX($B$24:$AM$43, MATCH(INDEX($A$3:$AM$22, MATCH(P108, $E$3:$E$22, 0), 1), $A$24:$A$43), Q$69)="A", LOWER(INDEX($A$3:$AM$22, MATCH(P108, $E$3:$E$22, 0), 1)), INDEX($B$24:$AM$43, MATCH(INDEX($A$3:$AM$22, MATCH(P108, $E$3:$E$22, 0), 1), $A$24:$A$43), Q$69)="BLANK", "BLANK,")</f>
        <v>AVL</v>
      </c>
      <c r="T108" s="362"/>
      <c r="U108" s="257" t="str" cm="1">
        <f t="array" ref="U108">_xlfn.IFS(INDEX($B$24:$AM$43,MATCH($A34,$A$24:$A$43,0),V$69)="A",LOWER($A34),INDEX($B$24:$AM$43,MATCH($A34,$A$24:$A$43,0),V$69)="H",UPPER($A34),INDEX($B$24:$AM$43,MATCH($A34,$A$24:$A$43,0),V$69)="BLANK","BLANK")</f>
        <v>liv</v>
      </c>
      <c r="V108" s="266" cm="1">
        <f t="array" ref="V108">IFERROR($L$93+POWER(INDEX($B$47:$AM$66, MATCH(UPPER(U80), $A$47:$A$66,0 ), V$69), $J$93)/$K$93, "BLANK")</f>
        <v>1.75450907801432</v>
      </c>
      <c r="W108" s="267" cm="1">
        <f t="array" ref="W108">IFERROR($L$93+POWER(INDEX($B$47:$AM$66, MATCH(UPPER(X80), $A$47:$A$66, 0), V$69), $J$93)/$K$93, "BLANK")</f>
        <v>1.2340400294334202</v>
      </c>
      <c r="X108" s="359" t="str" cm="1">
        <f t="array" ref="X108">_xlfn.IFS(INDEX($B$24:$AM$43, MATCH(INDEX($A$3:$AM$22, MATCH(U108, $F$3:$F$22, 0), 1), $A$24:$A$43), V$69)="H", UPPER(INDEX($A$3:$AM$22, MATCH(U108, $F$3:$F$22, 0), 1)), INDEX($B$24:$AM$43, MATCH(INDEX($A$3:$AM$22, MATCH(U108, $F$3:$F$22, 0), 1), $A$24:$A$43), V$69)="A", LOWER(INDEX($A$3:$AM$22, MATCH(U108, $F$3:$F$22, 0), 1)), INDEX($B$24:$AM$43, MATCH(INDEX($A$3:$AM$22, MATCH(U108, $F$3:$F$22, 0), 1), $A$24:$A$43), V$69)="BLANK", "BLANK,")</f>
        <v>EVE</v>
      </c>
      <c r="Y108" s="362"/>
      <c r="Z108" s="257" t="str" cm="1">
        <f t="array" ref="Z108">_xlfn.IFS(INDEX($B$24:$AM$43,MATCH($A34,$A$24:$A$43,0),AA$69)="A",LOWER($A34),INDEX($B$24:$AM$43,MATCH($A34,$A$24:$A$43,0),AA$69)="H",UPPER($A34),INDEX($B$24:$AM$43,MATCH($A34,$A$24:$A$43,0),AA$69)="BLANK","BLANK")</f>
        <v>LIV</v>
      </c>
      <c r="AA108" s="266" cm="1">
        <f t="array" ref="AA108">IFERROR($L$93+POWER(INDEX($B$47:$AM$66, MATCH(UPPER(Z80), $A$47:$A$66,0 ), AA$69), $J$93)/$K$93, "BLANK")</f>
        <v>3.0204495108305736</v>
      </c>
      <c r="AB108" s="267" cm="1">
        <f t="array" ref="AB108">IFERROR($L$93+POWER(INDEX($B$47:$AM$66, MATCH(UPPER(AC80), $A$47:$A$66, 0), AA$69), $J$93)/$K$93, "BLANK")</f>
        <v>0.43407086276961604</v>
      </c>
      <c r="AC108" s="359" t="str" cm="1">
        <f t="array" ref="AC108">_xlfn.IFS(INDEX($B$24:$AM$43, MATCH(INDEX($A$3:$AM$22, MATCH(Z108, $G$3:$G$22, 0), 1), $A$24:$A$43), AA$69)="H", UPPER(INDEX($A$3:$AM$22, MATCH(Z108, $G$3:$G$22, 0), 1)), INDEX($B$24:$AM$43, MATCH(INDEX($A$3:$AM$22, MATCH(Z108, $G$3:$G$22, 0), 1), $A$24:$A$43), AA$69)="A", LOWER(INDEX($A$3:$AM$22, MATCH(Z108, $G$3:$G$22, 0), 1)), INDEX($B$24:$AM$43, MATCH(INDEX($A$3:$AM$22, MATCH(Z108, $G$3:$G$22, 0), 1), $A$24:$A$43), AA$69)="BLANK", "BLANK,")</f>
        <v>shu</v>
      </c>
      <c r="AD108" s="362"/>
      <c r="AE108" s="257" t="str" cm="1">
        <f t="array" ref="AE108">_xlfn.IFS(INDEX($B$24:$AM$43,MATCH($A34,$A$24:$A$43,0),AF$69)="A",LOWER($A34),INDEX($B$24:$AM$43,MATCH($A34,$A$24:$A$43,0),AF$69)="H",UPPER($A34),INDEX($B$24:$AM$43,MATCH($A34,$A$24:$A$43,0),AF$69)="BLANK","BLANK")</f>
        <v>LIV</v>
      </c>
      <c r="AF108" s="266" cm="1">
        <f t="array" ref="AF108">IFERROR($L$93+POWER(INDEX($B$47:$AM$66, MATCH(UPPER(AE80), $A$47:$A$66,0 ), AF$69), $J$93)/$K$93, "BLANK")</f>
        <v>2.3879722020523371</v>
      </c>
      <c r="AG108" s="267" cm="1">
        <f t="array" ref="AG108">IFERROR($L$93+POWER(INDEX($B$47:$AM$66, MATCH(UPPER(AH80), $A$47:$A$66, 0), AF$69), $J$93)/$K$93, "BLANK")</f>
        <v>0.87965531986572598</v>
      </c>
      <c r="AH108" s="359" t="str" cm="1">
        <f t="array" ref="AH108">_xlfn.IFS(INDEX($B$24:$AM$43, MATCH(INDEX($A$3:$AM$22, MATCH(AE108, $H$3:$H$22, 0), 1), $A$24:$A$43), AF$69)="H", UPPER(INDEX($A$3:$AM$22, MATCH(AE108, $H$3:$H$22, 0), 1)), INDEX($B$24:$AM$43, MATCH(INDEX($A$3:$AM$22, MATCH(AE108, $H$3:$H$22, 0), 1), $A$24:$A$43), AF$69)="A", LOWER(INDEX($A$3:$AM$22, MATCH(AE108, $H$3:$H$22, 0), 1)), INDEX($B$24:$AM$43, MATCH(INDEX($A$3:$AM$22, MATCH(AE108, $H$3:$H$22, 0), 1), $A$24:$A$43), AF$69)="BLANK", "BLANK,")</f>
        <v>whu</v>
      </c>
      <c r="AI108" s="362"/>
      <c r="AJ108" s="257" t="str" cm="1">
        <f t="array" ref="AJ108">_xlfn.IFS(INDEX($B$24:$AM$43,MATCH($A34,$A$24:$A$43,0),AK$69)="A",LOWER($A34),INDEX($B$24:$AM$43,MATCH($A34,$A$24:$A$43,0),AK$69)="H",UPPER($A34),INDEX($B$24:$AM$43,MATCH($A34,$A$24:$A$43,0),AK$69)="BLANK","BLANK")</f>
        <v>liv</v>
      </c>
      <c r="AK108" s="266" cm="1">
        <f t="array" ref="AK108">IFERROR($L$93+POWER(INDEX($B$47:$AM$66, MATCH(UPPER(AJ80), $A$47:$A$66,0 ), AK$69), $J$93)/$K$93, "BLANK")</f>
        <v>0.88089701015469424</v>
      </c>
      <c r="AL108" s="267" cm="1">
        <f t="array" ref="AL108">IFERROR($L$93+POWER(INDEX($B$47:$AM$66, MATCH(UPPER(AM80), $A$47:$A$66, 0), AK$69), $J$93)/$K$93, "BLANK")</f>
        <v>1.8998971003245091</v>
      </c>
      <c r="AM108" s="359" t="str" cm="1">
        <f t="array" ref="AM108">_xlfn.IFS(INDEX($B$24:$AM$43, MATCH(INDEX($A$3:$AM$22, MATCH(AJ108, $I$3:$I$22, 0), 1), $A$24:$A$43), AK$69)="H", UPPER(INDEX($A$3:$AM$22, MATCH(AJ108, $I$3:$I$22, 0), 1)), INDEX($B$24:$AM$43, MATCH(INDEX($A$3:$AM$22, MATCH(AJ108, $I$3:$I$22, 0), 1), $A$24:$A$43), AK$69)="A", LOWER(INDEX($A$3:$AM$22, MATCH(AJ108, $I$3:$I$22, 0), 1)), INDEX($B$24:$AM$43, MATCH(INDEX($A$3:$AM$22, MATCH(AJ108, $I$3:$I$22, 0), 1), $A$24:$A$43), AK$69)="BLANK", "BLANK,")</f>
        <v>MCI</v>
      </c>
      <c r="AN108" s="362"/>
      <c r="AO108" s="257" t="str" cm="1">
        <f t="array" ref="AO108">_xlfn.IFS(INDEX($B$24:$AM$43,MATCH($A34,$A$24:$A$43,0),AP$69)="A",LOWER($A34),INDEX($B$24:$AM$43,MATCH($A34,$A$24:$A$43,0),AP$69)="H",UPPER($A34),INDEX($B$24:$AM$43,MATCH($A34,$A$24:$A$43,0),AP$69)="BLANK","BLANK")</f>
        <v>LIV</v>
      </c>
      <c r="AP108" s="266" cm="1">
        <f t="array" ref="AP108">IFERROR($L$93+POWER(INDEX($B$47:$AM$66, MATCH(UPPER(AO80), $A$47:$A$66,0 ), AP$69), $J$93)/$K$93, "BLANK")</f>
        <v>1.9142141152950936</v>
      </c>
      <c r="AQ108" s="267" cm="1">
        <f t="array" ref="AQ108">IFERROR($L$93+POWER(INDEX($B$47:$AM$66, MATCH(UPPER(AR80), $A$47:$A$66, 0), AP$69), $J$93)/$K$93, "BLANK")</f>
        <v>1.1442770828206177</v>
      </c>
      <c r="AR108" s="359" t="str" cm="1">
        <f t="array" ref="AR108">_xlfn.IFS(INDEX($B$24:$AM$43, MATCH(INDEX($A$3:$AM$22, MATCH(AO108, $J$3:$J$22, 0), 1), $A$24:$A$43), AP$69)="H", UPPER(INDEX($A$3:$AM$22, MATCH(AO108, $J$3:$J$22, 0), 1)), INDEX($B$24:$AM$43, MATCH(INDEX($A$3:$AM$22, MATCH(AO108, $J$3:$J$22, 0), 1), $A$24:$A$43), AP$69)="A", LOWER(INDEX($A$3:$AM$22, MATCH(AO108, $J$3:$J$22, 0), 1)), INDEX($B$24:$AM$43, MATCH(INDEX($A$3:$AM$22, MATCH(AO108, $J$3:$J$22, 0), 1), $A$24:$A$43), AP$69)="BLANK", "BLANK,")</f>
        <v>lei</v>
      </c>
      <c r="AS108" s="362"/>
      <c r="AT108" s="257" t="str" cm="1">
        <f t="array" ref="AT108">_xlfn.IFS(INDEX($B$24:$AM$43,MATCH($A34,$A$24:$A$43,0),AU$69)="A",LOWER($A34),INDEX($B$24:$AM$43,MATCH($A34,$A$24:$A$43,0),AU$69)="H",UPPER($A34),INDEX($B$24:$AM$43,MATCH($A34,$A$24:$A$43,0),AU$69)="BLANK","BLANK")</f>
        <v>liv</v>
      </c>
      <c r="AU108" s="266" cm="1">
        <f t="array" ref="AU108">IFERROR($L$93+POWER(INDEX($B$47:$AM$66, MATCH(UPPER(AT80), $A$47:$A$66,0 ), AU$69), $J$93)/$K$93, "BLANK")</f>
        <v>1.8265183240445697</v>
      </c>
      <c r="AV108" s="267" cm="1">
        <f t="array" ref="AV108">IFERROR($L$93+POWER(INDEX($B$47:$AM$66, MATCH(UPPER(AW80), $A$47:$A$66, 0), AU$69), $J$93)/$K$93, "BLANK")</f>
        <v>0.74271367791047604</v>
      </c>
      <c r="AW108" s="359" t="str" cm="1">
        <f t="array" ref="AW108">_xlfn.IFS(INDEX($B$24:$AM$43, MATCH(INDEX($A$3:$AM$22, MATCH(AT108, $K$3:$K$22, 0), 1), $A$24:$A$43), AU$69)="H", UPPER(INDEX($A$3:$AM$22, MATCH(AT108, $K$3:$K$22, 0), 1)), INDEX($B$24:$AM$43, MATCH(INDEX($A$3:$AM$22, MATCH(AT108, $K$3:$K$22, 0), 1), $A$24:$A$43), AU$69)="A", LOWER(INDEX($A$3:$AM$22, MATCH(AT108, $K$3:$K$22, 0), 1)), INDEX($B$24:$AM$43, MATCH(INDEX($A$3:$AM$22, MATCH(AT108, $K$3:$K$22, 0), 1), $A$24:$A$43), AU$69)="BLANK", "BLANK,")</f>
        <v>BHA</v>
      </c>
      <c r="AX108" s="362"/>
      <c r="AY108" s="257" t="str" cm="1">
        <f t="array" ref="AY108">_xlfn.IFS(INDEX($B$24:$AM$43,MATCH($A34,$A$24:$A$43,0),AZ$69)="A",LOWER($A34),INDEX($B$24:$AM$43,MATCH($A34,$A$24:$A$43,0),AZ$69)="H",UPPER($A34),INDEX($B$24:$AM$43,MATCH($A34,$A$24:$A$43,0),AZ$69)="BLANK","BLANK")</f>
        <v>LIV</v>
      </c>
      <c r="AZ108" s="266" cm="1">
        <f t="array" ref="AZ108">IFERROR($L$93+POWER(INDEX($B$47:$AM$66, MATCH(UPPER(AY80), $A$47:$A$66,0 ), AZ$69), $J$93)/$K$93, "BLANK")</f>
        <v>1.253262813468824</v>
      </c>
      <c r="BA108" s="267" cm="1">
        <f t="array" ref="BA108">IFERROR($L$93+POWER(INDEX($B$47:$AM$66, MATCH(UPPER(BB80), $A$47:$A$66, 0), AZ$69), $J$93)/$K$93, "BLANK")</f>
        <v>0.67540832169829235</v>
      </c>
      <c r="BB108" s="359" t="str" cm="1">
        <f t="array" ref="BB108">_xlfn.IFS(INDEX($B$24:$AM$43, MATCH(INDEX($A$3:$AM$22, MATCH(AY108, $L$3:$L$22, 0), 1), $A$24:$A$43), AZ$69)="H", UPPER(INDEX($A$3:$AM$22, MATCH(AY108, $L$3:$L$22, 0), 1)), INDEX($B$24:$AM$43, MATCH(INDEX($A$3:$AM$22, MATCH(AY108, $L$3:$L$22, 0), 1), $A$24:$A$43), AZ$69)="A", LOWER(INDEX($A$3:$AM$22, MATCH(AY108, $L$3:$L$22, 0), 1)), INDEX($B$24:$AM$43, MATCH(INDEX($A$3:$AM$22, MATCH(AY108, $L$3:$L$22, 0), 1), $A$24:$A$43), AZ$69)="BLANK", "BLANK,")</f>
        <v>wol</v>
      </c>
      <c r="BC108" s="362"/>
      <c r="BD108" s="257" t="str" cm="1">
        <f t="array" ref="BD108">_xlfn.IFS(INDEX($B$24:$AM$43,MATCH($A34,$A$24:$A$43,0),BE$69)="A",LOWER($A34),INDEX($B$24:$AM$43,MATCH($A34,$A$24:$A$43,0),BE$69)="H",UPPER($A34),INDEX($B$24:$AM$43,MATCH($A34,$A$24:$A$43,0),BE$69)="BLANK","BLANK")</f>
        <v>liv</v>
      </c>
      <c r="BE108" s="266" cm="1">
        <f t="array" ref="BE108">IFERROR($L$93+POWER(INDEX($B$47:$AM$66, MATCH(UPPER(BD80), $A$47:$A$66,0 ), BE$69), $J$93)/$K$93, "BLANK")</f>
        <v>2.6731941189632606</v>
      </c>
      <c r="BF108" s="267" cm="1">
        <f t="array" ref="BF108">IFERROR($L$93+POWER(INDEX($B$47:$AM$66, MATCH(UPPER(BG80), $A$47:$A$66, 0), BE$69), $J$93)/$K$93, "BLANK")</f>
        <v>0.35751946321535999</v>
      </c>
      <c r="BG108" s="359" t="str" cm="1">
        <f t="array" ref="BG108">_xlfn.IFS(INDEX($B$24:$AM$43, MATCH(INDEX($A$3:$AM$22, MATCH(BD108, $M$3:$M$22, 0), 1), $A$24:$A$43), BE$69)="H", UPPER(INDEX($A$3:$AM$22, MATCH(BD108, $M$3:$M$22, 0), 1)), INDEX($B$24:$AM$43, MATCH(INDEX($A$3:$AM$22, MATCH(BD108, $M$3:$M$22, 0), 1), $A$24:$A$43), BE$69)="A", LOWER(INDEX($A$3:$AM$22, MATCH(BD108, $M$3:$M$22, 0), 1)), INDEX($B$24:$AM$43, MATCH(INDEX($A$3:$AM$22, MATCH(BD108, $M$3:$M$22, 0), 1), $A$24:$A$43), BE$69)="BLANK", "BLANK,")</f>
        <v>FUL</v>
      </c>
      <c r="BH108" s="362"/>
      <c r="BI108" s="257" t="str" cm="1">
        <f t="array" ref="BI108">_xlfn.IFS(INDEX($B$24:$AM$43,MATCH($A34,$A$24:$A$43,0),BJ$69)="A",LOWER($A34),INDEX($B$24:$AM$43,MATCH($A34,$A$24:$A$43,0),BJ$69)="H",UPPER($A34),INDEX($B$24:$AM$43,MATCH($A34,$A$24:$A$43,0),BJ$69)="BLANK","BLANK")</f>
        <v>LIV</v>
      </c>
      <c r="BJ108" s="266" cm="1">
        <f t="array" ref="BJ108">IFERROR($L$93+POWER(INDEX($B$47:$AM$66, MATCH(UPPER(BI80), $A$47:$A$66,0 ), BJ$69), $J$93)/$K$93, "BLANK")</f>
        <v>1.8762279132934736</v>
      </c>
      <c r="BK108" s="267" cm="1">
        <f t="array" ref="BK108">IFERROR($L$93+POWER(INDEX($B$47:$AM$66, MATCH(UPPER(BL80), $A$47:$A$66, 0), BJ$69), $J$93)/$K$93, "BLANK")</f>
        <v>0.9525134410144418</v>
      </c>
      <c r="BL108" s="359" t="str" cm="1">
        <f t="array" ref="BL108">_xlfn.IFS(INDEX($B$24:$AM$43, MATCH(INDEX($A$3:$AM$22, MATCH(BI108, $N$3:$N$22, 0), 1), $A$24:$A$43), BJ$69)="H", UPPER(INDEX($A$3:$AM$22, MATCH(BI108, $N$3:$N$22, 0), 1)), INDEX($B$24:$AM$43, MATCH(INDEX($A$3:$AM$22, MATCH(BI108, $N$3:$N$22, 0), 1), $A$24:$A$43), BJ$69)="A", LOWER(INDEX($A$3:$AM$22, MATCH(BI108, $N$3:$N$22, 0), 1)), INDEX($B$24:$AM$43, MATCH(INDEX($A$3:$AM$22, MATCH(BI108, $N$3:$N$22, 0), 1), $A$24:$A$43), BJ$69)="BLANK", "BLANK,")</f>
        <v>tot</v>
      </c>
      <c r="BM108" s="362"/>
      <c r="BN108" s="257" t="str" cm="1">
        <f t="array" ref="BN108">_xlfn.IFS(INDEX($B$24:$AM$43,MATCH($A34,$A$24:$A$43,0),BO$69)="A",LOWER($A34),INDEX($B$24:$AM$43,MATCH($A34,$A$24:$A$43,0),BO$69)="H",UPPER($A34),INDEX($B$24:$AM$43,MATCH($A34,$A$24:$A$43,0),BO$69)="BLANK","BLANK")</f>
        <v>liv</v>
      </c>
      <c r="BO108" s="266" cm="1">
        <f t="array" ref="BO108">IFERROR($L$93+POWER(INDEX($B$47:$AM$66, MATCH(UPPER(BN80), $A$47:$A$66,0 ), BO$69), $J$93)/$K$93, "BLANK")</f>
        <v>1.439021360808894</v>
      </c>
      <c r="BP108" s="267" cm="1">
        <f t="array" ref="BP108">IFERROR($L$93+POWER(INDEX($B$47:$AM$66, MATCH(UPPER(BQ80), $A$47:$A$66, 0), BO$69), $J$93)/$K$93, "BLANK")</f>
        <v>0.66127532964688807</v>
      </c>
      <c r="BQ108" s="359" t="str" cm="1">
        <f t="array" ref="BQ108">_xlfn.IFS(INDEX($B$24:$AM$43, MATCH(INDEX($A$3:$AM$22, MATCH(BN108, $O$3:$O$22, 0), 1), $A$24:$A$43), BO$69)="H", UPPER(INDEX($A$3:$AM$22, MATCH(BN108, $O$3:$O$22, 0), 1)), INDEX($B$24:$AM$43, MATCH(INDEX($A$3:$AM$22, MATCH(BN108, $O$3:$O$22, 0), 1), $A$24:$A$43), BO$69)="A", LOWER(INDEX($A$3:$AM$22, MATCH(BN108, $O$3:$O$22, 0), 1)), INDEX($B$24:$AM$43, MATCH(INDEX($A$3:$AM$22, MATCH(BN108, $O$3:$O$22, 0), 1), $A$24:$A$43), BO$69)="BLANK", "BLANK,")</f>
        <v>CRY</v>
      </c>
      <c r="BR108" s="362"/>
      <c r="BS108" s="257" t="str" cm="1">
        <f t="array" ref="BS108">_xlfn.IFS(INDEX($B$24:$AM$43,MATCH($A34,$A$24:$A$43,0),BT$69)="A",LOWER($A34),INDEX($B$24:$AM$43,MATCH($A34,$A$24:$A$43,0),BT$69)="H",UPPER($A34),INDEX($B$24:$AM$43,MATCH($A34,$A$24:$A$43,0),BT$69)="BLANK","BLANK")</f>
        <v>LIV</v>
      </c>
      <c r="BT108" s="266" cm="1">
        <f t="array" ref="BT108">IFERROR($L$93+POWER(INDEX($B$47:$AM$66, MATCH(UPPER(BS80), $A$47:$A$66,0 ), BT$69), $J$93)/$K$93, "BLANK")</f>
        <v>3.8139322341260913</v>
      </c>
      <c r="BU108" s="267" cm="1">
        <f t="array" ref="BU108">IFERROR($L$93+POWER(INDEX($B$47:$AM$66, MATCH(UPPER(BV80), $A$47:$A$66, 0), BT$69), $J$93)/$K$93, "BLANK")</f>
        <v>0.4134115142810183</v>
      </c>
      <c r="BV108" s="359" t="str" cm="1">
        <f t="array" ref="BV108">_xlfn.IFS(INDEX($B$24:$AM$43, MATCH(INDEX($A$3:$AM$22, MATCH(BS108, $P$3:$P$22, 0), 1), $A$24:$A$43), BT$69)="H", UPPER(INDEX($A$3:$AM$22, MATCH(BS108, $P$3:$P$22, 0), 1)), INDEX($B$24:$AM$43, MATCH(INDEX($A$3:$AM$22, MATCH(BS108, $P$3:$P$22, 0), 1), $A$24:$A$43), BT$69)="A", LOWER(INDEX($A$3:$AM$22, MATCH(BS108, $P$3:$P$22, 0), 1)), INDEX($B$24:$AM$43, MATCH(INDEX($A$3:$AM$22, MATCH(BS108, $P$3:$P$22, 0), 1), $A$24:$A$43), BT$69)="BLANK", "BLANK,")</f>
        <v>wba</v>
      </c>
      <c r="BW108" s="362"/>
      <c r="BX108" s="257" t="str" cm="1">
        <f t="array" ref="BX108">_xlfn.IFS(INDEX($B$24:$AM$43,MATCH($A34,$A$24:$A$43,0),BY$69)="A",LOWER($A34),INDEX($B$24:$AM$43,MATCH($A34,$A$24:$A$43,0),BY$69)="H",UPPER($A34),INDEX($B$24:$AM$43,MATCH($A34,$A$24:$A$43,0),BY$69)="BLANK","BLANK")</f>
        <v>liv</v>
      </c>
      <c r="BY108" s="266" cm="1">
        <f t="array" ref="BY108">IFERROR($L$93+POWER(INDEX($B$47:$AM$66, MATCH(UPPER(BX80), $A$47:$A$66,0 ), BY$69), $J$93)/$K$93, "BLANK")</f>
        <v>2.4806799672667568</v>
      </c>
      <c r="BZ108" s="267" cm="1">
        <f t="array" ref="BZ108">IFERROR($L$93+POWER(INDEX($B$47:$AM$66, MATCH(UPPER(CA80), $A$47:$A$66, 0), BY$69), $J$93)/$K$93, "BLANK")</f>
        <v>0.81502084811635234</v>
      </c>
      <c r="CA108" s="359" t="str" cm="1">
        <f t="array" ref="CA108">_xlfn.IFS(INDEX($B$24:$AM$43, MATCH(INDEX($A$3:$AM$22, MATCH(BX108, $Q$3:$Q$22, 0), 1), $A$24:$A$43), BY$69)="H", UPPER(INDEX($A$3:$AM$22, MATCH(BX108, $Q$3:$Q$22, 0), 1)), INDEX($B$24:$AM$43, MATCH(INDEX($A$3:$AM$22, MATCH(BX108, $Q$3:$Q$22, 0), 1), $A$24:$A$43), BY$69)="A", LOWER(INDEX($A$3:$AM$22, MATCH(BX108, $Q$3:$Q$22, 0), 1)), INDEX($B$24:$AM$43, MATCH(INDEX($A$3:$AM$22, MATCH(BX108, $Q$3:$Q$22, 0), 1), $A$24:$A$43), BY$69)="BLANK", "BLANK,")</f>
        <v>NEW</v>
      </c>
      <c r="CB108" s="362"/>
      <c r="CC108" s="257" t="str" cm="1">
        <f t="array" ref="CC108">_xlfn.IFS(INDEX($B$24:$AM$43,MATCH($A34,$A$24:$A$43,0),CD$69)="A",LOWER($A34),INDEX($B$24:$AM$43,MATCH($A34,$A$24:$A$43,0),CD$69)="H",UPPER($A34),INDEX($B$24:$AM$43,MATCH($A34,$A$24:$A$43,0),CD$69)="BLANK","BLANK")</f>
        <v>liv</v>
      </c>
      <c r="CD108" s="266" cm="1">
        <f t="array" ref="CD108">IFERROR($L$93+POWER(INDEX($B$47:$AM$66, MATCH(UPPER(CC80), $A$47:$A$66,0 ), CD$69), $J$93)/$K$93, "BLANK")</f>
        <v>1.8265183240445697</v>
      </c>
      <c r="CE108" s="267" cm="1">
        <f t="array" ref="CE108">IFERROR($L$93+POWER(INDEX($B$47:$AM$66, MATCH(UPPER(CF80), $A$47:$A$66, 0), CD$69), $J$93)/$K$93, "BLANK")</f>
        <v>0.98001837497113198</v>
      </c>
      <c r="CF108" s="359" t="str" cm="1">
        <f t="array" ref="CF108">_xlfn.IFS(INDEX($B$24:$AM$43, MATCH(INDEX($A$3:$AM$22, MATCH(CC108, $R$3:$R$22, 0), 1), $A$24:$A$43), CD$69)="H", UPPER(INDEX($A$3:$AM$22, MATCH(CC108, $R$3:$R$22, 0), 1)), INDEX($B$24:$AM$43, MATCH(INDEX($A$3:$AM$22, MATCH(CC108, $R$3:$R$22, 0), 1), $A$24:$A$43), CD$69)="A", LOWER(INDEX($A$3:$AM$22, MATCH(CC108, $R$3:$R$22, 0), 1)), INDEX($B$24:$AM$43, MATCH(INDEX($A$3:$AM$22, MATCH(CC108, $R$3:$R$22, 0), 1), $A$24:$A$43), CD$69)="BLANK", "BLANK,")</f>
        <v>SOU</v>
      </c>
      <c r="CG108" s="362"/>
      <c r="CH108" s="257" t="str" cm="1">
        <f t="array" ref="CH108">_xlfn.IFS(INDEX($B$24:$AM$43,MATCH($A34,$A$24:$A$43,0),CI$69)="A",LOWER($A34),INDEX($B$24:$AM$43,MATCH($A34,$A$24:$A$43,0),CI$69)="H",UPPER($A34),INDEX($B$24:$AM$43,MATCH($A34,$A$24:$A$43,0),CI$69)="BLANK","BLANK")</f>
        <v>LIV</v>
      </c>
      <c r="CI108" s="266" cm="1">
        <f t="array" ref="CI108">IFERROR($L$93+POWER(INDEX($B$47:$AM$66, MATCH(UPPER(CH80), $A$47:$A$66,0 ), CI$69), $J$93)/$K$93, "BLANK")</f>
        <v>2.2255907041081739</v>
      </c>
      <c r="CJ108" s="267" cm="1">
        <f t="array" ref="CJ108">IFERROR($L$93+POWER(INDEX($B$47:$AM$66, MATCH(UPPER(CK80), $A$47:$A$66, 0), CI$69), $J$93)/$K$93, "BLANK")</f>
        <v>0.47632827137524858</v>
      </c>
      <c r="CK108" s="359" t="str" cm="1">
        <f t="array" ref="CK108">_xlfn.IFS(INDEX($B$24:$AM$43, MATCH(INDEX($A$3:$AM$22, MATCH(CH108, $S$3:$S$22, 0), 1), $A$24:$A$43), CI$69)="H", UPPER(INDEX($A$3:$AM$22, MATCH(CH108, $S$3:$S$22, 0), 1)), INDEX($B$24:$AM$43, MATCH(INDEX($A$3:$AM$22, MATCH(CH108, $S$3:$S$22, 0), 1), $A$24:$A$43), CI$69)="A", LOWER(INDEX($A$3:$AM$22, MATCH(CH108, $S$3:$S$22, 0), 1)), INDEX($B$24:$AM$43, MATCH(INDEX($A$3:$AM$22, MATCH(CH108, $S$3:$S$22, 0), 1), $A$24:$A$43), CI$69)="BLANK", "BLANK,")</f>
        <v>bur</v>
      </c>
      <c r="CL108" s="362"/>
      <c r="CM108" s="257" t="str" cm="1">
        <f t="array" ref="CM108">_xlfn.IFS(INDEX($B$24:$AM$43,MATCH($A34,$A$24:$A$43,0),CN$69)="A",LOWER($A34),INDEX($B$24:$AM$43,MATCH($A34,$A$24:$A$43,0),CN$69)="H",UPPER($A34),INDEX($B$24:$AM$43,MATCH($A34,$A$24:$A$43,0),CN$69)="BLANK","BLANK")</f>
        <v>LIV</v>
      </c>
      <c r="CN108" s="266" cm="1">
        <f t="array" ref="CN108">IFERROR($L$93+POWER(INDEX($B$47:$AM$66, MATCH(UPPER(CM80), $A$47:$A$66,0 ), CN$69), $J$93)/$K$93, "BLANK")</f>
        <v>1.0171181239726268</v>
      </c>
      <c r="CO108" s="267" cm="1">
        <f t="array" ref="CO108">IFERROR($L$93+POWER(INDEX($B$47:$AM$66, MATCH(UPPER(CP80), $A$47:$A$66, 0), CN$69), $J$93)/$K$93, "BLANK")</f>
        <v>1.0773292507365511</v>
      </c>
      <c r="CP108" s="359" t="str" cm="1">
        <f t="array" ref="CP108">_xlfn.IFS(INDEX($B$24:$AM$43, MATCH(INDEX($A$3:$AM$22, MATCH(CM108, $T$3:$T$22, 0), 1), $A$24:$A$43), CN$69)="H", UPPER(INDEX($A$3:$AM$22, MATCH(CM108, $T$3:$T$22, 0), 1)), INDEX($B$24:$AM$43, MATCH(INDEX($A$3:$AM$22, MATCH(CM108, $T$3:$T$22, 0), 1), $A$24:$A$43), CN$69)="A", LOWER(INDEX($A$3:$AM$22, MATCH(CM108, $T$3:$T$22, 0), 1)), INDEX($B$24:$AM$43, MATCH(INDEX($A$3:$AM$22, MATCH(CM108, $T$3:$T$22, 0), 1), $A$24:$A$43), CN$69)="BLANK", "BLANK,")</f>
        <v>mun</v>
      </c>
      <c r="CQ108" s="362"/>
      <c r="CR108" s="257" t="str" cm="1">
        <f t="array" ref="CR108">_xlfn.IFS(INDEX($B$24:$AM$43,MATCH($A34,$A$24:$A$43,0),CS$69)="A",LOWER($A34),INDEX($B$24:$AM$43,MATCH($A34,$A$24:$A$43,0),CS$69)="H",UPPER($A34),INDEX($B$24:$AM$43,MATCH($A34,$A$24:$A$43,0),CS$69)="BLANK","BLANK")</f>
        <v>liv</v>
      </c>
      <c r="CS108" s="266" cm="1">
        <f t="array" ref="CS108">IFERROR($L$93+POWER(INDEX($B$47:$AM$66, MATCH(UPPER(CR80), $A$47:$A$66,0 ), CS$69), $J$93)/$K$93, "BLANK")</f>
        <v>1.8803030130233489</v>
      </c>
      <c r="CT108" s="267" cm="1">
        <f t="array" ref="CT108">IFERROR($L$93+POWER(INDEX($B$47:$AM$66, MATCH(UPPER(CU80), $A$47:$A$66, 0), CS$69), $J$93)/$K$93, "BLANK")</f>
        <v>0.8696759442884332</v>
      </c>
      <c r="CU108" s="359" t="str" cm="1">
        <f t="array" ref="CU108">_xlfn.IFS(INDEX($B$24:$AM$43, MATCH(INDEX($A$3:$AM$22, MATCH(CR108, $U$3:$U$22, 0), 1), $A$24:$A$43), CS$69)="H", UPPER(INDEX($A$3:$AM$22, MATCH(CR108, $U$3:$U$22, 0), 1)), INDEX($B$24:$AM$43, MATCH(INDEX($A$3:$AM$22, MATCH(CR108, $U$3:$U$22, 0), 1), $A$24:$A$43), CS$69)="A", LOWER(INDEX($A$3:$AM$22, MATCH(CR108, $U$3:$U$22, 0), 1)), INDEX($B$24:$AM$43, MATCH(INDEX($A$3:$AM$22, MATCH(CR108, $U$3:$U$22, 0), 1), $A$24:$A$43), CS$69)="BLANK", "BLANK,")</f>
        <v>TOT</v>
      </c>
      <c r="CV108" s="362"/>
      <c r="CW108" s="257" t="str" cm="1">
        <f t="array" ref="CW108">_xlfn.IFS(INDEX($B$24:$AM$43,MATCH($A34,$A$24:$A$43,0),CX$69)="A",LOWER($A34),INDEX($B$24:$AM$43,MATCH($A34,$A$24:$A$43,0),CX$69)="H",UPPER($A34),INDEX($B$24:$AM$43,MATCH($A34,$A$24:$A$43,0),CX$69)="BLANK","BLANK")</f>
        <v>liv</v>
      </c>
      <c r="CX108" s="266" cm="1">
        <f t="array" ref="CX108">IFERROR($L$93+POWER(INDEX($B$47:$AM$66, MATCH(UPPER(CW80), $A$47:$A$66,0 ), CX$69), $J$93)/$K$93, "BLANK")</f>
        <v>2.5551823461055938</v>
      </c>
      <c r="CY108" s="267" cm="1">
        <f t="array" ref="CY108">IFERROR($L$93+POWER(INDEX($B$47:$AM$66, MATCH(UPPER(CZ80), $A$47:$A$66, 0), CX$69), $J$93)/$K$93, "BLANK")</f>
        <v>1.1138136612293423</v>
      </c>
      <c r="CZ108" s="359" t="str" cm="1">
        <f t="array" ref="CZ108">_xlfn.IFS(INDEX($B$24:$AM$43, MATCH(INDEX($A$3:$AM$22, MATCH(CW108, $V$3:$V$22, 0), 1), $A$24:$A$43), CX$69)="H", UPPER(INDEX($A$3:$AM$22, MATCH(CW108, $V$3:$V$22, 0), 1)), INDEX($B$24:$AM$43, MATCH(INDEX($A$3:$AM$22, MATCH(CW108, $V$3:$V$22, 0), 1), $A$24:$A$43), CX$69)="A", LOWER(INDEX($A$3:$AM$22, MATCH(CW108, $V$3:$V$22, 0), 1)), INDEX($B$24:$AM$43, MATCH(INDEX($A$3:$AM$22, MATCH(CW108, $V$3:$V$22, 0), 1), $A$24:$A$43), CX$69)="BLANK", "BLANK,")</f>
        <v>WHU</v>
      </c>
      <c r="DA108" s="362"/>
      <c r="DB108" s="257" t="str" cm="1">
        <f t="array" ref="DB108">_xlfn.IFS(INDEX($B$24:$AM$43,MATCH($A34,$A$24:$A$43,0),DC$69)="A",LOWER($A34),INDEX($B$24:$AM$43,MATCH($A34,$A$24:$A$43,0),DC$69)="H",UPPER($A34),INDEX($B$24:$AM$43,MATCH($A34,$A$24:$A$43,0),DC$69)="BLANK","BLANK")</f>
        <v>LIV</v>
      </c>
      <c r="DC108" s="266" cm="1">
        <f t="array" ref="DC108">IFERROR($L$93+POWER(INDEX($B$47:$AM$66, MATCH(UPPER(DB80), $A$47:$A$66,0 ), DC$69), $J$93)/$K$93, "BLANK")</f>
        <v>1.5574945469162098</v>
      </c>
      <c r="DD108" s="267" cm="1">
        <f t="array" ref="DD108">IFERROR($L$93+POWER(INDEX($B$47:$AM$66, MATCH(UPPER(DE80), $A$47:$A$66, 0), DC$69), $J$93)/$K$93, "BLANK")</f>
        <v>0.73027650197256599</v>
      </c>
      <c r="DE108" s="359" t="str" cm="1">
        <f t="array" ref="DE108">_xlfn.IFS(INDEX($B$24:$AM$43, MATCH(INDEX($A$3:$AM$22, MATCH(DB108, $W$3:$W$22, 0), 1), $A$24:$A$43), DC$69)="H", UPPER(INDEX($A$3:$AM$22, MATCH(DB108, $W$3:$W$22, 0), 1)), INDEX($B$24:$AM$43, MATCH(INDEX($A$3:$AM$22, MATCH(DB108, $W$3:$W$22, 0), 1), $A$24:$A$43), DC$69)="A", LOWER(INDEX($A$3:$AM$22, MATCH(DB108, $W$3:$W$22, 0), 1)), INDEX($B$24:$AM$43, MATCH(INDEX($A$3:$AM$22, MATCH(DB108, $W$3:$W$22, 0), 1), $A$24:$A$43), DC$69)="BLANK", "BLANK,")</f>
        <v>bha</v>
      </c>
      <c r="DF108" s="362"/>
      <c r="DG108" s="257" t="str" cm="1">
        <f t="array" ref="DG108">_xlfn.IFS(INDEX($B$24:$AM$43,MATCH($A34,$A$24:$A$43,0),DH$69)="A",LOWER($A34),INDEX($B$24:$AM$43,MATCH($A34,$A$24:$A$43,0),DH$69)="H",UPPER($A34),INDEX($B$24:$AM$43,MATCH($A34,$A$24:$A$43,0),DH$69)="BLANK","BLANK")</f>
        <v>LIV</v>
      </c>
      <c r="DH108" s="266" cm="1">
        <f t="array" ref="DH108">IFERROR($L$93+POWER(INDEX($B$47:$AM$66, MATCH(UPPER(DG80), $A$47:$A$66,0 ), DH$69), $J$93)/$K$93, "BLANK")</f>
        <v>0.90480511382906581</v>
      </c>
      <c r="DI108" s="267" cm="1">
        <f t="array" ref="DI108">IFERROR($L$93+POWER(INDEX($B$47:$AM$66, MATCH(UPPER(DJ80), $A$47:$A$66, 0), DH$69), $J$93)/$K$93, "BLANK")</f>
        <v>2.1418576217181124</v>
      </c>
      <c r="DJ108" s="359" t="str" cm="1">
        <f t="array" ref="DJ108">_xlfn.IFS(INDEX($B$24:$AM$43, MATCH(INDEX($A$3:$AM$22, MATCH(DG108, $X$3:$X$22, 0), 1), $A$24:$A$43), DH$69)="H", UPPER(INDEX($A$3:$AM$22, MATCH(DG108, $X$3:$X$22, 0), 1)), INDEX($B$24:$AM$43, MATCH(INDEX($A$3:$AM$22, MATCH(DG108, $X$3:$X$22, 0), 1), $A$24:$A$43), DH$69)="A", LOWER(INDEX($A$3:$AM$22, MATCH(DG108, $X$3:$X$22, 0), 1)), INDEX($B$24:$AM$43, MATCH(INDEX($A$3:$AM$22, MATCH(DG108, $X$3:$X$22, 0), 1), $A$24:$A$43), DH$69)="BLANK", "BLANK,")</f>
        <v>mci</v>
      </c>
      <c r="DK108" s="362"/>
      <c r="DL108" s="257" t="str" cm="1">
        <f t="array" ref="DL108">_xlfn.IFS(INDEX($B$24:$AM$43,MATCH($A34,$A$24:$A$43,0),DM$69)="A",LOWER($A34),INDEX($B$24:$AM$43,MATCH($A34,$A$24:$A$43,0),DM$69)="H",UPPER($A34),INDEX($B$24:$AM$43,MATCH($A34,$A$24:$A$43,0),DM$69)="BLANK","BLANK")</f>
        <v>liv</v>
      </c>
      <c r="DM108" s="266" cm="1">
        <f t="array" ref="DM108">IFERROR($L$93+POWER(INDEX($B$47:$AM$66, MATCH(UPPER(DL80), $A$47:$A$66,0 ), DM$69), $J$93)/$K$93, "BLANK")</f>
        <v>1.65650353363999</v>
      </c>
      <c r="DN108" s="267" cm="1">
        <f t="array" ref="DN108">IFERROR($L$93+POWER(INDEX($B$47:$AM$66, MATCH(UPPER(DO80), $A$47:$A$66, 0), DM$69), $J$93)/$K$93, "BLANK")</f>
        <v>1.239432658341777</v>
      </c>
      <c r="DO108" s="359" t="str" cm="1">
        <f t="array" ref="DO108">_xlfn.IFS(INDEX($B$24:$AM$43, MATCH(INDEX($A$3:$AM$22, MATCH(DL108, $Y$3:$Y$22, 0), 1), $A$24:$A$43), DM$69)="H", UPPER(INDEX($A$3:$AM$22, MATCH(DL108, $Y$3:$Y$22, 0), 1)), INDEX($B$24:$AM$43, MATCH(INDEX($A$3:$AM$22, MATCH(DL108, $Y$3:$Y$22, 0), 1), $A$24:$A$43), DM$69)="A", LOWER(INDEX($A$3:$AM$22, MATCH(DL108, $Y$3:$Y$22, 0), 1)), INDEX($B$24:$AM$43, MATCH(INDEX($A$3:$AM$22, MATCH(DL108, $Y$3:$Y$22, 0), 1), $A$24:$A$43), DM$69)="BLANK", "BLANK,")</f>
        <v>LEI</v>
      </c>
      <c r="DP108" s="362"/>
      <c r="DQ108" s="257" t="str" cm="1">
        <f t="array" ref="DQ108">_xlfn.IFS(INDEX($B$24:$AM$43,MATCH($A34,$A$24:$A$43,0),DR$69)="A",LOWER($A34),INDEX($B$24:$AM$43,MATCH($A34,$A$24:$A$43,0),DR$69)="H",UPPER($A34),INDEX($B$24:$AM$43,MATCH($A34,$A$24:$A$43,0),DR$69)="BLANK","BLANK")</f>
        <v>LIV</v>
      </c>
      <c r="DR108" s="266" cm="1">
        <f t="array" ref="DR108">IFERROR($L$93+POWER(INDEX($B$47:$AM$66, MATCH(UPPER(DQ80), $A$47:$A$66,0 ), DR$69), $J$93)/$K$93, "BLANK")</f>
        <v>1.4473722280286763</v>
      </c>
      <c r="DS108" s="267" cm="1">
        <f t="array" ref="DS108">IFERROR($L$93+POWER(INDEX($B$47:$AM$66, MATCH(UPPER(DT80), $A$47:$A$66, 0), DR$69), $J$93)/$K$93, "BLANK")</f>
        <v>0.78134706768438078</v>
      </c>
      <c r="DT108" s="359" t="str" cm="1">
        <f t="array" ref="DT108">_xlfn.IFS(INDEX($B$24:$AM$43, MATCH(INDEX($A$3:$AM$22, MATCH(DQ108, $Z$3:$Z$22, 0), 1), $A$24:$A$43), DR$69)="H", UPPER(INDEX($A$3:$AM$22, MATCH(DQ108, $Z$3:$Z$22, 0), 1)), INDEX($B$24:$AM$43, MATCH(INDEX($A$3:$AM$22, MATCH(DQ108, $Z$3:$Z$22, 0), 1), $A$24:$A$43), DR$69)="A", LOWER(INDEX($A$3:$AM$22, MATCH(DQ108, $Z$3:$Z$22, 0), 1)), INDEX($B$24:$AM$43, MATCH(INDEX($A$3:$AM$22, MATCH(DQ108, $Z$3:$Z$22, 0), 1), $A$24:$A$43), DR$69)="BLANK", "BLANK,")</f>
        <v>eve</v>
      </c>
      <c r="DU108" s="362"/>
      <c r="DV108" s="257" t="str" cm="1">
        <f t="array" ref="DV108">_xlfn.IFS(INDEX($B$24:$AM$43,MATCH($A34,$A$24:$A$43,0),DW$69)="A",LOWER($A34),INDEX($B$24:$AM$43,MATCH($A34,$A$24:$A$43,0),DW$69)="H",UPPER($A34),INDEX($B$24:$AM$43,MATCH($A34,$A$24:$A$43,0),DW$69)="BLANK","BLANK")</f>
        <v>liv</v>
      </c>
      <c r="DW108" s="266" cm="1">
        <f t="array" ref="DW108">IFERROR($L$93+POWER(INDEX($B$47:$AM$66, MATCH(UPPER(DV80), $A$47:$A$66,0 ), DW$69), $J$93)/$K$93, "BLANK")</f>
        <v>1.3270733797298164</v>
      </c>
      <c r="DX108" s="267" cm="1">
        <f t="array" ref="DX108">IFERROR($L$93+POWER(INDEX($B$47:$AM$66, MATCH(UPPER(DY80), $A$47:$A$66, 0), DW$69), $J$93)/$K$93, "BLANK")</f>
        <v>0.83293227144652993</v>
      </c>
      <c r="DY108" s="359" t="str" cm="1">
        <f t="array" ref="DY108">_xlfn.IFS(INDEX($B$24:$AM$43, MATCH(INDEX($A$3:$AM$22, MATCH(DV108, $AA$3:$AA$22, 0), 1), $A$24:$A$43), DW$69)="H", UPPER(INDEX($A$3:$AM$22, MATCH(DV108, $AA$3:$AA$22, 0), 1)), INDEX($B$24:$AM$43, MATCH(INDEX($A$3:$AM$22, MATCH(DV108, $AA$3:$AA$22, 0), 1), $A$24:$A$43), DW$69)="A", LOWER(INDEX($A$3:$AM$22, MATCH(DV108, $AA$3:$AA$22, 0), 1)), INDEX($B$24:$AM$43, MATCH(INDEX($A$3:$AM$22, MATCH(DV108, $AA$3:$AA$22, 0), 1), $A$24:$A$43), DW$69)="BLANK", "BLANK,")</f>
        <v>SHU</v>
      </c>
      <c r="DZ108" s="362"/>
      <c r="EA108" s="257" t="str" cm="1">
        <f t="array" ref="EA108">_xlfn.IFS(INDEX($B$24:$AM$43,MATCH($A34,$A$24:$A$43,0),EB$69)="A",LOWER($A34),INDEX($B$24:$AM$43,MATCH($A34,$A$24:$A$43,0),EB$69)="H",UPPER($A34),INDEX($B$24:$AM$43,MATCH($A34,$A$24:$A$43,0),EB$69)="BLANK","BLANK")</f>
        <v>LIV</v>
      </c>
      <c r="EB108" s="266" cm="1">
        <f t="array" ref="EB108">IFERROR($L$93+POWER(INDEX($B$47:$AM$66, MATCH(UPPER(EA80), $A$47:$A$66,0 ), EB$69), $J$93)/$K$93, "BLANK")</f>
        <v>3.8139322341260913</v>
      </c>
      <c r="EC108" s="267" cm="1">
        <f t="array" ref="EC108">IFERROR($L$93+POWER(INDEX($B$47:$AM$66, MATCH(UPPER(ED80), $A$47:$A$66, 0), EB$69), $J$93)/$K$93, "BLANK")</f>
        <v>0.4134115142810183</v>
      </c>
      <c r="ED108" s="359" t="str" cm="1">
        <f t="array" ref="ED108">_xlfn.IFS(INDEX($B$24:$AM$43, MATCH(INDEX($A$3:$AM$22, MATCH(EA108, $AB$3:$AB$22, 0), 1), $A$24:$A$43), EB$69)="H", UPPER(INDEX($A$3:$AM$22, MATCH(EA108, $AB$3:$AB$22, 0), 1)), INDEX($B$24:$AM$43, MATCH(INDEX($A$3:$AM$22, MATCH(EA108, $AB$3:$AB$22, 0), 1), $A$24:$A$43), EB$69)="A", LOWER(INDEX($A$3:$AM$22, MATCH(EA108, $AB$3:$AB$22, 0), 1)), INDEX($B$24:$AM$43, MATCH(INDEX($A$3:$AM$22, MATCH(EA108, $AB$3:$AB$22, 0), 1), $A$24:$A$43), EB$69)="BLANK", "BLANK,")</f>
        <v>ful</v>
      </c>
      <c r="EE108" s="362"/>
      <c r="EF108" s="257" t="str" cm="1">
        <f t="array" ref="EF108">_xlfn.IFS(INDEX($B$24:$AM$43,MATCH($A34,$A$24:$A$43,0),EG$69)="A",LOWER($A34),INDEX($B$24:$AM$43,MATCH($A34,$A$24:$A$43,0),EG$69)="H",UPPER($A34),INDEX($B$24:$AM$43,MATCH($A34,$A$24:$A$43,0),EG$69)="BLANK","BLANK")</f>
        <v>liv</v>
      </c>
      <c r="EG108" s="266" cm="1">
        <f t="array" ref="EG108">IFERROR($L$93+POWER(INDEX($B$47:$AM$66, MATCH(UPPER(EF80), $A$47:$A$66,0 ), EG$69), $J$93)/$K$93, "BLANK")</f>
        <v>0.80230560334566059</v>
      </c>
      <c r="EH108" s="267" cm="1">
        <f t="array" ref="EH108">IFERROR($L$93+POWER(INDEX($B$47:$AM$66, MATCH(UPPER(EI80), $A$47:$A$66, 0), EG$69), $J$93)/$K$93, "BLANK")</f>
        <v>1.1640978822999359</v>
      </c>
      <c r="EI108" s="359" t="str" cm="1">
        <f t="array" ref="EI108">_xlfn.IFS(INDEX($B$24:$AM$43, MATCH(INDEX($A$3:$AM$22, MATCH(EF108, $AC$3:$AC$22, 0), 1), $A$24:$A$43), EG$69)="H", UPPER(INDEX($A$3:$AM$22, MATCH(EF108, $AC$3:$AC$22, 0), 1)), INDEX($B$24:$AM$43, MATCH(INDEX($A$3:$AM$22, MATCH(EF108, $AC$3:$AC$22, 0), 1), $A$24:$A$43), EG$69)="A", LOWER(INDEX($A$3:$AM$22, MATCH(EF108, $AC$3:$AC$22, 0), 1)), INDEX($B$24:$AM$43, MATCH(INDEX($A$3:$AM$22, MATCH(EF108, $AC$3:$AC$22, 0), 1), $A$24:$A$43), EG$69)="BLANK", "BLANK,")</f>
        <v>WOL</v>
      </c>
      <c r="EJ108" s="362"/>
      <c r="EK108" s="257" t="str" cm="1">
        <f t="array" ref="EK108">_xlfn.IFS(INDEX($B$24:$AM$43,MATCH($A34,$A$24:$A$43,0),EL$69)="A",LOWER($A34),INDEX($B$24:$AM$43,MATCH($A34,$A$24:$A$43,0),EL$69)="H",UPPER($A34),INDEX($B$24:$AM$43,MATCH($A34,$A$24:$A$43,0),EL$69)="BLANK","BLANK")</f>
        <v>LIV</v>
      </c>
      <c r="EL108" s="266" cm="1">
        <f t="array" ref="EL108">IFERROR($L$93+POWER(INDEX($B$47:$AM$66, MATCH(UPPER(EK80), $A$47:$A$66,0 ), EL$69), $J$93)/$K$93, "BLANK")</f>
        <v>2.4972575855880574</v>
      </c>
      <c r="EM108" s="267" cm="1">
        <f t="array" ref="EM108">IFERROR($L$93+POWER(INDEX($B$47:$AM$66, MATCH(UPPER(EN80), $A$47:$A$66, 0), EL$69), $J$93)/$K$93, "BLANK")</f>
        <v>1.2022876145969066</v>
      </c>
      <c r="EN108" s="359" t="str" cm="1">
        <f t="array" ref="EN108">_xlfn.IFS(INDEX($B$24:$AM$43, MATCH(INDEX($A$3:$AM$22, MATCH(EK108, $AD$3:$AD$22, 0), 1), $A$24:$A$43), EL$69)="H", UPPER(INDEX($A$3:$AM$22, MATCH(EK108, $AD$3:$AD$22, 0), 1)), INDEX($B$24:$AM$43, MATCH(INDEX($A$3:$AM$22, MATCH(EK108, $AD$3:$AD$22, 0), 1), $A$24:$A$43), EL$69)="A", LOWER(INDEX($A$3:$AM$22, MATCH(EK108, $AD$3:$AD$22, 0), 1)), INDEX($B$24:$AM$43, MATCH(INDEX($A$3:$AM$22, MATCH(EK108, $AD$3:$AD$22, 0), 1), $A$24:$A$43), EL$69)="BLANK", "BLANK,")</f>
        <v>che</v>
      </c>
      <c r="EO108" s="362"/>
      <c r="EP108" s="257" t="str" cm="1">
        <f t="array" ref="EP108">_xlfn.IFS(INDEX($B$24:$AM$43,MATCH($A34,$A$24:$A$43,0),EQ$69)="A",LOWER($A34),INDEX($B$24:$AM$43,MATCH($A34,$A$24:$A$43,0),EQ$69)="H",UPPER($A34),INDEX($B$24:$AM$43,MATCH($A34,$A$24:$A$43,0),EQ$69)="BLANK","BLANK")</f>
        <v>liv</v>
      </c>
      <c r="EQ108" s="266" cm="1">
        <f t="array" ref="EQ108">IFERROR($L$93+POWER(INDEX($B$47:$AM$66, MATCH(UPPER(EP80), $A$47:$A$66,0 ), EQ$69), $J$93)/$K$93, "BLANK")</f>
        <v>2.3457026596099322</v>
      </c>
      <c r="ER108" s="267" cm="1">
        <f t="array" ref="ER108">IFERROR($L$93+POWER(INDEX($B$47:$AM$66, MATCH(UPPER(ES80), $A$47:$A$66, 0), EQ$69), $J$93)/$K$93, "BLANK")</f>
        <v>1.1721525758090019</v>
      </c>
      <c r="ES108" s="359" t="str" cm="1">
        <f t="array" ref="ES108">_xlfn.IFS(INDEX($B$24:$AM$43, MATCH(INDEX($A$3:$AM$22, MATCH(EP108, $AE$3:$AE$22, 0), 1), $A$24:$A$43), EQ$69)="H", UPPER(INDEX($A$3:$AM$22, MATCH(EP108, $AE$3:$AE$22, 0), 1)), INDEX($B$24:$AM$43, MATCH(INDEX($A$3:$AM$22, MATCH(EP108, $AE$3:$AE$22, 0), 1), $A$24:$A$43), EQ$69)="A", LOWER(INDEX($A$3:$AM$22, MATCH(EP108, $AE$3:$AE$22, 0), 1)), INDEX($B$24:$AM$43, MATCH(INDEX($A$3:$AM$22, MATCH(EP108, $AE$3:$AE$22, 0), 1), $A$24:$A$43), EQ$69)="BLANK", "BLANK,")</f>
        <v>ARS</v>
      </c>
      <c r="ET108" s="362"/>
      <c r="EU108" s="257" t="str" cm="1">
        <f t="array" ref="EU108">_xlfn.IFS(INDEX($B$24:$AM$43,MATCH($A34,$A$24:$A$43,0),EV$69)="A",LOWER($A34),INDEX($B$24:$AM$43,MATCH($A34,$A$24:$A$43,0),EV$69)="H",UPPER($A34),INDEX($B$24:$AM$43,MATCH($A34,$A$24:$A$43,0),EV$69)="BLANK","BLANK")</f>
        <v>LIV</v>
      </c>
      <c r="EV108" s="266" cm="1">
        <f t="array" ref="EV108">IFERROR($L$93+POWER(INDEX($B$47:$AM$66, MATCH(UPPER(EU80), $A$47:$A$66,0 ), EV$69), $J$93)/$K$93, "BLANK")</f>
        <v>2.0046292328015336</v>
      </c>
      <c r="EW108" s="267" cm="1">
        <f t="array" ref="EW108">IFERROR($L$93+POWER(INDEX($B$47:$AM$66, MATCH(UPPER(EX80), $A$47:$A$66, 0), EV$69), $J$93)/$K$93, "BLANK")</f>
        <v>0.52597483594349947</v>
      </c>
      <c r="EX108" s="359" t="str" cm="1">
        <f t="array" ref="EX108">_xlfn.IFS(INDEX($B$24:$AM$43, MATCH(INDEX($A$3:$AM$22, MATCH(EU108, $AF$3:$AF$22, 0), 1), $A$24:$A$43), EV$69)="H", UPPER(INDEX($A$3:$AM$22, MATCH(EU108, $AF$3:$AF$22, 0), 1)), INDEX($B$24:$AM$43, MATCH(INDEX($A$3:$AM$22, MATCH(EU108, $AF$3:$AF$22, 0), 1), $A$24:$A$43), EV$69)="A", LOWER(INDEX($A$3:$AM$22, MATCH(EU108, $AF$3:$AF$22, 0), 1)), INDEX($B$24:$AM$43, MATCH(INDEX($A$3:$AM$22, MATCH(EU108, $AF$3:$AF$22, 0), 1), $A$24:$A$43), EV$69)="BLANK", "BLANK,")</f>
        <v>avl</v>
      </c>
      <c r="EY108" s="362"/>
      <c r="EZ108" s="257" t="str" cm="1">
        <f t="array" ref="EZ108">_xlfn.IFS(INDEX($B$24:$AM$43,MATCH($A34,$A$24:$A$43,0),FA$69)="A",LOWER($A34),INDEX($B$24:$AM$43,MATCH($A34,$A$24:$A$43,0),FA$69)="H",UPPER($A34),INDEX($B$24:$AM$43,MATCH($A34,$A$24:$A$43,0),FA$69)="BLANK","BLANK")</f>
        <v>liv</v>
      </c>
      <c r="FA108" s="266" cm="1">
        <f t="array" ref="FA108">IFERROR($L$93+POWER(INDEX($B$47:$AM$66, MATCH(UPPER(EZ80), $A$47:$A$66,0 ), FA$69), $J$93)/$K$93, "BLANK")</f>
        <v>2.6731941189632606</v>
      </c>
      <c r="FB108" s="267" cm="1">
        <f t="array" ref="FB108">IFERROR($L$93+POWER(INDEX($B$47:$AM$66, MATCH(UPPER(FC80), $A$47:$A$66, 0), FA$69), $J$93)/$K$93, "BLANK")</f>
        <v>0.35751946321535999</v>
      </c>
      <c r="FC108" s="359" t="str" cm="1">
        <f t="array" ref="FC108">_xlfn.IFS(INDEX($B$24:$AM$43, MATCH(INDEX($A$3:$AM$22, MATCH(EZ108, $AG$3:$AG$22, 0), 1), $A$24:$A$43), FA$69)="H", UPPER(INDEX($A$3:$AM$22, MATCH(EZ108, $AG$3:$AG$22, 0), 1)), INDEX($B$24:$AM$43, MATCH(INDEX($A$3:$AM$22, MATCH(EZ108, $AG$3:$AG$22, 0), 1), $A$24:$A$43), FA$69)="A", LOWER(INDEX($A$3:$AM$22, MATCH(EZ108, $AG$3:$AG$22, 0), 1)), INDEX($B$24:$AM$43, MATCH(INDEX($A$3:$AM$22, MATCH(EZ108, $AG$3:$AG$22, 0), 1), $A$24:$A$43), FA$69)="BLANK", "BLANK,")</f>
        <v>LEE</v>
      </c>
      <c r="FD108" s="362"/>
      <c r="FE108" s="257" t="str" cm="1">
        <f t="array" ref="FE108">_xlfn.IFS(INDEX($B$24:$AM$43,MATCH($A34,$A$24:$A$43,0),FF$69)="A",LOWER($A34),INDEX($B$24:$AM$43,MATCH($A34,$A$24:$A$43,0),FF$69)="H",UPPER($A34),INDEX($B$24:$AM$43,MATCH($A34,$A$24:$A$43,0),FF$69)="BLANK","BLANK")</f>
        <v>LIV</v>
      </c>
      <c r="FF108" s="266" cm="1">
        <f t="array" ref="FF108">IFERROR($L$93+POWER(INDEX($B$47:$AM$66, MATCH(UPPER(FE80), $A$47:$A$66,0 ), FF$69), $J$93)/$K$93, "BLANK")</f>
        <v>2.6266368191310518</v>
      </c>
      <c r="FG108" s="267" cm="1">
        <f t="array" ref="FG108">IFERROR($L$93+POWER(INDEX($B$47:$AM$66, MATCH(UPPER(FH80), $A$47:$A$66, 0), FF$69), $J$93)/$K$93, "BLANK")</f>
        <v>0.69077415563370159</v>
      </c>
      <c r="FH108" s="359" t="str" cm="1">
        <f t="array" ref="FH108">_xlfn.IFS(INDEX($B$24:$AM$43, MATCH(INDEX($A$3:$AM$22, MATCH(FE108, $AH$3:$AH$22, 0), 1), $A$24:$A$43), FF$69)="H", UPPER(INDEX($A$3:$AM$22, MATCH(FE108, $AH$3:$AH$22, 0), 1)), INDEX($B$24:$AM$43, MATCH(INDEX($A$3:$AM$22, MATCH(FE108, $AH$3:$AH$22, 0), 1), $A$24:$A$43), FF$69)="A", LOWER(INDEX($A$3:$AM$22, MATCH(FE108, $AH$3:$AH$22, 0), 1)), INDEX($B$24:$AM$43, MATCH(INDEX($A$3:$AM$22, MATCH(FE108, $AH$3:$AH$22, 0), 1), $A$24:$A$43), FF$69)="BLANK", "BLANK,")</f>
        <v>new</v>
      </c>
      <c r="FI108" s="362"/>
      <c r="FJ108" s="257" t="str" cm="1">
        <f t="array" ref="FJ108">_xlfn.IFS(INDEX($B$24:$AM$43,MATCH($A34,$A$24:$A$43,0),FK$69)="A",LOWER($A34),INDEX($B$24:$AM$43,MATCH($A34,$A$24:$A$43,0),FK$69)="H",UPPER($A34),INDEX($B$24:$AM$43,MATCH($A34,$A$24:$A$43,0),FK$69)="BLANK","BLANK")</f>
        <v>liv</v>
      </c>
      <c r="FK108" s="266" cm="1">
        <f t="array" ref="FK108">IFERROR($L$93+POWER(INDEX($B$47:$AM$66, MATCH(UPPER(FJ80), $A$47:$A$66,0 ), FK$69), $J$93)/$K$93, "BLANK")</f>
        <v>1.2419038807249172</v>
      </c>
      <c r="FL108" s="267" cm="1">
        <f t="array" ref="FL108">IFERROR($L$93+POWER(INDEX($B$47:$AM$66, MATCH(UPPER(FM80), $A$47:$A$66, 0), FK$69), $J$93)/$K$93, "BLANK")</f>
        <v>1.5803066871489497</v>
      </c>
      <c r="FM108" s="359" t="str" cm="1">
        <f t="array" ref="FM108">_xlfn.IFS(INDEX($B$24:$AM$43, MATCH(INDEX($A$3:$AM$22, MATCH(FJ108, $AI$3:$AI$22, 0), 1), $A$24:$A$43), FK$69)="H", UPPER(INDEX($A$3:$AM$22, MATCH(FJ108, $AI$3:$AI$22, 0), 1)), INDEX($B$24:$AM$43, MATCH(INDEX($A$3:$AM$22, MATCH(FJ108, $AI$3:$AI$22, 0), 1), $A$24:$A$43), FK$69)="A", LOWER(INDEX($A$3:$AM$22, MATCH(FJ108, $AI$3:$AI$22, 0), 1)), INDEX($B$24:$AM$43, MATCH(INDEX($A$3:$AM$22, MATCH(FJ108, $AI$3:$AI$22, 0), 1), $A$24:$A$43), FK$69)="BLANK", "BLANK,")</f>
        <v>MUN</v>
      </c>
      <c r="FN108" s="362"/>
      <c r="FO108" s="257" t="str" cm="1">
        <f t="array" ref="FO108">_xlfn.IFS(INDEX($B$24:$AM$43,MATCH($A34,$A$24:$A$43,0),FP$69)="A",LOWER($A34),INDEX($B$24:$AM$43,MATCH($A34,$A$24:$A$43,0),FP$69)="H",UPPER($A34),INDEX($B$24:$AM$43,MATCH($A34,$A$24:$A$43,0),FP$69)="BLANK","BLANK")</f>
        <v>LIV</v>
      </c>
      <c r="FP108" s="266" cm="1">
        <f t="array" ref="FP108">IFERROR($L$93+POWER(INDEX($B$47:$AM$66, MATCH(UPPER(FO80), $A$47:$A$66,0 ), FP$69), $J$93)/$K$93, "BLANK")</f>
        <v>1.3304541048287917</v>
      </c>
      <c r="FQ108" s="267" cm="1">
        <f t="array" ref="FQ108">IFERROR($L$93+POWER(INDEX($B$47:$AM$66, MATCH(UPPER(FR80), $A$47:$A$66, 0), FP$69), $J$93)/$K$93, "BLANK")</f>
        <v>1.3245029583289181</v>
      </c>
      <c r="FR108" s="359" t="str" cm="1">
        <f t="array" ref="FR108">_xlfn.IFS(INDEX($B$24:$AM$43, MATCH(INDEX($A$3:$AM$22, MATCH(FO108, $AJ$3:$AJ$22, 0), 1), $A$24:$A$43), FP$69)="H", UPPER(INDEX($A$3:$AM$22, MATCH(FO108, $AJ$3:$AJ$22, 0), 1)), INDEX($B$24:$AM$43, MATCH(INDEX($A$3:$AM$22, MATCH(FO108, $AJ$3:$AJ$22, 0), 1), $A$24:$A$43), FP$69)="A", LOWER(INDEX($A$3:$AM$22, MATCH(FO108, $AJ$3:$AJ$22, 0), 1)), INDEX($B$24:$AM$43, MATCH(INDEX($A$3:$AM$22, MATCH(FO108, $AJ$3:$AJ$22, 0), 1), $A$24:$A$43), FP$69)="BLANK", "BLANK,")</f>
        <v>sou</v>
      </c>
      <c r="FS108" s="362"/>
      <c r="FT108" s="257" t="str" cm="1">
        <f t="array" ref="FT108">_xlfn.IFS(INDEX($B$24:$AM$43,MATCH($A34,$A$24:$A$43,0),FU$69)="A",LOWER($A34),INDEX($B$24:$AM$43,MATCH($A34,$A$24:$A$43,0),FU$69)="H",UPPER($A34),INDEX($B$24:$AM$43,MATCH($A34,$A$24:$A$43,0),FU$69)="BLANK","BLANK")</f>
        <v>liv</v>
      </c>
      <c r="FU108" s="266" cm="1">
        <f t="array" ref="FU108">IFERROR($L$93+POWER(INDEX($B$47:$AM$66, MATCH(UPPER(FT80), $A$47:$A$66,0 ), FU$69), $J$93)/$K$93, "BLANK")</f>
        <v>2.6731941189632606</v>
      </c>
      <c r="FV108" s="267" cm="1">
        <f t="array" ref="FV108">IFERROR($L$93+POWER(INDEX($B$47:$AM$66, MATCH(UPPER(FW80), $A$47:$A$66, 0), FU$69), $J$93)/$K$93, "BLANK")</f>
        <v>0.35751946321535999</v>
      </c>
      <c r="FW108" s="359" t="str" cm="1">
        <f t="array" ref="FW108">_xlfn.IFS(INDEX($B$24:$AM$43, MATCH(INDEX($A$3:$AM$22, MATCH(FT108, $AK$3:$AK$22, 0), 1), $A$24:$A$43), FU$69)="H", UPPER(INDEX($A$3:$AM$22, MATCH(FT108, $AK$3:$AK$22, 0), 1)), INDEX($B$24:$AM$43, MATCH(INDEX($A$3:$AM$22, MATCH(FT108, $AK$3:$AK$22, 0), 1), $A$24:$A$43), FU$69)="A", LOWER(INDEX($A$3:$AM$22, MATCH(FT108, $AK$3:$AK$22, 0), 1)), INDEX($B$24:$AM$43, MATCH(INDEX($A$3:$AM$22, MATCH(FT108, $AK$3:$AK$22, 0), 1), $A$24:$A$43), FU$69)="BLANK", "BLANK,")</f>
        <v>WBA</v>
      </c>
      <c r="FX108" s="362"/>
      <c r="FY108" s="257" t="str" cm="1">
        <f t="array" ref="FY108">_xlfn.IFS(INDEX($B$24:$AM$43,MATCH($A34,$A$24:$A$43,0),FZ$69)="A",LOWER($A34),INDEX($B$24:$AM$43,MATCH($A34,$A$24:$A$43,0),FZ$69)="H",UPPER($A34),INDEX($B$24:$AM$43,MATCH($A34,$A$24:$A$43,0),FZ$69)="BLANK","BLANK")</f>
        <v>liv</v>
      </c>
      <c r="FZ108" s="266" cm="1">
        <f t="array" ref="FZ108">IFERROR($L$93+POWER(INDEX($B$47:$AM$66, MATCH(UPPER(FY80), $A$47:$A$66,0 ), FZ$69), $J$93)/$K$93, "BLANK")</f>
        <v>2.6441173583120081</v>
      </c>
      <c r="GA108" s="267" cm="1">
        <f t="array" ref="GA108">IFERROR($L$93+POWER(INDEX($B$47:$AM$66, MATCH(UPPER(GB80), $A$47:$A$66, 0), FZ$69), $J$93)/$K$93, "BLANK")</f>
        <v>1.285664783530488</v>
      </c>
      <c r="GB108" s="359" t="str" cm="1">
        <f t="array" ref="GB108">_xlfn.IFS(INDEX($B$24:$AM$43, MATCH(INDEX($A$3:$AM$22, MATCH(FY108, $AL$3:$AL$22, 0), 1), $A$24:$A$43), FZ$69)="H", UPPER(INDEX($A$3:$AM$22, MATCH(FY108, $AL$3:$AL$22, 0), 1)), INDEX($B$24:$AM$43, MATCH(INDEX($A$3:$AM$22, MATCH(FY108, $AL$3:$AL$22, 0), 1), $A$24:$A$43), FZ$69)="A", LOWER(INDEX($A$3:$AM$22, MATCH(FY108, $AL$3:$AL$22, 0), 1)), INDEX($B$24:$AM$43, MATCH(INDEX($A$3:$AM$22, MATCH(FY108, $AL$3:$AL$22, 0), 1), $A$24:$A$43), FZ$69)="BLANK", "BLANK,")</f>
        <v>BUR</v>
      </c>
      <c r="GC108" s="362"/>
      <c r="GD108" s="257" t="str" cm="1">
        <f t="array" ref="GD108">_xlfn.IFS(INDEX($B$24:$AM$43,MATCH($A34,$A$24:$A$43,0),GE$69)="A",LOWER($A34),INDEX($B$24:$AM$43,MATCH($A34,$A$24:$A$43,0),GE$69)="H",UPPER($A34),INDEX($B$24:$AM$43,MATCH($A34,$A$24:$A$43,0),GE$69)="BLANK","BLANK")</f>
        <v>LIV</v>
      </c>
      <c r="GE108" s="266" cm="1">
        <f t="array" ref="GE108">IFERROR($L$93+POWER(INDEX($B$47:$AM$66, MATCH(UPPER(GD80), $A$47:$A$66,0 ), GE$69), $J$93)/$K$93, "BLANK")</f>
        <v>3.1533231189303863</v>
      </c>
      <c r="GF108" s="267" cm="1">
        <f t="array" ref="GF108">IFERROR($L$93+POWER(INDEX($B$47:$AM$66, MATCH(UPPER(GG80), $A$47:$A$66, 0), GE$69), $J$93)/$K$93, "BLANK")</f>
        <v>0.4134115142810183</v>
      </c>
      <c r="GG108" s="377" t="str" cm="1">
        <f t="array" ref="GG108">_xlfn.IFS(INDEX($B$24:$AM$43, MATCH(INDEX($A$3:$AM$22, MATCH(GD108, $AM$3:$AM$22, 0), 1), $A$24:$A$43), GE$69)="H", UPPER(INDEX($A$3:$AM$22, MATCH(GD108, $AM$3:$AM$22, 0), 1)), INDEX($B$24:$AM$43, MATCH(INDEX($A$3:$AM$22, MATCH(GD108, $AM$3:$AM$22, 0), 1), $A$24:$A$43), GE$69)="A", LOWER(INDEX($A$3:$AM$22, MATCH(GD108, $AM$3:$AM$22, 0), 1)), INDEX($B$24:$AM$43, MATCH(INDEX($A$3:$AM$22, MATCH(GD108, $AM$3:$AM$22, 0), 1), $A$24:$A$43), GE$69)="BLANK", "BLANK,")</f>
        <v>cry</v>
      </c>
    </row>
    <row r="109" spans="1:189">
      <c r="A109" s="376" t="str" cm="1">
        <f t="array" ref="A109">_xlfn.IFS(INDEX($B$24:$AM$43,MATCH($A35,$A$24:$A$43,0),B$69)="A",LOWER($A35),INDEX($B$24:$AM$43,MATCH($A35,$A$24:$A$43,0),B$69)="H",UPPER($A35),INDEX($B$24:$AM$43,MATCH($A35,$A$24:$A$43,0),B$69)="BLANK","BLANK")</f>
        <v>BLANK</v>
      </c>
      <c r="B109" s="268" t="str" cm="1">
        <f t="array" ref="B109">IFERROR($L$93+POWER(INDEX($B$47:$AM$66, MATCH(UPPER(A81), $A$47:$A$66,0 ), B$69), $J$93)/$K$93, "BLANK")</f>
        <v>BLANK</v>
      </c>
      <c r="C109" s="269" t="str" cm="1">
        <f t="array" ref="C109">IFERROR($L$93+POWER(INDEX($B$47:$AM$66, MATCH(UPPER(D81), $A$47:$A$66, 0), B$69), $J$93)/$K$93, "BLANK")</f>
        <v>BLANK</v>
      </c>
      <c r="D109" s="359" t="str" cm="1">
        <f t="array" ref="D109">_xlfn.IFS(INDEX($B$24:$AM$43, MATCH(INDEX($A$3:$AM$22, MATCH(A81, $B$3:$B$22, 0), 1), $A$24:$A$43), B$69)="H", UPPER(INDEX($A$3:$AM$22, MATCH(A81, $B$3:$B$22, 0), 1)), INDEX($B$24:$AM$43, MATCH(INDEX($A$3:$AM$22, MATCH(A81, $B$3:$B$22, 0), 1), $A$24:$A$43), B$69)="A", LOWER(INDEX($A$3:$AM$22, MATCH(A81, $B$3:$B$22, 0), 1)), INDEX($B$24:$AM$43, MATCH(INDEX($A$3:$AM$22, MATCH(A81, $B$3:$B$22, 0), 1), $A$24:$A$43), B$69)="BLANK", "BLANK,")</f>
        <v>BLANK,</v>
      </c>
      <c r="E109" s="361"/>
      <c r="F109" s="257" t="str" cm="1">
        <f t="array" ref="F109">_xlfn.IFS(INDEX($B$24:$AM$43,MATCH($A35,$A$24:$A$43,0),G$69)="A",LOWER($A35),INDEX($B$24:$AM$43,MATCH($A35,$A$24:$A$43,0),G$69)="H",UPPER($A35),INDEX($B$24:$AM$43,MATCH($A35,$A$24:$A$43,0),G$69)="BLANK","BLANK")</f>
        <v>mci</v>
      </c>
      <c r="G109" s="268" cm="1">
        <f t="array" ref="G109">IFERROR($L$93+POWER(INDEX($B$47:$AM$66, MATCH(UPPER(F81), $A$47:$A$66,0 ), G$69), $J$93)/$K$93, "BLANK")</f>
        <v>1.5162916893067473</v>
      </c>
      <c r="H109" s="269" cm="1">
        <f t="array" ref="H109">IFERROR($L$93+POWER(INDEX($B$47:$AM$66, MATCH(UPPER(I81), $A$47:$A$66, 0), G$69), $J$93)/$K$93, "BLANK")</f>
        <v>0.6205779399716983</v>
      </c>
      <c r="I109" s="359" t="str" cm="1">
        <f t="array" ref="I109">_xlfn.IFS(INDEX($B$24:$AM$43,MATCH(INDEX($A$3:$AM$22,MATCH(F81,$C$3:$C$22,0),1),$A$24:$A$43),G$69)="H",UPPER(INDEX($A$3:$AM$22,MATCH(F81,$C$3:$C$22,0),1)),INDEX($B$24:$AM$43,MATCH(INDEX($A$3:$AM$22,MATCH(F81,$C$3:$C$22,0),1),$A$24:$A$43),G$69)="A",LOWER(INDEX($A$3:$AM$22,MATCH(F81,$C$3:$C$22,0),1)),INDEX($B$24:$AM$43,MATCH(INDEX($A$3:$AM$22,MATCH(F81,$C$3:$C$22,0),1),$A$24:$A$43),G$69)="BLANK","BLANK,")</f>
        <v>WOL</v>
      </c>
      <c r="J109" s="361"/>
      <c r="K109" s="257" t="str" cm="1">
        <f t="array" ref="K109">_xlfn.IFS(INDEX($B$24:$AM$43,MATCH($A35,$A$24:$A$43,0),L$69)="A",LOWER($A35),INDEX($B$24:$AM$43,MATCH($A35,$A$24:$A$43,0),L$69)="H",UPPER($A35),INDEX($B$24:$AM$43,MATCH($A35,$A$24:$A$43,0),L$69)="BLANK","BLANK")</f>
        <v>MCI</v>
      </c>
      <c r="L109" s="268" cm="1">
        <f t="array" ref="L109">IFERROR($L$93+POWER(INDEX($B$47:$AM$66, MATCH(UPPER(K81), $A$47:$A$66,0 ), L$69), $J$93)/$K$93, "BLANK")</f>
        <v>2.2282610533491658</v>
      </c>
      <c r="M109" s="269" cm="1">
        <f t="array" ref="M109">IFERROR($L$93+POWER(INDEX($B$47:$AM$66, MATCH(UPPER(N81), $A$47:$A$66, 0), L$69), $J$93)/$K$93, "BLANK")</f>
        <v>0.85755087360649984</v>
      </c>
      <c r="N109" s="359" t="str" cm="1">
        <f t="array" ref="N109">_xlfn.IFS(INDEX($B$24:$AM$43, MATCH(INDEX($A$3:$AM$22, MATCH(K109, $D$3:$D$22, 0), 1), $A$24:$A$43), L$69)="H", UPPER(INDEX($A$3:$AM$22, MATCH(K109, $D$3:$D$22, 0), 1)), INDEX($B$24:$AM$43, MATCH(INDEX($A$3:$AM$22, MATCH(K109, $D$3:$D$22, 0), 1), $A$24:$A$43), L$69)="A", LOWER(INDEX($A$3:$AM$22, MATCH(K109, $D$3:$D$22, 0), 1)), INDEX($B$24:$AM$43, MATCH(INDEX($A$3:$AM$22, MATCH(K109, $D$3:$D$22, 0), 1), $A$24:$A$43), L$69)="BLANK", "BLANK,")</f>
        <v>lei</v>
      </c>
      <c r="O109" s="361"/>
      <c r="P109" s="257" t="str" cm="1">
        <f t="array" ref="P109">_xlfn.IFS(INDEX($B$24:$AM$43,MATCH($A35,$A$24:$A$43,0),Q$69)="A",LOWER($A35),INDEX($B$24:$AM$43,MATCH($A35,$A$24:$A$43,0),Q$69)="H",UPPER($A35),INDEX($B$24:$AM$43,MATCH($A35,$A$24:$A$43,0),Q$69)="BLANK","BLANK")</f>
        <v>mci</v>
      </c>
      <c r="Q109" s="268" cm="1">
        <f t="array" ref="Q109">IFERROR($L$93+POWER(INDEX($B$47:$AM$66, MATCH(UPPER(P81), $A$47:$A$66,0 ), Q$69), $J$93)/$K$93, "BLANK")</f>
        <v>4.6674244063510244</v>
      </c>
      <c r="R109" s="269" cm="1">
        <f t="array" ref="R109">IFERROR($L$93+POWER(INDEX($B$47:$AM$66, MATCH(UPPER(S81), $A$47:$A$66, 0), Q$69), $J$93)/$K$93, "BLANK")</f>
        <v>0.12598241027512577</v>
      </c>
      <c r="S109" s="359" t="str" cm="1">
        <f t="array" ref="S109">_xlfn.IFS(INDEX($B$24:$AM$43, MATCH(INDEX($A$3:$AM$22, MATCH(P109, $E$3:$E$22, 0), 1), $A$24:$A$43), Q$69)="H", UPPER(INDEX($A$3:$AM$22, MATCH(P109, $E$3:$E$22, 0), 1)), INDEX($B$24:$AM$43, MATCH(INDEX($A$3:$AM$22, MATCH(P109, $E$3:$E$22, 0), 1), $A$24:$A$43), Q$69)="A", LOWER(INDEX($A$3:$AM$22, MATCH(P109, $E$3:$E$22, 0), 1)), INDEX($B$24:$AM$43, MATCH(INDEX($A$3:$AM$22, MATCH(P109, $E$3:$E$22, 0), 1), $A$24:$A$43), Q$69)="BLANK", "BLANK,")</f>
        <v>LEE</v>
      </c>
      <c r="T109" s="361"/>
      <c r="U109" s="257" t="str" cm="1">
        <f t="array" ref="U109">_xlfn.IFS(INDEX($B$24:$AM$43,MATCH($A35,$A$24:$A$43,0),V$69)="A",LOWER($A35),INDEX($B$24:$AM$43,MATCH($A35,$A$24:$A$43,0),V$69)="H",UPPER($A35),INDEX($B$24:$AM$43,MATCH($A35,$A$24:$A$43,0),V$69)="BLANK","BLANK")</f>
        <v>MCI</v>
      </c>
      <c r="V109" s="268" cm="1">
        <f t="array" ref="V109">IFERROR($L$93+POWER(INDEX($B$47:$AM$66, MATCH(UPPER(U81), $A$47:$A$66,0 ), V$69), $J$93)/$K$93, "BLANK")</f>
        <v>2.2099472900056933</v>
      </c>
      <c r="W109" s="269" cm="1">
        <f t="array" ref="W109">IFERROR($L$93+POWER(INDEX($B$47:$AM$66, MATCH(UPPER(X81), $A$47:$A$66, 0), V$69), $J$93)/$K$93, "BLANK")</f>
        <v>0.40233870663726634</v>
      </c>
      <c r="X109" s="359" t="str" cm="1">
        <f t="array" ref="X109">_xlfn.IFS(INDEX($B$24:$AM$43, MATCH(INDEX($A$3:$AM$22, MATCH(U109, $F$3:$F$22, 0), 1), $A$24:$A$43), V$69)="H", UPPER(INDEX($A$3:$AM$22, MATCH(U109, $F$3:$F$22, 0), 1)), INDEX($B$24:$AM$43, MATCH(INDEX($A$3:$AM$22, MATCH(U109, $F$3:$F$22, 0), 1), $A$24:$A$43), V$69)="A", LOWER(INDEX($A$3:$AM$22, MATCH(U109, $F$3:$F$22, 0), 1)), INDEX($B$24:$AM$43, MATCH(INDEX($A$3:$AM$22, MATCH(U109, $F$3:$F$22, 0), 1), $A$24:$A$43), V$69)="BLANK", "BLANK,")</f>
        <v>ars</v>
      </c>
      <c r="Y109" s="361"/>
      <c r="Z109" s="257" t="str" cm="1">
        <f t="array" ref="Z109">_xlfn.IFS(INDEX($B$24:$AM$43,MATCH($A35,$A$24:$A$43,0),AA$69)="A",LOWER($A35),INDEX($B$24:$AM$43,MATCH($A35,$A$24:$A$43,0),AA$69)="H",UPPER($A35),INDEX($B$24:$AM$43,MATCH($A35,$A$24:$A$43,0),AA$69)="BLANK","BLANK")</f>
        <v>mci</v>
      </c>
      <c r="AA109" s="268" cm="1">
        <f t="array" ref="AA109">IFERROR($L$93+POWER(INDEX($B$47:$AM$66, MATCH(UPPER(Z81), $A$47:$A$66,0 ), AA$69), $J$93)/$K$93, "BLANK")</f>
        <v>4.4686574807197372</v>
      </c>
      <c r="AB109" s="269" cm="1">
        <f t="array" ref="AB109">IFERROR($L$93+POWER(INDEX($B$47:$AM$66, MATCH(UPPER(AC81), $A$47:$A$66, 0), AA$69), $J$93)/$K$93, "BLANK")</f>
        <v>0.58974355317516547</v>
      </c>
      <c r="AC109" s="359" t="str" cm="1">
        <f t="array" ref="AC109">_xlfn.IFS(INDEX($B$24:$AM$43, MATCH(INDEX($A$3:$AM$22, MATCH(Z109, $G$3:$G$22, 0), 1), $A$24:$A$43), AA$69)="H", UPPER(INDEX($A$3:$AM$22, MATCH(Z109, $G$3:$G$22, 0), 1)), INDEX($B$24:$AM$43, MATCH(INDEX($A$3:$AM$22, MATCH(Z109, $G$3:$G$22, 0), 1), $A$24:$A$43), AA$69)="A", LOWER(INDEX($A$3:$AM$22, MATCH(Z109, $G$3:$G$22, 0), 1)), INDEX($B$24:$AM$43, MATCH(INDEX($A$3:$AM$22, MATCH(Z109, $G$3:$G$22, 0), 1), $A$24:$A$43), AA$69)="BLANK", "BLANK,")</f>
        <v>WHU</v>
      </c>
      <c r="AD109" s="361"/>
      <c r="AE109" s="257" t="str" cm="1">
        <f t="array" ref="AE109">_xlfn.IFS(INDEX($B$24:$AM$43,MATCH($A35,$A$24:$A$43,0),AF$69)="A",LOWER($A35),INDEX($B$24:$AM$43,MATCH($A35,$A$24:$A$43,0),AF$69)="H",UPPER($A35),INDEX($B$24:$AM$43,MATCH($A35,$A$24:$A$43,0),AF$69)="BLANK","BLANK")</f>
        <v>mci</v>
      </c>
      <c r="AF109" s="268" cm="1">
        <f t="array" ref="AF109">IFERROR($L$93+POWER(INDEX($B$47:$AM$66, MATCH(UPPER(AE81), $A$47:$A$66,0 ), AF$69), $J$93)/$K$93, "BLANK")</f>
        <v>2.4001567059610469</v>
      </c>
      <c r="AG109" s="269" cm="1">
        <f t="array" ref="AG109">IFERROR($L$93+POWER(INDEX($B$47:$AM$66, MATCH(UPPER(AH81), $A$47:$A$66, 0), AF$69), $J$93)/$K$93, "BLANK")</f>
        <v>0.41750651276536932</v>
      </c>
      <c r="AH109" s="359" t="str" cm="1">
        <f t="array" ref="AH109">_xlfn.IFS(INDEX($B$24:$AM$43, MATCH(INDEX($A$3:$AM$22, MATCH(AE109, $H$3:$H$22, 0), 1), $A$24:$A$43), AF$69)="H", UPPER(INDEX($A$3:$AM$22, MATCH(AE109, $H$3:$H$22, 0), 1)), INDEX($B$24:$AM$43, MATCH(INDEX($A$3:$AM$22, MATCH(AE109, $H$3:$H$22, 0), 1), $A$24:$A$43), AF$69)="A", LOWER(INDEX($A$3:$AM$22, MATCH(AE109, $H$3:$H$22, 0), 1)), INDEX($B$24:$AM$43, MATCH(INDEX($A$3:$AM$22, MATCH(AE109, $H$3:$H$22, 0), 1), $A$24:$A$43), AF$69)="BLANK", "BLANK,")</f>
        <v>SHU</v>
      </c>
      <c r="AI109" s="361"/>
      <c r="AJ109" s="257" t="str" cm="1">
        <f t="array" ref="AJ109">_xlfn.IFS(INDEX($B$24:$AM$43,MATCH($A35,$A$24:$A$43,0),AK$69)="A",LOWER($A35),INDEX($B$24:$AM$43,MATCH($A35,$A$24:$A$43,0),AK$69)="H",UPPER($A35),INDEX($B$24:$AM$43,MATCH($A35,$A$24:$A$43,0),AK$69)="BLANK","BLANK")</f>
        <v>MCI</v>
      </c>
      <c r="AK109" s="268" cm="1">
        <f t="array" ref="AK109">IFERROR($L$93+POWER(INDEX($B$47:$AM$66, MATCH(UPPER(AJ81), $A$47:$A$66,0 ), AK$69), $J$93)/$K$93, "BLANK")</f>
        <v>1.8998971003245091</v>
      </c>
      <c r="AL109" s="269" cm="1">
        <f t="array" ref="AL109">IFERROR($L$93+POWER(INDEX($B$47:$AM$66, MATCH(UPPER(AM81), $A$47:$A$66, 0), AK$69), $J$93)/$K$93, "BLANK")</f>
        <v>0.88089701015469424</v>
      </c>
      <c r="AM109" s="359" t="str" cm="1">
        <f t="array" ref="AM109">_xlfn.IFS(INDEX($B$24:$AM$43, MATCH(INDEX($A$3:$AM$22, MATCH(AJ109, $I$3:$I$22, 0), 1), $A$24:$A$43), AK$69)="H", UPPER(INDEX($A$3:$AM$22, MATCH(AJ109, $I$3:$I$22, 0), 1)), INDEX($B$24:$AM$43, MATCH(INDEX($A$3:$AM$22, MATCH(AJ109, $I$3:$I$22, 0), 1), $A$24:$A$43), AK$69)="A", LOWER(INDEX($A$3:$AM$22, MATCH(AJ109, $I$3:$I$22, 0), 1)), INDEX($B$24:$AM$43, MATCH(INDEX($A$3:$AM$22, MATCH(AJ109, $I$3:$I$22, 0), 1), $A$24:$A$43), AK$69)="BLANK", "BLANK,")</f>
        <v>liv</v>
      </c>
      <c r="AN109" s="361"/>
      <c r="AO109" s="257" t="str" cm="1">
        <f t="array" ref="AO109">_xlfn.IFS(INDEX($B$24:$AM$43,MATCH($A35,$A$24:$A$43,0),AP$69)="A",LOWER($A35),INDEX($B$24:$AM$43,MATCH($A35,$A$24:$A$43,0),AP$69)="H",UPPER($A35),INDEX($B$24:$AM$43,MATCH($A35,$A$24:$A$43,0),AP$69)="BLANK","BLANK")</f>
        <v>mci</v>
      </c>
      <c r="AP109" s="268" cm="1">
        <f t="array" ref="AP109">IFERROR($L$93+POWER(INDEX($B$47:$AM$66, MATCH(UPPER(AO81), $A$47:$A$66,0 ), AP$69), $J$93)/$K$93, "BLANK")</f>
        <v>3.3319599550360874</v>
      </c>
      <c r="AQ109" s="269" cm="1">
        <f t="array" ref="AQ109">IFERROR($L$93+POWER(INDEX($B$47:$AM$66, MATCH(UPPER(AR81), $A$47:$A$66, 0), AP$69), $J$93)/$K$93, "BLANK")</f>
        <v>0.44003780780406399</v>
      </c>
      <c r="AR109" s="359" t="str" cm="1">
        <f t="array" ref="AR109">_xlfn.IFS(INDEX($B$24:$AM$43, MATCH(INDEX($A$3:$AM$22, MATCH(AO109, $J$3:$J$22, 0), 1), $A$24:$A$43), AP$69)="H", UPPER(INDEX($A$3:$AM$22, MATCH(AO109, $J$3:$J$22, 0), 1)), INDEX($B$24:$AM$43, MATCH(INDEX($A$3:$AM$22, MATCH(AO109, $J$3:$J$22, 0), 1), $A$24:$A$43), AP$69)="A", LOWER(INDEX($A$3:$AM$22, MATCH(AO109, $J$3:$J$22, 0), 1)), INDEX($B$24:$AM$43, MATCH(INDEX($A$3:$AM$22, MATCH(AO109, $J$3:$J$22, 0), 1), $A$24:$A$43), AP$69)="BLANK", "BLANK,")</f>
        <v>TOT</v>
      </c>
      <c r="AS109" s="361"/>
      <c r="AT109" s="257" t="str" cm="1">
        <f t="array" ref="AT109">_xlfn.IFS(INDEX($B$24:$AM$43,MATCH($A35,$A$24:$A$43,0),AU$69)="A",LOWER($A35),INDEX($B$24:$AM$43,MATCH($A35,$A$24:$A$43,0),AU$69)="H",UPPER($A35),INDEX($B$24:$AM$43,MATCH($A35,$A$24:$A$43,0),AU$69)="BLANK","BLANK")</f>
        <v>MCI</v>
      </c>
      <c r="AU109" s="268" cm="1">
        <f t="array" ref="AU109">IFERROR($L$93+POWER(INDEX($B$47:$AM$66, MATCH(UPPER(AT81), $A$47:$A$66,0 ), AU$69), $J$93)/$K$93, "BLANK")</f>
        <v>2.585008185145</v>
      </c>
      <c r="AV109" s="269" cm="1">
        <f t="array" ref="AV109">IFERROR($L$93+POWER(INDEX($B$47:$AM$66, MATCH(UPPER(AW81), $A$47:$A$66, 0), AU$69), $J$93)/$K$93, "BLANK")</f>
        <v>0.32784687501823917</v>
      </c>
      <c r="AW109" s="359" t="str" cm="1">
        <f t="array" ref="AW109">_xlfn.IFS(INDEX($B$24:$AM$43, MATCH(INDEX($A$3:$AM$22, MATCH(AT109, $K$3:$K$22, 0), 1), $A$24:$A$43), AU$69)="H", UPPER(INDEX($A$3:$AM$22, MATCH(AT109, $K$3:$K$22, 0), 1)), INDEX($B$24:$AM$43, MATCH(INDEX($A$3:$AM$22, MATCH(AT109, $K$3:$K$22, 0), 1), $A$24:$A$43), AU$69)="A", LOWER(INDEX($A$3:$AM$22, MATCH(AT109, $K$3:$K$22, 0), 1)), INDEX($B$24:$AM$43, MATCH(INDEX($A$3:$AM$22, MATCH(AT109, $K$3:$K$22, 0), 1), $A$24:$A$43), AU$69)="BLANK", "BLANK,")</f>
        <v>bur</v>
      </c>
      <c r="AX109" s="361"/>
      <c r="AY109" s="257" t="str" cm="1">
        <f t="array" ref="AY109">_xlfn.IFS(INDEX($B$24:$AM$43,MATCH($A35,$A$24:$A$43,0),AZ$69)="A",LOWER($A35),INDEX($B$24:$AM$43,MATCH($A35,$A$24:$A$43,0),AZ$69)="H",UPPER($A35),INDEX($B$24:$AM$43,MATCH($A35,$A$24:$A$43,0),AZ$69)="BLANK","BLANK")</f>
        <v>MCI</v>
      </c>
      <c r="AZ109" s="268" cm="1">
        <f t="array" ref="AZ109">IFERROR($L$93+POWER(INDEX($B$47:$AM$66, MATCH(UPPER(AY81), $A$47:$A$66,0 ), AZ$69), $J$93)/$K$93, "BLANK")</f>
        <v>4.4047862465144396</v>
      </c>
      <c r="BA109" s="269" cm="1">
        <f t="array" ref="BA109">IFERROR($L$93+POWER(INDEX($B$47:$AM$66, MATCH(UPPER(BB81), $A$47:$A$66, 0), AZ$69), $J$93)/$K$93, "BLANK")</f>
        <v>0.27795194708371174</v>
      </c>
      <c r="BB109" s="359" t="str" cm="1">
        <f t="array" ref="BB109">_xlfn.IFS(INDEX($B$24:$AM$43, MATCH(INDEX($A$3:$AM$22, MATCH(AY109, $L$3:$L$22, 0), 1), $A$24:$A$43), AZ$69)="H", UPPER(INDEX($A$3:$AM$22, MATCH(AY109, $L$3:$L$22, 0), 1)), INDEX($B$24:$AM$43, MATCH(INDEX($A$3:$AM$22, MATCH(AY109, $L$3:$L$22, 0), 1), $A$24:$A$43), AZ$69)="A", LOWER(INDEX($A$3:$AM$22, MATCH(AY109, $L$3:$L$22, 0), 1)), INDEX($B$24:$AM$43, MATCH(INDEX($A$3:$AM$22, MATCH(AY109, $L$3:$L$22, 0), 1), $A$24:$A$43), AZ$69)="BLANK", "BLANK,")</f>
        <v>ful</v>
      </c>
      <c r="BC109" s="361"/>
      <c r="BD109" s="257" t="str" cm="1">
        <f t="array" ref="BD109">_xlfn.IFS(INDEX($B$24:$AM$43,MATCH($A35,$A$24:$A$43,0),BE$69)="A",LOWER($A35),INDEX($B$24:$AM$43,MATCH($A35,$A$24:$A$43,0),BE$69)="H",UPPER($A35),INDEX($B$24:$AM$43,MATCH($A35,$A$24:$A$43,0),BE$69)="BLANK","BLANK")</f>
        <v>mci</v>
      </c>
      <c r="BE109" s="268" cm="1">
        <f t="array" ref="BE109">IFERROR($L$93+POWER(INDEX($B$47:$AM$66, MATCH(UPPER(BD81), $A$47:$A$66,0 ), BE$69), $J$93)/$K$93, "BLANK")</f>
        <v>2.256705937746772</v>
      </c>
      <c r="BF109" s="269" cm="1">
        <f t="array" ref="BF109">IFERROR($L$93+POWER(INDEX($B$47:$AM$66, MATCH(UPPER(BG81), $A$47:$A$66, 0), BE$69), $J$93)/$K$93, "BLANK")</f>
        <v>0.87579802698110498</v>
      </c>
      <c r="BG109" s="359" t="str" cm="1">
        <f t="array" ref="BG109">_xlfn.IFS(INDEX($B$24:$AM$43, MATCH(INDEX($A$3:$AM$22, MATCH(BD109, $M$3:$M$22, 0), 1), $A$24:$A$43), BE$69)="H", UPPER(INDEX($A$3:$AM$22, MATCH(BD109, $M$3:$M$22, 0), 1)), INDEX($B$24:$AM$43, MATCH(INDEX($A$3:$AM$22, MATCH(BD109, $M$3:$M$22, 0), 1), $A$24:$A$43), BE$69)="A", LOWER(INDEX($A$3:$AM$22, MATCH(BD109, $M$3:$M$22, 0), 1)), INDEX($B$24:$AM$43, MATCH(INDEX($A$3:$AM$22, MATCH(BD109, $M$3:$M$22, 0), 1), $A$24:$A$43), BE$69)="BLANK", "BLANK,")</f>
        <v>MUN</v>
      </c>
      <c r="BH109" s="361"/>
      <c r="BI109" s="257" t="str" cm="1">
        <f t="array" ref="BI109">_xlfn.IFS(INDEX($B$24:$AM$43,MATCH($A35,$A$24:$A$43,0),BJ$69)="A",LOWER($A35),INDEX($B$24:$AM$43,MATCH($A35,$A$24:$A$43,0),BJ$69)="H",UPPER($A35),INDEX($B$24:$AM$43,MATCH($A35,$A$24:$A$43,0),BJ$69)="BLANK","BLANK")</f>
        <v>MCI</v>
      </c>
      <c r="BJ109" s="268" cm="1">
        <f t="array" ref="BJ109">IFERROR($L$93+POWER(INDEX($B$47:$AM$66, MATCH(UPPER(BI81), $A$47:$A$66,0 ), BJ$69), $J$93)/$K$93, "BLANK")</f>
        <v>4.4047862465144396</v>
      </c>
      <c r="BK109" s="269" cm="1">
        <f t="array" ref="BK109">IFERROR($L$93+POWER(INDEX($B$47:$AM$66, MATCH(UPPER(BL81), $A$47:$A$66, 0), BJ$69), $J$93)/$K$93, "BLANK")</f>
        <v>0.27795194708371174</v>
      </c>
      <c r="BL109" s="359" t="str" cm="1">
        <f t="array" ref="BL109">_xlfn.IFS(INDEX($B$24:$AM$43, MATCH(INDEX($A$3:$AM$22, MATCH(BI109, $N$3:$N$22, 0), 1), $A$24:$A$43), BJ$69)="H", UPPER(INDEX($A$3:$AM$22, MATCH(BI109, $N$3:$N$22, 0), 1)), INDEX($B$24:$AM$43, MATCH(INDEX($A$3:$AM$22, MATCH(BI109, $N$3:$N$22, 0), 1), $A$24:$A$43), BJ$69)="A", LOWER(INDEX($A$3:$AM$22, MATCH(BI109, $N$3:$N$22, 0), 1)), INDEX($B$24:$AM$43, MATCH(INDEX($A$3:$AM$22, MATCH(BI109, $N$3:$N$22, 0), 1), $A$24:$A$43), BJ$69)="BLANK", "BLANK,")</f>
        <v>wba</v>
      </c>
      <c r="BM109" s="361"/>
      <c r="BN109" s="257" t="str" cm="1">
        <f t="array" ref="BN109">_xlfn.IFS(INDEX($B$24:$AM$43,MATCH($A35,$A$24:$A$43,0),BO$69)="A",LOWER($A35),INDEX($B$24:$AM$43,MATCH($A35,$A$24:$A$43,0),BO$69)="H",UPPER($A35),INDEX($B$24:$AM$43,MATCH($A35,$A$24:$A$43,0),BO$69)="BLANK","BLANK")</f>
        <v>mci</v>
      </c>
      <c r="BO109" s="268" cm="1">
        <f t="array" ref="BO109">IFERROR($L$93+POWER(INDEX($B$47:$AM$66, MATCH(UPPER(BN81), $A$47:$A$66,0 ), BO$69), $J$93)/$K$93, "BLANK")</f>
        <v>3.2413705416625507</v>
      </c>
      <c r="BP109" s="269" cm="1">
        <f t="array" ref="BP109">IFERROR($L$93+POWER(INDEX($B$47:$AM$66, MATCH(UPPER(BQ81), $A$47:$A$66, 0), BO$69), $J$93)/$K$93, "BLANK")</f>
        <v>0.50770001108177698</v>
      </c>
      <c r="BQ109" s="359" t="str" cm="1">
        <f t="array" ref="BQ109">_xlfn.IFS(INDEX($B$24:$AM$43, MATCH(INDEX($A$3:$AM$22, MATCH(BN109, $O$3:$O$22, 0), 1), $A$24:$A$43), BO$69)="H", UPPER(INDEX($A$3:$AM$22, MATCH(BN109, $O$3:$O$22, 0), 1)), INDEX($B$24:$AM$43, MATCH(INDEX($A$3:$AM$22, MATCH(BN109, $O$3:$O$22, 0), 1), $A$24:$A$43), BO$69)="A", LOWER(INDEX($A$3:$AM$22, MATCH(BN109, $O$3:$O$22, 0), 1)), INDEX($B$24:$AM$43, MATCH(INDEX($A$3:$AM$22, MATCH(BN109, $O$3:$O$22, 0), 1), $A$24:$A$43), BO$69)="BLANK", "BLANK,")</f>
        <v>SOU</v>
      </c>
      <c r="BR109" s="361"/>
      <c r="BS109" s="257" t="str" cm="1">
        <f t="array" ref="BS109">_xlfn.IFS(INDEX($B$24:$AM$43,MATCH($A35,$A$24:$A$43,0),BT$69)="A",LOWER($A35),INDEX($B$24:$AM$43,MATCH($A35,$A$24:$A$43,0),BT$69)="H",UPPER($A35),INDEX($B$24:$AM$43,MATCH($A35,$A$24:$A$43,0),BT$69)="BLANK","BLANK")</f>
        <v>MCI</v>
      </c>
      <c r="BT109" s="268" cm="1">
        <f t="array" ref="BT109">IFERROR($L$93+POWER(INDEX($B$47:$AM$66, MATCH(UPPER(BS81), $A$47:$A$66,0 ), BT$69), $J$93)/$K$93, "BLANK")</f>
        <v>3.0444905495630907</v>
      </c>
      <c r="BU109" s="269" cm="1">
        <f t="array" ref="BU109">IFERROR($L$93+POWER(INDEX($B$47:$AM$66, MATCH(UPPER(BV81), $A$47:$A$66, 0), BT$69), $J$93)/$K$93, "BLANK")</f>
        <v>0.49790907204003687</v>
      </c>
      <c r="BV109" s="359" t="str" cm="1">
        <f t="array" ref="BV109">_xlfn.IFS(INDEX($B$24:$AM$43, MATCH(INDEX($A$3:$AM$22, MATCH(BS109, $P$3:$P$22, 0), 1), $A$24:$A$43), BT$69)="H", UPPER(INDEX($A$3:$AM$22, MATCH(BS109, $P$3:$P$22, 0), 1)), INDEX($B$24:$AM$43, MATCH(INDEX($A$3:$AM$22, MATCH(BS109, $P$3:$P$22, 0), 1), $A$24:$A$43), BT$69)="A", LOWER(INDEX($A$3:$AM$22, MATCH(BS109, $P$3:$P$22, 0), 1)), INDEX($B$24:$AM$43, MATCH(INDEX($A$3:$AM$22, MATCH(BS109, $P$3:$P$22, 0), 1), $A$24:$A$43), BT$69)="BLANK", "BLANK,")</f>
        <v>new</v>
      </c>
      <c r="BW109" s="361"/>
      <c r="BX109" s="257" t="str" cm="1">
        <f t="array" ref="BX109">_xlfn.IFS(INDEX($B$24:$AM$43,MATCH($A35,$A$24:$A$43,0),BY$69)="A",LOWER($A35),INDEX($B$24:$AM$43,MATCH($A35,$A$24:$A$43,0),BY$69)="H",UPPER($A35),INDEX($B$24:$AM$43,MATCH($A35,$A$24:$A$43,0),BY$69)="BLANK","BLANK")</f>
        <v>mci</v>
      </c>
      <c r="BY109" s="268" cm="1">
        <f t="array" ref="BY109">IFERROR($L$93+POWER(INDEX($B$47:$AM$66, MATCH(UPPER(BX81), $A$47:$A$66,0 ), BY$69), $J$93)/$K$93, "BLANK")</f>
        <v>3.1200855537001857</v>
      </c>
      <c r="BZ109" s="269" cm="1">
        <f t="array" ref="BZ109">IFERROR($L$93+POWER(INDEX($B$47:$AM$66, MATCH(UPPER(CA81), $A$47:$A$66, 0), BY$69), $J$93)/$K$93, "BLANK")</f>
        <v>0.66346660707596139</v>
      </c>
      <c r="CA109" s="359" t="str" cm="1">
        <f t="array" ref="CA109">_xlfn.IFS(INDEX($B$24:$AM$43, MATCH(INDEX($A$3:$AM$22, MATCH(BX109, $Q$3:$Q$22, 0), 1), $A$24:$A$43), BY$69)="H", UPPER(INDEX($A$3:$AM$22, MATCH(BX109, $Q$3:$Q$22, 0), 1)), INDEX($B$24:$AM$43, MATCH(INDEX($A$3:$AM$22, MATCH(BX109, $Q$3:$Q$22, 0), 1), $A$24:$A$43), BY$69)="A", LOWER(INDEX($A$3:$AM$22, MATCH(BX109, $Q$3:$Q$22, 0), 1)), INDEX($B$24:$AM$43, MATCH(INDEX($A$3:$AM$22, MATCH(BX109, $Q$3:$Q$22, 0), 1), $A$24:$A$43), BY$69)="BLANK", "BLANK,")</f>
        <v>EVE</v>
      </c>
      <c r="CB109" s="361"/>
      <c r="CC109" s="257" t="str" cm="1">
        <f t="array" ref="CC109">_xlfn.IFS(INDEX($B$24:$AM$43,MATCH($A35,$A$24:$A$43,0),CD$69)="A",LOWER($A35),INDEX($B$24:$AM$43,MATCH($A35,$A$24:$A$43,0),CD$69)="H",UPPER($A35),INDEX($B$24:$AM$43,MATCH($A35,$A$24:$A$43,0),CD$69)="BLANK","BLANK")</f>
        <v>mci</v>
      </c>
      <c r="CD109" s="268" cm="1">
        <f t="array" ref="CD109">IFERROR($L$93+POWER(INDEX($B$47:$AM$66, MATCH(UPPER(CC81), $A$47:$A$66,0 ), CD$69), $J$93)/$K$93, "BLANK")</f>
        <v>1.5318590665160701</v>
      </c>
      <c r="CE109" s="269" cm="1">
        <f t="array" ref="CE109">IFERROR($L$93+POWER(INDEX($B$47:$AM$66, MATCH(UPPER(CF81), $A$47:$A$66, 0), CD$69), $J$93)/$K$93, "BLANK")</f>
        <v>1.1459890902155037</v>
      </c>
      <c r="CF109" s="359" t="str" cm="1">
        <f t="array" ref="CF109">_xlfn.IFS(INDEX($B$24:$AM$43, MATCH(INDEX($A$3:$AM$22, MATCH(CC109, $R$3:$R$22, 0), 1), $A$24:$A$43), CD$69)="H", UPPER(INDEX($A$3:$AM$22, MATCH(CC109, $R$3:$R$22, 0), 1)), INDEX($B$24:$AM$43, MATCH(INDEX($A$3:$AM$22, MATCH(CC109, $R$3:$R$22, 0), 1), $A$24:$A$43), CD$69)="A", LOWER(INDEX($A$3:$AM$22, MATCH(CC109, $R$3:$R$22, 0), 1)), INDEX($B$24:$AM$43, MATCH(INDEX($A$3:$AM$22, MATCH(CC109, $R$3:$R$22, 0), 1), $A$24:$A$43), CD$69)="BLANK", "BLANK,")</f>
        <v>CHE</v>
      </c>
      <c r="CG109" s="361"/>
      <c r="CH109" s="257" t="str" cm="1">
        <f t="array" ref="CH109">_xlfn.IFS(INDEX($B$24:$AM$43,MATCH($A35,$A$24:$A$43,0),CI$69)="A",LOWER($A35),INDEX($B$24:$AM$43,MATCH($A35,$A$24:$A$43,0),CI$69)="H",UPPER($A35),INDEX($B$24:$AM$43,MATCH($A35,$A$24:$A$43,0),CI$69)="BLANK","BLANK")</f>
        <v>MCI</v>
      </c>
      <c r="CI109" s="268" cm="1">
        <f t="array" ref="CI109">IFERROR($L$93+POWER(INDEX($B$47:$AM$66, MATCH(UPPER(CH81), $A$47:$A$66,0 ), CI$69), $J$93)/$K$93, "BLANK")</f>
        <v>1.8195640367889145</v>
      </c>
      <c r="CJ109" s="269" cm="1">
        <f t="array" ref="CJ109">IFERROR($L$93+POWER(INDEX($B$47:$AM$66, MATCH(UPPER(CK81), $A$47:$A$66, 0), CI$69), $J$93)/$K$93, "BLANK")</f>
        <v>0.52923565044061283</v>
      </c>
      <c r="CK109" s="359" t="str" cm="1">
        <f t="array" ref="CK109">_xlfn.IFS(INDEX($B$24:$AM$43, MATCH(INDEX($A$3:$AM$22, MATCH(CH109, $S$3:$S$22, 0), 1), $A$24:$A$43), CI$69)="H", UPPER(INDEX($A$3:$AM$22, MATCH(CH109, $S$3:$S$22, 0), 1)), INDEX($B$24:$AM$43, MATCH(INDEX($A$3:$AM$22, MATCH(CH109, $S$3:$S$22, 0), 1), $A$24:$A$43), CI$69)="A", LOWER(INDEX($A$3:$AM$22, MATCH(CH109, $S$3:$S$22, 0), 1)), INDEX($B$24:$AM$43, MATCH(INDEX($A$3:$AM$22, MATCH(CH109, $S$3:$S$22, 0), 1), $A$24:$A$43), CI$69)="BLANK", "BLANK,")</f>
        <v>bha</v>
      </c>
      <c r="CL109" s="361"/>
      <c r="CM109" s="257" t="str" cm="1">
        <f t="array" ref="CM109">_xlfn.IFS(INDEX($B$24:$AM$43,MATCH($A35,$A$24:$A$43,0),CN$69)="A",LOWER($A35),INDEX($B$24:$AM$43,MATCH($A35,$A$24:$A$43,0),CN$69)="H",UPPER($A35),INDEX($B$24:$AM$43,MATCH($A35,$A$24:$A$43,0),CN$69)="BLANK","BLANK")</f>
        <v>MCI</v>
      </c>
      <c r="CN109" s="268" cm="1">
        <f t="array" ref="CN109">IFERROR($L$93+POWER(INDEX($B$47:$AM$66, MATCH(UPPER(CM81), $A$47:$A$66,0 ), CN$69), $J$93)/$K$93, "BLANK")</f>
        <v>3.6479200736830473</v>
      </c>
      <c r="CO109" s="269" cm="1">
        <f t="array" ref="CO109">IFERROR($L$93+POWER(INDEX($B$47:$AM$66, MATCH(UPPER(CP81), $A$47:$A$66, 0), CN$69), $J$93)/$K$93, "BLANK")</f>
        <v>0.27795194708371174</v>
      </c>
      <c r="CP109" s="359" t="str" cm="1">
        <f t="array" ref="CP109">_xlfn.IFS(INDEX($B$24:$AM$43, MATCH(INDEX($A$3:$AM$22, MATCH(CM109, $T$3:$T$22, 0), 1), $A$24:$A$43), CN$69)="H", UPPER(INDEX($A$3:$AM$22, MATCH(CM109, $T$3:$T$22, 0), 1)), INDEX($B$24:$AM$43, MATCH(INDEX($A$3:$AM$22, MATCH(CM109, $T$3:$T$22, 0), 1), $A$24:$A$43), CN$69)="A", LOWER(INDEX($A$3:$AM$22, MATCH(CM109, $T$3:$T$22, 0), 1)), INDEX($B$24:$AM$43, MATCH(INDEX($A$3:$AM$22, MATCH(CM109, $T$3:$T$22, 0), 1), $A$24:$A$43), CN$69)="BLANK", "BLANK,")</f>
        <v>cry</v>
      </c>
      <c r="CQ109" s="361"/>
      <c r="CR109" s="257" t="str" cm="1">
        <f t="array" ref="CR109">_xlfn.IFS(INDEX($B$24:$AM$43,MATCH($A35,$A$24:$A$43,0),CS$69)="A",LOWER($A35),INDEX($B$24:$AM$43,MATCH($A35,$A$24:$A$43,0),CS$69)="H",UPPER($A35),INDEX($B$24:$AM$43,MATCH($A35,$A$24:$A$43,0),CS$69)="BLANK","BLANK")</f>
        <v>mci</v>
      </c>
      <c r="CS109" s="268" cm="1">
        <f t="array" ref="CS109">IFERROR($L$93+POWER(INDEX($B$47:$AM$66, MATCH(UPPER(CR81), $A$47:$A$66,0 ), CS$69), $J$93)/$K$93, "BLANK")</f>
        <v>4.6674244063510244</v>
      </c>
      <c r="CT109" s="269" cm="1">
        <f t="array" ref="CT109">IFERROR($L$93+POWER(INDEX($B$47:$AM$66, MATCH(UPPER(CU81), $A$47:$A$66, 0), CS$69), $J$93)/$K$93, "BLANK")</f>
        <v>0.12598241027512577</v>
      </c>
      <c r="CU109" s="359" t="str" cm="1">
        <f t="array" ref="CU109">_xlfn.IFS(INDEX($B$24:$AM$43, MATCH(INDEX($A$3:$AM$22, MATCH(CR109, $U$3:$U$22, 0), 1), $A$24:$A$43), CS$69)="H", UPPER(INDEX($A$3:$AM$22, MATCH(CR109, $U$3:$U$22, 0), 1)), INDEX($B$24:$AM$43, MATCH(INDEX($A$3:$AM$22, MATCH(CR109, $U$3:$U$22, 0), 1), $A$24:$A$43), CS$69)="A", LOWER(INDEX($A$3:$AM$22, MATCH(CR109, $U$3:$U$22, 0), 1)), INDEX($B$24:$AM$43, MATCH(INDEX($A$3:$AM$22, MATCH(CR109, $U$3:$U$22, 0), 1), $A$24:$A$43), CS$69)="BLANK", "BLANK,")</f>
        <v>WBA</v>
      </c>
      <c r="CV109" s="361"/>
      <c r="CW109" s="257" t="str" cm="1">
        <f t="array" ref="CW109">_xlfn.IFS(INDEX($B$24:$AM$43,MATCH($A35,$A$24:$A$43,0),CX$69)="A",LOWER($A35),INDEX($B$24:$AM$43,MATCH($A35,$A$24:$A$43,0),CX$69)="H",UPPER($A35),INDEX($B$24:$AM$43,MATCH($A35,$A$24:$A$43,0),CX$69)="BLANK","BLANK")</f>
        <v>MCI</v>
      </c>
      <c r="CX109" s="268" cm="1">
        <f t="array" ref="CX109">IFERROR($L$93+POWER(INDEX($B$47:$AM$66, MATCH(UPPER(CW81), $A$47:$A$66,0 ), CX$69), $J$93)/$K$93, "BLANK")</f>
        <v>3.4956855117923733</v>
      </c>
      <c r="CY109" s="269" cm="1">
        <f t="array" ref="CY109">IFERROR($L$93+POWER(INDEX($B$47:$AM$66, MATCH(UPPER(CZ81), $A$47:$A$66, 0), CX$69), $J$93)/$K$93, "BLANK")</f>
        <v>0.29433544730876393</v>
      </c>
      <c r="CZ109" s="359" t="str" cm="1">
        <f t="array" ref="CZ109">_xlfn.IFS(INDEX($B$24:$AM$43, MATCH(INDEX($A$3:$AM$22, MATCH(CW109, $V$3:$V$22, 0), 1), $A$24:$A$43), CX$69)="H", UPPER(INDEX($A$3:$AM$22, MATCH(CW109, $V$3:$V$22, 0), 1)), INDEX($B$24:$AM$43, MATCH(INDEX($A$3:$AM$22, MATCH(CW109, $V$3:$V$22, 0), 1), $A$24:$A$43), CX$69)="A", LOWER(INDEX($A$3:$AM$22, MATCH(CW109, $V$3:$V$22, 0), 1)), INDEX($B$24:$AM$43, MATCH(INDEX($A$3:$AM$22, MATCH(CW109, $V$3:$V$22, 0), 1), $A$24:$A$43), CX$69)="BLANK", "BLANK,")</f>
        <v>shu</v>
      </c>
      <c r="DA109" s="361"/>
      <c r="DB109" s="257" t="str" cm="1">
        <f t="array" ref="DB109">_xlfn.IFS(INDEX($B$24:$AM$43,MATCH($A35,$A$24:$A$43,0),DC$69)="A",LOWER($A35),INDEX($B$24:$AM$43,MATCH($A35,$A$24:$A$43,0),DC$69)="H",UPPER($A35),INDEX($B$24:$AM$43,MATCH($A35,$A$24:$A$43,0),DC$69)="BLANK","BLANK")</f>
        <v>mci</v>
      </c>
      <c r="DC109" s="268" cm="1">
        <f t="array" ref="DC109">IFERROR($L$93+POWER(INDEX($B$47:$AM$66, MATCH(UPPER(DB81), $A$47:$A$66,0 ), DC$69), $J$93)/$K$93, "BLANK")</f>
        <v>4.6184504931386785</v>
      </c>
      <c r="DD109" s="269" cm="1">
        <f t="array" ref="DD109">IFERROR($L$93+POWER(INDEX($B$47:$AM$66, MATCH(UPPER(DE81), $A$47:$A$66, 0), DC$69), $J$93)/$K$93, "BLANK")</f>
        <v>0.69512301145518285</v>
      </c>
      <c r="DE109" s="359" t="str" cm="1">
        <f t="array" ref="DE109">_xlfn.IFS(INDEX($B$24:$AM$43, MATCH(INDEX($A$3:$AM$22, MATCH(DB109, $W$3:$W$22, 0), 1), $A$24:$A$43), DC$69)="H", UPPER(INDEX($A$3:$AM$22, MATCH(DB109, $W$3:$W$22, 0), 1)), INDEX($B$24:$AM$43, MATCH(INDEX($A$3:$AM$22, MATCH(DB109, $W$3:$W$22, 0), 1), $A$24:$A$43), DC$69)="A", LOWER(INDEX($A$3:$AM$22, MATCH(DB109, $W$3:$W$22, 0), 1)), INDEX($B$24:$AM$43, MATCH(INDEX($A$3:$AM$22, MATCH(DB109, $W$3:$W$22, 0), 1), $A$24:$A$43), DC$69)="BLANK", "BLANK,")</f>
        <v>BUR</v>
      </c>
      <c r="DF109" s="361"/>
      <c r="DG109" s="257" t="str" cm="1">
        <f t="array" ref="DG109">_xlfn.IFS(INDEX($B$24:$AM$43,MATCH($A35,$A$24:$A$43,0),DH$69)="A",LOWER($A35),INDEX($B$24:$AM$43,MATCH($A35,$A$24:$A$43,0),DH$69)="H",UPPER($A35),INDEX($B$24:$AM$43,MATCH($A35,$A$24:$A$43,0),DH$69)="BLANK","BLANK")</f>
        <v>mci</v>
      </c>
      <c r="DH109" s="268" cm="1">
        <f t="array" ref="DH109">IFERROR($L$93+POWER(INDEX($B$47:$AM$66, MATCH(UPPER(DG81), $A$47:$A$66,0 ), DH$69), $J$93)/$K$93, "BLANK")</f>
        <v>2.1418576217181124</v>
      </c>
      <c r="DI109" s="269" cm="1">
        <f t="array" ref="DI109">IFERROR($L$93+POWER(INDEX($B$47:$AM$66, MATCH(UPPER(DJ81), $A$47:$A$66, 0), DH$69), $J$93)/$K$93, "BLANK")</f>
        <v>0.90480511382906581</v>
      </c>
      <c r="DJ109" s="359" t="str" cm="1">
        <f t="array" ref="DJ109">_xlfn.IFS(INDEX($B$24:$AM$43, MATCH(INDEX($A$3:$AM$22, MATCH(DG109, $X$3:$X$22, 0), 1), $A$24:$A$43), DH$69)="H", UPPER(INDEX($A$3:$AM$22, MATCH(DG109, $X$3:$X$22, 0), 1)), INDEX($B$24:$AM$43, MATCH(INDEX($A$3:$AM$22, MATCH(DG109, $X$3:$X$22, 0), 1), $A$24:$A$43), DH$69)="A", LOWER(INDEX($A$3:$AM$22, MATCH(DG109, $X$3:$X$22, 0), 1)), INDEX($B$24:$AM$43, MATCH(INDEX($A$3:$AM$22, MATCH(DG109, $X$3:$X$22, 0), 1), $A$24:$A$43), DH$69)="BLANK", "BLANK,")</f>
        <v>LIV</v>
      </c>
      <c r="DK109" s="361"/>
      <c r="DL109" s="257" t="str" cm="1">
        <f t="array" ref="DL109">_xlfn.IFS(INDEX($B$24:$AM$43,MATCH($A35,$A$24:$A$43,0),DM$69)="A",LOWER($A35),INDEX($B$24:$AM$43,MATCH($A35,$A$24:$A$43,0),DM$69)="H",UPPER($A35),INDEX($B$24:$AM$43,MATCH($A35,$A$24:$A$43,0),DM$69)="BLANK","BLANK")</f>
        <v>MCI</v>
      </c>
      <c r="DM109" s="268" cm="1">
        <f t="array" ref="DM109">IFERROR($L$93+POWER(INDEX($B$47:$AM$66, MATCH(UPPER(DL81), $A$47:$A$66,0 ), DM$69), $J$93)/$K$93, "BLANK")</f>
        <v>2.1847398989054385</v>
      </c>
      <c r="DN109" s="269" cm="1">
        <f t="array" ref="DN109">IFERROR($L$93+POWER(INDEX($B$47:$AM$66, MATCH(UPPER(DO81), $A$47:$A$66, 0), DM$69), $J$93)/$K$93, "BLANK")</f>
        <v>0.70547639408347351</v>
      </c>
      <c r="DO109" s="359" t="str" cm="1">
        <f t="array" ref="DO109">_xlfn.IFS(INDEX($B$24:$AM$43, MATCH(INDEX($A$3:$AM$22, MATCH(DL109, $Y$3:$Y$22, 0), 1), $A$24:$A$43), DM$69)="H", UPPER(INDEX($A$3:$AM$22, MATCH(DL109, $Y$3:$Y$22, 0), 1)), INDEX($B$24:$AM$43, MATCH(INDEX($A$3:$AM$22, MATCH(DL109, $Y$3:$Y$22, 0), 1), $A$24:$A$43), DM$69)="A", LOWER(INDEX($A$3:$AM$22, MATCH(DL109, $Y$3:$Y$22, 0), 1)), INDEX($B$24:$AM$43, MATCH(INDEX($A$3:$AM$22, MATCH(DL109, $Y$3:$Y$22, 0), 1), $A$24:$A$43), DM$69)="BLANK", "BLANK,")</f>
        <v>tot</v>
      </c>
      <c r="DP109" s="361"/>
      <c r="DQ109" s="257" t="str" cm="1">
        <f t="array" ref="DQ109">_xlfn.IFS(INDEX($B$24:$AM$43,MATCH($A35,$A$24:$A$43,0),DR$69)="A",LOWER($A35),INDEX($B$24:$AM$43,MATCH($A35,$A$24:$A$43,0),DR$69)="H",UPPER($A35),INDEX($B$24:$AM$43,MATCH($A35,$A$24:$A$43,0),DR$69)="BLANK","BLANK")</f>
        <v>mci</v>
      </c>
      <c r="DR109" s="268" cm="1">
        <f t="array" ref="DR109">IFERROR($L$93+POWER(INDEX($B$47:$AM$66, MATCH(UPPER(DQ81), $A$47:$A$66,0 ), DR$69), $J$93)/$K$93, "BLANK")</f>
        <v>4.1158313833000566</v>
      </c>
      <c r="DS109" s="269" cm="1">
        <f t="array" ref="DS109">IFERROR($L$93+POWER(INDEX($B$47:$AM$66, MATCH(UPPER(DT81), $A$47:$A$66, 0), DR$69), $J$93)/$K$93, "BLANK")</f>
        <v>0.62551709444000347</v>
      </c>
      <c r="DT109" s="359" t="str" cm="1">
        <f t="array" ref="DT109">_xlfn.IFS(INDEX($B$24:$AM$43, MATCH(INDEX($A$3:$AM$22, MATCH(DQ109, $Z$3:$Z$22, 0), 1), $A$24:$A$43), DR$69)="H", UPPER(INDEX($A$3:$AM$22, MATCH(DQ109, $Z$3:$Z$22, 0), 1)), INDEX($B$24:$AM$43, MATCH(INDEX($A$3:$AM$22, MATCH(DQ109, $Z$3:$Z$22, 0), 1), $A$24:$A$43), DR$69)="A", LOWER(INDEX($A$3:$AM$22, MATCH(DQ109, $Z$3:$Z$22, 0), 1)), INDEX($B$24:$AM$43, MATCH(INDEX($A$3:$AM$22, MATCH(DQ109, $Z$3:$Z$22, 0), 1), $A$24:$A$43), DR$69)="BLANK", "BLANK,")</f>
        <v>ARS</v>
      </c>
      <c r="DU109" s="361"/>
      <c r="DV109" s="257" t="str" cm="1">
        <f t="array" ref="DV109">_xlfn.IFS(INDEX($B$24:$AM$43,MATCH($A35,$A$24:$A$43,0),DW$69)="A",LOWER($A35),INDEX($B$24:$AM$43,MATCH($A35,$A$24:$A$43,0),DW$69)="H",UPPER($A35),INDEX($B$24:$AM$43,MATCH($A35,$A$24:$A$43,0),DW$69)="BLANK","BLANK")</f>
        <v>MCI</v>
      </c>
      <c r="DW109" s="268" cm="1">
        <f t="array" ref="DW109">IFERROR($L$93+POWER(INDEX($B$47:$AM$66, MATCH(UPPER(DV81), $A$47:$A$66,0 ), DW$69), $J$93)/$K$93, "BLANK")</f>
        <v>2.7710502182635071</v>
      </c>
      <c r="DX109" s="269" cm="1">
        <f t="array" ref="DX109">IFERROR($L$93+POWER(INDEX($B$47:$AM$66, MATCH(UPPER(DY81), $A$47:$A$66, 0), DW$69), $J$93)/$K$93, "BLANK")</f>
        <v>0.6476976579875281</v>
      </c>
      <c r="DY109" s="359" t="str" cm="1">
        <f t="array" ref="DY109">_xlfn.IFS(INDEX($B$24:$AM$43, MATCH(INDEX($A$3:$AM$22, MATCH(DV109, $AA$3:$AA$22, 0), 1), $A$24:$A$43), DW$69)="H", UPPER(INDEX($A$3:$AM$22, MATCH(DV109, $AA$3:$AA$22, 0), 1)), INDEX($B$24:$AM$43, MATCH(INDEX($A$3:$AM$22, MATCH(DV109, $AA$3:$AA$22, 0), 1), $A$24:$A$43), DW$69)="A", LOWER(INDEX($A$3:$AM$22, MATCH(DV109, $AA$3:$AA$22, 0), 1)), INDEX($B$24:$AM$43, MATCH(INDEX($A$3:$AM$22, MATCH(DV109, $AA$3:$AA$22, 0), 1), $A$24:$A$43), DW$69)="BLANK", "BLANK,")</f>
        <v>whu</v>
      </c>
      <c r="DZ109" s="361"/>
      <c r="EA109" s="257" t="str" cm="1">
        <f t="array" ref="EA109">_xlfn.IFS(INDEX($B$24:$AM$43,MATCH($A35,$A$24:$A$43,0),EB$69)="A",LOWER($A35),INDEX($B$24:$AM$43,MATCH($A35,$A$24:$A$43,0),EB$69)="H",UPPER($A35),INDEX($B$24:$AM$43,MATCH($A35,$A$24:$A$43,0),EB$69)="BLANK","BLANK")</f>
        <v>MCI</v>
      </c>
      <c r="EB109" s="268" cm="1">
        <f t="array" ref="EB109">IFERROR($L$93+POWER(INDEX($B$47:$AM$66, MATCH(UPPER(EA81), $A$47:$A$66,0 ), EB$69), $J$93)/$K$93, "BLANK")</f>
        <v>1.2004496078266913</v>
      </c>
      <c r="EC109" s="269" cm="1">
        <f t="array" ref="EC109">IFERROR($L$93+POWER(INDEX($B$47:$AM$66, MATCH(UPPER(ED81), $A$47:$A$66, 0), EB$69), $J$93)/$K$93, "BLANK")</f>
        <v>0.8044591789375497</v>
      </c>
      <c r="ED109" s="359" t="str" cm="1">
        <f t="array" ref="ED109">_xlfn.IFS(INDEX($B$24:$AM$43, MATCH(INDEX($A$3:$AM$22, MATCH(EA109, $AB$3:$AB$22, 0), 1), $A$24:$A$43), EB$69)="H", UPPER(INDEX($A$3:$AM$22, MATCH(EA109, $AB$3:$AB$22, 0), 1)), INDEX($B$24:$AM$43, MATCH(INDEX($A$3:$AM$22, MATCH(EA109, $AB$3:$AB$22, 0), 1), $A$24:$A$43), EB$69)="A", LOWER(INDEX($A$3:$AM$22, MATCH(EA109, $AB$3:$AB$22, 0), 1)), INDEX($B$24:$AM$43, MATCH(INDEX($A$3:$AM$22, MATCH(EA109, $AB$3:$AB$22, 0), 1), $A$24:$A$43), EB$69)="BLANK", "BLANK,")</f>
        <v>mun</v>
      </c>
      <c r="EE109" s="361"/>
      <c r="EF109" s="257" t="str" cm="1">
        <f t="array" ref="EF109">_xlfn.IFS(INDEX($B$24:$AM$43,MATCH($A35,$A$24:$A$43,0),EG$69)="A",LOWER($A35),INDEX($B$24:$AM$43,MATCH($A35,$A$24:$A$43,0),EG$69)="H",UPPER($A35),INDEX($B$24:$AM$43,MATCH($A35,$A$24:$A$43,0),EG$69)="BLANK","BLANK")</f>
        <v>mci</v>
      </c>
      <c r="EG109" s="268" cm="1">
        <f t="array" ref="EG109">IFERROR($L$93+POWER(INDEX($B$47:$AM$66, MATCH(UPPER(EF81), $A$47:$A$66,0 ), EG$69), $J$93)/$K$93, "BLANK")</f>
        <v>4.6674244063510244</v>
      </c>
      <c r="EH109" s="269" cm="1">
        <f t="array" ref="EH109">IFERROR($L$93+POWER(INDEX($B$47:$AM$66, MATCH(UPPER(EI81), $A$47:$A$66, 0), EG$69), $J$93)/$K$93, "BLANK")</f>
        <v>0.12598241027512577</v>
      </c>
      <c r="EI109" s="359" t="str" cm="1">
        <f t="array" ref="EI109">_xlfn.IFS(INDEX($B$24:$AM$43, MATCH(INDEX($A$3:$AM$22, MATCH(EF109, $AC$3:$AC$22, 0), 1), $A$24:$A$43), EG$69)="H", UPPER(INDEX($A$3:$AM$22, MATCH(EF109, $AC$3:$AC$22, 0), 1)), INDEX($B$24:$AM$43, MATCH(INDEX($A$3:$AM$22, MATCH(EF109, $AC$3:$AC$22, 0), 1), $A$24:$A$43), EG$69)="A", LOWER(INDEX($A$3:$AM$22, MATCH(EF109, $AC$3:$AC$22, 0), 1)), INDEX($B$24:$AM$43, MATCH(INDEX($A$3:$AM$22, MATCH(EF109, $AC$3:$AC$22, 0), 1), $A$24:$A$43), EG$69)="BLANK", "BLANK,")</f>
        <v>FUL</v>
      </c>
      <c r="EJ109" s="361"/>
      <c r="EK109" s="257" t="str" cm="1">
        <f t="array" ref="EK109">_xlfn.IFS(INDEX($B$24:$AM$43,MATCH($A35,$A$24:$A$43,0),EL$69)="A",LOWER($A35),INDEX($B$24:$AM$43,MATCH($A35,$A$24:$A$43,0),EL$69)="H",UPPER($A35),INDEX($B$24:$AM$43,MATCH($A35,$A$24:$A$43,0),EL$69)="BLANK","BLANK")</f>
        <v>MCI</v>
      </c>
      <c r="EL109" s="268" cm="1">
        <f t="array" ref="EL109">IFERROR($L$93+POWER(INDEX($B$47:$AM$66, MATCH(UPPER(EK81), $A$47:$A$66,0 ), EL$69), $J$93)/$K$93, "BLANK")</f>
        <v>1.4710028340268717</v>
      </c>
      <c r="EM109" s="269" cm="1">
        <f t="array" ref="EM109">IFERROR($L$93+POWER(INDEX($B$47:$AM$66, MATCH(UPPER(EN81), $A$47:$A$66, 0), EL$69), $J$93)/$K$93, "BLANK")</f>
        <v>0.48572349204084964</v>
      </c>
      <c r="EN109" s="359" t="str" cm="1">
        <f t="array" ref="EN109">_xlfn.IFS(INDEX($B$24:$AM$43, MATCH(INDEX($A$3:$AM$22, MATCH(EK109, $AD$3:$AD$22, 0), 1), $A$24:$A$43), EL$69)="H", UPPER(INDEX($A$3:$AM$22, MATCH(EK109, $AD$3:$AD$22, 0), 1)), INDEX($B$24:$AM$43, MATCH(INDEX($A$3:$AM$22, MATCH(EK109, $AD$3:$AD$22, 0), 1), $A$24:$A$43), EL$69)="A", LOWER(INDEX($A$3:$AM$22, MATCH(EK109, $AD$3:$AD$22, 0), 1)), INDEX($B$24:$AM$43, MATCH(INDEX($A$3:$AM$22, MATCH(EK109, $AD$3:$AD$22, 0), 1), $A$24:$A$43), EL$69)="BLANK", "BLANK,")</f>
        <v>wol</v>
      </c>
      <c r="EO109" s="361"/>
      <c r="EP109" s="257" t="str" cm="1">
        <f t="array" ref="EP109">_xlfn.IFS(INDEX($B$24:$AM$43,MATCH($A35,$A$24:$A$43,0),EQ$69)="A",LOWER($A35),INDEX($B$24:$AM$43,MATCH($A35,$A$24:$A$43,0),EQ$69)="H",UPPER($A35),INDEX($B$24:$AM$43,MATCH($A35,$A$24:$A$43,0),EQ$69)="BLANK","BLANK")</f>
        <v>mci</v>
      </c>
      <c r="EQ109" s="268" cm="1">
        <f t="array" ref="EQ109">IFERROR($L$93+POWER(INDEX($B$47:$AM$66, MATCH(UPPER(EP81), $A$47:$A$66,0 ), EQ$69), $J$93)/$K$93, "BLANK")</f>
        <v>2.955015067269978</v>
      </c>
      <c r="ER109" s="269" cm="1">
        <f t="array" ref="ER109">IFERROR($L$93+POWER(INDEX($B$47:$AM$66, MATCH(UPPER(ES81), $A$47:$A$66, 0), EQ$69), $J$93)/$K$93, "BLANK")</f>
        <v>0.66677337810811088</v>
      </c>
      <c r="ES109" s="359" t="str" cm="1">
        <f t="array" ref="ES109">_xlfn.IFS(INDEX($B$24:$AM$43, MATCH(INDEX($A$3:$AM$22, MATCH(EP109, $AE$3:$AE$22, 0), 1), $A$24:$A$43), EQ$69)="H", UPPER(INDEX($A$3:$AM$22, MATCH(EP109, $AE$3:$AE$22, 0), 1)), INDEX($B$24:$AM$43, MATCH(INDEX($A$3:$AM$22, MATCH(EP109, $AE$3:$AE$22, 0), 1), $A$24:$A$43), EQ$69)="A", LOWER(INDEX($A$3:$AM$22, MATCH(EP109, $AE$3:$AE$22, 0), 1)), INDEX($B$24:$AM$43, MATCH(INDEX($A$3:$AM$22, MATCH(EP109, $AE$3:$AE$22, 0), 1), $A$24:$A$43), EQ$69)="BLANK", "BLANK,")</f>
        <v>LEI</v>
      </c>
      <c r="ET109" s="361"/>
      <c r="EU109" s="257" t="str" cm="1">
        <f t="array" ref="EU109">_xlfn.IFS(INDEX($B$24:$AM$43,MATCH($A35,$A$24:$A$43,0),EV$69)="A",LOWER($A35),INDEX($B$24:$AM$43,MATCH($A35,$A$24:$A$43,0),EV$69)="H",UPPER($A35),INDEX($B$24:$AM$43,MATCH($A35,$A$24:$A$43,0),EV$69)="BLANK","BLANK")</f>
        <v>MCI</v>
      </c>
      <c r="EV109" s="268" cm="1">
        <f t="array" ref="EV109">IFERROR($L$93+POWER(INDEX($B$47:$AM$66, MATCH(UPPER(EU81), $A$47:$A$66,0 ), EV$69), $J$93)/$K$93, "BLANK")</f>
        <v>4.4047862465144396</v>
      </c>
      <c r="EW109" s="269" cm="1">
        <f t="array" ref="EW109">IFERROR($L$93+POWER(INDEX($B$47:$AM$66, MATCH(UPPER(EX81), $A$47:$A$66, 0), EV$69), $J$93)/$K$93, "BLANK")</f>
        <v>0.27795194708371174</v>
      </c>
      <c r="EX109" s="359" t="str" cm="1">
        <f t="array" ref="EX109">_xlfn.IFS(INDEX($B$24:$AM$43, MATCH(INDEX($A$3:$AM$22, MATCH(EU109, $AF$3:$AF$22, 0), 1), $A$24:$A$43), EV$69)="H", UPPER(INDEX($A$3:$AM$22, MATCH(EU109, $AF$3:$AF$22, 0), 1)), INDEX($B$24:$AM$43, MATCH(INDEX($A$3:$AM$22, MATCH(EU109, $AF$3:$AF$22, 0), 1), $A$24:$A$43), EV$69)="A", LOWER(INDEX($A$3:$AM$22, MATCH(EU109, $AF$3:$AF$22, 0), 1)), INDEX($B$24:$AM$43, MATCH(INDEX($A$3:$AM$22, MATCH(EU109, $AF$3:$AF$22, 0), 1), $A$24:$A$43), EV$69)="BLANK", "BLANK,")</f>
        <v>lee</v>
      </c>
      <c r="EY109" s="361"/>
      <c r="EZ109" s="257" t="str" cm="1">
        <f t="array" ref="EZ109">_xlfn.IFS(INDEX($B$24:$AM$43,MATCH($A35,$A$24:$A$43,0),FA$69)="A",LOWER($A35),INDEX($B$24:$AM$43,MATCH($A35,$A$24:$A$43,0),FA$69)="H",UPPER($A35),INDEX($B$24:$AM$43,MATCH($A35,$A$24:$A$43,0),FA$69)="BLANK","BLANK")</f>
        <v>mci</v>
      </c>
      <c r="FA109" s="268" cm="1">
        <f t="array" ref="FA109">IFERROR($L$93+POWER(INDEX($B$47:$AM$66, MATCH(UPPER(EZ81), $A$47:$A$66,0 ), FA$69), $J$93)/$K$93, "BLANK")</f>
        <v>3.3319599550360874</v>
      </c>
      <c r="FB109" s="269" cm="1">
        <f t="array" ref="FB109">IFERROR($L$93+POWER(INDEX($B$47:$AM$66, MATCH(UPPER(FC81), $A$47:$A$66, 0), FA$69), $J$93)/$K$93, "BLANK")</f>
        <v>0.42007808197968588</v>
      </c>
      <c r="FC109" s="359" t="str" cm="1">
        <f t="array" ref="FC109">_xlfn.IFS(INDEX($B$24:$AM$43, MATCH(INDEX($A$3:$AM$22, MATCH(EZ109, $AG$3:$AG$22, 0), 1), $A$24:$A$43), FA$69)="H", UPPER(INDEX($A$3:$AM$22, MATCH(EZ109, $AG$3:$AG$22, 0), 1)), INDEX($B$24:$AM$43, MATCH(INDEX($A$3:$AM$22, MATCH(EZ109, $AG$3:$AG$22, 0), 1), $A$24:$A$43), FA$69)="A", LOWER(INDEX($A$3:$AM$22, MATCH(EZ109, $AG$3:$AG$22, 0), 1)), INDEX($B$24:$AM$43, MATCH(INDEX($A$3:$AM$22, MATCH(EZ109, $AG$3:$AG$22, 0), 1), $A$24:$A$43), FA$69)="BLANK", "BLANK,")</f>
        <v>AVL</v>
      </c>
      <c r="FD109" s="361"/>
      <c r="FE109" s="257" t="str" cm="1">
        <f t="array" ref="FE109">_xlfn.IFS(INDEX($B$24:$AM$43,MATCH($A35,$A$24:$A$43,0),FF$69)="A",LOWER($A35),INDEX($B$24:$AM$43,MATCH($A35,$A$24:$A$43,0),FF$69)="H",UPPER($A35),INDEX($B$24:$AM$43,MATCH($A35,$A$24:$A$43,0),FF$69)="BLANK","BLANK")</f>
        <v>MCI</v>
      </c>
      <c r="FF109" s="268" cm="1">
        <f t="array" ref="FF109">IFERROR($L$93+POWER(INDEX($B$47:$AM$66, MATCH(UPPER(FE81), $A$47:$A$66,0 ), FF$69), $J$93)/$K$93, "BLANK")</f>
        <v>1.5594416338006605</v>
      </c>
      <c r="FG109" s="269" cm="1">
        <f t="array" ref="FG109">IFERROR($L$93+POWER(INDEX($B$47:$AM$66, MATCH(UPPER(FH81), $A$47:$A$66, 0), FF$69), $J$93)/$K$93, "BLANK")</f>
        <v>1.0004755487762</v>
      </c>
      <c r="FH109" s="359" t="str" cm="1">
        <f t="array" ref="FH109">_xlfn.IFS(INDEX($B$24:$AM$43, MATCH(INDEX($A$3:$AM$22, MATCH(FE109, $AH$3:$AH$22, 0), 1), $A$24:$A$43), FF$69)="H", UPPER(INDEX($A$3:$AM$22, MATCH(FE109, $AH$3:$AH$22, 0), 1)), INDEX($B$24:$AM$43, MATCH(INDEX($A$3:$AM$22, MATCH(FE109, $AH$3:$AH$22, 0), 1), $A$24:$A$43), FF$69)="A", LOWER(INDEX($A$3:$AM$22, MATCH(FE109, $AH$3:$AH$22, 0), 1)), INDEX($B$24:$AM$43, MATCH(INDEX($A$3:$AM$22, MATCH(FE109, $AH$3:$AH$22, 0), 1), $A$24:$A$43), FF$69)="BLANK", "BLANK,")</f>
        <v>sou</v>
      </c>
      <c r="FI109" s="361"/>
      <c r="FJ109" s="257" t="str" cm="1">
        <f t="array" ref="FJ109">_xlfn.IFS(INDEX($B$24:$AM$43,MATCH($A35,$A$24:$A$43,0),FK$69)="A",LOWER($A35),INDEX($B$24:$AM$43,MATCH($A35,$A$24:$A$43,0),FK$69)="H",UPPER($A35),INDEX($B$24:$AM$43,MATCH($A35,$A$24:$A$43,0),FK$69)="BLANK","BLANK")</f>
        <v>mci</v>
      </c>
      <c r="FK109" s="268" cm="1">
        <f t="array" ref="FK109">IFERROR($L$93+POWER(INDEX($B$47:$AM$66, MATCH(UPPER(FJ81), $A$47:$A$66,0 ), FK$69), $J$93)/$K$93, "BLANK")</f>
        <v>2.5887104026888736</v>
      </c>
      <c r="FL109" s="269" cm="1">
        <f t="array" ref="FL109">IFERROR($L$93+POWER(INDEX($B$47:$AM$66, MATCH(UPPER(FM81), $A$47:$A$66, 0), FK$69), $J$93)/$K$93, "BLANK")</f>
        <v>0.31224612636444682</v>
      </c>
      <c r="FM109" s="359" t="str" cm="1">
        <f t="array" ref="FM109">_xlfn.IFS(INDEX($B$24:$AM$43, MATCH(INDEX($A$3:$AM$22, MATCH(FJ109, $AI$3:$AI$22, 0), 1), $A$24:$A$43), FK$69)="H", UPPER(INDEX($A$3:$AM$22, MATCH(FJ109, $AI$3:$AI$22, 0), 1)), INDEX($B$24:$AM$43, MATCH(INDEX($A$3:$AM$22, MATCH(FJ109, $AI$3:$AI$22, 0), 1), $A$24:$A$43), FK$69)="A", LOWER(INDEX($A$3:$AM$22, MATCH(FJ109, $AI$3:$AI$22, 0), 1)), INDEX($B$24:$AM$43, MATCH(INDEX($A$3:$AM$22, MATCH(FJ109, $AI$3:$AI$22, 0), 1), $A$24:$A$43), FK$69)="BLANK", "BLANK,")</f>
        <v>CRY</v>
      </c>
      <c r="FN109" s="361"/>
      <c r="FO109" s="257" t="str" cm="1">
        <f t="array" ref="FO109">_xlfn.IFS(INDEX($B$24:$AM$43,MATCH($A35,$A$24:$A$43,0),FP$69)="A",LOWER($A35),INDEX($B$24:$AM$43,MATCH($A35,$A$24:$A$43,0),FP$69)="H",UPPER($A35),INDEX($B$24:$AM$43,MATCH($A35,$A$24:$A$43,0),FP$69)="BLANK","BLANK")</f>
        <v>MCI</v>
      </c>
      <c r="FP109" s="268" cm="1">
        <f t="array" ref="FP109">IFERROR($L$93+POWER(INDEX($B$47:$AM$66, MATCH(UPPER(FO81), $A$47:$A$66,0 ), FP$69), $J$93)/$K$93, "BLANK")</f>
        <v>2.8962595259773254</v>
      </c>
      <c r="FQ109" s="269" cm="1">
        <f t="array" ref="FQ109">IFERROR($L$93+POWER(INDEX($B$47:$AM$66, MATCH(UPPER(FR81), $A$47:$A$66, 0), FP$69), $J$93)/$K$93, "BLANK")</f>
        <v>0.90355501361782564</v>
      </c>
      <c r="FR109" s="359" t="str" cm="1">
        <f t="array" ref="FR109">_xlfn.IFS(INDEX($B$24:$AM$43, MATCH(INDEX($A$3:$AM$22, MATCH(FO109, $AJ$3:$AJ$22, 0), 1), $A$24:$A$43), FP$69)="H", UPPER(INDEX($A$3:$AM$22, MATCH(FO109, $AJ$3:$AJ$22, 0), 1)), INDEX($B$24:$AM$43, MATCH(INDEX($A$3:$AM$22, MATCH(FO109, $AJ$3:$AJ$22, 0), 1), $A$24:$A$43), FP$69)="A", LOWER(INDEX($A$3:$AM$22, MATCH(FO109, $AJ$3:$AJ$22, 0), 1)), INDEX($B$24:$AM$43, MATCH(INDEX($A$3:$AM$22, MATCH(FO109, $AJ$3:$AJ$22, 0), 1), $A$24:$A$43), FP$69)="BLANK", "BLANK,")</f>
        <v>che</v>
      </c>
      <c r="FS109" s="361"/>
      <c r="FT109" s="257" t="str" cm="1">
        <f t="array" ref="FT109">_xlfn.IFS(INDEX($B$24:$AM$43,MATCH($A35,$A$24:$A$43,0),FU$69)="A",LOWER($A35),INDEX($B$24:$AM$43,MATCH($A35,$A$24:$A$43,0),FU$69)="H",UPPER($A35),INDEX($B$24:$AM$43,MATCH($A35,$A$24:$A$43,0),FU$69)="BLANK","BLANK")</f>
        <v>mci</v>
      </c>
      <c r="FU109" s="268" cm="1">
        <f t="array" ref="FU109">IFERROR($L$93+POWER(INDEX($B$47:$AM$66, MATCH(UPPER(FT81), $A$47:$A$66,0 ), FU$69), $J$93)/$K$93, "BLANK")</f>
        <v>4.3431733155773857</v>
      </c>
      <c r="FV109" s="269" cm="1">
        <f t="array" ref="FV109">IFERROR($L$93+POWER(INDEX($B$47:$AM$66, MATCH(UPPER(FW81), $A$47:$A$66, 0), FU$69), $J$93)/$K$93, "BLANK")</f>
        <v>0.40652319149121074</v>
      </c>
      <c r="FW109" s="359" t="str" cm="1">
        <f t="array" ref="FW109">_xlfn.IFS(INDEX($B$24:$AM$43, MATCH(INDEX($A$3:$AM$22, MATCH(FT109, $AK$3:$AK$22, 0), 1), $A$24:$A$43), FU$69)="H", UPPER(INDEX($A$3:$AM$22, MATCH(FT109, $AK$3:$AK$22, 0), 1)), INDEX($B$24:$AM$43, MATCH(INDEX($A$3:$AM$22, MATCH(FT109, $AK$3:$AK$22, 0), 1), $A$24:$A$43), FU$69)="A", LOWER(INDEX($A$3:$AM$22, MATCH(FT109, $AK$3:$AK$22, 0), 1)), INDEX($B$24:$AM$43, MATCH(INDEX($A$3:$AM$22, MATCH(FT109, $AK$3:$AK$22, 0), 1), $A$24:$A$43), FU$69)="BLANK", "BLANK,")</f>
        <v>NEW</v>
      </c>
      <c r="FX109" s="361"/>
      <c r="FY109" s="257" t="str" cm="1">
        <f t="array" ref="FY109">_xlfn.IFS(INDEX($B$24:$AM$43,MATCH($A35,$A$24:$A$43,0),FZ$69)="A",LOWER($A35),INDEX($B$24:$AM$43,MATCH($A35,$A$24:$A$43,0),FZ$69)="H",UPPER($A35),INDEX($B$24:$AM$43,MATCH($A35,$A$24:$A$43,0),FZ$69)="BLANK","BLANK")</f>
        <v>mci</v>
      </c>
      <c r="FZ109" s="268" cm="1">
        <f t="array" ref="FZ109">IFERROR($L$93+POWER(INDEX($B$47:$AM$66, MATCH(UPPER(FY81), $A$47:$A$66,0 ), FZ$69), $J$93)/$K$93, "BLANK")</f>
        <v>3.2413705416625507</v>
      </c>
      <c r="GA109" s="269" cm="1">
        <f t="array" ref="GA109">IFERROR($L$93+POWER(INDEX($B$47:$AM$66, MATCH(UPPER(GB81), $A$47:$A$66, 0), FZ$69), $J$93)/$K$93, "BLANK")</f>
        <v>0.36218428742107145</v>
      </c>
      <c r="GB109" s="359" t="str" cm="1">
        <f t="array" ref="GB109">_xlfn.IFS(INDEX($B$24:$AM$43, MATCH(INDEX($A$3:$AM$22, MATCH(FY109, $AL$3:$AL$22, 0), 1), $A$24:$A$43), FZ$69)="H", UPPER(INDEX($A$3:$AM$22, MATCH(FY109, $AL$3:$AL$22, 0), 1)), INDEX($B$24:$AM$43, MATCH(INDEX($A$3:$AM$22, MATCH(FY109, $AL$3:$AL$22, 0), 1), $A$24:$A$43), FZ$69)="A", LOWER(INDEX($A$3:$AM$22, MATCH(FY109, $AL$3:$AL$22, 0), 1)), INDEX($B$24:$AM$43, MATCH(INDEX($A$3:$AM$22, MATCH(FY109, $AL$3:$AL$22, 0), 1), $A$24:$A$43), FZ$69)="BLANK", "BLANK,")</f>
        <v>BHA</v>
      </c>
      <c r="GC109" s="361"/>
      <c r="GD109" s="257" t="str" cm="1">
        <f t="array" ref="GD109">_xlfn.IFS(INDEX($B$24:$AM$43,MATCH($A35,$A$24:$A$43,0),GE$69)="A",LOWER($A35),INDEX($B$24:$AM$43,MATCH($A35,$A$24:$A$43,0),GE$69)="H",UPPER($A35),INDEX($B$24:$AM$43,MATCH($A35,$A$24:$A$43,0),GE$69)="BLANK","BLANK")</f>
        <v>MCI</v>
      </c>
      <c r="GE109" s="268" cm="1">
        <f t="array" ref="GE109">IFERROR($L$93+POWER(INDEX($B$47:$AM$66, MATCH(UPPER(GD81), $A$47:$A$66,0 ), GE$69), $J$93)/$K$93, "BLANK")</f>
        <v>1.6933958442488615</v>
      </c>
      <c r="GF109" s="269" cm="1">
        <f t="array" ref="GF109">IFERROR($L$93+POWER(INDEX($B$47:$AM$66, MATCH(UPPER(GG81), $A$47:$A$66, 0), GE$69), $J$93)/$K$93, "BLANK")</f>
        <v>0.56973618342183729</v>
      </c>
      <c r="GG109" s="377" t="str" cm="1">
        <f t="array" ref="GG109">_xlfn.IFS(INDEX($B$24:$AM$43, MATCH(INDEX($A$3:$AM$22, MATCH(GD109, $AM$3:$AM$22, 0), 1), $A$24:$A$43), GE$69)="H", UPPER(INDEX($A$3:$AM$22, MATCH(GD109, $AM$3:$AM$22, 0), 1)), INDEX($B$24:$AM$43, MATCH(INDEX($A$3:$AM$22, MATCH(GD109, $AM$3:$AM$22, 0), 1), $A$24:$A$43), GE$69)="A", LOWER(INDEX($A$3:$AM$22, MATCH(GD109, $AM$3:$AM$22, 0), 1)), INDEX($B$24:$AM$43, MATCH(INDEX($A$3:$AM$22, MATCH(GD109, $AM$3:$AM$22, 0), 1), $A$24:$A$43), GE$69)="BLANK", "BLANK,")</f>
        <v>eve</v>
      </c>
    </row>
    <row r="110" spans="1:189">
      <c r="A110" s="376" t="str" cm="1">
        <f t="array" ref="A110">_xlfn.IFS(INDEX($B$24:$AM$43,MATCH($A36,$A$24:$A$43,0),B$69)="A",LOWER($A36),INDEX($B$24:$AM$43,MATCH($A36,$A$24:$A$43,0),B$69)="H",UPPER($A36),INDEX($B$24:$AM$43,MATCH($A36,$A$24:$A$43,0),B$69)="BLANK","BLANK")</f>
        <v>BLANK</v>
      </c>
      <c r="B110" s="268" t="str" cm="1">
        <f t="array" ref="B110">IFERROR($L$93+POWER(INDEX($B$47:$AM$66, MATCH(UPPER(A82), $A$47:$A$66,0 ), B$69), $J$93)/$K$93, "BLANK")</f>
        <v>BLANK</v>
      </c>
      <c r="C110" s="269" t="str" cm="1">
        <f t="array" ref="C110">IFERROR($L$93+POWER(INDEX($B$47:$AM$66, MATCH(UPPER(D82), $A$47:$A$66, 0), B$69), $J$93)/$K$93, "BLANK")</f>
        <v>BLANK</v>
      </c>
      <c r="D110" s="359" t="str" cm="1">
        <f t="array" ref="D110">_xlfn.IFS(INDEX($B$24:$AM$43, MATCH(INDEX($A$3:$AM$22, MATCH(A82, $B$3:$B$22, 0), 1), $A$24:$A$43), B$69)="H", UPPER(INDEX($A$3:$AM$22, MATCH(A82, $B$3:$B$22, 0), 1)), INDEX($B$24:$AM$43, MATCH(INDEX($A$3:$AM$22, MATCH(A82, $B$3:$B$22, 0), 1), $A$24:$A$43), B$69)="A", LOWER(INDEX($A$3:$AM$22, MATCH(A82, $B$3:$B$22, 0), 1)), INDEX($B$24:$AM$43, MATCH(INDEX($A$3:$AM$22, MATCH(A82, $B$3:$B$22, 0), 1), $A$24:$A$43), B$69)="BLANK", "BLANK,")</f>
        <v>BLANK,</v>
      </c>
      <c r="E110" s="361"/>
      <c r="F110" s="257" t="str" cm="1">
        <f t="array" ref="F110">_xlfn.IFS(INDEX($B$24:$AM$43,MATCH($A36,$A$24:$A$43,0),G$69)="A",LOWER($A36),INDEX($B$24:$AM$43,MATCH($A36,$A$24:$A$43,0),G$69)="H",UPPER($A36),INDEX($B$24:$AM$43,MATCH($A36,$A$24:$A$43,0),G$69)="BLANK","BLANK")</f>
        <v>MUN</v>
      </c>
      <c r="G110" s="268" cm="1">
        <f t="array" ref="G110">IFERROR($L$93+POWER(INDEX($B$47:$AM$66, MATCH(UPPER(F82), $A$47:$A$66,0 ), G$69), $J$93)/$K$93, "BLANK")</f>
        <v>3.067396750850794</v>
      </c>
      <c r="H110" s="269" cm="1">
        <f t="array" ref="H110">IFERROR($L$93+POWER(INDEX($B$47:$AM$66, MATCH(UPPER(I82), $A$47:$A$66, 0), G$69), $J$93)/$K$93, "BLANK")</f>
        <v>0.44495545717954299</v>
      </c>
      <c r="I110" s="359" t="str" cm="1">
        <f t="array" ref="I110">_xlfn.IFS(INDEX($B$24:$AM$43,MATCH(INDEX($A$3:$AM$22,MATCH(F82,$C$3:$C$22,0),1),$A$24:$A$43),G$69)="H",UPPER(INDEX($A$3:$AM$22,MATCH(F82,$C$3:$C$22,0),1)),INDEX($B$24:$AM$43,MATCH(INDEX($A$3:$AM$22,MATCH(F82,$C$3:$C$22,0),1),$A$24:$A$43),G$69)="A",LOWER(INDEX($A$3:$AM$22,MATCH(F82,$C$3:$C$22,0),1)),INDEX($B$24:$AM$43,MATCH(INDEX($A$3:$AM$22,MATCH(F82,$C$3:$C$22,0),1),$A$24:$A$43),G$69)="BLANK","BLANK,")</f>
        <v>cry</v>
      </c>
      <c r="J110" s="361"/>
      <c r="K110" s="257" t="str" cm="1">
        <f t="array" ref="K110">_xlfn.IFS(INDEX($B$24:$AM$43,MATCH($A36,$A$24:$A$43,0),L$69)="A",LOWER($A36),INDEX($B$24:$AM$43,MATCH($A36,$A$24:$A$43,0),L$69)="H",UPPER($A36),INDEX($B$24:$AM$43,MATCH($A36,$A$24:$A$43,0),L$69)="BLANK","BLANK")</f>
        <v>mun</v>
      </c>
      <c r="L110" s="268" cm="1">
        <f t="array" ref="L110">IFERROR($L$93+POWER(INDEX($B$47:$AM$66, MATCH(UPPER(K82), $A$47:$A$66,0 ), L$69), $J$93)/$K$93, "BLANK")</f>
        <v>1.6856573881361068</v>
      </c>
      <c r="M110" s="269" cm="1">
        <f t="array" ref="M110">IFERROR($L$93+POWER(INDEX($B$47:$AM$66, MATCH(UPPER(N82), $A$47:$A$66, 0), L$69), $J$93)/$K$93, "BLANK")</f>
        <v>0.42131275258278755</v>
      </c>
      <c r="N110" s="359" t="str" cm="1">
        <f t="array" ref="N110">_xlfn.IFS(INDEX($B$24:$AM$43, MATCH(INDEX($A$3:$AM$22, MATCH(K110, $D$3:$D$22, 0), 1), $A$24:$A$43), L$69)="H", UPPER(INDEX($A$3:$AM$22, MATCH(K110, $D$3:$D$22, 0), 1)), INDEX($B$24:$AM$43, MATCH(INDEX($A$3:$AM$22, MATCH(K110, $D$3:$D$22, 0), 1), $A$24:$A$43), L$69)="A", LOWER(INDEX($A$3:$AM$22, MATCH(K110, $D$3:$D$22, 0), 1)), INDEX($B$24:$AM$43, MATCH(INDEX($A$3:$AM$22, MATCH(K110, $D$3:$D$22, 0), 1), $A$24:$A$43), L$69)="BLANK", "BLANK,")</f>
        <v>BHA</v>
      </c>
      <c r="O110" s="361"/>
      <c r="P110" s="257" t="str" cm="1">
        <f t="array" ref="P110">_xlfn.IFS(INDEX($B$24:$AM$43,MATCH($A36,$A$24:$A$43,0),Q$69)="A",LOWER($A36),INDEX($B$24:$AM$43,MATCH($A36,$A$24:$A$43,0),Q$69)="H",UPPER($A36),INDEX($B$24:$AM$43,MATCH($A36,$A$24:$A$43,0),Q$69)="BLANK","BLANK")</f>
        <v>MUN</v>
      </c>
      <c r="Q110" s="268" cm="1">
        <f t="array" ref="Q110">IFERROR($L$93+POWER(INDEX($B$47:$AM$66, MATCH(UPPER(P82), $A$47:$A$66,0 ), Q$69), $J$93)/$K$93, "BLANK")</f>
        <v>1.8226301016249471</v>
      </c>
      <c r="R110" s="269" cm="1">
        <f t="array" ref="R110">IFERROR($L$93+POWER(INDEX($B$47:$AM$66, MATCH(UPPER(S82), $A$47:$A$66, 0), Q$69), $J$93)/$K$93, "BLANK")</f>
        <v>1.0100399979305748</v>
      </c>
      <c r="S110" s="359" t="str" cm="1">
        <f t="array" ref="S110">_xlfn.IFS(INDEX($B$24:$AM$43, MATCH(INDEX($A$3:$AM$22, MATCH(P110, $E$3:$E$22, 0), 1), $A$24:$A$43), Q$69)="H", UPPER(INDEX($A$3:$AM$22, MATCH(P110, $E$3:$E$22, 0), 1)), INDEX($B$24:$AM$43, MATCH(INDEX($A$3:$AM$22, MATCH(P110, $E$3:$E$22, 0), 1), $A$24:$A$43), Q$69)="A", LOWER(INDEX($A$3:$AM$22, MATCH(P110, $E$3:$E$22, 0), 1)), INDEX($B$24:$AM$43, MATCH(INDEX($A$3:$AM$22, MATCH(P110, $E$3:$E$22, 0), 1), $A$24:$A$43), Q$69)="BLANK", "BLANK,")</f>
        <v>tot</v>
      </c>
      <c r="T110" s="361"/>
      <c r="U110" s="257" t="str" cm="1">
        <f t="array" ref="U110">_xlfn.IFS(INDEX($B$24:$AM$43,MATCH($A36,$A$24:$A$43,0),V$69)="A",LOWER($A36),INDEX($B$24:$AM$43,MATCH($A36,$A$24:$A$43,0),V$69)="H",UPPER($A36),INDEX($B$24:$AM$43,MATCH($A36,$A$24:$A$43,0),V$69)="BLANK","BLANK")</f>
        <v>mun</v>
      </c>
      <c r="V110" s="268" cm="1">
        <f t="array" ref="V110">IFERROR($L$93+POWER(INDEX($B$47:$AM$66, MATCH(UPPER(U82), $A$47:$A$66,0 ), V$69), $J$93)/$K$93, "BLANK")</f>
        <v>2.2952524343417879</v>
      </c>
      <c r="W110" s="269" cm="1">
        <f t="array" ref="W110">IFERROR($L$93+POWER(INDEX($B$47:$AM$66, MATCH(UPPER(X82), $A$47:$A$66, 0), V$69), $J$93)/$K$93, "BLANK")</f>
        <v>0.46999749876439612</v>
      </c>
      <c r="X110" s="359" t="str" cm="1">
        <f t="array" ref="X110">_xlfn.IFS(INDEX($B$24:$AM$43, MATCH(INDEX($A$3:$AM$22, MATCH(U110, $F$3:$F$22, 0), 1), $A$24:$A$43), V$69)="H", UPPER(INDEX($A$3:$AM$22, MATCH(U110, $F$3:$F$22, 0), 1)), INDEX($B$24:$AM$43, MATCH(INDEX($A$3:$AM$22, MATCH(U110, $F$3:$F$22, 0), 1), $A$24:$A$43), V$69)="A", LOWER(INDEX($A$3:$AM$22, MATCH(U110, $F$3:$F$22, 0), 1)), INDEX($B$24:$AM$43, MATCH(INDEX($A$3:$AM$22, MATCH(U110, $F$3:$F$22, 0), 1), $A$24:$A$43), V$69)="BLANK", "BLANK,")</f>
        <v>NEW</v>
      </c>
      <c r="Y110" s="361"/>
      <c r="Z110" s="257" t="str" cm="1">
        <f t="array" ref="Z110">_xlfn.IFS(INDEX($B$24:$AM$43,MATCH($A36,$A$24:$A$43,0),AA$69)="A",LOWER($A36),INDEX($B$24:$AM$43,MATCH($A36,$A$24:$A$43,0),AA$69)="H",UPPER($A36),INDEX($B$24:$AM$43,MATCH($A36,$A$24:$A$43,0),AA$69)="BLANK","BLANK")</f>
        <v>MUN</v>
      </c>
      <c r="AA110" s="268" cm="1">
        <f t="array" ref="AA110">IFERROR($L$93+POWER(INDEX($B$47:$AM$66, MATCH(UPPER(Z82), $A$47:$A$66,0 ), AA$69), $J$93)/$K$93, "BLANK")</f>
        <v>2.4279389469168886</v>
      </c>
      <c r="AB110" s="269" cm="1">
        <f t="array" ref="AB110">IFERROR($L$93+POWER(INDEX($B$47:$AM$66, MATCH(UPPER(AC82), $A$47:$A$66, 0), AA$69), $J$93)/$K$93, "BLANK")</f>
        <v>1.2718523142499498</v>
      </c>
      <c r="AC110" s="359" t="str" cm="1">
        <f t="array" ref="AC110">_xlfn.IFS(INDEX($B$24:$AM$43, MATCH(INDEX($A$3:$AM$22, MATCH(Z110, $G$3:$G$22, 0), 1), $A$24:$A$43), AA$69)="H", UPPER(INDEX($A$3:$AM$22, MATCH(Z110, $G$3:$G$22, 0), 1)), INDEX($B$24:$AM$43, MATCH(INDEX($A$3:$AM$22, MATCH(Z110, $G$3:$G$22, 0), 1), $A$24:$A$43), AA$69)="A", LOWER(INDEX($A$3:$AM$22, MATCH(Z110, $G$3:$G$22, 0), 1)), INDEX($B$24:$AM$43, MATCH(INDEX($A$3:$AM$22, MATCH(Z110, $G$3:$G$22, 0), 1), $A$24:$A$43), AA$69)="BLANK", "BLANK,")</f>
        <v>che</v>
      </c>
      <c r="AD110" s="361"/>
      <c r="AE110" s="257" t="str" cm="1">
        <f t="array" ref="AE110">_xlfn.IFS(INDEX($B$24:$AM$43,MATCH($A36,$A$24:$A$43,0),AF$69)="A",LOWER($A36),INDEX($B$24:$AM$43,MATCH($A36,$A$24:$A$43,0),AF$69)="H",UPPER($A36),INDEX($B$24:$AM$43,MATCH($A36,$A$24:$A$43,0),AF$69)="BLANK","BLANK")</f>
        <v>MUN</v>
      </c>
      <c r="AF110" s="268" cm="1">
        <f t="array" ref="AF110">IFERROR($L$93+POWER(INDEX($B$47:$AM$66, MATCH(UPPER(AE82), $A$47:$A$66,0 ), AF$69), $J$93)/$K$93, "BLANK")</f>
        <v>1.8440747058483182</v>
      </c>
      <c r="AG110" s="269" cm="1">
        <f t="array" ref="AG110">IFERROR($L$93+POWER(INDEX($B$47:$AM$66, MATCH(UPPER(AH82), $A$47:$A$66, 0), AF$69), $J$93)/$K$93, "BLANK")</f>
        <v>0.60936485035248733</v>
      </c>
      <c r="AH110" s="359" t="str" cm="1">
        <f t="array" ref="AH110">_xlfn.IFS(INDEX($B$24:$AM$43, MATCH(INDEX($A$3:$AM$22, MATCH(AE110, $H$3:$H$22, 0), 1), $A$24:$A$43), AF$69)="H", UPPER(INDEX($A$3:$AM$22, MATCH(AE110, $H$3:$H$22, 0), 1)), INDEX($B$24:$AM$43, MATCH(INDEX($A$3:$AM$22, MATCH(AE110, $H$3:$H$22, 0), 1), $A$24:$A$43), AF$69)="A", LOWER(INDEX($A$3:$AM$22, MATCH(AE110, $H$3:$H$22, 0), 1)), INDEX($B$24:$AM$43, MATCH(INDEX($A$3:$AM$22, MATCH(AE110, $H$3:$H$22, 0), 1), $A$24:$A$43), AF$69)="BLANK", "BLANK,")</f>
        <v>ars</v>
      </c>
      <c r="AI110" s="361"/>
      <c r="AJ110" s="257" t="str" cm="1">
        <f t="array" ref="AJ110">_xlfn.IFS(INDEX($B$24:$AM$43,MATCH($A36,$A$24:$A$43,0),AK$69)="A",LOWER($A36),INDEX($B$24:$AM$43,MATCH($A36,$A$24:$A$43,0),AK$69)="H",UPPER($A36),INDEX($B$24:$AM$43,MATCH($A36,$A$24:$A$43,0),AK$69)="BLANK","BLANK")</f>
        <v>mun</v>
      </c>
      <c r="AK110" s="268" cm="1">
        <f t="array" ref="AK110">IFERROR($L$93+POWER(INDEX($B$47:$AM$66, MATCH(UPPER(AJ82), $A$47:$A$66,0 ), AK$69), $J$93)/$K$93, "BLANK")</f>
        <v>1.6185539739939576</v>
      </c>
      <c r="AL110" s="269" cm="1">
        <f t="array" ref="AL110">IFERROR($L$93+POWER(INDEX($B$47:$AM$66, MATCH(UPPER(AM82), $A$47:$A$66, 0), AK$69), $J$93)/$K$93, "BLANK")</f>
        <v>0.75212501709436852</v>
      </c>
      <c r="AM110" s="359" t="str" cm="1">
        <f t="array" ref="AM110">_xlfn.IFS(INDEX($B$24:$AM$43, MATCH(INDEX($A$3:$AM$22, MATCH(AJ110, $I$3:$I$22, 0), 1), $A$24:$A$43), AK$69)="H", UPPER(INDEX($A$3:$AM$22, MATCH(AJ110, $I$3:$I$22, 0), 1)), INDEX($B$24:$AM$43, MATCH(INDEX($A$3:$AM$22, MATCH(AJ110, $I$3:$I$22, 0), 1), $A$24:$A$43), AK$69)="A", LOWER(INDEX($A$3:$AM$22, MATCH(AJ110, $I$3:$I$22, 0), 1)), INDEX($B$24:$AM$43, MATCH(INDEX($A$3:$AM$22, MATCH(AJ110, $I$3:$I$22, 0), 1), $A$24:$A$43), AK$69)="BLANK", "BLANK,")</f>
        <v>EVE</v>
      </c>
      <c r="AN110" s="361"/>
      <c r="AO110" s="257" t="str" cm="1">
        <f t="array" ref="AO110">_xlfn.IFS(INDEX($B$24:$AM$43,MATCH($A36,$A$24:$A$43,0),AP$69)="A",LOWER($A36),INDEX($B$24:$AM$43,MATCH($A36,$A$24:$A$43,0),AP$69)="H",UPPER($A36),INDEX($B$24:$AM$43,MATCH($A36,$A$24:$A$43,0),AP$69)="BLANK","BLANK")</f>
        <v>MUN</v>
      </c>
      <c r="AP110" s="268" cm="1">
        <f t="array" ref="AP110">IFERROR($L$93+POWER(INDEX($B$47:$AM$66, MATCH(UPPER(AO82), $A$47:$A$66,0 ), AP$69), $J$93)/$K$93, "BLANK")</f>
        <v>3.7112831198079972</v>
      </c>
      <c r="AQ110" s="269" cm="1">
        <f t="array" ref="AQ110">IFERROR($L$93+POWER(INDEX($B$47:$AM$66, MATCH(UPPER(AR82), $A$47:$A$66, 0), AP$69), $J$93)/$K$93, "BLANK")</f>
        <v>0.44495545717954299</v>
      </c>
      <c r="AR110" s="359" t="str" cm="1">
        <f t="array" ref="AR110">_xlfn.IFS(INDEX($B$24:$AM$43, MATCH(INDEX($A$3:$AM$22, MATCH(AO110, $J$3:$J$22, 0), 1), $A$24:$A$43), AP$69)="H", UPPER(INDEX($A$3:$AM$22, MATCH(AO110, $J$3:$J$22, 0), 1)), INDEX($B$24:$AM$43, MATCH(INDEX($A$3:$AM$22, MATCH(AO110, $J$3:$J$22, 0), 1), $A$24:$A$43), AP$69)="A", LOWER(INDEX($A$3:$AM$22, MATCH(AO110, $J$3:$J$22, 0), 1)), INDEX($B$24:$AM$43, MATCH(INDEX($A$3:$AM$22, MATCH(AO110, $J$3:$J$22, 0), 1), $A$24:$A$43), AP$69)="BLANK", "BLANK,")</f>
        <v>wba</v>
      </c>
      <c r="AS110" s="361"/>
      <c r="AT110" s="257" t="str" cm="1">
        <f t="array" ref="AT110">_xlfn.IFS(INDEX($B$24:$AM$43,MATCH($A36,$A$24:$A$43,0),AU$69)="A",LOWER($A36),INDEX($B$24:$AM$43,MATCH($A36,$A$24:$A$43,0),AU$69)="H",UPPER($A36),INDEX($B$24:$AM$43,MATCH($A36,$A$24:$A$43,0),AU$69)="BLANK","BLANK")</f>
        <v>mun</v>
      </c>
      <c r="AU110" s="268" cm="1">
        <f t="array" ref="AU110">IFERROR($L$93+POWER(INDEX($B$47:$AM$66, MATCH(UPPER(AT82), $A$47:$A$66,0 ), AU$69), $J$93)/$K$93, "BLANK")</f>
        <v>1.6856573881361068</v>
      </c>
      <c r="AV110" s="269" cm="1">
        <f t="array" ref="AV110">IFERROR($L$93+POWER(INDEX($B$47:$AM$66, MATCH(UPPER(AW82), $A$47:$A$66, 0), AU$69), $J$93)/$K$93, "BLANK")</f>
        <v>0.58109108315784608</v>
      </c>
      <c r="AW110" s="359" t="str" cm="1">
        <f t="array" ref="AW110">_xlfn.IFS(INDEX($B$24:$AM$43, MATCH(INDEX($A$3:$AM$22, MATCH(AT110, $K$3:$K$22, 0), 1), $A$24:$A$43), AU$69)="H", UPPER(INDEX($A$3:$AM$22, MATCH(AT110, $K$3:$K$22, 0), 1)), INDEX($B$24:$AM$43, MATCH(INDEX($A$3:$AM$22, MATCH(AT110, $K$3:$K$22, 0), 1), $A$24:$A$43), AU$69)="A", LOWER(INDEX($A$3:$AM$22, MATCH(AT110, $K$3:$K$22, 0), 1)), INDEX($B$24:$AM$43, MATCH(INDEX($A$3:$AM$22, MATCH(AT110, $K$3:$K$22, 0), 1), $A$24:$A$43), AU$69)="BLANK", "BLANK,")</f>
        <v>SOU</v>
      </c>
      <c r="AX110" s="361"/>
      <c r="AY110" s="257" t="str" cm="1">
        <f t="array" ref="AY110">_xlfn.IFS(INDEX($B$24:$AM$43,MATCH($A36,$A$24:$A$43,0),AZ$69)="A",LOWER($A36),INDEX($B$24:$AM$43,MATCH($A36,$A$24:$A$43,0),AZ$69)="H",UPPER($A36),INDEX($B$24:$AM$43,MATCH($A36,$A$24:$A$43,0),AZ$69)="BLANK","BLANK")</f>
        <v>mun</v>
      </c>
      <c r="AZ110" s="268" cm="1">
        <f t="array" ref="AZ110">IFERROR($L$93+POWER(INDEX($B$47:$AM$66, MATCH(UPPER(AY82), $A$47:$A$66,0 ), AZ$69), $J$93)/$K$93, "BLANK")</f>
        <v>2.3646791296261336</v>
      </c>
      <c r="BA110" s="269" cm="1">
        <f t="array" ref="BA110">IFERROR($L$93+POWER(INDEX($B$47:$AM$66, MATCH(UPPER(BB82), $A$47:$A$66, 0), AZ$69), $J$93)/$K$93, "BLANK")</f>
        <v>0.67117605720993856</v>
      </c>
      <c r="BB110" s="359" t="str" cm="1">
        <f t="array" ref="BB110">_xlfn.IFS(INDEX($B$24:$AM$43, MATCH(INDEX($A$3:$AM$22, MATCH(AY110, $L$3:$L$22, 0), 1), $A$24:$A$43), AZ$69)="H", UPPER(INDEX($A$3:$AM$22, MATCH(AY110, $L$3:$L$22, 0), 1)), INDEX($B$24:$AM$43, MATCH(INDEX($A$3:$AM$22, MATCH(AY110, $L$3:$L$22, 0), 1), $A$24:$A$43), AZ$69)="A", LOWER(INDEX($A$3:$AM$22, MATCH(AY110, $L$3:$L$22, 0), 1)), INDEX($B$24:$AM$43, MATCH(INDEX($A$3:$AM$22, MATCH(AY110, $L$3:$L$22, 0), 1), $A$24:$A$43), AZ$69)="BLANK", "BLANK,")</f>
        <v>WHU</v>
      </c>
      <c r="BC110" s="361"/>
      <c r="BD110" s="257" t="str" cm="1">
        <f t="array" ref="BD110">_xlfn.IFS(INDEX($B$24:$AM$43,MATCH($A36,$A$24:$A$43,0),BE$69)="A",LOWER($A36),INDEX($B$24:$AM$43,MATCH($A36,$A$24:$A$43,0),BE$69)="H",UPPER($A36),INDEX($B$24:$AM$43,MATCH($A36,$A$24:$A$43,0),BE$69)="BLANK","BLANK")</f>
        <v>MUN</v>
      </c>
      <c r="BE110" s="268" cm="1">
        <f t="array" ref="BE110">IFERROR($L$93+POWER(INDEX($B$47:$AM$66, MATCH(UPPER(BD82), $A$47:$A$66,0 ), BE$69), $J$93)/$K$93, "BLANK")</f>
        <v>0.87579802698110498</v>
      </c>
      <c r="BF110" s="269" cm="1">
        <f t="array" ref="BF110">IFERROR($L$93+POWER(INDEX($B$47:$AM$66, MATCH(UPPER(BG82), $A$47:$A$66, 0), BE$69), $J$93)/$K$93, "BLANK")</f>
        <v>2.256705937746772</v>
      </c>
      <c r="BG110" s="359" t="str" cm="1">
        <f t="array" ref="BG110">_xlfn.IFS(INDEX($B$24:$AM$43, MATCH(INDEX($A$3:$AM$22, MATCH(BD110, $M$3:$M$22, 0), 1), $A$24:$A$43), BE$69)="H", UPPER(INDEX($A$3:$AM$22, MATCH(BD110, $M$3:$M$22, 0), 1)), INDEX($B$24:$AM$43, MATCH(INDEX($A$3:$AM$22, MATCH(BD110, $M$3:$M$22, 0), 1), $A$24:$A$43), BE$69)="A", LOWER(INDEX($A$3:$AM$22, MATCH(BD110, $M$3:$M$22, 0), 1)), INDEX($B$24:$AM$43, MATCH(INDEX($A$3:$AM$22, MATCH(BD110, $M$3:$M$22, 0), 1), $A$24:$A$43), BE$69)="BLANK", "BLANK,")</f>
        <v>mci</v>
      </c>
      <c r="BH110" s="361"/>
      <c r="BI110" s="257" t="str" cm="1">
        <f t="array" ref="BI110">_xlfn.IFS(INDEX($B$24:$AM$43,MATCH($A36,$A$24:$A$43,0),BJ$69)="A",LOWER($A36),INDEX($B$24:$AM$43,MATCH($A36,$A$24:$A$43,0),BJ$69)="H",UPPER($A36),INDEX($B$24:$AM$43,MATCH($A36,$A$24:$A$43,0),BJ$69)="BLANK","BLANK")</f>
        <v>mun</v>
      </c>
      <c r="BJ110" s="268" cm="1">
        <f t="array" ref="BJ110">IFERROR($L$93+POWER(INDEX($B$47:$AM$66, MATCH(UPPER(BI82), $A$47:$A$66,0 ), BJ$69), $J$93)/$K$93, "BLANK")</f>
        <v>1.2202385317093067</v>
      </c>
      <c r="BK110" s="269" cm="1">
        <f t="array" ref="BK110">IFERROR($L$93+POWER(INDEX($B$47:$AM$66, MATCH(UPPER(BL82), $A$47:$A$66, 0), BJ$69), $J$93)/$K$93, "BLANK")</f>
        <v>0.48205734146185197</v>
      </c>
      <c r="BL110" s="359" t="str" cm="1">
        <f t="array" ref="BL110">_xlfn.IFS(INDEX($B$24:$AM$43, MATCH(INDEX($A$3:$AM$22, MATCH(BI110, $N$3:$N$22, 0), 1), $A$24:$A$43), BJ$69)="H", UPPER(INDEX($A$3:$AM$22, MATCH(BI110, $N$3:$N$22, 0), 1)), INDEX($B$24:$AM$43, MATCH(INDEX($A$3:$AM$22, MATCH(BI110, $N$3:$N$22, 0), 1), $A$24:$A$43), BJ$69)="A", LOWER(INDEX($A$3:$AM$22, MATCH(BI110, $N$3:$N$22, 0), 1)), INDEX($B$24:$AM$43, MATCH(INDEX($A$3:$AM$22, MATCH(BI110, $N$3:$N$22, 0), 1), $A$24:$A$43), BJ$69)="BLANK", "BLANK,")</f>
        <v>SHU</v>
      </c>
      <c r="BM110" s="361"/>
      <c r="BN110" s="257" t="str" cm="1">
        <f t="array" ref="BN110">_xlfn.IFS(INDEX($B$24:$AM$43,MATCH($A36,$A$24:$A$43,0),BO$69)="A",LOWER($A36),INDEX($B$24:$AM$43,MATCH($A36,$A$24:$A$43,0),BO$69)="H",UPPER($A36),INDEX($B$24:$AM$43,MATCH($A36,$A$24:$A$43,0),BO$69)="BLANK","BLANK")</f>
        <v>MUN</v>
      </c>
      <c r="BO110" s="268" cm="1">
        <f t="array" ref="BO110">IFERROR($L$93+POWER(INDEX($B$47:$AM$66, MATCH(UPPER(BN82), $A$47:$A$66,0 ), BO$69), $J$93)/$K$93, "BLANK")</f>
        <v>3.7112831198079972</v>
      </c>
      <c r="BP110" s="269" cm="1">
        <f t="array" ref="BP110">IFERROR($L$93+POWER(INDEX($B$47:$AM$66, MATCH(UPPER(BQ82), $A$47:$A$66, 0), BO$69), $J$93)/$K$93, "BLANK")</f>
        <v>0.44495545717954299</v>
      </c>
      <c r="BQ110" s="359" t="str" cm="1">
        <f t="array" ref="BQ110">_xlfn.IFS(INDEX($B$24:$AM$43, MATCH(INDEX($A$3:$AM$22, MATCH(BN110, $O$3:$O$22, 0), 1), $A$24:$A$43), BO$69)="H", UPPER(INDEX($A$3:$AM$22, MATCH(BN110, $O$3:$O$22, 0), 1)), INDEX($B$24:$AM$43, MATCH(INDEX($A$3:$AM$22, MATCH(BN110, $O$3:$O$22, 0), 1), $A$24:$A$43), BO$69)="A", LOWER(INDEX($A$3:$AM$22, MATCH(BN110, $O$3:$O$22, 0), 1)), INDEX($B$24:$AM$43, MATCH(INDEX($A$3:$AM$22, MATCH(BN110, $O$3:$O$22, 0), 1), $A$24:$A$43), BO$69)="BLANK", "BLANK,")</f>
        <v>lee</v>
      </c>
      <c r="BR110" s="361"/>
      <c r="BS110" s="257" t="str" cm="1">
        <f t="array" ref="BS110">_xlfn.IFS(INDEX($B$24:$AM$43,MATCH($A36,$A$24:$A$43,0),BT$69)="A",LOWER($A36),INDEX($B$24:$AM$43,MATCH($A36,$A$24:$A$43,0),BT$69)="H",UPPER($A36),INDEX($B$24:$AM$43,MATCH($A36,$A$24:$A$43,0),BT$69)="BLANK","BLANK")</f>
        <v>mun</v>
      </c>
      <c r="BT110" s="268" cm="1">
        <f t="array" ref="BT110">IFERROR($L$93+POWER(INDEX($B$47:$AM$66, MATCH(UPPER(BS82), $A$47:$A$66,0 ), BT$69), $J$93)/$K$93, "BLANK")</f>
        <v>1.5272253322579425</v>
      </c>
      <c r="BU110" s="269" cm="1">
        <f t="array" ref="BU110">IFERROR($L$93+POWER(INDEX($B$47:$AM$66, MATCH(UPPER(BV82), $A$47:$A$66, 0), BT$69), $J$93)/$K$93, "BLANK")</f>
        <v>0.75575589863637083</v>
      </c>
      <c r="BV110" s="359" t="str" cm="1">
        <f t="array" ref="BV110">_xlfn.IFS(INDEX($B$24:$AM$43, MATCH(INDEX($A$3:$AM$22, MATCH(BS110, $P$3:$P$22, 0), 1), $A$24:$A$43), BT$69)="H", UPPER(INDEX($A$3:$AM$22, MATCH(BS110, $P$3:$P$22, 0), 1)), INDEX($B$24:$AM$43, MATCH(INDEX($A$3:$AM$22, MATCH(BS110, $P$3:$P$22, 0), 1), $A$24:$A$43), BT$69)="A", LOWER(INDEX($A$3:$AM$22, MATCH(BS110, $P$3:$P$22, 0), 1)), INDEX($B$24:$AM$43, MATCH(INDEX($A$3:$AM$22, MATCH(BS110, $P$3:$P$22, 0), 1), $A$24:$A$43), BT$69)="BLANK", "BLANK,")</f>
        <v>LEI</v>
      </c>
      <c r="BW110" s="361"/>
      <c r="BX110" s="257" t="str" cm="1">
        <f t="array" ref="BX110">_xlfn.IFS(INDEX($B$24:$AM$43,MATCH($A36,$A$24:$A$43,0),BY$69)="A",LOWER($A36),INDEX($B$24:$AM$43,MATCH($A36,$A$24:$A$43,0),BY$69)="H",UPPER($A36),INDEX($B$24:$AM$43,MATCH($A36,$A$24:$A$43,0),BY$69)="BLANK","BLANK")</f>
        <v>MUN</v>
      </c>
      <c r="BY110" s="268" cm="1">
        <f t="array" ref="BY110">IFERROR($L$93+POWER(INDEX($B$47:$AM$66, MATCH(UPPER(BX82), $A$47:$A$66,0 ), BY$69), $J$93)/$K$93, "BLANK")</f>
        <v>1.2154348224706077</v>
      </c>
      <c r="BZ110" s="269" cm="1">
        <f t="array" ref="BZ110">IFERROR($L$93+POWER(INDEX($B$47:$AM$66, MATCH(UPPER(CA82), $A$47:$A$66, 0), BY$69), $J$93)/$K$93, "BLANK")</f>
        <v>0.71957949069896909</v>
      </c>
      <c r="CA110" s="359" t="str" cm="1">
        <f t="array" ref="CA110">_xlfn.IFS(INDEX($B$24:$AM$43, MATCH(INDEX($A$3:$AM$22, MATCH(BX110, $Q$3:$Q$22, 0), 1), $A$24:$A$43), BY$69)="H", UPPER(INDEX($A$3:$AM$22, MATCH(BX110, $Q$3:$Q$22, 0), 1)), INDEX($B$24:$AM$43, MATCH(INDEX($A$3:$AM$22, MATCH(BX110, $Q$3:$Q$22, 0), 1), $A$24:$A$43), BY$69)="A", LOWER(INDEX($A$3:$AM$22, MATCH(BX110, $Q$3:$Q$22, 0), 1)), INDEX($B$24:$AM$43, MATCH(INDEX($A$3:$AM$22, MATCH(BX110, $Q$3:$Q$22, 0), 1), $A$24:$A$43), BY$69)="BLANK", "BLANK,")</f>
        <v>wol</v>
      </c>
      <c r="CB110" s="361"/>
      <c r="CC110" s="257" t="str" cm="1">
        <f t="array" ref="CC110">_xlfn.IFS(INDEX($B$24:$AM$43,MATCH($A36,$A$24:$A$43,0),CD$69)="A",LOWER($A36),INDEX($B$24:$AM$43,MATCH($A36,$A$24:$A$43,0),CD$69)="H",UPPER($A36),INDEX($B$24:$AM$43,MATCH($A36,$A$24:$A$43,0),CD$69)="BLANK","BLANK")</f>
        <v>MUN</v>
      </c>
      <c r="CD110" s="268" cm="1">
        <f t="array" ref="CD110">IFERROR($L$93+POWER(INDEX($B$47:$AM$66, MATCH(UPPER(CC82), $A$47:$A$66,0 ), CD$69), $J$93)/$K$93, "BLANK")</f>
        <v>1.9477810532022148</v>
      </c>
      <c r="CE110" s="269" cm="1">
        <f t="array" ref="CE110">IFERROR($L$93+POWER(INDEX($B$47:$AM$66, MATCH(UPPER(CF82), $A$47:$A$66, 0), CD$69), $J$93)/$K$93, "BLANK")</f>
        <v>0.56294389271059753</v>
      </c>
      <c r="CF110" s="359" t="str" cm="1">
        <f t="array" ref="CF110">_xlfn.IFS(INDEX($B$24:$AM$43, MATCH(INDEX($A$3:$AM$22, MATCH(CC110, $R$3:$R$22, 0), 1), $A$24:$A$43), CD$69)="H", UPPER(INDEX($A$3:$AM$22, MATCH(CC110, $R$3:$R$22, 0), 1)), INDEX($B$24:$AM$43, MATCH(INDEX($A$3:$AM$22, MATCH(CC110, $R$3:$R$22, 0), 1), $A$24:$A$43), CD$69)="A", LOWER(INDEX($A$3:$AM$22, MATCH(CC110, $R$3:$R$22, 0), 1)), INDEX($B$24:$AM$43, MATCH(INDEX($A$3:$AM$22, MATCH(CC110, $R$3:$R$22, 0), 1), $A$24:$A$43), CD$69)="BLANK", "BLANK,")</f>
        <v>avl</v>
      </c>
      <c r="CG110" s="361"/>
      <c r="CH110" s="257" t="str" cm="1">
        <f t="array" ref="CH110">_xlfn.IFS(INDEX($B$24:$AM$43,MATCH($A36,$A$24:$A$43,0),CI$69)="A",LOWER($A36),INDEX($B$24:$AM$43,MATCH($A36,$A$24:$A$43,0),CI$69)="H",UPPER($A36),INDEX($B$24:$AM$43,MATCH($A36,$A$24:$A$43,0),CI$69)="BLANK","BLANK")</f>
        <v>mun</v>
      </c>
      <c r="CI110" s="268" cm="1">
        <f t="array" ref="CI110">IFERROR($L$93+POWER(INDEX($B$47:$AM$66, MATCH(UPPER(CH82), $A$47:$A$66,0 ), CI$69), $J$93)/$K$93, "BLANK")</f>
        <v>2.4746510194080451</v>
      </c>
      <c r="CJ110" s="269" cm="1">
        <f t="array" ref="CJ110">IFERROR($L$93+POWER(INDEX($B$47:$AM$66, MATCH(UPPER(CK82), $A$47:$A$66, 0), CI$69), $J$93)/$K$93, "BLANK")</f>
        <v>0.16195973794176302</v>
      </c>
      <c r="CK110" s="359" t="str" cm="1">
        <f t="array" ref="CK110">_xlfn.IFS(INDEX($B$24:$AM$43, MATCH(INDEX($A$3:$AM$22, MATCH(CH110, $S$3:$S$22, 0), 1), $A$24:$A$43), CI$69)="H", UPPER(INDEX($A$3:$AM$22, MATCH(CH110, $S$3:$S$22, 0), 1)), INDEX($B$24:$AM$43, MATCH(INDEX($A$3:$AM$22, MATCH(CH110, $S$3:$S$22, 0), 1), $A$24:$A$43), CI$69)="A", LOWER(INDEX($A$3:$AM$22, MATCH(CH110, $S$3:$S$22, 0), 1)), INDEX($B$24:$AM$43, MATCH(INDEX($A$3:$AM$22, MATCH(CH110, $S$3:$S$22, 0), 1), $A$24:$A$43), CI$69)="BLANK", "BLANK,")</f>
        <v>FUL</v>
      </c>
      <c r="CL110" s="361"/>
      <c r="CM110" s="257" t="str" cm="1">
        <f t="array" ref="CM110">_xlfn.IFS(INDEX($B$24:$AM$43,MATCH($A36,$A$24:$A$43,0),CN$69)="A",LOWER($A36),INDEX($B$24:$AM$43,MATCH($A36,$A$24:$A$43,0),CN$69)="H",UPPER($A36),INDEX($B$24:$AM$43,MATCH($A36,$A$24:$A$43,0),CN$69)="BLANK","BLANK")</f>
        <v>mun</v>
      </c>
      <c r="CN110" s="268" cm="1">
        <f t="array" ref="CN110">IFERROR($L$93+POWER(INDEX($B$47:$AM$66, MATCH(UPPER(CM82), $A$47:$A$66,0 ), CN$69), $J$93)/$K$93, "BLANK")</f>
        <v>1.0773292507365511</v>
      </c>
      <c r="CO110" s="269" cm="1">
        <f t="array" ref="CO110">IFERROR($L$93+POWER(INDEX($B$47:$AM$66, MATCH(UPPER(CP82), $A$47:$A$66, 0), CN$69), $J$93)/$K$93, "BLANK")</f>
        <v>1.0171181239726268</v>
      </c>
      <c r="CP110" s="359" t="str" cm="1">
        <f t="array" ref="CP110">_xlfn.IFS(INDEX($B$24:$AM$43, MATCH(INDEX($A$3:$AM$22, MATCH(CM110, $T$3:$T$22, 0), 1), $A$24:$A$43), CN$69)="H", UPPER(INDEX($A$3:$AM$22, MATCH(CM110, $T$3:$T$22, 0), 1)), INDEX($B$24:$AM$43, MATCH(INDEX($A$3:$AM$22, MATCH(CM110, $T$3:$T$22, 0), 1), $A$24:$A$43), CN$69)="A", LOWER(INDEX($A$3:$AM$22, MATCH(CM110, $T$3:$T$22, 0), 1)), INDEX($B$24:$AM$43, MATCH(INDEX($A$3:$AM$22, MATCH(CM110, $T$3:$T$22, 0), 1), $A$24:$A$43), CN$69)="BLANK", "BLANK,")</f>
        <v>LIV</v>
      </c>
      <c r="CQ110" s="361"/>
      <c r="CR110" s="257" t="str" cm="1">
        <f t="array" ref="CR110">_xlfn.IFS(INDEX($B$24:$AM$43,MATCH($A36,$A$24:$A$43,0),CS$69)="A",LOWER($A36),INDEX($B$24:$AM$43,MATCH($A36,$A$24:$A$43,0),CS$69)="H",UPPER($A36),INDEX($B$24:$AM$43,MATCH($A36,$A$24:$A$43,0),CS$69)="BLANK","BLANK")</f>
        <v>MUN</v>
      </c>
      <c r="CS110" s="268" cm="1">
        <f t="array" ref="CS110">IFERROR($L$93+POWER(INDEX($B$47:$AM$66, MATCH(UPPER(CR82), $A$47:$A$66,0 ), CS$69), $J$93)/$K$93, "BLANK")</f>
        <v>2.9378867227848242</v>
      </c>
      <c r="CT110" s="269" cm="1">
        <f t="array" ref="CT110">IFERROR($L$93+POWER(INDEX($B$47:$AM$66, MATCH(UPPER(CU82), $A$47:$A$66, 0), CS$69), $J$93)/$K$93, "BLANK")</f>
        <v>0.46661050583357522</v>
      </c>
      <c r="CU110" s="359" t="str" cm="1">
        <f t="array" ref="CU110">_xlfn.IFS(INDEX($B$24:$AM$43, MATCH(INDEX($A$3:$AM$22, MATCH(CR110, $U$3:$U$22, 0), 1), $A$24:$A$43), CS$69)="H", UPPER(INDEX($A$3:$AM$22, MATCH(CR110, $U$3:$U$22, 0), 1)), INDEX($B$24:$AM$43, MATCH(INDEX($A$3:$AM$22, MATCH(CR110, $U$3:$U$22, 0), 1), $A$24:$A$43), CS$69)="A", LOWER(INDEX($A$3:$AM$22, MATCH(CR110, $U$3:$U$22, 0), 1)), INDEX($B$24:$AM$43, MATCH(INDEX($A$3:$AM$22, MATCH(CR110, $U$3:$U$22, 0), 1), $A$24:$A$43), CS$69)="BLANK", "BLANK,")</f>
        <v>shu</v>
      </c>
      <c r="CV110" s="361"/>
      <c r="CW110" s="257" t="str" cm="1">
        <f t="array" ref="CW110">_xlfn.IFS(INDEX($B$24:$AM$43,MATCH($A36,$A$24:$A$43,0),CX$69)="A",LOWER($A36),INDEX($B$24:$AM$43,MATCH($A36,$A$24:$A$43,0),CX$69)="H",UPPER($A36),INDEX($B$24:$AM$43,MATCH($A36,$A$24:$A$43,0),CX$69)="BLANK","BLANK")</f>
        <v>mun</v>
      </c>
      <c r="CX110" s="268" cm="1">
        <f t="array" ref="CX110">IFERROR($L$93+POWER(INDEX($B$47:$AM$66, MATCH(UPPER(CW82), $A$47:$A$66,0 ), CX$69), $J$93)/$K$93, "BLANK")</f>
        <v>2.1694708344110913</v>
      </c>
      <c r="CY110" s="269" cm="1">
        <f t="array" ref="CY110">IFERROR($L$93+POWER(INDEX($B$47:$AM$66, MATCH(UPPER(CZ82), $A$47:$A$66, 0), CX$69), $J$93)/$K$93, "BLANK")</f>
        <v>0.71045591342246184</v>
      </c>
      <c r="CZ110" s="359" t="str" cm="1">
        <f t="array" ref="CZ110">_xlfn.IFS(INDEX($B$24:$AM$43, MATCH(INDEX($A$3:$AM$22, MATCH(CW110, $V$3:$V$22, 0), 1), $A$24:$A$43), CX$69)="H", UPPER(INDEX($A$3:$AM$22, MATCH(CW110, $V$3:$V$22, 0), 1)), INDEX($B$24:$AM$43, MATCH(INDEX($A$3:$AM$22, MATCH(CW110, $V$3:$V$22, 0), 1), $A$24:$A$43), CX$69)="A", LOWER(INDEX($A$3:$AM$22, MATCH(CW110, $V$3:$V$22, 0), 1)), INDEX($B$24:$AM$43, MATCH(INDEX($A$3:$AM$22, MATCH(CW110, $V$3:$V$22, 0), 1), $A$24:$A$43), CX$69)="BLANK", "BLANK,")</f>
        <v>ARS</v>
      </c>
      <c r="DA110" s="361"/>
      <c r="DB110" s="257" t="str" cm="1">
        <f t="array" ref="DB110">_xlfn.IFS(INDEX($B$24:$AM$43,MATCH($A36,$A$24:$A$43,0),DC$69)="A",LOWER($A36),INDEX($B$24:$AM$43,MATCH($A36,$A$24:$A$43,0),DC$69)="H",UPPER($A36),INDEX($B$24:$AM$43,MATCH($A36,$A$24:$A$43,0),DC$69)="BLANK","BLANK")</f>
        <v>MUN</v>
      </c>
      <c r="DC110" s="268" cm="1">
        <f t="array" ref="DC110">IFERROR($L$93+POWER(INDEX($B$47:$AM$66, MATCH(UPPER(DB82), $A$47:$A$66,0 ), DC$69), $J$93)/$K$93, "BLANK")</f>
        <v>1.290672083303988</v>
      </c>
      <c r="DD110" s="269" cm="1">
        <f t="array" ref="DD110">IFERROR($L$93+POWER(INDEX($B$47:$AM$66, MATCH(UPPER(DE82), $A$47:$A$66, 0), DC$69), $J$93)/$K$93, "BLANK")</f>
        <v>1.399957961736688</v>
      </c>
      <c r="DE110" s="359" t="str" cm="1">
        <f t="array" ref="DE110">_xlfn.IFS(INDEX($B$24:$AM$43, MATCH(INDEX($A$3:$AM$22, MATCH(DB110, $W$3:$W$22, 0), 1), $A$24:$A$43), DC$69)="H", UPPER(INDEX($A$3:$AM$22, MATCH(DB110, $W$3:$W$22, 0), 1)), INDEX($B$24:$AM$43, MATCH(INDEX($A$3:$AM$22, MATCH(DB110, $W$3:$W$22, 0), 1), $A$24:$A$43), DC$69)="A", LOWER(INDEX($A$3:$AM$22, MATCH(DB110, $W$3:$W$22, 0), 1)), INDEX($B$24:$AM$43, MATCH(INDEX($A$3:$AM$22, MATCH(DB110, $W$3:$W$22, 0), 1), $A$24:$A$43), DC$69)="BLANK", "BLANK,")</f>
        <v>sou</v>
      </c>
      <c r="DF110" s="361"/>
      <c r="DG110" s="257" t="str" cm="1">
        <f t="array" ref="DG110">_xlfn.IFS(INDEX($B$24:$AM$43,MATCH($A36,$A$24:$A$43,0),DH$69)="A",LOWER($A36),INDEX($B$24:$AM$43,MATCH($A36,$A$24:$A$43,0),DH$69)="H",UPPER($A36),INDEX($B$24:$AM$43,MATCH($A36,$A$24:$A$43,0),DH$69)="BLANK","BLANK")</f>
        <v>MUN</v>
      </c>
      <c r="DH110" s="268" cm="1">
        <f t="array" ref="DH110">IFERROR($L$93+POWER(INDEX($B$47:$AM$66, MATCH(UPPER(DG82), $A$47:$A$66,0 ), DH$69), $J$93)/$K$93, "BLANK")</f>
        <v>1.4046305257183986</v>
      </c>
      <c r="DI110" s="269" cm="1">
        <f t="array" ref="DI110">IFERROR($L$93+POWER(INDEX($B$47:$AM$66, MATCH(UPPER(DJ82), $A$47:$A$66, 0), DH$69), $J$93)/$K$93, "BLANK")</f>
        <v>0.83062407179706454</v>
      </c>
      <c r="DJ110" s="359" t="str" cm="1">
        <f t="array" ref="DJ110">_xlfn.IFS(INDEX($B$24:$AM$43, MATCH(INDEX($A$3:$AM$22, MATCH(DG110, $X$3:$X$22, 0), 1), $A$24:$A$43), DH$69)="H", UPPER(INDEX($A$3:$AM$22, MATCH(DG110, $X$3:$X$22, 0), 1)), INDEX($B$24:$AM$43, MATCH(INDEX($A$3:$AM$22, MATCH(DG110, $X$3:$X$22, 0), 1), $A$24:$A$43), DH$69)="A", LOWER(INDEX($A$3:$AM$22, MATCH(DG110, $X$3:$X$22, 0), 1)), INDEX($B$24:$AM$43, MATCH(INDEX($A$3:$AM$22, MATCH(DG110, $X$3:$X$22, 0), 1), $A$24:$A$43), DH$69)="BLANK", "BLANK,")</f>
        <v>eve</v>
      </c>
      <c r="DK110" s="361"/>
      <c r="DL110" s="257" t="str" cm="1">
        <f t="array" ref="DL110">_xlfn.IFS(INDEX($B$24:$AM$43,MATCH($A36,$A$24:$A$43,0),DM$69)="A",LOWER($A36),INDEX($B$24:$AM$43,MATCH($A36,$A$24:$A$43,0),DM$69)="H",UPPER($A36),INDEX($B$24:$AM$43,MATCH($A36,$A$24:$A$43,0),DM$69)="BLANK","BLANK")</f>
        <v>mun</v>
      </c>
      <c r="DM110" s="268" cm="1">
        <f t="array" ref="DM110">IFERROR($L$93+POWER(INDEX($B$47:$AM$66, MATCH(UPPER(DL82), $A$47:$A$66,0 ), DM$69), $J$93)/$K$93, "BLANK")</f>
        <v>2.4746510194080451</v>
      </c>
      <c r="DN110" s="269" cm="1">
        <f t="array" ref="DN110">IFERROR($L$93+POWER(INDEX($B$47:$AM$66, MATCH(UPPER(DO82), $A$47:$A$66, 0), DM$69), $J$93)/$K$93, "BLANK")</f>
        <v>0.16195973794176302</v>
      </c>
      <c r="DO110" s="359" t="str" cm="1">
        <f t="array" ref="DO110">_xlfn.IFS(INDEX($B$24:$AM$43, MATCH(INDEX($A$3:$AM$22, MATCH(DL110, $Y$3:$Y$22, 0), 1), $A$24:$A$43), DM$69)="H", UPPER(INDEX($A$3:$AM$22, MATCH(DL110, $Y$3:$Y$22, 0), 1)), INDEX($B$24:$AM$43, MATCH(INDEX($A$3:$AM$22, MATCH(DL110, $Y$3:$Y$22, 0), 1), $A$24:$A$43), DM$69)="A", LOWER(INDEX($A$3:$AM$22, MATCH(DL110, $Y$3:$Y$22, 0), 1)), INDEX($B$24:$AM$43, MATCH(INDEX($A$3:$AM$22, MATCH(DL110, $Y$3:$Y$22, 0), 1), $A$24:$A$43), DM$69)="BLANK", "BLANK,")</f>
        <v>WBA</v>
      </c>
      <c r="DP110" s="361"/>
      <c r="DQ110" s="257" t="str" cm="1">
        <f t="array" ref="DQ110">_xlfn.IFS(INDEX($B$24:$AM$43,MATCH($A36,$A$24:$A$43,0),DR$69)="A",LOWER($A36),INDEX($B$24:$AM$43,MATCH($A36,$A$24:$A$43,0),DR$69)="H",UPPER($A36),INDEX($B$24:$AM$43,MATCH($A36,$A$24:$A$43,0),DR$69)="BLANK","BLANK")</f>
        <v>MUN</v>
      </c>
      <c r="DR110" s="268" cm="1">
        <f t="array" ref="DR110">IFERROR($L$93+POWER(INDEX($B$47:$AM$66, MATCH(UPPER(DQ82), $A$47:$A$66,0 ), DR$69), $J$93)/$K$93, "BLANK")</f>
        <v>2.5540430574842792</v>
      </c>
      <c r="DS110" s="269" cm="1">
        <f t="array" ref="DS110">IFERROR($L$93+POWER(INDEX($B$47:$AM$66, MATCH(UPPER(DT82), $A$47:$A$66, 0), DR$69), $J$93)/$K$93, "BLANK")</f>
        <v>0.73568589800724959</v>
      </c>
      <c r="DT110" s="359" t="str" cm="1">
        <f t="array" ref="DT110">_xlfn.IFS(INDEX($B$24:$AM$43, MATCH(INDEX($A$3:$AM$22, MATCH(DQ110, $Z$3:$Z$22, 0), 1), $A$24:$A$43), DR$69)="H", UPPER(INDEX($A$3:$AM$22, MATCH(DQ110, $Z$3:$Z$22, 0), 1)), INDEX($B$24:$AM$43, MATCH(INDEX($A$3:$AM$22, MATCH(DQ110, $Z$3:$Z$22, 0), 1), $A$24:$A$43), DR$69)="A", LOWER(INDEX($A$3:$AM$22, MATCH(DQ110, $Z$3:$Z$22, 0), 1)), INDEX($B$24:$AM$43, MATCH(INDEX($A$3:$AM$22, MATCH(DQ110, $Z$3:$Z$22, 0), 1), $A$24:$A$43), DR$69)="BLANK", "BLANK,")</f>
        <v>new</v>
      </c>
      <c r="DU110" s="361"/>
      <c r="DV110" s="257" t="str" cm="1">
        <f t="array" ref="DV110">_xlfn.IFS(INDEX($B$24:$AM$43,MATCH($A36,$A$24:$A$43,0),DW$69)="A",LOWER($A36),INDEX($B$24:$AM$43,MATCH($A36,$A$24:$A$43,0),DW$69)="H",UPPER($A36),INDEX($B$24:$AM$43,MATCH($A36,$A$24:$A$43,0),DW$69)="BLANK","BLANK")</f>
        <v>mun</v>
      </c>
      <c r="DW110" s="268" cm="1">
        <f t="array" ref="DW110">IFERROR($L$93+POWER(INDEX($B$47:$AM$66, MATCH(UPPER(DV82), $A$47:$A$66,0 ), DW$69), $J$93)/$K$93, "BLANK")</f>
        <v>0.73983500381016687</v>
      </c>
      <c r="DX110" s="269" cm="1">
        <f t="array" ref="DX110">IFERROR($L$93+POWER(INDEX($B$47:$AM$66, MATCH(UPPER(DY82), $A$47:$A$66, 0), DW$69), $J$93)/$K$93, "BLANK")</f>
        <v>1.2819415543143027</v>
      </c>
      <c r="DY110" s="359" t="str" cm="1">
        <f t="array" ref="DY110">_xlfn.IFS(INDEX($B$24:$AM$43, MATCH(INDEX($A$3:$AM$22, MATCH(DV110, $AA$3:$AA$22, 0), 1), $A$24:$A$43), DW$69)="H", UPPER(INDEX($A$3:$AM$22, MATCH(DV110, $AA$3:$AA$22, 0), 1)), INDEX($B$24:$AM$43, MATCH(INDEX($A$3:$AM$22, MATCH(DV110, $AA$3:$AA$22, 0), 1), $A$24:$A$43), DW$69)="A", LOWER(INDEX($A$3:$AM$22, MATCH(DV110, $AA$3:$AA$22, 0), 1)), INDEX($B$24:$AM$43, MATCH(INDEX($A$3:$AM$22, MATCH(DV110, $AA$3:$AA$22, 0), 1), $A$24:$A$43), DW$69)="BLANK", "BLANK,")</f>
        <v>CHE</v>
      </c>
      <c r="DZ110" s="361"/>
      <c r="EA110" s="257" t="str" cm="1">
        <f t="array" ref="EA110">_xlfn.IFS(INDEX($B$24:$AM$43,MATCH($A36,$A$24:$A$43,0),EB$69)="A",LOWER($A36),INDEX($B$24:$AM$43,MATCH($A36,$A$24:$A$43,0),EB$69)="H",UPPER($A36),INDEX($B$24:$AM$43,MATCH($A36,$A$24:$A$43,0),EB$69)="BLANK","BLANK")</f>
        <v>mun</v>
      </c>
      <c r="EB110" s="268" cm="1">
        <f t="array" ref="EB110">IFERROR($L$93+POWER(INDEX($B$47:$AM$66, MATCH(UPPER(EA82), $A$47:$A$66,0 ), EB$69), $J$93)/$K$93, "BLANK")</f>
        <v>0.8044591789375497</v>
      </c>
      <c r="EC110" s="269" cm="1">
        <f t="array" ref="EC110">IFERROR($L$93+POWER(INDEX($B$47:$AM$66, MATCH(UPPER(ED82), $A$47:$A$66, 0), EB$69), $J$93)/$K$93, "BLANK")</f>
        <v>1.2004496078266913</v>
      </c>
      <c r="ED110" s="359" t="str" cm="1">
        <f t="array" ref="ED110">_xlfn.IFS(INDEX($B$24:$AM$43, MATCH(INDEX($A$3:$AM$22, MATCH(EA110, $AB$3:$AB$22, 0), 1), $A$24:$A$43), EB$69)="H", UPPER(INDEX($A$3:$AM$22, MATCH(EA110, $AB$3:$AB$22, 0), 1)), INDEX($B$24:$AM$43, MATCH(INDEX($A$3:$AM$22, MATCH(EA110, $AB$3:$AB$22, 0), 1), $A$24:$A$43), EB$69)="A", LOWER(INDEX($A$3:$AM$22, MATCH(EA110, $AB$3:$AB$22, 0), 1)), INDEX($B$24:$AM$43, MATCH(INDEX($A$3:$AM$22, MATCH(EA110, $AB$3:$AB$22, 0), 1), $A$24:$A$43), EB$69)="BLANK", "BLANK,")</f>
        <v>MCI</v>
      </c>
      <c r="EE110" s="361"/>
      <c r="EF110" s="257" t="str" cm="1">
        <f t="array" ref="EF110">_xlfn.IFS(INDEX($B$24:$AM$43,MATCH($A36,$A$24:$A$43,0),EG$69)="A",LOWER($A36),INDEX($B$24:$AM$43,MATCH($A36,$A$24:$A$43,0),EG$69)="H",UPPER($A36),INDEX($B$24:$AM$43,MATCH($A36,$A$24:$A$43,0),EG$69)="BLANK","BLANK")</f>
        <v>MUN</v>
      </c>
      <c r="EG110" s="268" cm="1">
        <f t="array" ref="EG110">IFERROR($L$93+POWER(INDEX($B$47:$AM$66, MATCH(UPPER(EF82), $A$47:$A$66,0 ), EG$69), $J$93)/$K$93, "BLANK")</f>
        <v>2.3214200279884625</v>
      </c>
      <c r="EH110" s="269" cm="1">
        <f t="array" ref="EH110">IFERROR($L$93+POWER(INDEX($B$47:$AM$66, MATCH(UPPER(EI82), $A$47:$A$66, 0), EG$69), $J$93)/$K$93, "BLANK")</f>
        <v>0.93367039899633975</v>
      </c>
      <c r="EI110" s="359" t="str" cm="1">
        <f t="array" ref="EI110">_xlfn.IFS(INDEX($B$24:$AM$43, MATCH(INDEX($A$3:$AM$22, MATCH(EF110, $AC$3:$AC$22, 0), 1), $A$24:$A$43), EG$69)="H", UPPER(INDEX($A$3:$AM$22, MATCH(EF110, $AC$3:$AC$22, 0), 1)), INDEX($B$24:$AM$43, MATCH(INDEX($A$3:$AM$22, MATCH(EF110, $AC$3:$AC$22, 0), 1), $A$24:$A$43), EG$69)="A", LOWER(INDEX($A$3:$AM$22, MATCH(EF110, $AC$3:$AC$22, 0), 1)), INDEX($B$24:$AM$43, MATCH(INDEX($A$3:$AM$22, MATCH(EF110, $AC$3:$AC$22, 0), 1), $A$24:$A$43), EG$69)="BLANK", "BLANK,")</f>
        <v>whu</v>
      </c>
      <c r="EJ110" s="361"/>
      <c r="EK110" s="257" t="str" cm="1">
        <f t="array" ref="EK110">_xlfn.IFS(INDEX($B$24:$AM$43,MATCH($A36,$A$24:$A$43,0),EL$69)="A",LOWER($A36),INDEX($B$24:$AM$43,MATCH($A36,$A$24:$A$43,0),EL$69)="H",UPPER($A36),INDEX($B$24:$AM$43,MATCH($A36,$A$24:$A$43,0),EL$69)="BLANK","BLANK")</f>
        <v>mun</v>
      </c>
      <c r="EL110" s="268" cm="1">
        <f t="array" ref="EL110">IFERROR($L$93+POWER(INDEX($B$47:$AM$66, MATCH(UPPER(EK82), $A$47:$A$66,0 ), EL$69), $J$93)/$K$93, "BLANK")</f>
        <v>1.3245597425378577</v>
      </c>
      <c r="EM110" s="269" cm="1">
        <f t="array" ref="EM110">IFERROR($L$93+POWER(INDEX($B$47:$AM$66, MATCH(UPPER(EN82), $A$47:$A$66, 0), EL$69), $J$93)/$K$93, "BLANK")</f>
        <v>0.36647994273317741</v>
      </c>
      <c r="EN110" s="359" t="str" cm="1">
        <f t="array" ref="EN110">_xlfn.IFS(INDEX($B$24:$AM$43, MATCH(INDEX($A$3:$AM$22, MATCH(EK110, $AD$3:$AD$22, 0), 1), $A$24:$A$43), EL$69)="H", UPPER(INDEX($A$3:$AM$22, MATCH(EK110, $AD$3:$AD$22, 0), 1)), INDEX($B$24:$AM$43, MATCH(INDEX($A$3:$AM$22, MATCH(EK110, $AD$3:$AD$22, 0), 1), $A$24:$A$43), EL$69)="A", LOWER(INDEX($A$3:$AM$22, MATCH(EK110, $AD$3:$AD$22, 0), 1)), INDEX($B$24:$AM$43, MATCH(INDEX($A$3:$AM$22, MATCH(EK110, $AD$3:$AD$22, 0), 1), $A$24:$A$43), EL$69)="BLANK", "BLANK,")</f>
        <v>CRY</v>
      </c>
      <c r="EO110" s="361"/>
      <c r="EP110" s="257" t="str" cm="1">
        <f t="array" ref="EP110">_xlfn.IFS(INDEX($B$24:$AM$43,MATCH($A36,$A$24:$A$43,0),EQ$69)="A",LOWER($A36),INDEX($B$24:$AM$43,MATCH($A36,$A$24:$A$43,0),EQ$69)="H",UPPER($A36),INDEX($B$24:$AM$43,MATCH($A36,$A$24:$A$43,0),EQ$69)="BLANK","BLANK")</f>
        <v>MUN</v>
      </c>
      <c r="EQ110" s="268" cm="1">
        <f t="array" ref="EQ110">IFERROR($L$93+POWER(INDEX($B$47:$AM$66, MATCH(UPPER(EP82), $A$47:$A$66,0 ), EQ$69), $J$93)/$K$93, "BLANK")</f>
        <v>1.5119651937067984</v>
      </c>
      <c r="ER110" s="269" cm="1">
        <f t="array" ref="ER110">IFERROR($L$93+POWER(INDEX($B$47:$AM$66, MATCH(UPPER(ES82), $A$47:$A$66, 0), EQ$69), $J$93)/$K$93, "BLANK")</f>
        <v>0.77709210364769699</v>
      </c>
      <c r="ES110" s="359" t="str" cm="1">
        <f t="array" ref="ES110">_xlfn.IFS(INDEX($B$24:$AM$43, MATCH(INDEX($A$3:$AM$22, MATCH(EP110, $AE$3:$AE$22, 0), 1), $A$24:$A$43), EQ$69)="H", UPPER(INDEX($A$3:$AM$22, MATCH(EP110, $AE$3:$AE$22, 0), 1)), INDEX($B$24:$AM$43, MATCH(INDEX($A$3:$AM$22, MATCH(EP110, $AE$3:$AE$22, 0), 1), $A$24:$A$43), EQ$69)="A", LOWER(INDEX($A$3:$AM$22, MATCH(EP110, $AE$3:$AE$22, 0), 1)), INDEX($B$24:$AM$43, MATCH(INDEX($A$3:$AM$22, MATCH(EP110, $AE$3:$AE$22, 0), 1), $A$24:$A$43), EQ$69)="BLANK", "BLANK,")</f>
        <v>bha</v>
      </c>
      <c r="ET110" s="361"/>
      <c r="EU110" s="257" t="str" cm="1">
        <f t="array" ref="EU110">_xlfn.IFS(INDEX($B$24:$AM$43,MATCH($A36,$A$24:$A$43,0),EV$69)="A",LOWER($A36),INDEX($B$24:$AM$43,MATCH($A36,$A$24:$A$43,0),EV$69)="H",UPPER($A36),INDEX($B$24:$AM$43,MATCH($A36,$A$24:$A$43,0),EV$69)="BLANK","BLANK")</f>
        <v>mun</v>
      </c>
      <c r="EV110" s="268" cm="1">
        <f t="array" ref="EV110">IFERROR($L$93+POWER(INDEX($B$47:$AM$66, MATCH(UPPER(EU82), $A$47:$A$66,0 ), EV$69), $J$93)/$K$93, "BLANK")</f>
        <v>1.7357778442999372</v>
      </c>
      <c r="EW110" s="269" cm="1">
        <f t="array" ref="EW110">IFERROR($L$93+POWER(INDEX($B$47:$AM$66, MATCH(UPPER(EX82), $A$47:$A$66, 0), EV$69), $J$93)/$K$93, "BLANK")</f>
        <v>0.50679702330799259</v>
      </c>
      <c r="EX110" s="359" t="str" cm="1">
        <f t="array" ref="EX110">_xlfn.IFS(INDEX($B$24:$AM$43, MATCH(INDEX($A$3:$AM$22, MATCH(EU110, $AF$3:$AF$22, 0), 1), $A$24:$A$43), EV$69)="H", UPPER(INDEX($A$3:$AM$22, MATCH(EU110, $AF$3:$AF$22, 0), 1)), INDEX($B$24:$AM$43, MATCH(INDEX($A$3:$AM$22, MATCH(EU110, $AF$3:$AF$22, 0), 1), $A$24:$A$43), EV$69)="A", LOWER(INDEX($A$3:$AM$22, MATCH(EU110, $AF$3:$AF$22, 0), 1)), INDEX($B$24:$AM$43, MATCH(INDEX($A$3:$AM$22, MATCH(EU110, $AF$3:$AF$22, 0), 1), $A$24:$A$43), EV$69)="BLANK", "BLANK,")</f>
        <v>TOT</v>
      </c>
      <c r="EY110" s="361"/>
      <c r="EZ110" s="257" t="str" cm="1">
        <f t="array" ref="EZ110">_xlfn.IFS(INDEX($B$24:$AM$43,MATCH($A36,$A$24:$A$43,0),FA$69)="A",LOWER($A36),INDEX($B$24:$AM$43,MATCH($A36,$A$24:$A$43,0),FA$69)="H",UPPER($A36),INDEX($B$24:$AM$43,MATCH($A36,$A$24:$A$43,0),FA$69)="BLANK","BLANK")</f>
        <v>MUN</v>
      </c>
      <c r="FA110" s="268" cm="1">
        <f t="array" ref="FA110">IFERROR($L$93+POWER(INDEX($B$47:$AM$66, MATCH(UPPER(EZ82), $A$47:$A$66,0 ), FA$69), $J$93)/$K$93, "BLANK")</f>
        <v>2.1631490766920605</v>
      </c>
      <c r="FB110" s="269" cm="1">
        <f t="array" ref="FB110">IFERROR($L$93+POWER(INDEX($B$47:$AM$66, MATCH(UPPER(FC82), $A$47:$A$66, 0), FA$69), $J$93)/$K$93, "BLANK")</f>
        <v>0.51090455701594151</v>
      </c>
      <c r="FC110" s="359" t="str" cm="1">
        <f t="array" ref="FC110">_xlfn.IFS(INDEX($B$24:$AM$43, MATCH(INDEX($A$3:$AM$22, MATCH(EZ110, $AG$3:$AG$22, 0), 1), $A$24:$A$43), FA$69)="H", UPPER(INDEX($A$3:$AM$22, MATCH(EZ110, $AG$3:$AG$22, 0), 1)), INDEX($B$24:$AM$43, MATCH(INDEX($A$3:$AM$22, MATCH(EZ110, $AG$3:$AG$22, 0), 1), $A$24:$A$43), FA$69)="A", LOWER(INDEX($A$3:$AM$22, MATCH(EZ110, $AG$3:$AG$22, 0), 1)), INDEX($B$24:$AM$43, MATCH(INDEX($A$3:$AM$22, MATCH(EZ110, $AG$3:$AG$22, 0), 1), $A$24:$A$43), FA$69)="BLANK", "BLANK,")</f>
        <v>bur</v>
      </c>
      <c r="FD110" s="361"/>
      <c r="FE110" s="257" t="str" cm="1">
        <f t="array" ref="FE110">_xlfn.IFS(INDEX($B$24:$AM$43,MATCH($A36,$A$24:$A$43,0),FF$69)="A",LOWER($A36),INDEX($B$24:$AM$43,MATCH($A36,$A$24:$A$43,0),FF$69)="H",UPPER($A36),INDEX($B$24:$AM$43,MATCH($A36,$A$24:$A$43,0),FF$69)="BLANK","BLANK")</f>
        <v>mun</v>
      </c>
      <c r="FF110" s="268" cm="1">
        <f t="array" ref="FF110">IFERROR($L$93+POWER(INDEX($B$47:$AM$66, MATCH(UPPER(FE82), $A$47:$A$66,0 ), FF$69), $J$93)/$K$93, "BLANK")</f>
        <v>2.4746510194080451</v>
      </c>
      <c r="FG110" s="269" cm="1">
        <f t="array" ref="FG110">IFERROR($L$93+POWER(INDEX($B$47:$AM$66, MATCH(UPPER(FH82), $A$47:$A$66, 0), FF$69), $J$93)/$K$93, "BLANK")</f>
        <v>0.16195973794176302</v>
      </c>
      <c r="FH110" s="359" t="str" cm="1">
        <f t="array" ref="FH110">_xlfn.IFS(INDEX($B$24:$AM$43, MATCH(INDEX($A$3:$AM$22, MATCH(FE110, $AH$3:$AH$22, 0), 1), $A$24:$A$43), FF$69)="H", UPPER(INDEX($A$3:$AM$22, MATCH(FE110, $AH$3:$AH$22, 0), 1)), INDEX($B$24:$AM$43, MATCH(INDEX($A$3:$AM$22, MATCH(FE110, $AH$3:$AH$22, 0), 1), $A$24:$A$43), FF$69)="A", LOWER(INDEX($A$3:$AM$22, MATCH(FE110, $AH$3:$AH$22, 0), 1)), INDEX($B$24:$AM$43, MATCH(INDEX($A$3:$AM$22, MATCH(FE110, $AH$3:$AH$22, 0), 1), $A$24:$A$43), FF$69)="BLANK", "BLANK,")</f>
        <v>LEE</v>
      </c>
      <c r="FI110" s="361"/>
      <c r="FJ110" s="257" t="str" cm="1">
        <f t="array" ref="FJ110">_xlfn.IFS(INDEX($B$24:$AM$43,MATCH($A36,$A$24:$A$43,0),FK$69)="A",LOWER($A36),INDEX($B$24:$AM$43,MATCH($A36,$A$24:$A$43,0),FK$69)="H",UPPER($A36),INDEX($B$24:$AM$43,MATCH($A36,$A$24:$A$43,0),FK$69)="BLANK","BLANK")</f>
        <v>MUN</v>
      </c>
      <c r="FK110" s="268" cm="1">
        <f t="array" ref="FK110">IFERROR($L$93+POWER(INDEX($B$47:$AM$66, MATCH(UPPER(FJ82), $A$47:$A$66,0 ), FK$69), $J$93)/$K$93, "BLANK")</f>
        <v>1.5803066871489497</v>
      </c>
      <c r="FL110" s="269" cm="1">
        <f t="array" ref="FL110">IFERROR($L$93+POWER(INDEX($B$47:$AM$66, MATCH(UPPER(FM82), $A$47:$A$66, 0), FK$69), $J$93)/$K$93, "BLANK")</f>
        <v>1.2419038807249172</v>
      </c>
      <c r="FM110" s="359" t="str" cm="1">
        <f t="array" ref="FM110">_xlfn.IFS(INDEX($B$24:$AM$43, MATCH(INDEX($A$3:$AM$22, MATCH(FJ110, $AI$3:$AI$22, 0), 1), $A$24:$A$43), FK$69)="H", UPPER(INDEX($A$3:$AM$22, MATCH(FJ110, $AI$3:$AI$22, 0), 1)), INDEX($B$24:$AM$43, MATCH(INDEX($A$3:$AM$22, MATCH(FJ110, $AI$3:$AI$22, 0), 1), $A$24:$A$43), FK$69)="A", LOWER(INDEX($A$3:$AM$22, MATCH(FJ110, $AI$3:$AI$22, 0), 1)), INDEX($B$24:$AM$43, MATCH(INDEX($A$3:$AM$22, MATCH(FJ110, $AI$3:$AI$22, 0), 1), $A$24:$A$43), FK$69)="BLANK", "BLANK,")</f>
        <v>liv</v>
      </c>
      <c r="FN110" s="361"/>
      <c r="FO110" s="257" t="str" cm="1">
        <f t="array" ref="FO110">_xlfn.IFS(INDEX($B$24:$AM$43,MATCH($A36,$A$24:$A$43,0),FP$69)="A",LOWER($A36),INDEX($B$24:$AM$43,MATCH($A36,$A$24:$A$43,0),FP$69)="H",UPPER($A36),INDEX($B$24:$AM$43,MATCH($A36,$A$24:$A$43,0),FP$69)="BLANK","BLANK")</f>
        <v>mun</v>
      </c>
      <c r="FP110" s="268" cm="1">
        <f t="array" ref="FP110">IFERROR($L$93+POWER(INDEX($B$47:$AM$66, MATCH(UPPER(FO82), $A$47:$A$66,0 ), FP$69), $J$93)/$K$93, "BLANK")</f>
        <v>1.7357778442999372</v>
      </c>
      <c r="FQ110" s="269" cm="1">
        <f t="array" ref="FQ110">IFERROR($L$93+POWER(INDEX($B$47:$AM$66, MATCH(UPPER(FR82), $A$47:$A$66, 0), FP$69), $J$93)/$K$93, "BLANK")</f>
        <v>0.48488096096966382</v>
      </c>
      <c r="FR110" s="359" t="str" cm="1">
        <f t="array" ref="FR110">_xlfn.IFS(INDEX($B$24:$AM$43, MATCH(INDEX($A$3:$AM$22, MATCH(FO110, $AJ$3:$AJ$22, 0), 1), $A$24:$A$43), FP$69)="H", UPPER(INDEX($A$3:$AM$22, MATCH(FO110, $AJ$3:$AJ$22, 0), 1)), INDEX($B$24:$AM$43, MATCH(INDEX($A$3:$AM$22, MATCH(FO110, $AJ$3:$AJ$22, 0), 1), $A$24:$A$43), FP$69)="A", LOWER(INDEX($A$3:$AM$22, MATCH(FO110, $AJ$3:$AJ$22, 0), 1)), INDEX($B$24:$AM$43, MATCH(INDEX($A$3:$AM$22, MATCH(FO110, $AJ$3:$AJ$22, 0), 1), $A$24:$A$43), FP$69)="BLANK", "BLANK,")</f>
        <v>AVL</v>
      </c>
      <c r="FS110" s="361"/>
      <c r="FT110" s="257" t="str" cm="1">
        <f t="array" ref="FT110">_xlfn.IFS(INDEX($B$24:$AM$43,MATCH($A36,$A$24:$A$43,0),FU$69)="A",LOWER($A36),INDEX($B$24:$AM$43,MATCH($A36,$A$24:$A$43,0),FU$69)="H",UPPER($A36),INDEX($B$24:$AM$43,MATCH($A36,$A$24:$A$43,0),FU$69)="BLANK","BLANK")</f>
        <v>MUN</v>
      </c>
      <c r="FU110" s="268" cm="1">
        <f t="array" ref="FU110">IFERROR($L$93+POWER(INDEX($B$47:$AM$66, MATCH(UPPER(FT82), $A$47:$A$66,0 ), FU$69), $J$93)/$K$93, "BLANK")</f>
        <v>1.8596547159008974</v>
      </c>
      <c r="FV110" s="269" cm="1">
        <f t="array" ref="FV110">IFERROR($L$93+POWER(INDEX($B$47:$AM$66, MATCH(UPPER(FW82), $A$47:$A$66, 0), FU$69), $J$93)/$K$93, "BLANK")</f>
        <v>1.2110459006907257</v>
      </c>
      <c r="FW110" s="359" t="str" cm="1">
        <f t="array" ref="FW110">_xlfn.IFS(INDEX($B$24:$AM$43, MATCH(INDEX($A$3:$AM$22, MATCH(FT110, $AK$3:$AK$22, 0), 1), $A$24:$A$43), FU$69)="H", UPPER(INDEX($A$3:$AM$22, MATCH(FT110, $AK$3:$AK$22, 0), 1)), INDEX($B$24:$AM$43, MATCH(INDEX($A$3:$AM$22, MATCH(FT110, $AK$3:$AK$22, 0), 1), $A$24:$A$43), FU$69)="A", LOWER(INDEX($A$3:$AM$22, MATCH(FT110, $AK$3:$AK$22, 0), 1)), INDEX($B$24:$AM$43, MATCH(INDEX($A$3:$AM$22, MATCH(FT110, $AK$3:$AK$22, 0), 1), $A$24:$A$43), FU$69)="BLANK", "BLANK,")</f>
        <v>lei</v>
      </c>
      <c r="FX110" s="361"/>
      <c r="FY110" s="257" t="str" cm="1">
        <f t="array" ref="FY110">_xlfn.IFS(INDEX($B$24:$AM$43,MATCH($A36,$A$24:$A$43,0),FZ$69)="A",LOWER($A36),INDEX($B$24:$AM$43,MATCH($A36,$A$24:$A$43,0),FZ$69)="H",UPPER($A36),INDEX($B$24:$AM$43,MATCH($A36,$A$24:$A$43,0),FZ$69)="BLANK","BLANK")</f>
        <v>MUN</v>
      </c>
      <c r="FZ110" s="268" cm="1">
        <f t="array" ref="FZ110">IFERROR($L$93+POWER(INDEX($B$47:$AM$66, MATCH(UPPER(FY82), $A$47:$A$66,0 ), FZ$69), $J$93)/$K$93, "BLANK")</f>
        <v>3.7112831198079972</v>
      </c>
      <c r="GA110" s="269" cm="1">
        <f t="array" ref="GA110">IFERROR($L$93+POWER(INDEX($B$47:$AM$66, MATCH(UPPER(GB82), $A$47:$A$66, 0), FZ$69), $J$93)/$K$93, "BLANK")</f>
        <v>0.44495545717954299</v>
      </c>
      <c r="GB110" s="359" t="str" cm="1">
        <f t="array" ref="GB110">_xlfn.IFS(INDEX($B$24:$AM$43, MATCH(INDEX($A$3:$AM$22, MATCH(FY110, $AL$3:$AL$22, 0), 1), $A$24:$A$43), FZ$69)="H", UPPER(INDEX($A$3:$AM$22, MATCH(FY110, $AL$3:$AL$22, 0), 1)), INDEX($B$24:$AM$43, MATCH(INDEX($A$3:$AM$22, MATCH(FY110, $AL$3:$AL$22, 0), 1), $A$24:$A$43), FZ$69)="A", LOWER(INDEX($A$3:$AM$22, MATCH(FY110, $AL$3:$AL$22, 0), 1)), INDEX($B$24:$AM$43, MATCH(INDEX($A$3:$AM$22, MATCH(FY110, $AL$3:$AL$22, 0), 1), $A$24:$A$43), FZ$69)="BLANK", "BLANK,")</f>
        <v>ful</v>
      </c>
      <c r="GC110" s="361"/>
      <c r="GD110" s="257" t="str" cm="1">
        <f t="array" ref="GD110">_xlfn.IFS(INDEX($B$24:$AM$43,MATCH($A36,$A$24:$A$43,0),GE$69)="A",LOWER($A36),INDEX($B$24:$AM$43,MATCH($A36,$A$24:$A$43,0),GE$69)="H",UPPER($A36),INDEX($B$24:$AM$43,MATCH($A36,$A$24:$A$43,0),GE$69)="BLANK","BLANK")</f>
        <v>mun</v>
      </c>
      <c r="GE110" s="268" cm="1">
        <f t="array" ref="GE110">IFERROR($L$93+POWER(INDEX($B$47:$AM$66, MATCH(UPPER(GD82), $A$47:$A$66,0 ), GE$69), $J$93)/$K$93, "BLANK")</f>
        <v>0.73122203218412862</v>
      </c>
      <c r="GF110" s="269" cm="1">
        <f t="array" ref="GF110">IFERROR($L$93+POWER(INDEX($B$47:$AM$66, MATCH(UPPER(GG82), $A$47:$A$66, 0), GE$69), $J$93)/$K$93, "BLANK")</f>
        <v>0.7050326516913914</v>
      </c>
      <c r="GG110" s="377" t="str" cm="1">
        <f t="array" ref="GG110">_xlfn.IFS(INDEX($B$24:$AM$43, MATCH(INDEX($A$3:$AM$22, MATCH(GD110, $AM$3:$AM$22, 0), 1), $A$24:$A$43), GE$69)="H", UPPER(INDEX($A$3:$AM$22, MATCH(GD110, $AM$3:$AM$22, 0), 1)), INDEX($B$24:$AM$43, MATCH(INDEX($A$3:$AM$22, MATCH(GD110, $AM$3:$AM$22, 0), 1), $A$24:$A$43), GE$69)="A", LOWER(INDEX($A$3:$AM$22, MATCH(GD110, $AM$3:$AM$22, 0), 1)), INDEX($B$24:$AM$43, MATCH(INDEX($A$3:$AM$22, MATCH(GD110, $AM$3:$AM$22, 0), 1), $A$24:$A$43), GE$69)="BLANK", "BLANK,")</f>
        <v>WOL</v>
      </c>
    </row>
    <row r="111" spans="1:189">
      <c r="A111" s="376" t="str" cm="1">
        <f t="array" ref="A111">_xlfn.IFS(INDEX($B$24:$AM$43,MATCH($A37,$A$24:$A$43,0),B$69)="A",LOWER($A37),INDEX($B$24:$AM$43,MATCH($A37,$A$24:$A$43,0),B$69)="H",UPPER($A37),INDEX($B$24:$AM$43,MATCH($A37,$A$24:$A$43,0),B$69)="BLANK","BLANK")</f>
        <v>new</v>
      </c>
      <c r="B111" s="268" cm="1">
        <f t="array" ref="B111">IFERROR($L$93+POWER(INDEX($B$47:$AM$66, MATCH(UPPER(A83), $A$47:$A$66,0 ), B$69), $J$93)/$K$93, "BLANK")</f>
        <v>1.6006754884160768</v>
      </c>
      <c r="C111" s="269" cm="1">
        <f t="array" ref="C111">IFERROR($L$93+POWER(INDEX($B$47:$AM$66, MATCH(UPPER(D83), $A$47:$A$66, 0), B$69), $J$93)/$K$93, "BLANK")</f>
        <v>1.8381569570184124</v>
      </c>
      <c r="D111" s="359" t="str" cm="1">
        <f t="array" ref="D111">_xlfn.IFS(INDEX($B$24:$AM$43, MATCH(INDEX($A$3:$AM$22, MATCH(A83, $B$3:$B$22, 0), 1), $A$24:$A$43), B$69)="H", UPPER(INDEX($A$3:$AM$22, MATCH(A83, $B$3:$B$22, 0), 1)), INDEX($B$24:$AM$43, MATCH(INDEX($A$3:$AM$22, MATCH(A83, $B$3:$B$22, 0), 1), $A$24:$A$43), B$69)="A", LOWER(INDEX($A$3:$AM$22, MATCH(A83, $B$3:$B$22, 0), 1)), INDEX($B$24:$AM$43, MATCH(INDEX($A$3:$AM$22, MATCH(A83, $B$3:$B$22, 0), 1), $A$24:$A$43), B$69)="BLANK", "BLANK,")</f>
        <v>WHU</v>
      </c>
      <c r="E111" s="361"/>
      <c r="F111" s="257" t="str" cm="1">
        <f t="array" ref="F111">_xlfn.IFS(INDEX($B$24:$AM$43,MATCH($A37,$A$24:$A$43,0),G$69)="A",LOWER($A37),INDEX($B$24:$AM$43,MATCH($A37,$A$24:$A$43,0),G$69)="H",UPPER($A37),INDEX($B$24:$AM$43,MATCH($A37,$A$24:$A$43,0),G$69)="BLANK","BLANK")</f>
        <v>NEW</v>
      </c>
      <c r="G111" s="268" cm="1">
        <f t="array" ref="G111">IFERROR($L$93+POWER(INDEX($B$47:$AM$66, MATCH(UPPER(F83), $A$47:$A$66,0 ), G$69), $J$93)/$K$93, "BLANK")</f>
        <v>0.77539416714023757</v>
      </c>
      <c r="H111" s="269" cm="1">
        <f t="array" ref="H111">IFERROR($L$93+POWER(INDEX($B$47:$AM$66, MATCH(UPPER(I83), $A$47:$A$66, 0), G$69), $J$93)/$K$93, "BLANK")</f>
        <v>1.627598484988956</v>
      </c>
      <c r="I111" s="359" t="str" cm="1">
        <f t="array" ref="I111">_xlfn.IFS(INDEX($B$24:$AM$43,MATCH(INDEX($A$3:$AM$22,MATCH(F83,$C$3:$C$22,0),1),$A$24:$A$43),G$69)="H",UPPER(INDEX($A$3:$AM$22,MATCH(F83,$C$3:$C$22,0),1)),INDEX($B$24:$AM$43,MATCH(INDEX($A$3:$AM$22,MATCH(F83,$C$3:$C$22,0),1),$A$24:$A$43),G$69)="A",LOWER(INDEX($A$3:$AM$22,MATCH(F83,$C$3:$C$22,0),1)),INDEX($B$24:$AM$43,MATCH(INDEX($A$3:$AM$22,MATCH(F83,$C$3:$C$22,0),1),$A$24:$A$43),G$69)="BLANK","BLANK,")</f>
        <v>bha</v>
      </c>
      <c r="J111" s="361"/>
      <c r="K111" s="257" t="str" cm="1">
        <f t="array" ref="K111">_xlfn.IFS(INDEX($B$24:$AM$43,MATCH($A37,$A$24:$A$43,0),L$69)="A",LOWER($A37),INDEX($B$24:$AM$43,MATCH($A37,$A$24:$A$43,0),L$69)="H",UPPER($A37),INDEX($B$24:$AM$43,MATCH($A37,$A$24:$A$43,0),L$69)="BLANK","BLANK")</f>
        <v>new</v>
      </c>
      <c r="L111" s="268" cm="1">
        <f t="array" ref="L111">IFERROR($L$93+POWER(INDEX($B$47:$AM$66, MATCH(UPPER(K83), $A$47:$A$66,0 ), L$69), $J$93)/$K$93, "BLANK")</f>
        <v>1.1561668687388484</v>
      </c>
      <c r="M111" s="269" cm="1">
        <f t="array" ref="M111">IFERROR($L$93+POWER(INDEX($B$47:$AM$66, MATCH(UPPER(N83), $A$47:$A$66, 0), L$69), $J$93)/$K$93, "BLANK")</f>
        <v>1.4635001273414199</v>
      </c>
      <c r="N111" s="359" t="str" cm="1">
        <f t="array" ref="N111">_xlfn.IFS(INDEX($B$24:$AM$43, MATCH(INDEX($A$3:$AM$22, MATCH(K111, $D$3:$D$22, 0), 1), $A$24:$A$43), L$69)="H", UPPER(INDEX($A$3:$AM$22, MATCH(K111, $D$3:$D$22, 0), 1)), INDEX($B$24:$AM$43, MATCH(INDEX($A$3:$AM$22, MATCH(K111, $D$3:$D$22, 0), 1), $A$24:$A$43), L$69)="A", LOWER(INDEX($A$3:$AM$22, MATCH(K111, $D$3:$D$22, 0), 1)), INDEX($B$24:$AM$43, MATCH(INDEX($A$3:$AM$22, MATCH(K111, $D$3:$D$22, 0), 1), $A$24:$A$43), L$69)="BLANK", "BLANK,")</f>
        <v>TOT</v>
      </c>
      <c r="O111" s="361"/>
      <c r="P111" s="257" t="str" cm="1">
        <f t="array" ref="P111">_xlfn.IFS(INDEX($B$24:$AM$43,MATCH($A37,$A$24:$A$43,0),Q$69)="A",LOWER($A37),INDEX($B$24:$AM$43,MATCH($A37,$A$24:$A$43,0),Q$69)="H",UPPER($A37),INDEX($B$24:$AM$43,MATCH($A37,$A$24:$A$43,0),Q$69)="BLANK","BLANK")</f>
        <v>NEW</v>
      </c>
      <c r="Q111" s="268" cm="1">
        <f t="array" ref="Q111">IFERROR($L$93+POWER(INDEX($B$47:$AM$66, MATCH(UPPER(P83), $A$47:$A$66,0 ), Q$69), $J$93)/$K$93, "BLANK")</f>
        <v>1.1529723365387021</v>
      </c>
      <c r="R111" s="269" cm="1">
        <f t="array" ref="R111">IFERROR($L$93+POWER(INDEX($B$47:$AM$66, MATCH(UPPER(S83), $A$47:$A$66, 0), Q$69), $J$93)/$K$93, "BLANK")</f>
        <v>1.1390573635216661</v>
      </c>
      <c r="S111" s="359" t="str" cm="1">
        <f t="array" ref="S111">_xlfn.IFS(INDEX($B$24:$AM$43, MATCH(INDEX($A$3:$AM$22, MATCH(P111, $E$3:$E$22, 0), 1), $A$24:$A$43), Q$69)="H", UPPER(INDEX($A$3:$AM$22, MATCH(P111, $E$3:$E$22, 0), 1)), INDEX($B$24:$AM$43, MATCH(INDEX($A$3:$AM$22, MATCH(P111, $E$3:$E$22, 0), 1), $A$24:$A$43), Q$69)="A", LOWER(INDEX($A$3:$AM$22, MATCH(P111, $E$3:$E$22, 0), 1)), INDEX($B$24:$AM$43, MATCH(INDEX($A$3:$AM$22, MATCH(P111, $E$3:$E$22, 0), 1), $A$24:$A$43), Q$69)="BLANK", "BLANK,")</f>
        <v>bur</v>
      </c>
      <c r="T111" s="361"/>
      <c r="U111" s="257" t="str" cm="1">
        <f t="array" ref="U111">_xlfn.IFS(INDEX($B$24:$AM$43,MATCH($A37,$A$24:$A$43,0),V$69)="A",LOWER($A37),INDEX($B$24:$AM$43,MATCH($A37,$A$24:$A$43,0),V$69)="H",UPPER($A37),INDEX($B$24:$AM$43,MATCH($A37,$A$24:$A$43,0),V$69)="BLANK","BLANK")</f>
        <v>NEW</v>
      </c>
      <c r="V111" s="268" cm="1">
        <f t="array" ref="V111">IFERROR($L$93+POWER(INDEX($B$47:$AM$66, MATCH(UPPER(U83), $A$47:$A$66,0 ), V$69), $J$93)/$K$93, "BLANK")</f>
        <v>0.46999749876439612</v>
      </c>
      <c r="W111" s="269" cm="1">
        <f t="array" ref="W111">IFERROR($L$93+POWER(INDEX($B$47:$AM$66, MATCH(UPPER(X83), $A$47:$A$66, 0), V$69), $J$93)/$K$93, "BLANK")</f>
        <v>2.2952524343417879</v>
      </c>
      <c r="X111" s="359" t="str" cm="1">
        <f t="array" ref="X111">_xlfn.IFS(INDEX($B$24:$AM$43, MATCH(INDEX($A$3:$AM$22, MATCH(U111, $F$3:$F$22, 0), 1), $A$24:$A$43), V$69)="H", UPPER(INDEX($A$3:$AM$22, MATCH(U111, $F$3:$F$22, 0), 1)), INDEX($B$24:$AM$43, MATCH(INDEX($A$3:$AM$22, MATCH(U111, $F$3:$F$22, 0), 1), $A$24:$A$43), V$69)="A", LOWER(INDEX($A$3:$AM$22, MATCH(U111, $F$3:$F$22, 0), 1)), INDEX($B$24:$AM$43, MATCH(INDEX($A$3:$AM$22, MATCH(U111, $F$3:$F$22, 0), 1), $A$24:$A$43), V$69)="BLANK", "BLANK,")</f>
        <v>mun</v>
      </c>
      <c r="Y111" s="361"/>
      <c r="Z111" s="257" t="str" cm="1">
        <f t="array" ref="Z111">_xlfn.IFS(INDEX($B$24:$AM$43,MATCH($A37,$A$24:$A$43,0),AA$69)="A",LOWER($A37),INDEX($B$24:$AM$43,MATCH($A37,$A$24:$A$43,0),AA$69)="H",UPPER($A37),INDEX($B$24:$AM$43,MATCH($A37,$A$24:$A$43,0),AA$69)="BLANK","BLANK")</f>
        <v>new</v>
      </c>
      <c r="AA111" s="268" cm="1">
        <f t="array" ref="AA111">IFERROR($L$93+POWER(INDEX($B$47:$AM$66, MATCH(UPPER(Z83), $A$47:$A$66,0 ), AA$69), $J$93)/$K$93, "BLANK")</f>
        <v>0.44614491799545331</v>
      </c>
      <c r="AB111" s="269" cm="1">
        <f t="array" ref="AB111">IFERROR($L$93+POWER(INDEX($B$47:$AM$66, MATCH(UPPER(AC83), $A$47:$A$66, 0), AA$69), $J$93)/$K$93, "BLANK")</f>
        <v>1.915323758957687</v>
      </c>
      <c r="AC111" s="359" t="str" cm="1">
        <f t="array" ref="AC111">_xlfn.IFS(INDEX($B$24:$AM$43, MATCH(INDEX($A$3:$AM$22, MATCH(Z111, $G$3:$G$22, 0), 1), $A$24:$A$43), AA$69)="H", UPPER(INDEX($A$3:$AM$22, MATCH(Z111, $G$3:$G$22, 0), 1)), INDEX($B$24:$AM$43, MATCH(INDEX($A$3:$AM$22, MATCH(Z111, $G$3:$G$22, 0), 1), $A$24:$A$43), AA$69)="A", LOWER(INDEX($A$3:$AM$22, MATCH(Z111, $G$3:$G$22, 0), 1)), INDEX($B$24:$AM$43, MATCH(INDEX($A$3:$AM$22, MATCH(Z111, $G$3:$G$22, 0), 1), $A$24:$A$43), AA$69)="BLANK", "BLANK,")</f>
        <v>WOL</v>
      </c>
      <c r="AD111" s="361"/>
      <c r="AE111" s="257" t="str" cm="1">
        <f t="array" ref="AE111">_xlfn.IFS(INDEX($B$24:$AM$43,MATCH($A37,$A$24:$A$43,0),AF$69)="A",LOWER($A37),INDEX($B$24:$AM$43,MATCH($A37,$A$24:$A$43,0),AF$69)="H",UPPER($A37),INDEX($B$24:$AM$43,MATCH($A37,$A$24:$A$43,0),AF$69)="BLANK","BLANK")</f>
        <v>NEW</v>
      </c>
      <c r="AF111" s="268" cm="1">
        <f t="array" ref="AF111">IFERROR($L$93+POWER(INDEX($B$47:$AM$66, MATCH(UPPER(AE83), $A$47:$A$66,0 ), AF$69), $J$93)/$K$93, "BLANK")</f>
        <v>0.71315794092060103</v>
      </c>
      <c r="AG111" s="269" cm="1">
        <f t="array" ref="AG111">IFERROR($L$93+POWER(INDEX($B$47:$AM$66, MATCH(UPPER(AH83), $A$47:$A$66, 0), AF$69), $J$93)/$K$93, "BLANK")</f>
        <v>1.7258471374333275</v>
      </c>
      <c r="AH111" s="359" t="str" cm="1">
        <f t="array" ref="AH111">_xlfn.IFS(INDEX($B$24:$AM$43, MATCH(INDEX($A$3:$AM$22, MATCH(AE111, $H$3:$H$22, 0), 1), $A$24:$A$43), AF$69)="H", UPPER(INDEX($A$3:$AM$22, MATCH(AE111, $H$3:$H$22, 0), 1)), INDEX($B$24:$AM$43, MATCH(INDEX($A$3:$AM$22, MATCH(AE111, $H$3:$H$22, 0), 1), $A$24:$A$43), AF$69)="A", LOWER(INDEX($A$3:$AM$22, MATCH(AE111, $H$3:$H$22, 0), 1)), INDEX($B$24:$AM$43, MATCH(INDEX($A$3:$AM$22, MATCH(AE111, $H$3:$H$22, 0), 1), $A$24:$A$43), AF$69)="BLANK", "BLANK,")</f>
        <v>eve</v>
      </c>
      <c r="AI111" s="361"/>
      <c r="AJ111" s="257" t="str" cm="1">
        <f t="array" ref="AJ111">_xlfn.IFS(INDEX($B$24:$AM$43,MATCH($A37,$A$24:$A$43,0),AK$69)="A",LOWER($A37),INDEX($B$24:$AM$43,MATCH($A37,$A$24:$A$43,0),AK$69)="H",UPPER($A37),INDEX($B$24:$AM$43,MATCH($A37,$A$24:$A$43,0),AK$69)="BLANK","BLANK")</f>
        <v>new</v>
      </c>
      <c r="AK111" s="268" cm="1">
        <f t="array" ref="AK111">IFERROR($L$93+POWER(INDEX($B$47:$AM$66, MATCH(UPPER(AJ83), $A$47:$A$66,0 ), AK$69), $J$93)/$K$93, "BLANK")</f>
        <v>1.1207416353885589</v>
      </c>
      <c r="AL111" s="269" cm="1">
        <f t="array" ref="AL111">IFERROR($L$93+POWER(INDEX($B$47:$AM$66, MATCH(UPPER(AM83), $A$47:$A$66, 0), AK$69), $J$93)/$K$93, "BLANK")</f>
        <v>1.6328330177134527</v>
      </c>
      <c r="AM111" s="359" t="str" cm="1">
        <f t="array" ref="AM111">_xlfn.IFS(INDEX($B$24:$AM$43, MATCH(INDEX($A$3:$AM$22, MATCH(AJ111, $I$3:$I$22, 0), 1), $A$24:$A$43), AK$69)="H", UPPER(INDEX($A$3:$AM$22, MATCH(AJ111, $I$3:$I$22, 0), 1)), INDEX($B$24:$AM$43, MATCH(INDEX($A$3:$AM$22, MATCH(AJ111, $I$3:$I$22, 0), 1), $A$24:$A$43), AK$69)="A", LOWER(INDEX($A$3:$AM$22, MATCH(AJ111, $I$3:$I$22, 0), 1)), INDEX($B$24:$AM$43, MATCH(INDEX($A$3:$AM$22, MATCH(AJ111, $I$3:$I$22, 0), 1), $A$24:$A$43), AK$69)="BLANK", "BLANK,")</f>
        <v>SOU</v>
      </c>
      <c r="AN111" s="361"/>
      <c r="AO111" s="257" t="str" cm="1">
        <f t="array" ref="AO111">_xlfn.IFS(INDEX($B$24:$AM$43,MATCH($A37,$A$24:$A$43,0),AP$69)="A",LOWER($A37),INDEX($B$24:$AM$43,MATCH($A37,$A$24:$A$43,0),AP$69)="H",UPPER($A37),INDEX($B$24:$AM$43,MATCH($A37,$A$24:$A$43,0),AP$69)="BLANK","BLANK")</f>
        <v>NEW</v>
      </c>
      <c r="AP111" s="268" cm="1">
        <f t="array" ref="AP111">IFERROR($L$93+POWER(INDEX($B$47:$AM$66, MATCH(UPPER(AO83), $A$47:$A$66,0 ), AP$69), $J$93)/$K$93, "BLANK")</f>
        <v>1.3065063491073312</v>
      </c>
      <c r="AQ111" s="269" cm="1">
        <f t="array" ref="AQ111">IFERROR($L$93+POWER(INDEX($B$47:$AM$66, MATCH(UPPER(AR83), $A$47:$A$66, 0), AP$69), $J$93)/$K$93, "BLANK")</f>
        <v>2.535645128055247</v>
      </c>
      <c r="AR111" s="359" t="str" cm="1">
        <f t="array" ref="AR111">_xlfn.IFS(INDEX($B$24:$AM$43, MATCH(INDEX($A$3:$AM$22, MATCH(AO111, $J$3:$J$22, 0), 1), $A$24:$A$43), AP$69)="H", UPPER(INDEX($A$3:$AM$22, MATCH(AO111, $J$3:$J$22, 0), 1)), INDEX($B$24:$AM$43, MATCH(INDEX($A$3:$AM$22, MATCH(AO111, $J$3:$J$22, 0), 1), $A$24:$A$43), AP$69)="A", LOWER(INDEX($A$3:$AM$22, MATCH(AO111, $J$3:$J$22, 0), 1)), INDEX($B$24:$AM$43, MATCH(INDEX($A$3:$AM$22, MATCH(AO111, $J$3:$J$22, 0), 1), $A$24:$A$43), AP$69)="BLANK", "BLANK,")</f>
        <v>che</v>
      </c>
      <c r="AS111" s="361"/>
      <c r="AT111" s="257" t="str" cm="1">
        <f t="array" ref="AT111">_xlfn.IFS(INDEX($B$24:$AM$43,MATCH($A37,$A$24:$A$43,0),AU$69)="A",LOWER($A37),INDEX($B$24:$AM$43,MATCH($A37,$A$24:$A$43,0),AU$69)="H",UPPER($A37),INDEX($B$24:$AM$43,MATCH($A37,$A$24:$A$43,0),AU$69)="BLANK","BLANK")</f>
        <v>new</v>
      </c>
      <c r="AU111" s="268" cm="1">
        <f t="array" ref="AU111">IFERROR($L$93+POWER(INDEX($B$47:$AM$66, MATCH(UPPER(AT83), $A$47:$A$66,0 ), AU$69), $J$93)/$K$93, "BLANK")</f>
        <v>0.86551713552079224</v>
      </c>
      <c r="AV111" s="269" cm="1">
        <f t="array" ref="AV111">IFERROR($L$93+POWER(INDEX($B$47:$AM$66, MATCH(UPPER(AW83), $A$47:$A$66, 0), AU$69), $J$93)/$K$93, "BLANK")</f>
        <v>1.1436859070616585</v>
      </c>
      <c r="AW111" s="359" t="str" cm="1">
        <f t="array" ref="AW111">_xlfn.IFS(INDEX($B$24:$AM$43, MATCH(INDEX($A$3:$AM$22, MATCH(AT111, $K$3:$K$22, 0), 1), $A$24:$A$43), AU$69)="H", UPPER(INDEX($A$3:$AM$22, MATCH(AT111, $K$3:$K$22, 0), 1)), INDEX($B$24:$AM$43, MATCH(INDEX($A$3:$AM$22, MATCH(AT111, $K$3:$K$22, 0), 1), $A$24:$A$43), AU$69)="A", LOWER(INDEX($A$3:$AM$22, MATCH(AT111, $K$3:$K$22, 0), 1)), INDEX($B$24:$AM$43, MATCH(INDEX($A$3:$AM$22, MATCH(AT111, $K$3:$K$22, 0), 1), $A$24:$A$43), AU$69)="BLANK", "BLANK,")</f>
        <v>CRY</v>
      </c>
      <c r="AX111" s="361"/>
      <c r="AY111" s="257" t="str" cm="1">
        <f t="array" ref="AY111">_xlfn.IFS(INDEX($B$24:$AM$43,MATCH($A37,$A$24:$A$43,0),AZ$69)="A",LOWER($A37),INDEX($B$24:$AM$43,MATCH($A37,$A$24:$A$43,0),AZ$69)="H",UPPER($A37),INDEX($B$24:$AM$43,MATCH($A37,$A$24:$A$43,0),AZ$69)="BLANK","BLANK")</f>
        <v>new</v>
      </c>
      <c r="AZ111" s="268" cm="1">
        <f t="array" ref="AZ111">IFERROR($L$93+POWER(INDEX($B$47:$AM$66, MATCH(UPPER(AY83), $A$47:$A$66,0 ), AZ$69), $J$93)/$K$93, "BLANK")</f>
        <v>1.1561668687388484</v>
      </c>
      <c r="BA111" s="269" cm="1">
        <f t="array" ref="BA111">IFERROR($L$93+POWER(INDEX($B$47:$AM$66, MATCH(UPPER(BB83), $A$47:$A$66, 0), AZ$69), $J$93)/$K$93, "BLANK")</f>
        <v>1.4135484866742805</v>
      </c>
      <c r="BB111" s="359" t="str" cm="1">
        <f t="array" ref="BB111">_xlfn.IFS(INDEX($B$24:$AM$43, MATCH(INDEX($A$3:$AM$22, MATCH(AY111, $L$3:$L$22, 0), 1), $A$24:$A$43), AZ$69)="H", UPPER(INDEX($A$3:$AM$22, MATCH(AY111, $L$3:$L$22, 0), 1)), INDEX($B$24:$AM$43, MATCH(INDEX($A$3:$AM$22, MATCH(AY111, $L$3:$L$22, 0), 1), $A$24:$A$43), AZ$69)="A", LOWER(INDEX($A$3:$AM$22, MATCH(AY111, $L$3:$L$22, 0), 1)), INDEX($B$24:$AM$43, MATCH(INDEX($A$3:$AM$22, MATCH(AY111, $L$3:$L$22, 0), 1), $A$24:$A$43), AZ$69)="BLANK", "BLANK,")</f>
        <v>AVL</v>
      </c>
      <c r="BC111" s="361"/>
      <c r="BD111" s="257" t="str" cm="1">
        <f t="array" ref="BD111">_xlfn.IFS(INDEX($B$24:$AM$43,MATCH($A37,$A$24:$A$43,0),BE$69)="A",LOWER($A37),INDEX($B$24:$AM$43,MATCH($A37,$A$24:$A$43,0),BE$69)="H",UPPER($A37),INDEX($B$24:$AM$43,MATCH($A37,$A$24:$A$43,0),BE$69)="BLANK","BLANK")</f>
        <v>NEW</v>
      </c>
      <c r="BE111" s="268" cm="1">
        <f t="array" ref="BE111">IFERROR($L$93+POWER(INDEX($B$47:$AM$66, MATCH(UPPER(BD83), $A$47:$A$66,0 ), BE$69), $J$93)/$K$93, "BLANK")</f>
        <v>2.0506321731172896</v>
      </c>
      <c r="BF111" s="269" cm="1">
        <f t="array" ref="BF111">IFERROR($L$93+POWER(INDEX($B$47:$AM$66, MATCH(UPPER(BG83), $A$47:$A$66, 0), BE$69), $J$93)/$K$93, "BLANK")</f>
        <v>1.0180192172916172</v>
      </c>
      <c r="BG111" s="359" t="str" cm="1">
        <f t="array" ref="BG111">_xlfn.IFS(INDEX($B$24:$AM$43, MATCH(INDEX($A$3:$AM$22, MATCH(BD111, $M$3:$M$22, 0), 1), $A$24:$A$43), BE$69)="H", UPPER(INDEX($A$3:$AM$22, MATCH(BD111, $M$3:$M$22, 0), 1)), INDEX($B$24:$AM$43, MATCH(INDEX($A$3:$AM$22, MATCH(BD111, $M$3:$M$22, 0), 1), $A$24:$A$43), BE$69)="A", LOWER(INDEX($A$3:$AM$22, MATCH(BD111, $M$3:$M$22, 0), 1)), INDEX($B$24:$AM$43, MATCH(INDEX($A$3:$AM$22, MATCH(BD111, $M$3:$M$22, 0), 1), $A$24:$A$43), BE$69)="BLANK", "BLANK,")</f>
        <v>wba</v>
      </c>
      <c r="BH111" s="361"/>
      <c r="BI111" s="257" t="str" cm="1">
        <f t="array" ref="BI111">_xlfn.IFS(INDEX($B$24:$AM$43,MATCH($A37,$A$24:$A$43,0),BJ$69)="A",LOWER($A37),INDEX($B$24:$AM$43,MATCH($A37,$A$24:$A$43,0),BJ$69)="H",UPPER($A37),INDEX($B$24:$AM$43,MATCH($A37,$A$24:$A$43,0),BJ$69)="BLANK","BLANK")</f>
        <v>new</v>
      </c>
      <c r="BJ111" s="268" cm="1">
        <f t="array" ref="BJ111">IFERROR($L$93+POWER(INDEX($B$47:$AM$66, MATCH(UPPER(BI83), $A$47:$A$66,0 ), BJ$69), $J$93)/$K$93, "BLANK")</f>
        <v>1.6784038284128675</v>
      </c>
      <c r="BK111" s="269" cm="1">
        <f t="array" ref="BK111">IFERROR($L$93+POWER(INDEX($B$47:$AM$66, MATCH(UPPER(BL83), $A$47:$A$66, 0), BJ$69), $J$93)/$K$93, "BLANK")</f>
        <v>0.67753831078275473</v>
      </c>
      <c r="BL111" s="359" t="str" cm="1">
        <f t="array" ref="BL111">_xlfn.IFS(INDEX($B$24:$AM$43, MATCH(INDEX($A$3:$AM$22, MATCH(BI111, $N$3:$N$22, 0), 1), $A$24:$A$43), BJ$69)="H", UPPER(INDEX($A$3:$AM$22, MATCH(BI111, $N$3:$N$22, 0), 1)), INDEX($B$24:$AM$43, MATCH(INDEX($A$3:$AM$22, MATCH(BI111, $N$3:$N$22, 0), 1), $A$24:$A$43), BJ$69)="A", LOWER(INDEX($A$3:$AM$22, MATCH(BI111, $N$3:$N$22, 0), 1)), INDEX($B$24:$AM$43, MATCH(INDEX($A$3:$AM$22, MATCH(BI111, $N$3:$N$22, 0), 1), $A$24:$A$43), BJ$69)="BLANK", "BLANK,")</f>
        <v>LEE</v>
      </c>
      <c r="BM111" s="361"/>
      <c r="BN111" s="257" t="str" cm="1">
        <f t="array" ref="BN111">_xlfn.IFS(INDEX($B$24:$AM$43,MATCH($A37,$A$24:$A$43,0),BO$69)="A",LOWER($A37),INDEX($B$24:$AM$43,MATCH($A37,$A$24:$A$43,0),BO$69)="H",UPPER($A37),INDEX($B$24:$AM$43,MATCH($A37,$A$24:$A$43,0),BO$69)="BLANK","BLANK")</f>
        <v>NEW</v>
      </c>
      <c r="BO111" s="268" cm="1">
        <f t="array" ref="BO111">IFERROR($L$93+POWER(INDEX($B$47:$AM$66, MATCH(UPPER(BN83), $A$47:$A$66,0 ), BO$69), $J$93)/$K$93, "BLANK")</f>
        <v>2.0506321731172896</v>
      </c>
      <c r="BP111" s="269" cm="1">
        <f t="array" ref="BP111">IFERROR($L$93+POWER(INDEX($B$47:$AM$66, MATCH(UPPER(BQ83), $A$47:$A$66, 0), BO$69), $J$93)/$K$93, "BLANK")</f>
        <v>1.0180192172916172</v>
      </c>
      <c r="BQ111" s="359" t="str" cm="1">
        <f t="array" ref="BQ111">_xlfn.IFS(INDEX($B$24:$AM$43, MATCH(INDEX($A$3:$AM$22, MATCH(BN111, $O$3:$O$22, 0), 1), $A$24:$A$43), BO$69)="H", UPPER(INDEX($A$3:$AM$22, MATCH(BN111, $O$3:$O$22, 0), 1)), INDEX($B$24:$AM$43, MATCH(INDEX($A$3:$AM$22, MATCH(BN111, $O$3:$O$22, 0), 1), $A$24:$A$43), BO$69)="A", LOWER(INDEX($A$3:$AM$22, MATCH(BN111, $O$3:$O$22, 0), 1)), INDEX($B$24:$AM$43, MATCH(INDEX($A$3:$AM$22, MATCH(BN111, $O$3:$O$22, 0), 1), $A$24:$A$43), BO$69)="BLANK", "BLANK,")</f>
        <v>ful</v>
      </c>
      <c r="BR111" s="361"/>
      <c r="BS111" s="257" t="str" cm="1">
        <f t="array" ref="BS111">_xlfn.IFS(INDEX($B$24:$AM$43,MATCH($A37,$A$24:$A$43,0),BT$69)="A",LOWER($A37),INDEX($B$24:$AM$43,MATCH($A37,$A$24:$A$43,0),BT$69)="H",UPPER($A37),INDEX($B$24:$AM$43,MATCH($A37,$A$24:$A$43,0),BT$69)="BLANK","BLANK")</f>
        <v>new</v>
      </c>
      <c r="BT111" s="268" cm="1">
        <f t="array" ref="BT111">IFERROR($L$93+POWER(INDEX($B$47:$AM$66, MATCH(UPPER(BS83), $A$47:$A$66,0 ), BT$69), $J$93)/$K$93, "BLANK")</f>
        <v>0.49790907204003687</v>
      </c>
      <c r="BU111" s="269" cm="1">
        <f t="array" ref="BU111">IFERROR($L$93+POWER(INDEX($B$47:$AM$66, MATCH(UPPER(BV83), $A$47:$A$66, 0), BT$69), $J$93)/$K$93, "BLANK")</f>
        <v>3.0444905495630907</v>
      </c>
      <c r="BV111" s="359" t="str" cm="1">
        <f t="array" ref="BV111">_xlfn.IFS(INDEX($B$24:$AM$43, MATCH(INDEX($A$3:$AM$22, MATCH(BS111, $P$3:$P$22, 0), 1), $A$24:$A$43), BT$69)="H", UPPER(INDEX($A$3:$AM$22, MATCH(BS111, $P$3:$P$22, 0), 1)), INDEX($B$24:$AM$43, MATCH(INDEX($A$3:$AM$22, MATCH(BS111, $P$3:$P$22, 0), 1), $A$24:$A$43), BT$69)="A", LOWER(INDEX($A$3:$AM$22, MATCH(BS111, $P$3:$P$22, 0), 1)), INDEX($B$24:$AM$43, MATCH(INDEX($A$3:$AM$22, MATCH(BS111, $P$3:$P$22, 0), 1), $A$24:$A$43), BT$69)="BLANK", "BLANK,")</f>
        <v>MCI</v>
      </c>
      <c r="BW111" s="361"/>
      <c r="BX111" s="257" t="str" cm="1">
        <f t="array" ref="BX111">_xlfn.IFS(INDEX($B$24:$AM$43,MATCH($A37,$A$24:$A$43,0),BY$69)="A",LOWER($A37),INDEX($B$24:$AM$43,MATCH($A37,$A$24:$A$43,0),BY$69)="H",UPPER($A37),INDEX($B$24:$AM$43,MATCH($A37,$A$24:$A$43,0),BY$69)="BLANK","BLANK")</f>
        <v>NEW</v>
      </c>
      <c r="BY111" s="268" cm="1">
        <f t="array" ref="BY111">IFERROR($L$93+POWER(INDEX($B$47:$AM$66, MATCH(UPPER(BX83), $A$47:$A$66,0 ), BY$69), $J$93)/$K$93, "BLANK")</f>
        <v>0.81502084811635234</v>
      </c>
      <c r="BZ111" s="269" cm="1">
        <f t="array" ref="BZ111">IFERROR($L$93+POWER(INDEX($B$47:$AM$66, MATCH(UPPER(CA83), $A$47:$A$66, 0), BY$69), $J$93)/$K$93, "BLANK")</f>
        <v>2.4806799672667568</v>
      </c>
      <c r="CA111" s="359" t="str" cm="1">
        <f t="array" ref="CA111">_xlfn.IFS(INDEX($B$24:$AM$43, MATCH(INDEX($A$3:$AM$22, MATCH(BX111, $Q$3:$Q$22, 0), 1), $A$24:$A$43), BY$69)="H", UPPER(INDEX($A$3:$AM$22, MATCH(BX111, $Q$3:$Q$22, 0), 1)), INDEX($B$24:$AM$43, MATCH(INDEX($A$3:$AM$22, MATCH(BX111, $Q$3:$Q$22, 0), 1), $A$24:$A$43), BY$69)="A", LOWER(INDEX($A$3:$AM$22, MATCH(BX111, $Q$3:$Q$22, 0), 1)), INDEX($B$24:$AM$43, MATCH(INDEX($A$3:$AM$22, MATCH(BX111, $Q$3:$Q$22, 0), 1), $A$24:$A$43), BY$69)="BLANK", "BLANK,")</f>
        <v>liv</v>
      </c>
      <c r="CB111" s="361"/>
      <c r="CC111" s="257" t="str" cm="1">
        <f t="array" ref="CC111">_xlfn.IFS(INDEX($B$24:$AM$43,MATCH($A37,$A$24:$A$43,0),CD$69)="A",LOWER($A37),INDEX($B$24:$AM$43,MATCH($A37,$A$24:$A$43,0),CD$69)="H",UPPER($A37),INDEX($B$24:$AM$43,MATCH($A37,$A$24:$A$43,0),CD$69)="BLANK","BLANK")</f>
        <v>NEW</v>
      </c>
      <c r="CD111" s="268" cm="1">
        <f t="array" ref="CD111">IFERROR($L$93+POWER(INDEX($B$47:$AM$66, MATCH(UPPER(CC83), $A$47:$A$66,0 ), CD$69), $J$93)/$K$93, "BLANK")</f>
        <v>0.976996167342147</v>
      </c>
      <c r="CE111" s="269" cm="1">
        <f t="array" ref="CE111">IFERROR($L$93+POWER(INDEX($B$47:$AM$66, MATCH(UPPER(CF83), $A$47:$A$66, 0), CD$69), $J$93)/$K$93, "BLANK")</f>
        <v>2.4240454914511975</v>
      </c>
      <c r="CF111" s="359" t="str" cm="1">
        <f t="array" ref="CF111">_xlfn.IFS(INDEX($B$24:$AM$43, MATCH(INDEX($A$3:$AM$22, MATCH(CC111, $R$3:$R$22, 0), 1), $A$24:$A$43), CD$69)="H", UPPER(INDEX($A$3:$AM$22, MATCH(CC111, $R$3:$R$22, 0), 1)), INDEX($B$24:$AM$43, MATCH(INDEX($A$3:$AM$22, MATCH(CC111, $R$3:$R$22, 0), 1), $A$24:$A$43), CD$69)="A", LOWER(INDEX($A$3:$AM$22, MATCH(CC111, $R$3:$R$22, 0), 1)), INDEX($B$24:$AM$43, MATCH(INDEX($A$3:$AM$22, MATCH(CC111, $R$3:$R$22, 0), 1), $A$24:$A$43), CD$69)="BLANK", "BLANK,")</f>
        <v>lei</v>
      </c>
      <c r="CG111" s="361"/>
      <c r="CH111" s="257" t="str" cm="1">
        <f t="array" ref="CH111">_xlfn.IFS(INDEX($B$24:$AM$43,MATCH($A37,$A$24:$A$43,0),CI$69)="A",LOWER($A37),INDEX($B$24:$AM$43,MATCH($A37,$A$24:$A$43,0),CI$69)="H",UPPER($A37),INDEX($B$24:$AM$43,MATCH($A37,$A$24:$A$43,0),CI$69)="BLANK","BLANK")</f>
        <v>new</v>
      </c>
      <c r="CI111" s="268" cm="1">
        <f t="array" ref="CI111">IFERROR($L$93+POWER(INDEX($B$47:$AM$66, MATCH(UPPER(CH83), $A$47:$A$66,0 ), CI$69), $J$93)/$K$93, "BLANK")</f>
        <v>0.7917827061112479</v>
      </c>
      <c r="CJ111" s="269" cm="1">
        <f t="array" ref="CJ111">IFERROR($L$93+POWER(INDEX($B$47:$AM$66, MATCH(UPPER(CK83), $A$47:$A$66, 0), CI$69), $J$93)/$K$93, "BLANK")</f>
        <v>1.4071128220527087</v>
      </c>
      <c r="CK111" s="359" t="str" cm="1">
        <f t="array" ref="CK111">_xlfn.IFS(INDEX($B$24:$AM$43, MATCH(INDEX($A$3:$AM$22, MATCH(CH111, $S$3:$S$22, 0), 1), $A$24:$A$43), CI$69)="H", UPPER(INDEX($A$3:$AM$22, MATCH(CH111, $S$3:$S$22, 0), 1)), INDEX($B$24:$AM$43, MATCH(INDEX($A$3:$AM$22, MATCH(CH111, $S$3:$S$22, 0), 1), $A$24:$A$43), CI$69)="A", LOWER(INDEX($A$3:$AM$22, MATCH(CH111, $S$3:$S$22, 0), 1)), INDEX($B$24:$AM$43, MATCH(INDEX($A$3:$AM$22, MATCH(CH111, $S$3:$S$22, 0), 1), $A$24:$A$43), CI$69)="BLANK", "BLANK,")</f>
        <v>SHU</v>
      </c>
      <c r="CL111" s="361"/>
      <c r="CM111" s="257" t="str" cm="1">
        <f t="array" ref="CM111">_xlfn.IFS(INDEX($B$24:$AM$43,MATCH($A37,$A$24:$A$43,0),CN$69)="A",LOWER($A37),INDEX($B$24:$AM$43,MATCH($A37,$A$24:$A$43,0),CN$69)="H",UPPER($A37),INDEX($B$24:$AM$43,MATCH($A37,$A$24:$A$43,0),CN$69)="BLANK","BLANK")</f>
        <v>new</v>
      </c>
      <c r="CN111" s="268" cm="1">
        <f t="array" ref="CN111">IFERROR($L$93+POWER(INDEX($B$47:$AM$66, MATCH(UPPER(CM83), $A$47:$A$66,0 ), CN$69), $J$93)/$K$93, "BLANK")</f>
        <v>1.4627018956119586</v>
      </c>
      <c r="CO111" s="269" cm="1">
        <f t="array" ref="CO111">IFERROR($L$93+POWER(INDEX($B$47:$AM$66, MATCH(UPPER(CP83), $A$47:$A$66, 0), CN$69), $J$93)/$K$93, "BLANK")</f>
        <v>1.927684593538838</v>
      </c>
      <c r="CP111" s="359" t="str" cm="1">
        <f t="array" ref="CP111">_xlfn.IFS(INDEX($B$24:$AM$43, MATCH(INDEX($A$3:$AM$22, MATCH(CM111, $T$3:$T$22, 0), 1), $A$24:$A$43), CN$69)="H", UPPER(INDEX($A$3:$AM$22, MATCH(CM111, $T$3:$T$22, 0), 1)), INDEX($B$24:$AM$43, MATCH(INDEX($A$3:$AM$22, MATCH(CM111, $T$3:$T$22, 0), 1), $A$24:$A$43), CN$69)="A", LOWER(INDEX($A$3:$AM$22, MATCH(CM111, $T$3:$T$22, 0), 1)), INDEX($B$24:$AM$43, MATCH(INDEX($A$3:$AM$22, MATCH(CM111, $T$3:$T$22, 0), 1), $A$24:$A$43), CN$69)="BLANK", "BLANK,")</f>
        <v>ARS</v>
      </c>
      <c r="CQ111" s="361"/>
      <c r="CR111" s="257" t="str" cm="1">
        <f t="array" ref="CR111">_xlfn.IFS(INDEX($B$24:$AM$43,MATCH($A37,$A$24:$A$43,0),CS$69)="A",LOWER($A37),INDEX($B$24:$AM$43,MATCH($A37,$A$24:$A$43,0),CS$69)="H",UPPER($A37),INDEX($B$24:$AM$43,MATCH($A37,$A$24:$A$43,0),CS$69)="BLANK","BLANK")</f>
        <v>NEW</v>
      </c>
      <c r="CS111" s="268" cm="1">
        <f t="array" ref="CS111">IFERROR($L$93+POWER(INDEX($B$47:$AM$66, MATCH(UPPER(CR83), $A$47:$A$66,0 ), CS$69), $J$93)/$K$93, "BLANK")</f>
        <v>2.0506321731172896</v>
      </c>
      <c r="CT111" s="269" cm="1">
        <f t="array" ref="CT111">IFERROR($L$93+POWER(INDEX($B$47:$AM$66, MATCH(UPPER(CU83), $A$47:$A$66, 0), CS$69), $J$93)/$K$93, "BLANK")</f>
        <v>1.0180192172916172</v>
      </c>
      <c r="CU111" s="359" t="str" cm="1">
        <f t="array" ref="CU111">_xlfn.IFS(INDEX($B$24:$AM$43, MATCH(INDEX($A$3:$AM$22, MATCH(CR111, $U$3:$U$22, 0), 1), $A$24:$A$43), CS$69)="H", UPPER(INDEX($A$3:$AM$22, MATCH(CR111, $U$3:$U$22, 0), 1)), INDEX($B$24:$AM$43, MATCH(INDEX($A$3:$AM$22, MATCH(CR111, $U$3:$U$22, 0), 1), $A$24:$A$43), CS$69)="A", LOWER(INDEX($A$3:$AM$22, MATCH(CR111, $U$3:$U$22, 0), 1)), INDEX($B$24:$AM$43, MATCH(INDEX($A$3:$AM$22, MATCH(CR111, $U$3:$U$22, 0), 1), $A$24:$A$43), CS$69)="BLANK", "BLANK,")</f>
        <v>lee</v>
      </c>
      <c r="CV111" s="361"/>
      <c r="CW111" s="257" t="str" cm="1">
        <f t="array" ref="CW111">_xlfn.IFS(INDEX($B$24:$AM$43,MATCH($A37,$A$24:$A$43,0),CX$69)="A",LOWER($A37),INDEX($B$24:$AM$43,MATCH($A37,$A$24:$A$43,0),CX$69)="H",UPPER($A37),INDEX($B$24:$AM$43,MATCH($A37,$A$24:$A$43,0),CX$69)="BLANK","BLANK")</f>
        <v>new</v>
      </c>
      <c r="CX111" s="268" cm="1">
        <f t="array" ref="CX111">IFERROR($L$93+POWER(INDEX($B$47:$AM$66, MATCH(UPPER(CW83), $A$47:$A$66,0 ), CX$69), $J$93)/$K$93, "BLANK")</f>
        <v>1.0733128151715923</v>
      </c>
      <c r="CY111" s="269" cm="1">
        <f t="array" ref="CY111">IFERROR($L$93+POWER(INDEX($B$47:$AM$66, MATCH(UPPER(CZ83), $A$47:$A$66, 0), CX$69), $J$93)/$K$93, "BLANK")</f>
        <v>2.0226578629797025</v>
      </c>
      <c r="CZ111" s="359" t="str" cm="1">
        <f t="array" ref="CZ111">_xlfn.IFS(INDEX($B$24:$AM$43, MATCH(INDEX($A$3:$AM$22, MATCH(CW111, $V$3:$V$22, 0), 1), $A$24:$A$43), CX$69)="H", UPPER(INDEX($A$3:$AM$22, MATCH(CW111, $V$3:$V$22, 0), 1)), INDEX($B$24:$AM$43, MATCH(INDEX($A$3:$AM$22, MATCH(CW111, $V$3:$V$22, 0), 1), $A$24:$A$43), CX$69)="A", LOWER(INDEX($A$3:$AM$22, MATCH(CW111, $V$3:$V$22, 0), 1)), INDEX($B$24:$AM$43, MATCH(INDEX($A$3:$AM$22, MATCH(CW111, $V$3:$V$22, 0), 1), $A$24:$A$43), CX$69)="BLANK", "BLANK,")</f>
        <v>EVE</v>
      </c>
      <c r="DA111" s="361"/>
      <c r="DB111" s="257" t="str" cm="1">
        <f t="array" ref="DB111">_xlfn.IFS(INDEX($B$24:$AM$43,MATCH($A37,$A$24:$A$43,0),DC$69)="A",LOWER($A37),INDEX($B$24:$AM$43,MATCH($A37,$A$24:$A$43,0),DC$69)="H",UPPER($A37),INDEX($B$24:$AM$43,MATCH($A37,$A$24:$A$43,0),DC$69)="BLANK","BLANK")</f>
        <v>NEW</v>
      </c>
      <c r="DC111" s="268" cm="1">
        <f t="array" ref="DC111">IFERROR($L$93+POWER(INDEX($B$47:$AM$66, MATCH(UPPER(DB83), $A$47:$A$66,0 ), DC$69), $J$93)/$K$93, "BLANK")</f>
        <v>1.6772853461397106</v>
      </c>
      <c r="DD111" s="269" cm="1">
        <f t="array" ref="DD111">IFERROR($L$93+POWER(INDEX($B$47:$AM$66, MATCH(UPPER(DE83), $A$47:$A$66, 0), DC$69), $J$93)/$K$93, "BLANK")</f>
        <v>1.0180192172916172</v>
      </c>
      <c r="DE111" s="359" t="str" cm="1">
        <f t="array" ref="DE111">_xlfn.IFS(INDEX($B$24:$AM$43, MATCH(INDEX($A$3:$AM$22, MATCH(DB111, $W$3:$W$22, 0), 1), $A$24:$A$43), DC$69)="H", UPPER(INDEX($A$3:$AM$22, MATCH(DB111, $W$3:$W$22, 0), 1)), INDEX($B$24:$AM$43, MATCH(INDEX($A$3:$AM$22, MATCH(DB111, $W$3:$W$22, 0), 1), $A$24:$A$43), DC$69)="A", LOWER(INDEX($A$3:$AM$22, MATCH(DB111, $W$3:$W$22, 0), 1)), INDEX($B$24:$AM$43, MATCH(INDEX($A$3:$AM$22, MATCH(DB111, $W$3:$W$22, 0), 1), $A$24:$A$43), DC$69)="BLANK", "BLANK,")</f>
        <v>cry</v>
      </c>
      <c r="DF111" s="361"/>
      <c r="DG111" s="257" t="str" cm="1">
        <f t="array" ref="DG111">_xlfn.IFS(INDEX($B$24:$AM$43,MATCH($A37,$A$24:$A$43,0),DH$69)="A",LOWER($A37),INDEX($B$24:$AM$43,MATCH($A37,$A$24:$A$43,0),DH$69)="H",UPPER($A37),INDEX($B$24:$AM$43,MATCH($A37,$A$24:$A$43,0),DH$69)="BLANK","BLANK")</f>
        <v>NEW</v>
      </c>
      <c r="DH111" s="268" cm="1">
        <f t="array" ref="DH111">IFERROR($L$93+POWER(INDEX($B$47:$AM$66, MATCH(UPPER(DG83), $A$47:$A$66,0 ), DH$69), $J$93)/$K$93, "BLANK")</f>
        <v>0.64708102900890452</v>
      </c>
      <c r="DI111" s="269" cm="1">
        <f t="array" ref="DI111">IFERROR($L$93+POWER(INDEX($B$47:$AM$66, MATCH(UPPER(DJ83), $A$47:$A$66, 0), DH$69), $J$93)/$K$93, "BLANK")</f>
        <v>2.7707608480856978</v>
      </c>
      <c r="DJ111" s="359" t="str" cm="1">
        <f t="array" ref="DJ111">_xlfn.IFS(INDEX($B$24:$AM$43, MATCH(INDEX($A$3:$AM$22, MATCH(DG111, $X$3:$X$22, 0), 1), $A$24:$A$43), DH$69)="H", UPPER(INDEX($A$3:$AM$22, MATCH(DG111, $X$3:$X$22, 0), 1)), INDEX($B$24:$AM$43, MATCH(INDEX($A$3:$AM$22, MATCH(DG111, $X$3:$X$22, 0), 1), $A$24:$A$43), DH$69)="A", LOWER(INDEX($A$3:$AM$22, MATCH(DG111, $X$3:$X$22, 0), 1)), INDEX($B$24:$AM$43, MATCH(INDEX($A$3:$AM$22, MATCH(DG111, $X$3:$X$22, 0), 1), $A$24:$A$43), DH$69)="BLANK", "BLANK,")</f>
        <v>sou</v>
      </c>
      <c r="DK111" s="361"/>
      <c r="DL111" s="257" t="str" cm="1">
        <f t="array" ref="DL111">_xlfn.IFS(INDEX($B$24:$AM$43,MATCH($A37,$A$24:$A$43,0),DM$69)="A",LOWER($A37),INDEX($B$24:$AM$43,MATCH($A37,$A$24:$A$43,0),DM$69)="H",UPPER($A37),INDEX($B$24:$AM$43,MATCH($A37,$A$24:$A$43,0),DM$69)="BLANK","BLANK")</f>
        <v>new</v>
      </c>
      <c r="DM111" s="268" cm="1">
        <f t="array" ref="DM111">IFERROR($L$93+POWER(INDEX($B$47:$AM$66, MATCH(UPPER(DL83), $A$47:$A$66,0 ), DM$69), $J$93)/$K$93, "BLANK")</f>
        <v>0.45223258265465893</v>
      </c>
      <c r="DN111" s="269" cm="1">
        <f t="array" ref="DN111">IFERROR($L$93+POWER(INDEX($B$47:$AM$66, MATCH(UPPER(DO83), $A$47:$A$66, 0), DM$69), $J$93)/$K$93, "BLANK")</f>
        <v>3.2302290442513359</v>
      </c>
      <c r="DO111" s="359" t="str" cm="1">
        <f t="array" ref="DO111">_xlfn.IFS(INDEX($B$24:$AM$43, MATCH(INDEX($A$3:$AM$22, MATCH(DL111, $Y$3:$Y$22, 0), 1), $A$24:$A$43), DM$69)="H", UPPER(INDEX($A$3:$AM$22, MATCH(DL111, $Y$3:$Y$22, 0), 1)), INDEX($B$24:$AM$43, MATCH(INDEX($A$3:$AM$22, MATCH(DL111, $Y$3:$Y$22, 0), 1), $A$24:$A$43), DM$69)="A", LOWER(INDEX($A$3:$AM$22, MATCH(DL111, $Y$3:$Y$22, 0), 1)), INDEX($B$24:$AM$43, MATCH(INDEX($A$3:$AM$22, MATCH(DL111, $Y$3:$Y$22, 0), 1), $A$24:$A$43), DM$69)="BLANK", "BLANK,")</f>
        <v>CHE</v>
      </c>
      <c r="DP111" s="361"/>
      <c r="DQ111" s="257" t="str" cm="1">
        <f t="array" ref="DQ111">_xlfn.IFS(INDEX($B$24:$AM$43,MATCH($A37,$A$24:$A$43,0),DR$69)="A",LOWER($A37),INDEX($B$24:$AM$43,MATCH($A37,$A$24:$A$43,0),DR$69)="H",UPPER($A37),INDEX($B$24:$AM$43,MATCH($A37,$A$24:$A$43,0),DR$69)="BLANK","BLANK")</f>
        <v>new</v>
      </c>
      <c r="DR111" s="268" cm="1">
        <f t="array" ref="DR111">IFERROR($L$93+POWER(INDEX($B$47:$AM$66, MATCH(UPPER(DQ83), $A$47:$A$66,0 ), DR$69), $J$93)/$K$93, "BLANK")</f>
        <v>0.73568589800724959</v>
      </c>
      <c r="DS111" s="269" cm="1">
        <f t="array" ref="DS111">IFERROR($L$93+POWER(INDEX($B$47:$AM$66, MATCH(UPPER(DT83), $A$47:$A$66, 0), DR$69), $J$93)/$K$93, "BLANK")</f>
        <v>2.5540430574842792</v>
      </c>
      <c r="DT111" s="359" t="str" cm="1">
        <f t="array" ref="DT111">_xlfn.IFS(INDEX($B$24:$AM$43, MATCH(INDEX($A$3:$AM$22, MATCH(DQ111, $Z$3:$Z$22, 0), 1), $A$24:$A$43), DR$69)="H", UPPER(INDEX($A$3:$AM$22, MATCH(DQ111, $Z$3:$Z$22, 0), 1)), INDEX($B$24:$AM$43, MATCH(INDEX($A$3:$AM$22, MATCH(DQ111, $Z$3:$Z$22, 0), 1), $A$24:$A$43), DR$69)="A", LOWER(INDEX($A$3:$AM$22, MATCH(DQ111, $Z$3:$Z$22, 0), 1)), INDEX($B$24:$AM$43, MATCH(INDEX($A$3:$AM$22, MATCH(DQ111, $Z$3:$Z$22, 0), 1), $A$24:$A$43), DR$69)="BLANK", "BLANK,")</f>
        <v>MUN</v>
      </c>
      <c r="DU111" s="361"/>
      <c r="DV111" s="257" t="str" cm="1">
        <f t="array" ref="DV111">_xlfn.IFS(INDEX($B$24:$AM$43,MATCH($A37,$A$24:$A$43,0),DW$69)="A",LOWER($A37),INDEX($B$24:$AM$43,MATCH($A37,$A$24:$A$43,0),DW$69)="H",UPPER($A37),INDEX($B$24:$AM$43,MATCH($A37,$A$24:$A$43,0),DW$69)="BLANK","BLANK")</f>
        <v>NEW</v>
      </c>
      <c r="DW111" s="268" cm="1">
        <f t="array" ref="DW111">IFERROR($L$93+POWER(INDEX($B$47:$AM$66, MATCH(UPPER(DV83), $A$47:$A$66,0 ), DW$69), $J$93)/$K$93, "BLANK")</f>
        <v>0.60345595173305078</v>
      </c>
      <c r="DX111" s="269" cm="1">
        <f t="array" ref="DX111">IFERROR($L$93+POWER(INDEX($B$47:$AM$66, MATCH(UPPER(DY83), $A$47:$A$66, 0), DW$69), $J$93)/$K$93, "BLANK")</f>
        <v>1.5220440487126579</v>
      </c>
      <c r="DY111" s="359" t="str" cm="1">
        <f t="array" ref="DY111">_xlfn.IFS(INDEX($B$24:$AM$43, MATCH(INDEX($A$3:$AM$22, MATCH(DV111, $AA$3:$AA$22, 0), 1), $A$24:$A$43), DW$69)="H", UPPER(INDEX($A$3:$AM$22, MATCH(DV111, $AA$3:$AA$22, 0), 1)), INDEX($B$24:$AM$43, MATCH(INDEX($A$3:$AM$22, MATCH(DV111, $AA$3:$AA$22, 0), 1), $A$24:$A$43), DW$69)="A", LOWER(INDEX($A$3:$AM$22, MATCH(DV111, $AA$3:$AA$22, 0), 1)), INDEX($B$24:$AM$43, MATCH(INDEX($A$3:$AM$22, MATCH(DV111, $AA$3:$AA$22, 0), 1), $A$24:$A$43), DW$69)="BLANK", "BLANK,")</f>
        <v>wol</v>
      </c>
      <c r="DZ111" s="361"/>
      <c r="EA111" s="257" t="str" cm="1">
        <f t="array" ref="EA111">_xlfn.IFS(INDEX($B$24:$AM$43,MATCH($A37,$A$24:$A$43,0),EB$69)="A",LOWER($A37),INDEX($B$24:$AM$43,MATCH($A37,$A$24:$A$43,0),EB$69)="H",UPPER($A37),INDEX($B$24:$AM$43,MATCH($A37,$A$24:$A$43,0),EB$69)="BLANK","BLANK")</f>
        <v>new</v>
      </c>
      <c r="EB111" s="268" cm="1">
        <f t="array" ref="EB111">IFERROR($L$93+POWER(INDEX($B$47:$AM$66, MATCH(UPPER(EA83), $A$47:$A$66,0 ), EB$69), $J$93)/$K$93, "BLANK")</f>
        <v>1.6784038284128675</v>
      </c>
      <c r="EC111" s="269" cm="1">
        <f t="array" ref="EC111">IFERROR($L$93+POWER(INDEX($B$47:$AM$66, MATCH(UPPER(ED83), $A$47:$A$66, 0), EB$69), $J$93)/$K$93, "BLANK")</f>
        <v>0.67753831078275473</v>
      </c>
      <c r="ED111" s="359" t="str" cm="1">
        <f t="array" ref="ED111">_xlfn.IFS(INDEX($B$24:$AM$43, MATCH(INDEX($A$3:$AM$22, MATCH(EA111, $AB$3:$AB$22, 0), 1), $A$24:$A$43), EB$69)="H", UPPER(INDEX($A$3:$AM$22, MATCH(EA111, $AB$3:$AB$22, 0), 1)), INDEX($B$24:$AM$43, MATCH(INDEX($A$3:$AM$22, MATCH(EA111, $AB$3:$AB$22, 0), 1), $A$24:$A$43), EB$69)="A", LOWER(INDEX($A$3:$AM$22, MATCH(EA111, $AB$3:$AB$22, 0), 1)), INDEX($B$24:$AM$43, MATCH(INDEX($A$3:$AM$22, MATCH(EA111, $AB$3:$AB$22, 0), 1), $A$24:$A$43), EB$69)="BLANK", "BLANK,")</f>
        <v>WBA</v>
      </c>
      <c r="EE111" s="361"/>
      <c r="EF111" s="257" t="str" cm="1">
        <f t="array" ref="EF111">_xlfn.IFS(INDEX($B$24:$AM$43,MATCH($A37,$A$24:$A$43,0),EG$69)="A",LOWER($A37),INDEX($B$24:$AM$43,MATCH($A37,$A$24:$A$43,0),EG$69)="H",UPPER($A37),INDEX($B$24:$AM$43,MATCH($A37,$A$24:$A$43,0),EG$69)="BLANK","BLANK")</f>
        <v>NEW</v>
      </c>
      <c r="EG111" s="268" cm="1">
        <f t="array" ref="EG111">IFERROR($L$93+POWER(INDEX($B$47:$AM$66, MATCH(UPPER(EF83), $A$47:$A$66,0 ), EG$69), $J$93)/$K$93, "BLANK")</f>
        <v>1.0280947617383718</v>
      </c>
      <c r="EH111" s="269" cm="1">
        <f t="array" ref="EH111">IFERROR($L$93+POWER(INDEX($B$47:$AM$66, MATCH(UPPER(EI83), $A$47:$A$66, 0), EG$69), $J$93)/$K$93, "BLANK")</f>
        <v>1.2345665477129564</v>
      </c>
      <c r="EI111" s="359" t="str" cm="1">
        <f t="array" ref="EI111">_xlfn.IFS(INDEX($B$24:$AM$43, MATCH(INDEX($A$3:$AM$22, MATCH(EF111, $AC$3:$AC$22, 0), 1), $A$24:$A$43), EG$69)="H", UPPER(INDEX($A$3:$AM$22, MATCH(EF111, $AC$3:$AC$22, 0), 1)), INDEX($B$24:$AM$43, MATCH(INDEX($A$3:$AM$22, MATCH(EF111, $AC$3:$AC$22, 0), 1), $A$24:$A$43), EG$69)="A", LOWER(INDEX($A$3:$AM$22, MATCH(EF111, $AC$3:$AC$22, 0), 1)), INDEX($B$24:$AM$43, MATCH(INDEX($A$3:$AM$22, MATCH(EF111, $AC$3:$AC$22, 0), 1), $A$24:$A$43), EG$69)="BLANK", "BLANK,")</f>
        <v>avl</v>
      </c>
      <c r="EJ111" s="361"/>
      <c r="EK111" s="257" t="str" cm="1">
        <f t="array" ref="EK111">_xlfn.IFS(INDEX($B$24:$AM$43,MATCH($A37,$A$24:$A$43,0),EL$69)="A",LOWER($A37),INDEX($B$24:$AM$43,MATCH($A37,$A$24:$A$43,0),EL$69)="H",UPPER($A37),INDEX($B$24:$AM$43,MATCH($A37,$A$24:$A$43,0),EL$69)="BLANK","BLANK")</f>
        <v>new</v>
      </c>
      <c r="EL111" s="268" cm="1">
        <f t="array" ref="EL111">IFERROR($L$93+POWER(INDEX($B$47:$AM$66, MATCH(UPPER(EK83), $A$47:$A$66,0 ), EL$69), $J$93)/$K$93, "BLANK")</f>
        <v>1.1207416353885589</v>
      </c>
      <c r="EM111" s="269" cm="1">
        <f t="array" ref="EM111">IFERROR($L$93+POWER(INDEX($B$47:$AM$66, MATCH(UPPER(EN83), $A$47:$A$66, 0), EL$69), $J$93)/$K$93, "BLANK")</f>
        <v>1.2686622268080729</v>
      </c>
      <c r="EN111" s="359" t="str" cm="1">
        <f t="array" ref="EN111">_xlfn.IFS(INDEX($B$24:$AM$43, MATCH(INDEX($A$3:$AM$22, MATCH(EK111, $AD$3:$AD$22, 0), 1), $A$24:$A$43), EL$69)="H", UPPER(INDEX($A$3:$AM$22, MATCH(EK111, $AD$3:$AD$22, 0), 1)), INDEX($B$24:$AM$43, MATCH(INDEX($A$3:$AM$22, MATCH(EK111, $AD$3:$AD$22, 0), 1), $A$24:$A$43), EL$69)="A", LOWER(INDEX($A$3:$AM$22, MATCH(EK111, $AD$3:$AD$22, 0), 1)), INDEX($B$24:$AM$43, MATCH(INDEX($A$3:$AM$22, MATCH(EK111, $AD$3:$AD$22, 0), 1), $A$24:$A$43), EL$69)="BLANK", "BLANK,")</f>
        <v>BHA</v>
      </c>
      <c r="EO111" s="361"/>
      <c r="EP111" s="257" t="str" cm="1">
        <f t="array" ref="EP111">_xlfn.IFS(INDEX($B$24:$AM$43,MATCH($A37,$A$24:$A$43,0),EQ$69)="A",LOWER($A37),INDEX($B$24:$AM$43,MATCH($A37,$A$24:$A$43,0),EQ$69)="H",UPPER($A37),INDEX($B$24:$AM$43,MATCH($A37,$A$24:$A$43,0),EQ$69)="BLANK","BLANK")</f>
        <v>NEW</v>
      </c>
      <c r="EQ111" s="268" cm="1">
        <f t="array" ref="EQ111">IFERROR($L$93+POWER(INDEX($B$47:$AM$66, MATCH(UPPER(EP83), $A$47:$A$66,0 ), EQ$69), $J$93)/$K$93, "BLANK")</f>
        <v>0.95552805910686667</v>
      </c>
      <c r="ER111" s="269" cm="1">
        <f t="array" ref="ER111">IFERROR($L$93+POWER(INDEX($B$47:$AM$66, MATCH(UPPER(ES83), $A$47:$A$66, 0), EQ$69), $J$93)/$K$93, "BLANK")</f>
        <v>2.0551339837620772</v>
      </c>
      <c r="ES111" s="359" t="str" cm="1">
        <f t="array" ref="ES111">_xlfn.IFS(INDEX($B$24:$AM$43, MATCH(INDEX($A$3:$AM$22, MATCH(EP111, $AE$3:$AE$22, 0), 1), $A$24:$A$43), EQ$69)="H", UPPER(INDEX($A$3:$AM$22, MATCH(EP111, $AE$3:$AE$22, 0), 1)), INDEX($B$24:$AM$43, MATCH(INDEX($A$3:$AM$22, MATCH(EP111, $AE$3:$AE$22, 0), 1), $A$24:$A$43), EQ$69)="A", LOWER(INDEX($A$3:$AM$22, MATCH(EP111, $AE$3:$AE$22, 0), 1)), INDEX($B$24:$AM$43, MATCH(INDEX($A$3:$AM$22, MATCH(EP111, $AE$3:$AE$22, 0), 1), $A$24:$A$43), EQ$69)="BLANK", "BLANK,")</f>
        <v>tot</v>
      </c>
      <c r="ET111" s="361"/>
      <c r="EU111" s="257" t="str" cm="1">
        <f t="array" ref="EU111">_xlfn.IFS(INDEX($B$24:$AM$43,MATCH($A37,$A$24:$A$43,0),EV$69)="A",LOWER($A37),INDEX($B$24:$AM$43,MATCH($A37,$A$24:$A$43,0),EV$69)="H",UPPER($A37),INDEX($B$24:$AM$43,MATCH($A37,$A$24:$A$43,0),EV$69)="BLANK","BLANK")</f>
        <v>new</v>
      </c>
      <c r="EV111" s="268" cm="1">
        <f t="array" ref="EV111">IFERROR($L$93+POWER(INDEX($B$47:$AM$66, MATCH(UPPER(EU83), $A$47:$A$66,0 ), EV$69), $J$93)/$K$93, "BLANK")</f>
        <v>1.6592524481464954</v>
      </c>
      <c r="EW111" s="269" cm="1">
        <f t="array" ref="EW111">IFERROR($L$93+POWER(INDEX($B$47:$AM$66, MATCH(UPPER(EX83), $A$47:$A$66, 0), EV$69), $J$93)/$K$93, "BLANK")</f>
        <v>2.1018818638641825</v>
      </c>
      <c r="EX111" s="359" t="str" cm="1">
        <f t="array" ref="EX111">_xlfn.IFS(INDEX($B$24:$AM$43, MATCH(INDEX($A$3:$AM$22, MATCH(EU111, $AF$3:$AF$22, 0), 1), $A$24:$A$43), EV$69)="H", UPPER(INDEX($A$3:$AM$22, MATCH(EU111, $AF$3:$AF$22, 0), 1)), INDEX($B$24:$AM$43, MATCH(INDEX($A$3:$AM$22, MATCH(EU111, $AF$3:$AF$22, 0), 1), $A$24:$A$43), EV$69)="A", LOWER(INDEX($A$3:$AM$22, MATCH(EU111, $AF$3:$AF$22, 0), 1)), INDEX($B$24:$AM$43, MATCH(INDEX($A$3:$AM$22, MATCH(EU111, $AF$3:$AF$22, 0), 1), $A$24:$A$43), EV$69)="BLANK", "BLANK,")</f>
        <v>BUR</v>
      </c>
      <c r="EY111" s="361"/>
      <c r="EZ111" s="257" t="str" cm="1">
        <f t="array" ref="EZ111">_xlfn.IFS(INDEX($B$24:$AM$43,MATCH($A37,$A$24:$A$43,0),FA$69)="A",LOWER($A37),INDEX($B$24:$AM$43,MATCH($A37,$A$24:$A$43,0),FA$69)="H",UPPER($A37),INDEX($B$24:$AM$43,MATCH($A37,$A$24:$A$43,0),FA$69)="BLANK","BLANK")</f>
        <v>NEW</v>
      </c>
      <c r="FA111" s="268" cm="1">
        <f t="array" ref="FA111">IFERROR($L$93+POWER(INDEX($B$47:$AM$66, MATCH(UPPER(EZ83), $A$47:$A$66,0 ), FA$69), $J$93)/$K$93, "BLANK")</f>
        <v>1.2447431214443259</v>
      </c>
      <c r="FB111" s="269" cm="1">
        <f t="array" ref="FB111">IFERROR($L$93+POWER(INDEX($B$47:$AM$66, MATCH(UPPER(FC83), $A$47:$A$66, 0), FA$69), $J$93)/$K$93, "BLANK")</f>
        <v>1.9149708169218467</v>
      </c>
      <c r="FC111" s="359" t="str" cm="1">
        <f t="array" ref="FC111">_xlfn.IFS(INDEX($B$24:$AM$43, MATCH(INDEX($A$3:$AM$22, MATCH(EZ111, $AG$3:$AG$22, 0), 1), $A$24:$A$43), FA$69)="H", UPPER(INDEX($A$3:$AM$22, MATCH(EZ111, $AG$3:$AG$22, 0), 1)), INDEX($B$24:$AM$43, MATCH(INDEX($A$3:$AM$22, MATCH(EZ111, $AG$3:$AG$22, 0), 1), $A$24:$A$43), FA$69)="A", LOWER(INDEX($A$3:$AM$22, MATCH(EZ111, $AG$3:$AG$22, 0), 1)), INDEX($B$24:$AM$43, MATCH(INDEX($A$3:$AM$22, MATCH(EZ111, $AG$3:$AG$22, 0), 1), $A$24:$A$43), FA$69)="BLANK", "BLANK,")</f>
        <v>whu</v>
      </c>
      <c r="FD111" s="361"/>
      <c r="FE111" s="257" t="str" cm="1">
        <f t="array" ref="FE111">_xlfn.IFS(INDEX($B$24:$AM$43,MATCH($A37,$A$24:$A$43,0),FF$69)="A",LOWER($A37),INDEX($B$24:$AM$43,MATCH($A37,$A$24:$A$43,0),FF$69)="H",UPPER($A37),INDEX($B$24:$AM$43,MATCH($A37,$A$24:$A$43,0),FF$69)="BLANK","BLANK")</f>
        <v>new</v>
      </c>
      <c r="FF111" s="268" cm="1">
        <f t="array" ref="FF111">IFERROR($L$93+POWER(INDEX($B$47:$AM$66, MATCH(UPPER(FE83), $A$47:$A$66,0 ), FF$69), $J$93)/$K$93, "BLANK")</f>
        <v>0.69077415563370159</v>
      </c>
      <c r="FG111" s="269" cm="1">
        <f t="array" ref="FG111">IFERROR($L$93+POWER(INDEX($B$47:$AM$66, MATCH(UPPER(FH83), $A$47:$A$66, 0), FF$69), $J$93)/$K$93, "BLANK")</f>
        <v>2.6266368191310518</v>
      </c>
      <c r="FH111" s="359" t="str" cm="1">
        <f t="array" ref="FH111">_xlfn.IFS(INDEX($B$24:$AM$43, MATCH(INDEX($A$3:$AM$22, MATCH(FE111, $AH$3:$AH$22, 0), 1), $A$24:$A$43), FF$69)="H", UPPER(INDEX($A$3:$AM$22, MATCH(FE111, $AH$3:$AH$22, 0), 1)), INDEX($B$24:$AM$43, MATCH(INDEX($A$3:$AM$22, MATCH(FE111, $AH$3:$AH$22, 0), 1), $A$24:$A$43), FF$69)="A", LOWER(INDEX($A$3:$AM$22, MATCH(FE111, $AH$3:$AH$22, 0), 1)), INDEX($B$24:$AM$43, MATCH(INDEX($A$3:$AM$22, MATCH(FE111, $AH$3:$AH$22, 0), 1), $A$24:$A$43), FF$69)="BLANK", "BLANK,")</f>
        <v>LIV</v>
      </c>
      <c r="FI111" s="361"/>
      <c r="FJ111" s="257" t="str" cm="1">
        <f t="array" ref="FJ111">_xlfn.IFS(INDEX($B$24:$AM$43,MATCH($A37,$A$24:$A$43,0),FK$69)="A",LOWER($A37),INDEX($B$24:$AM$43,MATCH($A37,$A$24:$A$43,0),FK$69)="H",UPPER($A37),INDEX($B$24:$AM$43,MATCH($A37,$A$24:$A$43,0),FK$69)="BLANK","BLANK")</f>
        <v>NEW</v>
      </c>
      <c r="FK111" s="268" cm="1">
        <f t="array" ref="FK111">IFERROR($L$93+POWER(INDEX($B$47:$AM$66, MATCH(UPPER(FJ83), $A$47:$A$66,0 ), FK$69), $J$93)/$K$93, "BLANK")</f>
        <v>0.96796235703361422</v>
      </c>
      <c r="FL111" s="269" cm="1">
        <f t="array" ref="FL111">IFERROR($L$93+POWER(INDEX($B$47:$AM$66, MATCH(UPPER(FM83), $A$47:$A$66, 0), FK$69), $J$93)/$K$93, "BLANK")</f>
        <v>1.3197641724437936</v>
      </c>
      <c r="FM111" s="359" t="str" cm="1">
        <f t="array" ref="FM111">_xlfn.IFS(INDEX($B$24:$AM$43, MATCH(INDEX($A$3:$AM$22, MATCH(FJ111, $AI$3:$AI$22, 0), 1), $A$24:$A$43), FK$69)="H", UPPER(INDEX($A$3:$AM$22, MATCH(FJ111, $AI$3:$AI$22, 0), 1)), INDEX($B$24:$AM$43, MATCH(INDEX($A$3:$AM$22, MATCH(FJ111, $AI$3:$AI$22, 0), 1), $A$24:$A$43), FK$69)="A", LOWER(INDEX($A$3:$AM$22, MATCH(FJ111, $AI$3:$AI$22, 0), 1)), INDEX($B$24:$AM$43, MATCH(INDEX($A$3:$AM$22, MATCH(FJ111, $AI$3:$AI$22, 0), 1), $A$24:$A$43), FK$69)="BLANK", "BLANK,")</f>
        <v>ars</v>
      </c>
      <c r="FN111" s="361"/>
      <c r="FO111" s="257" t="str" cm="1">
        <f t="array" ref="FO111">_xlfn.IFS(INDEX($B$24:$AM$43,MATCH($A37,$A$24:$A$43,0),FP$69)="A",LOWER($A37),INDEX($B$24:$AM$43,MATCH($A37,$A$24:$A$43,0),FP$69)="H",UPPER($A37),INDEX($B$24:$AM$43,MATCH($A37,$A$24:$A$43,0),FP$69)="BLANK","BLANK")</f>
        <v>new</v>
      </c>
      <c r="FP111" s="268" cm="1">
        <f t="array" ref="FP111">IFERROR($L$93+POWER(INDEX($B$47:$AM$66, MATCH(UPPER(FO83), $A$47:$A$66,0 ), FP$69), $J$93)/$K$93, "BLANK")</f>
        <v>1.0087615582060159</v>
      </c>
      <c r="FQ111" s="269" cm="1">
        <f t="array" ref="FQ111">IFERROR($L$93+POWER(INDEX($B$47:$AM$66, MATCH(UPPER(FR83), $A$47:$A$66, 0), FP$69), $J$93)/$K$93, "BLANK")</f>
        <v>2.0309334595394848</v>
      </c>
      <c r="FR111" s="359" t="str" cm="1">
        <f t="array" ref="FR111">_xlfn.IFS(INDEX($B$24:$AM$43, MATCH(INDEX($A$3:$AM$22, MATCH(FO111, $AJ$3:$AJ$22, 0), 1), $A$24:$A$43), FP$69)="H", UPPER(INDEX($A$3:$AM$22, MATCH(FO111, $AJ$3:$AJ$22, 0), 1)), INDEX($B$24:$AM$43, MATCH(INDEX($A$3:$AM$22, MATCH(FO111, $AJ$3:$AJ$22, 0), 1), $A$24:$A$43), FP$69)="A", LOWER(INDEX($A$3:$AM$22, MATCH(FO111, $AJ$3:$AJ$22, 0), 1)), INDEX($B$24:$AM$43, MATCH(INDEX($A$3:$AM$22, MATCH(FO111, $AJ$3:$AJ$22, 0), 1), $A$24:$A$43), FP$69)="BLANK", "BLANK,")</f>
        <v>LEI</v>
      </c>
      <c r="FS111" s="361"/>
      <c r="FT111" s="257" t="str" cm="1">
        <f t="array" ref="FT111">_xlfn.IFS(INDEX($B$24:$AM$43,MATCH($A37,$A$24:$A$43,0),FU$69)="A",LOWER($A37),INDEX($B$24:$AM$43,MATCH($A37,$A$24:$A$43,0),FU$69)="H",UPPER($A37),INDEX($B$24:$AM$43,MATCH($A37,$A$24:$A$43,0),FU$69)="BLANK","BLANK")</f>
        <v>NEW</v>
      </c>
      <c r="FU111" s="268" cm="1">
        <f t="array" ref="FU111">IFERROR($L$93+POWER(INDEX($B$47:$AM$66, MATCH(UPPER(FT83), $A$47:$A$66,0 ), FU$69), $J$93)/$K$93, "BLANK")</f>
        <v>0.40652319149121074</v>
      </c>
      <c r="FV111" s="269" cm="1">
        <f t="array" ref="FV111">IFERROR($L$93+POWER(INDEX($B$47:$AM$66, MATCH(UPPER(FW83), $A$47:$A$66, 0), FU$69), $J$93)/$K$93, "BLANK")</f>
        <v>4.3431733155773857</v>
      </c>
      <c r="FW111" s="359" t="str" cm="1">
        <f t="array" ref="FW111">_xlfn.IFS(INDEX($B$24:$AM$43, MATCH(INDEX($A$3:$AM$22, MATCH(FT111, $AK$3:$AK$22, 0), 1), $A$24:$A$43), FU$69)="H", UPPER(INDEX($A$3:$AM$22, MATCH(FT111, $AK$3:$AK$22, 0), 1)), INDEX($B$24:$AM$43, MATCH(INDEX($A$3:$AM$22, MATCH(FT111, $AK$3:$AK$22, 0), 1), $A$24:$A$43), FU$69)="A", LOWER(INDEX($A$3:$AM$22, MATCH(FT111, $AK$3:$AK$22, 0), 1)), INDEX($B$24:$AM$43, MATCH(INDEX($A$3:$AM$22, MATCH(FT111, $AK$3:$AK$22, 0), 1), $A$24:$A$43), FU$69)="BLANK", "BLANK,")</f>
        <v>mci</v>
      </c>
      <c r="FX111" s="361"/>
      <c r="FY111" s="257" t="str" cm="1">
        <f t="array" ref="FY111">_xlfn.IFS(INDEX($B$24:$AM$43,MATCH($A37,$A$24:$A$43,0),FZ$69)="A",LOWER($A37),INDEX($B$24:$AM$43,MATCH($A37,$A$24:$A$43,0),FZ$69)="H",UPPER($A37),INDEX($B$24:$AM$43,MATCH($A37,$A$24:$A$43,0),FZ$69)="BLANK","BLANK")</f>
        <v>NEW</v>
      </c>
      <c r="FZ111" s="268" cm="1">
        <f t="array" ref="FZ111">IFERROR($L$93+POWER(INDEX($B$47:$AM$66, MATCH(UPPER(FY83), $A$47:$A$66,0 ), FZ$69), $J$93)/$K$93, "BLANK")</f>
        <v>1.6021911053367657</v>
      </c>
      <c r="GA111" s="269" cm="1">
        <f t="array" ref="GA111">IFERROR($L$93+POWER(INDEX($B$47:$AM$66, MATCH(UPPER(GB83), $A$47:$A$66, 0), FZ$69), $J$93)/$K$93, "BLANK")</f>
        <v>1.0577633070837109</v>
      </c>
      <c r="GB111" s="359" t="str" cm="1">
        <f t="array" ref="GB111">_xlfn.IFS(INDEX($B$24:$AM$43, MATCH(INDEX($A$3:$AM$22, MATCH(FY111, $AL$3:$AL$22, 0), 1), $A$24:$A$43), FZ$69)="H", UPPER(INDEX($A$3:$AM$22, MATCH(FY111, $AL$3:$AL$22, 0), 1)), INDEX($B$24:$AM$43, MATCH(INDEX($A$3:$AM$22, MATCH(FY111, $AL$3:$AL$22, 0), 1), $A$24:$A$43), FZ$69)="A", LOWER(INDEX($A$3:$AM$22, MATCH(FY111, $AL$3:$AL$22, 0), 1)), INDEX($B$24:$AM$43, MATCH(INDEX($A$3:$AM$22, MATCH(FY111, $AL$3:$AL$22, 0), 1), $A$24:$A$43), FZ$69)="BLANK", "BLANK,")</f>
        <v>shu</v>
      </c>
      <c r="GC111" s="361"/>
      <c r="GD111" s="257" t="str" cm="1">
        <f t="array" ref="GD111">_xlfn.IFS(INDEX($B$24:$AM$43,MATCH($A37,$A$24:$A$43,0),GE$69)="A",LOWER($A37),INDEX($B$24:$AM$43,MATCH($A37,$A$24:$A$43,0),GE$69)="H",UPPER($A37),INDEX($B$24:$AM$43,MATCH($A37,$A$24:$A$43,0),GE$69)="BLANK","BLANK")</f>
        <v>new</v>
      </c>
      <c r="GE111" s="268" cm="1">
        <f t="array" ref="GE111">IFERROR($L$93+POWER(INDEX($B$47:$AM$66, MATCH(UPPER(GD83), $A$47:$A$66,0 ), GE$69), $J$93)/$K$93, "BLANK")</f>
        <v>1.6784038284128675</v>
      </c>
      <c r="GF111" s="269" cm="1">
        <f t="array" ref="GF111">IFERROR($L$93+POWER(INDEX($B$47:$AM$66, MATCH(UPPER(GG83), $A$47:$A$66, 0), GE$69), $J$93)/$K$93, "BLANK")</f>
        <v>0.67753831078275473</v>
      </c>
      <c r="GG111" s="377" t="str" cm="1">
        <f t="array" ref="GG111">_xlfn.IFS(INDEX($B$24:$AM$43, MATCH(INDEX($A$3:$AM$22, MATCH(GD111, $AM$3:$AM$22, 0), 1), $A$24:$A$43), GE$69)="H", UPPER(INDEX($A$3:$AM$22, MATCH(GD111, $AM$3:$AM$22, 0), 1)), INDEX($B$24:$AM$43, MATCH(INDEX($A$3:$AM$22, MATCH(GD111, $AM$3:$AM$22, 0), 1), $A$24:$A$43), GE$69)="A", LOWER(INDEX($A$3:$AM$22, MATCH(GD111, $AM$3:$AM$22, 0), 1)), INDEX($B$24:$AM$43, MATCH(INDEX($A$3:$AM$22, MATCH(GD111, $AM$3:$AM$22, 0), 1), $A$24:$A$43), GE$69)="BLANK", "BLANK,")</f>
        <v>FUL</v>
      </c>
    </row>
    <row r="112" spans="1:189">
      <c r="A112" s="376" t="str" cm="1">
        <f t="array" ref="A112">_xlfn.IFS(INDEX($B$24:$AM$43,MATCH($A38,$A$24:$A$43,0),B$69)="A",LOWER($A38),INDEX($B$24:$AM$43,MATCH($A38,$A$24:$A$43,0),B$69)="H",UPPER($A38),INDEX($B$24:$AM$43,MATCH($A38,$A$24:$A$43,0),B$69)="BLANK","BLANK")</f>
        <v>SHU</v>
      </c>
      <c r="B112" s="268" cm="1">
        <f t="array" ref="B112">IFERROR($L$93+POWER(INDEX($B$47:$AM$66, MATCH(UPPER(A84), $A$47:$A$66,0 ), B$69), $J$93)/$K$93, "BLANK")</f>
        <v>0.61777924384670191</v>
      </c>
      <c r="C112" s="269" cm="1">
        <f t="array" ref="C112">IFERROR($L$93+POWER(INDEX($B$47:$AM$66, MATCH(UPPER(D84), $A$47:$A$66, 0), B$69), $J$93)/$K$93, "BLANK")</f>
        <v>0.7747512889906254</v>
      </c>
      <c r="D112" s="359" t="str" cm="1">
        <f t="array" ref="D112">_xlfn.IFS(INDEX($B$24:$AM$43, MATCH(INDEX($A$3:$AM$22, MATCH(A84, $B$3:$B$22, 0), 1), $A$24:$A$43), B$69)="H", UPPER(INDEX($A$3:$AM$22, MATCH(A84, $B$3:$B$22, 0), 1)), INDEX($B$24:$AM$43, MATCH(INDEX($A$3:$AM$22, MATCH(A84, $B$3:$B$22, 0), 1), $A$24:$A$43), B$69)="A", LOWER(INDEX($A$3:$AM$22, MATCH(A84, $B$3:$B$22, 0), 1)), INDEX($B$24:$AM$43, MATCH(INDEX($A$3:$AM$22, MATCH(A84, $B$3:$B$22, 0), 1), $A$24:$A$43), B$69)="BLANK", "BLANK,")</f>
        <v>wol</v>
      </c>
      <c r="E112" s="361"/>
      <c r="F112" s="257" t="str" cm="1">
        <f t="array" ref="F112">_xlfn.IFS(INDEX($B$24:$AM$43,MATCH($A38,$A$24:$A$43,0),G$69)="A",LOWER($A38),INDEX($B$24:$AM$43,MATCH($A38,$A$24:$A$43,0),G$69)="H",UPPER($A38),INDEX($B$24:$AM$43,MATCH($A38,$A$24:$A$43,0),G$69)="BLANK","BLANK")</f>
        <v>shu</v>
      </c>
      <c r="G112" s="268" cm="1">
        <f t="array" ref="G112">IFERROR($L$93+POWER(INDEX($B$47:$AM$66, MATCH(UPPER(F84), $A$47:$A$66,0 ), G$69), $J$93)/$K$93, "BLANK")</f>
        <v>0.7712591340028494</v>
      </c>
      <c r="H112" s="269" cm="1">
        <f t="array" ref="H112">IFERROR($L$93+POWER(INDEX($B$47:$AM$66, MATCH(UPPER(I84), $A$47:$A$66, 0), G$69), $J$93)/$K$93, "BLANK")</f>
        <v>1.6407723512319223</v>
      </c>
      <c r="I112" s="359" t="str" cm="1">
        <f t="array" ref="I112">_xlfn.IFS(INDEX($B$24:$AM$43,MATCH(INDEX($A$3:$AM$22,MATCH(F84,$C$3:$C$22,0),1),$A$24:$A$43),G$69)="H",UPPER(INDEX($A$3:$AM$22,MATCH(F84,$C$3:$C$22,0),1)),INDEX($B$24:$AM$43,MATCH(INDEX($A$3:$AM$22,MATCH(F84,$C$3:$C$22,0),1),$A$24:$A$43),G$69)="A",LOWER(INDEX($A$3:$AM$22,MATCH(F84,$C$3:$C$22,0),1)),INDEX($B$24:$AM$43,MATCH(INDEX($A$3:$AM$22,MATCH(F84,$C$3:$C$22,0),1),$A$24:$A$43),G$69)="BLANK","BLANK,")</f>
        <v>AVL</v>
      </c>
      <c r="J112" s="361"/>
      <c r="K112" s="257" t="str" cm="1">
        <f t="array" ref="K112">_xlfn.IFS(INDEX($B$24:$AM$43,MATCH($A38,$A$24:$A$43,0),L$69)="A",LOWER($A38),INDEX($B$24:$AM$43,MATCH($A38,$A$24:$A$43,0),L$69)="H",UPPER($A38),INDEX($B$24:$AM$43,MATCH($A38,$A$24:$A$43,0),L$69)="BLANK","BLANK")</f>
        <v>SHU</v>
      </c>
      <c r="L112" s="268" cm="1">
        <f t="array" ref="L112">IFERROR($L$93+POWER(INDEX($B$47:$AM$66, MATCH(UPPER(K84), $A$47:$A$66,0 ), L$69), $J$93)/$K$93, "BLANK")</f>
        <v>2.0894995094676365</v>
      </c>
      <c r="M112" s="269" cm="1">
        <f t="array" ref="M112">IFERROR($L$93+POWER(INDEX($B$47:$AM$66, MATCH(UPPER(N84), $A$47:$A$66, 0), L$69), $J$93)/$K$93, "BLANK")</f>
        <v>0.48435527598203554</v>
      </c>
      <c r="N112" s="359" t="str" cm="1">
        <f t="array" ref="N112">_xlfn.IFS(INDEX($B$24:$AM$43, MATCH(INDEX($A$3:$AM$22, MATCH(K112, $D$3:$D$22, 0), 1), $A$24:$A$43), L$69)="H", UPPER(INDEX($A$3:$AM$22, MATCH(K112, $D$3:$D$22, 0), 1)), INDEX($B$24:$AM$43, MATCH(INDEX($A$3:$AM$22, MATCH(K112, $D$3:$D$22, 0), 1), $A$24:$A$43), L$69)="A", LOWER(INDEX($A$3:$AM$22, MATCH(K112, $D$3:$D$22, 0), 1)), INDEX($B$24:$AM$43, MATCH(INDEX($A$3:$AM$22, MATCH(K112, $D$3:$D$22, 0), 1), $A$24:$A$43), L$69)="BLANK", "BLANK,")</f>
        <v>lee</v>
      </c>
      <c r="O112" s="361"/>
      <c r="P112" s="257" t="str" cm="1">
        <f t="array" ref="P112">_xlfn.IFS(INDEX($B$24:$AM$43,MATCH($A38,$A$24:$A$43,0),Q$69)="A",LOWER($A38),INDEX($B$24:$AM$43,MATCH($A38,$A$24:$A$43,0),Q$69)="H",UPPER($A38),INDEX($B$24:$AM$43,MATCH($A38,$A$24:$A$43,0),Q$69)="BLANK","BLANK")</f>
        <v>shu</v>
      </c>
      <c r="Q112" s="268" cm="1">
        <f t="array" ref="Q112">IFERROR($L$93+POWER(INDEX($B$47:$AM$66, MATCH(UPPER(P84), $A$47:$A$66,0 ), Q$69), $J$93)/$K$93, "BLANK")</f>
        <v>0.99335117127208039</v>
      </c>
      <c r="R112" s="269" cm="1">
        <f t="array" ref="R112">IFERROR($L$93+POWER(INDEX($B$47:$AM$66, MATCH(UPPER(S84), $A$47:$A$66, 0), Q$69), $J$93)/$K$93, "BLANK")</f>
        <v>2.2255128227929899</v>
      </c>
      <c r="S112" s="359" t="str" cm="1">
        <f t="array" ref="S112">_xlfn.IFS(INDEX($B$24:$AM$43, MATCH(INDEX($A$3:$AM$22, MATCH(P112, $E$3:$E$22, 0), 1), $A$24:$A$43), Q$69)="H", UPPER(INDEX($A$3:$AM$22, MATCH(P112, $E$3:$E$22, 0), 1)), INDEX($B$24:$AM$43, MATCH(INDEX($A$3:$AM$22, MATCH(P112, $E$3:$E$22, 0), 1), $A$24:$A$43), Q$69)="A", LOWER(INDEX($A$3:$AM$22, MATCH(P112, $E$3:$E$22, 0), 1)), INDEX($B$24:$AM$43, MATCH(INDEX($A$3:$AM$22, MATCH(P112, $E$3:$E$22, 0), 1), $A$24:$A$43), Q$69)="BLANK", "BLANK,")</f>
        <v>ARS</v>
      </c>
      <c r="T112" s="361"/>
      <c r="U112" s="257" t="str" cm="1">
        <f t="array" ref="U112">_xlfn.IFS(INDEX($B$24:$AM$43,MATCH($A38,$A$24:$A$43,0),V$69)="A",LOWER($A38),INDEX($B$24:$AM$43,MATCH($A38,$A$24:$A$43,0),V$69)="H",UPPER($A38),INDEX($B$24:$AM$43,MATCH($A38,$A$24:$A$43,0),V$69)="BLANK","BLANK")</f>
        <v>SHU</v>
      </c>
      <c r="V112" s="268" cm="1">
        <f t="array" ref="V112">IFERROR($L$93+POWER(INDEX($B$47:$AM$66, MATCH(UPPER(U84), $A$47:$A$66,0 ), V$69), $J$93)/$K$93, "BLANK")</f>
        <v>2.0894995094676365</v>
      </c>
      <c r="W112" s="269" cm="1">
        <f t="array" ref="W112">IFERROR($L$93+POWER(INDEX($B$47:$AM$66, MATCH(UPPER(X84), $A$47:$A$66, 0), V$69), $J$93)/$K$93, "BLANK")</f>
        <v>0.48435527598203554</v>
      </c>
      <c r="X112" s="359" t="str" cm="1">
        <f t="array" ref="X112">_xlfn.IFS(INDEX($B$24:$AM$43, MATCH(INDEX($A$3:$AM$22, MATCH(U112, $F$3:$F$22, 0), 1), $A$24:$A$43), V$69)="H", UPPER(INDEX($A$3:$AM$22, MATCH(U112, $F$3:$F$22, 0), 1)), INDEX($B$24:$AM$43, MATCH(INDEX($A$3:$AM$22, MATCH(U112, $F$3:$F$22, 0), 1), $A$24:$A$43), V$69)="A", LOWER(INDEX($A$3:$AM$22, MATCH(U112, $F$3:$F$22, 0), 1)), INDEX($B$24:$AM$43, MATCH(INDEX($A$3:$AM$22, MATCH(U112, $F$3:$F$22, 0), 1), $A$24:$A$43), V$69)="BLANK", "BLANK,")</f>
        <v>ful</v>
      </c>
      <c r="Y112" s="361"/>
      <c r="Z112" s="257" t="str" cm="1">
        <f t="array" ref="Z112">_xlfn.IFS(INDEX($B$24:$AM$43,MATCH($A38,$A$24:$A$43,0),AA$69)="A",LOWER($A38),INDEX($B$24:$AM$43,MATCH($A38,$A$24:$A$43,0),AA$69)="H",UPPER($A38),INDEX($B$24:$AM$43,MATCH($A38,$A$24:$A$43,0),AA$69)="BLANK","BLANK")</f>
        <v>shu</v>
      </c>
      <c r="AA112" s="268" cm="1">
        <f t="array" ref="AA112">IFERROR($L$93+POWER(INDEX($B$47:$AM$66, MATCH(UPPER(Z84), $A$47:$A$66,0 ), AA$69), $J$93)/$K$93, "BLANK")</f>
        <v>0.43407086276961604</v>
      </c>
      <c r="AB112" s="269" cm="1">
        <f t="array" ref="AB112">IFERROR($L$93+POWER(INDEX($B$47:$AM$66, MATCH(UPPER(AC84), $A$47:$A$66, 0), AA$69), $J$93)/$K$93, "BLANK")</f>
        <v>3.0204495108305736</v>
      </c>
      <c r="AC112" s="359" t="str" cm="1">
        <f t="array" ref="AC112">_xlfn.IFS(INDEX($B$24:$AM$43, MATCH(INDEX($A$3:$AM$22, MATCH(Z112, $G$3:$G$22, 0), 1), $A$24:$A$43), AA$69)="H", UPPER(INDEX($A$3:$AM$22, MATCH(Z112, $G$3:$G$22, 0), 1)), INDEX($B$24:$AM$43, MATCH(INDEX($A$3:$AM$22, MATCH(Z112, $G$3:$G$22, 0), 1), $A$24:$A$43), AA$69)="A", LOWER(INDEX($A$3:$AM$22, MATCH(Z112, $G$3:$G$22, 0), 1)), INDEX($B$24:$AM$43, MATCH(INDEX($A$3:$AM$22, MATCH(Z112, $G$3:$G$22, 0), 1), $A$24:$A$43), AA$69)="BLANK", "BLANK,")</f>
        <v>LIV</v>
      </c>
      <c r="AD112" s="361"/>
      <c r="AE112" s="257" t="str" cm="1">
        <f t="array" ref="AE112">_xlfn.IFS(INDEX($B$24:$AM$43,MATCH($A38,$A$24:$A$43,0),AF$69)="A",LOWER($A38),INDEX($B$24:$AM$43,MATCH($A38,$A$24:$A$43,0),AF$69)="H",UPPER($A38),INDEX($B$24:$AM$43,MATCH($A38,$A$24:$A$43,0),AF$69)="BLANK","BLANK")</f>
        <v>SHU</v>
      </c>
      <c r="AF112" s="268" cm="1">
        <f t="array" ref="AF112">IFERROR($L$93+POWER(INDEX($B$47:$AM$66, MATCH(UPPER(AE84), $A$47:$A$66,0 ), AF$69), $J$93)/$K$93, "BLANK")</f>
        <v>0.41750651276536932</v>
      </c>
      <c r="AG112" s="269" cm="1">
        <f t="array" ref="AG112">IFERROR($L$93+POWER(INDEX($B$47:$AM$66, MATCH(UPPER(AH84), $A$47:$A$66, 0), AF$69), $J$93)/$K$93, "BLANK")</f>
        <v>2.4001567059610469</v>
      </c>
      <c r="AH112" s="359" t="str" cm="1">
        <f t="array" ref="AH112">_xlfn.IFS(INDEX($B$24:$AM$43, MATCH(INDEX($A$3:$AM$22, MATCH(AE112, $H$3:$H$22, 0), 1), $A$24:$A$43), AF$69)="H", UPPER(INDEX($A$3:$AM$22, MATCH(AE112, $H$3:$H$22, 0), 1)), INDEX($B$24:$AM$43, MATCH(INDEX($A$3:$AM$22, MATCH(AE112, $H$3:$H$22, 0), 1), $A$24:$A$43), AF$69)="A", LOWER(INDEX($A$3:$AM$22, MATCH(AE112, $H$3:$H$22, 0), 1)), INDEX($B$24:$AM$43, MATCH(INDEX($A$3:$AM$22, MATCH(AE112, $H$3:$H$22, 0), 1), $A$24:$A$43), AF$69)="BLANK", "BLANK,")</f>
        <v>mci</v>
      </c>
      <c r="AI112" s="361"/>
      <c r="AJ112" s="257" t="str" cm="1">
        <f t="array" ref="AJ112">_xlfn.IFS(INDEX($B$24:$AM$43,MATCH($A38,$A$24:$A$43,0),AK$69)="A",LOWER($A38),INDEX($B$24:$AM$43,MATCH($A38,$A$24:$A$43,0),AK$69)="H",UPPER($A38),INDEX($B$24:$AM$43,MATCH($A38,$A$24:$A$43,0),AK$69)="BLANK","BLANK")</f>
        <v>shu</v>
      </c>
      <c r="AK112" s="268" cm="1">
        <f t="array" ref="AK112">IFERROR($L$93+POWER(INDEX($B$47:$AM$66, MATCH(UPPER(AJ84), $A$47:$A$66,0 ), AK$69), $J$93)/$K$93, "BLANK")</f>
        <v>0.26124172654743572</v>
      </c>
      <c r="AL112" s="269" cm="1">
        <f t="array" ref="AL112">IFERROR($L$93+POWER(INDEX($B$47:$AM$66, MATCH(UPPER(AM84), $A$47:$A$66, 0), AK$69), $J$93)/$K$93, "BLANK")</f>
        <v>3.7069307706274244</v>
      </c>
      <c r="AM112" s="359" t="str" cm="1">
        <f t="array" ref="AM112">_xlfn.IFS(INDEX($B$24:$AM$43, MATCH(INDEX($A$3:$AM$22, MATCH(AJ112, $I$3:$I$22, 0), 1), $A$24:$A$43), AK$69)="H", UPPER(INDEX($A$3:$AM$22, MATCH(AJ112, $I$3:$I$22, 0), 1)), INDEX($B$24:$AM$43, MATCH(INDEX($A$3:$AM$22, MATCH(AJ112, $I$3:$I$22, 0), 1), $A$24:$A$43), AK$69)="A", LOWER(INDEX($A$3:$AM$22, MATCH(AJ112, $I$3:$I$22, 0), 1)), INDEX($B$24:$AM$43, MATCH(INDEX($A$3:$AM$22, MATCH(AJ112, $I$3:$I$22, 0), 1), $A$24:$A$43), AK$69)="BLANK", "BLANK,")</f>
        <v>CHE</v>
      </c>
      <c r="AN112" s="361"/>
      <c r="AO112" s="257" t="str" cm="1">
        <f t="array" ref="AO112">_xlfn.IFS(INDEX($B$24:$AM$43,MATCH($A38,$A$24:$A$43,0),AP$69)="A",LOWER($A38),INDEX($B$24:$AM$43,MATCH($A38,$A$24:$A$43,0),AP$69)="H",UPPER($A38),INDEX($B$24:$AM$43,MATCH($A38,$A$24:$A$43,0),AP$69)="BLANK","BLANK")</f>
        <v>SHU</v>
      </c>
      <c r="AP112" s="268" cm="1">
        <f t="array" ref="AP112">IFERROR($L$93+POWER(INDEX($B$47:$AM$66, MATCH(UPPER(AO84), $A$47:$A$66,0 ), AP$69), $J$93)/$K$93, "BLANK")</f>
        <v>1.2699426153841538</v>
      </c>
      <c r="AQ112" s="269" cm="1">
        <f t="array" ref="AQ112">IFERROR($L$93+POWER(INDEX($B$47:$AM$66, MATCH(UPPER(AR84), $A$47:$A$66, 0), AP$69), $J$93)/$K$93, "BLANK")</f>
        <v>1.0011376885864436</v>
      </c>
      <c r="AR112" s="359" t="str" cm="1">
        <f t="array" ref="AR112">_xlfn.IFS(INDEX($B$24:$AM$43, MATCH(INDEX($A$3:$AM$22, MATCH(AO112, $J$3:$J$22, 0), 1), $A$24:$A$43), AP$69)="H", UPPER(INDEX($A$3:$AM$22, MATCH(AO112, $J$3:$J$22, 0), 1)), INDEX($B$24:$AM$43, MATCH(INDEX($A$3:$AM$22, MATCH(AO112, $J$3:$J$22, 0), 1), $A$24:$A$43), AP$69)="A", LOWER(INDEX($A$3:$AM$22, MATCH(AO112, $J$3:$J$22, 0), 1)), INDEX($B$24:$AM$43, MATCH(INDEX($A$3:$AM$22, MATCH(AO112, $J$3:$J$22, 0), 1), $A$24:$A$43), AP$69)="BLANK", "BLANK,")</f>
        <v>whu</v>
      </c>
      <c r="AS112" s="361"/>
      <c r="AT112" s="257" t="str" cm="1">
        <f t="array" ref="AT112">_xlfn.IFS(INDEX($B$24:$AM$43,MATCH($A38,$A$24:$A$43,0),AU$69)="A",LOWER($A38),INDEX($B$24:$AM$43,MATCH($A38,$A$24:$A$43,0),AU$69)="H",UPPER($A38),INDEX($B$24:$AM$43,MATCH($A38,$A$24:$A$43,0),AU$69)="BLANK","BLANK")</f>
        <v>shu</v>
      </c>
      <c r="AU112" s="268" cm="1">
        <f t="array" ref="AU112">IFERROR($L$93+POWER(INDEX($B$47:$AM$66, MATCH(UPPER(AT84), $A$47:$A$66,0 ), AU$69), $J$93)/$K$93, "BLANK")</f>
        <v>1.1496324360506571</v>
      </c>
      <c r="AV112" s="269" cm="1">
        <f t="array" ref="AV112">IFERROR($L$93+POWER(INDEX($B$47:$AM$66, MATCH(UPPER(AW84), $A$47:$A$66, 0), AU$69), $J$93)/$K$93, "BLANK")</f>
        <v>0.80368868490632051</v>
      </c>
      <c r="AW112" s="359" t="str" cm="1">
        <f t="array" ref="AW112">_xlfn.IFS(INDEX($B$24:$AM$43, MATCH(INDEX($A$3:$AM$22, MATCH(AT112, $K$3:$K$22, 0), 1), $A$24:$A$43), AU$69)="H", UPPER(INDEX($A$3:$AM$22, MATCH(AT112, $K$3:$K$22, 0), 1)), INDEX($B$24:$AM$43, MATCH(INDEX($A$3:$AM$22, MATCH(AT112, $K$3:$K$22, 0), 1), $A$24:$A$43), AU$69)="A", LOWER(INDEX($A$3:$AM$22, MATCH(AT112, $K$3:$K$22, 0), 1)), INDEX($B$24:$AM$43, MATCH(INDEX($A$3:$AM$22, MATCH(AT112, $K$3:$K$22, 0), 1), $A$24:$A$43), AU$69)="BLANK", "BLANK,")</f>
        <v>WBA</v>
      </c>
      <c r="AX112" s="361"/>
      <c r="AY112" s="257" t="str" cm="1">
        <f t="array" ref="AY112">_xlfn.IFS(INDEX($B$24:$AM$43,MATCH($A38,$A$24:$A$43,0),AZ$69)="A",LOWER($A38),INDEX($B$24:$AM$43,MATCH($A38,$A$24:$A$43,0),AZ$69)="H",UPPER($A38),INDEX($B$24:$AM$43,MATCH($A38,$A$24:$A$43,0),AZ$69)="BLANK","BLANK")</f>
        <v>SHU</v>
      </c>
      <c r="AZ112" s="268" cm="1">
        <f t="array" ref="AZ112">IFERROR($L$93+POWER(INDEX($B$47:$AM$66, MATCH(UPPER(AY84), $A$47:$A$66,0 ), AZ$69), $J$93)/$K$93, "BLANK")</f>
        <v>0.99765468486969056</v>
      </c>
      <c r="BA112" s="269" cm="1">
        <f t="array" ref="BA112">IFERROR($L$93+POWER(INDEX($B$47:$AM$66, MATCH(UPPER(BB84), $A$47:$A$66, 0), AZ$69), $J$93)/$K$93, "BLANK")</f>
        <v>1.2944431898058377</v>
      </c>
      <c r="BB112" s="359" t="str" cm="1">
        <f t="array" ref="BB112">_xlfn.IFS(INDEX($B$24:$AM$43, MATCH(INDEX($A$3:$AM$22, MATCH(AY112, $L$3:$L$22, 0), 1), $A$24:$A$43), AZ$69)="H", UPPER(INDEX($A$3:$AM$22, MATCH(AY112, $L$3:$L$22, 0), 1)), INDEX($B$24:$AM$43, MATCH(INDEX($A$3:$AM$22, MATCH(AY112, $L$3:$L$22, 0), 1), $A$24:$A$43), AZ$69)="A", LOWER(INDEX($A$3:$AM$22, MATCH(AY112, $L$3:$L$22, 0), 1)), INDEX($B$24:$AM$43, MATCH(INDEX($A$3:$AM$22, MATCH(AY112, $L$3:$L$22, 0), 1), $A$24:$A$43), AZ$69)="BLANK", "BLANK,")</f>
        <v>lei</v>
      </c>
      <c r="BC112" s="361"/>
      <c r="BD112" s="257" t="str" cm="1">
        <f t="array" ref="BD112">_xlfn.IFS(INDEX($B$24:$AM$43,MATCH($A38,$A$24:$A$43,0),BE$69)="A",LOWER($A38),INDEX($B$24:$AM$43,MATCH($A38,$A$24:$A$43,0),BE$69)="H",UPPER($A38),INDEX($B$24:$AM$43,MATCH($A38,$A$24:$A$43,0),BE$69)="BLANK","BLANK")</f>
        <v>shu</v>
      </c>
      <c r="BE112" s="268" cm="1">
        <f t="array" ref="BE112">IFERROR($L$93+POWER(INDEX($B$47:$AM$66, MATCH(UPPER(BD84), $A$47:$A$66,0 ), BE$69), $J$93)/$K$93, "BLANK")</f>
        <v>0.74559269605688383</v>
      </c>
      <c r="BF112" s="269" cm="1">
        <f t="array" ref="BF112">IFERROR($L$93+POWER(INDEX($B$47:$AM$66, MATCH(UPPER(BG84), $A$47:$A$66, 0), BE$69), $J$93)/$K$93, "BLANK")</f>
        <v>1.890170396562499</v>
      </c>
      <c r="BG112" s="359" t="str" cm="1">
        <f t="array" ref="BG112">_xlfn.IFS(INDEX($B$24:$AM$43, MATCH(INDEX($A$3:$AM$22, MATCH(BD112, $M$3:$M$22, 0), 1), $A$24:$A$43), BE$69)="H", UPPER(INDEX($A$3:$AM$22, MATCH(BD112, $M$3:$M$22, 0), 1)), INDEX($B$24:$AM$43, MATCH(INDEX($A$3:$AM$22, MATCH(BD112, $M$3:$M$22, 0), 1), $A$24:$A$43), BE$69)="A", LOWER(INDEX($A$3:$AM$22, MATCH(BD112, $M$3:$M$22, 0), 1)), INDEX($B$24:$AM$43, MATCH(INDEX($A$3:$AM$22, MATCH(BD112, $M$3:$M$22, 0), 1), $A$24:$A$43), BE$69)="BLANK", "BLANK,")</f>
        <v>SOU</v>
      </c>
      <c r="BH112" s="361"/>
      <c r="BI112" s="257" t="str" cm="1">
        <f t="array" ref="BI112">_xlfn.IFS(INDEX($B$24:$AM$43,MATCH($A38,$A$24:$A$43,0),BJ$69)="A",LOWER($A38),INDEX($B$24:$AM$43,MATCH($A38,$A$24:$A$43,0),BJ$69)="H",UPPER($A38),INDEX($B$24:$AM$43,MATCH($A38,$A$24:$A$43,0),BJ$69)="BLANK","BLANK")</f>
        <v>SHU</v>
      </c>
      <c r="BJ112" s="268" cm="1">
        <f t="array" ref="BJ112">IFERROR($L$93+POWER(INDEX($B$47:$AM$66, MATCH(UPPER(BI84), $A$47:$A$66,0 ), BJ$69), $J$93)/$K$93, "BLANK")</f>
        <v>0.48205734146185197</v>
      </c>
      <c r="BK112" s="269" cm="1">
        <f t="array" ref="BK112">IFERROR($L$93+POWER(INDEX($B$47:$AM$66, MATCH(UPPER(BL84), $A$47:$A$66, 0), BJ$69), $J$93)/$K$93, "BLANK")</f>
        <v>1.2202385317093067</v>
      </c>
      <c r="BL112" s="359" t="str" cm="1">
        <f t="array" ref="BL112">_xlfn.IFS(INDEX($B$24:$AM$43, MATCH(INDEX($A$3:$AM$22, MATCH(BI112, $N$3:$N$22, 0), 1), $A$24:$A$43), BJ$69)="H", UPPER(INDEX($A$3:$AM$22, MATCH(BI112, $N$3:$N$22, 0), 1)), INDEX($B$24:$AM$43, MATCH(INDEX($A$3:$AM$22, MATCH(BI112, $N$3:$N$22, 0), 1), $A$24:$A$43), BJ$69)="A", LOWER(INDEX($A$3:$AM$22, MATCH(BI112, $N$3:$N$22, 0), 1)), INDEX($B$24:$AM$43, MATCH(INDEX($A$3:$AM$22, MATCH(BI112, $N$3:$N$22, 0), 1), $A$24:$A$43), BJ$69)="BLANK", "BLANK,")</f>
        <v>mun</v>
      </c>
      <c r="BM112" s="361"/>
      <c r="BN112" s="257" t="str" cm="1">
        <f t="array" ref="BN112">_xlfn.IFS(INDEX($B$24:$AM$43,MATCH($A38,$A$24:$A$43,0),BO$69)="A",LOWER($A38),INDEX($B$24:$AM$43,MATCH($A38,$A$24:$A$43,0),BO$69)="H",UPPER($A38),INDEX($B$24:$AM$43,MATCH($A38,$A$24:$A$43,0),BO$69)="BLANK","BLANK")</f>
        <v>shu</v>
      </c>
      <c r="BO112" s="268" cm="1">
        <f t="array" ref="BO112">IFERROR($L$93+POWER(INDEX($B$47:$AM$66, MATCH(UPPER(BN84), $A$47:$A$66,0 ), BO$69), $J$93)/$K$93, "BLANK")</f>
        <v>0.74559269605688383</v>
      </c>
      <c r="BP112" s="269" cm="1">
        <f t="array" ref="BP112">IFERROR($L$93+POWER(INDEX($B$47:$AM$66, MATCH(UPPER(BQ84), $A$47:$A$66, 0), BO$69), $J$93)/$K$93, "BLANK")</f>
        <v>1.4759894099334538</v>
      </c>
      <c r="BQ112" s="359" t="str" cm="1">
        <f t="array" ref="BQ112">_xlfn.IFS(INDEX($B$24:$AM$43, MATCH(INDEX($A$3:$AM$22, MATCH(BN112, $O$3:$O$22, 0), 1), $A$24:$A$43), BO$69)="H", UPPER(INDEX($A$3:$AM$22, MATCH(BN112, $O$3:$O$22, 0), 1)), INDEX($B$24:$AM$43, MATCH(INDEX($A$3:$AM$22, MATCH(BN112, $O$3:$O$22, 0), 1), $A$24:$A$43), BO$69)="A", LOWER(INDEX($A$3:$AM$22, MATCH(BN112, $O$3:$O$22, 0), 1)), INDEX($B$24:$AM$43, MATCH(INDEX($A$3:$AM$22, MATCH(BN112, $O$3:$O$22, 0), 1), $A$24:$A$43), BO$69)="BLANK", "BLANK,")</f>
        <v>BHA</v>
      </c>
      <c r="BR112" s="361"/>
      <c r="BS112" s="257" t="str" cm="1">
        <f t="array" ref="BS112">_xlfn.IFS(INDEX($B$24:$AM$43,MATCH($A38,$A$24:$A$43,0),BT$69)="A",LOWER($A38),INDEX($B$24:$AM$43,MATCH($A38,$A$24:$A$43,0),BT$69)="H",UPPER($A38),INDEX($B$24:$AM$43,MATCH($A38,$A$24:$A$43,0),BT$69)="BLANK","BLANK")</f>
        <v>SHU</v>
      </c>
      <c r="BT112" s="268" cm="1">
        <f t="array" ref="BT112">IFERROR($L$93+POWER(INDEX($B$47:$AM$66, MATCH(UPPER(BS84), $A$47:$A$66,0 ), BT$69), $J$93)/$K$93, "BLANK")</f>
        <v>0.72934177388317334</v>
      </c>
      <c r="BU112" s="269" cm="1">
        <f t="array" ref="BU112">IFERROR($L$93+POWER(INDEX($B$47:$AM$66, MATCH(UPPER(BV84), $A$47:$A$66, 0), BT$69), $J$93)/$K$93, "BLANK")</f>
        <v>0.89217329027666725</v>
      </c>
      <c r="BV112" s="359" t="str" cm="1">
        <f t="array" ref="BV112">_xlfn.IFS(INDEX($B$24:$AM$43, MATCH(INDEX($A$3:$AM$22, MATCH(BS112, $P$3:$P$22, 0), 1), $A$24:$A$43), BT$69)="H", UPPER(INDEX($A$3:$AM$22, MATCH(BS112, $P$3:$P$22, 0), 1)), INDEX($B$24:$AM$43, MATCH(INDEX($A$3:$AM$22, MATCH(BS112, $P$3:$P$22, 0), 1), $A$24:$A$43), BT$69)="A", LOWER(INDEX($A$3:$AM$22, MATCH(BS112, $P$3:$P$22, 0), 1)), INDEX($B$24:$AM$43, MATCH(INDEX($A$3:$AM$22, MATCH(BS112, $P$3:$P$22, 0), 1), $A$24:$A$43), BT$69)="BLANK", "BLANK,")</f>
        <v>eve</v>
      </c>
      <c r="BW112" s="361"/>
      <c r="BX112" s="257" t="str" cm="1">
        <f t="array" ref="BX112">_xlfn.IFS(INDEX($B$24:$AM$43,MATCH($A38,$A$24:$A$43,0),BY$69)="A",LOWER($A38),INDEX($B$24:$AM$43,MATCH($A38,$A$24:$A$43,0),BY$69)="H",UPPER($A38),INDEX($B$24:$AM$43,MATCH($A38,$A$24:$A$43,0),BY$69)="BLANK","BLANK")</f>
        <v>shu</v>
      </c>
      <c r="BY112" s="268" cm="1">
        <f t="array" ref="BY112">IFERROR($L$93+POWER(INDEX($B$47:$AM$66, MATCH(UPPER(BX84), $A$47:$A$66,0 ), BY$69), $J$93)/$K$93, "BLANK")</f>
        <v>1.1357567980745866</v>
      </c>
      <c r="BZ112" s="269" cm="1">
        <f t="array" ref="BZ112">IFERROR($L$93+POWER(INDEX($B$47:$AM$66, MATCH(UPPER(CA84), $A$47:$A$66, 0), BY$69), $J$93)/$K$93, "BLANK")</f>
        <v>2.4236319446260857</v>
      </c>
      <c r="CA112" s="359" t="str" cm="1">
        <f t="array" ref="CA112">_xlfn.IFS(INDEX($B$24:$AM$43, MATCH(INDEX($A$3:$AM$22, MATCH(BX112, $Q$3:$Q$22, 0), 1), $A$24:$A$43), BY$69)="H", UPPER(INDEX($A$3:$AM$22, MATCH(BX112, $Q$3:$Q$22, 0), 1)), INDEX($B$24:$AM$43, MATCH(INDEX($A$3:$AM$22, MATCH(BX112, $Q$3:$Q$22, 0), 1), $A$24:$A$43), BY$69)="A", LOWER(INDEX($A$3:$AM$22, MATCH(BX112, $Q$3:$Q$22, 0), 1)), INDEX($B$24:$AM$43, MATCH(INDEX($A$3:$AM$22, MATCH(BX112, $Q$3:$Q$22, 0), 1), $A$24:$A$43), BY$69)="BLANK", "BLANK,")</f>
        <v>BUR</v>
      </c>
      <c r="CB112" s="361"/>
      <c r="CC112" s="257" t="str" cm="1">
        <f t="array" ref="CC112">_xlfn.IFS(INDEX($B$24:$AM$43,MATCH($A38,$A$24:$A$43,0),CD$69)="A",LOWER($A38),INDEX($B$24:$AM$43,MATCH($A38,$A$24:$A$43,0),CD$69)="H",UPPER($A38),INDEX($B$24:$AM$43,MATCH($A38,$A$24:$A$43,0),CD$69)="BLANK","BLANK")</f>
        <v>shu</v>
      </c>
      <c r="CD112" s="268" cm="1">
        <f t="array" ref="CD112">IFERROR($L$93+POWER(INDEX($B$47:$AM$66, MATCH(UPPER(CC84), $A$47:$A$66,0 ), CD$69), $J$93)/$K$93, "BLANK")</f>
        <v>0.56067637600411246</v>
      </c>
      <c r="CE112" s="269" cm="1">
        <f t="array" ref="CE112">IFERROR($L$93+POWER(INDEX($B$47:$AM$66, MATCH(UPPER(CF84), $A$47:$A$66, 0), CD$69), $J$93)/$K$93, "BLANK")</f>
        <v>1.3338505654392336</v>
      </c>
      <c r="CF112" s="359" t="str" cm="1">
        <f t="array" ref="CF112">_xlfn.IFS(INDEX($B$24:$AM$43, MATCH(INDEX($A$3:$AM$22, MATCH(CC112, $R$3:$R$22, 0), 1), $A$24:$A$43), CD$69)="H", UPPER(INDEX($A$3:$AM$22, MATCH(CC112, $R$3:$R$22, 0), 1)), INDEX($B$24:$AM$43, MATCH(INDEX($A$3:$AM$22, MATCH(CC112, $R$3:$R$22, 0), 1), $A$24:$A$43), CD$69)="A", LOWER(INDEX($A$3:$AM$22, MATCH(CC112, $R$3:$R$22, 0), 1)), INDEX($B$24:$AM$43, MATCH(INDEX($A$3:$AM$22, MATCH(CC112, $R$3:$R$22, 0), 1), $A$24:$A$43), CD$69)="BLANK", "BLANK,")</f>
        <v>CRY</v>
      </c>
      <c r="CG112" s="361"/>
      <c r="CH112" s="257" t="str" cm="1">
        <f t="array" ref="CH112">_xlfn.IFS(INDEX($B$24:$AM$43,MATCH($A38,$A$24:$A$43,0),CI$69)="A",LOWER($A38),INDEX($B$24:$AM$43,MATCH($A38,$A$24:$A$43,0),CI$69)="H",UPPER($A38),INDEX($B$24:$AM$43,MATCH($A38,$A$24:$A$43,0),CI$69)="BLANK","BLANK")</f>
        <v>SHU</v>
      </c>
      <c r="CI112" s="268" cm="1">
        <f t="array" ref="CI112">IFERROR($L$93+POWER(INDEX($B$47:$AM$66, MATCH(UPPER(CH84), $A$47:$A$66,0 ), CI$69), $J$93)/$K$93, "BLANK")</f>
        <v>1.4071128220527087</v>
      </c>
      <c r="CJ112" s="269" cm="1">
        <f t="array" ref="CJ112">IFERROR($L$93+POWER(INDEX($B$47:$AM$66, MATCH(UPPER(CK84), $A$47:$A$66, 0), CI$69), $J$93)/$K$93, "BLANK")</f>
        <v>0.7917827061112479</v>
      </c>
      <c r="CK112" s="359" t="str" cm="1">
        <f t="array" ref="CK112">_xlfn.IFS(INDEX($B$24:$AM$43, MATCH(INDEX($A$3:$AM$22, MATCH(CH112, $S$3:$S$22, 0), 1), $A$24:$A$43), CI$69)="H", UPPER(INDEX($A$3:$AM$22, MATCH(CH112, $S$3:$S$22, 0), 1)), INDEX($B$24:$AM$43, MATCH(INDEX($A$3:$AM$22, MATCH(CH112, $S$3:$S$22, 0), 1), $A$24:$A$43), CI$69)="A", LOWER(INDEX($A$3:$AM$22, MATCH(CH112, $S$3:$S$22, 0), 1)), INDEX($B$24:$AM$43, MATCH(INDEX($A$3:$AM$22, MATCH(CH112, $S$3:$S$22, 0), 1), $A$24:$A$43), CI$69)="BLANK", "BLANK,")</f>
        <v>new</v>
      </c>
      <c r="CL112" s="361"/>
      <c r="CM112" s="257" t="str" cm="1">
        <f t="array" ref="CM112">_xlfn.IFS(INDEX($B$24:$AM$43,MATCH($A38,$A$24:$A$43,0),CN$69)="A",LOWER($A38),INDEX($B$24:$AM$43,MATCH($A38,$A$24:$A$43,0),CN$69)="H",UPPER($A38),INDEX($B$24:$AM$43,MATCH($A38,$A$24:$A$43,0),CN$69)="BLANK","BLANK")</f>
        <v>SHU</v>
      </c>
      <c r="CN112" s="268" cm="1">
        <f t="array" ref="CN112">IFERROR($L$93+POWER(INDEX($B$47:$AM$66, MATCH(UPPER(CM84), $A$47:$A$66,0 ), CN$69), $J$93)/$K$93, "BLANK")</f>
        <v>0.9758224784752374</v>
      </c>
      <c r="CO112" s="269" cm="1">
        <f t="array" ref="CO112">IFERROR($L$93+POWER(INDEX($B$47:$AM$66, MATCH(UPPER(CP84), $A$47:$A$66, 0), CN$69), $J$93)/$K$93, "BLANK")</f>
        <v>1.0818932829215555</v>
      </c>
      <c r="CP112" s="359" t="str" cm="1">
        <f t="array" ref="CP112">_xlfn.IFS(INDEX($B$24:$AM$43, MATCH(INDEX($A$3:$AM$22, MATCH(CM112, $T$3:$T$22, 0), 1), $A$24:$A$43), CN$69)="H", UPPER(INDEX($A$3:$AM$22, MATCH(CM112, $T$3:$T$22, 0), 1)), INDEX($B$24:$AM$43, MATCH(INDEX($A$3:$AM$22, MATCH(CM112, $T$3:$T$22, 0), 1), $A$24:$A$43), CN$69)="A", LOWER(INDEX($A$3:$AM$22, MATCH(CM112, $T$3:$T$22, 0), 1)), INDEX($B$24:$AM$43, MATCH(INDEX($A$3:$AM$22, MATCH(CM112, $T$3:$T$22, 0), 1), $A$24:$A$43), CN$69)="BLANK", "BLANK,")</f>
        <v>tot</v>
      </c>
      <c r="CQ112" s="361"/>
      <c r="CR112" s="257" t="str" cm="1">
        <f t="array" ref="CR112">_xlfn.IFS(INDEX($B$24:$AM$43,MATCH($A38,$A$24:$A$43,0),CS$69)="A",LOWER($A38),INDEX($B$24:$AM$43,MATCH($A38,$A$24:$A$43,0),CS$69)="H",UPPER($A38),INDEX($B$24:$AM$43,MATCH($A38,$A$24:$A$43,0),CS$69)="BLANK","BLANK")</f>
        <v>shu</v>
      </c>
      <c r="CS112" s="268" cm="1">
        <f t="array" ref="CS112">IFERROR($L$93+POWER(INDEX($B$47:$AM$66, MATCH(UPPER(CR84), $A$47:$A$66,0 ), CS$69), $J$93)/$K$93, "BLANK")</f>
        <v>0.46661050583357522</v>
      </c>
      <c r="CT112" s="269" cm="1">
        <f t="array" ref="CT112">IFERROR($L$93+POWER(INDEX($B$47:$AM$66, MATCH(UPPER(CU84), $A$47:$A$66, 0), CS$69), $J$93)/$K$93, "BLANK")</f>
        <v>2.9378867227848242</v>
      </c>
      <c r="CU112" s="359" t="str" cm="1">
        <f t="array" ref="CU112">_xlfn.IFS(INDEX($B$24:$AM$43, MATCH(INDEX($A$3:$AM$22, MATCH(CR112, $U$3:$U$22, 0), 1), $A$24:$A$43), CS$69)="H", UPPER(INDEX($A$3:$AM$22, MATCH(CR112, $U$3:$U$22, 0), 1)), INDEX($B$24:$AM$43, MATCH(INDEX($A$3:$AM$22, MATCH(CR112, $U$3:$U$22, 0), 1), $A$24:$A$43), CS$69)="A", LOWER(INDEX($A$3:$AM$22, MATCH(CR112, $U$3:$U$22, 0), 1)), INDEX($B$24:$AM$43, MATCH(INDEX($A$3:$AM$22, MATCH(CR112, $U$3:$U$22, 0), 1), $A$24:$A$43), CS$69)="BLANK", "BLANK,")</f>
        <v>MUN</v>
      </c>
      <c r="CV112" s="361"/>
      <c r="CW112" s="257" t="str" cm="1">
        <f t="array" ref="CW112">_xlfn.IFS(INDEX($B$24:$AM$43,MATCH($A38,$A$24:$A$43,0),CX$69)="A",LOWER($A38),INDEX($B$24:$AM$43,MATCH($A38,$A$24:$A$43,0),CX$69)="H",UPPER($A38),INDEX($B$24:$AM$43,MATCH($A38,$A$24:$A$43,0),CX$69)="BLANK","BLANK")</f>
        <v>shu</v>
      </c>
      <c r="CX112" s="268" cm="1">
        <f t="array" ref="CX112">IFERROR($L$93+POWER(INDEX($B$47:$AM$66, MATCH(UPPER(CW84), $A$47:$A$66,0 ), CX$69), $J$93)/$K$93, "BLANK")</f>
        <v>0.29433544730876393</v>
      </c>
      <c r="CY112" s="269" cm="1">
        <f t="array" ref="CY112">IFERROR($L$93+POWER(INDEX($B$47:$AM$66, MATCH(UPPER(CZ84), $A$47:$A$66, 0), CX$69), $J$93)/$K$93, "BLANK")</f>
        <v>3.4956855117923733</v>
      </c>
      <c r="CZ112" s="359" t="str" cm="1">
        <f t="array" ref="CZ112">_xlfn.IFS(INDEX($B$24:$AM$43, MATCH(INDEX($A$3:$AM$22, MATCH(CW112, $V$3:$V$22, 0), 1), $A$24:$A$43), CX$69)="H", UPPER(INDEX($A$3:$AM$22, MATCH(CW112, $V$3:$V$22, 0), 1)), INDEX($B$24:$AM$43, MATCH(INDEX($A$3:$AM$22, MATCH(CW112, $V$3:$V$22, 0), 1), $A$24:$A$43), CX$69)="A", LOWER(INDEX($A$3:$AM$22, MATCH(CW112, $V$3:$V$22, 0), 1)), INDEX($B$24:$AM$43, MATCH(INDEX($A$3:$AM$22, MATCH(CW112, $V$3:$V$22, 0), 1), $A$24:$A$43), CX$69)="BLANK", "BLANK,")</f>
        <v>MCI</v>
      </c>
      <c r="DA112" s="361"/>
      <c r="DB112" s="257" t="str" cm="1">
        <f t="array" ref="DB112">_xlfn.IFS(INDEX($B$24:$AM$43,MATCH($A38,$A$24:$A$43,0),DC$69)="A",LOWER($A38),INDEX($B$24:$AM$43,MATCH($A38,$A$24:$A$43,0),DC$69)="H",UPPER($A38),INDEX($B$24:$AM$43,MATCH($A38,$A$24:$A$43,0),DC$69)="BLANK","BLANK")</f>
        <v>SHU</v>
      </c>
      <c r="DC112" s="268" cm="1">
        <f t="array" ref="DC112">IFERROR($L$93+POWER(INDEX($B$47:$AM$66, MATCH(UPPER(DB84), $A$47:$A$66,0 ), DC$69), $J$93)/$K$93, "BLANK")</f>
        <v>2.0894995094676365</v>
      </c>
      <c r="DD112" s="269" cm="1">
        <f t="array" ref="DD112">IFERROR($L$93+POWER(INDEX($B$47:$AM$66, MATCH(UPPER(DE84), $A$47:$A$66, 0), DC$69), $J$93)/$K$93, "BLANK")</f>
        <v>0.48435527598203554</v>
      </c>
      <c r="DE112" s="359" t="str" cm="1">
        <f t="array" ref="DE112">_xlfn.IFS(INDEX($B$24:$AM$43, MATCH(INDEX($A$3:$AM$22, MATCH(DB112, $W$3:$W$22, 0), 1), $A$24:$A$43), DC$69)="H", UPPER(INDEX($A$3:$AM$22, MATCH(DB112, $W$3:$W$22, 0), 1)), INDEX($B$24:$AM$43, MATCH(INDEX($A$3:$AM$22, MATCH(DB112, $W$3:$W$22, 0), 1), $A$24:$A$43), DC$69)="A", LOWER(INDEX($A$3:$AM$22, MATCH(DB112, $W$3:$W$22, 0), 1)), INDEX($B$24:$AM$43, MATCH(INDEX($A$3:$AM$22, MATCH(DB112, $W$3:$W$22, 0), 1), $A$24:$A$43), DC$69)="BLANK", "BLANK,")</f>
        <v>wba</v>
      </c>
      <c r="DF112" s="361"/>
      <c r="DG112" s="257" t="str" cm="1">
        <f t="array" ref="DG112">_xlfn.IFS(INDEX($B$24:$AM$43,MATCH($A38,$A$24:$A$43,0),DH$69)="A",LOWER($A38),INDEX($B$24:$AM$43,MATCH($A38,$A$24:$A$43,0),DH$69)="H",UPPER($A38),INDEX($B$24:$AM$43,MATCH($A38,$A$24:$A$43,0),DH$69)="BLANK","BLANK")</f>
        <v>SHU</v>
      </c>
      <c r="DH112" s="268" cm="1">
        <f t="array" ref="DH112">IFERROR($L$93+POWER(INDEX($B$47:$AM$66, MATCH(UPPER(DG84), $A$47:$A$66,0 ), DH$69), $J$93)/$K$93, "BLANK")</f>
        <v>1.3327533446365041</v>
      </c>
      <c r="DI112" s="269" cm="1">
        <f t="array" ref="DI112">IFERROR($L$93+POWER(INDEX($B$47:$AM$66, MATCH(UPPER(DJ84), $A$47:$A$66, 0), DH$69), $J$93)/$K$93, "BLANK")</f>
        <v>1.3587417868246647</v>
      </c>
      <c r="DJ112" s="359" t="str" cm="1">
        <f t="array" ref="DJ112">_xlfn.IFS(INDEX($B$24:$AM$43, MATCH(INDEX($A$3:$AM$22, MATCH(DG112, $X$3:$X$22, 0), 1), $A$24:$A$43), DH$69)="H", UPPER(INDEX($A$3:$AM$22, MATCH(DG112, $X$3:$X$22, 0), 1)), INDEX($B$24:$AM$43, MATCH(INDEX($A$3:$AM$22, MATCH(DG112, $X$3:$X$22, 0), 1), $A$24:$A$43), DH$69)="A", LOWER(INDEX($A$3:$AM$22, MATCH(DG112, $X$3:$X$22, 0), 1)), INDEX($B$24:$AM$43, MATCH(INDEX($A$3:$AM$22, MATCH(DG112, $X$3:$X$22, 0), 1), $A$24:$A$43), DH$69)="BLANK", "BLANK,")</f>
        <v>che</v>
      </c>
      <c r="DK112" s="361"/>
      <c r="DL112" s="257" t="str" cm="1">
        <f t="array" ref="DL112">_xlfn.IFS(INDEX($B$24:$AM$43,MATCH($A38,$A$24:$A$43,0),DM$69)="A",LOWER($A38),INDEX($B$24:$AM$43,MATCH($A38,$A$24:$A$43,0),DM$69)="H",UPPER($A38),INDEX($B$24:$AM$43,MATCH($A38,$A$24:$A$43,0),DM$69)="BLANK","BLANK")</f>
        <v>shu</v>
      </c>
      <c r="DM112" s="268" cm="1">
        <f t="array" ref="DM112">IFERROR($L$93+POWER(INDEX($B$47:$AM$66, MATCH(UPPER(DL84), $A$47:$A$66,0 ), DM$69), $J$93)/$K$93, "BLANK")</f>
        <v>1.0933163746871752</v>
      </c>
      <c r="DN112" s="269" cm="1">
        <f t="array" ref="DN112">IFERROR($L$93+POWER(INDEX($B$47:$AM$66, MATCH(UPPER(DO84), $A$47:$A$66, 0), DM$69), $J$93)/$K$93, "BLANK")</f>
        <v>2.1236906949600334</v>
      </c>
      <c r="DO112" s="359" t="str" cm="1">
        <f t="array" ref="DO112">_xlfn.IFS(INDEX($B$24:$AM$43, MATCH(INDEX($A$3:$AM$22, MATCH(DL112, $Y$3:$Y$22, 0), 1), $A$24:$A$43), DM$69)="H", UPPER(INDEX($A$3:$AM$22, MATCH(DL112, $Y$3:$Y$22, 0), 1)), INDEX($B$24:$AM$43, MATCH(INDEX($A$3:$AM$22, MATCH(DL112, $Y$3:$Y$22, 0), 1), $A$24:$A$43), DM$69)="A", LOWER(INDEX($A$3:$AM$22, MATCH(DL112, $Y$3:$Y$22, 0), 1)), INDEX($B$24:$AM$43, MATCH(INDEX($A$3:$AM$22, MATCH(DL112, $Y$3:$Y$22, 0), 1), $A$24:$A$43), DM$69)="BLANK", "BLANK,")</f>
        <v>WHU</v>
      </c>
      <c r="DP112" s="361"/>
      <c r="DQ112" s="257" t="str" cm="1">
        <f t="array" ref="DQ112">_xlfn.IFS(INDEX($B$24:$AM$43,MATCH($A38,$A$24:$A$43,0),DR$69)="A",LOWER($A38),INDEX($B$24:$AM$43,MATCH($A38,$A$24:$A$43,0),DR$69)="H",UPPER($A38),INDEX($B$24:$AM$43,MATCH($A38,$A$24:$A$43,0),DR$69)="BLANK","BLANK")</f>
        <v>shu</v>
      </c>
      <c r="DR112" s="268" cm="1">
        <f t="array" ref="DR112">IFERROR($L$93+POWER(INDEX($B$47:$AM$66, MATCH(UPPER(DQ84), $A$47:$A$66,0 ), DR$69), $J$93)/$K$93, "BLANK")</f>
        <v>1.1496324360506571</v>
      </c>
      <c r="DS112" s="269" cm="1">
        <f t="array" ref="DS112">IFERROR($L$93+POWER(INDEX($B$47:$AM$66, MATCH(UPPER(DT84), $A$47:$A$66, 0), DR$69), $J$93)/$K$93, "BLANK")</f>
        <v>0.80368868490632051</v>
      </c>
      <c r="DT112" s="359" t="str" cm="1">
        <f t="array" ref="DT112">_xlfn.IFS(INDEX($B$24:$AM$43, MATCH(INDEX($A$3:$AM$22, MATCH(DQ112, $Z$3:$Z$22, 0), 1), $A$24:$A$43), DR$69)="H", UPPER(INDEX($A$3:$AM$22, MATCH(DQ112, $Z$3:$Z$22, 0), 1)), INDEX($B$24:$AM$43, MATCH(INDEX($A$3:$AM$22, MATCH(DQ112, $Z$3:$Z$22, 0), 1), $A$24:$A$43), DR$69)="A", LOWER(INDEX($A$3:$AM$22, MATCH(DQ112, $Z$3:$Z$22, 0), 1)), INDEX($B$24:$AM$43, MATCH(INDEX($A$3:$AM$22, MATCH(DQ112, $Z$3:$Z$22, 0), 1), $A$24:$A$43), DR$69)="BLANK", "BLANK,")</f>
        <v>FUL</v>
      </c>
      <c r="DU112" s="361"/>
      <c r="DV112" s="257" t="str" cm="1">
        <f t="array" ref="DV112">_xlfn.IFS(INDEX($B$24:$AM$43,MATCH($A38,$A$24:$A$43,0),DW$69)="A",LOWER($A38),INDEX($B$24:$AM$43,MATCH($A38,$A$24:$A$43,0),DW$69)="H",UPPER($A38),INDEX($B$24:$AM$43,MATCH($A38,$A$24:$A$43,0),DW$69)="BLANK","BLANK")</f>
        <v>SHU</v>
      </c>
      <c r="DW112" s="268" cm="1">
        <f t="array" ref="DW112">IFERROR($L$93+POWER(INDEX($B$47:$AM$66, MATCH(UPPER(DV84), $A$47:$A$66,0 ), DW$69), $J$93)/$K$93, "BLANK")</f>
        <v>0.83293227144652993</v>
      </c>
      <c r="DX112" s="269" cm="1">
        <f t="array" ref="DX112">IFERROR($L$93+POWER(INDEX($B$47:$AM$66, MATCH(UPPER(DY84), $A$47:$A$66, 0), DW$69), $J$93)/$K$93, "BLANK")</f>
        <v>1.3270733797298164</v>
      </c>
      <c r="DY112" s="359" t="str" cm="1">
        <f t="array" ref="DY112">_xlfn.IFS(INDEX($B$24:$AM$43, MATCH(INDEX($A$3:$AM$22, MATCH(DV112, $AA$3:$AA$22, 0), 1), $A$24:$A$43), DW$69)="H", UPPER(INDEX($A$3:$AM$22, MATCH(DV112, $AA$3:$AA$22, 0), 1)), INDEX($B$24:$AM$43, MATCH(INDEX($A$3:$AM$22, MATCH(DV112, $AA$3:$AA$22, 0), 1), $A$24:$A$43), DW$69)="A", LOWER(INDEX($A$3:$AM$22, MATCH(DV112, $AA$3:$AA$22, 0), 1)), INDEX($B$24:$AM$43, MATCH(INDEX($A$3:$AM$22, MATCH(DV112, $AA$3:$AA$22, 0), 1), $A$24:$A$43), DW$69)="BLANK", "BLANK,")</f>
        <v>liv</v>
      </c>
      <c r="DZ112" s="361"/>
      <c r="EA112" s="257" t="str" cm="1">
        <f t="array" ref="EA112">_xlfn.IFS(INDEX($B$24:$AM$43,MATCH($A38,$A$24:$A$43,0),EB$69)="A",LOWER($A38),INDEX($B$24:$AM$43,MATCH($A38,$A$24:$A$43,0),EB$69)="H",UPPER($A38),INDEX($B$24:$AM$43,MATCH($A38,$A$24:$A$43,0),EB$69)="BLANK","BLANK")</f>
        <v>SHU</v>
      </c>
      <c r="EB112" s="268" cm="1">
        <f t="array" ref="EB112">IFERROR($L$93+POWER(INDEX($B$47:$AM$66, MATCH(UPPER(EA84), $A$47:$A$66,0 ), EB$69), $J$93)/$K$93, "BLANK")</f>
        <v>0.66214420048946754</v>
      </c>
      <c r="EC112" s="269" cm="1">
        <f t="array" ref="EC112">IFERROR($L$93+POWER(INDEX($B$47:$AM$66, MATCH(UPPER(ED84), $A$47:$A$66, 0), EB$69), $J$93)/$K$93, "BLANK")</f>
        <v>1.4942046914993976</v>
      </c>
      <c r="ED112" s="359" t="str" cm="1">
        <f t="array" ref="ED112">_xlfn.IFS(INDEX($B$24:$AM$43, MATCH(INDEX($A$3:$AM$22, MATCH(EA112, $AB$3:$AB$22, 0), 1), $A$24:$A$43), EB$69)="H", UPPER(INDEX($A$3:$AM$22, MATCH(EA112, $AB$3:$AB$22, 0), 1)), INDEX($B$24:$AM$43, MATCH(INDEX($A$3:$AM$22, MATCH(EA112, $AB$3:$AB$22, 0), 1), $A$24:$A$43), EB$69)="A", LOWER(INDEX($A$3:$AM$22, MATCH(EA112, $AB$3:$AB$22, 0), 1)), INDEX($B$24:$AM$43, MATCH(INDEX($A$3:$AM$22, MATCH(EA112, $AB$3:$AB$22, 0), 1), $A$24:$A$43), EB$69)="BLANK", "BLANK,")</f>
        <v>sou</v>
      </c>
      <c r="EE112" s="361"/>
      <c r="EF112" s="257" t="str" cm="1">
        <f t="array" ref="EF112">_xlfn.IFS(INDEX($B$24:$AM$43,MATCH($A38,$A$24:$A$43,0),EG$69)="A",LOWER($A38),INDEX($B$24:$AM$43,MATCH($A38,$A$24:$A$43,0),EG$69)="H",UPPER($A38),INDEX($B$24:$AM$43,MATCH($A38,$A$24:$A$43,0),EG$69)="BLANK","BLANK")</f>
        <v>shu</v>
      </c>
      <c r="EG112" s="268" cm="1">
        <f t="array" ref="EG112">IFERROR($L$93+POWER(INDEX($B$47:$AM$66, MATCH(UPPER(EF84), $A$47:$A$66,0 ), EG$69), $J$93)/$K$93, "BLANK")</f>
        <v>0.66446042308720588</v>
      </c>
      <c r="EH112" s="269" cm="1">
        <f t="array" ref="EH112">IFERROR($L$93+POWER(INDEX($B$47:$AM$66, MATCH(UPPER(EI84), $A$47:$A$66, 0), EG$69), $J$93)/$K$93, "BLANK")</f>
        <v>2.3429404645930401</v>
      </c>
      <c r="EI112" s="359" t="str" cm="1">
        <f t="array" ref="EI112">_xlfn.IFS(INDEX($B$24:$AM$43, MATCH(INDEX($A$3:$AM$22, MATCH(EF112, $AC$3:$AC$22, 0), 1), $A$24:$A$43), EG$69)="H", UPPER(INDEX($A$3:$AM$22, MATCH(EF112, $AC$3:$AC$22, 0), 1)), INDEX($B$24:$AM$43, MATCH(INDEX($A$3:$AM$22, MATCH(EF112, $AC$3:$AC$22, 0), 1), $A$24:$A$43), EG$69)="A", LOWER(INDEX($A$3:$AM$22, MATCH(EF112, $AC$3:$AC$22, 0), 1)), INDEX($B$24:$AM$43, MATCH(INDEX($A$3:$AM$22, MATCH(EF112, $AC$3:$AC$22, 0), 1), $A$24:$A$43), EG$69)="BLANK", "BLANK,")</f>
        <v>LEI</v>
      </c>
      <c r="EJ112" s="361"/>
      <c r="EK112" s="257" t="str" cm="1">
        <f t="array" ref="EK112">_xlfn.IFS(INDEX($B$24:$AM$43,MATCH($A38,$A$24:$A$43,0),EL$69)="A",LOWER($A38),INDEX($B$24:$AM$43,MATCH($A38,$A$24:$A$43,0),EL$69)="H",UPPER($A38),INDEX($B$24:$AM$43,MATCH($A38,$A$24:$A$43,0),EL$69)="BLANK","BLANK")</f>
        <v>SHU</v>
      </c>
      <c r="EL112" s="268" cm="1">
        <f t="array" ref="EL112">IFERROR($L$93+POWER(INDEX($B$47:$AM$66, MATCH(UPPER(EK84), $A$47:$A$66,0 ), EL$69), $J$93)/$K$93, "BLANK")</f>
        <v>1.0496199091502114</v>
      </c>
      <c r="EM112" s="269" cm="1">
        <f t="array" ref="EM112">IFERROR($L$93+POWER(INDEX($B$47:$AM$66, MATCH(UPPER(EN84), $A$47:$A$66, 0), EL$69), $J$93)/$K$93, "BLANK")</f>
        <v>0.60911992538376258</v>
      </c>
      <c r="EN112" s="359" t="str" cm="1">
        <f t="array" ref="EN112">_xlfn.IFS(INDEX($B$24:$AM$43, MATCH(INDEX($A$3:$AM$22, MATCH(EK112, $AD$3:$AD$22, 0), 1), $A$24:$A$43), EL$69)="H", UPPER(INDEX($A$3:$AM$22, MATCH(EK112, $AD$3:$AD$22, 0), 1)), INDEX($B$24:$AM$43, MATCH(INDEX($A$3:$AM$22, MATCH(EK112, $AD$3:$AD$22, 0), 1), $A$24:$A$43), EL$69)="A", LOWER(INDEX($A$3:$AM$22, MATCH(EK112, $AD$3:$AD$22, 0), 1)), INDEX($B$24:$AM$43, MATCH(INDEX($A$3:$AM$22, MATCH(EK112, $AD$3:$AD$22, 0), 1), $A$24:$A$43), EL$69)="BLANK", "BLANK,")</f>
        <v>avl</v>
      </c>
      <c r="EO112" s="361"/>
      <c r="EP112" s="257" t="str" cm="1">
        <f t="array" ref="EP112">_xlfn.IFS(INDEX($B$24:$AM$43,MATCH($A38,$A$24:$A$43,0),EQ$69)="A",LOWER($A38),INDEX($B$24:$AM$43,MATCH($A38,$A$24:$A$43,0),EQ$69)="H",UPPER($A38),INDEX($B$24:$AM$43,MATCH($A38,$A$24:$A$43,0),EQ$69)="BLANK","BLANK")</f>
        <v>shu</v>
      </c>
      <c r="EQ112" s="268" cm="1">
        <f t="array" ref="EQ112">IFERROR($L$93+POWER(INDEX($B$47:$AM$66, MATCH(UPPER(EP84), $A$47:$A$66,0 ), EQ$69), $J$93)/$K$93, "BLANK")</f>
        <v>1.1496324360506571</v>
      </c>
      <c r="ER112" s="269" cm="1">
        <f t="array" ref="ER112">IFERROR($L$93+POWER(INDEX($B$47:$AM$66, MATCH(UPPER(ES84), $A$47:$A$66, 0), EQ$69), $J$93)/$K$93, "BLANK")</f>
        <v>0.80368868490632051</v>
      </c>
      <c r="ES112" s="359" t="str" cm="1">
        <f t="array" ref="ES112">_xlfn.IFS(INDEX($B$24:$AM$43, MATCH(INDEX($A$3:$AM$22, MATCH(EP112, $AE$3:$AE$22, 0), 1), $A$24:$A$43), EQ$69)="H", UPPER(INDEX($A$3:$AM$22, MATCH(EP112, $AE$3:$AE$22, 0), 1)), INDEX($B$24:$AM$43, MATCH(INDEX($A$3:$AM$22, MATCH(EP112, $AE$3:$AE$22, 0), 1), $A$24:$A$43), EQ$69)="A", LOWER(INDEX($A$3:$AM$22, MATCH(EP112, $AE$3:$AE$22, 0), 1)), INDEX($B$24:$AM$43, MATCH(INDEX($A$3:$AM$22, MATCH(EP112, $AE$3:$AE$22, 0), 1), $A$24:$A$43), EQ$69)="BLANK", "BLANK,")</f>
        <v>LEE</v>
      </c>
      <c r="ET112" s="361"/>
      <c r="EU112" s="257" t="str" cm="1">
        <f t="array" ref="EU112">_xlfn.IFS(INDEX($B$24:$AM$43,MATCH($A38,$A$24:$A$43,0),EV$69)="A",LOWER($A38),INDEX($B$24:$AM$43,MATCH($A38,$A$24:$A$43,0),EV$69)="H",UPPER($A38),INDEX($B$24:$AM$43,MATCH($A38,$A$24:$A$43,0),EV$69)="BLANK","BLANK")</f>
        <v>SHU</v>
      </c>
      <c r="EV112" s="268" cm="1">
        <f t="array" ref="EV112">IFERROR($L$93+POWER(INDEX($B$47:$AM$66, MATCH(UPPER(EU84), $A$47:$A$66,0 ), EV$69), $J$93)/$K$93, "BLANK")</f>
        <v>0.98846766154082055</v>
      </c>
      <c r="EW112" s="269" cm="1">
        <f t="array" ref="EW112">IFERROR($L$93+POWER(INDEX($B$47:$AM$66, MATCH(UPPER(EX84), $A$47:$A$66, 0), EV$69), $J$93)/$K$93, "BLANK")</f>
        <v>0.65820689292439427</v>
      </c>
      <c r="EX112" s="359" t="str" cm="1">
        <f t="array" ref="EX112">_xlfn.IFS(INDEX($B$24:$AM$43, MATCH(INDEX($A$3:$AM$22, MATCH(EU112, $AF$3:$AF$22, 0), 1), $A$24:$A$43), EV$69)="H", UPPER(INDEX($A$3:$AM$22, MATCH(EU112, $AF$3:$AF$22, 0), 1)), INDEX($B$24:$AM$43, MATCH(INDEX($A$3:$AM$22, MATCH(EU112, $AF$3:$AF$22, 0), 1), $A$24:$A$43), EV$69)="A", LOWER(INDEX($A$3:$AM$22, MATCH(EU112, $AF$3:$AF$22, 0), 1)), INDEX($B$24:$AM$43, MATCH(INDEX($A$3:$AM$22, MATCH(EU112, $AF$3:$AF$22, 0), 1), $A$24:$A$43), EV$69)="BLANK", "BLANK,")</f>
        <v>ars</v>
      </c>
      <c r="EY112" s="361"/>
      <c r="EZ112" s="257" t="str" cm="1">
        <f t="array" ref="EZ112">_xlfn.IFS(INDEX($B$24:$AM$43,MATCH($A38,$A$24:$A$43,0),FA$69)="A",LOWER($A38),INDEX($B$24:$AM$43,MATCH($A38,$A$24:$A$43,0),FA$69)="H",UPPER($A38),INDEX($B$24:$AM$43,MATCH($A38,$A$24:$A$43,0),FA$69)="BLANK","BLANK")</f>
        <v>shu</v>
      </c>
      <c r="FA112" s="268" cm="1">
        <f t="array" ref="FA112">IFERROR($L$93+POWER(INDEX($B$47:$AM$66, MATCH(UPPER(EZ84), $A$47:$A$66,0 ), FA$69), $J$93)/$K$93, "BLANK")</f>
        <v>0.25683106633621444</v>
      </c>
      <c r="FB112" s="269" cm="1">
        <f t="array" ref="FB112">IFERROR($L$93+POWER(INDEX($B$47:$AM$66, MATCH(UPPER(FC84), $A$47:$A$66, 0), FA$69), $J$93)/$K$93, "BLANK")</f>
        <v>2.2114545216051003</v>
      </c>
      <c r="FC112" s="359" t="str" cm="1">
        <f t="array" ref="FC112">_xlfn.IFS(INDEX($B$24:$AM$43, MATCH(INDEX($A$3:$AM$22, MATCH(EZ112, $AG$3:$AG$22, 0), 1), $A$24:$A$43), FA$69)="H", UPPER(INDEX($A$3:$AM$22, MATCH(EZ112, $AG$3:$AG$22, 0), 1)), INDEX($B$24:$AM$43, MATCH(INDEX($A$3:$AM$22, MATCH(EZ112, $AG$3:$AG$22, 0), 1), $A$24:$A$43), FA$69)="A", LOWER(INDEX($A$3:$AM$22, MATCH(EZ112, $AG$3:$AG$22, 0), 1)), INDEX($B$24:$AM$43, MATCH(INDEX($A$3:$AM$22, MATCH(EZ112, $AG$3:$AG$22, 0), 1), $A$24:$A$43), FA$69)="BLANK", "BLANK,")</f>
        <v>WOL</v>
      </c>
      <c r="FD112" s="361"/>
      <c r="FE112" s="257" t="str" cm="1">
        <f t="array" ref="FE112">_xlfn.IFS(INDEX($B$24:$AM$43,MATCH($A38,$A$24:$A$43,0),FF$69)="A",LOWER($A38),INDEX($B$24:$AM$43,MATCH($A38,$A$24:$A$43,0),FF$69)="H",UPPER($A38),INDEX($B$24:$AM$43,MATCH($A38,$A$24:$A$43,0),FF$69)="BLANK","BLANK")</f>
        <v>SHU</v>
      </c>
      <c r="FF112" s="268" cm="1">
        <f t="array" ref="FF112">IFERROR($L$93+POWER(INDEX($B$47:$AM$66, MATCH(UPPER(FE84), $A$47:$A$66,0 ), FF$69), $J$93)/$K$93, "BLANK")</f>
        <v>0.79263352372660112</v>
      </c>
      <c r="FG112" s="269" cm="1">
        <f t="array" ref="FG112">IFERROR($L$93+POWER(INDEX($B$47:$AM$66, MATCH(UPPER(FH84), $A$47:$A$66, 0), FF$69), $J$93)/$K$93, "BLANK")</f>
        <v>0.83556691857693943</v>
      </c>
      <c r="FH112" s="359" t="str" cm="1">
        <f t="array" ref="FH112">_xlfn.IFS(INDEX($B$24:$AM$43, MATCH(INDEX($A$3:$AM$22, MATCH(FE112, $AH$3:$AH$22, 0), 1), $A$24:$A$43), FF$69)="H", UPPER(INDEX($A$3:$AM$22, MATCH(FE112, $AH$3:$AH$22, 0), 1)), INDEX($B$24:$AM$43, MATCH(INDEX($A$3:$AM$22, MATCH(FE112, $AH$3:$AH$22, 0), 1), $A$24:$A$43), FF$69)="A", LOWER(INDEX($A$3:$AM$22, MATCH(FE112, $AH$3:$AH$22, 0), 1)), INDEX($B$24:$AM$43, MATCH(INDEX($A$3:$AM$22, MATCH(FE112, $AH$3:$AH$22, 0), 1), $A$24:$A$43), FF$69)="BLANK", "BLANK,")</f>
        <v>bha</v>
      </c>
      <c r="FI112" s="361"/>
      <c r="FJ112" s="257" t="str" cm="1">
        <f t="array" ref="FJ112">_xlfn.IFS(INDEX($B$24:$AM$43,MATCH($A38,$A$24:$A$43,0),FK$69)="A",LOWER($A38),INDEX($B$24:$AM$43,MATCH($A38,$A$24:$A$43,0),FK$69)="H",UPPER($A38),INDEX($B$24:$AM$43,MATCH($A38,$A$24:$A$43,0),FK$69)="BLANK","BLANK")</f>
        <v>shu</v>
      </c>
      <c r="FK112" s="268" cm="1">
        <f t="array" ref="FK112">IFERROR($L$93+POWER(INDEX($B$47:$AM$66, MATCH(UPPER(FJ84), $A$47:$A$66,0 ), FK$69), $J$93)/$K$93, "BLANK")</f>
        <v>0.7712591340028494</v>
      </c>
      <c r="FL112" s="269" cm="1">
        <f t="array" ref="FL112">IFERROR($L$93+POWER(INDEX($B$47:$AM$66, MATCH(UPPER(FM84), $A$47:$A$66, 0), FK$69), $J$93)/$K$93, "BLANK")</f>
        <v>1.6975836615619446</v>
      </c>
      <c r="FM112" s="359" t="str" cm="1">
        <f t="array" ref="FM112">_xlfn.IFS(INDEX($B$24:$AM$43, MATCH(INDEX($A$3:$AM$22, MATCH(FJ112, $AI$3:$AI$22, 0), 1), $A$24:$A$43), FK$69)="H", UPPER(INDEX($A$3:$AM$22, MATCH(FJ112, $AI$3:$AI$22, 0), 1)), INDEX($B$24:$AM$43, MATCH(INDEX($A$3:$AM$22, MATCH(FJ112, $AI$3:$AI$22, 0), 1), $A$24:$A$43), FK$69)="A", LOWER(INDEX($A$3:$AM$22, MATCH(FJ112, $AI$3:$AI$22, 0), 1)), INDEX($B$24:$AM$43, MATCH(INDEX($A$3:$AM$22, MATCH(FJ112, $AI$3:$AI$22, 0), 1), $A$24:$A$43), FK$69)="BLANK", "BLANK,")</f>
        <v>TOT</v>
      </c>
      <c r="FN112" s="361"/>
      <c r="FO112" s="257" t="str" cm="1">
        <f t="array" ref="FO112">_xlfn.IFS(INDEX($B$24:$AM$43,MATCH($A38,$A$24:$A$43,0),FP$69)="A",LOWER($A38),INDEX($B$24:$AM$43,MATCH($A38,$A$24:$A$43,0),FP$69)="H",UPPER($A38),INDEX($B$24:$AM$43,MATCH($A38,$A$24:$A$43,0),FP$69)="BLANK","BLANK")</f>
        <v>SHU</v>
      </c>
      <c r="FP112" s="268" cm="1">
        <f t="array" ref="FP112">IFERROR($L$93+POWER(INDEX($B$47:$AM$66, MATCH(UPPER(FO84), $A$47:$A$66,0 ), FP$69), $J$93)/$K$93, "BLANK")</f>
        <v>1.7098207369387397</v>
      </c>
      <c r="FQ112" s="269" cm="1">
        <f t="array" ref="FQ112">IFERROR($L$93+POWER(INDEX($B$47:$AM$66, MATCH(UPPER(FR84), $A$47:$A$66, 0), FP$69), $J$93)/$K$93, "BLANK")</f>
        <v>0.48435527598203554</v>
      </c>
      <c r="FR112" s="359" t="str" cm="1">
        <f t="array" ref="FR112">_xlfn.IFS(INDEX($B$24:$AM$43, MATCH(INDEX($A$3:$AM$22, MATCH(FO112, $AJ$3:$AJ$22, 0), 1), $A$24:$A$43), FP$69)="H", UPPER(INDEX($A$3:$AM$22, MATCH(FO112, $AJ$3:$AJ$22, 0), 1)), INDEX($B$24:$AM$43, MATCH(INDEX($A$3:$AM$22, MATCH(FO112, $AJ$3:$AJ$22, 0), 1), $A$24:$A$43), FP$69)="A", LOWER(INDEX($A$3:$AM$22, MATCH(FO112, $AJ$3:$AJ$22, 0), 1)), INDEX($B$24:$AM$43, MATCH(INDEX($A$3:$AM$22, MATCH(FO112, $AJ$3:$AJ$22, 0), 1), $A$24:$A$43), FP$69)="BLANK", "BLANK,")</f>
        <v>cry</v>
      </c>
      <c r="FS112" s="361"/>
      <c r="FT112" s="257" t="str" cm="1">
        <f t="array" ref="FT112">_xlfn.IFS(INDEX($B$24:$AM$43,MATCH($A38,$A$24:$A$43,0),FU$69)="A",LOWER($A38),INDEX($B$24:$AM$43,MATCH($A38,$A$24:$A$43,0),FU$69)="H",UPPER($A38),INDEX($B$24:$AM$43,MATCH($A38,$A$24:$A$43,0),FU$69)="BLANK","BLANK")</f>
        <v>shu</v>
      </c>
      <c r="FU112" s="268" cm="1">
        <f t="array" ref="FU112">IFERROR($L$93+POWER(INDEX($B$47:$AM$66, MATCH(UPPER(FT84), $A$47:$A$66,0 ), FU$69), $J$93)/$K$93, "BLANK")</f>
        <v>0.71122936924652669</v>
      </c>
      <c r="FV112" s="269" cm="1">
        <f t="array" ref="FV112">IFERROR($L$93+POWER(INDEX($B$47:$AM$66, MATCH(UPPER(FW84), $A$47:$A$66, 0), FU$69), $J$93)/$K$93, "BLANK")</f>
        <v>2.3335284116945818</v>
      </c>
      <c r="FW112" s="359" t="str" cm="1">
        <f t="array" ref="FW112">_xlfn.IFS(INDEX($B$24:$AM$43, MATCH(INDEX($A$3:$AM$22, MATCH(FT112, $AK$3:$AK$22, 0), 1), $A$24:$A$43), FU$69)="H", UPPER(INDEX($A$3:$AM$22, MATCH(FT112, $AK$3:$AK$22, 0), 1)), INDEX($B$24:$AM$43, MATCH(INDEX($A$3:$AM$22, MATCH(FT112, $AK$3:$AK$22, 0), 1), $A$24:$A$43), FU$69)="A", LOWER(INDEX($A$3:$AM$22, MATCH(FT112, $AK$3:$AK$22, 0), 1)), INDEX($B$24:$AM$43, MATCH(INDEX($A$3:$AM$22, MATCH(FT112, $AK$3:$AK$22, 0), 1), $A$24:$A$43), FU$69)="BLANK", "BLANK,")</f>
        <v>EVE</v>
      </c>
      <c r="FX112" s="361"/>
      <c r="FY112" s="257" t="str" cm="1">
        <f t="array" ref="FY112">_xlfn.IFS(INDEX($B$24:$AM$43,MATCH($A38,$A$24:$A$43,0),FZ$69)="A",LOWER($A38),INDEX($B$24:$AM$43,MATCH($A38,$A$24:$A$43,0),FZ$69)="H",UPPER($A38),INDEX($B$24:$AM$43,MATCH($A38,$A$24:$A$43,0),FZ$69)="BLANK","BLANK")</f>
        <v>shu</v>
      </c>
      <c r="FZ112" s="268" cm="1">
        <f t="array" ref="FZ112">IFERROR($L$93+POWER(INDEX($B$47:$AM$66, MATCH(UPPER(FY84), $A$47:$A$66,0 ), FZ$69), $J$93)/$K$93, "BLANK")</f>
        <v>1.0577633070837109</v>
      </c>
      <c r="GA112" s="269" cm="1">
        <f t="array" ref="GA112">IFERROR($L$93+POWER(INDEX($B$47:$AM$66, MATCH(UPPER(GB84), $A$47:$A$66, 0), FZ$69), $J$93)/$K$93, "BLANK")</f>
        <v>1.6021911053367657</v>
      </c>
      <c r="GB112" s="359" t="str" cm="1">
        <f t="array" ref="GB112">_xlfn.IFS(INDEX($B$24:$AM$43, MATCH(INDEX($A$3:$AM$22, MATCH(FY112, $AL$3:$AL$22, 0), 1), $A$24:$A$43), FZ$69)="H", UPPER(INDEX($A$3:$AM$22, MATCH(FY112, $AL$3:$AL$22, 0), 1)), INDEX($B$24:$AM$43, MATCH(INDEX($A$3:$AM$22, MATCH(FY112, $AL$3:$AL$22, 0), 1), $A$24:$A$43), FZ$69)="A", LOWER(INDEX($A$3:$AM$22, MATCH(FY112, $AL$3:$AL$22, 0), 1)), INDEX($B$24:$AM$43, MATCH(INDEX($A$3:$AM$22, MATCH(FY112, $AL$3:$AL$22, 0), 1), $A$24:$A$43), FZ$69)="BLANK", "BLANK,")</f>
        <v>NEW</v>
      </c>
      <c r="GC112" s="361"/>
      <c r="GD112" s="257" t="str" cm="1">
        <f t="array" ref="GD112">_xlfn.IFS(INDEX($B$24:$AM$43,MATCH($A38,$A$24:$A$43,0),GE$69)="A",LOWER($A38),INDEX($B$24:$AM$43,MATCH($A38,$A$24:$A$43,0),GE$69)="H",UPPER($A38),INDEX($B$24:$AM$43,MATCH($A38,$A$24:$A$43,0),GE$69)="BLANK","BLANK")</f>
        <v>SHU</v>
      </c>
      <c r="GE112" s="268" cm="1">
        <f t="array" ref="GE112">IFERROR($L$93+POWER(INDEX($B$47:$AM$66, MATCH(UPPER(GD84), $A$47:$A$66,0 ), GE$69), $J$93)/$K$93, "BLANK")</f>
        <v>1.1766154020553181</v>
      </c>
      <c r="GF112" s="269" cm="1">
        <f t="array" ref="GF112">IFERROR($L$93+POWER(INDEX($B$47:$AM$66, MATCH(UPPER(GG84), $A$47:$A$66, 0), GE$69), $J$93)/$K$93, "BLANK")</f>
        <v>0.55409190976664147</v>
      </c>
      <c r="GG112" s="377" t="str" cm="1">
        <f t="array" ref="GG112">_xlfn.IFS(INDEX($B$24:$AM$43, MATCH(INDEX($A$3:$AM$22, MATCH(GD112, $AM$3:$AM$22, 0), 1), $A$24:$A$43), GE$69)="H", UPPER(INDEX($A$3:$AM$22, MATCH(GD112, $AM$3:$AM$22, 0), 1)), INDEX($B$24:$AM$43, MATCH(INDEX($A$3:$AM$22, MATCH(GD112, $AM$3:$AM$22, 0), 1), $A$24:$A$43), GE$69)="A", LOWER(INDEX($A$3:$AM$22, MATCH(GD112, $AM$3:$AM$22, 0), 1)), INDEX($B$24:$AM$43, MATCH(INDEX($A$3:$AM$22, MATCH(GD112, $AM$3:$AM$22, 0), 1), $A$24:$A$43), GE$69)="BLANK", "BLANK,")</f>
        <v>bur</v>
      </c>
    </row>
    <row r="113" spans="1:189">
      <c r="A113" s="376" t="str" cm="1">
        <f t="array" ref="A113">_xlfn.IFS(INDEX($B$24:$AM$43,MATCH($A39,$A$24:$A$43,0),B$69)="A",LOWER($A39),INDEX($B$24:$AM$43,MATCH($A39,$A$24:$A$43,0),B$69)="H",UPPER($A39),INDEX($B$24:$AM$43,MATCH($A39,$A$24:$A$43,0),B$69)="BLANK","BLANK")</f>
        <v>sou</v>
      </c>
      <c r="B113" s="268" cm="1">
        <f t="array" ref="B113">IFERROR($L$93+POWER(INDEX($B$47:$AM$66, MATCH(UPPER(A85), $A$47:$A$66,0 ), B$69), $J$93)/$K$93, "BLANK")</f>
        <v>1.6180839116840058</v>
      </c>
      <c r="C113" s="269" cm="1">
        <f t="array" ref="C113">IFERROR($L$93+POWER(INDEX($B$47:$AM$66, MATCH(UPPER(D85), $A$47:$A$66, 0), B$69), $J$93)/$K$93, "BLANK")</f>
        <v>0.51778392813743279</v>
      </c>
      <c r="D113" s="359" t="str" cm="1">
        <f t="array" ref="D113">_xlfn.IFS(INDEX($B$24:$AM$43, MATCH(INDEX($A$3:$AM$22, MATCH(A85, $B$3:$B$22, 0), 1), $A$24:$A$43), B$69)="H", UPPER(INDEX($A$3:$AM$22, MATCH(A85, $B$3:$B$22, 0), 1)), INDEX($B$24:$AM$43, MATCH(INDEX($A$3:$AM$22, MATCH(A85, $B$3:$B$22, 0), 1), $A$24:$A$43), B$69)="A", LOWER(INDEX($A$3:$AM$22, MATCH(A85, $B$3:$B$22, 0), 1)), INDEX($B$24:$AM$43, MATCH(INDEX($A$3:$AM$22, MATCH(A85, $B$3:$B$22, 0), 1), $A$24:$A$43), B$69)="BLANK", "BLANK,")</f>
        <v>CRY</v>
      </c>
      <c r="E113" s="361"/>
      <c r="F113" s="257" t="str" cm="1">
        <f t="array" ref="F113">_xlfn.IFS(INDEX($B$24:$AM$43,MATCH($A39,$A$24:$A$43,0),G$69)="A",LOWER($A39),INDEX($B$24:$AM$43,MATCH($A39,$A$24:$A$43,0),G$69)="H",UPPER($A39),INDEX($B$24:$AM$43,MATCH($A39,$A$24:$A$43,0),G$69)="BLANK","BLANK")</f>
        <v>SOU</v>
      </c>
      <c r="G113" s="268" cm="1">
        <f t="array" ref="G113">IFERROR($L$93+POWER(INDEX($B$47:$AM$66, MATCH(UPPER(F85), $A$47:$A$66,0 ), G$69), $J$93)/$K$93, "BLANK")</f>
        <v>1.1424774122101029</v>
      </c>
      <c r="H113" s="269" cm="1">
        <f t="array" ref="H113">IFERROR($L$93+POWER(INDEX($B$47:$AM$66, MATCH(UPPER(I85), $A$47:$A$66, 0), G$69), $J$93)/$K$93, "BLANK")</f>
        <v>1.5032502280773321</v>
      </c>
      <c r="I113" s="359" t="str" cm="1">
        <f t="array" ref="I113">_xlfn.IFS(INDEX($B$24:$AM$43,MATCH(INDEX($A$3:$AM$22,MATCH(F85,$C$3:$C$22,0),1),$A$24:$A$43),G$69)="H",UPPER(INDEX($A$3:$AM$22,MATCH(F85,$C$3:$C$22,0),1)),INDEX($B$24:$AM$43,MATCH(INDEX($A$3:$AM$22,MATCH(F85,$C$3:$C$22,0),1),$A$24:$A$43),G$69)="A",LOWER(INDEX($A$3:$AM$22,MATCH(F85,$C$3:$C$22,0),1)),INDEX($B$24:$AM$43,MATCH(INDEX($A$3:$AM$22,MATCH(F85,$C$3:$C$22,0),1),$A$24:$A$43),G$69)="BLANK","BLANK,")</f>
        <v>tot</v>
      </c>
      <c r="J113" s="361"/>
      <c r="K113" s="257" t="str" cm="1">
        <f t="array" ref="K113">_xlfn.IFS(INDEX($B$24:$AM$43,MATCH($A39,$A$24:$A$43,0),L$69)="A",LOWER($A39),INDEX($B$24:$AM$43,MATCH($A39,$A$24:$A$43,0),L$69)="H",UPPER($A39),INDEX($B$24:$AM$43,MATCH($A39,$A$24:$A$43,0),L$69)="BLANK","BLANK")</f>
        <v>sou</v>
      </c>
      <c r="L113" s="268" cm="1">
        <f t="array" ref="L113">IFERROR($L$93+POWER(INDEX($B$47:$AM$66, MATCH(UPPER(K85), $A$47:$A$66,0 ), L$69), $J$93)/$K$93, "BLANK")</f>
        <v>2.9516171382709659</v>
      </c>
      <c r="M113" s="269" cm="1">
        <f t="array" ref="M113">IFERROR($L$93+POWER(INDEX($B$47:$AM$66, MATCH(UPPER(N85), $A$47:$A$66, 0), L$69), $J$93)/$K$93, "BLANK")</f>
        <v>1.0428837619768518</v>
      </c>
      <c r="N113" s="359" t="str" cm="1">
        <f t="array" ref="N113">_xlfn.IFS(INDEX($B$24:$AM$43, MATCH(INDEX($A$3:$AM$22, MATCH(K113, $D$3:$D$22, 0), 1), $A$24:$A$43), L$69)="H", UPPER(INDEX($A$3:$AM$22, MATCH(K113, $D$3:$D$22, 0), 1)), INDEX($B$24:$AM$43, MATCH(INDEX($A$3:$AM$22, MATCH(K113, $D$3:$D$22, 0), 1), $A$24:$A$43), L$69)="A", LOWER(INDEX($A$3:$AM$22, MATCH(K113, $D$3:$D$22, 0), 1)), INDEX($B$24:$AM$43, MATCH(INDEX($A$3:$AM$22, MATCH(K113, $D$3:$D$22, 0), 1), $A$24:$A$43), L$69)="BLANK", "BLANK,")</f>
        <v>BUR</v>
      </c>
      <c r="O113" s="361"/>
      <c r="P113" s="257" t="str" cm="1">
        <f t="array" ref="P113">_xlfn.IFS(INDEX($B$24:$AM$43,MATCH($A39,$A$24:$A$43,0),Q$69)="A",LOWER($A39),INDEX($B$24:$AM$43,MATCH($A39,$A$24:$A$43,0),Q$69)="H",UPPER($A39),INDEX($B$24:$AM$43,MATCH($A39,$A$24:$A$43,0),Q$69)="BLANK","BLANK")</f>
        <v>SOU</v>
      </c>
      <c r="Q113" s="268" cm="1">
        <f t="array" ref="Q113">IFERROR($L$93+POWER(INDEX($B$47:$AM$66, MATCH(UPPER(P85), $A$47:$A$66,0 ), Q$69), $J$93)/$K$93, "BLANK")</f>
        <v>2.4086726400876244</v>
      </c>
      <c r="R113" s="269" cm="1">
        <f t="array" ref="R113">IFERROR($L$93+POWER(INDEX($B$47:$AM$66, MATCH(UPPER(S85), $A$47:$A$66, 0), Q$69), $J$93)/$K$93, "BLANK")</f>
        <v>0.71540090308722981</v>
      </c>
      <c r="S113" s="359" t="str" cm="1">
        <f t="array" ref="S113">_xlfn.IFS(INDEX($B$24:$AM$43, MATCH(INDEX($A$3:$AM$22, MATCH(P113, $E$3:$E$22, 0), 1), $A$24:$A$43), Q$69)="H", UPPER(INDEX($A$3:$AM$22, MATCH(P113, $E$3:$E$22, 0), 1)), INDEX($B$24:$AM$43, MATCH(INDEX($A$3:$AM$22, MATCH(P113, $E$3:$E$22, 0), 1), $A$24:$A$43), Q$69)="A", LOWER(INDEX($A$3:$AM$22, MATCH(P113, $E$3:$E$22, 0), 1)), INDEX($B$24:$AM$43, MATCH(INDEX($A$3:$AM$22, MATCH(P113, $E$3:$E$22, 0), 1), $A$24:$A$43), Q$69)="BLANK", "BLANK,")</f>
        <v>wba</v>
      </c>
      <c r="T113" s="361"/>
      <c r="U113" s="257" t="str" cm="1">
        <f t="array" ref="U113">_xlfn.IFS(INDEX($B$24:$AM$43,MATCH($A39,$A$24:$A$43,0),V$69)="A",LOWER($A39),INDEX($B$24:$AM$43,MATCH($A39,$A$24:$A$43,0),V$69)="H",UPPER($A39),INDEX($B$24:$AM$43,MATCH($A39,$A$24:$A$43,0),V$69)="BLANK","BLANK")</f>
        <v>sou</v>
      </c>
      <c r="V113" s="268" cm="1">
        <f t="array" ref="V113">IFERROR($L$93+POWER(INDEX($B$47:$AM$66, MATCH(UPPER(U85), $A$47:$A$66,0 ), V$69), $J$93)/$K$93, "BLANK")</f>
        <v>0.92373571460181769</v>
      </c>
      <c r="W113" s="269" cm="1">
        <f t="array" ref="W113">IFERROR($L$93+POWER(INDEX($B$47:$AM$66, MATCH(UPPER(X85), $A$47:$A$66, 0), V$69), $J$93)/$K$93, "BLANK")</f>
        <v>1.6612279667589425</v>
      </c>
      <c r="X113" s="359" t="str" cm="1">
        <f t="array" ref="X113">_xlfn.IFS(INDEX($B$24:$AM$43, MATCH(INDEX($A$3:$AM$22, MATCH(U113, $F$3:$F$22, 0), 1), $A$24:$A$43), V$69)="H", UPPER(INDEX($A$3:$AM$22, MATCH(U113, $F$3:$F$22, 0), 1)), INDEX($B$24:$AM$43, MATCH(INDEX($A$3:$AM$22, MATCH(U113, $F$3:$F$22, 0), 1), $A$24:$A$43), V$69)="A", LOWER(INDEX($A$3:$AM$22, MATCH(U113, $F$3:$F$22, 0), 1)), INDEX($B$24:$AM$43, MATCH(INDEX($A$3:$AM$22, MATCH(U113, $F$3:$F$22, 0), 1), $A$24:$A$43), V$69)="BLANK", "BLANK,")</f>
        <v>CHE</v>
      </c>
      <c r="Y113" s="361"/>
      <c r="Z113" s="257" t="str" cm="1">
        <f t="array" ref="Z113">_xlfn.IFS(INDEX($B$24:$AM$43,MATCH($A39,$A$24:$A$43,0),AA$69)="A",LOWER($A39),INDEX($B$24:$AM$43,MATCH($A39,$A$24:$A$43,0),AA$69)="H",UPPER($A39),INDEX($B$24:$AM$43,MATCH($A39,$A$24:$A$43,0),AA$69)="BLANK","BLANK")</f>
        <v>SOU</v>
      </c>
      <c r="AA113" s="268" cm="1">
        <f t="array" ref="AA113">IFERROR($L$93+POWER(INDEX($B$47:$AM$66, MATCH(UPPER(Z85), $A$47:$A$66,0 ), AA$69), $J$93)/$K$93, "BLANK")</f>
        <v>0.86224114690771558</v>
      </c>
      <c r="AB113" s="269" cm="1">
        <f t="array" ref="AB113">IFERROR($L$93+POWER(INDEX($B$47:$AM$66, MATCH(UPPER(AC85), $A$47:$A$66, 0), AA$69), $J$93)/$K$93, "BLANK")</f>
        <v>1.2531058583359589</v>
      </c>
      <c r="AC113" s="359" t="str" cm="1">
        <f t="array" ref="AC113">_xlfn.IFS(INDEX($B$24:$AM$43, MATCH(INDEX($A$3:$AM$22, MATCH(Z113, $G$3:$G$22, 0), 1), $A$24:$A$43), AA$69)="H", UPPER(INDEX($A$3:$AM$22, MATCH(Z113, $G$3:$G$22, 0), 1)), INDEX($B$24:$AM$43, MATCH(INDEX($A$3:$AM$22, MATCH(Z113, $G$3:$G$22, 0), 1), $A$24:$A$43), AA$69)="A", LOWER(INDEX($A$3:$AM$22, MATCH(Z113, $G$3:$G$22, 0), 1)), INDEX($B$24:$AM$43, MATCH(INDEX($A$3:$AM$22, MATCH(Z113, $G$3:$G$22, 0), 1), $A$24:$A$43), AA$69)="BLANK", "BLANK,")</f>
        <v>eve</v>
      </c>
      <c r="AD113" s="361"/>
      <c r="AE113" s="257" t="str" cm="1">
        <f t="array" ref="AE113">_xlfn.IFS(INDEX($B$24:$AM$43,MATCH($A39,$A$24:$A$43,0),AF$69)="A",LOWER($A39),INDEX($B$24:$AM$43,MATCH($A39,$A$24:$A$43,0),AF$69)="H",UPPER($A39),INDEX($B$24:$AM$43,MATCH($A39,$A$24:$A$43,0),AF$69)="BLANK","BLANK")</f>
        <v>sou</v>
      </c>
      <c r="AF113" s="268" cm="1">
        <f t="array" ref="AF113">IFERROR($L$93+POWER(INDEX($B$47:$AM$66, MATCH(UPPER(AE85), $A$47:$A$66,0 ), AF$69), $J$93)/$K$93, "BLANK")</f>
        <v>2.106396665796896</v>
      </c>
      <c r="AG113" s="269" cm="1">
        <f t="array" ref="AG113">IFERROR($L$93+POWER(INDEX($B$47:$AM$66, MATCH(UPPER(AH85), $A$47:$A$66, 0), AF$69), $J$93)/$K$93, "BLANK")</f>
        <v>0.66567100145271796</v>
      </c>
      <c r="AH113" s="359" t="str" cm="1">
        <f t="array" ref="AH113">_xlfn.IFS(INDEX($B$24:$AM$43, MATCH(INDEX($A$3:$AM$22, MATCH(AE113, $H$3:$H$22, 0), 1), $A$24:$A$43), AF$69)="H", UPPER(INDEX($A$3:$AM$22, MATCH(AE113, $H$3:$H$22, 0), 1)), INDEX($B$24:$AM$43, MATCH(INDEX($A$3:$AM$22, MATCH(AE113, $H$3:$H$22, 0), 1), $A$24:$A$43), AF$69)="A", LOWER(INDEX($A$3:$AM$22, MATCH(AE113, $H$3:$H$22, 0), 1)), INDEX($B$24:$AM$43, MATCH(INDEX($A$3:$AM$22, MATCH(AE113, $H$3:$H$22, 0), 1), $A$24:$A$43), AF$69)="BLANK", "BLANK,")</f>
        <v>AVL</v>
      </c>
      <c r="AI113" s="361"/>
      <c r="AJ113" s="257" t="str" cm="1">
        <f t="array" ref="AJ113">_xlfn.IFS(INDEX($B$24:$AM$43,MATCH($A39,$A$24:$A$43,0),AK$69)="A",LOWER($A39),INDEX($B$24:$AM$43,MATCH($A39,$A$24:$A$43,0),AK$69)="H",UPPER($A39),INDEX($B$24:$AM$43,MATCH($A39,$A$24:$A$43,0),AK$69)="BLANK","BLANK")</f>
        <v>SOU</v>
      </c>
      <c r="AK113" s="268" cm="1">
        <f t="array" ref="AK113">IFERROR($L$93+POWER(INDEX($B$47:$AM$66, MATCH(UPPER(AJ85), $A$47:$A$66,0 ), AK$69), $J$93)/$K$93, "BLANK")</f>
        <v>1.6328330177134527</v>
      </c>
      <c r="AL113" s="269" cm="1">
        <f t="array" ref="AL113">IFERROR($L$93+POWER(INDEX($B$47:$AM$66, MATCH(UPPER(AM85), $A$47:$A$66, 0), AK$69), $J$93)/$K$93, "BLANK")</f>
        <v>1.1207416353885589</v>
      </c>
      <c r="AM113" s="359" t="str" cm="1">
        <f t="array" ref="AM113">_xlfn.IFS(INDEX($B$24:$AM$43, MATCH(INDEX($A$3:$AM$22, MATCH(AJ113, $I$3:$I$22, 0), 1), $A$24:$A$43), AK$69)="H", UPPER(INDEX($A$3:$AM$22, MATCH(AJ113, $I$3:$I$22, 0), 1)), INDEX($B$24:$AM$43, MATCH(INDEX($A$3:$AM$22, MATCH(AJ113, $I$3:$I$22, 0), 1), $A$24:$A$43), AK$69)="A", LOWER(INDEX($A$3:$AM$22, MATCH(AJ113, $I$3:$I$22, 0), 1)), INDEX($B$24:$AM$43, MATCH(INDEX($A$3:$AM$22, MATCH(AJ113, $I$3:$I$22, 0), 1), $A$24:$A$43), AK$69)="BLANK", "BLANK,")</f>
        <v>new</v>
      </c>
      <c r="AN113" s="361"/>
      <c r="AO113" s="257" t="str" cm="1">
        <f t="array" ref="AO113">_xlfn.IFS(INDEX($B$24:$AM$43,MATCH($A39,$A$24:$A$43,0),AP$69)="A",LOWER($A39),INDEX($B$24:$AM$43,MATCH($A39,$A$24:$A$43,0),AP$69)="H",UPPER($A39),INDEX($B$24:$AM$43,MATCH($A39,$A$24:$A$43,0),AP$69)="BLANK","BLANK")</f>
        <v>sou</v>
      </c>
      <c r="AP113" s="268" cm="1">
        <f t="array" ref="AP113">IFERROR($L$93+POWER(INDEX($B$47:$AM$66, MATCH(UPPER(AO85), $A$47:$A$66,0 ), AP$69), $J$93)/$K$93, "BLANK")</f>
        <v>0.91350799389160375</v>
      </c>
      <c r="AQ113" s="269" cm="1">
        <f t="array" ref="AQ113">IFERROR($L$93+POWER(INDEX($B$47:$AM$66, MATCH(UPPER(AR85), $A$47:$A$66, 0), AP$69), $J$93)/$K$93, "BLANK")</f>
        <v>0.94064827539152596</v>
      </c>
      <c r="AR113" s="359" t="str" cm="1">
        <f t="array" ref="AR113">_xlfn.IFS(INDEX($B$24:$AM$43, MATCH(INDEX($A$3:$AM$22, MATCH(AO113, $J$3:$J$22, 0), 1), $A$24:$A$43), AP$69)="H", UPPER(INDEX($A$3:$AM$22, MATCH(AO113, $J$3:$J$22, 0), 1)), INDEX($B$24:$AM$43, MATCH(INDEX($A$3:$AM$22, MATCH(AO113, $J$3:$J$22, 0), 1), $A$24:$A$43), AP$69)="A", LOWER(INDEX($A$3:$AM$22, MATCH(AO113, $J$3:$J$22, 0), 1)), INDEX($B$24:$AM$43, MATCH(INDEX($A$3:$AM$22, MATCH(AO113, $J$3:$J$22, 0), 1), $A$24:$A$43), AP$69)="BLANK", "BLANK,")</f>
        <v>WOL</v>
      </c>
      <c r="AS113" s="361"/>
      <c r="AT113" s="257" t="str" cm="1">
        <f t="array" ref="AT113">_xlfn.IFS(INDEX($B$24:$AM$43,MATCH($A39,$A$24:$A$43,0),AU$69)="A",LOWER($A39),INDEX($B$24:$AM$43,MATCH($A39,$A$24:$A$43,0),AU$69)="H",UPPER($A39),INDEX($B$24:$AM$43,MATCH($A39,$A$24:$A$43,0),AU$69)="BLANK","BLANK")</f>
        <v>SOU</v>
      </c>
      <c r="AU113" s="268" cm="1">
        <f t="array" ref="AU113">IFERROR($L$93+POWER(INDEX($B$47:$AM$66, MATCH(UPPER(AT85), $A$47:$A$66,0 ), AU$69), $J$93)/$K$93, "BLANK")</f>
        <v>0.58109108315784608</v>
      </c>
      <c r="AV113" s="269" cm="1">
        <f t="array" ref="AV113">IFERROR($L$93+POWER(INDEX($B$47:$AM$66, MATCH(UPPER(AW85), $A$47:$A$66, 0), AU$69), $J$93)/$K$93, "BLANK")</f>
        <v>1.6856573881361068</v>
      </c>
      <c r="AW113" s="359" t="str" cm="1">
        <f t="array" ref="AW113">_xlfn.IFS(INDEX($B$24:$AM$43, MATCH(INDEX($A$3:$AM$22, MATCH(AT113, $K$3:$K$22, 0), 1), $A$24:$A$43), AU$69)="H", UPPER(INDEX($A$3:$AM$22, MATCH(AT113, $K$3:$K$22, 0), 1)), INDEX($B$24:$AM$43, MATCH(INDEX($A$3:$AM$22, MATCH(AT113, $K$3:$K$22, 0), 1), $A$24:$A$43), AU$69)="A", LOWER(INDEX($A$3:$AM$22, MATCH(AT113, $K$3:$K$22, 0), 1)), INDEX($B$24:$AM$43, MATCH(INDEX($A$3:$AM$22, MATCH(AT113, $K$3:$K$22, 0), 1), $A$24:$A$43), AU$69)="BLANK", "BLANK,")</f>
        <v>mun</v>
      </c>
      <c r="AX113" s="361"/>
      <c r="AY113" s="257" t="str" cm="1">
        <f t="array" ref="AY113">_xlfn.IFS(INDEX($B$24:$AM$43,MATCH($A39,$A$24:$A$43,0),AZ$69)="A",LOWER($A39),INDEX($B$24:$AM$43,MATCH($A39,$A$24:$A$43,0),AZ$69)="H",UPPER($A39),INDEX($B$24:$AM$43,MATCH($A39,$A$24:$A$43,0),AZ$69)="BLANK","BLANK")</f>
        <v>sou</v>
      </c>
      <c r="AZ113" s="268" cm="1">
        <f t="array" ref="AZ113">IFERROR($L$93+POWER(INDEX($B$47:$AM$66, MATCH(UPPER(AY85), $A$47:$A$66,0 ), AZ$69), $J$93)/$K$93, "BLANK")</f>
        <v>2.0468796895697285</v>
      </c>
      <c r="BA113" s="269" cm="1">
        <f t="array" ref="BA113">IFERROR($L$93+POWER(INDEX($B$47:$AM$66, MATCH(UPPER(BB85), $A$47:$A$66, 0), AZ$69), $J$93)/$K$93, "BLANK")</f>
        <v>0.58627205341787492</v>
      </c>
      <c r="BB113" s="359" t="str" cm="1">
        <f t="array" ref="BB113">_xlfn.IFS(INDEX($B$24:$AM$43, MATCH(INDEX($A$3:$AM$22, MATCH(AY113, $L$3:$L$22, 0), 1), $A$24:$A$43), AZ$69)="H", UPPER(INDEX($A$3:$AM$22, MATCH(AY113, $L$3:$L$22, 0), 1)), INDEX($B$24:$AM$43, MATCH(INDEX($A$3:$AM$22, MATCH(AY113, $L$3:$L$22, 0), 1), $A$24:$A$43), AZ$69)="A", LOWER(INDEX($A$3:$AM$22, MATCH(AY113, $L$3:$L$22, 0), 1)), INDEX($B$24:$AM$43, MATCH(INDEX($A$3:$AM$22, MATCH(AY113, $L$3:$L$22, 0), 1), $A$24:$A$43), AZ$69)="BLANK", "BLANK,")</f>
        <v>BHA</v>
      </c>
      <c r="BC113" s="361"/>
      <c r="BD113" s="257" t="str" cm="1">
        <f t="array" ref="BD113">_xlfn.IFS(INDEX($B$24:$AM$43,MATCH($A39,$A$24:$A$43,0),BE$69)="A",LOWER($A39),INDEX($B$24:$AM$43,MATCH($A39,$A$24:$A$43,0),BE$69)="H",UPPER($A39),INDEX($B$24:$AM$43,MATCH($A39,$A$24:$A$43,0),BE$69)="BLANK","BLANK")</f>
        <v>SOU</v>
      </c>
      <c r="BE113" s="268" cm="1">
        <f t="array" ref="BE113">IFERROR($L$93+POWER(INDEX($B$47:$AM$66, MATCH(UPPER(BD85), $A$47:$A$66,0 ), BE$69), $J$93)/$K$93, "BLANK")</f>
        <v>1.890170396562499</v>
      </c>
      <c r="BF113" s="269" cm="1">
        <f t="array" ref="BF113">IFERROR($L$93+POWER(INDEX($B$47:$AM$66, MATCH(UPPER(BG85), $A$47:$A$66, 0), BE$69), $J$93)/$K$93, "BLANK")</f>
        <v>0.74559269605688383</v>
      </c>
      <c r="BG113" s="359" t="str" cm="1">
        <f t="array" ref="BG113">_xlfn.IFS(INDEX($B$24:$AM$43, MATCH(INDEX($A$3:$AM$22, MATCH(BD113, $M$3:$M$22, 0), 1), $A$24:$A$43), BE$69)="H", UPPER(INDEX($A$3:$AM$22, MATCH(BD113, $M$3:$M$22, 0), 1)), INDEX($B$24:$AM$43, MATCH(INDEX($A$3:$AM$22, MATCH(BD113, $M$3:$M$22, 0), 1), $A$24:$A$43), BE$69)="A", LOWER(INDEX($A$3:$AM$22, MATCH(BD113, $M$3:$M$22, 0), 1)), INDEX($B$24:$AM$43, MATCH(INDEX($A$3:$AM$22, MATCH(BD113, $M$3:$M$22, 0), 1), $A$24:$A$43), BE$69)="BLANK", "BLANK,")</f>
        <v>shu</v>
      </c>
      <c r="BH113" s="361"/>
      <c r="BI113" s="257" t="str" cm="1">
        <f t="array" ref="BI113">_xlfn.IFS(INDEX($B$24:$AM$43,MATCH($A39,$A$24:$A$43,0),BJ$69)="A",LOWER($A39),INDEX($B$24:$AM$43,MATCH($A39,$A$24:$A$43,0),BJ$69)="H",UPPER($A39),INDEX($B$24:$AM$43,MATCH($A39,$A$24:$A$43,0),BJ$69)="BLANK","BLANK")</f>
        <v>sou</v>
      </c>
      <c r="BJ113" s="268" cm="1">
        <f t="array" ref="BJ113">IFERROR($L$93+POWER(INDEX($B$47:$AM$66, MATCH(UPPER(BI85), $A$47:$A$66,0 ), BJ$69), $J$93)/$K$93, "BLANK")</f>
        <v>2.6213978720501223</v>
      </c>
      <c r="BK113" s="269" cm="1">
        <f t="array" ref="BK113">IFERROR($L$93+POWER(INDEX($B$47:$AM$66, MATCH(UPPER(BL85), $A$47:$A$66, 0), BJ$69), $J$93)/$K$93, "BLANK")</f>
        <v>0.94742212174163831</v>
      </c>
      <c r="BL113" s="359" t="str" cm="1">
        <f t="array" ref="BL113">_xlfn.IFS(INDEX($B$24:$AM$43, MATCH(INDEX($A$3:$AM$22, MATCH(BI113, $N$3:$N$22, 0), 1), $A$24:$A$43), BJ$69)="H", UPPER(INDEX($A$3:$AM$22, MATCH(BI113, $N$3:$N$22, 0), 1)), INDEX($B$24:$AM$43, MATCH(INDEX($A$3:$AM$22, MATCH(BI113, $N$3:$N$22, 0), 1), $A$24:$A$43), BJ$69)="A", LOWER(INDEX($A$3:$AM$22, MATCH(BI113, $N$3:$N$22, 0), 1)), INDEX($B$24:$AM$43, MATCH(INDEX($A$3:$AM$22, MATCH(BI113, $N$3:$N$22, 0), 1), $A$24:$A$43), BJ$69)="BLANK", "BLANK,")</f>
        <v>ARS</v>
      </c>
      <c r="BM113" s="361"/>
      <c r="BN113" s="257" t="str" cm="1">
        <f t="array" ref="BN113">_xlfn.IFS(INDEX($B$24:$AM$43,MATCH($A39,$A$24:$A$43,0),BO$69)="A",LOWER($A39),INDEX($B$24:$AM$43,MATCH($A39,$A$24:$A$43,0),BO$69)="H",UPPER($A39),INDEX($B$24:$AM$43,MATCH($A39,$A$24:$A$43,0),BO$69)="BLANK","BLANK")</f>
        <v>SOU</v>
      </c>
      <c r="BO113" s="268" cm="1">
        <f t="array" ref="BO113">IFERROR($L$93+POWER(INDEX($B$47:$AM$66, MATCH(UPPER(BN85), $A$47:$A$66,0 ), BO$69), $J$93)/$K$93, "BLANK")</f>
        <v>0.50770001108177698</v>
      </c>
      <c r="BP113" s="269" cm="1">
        <f t="array" ref="BP113">IFERROR($L$93+POWER(INDEX($B$47:$AM$66, MATCH(UPPER(BQ85), $A$47:$A$66, 0), BO$69), $J$93)/$K$93, "BLANK")</f>
        <v>3.2413705416625507</v>
      </c>
      <c r="BQ113" s="359" t="str" cm="1">
        <f t="array" ref="BQ113">_xlfn.IFS(INDEX($B$24:$AM$43, MATCH(INDEX($A$3:$AM$22, MATCH(BN113, $O$3:$O$22, 0), 1), $A$24:$A$43), BO$69)="H", UPPER(INDEX($A$3:$AM$22, MATCH(BN113, $O$3:$O$22, 0), 1)), INDEX($B$24:$AM$43, MATCH(INDEX($A$3:$AM$22, MATCH(BN113, $O$3:$O$22, 0), 1), $A$24:$A$43), BO$69)="A", LOWER(INDEX($A$3:$AM$22, MATCH(BN113, $O$3:$O$22, 0), 1)), INDEX($B$24:$AM$43, MATCH(INDEX($A$3:$AM$22, MATCH(BN113, $O$3:$O$22, 0), 1), $A$24:$A$43), BO$69)="BLANK", "BLANK,")</f>
        <v>mci</v>
      </c>
      <c r="BR113" s="361"/>
      <c r="BS113" s="257" t="str" cm="1">
        <f t="array" ref="BS113">_xlfn.IFS(INDEX($B$24:$AM$43,MATCH($A39,$A$24:$A$43,0),BT$69)="A",LOWER($A39),INDEX($B$24:$AM$43,MATCH($A39,$A$24:$A$43,0),BT$69)="H",UPPER($A39),INDEX($B$24:$AM$43,MATCH($A39,$A$24:$A$43,0),BT$69)="BLANK","BLANK")</f>
        <v>sou</v>
      </c>
      <c r="BT113" s="268" cm="1">
        <f t="array" ref="BT113">IFERROR($L$93+POWER(INDEX($B$47:$AM$66, MATCH(UPPER(BS85), $A$47:$A$66,0 ), BT$69), $J$93)/$K$93, "BLANK")</f>
        <v>2.983792854172687</v>
      </c>
      <c r="BU113" s="269" cm="1">
        <f t="array" ref="BU113">IFERROR($L$93+POWER(INDEX($B$47:$AM$66, MATCH(UPPER(BV85), $A$47:$A$66, 0), BT$69), $J$93)/$K$93, "BLANK")</f>
        <v>0.26233093481913305</v>
      </c>
      <c r="BV113" s="359" t="str" cm="1">
        <f t="array" ref="BV113">_xlfn.IFS(INDEX($B$24:$AM$43, MATCH(INDEX($A$3:$AM$22, MATCH(BS113, $P$3:$P$22, 0), 1), $A$24:$A$43), BT$69)="H", UPPER(INDEX($A$3:$AM$22, MATCH(BS113, $P$3:$P$22, 0), 1)), INDEX($B$24:$AM$43, MATCH(INDEX($A$3:$AM$22, MATCH(BS113, $P$3:$P$22, 0), 1), $A$24:$A$43), BT$69)="A", LOWER(INDEX($A$3:$AM$22, MATCH(BS113, $P$3:$P$22, 0), 1)), INDEX($B$24:$AM$43, MATCH(INDEX($A$3:$AM$22, MATCH(BS113, $P$3:$P$22, 0), 1), $A$24:$A$43), BT$69)="BLANK", "BLANK,")</f>
        <v>FUL</v>
      </c>
      <c r="BW113" s="361"/>
      <c r="BX113" s="257" t="str" cm="1">
        <f t="array" ref="BX113">_xlfn.IFS(INDEX($B$24:$AM$43,MATCH($A39,$A$24:$A$43,0),BY$69)="A",LOWER($A39),INDEX($B$24:$AM$43,MATCH($A39,$A$24:$A$43,0),BY$69)="H",UPPER($A39),INDEX($B$24:$AM$43,MATCH($A39,$A$24:$A$43,0),BY$69)="BLANK","BLANK")</f>
        <v>SOU</v>
      </c>
      <c r="BY113" s="268" cm="1">
        <f t="array" ref="BY113">IFERROR($L$93+POWER(INDEX($B$47:$AM$66, MATCH(UPPER(BX85), $A$47:$A$66,0 ), BY$69), $J$93)/$K$93, "BLANK")</f>
        <v>1.4768773355387674</v>
      </c>
      <c r="BZ113" s="269" cm="1">
        <f t="array" ref="BZ113">IFERROR($L$93+POWER(INDEX($B$47:$AM$66, MATCH(UPPER(CA85), $A$47:$A$66, 0), BY$69), $J$93)/$K$93, "BLANK")</f>
        <v>1.3967745901309547</v>
      </c>
      <c r="CA113" s="359" t="str" cm="1">
        <f t="array" ref="CA113">_xlfn.IFS(INDEX($B$24:$AM$43, MATCH(INDEX($A$3:$AM$22, MATCH(BX113, $Q$3:$Q$22, 0), 1), $A$24:$A$43), BY$69)="H", UPPER(INDEX($A$3:$AM$22, MATCH(BX113, $Q$3:$Q$22, 0), 1)), INDEX($B$24:$AM$43, MATCH(INDEX($A$3:$AM$22, MATCH(BX113, $Q$3:$Q$22, 0), 1), $A$24:$A$43), BY$69)="A", LOWER(INDEX($A$3:$AM$22, MATCH(BX113, $Q$3:$Q$22, 0), 1)), INDEX($B$24:$AM$43, MATCH(INDEX($A$3:$AM$22, MATCH(BX113, $Q$3:$Q$22, 0), 1), $A$24:$A$43), BY$69)="BLANK", "BLANK,")</f>
        <v>whu</v>
      </c>
      <c r="CB113" s="361"/>
      <c r="CC113" s="257" t="str" cm="1">
        <f t="array" ref="CC113">_xlfn.IFS(INDEX($B$24:$AM$43,MATCH($A39,$A$24:$A$43,0),CD$69)="A",LOWER($A39),INDEX($B$24:$AM$43,MATCH($A39,$A$24:$A$43,0),CD$69)="H",UPPER($A39),INDEX($B$24:$AM$43,MATCH($A39,$A$24:$A$43,0),CD$69)="BLANK","BLANK")</f>
        <v>SOU</v>
      </c>
      <c r="CD113" s="268" cm="1">
        <f t="array" ref="CD113">IFERROR($L$93+POWER(INDEX($B$47:$AM$66, MATCH(UPPER(CC85), $A$47:$A$66,0 ), CD$69), $J$93)/$K$93, "BLANK")</f>
        <v>0.98001837497113198</v>
      </c>
      <c r="CE113" s="269" cm="1">
        <f t="array" ref="CE113">IFERROR($L$93+POWER(INDEX($B$47:$AM$66, MATCH(UPPER(CF85), $A$47:$A$66, 0), CD$69), $J$93)/$K$93, "BLANK")</f>
        <v>1.8265183240445697</v>
      </c>
      <c r="CF113" s="359" t="str" cm="1">
        <f t="array" ref="CF113">_xlfn.IFS(INDEX($B$24:$AM$43, MATCH(INDEX($A$3:$AM$22, MATCH(CC113, $R$3:$R$22, 0), 1), $A$24:$A$43), CD$69)="H", UPPER(INDEX($A$3:$AM$22, MATCH(CC113, $R$3:$R$22, 0), 1)), INDEX($B$24:$AM$43, MATCH(INDEX($A$3:$AM$22, MATCH(CC113, $R$3:$R$22, 0), 1), $A$24:$A$43), CD$69)="A", LOWER(INDEX($A$3:$AM$22, MATCH(CC113, $R$3:$R$22, 0), 1)), INDEX($B$24:$AM$43, MATCH(INDEX($A$3:$AM$22, MATCH(CC113, $R$3:$R$22, 0), 1), $A$24:$A$43), CD$69)="BLANK", "BLANK,")</f>
        <v>liv</v>
      </c>
      <c r="CG113" s="361"/>
      <c r="CH113" s="257" t="str" cm="1">
        <f t="array" ref="CH113">_xlfn.IFS(INDEX($B$24:$AM$43,MATCH($A39,$A$24:$A$43,0),CI$69)="A",LOWER($A39),INDEX($B$24:$AM$43,MATCH($A39,$A$24:$A$43,0),CI$69)="H",UPPER($A39),INDEX($B$24:$AM$43,MATCH($A39,$A$24:$A$43,0),CI$69)="BLANK","BLANK")</f>
        <v>sou</v>
      </c>
      <c r="CI113" s="268" cm="1">
        <f t="array" ref="CI113">IFERROR($L$93+POWER(INDEX($B$47:$AM$66, MATCH(UPPER(CH85), $A$47:$A$66,0 ), CI$69), $J$93)/$K$93, "BLANK")</f>
        <v>2.983792854172687</v>
      </c>
      <c r="CJ113" s="269" cm="1">
        <f t="array" ref="CJ113">IFERROR($L$93+POWER(INDEX($B$47:$AM$66, MATCH(UPPER(CK85), $A$47:$A$66, 0), CI$69), $J$93)/$K$93, "BLANK")</f>
        <v>0.26233093481913305</v>
      </c>
      <c r="CK113" s="359" t="str" cm="1">
        <f t="array" ref="CK113">_xlfn.IFS(INDEX($B$24:$AM$43, MATCH(INDEX($A$3:$AM$22, MATCH(CH113, $S$3:$S$22, 0), 1), $A$24:$A$43), CI$69)="H", UPPER(INDEX($A$3:$AM$22, MATCH(CH113, $S$3:$S$22, 0), 1)), INDEX($B$24:$AM$43, MATCH(INDEX($A$3:$AM$22, MATCH(CH113, $S$3:$S$22, 0), 1), $A$24:$A$43), CI$69)="A", LOWER(INDEX($A$3:$AM$22, MATCH(CH113, $S$3:$S$22, 0), 1)), INDEX($B$24:$AM$43, MATCH(INDEX($A$3:$AM$22, MATCH(CH113, $S$3:$S$22, 0), 1), $A$24:$A$43), CI$69)="BLANK", "BLANK,")</f>
        <v>LEE</v>
      </c>
      <c r="CL113" s="361"/>
      <c r="CM113" s="257" t="str" cm="1">
        <f t="array" ref="CM113">_xlfn.IFS(INDEX($B$24:$AM$43,MATCH($A39,$A$24:$A$43,0),CN$69)="A",LOWER($A39),INDEX($B$24:$AM$43,MATCH($A39,$A$24:$A$43,0),CN$69)="H",UPPER($A39),INDEX($B$24:$AM$43,MATCH($A39,$A$24:$A$43,0),CN$69)="BLANK","BLANK")</f>
        <v>sou</v>
      </c>
      <c r="CN113" s="268" cm="1">
        <f t="array" ref="CN113">IFERROR($L$93+POWER(INDEX($B$47:$AM$66, MATCH(UPPER(CM85), $A$47:$A$66,0 ), CN$69), $J$93)/$K$93, "BLANK")</f>
        <v>1.8587449911843088</v>
      </c>
      <c r="CO113" s="269" cm="1">
        <f t="array" ref="CO113">IFERROR($L$93+POWER(INDEX($B$47:$AM$66, MATCH(UPPER(CP85), $A$47:$A$66, 0), CN$69), $J$93)/$K$93, "BLANK")</f>
        <v>1.0040034107735449</v>
      </c>
      <c r="CP113" s="359" t="str" cm="1">
        <f t="array" ref="CP113">_xlfn.IFS(INDEX($B$24:$AM$43, MATCH(INDEX($A$3:$AM$22, MATCH(CM113, $T$3:$T$22, 0), 1), $A$24:$A$43), CN$69)="H", UPPER(INDEX($A$3:$AM$22, MATCH(CM113, $T$3:$T$22, 0), 1)), INDEX($B$24:$AM$43, MATCH(INDEX($A$3:$AM$22, MATCH(CM113, $T$3:$T$22, 0), 1), $A$24:$A$43), CN$69)="A", LOWER(INDEX($A$3:$AM$22, MATCH(CM113, $T$3:$T$22, 0), 1)), INDEX($B$24:$AM$43, MATCH(INDEX($A$3:$AM$22, MATCH(CM113, $T$3:$T$22, 0), 1), $A$24:$A$43), CN$69)="BLANK", "BLANK,")</f>
        <v>LEI</v>
      </c>
      <c r="CQ113" s="361"/>
      <c r="CR113" s="257" t="str" cm="1">
        <f t="array" ref="CR113">_xlfn.IFS(INDEX($B$24:$AM$43,MATCH($A39,$A$24:$A$43,0),CS$69)="A",LOWER($A39),INDEX($B$24:$AM$43,MATCH($A39,$A$24:$A$43,0),CS$69)="H",UPPER($A39),INDEX($B$24:$AM$43,MATCH($A39,$A$24:$A$43,0),CS$69)="BLANK","BLANK")</f>
        <v>SOU</v>
      </c>
      <c r="CS113" s="268" cm="1">
        <f t="array" ref="CS113">IFERROR($L$93+POWER(INDEX($B$47:$AM$66, MATCH(UPPER(CR85), $A$47:$A$66,0 ), CS$69), $J$93)/$K$93, "BLANK")</f>
        <v>1.1568543545441039</v>
      </c>
      <c r="CT113" s="269" cm="1">
        <f t="array" ref="CT113">IFERROR($L$93+POWER(INDEX($B$47:$AM$66, MATCH(UPPER(CU85), $A$47:$A$66, 0), CS$69), $J$93)/$K$93, "BLANK")</f>
        <v>0.94462293995481694</v>
      </c>
      <c r="CU113" s="359" t="str" cm="1">
        <f t="array" ref="CU113">_xlfn.IFS(INDEX($B$24:$AM$43, MATCH(INDEX($A$3:$AM$22, MATCH(CR113, $U$3:$U$22, 0), 1), $A$24:$A$43), CS$69)="H", UPPER(INDEX($A$3:$AM$22, MATCH(CR113, $U$3:$U$22, 0), 1)), INDEX($B$24:$AM$43, MATCH(INDEX($A$3:$AM$22, MATCH(CR113, $U$3:$U$22, 0), 1), $A$24:$A$43), CS$69)="A", LOWER(INDEX($A$3:$AM$22, MATCH(CR113, $U$3:$U$22, 0), 1)), INDEX($B$24:$AM$43, MATCH(INDEX($A$3:$AM$22, MATCH(CR113, $U$3:$U$22, 0), 1), $A$24:$A$43), CS$69)="BLANK", "BLANK,")</f>
        <v>ars</v>
      </c>
      <c r="CV113" s="361"/>
      <c r="CW113" s="257" t="str" cm="1">
        <f t="array" ref="CW113">_xlfn.IFS(INDEX($B$24:$AM$43,MATCH($A39,$A$24:$A$43,0),CX$69)="A",LOWER($A39),INDEX($B$24:$AM$43,MATCH($A39,$A$24:$A$43,0),CX$69)="H",UPPER($A39),INDEX($B$24:$AM$43,MATCH($A39,$A$24:$A$43,0),CX$69)="BLANK","BLANK")</f>
        <v>SOU</v>
      </c>
      <c r="CX113" s="268" cm="1">
        <f t="array" ref="CX113">IFERROR($L$93+POWER(INDEX($B$47:$AM$66, MATCH(UPPER(CW85), $A$47:$A$66,0 ), CX$69), $J$93)/$K$93, "BLANK")</f>
        <v>1.2263814094641434</v>
      </c>
      <c r="CY113" s="269" cm="1">
        <f t="array" ref="CY113">IFERROR($L$93+POWER(INDEX($B$47:$AM$66, MATCH(UPPER(CZ85), $A$47:$A$66, 0), CX$69), $J$93)/$K$93, "BLANK")</f>
        <v>0.87990214597423932</v>
      </c>
      <c r="CZ113" s="359" t="str" cm="1">
        <f t="array" ref="CZ113">_xlfn.IFS(INDEX($B$24:$AM$43, MATCH(INDEX($A$3:$AM$22, MATCH(CW113, $V$3:$V$22, 0), 1), $A$24:$A$43), CX$69)="H", UPPER(INDEX($A$3:$AM$22, MATCH(CW113, $V$3:$V$22, 0), 1)), INDEX($B$24:$AM$43, MATCH(INDEX($A$3:$AM$22, MATCH(CW113, $V$3:$V$22, 0), 1), $A$24:$A$43), CX$69)="A", LOWER(INDEX($A$3:$AM$22, MATCH(CW113, $V$3:$V$22, 0), 1)), INDEX($B$24:$AM$43, MATCH(INDEX($A$3:$AM$22, MATCH(CW113, $V$3:$V$22, 0), 1), $A$24:$A$43), CX$69)="BLANK", "BLANK,")</f>
        <v>avl</v>
      </c>
      <c r="DA113" s="361"/>
      <c r="DB113" s="257" t="str" cm="1">
        <f t="array" ref="DB113">_xlfn.IFS(INDEX($B$24:$AM$43,MATCH($A39,$A$24:$A$43,0),DC$69)="A",LOWER($A39),INDEX($B$24:$AM$43,MATCH($A39,$A$24:$A$43,0),DC$69)="H",UPPER($A39),INDEX($B$24:$AM$43,MATCH($A39,$A$24:$A$43,0),DC$69)="BLANK","BLANK")</f>
        <v>sou</v>
      </c>
      <c r="DC113" s="268" cm="1">
        <f t="array" ref="DC113">IFERROR($L$93+POWER(INDEX($B$47:$AM$66, MATCH(UPPER(DB85), $A$47:$A$66,0 ), DC$69), $J$93)/$K$93, "BLANK")</f>
        <v>1.399957961736688</v>
      </c>
      <c r="DD113" s="269" cm="1">
        <f t="array" ref="DD113">IFERROR($L$93+POWER(INDEX($B$47:$AM$66, MATCH(UPPER(DE85), $A$47:$A$66, 0), DC$69), $J$93)/$K$93, "BLANK")</f>
        <v>1.290672083303988</v>
      </c>
      <c r="DE113" s="359" t="str" cm="1">
        <f t="array" ref="DE113">_xlfn.IFS(INDEX($B$24:$AM$43, MATCH(INDEX($A$3:$AM$22, MATCH(DB113, $W$3:$W$22, 0), 1), $A$24:$A$43), DC$69)="H", UPPER(INDEX($A$3:$AM$22, MATCH(DB113, $W$3:$W$22, 0), 1)), INDEX($B$24:$AM$43, MATCH(INDEX($A$3:$AM$22, MATCH(DB113, $W$3:$W$22, 0), 1), $A$24:$A$43), DC$69)="A", LOWER(INDEX($A$3:$AM$22, MATCH(DB113, $W$3:$W$22, 0), 1)), INDEX($B$24:$AM$43, MATCH(INDEX($A$3:$AM$22, MATCH(DB113, $W$3:$W$22, 0), 1), $A$24:$A$43), DC$69)="BLANK", "BLANK,")</f>
        <v>MUN</v>
      </c>
      <c r="DF113" s="361"/>
      <c r="DG113" s="257" t="str" cm="1">
        <f t="array" ref="DG113">_xlfn.IFS(INDEX($B$24:$AM$43,MATCH($A39,$A$24:$A$43,0),DH$69)="A",LOWER($A39),INDEX($B$24:$AM$43,MATCH($A39,$A$24:$A$43,0),DH$69)="H",UPPER($A39),INDEX($B$24:$AM$43,MATCH($A39,$A$24:$A$43,0),DH$69)="BLANK","BLANK")</f>
        <v>sou</v>
      </c>
      <c r="DH113" s="268" cm="1">
        <f t="array" ref="DH113">IFERROR($L$93+POWER(INDEX($B$47:$AM$66, MATCH(UPPER(DG85), $A$47:$A$66,0 ), DH$69), $J$93)/$K$93, "BLANK")</f>
        <v>2.7707608480856978</v>
      </c>
      <c r="DI113" s="269" cm="1">
        <f t="array" ref="DI113">IFERROR($L$93+POWER(INDEX($B$47:$AM$66, MATCH(UPPER(DJ85), $A$47:$A$66, 0), DH$69), $J$93)/$K$93, "BLANK")</f>
        <v>0.64708102900890452</v>
      </c>
      <c r="DJ113" s="359" t="str" cm="1">
        <f t="array" ref="DJ113">_xlfn.IFS(INDEX($B$24:$AM$43, MATCH(INDEX($A$3:$AM$22, MATCH(DG113, $X$3:$X$22, 0), 1), $A$24:$A$43), DH$69)="H", UPPER(INDEX($A$3:$AM$22, MATCH(DG113, $X$3:$X$22, 0), 1)), INDEX($B$24:$AM$43, MATCH(INDEX($A$3:$AM$22, MATCH(DG113, $X$3:$X$22, 0), 1), $A$24:$A$43), DH$69)="A", LOWER(INDEX($A$3:$AM$22, MATCH(DG113, $X$3:$X$22, 0), 1)), INDEX($B$24:$AM$43, MATCH(INDEX($A$3:$AM$22, MATCH(DG113, $X$3:$X$22, 0), 1), $A$24:$A$43), DH$69)="BLANK", "BLANK,")</f>
        <v>NEW</v>
      </c>
      <c r="DK113" s="361"/>
      <c r="DL113" s="257" t="str" cm="1">
        <f t="array" ref="DL113">_xlfn.IFS(INDEX($B$24:$AM$43,MATCH($A39,$A$24:$A$43,0),DM$69)="A",LOWER($A39),INDEX($B$24:$AM$43,MATCH($A39,$A$24:$A$43,0),DM$69)="H",UPPER($A39),INDEX($B$24:$AM$43,MATCH($A39,$A$24:$A$43,0),DM$69)="BLANK","BLANK")</f>
        <v>SOU</v>
      </c>
      <c r="DM113" s="268" cm="1">
        <f t="array" ref="DM113">IFERROR($L$93+POWER(INDEX($B$47:$AM$66, MATCH(UPPER(DL85), $A$47:$A$66,0 ), DM$69), $J$93)/$K$93, "BLANK")</f>
        <v>0.73540011561137497</v>
      </c>
      <c r="DN113" s="269" cm="1">
        <f t="array" ref="DN113">IFERROR($L$93+POWER(INDEX($B$47:$AM$66, MATCH(UPPER(DO85), $A$47:$A$66, 0), DM$69), $J$93)/$K$93, "BLANK")</f>
        <v>1.0982858412360958</v>
      </c>
      <c r="DO113" s="359" t="str" cm="1">
        <f t="array" ref="DO113">_xlfn.IFS(INDEX($B$24:$AM$43, MATCH(INDEX($A$3:$AM$22, MATCH(DL113, $Y$3:$Y$22, 0), 1), $A$24:$A$43), DM$69)="H", UPPER(INDEX($A$3:$AM$22, MATCH(DL113, $Y$3:$Y$22, 0), 1)), INDEX($B$24:$AM$43, MATCH(INDEX($A$3:$AM$22, MATCH(DL113, $Y$3:$Y$22, 0), 1), $A$24:$A$43), DM$69)="A", LOWER(INDEX($A$3:$AM$22, MATCH(DL113, $Y$3:$Y$22, 0), 1)), INDEX($B$24:$AM$43, MATCH(INDEX($A$3:$AM$22, MATCH(DL113, $Y$3:$Y$22, 0), 1), $A$24:$A$43), DM$69)="BLANK", "BLANK,")</f>
        <v>wol</v>
      </c>
      <c r="DP113" s="361"/>
      <c r="DQ113" s="257" t="str" cm="1">
        <f t="array" ref="DQ113">_xlfn.IFS(INDEX($B$24:$AM$43,MATCH($A39,$A$24:$A$43,0),DR$69)="A",LOWER($A39),INDEX($B$24:$AM$43,MATCH($A39,$A$24:$A$43,0),DR$69)="H",UPPER($A39),INDEX($B$24:$AM$43,MATCH($A39,$A$24:$A$43,0),DR$69)="BLANK","BLANK")</f>
        <v>SOU</v>
      </c>
      <c r="DR113" s="268" cm="1">
        <f t="array" ref="DR113">IFERROR($L$93+POWER(INDEX($B$47:$AM$66, MATCH(UPPER(DQ85), $A$47:$A$66,0 ), DR$69), $J$93)/$K$93, "BLANK")</f>
        <v>1.5482900013526284</v>
      </c>
      <c r="DS113" s="269" cm="1">
        <f t="array" ref="DS113">IFERROR($L$93+POWER(INDEX($B$47:$AM$66, MATCH(UPPER(DT85), $A$47:$A$66, 0), DR$69), $J$93)/$K$93, "BLANK")</f>
        <v>1.868272878338072</v>
      </c>
      <c r="DT113" s="359" t="str" cm="1">
        <f t="array" ref="DT113">_xlfn.IFS(INDEX($B$24:$AM$43, MATCH(INDEX($A$3:$AM$22, MATCH(DQ113, $Z$3:$Z$22, 0), 1), $A$24:$A$43), DR$69)="H", UPPER(INDEX($A$3:$AM$22, MATCH(DQ113, $Z$3:$Z$22, 0), 1)), INDEX($B$24:$AM$43, MATCH(INDEX($A$3:$AM$22, MATCH(DQ113, $Z$3:$Z$22, 0), 1), $A$24:$A$43), DR$69)="A", LOWER(INDEX($A$3:$AM$22, MATCH(DQ113, $Z$3:$Z$22, 0), 1)), INDEX($B$24:$AM$43, MATCH(INDEX($A$3:$AM$22, MATCH(DQ113, $Z$3:$Z$22, 0), 1), $A$24:$A$43), DR$69)="BLANK", "BLANK,")</f>
        <v>che</v>
      </c>
      <c r="DU113" s="361"/>
      <c r="DV113" s="257" t="str" cm="1">
        <f t="array" ref="DV113">_xlfn.IFS(INDEX($B$24:$AM$43,MATCH($A39,$A$24:$A$43,0),DW$69)="A",LOWER($A39),INDEX($B$24:$AM$43,MATCH($A39,$A$24:$A$43,0),DW$69)="H",UPPER($A39),INDEX($B$24:$AM$43,MATCH($A39,$A$24:$A$43,0),DW$69)="BLANK","BLANK")</f>
        <v>sou</v>
      </c>
      <c r="DW113" s="268" cm="1">
        <f t="array" ref="DW113">IFERROR($L$93+POWER(INDEX($B$47:$AM$66, MATCH(UPPER(DV85), $A$47:$A$66,0 ), DW$69), $J$93)/$K$93, "BLANK")</f>
        <v>1.9671958117693087</v>
      </c>
      <c r="DX113" s="269" cm="1">
        <f t="array" ref="DX113">IFERROR($L$93+POWER(INDEX($B$47:$AM$66, MATCH(UPPER(DY85), $A$47:$A$66, 0), DW$69), $J$93)/$K$93, "BLANK")</f>
        <v>0.99946831088336707</v>
      </c>
      <c r="DY113" s="359" t="str" cm="1">
        <f t="array" ref="DY113">_xlfn.IFS(INDEX($B$24:$AM$43, MATCH(INDEX($A$3:$AM$22, MATCH(DV113, $AA$3:$AA$22, 0), 1), $A$24:$A$43), DW$69)="H", UPPER(INDEX($A$3:$AM$22, MATCH(DV113, $AA$3:$AA$22, 0), 1)), INDEX($B$24:$AM$43, MATCH(INDEX($A$3:$AM$22, MATCH(DV113, $AA$3:$AA$22, 0), 1), $A$24:$A$43), DW$69)="A", LOWER(INDEX($A$3:$AM$22, MATCH(DV113, $AA$3:$AA$22, 0), 1)), INDEX($B$24:$AM$43, MATCH(INDEX($A$3:$AM$22, MATCH(DV113, $AA$3:$AA$22, 0), 1), $A$24:$A$43), DW$69)="BLANK", "BLANK,")</f>
        <v>EVE</v>
      </c>
      <c r="DZ113" s="361"/>
      <c r="EA113" s="257" t="str" cm="1">
        <f t="array" ref="EA113">_xlfn.IFS(INDEX($B$24:$AM$43,MATCH($A39,$A$24:$A$43,0),EB$69)="A",LOWER($A39),INDEX($B$24:$AM$43,MATCH($A39,$A$24:$A$43,0),EB$69)="H",UPPER($A39),INDEX($B$24:$AM$43,MATCH($A39,$A$24:$A$43,0),EB$69)="BLANK","BLANK")</f>
        <v>sou</v>
      </c>
      <c r="EB113" s="268" cm="1">
        <f t="array" ref="EB113">IFERROR($L$93+POWER(INDEX($B$47:$AM$66, MATCH(UPPER(EA85), $A$47:$A$66,0 ), EB$69), $J$93)/$K$93, "BLANK")</f>
        <v>1.4942046914993976</v>
      </c>
      <c r="EC113" s="269" cm="1">
        <f t="array" ref="EC113">IFERROR($L$93+POWER(INDEX($B$47:$AM$66, MATCH(UPPER(ED85), $A$47:$A$66, 0), EB$69), $J$93)/$K$93, "BLANK")</f>
        <v>0.66214420048946754</v>
      </c>
      <c r="ED113" s="359" t="str" cm="1">
        <f t="array" ref="ED113">_xlfn.IFS(INDEX($B$24:$AM$43, MATCH(INDEX($A$3:$AM$22, MATCH(EA113, $AB$3:$AB$22, 0), 1), $A$24:$A$43), EB$69)="H", UPPER(INDEX($A$3:$AM$22, MATCH(EA113, $AB$3:$AB$22, 0), 1)), INDEX($B$24:$AM$43, MATCH(INDEX($A$3:$AM$22, MATCH(EA113, $AB$3:$AB$22, 0), 1), $A$24:$A$43), EB$69)="A", LOWER(INDEX($A$3:$AM$22, MATCH(EA113, $AB$3:$AB$22, 0), 1)), INDEX($B$24:$AM$43, MATCH(INDEX($A$3:$AM$22, MATCH(EA113, $AB$3:$AB$22, 0), 1), $A$24:$A$43), EB$69)="BLANK", "BLANK,")</f>
        <v>SHU</v>
      </c>
      <c r="EE113" s="361"/>
      <c r="EF113" s="257" t="str" cm="1">
        <f t="array" ref="EF113">_xlfn.IFS(INDEX($B$24:$AM$43,MATCH($A39,$A$24:$A$43,0),EG$69)="A",LOWER($A39),INDEX($B$24:$AM$43,MATCH($A39,$A$24:$A$43,0),EG$69)="H",UPPER($A39),INDEX($B$24:$AM$43,MATCH($A39,$A$24:$A$43,0),EG$69)="BLANK","BLANK")</f>
        <v>SOU</v>
      </c>
      <c r="EG113" s="268" cm="1">
        <f t="array" ref="EG113">IFERROR($L$93+POWER(INDEX($B$47:$AM$66, MATCH(UPPER(EF85), $A$47:$A$66,0 ), EG$69), $J$93)/$K$93, "BLANK")</f>
        <v>0.93420070913766828</v>
      </c>
      <c r="EH113" s="269" cm="1">
        <f t="array" ref="EH113">IFERROR($L$93+POWER(INDEX($B$47:$AM$66, MATCH(UPPER(EI85), $A$47:$A$66, 0), EG$69), $J$93)/$K$93, "BLANK")</f>
        <v>1.1784707870671227</v>
      </c>
      <c r="EI113" s="359" t="str" cm="1">
        <f t="array" ref="EI113">_xlfn.IFS(INDEX($B$24:$AM$43, MATCH(INDEX($A$3:$AM$22, MATCH(EF113, $AC$3:$AC$22, 0), 1), $A$24:$A$43), EG$69)="H", UPPER(INDEX($A$3:$AM$22, MATCH(EF113, $AC$3:$AC$22, 0), 1)), INDEX($B$24:$AM$43, MATCH(INDEX($A$3:$AM$22, MATCH(EF113, $AC$3:$AC$22, 0), 1), $A$24:$A$43), EG$69)="A", LOWER(INDEX($A$3:$AM$22, MATCH(EF113, $AC$3:$AC$22, 0), 1)), INDEX($B$24:$AM$43, MATCH(INDEX($A$3:$AM$22, MATCH(EF113, $AC$3:$AC$22, 0), 1), $A$24:$A$43), EG$69)="BLANK", "BLANK,")</f>
        <v>bha</v>
      </c>
      <c r="EJ113" s="361"/>
      <c r="EK113" s="257" t="str" cm="1">
        <f t="array" ref="EK113">_xlfn.IFS(INDEX($B$24:$AM$43,MATCH($A39,$A$24:$A$43,0),EL$69)="A",LOWER($A39),INDEX($B$24:$AM$43,MATCH($A39,$A$24:$A$43,0),EL$69)="H",UPPER($A39),INDEX($B$24:$AM$43,MATCH($A39,$A$24:$A$43,0),EL$69)="BLANK","BLANK")</f>
        <v>sou</v>
      </c>
      <c r="EL113" s="268" cm="1">
        <f t="array" ref="EL113">IFERROR($L$93+POWER(INDEX($B$47:$AM$66, MATCH(UPPER(EK85), $A$47:$A$66,0 ), EL$69), $J$93)/$K$93, "BLANK")</f>
        <v>2.106396665796896</v>
      </c>
      <c r="EM113" s="269" cm="1">
        <f t="array" ref="EM113">IFERROR($L$93+POWER(INDEX($B$47:$AM$66, MATCH(UPPER(EN85), $A$47:$A$66, 0), EL$69), $J$93)/$K$93, "BLANK")</f>
        <v>0.69304494101915992</v>
      </c>
      <c r="EN113" s="359" t="str" cm="1">
        <f t="array" ref="EN113">_xlfn.IFS(INDEX($B$24:$AM$43, MATCH(INDEX($A$3:$AM$22, MATCH(EK113, $AD$3:$AD$22, 0), 1), $A$24:$A$43), EL$69)="H", UPPER(INDEX($A$3:$AM$22, MATCH(EK113, $AD$3:$AD$22, 0), 1)), INDEX($B$24:$AM$43, MATCH(INDEX($A$3:$AM$22, MATCH(EK113, $AD$3:$AD$22, 0), 1), $A$24:$A$43), EL$69)="A", LOWER(INDEX($A$3:$AM$22, MATCH(EK113, $AD$3:$AD$22, 0), 1)), INDEX($B$24:$AM$43, MATCH(INDEX($A$3:$AM$22, MATCH(EK113, $AD$3:$AD$22, 0), 1), $A$24:$A$43), EL$69)="BLANK", "BLANK,")</f>
        <v>TOT</v>
      </c>
      <c r="EO113" s="361"/>
      <c r="EP113" s="257" t="str" cm="1">
        <f t="array" ref="EP113">_xlfn.IFS(INDEX($B$24:$AM$43,MATCH($A39,$A$24:$A$43,0),EQ$69)="A",LOWER($A39),INDEX($B$24:$AM$43,MATCH($A39,$A$24:$A$43,0),EQ$69)="H",UPPER($A39),INDEX($B$24:$AM$43,MATCH($A39,$A$24:$A$43,0),EQ$69)="BLANK","BLANK")</f>
        <v>SOU</v>
      </c>
      <c r="EQ113" s="268" cm="1">
        <f t="array" ref="EQ113">IFERROR($L$93+POWER(INDEX($B$47:$AM$66, MATCH(UPPER(EP85), $A$47:$A$66,0 ), EQ$69), $J$93)/$K$93, "BLANK")</f>
        <v>1.3707689496607018</v>
      </c>
      <c r="ER113" s="269" cm="1">
        <f t="array" ref="ER113">IFERROR($L$93+POWER(INDEX($B$47:$AM$66, MATCH(UPPER(ES85), $A$47:$A$66, 0), EQ$69), $J$93)/$K$93, "BLANK")</f>
        <v>0.80734812521572064</v>
      </c>
      <c r="ES113" s="359" t="str" cm="1">
        <f t="array" ref="ES113">_xlfn.IFS(INDEX($B$24:$AM$43, MATCH(INDEX($A$3:$AM$22, MATCH(EP113, $AE$3:$AE$22, 0), 1), $A$24:$A$43), EQ$69)="H", UPPER(INDEX($A$3:$AM$22, MATCH(EP113, $AE$3:$AE$22, 0), 1)), INDEX($B$24:$AM$43, MATCH(INDEX($A$3:$AM$22, MATCH(EP113, $AE$3:$AE$22, 0), 1), $A$24:$A$43), EQ$69)="A", LOWER(INDEX($A$3:$AM$22, MATCH(EP113, $AE$3:$AE$22, 0), 1)), INDEX($B$24:$AM$43, MATCH(INDEX($A$3:$AM$22, MATCH(EP113, $AE$3:$AE$22, 0), 1), $A$24:$A$43), EQ$69)="BLANK", "BLANK,")</f>
        <v>bur</v>
      </c>
      <c r="ET113" s="361"/>
      <c r="EU113" s="257" t="str" cm="1">
        <f t="array" ref="EU113">_xlfn.IFS(INDEX($B$24:$AM$43,MATCH($A39,$A$24:$A$43,0),EV$69)="A",LOWER($A39),INDEX($B$24:$AM$43,MATCH($A39,$A$24:$A$43,0),EV$69)="H",UPPER($A39),INDEX($B$24:$AM$43,MATCH($A39,$A$24:$A$43,0),EV$69)="BLANK","BLANK")</f>
        <v>sou</v>
      </c>
      <c r="EV113" s="268" cm="1">
        <f t="array" ref="EV113">IFERROR($L$93+POWER(INDEX($B$47:$AM$66, MATCH(UPPER(EU85), $A$47:$A$66,0 ), EV$69), $J$93)/$K$93, "BLANK")</f>
        <v>2.983792854172687</v>
      </c>
      <c r="EW113" s="269" cm="1">
        <f t="array" ref="EW113">IFERROR($L$93+POWER(INDEX($B$47:$AM$66, MATCH(UPPER(EX85), $A$47:$A$66, 0), EV$69), $J$93)/$K$93, "BLANK")</f>
        <v>0.26233093481913305</v>
      </c>
      <c r="EX113" s="359" t="str" cm="1">
        <f t="array" ref="EX113">_xlfn.IFS(INDEX($B$24:$AM$43, MATCH(INDEX($A$3:$AM$22, MATCH(EU113, $AF$3:$AF$22, 0), 1), $A$24:$A$43), EV$69)="H", UPPER(INDEX($A$3:$AM$22, MATCH(EU113, $AF$3:$AF$22, 0), 1)), INDEX($B$24:$AM$43, MATCH(INDEX($A$3:$AM$22, MATCH(EU113, $AF$3:$AF$22, 0), 1), $A$24:$A$43), EV$69)="A", LOWER(INDEX($A$3:$AM$22, MATCH(EU113, $AF$3:$AF$22, 0), 1)), INDEX($B$24:$AM$43, MATCH(INDEX($A$3:$AM$22, MATCH(EU113, $AF$3:$AF$22, 0), 1), $A$24:$A$43), EV$69)="BLANK", "BLANK,")</f>
        <v>WBA</v>
      </c>
      <c r="EY113" s="361"/>
      <c r="EZ113" s="257" t="str" cm="1">
        <f t="array" ref="EZ113">_xlfn.IFS(INDEX($B$24:$AM$43,MATCH($A39,$A$24:$A$43,0),FA$69)="A",LOWER($A39),INDEX($B$24:$AM$43,MATCH($A39,$A$24:$A$43,0),FA$69)="H",UPPER($A39),INDEX($B$24:$AM$43,MATCH($A39,$A$24:$A$43,0),FA$69)="BLANK","BLANK")</f>
        <v>SOU</v>
      </c>
      <c r="FA113" s="268" cm="1">
        <f t="array" ref="FA113">IFERROR($L$93+POWER(INDEX($B$47:$AM$66, MATCH(UPPER(EZ85), $A$47:$A$66,0 ), FA$69), $J$93)/$K$93, "BLANK")</f>
        <v>1.976996816196303</v>
      </c>
      <c r="FB113" s="269" cm="1">
        <f t="array" ref="FB113">IFERROR($L$93+POWER(INDEX($B$47:$AM$66, MATCH(UPPER(FC85), $A$47:$A$66, 0), FA$69), $J$93)/$K$93, "BLANK")</f>
        <v>0.71540090308722981</v>
      </c>
      <c r="FC113" s="359" t="str" cm="1">
        <f t="array" ref="FC113">_xlfn.IFS(INDEX($B$24:$AM$43, MATCH(INDEX($A$3:$AM$22, MATCH(EZ113, $AG$3:$AG$22, 0), 1), $A$24:$A$43), FA$69)="H", UPPER(INDEX($A$3:$AM$22, MATCH(EZ113, $AG$3:$AG$22, 0), 1)), INDEX($B$24:$AM$43, MATCH(INDEX($A$3:$AM$22, MATCH(EZ113, $AG$3:$AG$22, 0), 1), $A$24:$A$43), FA$69)="A", LOWER(INDEX($A$3:$AM$22, MATCH(EZ113, $AG$3:$AG$22, 0), 1)), INDEX($B$24:$AM$43, MATCH(INDEX($A$3:$AM$22, MATCH(EZ113, $AG$3:$AG$22, 0), 1), $A$24:$A$43), FA$69)="BLANK", "BLANK,")</f>
        <v>cry</v>
      </c>
      <c r="FD113" s="361"/>
      <c r="FE113" s="257" t="str" cm="1">
        <f t="array" ref="FE113">_xlfn.IFS(INDEX($B$24:$AM$43,MATCH($A39,$A$24:$A$43,0),FF$69)="A",LOWER($A39),INDEX($B$24:$AM$43,MATCH($A39,$A$24:$A$43,0),FF$69)="H",UPPER($A39),INDEX($B$24:$AM$43,MATCH($A39,$A$24:$A$43,0),FF$69)="BLANK","BLANK")</f>
        <v>sou</v>
      </c>
      <c r="FF113" s="268" cm="1">
        <f t="array" ref="FF113">IFERROR($L$93+POWER(INDEX($B$47:$AM$66, MATCH(UPPER(FE85), $A$47:$A$66,0 ), FF$69), $J$93)/$K$93, "BLANK")</f>
        <v>1.0004755487762</v>
      </c>
      <c r="FG113" s="269" cm="1">
        <f t="array" ref="FG113">IFERROR($L$93+POWER(INDEX($B$47:$AM$66, MATCH(UPPER(FH85), $A$47:$A$66, 0), FF$69), $J$93)/$K$93, "BLANK")</f>
        <v>1.5594416338006605</v>
      </c>
      <c r="FH113" s="359" t="str" cm="1">
        <f t="array" ref="FH113">_xlfn.IFS(INDEX($B$24:$AM$43, MATCH(INDEX($A$3:$AM$22, MATCH(FE113, $AH$3:$AH$22, 0), 1), $A$24:$A$43), FF$69)="H", UPPER(INDEX($A$3:$AM$22, MATCH(FE113, $AH$3:$AH$22, 0), 1)), INDEX($B$24:$AM$43, MATCH(INDEX($A$3:$AM$22, MATCH(FE113, $AH$3:$AH$22, 0), 1), $A$24:$A$43), FF$69)="A", LOWER(INDEX($A$3:$AM$22, MATCH(FE113, $AH$3:$AH$22, 0), 1)), INDEX($B$24:$AM$43, MATCH(INDEX($A$3:$AM$22, MATCH(FE113, $AH$3:$AH$22, 0), 1), $A$24:$A$43), FF$69)="BLANK", "BLANK,")</f>
        <v>MCI</v>
      </c>
      <c r="FI113" s="361"/>
      <c r="FJ113" s="257" t="str" cm="1">
        <f t="array" ref="FJ113">_xlfn.IFS(INDEX($B$24:$AM$43,MATCH($A39,$A$24:$A$43,0),FK$69)="A",LOWER($A39),INDEX($B$24:$AM$43,MATCH($A39,$A$24:$A$43,0),FK$69)="H",UPPER($A39),INDEX($B$24:$AM$43,MATCH($A39,$A$24:$A$43,0),FK$69)="BLANK","BLANK")</f>
        <v>SOU</v>
      </c>
      <c r="FK113" s="268" cm="1">
        <f t="array" ref="FK113">IFERROR($L$93+POWER(INDEX($B$47:$AM$66, MATCH(UPPER(FJ85), $A$47:$A$66,0 ), FK$69), $J$93)/$K$93, "BLANK")</f>
        <v>1.1672995417695677</v>
      </c>
      <c r="FL113" s="269" cm="1">
        <f t="array" ref="FL113">IFERROR($L$93+POWER(INDEX($B$47:$AM$66, MATCH(UPPER(FM85), $A$47:$A$66, 0), FK$69), $J$93)/$K$93, "BLANK")</f>
        <v>1.7834956663937611</v>
      </c>
      <c r="FM113" s="359" t="str" cm="1">
        <f t="array" ref="FM113">_xlfn.IFS(INDEX($B$24:$AM$43, MATCH(INDEX($A$3:$AM$22, MATCH(FJ113, $AI$3:$AI$22, 0), 1), $A$24:$A$43), FK$69)="H", UPPER(INDEX($A$3:$AM$22, MATCH(FJ113, $AI$3:$AI$22, 0), 1)), INDEX($B$24:$AM$43, MATCH(INDEX($A$3:$AM$22, MATCH(FJ113, $AI$3:$AI$22, 0), 1), $A$24:$A$43), FK$69)="A", LOWER(INDEX($A$3:$AM$22, MATCH(FJ113, $AI$3:$AI$22, 0), 1)), INDEX($B$24:$AM$43, MATCH(INDEX($A$3:$AM$22, MATCH(FJ113, $AI$3:$AI$22, 0), 1), $A$24:$A$43), FK$69)="BLANK", "BLANK,")</f>
        <v>lei</v>
      </c>
      <c r="FN113" s="361"/>
      <c r="FO113" s="257" t="str" cm="1">
        <f t="array" ref="FO113">_xlfn.IFS(INDEX($B$24:$AM$43,MATCH($A39,$A$24:$A$43,0),FP$69)="A",LOWER($A39),INDEX($B$24:$AM$43,MATCH($A39,$A$24:$A$43,0),FP$69)="H",UPPER($A39),INDEX($B$24:$AM$43,MATCH($A39,$A$24:$A$43,0),FP$69)="BLANK","BLANK")</f>
        <v>sou</v>
      </c>
      <c r="FP113" s="268" cm="1">
        <f t="array" ref="FP113">IFERROR($L$93+POWER(INDEX($B$47:$AM$66, MATCH(UPPER(FO85), $A$47:$A$66,0 ), FP$69), $J$93)/$K$93, "BLANK")</f>
        <v>1.3245029583289181</v>
      </c>
      <c r="FQ113" s="269" cm="1">
        <f t="array" ref="FQ113">IFERROR($L$93+POWER(INDEX($B$47:$AM$66, MATCH(UPPER(FR85), $A$47:$A$66, 0), FP$69), $J$93)/$K$93, "BLANK")</f>
        <v>1.3304541048287917</v>
      </c>
      <c r="FR113" s="359" t="str" cm="1">
        <f t="array" ref="FR113">_xlfn.IFS(INDEX($B$24:$AM$43, MATCH(INDEX($A$3:$AM$22, MATCH(FO113, $AJ$3:$AJ$22, 0), 1), $A$24:$A$43), FP$69)="H", UPPER(INDEX($A$3:$AM$22, MATCH(FO113, $AJ$3:$AJ$22, 0), 1)), INDEX($B$24:$AM$43, MATCH(INDEX($A$3:$AM$22, MATCH(FO113, $AJ$3:$AJ$22, 0), 1), $A$24:$A$43), FP$69)="A", LOWER(INDEX($A$3:$AM$22, MATCH(FO113, $AJ$3:$AJ$22, 0), 1)), INDEX($B$24:$AM$43, MATCH(INDEX($A$3:$AM$22, MATCH(FO113, $AJ$3:$AJ$22, 0), 1), $A$24:$A$43), FP$69)="BLANK", "BLANK,")</f>
        <v>LIV</v>
      </c>
      <c r="FS113" s="361"/>
      <c r="FT113" s="257" t="str" cm="1">
        <f t="array" ref="FT113">_xlfn.IFS(INDEX($B$24:$AM$43,MATCH($A39,$A$24:$A$43,0),FU$69)="A",LOWER($A39),INDEX($B$24:$AM$43,MATCH($A39,$A$24:$A$43,0),FU$69)="H",UPPER($A39),INDEX($B$24:$AM$43,MATCH($A39,$A$24:$A$43,0),FU$69)="BLANK","BLANK")</f>
        <v>SOU</v>
      </c>
      <c r="FU113" s="268" cm="1">
        <f t="array" ref="FU113">IFERROR($L$93+POWER(INDEX($B$47:$AM$66, MATCH(UPPER(FT85), $A$47:$A$66,0 ), FU$69), $J$93)/$K$93, "BLANK")</f>
        <v>2.4086726400876244</v>
      </c>
      <c r="FV113" s="269" cm="1">
        <f t="array" ref="FV113">IFERROR($L$93+POWER(INDEX($B$47:$AM$66, MATCH(UPPER(FW85), $A$47:$A$66, 0), FU$69), $J$93)/$K$93, "BLANK")</f>
        <v>0.71540090308722981</v>
      </c>
      <c r="FW113" s="359" t="str" cm="1">
        <f t="array" ref="FW113">_xlfn.IFS(INDEX($B$24:$AM$43, MATCH(INDEX($A$3:$AM$22, MATCH(FT113, $AK$3:$AK$22, 0), 1), $A$24:$A$43), FU$69)="H", UPPER(INDEX($A$3:$AM$22, MATCH(FT113, $AK$3:$AK$22, 0), 1)), INDEX($B$24:$AM$43, MATCH(INDEX($A$3:$AM$22, MATCH(FT113, $AK$3:$AK$22, 0), 1), $A$24:$A$43), FU$69)="A", LOWER(INDEX($A$3:$AM$22, MATCH(FT113, $AK$3:$AK$22, 0), 1)), INDEX($B$24:$AM$43, MATCH(INDEX($A$3:$AM$22, MATCH(FT113, $AK$3:$AK$22, 0), 1), $A$24:$A$43), FU$69)="BLANK", "BLANK,")</f>
        <v>ful</v>
      </c>
      <c r="FX113" s="361"/>
      <c r="FY113" s="257" t="str" cm="1">
        <f t="array" ref="FY113">_xlfn.IFS(INDEX($B$24:$AM$43,MATCH($A39,$A$24:$A$43,0),FZ$69)="A",LOWER($A39),INDEX($B$24:$AM$43,MATCH($A39,$A$24:$A$43,0),FZ$69)="H",UPPER($A39),INDEX($B$24:$AM$43,MATCH($A39,$A$24:$A$43,0),FZ$69)="BLANK","BLANK")</f>
        <v>SOU</v>
      </c>
      <c r="FZ113" s="268" cm="1">
        <f t="array" ref="FZ113">IFERROR($L$93+POWER(INDEX($B$47:$AM$66, MATCH(UPPER(FY85), $A$47:$A$66,0 ), FZ$69), $J$93)/$K$93, "BLANK")</f>
        <v>2.4086726400876244</v>
      </c>
      <c r="GA113" s="269" cm="1">
        <f t="array" ref="GA113">IFERROR($L$93+POWER(INDEX($B$47:$AM$66, MATCH(UPPER(GB85), $A$47:$A$66, 0), FZ$69), $J$93)/$K$93, "BLANK")</f>
        <v>0.71540090308722981</v>
      </c>
      <c r="GB113" s="359" t="str" cm="1">
        <f t="array" ref="GB113">_xlfn.IFS(INDEX($B$24:$AM$43, MATCH(INDEX($A$3:$AM$22, MATCH(FY113, $AL$3:$AL$22, 0), 1), $A$24:$A$43), FZ$69)="H", UPPER(INDEX($A$3:$AM$22, MATCH(FY113, $AL$3:$AL$22, 0), 1)), INDEX($B$24:$AM$43, MATCH(INDEX($A$3:$AM$22, MATCH(FY113, $AL$3:$AL$22, 0), 1), $A$24:$A$43), FZ$69)="A", LOWER(INDEX($A$3:$AM$22, MATCH(FY113, $AL$3:$AL$22, 0), 1)), INDEX($B$24:$AM$43, MATCH(INDEX($A$3:$AM$22, MATCH(FY113, $AL$3:$AL$22, 0), 1), $A$24:$A$43), FZ$69)="BLANK", "BLANK,")</f>
        <v>lee</v>
      </c>
      <c r="GC113" s="361"/>
      <c r="GD113" s="257" t="str" cm="1">
        <f t="array" ref="GD113">_xlfn.IFS(INDEX($B$24:$AM$43,MATCH($A39,$A$24:$A$43,0),GE$69)="A",LOWER($A39),INDEX($B$24:$AM$43,MATCH($A39,$A$24:$A$43,0),GE$69)="H",UPPER($A39),INDEX($B$24:$AM$43,MATCH($A39,$A$24:$A$43,0),GE$69)="BLANK","BLANK")</f>
        <v>sou</v>
      </c>
      <c r="GE113" s="268" cm="1">
        <f t="array" ref="GE113">IFERROR($L$93+POWER(INDEX($B$47:$AM$66, MATCH(UPPER(GD85), $A$47:$A$66,0 ), GE$69), $J$93)/$K$93, "BLANK")</f>
        <v>2.8532035728538561</v>
      </c>
      <c r="GF113" s="269" cm="1">
        <f t="array" ref="GF113">IFERROR($L$93+POWER(INDEX($B$47:$AM$66, MATCH(UPPER(GG85), $A$47:$A$66, 0), GE$69), $J$93)/$K$93, "BLANK")</f>
        <v>0.89836018746069501</v>
      </c>
      <c r="GG113" s="377" t="str" cm="1">
        <f t="array" ref="GG113">_xlfn.IFS(INDEX($B$24:$AM$43, MATCH(INDEX($A$3:$AM$22, MATCH(GD113, $AM$3:$AM$22, 0), 1), $A$24:$A$43), GE$69)="H", UPPER(INDEX($A$3:$AM$22, MATCH(GD113, $AM$3:$AM$22, 0), 1)), INDEX($B$24:$AM$43, MATCH(INDEX($A$3:$AM$22, MATCH(GD113, $AM$3:$AM$22, 0), 1), $A$24:$A$43), GE$69)="A", LOWER(INDEX($A$3:$AM$22, MATCH(GD113, $AM$3:$AM$22, 0), 1)), INDEX($B$24:$AM$43, MATCH(INDEX($A$3:$AM$22, MATCH(GD113, $AM$3:$AM$22, 0), 1), $A$24:$A$43), GE$69)="BLANK", "BLANK,")</f>
        <v>WHU</v>
      </c>
    </row>
    <row r="114" spans="1:189">
      <c r="A114" s="376" t="str" cm="1">
        <f t="array" ref="A114">_xlfn.IFS(INDEX($B$24:$AM$43,MATCH($A40,$A$24:$A$43,0),B$69)="A",LOWER($A40),INDEX($B$24:$AM$43,MATCH($A40,$A$24:$A$43,0),B$69)="H",UPPER($A40),INDEX($B$24:$AM$43,MATCH($A40,$A$24:$A$43,0),B$69)="BLANK","BLANK")</f>
        <v>TOT</v>
      </c>
      <c r="B114" s="268" cm="1">
        <f t="array" ref="B114">IFERROR($L$93+POWER(INDEX($B$47:$AM$66, MATCH(UPPER(A86), $A$47:$A$66,0 ), B$69), $J$93)/$K$93, "BLANK")</f>
        <v>0.7625414505779271</v>
      </c>
      <c r="C114" s="269" cm="1">
        <f t="array" ref="C114">IFERROR($L$93+POWER(INDEX($B$47:$AM$66, MATCH(UPPER(D86), $A$47:$A$66, 0), B$69), $J$93)/$K$93, "BLANK")</f>
        <v>1.2919742984640608</v>
      </c>
      <c r="D114" s="359" t="str" cm="1">
        <f t="array" ref="D114">_xlfn.IFS(INDEX($B$24:$AM$43, MATCH(INDEX($A$3:$AM$22, MATCH(A86, $B$3:$B$22, 0), 1), $A$24:$A$43), B$69)="H", UPPER(INDEX($A$3:$AM$22, MATCH(A86, $B$3:$B$22, 0), 1)), INDEX($B$24:$AM$43, MATCH(INDEX($A$3:$AM$22, MATCH(A86, $B$3:$B$22, 0), 1), $A$24:$A$43), B$69)="A", LOWER(INDEX($A$3:$AM$22, MATCH(A86, $B$3:$B$22, 0), 1)), INDEX($B$24:$AM$43, MATCH(INDEX($A$3:$AM$22, MATCH(A86, $B$3:$B$22, 0), 1), $A$24:$A$43), B$69)="BLANK", "BLANK,")</f>
        <v>eve</v>
      </c>
      <c r="E114" s="361"/>
      <c r="F114" s="257" t="str" cm="1">
        <f t="array" ref="F114">_xlfn.IFS(INDEX($B$24:$AM$43,MATCH($A40,$A$24:$A$43,0),G$69)="A",LOWER($A40),INDEX($B$24:$AM$43,MATCH($A40,$A$24:$A$43,0),G$69)="H",UPPER($A40),INDEX($B$24:$AM$43,MATCH($A40,$A$24:$A$43,0),G$69)="BLANK","BLANK")</f>
        <v>tot</v>
      </c>
      <c r="G114" s="268" cm="1">
        <f t="array" ref="G114">IFERROR($L$93+POWER(INDEX($B$47:$AM$66, MATCH(UPPER(F86), $A$47:$A$66,0 ), G$69), $J$93)/$K$93, "BLANK")</f>
        <v>1.5032502280773321</v>
      </c>
      <c r="H114" s="269" cm="1">
        <f t="array" ref="H114">IFERROR($L$93+POWER(INDEX($B$47:$AM$66, MATCH(UPPER(I86), $A$47:$A$66, 0), G$69), $J$93)/$K$93, "BLANK")</f>
        <v>1.1424774122101029</v>
      </c>
      <c r="I114" s="359" t="str" cm="1">
        <f t="array" ref="I114">_xlfn.IFS(INDEX($B$24:$AM$43,MATCH(INDEX($A$3:$AM$22,MATCH(F86,$C$3:$C$22,0),1),$A$24:$A$43),G$69)="H",UPPER(INDEX($A$3:$AM$22,MATCH(F86,$C$3:$C$22,0),1)),INDEX($B$24:$AM$43,MATCH(INDEX($A$3:$AM$22,MATCH(F86,$C$3:$C$22,0),1),$A$24:$A$43),G$69)="A",LOWER(INDEX($A$3:$AM$22,MATCH(F86,$C$3:$C$22,0),1)),INDEX($B$24:$AM$43,MATCH(INDEX($A$3:$AM$22,MATCH(F86,$C$3:$C$22,0),1),$A$24:$A$43),G$69)="BLANK","BLANK,")</f>
        <v>SOU</v>
      </c>
      <c r="J114" s="361"/>
      <c r="K114" s="257" t="str" cm="1">
        <f t="array" ref="K114">_xlfn.IFS(INDEX($B$24:$AM$43,MATCH($A40,$A$24:$A$43,0),L$69)="A",LOWER($A40),INDEX($B$24:$AM$43,MATCH($A40,$A$24:$A$43,0),L$69)="H",UPPER($A40),INDEX($B$24:$AM$43,MATCH($A40,$A$24:$A$43,0),L$69)="BLANK","BLANK")</f>
        <v>TOT</v>
      </c>
      <c r="L114" s="268" cm="1">
        <f t="array" ref="L114">IFERROR($L$93+POWER(INDEX($B$47:$AM$66, MATCH(UPPER(K86), $A$47:$A$66,0 ), L$69), $J$93)/$K$93, "BLANK")</f>
        <v>1.4635001273414199</v>
      </c>
      <c r="M114" s="269" cm="1">
        <f t="array" ref="M114">IFERROR($L$93+POWER(INDEX($B$47:$AM$66, MATCH(UPPER(N86), $A$47:$A$66, 0), L$69), $J$93)/$K$93, "BLANK")</f>
        <v>1.1561668687388484</v>
      </c>
      <c r="N114" s="359" t="str" cm="1">
        <f t="array" ref="N114">_xlfn.IFS(INDEX($B$24:$AM$43, MATCH(INDEX($A$3:$AM$22, MATCH(K114, $D$3:$D$22, 0), 1), $A$24:$A$43), L$69)="H", UPPER(INDEX($A$3:$AM$22, MATCH(K114, $D$3:$D$22, 0), 1)), INDEX($B$24:$AM$43, MATCH(INDEX($A$3:$AM$22, MATCH(K114, $D$3:$D$22, 0), 1), $A$24:$A$43), L$69)="A", LOWER(INDEX($A$3:$AM$22, MATCH(K114, $D$3:$D$22, 0), 1)), INDEX($B$24:$AM$43, MATCH(INDEX($A$3:$AM$22, MATCH(K114, $D$3:$D$22, 0), 1), $A$24:$A$43), L$69)="BLANK", "BLANK,")</f>
        <v>new</v>
      </c>
      <c r="O114" s="361"/>
      <c r="P114" s="257" t="str" cm="1">
        <f t="array" ref="P114">_xlfn.IFS(INDEX($B$24:$AM$43,MATCH($A40,$A$24:$A$43,0),Q$69)="A",LOWER($A40),INDEX($B$24:$AM$43,MATCH($A40,$A$24:$A$43,0),Q$69)="H",UPPER($A40),INDEX($B$24:$AM$43,MATCH($A40,$A$24:$A$43,0),Q$69)="BLANK","BLANK")</f>
        <v>tot</v>
      </c>
      <c r="Q114" s="268" cm="1">
        <f t="array" ref="Q114">IFERROR($L$93+POWER(INDEX($B$47:$AM$66, MATCH(UPPER(P86), $A$47:$A$66,0 ), Q$69), $J$93)/$K$93, "BLANK")</f>
        <v>1.0100399979305748</v>
      </c>
      <c r="R114" s="269" cm="1">
        <f t="array" ref="R114">IFERROR($L$93+POWER(INDEX($B$47:$AM$66, MATCH(UPPER(S86), $A$47:$A$66, 0), Q$69), $J$93)/$K$93, "BLANK")</f>
        <v>1.8226301016249471</v>
      </c>
      <c r="S114" s="359" t="str" cm="1">
        <f t="array" ref="S114">_xlfn.IFS(INDEX($B$24:$AM$43, MATCH(INDEX($A$3:$AM$22, MATCH(P114, $E$3:$E$22, 0), 1), $A$24:$A$43), Q$69)="H", UPPER(INDEX($A$3:$AM$22, MATCH(P114, $E$3:$E$22, 0), 1)), INDEX($B$24:$AM$43, MATCH(INDEX($A$3:$AM$22, MATCH(P114, $E$3:$E$22, 0), 1), $A$24:$A$43), Q$69)="A", LOWER(INDEX($A$3:$AM$22, MATCH(P114, $E$3:$E$22, 0), 1)), INDEX($B$24:$AM$43, MATCH(INDEX($A$3:$AM$22, MATCH(P114, $E$3:$E$22, 0), 1), $A$24:$A$43), Q$69)="BLANK", "BLANK,")</f>
        <v>MUN</v>
      </c>
      <c r="T114" s="361"/>
      <c r="U114" s="257" t="str" cm="1">
        <f t="array" ref="U114">_xlfn.IFS(INDEX($B$24:$AM$43,MATCH($A40,$A$24:$A$43,0),V$69)="A",LOWER($A40),INDEX($B$24:$AM$43,MATCH($A40,$A$24:$A$43,0),V$69)="H",UPPER($A40),INDEX($B$24:$AM$43,MATCH($A40,$A$24:$A$43,0),V$69)="BLANK","BLANK")</f>
        <v>TOT</v>
      </c>
      <c r="V114" s="268" cm="1">
        <f t="array" ref="V114">IFERROR($L$93+POWER(INDEX($B$47:$AM$66, MATCH(UPPER(U86), $A$47:$A$66,0 ), V$69), $J$93)/$K$93, "BLANK")</f>
        <v>1.3216371091180241</v>
      </c>
      <c r="W114" s="269" cm="1">
        <f t="array" ref="W114">IFERROR($L$93+POWER(INDEX($B$47:$AM$66, MATCH(UPPER(X86), $A$47:$A$66, 0), V$69), $J$93)/$K$93, "BLANK")</f>
        <v>1.4393803026130279</v>
      </c>
      <c r="X114" s="359" t="str" cm="1">
        <f t="array" ref="X114">_xlfn.IFS(INDEX($B$24:$AM$43, MATCH(INDEX($A$3:$AM$22, MATCH(U114, $F$3:$F$22, 0), 1), $A$24:$A$43), V$69)="H", UPPER(INDEX($A$3:$AM$22, MATCH(U114, $F$3:$F$22, 0), 1)), INDEX($B$24:$AM$43, MATCH(INDEX($A$3:$AM$22, MATCH(U114, $F$3:$F$22, 0), 1), $A$24:$A$43), V$69)="A", LOWER(INDEX($A$3:$AM$22, MATCH(U114, $F$3:$F$22, 0), 1)), INDEX($B$24:$AM$43, MATCH(INDEX($A$3:$AM$22, MATCH(U114, $F$3:$F$22, 0), 1), $A$24:$A$43), V$69)="BLANK", "BLANK,")</f>
        <v>whu</v>
      </c>
      <c r="Y114" s="361"/>
      <c r="Z114" s="257" t="str" cm="1">
        <f t="array" ref="Z114">_xlfn.IFS(INDEX($B$24:$AM$43,MATCH($A40,$A$24:$A$43,0),AA$69)="A",LOWER($A40),INDEX($B$24:$AM$43,MATCH($A40,$A$24:$A$43,0),AA$69)="H",UPPER($A40),INDEX($B$24:$AM$43,MATCH($A40,$A$24:$A$43,0),AA$69)="BLANK","BLANK")</f>
        <v>tot</v>
      </c>
      <c r="AA114" s="268" cm="1">
        <f t="array" ref="AA114">IFERROR($L$93+POWER(INDEX($B$47:$AM$66, MATCH(UPPER(Z86), $A$47:$A$66,0 ), AA$69), $J$93)/$K$93, "BLANK")</f>
        <v>2.1930180100175458</v>
      </c>
      <c r="AB114" s="269" cm="1">
        <f t="array" ref="AB114">IFERROR($L$93+POWER(INDEX($B$47:$AM$66, MATCH(UPPER(AC86), $A$47:$A$66, 0), AA$69), $J$93)/$K$93, "BLANK")</f>
        <v>1.4887880475736881</v>
      </c>
      <c r="AC114" s="359" t="str" cm="1">
        <f t="array" ref="AC114">_xlfn.IFS(INDEX($B$24:$AM$43, MATCH(INDEX($A$3:$AM$22, MATCH(Z114, $G$3:$G$22, 0), 1), $A$24:$A$43), AA$69)="H", UPPER(INDEX($A$3:$AM$22, MATCH(Z114, $G$3:$G$22, 0), 1)), INDEX($B$24:$AM$43, MATCH(INDEX($A$3:$AM$22, MATCH(Z114, $G$3:$G$22, 0), 1), $A$24:$A$43), AA$69)="A", LOWER(INDEX($A$3:$AM$22, MATCH(Z114, $G$3:$G$22, 0), 1)), INDEX($B$24:$AM$43, MATCH(INDEX($A$3:$AM$22, MATCH(Z114, $G$3:$G$22, 0), 1), $A$24:$A$43), AA$69)="BLANK", "BLANK,")</f>
        <v>BUR</v>
      </c>
      <c r="AD114" s="361"/>
      <c r="AE114" s="257" t="str" cm="1">
        <f t="array" ref="AE114">_xlfn.IFS(INDEX($B$24:$AM$43,MATCH($A40,$A$24:$A$43,0),AF$69)="A",LOWER($A40),INDEX($B$24:$AM$43,MATCH($A40,$A$24:$A$43,0),AF$69)="H",UPPER($A40),INDEX($B$24:$AM$43,MATCH($A40,$A$24:$A$43,0),AF$69)="BLANK","BLANK")</f>
        <v>TOT</v>
      </c>
      <c r="AF114" s="268" cm="1">
        <f t="array" ref="AF114">IFERROR($L$93+POWER(INDEX($B$47:$AM$66, MATCH(UPPER(AE86), $A$47:$A$66,0 ), AF$69), $J$93)/$K$93, "BLANK")</f>
        <v>0.82799851213302245</v>
      </c>
      <c r="AG114" s="269" cm="1">
        <f t="array" ref="AG114">IFERROR($L$93+POWER(INDEX($B$47:$AM$66, MATCH(UPPER(AH86), $A$47:$A$66, 0), AF$69), $J$93)/$K$93, "BLANK")</f>
        <v>1.2153977359256576</v>
      </c>
      <c r="AH114" s="359" t="str" cm="1">
        <f t="array" ref="AH114">_xlfn.IFS(INDEX($B$24:$AM$43, MATCH(INDEX($A$3:$AM$22, MATCH(AE114, $H$3:$H$22, 0), 1), $A$24:$A$43), AF$69)="H", UPPER(INDEX($A$3:$AM$22, MATCH(AE114, $H$3:$H$22, 0), 1)), INDEX($B$24:$AM$43, MATCH(INDEX($A$3:$AM$22, MATCH(AE114, $H$3:$H$22, 0), 1), $A$24:$A$43), AF$69)="A", LOWER(INDEX($A$3:$AM$22, MATCH(AE114, $H$3:$H$22, 0), 1)), INDEX($B$24:$AM$43, MATCH(INDEX($A$3:$AM$22, MATCH(AE114, $H$3:$H$22, 0), 1), $A$24:$A$43), AF$69)="BLANK", "BLANK,")</f>
        <v>bha</v>
      </c>
      <c r="AI114" s="361"/>
      <c r="AJ114" s="257" t="str" cm="1">
        <f t="array" ref="AJ114">_xlfn.IFS(INDEX($B$24:$AM$43,MATCH($A40,$A$24:$A$43,0),AK$69)="A",LOWER($A40),INDEX($B$24:$AM$43,MATCH($A40,$A$24:$A$43,0),AK$69)="H",UPPER($A40),INDEX($B$24:$AM$43,MATCH($A40,$A$24:$A$43,0),AK$69)="BLANK","BLANK")</f>
        <v>tot</v>
      </c>
      <c r="AK114" s="268" cm="1">
        <f t="array" ref="AK114">IFERROR($L$93+POWER(INDEX($B$47:$AM$66, MATCH(UPPER(AJ86), $A$47:$A$66,0 ), AK$69), $J$93)/$K$93, "BLANK")</f>
        <v>2.2175486318258155</v>
      </c>
      <c r="AL114" s="269" cm="1">
        <f t="array" ref="AL114">IFERROR($L$93+POWER(INDEX($B$47:$AM$66, MATCH(UPPER(AM86), $A$47:$A$66, 0), AK$69), $J$93)/$K$93, "BLANK")</f>
        <v>0.43715915030284058</v>
      </c>
      <c r="AM114" s="359" t="str" cm="1">
        <f t="array" ref="AM114">_xlfn.IFS(INDEX($B$24:$AM$43, MATCH(INDEX($A$3:$AM$22, MATCH(AJ114, $I$3:$I$22, 0), 1), $A$24:$A$43), AK$69)="H", UPPER(INDEX($A$3:$AM$22, MATCH(AJ114, $I$3:$I$22, 0), 1)), INDEX($B$24:$AM$43, MATCH(INDEX($A$3:$AM$22, MATCH(AJ114, $I$3:$I$22, 0), 1), $A$24:$A$43), AK$69)="A", LOWER(INDEX($A$3:$AM$22, MATCH(AJ114, $I$3:$I$22, 0), 1)), INDEX($B$24:$AM$43, MATCH(INDEX($A$3:$AM$22, MATCH(AJ114, $I$3:$I$22, 0), 1), $A$24:$A$43), AK$69)="BLANK", "BLANK,")</f>
        <v>WBA</v>
      </c>
      <c r="AN114" s="361"/>
      <c r="AO114" s="257" t="str" cm="1">
        <f t="array" ref="AO114">_xlfn.IFS(INDEX($B$24:$AM$43,MATCH($A40,$A$24:$A$43,0),AP$69)="A",LOWER($A40),INDEX($B$24:$AM$43,MATCH($A40,$A$24:$A$43,0),AP$69)="H",UPPER($A40),INDEX($B$24:$AM$43,MATCH($A40,$A$24:$A$43,0),AP$69)="BLANK","BLANK")</f>
        <v>TOT</v>
      </c>
      <c r="AP114" s="268" cm="1">
        <f t="array" ref="AP114">IFERROR($L$93+POWER(INDEX($B$47:$AM$66, MATCH(UPPER(AO86), $A$47:$A$66,0 ), AP$69), $J$93)/$K$93, "BLANK")</f>
        <v>0.44003780780406399</v>
      </c>
      <c r="AQ114" s="269" cm="1">
        <f t="array" ref="AQ114">IFERROR($L$93+POWER(INDEX($B$47:$AM$66, MATCH(UPPER(AR86), $A$47:$A$66, 0), AP$69), $J$93)/$K$93, "BLANK")</f>
        <v>3.3319599550360874</v>
      </c>
      <c r="AR114" s="359" t="str" cm="1">
        <f t="array" ref="AR114">_xlfn.IFS(INDEX($B$24:$AM$43, MATCH(INDEX($A$3:$AM$22, MATCH(AO114, $J$3:$J$22, 0), 1), $A$24:$A$43), AP$69)="H", UPPER(INDEX($A$3:$AM$22, MATCH(AO114, $J$3:$J$22, 0), 1)), INDEX($B$24:$AM$43, MATCH(INDEX($A$3:$AM$22, MATCH(AO114, $J$3:$J$22, 0), 1), $A$24:$A$43), AP$69)="A", LOWER(INDEX($A$3:$AM$22, MATCH(AO114, $J$3:$J$22, 0), 1)), INDEX($B$24:$AM$43, MATCH(INDEX($A$3:$AM$22, MATCH(AO114, $J$3:$J$22, 0), 1), $A$24:$A$43), AP$69)="BLANK", "BLANK,")</f>
        <v>mci</v>
      </c>
      <c r="AS114" s="361"/>
      <c r="AT114" s="257" t="str" cm="1">
        <f t="array" ref="AT114">_xlfn.IFS(INDEX($B$24:$AM$43,MATCH($A40,$A$24:$A$43,0),AU$69)="A",LOWER($A40),INDEX($B$24:$AM$43,MATCH($A40,$A$24:$A$43,0),AU$69)="H",UPPER($A40),INDEX($B$24:$AM$43,MATCH($A40,$A$24:$A$43,0),AU$69)="BLANK","BLANK")</f>
        <v>tot</v>
      </c>
      <c r="AU114" s="268" cm="1">
        <f t="array" ref="AU114">IFERROR($L$93+POWER(INDEX($B$47:$AM$66, MATCH(UPPER(AT86), $A$47:$A$66,0 ), AU$69), $J$93)/$K$93, "BLANK")</f>
        <v>0.64697028794084765</v>
      </c>
      <c r="AV114" s="269" cm="1">
        <f t="array" ref="AV114">IFERROR($L$93+POWER(INDEX($B$47:$AM$66, MATCH(UPPER(AW86), $A$47:$A$66, 0), AU$69), $J$93)/$K$93, "BLANK")</f>
        <v>2.3218753308222499</v>
      </c>
      <c r="AW114" s="359" t="str" cm="1">
        <f t="array" ref="AW114">_xlfn.IFS(INDEX($B$24:$AM$43, MATCH(INDEX($A$3:$AM$22, MATCH(AT114, $K$3:$K$22, 0), 1), $A$24:$A$43), AU$69)="H", UPPER(INDEX($A$3:$AM$22, MATCH(AT114, $K$3:$K$22, 0), 1)), INDEX($B$24:$AM$43, MATCH(INDEX($A$3:$AM$22, MATCH(AT114, $K$3:$K$22, 0), 1), $A$24:$A$43), AU$69)="A", LOWER(INDEX($A$3:$AM$22, MATCH(AT114, $K$3:$K$22, 0), 1)), INDEX($B$24:$AM$43, MATCH(INDEX($A$3:$AM$22, MATCH(AT114, $K$3:$K$22, 0), 1), $A$24:$A$43), AU$69)="BLANK", "BLANK,")</f>
        <v>CHE</v>
      </c>
      <c r="AX114" s="361"/>
      <c r="AY114" s="257" t="str" cm="1">
        <f t="array" ref="AY114">_xlfn.IFS(INDEX($B$24:$AM$43,MATCH($A40,$A$24:$A$43,0),AZ$69)="A",LOWER($A40),INDEX($B$24:$AM$43,MATCH($A40,$A$24:$A$43,0),AZ$69)="H",UPPER($A40),INDEX($B$24:$AM$43,MATCH($A40,$A$24:$A$43,0),AZ$69)="BLANK","BLANK")</f>
        <v>TOT</v>
      </c>
      <c r="AZ114" s="268" cm="1">
        <f t="array" ref="AZ114">IFERROR($L$93+POWER(INDEX($B$47:$AM$66, MATCH(UPPER(AY86), $A$47:$A$66,0 ), AZ$69), $J$93)/$K$93, "BLANK")</f>
        <v>1.0305324481547902</v>
      </c>
      <c r="BA114" s="269" cm="1">
        <f t="array" ref="BA114">IFERROR($L$93+POWER(INDEX($B$47:$AM$66, MATCH(UPPER(BB86), $A$47:$A$66, 0), AZ$69), $J$93)/$K$93, "BLANK")</f>
        <v>0.97546677606411647</v>
      </c>
      <c r="BB114" s="359" t="str" cm="1">
        <f t="array" ref="BB114">_xlfn.IFS(INDEX($B$24:$AM$43, MATCH(INDEX($A$3:$AM$22, MATCH(AY114, $L$3:$L$22, 0), 1), $A$24:$A$43), AZ$69)="H", UPPER(INDEX($A$3:$AM$22, MATCH(AY114, $L$3:$L$22, 0), 1)), INDEX($B$24:$AM$43, MATCH(INDEX($A$3:$AM$22, MATCH(AY114, $L$3:$L$22, 0), 1), $A$24:$A$43), AZ$69)="A", LOWER(INDEX($A$3:$AM$22, MATCH(AY114, $L$3:$L$22, 0), 1)), INDEX($B$24:$AM$43, MATCH(INDEX($A$3:$AM$22, MATCH(AY114, $L$3:$L$22, 0), 1), $A$24:$A$43), AZ$69)="BLANK", "BLANK,")</f>
        <v>ars</v>
      </c>
      <c r="BC114" s="361"/>
      <c r="BD114" s="257" t="str" cm="1">
        <f t="array" ref="BD114">_xlfn.IFS(INDEX($B$24:$AM$43,MATCH($A40,$A$24:$A$43,0),BE$69)="A",LOWER($A40),INDEX($B$24:$AM$43,MATCH($A40,$A$24:$A$43,0),BE$69)="H",UPPER($A40),INDEX($B$24:$AM$43,MATCH($A40,$A$24:$A$43,0),BE$69)="BLANK","BLANK")</f>
        <v>tot</v>
      </c>
      <c r="BE114" s="268" cm="1">
        <f t="array" ref="BE114">IFERROR($L$93+POWER(INDEX($B$47:$AM$66, MATCH(UPPER(BD86), $A$47:$A$66,0 ), BE$69), $J$93)/$K$93, "BLANK")</f>
        <v>1.1763382459966243</v>
      </c>
      <c r="BF114" s="269" cm="1">
        <f t="array" ref="BF114">IFERROR($L$93+POWER(INDEX($B$47:$AM$66, MATCH(UPPER(BG86), $A$47:$A$66, 0), BE$69), $J$93)/$K$93, "BLANK")</f>
        <v>0.78132771945156132</v>
      </c>
      <c r="BG114" s="359" t="str" cm="1">
        <f t="array" ref="BG114">_xlfn.IFS(INDEX($B$24:$AM$43, MATCH(INDEX($A$3:$AM$22, MATCH(BD114, $M$3:$M$22, 0), 1), $A$24:$A$43), BE$69)="H", UPPER(INDEX($A$3:$AM$22, MATCH(BD114, $M$3:$M$22, 0), 1)), INDEX($B$24:$AM$43, MATCH(INDEX($A$3:$AM$22, MATCH(BD114, $M$3:$M$22, 0), 1), $A$24:$A$43), BE$69)="A", LOWER(INDEX($A$3:$AM$22, MATCH(BD114, $M$3:$M$22, 0), 1)), INDEX($B$24:$AM$43, MATCH(INDEX($A$3:$AM$22, MATCH(BD114, $M$3:$M$22, 0), 1), $A$24:$A$43), BE$69)="BLANK", "BLANK,")</f>
        <v>CRY</v>
      </c>
      <c r="BH114" s="361"/>
      <c r="BI114" s="257" t="str" cm="1">
        <f t="array" ref="BI114">_xlfn.IFS(INDEX($B$24:$AM$43,MATCH($A40,$A$24:$A$43,0),BJ$69)="A",LOWER($A40),INDEX($B$24:$AM$43,MATCH($A40,$A$24:$A$43,0),BJ$69)="H",UPPER($A40),INDEX($B$24:$AM$43,MATCH($A40,$A$24:$A$43,0),BJ$69)="BLANK","BLANK")</f>
        <v>tot</v>
      </c>
      <c r="BJ114" s="268" cm="1">
        <f t="array" ref="BJ114">IFERROR($L$93+POWER(INDEX($B$47:$AM$66, MATCH(UPPER(BI86), $A$47:$A$66,0 ), BJ$69), $J$93)/$K$93, "BLANK")</f>
        <v>0.9525134410144418</v>
      </c>
      <c r="BK114" s="269" cm="1">
        <f t="array" ref="BK114">IFERROR($L$93+POWER(INDEX($B$47:$AM$66, MATCH(UPPER(BL86), $A$47:$A$66, 0), BJ$69), $J$93)/$K$93, "BLANK")</f>
        <v>1.8762279132934736</v>
      </c>
      <c r="BL114" s="359" t="str" cm="1">
        <f t="array" ref="BL114">_xlfn.IFS(INDEX($B$24:$AM$43, MATCH(INDEX($A$3:$AM$22, MATCH(BI114, $N$3:$N$22, 0), 1), $A$24:$A$43), BJ$69)="H", UPPER(INDEX($A$3:$AM$22, MATCH(BI114, $N$3:$N$22, 0), 1)), INDEX($B$24:$AM$43, MATCH(INDEX($A$3:$AM$22, MATCH(BI114, $N$3:$N$22, 0), 1), $A$24:$A$43), BJ$69)="A", LOWER(INDEX($A$3:$AM$22, MATCH(BI114, $N$3:$N$22, 0), 1)), INDEX($B$24:$AM$43, MATCH(INDEX($A$3:$AM$22, MATCH(BI114, $N$3:$N$22, 0), 1), $A$24:$A$43), BJ$69)="BLANK", "BLANK,")</f>
        <v>LIV</v>
      </c>
      <c r="BM114" s="361"/>
      <c r="BN114" s="257" t="str" cm="1">
        <f t="array" ref="BN114">_xlfn.IFS(INDEX($B$24:$AM$43,MATCH($A40,$A$24:$A$43,0),BO$69)="A",LOWER($A40),INDEX($B$24:$AM$43,MATCH($A40,$A$24:$A$43,0),BO$69)="H",UPPER($A40),INDEX($B$24:$AM$43,MATCH($A40,$A$24:$A$43,0),BO$69)="BLANK","BLANK")</f>
        <v>TOT</v>
      </c>
      <c r="BO114" s="268" cm="1">
        <f t="array" ref="BO114">IFERROR($L$93+POWER(INDEX($B$47:$AM$66, MATCH(UPPER(BN86), $A$47:$A$66,0 ), BO$69), $J$93)/$K$93, "BLANK")</f>
        <v>1.0400337742049242</v>
      </c>
      <c r="BP114" s="269" cm="1">
        <f t="array" ref="BP114">IFERROR($L$93+POWER(INDEX($B$47:$AM$66, MATCH(UPPER(BQ86), $A$47:$A$66, 0), BO$69), $J$93)/$K$93, "BLANK")</f>
        <v>1.8361612016985032</v>
      </c>
      <c r="BQ114" s="359" t="str" cm="1">
        <f t="array" ref="BQ114">_xlfn.IFS(INDEX($B$24:$AM$43, MATCH(INDEX($A$3:$AM$22, MATCH(BN114, $O$3:$O$22, 0), 1), $A$24:$A$43), BO$69)="H", UPPER(INDEX($A$3:$AM$22, MATCH(BN114, $O$3:$O$22, 0), 1)), INDEX($B$24:$AM$43, MATCH(INDEX($A$3:$AM$22, MATCH(BN114, $O$3:$O$22, 0), 1), $A$24:$A$43), BO$69)="A", LOWER(INDEX($A$3:$AM$22, MATCH(BN114, $O$3:$O$22, 0), 1)), INDEX($B$24:$AM$43, MATCH(INDEX($A$3:$AM$22, MATCH(BN114, $O$3:$O$22, 0), 1), $A$24:$A$43), BO$69)="BLANK", "BLANK,")</f>
        <v>lei</v>
      </c>
      <c r="BR114" s="361"/>
      <c r="BS114" s="257" t="str" cm="1">
        <f t="array" ref="BS114">_xlfn.IFS(INDEX($B$24:$AM$43,MATCH($A40,$A$24:$A$43,0),BT$69)="A",LOWER($A40),INDEX($B$24:$AM$43,MATCH($A40,$A$24:$A$43,0),BT$69)="H",UPPER($A40),INDEX($B$24:$AM$43,MATCH($A40,$A$24:$A$43,0),BT$69)="BLANK","BLANK")</f>
        <v>tot</v>
      </c>
      <c r="BT114" s="268" cm="1">
        <f t="array" ref="BT114">IFERROR($L$93+POWER(INDEX($B$47:$AM$66, MATCH(UPPER(BS86), $A$47:$A$66,0 ), BT$69), $J$93)/$K$93, "BLANK")</f>
        <v>0.63917271944325127</v>
      </c>
      <c r="BU114" s="269" cm="1">
        <f t="array" ref="BU114">IFERROR($L$93+POWER(INDEX($B$47:$AM$66, MATCH(UPPER(BV86), $A$47:$A$66, 0), BT$69), $J$93)/$K$93, "BLANK")</f>
        <v>1.3510474766873173</v>
      </c>
      <c r="BV114" s="359" t="str" cm="1">
        <f t="array" ref="BV114">_xlfn.IFS(INDEX($B$24:$AM$43, MATCH(INDEX($A$3:$AM$22, MATCH(BS114, $P$3:$P$22, 0), 1), $A$24:$A$43), BT$69)="H", UPPER(INDEX($A$3:$AM$22, MATCH(BS114, $P$3:$P$22, 0), 1)), INDEX($B$24:$AM$43, MATCH(INDEX($A$3:$AM$22, MATCH(BS114, $P$3:$P$22, 0), 1), $A$24:$A$43), BT$69)="A", LOWER(INDEX($A$3:$AM$22, MATCH(BS114, $P$3:$P$22, 0), 1)), INDEX($B$24:$AM$43, MATCH(INDEX($A$3:$AM$22, MATCH(BS114, $P$3:$P$22, 0), 1), $A$24:$A$43), BT$69)="BLANK", "BLANK,")</f>
        <v>WOL</v>
      </c>
      <c r="BW114" s="361"/>
      <c r="BX114" s="257" t="str" cm="1">
        <f t="array" ref="BX114">_xlfn.IFS(INDEX($B$24:$AM$43,MATCH($A40,$A$24:$A$43,0),BY$69)="A",LOWER($A40),INDEX($B$24:$AM$43,MATCH($A40,$A$24:$A$43,0),BY$69)="H",UPPER($A40),INDEX($B$24:$AM$43,MATCH($A40,$A$24:$A$43,0),BY$69)="BLANK","BLANK")</f>
        <v>TOT</v>
      </c>
      <c r="BY114" s="268" cm="1">
        <f t="array" ref="BY114">IFERROR($L$93+POWER(INDEX($B$47:$AM$66, MATCH(UPPER(BX86), $A$47:$A$66,0 ), BY$69), $J$93)/$K$93, "BLANK")</f>
        <v>2.1692323517307757</v>
      </c>
      <c r="BZ114" s="269" cm="1">
        <f t="array" ref="BZ114">IFERROR($L$93+POWER(INDEX($B$47:$AM$66, MATCH(UPPER(CA86), $A$47:$A$66, 0), BY$69), $J$93)/$K$93, "BLANK")</f>
        <v>0.74028195821695864</v>
      </c>
      <c r="CA114" s="359" t="str" cm="1">
        <f t="array" ref="CA114">_xlfn.IFS(INDEX($B$24:$AM$43, MATCH(INDEX($A$3:$AM$22, MATCH(BX114, $Q$3:$Q$22, 0), 1), $A$24:$A$43), BY$69)="H", UPPER(INDEX($A$3:$AM$22, MATCH(BX114, $Q$3:$Q$22, 0), 1)), INDEX($B$24:$AM$43, MATCH(INDEX($A$3:$AM$22, MATCH(BX114, $Q$3:$Q$22, 0), 1), $A$24:$A$43), BY$69)="A", LOWER(INDEX($A$3:$AM$22, MATCH(BX114, $Q$3:$Q$22, 0), 1)), INDEX($B$24:$AM$43, MATCH(INDEX($A$3:$AM$22, MATCH(BX114, $Q$3:$Q$22, 0), 1), $A$24:$A$43), BY$69)="BLANK", "BLANK,")</f>
        <v>ful</v>
      </c>
      <c r="CB114" s="361"/>
      <c r="CC114" s="257" t="str" cm="1">
        <f t="array" ref="CC114">_xlfn.IFS(INDEX($B$24:$AM$43,MATCH($A40,$A$24:$A$43,0),CD$69)="A",LOWER($A40),INDEX($B$24:$AM$43,MATCH($A40,$A$24:$A$43,0),CD$69)="H",UPPER($A40),INDEX($B$24:$AM$43,MATCH($A40,$A$24:$A$43,0),CD$69)="BLANK","BLANK")</f>
        <v>TOT</v>
      </c>
      <c r="CD114" s="268" cm="1">
        <f t="array" ref="CD114">IFERROR($L$93+POWER(INDEX($B$47:$AM$66, MATCH(UPPER(CC86), $A$47:$A$66,0 ), CD$69), $J$93)/$K$93, "BLANK")</f>
        <v>2.1692323517307757</v>
      </c>
      <c r="CE114" s="269" cm="1">
        <f t="array" ref="CE114">IFERROR($L$93+POWER(INDEX($B$47:$AM$66, MATCH(UPPER(CF86), $A$47:$A$66, 0), CD$69), $J$93)/$K$93, "BLANK")</f>
        <v>0.74028195821695864</v>
      </c>
      <c r="CF114" s="359" t="str" cm="1">
        <f t="array" ref="CF114">_xlfn.IFS(INDEX($B$24:$AM$43, MATCH(INDEX($A$3:$AM$22, MATCH(CC114, $R$3:$R$22, 0), 1), $A$24:$A$43), CD$69)="H", UPPER(INDEX($A$3:$AM$22, MATCH(CC114, $R$3:$R$22, 0), 1)), INDEX($B$24:$AM$43, MATCH(INDEX($A$3:$AM$22, MATCH(CC114, $R$3:$R$22, 0), 1), $A$24:$A$43), CD$69)="A", LOWER(INDEX($A$3:$AM$22, MATCH(CC114, $R$3:$R$22, 0), 1)), INDEX($B$24:$AM$43, MATCH(INDEX($A$3:$AM$22, MATCH(CC114, $R$3:$R$22, 0), 1), $A$24:$A$43), CD$69)="BLANK", "BLANK,")</f>
        <v>lee</v>
      </c>
      <c r="CG114" s="361"/>
      <c r="CH114" s="257" t="str" cm="1">
        <f t="array" ref="CH114">_xlfn.IFS(INDEX($B$24:$AM$43,MATCH($A40,$A$24:$A$43,0),CI$69)="A",LOWER($A40),INDEX($B$24:$AM$43,MATCH($A40,$A$24:$A$43,0),CI$69)="H",UPPER($A40),INDEX($B$24:$AM$43,MATCH($A40,$A$24:$A$43,0),CI$69)="BLANK","BLANK")</f>
        <v>tot</v>
      </c>
      <c r="CI114" s="268" cm="1">
        <f t="array" ref="CI114">IFERROR($L$93+POWER(INDEX($B$47:$AM$66, MATCH(UPPER(CH86), $A$47:$A$66,0 ), CI$69), $J$93)/$K$93, "BLANK")</f>
        <v>1.5486257043980416</v>
      </c>
      <c r="CJ114" s="269" cm="1">
        <f t="array" ref="CJ114">IFERROR($L$93+POWER(INDEX($B$47:$AM$66, MATCH(UPPER(CK86), $A$47:$A$66, 0), CI$69), $J$93)/$K$93, "BLANK")</f>
        <v>0.9805740925605797</v>
      </c>
      <c r="CK114" s="359" t="str" cm="1">
        <f t="array" ref="CK114">_xlfn.IFS(INDEX($B$24:$AM$43, MATCH(INDEX($A$3:$AM$22, MATCH(CH114, $S$3:$S$22, 0), 1), $A$24:$A$43), CI$69)="H", UPPER(INDEX($A$3:$AM$22, MATCH(CH114, $S$3:$S$22, 0), 1)), INDEX($B$24:$AM$43, MATCH(INDEX($A$3:$AM$22, MATCH(CH114, $S$3:$S$22, 0), 1), $A$24:$A$43), CI$69)="A", LOWER(INDEX($A$3:$AM$22, MATCH(CH114, $S$3:$S$22, 0), 1)), INDEX($B$24:$AM$43, MATCH(INDEX($A$3:$AM$22, MATCH(CH114, $S$3:$S$22, 0), 1), $A$24:$A$43), CI$69)="BLANK", "BLANK,")</f>
        <v>AVL</v>
      </c>
      <c r="CL114" s="361"/>
      <c r="CM114" s="257" t="str" cm="1">
        <f t="array" ref="CM114">_xlfn.IFS(INDEX($B$24:$AM$43,MATCH($A40,$A$24:$A$43,0),CN$69)="A",LOWER($A40),INDEX($B$24:$AM$43,MATCH($A40,$A$24:$A$43,0),CN$69)="H",UPPER($A40),INDEX($B$24:$AM$43,MATCH($A40,$A$24:$A$43,0),CN$69)="BLANK","BLANK")</f>
        <v>tot</v>
      </c>
      <c r="CN114" s="268" cm="1">
        <f t="array" ref="CN114">IFERROR($L$93+POWER(INDEX($B$47:$AM$66, MATCH(UPPER(CM86), $A$47:$A$66,0 ), CN$69), $J$93)/$K$93, "BLANK")</f>
        <v>1.0818932829215555</v>
      </c>
      <c r="CO114" s="269" cm="1">
        <f t="array" ref="CO114">IFERROR($L$93+POWER(INDEX($B$47:$AM$66, MATCH(UPPER(CP86), $A$47:$A$66, 0), CN$69), $J$93)/$K$93, "BLANK")</f>
        <v>0.9758224784752374</v>
      </c>
      <c r="CP114" s="359" t="str" cm="1">
        <f t="array" ref="CP114">_xlfn.IFS(INDEX($B$24:$AM$43, MATCH(INDEX($A$3:$AM$22, MATCH(CM114, $T$3:$T$22, 0), 1), $A$24:$A$43), CN$69)="H", UPPER(INDEX($A$3:$AM$22, MATCH(CM114, $T$3:$T$22, 0), 1)), INDEX($B$24:$AM$43, MATCH(INDEX($A$3:$AM$22, MATCH(CM114, $T$3:$T$22, 0), 1), $A$24:$A$43), CN$69)="A", LOWER(INDEX($A$3:$AM$22, MATCH(CM114, $T$3:$T$22, 0), 1)), INDEX($B$24:$AM$43, MATCH(INDEX($A$3:$AM$22, MATCH(CM114, $T$3:$T$22, 0), 1), $A$24:$A$43), CN$69)="BLANK", "BLANK,")</f>
        <v>SHU</v>
      </c>
      <c r="CQ114" s="361"/>
      <c r="CR114" s="257" t="str" cm="1">
        <f t="array" ref="CR114">_xlfn.IFS(INDEX($B$24:$AM$43,MATCH($A40,$A$24:$A$43,0),CS$69)="A",LOWER($A40),INDEX($B$24:$AM$43,MATCH($A40,$A$24:$A$43,0),CS$69)="H",UPPER($A40),INDEX($B$24:$AM$43,MATCH($A40,$A$24:$A$43,0),CS$69)="BLANK","BLANK")</f>
        <v>TOT</v>
      </c>
      <c r="CS114" s="268" cm="1">
        <f t="array" ref="CS114">IFERROR($L$93+POWER(INDEX($B$47:$AM$66, MATCH(UPPER(CR86), $A$47:$A$66,0 ), CS$69), $J$93)/$K$93, "BLANK")</f>
        <v>0.8696759442884332</v>
      </c>
      <c r="CT114" s="269" cm="1">
        <f t="array" ref="CT114">IFERROR($L$93+POWER(INDEX($B$47:$AM$66, MATCH(UPPER(CU86), $A$47:$A$66, 0), CS$69), $J$93)/$K$93, "BLANK")</f>
        <v>1.8803030130233489</v>
      </c>
      <c r="CU114" s="359" t="str" cm="1">
        <f t="array" ref="CU114">_xlfn.IFS(INDEX($B$24:$AM$43, MATCH(INDEX($A$3:$AM$22, MATCH(CR114, $U$3:$U$22, 0), 1), $A$24:$A$43), CS$69)="H", UPPER(INDEX($A$3:$AM$22, MATCH(CR114, $U$3:$U$22, 0), 1)), INDEX($B$24:$AM$43, MATCH(INDEX($A$3:$AM$22, MATCH(CR114, $U$3:$U$22, 0), 1), $A$24:$A$43), CS$69)="A", LOWER(INDEX($A$3:$AM$22, MATCH(CR114, $U$3:$U$22, 0), 1)), INDEX($B$24:$AM$43, MATCH(INDEX($A$3:$AM$22, MATCH(CR114, $U$3:$U$22, 0), 1), $A$24:$A$43), CS$69)="BLANK", "BLANK,")</f>
        <v>liv</v>
      </c>
      <c r="CV114" s="361"/>
      <c r="CW114" s="257" t="str" cm="1">
        <f t="array" ref="CW114">_xlfn.IFS(INDEX($B$24:$AM$43,MATCH($A40,$A$24:$A$43,0),CX$69)="A",LOWER($A40),INDEX($B$24:$AM$43,MATCH($A40,$A$24:$A$43,0),CX$69)="H",UPPER($A40),INDEX($B$24:$AM$43,MATCH($A40,$A$24:$A$43,0),CX$69)="BLANK","BLANK")</f>
        <v>tot</v>
      </c>
      <c r="CX114" s="268" cm="1">
        <f t="array" ref="CX114">IFERROR($L$93+POWER(INDEX($B$47:$AM$66, MATCH(UPPER(CW86), $A$47:$A$66,0 ), CX$69), $J$93)/$K$93, "BLANK")</f>
        <v>1.5032502280773321</v>
      </c>
      <c r="CY114" s="269" cm="1">
        <f t="array" ref="CY114">IFERROR($L$93+POWER(INDEX($B$47:$AM$66, MATCH(UPPER(CZ86), $A$47:$A$66, 0), CX$69), $J$93)/$K$93, "BLANK")</f>
        <v>0.87360089963730903</v>
      </c>
      <c r="CZ114" s="359" t="str" cm="1">
        <f t="array" ref="CZ114">_xlfn.IFS(INDEX($B$24:$AM$43, MATCH(INDEX($A$3:$AM$22, MATCH(CW114, $V$3:$V$22, 0), 1), $A$24:$A$43), CX$69)="H", UPPER(INDEX($A$3:$AM$22, MATCH(CW114, $V$3:$V$22, 0), 1)), INDEX($B$24:$AM$43, MATCH(INDEX($A$3:$AM$22, MATCH(CW114, $V$3:$V$22, 0), 1), $A$24:$A$43), CX$69)="A", LOWER(INDEX($A$3:$AM$22, MATCH(CW114, $V$3:$V$22, 0), 1)), INDEX($B$24:$AM$43, MATCH(INDEX($A$3:$AM$22, MATCH(CW114, $V$3:$V$22, 0), 1), $A$24:$A$43), CX$69)="BLANK", "BLANK,")</f>
        <v>BHA</v>
      </c>
      <c r="DA114" s="361"/>
      <c r="DB114" s="257" t="str" cm="1">
        <f t="array" ref="DB114">_xlfn.IFS(INDEX($B$24:$AM$43,MATCH($A40,$A$24:$A$43,0),DC$69)="A",LOWER($A40),INDEX($B$24:$AM$43,MATCH($A40,$A$24:$A$43,0),DC$69)="H",UPPER($A40),INDEX($B$24:$AM$43,MATCH($A40,$A$24:$A$43,0),DC$69)="BLANK","BLANK")</f>
        <v>TOT</v>
      </c>
      <c r="DC114" s="268" cm="1">
        <f t="array" ref="DC114">IFERROR($L$93+POWER(INDEX($B$47:$AM$66, MATCH(UPPER(DB86), $A$47:$A$66,0 ), DC$69), $J$93)/$K$93, "BLANK")</f>
        <v>1.3865966936003995</v>
      </c>
      <c r="DD114" s="269" cm="1">
        <f t="array" ref="DD114">IFERROR($L$93+POWER(INDEX($B$47:$AM$66, MATCH(UPPER(DE86), $A$47:$A$66, 0), DC$69), $J$93)/$K$93, "BLANK")</f>
        <v>1.92314373366261</v>
      </c>
      <c r="DE114" s="359" t="str" cm="1">
        <f t="array" ref="DE114">_xlfn.IFS(INDEX($B$24:$AM$43, MATCH(INDEX($A$3:$AM$22, MATCH(DB114, $W$3:$W$22, 0), 1), $A$24:$A$43), DC$69)="H", UPPER(INDEX($A$3:$AM$22, MATCH(DB114, $W$3:$W$22, 0), 1)), INDEX($B$24:$AM$43, MATCH(INDEX($A$3:$AM$22, MATCH(DB114, $W$3:$W$22, 0), 1), $A$24:$A$43), DC$69)="A", LOWER(INDEX($A$3:$AM$22, MATCH(DB114, $W$3:$W$22, 0), 1)), INDEX($B$24:$AM$43, MATCH(INDEX($A$3:$AM$22, MATCH(DB114, $W$3:$W$22, 0), 1), $A$24:$A$43), DC$69)="BLANK", "BLANK,")</f>
        <v>che</v>
      </c>
      <c r="DF114" s="361"/>
      <c r="DG114" s="257" t="str" cm="1">
        <f t="array" ref="DG114">_xlfn.IFS(INDEX($B$24:$AM$43,MATCH($A40,$A$24:$A$43,0),DH$69)="A",LOWER($A40),INDEX($B$24:$AM$43,MATCH($A40,$A$24:$A$43,0),DH$69)="H",UPPER($A40),INDEX($B$24:$AM$43,MATCH($A40,$A$24:$A$43,0),DH$69)="BLANK","BLANK")</f>
        <v>TOT</v>
      </c>
      <c r="DH114" s="268" cm="1">
        <f t="array" ref="DH114">IFERROR($L$93+POWER(INDEX($B$47:$AM$66, MATCH(UPPER(DG86), $A$47:$A$66,0 ), DH$69), $J$93)/$K$93, "BLANK")</f>
        <v>2.1692323517307757</v>
      </c>
      <c r="DI114" s="269" cm="1">
        <f t="array" ref="DI114">IFERROR($L$93+POWER(INDEX($B$47:$AM$66, MATCH(UPPER(DJ86), $A$47:$A$66, 0), DH$69), $J$93)/$K$93, "BLANK")</f>
        <v>0.74028195821695864</v>
      </c>
      <c r="DJ114" s="359" t="str" cm="1">
        <f t="array" ref="DJ114">_xlfn.IFS(INDEX($B$24:$AM$43, MATCH(INDEX($A$3:$AM$22, MATCH(DG114, $X$3:$X$22, 0), 1), $A$24:$A$43), DH$69)="H", UPPER(INDEX($A$3:$AM$22, MATCH(DG114, $X$3:$X$22, 0), 1)), INDEX($B$24:$AM$43, MATCH(INDEX($A$3:$AM$22, MATCH(DG114, $X$3:$X$22, 0), 1), $A$24:$A$43), DH$69)="A", LOWER(INDEX($A$3:$AM$22, MATCH(DG114, $X$3:$X$22, 0), 1)), INDEX($B$24:$AM$43, MATCH(INDEX($A$3:$AM$22, MATCH(DG114, $X$3:$X$22, 0), 1), $A$24:$A$43), DH$69)="BLANK", "BLANK,")</f>
        <v>wba</v>
      </c>
      <c r="DK114" s="361"/>
      <c r="DL114" s="257" t="str" cm="1">
        <f t="array" ref="DL114">_xlfn.IFS(INDEX($B$24:$AM$43,MATCH($A40,$A$24:$A$43,0),DM$69)="A",LOWER($A40),INDEX($B$24:$AM$43,MATCH($A40,$A$24:$A$43,0),DM$69)="H",UPPER($A40),INDEX($B$24:$AM$43,MATCH($A40,$A$24:$A$43,0),DM$69)="BLANK","BLANK")</f>
        <v>tot</v>
      </c>
      <c r="DM114" s="268" cm="1">
        <f t="array" ref="DM114">IFERROR($L$93+POWER(INDEX($B$47:$AM$66, MATCH(UPPER(DL86), $A$47:$A$66,0 ), DM$69), $J$93)/$K$93, "BLANK")</f>
        <v>0.70547639408347351</v>
      </c>
      <c r="DN114" s="269" cm="1">
        <f t="array" ref="DN114">IFERROR($L$93+POWER(INDEX($B$47:$AM$66, MATCH(UPPER(DO86), $A$47:$A$66, 0), DM$69), $J$93)/$K$93, "BLANK")</f>
        <v>2.1847398989054385</v>
      </c>
      <c r="DO114" s="359" t="str" cm="1">
        <f t="array" ref="DO114">_xlfn.IFS(INDEX($B$24:$AM$43, MATCH(INDEX($A$3:$AM$22, MATCH(DL114, $Y$3:$Y$22, 0), 1), $A$24:$A$43), DM$69)="H", UPPER(INDEX($A$3:$AM$22, MATCH(DL114, $Y$3:$Y$22, 0), 1)), INDEX($B$24:$AM$43, MATCH(INDEX($A$3:$AM$22, MATCH(DL114, $Y$3:$Y$22, 0), 1), $A$24:$A$43), DM$69)="A", LOWER(INDEX($A$3:$AM$22, MATCH(DL114, $Y$3:$Y$22, 0), 1)), INDEX($B$24:$AM$43, MATCH(INDEX($A$3:$AM$22, MATCH(DL114, $Y$3:$Y$22, 0), 1), $A$24:$A$43), DM$69)="BLANK", "BLANK,")</f>
        <v>MCI</v>
      </c>
      <c r="DP114" s="361"/>
      <c r="DQ114" s="257" t="str" cm="1">
        <f t="array" ref="DQ114">_xlfn.IFS(INDEX($B$24:$AM$43,MATCH($A40,$A$24:$A$43,0),DR$69)="A",LOWER($A40),INDEX($B$24:$AM$43,MATCH($A40,$A$24:$A$43,0),DR$69)="H",UPPER($A40),INDEX($B$24:$AM$43,MATCH($A40,$A$24:$A$43,0),DR$69)="BLANK","BLANK")</f>
        <v>tot</v>
      </c>
      <c r="DR114" s="268" cm="1">
        <f t="array" ref="DR114">IFERROR($L$93+POWER(INDEX($B$47:$AM$66, MATCH(UPPER(DQ86), $A$47:$A$66,0 ), DR$69), $J$93)/$K$93, "BLANK")</f>
        <v>2.1179879481713892</v>
      </c>
      <c r="DS114" s="269" cm="1">
        <f t="array" ref="DS114">IFERROR($L$93+POWER(INDEX($B$47:$AM$66, MATCH(UPPER(DT86), $A$47:$A$66, 0), DR$69), $J$93)/$K$93, "BLANK")</f>
        <v>1.2940732736211018</v>
      </c>
      <c r="DT114" s="359" t="str" cm="1">
        <f t="array" ref="DT114">_xlfn.IFS(INDEX($B$24:$AM$43, MATCH(INDEX($A$3:$AM$22, MATCH(DQ114, $Z$3:$Z$22, 0), 1), $A$24:$A$43), DR$69)="H", UPPER(INDEX($A$3:$AM$22, MATCH(DQ114, $Z$3:$Z$22, 0), 1)), INDEX($B$24:$AM$43, MATCH(INDEX($A$3:$AM$22, MATCH(DQ114, $Z$3:$Z$22, 0), 1), $A$24:$A$43), DR$69)="A", LOWER(INDEX($A$3:$AM$22, MATCH(DQ114, $Z$3:$Z$22, 0), 1)), INDEX($B$24:$AM$43, MATCH(INDEX($A$3:$AM$22, MATCH(DQ114, $Z$3:$Z$22, 0), 1), $A$24:$A$43), DR$69)="BLANK", "BLANK,")</f>
        <v>WHU</v>
      </c>
      <c r="DU114" s="361"/>
      <c r="DV114" s="257" t="str" cm="1">
        <f t="array" ref="DV114">_xlfn.IFS(INDEX($B$24:$AM$43,MATCH($A40,$A$24:$A$43,0),DW$69)="A",LOWER($A40),INDEX($B$24:$AM$43,MATCH($A40,$A$24:$A$43,0),DW$69)="H",UPPER($A40),INDEX($B$24:$AM$43,MATCH($A40,$A$24:$A$43,0),DW$69)="BLANK","BLANK")</f>
        <v>TOT</v>
      </c>
      <c r="DW114" s="268" cm="1">
        <f t="array" ref="DW114">IFERROR($L$93+POWER(INDEX($B$47:$AM$66, MATCH(UPPER(DV86), $A$47:$A$66,0 ), DW$69), $J$93)/$K$93, "BLANK")</f>
        <v>1.2251170229655068</v>
      </c>
      <c r="DX114" s="269" cm="1">
        <f t="array" ref="DX114">IFERROR($L$93+POWER(INDEX($B$47:$AM$66, MATCH(UPPER(DY86), $A$47:$A$66, 0), DW$69), $J$93)/$K$93, "BLANK")</f>
        <v>0.83462101472020866</v>
      </c>
      <c r="DY114" s="359" t="str" cm="1">
        <f t="array" ref="DY114">_xlfn.IFS(INDEX($B$24:$AM$43, MATCH(INDEX($A$3:$AM$22, MATCH(DV114, $AA$3:$AA$22, 0), 1), $A$24:$A$43), DW$69)="H", UPPER(INDEX($A$3:$AM$22, MATCH(DV114, $AA$3:$AA$22, 0), 1)), INDEX($B$24:$AM$43, MATCH(INDEX($A$3:$AM$22, MATCH(DV114, $AA$3:$AA$22, 0), 1), $A$24:$A$43), DW$69)="A", LOWER(INDEX($A$3:$AM$22, MATCH(DV114, $AA$3:$AA$22, 0), 1)), INDEX($B$24:$AM$43, MATCH(INDEX($A$3:$AM$22, MATCH(DV114, $AA$3:$AA$22, 0), 1), $A$24:$A$43), DW$69)="BLANK", "BLANK,")</f>
        <v>bur</v>
      </c>
      <c r="DZ114" s="361"/>
      <c r="EA114" s="257" t="str" cm="1">
        <f t="array" ref="EA114">_xlfn.IFS(INDEX($B$24:$AM$43,MATCH($A40,$A$24:$A$43,0),EB$69)="A",LOWER($A40),INDEX($B$24:$AM$43,MATCH($A40,$A$24:$A$43,0),EB$69)="H",UPPER($A40),INDEX($B$24:$AM$43,MATCH($A40,$A$24:$A$43,0),EB$69)="BLANK","BLANK")</f>
        <v>TOT</v>
      </c>
      <c r="EB114" s="268" cm="1">
        <f t="array" ref="EB114">IFERROR($L$93+POWER(INDEX($B$47:$AM$66, MATCH(UPPER(EA86), $A$47:$A$66,0 ), EB$69), $J$93)/$K$93, "BLANK")</f>
        <v>1.7765641628109214</v>
      </c>
      <c r="EC114" s="269" cm="1">
        <f t="array" ref="EC114">IFERROR($L$93+POWER(INDEX($B$47:$AM$66, MATCH(UPPER(ED86), $A$47:$A$66, 0), EB$69), $J$93)/$K$93, "BLANK")</f>
        <v>0.74028195821695864</v>
      </c>
      <c r="ED114" s="359" t="str" cm="1">
        <f t="array" ref="ED114">_xlfn.IFS(INDEX($B$24:$AM$43, MATCH(INDEX($A$3:$AM$22, MATCH(EA114, $AB$3:$AB$22, 0), 1), $A$24:$A$43), EB$69)="H", UPPER(INDEX($A$3:$AM$22, MATCH(EA114, $AB$3:$AB$22, 0), 1)), INDEX($B$24:$AM$43, MATCH(INDEX($A$3:$AM$22, MATCH(EA114, $AB$3:$AB$22, 0), 1), $A$24:$A$43), EB$69)="A", LOWER(INDEX($A$3:$AM$22, MATCH(EA114, $AB$3:$AB$22, 0), 1)), INDEX($B$24:$AM$43, MATCH(INDEX($A$3:$AM$22, MATCH(EA114, $AB$3:$AB$22, 0), 1), $A$24:$A$43), EB$69)="BLANK", "BLANK,")</f>
        <v>cry</v>
      </c>
      <c r="EE114" s="361"/>
      <c r="EF114" s="257" t="str" cm="1">
        <f t="array" ref="EF114">_xlfn.IFS(INDEX($B$24:$AM$43,MATCH($A40,$A$24:$A$43,0),EG$69)="A",LOWER($A40),INDEX($B$24:$AM$43,MATCH($A40,$A$24:$A$43,0),EG$69)="H",UPPER($A40),INDEX($B$24:$AM$43,MATCH($A40,$A$24:$A$43,0),EG$69)="BLANK","BLANK")</f>
        <v>tot</v>
      </c>
      <c r="EG114" s="268" cm="1">
        <f t="array" ref="EG114">IFERROR($L$93+POWER(INDEX($B$47:$AM$66, MATCH(UPPER(EF86), $A$47:$A$66,0 ), EG$69), $J$93)/$K$93, "BLANK")</f>
        <v>1.9412603192730657</v>
      </c>
      <c r="EH114" s="269" cm="1">
        <f t="array" ref="EH114">IFERROR($L$93+POWER(INDEX($B$47:$AM$66, MATCH(UPPER(EI86), $A$47:$A$66, 0), EG$69), $J$93)/$K$93, "BLANK")</f>
        <v>1.3601737937277538</v>
      </c>
      <c r="EI114" s="359" t="str" cm="1">
        <f t="array" ref="EI114">_xlfn.IFS(INDEX($B$24:$AM$43, MATCH(INDEX($A$3:$AM$22, MATCH(EF114, $AC$3:$AC$22, 0), 1), $A$24:$A$43), EG$69)="H", UPPER(INDEX($A$3:$AM$22, MATCH(EF114, $AC$3:$AC$22, 0), 1)), INDEX($B$24:$AM$43, MATCH(INDEX($A$3:$AM$22, MATCH(EF114, $AC$3:$AC$22, 0), 1), $A$24:$A$43), EG$69)="A", LOWER(INDEX($A$3:$AM$22, MATCH(EF114, $AC$3:$AC$22, 0), 1)), INDEX($B$24:$AM$43, MATCH(INDEX($A$3:$AM$22, MATCH(EF114, $AC$3:$AC$22, 0), 1), $A$24:$A$43), EG$69)="BLANK", "BLANK,")</f>
        <v>ARS</v>
      </c>
      <c r="EJ114" s="361"/>
      <c r="EK114" s="257" t="str" cm="1">
        <f t="array" ref="EK114">_xlfn.IFS(INDEX($B$24:$AM$43,MATCH($A40,$A$24:$A$43,0),EL$69)="A",LOWER($A40),INDEX($B$24:$AM$43,MATCH($A40,$A$24:$A$43,0),EL$69)="H",UPPER($A40),INDEX($B$24:$AM$43,MATCH($A40,$A$24:$A$43,0),EL$69)="BLANK","BLANK")</f>
        <v>TOT</v>
      </c>
      <c r="EL114" s="268" cm="1">
        <f t="array" ref="EL114">IFERROR($L$93+POWER(INDEX($B$47:$AM$66, MATCH(UPPER(EK86), $A$47:$A$66,0 ), EL$69), $J$93)/$K$93, "BLANK")</f>
        <v>0.69304494101915992</v>
      </c>
      <c r="EM114" s="269" cm="1">
        <f t="array" ref="EM114">IFERROR($L$93+POWER(INDEX($B$47:$AM$66, MATCH(UPPER(EN86), $A$47:$A$66, 0), EL$69), $J$93)/$K$93, "BLANK")</f>
        <v>2.106396665796896</v>
      </c>
      <c r="EN114" s="359" t="str" cm="1">
        <f t="array" ref="EN114">_xlfn.IFS(INDEX($B$24:$AM$43, MATCH(INDEX($A$3:$AM$22, MATCH(EK114, $AD$3:$AD$22, 0), 1), $A$24:$A$43), EL$69)="H", UPPER(INDEX($A$3:$AM$22, MATCH(EK114, $AD$3:$AD$22, 0), 1)), INDEX($B$24:$AM$43, MATCH(INDEX($A$3:$AM$22, MATCH(EK114, $AD$3:$AD$22, 0), 1), $A$24:$A$43), EL$69)="A", LOWER(INDEX($A$3:$AM$22, MATCH(EK114, $AD$3:$AD$22, 0), 1)), INDEX($B$24:$AM$43, MATCH(INDEX($A$3:$AM$22, MATCH(EK114, $AD$3:$AD$22, 0), 1), $A$24:$A$43), EL$69)="BLANK", "BLANK,")</f>
        <v>sou</v>
      </c>
      <c r="EO114" s="361"/>
      <c r="EP114" s="257" t="str" cm="1">
        <f t="array" ref="EP114">_xlfn.IFS(INDEX($B$24:$AM$43,MATCH($A40,$A$24:$A$43,0),EQ$69)="A",LOWER($A40),INDEX($B$24:$AM$43,MATCH($A40,$A$24:$A$43,0),EQ$69)="H",UPPER($A40),INDEX($B$24:$AM$43,MATCH($A40,$A$24:$A$43,0),EQ$69)="BLANK","BLANK")</f>
        <v>tot</v>
      </c>
      <c r="EQ114" s="268" cm="1">
        <f t="array" ref="EQ114">IFERROR($L$93+POWER(INDEX($B$47:$AM$66, MATCH(UPPER(EP86), $A$47:$A$66,0 ), EQ$69), $J$93)/$K$93, "BLANK")</f>
        <v>2.0551339837620772</v>
      </c>
      <c r="ER114" s="269" cm="1">
        <f t="array" ref="ER114">IFERROR($L$93+POWER(INDEX($B$47:$AM$66, MATCH(UPPER(ES86), $A$47:$A$66, 0), EQ$69), $J$93)/$K$93, "BLANK")</f>
        <v>0.95552805910686667</v>
      </c>
      <c r="ES114" s="359" t="str" cm="1">
        <f t="array" ref="ES114">_xlfn.IFS(INDEX($B$24:$AM$43, MATCH(INDEX($A$3:$AM$22, MATCH(EP114, $AE$3:$AE$22, 0), 1), $A$24:$A$43), EQ$69)="H", UPPER(INDEX($A$3:$AM$22, MATCH(EP114, $AE$3:$AE$22, 0), 1)), INDEX($B$24:$AM$43, MATCH(INDEX($A$3:$AM$22, MATCH(EP114, $AE$3:$AE$22, 0), 1), $A$24:$A$43), EQ$69)="A", LOWER(INDEX($A$3:$AM$22, MATCH(EP114, $AE$3:$AE$22, 0), 1)), INDEX($B$24:$AM$43, MATCH(INDEX($A$3:$AM$22, MATCH(EP114, $AE$3:$AE$22, 0), 1), $A$24:$A$43), EQ$69)="BLANK", "BLANK,")</f>
        <v>NEW</v>
      </c>
      <c r="ET114" s="361"/>
      <c r="EU114" s="257" t="str" cm="1">
        <f t="array" ref="EU114">_xlfn.IFS(INDEX($B$24:$AM$43,MATCH($A40,$A$24:$A$43,0),EV$69)="A",LOWER($A40),INDEX($B$24:$AM$43,MATCH($A40,$A$24:$A$43,0),EV$69)="H",UPPER($A40),INDEX($B$24:$AM$43,MATCH($A40,$A$24:$A$43,0),EV$69)="BLANK","BLANK")</f>
        <v>TOT</v>
      </c>
      <c r="EV114" s="268" cm="1">
        <f t="array" ref="EV114">IFERROR($L$93+POWER(INDEX($B$47:$AM$66, MATCH(UPPER(EU86), $A$47:$A$66,0 ), EV$69), $J$93)/$K$93, "BLANK")</f>
        <v>0.50679702330799259</v>
      </c>
      <c r="EW114" s="269" cm="1">
        <f t="array" ref="EW114">IFERROR($L$93+POWER(INDEX($B$47:$AM$66, MATCH(UPPER(EX86), $A$47:$A$66, 0), EV$69), $J$93)/$K$93, "BLANK")</f>
        <v>1.7357778442999372</v>
      </c>
      <c r="EX114" s="359" t="str" cm="1">
        <f t="array" ref="EX114">_xlfn.IFS(INDEX($B$24:$AM$43, MATCH(INDEX($A$3:$AM$22, MATCH(EU114, $AF$3:$AF$22, 0), 1), $A$24:$A$43), EV$69)="H", UPPER(INDEX($A$3:$AM$22, MATCH(EU114, $AF$3:$AF$22, 0), 1)), INDEX($B$24:$AM$43, MATCH(INDEX($A$3:$AM$22, MATCH(EU114, $AF$3:$AF$22, 0), 1), $A$24:$A$43), EV$69)="A", LOWER(INDEX($A$3:$AM$22, MATCH(EU114, $AF$3:$AF$22, 0), 1)), INDEX($B$24:$AM$43, MATCH(INDEX($A$3:$AM$22, MATCH(EU114, $AF$3:$AF$22, 0), 1), $A$24:$A$43), EV$69)="BLANK", "BLANK,")</f>
        <v>mun</v>
      </c>
      <c r="EY114" s="361"/>
      <c r="EZ114" s="257" t="str" cm="1">
        <f t="array" ref="EZ114">_xlfn.IFS(INDEX($B$24:$AM$43,MATCH($A40,$A$24:$A$43,0),FA$69)="A",LOWER($A40),INDEX($B$24:$AM$43,MATCH($A40,$A$24:$A$43,0),FA$69)="H",UPPER($A40),INDEX($B$24:$AM$43,MATCH($A40,$A$24:$A$43,0),FA$69)="BLANK","BLANK")</f>
        <v>tot</v>
      </c>
      <c r="FA114" s="268" cm="1">
        <f t="array" ref="FA114">IFERROR($L$93+POWER(INDEX($B$47:$AM$66, MATCH(UPPER(EZ86), $A$47:$A$66,0 ), FA$69), $J$93)/$K$93, "BLANK")</f>
        <v>1.4424995962496221</v>
      </c>
      <c r="FB114" s="269" cm="1">
        <f t="array" ref="FB114">IFERROR($L$93+POWER(INDEX($B$47:$AM$66, MATCH(UPPER(FC86), $A$47:$A$66, 0), FA$69), $J$93)/$K$93, "BLANK")</f>
        <v>1.4302949624557828</v>
      </c>
      <c r="FC114" s="359" t="str" cm="1">
        <f t="array" ref="FC114">_xlfn.IFS(INDEX($B$24:$AM$43, MATCH(INDEX($A$3:$AM$22, MATCH(EZ114, $AG$3:$AG$22, 0), 1), $A$24:$A$43), FA$69)="H", UPPER(INDEX($A$3:$AM$22, MATCH(EZ114, $AG$3:$AG$22, 0), 1)), INDEX($B$24:$AM$43, MATCH(INDEX($A$3:$AM$22, MATCH(EZ114, $AG$3:$AG$22, 0), 1), $A$24:$A$43), FA$69)="A", LOWER(INDEX($A$3:$AM$22, MATCH(EZ114, $AG$3:$AG$22, 0), 1)), INDEX($B$24:$AM$43, MATCH(INDEX($A$3:$AM$22, MATCH(EZ114, $AG$3:$AG$22, 0), 1), $A$24:$A$43), FA$69)="BLANK", "BLANK,")</f>
        <v>EVE</v>
      </c>
      <c r="FD114" s="361"/>
      <c r="FE114" s="257" t="str" cm="1">
        <f t="array" ref="FE114">_xlfn.IFS(INDEX($B$24:$AM$43,MATCH($A40,$A$24:$A$43,0),FF$69)="A",LOWER($A40),INDEX($B$24:$AM$43,MATCH($A40,$A$24:$A$43,0),FF$69)="H",UPPER($A40),INDEX($B$24:$AM$43,MATCH($A40,$A$24:$A$43,0),FF$69)="BLANK","BLANK")</f>
        <v>tot</v>
      </c>
      <c r="FF114" s="268" cm="1">
        <f t="array" ref="FF114">IFERROR($L$93+POWER(INDEX($B$47:$AM$66, MATCH(UPPER(FE86), $A$47:$A$66,0 ), FF$69), $J$93)/$K$93, "BLANK")</f>
        <v>2.2175486318258155</v>
      </c>
      <c r="FG114" s="269" cm="1">
        <f t="array" ref="FG114">IFERROR($L$93+POWER(INDEX($B$47:$AM$66, MATCH(UPPER(FH86), $A$47:$A$66, 0), FF$69), $J$93)/$K$93, "BLANK")</f>
        <v>0.43715915030284058</v>
      </c>
      <c r="FH114" s="359" t="str" cm="1">
        <f t="array" ref="FH114">_xlfn.IFS(INDEX($B$24:$AM$43, MATCH(INDEX($A$3:$AM$22, MATCH(FE114, $AH$3:$AH$22, 0), 1), $A$24:$A$43), FF$69)="H", UPPER(INDEX($A$3:$AM$22, MATCH(FE114, $AH$3:$AH$22, 0), 1)), INDEX($B$24:$AM$43, MATCH(INDEX($A$3:$AM$22, MATCH(FE114, $AH$3:$AH$22, 0), 1), $A$24:$A$43), FF$69)="A", LOWER(INDEX($A$3:$AM$22, MATCH(FE114, $AH$3:$AH$22, 0), 1)), INDEX($B$24:$AM$43, MATCH(INDEX($A$3:$AM$22, MATCH(FE114, $AH$3:$AH$22, 0), 1), $A$24:$A$43), FF$69)="BLANK", "BLANK,")</f>
        <v>FUL</v>
      </c>
      <c r="FI114" s="361"/>
      <c r="FJ114" s="257" t="str" cm="1">
        <f t="array" ref="FJ114">_xlfn.IFS(INDEX($B$24:$AM$43,MATCH($A40,$A$24:$A$43,0),FK$69)="A",LOWER($A40),INDEX($B$24:$AM$43,MATCH($A40,$A$24:$A$43,0),FK$69)="H",UPPER($A40),INDEX($B$24:$AM$43,MATCH($A40,$A$24:$A$43,0),FK$69)="BLANK","BLANK")</f>
        <v>TOT</v>
      </c>
      <c r="FK114" s="268" cm="1">
        <f t="array" ref="FK114">IFERROR($L$93+POWER(INDEX($B$47:$AM$66, MATCH(UPPER(FJ86), $A$47:$A$66,0 ), FK$69), $J$93)/$K$93, "BLANK")</f>
        <v>1.6975836615619446</v>
      </c>
      <c r="FL114" s="269" cm="1">
        <f t="array" ref="FL114">IFERROR($L$93+POWER(INDEX($B$47:$AM$66, MATCH(UPPER(FM86), $A$47:$A$66, 0), FK$69), $J$93)/$K$93, "BLANK")</f>
        <v>0.7712591340028494</v>
      </c>
      <c r="FM114" s="359" t="str" cm="1">
        <f t="array" ref="FM114">_xlfn.IFS(INDEX($B$24:$AM$43, MATCH(INDEX($A$3:$AM$22, MATCH(FJ114, $AI$3:$AI$22, 0), 1), $A$24:$A$43), FK$69)="H", UPPER(INDEX($A$3:$AM$22, MATCH(FJ114, $AI$3:$AI$22, 0), 1)), INDEX($B$24:$AM$43, MATCH(INDEX($A$3:$AM$22, MATCH(FJ114, $AI$3:$AI$22, 0), 1), $A$24:$A$43), FK$69)="A", LOWER(INDEX($A$3:$AM$22, MATCH(FJ114, $AI$3:$AI$22, 0), 1)), INDEX($B$24:$AM$43, MATCH(INDEX($A$3:$AM$22, MATCH(FJ114, $AI$3:$AI$22, 0), 1), $A$24:$A$43), FK$69)="BLANK", "BLANK,")</f>
        <v>shu</v>
      </c>
      <c r="FN114" s="361"/>
      <c r="FO114" s="257" t="str" cm="1">
        <f t="array" ref="FO114">_xlfn.IFS(INDEX($B$24:$AM$43,MATCH($A40,$A$24:$A$43,0),FP$69)="A",LOWER($A40),INDEX($B$24:$AM$43,MATCH($A40,$A$24:$A$43,0),FP$69)="H",UPPER($A40),INDEX($B$24:$AM$43,MATCH($A40,$A$24:$A$43,0),FP$69)="BLANK","BLANK")</f>
        <v>tot</v>
      </c>
      <c r="FP114" s="268" cm="1">
        <f t="array" ref="FP114">IFERROR($L$93+POWER(INDEX($B$47:$AM$66, MATCH(UPPER(FO86), $A$47:$A$66,0 ), FP$69), $J$93)/$K$93, "BLANK")</f>
        <v>2.2175486318258155</v>
      </c>
      <c r="FQ114" s="269" cm="1">
        <f t="array" ref="FQ114">IFERROR($L$93+POWER(INDEX($B$47:$AM$66, MATCH(UPPER(FR86), $A$47:$A$66, 0), FP$69), $J$93)/$K$93, "BLANK")</f>
        <v>0.43715915030284058</v>
      </c>
      <c r="FR114" s="359" t="str" cm="1">
        <f t="array" ref="FR114">_xlfn.IFS(INDEX($B$24:$AM$43, MATCH(INDEX($A$3:$AM$22, MATCH(FO114, $AJ$3:$AJ$22, 0), 1), $A$24:$A$43), FP$69)="H", UPPER(INDEX($A$3:$AM$22, MATCH(FO114, $AJ$3:$AJ$22, 0), 1)), INDEX($B$24:$AM$43, MATCH(INDEX($A$3:$AM$22, MATCH(FO114, $AJ$3:$AJ$22, 0), 1), $A$24:$A$43), FP$69)="A", LOWER(INDEX($A$3:$AM$22, MATCH(FO114, $AJ$3:$AJ$22, 0), 1)), INDEX($B$24:$AM$43, MATCH(INDEX($A$3:$AM$22, MATCH(FO114, $AJ$3:$AJ$22, 0), 1), $A$24:$A$43), FP$69)="BLANK", "BLANK,")</f>
        <v>LEE</v>
      </c>
      <c r="FS114" s="361"/>
      <c r="FT114" s="257" t="str" cm="1">
        <f t="array" ref="FT114">_xlfn.IFS(INDEX($B$24:$AM$43,MATCH($A40,$A$24:$A$43,0),FU$69)="A",LOWER($A40),INDEX($B$24:$AM$43,MATCH($A40,$A$24:$A$43,0),FU$69)="H",UPPER($A40),INDEX($B$24:$AM$43,MATCH($A40,$A$24:$A$43,0),FU$69)="BLANK","BLANK")</f>
        <v>TOT</v>
      </c>
      <c r="FU114" s="268" cm="1">
        <f t="array" ref="FU114">IFERROR($L$93+POWER(INDEX($B$47:$AM$66, MATCH(UPPER(FT86), $A$47:$A$66,0 ), FU$69), $J$93)/$K$93, "BLANK")</f>
        <v>0.64716218844811169</v>
      </c>
      <c r="FV114" s="269" cm="1">
        <f t="array" ref="FV114">IFERROR($L$93+POWER(INDEX($B$47:$AM$66, MATCH(UPPER(FW86), $A$47:$A$66, 0), FU$69), $J$93)/$K$93, "BLANK")</f>
        <v>1.13312692925689</v>
      </c>
      <c r="FW114" s="359" t="str" cm="1">
        <f t="array" ref="FW114">_xlfn.IFS(INDEX($B$24:$AM$43, MATCH(INDEX($A$3:$AM$22, MATCH(FT114, $AK$3:$AK$22, 0), 1), $A$24:$A$43), FU$69)="H", UPPER(INDEX($A$3:$AM$22, MATCH(FT114, $AK$3:$AK$22, 0), 1)), INDEX($B$24:$AM$43, MATCH(INDEX($A$3:$AM$22, MATCH(FT114, $AK$3:$AK$22, 0), 1), $A$24:$A$43), FU$69)="A", LOWER(INDEX($A$3:$AM$22, MATCH(FT114, $AK$3:$AK$22, 0), 1)), INDEX($B$24:$AM$43, MATCH(INDEX($A$3:$AM$22, MATCH(FT114, $AK$3:$AK$22, 0), 1), $A$24:$A$43), FU$69)="BLANK", "BLANK,")</f>
        <v>wol</v>
      </c>
      <c r="FX114" s="361"/>
      <c r="FY114" s="257" t="str" cm="1">
        <f t="array" ref="FY114">_xlfn.IFS(INDEX($B$24:$AM$43,MATCH($A40,$A$24:$A$43,0),FZ$69)="A",LOWER($A40),INDEX($B$24:$AM$43,MATCH($A40,$A$24:$A$43,0),FZ$69)="H",UPPER($A40),INDEX($B$24:$AM$43,MATCH($A40,$A$24:$A$43,0),FZ$69)="BLANK","BLANK")</f>
        <v>TOT</v>
      </c>
      <c r="FZ114" s="268" cm="1">
        <f t="array" ref="FZ114">IFERROR($L$93+POWER(INDEX($B$47:$AM$66, MATCH(UPPER(FY86), $A$47:$A$66,0 ), FZ$69), $J$93)/$K$93, "BLANK")</f>
        <v>1.0937768116919444</v>
      </c>
      <c r="GA114" s="269" cm="1">
        <f t="array" ref="GA114">IFERROR($L$93+POWER(INDEX($B$47:$AM$66, MATCH(UPPER(GB86), $A$47:$A$66, 0), FZ$69), $J$93)/$K$93, "BLANK")</f>
        <v>0.90906239212594264</v>
      </c>
      <c r="GB114" s="359" t="str" cm="1">
        <f t="array" ref="GB114">_xlfn.IFS(INDEX($B$24:$AM$43, MATCH(INDEX($A$3:$AM$22, MATCH(FY114, $AL$3:$AL$22, 0), 1), $A$24:$A$43), FZ$69)="H", UPPER(INDEX($A$3:$AM$22, MATCH(FY114, $AL$3:$AL$22, 0), 1)), INDEX($B$24:$AM$43, MATCH(INDEX($A$3:$AM$22, MATCH(FY114, $AL$3:$AL$22, 0), 1), $A$24:$A$43), FZ$69)="A", LOWER(INDEX($A$3:$AM$22, MATCH(FY114, $AL$3:$AL$22, 0), 1)), INDEX($B$24:$AM$43, MATCH(INDEX($A$3:$AM$22, MATCH(FY114, $AL$3:$AL$22, 0), 1), $A$24:$A$43), FZ$69)="BLANK", "BLANK,")</f>
        <v>avl</v>
      </c>
      <c r="GC114" s="361"/>
      <c r="GD114" s="257" t="str" cm="1">
        <f t="array" ref="GD114">_xlfn.IFS(INDEX($B$24:$AM$43,MATCH($A40,$A$24:$A$43,0),GE$69)="A",LOWER($A40),INDEX($B$24:$AM$43,MATCH($A40,$A$24:$A$43,0),GE$69)="H",UPPER($A40),INDEX($B$24:$AM$43,MATCH($A40,$A$24:$A$43,0),GE$69)="BLANK","BLANK")</f>
        <v>tot</v>
      </c>
      <c r="GE114" s="268" cm="1">
        <f t="array" ref="GE114">IFERROR($L$93+POWER(INDEX($B$47:$AM$66, MATCH(UPPER(GD86), $A$47:$A$66,0 ), GE$69), $J$93)/$K$93, "BLANK")</f>
        <v>1.3598171759829509</v>
      </c>
      <c r="GF114" s="269" cm="1">
        <f t="array" ref="GF114">IFERROR($L$93+POWER(INDEX($B$47:$AM$66, MATCH(UPPER(GG86), $A$47:$A$66, 0), GE$69), $J$93)/$K$93, "BLANK")</f>
        <v>1.4364050448622321</v>
      </c>
      <c r="GG114" s="377" t="str" cm="1">
        <f t="array" ref="GG114">_xlfn.IFS(INDEX($B$24:$AM$43, MATCH(INDEX($A$3:$AM$22, MATCH(GD114, $AM$3:$AM$22, 0), 1), $A$24:$A$43), GE$69)="H", UPPER(INDEX($A$3:$AM$22, MATCH(GD114, $AM$3:$AM$22, 0), 1)), INDEX($B$24:$AM$43, MATCH(INDEX($A$3:$AM$22, MATCH(GD114, $AM$3:$AM$22, 0), 1), $A$24:$A$43), GE$69)="A", LOWER(INDEX($A$3:$AM$22, MATCH(GD114, $AM$3:$AM$22, 0), 1)), INDEX($B$24:$AM$43, MATCH(INDEX($A$3:$AM$22, MATCH(GD114, $AM$3:$AM$22, 0), 1), $A$24:$A$43), GE$69)="BLANK", "BLANK,")</f>
        <v>LEI</v>
      </c>
    </row>
    <row r="115" spans="1:189">
      <c r="A115" s="376" t="str" cm="1">
        <f t="array" ref="A115">_xlfn.IFS(INDEX($B$24:$AM$43,MATCH($A41,$A$24:$A$43,0),B$69)="A",LOWER($A41),INDEX($B$24:$AM$43,MATCH($A41,$A$24:$A$43,0),B$69)="H",UPPER($A41),INDEX($B$24:$AM$43,MATCH($A41,$A$24:$A$43,0),B$69)="BLANK","BLANK")</f>
        <v>WBA</v>
      </c>
      <c r="B115" s="268" cm="1">
        <f t="array" ref="B115">IFERROR($L$93+POWER(INDEX($B$47:$AM$66, MATCH(UPPER(A87), $A$47:$A$66,0 ), B$69), $J$93)/$K$93, "BLANK")</f>
        <v>0.44932730459303782</v>
      </c>
      <c r="C115" s="269" cm="1">
        <f t="array" ref="C115">IFERROR($L$93+POWER(INDEX($B$47:$AM$66, MATCH(UPPER(D87), $A$47:$A$66, 0), B$69), $J$93)/$K$93, "BLANK")</f>
        <v>2.6125538020009675</v>
      </c>
      <c r="D115" s="359" t="str" cm="1">
        <f t="array" ref="D115">_xlfn.IFS(INDEX($B$24:$AM$43, MATCH(INDEX($A$3:$AM$22, MATCH(A87, $B$3:$B$22, 0), 1), $A$24:$A$43), B$69)="H", UPPER(INDEX($A$3:$AM$22, MATCH(A87, $B$3:$B$22, 0), 1)), INDEX($B$24:$AM$43, MATCH(INDEX($A$3:$AM$22, MATCH(A87, $B$3:$B$22, 0), 1), $A$24:$A$43), B$69)="A", LOWER(INDEX($A$3:$AM$22, MATCH(A87, $B$3:$B$22, 0), 1)), INDEX($B$24:$AM$43, MATCH(INDEX($A$3:$AM$22, MATCH(A87, $B$3:$B$22, 0), 1), $A$24:$A$43), B$69)="BLANK", "BLANK,")</f>
        <v>lei</v>
      </c>
      <c r="E115" s="361"/>
      <c r="F115" s="257" t="str" cm="1">
        <f t="array" ref="F115">_xlfn.IFS(INDEX($B$24:$AM$43,MATCH($A41,$A$24:$A$43,0),G$69)="A",LOWER($A41),INDEX($B$24:$AM$43,MATCH($A41,$A$24:$A$43,0),G$69)="H",UPPER($A41),INDEX($B$24:$AM$43,MATCH($A41,$A$24:$A$43,0),G$69)="BLANK","BLANK")</f>
        <v>wba</v>
      </c>
      <c r="G115" s="268" cm="1">
        <f t="array" ref="G115">IFERROR($L$93+POWER(INDEX($B$47:$AM$66, MATCH(UPPER(F87), $A$47:$A$66,0 ), G$69), $J$93)/$K$93, "BLANK")</f>
        <v>0.68208908044127592</v>
      </c>
      <c r="H115" s="269" cm="1">
        <f t="array" ref="H115">IFERROR($L$93+POWER(INDEX($B$47:$AM$66, MATCH(UPPER(I87), $A$47:$A$66, 0), G$69), $J$93)/$K$93, "BLANK")</f>
        <v>2.9598932160439131</v>
      </c>
      <c r="I115" s="359" t="str" cm="1">
        <f t="array" ref="I115">_xlfn.IFS(INDEX($B$24:$AM$43,MATCH(INDEX($A$3:$AM$22,MATCH(F87,$C$3:$C$22,0),1),$A$24:$A$43),G$69)="H",UPPER(INDEX($A$3:$AM$22,MATCH(F87,$C$3:$C$22,0),1)),INDEX($B$24:$AM$43,MATCH(INDEX($A$3:$AM$22,MATCH(F87,$C$3:$C$22,0),1),$A$24:$A$43),G$69)="A",LOWER(INDEX($A$3:$AM$22,MATCH(F87,$C$3:$C$22,0),1)),INDEX($B$24:$AM$43,MATCH(INDEX($A$3:$AM$22,MATCH(F87,$C$3:$C$22,0),1),$A$24:$A$43),G$69)="BLANK","BLANK,")</f>
        <v>EVE</v>
      </c>
      <c r="J115" s="361"/>
      <c r="K115" s="257" t="str" cm="1">
        <f t="array" ref="K115">_xlfn.IFS(INDEX($B$24:$AM$43,MATCH($A41,$A$24:$A$43,0),L$69)="A",LOWER($A41),INDEX($B$24:$AM$43,MATCH($A41,$A$24:$A$43,0),L$69)="H",UPPER($A41),INDEX($B$24:$AM$43,MATCH($A41,$A$24:$A$43,0),L$69)="BLANK","BLANK")</f>
        <v>WBA</v>
      </c>
      <c r="L115" s="268" cm="1">
        <f t="array" ref="L115">IFERROR($L$93+POWER(INDEX($B$47:$AM$66, MATCH(UPPER(K87), $A$47:$A$66,0 ), L$69), $J$93)/$K$93, "BLANK")</f>
        <v>0.63609414440804046</v>
      </c>
      <c r="M115" s="269" cm="1">
        <f t="array" ref="M115">IFERROR($L$93+POWER(INDEX($B$47:$AM$66, MATCH(UPPER(N87), $A$47:$A$66, 0), L$69), $J$93)/$K$93, "BLANK")</f>
        <v>2.7320470477508829</v>
      </c>
      <c r="N115" s="359" t="str" cm="1">
        <f t="array" ref="N115">_xlfn.IFS(INDEX($B$24:$AM$43, MATCH(INDEX($A$3:$AM$22, MATCH(K115, $D$3:$D$22, 0), 1), $A$24:$A$43), L$69)="H", UPPER(INDEX($A$3:$AM$22, MATCH(K115, $D$3:$D$22, 0), 1)), INDEX($B$24:$AM$43, MATCH(INDEX($A$3:$AM$22, MATCH(K115, $D$3:$D$22, 0), 1), $A$24:$A$43), L$69)="A", LOWER(INDEX($A$3:$AM$22, MATCH(K115, $D$3:$D$22, 0), 1)), INDEX($B$24:$AM$43, MATCH(INDEX($A$3:$AM$22, MATCH(K115, $D$3:$D$22, 0), 1), $A$24:$A$43), L$69)="BLANK", "BLANK,")</f>
        <v>che</v>
      </c>
      <c r="O115" s="361"/>
      <c r="P115" s="257" t="str" cm="1">
        <f t="array" ref="P115">_xlfn.IFS(INDEX($B$24:$AM$43,MATCH($A41,$A$24:$A$43,0),Q$69)="A",LOWER($A41),INDEX($B$24:$AM$43,MATCH($A41,$A$24:$A$43,0),Q$69)="H",UPPER($A41),INDEX($B$24:$AM$43,MATCH($A41,$A$24:$A$43,0),Q$69)="BLANK","BLANK")</f>
        <v>wba</v>
      </c>
      <c r="Q115" s="268" cm="1">
        <f t="array" ref="Q115">IFERROR($L$93+POWER(INDEX($B$47:$AM$66, MATCH(UPPER(P87), $A$47:$A$66,0 ), Q$69), $J$93)/$K$93, "BLANK")</f>
        <v>0.71540090308722981</v>
      </c>
      <c r="R115" s="269" cm="1">
        <f t="array" ref="R115">IFERROR($L$93+POWER(INDEX($B$47:$AM$66, MATCH(UPPER(S87), $A$47:$A$66, 0), Q$69), $J$93)/$K$93, "BLANK")</f>
        <v>2.4086726400876244</v>
      </c>
      <c r="S115" s="359" t="str" cm="1">
        <f t="array" ref="S115">_xlfn.IFS(INDEX($B$24:$AM$43, MATCH(INDEX($A$3:$AM$22, MATCH(P115, $E$3:$E$22, 0), 1), $A$24:$A$43), Q$69)="H", UPPER(INDEX($A$3:$AM$22, MATCH(P115, $E$3:$E$22, 0), 1)), INDEX($B$24:$AM$43, MATCH(INDEX($A$3:$AM$22, MATCH(P115, $E$3:$E$22, 0), 1), $A$24:$A$43), Q$69)="A", LOWER(INDEX($A$3:$AM$22, MATCH(P115, $E$3:$E$22, 0), 1)), INDEX($B$24:$AM$43, MATCH(INDEX($A$3:$AM$22, MATCH(P115, $E$3:$E$22, 0), 1), $A$24:$A$43), Q$69)="BLANK", "BLANK,")</f>
        <v>SOU</v>
      </c>
      <c r="T115" s="361"/>
      <c r="U115" s="257" t="str" cm="1">
        <f t="array" ref="U115">_xlfn.IFS(INDEX($B$24:$AM$43,MATCH($A41,$A$24:$A$43,0),V$69)="A",LOWER($A41),INDEX($B$24:$AM$43,MATCH($A41,$A$24:$A$43,0),V$69)="H",UPPER($A41),INDEX($B$24:$AM$43,MATCH($A41,$A$24:$A$43,0),V$69)="BLANK","BLANK")</f>
        <v>WBA</v>
      </c>
      <c r="V115" s="268" cm="1">
        <f t="array" ref="V115">IFERROR($L$93+POWER(INDEX($B$47:$AM$66, MATCH(UPPER(U87), $A$47:$A$66,0 ), V$69), $J$93)/$K$93, "BLANK")</f>
        <v>0.54907084765299774</v>
      </c>
      <c r="W115" s="269" cm="1">
        <f t="array" ref="W115">IFERROR($L$93+POWER(INDEX($B$47:$AM$66, MATCH(UPPER(X87), $A$47:$A$66, 0), V$69), $J$93)/$K$93, "BLANK")</f>
        <v>1.2366765426404767</v>
      </c>
      <c r="X115" s="359" t="str" cm="1">
        <f t="array" ref="X115">_xlfn.IFS(INDEX($B$24:$AM$43, MATCH(INDEX($A$3:$AM$22, MATCH(U115, $F$3:$F$22, 0), 1), $A$24:$A$43), V$69)="H", UPPER(INDEX($A$3:$AM$22, MATCH(U115, $F$3:$F$22, 0), 1)), INDEX($B$24:$AM$43, MATCH(INDEX($A$3:$AM$22, MATCH(U115, $F$3:$F$22, 0), 1), $A$24:$A$43), V$69)="A", LOWER(INDEX($A$3:$AM$22, MATCH(U115, $F$3:$F$22, 0), 1)), INDEX($B$24:$AM$43, MATCH(INDEX($A$3:$AM$22, MATCH(U115, $F$3:$F$22, 0), 1), $A$24:$A$43), V$69)="BLANK", "BLANK,")</f>
        <v>bur</v>
      </c>
      <c r="Y115" s="361"/>
      <c r="Z115" s="257" t="str" cm="1">
        <f t="array" ref="Z115">_xlfn.IFS(INDEX($B$24:$AM$43,MATCH($A41,$A$24:$A$43,0),AA$69)="A",LOWER($A41),INDEX($B$24:$AM$43,MATCH($A41,$A$24:$A$43,0),AA$69)="H",UPPER($A41),INDEX($B$24:$AM$43,MATCH($A41,$A$24:$A$43,0),AA$69)="BLANK","BLANK")</f>
        <v>wba</v>
      </c>
      <c r="AA115" s="268" cm="1">
        <f t="array" ref="AA115">IFERROR($L$93+POWER(INDEX($B$47:$AM$66, MATCH(UPPER(Z87), $A$47:$A$66,0 ), AA$69), $J$93)/$K$93, "BLANK")</f>
        <v>0.71540090308722981</v>
      </c>
      <c r="AB115" s="269" cm="1">
        <f t="array" ref="AB115">IFERROR($L$93+POWER(INDEX($B$47:$AM$66, MATCH(UPPER(AC87), $A$47:$A$66, 0), AA$69), $J$93)/$K$93, "BLANK")</f>
        <v>1.8937274395778518</v>
      </c>
      <c r="AC115" s="359" t="str" cm="1">
        <f t="array" ref="AC115">_xlfn.IFS(INDEX($B$24:$AM$43, MATCH(INDEX($A$3:$AM$22, MATCH(Z115, $G$3:$G$22, 0), 1), $A$24:$A$43), AA$69)="H", UPPER(INDEX($A$3:$AM$22, MATCH(Z115, $G$3:$G$22, 0), 1)), INDEX($B$24:$AM$43, MATCH(INDEX($A$3:$AM$22, MATCH(Z115, $G$3:$G$22, 0), 1), $A$24:$A$43), AA$69)="A", LOWER(INDEX($A$3:$AM$22, MATCH(Z115, $G$3:$G$22, 0), 1)), INDEX($B$24:$AM$43, MATCH(INDEX($A$3:$AM$22, MATCH(Z115, $G$3:$G$22, 0), 1), $A$24:$A$43), AA$69)="BLANK", "BLANK,")</f>
        <v>BHA</v>
      </c>
      <c r="AD115" s="361"/>
      <c r="AE115" s="257" t="str" cm="1">
        <f t="array" ref="AE115">_xlfn.IFS(INDEX($B$24:$AM$43,MATCH($A41,$A$24:$A$43,0),AF$69)="A",LOWER($A41),INDEX($B$24:$AM$43,MATCH($A41,$A$24:$A$43,0),AF$69)="H",UPPER($A41),INDEX($B$24:$AM$43,MATCH($A41,$A$24:$A$43,0),AF$69)="BLANK","BLANK")</f>
        <v>wba</v>
      </c>
      <c r="AF115" s="268" cm="1">
        <f t="array" ref="AF115">IFERROR($L$93+POWER(INDEX($B$47:$AM$66, MATCH(UPPER(AE87), $A$47:$A$66,0 ), AF$69), $J$93)/$K$93, "BLANK")</f>
        <v>1.1070771873675176</v>
      </c>
      <c r="AG115" s="269" cm="1">
        <f t="array" ref="AG115">IFERROR($L$93+POWER(INDEX($B$47:$AM$66, MATCH(UPPER(AH87), $A$47:$A$66, 0), AF$69), $J$93)/$K$93, "BLANK")</f>
        <v>1.0578657201164756</v>
      </c>
      <c r="AH115" s="359" t="str" cm="1">
        <f t="array" ref="AH115">_xlfn.IFS(INDEX($B$24:$AM$43, MATCH(INDEX($A$3:$AM$22, MATCH(AE115, $H$3:$H$22, 0), 1), $A$24:$A$43), AF$69)="H", UPPER(INDEX($A$3:$AM$22, MATCH(AE115, $H$3:$H$22, 0), 1)), INDEX($B$24:$AM$43, MATCH(INDEX($A$3:$AM$22, MATCH(AE115, $H$3:$H$22, 0), 1), $A$24:$A$43), AF$69)="A", LOWER(INDEX($A$3:$AM$22, MATCH(AE115, $H$3:$H$22, 0), 1)), INDEX($B$24:$AM$43, MATCH(INDEX($A$3:$AM$22, MATCH(AE115, $H$3:$H$22, 0), 1), $A$24:$A$43), AF$69)="BLANK", "BLANK,")</f>
        <v>FUL</v>
      </c>
      <c r="AI115" s="361"/>
      <c r="AJ115" s="257" t="str" cm="1">
        <f t="array" ref="AJ115">_xlfn.IFS(INDEX($B$24:$AM$43,MATCH($A41,$A$24:$A$43,0),AK$69)="A",LOWER($A41),INDEX($B$24:$AM$43,MATCH($A41,$A$24:$A$43,0),AK$69)="H",UPPER($A41),INDEX($B$24:$AM$43,MATCH($A41,$A$24:$A$43,0),AK$69)="BLANK","BLANK")</f>
        <v>WBA</v>
      </c>
      <c r="AK115" s="268" cm="1">
        <f t="array" ref="AK115">IFERROR($L$93+POWER(INDEX($B$47:$AM$66, MATCH(UPPER(AJ87), $A$47:$A$66,0 ), AK$69), $J$93)/$K$93, "BLANK")</f>
        <v>0.43715915030284058</v>
      </c>
      <c r="AL115" s="269" cm="1">
        <f t="array" ref="AL115">IFERROR($L$93+POWER(INDEX($B$47:$AM$66, MATCH(UPPER(AM87), $A$47:$A$66, 0), AK$69), $J$93)/$K$93, "BLANK")</f>
        <v>2.2175486318258155</v>
      </c>
      <c r="AM115" s="359" t="str" cm="1">
        <f t="array" ref="AM115">_xlfn.IFS(INDEX($B$24:$AM$43, MATCH(INDEX($A$3:$AM$22, MATCH(AJ115, $I$3:$I$22, 0), 1), $A$24:$A$43), AK$69)="H", UPPER(INDEX($A$3:$AM$22, MATCH(AJ115, $I$3:$I$22, 0), 1)), INDEX($B$24:$AM$43, MATCH(INDEX($A$3:$AM$22, MATCH(AJ115, $I$3:$I$22, 0), 1), $A$24:$A$43), AK$69)="A", LOWER(INDEX($A$3:$AM$22, MATCH(AJ115, $I$3:$I$22, 0), 1)), INDEX($B$24:$AM$43, MATCH(INDEX($A$3:$AM$22, MATCH(AJ115, $I$3:$I$22, 0), 1), $A$24:$A$43), AK$69)="BLANK", "BLANK,")</f>
        <v>tot</v>
      </c>
      <c r="AN115" s="361"/>
      <c r="AO115" s="257" t="str" cm="1">
        <f t="array" ref="AO115">_xlfn.IFS(INDEX($B$24:$AM$43,MATCH($A41,$A$24:$A$43,0),AP$69)="A",LOWER($A41),INDEX($B$24:$AM$43,MATCH($A41,$A$24:$A$43,0),AP$69)="H",UPPER($A41),INDEX($B$24:$AM$43,MATCH($A41,$A$24:$A$43,0),AP$69)="BLANK","BLANK")</f>
        <v>wba</v>
      </c>
      <c r="AP115" s="268" cm="1">
        <f t="array" ref="AP115">IFERROR($L$93+POWER(INDEX($B$47:$AM$66, MATCH(UPPER(AO87), $A$47:$A$66,0 ), AP$69), $J$93)/$K$93, "BLANK")</f>
        <v>0.44495545717954299</v>
      </c>
      <c r="AQ115" s="269" cm="1">
        <f t="array" ref="AQ115">IFERROR($L$93+POWER(INDEX($B$47:$AM$66, MATCH(UPPER(AR87), $A$47:$A$66, 0), AP$69), $J$93)/$K$93, "BLANK")</f>
        <v>3.7112831198079972</v>
      </c>
      <c r="AR115" s="359" t="str" cm="1">
        <f t="array" ref="AR115">_xlfn.IFS(INDEX($B$24:$AM$43, MATCH(INDEX($A$3:$AM$22, MATCH(AO115, $J$3:$J$22, 0), 1), $A$24:$A$43), AP$69)="H", UPPER(INDEX($A$3:$AM$22, MATCH(AO115, $J$3:$J$22, 0), 1)), INDEX($B$24:$AM$43, MATCH(INDEX($A$3:$AM$22, MATCH(AO115, $J$3:$J$22, 0), 1), $A$24:$A$43), AP$69)="A", LOWER(INDEX($A$3:$AM$22, MATCH(AO115, $J$3:$J$22, 0), 1)), INDEX($B$24:$AM$43, MATCH(INDEX($A$3:$AM$22, MATCH(AO115, $J$3:$J$22, 0), 1), $A$24:$A$43), AP$69)="BLANK", "BLANK,")</f>
        <v>MUN</v>
      </c>
      <c r="AS115" s="361"/>
      <c r="AT115" s="257" t="str" cm="1">
        <f t="array" ref="AT115">_xlfn.IFS(INDEX($B$24:$AM$43,MATCH($A41,$A$24:$A$43,0),AU$69)="A",LOWER($A41),INDEX($B$24:$AM$43,MATCH($A41,$A$24:$A$43,0),AU$69)="H",UPPER($A41),INDEX($B$24:$AM$43,MATCH($A41,$A$24:$A$43,0),AU$69)="BLANK","BLANK")</f>
        <v>WBA</v>
      </c>
      <c r="AU115" s="268" cm="1">
        <f t="array" ref="AU115">IFERROR($L$93+POWER(INDEX($B$47:$AM$66, MATCH(UPPER(AT87), $A$47:$A$66,0 ), AU$69), $J$93)/$K$93, "BLANK")</f>
        <v>0.80368868490632051</v>
      </c>
      <c r="AV115" s="269" cm="1">
        <f t="array" ref="AV115">IFERROR($L$93+POWER(INDEX($B$47:$AM$66, MATCH(UPPER(AW87), $A$47:$A$66, 0), AU$69), $J$93)/$K$93, "BLANK")</f>
        <v>1.1496324360506571</v>
      </c>
      <c r="AW115" s="359" t="str" cm="1">
        <f t="array" ref="AW115">_xlfn.IFS(INDEX($B$24:$AM$43, MATCH(INDEX($A$3:$AM$22, MATCH(AT115, $K$3:$K$22, 0), 1), $A$24:$A$43), AU$69)="H", UPPER(INDEX($A$3:$AM$22, MATCH(AT115, $K$3:$K$22, 0), 1)), INDEX($B$24:$AM$43, MATCH(INDEX($A$3:$AM$22, MATCH(AT115, $K$3:$K$22, 0), 1), $A$24:$A$43), AU$69)="A", LOWER(INDEX($A$3:$AM$22, MATCH(AT115, $K$3:$K$22, 0), 1)), INDEX($B$24:$AM$43, MATCH(INDEX($A$3:$AM$22, MATCH(AT115, $K$3:$K$22, 0), 1), $A$24:$A$43), AU$69)="BLANK", "BLANK,")</f>
        <v>shu</v>
      </c>
      <c r="AX115" s="361"/>
      <c r="AY115" s="257" t="str" cm="1">
        <f t="array" ref="AY115">_xlfn.IFS(INDEX($B$24:$AM$43,MATCH($A41,$A$24:$A$43,0),AZ$69)="A",LOWER($A41),INDEX($B$24:$AM$43,MATCH($A41,$A$24:$A$43,0),AZ$69)="H",UPPER($A41),INDEX($B$24:$AM$43,MATCH($A41,$A$24:$A$43,0),AZ$69)="BLANK","BLANK")</f>
        <v>WBA</v>
      </c>
      <c r="AZ115" s="268" cm="1">
        <f t="array" ref="AZ115">IFERROR($L$93+POWER(INDEX($B$47:$AM$66, MATCH(UPPER(AY87), $A$47:$A$66,0 ), AZ$69), $J$93)/$K$93, "BLANK")</f>
        <v>0.84625220742917717</v>
      </c>
      <c r="BA115" s="269" cm="1">
        <f t="array" ref="BA115">IFERROR($L$93+POWER(INDEX($B$47:$AM$66, MATCH(UPPER(BB87), $A$47:$A$66, 0), AZ$69), $J$93)/$K$93, "BLANK")</f>
        <v>1.1070771873675176</v>
      </c>
      <c r="BB115" s="359" t="str" cm="1">
        <f t="array" ref="BB115">_xlfn.IFS(INDEX($B$24:$AM$43, MATCH(INDEX($A$3:$AM$22, MATCH(AY115, $L$3:$L$22, 0), 1), $A$24:$A$43), AZ$69)="H", UPPER(INDEX($A$3:$AM$22, MATCH(AY115, $L$3:$L$22, 0), 1)), INDEX($B$24:$AM$43, MATCH(INDEX($A$3:$AM$22, MATCH(AY115, $L$3:$L$22, 0), 1), $A$24:$A$43), AZ$69)="A", LOWER(INDEX($A$3:$AM$22, MATCH(AY115, $L$3:$L$22, 0), 1)), INDEX($B$24:$AM$43, MATCH(INDEX($A$3:$AM$22, MATCH(AY115, $L$3:$L$22, 0), 1), $A$24:$A$43), AZ$69)="BLANK", "BLANK,")</f>
        <v>cry</v>
      </c>
      <c r="BC115" s="361"/>
      <c r="BD115" s="257" t="str" cm="1">
        <f t="array" ref="BD115">_xlfn.IFS(INDEX($B$24:$AM$43,MATCH($A41,$A$24:$A$43,0),BE$69)="A",LOWER($A41),INDEX($B$24:$AM$43,MATCH($A41,$A$24:$A$43,0),BE$69)="H",UPPER($A41),INDEX($B$24:$AM$43,MATCH($A41,$A$24:$A$43,0),BE$69)="BLANK","BLANK")</f>
        <v>wba</v>
      </c>
      <c r="BE115" s="268" cm="1">
        <f t="array" ref="BE115">IFERROR($L$93+POWER(INDEX($B$47:$AM$66, MATCH(UPPER(BD87), $A$47:$A$66,0 ), BE$69), $J$93)/$K$93, "BLANK")</f>
        <v>1.0180192172916172</v>
      </c>
      <c r="BF115" s="269" cm="1">
        <f t="array" ref="BF115">IFERROR($L$93+POWER(INDEX($B$47:$AM$66, MATCH(UPPER(BG87), $A$47:$A$66, 0), BE$69), $J$93)/$K$93, "BLANK")</f>
        <v>2.0506321731172896</v>
      </c>
      <c r="BG115" s="359" t="str" cm="1">
        <f t="array" ref="BG115">_xlfn.IFS(INDEX($B$24:$AM$43, MATCH(INDEX($A$3:$AM$22, MATCH(BD115, $M$3:$M$22, 0), 1), $A$24:$A$43), BE$69)="H", UPPER(INDEX($A$3:$AM$22, MATCH(BD115, $M$3:$M$22, 0), 1)), INDEX($B$24:$AM$43, MATCH(INDEX($A$3:$AM$22, MATCH(BD115, $M$3:$M$22, 0), 1), $A$24:$A$43), BE$69)="A", LOWER(INDEX($A$3:$AM$22, MATCH(BD115, $M$3:$M$22, 0), 1)), INDEX($B$24:$AM$43, MATCH(INDEX($A$3:$AM$22, MATCH(BD115, $M$3:$M$22, 0), 1), $A$24:$A$43), BE$69)="BLANK", "BLANK,")</f>
        <v>NEW</v>
      </c>
      <c r="BH115" s="361"/>
      <c r="BI115" s="257" t="str" cm="1">
        <f t="array" ref="BI115">_xlfn.IFS(INDEX($B$24:$AM$43,MATCH($A41,$A$24:$A$43,0),BJ$69)="A",LOWER($A41),INDEX($B$24:$AM$43,MATCH($A41,$A$24:$A$43,0),BJ$69)="H",UPPER($A41),INDEX($B$24:$AM$43,MATCH($A41,$A$24:$A$43,0),BJ$69)="BLANK","BLANK")</f>
        <v>wba</v>
      </c>
      <c r="BJ115" s="268" cm="1">
        <f t="array" ref="BJ115">IFERROR($L$93+POWER(INDEX($B$47:$AM$66, MATCH(UPPER(BI87), $A$47:$A$66,0 ), BJ$69), $J$93)/$K$93, "BLANK")</f>
        <v>0.27795194708371174</v>
      </c>
      <c r="BK115" s="269" cm="1">
        <f t="array" ref="BK115">IFERROR($L$93+POWER(INDEX($B$47:$AM$66, MATCH(UPPER(BL87), $A$47:$A$66, 0), BJ$69), $J$93)/$K$93, "BLANK")</f>
        <v>4.4047862465144396</v>
      </c>
      <c r="BL115" s="359" t="str" cm="1">
        <f t="array" ref="BL115">_xlfn.IFS(INDEX($B$24:$AM$43, MATCH(INDEX($A$3:$AM$22, MATCH(BI115, $N$3:$N$22, 0), 1), $A$24:$A$43), BJ$69)="H", UPPER(INDEX($A$3:$AM$22, MATCH(BI115, $N$3:$N$22, 0), 1)), INDEX($B$24:$AM$43, MATCH(INDEX($A$3:$AM$22, MATCH(BI115, $N$3:$N$22, 0), 1), $A$24:$A$43), BJ$69)="A", LOWER(INDEX($A$3:$AM$22, MATCH(BI115, $N$3:$N$22, 0), 1)), INDEX($B$24:$AM$43, MATCH(INDEX($A$3:$AM$22, MATCH(BI115, $N$3:$N$22, 0), 1), $A$24:$A$43), BJ$69)="BLANK", "BLANK,")</f>
        <v>MCI</v>
      </c>
      <c r="BM115" s="361"/>
      <c r="BN115" s="257" t="str" cm="1">
        <f t="array" ref="BN115">_xlfn.IFS(INDEX($B$24:$AM$43,MATCH($A41,$A$24:$A$43,0),BO$69)="A",LOWER($A41),INDEX($B$24:$AM$43,MATCH($A41,$A$24:$A$43,0),BO$69)="H",UPPER($A41),INDEX($B$24:$AM$43,MATCH($A41,$A$24:$A$43,0),BO$69)="BLANK","BLANK")</f>
        <v>WBA</v>
      </c>
      <c r="BO115" s="268" cm="1">
        <f t="array" ref="BO115">IFERROR($L$93+POWER(INDEX($B$47:$AM$66, MATCH(UPPER(BN87), $A$47:$A$66,0 ), BO$69), $J$93)/$K$93, "BLANK")</f>
        <v>0.47829006059422419</v>
      </c>
      <c r="BP115" s="269" cm="1">
        <f t="array" ref="BP115">IFERROR($L$93+POWER(INDEX($B$47:$AM$66, MATCH(UPPER(BQ87), $A$47:$A$66, 0), BO$69), $J$93)/$K$93, "BLANK")</f>
        <v>1.3389412342221838</v>
      </c>
      <c r="BQ115" s="359" t="str" cm="1">
        <f t="array" ref="BQ115">_xlfn.IFS(INDEX($B$24:$AM$43, MATCH(INDEX($A$3:$AM$22, MATCH(BN115, $O$3:$O$22, 0), 1), $A$24:$A$43), BO$69)="H", UPPER(INDEX($A$3:$AM$22, MATCH(BN115, $O$3:$O$22, 0), 1)), INDEX($B$24:$AM$43, MATCH(INDEX($A$3:$AM$22, MATCH(BN115, $O$3:$O$22, 0), 1), $A$24:$A$43), BO$69)="A", LOWER(INDEX($A$3:$AM$22, MATCH(BN115, $O$3:$O$22, 0), 1)), INDEX($B$24:$AM$43, MATCH(INDEX($A$3:$AM$22, MATCH(BN115, $O$3:$O$22, 0), 1), $A$24:$A$43), BO$69)="BLANK", "BLANK,")</f>
        <v>avl</v>
      </c>
      <c r="BR115" s="361"/>
      <c r="BS115" s="257" t="str" cm="1">
        <f t="array" ref="BS115">_xlfn.IFS(INDEX($B$24:$AM$43,MATCH($A41,$A$24:$A$43,0),BT$69)="A",LOWER($A41),INDEX($B$24:$AM$43,MATCH($A41,$A$24:$A$43,0),BT$69)="H",UPPER($A41),INDEX($B$24:$AM$43,MATCH($A41,$A$24:$A$43,0),BT$69)="BLANK","BLANK")</f>
        <v>wba</v>
      </c>
      <c r="BT115" s="268" cm="1">
        <f t="array" ref="BT115">IFERROR($L$93+POWER(INDEX($B$47:$AM$66, MATCH(UPPER(BS87), $A$47:$A$66,0 ), BT$69), $J$93)/$K$93, "BLANK")</f>
        <v>0.4134115142810183</v>
      </c>
      <c r="BU115" s="269" cm="1">
        <f t="array" ref="BU115">IFERROR($L$93+POWER(INDEX($B$47:$AM$66, MATCH(UPPER(BV87), $A$47:$A$66, 0), BT$69), $J$93)/$K$93, "BLANK")</f>
        <v>3.8139322341260913</v>
      </c>
      <c r="BV115" s="359" t="str" cm="1">
        <f t="array" ref="BV115">_xlfn.IFS(INDEX($B$24:$AM$43, MATCH(INDEX($A$3:$AM$22, MATCH(BS115, $P$3:$P$22, 0), 1), $A$24:$A$43), BT$69)="H", UPPER(INDEX($A$3:$AM$22, MATCH(BS115, $P$3:$P$22, 0), 1)), INDEX($B$24:$AM$43, MATCH(INDEX($A$3:$AM$22, MATCH(BS115, $P$3:$P$22, 0), 1), $A$24:$A$43), BT$69)="A", LOWER(INDEX($A$3:$AM$22, MATCH(BS115, $P$3:$P$22, 0), 1)), INDEX($B$24:$AM$43, MATCH(INDEX($A$3:$AM$22, MATCH(BS115, $P$3:$P$22, 0), 1), $A$24:$A$43), BT$69)="BLANK", "BLANK,")</f>
        <v>LIV</v>
      </c>
      <c r="BW115" s="361"/>
      <c r="BX115" s="257" t="str" cm="1">
        <f t="array" ref="BX115">_xlfn.IFS(INDEX($B$24:$AM$43,MATCH($A41,$A$24:$A$43,0),BY$69)="A",LOWER($A41),INDEX($B$24:$AM$43,MATCH($A41,$A$24:$A$43,0),BY$69)="H",UPPER($A41),INDEX($B$24:$AM$43,MATCH($A41,$A$24:$A$43,0),BY$69)="BLANK","BLANK")</f>
        <v>WBA</v>
      </c>
      <c r="BY115" s="268" cm="1">
        <f t="array" ref="BY115">IFERROR($L$93+POWER(INDEX($B$47:$AM$66, MATCH(UPPER(BX87), $A$47:$A$66,0 ), BY$69), $J$93)/$K$93, "BLANK")</f>
        <v>1.0578657201164756</v>
      </c>
      <c r="BZ115" s="269" cm="1">
        <f t="array" ref="BZ115">IFERROR($L$93+POWER(INDEX($B$47:$AM$66, MATCH(UPPER(CA87), $A$47:$A$66, 0), BY$69), $J$93)/$K$93, "BLANK")</f>
        <v>1.1070771873675176</v>
      </c>
      <c r="CA115" s="359" t="str" cm="1">
        <f t="array" ref="CA115">_xlfn.IFS(INDEX($B$24:$AM$43, MATCH(INDEX($A$3:$AM$22, MATCH(BX115, $Q$3:$Q$22, 0), 1), $A$24:$A$43), BY$69)="H", UPPER(INDEX($A$3:$AM$22, MATCH(BX115, $Q$3:$Q$22, 0), 1)), INDEX($B$24:$AM$43, MATCH(INDEX($A$3:$AM$22, MATCH(BX115, $Q$3:$Q$22, 0), 1), $A$24:$A$43), BY$69)="A", LOWER(INDEX($A$3:$AM$22, MATCH(BX115, $Q$3:$Q$22, 0), 1)), INDEX($B$24:$AM$43, MATCH(INDEX($A$3:$AM$22, MATCH(BX115, $Q$3:$Q$22, 0), 1), $A$24:$A$43), BY$69)="BLANK", "BLANK,")</f>
        <v>lee</v>
      </c>
      <c r="CB115" s="361"/>
      <c r="CC115" s="257" t="str" cm="1">
        <f t="array" ref="CC115">_xlfn.IFS(INDEX($B$24:$AM$43,MATCH($A41,$A$24:$A$43,0),CD$69)="A",LOWER($A41),INDEX($B$24:$AM$43,MATCH($A41,$A$24:$A$43,0),CD$69)="H",UPPER($A41),INDEX($B$24:$AM$43,MATCH($A41,$A$24:$A$43,0),CD$69)="BLANK","BLANK")</f>
        <v>WBA</v>
      </c>
      <c r="CD115" s="268" cm="1">
        <f t="array" ref="CD115">IFERROR($L$93+POWER(INDEX($B$47:$AM$66, MATCH(UPPER(CC87), $A$47:$A$66,0 ), CD$69), $J$93)/$K$93, "BLANK")</f>
        <v>0.44420692805785944</v>
      </c>
      <c r="CE115" s="269" cm="1">
        <f t="array" ref="CE115">IFERROR($L$93+POWER(INDEX($B$47:$AM$66, MATCH(UPPER(CF87), $A$47:$A$66, 0), CD$69), $J$93)/$K$93, "BLANK")</f>
        <v>1.4301650143263342</v>
      </c>
      <c r="CF115" s="359" t="str" cm="1">
        <f t="array" ref="CF115">_xlfn.IFS(INDEX($B$24:$AM$43, MATCH(INDEX($A$3:$AM$22, MATCH(CC115, $R$3:$R$22, 0), 1), $A$24:$A$43), CD$69)="H", UPPER(INDEX($A$3:$AM$22, MATCH(CC115, $R$3:$R$22, 0), 1)), INDEX($B$24:$AM$43, MATCH(INDEX($A$3:$AM$22, MATCH(CC115, $R$3:$R$22, 0), 1), $A$24:$A$43), CD$69)="A", LOWER(INDEX($A$3:$AM$22, MATCH(CC115, $R$3:$R$22, 0), 1)), INDEX($B$24:$AM$43, MATCH(INDEX($A$3:$AM$22, MATCH(CC115, $R$3:$R$22, 0), 1), $A$24:$A$43), CD$69)="BLANK", "BLANK,")</f>
        <v>ars</v>
      </c>
      <c r="CG115" s="361"/>
      <c r="CH115" s="257" t="str" cm="1">
        <f t="array" ref="CH115">_xlfn.IFS(INDEX($B$24:$AM$43,MATCH($A41,$A$24:$A$43,0),CI$69)="A",LOWER($A41),INDEX($B$24:$AM$43,MATCH($A41,$A$24:$A$43,0),CI$69)="H",UPPER($A41),INDEX($B$24:$AM$43,MATCH($A41,$A$24:$A$43,0),CI$69)="BLANK","BLANK")</f>
        <v>wba</v>
      </c>
      <c r="CI115" s="268" cm="1">
        <f t="array" ref="CI115">IFERROR($L$93+POWER(INDEX($B$47:$AM$66, MATCH(UPPER(CH87), $A$47:$A$66,0 ), CI$69), $J$93)/$K$93, "BLANK")</f>
        <v>1.0524843751345194</v>
      </c>
      <c r="CJ115" s="269" cm="1">
        <f t="array" ref="CJ115">IFERROR($L$93+POWER(INDEX($B$47:$AM$66, MATCH(UPPER(CK87), $A$47:$A$66, 0), CI$69), $J$93)/$K$93, "BLANK")</f>
        <v>2.6990050328421011</v>
      </c>
      <c r="CK115" s="359" t="str" cm="1">
        <f t="array" ref="CK115">_xlfn.IFS(INDEX($B$24:$AM$43, MATCH(INDEX($A$3:$AM$22, MATCH(CH115, $S$3:$S$22, 0), 1), $A$24:$A$43), CI$69)="H", UPPER(INDEX($A$3:$AM$22, MATCH(CH115, $S$3:$S$22, 0), 1)), INDEX($B$24:$AM$43, MATCH(INDEX($A$3:$AM$22, MATCH(CH115, $S$3:$S$22, 0), 1), $A$24:$A$43), CI$69)="A", LOWER(INDEX($A$3:$AM$22, MATCH(CH115, $S$3:$S$22, 0), 1)), INDEX($B$24:$AM$43, MATCH(INDEX($A$3:$AM$22, MATCH(CH115, $S$3:$S$22, 0), 1), $A$24:$A$43), CI$69)="BLANK", "BLANK,")</f>
        <v>WHU</v>
      </c>
      <c r="CL115" s="361"/>
      <c r="CM115" s="257" t="str" cm="1">
        <f t="array" ref="CM115">_xlfn.IFS(INDEX($B$24:$AM$43,MATCH($A41,$A$24:$A$43,0),CN$69)="A",LOWER($A41),INDEX($B$24:$AM$43,MATCH($A41,$A$24:$A$43,0),CN$69)="H",UPPER($A41),INDEX($B$24:$AM$43,MATCH($A41,$A$24:$A$43,0),CN$69)="BLANK","BLANK")</f>
        <v>wba</v>
      </c>
      <c r="CN115" s="268" cm="1">
        <f t="array" ref="CN115">IFERROR($L$93+POWER(INDEX($B$47:$AM$66, MATCH(UPPER(CM87), $A$47:$A$66,0 ), CN$69), $J$93)/$K$93, "BLANK")</f>
        <v>0.24159518528650095</v>
      </c>
      <c r="CO115" s="269" cm="1">
        <f t="array" ref="CO115">IFERROR($L$93+POWER(INDEX($B$47:$AM$66, MATCH(UPPER(CP87), $A$47:$A$66, 0), CN$69), $J$93)/$K$93, "BLANK")</f>
        <v>2.8081205228530561</v>
      </c>
      <c r="CP115" s="359" t="str" cm="1">
        <f t="array" ref="CP115">_xlfn.IFS(INDEX($B$24:$AM$43, MATCH(INDEX($A$3:$AM$22, MATCH(CM115, $T$3:$T$22, 0), 1), $A$24:$A$43), CN$69)="H", UPPER(INDEX($A$3:$AM$22, MATCH(CM115, $T$3:$T$22, 0), 1)), INDEX($B$24:$AM$43, MATCH(INDEX($A$3:$AM$22, MATCH(CM115, $T$3:$T$22, 0), 1), $A$24:$A$43), CN$69)="A", LOWER(INDEX($A$3:$AM$22, MATCH(CM115, $T$3:$T$22, 0), 1)), INDEX($B$24:$AM$43, MATCH(INDEX($A$3:$AM$22, MATCH(CM115, $T$3:$T$22, 0), 1), $A$24:$A$43), CN$69)="BLANK", "BLANK,")</f>
        <v>WOL</v>
      </c>
      <c r="CQ115" s="361"/>
      <c r="CR115" s="257" t="str" cm="1">
        <f t="array" ref="CR115">_xlfn.IFS(INDEX($B$24:$AM$43,MATCH($A41,$A$24:$A$43,0),CS$69)="A",LOWER($A41),INDEX($B$24:$AM$43,MATCH($A41,$A$24:$A$43,0),CS$69)="H",UPPER($A41),INDEX($B$24:$AM$43,MATCH($A41,$A$24:$A$43,0),CS$69)="BLANK","BLANK")</f>
        <v>WBA</v>
      </c>
      <c r="CS115" s="268" cm="1">
        <f t="array" ref="CS115">IFERROR($L$93+POWER(INDEX($B$47:$AM$66, MATCH(UPPER(CR87), $A$47:$A$66,0 ), CS$69), $J$93)/$K$93, "BLANK")</f>
        <v>0.12598241027512577</v>
      </c>
      <c r="CT115" s="269" cm="1">
        <f t="array" ref="CT115">IFERROR($L$93+POWER(INDEX($B$47:$AM$66, MATCH(UPPER(CU87), $A$47:$A$66, 0), CS$69), $J$93)/$K$93, "BLANK")</f>
        <v>4.6674244063510244</v>
      </c>
      <c r="CU115" s="359" t="str" cm="1">
        <f t="array" ref="CU115">_xlfn.IFS(INDEX($B$24:$AM$43, MATCH(INDEX($A$3:$AM$22, MATCH(CR115, $U$3:$U$22, 0), 1), $A$24:$A$43), CS$69)="H", UPPER(INDEX($A$3:$AM$22, MATCH(CR115, $U$3:$U$22, 0), 1)), INDEX($B$24:$AM$43, MATCH(INDEX($A$3:$AM$22, MATCH(CR115, $U$3:$U$22, 0), 1), $A$24:$A$43), CS$69)="A", LOWER(INDEX($A$3:$AM$22, MATCH(CR115, $U$3:$U$22, 0), 1)), INDEX($B$24:$AM$43, MATCH(INDEX($A$3:$AM$22, MATCH(CR115, $U$3:$U$22, 0), 1), $A$24:$A$43), CS$69)="BLANK", "BLANK,")</f>
        <v>mci</v>
      </c>
      <c r="CV115" s="361"/>
      <c r="CW115" s="257" t="str" cm="1">
        <f t="array" ref="CW115">_xlfn.IFS(INDEX($B$24:$AM$43,MATCH($A41,$A$24:$A$43,0),CX$69)="A",LOWER($A41),INDEX($B$24:$AM$43,MATCH($A41,$A$24:$A$43,0),CX$69)="H",UPPER($A41),INDEX($B$24:$AM$43,MATCH($A41,$A$24:$A$43,0),CX$69)="BLANK","BLANK")</f>
        <v>WBA</v>
      </c>
      <c r="CX115" s="268" cm="1">
        <f t="array" ref="CX115">IFERROR($L$93+POWER(INDEX($B$47:$AM$66, MATCH(UPPER(CW87), $A$47:$A$66,0 ), CX$69), $J$93)/$K$93, "BLANK")</f>
        <v>1.0578657201164756</v>
      </c>
      <c r="CY115" s="269" cm="1">
        <f t="array" ref="CY115">IFERROR($L$93+POWER(INDEX($B$47:$AM$66, MATCH(UPPER(CZ87), $A$47:$A$66, 0), CX$69), $J$93)/$K$93, "BLANK")</f>
        <v>1.1070771873675176</v>
      </c>
      <c r="CZ115" s="359" t="str" cm="1">
        <f t="array" ref="CZ115">_xlfn.IFS(INDEX($B$24:$AM$43, MATCH(INDEX($A$3:$AM$22, MATCH(CW115, $V$3:$V$22, 0), 1), $A$24:$A$43), CX$69)="H", UPPER(INDEX($A$3:$AM$22, MATCH(CW115, $V$3:$V$22, 0), 1)), INDEX($B$24:$AM$43, MATCH(INDEX($A$3:$AM$22, MATCH(CW115, $V$3:$V$22, 0), 1), $A$24:$A$43), CX$69)="A", LOWER(INDEX($A$3:$AM$22, MATCH(CW115, $V$3:$V$22, 0), 1)), INDEX($B$24:$AM$43, MATCH(INDEX($A$3:$AM$22, MATCH(CW115, $V$3:$V$22, 0), 1), $A$24:$A$43), CX$69)="BLANK", "BLANK,")</f>
        <v>ful</v>
      </c>
      <c r="DA115" s="361"/>
      <c r="DB115" s="257" t="str" cm="1">
        <f t="array" ref="DB115">_xlfn.IFS(INDEX($B$24:$AM$43,MATCH($A41,$A$24:$A$43,0),DC$69)="A",LOWER($A41),INDEX($B$24:$AM$43,MATCH($A41,$A$24:$A$43,0),DC$69)="H",UPPER($A41),INDEX($B$24:$AM$43,MATCH($A41,$A$24:$A$43,0),DC$69)="BLANK","BLANK")</f>
        <v>wba</v>
      </c>
      <c r="DC115" s="268" cm="1">
        <f t="array" ref="DC115">IFERROR($L$93+POWER(INDEX($B$47:$AM$66, MATCH(UPPER(DB87), $A$47:$A$66,0 ), DC$69), $J$93)/$K$93, "BLANK")</f>
        <v>0.48435527598203554</v>
      </c>
      <c r="DD115" s="269" cm="1">
        <f t="array" ref="DD115">IFERROR($L$93+POWER(INDEX($B$47:$AM$66, MATCH(UPPER(DE87), $A$47:$A$66, 0), DC$69), $J$93)/$K$93, "BLANK")</f>
        <v>2.0894995094676365</v>
      </c>
      <c r="DE115" s="359" t="str" cm="1">
        <f t="array" ref="DE115">_xlfn.IFS(INDEX($B$24:$AM$43, MATCH(INDEX($A$3:$AM$22, MATCH(DB115, $W$3:$W$22, 0), 1), $A$24:$A$43), DC$69)="H", UPPER(INDEX($A$3:$AM$22, MATCH(DB115, $W$3:$W$22, 0), 1)), INDEX($B$24:$AM$43, MATCH(INDEX($A$3:$AM$22, MATCH(DB115, $W$3:$W$22, 0), 1), $A$24:$A$43), DC$69)="A", LOWER(INDEX($A$3:$AM$22, MATCH(DB115, $W$3:$W$22, 0), 1)), INDEX($B$24:$AM$43, MATCH(INDEX($A$3:$AM$22, MATCH(DB115, $W$3:$W$22, 0), 1), $A$24:$A$43), DC$69)="BLANK", "BLANK,")</f>
        <v>SHU</v>
      </c>
      <c r="DF115" s="361"/>
      <c r="DG115" s="257" t="str" cm="1">
        <f t="array" ref="DG115">_xlfn.IFS(INDEX($B$24:$AM$43,MATCH($A41,$A$24:$A$43,0),DH$69)="A",LOWER($A41),INDEX($B$24:$AM$43,MATCH($A41,$A$24:$A$43,0),DH$69)="H",UPPER($A41),INDEX($B$24:$AM$43,MATCH($A41,$A$24:$A$43,0),DH$69)="BLANK","BLANK")</f>
        <v>wba</v>
      </c>
      <c r="DH115" s="268" cm="1">
        <f t="array" ref="DH115">IFERROR($L$93+POWER(INDEX($B$47:$AM$66, MATCH(UPPER(DG87), $A$47:$A$66,0 ), DH$69), $J$93)/$K$93, "BLANK")</f>
        <v>0.74028195821695864</v>
      </c>
      <c r="DI115" s="269" cm="1">
        <f t="array" ref="DI115">IFERROR($L$93+POWER(INDEX($B$47:$AM$66, MATCH(UPPER(DJ87), $A$47:$A$66, 0), DH$69), $J$93)/$K$93, "BLANK")</f>
        <v>2.1692323517307757</v>
      </c>
      <c r="DJ115" s="359" t="str" cm="1">
        <f t="array" ref="DJ115">_xlfn.IFS(INDEX($B$24:$AM$43, MATCH(INDEX($A$3:$AM$22, MATCH(DG115, $X$3:$X$22, 0), 1), $A$24:$A$43), DH$69)="H", UPPER(INDEX($A$3:$AM$22, MATCH(DG115, $X$3:$X$22, 0), 1)), INDEX($B$24:$AM$43, MATCH(INDEX($A$3:$AM$22, MATCH(DG115, $X$3:$X$22, 0), 1), $A$24:$A$43), DH$69)="A", LOWER(INDEX($A$3:$AM$22, MATCH(DG115, $X$3:$X$22, 0), 1)), INDEX($B$24:$AM$43, MATCH(INDEX($A$3:$AM$22, MATCH(DG115, $X$3:$X$22, 0), 1), $A$24:$A$43), DH$69)="BLANK", "BLANK,")</f>
        <v>TOT</v>
      </c>
      <c r="DK115" s="361"/>
      <c r="DL115" s="257" t="str" cm="1">
        <f t="array" ref="DL115">_xlfn.IFS(INDEX($B$24:$AM$43,MATCH($A41,$A$24:$A$43,0),DM$69)="A",LOWER($A41),INDEX($B$24:$AM$43,MATCH($A41,$A$24:$A$43,0),DM$69)="H",UPPER($A41),INDEX($B$24:$AM$43,MATCH($A41,$A$24:$A$43,0),DM$69)="BLANK","BLANK")</f>
        <v>WBA</v>
      </c>
      <c r="DM115" s="268" cm="1">
        <f t="array" ref="DM115">IFERROR($L$93+POWER(INDEX($B$47:$AM$66, MATCH(UPPER(DL87), $A$47:$A$66,0 ), DM$69), $J$93)/$K$93, "BLANK")</f>
        <v>0.16195973794176302</v>
      </c>
      <c r="DN115" s="269" cm="1">
        <f t="array" ref="DN115">IFERROR($L$93+POWER(INDEX($B$47:$AM$66, MATCH(UPPER(DO87), $A$47:$A$66, 0), DM$69), $J$93)/$K$93, "BLANK")</f>
        <v>2.4746510194080451</v>
      </c>
      <c r="DO115" s="359" t="str" cm="1">
        <f t="array" ref="DO115">_xlfn.IFS(INDEX($B$24:$AM$43, MATCH(INDEX($A$3:$AM$22, MATCH(DL115, $Y$3:$Y$22, 0), 1), $A$24:$A$43), DM$69)="H", UPPER(INDEX($A$3:$AM$22, MATCH(DL115, $Y$3:$Y$22, 0), 1)), INDEX($B$24:$AM$43, MATCH(INDEX($A$3:$AM$22, MATCH(DL115, $Y$3:$Y$22, 0), 1), $A$24:$A$43), DM$69)="A", LOWER(INDEX($A$3:$AM$22, MATCH(DL115, $Y$3:$Y$22, 0), 1)), INDEX($B$24:$AM$43, MATCH(INDEX($A$3:$AM$22, MATCH(DL115, $Y$3:$Y$22, 0), 1), $A$24:$A$43), DM$69)="BLANK", "BLANK,")</f>
        <v>mun</v>
      </c>
      <c r="DP115" s="361"/>
      <c r="DQ115" s="257" t="str" cm="1">
        <f t="array" ref="DQ115">_xlfn.IFS(INDEX($B$24:$AM$43,MATCH($A41,$A$24:$A$43,0),DR$69)="A",LOWER($A41),INDEX($B$24:$AM$43,MATCH($A41,$A$24:$A$43,0),DR$69)="H",UPPER($A41),INDEX($B$24:$AM$43,MATCH($A41,$A$24:$A$43,0),DR$69)="BLANK","BLANK")</f>
        <v>wba</v>
      </c>
      <c r="DR115" s="268" cm="1">
        <f t="array" ref="DR115">IFERROR($L$93+POWER(INDEX($B$47:$AM$66, MATCH(UPPER(DQ87), $A$47:$A$66,0 ), DR$69), $J$93)/$K$93, "BLANK")</f>
        <v>1.0936261384074089</v>
      </c>
      <c r="DS115" s="269" cm="1">
        <f t="array" ref="DS115">IFERROR($L$93+POWER(INDEX($B$47:$AM$66, MATCH(UPPER(DT87), $A$47:$A$66, 0), DR$69), $J$93)/$K$93, "BLANK")</f>
        <v>3.0719176288729053</v>
      </c>
      <c r="DT115" s="359" t="str" cm="1">
        <f t="array" ref="DT115">_xlfn.IFS(INDEX($B$24:$AM$43, MATCH(INDEX($A$3:$AM$22, MATCH(DQ115, $Z$3:$Z$22, 0), 1), $A$24:$A$43), DR$69)="H", UPPER(INDEX($A$3:$AM$22, MATCH(DQ115, $Z$3:$Z$22, 0), 1)), INDEX($B$24:$AM$43, MATCH(INDEX($A$3:$AM$22, MATCH(DQ115, $Z$3:$Z$22, 0), 1), $A$24:$A$43), DR$69)="A", LOWER(INDEX($A$3:$AM$22, MATCH(DQ115, $Z$3:$Z$22, 0), 1)), INDEX($B$24:$AM$43, MATCH(INDEX($A$3:$AM$22, MATCH(DQ115, $Z$3:$Z$22, 0), 1), $A$24:$A$43), DR$69)="BLANK", "BLANK,")</f>
        <v>BUR</v>
      </c>
      <c r="DU115" s="361"/>
      <c r="DV115" s="257" t="str" cm="1">
        <f t="array" ref="DV115">_xlfn.IFS(INDEX($B$24:$AM$43,MATCH($A41,$A$24:$A$43,0),DW$69)="A",LOWER($A41),INDEX($B$24:$AM$43,MATCH($A41,$A$24:$A$43,0),DW$69)="H",UPPER($A41),INDEX($B$24:$AM$43,MATCH($A41,$A$24:$A$43,0),DW$69)="BLANK","BLANK")</f>
        <v>WBA</v>
      </c>
      <c r="DW115" s="268" cm="1">
        <f t="array" ref="DW115">IFERROR($L$93+POWER(INDEX($B$47:$AM$66, MATCH(UPPER(DV87), $A$47:$A$66,0 ), DW$69), $J$93)/$K$93, "BLANK")</f>
        <v>0.3350590040616569</v>
      </c>
      <c r="DX115" s="269" cm="1">
        <f t="array" ref="DX115">IFERROR($L$93+POWER(INDEX($B$47:$AM$66, MATCH(UPPER(DY87), $A$47:$A$66, 0), DW$69), $J$93)/$K$93, "BLANK")</f>
        <v>1.7597729080305371</v>
      </c>
      <c r="DY115" s="359" t="str" cm="1">
        <f t="array" ref="DY115">_xlfn.IFS(INDEX($B$24:$AM$43, MATCH(INDEX($A$3:$AM$22, MATCH(DV115, $AA$3:$AA$22, 0), 1), $A$24:$A$43), DW$69)="H", UPPER(INDEX($A$3:$AM$22, MATCH(DV115, $AA$3:$AA$22, 0), 1)), INDEX($B$24:$AM$43, MATCH(INDEX($A$3:$AM$22, MATCH(DV115, $AA$3:$AA$22, 0), 1), $A$24:$A$43), DW$69)="A", LOWER(INDEX($A$3:$AM$22, MATCH(DV115, $AA$3:$AA$22, 0), 1)), INDEX($B$24:$AM$43, MATCH(INDEX($A$3:$AM$22, MATCH(DV115, $AA$3:$AA$22, 0), 1), $A$24:$A$43), DW$69)="BLANK", "BLANK,")</f>
        <v>bha</v>
      </c>
      <c r="DZ115" s="361"/>
      <c r="EA115" s="257" t="str" cm="1">
        <f t="array" ref="EA115">_xlfn.IFS(INDEX($B$24:$AM$43,MATCH($A41,$A$24:$A$43,0),EB$69)="A",LOWER($A41),INDEX($B$24:$AM$43,MATCH($A41,$A$24:$A$43,0),EB$69)="H",UPPER($A41),INDEX($B$24:$AM$43,MATCH($A41,$A$24:$A$43,0),EB$69)="BLANK","BLANK")</f>
        <v>WBA</v>
      </c>
      <c r="EB115" s="268" cm="1">
        <f t="array" ref="EB115">IFERROR($L$93+POWER(INDEX($B$47:$AM$66, MATCH(UPPER(EA87), $A$47:$A$66,0 ), EB$69), $J$93)/$K$93, "BLANK")</f>
        <v>0.67753831078275473</v>
      </c>
      <c r="EC115" s="269" cm="1">
        <f t="array" ref="EC115">IFERROR($L$93+POWER(INDEX($B$47:$AM$66, MATCH(UPPER(ED87), $A$47:$A$66, 0), EB$69), $J$93)/$K$93, "BLANK")</f>
        <v>1.6784038284128675</v>
      </c>
      <c r="ED115" s="359" t="str" cm="1">
        <f t="array" ref="ED115">_xlfn.IFS(INDEX($B$24:$AM$43, MATCH(INDEX($A$3:$AM$22, MATCH(EA115, $AB$3:$AB$22, 0), 1), $A$24:$A$43), EB$69)="H", UPPER(INDEX($A$3:$AM$22, MATCH(EA115, $AB$3:$AB$22, 0), 1)), INDEX($B$24:$AM$43, MATCH(INDEX($A$3:$AM$22, MATCH(EA115, $AB$3:$AB$22, 0), 1), $A$24:$A$43), EB$69)="A", LOWER(INDEX($A$3:$AM$22, MATCH(EA115, $AB$3:$AB$22, 0), 1)), INDEX($B$24:$AM$43, MATCH(INDEX($A$3:$AM$22, MATCH(EA115, $AB$3:$AB$22, 0), 1), $A$24:$A$43), EB$69)="BLANK", "BLANK,")</f>
        <v>new</v>
      </c>
      <c r="EE115" s="361"/>
      <c r="EF115" s="257" t="str" cm="1">
        <f t="array" ref="EF115">_xlfn.IFS(INDEX($B$24:$AM$43,MATCH($A41,$A$24:$A$43,0),EG$69)="A",LOWER($A41),INDEX($B$24:$AM$43,MATCH($A41,$A$24:$A$43,0),EG$69)="H",UPPER($A41),INDEX($B$24:$AM$43,MATCH($A41,$A$24:$A$43,0),EG$69)="BLANK","BLANK")</f>
        <v>wba</v>
      </c>
      <c r="EG115" s="268" cm="1">
        <f t="array" ref="EG115">IFERROR($L$93+POWER(INDEX($B$47:$AM$66, MATCH(UPPER(EF87), $A$47:$A$66,0 ), EG$69), $J$93)/$K$93, "BLANK")</f>
        <v>0.53614294904991133</v>
      </c>
      <c r="EH115" s="269" cm="1">
        <f t="array" ref="EH115">IFERROR($L$93+POWER(INDEX($B$47:$AM$66, MATCH(UPPER(EI87), $A$47:$A$66, 0), EG$69), $J$93)/$K$93, "BLANK")</f>
        <v>1.7170082802218991</v>
      </c>
      <c r="EI115" s="359" t="str" cm="1">
        <f t="array" ref="EI115">_xlfn.IFS(INDEX($B$24:$AM$43, MATCH(INDEX($A$3:$AM$22, MATCH(EF115, $AC$3:$AC$22, 0), 1), $A$24:$A$43), EG$69)="H", UPPER(INDEX($A$3:$AM$22, MATCH(EF115, $AC$3:$AC$22, 0), 1)), INDEX($B$24:$AM$43, MATCH(INDEX($A$3:$AM$22, MATCH(EF115, $AC$3:$AC$22, 0), 1), $A$24:$A$43), EG$69)="A", LOWER(INDEX($A$3:$AM$22, MATCH(EF115, $AC$3:$AC$22, 0), 1)), INDEX($B$24:$AM$43, MATCH(INDEX($A$3:$AM$22, MATCH(EF115, $AC$3:$AC$22, 0), 1), $A$24:$A$43), EG$69)="BLANK", "BLANK,")</f>
        <v>CRY</v>
      </c>
      <c r="EJ115" s="361"/>
      <c r="EK115" s="257" t="str" cm="1">
        <f t="array" ref="EK115">_xlfn.IFS(INDEX($B$24:$AM$43,MATCH($A41,$A$24:$A$43,0),EL$69)="A",LOWER($A41),INDEX($B$24:$AM$43,MATCH($A41,$A$24:$A$43,0),EL$69)="H",UPPER($A41),INDEX($B$24:$AM$43,MATCH($A41,$A$24:$A$43,0),EL$69)="BLANK","BLANK")</f>
        <v>WBA</v>
      </c>
      <c r="EL115" s="268" cm="1">
        <f t="array" ref="EL115">IFERROR($L$93+POWER(INDEX($B$47:$AM$66, MATCH(UPPER(EK87), $A$47:$A$66,0 ), EL$69), $J$93)/$K$93, "BLANK")</f>
        <v>0.29978342249757517</v>
      </c>
      <c r="EM115" s="269" cm="1">
        <f t="array" ref="EM115">IFERROR($L$93+POWER(INDEX($B$47:$AM$66, MATCH(UPPER(EN87), $A$47:$A$66, 0), EL$69), $J$93)/$K$93, "BLANK")</f>
        <v>1.8649708345505525</v>
      </c>
      <c r="EN115" s="359" t="str" cm="1">
        <f t="array" ref="EN115">_xlfn.IFS(INDEX($B$24:$AM$43, MATCH(INDEX($A$3:$AM$22, MATCH(EK115, $AD$3:$AD$22, 0), 1), $A$24:$A$43), EL$69)="H", UPPER(INDEX($A$3:$AM$22, MATCH(EK115, $AD$3:$AD$22, 0), 1)), INDEX($B$24:$AM$43, MATCH(INDEX($A$3:$AM$22, MATCH(EK115, $AD$3:$AD$22, 0), 1), $A$24:$A$43), EL$69)="A", LOWER(INDEX($A$3:$AM$22, MATCH(EK115, $AD$3:$AD$22, 0), 1)), INDEX($B$24:$AM$43, MATCH(INDEX($A$3:$AM$22, MATCH(EK115, $AD$3:$AD$22, 0), 1), $A$24:$A$43), EL$69)="BLANK", "BLANK,")</f>
        <v>eve</v>
      </c>
      <c r="EO115" s="361"/>
      <c r="EP115" s="257" t="str" cm="1">
        <f t="array" ref="EP115">_xlfn.IFS(INDEX($B$24:$AM$43,MATCH($A41,$A$24:$A$43,0),EQ$69)="A",LOWER($A41),INDEX($B$24:$AM$43,MATCH($A41,$A$24:$A$43,0),EQ$69)="H",UPPER($A41),INDEX($B$24:$AM$43,MATCH($A41,$A$24:$A$43,0),EQ$69)="BLANK","BLANK")</f>
        <v>wba</v>
      </c>
      <c r="EQ115" s="268" cm="1">
        <f t="array" ref="EQ115">IFERROR($L$93+POWER(INDEX($B$47:$AM$66, MATCH(UPPER(EP87), $A$47:$A$66,0 ), EQ$69), $J$93)/$K$93, "BLANK")</f>
        <v>0.24587088104548918</v>
      </c>
      <c r="ER115" s="269" cm="1">
        <f t="array" ref="ER115">IFERROR($L$93+POWER(INDEX($B$47:$AM$66, MATCH(UPPER(ES87), $A$47:$A$66, 0), EQ$69), $J$93)/$K$93, "BLANK")</f>
        <v>4.6674244063510244</v>
      </c>
      <c r="ES115" s="359" t="str" cm="1">
        <f t="array" ref="ES115">_xlfn.IFS(INDEX($B$24:$AM$43, MATCH(INDEX($A$3:$AM$22, MATCH(EP115, $AE$3:$AE$22, 0), 1), $A$24:$A$43), EQ$69)="H", UPPER(INDEX($A$3:$AM$22, MATCH(EP115, $AE$3:$AE$22, 0), 1)), INDEX($B$24:$AM$43, MATCH(INDEX($A$3:$AM$22, MATCH(EP115, $AE$3:$AE$22, 0), 1), $A$24:$A$43), EQ$69)="A", LOWER(INDEX($A$3:$AM$22, MATCH(EP115, $AE$3:$AE$22, 0), 1)), INDEX($B$24:$AM$43, MATCH(INDEX($A$3:$AM$22, MATCH(EP115, $AE$3:$AE$22, 0), 1), $A$24:$A$43), EQ$69)="BLANK", "BLANK,")</f>
        <v>CHE</v>
      </c>
      <c r="ET115" s="361"/>
      <c r="EU115" s="257" t="str" cm="1">
        <f t="array" ref="EU115">_xlfn.IFS(INDEX($B$24:$AM$43,MATCH($A41,$A$24:$A$43,0),EV$69)="A",LOWER($A41),INDEX($B$24:$AM$43,MATCH($A41,$A$24:$A$43,0),EV$69)="H",UPPER($A41),INDEX($B$24:$AM$43,MATCH($A41,$A$24:$A$43,0),EV$69)="BLANK","BLANK")</f>
        <v>WBA</v>
      </c>
      <c r="EV115" s="268" cm="1">
        <f t="array" ref="EV115">IFERROR($L$93+POWER(INDEX($B$47:$AM$66, MATCH(UPPER(EU87), $A$47:$A$66,0 ), EV$69), $J$93)/$K$93, "BLANK")</f>
        <v>0.26233093481913305</v>
      </c>
      <c r="EW115" s="269" cm="1">
        <f t="array" ref="EW115">IFERROR($L$93+POWER(INDEX($B$47:$AM$66, MATCH(UPPER(EX87), $A$47:$A$66, 0), EV$69), $J$93)/$K$93, "BLANK")</f>
        <v>2.983792854172687</v>
      </c>
      <c r="EX115" s="359" t="str" cm="1">
        <f t="array" ref="EX115">_xlfn.IFS(INDEX($B$24:$AM$43, MATCH(INDEX($A$3:$AM$22, MATCH(EU115, $AF$3:$AF$22, 0), 1), $A$24:$A$43), EV$69)="H", UPPER(INDEX($A$3:$AM$22, MATCH(EU115, $AF$3:$AF$22, 0), 1)), INDEX($B$24:$AM$43, MATCH(INDEX($A$3:$AM$22, MATCH(EU115, $AF$3:$AF$22, 0), 1), $A$24:$A$43), EV$69)="A", LOWER(INDEX($A$3:$AM$22, MATCH(EU115, $AF$3:$AF$22, 0), 1)), INDEX($B$24:$AM$43, MATCH(INDEX($A$3:$AM$22, MATCH(EU115, $AF$3:$AF$22, 0), 1), $A$24:$A$43), EV$69)="BLANK", "BLANK,")</f>
        <v>sou</v>
      </c>
      <c r="EY115" s="361"/>
      <c r="EZ115" s="257" t="str" cm="1">
        <f t="array" ref="EZ115">_xlfn.IFS(INDEX($B$24:$AM$43,MATCH($A41,$A$24:$A$43,0),FA$69)="A",LOWER($A41),INDEX($B$24:$AM$43,MATCH($A41,$A$24:$A$43,0),FA$69)="H",UPPER($A41),INDEX($B$24:$AM$43,MATCH($A41,$A$24:$A$43,0),FA$69)="BLANK","BLANK")</f>
        <v>wba</v>
      </c>
      <c r="FA115" s="268" cm="1">
        <f t="array" ref="FA115">IFERROR($L$93+POWER(INDEX($B$47:$AM$66, MATCH(UPPER(EZ87), $A$47:$A$66,0 ), FA$69), $J$93)/$K$93, "BLANK")</f>
        <v>0.6367512454756612</v>
      </c>
      <c r="FB115" s="269" cm="1">
        <f t="array" ref="FB115">IFERROR($L$93+POWER(INDEX($B$47:$AM$66, MATCH(UPPER(FC87), $A$47:$A$66, 0), FA$69), $J$93)/$K$93, "BLANK")</f>
        <v>2.9715950846073431</v>
      </c>
      <c r="FC115" s="359" t="str" cm="1">
        <f t="array" ref="FC115">_xlfn.IFS(INDEX($B$24:$AM$43, MATCH(INDEX($A$3:$AM$22, MATCH(EZ115, $AG$3:$AG$22, 0), 1), $A$24:$A$43), FA$69)="H", UPPER(INDEX($A$3:$AM$22, MATCH(EZ115, $AG$3:$AG$22, 0), 1)), INDEX($B$24:$AM$43, MATCH(INDEX($A$3:$AM$22, MATCH(EZ115, $AG$3:$AG$22, 0), 1), $A$24:$A$43), FA$69)="A", LOWER(INDEX($A$3:$AM$22, MATCH(EZ115, $AG$3:$AG$22, 0), 1)), INDEX($B$24:$AM$43, MATCH(INDEX($A$3:$AM$22, MATCH(EZ115, $AG$3:$AG$22, 0), 1), $A$24:$A$43), FA$69)="BLANK", "BLANK,")</f>
        <v>LEI</v>
      </c>
      <c r="FD115" s="361"/>
      <c r="FE115" s="257" t="str" cm="1">
        <f t="array" ref="FE115">_xlfn.IFS(INDEX($B$24:$AM$43,MATCH($A41,$A$24:$A$43,0),FF$69)="A",LOWER($A41),INDEX($B$24:$AM$43,MATCH($A41,$A$24:$A$43,0),FF$69)="H",UPPER($A41),INDEX($B$24:$AM$43,MATCH($A41,$A$24:$A$43,0),FF$69)="BLANK","BLANK")</f>
        <v>wba</v>
      </c>
      <c r="FF115" s="268" cm="1">
        <f t="array" ref="FF115">IFERROR($L$93+POWER(INDEX($B$47:$AM$66, MATCH(UPPER(FE87), $A$47:$A$66,0 ), FF$69), $J$93)/$K$93, "BLANK")</f>
        <v>0.74028195821695864</v>
      </c>
      <c r="FG115" s="269" cm="1">
        <f t="array" ref="FG115">IFERROR($L$93+POWER(INDEX($B$47:$AM$66, MATCH(UPPER(FH87), $A$47:$A$66, 0), FF$69), $J$93)/$K$93, "BLANK")</f>
        <v>2.098599675356092</v>
      </c>
      <c r="FH115" s="359" t="str" cm="1">
        <f t="array" ref="FH115">_xlfn.IFS(INDEX($B$24:$AM$43, MATCH(INDEX($A$3:$AM$22, MATCH(FE115, $AH$3:$AH$22, 0), 1), $A$24:$A$43), FF$69)="H", UPPER(INDEX($A$3:$AM$22, MATCH(FE115, $AH$3:$AH$22, 0), 1)), INDEX($B$24:$AM$43, MATCH(INDEX($A$3:$AM$22, MATCH(FE115, $AH$3:$AH$22, 0), 1), $A$24:$A$43), FF$69)="A", LOWER(INDEX($A$3:$AM$22, MATCH(FE115, $AH$3:$AH$22, 0), 1)), INDEX($B$24:$AM$43, MATCH(INDEX($A$3:$AM$22, MATCH(FE115, $AH$3:$AH$22, 0), 1), $A$24:$A$43), FF$69)="BLANK", "BLANK,")</f>
        <v>AVL</v>
      </c>
      <c r="FI115" s="361"/>
      <c r="FJ115" s="257" t="str" cm="1">
        <f t="array" ref="FJ115">_xlfn.IFS(INDEX($B$24:$AM$43,MATCH($A41,$A$24:$A$43,0),FK$69)="A",LOWER($A41),INDEX($B$24:$AM$43,MATCH($A41,$A$24:$A$43,0),FK$69)="H",UPPER($A41),INDEX($B$24:$AM$43,MATCH($A41,$A$24:$A$43,0),FK$69)="BLANK","BLANK")</f>
        <v>WBA</v>
      </c>
      <c r="FK115" s="268" cm="1">
        <f t="array" ref="FK115">IFERROR($L$93+POWER(INDEX($B$47:$AM$66, MATCH(UPPER(FJ87), $A$47:$A$66,0 ), FK$69), $J$93)/$K$93, "BLANK")</f>
        <v>0.23760417895426347</v>
      </c>
      <c r="FL115" s="269" cm="1">
        <f t="array" ref="FL115">IFERROR($L$93+POWER(INDEX($B$47:$AM$66, MATCH(UPPER(FM87), $A$47:$A$66, 0), FK$69), $J$93)/$K$93, "BLANK")</f>
        <v>1.6467524486655309</v>
      </c>
      <c r="FM115" s="359" t="str" cm="1">
        <f t="array" ref="FM115">_xlfn.IFS(INDEX($B$24:$AM$43, MATCH(INDEX($A$3:$AM$22, MATCH(FJ115, $AI$3:$AI$22, 0), 1), $A$24:$A$43), FK$69)="H", UPPER(INDEX($A$3:$AM$22, MATCH(FJ115, $AI$3:$AI$22, 0), 1)), INDEX($B$24:$AM$43, MATCH(INDEX($A$3:$AM$22, MATCH(FJ115, $AI$3:$AI$22, 0), 1), $A$24:$A$43), FK$69)="A", LOWER(INDEX($A$3:$AM$22, MATCH(FJ115, $AI$3:$AI$22, 0), 1)), INDEX($B$24:$AM$43, MATCH(INDEX($A$3:$AM$22, MATCH(FJ115, $AI$3:$AI$22, 0), 1), $A$24:$A$43), FK$69)="BLANK", "BLANK,")</f>
        <v>wol</v>
      </c>
      <c r="FN115" s="361"/>
      <c r="FO115" s="257" t="str" cm="1">
        <f t="array" ref="FO115">_xlfn.IFS(INDEX($B$24:$AM$43,MATCH($A41,$A$24:$A$43,0),FP$69)="A",LOWER($A41),INDEX($B$24:$AM$43,MATCH($A41,$A$24:$A$43,0),FP$69)="H",UPPER($A41),INDEX($B$24:$AM$43,MATCH($A41,$A$24:$A$43,0),FP$69)="BLANK","BLANK")</f>
        <v>wba</v>
      </c>
      <c r="FP115" s="268" cm="1">
        <f t="array" ref="FP115">IFERROR($L$93+POWER(INDEX($B$47:$AM$66, MATCH(UPPER(FO87), $A$47:$A$66,0 ), FP$69), $J$93)/$K$93, "BLANK")</f>
        <v>0.95557806727591443</v>
      </c>
      <c r="FQ115" s="269" cm="1">
        <f t="array" ref="FQ115">IFERROR($L$93+POWER(INDEX($B$47:$AM$66, MATCH(UPPER(FR87), $A$47:$A$66, 0), FP$69), $J$93)/$K$93, "BLANK")</f>
        <v>2.8255990043810071</v>
      </c>
      <c r="FR115" s="359" t="str" cm="1">
        <f t="array" ref="FR115">_xlfn.IFS(INDEX($B$24:$AM$43, MATCH(INDEX($A$3:$AM$22, MATCH(FO115, $AJ$3:$AJ$22, 0), 1), $A$24:$A$43), FP$69)="H", UPPER(INDEX($A$3:$AM$22, MATCH(FO115, $AJ$3:$AJ$22, 0), 1)), INDEX($B$24:$AM$43, MATCH(INDEX($A$3:$AM$22, MATCH(FO115, $AJ$3:$AJ$22, 0), 1), $A$24:$A$43), FP$69)="A", LOWER(INDEX($A$3:$AM$22, MATCH(FO115, $AJ$3:$AJ$22, 0), 1)), INDEX($B$24:$AM$43, MATCH(INDEX($A$3:$AM$22, MATCH(FO115, $AJ$3:$AJ$22, 0), 1), $A$24:$A$43), FP$69)="BLANK", "BLANK,")</f>
        <v>ARS</v>
      </c>
      <c r="FS115" s="361"/>
      <c r="FT115" s="257" t="str" cm="1">
        <f t="array" ref="FT115">_xlfn.IFS(INDEX($B$24:$AM$43,MATCH($A41,$A$24:$A$43,0),FU$69)="A",LOWER($A41),INDEX($B$24:$AM$43,MATCH($A41,$A$24:$A$43,0),FU$69)="H",UPPER($A41),INDEX($B$24:$AM$43,MATCH($A41,$A$24:$A$43,0),FU$69)="BLANK","BLANK")</f>
        <v>WBA</v>
      </c>
      <c r="FU115" s="268" cm="1">
        <f t="array" ref="FU115">IFERROR($L$93+POWER(INDEX($B$47:$AM$66, MATCH(UPPER(FT87), $A$47:$A$66,0 ), FU$69), $J$93)/$K$93, "BLANK")</f>
        <v>0.35751946321535999</v>
      </c>
      <c r="FV115" s="269" cm="1">
        <f t="array" ref="FV115">IFERROR($L$93+POWER(INDEX($B$47:$AM$66, MATCH(UPPER(FW87), $A$47:$A$66, 0), FU$69), $J$93)/$K$93, "BLANK")</f>
        <v>2.6731941189632606</v>
      </c>
      <c r="FW115" s="359" t="str" cm="1">
        <f t="array" ref="FW115">_xlfn.IFS(INDEX($B$24:$AM$43, MATCH(INDEX($A$3:$AM$22, MATCH(FT115, $AK$3:$AK$22, 0), 1), $A$24:$A$43), FU$69)="H", UPPER(INDEX($A$3:$AM$22, MATCH(FT115, $AK$3:$AK$22, 0), 1)), INDEX($B$24:$AM$43, MATCH(INDEX($A$3:$AM$22, MATCH(FT115, $AK$3:$AK$22, 0), 1), $A$24:$A$43), FU$69)="A", LOWER(INDEX($A$3:$AM$22, MATCH(FT115, $AK$3:$AK$22, 0), 1)), INDEX($B$24:$AM$43, MATCH(INDEX($A$3:$AM$22, MATCH(FT115, $AK$3:$AK$22, 0), 1), $A$24:$A$43), FU$69)="BLANK", "BLANK,")</f>
        <v>liv</v>
      </c>
      <c r="FX115" s="361"/>
      <c r="FY115" s="257" t="str" cm="1">
        <f t="array" ref="FY115">_xlfn.IFS(INDEX($B$24:$AM$43,MATCH($A41,$A$24:$A$43,0),FZ$69)="A",LOWER($A41),INDEX($B$24:$AM$43,MATCH($A41,$A$24:$A$43,0),FZ$69)="H",UPPER($A41),INDEX($B$24:$AM$43,MATCH($A41,$A$24:$A$43,0),FZ$69)="BLANK","BLANK")</f>
        <v>WBA</v>
      </c>
      <c r="FZ115" s="268" cm="1">
        <f t="array" ref="FZ115">IFERROR($L$93+POWER(INDEX($B$47:$AM$66, MATCH(UPPER(FY87), $A$47:$A$66,0 ), FZ$69), $J$93)/$K$93, "BLANK")</f>
        <v>0.601086659098787</v>
      </c>
      <c r="GA115" s="269" cm="1">
        <f t="array" ref="GA115">IFERROR($L$93+POWER(INDEX($B$47:$AM$66, MATCH(UPPER(GB87), $A$47:$A$66, 0), FZ$69), $J$93)/$K$93, "BLANK")</f>
        <v>2.0674715146417419</v>
      </c>
      <c r="GB115" s="359" t="str" cm="1">
        <f t="array" ref="GB115">_xlfn.IFS(INDEX($B$24:$AM$43, MATCH(INDEX($A$3:$AM$22, MATCH(FY115, $AL$3:$AL$22, 0), 1), $A$24:$A$43), FZ$69)="H", UPPER(INDEX($A$3:$AM$22, MATCH(FY115, $AL$3:$AL$22, 0), 1)), INDEX($B$24:$AM$43, MATCH(INDEX($A$3:$AM$22, MATCH(FY115, $AL$3:$AL$22, 0), 1), $A$24:$A$43), FZ$69)="A", LOWER(INDEX($A$3:$AM$22, MATCH(FY115, $AL$3:$AL$22, 0), 1)), INDEX($B$24:$AM$43, MATCH(INDEX($A$3:$AM$22, MATCH(FY115, $AL$3:$AL$22, 0), 1), $A$24:$A$43), FZ$69)="BLANK", "BLANK,")</f>
        <v>whu</v>
      </c>
      <c r="GC115" s="361"/>
      <c r="GD115" s="257" t="str" cm="1">
        <f t="array" ref="GD115">_xlfn.IFS(INDEX($B$24:$AM$43,MATCH($A41,$A$24:$A$43,0),GE$69)="A",LOWER($A41),INDEX($B$24:$AM$43,MATCH($A41,$A$24:$A$43,0),GE$69)="H",UPPER($A41),INDEX($B$24:$AM$43,MATCH($A41,$A$24:$A$43,0),GE$69)="BLANK","BLANK")</f>
        <v>wba</v>
      </c>
      <c r="GE115" s="268" cm="1">
        <f t="array" ref="GE115">IFERROR($L$93+POWER(INDEX($B$47:$AM$66, MATCH(UPPER(GD87), $A$47:$A$66,0 ), GE$69), $J$93)/$K$93, "BLANK")</f>
        <v>1.1070771873675176</v>
      </c>
      <c r="GF115" s="269" cm="1">
        <f t="array" ref="GF115">IFERROR($L$93+POWER(INDEX($B$47:$AM$66, MATCH(UPPER(GG87), $A$47:$A$66, 0), GE$69), $J$93)/$K$93, "BLANK")</f>
        <v>1.0578657201164756</v>
      </c>
      <c r="GG115" s="377" t="str" cm="1">
        <f t="array" ref="GG115">_xlfn.IFS(INDEX($B$24:$AM$43, MATCH(INDEX($A$3:$AM$22, MATCH(GD115, $AM$3:$AM$22, 0), 1), $A$24:$A$43), GE$69)="H", UPPER(INDEX($A$3:$AM$22, MATCH(GD115, $AM$3:$AM$22, 0), 1)), INDEX($B$24:$AM$43, MATCH(INDEX($A$3:$AM$22, MATCH(GD115, $AM$3:$AM$22, 0), 1), $A$24:$A$43), GE$69)="A", LOWER(INDEX($A$3:$AM$22, MATCH(GD115, $AM$3:$AM$22, 0), 1)), INDEX($B$24:$AM$43, MATCH(INDEX($A$3:$AM$22, MATCH(GD115, $AM$3:$AM$22, 0), 1), $A$24:$A$43), GE$69)="BLANK", "BLANK,")</f>
        <v>LEE</v>
      </c>
    </row>
    <row r="116" spans="1:189">
      <c r="A116" s="376" t="str" cm="1">
        <f t="array" ref="A116">_xlfn.IFS(INDEX($B$24:$AM$43,MATCH($A42,$A$24:$A$43,0),B$69)="A",LOWER($A42),INDEX($B$24:$AM$43,MATCH($A42,$A$24:$A$43,0),B$69)="H",UPPER($A42),INDEX($B$24:$AM$43,MATCH($A42,$A$24:$A$43,0),B$69)="BLANK","BLANK")</f>
        <v>WHU</v>
      </c>
      <c r="B116" s="268" cm="1">
        <f t="array" ref="B116">IFERROR($L$93+POWER(INDEX($B$47:$AM$66, MATCH(UPPER(A88), $A$47:$A$66,0 ), B$69), $J$93)/$K$93, "BLANK")</f>
        <v>1.8381569570184124</v>
      </c>
      <c r="C116" s="269" cm="1">
        <f t="array" ref="C116">IFERROR($L$93+POWER(INDEX($B$47:$AM$66, MATCH(UPPER(D88), $A$47:$A$66, 0), B$69), $J$93)/$K$93, "BLANK")</f>
        <v>1.6006754884160768</v>
      </c>
      <c r="D116" s="359" t="str" cm="1">
        <f t="array" ref="D116">_xlfn.IFS(INDEX($B$24:$AM$43, MATCH(INDEX($A$3:$AM$22, MATCH(A88, $B$3:$B$22, 0), 1), $A$24:$A$43), B$69)="H", UPPER(INDEX($A$3:$AM$22, MATCH(A88, $B$3:$B$22, 0), 1)), INDEX($B$24:$AM$43, MATCH(INDEX($A$3:$AM$22, MATCH(A88, $B$3:$B$22, 0), 1), $A$24:$A$43), B$69)="A", LOWER(INDEX($A$3:$AM$22, MATCH(A88, $B$3:$B$22, 0), 1)), INDEX($B$24:$AM$43, MATCH(INDEX($A$3:$AM$22, MATCH(A88, $B$3:$B$22, 0), 1), $A$24:$A$43), B$69)="BLANK", "BLANK,")</f>
        <v>new</v>
      </c>
      <c r="E116" s="361"/>
      <c r="F116" s="257" t="str" cm="1">
        <f t="array" ref="F116">_xlfn.IFS(INDEX($B$24:$AM$43,MATCH($A42,$A$24:$A$43,0),G$69)="A",LOWER($A42),INDEX($B$24:$AM$43,MATCH($A42,$A$24:$A$43,0),G$69)="H",UPPER($A42),INDEX($B$24:$AM$43,MATCH($A42,$A$24:$A$43,0),G$69)="BLANK","BLANK")</f>
        <v>whu</v>
      </c>
      <c r="G116" s="268" cm="1">
        <f t="array" ref="G116">IFERROR($L$93+POWER(INDEX($B$47:$AM$66, MATCH(UPPER(F88), $A$47:$A$66,0 ), G$69), $J$93)/$K$93, "BLANK")</f>
        <v>1.8080481132524062</v>
      </c>
      <c r="H116" s="269" cm="1">
        <f t="array" ref="H116">IFERROR($L$93+POWER(INDEX($B$47:$AM$66, MATCH(UPPER(I88), $A$47:$A$66, 0), G$69), $J$93)/$K$93, "BLANK")</f>
        <v>1.7471900036275294</v>
      </c>
      <c r="I116" s="359" t="str" cm="1">
        <f t="array" ref="I116">_xlfn.IFS(INDEX($B$24:$AM$43,MATCH(INDEX($A$3:$AM$22,MATCH(F88,$C$3:$C$22,0),1),$A$24:$A$43),G$69)="H",UPPER(INDEX($A$3:$AM$22,MATCH(F88,$C$3:$C$22,0),1)),INDEX($B$24:$AM$43,MATCH(INDEX($A$3:$AM$22,MATCH(F88,$C$3:$C$22,0),1),$A$24:$A$43),G$69)="A",LOWER(INDEX($A$3:$AM$22,MATCH(F88,$C$3:$C$22,0),1)),INDEX($B$24:$AM$43,MATCH(INDEX($A$3:$AM$22,MATCH(F88,$C$3:$C$22,0),1),$A$24:$A$43),G$69)="BLANK","BLANK,")</f>
        <v>ARS</v>
      </c>
      <c r="J116" s="361"/>
      <c r="K116" s="257" t="str" cm="1">
        <f t="array" ref="K116">_xlfn.IFS(INDEX($B$24:$AM$43,MATCH($A42,$A$24:$A$43,0),L$69)="A",LOWER($A42),INDEX($B$24:$AM$43,MATCH($A42,$A$24:$A$43,0),L$69)="H",UPPER($A42),INDEX($B$24:$AM$43,MATCH($A42,$A$24:$A$43,0),L$69)="BLANK","BLANK")</f>
        <v>WHU</v>
      </c>
      <c r="L116" s="268" cm="1">
        <f t="array" ref="L116">IFERROR($L$93+POWER(INDEX($B$47:$AM$66, MATCH(UPPER(K88), $A$47:$A$66,0 ), L$69), $J$93)/$K$93, "BLANK")</f>
        <v>0.84239267188004008</v>
      </c>
      <c r="M116" s="269" cm="1">
        <f t="array" ref="M116">IFERROR($L$93+POWER(INDEX($B$47:$AM$66, MATCH(UPPER(N88), $A$47:$A$66, 0), L$69), $J$93)/$K$93, "BLANK")</f>
        <v>1.5703058122027593</v>
      </c>
      <c r="N116" s="359" t="str" cm="1">
        <f t="array" ref="N116">_xlfn.IFS(INDEX($B$24:$AM$43, MATCH(INDEX($A$3:$AM$22, MATCH(K116, $D$3:$D$22, 0), 1), $A$24:$A$43), L$69)="H", UPPER(INDEX($A$3:$AM$22, MATCH(K116, $D$3:$D$22, 0), 1)), INDEX($B$24:$AM$43, MATCH(INDEX($A$3:$AM$22, MATCH(K116, $D$3:$D$22, 0), 1), $A$24:$A$43), L$69)="A", LOWER(INDEX($A$3:$AM$22, MATCH(K116, $D$3:$D$22, 0), 1)), INDEX($B$24:$AM$43, MATCH(INDEX($A$3:$AM$22, MATCH(K116, $D$3:$D$22, 0), 1), $A$24:$A$43), L$69)="BLANK", "BLANK,")</f>
        <v>wol</v>
      </c>
      <c r="O116" s="361"/>
      <c r="P116" s="257" t="str" cm="1">
        <f t="array" ref="P116">_xlfn.IFS(INDEX($B$24:$AM$43,MATCH($A42,$A$24:$A$43,0),Q$69)="A",LOWER($A42),INDEX($B$24:$AM$43,MATCH($A42,$A$24:$A$43,0),Q$69)="H",UPPER($A42),INDEX($B$24:$AM$43,MATCH($A42,$A$24:$A$43,0),Q$69)="BLANK","BLANK")</f>
        <v>whu</v>
      </c>
      <c r="Q116" s="268" cm="1">
        <f t="array" ref="Q116">IFERROR($L$93+POWER(INDEX($B$47:$AM$66, MATCH(UPPER(P88), $A$47:$A$66,0 ), Q$69), $J$93)/$K$93, "BLANK")</f>
        <v>1.2620968330366371</v>
      </c>
      <c r="R116" s="269" cm="1">
        <f t="array" ref="R116">IFERROR($L$93+POWER(INDEX($B$47:$AM$66, MATCH(UPPER(S88), $A$47:$A$66, 0), Q$69), $J$93)/$K$93, "BLANK")</f>
        <v>1.8418460229065385</v>
      </c>
      <c r="S116" s="359" t="str" cm="1">
        <f t="array" ref="S116">_xlfn.IFS(INDEX($B$24:$AM$43, MATCH(INDEX($A$3:$AM$22, MATCH(P116, $E$3:$E$22, 0), 1), $A$24:$A$43), Q$69)="H", UPPER(INDEX($A$3:$AM$22, MATCH(P116, $E$3:$E$22, 0), 1)), INDEX($B$24:$AM$43, MATCH(INDEX($A$3:$AM$22, MATCH(P116, $E$3:$E$22, 0), 1), $A$24:$A$43), Q$69)="A", LOWER(INDEX($A$3:$AM$22, MATCH(P116, $E$3:$E$22, 0), 1)), INDEX($B$24:$AM$43, MATCH(INDEX($A$3:$AM$22, MATCH(P116, $E$3:$E$22, 0), 1), $A$24:$A$43), Q$69)="BLANK", "BLANK,")</f>
        <v>LEI</v>
      </c>
      <c r="T116" s="361"/>
      <c r="U116" s="257" t="str" cm="1">
        <f t="array" ref="U116">_xlfn.IFS(INDEX($B$24:$AM$43,MATCH($A42,$A$24:$A$43,0),V$69)="A",LOWER($A42),INDEX($B$24:$AM$43,MATCH($A42,$A$24:$A$43,0),V$69)="H",UPPER($A42),INDEX($B$24:$AM$43,MATCH($A42,$A$24:$A$43,0),V$69)="BLANK","BLANK")</f>
        <v>whu</v>
      </c>
      <c r="V116" s="268" cm="1">
        <f t="array" ref="V116">IFERROR($L$93+POWER(INDEX($B$47:$AM$66, MATCH(UPPER(U88), $A$47:$A$66,0 ), V$69), $J$93)/$K$93, "BLANK")</f>
        <v>1.4393803026130279</v>
      </c>
      <c r="W116" s="269" cm="1">
        <f t="array" ref="W116">IFERROR($L$93+POWER(INDEX($B$47:$AM$66, MATCH(UPPER(X88), $A$47:$A$66, 0), V$69), $J$93)/$K$93, "BLANK")</f>
        <v>1.3216371091180241</v>
      </c>
      <c r="X116" s="359" t="str" cm="1">
        <f t="array" ref="X116">_xlfn.IFS(INDEX($B$24:$AM$43, MATCH(INDEX($A$3:$AM$22, MATCH(U116, $F$3:$F$22, 0), 1), $A$24:$A$43), V$69)="H", UPPER(INDEX($A$3:$AM$22, MATCH(U116, $F$3:$F$22, 0), 1)), INDEX($B$24:$AM$43, MATCH(INDEX($A$3:$AM$22, MATCH(U116, $F$3:$F$22, 0), 1), $A$24:$A$43), V$69)="A", LOWER(INDEX($A$3:$AM$22, MATCH(U116, $F$3:$F$22, 0), 1)), INDEX($B$24:$AM$43, MATCH(INDEX($A$3:$AM$22, MATCH(U116, $F$3:$F$22, 0), 1), $A$24:$A$43), V$69)="BLANK", "BLANK,")</f>
        <v>TOT</v>
      </c>
      <c r="Y116" s="361"/>
      <c r="Z116" s="257" t="str" cm="1">
        <f t="array" ref="Z116">_xlfn.IFS(INDEX($B$24:$AM$43,MATCH($A42,$A$24:$A$43,0),AA$69)="A",LOWER($A42),INDEX($B$24:$AM$43,MATCH($A42,$A$24:$A$43,0),AA$69)="H",UPPER($A42),INDEX($B$24:$AM$43,MATCH($A42,$A$24:$A$43,0),AA$69)="BLANK","BLANK")</f>
        <v>WHU</v>
      </c>
      <c r="AA116" s="268" cm="1">
        <f t="array" ref="AA116">IFERROR($L$93+POWER(INDEX($B$47:$AM$66, MATCH(UPPER(Z88), $A$47:$A$66,0 ), AA$69), $J$93)/$K$93, "BLANK")</f>
        <v>0.58974355317516547</v>
      </c>
      <c r="AB116" s="269" cm="1">
        <f t="array" ref="AB116">IFERROR($L$93+POWER(INDEX($B$47:$AM$66, MATCH(UPPER(AC88), $A$47:$A$66, 0), AA$69), $J$93)/$K$93, "BLANK")</f>
        <v>4.4686574807197372</v>
      </c>
      <c r="AC116" s="359" t="str" cm="1">
        <f t="array" ref="AC116">_xlfn.IFS(INDEX($B$24:$AM$43, MATCH(INDEX($A$3:$AM$22, MATCH(Z116, $G$3:$G$22, 0), 1), $A$24:$A$43), AA$69)="H", UPPER(INDEX($A$3:$AM$22, MATCH(Z116, $G$3:$G$22, 0), 1)), INDEX($B$24:$AM$43, MATCH(INDEX($A$3:$AM$22, MATCH(Z116, $G$3:$G$22, 0), 1), $A$24:$A$43), AA$69)="A", LOWER(INDEX($A$3:$AM$22, MATCH(Z116, $G$3:$G$22, 0), 1)), INDEX($B$24:$AM$43, MATCH(INDEX($A$3:$AM$22, MATCH(Z116, $G$3:$G$22, 0), 1), $A$24:$A$43), AA$69)="BLANK", "BLANK,")</f>
        <v>mci</v>
      </c>
      <c r="AD116" s="361"/>
      <c r="AE116" s="257" t="str" cm="1">
        <f t="array" ref="AE116">_xlfn.IFS(INDEX($B$24:$AM$43,MATCH($A42,$A$24:$A$43,0),AF$69)="A",LOWER($A42),INDEX($B$24:$AM$43,MATCH($A42,$A$24:$A$43,0),AF$69)="H",UPPER($A42),INDEX($B$24:$AM$43,MATCH($A42,$A$24:$A$43,0),AF$69)="BLANK","BLANK")</f>
        <v>whu</v>
      </c>
      <c r="AF116" s="268" cm="1">
        <f t="array" ref="AF116">IFERROR($L$93+POWER(INDEX($B$47:$AM$66, MATCH(UPPER(AE88), $A$47:$A$66,0 ), AF$69), $J$93)/$K$93, "BLANK")</f>
        <v>0.87965531986572598</v>
      </c>
      <c r="AG116" s="269" cm="1">
        <f t="array" ref="AG116">IFERROR($L$93+POWER(INDEX($B$47:$AM$66, MATCH(UPPER(AH88), $A$47:$A$66, 0), AF$69), $J$93)/$K$93, "BLANK")</f>
        <v>2.3879722020523371</v>
      </c>
      <c r="AH116" s="359" t="str" cm="1">
        <f t="array" ref="AH116">_xlfn.IFS(INDEX($B$24:$AM$43, MATCH(INDEX($A$3:$AM$22, MATCH(AE116, $H$3:$H$22, 0), 1), $A$24:$A$43), AF$69)="H", UPPER(INDEX($A$3:$AM$22, MATCH(AE116, $H$3:$H$22, 0), 1)), INDEX($B$24:$AM$43, MATCH(INDEX($A$3:$AM$22, MATCH(AE116, $H$3:$H$22, 0), 1), $A$24:$A$43), AF$69)="A", LOWER(INDEX($A$3:$AM$22, MATCH(AE116, $H$3:$H$22, 0), 1)), INDEX($B$24:$AM$43, MATCH(INDEX($A$3:$AM$22, MATCH(AE116, $H$3:$H$22, 0), 1), $A$24:$A$43), AF$69)="BLANK", "BLANK,")</f>
        <v>LIV</v>
      </c>
      <c r="AI116" s="361"/>
      <c r="AJ116" s="257" t="str" cm="1">
        <f t="array" ref="AJ116">_xlfn.IFS(INDEX($B$24:$AM$43,MATCH($A42,$A$24:$A$43,0),AK$69)="A",LOWER($A42),INDEX($B$24:$AM$43,MATCH($A42,$A$24:$A$43,0),AK$69)="H",UPPER($A42),INDEX($B$24:$AM$43,MATCH($A42,$A$24:$A$43,0),AK$69)="BLANK","BLANK")</f>
        <v>WHU</v>
      </c>
      <c r="AK116" s="268" cm="1">
        <f t="array" ref="AK116">IFERROR($L$93+POWER(INDEX($B$47:$AM$66, MATCH(UPPER(AJ88), $A$47:$A$66,0 ), AK$69), $J$93)/$K$93, "BLANK")</f>
        <v>2.6990050328421011</v>
      </c>
      <c r="AL116" s="269" cm="1">
        <f t="array" ref="AL116">IFERROR($L$93+POWER(INDEX($B$47:$AM$66, MATCH(UPPER(AM88), $A$47:$A$66, 0), AK$69), $J$93)/$K$93, "BLANK")</f>
        <v>1.0524843751345194</v>
      </c>
      <c r="AM116" s="359" t="str" cm="1">
        <f t="array" ref="AM116">_xlfn.IFS(INDEX($B$24:$AM$43, MATCH(INDEX($A$3:$AM$22, MATCH(AJ116, $I$3:$I$22, 0), 1), $A$24:$A$43), AK$69)="H", UPPER(INDEX($A$3:$AM$22, MATCH(AJ116, $I$3:$I$22, 0), 1)), INDEX($B$24:$AM$43, MATCH(INDEX($A$3:$AM$22, MATCH(AJ116, $I$3:$I$22, 0), 1), $A$24:$A$43), AK$69)="A", LOWER(INDEX($A$3:$AM$22, MATCH(AJ116, $I$3:$I$22, 0), 1)), INDEX($B$24:$AM$43, MATCH(INDEX($A$3:$AM$22, MATCH(AJ116, $I$3:$I$22, 0), 1), $A$24:$A$43), AK$69)="BLANK", "BLANK,")</f>
        <v>ful</v>
      </c>
      <c r="AN116" s="361"/>
      <c r="AO116" s="257" t="str" cm="1">
        <f t="array" ref="AO116">_xlfn.IFS(INDEX($B$24:$AM$43,MATCH($A42,$A$24:$A$43,0),AP$69)="A",LOWER($A42),INDEX($B$24:$AM$43,MATCH($A42,$A$24:$A$43,0),AP$69)="H",UPPER($A42),INDEX($B$24:$AM$43,MATCH($A42,$A$24:$A$43,0),AP$69)="BLANK","BLANK")</f>
        <v>whu</v>
      </c>
      <c r="AP116" s="268" cm="1">
        <f t="array" ref="AP116">IFERROR($L$93+POWER(INDEX($B$47:$AM$66, MATCH(UPPER(AO88), $A$47:$A$66,0 ), AP$69), $J$93)/$K$93, "BLANK")</f>
        <v>1.0011376885864436</v>
      </c>
      <c r="AQ116" s="269" cm="1">
        <f t="array" ref="AQ116">IFERROR($L$93+POWER(INDEX($B$47:$AM$66, MATCH(UPPER(AR88), $A$47:$A$66, 0), AP$69), $J$93)/$K$93, "BLANK")</f>
        <v>1.2699426153841538</v>
      </c>
      <c r="AR116" s="359" t="str" cm="1">
        <f t="array" ref="AR116">_xlfn.IFS(INDEX($B$24:$AM$43, MATCH(INDEX($A$3:$AM$22, MATCH(AO116, $J$3:$J$22, 0), 1), $A$24:$A$43), AP$69)="H", UPPER(INDEX($A$3:$AM$22, MATCH(AO116, $J$3:$J$22, 0), 1)), INDEX($B$24:$AM$43, MATCH(INDEX($A$3:$AM$22, MATCH(AO116, $J$3:$J$22, 0), 1), $A$24:$A$43), AP$69)="A", LOWER(INDEX($A$3:$AM$22, MATCH(AO116, $J$3:$J$22, 0), 1)), INDEX($B$24:$AM$43, MATCH(INDEX($A$3:$AM$22, MATCH(AO116, $J$3:$J$22, 0), 1), $A$24:$A$43), AP$69)="BLANK", "BLANK,")</f>
        <v>SHU</v>
      </c>
      <c r="AS116" s="361"/>
      <c r="AT116" s="257" t="str" cm="1">
        <f t="array" ref="AT116">_xlfn.IFS(INDEX($B$24:$AM$43,MATCH($A42,$A$24:$A$43,0),AU$69)="A",LOWER($A42),INDEX($B$24:$AM$43,MATCH($A42,$A$24:$A$43,0),AU$69)="H",UPPER($A42),INDEX($B$24:$AM$43,MATCH($A42,$A$24:$A$43,0),AU$69)="BLANK","BLANK")</f>
        <v>WHU</v>
      </c>
      <c r="AU116" s="268" cm="1">
        <f t="array" ref="AU116">IFERROR($L$93+POWER(INDEX($B$47:$AM$66, MATCH(UPPER(AT88), $A$47:$A$66,0 ), AU$69), $J$93)/$K$93, "BLANK")</f>
        <v>1.387170600062136</v>
      </c>
      <c r="AV116" s="269" cm="1">
        <f t="array" ref="AV116">IFERROR($L$93+POWER(INDEX($B$47:$AM$66, MATCH(UPPER(AW88), $A$47:$A$66, 0), AU$69), $J$93)/$K$93, "BLANK")</f>
        <v>1.2749592272482995</v>
      </c>
      <c r="AW116" s="359" t="str" cm="1">
        <f t="array" ref="AW116">_xlfn.IFS(INDEX($B$24:$AM$43, MATCH(INDEX($A$3:$AM$22, MATCH(AT116, $K$3:$K$22, 0), 1), $A$24:$A$43), AU$69)="H", UPPER(INDEX($A$3:$AM$22, MATCH(AT116, $K$3:$K$22, 0), 1)), INDEX($B$24:$AM$43, MATCH(INDEX($A$3:$AM$22, MATCH(AT116, $K$3:$K$22, 0), 1), $A$24:$A$43), AU$69)="A", LOWER(INDEX($A$3:$AM$22, MATCH(AT116, $K$3:$K$22, 0), 1)), INDEX($B$24:$AM$43, MATCH(INDEX($A$3:$AM$22, MATCH(AT116, $K$3:$K$22, 0), 1), $A$24:$A$43), AU$69)="BLANK", "BLANK,")</f>
        <v>avl</v>
      </c>
      <c r="AX116" s="361"/>
      <c r="AY116" s="257" t="str" cm="1">
        <f t="array" ref="AY116">_xlfn.IFS(INDEX($B$24:$AM$43,MATCH($A42,$A$24:$A$43,0),AZ$69)="A",LOWER($A42),INDEX($B$24:$AM$43,MATCH($A42,$A$24:$A$43,0),AZ$69)="H",UPPER($A42),INDEX($B$24:$AM$43,MATCH($A42,$A$24:$A$43,0),AZ$69)="BLANK","BLANK")</f>
        <v>WHU</v>
      </c>
      <c r="AZ116" s="268" cm="1">
        <f t="array" ref="AZ116">IFERROR($L$93+POWER(INDEX($B$47:$AM$66, MATCH(UPPER(AY88), $A$47:$A$66,0 ), AZ$69), $J$93)/$K$93, "BLANK")</f>
        <v>0.67117605720993856</v>
      </c>
      <c r="BA116" s="269" cm="1">
        <f t="array" ref="BA116">IFERROR($L$93+POWER(INDEX($B$47:$AM$66, MATCH(UPPER(BB88), $A$47:$A$66, 0), AZ$69), $J$93)/$K$93, "BLANK")</f>
        <v>2.3646791296261336</v>
      </c>
      <c r="BB116" s="359" t="str" cm="1">
        <f t="array" ref="BB116">_xlfn.IFS(INDEX($B$24:$AM$43, MATCH(INDEX($A$3:$AM$22, MATCH(AY116, $L$3:$L$22, 0), 1), $A$24:$A$43), AZ$69)="H", UPPER(INDEX($A$3:$AM$22, MATCH(AY116, $L$3:$L$22, 0), 1)), INDEX($B$24:$AM$43, MATCH(INDEX($A$3:$AM$22, MATCH(AY116, $L$3:$L$22, 0), 1), $A$24:$A$43), AZ$69)="A", LOWER(INDEX($A$3:$AM$22, MATCH(AY116, $L$3:$L$22, 0), 1)), INDEX($B$24:$AM$43, MATCH(INDEX($A$3:$AM$22, MATCH(AY116, $L$3:$L$22, 0), 1), $A$24:$A$43), AZ$69)="BLANK", "BLANK,")</f>
        <v>mun</v>
      </c>
      <c r="BC116" s="361"/>
      <c r="BD116" s="257" t="str" cm="1">
        <f t="array" ref="BD116">_xlfn.IFS(INDEX($B$24:$AM$43,MATCH($A42,$A$24:$A$43,0),BE$69)="A",LOWER($A42),INDEX($B$24:$AM$43,MATCH($A42,$A$24:$A$43,0),BE$69)="H",UPPER($A42),INDEX($B$24:$AM$43,MATCH($A42,$A$24:$A$43,0),BE$69)="BLANK","BLANK")</f>
        <v>whu</v>
      </c>
      <c r="BE116" s="268" cm="1">
        <f t="array" ref="BE116">IFERROR($L$93+POWER(INDEX($B$47:$AM$66, MATCH(UPPER(BD88), $A$47:$A$66,0 ), BE$69), $J$93)/$K$93, "BLANK")</f>
        <v>2.0674715146417419</v>
      </c>
      <c r="BF116" s="269" cm="1">
        <f t="array" ref="BF116">IFERROR($L$93+POWER(INDEX($B$47:$AM$66, MATCH(UPPER(BG88), $A$47:$A$66, 0), BE$69), $J$93)/$K$93, "BLANK")</f>
        <v>0.601086659098787</v>
      </c>
      <c r="BG116" s="359" t="str" cm="1">
        <f t="array" ref="BG116">_xlfn.IFS(INDEX($B$24:$AM$43, MATCH(INDEX($A$3:$AM$22, MATCH(BD116, $M$3:$M$22, 0), 1), $A$24:$A$43), BE$69)="H", UPPER(INDEX($A$3:$AM$22, MATCH(BD116, $M$3:$M$22, 0), 1)), INDEX($B$24:$AM$43, MATCH(INDEX($A$3:$AM$22, MATCH(BD116, $M$3:$M$22, 0), 1), $A$24:$A$43), BE$69)="A", LOWER(INDEX($A$3:$AM$22, MATCH(BD116, $M$3:$M$22, 0), 1)), INDEX($B$24:$AM$43, MATCH(INDEX($A$3:$AM$22, MATCH(BD116, $M$3:$M$22, 0), 1), $A$24:$A$43), BE$69)="BLANK", "BLANK,")</f>
        <v>LEE</v>
      </c>
      <c r="BH116" s="361"/>
      <c r="BI116" s="257" t="str" cm="1">
        <f t="array" ref="BI116">_xlfn.IFS(INDEX($B$24:$AM$43,MATCH($A42,$A$24:$A$43,0),BJ$69)="A",LOWER($A42),INDEX($B$24:$AM$43,MATCH($A42,$A$24:$A$43,0),BJ$69)="H",UPPER($A42),INDEX($B$24:$AM$43,MATCH($A42,$A$24:$A$43,0),BJ$69)="BLANK","BLANK")</f>
        <v>WHU</v>
      </c>
      <c r="BJ116" s="268" cm="1">
        <f t="array" ref="BJ116">IFERROR($L$93+POWER(INDEX($B$47:$AM$66, MATCH(UPPER(BI88), $A$47:$A$66,0 ), BJ$69), $J$93)/$K$93, "BLANK")</f>
        <v>2.2200306524936453</v>
      </c>
      <c r="BK116" s="269" cm="1">
        <f t="array" ref="BK116">IFERROR($L$93+POWER(INDEX($B$47:$AM$66, MATCH(UPPER(BL88), $A$47:$A$66, 0), BJ$69), $J$93)/$K$93, "BLANK")</f>
        <v>1.0524843751345194</v>
      </c>
      <c r="BL116" s="359" t="str" cm="1">
        <f t="array" ref="BL116">_xlfn.IFS(INDEX($B$24:$AM$43, MATCH(INDEX($A$3:$AM$22, MATCH(BI116, $N$3:$N$22, 0), 1), $A$24:$A$43), BJ$69)="H", UPPER(INDEX($A$3:$AM$22, MATCH(BI116, $N$3:$N$22, 0), 1)), INDEX($B$24:$AM$43, MATCH(INDEX($A$3:$AM$22, MATCH(BI116, $N$3:$N$22, 0), 1), $A$24:$A$43), BJ$69)="A", LOWER(INDEX($A$3:$AM$22, MATCH(BI116, $N$3:$N$22, 0), 1)), INDEX($B$24:$AM$43, MATCH(INDEX($A$3:$AM$22, MATCH(BI116, $N$3:$N$22, 0), 1), $A$24:$A$43), BJ$69)="BLANK", "BLANK,")</f>
        <v>cry</v>
      </c>
      <c r="BM116" s="361"/>
      <c r="BN116" s="257" t="str" cm="1">
        <f t="array" ref="BN116">_xlfn.IFS(INDEX($B$24:$AM$43,MATCH($A42,$A$24:$A$43,0),BO$69)="A",LOWER($A42),INDEX($B$24:$AM$43,MATCH($A42,$A$24:$A$43,0),BO$69)="H",UPPER($A42),INDEX($B$24:$AM$43,MATCH($A42,$A$24:$A$43,0),BO$69)="BLANK","BLANK")</f>
        <v>whu</v>
      </c>
      <c r="BO116" s="268" cm="1">
        <f t="array" ref="BO116">IFERROR($L$93+POWER(INDEX($B$47:$AM$66, MATCH(UPPER(BN88), $A$47:$A$66,0 ), BO$69), $J$93)/$K$93, "BLANK")</f>
        <v>0.59276282228155597</v>
      </c>
      <c r="BP116" s="269" cm="1">
        <f t="array" ref="BP116">IFERROR($L$93+POWER(INDEX($B$47:$AM$66, MATCH(UPPER(BQ88), $A$47:$A$66, 0), BO$69), $J$93)/$K$93, "BLANK")</f>
        <v>2.9413306989610351</v>
      </c>
      <c r="BQ116" s="359" t="str" cm="1">
        <f t="array" ref="BQ116">_xlfn.IFS(INDEX($B$24:$AM$43, MATCH(INDEX($A$3:$AM$22, MATCH(BN116, $O$3:$O$22, 0), 1), $A$24:$A$43), BO$69)="H", UPPER(INDEX($A$3:$AM$22, MATCH(BN116, $O$3:$O$22, 0), 1)), INDEX($B$24:$AM$43, MATCH(INDEX($A$3:$AM$22, MATCH(BN116, $O$3:$O$22, 0), 1), $A$24:$A$43), BO$69)="A", LOWER(INDEX($A$3:$AM$22, MATCH(BN116, $O$3:$O$22, 0), 1)), INDEX($B$24:$AM$43, MATCH(INDEX($A$3:$AM$22, MATCH(BN116, $O$3:$O$22, 0), 1), $A$24:$A$43), BO$69)="BLANK", "BLANK,")</f>
        <v>CHE</v>
      </c>
      <c r="BR116" s="361"/>
      <c r="BS116" s="257" t="str" cm="1">
        <f t="array" ref="BS116">_xlfn.IFS(INDEX($B$24:$AM$43,MATCH($A42,$A$24:$A$43,0),BT$69)="A",LOWER($A42),INDEX($B$24:$AM$43,MATCH($A42,$A$24:$A$43,0),BT$69)="H",UPPER($A42),INDEX($B$24:$AM$43,MATCH($A42,$A$24:$A$43,0),BT$69)="BLANK","BLANK")</f>
        <v>WHU</v>
      </c>
      <c r="BT116" s="268" cm="1">
        <f t="array" ref="BT116">IFERROR($L$93+POWER(INDEX($B$47:$AM$66, MATCH(UPPER(BS88), $A$47:$A$66,0 ), BT$69), $J$93)/$K$93, "BLANK")</f>
        <v>1.0629757711113148</v>
      </c>
      <c r="BU116" s="269" cm="1">
        <f t="array" ref="BU116">IFERROR($L$93+POWER(INDEX($B$47:$AM$66, MATCH(UPPER(BV88), $A$47:$A$66, 0), BT$69), $J$93)/$K$93, "BLANK")</f>
        <v>1.6787495762280702</v>
      </c>
      <c r="BV116" s="359" t="str" cm="1">
        <f t="array" ref="BV116">_xlfn.IFS(INDEX($B$24:$AM$43, MATCH(INDEX($A$3:$AM$22, MATCH(BS116, $P$3:$P$22, 0), 1), $A$24:$A$43), BT$69)="H", UPPER(INDEX($A$3:$AM$22, MATCH(BS116, $P$3:$P$22, 0), 1)), INDEX($B$24:$AM$43, MATCH(INDEX($A$3:$AM$22, MATCH(BS116, $P$3:$P$22, 0), 1), $A$24:$A$43), BT$69)="A", LOWER(INDEX($A$3:$AM$22, MATCH(BS116, $P$3:$P$22, 0), 1)), INDEX($B$24:$AM$43, MATCH(INDEX($A$3:$AM$22, MATCH(BS116, $P$3:$P$22, 0), 1), $A$24:$A$43), BT$69)="BLANK", "BLANK,")</f>
        <v>bha</v>
      </c>
      <c r="BW116" s="361"/>
      <c r="BX116" s="257" t="str" cm="1">
        <f t="array" ref="BX116">_xlfn.IFS(INDEX($B$24:$AM$43,MATCH($A42,$A$24:$A$43,0),BY$69)="A",LOWER($A42),INDEX($B$24:$AM$43,MATCH($A42,$A$24:$A$43,0),BY$69)="H",UPPER($A42),INDEX($B$24:$AM$43,MATCH($A42,$A$24:$A$43,0),BY$69)="BLANK","BLANK")</f>
        <v>whu</v>
      </c>
      <c r="BY116" s="268" cm="1">
        <f t="array" ref="BY116">IFERROR($L$93+POWER(INDEX($B$47:$AM$66, MATCH(UPPER(BX88), $A$47:$A$66,0 ), BY$69), $J$93)/$K$93, "BLANK")</f>
        <v>1.3967745901309547</v>
      </c>
      <c r="BZ116" s="269" cm="1">
        <f t="array" ref="BZ116">IFERROR($L$93+POWER(INDEX($B$47:$AM$66, MATCH(UPPER(CA88), $A$47:$A$66, 0), BY$69), $J$93)/$K$93, "BLANK")</f>
        <v>1.4768773355387674</v>
      </c>
      <c r="CA116" s="359" t="str" cm="1">
        <f t="array" ref="CA116">_xlfn.IFS(INDEX($B$24:$AM$43, MATCH(INDEX($A$3:$AM$22, MATCH(BX116, $Q$3:$Q$22, 0), 1), $A$24:$A$43), BY$69)="H", UPPER(INDEX($A$3:$AM$22, MATCH(BX116, $Q$3:$Q$22, 0), 1)), INDEX($B$24:$AM$43, MATCH(INDEX($A$3:$AM$22, MATCH(BX116, $Q$3:$Q$22, 0), 1), $A$24:$A$43), BY$69)="A", LOWER(INDEX($A$3:$AM$22, MATCH(BX116, $Q$3:$Q$22, 0), 1)), INDEX($B$24:$AM$43, MATCH(INDEX($A$3:$AM$22, MATCH(BX116, $Q$3:$Q$22, 0), 1), $A$24:$A$43), BY$69)="BLANK", "BLANK,")</f>
        <v>SOU</v>
      </c>
      <c r="CB116" s="361"/>
      <c r="CC116" s="257" t="str" cm="1">
        <f t="array" ref="CC116">_xlfn.IFS(INDEX($B$24:$AM$43,MATCH($A42,$A$24:$A$43,0),CD$69)="A",LOWER($A42),INDEX($B$24:$AM$43,MATCH($A42,$A$24:$A$43,0),CD$69)="H",UPPER($A42),INDEX($B$24:$AM$43,MATCH($A42,$A$24:$A$43,0),CD$69)="BLANK","BLANK")</f>
        <v>whu</v>
      </c>
      <c r="CD116" s="268" cm="1">
        <f t="array" ref="CD116">IFERROR($L$93+POWER(INDEX($B$47:$AM$66, MATCH(UPPER(CC88), $A$47:$A$66,0 ), CD$69), $J$93)/$K$93, "BLANK")</f>
        <v>1.3397322368019955</v>
      </c>
      <c r="CE116" s="269" cm="1">
        <f t="array" ref="CE116">IFERROR($L$93+POWER(INDEX($B$47:$AM$66, MATCH(UPPER(CF88), $A$47:$A$66, 0), CD$69), $J$93)/$K$93, "BLANK")</f>
        <v>1.8342591596522417</v>
      </c>
      <c r="CF116" s="359" t="str" cm="1">
        <f t="array" ref="CF116">_xlfn.IFS(INDEX($B$24:$AM$43, MATCH(INDEX($A$3:$AM$22, MATCH(CC116, $R$3:$R$22, 0), 1), $A$24:$A$43), CD$69)="H", UPPER(INDEX($A$3:$AM$22, MATCH(CC116, $R$3:$R$22, 0), 1)), INDEX($B$24:$AM$43, MATCH(INDEX($A$3:$AM$22, MATCH(CC116, $R$3:$R$22, 0), 1), $A$24:$A$43), CD$69)="A", LOWER(INDEX($A$3:$AM$22, MATCH(CC116, $R$3:$R$22, 0), 1)), INDEX($B$24:$AM$43, MATCH(INDEX($A$3:$AM$22, MATCH(CC116, $R$3:$R$22, 0), 1), $A$24:$A$43), CD$69)="BLANK", "BLANK,")</f>
        <v>EVE</v>
      </c>
      <c r="CG116" s="361"/>
      <c r="CH116" s="257" t="str" cm="1">
        <f t="array" ref="CH116">_xlfn.IFS(INDEX($B$24:$AM$43,MATCH($A42,$A$24:$A$43,0),CI$69)="A",LOWER($A42),INDEX($B$24:$AM$43,MATCH($A42,$A$24:$A$43,0),CI$69)="H",UPPER($A42),INDEX($B$24:$AM$43,MATCH($A42,$A$24:$A$43,0),CI$69)="BLANK","BLANK")</f>
        <v>WHU</v>
      </c>
      <c r="CI116" s="268" cm="1">
        <f t="array" ref="CI116">IFERROR($L$93+POWER(INDEX($B$47:$AM$66, MATCH(UPPER(CH88), $A$47:$A$66,0 ), CI$69), $J$93)/$K$93, "BLANK")</f>
        <v>2.6990050328421011</v>
      </c>
      <c r="CJ116" s="269" cm="1">
        <f t="array" ref="CJ116">IFERROR($L$93+POWER(INDEX($B$47:$AM$66, MATCH(UPPER(CK88), $A$47:$A$66, 0), CI$69), $J$93)/$K$93, "BLANK")</f>
        <v>1.0524843751345194</v>
      </c>
      <c r="CK116" s="359" t="str" cm="1">
        <f t="array" ref="CK116">_xlfn.IFS(INDEX($B$24:$AM$43, MATCH(INDEX($A$3:$AM$22, MATCH(CH116, $S$3:$S$22, 0), 1), $A$24:$A$43), CI$69)="H", UPPER(INDEX($A$3:$AM$22, MATCH(CH116, $S$3:$S$22, 0), 1)), INDEX($B$24:$AM$43, MATCH(INDEX($A$3:$AM$22, MATCH(CH116, $S$3:$S$22, 0), 1), $A$24:$A$43), CI$69)="A", LOWER(INDEX($A$3:$AM$22, MATCH(CH116, $S$3:$S$22, 0), 1)), INDEX($B$24:$AM$43, MATCH(INDEX($A$3:$AM$22, MATCH(CH116, $S$3:$S$22, 0), 1), $A$24:$A$43), CI$69)="BLANK", "BLANK,")</f>
        <v>wba</v>
      </c>
      <c r="CL116" s="361"/>
      <c r="CM116" s="257" t="str" cm="1">
        <f t="array" ref="CM116">_xlfn.IFS(INDEX($B$24:$AM$43,MATCH($A42,$A$24:$A$43,0),CN$69)="A",LOWER($A42),INDEX($B$24:$AM$43,MATCH($A42,$A$24:$A$43,0),CN$69)="H",UPPER($A42),INDEX($B$24:$AM$43,MATCH($A42,$A$24:$A$43,0),CN$69)="BLANK","BLANK")</f>
        <v>WHU</v>
      </c>
      <c r="CN116" s="268" cm="1">
        <f t="array" ref="CN116">IFERROR($L$93+POWER(INDEX($B$47:$AM$66, MATCH(UPPER(CM88), $A$47:$A$66,0 ), CN$69), $J$93)/$K$93, "BLANK")</f>
        <v>1.5473786283280306</v>
      </c>
      <c r="CO116" s="269" cm="1">
        <f t="array" ref="CO116">IFERROR($L$93+POWER(INDEX($B$47:$AM$66, MATCH(UPPER(CP88), $A$47:$A$66, 0), CN$69), $J$93)/$K$93, "BLANK")</f>
        <v>1.1768356826766728</v>
      </c>
      <c r="CP116" s="359" t="str" cm="1">
        <f t="array" ref="CP116">_xlfn.IFS(INDEX($B$24:$AM$43, MATCH(INDEX($A$3:$AM$22, MATCH(CM116, $T$3:$T$22, 0), 1), $A$24:$A$43), CN$69)="H", UPPER(INDEX($A$3:$AM$22, MATCH(CM116, $T$3:$T$22, 0), 1)), INDEX($B$24:$AM$43, MATCH(INDEX($A$3:$AM$22, MATCH(CM116, $T$3:$T$22, 0), 1), $A$24:$A$43), CN$69)="A", LOWER(INDEX($A$3:$AM$22, MATCH(CM116, $T$3:$T$22, 0), 1)), INDEX($B$24:$AM$43, MATCH(INDEX($A$3:$AM$22, MATCH(CM116, $T$3:$T$22, 0), 1), $A$24:$A$43), CN$69)="BLANK", "BLANK,")</f>
        <v>bur</v>
      </c>
      <c r="CQ116" s="361"/>
      <c r="CR116" s="257" t="str" cm="1">
        <f t="array" ref="CR116">_xlfn.IFS(INDEX($B$24:$AM$43,MATCH($A42,$A$24:$A$43,0),CS$69)="A",LOWER($A42),INDEX($B$24:$AM$43,MATCH($A42,$A$24:$A$43,0),CS$69)="H",UPPER($A42),INDEX($B$24:$AM$43,MATCH($A42,$A$24:$A$43,0),CS$69)="BLANK","BLANK")</f>
        <v>whu</v>
      </c>
      <c r="CS116" s="268" cm="1">
        <f t="array" ref="CS116">IFERROR($L$93+POWER(INDEX($B$47:$AM$66, MATCH(UPPER(CR88), $A$47:$A$66,0 ), CS$69), $J$93)/$K$93, "BLANK")</f>
        <v>1.0898176379431388</v>
      </c>
      <c r="CT116" s="269" cm="1">
        <f t="array" ref="CT116">IFERROR($L$93+POWER(INDEX($B$47:$AM$66, MATCH(UPPER(CU88), $A$47:$A$66, 0), CS$69), $J$93)/$K$93, "BLANK")</f>
        <v>1.0284393029521659</v>
      </c>
      <c r="CU116" s="359" t="str" cm="1">
        <f t="array" ref="CU116">_xlfn.IFS(INDEX($B$24:$AM$43, MATCH(INDEX($A$3:$AM$22, MATCH(CR116, $U$3:$U$22, 0), 1), $A$24:$A$43), CS$69)="H", UPPER(INDEX($A$3:$AM$22, MATCH(CR116, $U$3:$U$22, 0), 1)), INDEX($B$24:$AM$43, MATCH(INDEX($A$3:$AM$22, MATCH(CR116, $U$3:$U$22, 0), 1), $A$24:$A$43), CS$69)="A", LOWER(INDEX($A$3:$AM$22, MATCH(CR116, $U$3:$U$22, 0), 1)), INDEX($B$24:$AM$43, MATCH(INDEX($A$3:$AM$22, MATCH(CR116, $U$3:$U$22, 0), 1), $A$24:$A$43), CS$69)="BLANK", "BLANK,")</f>
        <v>CRY</v>
      </c>
      <c r="CV116" s="361"/>
      <c r="CW116" s="257" t="str" cm="1">
        <f t="array" ref="CW116">_xlfn.IFS(INDEX($B$24:$AM$43,MATCH($A42,$A$24:$A$43,0),CX$69)="A",LOWER($A42),INDEX($B$24:$AM$43,MATCH($A42,$A$24:$A$43,0),CX$69)="H",UPPER($A42),INDEX($B$24:$AM$43,MATCH($A42,$A$24:$A$43,0),CX$69)="BLANK","BLANK")</f>
        <v>WHU</v>
      </c>
      <c r="CX116" s="268" cm="1">
        <f t="array" ref="CX116">IFERROR($L$93+POWER(INDEX($B$47:$AM$66, MATCH(UPPER(CW88), $A$47:$A$66,0 ), CX$69), $J$93)/$K$93, "BLANK")</f>
        <v>1.1138136612293423</v>
      </c>
      <c r="CY116" s="269" cm="1">
        <f t="array" ref="CY116">IFERROR($L$93+POWER(INDEX($B$47:$AM$66, MATCH(UPPER(CZ88), $A$47:$A$66, 0), CX$69), $J$93)/$K$93, "BLANK")</f>
        <v>2.5551823461055938</v>
      </c>
      <c r="CZ116" s="359" t="str" cm="1">
        <f t="array" ref="CZ116">_xlfn.IFS(INDEX($B$24:$AM$43, MATCH(INDEX($A$3:$AM$22, MATCH(CW116, $V$3:$V$22, 0), 1), $A$24:$A$43), CX$69)="H", UPPER(INDEX($A$3:$AM$22, MATCH(CW116, $V$3:$V$22, 0), 1)), INDEX($B$24:$AM$43, MATCH(INDEX($A$3:$AM$22, MATCH(CW116, $V$3:$V$22, 0), 1), $A$24:$A$43), CX$69)="A", LOWER(INDEX($A$3:$AM$22, MATCH(CW116, $V$3:$V$22, 0), 1)), INDEX($B$24:$AM$43, MATCH(INDEX($A$3:$AM$22, MATCH(CW116, $V$3:$V$22, 0), 1), $A$24:$A$43), CX$69)="BLANK", "BLANK,")</f>
        <v>liv</v>
      </c>
      <c r="DA116" s="361"/>
      <c r="DB116" s="257" t="str" cm="1">
        <f t="array" ref="DB116">_xlfn.IFS(INDEX($B$24:$AM$43,MATCH($A42,$A$24:$A$43,0),DC$69)="A",LOWER($A42),INDEX($B$24:$AM$43,MATCH($A42,$A$24:$A$43,0),DC$69)="H",UPPER($A42),INDEX($B$24:$AM$43,MATCH($A42,$A$24:$A$43,0),DC$69)="BLANK","BLANK")</f>
        <v>whu</v>
      </c>
      <c r="DC116" s="268" cm="1">
        <f t="array" ref="DC116">IFERROR($L$93+POWER(INDEX($B$47:$AM$66, MATCH(UPPER(DB88), $A$47:$A$66,0 ), DC$69), $J$93)/$K$93, "BLANK")</f>
        <v>1.4393803026130279</v>
      </c>
      <c r="DD116" s="269" cm="1">
        <f t="array" ref="DD116">IFERROR($L$93+POWER(INDEX($B$47:$AM$66, MATCH(UPPER(DE88), $A$47:$A$66, 0), DC$69), $J$93)/$K$93, "BLANK")</f>
        <v>1.2758426743202871</v>
      </c>
      <c r="DE116" s="359" t="str" cm="1">
        <f t="array" ref="DE116">_xlfn.IFS(INDEX($B$24:$AM$43, MATCH(INDEX($A$3:$AM$22, MATCH(DB116, $W$3:$W$22, 0), 1), $A$24:$A$43), DC$69)="H", UPPER(INDEX($A$3:$AM$22, MATCH(DB116, $W$3:$W$22, 0), 1)), INDEX($B$24:$AM$43, MATCH(INDEX($A$3:$AM$22, MATCH(DB116, $W$3:$W$22, 0), 1), $A$24:$A$43), DC$69)="A", LOWER(INDEX($A$3:$AM$22, MATCH(DB116, $W$3:$W$22, 0), 1)), INDEX($B$24:$AM$43, MATCH(INDEX($A$3:$AM$22, MATCH(DB116, $W$3:$W$22, 0), 1), $A$24:$A$43), DC$69)="BLANK", "BLANK,")</f>
        <v>AVL</v>
      </c>
      <c r="DF116" s="361"/>
      <c r="DG116" s="257" t="str" cm="1">
        <f t="array" ref="DG116">_xlfn.IFS(INDEX($B$24:$AM$43,MATCH($A42,$A$24:$A$43,0),DH$69)="A",LOWER($A42),INDEX($B$24:$AM$43,MATCH($A42,$A$24:$A$43,0),DH$69)="H",UPPER($A42),INDEX($B$24:$AM$43,MATCH($A42,$A$24:$A$43,0),DH$69)="BLANK","BLANK")</f>
        <v>whu</v>
      </c>
      <c r="DH116" s="268" cm="1">
        <f t="array" ref="DH116">IFERROR($L$93+POWER(INDEX($B$47:$AM$66, MATCH(UPPER(DG88), $A$47:$A$66,0 ), DH$69), $J$93)/$K$93, "BLANK")</f>
        <v>2.0674715146417419</v>
      </c>
      <c r="DI116" s="269" cm="1">
        <f t="array" ref="DI116">IFERROR($L$93+POWER(INDEX($B$47:$AM$66, MATCH(UPPER(DJ88), $A$47:$A$66, 0), DH$69), $J$93)/$K$93, "BLANK")</f>
        <v>0.601086659098787</v>
      </c>
      <c r="DJ116" s="359" t="str" cm="1">
        <f t="array" ref="DJ116">_xlfn.IFS(INDEX($B$24:$AM$43, MATCH(INDEX($A$3:$AM$22, MATCH(DG116, $X$3:$X$22, 0), 1), $A$24:$A$43), DH$69)="H", UPPER(INDEX($A$3:$AM$22, MATCH(DG116, $X$3:$X$22, 0), 1)), INDEX($B$24:$AM$43, MATCH(INDEX($A$3:$AM$22, MATCH(DG116, $X$3:$X$22, 0), 1), $A$24:$A$43), DH$69)="A", LOWER(INDEX($A$3:$AM$22, MATCH(DG116, $X$3:$X$22, 0), 1)), INDEX($B$24:$AM$43, MATCH(INDEX($A$3:$AM$22, MATCH(DG116, $X$3:$X$22, 0), 1), $A$24:$A$43), DH$69)="BLANK", "BLANK,")</f>
        <v>FUL</v>
      </c>
      <c r="DK116" s="361"/>
      <c r="DL116" s="257" t="str" cm="1">
        <f t="array" ref="DL116">_xlfn.IFS(INDEX($B$24:$AM$43,MATCH($A42,$A$24:$A$43,0),DM$69)="A",LOWER($A42),INDEX($B$24:$AM$43,MATCH($A42,$A$24:$A$43,0),DM$69)="H",UPPER($A42),INDEX($B$24:$AM$43,MATCH($A42,$A$24:$A$43,0),DM$69)="BLANK","BLANK")</f>
        <v>WHU</v>
      </c>
      <c r="DM116" s="268" cm="1">
        <f t="array" ref="DM116">IFERROR($L$93+POWER(INDEX($B$47:$AM$66, MATCH(UPPER(DL88), $A$47:$A$66,0 ), DM$69), $J$93)/$K$93, "BLANK")</f>
        <v>2.1236906949600334</v>
      </c>
      <c r="DN116" s="269" cm="1">
        <f t="array" ref="DN116">IFERROR($L$93+POWER(INDEX($B$47:$AM$66, MATCH(UPPER(DO88), $A$47:$A$66, 0), DM$69), $J$93)/$K$93, "BLANK")</f>
        <v>1.0933163746871752</v>
      </c>
      <c r="DO116" s="359" t="str" cm="1">
        <f t="array" ref="DO116">_xlfn.IFS(INDEX($B$24:$AM$43, MATCH(INDEX($A$3:$AM$22, MATCH(DL116, $Y$3:$Y$22, 0), 1), $A$24:$A$43), DM$69)="H", UPPER(INDEX($A$3:$AM$22, MATCH(DL116, $Y$3:$Y$22, 0), 1)), INDEX($B$24:$AM$43, MATCH(INDEX($A$3:$AM$22, MATCH(DL116, $Y$3:$Y$22, 0), 1), $A$24:$A$43), DM$69)="A", LOWER(INDEX($A$3:$AM$22, MATCH(DL116, $Y$3:$Y$22, 0), 1)), INDEX($B$24:$AM$43, MATCH(INDEX($A$3:$AM$22, MATCH(DL116, $Y$3:$Y$22, 0), 1), $A$24:$A$43), DM$69)="BLANK", "BLANK,")</f>
        <v>shu</v>
      </c>
      <c r="DP116" s="361"/>
      <c r="DQ116" s="257" t="str" cm="1">
        <f t="array" ref="DQ116">_xlfn.IFS(INDEX($B$24:$AM$43,MATCH($A42,$A$24:$A$43,0),DR$69)="A",LOWER($A42),INDEX($B$24:$AM$43,MATCH($A42,$A$24:$A$43,0),DR$69)="H",UPPER($A42),INDEX($B$24:$AM$43,MATCH($A42,$A$24:$A$43,0),DR$69)="BLANK","BLANK")</f>
        <v>WHU</v>
      </c>
      <c r="DR116" s="268" cm="1">
        <f t="array" ref="DR116">IFERROR($L$93+POWER(INDEX($B$47:$AM$66, MATCH(UPPER(DQ88), $A$47:$A$66,0 ), DR$69), $J$93)/$K$93, "BLANK")</f>
        <v>1.2940732736211018</v>
      </c>
      <c r="DS116" s="269" cm="1">
        <f t="array" ref="DS116">IFERROR($L$93+POWER(INDEX($B$47:$AM$66, MATCH(UPPER(DT88), $A$47:$A$66, 0), DR$69), $J$93)/$K$93, "BLANK")</f>
        <v>2.1179879481713892</v>
      </c>
      <c r="DT116" s="359" t="str" cm="1">
        <f t="array" ref="DT116">_xlfn.IFS(INDEX($B$24:$AM$43, MATCH(INDEX($A$3:$AM$22, MATCH(DQ116, $Z$3:$Z$22, 0), 1), $A$24:$A$43), DR$69)="H", UPPER(INDEX($A$3:$AM$22, MATCH(DQ116, $Z$3:$Z$22, 0), 1)), INDEX($B$24:$AM$43, MATCH(INDEX($A$3:$AM$22, MATCH(DQ116, $Z$3:$Z$22, 0), 1), $A$24:$A$43), DR$69)="A", LOWER(INDEX($A$3:$AM$22, MATCH(DQ116, $Z$3:$Z$22, 0), 1)), INDEX($B$24:$AM$43, MATCH(INDEX($A$3:$AM$22, MATCH(DQ116, $Z$3:$Z$22, 0), 1), $A$24:$A$43), DR$69)="BLANK", "BLANK,")</f>
        <v>tot</v>
      </c>
      <c r="DU116" s="361"/>
      <c r="DV116" s="257" t="str" cm="1">
        <f t="array" ref="DV116">_xlfn.IFS(INDEX($B$24:$AM$43,MATCH($A42,$A$24:$A$43,0),DW$69)="A",LOWER($A42),INDEX($B$24:$AM$43,MATCH($A42,$A$24:$A$43,0),DW$69)="H",UPPER($A42),INDEX($B$24:$AM$43,MATCH($A42,$A$24:$A$43,0),DW$69)="BLANK","BLANK")</f>
        <v>whu</v>
      </c>
      <c r="DW116" s="268" cm="1">
        <f t="array" ref="DW116">IFERROR($L$93+POWER(INDEX($B$47:$AM$66, MATCH(UPPER(DV88), $A$47:$A$66,0 ), DW$69), $J$93)/$K$93, "BLANK")</f>
        <v>0.6476976579875281</v>
      </c>
      <c r="DX116" s="269" cm="1">
        <f t="array" ref="DX116">IFERROR($L$93+POWER(INDEX($B$47:$AM$66, MATCH(UPPER(DY88), $A$47:$A$66, 0), DW$69), $J$93)/$K$93, "BLANK")</f>
        <v>2.7710502182635071</v>
      </c>
      <c r="DY116" s="359" t="str" cm="1">
        <f t="array" ref="DY116">_xlfn.IFS(INDEX($B$24:$AM$43, MATCH(INDEX($A$3:$AM$22, MATCH(DV116, $AA$3:$AA$22, 0), 1), $A$24:$A$43), DW$69)="H", UPPER(INDEX($A$3:$AM$22, MATCH(DV116, $AA$3:$AA$22, 0), 1)), INDEX($B$24:$AM$43, MATCH(INDEX($A$3:$AM$22, MATCH(DV116, $AA$3:$AA$22, 0), 1), $A$24:$A$43), DW$69)="A", LOWER(INDEX($A$3:$AM$22, MATCH(DV116, $AA$3:$AA$22, 0), 1)), INDEX($B$24:$AM$43, MATCH(INDEX($A$3:$AM$22, MATCH(DV116, $AA$3:$AA$22, 0), 1), $A$24:$A$43), DW$69)="BLANK", "BLANK,")</f>
        <v>MCI</v>
      </c>
      <c r="DZ116" s="361"/>
      <c r="EA116" s="257" t="str" cm="1">
        <f t="array" ref="EA116">_xlfn.IFS(INDEX($B$24:$AM$43,MATCH($A42,$A$24:$A$43,0),EB$69)="A",LOWER($A42),INDEX($B$24:$AM$43,MATCH($A42,$A$24:$A$43,0),EB$69)="H",UPPER($A42),INDEX($B$24:$AM$43,MATCH($A42,$A$24:$A$43,0),EB$69)="BLANK","BLANK")</f>
        <v>WHU</v>
      </c>
      <c r="EB116" s="268" cm="1">
        <f t="array" ref="EB116">IFERROR($L$93+POWER(INDEX($B$47:$AM$66, MATCH(UPPER(EA88), $A$47:$A$66,0 ), EB$69), $J$93)/$K$93, "BLANK")</f>
        <v>2.6990050328421011</v>
      </c>
      <c r="EC116" s="269" cm="1">
        <f t="array" ref="EC116">IFERROR($L$93+POWER(INDEX($B$47:$AM$66, MATCH(UPPER(ED88), $A$47:$A$66, 0), EB$69), $J$93)/$K$93, "BLANK")</f>
        <v>1.0524843751345194</v>
      </c>
      <c r="ED116" s="359" t="str" cm="1">
        <f t="array" ref="ED116">_xlfn.IFS(INDEX($B$24:$AM$43, MATCH(INDEX($A$3:$AM$22, MATCH(EA116, $AB$3:$AB$22, 0), 1), $A$24:$A$43), EB$69)="H", UPPER(INDEX($A$3:$AM$22, MATCH(EA116, $AB$3:$AB$22, 0), 1)), INDEX($B$24:$AM$43, MATCH(INDEX($A$3:$AM$22, MATCH(EA116, $AB$3:$AB$22, 0), 1), $A$24:$A$43), EB$69)="A", LOWER(INDEX($A$3:$AM$22, MATCH(EA116, $AB$3:$AB$22, 0), 1)), INDEX($B$24:$AM$43, MATCH(INDEX($A$3:$AM$22, MATCH(EA116, $AB$3:$AB$22, 0), 1), $A$24:$A$43), EB$69)="BLANK", "BLANK,")</f>
        <v>lee</v>
      </c>
      <c r="EE116" s="361"/>
      <c r="EF116" s="257" t="str" cm="1">
        <f t="array" ref="EF116">_xlfn.IFS(INDEX($B$24:$AM$43,MATCH($A42,$A$24:$A$43,0),EG$69)="A",LOWER($A42),INDEX($B$24:$AM$43,MATCH($A42,$A$24:$A$43,0),EG$69)="H",UPPER($A42),INDEX($B$24:$AM$43,MATCH($A42,$A$24:$A$43,0),EG$69)="BLANK","BLANK")</f>
        <v>whu</v>
      </c>
      <c r="EG116" s="268" cm="1">
        <f t="array" ref="EG116">IFERROR($L$93+POWER(INDEX($B$47:$AM$66, MATCH(UPPER(EF88), $A$47:$A$66,0 ), EG$69), $J$93)/$K$93, "BLANK")</f>
        <v>0.93367039899633975</v>
      </c>
      <c r="EH116" s="269" cm="1">
        <f t="array" ref="EH116">IFERROR($L$93+POWER(INDEX($B$47:$AM$66, MATCH(UPPER(EI88), $A$47:$A$66, 0), EG$69), $J$93)/$K$93, "BLANK")</f>
        <v>2.3214200279884625</v>
      </c>
      <c r="EI116" s="359" t="str" cm="1">
        <f t="array" ref="EI116">_xlfn.IFS(INDEX($B$24:$AM$43, MATCH(INDEX($A$3:$AM$22, MATCH(EF116, $AC$3:$AC$22, 0), 1), $A$24:$A$43), EG$69)="H", UPPER(INDEX($A$3:$AM$22, MATCH(EF116, $AC$3:$AC$22, 0), 1)), INDEX($B$24:$AM$43, MATCH(INDEX($A$3:$AM$22, MATCH(EF116, $AC$3:$AC$22, 0), 1), $A$24:$A$43), EG$69)="A", LOWER(INDEX($A$3:$AM$22, MATCH(EF116, $AC$3:$AC$22, 0), 1)), INDEX($B$24:$AM$43, MATCH(INDEX($A$3:$AM$22, MATCH(EF116, $AC$3:$AC$22, 0), 1), $A$24:$A$43), EG$69)="BLANK", "BLANK,")</f>
        <v>MUN</v>
      </c>
      <c r="EJ116" s="361"/>
      <c r="EK116" s="257" t="str" cm="1">
        <f t="array" ref="EK116">_xlfn.IFS(INDEX($B$24:$AM$43,MATCH($A42,$A$24:$A$43,0),EL$69)="A",LOWER($A42),INDEX($B$24:$AM$43,MATCH($A42,$A$24:$A$43,0),EL$69)="H",UPPER($A42),INDEX($B$24:$AM$43,MATCH($A42,$A$24:$A$43,0),EL$69)="BLANK","BLANK")</f>
        <v>WHU</v>
      </c>
      <c r="EL116" s="268" cm="1">
        <f t="array" ref="EL116">IFERROR($L$93+POWER(INDEX($B$47:$AM$66, MATCH(UPPER(EK88), $A$47:$A$66,0 ), EL$69), $J$93)/$K$93, "BLANK")</f>
        <v>1.3100254920790602</v>
      </c>
      <c r="EM116" s="269" cm="1">
        <f t="array" ref="EM116">IFERROR($L$93+POWER(INDEX($B$47:$AM$66, MATCH(UPPER(EN88), $A$47:$A$66, 0), EL$69), $J$93)/$K$93, "BLANK")</f>
        <v>1.362488955393913</v>
      </c>
      <c r="EN116" s="359" t="str" cm="1">
        <f t="array" ref="EN116">_xlfn.IFS(INDEX($B$24:$AM$43, MATCH(INDEX($A$3:$AM$22, MATCH(EK116, $AD$3:$AD$22, 0), 1), $A$24:$A$43), EL$69)="H", UPPER(INDEX($A$3:$AM$22, MATCH(EK116, $AD$3:$AD$22, 0), 1)), INDEX($B$24:$AM$43, MATCH(INDEX($A$3:$AM$22, MATCH(EK116, $AD$3:$AD$22, 0), 1), $A$24:$A$43), EL$69)="A", LOWER(INDEX($A$3:$AM$22, MATCH(EK116, $AD$3:$AD$22, 0), 1)), INDEX($B$24:$AM$43, MATCH(INDEX($A$3:$AM$22, MATCH(EK116, $AD$3:$AD$22, 0), 1), $A$24:$A$43), EL$69)="BLANK", "BLANK,")</f>
        <v>ars</v>
      </c>
      <c r="EO116" s="361"/>
      <c r="EP116" s="257" t="str" cm="1">
        <f t="array" ref="EP116">_xlfn.IFS(INDEX($B$24:$AM$43,MATCH($A42,$A$24:$A$43,0),EQ$69)="A",LOWER($A42),INDEX($B$24:$AM$43,MATCH($A42,$A$24:$A$43,0),EQ$69)="H",UPPER($A42),INDEX($B$24:$AM$43,MATCH($A42,$A$24:$A$43,0),EQ$69)="BLANK","BLANK")</f>
        <v>whu</v>
      </c>
      <c r="EQ116" s="268" cm="1">
        <f t="array" ref="EQ116">IFERROR($L$93+POWER(INDEX($B$47:$AM$66, MATCH(UPPER(EP88), $A$47:$A$66,0 ), EQ$69), $J$93)/$K$93, "BLANK")</f>
        <v>0.58544122505754548</v>
      </c>
      <c r="ER116" s="269" cm="1">
        <f t="array" ref="ER116">IFERROR($L$93+POWER(INDEX($B$47:$AM$66, MATCH(UPPER(ES88), $A$47:$A$66, 0), EQ$69), $J$93)/$K$93, "BLANK")</f>
        <v>1.7358578946975314</v>
      </c>
      <c r="ES116" s="359" t="str" cm="1">
        <f t="array" ref="ES116">_xlfn.IFS(INDEX($B$24:$AM$43, MATCH(INDEX($A$3:$AM$22, MATCH(EP116, $AE$3:$AE$22, 0), 1), $A$24:$A$43), EQ$69)="H", UPPER(INDEX($A$3:$AM$22, MATCH(EP116, $AE$3:$AE$22, 0), 1)), INDEX($B$24:$AM$43, MATCH(INDEX($A$3:$AM$22, MATCH(EP116, $AE$3:$AE$22, 0), 1), $A$24:$A$43), EQ$69)="A", LOWER(INDEX($A$3:$AM$22, MATCH(EP116, $AE$3:$AE$22, 0), 1)), INDEX($B$24:$AM$43, MATCH(INDEX($A$3:$AM$22, MATCH(EP116, $AE$3:$AE$22, 0), 1), $A$24:$A$43), EQ$69)="BLANK", "BLANK,")</f>
        <v>WOL</v>
      </c>
      <c r="ET116" s="361"/>
      <c r="EU116" s="257" t="str" cm="1">
        <f t="array" ref="EU116">_xlfn.IFS(INDEX($B$24:$AM$43,MATCH($A42,$A$24:$A$43,0),EV$69)="A",LOWER($A42),INDEX($B$24:$AM$43,MATCH($A42,$A$24:$A$43,0),EV$69)="H",UPPER($A42),INDEX($B$24:$AM$43,MATCH($A42,$A$24:$A$43,0),EV$69)="BLANK","BLANK")</f>
        <v>WHU</v>
      </c>
      <c r="EV116" s="268" cm="1">
        <f t="array" ref="EV116">IFERROR($L$93+POWER(INDEX($B$47:$AM$66, MATCH(UPPER(EU88), $A$47:$A$66,0 ), EV$69), $J$93)/$K$93, "BLANK")</f>
        <v>1.3216151545110242</v>
      </c>
      <c r="EW116" s="269" cm="1">
        <f t="array" ref="EW116">IFERROR($L$93+POWER(INDEX($B$47:$AM$66, MATCH(UPPER(EX88), $A$47:$A$66, 0), EV$69), $J$93)/$K$93, "BLANK")</f>
        <v>2.4969976222067003</v>
      </c>
      <c r="EX116" s="359" t="str" cm="1">
        <f t="array" ref="EX116">_xlfn.IFS(INDEX($B$24:$AM$43, MATCH(INDEX($A$3:$AM$22, MATCH(EU116, $AF$3:$AF$22, 0), 1), $A$24:$A$43), EV$69)="H", UPPER(INDEX($A$3:$AM$22, MATCH(EU116, $AF$3:$AF$22, 0), 1)), INDEX($B$24:$AM$43, MATCH(INDEX($A$3:$AM$22, MATCH(EU116, $AF$3:$AF$22, 0), 1), $A$24:$A$43), EV$69)="A", LOWER(INDEX($A$3:$AM$22, MATCH(EU116, $AF$3:$AF$22, 0), 1)), INDEX($B$24:$AM$43, MATCH(INDEX($A$3:$AM$22, MATCH(EU116, $AF$3:$AF$22, 0), 1), $A$24:$A$43), EV$69)="BLANK", "BLANK,")</f>
        <v>lei</v>
      </c>
      <c r="EY116" s="361"/>
      <c r="EZ116" s="257" t="str" cm="1">
        <f t="array" ref="EZ116">_xlfn.IFS(INDEX($B$24:$AM$43,MATCH($A42,$A$24:$A$43,0),FA$69)="A",LOWER($A42),INDEX($B$24:$AM$43,MATCH($A42,$A$24:$A$43,0),FA$69)="H",UPPER($A42),INDEX($B$24:$AM$43,MATCH($A42,$A$24:$A$43,0),FA$69)="BLANK","BLANK")</f>
        <v>whu</v>
      </c>
      <c r="FA116" s="268" cm="1">
        <f t="array" ref="FA116">IFERROR($L$93+POWER(INDEX($B$47:$AM$66, MATCH(UPPER(EZ88), $A$47:$A$66,0 ), FA$69), $J$93)/$K$93, "BLANK")</f>
        <v>1.9149708169218467</v>
      </c>
      <c r="FB116" s="269" cm="1">
        <f t="array" ref="FB116">IFERROR($L$93+POWER(INDEX($B$47:$AM$66, MATCH(UPPER(FC88), $A$47:$A$66, 0), FA$69), $J$93)/$K$93, "BLANK")</f>
        <v>1.2447431214443259</v>
      </c>
      <c r="FC116" s="359" t="str" cm="1">
        <f t="array" ref="FC116">_xlfn.IFS(INDEX($B$24:$AM$43, MATCH(INDEX($A$3:$AM$22, MATCH(EZ116, $AG$3:$AG$22, 0), 1), $A$24:$A$43), FA$69)="H", UPPER(INDEX($A$3:$AM$22, MATCH(EZ116, $AG$3:$AG$22, 0), 1)), INDEX($B$24:$AM$43, MATCH(INDEX($A$3:$AM$22, MATCH(EZ116, $AG$3:$AG$22, 0), 1), $A$24:$A$43), FA$69)="A", LOWER(INDEX($A$3:$AM$22, MATCH(EZ116, $AG$3:$AG$22, 0), 1)), INDEX($B$24:$AM$43, MATCH(INDEX($A$3:$AM$22, MATCH(EZ116, $AG$3:$AG$22, 0), 1), $A$24:$A$43), FA$69)="BLANK", "BLANK,")</f>
        <v>NEW</v>
      </c>
      <c r="FD116" s="361"/>
      <c r="FE116" s="257" t="str" cm="1">
        <f t="array" ref="FE116">_xlfn.IFS(INDEX($B$24:$AM$43,MATCH($A42,$A$24:$A$43,0),FF$69)="A",LOWER($A42),INDEX($B$24:$AM$43,MATCH($A42,$A$24:$A$43,0),FF$69)="H",UPPER($A42),INDEX($B$24:$AM$43,MATCH($A42,$A$24:$A$43,0),FF$69)="BLANK","BLANK")</f>
        <v>WHU</v>
      </c>
      <c r="FF116" s="268" cm="1">
        <f t="array" ref="FF116">IFERROR($L$93+POWER(INDEX($B$47:$AM$66, MATCH(UPPER(FE88), $A$47:$A$66,0 ), FF$69), $J$93)/$K$93, "BLANK")</f>
        <v>1.7443505943891962</v>
      </c>
      <c r="FG116" s="269" cm="1">
        <f t="array" ref="FG116">IFERROR($L$93+POWER(INDEX($B$47:$AM$66, MATCH(UPPER(FH88), $A$47:$A$66, 0), FF$69), $J$93)/$K$93, "BLANK")</f>
        <v>2.611652061035981</v>
      </c>
      <c r="FH116" s="359" t="str" cm="1">
        <f t="array" ref="FH116">_xlfn.IFS(INDEX($B$24:$AM$43, MATCH(INDEX($A$3:$AM$22, MATCH(FE116, $AH$3:$AH$22, 0), 1), $A$24:$A$43), FF$69)="H", UPPER(INDEX($A$3:$AM$22, MATCH(FE116, $AH$3:$AH$22, 0), 1)), INDEX($B$24:$AM$43, MATCH(INDEX($A$3:$AM$22, MATCH(FE116, $AH$3:$AH$22, 0), 1), $A$24:$A$43), FF$69)="A", LOWER(INDEX($A$3:$AM$22, MATCH(FE116, $AH$3:$AH$22, 0), 1)), INDEX($B$24:$AM$43, MATCH(INDEX($A$3:$AM$22, MATCH(FE116, $AH$3:$AH$22, 0), 1), $A$24:$A$43), FF$69)="BLANK", "BLANK,")</f>
        <v>che</v>
      </c>
      <c r="FI116" s="361"/>
      <c r="FJ116" s="257" t="str" cm="1">
        <f t="array" ref="FJ116">_xlfn.IFS(INDEX($B$24:$AM$43,MATCH($A42,$A$24:$A$43,0),FK$69)="A",LOWER($A42),INDEX($B$24:$AM$43,MATCH($A42,$A$24:$A$43,0),FK$69)="H",UPPER($A42),INDEX($B$24:$AM$43,MATCH($A42,$A$24:$A$43,0),FK$69)="BLANK","BLANK")</f>
        <v>whu</v>
      </c>
      <c r="FK116" s="268" cm="1">
        <f t="array" ref="FK116">IFERROR($L$93+POWER(INDEX($B$47:$AM$66, MATCH(UPPER(FJ88), $A$47:$A$66,0 ), FK$69), $J$93)/$K$93, "BLANK")</f>
        <v>2.0444382661887088</v>
      </c>
      <c r="FL116" s="269" cm="1">
        <f t="array" ref="FL116">IFERROR($L$93+POWER(INDEX($B$47:$AM$66, MATCH(UPPER(FM88), $A$47:$A$66, 0), FK$69), $J$93)/$K$93, "BLANK")</f>
        <v>1.9068897738716235</v>
      </c>
      <c r="FM116" s="359" t="str" cm="1">
        <f t="array" ref="FM116">_xlfn.IFS(INDEX($B$24:$AM$43, MATCH(INDEX($A$3:$AM$22, MATCH(FJ116, $AI$3:$AI$22, 0), 1), $A$24:$A$43), FK$69)="H", UPPER(INDEX($A$3:$AM$22, MATCH(FJ116, $AI$3:$AI$22, 0), 1)), INDEX($B$24:$AM$43, MATCH(INDEX($A$3:$AM$22, MATCH(FJ116, $AI$3:$AI$22, 0), 1), $A$24:$A$43), FK$69)="A", LOWER(INDEX($A$3:$AM$22, MATCH(FJ116, $AI$3:$AI$22, 0), 1)), INDEX($B$24:$AM$43, MATCH(INDEX($A$3:$AM$22, MATCH(FJ116, $AI$3:$AI$22, 0), 1), $A$24:$A$43), FK$69)="BLANK", "BLANK,")</f>
        <v>BUR</v>
      </c>
      <c r="FN116" s="361"/>
      <c r="FO116" s="257" t="str" cm="1">
        <f t="array" ref="FO116">_xlfn.IFS(INDEX($B$24:$AM$43,MATCH($A42,$A$24:$A$43,0),FP$69)="A",LOWER($A42),INDEX($B$24:$AM$43,MATCH($A42,$A$24:$A$43,0),FP$69)="H",UPPER($A42),INDEX($B$24:$AM$43,MATCH($A42,$A$24:$A$43,0),FP$69)="BLANK","BLANK")</f>
        <v>WHU</v>
      </c>
      <c r="FP116" s="268" cm="1">
        <f t="array" ref="FP116">IFERROR($L$93+POWER(INDEX($B$47:$AM$66, MATCH(UPPER(FO88), $A$47:$A$66,0 ), FP$69), $J$93)/$K$93, "BLANK")</f>
        <v>0.98313162691408285</v>
      </c>
      <c r="FQ116" s="269" cm="1">
        <f t="array" ref="FQ116">IFERROR($L$93+POWER(INDEX($B$47:$AM$66, MATCH(UPPER(FR88), $A$47:$A$66, 0), FP$69), $J$93)/$K$93, "BLANK")</f>
        <v>1.7796875761582041</v>
      </c>
      <c r="FR116" s="359" t="str" cm="1">
        <f t="array" ref="FR116">_xlfn.IFS(INDEX($B$24:$AM$43, MATCH(INDEX($A$3:$AM$22, MATCH(FO116, $AJ$3:$AJ$22, 0), 1), $A$24:$A$43), FP$69)="H", UPPER(INDEX($A$3:$AM$22, MATCH(FO116, $AJ$3:$AJ$22, 0), 1)), INDEX($B$24:$AM$43, MATCH(INDEX($A$3:$AM$22, MATCH(FO116, $AJ$3:$AJ$22, 0), 1), $A$24:$A$43), FP$69)="A", LOWER(INDEX($A$3:$AM$22, MATCH(FO116, $AJ$3:$AJ$22, 0), 1)), INDEX($B$24:$AM$43, MATCH(INDEX($A$3:$AM$22, MATCH(FO116, $AJ$3:$AJ$22, 0), 1), $A$24:$A$43), FP$69)="BLANK", "BLANK,")</f>
        <v>eve</v>
      </c>
      <c r="FS116" s="361"/>
      <c r="FT116" s="257" t="str" cm="1">
        <f t="array" ref="FT116">_xlfn.IFS(INDEX($B$24:$AM$43,MATCH($A42,$A$24:$A$43,0),FU$69)="A",LOWER($A42),INDEX($B$24:$AM$43,MATCH($A42,$A$24:$A$43,0),FU$69)="H",UPPER($A42),INDEX($B$24:$AM$43,MATCH($A42,$A$24:$A$43,0),FU$69)="BLANK","BLANK")</f>
        <v>whu</v>
      </c>
      <c r="FU116" s="268" cm="1">
        <f t="array" ref="FU116">IFERROR($L$93+POWER(INDEX($B$47:$AM$66, MATCH(UPPER(FT88), $A$47:$A$66,0 ), FU$69), $J$93)/$K$93, "BLANK")</f>
        <v>1.3967745901309547</v>
      </c>
      <c r="FV116" s="269" cm="1">
        <f t="array" ref="FV116">IFERROR($L$93+POWER(INDEX($B$47:$AM$66, MATCH(UPPER(FW88), $A$47:$A$66, 0), FU$69), $J$93)/$K$93, "BLANK")</f>
        <v>1.1430145170882908</v>
      </c>
      <c r="FW116" s="359" t="str" cm="1">
        <f t="array" ref="FW116">_xlfn.IFS(INDEX($B$24:$AM$43, MATCH(INDEX($A$3:$AM$22, MATCH(FT116, $AK$3:$AK$22, 0), 1), $A$24:$A$43), FU$69)="H", UPPER(INDEX($A$3:$AM$22, MATCH(FT116, $AK$3:$AK$22, 0), 1)), INDEX($B$24:$AM$43, MATCH(INDEX($A$3:$AM$22, MATCH(FT116, $AK$3:$AK$22, 0), 1), $A$24:$A$43), FU$69)="A", LOWER(INDEX($A$3:$AM$22, MATCH(FT116, $AK$3:$AK$22, 0), 1)), INDEX($B$24:$AM$43, MATCH(INDEX($A$3:$AM$22, MATCH(FT116, $AK$3:$AK$22, 0), 1), $A$24:$A$43), FU$69)="BLANK", "BLANK,")</f>
        <v>BHA</v>
      </c>
      <c r="FX116" s="361"/>
      <c r="FY116" s="257" t="str" cm="1">
        <f t="array" ref="FY116">_xlfn.IFS(INDEX($B$24:$AM$43,MATCH($A42,$A$24:$A$43,0),FZ$69)="A",LOWER($A42),INDEX($B$24:$AM$43,MATCH($A42,$A$24:$A$43,0),FZ$69)="H",UPPER($A42),INDEX($B$24:$AM$43,MATCH($A42,$A$24:$A$43,0),FZ$69)="BLANK","BLANK")</f>
        <v>whu</v>
      </c>
      <c r="FZ116" s="268" cm="1">
        <f t="array" ref="FZ116">IFERROR($L$93+POWER(INDEX($B$47:$AM$66, MATCH(UPPER(FY88), $A$47:$A$66,0 ), FZ$69), $J$93)/$K$93, "BLANK")</f>
        <v>2.0674715146417419</v>
      </c>
      <c r="GA116" s="269" cm="1">
        <f t="array" ref="GA116">IFERROR($L$93+POWER(INDEX($B$47:$AM$66, MATCH(UPPER(GB88), $A$47:$A$66, 0), FZ$69), $J$93)/$K$93, "BLANK")</f>
        <v>0.601086659098787</v>
      </c>
      <c r="GB116" s="359" t="str" cm="1">
        <f t="array" ref="GB116">_xlfn.IFS(INDEX($B$24:$AM$43, MATCH(INDEX($A$3:$AM$22, MATCH(FY116, $AL$3:$AL$22, 0), 1), $A$24:$A$43), FZ$69)="H", UPPER(INDEX($A$3:$AM$22, MATCH(FY116, $AL$3:$AL$22, 0), 1)), INDEX($B$24:$AM$43, MATCH(INDEX($A$3:$AM$22, MATCH(FY116, $AL$3:$AL$22, 0), 1), $A$24:$A$43), FZ$69)="A", LOWER(INDEX($A$3:$AM$22, MATCH(FY116, $AL$3:$AL$22, 0), 1)), INDEX($B$24:$AM$43, MATCH(INDEX($A$3:$AM$22, MATCH(FY116, $AL$3:$AL$22, 0), 1), $A$24:$A$43), FZ$69)="BLANK", "BLANK,")</f>
        <v>WBA</v>
      </c>
      <c r="GC116" s="361"/>
      <c r="GD116" s="257" t="str" cm="1">
        <f t="array" ref="GD116">_xlfn.IFS(INDEX($B$24:$AM$43,MATCH($A42,$A$24:$A$43,0),GE$69)="A",LOWER($A42),INDEX($B$24:$AM$43,MATCH($A42,$A$24:$A$43,0),GE$69)="H",UPPER($A42),INDEX($B$24:$AM$43,MATCH($A42,$A$24:$A$43,0),GE$69)="BLANK","BLANK")</f>
        <v>WHU</v>
      </c>
      <c r="GE116" s="268" cm="1">
        <f t="array" ref="GE116">IFERROR($L$93+POWER(INDEX($B$47:$AM$66, MATCH(UPPER(GD88), $A$47:$A$66,0 ), GE$69), $J$93)/$K$93, "BLANK")</f>
        <v>0.89836018746069501</v>
      </c>
      <c r="GF116" s="269" cm="1">
        <f t="array" ref="GF116">IFERROR($L$93+POWER(INDEX($B$47:$AM$66, MATCH(UPPER(GG88), $A$47:$A$66, 0), GE$69), $J$93)/$K$93, "BLANK")</f>
        <v>2.8532035728538561</v>
      </c>
      <c r="GG116" s="377" t="str" cm="1">
        <f t="array" ref="GG116">_xlfn.IFS(INDEX($B$24:$AM$43, MATCH(INDEX($A$3:$AM$22, MATCH(GD116, $AM$3:$AM$22, 0), 1), $A$24:$A$43), GE$69)="H", UPPER(INDEX($A$3:$AM$22, MATCH(GD116, $AM$3:$AM$22, 0), 1)), INDEX($B$24:$AM$43, MATCH(INDEX($A$3:$AM$22, MATCH(GD116, $AM$3:$AM$22, 0), 1), $A$24:$A$43), GE$69)="A", LOWER(INDEX($A$3:$AM$22, MATCH(GD116, $AM$3:$AM$22, 0), 1)), INDEX($B$24:$AM$43, MATCH(INDEX($A$3:$AM$22, MATCH(GD116, $AM$3:$AM$22, 0), 1), $A$24:$A$43), GE$69)="BLANK", "BLANK,")</f>
        <v>sou</v>
      </c>
    </row>
    <row r="117" spans="1:189" ht="15.75" thickBot="1">
      <c r="A117" s="378" t="str" cm="1">
        <f t="array" ref="A117">_xlfn.IFS(INDEX($B$24:$AM$43,MATCH($A43,$A$24:$A$43,0),B$69)="A",LOWER($A43),INDEX($B$24:$AM$43,MATCH($A43,$A$24:$A$43,0),B$69)="H",UPPER($A43),INDEX($B$24:$AM$43,MATCH($A43,$A$24:$A$43,0),B$69)="BLANK","BLANK")</f>
        <v>wol</v>
      </c>
      <c r="B117" s="379" cm="1">
        <f t="array" ref="B117">IFERROR($L$93+POWER(INDEX($B$47:$AM$66, MATCH(UPPER(A89), $A$47:$A$66,0 ), B$69), $J$93)/$K$93, "BLANK")</f>
        <v>0.7747512889906254</v>
      </c>
      <c r="C117" s="380" cm="1">
        <f t="array" ref="C117">IFERROR($L$93+POWER(INDEX($B$47:$AM$66, MATCH(UPPER(D89), $A$47:$A$66, 0), B$69), $J$93)/$K$93, "BLANK")</f>
        <v>0.61777924384670191</v>
      </c>
      <c r="D117" s="381" t="str" cm="1">
        <f t="array" ref="D117">_xlfn.IFS(INDEX($B$24:$AM$43, MATCH(INDEX($A$3:$AM$22, MATCH(A89, $B$3:$B$22, 0), 1), $A$24:$A$43), B$69)="H", UPPER(INDEX($A$3:$AM$22, MATCH(A89, $B$3:$B$22, 0), 1)), INDEX($B$24:$AM$43, MATCH(INDEX($A$3:$AM$22, MATCH(A89, $B$3:$B$22, 0), 1), $A$24:$A$43), B$69)="A", LOWER(INDEX($A$3:$AM$22, MATCH(A89, $B$3:$B$22, 0), 1)), INDEX($B$24:$AM$43, MATCH(INDEX($A$3:$AM$22, MATCH(A89, $B$3:$B$22, 0), 1), $A$24:$A$43), B$69)="BLANK", "BLANK,")</f>
        <v>SHU</v>
      </c>
      <c r="E117" s="382"/>
      <c r="F117" s="383" t="str" cm="1">
        <f t="array" ref="F117">_xlfn.IFS(INDEX($B$24:$AM$43,MATCH($A43,$A$24:$A$43,0),G$69)="A",LOWER($A43),INDEX($B$24:$AM$43,MATCH($A43,$A$24:$A$43,0),G$69)="H",UPPER($A43),INDEX($B$24:$AM$43,MATCH($A43,$A$24:$A$43,0),G$69)="BLANK","BLANK")</f>
        <v>WOL</v>
      </c>
      <c r="G117" s="379" cm="1">
        <f t="array" ref="G117">IFERROR($L$93+POWER(INDEX($B$47:$AM$66, MATCH(UPPER(F89), $A$47:$A$66,0 ), G$69), $J$93)/$K$93, "BLANK")</f>
        <v>0.6205779399716983</v>
      </c>
      <c r="H117" s="380" cm="1">
        <f t="array" ref="H117">IFERROR($L$93+POWER(INDEX($B$47:$AM$66, MATCH(UPPER(I89), $A$47:$A$66, 0), G$69), $J$93)/$K$93, "BLANK")</f>
        <v>1.5162916893067473</v>
      </c>
      <c r="I117" s="381" t="str" cm="1">
        <f t="array" ref="I117">_xlfn.IFS(INDEX($B$24:$AM$43,MATCH(INDEX($A$3:$AM$22,MATCH(F89,$C$3:$C$22,0),1),$A$24:$A$43),G$69)="H",UPPER(INDEX($A$3:$AM$22,MATCH(F89,$C$3:$C$22,0),1)),INDEX($B$24:$AM$43,MATCH(INDEX($A$3:$AM$22,MATCH(F89,$C$3:$C$22,0),1),$A$24:$A$43),G$69)="A",LOWER(INDEX($A$3:$AM$22,MATCH(F89,$C$3:$C$22,0),1)),INDEX($B$24:$AM$43,MATCH(INDEX($A$3:$AM$22,MATCH(F89,$C$3:$C$22,0),1),$A$24:$A$43),G$69)="BLANK","BLANK,")</f>
        <v>mci</v>
      </c>
      <c r="J117" s="382"/>
      <c r="K117" s="383" t="str" cm="1">
        <f t="array" ref="K117">_xlfn.IFS(INDEX($B$24:$AM$43,MATCH($A43,$A$24:$A$43,0),L$69)="A",LOWER($A43),INDEX($B$24:$AM$43,MATCH($A43,$A$24:$A$43,0),L$69)="H",UPPER($A43),INDEX($B$24:$AM$43,MATCH($A43,$A$24:$A$43,0),L$69)="BLANK","BLANK")</f>
        <v>wol</v>
      </c>
      <c r="L117" s="379" cm="1">
        <f t="array" ref="L117">IFERROR($L$93+POWER(INDEX($B$47:$AM$66, MATCH(UPPER(K89), $A$47:$A$66,0 ), L$69), $J$93)/$K$93, "BLANK")</f>
        <v>1.5703058122027593</v>
      </c>
      <c r="M117" s="380" cm="1">
        <f t="array" ref="M117">IFERROR($L$93+POWER(INDEX($B$47:$AM$66, MATCH(UPPER(N89), $A$47:$A$66, 0), L$69), $J$93)/$K$93, "BLANK")</f>
        <v>0.84239267188004008</v>
      </c>
      <c r="N117" s="381" t="str" cm="1">
        <f t="array" ref="N117">_xlfn.IFS(INDEX($B$24:$AM$43, MATCH(INDEX($A$3:$AM$22, MATCH(K117, $D$3:$D$22, 0), 1), $A$24:$A$43), L$69)="H", UPPER(INDEX($A$3:$AM$22, MATCH(K117, $D$3:$D$22, 0), 1)), INDEX($B$24:$AM$43, MATCH(INDEX($A$3:$AM$22, MATCH(K117, $D$3:$D$22, 0), 1), $A$24:$A$43), L$69)="A", LOWER(INDEX($A$3:$AM$22, MATCH(K117, $D$3:$D$22, 0), 1)), INDEX($B$24:$AM$43, MATCH(INDEX($A$3:$AM$22, MATCH(K117, $D$3:$D$22, 0), 1), $A$24:$A$43), L$69)="BLANK", "BLANK,")</f>
        <v>WHU</v>
      </c>
      <c r="O117" s="382"/>
      <c r="P117" s="383" t="str" cm="1">
        <f t="array" ref="P117">_xlfn.IFS(INDEX($B$24:$AM$43,MATCH($A43,$A$24:$A$43,0),Q$69)="A",LOWER($A43),INDEX($B$24:$AM$43,MATCH($A43,$A$24:$A$43,0),Q$69)="H",UPPER($A43),INDEX($B$24:$AM$43,MATCH($A43,$A$24:$A$43,0),Q$69)="BLANK","BLANK")</f>
        <v>WOL</v>
      </c>
      <c r="Q117" s="379" cm="1">
        <f t="array" ref="Q117">IFERROR($L$93+POWER(INDEX($B$47:$AM$66, MATCH(UPPER(P89), $A$47:$A$66,0 ), Q$69), $J$93)/$K$93, "BLANK")</f>
        <v>2.8081205228530561</v>
      </c>
      <c r="R117" s="380" cm="1">
        <f t="array" ref="R117">IFERROR($L$93+POWER(INDEX($B$47:$AM$66, MATCH(UPPER(S89), $A$47:$A$66, 0), Q$69), $J$93)/$K$93, "BLANK")</f>
        <v>0.24159518528650095</v>
      </c>
      <c r="S117" s="381" t="str" cm="1">
        <f t="array" ref="S117">_xlfn.IFS(INDEX($B$24:$AM$43, MATCH(INDEX($A$3:$AM$22, MATCH(P117, $E$3:$E$22, 0), 1), $A$24:$A$43), Q$69)="H", UPPER(INDEX($A$3:$AM$22, MATCH(P117, $E$3:$E$22, 0), 1)), INDEX($B$24:$AM$43, MATCH(INDEX($A$3:$AM$22, MATCH(P117, $E$3:$E$22, 0), 1), $A$24:$A$43), Q$69)="A", LOWER(INDEX($A$3:$AM$22, MATCH(P117, $E$3:$E$22, 0), 1)), INDEX($B$24:$AM$43, MATCH(INDEX($A$3:$AM$22, MATCH(P117, $E$3:$E$22, 0), 1), $A$24:$A$43), Q$69)="BLANK", "BLANK,")</f>
        <v>ful</v>
      </c>
      <c r="T117" s="382"/>
      <c r="U117" s="383" t="str" cm="1">
        <f t="array" ref="U117">_xlfn.IFS(INDEX($B$24:$AM$43,MATCH($A43,$A$24:$A$43,0),V$69)="A",LOWER($A43),INDEX($B$24:$AM$43,MATCH($A43,$A$24:$A$43,0),V$69)="H",UPPER($A43),INDEX($B$24:$AM$43,MATCH($A43,$A$24:$A$43,0),V$69)="BLANK","BLANK")</f>
        <v>wol</v>
      </c>
      <c r="V117" s="379" cm="1">
        <f t="array" ref="V117">IFERROR($L$93+POWER(INDEX($B$47:$AM$66, MATCH(UPPER(U89), $A$47:$A$66,0 ), V$69), $J$93)/$K$93, "BLANK")</f>
        <v>1.6467524486655309</v>
      </c>
      <c r="W117" s="380" cm="1">
        <f t="array" ref="W117">IFERROR($L$93+POWER(INDEX($B$47:$AM$66, MATCH(UPPER(X89), $A$47:$A$66, 0), V$69), $J$93)/$K$93, "BLANK")</f>
        <v>0.23760417895426347</v>
      </c>
      <c r="X117" s="381" t="str" cm="1">
        <f t="array" ref="X117">_xlfn.IFS(INDEX($B$24:$AM$43, MATCH(INDEX($A$3:$AM$22, MATCH(U117, $F$3:$F$22, 0), 1), $A$24:$A$43), V$69)="H", UPPER(INDEX($A$3:$AM$22, MATCH(U117, $F$3:$F$22, 0), 1)), INDEX($B$24:$AM$43, MATCH(INDEX($A$3:$AM$22, MATCH(U117, $F$3:$F$22, 0), 1), $A$24:$A$43), V$69)="A", LOWER(INDEX($A$3:$AM$22, MATCH(U117, $F$3:$F$22, 0), 1)), INDEX($B$24:$AM$43, MATCH(INDEX($A$3:$AM$22, MATCH(U117, $F$3:$F$22, 0), 1), $A$24:$A$43), V$69)="BLANK", "BLANK,")</f>
        <v>LEE</v>
      </c>
      <c r="Y117" s="382"/>
      <c r="Z117" s="383" t="str" cm="1">
        <f t="array" ref="Z117">_xlfn.IFS(INDEX($B$24:$AM$43,MATCH($A43,$A$24:$A$43,0),AA$69)="A",LOWER($A43),INDEX($B$24:$AM$43,MATCH($A43,$A$24:$A$43,0),AA$69)="H",UPPER($A43),INDEX($B$24:$AM$43,MATCH($A43,$A$24:$A$43,0),AA$69)="BLANK","BLANK")</f>
        <v>WOL</v>
      </c>
      <c r="AA117" s="379" cm="1">
        <f t="array" ref="AA117">IFERROR($L$93+POWER(INDEX($B$47:$AM$66, MATCH(UPPER(Z89), $A$47:$A$66,0 ), AA$69), $J$93)/$K$93, "BLANK")</f>
        <v>1.915323758957687</v>
      </c>
      <c r="AB117" s="380" cm="1">
        <f t="array" ref="AB117">IFERROR($L$93+POWER(INDEX($B$47:$AM$66, MATCH(UPPER(AC89), $A$47:$A$66, 0), AA$69), $J$93)/$K$93, "BLANK")</f>
        <v>0.44614491799545331</v>
      </c>
      <c r="AC117" s="381" t="str" cm="1">
        <f t="array" ref="AC117">_xlfn.IFS(INDEX($B$24:$AM$43, MATCH(INDEX($A$3:$AM$22, MATCH(Z117, $G$3:$G$22, 0), 1), $A$24:$A$43), AA$69)="H", UPPER(INDEX($A$3:$AM$22, MATCH(Z117, $G$3:$G$22, 0), 1)), INDEX($B$24:$AM$43, MATCH(INDEX($A$3:$AM$22, MATCH(Z117, $G$3:$G$22, 0), 1), $A$24:$A$43), AA$69)="A", LOWER(INDEX($A$3:$AM$22, MATCH(Z117, $G$3:$G$22, 0), 1)), INDEX($B$24:$AM$43, MATCH(INDEX($A$3:$AM$22, MATCH(Z117, $G$3:$G$22, 0), 1), $A$24:$A$43), AA$69)="BLANK", "BLANK,")</f>
        <v>new</v>
      </c>
      <c r="AD117" s="382"/>
      <c r="AE117" s="383" t="str" cm="1">
        <f t="array" ref="AE117">_xlfn.IFS(INDEX($B$24:$AM$43,MATCH($A43,$A$24:$A$43,0),AF$69)="A",LOWER($A43),INDEX($B$24:$AM$43,MATCH($A43,$A$24:$A$43,0),AF$69)="H",UPPER($A43),INDEX($B$24:$AM$43,MATCH($A43,$A$24:$A$43,0),AF$69)="BLANK","BLANK")</f>
        <v>WOL</v>
      </c>
      <c r="AF117" s="379" cm="1">
        <f t="array" ref="AF117">IFERROR($L$93+POWER(INDEX($B$47:$AM$66, MATCH(UPPER(AE89), $A$47:$A$66,0 ), AF$69), $J$93)/$K$93, "BLANK")</f>
        <v>2.3113699477243097</v>
      </c>
      <c r="AG117" s="380" cm="1">
        <f t="array" ref="AG117">IFERROR($L$93+POWER(INDEX($B$47:$AM$66, MATCH(UPPER(AH89), $A$47:$A$66, 0), AF$69), $J$93)/$K$93, "BLANK")</f>
        <v>0.24159518528650095</v>
      </c>
      <c r="AH117" s="381" t="str" cm="1">
        <f t="array" ref="AH117">_xlfn.IFS(INDEX($B$24:$AM$43, MATCH(INDEX($A$3:$AM$22, MATCH(AE117, $H$3:$H$22, 0), 1), $A$24:$A$43), AF$69)="H", UPPER(INDEX($A$3:$AM$22, MATCH(AE117, $H$3:$H$22, 0), 1)), INDEX($B$24:$AM$43, MATCH(INDEX($A$3:$AM$22, MATCH(AE117, $H$3:$H$22, 0), 1), $A$24:$A$43), AF$69)="A", LOWER(INDEX($A$3:$AM$22, MATCH(AE117, $H$3:$H$22, 0), 1)), INDEX($B$24:$AM$43, MATCH(INDEX($A$3:$AM$22, MATCH(AE117, $H$3:$H$22, 0), 1), $A$24:$A$43), AF$69)="BLANK", "BLANK,")</f>
        <v>cry</v>
      </c>
      <c r="AI117" s="382"/>
      <c r="AJ117" s="383" t="str" cm="1">
        <f t="array" ref="AJ117">_xlfn.IFS(INDEX($B$24:$AM$43,MATCH($A43,$A$24:$A$43,0),AK$69)="A",LOWER($A43),INDEX($B$24:$AM$43,MATCH($A43,$A$24:$A$43,0),AK$69)="H",UPPER($A43),INDEX($B$24:$AM$43,MATCH($A43,$A$24:$A$43,0),AK$69)="BLANK","BLANK")</f>
        <v>wol</v>
      </c>
      <c r="AK117" s="379" cm="1">
        <f t="array" ref="AK117">IFERROR($L$93+POWER(INDEX($B$47:$AM$66, MATCH(UPPER(AJ89), $A$47:$A$66,0 ), AK$69), $J$93)/$K$93, "BLANK")</f>
        <v>0.98815226252078436</v>
      </c>
      <c r="AL117" s="380" cm="1">
        <f t="array" ref="AL117">IFERROR($L$93+POWER(INDEX($B$47:$AM$66, MATCH(UPPER(AM89), $A$47:$A$66, 0), AK$69), $J$93)/$K$93, "BLANK")</f>
        <v>0.94284686569242226</v>
      </c>
      <c r="AM117" s="381" t="str" cm="1">
        <f t="array" ref="AM117">_xlfn.IFS(INDEX($B$24:$AM$43, MATCH(INDEX($A$3:$AM$22, MATCH(AJ117, $I$3:$I$22, 0), 1), $A$24:$A$43), AK$69)="H", UPPER(INDEX($A$3:$AM$22, MATCH(AJ117, $I$3:$I$22, 0), 1)), INDEX($B$24:$AM$43, MATCH(INDEX($A$3:$AM$22, MATCH(AJ117, $I$3:$I$22, 0), 1), $A$24:$A$43), AK$69)="A", LOWER(INDEX($A$3:$AM$22, MATCH(AJ117, $I$3:$I$22, 0), 1)), INDEX($B$24:$AM$43, MATCH(INDEX($A$3:$AM$22, MATCH(AJ117, $I$3:$I$22, 0), 1), $A$24:$A$43), AK$69)="BLANK", "BLANK,")</f>
        <v>LEI</v>
      </c>
      <c r="AN117" s="382"/>
      <c r="AO117" s="383" t="str" cm="1">
        <f t="array" ref="AO117">_xlfn.IFS(INDEX($B$24:$AM$43,MATCH($A43,$A$24:$A$43,0),AP$69)="A",LOWER($A43),INDEX($B$24:$AM$43,MATCH($A43,$A$24:$A$43,0),AP$69)="H",UPPER($A43),INDEX($B$24:$AM$43,MATCH($A43,$A$24:$A$43,0),AP$69)="BLANK","BLANK")</f>
        <v>WOL</v>
      </c>
      <c r="AP117" s="379" cm="1">
        <f t="array" ref="AP117">IFERROR($L$93+POWER(INDEX($B$47:$AM$66, MATCH(UPPER(AO89), $A$47:$A$66,0 ), AP$69), $J$93)/$K$93, "BLANK")</f>
        <v>0.94064827539152596</v>
      </c>
      <c r="AQ117" s="380" cm="1">
        <f t="array" ref="AQ117">IFERROR($L$93+POWER(INDEX($B$47:$AM$66, MATCH(UPPER(AR89), $A$47:$A$66, 0), AP$69), $J$93)/$K$93, "BLANK")</f>
        <v>0.91350799389160375</v>
      </c>
      <c r="AR117" s="381" t="str" cm="1">
        <f t="array" ref="AR117">_xlfn.IFS(INDEX($B$24:$AM$43, MATCH(INDEX($A$3:$AM$22, MATCH(AO117, $J$3:$J$22, 0), 1), $A$24:$A$43), AP$69)="H", UPPER(INDEX($A$3:$AM$22, MATCH(AO117, $J$3:$J$22, 0), 1)), INDEX($B$24:$AM$43, MATCH(INDEX($A$3:$AM$22, MATCH(AO117, $J$3:$J$22, 0), 1), $A$24:$A$43), AP$69)="A", LOWER(INDEX($A$3:$AM$22, MATCH(AO117, $J$3:$J$22, 0), 1)), INDEX($B$24:$AM$43, MATCH(INDEX($A$3:$AM$22, MATCH(AO117, $J$3:$J$22, 0), 1), $A$24:$A$43), AP$69)="BLANK", "BLANK,")</f>
        <v>sou</v>
      </c>
      <c r="AS117" s="382"/>
      <c r="AT117" s="383" t="str" cm="1">
        <f t="array" ref="AT117">_xlfn.IFS(INDEX($B$24:$AM$43,MATCH($A43,$A$24:$A$43,0),AU$69)="A",LOWER($A43),INDEX($B$24:$AM$43,MATCH($A43,$A$24:$A$43,0),AU$69)="H",UPPER($A43),INDEX($B$24:$AM$43,MATCH($A43,$A$24:$A$43,0),AU$69)="BLANK","BLANK")</f>
        <v>wol</v>
      </c>
      <c r="AU117" s="379" cm="1">
        <f t="array" ref="AU117">IFERROR($L$93+POWER(INDEX($B$47:$AM$66, MATCH(UPPER(AT89), $A$47:$A$66,0 ), AU$69), $J$93)/$K$93, "BLANK")</f>
        <v>1.4346073386345024</v>
      </c>
      <c r="AV117" s="380" cm="1">
        <f t="array" ref="AV117">IFERROR($L$93+POWER(INDEX($B$47:$AM$66, MATCH(UPPER(AW89), $A$47:$A$66, 0), AU$69), $J$93)/$K$93, "BLANK")</f>
        <v>0.88904476086896778</v>
      </c>
      <c r="AW117" s="381" t="str" cm="1">
        <f t="array" ref="AW117">_xlfn.IFS(INDEX($B$24:$AM$43, MATCH(INDEX($A$3:$AM$22, MATCH(AT117, $K$3:$K$22, 0), 1), $A$24:$A$43), AU$69)="H", UPPER(INDEX($A$3:$AM$22, MATCH(AT117, $K$3:$K$22, 0), 1)), INDEX($B$24:$AM$43, MATCH(INDEX($A$3:$AM$22, MATCH(AT117, $K$3:$K$22, 0), 1), $A$24:$A$43), AU$69)="A", LOWER(INDEX($A$3:$AM$22, MATCH(AT117, $K$3:$K$22, 0), 1)), INDEX($B$24:$AM$43, MATCH(INDEX($A$3:$AM$22, MATCH(AT117, $K$3:$K$22, 0), 1), $A$24:$A$43), AU$69)="BLANK", "BLANK,")</f>
        <v>ARS</v>
      </c>
      <c r="AX117" s="382"/>
      <c r="AY117" s="383" t="str" cm="1">
        <f t="array" ref="AY117">_xlfn.IFS(INDEX($B$24:$AM$43,MATCH($A43,$A$24:$A$43,0),AZ$69)="A",LOWER($A43),INDEX($B$24:$AM$43,MATCH($A43,$A$24:$A$43,0),AZ$69)="H",UPPER($A43),INDEX($B$24:$AM$43,MATCH($A43,$A$24:$A$43,0),AZ$69)="BLANK","BLANK")</f>
        <v>wol</v>
      </c>
      <c r="AZ117" s="379" cm="1">
        <f t="array" ref="AZ117">IFERROR($L$93+POWER(INDEX($B$47:$AM$66, MATCH(UPPER(AY89), $A$47:$A$66,0 ), AZ$69), $J$93)/$K$93, "BLANK")</f>
        <v>0.67540832169829235</v>
      </c>
      <c r="BA117" s="380" cm="1">
        <f t="array" ref="BA117">IFERROR($L$93+POWER(INDEX($B$47:$AM$66, MATCH(UPPER(BB89), $A$47:$A$66, 0), AZ$69), $J$93)/$K$93, "BLANK")</f>
        <v>1.253262813468824</v>
      </c>
      <c r="BB117" s="381" t="str" cm="1">
        <f t="array" ref="BB117">_xlfn.IFS(INDEX($B$24:$AM$43, MATCH(INDEX($A$3:$AM$22, MATCH(AY117, $L$3:$L$22, 0), 1), $A$24:$A$43), AZ$69)="H", UPPER(INDEX($A$3:$AM$22, MATCH(AY117, $L$3:$L$22, 0), 1)), INDEX($B$24:$AM$43, MATCH(INDEX($A$3:$AM$22, MATCH(AY117, $L$3:$L$22, 0), 1), $A$24:$A$43), AZ$69)="A", LOWER(INDEX($A$3:$AM$22, MATCH(AY117, $L$3:$L$22, 0), 1)), INDEX($B$24:$AM$43, MATCH(INDEX($A$3:$AM$22, MATCH(AY117, $L$3:$L$22, 0), 1), $A$24:$A$43), AZ$69)="BLANK", "BLANK,")</f>
        <v>LIV</v>
      </c>
      <c r="BC117" s="382"/>
      <c r="BD117" s="383" t="str" cm="1">
        <f t="array" ref="BD117">_xlfn.IFS(INDEX($B$24:$AM$43,MATCH($A43,$A$24:$A$43,0),BE$69)="A",LOWER($A43),INDEX($B$24:$AM$43,MATCH($A43,$A$24:$A$43,0),BE$69)="H",UPPER($A43),INDEX($B$24:$AM$43,MATCH($A43,$A$24:$A$43,0),BE$69)="BLANK","BLANK")</f>
        <v>WOL</v>
      </c>
      <c r="BE117" s="379" cm="1">
        <f t="array" ref="BE117">IFERROR($L$93+POWER(INDEX($B$47:$AM$66, MATCH(UPPER(BD89), $A$47:$A$66,0 ), BE$69), $J$93)/$K$93, "BLANK")</f>
        <v>1.4475999278202736</v>
      </c>
      <c r="BF117" s="380" cm="1">
        <f t="array" ref="BF117">IFERROR($L$93+POWER(INDEX($B$47:$AM$66, MATCH(UPPER(BG89), $A$47:$A$66, 0), BE$69), $J$93)/$K$93, "BLANK")</f>
        <v>0.32460851846865413</v>
      </c>
      <c r="BG117" s="381" t="str" cm="1">
        <f t="array" ref="BG117">_xlfn.IFS(INDEX($B$24:$AM$43, MATCH(INDEX($A$3:$AM$22, MATCH(BD117, $M$3:$M$22, 0), 1), $A$24:$A$43), BE$69)="H", UPPER(INDEX($A$3:$AM$22, MATCH(BD117, $M$3:$M$22, 0), 1)), INDEX($B$24:$AM$43, MATCH(INDEX($A$3:$AM$22, MATCH(BD117, $M$3:$M$22, 0), 1), $A$24:$A$43), BE$69)="A", LOWER(INDEX($A$3:$AM$22, MATCH(BD117, $M$3:$M$22, 0), 1)), INDEX($B$24:$AM$43, MATCH(INDEX($A$3:$AM$22, MATCH(BD117, $M$3:$M$22, 0), 1), $A$24:$A$43), BE$69)="BLANK", "BLANK,")</f>
        <v>avl</v>
      </c>
      <c r="BH117" s="382"/>
      <c r="BI117" s="383" t="str" cm="1">
        <f t="array" ref="BI117">_xlfn.IFS(INDEX($B$24:$AM$43,MATCH($A43,$A$24:$A$43,0),BJ$69)="A",LOWER($A43),INDEX($B$24:$AM$43,MATCH($A43,$A$24:$A$43,0),BJ$69)="H",UPPER($A43),INDEX($B$24:$AM$43,MATCH($A43,$A$24:$A$43,0),BJ$69)="BLANK","BLANK")</f>
        <v>WOL</v>
      </c>
      <c r="BJ117" s="379" cm="1">
        <f t="array" ref="BJ117">IFERROR($L$93+POWER(INDEX($B$47:$AM$66, MATCH(UPPER(BI89), $A$47:$A$66,0 ), BJ$69), $J$93)/$K$93, "BLANK")</f>
        <v>1.8180359571489577</v>
      </c>
      <c r="BK117" s="380" cm="1">
        <f t="array" ref="BK117">IFERROR($L$93+POWER(INDEX($B$47:$AM$66, MATCH(UPPER(BL89), $A$47:$A$66, 0), BJ$69), $J$93)/$K$93, "BLANK")</f>
        <v>0.82337647592149676</v>
      </c>
      <c r="BL117" s="381" t="str" cm="1">
        <f t="array" ref="BL117">_xlfn.IFS(INDEX($B$24:$AM$43, MATCH(INDEX($A$3:$AM$22, MATCH(BI117, $N$3:$N$22, 0), 1), $A$24:$A$43), BJ$69)="H", UPPER(INDEX($A$3:$AM$22, MATCH(BI117, $N$3:$N$22, 0), 1)), INDEX($B$24:$AM$43, MATCH(INDEX($A$3:$AM$22, MATCH(BI117, $N$3:$N$22, 0), 1), $A$24:$A$43), BJ$69)="A", LOWER(INDEX($A$3:$AM$22, MATCH(BI117, $N$3:$N$22, 0), 1)), INDEX($B$24:$AM$43, MATCH(INDEX($A$3:$AM$22, MATCH(BI117, $N$3:$N$22, 0), 1), $A$24:$A$43), BJ$69)="BLANK", "BLANK,")</f>
        <v>che</v>
      </c>
      <c r="BM117" s="382"/>
      <c r="BN117" s="383" t="str" cm="1">
        <f t="array" ref="BN117">_xlfn.IFS(INDEX($B$24:$AM$43,MATCH($A43,$A$24:$A$43,0),BO$69)="A",LOWER($A43),INDEX($B$24:$AM$43,MATCH($A43,$A$24:$A$43,0),BO$69)="H",UPPER($A43),INDEX($B$24:$AM$43,MATCH($A43,$A$24:$A$43,0),BO$69)="BLANK","BLANK")</f>
        <v>wol</v>
      </c>
      <c r="BO117" s="379" cm="1">
        <f t="array" ref="BO117">IFERROR($L$93+POWER(INDEX($B$47:$AM$66, MATCH(UPPER(BN89), $A$47:$A$66,0 ), BO$69), $J$93)/$K$93, "BLANK")</f>
        <v>1.62791686559449</v>
      </c>
      <c r="BP117" s="380" cm="1">
        <f t="array" ref="BP117">IFERROR($L$93+POWER(INDEX($B$47:$AM$66, MATCH(UPPER(BQ89), $A$47:$A$66, 0), BO$69), $J$93)/$K$93, "BLANK")</f>
        <v>0.9798174750016837</v>
      </c>
      <c r="BQ117" s="381" t="str" cm="1">
        <f t="array" ref="BQ117">_xlfn.IFS(INDEX($B$24:$AM$43, MATCH(INDEX($A$3:$AM$22, MATCH(BN117, $O$3:$O$22, 0), 1), $A$24:$A$43), BO$69)="H", UPPER(INDEX($A$3:$AM$22, MATCH(BN117, $O$3:$O$22, 0), 1)), INDEX($B$24:$AM$43, MATCH(INDEX($A$3:$AM$22, MATCH(BN117, $O$3:$O$22, 0), 1), $A$24:$A$43), BO$69)="A", LOWER(INDEX($A$3:$AM$22, MATCH(BN117, $O$3:$O$22, 0), 1)), INDEX($B$24:$AM$43, MATCH(INDEX($A$3:$AM$22, MATCH(BN117, $O$3:$O$22, 0), 1), $A$24:$A$43), BO$69)="BLANK", "BLANK,")</f>
        <v>BUR</v>
      </c>
      <c r="BR117" s="382"/>
      <c r="BS117" s="383" t="str" cm="1">
        <f t="array" ref="BS117">_xlfn.IFS(INDEX($B$24:$AM$43,MATCH($A43,$A$24:$A$43,0),BT$69)="A",LOWER($A43),INDEX($B$24:$AM$43,MATCH($A43,$A$24:$A$43,0),BT$69)="H",UPPER($A43),INDEX($B$24:$AM$43,MATCH($A43,$A$24:$A$43,0),BT$69)="BLANK","BLANK")</f>
        <v>WOL</v>
      </c>
      <c r="BT117" s="379" cm="1">
        <f t="array" ref="BT117">IFERROR($L$93+POWER(INDEX($B$47:$AM$66, MATCH(UPPER(BS89), $A$47:$A$66,0 ), BT$69), $J$93)/$K$93, "BLANK")</f>
        <v>1.3510474766873173</v>
      </c>
      <c r="BU117" s="380" cm="1">
        <f t="array" ref="BU117">IFERROR($L$93+POWER(INDEX($B$47:$AM$66, MATCH(UPPER(BV89), $A$47:$A$66, 0), BT$69), $J$93)/$K$93, "BLANK")</f>
        <v>0.63917271944325127</v>
      </c>
      <c r="BV117" s="381" t="str" cm="1">
        <f t="array" ref="BV117">_xlfn.IFS(INDEX($B$24:$AM$43, MATCH(INDEX($A$3:$AM$22, MATCH(BS117, $P$3:$P$22, 0), 1), $A$24:$A$43), BT$69)="H", UPPER(INDEX($A$3:$AM$22, MATCH(BS117, $P$3:$P$22, 0), 1)), INDEX($B$24:$AM$43, MATCH(INDEX($A$3:$AM$22, MATCH(BS117, $P$3:$P$22, 0), 1), $A$24:$A$43), BT$69)="A", LOWER(INDEX($A$3:$AM$22, MATCH(BS117, $P$3:$P$22, 0), 1)), INDEX($B$24:$AM$43, MATCH(INDEX($A$3:$AM$22, MATCH(BS117, $P$3:$P$22, 0), 1), $A$24:$A$43), BT$69)="BLANK", "BLANK,")</f>
        <v>tot</v>
      </c>
      <c r="BW117" s="382"/>
      <c r="BX117" s="383" t="str" cm="1">
        <f t="array" ref="BX117">_xlfn.IFS(INDEX($B$24:$AM$43,MATCH($A43,$A$24:$A$43,0),BY$69)="A",LOWER($A43),INDEX($B$24:$AM$43,MATCH($A43,$A$24:$A$43,0),BY$69)="H",UPPER($A43),INDEX($B$24:$AM$43,MATCH($A43,$A$24:$A$43,0),BY$69)="BLANK","BLANK")</f>
        <v>wol</v>
      </c>
      <c r="BY117" s="379" cm="1">
        <f t="array" ref="BY117">IFERROR($L$93+POWER(INDEX($B$47:$AM$66, MATCH(UPPER(BX89), $A$47:$A$66,0 ), BY$69), $J$93)/$K$93, "BLANK")</f>
        <v>0.71957949069896909</v>
      </c>
      <c r="BZ117" s="380" cm="1">
        <f t="array" ref="BZ117">IFERROR($L$93+POWER(INDEX($B$47:$AM$66, MATCH(UPPER(CA89), $A$47:$A$66, 0), BY$69), $J$93)/$K$93, "BLANK")</f>
        <v>1.2154348224706077</v>
      </c>
      <c r="CA117" s="381" t="str" cm="1">
        <f t="array" ref="CA117">_xlfn.IFS(INDEX($B$24:$AM$43, MATCH(INDEX($A$3:$AM$22, MATCH(BX117, $Q$3:$Q$22, 0), 1), $A$24:$A$43), BY$69)="H", UPPER(INDEX($A$3:$AM$22, MATCH(BX117, $Q$3:$Q$22, 0), 1)), INDEX($B$24:$AM$43, MATCH(INDEX($A$3:$AM$22, MATCH(BX117, $Q$3:$Q$22, 0), 1), $A$24:$A$43), BY$69)="A", LOWER(INDEX($A$3:$AM$22, MATCH(BX117, $Q$3:$Q$22, 0), 1)), INDEX($B$24:$AM$43, MATCH(INDEX($A$3:$AM$22, MATCH(BX117, $Q$3:$Q$22, 0), 1), $A$24:$A$43), BY$69)="BLANK", "BLANK,")</f>
        <v>MUN</v>
      </c>
      <c r="CB117" s="382"/>
      <c r="CC117" s="383" t="str" cm="1">
        <f t="array" ref="CC117">_xlfn.IFS(INDEX($B$24:$AM$43,MATCH($A43,$A$24:$A$43,0),CD$69)="A",LOWER($A43),INDEX($B$24:$AM$43,MATCH($A43,$A$24:$A$43,0),CD$69)="H",UPPER($A43),INDEX($B$24:$AM$43,MATCH($A43,$A$24:$A$43,0),CD$69)="BLANK","BLANK")</f>
        <v>wol</v>
      </c>
      <c r="CD117" s="379" cm="1">
        <f t="array" ref="CD117">IFERROR($L$93+POWER(INDEX($B$47:$AM$66, MATCH(UPPER(CC89), $A$47:$A$66,0 ), CD$69), $J$93)/$K$93, "BLANK")</f>
        <v>1.0982858412360958</v>
      </c>
      <c r="CE117" s="380" cm="1">
        <f t="array" ref="CE117">IFERROR($L$93+POWER(INDEX($B$47:$AM$66, MATCH(UPPER(CF89), $A$47:$A$66, 0), CD$69), $J$93)/$K$93, "BLANK")</f>
        <v>0.54563381768604224</v>
      </c>
      <c r="CF117" s="381" t="str" cm="1">
        <f t="array" ref="CF117">_xlfn.IFS(INDEX($B$24:$AM$43, MATCH(INDEX($A$3:$AM$22, MATCH(CC117, $R$3:$R$22, 0), 1), $A$24:$A$43), CD$69)="H", UPPER(INDEX($A$3:$AM$22, MATCH(CC117, $R$3:$R$22, 0), 1)), INDEX($B$24:$AM$43, MATCH(INDEX($A$3:$AM$22, MATCH(CC117, $R$3:$R$22, 0), 1), $A$24:$A$43), CD$69)="A", LOWER(INDEX($A$3:$AM$22, MATCH(CC117, $R$3:$R$22, 0), 1)), INDEX($B$24:$AM$43, MATCH(INDEX($A$3:$AM$22, MATCH(CC117, $R$3:$R$22, 0), 1), $A$24:$A$43), CD$69)="BLANK", "BLANK,")</f>
        <v>BHA</v>
      </c>
      <c r="CG117" s="382"/>
      <c r="CH117" s="383" t="str" cm="1">
        <f t="array" ref="CH117">_xlfn.IFS(INDEX($B$24:$AM$43,MATCH($A43,$A$24:$A$43,0),CI$69)="A",LOWER($A43),INDEX($B$24:$AM$43,MATCH($A43,$A$24:$A$43,0),CI$69)="H",UPPER($A43),INDEX($B$24:$AM$43,MATCH($A43,$A$24:$A$43,0),CI$69)="BLANK","BLANK")</f>
        <v>WOL</v>
      </c>
      <c r="CI117" s="379" cm="1">
        <f t="array" ref="CI117">IFERROR($L$93+POWER(INDEX($B$47:$AM$66, MATCH(UPPER(CH89), $A$47:$A$66,0 ), CI$69), $J$93)/$K$93, "BLANK")</f>
        <v>1.0285658405697022</v>
      </c>
      <c r="CJ117" s="380" cm="1">
        <f t="array" ref="CJ117">IFERROR($L$93+POWER(INDEX($B$47:$AM$66, MATCH(UPPER(CK89), $A$47:$A$66, 0), CI$69), $J$93)/$K$93, "BLANK")</f>
        <v>0.51294073757765912</v>
      </c>
      <c r="CK117" s="381" t="str" cm="1">
        <f t="array" ref="CK117">_xlfn.IFS(INDEX($B$24:$AM$43, MATCH(INDEX($A$3:$AM$22, MATCH(CH117, $S$3:$S$22, 0), 1), $A$24:$A$43), CI$69)="H", UPPER(INDEX($A$3:$AM$22, MATCH(CH117, $S$3:$S$22, 0), 1)), INDEX($B$24:$AM$43, MATCH(INDEX($A$3:$AM$22, MATCH(CH117, $S$3:$S$22, 0), 1), $A$24:$A$43), CI$69)="A", LOWER(INDEX($A$3:$AM$22, MATCH(CH117, $S$3:$S$22, 0), 1)), INDEX($B$24:$AM$43, MATCH(INDEX($A$3:$AM$22, MATCH(CH117, $S$3:$S$22, 0), 1), $A$24:$A$43), CI$69)="BLANK", "BLANK,")</f>
        <v>eve</v>
      </c>
      <c r="CL117" s="382"/>
      <c r="CM117" s="383" t="str" cm="1">
        <f t="array" ref="CM117">_xlfn.IFS(INDEX($B$24:$AM$43,MATCH($A43,$A$24:$A$43,0),CN$69)="A",LOWER($A43),INDEX($B$24:$AM$43,MATCH($A43,$A$24:$A$43,0),CN$69)="H",UPPER($A43),INDEX($B$24:$AM$43,MATCH($A43,$A$24:$A$43,0),CN$69)="BLANK","BLANK")</f>
        <v>WOL</v>
      </c>
      <c r="CN117" s="379" cm="1">
        <f t="array" ref="CN117">IFERROR($L$93+POWER(INDEX($B$47:$AM$66, MATCH(UPPER(CM89), $A$47:$A$66,0 ), CN$69), $J$93)/$K$93, "BLANK")</f>
        <v>2.8081205228530561</v>
      </c>
      <c r="CO117" s="380" cm="1">
        <f t="array" ref="CO117">IFERROR($L$93+POWER(INDEX($B$47:$AM$66, MATCH(UPPER(CP89), $A$47:$A$66, 0), CN$69), $J$93)/$K$93, "BLANK")</f>
        <v>0.24159518528650095</v>
      </c>
      <c r="CP117" s="381" t="str" cm="1">
        <f t="array" ref="CP117">_xlfn.IFS(INDEX($B$24:$AM$43, MATCH(INDEX($A$3:$AM$22, MATCH(CM117, $T$3:$T$22, 0), 1), $A$24:$A$43), CN$69)="H", UPPER(INDEX($A$3:$AM$22, MATCH(CM117, $T$3:$T$22, 0), 1)), INDEX($B$24:$AM$43, MATCH(INDEX($A$3:$AM$22, MATCH(CM117, $T$3:$T$22, 0), 1), $A$24:$A$43), CN$69)="A", LOWER(INDEX($A$3:$AM$22, MATCH(CM117, $T$3:$T$22, 0), 1)), INDEX($B$24:$AM$43, MATCH(INDEX($A$3:$AM$22, MATCH(CM117, $T$3:$T$22, 0), 1), $A$24:$A$43), CN$69)="BLANK", "BLANK,")</f>
        <v>wba</v>
      </c>
      <c r="CQ117" s="382"/>
      <c r="CR117" s="383" t="str" cm="1">
        <f t="array" ref="CR117">_xlfn.IFS(INDEX($B$24:$AM$43,MATCH($A43,$A$24:$A$43,0),CS$69)="A",LOWER($A43),INDEX($B$24:$AM$43,MATCH($A43,$A$24:$A$43,0),CS$69)="H",UPPER($A43),INDEX($B$24:$AM$43,MATCH($A43,$A$24:$A$43,0),CS$69)="BLANK","BLANK")</f>
        <v>wol</v>
      </c>
      <c r="CS117" s="379" cm="1">
        <f t="array" ref="CS117">IFERROR($L$93+POWER(INDEX($B$47:$AM$66, MATCH(UPPER(CR89), $A$47:$A$66,0 ), CS$69), $J$93)/$K$93, "BLANK")</f>
        <v>0.44080018634457707</v>
      </c>
      <c r="CT117" s="380" cm="1">
        <f t="array" ref="CT117">IFERROR($L$93+POWER(INDEX($B$47:$AM$66, MATCH(UPPER(CU89), $A$47:$A$66, 0), CS$69), $J$93)/$K$93, "BLANK")</f>
        <v>1.5677895818920249</v>
      </c>
      <c r="CU117" s="381" t="str" cm="1">
        <f t="array" ref="CU117">_xlfn.IFS(INDEX($B$24:$AM$43, MATCH(INDEX($A$3:$AM$22, MATCH(CR117, $U$3:$U$22, 0), 1), $A$24:$A$43), CS$69)="H", UPPER(INDEX($A$3:$AM$22, MATCH(CR117, $U$3:$U$22, 0), 1)), INDEX($B$24:$AM$43, MATCH(INDEX($A$3:$AM$22, MATCH(CR117, $U$3:$U$22, 0), 1), $A$24:$A$43), CS$69)="A", LOWER(INDEX($A$3:$AM$22, MATCH(CR117, $U$3:$U$22, 0), 1)), INDEX($B$24:$AM$43, MATCH(INDEX($A$3:$AM$22, MATCH(CR117, $U$3:$U$22, 0), 1), $A$24:$A$43), CS$69)="BLANK", "BLANK,")</f>
        <v>CHE</v>
      </c>
      <c r="CV117" s="382"/>
      <c r="CW117" s="383" t="str" cm="1">
        <f t="array" ref="CW117">_xlfn.IFS(INDEX($B$24:$AM$43,MATCH($A43,$A$24:$A$43,0),CX$69)="A",LOWER($A43),INDEX($B$24:$AM$43,MATCH($A43,$A$24:$A$43,0),CX$69)="H",UPPER($A43),INDEX($B$24:$AM$43,MATCH($A43,$A$24:$A$43,0),CX$69)="BLANK","BLANK")</f>
        <v>wol</v>
      </c>
      <c r="CX117" s="379" cm="1">
        <f t="array" ref="CX117">IFERROR($L$93+POWER(INDEX($B$47:$AM$66, MATCH(UPPER(CW89), $A$47:$A$66,0 ), CX$69), $J$93)/$K$93, "BLANK")</f>
        <v>0.84726987256122666</v>
      </c>
      <c r="CY117" s="380" cm="1">
        <f t="array" ref="CY117">IFERROR($L$93+POWER(INDEX($B$47:$AM$66, MATCH(UPPER(CZ89), $A$47:$A$66, 0), CX$69), $J$93)/$K$93, "BLANK")</f>
        <v>0.48050972174290574</v>
      </c>
      <c r="CZ117" s="381" t="str" cm="1">
        <f t="array" ref="CZ117">_xlfn.IFS(INDEX($B$24:$AM$43, MATCH(INDEX($A$3:$AM$22, MATCH(CW117, $V$3:$V$22, 0), 1), $A$24:$A$43), CX$69)="H", UPPER(INDEX($A$3:$AM$22, MATCH(CW117, $V$3:$V$22, 0), 1)), INDEX($B$24:$AM$43, MATCH(INDEX($A$3:$AM$22, MATCH(CW117, $V$3:$V$22, 0), 1), $A$24:$A$43), CX$69)="A", LOWER(INDEX($A$3:$AM$22, MATCH(CW117, $V$3:$V$22, 0), 1)), INDEX($B$24:$AM$43, MATCH(INDEX($A$3:$AM$22, MATCH(CW117, $V$3:$V$22, 0), 1), $A$24:$A$43), CX$69)="BLANK", "BLANK,")</f>
        <v>CRY</v>
      </c>
      <c r="DA117" s="382"/>
      <c r="DB117" s="383" t="str" cm="1">
        <f t="array" ref="DB117">_xlfn.IFS(INDEX($B$24:$AM$43,MATCH($A43,$A$24:$A$43,0),DC$69)="A",LOWER($A43),INDEX($B$24:$AM$43,MATCH($A43,$A$24:$A$43,0),DC$69)="H",UPPER($A43),INDEX($B$24:$AM$43,MATCH($A43,$A$24:$A$43,0),DC$69)="BLANK","BLANK")</f>
        <v>WOL</v>
      </c>
      <c r="DC117" s="379" cm="1">
        <f t="array" ref="DC117">IFERROR($L$93+POWER(INDEX($B$47:$AM$66, MATCH(UPPER(DB89), $A$47:$A$66,0 ), DC$69), $J$93)/$K$93, "BLANK")</f>
        <v>1.3675917304484588</v>
      </c>
      <c r="DD117" s="380" cm="1">
        <f t="array" ref="DD117">IFERROR($L$93+POWER(INDEX($B$47:$AM$66, MATCH(UPPER(DE89), $A$47:$A$66, 0), DC$69), $J$93)/$K$93, "BLANK")</f>
        <v>0.35726899409930646</v>
      </c>
      <c r="DE117" s="381" t="str" cm="1">
        <f t="array" ref="DE117">_xlfn.IFS(INDEX($B$24:$AM$43, MATCH(INDEX($A$3:$AM$22, MATCH(DB117, $W$3:$W$22, 0), 1), $A$24:$A$43), DC$69)="H", UPPER(INDEX($A$3:$AM$22, MATCH(DB117, $W$3:$W$22, 0), 1)), INDEX($B$24:$AM$43, MATCH(INDEX($A$3:$AM$22, MATCH(DB117, $W$3:$W$22, 0), 1), $A$24:$A$43), DC$69)="A", LOWER(INDEX($A$3:$AM$22, MATCH(DB117, $W$3:$W$22, 0), 1)), INDEX($B$24:$AM$43, MATCH(INDEX($A$3:$AM$22, MATCH(DB117, $W$3:$W$22, 0), 1), $A$24:$A$43), DC$69)="BLANK", "BLANK,")</f>
        <v>ars</v>
      </c>
      <c r="DF117" s="382"/>
      <c r="DG117" s="383" t="str" cm="1">
        <f t="array" ref="DG117">_xlfn.IFS(INDEX($B$24:$AM$43,MATCH($A43,$A$24:$A$43,0),DH$69)="A",LOWER($A43),INDEX($B$24:$AM$43,MATCH($A43,$A$24:$A$43,0),DH$69)="H",UPPER($A43),INDEX($B$24:$AM$43,MATCH($A43,$A$24:$A$43,0),DH$69)="BLANK","BLANK")</f>
        <v>WOL</v>
      </c>
      <c r="DH117" s="379" cm="1">
        <f t="array" ref="DH117">IFERROR($L$93+POWER(INDEX($B$47:$AM$66, MATCH(UPPER(DG89), $A$47:$A$66,0 ), DH$69), $J$93)/$K$93, "BLANK")</f>
        <v>1.3796115204723793</v>
      </c>
      <c r="DI117" s="380" cm="1">
        <f t="array" ref="DI117">IFERROR($L$93+POWER(INDEX($B$47:$AM$66, MATCH(UPPER(DJ89), $A$47:$A$66, 0), DH$69), $J$93)/$K$93, "BLANK")</f>
        <v>0.78059479951665001</v>
      </c>
      <c r="DJ117" s="381" t="str" cm="1">
        <f t="array" ref="DJ117">_xlfn.IFS(INDEX($B$24:$AM$43, MATCH(INDEX($A$3:$AM$22, MATCH(DG117, $X$3:$X$22, 0), 1), $A$24:$A$43), DH$69)="H", UPPER(INDEX($A$3:$AM$22, MATCH(DG117, $X$3:$X$22, 0), 1)), INDEX($B$24:$AM$43, MATCH(INDEX($A$3:$AM$22, MATCH(DG117, $X$3:$X$22, 0), 1), $A$24:$A$43), DH$69)="A", LOWER(INDEX($A$3:$AM$22, MATCH(DG117, $X$3:$X$22, 0), 1)), INDEX($B$24:$AM$43, MATCH(INDEX($A$3:$AM$22, MATCH(DG117, $X$3:$X$22, 0), 1), $A$24:$A$43), DH$69)="BLANK", "BLANK,")</f>
        <v>lei</v>
      </c>
      <c r="DK117" s="382"/>
      <c r="DL117" s="383" t="str" cm="1">
        <f t="array" ref="DL117">_xlfn.IFS(INDEX($B$24:$AM$43,MATCH($A43,$A$24:$A$43,0),DM$69)="A",LOWER($A43),INDEX($B$24:$AM$43,MATCH($A43,$A$24:$A$43,0),DM$69)="H",UPPER($A43),INDEX($B$24:$AM$43,MATCH($A43,$A$24:$A$43,0),DM$69)="BLANK","BLANK")</f>
        <v>wol</v>
      </c>
      <c r="DM117" s="379" cm="1">
        <f t="array" ref="DM117">IFERROR($L$93+POWER(INDEX($B$47:$AM$66, MATCH(UPPER(DL89), $A$47:$A$66,0 ), DM$69), $J$93)/$K$93, "BLANK")</f>
        <v>1.0982858412360958</v>
      </c>
      <c r="DN117" s="380" cm="1">
        <f t="array" ref="DN117">IFERROR($L$93+POWER(INDEX($B$47:$AM$66, MATCH(UPPER(DO89), $A$47:$A$66, 0), DM$69), $J$93)/$K$93, "BLANK")</f>
        <v>0.73540011561137497</v>
      </c>
      <c r="DO117" s="381" t="str" cm="1">
        <f t="array" ref="DO117">_xlfn.IFS(INDEX($B$24:$AM$43, MATCH(INDEX($A$3:$AM$22, MATCH(DL117, $Y$3:$Y$22, 0), 1), $A$24:$A$43), DM$69)="H", UPPER(INDEX($A$3:$AM$22, MATCH(DL117, $Y$3:$Y$22, 0), 1)), INDEX($B$24:$AM$43, MATCH(INDEX($A$3:$AM$22, MATCH(DL117, $Y$3:$Y$22, 0), 1), $A$24:$A$43), DM$69)="A", LOWER(INDEX($A$3:$AM$22, MATCH(DL117, $Y$3:$Y$22, 0), 1)), INDEX($B$24:$AM$43, MATCH(INDEX($A$3:$AM$22, MATCH(DL117, $Y$3:$Y$22, 0), 1), $A$24:$A$43), DM$69)="BLANK", "BLANK,")</f>
        <v>SOU</v>
      </c>
      <c r="DP117" s="382"/>
      <c r="DQ117" s="383" t="str" cm="1">
        <f t="array" ref="DQ117">_xlfn.IFS(INDEX($B$24:$AM$43,MATCH($A43,$A$24:$A$43,0),DR$69)="A",LOWER($A43),INDEX($B$24:$AM$43,MATCH($A43,$A$24:$A$43,0),DR$69)="H",UPPER($A43),INDEX($B$24:$AM$43,MATCH($A43,$A$24:$A$43,0),DR$69)="BLANK","BLANK")</f>
        <v>WOL</v>
      </c>
      <c r="DR117" s="379" cm="1">
        <f t="array" ref="DR117">IFERROR($L$93+POWER(INDEX($B$47:$AM$66, MATCH(UPPER(DQ89), $A$47:$A$66,0 ), DR$69), $J$93)/$K$93, "BLANK")</f>
        <v>2.8081205228530561</v>
      </c>
      <c r="DS117" s="380" cm="1">
        <f t="array" ref="DS117">IFERROR($L$93+POWER(INDEX($B$47:$AM$66, MATCH(UPPER(DT89), $A$47:$A$66, 0), DR$69), $J$93)/$K$93, "BLANK")</f>
        <v>0.24159518528650095</v>
      </c>
      <c r="DT117" s="381" t="str" cm="1">
        <f t="array" ref="DT117">_xlfn.IFS(INDEX($B$24:$AM$43, MATCH(INDEX($A$3:$AM$22, MATCH(DQ117, $Z$3:$Z$22, 0), 1), $A$24:$A$43), DR$69)="H", UPPER(INDEX($A$3:$AM$22, MATCH(DQ117, $Z$3:$Z$22, 0), 1)), INDEX($B$24:$AM$43, MATCH(INDEX($A$3:$AM$22, MATCH(DQ117, $Z$3:$Z$22, 0), 1), $A$24:$A$43), DR$69)="A", LOWER(INDEX($A$3:$AM$22, MATCH(DQ117, $Z$3:$Z$22, 0), 1)), INDEX($B$24:$AM$43, MATCH(INDEX($A$3:$AM$22, MATCH(DQ117, $Z$3:$Z$22, 0), 1), $A$24:$A$43), DR$69)="BLANK", "BLANK,")</f>
        <v>lee</v>
      </c>
      <c r="DU117" s="382"/>
      <c r="DV117" s="383" t="str" cm="1">
        <f t="array" ref="DV117">_xlfn.IFS(INDEX($B$24:$AM$43,MATCH($A43,$A$24:$A$43,0),DW$69)="A",LOWER($A43),INDEX($B$24:$AM$43,MATCH($A43,$A$24:$A$43,0),DW$69)="H",UPPER($A43),INDEX($B$24:$AM$43,MATCH($A43,$A$24:$A$43,0),DW$69)="BLANK","BLANK")</f>
        <v>wol</v>
      </c>
      <c r="DW117" s="379" cm="1">
        <f t="array" ref="DW117">IFERROR($L$93+POWER(INDEX($B$47:$AM$66, MATCH(UPPER(DV89), $A$47:$A$66,0 ), DW$69), $J$93)/$K$93, "BLANK")</f>
        <v>1.5220440487126579</v>
      </c>
      <c r="DX117" s="380" cm="1">
        <f t="array" ref="DX117">IFERROR($L$93+POWER(INDEX($B$47:$AM$66, MATCH(UPPER(DY89), $A$47:$A$66, 0), DW$69), $J$93)/$K$93, "BLANK")</f>
        <v>0.60345595173305078</v>
      </c>
      <c r="DY117" s="381" t="str" cm="1">
        <f t="array" ref="DY117">_xlfn.IFS(INDEX($B$24:$AM$43, MATCH(INDEX($A$3:$AM$22, MATCH(DV117, $AA$3:$AA$22, 0), 1), $A$24:$A$43), DW$69)="H", UPPER(INDEX($A$3:$AM$22, MATCH(DV117, $AA$3:$AA$22, 0), 1)), INDEX($B$24:$AM$43, MATCH(INDEX($A$3:$AM$22, MATCH(DV117, $AA$3:$AA$22, 0), 1), $A$24:$A$43), DW$69)="A", LOWER(INDEX($A$3:$AM$22, MATCH(DV117, $AA$3:$AA$22, 0), 1)), INDEX($B$24:$AM$43, MATCH(INDEX($A$3:$AM$22, MATCH(DV117, $AA$3:$AA$22, 0), 1), $A$24:$A$43), DW$69)="BLANK", "BLANK,")</f>
        <v>NEW</v>
      </c>
      <c r="DZ117" s="382"/>
      <c r="EA117" s="383" t="str" cm="1">
        <f t="array" ref="EA117">_xlfn.IFS(INDEX($B$24:$AM$43,MATCH($A43,$A$24:$A$43,0),EB$69)="A",LOWER($A43),INDEX($B$24:$AM$43,MATCH($A43,$A$24:$A$43,0),EB$69)="H",UPPER($A43),INDEX($B$24:$AM$43,MATCH($A43,$A$24:$A$43,0),EB$69)="BLANK","BLANK")</f>
        <v>wol</v>
      </c>
      <c r="EB117" s="379" cm="1">
        <f t="array" ref="EB117">IFERROR($L$93+POWER(INDEX($B$47:$AM$66, MATCH(UPPER(EA89), $A$47:$A$66,0 ), EB$69), $J$93)/$K$93, "BLANK")</f>
        <v>1.13312692925689</v>
      </c>
      <c r="EC117" s="380" cm="1">
        <f t="array" ref="EC117">IFERROR($L$93+POWER(INDEX($B$47:$AM$66, MATCH(UPPER(ED89), $A$47:$A$66, 0), EB$69), $J$93)/$K$93, "BLANK")</f>
        <v>0.62113281387599617</v>
      </c>
      <c r="ED117" s="381" t="str" cm="1">
        <f t="array" ref="ED117">_xlfn.IFS(INDEX($B$24:$AM$43, MATCH(INDEX($A$3:$AM$22, MATCH(EA117, $AB$3:$AB$22, 0), 1), $A$24:$A$43), EB$69)="H", UPPER(INDEX($A$3:$AM$22, MATCH(EA117, $AB$3:$AB$22, 0), 1)), INDEX($B$24:$AM$43, MATCH(INDEX($A$3:$AM$22, MATCH(EA117, $AB$3:$AB$22, 0), 1), $A$24:$A$43), EB$69)="A", LOWER(INDEX($A$3:$AM$22, MATCH(EA117, $AB$3:$AB$22, 0), 1)), INDEX($B$24:$AM$43, MATCH(INDEX($A$3:$AM$22, MATCH(EA117, $AB$3:$AB$22, 0), 1), $A$24:$A$43), EB$69)="BLANK", "BLANK,")</f>
        <v>AVL</v>
      </c>
      <c r="EE117" s="382"/>
      <c r="EF117" s="383" t="str" cm="1">
        <f t="array" ref="EF117">_xlfn.IFS(INDEX($B$24:$AM$43,MATCH($A43,$A$24:$A$43,0),EG$69)="A",LOWER($A43),INDEX($B$24:$AM$43,MATCH($A43,$A$24:$A$43,0),EG$69)="H",UPPER($A43),INDEX($B$24:$AM$43,MATCH($A43,$A$24:$A$43,0),EG$69)="BLANK","BLANK")</f>
        <v>WOL</v>
      </c>
      <c r="EG117" s="379" cm="1">
        <f t="array" ref="EG117">IFERROR($L$93+POWER(INDEX($B$47:$AM$66, MATCH(UPPER(EF89), $A$47:$A$66,0 ), EG$69), $J$93)/$K$93, "BLANK")</f>
        <v>1.1640978822999359</v>
      </c>
      <c r="EH117" s="380" cm="1">
        <f t="array" ref="EH117">IFERROR($L$93+POWER(INDEX($B$47:$AM$66, MATCH(UPPER(EI89), $A$47:$A$66, 0), EG$69), $J$93)/$K$93, "BLANK")</f>
        <v>0.80230560334566059</v>
      </c>
      <c r="EI117" s="381" t="str" cm="1">
        <f t="array" ref="EI117">_xlfn.IFS(INDEX($B$24:$AM$43, MATCH(INDEX($A$3:$AM$22, MATCH(EF117, $AC$3:$AC$22, 0), 1), $A$24:$A$43), EG$69)="H", UPPER(INDEX($A$3:$AM$22, MATCH(EF117, $AC$3:$AC$22, 0), 1)), INDEX($B$24:$AM$43, MATCH(INDEX($A$3:$AM$22, MATCH(EF117, $AC$3:$AC$22, 0), 1), $A$24:$A$43), EG$69)="A", LOWER(INDEX($A$3:$AM$22, MATCH(EF117, $AC$3:$AC$22, 0), 1)), INDEX($B$24:$AM$43, MATCH(INDEX($A$3:$AM$22, MATCH(EF117, $AC$3:$AC$22, 0), 1), $A$24:$A$43), EG$69)="BLANK", "BLANK,")</f>
        <v>liv</v>
      </c>
      <c r="EJ117" s="382"/>
      <c r="EK117" s="383" t="str" cm="1">
        <f t="array" ref="EK117">_xlfn.IFS(INDEX($B$24:$AM$43,MATCH($A43,$A$24:$A$43,0),EL$69)="A",LOWER($A43),INDEX($B$24:$AM$43,MATCH($A43,$A$24:$A$43,0),EL$69)="H",UPPER($A43),INDEX($B$24:$AM$43,MATCH($A43,$A$24:$A$43,0),EL$69)="BLANK","BLANK")</f>
        <v>wol</v>
      </c>
      <c r="EL117" s="379" cm="1">
        <f t="array" ref="EL117">IFERROR($L$93+POWER(INDEX($B$47:$AM$66, MATCH(UPPER(EK89), $A$47:$A$66,0 ), EL$69), $J$93)/$K$93, "BLANK")</f>
        <v>0.48572349204084964</v>
      </c>
      <c r="EM117" s="380" cm="1">
        <f t="array" ref="EM117">IFERROR($L$93+POWER(INDEX($B$47:$AM$66, MATCH(UPPER(EN89), $A$47:$A$66, 0), EL$69), $J$93)/$K$93, "BLANK")</f>
        <v>1.4710028340268717</v>
      </c>
      <c r="EN117" s="381" t="str" cm="1">
        <f t="array" ref="EN117">_xlfn.IFS(INDEX($B$24:$AM$43, MATCH(INDEX($A$3:$AM$22, MATCH(EK117, $AD$3:$AD$22, 0), 1), $A$24:$A$43), EL$69)="H", UPPER(INDEX($A$3:$AM$22, MATCH(EK117, $AD$3:$AD$22, 0), 1)), INDEX($B$24:$AM$43, MATCH(INDEX($A$3:$AM$22, MATCH(EK117, $AD$3:$AD$22, 0), 1), $A$24:$A$43), EL$69)="A", LOWER(INDEX($A$3:$AM$22, MATCH(EK117, $AD$3:$AD$22, 0), 1)), INDEX($B$24:$AM$43, MATCH(INDEX($A$3:$AM$22, MATCH(EK117, $AD$3:$AD$22, 0), 1), $A$24:$A$43), EL$69)="BLANK", "BLANK,")</f>
        <v>MCI</v>
      </c>
      <c r="EO117" s="382"/>
      <c r="EP117" s="383" t="str" cm="1">
        <f t="array" ref="EP117">_xlfn.IFS(INDEX($B$24:$AM$43,MATCH($A43,$A$24:$A$43,0),EQ$69)="A",LOWER($A43),INDEX($B$24:$AM$43,MATCH($A43,$A$24:$A$43,0),EQ$69)="H",UPPER($A43),INDEX($B$24:$AM$43,MATCH($A43,$A$24:$A$43,0),EQ$69)="BLANK","BLANK")</f>
        <v>WOL</v>
      </c>
      <c r="EQ117" s="379" cm="1">
        <f t="array" ref="EQ117">IFERROR($L$93+POWER(INDEX($B$47:$AM$66, MATCH(UPPER(EP89), $A$47:$A$66,0 ), EQ$69), $J$93)/$K$93, "BLANK")</f>
        <v>1.7358578946975314</v>
      </c>
      <c r="ER117" s="380" cm="1">
        <f t="array" ref="ER117">IFERROR($L$93+POWER(INDEX($B$47:$AM$66, MATCH(UPPER(ES89), $A$47:$A$66, 0), EQ$69), $J$93)/$K$93, "BLANK")</f>
        <v>0.58544122505754548</v>
      </c>
      <c r="ES117" s="381" t="str" cm="1">
        <f t="array" ref="ES117">_xlfn.IFS(INDEX($B$24:$AM$43, MATCH(INDEX($A$3:$AM$22, MATCH(EP117, $AE$3:$AE$22, 0), 1), $A$24:$A$43), EQ$69)="H", UPPER(INDEX($A$3:$AM$22, MATCH(EP117, $AE$3:$AE$22, 0), 1)), INDEX($B$24:$AM$43, MATCH(INDEX($A$3:$AM$22, MATCH(EP117, $AE$3:$AE$22, 0), 1), $A$24:$A$43), EQ$69)="A", LOWER(INDEX($A$3:$AM$22, MATCH(EP117, $AE$3:$AE$22, 0), 1)), INDEX($B$24:$AM$43, MATCH(INDEX($A$3:$AM$22, MATCH(EP117, $AE$3:$AE$22, 0), 1), $A$24:$A$43), EQ$69)="BLANK", "BLANK,")</f>
        <v>whu</v>
      </c>
      <c r="ET117" s="382"/>
      <c r="EU117" s="383" t="str" cm="1">
        <f t="array" ref="EU117">_xlfn.IFS(INDEX($B$24:$AM$43,MATCH($A43,$A$24:$A$43,0),EV$69)="A",LOWER($A43),INDEX($B$24:$AM$43,MATCH($A43,$A$24:$A$43,0),EV$69)="H",UPPER($A43),INDEX($B$24:$AM$43,MATCH($A43,$A$24:$A$43,0),EV$69)="BLANK","BLANK")</f>
        <v>wol</v>
      </c>
      <c r="EV117" s="379" cm="1">
        <f t="array" ref="EV117">IFERROR($L$93+POWER(INDEX($B$47:$AM$66, MATCH(UPPER(EU89), $A$47:$A$66,0 ), EV$69), $J$93)/$K$93, "BLANK")</f>
        <v>1.6467524486655309</v>
      </c>
      <c r="EW117" s="380" cm="1">
        <f t="array" ref="EW117">IFERROR($L$93+POWER(INDEX($B$47:$AM$66, MATCH(UPPER(EX89), $A$47:$A$66, 0), EV$69), $J$93)/$K$93, "BLANK")</f>
        <v>0.23760417895426347</v>
      </c>
      <c r="EX117" s="381" t="str" cm="1">
        <f t="array" ref="EX117">_xlfn.IFS(INDEX($B$24:$AM$43, MATCH(INDEX($A$3:$AM$22, MATCH(EU117, $AF$3:$AF$22, 0), 1), $A$24:$A$43), EV$69)="H", UPPER(INDEX($A$3:$AM$22, MATCH(EU117, $AF$3:$AF$22, 0), 1)), INDEX($B$24:$AM$43, MATCH(INDEX($A$3:$AM$22, MATCH(EU117, $AF$3:$AF$22, 0), 1), $A$24:$A$43), EV$69)="A", LOWER(INDEX($A$3:$AM$22, MATCH(EU117, $AF$3:$AF$22, 0), 1)), INDEX($B$24:$AM$43, MATCH(INDEX($A$3:$AM$22, MATCH(EU117, $AF$3:$AF$22, 0), 1), $A$24:$A$43), EV$69)="BLANK", "BLANK,")</f>
        <v>FUL</v>
      </c>
      <c r="EY117" s="382"/>
      <c r="EZ117" s="383" t="str" cm="1">
        <f t="array" ref="EZ117">_xlfn.IFS(INDEX($B$24:$AM$43,MATCH($A43,$A$24:$A$43,0),FA$69)="A",LOWER($A43),INDEX($B$24:$AM$43,MATCH($A43,$A$24:$A$43,0),FA$69)="H",UPPER($A43),INDEX($B$24:$AM$43,MATCH($A43,$A$24:$A$43,0),FA$69)="BLANK","BLANK")</f>
        <v>WOL</v>
      </c>
      <c r="FA117" s="379" cm="1">
        <f t="array" ref="FA117">IFERROR($L$93+POWER(INDEX($B$47:$AM$66, MATCH(UPPER(EZ89), $A$47:$A$66,0 ), FA$69), $J$93)/$K$93, "BLANK")</f>
        <v>2.2114545216051003</v>
      </c>
      <c r="FB117" s="380" cm="1">
        <f t="array" ref="FB117">IFERROR($L$93+POWER(INDEX($B$47:$AM$66, MATCH(UPPER(FC89), $A$47:$A$66, 0), FA$69), $J$93)/$K$93, "BLANK")</f>
        <v>0.25683106633621444</v>
      </c>
      <c r="FC117" s="381" t="str" cm="1">
        <f t="array" ref="FC117">_xlfn.IFS(INDEX($B$24:$AM$43, MATCH(INDEX($A$3:$AM$22, MATCH(EZ117, $AG$3:$AG$22, 0), 1), $A$24:$A$43), FA$69)="H", UPPER(INDEX($A$3:$AM$22, MATCH(EZ117, $AG$3:$AG$22, 0), 1)), INDEX($B$24:$AM$43, MATCH(INDEX($A$3:$AM$22, MATCH(EZ117, $AG$3:$AG$22, 0), 1), $A$24:$A$43), FA$69)="A", LOWER(INDEX($A$3:$AM$22, MATCH(EZ117, $AG$3:$AG$22, 0), 1)), INDEX($B$24:$AM$43, MATCH(INDEX($A$3:$AM$22, MATCH(EZ117, $AG$3:$AG$22, 0), 1), $A$24:$A$43), FA$69)="BLANK", "BLANK,")</f>
        <v>shu</v>
      </c>
      <c r="FD117" s="382"/>
      <c r="FE117" s="383" t="str" cm="1">
        <f t="array" ref="FE117">_xlfn.IFS(INDEX($B$24:$AM$43,MATCH($A43,$A$24:$A$43,0),FF$69)="A",LOWER($A43),INDEX($B$24:$AM$43,MATCH($A43,$A$24:$A$43,0),FF$69)="H",UPPER($A43),INDEX($B$24:$AM$43,MATCH($A43,$A$24:$A$43,0),FF$69)="BLANK","BLANK")</f>
        <v>WOL</v>
      </c>
      <c r="FF117" s="379" cm="1">
        <f t="array" ref="FF117">IFERROR($L$93+POWER(INDEX($B$47:$AM$66, MATCH(UPPER(FE89), $A$47:$A$66,0 ), FF$69), $J$93)/$K$93, "BLANK")</f>
        <v>1.6137537628613641</v>
      </c>
      <c r="FG117" s="380" cm="1">
        <f t="array" ref="FG117">IFERROR($L$93+POWER(INDEX($B$47:$AM$66, MATCH(UPPER(FH89), $A$47:$A$66, 0), FF$69), $J$93)/$K$93, "BLANK")</f>
        <v>0.28799511061088667</v>
      </c>
      <c r="FH117" s="381" t="str" cm="1">
        <f t="array" ref="FH117">_xlfn.IFS(INDEX($B$24:$AM$43, MATCH(INDEX($A$3:$AM$22, MATCH(FE117, $AH$3:$AH$22, 0), 1), $A$24:$A$43), FF$69)="H", UPPER(INDEX($A$3:$AM$22, MATCH(FE117, $AH$3:$AH$22, 0), 1)), INDEX($B$24:$AM$43, MATCH(INDEX($A$3:$AM$22, MATCH(FE117, $AH$3:$AH$22, 0), 1), $A$24:$A$43), FF$69)="A", LOWER(INDEX($A$3:$AM$22, MATCH(FE117, $AH$3:$AH$22, 0), 1)), INDEX($B$24:$AM$43, MATCH(INDEX($A$3:$AM$22, MATCH(FE117, $AH$3:$AH$22, 0), 1), $A$24:$A$43), FF$69)="BLANK", "BLANK,")</f>
        <v>bur</v>
      </c>
      <c r="FI117" s="382"/>
      <c r="FJ117" s="383" t="str" cm="1">
        <f t="array" ref="FJ117">_xlfn.IFS(INDEX($B$24:$AM$43,MATCH($A43,$A$24:$A$43,0),FK$69)="A",LOWER($A43),INDEX($B$24:$AM$43,MATCH($A43,$A$24:$A$43,0),FK$69)="H",UPPER($A43),INDEX($B$24:$AM$43,MATCH($A43,$A$24:$A$43,0),FK$69)="BLANK","BLANK")</f>
        <v>wol</v>
      </c>
      <c r="FK117" s="379" cm="1">
        <f t="array" ref="FK117">IFERROR($L$93+POWER(INDEX($B$47:$AM$66, MATCH(UPPER(FJ89), $A$47:$A$66,0 ), FK$69), $J$93)/$K$93, "BLANK")</f>
        <v>1.6467524486655309</v>
      </c>
      <c r="FL117" s="380" cm="1">
        <f t="array" ref="FL117">IFERROR($L$93+POWER(INDEX($B$47:$AM$66, MATCH(UPPER(FM89), $A$47:$A$66, 0), FK$69), $J$93)/$K$93, "BLANK")</f>
        <v>0.23760417895426347</v>
      </c>
      <c r="FM117" s="381" t="str" cm="1">
        <f t="array" ref="FM117">_xlfn.IFS(INDEX($B$24:$AM$43, MATCH(INDEX($A$3:$AM$22, MATCH(FJ117, $AI$3:$AI$22, 0), 1), $A$24:$A$43), FK$69)="H", UPPER(INDEX($A$3:$AM$22, MATCH(FJ117, $AI$3:$AI$22, 0), 1)), INDEX($B$24:$AM$43, MATCH(INDEX($A$3:$AM$22, MATCH(FJ117, $AI$3:$AI$22, 0), 1), $A$24:$A$43), FK$69)="A", LOWER(INDEX($A$3:$AM$22, MATCH(FJ117, $AI$3:$AI$22, 0), 1)), INDEX($B$24:$AM$43, MATCH(INDEX($A$3:$AM$22, MATCH(FJ117, $AI$3:$AI$22, 0), 1), $A$24:$A$43), FK$69)="BLANK", "BLANK,")</f>
        <v>WBA</v>
      </c>
      <c r="FN117" s="382"/>
      <c r="FO117" s="383" t="str" cm="1">
        <f t="array" ref="FO117">_xlfn.IFS(INDEX($B$24:$AM$43,MATCH($A43,$A$24:$A$43,0),FP$69)="A",LOWER($A43),INDEX($B$24:$AM$43,MATCH($A43,$A$24:$A$43,0),FP$69)="H",UPPER($A43),INDEX($B$24:$AM$43,MATCH($A43,$A$24:$A$43,0),FP$69)="BLANK","BLANK")</f>
        <v>WOL</v>
      </c>
      <c r="FP117" s="379" cm="1">
        <f t="array" ref="FP117">IFERROR($L$93+POWER(INDEX($B$47:$AM$66, MATCH(UPPER(FO89), $A$47:$A$66,0 ), FP$69), $J$93)/$K$93, "BLANK")</f>
        <v>1.1113732435915151</v>
      </c>
      <c r="FQ117" s="380" cm="1">
        <f t="array" ref="FQ117">IFERROR($L$93+POWER(INDEX($B$47:$AM$66, MATCH(UPPER(FR89), $A$47:$A$66, 0), FP$69), $J$93)/$K$93, "BLANK")</f>
        <v>0.47527715565220652</v>
      </c>
      <c r="FR117" s="381" t="str" cm="1">
        <f t="array" ref="FR117">_xlfn.IFS(INDEX($B$24:$AM$43, MATCH(INDEX($A$3:$AM$22, MATCH(FO117, $AJ$3:$AJ$22, 0), 1), $A$24:$A$43), FP$69)="H", UPPER(INDEX($A$3:$AM$22, MATCH(FO117, $AJ$3:$AJ$22, 0), 1)), INDEX($B$24:$AM$43, MATCH(INDEX($A$3:$AM$22, MATCH(FO117, $AJ$3:$AJ$22, 0), 1), $A$24:$A$43), FP$69)="A", LOWER(INDEX($A$3:$AM$22, MATCH(FO117, $AJ$3:$AJ$22, 0), 1)), INDEX($B$24:$AM$43, MATCH(INDEX($A$3:$AM$22, MATCH(FO117, $AJ$3:$AJ$22, 0), 1), $A$24:$A$43), FP$69)="BLANK", "BLANK,")</f>
        <v>bha</v>
      </c>
      <c r="FS117" s="382"/>
      <c r="FT117" s="383" t="str" cm="1">
        <f t="array" ref="FT117">_xlfn.IFS(INDEX($B$24:$AM$43,MATCH($A43,$A$24:$A$43,0),FU$69)="A",LOWER($A43),INDEX($B$24:$AM$43,MATCH($A43,$A$24:$A$43,0),FU$69)="H",UPPER($A43),INDEX($B$24:$AM$43,MATCH($A43,$A$24:$A$43,0),FU$69)="BLANK","BLANK")</f>
        <v>wol</v>
      </c>
      <c r="FU117" s="379" cm="1">
        <f t="array" ref="FU117">IFERROR($L$93+POWER(INDEX($B$47:$AM$66, MATCH(UPPER(FT89), $A$47:$A$66,0 ), FU$69), $J$93)/$K$93, "BLANK")</f>
        <v>1.13312692925689</v>
      </c>
      <c r="FV117" s="380" cm="1">
        <f t="array" ref="FV117">IFERROR($L$93+POWER(INDEX($B$47:$AM$66, MATCH(UPPER(FW89), $A$47:$A$66, 0), FU$69), $J$93)/$K$93, "BLANK")</f>
        <v>0.64716218844811169</v>
      </c>
      <c r="FW117" s="381" t="str" cm="1">
        <f t="array" ref="FW117">_xlfn.IFS(INDEX($B$24:$AM$43, MATCH(INDEX($A$3:$AM$22, MATCH(FT117, $AK$3:$AK$22, 0), 1), $A$24:$A$43), FU$69)="H", UPPER(INDEX($A$3:$AM$22, MATCH(FT117, $AK$3:$AK$22, 0), 1)), INDEX($B$24:$AM$43, MATCH(INDEX($A$3:$AM$22, MATCH(FT117, $AK$3:$AK$22, 0), 1), $A$24:$A$43), FU$69)="A", LOWER(INDEX($A$3:$AM$22, MATCH(FT117, $AK$3:$AK$22, 0), 1)), INDEX($B$24:$AM$43, MATCH(INDEX($A$3:$AM$22, MATCH(FT117, $AK$3:$AK$22, 0), 1), $A$24:$A$43), FU$69)="BLANK", "BLANK,")</f>
        <v>TOT</v>
      </c>
      <c r="FX117" s="382"/>
      <c r="FY117" s="383" t="str" cm="1">
        <f t="array" ref="FY117">_xlfn.IFS(INDEX($B$24:$AM$43,MATCH($A43,$A$24:$A$43,0),FZ$69)="A",LOWER($A43),INDEX($B$24:$AM$43,MATCH($A43,$A$24:$A$43,0),FZ$69)="H",UPPER($A43),INDEX($B$24:$AM$43,MATCH($A43,$A$24:$A$43,0),FZ$69)="BLANK","BLANK")</f>
        <v>wol</v>
      </c>
      <c r="FZ117" s="379" cm="1">
        <f t="array" ref="FZ117">IFERROR($L$93+POWER(INDEX($B$47:$AM$66, MATCH(UPPER(FY89), $A$47:$A$66,0 ), FZ$69), $J$93)/$K$93, "BLANK")</f>
        <v>1.0516390998141851</v>
      </c>
      <c r="GA117" s="380" cm="1">
        <f t="array" ref="GA117">IFERROR($L$93+POWER(INDEX($B$47:$AM$66, MATCH(UPPER(GB89), $A$47:$A$66, 0), FZ$69), $J$93)/$K$93, "BLANK")</f>
        <v>0.93853452279866811</v>
      </c>
      <c r="GB117" s="381" t="str" cm="1">
        <f t="array" ref="GB117">_xlfn.IFS(INDEX($B$24:$AM$43, MATCH(INDEX($A$3:$AM$22, MATCH(FY117, $AL$3:$AL$22, 0), 1), $A$24:$A$43), FZ$69)="H", UPPER(INDEX($A$3:$AM$22, MATCH(FY117, $AL$3:$AL$22, 0), 1)), INDEX($B$24:$AM$43, MATCH(INDEX($A$3:$AM$22, MATCH(FY117, $AL$3:$AL$22, 0), 1), $A$24:$A$43), FZ$69)="A", LOWER(INDEX($A$3:$AM$22, MATCH(FY117, $AL$3:$AL$22, 0), 1)), INDEX($B$24:$AM$43, MATCH(INDEX($A$3:$AM$22, MATCH(FY117, $AL$3:$AL$22, 0), 1), $A$24:$A$43), FZ$69)="BLANK", "BLANK,")</f>
        <v>EVE</v>
      </c>
      <c r="GC117" s="382"/>
      <c r="GD117" s="383" t="str" cm="1">
        <f t="array" ref="GD117">_xlfn.IFS(INDEX($B$24:$AM$43,MATCH($A43,$A$24:$A$43,0),GE$69)="A",LOWER($A43),INDEX($B$24:$AM$43,MATCH($A43,$A$24:$A$43,0),GE$69)="H",UPPER($A43),INDEX($B$24:$AM$43,MATCH($A43,$A$24:$A$43,0),GE$69)="BLANK","BLANK")</f>
        <v>WOL</v>
      </c>
      <c r="GE117" s="379" cm="1">
        <f t="array" ref="GE117">IFERROR($L$93+POWER(INDEX($B$47:$AM$66, MATCH(UPPER(GD89), $A$47:$A$66,0 ), GE$69), $J$93)/$K$93, "BLANK")</f>
        <v>0.7050326516913914</v>
      </c>
      <c r="GF117" s="380" cm="1">
        <f t="array" ref="GF117">IFERROR($L$93+POWER(INDEX($B$47:$AM$66, MATCH(UPPER(GG89), $A$47:$A$66, 0), GE$69), $J$93)/$K$93, "BLANK")</f>
        <v>0.73122203218412862</v>
      </c>
      <c r="GG117" s="384" t="str" cm="1">
        <f t="array" ref="GG117">_xlfn.IFS(INDEX($B$24:$AM$43, MATCH(INDEX($A$3:$AM$22, MATCH(GD117, $AM$3:$AM$22, 0), 1), $A$24:$A$43), GE$69)="H", UPPER(INDEX($A$3:$AM$22, MATCH(GD117, $AM$3:$AM$22, 0), 1)), INDEX($B$24:$AM$43, MATCH(INDEX($A$3:$AM$22, MATCH(GD117, $AM$3:$AM$22, 0), 1), $A$24:$A$43), GE$69)="A", LOWER(INDEX($A$3:$AM$22, MATCH(GD117, $AM$3:$AM$22, 0), 1)), INDEX($B$24:$AM$43, MATCH(INDEX($A$3:$AM$22, MATCH(GD117, $AM$3:$AM$22, 0), 1), $A$24:$A$43), GE$69)="BLANK", "BLANK,")</f>
        <v>mun</v>
      </c>
    </row>
    <row r="118" spans="1:189" hidden="1">
      <c r="A118" s="364"/>
      <c r="D118" s="356"/>
      <c r="E118" s="356"/>
      <c r="F118" s="356"/>
      <c r="G118" s="356"/>
      <c r="P118" t="s">
        <v>526</v>
      </c>
      <c r="EN118" s="1" t="str">
        <f t="shared" ref="EN118" si="23">IF(ISNUMBER(EN103), EN103, "")</f>
        <v/>
      </c>
    </row>
    <row r="119" spans="1:189" hidden="1">
      <c r="A119" s="365" t="s">
        <v>534</v>
      </c>
      <c r="B119" s="365" t="s">
        <v>535</v>
      </c>
      <c r="D119" s="356"/>
      <c r="E119" s="356">
        <v>3.6471255147065551</v>
      </c>
      <c r="F119" s="356">
        <v>1.7938625534224049</v>
      </c>
      <c r="G119" s="356">
        <v>4.7879407191562828</v>
      </c>
      <c r="H119" s="356">
        <v>4.4699029478379986</v>
      </c>
      <c r="I119" s="356">
        <v>1.883541594909887</v>
      </c>
      <c r="J119" s="356">
        <v>5.504051297204084</v>
      </c>
      <c r="K119" s="356">
        <v>5.7657279184052781</v>
      </c>
      <c r="L119" s="356">
        <v>2.9970325603941315</v>
      </c>
      <c r="M119" s="356">
        <v>1.5706782944743087</v>
      </c>
      <c r="N119" s="356">
        <v>5.9464168393165666</v>
      </c>
      <c r="O119" s="356">
        <v>3.9139296303560003</v>
      </c>
      <c r="P119" s="355">
        <v>5.0436964296306321</v>
      </c>
      <c r="Q119" s="356">
        <v>1.8429261048612087</v>
      </c>
      <c r="R119" s="356">
        <v>5.0674083486827586</v>
      </c>
      <c r="S119" s="356">
        <v>4.5187389061332528</v>
      </c>
      <c r="T119" s="356">
        <v>3.2662743803206147</v>
      </c>
      <c r="U119" s="356">
        <v>3.6471255147065551</v>
      </c>
      <c r="V119" s="356">
        <v>1.7938625534224049</v>
      </c>
      <c r="W119" s="356">
        <v>2.8698607174578417</v>
      </c>
      <c r="X119" s="356">
        <v>3.6581700601348652</v>
      </c>
      <c r="Y119" s="356">
        <v>2.5799324237883052</v>
      </c>
      <c r="Z119" s="356">
        <v>3.3854440509557997</v>
      </c>
      <c r="AA119" s="356">
        <v>4.3690274421744775</v>
      </c>
      <c r="AB119" s="356">
        <v>2.7603675190614725</v>
      </c>
      <c r="AC119" s="356">
        <v>3.4697521686152868</v>
      </c>
      <c r="AD119" s="356">
        <v>5.6202109937041458</v>
      </c>
      <c r="AE119" s="356">
        <v>2.3985384317453913</v>
      </c>
      <c r="AF119" s="356">
        <v>4.4675904076534723</v>
      </c>
      <c r="AG119" s="356">
        <v>5.0044688887159818</v>
      </c>
      <c r="AH119" s="356">
        <v>5.5893438588452948</v>
      </c>
      <c r="AI119" s="356">
        <v>2.6984870451620058</v>
      </c>
      <c r="AJ119" s="356">
        <v>3.0233971014090026</v>
      </c>
      <c r="AK119" s="356">
        <v>3.6471255147065551</v>
      </c>
      <c r="AL119" s="356">
        <v>1.7938625534224049</v>
      </c>
      <c r="AM119" s="356">
        <v>5.9563485077136447</v>
      </c>
      <c r="AN119" s="356">
        <v>2.7236604532145647</v>
      </c>
      <c r="AO119" s="356">
        <v>5.3373283065816199</v>
      </c>
      <c r="AP119" s="356">
        <v>3.7126060452300655</v>
      </c>
      <c r="AQ119" s="356">
        <v>2.8049965000319461</v>
      </c>
      <c r="AR119" s="356">
        <v>3.5992895703168029</v>
      </c>
      <c r="AS119" s="356">
        <v>2.472127152785859</v>
      </c>
      <c r="AT119" s="356">
        <v>4.9319908225319162</v>
      </c>
      <c r="AU119" s="356">
        <v>1.210912462040094</v>
      </c>
      <c r="AV119" s="356">
        <v>4.5112298684191439</v>
      </c>
      <c r="AW119" s="356">
        <v>3.0647879238962803</v>
      </c>
      <c r="AX119" s="356">
        <v>3.2897439860408073</v>
      </c>
      <c r="AY119" s="356">
        <v>6.7542589580858285</v>
      </c>
      <c r="AZ119" s="356">
        <v>2.5479651285926281</v>
      </c>
      <c r="BA119" s="356">
        <v>2.5747737598425346</v>
      </c>
      <c r="BB119" s="356">
        <v>8.9029127617536705</v>
      </c>
      <c r="BC119" s="356">
        <v>2.4932438426226176</v>
      </c>
      <c r="BD119" s="356">
        <v>4.3989615216808788</v>
      </c>
      <c r="BE119" s="356">
        <v>3.4522845187886904</v>
      </c>
      <c r="BF119" s="356">
        <v>4.7816016289037826</v>
      </c>
      <c r="BG119" s="356">
        <v>4.0502498150399813</v>
      </c>
      <c r="BH119" s="356">
        <v>4.4647482959654932</v>
      </c>
      <c r="BI119" s="356">
        <v>3.3124883983086977</v>
      </c>
      <c r="BJ119" s="356">
        <v>4.0617965090479045</v>
      </c>
      <c r="BK119" s="356">
        <v>3.9915038320408431</v>
      </c>
      <c r="BL119" s="356">
        <v>5.2678609717769236</v>
      </c>
      <c r="BM119" s="356">
        <v>2.0743845331025992</v>
      </c>
      <c r="BN119" s="356">
        <v>3.3850364292137725</v>
      </c>
      <c r="BO119" s="356">
        <v>6.7542589580858285</v>
      </c>
      <c r="BP119" s="356">
        <v>2.5479651285926281</v>
      </c>
      <c r="BQ119" s="356">
        <v>3.4398099514535714</v>
      </c>
      <c r="BR119" s="356">
        <v>4.0539753389438653</v>
      </c>
      <c r="BS119" s="356">
        <v>3.3117105208395312</v>
      </c>
      <c r="BT119" s="356">
        <v>3.1598554050997238</v>
      </c>
      <c r="BU119" s="356">
        <v>6.7542589580858285</v>
      </c>
      <c r="BV119" s="356">
        <v>2.5479651285926281</v>
      </c>
      <c r="BW119" s="356">
        <v>1.2720582839884738</v>
      </c>
      <c r="BX119" s="356">
        <v>6.359856952635945</v>
      </c>
      <c r="BY119" s="356">
        <v>2.1472486297341167</v>
      </c>
      <c r="BZ119" s="356">
        <v>2.6816318141209092</v>
      </c>
      <c r="CA119" s="356">
        <v>3.6333677765325429</v>
      </c>
      <c r="CB119" s="356">
        <v>3.9222474000998888</v>
      </c>
    </row>
    <row r="120" spans="1:189" hidden="1">
      <c r="A120" s="366">
        <v>0</v>
      </c>
      <c r="B120" s="366">
        <v>0.03</v>
      </c>
      <c r="D120" s="356"/>
      <c r="E120" s="356"/>
      <c r="F120" s="356"/>
      <c r="G120" s="356">
        <v>4.4156149097979567</v>
      </c>
      <c r="H120" s="356">
        <v>2.8288444107182751</v>
      </c>
      <c r="I120" s="356">
        <v>3.6687705110986988</v>
      </c>
      <c r="J120" s="356">
        <v>1.8870410927436259</v>
      </c>
      <c r="K120" s="356">
        <v>3.0568462616859051</v>
      </c>
      <c r="L120" s="356">
        <v>4.9722379607688927</v>
      </c>
      <c r="M120" s="356">
        <v>2.5080407707131616</v>
      </c>
      <c r="N120" s="356">
        <v>4.627456624797043</v>
      </c>
      <c r="O120" s="356">
        <v>5.1726697794316259</v>
      </c>
      <c r="P120" s="355">
        <v>2.4049778464123364</v>
      </c>
      <c r="Q120" s="356">
        <v>2.6572688870964036</v>
      </c>
      <c r="R120" s="356">
        <v>5.3048147246376871</v>
      </c>
      <c r="S120" s="356">
        <v>3.2662743803206147</v>
      </c>
      <c r="T120" s="356">
        <v>4.5187389061332528</v>
      </c>
      <c r="U120" s="356">
        <v>2.7825719759724592</v>
      </c>
      <c r="V120" s="356">
        <v>3.7021378352218264</v>
      </c>
      <c r="W120" s="356">
        <v>3.3321473870496372</v>
      </c>
      <c r="X120" s="356">
        <v>4.2727782618087566</v>
      </c>
      <c r="Y120" s="356">
        <v>4.0875301059205995</v>
      </c>
      <c r="Z120" s="356">
        <v>3.5042611812221396</v>
      </c>
      <c r="AA120" s="356">
        <v>1.2180989972351044</v>
      </c>
      <c r="AB120" s="356">
        <v>4.745556522308874</v>
      </c>
      <c r="AC120" s="356">
        <v>3.3459682780726747</v>
      </c>
      <c r="AD120" s="356">
        <v>2.6054605915921134</v>
      </c>
      <c r="AE120" s="356">
        <v>3.6687705110986988</v>
      </c>
      <c r="AF120" s="356">
        <v>1.8870410927436259</v>
      </c>
      <c r="AG120" s="356">
        <v>4.5615994460397058</v>
      </c>
      <c r="AH120" s="356">
        <v>2.5708134611514488</v>
      </c>
      <c r="AI120" s="356">
        <v>1.2796077080092543</v>
      </c>
      <c r="AJ120" s="356">
        <v>6.6902067779377434</v>
      </c>
      <c r="AK120" s="356">
        <v>1.8538635208426049</v>
      </c>
      <c r="AL120" s="356">
        <v>5.3306245617496888</v>
      </c>
      <c r="AM120" s="356">
        <v>3.1018361817953291</v>
      </c>
      <c r="AN120" s="356">
        <v>4.2141945433669177</v>
      </c>
      <c r="AO120" s="356">
        <v>2.6343379922635708</v>
      </c>
      <c r="AP120" s="356">
        <v>3.82647343586182</v>
      </c>
      <c r="AQ120" s="356">
        <v>3.4727731709210392</v>
      </c>
      <c r="AR120" s="356">
        <v>5.0299721936090878</v>
      </c>
      <c r="AS120" s="356">
        <v>2.8216436208613072</v>
      </c>
      <c r="AT120" s="356">
        <v>3.7862473414773521</v>
      </c>
      <c r="AU120" s="356">
        <v>3.666788083989704</v>
      </c>
      <c r="AV120" s="356">
        <v>4.219059925322199</v>
      </c>
      <c r="AW120" s="356">
        <v>3.2897439860408073</v>
      </c>
      <c r="AX120" s="356">
        <v>3.0647879238962803</v>
      </c>
      <c r="AY120" s="356">
        <v>2.7145020526305594</v>
      </c>
      <c r="AZ120" s="356">
        <v>3.1804413103757567</v>
      </c>
      <c r="BA120" s="356">
        <v>2.99743697175361</v>
      </c>
      <c r="BB120" s="356">
        <v>4.7606531349943069</v>
      </c>
      <c r="BC120" s="356">
        <v>3.6687705110986988</v>
      </c>
      <c r="BD120" s="356">
        <v>1.8870410927436259</v>
      </c>
      <c r="BE120" s="356">
        <v>2.1978490751529023</v>
      </c>
      <c r="BF120" s="356">
        <v>3.452880047025102</v>
      </c>
      <c r="BG120" s="356">
        <v>3.3313648930256123</v>
      </c>
      <c r="BH120" s="356">
        <v>3.3239876629205529</v>
      </c>
      <c r="BI120" s="356">
        <v>2.0866956108414572</v>
      </c>
      <c r="BJ120" s="356">
        <v>3.560865257025303</v>
      </c>
      <c r="BK120" s="356">
        <v>5.1726697794316259</v>
      </c>
      <c r="BL120" s="356">
        <v>2.4049778464123364</v>
      </c>
      <c r="BM120" s="356">
        <v>1.8947200561012776</v>
      </c>
      <c r="BN120" s="356">
        <v>5.7899480395403868</v>
      </c>
      <c r="BO120" s="356">
        <v>1.9718601994770868</v>
      </c>
      <c r="BP120" s="356">
        <v>8.4032970939385709</v>
      </c>
      <c r="BQ120" s="356">
        <v>5.1726697794316259</v>
      </c>
      <c r="BR120" s="356">
        <v>2.4049778464123364</v>
      </c>
      <c r="BS120" s="356">
        <v>2.4127733012315669</v>
      </c>
      <c r="BT120" s="356">
        <v>4.6996502985723412</v>
      </c>
      <c r="BU120" s="356">
        <v>1.8932495027924969</v>
      </c>
      <c r="BV120" s="356">
        <v>4.6552162483675108</v>
      </c>
      <c r="BW120" s="356">
        <v>2.1599921420306414</v>
      </c>
      <c r="BX120" s="356">
        <v>2.8209237208282478</v>
      </c>
      <c r="BY120" s="356">
        <v>2.5952438321233613</v>
      </c>
      <c r="BZ120" s="356">
        <v>3.5612940518490945</v>
      </c>
      <c r="CA120" s="356">
        <v>3.8326136358418821</v>
      </c>
      <c r="CB120" s="356">
        <v>5.2756797986197785</v>
      </c>
    </row>
    <row r="121" spans="1:189" hidden="1">
      <c r="A121" s="366">
        <v>0</v>
      </c>
      <c r="B121" s="366">
        <v>0.05</v>
      </c>
      <c r="D121" s="356"/>
      <c r="E121" s="356">
        <v>3.5223145042877597</v>
      </c>
      <c r="F121" s="356">
        <v>4.645134979812771</v>
      </c>
      <c r="G121" s="356">
        <v>4.000410182677661</v>
      </c>
      <c r="H121" s="356">
        <v>2.6727080087886597</v>
      </c>
      <c r="I121" s="356">
        <v>1.7399667218103907</v>
      </c>
      <c r="J121" s="356">
        <v>4.0988287119968865</v>
      </c>
      <c r="K121" s="356">
        <v>2.8973358346144242</v>
      </c>
      <c r="L121" s="356">
        <v>3.7788326146987057</v>
      </c>
      <c r="M121" s="356">
        <v>2.5937880829485813</v>
      </c>
      <c r="N121" s="356">
        <v>2.2682110120153496</v>
      </c>
      <c r="O121" s="356">
        <v>4.7538759502380108</v>
      </c>
      <c r="P121" s="355">
        <v>2.1175369140044089</v>
      </c>
      <c r="Q121" s="356">
        <v>3.1164523208769577</v>
      </c>
      <c r="R121" s="356">
        <v>2.8635181893742159</v>
      </c>
      <c r="S121" s="356">
        <v>3.0750693173258714</v>
      </c>
      <c r="T121" s="356">
        <v>2.2940581298536178</v>
      </c>
      <c r="U121" s="356">
        <v>3.7021378352218264</v>
      </c>
      <c r="V121" s="356">
        <v>2.7825719759724592</v>
      </c>
      <c r="W121" s="356">
        <v>2.8093554289484057</v>
      </c>
      <c r="X121" s="356">
        <v>4.3779602555793966</v>
      </c>
      <c r="Y121" s="356">
        <v>2.4421289574513221</v>
      </c>
      <c r="Z121" s="356">
        <v>4.6707877239416797</v>
      </c>
      <c r="AA121" s="356">
        <v>3.0117360781272189</v>
      </c>
      <c r="AB121" s="356">
        <v>3.7207840809344193</v>
      </c>
      <c r="AC121" s="356">
        <v>4.4055777081738983</v>
      </c>
      <c r="AD121" s="356">
        <v>1.517307027865987</v>
      </c>
      <c r="AE121" s="356">
        <v>4.0581143626584675</v>
      </c>
      <c r="AF121" s="356">
        <v>2.4907433025243653</v>
      </c>
      <c r="AG121" s="356">
        <v>4.0013498266860816</v>
      </c>
      <c r="AH121" s="356">
        <v>3.4355989968026854</v>
      </c>
      <c r="AI121" s="356">
        <v>3.0233971014090026</v>
      </c>
      <c r="AJ121" s="356">
        <v>2.6984870451620058</v>
      </c>
      <c r="AK121" s="356">
        <v>2.019905059891586</v>
      </c>
      <c r="AL121" s="356">
        <v>3.0401947236695466</v>
      </c>
      <c r="AM121" s="356">
        <v>1.8973148176408099</v>
      </c>
      <c r="AN121" s="356">
        <v>5.0296718908046234</v>
      </c>
      <c r="AO121" s="356">
        <v>4.4055777081738983</v>
      </c>
      <c r="AP121" s="356">
        <v>1.517307027865987</v>
      </c>
      <c r="AQ121" s="356">
        <v>4.7538759502380108</v>
      </c>
      <c r="AR121" s="356">
        <v>2.1175369140044089</v>
      </c>
      <c r="AS121" s="356">
        <v>2.8507028391507294</v>
      </c>
      <c r="AT121" s="356">
        <v>3.7105175507905375</v>
      </c>
      <c r="AU121" s="356">
        <v>2.275240824449928</v>
      </c>
      <c r="AV121" s="356">
        <v>4.6555047927443693</v>
      </c>
      <c r="AW121" s="356">
        <v>4.1702177939639782</v>
      </c>
      <c r="AX121" s="356">
        <v>4.0444334724248918</v>
      </c>
      <c r="AY121" s="356">
        <v>3.1804413103757567</v>
      </c>
      <c r="AZ121" s="356">
        <v>2.7145020526305594</v>
      </c>
      <c r="BA121" s="356">
        <v>4.192279582078787</v>
      </c>
      <c r="BB121" s="356">
        <v>2.2635519953451948</v>
      </c>
      <c r="BC121" s="356">
        <v>4.4055777081738983</v>
      </c>
      <c r="BD121" s="356">
        <v>1.517307027865987</v>
      </c>
      <c r="BE121" s="356">
        <v>2.7547560814793535</v>
      </c>
      <c r="BF121" s="356">
        <v>4.1916638704841045</v>
      </c>
      <c r="BG121" s="356">
        <v>3.3883204738131512</v>
      </c>
      <c r="BH121" s="356">
        <v>3.0443956533611116</v>
      </c>
      <c r="BI121" s="356">
        <v>3.7565922231642852</v>
      </c>
      <c r="BJ121" s="356">
        <v>3.0854348278592574</v>
      </c>
      <c r="BK121" s="356">
        <v>2.2261789819541087</v>
      </c>
      <c r="BL121" s="356">
        <v>4.2861780496248665</v>
      </c>
      <c r="BM121" s="356">
        <v>2.4210546120723255</v>
      </c>
      <c r="BN121" s="356">
        <v>3.3691365444309662</v>
      </c>
      <c r="BO121" s="356">
        <v>1.536594119626417</v>
      </c>
      <c r="BP121" s="356">
        <v>5.3793729246683295</v>
      </c>
      <c r="BQ121" s="356">
        <v>2.5057712492663793</v>
      </c>
      <c r="BR121" s="356">
        <v>2.8631734097071733</v>
      </c>
      <c r="BS121" s="356">
        <v>4.7538759502380108</v>
      </c>
      <c r="BT121" s="356">
        <v>2.1175369140044089</v>
      </c>
      <c r="BU121" s="356">
        <v>1.4627324800865924</v>
      </c>
      <c r="BV121" s="356">
        <v>3.81574428353627</v>
      </c>
      <c r="BW121" s="356">
        <v>3.3699146534371152</v>
      </c>
      <c r="BX121" s="356">
        <v>3.7148014263806628</v>
      </c>
      <c r="BY121" s="356">
        <v>1.8122128763757397</v>
      </c>
      <c r="BZ121" s="356">
        <v>7.3989420826914545</v>
      </c>
      <c r="CA121" s="356">
        <v>3.9222474000998888</v>
      </c>
      <c r="CB121" s="356">
        <v>3.6333677765325429</v>
      </c>
    </row>
    <row r="122" spans="1:189" hidden="1">
      <c r="A122" s="366">
        <v>0</v>
      </c>
      <c r="B122" s="366">
        <v>0.06</v>
      </c>
      <c r="D122" s="356"/>
      <c r="E122" s="356"/>
      <c r="F122" s="356"/>
      <c r="G122" s="356">
        <v>2.1195752327699267</v>
      </c>
      <c r="H122" s="356">
        <v>4.4741432070282521</v>
      </c>
      <c r="I122" s="356">
        <v>3.8623070040982492</v>
      </c>
      <c r="J122" s="356">
        <v>5.9755292058272795</v>
      </c>
      <c r="K122" s="356">
        <v>2.8153762893449716</v>
      </c>
      <c r="L122" s="356">
        <v>3.2138597999184877</v>
      </c>
      <c r="M122" s="356">
        <v>3.100521810030342</v>
      </c>
      <c r="N122" s="356">
        <v>1.8245210643875807</v>
      </c>
      <c r="O122" s="356">
        <v>4.5084799918777794</v>
      </c>
      <c r="P122" s="355">
        <v>4.7470164143474172</v>
      </c>
      <c r="Q122" s="356">
        <v>5.5706558570704132</v>
      </c>
      <c r="R122" s="356">
        <v>5.9427106041669697</v>
      </c>
      <c r="S122" s="356">
        <v>2.2940581298536178</v>
      </c>
      <c r="T122" s="356">
        <v>3.0750693173258714</v>
      </c>
      <c r="U122" s="356">
        <v>6.6302275903969035</v>
      </c>
      <c r="V122" s="356">
        <v>2.8958543732917272</v>
      </c>
      <c r="W122" s="356">
        <v>1.3352768608926489</v>
      </c>
      <c r="X122" s="356">
        <v>6.0480457436737467</v>
      </c>
      <c r="Y122" s="356">
        <v>3.8289772360220256</v>
      </c>
      <c r="Z122" s="356">
        <v>4.3102737716963775</v>
      </c>
      <c r="AA122" s="356">
        <v>2.7603675190614725</v>
      </c>
      <c r="AB122" s="356">
        <v>4.3690274421744775</v>
      </c>
      <c r="AC122" s="356">
        <v>2.6054605915921134</v>
      </c>
      <c r="AD122" s="356">
        <v>3.3459682780726747</v>
      </c>
      <c r="AE122" s="356">
        <v>3.1945460687606917</v>
      </c>
      <c r="AF122" s="356">
        <v>3.8894450864400292</v>
      </c>
      <c r="AG122" s="356">
        <v>3.100521810030342</v>
      </c>
      <c r="AH122" s="356">
        <v>1.8245210643875807</v>
      </c>
      <c r="AI122" s="356">
        <v>6.418040897678484</v>
      </c>
      <c r="AJ122" s="356">
        <v>3.1865094772264317</v>
      </c>
      <c r="AK122" s="356">
        <v>7.5184106568968812</v>
      </c>
      <c r="AL122" s="356">
        <v>2.7090513253666995</v>
      </c>
      <c r="AM122" s="356">
        <v>1.601250566115304</v>
      </c>
      <c r="AN122" s="356">
        <v>5.5981198292252694</v>
      </c>
      <c r="AO122" s="356">
        <v>2.8160375843974608</v>
      </c>
      <c r="AP122" s="356">
        <v>4.1312157812063965</v>
      </c>
      <c r="AQ122" s="356">
        <v>5.0299721936090878</v>
      </c>
      <c r="AR122" s="356">
        <v>3.4727731709210392</v>
      </c>
      <c r="AS122" s="356">
        <v>1.0814117685920575</v>
      </c>
      <c r="AT122" s="356">
        <v>6.4685518711776924</v>
      </c>
      <c r="AU122" s="356">
        <v>2.8660740719637321</v>
      </c>
      <c r="AV122" s="356">
        <v>9.4657683286955887</v>
      </c>
      <c r="AW122" s="356">
        <v>4.0444334724248918</v>
      </c>
      <c r="AX122" s="356">
        <v>4.1702177939639782</v>
      </c>
      <c r="AY122" s="356">
        <v>1.8254351766075867</v>
      </c>
      <c r="AZ122" s="356">
        <v>2.7274629945649944</v>
      </c>
      <c r="BA122" s="356">
        <v>7.5184106568968812</v>
      </c>
      <c r="BB122" s="356">
        <v>2.7090513253666995</v>
      </c>
      <c r="BC122" s="356">
        <v>2.1932715822651607</v>
      </c>
      <c r="BD122" s="356">
        <v>3.4433039317812271</v>
      </c>
      <c r="BE122" s="356">
        <v>4.7816016289037826</v>
      </c>
      <c r="BF122" s="356">
        <v>3.4522845187886904</v>
      </c>
      <c r="BG122" s="356">
        <v>2.0390635556234518</v>
      </c>
      <c r="BH122" s="356">
        <v>4.5439450142199789</v>
      </c>
      <c r="BI122" s="356">
        <v>4.3567370492932014</v>
      </c>
      <c r="BJ122" s="356">
        <v>5.3625665218523926</v>
      </c>
      <c r="BK122" s="356">
        <v>2.3846047497785596</v>
      </c>
      <c r="BL122" s="356">
        <v>3.6608042379527777</v>
      </c>
      <c r="BM122" s="356">
        <v>5.941173749567497</v>
      </c>
      <c r="BN122" s="356">
        <v>3.9473225965813277</v>
      </c>
      <c r="BO122" s="356">
        <v>1.5667222198291111</v>
      </c>
      <c r="BP122" s="356">
        <v>5.1540143119583242</v>
      </c>
      <c r="BQ122" s="356">
        <v>1.0294300219319243</v>
      </c>
      <c r="BR122" s="356">
        <v>4.5883303074262951</v>
      </c>
      <c r="BS122" s="356">
        <v>5.3296304969771162</v>
      </c>
      <c r="BT122" s="356">
        <v>4.7524969510825192</v>
      </c>
      <c r="BU122" s="356">
        <v>3.100521810030342</v>
      </c>
      <c r="BV122" s="356">
        <v>1.8245210643875807</v>
      </c>
      <c r="BW122" s="356">
        <v>7.5184106568968812</v>
      </c>
      <c r="BX122" s="356">
        <v>2.7090513253666995</v>
      </c>
      <c r="BY122" s="356">
        <v>4.4430877071917072</v>
      </c>
      <c r="BZ122" s="356">
        <v>5.60090308430647</v>
      </c>
      <c r="CA122" s="356">
        <v>1.7634914020203951</v>
      </c>
      <c r="CB122" s="356">
        <v>3.442889343465521</v>
      </c>
    </row>
    <row r="123" spans="1:189" hidden="1">
      <c r="A123" s="366">
        <v>0</v>
      </c>
      <c r="B123" s="366">
        <v>0.06</v>
      </c>
      <c r="D123" s="356"/>
      <c r="E123" s="356">
        <v>4.645134979812771</v>
      </c>
      <c r="F123" s="356">
        <v>3.5223145042877597</v>
      </c>
      <c r="G123" s="356">
        <v>5.9096103019006012</v>
      </c>
      <c r="H123" s="356">
        <v>2.0637566595201964</v>
      </c>
      <c r="I123" s="356">
        <v>6.278106961641531</v>
      </c>
      <c r="J123" s="356">
        <v>2.0898836238460907</v>
      </c>
      <c r="K123" s="356">
        <v>8.81865582098097</v>
      </c>
      <c r="L123" s="356">
        <v>1.0670312729793479</v>
      </c>
      <c r="M123" s="356">
        <v>5.1371322748315569</v>
      </c>
      <c r="N123" s="356">
        <v>2.201794604737477</v>
      </c>
      <c r="O123" s="356">
        <v>3.1723852557487278</v>
      </c>
      <c r="P123" s="355">
        <v>5.9036260626815915</v>
      </c>
      <c r="Q123" s="356">
        <v>5.9427106041669697</v>
      </c>
      <c r="R123" s="356">
        <v>5.5706558570704132</v>
      </c>
      <c r="S123" s="356">
        <v>8.5364330183148578</v>
      </c>
      <c r="T123" s="356">
        <v>1.1741285387844846</v>
      </c>
      <c r="U123" s="356">
        <v>5.7007286401266102</v>
      </c>
      <c r="V123" s="356">
        <v>3.6812909953667301</v>
      </c>
      <c r="W123" s="356">
        <v>5.9965865095996129</v>
      </c>
      <c r="X123" s="356">
        <v>1.749126273120335</v>
      </c>
      <c r="Y123" s="356">
        <v>10</v>
      </c>
      <c r="Z123" s="356">
        <v>0.9982002240625848</v>
      </c>
      <c r="AA123" s="356">
        <v>4.1288079517375973</v>
      </c>
      <c r="AB123" s="356">
        <v>5.2048268766154067</v>
      </c>
      <c r="AC123" s="356">
        <v>2.0844464845581467</v>
      </c>
      <c r="AD123" s="356">
        <v>5.2556676694251188</v>
      </c>
      <c r="AE123" s="356">
        <v>7.088772800788786</v>
      </c>
      <c r="AF123" s="356">
        <v>1.7511456785652364</v>
      </c>
      <c r="AG123" s="356">
        <v>5.5893438588452948</v>
      </c>
      <c r="AH123" s="356">
        <v>5.0044688887159818</v>
      </c>
      <c r="AI123" s="356">
        <v>6.6902067779377434</v>
      </c>
      <c r="AJ123" s="356">
        <v>1.2796077080092543</v>
      </c>
      <c r="AK123" s="356">
        <v>3.8120743901300327</v>
      </c>
      <c r="AL123" s="356">
        <v>3.4878379668017061</v>
      </c>
      <c r="AM123" s="356">
        <v>4.2918324204420353</v>
      </c>
      <c r="AN123" s="356">
        <v>5.1248729332972358</v>
      </c>
      <c r="AO123" s="356">
        <v>6.278106961641531</v>
      </c>
      <c r="AP123" s="356">
        <v>2.0898836238460907</v>
      </c>
      <c r="AQ123" s="356">
        <v>4.2489645944388936</v>
      </c>
      <c r="AR123" s="356">
        <v>1.433138206134956</v>
      </c>
      <c r="AS123" s="356">
        <v>6.4685518711776924</v>
      </c>
      <c r="AT123" s="356">
        <v>1.0814117685920575</v>
      </c>
      <c r="AU123" s="356">
        <v>4.4410568391565963</v>
      </c>
      <c r="AV123" s="356">
        <v>3.9441060119357361</v>
      </c>
      <c r="AW123" s="356">
        <v>3.5708143100308911</v>
      </c>
      <c r="AX123" s="356">
        <v>3.9436311249374194</v>
      </c>
      <c r="AY123" s="356">
        <v>7.9021671210756042</v>
      </c>
      <c r="AZ123" s="356">
        <v>1.4544642485950074</v>
      </c>
      <c r="BA123" s="356">
        <v>4.8284787521626003</v>
      </c>
      <c r="BB123" s="356">
        <v>4.193240065206866</v>
      </c>
      <c r="BC123" s="356">
        <v>3.6601012311296768</v>
      </c>
      <c r="BD123" s="356">
        <v>1.9321749300569353</v>
      </c>
      <c r="BE123" s="356">
        <v>5.0928014054533994</v>
      </c>
      <c r="BF123" s="356">
        <v>1.5882003431943152</v>
      </c>
      <c r="BG123" s="356">
        <v>6.278106961641531</v>
      </c>
      <c r="BH123" s="356">
        <v>2.0898836238460907</v>
      </c>
      <c r="BI123" s="356">
        <v>3.2423001489425274</v>
      </c>
      <c r="BJ123" s="356">
        <v>6.4123233125581898</v>
      </c>
      <c r="BK123" s="356">
        <v>10</v>
      </c>
      <c r="BL123" s="356">
        <v>0.9982002240625848</v>
      </c>
      <c r="BM123" s="356">
        <v>3.6962414691652419</v>
      </c>
      <c r="BN123" s="356">
        <v>3.1241515147433461</v>
      </c>
      <c r="BO123" s="356">
        <v>5.3793729246683295</v>
      </c>
      <c r="BP123" s="356">
        <v>1.536594119626417</v>
      </c>
      <c r="BQ123" s="356">
        <v>5.7020676666928161</v>
      </c>
      <c r="BR123" s="356">
        <v>4.7320693502740099</v>
      </c>
      <c r="BS123" s="356">
        <v>10</v>
      </c>
      <c r="BT123" s="356">
        <v>0.9982002240625848</v>
      </c>
      <c r="BU123" s="356">
        <v>2.7037419730348393</v>
      </c>
      <c r="BV123" s="356">
        <v>6.9276874916313815</v>
      </c>
      <c r="BW123" s="356">
        <v>6.359856952635945</v>
      </c>
      <c r="BX123" s="356">
        <v>1.2720582839884738</v>
      </c>
      <c r="BY123" s="356">
        <v>5.7947580254832518</v>
      </c>
      <c r="BZ123" s="356">
        <v>1.9759371310320224</v>
      </c>
      <c r="CA123" s="356">
        <v>5.2756797986197785</v>
      </c>
      <c r="CB123" s="356">
        <v>3.8326136358418821</v>
      </c>
    </row>
    <row r="124" spans="1:189" hidden="1">
      <c r="A124" s="366">
        <v>0</v>
      </c>
      <c r="B124" s="366">
        <v>0.06</v>
      </c>
      <c r="D124" s="356"/>
      <c r="E124" s="356">
        <v>2.1660703132365224</v>
      </c>
      <c r="F124" s="356">
        <v>3.716653951700029</v>
      </c>
      <c r="G124" s="356">
        <v>1.5458881188298956</v>
      </c>
      <c r="H124" s="356">
        <v>7.0265307009581743</v>
      </c>
      <c r="I124" s="356">
        <v>2.1473782151976142</v>
      </c>
      <c r="J124" s="356">
        <v>2.6808999662928557</v>
      </c>
      <c r="K124" s="356">
        <v>1.0670312729793479</v>
      </c>
      <c r="L124" s="356">
        <v>8.81865582098097</v>
      </c>
      <c r="M124" s="356">
        <v>2.2682110120153496</v>
      </c>
      <c r="N124" s="356">
        <v>2.5937880829485813</v>
      </c>
      <c r="O124" s="356">
        <v>3.0592914095656774</v>
      </c>
      <c r="P124" s="355">
        <v>2.487391865350312</v>
      </c>
      <c r="Q124" s="356">
        <v>1.0157407739100934</v>
      </c>
      <c r="R124" s="356">
        <v>6.2553267841077762</v>
      </c>
      <c r="S124" s="356">
        <v>4.2164970597482752</v>
      </c>
      <c r="T124" s="356">
        <v>1.6849731575177533</v>
      </c>
      <c r="U124" s="356">
        <v>2.8958543732917272</v>
      </c>
      <c r="V124" s="356">
        <v>6.6302275903969035</v>
      </c>
      <c r="W124" s="356">
        <v>3.3319464431654779</v>
      </c>
      <c r="X124" s="356">
        <v>2.4551519408376343</v>
      </c>
      <c r="Y124" s="356">
        <v>3.0592914095656774</v>
      </c>
      <c r="Z124" s="356">
        <v>2.487391865350312</v>
      </c>
      <c r="AA124" s="356">
        <v>2.528458938625294</v>
      </c>
      <c r="AB124" s="356">
        <v>2.9525447382909493</v>
      </c>
      <c r="AC124" s="356">
        <v>2.778590224100673</v>
      </c>
      <c r="AD124" s="356">
        <v>5.6321369639154337</v>
      </c>
      <c r="AE124" s="356">
        <v>2.4917854462222002</v>
      </c>
      <c r="AF124" s="356">
        <v>3.48364435422328</v>
      </c>
      <c r="AG124" s="356">
        <v>2.5708134611514488</v>
      </c>
      <c r="AH124" s="356">
        <v>4.5615994460397058</v>
      </c>
      <c r="AI124" s="356">
        <v>2.4433580176402856</v>
      </c>
      <c r="AJ124" s="356">
        <v>3.335404006604243</v>
      </c>
      <c r="AK124" s="356">
        <v>3.5993844722462698</v>
      </c>
      <c r="AL124" s="356">
        <v>1.9819421230698495</v>
      </c>
      <c r="AM124" s="356">
        <v>2.7236604532145647</v>
      </c>
      <c r="AN124" s="356">
        <v>5.9563485077136447</v>
      </c>
      <c r="AO124" s="356">
        <v>1.3175204950036228</v>
      </c>
      <c r="AP124" s="356">
        <v>8.2453746781653532</v>
      </c>
      <c r="AQ124" s="356">
        <v>2.9889789671749463</v>
      </c>
      <c r="AR124" s="356">
        <v>2.9559535172981861</v>
      </c>
      <c r="AS124" s="356">
        <v>1.791574671942612</v>
      </c>
      <c r="AT124" s="356">
        <v>2.41915334232498</v>
      </c>
      <c r="AU124" s="356">
        <v>2.7779377228775815</v>
      </c>
      <c r="AV124" s="356">
        <v>4.381494343216553</v>
      </c>
      <c r="AW124" s="356">
        <v>3.0592914095656774</v>
      </c>
      <c r="AX124" s="356">
        <v>2.487391865350312</v>
      </c>
      <c r="AY124" s="356">
        <v>2.7274629945649944</v>
      </c>
      <c r="AZ124" s="356">
        <v>1.8254351766075867</v>
      </c>
      <c r="BA124" s="356">
        <v>2.2635519953451948</v>
      </c>
      <c r="BB124" s="356">
        <v>4.192279582078787</v>
      </c>
      <c r="BC124" s="356">
        <v>4.2164970597482752</v>
      </c>
      <c r="BD124" s="356">
        <v>1.6849731575177533</v>
      </c>
      <c r="BE124" s="356">
        <v>2.1641056962610636</v>
      </c>
      <c r="BF124" s="356">
        <v>4.6942983323222132</v>
      </c>
      <c r="BG124" s="356">
        <v>4.2164970597482752</v>
      </c>
      <c r="BH124" s="356">
        <v>1.6849731575177533</v>
      </c>
      <c r="BI124" s="356">
        <v>1.5432806079439327</v>
      </c>
      <c r="BJ124" s="356">
        <v>3.2615329212454234</v>
      </c>
      <c r="BK124" s="356">
        <v>2.0119483111187098</v>
      </c>
      <c r="BL124" s="356">
        <v>6.1948157714275061</v>
      </c>
      <c r="BM124" s="356">
        <v>3.1241515147433461</v>
      </c>
      <c r="BN124" s="356">
        <v>3.6962414691652419</v>
      </c>
      <c r="BO124" s="356">
        <v>2.352894536205719</v>
      </c>
      <c r="BP124" s="356">
        <v>4.9908191578923544</v>
      </c>
      <c r="BQ124" s="356">
        <v>2.0913893527740579</v>
      </c>
      <c r="BR124" s="356">
        <v>6.0996541146045775</v>
      </c>
      <c r="BS124" s="356">
        <v>1.6073600457524984</v>
      </c>
      <c r="BT124" s="356">
        <v>5.8875095498512966</v>
      </c>
      <c r="BU124" s="356">
        <v>1.7400406859228417</v>
      </c>
      <c r="BV124" s="356">
        <v>4.6937331190045466</v>
      </c>
      <c r="BW124" s="356">
        <v>2.8209237208282478</v>
      </c>
      <c r="BX124" s="356">
        <v>2.1599921420306414</v>
      </c>
      <c r="BY124" s="356">
        <v>2.6816318141209092</v>
      </c>
      <c r="BZ124" s="356">
        <v>2.1472486297341167</v>
      </c>
      <c r="CA124" s="356">
        <v>1.579957310937538</v>
      </c>
      <c r="CB124" s="356">
        <v>7.6319851802561613</v>
      </c>
    </row>
    <row r="125" spans="1:189" hidden="1">
      <c r="A125" s="366">
        <v>0</v>
      </c>
      <c r="B125" s="366">
        <v>7.0000000000000007E-2</v>
      </c>
      <c r="D125" s="356"/>
      <c r="E125" s="356">
        <v>3.2211177840306058</v>
      </c>
      <c r="F125" s="356">
        <v>2.7109720154390535</v>
      </c>
      <c r="G125" s="356">
        <v>7.0246712165464764</v>
      </c>
      <c r="H125" s="356">
        <v>1.8821634433950707</v>
      </c>
      <c r="I125" s="356">
        <v>2.6808999662928557</v>
      </c>
      <c r="J125" s="356">
        <v>2.1473782151976142</v>
      </c>
      <c r="K125" s="356">
        <v>3.7788326146987057</v>
      </c>
      <c r="L125" s="356">
        <v>2.8973358346144242</v>
      </c>
      <c r="M125" s="356">
        <v>4.1513069388767683</v>
      </c>
      <c r="N125" s="356">
        <v>3.8913308642660689</v>
      </c>
      <c r="O125" s="356">
        <v>3.5021165775843932</v>
      </c>
      <c r="P125" s="355">
        <v>2.8822137225501301</v>
      </c>
      <c r="Q125" s="356">
        <v>4.1347632038259858</v>
      </c>
      <c r="R125" s="356">
        <v>2.5303267302972263</v>
      </c>
      <c r="S125" s="356">
        <v>2.571100776796297</v>
      </c>
      <c r="T125" s="356">
        <v>3.6432260101051437</v>
      </c>
      <c r="U125" s="356">
        <v>4.5535382042150037</v>
      </c>
      <c r="V125" s="356">
        <v>1.4364766065175998</v>
      </c>
      <c r="W125" s="356">
        <v>7.0246712165464764</v>
      </c>
      <c r="X125" s="356">
        <v>1.8821634433950707</v>
      </c>
      <c r="Y125" s="356">
        <v>4.3102737716963775</v>
      </c>
      <c r="Z125" s="356">
        <v>3.8289772360220256</v>
      </c>
      <c r="AA125" s="356">
        <v>5.2048268766154067</v>
      </c>
      <c r="AB125" s="356">
        <v>4.1288079517375973</v>
      </c>
      <c r="AC125" s="356">
        <v>3.112884666027012</v>
      </c>
      <c r="AD125" s="356">
        <v>3.5225693890593717</v>
      </c>
      <c r="AE125" s="356">
        <v>4.4675904076534723</v>
      </c>
      <c r="AF125" s="356">
        <v>2.3985384317453913</v>
      </c>
      <c r="AG125" s="356">
        <v>2.5899271038593223</v>
      </c>
      <c r="AH125" s="356">
        <v>2.7106456029747243</v>
      </c>
      <c r="AI125" s="356">
        <v>2.6778569243680406</v>
      </c>
      <c r="AJ125" s="356">
        <v>6.5765173753236628</v>
      </c>
      <c r="AK125" s="356">
        <v>4.9796298254338538</v>
      </c>
      <c r="AL125" s="356">
        <v>3.3018850334861232</v>
      </c>
      <c r="AM125" s="356">
        <v>1.5118580744274894</v>
      </c>
      <c r="AN125" s="356">
        <v>3.61247084412584</v>
      </c>
      <c r="AO125" s="356">
        <v>3.82647343586182</v>
      </c>
      <c r="AP125" s="356">
        <v>2.6343379922635708</v>
      </c>
      <c r="AQ125" s="356">
        <v>4.0706269908463897</v>
      </c>
      <c r="AR125" s="356">
        <v>3.7257421355199316</v>
      </c>
      <c r="AS125" s="356">
        <v>5.5510125923759732</v>
      </c>
      <c r="AT125" s="356">
        <v>2.7424752794475094</v>
      </c>
      <c r="AU125" s="356">
        <v>4.5535382042150037</v>
      </c>
      <c r="AV125" s="356">
        <v>1.4364766065175998</v>
      </c>
      <c r="AW125" s="356">
        <v>2.3009447830055998</v>
      </c>
      <c r="AX125" s="356">
        <v>4.0578435257858407</v>
      </c>
      <c r="AY125" s="356">
        <v>7.0246712165464764</v>
      </c>
      <c r="AZ125" s="356">
        <v>1.8821634433950707</v>
      </c>
      <c r="BA125" s="356">
        <v>2.351654358224168</v>
      </c>
      <c r="BB125" s="356">
        <v>4.4074953872147464</v>
      </c>
      <c r="BC125" s="356">
        <v>3.608666522660116</v>
      </c>
      <c r="BD125" s="356">
        <v>4.1516092813875689</v>
      </c>
      <c r="BE125" s="356">
        <v>1.5882003431943152</v>
      </c>
      <c r="BF125" s="356">
        <v>5.0928014054533994</v>
      </c>
      <c r="BG125" s="356">
        <v>4.5439450142199789</v>
      </c>
      <c r="BH125" s="356">
        <v>2.0390635556234518</v>
      </c>
      <c r="BI125" s="356">
        <v>4.5535382042150037</v>
      </c>
      <c r="BJ125" s="356">
        <v>1.4364766065175998</v>
      </c>
      <c r="BK125" s="356">
        <v>6.1948157714275061</v>
      </c>
      <c r="BL125" s="356">
        <v>2.0119483111187098</v>
      </c>
      <c r="BM125" s="356">
        <v>3.3691365444309662</v>
      </c>
      <c r="BN125" s="356">
        <v>2.4210546120723255</v>
      </c>
      <c r="BO125" s="356">
        <v>4.2124048651515302</v>
      </c>
      <c r="BP125" s="356">
        <v>3.2980773293660848</v>
      </c>
      <c r="BQ125" s="356">
        <v>4.0539753389438653</v>
      </c>
      <c r="BR125" s="356">
        <v>3.4398099514535714</v>
      </c>
      <c r="BS125" s="356">
        <v>4.6996502985723412</v>
      </c>
      <c r="BT125" s="356">
        <v>2.4127733012315669</v>
      </c>
      <c r="BU125" s="356">
        <v>4.135734405601128</v>
      </c>
      <c r="BV125" s="356">
        <v>3.2525767676852007</v>
      </c>
      <c r="BW125" s="356">
        <v>5.9965635315733357</v>
      </c>
      <c r="BX125" s="356">
        <v>2.2138863128610886</v>
      </c>
      <c r="BY125" s="356">
        <v>2.9847579286679973</v>
      </c>
      <c r="BZ125" s="356">
        <v>2.7022638103023335</v>
      </c>
      <c r="CA125" s="356">
        <v>1.9610357777871776</v>
      </c>
      <c r="CB125" s="356">
        <v>4.7617297467880171</v>
      </c>
    </row>
    <row r="126" spans="1:189" hidden="1">
      <c r="A126" s="366">
        <v>0</v>
      </c>
      <c r="B126" s="366">
        <v>0.09</v>
      </c>
      <c r="D126" s="356"/>
      <c r="E126" s="356">
        <v>1.7938625534224049</v>
      </c>
      <c r="F126" s="356">
        <v>3.6471255147065551</v>
      </c>
      <c r="G126" s="356">
        <v>2.8619455191547187</v>
      </c>
      <c r="H126" s="356">
        <v>2.8206020462125485</v>
      </c>
      <c r="I126" s="356">
        <v>1.8870410927436259</v>
      </c>
      <c r="J126" s="356">
        <v>3.6687705110986988</v>
      </c>
      <c r="K126" s="356">
        <v>0.95021832422542551</v>
      </c>
      <c r="L126" s="356">
        <v>7.0932882642107096</v>
      </c>
      <c r="M126" s="356">
        <v>1.6277957793274647</v>
      </c>
      <c r="N126" s="356">
        <v>5.3225040349544175</v>
      </c>
      <c r="O126" s="356">
        <v>2.487391865350312</v>
      </c>
      <c r="P126" s="355">
        <v>3.0592914095656774</v>
      </c>
      <c r="Q126" s="356">
        <v>2.8206020462125485</v>
      </c>
      <c r="R126" s="356">
        <v>2.8619455191547187</v>
      </c>
      <c r="S126" s="356">
        <v>2.5993515415260764</v>
      </c>
      <c r="T126" s="356">
        <v>6.3866161445100218</v>
      </c>
      <c r="U126" s="356">
        <v>1.4364766065175998</v>
      </c>
      <c r="V126" s="356">
        <v>4.5535382042150037</v>
      </c>
      <c r="W126" s="356">
        <v>1.9564799771164478</v>
      </c>
      <c r="X126" s="356">
        <v>6.9167617360602067</v>
      </c>
      <c r="Y126" s="356">
        <v>1.2325311231483635</v>
      </c>
      <c r="Z126" s="356">
        <v>9.3499223073751345</v>
      </c>
      <c r="AA126" s="356">
        <v>1.6668658909859591</v>
      </c>
      <c r="AB126" s="356">
        <v>5.9170084137040044</v>
      </c>
      <c r="AC126" s="356">
        <v>1.517307027865987</v>
      </c>
      <c r="AD126" s="356">
        <v>4.4055777081738983</v>
      </c>
      <c r="AE126" s="356">
        <v>2.5987411312376576</v>
      </c>
      <c r="AF126" s="356">
        <v>4.9684378573799064</v>
      </c>
      <c r="AG126" s="356">
        <v>1.448980580605441</v>
      </c>
      <c r="AH126" s="356">
        <v>6.3127777886897896</v>
      </c>
      <c r="AI126" s="356">
        <v>2.0245056031686901</v>
      </c>
      <c r="AJ126" s="356">
        <v>5.3231449640587405</v>
      </c>
      <c r="AK126" s="356">
        <v>2.7090513253666995</v>
      </c>
      <c r="AL126" s="356">
        <v>7.5184106568968812</v>
      </c>
      <c r="AM126" s="356">
        <v>1.0323689021869433</v>
      </c>
      <c r="AN126" s="356">
        <v>5.539749691493582</v>
      </c>
      <c r="AO126" s="356">
        <v>2.0898836238460907</v>
      </c>
      <c r="AP126" s="356">
        <v>6.278106961641531</v>
      </c>
      <c r="AQ126" s="356">
        <v>2.1175369140044089</v>
      </c>
      <c r="AR126" s="356">
        <v>4.7538759502380108</v>
      </c>
      <c r="AS126" s="356">
        <v>2.8619455191547187</v>
      </c>
      <c r="AT126" s="356">
        <v>2.8206020462125485</v>
      </c>
      <c r="AU126" s="356">
        <v>1.6344706343984645</v>
      </c>
      <c r="AV126" s="356">
        <v>5.6652205459072018</v>
      </c>
      <c r="AW126" s="356">
        <v>1.9994607067040708</v>
      </c>
      <c r="AX126" s="356">
        <v>5.0207196986590814</v>
      </c>
      <c r="AY126" s="356">
        <v>1.8821634433950707</v>
      </c>
      <c r="AZ126" s="356">
        <v>7.0246712165464764</v>
      </c>
      <c r="BA126" s="356">
        <v>2.4077880438815247</v>
      </c>
      <c r="BB126" s="356">
        <v>3.366350587269805</v>
      </c>
      <c r="BC126" s="356">
        <v>1.6849731575177533</v>
      </c>
      <c r="BD126" s="356">
        <v>4.2164970597482752</v>
      </c>
      <c r="BE126" s="356">
        <v>1.4780389120026234</v>
      </c>
      <c r="BF126" s="356">
        <v>8.6543633578469734</v>
      </c>
      <c r="BG126" s="356">
        <v>1.0752344825115223</v>
      </c>
      <c r="BH126" s="356">
        <v>9.9999999999999982</v>
      </c>
      <c r="BI126" s="356">
        <v>2.8206020462125485</v>
      </c>
      <c r="BJ126" s="356">
        <v>2.8619455191547187</v>
      </c>
      <c r="BK126" s="356">
        <v>2.4049778464123364</v>
      </c>
      <c r="BL126" s="356">
        <v>5.1726697794316259</v>
      </c>
      <c r="BM126" s="356">
        <v>1.1984638229359015</v>
      </c>
      <c r="BN126" s="356">
        <v>4.1089586723236504</v>
      </c>
      <c r="BO126" s="356">
        <v>2.5479651285926281</v>
      </c>
      <c r="BP126" s="356">
        <v>6.7542589580858285</v>
      </c>
      <c r="BQ126" s="356">
        <v>1.691398417926723</v>
      </c>
      <c r="BR126" s="356">
        <v>5.0149298498641466</v>
      </c>
      <c r="BS126" s="356">
        <v>0.9982002240625848</v>
      </c>
      <c r="BT126" s="356">
        <v>10</v>
      </c>
      <c r="BU126" s="356">
        <v>1.8245210643875807</v>
      </c>
      <c r="BV126" s="356">
        <v>3.100521810030342</v>
      </c>
      <c r="BW126" s="356">
        <v>2.2011162303409249</v>
      </c>
      <c r="BX126" s="356">
        <v>5.6593876200706363</v>
      </c>
      <c r="BY126" s="356">
        <v>1.4461674232687236</v>
      </c>
      <c r="BZ126" s="356">
        <v>7.9678023993644835</v>
      </c>
      <c r="CA126" s="356">
        <v>2.2288868751219373</v>
      </c>
      <c r="CB126" s="356">
        <v>4.1701026895143549</v>
      </c>
    </row>
    <row r="127" spans="1:189" hidden="1">
      <c r="A127" s="366">
        <v>0</v>
      </c>
      <c r="B127" s="366">
        <v>0.1</v>
      </c>
      <c r="D127" s="356"/>
      <c r="E127" s="356">
        <v>1.4780389120026234</v>
      </c>
      <c r="F127" s="356">
        <v>8.6543633578469734</v>
      </c>
      <c r="G127" s="356">
        <v>2.8206020462125485</v>
      </c>
      <c r="H127" s="356">
        <v>2.8619455191547187</v>
      </c>
      <c r="I127" s="356">
        <v>1.6277957793274647</v>
      </c>
      <c r="J127" s="356">
        <v>5.3225040349544175</v>
      </c>
      <c r="K127" s="356">
        <v>1.0752344825115223</v>
      </c>
      <c r="L127" s="356">
        <v>9.9999999999999982</v>
      </c>
      <c r="M127" s="356">
        <v>1.1984638229359015</v>
      </c>
      <c r="N127" s="356">
        <v>4.1089586723236504</v>
      </c>
      <c r="O127" s="356">
        <v>2.4049778464123364</v>
      </c>
      <c r="P127" s="355">
        <v>5.1726697794316259</v>
      </c>
      <c r="Q127" s="356">
        <v>1.6344706343984645</v>
      </c>
      <c r="R127" s="356">
        <v>5.6652205459072018</v>
      </c>
      <c r="S127" s="356">
        <v>1.6849731575177533</v>
      </c>
      <c r="T127" s="356">
        <v>4.2164970597482752</v>
      </c>
      <c r="U127" s="356">
        <v>1.7938625534224049</v>
      </c>
      <c r="V127" s="356">
        <v>3.6471255147065551</v>
      </c>
      <c r="W127" s="356">
        <v>1.8821634433950707</v>
      </c>
      <c r="X127" s="356">
        <v>7.0246712165464764</v>
      </c>
      <c r="Y127" s="356">
        <v>0.9982002240625848</v>
      </c>
      <c r="Z127" s="356">
        <v>10</v>
      </c>
      <c r="AA127" s="356">
        <v>1.9994607067040708</v>
      </c>
      <c r="AB127" s="356">
        <v>5.0207196986590814</v>
      </c>
      <c r="AC127" s="356">
        <v>2.2288868751219373</v>
      </c>
      <c r="AD127" s="356">
        <v>4.1701026895143549</v>
      </c>
      <c r="AE127" s="356">
        <v>1.4461674232687236</v>
      </c>
      <c r="AF127" s="356">
        <v>7.9678023993644835</v>
      </c>
      <c r="AG127" s="356">
        <v>1.8245210643875807</v>
      </c>
      <c r="AH127" s="356">
        <v>3.100521810030342</v>
      </c>
      <c r="AI127" s="356">
        <v>2.8619455191547187</v>
      </c>
      <c r="AJ127" s="356">
        <v>2.8206020462125485</v>
      </c>
      <c r="AK127" s="356">
        <v>2.0245056031686901</v>
      </c>
      <c r="AL127" s="356">
        <v>5.3231449640587405</v>
      </c>
      <c r="AM127" s="356">
        <v>1.448980580605441</v>
      </c>
      <c r="AN127" s="356">
        <v>6.3127777886897896</v>
      </c>
      <c r="AO127" s="356">
        <v>1.517307027865987</v>
      </c>
      <c r="AP127" s="356">
        <v>4.4055777081738983</v>
      </c>
      <c r="AQ127" s="356">
        <v>2.5987411312376576</v>
      </c>
      <c r="AR127" s="356">
        <v>4.9684378573799064</v>
      </c>
      <c r="AS127" s="356">
        <v>1.9564799771164478</v>
      </c>
      <c r="AT127" s="356">
        <v>6.9167617360602067</v>
      </c>
      <c r="AU127" s="356">
        <v>1.4364766065175998</v>
      </c>
      <c r="AV127" s="356">
        <v>4.5535382042150037</v>
      </c>
      <c r="AW127" s="356">
        <v>2.487391865350312</v>
      </c>
      <c r="AX127" s="356">
        <v>3.0592914095656774</v>
      </c>
      <c r="AY127" s="356">
        <v>2.5479651285926281</v>
      </c>
      <c r="AZ127" s="356">
        <v>6.7542589580858285</v>
      </c>
      <c r="BA127" s="356">
        <v>0.95021832422542551</v>
      </c>
      <c r="BB127" s="356">
        <v>7.0932882642107096</v>
      </c>
      <c r="BC127" s="356">
        <v>1.8870410927436259</v>
      </c>
      <c r="BD127" s="356">
        <v>3.6687705110986988</v>
      </c>
      <c r="BE127" s="356">
        <v>2.5993515415260764</v>
      </c>
      <c r="BF127" s="356">
        <v>6.3866161445100218</v>
      </c>
      <c r="BG127" s="356">
        <v>2.0898836238460907</v>
      </c>
      <c r="BH127" s="356">
        <v>6.278106961641531</v>
      </c>
      <c r="BI127" s="356">
        <v>2.8619455191547187</v>
      </c>
      <c r="BJ127" s="356">
        <v>2.8206020462125485</v>
      </c>
      <c r="BK127" s="356">
        <v>2.4077880438815247</v>
      </c>
      <c r="BL127" s="356">
        <v>3.366350587269805</v>
      </c>
      <c r="BM127" s="356">
        <v>1.2325311231483635</v>
      </c>
      <c r="BN127" s="356">
        <v>9.3499223073751345</v>
      </c>
      <c r="BO127" s="356">
        <v>1.6668658909859591</v>
      </c>
      <c r="BP127" s="356">
        <v>5.9170084137040044</v>
      </c>
      <c r="BQ127" s="356">
        <v>1.0323689021869433</v>
      </c>
      <c r="BR127" s="356">
        <v>5.539749691493582</v>
      </c>
      <c r="BS127" s="356">
        <v>2.1175369140044089</v>
      </c>
      <c r="BT127" s="356">
        <v>4.7538759502380108</v>
      </c>
      <c r="BU127" s="356">
        <v>1.691398417926723</v>
      </c>
      <c r="BV127" s="356">
        <v>5.0149298498641466</v>
      </c>
      <c r="BW127" s="356">
        <v>2.7090513253666995</v>
      </c>
      <c r="BX127" s="356">
        <v>7.5184106568968812</v>
      </c>
      <c r="BY127" s="356">
        <v>2.2011162303409249</v>
      </c>
      <c r="BZ127" s="356">
        <v>5.6593876200706363</v>
      </c>
      <c r="CA127" s="356">
        <v>2.8206020462125485</v>
      </c>
      <c r="CB127" s="356">
        <v>2.8619455191547187</v>
      </c>
    </row>
    <row r="128" spans="1:189" hidden="1">
      <c r="A128" s="366">
        <v>0</v>
      </c>
      <c r="B128" s="366">
        <v>0.11</v>
      </c>
      <c r="D128" s="356"/>
      <c r="E128" s="356">
        <v>5.6652205459072018</v>
      </c>
      <c r="F128" s="356">
        <v>1.6344706343984645</v>
      </c>
      <c r="G128" s="356">
        <v>4.4741432070282521</v>
      </c>
      <c r="H128" s="356">
        <v>2.1195752327699267</v>
      </c>
      <c r="I128" s="356">
        <v>2.4397950958872556</v>
      </c>
      <c r="J128" s="356">
        <v>5.4180537328306944</v>
      </c>
      <c r="K128" s="356">
        <v>4.9031352464120221</v>
      </c>
      <c r="L128" s="356">
        <v>3.4322587538430294</v>
      </c>
      <c r="M128" s="356">
        <v>4.627456624797043</v>
      </c>
      <c r="N128" s="356">
        <v>2.5080407707131616</v>
      </c>
      <c r="O128" s="356">
        <v>5.0436964296306321</v>
      </c>
      <c r="P128" s="355">
        <v>3.9139296303560003</v>
      </c>
      <c r="Q128" s="356">
        <v>5.6652205459072018</v>
      </c>
      <c r="R128" s="356">
        <v>1.6344706343984645</v>
      </c>
      <c r="S128" s="356">
        <v>2.9389075724689517</v>
      </c>
      <c r="T128" s="356">
        <v>2.8089617064319827</v>
      </c>
      <c r="U128" s="356">
        <v>2.9257777116598267</v>
      </c>
      <c r="V128" s="356">
        <v>5.0149941523331929</v>
      </c>
      <c r="W128" s="356">
        <v>6.9167617360602067</v>
      </c>
      <c r="X128" s="356">
        <v>1.9564799771164478</v>
      </c>
      <c r="Y128" s="356">
        <v>3.2222213986486583</v>
      </c>
      <c r="Z128" s="356">
        <v>3.08426229722191</v>
      </c>
      <c r="AA128" s="356">
        <v>3.7207840809344193</v>
      </c>
      <c r="AB128" s="356">
        <v>3.0117360781272189</v>
      </c>
      <c r="AC128" s="356">
        <v>3.5225693890593717</v>
      </c>
      <c r="AD128" s="356">
        <v>3.112884666027012</v>
      </c>
      <c r="AE128" s="356">
        <v>4.0075084104895842</v>
      </c>
      <c r="AF128" s="356">
        <v>3.0846337001290141</v>
      </c>
      <c r="AG128" s="356">
        <v>2.5316048145584609</v>
      </c>
      <c r="AH128" s="356">
        <v>3.7870774538172745</v>
      </c>
      <c r="AI128" s="356">
        <v>3.335404006604243</v>
      </c>
      <c r="AJ128" s="356">
        <v>2.4433580176402856</v>
      </c>
      <c r="AK128" s="356">
        <v>5.1442075160571203</v>
      </c>
      <c r="AL128" s="356">
        <v>2.8790895148167022</v>
      </c>
      <c r="AM128" s="356">
        <v>5.1248729332972358</v>
      </c>
      <c r="AN128" s="356">
        <v>4.2918324204420353</v>
      </c>
      <c r="AO128" s="356">
        <v>3.5532319951634839</v>
      </c>
      <c r="AP128" s="356">
        <v>4.3155340522362078</v>
      </c>
      <c r="AQ128" s="356">
        <v>3.7257421355199316</v>
      </c>
      <c r="AR128" s="356">
        <v>4.0706269908463897</v>
      </c>
      <c r="AS128" s="356">
        <v>6.9167617360602067</v>
      </c>
      <c r="AT128" s="356">
        <v>1.9564799771164478</v>
      </c>
      <c r="AU128" s="356">
        <v>5.6652205459072018</v>
      </c>
      <c r="AV128" s="356">
        <v>1.6344706343984645</v>
      </c>
      <c r="AW128" s="356">
        <v>1.8809569705188969</v>
      </c>
      <c r="AX128" s="356">
        <v>4.1103889096101165</v>
      </c>
      <c r="AY128" s="356">
        <v>4.0875366411213285</v>
      </c>
      <c r="AZ128" s="356">
        <v>4.0449786372106011</v>
      </c>
      <c r="BA128" s="356">
        <v>4.7606531349943069</v>
      </c>
      <c r="BB128" s="356">
        <v>2.99743697175361</v>
      </c>
      <c r="BC128" s="356">
        <v>4.3989615216808788</v>
      </c>
      <c r="BD128" s="356">
        <v>2.4932438426226176</v>
      </c>
      <c r="BE128" s="356">
        <v>4.1916638704841045</v>
      </c>
      <c r="BF128" s="356">
        <v>2.7547560814793535</v>
      </c>
      <c r="BG128" s="356">
        <v>5.9044473263521153</v>
      </c>
      <c r="BH128" s="356">
        <v>2.3013008025019341</v>
      </c>
      <c r="BI128" s="356">
        <v>5.3625665218523926</v>
      </c>
      <c r="BJ128" s="356">
        <v>4.3567370492932014</v>
      </c>
      <c r="BK128" s="356">
        <v>2.6367210276666464</v>
      </c>
      <c r="BL128" s="356">
        <v>6.8361887534962502</v>
      </c>
      <c r="BM128" s="356">
        <v>5.1454158230930993</v>
      </c>
      <c r="BN128" s="356">
        <v>3.7008895159080355</v>
      </c>
      <c r="BO128" s="356">
        <v>6.9167617360602067</v>
      </c>
      <c r="BP128" s="356">
        <v>1.9564799771164478</v>
      </c>
      <c r="BQ128" s="356">
        <v>6.0996541146045775</v>
      </c>
      <c r="BR128" s="356">
        <v>2.0913893527740579</v>
      </c>
      <c r="BS128" s="356">
        <v>4.3571091093796213</v>
      </c>
      <c r="BT128" s="356">
        <v>3.2794781830724875</v>
      </c>
      <c r="BU128" s="356">
        <v>5.4657407175008785</v>
      </c>
      <c r="BV128" s="356">
        <v>2.8507609106982503</v>
      </c>
      <c r="BW128" s="356">
        <v>2.8626881064959706</v>
      </c>
      <c r="BX128" s="356">
        <v>4.6171486899182055</v>
      </c>
      <c r="BY128" s="356">
        <v>1.9759371310320224</v>
      </c>
      <c r="BZ128" s="356">
        <v>5.7947580254832518</v>
      </c>
      <c r="CA128" s="356">
        <v>4.1476960116573425</v>
      </c>
      <c r="CB128" s="356">
        <v>3.428300703921392</v>
      </c>
    </row>
    <row r="129" spans="1:80" hidden="1">
      <c r="A129" s="366">
        <v>0</v>
      </c>
      <c r="B129" s="366">
        <v>0.12</v>
      </c>
      <c r="D129" s="356"/>
      <c r="E129" s="356">
        <v>8.6543633578469734</v>
      </c>
      <c r="F129" s="356">
        <v>1.4780389120026234</v>
      </c>
      <c r="G129" s="356">
        <v>2.0637566595201964</v>
      </c>
      <c r="H129" s="356">
        <v>5.9096103019006012</v>
      </c>
      <c r="I129" s="356">
        <v>5.504051297204084</v>
      </c>
      <c r="J129" s="356">
        <v>1.883541594909887</v>
      </c>
      <c r="K129" s="356">
        <v>4.9722379607688927</v>
      </c>
      <c r="L129" s="356">
        <v>3.0568462616859051</v>
      </c>
      <c r="M129" s="356">
        <v>3.8913308642660689</v>
      </c>
      <c r="N129" s="356">
        <v>4.1513069388767683</v>
      </c>
      <c r="O129" s="356">
        <v>7.3877393120419148</v>
      </c>
      <c r="P129" s="355">
        <v>1.7385366444352186</v>
      </c>
      <c r="Q129" s="356">
        <v>6.1348815579248726</v>
      </c>
      <c r="R129" s="356">
        <v>2.5929281431842073</v>
      </c>
      <c r="S129" s="356">
        <v>2.5482305575037243</v>
      </c>
      <c r="T129" s="356">
        <v>5.5254397189634332</v>
      </c>
      <c r="U129" s="356">
        <v>5.0149941523331929</v>
      </c>
      <c r="V129" s="356">
        <v>2.9257777116598267</v>
      </c>
      <c r="W129" s="356">
        <v>4.3779602555793966</v>
      </c>
      <c r="X129" s="356">
        <v>2.8093554289484057</v>
      </c>
      <c r="Y129" s="356">
        <v>3.6772083494901087</v>
      </c>
      <c r="Z129" s="356">
        <v>2.1220532553319615</v>
      </c>
      <c r="AA129" s="356">
        <v>5.9170084137040044</v>
      </c>
      <c r="AB129" s="356">
        <v>1.6668658909859591</v>
      </c>
      <c r="AC129" s="356">
        <v>5.1896638560838362</v>
      </c>
      <c r="AD129" s="356">
        <v>2.5899380017729716</v>
      </c>
      <c r="AE129" s="356">
        <v>3.48364435422328</v>
      </c>
      <c r="AF129" s="356">
        <v>2.4917854462222002</v>
      </c>
      <c r="AG129" s="356">
        <v>8.6543633578469734</v>
      </c>
      <c r="AH129" s="356">
        <v>1.4780389120026234</v>
      </c>
      <c r="AI129" s="356">
        <v>5.3728392227093975</v>
      </c>
      <c r="AJ129" s="356">
        <v>2.9361531546325246</v>
      </c>
      <c r="AK129" s="356">
        <v>4.5507586246136382</v>
      </c>
      <c r="AL129" s="356">
        <v>3.344477538201815</v>
      </c>
      <c r="AM129" s="356">
        <v>5.5981198292252694</v>
      </c>
      <c r="AN129" s="356">
        <v>1.601250566115304</v>
      </c>
      <c r="AO129" s="356">
        <v>3.1675845980699271</v>
      </c>
      <c r="AP129" s="356">
        <v>2.8609788523159492</v>
      </c>
      <c r="AQ129" s="356">
        <v>4.1856200991128807</v>
      </c>
      <c r="AR129" s="356">
        <v>3.145771231811183</v>
      </c>
      <c r="AS129" s="356">
        <v>5.3741012323417312</v>
      </c>
      <c r="AT129" s="356">
        <v>3.7742412561881125</v>
      </c>
      <c r="AU129" s="356">
        <v>4.6555047927443693</v>
      </c>
      <c r="AV129" s="356">
        <v>2.275240824449928</v>
      </c>
      <c r="AW129" s="356">
        <v>3.2991076919328206</v>
      </c>
      <c r="AX129" s="356">
        <v>5.1644550957041444</v>
      </c>
      <c r="AY129" s="356">
        <v>4.0449786372106011</v>
      </c>
      <c r="AZ129" s="356">
        <v>4.0875366411213285</v>
      </c>
      <c r="BA129" s="356">
        <v>4.4074953872147464</v>
      </c>
      <c r="BB129" s="356">
        <v>2.351654358224168</v>
      </c>
      <c r="BC129" s="356">
        <v>3.3654314023829537</v>
      </c>
      <c r="BD129" s="356">
        <v>3.1453924676874139</v>
      </c>
      <c r="BE129" s="356">
        <v>8.6543633578469734</v>
      </c>
      <c r="BF129" s="356">
        <v>1.4780389120026234</v>
      </c>
      <c r="BG129" s="356">
        <v>1.9645551537117183</v>
      </c>
      <c r="BH129" s="356">
        <v>4.1918569400530235</v>
      </c>
      <c r="BI129" s="356">
        <v>6.4123233125581898</v>
      </c>
      <c r="BJ129" s="356">
        <v>3.2423001489425274</v>
      </c>
      <c r="BK129" s="356">
        <v>5.2678609717769236</v>
      </c>
      <c r="BL129" s="356">
        <v>3.9915038320408431</v>
      </c>
      <c r="BM129" s="356">
        <v>5.7899480395403868</v>
      </c>
      <c r="BN129" s="356">
        <v>1.8947200561012776</v>
      </c>
      <c r="BO129" s="356">
        <v>5.9170084137040044</v>
      </c>
      <c r="BP129" s="356">
        <v>1.6668658909859591</v>
      </c>
      <c r="BQ129" s="356">
        <v>6.838822558021981</v>
      </c>
      <c r="BR129" s="356">
        <v>2.1536308084471969</v>
      </c>
      <c r="BS129" s="356">
        <v>2.9899188345251941</v>
      </c>
      <c r="BT129" s="356">
        <v>4.7086607142792687</v>
      </c>
      <c r="BU129" s="356">
        <v>4.445860932371529</v>
      </c>
      <c r="BV129" s="356">
        <v>3.2602057418846933</v>
      </c>
      <c r="BW129" s="356">
        <v>5.9170084137040044</v>
      </c>
      <c r="BX129" s="356">
        <v>1.6668658909859591</v>
      </c>
      <c r="BY129" s="356">
        <v>5.60090308430647</v>
      </c>
      <c r="BZ129" s="356">
        <v>4.4430877071917072</v>
      </c>
      <c r="CA129" s="356">
        <v>7.6319851802561613</v>
      </c>
      <c r="CB129" s="356">
        <v>1.579957310937538</v>
      </c>
    </row>
    <row r="130" spans="1:80" hidden="1">
      <c r="A130" s="366">
        <v>0</v>
      </c>
      <c r="B130" s="366">
        <v>0.14000000000000001</v>
      </c>
      <c r="D130" s="356"/>
      <c r="E130" s="356"/>
      <c r="F130" s="356"/>
      <c r="G130" s="356">
        <v>3.3201831336959704</v>
      </c>
      <c r="H130" s="356">
        <v>2.7040142533807559</v>
      </c>
      <c r="I130" s="356">
        <v>5.4180537328306944</v>
      </c>
      <c r="J130" s="356">
        <v>2.4397950958872556</v>
      </c>
      <c r="K130" s="356">
        <v>9.9999999999999982</v>
      </c>
      <c r="L130" s="356">
        <v>1.0752344825115223</v>
      </c>
      <c r="M130" s="356">
        <v>5.9464168393165666</v>
      </c>
      <c r="N130" s="356">
        <v>1.5706782944743087</v>
      </c>
      <c r="O130" s="356">
        <v>9.0824633946693716</v>
      </c>
      <c r="P130" s="355">
        <v>2.4346255844077667</v>
      </c>
      <c r="Q130" s="356">
        <v>5.6877245511236616</v>
      </c>
      <c r="R130" s="356">
        <v>2.0289781323013503</v>
      </c>
      <c r="S130" s="356">
        <v>5.5254397189634332</v>
      </c>
      <c r="T130" s="356">
        <v>2.5482305575037243</v>
      </c>
      <c r="U130" s="356">
        <v>7.0738789037697396</v>
      </c>
      <c r="V130" s="356">
        <v>2.0292224592437975</v>
      </c>
      <c r="W130" s="356">
        <v>6.0480457436737467</v>
      </c>
      <c r="X130" s="356">
        <v>1.3352768608926489</v>
      </c>
      <c r="Y130" s="356">
        <v>9.3499223073751345</v>
      </c>
      <c r="Z130" s="356">
        <v>1.2325311231483635</v>
      </c>
      <c r="AA130" s="356">
        <v>5.0530920787613445</v>
      </c>
      <c r="AB130" s="356">
        <v>3.0373855472233982</v>
      </c>
      <c r="AC130" s="356">
        <v>9.3499223073751345</v>
      </c>
      <c r="AD130" s="356">
        <v>1.2325311231483635</v>
      </c>
      <c r="AE130" s="356">
        <v>7.690978796098916</v>
      </c>
      <c r="AF130" s="356">
        <v>2.1574006610290231</v>
      </c>
      <c r="AG130" s="356">
        <v>7.3884648641951127</v>
      </c>
      <c r="AH130" s="356">
        <v>1.7959046799287726</v>
      </c>
      <c r="AI130" s="356">
        <v>6.5765173753236628</v>
      </c>
      <c r="AJ130" s="356">
        <v>2.6778569243680406</v>
      </c>
      <c r="AK130" s="356">
        <v>3.4878379668017061</v>
      </c>
      <c r="AL130" s="356">
        <v>3.8120743901300327</v>
      </c>
      <c r="AM130" s="356">
        <v>5.0296718908046234</v>
      </c>
      <c r="AN130" s="356">
        <v>1.8973148176408099</v>
      </c>
      <c r="AO130" s="356">
        <v>8.2453746781653532</v>
      </c>
      <c r="AP130" s="356">
        <v>1.3175204950036228</v>
      </c>
      <c r="AQ130" s="356">
        <v>9.9999999999999982</v>
      </c>
      <c r="AR130" s="356">
        <v>1.0752344825115223</v>
      </c>
      <c r="AS130" s="356">
        <v>7.9814985503355738</v>
      </c>
      <c r="AT130" s="356">
        <v>1.4497592083668527</v>
      </c>
      <c r="AU130" s="356">
        <v>9.4657683286955887</v>
      </c>
      <c r="AV130" s="356">
        <v>2.8660740719637321</v>
      </c>
      <c r="AW130" s="356">
        <v>5.1644550957041444</v>
      </c>
      <c r="AX130" s="356">
        <v>3.2991076919328206</v>
      </c>
      <c r="AY130" s="356">
        <v>5.6067617974210204</v>
      </c>
      <c r="AZ130" s="356">
        <v>2.1597396173316743</v>
      </c>
      <c r="BA130" s="356">
        <v>8.9029127617536705</v>
      </c>
      <c r="BB130" s="356">
        <v>2.5747737598425346</v>
      </c>
      <c r="BC130" s="356">
        <v>6.6279474942009182</v>
      </c>
      <c r="BD130" s="356">
        <v>2.1622330850760174</v>
      </c>
      <c r="BE130" s="356">
        <v>3.4221662148190557</v>
      </c>
      <c r="BF130" s="356">
        <v>2.3857595693275191</v>
      </c>
      <c r="BG130" s="356">
        <v>9.9999999999999982</v>
      </c>
      <c r="BH130" s="356">
        <v>1.0752344825115223</v>
      </c>
      <c r="BI130" s="356">
        <v>3.9727488844791354</v>
      </c>
      <c r="BJ130" s="356">
        <v>1.769572276436997</v>
      </c>
      <c r="BK130" s="356">
        <v>6.8361887534962502</v>
      </c>
      <c r="BL130" s="356">
        <v>2.6367210276666464</v>
      </c>
      <c r="BM130" s="356">
        <v>9.3499223073751345</v>
      </c>
      <c r="BN130" s="356">
        <v>1.2325311231483635</v>
      </c>
      <c r="BO130" s="356">
        <v>8.4032970939385709</v>
      </c>
      <c r="BP130" s="356">
        <v>1.9718601994770868</v>
      </c>
      <c r="BQ130" s="356">
        <v>4.8031787652384343</v>
      </c>
      <c r="BR130" s="356">
        <v>2.7186733800501957</v>
      </c>
      <c r="BS130" s="356">
        <v>5.8875095498512966</v>
      </c>
      <c r="BT130" s="356">
        <v>1.6073600457524984</v>
      </c>
      <c r="BU130" s="356">
        <v>6.9276874916313815</v>
      </c>
      <c r="BV130" s="356">
        <v>2.7037419730348393</v>
      </c>
      <c r="BW130" s="356">
        <v>9.0803305438364905</v>
      </c>
      <c r="BX130" s="356">
        <v>1.8940054715070473</v>
      </c>
      <c r="BY130" s="356">
        <v>7.3989420826914545</v>
      </c>
      <c r="BZ130" s="356">
        <v>1.8122128763757397</v>
      </c>
      <c r="CA130" s="356">
        <v>4.7617297467880171</v>
      </c>
      <c r="CB130" s="356">
        <v>1.9610357777871776</v>
      </c>
    </row>
    <row r="131" spans="1:80" hidden="1">
      <c r="A131" s="366">
        <v>0</v>
      </c>
      <c r="B131" s="366">
        <v>0.14000000000000001</v>
      </c>
      <c r="D131" s="356"/>
      <c r="E131" s="356"/>
      <c r="F131" s="356"/>
      <c r="G131" s="356">
        <v>7.0265307009581743</v>
      </c>
      <c r="H131" s="356">
        <v>1.5458881188298956</v>
      </c>
      <c r="I131" s="356">
        <v>4.0988287119968865</v>
      </c>
      <c r="J131" s="356">
        <v>1.7399667218103907</v>
      </c>
      <c r="K131" s="356">
        <v>4.7779616379184491</v>
      </c>
      <c r="L131" s="356">
        <v>2.5340902299892343</v>
      </c>
      <c r="M131" s="356">
        <v>5.0302758328877939</v>
      </c>
      <c r="N131" s="356">
        <v>1.8184985518587489</v>
      </c>
      <c r="O131" s="356">
        <v>5.9036260626815915</v>
      </c>
      <c r="P131" s="355">
        <v>3.1723852557487278</v>
      </c>
      <c r="Q131" s="356">
        <v>5.0674083486827586</v>
      </c>
      <c r="R131" s="356">
        <v>1.8429261048612087</v>
      </c>
      <c r="S131" s="356">
        <v>3.6432260101051437</v>
      </c>
      <c r="T131" s="356">
        <v>2.571100776796297</v>
      </c>
      <c r="U131" s="356">
        <v>7.9678023993644835</v>
      </c>
      <c r="V131" s="356">
        <v>1.4461674232687236</v>
      </c>
      <c r="W131" s="356">
        <v>4.260609741297265</v>
      </c>
      <c r="X131" s="356">
        <v>2.0713931595660586</v>
      </c>
      <c r="Y131" s="356">
        <v>5.0314573788621395</v>
      </c>
      <c r="Z131" s="356">
        <v>2.3375661613273806</v>
      </c>
      <c r="AA131" s="356">
        <v>3.0373855472233982</v>
      </c>
      <c r="AB131" s="356">
        <v>5.0530920787613445</v>
      </c>
      <c r="AC131" s="356">
        <v>3.1508570327387773</v>
      </c>
      <c r="AD131" s="356">
        <v>1.9480903571029335</v>
      </c>
      <c r="AE131" s="356">
        <v>7.9678023993644835</v>
      </c>
      <c r="AF131" s="356">
        <v>1.4461674232687236</v>
      </c>
      <c r="AG131" s="356">
        <v>3.7870774538172745</v>
      </c>
      <c r="AH131" s="356">
        <v>2.5316048145584609</v>
      </c>
      <c r="AI131" s="356">
        <v>3.3854910290384965</v>
      </c>
      <c r="AJ131" s="356">
        <v>2.0762946519076375</v>
      </c>
      <c r="AK131" s="356">
        <v>5.3306245617496888</v>
      </c>
      <c r="AL131" s="356">
        <v>1.8538635208426049</v>
      </c>
      <c r="AM131" s="356">
        <v>5.539749691493582</v>
      </c>
      <c r="AN131" s="356">
        <v>1.0323689021869433</v>
      </c>
      <c r="AO131" s="356">
        <v>2.8609788523159492</v>
      </c>
      <c r="AP131" s="356">
        <v>3.1675845980699271</v>
      </c>
      <c r="AQ131" s="356">
        <v>6.8016611485343335</v>
      </c>
      <c r="AR131" s="356">
        <v>1.7010479486866654</v>
      </c>
      <c r="AS131" s="356">
        <v>4.9319908225319162</v>
      </c>
      <c r="AT131" s="356">
        <v>2.472127152785859</v>
      </c>
      <c r="AU131" s="356">
        <v>4.0931654865255611</v>
      </c>
      <c r="AV131" s="356">
        <v>3.1899047439008945</v>
      </c>
      <c r="AW131" s="356">
        <v>4.0578435257858407</v>
      </c>
      <c r="AX131" s="356">
        <v>2.3009447830055998</v>
      </c>
      <c r="AY131" s="356">
        <v>5.539749691493582</v>
      </c>
      <c r="AZ131" s="356">
        <v>1.0323689021869433</v>
      </c>
      <c r="BA131" s="356">
        <v>6.2962906147485338</v>
      </c>
      <c r="BB131" s="356">
        <v>2.1071912868006373</v>
      </c>
      <c r="BC131" s="356">
        <v>1.9321749300569353</v>
      </c>
      <c r="BD131" s="356">
        <v>3.6601012311296768</v>
      </c>
      <c r="BE131" s="356">
        <v>2.3857595693275191</v>
      </c>
      <c r="BF131" s="356">
        <v>3.4221662148190557</v>
      </c>
      <c r="BG131" s="356">
        <v>5.6481940930674588</v>
      </c>
      <c r="BH131" s="356">
        <v>2.5370158938975256</v>
      </c>
      <c r="BI131" s="356">
        <v>3.2615329212454234</v>
      </c>
      <c r="BJ131" s="356">
        <v>1.5432806079439327</v>
      </c>
      <c r="BK131" s="356">
        <v>4.2861780496248665</v>
      </c>
      <c r="BL131" s="356">
        <v>2.2261789819541087</v>
      </c>
      <c r="BM131" s="356">
        <v>3.9187518474821368</v>
      </c>
      <c r="BN131" s="356">
        <v>1.9483249436433137</v>
      </c>
      <c r="BO131" s="356">
        <v>5.1540143119583242</v>
      </c>
      <c r="BP131" s="356">
        <v>1.5667222198291111</v>
      </c>
      <c r="BQ131" s="356">
        <v>5.539749691493582</v>
      </c>
      <c r="BR131" s="356">
        <v>1.0323689021869433</v>
      </c>
      <c r="BS131" s="356">
        <v>4.7086607142792687</v>
      </c>
      <c r="BT131" s="356">
        <v>2.9899188345251941</v>
      </c>
      <c r="BU131" s="356">
        <v>4.6552162483675108</v>
      </c>
      <c r="BV131" s="356">
        <v>1.8932495027924969</v>
      </c>
      <c r="BW131" s="356">
        <v>4.6171486899182055</v>
      </c>
      <c r="BX131" s="356">
        <v>2.8626881064959706</v>
      </c>
      <c r="BY131" s="356">
        <v>7.9678023993644835</v>
      </c>
      <c r="BZ131" s="356">
        <v>1.4461674232687236</v>
      </c>
      <c r="CA131" s="356">
        <v>1.8392983490594446</v>
      </c>
      <c r="CB131" s="356">
        <v>2.5962153108595309</v>
      </c>
    </row>
    <row r="132" spans="1:80" hidden="1">
      <c r="A132" s="366">
        <v>0</v>
      </c>
      <c r="B132" s="366">
        <v>0.14000000000000001</v>
      </c>
      <c r="D132" s="356"/>
      <c r="E132" s="356">
        <v>3.7874805029526426</v>
      </c>
      <c r="F132" s="356">
        <v>5.0468108112077736</v>
      </c>
      <c r="G132" s="356">
        <v>2.6727080087886597</v>
      </c>
      <c r="H132" s="356">
        <v>4.000410182677661</v>
      </c>
      <c r="I132" s="356">
        <v>2.9498801441909048</v>
      </c>
      <c r="J132" s="356">
        <v>4.2064381115704155</v>
      </c>
      <c r="K132" s="356">
        <v>3.2138597999184877</v>
      </c>
      <c r="L132" s="356">
        <v>2.8153762893449716</v>
      </c>
      <c r="M132" s="356">
        <v>1.8184985518587489</v>
      </c>
      <c r="N132" s="356">
        <v>5.0302758328877939</v>
      </c>
      <c r="O132" s="356">
        <v>1.3845504615505766</v>
      </c>
      <c r="P132" s="355">
        <v>5.6052349301757314</v>
      </c>
      <c r="Q132" s="356">
        <v>2.5303267302972263</v>
      </c>
      <c r="R132" s="356">
        <v>4.1347632038259858</v>
      </c>
      <c r="S132" s="356">
        <v>3.2072171362609967</v>
      </c>
      <c r="T132" s="356">
        <v>4.4721426776744488</v>
      </c>
      <c r="U132" s="356">
        <v>3.6812909953667301</v>
      </c>
      <c r="V132" s="356">
        <v>5.7007286401266102</v>
      </c>
      <c r="W132" s="356">
        <v>2.4551519408376343</v>
      </c>
      <c r="X132" s="356">
        <v>3.3319464431654779</v>
      </c>
      <c r="Y132" s="356">
        <v>3.5042611812221396</v>
      </c>
      <c r="Z132" s="356">
        <v>4.0875301059205995</v>
      </c>
      <c r="AA132" s="356">
        <v>4.9684378573799064</v>
      </c>
      <c r="AB132" s="356">
        <v>2.5987411312376576</v>
      </c>
      <c r="AC132" s="356">
        <v>4.1701026895143549</v>
      </c>
      <c r="AD132" s="356">
        <v>2.2288868751219373</v>
      </c>
      <c r="AE132" s="356">
        <v>4.9684378573799064</v>
      </c>
      <c r="AF132" s="356">
        <v>2.5987411312376576</v>
      </c>
      <c r="AG132" s="356">
        <v>1.7959046799287726</v>
      </c>
      <c r="AH132" s="356">
        <v>7.3884648641951127</v>
      </c>
      <c r="AI132" s="356">
        <v>2.9361531546325246</v>
      </c>
      <c r="AJ132" s="356">
        <v>5.3728392227093975</v>
      </c>
      <c r="AK132" s="356">
        <v>2.8790895148167022</v>
      </c>
      <c r="AL132" s="356">
        <v>5.1442075160571203</v>
      </c>
      <c r="AM132" s="356">
        <v>2.3718395447857605</v>
      </c>
      <c r="AN132" s="356">
        <v>4.2059316386809034</v>
      </c>
      <c r="AO132" s="356">
        <v>3.7126060452300655</v>
      </c>
      <c r="AP132" s="356">
        <v>5.3373283065816199</v>
      </c>
      <c r="AQ132" s="356">
        <v>4.9684378573799064</v>
      </c>
      <c r="AR132" s="356">
        <v>2.5987411312376576</v>
      </c>
      <c r="AS132" s="356">
        <v>2.7424752794475094</v>
      </c>
      <c r="AT132" s="356">
        <v>5.5510125923759732</v>
      </c>
      <c r="AU132" s="356">
        <v>4.381494343216553</v>
      </c>
      <c r="AV132" s="356">
        <v>2.7779377228775815</v>
      </c>
      <c r="AW132" s="356">
        <v>2.5523522472641265</v>
      </c>
      <c r="AX132" s="356">
        <v>5.7322108971092485</v>
      </c>
      <c r="AY132" s="356">
        <v>1.4544642485950074</v>
      </c>
      <c r="AZ132" s="356">
        <v>7.9021671210756042</v>
      </c>
      <c r="BA132" s="356">
        <v>2.1071912868006373</v>
      </c>
      <c r="BB132" s="356">
        <v>6.2962906147485338</v>
      </c>
      <c r="BC132" s="356">
        <v>2.1110716545677062</v>
      </c>
      <c r="BD132" s="356">
        <v>3.7310702935662277</v>
      </c>
      <c r="BE132" s="356">
        <v>4.1701026895143549</v>
      </c>
      <c r="BF132" s="356">
        <v>2.2288868751219373</v>
      </c>
      <c r="BG132" s="356">
        <v>3.3239876629205529</v>
      </c>
      <c r="BH132" s="356">
        <v>3.3313648930256123</v>
      </c>
      <c r="BI132" s="356">
        <v>3.0854348278592574</v>
      </c>
      <c r="BJ132" s="356">
        <v>3.7565922231642852</v>
      </c>
      <c r="BK132" s="356">
        <v>2.9793667429348352</v>
      </c>
      <c r="BL132" s="356">
        <v>4.5537220690918758</v>
      </c>
      <c r="BM132" s="356">
        <v>3.9473225965813277</v>
      </c>
      <c r="BN132" s="356">
        <v>5.941173749567497</v>
      </c>
      <c r="BO132" s="356">
        <v>3.5220127145803994</v>
      </c>
      <c r="BP132" s="356">
        <v>4.5589794431775594</v>
      </c>
      <c r="BQ132" s="356">
        <v>2.1536308084471969</v>
      </c>
      <c r="BR132" s="356">
        <v>6.838822558021981</v>
      </c>
      <c r="BS132" s="356">
        <v>3.1598554050997238</v>
      </c>
      <c r="BT132" s="356">
        <v>3.3117105208395312</v>
      </c>
      <c r="BU132" s="356">
        <v>2.8507609106982503</v>
      </c>
      <c r="BV132" s="356">
        <v>5.4657407175008785</v>
      </c>
      <c r="BW132" s="356">
        <v>1.8940054715070473</v>
      </c>
      <c r="BX132" s="356">
        <v>9.0803305438364905</v>
      </c>
      <c r="BY132" s="356">
        <v>4.241273697518336</v>
      </c>
      <c r="BZ132" s="356">
        <v>3.0567576058847918</v>
      </c>
      <c r="CA132" s="356">
        <v>4.1701026895143549</v>
      </c>
      <c r="CB132" s="356">
        <v>2.2288868751219373</v>
      </c>
    </row>
    <row r="133" spans="1:80" hidden="1">
      <c r="A133" s="366">
        <v>0</v>
      </c>
      <c r="B133" s="366">
        <v>0.15</v>
      </c>
      <c r="D133" s="356"/>
      <c r="E133" s="356">
        <v>2.2615131198279474</v>
      </c>
      <c r="F133" s="356">
        <v>2.3370625120127713</v>
      </c>
      <c r="G133" s="356">
        <v>2.8288444107182751</v>
      </c>
      <c r="H133" s="356">
        <v>4.4156149097979567</v>
      </c>
      <c r="I133" s="356">
        <v>5.3225040349544175</v>
      </c>
      <c r="J133" s="356">
        <v>1.6277957793274647</v>
      </c>
      <c r="K133" s="356">
        <v>2.9970325603941315</v>
      </c>
      <c r="L133" s="356">
        <v>5.7657279184052781</v>
      </c>
      <c r="M133" s="356">
        <v>5.3225040349544175</v>
      </c>
      <c r="N133" s="356">
        <v>1.6277957793274647</v>
      </c>
      <c r="O133" s="356">
        <v>1.7385366444352186</v>
      </c>
      <c r="P133" s="355">
        <v>7.3877393120419148</v>
      </c>
      <c r="Q133" s="356">
        <v>2.0289781323013503</v>
      </c>
      <c r="R133" s="356">
        <v>5.6877245511236616</v>
      </c>
      <c r="S133" s="356">
        <v>1.1741285387844846</v>
      </c>
      <c r="T133" s="356">
        <v>8.5364330183148578</v>
      </c>
      <c r="U133" s="356">
        <v>3.7730021835073435</v>
      </c>
      <c r="V133" s="356">
        <v>2.8556470694373446</v>
      </c>
      <c r="W133" s="356">
        <v>3.366350587269805</v>
      </c>
      <c r="X133" s="356">
        <v>2.4077880438815247</v>
      </c>
      <c r="Y133" s="356">
        <v>3.08426229722191</v>
      </c>
      <c r="Z133" s="356">
        <v>3.2222213986486583</v>
      </c>
      <c r="AA133" s="356">
        <v>2.5890530986927205</v>
      </c>
      <c r="AB133" s="356">
        <v>4.8310983343413323</v>
      </c>
      <c r="AC133" s="356">
        <v>1.9480903571029335</v>
      </c>
      <c r="AD133" s="356">
        <v>3.1508570327387773</v>
      </c>
      <c r="AE133" s="356">
        <v>2.4907433025243653</v>
      </c>
      <c r="AF133" s="356">
        <v>4.0581143626584675</v>
      </c>
      <c r="AG133" s="356">
        <v>2.7106456029747243</v>
      </c>
      <c r="AH133" s="356">
        <v>2.5899271038593223</v>
      </c>
      <c r="AI133" s="356">
        <v>3.1865094772264317</v>
      </c>
      <c r="AJ133" s="356">
        <v>6.418040897678484</v>
      </c>
      <c r="AK133" s="356">
        <v>1.9819421230698495</v>
      </c>
      <c r="AL133" s="356">
        <v>3.5993844722462698</v>
      </c>
      <c r="AM133" s="356">
        <v>4.2059316386809034</v>
      </c>
      <c r="AN133" s="356">
        <v>2.3718395447857605</v>
      </c>
      <c r="AO133" s="356">
        <v>3.1916855893297162</v>
      </c>
      <c r="AP133" s="356">
        <v>2.8523539629235208</v>
      </c>
      <c r="AQ133" s="356">
        <v>1.7010479486866654</v>
      </c>
      <c r="AR133" s="356">
        <v>6.8016611485343335</v>
      </c>
      <c r="AS133" s="356">
        <v>1.4497592083668527</v>
      </c>
      <c r="AT133" s="356">
        <v>7.9814985503355738</v>
      </c>
      <c r="AU133" s="356">
        <v>5.3225040349544175</v>
      </c>
      <c r="AV133" s="356">
        <v>1.6277957793274647</v>
      </c>
      <c r="AW133" s="356">
        <v>3.9436311249374194</v>
      </c>
      <c r="AX133" s="356">
        <v>3.5708143100308911</v>
      </c>
      <c r="AY133" s="356">
        <v>3.0574755982501749</v>
      </c>
      <c r="AZ133" s="356">
        <v>5.4518920931298096</v>
      </c>
      <c r="BA133" s="356">
        <v>3.366350587269805</v>
      </c>
      <c r="BB133" s="356">
        <v>2.4077880438815247</v>
      </c>
      <c r="BC133" s="356">
        <v>3.1453924676874139</v>
      </c>
      <c r="BD133" s="356">
        <v>3.3654314023829537</v>
      </c>
      <c r="BE133" s="356">
        <v>2.7342407260885522</v>
      </c>
      <c r="BF133" s="356">
        <v>3.5905341214519058</v>
      </c>
      <c r="BG133" s="356">
        <v>2.3013008025019341</v>
      </c>
      <c r="BH133" s="356">
        <v>5.9044473263521153</v>
      </c>
      <c r="BI133" s="356">
        <v>3.560865257025303</v>
      </c>
      <c r="BJ133" s="356">
        <v>2.0866956108414572</v>
      </c>
      <c r="BK133" s="356">
        <v>3.366350587269805</v>
      </c>
      <c r="BL133" s="356">
        <v>2.4077880438815247</v>
      </c>
      <c r="BM133" s="356">
        <v>3.3850364292137725</v>
      </c>
      <c r="BN133" s="356">
        <v>2.0743845331025992</v>
      </c>
      <c r="BO133" s="356">
        <v>1.1176900441960731</v>
      </c>
      <c r="BP133" s="356">
        <v>6.0551380147033589</v>
      </c>
      <c r="BQ133" s="356">
        <v>2.8631734097071733</v>
      </c>
      <c r="BR133" s="356">
        <v>2.5057712492663793</v>
      </c>
      <c r="BS133" s="356">
        <v>2.3813156401980748</v>
      </c>
      <c r="BT133" s="356">
        <v>4.5440670432467485</v>
      </c>
      <c r="BU133" s="356">
        <v>4.6937331190045466</v>
      </c>
      <c r="BV133" s="356">
        <v>1.7400406859228417</v>
      </c>
      <c r="BW133" s="356">
        <v>2.2138863128610886</v>
      </c>
      <c r="BX133" s="356">
        <v>5.9965635315733357</v>
      </c>
      <c r="BY133" s="356">
        <v>3.0567576058847918</v>
      </c>
      <c r="BZ133" s="356">
        <v>4.241273697518336</v>
      </c>
      <c r="CA133" s="356">
        <v>3.442889343465521</v>
      </c>
      <c r="CB133" s="356">
        <v>1.7634914020203951</v>
      </c>
    </row>
    <row r="134" spans="1:80" hidden="1">
      <c r="A134" s="366">
        <v>0</v>
      </c>
      <c r="B134" s="366">
        <v>0.15</v>
      </c>
      <c r="D134" s="356"/>
      <c r="E134" s="356">
        <v>3.716653951700029</v>
      </c>
      <c r="F134" s="356">
        <v>2.1660703132365224</v>
      </c>
      <c r="G134" s="356">
        <v>3.393700745511063</v>
      </c>
      <c r="H134" s="356">
        <v>3.8569719139228678</v>
      </c>
      <c r="I134" s="356">
        <v>5.9755292058272795</v>
      </c>
      <c r="J134" s="356">
        <v>3.8623070040982492</v>
      </c>
      <c r="K134" s="356">
        <v>5.6593876200706363</v>
      </c>
      <c r="L134" s="356">
        <v>2.2011162303409249</v>
      </c>
      <c r="M134" s="356">
        <v>2.201794604737477</v>
      </c>
      <c r="N134" s="356">
        <v>5.1371322748315569</v>
      </c>
      <c r="O134" s="356">
        <v>2.8822137225501301</v>
      </c>
      <c r="P134" s="355">
        <v>3.5021165775843932</v>
      </c>
      <c r="Q134" s="356">
        <v>5.3048147246376871</v>
      </c>
      <c r="R134" s="356">
        <v>2.6572688870964036</v>
      </c>
      <c r="S134" s="356">
        <v>4.4721426776744488</v>
      </c>
      <c r="T134" s="356">
        <v>3.2072171362609967</v>
      </c>
      <c r="U134" s="356">
        <v>2.0959578340778386</v>
      </c>
      <c r="V134" s="356">
        <v>3.6439160076760744</v>
      </c>
      <c r="W134" s="356">
        <v>2.0713931595660586</v>
      </c>
      <c r="X134" s="356">
        <v>4.260609741297265</v>
      </c>
      <c r="Y134" s="356">
        <v>4.6707877239416797</v>
      </c>
      <c r="Z134" s="356">
        <v>2.4421289574513221</v>
      </c>
      <c r="AA134" s="356">
        <v>4.8310983343413323</v>
      </c>
      <c r="AB134" s="356">
        <v>2.5890530986927205</v>
      </c>
      <c r="AC134" s="356">
        <v>5.6202109937041458</v>
      </c>
      <c r="AD134" s="356">
        <v>3.4697521686152868</v>
      </c>
      <c r="AE134" s="356">
        <v>2.1574006610290231</v>
      </c>
      <c r="AF134" s="356">
        <v>7.690978796098916</v>
      </c>
      <c r="AG134" s="356">
        <v>6.3127777886897896</v>
      </c>
      <c r="AH134" s="356">
        <v>1.448980580605441</v>
      </c>
      <c r="AI134" s="356">
        <v>4.0118113030277502</v>
      </c>
      <c r="AJ134" s="356">
        <v>3.8614248743543134</v>
      </c>
      <c r="AK134" s="356">
        <v>3.344477538201815</v>
      </c>
      <c r="AL134" s="356">
        <v>4.5507586246136382</v>
      </c>
      <c r="AM134" s="356">
        <v>6.3127777886897896</v>
      </c>
      <c r="AN134" s="356">
        <v>1.448980580605441</v>
      </c>
      <c r="AO134" s="356">
        <v>4.3155340522362078</v>
      </c>
      <c r="AP134" s="356">
        <v>3.5532319951634839</v>
      </c>
      <c r="AQ134" s="356">
        <v>3.5992895703168029</v>
      </c>
      <c r="AR134" s="356">
        <v>2.8049965000319461</v>
      </c>
      <c r="AS134" s="356">
        <v>3.7862473414773521</v>
      </c>
      <c r="AT134" s="356">
        <v>2.8216436208613072</v>
      </c>
      <c r="AU134" s="356">
        <v>3.1899047439008945</v>
      </c>
      <c r="AV134" s="356">
        <v>4.0931654865255611</v>
      </c>
      <c r="AW134" s="356">
        <v>5.7322108971092485</v>
      </c>
      <c r="AX134" s="356">
        <v>2.5523522472641265</v>
      </c>
      <c r="AY134" s="356">
        <v>2.4046537623885924</v>
      </c>
      <c r="AZ134" s="356">
        <v>3.1601914022887954</v>
      </c>
      <c r="BA134" s="356">
        <v>4.193240065206866</v>
      </c>
      <c r="BB134" s="356">
        <v>4.8284787521626003</v>
      </c>
      <c r="BC134" s="356">
        <v>4.1516092813875689</v>
      </c>
      <c r="BD134" s="356">
        <v>3.608666522660116</v>
      </c>
      <c r="BE134" s="356">
        <v>3.5905341214519058</v>
      </c>
      <c r="BF134" s="356">
        <v>2.7342407260885522</v>
      </c>
      <c r="BG134" s="356">
        <v>3.0443956533611116</v>
      </c>
      <c r="BH134" s="356">
        <v>3.3883204738131512</v>
      </c>
      <c r="BI134" s="356">
        <v>4.4655825623598897</v>
      </c>
      <c r="BJ134" s="356">
        <v>2.7345699798473215</v>
      </c>
      <c r="BK134" s="356">
        <v>3.6608042379527777</v>
      </c>
      <c r="BL134" s="356">
        <v>2.3846047497785596</v>
      </c>
      <c r="BM134" s="356">
        <v>6.3127777886897896</v>
      </c>
      <c r="BN134" s="356">
        <v>1.448980580605441</v>
      </c>
      <c r="BO134" s="356">
        <v>4.9908191578923544</v>
      </c>
      <c r="BP134" s="356">
        <v>2.352894536205719</v>
      </c>
      <c r="BQ134" s="356">
        <v>2.7186733800501957</v>
      </c>
      <c r="BR134" s="356">
        <v>4.8031787652384343</v>
      </c>
      <c r="BS134" s="356">
        <v>3.2794781830724875</v>
      </c>
      <c r="BT134" s="356">
        <v>4.3571091093796213</v>
      </c>
      <c r="BU134" s="356">
        <v>3.2602057418846933</v>
      </c>
      <c r="BV134" s="356">
        <v>4.445860932371529</v>
      </c>
      <c r="BW134" s="356">
        <v>5.6593876200706363</v>
      </c>
      <c r="BX134" s="356">
        <v>2.2011162303409249</v>
      </c>
      <c r="BY134" s="356">
        <v>5.6593876200706363</v>
      </c>
      <c r="BZ134" s="356">
        <v>2.2011162303409249</v>
      </c>
      <c r="CA134" s="356">
        <v>5.7335573184456878</v>
      </c>
      <c r="CB134" s="356">
        <v>3.2808891922922712</v>
      </c>
    </row>
    <row r="135" spans="1:80" hidden="1">
      <c r="A135" s="366">
        <v>0</v>
      </c>
      <c r="B135" s="366">
        <v>0.15</v>
      </c>
      <c r="D135" s="356"/>
      <c r="E135" s="356">
        <v>2.7109720154390535</v>
      </c>
      <c r="F135" s="356">
        <v>3.2211177840306058</v>
      </c>
      <c r="G135" s="356">
        <v>3.8569719139228678</v>
      </c>
      <c r="H135" s="356">
        <v>3.393700745511063</v>
      </c>
      <c r="I135" s="356">
        <v>4.2064381115704155</v>
      </c>
      <c r="J135" s="356">
        <v>2.9498801441909048</v>
      </c>
      <c r="K135" s="356">
        <v>2.5340902299892343</v>
      </c>
      <c r="L135" s="356">
        <v>4.7779616379184491</v>
      </c>
      <c r="M135" s="356">
        <v>3.7734565235875399</v>
      </c>
      <c r="N135" s="356">
        <v>3.5515963158085642</v>
      </c>
      <c r="O135" s="356">
        <v>4.7470164143474172</v>
      </c>
      <c r="P135" s="355">
        <v>4.5084799918777794</v>
      </c>
      <c r="Q135" s="356">
        <v>2.8635181893742159</v>
      </c>
      <c r="R135" s="356">
        <v>3.1164523208769577</v>
      </c>
      <c r="S135" s="356">
        <v>5.0149298498641466</v>
      </c>
      <c r="T135" s="356">
        <v>1.691398417926723</v>
      </c>
      <c r="U135" s="356">
        <v>2.0292224592437975</v>
      </c>
      <c r="V135" s="356">
        <v>7.0738789037697396</v>
      </c>
      <c r="W135" s="356">
        <v>1.749126273120335</v>
      </c>
      <c r="X135" s="356">
        <v>5.9965865095996129</v>
      </c>
      <c r="Y135" s="356">
        <v>3.3854440509557997</v>
      </c>
      <c r="Z135" s="356">
        <v>2.5799324237883052</v>
      </c>
      <c r="AA135" s="356">
        <v>2.9525447382909493</v>
      </c>
      <c r="AB135" s="356">
        <v>2.528458938625294</v>
      </c>
      <c r="AC135" s="356">
        <v>2.5899380017729716</v>
      </c>
      <c r="AD135" s="356">
        <v>5.1896638560838362</v>
      </c>
      <c r="AE135" s="356">
        <v>3.0846337001290141</v>
      </c>
      <c r="AF135" s="356">
        <v>4.0075084104895842</v>
      </c>
      <c r="AG135" s="356">
        <v>1.6650485504187407</v>
      </c>
      <c r="AH135" s="356">
        <v>4.2535516713867194</v>
      </c>
      <c r="AI135" s="356">
        <v>5.3231449640587405</v>
      </c>
      <c r="AJ135" s="356">
        <v>2.0245056031686901</v>
      </c>
      <c r="AK135" s="356">
        <v>5.3231449640587405</v>
      </c>
      <c r="AL135" s="356">
        <v>2.0245056031686901</v>
      </c>
      <c r="AM135" s="356">
        <v>4.2141945433669177</v>
      </c>
      <c r="AN135" s="356">
        <v>3.1018361817953291</v>
      </c>
      <c r="AO135" s="356">
        <v>2.8523539629235208</v>
      </c>
      <c r="AP135" s="356">
        <v>3.1916855893297162</v>
      </c>
      <c r="AQ135" s="356">
        <v>3.145771231811183</v>
      </c>
      <c r="AR135" s="356">
        <v>4.1856200991128807</v>
      </c>
      <c r="AS135" s="356">
        <v>3.7105175507905375</v>
      </c>
      <c r="AT135" s="356">
        <v>2.8507028391507294</v>
      </c>
      <c r="AU135" s="356">
        <v>3.9441060119357361</v>
      </c>
      <c r="AV135" s="356">
        <v>4.4410568391565963</v>
      </c>
      <c r="AW135" s="356">
        <v>5.3231449640587405</v>
      </c>
      <c r="AX135" s="356">
        <v>2.0245056031686901</v>
      </c>
      <c r="AY135" s="356">
        <v>2.1597396173316743</v>
      </c>
      <c r="AZ135" s="356">
        <v>5.6067617974210204</v>
      </c>
      <c r="BA135" s="356">
        <v>4.5547916788225882</v>
      </c>
      <c r="BB135" s="356">
        <v>3.8297896214159888</v>
      </c>
      <c r="BC135" s="356">
        <v>3.4433039317812271</v>
      </c>
      <c r="BD135" s="356">
        <v>2.1932715822651607</v>
      </c>
      <c r="BE135" s="356">
        <v>4.6942983323222132</v>
      </c>
      <c r="BF135" s="356">
        <v>2.1641056962610636</v>
      </c>
      <c r="BG135" s="356">
        <v>4.4647482959654932</v>
      </c>
      <c r="BH135" s="356">
        <v>4.0502498150399813</v>
      </c>
      <c r="BI135" s="356">
        <v>2.7345699798473215</v>
      </c>
      <c r="BJ135" s="356">
        <v>4.4655825623598897</v>
      </c>
      <c r="BK135" s="356">
        <v>4.5537220690918758</v>
      </c>
      <c r="BL135" s="356">
        <v>2.9793667429348352</v>
      </c>
      <c r="BM135" s="356">
        <v>1.9483249436433137</v>
      </c>
      <c r="BN135" s="356">
        <v>3.9187518474821368</v>
      </c>
      <c r="BO135" s="356">
        <v>3.2980773293660848</v>
      </c>
      <c r="BP135" s="356">
        <v>4.2124048651515302</v>
      </c>
      <c r="BQ135" s="356">
        <v>5.0149298498641466</v>
      </c>
      <c r="BR135" s="356">
        <v>1.691398417926723</v>
      </c>
      <c r="BS135" s="356">
        <v>4.5440670432467485</v>
      </c>
      <c r="BT135" s="356">
        <v>2.3813156401980748</v>
      </c>
      <c r="BU135" s="356">
        <v>5.0149298498641466</v>
      </c>
      <c r="BV135" s="356">
        <v>1.691398417926723</v>
      </c>
      <c r="BW135" s="356">
        <v>2.2617854483351287</v>
      </c>
      <c r="BX135" s="356">
        <v>2.9066276068611994</v>
      </c>
      <c r="BY135" s="356">
        <v>3.5612940518490945</v>
      </c>
      <c r="BZ135" s="356">
        <v>2.5952438321233613</v>
      </c>
      <c r="CA135" s="356">
        <v>3.428300703921392</v>
      </c>
      <c r="CB135" s="356">
        <v>4.1476960116573425</v>
      </c>
    </row>
    <row r="136" spans="1:80" hidden="1">
      <c r="A136" s="366">
        <v>0</v>
      </c>
      <c r="B136" s="366">
        <v>0.16</v>
      </c>
      <c r="D136" s="356"/>
      <c r="E136" s="356">
        <v>1.6344706343984645</v>
      </c>
      <c r="F136" s="356">
        <v>5.6652205459072018</v>
      </c>
      <c r="G136" s="356">
        <v>1.8821634433950707</v>
      </c>
      <c r="H136" s="356">
        <v>7.0246712165464764</v>
      </c>
      <c r="I136" s="356">
        <v>2.0898836238460907</v>
      </c>
      <c r="J136" s="356">
        <v>6.278106961641531</v>
      </c>
      <c r="K136" s="356">
        <v>2.2011162303409249</v>
      </c>
      <c r="L136" s="356">
        <v>5.6593876200706363</v>
      </c>
      <c r="M136" s="356">
        <v>1.8245210643875807</v>
      </c>
      <c r="N136" s="356">
        <v>3.100521810030342</v>
      </c>
      <c r="O136" s="356">
        <v>2.1175369140044089</v>
      </c>
      <c r="P136" s="355">
        <v>4.7538759502380108</v>
      </c>
      <c r="Q136" s="356">
        <v>2.8619455191547187</v>
      </c>
      <c r="R136" s="356">
        <v>2.8206020462125485</v>
      </c>
      <c r="S136" s="356">
        <v>1.691398417926723</v>
      </c>
      <c r="T136" s="356">
        <v>5.0149298498641466</v>
      </c>
      <c r="U136" s="356">
        <v>1.4461674232687236</v>
      </c>
      <c r="V136" s="356">
        <v>7.9678023993644835</v>
      </c>
      <c r="W136" s="356">
        <v>2.4077880438815247</v>
      </c>
      <c r="X136" s="356">
        <v>3.366350587269805</v>
      </c>
      <c r="Y136" s="356">
        <v>2.487391865350312</v>
      </c>
      <c r="Z136" s="356">
        <v>3.0592914095656774</v>
      </c>
      <c r="AA136" s="356">
        <v>2.5987411312376576</v>
      </c>
      <c r="AB136" s="356">
        <v>4.9684378573799064</v>
      </c>
      <c r="AC136" s="356">
        <v>1.2325311231483635</v>
      </c>
      <c r="AD136" s="356">
        <v>9.3499223073751345</v>
      </c>
      <c r="AE136" s="356">
        <v>1.8870410927436259</v>
      </c>
      <c r="AF136" s="356">
        <v>3.6687705110986988</v>
      </c>
      <c r="AG136" s="356">
        <v>1.4780389120026234</v>
      </c>
      <c r="AH136" s="356">
        <v>8.6543633578469734</v>
      </c>
      <c r="AI136" s="356">
        <v>2.8206020462125485</v>
      </c>
      <c r="AJ136" s="356">
        <v>2.8619455191547187</v>
      </c>
      <c r="AK136" s="356">
        <v>1.7938625534224049</v>
      </c>
      <c r="AL136" s="356">
        <v>3.6471255147065551</v>
      </c>
      <c r="AM136" s="356">
        <v>2.5993515415260764</v>
      </c>
      <c r="AN136" s="356">
        <v>6.3866161445100218</v>
      </c>
      <c r="AO136" s="356">
        <v>0.95021832422542551</v>
      </c>
      <c r="AP136" s="356">
        <v>7.0932882642107096</v>
      </c>
      <c r="AQ136" s="356">
        <v>1.0752344825115223</v>
      </c>
      <c r="AR136" s="356">
        <v>9.9999999999999982</v>
      </c>
      <c r="AS136" s="356">
        <v>2.8206020462125485</v>
      </c>
      <c r="AT136" s="356">
        <v>2.8619455191547187</v>
      </c>
      <c r="AU136" s="356">
        <v>1.6277957793274647</v>
      </c>
      <c r="AV136" s="356">
        <v>5.3225040349544175</v>
      </c>
      <c r="AW136" s="356">
        <v>2.0245056031686901</v>
      </c>
      <c r="AX136" s="356">
        <v>5.3231449640587405</v>
      </c>
      <c r="AY136" s="356">
        <v>1.0323689021869433</v>
      </c>
      <c r="AZ136" s="356">
        <v>5.539749691493582</v>
      </c>
      <c r="BA136" s="356">
        <v>2.7090513253666995</v>
      </c>
      <c r="BB136" s="356">
        <v>7.5184106568968812</v>
      </c>
      <c r="BC136" s="356">
        <v>1.517307027865987</v>
      </c>
      <c r="BD136" s="356">
        <v>4.4055777081738983</v>
      </c>
      <c r="BE136" s="356">
        <v>2.2288868751219373</v>
      </c>
      <c r="BF136" s="356">
        <v>4.1701026895143549</v>
      </c>
      <c r="BG136" s="356">
        <v>1.6849731575177533</v>
      </c>
      <c r="BH136" s="356">
        <v>4.2164970597482752</v>
      </c>
      <c r="BI136" s="356">
        <v>1.4364766065175998</v>
      </c>
      <c r="BJ136" s="356">
        <v>4.5535382042150037</v>
      </c>
      <c r="BK136" s="356">
        <v>0.9982002240625848</v>
      </c>
      <c r="BL136" s="356">
        <v>10</v>
      </c>
      <c r="BM136" s="356">
        <v>1.448980580605441</v>
      </c>
      <c r="BN136" s="356">
        <v>6.3127777886897896</v>
      </c>
      <c r="BO136" s="356">
        <v>1.9564799771164478</v>
      </c>
      <c r="BP136" s="356">
        <v>6.9167617360602067</v>
      </c>
      <c r="BQ136" s="356">
        <v>2.4049778464123364</v>
      </c>
      <c r="BR136" s="356">
        <v>5.1726697794316259</v>
      </c>
      <c r="BS136" s="356">
        <v>1.1984638229359015</v>
      </c>
      <c r="BT136" s="356">
        <v>4.1089586723236504</v>
      </c>
      <c r="BU136" s="356">
        <v>2.5479651285926281</v>
      </c>
      <c r="BV136" s="356">
        <v>6.7542589580858285</v>
      </c>
      <c r="BW136" s="356">
        <v>1.6668658909859591</v>
      </c>
      <c r="BX136" s="356">
        <v>5.9170084137040044</v>
      </c>
      <c r="BY136" s="356">
        <v>1.9994607067040708</v>
      </c>
      <c r="BZ136" s="356">
        <v>5.0207196986590814</v>
      </c>
      <c r="CA136" s="356">
        <v>2.8619455191547187</v>
      </c>
      <c r="CB136" s="356">
        <v>2.8206020462125485</v>
      </c>
    </row>
    <row r="137" spans="1:80" hidden="1">
      <c r="A137" s="366">
        <v>0</v>
      </c>
      <c r="B137" s="366">
        <v>0.16</v>
      </c>
      <c r="D137" s="356"/>
      <c r="E137" s="356">
        <v>5.0468108112077736</v>
      </c>
      <c r="F137" s="356">
        <v>3.7874805029526426</v>
      </c>
      <c r="G137" s="356">
        <v>4.4699029478379986</v>
      </c>
      <c r="H137" s="356">
        <v>4.7879407191562828</v>
      </c>
      <c r="I137" s="356">
        <v>2.7136505876294921</v>
      </c>
      <c r="J137" s="356">
        <v>3.7319466731588817</v>
      </c>
      <c r="K137" s="356">
        <v>3.4322587538430294</v>
      </c>
      <c r="L137" s="356">
        <v>4.9031352464120221</v>
      </c>
      <c r="M137" s="356">
        <v>3.5515963158085642</v>
      </c>
      <c r="N137" s="356">
        <v>3.7734565235875399</v>
      </c>
      <c r="O137" s="356">
        <v>2.4346255844077667</v>
      </c>
      <c r="P137" s="355">
        <v>9.0824633946693716</v>
      </c>
      <c r="Q137" s="356">
        <v>2.5929281431842073</v>
      </c>
      <c r="R137" s="356">
        <v>6.1348815579248726</v>
      </c>
      <c r="S137" s="356">
        <v>6.3866161445100218</v>
      </c>
      <c r="T137" s="356">
        <v>2.5993515415260764</v>
      </c>
      <c r="U137" s="356">
        <v>2.8556470694373446</v>
      </c>
      <c r="V137" s="356">
        <v>3.7730021835073435</v>
      </c>
      <c r="W137" s="356">
        <v>4.2727782618087566</v>
      </c>
      <c r="X137" s="356">
        <v>3.3321473870496372</v>
      </c>
      <c r="Y137" s="356">
        <v>2.3375661613273806</v>
      </c>
      <c r="Z137" s="356">
        <v>5.0314573788621395</v>
      </c>
      <c r="AA137" s="356">
        <v>5.0207196986590814</v>
      </c>
      <c r="AB137" s="356">
        <v>1.9994607067040708</v>
      </c>
      <c r="AC137" s="356">
        <v>5.6321369639154337</v>
      </c>
      <c r="AD137" s="356">
        <v>2.778590224100673</v>
      </c>
      <c r="AE137" s="356">
        <v>1.7511456785652364</v>
      </c>
      <c r="AF137" s="356">
        <v>7.088772800788786</v>
      </c>
      <c r="AG137" s="356">
        <v>3.4355989968026854</v>
      </c>
      <c r="AH137" s="356">
        <v>4.0013498266860816</v>
      </c>
      <c r="AI137" s="356">
        <v>3.8614248743543134</v>
      </c>
      <c r="AJ137" s="356">
        <v>4.0118113030277502</v>
      </c>
      <c r="AK137" s="356">
        <v>3.3018850334861232</v>
      </c>
      <c r="AL137" s="356">
        <v>4.9796298254338538</v>
      </c>
      <c r="AM137" s="356">
        <v>6.3866161445100218</v>
      </c>
      <c r="AN137" s="356">
        <v>2.5993515415260764</v>
      </c>
      <c r="AO137" s="356">
        <v>4.1312157812063965</v>
      </c>
      <c r="AP137" s="356">
        <v>2.8160375843974608</v>
      </c>
      <c r="AQ137" s="356">
        <v>2.9559535172981861</v>
      </c>
      <c r="AR137" s="356">
        <v>2.9889789671749463</v>
      </c>
      <c r="AS137" s="356">
        <v>3.7742412561881125</v>
      </c>
      <c r="AT137" s="356">
        <v>5.3741012323417312</v>
      </c>
      <c r="AU137" s="356">
        <v>4.219059925322199</v>
      </c>
      <c r="AV137" s="356">
        <v>3.666788083989704</v>
      </c>
      <c r="AW137" s="356">
        <v>5.0207196986590814</v>
      </c>
      <c r="AX137" s="356">
        <v>1.9994607067040708</v>
      </c>
      <c r="AY137" s="356">
        <v>5.4518920931298096</v>
      </c>
      <c r="AZ137" s="356">
        <v>3.0574755982501749</v>
      </c>
      <c r="BA137" s="356">
        <v>3.8297896214159888</v>
      </c>
      <c r="BB137" s="356">
        <v>4.5547916788225882</v>
      </c>
      <c r="BC137" s="356">
        <v>2.1622330850760174</v>
      </c>
      <c r="BD137" s="356">
        <v>6.6279474942009182</v>
      </c>
      <c r="BE137" s="356">
        <v>6.3866161445100218</v>
      </c>
      <c r="BF137" s="356">
        <v>2.5993515415260764</v>
      </c>
      <c r="BG137" s="356">
        <v>2.5370158938975256</v>
      </c>
      <c r="BH137" s="356">
        <v>5.6481940930674588</v>
      </c>
      <c r="BI137" s="356">
        <v>4.0617965090479045</v>
      </c>
      <c r="BJ137" s="356">
        <v>3.3124883983086977</v>
      </c>
      <c r="BK137" s="356">
        <v>1.6669708862502997</v>
      </c>
      <c r="BL137" s="356">
        <v>5.0282708915491181</v>
      </c>
      <c r="BM137" s="356">
        <v>3.7008895159080355</v>
      </c>
      <c r="BN137" s="356">
        <v>5.1454158230930993</v>
      </c>
      <c r="BO137" s="356">
        <v>4.5589794431775594</v>
      </c>
      <c r="BP137" s="356">
        <v>3.5220127145803994</v>
      </c>
      <c r="BQ137" s="356">
        <v>4.7320693502740099</v>
      </c>
      <c r="BR137" s="356">
        <v>5.7020676666928161</v>
      </c>
      <c r="BS137" s="356">
        <v>4.7524969510825192</v>
      </c>
      <c r="BT137" s="356">
        <v>5.3296304969771162</v>
      </c>
      <c r="BU137" s="356">
        <v>3.2525767676852007</v>
      </c>
      <c r="BV137" s="356">
        <v>4.135734405601128</v>
      </c>
      <c r="BW137" s="356">
        <v>3.7148014263806628</v>
      </c>
      <c r="BX137" s="356">
        <v>3.3699146534371152</v>
      </c>
      <c r="BY137" s="356">
        <v>5.0207196986590814</v>
      </c>
      <c r="BZ137" s="356">
        <v>1.9994607067040708</v>
      </c>
      <c r="CA137" s="356">
        <v>3.2808891922922712</v>
      </c>
      <c r="CB137" s="356">
        <v>5.7335573184456878</v>
      </c>
    </row>
    <row r="138" spans="1:80" hidden="1">
      <c r="A138" s="366">
        <v>0</v>
      </c>
      <c r="B138" s="366">
        <v>0.18</v>
      </c>
      <c r="D138" s="356"/>
      <c r="E138" s="356">
        <v>2.3370625120127713</v>
      </c>
      <c r="F138" s="356">
        <v>2.2615131198279474</v>
      </c>
      <c r="G138" s="356">
        <v>2.7040142533807559</v>
      </c>
      <c r="H138" s="356">
        <v>3.3201831336959704</v>
      </c>
      <c r="I138" s="356">
        <v>3.7319466731588817</v>
      </c>
      <c r="J138" s="356">
        <v>2.7136505876294921</v>
      </c>
      <c r="K138" s="356">
        <v>7.0932882642107096</v>
      </c>
      <c r="L138" s="356">
        <v>0.95021832422542551</v>
      </c>
      <c r="M138" s="356">
        <v>4.1089586723236504</v>
      </c>
      <c r="N138" s="356">
        <v>1.1984638229359015</v>
      </c>
      <c r="O138" s="356">
        <v>5.6052349301757314</v>
      </c>
      <c r="P138" s="355">
        <v>1.3845504615505766</v>
      </c>
      <c r="Q138" s="356">
        <v>6.2553267841077762</v>
      </c>
      <c r="R138" s="356">
        <v>1.0157407739100934</v>
      </c>
      <c r="S138" s="356">
        <v>2.8089617064319827</v>
      </c>
      <c r="T138" s="356">
        <v>2.9389075724689517</v>
      </c>
      <c r="U138" s="356">
        <v>3.6439160076760744</v>
      </c>
      <c r="V138" s="356">
        <v>2.0959578340778386</v>
      </c>
      <c r="W138" s="356">
        <v>3.6581700601348652</v>
      </c>
      <c r="X138" s="356">
        <v>2.8698607174578417</v>
      </c>
      <c r="Y138" s="356">
        <v>2.1220532553319615</v>
      </c>
      <c r="Z138" s="356">
        <v>3.6772083494901087</v>
      </c>
      <c r="AA138" s="356">
        <v>4.745556522308874</v>
      </c>
      <c r="AB138" s="356">
        <v>1.2180989972351044</v>
      </c>
      <c r="AC138" s="356">
        <v>5.2556676694251188</v>
      </c>
      <c r="AD138" s="356">
        <v>2.0844464845581467</v>
      </c>
      <c r="AE138" s="356">
        <v>3.8894450864400292</v>
      </c>
      <c r="AF138" s="356">
        <v>3.1945460687606917</v>
      </c>
      <c r="AG138" s="356">
        <v>4.2535516713867194</v>
      </c>
      <c r="AH138" s="356">
        <v>1.6650485504187407</v>
      </c>
      <c r="AI138" s="356">
        <v>2.0762946519076375</v>
      </c>
      <c r="AJ138" s="356">
        <v>3.3854910290384965</v>
      </c>
      <c r="AK138" s="356">
        <v>3.0401947236695466</v>
      </c>
      <c r="AL138" s="356">
        <v>2.019905059891586</v>
      </c>
      <c r="AM138" s="356">
        <v>3.61247084412584</v>
      </c>
      <c r="AN138" s="356">
        <v>1.5118580744274894</v>
      </c>
      <c r="AO138" s="356">
        <v>7.0932882642107096</v>
      </c>
      <c r="AP138" s="356">
        <v>0.95021832422542551</v>
      </c>
      <c r="AQ138" s="356">
        <v>1.433138206134956</v>
      </c>
      <c r="AR138" s="356">
        <v>4.2489645944388936</v>
      </c>
      <c r="AS138" s="356">
        <v>2.41915334232498</v>
      </c>
      <c r="AT138" s="356">
        <v>1.791574671942612</v>
      </c>
      <c r="AU138" s="356">
        <v>4.5112298684191439</v>
      </c>
      <c r="AV138" s="356">
        <v>1.210912462040094</v>
      </c>
      <c r="AW138" s="356">
        <v>4.1103889096101165</v>
      </c>
      <c r="AX138" s="356">
        <v>1.8809569705188969</v>
      </c>
      <c r="AY138" s="356">
        <v>3.1601914022887954</v>
      </c>
      <c r="AZ138" s="356">
        <v>2.4046537623885924</v>
      </c>
      <c r="BA138" s="356">
        <v>7.0932882642107096</v>
      </c>
      <c r="BB138" s="356">
        <v>0.95021832422542551</v>
      </c>
      <c r="BC138" s="356">
        <v>3.7310702935662277</v>
      </c>
      <c r="BD138" s="356">
        <v>2.1110716545677062</v>
      </c>
      <c r="BE138" s="356">
        <v>3.452880047025102</v>
      </c>
      <c r="BF138" s="356">
        <v>2.1978490751529023</v>
      </c>
      <c r="BG138" s="356">
        <v>4.1918569400530235</v>
      </c>
      <c r="BH138" s="356">
        <v>1.9645551537117183</v>
      </c>
      <c r="BI138" s="356">
        <v>1.769572276436997</v>
      </c>
      <c r="BJ138" s="356">
        <v>3.9727488844791354</v>
      </c>
      <c r="BK138" s="356">
        <v>5.0282708915491181</v>
      </c>
      <c r="BL138" s="356">
        <v>1.6669708862502997</v>
      </c>
      <c r="BM138" s="356">
        <v>4.1089586723236504</v>
      </c>
      <c r="BN138" s="356">
        <v>1.1984638229359015</v>
      </c>
      <c r="BO138" s="356">
        <v>6.0551380147033589</v>
      </c>
      <c r="BP138" s="356">
        <v>1.1176900441960731</v>
      </c>
      <c r="BQ138" s="356">
        <v>4.5883303074262951</v>
      </c>
      <c r="BR138" s="356">
        <v>1.0294300219319243</v>
      </c>
      <c r="BS138" s="356">
        <v>4.1089586723236504</v>
      </c>
      <c r="BT138" s="356">
        <v>1.1984638229359015</v>
      </c>
      <c r="BU138" s="356">
        <v>3.81574428353627</v>
      </c>
      <c r="BV138" s="356">
        <v>1.4627324800865924</v>
      </c>
      <c r="BW138" s="356">
        <v>2.9066276068611994</v>
      </c>
      <c r="BX138" s="356">
        <v>2.2617854483351287</v>
      </c>
      <c r="BY138" s="356">
        <v>2.7022638103023335</v>
      </c>
      <c r="BZ138" s="356">
        <v>2.9847579286679973</v>
      </c>
      <c r="CA138" s="356">
        <v>2.5962153108595309</v>
      </c>
      <c r="CB138" s="356">
        <v>1.8392983490594446</v>
      </c>
    </row>
    <row r="139" spans="1:80" hidden="1">
      <c r="A139" s="366">
        <v>0</v>
      </c>
      <c r="B139" s="366">
        <v>0.2</v>
      </c>
      <c r="D139" s="356"/>
      <c r="E139" s="356"/>
      <c r="F139" s="356"/>
      <c r="G139" s="356"/>
      <c r="H139" s="356"/>
      <c r="I139" s="356"/>
      <c r="J139" s="356"/>
      <c r="K139" s="356"/>
      <c r="L139" s="356"/>
      <c r="M139" s="356"/>
      <c r="N139" s="356"/>
      <c r="O139" s="356"/>
      <c r="P139" s="355" t="s">
        <v>526</v>
      </c>
      <c r="Q139" s="356"/>
      <c r="R139" s="356"/>
      <c r="S139" s="356"/>
      <c r="T139" s="356"/>
      <c r="U139" s="356"/>
      <c r="V139" s="356"/>
      <c r="W139" s="356"/>
      <c r="X139" s="356"/>
      <c r="Y139" s="356"/>
      <c r="Z139" s="356"/>
      <c r="AA139" s="356"/>
      <c r="AB139" s="356"/>
      <c r="AC139" s="356"/>
      <c r="AD139" s="356"/>
      <c r="AE139" s="356"/>
      <c r="AF139" s="356"/>
      <c r="AG139" s="356"/>
      <c r="AH139" s="356"/>
      <c r="AI139" s="356"/>
      <c r="AJ139" s="356"/>
      <c r="AK139" s="356"/>
      <c r="AL139" s="356"/>
      <c r="AM139" s="356"/>
      <c r="AN139" s="356"/>
      <c r="AO139" s="356"/>
      <c r="AP139" s="356"/>
      <c r="AQ139" s="356"/>
      <c r="AR139" s="356"/>
      <c r="AS139" s="356"/>
      <c r="AT139" s="356"/>
      <c r="AU139" s="356"/>
      <c r="AV139" s="356"/>
      <c r="AW139" s="356"/>
      <c r="AX139" s="356"/>
      <c r="AY139" s="356"/>
      <c r="AZ139" s="356"/>
      <c r="BA139" s="356"/>
      <c r="BB139" s="356"/>
      <c r="BC139" s="356"/>
      <c r="BD139" s="356"/>
      <c r="BE139" s="356"/>
      <c r="BF139" s="356"/>
      <c r="BG139" s="356"/>
      <c r="BH139" s="356"/>
      <c r="BI139" s="356"/>
      <c r="BJ139" s="356"/>
      <c r="BK139" s="356"/>
      <c r="BL139" s="356"/>
      <c r="BM139" s="356"/>
      <c r="BN139" s="356"/>
      <c r="BO139" s="356"/>
      <c r="BP139" s="356"/>
      <c r="BQ139" s="356"/>
      <c r="BR139" s="356"/>
      <c r="BS139" s="356"/>
      <c r="BT139" s="356"/>
      <c r="BU139" s="356"/>
      <c r="BV139" s="356"/>
      <c r="BW139" s="356"/>
      <c r="BX139" s="356"/>
      <c r="BY139" s="356"/>
      <c r="BZ139" s="356"/>
      <c r="CA139" s="356"/>
      <c r="CB139" s="356"/>
    </row>
    <row r="140" spans="1:80" hidden="1">
      <c r="A140" s="366">
        <v>0</v>
      </c>
      <c r="B140" s="366">
        <v>0.2</v>
      </c>
      <c r="D140" s="356"/>
      <c r="E140" s="356">
        <f>IF(ISNUMBER(E119)=TRUE, $L$93+POWER(E119, $J$93)/$K$93, "")</f>
        <v>1.3806220452352409</v>
      </c>
      <c r="F140" s="356">
        <f t="shared" ref="F140:BQ141" si="24">IF(ISNUMBER(F119)=TRUE, $L$93+POWER(F119, $J$93)/$K$93, "")</f>
        <v>0.50298296315686164</v>
      </c>
      <c r="G140" s="356">
        <f t="shared" si="24"/>
        <v>1.9454353409671736</v>
      </c>
      <c r="H140" s="356">
        <f t="shared" si="24"/>
        <v>1.7864929659420146</v>
      </c>
      <c r="I140" s="356">
        <f t="shared" si="24"/>
        <v>0.54392418421501976</v>
      </c>
      <c r="J140" s="356">
        <f t="shared" si="24"/>
        <v>2.3070321598758698</v>
      </c>
      <c r="K140" s="356">
        <f t="shared" si="24"/>
        <v>2.4403535302818509</v>
      </c>
      <c r="L140" s="356">
        <f t="shared" si="24"/>
        <v>1.066163254887605</v>
      </c>
      <c r="M140" s="356">
        <f t="shared" si="24"/>
        <v>0.40198219280787517</v>
      </c>
      <c r="N140" s="356">
        <f t="shared" si="24"/>
        <v>2.5327609741858987</v>
      </c>
      <c r="O140" s="356">
        <f t="shared" si="24"/>
        <v>1.5113402926332369</v>
      </c>
      <c r="P140" s="356">
        <f t="shared" si="24"/>
        <v>2.0740080891938026</v>
      </c>
      <c r="Q140" s="356">
        <f t="shared" si="24"/>
        <v>0.52535774309483396</v>
      </c>
      <c r="R140" s="356">
        <f t="shared" si="24"/>
        <v>2.0859613809008479</v>
      </c>
      <c r="S140" s="356">
        <f t="shared" si="24"/>
        <v>1.8108291303429989</v>
      </c>
      <c r="T140" s="356">
        <f t="shared" si="24"/>
        <v>1.1956627382313572</v>
      </c>
      <c r="U140" s="356">
        <f t="shared" si="24"/>
        <v>1.3806220452352409</v>
      </c>
      <c r="V140" s="356">
        <f t="shared" si="24"/>
        <v>0.50298296315686164</v>
      </c>
      <c r="W140" s="356">
        <f t="shared" si="24"/>
        <v>1.005385794843406</v>
      </c>
      <c r="X140" s="356">
        <f t="shared" si="24"/>
        <v>1.3860151011200672</v>
      </c>
      <c r="Y140" s="356">
        <f t="shared" si="24"/>
        <v>0.86782701851370203</v>
      </c>
      <c r="Z140" s="356">
        <f t="shared" si="24"/>
        <v>1.2533210323144637</v>
      </c>
      <c r="AA140" s="356">
        <f t="shared" si="24"/>
        <v>1.7363069582286466</v>
      </c>
      <c r="AB140" s="356">
        <f t="shared" si="24"/>
        <v>0.95326790114167848</v>
      </c>
      <c r="AC140" s="356">
        <f t="shared" si="24"/>
        <v>1.29423286740817</v>
      </c>
      <c r="AD140" s="356">
        <f t="shared" si="24"/>
        <v>2.3661392985850154</v>
      </c>
      <c r="AE140" s="356">
        <f t="shared" si="24"/>
        <v>0.78252085868584209</v>
      </c>
      <c r="AF140" s="356">
        <f t="shared" si="24"/>
        <v>1.785341213835707</v>
      </c>
      <c r="AG140" s="356">
        <f t="shared" si="24"/>
        <v>2.0542453983930855</v>
      </c>
      <c r="AH140" s="356">
        <f t="shared" si="24"/>
        <v>2.350420964453702</v>
      </c>
      <c r="AI140" s="356">
        <f t="shared" si="24"/>
        <v>0.92390226969603684</v>
      </c>
      <c r="AJ140" s="356">
        <f t="shared" si="24"/>
        <v>1.0787953146529685</v>
      </c>
      <c r="AK140" s="356">
        <f t="shared" si="24"/>
        <v>1.3806220452352409</v>
      </c>
      <c r="AL140" s="356">
        <f t="shared" si="24"/>
        <v>0.50298296315686164</v>
      </c>
      <c r="AM140" s="356">
        <f t="shared" si="24"/>
        <v>2.5378482617052098</v>
      </c>
      <c r="AN140" s="356">
        <f t="shared" si="24"/>
        <v>0.93584053575776416</v>
      </c>
      <c r="AO140" s="356">
        <f t="shared" si="24"/>
        <v>2.2224102446452214</v>
      </c>
      <c r="AP140" s="356">
        <f t="shared" si="24"/>
        <v>1.4126194490406883</v>
      </c>
      <c r="AQ140" s="356">
        <f t="shared" si="24"/>
        <v>0.9744869305775723</v>
      </c>
      <c r="AR140" s="356">
        <f t="shared" si="24"/>
        <v>1.3572822665523694</v>
      </c>
      <c r="AS140" s="356">
        <f t="shared" si="24"/>
        <v>0.81705463206735951</v>
      </c>
      <c r="AT140" s="356">
        <f t="shared" si="24"/>
        <v>2.0177712175717577</v>
      </c>
      <c r="AU140" s="356">
        <f t="shared" si="24"/>
        <v>0.24220908113133524</v>
      </c>
      <c r="AV140" s="356">
        <f t="shared" si="24"/>
        <v>1.8070855072359426</v>
      </c>
      <c r="AW140" s="356">
        <f t="shared" si="24"/>
        <v>1.0986486809309643</v>
      </c>
      <c r="AX140" s="356">
        <f t="shared" si="24"/>
        <v>1.2070020588014243</v>
      </c>
      <c r="AY140" s="356">
        <f t="shared" si="24"/>
        <v>2.9491758079146764</v>
      </c>
      <c r="AZ140" s="356">
        <f t="shared" si="24"/>
        <v>0.85274948564586261</v>
      </c>
      <c r="BA140" s="356">
        <f t="shared" si="24"/>
        <v>0.86539266413584781</v>
      </c>
      <c r="BB140" s="356">
        <f t="shared" si="24"/>
        <v>4.0794343363833656</v>
      </c>
      <c r="BC140" s="356">
        <f t="shared" si="24"/>
        <v>0.82698303920076643</v>
      </c>
      <c r="BD140" s="356">
        <f t="shared" si="24"/>
        <v>1.7511875642495187</v>
      </c>
      <c r="BE140" s="356">
        <f t="shared" si="24"/>
        <v>1.2857483343933644</v>
      </c>
      <c r="BF140" s="356">
        <f t="shared" si="24"/>
        <v>1.9422569680421906</v>
      </c>
      <c r="BG140" s="356">
        <f t="shared" si="24"/>
        <v>1.5784709188431285</v>
      </c>
      <c r="BH140" s="356">
        <f t="shared" si="24"/>
        <v>1.7839257906232315</v>
      </c>
      <c r="BI140" s="356">
        <f t="shared" si="24"/>
        <v>1.2179985701728642</v>
      </c>
      <c r="BJ140" s="356">
        <f t="shared" si="24"/>
        <v>1.5841673520718098</v>
      </c>
      <c r="BK140" s="356">
        <f t="shared" si="24"/>
        <v>1.5495139702924261</v>
      </c>
      <c r="BL140" s="356">
        <f t="shared" si="24"/>
        <v>2.1872273349391267</v>
      </c>
      <c r="BM140" s="356">
        <f t="shared" si="24"/>
        <v>0.63167751858571175</v>
      </c>
      <c r="BN140" s="356">
        <f t="shared" si="24"/>
        <v>1.2531234679387702</v>
      </c>
      <c r="BO140" s="356">
        <f t="shared" si="24"/>
        <v>2.9491758079146764</v>
      </c>
      <c r="BP140" s="356">
        <f t="shared" si="24"/>
        <v>0.85274948564586261</v>
      </c>
      <c r="BQ140" s="356">
        <f t="shared" si="24"/>
        <v>1.2796916565210203</v>
      </c>
      <c r="BR140" s="356">
        <f t="shared" ref="BR140:CB144" si="25">IF(ISNUMBER(BR119)=TRUE, $L$93+POWER(BR119, $J$93)/$K$93, "")</f>
        <v>1.5803086909916244</v>
      </c>
      <c r="BS140" s="356">
        <f t="shared" si="25"/>
        <v>1.2176223579962131</v>
      </c>
      <c r="BT140" s="356">
        <f t="shared" si="25"/>
        <v>1.1443474286094228</v>
      </c>
      <c r="BU140" s="356">
        <f t="shared" si="25"/>
        <v>2.9491758079146764</v>
      </c>
      <c r="BV140" s="356">
        <f t="shared" si="25"/>
        <v>0.85274948564586261</v>
      </c>
      <c r="BW140" s="356">
        <f t="shared" si="25"/>
        <v>0.26906999036198143</v>
      </c>
      <c r="BX140" s="356">
        <f t="shared" si="25"/>
        <v>2.7452264532746682</v>
      </c>
      <c r="BY140" s="356">
        <f t="shared" si="25"/>
        <v>0.66539532809181867</v>
      </c>
      <c r="BZ140" s="356">
        <f t="shared" si="25"/>
        <v>0.91591491747355058</v>
      </c>
      <c r="CA140" s="356">
        <f t="shared" si="25"/>
        <v>1.3739063750086336</v>
      </c>
      <c r="CB140" s="356">
        <f t="shared" si="25"/>
        <v>1.5154298818573031</v>
      </c>
    </row>
    <row r="141" spans="1:80" hidden="1">
      <c r="A141" s="366">
        <v>0</v>
      </c>
      <c r="B141" s="366">
        <v>0.21</v>
      </c>
      <c r="D141" s="356"/>
      <c r="E141" s="356" t="str">
        <f t="shared" ref="E141:T159" si="26">IF(ISNUMBER(E120)=TRUE, $L$93+POWER(E120, $J$93)/$K$93, "")</f>
        <v/>
      </c>
      <c r="F141" s="356" t="str">
        <f t="shared" si="26"/>
        <v/>
      </c>
      <c r="G141" s="356">
        <f t="shared" si="26"/>
        <v>1.7594704736010554</v>
      </c>
      <c r="H141" s="356">
        <f t="shared" si="26"/>
        <v>0.98583912071206914</v>
      </c>
      <c r="I141" s="356">
        <f t="shared" si="26"/>
        <v>1.3911928065068253</v>
      </c>
      <c r="J141" s="356">
        <f t="shared" si="26"/>
        <v>0.54552574836640988</v>
      </c>
      <c r="K141" s="356">
        <f t="shared" si="26"/>
        <v>1.0948373646639602</v>
      </c>
      <c r="L141" s="356">
        <f t="shared" si="26"/>
        <v>2.0380189275047673</v>
      </c>
      <c r="M141" s="356">
        <f t="shared" si="26"/>
        <v>0.83394500822804019</v>
      </c>
      <c r="N141" s="356">
        <f t="shared" si="26"/>
        <v>1.8650981004039016</v>
      </c>
      <c r="O141" s="356">
        <f t="shared" si="26"/>
        <v>2.1390900453717272</v>
      </c>
      <c r="P141" s="356">
        <f t="shared" si="26"/>
        <v>0.78553865396501399</v>
      </c>
      <c r="Q141" s="356">
        <f t="shared" si="26"/>
        <v>0.90437852035211952</v>
      </c>
      <c r="R141" s="356">
        <f t="shared" si="26"/>
        <v>2.2059375672074877</v>
      </c>
      <c r="S141" s="356">
        <f t="shared" si="26"/>
        <v>1.1956627382313572</v>
      </c>
      <c r="T141" s="356">
        <f t="shared" si="26"/>
        <v>1.8108291303429989</v>
      </c>
      <c r="U141" s="356">
        <f t="shared" si="24"/>
        <v>0.96382093112364808</v>
      </c>
      <c r="V141" s="356">
        <f t="shared" si="24"/>
        <v>1.40750036307536</v>
      </c>
      <c r="W141" s="356">
        <f t="shared" si="24"/>
        <v>1.2275093007581153</v>
      </c>
      <c r="X141" s="356">
        <f t="shared" si="24"/>
        <v>1.6885282864261206</v>
      </c>
      <c r="Y141" s="356">
        <f t="shared" si="24"/>
        <v>1.5968684406307663</v>
      </c>
      <c r="Z141" s="356">
        <f t="shared" si="24"/>
        <v>1.3110071623189072</v>
      </c>
      <c r="AA141" s="356">
        <f t="shared" si="24"/>
        <v>0.24535931055653257</v>
      </c>
      <c r="AB141" s="356">
        <f t="shared" si="24"/>
        <v>1.9241920823008465</v>
      </c>
      <c r="AC141" s="356">
        <f t="shared" si="24"/>
        <v>1.2341989398292714</v>
      </c>
      <c r="AD141" s="356">
        <f t="shared" si="24"/>
        <v>0.87988067140850834</v>
      </c>
      <c r="AE141" s="356">
        <f t="shared" si="24"/>
        <v>1.3911928065068253</v>
      </c>
      <c r="AF141" s="356">
        <f t="shared" si="24"/>
        <v>0.54552574836640988</v>
      </c>
      <c r="AG141" s="356">
        <f t="shared" si="24"/>
        <v>1.8322088536205323</v>
      </c>
      <c r="AH141" s="356">
        <f t="shared" si="24"/>
        <v>0.8635241381212142</v>
      </c>
      <c r="AI141" s="356">
        <f t="shared" si="24"/>
        <v>0.27239530759683483</v>
      </c>
      <c r="AJ141" s="356">
        <f t="shared" si="24"/>
        <v>2.9159724792192074</v>
      </c>
      <c r="AK141" s="356">
        <f t="shared" si="24"/>
        <v>0.530353624080242</v>
      </c>
      <c r="AL141" s="356">
        <f t="shared" si="24"/>
        <v>2.2190130533310537</v>
      </c>
      <c r="AM141" s="356">
        <f t="shared" si="24"/>
        <v>1.1164414195409265</v>
      </c>
      <c r="AN141" s="356">
        <f t="shared" si="24"/>
        <v>1.6594984231657173</v>
      </c>
      <c r="AO141" s="356">
        <f t="shared" si="24"/>
        <v>0.89352968669709987</v>
      </c>
      <c r="AP141" s="356">
        <f t="shared" si="24"/>
        <v>1.468392665375112</v>
      </c>
      <c r="AQ141" s="356">
        <f t="shared" si="24"/>
        <v>1.295700679136953</v>
      </c>
      <c r="AR141" s="356">
        <f t="shared" si="24"/>
        <v>2.0670921503732633</v>
      </c>
      <c r="AS141" s="356">
        <f t="shared" si="24"/>
        <v>0.98241037611463744</v>
      </c>
      <c r="AT141" s="356">
        <f t="shared" si="24"/>
        <v>1.4486707456999988</v>
      </c>
      <c r="AU141" s="356">
        <f t="shared" si="24"/>
        <v>1.3902243942760226</v>
      </c>
      <c r="AV141" s="356">
        <f t="shared" si="24"/>
        <v>1.6619078572729944</v>
      </c>
      <c r="AW141" s="356">
        <f t="shared" si="24"/>
        <v>1.2070020588014243</v>
      </c>
      <c r="AX141" s="356">
        <f t="shared" si="24"/>
        <v>1.0986486809309643</v>
      </c>
      <c r="AY141" s="356">
        <f t="shared" si="24"/>
        <v>0.9314959885883376</v>
      </c>
      <c r="AZ141" s="356">
        <f t="shared" si="24"/>
        <v>1.15426093355225</v>
      </c>
      <c r="BA141" s="356">
        <f t="shared" si="24"/>
        <v>1.0663569387806604</v>
      </c>
      <c r="BB141" s="356">
        <f t="shared" si="24"/>
        <v>1.9317564878875289</v>
      </c>
      <c r="BC141" s="356">
        <f t="shared" si="24"/>
        <v>1.3911928065068253</v>
      </c>
      <c r="BD141" s="356">
        <f t="shared" si="24"/>
        <v>0.54552574836640988</v>
      </c>
      <c r="BE141" s="356">
        <f t="shared" si="24"/>
        <v>0.6888769458055457</v>
      </c>
      <c r="BF141" s="356">
        <f t="shared" si="24"/>
        <v>1.2860375302050331</v>
      </c>
      <c r="BG141" s="356">
        <f t="shared" si="24"/>
        <v>1.2271306363128005</v>
      </c>
      <c r="BH141" s="356">
        <f t="shared" si="24"/>
        <v>1.2235610764285283</v>
      </c>
      <c r="BI141" s="356">
        <f t="shared" si="24"/>
        <v>0.63736642512933783</v>
      </c>
      <c r="BJ141" s="356">
        <f t="shared" si="24"/>
        <v>1.338556529848183</v>
      </c>
      <c r="BK141" s="356">
        <f t="shared" si="24"/>
        <v>2.1390900453717272</v>
      </c>
      <c r="BL141" s="356">
        <f t="shared" si="24"/>
        <v>0.78553865396501399</v>
      </c>
      <c r="BM141" s="356">
        <f t="shared" si="24"/>
        <v>0.54904108707205979</v>
      </c>
      <c r="BN141" s="356">
        <f t="shared" si="24"/>
        <v>2.4527238468367543</v>
      </c>
      <c r="BO141" s="356">
        <f t="shared" si="24"/>
        <v>0.58443157329300688</v>
      </c>
      <c r="BP141" s="356">
        <f t="shared" si="24"/>
        <v>3.8139584412387997</v>
      </c>
      <c r="BQ141" s="356">
        <f t="shared" si="24"/>
        <v>2.1390900453717272</v>
      </c>
      <c r="BR141" s="356">
        <f t="shared" si="25"/>
        <v>0.78553865396501399</v>
      </c>
      <c r="BS141" s="356">
        <f t="shared" si="25"/>
        <v>0.78919300931076641</v>
      </c>
      <c r="BT141" s="356">
        <f t="shared" si="25"/>
        <v>1.9012045301315752</v>
      </c>
      <c r="BU141" s="356">
        <f t="shared" si="25"/>
        <v>0.5483677768738604</v>
      </c>
      <c r="BV141" s="356">
        <f t="shared" si="25"/>
        <v>1.878975115465723</v>
      </c>
      <c r="BW141" s="356">
        <f t="shared" si="25"/>
        <v>0.6713040178662405</v>
      </c>
      <c r="BX141" s="356">
        <f t="shared" si="25"/>
        <v>0.98206763397724695</v>
      </c>
      <c r="BY141" s="356">
        <f t="shared" si="25"/>
        <v>0.87505522137595659</v>
      </c>
      <c r="BZ141" s="356">
        <f t="shared" si="25"/>
        <v>1.3387653902286725</v>
      </c>
      <c r="CA141" s="356">
        <f t="shared" si="25"/>
        <v>1.4714048559423936</v>
      </c>
      <c r="CB141" s="356">
        <f t="shared" si="25"/>
        <v>2.1911850529991761</v>
      </c>
    </row>
    <row r="142" spans="1:80" hidden="1">
      <c r="A142" s="366">
        <v>0</v>
      </c>
      <c r="B142" s="366">
        <v>0.21</v>
      </c>
      <c r="D142" s="356"/>
      <c r="E142" s="356">
        <f t="shared" si="26"/>
        <v>1.3197890642478016</v>
      </c>
      <c r="F142" s="356">
        <f t="shared" ref="F142:BQ145" si="27">IF(ISNUMBER(F121)=TRUE, $L$93+POWER(F121, $J$93)/$K$93, "")</f>
        <v>1.8739345565117917</v>
      </c>
      <c r="G142" s="356">
        <f t="shared" si="27"/>
        <v>1.5539013997362636</v>
      </c>
      <c r="H142" s="356">
        <f t="shared" si="27"/>
        <v>0.91168809666257111</v>
      </c>
      <c r="I142" s="356">
        <f t="shared" si="27"/>
        <v>0.47847358231971493</v>
      </c>
      <c r="J142" s="356">
        <f t="shared" si="27"/>
        <v>1.602447466008784</v>
      </c>
      <c r="K142" s="356">
        <f t="shared" si="27"/>
        <v>1.0184946431911399</v>
      </c>
      <c r="L142" s="356">
        <f t="shared" si="27"/>
        <v>1.445037711740933</v>
      </c>
      <c r="M142" s="356">
        <f t="shared" si="27"/>
        <v>0.87436781176590483</v>
      </c>
      <c r="N142" s="356">
        <f t="shared" si="27"/>
        <v>0.72161699972878268</v>
      </c>
      <c r="O142" s="356">
        <f t="shared" si="27"/>
        <v>1.9283603769927355</v>
      </c>
      <c r="P142" s="356">
        <f t="shared" si="27"/>
        <v>0.65163249218712593</v>
      </c>
      <c r="Q142" s="356">
        <f t="shared" si="27"/>
        <v>1.123466688608465</v>
      </c>
      <c r="R142" s="356">
        <f t="shared" si="27"/>
        <v>1.0023614088371464</v>
      </c>
      <c r="S142" s="356">
        <f t="shared" si="27"/>
        <v>1.103584304811386</v>
      </c>
      <c r="T142" s="356">
        <f t="shared" si="27"/>
        <v>0.73366908599405423</v>
      </c>
      <c r="U142" s="356">
        <f t="shared" si="27"/>
        <v>1.40750036307536</v>
      </c>
      <c r="V142" s="356">
        <f t="shared" si="27"/>
        <v>0.96382093112364808</v>
      </c>
      <c r="W142" s="356">
        <f t="shared" si="27"/>
        <v>0.97656118360505295</v>
      </c>
      <c r="X142" s="356">
        <f t="shared" si="27"/>
        <v>1.7407465289217345</v>
      </c>
      <c r="Y142" s="356">
        <f t="shared" si="27"/>
        <v>0.80296471817228676</v>
      </c>
      <c r="Z142" s="356">
        <f t="shared" si="27"/>
        <v>1.8867628386339448</v>
      </c>
      <c r="AA142" s="356">
        <f t="shared" si="27"/>
        <v>1.0732068239033421</v>
      </c>
      <c r="AB142" s="356">
        <f t="shared" si="27"/>
        <v>1.4166195955592222</v>
      </c>
      <c r="AC142" s="356">
        <f t="shared" si="27"/>
        <v>1.7544778951076669</v>
      </c>
      <c r="AD142" s="356">
        <f t="shared" si="27"/>
        <v>0.37803005089336839</v>
      </c>
      <c r="AE142" s="356">
        <f t="shared" si="27"/>
        <v>1.5823506334883108</v>
      </c>
      <c r="AF142" s="356">
        <f t="shared" si="27"/>
        <v>0.82580693190279253</v>
      </c>
      <c r="AG142" s="356">
        <f t="shared" si="27"/>
        <v>1.5543643412374832</v>
      </c>
      <c r="AH142" s="356">
        <f t="shared" si="27"/>
        <v>1.2776476305754432</v>
      </c>
      <c r="AI142" s="356">
        <f t="shared" si="27"/>
        <v>1.0787953146529685</v>
      </c>
      <c r="AJ142" s="356">
        <f t="shared" si="27"/>
        <v>0.92390226969603684</v>
      </c>
      <c r="AK142" s="356">
        <f t="shared" si="27"/>
        <v>0.6065426944450566</v>
      </c>
      <c r="AL142" s="356">
        <f t="shared" si="27"/>
        <v>1.0868492081696803</v>
      </c>
      <c r="AM142" s="356">
        <f t="shared" si="27"/>
        <v>0.55022925417119772</v>
      </c>
      <c r="AN142" s="356">
        <f t="shared" si="27"/>
        <v>2.0669408419624058</v>
      </c>
      <c r="AO142" s="356">
        <f t="shared" si="27"/>
        <v>1.7544778951076669</v>
      </c>
      <c r="AP142" s="356">
        <f t="shared" si="27"/>
        <v>0.37803005089336839</v>
      </c>
      <c r="AQ142" s="356">
        <f t="shared" si="27"/>
        <v>1.9283603769927355</v>
      </c>
      <c r="AR142" s="356">
        <f t="shared" si="27"/>
        <v>0.65163249218712593</v>
      </c>
      <c r="AS142" s="356">
        <f t="shared" si="27"/>
        <v>0.99625251156205974</v>
      </c>
      <c r="AT142" s="356">
        <f t="shared" si="27"/>
        <v>1.4115980359858591</v>
      </c>
      <c r="AU142" s="356">
        <f t="shared" si="27"/>
        <v>0.72489355975807501</v>
      </c>
      <c r="AV142" s="356">
        <f t="shared" si="27"/>
        <v>1.8791194012570982</v>
      </c>
      <c r="AW142" s="356">
        <f t="shared" si="27"/>
        <v>1.6377326623659738</v>
      </c>
      <c r="AX142" s="356">
        <f t="shared" si="27"/>
        <v>1.5756020932289911</v>
      </c>
      <c r="AY142" s="356">
        <f t="shared" si="27"/>
        <v>1.15426093355225</v>
      </c>
      <c r="AZ142" s="356">
        <f t="shared" si="27"/>
        <v>0.9314959885883376</v>
      </c>
      <c r="BA142" s="356">
        <f t="shared" si="27"/>
        <v>1.6486490808946803</v>
      </c>
      <c r="BB142" s="356">
        <f t="shared" si="27"/>
        <v>0.71944600370537037</v>
      </c>
      <c r="BC142" s="356">
        <f t="shared" si="27"/>
        <v>1.7544778951076669</v>
      </c>
      <c r="BD142" s="356">
        <f t="shared" si="27"/>
        <v>0.37803005089336839</v>
      </c>
      <c r="BE142" s="356">
        <f t="shared" si="27"/>
        <v>0.9506022879432392</v>
      </c>
      <c r="BF142" s="356">
        <f t="shared" si="27"/>
        <v>1.6483443434264549</v>
      </c>
      <c r="BG142" s="356">
        <f t="shared" si="27"/>
        <v>1.2547152309876974</v>
      </c>
      <c r="BH142" s="356">
        <f t="shared" si="27"/>
        <v>1.0888640950438222</v>
      </c>
      <c r="BI142" s="356">
        <f t="shared" si="27"/>
        <v>1.4341446612331825</v>
      </c>
      <c r="BJ142" s="356">
        <f t="shared" si="27"/>
        <v>1.1085619468066421</v>
      </c>
      <c r="BK142" s="356">
        <f t="shared" si="27"/>
        <v>0.70204694112655952</v>
      </c>
      <c r="BL142" s="356">
        <f t="shared" si="27"/>
        <v>1.6951737568702698</v>
      </c>
      <c r="BM142" s="356">
        <f t="shared" si="27"/>
        <v>0.7930763919914563</v>
      </c>
      <c r="BN142" s="356">
        <f t="shared" si="27"/>
        <v>1.2454190009082691</v>
      </c>
      <c r="BO142" s="356">
        <f t="shared" si="27"/>
        <v>0.38667640195254149</v>
      </c>
      <c r="BP142" s="356">
        <f t="shared" si="27"/>
        <v>2.243726302447691</v>
      </c>
      <c r="BQ142" s="356">
        <f t="shared" si="27"/>
        <v>0.83287693422564302</v>
      </c>
      <c r="BR142" s="356">
        <f t="shared" si="25"/>
        <v>1.0021970220893219</v>
      </c>
      <c r="BS142" s="356">
        <f t="shared" si="25"/>
        <v>1.9283603769927355</v>
      </c>
      <c r="BT142" s="356">
        <f t="shared" si="25"/>
        <v>0.65163249218712593</v>
      </c>
      <c r="BU142" s="356">
        <f t="shared" si="25"/>
        <v>0.35362316653085768</v>
      </c>
      <c r="BV142" s="356">
        <f t="shared" si="25"/>
        <v>1.4631304152623448</v>
      </c>
      <c r="BW142" s="356">
        <f t="shared" si="25"/>
        <v>1.2457959595516077</v>
      </c>
      <c r="BX142" s="356">
        <f t="shared" si="25"/>
        <v>1.4136931975323213</v>
      </c>
      <c r="BY142" s="356">
        <f t="shared" si="25"/>
        <v>0.51134445062237166</v>
      </c>
      <c r="BZ142" s="356">
        <f t="shared" si="25"/>
        <v>3.2850428293600165</v>
      </c>
      <c r="CA142" s="356">
        <f t="shared" si="25"/>
        <v>1.5154298818573031</v>
      </c>
      <c r="CB142" s="356">
        <f t="shared" si="25"/>
        <v>1.3739063750086336</v>
      </c>
    </row>
    <row r="143" spans="1:80" hidden="1">
      <c r="A143" s="366">
        <v>0</v>
      </c>
      <c r="B143" s="366">
        <v>0.21</v>
      </c>
      <c r="D143" s="356"/>
      <c r="E143" s="356" t="str">
        <f t="shared" si="26"/>
        <v/>
      </c>
      <c r="F143" s="356" t="str">
        <f t="shared" si="27"/>
        <v/>
      </c>
      <c r="G143" s="356">
        <f t="shared" si="27"/>
        <v>0.65257606526923118</v>
      </c>
      <c r="H143" s="356">
        <f t="shared" si="27"/>
        <v>1.7886049630710887</v>
      </c>
      <c r="I143" s="356">
        <f t="shared" si="27"/>
        <v>1.4859781578185569</v>
      </c>
      <c r="J143" s="356">
        <f t="shared" si="27"/>
        <v>2.5476755215840261</v>
      </c>
      <c r="K143" s="356">
        <f t="shared" si="27"/>
        <v>0.97942680699644402</v>
      </c>
      <c r="L143" s="356">
        <f t="shared" si="27"/>
        <v>1.1703675734759331</v>
      </c>
      <c r="M143" s="356">
        <f t="shared" si="27"/>
        <v>1.1158098235336951</v>
      </c>
      <c r="N143" s="356">
        <f t="shared" si="27"/>
        <v>0.51695744185660764</v>
      </c>
      <c r="O143" s="356">
        <f t="shared" si="27"/>
        <v>1.8057147117900587</v>
      </c>
      <c r="P143" s="356">
        <f t="shared" si="27"/>
        <v>1.9249234822943457</v>
      </c>
      <c r="Q143" s="356">
        <f t="shared" si="27"/>
        <v>2.3409086866674813</v>
      </c>
      <c r="R143" s="356">
        <f t="shared" si="27"/>
        <v>2.5308627467159539</v>
      </c>
      <c r="S143" s="356">
        <f t="shared" si="27"/>
        <v>0.73366908599405423</v>
      </c>
      <c r="T143" s="356">
        <f t="shared" si="27"/>
        <v>1.103584304811386</v>
      </c>
      <c r="U143" s="356">
        <f t="shared" si="27"/>
        <v>2.8849087324936931</v>
      </c>
      <c r="V143" s="356">
        <f t="shared" si="27"/>
        <v>1.0177875008432831</v>
      </c>
      <c r="W143" s="356">
        <f t="shared" si="27"/>
        <v>0.29697478502291486</v>
      </c>
      <c r="X143" s="356">
        <f t="shared" si="27"/>
        <v>2.5848573471135108</v>
      </c>
      <c r="Y143" s="356">
        <f t="shared" si="27"/>
        <v>1.4696208944748279</v>
      </c>
      <c r="Z143" s="356">
        <f t="shared" si="27"/>
        <v>1.7071288720769602</v>
      </c>
      <c r="AA143" s="356">
        <f t="shared" si="27"/>
        <v>0.95326790114167848</v>
      </c>
      <c r="AB143" s="356">
        <f t="shared" si="27"/>
        <v>1.7363069582286466</v>
      </c>
      <c r="AC143" s="356">
        <f t="shared" si="27"/>
        <v>0.87988067140850834</v>
      </c>
      <c r="AD143" s="356">
        <f t="shared" si="27"/>
        <v>1.2341989398292714</v>
      </c>
      <c r="AE143" s="356">
        <f t="shared" si="27"/>
        <v>1.1610569618690143</v>
      </c>
      <c r="AF143" s="356">
        <f t="shared" si="27"/>
        <v>1.499306951666677</v>
      </c>
      <c r="AG143" s="356">
        <f t="shared" si="27"/>
        <v>1.1158098235336951</v>
      </c>
      <c r="AH143" s="356">
        <f t="shared" si="27"/>
        <v>0.51695744185660764</v>
      </c>
      <c r="AI143" s="356">
        <f t="shared" si="27"/>
        <v>2.775237879846383</v>
      </c>
      <c r="AJ143" s="356">
        <f t="shared" si="27"/>
        <v>1.1571843681334386</v>
      </c>
      <c r="AK143" s="356">
        <f t="shared" si="27"/>
        <v>3.3476069937385069</v>
      </c>
      <c r="AL143" s="356">
        <f t="shared" si="27"/>
        <v>0.9289109629473189</v>
      </c>
      <c r="AM143" s="356">
        <f t="shared" si="27"/>
        <v>0.41573867524451436</v>
      </c>
      <c r="AN143" s="356">
        <f t="shared" si="27"/>
        <v>2.3548890495020807</v>
      </c>
      <c r="AO143" s="356">
        <f t="shared" si="27"/>
        <v>0.9797415864440544</v>
      </c>
      <c r="AP143" s="356">
        <f t="shared" si="27"/>
        <v>1.6184478921689494</v>
      </c>
      <c r="AQ143" s="356">
        <f t="shared" si="27"/>
        <v>2.0670921503732633</v>
      </c>
      <c r="AR143" s="356">
        <f t="shared" si="27"/>
        <v>1.295700679136953</v>
      </c>
      <c r="AS143" s="356">
        <f t="shared" si="27"/>
        <v>0.18576618449597723</v>
      </c>
      <c r="AT143" s="356">
        <f t="shared" si="27"/>
        <v>2.8013132066659985</v>
      </c>
      <c r="AU143" s="356">
        <f t="shared" si="27"/>
        <v>1.0035800830129142</v>
      </c>
      <c r="AV143" s="356">
        <f t="shared" si="27"/>
        <v>4.3802643641703574</v>
      </c>
      <c r="AW143" s="356">
        <f t="shared" si="27"/>
        <v>1.5756020932289911</v>
      </c>
      <c r="AX143" s="356">
        <f t="shared" si="27"/>
        <v>1.6377326623659738</v>
      </c>
      <c r="AY143" s="356">
        <f t="shared" si="27"/>
        <v>0.51737445936632398</v>
      </c>
      <c r="AZ143" s="356">
        <f t="shared" si="27"/>
        <v>0.93764480006487094</v>
      </c>
      <c r="BA143" s="356">
        <f t="shared" si="27"/>
        <v>3.3476069937385069</v>
      </c>
      <c r="BB143" s="356">
        <f t="shared" si="27"/>
        <v>0.9289109629473189</v>
      </c>
      <c r="BC143" s="356">
        <f t="shared" si="27"/>
        <v>0.68675051799633746</v>
      </c>
      <c r="BD143" s="356">
        <f t="shared" si="27"/>
        <v>1.281387844437935</v>
      </c>
      <c r="BE143" s="356">
        <f t="shared" si="27"/>
        <v>1.9422569680421906</v>
      </c>
      <c r="BF143" s="356">
        <f t="shared" si="27"/>
        <v>1.2857483343933644</v>
      </c>
      <c r="BG143" s="356">
        <f t="shared" si="27"/>
        <v>0.61537423744267283</v>
      </c>
      <c r="BH143" s="356">
        <f t="shared" si="27"/>
        <v>1.8234000630079785</v>
      </c>
      <c r="BI143" s="356">
        <f t="shared" si="27"/>
        <v>1.7302001387695247</v>
      </c>
      <c r="BJ143" s="356">
        <f t="shared" si="27"/>
        <v>2.235203715449841</v>
      </c>
      <c r="BK143" s="356">
        <f t="shared" si="27"/>
        <v>0.77599363739899641</v>
      </c>
      <c r="BL143" s="356">
        <f t="shared" si="27"/>
        <v>1.3873016070577036</v>
      </c>
      <c r="BM143" s="356">
        <f t="shared" si="27"/>
        <v>2.5300756478409028</v>
      </c>
      <c r="BN143" s="356">
        <f t="shared" si="27"/>
        <v>1.5277637148557348</v>
      </c>
      <c r="BO143" s="356">
        <f t="shared" si="27"/>
        <v>0.40020399975388621</v>
      </c>
      <c r="BP143" s="356">
        <f t="shared" si="27"/>
        <v>2.1296662712408483</v>
      </c>
      <c r="BQ143" s="356">
        <f t="shared" si="27"/>
        <v>0.16329146758172483</v>
      </c>
      <c r="BR143" s="356">
        <f t="shared" si="25"/>
        <v>1.845552742767983</v>
      </c>
      <c r="BS143" s="356">
        <f t="shared" si="25"/>
        <v>2.2185093364637893</v>
      </c>
      <c r="BT143" s="356">
        <f t="shared" si="25"/>
        <v>1.9276694056422643</v>
      </c>
      <c r="BU143" s="356">
        <f t="shared" si="25"/>
        <v>1.1158098235336951</v>
      </c>
      <c r="BV143" s="356">
        <f t="shared" si="25"/>
        <v>0.51695744185660764</v>
      </c>
      <c r="BW143" s="356">
        <f t="shared" si="25"/>
        <v>3.3476069937385069</v>
      </c>
      <c r="BX143" s="356">
        <f t="shared" si="25"/>
        <v>0.9289109629473189</v>
      </c>
      <c r="BY143" s="356">
        <f t="shared" si="25"/>
        <v>1.7731413286825199</v>
      </c>
      <c r="BZ143" s="356">
        <f t="shared" si="25"/>
        <v>2.3563062237402677</v>
      </c>
      <c r="CA143" s="356">
        <f t="shared" si="25"/>
        <v>0.48916252442728436</v>
      </c>
      <c r="CB143" s="356">
        <f t="shared" si="25"/>
        <v>1.2811865695440505</v>
      </c>
    </row>
    <row r="144" spans="1:80" hidden="1">
      <c r="A144" s="366">
        <v>0</v>
      </c>
      <c r="B144" s="366">
        <v>0.22</v>
      </c>
      <c r="D144" s="356"/>
      <c r="E144" s="356">
        <f t="shared" si="26"/>
        <v>1.8739345565117917</v>
      </c>
      <c r="F144" s="356">
        <f t="shared" si="27"/>
        <v>1.3197890642478016</v>
      </c>
      <c r="G144" s="356">
        <f t="shared" si="27"/>
        <v>2.513914872624651</v>
      </c>
      <c r="H144" s="356">
        <f t="shared" si="27"/>
        <v>0.62676907455487363</v>
      </c>
      <c r="I144" s="356">
        <f t="shared" si="27"/>
        <v>2.7031050929563087</v>
      </c>
      <c r="J144" s="356">
        <f t="shared" si="27"/>
        <v>0.63884013196296319</v>
      </c>
      <c r="K144" s="356">
        <f t="shared" si="27"/>
        <v>4.0345588323698394</v>
      </c>
      <c r="L144" s="356">
        <f t="shared" si="27"/>
        <v>0.17953784481971521</v>
      </c>
      <c r="M144" s="356">
        <f t="shared" si="27"/>
        <v>2.121141222544038</v>
      </c>
      <c r="N144" s="356">
        <f t="shared" si="27"/>
        <v>0.69071014982275036</v>
      </c>
      <c r="O144" s="356">
        <f t="shared" si="27"/>
        <v>1.1503806474900014</v>
      </c>
      <c r="P144" s="356">
        <f t="shared" si="27"/>
        <v>2.5108518395826098</v>
      </c>
      <c r="Q144" s="356">
        <f t="shared" si="27"/>
        <v>2.5308627467159539</v>
      </c>
      <c r="R144" s="356">
        <f t="shared" si="27"/>
        <v>2.3409086866674813</v>
      </c>
      <c r="S144" s="356">
        <f t="shared" si="27"/>
        <v>3.8845541469774254</v>
      </c>
      <c r="T144" s="356">
        <f t="shared" si="27"/>
        <v>0.2261136837026225</v>
      </c>
      <c r="U144" s="356">
        <f t="shared" si="27"/>
        <v>2.4071806654477577</v>
      </c>
      <c r="V144" s="356">
        <f t="shared" si="27"/>
        <v>1.3973102252504832</v>
      </c>
      <c r="W144" s="356">
        <f t="shared" si="27"/>
        <v>2.5584678232698557</v>
      </c>
      <c r="X144" s="356">
        <f t="shared" si="27"/>
        <v>0.48263374746297771</v>
      </c>
      <c r="Y144" s="356">
        <f t="shared" si="27"/>
        <v>4.6674244063510244</v>
      </c>
      <c r="Z144" s="356">
        <f t="shared" si="27"/>
        <v>0.14984206047402646</v>
      </c>
      <c r="AA144" s="356">
        <f t="shared" si="27"/>
        <v>1.6172579099352231</v>
      </c>
      <c r="AB144" s="356">
        <f t="shared" si="27"/>
        <v>2.1553419564506888</v>
      </c>
      <c r="AC144" s="356">
        <f t="shared" si="27"/>
        <v>0.6363268654818941</v>
      </c>
      <c r="AD144" s="356">
        <f t="shared" si="27"/>
        <v>2.1810565027533286</v>
      </c>
      <c r="AE144" s="356">
        <f t="shared" si="27"/>
        <v>3.1230766168660402</v>
      </c>
      <c r="AF144" s="356">
        <f t="shared" si="27"/>
        <v>0.4835512263556081</v>
      </c>
      <c r="AG144" s="356">
        <f t="shared" si="27"/>
        <v>2.350420964453702</v>
      </c>
      <c r="AH144" s="356">
        <f t="shared" si="27"/>
        <v>2.0542453983930855</v>
      </c>
      <c r="AI144" s="356">
        <f t="shared" si="27"/>
        <v>2.9159724792192074</v>
      </c>
      <c r="AJ144" s="356">
        <f t="shared" si="27"/>
        <v>0.27239530759683483</v>
      </c>
      <c r="AK144" s="356">
        <f t="shared" si="27"/>
        <v>1.4613308016491136</v>
      </c>
      <c r="AL144" s="356">
        <f t="shared" si="27"/>
        <v>1.3030220642164154</v>
      </c>
      <c r="AM144" s="356">
        <f t="shared" si="27"/>
        <v>1.6979785882231901</v>
      </c>
      <c r="AN144" s="356">
        <f t="shared" si="27"/>
        <v>2.1149522510910899</v>
      </c>
      <c r="AO144" s="356">
        <f t="shared" si="27"/>
        <v>2.7031050929563087</v>
      </c>
      <c r="AP144" s="356">
        <f t="shared" si="27"/>
        <v>0.63884013196296319</v>
      </c>
      <c r="AQ144" s="356">
        <f t="shared" si="27"/>
        <v>1.6767232153960494</v>
      </c>
      <c r="AR144" s="356">
        <f t="shared" si="27"/>
        <v>0.34042504979437327</v>
      </c>
      <c r="AS144" s="356">
        <f t="shared" si="27"/>
        <v>2.8013132066659985</v>
      </c>
      <c r="AT144" s="356">
        <f t="shared" si="27"/>
        <v>0.18576618449597723</v>
      </c>
      <c r="AU144" s="356">
        <f t="shared" si="27"/>
        <v>1.7721304556290909</v>
      </c>
      <c r="AV144" s="356">
        <f t="shared" si="27"/>
        <v>1.5261811306719695</v>
      </c>
      <c r="AW144" s="356">
        <f t="shared" si="27"/>
        <v>1.3434032184403248</v>
      </c>
      <c r="AX144" s="356">
        <f t="shared" si="27"/>
        <v>1.5259474933588129</v>
      </c>
      <c r="AY144" s="356">
        <f t="shared" si="27"/>
        <v>3.5492281912255317</v>
      </c>
      <c r="AZ144" s="356">
        <f t="shared" si="27"/>
        <v>0.3499331373374297</v>
      </c>
      <c r="BA144" s="356">
        <f t="shared" si="27"/>
        <v>1.9657705413878312</v>
      </c>
      <c r="BB144" s="356">
        <f t="shared" si="27"/>
        <v>1.6491244667594633</v>
      </c>
      <c r="BC144" s="356">
        <f t="shared" si="27"/>
        <v>1.3869582567221899</v>
      </c>
      <c r="BD144" s="356">
        <f t="shared" si="27"/>
        <v>0.5662074098434261</v>
      </c>
      <c r="BE144" s="356">
        <f t="shared" si="27"/>
        <v>2.0987682211263534</v>
      </c>
      <c r="BF144" s="356">
        <f t="shared" si="27"/>
        <v>0.40986334112424827</v>
      </c>
      <c r="BG144" s="356">
        <f t="shared" si="27"/>
        <v>2.7031050929563087</v>
      </c>
      <c r="BH144" s="356">
        <f t="shared" si="27"/>
        <v>0.63884013196296319</v>
      </c>
      <c r="BI144" s="356">
        <f t="shared" si="27"/>
        <v>1.1840878499541705</v>
      </c>
      <c r="BJ144" s="356">
        <f t="shared" si="27"/>
        <v>2.7722875495170767</v>
      </c>
      <c r="BK144" s="356">
        <f t="shared" si="27"/>
        <v>4.6674244063510244</v>
      </c>
      <c r="BL144" s="356">
        <f t="shared" si="27"/>
        <v>0.14984206047402646</v>
      </c>
      <c r="BM144" s="356">
        <f t="shared" si="27"/>
        <v>1.4046175903446412</v>
      </c>
      <c r="BN144" s="356">
        <f t="shared" si="27"/>
        <v>1.1271686172197484</v>
      </c>
      <c r="BO144" s="356">
        <f t="shared" si="27"/>
        <v>2.243726302447691</v>
      </c>
      <c r="BP144" s="356">
        <f t="shared" si="27"/>
        <v>0.38667640195254149</v>
      </c>
      <c r="BQ144" s="356">
        <f t="shared" si="27"/>
        <v>2.4078636751815981</v>
      </c>
      <c r="BR144" s="356">
        <f t="shared" si="25"/>
        <v>1.9174361074083561</v>
      </c>
      <c r="BS144" s="356">
        <f t="shared" si="25"/>
        <v>4.6674244063510244</v>
      </c>
      <c r="BT144" s="356">
        <f t="shared" si="25"/>
        <v>0.14984206047402646</v>
      </c>
      <c r="BU144" s="356">
        <f t="shared" si="25"/>
        <v>0.92639347484173928</v>
      </c>
      <c r="BV144" s="356">
        <f t="shared" si="25"/>
        <v>3.0392317973974143</v>
      </c>
      <c r="BW144" s="356">
        <f t="shared" si="25"/>
        <v>2.7452264532746682</v>
      </c>
      <c r="BX144" s="356">
        <f t="shared" si="25"/>
        <v>0.26906999036198143</v>
      </c>
      <c r="BY144" s="356">
        <f t="shared" si="25"/>
        <v>2.4551811295398802</v>
      </c>
      <c r="BZ144" s="356">
        <f t="shared" si="25"/>
        <v>0.58630582007792609</v>
      </c>
      <c r="CA144" s="356">
        <f t="shared" si="25"/>
        <v>2.1911850529991761</v>
      </c>
      <c r="CB144" s="356">
        <f t="shared" si="25"/>
        <v>1.4714048559423936</v>
      </c>
    </row>
    <row r="145" spans="1:80" hidden="1">
      <c r="A145" s="366">
        <v>0</v>
      </c>
      <c r="B145" s="366">
        <v>0.24</v>
      </c>
      <c r="D145" s="356"/>
      <c r="E145" s="356">
        <f t="shared" si="26"/>
        <v>0.67412344318133244</v>
      </c>
      <c r="F145" s="356">
        <f t="shared" si="27"/>
        <v>1.4145993055586994</v>
      </c>
      <c r="G145" s="356">
        <f t="shared" si="27"/>
        <v>0.3908466838764223</v>
      </c>
      <c r="H145" s="356">
        <f t="shared" si="27"/>
        <v>3.0906572642050403</v>
      </c>
      <c r="I145" s="356">
        <f t="shared" si="27"/>
        <v>0.66545539476302462</v>
      </c>
      <c r="J145" s="356">
        <f t="shared" si="27"/>
        <v>0.91556822084207523</v>
      </c>
      <c r="K145" s="356">
        <f t="shared" si="27"/>
        <v>0.17953784481971521</v>
      </c>
      <c r="L145" s="356">
        <f t="shared" si="27"/>
        <v>4.0345588323698394</v>
      </c>
      <c r="M145" s="356">
        <f t="shared" si="27"/>
        <v>0.72161699972878268</v>
      </c>
      <c r="N145" s="356">
        <f t="shared" si="27"/>
        <v>0.87436781176590483</v>
      </c>
      <c r="O145" s="356">
        <f t="shared" si="27"/>
        <v>1.096010722519801</v>
      </c>
      <c r="P145" s="356">
        <f t="shared" si="27"/>
        <v>0.82423079404563704</v>
      </c>
      <c r="Q145" s="356">
        <f t="shared" si="27"/>
        <v>0.15739106845209114</v>
      </c>
      <c r="R145" s="356">
        <f t="shared" si="27"/>
        <v>2.6913772393619002</v>
      </c>
      <c r="S145" s="356">
        <f t="shared" si="27"/>
        <v>1.6606386412054812</v>
      </c>
      <c r="T145" s="356">
        <f t="shared" si="27"/>
        <v>0.45354160094344564</v>
      </c>
      <c r="U145" s="356">
        <f t="shared" si="27"/>
        <v>1.0177875008432831</v>
      </c>
      <c r="V145" s="356">
        <f t="shared" si="27"/>
        <v>2.8849087324936931</v>
      </c>
      <c r="W145" s="356">
        <f t="shared" si="27"/>
        <v>1.2274120591781479</v>
      </c>
      <c r="X145" s="356">
        <f t="shared" si="27"/>
        <v>0.80907943878462807</v>
      </c>
      <c r="Y145" s="356">
        <f t="shared" si="27"/>
        <v>1.096010722519801</v>
      </c>
      <c r="Z145" s="356">
        <f t="shared" si="27"/>
        <v>0.82423079404563704</v>
      </c>
      <c r="AA145" s="356">
        <f t="shared" si="27"/>
        <v>0.84355838304187891</v>
      </c>
      <c r="AB145" s="356">
        <f t="shared" si="27"/>
        <v>1.044872502342638</v>
      </c>
      <c r="AC145" s="356">
        <f t="shared" si="27"/>
        <v>0.96192792943909544</v>
      </c>
      <c r="AD145" s="356">
        <f t="shared" si="27"/>
        <v>2.3722145761948772</v>
      </c>
      <c r="AE145" s="356">
        <f t="shared" si="27"/>
        <v>0.82629708107522171</v>
      </c>
      <c r="AF145" s="356">
        <f t="shared" si="27"/>
        <v>1.3009836860800728</v>
      </c>
      <c r="AG145" s="356">
        <f t="shared" si="27"/>
        <v>0.8635241381212142</v>
      </c>
      <c r="AH145" s="356">
        <f t="shared" si="27"/>
        <v>1.8322088536205323</v>
      </c>
      <c r="AI145" s="356">
        <f t="shared" si="27"/>
        <v>0.80354166621859857</v>
      </c>
      <c r="AJ145" s="356">
        <f t="shared" si="27"/>
        <v>1.2290853374167159</v>
      </c>
      <c r="AK145" s="356">
        <f t="shared" si="27"/>
        <v>1.3573285404811521</v>
      </c>
      <c r="AL145" s="356">
        <f t="shared" si="27"/>
        <v>0.58906712480198675</v>
      </c>
      <c r="AM145" s="356">
        <f t="shared" si="27"/>
        <v>0.93584053575776416</v>
      </c>
      <c r="AN145" s="356">
        <f t="shared" si="27"/>
        <v>2.5378482617052098</v>
      </c>
      <c r="AO145" s="356">
        <f t="shared" si="27"/>
        <v>0.28912374151524489</v>
      </c>
      <c r="AP145" s="356">
        <f t="shared" si="27"/>
        <v>3.7303617691602482</v>
      </c>
      <c r="AQ145" s="356">
        <f t="shared" si="27"/>
        <v>1.0623066979830103</v>
      </c>
      <c r="AR145" s="356">
        <f t="shared" si="27"/>
        <v>1.0465027522611452</v>
      </c>
      <c r="AS145" s="356">
        <f t="shared" si="27"/>
        <v>0.5019410554896383</v>
      </c>
      <c r="AT145" s="356">
        <f t="shared" si="27"/>
        <v>0.79218470794477791</v>
      </c>
      <c r="AU145" s="356">
        <f t="shared" si="27"/>
        <v>0.96161774310580639</v>
      </c>
      <c r="AV145" s="356">
        <f t="shared" si="27"/>
        <v>1.7425032008122163</v>
      </c>
      <c r="AW145" s="356">
        <f t="shared" si="27"/>
        <v>1.096010722519801</v>
      </c>
      <c r="AX145" s="356">
        <f t="shared" si="27"/>
        <v>0.82423079404563704</v>
      </c>
      <c r="AY145" s="356">
        <f t="shared" si="27"/>
        <v>0.93764480006487094</v>
      </c>
      <c r="AZ145" s="356">
        <f t="shared" si="27"/>
        <v>0.51737445936632398</v>
      </c>
      <c r="BA145" s="356">
        <f t="shared" si="27"/>
        <v>0.71944600370537037</v>
      </c>
      <c r="BB145" s="356">
        <f t="shared" si="27"/>
        <v>1.6486490808946803</v>
      </c>
      <c r="BC145" s="356">
        <f t="shared" si="27"/>
        <v>1.6606386412054812</v>
      </c>
      <c r="BD145" s="356">
        <f t="shared" si="27"/>
        <v>0.45354160094344564</v>
      </c>
      <c r="BE145" s="356">
        <f t="shared" si="27"/>
        <v>0.67321204948476565</v>
      </c>
      <c r="BF145" s="356">
        <f t="shared" si="27"/>
        <v>1.8985259596933848</v>
      </c>
      <c r="BG145" s="356">
        <f t="shared" si="27"/>
        <v>1.6606386412054812</v>
      </c>
      <c r="BH145" s="356">
        <f t="shared" si="27"/>
        <v>0.45354160094344564</v>
      </c>
      <c r="BI145" s="356">
        <f t="shared" si="27"/>
        <v>0.38967642702863114</v>
      </c>
      <c r="BJ145" s="356">
        <f t="shared" si="27"/>
        <v>1.1933728737185094</v>
      </c>
      <c r="BK145" s="356">
        <f t="shared" si="27"/>
        <v>0.60287725819881322</v>
      </c>
      <c r="BL145" s="356">
        <f t="shared" si="27"/>
        <v>2.6602448868390911</v>
      </c>
      <c r="BM145" s="356">
        <f t="shared" si="27"/>
        <v>1.1271686172197484</v>
      </c>
      <c r="BN145" s="356">
        <f t="shared" si="27"/>
        <v>1.4046175903446412</v>
      </c>
      <c r="BO145" s="356">
        <f t="shared" si="27"/>
        <v>0.76115297507241975</v>
      </c>
      <c r="BP145" s="356">
        <f t="shared" si="27"/>
        <v>2.0473722677075084</v>
      </c>
      <c r="BQ145" s="356">
        <f t="shared" ref="BQ145:CB148" si="28">IF(ISNUMBER(BQ124)=TRUE, $L$93+POWER(BQ124, $J$93)/$K$93, "")</f>
        <v>0.6395362543714932</v>
      </c>
      <c r="BR145" s="356">
        <f t="shared" si="28"/>
        <v>2.611345461169722</v>
      </c>
      <c r="BS145" s="356">
        <f t="shared" si="28"/>
        <v>0.41849083634207118</v>
      </c>
      <c r="BT145" s="356">
        <f t="shared" si="28"/>
        <v>2.5026041158708385</v>
      </c>
      <c r="BU145" s="356">
        <f t="shared" si="28"/>
        <v>0.47850716740785881</v>
      </c>
      <c r="BV145" s="356">
        <f t="shared" si="28"/>
        <v>1.8982430972578566</v>
      </c>
      <c r="BW145" s="356">
        <f t="shared" si="28"/>
        <v>0.98206763397724695</v>
      </c>
      <c r="BX145" s="356">
        <f t="shared" si="28"/>
        <v>0.6713040178662405</v>
      </c>
      <c r="BY145" s="356">
        <f t="shared" si="28"/>
        <v>0.91591491747355058</v>
      </c>
      <c r="BZ145" s="356">
        <f t="shared" si="28"/>
        <v>0.66539532809181867</v>
      </c>
      <c r="CA145" s="356">
        <f t="shared" si="28"/>
        <v>0.40615468465557225</v>
      </c>
      <c r="CB145" s="356">
        <f t="shared" si="28"/>
        <v>3.4071749498736916</v>
      </c>
    </row>
    <row r="146" spans="1:80" hidden="1">
      <c r="A146" s="366">
        <v>0</v>
      </c>
      <c r="B146" s="366">
        <v>0.24</v>
      </c>
      <c r="D146" s="356"/>
      <c r="E146" s="356">
        <f t="shared" si="26"/>
        <v>1.1738678648725507</v>
      </c>
      <c r="F146" s="356">
        <f t="shared" ref="F146:BQ149" si="29">IF(ISNUMBER(F125)=TRUE, $L$93+POWER(F125, $J$93)/$K$93, "")</f>
        <v>0.92982179853312408</v>
      </c>
      <c r="G146" s="356">
        <f t="shared" si="29"/>
        <v>3.0896891668176214</v>
      </c>
      <c r="H146" s="356">
        <f t="shared" si="29"/>
        <v>0.54329354570275212</v>
      </c>
      <c r="I146" s="356">
        <f t="shared" si="29"/>
        <v>0.91556822084207523</v>
      </c>
      <c r="J146" s="356">
        <f t="shared" si="29"/>
        <v>0.66545539476302462</v>
      </c>
      <c r="K146" s="356">
        <f t="shared" si="29"/>
        <v>1.445037711740933</v>
      </c>
      <c r="L146" s="356">
        <f t="shared" si="29"/>
        <v>1.0184946431911399</v>
      </c>
      <c r="M146" s="356">
        <f t="shared" si="29"/>
        <v>1.6283798632947841</v>
      </c>
      <c r="N146" s="356">
        <f t="shared" si="29"/>
        <v>1.5002334856549917</v>
      </c>
      <c r="O146" s="356">
        <f t="shared" si="29"/>
        <v>1.3099642303230528</v>
      </c>
      <c r="P146" s="356">
        <f t="shared" si="29"/>
        <v>1.0112781101353443</v>
      </c>
      <c r="Q146" s="356">
        <f t="shared" si="29"/>
        <v>1.6202012007427957</v>
      </c>
      <c r="R146" s="356">
        <f t="shared" si="29"/>
        <v>0.84443816601966737</v>
      </c>
      <c r="S146" s="356">
        <f t="shared" si="29"/>
        <v>0.86365968829966944</v>
      </c>
      <c r="T146" s="356">
        <f t="shared" si="29"/>
        <v>1.3787182976254955</v>
      </c>
      <c r="U146" s="356">
        <f t="shared" si="29"/>
        <v>1.8281862306715293</v>
      </c>
      <c r="V146" s="356">
        <f t="shared" si="29"/>
        <v>0.34191254547016725</v>
      </c>
      <c r="W146" s="356">
        <f t="shared" si="29"/>
        <v>3.0896891668176214</v>
      </c>
      <c r="X146" s="356">
        <f t="shared" si="29"/>
        <v>0.54329354570275212</v>
      </c>
      <c r="Y146" s="356">
        <f t="shared" si="29"/>
        <v>1.7071288720769602</v>
      </c>
      <c r="Z146" s="356">
        <f t="shared" si="29"/>
        <v>1.4696208944748279</v>
      </c>
      <c r="AA146" s="356">
        <f t="shared" si="29"/>
        <v>2.1553419564506888</v>
      </c>
      <c r="AB146" s="356">
        <f t="shared" si="29"/>
        <v>1.6172579099352231</v>
      </c>
      <c r="AC146" s="356">
        <f t="shared" si="29"/>
        <v>1.1217515914998764</v>
      </c>
      <c r="AD146" s="356">
        <f t="shared" si="29"/>
        <v>1.3199130826440244</v>
      </c>
      <c r="AE146" s="356">
        <f t="shared" si="29"/>
        <v>1.785341213835707</v>
      </c>
      <c r="AF146" s="356">
        <f t="shared" si="29"/>
        <v>0.78252085868584209</v>
      </c>
      <c r="AG146" s="356">
        <f t="shared" si="29"/>
        <v>0.87254482774209197</v>
      </c>
      <c r="AH146" s="356">
        <f t="shared" si="29"/>
        <v>0.92966700174309014</v>
      </c>
      <c r="AI146" s="356">
        <f t="shared" si="29"/>
        <v>0.91412674689695561</v>
      </c>
      <c r="AJ146" s="356">
        <f t="shared" si="29"/>
        <v>2.8571150969145669</v>
      </c>
      <c r="AK146" s="356">
        <f t="shared" si="29"/>
        <v>2.0417394097788022</v>
      </c>
      <c r="AL146" s="356">
        <f t="shared" si="29"/>
        <v>1.2128711115189319</v>
      </c>
      <c r="AM146" s="356">
        <f t="shared" si="29"/>
        <v>0.37558924462210908</v>
      </c>
      <c r="AN146" s="356">
        <f t="shared" si="29"/>
        <v>1.3637105644188718</v>
      </c>
      <c r="AO146" s="356">
        <f t="shared" si="29"/>
        <v>1.468392665375112</v>
      </c>
      <c r="AP146" s="356">
        <f t="shared" si="29"/>
        <v>0.89352968669709987</v>
      </c>
      <c r="AQ146" s="356">
        <f t="shared" si="29"/>
        <v>1.588524843450976</v>
      </c>
      <c r="AR146" s="356">
        <f t="shared" si="29"/>
        <v>1.419045162984558</v>
      </c>
      <c r="AS146" s="356">
        <f t="shared" si="29"/>
        <v>2.3309135464936088</v>
      </c>
      <c r="AT146" s="356">
        <f t="shared" si="29"/>
        <v>0.94477037009204068</v>
      </c>
      <c r="AU146" s="356">
        <f t="shared" si="29"/>
        <v>1.8281862306715293</v>
      </c>
      <c r="AV146" s="356">
        <f t="shared" si="29"/>
        <v>0.34191254547016725</v>
      </c>
      <c r="AW146" s="356">
        <f t="shared" si="29"/>
        <v>0.73688247119376649</v>
      </c>
      <c r="AX146" s="356">
        <f t="shared" si="29"/>
        <v>1.5822170128091066</v>
      </c>
      <c r="AY146" s="356">
        <f t="shared" si="29"/>
        <v>3.0896891668176214</v>
      </c>
      <c r="AZ146" s="356">
        <f t="shared" si="29"/>
        <v>0.54329354570275212</v>
      </c>
      <c r="BA146" s="356">
        <f t="shared" si="29"/>
        <v>0.7605729572153086</v>
      </c>
      <c r="BB146" s="356">
        <f t="shared" si="29"/>
        <v>1.7554316768167151</v>
      </c>
      <c r="BC146" s="356">
        <f t="shared" si="29"/>
        <v>1.3618550209142388</v>
      </c>
      <c r="BD146" s="356">
        <f t="shared" si="29"/>
        <v>1.6285293609583582</v>
      </c>
      <c r="BE146" s="356">
        <f t="shared" si="29"/>
        <v>0.40986334112424827</v>
      </c>
      <c r="BF146" s="356">
        <f t="shared" si="29"/>
        <v>2.0987682211263534</v>
      </c>
      <c r="BG146" s="356">
        <f t="shared" si="29"/>
        <v>1.8234000630079785</v>
      </c>
      <c r="BH146" s="356">
        <f t="shared" si="29"/>
        <v>0.61537423744267283</v>
      </c>
      <c r="BI146" s="356">
        <f t="shared" si="29"/>
        <v>1.8281862306715293</v>
      </c>
      <c r="BJ146" s="356">
        <f t="shared" si="29"/>
        <v>0.34191254547016725</v>
      </c>
      <c r="BK146" s="356">
        <f t="shared" si="29"/>
        <v>2.6602448868390911</v>
      </c>
      <c r="BL146" s="356">
        <f t="shared" si="29"/>
        <v>0.60287725819881322</v>
      </c>
      <c r="BM146" s="356">
        <f t="shared" si="29"/>
        <v>1.2454190009082691</v>
      </c>
      <c r="BN146" s="356">
        <f t="shared" si="29"/>
        <v>0.7930763919914563</v>
      </c>
      <c r="BO146" s="356">
        <f t="shared" si="29"/>
        <v>1.658612207409172</v>
      </c>
      <c r="BP146" s="356">
        <f t="shared" si="29"/>
        <v>1.2110302172720144</v>
      </c>
      <c r="BQ146" s="356">
        <f t="shared" si="29"/>
        <v>1.5803086909916244</v>
      </c>
      <c r="BR146" s="356">
        <f t="shared" si="28"/>
        <v>1.2796916565210203</v>
      </c>
      <c r="BS146" s="356">
        <f t="shared" si="28"/>
        <v>1.9012045301315752</v>
      </c>
      <c r="BT146" s="356">
        <f t="shared" si="28"/>
        <v>0.78919300931076641</v>
      </c>
      <c r="BU146" s="356">
        <f t="shared" si="28"/>
        <v>1.6206812415462211</v>
      </c>
      <c r="BV146" s="356">
        <f t="shared" si="28"/>
        <v>1.1890484334625513</v>
      </c>
      <c r="BW146" s="356">
        <f t="shared" si="28"/>
        <v>2.5584560445316926</v>
      </c>
      <c r="BX146" s="356">
        <f t="shared" si="28"/>
        <v>0.69633030058881507</v>
      </c>
      <c r="BY146" s="356">
        <f t="shared" si="28"/>
        <v>1.0602858110604634</v>
      </c>
      <c r="BZ146" s="356">
        <f t="shared" si="28"/>
        <v>0.92569267381172327</v>
      </c>
      <c r="CA146" s="356">
        <f t="shared" si="28"/>
        <v>0.57945721502577052</v>
      </c>
      <c r="CB146" s="356">
        <f t="shared" si="28"/>
        <v>1.9322960317931137</v>
      </c>
    </row>
    <row r="147" spans="1:80" hidden="1">
      <c r="A147" s="366">
        <v>0</v>
      </c>
      <c r="B147" s="366">
        <v>0.24</v>
      </c>
      <c r="D147" s="356"/>
      <c r="E147" s="356">
        <f t="shared" si="26"/>
        <v>0.50298296315686164</v>
      </c>
      <c r="F147" s="356">
        <f t="shared" si="29"/>
        <v>1.3806220452352409</v>
      </c>
      <c r="G147" s="356">
        <f t="shared" si="29"/>
        <v>1.0016115945807857</v>
      </c>
      <c r="H147" s="356">
        <f t="shared" si="29"/>
        <v>0.98191448847694551</v>
      </c>
      <c r="I147" s="356">
        <f t="shared" si="29"/>
        <v>0.54552574836640988</v>
      </c>
      <c r="J147" s="356">
        <f t="shared" si="29"/>
        <v>1.3911928065068253</v>
      </c>
      <c r="K147" s="356">
        <f t="shared" si="29"/>
        <v>0.12925885517944383</v>
      </c>
      <c r="L147" s="356">
        <f t="shared" si="29"/>
        <v>3.1254296246835613</v>
      </c>
      <c r="M147" s="356">
        <f t="shared" si="29"/>
        <v>0.42770403196212459</v>
      </c>
      <c r="N147" s="356">
        <f t="shared" si="29"/>
        <v>2.2148984540263505</v>
      </c>
      <c r="O147" s="356">
        <f t="shared" si="29"/>
        <v>0.82423079404563704</v>
      </c>
      <c r="P147" s="356">
        <f t="shared" si="29"/>
        <v>1.096010722519801</v>
      </c>
      <c r="Q147" s="356">
        <f t="shared" si="29"/>
        <v>0.98191448847694551</v>
      </c>
      <c r="R147" s="356">
        <f t="shared" si="29"/>
        <v>1.0016115945807857</v>
      </c>
      <c r="S147" s="356">
        <f t="shared" si="29"/>
        <v>0.87699509913064988</v>
      </c>
      <c r="T147" s="356">
        <f t="shared" si="29"/>
        <v>2.7590255854467518</v>
      </c>
      <c r="U147" s="356">
        <f t="shared" si="29"/>
        <v>0.34191254547016725</v>
      </c>
      <c r="V147" s="356">
        <f t="shared" si="29"/>
        <v>1.8281862306715293</v>
      </c>
      <c r="W147" s="356">
        <f t="shared" si="29"/>
        <v>0.57736440240850118</v>
      </c>
      <c r="X147" s="356">
        <f t="shared" si="29"/>
        <v>3.03355181383332</v>
      </c>
      <c r="Y147" s="356">
        <f t="shared" si="29"/>
        <v>0.25169115000438647</v>
      </c>
      <c r="Z147" s="356">
        <f t="shared" si="29"/>
        <v>4.3182011244734673</v>
      </c>
      <c r="AA147" s="356">
        <f t="shared" si="29"/>
        <v>0.44534976884010979</v>
      </c>
      <c r="AB147" s="356">
        <f t="shared" si="29"/>
        <v>2.5177020165644257</v>
      </c>
      <c r="AC147" s="356">
        <f t="shared" si="29"/>
        <v>0.37803005089336839</v>
      </c>
      <c r="AD147" s="356">
        <f t="shared" si="29"/>
        <v>1.7544778951076669</v>
      </c>
      <c r="AE147" s="356">
        <f t="shared" si="29"/>
        <v>0.8767068120738033</v>
      </c>
      <c r="AF147" s="356">
        <f t="shared" si="29"/>
        <v>2.0361064657600325</v>
      </c>
      <c r="AG147" s="356">
        <f t="shared" si="29"/>
        <v>0.34748696389976308</v>
      </c>
      <c r="AH147" s="356">
        <f t="shared" si="29"/>
        <v>2.7209625761948968</v>
      </c>
      <c r="AI147" s="356">
        <f t="shared" si="29"/>
        <v>0.60866267321635137</v>
      </c>
      <c r="AJ147" s="356">
        <f t="shared" si="29"/>
        <v>2.2152231848012396</v>
      </c>
      <c r="AK147" s="356">
        <f t="shared" si="29"/>
        <v>0.9289109629473189</v>
      </c>
      <c r="AL147" s="356">
        <f t="shared" si="29"/>
        <v>3.3476069937385069</v>
      </c>
      <c r="AM147" s="356">
        <f t="shared" si="29"/>
        <v>0.1645592029361588</v>
      </c>
      <c r="AN147" s="356">
        <f t="shared" si="29"/>
        <v>2.3251841740065582</v>
      </c>
      <c r="AO147" s="356">
        <f t="shared" si="29"/>
        <v>0.63884013196296319</v>
      </c>
      <c r="AP147" s="356">
        <f t="shared" si="29"/>
        <v>2.7031050929563087</v>
      </c>
      <c r="AQ147" s="356">
        <f t="shared" si="29"/>
        <v>0.65163249218712593</v>
      </c>
      <c r="AR147" s="356">
        <f t="shared" si="29"/>
        <v>1.9283603769927355</v>
      </c>
      <c r="AS147" s="356">
        <f t="shared" si="29"/>
        <v>1.0016115945807857</v>
      </c>
      <c r="AT147" s="356">
        <f t="shared" si="29"/>
        <v>0.98191448847694551</v>
      </c>
      <c r="AU147" s="356">
        <f t="shared" si="29"/>
        <v>0.43071577075561096</v>
      </c>
      <c r="AV147" s="356">
        <f t="shared" si="29"/>
        <v>2.3890744682318674</v>
      </c>
      <c r="AW147" s="356">
        <f t="shared" si="29"/>
        <v>0.59712745795337185</v>
      </c>
      <c r="AX147" s="356">
        <f t="shared" si="29"/>
        <v>2.0624306616161689</v>
      </c>
      <c r="AY147" s="356">
        <f t="shared" si="29"/>
        <v>0.54329354570275212</v>
      </c>
      <c r="AZ147" s="356">
        <f t="shared" si="29"/>
        <v>3.0896891668176214</v>
      </c>
      <c r="BA147" s="356">
        <f t="shared" si="29"/>
        <v>0.78685588545978091</v>
      </c>
      <c r="BB147" s="356">
        <f t="shared" si="29"/>
        <v>1.2440694005594959</v>
      </c>
      <c r="BC147" s="356">
        <f t="shared" si="29"/>
        <v>0.45354160094344564</v>
      </c>
      <c r="BD147" s="356">
        <f t="shared" si="29"/>
        <v>1.6606386412054812</v>
      </c>
      <c r="BE147" s="356">
        <f t="shared" si="29"/>
        <v>0.36045966278882335</v>
      </c>
      <c r="BF147" s="356">
        <f t="shared" si="29"/>
        <v>3.9471772871622681</v>
      </c>
      <c r="BG147" s="356">
        <f t="shared" si="29"/>
        <v>0.18308973790358066</v>
      </c>
      <c r="BH147" s="356">
        <f t="shared" si="29"/>
        <v>4.6674244063510226</v>
      </c>
      <c r="BI147" s="356">
        <f t="shared" si="29"/>
        <v>0.98191448847694551</v>
      </c>
      <c r="BJ147" s="356">
        <f t="shared" si="29"/>
        <v>1.0016115945807857</v>
      </c>
      <c r="BK147" s="356">
        <f t="shared" si="29"/>
        <v>0.78553865396501399</v>
      </c>
      <c r="BL147" s="356">
        <f t="shared" si="29"/>
        <v>2.1390900453717272</v>
      </c>
      <c r="BM147" s="356">
        <f t="shared" si="29"/>
        <v>0.23675654006258648</v>
      </c>
      <c r="BN147" s="356">
        <f t="shared" si="29"/>
        <v>1.6074507191655962</v>
      </c>
      <c r="BO147" s="356">
        <f t="shared" si="29"/>
        <v>0.85274948564586261</v>
      </c>
      <c r="BP147" s="356">
        <f t="shared" si="29"/>
        <v>2.9491758079146764</v>
      </c>
      <c r="BQ147" s="356">
        <f t="shared" si="29"/>
        <v>0.45645050514870289</v>
      </c>
      <c r="BR147" s="356">
        <f t="shared" si="28"/>
        <v>2.0595141127094778</v>
      </c>
      <c r="BS147" s="356">
        <f t="shared" si="28"/>
        <v>0.14984206047402646</v>
      </c>
      <c r="BT147" s="356">
        <f t="shared" si="28"/>
        <v>4.6674244063510244</v>
      </c>
      <c r="BU147" s="356">
        <f t="shared" si="28"/>
        <v>0.51695744185660764</v>
      </c>
      <c r="BV147" s="356">
        <f t="shared" si="28"/>
        <v>1.1158098235336951</v>
      </c>
      <c r="BW147" s="356">
        <f t="shared" si="28"/>
        <v>0.69039493506428562</v>
      </c>
      <c r="BX147" s="356">
        <f t="shared" si="28"/>
        <v>2.3861012190320809</v>
      </c>
      <c r="BY147" s="356">
        <f t="shared" si="28"/>
        <v>0.34623241285155937</v>
      </c>
      <c r="BZ147" s="356">
        <f t="shared" si="28"/>
        <v>3.5838097260318791</v>
      </c>
      <c r="CA147" s="356">
        <f t="shared" si="28"/>
        <v>0.7033066489148968</v>
      </c>
      <c r="CB147" s="356">
        <f t="shared" si="28"/>
        <v>1.6376757222159921</v>
      </c>
    </row>
    <row r="148" spans="1:80" hidden="1">
      <c r="A148" s="366">
        <v>0</v>
      </c>
      <c r="B148" s="366">
        <v>0.27</v>
      </c>
      <c r="D148" s="356"/>
      <c r="E148" s="356">
        <f t="shared" si="26"/>
        <v>0.36045966278882335</v>
      </c>
      <c r="F148" s="356">
        <f t="shared" si="29"/>
        <v>3.9471772871622681</v>
      </c>
      <c r="G148" s="356">
        <f t="shared" si="29"/>
        <v>0.98191448847694551</v>
      </c>
      <c r="H148" s="356">
        <f t="shared" si="29"/>
        <v>1.0016115945807857</v>
      </c>
      <c r="I148" s="356">
        <f t="shared" si="29"/>
        <v>0.42770403196212459</v>
      </c>
      <c r="J148" s="356">
        <f t="shared" si="29"/>
        <v>2.2148984540263505</v>
      </c>
      <c r="K148" s="356">
        <f t="shared" si="29"/>
        <v>0.18308973790358066</v>
      </c>
      <c r="L148" s="356">
        <f t="shared" si="29"/>
        <v>4.6674244063510226</v>
      </c>
      <c r="M148" s="356">
        <f t="shared" si="29"/>
        <v>0.23675654006258648</v>
      </c>
      <c r="N148" s="356">
        <f t="shared" si="29"/>
        <v>1.6074507191655962</v>
      </c>
      <c r="O148" s="356">
        <f t="shared" si="29"/>
        <v>0.78553865396501399</v>
      </c>
      <c r="P148" s="356">
        <f t="shared" si="29"/>
        <v>2.1390900453717272</v>
      </c>
      <c r="Q148" s="356">
        <f t="shared" si="29"/>
        <v>0.43071577075561096</v>
      </c>
      <c r="R148" s="356">
        <f t="shared" si="29"/>
        <v>2.3890744682318674</v>
      </c>
      <c r="S148" s="356">
        <f t="shared" si="29"/>
        <v>0.45354160094344564</v>
      </c>
      <c r="T148" s="356">
        <f t="shared" si="29"/>
        <v>1.6606386412054812</v>
      </c>
      <c r="U148" s="356">
        <f t="shared" si="29"/>
        <v>0.50298296315686164</v>
      </c>
      <c r="V148" s="356">
        <f t="shared" si="29"/>
        <v>1.3806220452352409</v>
      </c>
      <c r="W148" s="356">
        <f t="shared" si="29"/>
        <v>0.54329354570275212</v>
      </c>
      <c r="X148" s="356">
        <f t="shared" si="29"/>
        <v>3.0896891668176214</v>
      </c>
      <c r="Y148" s="356">
        <f t="shared" si="29"/>
        <v>0.14984206047402646</v>
      </c>
      <c r="Z148" s="356">
        <f t="shared" si="29"/>
        <v>4.6674244063510244</v>
      </c>
      <c r="AA148" s="356">
        <f t="shared" si="29"/>
        <v>0.59712745795337185</v>
      </c>
      <c r="AB148" s="356">
        <f t="shared" si="29"/>
        <v>2.0624306616161689</v>
      </c>
      <c r="AC148" s="356">
        <f t="shared" si="29"/>
        <v>0.7033066489148968</v>
      </c>
      <c r="AD148" s="356">
        <f t="shared" si="29"/>
        <v>1.6376757222159921</v>
      </c>
      <c r="AE148" s="356">
        <f t="shared" si="29"/>
        <v>0.34623241285155937</v>
      </c>
      <c r="AF148" s="356">
        <f t="shared" si="29"/>
        <v>3.5838097260318791</v>
      </c>
      <c r="AG148" s="356">
        <f t="shared" si="29"/>
        <v>0.51695744185660764</v>
      </c>
      <c r="AH148" s="356">
        <f t="shared" si="29"/>
        <v>1.1158098235336951</v>
      </c>
      <c r="AI148" s="356">
        <f t="shared" si="29"/>
        <v>1.0016115945807857</v>
      </c>
      <c r="AJ148" s="356">
        <f t="shared" si="29"/>
        <v>0.98191448847694551</v>
      </c>
      <c r="AK148" s="356">
        <f t="shared" si="29"/>
        <v>0.60866267321635137</v>
      </c>
      <c r="AL148" s="356">
        <f t="shared" si="29"/>
        <v>2.2152231848012396</v>
      </c>
      <c r="AM148" s="356">
        <f t="shared" si="29"/>
        <v>0.34748696389976308</v>
      </c>
      <c r="AN148" s="356">
        <f t="shared" si="29"/>
        <v>2.7209625761948968</v>
      </c>
      <c r="AO148" s="356">
        <f t="shared" si="29"/>
        <v>0.37803005089336839</v>
      </c>
      <c r="AP148" s="356">
        <f t="shared" si="29"/>
        <v>1.7544778951076669</v>
      </c>
      <c r="AQ148" s="356">
        <f t="shared" si="29"/>
        <v>0.8767068120738033</v>
      </c>
      <c r="AR148" s="356">
        <f t="shared" si="29"/>
        <v>2.0361064657600325</v>
      </c>
      <c r="AS148" s="356">
        <f t="shared" si="29"/>
        <v>0.57736440240850118</v>
      </c>
      <c r="AT148" s="356">
        <f t="shared" si="29"/>
        <v>3.03355181383332</v>
      </c>
      <c r="AU148" s="356">
        <f t="shared" si="29"/>
        <v>0.34191254547016725</v>
      </c>
      <c r="AV148" s="356">
        <f t="shared" si="29"/>
        <v>1.8281862306715293</v>
      </c>
      <c r="AW148" s="356">
        <f t="shared" si="29"/>
        <v>0.82423079404563704</v>
      </c>
      <c r="AX148" s="356">
        <f t="shared" si="29"/>
        <v>1.096010722519801</v>
      </c>
      <c r="AY148" s="356">
        <f t="shared" si="29"/>
        <v>0.85274948564586261</v>
      </c>
      <c r="AZ148" s="356">
        <f t="shared" si="29"/>
        <v>2.9491758079146764</v>
      </c>
      <c r="BA148" s="356">
        <f t="shared" si="29"/>
        <v>0.12925885517944383</v>
      </c>
      <c r="BB148" s="356">
        <f t="shared" si="29"/>
        <v>3.1254296246835613</v>
      </c>
      <c r="BC148" s="356">
        <f t="shared" si="29"/>
        <v>0.54552574836640988</v>
      </c>
      <c r="BD148" s="356">
        <f t="shared" si="29"/>
        <v>1.3911928065068253</v>
      </c>
      <c r="BE148" s="356">
        <f t="shared" si="29"/>
        <v>0.87699509913064988</v>
      </c>
      <c r="BF148" s="356">
        <f t="shared" si="29"/>
        <v>2.7590255854467518</v>
      </c>
      <c r="BG148" s="356">
        <f t="shared" si="29"/>
        <v>0.63884013196296319</v>
      </c>
      <c r="BH148" s="356">
        <f t="shared" si="29"/>
        <v>2.7031050929563087</v>
      </c>
      <c r="BI148" s="356">
        <f t="shared" si="29"/>
        <v>1.0016115945807857</v>
      </c>
      <c r="BJ148" s="356">
        <f t="shared" si="29"/>
        <v>0.98191448847694551</v>
      </c>
      <c r="BK148" s="356">
        <f t="shared" si="29"/>
        <v>0.78685588545978091</v>
      </c>
      <c r="BL148" s="356">
        <f t="shared" si="29"/>
        <v>1.2440694005594959</v>
      </c>
      <c r="BM148" s="356">
        <f t="shared" si="29"/>
        <v>0.25169115000438647</v>
      </c>
      <c r="BN148" s="356">
        <f t="shared" si="29"/>
        <v>4.3182011244734673</v>
      </c>
      <c r="BO148" s="356">
        <f t="shared" si="29"/>
        <v>0.44534976884010979</v>
      </c>
      <c r="BP148" s="356">
        <f t="shared" si="29"/>
        <v>2.5177020165644257</v>
      </c>
      <c r="BQ148" s="356">
        <f t="shared" si="29"/>
        <v>0.1645592029361588</v>
      </c>
      <c r="BR148" s="356">
        <f t="shared" si="28"/>
        <v>2.3251841740065582</v>
      </c>
      <c r="BS148" s="356">
        <f t="shared" si="28"/>
        <v>0.65163249218712593</v>
      </c>
      <c r="BT148" s="356">
        <f t="shared" si="28"/>
        <v>1.9283603769927355</v>
      </c>
      <c r="BU148" s="356">
        <f t="shared" si="28"/>
        <v>0.45645050514870289</v>
      </c>
      <c r="BV148" s="356">
        <f t="shared" si="28"/>
        <v>2.0595141127094778</v>
      </c>
      <c r="BW148" s="356">
        <f t="shared" si="28"/>
        <v>0.9289109629473189</v>
      </c>
      <c r="BX148" s="356">
        <f t="shared" si="28"/>
        <v>3.3476069937385069</v>
      </c>
      <c r="BY148" s="356">
        <f t="shared" si="28"/>
        <v>0.69039493506428562</v>
      </c>
      <c r="BZ148" s="356">
        <f t="shared" si="28"/>
        <v>2.3861012190320809</v>
      </c>
      <c r="CA148" s="356">
        <f t="shared" si="28"/>
        <v>0.98191448847694551</v>
      </c>
      <c r="CB148" s="356">
        <f t="shared" si="28"/>
        <v>1.0016115945807857</v>
      </c>
    </row>
    <row r="149" spans="1:80" hidden="1">
      <c r="A149" s="366">
        <v>0</v>
      </c>
      <c r="B149" s="366">
        <v>0.27</v>
      </c>
      <c r="D149" s="356"/>
      <c r="E149" s="356">
        <f t="shared" si="26"/>
        <v>2.3890744682318674</v>
      </c>
      <c r="F149" s="356">
        <f t="shared" si="29"/>
        <v>0.43071577075561096</v>
      </c>
      <c r="G149" s="356">
        <f t="shared" si="29"/>
        <v>1.7886049630710887</v>
      </c>
      <c r="H149" s="356">
        <f t="shared" si="29"/>
        <v>0.65257606526923118</v>
      </c>
      <c r="I149" s="356">
        <f t="shared" si="29"/>
        <v>0.80186923024486423</v>
      </c>
      <c r="J149" s="356">
        <f t="shared" si="29"/>
        <v>2.2633513821246627</v>
      </c>
      <c r="K149" s="356">
        <f t="shared" si="29"/>
        <v>2.0032643811629325</v>
      </c>
      <c r="L149" s="356">
        <f t="shared" si="29"/>
        <v>1.2760264285858067</v>
      </c>
      <c r="M149" s="356">
        <f t="shared" si="29"/>
        <v>1.8650981004039016</v>
      </c>
      <c r="N149" s="356">
        <f t="shared" si="29"/>
        <v>0.83394500822804019</v>
      </c>
      <c r="O149" s="356">
        <f t="shared" si="29"/>
        <v>2.0740080891938026</v>
      </c>
      <c r="P149" s="356">
        <f t="shared" si="29"/>
        <v>1.5113402926332369</v>
      </c>
      <c r="Q149" s="356">
        <f t="shared" si="29"/>
        <v>2.3890744682318674</v>
      </c>
      <c r="R149" s="356">
        <f t="shared" si="29"/>
        <v>0.43071577075561096</v>
      </c>
      <c r="S149" s="356">
        <f t="shared" si="29"/>
        <v>1.0383523691921388</v>
      </c>
      <c r="T149" s="356">
        <f t="shared" si="29"/>
        <v>0.97637381265865697</v>
      </c>
      <c r="U149" s="356">
        <f t="shared" si="29"/>
        <v>1.032077586968664</v>
      </c>
      <c r="V149" s="356">
        <f t="shared" si="29"/>
        <v>2.0595465022959814</v>
      </c>
      <c r="W149" s="356">
        <f t="shared" si="29"/>
        <v>3.03355181383332</v>
      </c>
      <c r="X149" s="356">
        <f t="shared" si="29"/>
        <v>0.57736440240850118</v>
      </c>
      <c r="Y149" s="356">
        <f t="shared" si="29"/>
        <v>1.1744001703158666</v>
      </c>
      <c r="Z149" s="356">
        <f t="shared" si="29"/>
        <v>1.1079988012761419</v>
      </c>
      <c r="AA149" s="356">
        <f t="shared" si="29"/>
        <v>1.4166195955592222</v>
      </c>
      <c r="AB149" s="356">
        <f t="shared" si="29"/>
        <v>1.0732068239033421</v>
      </c>
      <c r="AC149" s="356">
        <f t="shared" si="29"/>
        <v>1.3199130826440244</v>
      </c>
      <c r="AD149" s="356">
        <f t="shared" si="29"/>
        <v>1.1217515914998764</v>
      </c>
      <c r="AE149" s="356">
        <f t="shared" si="29"/>
        <v>1.5573988008172104</v>
      </c>
      <c r="AF149" s="356">
        <f t="shared" si="29"/>
        <v>1.1081771771913731</v>
      </c>
      <c r="AG149" s="356">
        <f t="shared" si="29"/>
        <v>0.845040216720647</v>
      </c>
      <c r="AH149" s="356">
        <f t="shared" si="29"/>
        <v>1.4490775237786018</v>
      </c>
      <c r="AI149" s="356">
        <f t="shared" si="29"/>
        <v>1.2290853374167159</v>
      </c>
      <c r="AJ149" s="356">
        <f t="shared" si="29"/>
        <v>0.80354166621859857</v>
      </c>
      <c r="AK149" s="356">
        <f t="shared" si="29"/>
        <v>2.1247137263978546</v>
      </c>
      <c r="AL149" s="356">
        <f t="shared" si="29"/>
        <v>1.0097876460387374</v>
      </c>
      <c r="AM149" s="356">
        <f t="shared" si="29"/>
        <v>2.1149522510910899</v>
      </c>
      <c r="AN149" s="356">
        <f t="shared" si="29"/>
        <v>1.6979785882231901</v>
      </c>
      <c r="AO149" s="356">
        <f t="shared" si="29"/>
        <v>1.3348388800250954</v>
      </c>
      <c r="AP149" s="356">
        <f t="shared" si="29"/>
        <v>1.7097396375949427</v>
      </c>
      <c r="AQ149" s="356">
        <f t="shared" si="29"/>
        <v>1.419045162984558</v>
      </c>
      <c r="AR149" s="356">
        <f t="shared" si="29"/>
        <v>1.588524843450976</v>
      </c>
      <c r="AS149" s="356">
        <f t="shared" si="29"/>
        <v>3.03355181383332</v>
      </c>
      <c r="AT149" s="356">
        <f t="shared" si="29"/>
        <v>0.57736440240850118</v>
      </c>
      <c r="AU149" s="356">
        <f t="shared" si="29"/>
        <v>2.3890744682318674</v>
      </c>
      <c r="AV149" s="356">
        <f t="shared" si="29"/>
        <v>0.43071577075561096</v>
      </c>
      <c r="AW149" s="356">
        <f t="shared" si="29"/>
        <v>0.54274150403027244</v>
      </c>
      <c r="AX149" s="356">
        <f t="shared" si="29"/>
        <v>1.6081572201014283</v>
      </c>
      <c r="AY149" s="356">
        <f t="shared" si="29"/>
        <v>1.5968716671455947</v>
      </c>
      <c r="AZ149" s="356">
        <f t="shared" si="29"/>
        <v>1.5758709705938609</v>
      </c>
      <c r="BA149" s="356">
        <f t="shared" si="29"/>
        <v>1.9317564878875289</v>
      </c>
      <c r="BB149" s="356">
        <f t="shared" si="29"/>
        <v>1.0663569387806604</v>
      </c>
      <c r="BC149" s="356">
        <f t="shared" si="29"/>
        <v>1.7511875642495187</v>
      </c>
      <c r="BD149" s="356">
        <f t="shared" si="29"/>
        <v>0.82698303920076643</v>
      </c>
      <c r="BE149" s="356">
        <f t="shared" si="29"/>
        <v>1.6483443434264549</v>
      </c>
      <c r="BF149" s="356">
        <f t="shared" si="29"/>
        <v>0.9506022879432392</v>
      </c>
      <c r="BG149" s="356">
        <f t="shared" si="29"/>
        <v>2.5112721854129578</v>
      </c>
      <c r="BH149" s="356">
        <f t="shared" si="29"/>
        <v>0.73704861930421739</v>
      </c>
      <c r="BI149" s="356">
        <f t="shared" si="29"/>
        <v>2.235203715449841</v>
      </c>
      <c r="BJ149" s="356">
        <f t="shared" si="29"/>
        <v>1.7302001387695247</v>
      </c>
      <c r="BK149" s="356">
        <f t="shared" si="29"/>
        <v>0.89465669488420652</v>
      </c>
      <c r="BL149" s="356">
        <f t="shared" si="29"/>
        <v>2.9916914881910666</v>
      </c>
      <c r="BM149" s="356">
        <f t="shared" si="29"/>
        <v>2.1253238854220284</v>
      </c>
      <c r="BN149" s="356">
        <f t="shared" si="29"/>
        <v>1.4068900138578402</v>
      </c>
      <c r="BO149" s="356">
        <f t="shared" si="29"/>
        <v>3.03355181383332</v>
      </c>
      <c r="BP149" s="356">
        <f t="shared" si="29"/>
        <v>0.57736440240850118</v>
      </c>
      <c r="BQ149" s="356">
        <f t="shared" ref="BQ149:CB152" si="30">IF(ISNUMBER(BQ128)=TRUE, $L$93+POWER(BQ128, $J$93)/$K$93, "")</f>
        <v>2.611345461169722</v>
      </c>
      <c r="BR149" s="356">
        <f t="shared" si="30"/>
        <v>0.6395362543714932</v>
      </c>
      <c r="BS149" s="356">
        <f t="shared" si="30"/>
        <v>1.7303849822925583</v>
      </c>
      <c r="BT149" s="356">
        <f t="shared" si="30"/>
        <v>1.2020411657807828</v>
      </c>
      <c r="BU149" s="356">
        <f t="shared" si="30"/>
        <v>2.2875647275387347</v>
      </c>
      <c r="BV149" s="356">
        <f t="shared" si="30"/>
        <v>0.99628018739173907</v>
      </c>
      <c r="BW149" s="356">
        <f t="shared" si="30"/>
        <v>1.0019656387134985</v>
      </c>
      <c r="BX149" s="356">
        <f t="shared" si="30"/>
        <v>1.8599472456377002</v>
      </c>
      <c r="BY149" s="356">
        <f t="shared" si="30"/>
        <v>0.58630582007792609</v>
      </c>
      <c r="BZ149" s="356">
        <f t="shared" si="30"/>
        <v>2.4551811295398802</v>
      </c>
      <c r="CA149" s="356">
        <f t="shared" si="30"/>
        <v>1.626594470163589</v>
      </c>
      <c r="CB149" s="356">
        <f t="shared" si="30"/>
        <v>1.2741055713615028</v>
      </c>
    </row>
    <row r="150" spans="1:80" hidden="1">
      <c r="A150" s="366">
        <v>0</v>
      </c>
      <c r="B150" s="366">
        <v>0.28000000000000003</v>
      </c>
      <c r="D150" s="356"/>
      <c r="E150" s="356">
        <f t="shared" si="26"/>
        <v>3.9471772871622681</v>
      </c>
      <c r="F150" s="356">
        <f t="shared" ref="F150:BQ153" si="31">IF(ISNUMBER(F129)=TRUE, $L$93+POWER(F129, $J$93)/$K$93, "")</f>
        <v>0.36045966278882335</v>
      </c>
      <c r="G150" s="356">
        <f t="shared" si="31"/>
        <v>0.62676907455487363</v>
      </c>
      <c r="H150" s="356">
        <f t="shared" si="31"/>
        <v>2.513914872624651</v>
      </c>
      <c r="I150" s="356">
        <f t="shared" si="31"/>
        <v>2.3070321598758698</v>
      </c>
      <c r="J150" s="356">
        <f t="shared" si="31"/>
        <v>0.54392418421501976</v>
      </c>
      <c r="K150" s="356">
        <f t="shared" si="31"/>
        <v>2.0380189275047673</v>
      </c>
      <c r="L150" s="356">
        <f t="shared" si="31"/>
        <v>1.0948373646639602</v>
      </c>
      <c r="M150" s="356">
        <f t="shared" si="31"/>
        <v>1.5002334856549917</v>
      </c>
      <c r="N150" s="356">
        <f t="shared" si="31"/>
        <v>1.6283798632947841</v>
      </c>
      <c r="O150" s="356">
        <f t="shared" si="31"/>
        <v>3.2791811324717202</v>
      </c>
      <c r="P150" s="356">
        <f t="shared" si="31"/>
        <v>0.47782425066000145</v>
      </c>
      <c r="Q150" s="356">
        <f t="shared" si="31"/>
        <v>2.6294386548296917</v>
      </c>
      <c r="R150" s="356">
        <f t="shared" si="31"/>
        <v>0.87396176310655038</v>
      </c>
      <c r="S150" s="356">
        <f t="shared" si="31"/>
        <v>0.85287460051572506</v>
      </c>
      <c r="T150" s="356">
        <f t="shared" si="31"/>
        <v>2.3179064204922728</v>
      </c>
      <c r="U150" s="356">
        <f t="shared" si="31"/>
        <v>2.0595465022959814</v>
      </c>
      <c r="V150" s="356">
        <f t="shared" si="31"/>
        <v>1.032077586968664</v>
      </c>
      <c r="W150" s="356">
        <f t="shared" si="31"/>
        <v>1.7407465289217345</v>
      </c>
      <c r="X150" s="356">
        <f t="shared" si="31"/>
        <v>0.97656118360505295</v>
      </c>
      <c r="Y150" s="356">
        <f t="shared" si="31"/>
        <v>1.3953152494028416</v>
      </c>
      <c r="Z150" s="356">
        <f t="shared" si="31"/>
        <v>0.65372330462584971</v>
      </c>
      <c r="AA150" s="356">
        <f t="shared" si="31"/>
        <v>2.5177020165644257</v>
      </c>
      <c r="AB150" s="356">
        <f t="shared" si="31"/>
        <v>0.44534976884010979</v>
      </c>
      <c r="AC150" s="356">
        <f t="shared" si="31"/>
        <v>2.1476774708903545</v>
      </c>
      <c r="AD150" s="356">
        <f t="shared" si="31"/>
        <v>0.87254997288161529</v>
      </c>
      <c r="AE150" s="356">
        <f t="shared" si="31"/>
        <v>1.3009836860800728</v>
      </c>
      <c r="AF150" s="356">
        <f t="shared" si="31"/>
        <v>0.82629708107522171</v>
      </c>
      <c r="AG150" s="356">
        <f t="shared" si="31"/>
        <v>3.9471772871622681</v>
      </c>
      <c r="AH150" s="356">
        <f t="shared" si="31"/>
        <v>0.36045966278882335</v>
      </c>
      <c r="AI150" s="356">
        <f t="shared" si="31"/>
        <v>2.240412728324412</v>
      </c>
      <c r="AJ150" s="356">
        <f t="shared" si="31"/>
        <v>1.0370358002143785</v>
      </c>
      <c r="AK150" s="356">
        <f t="shared" si="31"/>
        <v>1.826799360367567</v>
      </c>
      <c r="AL150" s="356">
        <f t="shared" si="31"/>
        <v>1.2334772558770073</v>
      </c>
      <c r="AM150" s="356">
        <f t="shared" si="31"/>
        <v>2.3548890495020807</v>
      </c>
      <c r="AN150" s="356">
        <f t="shared" si="31"/>
        <v>0.41573867524451436</v>
      </c>
      <c r="AO150" s="356">
        <f t="shared" si="31"/>
        <v>1.148068817646603</v>
      </c>
      <c r="AP150" s="356">
        <f t="shared" si="31"/>
        <v>1.0011507293224302</v>
      </c>
      <c r="AQ150" s="356">
        <f t="shared" si="31"/>
        <v>1.6453532999431542</v>
      </c>
      <c r="AR150" s="356">
        <f t="shared" si="31"/>
        <v>1.1375685901862869</v>
      </c>
      <c r="AS150" s="356">
        <f t="shared" si="31"/>
        <v>2.2410527271394884</v>
      </c>
      <c r="AT150" s="356">
        <f t="shared" si="31"/>
        <v>1.4427884089891194</v>
      </c>
      <c r="AU150" s="356">
        <f t="shared" si="31"/>
        <v>1.8791194012570982</v>
      </c>
      <c r="AV150" s="356">
        <f t="shared" si="31"/>
        <v>0.72489355975807501</v>
      </c>
      <c r="AW150" s="356">
        <f t="shared" si="31"/>
        <v>1.211528341662097</v>
      </c>
      <c r="AX150" s="356">
        <f t="shared" si="31"/>
        <v>2.1349400022837597</v>
      </c>
      <c r="AY150" s="356">
        <f t="shared" si="31"/>
        <v>1.5758709705938609</v>
      </c>
      <c r="AZ150" s="356">
        <f t="shared" si="31"/>
        <v>1.5968716671455947</v>
      </c>
      <c r="BA150" s="356">
        <f t="shared" si="31"/>
        <v>1.7554316768167151</v>
      </c>
      <c r="BB150" s="356">
        <f t="shared" si="31"/>
        <v>0.7605729572153086</v>
      </c>
      <c r="BC150" s="356">
        <f t="shared" si="31"/>
        <v>1.2436241441243245</v>
      </c>
      <c r="BD150" s="356">
        <f t="shared" si="31"/>
        <v>1.1373863286365886</v>
      </c>
      <c r="BE150" s="356">
        <f t="shared" si="31"/>
        <v>3.9471772871622681</v>
      </c>
      <c r="BF150" s="356">
        <f t="shared" si="31"/>
        <v>0.36045966278882335</v>
      </c>
      <c r="BG150" s="356">
        <f t="shared" si="31"/>
        <v>0.58107424821374587</v>
      </c>
      <c r="BH150" s="356">
        <f t="shared" si="31"/>
        <v>1.6484398999198955</v>
      </c>
      <c r="BI150" s="356">
        <f t="shared" si="31"/>
        <v>2.7722875495170767</v>
      </c>
      <c r="BJ150" s="356">
        <f t="shared" si="31"/>
        <v>1.1840878499541705</v>
      </c>
      <c r="BK150" s="356">
        <f t="shared" si="31"/>
        <v>2.1872273349391267</v>
      </c>
      <c r="BL150" s="356">
        <f t="shared" si="31"/>
        <v>1.5495139702924261</v>
      </c>
      <c r="BM150" s="356">
        <f t="shared" si="31"/>
        <v>2.4527238468367543</v>
      </c>
      <c r="BN150" s="356">
        <f t="shared" si="31"/>
        <v>0.54904108707205979</v>
      </c>
      <c r="BO150" s="356">
        <f t="shared" si="31"/>
        <v>2.5177020165644257</v>
      </c>
      <c r="BP150" s="356">
        <f t="shared" si="31"/>
        <v>0.44534976884010979</v>
      </c>
      <c r="BQ150" s="356">
        <f t="shared" si="31"/>
        <v>2.9930590754281643</v>
      </c>
      <c r="BR150" s="356">
        <f t="shared" si="30"/>
        <v>0.66835407723428586</v>
      </c>
      <c r="BS150" s="356">
        <f t="shared" si="30"/>
        <v>1.062756711977223</v>
      </c>
      <c r="BT150" s="356">
        <f t="shared" si="30"/>
        <v>1.905714769082451</v>
      </c>
      <c r="BU150" s="356">
        <f t="shared" si="30"/>
        <v>1.7745217862402842</v>
      </c>
      <c r="BV150" s="356">
        <f t="shared" si="30"/>
        <v>1.1927319773405971</v>
      </c>
      <c r="BW150" s="356">
        <f t="shared" si="30"/>
        <v>2.5177020165644257</v>
      </c>
      <c r="BX150" s="356">
        <f t="shared" si="30"/>
        <v>0.44534976884010979</v>
      </c>
      <c r="BY150" s="356">
        <f t="shared" si="30"/>
        <v>2.3563062237402677</v>
      </c>
      <c r="BZ150" s="356">
        <f t="shared" si="30"/>
        <v>1.7731413286825199</v>
      </c>
      <c r="CA150" s="356">
        <f t="shared" si="30"/>
        <v>3.4071749498736916</v>
      </c>
      <c r="CB150" s="356">
        <f t="shared" si="30"/>
        <v>0.40615468465557225</v>
      </c>
    </row>
    <row r="151" spans="1:80" hidden="1">
      <c r="A151" s="366">
        <v>0</v>
      </c>
      <c r="B151" s="366">
        <v>0.28000000000000003</v>
      </c>
      <c r="D151" s="356"/>
      <c r="E151" s="356" t="str">
        <f t="shared" si="26"/>
        <v/>
      </c>
      <c r="F151" s="356" t="str">
        <f t="shared" si="31"/>
        <v/>
      </c>
      <c r="G151" s="356">
        <f t="shared" si="31"/>
        <v>1.2217205133522451</v>
      </c>
      <c r="H151" s="356">
        <f t="shared" si="31"/>
        <v>0.92652256780080022</v>
      </c>
      <c r="I151" s="356">
        <f t="shared" si="31"/>
        <v>2.2633513821246627</v>
      </c>
      <c r="J151" s="356">
        <f t="shared" si="31"/>
        <v>0.80186923024486423</v>
      </c>
      <c r="K151" s="356">
        <f t="shared" si="31"/>
        <v>4.6674244063510226</v>
      </c>
      <c r="L151" s="356">
        <f t="shared" si="31"/>
        <v>0.18308973790358066</v>
      </c>
      <c r="M151" s="356">
        <f t="shared" si="31"/>
        <v>2.5327609741858987</v>
      </c>
      <c r="N151" s="356">
        <f t="shared" si="31"/>
        <v>0.40198219280787517</v>
      </c>
      <c r="O151" s="356">
        <f t="shared" si="31"/>
        <v>4.1752020241538057</v>
      </c>
      <c r="P151" s="356">
        <f t="shared" si="31"/>
        <v>0.79944308645052908</v>
      </c>
      <c r="Q151" s="356">
        <f t="shared" si="31"/>
        <v>2.4005483670854795</v>
      </c>
      <c r="R151" s="356">
        <f t="shared" si="31"/>
        <v>0.61072411437384522</v>
      </c>
      <c r="S151" s="356">
        <f t="shared" si="31"/>
        <v>2.3179064204922728</v>
      </c>
      <c r="T151" s="356">
        <f t="shared" si="31"/>
        <v>0.85287460051572506</v>
      </c>
      <c r="U151" s="356">
        <f t="shared" si="31"/>
        <v>3.1153164493974126</v>
      </c>
      <c r="V151" s="356">
        <f t="shared" si="31"/>
        <v>0.61083674036600755</v>
      </c>
      <c r="W151" s="356">
        <f t="shared" si="31"/>
        <v>2.5848573471135108</v>
      </c>
      <c r="X151" s="356">
        <f t="shared" si="31"/>
        <v>0.29697478502291486</v>
      </c>
      <c r="Y151" s="356">
        <f t="shared" si="31"/>
        <v>4.3182011244734673</v>
      </c>
      <c r="Z151" s="356">
        <f t="shared" si="31"/>
        <v>0.25169115000438647</v>
      </c>
      <c r="AA151" s="356">
        <f t="shared" si="31"/>
        <v>2.078743823511926</v>
      </c>
      <c r="AB151" s="356">
        <f t="shared" si="31"/>
        <v>1.0855019984368839</v>
      </c>
      <c r="AC151" s="356">
        <f t="shared" si="31"/>
        <v>4.3182011244734673</v>
      </c>
      <c r="AD151" s="356">
        <f t="shared" si="31"/>
        <v>0.25169115000438647</v>
      </c>
      <c r="AE151" s="356">
        <f t="shared" si="31"/>
        <v>3.4381505050642636</v>
      </c>
      <c r="AF151" s="356">
        <f t="shared" si="31"/>
        <v>0.67010216770529163</v>
      </c>
      <c r="AG151" s="356">
        <f t="shared" si="31"/>
        <v>3.2795607413696253</v>
      </c>
      <c r="AH151" s="356">
        <f t="shared" si="31"/>
        <v>0.50391306332397634</v>
      </c>
      <c r="AI151" s="356">
        <f t="shared" si="31"/>
        <v>2.8571150969145669</v>
      </c>
      <c r="AJ151" s="356">
        <f t="shared" si="31"/>
        <v>0.91412674689695561</v>
      </c>
      <c r="AK151" s="356">
        <f t="shared" si="31"/>
        <v>1.3030220642164154</v>
      </c>
      <c r="AL151" s="356">
        <f t="shared" si="31"/>
        <v>1.4613308016491136</v>
      </c>
      <c r="AM151" s="356">
        <f t="shared" si="31"/>
        <v>2.0669408419624058</v>
      </c>
      <c r="AN151" s="356">
        <f t="shared" si="31"/>
        <v>0.55022925417119772</v>
      </c>
      <c r="AO151" s="356">
        <f t="shared" si="31"/>
        <v>3.7303617691602482</v>
      </c>
      <c r="AP151" s="356">
        <f t="shared" si="31"/>
        <v>0.28912374151524489</v>
      </c>
      <c r="AQ151" s="356">
        <f t="shared" si="31"/>
        <v>4.6674244063510226</v>
      </c>
      <c r="AR151" s="356">
        <f t="shared" si="31"/>
        <v>0.18308973790358066</v>
      </c>
      <c r="AS151" s="356">
        <f t="shared" si="31"/>
        <v>3.5910294035200514</v>
      </c>
      <c r="AT151" s="356">
        <f t="shared" si="31"/>
        <v>0.34783424166179311</v>
      </c>
      <c r="AU151" s="356">
        <f t="shared" si="31"/>
        <v>4.3802643641703574</v>
      </c>
      <c r="AV151" s="356">
        <f t="shared" si="31"/>
        <v>1.0035800830129142</v>
      </c>
      <c r="AW151" s="356">
        <f t="shared" si="31"/>
        <v>2.1349400022837597</v>
      </c>
      <c r="AX151" s="356">
        <f t="shared" si="31"/>
        <v>1.211528341662097</v>
      </c>
      <c r="AY151" s="356">
        <f t="shared" si="31"/>
        <v>2.3592895812476042</v>
      </c>
      <c r="AZ151" s="356">
        <f t="shared" si="31"/>
        <v>0.67118689836556455</v>
      </c>
      <c r="BA151" s="356">
        <f t="shared" si="31"/>
        <v>4.0794343363833656</v>
      </c>
      <c r="BB151" s="356">
        <f t="shared" si="31"/>
        <v>0.86539266413584781</v>
      </c>
      <c r="BC151" s="356">
        <f t="shared" si="31"/>
        <v>2.8837283923901804</v>
      </c>
      <c r="BD151" s="356">
        <f t="shared" si="31"/>
        <v>0.67234341311553281</v>
      </c>
      <c r="BE151" s="356">
        <f t="shared" si="31"/>
        <v>1.2711289091312816</v>
      </c>
      <c r="BF151" s="356">
        <f t="shared" si="31"/>
        <v>0.77653446987727248</v>
      </c>
      <c r="BG151" s="356">
        <f t="shared" si="31"/>
        <v>4.6674244063510226</v>
      </c>
      <c r="BH151" s="356">
        <f t="shared" si="31"/>
        <v>0.18308973790358066</v>
      </c>
      <c r="BI151" s="356">
        <f t="shared" si="31"/>
        <v>1.5402780831457104</v>
      </c>
      <c r="BJ151" s="356">
        <f t="shared" si="31"/>
        <v>0.49192778107294921</v>
      </c>
      <c r="BK151" s="356">
        <f t="shared" si="31"/>
        <v>2.9916914881910666</v>
      </c>
      <c r="BL151" s="356">
        <f t="shared" si="31"/>
        <v>0.89465669488420652</v>
      </c>
      <c r="BM151" s="356">
        <f t="shared" si="31"/>
        <v>4.3182011244734673</v>
      </c>
      <c r="BN151" s="356">
        <f t="shared" si="31"/>
        <v>0.25169115000438647</v>
      </c>
      <c r="BO151" s="356">
        <f t="shared" si="31"/>
        <v>3.8139584412387997</v>
      </c>
      <c r="BP151" s="356">
        <f t="shared" si="31"/>
        <v>0.58443157329300688</v>
      </c>
      <c r="BQ151" s="356">
        <f t="shared" si="31"/>
        <v>1.9530772707647015</v>
      </c>
      <c r="BR151" s="356">
        <f t="shared" si="30"/>
        <v>0.93347459825967971</v>
      </c>
      <c r="BS151" s="356">
        <f t="shared" si="30"/>
        <v>2.5026041158708385</v>
      </c>
      <c r="BT151" s="356">
        <f t="shared" si="30"/>
        <v>0.41849083634207118</v>
      </c>
      <c r="BU151" s="356">
        <f t="shared" si="30"/>
        <v>3.0392317973974143</v>
      </c>
      <c r="BV151" s="356">
        <f t="shared" si="30"/>
        <v>0.92639347484173928</v>
      </c>
      <c r="BW151" s="356">
        <f t="shared" si="30"/>
        <v>4.1740633198324764</v>
      </c>
      <c r="BX151" s="356">
        <f t="shared" si="30"/>
        <v>0.54871389967808726</v>
      </c>
      <c r="BY151" s="356">
        <f t="shared" si="30"/>
        <v>3.2850428293600165</v>
      </c>
      <c r="BZ151" s="356">
        <f t="shared" si="30"/>
        <v>0.51134445062237166</v>
      </c>
      <c r="CA151" s="356">
        <f t="shared" si="30"/>
        <v>1.9322960317931137</v>
      </c>
      <c r="CB151" s="356">
        <f t="shared" si="30"/>
        <v>0.57945721502577052</v>
      </c>
    </row>
    <row r="152" spans="1:80" hidden="1">
      <c r="A152" s="366">
        <v>0</v>
      </c>
      <c r="B152" s="366">
        <v>0.28000000000000003</v>
      </c>
      <c r="D152" s="356"/>
      <c r="E152" s="356" t="str">
        <f t="shared" si="26"/>
        <v/>
      </c>
      <c r="F152" s="356" t="str">
        <f t="shared" si="31"/>
        <v/>
      </c>
      <c r="G152" s="356">
        <f t="shared" si="31"/>
        <v>3.0906572642050403</v>
      </c>
      <c r="H152" s="356">
        <f t="shared" si="31"/>
        <v>0.3908466838764223</v>
      </c>
      <c r="I152" s="356">
        <f t="shared" si="31"/>
        <v>1.602447466008784</v>
      </c>
      <c r="J152" s="356">
        <f t="shared" si="31"/>
        <v>0.47847358231971493</v>
      </c>
      <c r="K152" s="356">
        <f t="shared" si="31"/>
        <v>1.9404320900991652</v>
      </c>
      <c r="L152" s="356">
        <f t="shared" si="31"/>
        <v>0.84621107464777223</v>
      </c>
      <c r="M152" s="356">
        <f t="shared" si="31"/>
        <v>2.067245140776127</v>
      </c>
      <c r="N152" s="356">
        <f t="shared" si="31"/>
        <v>0.51421048708817718</v>
      </c>
      <c r="O152" s="356">
        <f t="shared" si="31"/>
        <v>2.5108518395826098</v>
      </c>
      <c r="P152" s="356">
        <f t="shared" si="31"/>
        <v>1.1503806474900014</v>
      </c>
      <c r="Q152" s="356">
        <f t="shared" si="31"/>
        <v>2.0859613809008479</v>
      </c>
      <c r="R152" s="356">
        <f t="shared" si="31"/>
        <v>0.52535774309483396</v>
      </c>
      <c r="S152" s="356">
        <f t="shared" si="31"/>
        <v>1.3787182976254955</v>
      </c>
      <c r="T152" s="356">
        <f t="shared" si="31"/>
        <v>0.86365968829966944</v>
      </c>
      <c r="U152" s="356">
        <f t="shared" si="31"/>
        <v>3.5838097260318791</v>
      </c>
      <c r="V152" s="356">
        <f t="shared" si="31"/>
        <v>0.34623241285155937</v>
      </c>
      <c r="W152" s="356">
        <f t="shared" si="31"/>
        <v>1.6824952179099204</v>
      </c>
      <c r="X152" s="356">
        <f t="shared" si="31"/>
        <v>0.63029571403463336</v>
      </c>
      <c r="Y152" s="356">
        <f t="shared" si="31"/>
        <v>2.0678404781462691</v>
      </c>
      <c r="Z152" s="356">
        <f t="shared" si="31"/>
        <v>0.75398616740397506</v>
      </c>
      <c r="AA152" s="356">
        <f t="shared" si="31"/>
        <v>1.0855019984368839</v>
      </c>
      <c r="AB152" s="356">
        <f t="shared" si="31"/>
        <v>2.078743823511926</v>
      </c>
      <c r="AC152" s="356">
        <f t="shared" si="31"/>
        <v>1.1400160892119278</v>
      </c>
      <c r="AD152" s="356">
        <f t="shared" si="31"/>
        <v>0.57351168614921233</v>
      </c>
      <c r="AE152" s="356">
        <f t="shared" si="31"/>
        <v>3.5838097260318791</v>
      </c>
      <c r="AF152" s="356">
        <f t="shared" si="31"/>
        <v>0.34623241285155937</v>
      </c>
      <c r="AG152" s="356">
        <f t="shared" si="31"/>
        <v>1.4490775237786018</v>
      </c>
      <c r="AH152" s="356">
        <f t="shared" si="31"/>
        <v>0.845040216720647</v>
      </c>
      <c r="AI152" s="356">
        <f t="shared" si="31"/>
        <v>1.253343801601998</v>
      </c>
      <c r="AJ152" s="356">
        <f t="shared" si="31"/>
        <v>0.63255996154622507</v>
      </c>
      <c r="AK152" s="356">
        <f t="shared" si="31"/>
        <v>2.2190130533310537</v>
      </c>
      <c r="AL152" s="356">
        <f t="shared" si="31"/>
        <v>0.530353624080242</v>
      </c>
      <c r="AM152" s="356">
        <f t="shared" si="31"/>
        <v>2.3251841740065582</v>
      </c>
      <c r="AN152" s="356">
        <f t="shared" si="31"/>
        <v>0.1645592029361588</v>
      </c>
      <c r="AO152" s="356">
        <f t="shared" si="31"/>
        <v>1.0011507293224302</v>
      </c>
      <c r="AP152" s="356">
        <f t="shared" si="31"/>
        <v>1.148068817646603</v>
      </c>
      <c r="AQ152" s="356">
        <f t="shared" si="31"/>
        <v>2.9737680180078225</v>
      </c>
      <c r="AR152" s="356">
        <f t="shared" si="31"/>
        <v>0.46082116493214986</v>
      </c>
      <c r="AS152" s="356">
        <f t="shared" si="31"/>
        <v>2.0177712175717577</v>
      </c>
      <c r="AT152" s="356">
        <f t="shared" si="31"/>
        <v>0.81705463206735951</v>
      </c>
      <c r="AU152" s="356">
        <f t="shared" si="31"/>
        <v>1.5996508900512827</v>
      </c>
      <c r="AV152" s="356">
        <f t="shared" si="31"/>
        <v>1.1588203292373058</v>
      </c>
      <c r="AW152" s="356">
        <f t="shared" si="31"/>
        <v>1.5822170128091066</v>
      </c>
      <c r="AX152" s="356">
        <f t="shared" si="31"/>
        <v>0.73688247119376649</v>
      </c>
      <c r="AY152" s="356">
        <f t="shared" si="31"/>
        <v>2.3251841740065582</v>
      </c>
      <c r="AZ152" s="356">
        <f t="shared" si="31"/>
        <v>0.1645592029361588</v>
      </c>
      <c r="BA152" s="356">
        <f t="shared" si="31"/>
        <v>2.7124695252596616</v>
      </c>
      <c r="BB152" s="356">
        <f t="shared" si="31"/>
        <v>0.64684469602691685</v>
      </c>
      <c r="BC152" s="356">
        <f t="shared" si="31"/>
        <v>0.5662074098434261</v>
      </c>
      <c r="BD152" s="356">
        <f t="shared" si="31"/>
        <v>1.3869582567221899</v>
      </c>
      <c r="BE152" s="356">
        <f t="shared" si="31"/>
        <v>0.77653446987727248</v>
      </c>
      <c r="BF152" s="356">
        <f t="shared" si="31"/>
        <v>1.2711289091312816</v>
      </c>
      <c r="BG152" s="356">
        <f t="shared" si="31"/>
        <v>2.3803963225971705</v>
      </c>
      <c r="BH152" s="356">
        <f t="shared" si="31"/>
        <v>0.84758947406968699</v>
      </c>
      <c r="BI152" s="356">
        <f t="shared" si="31"/>
        <v>1.1933728737185094</v>
      </c>
      <c r="BJ152" s="356">
        <f t="shared" si="31"/>
        <v>0.38967642702863114</v>
      </c>
      <c r="BK152" s="356">
        <f t="shared" si="31"/>
        <v>1.6951737568702698</v>
      </c>
      <c r="BL152" s="356">
        <f t="shared" si="31"/>
        <v>0.70204694112655952</v>
      </c>
      <c r="BM152" s="356">
        <f t="shared" si="31"/>
        <v>1.5137111234849205</v>
      </c>
      <c r="BN152" s="356">
        <f t="shared" si="31"/>
        <v>0.57361939189436173</v>
      </c>
      <c r="BO152" s="356">
        <f t="shared" si="31"/>
        <v>2.1296662712408483</v>
      </c>
      <c r="BP152" s="356">
        <f t="shared" si="31"/>
        <v>0.40020399975388621</v>
      </c>
      <c r="BQ152" s="356">
        <f t="shared" si="31"/>
        <v>2.3251841740065582</v>
      </c>
      <c r="BR152" s="356">
        <f t="shared" si="30"/>
        <v>0.1645592029361588</v>
      </c>
      <c r="BS152" s="356">
        <f t="shared" si="30"/>
        <v>1.905714769082451</v>
      </c>
      <c r="BT152" s="356">
        <f t="shared" si="30"/>
        <v>1.062756711977223</v>
      </c>
      <c r="BU152" s="356">
        <f t="shared" si="30"/>
        <v>1.878975115465723</v>
      </c>
      <c r="BV152" s="356">
        <f t="shared" si="30"/>
        <v>0.5483677768738604</v>
      </c>
      <c r="BW152" s="356">
        <f t="shared" si="30"/>
        <v>1.8599472456377002</v>
      </c>
      <c r="BX152" s="356">
        <f t="shared" si="30"/>
        <v>1.0019656387134985</v>
      </c>
      <c r="BY152" s="356">
        <f t="shared" si="30"/>
        <v>3.5838097260318791</v>
      </c>
      <c r="BZ152" s="356">
        <f t="shared" si="30"/>
        <v>0.34623241285155937</v>
      </c>
      <c r="CA152" s="356">
        <f t="shared" si="30"/>
        <v>0.52370133467235458</v>
      </c>
      <c r="CB152" s="356">
        <f t="shared" si="30"/>
        <v>0.87551397789615626</v>
      </c>
    </row>
    <row r="153" spans="1:80" hidden="1">
      <c r="A153" s="366">
        <v>0</v>
      </c>
      <c r="B153" s="366">
        <v>0.28000000000000003</v>
      </c>
      <c r="D153" s="356"/>
      <c r="E153" s="356">
        <f t="shared" si="26"/>
        <v>1.4492750321892558</v>
      </c>
      <c r="F153" s="356">
        <f t="shared" si="31"/>
        <v>2.0755777502400026</v>
      </c>
      <c r="G153" s="356">
        <f t="shared" si="31"/>
        <v>0.91168809666257111</v>
      </c>
      <c r="H153" s="356">
        <f t="shared" si="31"/>
        <v>1.5539013997362636</v>
      </c>
      <c r="I153" s="356">
        <f t="shared" si="31"/>
        <v>1.0435982875801857</v>
      </c>
      <c r="J153" s="356">
        <f t="shared" si="31"/>
        <v>1.6556578473653352</v>
      </c>
      <c r="K153" s="356">
        <f t="shared" si="31"/>
        <v>1.1703675734759331</v>
      </c>
      <c r="L153" s="356">
        <f t="shared" si="31"/>
        <v>0.97942680699644402</v>
      </c>
      <c r="M153" s="356">
        <f t="shared" si="31"/>
        <v>0.51421048708817718</v>
      </c>
      <c r="N153" s="356">
        <f t="shared" si="31"/>
        <v>2.067245140776127</v>
      </c>
      <c r="O153" s="356">
        <f t="shared" si="31"/>
        <v>0.31881454371582496</v>
      </c>
      <c r="P153" s="356">
        <f t="shared" si="31"/>
        <v>2.3585120447311061</v>
      </c>
      <c r="Q153" s="356">
        <f t="shared" si="31"/>
        <v>0.84443816601966737</v>
      </c>
      <c r="R153" s="356">
        <f t="shared" si="31"/>
        <v>1.6202012007427957</v>
      </c>
      <c r="S153" s="356">
        <f t="shared" si="31"/>
        <v>1.1671647100989304</v>
      </c>
      <c r="T153" s="356">
        <f t="shared" si="31"/>
        <v>1.7876085107909712</v>
      </c>
      <c r="U153" s="356">
        <f t="shared" si="31"/>
        <v>1.3973102252504832</v>
      </c>
      <c r="V153" s="356">
        <f t="shared" si="31"/>
        <v>2.4071806654477577</v>
      </c>
      <c r="W153" s="356">
        <f t="shared" si="31"/>
        <v>0.80907943878462807</v>
      </c>
      <c r="X153" s="356">
        <f t="shared" si="31"/>
        <v>1.2274120591781479</v>
      </c>
      <c r="Y153" s="356">
        <f t="shared" si="31"/>
        <v>1.3110071623189072</v>
      </c>
      <c r="Z153" s="356">
        <f t="shared" si="31"/>
        <v>1.5968684406307663</v>
      </c>
      <c r="AA153" s="356">
        <f t="shared" si="31"/>
        <v>2.0361064657600325</v>
      </c>
      <c r="AB153" s="356">
        <f t="shared" si="31"/>
        <v>0.8767068120738033</v>
      </c>
      <c r="AC153" s="356">
        <f t="shared" si="31"/>
        <v>1.6376757222159921</v>
      </c>
      <c r="AD153" s="356">
        <f t="shared" si="31"/>
        <v>0.7033066489148968</v>
      </c>
      <c r="AE153" s="356">
        <f t="shared" si="31"/>
        <v>2.0361064657600325</v>
      </c>
      <c r="AF153" s="356">
        <f t="shared" si="31"/>
        <v>0.8767068120738033</v>
      </c>
      <c r="AG153" s="356">
        <f t="shared" si="31"/>
        <v>0.50391306332397634</v>
      </c>
      <c r="AH153" s="356">
        <f t="shared" si="31"/>
        <v>3.2795607413696253</v>
      </c>
      <c r="AI153" s="356">
        <f t="shared" si="31"/>
        <v>1.0370358002143785</v>
      </c>
      <c r="AJ153" s="356">
        <f t="shared" si="31"/>
        <v>2.240412728324412</v>
      </c>
      <c r="AK153" s="356">
        <f t="shared" si="31"/>
        <v>1.0097876460387374</v>
      </c>
      <c r="AL153" s="356">
        <f t="shared" si="31"/>
        <v>2.1247137263978546</v>
      </c>
      <c r="AM153" s="356">
        <f t="shared" si="31"/>
        <v>0.77001706740986764</v>
      </c>
      <c r="AN153" s="356">
        <f t="shared" si="31"/>
        <v>1.6554070928352154</v>
      </c>
      <c r="AO153" s="356">
        <f t="shared" si="31"/>
        <v>1.4126194490406883</v>
      </c>
      <c r="AP153" s="356">
        <f t="shared" si="31"/>
        <v>2.2224102446452214</v>
      </c>
      <c r="AQ153" s="356">
        <f t="shared" si="31"/>
        <v>2.0361064657600325</v>
      </c>
      <c r="AR153" s="356">
        <f t="shared" si="31"/>
        <v>0.8767068120738033</v>
      </c>
      <c r="AS153" s="356">
        <f t="shared" si="31"/>
        <v>0.94477037009204068</v>
      </c>
      <c r="AT153" s="356">
        <f t="shared" si="31"/>
        <v>2.3309135464936088</v>
      </c>
      <c r="AU153" s="356">
        <f t="shared" si="31"/>
        <v>1.7425032008122163</v>
      </c>
      <c r="AV153" s="356">
        <f t="shared" si="31"/>
        <v>0.96161774310580639</v>
      </c>
      <c r="AW153" s="356">
        <f t="shared" si="31"/>
        <v>0.85481759971455529</v>
      </c>
      <c r="AX153" s="356">
        <f t="shared" si="31"/>
        <v>2.423243266456705</v>
      </c>
      <c r="AY153" s="356">
        <f t="shared" si="31"/>
        <v>0.3499331373374297</v>
      </c>
      <c r="AZ153" s="356">
        <f t="shared" si="31"/>
        <v>3.5492281912255317</v>
      </c>
      <c r="BA153" s="356">
        <f t="shared" si="31"/>
        <v>0.64684469602691685</v>
      </c>
      <c r="BB153" s="356">
        <f t="shared" si="31"/>
        <v>2.7124695252596616</v>
      </c>
      <c r="BC153" s="356">
        <f t="shared" si="31"/>
        <v>0.64864020080909446</v>
      </c>
      <c r="BD153" s="356">
        <f t="shared" si="31"/>
        <v>1.4216521441677961</v>
      </c>
      <c r="BE153" s="356">
        <f t="shared" si="31"/>
        <v>1.6376757222159921</v>
      </c>
      <c r="BF153" s="356">
        <f t="shared" si="31"/>
        <v>0.7033066489148968</v>
      </c>
      <c r="BG153" s="356">
        <f t="shared" si="31"/>
        <v>1.2235610764285283</v>
      </c>
      <c r="BH153" s="356">
        <f t="shared" si="31"/>
        <v>1.2271306363128005</v>
      </c>
      <c r="BI153" s="356">
        <f t="shared" si="31"/>
        <v>1.1085619468066421</v>
      </c>
      <c r="BJ153" s="356">
        <f t="shared" si="31"/>
        <v>1.4341446612331825</v>
      </c>
      <c r="BK153" s="356">
        <f t="shared" si="31"/>
        <v>1.0577051055302022</v>
      </c>
      <c r="BL153" s="356">
        <f t="shared" si="31"/>
        <v>1.8282779729158725</v>
      </c>
      <c r="BM153" s="356">
        <f t="shared" si="31"/>
        <v>1.5277637148557348</v>
      </c>
      <c r="BN153" s="356">
        <f t="shared" si="31"/>
        <v>2.5300756478409028</v>
      </c>
      <c r="BO153" s="356">
        <f t="shared" si="31"/>
        <v>1.319642224617386</v>
      </c>
      <c r="BP153" s="356">
        <f t="shared" si="31"/>
        <v>1.8309013751492864</v>
      </c>
      <c r="BQ153" s="356">
        <f t="shared" ref="BQ153:CB156" si="32">IF(ISNUMBER(BQ132)=TRUE, $L$93+POWER(BQ132, $J$93)/$K$93, "")</f>
        <v>0.66835407723428586</v>
      </c>
      <c r="BR153" s="356">
        <f t="shared" si="32"/>
        <v>2.9930590754281643</v>
      </c>
      <c r="BS153" s="356">
        <f t="shared" si="32"/>
        <v>1.1443474286094228</v>
      </c>
      <c r="BT153" s="356">
        <f t="shared" si="32"/>
        <v>1.2176223579962131</v>
      </c>
      <c r="BU153" s="356">
        <f t="shared" si="32"/>
        <v>0.99628018739173907</v>
      </c>
      <c r="BV153" s="356">
        <f t="shared" si="32"/>
        <v>2.2875647275387347</v>
      </c>
      <c r="BW153" s="356">
        <f t="shared" si="32"/>
        <v>0.54871389967808726</v>
      </c>
      <c r="BX153" s="356">
        <f t="shared" si="32"/>
        <v>4.1740633198324764</v>
      </c>
      <c r="BY153" s="356">
        <f t="shared" si="32"/>
        <v>1.6729120155757882</v>
      </c>
      <c r="BZ153" s="356">
        <f t="shared" si="32"/>
        <v>1.0947948229601858</v>
      </c>
      <c r="CA153" s="356">
        <f t="shared" si="32"/>
        <v>1.6376757222159921</v>
      </c>
      <c r="CB153" s="356">
        <f t="shared" si="32"/>
        <v>0.7033066489148968</v>
      </c>
    </row>
    <row r="154" spans="1:80" hidden="1">
      <c r="A154" s="366">
        <v>0</v>
      </c>
      <c r="B154" s="366">
        <v>0.28000000000000003</v>
      </c>
      <c r="D154" s="356"/>
      <c r="E154" s="356">
        <f t="shared" si="26"/>
        <v>0.71849607168099205</v>
      </c>
      <c r="F154" s="356">
        <f t="shared" ref="F154:BQ157" si="33">IF(ISNUMBER(F133)=TRUE, $L$93+POWER(F133, $J$93)/$K$93, "")</f>
        <v>0.75375076328882784</v>
      </c>
      <c r="G154" s="356">
        <f t="shared" si="33"/>
        <v>0.98583912071206914</v>
      </c>
      <c r="H154" s="356">
        <f t="shared" si="33"/>
        <v>1.7594704736010554</v>
      </c>
      <c r="I154" s="356">
        <f t="shared" si="33"/>
        <v>2.2148984540263505</v>
      </c>
      <c r="J154" s="356">
        <f t="shared" si="33"/>
        <v>0.42770403196212459</v>
      </c>
      <c r="K154" s="356">
        <f t="shared" si="33"/>
        <v>1.066163254887605</v>
      </c>
      <c r="L154" s="356">
        <f t="shared" si="33"/>
        <v>2.4403535302818509</v>
      </c>
      <c r="M154" s="356">
        <f t="shared" si="33"/>
        <v>2.2148984540263505</v>
      </c>
      <c r="N154" s="356">
        <f t="shared" si="33"/>
        <v>0.42770403196212459</v>
      </c>
      <c r="O154" s="356">
        <f t="shared" si="33"/>
        <v>0.47782425066000145</v>
      </c>
      <c r="P154" s="356">
        <f t="shared" si="33"/>
        <v>3.2791811324717202</v>
      </c>
      <c r="Q154" s="356">
        <f t="shared" si="33"/>
        <v>0.61072411437384522</v>
      </c>
      <c r="R154" s="356">
        <f t="shared" si="33"/>
        <v>2.4005483670854795</v>
      </c>
      <c r="S154" s="356">
        <f t="shared" si="33"/>
        <v>0.2261136837026225</v>
      </c>
      <c r="T154" s="356">
        <f t="shared" si="33"/>
        <v>3.8845541469774254</v>
      </c>
      <c r="U154" s="356">
        <f t="shared" si="33"/>
        <v>1.4421814342370243</v>
      </c>
      <c r="V154" s="356">
        <f t="shared" si="33"/>
        <v>0.99860903842396898</v>
      </c>
      <c r="W154" s="356">
        <f t="shared" si="33"/>
        <v>1.2440694005594959</v>
      </c>
      <c r="X154" s="356">
        <f t="shared" si="33"/>
        <v>0.78685588545978091</v>
      </c>
      <c r="Y154" s="356">
        <f t="shared" si="33"/>
        <v>1.1079988012761419</v>
      </c>
      <c r="Z154" s="356">
        <f t="shared" si="33"/>
        <v>1.1744001703158666</v>
      </c>
      <c r="AA154" s="356">
        <f t="shared" si="33"/>
        <v>0.87213219800604924</v>
      </c>
      <c r="AB154" s="356">
        <f t="shared" si="33"/>
        <v>1.9670851864287668</v>
      </c>
      <c r="AC154" s="356">
        <f t="shared" si="33"/>
        <v>0.57351168614921233</v>
      </c>
      <c r="AD154" s="356">
        <f t="shared" si="33"/>
        <v>1.1400160892119278</v>
      </c>
      <c r="AE154" s="356">
        <f t="shared" si="33"/>
        <v>0.82580693190279253</v>
      </c>
      <c r="AF154" s="356">
        <f t="shared" si="33"/>
        <v>1.5823506334883108</v>
      </c>
      <c r="AG154" s="356">
        <f t="shared" si="33"/>
        <v>0.92966700174309014</v>
      </c>
      <c r="AH154" s="356">
        <f t="shared" si="33"/>
        <v>0.87254482774209197</v>
      </c>
      <c r="AI154" s="356">
        <f t="shared" si="33"/>
        <v>1.1571843681334386</v>
      </c>
      <c r="AJ154" s="356">
        <f t="shared" si="33"/>
        <v>2.775237879846383</v>
      </c>
      <c r="AK154" s="356">
        <f t="shared" si="33"/>
        <v>0.58906712480198675</v>
      </c>
      <c r="AL154" s="356">
        <f t="shared" si="33"/>
        <v>1.3573285404811521</v>
      </c>
      <c r="AM154" s="356">
        <f t="shared" si="33"/>
        <v>1.6554070928352154</v>
      </c>
      <c r="AN154" s="356">
        <f t="shared" si="33"/>
        <v>0.77001706740986764</v>
      </c>
      <c r="AO154" s="356">
        <f t="shared" si="33"/>
        <v>1.1596784725952132</v>
      </c>
      <c r="AP154" s="356">
        <f t="shared" si="33"/>
        <v>0.99703942827633685</v>
      </c>
      <c r="AQ154" s="356">
        <f t="shared" si="33"/>
        <v>0.46082116493214986</v>
      </c>
      <c r="AR154" s="356">
        <f t="shared" si="33"/>
        <v>2.9737680180078225</v>
      </c>
      <c r="AS154" s="356">
        <f t="shared" si="33"/>
        <v>0.34783424166179311</v>
      </c>
      <c r="AT154" s="356">
        <f t="shared" si="33"/>
        <v>3.5910294035200514</v>
      </c>
      <c r="AU154" s="356">
        <f t="shared" si="33"/>
        <v>2.2148984540263505</v>
      </c>
      <c r="AV154" s="356">
        <f t="shared" si="33"/>
        <v>0.42770403196212459</v>
      </c>
      <c r="AW154" s="356">
        <f t="shared" si="33"/>
        <v>1.5259474933588129</v>
      </c>
      <c r="AX154" s="356">
        <f t="shared" si="33"/>
        <v>1.3434032184403248</v>
      </c>
      <c r="AY154" s="356">
        <f t="shared" si="33"/>
        <v>1.0951393568345054</v>
      </c>
      <c r="AZ154" s="356">
        <f t="shared" si="33"/>
        <v>2.2805308662023429</v>
      </c>
      <c r="BA154" s="356">
        <f t="shared" si="33"/>
        <v>1.2440694005594959</v>
      </c>
      <c r="BB154" s="356">
        <f t="shared" si="33"/>
        <v>0.78685588545978091</v>
      </c>
      <c r="BC154" s="356">
        <f t="shared" si="33"/>
        <v>1.1373863286365886</v>
      </c>
      <c r="BD154" s="356">
        <f t="shared" si="33"/>
        <v>1.2436241441243245</v>
      </c>
      <c r="BE154" s="356">
        <f t="shared" si="33"/>
        <v>0.9408613707167921</v>
      </c>
      <c r="BF154" s="356">
        <f t="shared" si="33"/>
        <v>1.353013647683655</v>
      </c>
      <c r="BG154" s="356">
        <f t="shared" si="33"/>
        <v>0.73704861930421739</v>
      </c>
      <c r="BH154" s="356">
        <f t="shared" si="33"/>
        <v>2.5112721854129578</v>
      </c>
      <c r="BI154" s="356">
        <f t="shared" si="33"/>
        <v>1.338556529848183</v>
      </c>
      <c r="BJ154" s="356">
        <f t="shared" si="33"/>
        <v>0.63736642512933783</v>
      </c>
      <c r="BK154" s="356">
        <f t="shared" si="33"/>
        <v>1.2440694005594959</v>
      </c>
      <c r="BL154" s="356">
        <f t="shared" si="33"/>
        <v>0.78685588545978091</v>
      </c>
      <c r="BM154" s="356">
        <f t="shared" si="33"/>
        <v>1.2531234679387702</v>
      </c>
      <c r="BN154" s="356">
        <f t="shared" si="33"/>
        <v>0.63167751858571175</v>
      </c>
      <c r="BO154" s="356">
        <f t="shared" si="33"/>
        <v>0.20151455135301113</v>
      </c>
      <c r="BP154" s="356">
        <f t="shared" si="33"/>
        <v>2.5884961629045198</v>
      </c>
      <c r="BQ154" s="356">
        <f t="shared" si="33"/>
        <v>1.0021970220893219</v>
      </c>
      <c r="BR154" s="356">
        <f t="shared" si="32"/>
        <v>0.83287693422564302</v>
      </c>
      <c r="BS154" s="356">
        <f t="shared" si="32"/>
        <v>0.77445340125617701</v>
      </c>
      <c r="BT154" s="356">
        <f t="shared" si="32"/>
        <v>1.823460938668293</v>
      </c>
      <c r="BU154" s="356">
        <f t="shared" si="32"/>
        <v>1.8982430972578566</v>
      </c>
      <c r="BV154" s="356">
        <f t="shared" si="32"/>
        <v>0.47850716740785881</v>
      </c>
      <c r="BW154" s="356">
        <f t="shared" si="32"/>
        <v>0.69633030058881507</v>
      </c>
      <c r="BX154" s="356">
        <f t="shared" si="32"/>
        <v>2.5584560445316926</v>
      </c>
      <c r="BY154" s="356">
        <f t="shared" si="32"/>
        <v>1.0947948229601858</v>
      </c>
      <c r="BZ154" s="356">
        <f t="shared" si="32"/>
        <v>1.6729120155757882</v>
      </c>
      <c r="CA154" s="356">
        <f t="shared" si="32"/>
        <v>1.2811865695440505</v>
      </c>
      <c r="CB154" s="356">
        <f t="shared" si="32"/>
        <v>0.48916252442728436</v>
      </c>
    </row>
    <row r="155" spans="1:80" hidden="1">
      <c r="A155" s="366">
        <v>0</v>
      </c>
      <c r="B155" s="366">
        <v>0.28999999999999998</v>
      </c>
      <c r="D155" s="356"/>
      <c r="E155" s="356">
        <f t="shared" si="26"/>
        <v>1.4145993055586994</v>
      </c>
      <c r="F155" s="356">
        <f t="shared" si="33"/>
        <v>0.67412344318133244</v>
      </c>
      <c r="G155" s="356">
        <f t="shared" si="33"/>
        <v>1.2573233534859034</v>
      </c>
      <c r="H155" s="356">
        <f t="shared" si="33"/>
        <v>1.4833589203970183</v>
      </c>
      <c r="I155" s="356">
        <f t="shared" si="33"/>
        <v>2.5476755215840261</v>
      </c>
      <c r="J155" s="356">
        <f t="shared" si="33"/>
        <v>1.4859781578185569</v>
      </c>
      <c r="K155" s="356">
        <f t="shared" si="33"/>
        <v>2.3861012190320809</v>
      </c>
      <c r="L155" s="356">
        <f t="shared" si="33"/>
        <v>0.69039493506428562</v>
      </c>
      <c r="M155" s="356">
        <f t="shared" si="33"/>
        <v>0.69071014982275036</v>
      </c>
      <c r="N155" s="356">
        <f t="shared" si="33"/>
        <v>2.121141222544038</v>
      </c>
      <c r="O155" s="356">
        <f t="shared" si="33"/>
        <v>1.0112781101353443</v>
      </c>
      <c r="P155" s="356">
        <f t="shared" si="33"/>
        <v>1.3099642303230528</v>
      </c>
      <c r="Q155" s="356">
        <f t="shared" si="33"/>
        <v>2.2059375672074877</v>
      </c>
      <c r="R155" s="356">
        <f t="shared" si="33"/>
        <v>0.90437852035211952</v>
      </c>
      <c r="S155" s="356">
        <f t="shared" si="33"/>
        <v>1.7876085107909712</v>
      </c>
      <c r="T155" s="356">
        <f t="shared" si="33"/>
        <v>1.1671647100989304</v>
      </c>
      <c r="U155" s="356">
        <f t="shared" si="33"/>
        <v>0.64164863632818026</v>
      </c>
      <c r="V155" s="356">
        <f t="shared" si="33"/>
        <v>1.3790551415793286</v>
      </c>
      <c r="W155" s="356">
        <f t="shared" si="33"/>
        <v>0.63029571403463336</v>
      </c>
      <c r="X155" s="356">
        <f t="shared" si="33"/>
        <v>1.6824952179099204</v>
      </c>
      <c r="Y155" s="356">
        <f t="shared" si="33"/>
        <v>1.8867628386339448</v>
      </c>
      <c r="Z155" s="356">
        <f t="shared" si="33"/>
        <v>0.80296471817228676</v>
      </c>
      <c r="AA155" s="356">
        <f t="shared" si="33"/>
        <v>1.9670851864287668</v>
      </c>
      <c r="AB155" s="356">
        <f t="shared" si="33"/>
        <v>0.87213219800604924</v>
      </c>
      <c r="AC155" s="356">
        <f t="shared" si="33"/>
        <v>2.3661392985850154</v>
      </c>
      <c r="AD155" s="356">
        <f t="shared" si="33"/>
        <v>1.29423286740817</v>
      </c>
      <c r="AE155" s="356">
        <f t="shared" si="33"/>
        <v>0.67010216770529163</v>
      </c>
      <c r="AF155" s="356">
        <f t="shared" si="33"/>
        <v>3.4381505050642636</v>
      </c>
      <c r="AG155" s="356">
        <f t="shared" si="33"/>
        <v>2.7209625761948968</v>
      </c>
      <c r="AH155" s="356">
        <f t="shared" si="33"/>
        <v>0.34748696389976308</v>
      </c>
      <c r="AI155" s="356">
        <f t="shared" si="33"/>
        <v>1.5595191947928828</v>
      </c>
      <c r="AJ155" s="356">
        <f t="shared" si="33"/>
        <v>1.4855450558913905</v>
      </c>
      <c r="AK155" s="356">
        <f t="shared" si="33"/>
        <v>1.2334772558770073</v>
      </c>
      <c r="AL155" s="356">
        <f t="shared" si="33"/>
        <v>1.826799360367567</v>
      </c>
      <c r="AM155" s="356">
        <f t="shared" si="33"/>
        <v>2.7209625761948968</v>
      </c>
      <c r="AN155" s="356">
        <f t="shared" si="33"/>
        <v>0.34748696389976308</v>
      </c>
      <c r="AO155" s="356">
        <f t="shared" si="33"/>
        <v>1.7097396375949427</v>
      </c>
      <c r="AP155" s="356">
        <f t="shared" si="33"/>
        <v>1.3348388800250954</v>
      </c>
      <c r="AQ155" s="356">
        <f t="shared" si="33"/>
        <v>1.3572822665523694</v>
      </c>
      <c r="AR155" s="356">
        <f t="shared" si="33"/>
        <v>0.9744869305775723</v>
      </c>
      <c r="AS155" s="356">
        <f t="shared" si="33"/>
        <v>1.4486707456999988</v>
      </c>
      <c r="AT155" s="356">
        <f t="shared" si="33"/>
        <v>0.98241037611463744</v>
      </c>
      <c r="AU155" s="356">
        <f t="shared" si="33"/>
        <v>1.1588203292373058</v>
      </c>
      <c r="AV155" s="356">
        <f t="shared" si="33"/>
        <v>1.5996508900512827</v>
      </c>
      <c r="AW155" s="356">
        <f t="shared" si="33"/>
        <v>2.423243266456705</v>
      </c>
      <c r="AX155" s="356">
        <f t="shared" si="33"/>
        <v>0.85481759971455529</v>
      </c>
      <c r="AY155" s="356">
        <f t="shared" si="33"/>
        <v>0.78538675487725396</v>
      </c>
      <c r="AZ155" s="356">
        <f t="shared" si="33"/>
        <v>1.1445091832759759</v>
      </c>
      <c r="BA155" s="356">
        <f t="shared" si="33"/>
        <v>1.6491244667594633</v>
      </c>
      <c r="BB155" s="356">
        <f t="shared" si="33"/>
        <v>1.9657705413878312</v>
      </c>
      <c r="BC155" s="356">
        <f t="shared" si="33"/>
        <v>1.6285293609583582</v>
      </c>
      <c r="BD155" s="356">
        <f t="shared" si="33"/>
        <v>1.3618550209142388</v>
      </c>
      <c r="BE155" s="356">
        <f t="shared" si="33"/>
        <v>1.353013647683655</v>
      </c>
      <c r="BF155" s="356">
        <f t="shared" si="33"/>
        <v>0.9408613707167921</v>
      </c>
      <c r="BG155" s="356">
        <f t="shared" si="33"/>
        <v>1.0888640950438222</v>
      </c>
      <c r="BH155" s="356">
        <f t="shared" si="33"/>
        <v>1.2547152309876974</v>
      </c>
      <c r="BI155" s="356">
        <f t="shared" si="33"/>
        <v>1.7843412612788982</v>
      </c>
      <c r="BJ155" s="356">
        <f t="shared" si="33"/>
        <v>0.94101764763223383</v>
      </c>
      <c r="BK155" s="356">
        <f t="shared" si="33"/>
        <v>1.3873016070577036</v>
      </c>
      <c r="BL155" s="356">
        <f t="shared" si="33"/>
        <v>0.77599363739899641</v>
      </c>
      <c r="BM155" s="356">
        <f t="shared" si="33"/>
        <v>2.7209625761948968</v>
      </c>
      <c r="BN155" s="356">
        <f t="shared" si="33"/>
        <v>0.34748696389976308</v>
      </c>
      <c r="BO155" s="356">
        <f t="shared" si="33"/>
        <v>2.0473722677075084</v>
      </c>
      <c r="BP155" s="356">
        <f t="shared" si="33"/>
        <v>0.76115297507241975</v>
      </c>
      <c r="BQ155" s="356">
        <f t="shared" si="33"/>
        <v>0.93347459825967971</v>
      </c>
      <c r="BR155" s="356">
        <f t="shared" si="32"/>
        <v>1.9530772707647015</v>
      </c>
      <c r="BS155" s="356">
        <f t="shared" si="32"/>
        <v>1.2020411657807828</v>
      </c>
      <c r="BT155" s="356">
        <f t="shared" si="32"/>
        <v>1.7303849822925583</v>
      </c>
      <c r="BU155" s="356">
        <f t="shared" si="32"/>
        <v>1.1927319773405971</v>
      </c>
      <c r="BV155" s="356">
        <f t="shared" si="32"/>
        <v>1.7745217862402842</v>
      </c>
      <c r="BW155" s="356">
        <f t="shared" si="32"/>
        <v>2.3861012190320809</v>
      </c>
      <c r="BX155" s="356">
        <f t="shared" si="32"/>
        <v>0.69039493506428562</v>
      </c>
      <c r="BY155" s="356">
        <f t="shared" si="32"/>
        <v>2.3861012190320809</v>
      </c>
      <c r="BZ155" s="356">
        <f t="shared" si="32"/>
        <v>0.69039493506428562</v>
      </c>
      <c r="CA155" s="356">
        <f t="shared" si="32"/>
        <v>2.4239304188767177</v>
      </c>
      <c r="CB155" s="356">
        <f t="shared" si="32"/>
        <v>1.2027229381506919</v>
      </c>
    </row>
    <row r="156" spans="1:80" hidden="1">
      <c r="A156" s="366">
        <v>0</v>
      </c>
      <c r="B156" s="366">
        <v>0.28999999999999998</v>
      </c>
      <c r="D156" s="356"/>
      <c r="E156" s="356">
        <f t="shared" si="26"/>
        <v>0.92982179853312408</v>
      </c>
      <c r="F156" s="356">
        <f t="shared" si="33"/>
        <v>1.1738678648725507</v>
      </c>
      <c r="G156" s="356">
        <f t="shared" si="33"/>
        <v>1.4833589203970183</v>
      </c>
      <c r="H156" s="356">
        <f t="shared" si="33"/>
        <v>1.2573233534859034</v>
      </c>
      <c r="I156" s="356">
        <f t="shared" si="33"/>
        <v>1.6556578473653352</v>
      </c>
      <c r="J156" s="356">
        <f t="shared" si="33"/>
        <v>1.0435982875801857</v>
      </c>
      <c r="K156" s="356">
        <f t="shared" si="33"/>
        <v>0.84621107464777223</v>
      </c>
      <c r="L156" s="356">
        <f t="shared" si="33"/>
        <v>1.9404320900991652</v>
      </c>
      <c r="M156" s="356">
        <f t="shared" si="33"/>
        <v>1.4424039959573787</v>
      </c>
      <c r="N156" s="356">
        <f t="shared" si="33"/>
        <v>1.33404235209445</v>
      </c>
      <c r="O156" s="356">
        <f t="shared" si="33"/>
        <v>1.9249234822943457</v>
      </c>
      <c r="P156" s="356">
        <f t="shared" si="33"/>
        <v>1.8057147117900587</v>
      </c>
      <c r="Q156" s="356">
        <f t="shared" si="33"/>
        <v>1.0023614088371464</v>
      </c>
      <c r="R156" s="356">
        <f t="shared" si="33"/>
        <v>1.123466688608465</v>
      </c>
      <c r="S156" s="356">
        <f t="shared" si="33"/>
        <v>2.0595141127094778</v>
      </c>
      <c r="T156" s="356">
        <f t="shared" si="33"/>
        <v>0.45645050514870289</v>
      </c>
      <c r="U156" s="356">
        <f t="shared" si="33"/>
        <v>0.61083674036600755</v>
      </c>
      <c r="V156" s="356">
        <f t="shared" si="33"/>
        <v>3.1153164493974126</v>
      </c>
      <c r="W156" s="356">
        <f t="shared" si="33"/>
        <v>0.48263374746297771</v>
      </c>
      <c r="X156" s="356">
        <f t="shared" si="33"/>
        <v>2.5584678232698557</v>
      </c>
      <c r="Y156" s="356">
        <f t="shared" si="33"/>
        <v>1.2533210323144637</v>
      </c>
      <c r="Z156" s="356">
        <f t="shared" si="33"/>
        <v>0.86782701851370203</v>
      </c>
      <c r="AA156" s="356">
        <f t="shared" si="33"/>
        <v>1.044872502342638</v>
      </c>
      <c r="AB156" s="356">
        <f t="shared" si="33"/>
        <v>0.84355838304187891</v>
      </c>
      <c r="AC156" s="356">
        <f t="shared" si="33"/>
        <v>0.87254997288161529</v>
      </c>
      <c r="AD156" s="356">
        <f t="shared" si="33"/>
        <v>2.1476774708903545</v>
      </c>
      <c r="AE156" s="356">
        <f t="shared" si="33"/>
        <v>1.1081771771913731</v>
      </c>
      <c r="AF156" s="356">
        <f t="shared" si="33"/>
        <v>1.5573988008172104</v>
      </c>
      <c r="AG156" s="356">
        <f t="shared" si="33"/>
        <v>0.44452807335372169</v>
      </c>
      <c r="AH156" s="356">
        <f t="shared" si="33"/>
        <v>1.6789966489290369</v>
      </c>
      <c r="AI156" s="356">
        <f t="shared" si="33"/>
        <v>2.2152231848012396</v>
      </c>
      <c r="AJ156" s="356">
        <f t="shared" si="33"/>
        <v>0.60866267321635137</v>
      </c>
      <c r="AK156" s="356">
        <f t="shared" si="33"/>
        <v>2.2152231848012396</v>
      </c>
      <c r="AL156" s="356">
        <f t="shared" si="33"/>
        <v>0.60866267321635137</v>
      </c>
      <c r="AM156" s="356">
        <f t="shared" si="33"/>
        <v>1.6594984231657173</v>
      </c>
      <c r="AN156" s="356">
        <f t="shared" si="33"/>
        <v>1.1164414195409265</v>
      </c>
      <c r="AO156" s="356">
        <f t="shared" si="33"/>
        <v>0.99703942827633685</v>
      </c>
      <c r="AP156" s="356">
        <f t="shared" si="33"/>
        <v>1.1596784725952132</v>
      </c>
      <c r="AQ156" s="356">
        <f t="shared" si="33"/>
        <v>1.1375685901862869</v>
      </c>
      <c r="AR156" s="356">
        <f t="shared" si="33"/>
        <v>1.6453532999431542</v>
      </c>
      <c r="AS156" s="356">
        <f t="shared" si="33"/>
        <v>1.4115980359858591</v>
      </c>
      <c r="AT156" s="356">
        <f t="shared" si="33"/>
        <v>0.99625251156205974</v>
      </c>
      <c r="AU156" s="356">
        <f t="shared" si="33"/>
        <v>1.5261811306719695</v>
      </c>
      <c r="AV156" s="356">
        <f t="shared" si="33"/>
        <v>1.7721304556290909</v>
      </c>
      <c r="AW156" s="356">
        <f t="shared" si="33"/>
        <v>2.2152231848012396</v>
      </c>
      <c r="AX156" s="356">
        <f t="shared" si="33"/>
        <v>0.60866267321635137</v>
      </c>
      <c r="AY156" s="356">
        <f t="shared" si="33"/>
        <v>0.67118689836556455</v>
      </c>
      <c r="AZ156" s="356">
        <f t="shared" si="33"/>
        <v>2.3592895812476042</v>
      </c>
      <c r="BA156" s="356">
        <f t="shared" si="33"/>
        <v>1.8288116785501944</v>
      </c>
      <c r="BB156" s="356">
        <f t="shared" si="33"/>
        <v>1.4700194237776294</v>
      </c>
      <c r="BC156" s="356">
        <f t="shared" si="33"/>
        <v>1.281387844437935</v>
      </c>
      <c r="BD156" s="356">
        <f t="shared" si="33"/>
        <v>0.68675051799633746</v>
      </c>
      <c r="BE156" s="356">
        <f t="shared" si="33"/>
        <v>1.8985259596933848</v>
      </c>
      <c r="BF156" s="356">
        <f t="shared" si="33"/>
        <v>0.67321204948476565</v>
      </c>
      <c r="BG156" s="356">
        <f t="shared" si="33"/>
        <v>1.7839257906232315</v>
      </c>
      <c r="BH156" s="356">
        <f t="shared" si="33"/>
        <v>1.5784709188431285</v>
      </c>
      <c r="BI156" s="356">
        <f t="shared" si="33"/>
        <v>0.94101764763223383</v>
      </c>
      <c r="BJ156" s="356">
        <f t="shared" si="33"/>
        <v>1.7843412612788982</v>
      </c>
      <c r="BK156" s="356">
        <f t="shared" si="33"/>
        <v>1.8282779729158725</v>
      </c>
      <c r="BL156" s="356">
        <f t="shared" si="33"/>
        <v>1.0577051055302022</v>
      </c>
      <c r="BM156" s="356">
        <f t="shared" si="33"/>
        <v>0.57361939189436173</v>
      </c>
      <c r="BN156" s="356">
        <f t="shared" si="33"/>
        <v>1.5137111234849205</v>
      </c>
      <c r="BO156" s="356">
        <f t="shared" si="33"/>
        <v>1.2110302172720144</v>
      </c>
      <c r="BP156" s="356">
        <f t="shared" si="33"/>
        <v>1.658612207409172</v>
      </c>
      <c r="BQ156" s="356">
        <f t="shared" si="33"/>
        <v>2.0595141127094778</v>
      </c>
      <c r="BR156" s="356">
        <f t="shared" si="32"/>
        <v>0.45645050514870289</v>
      </c>
      <c r="BS156" s="356">
        <f t="shared" si="32"/>
        <v>1.823460938668293</v>
      </c>
      <c r="BT156" s="356">
        <f t="shared" si="32"/>
        <v>0.77445340125617701</v>
      </c>
      <c r="BU156" s="356">
        <f t="shared" si="32"/>
        <v>2.0595141127094778</v>
      </c>
      <c r="BV156" s="356">
        <f t="shared" si="32"/>
        <v>0.45645050514870289</v>
      </c>
      <c r="BW156" s="356">
        <f t="shared" si="32"/>
        <v>0.7186229473385578</v>
      </c>
      <c r="BX156" s="356">
        <f t="shared" si="32"/>
        <v>1.0229306698043688</v>
      </c>
      <c r="BY156" s="356">
        <f t="shared" si="32"/>
        <v>1.3387653902286725</v>
      </c>
      <c r="BZ156" s="356">
        <f t="shared" si="32"/>
        <v>0.87505522137595659</v>
      </c>
      <c r="CA156" s="356">
        <f t="shared" si="32"/>
        <v>1.2741055713615028</v>
      </c>
      <c r="CB156" s="356">
        <f t="shared" si="32"/>
        <v>1.626594470163589</v>
      </c>
    </row>
    <row r="157" spans="1:80" hidden="1">
      <c r="A157" s="366">
        <v>0</v>
      </c>
      <c r="B157" s="366">
        <v>0.28999999999999998</v>
      </c>
      <c r="D157" s="356"/>
      <c r="E157" s="356">
        <f t="shared" si="26"/>
        <v>0.43071577075561096</v>
      </c>
      <c r="F157" s="356">
        <f t="shared" si="33"/>
        <v>2.3890744682318674</v>
      </c>
      <c r="G157" s="356">
        <f t="shared" si="33"/>
        <v>0.54329354570275212</v>
      </c>
      <c r="H157" s="356">
        <f t="shared" si="33"/>
        <v>3.0896891668176214</v>
      </c>
      <c r="I157" s="356">
        <f t="shared" si="33"/>
        <v>0.63884013196296319</v>
      </c>
      <c r="J157" s="356">
        <f t="shared" si="33"/>
        <v>2.7031050929563087</v>
      </c>
      <c r="K157" s="356">
        <f t="shared" si="33"/>
        <v>0.69039493506428562</v>
      </c>
      <c r="L157" s="356">
        <f t="shared" si="33"/>
        <v>2.3861012190320809</v>
      </c>
      <c r="M157" s="356">
        <f t="shared" si="33"/>
        <v>0.51695744185660764</v>
      </c>
      <c r="N157" s="356">
        <f t="shared" si="33"/>
        <v>1.1158098235336951</v>
      </c>
      <c r="O157" s="356">
        <f t="shared" si="33"/>
        <v>0.65163249218712593</v>
      </c>
      <c r="P157" s="356">
        <f t="shared" si="33"/>
        <v>1.9283603769927355</v>
      </c>
      <c r="Q157" s="356">
        <f t="shared" si="33"/>
        <v>1.0016115945807857</v>
      </c>
      <c r="R157" s="356">
        <f t="shared" si="33"/>
        <v>0.98191448847694551</v>
      </c>
      <c r="S157" s="356">
        <f t="shared" si="33"/>
        <v>0.45645050514870289</v>
      </c>
      <c r="T157" s="356">
        <f t="shared" si="33"/>
        <v>2.0595141127094778</v>
      </c>
      <c r="U157" s="356">
        <f t="shared" si="33"/>
        <v>0.34623241285155937</v>
      </c>
      <c r="V157" s="356">
        <f t="shared" si="33"/>
        <v>3.5838097260318791</v>
      </c>
      <c r="W157" s="356">
        <f t="shared" si="33"/>
        <v>0.78685588545978091</v>
      </c>
      <c r="X157" s="356">
        <f t="shared" si="33"/>
        <v>1.2440694005594959</v>
      </c>
      <c r="Y157" s="356">
        <f t="shared" si="33"/>
        <v>0.82423079404563704</v>
      </c>
      <c r="Z157" s="356">
        <f t="shared" si="33"/>
        <v>1.096010722519801</v>
      </c>
      <c r="AA157" s="356">
        <f t="shared" si="33"/>
        <v>0.8767068120738033</v>
      </c>
      <c r="AB157" s="356">
        <f t="shared" si="33"/>
        <v>2.0361064657600325</v>
      </c>
      <c r="AC157" s="356">
        <f t="shared" si="33"/>
        <v>0.25169115000438647</v>
      </c>
      <c r="AD157" s="356">
        <f t="shared" si="33"/>
        <v>4.3182011244734673</v>
      </c>
      <c r="AE157" s="356">
        <f t="shared" si="33"/>
        <v>0.54552574836640988</v>
      </c>
      <c r="AF157" s="356">
        <f t="shared" si="33"/>
        <v>1.3911928065068253</v>
      </c>
      <c r="AG157" s="356">
        <f t="shared" si="33"/>
        <v>0.36045966278882335</v>
      </c>
      <c r="AH157" s="356">
        <f t="shared" si="33"/>
        <v>3.9471772871622681</v>
      </c>
      <c r="AI157" s="356">
        <f t="shared" si="33"/>
        <v>0.98191448847694551</v>
      </c>
      <c r="AJ157" s="356">
        <f t="shared" si="33"/>
        <v>1.0016115945807857</v>
      </c>
      <c r="AK157" s="356">
        <f t="shared" si="33"/>
        <v>0.50298296315686164</v>
      </c>
      <c r="AL157" s="356">
        <f t="shared" si="33"/>
        <v>1.3806220452352409</v>
      </c>
      <c r="AM157" s="356">
        <f t="shared" si="33"/>
        <v>0.87699509913064988</v>
      </c>
      <c r="AN157" s="356">
        <f t="shared" si="33"/>
        <v>2.7590255854467518</v>
      </c>
      <c r="AO157" s="356">
        <f t="shared" si="33"/>
        <v>0.12925885517944383</v>
      </c>
      <c r="AP157" s="356">
        <f t="shared" si="33"/>
        <v>3.1254296246835613</v>
      </c>
      <c r="AQ157" s="356">
        <f t="shared" si="33"/>
        <v>0.18308973790358066</v>
      </c>
      <c r="AR157" s="356">
        <f t="shared" si="33"/>
        <v>4.6674244063510226</v>
      </c>
      <c r="AS157" s="356">
        <f t="shared" si="33"/>
        <v>0.98191448847694551</v>
      </c>
      <c r="AT157" s="356">
        <f t="shared" si="33"/>
        <v>1.0016115945807857</v>
      </c>
      <c r="AU157" s="356">
        <f t="shared" si="33"/>
        <v>0.42770403196212459</v>
      </c>
      <c r="AV157" s="356">
        <f t="shared" si="33"/>
        <v>2.2148984540263505</v>
      </c>
      <c r="AW157" s="356">
        <f t="shared" si="33"/>
        <v>0.60866267321635137</v>
      </c>
      <c r="AX157" s="356">
        <f t="shared" si="33"/>
        <v>2.2152231848012396</v>
      </c>
      <c r="AY157" s="356">
        <f t="shared" si="33"/>
        <v>0.1645592029361588</v>
      </c>
      <c r="AZ157" s="356">
        <f t="shared" si="33"/>
        <v>2.3251841740065582</v>
      </c>
      <c r="BA157" s="356">
        <f t="shared" si="33"/>
        <v>0.9289109629473189</v>
      </c>
      <c r="BB157" s="356">
        <f t="shared" si="33"/>
        <v>3.3476069937385069</v>
      </c>
      <c r="BC157" s="356">
        <f t="shared" si="33"/>
        <v>0.37803005089336839</v>
      </c>
      <c r="BD157" s="356">
        <f t="shared" si="33"/>
        <v>1.7544778951076669</v>
      </c>
      <c r="BE157" s="356">
        <f t="shared" si="33"/>
        <v>0.7033066489148968</v>
      </c>
      <c r="BF157" s="356">
        <f t="shared" si="33"/>
        <v>1.6376757222159921</v>
      </c>
      <c r="BG157" s="356">
        <f t="shared" si="33"/>
        <v>0.45354160094344564</v>
      </c>
      <c r="BH157" s="356">
        <f t="shared" si="33"/>
        <v>1.6606386412054812</v>
      </c>
      <c r="BI157" s="356">
        <f t="shared" si="33"/>
        <v>0.34191254547016725</v>
      </c>
      <c r="BJ157" s="356">
        <f t="shared" si="33"/>
        <v>1.8281862306715293</v>
      </c>
      <c r="BK157" s="356">
        <f t="shared" si="33"/>
        <v>0.14984206047402646</v>
      </c>
      <c r="BL157" s="356">
        <f t="shared" si="33"/>
        <v>4.6674244063510244</v>
      </c>
      <c r="BM157" s="356">
        <f t="shared" si="33"/>
        <v>0.34748696389976308</v>
      </c>
      <c r="BN157" s="356">
        <f t="shared" si="33"/>
        <v>2.7209625761948968</v>
      </c>
      <c r="BO157" s="356">
        <f t="shared" si="33"/>
        <v>0.57736440240850118</v>
      </c>
      <c r="BP157" s="356">
        <f t="shared" si="33"/>
        <v>3.03355181383332</v>
      </c>
      <c r="BQ157" s="356">
        <f t="shared" ref="BQ157:CB159" si="34">IF(ISNUMBER(BQ136)=TRUE, $L$93+POWER(BQ136, $J$93)/$K$93, "")</f>
        <v>0.78553865396501399</v>
      </c>
      <c r="BR157" s="356">
        <f t="shared" si="34"/>
        <v>2.1390900453717272</v>
      </c>
      <c r="BS157" s="356">
        <f t="shared" si="34"/>
        <v>0.23675654006258648</v>
      </c>
      <c r="BT157" s="356">
        <f t="shared" si="34"/>
        <v>1.6074507191655962</v>
      </c>
      <c r="BU157" s="356">
        <f t="shared" si="34"/>
        <v>0.85274948564586261</v>
      </c>
      <c r="BV157" s="356">
        <f t="shared" si="34"/>
        <v>2.9491758079146764</v>
      </c>
      <c r="BW157" s="356">
        <f t="shared" si="34"/>
        <v>0.44534976884010979</v>
      </c>
      <c r="BX157" s="356">
        <f t="shared" si="34"/>
        <v>2.5177020165644257</v>
      </c>
      <c r="BY157" s="356">
        <f t="shared" si="34"/>
        <v>0.59712745795337185</v>
      </c>
      <c r="BZ157" s="356">
        <f t="shared" si="34"/>
        <v>2.0624306616161689</v>
      </c>
      <c r="CA157" s="356">
        <f t="shared" si="34"/>
        <v>1.0016115945807857</v>
      </c>
      <c r="CB157" s="356">
        <f t="shared" si="34"/>
        <v>0.98191448847694551</v>
      </c>
    </row>
    <row r="158" spans="1:80" hidden="1">
      <c r="A158" s="366">
        <v>0</v>
      </c>
      <c r="B158" s="366">
        <v>0.3</v>
      </c>
      <c r="D158" s="356"/>
      <c r="E158" s="356">
        <f t="shared" si="26"/>
        <v>2.0755777502400026</v>
      </c>
      <c r="F158" s="356">
        <f t="shared" ref="F158:BQ159" si="35">IF(ISNUMBER(F137)=TRUE, $L$93+POWER(F137, $J$93)/$K$93, "")</f>
        <v>1.4492750321892558</v>
      </c>
      <c r="G158" s="356">
        <f t="shared" si="35"/>
        <v>1.7864929659420146</v>
      </c>
      <c r="H158" s="356">
        <f t="shared" si="35"/>
        <v>1.9454353409671736</v>
      </c>
      <c r="I158" s="356">
        <f t="shared" si="35"/>
        <v>0.93109214491097059</v>
      </c>
      <c r="J158" s="356">
        <f t="shared" si="35"/>
        <v>1.4220809774220342</v>
      </c>
      <c r="K158" s="356">
        <f t="shared" si="35"/>
        <v>1.2760264285858067</v>
      </c>
      <c r="L158" s="356">
        <f t="shared" si="35"/>
        <v>2.0032643811629325</v>
      </c>
      <c r="M158" s="356">
        <f t="shared" si="35"/>
        <v>1.33404235209445</v>
      </c>
      <c r="N158" s="356">
        <f t="shared" si="35"/>
        <v>1.4424039959573787</v>
      </c>
      <c r="O158" s="356">
        <f t="shared" si="35"/>
        <v>0.79944308645052908</v>
      </c>
      <c r="P158" s="356">
        <f t="shared" si="35"/>
        <v>4.1752020241538057</v>
      </c>
      <c r="Q158" s="356">
        <f t="shared" si="35"/>
        <v>0.87396176310655038</v>
      </c>
      <c r="R158" s="356">
        <f t="shared" si="35"/>
        <v>2.6294386548296917</v>
      </c>
      <c r="S158" s="356">
        <f t="shared" si="35"/>
        <v>2.7590255854467518</v>
      </c>
      <c r="T158" s="356">
        <f t="shared" si="35"/>
        <v>0.87699509913064988</v>
      </c>
      <c r="U158" s="356">
        <f t="shared" si="35"/>
        <v>0.99860903842396898</v>
      </c>
      <c r="V158" s="356">
        <f t="shared" si="35"/>
        <v>1.4421814342370243</v>
      </c>
      <c r="W158" s="356">
        <f t="shared" si="35"/>
        <v>1.6885282864261206</v>
      </c>
      <c r="X158" s="356">
        <f t="shared" si="35"/>
        <v>1.2275093007581153</v>
      </c>
      <c r="Y158" s="356">
        <f t="shared" si="35"/>
        <v>0.75398616740397506</v>
      </c>
      <c r="Z158" s="356">
        <f t="shared" si="35"/>
        <v>2.0678404781462691</v>
      </c>
      <c r="AA158" s="356">
        <f t="shared" si="35"/>
        <v>2.0624306616161689</v>
      </c>
      <c r="AB158" s="356">
        <f t="shared" si="35"/>
        <v>0.59712745795337185</v>
      </c>
      <c r="AC158" s="356">
        <f t="shared" si="35"/>
        <v>2.3722145761948772</v>
      </c>
      <c r="AD158" s="356">
        <f t="shared" si="35"/>
        <v>0.96192792943909544</v>
      </c>
      <c r="AE158" s="356">
        <f t="shared" si="35"/>
        <v>0.4835512263556081</v>
      </c>
      <c r="AF158" s="356">
        <f t="shared" si="35"/>
        <v>3.1230766168660402</v>
      </c>
      <c r="AG158" s="356">
        <f t="shared" si="35"/>
        <v>1.2776476305754432</v>
      </c>
      <c r="AH158" s="356">
        <f t="shared" si="35"/>
        <v>1.5543643412374832</v>
      </c>
      <c r="AI158" s="356">
        <f t="shared" si="35"/>
        <v>1.4855450558913905</v>
      </c>
      <c r="AJ158" s="356">
        <f t="shared" si="35"/>
        <v>1.5595191947928828</v>
      </c>
      <c r="AK158" s="356">
        <f t="shared" si="35"/>
        <v>1.2128711115189319</v>
      </c>
      <c r="AL158" s="356">
        <f t="shared" si="35"/>
        <v>2.0417394097788022</v>
      </c>
      <c r="AM158" s="356">
        <f t="shared" si="35"/>
        <v>2.7590255854467518</v>
      </c>
      <c r="AN158" s="356">
        <f t="shared" si="35"/>
        <v>0.87699509913064988</v>
      </c>
      <c r="AO158" s="356">
        <f t="shared" si="35"/>
        <v>1.6184478921689494</v>
      </c>
      <c r="AP158" s="356">
        <f t="shared" si="35"/>
        <v>0.9797415864440544</v>
      </c>
      <c r="AQ158" s="356">
        <f t="shared" si="35"/>
        <v>1.0465027522611452</v>
      </c>
      <c r="AR158" s="356">
        <f t="shared" si="35"/>
        <v>1.0623066979830103</v>
      </c>
      <c r="AS158" s="356">
        <f t="shared" si="35"/>
        <v>1.4427884089891194</v>
      </c>
      <c r="AT158" s="356">
        <f t="shared" si="35"/>
        <v>2.2410527271394884</v>
      </c>
      <c r="AU158" s="356">
        <f t="shared" si="35"/>
        <v>1.6619078572729944</v>
      </c>
      <c r="AV158" s="356">
        <f t="shared" si="35"/>
        <v>1.3902243942760226</v>
      </c>
      <c r="AW158" s="356">
        <f t="shared" si="35"/>
        <v>2.0624306616161689</v>
      </c>
      <c r="AX158" s="356">
        <f t="shared" si="35"/>
        <v>0.59712745795337185</v>
      </c>
      <c r="AY158" s="356">
        <f t="shared" si="35"/>
        <v>2.2805308662023429</v>
      </c>
      <c r="AZ158" s="356">
        <f t="shared" si="35"/>
        <v>1.0951393568345054</v>
      </c>
      <c r="BA158" s="356">
        <f t="shared" si="35"/>
        <v>1.4700194237776294</v>
      </c>
      <c r="BB158" s="356">
        <f t="shared" si="35"/>
        <v>1.8288116785501944</v>
      </c>
      <c r="BC158" s="356">
        <f t="shared" si="35"/>
        <v>0.67234341311553281</v>
      </c>
      <c r="BD158" s="356">
        <f t="shared" si="35"/>
        <v>2.8837283923901804</v>
      </c>
      <c r="BE158" s="356">
        <f t="shared" si="35"/>
        <v>2.7590255854467518</v>
      </c>
      <c r="BF158" s="356">
        <f t="shared" si="35"/>
        <v>0.87699509913064988</v>
      </c>
      <c r="BG158" s="356">
        <f t="shared" si="35"/>
        <v>0.84758947406968699</v>
      </c>
      <c r="BH158" s="356">
        <f t="shared" si="35"/>
        <v>2.3803963225971705</v>
      </c>
      <c r="BI158" s="356">
        <f t="shared" si="35"/>
        <v>1.5841673520718098</v>
      </c>
      <c r="BJ158" s="356">
        <f t="shared" si="35"/>
        <v>1.2179985701728642</v>
      </c>
      <c r="BK158" s="356">
        <f t="shared" si="35"/>
        <v>0.44539724426297145</v>
      </c>
      <c r="BL158" s="356">
        <f t="shared" si="35"/>
        <v>2.0662349562560451</v>
      </c>
      <c r="BM158" s="356">
        <f t="shared" si="35"/>
        <v>1.4068900138578402</v>
      </c>
      <c r="BN158" s="356">
        <f t="shared" si="35"/>
        <v>2.1253238854220284</v>
      </c>
      <c r="BO158" s="356">
        <f t="shared" si="35"/>
        <v>1.8309013751492864</v>
      </c>
      <c r="BP158" s="356">
        <f t="shared" si="35"/>
        <v>1.319642224617386</v>
      </c>
      <c r="BQ158" s="356">
        <f t="shared" si="35"/>
        <v>1.9174361074083561</v>
      </c>
      <c r="BR158" s="356">
        <f t="shared" si="34"/>
        <v>2.4078636751815981</v>
      </c>
      <c r="BS158" s="356">
        <f t="shared" si="34"/>
        <v>1.9276694056422643</v>
      </c>
      <c r="BT158" s="356">
        <f t="shared" si="34"/>
        <v>2.2185093364637893</v>
      </c>
      <c r="BU158" s="356">
        <f t="shared" si="34"/>
        <v>1.1890484334625513</v>
      </c>
      <c r="BV158" s="356">
        <f t="shared" si="34"/>
        <v>1.6206812415462211</v>
      </c>
      <c r="BW158" s="356">
        <f t="shared" si="34"/>
        <v>1.4136931975323213</v>
      </c>
      <c r="BX158" s="356">
        <f t="shared" si="34"/>
        <v>1.2457959595516077</v>
      </c>
      <c r="BY158" s="356">
        <f t="shared" si="34"/>
        <v>2.0624306616161689</v>
      </c>
      <c r="BZ158" s="356">
        <f t="shared" si="34"/>
        <v>0.59712745795337185</v>
      </c>
      <c r="CA158" s="356">
        <f t="shared" si="34"/>
        <v>1.2027229381506919</v>
      </c>
      <c r="CB158" s="356">
        <f t="shared" si="34"/>
        <v>2.4239304188767177</v>
      </c>
    </row>
    <row r="159" spans="1:80" hidden="1">
      <c r="A159" s="366">
        <v>0</v>
      </c>
      <c r="B159" s="366">
        <v>0.31</v>
      </c>
      <c r="D159" s="356"/>
      <c r="E159" s="356">
        <f t="shared" si="26"/>
        <v>0.75375076328882784</v>
      </c>
      <c r="F159" s="356">
        <f t="shared" si="35"/>
        <v>0.71849607168099205</v>
      </c>
      <c r="G159" s="356">
        <f t="shared" si="35"/>
        <v>0.92652256780080022</v>
      </c>
      <c r="H159" s="356">
        <f t="shared" si="35"/>
        <v>1.2217205133522451</v>
      </c>
      <c r="I159" s="356">
        <f t="shared" si="35"/>
        <v>1.4220809774220342</v>
      </c>
      <c r="J159" s="356">
        <f t="shared" si="35"/>
        <v>0.93109214491097059</v>
      </c>
      <c r="K159" s="356">
        <f t="shared" si="35"/>
        <v>3.1254296246835613</v>
      </c>
      <c r="L159" s="356">
        <f t="shared" si="35"/>
        <v>0.12925885517944383</v>
      </c>
      <c r="M159" s="356">
        <f t="shared" si="35"/>
        <v>1.6074507191655962</v>
      </c>
      <c r="N159" s="356">
        <f t="shared" si="35"/>
        <v>0.23675654006258648</v>
      </c>
      <c r="O159" s="356">
        <f t="shared" si="35"/>
        <v>2.3585120447311061</v>
      </c>
      <c r="P159" s="356">
        <f t="shared" si="35"/>
        <v>0.31881454371582496</v>
      </c>
      <c r="Q159" s="356">
        <f t="shared" si="35"/>
        <v>2.6913772393619002</v>
      </c>
      <c r="R159" s="356">
        <f t="shared" si="35"/>
        <v>0.15739106845209114</v>
      </c>
      <c r="S159" s="356">
        <f t="shared" si="35"/>
        <v>0.97637381265865697</v>
      </c>
      <c r="T159" s="356">
        <f t="shared" si="35"/>
        <v>1.0383523691921388</v>
      </c>
      <c r="U159" s="356">
        <f t="shared" si="35"/>
        <v>1.3790551415793286</v>
      </c>
      <c r="V159" s="356">
        <f t="shared" si="35"/>
        <v>0.64164863632818026</v>
      </c>
      <c r="W159" s="356">
        <f t="shared" si="35"/>
        <v>1.3860151011200672</v>
      </c>
      <c r="X159" s="356">
        <f t="shared" si="35"/>
        <v>1.005385794843406</v>
      </c>
      <c r="Y159" s="356">
        <f t="shared" si="35"/>
        <v>0.65372330462584971</v>
      </c>
      <c r="Z159" s="356">
        <f t="shared" si="35"/>
        <v>1.3953152494028416</v>
      </c>
      <c r="AA159" s="356">
        <f t="shared" si="35"/>
        <v>1.9241920823008465</v>
      </c>
      <c r="AB159" s="356">
        <f t="shared" si="35"/>
        <v>0.24535931055653257</v>
      </c>
      <c r="AC159" s="356">
        <f t="shared" si="35"/>
        <v>2.1810565027533286</v>
      </c>
      <c r="AD159" s="356">
        <f t="shared" si="35"/>
        <v>0.6363268654818941</v>
      </c>
      <c r="AE159" s="356">
        <f t="shared" si="35"/>
        <v>1.499306951666677</v>
      </c>
      <c r="AF159" s="356">
        <f t="shared" si="35"/>
        <v>1.1610569618690143</v>
      </c>
      <c r="AG159" s="356">
        <f t="shared" si="35"/>
        <v>1.6789966489290369</v>
      </c>
      <c r="AH159" s="356">
        <f t="shared" si="35"/>
        <v>0.44452807335372169</v>
      </c>
      <c r="AI159" s="356">
        <f t="shared" si="35"/>
        <v>0.63255996154622507</v>
      </c>
      <c r="AJ159" s="356">
        <f t="shared" si="35"/>
        <v>1.253343801601998</v>
      </c>
      <c r="AK159" s="356">
        <f t="shared" si="35"/>
        <v>1.0868492081696803</v>
      </c>
      <c r="AL159" s="356">
        <f t="shared" si="35"/>
        <v>0.6065426944450566</v>
      </c>
      <c r="AM159" s="356">
        <f t="shared" si="35"/>
        <v>1.3637105644188718</v>
      </c>
      <c r="AN159" s="356">
        <f t="shared" si="35"/>
        <v>0.37558924462210908</v>
      </c>
      <c r="AO159" s="356">
        <f t="shared" si="35"/>
        <v>3.1254296246835613</v>
      </c>
      <c r="AP159" s="356">
        <f t="shared" si="35"/>
        <v>0.12925885517944383</v>
      </c>
      <c r="AQ159" s="356">
        <f t="shared" si="35"/>
        <v>0.34042504979437327</v>
      </c>
      <c r="AR159" s="356">
        <f t="shared" si="35"/>
        <v>1.6767232153960494</v>
      </c>
      <c r="AS159" s="356">
        <f t="shared" si="35"/>
        <v>0.79218470794477791</v>
      </c>
      <c r="AT159" s="356">
        <f t="shared" si="35"/>
        <v>0.5019410554896383</v>
      </c>
      <c r="AU159" s="356">
        <f t="shared" si="35"/>
        <v>1.8070855072359426</v>
      </c>
      <c r="AV159" s="356">
        <f t="shared" si="35"/>
        <v>0.24220908113133524</v>
      </c>
      <c r="AW159" s="356">
        <f t="shared" si="35"/>
        <v>1.6081572201014283</v>
      </c>
      <c r="AX159" s="356">
        <f t="shared" si="35"/>
        <v>0.54274150403027244</v>
      </c>
      <c r="AY159" s="356">
        <f t="shared" si="35"/>
        <v>1.1445091832759759</v>
      </c>
      <c r="AZ159" s="356">
        <f t="shared" si="35"/>
        <v>0.78538675487725396</v>
      </c>
      <c r="BA159" s="356">
        <f t="shared" si="35"/>
        <v>3.1254296246835613</v>
      </c>
      <c r="BB159" s="356">
        <f t="shared" si="35"/>
        <v>0.12925885517944383</v>
      </c>
      <c r="BC159" s="356">
        <f t="shared" si="35"/>
        <v>1.4216521441677961</v>
      </c>
      <c r="BD159" s="356">
        <f t="shared" si="35"/>
        <v>0.64864020080909446</v>
      </c>
      <c r="BE159" s="356">
        <f t="shared" si="35"/>
        <v>1.2860375302050331</v>
      </c>
      <c r="BF159" s="356">
        <f t="shared" si="35"/>
        <v>0.6888769458055457</v>
      </c>
      <c r="BG159" s="356">
        <f t="shared" si="35"/>
        <v>1.6484398999198955</v>
      </c>
      <c r="BH159" s="356">
        <f t="shared" si="35"/>
        <v>0.58107424821374587</v>
      </c>
      <c r="BI159" s="356">
        <f t="shared" si="35"/>
        <v>0.49192778107294921</v>
      </c>
      <c r="BJ159" s="356">
        <f t="shared" si="35"/>
        <v>1.5402780831457104</v>
      </c>
      <c r="BK159" s="356">
        <f t="shared" si="35"/>
        <v>2.0662349562560451</v>
      </c>
      <c r="BL159" s="356">
        <f t="shared" si="35"/>
        <v>0.44539724426297145</v>
      </c>
      <c r="BM159" s="356">
        <f t="shared" si="35"/>
        <v>1.6074507191655962</v>
      </c>
      <c r="BN159" s="356">
        <f t="shared" si="35"/>
        <v>0.23675654006258648</v>
      </c>
      <c r="BO159" s="356">
        <f t="shared" si="35"/>
        <v>2.5884961629045198</v>
      </c>
      <c r="BP159" s="356">
        <f t="shared" si="35"/>
        <v>0.20151455135301113</v>
      </c>
      <c r="BQ159" s="356">
        <f t="shared" si="35"/>
        <v>1.845552742767983</v>
      </c>
      <c r="BR159" s="356">
        <f t="shared" si="34"/>
        <v>0.16329146758172483</v>
      </c>
      <c r="BS159" s="356">
        <f t="shared" si="34"/>
        <v>1.6074507191655962</v>
      </c>
      <c r="BT159" s="356">
        <f t="shared" si="34"/>
        <v>0.23675654006258648</v>
      </c>
      <c r="BU159" s="356">
        <f t="shared" si="34"/>
        <v>1.4631304152623448</v>
      </c>
      <c r="BV159" s="356">
        <f t="shared" si="34"/>
        <v>0.35362316653085768</v>
      </c>
      <c r="BW159" s="356">
        <f t="shared" si="34"/>
        <v>1.0229306698043688</v>
      </c>
      <c r="BX159" s="356">
        <f t="shared" si="34"/>
        <v>0.7186229473385578</v>
      </c>
      <c r="BY159" s="356">
        <f t="shared" si="34"/>
        <v>0.92569267381172327</v>
      </c>
      <c r="BZ159" s="356">
        <f t="shared" si="34"/>
        <v>1.0602858110604634</v>
      </c>
      <c r="CA159" s="356">
        <f t="shared" si="34"/>
        <v>0.87551397789615626</v>
      </c>
      <c r="CB159" s="356">
        <f t="shared" si="34"/>
        <v>0.52370133467235458</v>
      </c>
    </row>
    <row r="160" spans="1:80" hidden="1">
      <c r="A160" s="366">
        <v>0</v>
      </c>
      <c r="B160" s="366">
        <v>0.31</v>
      </c>
      <c r="D160" s="356"/>
      <c r="E160" s="356"/>
      <c r="F160" s="356"/>
      <c r="G160" s="356"/>
      <c r="P160" t="s">
        <v>526</v>
      </c>
    </row>
    <row r="161" spans="1:16" hidden="1">
      <c r="A161" s="366">
        <v>0</v>
      </c>
      <c r="B161" s="366">
        <v>0.31</v>
      </c>
      <c r="D161" s="356"/>
      <c r="E161" s="356"/>
      <c r="F161" s="356"/>
      <c r="G161" s="356"/>
      <c r="P161" t="s">
        <v>526</v>
      </c>
    </row>
    <row r="162" spans="1:16" hidden="1">
      <c r="A162" s="366">
        <v>0</v>
      </c>
      <c r="B162" s="366">
        <v>0.31</v>
      </c>
      <c r="D162" s="356"/>
      <c r="E162" s="356"/>
      <c r="F162" s="356"/>
      <c r="G162" s="356"/>
      <c r="P162" t="s">
        <v>526</v>
      </c>
    </row>
    <row r="163" spans="1:16" hidden="1">
      <c r="A163" s="366">
        <v>0</v>
      </c>
      <c r="B163" s="366">
        <v>0.32</v>
      </c>
      <c r="D163" s="356"/>
      <c r="E163" s="356"/>
      <c r="F163" s="356"/>
      <c r="G163" s="356"/>
      <c r="P163" t="s">
        <v>526</v>
      </c>
    </row>
    <row r="164" spans="1:16" hidden="1">
      <c r="A164" s="366">
        <v>0</v>
      </c>
      <c r="B164" s="366">
        <v>0.32</v>
      </c>
      <c r="D164" s="356"/>
      <c r="E164" s="356"/>
      <c r="F164" s="356"/>
      <c r="G164" s="356"/>
      <c r="P164" t="s">
        <v>526</v>
      </c>
    </row>
    <row r="165" spans="1:16" hidden="1">
      <c r="A165" s="366">
        <v>0</v>
      </c>
      <c r="B165" s="366">
        <v>0.33</v>
      </c>
      <c r="D165" s="356"/>
      <c r="E165" s="356"/>
      <c r="F165" s="356"/>
      <c r="G165" s="356"/>
      <c r="P165" t="s">
        <v>526</v>
      </c>
    </row>
    <row r="166" spans="1:16" hidden="1">
      <c r="A166" s="366">
        <v>0</v>
      </c>
      <c r="B166" s="366">
        <v>0.34</v>
      </c>
      <c r="D166" s="356"/>
      <c r="E166" s="356"/>
      <c r="F166" s="356"/>
      <c r="G166" s="356"/>
      <c r="P166" t="s">
        <v>526</v>
      </c>
    </row>
    <row r="167" spans="1:16" hidden="1">
      <c r="A167" s="366">
        <v>0</v>
      </c>
      <c r="B167" s="366">
        <v>0.34</v>
      </c>
      <c r="D167" s="356"/>
      <c r="E167" s="356"/>
      <c r="F167" s="356"/>
      <c r="G167" s="356"/>
      <c r="P167" t="s">
        <v>526</v>
      </c>
    </row>
    <row r="168" spans="1:16" hidden="1">
      <c r="A168" s="366">
        <v>0</v>
      </c>
      <c r="B168" s="366">
        <v>0.34</v>
      </c>
      <c r="D168" s="356"/>
      <c r="E168" s="356"/>
      <c r="F168" s="356"/>
      <c r="G168" s="356"/>
      <c r="P168" t="s">
        <v>526</v>
      </c>
    </row>
    <row r="169" spans="1:16" hidden="1">
      <c r="A169" s="366">
        <v>0</v>
      </c>
      <c r="B169" s="366">
        <v>0.34</v>
      </c>
      <c r="D169" s="356"/>
      <c r="E169" s="356"/>
      <c r="F169" s="356"/>
      <c r="G169" s="356"/>
      <c r="P169" t="s">
        <v>526</v>
      </c>
    </row>
    <row r="170" spans="1:16" hidden="1">
      <c r="A170" s="366">
        <v>0</v>
      </c>
      <c r="B170" s="366">
        <v>0.35</v>
      </c>
      <c r="D170" s="356"/>
      <c r="E170" s="356"/>
      <c r="F170" s="356"/>
      <c r="G170" s="356"/>
      <c r="P170" t="s">
        <v>526</v>
      </c>
    </row>
    <row r="171" spans="1:16" hidden="1">
      <c r="A171" s="366">
        <v>0</v>
      </c>
      <c r="B171" s="366">
        <v>0.35</v>
      </c>
      <c r="D171" s="356"/>
      <c r="E171" s="356"/>
      <c r="F171" s="356"/>
      <c r="G171" s="356"/>
      <c r="P171" t="s">
        <v>526</v>
      </c>
    </row>
    <row r="172" spans="1:16" hidden="1">
      <c r="A172" s="366">
        <v>0</v>
      </c>
      <c r="B172" s="366">
        <v>0.36</v>
      </c>
      <c r="D172" s="356"/>
      <c r="E172" s="356"/>
      <c r="F172" s="356"/>
      <c r="G172" s="356"/>
      <c r="P172" t="s">
        <v>526</v>
      </c>
    </row>
    <row r="173" spans="1:16" hidden="1">
      <c r="A173" s="366">
        <v>0</v>
      </c>
      <c r="B173" s="366">
        <v>0.36</v>
      </c>
      <c r="D173" s="356"/>
      <c r="E173" s="356"/>
      <c r="F173" s="356"/>
      <c r="G173" s="356"/>
      <c r="P173" t="s">
        <v>526</v>
      </c>
    </row>
    <row r="174" spans="1:16" hidden="1">
      <c r="A174" s="366">
        <v>0</v>
      </c>
      <c r="B174" s="366">
        <v>0.36</v>
      </c>
      <c r="D174" s="356"/>
      <c r="E174" s="356"/>
      <c r="F174" s="356"/>
      <c r="G174" s="356"/>
      <c r="P174" t="s">
        <v>526</v>
      </c>
    </row>
    <row r="175" spans="1:16" hidden="1">
      <c r="A175" s="366">
        <v>0</v>
      </c>
      <c r="B175" s="366">
        <v>0.36</v>
      </c>
      <c r="D175" s="356"/>
      <c r="E175" s="356"/>
      <c r="F175" s="356"/>
      <c r="G175" s="356"/>
      <c r="P175" t="s">
        <v>526</v>
      </c>
    </row>
    <row r="176" spans="1:16" hidden="1">
      <c r="A176" s="366">
        <v>0</v>
      </c>
      <c r="B176" s="366">
        <v>0.37</v>
      </c>
      <c r="D176" s="356"/>
      <c r="E176" s="356"/>
      <c r="F176" s="356"/>
      <c r="G176" s="356"/>
      <c r="P176" t="s">
        <v>526</v>
      </c>
    </row>
    <row r="177" spans="1:16" hidden="1">
      <c r="A177" s="366">
        <v>0</v>
      </c>
      <c r="B177" s="366">
        <v>0.38</v>
      </c>
      <c r="D177" s="356"/>
      <c r="E177" s="356"/>
      <c r="F177" s="356"/>
      <c r="G177" s="356"/>
      <c r="P177" t="s">
        <v>526</v>
      </c>
    </row>
    <row r="178" spans="1:16" hidden="1">
      <c r="A178" s="366">
        <v>0</v>
      </c>
      <c r="B178" s="366">
        <v>0.38</v>
      </c>
      <c r="D178" s="356"/>
      <c r="E178" s="356"/>
      <c r="F178" s="356"/>
      <c r="G178" s="356"/>
      <c r="P178" t="s">
        <v>526</v>
      </c>
    </row>
    <row r="179" spans="1:16" hidden="1">
      <c r="A179" s="366">
        <v>0</v>
      </c>
      <c r="B179" s="366">
        <v>0.38</v>
      </c>
      <c r="D179" s="356"/>
      <c r="E179" s="356"/>
      <c r="F179" s="356"/>
      <c r="G179" s="356"/>
      <c r="P179" t="s">
        <v>526</v>
      </c>
    </row>
    <row r="180" spans="1:16" hidden="1">
      <c r="A180" s="366">
        <v>0</v>
      </c>
      <c r="B180" s="366">
        <v>0.38</v>
      </c>
      <c r="D180" s="356"/>
      <c r="E180" s="356"/>
      <c r="F180" s="356"/>
      <c r="G180" s="356"/>
      <c r="P180" t="s">
        <v>526</v>
      </c>
    </row>
    <row r="181" spans="1:16" hidden="1">
      <c r="A181" s="366">
        <v>0</v>
      </c>
      <c r="B181" s="366">
        <v>0.39</v>
      </c>
      <c r="D181" s="356"/>
      <c r="E181" s="356"/>
      <c r="F181" s="356"/>
      <c r="G181" s="356"/>
      <c r="P181" t="s">
        <v>526</v>
      </c>
    </row>
    <row r="182" spans="1:16" hidden="1">
      <c r="A182" s="366">
        <v>0</v>
      </c>
      <c r="B182" s="366">
        <v>0.4</v>
      </c>
      <c r="D182" s="356"/>
      <c r="E182" s="356"/>
      <c r="F182" s="356"/>
      <c r="G182" s="356"/>
      <c r="P182" t="s">
        <v>526</v>
      </c>
    </row>
    <row r="183" spans="1:16" hidden="1">
      <c r="A183" s="366">
        <v>0</v>
      </c>
      <c r="B183" s="366">
        <v>0.4</v>
      </c>
      <c r="D183" s="356"/>
      <c r="E183" s="356"/>
      <c r="F183" s="356"/>
      <c r="G183" s="356"/>
      <c r="P183" t="s">
        <v>526</v>
      </c>
    </row>
    <row r="184" spans="1:16" hidden="1">
      <c r="A184" s="366">
        <v>0</v>
      </c>
      <c r="B184" s="366">
        <v>0.4</v>
      </c>
      <c r="D184" s="356"/>
      <c r="E184" s="356"/>
      <c r="F184" s="356"/>
      <c r="G184" s="356"/>
      <c r="J184" s="1" t="s">
        <v>526</v>
      </c>
      <c r="K184" s="1" t="s">
        <v>526</v>
      </c>
      <c r="L184" s="1" t="s">
        <v>526</v>
      </c>
      <c r="P184" t="s">
        <v>526</v>
      </c>
    </row>
    <row r="185" spans="1:16" hidden="1">
      <c r="A185" s="366">
        <v>0</v>
      </c>
      <c r="B185" s="366">
        <v>0.42</v>
      </c>
      <c r="D185" s="356"/>
      <c r="E185" s="356"/>
      <c r="F185" s="356"/>
      <c r="G185" s="356"/>
      <c r="J185" s="1" t="s">
        <v>526</v>
      </c>
      <c r="K185" s="1" t="s">
        <v>526</v>
      </c>
      <c r="L185" s="1" t="s">
        <v>526</v>
      </c>
      <c r="P185" t="s">
        <v>526</v>
      </c>
    </row>
    <row r="186" spans="1:16" hidden="1">
      <c r="A186" s="366">
        <v>0</v>
      </c>
      <c r="B186" s="366">
        <v>0.43</v>
      </c>
      <c r="D186" s="356"/>
      <c r="E186" s="356"/>
      <c r="F186" s="356"/>
      <c r="G186" s="356"/>
      <c r="P186" t="s">
        <v>526</v>
      </c>
    </row>
    <row r="187" spans="1:16" hidden="1">
      <c r="A187" s="366">
        <v>0</v>
      </c>
      <c r="B187" s="366">
        <v>0.44</v>
      </c>
      <c r="D187" s="356"/>
      <c r="E187" s="356"/>
      <c r="F187" s="356"/>
      <c r="G187" s="356"/>
      <c r="P187" t="s">
        <v>526</v>
      </c>
    </row>
    <row r="188" spans="1:16" hidden="1">
      <c r="A188" s="366">
        <v>0</v>
      </c>
      <c r="B188" s="366">
        <v>0.44</v>
      </c>
      <c r="D188" s="356"/>
      <c r="E188" s="356"/>
      <c r="F188" s="356"/>
      <c r="G188" s="356"/>
      <c r="P188" t="s">
        <v>526</v>
      </c>
    </row>
    <row r="189" spans="1:16" hidden="1">
      <c r="A189" s="366">
        <v>0</v>
      </c>
      <c r="B189" s="366">
        <v>0.45</v>
      </c>
      <c r="D189" s="356"/>
      <c r="E189" s="356"/>
      <c r="F189" s="356"/>
      <c r="G189" s="356"/>
      <c r="P189" t="s">
        <v>526</v>
      </c>
    </row>
    <row r="190" spans="1:16" hidden="1">
      <c r="A190" s="366">
        <v>0</v>
      </c>
      <c r="B190" s="366">
        <v>0.45</v>
      </c>
      <c r="D190" s="356"/>
      <c r="E190" s="356"/>
      <c r="F190" s="356"/>
      <c r="G190" s="356"/>
      <c r="P190" t="s">
        <v>526</v>
      </c>
    </row>
    <row r="191" spans="1:16" hidden="1">
      <c r="A191" s="366">
        <v>0</v>
      </c>
      <c r="B191" s="366">
        <v>0.45</v>
      </c>
      <c r="D191" s="356"/>
      <c r="E191" s="356"/>
      <c r="F191" s="356"/>
      <c r="G191" s="356"/>
      <c r="P191" t="s">
        <v>526</v>
      </c>
    </row>
    <row r="192" spans="1:16" hidden="1">
      <c r="A192" s="366">
        <v>0</v>
      </c>
      <c r="B192" s="366">
        <v>0.46</v>
      </c>
      <c r="D192" s="356"/>
      <c r="E192" s="356"/>
      <c r="F192" s="356"/>
      <c r="G192" s="356"/>
      <c r="P192" t="s">
        <v>526</v>
      </c>
    </row>
    <row r="193" spans="1:16" hidden="1">
      <c r="A193" s="366">
        <v>0</v>
      </c>
      <c r="B193" s="366">
        <v>0.46</v>
      </c>
      <c r="D193" s="356"/>
      <c r="E193" s="356"/>
      <c r="F193" s="356"/>
      <c r="G193" s="356"/>
      <c r="P193" t="s">
        <v>526</v>
      </c>
    </row>
    <row r="194" spans="1:16" hidden="1">
      <c r="A194" s="366">
        <v>0</v>
      </c>
      <c r="B194" s="366">
        <v>0.46</v>
      </c>
      <c r="D194" s="356"/>
      <c r="E194" s="356"/>
      <c r="F194" s="356"/>
      <c r="G194" s="356"/>
      <c r="P194" t="s">
        <v>526</v>
      </c>
    </row>
    <row r="195" spans="1:16" hidden="1">
      <c r="A195" s="366">
        <v>0</v>
      </c>
      <c r="B195" s="366">
        <v>0.46</v>
      </c>
      <c r="D195" s="356"/>
      <c r="E195" s="356"/>
      <c r="F195" s="356"/>
      <c r="G195" s="356"/>
      <c r="P195" t="s">
        <v>526</v>
      </c>
    </row>
    <row r="196" spans="1:16" hidden="1">
      <c r="A196" s="366">
        <v>0</v>
      </c>
      <c r="B196" s="366">
        <v>0.47</v>
      </c>
      <c r="D196" s="356"/>
      <c r="E196" s="356"/>
      <c r="F196" s="356"/>
      <c r="G196" s="356"/>
      <c r="P196" t="s">
        <v>526</v>
      </c>
    </row>
    <row r="197" spans="1:16" hidden="1">
      <c r="A197" s="366">
        <v>0</v>
      </c>
      <c r="B197" s="366">
        <v>0.47</v>
      </c>
      <c r="D197" s="356"/>
      <c r="E197" s="356"/>
      <c r="F197" s="356"/>
      <c r="G197" s="356"/>
      <c r="P197" t="s">
        <v>526</v>
      </c>
    </row>
    <row r="198" spans="1:16" hidden="1">
      <c r="A198" s="366">
        <v>0</v>
      </c>
      <c r="B198" s="366">
        <v>0.47</v>
      </c>
      <c r="D198" s="356"/>
      <c r="E198" s="356"/>
      <c r="F198" s="356"/>
      <c r="G198" s="356"/>
      <c r="P198" t="s">
        <v>526</v>
      </c>
    </row>
    <row r="199" spans="1:16" hidden="1">
      <c r="A199" s="366">
        <v>0</v>
      </c>
      <c r="B199" s="366">
        <v>0.47</v>
      </c>
      <c r="D199" s="356"/>
      <c r="E199" s="356"/>
      <c r="F199" s="356"/>
      <c r="G199" s="356"/>
      <c r="P199" t="s">
        <v>526</v>
      </c>
    </row>
    <row r="200" spans="1:16" hidden="1">
      <c r="A200" s="366">
        <v>0</v>
      </c>
      <c r="B200" s="366">
        <v>0.48</v>
      </c>
      <c r="D200" s="356"/>
      <c r="E200" s="356"/>
      <c r="F200" s="356"/>
      <c r="G200" s="356"/>
      <c r="P200" t="s">
        <v>526</v>
      </c>
    </row>
    <row r="201" spans="1:16" hidden="1">
      <c r="A201" s="366">
        <v>0</v>
      </c>
      <c r="B201" s="366">
        <v>0.48</v>
      </c>
      <c r="D201" s="356"/>
      <c r="E201" s="356"/>
      <c r="F201" s="356"/>
      <c r="G201" s="356"/>
      <c r="P201" t="s">
        <v>526</v>
      </c>
    </row>
    <row r="202" spans="1:16" hidden="1">
      <c r="A202" s="366">
        <v>0</v>
      </c>
      <c r="B202" s="366">
        <v>0.48</v>
      </c>
      <c r="D202" s="356"/>
      <c r="E202" s="356"/>
      <c r="F202" s="356"/>
      <c r="G202" s="356"/>
      <c r="P202" t="s">
        <v>526</v>
      </c>
    </row>
    <row r="203" spans="1:16" hidden="1">
      <c r="A203" s="366">
        <v>0</v>
      </c>
      <c r="B203" s="366">
        <v>0.48</v>
      </c>
      <c r="D203" s="356"/>
      <c r="E203" s="356"/>
      <c r="F203" s="356"/>
      <c r="G203" s="356"/>
      <c r="P203" t="s">
        <v>526</v>
      </c>
    </row>
    <row r="204" spans="1:16" hidden="1">
      <c r="A204" s="366">
        <v>0</v>
      </c>
      <c r="B204" s="366">
        <v>0.49</v>
      </c>
      <c r="D204" s="356"/>
      <c r="E204" s="356"/>
      <c r="F204" s="356"/>
      <c r="G204" s="356"/>
      <c r="P204" t="s">
        <v>526</v>
      </c>
    </row>
    <row r="205" spans="1:16" hidden="1">
      <c r="A205" s="366">
        <v>0</v>
      </c>
      <c r="B205" s="366">
        <v>0.49</v>
      </c>
      <c r="D205" s="356"/>
      <c r="E205" s="356"/>
      <c r="F205" s="356"/>
      <c r="G205" s="356"/>
      <c r="P205" t="s">
        <v>526</v>
      </c>
    </row>
    <row r="206" spans="1:16" hidden="1">
      <c r="A206" s="366">
        <v>0</v>
      </c>
      <c r="B206" s="366">
        <v>0.5</v>
      </c>
      <c r="D206" s="356"/>
      <c r="E206" s="356"/>
      <c r="F206" s="356"/>
      <c r="G206" s="356"/>
      <c r="P206" t="s">
        <v>526</v>
      </c>
    </row>
    <row r="207" spans="1:16" hidden="1">
      <c r="A207" s="366">
        <v>0</v>
      </c>
      <c r="B207" s="366">
        <v>0.5</v>
      </c>
      <c r="D207" s="356"/>
      <c r="E207" s="356"/>
      <c r="F207" s="356"/>
      <c r="G207" s="356"/>
      <c r="P207" t="s">
        <v>526</v>
      </c>
    </row>
    <row r="208" spans="1:16" hidden="1">
      <c r="A208" s="366">
        <v>0</v>
      </c>
      <c r="B208" s="366">
        <v>0.5</v>
      </c>
      <c r="D208" s="356"/>
      <c r="E208" s="356"/>
      <c r="F208" s="356"/>
      <c r="G208" s="356"/>
      <c r="P208" t="s">
        <v>526</v>
      </c>
    </row>
    <row r="209" spans="1:16" hidden="1">
      <c r="A209" s="366">
        <v>0</v>
      </c>
      <c r="B209" s="366">
        <v>0.5</v>
      </c>
      <c r="D209" s="356"/>
      <c r="E209" s="356"/>
      <c r="F209" s="356"/>
      <c r="G209" s="356"/>
      <c r="P209" t="s">
        <v>526</v>
      </c>
    </row>
    <row r="210" spans="1:16" hidden="1">
      <c r="A210" s="366">
        <v>0</v>
      </c>
      <c r="B210" s="366">
        <v>0.5</v>
      </c>
      <c r="D210" s="356"/>
      <c r="E210" s="356"/>
      <c r="F210" s="356"/>
      <c r="G210" s="356"/>
      <c r="P210" t="s">
        <v>526</v>
      </c>
    </row>
    <row r="211" spans="1:16" hidden="1">
      <c r="A211" s="366">
        <v>0</v>
      </c>
      <c r="B211" s="366">
        <v>0.51</v>
      </c>
      <c r="D211" s="356"/>
      <c r="E211" s="356"/>
      <c r="F211" s="356"/>
      <c r="G211" s="356"/>
      <c r="P211" t="s">
        <v>526</v>
      </c>
    </row>
    <row r="212" spans="1:16" hidden="1">
      <c r="A212" s="366">
        <v>0</v>
      </c>
      <c r="B212" s="366">
        <v>0.51</v>
      </c>
      <c r="P212" t="s">
        <v>526</v>
      </c>
    </row>
    <row r="213" spans="1:16" hidden="1">
      <c r="A213" s="366">
        <v>0</v>
      </c>
      <c r="B213" s="366">
        <v>0.51</v>
      </c>
      <c r="P213" t="s">
        <v>526</v>
      </c>
    </row>
    <row r="214" spans="1:16" hidden="1">
      <c r="A214" s="366">
        <v>0</v>
      </c>
      <c r="B214" s="366">
        <v>0.51</v>
      </c>
      <c r="P214" t="s">
        <v>526</v>
      </c>
    </row>
    <row r="215" spans="1:16" hidden="1">
      <c r="A215" s="366">
        <v>0</v>
      </c>
      <c r="B215" s="366">
        <v>0.51</v>
      </c>
      <c r="P215" t="s">
        <v>526</v>
      </c>
    </row>
    <row r="216" spans="1:16" hidden="1">
      <c r="A216" s="366">
        <v>0</v>
      </c>
      <c r="B216" s="366">
        <v>0.51</v>
      </c>
      <c r="P216" t="s">
        <v>526</v>
      </c>
    </row>
    <row r="217" spans="1:16" hidden="1">
      <c r="A217" s="366">
        <v>0</v>
      </c>
      <c r="B217" s="366">
        <v>0.52</v>
      </c>
      <c r="P217" t="s">
        <v>526</v>
      </c>
    </row>
    <row r="218" spans="1:16" hidden="1">
      <c r="A218" s="366">
        <v>0</v>
      </c>
      <c r="B218" s="366">
        <v>0.53</v>
      </c>
      <c r="P218" t="s">
        <v>526</v>
      </c>
    </row>
    <row r="219" spans="1:16" hidden="1">
      <c r="A219" s="366">
        <v>0</v>
      </c>
      <c r="B219" s="366">
        <v>0.53</v>
      </c>
      <c r="P219" t="s">
        <v>526</v>
      </c>
    </row>
    <row r="220" spans="1:16" hidden="1">
      <c r="A220" s="366">
        <v>0</v>
      </c>
      <c r="B220" s="366">
        <v>0.53</v>
      </c>
      <c r="P220" t="s">
        <v>526</v>
      </c>
    </row>
    <row r="221" spans="1:16" hidden="1">
      <c r="A221" s="366">
        <v>0</v>
      </c>
      <c r="B221" s="366">
        <v>0.54</v>
      </c>
      <c r="P221" t="s">
        <v>526</v>
      </c>
    </row>
    <row r="222" spans="1:16" hidden="1">
      <c r="A222" s="366">
        <v>0</v>
      </c>
      <c r="B222" s="366">
        <v>0.54</v>
      </c>
      <c r="P222" t="s">
        <v>526</v>
      </c>
    </row>
    <row r="223" spans="1:16" hidden="1">
      <c r="A223" s="366">
        <v>0</v>
      </c>
      <c r="B223" s="366">
        <v>0.54</v>
      </c>
      <c r="P223" t="s">
        <v>526</v>
      </c>
    </row>
    <row r="224" spans="1:16" hidden="1">
      <c r="A224" s="366">
        <v>0</v>
      </c>
      <c r="B224" s="366">
        <v>0.55000000000000004</v>
      </c>
      <c r="P224" t="s">
        <v>526</v>
      </c>
    </row>
    <row r="225" spans="1:16" hidden="1">
      <c r="A225" s="366">
        <v>0</v>
      </c>
      <c r="B225" s="366">
        <v>0.55000000000000004</v>
      </c>
      <c r="P225" t="s">
        <v>526</v>
      </c>
    </row>
    <row r="226" spans="1:16" hidden="1">
      <c r="A226" s="366">
        <v>0</v>
      </c>
      <c r="B226" s="366">
        <v>0.56000000000000005</v>
      </c>
      <c r="P226" t="s">
        <v>526</v>
      </c>
    </row>
    <row r="227" spans="1:16" hidden="1">
      <c r="A227" s="366">
        <v>0</v>
      </c>
      <c r="B227" s="366">
        <v>0.56000000000000005</v>
      </c>
      <c r="P227" t="s">
        <v>526</v>
      </c>
    </row>
    <row r="228" spans="1:16" hidden="1">
      <c r="A228" s="366">
        <v>0</v>
      </c>
      <c r="B228" s="366">
        <v>0.56999999999999995</v>
      </c>
      <c r="P228" t="s">
        <v>526</v>
      </c>
    </row>
    <row r="229" spans="1:16" hidden="1">
      <c r="A229" s="366">
        <v>0</v>
      </c>
      <c r="B229" s="366">
        <v>0.56999999999999995</v>
      </c>
      <c r="P229" t="s">
        <v>526</v>
      </c>
    </row>
    <row r="230" spans="1:16" hidden="1">
      <c r="A230" s="366">
        <v>0</v>
      </c>
      <c r="B230" s="366">
        <v>0.56999999999999995</v>
      </c>
      <c r="P230" t="s">
        <v>526</v>
      </c>
    </row>
    <row r="231" spans="1:16" hidden="1">
      <c r="A231" s="366">
        <v>0</v>
      </c>
      <c r="B231" s="366">
        <v>0.56999999999999995</v>
      </c>
      <c r="P231" t="s">
        <v>526</v>
      </c>
    </row>
    <row r="232" spans="1:16" hidden="1">
      <c r="A232" s="366">
        <v>0</v>
      </c>
      <c r="B232" s="366">
        <v>0.56999999999999995</v>
      </c>
      <c r="J232" s="1" t="s">
        <v>526</v>
      </c>
      <c r="K232" s="1" t="s">
        <v>526</v>
      </c>
      <c r="L232" s="1" t="s">
        <v>526</v>
      </c>
      <c r="P232" t="s">
        <v>526</v>
      </c>
    </row>
    <row r="233" spans="1:16" hidden="1">
      <c r="A233" s="366">
        <v>0</v>
      </c>
      <c r="B233" s="366">
        <v>0.56999999999999995</v>
      </c>
      <c r="P233" t="s">
        <v>526</v>
      </c>
    </row>
    <row r="234" spans="1:16" hidden="1">
      <c r="A234" s="366">
        <v>0</v>
      </c>
      <c r="B234" s="366">
        <v>0.57999999999999996</v>
      </c>
      <c r="P234" t="s">
        <v>526</v>
      </c>
    </row>
    <row r="235" spans="1:16" hidden="1">
      <c r="A235" s="366">
        <v>0</v>
      </c>
      <c r="B235" s="366">
        <v>0.57999999999999996</v>
      </c>
      <c r="P235" t="s">
        <v>526</v>
      </c>
    </row>
    <row r="236" spans="1:16" hidden="1">
      <c r="A236" s="366">
        <v>0</v>
      </c>
      <c r="B236" s="366">
        <v>0.57999999999999996</v>
      </c>
      <c r="P236" t="s">
        <v>526</v>
      </c>
    </row>
    <row r="237" spans="1:16" hidden="1">
      <c r="A237" s="366">
        <v>0</v>
      </c>
      <c r="B237" s="366">
        <v>0.59</v>
      </c>
      <c r="P237" t="s">
        <v>526</v>
      </c>
    </row>
    <row r="238" spans="1:16" hidden="1">
      <c r="A238" s="366">
        <v>0</v>
      </c>
      <c r="B238" s="366">
        <v>0.59</v>
      </c>
      <c r="P238" t="s">
        <v>526</v>
      </c>
    </row>
    <row r="239" spans="1:16" hidden="1">
      <c r="A239" s="366">
        <v>0</v>
      </c>
      <c r="B239" s="366">
        <v>0.59</v>
      </c>
      <c r="P239" t="s">
        <v>526</v>
      </c>
    </row>
    <row r="240" spans="1:16" hidden="1">
      <c r="A240" s="366">
        <v>0</v>
      </c>
      <c r="B240" s="366">
        <v>0.59</v>
      </c>
      <c r="P240" t="s">
        <v>526</v>
      </c>
    </row>
    <row r="241" spans="1:16" hidden="1">
      <c r="A241" s="366">
        <v>0</v>
      </c>
      <c r="B241" s="366">
        <v>0.6</v>
      </c>
      <c r="P241" t="s">
        <v>526</v>
      </c>
    </row>
    <row r="242" spans="1:16" hidden="1">
      <c r="A242" s="366">
        <v>0</v>
      </c>
      <c r="B242" s="366">
        <v>0.6</v>
      </c>
      <c r="P242" t="s">
        <v>526</v>
      </c>
    </row>
    <row r="243" spans="1:16" hidden="1">
      <c r="A243" s="366">
        <v>0</v>
      </c>
      <c r="B243" s="366">
        <v>0.6</v>
      </c>
      <c r="P243" t="s">
        <v>526</v>
      </c>
    </row>
    <row r="244" spans="1:16" hidden="1">
      <c r="A244" s="366">
        <v>0</v>
      </c>
      <c r="B244" s="366">
        <v>0.61</v>
      </c>
      <c r="P244" t="s">
        <v>526</v>
      </c>
    </row>
    <row r="245" spans="1:16" hidden="1">
      <c r="A245" s="366">
        <v>0</v>
      </c>
      <c r="B245" s="366">
        <v>0.61</v>
      </c>
      <c r="P245" t="s">
        <v>526</v>
      </c>
    </row>
    <row r="246" spans="1:16" hidden="1">
      <c r="A246" s="366">
        <v>0</v>
      </c>
      <c r="B246" s="366">
        <v>0.61</v>
      </c>
      <c r="P246" t="s">
        <v>526</v>
      </c>
    </row>
    <row r="247" spans="1:16" hidden="1">
      <c r="A247" s="366">
        <v>0</v>
      </c>
      <c r="B247" s="366">
        <v>0.62</v>
      </c>
      <c r="P247" t="s">
        <v>526</v>
      </c>
    </row>
    <row r="248" spans="1:16" hidden="1">
      <c r="A248" s="366">
        <v>0</v>
      </c>
      <c r="B248" s="366">
        <v>0.62</v>
      </c>
      <c r="P248" t="s">
        <v>526</v>
      </c>
    </row>
    <row r="249" spans="1:16" hidden="1">
      <c r="A249" s="366">
        <v>0</v>
      </c>
      <c r="B249" s="366">
        <v>0.62</v>
      </c>
      <c r="P249" t="s">
        <v>526</v>
      </c>
    </row>
    <row r="250" spans="1:16" hidden="1">
      <c r="A250" s="366">
        <v>0</v>
      </c>
      <c r="B250" s="366">
        <v>0.62</v>
      </c>
      <c r="P250" t="s">
        <v>526</v>
      </c>
    </row>
    <row r="251" spans="1:16" hidden="1">
      <c r="A251" s="366">
        <v>0</v>
      </c>
      <c r="B251" s="366">
        <v>0.62</v>
      </c>
      <c r="P251" t="s">
        <v>526</v>
      </c>
    </row>
    <row r="252" spans="1:16" hidden="1">
      <c r="A252" s="366">
        <v>0</v>
      </c>
      <c r="B252" s="366">
        <v>0.62</v>
      </c>
      <c r="P252" t="s">
        <v>526</v>
      </c>
    </row>
    <row r="253" spans="1:16" hidden="1">
      <c r="A253" s="366">
        <v>0</v>
      </c>
      <c r="B253" s="366">
        <v>0.63</v>
      </c>
      <c r="P253" t="s">
        <v>526</v>
      </c>
    </row>
    <row r="254" spans="1:16" hidden="1">
      <c r="A254" s="366">
        <v>0</v>
      </c>
      <c r="B254" s="366">
        <v>0.63</v>
      </c>
      <c r="P254" t="s">
        <v>526</v>
      </c>
    </row>
    <row r="255" spans="1:16" hidden="1">
      <c r="A255" s="366">
        <v>0</v>
      </c>
      <c r="B255" s="366">
        <v>0.64</v>
      </c>
      <c r="P255" t="s">
        <v>526</v>
      </c>
    </row>
    <row r="256" spans="1:16" hidden="1">
      <c r="A256" s="366">
        <v>0</v>
      </c>
      <c r="B256" s="366">
        <v>0.64</v>
      </c>
      <c r="P256" t="s">
        <v>526</v>
      </c>
    </row>
    <row r="257" spans="1:16" hidden="1">
      <c r="A257" s="366">
        <v>0</v>
      </c>
      <c r="B257" s="366">
        <v>0.64</v>
      </c>
      <c r="P257" t="s">
        <v>526</v>
      </c>
    </row>
    <row r="258" spans="1:16" hidden="1">
      <c r="A258" s="366">
        <v>0</v>
      </c>
      <c r="B258" s="366">
        <v>0.65</v>
      </c>
      <c r="P258" t="s">
        <v>526</v>
      </c>
    </row>
    <row r="259" spans="1:16" hidden="1">
      <c r="A259" s="366">
        <v>0</v>
      </c>
      <c r="B259" s="366">
        <v>0.65</v>
      </c>
      <c r="P259" t="s">
        <v>526</v>
      </c>
    </row>
    <row r="260" spans="1:16" hidden="1">
      <c r="A260" s="366">
        <v>0</v>
      </c>
      <c r="B260" s="366">
        <v>0.65</v>
      </c>
      <c r="P260" t="s">
        <v>526</v>
      </c>
    </row>
    <row r="261" spans="1:16" hidden="1">
      <c r="A261" s="366">
        <v>0</v>
      </c>
      <c r="B261" s="366">
        <v>0.65</v>
      </c>
      <c r="P261" t="s">
        <v>526</v>
      </c>
    </row>
    <row r="262" spans="1:16" hidden="1">
      <c r="A262" s="366">
        <v>0</v>
      </c>
      <c r="B262" s="366">
        <v>0.65</v>
      </c>
      <c r="P262" t="s">
        <v>526</v>
      </c>
    </row>
    <row r="263" spans="1:16" hidden="1">
      <c r="A263" s="366">
        <v>0</v>
      </c>
      <c r="B263" s="366">
        <v>0.66</v>
      </c>
      <c r="P263" t="s">
        <v>526</v>
      </c>
    </row>
    <row r="264" spans="1:16" hidden="1">
      <c r="A264" s="366">
        <v>0</v>
      </c>
      <c r="B264" s="366">
        <v>0.66</v>
      </c>
      <c r="P264" t="s">
        <v>526</v>
      </c>
    </row>
    <row r="265" spans="1:16" hidden="1">
      <c r="A265" s="366">
        <v>0</v>
      </c>
      <c r="B265" s="366">
        <v>0.66</v>
      </c>
      <c r="P265" t="s">
        <v>526</v>
      </c>
    </row>
    <row r="266" spans="1:16" hidden="1">
      <c r="A266" s="366">
        <v>0</v>
      </c>
      <c r="B266" s="366">
        <v>0.66</v>
      </c>
      <c r="P266" t="s">
        <v>526</v>
      </c>
    </row>
    <row r="267" spans="1:16" hidden="1">
      <c r="A267" s="366">
        <v>0</v>
      </c>
      <c r="B267" s="366">
        <v>0.67</v>
      </c>
      <c r="P267" t="s">
        <v>526</v>
      </c>
    </row>
    <row r="268" spans="1:16" hidden="1">
      <c r="A268" s="366">
        <v>0</v>
      </c>
      <c r="B268" s="366">
        <v>0.67</v>
      </c>
      <c r="P268" t="s">
        <v>526</v>
      </c>
    </row>
    <row r="269" spans="1:16" hidden="1">
      <c r="A269" s="366">
        <v>0</v>
      </c>
      <c r="B269" s="366">
        <v>0.67</v>
      </c>
      <c r="P269" t="s">
        <v>526</v>
      </c>
    </row>
    <row r="270" spans="1:16" hidden="1">
      <c r="A270" s="366">
        <v>0</v>
      </c>
      <c r="B270" s="366">
        <v>0.67</v>
      </c>
      <c r="P270" t="s">
        <v>526</v>
      </c>
    </row>
    <row r="271" spans="1:16" hidden="1">
      <c r="A271" s="366">
        <v>0</v>
      </c>
      <c r="B271" s="366">
        <v>0.67</v>
      </c>
      <c r="P271" t="s">
        <v>526</v>
      </c>
    </row>
    <row r="272" spans="1:16" hidden="1">
      <c r="A272" s="366">
        <v>0</v>
      </c>
      <c r="B272" s="366">
        <v>0.67</v>
      </c>
      <c r="P272" t="s">
        <v>526</v>
      </c>
    </row>
    <row r="273" spans="1:16" hidden="1">
      <c r="A273" s="366">
        <v>0</v>
      </c>
      <c r="B273" s="366">
        <v>0.67</v>
      </c>
      <c r="J273" s="1" t="s">
        <v>526</v>
      </c>
      <c r="K273" s="1" t="s">
        <v>526</v>
      </c>
      <c r="L273" s="1" t="s">
        <v>526</v>
      </c>
      <c r="P273" t="s">
        <v>526</v>
      </c>
    </row>
    <row r="274" spans="1:16" hidden="1">
      <c r="A274" s="366">
        <v>0</v>
      </c>
      <c r="B274" s="366">
        <v>0.68</v>
      </c>
      <c r="P274" t="s">
        <v>526</v>
      </c>
    </row>
    <row r="275" spans="1:16" hidden="1">
      <c r="A275" s="366">
        <v>0</v>
      </c>
      <c r="B275" s="366">
        <v>0.68</v>
      </c>
      <c r="P275" t="s">
        <v>526</v>
      </c>
    </row>
    <row r="276" spans="1:16" hidden="1">
      <c r="A276" s="366">
        <v>0</v>
      </c>
      <c r="B276" s="366">
        <v>0.68</v>
      </c>
      <c r="P276" t="s">
        <v>526</v>
      </c>
    </row>
    <row r="277" spans="1:16" hidden="1">
      <c r="A277" s="366">
        <v>0</v>
      </c>
      <c r="B277" s="366">
        <v>0.68</v>
      </c>
      <c r="P277" t="s">
        <v>526</v>
      </c>
    </row>
    <row r="278" spans="1:16" hidden="1">
      <c r="A278" s="366">
        <v>0</v>
      </c>
      <c r="B278" s="366">
        <v>0.69</v>
      </c>
      <c r="P278" t="s">
        <v>526</v>
      </c>
    </row>
    <row r="279" spans="1:16" hidden="1">
      <c r="A279" s="366">
        <v>0</v>
      </c>
      <c r="B279" s="366">
        <v>0.69</v>
      </c>
      <c r="P279" t="s">
        <v>526</v>
      </c>
    </row>
    <row r="280" spans="1:16" hidden="1">
      <c r="A280" s="366">
        <v>0</v>
      </c>
      <c r="B280" s="366">
        <v>0.69</v>
      </c>
      <c r="P280" t="s">
        <v>526</v>
      </c>
    </row>
    <row r="281" spans="1:16" hidden="1">
      <c r="A281" s="366">
        <v>0</v>
      </c>
      <c r="B281" s="366">
        <v>0.69</v>
      </c>
      <c r="P281" t="s">
        <v>526</v>
      </c>
    </row>
    <row r="282" spans="1:16" hidden="1">
      <c r="A282" s="366">
        <v>0</v>
      </c>
      <c r="B282" s="366">
        <v>0.7</v>
      </c>
      <c r="P282" t="s">
        <v>526</v>
      </c>
    </row>
    <row r="283" spans="1:16" hidden="1">
      <c r="A283" s="366">
        <v>0</v>
      </c>
      <c r="B283" s="366">
        <v>0.7</v>
      </c>
      <c r="P283" t="s">
        <v>526</v>
      </c>
    </row>
    <row r="284" spans="1:16" hidden="1">
      <c r="A284" s="366">
        <v>0</v>
      </c>
      <c r="B284" s="366">
        <v>0.7</v>
      </c>
      <c r="P284" t="s">
        <v>526</v>
      </c>
    </row>
    <row r="285" spans="1:16" hidden="1">
      <c r="A285" s="366">
        <v>0</v>
      </c>
      <c r="B285" s="366">
        <v>0.7</v>
      </c>
      <c r="P285" t="s">
        <v>526</v>
      </c>
    </row>
    <row r="286" spans="1:16" hidden="1">
      <c r="A286" s="366">
        <v>0</v>
      </c>
      <c r="B286" s="366">
        <v>0.71</v>
      </c>
      <c r="P286" t="s">
        <v>526</v>
      </c>
    </row>
    <row r="287" spans="1:16" hidden="1">
      <c r="A287" s="366">
        <v>0</v>
      </c>
      <c r="B287" s="366">
        <v>0.71</v>
      </c>
      <c r="P287" t="s">
        <v>526</v>
      </c>
    </row>
    <row r="288" spans="1:16" hidden="1">
      <c r="A288" s="366">
        <v>0</v>
      </c>
      <c r="B288" s="366">
        <v>0.71</v>
      </c>
      <c r="P288" t="s">
        <v>526</v>
      </c>
    </row>
    <row r="289" spans="1:16" hidden="1">
      <c r="A289" s="366">
        <v>0</v>
      </c>
      <c r="B289" s="366">
        <v>0.72</v>
      </c>
      <c r="P289" t="s">
        <v>526</v>
      </c>
    </row>
    <row r="290" spans="1:16" hidden="1">
      <c r="A290" s="366">
        <v>0</v>
      </c>
      <c r="B290" s="366">
        <v>0.72</v>
      </c>
      <c r="P290" t="s">
        <v>526</v>
      </c>
    </row>
    <row r="291" spans="1:16" hidden="1">
      <c r="A291" s="366">
        <v>0</v>
      </c>
      <c r="B291" s="366">
        <v>0.72</v>
      </c>
      <c r="P291" t="s">
        <v>526</v>
      </c>
    </row>
    <row r="292" spans="1:16" hidden="1">
      <c r="A292" s="366">
        <v>0</v>
      </c>
      <c r="B292" s="366">
        <v>0.72</v>
      </c>
      <c r="P292" t="s">
        <v>526</v>
      </c>
    </row>
    <row r="293" spans="1:16" hidden="1">
      <c r="A293" s="366">
        <v>0</v>
      </c>
      <c r="B293" s="366">
        <v>0.72</v>
      </c>
      <c r="P293" t="s">
        <v>526</v>
      </c>
    </row>
    <row r="294" spans="1:16" hidden="1">
      <c r="A294" s="366">
        <v>0</v>
      </c>
      <c r="B294" s="366">
        <v>0.72</v>
      </c>
      <c r="P294" t="s">
        <v>526</v>
      </c>
    </row>
    <row r="295" spans="1:16" hidden="1">
      <c r="A295" s="366">
        <v>0</v>
      </c>
      <c r="B295" s="366">
        <v>0.72</v>
      </c>
      <c r="P295" t="s">
        <v>526</v>
      </c>
    </row>
    <row r="296" spans="1:16" hidden="1">
      <c r="A296" s="366">
        <v>0</v>
      </c>
      <c r="B296" s="366">
        <v>0.72</v>
      </c>
      <c r="P296" t="s">
        <v>526</v>
      </c>
    </row>
    <row r="297" spans="1:16" hidden="1">
      <c r="A297" s="366">
        <v>0</v>
      </c>
      <c r="B297" s="366">
        <v>0.72</v>
      </c>
      <c r="P297" t="s">
        <v>526</v>
      </c>
    </row>
    <row r="298" spans="1:16" hidden="1">
      <c r="A298" s="366">
        <v>0</v>
      </c>
      <c r="B298" s="366">
        <v>0.73</v>
      </c>
      <c r="P298" t="s">
        <v>526</v>
      </c>
    </row>
    <row r="299" spans="1:16" hidden="1">
      <c r="A299" s="366">
        <v>0</v>
      </c>
      <c r="B299" s="366">
        <v>0.74</v>
      </c>
      <c r="P299" t="s">
        <v>526</v>
      </c>
    </row>
    <row r="300" spans="1:16" hidden="1">
      <c r="A300" s="366">
        <v>0</v>
      </c>
      <c r="B300" s="366">
        <v>0.74</v>
      </c>
      <c r="P300" t="s">
        <v>526</v>
      </c>
    </row>
    <row r="301" spans="1:16" hidden="1">
      <c r="A301" s="366">
        <v>0</v>
      </c>
      <c r="B301" s="366">
        <v>0.74</v>
      </c>
      <c r="P301" t="s">
        <v>526</v>
      </c>
    </row>
    <row r="302" spans="1:16" hidden="1">
      <c r="A302" s="366">
        <v>0</v>
      </c>
      <c r="B302" s="366">
        <v>0.75</v>
      </c>
      <c r="P302" t="s">
        <v>526</v>
      </c>
    </row>
    <row r="303" spans="1:16" hidden="1">
      <c r="A303" s="366">
        <v>0</v>
      </c>
      <c r="B303" s="366">
        <v>0.76</v>
      </c>
      <c r="P303" t="s">
        <v>526</v>
      </c>
    </row>
    <row r="304" spans="1:16" hidden="1">
      <c r="A304" s="366">
        <v>0</v>
      </c>
      <c r="B304" s="366">
        <v>0.77</v>
      </c>
      <c r="P304" t="s">
        <v>526</v>
      </c>
    </row>
    <row r="305" spans="1:16" hidden="1">
      <c r="A305" s="366">
        <v>0</v>
      </c>
      <c r="B305" s="366">
        <v>0.77</v>
      </c>
      <c r="P305" t="s">
        <v>526</v>
      </c>
    </row>
    <row r="306" spans="1:16" hidden="1">
      <c r="A306" s="366">
        <v>0</v>
      </c>
      <c r="B306" s="366">
        <v>0.77</v>
      </c>
      <c r="P306" t="s">
        <v>526</v>
      </c>
    </row>
    <row r="307" spans="1:16" hidden="1">
      <c r="A307" s="366">
        <v>0</v>
      </c>
      <c r="B307" s="366">
        <v>0.78</v>
      </c>
      <c r="P307" t="s">
        <v>526</v>
      </c>
    </row>
    <row r="308" spans="1:16" hidden="1">
      <c r="A308" s="366">
        <v>0</v>
      </c>
      <c r="B308" s="366">
        <v>0.78</v>
      </c>
      <c r="P308" t="s">
        <v>526</v>
      </c>
    </row>
    <row r="309" spans="1:16" hidden="1">
      <c r="A309" s="366">
        <v>0</v>
      </c>
      <c r="B309" s="366">
        <v>0.78</v>
      </c>
      <c r="P309" t="s">
        <v>526</v>
      </c>
    </row>
    <row r="310" spans="1:16" hidden="1">
      <c r="A310" s="366">
        <v>0</v>
      </c>
      <c r="B310" s="366">
        <v>0.78</v>
      </c>
      <c r="P310" t="s">
        <v>526</v>
      </c>
    </row>
    <row r="311" spans="1:16" hidden="1">
      <c r="A311" s="366">
        <v>0</v>
      </c>
      <c r="B311" s="366">
        <v>0.78</v>
      </c>
      <c r="P311" t="s">
        <v>526</v>
      </c>
    </row>
    <row r="312" spans="1:16" hidden="1">
      <c r="A312" s="366">
        <v>0</v>
      </c>
      <c r="B312" s="366">
        <v>0.79</v>
      </c>
      <c r="P312" t="s">
        <v>526</v>
      </c>
    </row>
    <row r="313" spans="1:16" hidden="1">
      <c r="A313" s="366">
        <v>0</v>
      </c>
      <c r="B313" s="366">
        <v>0.79</v>
      </c>
      <c r="P313" t="s">
        <v>526</v>
      </c>
    </row>
    <row r="314" spans="1:16" hidden="1">
      <c r="A314" s="366">
        <v>0</v>
      </c>
      <c r="B314" s="366">
        <v>0.79</v>
      </c>
      <c r="P314" t="s">
        <v>526</v>
      </c>
    </row>
    <row r="315" spans="1:16" hidden="1">
      <c r="A315" s="366">
        <v>0</v>
      </c>
      <c r="B315" s="366">
        <v>0.79</v>
      </c>
      <c r="P315" t="s">
        <v>526</v>
      </c>
    </row>
    <row r="316" spans="1:16" hidden="1">
      <c r="A316" s="366">
        <v>0</v>
      </c>
      <c r="B316" s="366">
        <v>0.79</v>
      </c>
      <c r="P316" t="s">
        <v>526</v>
      </c>
    </row>
    <row r="317" spans="1:16" hidden="1">
      <c r="A317" s="366">
        <v>0</v>
      </c>
      <c r="B317" s="366">
        <v>0.8</v>
      </c>
      <c r="P317" t="s">
        <v>526</v>
      </c>
    </row>
    <row r="318" spans="1:16" hidden="1">
      <c r="A318" s="366">
        <v>0</v>
      </c>
      <c r="B318" s="366">
        <v>0.8</v>
      </c>
      <c r="P318" t="s">
        <v>526</v>
      </c>
    </row>
    <row r="319" spans="1:16" hidden="1">
      <c r="A319" s="366">
        <v>0</v>
      </c>
      <c r="B319" s="366">
        <v>0.81</v>
      </c>
      <c r="P319" t="s">
        <v>526</v>
      </c>
    </row>
    <row r="320" spans="1:16" hidden="1">
      <c r="A320" s="366">
        <v>0</v>
      </c>
      <c r="B320" s="366">
        <v>0.81</v>
      </c>
      <c r="J320" s="1" t="s">
        <v>526</v>
      </c>
      <c r="K320" s="1" t="s">
        <v>526</v>
      </c>
      <c r="L320" s="1" t="s">
        <v>526</v>
      </c>
      <c r="P320" t="s">
        <v>526</v>
      </c>
    </row>
    <row r="321" spans="1:16" hidden="1">
      <c r="A321" s="366">
        <v>1</v>
      </c>
      <c r="B321" s="366">
        <v>0.81</v>
      </c>
      <c r="P321" t="s">
        <v>526</v>
      </c>
    </row>
    <row r="322" spans="1:16" hidden="1">
      <c r="A322" s="366">
        <v>1</v>
      </c>
      <c r="B322" s="366">
        <v>0.81</v>
      </c>
      <c r="P322" t="s">
        <v>526</v>
      </c>
    </row>
    <row r="323" spans="1:16" hidden="1">
      <c r="A323" s="366">
        <v>1</v>
      </c>
      <c r="B323" s="366">
        <v>0.81</v>
      </c>
      <c r="P323" t="s">
        <v>526</v>
      </c>
    </row>
    <row r="324" spans="1:16" hidden="1">
      <c r="A324" s="366">
        <v>1</v>
      </c>
      <c r="B324" s="366">
        <v>0.82</v>
      </c>
      <c r="P324" t="s">
        <v>526</v>
      </c>
    </row>
    <row r="325" spans="1:16" hidden="1">
      <c r="A325" s="366">
        <v>1</v>
      </c>
      <c r="B325" s="366">
        <v>0.82</v>
      </c>
      <c r="P325" t="s">
        <v>526</v>
      </c>
    </row>
    <row r="326" spans="1:16" hidden="1">
      <c r="A326" s="366">
        <v>1</v>
      </c>
      <c r="B326" s="366">
        <v>0.83</v>
      </c>
      <c r="P326" t="s">
        <v>526</v>
      </c>
    </row>
    <row r="327" spans="1:16" hidden="1">
      <c r="A327" s="366">
        <v>1</v>
      </c>
      <c r="B327" s="366">
        <v>0.83</v>
      </c>
      <c r="P327" t="s">
        <v>526</v>
      </c>
    </row>
    <row r="328" spans="1:16" hidden="1">
      <c r="A328" s="366">
        <v>1</v>
      </c>
      <c r="B328" s="366">
        <v>0.83</v>
      </c>
      <c r="P328" t="s">
        <v>526</v>
      </c>
    </row>
    <row r="329" spans="1:16" hidden="1">
      <c r="A329" s="366">
        <v>1</v>
      </c>
      <c r="B329" s="366">
        <v>0.83</v>
      </c>
      <c r="P329" t="s">
        <v>526</v>
      </c>
    </row>
    <row r="330" spans="1:16" hidden="1">
      <c r="A330" s="366">
        <v>1</v>
      </c>
      <c r="B330" s="366">
        <v>0.83</v>
      </c>
      <c r="P330" t="s">
        <v>526</v>
      </c>
    </row>
    <row r="331" spans="1:16" hidden="1">
      <c r="A331" s="366">
        <v>1</v>
      </c>
      <c r="B331" s="366">
        <v>0.84</v>
      </c>
      <c r="P331" t="s">
        <v>526</v>
      </c>
    </row>
    <row r="332" spans="1:16" hidden="1">
      <c r="A332" s="366">
        <v>1</v>
      </c>
      <c r="B332" s="366">
        <v>0.85</v>
      </c>
      <c r="P332" t="s">
        <v>526</v>
      </c>
    </row>
    <row r="333" spans="1:16" hidden="1">
      <c r="A333" s="366">
        <v>1</v>
      </c>
      <c r="B333" s="366">
        <v>0.85</v>
      </c>
      <c r="P333" t="s">
        <v>526</v>
      </c>
    </row>
    <row r="334" spans="1:16" hidden="1">
      <c r="A334" s="366">
        <v>1</v>
      </c>
      <c r="B334" s="366">
        <v>0.85</v>
      </c>
      <c r="P334" t="s">
        <v>526</v>
      </c>
    </row>
    <row r="335" spans="1:16" hidden="1">
      <c r="A335" s="366">
        <v>1</v>
      </c>
      <c r="B335" s="366">
        <v>0.86</v>
      </c>
      <c r="P335" t="s">
        <v>526</v>
      </c>
    </row>
    <row r="336" spans="1:16" hidden="1">
      <c r="A336" s="366">
        <v>1</v>
      </c>
      <c r="B336" s="366">
        <v>0.86</v>
      </c>
      <c r="P336" t="s">
        <v>526</v>
      </c>
    </row>
    <row r="337" spans="1:16" hidden="1">
      <c r="A337" s="366">
        <v>1</v>
      </c>
      <c r="B337" s="366">
        <v>0.86</v>
      </c>
      <c r="P337" t="s">
        <v>526</v>
      </c>
    </row>
    <row r="338" spans="1:16" hidden="1">
      <c r="A338" s="366">
        <v>1</v>
      </c>
      <c r="B338" s="366">
        <v>0.86</v>
      </c>
      <c r="P338" t="s">
        <v>526</v>
      </c>
    </row>
    <row r="339" spans="1:16" hidden="1">
      <c r="A339" s="366">
        <v>1</v>
      </c>
      <c r="B339" s="366">
        <v>0.86</v>
      </c>
      <c r="P339" t="s">
        <v>526</v>
      </c>
    </row>
    <row r="340" spans="1:16" hidden="1">
      <c r="A340" s="366">
        <v>1</v>
      </c>
      <c r="B340" s="366">
        <v>0.86</v>
      </c>
      <c r="P340" t="s">
        <v>526</v>
      </c>
    </row>
    <row r="341" spans="1:16" hidden="1">
      <c r="A341" s="366">
        <v>1</v>
      </c>
      <c r="B341" s="366">
        <v>0.86</v>
      </c>
      <c r="P341" t="s">
        <v>526</v>
      </c>
    </row>
    <row r="342" spans="1:16" hidden="1">
      <c r="A342" s="366">
        <v>1</v>
      </c>
      <c r="B342" s="366">
        <v>0.87</v>
      </c>
      <c r="P342" t="s">
        <v>526</v>
      </c>
    </row>
    <row r="343" spans="1:16" hidden="1">
      <c r="A343" s="366">
        <v>1</v>
      </c>
      <c r="B343" s="366">
        <v>0.87</v>
      </c>
      <c r="P343" t="s">
        <v>526</v>
      </c>
    </row>
    <row r="344" spans="1:16" hidden="1">
      <c r="A344" s="366">
        <v>1</v>
      </c>
      <c r="B344" s="366">
        <v>0.87</v>
      </c>
      <c r="P344" t="s">
        <v>526</v>
      </c>
    </row>
    <row r="345" spans="1:16" hidden="1">
      <c r="A345" s="366">
        <v>1</v>
      </c>
      <c r="B345" s="366">
        <v>0.87</v>
      </c>
      <c r="P345" t="s">
        <v>526</v>
      </c>
    </row>
    <row r="346" spans="1:16" hidden="1">
      <c r="A346" s="366">
        <v>1</v>
      </c>
      <c r="B346" s="366">
        <v>0.88</v>
      </c>
      <c r="P346" t="s">
        <v>526</v>
      </c>
    </row>
    <row r="347" spans="1:16" hidden="1">
      <c r="A347" s="366">
        <v>1</v>
      </c>
      <c r="B347" s="366">
        <v>0.88</v>
      </c>
      <c r="P347" t="s">
        <v>526</v>
      </c>
    </row>
    <row r="348" spans="1:16" hidden="1">
      <c r="A348" s="366">
        <v>1</v>
      </c>
      <c r="B348" s="366">
        <v>0.89</v>
      </c>
      <c r="P348" t="s">
        <v>526</v>
      </c>
    </row>
    <row r="349" spans="1:16" hidden="1">
      <c r="A349" s="366">
        <v>1</v>
      </c>
      <c r="B349" s="366">
        <v>0.89</v>
      </c>
      <c r="P349" t="s">
        <v>526</v>
      </c>
    </row>
    <row r="350" spans="1:16" hidden="1">
      <c r="A350" s="366">
        <v>1</v>
      </c>
      <c r="B350" s="366">
        <v>0.89</v>
      </c>
      <c r="P350" t="s">
        <v>526</v>
      </c>
    </row>
    <row r="351" spans="1:16" hidden="1">
      <c r="A351" s="366">
        <v>1</v>
      </c>
      <c r="B351" s="366">
        <v>0.89</v>
      </c>
      <c r="P351" t="s">
        <v>526</v>
      </c>
    </row>
    <row r="352" spans="1:16" hidden="1">
      <c r="A352" s="366">
        <v>1</v>
      </c>
      <c r="B352" s="366">
        <v>0.89</v>
      </c>
      <c r="P352" t="s">
        <v>526</v>
      </c>
    </row>
    <row r="353" spans="1:16" hidden="1">
      <c r="A353" s="366">
        <v>1</v>
      </c>
      <c r="B353" s="366">
        <v>0.89</v>
      </c>
      <c r="P353" t="s">
        <v>526</v>
      </c>
    </row>
    <row r="354" spans="1:16" hidden="1">
      <c r="A354" s="366">
        <v>1</v>
      </c>
      <c r="B354" s="366">
        <v>0.9</v>
      </c>
      <c r="P354" t="s">
        <v>526</v>
      </c>
    </row>
    <row r="355" spans="1:16" hidden="1">
      <c r="A355" s="366">
        <v>1</v>
      </c>
      <c r="B355" s="366">
        <v>0.9</v>
      </c>
      <c r="P355" t="s">
        <v>526</v>
      </c>
    </row>
    <row r="356" spans="1:16" hidden="1">
      <c r="A356" s="366">
        <v>1</v>
      </c>
      <c r="B356" s="366">
        <v>0.9</v>
      </c>
      <c r="P356" t="s">
        <v>526</v>
      </c>
    </row>
    <row r="357" spans="1:16" hidden="1">
      <c r="A357" s="366">
        <v>1</v>
      </c>
      <c r="B357" s="366">
        <v>0.9</v>
      </c>
      <c r="P357" t="s">
        <v>526</v>
      </c>
    </row>
    <row r="358" spans="1:16" hidden="1">
      <c r="A358" s="366">
        <v>1</v>
      </c>
      <c r="B358" s="366">
        <v>0.9</v>
      </c>
      <c r="P358" t="s">
        <v>526</v>
      </c>
    </row>
    <row r="359" spans="1:16" hidden="1">
      <c r="A359" s="366">
        <v>1</v>
      </c>
      <c r="B359" s="366">
        <v>0.9</v>
      </c>
      <c r="P359" t="s">
        <v>526</v>
      </c>
    </row>
    <row r="360" spans="1:16" hidden="1">
      <c r="A360" s="366">
        <v>1</v>
      </c>
      <c r="B360" s="366">
        <v>0.9</v>
      </c>
      <c r="P360" t="s">
        <v>526</v>
      </c>
    </row>
    <row r="361" spans="1:16" hidden="1">
      <c r="A361" s="366">
        <v>1</v>
      </c>
      <c r="B361" s="366">
        <v>0.9</v>
      </c>
      <c r="P361" t="s">
        <v>526</v>
      </c>
    </row>
    <row r="362" spans="1:16" hidden="1">
      <c r="A362" s="366">
        <v>1</v>
      </c>
      <c r="B362" s="366">
        <v>0.91</v>
      </c>
      <c r="P362" t="s">
        <v>526</v>
      </c>
    </row>
    <row r="363" spans="1:16" hidden="1">
      <c r="A363" s="366">
        <v>1</v>
      </c>
      <c r="B363" s="366">
        <v>0.91</v>
      </c>
      <c r="P363" t="s">
        <v>526</v>
      </c>
    </row>
    <row r="364" spans="1:16" hidden="1">
      <c r="A364" s="366">
        <v>1</v>
      </c>
      <c r="B364" s="366">
        <v>0.92</v>
      </c>
      <c r="P364" t="s">
        <v>526</v>
      </c>
    </row>
    <row r="365" spans="1:16" hidden="1">
      <c r="A365" s="366">
        <v>1</v>
      </c>
      <c r="B365" s="366">
        <v>0.92</v>
      </c>
      <c r="P365" t="s">
        <v>526</v>
      </c>
    </row>
    <row r="366" spans="1:16" hidden="1">
      <c r="A366" s="366">
        <v>1</v>
      </c>
      <c r="B366" s="366">
        <v>0.92</v>
      </c>
      <c r="P366" t="s">
        <v>526</v>
      </c>
    </row>
    <row r="367" spans="1:16" hidden="1">
      <c r="A367" s="366">
        <v>1</v>
      </c>
      <c r="B367" s="366">
        <v>0.92</v>
      </c>
      <c r="P367" t="s">
        <v>526</v>
      </c>
    </row>
    <row r="368" spans="1:16" hidden="1">
      <c r="A368" s="366">
        <v>1</v>
      </c>
      <c r="B368" s="366">
        <v>0.94</v>
      </c>
      <c r="P368" t="s">
        <v>526</v>
      </c>
    </row>
    <row r="369" spans="1:16" hidden="1">
      <c r="A369" s="366">
        <v>1</v>
      </c>
      <c r="B369" s="366">
        <v>0.94</v>
      </c>
      <c r="P369" t="s">
        <v>526</v>
      </c>
    </row>
    <row r="370" spans="1:16" hidden="1">
      <c r="A370" s="366">
        <v>1</v>
      </c>
      <c r="B370" s="366">
        <v>0.94</v>
      </c>
      <c r="P370" t="s">
        <v>526</v>
      </c>
    </row>
    <row r="371" spans="1:16" hidden="1">
      <c r="A371" s="366">
        <v>1</v>
      </c>
      <c r="B371" s="366">
        <v>0.94</v>
      </c>
      <c r="P371" t="s">
        <v>526</v>
      </c>
    </row>
    <row r="372" spans="1:16" hidden="1">
      <c r="A372" s="366">
        <v>1</v>
      </c>
      <c r="B372" s="366">
        <v>0.95</v>
      </c>
      <c r="P372" t="s">
        <v>526</v>
      </c>
    </row>
    <row r="373" spans="1:16" hidden="1">
      <c r="A373" s="366">
        <v>1</v>
      </c>
      <c r="B373" s="366">
        <v>0.95</v>
      </c>
      <c r="P373" t="s">
        <v>526</v>
      </c>
    </row>
    <row r="374" spans="1:16" hidden="1">
      <c r="A374" s="366">
        <v>1</v>
      </c>
      <c r="B374" s="366">
        <v>0.95</v>
      </c>
      <c r="P374" t="s">
        <v>526</v>
      </c>
    </row>
    <row r="375" spans="1:16" hidden="1">
      <c r="A375" s="366">
        <v>1</v>
      </c>
      <c r="B375" s="366">
        <v>0.96</v>
      </c>
      <c r="P375" t="s">
        <v>526</v>
      </c>
    </row>
    <row r="376" spans="1:16" hidden="1">
      <c r="A376" s="366">
        <v>1</v>
      </c>
      <c r="B376" s="366">
        <v>0.96</v>
      </c>
      <c r="P376" t="s">
        <v>526</v>
      </c>
    </row>
    <row r="377" spans="1:16" hidden="1">
      <c r="A377" s="366">
        <v>1</v>
      </c>
      <c r="B377" s="366">
        <v>0.96</v>
      </c>
      <c r="P377" t="s">
        <v>526</v>
      </c>
    </row>
    <row r="378" spans="1:16" hidden="1">
      <c r="A378" s="366">
        <v>1</v>
      </c>
      <c r="B378" s="366">
        <v>0.97</v>
      </c>
      <c r="P378" t="s">
        <v>526</v>
      </c>
    </row>
    <row r="379" spans="1:16" hidden="1">
      <c r="A379" s="366">
        <v>1</v>
      </c>
      <c r="B379" s="366">
        <v>0.97</v>
      </c>
      <c r="P379" t="s">
        <v>526</v>
      </c>
    </row>
    <row r="380" spans="1:16" hidden="1">
      <c r="A380" s="366">
        <v>1</v>
      </c>
      <c r="B380" s="366">
        <v>0.97</v>
      </c>
      <c r="P380" t="s">
        <v>526</v>
      </c>
    </row>
    <row r="381" spans="1:16" hidden="1">
      <c r="A381" s="366">
        <v>1</v>
      </c>
      <c r="B381" s="366">
        <v>0.97</v>
      </c>
      <c r="P381" t="s">
        <v>526</v>
      </c>
    </row>
    <row r="382" spans="1:16" hidden="1">
      <c r="A382" s="366">
        <v>1</v>
      </c>
      <c r="B382" s="366">
        <v>0.97</v>
      </c>
      <c r="P382" t="s">
        <v>526</v>
      </c>
    </row>
    <row r="383" spans="1:16" hidden="1">
      <c r="A383" s="366">
        <v>1</v>
      </c>
      <c r="B383" s="366">
        <v>0.98</v>
      </c>
      <c r="P383" t="s">
        <v>526</v>
      </c>
    </row>
    <row r="384" spans="1:16" hidden="1">
      <c r="A384" s="366">
        <v>1</v>
      </c>
      <c r="B384" s="366">
        <v>0.98</v>
      </c>
      <c r="P384" t="s">
        <v>526</v>
      </c>
    </row>
    <row r="385" spans="1:16" hidden="1">
      <c r="A385" s="366">
        <v>1</v>
      </c>
      <c r="B385" s="366">
        <v>0.98</v>
      </c>
      <c r="P385" t="s">
        <v>526</v>
      </c>
    </row>
    <row r="386" spans="1:16" hidden="1">
      <c r="A386" s="366">
        <v>1</v>
      </c>
      <c r="B386" s="366">
        <v>0.98</v>
      </c>
      <c r="P386" t="s">
        <v>526</v>
      </c>
    </row>
    <row r="387" spans="1:16" hidden="1">
      <c r="A387" s="366">
        <v>1</v>
      </c>
      <c r="B387" s="366">
        <v>0.98</v>
      </c>
      <c r="P387" t="s">
        <v>526</v>
      </c>
    </row>
    <row r="388" spans="1:16" hidden="1">
      <c r="A388" s="366">
        <v>1</v>
      </c>
      <c r="B388" s="366">
        <v>0.99</v>
      </c>
      <c r="P388" t="s">
        <v>526</v>
      </c>
    </row>
    <row r="389" spans="1:16" hidden="1">
      <c r="A389" s="366">
        <v>1</v>
      </c>
      <c r="B389" s="366">
        <v>0.99</v>
      </c>
      <c r="P389" t="s">
        <v>526</v>
      </c>
    </row>
    <row r="390" spans="1:16" hidden="1">
      <c r="A390" s="366">
        <v>1</v>
      </c>
      <c r="B390" s="366">
        <v>0.99</v>
      </c>
      <c r="P390" t="s">
        <v>526</v>
      </c>
    </row>
    <row r="391" spans="1:16" hidden="1">
      <c r="A391" s="366">
        <v>1</v>
      </c>
      <c r="B391" s="366">
        <v>0.99</v>
      </c>
      <c r="P391" t="s">
        <v>526</v>
      </c>
    </row>
    <row r="392" spans="1:16" hidden="1">
      <c r="A392" s="366">
        <v>1</v>
      </c>
      <c r="B392" s="366">
        <v>0.99</v>
      </c>
      <c r="P392" t="s">
        <v>526</v>
      </c>
    </row>
    <row r="393" spans="1:16" hidden="1">
      <c r="A393" s="366">
        <v>1</v>
      </c>
      <c r="B393" s="366">
        <v>0.99</v>
      </c>
      <c r="P393" t="s">
        <v>526</v>
      </c>
    </row>
    <row r="394" spans="1:16" hidden="1">
      <c r="A394" s="366">
        <v>1</v>
      </c>
      <c r="B394" s="366">
        <v>1</v>
      </c>
      <c r="P394" t="s">
        <v>526</v>
      </c>
    </row>
    <row r="395" spans="1:16" hidden="1">
      <c r="A395" s="366">
        <v>1</v>
      </c>
      <c r="B395" s="366">
        <v>1</v>
      </c>
      <c r="P395" t="s">
        <v>526</v>
      </c>
    </row>
    <row r="396" spans="1:16" hidden="1">
      <c r="A396" s="366">
        <v>1</v>
      </c>
      <c r="B396" s="366">
        <v>1.01</v>
      </c>
      <c r="P396" t="s">
        <v>526</v>
      </c>
    </row>
    <row r="397" spans="1:16" hidden="1">
      <c r="A397" s="366">
        <v>1</v>
      </c>
      <c r="B397" s="366">
        <v>1.01</v>
      </c>
      <c r="P397" t="s">
        <v>526</v>
      </c>
    </row>
    <row r="398" spans="1:16" hidden="1">
      <c r="A398" s="366">
        <v>1</v>
      </c>
      <c r="B398" s="366">
        <v>1.01</v>
      </c>
      <c r="P398" t="s">
        <v>526</v>
      </c>
    </row>
    <row r="399" spans="1:16" hidden="1">
      <c r="A399" s="366">
        <v>1</v>
      </c>
      <c r="B399" s="366">
        <v>1.01</v>
      </c>
      <c r="P399" t="s">
        <v>526</v>
      </c>
    </row>
    <row r="400" spans="1:16" hidden="1">
      <c r="A400" s="366">
        <v>1</v>
      </c>
      <c r="B400" s="366">
        <v>1.01</v>
      </c>
      <c r="P400" t="s">
        <v>526</v>
      </c>
    </row>
    <row r="401" spans="1:16" hidden="1">
      <c r="A401" s="366">
        <v>1</v>
      </c>
      <c r="B401" s="366">
        <v>1.01</v>
      </c>
      <c r="P401" t="s">
        <v>526</v>
      </c>
    </row>
    <row r="402" spans="1:16" hidden="1">
      <c r="A402" s="366">
        <v>1</v>
      </c>
      <c r="B402" s="366">
        <v>1.02</v>
      </c>
      <c r="P402" t="s">
        <v>526</v>
      </c>
    </row>
    <row r="403" spans="1:16" hidden="1">
      <c r="A403" s="366">
        <v>1</v>
      </c>
      <c r="B403" s="366">
        <v>1.02</v>
      </c>
      <c r="P403" t="s">
        <v>526</v>
      </c>
    </row>
    <row r="404" spans="1:16" hidden="1">
      <c r="A404" s="366">
        <v>1</v>
      </c>
      <c r="B404" s="366">
        <v>1.02</v>
      </c>
      <c r="P404" t="s">
        <v>526</v>
      </c>
    </row>
    <row r="405" spans="1:16" hidden="1">
      <c r="A405" s="366">
        <v>1</v>
      </c>
      <c r="B405" s="366">
        <v>1.03</v>
      </c>
      <c r="P405" t="s">
        <v>526</v>
      </c>
    </row>
    <row r="406" spans="1:16" hidden="1">
      <c r="A406" s="366">
        <v>1</v>
      </c>
      <c r="B406" s="366">
        <v>1.03</v>
      </c>
      <c r="P406" t="s">
        <v>526</v>
      </c>
    </row>
    <row r="407" spans="1:16" hidden="1">
      <c r="A407" s="366">
        <v>1</v>
      </c>
      <c r="B407" s="366">
        <v>1.03</v>
      </c>
      <c r="P407" t="s">
        <v>526</v>
      </c>
    </row>
    <row r="408" spans="1:16" hidden="1">
      <c r="A408" s="366">
        <v>1</v>
      </c>
      <c r="B408" s="366">
        <v>1.03</v>
      </c>
      <c r="P408" t="s">
        <v>526</v>
      </c>
    </row>
    <row r="409" spans="1:16" hidden="1">
      <c r="A409" s="366">
        <v>1</v>
      </c>
      <c r="B409" s="366">
        <v>1.03</v>
      </c>
      <c r="P409" t="s">
        <v>526</v>
      </c>
    </row>
    <row r="410" spans="1:16" hidden="1">
      <c r="A410" s="366">
        <v>1</v>
      </c>
      <c r="B410" s="366">
        <v>1.03</v>
      </c>
      <c r="P410" t="s">
        <v>526</v>
      </c>
    </row>
    <row r="411" spans="1:16" hidden="1">
      <c r="A411" s="366">
        <v>1</v>
      </c>
      <c r="B411" s="366">
        <v>1.04</v>
      </c>
      <c r="P411" t="s">
        <v>526</v>
      </c>
    </row>
    <row r="412" spans="1:16" hidden="1">
      <c r="A412" s="366">
        <v>1</v>
      </c>
      <c r="B412" s="366">
        <v>1.05</v>
      </c>
      <c r="P412" t="s">
        <v>526</v>
      </c>
    </row>
    <row r="413" spans="1:16" hidden="1">
      <c r="A413" s="366">
        <v>1</v>
      </c>
      <c r="B413" s="366">
        <v>1.05</v>
      </c>
      <c r="P413" t="s">
        <v>526</v>
      </c>
    </row>
    <row r="414" spans="1:16" hidden="1">
      <c r="A414" s="366">
        <v>1</v>
      </c>
      <c r="B414" s="366">
        <v>1.05</v>
      </c>
      <c r="P414" t="s">
        <v>526</v>
      </c>
    </row>
    <row r="415" spans="1:16" hidden="1">
      <c r="A415" s="366">
        <v>1</v>
      </c>
      <c r="B415" s="366">
        <v>1.05</v>
      </c>
      <c r="P415" t="s">
        <v>526</v>
      </c>
    </row>
    <row r="416" spans="1:16" hidden="1">
      <c r="A416" s="366">
        <v>1</v>
      </c>
      <c r="B416" s="366">
        <v>1.05</v>
      </c>
      <c r="P416" t="s">
        <v>526</v>
      </c>
    </row>
    <row r="417" spans="1:16" hidden="1">
      <c r="A417" s="366">
        <v>1</v>
      </c>
      <c r="B417" s="366">
        <v>1.05</v>
      </c>
      <c r="P417" t="s">
        <v>526</v>
      </c>
    </row>
    <row r="418" spans="1:16" hidden="1">
      <c r="A418" s="366">
        <v>1</v>
      </c>
      <c r="B418" s="366">
        <v>1.06</v>
      </c>
      <c r="P418" t="s">
        <v>526</v>
      </c>
    </row>
    <row r="419" spans="1:16" hidden="1">
      <c r="A419" s="366">
        <v>1</v>
      </c>
      <c r="B419" s="366">
        <v>1.06</v>
      </c>
      <c r="P419" t="s">
        <v>526</v>
      </c>
    </row>
    <row r="420" spans="1:16" hidden="1">
      <c r="A420" s="366">
        <v>1</v>
      </c>
      <c r="B420" s="366">
        <v>1.06</v>
      </c>
      <c r="P420" t="s">
        <v>526</v>
      </c>
    </row>
    <row r="421" spans="1:16" hidden="1">
      <c r="A421" s="366">
        <v>1</v>
      </c>
      <c r="B421" s="366">
        <v>1.06</v>
      </c>
      <c r="P421" t="s">
        <v>526</v>
      </c>
    </row>
    <row r="422" spans="1:16" hidden="1">
      <c r="A422" s="366">
        <v>1</v>
      </c>
      <c r="B422" s="366">
        <v>1.06</v>
      </c>
      <c r="P422" t="s">
        <v>526</v>
      </c>
    </row>
    <row r="423" spans="1:16" hidden="1">
      <c r="A423" s="366">
        <v>1</v>
      </c>
      <c r="B423" s="366">
        <v>1.07</v>
      </c>
      <c r="P423" t="s">
        <v>526</v>
      </c>
    </row>
    <row r="424" spans="1:16" hidden="1">
      <c r="A424" s="366">
        <v>1</v>
      </c>
      <c r="B424" s="366">
        <v>1.07</v>
      </c>
      <c r="P424" t="s">
        <v>526</v>
      </c>
    </row>
    <row r="425" spans="1:16" hidden="1">
      <c r="A425" s="366">
        <v>1</v>
      </c>
      <c r="B425" s="366">
        <v>1.07</v>
      </c>
      <c r="P425" t="s">
        <v>526</v>
      </c>
    </row>
    <row r="426" spans="1:16" hidden="1">
      <c r="A426" s="366">
        <v>1</v>
      </c>
      <c r="B426" s="366">
        <v>1.07</v>
      </c>
      <c r="P426" t="s">
        <v>526</v>
      </c>
    </row>
    <row r="427" spans="1:16" hidden="1">
      <c r="A427" s="366">
        <v>1</v>
      </c>
      <c r="B427" s="366">
        <v>1.07</v>
      </c>
      <c r="P427" t="s">
        <v>526</v>
      </c>
    </row>
    <row r="428" spans="1:16" hidden="1">
      <c r="A428" s="366">
        <v>1</v>
      </c>
      <c r="B428" s="366">
        <v>1.08</v>
      </c>
      <c r="P428" t="s">
        <v>526</v>
      </c>
    </row>
    <row r="429" spans="1:16" hidden="1">
      <c r="A429" s="366">
        <v>1</v>
      </c>
      <c r="B429" s="366">
        <v>1.08</v>
      </c>
      <c r="P429" t="s">
        <v>526</v>
      </c>
    </row>
    <row r="430" spans="1:16" hidden="1">
      <c r="A430" s="366">
        <v>1</v>
      </c>
      <c r="B430" s="366">
        <v>1.08</v>
      </c>
      <c r="P430" t="s">
        <v>526</v>
      </c>
    </row>
    <row r="431" spans="1:16" hidden="1">
      <c r="A431" s="366">
        <v>1</v>
      </c>
      <c r="B431" s="366">
        <v>1.0900000000000001</v>
      </c>
      <c r="P431" t="s">
        <v>526</v>
      </c>
    </row>
    <row r="432" spans="1:16" hidden="1">
      <c r="A432" s="366">
        <v>1</v>
      </c>
      <c r="B432" s="366">
        <v>1.0900000000000001</v>
      </c>
      <c r="P432" t="s">
        <v>526</v>
      </c>
    </row>
    <row r="433" spans="1:16" hidden="1">
      <c r="A433" s="366">
        <v>1</v>
      </c>
      <c r="B433" s="366">
        <v>1.0900000000000001</v>
      </c>
      <c r="P433" t="s">
        <v>526</v>
      </c>
    </row>
    <row r="434" spans="1:16" hidden="1">
      <c r="A434" s="366">
        <v>1</v>
      </c>
      <c r="B434" s="366">
        <v>1.0900000000000001</v>
      </c>
      <c r="P434" t="s">
        <v>526</v>
      </c>
    </row>
    <row r="435" spans="1:16" hidden="1">
      <c r="A435" s="366">
        <v>1</v>
      </c>
      <c r="B435" s="366">
        <v>1.0900000000000001</v>
      </c>
      <c r="P435" t="s">
        <v>526</v>
      </c>
    </row>
    <row r="436" spans="1:16" hidden="1">
      <c r="A436" s="366">
        <v>1</v>
      </c>
      <c r="B436" s="366">
        <v>1.0900000000000001</v>
      </c>
      <c r="P436" t="s">
        <v>526</v>
      </c>
    </row>
    <row r="437" spans="1:16" hidden="1">
      <c r="A437" s="366">
        <v>1</v>
      </c>
      <c r="B437" s="366">
        <v>1.1000000000000001</v>
      </c>
      <c r="P437" t="s">
        <v>526</v>
      </c>
    </row>
    <row r="438" spans="1:16" hidden="1">
      <c r="A438" s="366">
        <v>1</v>
      </c>
      <c r="B438" s="366">
        <v>1.1000000000000001</v>
      </c>
      <c r="P438" t="s">
        <v>526</v>
      </c>
    </row>
    <row r="439" spans="1:16" hidden="1">
      <c r="A439" s="366">
        <v>1</v>
      </c>
      <c r="B439" s="366">
        <v>1.1000000000000001</v>
      </c>
      <c r="P439" t="s">
        <v>526</v>
      </c>
    </row>
    <row r="440" spans="1:16" hidden="1">
      <c r="A440" s="366">
        <v>1</v>
      </c>
      <c r="B440" s="366">
        <v>1.1000000000000001</v>
      </c>
      <c r="P440" t="s">
        <v>526</v>
      </c>
    </row>
    <row r="441" spans="1:16" hidden="1">
      <c r="A441" s="366">
        <v>1</v>
      </c>
      <c r="B441" s="366">
        <v>1.1000000000000001</v>
      </c>
      <c r="P441" t="s">
        <v>526</v>
      </c>
    </row>
    <row r="442" spans="1:16" hidden="1">
      <c r="A442" s="366">
        <v>1</v>
      </c>
      <c r="B442" s="366">
        <v>1.1100000000000001</v>
      </c>
      <c r="P442" t="s">
        <v>526</v>
      </c>
    </row>
    <row r="443" spans="1:16" hidden="1">
      <c r="A443" s="366">
        <v>1</v>
      </c>
      <c r="B443" s="366">
        <v>1.1100000000000001</v>
      </c>
      <c r="P443" t="s">
        <v>526</v>
      </c>
    </row>
    <row r="444" spans="1:16" hidden="1">
      <c r="A444" s="366">
        <v>1</v>
      </c>
      <c r="B444" s="366">
        <v>1.1200000000000001</v>
      </c>
      <c r="P444" t="s">
        <v>526</v>
      </c>
    </row>
    <row r="445" spans="1:16" hidden="1">
      <c r="A445" s="366">
        <v>1</v>
      </c>
      <c r="B445" s="366">
        <v>1.1200000000000001</v>
      </c>
      <c r="P445" t="s">
        <v>526</v>
      </c>
    </row>
    <row r="446" spans="1:16" hidden="1">
      <c r="A446" s="366">
        <v>1</v>
      </c>
      <c r="B446" s="366">
        <v>1.1299999999999999</v>
      </c>
      <c r="P446" t="s">
        <v>526</v>
      </c>
    </row>
    <row r="447" spans="1:16" hidden="1">
      <c r="A447" s="366">
        <v>1</v>
      </c>
      <c r="B447" s="366">
        <v>1.1299999999999999</v>
      </c>
      <c r="P447" t="s">
        <v>526</v>
      </c>
    </row>
    <row r="448" spans="1:16" hidden="1">
      <c r="A448" s="366">
        <v>1</v>
      </c>
      <c r="B448" s="366">
        <v>1.1299999999999999</v>
      </c>
      <c r="P448" t="s">
        <v>526</v>
      </c>
    </row>
    <row r="449" spans="1:16" hidden="1">
      <c r="A449" s="366">
        <v>1</v>
      </c>
      <c r="B449" s="366">
        <v>1.1299999999999999</v>
      </c>
      <c r="P449" t="s">
        <v>526</v>
      </c>
    </row>
    <row r="450" spans="1:16" hidden="1">
      <c r="A450" s="366">
        <v>1</v>
      </c>
      <c r="B450" s="366">
        <v>1.1299999999999999</v>
      </c>
      <c r="P450" t="s">
        <v>526</v>
      </c>
    </row>
    <row r="451" spans="1:16" hidden="1">
      <c r="A451" s="366">
        <v>1</v>
      </c>
      <c r="B451" s="366">
        <v>1.1299999999999999</v>
      </c>
      <c r="P451" t="s">
        <v>526</v>
      </c>
    </row>
    <row r="452" spans="1:16" hidden="1">
      <c r="A452" s="366">
        <v>1</v>
      </c>
      <c r="B452" s="366">
        <v>1.1299999999999999</v>
      </c>
      <c r="P452" t="s">
        <v>526</v>
      </c>
    </row>
    <row r="453" spans="1:16" hidden="1">
      <c r="A453" s="366">
        <v>1</v>
      </c>
      <c r="B453" s="366">
        <v>1.1399999999999999</v>
      </c>
      <c r="P453" t="s">
        <v>526</v>
      </c>
    </row>
    <row r="454" spans="1:16" hidden="1">
      <c r="A454" s="366">
        <v>1</v>
      </c>
      <c r="B454" s="366">
        <v>1.1399999999999999</v>
      </c>
      <c r="P454" t="s">
        <v>526</v>
      </c>
    </row>
    <row r="455" spans="1:16" hidden="1">
      <c r="A455" s="366">
        <v>1</v>
      </c>
      <c r="B455" s="366">
        <v>1.1399999999999999</v>
      </c>
      <c r="P455" t="s">
        <v>526</v>
      </c>
    </row>
    <row r="456" spans="1:16" hidden="1">
      <c r="A456" s="366">
        <v>1</v>
      </c>
      <c r="B456" s="366">
        <v>1.1399999999999999</v>
      </c>
      <c r="P456" t="s">
        <v>526</v>
      </c>
    </row>
    <row r="457" spans="1:16" hidden="1">
      <c r="A457" s="366">
        <v>1</v>
      </c>
      <c r="B457" s="366">
        <v>1.1499999999999999</v>
      </c>
      <c r="P457" t="s">
        <v>526</v>
      </c>
    </row>
    <row r="458" spans="1:16" hidden="1">
      <c r="A458" s="366">
        <v>1</v>
      </c>
      <c r="B458" s="366">
        <v>1.1599999999999999</v>
      </c>
      <c r="P458" t="s">
        <v>526</v>
      </c>
    </row>
    <row r="459" spans="1:16" hidden="1">
      <c r="A459" s="366">
        <v>1</v>
      </c>
      <c r="B459" s="366">
        <v>1.1599999999999999</v>
      </c>
      <c r="P459" t="s">
        <v>526</v>
      </c>
    </row>
    <row r="460" spans="1:16" hidden="1">
      <c r="A460" s="366">
        <v>1</v>
      </c>
      <c r="B460" s="366">
        <v>1.1599999999999999</v>
      </c>
      <c r="P460" t="s">
        <v>526</v>
      </c>
    </row>
    <row r="461" spans="1:16" hidden="1">
      <c r="A461" s="366">
        <v>1</v>
      </c>
      <c r="B461" s="366">
        <v>1.1599999999999999</v>
      </c>
      <c r="P461" t="s">
        <v>526</v>
      </c>
    </row>
    <row r="462" spans="1:16" hidden="1">
      <c r="A462" s="366">
        <v>1</v>
      </c>
      <c r="B462" s="366">
        <v>1.1599999999999999</v>
      </c>
      <c r="P462" t="s">
        <v>526</v>
      </c>
    </row>
    <row r="463" spans="1:16" hidden="1">
      <c r="A463" s="366">
        <v>1</v>
      </c>
      <c r="B463" s="366">
        <v>1.1599999999999999</v>
      </c>
      <c r="P463" t="s">
        <v>526</v>
      </c>
    </row>
    <row r="464" spans="1:16" hidden="1">
      <c r="A464" s="366">
        <v>1</v>
      </c>
      <c r="B464" s="366">
        <v>1.1599999999999999</v>
      </c>
      <c r="P464" t="s">
        <v>526</v>
      </c>
    </row>
    <row r="465" spans="1:16" hidden="1">
      <c r="A465" s="366">
        <v>1</v>
      </c>
      <c r="B465" s="366">
        <v>1.1599999999999999</v>
      </c>
      <c r="P465" t="s">
        <v>526</v>
      </c>
    </row>
    <row r="466" spans="1:16" hidden="1">
      <c r="A466" s="366">
        <v>1</v>
      </c>
      <c r="B466" s="366">
        <v>1.17</v>
      </c>
      <c r="P466" t="s">
        <v>526</v>
      </c>
    </row>
    <row r="467" spans="1:16" hidden="1">
      <c r="A467" s="366">
        <v>1</v>
      </c>
      <c r="B467" s="366">
        <v>1.17</v>
      </c>
      <c r="P467" t="s">
        <v>526</v>
      </c>
    </row>
    <row r="468" spans="1:16" hidden="1">
      <c r="A468" s="366">
        <v>1</v>
      </c>
      <c r="B468" s="366">
        <v>1.17</v>
      </c>
      <c r="P468" t="s">
        <v>526</v>
      </c>
    </row>
    <row r="469" spans="1:16" hidden="1">
      <c r="A469" s="366">
        <v>1</v>
      </c>
      <c r="B469" s="366">
        <v>1.17</v>
      </c>
      <c r="P469" t="s">
        <v>526</v>
      </c>
    </row>
    <row r="470" spans="1:16" hidden="1">
      <c r="A470" s="366">
        <v>1</v>
      </c>
      <c r="B470" s="366">
        <v>1.17</v>
      </c>
      <c r="P470" t="s">
        <v>526</v>
      </c>
    </row>
    <row r="471" spans="1:16" hidden="1">
      <c r="A471" s="366">
        <v>1</v>
      </c>
      <c r="B471" s="366">
        <v>1.18</v>
      </c>
      <c r="P471" t="s">
        <v>526</v>
      </c>
    </row>
    <row r="472" spans="1:16" hidden="1">
      <c r="A472" s="366">
        <v>1</v>
      </c>
      <c r="B472" s="366">
        <v>1.18</v>
      </c>
      <c r="P472" t="s">
        <v>526</v>
      </c>
    </row>
    <row r="473" spans="1:16" hidden="1">
      <c r="A473" s="366">
        <v>1</v>
      </c>
      <c r="B473" s="366">
        <v>1.18</v>
      </c>
      <c r="P473" t="s">
        <v>526</v>
      </c>
    </row>
    <row r="474" spans="1:16" hidden="1">
      <c r="A474" s="366">
        <v>1</v>
      </c>
      <c r="B474" s="366">
        <v>1.19</v>
      </c>
      <c r="P474" t="s">
        <v>526</v>
      </c>
    </row>
    <row r="475" spans="1:16" hidden="1">
      <c r="A475" s="366">
        <v>1</v>
      </c>
      <c r="B475" s="366">
        <v>1.19</v>
      </c>
      <c r="P475" t="s">
        <v>526</v>
      </c>
    </row>
    <row r="476" spans="1:16" hidden="1">
      <c r="A476" s="366">
        <v>1</v>
      </c>
      <c r="B476" s="366">
        <v>1.19</v>
      </c>
      <c r="P476" t="s">
        <v>526</v>
      </c>
    </row>
    <row r="477" spans="1:16" hidden="1">
      <c r="A477" s="366">
        <v>1</v>
      </c>
      <c r="B477" s="366">
        <v>1.2</v>
      </c>
      <c r="P477" t="s">
        <v>526</v>
      </c>
    </row>
    <row r="478" spans="1:16" hidden="1">
      <c r="A478" s="366">
        <v>1</v>
      </c>
      <c r="B478" s="366">
        <v>1.2</v>
      </c>
      <c r="P478" t="s">
        <v>526</v>
      </c>
    </row>
    <row r="479" spans="1:16" hidden="1">
      <c r="A479" s="366">
        <v>1</v>
      </c>
      <c r="B479" s="366">
        <v>1.2</v>
      </c>
      <c r="P479" t="s">
        <v>526</v>
      </c>
    </row>
    <row r="480" spans="1:16" hidden="1">
      <c r="A480" s="366">
        <v>1</v>
      </c>
      <c r="B480" s="366">
        <v>1.21</v>
      </c>
      <c r="P480" t="s">
        <v>526</v>
      </c>
    </row>
    <row r="481" spans="1:16" hidden="1">
      <c r="A481" s="366">
        <v>1</v>
      </c>
      <c r="B481" s="366">
        <v>1.21</v>
      </c>
      <c r="P481" t="s">
        <v>526</v>
      </c>
    </row>
    <row r="482" spans="1:16" hidden="1">
      <c r="A482" s="366">
        <v>1</v>
      </c>
      <c r="B482" s="366">
        <v>1.22</v>
      </c>
      <c r="P482" t="s">
        <v>526</v>
      </c>
    </row>
    <row r="483" spans="1:16" hidden="1">
      <c r="A483" s="366">
        <v>1</v>
      </c>
      <c r="B483" s="366">
        <v>1.22</v>
      </c>
      <c r="P483" t="s">
        <v>526</v>
      </c>
    </row>
    <row r="484" spans="1:16" hidden="1">
      <c r="A484" s="366">
        <v>1</v>
      </c>
      <c r="B484" s="366">
        <v>1.23</v>
      </c>
      <c r="P484" t="s">
        <v>526</v>
      </c>
    </row>
    <row r="485" spans="1:16" hidden="1">
      <c r="A485" s="366">
        <v>1</v>
      </c>
      <c r="B485" s="366">
        <v>1.23</v>
      </c>
      <c r="P485" t="s">
        <v>526</v>
      </c>
    </row>
    <row r="486" spans="1:16" hidden="1">
      <c r="A486" s="366">
        <v>1</v>
      </c>
      <c r="B486" s="366">
        <v>1.23</v>
      </c>
      <c r="P486" t="s">
        <v>526</v>
      </c>
    </row>
    <row r="487" spans="1:16" hidden="1">
      <c r="A487" s="366">
        <v>1</v>
      </c>
      <c r="B487" s="366">
        <v>1.23</v>
      </c>
      <c r="P487" t="s">
        <v>526</v>
      </c>
    </row>
    <row r="488" spans="1:16" hidden="1">
      <c r="A488" s="366">
        <v>1</v>
      </c>
      <c r="B488" s="366">
        <v>1.23</v>
      </c>
      <c r="P488" t="s">
        <v>526</v>
      </c>
    </row>
    <row r="489" spans="1:16" hidden="1">
      <c r="A489" s="366">
        <v>1</v>
      </c>
      <c r="B489" s="366">
        <v>1.23</v>
      </c>
      <c r="P489" t="s">
        <v>526</v>
      </c>
    </row>
    <row r="490" spans="1:16" hidden="1">
      <c r="A490" s="366">
        <v>1</v>
      </c>
      <c r="B490" s="366">
        <v>1.23</v>
      </c>
      <c r="P490" t="s">
        <v>526</v>
      </c>
    </row>
    <row r="491" spans="1:16" hidden="1">
      <c r="A491" s="366">
        <v>1</v>
      </c>
      <c r="B491" s="366">
        <v>1.24</v>
      </c>
      <c r="P491" t="s">
        <v>526</v>
      </c>
    </row>
    <row r="492" spans="1:16" hidden="1">
      <c r="A492" s="366">
        <v>1</v>
      </c>
      <c r="B492" s="366">
        <v>1.24</v>
      </c>
      <c r="P492" t="s">
        <v>526</v>
      </c>
    </row>
    <row r="493" spans="1:16" hidden="1">
      <c r="A493" s="366">
        <v>1</v>
      </c>
      <c r="B493" s="366">
        <v>1.24</v>
      </c>
      <c r="P493" t="s">
        <v>526</v>
      </c>
    </row>
    <row r="494" spans="1:16" hidden="1">
      <c r="A494" s="366">
        <v>1</v>
      </c>
      <c r="B494" s="366">
        <v>1.24</v>
      </c>
      <c r="P494" t="s">
        <v>526</v>
      </c>
    </row>
    <row r="495" spans="1:16" hidden="1">
      <c r="A495" s="366">
        <v>1</v>
      </c>
      <c r="B495" s="366">
        <v>1.25</v>
      </c>
      <c r="P495" t="s">
        <v>526</v>
      </c>
    </row>
    <row r="496" spans="1:16" hidden="1">
      <c r="A496" s="366">
        <v>1</v>
      </c>
      <c r="B496" s="366">
        <v>1.26</v>
      </c>
      <c r="P496" t="s">
        <v>526</v>
      </c>
    </row>
    <row r="497" spans="1:16" hidden="1">
      <c r="A497" s="366">
        <v>1</v>
      </c>
      <c r="B497" s="366">
        <v>1.26</v>
      </c>
      <c r="P497" t="s">
        <v>526</v>
      </c>
    </row>
    <row r="498" spans="1:16" hidden="1">
      <c r="A498" s="366">
        <v>1</v>
      </c>
      <c r="B498" s="366">
        <v>1.26</v>
      </c>
      <c r="P498" t="s">
        <v>526</v>
      </c>
    </row>
    <row r="499" spans="1:16" hidden="1">
      <c r="A499" s="366">
        <v>1</v>
      </c>
      <c r="B499" s="366">
        <v>1.26</v>
      </c>
      <c r="P499" t="s">
        <v>526</v>
      </c>
    </row>
    <row r="500" spans="1:16" hidden="1">
      <c r="A500" s="366">
        <v>1</v>
      </c>
      <c r="B500" s="366">
        <v>1.27</v>
      </c>
      <c r="P500" t="s">
        <v>526</v>
      </c>
    </row>
    <row r="501" spans="1:16" hidden="1">
      <c r="A501" s="366">
        <v>1</v>
      </c>
      <c r="B501" s="366">
        <v>1.27</v>
      </c>
      <c r="J501" s="1" t="s">
        <v>526</v>
      </c>
      <c r="K501" s="1" t="s">
        <v>526</v>
      </c>
      <c r="L501" s="1" t="s">
        <v>526</v>
      </c>
      <c r="P501" t="s">
        <v>526</v>
      </c>
    </row>
    <row r="502" spans="1:16" hidden="1">
      <c r="A502" s="366">
        <v>1</v>
      </c>
      <c r="B502" s="366">
        <v>1.27</v>
      </c>
      <c r="P502" t="s">
        <v>526</v>
      </c>
    </row>
    <row r="503" spans="1:16" hidden="1">
      <c r="A503" s="366">
        <v>1</v>
      </c>
      <c r="B503" s="366">
        <v>1.28</v>
      </c>
      <c r="P503" t="s">
        <v>526</v>
      </c>
    </row>
    <row r="504" spans="1:16" hidden="1">
      <c r="A504" s="366">
        <v>1</v>
      </c>
      <c r="B504" s="366">
        <v>1.28</v>
      </c>
      <c r="P504" t="s">
        <v>526</v>
      </c>
    </row>
    <row r="505" spans="1:16" hidden="1">
      <c r="A505" s="366">
        <v>1</v>
      </c>
      <c r="B505" s="366">
        <v>1.28</v>
      </c>
      <c r="P505" t="s">
        <v>526</v>
      </c>
    </row>
    <row r="506" spans="1:16" hidden="1">
      <c r="A506" s="366">
        <v>1</v>
      </c>
      <c r="B506" s="366">
        <v>1.28</v>
      </c>
      <c r="P506" t="s">
        <v>526</v>
      </c>
    </row>
    <row r="507" spans="1:16" hidden="1">
      <c r="A507" s="366">
        <v>1</v>
      </c>
      <c r="B507" s="366">
        <v>1.29</v>
      </c>
      <c r="P507" t="s">
        <v>526</v>
      </c>
    </row>
    <row r="508" spans="1:16" hidden="1">
      <c r="A508" s="366">
        <v>1</v>
      </c>
      <c r="B508" s="366">
        <v>1.29</v>
      </c>
      <c r="P508" t="s">
        <v>526</v>
      </c>
    </row>
    <row r="509" spans="1:16" hidden="1">
      <c r="A509" s="366">
        <v>1</v>
      </c>
      <c r="B509" s="366">
        <v>1.29</v>
      </c>
      <c r="P509" t="s">
        <v>526</v>
      </c>
    </row>
    <row r="510" spans="1:16" hidden="1">
      <c r="A510" s="366">
        <v>1</v>
      </c>
      <c r="B510" s="366">
        <v>1.29</v>
      </c>
      <c r="P510" t="s">
        <v>526</v>
      </c>
    </row>
    <row r="511" spans="1:16" hidden="1">
      <c r="A511" s="366">
        <v>1</v>
      </c>
      <c r="B511" s="366">
        <v>1.3</v>
      </c>
      <c r="P511" t="s">
        <v>526</v>
      </c>
    </row>
    <row r="512" spans="1:16" hidden="1">
      <c r="A512" s="366">
        <v>1</v>
      </c>
      <c r="B512" s="366">
        <v>1.3</v>
      </c>
      <c r="P512" t="s">
        <v>526</v>
      </c>
    </row>
    <row r="513" spans="1:16" hidden="1">
      <c r="A513" s="366">
        <v>1</v>
      </c>
      <c r="B513" s="366">
        <v>1.3</v>
      </c>
      <c r="P513" t="s">
        <v>526</v>
      </c>
    </row>
    <row r="514" spans="1:16" hidden="1">
      <c r="A514" s="366">
        <v>1</v>
      </c>
      <c r="B514" s="366">
        <v>1.3</v>
      </c>
      <c r="P514" t="s">
        <v>526</v>
      </c>
    </row>
    <row r="515" spans="1:16" hidden="1">
      <c r="A515" s="366">
        <v>1</v>
      </c>
      <c r="B515" s="366">
        <v>1.3</v>
      </c>
      <c r="P515" t="s">
        <v>526</v>
      </c>
    </row>
    <row r="516" spans="1:16" hidden="1">
      <c r="A516" s="366">
        <v>1</v>
      </c>
      <c r="B516" s="366">
        <v>1.3</v>
      </c>
      <c r="P516" t="s">
        <v>526</v>
      </c>
    </row>
    <row r="517" spans="1:16" hidden="1">
      <c r="A517" s="366">
        <v>1</v>
      </c>
      <c r="B517" s="366">
        <v>1.31</v>
      </c>
      <c r="P517" t="s">
        <v>526</v>
      </c>
    </row>
    <row r="518" spans="1:16" hidden="1">
      <c r="A518" s="366">
        <v>1</v>
      </c>
      <c r="B518" s="366">
        <v>1.31</v>
      </c>
      <c r="P518" t="s">
        <v>526</v>
      </c>
    </row>
    <row r="519" spans="1:16" hidden="1">
      <c r="A519" s="366">
        <v>1</v>
      </c>
      <c r="B519" s="366">
        <v>1.32</v>
      </c>
      <c r="P519" t="s">
        <v>526</v>
      </c>
    </row>
    <row r="520" spans="1:16" hidden="1">
      <c r="A520" s="366">
        <v>1</v>
      </c>
      <c r="B520" s="366">
        <v>1.32</v>
      </c>
      <c r="P520" t="s">
        <v>526</v>
      </c>
    </row>
    <row r="521" spans="1:16" hidden="1">
      <c r="A521" s="366">
        <v>1</v>
      </c>
      <c r="B521" s="366">
        <v>1.32</v>
      </c>
      <c r="P521" t="s">
        <v>526</v>
      </c>
    </row>
    <row r="522" spans="1:16" hidden="1">
      <c r="A522" s="366">
        <v>1</v>
      </c>
      <c r="B522" s="366">
        <v>1.33</v>
      </c>
      <c r="P522" t="s">
        <v>526</v>
      </c>
    </row>
    <row r="523" spans="1:16" hidden="1">
      <c r="A523" s="366">
        <v>1</v>
      </c>
      <c r="B523" s="366">
        <v>1.33</v>
      </c>
      <c r="P523" t="s">
        <v>526</v>
      </c>
    </row>
    <row r="524" spans="1:16" hidden="1">
      <c r="A524" s="366">
        <v>1</v>
      </c>
      <c r="B524" s="366">
        <v>1.33</v>
      </c>
      <c r="P524" t="s">
        <v>526</v>
      </c>
    </row>
    <row r="525" spans="1:16" hidden="1">
      <c r="A525" s="366">
        <v>1</v>
      </c>
      <c r="B525" s="366">
        <v>1.34</v>
      </c>
      <c r="P525" t="s">
        <v>526</v>
      </c>
    </row>
    <row r="526" spans="1:16" hidden="1">
      <c r="A526" s="366">
        <v>1</v>
      </c>
      <c r="B526" s="366">
        <v>1.34</v>
      </c>
      <c r="P526" t="s">
        <v>526</v>
      </c>
    </row>
    <row r="527" spans="1:16" hidden="1">
      <c r="A527" s="366">
        <v>1</v>
      </c>
      <c r="B527" s="366">
        <v>1.34</v>
      </c>
      <c r="P527" t="s">
        <v>526</v>
      </c>
    </row>
    <row r="528" spans="1:16" hidden="1">
      <c r="A528" s="366">
        <v>1</v>
      </c>
      <c r="B528" s="366">
        <v>1.34</v>
      </c>
      <c r="P528" t="s">
        <v>526</v>
      </c>
    </row>
    <row r="529" spans="1:16" hidden="1">
      <c r="A529" s="366">
        <v>1</v>
      </c>
      <c r="B529" s="366">
        <v>1.35</v>
      </c>
      <c r="P529" t="s">
        <v>526</v>
      </c>
    </row>
    <row r="530" spans="1:16" hidden="1">
      <c r="A530" s="366">
        <v>1</v>
      </c>
      <c r="B530" s="366">
        <v>1.36</v>
      </c>
      <c r="P530" t="s">
        <v>526</v>
      </c>
    </row>
    <row r="531" spans="1:16" hidden="1">
      <c r="A531" s="366">
        <v>1</v>
      </c>
      <c r="B531" s="366">
        <v>1.37</v>
      </c>
      <c r="P531" t="s">
        <v>526</v>
      </c>
    </row>
    <row r="532" spans="1:16" hidden="1">
      <c r="A532" s="366">
        <v>1</v>
      </c>
      <c r="B532" s="366">
        <v>1.37</v>
      </c>
      <c r="P532" t="s">
        <v>526</v>
      </c>
    </row>
    <row r="533" spans="1:16" hidden="1">
      <c r="A533" s="366">
        <v>1</v>
      </c>
      <c r="B533" s="366">
        <v>1.37</v>
      </c>
      <c r="J533" s="1" t="s">
        <v>526</v>
      </c>
      <c r="K533" s="1" t="s">
        <v>526</v>
      </c>
      <c r="L533" s="1" t="s">
        <v>526</v>
      </c>
      <c r="P533" t="s">
        <v>526</v>
      </c>
    </row>
    <row r="534" spans="1:16" hidden="1">
      <c r="A534" s="366">
        <v>1</v>
      </c>
      <c r="B534" s="366">
        <v>1.38</v>
      </c>
      <c r="P534" t="s">
        <v>526</v>
      </c>
    </row>
    <row r="535" spans="1:16" hidden="1">
      <c r="A535" s="366">
        <v>1</v>
      </c>
      <c r="B535" s="366">
        <v>1.39</v>
      </c>
      <c r="P535" t="s">
        <v>526</v>
      </c>
    </row>
    <row r="536" spans="1:16" hidden="1">
      <c r="A536" s="366">
        <v>1</v>
      </c>
      <c r="B536" s="366">
        <v>1.41</v>
      </c>
      <c r="P536" t="s">
        <v>526</v>
      </c>
    </row>
    <row r="537" spans="1:16" hidden="1">
      <c r="A537" s="366">
        <v>1</v>
      </c>
      <c r="B537" s="366">
        <v>1.41</v>
      </c>
      <c r="P537" t="s">
        <v>526</v>
      </c>
    </row>
    <row r="538" spans="1:16" hidden="1">
      <c r="A538" s="366">
        <v>1</v>
      </c>
      <c r="B538" s="366">
        <v>1.41</v>
      </c>
      <c r="P538" t="s">
        <v>526</v>
      </c>
    </row>
    <row r="539" spans="1:16" hidden="1">
      <c r="A539" s="366">
        <v>1</v>
      </c>
      <c r="B539" s="366">
        <v>1.41</v>
      </c>
      <c r="P539" t="s">
        <v>526</v>
      </c>
    </row>
    <row r="540" spans="1:16" hidden="1">
      <c r="A540" s="366">
        <v>1</v>
      </c>
      <c r="B540" s="366">
        <v>1.41</v>
      </c>
      <c r="P540" t="s">
        <v>526</v>
      </c>
    </row>
    <row r="541" spans="1:16" hidden="1">
      <c r="A541" s="366">
        <v>1</v>
      </c>
      <c r="B541" s="366">
        <v>1.42</v>
      </c>
      <c r="P541" t="s">
        <v>526</v>
      </c>
    </row>
    <row r="542" spans="1:16" hidden="1">
      <c r="A542" s="366">
        <v>1</v>
      </c>
      <c r="B542" s="366">
        <v>1.42</v>
      </c>
      <c r="P542" t="s">
        <v>526</v>
      </c>
    </row>
    <row r="543" spans="1:16" hidden="1">
      <c r="A543" s="366">
        <v>1</v>
      </c>
      <c r="B543" s="366">
        <v>1.42</v>
      </c>
      <c r="P543" t="s">
        <v>526</v>
      </c>
    </row>
    <row r="544" spans="1:16" hidden="1">
      <c r="A544" s="366">
        <v>1</v>
      </c>
      <c r="B544" s="366">
        <v>1.42</v>
      </c>
      <c r="P544" t="s">
        <v>526</v>
      </c>
    </row>
    <row r="545" spans="1:16" hidden="1">
      <c r="A545" s="366">
        <v>1</v>
      </c>
      <c r="B545" s="366">
        <v>1.42</v>
      </c>
      <c r="P545" t="s">
        <v>526</v>
      </c>
    </row>
    <row r="546" spans="1:16" hidden="1">
      <c r="A546" s="366">
        <v>1</v>
      </c>
      <c r="B546" s="366">
        <v>1.43</v>
      </c>
      <c r="P546" t="s">
        <v>526</v>
      </c>
    </row>
    <row r="547" spans="1:16" hidden="1">
      <c r="A547" s="366">
        <v>1</v>
      </c>
      <c r="B547" s="366">
        <v>1.44</v>
      </c>
      <c r="P547" t="s">
        <v>526</v>
      </c>
    </row>
    <row r="548" spans="1:16" hidden="1">
      <c r="A548" s="366">
        <v>1</v>
      </c>
      <c r="B548" s="366">
        <v>1.44</v>
      </c>
      <c r="P548" t="s">
        <v>526</v>
      </c>
    </row>
    <row r="549" spans="1:16" hidden="1">
      <c r="A549" s="366">
        <v>1</v>
      </c>
      <c r="B549" s="366">
        <v>1.44</v>
      </c>
      <c r="P549" t="s">
        <v>526</v>
      </c>
    </row>
    <row r="550" spans="1:16" hidden="1">
      <c r="A550" s="366">
        <v>1</v>
      </c>
      <c r="B550" s="366">
        <v>1.44</v>
      </c>
      <c r="P550" t="s">
        <v>526</v>
      </c>
    </row>
    <row r="551" spans="1:16" hidden="1">
      <c r="A551" s="366">
        <v>1</v>
      </c>
      <c r="B551" s="366">
        <v>1.45</v>
      </c>
      <c r="P551" t="s">
        <v>526</v>
      </c>
    </row>
    <row r="552" spans="1:16" hidden="1">
      <c r="A552" s="366">
        <v>1</v>
      </c>
      <c r="B552" s="366">
        <v>1.46</v>
      </c>
      <c r="P552" t="s">
        <v>526</v>
      </c>
    </row>
    <row r="553" spans="1:16" hidden="1">
      <c r="A553" s="366">
        <v>1</v>
      </c>
      <c r="B553" s="366">
        <v>1.47</v>
      </c>
      <c r="P553" t="s">
        <v>526</v>
      </c>
    </row>
    <row r="554" spans="1:16" hidden="1">
      <c r="A554" s="366">
        <v>1</v>
      </c>
      <c r="B554" s="366">
        <v>1.47</v>
      </c>
      <c r="P554" t="s">
        <v>526</v>
      </c>
    </row>
    <row r="555" spans="1:16" hidden="1">
      <c r="A555" s="366">
        <v>1</v>
      </c>
      <c r="B555" s="366">
        <v>1.48</v>
      </c>
      <c r="P555" t="s">
        <v>526</v>
      </c>
    </row>
    <row r="556" spans="1:16" hidden="1">
      <c r="A556" s="366">
        <v>1</v>
      </c>
      <c r="B556" s="366">
        <v>1.48</v>
      </c>
      <c r="P556" t="s">
        <v>526</v>
      </c>
    </row>
    <row r="557" spans="1:16" hidden="1">
      <c r="A557" s="366">
        <v>1</v>
      </c>
      <c r="B557" s="366">
        <v>1.48</v>
      </c>
      <c r="P557" t="s">
        <v>526</v>
      </c>
    </row>
    <row r="558" spans="1:16" hidden="1">
      <c r="A558" s="366">
        <v>1</v>
      </c>
      <c r="B558" s="366">
        <v>1.48</v>
      </c>
      <c r="P558" t="s">
        <v>526</v>
      </c>
    </row>
    <row r="559" spans="1:16" hidden="1">
      <c r="A559" s="366">
        <v>1</v>
      </c>
      <c r="B559" s="366">
        <v>1.48</v>
      </c>
      <c r="P559" t="s">
        <v>526</v>
      </c>
    </row>
    <row r="560" spans="1:16" hidden="1">
      <c r="A560" s="366">
        <v>1</v>
      </c>
      <c r="B560" s="366">
        <v>1.48</v>
      </c>
      <c r="P560" t="s">
        <v>526</v>
      </c>
    </row>
    <row r="561" spans="1:16" hidden="1">
      <c r="A561" s="366">
        <v>1</v>
      </c>
      <c r="B561" s="366">
        <v>1.49</v>
      </c>
      <c r="P561" t="s">
        <v>526</v>
      </c>
    </row>
    <row r="562" spans="1:16" hidden="1">
      <c r="A562" s="366">
        <v>1</v>
      </c>
      <c r="B562" s="366">
        <v>1.49</v>
      </c>
      <c r="P562" t="s">
        <v>526</v>
      </c>
    </row>
    <row r="563" spans="1:16" hidden="1">
      <c r="A563" s="366">
        <v>1</v>
      </c>
      <c r="B563" s="366">
        <v>1.49</v>
      </c>
      <c r="P563" t="s">
        <v>526</v>
      </c>
    </row>
    <row r="564" spans="1:16" hidden="1">
      <c r="A564" s="366">
        <v>1</v>
      </c>
      <c r="B564" s="366">
        <v>1.49</v>
      </c>
      <c r="P564" t="s">
        <v>526</v>
      </c>
    </row>
    <row r="565" spans="1:16" hidden="1">
      <c r="A565" s="366">
        <v>1</v>
      </c>
      <c r="B565" s="366">
        <v>1.49</v>
      </c>
      <c r="P565" t="s">
        <v>526</v>
      </c>
    </row>
    <row r="566" spans="1:16" hidden="1">
      <c r="A566" s="366">
        <v>1</v>
      </c>
      <c r="B566" s="366">
        <v>1.49</v>
      </c>
      <c r="P566" t="s">
        <v>526</v>
      </c>
    </row>
    <row r="567" spans="1:16" hidden="1">
      <c r="A567" s="366">
        <v>1</v>
      </c>
      <c r="B567" s="366">
        <v>1.5</v>
      </c>
      <c r="P567" t="s">
        <v>526</v>
      </c>
    </row>
    <row r="568" spans="1:16" hidden="1">
      <c r="A568" s="366">
        <v>1</v>
      </c>
      <c r="B568" s="366">
        <v>1.5</v>
      </c>
      <c r="P568" t="s">
        <v>526</v>
      </c>
    </row>
    <row r="569" spans="1:16" hidden="1">
      <c r="A569" s="366">
        <v>1</v>
      </c>
      <c r="B569" s="366">
        <v>1.51</v>
      </c>
      <c r="P569" t="s">
        <v>526</v>
      </c>
    </row>
    <row r="570" spans="1:16" hidden="1">
      <c r="A570" s="366">
        <v>2</v>
      </c>
      <c r="B570" s="366">
        <v>1.51</v>
      </c>
      <c r="P570" t="s">
        <v>526</v>
      </c>
    </row>
    <row r="571" spans="1:16" hidden="1">
      <c r="A571" s="366">
        <v>2</v>
      </c>
      <c r="B571" s="366">
        <v>1.51</v>
      </c>
      <c r="P571" t="s">
        <v>526</v>
      </c>
    </row>
    <row r="572" spans="1:16" hidden="1">
      <c r="A572" s="366">
        <v>2</v>
      </c>
      <c r="B572" s="366">
        <v>1.51</v>
      </c>
      <c r="P572" t="s">
        <v>526</v>
      </c>
    </row>
    <row r="573" spans="1:16" hidden="1">
      <c r="A573" s="366">
        <v>2</v>
      </c>
      <c r="B573" s="366">
        <v>1.51</v>
      </c>
      <c r="P573" t="s">
        <v>526</v>
      </c>
    </row>
    <row r="574" spans="1:16" hidden="1">
      <c r="A574" s="366">
        <v>2</v>
      </c>
      <c r="B574" s="366">
        <v>1.52</v>
      </c>
      <c r="P574" t="s">
        <v>526</v>
      </c>
    </row>
    <row r="575" spans="1:16" hidden="1">
      <c r="A575" s="366">
        <v>2</v>
      </c>
      <c r="B575" s="366">
        <v>1.52</v>
      </c>
      <c r="P575" t="s">
        <v>526</v>
      </c>
    </row>
    <row r="576" spans="1:16" hidden="1">
      <c r="A576" s="366">
        <v>2</v>
      </c>
      <c r="B576" s="366">
        <v>1.52</v>
      </c>
      <c r="P576" t="s">
        <v>526</v>
      </c>
    </row>
    <row r="577" spans="1:16" hidden="1">
      <c r="A577" s="366">
        <v>2</v>
      </c>
      <c r="B577" s="366">
        <v>1.52</v>
      </c>
      <c r="P577" t="s">
        <v>526</v>
      </c>
    </row>
    <row r="578" spans="1:16" hidden="1">
      <c r="A578" s="366">
        <v>2</v>
      </c>
      <c r="B578" s="366">
        <v>1.53</v>
      </c>
      <c r="P578" t="s">
        <v>526</v>
      </c>
    </row>
    <row r="579" spans="1:16" hidden="1">
      <c r="A579" s="366">
        <v>2</v>
      </c>
      <c r="B579" s="366">
        <v>1.53</v>
      </c>
      <c r="P579" t="s">
        <v>526</v>
      </c>
    </row>
    <row r="580" spans="1:16" hidden="1">
      <c r="A580" s="366">
        <v>2</v>
      </c>
      <c r="B580" s="366">
        <v>1.53</v>
      </c>
      <c r="P580" t="s">
        <v>526</v>
      </c>
    </row>
    <row r="581" spans="1:16" hidden="1">
      <c r="A581" s="366">
        <v>2</v>
      </c>
      <c r="B581" s="366">
        <v>1.53</v>
      </c>
      <c r="P581" t="s">
        <v>526</v>
      </c>
    </row>
    <row r="582" spans="1:16" hidden="1">
      <c r="A582" s="366">
        <v>2</v>
      </c>
      <c r="B582" s="366">
        <v>1.54</v>
      </c>
      <c r="P582" t="s">
        <v>526</v>
      </c>
    </row>
    <row r="583" spans="1:16" hidden="1">
      <c r="A583" s="366">
        <v>2</v>
      </c>
      <c r="B583" s="366">
        <v>1.54</v>
      </c>
      <c r="P583" t="s">
        <v>526</v>
      </c>
    </row>
    <row r="584" spans="1:16" hidden="1">
      <c r="A584" s="366">
        <v>2</v>
      </c>
      <c r="B584" s="366">
        <v>1.54</v>
      </c>
      <c r="P584" t="s">
        <v>526</v>
      </c>
    </row>
    <row r="585" spans="1:16" hidden="1">
      <c r="A585" s="366">
        <v>2</v>
      </c>
      <c r="B585" s="366">
        <v>1.55</v>
      </c>
      <c r="P585" t="s">
        <v>526</v>
      </c>
    </row>
    <row r="586" spans="1:16" hidden="1">
      <c r="A586" s="366">
        <v>2</v>
      </c>
      <c r="B586" s="366">
        <v>1.56</v>
      </c>
      <c r="P586" t="s">
        <v>526</v>
      </c>
    </row>
    <row r="587" spans="1:16" hidden="1">
      <c r="A587" s="366">
        <v>2</v>
      </c>
      <c r="B587" s="366">
        <v>1.56</v>
      </c>
      <c r="P587" t="s">
        <v>526</v>
      </c>
    </row>
    <row r="588" spans="1:16" hidden="1">
      <c r="A588" s="366">
        <v>2</v>
      </c>
      <c r="B588" s="366">
        <v>1.57</v>
      </c>
      <c r="P588" t="s">
        <v>526</v>
      </c>
    </row>
    <row r="589" spans="1:16" hidden="1">
      <c r="A589" s="366">
        <v>2</v>
      </c>
      <c r="B589" s="366">
        <v>1.57</v>
      </c>
      <c r="P589" t="s">
        <v>526</v>
      </c>
    </row>
    <row r="590" spans="1:16" hidden="1">
      <c r="A590" s="366">
        <v>2</v>
      </c>
      <c r="B590" s="366">
        <v>1.57</v>
      </c>
      <c r="P590" t="s">
        <v>526</v>
      </c>
    </row>
    <row r="591" spans="1:16" hidden="1">
      <c r="A591" s="366">
        <v>2</v>
      </c>
      <c r="B591" s="366">
        <v>1.57</v>
      </c>
      <c r="P591" t="s">
        <v>526</v>
      </c>
    </row>
    <row r="592" spans="1:16" hidden="1">
      <c r="A592" s="366">
        <v>2</v>
      </c>
      <c r="B592" s="366">
        <v>1.57</v>
      </c>
      <c r="P592" t="s">
        <v>526</v>
      </c>
    </row>
    <row r="593" spans="1:16" hidden="1">
      <c r="A593" s="366">
        <v>2</v>
      </c>
      <c r="B593" s="366">
        <v>1.58</v>
      </c>
      <c r="P593" t="s">
        <v>526</v>
      </c>
    </row>
    <row r="594" spans="1:16" hidden="1">
      <c r="A594" s="366">
        <v>2</v>
      </c>
      <c r="B594" s="366">
        <v>1.58</v>
      </c>
      <c r="P594" t="s">
        <v>526</v>
      </c>
    </row>
    <row r="595" spans="1:16" hidden="1">
      <c r="A595" s="366">
        <v>2</v>
      </c>
      <c r="B595" s="366">
        <v>1.58</v>
      </c>
      <c r="P595" t="s">
        <v>526</v>
      </c>
    </row>
    <row r="596" spans="1:16" hidden="1">
      <c r="A596" s="366">
        <v>2</v>
      </c>
      <c r="B596" s="366">
        <v>1.59</v>
      </c>
      <c r="P596" t="s">
        <v>526</v>
      </c>
    </row>
    <row r="597" spans="1:16" hidden="1">
      <c r="A597" s="366">
        <v>2</v>
      </c>
      <c r="B597" s="366">
        <v>1.59</v>
      </c>
      <c r="P597" t="s">
        <v>526</v>
      </c>
    </row>
    <row r="598" spans="1:16" hidden="1">
      <c r="A598" s="366">
        <v>2</v>
      </c>
      <c r="B598" s="366">
        <v>1.6</v>
      </c>
      <c r="P598" t="s">
        <v>526</v>
      </c>
    </row>
    <row r="599" spans="1:16" hidden="1">
      <c r="A599" s="366">
        <v>2</v>
      </c>
      <c r="B599" s="366">
        <v>1.6</v>
      </c>
      <c r="P599" t="s">
        <v>526</v>
      </c>
    </row>
    <row r="600" spans="1:16" hidden="1">
      <c r="A600" s="366">
        <v>2</v>
      </c>
      <c r="B600" s="366">
        <v>1.61</v>
      </c>
      <c r="P600" t="s">
        <v>526</v>
      </c>
    </row>
    <row r="601" spans="1:16" hidden="1">
      <c r="A601" s="366">
        <v>2</v>
      </c>
      <c r="B601" s="366">
        <v>1.62</v>
      </c>
      <c r="P601" t="s">
        <v>526</v>
      </c>
    </row>
    <row r="602" spans="1:16" hidden="1">
      <c r="A602" s="366">
        <v>2</v>
      </c>
      <c r="B602" s="366">
        <v>1.62</v>
      </c>
      <c r="P602" t="s">
        <v>526</v>
      </c>
    </row>
    <row r="603" spans="1:16" hidden="1">
      <c r="A603" s="366">
        <v>2</v>
      </c>
      <c r="B603" s="366">
        <v>1.63</v>
      </c>
      <c r="P603" t="s">
        <v>526</v>
      </c>
    </row>
    <row r="604" spans="1:16" hidden="1">
      <c r="A604" s="366">
        <v>2</v>
      </c>
      <c r="B604" s="366">
        <v>1.63</v>
      </c>
      <c r="P604" t="s">
        <v>526</v>
      </c>
    </row>
    <row r="605" spans="1:16" hidden="1">
      <c r="A605" s="366">
        <v>2</v>
      </c>
      <c r="B605" s="366">
        <v>1.63</v>
      </c>
      <c r="P605" t="s">
        <v>526</v>
      </c>
    </row>
    <row r="606" spans="1:16" hidden="1">
      <c r="A606" s="366">
        <v>2</v>
      </c>
      <c r="B606" s="366">
        <v>1.63</v>
      </c>
      <c r="P606" t="s">
        <v>526</v>
      </c>
    </row>
    <row r="607" spans="1:16" hidden="1">
      <c r="A607" s="366">
        <v>2</v>
      </c>
      <c r="B607" s="366">
        <v>1.63</v>
      </c>
      <c r="P607" t="s">
        <v>526</v>
      </c>
    </row>
    <row r="608" spans="1:16" hidden="1">
      <c r="A608" s="366">
        <v>2</v>
      </c>
      <c r="B608" s="366">
        <v>1.64</v>
      </c>
      <c r="P608" t="s">
        <v>526</v>
      </c>
    </row>
    <row r="609" spans="1:16" hidden="1">
      <c r="A609" s="366">
        <v>2</v>
      </c>
      <c r="B609" s="366">
        <v>1.64</v>
      </c>
      <c r="P609" t="s">
        <v>526</v>
      </c>
    </row>
    <row r="610" spans="1:16" hidden="1">
      <c r="A610" s="366">
        <v>2</v>
      </c>
      <c r="B610" s="366">
        <v>1.65</v>
      </c>
      <c r="P610" t="s">
        <v>526</v>
      </c>
    </row>
    <row r="611" spans="1:16" hidden="1">
      <c r="A611" s="366">
        <v>2</v>
      </c>
      <c r="B611" s="366">
        <v>1.65</v>
      </c>
      <c r="P611" t="s">
        <v>526</v>
      </c>
    </row>
    <row r="612" spans="1:16" hidden="1">
      <c r="A612" s="366">
        <v>2</v>
      </c>
      <c r="B612" s="366">
        <v>1.66</v>
      </c>
      <c r="P612" t="s">
        <v>526</v>
      </c>
    </row>
    <row r="613" spans="1:16" hidden="1">
      <c r="A613" s="366">
        <v>2</v>
      </c>
      <c r="B613" s="366">
        <v>1.66</v>
      </c>
      <c r="P613" t="s">
        <v>526</v>
      </c>
    </row>
    <row r="614" spans="1:16" hidden="1">
      <c r="A614" s="366">
        <v>2</v>
      </c>
      <c r="B614" s="366">
        <v>1.66</v>
      </c>
      <c r="P614" t="s">
        <v>526</v>
      </c>
    </row>
    <row r="615" spans="1:16" hidden="1">
      <c r="A615" s="366">
        <v>2</v>
      </c>
      <c r="B615" s="366">
        <v>1.66</v>
      </c>
      <c r="P615" t="s">
        <v>526</v>
      </c>
    </row>
    <row r="616" spans="1:16" hidden="1">
      <c r="A616" s="366">
        <v>2</v>
      </c>
      <c r="B616" s="366">
        <v>1.66</v>
      </c>
      <c r="P616" t="s">
        <v>526</v>
      </c>
    </row>
    <row r="617" spans="1:16" hidden="1">
      <c r="A617" s="366">
        <v>2</v>
      </c>
      <c r="B617" s="366">
        <v>1.67</v>
      </c>
      <c r="P617" t="s">
        <v>526</v>
      </c>
    </row>
    <row r="618" spans="1:16" hidden="1">
      <c r="A618" s="366">
        <v>2</v>
      </c>
      <c r="B618" s="366">
        <v>1.67</v>
      </c>
      <c r="P618" t="s">
        <v>526</v>
      </c>
    </row>
    <row r="619" spans="1:16" hidden="1">
      <c r="A619" s="366">
        <v>2</v>
      </c>
      <c r="B619" s="366">
        <v>1.68</v>
      </c>
      <c r="P619" t="s">
        <v>526</v>
      </c>
    </row>
    <row r="620" spans="1:16" hidden="1">
      <c r="A620" s="366">
        <v>2</v>
      </c>
      <c r="B620" s="366">
        <v>1.69</v>
      </c>
      <c r="P620" t="s">
        <v>526</v>
      </c>
    </row>
    <row r="621" spans="1:16" hidden="1">
      <c r="A621" s="366">
        <v>2</v>
      </c>
      <c r="B621" s="366">
        <v>1.7</v>
      </c>
      <c r="P621" t="s">
        <v>526</v>
      </c>
    </row>
    <row r="622" spans="1:16" hidden="1">
      <c r="A622" s="366">
        <v>2</v>
      </c>
      <c r="B622" s="366">
        <v>1.7</v>
      </c>
      <c r="P622" t="s">
        <v>526</v>
      </c>
    </row>
    <row r="623" spans="1:16" hidden="1">
      <c r="A623" s="366">
        <v>2</v>
      </c>
      <c r="B623" s="366">
        <v>1.7</v>
      </c>
      <c r="P623" t="s">
        <v>526</v>
      </c>
    </row>
    <row r="624" spans="1:16" hidden="1">
      <c r="A624" s="366">
        <v>2</v>
      </c>
      <c r="B624" s="366">
        <v>1.71</v>
      </c>
      <c r="P624" t="s">
        <v>526</v>
      </c>
    </row>
    <row r="625" spans="1:16" hidden="1">
      <c r="A625" s="366">
        <v>2</v>
      </c>
      <c r="B625" s="366">
        <v>1.72</v>
      </c>
      <c r="P625" t="s">
        <v>526</v>
      </c>
    </row>
    <row r="626" spans="1:16" hidden="1">
      <c r="A626" s="366">
        <v>2</v>
      </c>
      <c r="B626" s="366">
        <v>1.74</v>
      </c>
      <c r="P626" t="s">
        <v>526</v>
      </c>
    </row>
    <row r="627" spans="1:16" hidden="1">
      <c r="A627" s="366">
        <v>2</v>
      </c>
      <c r="B627" s="366">
        <v>1.74</v>
      </c>
      <c r="P627" t="s">
        <v>526</v>
      </c>
    </row>
    <row r="628" spans="1:16" hidden="1">
      <c r="A628" s="366">
        <v>2</v>
      </c>
      <c r="B628" s="366">
        <v>1.75</v>
      </c>
      <c r="P628" t="s">
        <v>526</v>
      </c>
    </row>
    <row r="629" spans="1:16" hidden="1">
      <c r="A629" s="366">
        <v>2</v>
      </c>
      <c r="B629" s="366">
        <v>1.75</v>
      </c>
      <c r="P629" t="s">
        <v>526</v>
      </c>
    </row>
    <row r="630" spans="1:16" hidden="1">
      <c r="A630" s="366">
        <v>2</v>
      </c>
      <c r="B630" s="366">
        <v>1.75</v>
      </c>
      <c r="P630" t="s">
        <v>526</v>
      </c>
    </row>
    <row r="631" spans="1:16" hidden="1">
      <c r="A631" s="366">
        <v>2</v>
      </c>
      <c r="B631" s="366">
        <v>1.75</v>
      </c>
      <c r="P631" t="s">
        <v>526</v>
      </c>
    </row>
    <row r="632" spans="1:16" hidden="1">
      <c r="A632" s="366">
        <v>2</v>
      </c>
      <c r="B632" s="366">
        <v>1.76</v>
      </c>
      <c r="P632" t="s">
        <v>526</v>
      </c>
    </row>
    <row r="633" spans="1:16" hidden="1">
      <c r="A633" s="366">
        <v>2</v>
      </c>
      <c r="B633" s="366">
        <v>1.76</v>
      </c>
      <c r="P633" t="s">
        <v>526</v>
      </c>
    </row>
    <row r="634" spans="1:16" hidden="1">
      <c r="A634" s="366">
        <v>2</v>
      </c>
      <c r="B634" s="366">
        <v>1.76</v>
      </c>
      <c r="P634" t="s">
        <v>526</v>
      </c>
    </row>
    <row r="635" spans="1:16" hidden="1">
      <c r="A635" s="366">
        <v>2</v>
      </c>
      <c r="B635" s="366">
        <v>1.76</v>
      </c>
      <c r="P635" t="s">
        <v>526</v>
      </c>
    </row>
    <row r="636" spans="1:16" hidden="1">
      <c r="A636" s="366">
        <v>2</v>
      </c>
      <c r="B636" s="366">
        <v>1.76</v>
      </c>
      <c r="P636" t="s">
        <v>526</v>
      </c>
    </row>
    <row r="637" spans="1:16" hidden="1">
      <c r="A637" s="366">
        <v>2</v>
      </c>
      <c r="B637" s="366">
        <v>1.76</v>
      </c>
      <c r="P637" t="s">
        <v>526</v>
      </c>
    </row>
    <row r="638" spans="1:16" hidden="1">
      <c r="A638" s="366">
        <v>2</v>
      </c>
      <c r="B638" s="366">
        <v>1.77</v>
      </c>
      <c r="P638" t="s">
        <v>526</v>
      </c>
    </row>
    <row r="639" spans="1:16" hidden="1">
      <c r="A639" s="366">
        <v>2</v>
      </c>
      <c r="B639" s="366">
        <v>1.77</v>
      </c>
      <c r="P639" t="s">
        <v>526</v>
      </c>
    </row>
    <row r="640" spans="1:16" hidden="1">
      <c r="A640" s="366">
        <v>2</v>
      </c>
      <c r="B640" s="366">
        <v>1.78</v>
      </c>
      <c r="P640" t="s">
        <v>526</v>
      </c>
    </row>
    <row r="641" spans="1:16" hidden="1">
      <c r="A641" s="366">
        <v>2</v>
      </c>
      <c r="B641" s="366">
        <v>1.78</v>
      </c>
      <c r="P641" t="s">
        <v>526</v>
      </c>
    </row>
    <row r="642" spans="1:16" hidden="1">
      <c r="A642" s="366">
        <v>2</v>
      </c>
      <c r="B642" s="366">
        <v>1.79</v>
      </c>
      <c r="P642" t="s">
        <v>526</v>
      </c>
    </row>
    <row r="643" spans="1:16" hidden="1">
      <c r="A643" s="366">
        <v>2</v>
      </c>
      <c r="B643" s="366">
        <v>1.79</v>
      </c>
      <c r="P643" t="s">
        <v>526</v>
      </c>
    </row>
    <row r="644" spans="1:16" hidden="1">
      <c r="A644" s="366">
        <v>2</v>
      </c>
      <c r="B644" s="366">
        <v>1.8</v>
      </c>
      <c r="P644" t="s">
        <v>526</v>
      </c>
    </row>
    <row r="645" spans="1:16" hidden="1">
      <c r="A645" s="366">
        <v>2</v>
      </c>
      <c r="B645" s="366">
        <v>1.8</v>
      </c>
      <c r="P645" t="s">
        <v>526</v>
      </c>
    </row>
    <row r="646" spans="1:16" hidden="1">
      <c r="A646" s="366">
        <v>2</v>
      </c>
      <c r="B646" s="366">
        <v>1.8</v>
      </c>
      <c r="P646" t="s">
        <v>526</v>
      </c>
    </row>
    <row r="647" spans="1:16" hidden="1">
      <c r="A647" s="366">
        <v>2</v>
      </c>
      <c r="B647" s="366">
        <v>1.8</v>
      </c>
      <c r="P647" t="s">
        <v>526</v>
      </c>
    </row>
    <row r="648" spans="1:16" hidden="1">
      <c r="A648" s="366">
        <v>2</v>
      </c>
      <c r="B648" s="366">
        <v>1.81</v>
      </c>
      <c r="P648" t="s">
        <v>526</v>
      </c>
    </row>
    <row r="649" spans="1:16" hidden="1">
      <c r="A649" s="366">
        <v>2</v>
      </c>
      <c r="B649" s="366">
        <v>1.81</v>
      </c>
      <c r="P649" t="s">
        <v>526</v>
      </c>
    </row>
    <row r="650" spans="1:16" hidden="1">
      <c r="A650" s="366">
        <v>2</v>
      </c>
      <c r="B650" s="366">
        <v>1.81</v>
      </c>
      <c r="P650" t="s">
        <v>526</v>
      </c>
    </row>
    <row r="651" spans="1:16" hidden="1">
      <c r="A651" s="366">
        <v>2</v>
      </c>
      <c r="B651" s="366">
        <v>1.82</v>
      </c>
      <c r="P651" t="s">
        <v>526</v>
      </c>
    </row>
    <row r="652" spans="1:16" hidden="1">
      <c r="A652" s="366">
        <v>2</v>
      </c>
      <c r="B652" s="366">
        <v>1.82</v>
      </c>
      <c r="P652" t="s">
        <v>526</v>
      </c>
    </row>
    <row r="653" spans="1:16" hidden="1">
      <c r="A653" s="366">
        <v>2</v>
      </c>
      <c r="B653" s="366">
        <v>1.82</v>
      </c>
      <c r="P653" t="s">
        <v>526</v>
      </c>
    </row>
    <row r="654" spans="1:16" hidden="1">
      <c r="A654" s="366">
        <v>2</v>
      </c>
      <c r="B654" s="366">
        <v>1.82</v>
      </c>
      <c r="P654" t="s">
        <v>526</v>
      </c>
    </row>
    <row r="655" spans="1:16" hidden="1">
      <c r="A655" s="366">
        <v>2</v>
      </c>
      <c r="B655" s="366">
        <v>1.82</v>
      </c>
      <c r="P655" t="s">
        <v>526</v>
      </c>
    </row>
    <row r="656" spans="1:16" hidden="1">
      <c r="A656" s="366">
        <v>2</v>
      </c>
      <c r="B656" s="366">
        <v>1.85</v>
      </c>
      <c r="P656" t="s">
        <v>526</v>
      </c>
    </row>
    <row r="657" spans="1:16" hidden="1">
      <c r="A657" s="366">
        <v>2</v>
      </c>
      <c r="B657" s="366">
        <v>1.85</v>
      </c>
      <c r="P657" t="s">
        <v>526</v>
      </c>
    </row>
    <row r="658" spans="1:16" hidden="1">
      <c r="A658" s="366">
        <v>2</v>
      </c>
      <c r="B658" s="366">
        <v>1.85</v>
      </c>
      <c r="P658" t="s">
        <v>526</v>
      </c>
    </row>
    <row r="659" spans="1:16" hidden="1">
      <c r="A659" s="366">
        <v>2</v>
      </c>
      <c r="B659" s="366">
        <v>1.85</v>
      </c>
      <c r="P659" t="s">
        <v>526</v>
      </c>
    </row>
    <row r="660" spans="1:16" hidden="1">
      <c r="A660" s="366">
        <v>2</v>
      </c>
      <c r="B660" s="366">
        <v>1.85</v>
      </c>
      <c r="P660" t="s">
        <v>526</v>
      </c>
    </row>
    <row r="661" spans="1:16" hidden="1">
      <c r="A661" s="366">
        <v>2</v>
      </c>
      <c r="B661" s="366">
        <v>1.87</v>
      </c>
      <c r="P661" t="s">
        <v>526</v>
      </c>
    </row>
    <row r="662" spans="1:16" hidden="1">
      <c r="A662" s="366">
        <v>2</v>
      </c>
      <c r="B662" s="366">
        <v>1.87</v>
      </c>
      <c r="P662" t="s">
        <v>526</v>
      </c>
    </row>
    <row r="663" spans="1:16" hidden="1">
      <c r="A663" s="366">
        <v>2</v>
      </c>
      <c r="B663" s="366">
        <v>1.87</v>
      </c>
      <c r="P663" t="s">
        <v>526</v>
      </c>
    </row>
    <row r="664" spans="1:16" hidden="1">
      <c r="A664" s="366">
        <v>2</v>
      </c>
      <c r="B664" s="366">
        <v>1.88</v>
      </c>
      <c r="P664" t="s">
        <v>526</v>
      </c>
    </row>
    <row r="665" spans="1:16" hidden="1">
      <c r="A665" s="366">
        <v>2</v>
      </c>
      <c r="B665" s="366">
        <v>1.89</v>
      </c>
      <c r="P665" t="s">
        <v>526</v>
      </c>
    </row>
    <row r="666" spans="1:16" hidden="1">
      <c r="A666" s="366">
        <v>2</v>
      </c>
      <c r="B666" s="366">
        <v>1.89</v>
      </c>
      <c r="P666" t="s">
        <v>526</v>
      </c>
    </row>
    <row r="667" spans="1:16" hidden="1">
      <c r="A667" s="366">
        <v>2</v>
      </c>
      <c r="B667" s="366">
        <v>1.89</v>
      </c>
      <c r="P667" t="s">
        <v>526</v>
      </c>
    </row>
    <row r="668" spans="1:16" hidden="1">
      <c r="A668" s="366">
        <v>2</v>
      </c>
      <c r="B668" s="366">
        <v>1.89</v>
      </c>
      <c r="P668" t="s">
        <v>526</v>
      </c>
    </row>
    <row r="669" spans="1:16" hidden="1">
      <c r="A669" s="366">
        <v>2</v>
      </c>
      <c r="B669" s="366">
        <v>1.89</v>
      </c>
      <c r="P669" t="s">
        <v>526</v>
      </c>
    </row>
    <row r="670" spans="1:16" hidden="1">
      <c r="A670" s="366">
        <v>2</v>
      </c>
      <c r="B670" s="366">
        <v>1.9</v>
      </c>
      <c r="P670" t="s">
        <v>526</v>
      </c>
    </row>
    <row r="671" spans="1:16" hidden="1">
      <c r="A671" s="366">
        <v>2</v>
      </c>
      <c r="B671" s="366">
        <v>1.9</v>
      </c>
      <c r="P671" t="s">
        <v>526</v>
      </c>
    </row>
    <row r="672" spans="1:16" hidden="1">
      <c r="A672" s="366">
        <v>2</v>
      </c>
      <c r="B672" s="366">
        <v>1.91</v>
      </c>
      <c r="P672" t="s">
        <v>526</v>
      </c>
    </row>
    <row r="673" spans="1:16" hidden="1">
      <c r="A673" s="366">
        <v>2</v>
      </c>
      <c r="B673" s="366">
        <v>1.92</v>
      </c>
      <c r="P673" t="s">
        <v>526</v>
      </c>
    </row>
    <row r="674" spans="1:16" hidden="1">
      <c r="A674" s="366">
        <v>2</v>
      </c>
      <c r="B674" s="366">
        <v>1.92</v>
      </c>
      <c r="P674" t="s">
        <v>526</v>
      </c>
    </row>
    <row r="675" spans="1:16" hidden="1">
      <c r="A675" s="366">
        <v>2</v>
      </c>
      <c r="B675" s="366">
        <v>1.93</v>
      </c>
      <c r="P675" t="s">
        <v>526</v>
      </c>
    </row>
    <row r="676" spans="1:16" hidden="1">
      <c r="A676" s="366">
        <v>2</v>
      </c>
      <c r="B676" s="366">
        <v>1.93</v>
      </c>
      <c r="P676" t="s">
        <v>526</v>
      </c>
    </row>
    <row r="677" spans="1:16" hidden="1">
      <c r="A677" s="366">
        <v>2</v>
      </c>
      <c r="B677" s="366">
        <v>1.93</v>
      </c>
      <c r="P677" t="s">
        <v>526</v>
      </c>
    </row>
    <row r="678" spans="1:16" hidden="1">
      <c r="A678" s="366">
        <v>2</v>
      </c>
      <c r="B678" s="366">
        <v>1.95</v>
      </c>
      <c r="P678" t="s">
        <v>526</v>
      </c>
    </row>
    <row r="679" spans="1:16" hidden="1">
      <c r="A679" s="366">
        <v>2</v>
      </c>
      <c r="B679" s="366">
        <v>1.95</v>
      </c>
      <c r="P679" t="s">
        <v>526</v>
      </c>
    </row>
    <row r="680" spans="1:16" hidden="1">
      <c r="A680" s="366">
        <v>2</v>
      </c>
      <c r="B680" s="366">
        <v>1.96</v>
      </c>
      <c r="P680" t="s">
        <v>526</v>
      </c>
    </row>
    <row r="681" spans="1:16" hidden="1">
      <c r="A681" s="366">
        <v>2</v>
      </c>
      <c r="B681" s="366">
        <v>1.96</v>
      </c>
      <c r="P681" t="s">
        <v>526</v>
      </c>
    </row>
    <row r="682" spans="1:16" hidden="1">
      <c r="A682" s="366">
        <v>2</v>
      </c>
      <c r="B682" s="366">
        <v>1.97</v>
      </c>
      <c r="P682" t="s">
        <v>526</v>
      </c>
    </row>
    <row r="683" spans="1:16" hidden="1">
      <c r="A683" s="366">
        <v>2</v>
      </c>
      <c r="B683" s="366">
        <v>1.97</v>
      </c>
      <c r="P683" t="s">
        <v>526</v>
      </c>
    </row>
    <row r="684" spans="1:16" hidden="1">
      <c r="A684" s="366">
        <v>2</v>
      </c>
      <c r="B684" s="366">
        <v>1.97</v>
      </c>
      <c r="P684" t="s">
        <v>526</v>
      </c>
    </row>
    <row r="685" spans="1:16" hidden="1">
      <c r="A685" s="366">
        <v>2</v>
      </c>
      <c r="B685" s="366">
        <v>1.98</v>
      </c>
      <c r="P685" t="s">
        <v>526</v>
      </c>
    </row>
    <row r="686" spans="1:16" hidden="1">
      <c r="A686" s="366">
        <v>2</v>
      </c>
      <c r="B686" s="366">
        <v>1.98</v>
      </c>
      <c r="P686" t="s">
        <v>526</v>
      </c>
    </row>
    <row r="687" spans="1:16" hidden="1">
      <c r="A687" s="366">
        <v>2</v>
      </c>
      <c r="B687" s="366">
        <v>2</v>
      </c>
      <c r="P687" t="s">
        <v>526</v>
      </c>
    </row>
    <row r="688" spans="1:16" hidden="1">
      <c r="A688" s="366">
        <v>2</v>
      </c>
      <c r="B688" s="366">
        <v>2</v>
      </c>
      <c r="P688" t="s">
        <v>526</v>
      </c>
    </row>
    <row r="689" spans="1:16" hidden="1">
      <c r="A689" s="366">
        <v>2</v>
      </c>
      <c r="B689" s="366">
        <v>2</v>
      </c>
      <c r="P689" t="s">
        <v>526</v>
      </c>
    </row>
    <row r="690" spans="1:16" hidden="1">
      <c r="A690" s="366">
        <v>2</v>
      </c>
      <c r="B690" s="366">
        <v>2</v>
      </c>
      <c r="P690" t="s">
        <v>526</v>
      </c>
    </row>
    <row r="691" spans="1:16" hidden="1">
      <c r="A691" s="366">
        <v>2</v>
      </c>
      <c r="B691" s="366">
        <v>2.0099999999999998</v>
      </c>
      <c r="P691" t="s">
        <v>526</v>
      </c>
    </row>
    <row r="692" spans="1:16" hidden="1">
      <c r="A692" s="366">
        <v>2</v>
      </c>
      <c r="B692" s="366">
        <v>2.0099999999999998</v>
      </c>
      <c r="P692" t="s">
        <v>526</v>
      </c>
    </row>
    <row r="693" spans="1:16" hidden="1">
      <c r="A693" s="366">
        <v>2</v>
      </c>
      <c r="B693" s="366">
        <v>2.02</v>
      </c>
      <c r="P693" t="s">
        <v>526</v>
      </c>
    </row>
    <row r="694" spans="1:16" hidden="1">
      <c r="A694" s="366">
        <v>2</v>
      </c>
      <c r="B694" s="366">
        <v>2.0299999999999998</v>
      </c>
      <c r="P694" t="s">
        <v>526</v>
      </c>
    </row>
    <row r="695" spans="1:16" hidden="1">
      <c r="A695" s="366">
        <v>2</v>
      </c>
      <c r="B695" s="366">
        <v>2.0299999999999998</v>
      </c>
      <c r="P695" t="s">
        <v>526</v>
      </c>
    </row>
    <row r="696" spans="1:16" hidden="1">
      <c r="A696" s="366">
        <v>2</v>
      </c>
      <c r="B696" s="366">
        <v>2.0299999999999998</v>
      </c>
      <c r="P696" t="s">
        <v>526</v>
      </c>
    </row>
    <row r="697" spans="1:16" hidden="1">
      <c r="A697" s="366">
        <v>2</v>
      </c>
      <c r="B697" s="366">
        <v>2.0299999999999998</v>
      </c>
      <c r="P697" t="s">
        <v>526</v>
      </c>
    </row>
    <row r="698" spans="1:16" hidden="1">
      <c r="A698" s="366">
        <v>2</v>
      </c>
      <c r="B698" s="366">
        <v>2.0299999999999998</v>
      </c>
      <c r="P698" t="s">
        <v>526</v>
      </c>
    </row>
    <row r="699" spans="1:16" hidden="1">
      <c r="A699" s="366">
        <v>2</v>
      </c>
      <c r="B699" s="366">
        <v>2.04</v>
      </c>
      <c r="P699" t="s">
        <v>526</v>
      </c>
    </row>
    <row r="700" spans="1:16" hidden="1">
      <c r="A700" s="366">
        <v>2</v>
      </c>
      <c r="B700" s="366">
        <v>2.04</v>
      </c>
      <c r="P700" t="s">
        <v>526</v>
      </c>
    </row>
    <row r="701" spans="1:16" hidden="1">
      <c r="A701" s="366">
        <v>2</v>
      </c>
      <c r="B701" s="366">
        <v>2.04</v>
      </c>
      <c r="P701" t="s">
        <v>526</v>
      </c>
    </row>
    <row r="702" spans="1:16" hidden="1">
      <c r="A702" s="366">
        <v>2</v>
      </c>
      <c r="B702" s="366">
        <v>2.0499999999999998</v>
      </c>
      <c r="P702" t="s">
        <v>526</v>
      </c>
    </row>
    <row r="703" spans="1:16" hidden="1">
      <c r="A703" s="366">
        <v>2</v>
      </c>
      <c r="B703" s="366">
        <v>2.0499999999999998</v>
      </c>
      <c r="P703" t="s">
        <v>526</v>
      </c>
    </row>
    <row r="704" spans="1:16" hidden="1">
      <c r="A704" s="366">
        <v>2</v>
      </c>
      <c r="B704" s="366">
        <v>2.0499999999999998</v>
      </c>
      <c r="P704" t="s">
        <v>526</v>
      </c>
    </row>
    <row r="705" spans="1:16" hidden="1">
      <c r="A705" s="366">
        <v>2</v>
      </c>
      <c r="B705" s="366">
        <v>2.0699999999999998</v>
      </c>
      <c r="P705" t="s">
        <v>526</v>
      </c>
    </row>
    <row r="706" spans="1:16" hidden="1">
      <c r="A706" s="366">
        <v>2</v>
      </c>
      <c r="B706" s="366">
        <v>2.0699999999999998</v>
      </c>
      <c r="P706" t="s">
        <v>526</v>
      </c>
    </row>
    <row r="707" spans="1:16" hidden="1">
      <c r="A707" s="366">
        <v>2</v>
      </c>
      <c r="B707" s="366">
        <v>2.0699999999999998</v>
      </c>
      <c r="P707" t="s">
        <v>526</v>
      </c>
    </row>
    <row r="708" spans="1:16" hidden="1">
      <c r="A708" s="366">
        <v>2</v>
      </c>
      <c r="B708" s="366">
        <v>2.08</v>
      </c>
      <c r="P708" t="s">
        <v>526</v>
      </c>
    </row>
    <row r="709" spans="1:16" hidden="1">
      <c r="A709" s="366">
        <v>2</v>
      </c>
      <c r="B709" s="366">
        <v>2.09</v>
      </c>
      <c r="P709" t="s">
        <v>526</v>
      </c>
    </row>
    <row r="710" spans="1:16" hidden="1">
      <c r="A710" s="366">
        <v>2</v>
      </c>
      <c r="B710" s="366">
        <v>2.1</v>
      </c>
      <c r="P710" t="s">
        <v>526</v>
      </c>
    </row>
    <row r="711" spans="1:16" hidden="1">
      <c r="A711" s="366">
        <v>2</v>
      </c>
      <c r="B711" s="366">
        <v>2.1</v>
      </c>
      <c r="P711" t="s">
        <v>526</v>
      </c>
    </row>
    <row r="712" spans="1:16" hidden="1">
      <c r="A712" s="366">
        <v>2</v>
      </c>
      <c r="B712" s="366">
        <v>2.1</v>
      </c>
      <c r="P712" t="s">
        <v>526</v>
      </c>
    </row>
    <row r="713" spans="1:16" hidden="1">
      <c r="A713" s="366">
        <v>2</v>
      </c>
      <c r="B713" s="366">
        <v>2.11</v>
      </c>
      <c r="P713" t="s">
        <v>526</v>
      </c>
    </row>
    <row r="714" spans="1:16" hidden="1">
      <c r="A714" s="366">
        <v>2</v>
      </c>
      <c r="B714" s="366">
        <v>2.14</v>
      </c>
      <c r="P714" t="s">
        <v>526</v>
      </c>
    </row>
    <row r="715" spans="1:16" hidden="1">
      <c r="A715" s="366">
        <v>2</v>
      </c>
      <c r="B715" s="366">
        <v>2.14</v>
      </c>
      <c r="P715" t="s">
        <v>526</v>
      </c>
    </row>
    <row r="716" spans="1:16" hidden="1">
      <c r="A716" s="366">
        <v>2</v>
      </c>
      <c r="B716" s="366">
        <v>2.14</v>
      </c>
      <c r="P716" t="s">
        <v>526</v>
      </c>
    </row>
    <row r="717" spans="1:16" hidden="1">
      <c r="A717" s="366">
        <v>2</v>
      </c>
      <c r="B717" s="366">
        <v>2.15</v>
      </c>
      <c r="P717" t="s">
        <v>526</v>
      </c>
    </row>
    <row r="718" spans="1:16" hidden="1">
      <c r="A718" s="366">
        <v>2</v>
      </c>
      <c r="B718" s="366">
        <v>2.15</v>
      </c>
      <c r="P718" t="s">
        <v>526</v>
      </c>
    </row>
    <row r="719" spans="1:16" hidden="1">
      <c r="A719" s="366">
        <v>2</v>
      </c>
      <c r="B719" s="366">
        <v>2.17</v>
      </c>
      <c r="P719" t="s">
        <v>526</v>
      </c>
    </row>
    <row r="720" spans="1:16" hidden="1">
      <c r="A720" s="366">
        <v>2</v>
      </c>
      <c r="B720" s="366">
        <v>2.1800000000000002</v>
      </c>
      <c r="P720" t="s">
        <v>526</v>
      </c>
    </row>
    <row r="721" spans="1:16" hidden="1">
      <c r="A721" s="366">
        <v>2</v>
      </c>
      <c r="B721" s="366">
        <v>2.1800000000000002</v>
      </c>
      <c r="P721" t="s">
        <v>526</v>
      </c>
    </row>
    <row r="722" spans="1:16" hidden="1">
      <c r="A722" s="366">
        <v>2</v>
      </c>
      <c r="B722" s="366">
        <v>2.1800000000000002</v>
      </c>
      <c r="P722" t="s">
        <v>526</v>
      </c>
    </row>
    <row r="723" spans="1:16" hidden="1">
      <c r="A723" s="366">
        <v>2</v>
      </c>
      <c r="B723" s="366">
        <v>2.1800000000000002</v>
      </c>
      <c r="P723" t="s">
        <v>526</v>
      </c>
    </row>
    <row r="724" spans="1:16" hidden="1">
      <c r="A724" s="366">
        <v>2</v>
      </c>
      <c r="B724" s="366">
        <v>2.19</v>
      </c>
      <c r="P724" t="s">
        <v>526</v>
      </c>
    </row>
    <row r="725" spans="1:16" hidden="1">
      <c r="A725" s="366">
        <v>2</v>
      </c>
      <c r="B725" s="366">
        <v>2.19</v>
      </c>
      <c r="P725" t="s">
        <v>526</v>
      </c>
    </row>
    <row r="726" spans="1:16" hidden="1">
      <c r="A726" s="366">
        <v>2</v>
      </c>
      <c r="B726" s="366">
        <v>2.21</v>
      </c>
      <c r="P726" t="s">
        <v>526</v>
      </c>
    </row>
    <row r="727" spans="1:16" hidden="1">
      <c r="A727" s="366">
        <v>2</v>
      </c>
      <c r="B727" s="366">
        <v>2.21</v>
      </c>
      <c r="P727" t="s">
        <v>526</v>
      </c>
    </row>
    <row r="728" spans="1:16" hidden="1">
      <c r="A728" s="366">
        <v>2</v>
      </c>
      <c r="B728" s="366">
        <v>2.21</v>
      </c>
      <c r="P728" t="s">
        <v>526</v>
      </c>
    </row>
    <row r="729" spans="1:16" hidden="1">
      <c r="A729" s="366">
        <v>2</v>
      </c>
      <c r="B729" s="366">
        <v>2.2200000000000002</v>
      </c>
      <c r="P729" t="s">
        <v>526</v>
      </c>
    </row>
    <row r="730" spans="1:16" hidden="1">
      <c r="A730" s="366">
        <v>2</v>
      </c>
      <c r="B730" s="366">
        <v>2.2200000000000002</v>
      </c>
      <c r="P730" t="s">
        <v>526</v>
      </c>
    </row>
    <row r="731" spans="1:16" hidden="1">
      <c r="A731" s="366">
        <v>2</v>
      </c>
      <c r="B731" s="366">
        <v>2.23</v>
      </c>
      <c r="P731" t="s">
        <v>526</v>
      </c>
    </row>
    <row r="732" spans="1:16" hidden="1">
      <c r="A732" s="366">
        <v>2</v>
      </c>
      <c r="B732" s="366">
        <v>2.23</v>
      </c>
      <c r="P732" t="s">
        <v>526</v>
      </c>
    </row>
    <row r="733" spans="1:16" hidden="1">
      <c r="A733" s="366">
        <v>2</v>
      </c>
      <c r="B733" s="366">
        <v>2.23</v>
      </c>
      <c r="P733" t="s">
        <v>526</v>
      </c>
    </row>
    <row r="734" spans="1:16" hidden="1">
      <c r="A734" s="366">
        <v>2</v>
      </c>
      <c r="B734" s="366">
        <v>2.23</v>
      </c>
      <c r="P734" t="s">
        <v>526</v>
      </c>
    </row>
    <row r="735" spans="1:16" hidden="1">
      <c r="A735" s="366">
        <v>2</v>
      </c>
      <c r="B735" s="366">
        <v>2.2400000000000002</v>
      </c>
      <c r="P735" t="s">
        <v>526</v>
      </c>
    </row>
    <row r="736" spans="1:16" hidden="1">
      <c r="A736" s="366">
        <v>2</v>
      </c>
      <c r="B736" s="366">
        <v>2.2400000000000002</v>
      </c>
      <c r="P736" t="s">
        <v>526</v>
      </c>
    </row>
    <row r="737" spans="1:16" hidden="1">
      <c r="A737" s="366">
        <v>2</v>
      </c>
      <c r="B737" s="366">
        <v>2.2400000000000002</v>
      </c>
      <c r="P737" t="s">
        <v>526</v>
      </c>
    </row>
    <row r="738" spans="1:16" hidden="1">
      <c r="A738" s="366">
        <v>2</v>
      </c>
      <c r="B738" s="366">
        <v>2.2400000000000002</v>
      </c>
      <c r="P738" t="s">
        <v>526</v>
      </c>
    </row>
    <row r="739" spans="1:16" hidden="1">
      <c r="A739" s="366">
        <v>2</v>
      </c>
      <c r="B739" s="366">
        <v>2.25</v>
      </c>
      <c r="P739" t="s">
        <v>526</v>
      </c>
    </row>
    <row r="740" spans="1:16" hidden="1">
      <c r="A740" s="366">
        <v>2</v>
      </c>
      <c r="B740" s="366">
        <v>2.25</v>
      </c>
      <c r="P740" t="s">
        <v>526</v>
      </c>
    </row>
    <row r="741" spans="1:16" hidden="1">
      <c r="A741" s="366">
        <v>2</v>
      </c>
      <c r="B741" s="366">
        <v>2.29</v>
      </c>
      <c r="P741" t="s">
        <v>526</v>
      </c>
    </row>
    <row r="742" spans="1:16" hidden="1">
      <c r="A742" s="366">
        <v>2</v>
      </c>
      <c r="B742" s="366">
        <v>2.29</v>
      </c>
      <c r="P742" t="s">
        <v>526</v>
      </c>
    </row>
    <row r="743" spans="1:16" hidden="1">
      <c r="A743" s="366">
        <v>2</v>
      </c>
      <c r="B743" s="366">
        <v>2.2999999999999998</v>
      </c>
      <c r="P743" t="s">
        <v>526</v>
      </c>
    </row>
    <row r="744" spans="1:16" hidden="1">
      <c r="A744" s="366">
        <v>2</v>
      </c>
      <c r="B744" s="366">
        <v>2.2999999999999998</v>
      </c>
      <c r="P744" t="s">
        <v>526</v>
      </c>
    </row>
    <row r="745" spans="1:16" hidden="1">
      <c r="A745" s="366">
        <v>2</v>
      </c>
      <c r="B745" s="366">
        <v>2.2999999999999998</v>
      </c>
      <c r="P745" t="s">
        <v>526</v>
      </c>
    </row>
    <row r="746" spans="1:16" hidden="1">
      <c r="A746" s="366">
        <v>2</v>
      </c>
      <c r="B746" s="366">
        <v>2.31</v>
      </c>
      <c r="P746" t="s">
        <v>526</v>
      </c>
    </row>
    <row r="747" spans="1:16" hidden="1">
      <c r="A747" s="366">
        <v>2</v>
      </c>
      <c r="B747" s="366">
        <v>2.31</v>
      </c>
      <c r="P747" t="s">
        <v>526</v>
      </c>
    </row>
    <row r="748" spans="1:16" hidden="1">
      <c r="A748" s="366">
        <v>2</v>
      </c>
      <c r="B748" s="366">
        <v>2.3199999999999998</v>
      </c>
      <c r="P748" t="s">
        <v>526</v>
      </c>
    </row>
    <row r="749" spans="1:16" hidden="1">
      <c r="A749" s="366">
        <v>2</v>
      </c>
      <c r="B749" s="366">
        <v>2.33</v>
      </c>
      <c r="P749" t="s">
        <v>526</v>
      </c>
    </row>
    <row r="750" spans="1:16" hidden="1">
      <c r="A750" s="366">
        <v>3</v>
      </c>
      <c r="B750" s="366">
        <v>2.33</v>
      </c>
      <c r="P750" t="s">
        <v>526</v>
      </c>
    </row>
    <row r="751" spans="1:16" hidden="1">
      <c r="A751" s="366">
        <v>3</v>
      </c>
      <c r="B751" s="366">
        <v>2.33</v>
      </c>
      <c r="P751" t="s">
        <v>526</v>
      </c>
    </row>
    <row r="752" spans="1:16" hidden="1">
      <c r="A752" s="366">
        <v>3</v>
      </c>
      <c r="B752" s="366">
        <v>2.34</v>
      </c>
      <c r="J752" s="1" t="s">
        <v>526</v>
      </c>
      <c r="K752" s="1" t="s">
        <v>526</v>
      </c>
      <c r="L752" s="1" t="s">
        <v>526</v>
      </c>
      <c r="P752" t="s">
        <v>526</v>
      </c>
    </row>
    <row r="753" spans="1:16" hidden="1">
      <c r="A753" s="366">
        <v>3</v>
      </c>
      <c r="B753" s="366">
        <v>2.34</v>
      </c>
      <c r="P753" t="s">
        <v>526</v>
      </c>
    </row>
    <row r="754" spans="1:16" hidden="1">
      <c r="A754" s="366">
        <v>3</v>
      </c>
      <c r="B754" s="366">
        <v>2.34</v>
      </c>
      <c r="P754" t="s">
        <v>526</v>
      </c>
    </row>
    <row r="755" spans="1:16" hidden="1">
      <c r="A755" s="366">
        <v>3</v>
      </c>
      <c r="B755" s="366">
        <v>2.34</v>
      </c>
      <c r="P755" t="s">
        <v>526</v>
      </c>
    </row>
    <row r="756" spans="1:16" hidden="1">
      <c r="A756" s="366">
        <v>3</v>
      </c>
      <c r="B756" s="366">
        <v>2.36</v>
      </c>
      <c r="P756" t="s">
        <v>526</v>
      </c>
    </row>
    <row r="757" spans="1:16" hidden="1">
      <c r="A757" s="366">
        <v>3</v>
      </c>
      <c r="B757" s="366">
        <v>2.36</v>
      </c>
      <c r="P757" t="s">
        <v>526</v>
      </c>
    </row>
    <row r="758" spans="1:16" hidden="1">
      <c r="A758" s="366">
        <v>3</v>
      </c>
      <c r="B758" s="366">
        <v>2.37</v>
      </c>
      <c r="P758" t="s">
        <v>526</v>
      </c>
    </row>
    <row r="759" spans="1:16" hidden="1">
      <c r="A759" s="366">
        <v>3</v>
      </c>
      <c r="B759" s="366">
        <v>2.39</v>
      </c>
      <c r="P759" t="s">
        <v>526</v>
      </c>
    </row>
    <row r="760" spans="1:16" hidden="1">
      <c r="A760" s="366">
        <v>3</v>
      </c>
      <c r="B760" s="366">
        <v>2.39</v>
      </c>
      <c r="P760" t="s">
        <v>526</v>
      </c>
    </row>
    <row r="761" spans="1:16" hidden="1">
      <c r="A761" s="366">
        <v>3</v>
      </c>
      <c r="B761" s="366">
        <v>2.39</v>
      </c>
      <c r="P761" t="s">
        <v>526</v>
      </c>
    </row>
    <row r="762" spans="1:16" hidden="1">
      <c r="A762" s="366">
        <v>3</v>
      </c>
      <c r="B762" s="366">
        <v>2.39</v>
      </c>
      <c r="P762" t="s">
        <v>526</v>
      </c>
    </row>
    <row r="763" spans="1:16" hidden="1">
      <c r="A763" s="366">
        <v>3</v>
      </c>
      <c r="B763" s="366">
        <v>2.4</v>
      </c>
      <c r="P763" t="s">
        <v>526</v>
      </c>
    </row>
    <row r="764" spans="1:16" hidden="1">
      <c r="A764" s="366">
        <v>3</v>
      </c>
      <c r="B764" s="366">
        <v>2.4</v>
      </c>
      <c r="P764" t="s">
        <v>526</v>
      </c>
    </row>
    <row r="765" spans="1:16" hidden="1">
      <c r="A765" s="366">
        <v>3</v>
      </c>
      <c r="B765" s="366">
        <v>2.4</v>
      </c>
      <c r="P765" t="s">
        <v>526</v>
      </c>
    </row>
    <row r="766" spans="1:16" hidden="1">
      <c r="A766" s="366">
        <v>3</v>
      </c>
      <c r="B766" s="366">
        <v>2.41</v>
      </c>
      <c r="P766" t="s">
        <v>526</v>
      </c>
    </row>
    <row r="767" spans="1:16" hidden="1">
      <c r="A767" s="366">
        <v>3</v>
      </c>
      <c r="B767" s="366">
        <v>2.41</v>
      </c>
      <c r="P767" t="s">
        <v>526</v>
      </c>
    </row>
    <row r="768" spans="1:16" hidden="1">
      <c r="A768" s="366">
        <v>3</v>
      </c>
      <c r="B768" s="366">
        <v>2.41</v>
      </c>
      <c r="P768" t="s">
        <v>526</v>
      </c>
    </row>
    <row r="769" spans="1:16" hidden="1">
      <c r="A769" s="366">
        <v>3</v>
      </c>
      <c r="B769" s="366">
        <v>2.41</v>
      </c>
      <c r="P769" t="s">
        <v>526</v>
      </c>
    </row>
    <row r="770" spans="1:16" hidden="1">
      <c r="A770" s="366">
        <v>3</v>
      </c>
      <c r="B770" s="366">
        <v>2.42</v>
      </c>
      <c r="P770" t="s">
        <v>526</v>
      </c>
    </row>
    <row r="771" spans="1:16" hidden="1">
      <c r="A771" s="366">
        <v>3</v>
      </c>
      <c r="B771" s="366">
        <v>2.4300000000000002</v>
      </c>
      <c r="P771" t="s">
        <v>526</v>
      </c>
    </row>
    <row r="772" spans="1:16" hidden="1">
      <c r="A772" s="366">
        <v>3</v>
      </c>
      <c r="B772" s="366">
        <v>2.44</v>
      </c>
      <c r="P772" t="s">
        <v>526</v>
      </c>
    </row>
    <row r="773" spans="1:16" hidden="1">
      <c r="A773" s="366">
        <v>3</v>
      </c>
      <c r="B773" s="366">
        <v>2.44</v>
      </c>
      <c r="P773" t="s">
        <v>526</v>
      </c>
    </row>
    <row r="774" spans="1:16" hidden="1">
      <c r="A774" s="366">
        <v>3</v>
      </c>
      <c r="B774" s="366">
        <v>2.4700000000000002</v>
      </c>
      <c r="P774" t="s">
        <v>526</v>
      </c>
    </row>
    <row r="775" spans="1:16" hidden="1">
      <c r="A775" s="366">
        <v>3</v>
      </c>
      <c r="B775" s="366">
        <v>2.48</v>
      </c>
      <c r="P775" t="s">
        <v>526</v>
      </c>
    </row>
    <row r="776" spans="1:16" hidden="1">
      <c r="A776" s="366">
        <v>3</v>
      </c>
      <c r="B776" s="366">
        <v>2.48</v>
      </c>
      <c r="P776" t="s">
        <v>526</v>
      </c>
    </row>
    <row r="777" spans="1:16" hidden="1">
      <c r="A777" s="366">
        <v>3</v>
      </c>
      <c r="B777" s="366">
        <v>2.5</v>
      </c>
      <c r="P777" t="s">
        <v>526</v>
      </c>
    </row>
    <row r="778" spans="1:16" hidden="1">
      <c r="A778" s="366">
        <v>3</v>
      </c>
      <c r="B778" s="366">
        <v>2.5299999999999998</v>
      </c>
      <c r="P778" t="s">
        <v>526</v>
      </c>
    </row>
    <row r="779" spans="1:16" hidden="1">
      <c r="A779" s="366">
        <v>3</v>
      </c>
      <c r="B779" s="366">
        <v>2.54</v>
      </c>
      <c r="P779" t="s">
        <v>526</v>
      </c>
    </row>
    <row r="780" spans="1:16" hidden="1">
      <c r="A780" s="366">
        <v>3</v>
      </c>
      <c r="B780" s="366">
        <v>2.5499999999999998</v>
      </c>
      <c r="P780" t="s">
        <v>526</v>
      </c>
    </row>
    <row r="781" spans="1:16" hidden="1">
      <c r="A781" s="366">
        <v>3</v>
      </c>
      <c r="B781" s="366">
        <v>2.56</v>
      </c>
      <c r="P781" t="s">
        <v>526</v>
      </c>
    </row>
    <row r="782" spans="1:16" hidden="1">
      <c r="A782" s="366">
        <v>3</v>
      </c>
      <c r="B782" s="366">
        <v>2.57</v>
      </c>
      <c r="P782" t="s">
        <v>526</v>
      </c>
    </row>
    <row r="783" spans="1:16" hidden="1">
      <c r="A783" s="366">
        <v>3</v>
      </c>
      <c r="B783" s="366">
        <v>2.57</v>
      </c>
      <c r="P783" t="s">
        <v>526</v>
      </c>
    </row>
    <row r="784" spans="1:16" hidden="1">
      <c r="A784" s="366">
        <v>3</v>
      </c>
      <c r="B784" s="366">
        <v>2.58</v>
      </c>
      <c r="P784" t="s">
        <v>526</v>
      </c>
    </row>
    <row r="785" spans="1:16" hidden="1">
      <c r="A785" s="366">
        <v>3</v>
      </c>
      <c r="B785" s="366">
        <v>2.6</v>
      </c>
      <c r="P785" t="s">
        <v>526</v>
      </c>
    </row>
    <row r="786" spans="1:16" hidden="1">
      <c r="A786" s="366">
        <v>3</v>
      </c>
      <c r="B786" s="366">
        <v>2.6</v>
      </c>
      <c r="P786" t="s">
        <v>526</v>
      </c>
    </row>
    <row r="787" spans="1:16" hidden="1">
      <c r="A787" s="366">
        <v>3</v>
      </c>
      <c r="B787" s="366">
        <v>2.6</v>
      </c>
      <c r="P787" t="s">
        <v>526</v>
      </c>
    </row>
    <row r="788" spans="1:16" hidden="1">
      <c r="A788" s="366">
        <v>3</v>
      </c>
      <c r="B788" s="366">
        <v>2.62</v>
      </c>
      <c r="P788" t="s">
        <v>526</v>
      </c>
    </row>
    <row r="789" spans="1:16" hidden="1">
      <c r="A789" s="366">
        <v>3</v>
      </c>
      <c r="B789" s="366">
        <v>2.62</v>
      </c>
      <c r="P789" t="s">
        <v>526</v>
      </c>
    </row>
    <row r="790" spans="1:16" hidden="1">
      <c r="A790" s="366">
        <v>3</v>
      </c>
      <c r="B790" s="366">
        <v>2.62</v>
      </c>
      <c r="P790" t="s">
        <v>526</v>
      </c>
    </row>
    <row r="791" spans="1:16" hidden="1">
      <c r="A791" s="366">
        <v>3</v>
      </c>
      <c r="B791" s="366">
        <v>2.63</v>
      </c>
      <c r="P791" t="s">
        <v>526</v>
      </c>
    </row>
    <row r="792" spans="1:16" hidden="1">
      <c r="A792" s="366">
        <v>3</v>
      </c>
      <c r="B792" s="366">
        <v>2.63</v>
      </c>
      <c r="P792" t="s">
        <v>526</v>
      </c>
    </row>
    <row r="793" spans="1:16" hidden="1">
      <c r="A793" s="366">
        <v>3</v>
      </c>
      <c r="B793" s="366">
        <v>2.65</v>
      </c>
      <c r="P793" t="s">
        <v>526</v>
      </c>
    </row>
    <row r="794" spans="1:16" hidden="1">
      <c r="A794" s="366">
        <v>3</v>
      </c>
      <c r="B794" s="366">
        <v>2.65</v>
      </c>
      <c r="P794" t="s">
        <v>526</v>
      </c>
    </row>
    <row r="795" spans="1:16" hidden="1">
      <c r="A795" s="366">
        <v>3</v>
      </c>
      <c r="B795" s="366">
        <v>2.66</v>
      </c>
      <c r="P795" t="s">
        <v>526</v>
      </c>
    </row>
    <row r="796" spans="1:16" hidden="1">
      <c r="A796" s="366">
        <v>3</v>
      </c>
      <c r="B796" s="366">
        <v>2.66</v>
      </c>
      <c r="P796" t="s">
        <v>526</v>
      </c>
    </row>
    <row r="797" spans="1:16" hidden="1">
      <c r="A797" s="366">
        <v>3</v>
      </c>
      <c r="B797" s="366">
        <v>2.66</v>
      </c>
      <c r="P797" t="s">
        <v>526</v>
      </c>
    </row>
    <row r="798" spans="1:16" hidden="1">
      <c r="A798" s="366">
        <v>3</v>
      </c>
      <c r="B798" s="366">
        <v>2.7</v>
      </c>
      <c r="P798" t="s">
        <v>526</v>
      </c>
    </row>
    <row r="799" spans="1:16" hidden="1">
      <c r="A799" s="366">
        <v>3</v>
      </c>
      <c r="B799" s="366">
        <v>2.7</v>
      </c>
      <c r="P799" t="s">
        <v>526</v>
      </c>
    </row>
    <row r="800" spans="1:16" hidden="1">
      <c r="A800" s="366">
        <v>3</v>
      </c>
      <c r="B800" s="366">
        <v>2.71</v>
      </c>
      <c r="P800" t="s">
        <v>526</v>
      </c>
    </row>
    <row r="801" spans="1:16" hidden="1">
      <c r="A801" s="366">
        <v>3</v>
      </c>
      <c r="B801" s="366">
        <v>2.71</v>
      </c>
      <c r="P801" t="s">
        <v>526</v>
      </c>
    </row>
    <row r="802" spans="1:16" hidden="1">
      <c r="A802" s="366">
        <v>3</v>
      </c>
      <c r="B802" s="366">
        <v>2.72</v>
      </c>
      <c r="P802" t="s">
        <v>526</v>
      </c>
    </row>
    <row r="803" spans="1:16" hidden="1">
      <c r="A803" s="366">
        <v>3</v>
      </c>
      <c r="B803" s="366">
        <v>2.73</v>
      </c>
      <c r="P803" t="s">
        <v>526</v>
      </c>
    </row>
    <row r="804" spans="1:16" hidden="1">
      <c r="A804" s="366">
        <v>3</v>
      </c>
      <c r="B804" s="366">
        <v>2.74</v>
      </c>
      <c r="P804" t="s">
        <v>526</v>
      </c>
    </row>
    <row r="805" spans="1:16" hidden="1">
      <c r="A805" s="366">
        <v>3</v>
      </c>
      <c r="B805" s="366">
        <v>2.79</v>
      </c>
      <c r="P805" t="s">
        <v>526</v>
      </c>
    </row>
    <row r="806" spans="1:16" hidden="1">
      <c r="A806" s="366">
        <v>3</v>
      </c>
      <c r="B806" s="366">
        <v>2.79</v>
      </c>
      <c r="P806" t="s">
        <v>526</v>
      </c>
    </row>
    <row r="807" spans="1:16" hidden="1">
      <c r="A807" s="366">
        <v>3</v>
      </c>
      <c r="B807" s="366">
        <v>2.79</v>
      </c>
      <c r="P807" t="s">
        <v>526</v>
      </c>
    </row>
    <row r="808" spans="1:16" hidden="1">
      <c r="A808" s="366">
        <v>3</v>
      </c>
      <c r="B808" s="366">
        <v>2.79</v>
      </c>
      <c r="P808" t="s">
        <v>526</v>
      </c>
    </row>
    <row r="809" spans="1:16" hidden="1">
      <c r="A809" s="366">
        <v>3</v>
      </c>
      <c r="B809" s="366">
        <v>2.83</v>
      </c>
      <c r="P809" t="s">
        <v>526</v>
      </c>
    </row>
    <row r="810" spans="1:16" hidden="1">
      <c r="A810" s="366">
        <v>3</v>
      </c>
      <c r="B810" s="366">
        <v>2.83</v>
      </c>
      <c r="P810" t="s">
        <v>526</v>
      </c>
    </row>
    <row r="811" spans="1:16" hidden="1">
      <c r="A811" s="366">
        <v>3</v>
      </c>
      <c r="B811" s="366">
        <v>2.84</v>
      </c>
      <c r="P811" t="s">
        <v>526</v>
      </c>
    </row>
    <row r="812" spans="1:16" hidden="1">
      <c r="A812" s="366">
        <v>3</v>
      </c>
      <c r="B812" s="366">
        <v>2.87</v>
      </c>
      <c r="P812" t="s">
        <v>526</v>
      </c>
    </row>
    <row r="813" spans="1:16" hidden="1">
      <c r="A813" s="366">
        <v>3</v>
      </c>
      <c r="B813" s="366">
        <v>2.87</v>
      </c>
      <c r="P813" t="s">
        <v>526</v>
      </c>
    </row>
    <row r="814" spans="1:16" hidden="1">
      <c r="A814" s="366">
        <v>3</v>
      </c>
      <c r="B814" s="366">
        <v>2.87</v>
      </c>
      <c r="P814" t="s">
        <v>526</v>
      </c>
    </row>
    <row r="815" spans="1:16" hidden="1">
      <c r="A815" s="366">
        <v>3</v>
      </c>
      <c r="B815" s="366">
        <v>2.88</v>
      </c>
      <c r="P815" t="s">
        <v>526</v>
      </c>
    </row>
    <row r="816" spans="1:16" hidden="1">
      <c r="A816" s="366">
        <v>3</v>
      </c>
      <c r="B816" s="366">
        <v>2.91</v>
      </c>
      <c r="P816" t="s">
        <v>526</v>
      </c>
    </row>
    <row r="817" spans="1:16" hidden="1">
      <c r="A817" s="366">
        <v>3</v>
      </c>
      <c r="B817" s="366">
        <v>2.93</v>
      </c>
      <c r="P817" t="s">
        <v>526</v>
      </c>
    </row>
    <row r="818" spans="1:16" hidden="1">
      <c r="A818" s="366">
        <v>3</v>
      </c>
      <c r="B818" s="366">
        <v>2.93</v>
      </c>
      <c r="P818" t="s">
        <v>526</v>
      </c>
    </row>
    <row r="819" spans="1:16" hidden="1">
      <c r="A819" s="366">
        <v>3</v>
      </c>
      <c r="B819" s="366">
        <v>2.97</v>
      </c>
      <c r="P819" t="s">
        <v>526</v>
      </c>
    </row>
    <row r="820" spans="1:16" hidden="1">
      <c r="A820" s="366">
        <v>3</v>
      </c>
      <c r="B820" s="366">
        <v>3.02</v>
      </c>
      <c r="P820" t="s">
        <v>526</v>
      </c>
    </row>
    <row r="821" spans="1:16" hidden="1">
      <c r="A821" s="366">
        <v>3</v>
      </c>
      <c r="B821" s="366">
        <v>3.03</v>
      </c>
      <c r="P821" t="s">
        <v>526</v>
      </c>
    </row>
    <row r="822" spans="1:16" hidden="1">
      <c r="A822" s="366">
        <v>3</v>
      </c>
      <c r="B822" s="366">
        <v>3.04</v>
      </c>
      <c r="P822" t="s">
        <v>526</v>
      </c>
    </row>
    <row r="823" spans="1:16" hidden="1">
      <c r="A823" s="366">
        <v>3</v>
      </c>
      <c r="B823" s="366">
        <v>3.05</v>
      </c>
      <c r="P823" t="s">
        <v>526</v>
      </c>
    </row>
    <row r="824" spans="1:16" hidden="1">
      <c r="A824" s="366">
        <v>3</v>
      </c>
      <c r="B824" s="366">
        <v>3.05</v>
      </c>
      <c r="P824" t="s">
        <v>526</v>
      </c>
    </row>
    <row r="825" spans="1:16" hidden="1">
      <c r="A825" s="366">
        <v>3</v>
      </c>
      <c r="B825" s="366">
        <v>3.06</v>
      </c>
      <c r="P825" t="s">
        <v>526</v>
      </c>
    </row>
    <row r="826" spans="1:16" hidden="1">
      <c r="A826" s="366">
        <v>3</v>
      </c>
      <c r="B826" s="366">
        <v>3.06</v>
      </c>
      <c r="P826" t="s">
        <v>526</v>
      </c>
    </row>
    <row r="827" spans="1:16" hidden="1">
      <c r="A827" s="366">
        <v>3</v>
      </c>
      <c r="B827" s="366">
        <v>3.07</v>
      </c>
      <c r="P827" t="s">
        <v>526</v>
      </c>
    </row>
    <row r="828" spans="1:16" hidden="1">
      <c r="A828" s="366">
        <v>3</v>
      </c>
      <c r="B828" s="366">
        <v>3.1</v>
      </c>
      <c r="P828" t="s">
        <v>526</v>
      </c>
    </row>
    <row r="829" spans="1:16" hidden="1">
      <c r="A829" s="366">
        <v>4</v>
      </c>
      <c r="B829" s="366">
        <v>3.11</v>
      </c>
      <c r="P829" t="s">
        <v>526</v>
      </c>
    </row>
    <row r="830" spans="1:16" hidden="1">
      <c r="A830" s="366">
        <v>4</v>
      </c>
      <c r="B830" s="366">
        <v>3.13</v>
      </c>
      <c r="P830" t="s">
        <v>526</v>
      </c>
    </row>
    <row r="831" spans="1:16" hidden="1">
      <c r="A831" s="366">
        <v>4</v>
      </c>
      <c r="B831" s="366">
        <v>3.13</v>
      </c>
      <c r="P831" t="s">
        <v>526</v>
      </c>
    </row>
    <row r="832" spans="1:16" hidden="1">
      <c r="A832" s="366">
        <v>4</v>
      </c>
      <c r="B832" s="366">
        <v>3.13</v>
      </c>
      <c r="P832" t="s">
        <v>526</v>
      </c>
    </row>
    <row r="833" spans="1:16" hidden="1">
      <c r="A833" s="366">
        <v>4</v>
      </c>
      <c r="B833" s="366">
        <v>3.18</v>
      </c>
      <c r="P833" t="s">
        <v>526</v>
      </c>
    </row>
    <row r="834" spans="1:16" hidden="1">
      <c r="A834" s="366">
        <v>4</v>
      </c>
      <c r="B834" s="366">
        <v>3.19</v>
      </c>
      <c r="P834" t="s">
        <v>526</v>
      </c>
    </row>
    <row r="835" spans="1:16" hidden="1">
      <c r="A835" s="366">
        <v>4</v>
      </c>
      <c r="B835" s="366">
        <v>3.2</v>
      </c>
      <c r="P835" t="s">
        <v>526</v>
      </c>
    </row>
    <row r="836" spans="1:16" hidden="1">
      <c r="A836" s="366">
        <v>4</v>
      </c>
      <c r="B836" s="366">
        <v>3.25</v>
      </c>
      <c r="P836" t="s">
        <v>526</v>
      </c>
    </row>
    <row r="837" spans="1:16" hidden="1">
      <c r="A837" s="366">
        <v>4</v>
      </c>
      <c r="B837" s="366">
        <v>3.25</v>
      </c>
      <c r="P837" t="s">
        <v>526</v>
      </c>
    </row>
    <row r="838" spans="1:16" hidden="1">
      <c r="A838" s="366">
        <v>4</v>
      </c>
      <c r="B838" s="366">
        <v>3.25</v>
      </c>
      <c r="P838" t="s">
        <v>526</v>
      </c>
    </row>
    <row r="839" spans="1:16" hidden="1">
      <c r="A839" s="366">
        <v>4</v>
      </c>
      <c r="B839" s="366">
        <v>3.29</v>
      </c>
      <c r="P839" t="s">
        <v>526</v>
      </c>
    </row>
    <row r="840" spans="1:16" hidden="1">
      <c r="A840" s="366">
        <v>4</v>
      </c>
      <c r="B840" s="366">
        <v>3.29</v>
      </c>
      <c r="P840" t="s">
        <v>526</v>
      </c>
    </row>
    <row r="841" spans="1:16" hidden="1">
      <c r="A841" s="366">
        <v>4</v>
      </c>
      <c r="B841" s="366">
        <v>3.33</v>
      </c>
      <c r="P841" t="s">
        <v>526</v>
      </c>
    </row>
    <row r="842" spans="1:16" hidden="1">
      <c r="A842" s="366">
        <v>4</v>
      </c>
      <c r="B842" s="366">
        <v>3.36</v>
      </c>
      <c r="P842" t="s">
        <v>526</v>
      </c>
    </row>
    <row r="843" spans="1:16" hidden="1">
      <c r="A843" s="366">
        <v>4</v>
      </c>
      <c r="B843" s="366">
        <v>3.39</v>
      </c>
      <c r="P843" t="s">
        <v>526</v>
      </c>
    </row>
    <row r="844" spans="1:16" hidden="1">
      <c r="A844" s="366">
        <v>4</v>
      </c>
      <c r="B844" s="366">
        <v>3.4</v>
      </c>
      <c r="P844" t="s">
        <v>526</v>
      </c>
    </row>
    <row r="845" spans="1:16" hidden="1">
      <c r="A845" s="366">
        <v>4</v>
      </c>
      <c r="B845" s="366">
        <v>3.46</v>
      </c>
      <c r="P845" t="s">
        <v>526</v>
      </c>
    </row>
    <row r="846" spans="1:16" hidden="1">
      <c r="A846" s="366">
        <v>4</v>
      </c>
      <c r="B846" s="366">
        <v>3.51</v>
      </c>
      <c r="P846" t="s">
        <v>526</v>
      </c>
    </row>
    <row r="847" spans="1:16" hidden="1">
      <c r="A847" s="366">
        <v>4</v>
      </c>
      <c r="B847" s="366">
        <v>3.57</v>
      </c>
      <c r="P847" t="s">
        <v>526</v>
      </c>
    </row>
    <row r="848" spans="1:16" hidden="1">
      <c r="A848" s="366">
        <v>4</v>
      </c>
      <c r="B848" s="366">
        <v>3.59</v>
      </c>
      <c r="P848" t="s">
        <v>526</v>
      </c>
    </row>
    <row r="849" spans="1:16" hidden="1">
      <c r="A849" s="366">
        <v>4</v>
      </c>
      <c r="B849" s="366">
        <v>3.65</v>
      </c>
      <c r="P849" t="s">
        <v>526</v>
      </c>
    </row>
    <row r="850" spans="1:16" hidden="1">
      <c r="A850" s="366">
        <v>4</v>
      </c>
      <c r="B850" s="366">
        <v>3.68</v>
      </c>
      <c r="P850" t="s">
        <v>526</v>
      </c>
    </row>
    <row r="851" spans="1:16" hidden="1">
      <c r="A851" s="366">
        <v>4</v>
      </c>
      <c r="B851" s="366">
        <v>3.72</v>
      </c>
      <c r="P851" t="s">
        <v>526</v>
      </c>
    </row>
    <row r="852" spans="1:16" hidden="1">
      <c r="A852" s="366">
        <v>5</v>
      </c>
      <c r="B852" s="366">
        <v>3.75</v>
      </c>
      <c r="P852" t="s">
        <v>526</v>
      </c>
    </row>
    <row r="853" spans="1:16" hidden="1">
      <c r="A853" s="366">
        <v>5</v>
      </c>
      <c r="B853" s="366">
        <v>3.75</v>
      </c>
      <c r="P853" t="s">
        <v>526</v>
      </c>
    </row>
    <row r="854" spans="1:16" hidden="1">
      <c r="A854" s="366">
        <v>5</v>
      </c>
      <c r="B854" s="366">
        <v>3.77</v>
      </c>
      <c r="P854" t="s">
        <v>526</v>
      </c>
    </row>
    <row r="855" spans="1:16" hidden="1">
      <c r="A855" s="366">
        <v>5</v>
      </c>
      <c r="B855" s="366">
        <v>3.81</v>
      </c>
      <c r="P855" t="s">
        <v>526</v>
      </c>
    </row>
    <row r="856" spans="1:16" hidden="1">
      <c r="A856" s="366">
        <v>5</v>
      </c>
      <c r="B856" s="366">
        <v>3.86</v>
      </c>
      <c r="P856" t="s">
        <v>526</v>
      </c>
    </row>
    <row r="857" spans="1:16" hidden="1">
      <c r="A857" s="366">
        <v>5</v>
      </c>
      <c r="B857" s="366">
        <v>3.92</v>
      </c>
      <c r="P857" t="s">
        <v>526</v>
      </c>
    </row>
    <row r="858" spans="1:16" hidden="1">
      <c r="A858" s="366">
        <v>5</v>
      </c>
      <c r="B858" s="366">
        <v>4.0199999999999996</v>
      </c>
      <c r="P858" t="s">
        <v>526</v>
      </c>
    </row>
    <row r="859" spans="1:16" hidden="1">
      <c r="A859" s="366">
        <v>5</v>
      </c>
      <c r="B859" s="366">
        <v>4.03</v>
      </c>
      <c r="P859" t="s">
        <v>526</v>
      </c>
    </row>
    <row r="860" spans="1:16" hidden="1">
      <c r="A860" s="366">
        <v>5</v>
      </c>
      <c r="B860" s="366">
        <v>4.21</v>
      </c>
      <c r="P860" t="s">
        <v>526</v>
      </c>
    </row>
    <row r="861" spans="1:16" hidden="1">
      <c r="A861" s="366">
        <v>5</v>
      </c>
      <c r="B861" s="366">
        <v>4.26</v>
      </c>
      <c r="P861" t="s">
        <v>526</v>
      </c>
    </row>
    <row r="862" spans="1:16" hidden="1">
      <c r="A862" s="366">
        <v>5</v>
      </c>
      <c r="B862" s="366">
        <v>4.38</v>
      </c>
      <c r="P862" t="s">
        <v>526</v>
      </c>
    </row>
    <row r="863" spans="1:16" hidden="1">
      <c r="A863" s="366">
        <v>6</v>
      </c>
      <c r="B863" s="366">
        <v>4.51</v>
      </c>
      <c r="P863" t="s">
        <v>526</v>
      </c>
    </row>
    <row r="864" spans="1:16" hidden="1">
      <c r="A864" s="366">
        <v>8</v>
      </c>
      <c r="B864" s="366">
        <v>5.52</v>
      </c>
      <c r="P864" t="s">
        <v>526</v>
      </c>
    </row>
    <row r="865" spans="1:16" hidden="1">
      <c r="A865" s="366">
        <v>9</v>
      </c>
      <c r="B865" s="366">
        <v>6.63</v>
      </c>
      <c r="P865" t="s">
        <v>526</v>
      </c>
    </row>
    <row r="866" spans="1:16">
      <c r="A866" s="364"/>
      <c r="P866" t="s">
        <v>526</v>
      </c>
    </row>
    <row r="867" spans="1:16">
      <c r="A867" s="364"/>
      <c r="P867" t="s">
        <v>526</v>
      </c>
    </row>
    <row r="868" spans="1:16">
      <c r="A868" s="364"/>
      <c r="P868" t="s">
        <v>526</v>
      </c>
    </row>
    <row r="869" spans="1:16">
      <c r="A869" s="364"/>
      <c r="P869" t="s">
        <v>526</v>
      </c>
    </row>
    <row r="870" spans="1:16">
      <c r="A870" s="364"/>
      <c r="P870" t="s">
        <v>526</v>
      </c>
    </row>
    <row r="871" spans="1:16">
      <c r="A871" s="364"/>
      <c r="P871" t="s">
        <v>526</v>
      </c>
    </row>
    <row r="872" spans="1:16">
      <c r="A872" s="364"/>
      <c r="P872" t="s">
        <v>526</v>
      </c>
    </row>
    <row r="873" spans="1:16">
      <c r="A873" s="364"/>
      <c r="P873" t="s">
        <v>526</v>
      </c>
    </row>
    <row r="874" spans="1:16">
      <c r="A874" s="364"/>
      <c r="P874" t="s">
        <v>526</v>
      </c>
    </row>
    <row r="875" spans="1:16">
      <c r="A875" s="364"/>
      <c r="P875" t="s">
        <v>526</v>
      </c>
    </row>
    <row r="876" spans="1:16">
      <c r="A876" s="364"/>
      <c r="P876" t="s">
        <v>526</v>
      </c>
    </row>
    <row r="877" spans="1:16">
      <c r="A877" s="364"/>
      <c r="P877" t="s">
        <v>526</v>
      </c>
    </row>
    <row r="878" spans="1:16">
      <c r="A878" s="364"/>
      <c r="P878" t="s">
        <v>526</v>
      </c>
    </row>
    <row r="879" spans="1:16">
      <c r="A879" s="364"/>
      <c r="P879" t="s">
        <v>526</v>
      </c>
    </row>
    <row r="880" spans="1:16">
      <c r="A880" s="364"/>
      <c r="P880" t="s">
        <v>526</v>
      </c>
    </row>
    <row r="881" spans="1:16">
      <c r="A881" s="364"/>
      <c r="P881" t="s">
        <v>526</v>
      </c>
    </row>
    <row r="882" spans="1:16">
      <c r="A882" s="364"/>
      <c r="P882" t="s">
        <v>526</v>
      </c>
    </row>
    <row r="883" spans="1:16">
      <c r="A883" s="364"/>
      <c r="P883" t="s">
        <v>526</v>
      </c>
    </row>
    <row r="884" spans="1:16">
      <c r="A884" s="364"/>
      <c r="P884" t="s">
        <v>526</v>
      </c>
    </row>
    <row r="885" spans="1:16">
      <c r="A885" s="364"/>
      <c r="P885" t="s">
        <v>526</v>
      </c>
    </row>
    <row r="886" spans="1:16">
      <c r="A886" s="364"/>
      <c r="P886" t="s">
        <v>526</v>
      </c>
    </row>
    <row r="887" spans="1:16">
      <c r="A887" s="364"/>
      <c r="P887" t="s">
        <v>526</v>
      </c>
    </row>
    <row r="888" spans="1:16">
      <c r="A888" s="364"/>
      <c r="P888" t="s">
        <v>526</v>
      </c>
    </row>
    <row r="889" spans="1:16">
      <c r="A889" s="364"/>
      <c r="P889" t="s">
        <v>526</v>
      </c>
    </row>
    <row r="890" spans="1:16">
      <c r="A890" s="364"/>
      <c r="P890" t="s">
        <v>526</v>
      </c>
    </row>
    <row r="891" spans="1:16">
      <c r="A891" s="364"/>
      <c r="P891" t="s">
        <v>526</v>
      </c>
    </row>
    <row r="892" spans="1:16">
      <c r="A892" s="364"/>
      <c r="P892" t="s">
        <v>526</v>
      </c>
    </row>
    <row r="893" spans="1:16">
      <c r="A893" s="364"/>
      <c r="P893" t="s">
        <v>526</v>
      </c>
    </row>
    <row r="894" spans="1:16">
      <c r="A894" s="364"/>
      <c r="P894" t="s">
        <v>526</v>
      </c>
    </row>
    <row r="895" spans="1:16">
      <c r="A895" s="364"/>
      <c r="P895" t="s">
        <v>526</v>
      </c>
    </row>
    <row r="896" spans="1:16">
      <c r="A896" s="364"/>
      <c r="P896" t="s">
        <v>526</v>
      </c>
    </row>
    <row r="897" spans="1:16">
      <c r="A897" s="364"/>
      <c r="P897" t="s">
        <v>526</v>
      </c>
    </row>
    <row r="898" spans="1:16">
      <c r="A898" s="364"/>
      <c r="P898" t="s">
        <v>526</v>
      </c>
    </row>
    <row r="899" spans="1:16">
      <c r="A899" s="364"/>
      <c r="P899" t="s">
        <v>526</v>
      </c>
    </row>
    <row r="900" spans="1:16">
      <c r="A900" s="364"/>
      <c r="P900" t="s">
        <v>526</v>
      </c>
    </row>
    <row r="901" spans="1:16">
      <c r="A901" s="364"/>
      <c r="P901" t="s">
        <v>526</v>
      </c>
    </row>
    <row r="902" spans="1:16">
      <c r="A902" s="364"/>
      <c r="P902" t="s">
        <v>526</v>
      </c>
    </row>
    <row r="903" spans="1:16">
      <c r="A903" s="364"/>
      <c r="P903" t="s">
        <v>526</v>
      </c>
    </row>
    <row r="904" spans="1:16">
      <c r="A904" s="364"/>
      <c r="P904" t="s">
        <v>526</v>
      </c>
    </row>
    <row r="905" spans="1:16">
      <c r="A905" s="364"/>
      <c r="P905" t="s">
        <v>526</v>
      </c>
    </row>
    <row r="906" spans="1:16">
      <c r="A906" s="364"/>
      <c r="P906" t="s">
        <v>526</v>
      </c>
    </row>
    <row r="907" spans="1:16">
      <c r="A907" s="364"/>
      <c r="P907" t="s">
        <v>526</v>
      </c>
    </row>
    <row r="908" spans="1:16">
      <c r="A908" s="364"/>
      <c r="P908" t="s">
        <v>526</v>
      </c>
    </row>
    <row r="909" spans="1:16">
      <c r="A909" s="364"/>
      <c r="P909" t="s">
        <v>526</v>
      </c>
    </row>
    <row r="910" spans="1:16">
      <c r="A910" s="364"/>
      <c r="P910" t="s">
        <v>526</v>
      </c>
    </row>
    <row r="911" spans="1:16">
      <c r="A911" s="364"/>
      <c r="P911" t="s">
        <v>526</v>
      </c>
    </row>
    <row r="912" spans="1:16">
      <c r="A912" s="364"/>
      <c r="P912" t="s">
        <v>526</v>
      </c>
    </row>
    <row r="913" spans="1:16">
      <c r="A913" s="364"/>
      <c r="P913" t="s">
        <v>526</v>
      </c>
    </row>
    <row r="914" spans="1:16">
      <c r="A914" s="364"/>
      <c r="P914" t="s">
        <v>526</v>
      </c>
    </row>
    <row r="915" spans="1:16">
      <c r="A915" s="364"/>
      <c r="P915" t="s">
        <v>526</v>
      </c>
    </row>
    <row r="916" spans="1:16">
      <c r="A916" s="364"/>
      <c r="P916" t="s">
        <v>526</v>
      </c>
    </row>
    <row r="917" spans="1:16">
      <c r="A917" s="364"/>
      <c r="P917" t="s">
        <v>526</v>
      </c>
    </row>
    <row r="918" spans="1:16">
      <c r="A918" s="364"/>
      <c r="P918" t="s">
        <v>526</v>
      </c>
    </row>
    <row r="919" spans="1:16">
      <c r="A919" s="364"/>
      <c r="P919" t="s">
        <v>526</v>
      </c>
    </row>
    <row r="920" spans="1:16">
      <c r="A920" s="364"/>
      <c r="P920" t="s">
        <v>526</v>
      </c>
    </row>
    <row r="921" spans="1:16">
      <c r="A921" s="364"/>
      <c r="P921" t="s">
        <v>526</v>
      </c>
    </row>
    <row r="922" spans="1:16">
      <c r="A922" s="364"/>
      <c r="P922" t="s">
        <v>526</v>
      </c>
    </row>
    <row r="923" spans="1:16">
      <c r="A923" s="364"/>
      <c r="P923" t="s">
        <v>526</v>
      </c>
    </row>
    <row r="924" spans="1:16">
      <c r="A924" s="364"/>
      <c r="P924" t="s">
        <v>526</v>
      </c>
    </row>
    <row r="925" spans="1:16">
      <c r="A925" s="364"/>
      <c r="P925" t="s">
        <v>526</v>
      </c>
    </row>
    <row r="926" spans="1:16">
      <c r="A926" s="364"/>
      <c r="P926" t="s">
        <v>526</v>
      </c>
    </row>
    <row r="927" spans="1:16">
      <c r="A927" s="364"/>
      <c r="P927" t="s">
        <v>526</v>
      </c>
    </row>
    <row r="928" spans="1:16">
      <c r="A928" s="364"/>
      <c r="P928" t="s">
        <v>526</v>
      </c>
    </row>
    <row r="929" spans="1:16">
      <c r="A929" s="364"/>
      <c r="P929" t="s">
        <v>526</v>
      </c>
    </row>
    <row r="930" spans="1:16">
      <c r="A930" s="364"/>
      <c r="P930" t="s">
        <v>526</v>
      </c>
    </row>
    <row r="931" spans="1:16">
      <c r="A931" s="364"/>
      <c r="P931" t="s">
        <v>526</v>
      </c>
    </row>
    <row r="932" spans="1:16">
      <c r="A932" s="364"/>
      <c r="P932" t="s">
        <v>526</v>
      </c>
    </row>
    <row r="933" spans="1:16">
      <c r="A933" s="364"/>
      <c r="P933" t="s">
        <v>526</v>
      </c>
    </row>
    <row r="934" spans="1:16">
      <c r="A934" s="364"/>
      <c r="P934" t="s">
        <v>526</v>
      </c>
    </row>
    <row r="935" spans="1:16">
      <c r="A935" s="364"/>
      <c r="P935" t="s">
        <v>526</v>
      </c>
    </row>
    <row r="936" spans="1:16">
      <c r="A936" s="364"/>
      <c r="P936" t="s">
        <v>526</v>
      </c>
    </row>
    <row r="937" spans="1:16">
      <c r="A937" s="364"/>
      <c r="P937" t="s">
        <v>526</v>
      </c>
    </row>
    <row r="938" spans="1:16">
      <c r="A938" s="364"/>
      <c r="P938" t="s">
        <v>526</v>
      </c>
    </row>
    <row r="939" spans="1:16">
      <c r="A939" s="364"/>
      <c r="P939" t="s">
        <v>526</v>
      </c>
    </row>
    <row r="940" spans="1:16">
      <c r="A940" s="364"/>
      <c r="P940" t="s">
        <v>526</v>
      </c>
    </row>
    <row r="941" spans="1:16">
      <c r="A941" s="364"/>
      <c r="P941" t="s">
        <v>526</v>
      </c>
    </row>
    <row r="942" spans="1:16">
      <c r="A942" s="364"/>
      <c r="P942" t="s">
        <v>526</v>
      </c>
    </row>
    <row r="943" spans="1:16">
      <c r="A943" s="364"/>
      <c r="P943" t="s">
        <v>526</v>
      </c>
    </row>
    <row r="944" spans="1:16">
      <c r="A944" s="364"/>
      <c r="P944" t="s">
        <v>526</v>
      </c>
    </row>
    <row r="945" spans="1:16">
      <c r="A945" s="364"/>
      <c r="P945" t="s">
        <v>526</v>
      </c>
    </row>
    <row r="946" spans="1:16">
      <c r="A946" s="364"/>
      <c r="P946" t="s">
        <v>526</v>
      </c>
    </row>
    <row r="947" spans="1:16">
      <c r="A947" s="364"/>
      <c r="P947" t="s">
        <v>526</v>
      </c>
    </row>
    <row r="948" spans="1:16">
      <c r="A948" s="364"/>
      <c r="P948" t="s">
        <v>526</v>
      </c>
    </row>
    <row r="949" spans="1:16">
      <c r="A949" s="364"/>
      <c r="P949" t="s">
        <v>526</v>
      </c>
    </row>
    <row r="950" spans="1:16">
      <c r="A950" s="364"/>
      <c r="P950" t="s">
        <v>526</v>
      </c>
    </row>
    <row r="951" spans="1:16">
      <c r="A951" s="364"/>
      <c r="P951" t="s">
        <v>526</v>
      </c>
    </row>
    <row r="952" spans="1:16">
      <c r="A952" s="364"/>
      <c r="P952" t="s">
        <v>526</v>
      </c>
    </row>
    <row r="953" spans="1:16">
      <c r="A953" s="364"/>
      <c r="P953" t="s">
        <v>526</v>
      </c>
    </row>
    <row r="954" spans="1:16">
      <c r="A954" s="364"/>
      <c r="P954" t="s">
        <v>526</v>
      </c>
    </row>
    <row r="955" spans="1:16">
      <c r="A955" s="364"/>
      <c r="P955" t="s">
        <v>526</v>
      </c>
    </row>
    <row r="956" spans="1:16">
      <c r="A956" s="364"/>
      <c r="P956" t="s">
        <v>526</v>
      </c>
    </row>
    <row r="957" spans="1:16">
      <c r="A957" s="364"/>
      <c r="P957" t="s">
        <v>526</v>
      </c>
    </row>
    <row r="958" spans="1:16">
      <c r="A958" s="364"/>
      <c r="P958" t="s">
        <v>526</v>
      </c>
    </row>
    <row r="959" spans="1:16">
      <c r="A959" s="364"/>
      <c r="P959" t="s">
        <v>526</v>
      </c>
    </row>
    <row r="960" spans="1:16">
      <c r="A960" s="364"/>
      <c r="P960" t="s">
        <v>526</v>
      </c>
    </row>
    <row r="961" spans="1:16">
      <c r="A961" s="364"/>
      <c r="P961" t="s">
        <v>526</v>
      </c>
    </row>
    <row r="962" spans="1:16">
      <c r="A962" s="364"/>
      <c r="P962" t="s">
        <v>526</v>
      </c>
    </row>
    <row r="963" spans="1:16">
      <c r="A963" s="364"/>
      <c r="P963" t="s">
        <v>526</v>
      </c>
    </row>
    <row r="964" spans="1:16">
      <c r="A964" s="364"/>
      <c r="P964" t="s">
        <v>526</v>
      </c>
    </row>
    <row r="965" spans="1:16">
      <c r="A965" s="364"/>
      <c r="P965" t="s">
        <v>526</v>
      </c>
    </row>
    <row r="966" spans="1:16">
      <c r="A966" s="364"/>
      <c r="P966" t="s">
        <v>526</v>
      </c>
    </row>
    <row r="967" spans="1:16">
      <c r="A967" s="364"/>
      <c r="P967" t="s">
        <v>526</v>
      </c>
    </row>
    <row r="968" spans="1:16">
      <c r="A968" s="364"/>
      <c r="P968" t="s">
        <v>526</v>
      </c>
    </row>
    <row r="969" spans="1:16">
      <c r="A969" s="364"/>
      <c r="P969" t="s">
        <v>526</v>
      </c>
    </row>
    <row r="970" spans="1:16">
      <c r="A970" s="364"/>
      <c r="P970" t="s">
        <v>526</v>
      </c>
    </row>
    <row r="971" spans="1:16">
      <c r="A971" s="364"/>
      <c r="P971" t="s">
        <v>526</v>
      </c>
    </row>
    <row r="972" spans="1:16">
      <c r="A972" s="364"/>
      <c r="P972" t="s">
        <v>526</v>
      </c>
    </row>
    <row r="973" spans="1:16">
      <c r="A973" s="364"/>
      <c r="P973" t="s">
        <v>526</v>
      </c>
    </row>
    <row r="974" spans="1:16">
      <c r="A974" s="364"/>
      <c r="P974" t="s">
        <v>526</v>
      </c>
    </row>
    <row r="975" spans="1:16">
      <c r="A975" s="364"/>
      <c r="P975" t="s">
        <v>526</v>
      </c>
    </row>
    <row r="976" spans="1:16">
      <c r="A976" s="364"/>
      <c r="P976" t="s">
        <v>526</v>
      </c>
    </row>
    <row r="977" spans="1:16">
      <c r="A977" s="364"/>
      <c r="P977" t="s">
        <v>526</v>
      </c>
    </row>
    <row r="978" spans="1:16">
      <c r="A978" s="364"/>
      <c r="P978" t="s">
        <v>526</v>
      </c>
    </row>
    <row r="979" spans="1:16">
      <c r="A979" s="364"/>
      <c r="P979" t="s">
        <v>526</v>
      </c>
    </row>
    <row r="980" spans="1:16">
      <c r="A980" s="364"/>
      <c r="P980" t="s">
        <v>526</v>
      </c>
    </row>
    <row r="981" spans="1:16">
      <c r="A981" s="364"/>
      <c r="P981" t="s">
        <v>526</v>
      </c>
    </row>
    <row r="982" spans="1:16">
      <c r="A982" s="364"/>
      <c r="P982" t="s">
        <v>526</v>
      </c>
    </row>
    <row r="983" spans="1:16">
      <c r="A983" s="364"/>
      <c r="P983" t="s">
        <v>526</v>
      </c>
    </row>
    <row r="984" spans="1:16">
      <c r="A984" s="364"/>
      <c r="P984" t="s">
        <v>526</v>
      </c>
    </row>
    <row r="985" spans="1:16">
      <c r="A985" s="364"/>
      <c r="P985" t="s">
        <v>526</v>
      </c>
    </row>
    <row r="986" spans="1:16">
      <c r="A986" s="364"/>
      <c r="P986" t="s">
        <v>526</v>
      </c>
    </row>
    <row r="987" spans="1:16">
      <c r="A987" s="364"/>
      <c r="P987" t="s">
        <v>526</v>
      </c>
    </row>
    <row r="988" spans="1:16">
      <c r="A988" s="364"/>
      <c r="P988" t="s">
        <v>526</v>
      </c>
    </row>
    <row r="989" spans="1:16">
      <c r="A989" s="364"/>
      <c r="P989" t="s">
        <v>526</v>
      </c>
    </row>
    <row r="990" spans="1:16">
      <c r="A990" s="364"/>
      <c r="P990" t="s">
        <v>526</v>
      </c>
    </row>
    <row r="991" spans="1:16">
      <c r="A991" s="364"/>
      <c r="P991" t="s">
        <v>526</v>
      </c>
    </row>
    <row r="992" spans="1:16">
      <c r="A992" s="364"/>
      <c r="P992" t="s">
        <v>526</v>
      </c>
    </row>
    <row r="993" spans="1:16">
      <c r="A993" s="364"/>
      <c r="P993" t="s">
        <v>526</v>
      </c>
    </row>
    <row r="994" spans="1:16">
      <c r="A994" s="364"/>
      <c r="P994" t="s">
        <v>526</v>
      </c>
    </row>
    <row r="995" spans="1:16">
      <c r="A995" s="364"/>
      <c r="P995" t="s">
        <v>526</v>
      </c>
    </row>
    <row r="996" spans="1:16">
      <c r="A996" s="364"/>
      <c r="P996" t="s">
        <v>526</v>
      </c>
    </row>
    <row r="997" spans="1:16">
      <c r="A997" s="364"/>
      <c r="P997" t="s">
        <v>526</v>
      </c>
    </row>
    <row r="998" spans="1:16">
      <c r="A998" s="364"/>
      <c r="P998" t="s">
        <v>526</v>
      </c>
    </row>
    <row r="999" spans="1:16">
      <c r="A999" s="364"/>
      <c r="P999" t="s">
        <v>526</v>
      </c>
    </row>
    <row r="1000" spans="1:16">
      <c r="A1000" s="364"/>
      <c r="P1000" t="s">
        <v>526</v>
      </c>
    </row>
    <row r="1001" spans="1:16">
      <c r="A1001" s="364"/>
      <c r="P1001" t="s">
        <v>526</v>
      </c>
    </row>
    <row r="1002" spans="1:16">
      <c r="A1002" s="364"/>
      <c r="P1002" t="s">
        <v>526</v>
      </c>
    </row>
    <row r="1003" spans="1:16">
      <c r="A1003" s="364"/>
      <c r="P1003" t="s">
        <v>526</v>
      </c>
    </row>
    <row r="1004" spans="1:16">
      <c r="A1004" s="364"/>
      <c r="P1004" t="s">
        <v>526</v>
      </c>
    </row>
    <row r="1005" spans="1:16">
      <c r="A1005" s="364"/>
      <c r="P1005" t="s">
        <v>526</v>
      </c>
    </row>
    <row r="1006" spans="1:16">
      <c r="A1006" s="364"/>
      <c r="P1006" t="s">
        <v>526</v>
      </c>
    </row>
    <row r="1007" spans="1:16">
      <c r="A1007" s="364"/>
      <c r="P1007" t="s">
        <v>526</v>
      </c>
    </row>
    <row r="1008" spans="1:16">
      <c r="A1008" s="364"/>
      <c r="P1008" t="s">
        <v>526</v>
      </c>
    </row>
    <row r="1009" spans="1:16">
      <c r="A1009" s="364"/>
      <c r="P1009" t="s">
        <v>526</v>
      </c>
    </row>
    <row r="1010" spans="1:16">
      <c r="A1010" s="364"/>
      <c r="P1010" t="s">
        <v>526</v>
      </c>
    </row>
    <row r="1011" spans="1:16">
      <c r="A1011" s="364"/>
      <c r="P1011" t="s">
        <v>526</v>
      </c>
    </row>
    <row r="1012" spans="1:16">
      <c r="A1012" s="364"/>
      <c r="P1012" t="s">
        <v>526</v>
      </c>
    </row>
    <row r="1013" spans="1:16">
      <c r="A1013" s="364"/>
      <c r="P1013" t="s">
        <v>526</v>
      </c>
    </row>
    <row r="1014" spans="1:16">
      <c r="A1014" s="364"/>
      <c r="P1014" t="s">
        <v>526</v>
      </c>
    </row>
    <row r="1015" spans="1:16">
      <c r="A1015" s="364"/>
      <c r="P1015" t="s">
        <v>526</v>
      </c>
    </row>
    <row r="1016" spans="1:16">
      <c r="A1016" s="364"/>
      <c r="P1016" t="s">
        <v>526</v>
      </c>
    </row>
    <row r="1017" spans="1:16">
      <c r="A1017" s="364"/>
      <c r="P1017" t="s">
        <v>526</v>
      </c>
    </row>
    <row r="1018" spans="1:16">
      <c r="A1018" s="364"/>
      <c r="P1018" t="s">
        <v>526</v>
      </c>
    </row>
    <row r="1019" spans="1:16">
      <c r="A1019" s="364"/>
      <c r="P1019" t="s">
        <v>526</v>
      </c>
    </row>
    <row r="1020" spans="1:16">
      <c r="A1020" s="364"/>
      <c r="P1020" t="s">
        <v>526</v>
      </c>
    </row>
    <row r="1021" spans="1:16">
      <c r="A1021" s="364"/>
      <c r="P1021" t="s">
        <v>526</v>
      </c>
    </row>
    <row r="1022" spans="1:16">
      <c r="A1022" s="364"/>
      <c r="P1022" t="s">
        <v>526</v>
      </c>
    </row>
    <row r="1023" spans="1:16">
      <c r="A1023" s="364"/>
      <c r="P1023" t="s">
        <v>526</v>
      </c>
    </row>
    <row r="1024" spans="1:16">
      <c r="A1024" s="364"/>
      <c r="P1024" t="s">
        <v>526</v>
      </c>
    </row>
    <row r="1025" spans="1:16">
      <c r="A1025" s="364"/>
      <c r="P1025" t="s">
        <v>526</v>
      </c>
    </row>
    <row r="1026" spans="1:16">
      <c r="A1026" s="364"/>
      <c r="P1026" t="s">
        <v>526</v>
      </c>
    </row>
    <row r="1027" spans="1:16">
      <c r="A1027" s="364"/>
      <c r="P1027" t="s">
        <v>526</v>
      </c>
    </row>
    <row r="1028" spans="1:16">
      <c r="A1028" s="364"/>
      <c r="P1028" t="s">
        <v>526</v>
      </c>
    </row>
    <row r="1029" spans="1:16">
      <c r="A1029" s="364"/>
      <c r="P1029" t="s">
        <v>526</v>
      </c>
    </row>
    <row r="1030" spans="1:16">
      <c r="A1030" s="364"/>
      <c r="P1030" t="s">
        <v>526</v>
      </c>
    </row>
    <row r="1031" spans="1:16">
      <c r="A1031" s="364"/>
      <c r="P1031" t="s">
        <v>526</v>
      </c>
    </row>
    <row r="1032" spans="1:16">
      <c r="A1032" s="364"/>
      <c r="P1032" t="s">
        <v>526</v>
      </c>
    </row>
    <row r="1033" spans="1:16">
      <c r="A1033" s="364"/>
      <c r="P1033" t="s">
        <v>526</v>
      </c>
    </row>
    <row r="1034" spans="1:16">
      <c r="A1034" s="364"/>
      <c r="P1034" t="s">
        <v>526</v>
      </c>
    </row>
    <row r="1035" spans="1:16">
      <c r="A1035" s="364"/>
      <c r="P1035" t="s">
        <v>526</v>
      </c>
    </row>
    <row r="1036" spans="1:16">
      <c r="A1036" s="364"/>
      <c r="P1036" t="s">
        <v>526</v>
      </c>
    </row>
    <row r="1037" spans="1:16">
      <c r="A1037" s="364"/>
      <c r="P1037" t="s">
        <v>526</v>
      </c>
    </row>
    <row r="1038" spans="1:16">
      <c r="A1038" s="364"/>
      <c r="P1038" t="s">
        <v>526</v>
      </c>
    </row>
    <row r="1039" spans="1:16">
      <c r="A1039" s="364"/>
      <c r="P1039" t="s">
        <v>526</v>
      </c>
    </row>
    <row r="1040" spans="1:16">
      <c r="A1040" s="364"/>
      <c r="P1040" t="s">
        <v>526</v>
      </c>
    </row>
    <row r="1041" spans="1:16">
      <c r="A1041" s="364"/>
      <c r="P1041" t="s">
        <v>526</v>
      </c>
    </row>
    <row r="1042" spans="1:16">
      <c r="A1042" s="364"/>
      <c r="P1042" t="s">
        <v>526</v>
      </c>
    </row>
    <row r="1043" spans="1:16">
      <c r="A1043" s="364"/>
      <c r="P1043" t="s">
        <v>526</v>
      </c>
    </row>
    <row r="1044" spans="1:16">
      <c r="A1044" s="364"/>
      <c r="P1044" t="s">
        <v>526</v>
      </c>
    </row>
    <row r="1045" spans="1:16">
      <c r="A1045" s="364"/>
      <c r="P1045" t="s">
        <v>526</v>
      </c>
    </row>
    <row r="1046" spans="1:16">
      <c r="A1046" s="364"/>
      <c r="P1046" t="s">
        <v>526</v>
      </c>
    </row>
    <row r="1047" spans="1:16">
      <c r="A1047" s="364"/>
      <c r="P1047" t="s">
        <v>526</v>
      </c>
    </row>
    <row r="1048" spans="1:16">
      <c r="A1048" s="364"/>
      <c r="P1048" t="s">
        <v>526</v>
      </c>
    </row>
    <row r="1049" spans="1:16">
      <c r="A1049" s="364"/>
      <c r="P1049" t="s">
        <v>526</v>
      </c>
    </row>
    <row r="1050" spans="1:16">
      <c r="A1050" s="364"/>
      <c r="P1050" t="s">
        <v>526</v>
      </c>
    </row>
    <row r="1051" spans="1:16">
      <c r="A1051" s="364"/>
      <c r="P1051" t="s">
        <v>526</v>
      </c>
    </row>
    <row r="1052" spans="1:16">
      <c r="A1052" s="364"/>
      <c r="P1052" t="s">
        <v>526</v>
      </c>
    </row>
    <row r="1053" spans="1:16">
      <c r="A1053" s="364"/>
      <c r="P1053" t="s">
        <v>526</v>
      </c>
    </row>
    <row r="1054" spans="1:16">
      <c r="A1054" s="364"/>
      <c r="P1054" t="s">
        <v>526</v>
      </c>
    </row>
    <row r="1055" spans="1:16">
      <c r="A1055" s="364"/>
      <c r="P1055" t="s">
        <v>526</v>
      </c>
    </row>
    <row r="1056" spans="1:16">
      <c r="A1056" s="364"/>
      <c r="P1056" t="s">
        <v>526</v>
      </c>
    </row>
    <row r="1057" spans="1:16">
      <c r="A1057" s="364"/>
      <c r="P1057" t="s">
        <v>526</v>
      </c>
    </row>
    <row r="1058" spans="1:16">
      <c r="A1058" s="364"/>
      <c r="P1058" t="s">
        <v>526</v>
      </c>
    </row>
    <row r="1059" spans="1:16">
      <c r="A1059" s="364"/>
      <c r="P1059" t="s">
        <v>526</v>
      </c>
    </row>
    <row r="1060" spans="1:16">
      <c r="A1060" s="364"/>
      <c r="P1060" t="s">
        <v>526</v>
      </c>
    </row>
    <row r="1061" spans="1:16">
      <c r="A1061" s="364"/>
      <c r="P1061" t="s">
        <v>526</v>
      </c>
    </row>
    <row r="1062" spans="1:16">
      <c r="A1062" s="364"/>
      <c r="P1062" t="s">
        <v>526</v>
      </c>
    </row>
    <row r="1063" spans="1:16">
      <c r="A1063" s="364"/>
      <c r="P1063" t="s">
        <v>526</v>
      </c>
    </row>
    <row r="1064" spans="1:16">
      <c r="A1064" s="364"/>
      <c r="P1064" t="s">
        <v>526</v>
      </c>
    </row>
    <row r="1065" spans="1:16">
      <c r="A1065" s="364"/>
      <c r="P1065" t="s">
        <v>526</v>
      </c>
    </row>
    <row r="1066" spans="1:16">
      <c r="A1066" s="364"/>
      <c r="P1066" t="s">
        <v>526</v>
      </c>
    </row>
    <row r="1067" spans="1:16">
      <c r="A1067" s="364"/>
      <c r="P1067" t="s">
        <v>526</v>
      </c>
    </row>
    <row r="1068" spans="1:16">
      <c r="A1068" s="364"/>
      <c r="P1068" t="s">
        <v>526</v>
      </c>
    </row>
    <row r="1069" spans="1:16">
      <c r="A1069" s="364"/>
      <c r="P1069" t="s">
        <v>526</v>
      </c>
    </row>
    <row r="1070" spans="1:16">
      <c r="A1070" s="364"/>
      <c r="P1070" t="s">
        <v>526</v>
      </c>
    </row>
    <row r="1071" spans="1:16">
      <c r="A1071" s="364"/>
      <c r="P1071" t="s">
        <v>526</v>
      </c>
    </row>
    <row r="1072" spans="1:16">
      <c r="A1072" s="364"/>
      <c r="P1072" t="s">
        <v>526</v>
      </c>
    </row>
    <row r="1073" spans="1:16">
      <c r="A1073" s="364"/>
      <c r="P1073" t="s">
        <v>526</v>
      </c>
    </row>
    <row r="1074" spans="1:16">
      <c r="A1074" s="364"/>
      <c r="P1074" t="s">
        <v>526</v>
      </c>
    </row>
    <row r="1075" spans="1:16">
      <c r="A1075" s="364"/>
      <c r="P1075" t="s">
        <v>526</v>
      </c>
    </row>
    <row r="1076" spans="1:16">
      <c r="A1076" s="364"/>
      <c r="P1076" t="s">
        <v>526</v>
      </c>
    </row>
    <row r="1077" spans="1:16">
      <c r="A1077" s="364"/>
      <c r="P1077" t="s">
        <v>526</v>
      </c>
    </row>
    <row r="1078" spans="1:16">
      <c r="A1078" s="364"/>
      <c r="P1078" t="s">
        <v>526</v>
      </c>
    </row>
    <row r="1079" spans="1:16">
      <c r="A1079" s="364"/>
      <c r="P1079" t="s">
        <v>526</v>
      </c>
    </row>
    <row r="1080" spans="1:16">
      <c r="A1080" s="364"/>
      <c r="P1080" t="s">
        <v>526</v>
      </c>
    </row>
    <row r="1081" spans="1:16">
      <c r="A1081" s="364"/>
      <c r="P1081" t="s">
        <v>526</v>
      </c>
    </row>
    <row r="1082" spans="1:16">
      <c r="A1082" s="364"/>
      <c r="P1082" t="s">
        <v>526</v>
      </c>
    </row>
    <row r="1083" spans="1:16">
      <c r="A1083" s="364"/>
      <c r="P1083" t="s">
        <v>526</v>
      </c>
    </row>
    <row r="1084" spans="1:16">
      <c r="A1084" s="364"/>
      <c r="P1084" t="s">
        <v>526</v>
      </c>
    </row>
    <row r="1085" spans="1:16">
      <c r="A1085" s="364"/>
      <c r="P1085" t="s">
        <v>526</v>
      </c>
    </row>
    <row r="1086" spans="1:16">
      <c r="A1086" s="364"/>
      <c r="P1086" t="s">
        <v>526</v>
      </c>
    </row>
    <row r="1087" spans="1:16">
      <c r="A1087" s="364"/>
      <c r="P1087" t="s">
        <v>526</v>
      </c>
    </row>
    <row r="1088" spans="1:16">
      <c r="A1088" s="364"/>
      <c r="P1088" t="s">
        <v>526</v>
      </c>
    </row>
    <row r="1089" spans="1:16">
      <c r="A1089" s="364"/>
      <c r="P1089" t="s">
        <v>526</v>
      </c>
    </row>
    <row r="1090" spans="1:16">
      <c r="A1090" s="364"/>
      <c r="P1090" t="s">
        <v>526</v>
      </c>
    </row>
    <row r="1091" spans="1:16">
      <c r="A1091" s="364"/>
      <c r="P1091" t="s">
        <v>526</v>
      </c>
    </row>
    <row r="1092" spans="1:16">
      <c r="A1092" s="364"/>
      <c r="P1092" t="s">
        <v>526</v>
      </c>
    </row>
    <row r="1093" spans="1:16">
      <c r="A1093" s="364"/>
      <c r="P1093" t="s">
        <v>526</v>
      </c>
    </row>
    <row r="1094" spans="1:16">
      <c r="A1094" s="364"/>
      <c r="P1094" t="s">
        <v>526</v>
      </c>
    </row>
    <row r="1095" spans="1:16">
      <c r="A1095" s="364"/>
      <c r="P1095" t="s">
        <v>526</v>
      </c>
    </row>
    <row r="1096" spans="1:16">
      <c r="A1096" s="364"/>
      <c r="P1096" t="s">
        <v>526</v>
      </c>
    </row>
    <row r="1097" spans="1:16">
      <c r="A1097" s="364"/>
      <c r="P1097" t="s">
        <v>526</v>
      </c>
    </row>
    <row r="1098" spans="1:16">
      <c r="A1098" s="364"/>
      <c r="P1098" t="s">
        <v>526</v>
      </c>
    </row>
    <row r="1099" spans="1:16">
      <c r="A1099" s="364"/>
      <c r="P1099" t="s">
        <v>526</v>
      </c>
    </row>
    <row r="1100" spans="1:16">
      <c r="A1100" s="364"/>
      <c r="P1100" t="s">
        <v>526</v>
      </c>
    </row>
    <row r="1101" spans="1:16">
      <c r="A1101" s="364"/>
      <c r="P1101" t="s">
        <v>526</v>
      </c>
    </row>
    <row r="1102" spans="1:16">
      <c r="A1102" s="364"/>
      <c r="P1102" t="s">
        <v>526</v>
      </c>
    </row>
    <row r="1103" spans="1:16">
      <c r="A1103" s="364"/>
      <c r="P1103" t="s">
        <v>526</v>
      </c>
    </row>
    <row r="1104" spans="1:16">
      <c r="A1104" s="364"/>
      <c r="P1104" t="s">
        <v>526</v>
      </c>
    </row>
    <row r="1105" spans="1:16">
      <c r="A1105" s="364"/>
      <c r="P1105" t="s">
        <v>526</v>
      </c>
    </row>
    <row r="1106" spans="1:16">
      <c r="A1106" s="364"/>
      <c r="P1106" t="s">
        <v>526</v>
      </c>
    </row>
    <row r="1107" spans="1:16">
      <c r="A1107" s="364"/>
      <c r="P1107" t="s">
        <v>526</v>
      </c>
    </row>
    <row r="1108" spans="1:16">
      <c r="A1108" s="364"/>
      <c r="P1108" t="s">
        <v>526</v>
      </c>
    </row>
    <row r="1109" spans="1:16">
      <c r="A1109" s="364"/>
      <c r="P1109" t="s">
        <v>526</v>
      </c>
    </row>
    <row r="1110" spans="1:16">
      <c r="A1110" s="364"/>
      <c r="P1110" t="s">
        <v>526</v>
      </c>
    </row>
    <row r="1111" spans="1:16">
      <c r="A1111" s="364"/>
      <c r="P1111" t="s">
        <v>526</v>
      </c>
    </row>
    <row r="1112" spans="1:16">
      <c r="A1112" s="364"/>
      <c r="P1112" t="s">
        <v>526</v>
      </c>
    </row>
    <row r="1113" spans="1:16">
      <c r="A1113" s="364"/>
      <c r="P1113" t="s">
        <v>526</v>
      </c>
    </row>
    <row r="1114" spans="1:16">
      <c r="A1114" s="364"/>
      <c r="P1114" t="s">
        <v>526</v>
      </c>
    </row>
    <row r="1115" spans="1:16">
      <c r="A1115" s="364"/>
      <c r="P1115" t="s">
        <v>526</v>
      </c>
    </row>
    <row r="1116" spans="1:16">
      <c r="A1116" s="364"/>
      <c r="P1116" t="s">
        <v>526</v>
      </c>
    </row>
    <row r="1117" spans="1:16">
      <c r="A1117" s="364"/>
      <c r="P1117" t="s">
        <v>526</v>
      </c>
    </row>
    <row r="1118" spans="1:16">
      <c r="A1118" s="364"/>
      <c r="P1118" t="s">
        <v>526</v>
      </c>
    </row>
    <row r="1119" spans="1:16">
      <c r="A1119" s="364"/>
      <c r="P1119" t="s">
        <v>526</v>
      </c>
    </row>
    <row r="1120" spans="1:16">
      <c r="A1120" s="364"/>
      <c r="P1120" t="s">
        <v>526</v>
      </c>
    </row>
    <row r="1121" spans="1:16">
      <c r="A1121" s="364"/>
      <c r="P1121" t="s">
        <v>526</v>
      </c>
    </row>
    <row r="1122" spans="1:16">
      <c r="A1122" s="364"/>
      <c r="P1122" t="s">
        <v>526</v>
      </c>
    </row>
    <row r="1123" spans="1:16">
      <c r="A1123" s="364"/>
      <c r="P1123" t="s">
        <v>526</v>
      </c>
    </row>
    <row r="1124" spans="1:16">
      <c r="A1124" s="364"/>
      <c r="P1124" t="s">
        <v>526</v>
      </c>
    </row>
    <row r="1125" spans="1:16">
      <c r="A1125" s="364"/>
      <c r="P1125" t="s">
        <v>526</v>
      </c>
    </row>
    <row r="1126" spans="1:16">
      <c r="A1126" s="364"/>
      <c r="P1126" t="s">
        <v>526</v>
      </c>
    </row>
    <row r="1127" spans="1:16">
      <c r="A1127" s="364"/>
      <c r="P1127" t="s">
        <v>526</v>
      </c>
    </row>
    <row r="1128" spans="1:16">
      <c r="A1128" s="364"/>
      <c r="P1128" t="s">
        <v>526</v>
      </c>
    </row>
    <row r="1129" spans="1:16">
      <c r="A1129" s="364"/>
      <c r="P1129" t="s">
        <v>526</v>
      </c>
    </row>
    <row r="1130" spans="1:16">
      <c r="A1130" s="364"/>
      <c r="P1130" t="s">
        <v>526</v>
      </c>
    </row>
    <row r="1131" spans="1:16">
      <c r="A1131" s="364"/>
      <c r="P1131" t="s">
        <v>526</v>
      </c>
    </row>
    <row r="1132" spans="1:16">
      <c r="A1132" s="364"/>
      <c r="P1132" t="s">
        <v>526</v>
      </c>
    </row>
    <row r="1133" spans="1:16">
      <c r="A1133" s="364"/>
      <c r="P1133" t="s">
        <v>526</v>
      </c>
    </row>
    <row r="1134" spans="1:16">
      <c r="A1134" s="364"/>
      <c r="P1134" t="s">
        <v>526</v>
      </c>
    </row>
    <row r="1135" spans="1:16">
      <c r="A1135" s="364"/>
      <c r="P1135" t="s">
        <v>526</v>
      </c>
    </row>
    <row r="1136" spans="1:16">
      <c r="A1136" s="364"/>
      <c r="P1136" t="s">
        <v>526</v>
      </c>
    </row>
    <row r="1137" spans="1:16">
      <c r="A1137" s="364"/>
      <c r="P1137" t="s">
        <v>526</v>
      </c>
    </row>
    <row r="1138" spans="1:16">
      <c r="A1138" s="364"/>
      <c r="P1138" t="s">
        <v>526</v>
      </c>
    </row>
    <row r="1139" spans="1:16">
      <c r="A1139" s="364"/>
      <c r="P1139" t="s">
        <v>526</v>
      </c>
    </row>
    <row r="1140" spans="1:16">
      <c r="A1140" s="364"/>
      <c r="P1140" t="s">
        <v>526</v>
      </c>
    </row>
    <row r="1141" spans="1:16">
      <c r="A1141" s="364"/>
      <c r="P1141" t="s">
        <v>526</v>
      </c>
    </row>
    <row r="1142" spans="1:16">
      <c r="A1142" s="364"/>
      <c r="P1142" t="s">
        <v>526</v>
      </c>
    </row>
    <row r="1143" spans="1:16">
      <c r="A1143" s="364"/>
      <c r="P1143" t="s">
        <v>526</v>
      </c>
    </row>
    <row r="1144" spans="1:16">
      <c r="A1144" s="364"/>
      <c r="P1144" t="s">
        <v>526</v>
      </c>
    </row>
    <row r="1145" spans="1:16">
      <c r="A1145" s="364"/>
      <c r="P1145" t="s">
        <v>526</v>
      </c>
    </row>
    <row r="1146" spans="1:16">
      <c r="A1146" s="364"/>
      <c r="P1146" t="s">
        <v>526</v>
      </c>
    </row>
    <row r="1147" spans="1:16">
      <c r="A1147" s="364"/>
      <c r="P1147" t="s">
        <v>526</v>
      </c>
    </row>
    <row r="1148" spans="1:16">
      <c r="A1148" s="364"/>
      <c r="P1148" t="s">
        <v>526</v>
      </c>
    </row>
    <row r="1149" spans="1:16">
      <c r="A1149" s="364"/>
      <c r="P1149" t="s">
        <v>526</v>
      </c>
    </row>
    <row r="1150" spans="1:16">
      <c r="A1150" s="364"/>
      <c r="P1150" t="s">
        <v>526</v>
      </c>
    </row>
    <row r="1151" spans="1:16">
      <c r="A1151" s="364"/>
      <c r="P1151" t="s">
        <v>526</v>
      </c>
    </row>
    <row r="1152" spans="1:16">
      <c r="A1152" s="364"/>
      <c r="P1152" t="s">
        <v>526</v>
      </c>
    </row>
    <row r="1153" spans="1:16">
      <c r="A1153" s="364"/>
      <c r="P1153" t="s">
        <v>526</v>
      </c>
    </row>
    <row r="1154" spans="1:16">
      <c r="A1154" s="364"/>
      <c r="P1154" t="s">
        <v>526</v>
      </c>
    </row>
    <row r="1155" spans="1:16">
      <c r="A1155" s="364"/>
      <c r="P1155" t="s">
        <v>526</v>
      </c>
    </row>
    <row r="1156" spans="1:16">
      <c r="A1156" s="364"/>
      <c r="P1156" t="s">
        <v>526</v>
      </c>
    </row>
    <row r="1157" spans="1:16">
      <c r="A1157" s="364"/>
      <c r="P1157" t="s">
        <v>526</v>
      </c>
    </row>
    <row r="1158" spans="1:16">
      <c r="A1158" s="364"/>
      <c r="P1158" t="s">
        <v>526</v>
      </c>
    </row>
    <row r="1159" spans="1:16">
      <c r="A1159" s="364"/>
      <c r="P1159" t="s">
        <v>526</v>
      </c>
    </row>
    <row r="1160" spans="1:16">
      <c r="A1160" s="364"/>
      <c r="P1160" t="s">
        <v>526</v>
      </c>
    </row>
    <row r="1161" spans="1:16">
      <c r="A1161" s="364"/>
      <c r="P1161" t="s">
        <v>526</v>
      </c>
    </row>
    <row r="1162" spans="1:16">
      <c r="A1162" s="364"/>
      <c r="P1162" t="s">
        <v>526</v>
      </c>
    </row>
    <row r="1163" spans="1:16">
      <c r="A1163" s="364"/>
      <c r="P1163" t="s">
        <v>526</v>
      </c>
    </row>
    <row r="1164" spans="1:16">
      <c r="A1164" s="364"/>
      <c r="P1164" t="s">
        <v>526</v>
      </c>
    </row>
    <row r="1165" spans="1:16">
      <c r="A1165" s="364"/>
      <c r="P1165" t="s">
        <v>526</v>
      </c>
    </row>
    <row r="1166" spans="1:16">
      <c r="A1166" s="364"/>
      <c r="P1166" t="s">
        <v>526</v>
      </c>
    </row>
    <row r="1167" spans="1:16">
      <c r="A1167" s="364"/>
      <c r="P1167" t="s">
        <v>526</v>
      </c>
    </row>
    <row r="1168" spans="1:16">
      <c r="A1168" s="364"/>
      <c r="P1168" t="s">
        <v>526</v>
      </c>
    </row>
    <row r="1169" spans="1:16">
      <c r="A1169" s="364"/>
      <c r="P1169" t="s">
        <v>526</v>
      </c>
    </row>
    <row r="1170" spans="1:16">
      <c r="A1170" s="364"/>
      <c r="P1170" t="s">
        <v>526</v>
      </c>
    </row>
    <row r="1171" spans="1:16">
      <c r="A1171" s="364"/>
      <c r="P1171" t="s">
        <v>526</v>
      </c>
    </row>
    <row r="1172" spans="1:16">
      <c r="A1172" s="364"/>
      <c r="P1172" t="s">
        <v>526</v>
      </c>
    </row>
    <row r="1173" spans="1:16">
      <c r="A1173" s="364"/>
      <c r="P1173" t="s">
        <v>526</v>
      </c>
    </row>
    <row r="1174" spans="1:16">
      <c r="A1174" s="364"/>
      <c r="P1174" t="s">
        <v>526</v>
      </c>
    </row>
    <row r="1175" spans="1:16">
      <c r="A1175" s="364"/>
      <c r="P1175" t="s">
        <v>526</v>
      </c>
    </row>
    <row r="1176" spans="1:16">
      <c r="A1176" s="364"/>
      <c r="P1176" t="s">
        <v>526</v>
      </c>
    </row>
    <row r="1177" spans="1:16">
      <c r="A1177" s="364"/>
      <c r="P1177" t="s">
        <v>526</v>
      </c>
    </row>
    <row r="1178" spans="1:16">
      <c r="A1178" s="364"/>
      <c r="P1178" t="s">
        <v>526</v>
      </c>
    </row>
    <row r="1179" spans="1:16">
      <c r="A1179" s="364"/>
      <c r="P1179" t="s">
        <v>526</v>
      </c>
    </row>
    <row r="1180" spans="1:16">
      <c r="A1180" s="364"/>
      <c r="P1180" t="s">
        <v>526</v>
      </c>
    </row>
    <row r="1181" spans="1:16">
      <c r="A1181" s="364"/>
      <c r="P1181" t="s">
        <v>526</v>
      </c>
    </row>
    <row r="1182" spans="1:16">
      <c r="A1182" s="364"/>
      <c r="P1182" t="s">
        <v>526</v>
      </c>
    </row>
    <row r="1183" spans="1:16">
      <c r="A1183" s="364"/>
      <c r="P1183" t="s">
        <v>526</v>
      </c>
    </row>
    <row r="1184" spans="1:16">
      <c r="A1184" s="364"/>
      <c r="P1184" t="s">
        <v>526</v>
      </c>
    </row>
    <row r="1185" spans="1:16">
      <c r="A1185" s="364"/>
      <c r="P1185" t="s">
        <v>526</v>
      </c>
    </row>
    <row r="1186" spans="1:16">
      <c r="A1186" s="364"/>
      <c r="P1186" t="s">
        <v>526</v>
      </c>
    </row>
    <row r="1187" spans="1:16">
      <c r="A1187" s="364"/>
      <c r="P1187" t="s">
        <v>526</v>
      </c>
    </row>
    <row r="1188" spans="1:16">
      <c r="A1188" s="364"/>
      <c r="P1188" t="s">
        <v>526</v>
      </c>
    </row>
    <row r="1189" spans="1:16">
      <c r="A1189" s="364"/>
      <c r="P1189" t="s">
        <v>526</v>
      </c>
    </row>
    <row r="1190" spans="1:16">
      <c r="A1190" s="364"/>
      <c r="P1190" t="s">
        <v>526</v>
      </c>
    </row>
    <row r="1191" spans="1:16">
      <c r="A1191" s="364"/>
      <c r="P1191" t="s">
        <v>526</v>
      </c>
    </row>
    <row r="1192" spans="1:16">
      <c r="A1192" s="364"/>
      <c r="P1192" t="s">
        <v>526</v>
      </c>
    </row>
    <row r="1193" spans="1:16">
      <c r="A1193" s="364"/>
      <c r="P1193" t="s">
        <v>526</v>
      </c>
    </row>
    <row r="1194" spans="1:16">
      <c r="A1194" s="364"/>
      <c r="P1194" t="s">
        <v>526</v>
      </c>
    </row>
    <row r="1195" spans="1:16">
      <c r="A1195" s="364"/>
      <c r="P1195" t="s">
        <v>526</v>
      </c>
    </row>
    <row r="1196" spans="1:16">
      <c r="A1196" s="364"/>
      <c r="P1196" t="s">
        <v>526</v>
      </c>
    </row>
    <row r="1197" spans="1:16">
      <c r="A1197" s="364"/>
      <c r="P1197" t="s">
        <v>526</v>
      </c>
    </row>
    <row r="1198" spans="1:16">
      <c r="A1198" s="364"/>
      <c r="P1198" t="s">
        <v>526</v>
      </c>
    </row>
    <row r="1199" spans="1:16">
      <c r="A1199" s="364"/>
      <c r="P1199" t="s">
        <v>526</v>
      </c>
    </row>
    <row r="1200" spans="1:16">
      <c r="A1200" s="364"/>
      <c r="P1200" t="s">
        <v>526</v>
      </c>
    </row>
    <row r="1201" spans="1:16">
      <c r="A1201" s="364"/>
      <c r="P1201" t="s">
        <v>526</v>
      </c>
    </row>
    <row r="1202" spans="1:16">
      <c r="A1202" s="364"/>
      <c r="P1202" t="s">
        <v>526</v>
      </c>
    </row>
    <row r="1203" spans="1:16">
      <c r="A1203" s="364"/>
      <c r="P1203" t="s">
        <v>526</v>
      </c>
    </row>
    <row r="1204" spans="1:16">
      <c r="A1204" s="364"/>
      <c r="P1204" t="s">
        <v>526</v>
      </c>
    </row>
    <row r="1205" spans="1:16">
      <c r="A1205" s="364"/>
      <c r="P1205" t="s">
        <v>526</v>
      </c>
    </row>
    <row r="1206" spans="1:16">
      <c r="A1206" s="364"/>
      <c r="P1206" t="s">
        <v>526</v>
      </c>
    </row>
    <row r="1207" spans="1:16">
      <c r="A1207" s="364"/>
      <c r="P1207" t="s">
        <v>526</v>
      </c>
    </row>
    <row r="1208" spans="1:16">
      <c r="A1208" s="364"/>
      <c r="P1208" t="s">
        <v>526</v>
      </c>
    </row>
    <row r="1209" spans="1:16">
      <c r="A1209" s="364"/>
      <c r="P1209" t="s">
        <v>526</v>
      </c>
    </row>
    <row r="1210" spans="1:16">
      <c r="A1210" s="364"/>
      <c r="P1210" t="s">
        <v>526</v>
      </c>
    </row>
    <row r="1211" spans="1:16">
      <c r="A1211" s="364"/>
      <c r="P1211" t="s">
        <v>526</v>
      </c>
    </row>
    <row r="1212" spans="1:16">
      <c r="A1212" s="364"/>
      <c r="P1212" t="s">
        <v>526</v>
      </c>
    </row>
    <row r="1213" spans="1:16">
      <c r="A1213" s="364"/>
      <c r="P1213" t="s">
        <v>526</v>
      </c>
    </row>
    <row r="1214" spans="1:16">
      <c r="A1214" s="364"/>
      <c r="P1214" t="s">
        <v>526</v>
      </c>
    </row>
    <row r="1215" spans="1:16">
      <c r="A1215" s="364"/>
      <c r="P1215" t="s">
        <v>526</v>
      </c>
    </row>
    <row r="1216" spans="1:16">
      <c r="A1216" s="364"/>
      <c r="P1216" t="s">
        <v>526</v>
      </c>
    </row>
    <row r="1217" spans="1:16">
      <c r="A1217" s="364"/>
      <c r="P1217" t="s">
        <v>526</v>
      </c>
    </row>
    <row r="1218" spans="1:16">
      <c r="A1218" s="364"/>
      <c r="P1218" t="s">
        <v>526</v>
      </c>
    </row>
    <row r="1219" spans="1:16">
      <c r="A1219" s="364"/>
      <c r="P1219" t="s">
        <v>526</v>
      </c>
    </row>
    <row r="1220" spans="1:16">
      <c r="A1220" s="364"/>
      <c r="P1220" t="s">
        <v>526</v>
      </c>
    </row>
    <row r="1221" spans="1:16">
      <c r="A1221" s="364"/>
      <c r="P1221" t="s">
        <v>526</v>
      </c>
    </row>
    <row r="1222" spans="1:16">
      <c r="A1222" s="364"/>
      <c r="P1222" t="s">
        <v>526</v>
      </c>
    </row>
    <row r="1223" spans="1:16">
      <c r="A1223" s="364"/>
      <c r="P1223" t="s">
        <v>526</v>
      </c>
    </row>
    <row r="1224" spans="1:16">
      <c r="A1224" s="364"/>
      <c r="P1224" t="s">
        <v>526</v>
      </c>
    </row>
    <row r="1225" spans="1:16">
      <c r="A1225" s="364"/>
      <c r="P1225" t="s">
        <v>526</v>
      </c>
    </row>
    <row r="1226" spans="1:16">
      <c r="A1226" s="364"/>
      <c r="P1226" t="s">
        <v>526</v>
      </c>
    </row>
    <row r="1227" spans="1:16">
      <c r="A1227" s="364"/>
      <c r="P1227" t="s">
        <v>526</v>
      </c>
    </row>
    <row r="1228" spans="1:16">
      <c r="A1228" s="364"/>
      <c r="P1228" t="s">
        <v>526</v>
      </c>
    </row>
    <row r="1229" spans="1:16">
      <c r="A1229" s="364"/>
      <c r="P1229" t="s">
        <v>526</v>
      </c>
    </row>
    <row r="1230" spans="1:16">
      <c r="A1230" s="364"/>
      <c r="P1230" t="s">
        <v>526</v>
      </c>
    </row>
    <row r="1231" spans="1:16">
      <c r="A1231" s="364"/>
      <c r="P1231" t="s">
        <v>526</v>
      </c>
    </row>
    <row r="1232" spans="1:16">
      <c r="A1232" s="364"/>
      <c r="P1232" t="s">
        <v>526</v>
      </c>
    </row>
    <row r="1233" spans="1:16">
      <c r="A1233" s="364"/>
      <c r="P1233" t="s">
        <v>526</v>
      </c>
    </row>
    <row r="1234" spans="1:16">
      <c r="A1234" s="364"/>
      <c r="P1234" t="s">
        <v>526</v>
      </c>
    </row>
    <row r="1235" spans="1:16">
      <c r="A1235" s="364"/>
      <c r="P1235" t="s">
        <v>526</v>
      </c>
    </row>
    <row r="1236" spans="1:16">
      <c r="A1236" s="364"/>
      <c r="P1236" t="s">
        <v>526</v>
      </c>
    </row>
    <row r="1237" spans="1:16">
      <c r="A1237" s="364"/>
      <c r="P1237" t="s">
        <v>526</v>
      </c>
    </row>
    <row r="1238" spans="1:16">
      <c r="A1238" s="364"/>
      <c r="P1238" t="s">
        <v>526</v>
      </c>
    </row>
    <row r="1239" spans="1:16">
      <c r="A1239" s="364"/>
      <c r="P1239" t="s">
        <v>526</v>
      </c>
    </row>
    <row r="1240" spans="1:16">
      <c r="A1240" s="364"/>
      <c r="P1240" t="s">
        <v>526</v>
      </c>
    </row>
    <row r="1241" spans="1:16">
      <c r="A1241" s="364"/>
      <c r="P1241" t="s">
        <v>526</v>
      </c>
    </row>
    <row r="1242" spans="1:16">
      <c r="A1242" s="364"/>
      <c r="P1242" t="s">
        <v>526</v>
      </c>
    </row>
    <row r="1243" spans="1:16">
      <c r="A1243" s="364"/>
      <c r="P1243" t="s">
        <v>526</v>
      </c>
    </row>
    <row r="1244" spans="1:16">
      <c r="A1244" s="364"/>
      <c r="P1244" t="s">
        <v>526</v>
      </c>
    </row>
    <row r="1245" spans="1:16">
      <c r="A1245" s="364"/>
      <c r="P1245" t="s">
        <v>526</v>
      </c>
    </row>
    <row r="1246" spans="1:16">
      <c r="A1246" s="364"/>
      <c r="P1246" t="s">
        <v>526</v>
      </c>
    </row>
    <row r="1247" spans="1:16">
      <c r="A1247" s="364"/>
      <c r="P1247" t="s">
        <v>526</v>
      </c>
    </row>
    <row r="1248" spans="1:16">
      <c r="A1248" s="364"/>
      <c r="P1248" t="s">
        <v>526</v>
      </c>
    </row>
    <row r="1249" spans="1:16">
      <c r="A1249" s="364"/>
      <c r="P1249" t="s">
        <v>526</v>
      </c>
    </row>
    <row r="1250" spans="1:16">
      <c r="A1250" s="364"/>
      <c r="P1250" t="s">
        <v>526</v>
      </c>
    </row>
    <row r="1251" spans="1:16">
      <c r="A1251" s="364"/>
      <c r="P1251" t="s">
        <v>526</v>
      </c>
    </row>
    <row r="1252" spans="1:16">
      <c r="A1252" s="364"/>
      <c r="P1252" t="s">
        <v>526</v>
      </c>
    </row>
    <row r="1253" spans="1:16">
      <c r="A1253" s="364"/>
      <c r="P1253" t="s">
        <v>526</v>
      </c>
    </row>
    <row r="1254" spans="1:16">
      <c r="A1254" s="364"/>
      <c r="P1254" t="s">
        <v>526</v>
      </c>
    </row>
    <row r="1255" spans="1:16">
      <c r="A1255" s="364"/>
      <c r="P1255" t="s">
        <v>526</v>
      </c>
    </row>
    <row r="1256" spans="1:16">
      <c r="A1256" s="364"/>
      <c r="P1256" t="s">
        <v>526</v>
      </c>
    </row>
    <row r="1257" spans="1:16">
      <c r="A1257" s="364"/>
      <c r="P1257" t="s">
        <v>526</v>
      </c>
    </row>
    <row r="1258" spans="1:16">
      <c r="A1258" s="364"/>
      <c r="P1258" t="s">
        <v>526</v>
      </c>
    </row>
    <row r="1259" spans="1:16">
      <c r="A1259" s="364"/>
      <c r="P1259" t="s">
        <v>526</v>
      </c>
    </row>
    <row r="1260" spans="1:16">
      <c r="A1260" s="364"/>
      <c r="P1260" t="s">
        <v>526</v>
      </c>
    </row>
    <row r="1261" spans="1:16">
      <c r="A1261" s="364"/>
      <c r="P1261" t="s">
        <v>526</v>
      </c>
    </row>
    <row r="1262" spans="1:16">
      <c r="A1262" s="364"/>
      <c r="P1262" t="s">
        <v>526</v>
      </c>
    </row>
    <row r="1263" spans="1:16">
      <c r="A1263" s="364"/>
      <c r="P1263" t="s">
        <v>526</v>
      </c>
    </row>
    <row r="1264" spans="1:16">
      <c r="A1264" s="364"/>
      <c r="P1264" t="s">
        <v>526</v>
      </c>
    </row>
    <row r="1265" spans="1:16">
      <c r="A1265" s="364"/>
      <c r="P1265" t="s">
        <v>526</v>
      </c>
    </row>
    <row r="1266" spans="1:16">
      <c r="A1266" s="364"/>
      <c r="P1266" t="s">
        <v>526</v>
      </c>
    </row>
    <row r="1267" spans="1:16">
      <c r="A1267" s="364"/>
      <c r="P1267" t="s">
        <v>526</v>
      </c>
    </row>
    <row r="1268" spans="1:16">
      <c r="A1268" s="364"/>
      <c r="P1268" t="s">
        <v>526</v>
      </c>
    </row>
    <row r="1269" spans="1:16">
      <c r="A1269" s="364"/>
      <c r="P1269" t="s">
        <v>526</v>
      </c>
    </row>
    <row r="1270" spans="1:16">
      <c r="A1270" s="364"/>
      <c r="P1270" t="s">
        <v>526</v>
      </c>
    </row>
    <row r="1271" spans="1:16">
      <c r="A1271" s="364"/>
      <c r="P1271" t="s">
        <v>526</v>
      </c>
    </row>
    <row r="1272" spans="1:16">
      <c r="A1272" s="364"/>
      <c r="P1272" t="s">
        <v>526</v>
      </c>
    </row>
    <row r="1273" spans="1:16">
      <c r="A1273" s="364"/>
      <c r="P1273" t="s">
        <v>526</v>
      </c>
    </row>
    <row r="1274" spans="1:16">
      <c r="A1274" s="364"/>
      <c r="P1274" t="s">
        <v>526</v>
      </c>
    </row>
    <row r="1275" spans="1:16">
      <c r="A1275" s="364"/>
      <c r="P1275" t="s">
        <v>526</v>
      </c>
    </row>
    <row r="1276" spans="1:16">
      <c r="A1276" s="364"/>
      <c r="P1276" t="s">
        <v>526</v>
      </c>
    </row>
    <row r="1277" spans="1:16">
      <c r="A1277" s="364"/>
      <c r="P1277" t="s">
        <v>526</v>
      </c>
    </row>
    <row r="1278" spans="1:16">
      <c r="A1278" s="364"/>
      <c r="P1278" t="s">
        <v>526</v>
      </c>
    </row>
    <row r="1279" spans="1:16">
      <c r="A1279" s="364"/>
      <c r="P1279" t="s">
        <v>526</v>
      </c>
    </row>
    <row r="1280" spans="1:16">
      <c r="A1280" s="364"/>
      <c r="P1280" t="s">
        <v>526</v>
      </c>
    </row>
    <row r="1281" spans="1:16">
      <c r="A1281" s="364"/>
      <c r="P1281" t="s">
        <v>526</v>
      </c>
    </row>
    <row r="1282" spans="1:16">
      <c r="A1282" s="364"/>
      <c r="P1282" t="s">
        <v>526</v>
      </c>
    </row>
    <row r="1283" spans="1:16">
      <c r="A1283" s="364"/>
      <c r="P1283" t="s">
        <v>526</v>
      </c>
    </row>
    <row r="1284" spans="1:16">
      <c r="A1284" s="364"/>
      <c r="P1284" t="s">
        <v>526</v>
      </c>
    </row>
    <row r="1285" spans="1:16">
      <c r="A1285" s="364"/>
      <c r="P1285" t="s">
        <v>526</v>
      </c>
    </row>
    <row r="1286" spans="1:16">
      <c r="A1286" s="364"/>
      <c r="P1286" t="s">
        <v>526</v>
      </c>
    </row>
    <row r="1287" spans="1:16">
      <c r="A1287" s="364"/>
      <c r="P1287" t="s">
        <v>526</v>
      </c>
    </row>
    <row r="1288" spans="1:16">
      <c r="A1288" s="364"/>
      <c r="P1288" t="s">
        <v>526</v>
      </c>
    </row>
    <row r="1289" spans="1:16">
      <c r="A1289" s="364"/>
      <c r="P1289" t="s">
        <v>526</v>
      </c>
    </row>
    <row r="1290" spans="1:16">
      <c r="A1290" s="364"/>
      <c r="P1290" t="s">
        <v>526</v>
      </c>
    </row>
    <row r="1291" spans="1:16">
      <c r="A1291" s="364"/>
      <c r="P1291" t="s">
        <v>526</v>
      </c>
    </row>
    <row r="1292" spans="1:16">
      <c r="A1292" s="364"/>
      <c r="P1292" t="s">
        <v>526</v>
      </c>
    </row>
    <row r="1293" spans="1:16">
      <c r="A1293" s="364"/>
      <c r="P1293" t="s">
        <v>526</v>
      </c>
    </row>
    <row r="1294" spans="1:16">
      <c r="A1294" s="364"/>
      <c r="P1294" t="s">
        <v>526</v>
      </c>
    </row>
    <row r="1295" spans="1:16">
      <c r="A1295" s="364"/>
      <c r="P1295" t="s">
        <v>526</v>
      </c>
    </row>
    <row r="1296" spans="1:16">
      <c r="A1296" s="364"/>
      <c r="P1296" t="s">
        <v>526</v>
      </c>
    </row>
    <row r="1297" spans="1:16">
      <c r="A1297" s="364"/>
      <c r="P1297" t="s">
        <v>526</v>
      </c>
    </row>
    <row r="1298" spans="1:16">
      <c r="A1298" s="364"/>
      <c r="P1298" t="s">
        <v>526</v>
      </c>
    </row>
    <row r="1299" spans="1:16">
      <c r="A1299" s="364"/>
      <c r="P1299" t="s">
        <v>526</v>
      </c>
    </row>
    <row r="1300" spans="1:16">
      <c r="A1300" s="364"/>
      <c r="P1300" t="s">
        <v>526</v>
      </c>
    </row>
    <row r="1301" spans="1:16">
      <c r="A1301" s="364"/>
      <c r="P1301" t="s">
        <v>526</v>
      </c>
    </row>
    <row r="1302" spans="1:16">
      <c r="A1302" s="364"/>
      <c r="P1302" t="s">
        <v>526</v>
      </c>
    </row>
    <row r="1303" spans="1:16">
      <c r="A1303" s="364"/>
      <c r="P1303" t="s">
        <v>526</v>
      </c>
    </row>
    <row r="1304" spans="1:16">
      <c r="A1304" s="364"/>
      <c r="P1304" t="s">
        <v>526</v>
      </c>
    </row>
    <row r="1305" spans="1:16">
      <c r="A1305" s="364"/>
      <c r="P1305" t="s">
        <v>526</v>
      </c>
    </row>
    <row r="1306" spans="1:16">
      <c r="A1306" s="364"/>
      <c r="P1306" t="s">
        <v>526</v>
      </c>
    </row>
    <row r="1307" spans="1:16">
      <c r="A1307" s="364"/>
      <c r="P1307" t="s">
        <v>526</v>
      </c>
    </row>
    <row r="1308" spans="1:16">
      <c r="A1308" s="364"/>
      <c r="P1308" t="s">
        <v>526</v>
      </c>
    </row>
    <row r="1309" spans="1:16">
      <c r="A1309" s="364"/>
      <c r="P1309" t="s">
        <v>526</v>
      </c>
    </row>
    <row r="1310" spans="1:16">
      <c r="A1310" s="364"/>
      <c r="P1310" t="s">
        <v>526</v>
      </c>
    </row>
    <row r="1311" spans="1:16">
      <c r="A1311" s="364"/>
      <c r="P1311" t="s">
        <v>526</v>
      </c>
    </row>
    <row r="1312" spans="1:16">
      <c r="A1312" s="364"/>
      <c r="P1312" t="s">
        <v>526</v>
      </c>
    </row>
    <row r="1313" spans="1:16">
      <c r="A1313" s="364"/>
      <c r="P1313" t="s">
        <v>526</v>
      </c>
    </row>
    <row r="1314" spans="1:16">
      <c r="A1314" s="364"/>
      <c r="P1314" t="s">
        <v>526</v>
      </c>
    </row>
    <row r="1315" spans="1:16">
      <c r="A1315" s="364"/>
      <c r="P1315" t="s">
        <v>526</v>
      </c>
    </row>
    <row r="1316" spans="1:16">
      <c r="A1316" s="364"/>
      <c r="P1316" t="s">
        <v>526</v>
      </c>
    </row>
    <row r="1317" spans="1:16">
      <c r="A1317" s="364"/>
      <c r="P1317" t="s">
        <v>526</v>
      </c>
    </row>
    <row r="1318" spans="1:16">
      <c r="A1318" s="364"/>
      <c r="P1318" t="s">
        <v>526</v>
      </c>
    </row>
    <row r="1319" spans="1:16">
      <c r="A1319" s="364"/>
      <c r="P1319" t="s">
        <v>526</v>
      </c>
    </row>
    <row r="1320" spans="1:16">
      <c r="A1320" s="364"/>
      <c r="P1320" t="s">
        <v>526</v>
      </c>
    </row>
    <row r="1321" spans="1:16">
      <c r="A1321" s="364"/>
      <c r="P1321" t="s">
        <v>526</v>
      </c>
    </row>
    <row r="1322" spans="1:16">
      <c r="A1322" s="364"/>
      <c r="P1322" t="s">
        <v>526</v>
      </c>
    </row>
    <row r="1323" spans="1:16">
      <c r="A1323" s="364"/>
      <c r="P1323" t="s">
        <v>526</v>
      </c>
    </row>
    <row r="1324" spans="1:16">
      <c r="A1324" s="364"/>
      <c r="P1324" t="s">
        <v>526</v>
      </c>
    </row>
    <row r="1325" spans="1:16">
      <c r="A1325" s="364"/>
      <c r="P1325" t="s">
        <v>526</v>
      </c>
    </row>
    <row r="1326" spans="1:16">
      <c r="A1326" s="364"/>
      <c r="P1326" t="s">
        <v>526</v>
      </c>
    </row>
    <row r="1327" spans="1:16">
      <c r="A1327" s="364"/>
      <c r="P1327" t="s">
        <v>526</v>
      </c>
    </row>
    <row r="1328" spans="1:16">
      <c r="A1328" s="364"/>
      <c r="P1328" t="s">
        <v>526</v>
      </c>
    </row>
    <row r="1329" spans="1:16">
      <c r="A1329" s="364"/>
      <c r="P1329" t="s">
        <v>526</v>
      </c>
    </row>
    <row r="1330" spans="1:16">
      <c r="A1330" s="364"/>
      <c r="P1330" t="s">
        <v>526</v>
      </c>
    </row>
    <row r="1331" spans="1:16">
      <c r="A1331" s="364"/>
      <c r="P1331" t="s">
        <v>526</v>
      </c>
    </row>
    <row r="1332" spans="1:16">
      <c r="A1332" s="364"/>
      <c r="P1332" t="s">
        <v>526</v>
      </c>
    </row>
    <row r="1333" spans="1:16">
      <c r="A1333" s="364"/>
      <c r="P1333" t="s">
        <v>526</v>
      </c>
    </row>
    <row r="1334" spans="1:16">
      <c r="A1334" s="364"/>
      <c r="P1334" t="s">
        <v>526</v>
      </c>
    </row>
    <row r="1335" spans="1:16">
      <c r="A1335" s="364"/>
      <c r="P1335" t="s">
        <v>526</v>
      </c>
    </row>
    <row r="1336" spans="1:16">
      <c r="A1336" s="364"/>
      <c r="P1336" t="s">
        <v>526</v>
      </c>
    </row>
    <row r="1337" spans="1:16">
      <c r="A1337" s="364"/>
      <c r="P1337" t="s">
        <v>526</v>
      </c>
    </row>
    <row r="1338" spans="1:16">
      <c r="A1338" s="364"/>
      <c r="P1338" t="s">
        <v>526</v>
      </c>
    </row>
    <row r="1339" spans="1:16">
      <c r="A1339" s="364"/>
      <c r="P1339" t="s">
        <v>526</v>
      </c>
    </row>
    <row r="1340" spans="1:16">
      <c r="A1340" s="364"/>
      <c r="P1340" t="s">
        <v>526</v>
      </c>
    </row>
    <row r="1341" spans="1:16">
      <c r="A1341" s="364"/>
      <c r="P1341" t="s">
        <v>526</v>
      </c>
    </row>
    <row r="1342" spans="1:16">
      <c r="A1342" s="364"/>
    </row>
    <row r="1343" spans="1:16">
      <c r="A1343" s="364"/>
    </row>
    <row r="1344" spans="1:16">
      <c r="A1344" s="364"/>
    </row>
    <row r="1345" spans="1:1">
      <c r="A1345" s="364"/>
    </row>
    <row r="1346" spans="1:1">
      <c r="A1346" s="364"/>
    </row>
    <row r="1347" spans="1:1">
      <c r="A1347" s="364"/>
    </row>
    <row r="1348" spans="1:1">
      <c r="A1348" s="364"/>
    </row>
    <row r="1349" spans="1:1">
      <c r="A1349" s="364"/>
    </row>
    <row r="1350" spans="1:1">
      <c r="A1350" s="364"/>
    </row>
    <row r="1351" spans="1:1">
      <c r="A1351" s="364"/>
    </row>
    <row r="1352" spans="1:1">
      <c r="A1352" s="364"/>
    </row>
    <row r="1353" spans="1:1">
      <c r="A1353" s="364"/>
    </row>
    <row r="1354" spans="1:1">
      <c r="A1354" s="364"/>
    </row>
    <row r="1355" spans="1:1">
      <c r="A1355" s="364"/>
    </row>
    <row r="1356" spans="1:1">
      <c r="A1356" s="364"/>
    </row>
    <row r="1357" spans="1:1">
      <c r="A1357" s="364"/>
    </row>
    <row r="1358" spans="1:1">
      <c r="A1358" s="364"/>
    </row>
    <row r="1359" spans="1:1">
      <c r="A1359" s="364"/>
    </row>
    <row r="1360" spans="1:1">
      <c r="A1360" s="364"/>
    </row>
    <row r="1361" spans="1:1">
      <c r="A1361" s="364"/>
    </row>
    <row r="1362" spans="1:1">
      <c r="A1362" s="364"/>
    </row>
    <row r="1363" spans="1:1">
      <c r="A1363" s="364"/>
    </row>
    <row r="1364" spans="1:1">
      <c r="A1364" s="364"/>
    </row>
    <row r="1365" spans="1:1">
      <c r="A1365" s="364"/>
    </row>
    <row r="1366" spans="1:1">
      <c r="A1366" s="364"/>
    </row>
    <row r="1367" spans="1:1">
      <c r="A1367" s="364"/>
    </row>
    <row r="1368" spans="1:1">
      <c r="A1368" s="364"/>
    </row>
    <row r="1369" spans="1:1">
      <c r="A1369" s="364"/>
    </row>
    <row r="1370" spans="1:1">
      <c r="A1370" s="364"/>
    </row>
    <row r="1371" spans="1:1">
      <c r="A1371" s="364"/>
    </row>
    <row r="1372" spans="1:1">
      <c r="A1372" s="364"/>
    </row>
    <row r="1373" spans="1:1">
      <c r="A1373" s="364"/>
    </row>
    <row r="1374" spans="1:1">
      <c r="A1374" s="364"/>
    </row>
    <row r="1375" spans="1:1">
      <c r="A1375" s="364"/>
    </row>
    <row r="1376" spans="1:1">
      <c r="A1376" s="364"/>
    </row>
    <row r="1377" spans="1:1">
      <c r="A1377" s="364"/>
    </row>
    <row r="1378" spans="1:1">
      <c r="A1378" s="364"/>
    </row>
    <row r="1379" spans="1:1">
      <c r="A1379" s="364"/>
    </row>
    <row r="1380" spans="1:1">
      <c r="A1380" s="364"/>
    </row>
    <row r="1381" spans="1:1">
      <c r="A1381" s="364"/>
    </row>
    <row r="1382" spans="1:1">
      <c r="A1382" s="364"/>
    </row>
    <row r="1383" spans="1:1">
      <c r="A1383" s="364"/>
    </row>
    <row r="1384" spans="1:1">
      <c r="A1384" s="364"/>
    </row>
    <row r="1385" spans="1:1">
      <c r="A1385" s="364"/>
    </row>
    <row r="1386" spans="1:1">
      <c r="A1386" s="364"/>
    </row>
    <row r="1387" spans="1:1">
      <c r="A1387" s="364"/>
    </row>
    <row r="1388" spans="1:1">
      <c r="A1388" s="364"/>
    </row>
    <row r="1389" spans="1:1">
      <c r="A1389" s="364"/>
    </row>
    <row r="1390" spans="1:1">
      <c r="A1390" s="364"/>
    </row>
    <row r="1391" spans="1:1">
      <c r="A1391" s="364"/>
    </row>
    <row r="1392" spans="1:1">
      <c r="A1392" s="364"/>
    </row>
    <row r="1393" spans="1:1">
      <c r="A1393" s="364"/>
    </row>
    <row r="1394" spans="1:1">
      <c r="A1394" s="364"/>
    </row>
    <row r="1395" spans="1:1">
      <c r="A1395" s="364"/>
    </row>
    <row r="1396" spans="1:1">
      <c r="A1396" s="364"/>
    </row>
    <row r="1397" spans="1:1">
      <c r="A1397" s="364"/>
    </row>
    <row r="1398" spans="1:1">
      <c r="A1398" s="364"/>
    </row>
    <row r="1399" spans="1:1">
      <c r="A1399" s="364"/>
    </row>
    <row r="1400" spans="1:1">
      <c r="A1400" s="364"/>
    </row>
    <row r="1401" spans="1:1">
      <c r="A1401" s="364"/>
    </row>
    <row r="1402" spans="1:1">
      <c r="A1402" s="364"/>
    </row>
    <row r="1403" spans="1:1">
      <c r="A1403" s="364"/>
    </row>
    <row r="1404" spans="1:1">
      <c r="A1404" s="364"/>
    </row>
    <row r="1405" spans="1:1">
      <c r="A1405" s="364"/>
    </row>
    <row r="1406" spans="1:1">
      <c r="A1406" s="364"/>
    </row>
    <row r="1407" spans="1:1">
      <c r="A1407" s="364"/>
    </row>
    <row r="1408" spans="1:1">
      <c r="A1408" s="364"/>
    </row>
    <row r="1409" spans="1:1">
      <c r="A1409" s="364"/>
    </row>
    <row r="1410" spans="1:1">
      <c r="A1410" s="364"/>
    </row>
    <row r="1411" spans="1:1">
      <c r="A1411" s="364"/>
    </row>
    <row r="1412" spans="1:1">
      <c r="A1412" s="364"/>
    </row>
    <row r="1413" spans="1:1">
      <c r="A1413" s="364"/>
    </row>
    <row r="1414" spans="1:1">
      <c r="A1414" s="364"/>
    </row>
    <row r="1415" spans="1:1">
      <c r="A1415" s="364"/>
    </row>
    <row r="1416" spans="1:1">
      <c r="A1416" s="364"/>
    </row>
    <row r="1417" spans="1:1">
      <c r="A1417" s="364"/>
    </row>
    <row r="1418" spans="1:1">
      <c r="A1418" s="364"/>
    </row>
    <row r="1419" spans="1:1">
      <c r="A1419" s="364"/>
    </row>
    <row r="1420" spans="1:1">
      <c r="A1420" s="364"/>
    </row>
    <row r="1421" spans="1:1">
      <c r="A1421" s="364"/>
    </row>
    <row r="1422" spans="1:1">
      <c r="A1422" s="364"/>
    </row>
    <row r="1423" spans="1:1">
      <c r="A1423" s="364"/>
    </row>
    <row r="1424" spans="1:1">
      <c r="A1424" s="364"/>
    </row>
    <row r="1425" spans="1:1">
      <c r="A1425" s="364"/>
    </row>
    <row r="1426" spans="1:1">
      <c r="A1426" s="364"/>
    </row>
    <row r="1427" spans="1:1">
      <c r="A1427" s="364"/>
    </row>
    <row r="1428" spans="1:1">
      <c r="A1428" s="364"/>
    </row>
    <row r="1429" spans="1:1">
      <c r="A1429" s="364"/>
    </row>
    <row r="1430" spans="1:1">
      <c r="A1430" s="364"/>
    </row>
    <row r="1431" spans="1:1">
      <c r="A1431" s="364"/>
    </row>
    <row r="1432" spans="1:1">
      <c r="A1432" s="364"/>
    </row>
    <row r="1433" spans="1:1">
      <c r="A1433" s="364"/>
    </row>
    <row r="1434" spans="1:1">
      <c r="A1434" s="364"/>
    </row>
    <row r="1435" spans="1:1">
      <c r="A1435" s="364"/>
    </row>
    <row r="1436" spans="1:1">
      <c r="A1436" s="364"/>
    </row>
    <row r="1437" spans="1:1">
      <c r="A1437" s="364"/>
    </row>
    <row r="1438" spans="1:1">
      <c r="A1438" s="364"/>
    </row>
    <row r="1439" spans="1:1">
      <c r="A1439" s="364"/>
    </row>
    <row r="1440" spans="1:1">
      <c r="A1440" s="364"/>
    </row>
    <row r="1441" spans="1:1">
      <c r="A1441" s="364"/>
    </row>
    <row r="1442" spans="1:1">
      <c r="A1442" s="364"/>
    </row>
    <row r="1443" spans="1:1">
      <c r="A1443" s="364"/>
    </row>
    <row r="1444" spans="1:1">
      <c r="A1444" s="364"/>
    </row>
    <row r="1445" spans="1:1">
      <c r="A1445" s="364"/>
    </row>
    <row r="1446" spans="1:1">
      <c r="A1446" s="364"/>
    </row>
    <row r="1447" spans="1:1">
      <c r="A1447" s="364"/>
    </row>
    <row r="1448" spans="1:1">
      <c r="A1448" s="364"/>
    </row>
    <row r="1449" spans="1:1">
      <c r="A1449" s="364"/>
    </row>
    <row r="1450" spans="1:1">
      <c r="A1450" s="364"/>
    </row>
    <row r="1451" spans="1:1">
      <c r="A1451" s="364"/>
    </row>
    <row r="1452" spans="1:1">
      <c r="A1452" s="364"/>
    </row>
    <row r="1453" spans="1:1">
      <c r="A1453" s="364"/>
    </row>
    <row r="1454" spans="1:1">
      <c r="A1454" s="364"/>
    </row>
    <row r="1455" spans="1:1">
      <c r="A1455" s="364"/>
    </row>
    <row r="1456" spans="1:1">
      <c r="A1456" s="364"/>
    </row>
    <row r="1457" spans="1:1">
      <c r="A1457" s="364"/>
    </row>
    <row r="1458" spans="1:1">
      <c r="A1458" s="364"/>
    </row>
    <row r="1459" spans="1:1">
      <c r="A1459" s="364"/>
    </row>
    <row r="1460" spans="1:1">
      <c r="A1460" s="364"/>
    </row>
    <row r="1461" spans="1:1">
      <c r="A1461" s="364"/>
    </row>
    <row r="1462" spans="1:1">
      <c r="A1462" s="364"/>
    </row>
    <row r="1463" spans="1:1">
      <c r="A1463" s="364"/>
    </row>
    <row r="1464" spans="1:1">
      <c r="A1464" s="364"/>
    </row>
    <row r="1465" spans="1:1">
      <c r="A1465" s="364"/>
    </row>
    <row r="1466" spans="1:1">
      <c r="A1466" s="364"/>
    </row>
    <row r="1467" spans="1:1">
      <c r="A1467" s="364"/>
    </row>
    <row r="1468" spans="1:1">
      <c r="A1468" s="364"/>
    </row>
    <row r="1469" spans="1:1">
      <c r="A1469" s="364"/>
    </row>
    <row r="1470" spans="1:1">
      <c r="A1470" s="364"/>
    </row>
    <row r="1471" spans="1:1">
      <c r="A1471" s="364"/>
    </row>
    <row r="1472" spans="1:1">
      <c r="A1472" s="364"/>
    </row>
    <row r="1473" spans="1:1">
      <c r="A1473" s="364"/>
    </row>
    <row r="1474" spans="1:1">
      <c r="A1474" s="364"/>
    </row>
    <row r="1475" spans="1:1">
      <c r="A1475" s="364"/>
    </row>
    <row r="1476" spans="1:1">
      <c r="A1476" s="364"/>
    </row>
    <row r="1477" spans="1:1">
      <c r="A1477" s="364"/>
    </row>
    <row r="1478" spans="1:1">
      <c r="A1478" s="364"/>
    </row>
    <row r="1479" spans="1:1">
      <c r="A1479" s="364"/>
    </row>
    <row r="1480" spans="1:1">
      <c r="A1480" s="364"/>
    </row>
    <row r="1481" spans="1:1">
      <c r="A1481" s="364"/>
    </row>
    <row r="1482" spans="1:1">
      <c r="A1482" s="364"/>
    </row>
    <row r="1483" spans="1:1">
      <c r="A1483" s="364"/>
    </row>
    <row r="1484" spans="1:1">
      <c r="A1484" s="364"/>
    </row>
    <row r="1485" spans="1:1">
      <c r="A1485" s="364"/>
    </row>
    <row r="1486" spans="1:1">
      <c r="A1486" s="364"/>
    </row>
    <row r="1487" spans="1:1">
      <c r="A1487" s="364"/>
    </row>
    <row r="1488" spans="1:1">
      <c r="A1488" s="364"/>
    </row>
    <row r="1489" spans="1:1">
      <c r="A1489" s="364"/>
    </row>
    <row r="1490" spans="1:1">
      <c r="A1490" s="364"/>
    </row>
    <row r="1491" spans="1:1">
      <c r="A1491" s="364"/>
    </row>
    <row r="1492" spans="1:1">
      <c r="A1492" s="364"/>
    </row>
    <row r="1493" spans="1:1">
      <c r="A1493" s="364"/>
    </row>
    <row r="1494" spans="1:1">
      <c r="A1494" s="364"/>
    </row>
    <row r="1495" spans="1:1">
      <c r="A1495" s="364"/>
    </row>
    <row r="1496" spans="1:1">
      <c r="A1496" s="364"/>
    </row>
    <row r="1497" spans="1:1">
      <c r="A1497" s="364"/>
    </row>
    <row r="1498" spans="1:1">
      <c r="A1498" s="364"/>
    </row>
    <row r="1499" spans="1:1">
      <c r="A1499" s="364"/>
    </row>
    <row r="1500" spans="1:1">
      <c r="A1500" s="364"/>
    </row>
    <row r="1501" spans="1:1">
      <c r="A1501" s="364"/>
    </row>
    <row r="1502" spans="1:1">
      <c r="A1502" s="364"/>
    </row>
    <row r="1503" spans="1:1">
      <c r="A1503" s="364"/>
    </row>
    <row r="1504" spans="1:1">
      <c r="A1504" s="364"/>
    </row>
    <row r="1505" spans="1:1">
      <c r="A1505" s="364"/>
    </row>
    <row r="1506" spans="1:1">
      <c r="A1506" s="364"/>
    </row>
    <row r="1507" spans="1:1">
      <c r="A1507" s="364"/>
    </row>
    <row r="1508" spans="1:1">
      <c r="A1508" s="364"/>
    </row>
    <row r="1509" spans="1:1">
      <c r="A1509" s="364"/>
    </row>
    <row r="1510" spans="1:1">
      <c r="A1510" s="364"/>
    </row>
    <row r="1511" spans="1:1">
      <c r="A1511" s="364"/>
    </row>
    <row r="1512" spans="1:1">
      <c r="A1512" s="364"/>
    </row>
    <row r="1513" spans="1:1">
      <c r="A1513" s="364"/>
    </row>
    <row r="1514" spans="1:1">
      <c r="A1514" s="364"/>
    </row>
    <row r="1515" spans="1:1">
      <c r="A1515" s="364"/>
    </row>
    <row r="1516" spans="1:1">
      <c r="A1516" s="364"/>
    </row>
    <row r="1517" spans="1:1">
      <c r="A1517" s="364"/>
    </row>
    <row r="1518" spans="1:1">
      <c r="A1518" s="364"/>
    </row>
    <row r="1519" spans="1:1">
      <c r="A1519" s="364"/>
    </row>
    <row r="1520" spans="1:1">
      <c r="A1520" s="364"/>
    </row>
    <row r="1521" spans="1:1">
      <c r="A1521" s="364"/>
    </row>
    <row r="1522" spans="1:1">
      <c r="A1522" s="364"/>
    </row>
    <row r="1523" spans="1:1">
      <c r="A1523" s="364"/>
    </row>
    <row r="1524" spans="1:1">
      <c r="A1524" s="364"/>
    </row>
    <row r="1525" spans="1:1">
      <c r="A1525" s="364"/>
    </row>
    <row r="1526" spans="1:1">
      <c r="A1526" s="364"/>
    </row>
    <row r="1527" spans="1:1">
      <c r="A1527" s="364"/>
    </row>
    <row r="1528" spans="1:1">
      <c r="A1528" s="364"/>
    </row>
    <row r="1529" spans="1:1">
      <c r="A1529" s="364"/>
    </row>
    <row r="1530" spans="1:1">
      <c r="A1530" s="364"/>
    </row>
    <row r="1531" spans="1:1">
      <c r="A1531" s="364"/>
    </row>
    <row r="1532" spans="1:1">
      <c r="A1532" s="364"/>
    </row>
    <row r="1533" spans="1:1">
      <c r="A1533" s="364"/>
    </row>
    <row r="1534" spans="1:1">
      <c r="A1534" s="364"/>
    </row>
    <row r="1535" spans="1:1">
      <c r="A1535" s="364"/>
    </row>
    <row r="1536" spans="1:1">
      <c r="A1536" s="364"/>
    </row>
    <row r="1537" spans="1:1">
      <c r="A1537" s="364"/>
    </row>
    <row r="1538" spans="1:1">
      <c r="A1538" s="364"/>
    </row>
    <row r="1539" spans="1:1">
      <c r="A1539" s="364"/>
    </row>
    <row r="1540" spans="1:1">
      <c r="A1540" s="364"/>
    </row>
    <row r="1541" spans="1:1">
      <c r="A1541" s="364"/>
    </row>
    <row r="1542" spans="1:1">
      <c r="A1542" s="364"/>
    </row>
    <row r="1543" spans="1:1">
      <c r="A1543" s="364"/>
    </row>
    <row r="1544" spans="1:1">
      <c r="A1544" s="364"/>
    </row>
    <row r="1545" spans="1:1">
      <c r="A1545" s="364"/>
    </row>
    <row r="1546" spans="1:1">
      <c r="A1546" s="364"/>
    </row>
    <row r="1547" spans="1:1">
      <c r="A1547" s="364"/>
    </row>
    <row r="1548" spans="1:1">
      <c r="A1548" s="364"/>
    </row>
    <row r="1549" spans="1:1">
      <c r="A1549" s="364"/>
    </row>
    <row r="1550" spans="1:1">
      <c r="A1550" s="364"/>
    </row>
    <row r="1551" spans="1:1">
      <c r="A1551" s="364"/>
    </row>
    <row r="1552" spans="1:1">
      <c r="A1552" s="364"/>
    </row>
    <row r="1553" spans="1:1">
      <c r="A1553" s="364"/>
    </row>
    <row r="1554" spans="1:1">
      <c r="A1554" s="364"/>
    </row>
    <row r="1555" spans="1:1">
      <c r="A1555" s="364"/>
    </row>
    <row r="1556" spans="1:1">
      <c r="A1556" s="364"/>
    </row>
    <row r="1557" spans="1:1">
      <c r="A1557" s="364"/>
    </row>
    <row r="1558" spans="1:1">
      <c r="A1558" s="364"/>
    </row>
    <row r="1559" spans="1:1">
      <c r="A1559" s="364"/>
    </row>
    <row r="1560" spans="1:1">
      <c r="A1560" s="364"/>
    </row>
    <row r="1561" spans="1:1">
      <c r="A1561" s="364"/>
    </row>
    <row r="1562" spans="1:1">
      <c r="A1562" s="364"/>
    </row>
    <row r="1563" spans="1:1">
      <c r="A1563" s="364"/>
    </row>
    <row r="1564" spans="1:1">
      <c r="A1564" s="364"/>
    </row>
    <row r="1565" spans="1:1">
      <c r="A1565" s="364"/>
    </row>
    <row r="1566" spans="1:1">
      <c r="A1566" s="364"/>
    </row>
    <row r="1567" spans="1:1">
      <c r="A1567" s="364"/>
    </row>
    <row r="1568" spans="1:1">
      <c r="A1568" s="364"/>
    </row>
    <row r="1569" spans="1:1">
      <c r="A1569" s="364"/>
    </row>
    <row r="1570" spans="1:1">
      <c r="A1570" s="364"/>
    </row>
    <row r="1571" spans="1:1">
      <c r="A1571" s="364"/>
    </row>
    <row r="1572" spans="1:1">
      <c r="A1572" s="364"/>
    </row>
    <row r="1573" spans="1:1">
      <c r="A1573" s="364"/>
    </row>
    <row r="1574" spans="1:1">
      <c r="A1574" s="364"/>
    </row>
    <row r="1575" spans="1:1">
      <c r="A1575" s="364"/>
    </row>
    <row r="1576" spans="1:1">
      <c r="A1576" s="364"/>
    </row>
    <row r="1577" spans="1:1">
      <c r="A1577" s="364"/>
    </row>
    <row r="1578" spans="1:1">
      <c r="A1578" s="364"/>
    </row>
    <row r="1579" spans="1:1">
      <c r="A1579" s="364"/>
    </row>
    <row r="1580" spans="1:1">
      <c r="A1580" s="364"/>
    </row>
    <row r="1581" spans="1:1">
      <c r="A1581" s="364"/>
    </row>
    <row r="1582" spans="1:1">
      <c r="A1582" s="364"/>
    </row>
    <row r="1583" spans="1:1">
      <c r="A1583" s="364"/>
    </row>
    <row r="1584" spans="1:1">
      <c r="A1584" s="364"/>
    </row>
    <row r="1585" spans="1:1">
      <c r="A1585" s="364"/>
    </row>
    <row r="1586" spans="1:1">
      <c r="A1586" s="364"/>
    </row>
    <row r="1587" spans="1:1">
      <c r="A1587" s="364"/>
    </row>
    <row r="1588" spans="1:1">
      <c r="A1588" s="364"/>
    </row>
    <row r="1589" spans="1:1">
      <c r="A1589" s="364"/>
    </row>
    <row r="1590" spans="1:1">
      <c r="A1590" s="364"/>
    </row>
    <row r="1591" spans="1:1">
      <c r="A1591" s="364"/>
    </row>
    <row r="1592" spans="1:1">
      <c r="A1592" s="364"/>
    </row>
    <row r="1593" spans="1:1">
      <c r="A1593" s="364"/>
    </row>
    <row r="1594" spans="1:1">
      <c r="A1594" s="364"/>
    </row>
    <row r="1595" spans="1:1">
      <c r="A1595" s="364"/>
    </row>
    <row r="1596" spans="1:1">
      <c r="A1596" s="364"/>
    </row>
    <row r="1597" spans="1:1">
      <c r="A1597" s="364"/>
    </row>
    <row r="1598" spans="1:1">
      <c r="A1598" s="364"/>
    </row>
    <row r="1599" spans="1:1">
      <c r="A1599" s="364"/>
    </row>
    <row r="1600" spans="1:1">
      <c r="A1600" s="364"/>
    </row>
    <row r="1601" spans="1:1">
      <c r="A1601" s="364"/>
    </row>
    <row r="1602" spans="1:1">
      <c r="A1602" s="364"/>
    </row>
    <row r="1603" spans="1:1">
      <c r="A1603" s="364"/>
    </row>
    <row r="1604" spans="1:1">
      <c r="A1604" s="364"/>
    </row>
    <row r="1605" spans="1:1">
      <c r="A1605" s="364"/>
    </row>
    <row r="1606" spans="1:1">
      <c r="A1606" s="364"/>
    </row>
    <row r="1607" spans="1:1">
      <c r="A1607" s="364"/>
    </row>
    <row r="1608" spans="1:1">
      <c r="A1608" s="364"/>
    </row>
    <row r="1609" spans="1:1">
      <c r="A1609" s="364"/>
    </row>
    <row r="1610" spans="1:1">
      <c r="A1610" s="364"/>
    </row>
    <row r="1611" spans="1:1">
      <c r="A1611" s="364"/>
    </row>
    <row r="1612" spans="1:1">
      <c r="A1612" s="364"/>
    </row>
    <row r="1613" spans="1:1">
      <c r="A1613" s="364"/>
    </row>
    <row r="1614" spans="1:1">
      <c r="A1614" s="364"/>
    </row>
    <row r="1615" spans="1:1">
      <c r="A1615" s="364"/>
    </row>
    <row r="1616" spans="1:1">
      <c r="A1616" s="364"/>
    </row>
    <row r="1617" spans="1:1">
      <c r="A1617" s="364"/>
    </row>
    <row r="1618" spans="1:1">
      <c r="A1618" s="364"/>
    </row>
    <row r="1619" spans="1:1">
      <c r="A1619" s="364"/>
    </row>
    <row r="1620" spans="1:1">
      <c r="A1620" s="364"/>
    </row>
    <row r="1621" spans="1:1">
      <c r="A1621" s="364"/>
    </row>
    <row r="1622" spans="1:1">
      <c r="A1622" s="364"/>
    </row>
    <row r="1623" spans="1:1">
      <c r="A1623" s="364"/>
    </row>
    <row r="1624" spans="1:1">
      <c r="A1624" s="364"/>
    </row>
    <row r="1625" spans="1:1">
      <c r="A1625" s="364"/>
    </row>
    <row r="1626" spans="1:1">
      <c r="A1626" s="364"/>
    </row>
    <row r="1627" spans="1:1">
      <c r="A1627" s="364"/>
    </row>
    <row r="1628" spans="1:1">
      <c r="A1628" s="364"/>
    </row>
    <row r="1629" spans="1:1">
      <c r="A1629" s="364"/>
    </row>
    <row r="1630" spans="1:1">
      <c r="A1630" s="364"/>
    </row>
    <row r="1631" spans="1:1">
      <c r="A1631" s="364"/>
    </row>
    <row r="1632" spans="1:1">
      <c r="A1632" s="364"/>
    </row>
    <row r="1633" spans="1:1">
      <c r="A1633" s="364"/>
    </row>
    <row r="1634" spans="1:1">
      <c r="A1634" s="364"/>
    </row>
    <row r="1635" spans="1:1">
      <c r="A1635" s="364"/>
    </row>
    <row r="1636" spans="1:1">
      <c r="A1636" s="364"/>
    </row>
    <row r="1637" spans="1:1">
      <c r="A1637" s="364"/>
    </row>
    <row r="1638" spans="1:1">
      <c r="A1638" s="364"/>
    </row>
    <row r="1639" spans="1:1">
      <c r="A1639" s="364"/>
    </row>
    <row r="1640" spans="1:1">
      <c r="A1640" s="364"/>
    </row>
    <row r="1641" spans="1:1">
      <c r="A1641" s="364"/>
    </row>
    <row r="1642" spans="1:1">
      <c r="A1642" s="364"/>
    </row>
    <row r="1643" spans="1:1">
      <c r="A1643" s="364"/>
    </row>
    <row r="1644" spans="1:1">
      <c r="A1644" s="364"/>
    </row>
    <row r="1645" spans="1:1">
      <c r="A1645" s="364"/>
    </row>
    <row r="1646" spans="1:1">
      <c r="A1646" s="364"/>
    </row>
    <row r="1647" spans="1:1">
      <c r="A1647" s="364"/>
    </row>
    <row r="1648" spans="1:1">
      <c r="A1648" s="364"/>
    </row>
    <row r="1649" spans="1:1">
      <c r="A1649" s="364"/>
    </row>
    <row r="1650" spans="1:1">
      <c r="A1650" s="364"/>
    </row>
    <row r="1651" spans="1:1">
      <c r="A1651" s="364"/>
    </row>
    <row r="1652" spans="1:1">
      <c r="A1652" s="364"/>
    </row>
    <row r="1653" spans="1:1">
      <c r="A1653" s="364"/>
    </row>
    <row r="1654" spans="1:1">
      <c r="A1654" s="364"/>
    </row>
    <row r="1655" spans="1:1">
      <c r="A1655" s="364"/>
    </row>
    <row r="1656" spans="1:1">
      <c r="A1656" s="364"/>
    </row>
    <row r="1657" spans="1:1">
      <c r="A1657" s="364"/>
    </row>
    <row r="1658" spans="1:1">
      <c r="A1658" s="364"/>
    </row>
    <row r="1659" spans="1:1">
      <c r="A1659" s="364"/>
    </row>
    <row r="1660" spans="1:1">
      <c r="A1660" s="364"/>
    </row>
    <row r="1661" spans="1:1">
      <c r="A1661" s="364"/>
    </row>
    <row r="1662" spans="1:1">
      <c r="A1662" s="364"/>
    </row>
    <row r="1663" spans="1:1">
      <c r="A1663" s="364"/>
    </row>
    <row r="1664" spans="1:1">
      <c r="A1664" s="364"/>
    </row>
    <row r="1665" spans="1:1">
      <c r="A1665" s="364"/>
    </row>
    <row r="1666" spans="1:1">
      <c r="A1666" s="364"/>
    </row>
    <row r="1667" spans="1:1">
      <c r="A1667" s="364"/>
    </row>
    <row r="1668" spans="1:1">
      <c r="A1668" s="364"/>
    </row>
    <row r="1669" spans="1:1">
      <c r="A1669" s="364"/>
    </row>
    <row r="1670" spans="1:1">
      <c r="A1670" s="364"/>
    </row>
    <row r="1671" spans="1:1">
      <c r="A1671" s="364"/>
    </row>
    <row r="1672" spans="1:1">
      <c r="A1672" s="364"/>
    </row>
    <row r="1673" spans="1:1">
      <c r="A1673" s="364"/>
    </row>
    <row r="1674" spans="1:1">
      <c r="A1674" s="364"/>
    </row>
    <row r="1675" spans="1:1">
      <c r="A1675" s="364"/>
    </row>
    <row r="1676" spans="1:1">
      <c r="A1676" s="364"/>
    </row>
    <row r="1677" spans="1:1">
      <c r="A1677" s="364"/>
    </row>
    <row r="1678" spans="1:1">
      <c r="A1678" s="364"/>
    </row>
    <row r="1679" spans="1:1">
      <c r="A1679" s="364"/>
    </row>
    <row r="1680" spans="1:1">
      <c r="A1680" s="364"/>
    </row>
    <row r="1681" spans="1:1">
      <c r="A1681" s="364"/>
    </row>
    <row r="1682" spans="1:1">
      <c r="A1682" s="364"/>
    </row>
    <row r="1683" spans="1:1">
      <c r="A1683" s="364"/>
    </row>
    <row r="1684" spans="1:1">
      <c r="A1684" s="364"/>
    </row>
    <row r="1685" spans="1:1">
      <c r="A1685" s="364"/>
    </row>
    <row r="1686" spans="1:1">
      <c r="A1686" s="364"/>
    </row>
    <row r="1687" spans="1:1">
      <c r="A1687" s="364"/>
    </row>
    <row r="1688" spans="1:1">
      <c r="A1688" s="364"/>
    </row>
    <row r="1689" spans="1:1">
      <c r="A1689" s="364"/>
    </row>
    <row r="1690" spans="1:1">
      <c r="A1690" s="364"/>
    </row>
    <row r="1691" spans="1:1">
      <c r="A1691" s="364"/>
    </row>
    <row r="1692" spans="1:1">
      <c r="A1692" s="364"/>
    </row>
    <row r="1693" spans="1:1">
      <c r="A1693" s="364"/>
    </row>
    <row r="1694" spans="1:1">
      <c r="A1694" s="364"/>
    </row>
    <row r="1695" spans="1:1">
      <c r="A1695" s="364"/>
    </row>
    <row r="1696" spans="1:1">
      <c r="A1696" s="364"/>
    </row>
    <row r="1697" spans="1:1">
      <c r="A1697" s="364"/>
    </row>
    <row r="1698" spans="1:1">
      <c r="A1698" s="364"/>
    </row>
    <row r="1699" spans="1:1">
      <c r="A1699" s="364"/>
    </row>
    <row r="1700" spans="1:1">
      <c r="A1700" s="364"/>
    </row>
    <row r="1701" spans="1:1">
      <c r="A1701" s="364"/>
    </row>
    <row r="1702" spans="1:1">
      <c r="A1702" s="364"/>
    </row>
    <row r="1703" spans="1:1">
      <c r="A1703" s="364"/>
    </row>
    <row r="1704" spans="1:1">
      <c r="A1704" s="364"/>
    </row>
    <row r="1705" spans="1:1">
      <c r="A1705" s="364"/>
    </row>
    <row r="1706" spans="1:1">
      <c r="A1706" s="364"/>
    </row>
    <row r="1707" spans="1:1">
      <c r="A1707" s="364"/>
    </row>
    <row r="1708" spans="1:1">
      <c r="A1708" s="364"/>
    </row>
    <row r="1709" spans="1:1">
      <c r="A1709" s="364"/>
    </row>
    <row r="1710" spans="1:1">
      <c r="A1710" s="364"/>
    </row>
    <row r="1711" spans="1:1">
      <c r="A1711" s="364"/>
    </row>
    <row r="1712" spans="1:1">
      <c r="A1712" s="364"/>
    </row>
    <row r="1713" spans="1:1">
      <c r="A1713" s="364"/>
    </row>
    <row r="1714" spans="1:1">
      <c r="A1714" s="364"/>
    </row>
    <row r="1715" spans="1:1">
      <c r="A1715" s="364"/>
    </row>
    <row r="1716" spans="1:1">
      <c r="A1716" s="364"/>
    </row>
    <row r="1717" spans="1:1">
      <c r="A1717" s="364"/>
    </row>
    <row r="1718" spans="1:1">
      <c r="A1718" s="364"/>
    </row>
    <row r="1719" spans="1:1">
      <c r="A1719" s="364"/>
    </row>
    <row r="1720" spans="1:1">
      <c r="A1720" s="364"/>
    </row>
    <row r="1721" spans="1:1">
      <c r="A1721" s="364"/>
    </row>
    <row r="1722" spans="1:1">
      <c r="A1722" s="364"/>
    </row>
    <row r="1723" spans="1:1">
      <c r="A1723" s="364"/>
    </row>
    <row r="1724" spans="1:1">
      <c r="A1724" s="364"/>
    </row>
    <row r="1725" spans="1:1">
      <c r="A1725" s="364"/>
    </row>
    <row r="1726" spans="1:1">
      <c r="A1726" s="364"/>
    </row>
    <row r="1727" spans="1:1">
      <c r="A1727" s="364"/>
    </row>
    <row r="1728" spans="1:1">
      <c r="A1728" s="364"/>
    </row>
    <row r="1729" spans="1:1">
      <c r="A1729" s="364"/>
    </row>
    <row r="1730" spans="1:1">
      <c r="A1730" s="364"/>
    </row>
    <row r="1731" spans="1:1">
      <c r="A1731" s="364"/>
    </row>
    <row r="1732" spans="1:1">
      <c r="A1732" s="364"/>
    </row>
    <row r="1733" spans="1:1">
      <c r="A1733" s="364"/>
    </row>
    <row r="1734" spans="1:1">
      <c r="A1734" s="364"/>
    </row>
    <row r="1735" spans="1:1">
      <c r="A1735" s="364"/>
    </row>
    <row r="1736" spans="1:1">
      <c r="A1736" s="364"/>
    </row>
    <row r="1737" spans="1:1">
      <c r="A1737" s="364"/>
    </row>
    <row r="1738" spans="1:1">
      <c r="A1738" s="364"/>
    </row>
    <row r="1739" spans="1:1">
      <c r="A1739" s="364"/>
    </row>
    <row r="1740" spans="1:1">
      <c r="A1740" s="364"/>
    </row>
    <row r="1741" spans="1:1">
      <c r="A1741" s="364"/>
    </row>
    <row r="1742" spans="1:1">
      <c r="A1742" s="364"/>
    </row>
    <row r="1743" spans="1:1">
      <c r="A1743" s="364"/>
    </row>
    <row r="1744" spans="1:1">
      <c r="A1744" s="364"/>
    </row>
    <row r="1745" spans="1:1">
      <c r="A1745" s="364"/>
    </row>
    <row r="1746" spans="1:1">
      <c r="A1746" s="364"/>
    </row>
    <row r="1747" spans="1:1">
      <c r="A1747" s="364"/>
    </row>
    <row r="1748" spans="1:1">
      <c r="A1748" s="364"/>
    </row>
    <row r="1749" spans="1:1">
      <c r="A1749" s="364"/>
    </row>
    <row r="1750" spans="1:1">
      <c r="A1750" s="364"/>
    </row>
    <row r="1751" spans="1:1">
      <c r="A1751" s="364"/>
    </row>
    <row r="1752" spans="1:1">
      <c r="A1752" s="364"/>
    </row>
    <row r="1753" spans="1:1">
      <c r="A1753" s="364"/>
    </row>
    <row r="1754" spans="1:1">
      <c r="A1754" s="364"/>
    </row>
    <row r="1755" spans="1:1">
      <c r="A1755" s="364"/>
    </row>
    <row r="1756" spans="1:1">
      <c r="A1756" s="364"/>
    </row>
    <row r="1757" spans="1:1">
      <c r="A1757" s="364"/>
    </row>
    <row r="1758" spans="1:1">
      <c r="A1758" s="364"/>
    </row>
    <row r="1759" spans="1:1">
      <c r="A1759" s="364"/>
    </row>
    <row r="1760" spans="1:1">
      <c r="A1760" s="364"/>
    </row>
    <row r="1761" spans="1:1">
      <c r="A1761" s="364"/>
    </row>
    <row r="1762" spans="1:1">
      <c r="A1762" s="364"/>
    </row>
    <row r="1763" spans="1:1">
      <c r="A1763" s="364"/>
    </row>
    <row r="1764" spans="1:1">
      <c r="A1764" s="364"/>
    </row>
    <row r="1765" spans="1:1">
      <c r="A1765" s="364"/>
    </row>
    <row r="1766" spans="1:1">
      <c r="A1766" s="364"/>
    </row>
    <row r="1767" spans="1:1">
      <c r="A1767" s="364"/>
    </row>
    <row r="1768" spans="1:1">
      <c r="A1768" s="364"/>
    </row>
    <row r="1769" spans="1:1">
      <c r="A1769" s="364"/>
    </row>
    <row r="1770" spans="1:1">
      <c r="A1770" s="364"/>
    </row>
    <row r="1771" spans="1:1">
      <c r="A1771" s="364"/>
    </row>
    <row r="1772" spans="1:1">
      <c r="A1772" s="364"/>
    </row>
    <row r="1773" spans="1:1">
      <c r="A1773" s="364"/>
    </row>
    <row r="1774" spans="1:1">
      <c r="A1774" s="364"/>
    </row>
    <row r="1775" spans="1:1">
      <c r="A1775" s="364"/>
    </row>
    <row r="1776" spans="1:1">
      <c r="A1776" s="364"/>
    </row>
    <row r="1777" spans="1:1">
      <c r="A1777" s="364"/>
    </row>
    <row r="1778" spans="1:1">
      <c r="A1778" s="364"/>
    </row>
    <row r="1779" spans="1:1">
      <c r="A1779" s="364"/>
    </row>
    <row r="1780" spans="1:1">
      <c r="A1780" s="364"/>
    </row>
    <row r="1781" spans="1:1">
      <c r="A1781" s="364"/>
    </row>
    <row r="1782" spans="1:1">
      <c r="A1782" s="364"/>
    </row>
    <row r="1783" spans="1:1">
      <c r="A1783" s="364"/>
    </row>
    <row r="1784" spans="1:1">
      <c r="A1784" s="364"/>
    </row>
    <row r="1785" spans="1:1">
      <c r="A1785" s="364"/>
    </row>
    <row r="1786" spans="1:1">
      <c r="A1786" s="364"/>
    </row>
    <row r="1787" spans="1:1">
      <c r="A1787" s="364"/>
    </row>
    <row r="1788" spans="1:1">
      <c r="A1788" s="364"/>
    </row>
    <row r="1789" spans="1:1">
      <c r="A1789" s="364"/>
    </row>
    <row r="1790" spans="1:1">
      <c r="A1790" s="364"/>
    </row>
    <row r="1791" spans="1:1">
      <c r="A1791" s="364"/>
    </row>
    <row r="1792" spans="1:1">
      <c r="A1792" s="364"/>
    </row>
    <row r="1793" spans="1:1">
      <c r="A1793" s="364"/>
    </row>
    <row r="1794" spans="1:1">
      <c r="A1794" s="364"/>
    </row>
    <row r="1795" spans="1:1">
      <c r="A1795" s="364"/>
    </row>
    <row r="1796" spans="1:1">
      <c r="A1796" s="364"/>
    </row>
    <row r="1797" spans="1:1">
      <c r="A1797" s="364"/>
    </row>
    <row r="1798" spans="1:1">
      <c r="A1798" s="364"/>
    </row>
    <row r="1799" spans="1:1">
      <c r="A1799" s="364"/>
    </row>
    <row r="1800" spans="1:1">
      <c r="A1800" s="364"/>
    </row>
    <row r="1801" spans="1:1">
      <c r="A1801" s="364"/>
    </row>
    <row r="1802" spans="1:1">
      <c r="A1802" s="364"/>
    </row>
    <row r="1803" spans="1:1">
      <c r="A1803" s="364"/>
    </row>
    <row r="1804" spans="1:1">
      <c r="A1804" s="364"/>
    </row>
    <row r="1805" spans="1:1">
      <c r="A1805" s="364"/>
    </row>
    <row r="1806" spans="1:1">
      <c r="A1806" s="364"/>
    </row>
    <row r="1807" spans="1:1">
      <c r="A1807" s="364"/>
    </row>
    <row r="1808" spans="1:1">
      <c r="A1808" s="364"/>
    </row>
    <row r="1809" spans="1:1">
      <c r="A1809" s="364"/>
    </row>
    <row r="1810" spans="1:1">
      <c r="A1810" s="364"/>
    </row>
    <row r="1811" spans="1:1">
      <c r="A1811" s="364"/>
    </row>
    <row r="1812" spans="1:1">
      <c r="A1812" s="364"/>
    </row>
    <row r="1813" spans="1:1">
      <c r="A1813" s="364"/>
    </row>
    <row r="1814" spans="1:1">
      <c r="A1814" s="364"/>
    </row>
    <row r="1815" spans="1:1">
      <c r="A1815" s="364"/>
    </row>
    <row r="1816" spans="1:1">
      <c r="A1816" s="364"/>
    </row>
    <row r="1817" spans="1:1">
      <c r="A1817" s="364"/>
    </row>
    <row r="1818" spans="1:1">
      <c r="A1818" s="364"/>
    </row>
    <row r="1819" spans="1:1">
      <c r="A1819" s="364"/>
    </row>
    <row r="1820" spans="1:1">
      <c r="A1820" s="364"/>
    </row>
    <row r="1821" spans="1:1">
      <c r="A1821" s="364"/>
    </row>
    <row r="1822" spans="1:1">
      <c r="A1822" s="364"/>
    </row>
    <row r="1823" spans="1:1">
      <c r="A1823" s="364"/>
    </row>
    <row r="1824" spans="1:1">
      <c r="A1824" s="364"/>
    </row>
    <row r="1825" spans="1:1">
      <c r="A1825" s="364"/>
    </row>
    <row r="1826" spans="1:1">
      <c r="A1826" s="364"/>
    </row>
    <row r="1827" spans="1:1">
      <c r="A1827" s="364"/>
    </row>
    <row r="1828" spans="1:1">
      <c r="A1828" s="364"/>
    </row>
    <row r="1829" spans="1:1">
      <c r="A1829" s="364"/>
    </row>
    <row r="1830" spans="1:1">
      <c r="A1830" s="364"/>
    </row>
    <row r="1831" spans="1:1">
      <c r="A1831" s="364"/>
    </row>
    <row r="1832" spans="1:1">
      <c r="A1832" s="364"/>
    </row>
    <row r="1833" spans="1:1">
      <c r="A1833" s="364"/>
    </row>
    <row r="1834" spans="1:1">
      <c r="A1834" s="364"/>
    </row>
    <row r="1835" spans="1:1">
      <c r="A1835" s="364"/>
    </row>
    <row r="1836" spans="1:1">
      <c r="A1836" s="364"/>
    </row>
    <row r="1837" spans="1:1">
      <c r="A1837" s="364"/>
    </row>
    <row r="1838" spans="1:1">
      <c r="A1838" s="364"/>
    </row>
    <row r="1839" spans="1:1">
      <c r="A1839" s="364"/>
    </row>
    <row r="1840" spans="1:1">
      <c r="A1840" s="364"/>
    </row>
    <row r="1841" spans="1:1">
      <c r="A1841" s="364"/>
    </row>
    <row r="1842" spans="1:1">
      <c r="A1842" s="364"/>
    </row>
    <row r="1843" spans="1:1">
      <c r="A1843" s="364"/>
    </row>
    <row r="1844" spans="1:1">
      <c r="A1844" s="364"/>
    </row>
    <row r="1845" spans="1:1">
      <c r="A1845" s="364"/>
    </row>
    <row r="1846" spans="1:1">
      <c r="A1846" s="364"/>
    </row>
    <row r="1847" spans="1:1">
      <c r="A1847" s="364"/>
    </row>
    <row r="1848" spans="1:1">
      <c r="A1848" s="364"/>
    </row>
    <row r="1849" spans="1:1">
      <c r="A1849" s="364"/>
    </row>
    <row r="1850" spans="1:1">
      <c r="A1850" s="364"/>
    </row>
    <row r="1851" spans="1:1">
      <c r="A1851" s="364"/>
    </row>
    <row r="1852" spans="1:1">
      <c r="A1852" s="364"/>
    </row>
    <row r="1853" spans="1:1">
      <c r="A1853" s="364"/>
    </row>
    <row r="1854" spans="1:1">
      <c r="A1854" s="364"/>
    </row>
    <row r="1855" spans="1:1">
      <c r="A1855" s="364"/>
    </row>
    <row r="1856" spans="1:1">
      <c r="A1856" s="364"/>
    </row>
    <row r="1857" spans="1:1">
      <c r="A1857" s="364"/>
    </row>
    <row r="1858" spans="1:1">
      <c r="A1858" s="364"/>
    </row>
    <row r="1859" spans="1:1">
      <c r="A1859" s="364"/>
    </row>
    <row r="1860" spans="1:1">
      <c r="A1860" s="364"/>
    </row>
    <row r="1861" spans="1:1">
      <c r="A1861" s="364"/>
    </row>
    <row r="1862" spans="1:1">
      <c r="A1862" s="364"/>
    </row>
    <row r="1863" spans="1:1">
      <c r="A1863" s="364"/>
    </row>
    <row r="1864" spans="1:1">
      <c r="A1864" s="364"/>
    </row>
    <row r="1865" spans="1:1">
      <c r="A1865" s="364"/>
    </row>
    <row r="1866" spans="1:1">
      <c r="A1866" s="364"/>
    </row>
    <row r="1867" spans="1:1">
      <c r="A1867" s="364"/>
    </row>
    <row r="1868" spans="1:1">
      <c r="A1868" s="364"/>
    </row>
    <row r="1869" spans="1:1">
      <c r="A1869" s="364"/>
    </row>
    <row r="1870" spans="1:1">
      <c r="A1870" s="364"/>
    </row>
    <row r="1871" spans="1:1">
      <c r="A1871" s="364"/>
    </row>
    <row r="1872" spans="1:1">
      <c r="A1872" s="364"/>
    </row>
    <row r="1873" spans="1:1">
      <c r="A1873" s="364"/>
    </row>
    <row r="1874" spans="1:1">
      <c r="A1874" s="364"/>
    </row>
    <row r="1875" spans="1:1">
      <c r="A1875" s="364"/>
    </row>
    <row r="1876" spans="1:1">
      <c r="A1876" s="364"/>
    </row>
    <row r="1877" spans="1:1">
      <c r="A1877" s="364"/>
    </row>
    <row r="1878" spans="1:1">
      <c r="A1878" s="364"/>
    </row>
    <row r="1879" spans="1:1">
      <c r="A1879" s="364"/>
    </row>
    <row r="1880" spans="1:1">
      <c r="A1880" s="364"/>
    </row>
    <row r="1881" spans="1:1">
      <c r="A1881" s="364"/>
    </row>
    <row r="1882" spans="1:1">
      <c r="A1882" s="364"/>
    </row>
    <row r="1883" spans="1:1">
      <c r="A1883" s="364"/>
    </row>
    <row r="1884" spans="1:1">
      <c r="A1884" s="364"/>
    </row>
    <row r="1885" spans="1:1">
      <c r="A1885" s="364"/>
    </row>
    <row r="1886" spans="1:1">
      <c r="A1886" s="364"/>
    </row>
    <row r="1887" spans="1:1">
      <c r="A1887" s="364"/>
    </row>
    <row r="1888" spans="1:1">
      <c r="A1888" s="364"/>
    </row>
    <row r="1889" spans="1:1">
      <c r="A1889" s="364"/>
    </row>
    <row r="1890" spans="1:1">
      <c r="A1890" s="364"/>
    </row>
    <row r="1891" spans="1:1">
      <c r="A1891" s="364"/>
    </row>
    <row r="1892" spans="1:1">
      <c r="A1892" s="364"/>
    </row>
    <row r="1893" spans="1:1">
      <c r="A1893" s="364"/>
    </row>
    <row r="1894" spans="1:1">
      <c r="A1894" s="364"/>
    </row>
    <row r="1895" spans="1:1">
      <c r="A1895" s="364"/>
    </row>
    <row r="1896" spans="1:1">
      <c r="A1896" s="364"/>
    </row>
    <row r="1897" spans="1:1">
      <c r="A1897" s="364"/>
    </row>
    <row r="1898" spans="1:1">
      <c r="A1898" s="364"/>
    </row>
    <row r="1899" spans="1:1">
      <c r="A1899" s="364"/>
    </row>
    <row r="1900" spans="1:1">
      <c r="A1900" s="364"/>
    </row>
    <row r="1901" spans="1:1">
      <c r="A1901" s="364"/>
    </row>
    <row r="1902" spans="1:1">
      <c r="A1902" s="364"/>
    </row>
    <row r="1903" spans="1:1">
      <c r="A1903" s="364"/>
    </row>
    <row r="1904" spans="1:1">
      <c r="A1904" s="364"/>
    </row>
    <row r="1905" spans="1:1">
      <c r="A1905" s="364"/>
    </row>
    <row r="1906" spans="1:1">
      <c r="A1906" s="364"/>
    </row>
    <row r="1907" spans="1:1">
      <c r="A1907" s="364"/>
    </row>
    <row r="1908" spans="1:1">
      <c r="A1908" s="364"/>
    </row>
    <row r="1909" spans="1:1">
      <c r="A1909" s="364"/>
    </row>
    <row r="1910" spans="1:1">
      <c r="A1910" s="364"/>
    </row>
    <row r="1911" spans="1:1">
      <c r="A1911" s="364"/>
    </row>
    <row r="1912" spans="1:1">
      <c r="A1912" s="364"/>
    </row>
    <row r="1913" spans="1:1">
      <c r="A1913" s="364"/>
    </row>
    <row r="1914" spans="1:1">
      <c r="A1914" s="364"/>
    </row>
    <row r="1915" spans="1:1">
      <c r="A1915" s="364"/>
    </row>
    <row r="1916" spans="1:1">
      <c r="A1916" s="364"/>
    </row>
    <row r="1917" spans="1:1">
      <c r="A1917" s="364"/>
    </row>
    <row r="1918" spans="1:1">
      <c r="A1918" s="364"/>
    </row>
    <row r="1919" spans="1:1">
      <c r="A1919" s="364"/>
    </row>
    <row r="1920" spans="1:1">
      <c r="A1920" s="364"/>
    </row>
    <row r="1921" spans="1:1">
      <c r="A1921" s="364"/>
    </row>
    <row r="1922" spans="1:1">
      <c r="A1922" s="364"/>
    </row>
    <row r="1923" spans="1:1">
      <c r="A1923" s="364"/>
    </row>
    <row r="1924" spans="1:1">
      <c r="A1924" s="364"/>
    </row>
    <row r="1925" spans="1:1">
      <c r="A1925" s="364"/>
    </row>
    <row r="1926" spans="1:1">
      <c r="A1926" s="364"/>
    </row>
    <row r="1927" spans="1:1">
      <c r="A1927" s="364"/>
    </row>
    <row r="1928" spans="1:1">
      <c r="A1928" s="364"/>
    </row>
    <row r="1929" spans="1:1">
      <c r="A1929" s="364"/>
    </row>
    <row r="1930" spans="1:1">
      <c r="A1930" s="364"/>
    </row>
    <row r="1931" spans="1:1">
      <c r="A1931" s="364"/>
    </row>
    <row r="1932" spans="1:1">
      <c r="A1932" s="364"/>
    </row>
    <row r="1933" spans="1:1">
      <c r="A1933" s="364"/>
    </row>
    <row r="1934" spans="1:1">
      <c r="A1934" s="364"/>
    </row>
    <row r="1935" spans="1:1">
      <c r="A1935" s="364"/>
    </row>
    <row r="1936" spans="1:1">
      <c r="A1936" s="364"/>
    </row>
    <row r="1937" spans="1:1">
      <c r="A1937" s="364"/>
    </row>
    <row r="1938" spans="1:1">
      <c r="A1938" s="364"/>
    </row>
    <row r="1939" spans="1:1">
      <c r="A1939" s="364"/>
    </row>
    <row r="1940" spans="1:1">
      <c r="A1940" s="364"/>
    </row>
    <row r="1941" spans="1:1">
      <c r="A1941" s="364"/>
    </row>
    <row r="1942" spans="1:1">
      <c r="A1942" s="364"/>
    </row>
    <row r="1943" spans="1:1">
      <c r="A1943" s="364"/>
    </row>
    <row r="1944" spans="1:1">
      <c r="A1944" s="364"/>
    </row>
    <row r="1945" spans="1:1">
      <c r="A1945" s="364"/>
    </row>
    <row r="1946" spans="1:1">
      <c r="A1946" s="364"/>
    </row>
    <row r="1947" spans="1:1">
      <c r="A1947" s="364"/>
    </row>
    <row r="1948" spans="1:1">
      <c r="A1948" s="364"/>
    </row>
    <row r="1949" spans="1:1">
      <c r="A1949" s="364"/>
    </row>
    <row r="1950" spans="1:1">
      <c r="A1950" s="364"/>
    </row>
    <row r="1951" spans="1:1">
      <c r="A1951" s="364"/>
    </row>
    <row r="1952" spans="1:1">
      <c r="A1952" s="364"/>
    </row>
    <row r="1953" spans="1:1">
      <c r="A1953" s="364"/>
    </row>
    <row r="1954" spans="1:1">
      <c r="A1954" s="364"/>
    </row>
    <row r="1955" spans="1:1">
      <c r="A1955" s="364"/>
    </row>
    <row r="1956" spans="1:1">
      <c r="A1956" s="364"/>
    </row>
    <row r="1957" spans="1:1">
      <c r="A1957" s="364"/>
    </row>
    <row r="1958" spans="1:1">
      <c r="A1958" s="364"/>
    </row>
    <row r="1959" spans="1:1">
      <c r="A1959" s="364"/>
    </row>
    <row r="1960" spans="1:1">
      <c r="A1960" s="364"/>
    </row>
    <row r="1961" spans="1:1">
      <c r="A1961" s="364"/>
    </row>
    <row r="1962" spans="1:1">
      <c r="A1962" s="364"/>
    </row>
    <row r="1963" spans="1:1">
      <c r="A1963" s="364"/>
    </row>
    <row r="1964" spans="1:1">
      <c r="A1964" s="364"/>
    </row>
    <row r="1965" spans="1:1">
      <c r="A1965" s="364"/>
    </row>
    <row r="1966" spans="1:1">
      <c r="A1966" s="364"/>
    </row>
    <row r="1967" spans="1:1">
      <c r="A1967" s="364"/>
    </row>
    <row r="1968" spans="1:1">
      <c r="A1968" s="364"/>
    </row>
    <row r="1969" spans="1:1">
      <c r="A1969" s="364"/>
    </row>
    <row r="1970" spans="1:1">
      <c r="A1970" s="364"/>
    </row>
    <row r="1971" spans="1:1">
      <c r="A1971" s="364"/>
    </row>
    <row r="1972" spans="1:1">
      <c r="A1972" s="364"/>
    </row>
    <row r="1973" spans="1:1">
      <c r="A1973" s="364"/>
    </row>
    <row r="1974" spans="1:1">
      <c r="A1974" s="364"/>
    </row>
    <row r="1975" spans="1:1">
      <c r="A1975" s="364"/>
    </row>
    <row r="1976" spans="1:1">
      <c r="A1976" s="364"/>
    </row>
    <row r="1977" spans="1:1">
      <c r="A1977" s="364"/>
    </row>
    <row r="1978" spans="1:1">
      <c r="A1978" s="364"/>
    </row>
    <row r="1979" spans="1:1">
      <c r="A1979" s="364"/>
    </row>
    <row r="1980" spans="1:1">
      <c r="A1980" s="364"/>
    </row>
    <row r="1981" spans="1:1">
      <c r="A1981" s="364"/>
    </row>
    <row r="1982" spans="1:1">
      <c r="A1982" s="364"/>
    </row>
    <row r="1983" spans="1:1">
      <c r="A1983" s="364"/>
    </row>
    <row r="1984" spans="1:1">
      <c r="A1984" s="364"/>
    </row>
    <row r="1985" spans="1:1">
      <c r="A1985" s="364"/>
    </row>
    <row r="1986" spans="1:1">
      <c r="A1986" s="364"/>
    </row>
    <row r="1987" spans="1:1">
      <c r="A1987" s="364"/>
    </row>
    <row r="1988" spans="1:1">
      <c r="A1988" s="364"/>
    </row>
    <row r="1989" spans="1:1">
      <c r="A1989" s="364"/>
    </row>
    <row r="1990" spans="1:1">
      <c r="A1990" s="364"/>
    </row>
    <row r="1991" spans="1:1">
      <c r="A1991" s="364"/>
    </row>
    <row r="1992" spans="1:1">
      <c r="A1992" s="364"/>
    </row>
    <row r="1993" spans="1:1">
      <c r="A1993" s="364"/>
    </row>
    <row r="1994" spans="1:1">
      <c r="A1994" s="364"/>
    </row>
    <row r="1995" spans="1:1">
      <c r="A1995" s="364"/>
    </row>
    <row r="1996" spans="1:1">
      <c r="A1996" s="364"/>
    </row>
    <row r="1997" spans="1:1">
      <c r="A1997" s="364"/>
    </row>
    <row r="1998" spans="1:1">
      <c r="A1998" s="364"/>
    </row>
    <row r="1999" spans="1:1">
      <c r="A1999" s="364"/>
    </row>
    <row r="2000" spans="1:1">
      <c r="A2000" s="364"/>
    </row>
    <row r="2001" spans="1:1">
      <c r="A2001" s="364"/>
    </row>
    <row r="2002" spans="1:1">
      <c r="A2002" s="364"/>
    </row>
    <row r="2003" spans="1:1">
      <c r="A2003" s="364"/>
    </row>
    <row r="2004" spans="1:1">
      <c r="A2004" s="364"/>
    </row>
    <row r="2005" spans="1:1">
      <c r="A2005" s="364"/>
    </row>
    <row r="2006" spans="1:1">
      <c r="A2006" s="364"/>
    </row>
    <row r="2007" spans="1:1">
      <c r="A2007" s="364"/>
    </row>
    <row r="2008" spans="1:1">
      <c r="A2008" s="364"/>
    </row>
    <row r="2009" spans="1:1">
      <c r="A2009" s="364"/>
    </row>
    <row r="2010" spans="1:1">
      <c r="A2010" s="364"/>
    </row>
    <row r="2011" spans="1:1">
      <c r="A2011" s="364"/>
    </row>
    <row r="2012" spans="1:1">
      <c r="A2012" s="364"/>
    </row>
    <row r="2013" spans="1:1">
      <c r="A2013" s="364"/>
    </row>
    <row r="2014" spans="1:1">
      <c r="A2014" s="364"/>
    </row>
    <row r="2015" spans="1:1">
      <c r="A2015" s="364"/>
    </row>
    <row r="2016" spans="1:1">
      <c r="A2016" s="364"/>
    </row>
    <row r="2017" spans="1:1">
      <c r="A2017" s="364"/>
    </row>
    <row r="2018" spans="1:1">
      <c r="A2018" s="364"/>
    </row>
    <row r="2019" spans="1:1">
      <c r="A2019" s="364"/>
    </row>
    <row r="2020" spans="1:1">
      <c r="A2020" s="364"/>
    </row>
    <row r="2021" spans="1:1">
      <c r="A2021" s="364"/>
    </row>
    <row r="2022" spans="1:1">
      <c r="A2022" s="364"/>
    </row>
    <row r="2023" spans="1:1">
      <c r="A2023" s="364"/>
    </row>
    <row r="2024" spans="1:1">
      <c r="A2024" s="364"/>
    </row>
    <row r="2025" spans="1:1">
      <c r="A2025" s="364"/>
    </row>
    <row r="2026" spans="1:1">
      <c r="A2026" s="364"/>
    </row>
    <row r="2027" spans="1:1">
      <c r="A2027" s="364"/>
    </row>
    <row r="2028" spans="1:1">
      <c r="A2028" s="364"/>
    </row>
    <row r="2029" spans="1:1">
      <c r="A2029" s="364"/>
    </row>
    <row r="2030" spans="1:1">
      <c r="A2030" s="364"/>
    </row>
    <row r="2031" spans="1:1">
      <c r="A2031" s="364"/>
    </row>
    <row r="2032" spans="1:1">
      <c r="A2032" s="364"/>
    </row>
    <row r="2033" spans="1:1">
      <c r="A2033" s="364"/>
    </row>
    <row r="2034" spans="1:1">
      <c r="A2034" s="364"/>
    </row>
    <row r="2035" spans="1:1">
      <c r="A2035" s="364"/>
    </row>
    <row r="2036" spans="1:1">
      <c r="A2036" s="364"/>
    </row>
    <row r="2037" spans="1:1">
      <c r="A2037" s="364"/>
    </row>
    <row r="2038" spans="1:1">
      <c r="A2038" s="364"/>
    </row>
    <row r="2039" spans="1:1">
      <c r="A2039" s="364"/>
    </row>
    <row r="2040" spans="1:1">
      <c r="A2040" s="364"/>
    </row>
    <row r="2041" spans="1:1">
      <c r="A2041" s="364"/>
    </row>
    <row r="2042" spans="1:1">
      <c r="A2042" s="364"/>
    </row>
    <row r="2043" spans="1:1">
      <c r="A2043" s="364"/>
    </row>
    <row r="2044" spans="1:1">
      <c r="A2044" s="364"/>
    </row>
    <row r="2045" spans="1:1">
      <c r="A2045" s="364"/>
    </row>
    <row r="2046" spans="1:1">
      <c r="A2046" s="364"/>
    </row>
    <row r="2047" spans="1:1">
      <c r="A2047" s="364"/>
    </row>
    <row r="2048" spans="1:1">
      <c r="A2048" s="364"/>
    </row>
    <row r="2049" spans="1:1">
      <c r="A2049" s="364"/>
    </row>
    <row r="2050" spans="1:1">
      <c r="A2050" s="364"/>
    </row>
    <row r="2051" spans="1:1">
      <c r="A2051" s="364"/>
    </row>
    <row r="2052" spans="1:1">
      <c r="A2052" s="364"/>
    </row>
    <row r="2053" spans="1:1">
      <c r="A2053" s="364"/>
    </row>
    <row r="2054" spans="1:1">
      <c r="A2054" s="364"/>
    </row>
    <row r="2055" spans="1:1">
      <c r="A2055" s="364"/>
    </row>
    <row r="2056" spans="1:1">
      <c r="A2056" s="364"/>
    </row>
    <row r="2057" spans="1:1">
      <c r="A2057" s="364"/>
    </row>
    <row r="2058" spans="1:1">
      <c r="A2058" s="364"/>
    </row>
    <row r="2059" spans="1:1">
      <c r="A2059" s="364"/>
    </row>
    <row r="2060" spans="1:1">
      <c r="A2060" s="364"/>
    </row>
    <row r="2061" spans="1:1">
      <c r="A2061" s="364"/>
    </row>
    <row r="2062" spans="1:1">
      <c r="A2062" s="364"/>
    </row>
    <row r="2063" spans="1:1">
      <c r="A2063" s="364"/>
    </row>
    <row r="2064" spans="1:1">
      <c r="A2064" s="364"/>
    </row>
    <row r="2065" spans="1:1">
      <c r="A2065" s="364"/>
    </row>
    <row r="2066" spans="1:1">
      <c r="A2066" s="364"/>
    </row>
    <row r="2067" spans="1:1">
      <c r="A2067" s="364"/>
    </row>
    <row r="2068" spans="1:1">
      <c r="A2068" s="364"/>
    </row>
    <row r="2069" spans="1:1">
      <c r="A2069" s="364"/>
    </row>
    <row r="2070" spans="1:1">
      <c r="A2070" s="364"/>
    </row>
    <row r="2071" spans="1:1">
      <c r="A2071" s="364"/>
    </row>
    <row r="2072" spans="1:1">
      <c r="A2072" s="364"/>
    </row>
    <row r="2073" spans="1:1">
      <c r="A2073" s="364"/>
    </row>
    <row r="2074" spans="1:1">
      <c r="A2074" s="364"/>
    </row>
    <row r="2075" spans="1:1">
      <c r="A2075" s="364"/>
    </row>
    <row r="2076" spans="1:1">
      <c r="A2076" s="364"/>
    </row>
    <row r="2077" spans="1:1">
      <c r="A2077" s="364"/>
    </row>
    <row r="2078" spans="1:1">
      <c r="A2078" s="364"/>
    </row>
    <row r="2079" spans="1:1">
      <c r="A2079" s="364"/>
    </row>
    <row r="2080" spans="1:1">
      <c r="A2080" s="364"/>
    </row>
    <row r="2081" spans="1:1">
      <c r="A2081" s="364"/>
    </row>
    <row r="2082" spans="1:1">
      <c r="A2082" s="364"/>
    </row>
    <row r="2083" spans="1:1">
      <c r="A2083" s="364"/>
    </row>
    <row r="2084" spans="1:1">
      <c r="A2084" s="364"/>
    </row>
    <row r="2085" spans="1:1">
      <c r="A2085" s="364"/>
    </row>
    <row r="2086" spans="1:1">
      <c r="A2086" s="364"/>
    </row>
    <row r="2087" spans="1:1">
      <c r="A2087" s="364"/>
    </row>
    <row r="2088" spans="1:1">
      <c r="A2088" s="364"/>
    </row>
    <row r="2089" spans="1:1">
      <c r="A2089" s="364"/>
    </row>
    <row r="2090" spans="1:1">
      <c r="A2090" s="364"/>
    </row>
    <row r="2091" spans="1:1">
      <c r="A2091" s="364"/>
    </row>
    <row r="2092" spans="1:1">
      <c r="A2092" s="364"/>
    </row>
    <row r="2093" spans="1:1">
      <c r="A2093" s="364"/>
    </row>
    <row r="2094" spans="1:1">
      <c r="A2094" s="364"/>
    </row>
    <row r="2095" spans="1:1">
      <c r="A2095" s="364"/>
    </row>
    <row r="2096" spans="1:1">
      <c r="A2096" s="364"/>
    </row>
    <row r="2097" spans="1:1">
      <c r="A2097" s="364"/>
    </row>
    <row r="2098" spans="1:1">
      <c r="A2098" s="364"/>
    </row>
    <row r="2099" spans="1:1">
      <c r="A2099" s="364"/>
    </row>
    <row r="2100" spans="1:1">
      <c r="A2100" s="364"/>
    </row>
    <row r="2101" spans="1:1">
      <c r="A2101" s="364"/>
    </row>
    <row r="2102" spans="1:1">
      <c r="A2102" s="364"/>
    </row>
    <row r="2103" spans="1:1">
      <c r="A2103" s="364"/>
    </row>
    <row r="2104" spans="1:1">
      <c r="A2104" s="364"/>
    </row>
    <row r="2105" spans="1:1">
      <c r="A2105" s="364"/>
    </row>
    <row r="2106" spans="1:1">
      <c r="A2106" s="364"/>
    </row>
    <row r="2107" spans="1:1">
      <c r="A2107" s="364"/>
    </row>
    <row r="2108" spans="1:1">
      <c r="A2108" s="364"/>
    </row>
    <row r="2109" spans="1:1">
      <c r="A2109" s="364"/>
    </row>
    <row r="2110" spans="1:1">
      <c r="A2110" s="364"/>
    </row>
    <row r="2111" spans="1:1">
      <c r="A2111" s="364"/>
    </row>
    <row r="2112" spans="1:1">
      <c r="A2112" s="364"/>
    </row>
    <row r="2113" spans="1:1">
      <c r="A2113" s="364"/>
    </row>
    <row r="2114" spans="1:1">
      <c r="A2114" s="364"/>
    </row>
    <row r="2115" spans="1:1">
      <c r="A2115" s="364"/>
    </row>
    <row r="2116" spans="1:1">
      <c r="A2116" s="364"/>
    </row>
    <row r="2117" spans="1:1">
      <c r="A2117" s="364"/>
    </row>
    <row r="2118" spans="1:1">
      <c r="A2118" s="364"/>
    </row>
    <row r="2119" spans="1:1">
      <c r="A2119" s="364"/>
    </row>
    <row r="2120" spans="1:1">
      <c r="A2120" s="364"/>
    </row>
    <row r="2121" spans="1:1">
      <c r="A2121" s="364"/>
    </row>
    <row r="2122" spans="1:1">
      <c r="A2122" s="364"/>
    </row>
    <row r="2123" spans="1:1">
      <c r="A2123" s="364"/>
    </row>
    <row r="2124" spans="1:1">
      <c r="A2124" s="364"/>
    </row>
    <row r="2125" spans="1:1">
      <c r="A2125" s="364"/>
    </row>
    <row r="2126" spans="1:1">
      <c r="A2126" s="364"/>
    </row>
    <row r="2127" spans="1:1">
      <c r="A2127" s="364"/>
    </row>
    <row r="2128" spans="1:1">
      <c r="A2128" s="364"/>
    </row>
    <row r="2129" spans="1:1">
      <c r="A2129" s="364"/>
    </row>
    <row r="2130" spans="1:1">
      <c r="A2130" s="364"/>
    </row>
    <row r="2131" spans="1:1">
      <c r="A2131" s="364"/>
    </row>
    <row r="2132" spans="1:1">
      <c r="A2132" s="364"/>
    </row>
    <row r="2133" spans="1:1">
      <c r="A2133" s="364"/>
    </row>
    <row r="2134" spans="1:1">
      <c r="A2134" s="364"/>
    </row>
    <row r="2135" spans="1:1">
      <c r="A2135" s="364"/>
    </row>
    <row r="2136" spans="1:1">
      <c r="A2136" s="364"/>
    </row>
    <row r="2137" spans="1:1">
      <c r="A2137" s="364"/>
    </row>
    <row r="2138" spans="1:1">
      <c r="A2138" s="364"/>
    </row>
    <row r="2139" spans="1:1">
      <c r="A2139" s="364"/>
    </row>
    <row r="2140" spans="1:1">
      <c r="A2140" s="364"/>
    </row>
    <row r="2141" spans="1:1">
      <c r="A2141" s="364"/>
    </row>
    <row r="2142" spans="1:1">
      <c r="A2142" s="364"/>
    </row>
    <row r="2143" spans="1:1">
      <c r="A2143" s="364"/>
    </row>
    <row r="2144" spans="1:1">
      <c r="A2144" s="364"/>
    </row>
    <row r="2145" spans="1:1">
      <c r="A2145" s="364"/>
    </row>
    <row r="2146" spans="1:1">
      <c r="A2146" s="364"/>
    </row>
    <row r="2147" spans="1:1">
      <c r="A2147" s="364"/>
    </row>
    <row r="2148" spans="1:1">
      <c r="A2148" s="364"/>
    </row>
    <row r="2149" spans="1:1">
      <c r="A2149" s="364"/>
    </row>
    <row r="2150" spans="1:1">
      <c r="A2150" s="364"/>
    </row>
    <row r="2151" spans="1:1">
      <c r="A2151" s="364"/>
    </row>
    <row r="2152" spans="1:1">
      <c r="A2152" s="364"/>
    </row>
    <row r="2153" spans="1:1">
      <c r="A2153" s="364"/>
    </row>
    <row r="2154" spans="1:1">
      <c r="A2154" s="364"/>
    </row>
    <row r="2155" spans="1:1">
      <c r="A2155" s="364"/>
    </row>
    <row r="2156" spans="1:1">
      <c r="A2156" s="364"/>
    </row>
    <row r="2157" spans="1:1">
      <c r="A2157" s="364"/>
    </row>
    <row r="2158" spans="1:1">
      <c r="A2158" s="364"/>
    </row>
    <row r="2159" spans="1:1">
      <c r="A2159" s="364"/>
    </row>
    <row r="2160" spans="1:1">
      <c r="A2160" s="364"/>
    </row>
    <row r="2161" spans="1:1">
      <c r="A2161" s="364"/>
    </row>
    <row r="2162" spans="1:1">
      <c r="A2162" s="364"/>
    </row>
    <row r="2163" spans="1:1">
      <c r="A2163" s="364"/>
    </row>
    <row r="2164" spans="1:1">
      <c r="A2164" s="364"/>
    </row>
    <row r="2165" spans="1:1">
      <c r="A2165" s="364"/>
    </row>
    <row r="2166" spans="1:1">
      <c r="A2166" s="364"/>
    </row>
    <row r="2167" spans="1:1">
      <c r="A2167" s="364"/>
    </row>
    <row r="2168" spans="1:1">
      <c r="A2168" s="364"/>
    </row>
    <row r="2169" spans="1:1">
      <c r="A2169" s="364"/>
    </row>
    <row r="2170" spans="1:1">
      <c r="A2170" s="364"/>
    </row>
    <row r="2171" spans="1:1">
      <c r="A2171" s="364"/>
    </row>
    <row r="2172" spans="1:1">
      <c r="A2172" s="364"/>
    </row>
    <row r="2173" spans="1:1">
      <c r="A2173" s="364"/>
    </row>
    <row r="2174" spans="1:1">
      <c r="A2174" s="364"/>
    </row>
    <row r="2175" spans="1:1">
      <c r="A2175" s="364"/>
    </row>
    <row r="2176" spans="1:1">
      <c r="A2176" s="364"/>
    </row>
    <row r="2177" spans="1:1">
      <c r="A2177" s="364"/>
    </row>
    <row r="2178" spans="1:1">
      <c r="A2178" s="364"/>
    </row>
    <row r="2179" spans="1:1">
      <c r="A2179" s="364"/>
    </row>
    <row r="2180" spans="1:1">
      <c r="A2180" s="364"/>
    </row>
    <row r="2181" spans="1:1">
      <c r="A2181" s="364"/>
    </row>
    <row r="2182" spans="1:1">
      <c r="A2182" s="364"/>
    </row>
    <row r="2183" spans="1:1">
      <c r="A2183" s="364"/>
    </row>
    <row r="2184" spans="1:1">
      <c r="A2184" s="364"/>
    </row>
    <row r="2185" spans="1:1">
      <c r="A2185" s="364"/>
    </row>
    <row r="2186" spans="1:1">
      <c r="A2186" s="364"/>
    </row>
    <row r="2187" spans="1:1">
      <c r="A2187" s="364"/>
    </row>
    <row r="2188" spans="1:1">
      <c r="A2188" s="364"/>
    </row>
    <row r="2189" spans="1:1">
      <c r="A2189" s="364"/>
    </row>
    <row r="2190" spans="1:1">
      <c r="A2190" s="364"/>
    </row>
    <row r="2191" spans="1:1">
      <c r="A2191" s="364"/>
    </row>
    <row r="2192" spans="1:1">
      <c r="A2192" s="364"/>
    </row>
    <row r="2193" spans="1:1">
      <c r="A2193" s="364"/>
    </row>
    <row r="2194" spans="1:1">
      <c r="A2194" s="364"/>
    </row>
    <row r="2195" spans="1:1">
      <c r="A2195" s="364"/>
    </row>
    <row r="2196" spans="1:1">
      <c r="A2196" s="364"/>
    </row>
    <row r="2197" spans="1:1">
      <c r="A2197" s="364"/>
    </row>
    <row r="2198" spans="1:1">
      <c r="A2198" s="364"/>
    </row>
    <row r="2199" spans="1:1">
      <c r="A2199" s="364"/>
    </row>
    <row r="2200" spans="1:1">
      <c r="A2200" s="364"/>
    </row>
    <row r="2201" spans="1:1">
      <c r="A2201" s="364"/>
    </row>
    <row r="2202" spans="1:1">
      <c r="A2202" s="364"/>
    </row>
    <row r="2203" spans="1:1">
      <c r="A2203" s="364"/>
    </row>
    <row r="2204" spans="1:1">
      <c r="A2204" s="364"/>
    </row>
    <row r="2205" spans="1:1">
      <c r="A2205" s="364"/>
    </row>
    <row r="2206" spans="1:1">
      <c r="A2206" s="364"/>
    </row>
    <row r="2207" spans="1:1">
      <c r="A2207" s="364"/>
    </row>
    <row r="2208" spans="1:1">
      <c r="A2208" s="364"/>
    </row>
    <row r="2209" spans="1:1">
      <c r="A2209" s="364"/>
    </row>
    <row r="2210" spans="1:1">
      <c r="A2210" s="364"/>
    </row>
    <row r="2211" spans="1:1">
      <c r="A2211" s="364"/>
    </row>
    <row r="2212" spans="1:1">
      <c r="A2212" s="364"/>
    </row>
    <row r="2213" spans="1:1">
      <c r="A2213" s="364"/>
    </row>
    <row r="2214" spans="1:1">
      <c r="A2214" s="364"/>
    </row>
    <row r="2215" spans="1:1">
      <c r="A2215" s="364"/>
    </row>
    <row r="2216" spans="1:1">
      <c r="A2216" s="364"/>
    </row>
    <row r="2217" spans="1:1">
      <c r="A2217" s="364"/>
    </row>
    <row r="2218" spans="1:1">
      <c r="A2218" s="364"/>
    </row>
    <row r="2219" spans="1:1">
      <c r="A2219" s="364"/>
    </row>
    <row r="2220" spans="1:1">
      <c r="A2220" s="364"/>
    </row>
    <row r="2221" spans="1:1">
      <c r="A2221" s="364"/>
    </row>
    <row r="2222" spans="1:1">
      <c r="A2222" s="364"/>
    </row>
    <row r="2223" spans="1:1">
      <c r="A2223" s="364"/>
    </row>
    <row r="2224" spans="1:1">
      <c r="A2224" s="364"/>
    </row>
    <row r="2225" spans="1:1">
      <c r="A2225" s="364"/>
    </row>
    <row r="2226" spans="1:1">
      <c r="A2226" s="364"/>
    </row>
    <row r="2227" spans="1:1">
      <c r="A2227" s="364"/>
    </row>
    <row r="2228" spans="1:1">
      <c r="A2228" s="364"/>
    </row>
    <row r="2229" spans="1:1">
      <c r="A2229" s="364"/>
    </row>
    <row r="2230" spans="1:1">
      <c r="A2230" s="364"/>
    </row>
    <row r="2231" spans="1:1">
      <c r="A2231" s="364"/>
    </row>
    <row r="2232" spans="1:1">
      <c r="A2232" s="364"/>
    </row>
    <row r="2233" spans="1:1">
      <c r="A2233" s="364"/>
    </row>
    <row r="2234" spans="1:1">
      <c r="A2234" s="364"/>
    </row>
    <row r="2235" spans="1:1">
      <c r="A2235" s="364"/>
    </row>
    <row r="2236" spans="1:1">
      <c r="A2236" s="364"/>
    </row>
    <row r="2237" spans="1:1">
      <c r="A2237" s="364"/>
    </row>
    <row r="2238" spans="1:1">
      <c r="A2238" s="364"/>
    </row>
    <row r="2239" spans="1:1">
      <c r="A2239" s="364"/>
    </row>
    <row r="2240" spans="1:1">
      <c r="A2240" s="364"/>
    </row>
    <row r="2241" spans="1:1">
      <c r="A2241" s="364"/>
    </row>
    <row r="2242" spans="1:1">
      <c r="A2242" s="364"/>
    </row>
    <row r="2243" spans="1:1">
      <c r="A2243" s="364"/>
    </row>
    <row r="2244" spans="1:1">
      <c r="A2244" s="364"/>
    </row>
    <row r="2245" spans="1:1">
      <c r="A2245" s="364"/>
    </row>
    <row r="2246" spans="1:1">
      <c r="A2246" s="364"/>
    </row>
    <row r="2247" spans="1:1">
      <c r="A2247" s="364"/>
    </row>
    <row r="2248" spans="1:1">
      <c r="A2248" s="364"/>
    </row>
    <row r="2249" spans="1:1">
      <c r="A2249" s="364"/>
    </row>
    <row r="2250" spans="1:1">
      <c r="A2250" s="364"/>
    </row>
    <row r="2251" spans="1:1">
      <c r="A2251" s="364"/>
    </row>
    <row r="2252" spans="1:1">
      <c r="A2252" s="364"/>
    </row>
    <row r="2253" spans="1:1">
      <c r="A2253" s="364"/>
    </row>
    <row r="2254" spans="1:1">
      <c r="A2254" s="364"/>
    </row>
    <row r="2255" spans="1:1">
      <c r="A2255" s="364"/>
    </row>
    <row r="2256" spans="1:1">
      <c r="A2256" s="364"/>
    </row>
    <row r="2257" spans="1:1">
      <c r="A2257" s="364"/>
    </row>
    <row r="2258" spans="1:1">
      <c r="A2258" s="364"/>
    </row>
    <row r="2259" spans="1:1">
      <c r="A2259" s="364"/>
    </row>
    <row r="2260" spans="1:1">
      <c r="A2260" s="364"/>
    </row>
    <row r="2261" spans="1:1">
      <c r="A2261" s="364"/>
    </row>
    <row r="2262" spans="1:1">
      <c r="A2262" s="364"/>
    </row>
    <row r="2263" spans="1:1">
      <c r="A2263" s="364"/>
    </row>
    <row r="2264" spans="1:1">
      <c r="A2264" s="364"/>
    </row>
    <row r="2265" spans="1:1">
      <c r="A2265" s="364"/>
    </row>
    <row r="2266" spans="1:1">
      <c r="A2266" s="364"/>
    </row>
    <row r="2267" spans="1:1">
      <c r="A2267" s="364"/>
    </row>
    <row r="2268" spans="1:1">
      <c r="A2268" s="364"/>
    </row>
    <row r="2269" spans="1:1">
      <c r="A2269" s="364"/>
    </row>
    <row r="2270" spans="1:1">
      <c r="A2270" s="364"/>
    </row>
    <row r="2271" spans="1:1">
      <c r="A2271" s="364"/>
    </row>
    <row r="2272" spans="1:1">
      <c r="A2272" s="364"/>
    </row>
    <row r="2273" spans="1:1">
      <c r="A2273" s="364"/>
    </row>
    <row r="2274" spans="1:1">
      <c r="A2274" s="364"/>
    </row>
    <row r="2275" spans="1:1">
      <c r="A2275" s="364"/>
    </row>
    <row r="2276" spans="1:1">
      <c r="A2276" s="364"/>
    </row>
    <row r="2277" spans="1:1">
      <c r="A2277" s="364"/>
    </row>
    <row r="2278" spans="1:1">
      <c r="A2278" s="364"/>
    </row>
    <row r="2279" spans="1:1">
      <c r="A2279" s="364"/>
    </row>
    <row r="2280" spans="1:1">
      <c r="A2280" s="364"/>
    </row>
    <row r="2281" spans="1:1">
      <c r="A2281" s="364"/>
    </row>
    <row r="2282" spans="1:1">
      <c r="A2282" s="364"/>
    </row>
    <row r="2283" spans="1:1">
      <c r="A2283" s="364"/>
    </row>
    <row r="2284" spans="1:1">
      <c r="A2284" s="364"/>
    </row>
    <row r="2285" spans="1:1">
      <c r="A2285" s="364"/>
    </row>
    <row r="2286" spans="1:1">
      <c r="A2286" s="364"/>
    </row>
    <row r="2287" spans="1:1">
      <c r="A2287" s="364"/>
    </row>
    <row r="2288" spans="1:1">
      <c r="A2288" s="364"/>
    </row>
    <row r="2289" spans="1:1">
      <c r="A2289" s="364"/>
    </row>
    <row r="2290" spans="1:1">
      <c r="A2290" s="364"/>
    </row>
    <row r="2291" spans="1:1">
      <c r="A2291" s="364"/>
    </row>
    <row r="2292" spans="1:1">
      <c r="A2292" s="364"/>
    </row>
    <row r="2293" spans="1:1">
      <c r="A2293" s="364"/>
    </row>
    <row r="2294" spans="1:1">
      <c r="A2294" s="364"/>
    </row>
    <row r="2295" spans="1:1">
      <c r="A2295" s="364"/>
    </row>
    <row r="2296" spans="1:1">
      <c r="A2296" s="364"/>
    </row>
    <row r="2297" spans="1:1">
      <c r="A2297" s="364"/>
    </row>
    <row r="2298" spans="1:1">
      <c r="A2298" s="364"/>
    </row>
    <row r="2299" spans="1:1">
      <c r="A2299" s="364"/>
    </row>
    <row r="2300" spans="1:1">
      <c r="A2300" s="364"/>
    </row>
    <row r="2301" spans="1:1">
      <c r="A2301" s="364"/>
    </row>
    <row r="2302" spans="1:1">
      <c r="A2302" s="364"/>
    </row>
    <row r="2303" spans="1:1">
      <c r="A2303" s="364"/>
    </row>
    <row r="2304" spans="1:1">
      <c r="A2304" s="364"/>
    </row>
    <row r="2305" spans="1:1">
      <c r="A2305" s="364"/>
    </row>
    <row r="2306" spans="1:1">
      <c r="A2306" s="364"/>
    </row>
    <row r="2307" spans="1:1">
      <c r="A2307" s="364"/>
    </row>
    <row r="2308" spans="1:1">
      <c r="A2308" s="364"/>
    </row>
    <row r="2309" spans="1:1">
      <c r="A2309" s="364"/>
    </row>
    <row r="2310" spans="1:1">
      <c r="A2310" s="364"/>
    </row>
    <row r="2311" spans="1:1">
      <c r="A2311" s="364"/>
    </row>
    <row r="2312" spans="1:1">
      <c r="A2312" s="364"/>
    </row>
    <row r="2313" spans="1:1">
      <c r="A2313" s="364"/>
    </row>
    <row r="2314" spans="1:1">
      <c r="A2314" s="364"/>
    </row>
    <row r="2315" spans="1:1">
      <c r="A2315" s="364"/>
    </row>
    <row r="2316" spans="1:1">
      <c r="A2316" s="364"/>
    </row>
    <row r="2317" spans="1:1">
      <c r="A2317" s="364"/>
    </row>
    <row r="2318" spans="1:1">
      <c r="A2318" s="364"/>
    </row>
    <row r="2319" spans="1:1">
      <c r="A2319" s="364"/>
    </row>
    <row r="2320" spans="1:1">
      <c r="A2320" s="364"/>
    </row>
    <row r="2321" spans="1:1">
      <c r="A2321" s="364"/>
    </row>
    <row r="2322" spans="1:1">
      <c r="A2322" s="364"/>
    </row>
    <row r="2323" spans="1:1">
      <c r="A2323" s="364"/>
    </row>
    <row r="2324" spans="1:1">
      <c r="A2324" s="364"/>
    </row>
    <row r="2325" spans="1:1">
      <c r="A2325" s="364"/>
    </row>
    <row r="2326" spans="1:1">
      <c r="A2326" s="364"/>
    </row>
    <row r="2327" spans="1:1">
      <c r="A2327" s="364"/>
    </row>
    <row r="2328" spans="1:1">
      <c r="A2328" s="364"/>
    </row>
    <row r="2329" spans="1:1">
      <c r="A2329" s="364"/>
    </row>
    <row r="2330" spans="1:1">
      <c r="A2330" s="364"/>
    </row>
    <row r="2331" spans="1:1">
      <c r="A2331" s="364"/>
    </row>
    <row r="2332" spans="1:1">
      <c r="A2332" s="364"/>
    </row>
    <row r="2333" spans="1:1">
      <c r="A2333" s="364"/>
    </row>
    <row r="2334" spans="1:1">
      <c r="A2334" s="364"/>
    </row>
    <row r="2335" spans="1:1">
      <c r="A2335" s="364"/>
    </row>
    <row r="2336" spans="1:1">
      <c r="A2336" s="364"/>
    </row>
    <row r="2337" spans="1:1">
      <c r="A2337" s="364"/>
    </row>
    <row r="2338" spans="1:1">
      <c r="A2338" s="364"/>
    </row>
    <row r="2339" spans="1:1">
      <c r="A2339" s="364"/>
    </row>
    <row r="2340" spans="1:1">
      <c r="A2340" s="364"/>
    </row>
    <row r="2341" spans="1:1">
      <c r="A2341" s="364"/>
    </row>
    <row r="2342" spans="1:1">
      <c r="A2342" s="364"/>
    </row>
    <row r="2343" spans="1:1">
      <c r="A2343" s="364"/>
    </row>
    <row r="2344" spans="1:1">
      <c r="A2344" s="364"/>
    </row>
    <row r="2345" spans="1:1">
      <c r="A2345" s="364"/>
    </row>
    <row r="2346" spans="1:1">
      <c r="A2346" s="364"/>
    </row>
    <row r="2347" spans="1:1">
      <c r="A2347" s="364"/>
    </row>
    <row r="2348" spans="1:1">
      <c r="A2348" s="364"/>
    </row>
    <row r="2349" spans="1:1">
      <c r="A2349" s="364"/>
    </row>
    <row r="2350" spans="1:1">
      <c r="A2350" s="364"/>
    </row>
    <row r="2351" spans="1:1">
      <c r="A2351" s="364"/>
    </row>
    <row r="2352" spans="1:1">
      <c r="A2352" s="364"/>
    </row>
    <row r="2353" spans="1:1">
      <c r="A2353" s="364"/>
    </row>
    <row r="2354" spans="1:1">
      <c r="A2354" s="364"/>
    </row>
    <row r="2355" spans="1:1">
      <c r="A2355" s="364"/>
    </row>
    <row r="2356" spans="1:1">
      <c r="A2356" s="364"/>
    </row>
    <row r="2357" spans="1:1">
      <c r="A2357" s="364"/>
    </row>
    <row r="2358" spans="1:1">
      <c r="A2358" s="364"/>
    </row>
    <row r="2359" spans="1:1">
      <c r="A2359" s="364"/>
    </row>
    <row r="2360" spans="1:1">
      <c r="A2360" s="364"/>
    </row>
    <row r="2361" spans="1:1">
      <c r="A2361" s="364"/>
    </row>
    <row r="2362" spans="1:1">
      <c r="A2362" s="364"/>
    </row>
    <row r="2363" spans="1:1">
      <c r="A2363" s="364"/>
    </row>
    <row r="2364" spans="1:1">
      <c r="A2364" s="364"/>
    </row>
    <row r="2365" spans="1:1">
      <c r="A2365" s="364"/>
    </row>
    <row r="2366" spans="1:1">
      <c r="A2366" s="364"/>
    </row>
    <row r="2367" spans="1:1">
      <c r="A2367" s="364"/>
    </row>
    <row r="2368" spans="1:1">
      <c r="A2368" s="364"/>
    </row>
    <row r="2369" spans="1:1">
      <c r="A2369" s="364"/>
    </row>
    <row r="2370" spans="1:1">
      <c r="A2370" s="364"/>
    </row>
    <row r="2371" spans="1:1">
      <c r="A2371" s="364"/>
    </row>
    <row r="2372" spans="1:1">
      <c r="A2372" s="364"/>
    </row>
    <row r="2373" spans="1:1">
      <c r="A2373" s="364"/>
    </row>
    <row r="2374" spans="1:1">
      <c r="A2374" s="364"/>
    </row>
    <row r="2375" spans="1:1">
      <c r="A2375" s="364"/>
    </row>
    <row r="2376" spans="1:1">
      <c r="A2376" s="364"/>
    </row>
    <row r="2377" spans="1:1">
      <c r="A2377" s="364"/>
    </row>
    <row r="2378" spans="1:1">
      <c r="A2378" s="364"/>
    </row>
    <row r="2379" spans="1:1">
      <c r="A2379" s="364"/>
    </row>
    <row r="2380" spans="1:1">
      <c r="A2380" s="364"/>
    </row>
    <row r="2381" spans="1:1">
      <c r="A2381" s="364"/>
    </row>
    <row r="2382" spans="1:1">
      <c r="A2382" s="364"/>
    </row>
    <row r="2383" spans="1:1">
      <c r="A2383" s="364"/>
    </row>
    <row r="2384" spans="1:1">
      <c r="A2384" s="364"/>
    </row>
    <row r="2385" spans="1:1">
      <c r="A2385" s="364"/>
    </row>
    <row r="2386" spans="1:1">
      <c r="A2386" s="364"/>
    </row>
    <row r="2387" spans="1:1">
      <c r="A2387" s="364"/>
    </row>
    <row r="2388" spans="1:1">
      <c r="A2388" s="364"/>
    </row>
    <row r="2389" spans="1:1">
      <c r="A2389" s="364"/>
    </row>
    <row r="2390" spans="1:1">
      <c r="A2390" s="364"/>
    </row>
    <row r="2391" spans="1:1">
      <c r="A2391" s="364"/>
    </row>
    <row r="2392" spans="1:1">
      <c r="A2392" s="364"/>
    </row>
    <row r="2393" spans="1:1">
      <c r="A2393" s="364"/>
    </row>
    <row r="2394" spans="1:1">
      <c r="A2394" s="364"/>
    </row>
    <row r="2395" spans="1:1">
      <c r="A2395" s="364"/>
    </row>
    <row r="2396" spans="1:1">
      <c r="A2396" s="364"/>
    </row>
    <row r="2397" spans="1:1">
      <c r="A2397" s="364"/>
    </row>
    <row r="2398" spans="1:1">
      <c r="A2398" s="364"/>
    </row>
    <row r="2399" spans="1:1">
      <c r="A2399" s="364"/>
    </row>
    <row r="2400" spans="1:1">
      <c r="A2400" s="364"/>
    </row>
    <row r="2401" spans="1:1">
      <c r="A2401" s="364"/>
    </row>
    <row r="2402" spans="1:1">
      <c r="A2402" s="364"/>
    </row>
    <row r="2403" spans="1:1">
      <c r="A2403" s="364"/>
    </row>
    <row r="2404" spans="1:1">
      <c r="A2404" s="364"/>
    </row>
    <row r="2405" spans="1:1">
      <c r="A2405" s="364"/>
    </row>
    <row r="2406" spans="1:1">
      <c r="A2406" s="364"/>
    </row>
    <row r="2407" spans="1:1">
      <c r="A2407" s="364"/>
    </row>
    <row r="2408" spans="1:1">
      <c r="A2408" s="364"/>
    </row>
    <row r="2409" spans="1:1">
      <c r="A2409" s="364"/>
    </row>
    <row r="2410" spans="1:1">
      <c r="A2410" s="364"/>
    </row>
    <row r="2411" spans="1:1">
      <c r="A2411" s="364"/>
    </row>
    <row r="2412" spans="1:1">
      <c r="A2412" s="364"/>
    </row>
    <row r="2413" spans="1:1">
      <c r="A2413" s="364"/>
    </row>
    <row r="2414" spans="1:1">
      <c r="A2414" s="364"/>
    </row>
    <row r="2415" spans="1:1">
      <c r="A2415" s="364"/>
    </row>
    <row r="2416" spans="1:1">
      <c r="A2416" s="364"/>
    </row>
    <row r="2417" spans="1:1">
      <c r="A2417" s="364"/>
    </row>
    <row r="2418" spans="1:1">
      <c r="A2418" s="364"/>
    </row>
    <row r="2419" spans="1:1">
      <c r="A2419" s="364"/>
    </row>
    <row r="2420" spans="1:1">
      <c r="A2420" s="364"/>
    </row>
    <row r="2421" spans="1:1">
      <c r="A2421" s="364"/>
    </row>
    <row r="2422" spans="1:1">
      <c r="A2422" s="364"/>
    </row>
    <row r="2423" spans="1:1">
      <c r="A2423" s="364"/>
    </row>
    <row r="2424" spans="1:1">
      <c r="A2424" s="364"/>
    </row>
    <row r="2425" spans="1:1">
      <c r="A2425" s="364"/>
    </row>
    <row r="2426" spans="1:1">
      <c r="A2426" s="364"/>
    </row>
    <row r="2427" spans="1:1">
      <c r="A2427" s="364"/>
    </row>
    <row r="2428" spans="1:1">
      <c r="A2428" s="364"/>
    </row>
    <row r="2429" spans="1:1">
      <c r="A2429" s="364"/>
    </row>
    <row r="2430" spans="1:1">
      <c r="A2430" s="364"/>
    </row>
    <row r="2431" spans="1:1">
      <c r="A2431" s="364"/>
    </row>
    <row r="2432" spans="1:1">
      <c r="A2432" s="364"/>
    </row>
    <row r="2433" spans="1:1">
      <c r="A2433" s="364"/>
    </row>
    <row r="2434" spans="1:1">
      <c r="A2434" s="364"/>
    </row>
    <row r="2435" spans="1:1">
      <c r="A2435" s="364"/>
    </row>
    <row r="2436" spans="1:1">
      <c r="A2436" s="364"/>
    </row>
    <row r="2437" spans="1:1">
      <c r="A2437" s="364"/>
    </row>
    <row r="2438" spans="1:1">
      <c r="A2438" s="364"/>
    </row>
    <row r="2439" spans="1:1">
      <c r="A2439" s="364"/>
    </row>
    <row r="2440" spans="1:1">
      <c r="A2440" s="364"/>
    </row>
    <row r="2441" spans="1:1">
      <c r="A2441" s="364"/>
    </row>
    <row r="2442" spans="1:1">
      <c r="A2442" s="364"/>
    </row>
    <row r="2443" spans="1:1">
      <c r="A2443" s="364"/>
    </row>
    <row r="2444" spans="1:1">
      <c r="A2444" s="364"/>
    </row>
    <row r="2445" spans="1:1">
      <c r="A2445" s="364"/>
    </row>
    <row r="2446" spans="1:1">
      <c r="A2446" s="364"/>
    </row>
    <row r="2447" spans="1:1">
      <c r="A2447" s="364"/>
    </row>
    <row r="2448" spans="1:1">
      <c r="A2448" s="364"/>
    </row>
    <row r="2449" spans="1:1">
      <c r="A2449" s="364"/>
    </row>
    <row r="2450" spans="1:1">
      <c r="A2450" s="364"/>
    </row>
    <row r="2451" spans="1:1">
      <c r="A2451" s="364"/>
    </row>
    <row r="2452" spans="1:1">
      <c r="A2452" s="364"/>
    </row>
    <row r="2453" spans="1:1">
      <c r="A2453" s="364"/>
    </row>
    <row r="2454" spans="1:1">
      <c r="A2454" s="364"/>
    </row>
    <row r="2455" spans="1:1">
      <c r="A2455" s="364"/>
    </row>
    <row r="2456" spans="1:1">
      <c r="A2456" s="364"/>
    </row>
    <row r="2457" spans="1:1">
      <c r="A2457" s="364"/>
    </row>
    <row r="2458" spans="1:1">
      <c r="A2458" s="364"/>
    </row>
    <row r="2459" spans="1:1">
      <c r="A2459" s="364"/>
    </row>
    <row r="2460" spans="1:1">
      <c r="A2460" s="364"/>
    </row>
    <row r="2461" spans="1:1">
      <c r="A2461" s="364"/>
    </row>
    <row r="2462" spans="1:1">
      <c r="A2462" s="364"/>
    </row>
    <row r="2463" spans="1:1">
      <c r="A2463" s="364"/>
    </row>
    <row r="2464" spans="1:1">
      <c r="A2464" s="364"/>
    </row>
    <row r="2465" spans="1:1">
      <c r="A2465" s="364"/>
    </row>
    <row r="2466" spans="1:1">
      <c r="A2466" s="364"/>
    </row>
    <row r="2467" spans="1:1">
      <c r="A2467" s="364"/>
    </row>
    <row r="2468" spans="1:1">
      <c r="A2468" s="364"/>
    </row>
    <row r="2469" spans="1:1">
      <c r="A2469" s="364"/>
    </row>
    <row r="2470" spans="1:1">
      <c r="A2470" s="364"/>
    </row>
    <row r="2471" spans="1:1">
      <c r="A2471" s="364"/>
    </row>
    <row r="2472" spans="1:1">
      <c r="A2472" s="364"/>
    </row>
    <row r="2473" spans="1:1">
      <c r="A2473" s="364"/>
    </row>
    <row r="2474" spans="1:1">
      <c r="A2474" s="364"/>
    </row>
    <row r="2475" spans="1:1">
      <c r="A2475" s="364"/>
    </row>
    <row r="2476" spans="1:1">
      <c r="A2476" s="364"/>
    </row>
    <row r="2477" spans="1:1">
      <c r="A2477" s="364"/>
    </row>
    <row r="2478" spans="1:1">
      <c r="A2478" s="364"/>
    </row>
    <row r="2479" spans="1:1">
      <c r="A2479" s="364"/>
    </row>
    <row r="2480" spans="1:1">
      <c r="A2480" s="364"/>
    </row>
    <row r="2481" spans="1:1">
      <c r="A2481" s="364"/>
    </row>
    <row r="2482" spans="1:1">
      <c r="A2482" s="364"/>
    </row>
    <row r="2483" spans="1:1">
      <c r="A2483" s="364"/>
    </row>
    <row r="2484" spans="1:1">
      <c r="A2484" s="364"/>
    </row>
    <row r="2485" spans="1:1">
      <c r="A2485" s="364"/>
    </row>
    <row r="2486" spans="1:1">
      <c r="A2486" s="364"/>
    </row>
    <row r="2487" spans="1:1">
      <c r="A2487" s="364"/>
    </row>
    <row r="2488" spans="1:1">
      <c r="A2488" s="364"/>
    </row>
    <row r="2489" spans="1:1">
      <c r="A2489" s="364"/>
    </row>
    <row r="2490" spans="1:1">
      <c r="A2490" s="364"/>
    </row>
    <row r="2491" spans="1:1">
      <c r="A2491" s="364"/>
    </row>
    <row r="2492" spans="1:1">
      <c r="A2492" s="364"/>
    </row>
    <row r="2493" spans="1:1">
      <c r="A2493" s="364"/>
    </row>
    <row r="2494" spans="1:1">
      <c r="A2494" s="364"/>
    </row>
    <row r="2495" spans="1:1">
      <c r="A2495" s="364"/>
    </row>
    <row r="2496" spans="1:1">
      <c r="A2496" s="364"/>
    </row>
    <row r="2497" spans="1:1">
      <c r="A2497" s="364"/>
    </row>
    <row r="2498" spans="1:1">
      <c r="A2498" s="364"/>
    </row>
    <row r="2499" spans="1:1">
      <c r="A2499" s="364"/>
    </row>
    <row r="2500" spans="1:1">
      <c r="A2500" s="364"/>
    </row>
    <row r="2501" spans="1:1">
      <c r="A2501" s="364"/>
    </row>
    <row r="2502" spans="1:1">
      <c r="A2502" s="364"/>
    </row>
    <row r="2503" spans="1:1">
      <c r="A2503" s="364"/>
    </row>
    <row r="2504" spans="1:1">
      <c r="A2504" s="364"/>
    </row>
    <row r="2505" spans="1:1">
      <c r="A2505" s="364"/>
    </row>
    <row r="2506" spans="1:1">
      <c r="A2506" s="364"/>
    </row>
    <row r="2507" spans="1:1">
      <c r="A2507" s="364"/>
    </row>
    <row r="2508" spans="1:1">
      <c r="A2508" s="364"/>
    </row>
    <row r="2509" spans="1:1">
      <c r="A2509" s="364"/>
    </row>
    <row r="2510" spans="1:1">
      <c r="A2510" s="364"/>
    </row>
    <row r="2511" spans="1:1">
      <c r="A2511" s="364"/>
    </row>
    <row r="2512" spans="1:1">
      <c r="A2512" s="364"/>
    </row>
    <row r="2513" spans="1:1">
      <c r="A2513" s="364"/>
    </row>
    <row r="2514" spans="1:1">
      <c r="A2514" s="364"/>
    </row>
    <row r="2515" spans="1:1">
      <c r="A2515" s="364"/>
    </row>
    <row r="2516" spans="1:1">
      <c r="A2516" s="364"/>
    </row>
    <row r="2517" spans="1:1">
      <c r="A2517" s="364"/>
    </row>
    <row r="2518" spans="1:1">
      <c r="A2518" s="364"/>
    </row>
    <row r="2519" spans="1:1">
      <c r="A2519" s="364"/>
    </row>
    <row r="2520" spans="1:1">
      <c r="A2520" s="364"/>
    </row>
    <row r="2521" spans="1:1">
      <c r="A2521" s="364"/>
    </row>
    <row r="2522" spans="1:1">
      <c r="A2522" s="364"/>
    </row>
    <row r="2523" spans="1:1">
      <c r="A2523" s="364"/>
    </row>
    <row r="2524" spans="1:1">
      <c r="A2524" s="364"/>
    </row>
    <row r="2525" spans="1:1">
      <c r="A2525" s="364"/>
    </row>
    <row r="2526" spans="1:1">
      <c r="A2526" s="364"/>
    </row>
    <row r="2527" spans="1:1">
      <c r="A2527" s="364"/>
    </row>
    <row r="2528" spans="1:1">
      <c r="A2528" s="364"/>
    </row>
    <row r="2529" spans="1:1">
      <c r="A2529" s="364"/>
    </row>
    <row r="2530" spans="1:1">
      <c r="A2530" s="364"/>
    </row>
    <row r="2531" spans="1:1">
      <c r="A2531" s="364"/>
    </row>
    <row r="2532" spans="1:1">
      <c r="A2532" s="364"/>
    </row>
    <row r="2533" spans="1:1">
      <c r="A2533" s="364"/>
    </row>
    <row r="2534" spans="1:1">
      <c r="A2534" s="364"/>
    </row>
    <row r="2535" spans="1:1">
      <c r="A2535" s="364"/>
    </row>
    <row r="2536" spans="1:1">
      <c r="A2536" s="364"/>
    </row>
    <row r="2537" spans="1:1">
      <c r="A2537" s="364"/>
    </row>
    <row r="2538" spans="1:1">
      <c r="A2538" s="364"/>
    </row>
    <row r="2539" spans="1:1">
      <c r="A2539" s="364"/>
    </row>
    <row r="2540" spans="1:1">
      <c r="A2540" s="364"/>
    </row>
    <row r="2541" spans="1:1">
      <c r="A2541" s="364"/>
    </row>
    <row r="2542" spans="1:1">
      <c r="A2542" s="364"/>
    </row>
    <row r="2543" spans="1:1">
      <c r="A2543" s="364"/>
    </row>
    <row r="2544" spans="1:1">
      <c r="A2544" s="364"/>
    </row>
    <row r="2545" spans="1:1">
      <c r="A2545" s="364"/>
    </row>
    <row r="2546" spans="1:1">
      <c r="A2546" s="364"/>
    </row>
    <row r="2547" spans="1:1">
      <c r="A2547" s="364"/>
    </row>
    <row r="2548" spans="1:1">
      <c r="A2548" s="364"/>
    </row>
    <row r="2549" spans="1:1">
      <c r="A2549" s="364"/>
    </row>
    <row r="2550" spans="1:1">
      <c r="A2550" s="364"/>
    </row>
    <row r="2551" spans="1:1">
      <c r="A2551" s="364"/>
    </row>
    <row r="2552" spans="1:1">
      <c r="A2552" s="364"/>
    </row>
    <row r="2553" spans="1:1">
      <c r="A2553" s="364"/>
    </row>
    <row r="2554" spans="1:1">
      <c r="A2554" s="364"/>
    </row>
    <row r="2555" spans="1:1">
      <c r="A2555" s="364"/>
    </row>
    <row r="2556" spans="1:1">
      <c r="A2556" s="364"/>
    </row>
    <row r="2557" spans="1:1">
      <c r="A2557" s="364"/>
    </row>
    <row r="2558" spans="1:1">
      <c r="A2558" s="364"/>
    </row>
    <row r="2559" spans="1:1">
      <c r="A2559" s="364"/>
    </row>
    <row r="2560" spans="1:1">
      <c r="A2560" s="364"/>
    </row>
    <row r="2561" spans="1:1">
      <c r="A2561" s="364"/>
    </row>
    <row r="2562" spans="1:1">
      <c r="A2562" s="364"/>
    </row>
    <row r="2563" spans="1:1">
      <c r="A2563" s="364"/>
    </row>
    <row r="2564" spans="1:1">
      <c r="A2564" s="364"/>
    </row>
    <row r="2565" spans="1:1">
      <c r="A2565" s="364"/>
    </row>
    <row r="2566" spans="1:1">
      <c r="A2566" s="364"/>
    </row>
    <row r="2567" spans="1:1">
      <c r="A2567" s="364"/>
    </row>
    <row r="2568" spans="1:1">
      <c r="A2568" s="364"/>
    </row>
    <row r="2569" spans="1:1">
      <c r="A2569" s="364"/>
    </row>
    <row r="2570" spans="1:1">
      <c r="A2570" s="364"/>
    </row>
    <row r="2571" spans="1:1">
      <c r="A2571" s="364"/>
    </row>
    <row r="2572" spans="1:1">
      <c r="A2572" s="364"/>
    </row>
    <row r="2573" spans="1:1">
      <c r="A2573" s="364"/>
    </row>
    <row r="2574" spans="1:1">
      <c r="A2574" s="364"/>
    </row>
    <row r="2575" spans="1:1">
      <c r="A2575" s="364"/>
    </row>
    <row r="2576" spans="1:1">
      <c r="A2576" s="364"/>
    </row>
    <row r="2577" spans="1:1">
      <c r="A2577" s="364"/>
    </row>
    <row r="2578" spans="1:1">
      <c r="A2578" s="364"/>
    </row>
    <row r="2579" spans="1:1">
      <c r="A2579" s="364"/>
    </row>
    <row r="2580" spans="1:1">
      <c r="A2580" s="364"/>
    </row>
    <row r="2581" spans="1:1">
      <c r="A2581" s="364"/>
    </row>
    <row r="2582" spans="1:1">
      <c r="A2582" s="364"/>
    </row>
    <row r="2583" spans="1:1">
      <c r="A2583" s="364"/>
    </row>
    <row r="2584" spans="1:1">
      <c r="A2584" s="364"/>
    </row>
    <row r="2585" spans="1:1">
      <c r="A2585" s="364"/>
    </row>
    <row r="2586" spans="1:1">
      <c r="A2586" s="364"/>
    </row>
    <row r="2587" spans="1:1">
      <c r="A2587" s="364"/>
    </row>
    <row r="2588" spans="1:1">
      <c r="A2588" s="364"/>
    </row>
    <row r="2589" spans="1:1">
      <c r="A2589" s="364"/>
    </row>
    <row r="2590" spans="1:1">
      <c r="A2590" s="364"/>
    </row>
    <row r="2591" spans="1:1">
      <c r="A2591" s="364"/>
    </row>
    <row r="2592" spans="1:1">
      <c r="A2592" s="364"/>
    </row>
    <row r="2593" spans="1:1">
      <c r="A2593" s="364"/>
    </row>
    <row r="2594" spans="1:1">
      <c r="A2594" s="364"/>
    </row>
    <row r="2595" spans="1:1">
      <c r="A2595" s="364"/>
    </row>
    <row r="2596" spans="1:1">
      <c r="A2596" s="364"/>
    </row>
    <row r="2597" spans="1:1">
      <c r="A2597" s="364"/>
    </row>
    <row r="2598" spans="1:1">
      <c r="A2598" s="364"/>
    </row>
    <row r="2599" spans="1:1">
      <c r="A2599" s="364"/>
    </row>
    <row r="2600" spans="1:1">
      <c r="A2600" s="364"/>
    </row>
    <row r="2601" spans="1:1">
      <c r="A2601" s="364"/>
    </row>
    <row r="2602" spans="1:1">
      <c r="A2602" s="364"/>
    </row>
    <row r="2603" spans="1:1">
      <c r="A2603" s="364"/>
    </row>
    <row r="2604" spans="1:1">
      <c r="A2604" s="364"/>
    </row>
    <row r="2605" spans="1:1">
      <c r="A2605" s="364"/>
    </row>
    <row r="2606" spans="1:1">
      <c r="A2606" s="364"/>
    </row>
    <row r="2607" spans="1:1">
      <c r="A2607" s="364"/>
    </row>
    <row r="2608" spans="1:1">
      <c r="A2608" s="364"/>
    </row>
    <row r="2609" spans="1:1">
      <c r="A2609" s="364"/>
    </row>
    <row r="2610" spans="1:1">
      <c r="A2610" s="364"/>
    </row>
    <row r="2611" spans="1:1">
      <c r="A2611" s="364"/>
    </row>
    <row r="2612" spans="1:1">
      <c r="A2612" s="364"/>
    </row>
    <row r="2613" spans="1:1">
      <c r="A2613" s="364"/>
    </row>
    <row r="2614" spans="1:1">
      <c r="A2614" s="364"/>
    </row>
    <row r="2615" spans="1:1">
      <c r="A2615" s="364"/>
    </row>
    <row r="2616" spans="1:1">
      <c r="A2616" s="364"/>
    </row>
    <row r="2617" spans="1:1">
      <c r="A2617" s="364"/>
    </row>
    <row r="2618" spans="1:1">
      <c r="A2618" s="364"/>
    </row>
    <row r="2619" spans="1:1">
      <c r="A2619" s="364"/>
    </row>
    <row r="2620" spans="1:1">
      <c r="A2620" s="364"/>
    </row>
    <row r="2621" spans="1:1">
      <c r="A2621" s="364"/>
    </row>
    <row r="2622" spans="1:1">
      <c r="A2622" s="364"/>
    </row>
    <row r="2623" spans="1:1">
      <c r="A2623" s="364"/>
    </row>
    <row r="2624" spans="1:1">
      <c r="A2624" s="364"/>
    </row>
    <row r="2625" spans="1:1">
      <c r="A2625" s="364"/>
    </row>
    <row r="2626" spans="1:1">
      <c r="A2626" s="364"/>
    </row>
    <row r="2627" spans="1:1">
      <c r="A2627" s="364"/>
    </row>
    <row r="2628" spans="1:1">
      <c r="A2628" s="364"/>
    </row>
    <row r="2629" spans="1:1">
      <c r="A2629" s="364"/>
    </row>
    <row r="2630" spans="1:1">
      <c r="A2630" s="364"/>
    </row>
    <row r="2631" spans="1:1">
      <c r="A2631" s="364"/>
    </row>
    <row r="2632" spans="1:1">
      <c r="A2632" s="364"/>
    </row>
    <row r="2633" spans="1:1">
      <c r="A2633" s="364"/>
    </row>
    <row r="2634" spans="1:1">
      <c r="A2634" s="364"/>
    </row>
    <row r="2635" spans="1:1">
      <c r="A2635" s="364"/>
    </row>
    <row r="2636" spans="1:1">
      <c r="A2636" s="364"/>
    </row>
    <row r="2637" spans="1:1">
      <c r="A2637" s="364"/>
    </row>
    <row r="2638" spans="1:1">
      <c r="A2638" s="364"/>
    </row>
    <row r="2639" spans="1:1">
      <c r="A2639" s="364"/>
    </row>
    <row r="2640" spans="1:1">
      <c r="A2640" s="364"/>
    </row>
    <row r="2641" spans="1:1">
      <c r="A2641" s="364"/>
    </row>
    <row r="2642" spans="1:1">
      <c r="A2642" s="364"/>
    </row>
    <row r="2643" spans="1:1">
      <c r="A2643" s="364"/>
    </row>
    <row r="2644" spans="1:1">
      <c r="A2644" s="364"/>
    </row>
    <row r="2645" spans="1:1">
      <c r="A2645" s="364"/>
    </row>
    <row r="2646" spans="1:1">
      <c r="A2646" s="364"/>
    </row>
    <row r="2647" spans="1:1">
      <c r="A2647" s="364"/>
    </row>
    <row r="2648" spans="1:1">
      <c r="A2648" s="364"/>
    </row>
    <row r="2649" spans="1:1">
      <c r="A2649" s="364"/>
    </row>
    <row r="2650" spans="1:1">
      <c r="A2650" s="364"/>
    </row>
    <row r="2651" spans="1:1">
      <c r="A2651" s="364"/>
    </row>
    <row r="2652" spans="1:1">
      <c r="A2652" s="364"/>
    </row>
    <row r="2653" spans="1:1">
      <c r="A2653" s="364"/>
    </row>
    <row r="2654" spans="1:1">
      <c r="A2654" s="364"/>
    </row>
    <row r="2655" spans="1:1">
      <c r="A2655" s="364"/>
    </row>
    <row r="2656" spans="1:1">
      <c r="A2656" s="364"/>
    </row>
    <row r="2657" spans="1:1">
      <c r="A2657" s="364"/>
    </row>
    <row r="2658" spans="1:1">
      <c r="A2658" s="364"/>
    </row>
    <row r="2659" spans="1:1">
      <c r="A2659" s="364"/>
    </row>
    <row r="2660" spans="1:1">
      <c r="A2660" s="364"/>
    </row>
    <row r="2661" spans="1:1">
      <c r="A2661" s="364"/>
    </row>
    <row r="2662" spans="1:1">
      <c r="A2662" s="364"/>
    </row>
    <row r="2663" spans="1:1">
      <c r="A2663" s="364"/>
    </row>
    <row r="2664" spans="1:1">
      <c r="A2664" s="364"/>
    </row>
    <row r="2665" spans="1:1">
      <c r="A2665" s="364"/>
    </row>
    <row r="2666" spans="1:1">
      <c r="A2666" s="364"/>
    </row>
    <row r="2667" spans="1:1">
      <c r="A2667" s="364"/>
    </row>
    <row r="2668" spans="1:1">
      <c r="A2668" s="364"/>
    </row>
    <row r="2669" spans="1:1">
      <c r="A2669" s="364"/>
    </row>
    <row r="2670" spans="1:1">
      <c r="A2670" s="364"/>
    </row>
    <row r="2671" spans="1:1">
      <c r="A2671" s="364"/>
    </row>
    <row r="2672" spans="1:1">
      <c r="A2672" s="364"/>
    </row>
    <row r="2673" spans="1:1">
      <c r="A2673" s="364"/>
    </row>
    <row r="2674" spans="1:1">
      <c r="A2674" s="364"/>
    </row>
    <row r="2675" spans="1:1">
      <c r="A2675" s="364"/>
    </row>
    <row r="2676" spans="1:1">
      <c r="A2676" s="364"/>
    </row>
    <row r="2677" spans="1:1">
      <c r="A2677" s="364"/>
    </row>
    <row r="2678" spans="1:1">
      <c r="A2678" s="364"/>
    </row>
    <row r="2679" spans="1:1">
      <c r="A2679" s="364"/>
    </row>
    <row r="2680" spans="1:1">
      <c r="A2680" s="364"/>
    </row>
    <row r="2681" spans="1:1">
      <c r="A2681" s="364"/>
    </row>
    <row r="2682" spans="1:1">
      <c r="A2682" s="364"/>
    </row>
    <row r="2683" spans="1:1">
      <c r="A2683" s="364"/>
    </row>
    <row r="2684" spans="1:1">
      <c r="A2684" s="364"/>
    </row>
    <row r="2685" spans="1:1">
      <c r="A2685" s="364"/>
    </row>
    <row r="2686" spans="1:1">
      <c r="A2686" s="364"/>
    </row>
    <row r="2687" spans="1:1">
      <c r="A2687" s="364"/>
    </row>
    <row r="2688" spans="1:1">
      <c r="A2688" s="364"/>
    </row>
    <row r="2689" spans="1:1">
      <c r="A2689" s="364"/>
    </row>
    <row r="2690" spans="1:1">
      <c r="A2690" s="364"/>
    </row>
    <row r="2691" spans="1:1">
      <c r="A2691" s="364"/>
    </row>
    <row r="2692" spans="1:1">
      <c r="A2692" s="364"/>
    </row>
    <row r="2693" spans="1:1">
      <c r="A2693" s="364"/>
    </row>
    <row r="2694" spans="1:1">
      <c r="A2694" s="364"/>
    </row>
    <row r="2695" spans="1:1">
      <c r="A2695" s="364"/>
    </row>
    <row r="2696" spans="1:1">
      <c r="A2696" s="364"/>
    </row>
    <row r="2697" spans="1:1">
      <c r="A2697" s="364"/>
    </row>
    <row r="2698" spans="1:1">
      <c r="A2698" s="364"/>
    </row>
    <row r="2699" spans="1:1">
      <c r="A2699" s="364"/>
    </row>
    <row r="2700" spans="1:1">
      <c r="A2700" s="364"/>
    </row>
    <row r="2701" spans="1:1">
      <c r="A2701" s="364"/>
    </row>
    <row r="2702" spans="1:1">
      <c r="A2702" s="364"/>
    </row>
    <row r="2703" spans="1:1">
      <c r="A2703" s="364"/>
    </row>
    <row r="2704" spans="1:1">
      <c r="A2704" s="364"/>
    </row>
    <row r="2705" spans="1:1">
      <c r="A2705" s="364"/>
    </row>
    <row r="2706" spans="1:1">
      <c r="A2706" s="364"/>
    </row>
    <row r="2707" spans="1:1">
      <c r="A2707" s="364"/>
    </row>
    <row r="2708" spans="1:1">
      <c r="A2708" s="364"/>
    </row>
    <row r="2709" spans="1:1">
      <c r="A2709" s="364"/>
    </row>
    <row r="2710" spans="1:1">
      <c r="A2710" s="364"/>
    </row>
    <row r="2711" spans="1:1">
      <c r="A2711" s="364"/>
    </row>
    <row r="2712" spans="1:1">
      <c r="A2712" s="364"/>
    </row>
    <row r="2713" spans="1:1">
      <c r="A2713" s="364"/>
    </row>
    <row r="2714" spans="1:1">
      <c r="A2714" s="364"/>
    </row>
    <row r="2715" spans="1:1">
      <c r="A2715" s="364"/>
    </row>
    <row r="2716" spans="1:1">
      <c r="A2716" s="364"/>
    </row>
    <row r="2717" spans="1:1">
      <c r="A2717" s="364"/>
    </row>
    <row r="2718" spans="1:1">
      <c r="A2718" s="364"/>
    </row>
    <row r="2719" spans="1:1">
      <c r="A2719" s="364"/>
    </row>
    <row r="2720" spans="1:1">
      <c r="A2720" s="364"/>
    </row>
    <row r="2721" spans="1:1">
      <c r="A2721" s="364"/>
    </row>
    <row r="2722" spans="1:1">
      <c r="A2722" s="364"/>
    </row>
    <row r="2723" spans="1:1">
      <c r="A2723" s="364"/>
    </row>
    <row r="2724" spans="1:1">
      <c r="A2724" s="364"/>
    </row>
    <row r="2725" spans="1:1">
      <c r="A2725" s="364"/>
    </row>
    <row r="2726" spans="1:1">
      <c r="A2726" s="364"/>
    </row>
    <row r="2727" spans="1:1">
      <c r="A2727" s="364"/>
    </row>
    <row r="2728" spans="1:1">
      <c r="A2728" s="364"/>
    </row>
    <row r="2729" spans="1:1">
      <c r="A2729" s="364"/>
    </row>
    <row r="2730" spans="1:1">
      <c r="A2730" s="364"/>
    </row>
    <row r="2731" spans="1:1">
      <c r="A2731" s="364"/>
    </row>
    <row r="2732" spans="1:1">
      <c r="A2732" s="364"/>
    </row>
    <row r="2733" spans="1:1">
      <c r="A2733" s="364"/>
    </row>
    <row r="2734" spans="1:1">
      <c r="A2734" s="364"/>
    </row>
    <row r="2735" spans="1:1">
      <c r="A2735" s="364"/>
    </row>
    <row r="2736" spans="1:1">
      <c r="A2736" s="364"/>
    </row>
    <row r="2737" spans="1:1">
      <c r="A2737" s="364"/>
    </row>
    <row r="2738" spans="1:1">
      <c r="A2738" s="364"/>
    </row>
    <row r="2739" spans="1:1">
      <c r="A2739" s="364"/>
    </row>
    <row r="2740" spans="1:1">
      <c r="A2740" s="364"/>
    </row>
    <row r="2741" spans="1:1">
      <c r="A2741" s="364"/>
    </row>
    <row r="2742" spans="1:1">
      <c r="A2742" s="364"/>
    </row>
    <row r="2743" spans="1:1">
      <c r="A2743" s="364"/>
    </row>
    <row r="2744" spans="1:1">
      <c r="A2744" s="364"/>
    </row>
    <row r="2745" spans="1:1">
      <c r="A2745" s="364"/>
    </row>
    <row r="2746" spans="1:1">
      <c r="A2746" s="364"/>
    </row>
    <row r="2747" spans="1:1">
      <c r="A2747" s="364"/>
    </row>
    <row r="2748" spans="1:1">
      <c r="A2748" s="364"/>
    </row>
    <row r="2749" spans="1:1">
      <c r="A2749" s="364"/>
    </row>
    <row r="2750" spans="1:1">
      <c r="A2750" s="364"/>
    </row>
    <row r="2751" spans="1:1">
      <c r="A2751" s="364"/>
    </row>
    <row r="2752" spans="1:1">
      <c r="A2752" s="364"/>
    </row>
    <row r="2753" spans="1:1">
      <c r="A2753" s="364"/>
    </row>
    <row r="2754" spans="1:1">
      <c r="A2754" s="364"/>
    </row>
    <row r="2755" spans="1:1">
      <c r="A2755" s="364"/>
    </row>
    <row r="2756" spans="1:1">
      <c r="A2756" s="364"/>
    </row>
    <row r="2757" spans="1:1">
      <c r="A2757" s="364"/>
    </row>
    <row r="2758" spans="1:1">
      <c r="A2758" s="364"/>
    </row>
    <row r="2759" spans="1:1">
      <c r="A2759" s="364"/>
    </row>
    <row r="2760" spans="1:1">
      <c r="A2760" s="364"/>
    </row>
    <row r="2761" spans="1:1">
      <c r="A2761" s="364"/>
    </row>
    <row r="2762" spans="1:1">
      <c r="A2762" s="364"/>
    </row>
    <row r="2763" spans="1:1">
      <c r="A2763" s="364"/>
    </row>
    <row r="2764" spans="1:1">
      <c r="A2764" s="364"/>
    </row>
    <row r="2765" spans="1:1">
      <c r="A2765" s="364"/>
    </row>
    <row r="2766" spans="1:1">
      <c r="A2766" s="364"/>
    </row>
    <row r="2767" spans="1:1">
      <c r="A2767" s="364"/>
    </row>
    <row r="2768" spans="1:1">
      <c r="A2768" s="364"/>
    </row>
    <row r="2769" spans="1:1">
      <c r="A2769" s="364"/>
    </row>
    <row r="2770" spans="1:1">
      <c r="A2770" s="364"/>
    </row>
    <row r="2771" spans="1:1">
      <c r="A2771" s="364"/>
    </row>
    <row r="2772" spans="1:1">
      <c r="A2772" s="364"/>
    </row>
    <row r="2773" spans="1:1">
      <c r="A2773" s="364"/>
    </row>
    <row r="2774" spans="1:1">
      <c r="A2774" s="364"/>
    </row>
    <row r="2775" spans="1:1">
      <c r="A2775" s="364"/>
    </row>
    <row r="2776" spans="1:1">
      <c r="A2776" s="364"/>
    </row>
    <row r="2777" spans="1:1">
      <c r="A2777" s="364"/>
    </row>
    <row r="2778" spans="1:1">
      <c r="A2778" s="364"/>
    </row>
    <row r="2779" spans="1:1">
      <c r="A2779" s="364"/>
    </row>
    <row r="2780" spans="1:1">
      <c r="A2780" s="364"/>
    </row>
    <row r="2781" spans="1:1">
      <c r="A2781" s="364"/>
    </row>
    <row r="2782" spans="1:1">
      <c r="A2782" s="364"/>
    </row>
    <row r="2783" spans="1:1">
      <c r="A2783" s="364"/>
    </row>
    <row r="2784" spans="1:1">
      <c r="A2784" s="364"/>
    </row>
    <row r="2785" spans="1:1">
      <c r="A2785" s="364"/>
    </row>
    <row r="2786" spans="1:1">
      <c r="A2786" s="364"/>
    </row>
    <row r="2787" spans="1:1">
      <c r="A2787" s="364"/>
    </row>
    <row r="2788" spans="1:1">
      <c r="A2788" s="364"/>
    </row>
    <row r="2789" spans="1:1">
      <c r="A2789" s="364"/>
    </row>
    <row r="2790" spans="1:1">
      <c r="A2790" s="364"/>
    </row>
    <row r="2791" spans="1:1">
      <c r="A2791" s="364"/>
    </row>
    <row r="2792" spans="1:1">
      <c r="A2792" s="364"/>
    </row>
    <row r="2793" spans="1:1">
      <c r="A2793" s="364"/>
    </row>
    <row r="2794" spans="1:1">
      <c r="A2794" s="364"/>
    </row>
    <row r="2795" spans="1:1">
      <c r="A2795" s="364"/>
    </row>
    <row r="2796" spans="1:1">
      <c r="A2796" s="364"/>
    </row>
    <row r="2797" spans="1:1">
      <c r="A2797" s="364"/>
    </row>
    <row r="2798" spans="1:1">
      <c r="A2798" s="364"/>
    </row>
    <row r="2799" spans="1:1">
      <c r="A2799" s="364"/>
    </row>
    <row r="2800" spans="1:1">
      <c r="A2800" s="364"/>
    </row>
    <row r="2801" spans="1:1">
      <c r="A2801" s="364"/>
    </row>
    <row r="2802" spans="1:1">
      <c r="A2802" s="364"/>
    </row>
    <row r="2803" spans="1:1">
      <c r="A2803" s="364"/>
    </row>
    <row r="2804" spans="1:1">
      <c r="A2804" s="364"/>
    </row>
    <row r="2805" spans="1:1">
      <c r="A2805" s="364"/>
    </row>
    <row r="2806" spans="1:1">
      <c r="A2806" s="364"/>
    </row>
    <row r="2807" spans="1:1">
      <c r="A2807" s="364"/>
    </row>
    <row r="2808" spans="1:1">
      <c r="A2808" s="364"/>
    </row>
    <row r="2809" spans="1:1">
      <c r="A2809" s="364"/>
    </row>
    <row r="2810" spans="1:1">
      <c r="A2810" s="364"/>
    </row>
    <row r="2811" spans="1:1">
      <c r="A2811" s="364"/>
    </row>
    <row r="2812" spans="1:1">
      <c r="A2812" s="364"/>
    </row>
    <row r="2813" spans="1:1">
      <c r="A2813" s="364"/>
    </row>
    <row r="2814" spans="1:1">
      <c r="A2814" s="364"/>
    </row>
    <row r="2815" spans="1:1">
      <c r="A2815" s="364"/>
    </row>
    <row r="2816" spans="1:1">
      <c r="A2816" s="364"/>
    </row>
    <row r="2817" spans="1:1">
      <c r="A2817" s="364"/>
    </row>
    <row r="2818" spans="1:1">
      <c r="A2818" s="364"/>
    </row>
    <row r="2819" spans="1:1">
      <c r="A2819" s="364"/>
    </row>
    <row r="2820" spans="1:1">
      <c r="A2820" s="364"/>
    </row>
    <row r="2821" spans="1:1">
      <c r="A2821" s="364"/>
    </row>
    <row r="2822" spans="1:1">
      <c r="A2822" s="364"/>
    </row>
    <row r="2823" spans="1:1">
      <c r="A2823" s="364"/>
    </row>
    <row r="2824" spans="1:1">
      <c r="A2824" s="364"/>
    </row>
    <row r="2825" spans="1:1">
      <c r="A2825" s="364"/>
    </row>
    <row r="2826" spans="1:1">
      <c r="A2826" s="364"/>
    </row>
    <row r="2827" spans="1:1">
      <c r="A2827" s="364"/>
    </row>
    <row r="2828" spans="1:1">
      <c r="A2828" s="364"/>
    </row>
    <row r="2829" spans="1:1">
      <c r="A2829" s="364"/>
    </row>
    <row r="2830" spans="1:1">
      <c r="A2830" s="364"/>
    </row>
    <row r="2831" spans="1:1">
      <c r="A2831" s="364"/>
    </row>
    <row r="2832" spans="1:1">
      <c r="A2832" s="364"/>
    </row>
    <row r="2833" spans="1:1">
      <c r="A2833" s="364"/>
    </row>
    <row r="2834" spans="1:1">
      <c r="A2834" s="364"/>
    </row>
    <row r="2835" spans="1:1">
      <c r="A2835" s="364"/>
    </row>
    <row r="2836" spans="1:1">
      <c r="A2836" s="364"/>
    </row>
    <row r="2837" spans="1:1">
      <c r="A2837" s="364"/>
    </row>
    <row r="2838" spans="1:1">
      <c r="A2838" s="364"/>
    </row>
    <row r="2839" spans="1:1">
      <c r="A2839" s="364"/>
    </row>
    <row r="2840" spans="1:1">
      <c r="A2840" s="364"/>
    </row>
    <row r="2841" spans="1:1">
      <c r="A2841" s="364"/>
    </row>
    <row r="2842" spans="1:1">
      <c r="A2842" s="364"/>
    </row>
    <row r="2843" spans="1:1">
      <c r="A2843" s="364"/>
    </row>
    <row r="2844" spans="1:1">
      <c r="A2844" s="364"/>
    </row>
    <row r="2845" spans="1:1">
      <c r="A2845" s="364"/>
    </row>
    <row r="2846" spans="1:1">
      <c r="A2846" s="364"/>
    </row>
    <row r="2847" spans="1:1">
      <c r="A2847" s="364"/>
    </row>
    <row r="2848" spans="1:1">
      <c r="A2848" s="364"/>
    </row>
    <row r="2849" spans="1:1">
      <c r="A2849" s="364"/>
    </row>
    <row r="2850" spans="1:1">
      <c r="A2850" s="364"/>
    </row>
    <row r="2851" spans="1:1">
      <c r="A2851" s="364"/>
    </row>
    <row r="2852" spans="1:1">
      <c r="A2852" s="364"/>
    </row>
    <row r="2853" spans="1:1">
      <c r="A2853" s="364"/>
    </row>
    <row r="2854" spans="1:1">
      <c r="A2854" s="364"/>
    </row>
    <row r="2855" spans="1:1">
      <c r="A2855" s="364"/>
    </row>
    <row r="2856" spans="1:1">
      <c r="A2856" s="364"/>
    </row>
    <row r="2857" spans="1:1">
      <c r="A2857" s="364"/>
    </row>
    <row r="2858" spans="1:1">
      <c r="A2858" s="364"/>
    </row>
    <row r="2859" spans="1:1">
      <c r="A2859" s="364"/>
    </row>
    <row r="2860" spans="1:1">
      <c r="A2860" s="364"/>
    </row>
    <row r="2861" spans="1:1">
      <c r="A2861" s="364"/>
    </row>
    <row r="2862" spans="1:1">
      <c r="A2862" s="364"/>
    </row>
    <row r="2863" spans="1:1">
      <c r="A2863" s="364"/>
    </row>
    <row r="2864" spans="1:1">
      <c r="A2864" s="364"/>
    </row>
    <row r="2865" spans="1:1">
      <c r="A2865" s="364"/>
    </row>
    <row r="2866" spans="1:1">
      <c r="A2866" s="364"/>
    </row>
    <row r="2867" spans="1:1">
      <c r="A2867" s="364"/>
    </row>
    <row r="2868" spans="1:1">
      <c r="A2868" s="364"/>
    </row>
    <row r="2869" spans="1:1">
      <c r="A2869" s="364"/>
    </row>
    <row r="2870" spans="1:1">
      <c r="A2870" s="364"/>
    </row>
    <row r="2871" spans="1:1">
      <c r="A2871" s="364"/>
    </row>
    <row r="2872" spans="1:1">
      <c r="A2872" s="364"/>
    </row>
    <row r="2873" spans="1:1">
      <c r="A2873" s="364"/>
    </row>
    <row r="2874" spans="1:1">
      <c r="A2874" s="364"/>
    </row>
    <row r="2875" spans="1:1">
      <c r="A2875" s="364"/>
    </row>
    <row r="2876" spans="1:1">
      <c r="A2876" s="364"/>
    </row>
    <row r="2877" spans="1:1">
      <c r="A2877" s="364"/>
    </row>
    <row r="2878" spans="1:1">
      <c r="A2878" s="364"/>
    </row>
    <row r="2879" spans="1:1">
      <c r="A2879" s="364"/>
    </row>
    <row r="2880" spans="1:1">
      <c r="A2880" s="364"/>
    </row>
    <row r="2881" spans="1:1">
      <c r="A2881" s="364"/>
    </row>
    <row r="2882" spans="1:1">
      <c r="A2882" s="364"/>
    </row>
    <row r="2883" spans="1:1">
      <c r="A2883" s="364"/>
    </row>
    <row r="2884" spans="1:1">
      <c r="A2884" s="364"/>
    </row>
    <row r="2885" spans="1:1">
      <c r="A2885" s="364"/>
    </row>
    <row r="2886" spans="1:1">
      <c r="A2886" s="364"/>
    </row>
    <row r="2887" spans="1:1">
      <c r="A2887" s="364"/>
    </row>
    <row r="2888" spans="1:1">
      <c r="A2888" s="364"/>
    </row>
    <row r="2889" spans="1:1">
      <c r="A2889" s="364"/>
    </row>
    <row r="2890" spans="1:1">
      <c r="A2890" s="364"/>
    </row>
    <row r="2891" spans="1:1">
      <c r="A2891" s="364"/>
    </row>
    <row r="2892" spans="1:1">
      <c r="A2892" s="364"/>
    </row>
    <row r="2893" spans="1:1">
      <c r="A2893" s="364"/>
    </row>
    <row r="2894" spans="1:1">
      <c r="A2894" s="364"/>
    </row>
    <row r="2895" spans="1:1">
      <c r="A2895" s="364"/>
    </row>
    <row r="2896" spans="1:1">
      <c r="A2896" s="364"/>
    </row>
    <row r="2897" spans="1:1">
      <c r="A2897" s="364"/>
    </row>
    <row r="2898" spans="1:1">
      <c r="A2898" s="364"/>
    </row>
    <row r="2899" spans="1:1">
      <c r="A2899" s="364"/>
    </row>
    <row r="2900" spans="1:1">
      <c r="A2900" s="364"/>
    </row>
    <row r="2901" spans="1:1">
      <c r="A2901" s="364"/>
    </row>
    <row r="2902" spans="1:1">
      <c r="A2902" s="364"/>
    </row>
    <row r="2903" spans="1:1">
      <c r="A2903" s="364"/>
    </row>
    <row r="2904" spans="1:1">
      <c r="A2904" s="364"/>
    </row>
    <row r="2905" spans="1:1">
      <c r="A2905" s="364"/>
    </row>
    <row r="2906" spans="1:1">
      <c r="A2906" s="364"/>
    </row>
    <row r="2907" spans="1:1">
      <c r="A2907" s="364"/>
    </row>
    <row r="2908" spans="1:1">
      <c r="A2908" s="364"/>
    </row>
    <row r="2909" spans="1:1">
      <c r="A2909" s="364"/>
    </row>
    <row r="2910" spans="1:1">
      <c r="A2910" s="364"/>
    </row>
    <row r="2911" spans="1:1">
      <c r="A2911" s="364"/>
    </row>
    <row r="2912" spans="1:1">
      <c r="A2912" s="364"/>
    </row>
    <row r="2913" spans="1:1">
      <c r="A2913" s="364"/>
    </row>
    <row r="2914" spans="1:1">
      <c r="A2914" s="364"/>
    </row>
    <row r="2915" spans="1:1">
      <c r="A2915" s="364"/>
    </row>
    <row r="2916" spans="1:1">
      <c r="A2916" s="364"/>
    </row>
    <row r="2917" spans="1:1">
      <c r="A2917" s="364"/>
    </row>
    <row r="2918" spans="1:1">
      <c r="A2918" s="364"/>
    </row>
    <row r="2919" spans="1:1">
      <c r="A2919" s="364"/>
    </row>
    <row r="2920" spans="1:1">
      <c r="A2920" s="364"/>
    </row>
    <row r="2921" spans="1:1">
      <c r="A2921" s="364"/>
    </row>
    <row r="2922" spans="1:1">
      <c r="A2922" s="364"/>
    </row>
    <row r="2923" spans="1:1">
      <c r="A2923" s="364"/>
    </row>
    <row r="2924" spans="1:1">
      <c r="A2924" s="364"/>
    </row>
    <row r="2925" spans="1:1">
      <c r="A2925" s="364"/>
    </row>
    <row r="2926" spans="1:1">
      <c r="A2926" s="364"/>
    </row>
    <row r="2927" spans="1:1">
      <c r="A2927" s="364"/>
    </row>
    <row r="2928" spans="1:1">
      <c r="A2928" s="364"/>
    </row>
    <row r="2929" spans="1:1">
      <c r="A2929" s="364"/>
    </row>
    <row r="2930" spans="1:1">
      <c r="A2930" s="364"/>
    </row>
    <row r="2931" spans="1:1">
      <c r="A2931" s="364"/>
    </row>
    <row r="2932" spans="1:1">
      <c r="A2932" s="364"/>
    </row>
    <row r="2933" spans="1:1">
      <c r="A2933" s="364"/>
    </row>
    <row r="2934" spans="1:1">
      <c r="A2934" s="364"/>
    </row>
    <row r="2935" spans="1:1">
      <c r="A2935" s="364"/>
    </row>
    <row r="2936" spans="1:1">
      <c r="A2936" s="364"/>
    </row>
    <row r="2937" spans="1:1">
      <c r="A2937" s="364"/>
    </row>
    <row r="2938" spans="1:1">
      <c r="A2938" s="364"/>
    </row>
    <row r="2939" spans="1:1">
      <c r="A2939" s="364"/>
    </row>
    <row r="2940" spans="1:1">
      <c r="A2940" s="364"/>
    </row>
    <row r="2941" spans="1:1">
      <c r="A2941" s="364"/>
    </row>
    <row r="2942" spans="1:1">
      <c r="A2942" s="364"/>
    </row>
    <row r="2943" spans="1:1">
      <c r="A2943" s="364"/>
    </row>
    <row r="2944" spans="1:1">
      <c r="A2944" s="364"/>
    </row>
    <row r="2945" spans="1:1">
      <c r="A2945" s="364"/>
    </row>
    <row r="2946" spans="1:1">
      <c r="A2946" s="364"/>
    </row>
    <row r="2947" spans="1:1">
      <c r="A2947" s="364"/>
    </row>
    <row r="2948" spans="1:1">
      <c r="A2948" s="364"/>
    </row>
    <row r="2949" spans="1:1">
      <c r="A2949" s="364"/>
    </row>
    <row r="2950" spans="1:1">
      <c r="A2950" s="364"/>
    </row>
    <row r="2951" spans="1:1">
      <c r="A2951" s="364"/>
    </row>
    <row r="2952" spans="1:1">
      <c r="A2952" s="364"/>
    </row>
    <row r="2953" spans="1:1">
      <c r="A2953" s="364"/>
    </row>
    <row r="2954" spans="1:1">
      <c r="A2954" s="364"/>
    </row>
    <row r="2955" spans="1:1">
      <c r="A2955" s="364"/>
    </row>
    <row r="2956" spans="1:1">
      <c r="A2956" s="364"/>
    </row>
    <row r="2957" spans="1:1">
      <c r="A2957" s="364"/>
    </row>
    <row r="2958" spans="1:1">
      <c r="A2958" s="364"/>
    </row>
    <row r="2959" spans="1:1">
      <c r="A2959" s="364"/>
    </row>
    <row r="2960" spans="1:1">
      <c r="A2960" s="364"/>
    </row>
    <row r="2961" spans="1:1">
      <c r="A2961" s="364"/>
    </row>
    <row r="2962" spans="1:1">
      <c r="A2962" s="364"/>
    </row>
    <row r="2963" spans="1:1">
      <c r="A2963" s="364"/>
    </row>
    <row r="2964" spans="1:1">
      <c r="A2964" s="364"/>
    </row>
    <row r="2965" spans="1:1">
      <c r="A2965" s="364"/>
    </row>
    <row r="2966" spans="1:1">
      <c r="A2966" s="364"/>
    </row>
    <row r="2967" spans="1:1">
      <c r="A2967" s="364"/>
    </row>
    <row r="2968" spans="1:1">
      <c r="A2968" s="364"/>
    </row>
    <row r="2969" spans="1:1">
      <c r="A2969" s="364"/>
    </row>
    <row r="2970" spans="1:1">
      <c r="A2970" s="364"/>
    </row>
    <row r="2971" spans="1:1">
      <c r="A2971" s="364"/>
    </row>
    <row r="2972" spans="1:1">
      <c r="A2972" s="364"/>
    </row>
    <row r="2973" spans="1:1">
      <c r="A2973" s="364"/>
    </row>
    <row r="2974" spans="1:1">
      <c r="A2974" s="364"/>
    </row>
    <row r="2975" spans="1:1">
      <c r="A2975" s="364"/>
    </row>
    <row r="2976" spans="1:1">
      <c r="A2976" s="364"/>
    </row>
    <row r="2977" spans="1:1">
      <c r="A2977" s="364"/>
    </row>
    <row r="2978" spans="1:1">
      <c r="A2978" s="364"/>
    </row>
    <row r="2979" spans="1:1">
      <c r="A2979" s="364"/>
    </row>
    <row r="2980" spans="1:1">
      <c r="A2980" s="364"/>
    </row>
    <row r="2981" spans="1:1">
      <c r="A2981" s="364"/>
    </row>
    <row r="2982" spans="1:1">
      <c r="A2982" s="364"/>
    </row>
    <row r="2983" spans="1:1">
      <c r="A2983" s="364"/>
    </row>
    <row r="2984" spans="1:1">
      <c r="A2984" s="364"/>
    </row>
    <row r="2985" spans="1:1">
      <c r="A2985" s="364"/>
    </row>
    <row r="2986" spans="1:1">
      <c r="A2986" s="364"/>
    </row>
    <row r="2987" spans="1:1">
      <c r="A2987" s="364"/>
    </row>
    <row r="2988" spans="1:1">
      <c r="A2988" s="364"/>
    </row>
    <row r="2989" spans="1:1">
      <c r="A2989" s="364"/>
    </row>
    <row r="2990" spans="1:1">
      <c r="A2990" s="364"/>
    </row>
    <row r="2991" spans="1:1">
      <c r="A2991" s="364"/>
    </row>
    <row r="2992" spans="1:1">
      <c r="A2992" s="364"/>
    </row>
    <row r="2993" spans="1:1">
      <c r="A2993" s="364"/>
    </row>
    <row r="2994" spans="1:1">
      <c r="A2994" s="364"/>
    </row>
    <row r="2995" spans="1:1">
      <c r="A2995" s="364"/>
    </row>
    <row r="2996" spans="1:1">
      <c r="A2996" s="364"/>
    </row>
    <row r="2997" spans="1:1">
      <c r="A2997" s="364"/>
    </row>
    <row r="2998" spans="1:1">
      <c r="A2998" s="364"/>
    </row>
    <row r="2999" spans="1:1">
      <c r="A2999" s="364"/>
    </row>
    <row r="3000" spans="1:1">
      <c r="A3000" s="364"/>
    </row>
    <row r="3001" spans="1:1">
      <c r="A3001" s="364"/>
    </row>
    <row r="3002" spans="1:1">
      <c r="A3002" s="364"/>
    </row>
    <row r="3003" spans="1:1">
      <c r="A3003" s="364"/>
    </row>
    <row r="3004" spans="1:1">
      <c r="A3004" s="364"/>
    </row>
    <row r="3005" spans="1:1">
      <c r="A3005" s="364"/>
    </row>
    <row r="3006" spans="1:1">
      <c r="A3006" s="364"/>
    </row>
    <row r="3007" spans="1:1">
      <c r="A3007" s="364"/>
    </row>
    <row r="3008" spans="1:1">
      <c r="A3008" s="364"/>
    </row>
    <row r="3009" spans="1:1">
      <c r="A3009" s="364"/>
    </row>
    <row r="3010" spans="1:1">
      <c r="A3010" s="364"/>
    </row>
    <row r="3011" spans="1:1">
      <c r="A3011" s="364"/>
    </row>
    <row r="3012" spans="1:1">
      <c r="A3012" s="364"/>
    </row>
    <row r="3013" spans="1:1">
      <c r="A3013" s="364"/>
    </row>
    <row r="3014" spans="1:1">
      <c r="A3014" s="364"/>
    </row>
    <row r="3015" spans="1:1">
      <c r="A3015" s="364"/>
    </row>
    <row r="3016" spans="1:1">
      <c r="A3016" s="364"/>
    </row>
    <row r="3017" spans="1:1">
      <c r="A3017" s="364"/>
    </row>
    <row r="3018" spans="1:1">
      <c r="A3018" s="364"/>
    </row>
    <row r="3019" spans="1:1">
      <c r="A3019" s="364"/>
    </row>
    <row r="3020" spans="1:1">
      <c r="A3020" s="364"/>
    </row>
    <row r="3021" spans="1:1">
      <c r="A3021" s="364"/>
    </row>
    <row r="3022" spans="1:1">
      <c r="A3022" s="364"/>
    </row>
    <row r="3023" spans="1:1">
      <c r="A3023" s="364"/>
    </row>
    <row r="3024" spans="1:1">
      <c r="A3024" s="364"/>
    </row>
    <row r="3025" spans="1:1">
      <c r="A3025" s="364"/>
    </row>
    <row r="3026" spans="1:1">
      <c r="A3026" s="364"/>
    </row>
    <row r="3027" spans="1:1">
      <c r="A3027" s="364"/>
    </row>
    <row r="3028" spans="1:1">
      <c r="A3028" s="364"/>
    </row>
    <row r="3029" spans="1:1">
      <c r="A3029" s="364"/>
    </row>
    <row r="3030" spans="1:1">
      <c r="A3030" s="364"/>
    </row>
    <row r="3031" spans="1:1">
      <c r="A3031" s="364"/>
    </row>
    <row r="3032" spans="1:1">
      <c r="A3032" s="364"/>
    </row>
    <row r="3033" spans="1:1">
      <c r="A3033" s="364"/>
    </row>
    <row r="3034" spans="1:1">
      <c r="A3034" s="364"/>
    </row>
    <row r="3035" spans="1:1">
      <c r="A3035" s="364"/>
    </row>
    <row r="3036" spans="1:1">
      <c r="A3036" s="364"/>
    </row>
    <row r="3037" spans="1:1">
      <c r="A3037" s="364"/>
    </row>
    <row r="3038" spans="1:1">
      <c r="A3038" s="364"/>
    </row>
    <row r="3039" spans="1:1">
      <c r="A3039" s="364"/>
    </row>
    <row r="3040" spans="1:1">
      <c r="A3040" s="364"/>
    </row>
    <row r="3041" spans="1:1">
      <c r="A3041" s="364"/>
    </row>
    <row r="3042" spans="1:1">
      <c r="A3042" s="364"/>
    </row>
    <row r="3043" spans="1:1">
      <c r="A3043" s="364"/>
    </row>
    <row r="3044" spans="1:1">
      <c r="A3044" s="364"/>
    </row>
    <row r="3045" spans="1:1">
      <c r="A3045" s="364"/>
    </row>
    <row r="3046" spans="1:1">
      <c r="A3046" s="364"/>
    </row>
    <row r="3047" spans="1:1">
      <c r="A3047" s="364"/>
    </row>
    <row r="3048" spans="1:1">
      <c r="A3048" s="364"/>
    </row>
    <row r="3049" spans="1:1">
      <c r="A3049" s="364"/>
    </row>
    <row r="3050" spans="1:1">
      <c r="A3050" s="364"/>
    </row>
    <row r="3051" spans="1:1">
      <c r="A3051" s="364"/>
    </row>
    <row r="3052" spans="1:1">
      <c r="A3052" s="364"/>
    </row>
    <row r="3053" spans="1:1">
      <c r="A3053" s="364"/>
    </row>
    <row r="3054" spans="1:1">
      <c r="A3054" s="364"/>
    </row>
    <row r="3055" spans="1:1">
      <c r="A3055" s="364"/>
    </row>
    <row r="3056" spans="1:1">
      <c r="A3056" s="364"/>
    </row>
    <row r="3057" spans="1:1">
      <c r="A3057" s="364"/>
    </row>
    <row r="3058" spans="1:1">
      <c r="A3058" s="364"/>
    </row>
    <row r="3059" spans="1:1">
      <c r="A3059" s="364"/>
    </row>
    <row r="3060" spans="1:1">
      <c r="A3060" s="364"/>
    </row>
    <row r="3061" spans="1:1">
      <c r="A3061" s="364"/>
    </row>
    <row r="3062" spans="1:1">
      <c r="A3062" s="364"/>
    </row>
    <row r="3063" spans="1:1">
      <c r="A3063" s="364"/>
    </row>
    <row r="3064" spans="1:1">
      <c r="A3064" s="364"/>
    </row>
    <row r="3065" spans="1:1">
      <c r="A3065" s="364"/>
    </row>
    <row r="3066" spans="1:1">
      <c r="A3066" s="364"/>
    </row>
    <row r="3067" spans="1:1">
      <c r="A3067" s="364"/>
    </row>
    <row r="3068" spans="1:1">
      <c r="A3068" s="364"/>
    </row>
    <row r="3069" spans="1:1">
      <c r="A3069" s="364"/>
    </row>
    <row r="3070" spans="1:1">
      <c r="A3070" s="364"/>
    </row>
    <row r="3071" spans="1:1">
      <c r="A3071" s="364"/>
    </row>
    <row r="3072" spans="1:1">
      <c r="A3072" s="364"/>
    </row>
    <row r="3073" spans="1:1">
      <c r="A3073" s="364"/>
    </row>
    <row r="3074" spans="1:1">
      <c r="A3074" s="364"/>
    </row>
    <row r="3075" spans="1:1">
      <c r="A3075" s="364"/>
    </row>
    <row r="3076" spans="1:1">
      <c r="A3076" s="364"/>
    </row>
    <row r="3077" spans="1:1">
      <c r="A3077" s="364"/>
    </row>
    <row r="3078" spans="1:1">
      <c r="A3078" s="364"/>
    </row>
    <row r="3079" spans="1:1">
      <c r="A3079" s="364"/>
    </row>
    <row r="3080" spans="1:1">
      <c r="A3080" s="364"/>
    </row>
    <row r="3081" spans="1:1">
      <c r="A3081" s="364"/>
    </row>
    <row r="3082" spans="1:1">
      <c r="A3082" s="364"/>
    </row>
    <row r="3083" spans="1:1">
      <c r="A3083" s="364"/>
    </row>
    <row r="3084" spans="1:1">
      <c r="A3084" s="364"/>
    </row>
    <row r="3085" spans="1:1">
      <c r="A3085" s="364"/>
    </row>
    <row r="3086" spans="1:1">
      <c r="A3086" s="364"/>
    </row>
    <row r="3087" spans="1:1">
      <c r="A3087" s="364"/>
    </row>
    <row r="3088" spans="1:1">
      <c r="A3088" s="364"/>
    </row>
    <row r="3089" spans="1:1">
      <c r="A3089" s="364"/>
    </row>
    <row r="3090" spans="1:1">
      <c r="A3090" s="364"/>
    </row>
    <row r="3091" spans="1:1">
      <c r="A3091" s="364"/>
    </row>
    <row r="3092" spans="1:1">
      <c r="A3092" s="364"/>
    </row>
    <row r="3093" spans="1:1">
      <c r="A3093" s="364"/>
    </row>
    <row r="3094" spans="1:1">
      <c r="A3094" s="364"/>
    </row>
    <row r="3095" spans="1:1">
      <c r="A3095" s="364"/>
    </row>
    <row r="3096" spans="1:1">
      <c r="A3096" s="364"/>
    </row>
    <row r="3097" spans="1:1">
      <c r="A3097" s="364"/>
    </row>
    <row r="3098" spans="1:1">
      <c r="A3098" s="364"/>
    </row>
    <row r="3099" spans="1:1">
      <c r="A3099" s="364"/>
    </row>
    <row r="3100" spans="1:1">
      <c r="A3100" s="364"/>
    </row>
    <row r="3101" spans="1:1">
      <c r="A3101" s="364"/>
    </row>
    <row r="3102" spans="1:1">
      <c r="A3102" s="364"/>
    </row>
    <row r="3103" spans="1:1">
      <c r="A3103" s="364"/>
    </row>
    <row r="3104" spans="1:1">
      <c r="A3104" s="364"/>
    </row>
    <row r="3105" spans="1:1">
      <c r="A3105" s="364"/>
    </row>
    <row r="3106" spans="1:1">
      <c r="A3106" s="364"/>
    </row>
    <row r="3107" spans="1:1">
      <c r="A3107" s="364"/>
    </row>
    <row r="3108" spans="1:1">
      <c r="A3108" s="364"/>
    </row>
    <row r="3109" spans="1:1">
      <c r="A3109" s="364"/>
    </row>
    <row r="3110" spans="1:1">
      <c r="A3110" s="364"/>
    </row>
    <row r="3111" spans="1:1">
      <c r="A3111" s="364"/>
    </row>
    <row r="3112" spans="1:1">
      <c r="A3112" s="364"/>
    </row>
    <row r="3113" spans="1:1">
      <c r="A3113" s="364"/>
    </row>
    <row r="3114" spans="1:1">
      <c r="A3114" s="364"/>
    </row>
    <row r="3115" spans="1:1">
      <c r="A3115" s="364"/>
    </row>
    <row r="3116" spans="1:1">
      <c r="A3116" s="364"/>
    </row>
    <row r="3117" spans="1:1">
      <c r="A3117" s="364"/>
    </row>
    <row r="3118" spans="1:1">
      <c r="A3118" s="364"/>
    </row>
    <row r="3119" spans="1:1">
      <c r="A3119" s="364"/>
    </row>
    <row r="3120" spans="1:1">
      <c r="A3120" s="364"/>
    </row>
    <row r="3121" spans="1:1">
      <c r="A3121" s="364"/>
    </row>
    <row r="3122" spans="1:1">
      <c r="A3122" s="364"/>
    </row>
    <row r="3123" spans="1:1">
      <c r="A3123" s="364"/>
    </row>
    <row r="3124" spans="1:1">
      <c r="A3124" s="364"/>
    </row>
    <row r="3125" spans="1:1">
      <c r="A3125" s="364"/>
    </row>
    <row r="3126" spans="1:1">
      <c r="A3126" s="364"/>
    </row>
    <row r="3127" spans="1:1">
      <c r="A3127" s="364"/>
    </row>
    <row r="3128" spans="1:1">
      <c r="A3128" s="364"/>
    </row>
    <row r="3129" spans="1:1">
      <c r="A3129" s="364"/>
    </row>
    <row r="3130" spans="1:1">
      <c r="A3130" s="364"/>
    </row>
    <row r="3131" spans="1:1">
      <c r="A3131" s="364"/>
    </row>
    <row r="3132" spans="1:1">
      <c r="A3132" s="364"/>
    </row>
    <row r="3133" spans="1:1">
      <c r="A3133" s="364"/>
    </row>
    <row r="3134" spans="1:1">
      <c r="A3134" s="364"/>
    </row>
    <row r="3135" spans="1:1">
      <c r="A3135" s="364"/>
    </row>
    <row r="3136" spans="1:1">
      <c r="A3136" s="364"/>
    </row>
    <row r="3137" spans="1:1">
      <c r="A3137" s="364"/>
    </row>
    <row r="3138" spans="1:1">
      <c r="A3138" s="364"/>
    </row>
    <row r="3139" spans="1:1">
      <c r="A3139" s="364"/>
    </row>
    <row r="3140" spans="1:1">
      <c r="A3140" s="364"/>
    </row>
    <row r="3141" spans="1:1">
      <c r="A3141" s="364"/>
    </row>
    <row r="3142" spans="1:1">
      <c r="A3142" s="364"/>
    </row>
    <row r="3143" spans="1:1">
      <c r="A3143" s="364"/>
    </row>
    <row r="3144" spans="1:1">
      <c r="A3144" s="364"/>
    </row>
    <row r="3145" spans="1:1">
      <c r="A3145" s="364"/>
    </row>
    <row r="3146" spans="1:1">
      <c r="A3146" s="364"/>
    </row>
    <row r="3147" spans="1:1">
      <c r="A3147" s="364"/>
    </row>
    <row r="3148" spans="1:1">
      <c r="A3148" s="364"/>
    </row>
    <row r="3149" spans="1:1">
      <c r="A3149" s="364"/>
    </row>
    <row r="3150" spans="1:1">
      <c r="A3150" s="364"/>
    </row>
    <row r="3151" spans="1:1">
      <c r="A3151" s="364"/>
    </row>
    <row r="3152" spans="1:1">
      <c r="A3152" s="364"/>
    </row>
    <row r="3153" spans="1:1">
      <c r="A3153" s="364"/>
    </row>
    <row r="3154" spans="1:1">
      <c r="A3154" s="364"/>
    </row>
    <row r="3155" spans="1:1">
      <c r="A3155" s="364"/>
    </row>
    <row r="3156" spans="1:1">
      <c r="A3156" s="364"/>
    </row>
    <row r="3157" spans="1:1">
      <c r="A3157" s="364"/>
    </row>
    <row r="3158" spans="1:1">
      <c r="A3158" s="364"/>
    </row>
    <row r="3159" spans="1:1">
      <c r="A3159" s="364"/>
    </row>
    <row r="3160" spans="1:1">
      <c r="A3160" s="364"/>
    </row>
    <row r="3161" spans="1:1">
      <c r="A3161" s="364"/>
    </row>
    <row r="3162" spans="1:1">
      <c r="A3162" s="364"/>
    </row>
    <row r="3163" spans="1:1">
      <c r="A3163" s="364"/>
    </row>
    <row r="3164" spans="1:1">
      <c r="A3164" s="364"/>
    </row>
    <row r="3165" spans="1:1">
      <c r="A3165" s="364"/>
    </row>
    <row r="3166" spans="1:1">
      <c r="A3166" s="364"/>
    </row>
    <row r="3167" spans="1:1">
      <c r="A3167" s="364"/>
    </row>
    <row r="3168" spans="1:1">
      <c r="A3168" s="364"/>
    </row>
    <row r="3169" spans="1:1">
      <c r="A3169" s="364"/>
    </row>
    <row r="3170" spans="1:1">
      <c r="A3170" s="364"/>
    </row>
    <row r="3171" spans="1:1">
      <c r="A3171" s="364"/>
    </row>
    <row r="3172" spans="1:1">
      <c r="A3172" s="364"/>
    </row>
    <row r="3173" spans="1:1">
      <c r="A3173" s="364"/>
    </row>
    <row r="3174" spans="1:1">
      <c r="A3174" s="364"/>
    </row>
    <row r="3175" spans="1:1">
      <c r="A3175" s="364"/>
    </row>
    <row r="3176" spans="1:1">
      <c r="A3176" s="364"/>
    </row>
    <row r="3177" spans="1:1">
      <c r="A3177" s="364"/>
    </row>
    <row r="3178" spans="1:1">
      <c r="A3178" s="364"/>
    </row>
    <row r="3179" spans="1:1">
      <c r="A3179" s="364"/>
    </row>
    <row r="3180" spans="1:1">
      <c r="A3180" s="364"/>
    </row>
    <row r="3181" spans="1:1">
      <c r="A3181" s="364"/>
    </row>
    <row r="3182" spans="1:1">
      <c r="A3182" s="364"/>
    </row>
    <row r="3183" spans="1:1">
      <c r="A3183" s="364"/>
    </row>
    <row r="3184" spans="1:1">
      <c r="A3184" s="364"/>
    </row>
    <row r="3185" spans="1:1">
      <c r="A3185" s="364"/>
    </row>
    <row r="3186" spans="1:1">
      <c r="A3186" s="364"/>
    </row>
    <row r="3187" spans="1:1">
      <c r="A3187" s="364"/>
    </row>
    <row r="3188" spans="1:1">
      <c r="A3188" s="364"/>
    </row>
    <row r="3189" spans="1:1">
      <c r="A3189" s="364"/>
    </row>
    <row r="3190" spans="1:1">
      <c r="A3190" s="364"/>
    </row>
    <row r="3191" spans="1:1">
      <c r="A3191" s="364"/>
    </row>
    <row r="3192" spans="1:1">
      <c r="A3192" s="364"/>
    </row>
    <row r="3193" spans="1:1">
      <c r="A3193" s="364"/>
    </row>
    <row r="3194" spans="1:1">
      <c r="A3194" s="364"/>
    </row>
    <row r="3195" spans="1:1">
      <c r="A3195" s="364"/>
    </row>
    <row r="3196" spans="1:1">
      <c r="A3196" s="364"/>
    </row>
    <row r="3197" spans="1:1">
      <c r="A3197" s="364"/>
    </row>
    <row r="3198" spans="1:1">
      <c r="A3198" s="364"/>
    </row>
    <row r="3199" spans="1:1">
      <c r="A3199" s="364"/>
    </row>
    <row r="3200" spans="1:1">
      <c r="A3200" s="364"/>
    </row>
    <row r="3201" spans="1:1">
      <c r="A3201" s="364"/>
    </row>
    <row r="3202" spans="1:1">
      <c r="A3202" s="364"/>
    </row>
    <row r="3203" spans="1:1">
      <c r="A3203" s="364"/>
    </row>
    <row r="3204" spans="1:1">
      <c r="A3204" s="364"/>
    </row>
    <row r="3205" spans="1:1">
      <c r="A3205" s="364"/>
    </row>
    <row r="3206" spans="1:1">
      <c r="A3206" s="364"/>
    </row>
    <row r="3207" spans="1:1">
      <c r="A3207" s="364"/>
    </row>
    <row r="3208" spans="1:1">
      <c r="A3208" s="364"/>
    </row>
    <row r="3209" spans="1:1">
      <c r="A3209" s="364"/>
    </row>
    <row r="3210" spans="1:1">
      <c r="A3210" s="364"/>
    </row>
    <row r="3211" spans="1:1">
      <c r="A3211" s="364"/>
    </row>
    <row r="3212" spans="1:1">
      <c r="A3212" s="364"/>
    </row>
    <row r="3213" spans="1:1">
      <c r="A3213" s="364"/>
    </row>
    <row r="3214" spans="1:1">
      <c r="A3214" s="364"/>
    </row>
    <row r="3215" spans="1:1">
      <c r="A3215" s="364"/>
    </row>
    <row r="3216" spans="1:1">
      <c r="A3216" s="364"/>
    </row>
    <row r="3217" spans="1:1">
      <c r="A3217" s="364"/>
    </row>
    <row r="3218" spans="1:1">
      <c r="A3218" s="364"/>
    </row>
    <row r="3219" spans="1:1">
      <c r="A3219" s="364"/>
    </row>
    <row r="3220" spans="1:1">
      <c r="A3220" s="364"/>
    </row>
    <row r="3221" spans="1:1">
      <c r="A3221" s="364"/>
    </row>
    <row r="3222" spans="1:1">
      <c r="A3222" s="364"/>
    </row>
    <row r="3223" spans="1:1">
      <c r="A3223" s="364"/>
    </row>
    <row r="3224" spans="1:1">
      <c r="A3224" s="364"/>
    </row>
    <row r="3225" spans="1:1">
      <c r="A3225" s="364"/>
    </row>
    <row r="3226" spans="1:1">
      <c r="A3226" s="364"/>
    </row>
    <row r="3227" spans="1:1">
      <c r="A3227" s="364"/>
    </row>
    <row r="3228" spans="1:1">
      <c r="A3228" s="364"/>
    </row>
    <row r="3229" spans="1:1">
      <c r="A3229" s="364"/>
    </row>
    <row r="3230" spans="1:1">
      <c r="A3230" s="364"/>
    </row>
    <row r="3231" spans="1:1">
      <c r="A3231" s="364"/>
    </row>
    <row r="3232" spans="1:1">
      <c r="A3232" s="364"/>
    </row>
    <row r="3233" spans="1:1">
      <c r="A3233" s="364"/>
    </row>
    <row r="3234" spans="1:1">
      <c r="A3234" s="364"/>
    </row>
    <row r="3235" spans="1:1">
      <c r="A3235" s="364"/>
    </row>
    <row r="3236" spans="1:1">
      <c r="A3236" s="364"/>
    </row>
    <row r="3237" spans="1:1">
      <c r="A3237" s="364"/>
    </row>
    <row r="3238" spans="1:1">
      <c r="A3238" s="364"/>
    </row>
    <row r="3239" spans="1:1">
      <c r="A3239" s="364"/>
    </row>
    <row r="3240" spans="1:1">
      <c r="A3240" s="364"/>
    </row>
    <row r="3241" spans="1:1">
      <c r="A3241" s="364"/>
    </row>
    <row r="3242" spans="1:1">
      <c r="A3242" s="364"/>
    </row>
    <row r="3243" spans="1:1">
      <c r="A3243" s="364"/>
    </row>
    <row r="3244" spans="1:1">
      <c r="A3244" s="364"/>
    </row>
    <row r="3245" spans="1:1">
      <c r="A3245" s="364"/>
    </row>
    <row r="3246" spans="1:1">
      <c r="A3246" s="364"/>
    </row>
    <row r="3247" spans="1:1">
      <c r="A3247" s="364"/>
    </row>
    <row r="3248" spans="1:1">
      <c r="A3248" s="364"/>
    </row>
    <row r="3249" spans="1:1">
      <c r="A3249" s="364"/>
    </row>
    <row r="3250" spans="1:1">
      <c r="A3250" s="364"/>
    </row>
    <row r="3251" spans="1:1">
      <c r="A3251" s="364"/>
    </row>
    <row r="3252" spans="1:1">
      <c r="A3252" s="364"/>
    </row>
    <row r="3253" spans="1:1">
      <c r="A3253" s="364"/>
    </row>
    <row r="3254" spans="1:1">
      <c r="A3254" s="364"/>
    </row>
    <row r="3255" spans="1:1">
      <c r="A3255" s="364"/>
    </row>
    <row r="3256" spans="1:1">
      <c r="A3256" s="364"/>
    </row>
    <row r="3257" spans="1:1">
      <c r="A3257" s="364"/>
    </row>
    <row r="3258" spans="1:1">
      <c r="A3258" s="364"/>
    </row>
    <row r="3259" spans="1:1">
      <c r="A3259" s="364"/>
    </row>
    <row r="3260" spans="1:1">
      <c r="A3260" s="364"/>
    </row>
    <row r="3261" spans="1:1">
      <c r="A3261" s="364"/>
    </row>
    <row r="3262" spans="1:1">
      <c r="A3262" s="364"/>
    </row>
    <row r="3263" spans="1:1">
      <c r="A3263" s="364"/>
    </row>
    <row r="3264" spans="1:1">
      <c r="A3264" s="364"/>
    </row>
    <row r="3265" spans="1:1">
      <c r="A3265" s="364"/>
    </row>
    <row r="3266" spans="1:1">
      <c r="A3266" s="364"/>
    </row>
    <row r="3267" spans="1:1">
      <c r="A3267" s="364"/>
    </row>
    <row r="3268" spans="1:1">
      <c r="A3268" s="364"/>
    </row>
    <row r="3269" spans="1:1">
      <c r="A3269" s="364"/>
    </row>
    <row r="3270" spans="1:1">
      <c r="A3270" s="364"/>
    </row>
    <row r="3271" spans="1:1">
      <c r="A3271" s="364"/>
    </row>
    <row r="3272" spans="1:1">
      <c r="A3272" s="364"/>
    </row>
    <row r="3273" spans="1:1">
      <c r="A3273" s="364"/>
    </row>
    <row r="3274" spans="1:1">
      <c r="A3274" s="364"/>
    </row>
    <row r="3275" spans="1:1">
      <c r="A3275" s="364"/>
    </row>
    <row r="3276" spans="1:1">
      <c r="A3276" s="364"/>
    </row>
    <row r="3277" spans="1:1">
      <c r="A3277" s="364"/>
    </row>
    <row r="3278" spans="1:1">
      <c r="A3278" s="364"/>
    </row>
    <row r="3279" spans="1:1">
      <c r="A3279" s="364"/>
    </row>
    <row r="3280" spans="1:1">
      <c r="A3280" s="364"/>
    </row>
    <row r="3281" spans="1:1">
      <c r="A3281" s="364"/>
    </row>
    <row r="3282" spans="1:1">
      <c r="A3282" s="364"/>
    </row>
    <row r="3283" spans="1:1">
      <c r="A3283" s="364"/>
    </row>
    <row r="3284" spans="1:1">
      <c r="A3284" s="364"/>
    </row>
    <row r="3285" spans="1:1">
      <c r="A3285" s="364"/>
    </row>
    <row r="3286" spans="1:1">
      <c r="A3286" s="364"/>
    </row>
    <row r="3287" spans="1:1">
      <c r="A3287" s="364"/>
    </row>
    <row r="3288" spans="1:1">
      <c r="A3288" s="364"/>
    </row>
    <row r="3289" spans="1:1">
      <c r="A3289" s="364"/>
    </row>
    <row r="3290" spans="1:1">
      <c r="A3290" s="364"/>
    </row>
    <row r="3291" spans="1:1">
      <c r="A3291" s="364"/>
    </row>
    <row r="3292" spans="1:1">
      <c r="A3292" s="364"/>
    </row>
    <row r="3293" spans="1:1">
      <c r="A3293" s="364"/>
    </row>
    <row r="3294" spans="1:1">
      <c r="A3294" s="364"/>
    </row>
    <row r="3295" spans="1:1">
      <c r="A3295" s="364"/>
    </row>
    <row r="3296" spans="1:1">
      <c r="A3296" s="364"/>
    </row>
    <row r="3297" spans="1:1">
      <c r="A3297" s="364"/>
    </row>
    <row r="3298" spans="1:1">
      <c r="A3298" s="364"/>
    </row>
    <row r="3299" spans="1:1">
      <c r="A3299" s="364"/>
    </row>
    <row r="3300" spans="1:1">
      <c r="A3300" s="364"/>
    </row>
    <row r="3301" spans="1:1">
      <c r="A3301" s="364"/>
    </row>
    <row r="3302" spans="1:1">
      <c r="A3302" s="364"/>
    </row>
    <row r="3303" spans="1:1">
      <c r="A3303" s="364"/>
    </row>
    <row r="3304" spans="1:1">
      <c r="A3304" s="364"/>
    </row>
    <row r="3305" spans="1:1">
      <c r="A3305" s="364"/>
    </row>
    <row r="3306" spans="1:1">
      <c r="A3306" s="364"/>
    </row>
    <row r="3307" spans="1:1">
      <c r="A3307" s="364"/>
    </row>
    <row r="3308" spans="1:1">
      <c r="A3308" s="364"/>
    </row>
    <row r="3309" spans="1:1">
      <c r="A3309" s="364"/>
    </row>
    <row r="3310" spans="1:1">
      <c r="A3310" s="364"/>
    </row>
    <row r="3311" spans="1:1">
      <c r="A3311" s="364"/>
    </row>
    <row r="3312" spans="1:1">
      <c r="A3312" s="364"/>
    </row>
    <row r="3313" spans="1:1">
      <c r="A3313" s="364"/>
    </row>
    <row r="3314" spans="1:1">
      <c r="A3314" s="364"/>
    </row>
    <row r="3315" spans="1:1">
      <c r="A3315" s="364"/>
    </row>
    <row r="3316" spans="1:1">
      <c r="A3316" s="364"/>
    </row>
    <row r="3317" spans="1:1">
      <c r="A3317" s="364"/>
    </row>
    <row r="3318" spans="1:1">
      <c r="A3318" s="364"/>
    </row>
    <row r="3319" spans="1:1">
      <c r="A3319" s="364"/>
    </row>
    <row r="3320" spans="1:1">
      <c r="A3320" s="364"/>
    </row>
    <row r="3321" spans="1:1">
      <c r="A3321" s="364"/>
    </row>
    <row r="3322" spans="1:1">
      <c r="A3322" s="364"/>
    </row>
    <row r="3323" spans="1:1">
      <c r="A3323" s="364"/>
    </row>
    <row r="3324" spans="1:1">
      <c r="A3324" s="364"/>
    </row>
    <row r="3325" spans="1:1">
      <c r="A3325" s="364"/>
    </row>
    <row r="3326" spans="1:1">
      <c r="A3326" s="364"/>
    </row>
    <row r="3327" spans="1:1">
      <c r="A3327" s="364"/>
    </row>
    <row r="3328" spans="1:1">
      <c r="A3328" s="364"/>
    </row>
    <row r="3329" spans="1:1">
      <c r="A3329" s="364"/>
    </row>
    <row r="3330" spans="1:1">
      <c r="A3330" s="364"/>
    </row>
    <row r="3331" spans="1:1">
      <c r="A3331" s="364"/>
    </row>
    <row r="3332" spans="1:1">
      <c r="A3332" s="364"/>
    </row>
    <row r="3333" spans="1:1">
      <c r="A3333" s="364"/>
    </row>
    <row r="3334" spans="1:1">
      <c r="A3334" s="364"/>
    </row>
    <row r="3335" spans="1:1">
      <c r="A3335" s="364"/>
    </row>
    <row r="3336" spans="1:1">
      <c r="A3336" s="364"/>
    </row>
    <row r="3337" spans="1:1">
      <c r="A3337" s="364"/>
    </row>
    <row r="3338" spans="1:1">
      <c r="A3338" s="364"/>
    </row>
    <row r="3339" spans="1:1">
      <c r="A3339" s="364"/>
    </row>
    <row r="3340" spans="1:1">
      <c r="A3340" s="364"/>
    </row>
    <row r="3341" spans="1:1">
      <c r="A3341" s="364"/>
    </row>
    <row r="3342" spans="1:1">
      <c r="A3342" s="364"/>
    </row>
    <row r="3343" spans="1:1">
      <c r="A3343" s="364"/>
    </row>
    <row r="3344" spans="1:1">
      <c r="A3344" s="364"/>
    </row>
    <row r="3345" spans="1:1">
      <c r="A3345" s="364"/>
    </row>
    <row r="3346" spans="1:1">
      <c r="A3346" s="364"/>
    </row>
    <row r="3347" spans="1:1">
      <c r="A3347" s="364"/>
    </row>
    <row r="3348" spans="1:1">
      <c r="A3348" s="364"/>
    </row>
    <row r="3349" spans="1:1">
      <c r="A3349" s="364"/>
    </row>
    <row r="3350" spans="1:1">
      <c r="A3350" s="364"/>
    </row>
    <row r="3351" spans="1:1">
      <c r="A3351" s="364"/>
    </row>
    <row r="3352" spans="1:1">
      <c r="A3352" s="364"/>
    </row>
    <row r="3353" spans="1:1">
      <c r="A3353" s="364"/>
    </row>
    <row r="3354" spans="1:1">
      <c r="A3354" s="364"/>
    </row>
    <row r="3355" spans="1:1">
      <c r="A3355" s="364"/>
    </row>
    <row r="3356" spans="1:1">
      <c r="A3356" s="364"/>
    </row>
    <row r="3357" spans="1:1">
      <c r="A3357" s="364"/>
    </row>
    <row r="3358" spans="1:1">
      <c r="A3358" s="364"/>
    </row>
    <row r="3359" spans="1:1">
      <c r="A3359" s="364"/>
    </row>
    <row r="3360" spans="1:1">
      <c r="A3360" s="364"/>
    </row>
    <row r="3361" spans="1:1">
      <c r="A3361" s="364"/>
    </row>
    <row r="3362" spans="1:1">
      <c r="A3362" s="364"/>
    </row>
    <row r="3363" spans="1:1">
      <c r="A3363" s="364"/>
    </row>
    <row r="3364" spans="1:1">
      <c r="A3364" s="364"/>
    </row>
    <row r="3365" spans="1:1">
      <c r="A3365" s="364"/>
    </row>
    <row r="3366" spans="1:1">
      <c r="A3366" s="364"/>
    </row>
    <row r="3367" spans="1:1">
      <c r="A3367" s="364"/>
    </row>
    <row r="3368" spans="1:1">
      <c r="A3368" s="364"/>
    </row>
    <row r="3369" spans="1:1">
      <c r="A3369" s="364"/>
    </row>
    <row r="3370" spans="1:1">
      <c r="A3370" s="364"/>
    </row>
    <row r="3371" spans="1:1">
      <c r="A3371" s="364"/>
    </row>
    <row r="3372" spans="1:1">
      <c r="A3372" s="364"/>
    </row>
    <row r="3373" spans="1:1">
      <c r="A3373" s="364"/>
    </row>
    <row r="3374" spans="1:1">
      <c r="A3374" s="364"/>
    </row>
    <row r="3375" spans="1:1">
      <c r="A3375" s="364"/>
    </row>
    <row r="3376" spans="1:1">
      <c r="A3376" s="364"/>
    </row>
    <row r="3377" spans="1:1">
      <c r="A3377" s="364"/>
    </row>
    <row r="3378" spans="1:1">
      <c r="A3378" s="364"/>
    </row>
    <row r="3379" spans="1:1">
      <c r="A3379" s="364"/>
    </row>
    <row r="3380" spans="1:1">
      <c r="A3380" s="364"/>
    </row>
    <row r="3381" spans="1:1">
      <c r="A3381" s="364"/>
    </row>
    <row r="3382" spans="1:1">
      <c r="A3382" s="364"/>
    </row>
    <row r="3383" spans="1:1">
      <c r="A3383" s="364"/>
    </row>
    <row r="3384" spans="1:1">
      <c r="A3384" s="364"/>
    </row>
    <row r="3385" spans="1:1">
      <c r="A3385" s="364"/>
    </row>
    <row r="3386" spans="1:1">
      <c r="A3386" s="364"/>
    </row>
    <row r="3387" spans="1:1">
      <c r="A3387" s="364"/>
    </row>
    <row r="3388" spans="1:1">
      <c r="A3388" s="364"/>
    </row>
    <row r="3389" spans="1:1">
      <c r="A3389" s="364"/>
    </row>
    <row r="3390" spans="1:1">
      <c r="A3390" s="364"/>
    </row>
    <row r="3391" spans="1:1">
      <c r="A3391" s="364"/>
    </row>
    <row r="3392" spans="1:1">
      <c r="A3392" s="364"/>
    </row>
    <row r="3393" spans="1:1">
      <c r="A3393" s="364"/>
    </row>
    <row r="3394" spans="1:1">
      <c r="A3394" s="364"/>
    </row>
    <row r="3395" spans="1:1">
      <c r="A3395" s="364"/>
    </row>
    <row r="3396" spans="1:1">
      <c r="A3396" s="364"/>
    </row>
    <row r="3397" spans="1:1">
      <c r="A3397" s="364"/>
    </row>
    <row r="3398" spans="1:1">
      <c r="A3398" s="364"/>
    </row>
    <row r="3399" spans="1:1">
      <c r="A3399" s="364"/>
    </row>
    <row r="3400" spans="1:1">
      <c r="A3400" s="364"/>
    </row>
    <row r="3401" spans="1:1">
      <c r="A3401" s="364"/>
    </row>
    <row r="3402" spans="1:1">
      <c r="A3402" s="364"/>
    </row>
    <row r="3403" spans="1:1">
      <c r="A3403" s="364"/>
    </row>
    <row r="3404" spans="1:1">
      <c r="A3404" s="364"/>
    </row>
    <row r="3405" spans="1:1">
      <c r="A3405" s="364"/>
    </row>
    <row r="3406" spans="1:1">
      <c r="A3406" s="364"/>
    </row>
    <row r="3407" spans="1:1">
      <c r="A3407" s="364"/>
    </row>
    <row r="3408" spans="1:1">
      <c r="A3408" s="364"/>
    </row>
    <row r="3409" spans="1:1">
      <c r="A3409" s="364"/>
    </row>
    <row r="3410" spans="1:1">
      <c r="A3410" s="364"/>
    </row>
    <row r="3411" spans="1:1">
      <c r="A3411" s="364"/>
    </row>
    <row r="3412" spans="1:1">
      <c r="A3412" s="364"/>
    </row>
    <row r="3413" spans="1:1">
      <c r="A3413" s="364"/>
    </row>
    <row r="3414" spans="1:1">
      <c r="A3414" s="364"/>
    </row>
    <row r="3415" spans="1:1">
      <c r="A3415" s="364"/>
    </row>
    <row r="3416" spans="1:1">
      <c r="A3416" s="364"/>
    </row>
    <row r="3417" spans="1:1">
      <c r="A3417" s="364"/>
    </row>
    <row r="3418" spans="1:1">
      <c r="A3418" s="364"/>
    </row>
    <row r="3419" spans="1:1">
      <c r="A3419" s="364"/>
    </row>
    <row r="3420" spans="1:1">
      <c r="A3420" s="364"/>
    </row>
    <row r="3421" spans="1:1">
      <c r="A3421" s="364"/>
    </row>
    <row r="3422" spans="1:1">
      <c r="A3422" s="364"/>
    </row>
    <row r="3423" spans="1:1">
      <c r="A3423" s="364"/>
    </row>
    <row r="3424" spans="1:1">
      <c r="A3424" s="364"/>
    </row>
    <row r="3425" spans="1:1">
      <c r="A3425" s="364"/>
    </row>
    <row r="3426" spans="1:1">
      <c r="A3426" s="364"/>
    </row>
    <row r="3427" spans="1:1">
      <c r="A3427" s="364"/>
    </row>
    <row r="3428" spans="1:1">
      <c r="A3428" s="364"/>
    </row>
    <row r="3429" spans="1:1">
      <c r="A3429" s="364"/>
    </row>
    <row r="3430" spans="1:1">
      <c r="A3430" s="364"/>
    </row>
    <row r="3431" spans="1:1">
      <c r="A3431" s="364"/>
    </row>
    <row r="3432" spans="1:1">
      <c r="A3432" s="364"/>
    </row>
    <row r="3433" spans="1:1">
      <c r="A3433" s="364"/>
    </row>
    <row r="3434" spans="1:1">
      <c r="A3434" s="364"/>
    </row>
    <row r="3435" spans="1:1">
      <c r="A3435" s="364"/>
    </row>
    <row r="3436" spans="1:1">
      <c r="A3436" s="364"/>
    </row>
    <row r="3437" spans="1:1">
      <c r="A3437" s="364"/>
    </row>
    <row r="3438" spans="1:1">
      <c r="A3438" s="364"/>
    </row>
    <row r="3439" spans="1:1">
      <c r="A3439" s="364"/>
    </row>
    <row r="3440" spans="1:1">
      <c r="A3440" s="364"/>
    </row>
    <row r="3441" spans="1:1">
      <c r="A3441" s="364"/>
    </row>
    <row r="3442" spans="1:1">
      <c r="A3442" s="364"/>
    </row>
    <row r="3443" spans="1:1">
      <c r="A3443" s="364"/>
    </row>
    <row r="3444" spans="1:1">
      <c r="A3444" s="364"/>
    </row>
    <row r="3445" spans="1:1">
      <c r="A3445" s="364"/>
    </row>
    <row r="3446" spans="1:1">
      <c r="A3446" s="364"/>
    </row>
    <row r="3447" spans="1:1">
      <c r="A3447" s="364"/>
    </row>
    <row r="3448" spans="1:1">
      <c r="A3448" s="364"/>
    </row>
    <row r="3449" spans="1:1">
      <c r="A3449" s="364"/>
    </row>
    <row r="3450" spans="1:1">
      <c r="A3450" s="364"/>
    </row>
    <row r="3451" spans="1:1">
      <c r="A3451" s="364"/>
    </row>
    <row r="3452" spans="1:1">
      <c r="A3452" s="364"/>
    </row>
    <row r="3453" spans="1:1">
      <c r="A3453" s="364"/>
    </row>
    <row r="3454" spans="1:1">
      <c r="A3454" s="364"/>
    </row>
    <row r="3455" spans="1:1">
      <c r="A3455" s="364"/>
    </row>
    <row r="3456" spans="1:1">
      <c r="A3456" s="364"/>
    </row>
    <row r="3457" spans="1:1">
      <c r="A3457" s="364"/>
    </row>
    <row r="3458" spans="1:1">
      <c r="A3458" s="364"/>
    </row>
    <row r="3459" spans="1:1">
      <c r="A3459" s="364"/>
    </row>
    <row r="3460" spans="1:1">
      <c r="A3460" s="364"/>
    </row>
    <row r="3461" spans="1:1">
      <c r="A3461" s="364"/>
    </row>
    <row r="3462" spans="1:1">
      <c r="A3462" s="364"/>
    </row>
    <row r="3463" spans="1:1">
      <c r="A3463" s="364"/>
    </row>
    <row r="3464" spans="1:1">
      <c r="A3464" s="364"/>
    </row>
    <row r="3465" spans="1:1">
      <c r="A3465" s="364"/>
    </row>
    <row r="3466" spans="1:1">
      <c r="A3466" s="364"/>
    </row>
    <row r="3467" spans="1:1">
      <c r="A3467" s="364"/>
    </row>
    <row r="3468" spans="1:1">
      <c r="A3468" s="364"/>
    </row>
    <row r="3469" spans="1:1">
      <c r="A3469" s="364"/>
    </row>
    <row r="3470" spans="1:1">
      <c r="A3470" s="364"/>
    </row>
    <row r="3471" spans="1:1">
      <c r="A3471" s="364"/>
    </row>
    <row r="3472" spans="1:1">
      <c r="A3472" s="364"/>
    </row>
    <row r="3473" spans="1:1">
      <c r="A3473" s="364"/>
    </row>
    <row r="3474" spans="1:1">
      <c r="A3474" s="364"/>
    </row>
    <row r="3475" spans="1:1">
      <c r="A3475" s="364"/>
    </row>
    <row r="3476" spans="1:1">
      <c r="A3476" s="364"/>
    </row>
    <row r="3477" spans="1:1">
      <c r="A3477" s="364"/>
    </row>
    <row r="3478" spans="1:1">
      <c r="A3478" s="364"/>
    </row>
    <row r="3479" spans="1:1">
      <c r="A3479" s="364"/>
    </row>
    <row r="3480" spans="1:1">
      <c r="A3480" s="364"/>
    </row>
    <row r="3481" spans="1:1">
      <c r="A3481" s="364"/>
    </row>
    <row r="3482" spans="1:1">
      <c r="A3482" s="364"/>
    </row>
    <row r="3483" spans="1:1">
      <c r="A3483" s="364"/>
    </row>
    <row r="3484" spans="1:1">
      <c r="A3484" s="364"/>
    </row>
    <row r="3485" spans="1:1">
      <c r="A3485" s="364"/>
    </row>
    <row r="3486" spans="1:1">
      <c r="A3486" s="364"/>
    </row>
    <row r="3487" spans="1:1">
      <c r="A3487" s="364"/>
    </row>
    <row r="3488" spans="1:1">
      <c r="A3488" s="364"/>
    </row>
    <row r="3489" spans="1:1">
      <c r="A3489" s="364"/>
    </row>
    <row r="3490" spans="1:1">
      <c r="A3490" s="364"/>
    </row>
    <row r="3491" spans="1:1">
      <c r="A3491" s="364"/>
    </row>
    <row r="3492" spans="1:1">
      <c r="A3492" s="364"/>
    </row>
    <row r="3493" spans="1:1">
      <c r="A3493" s="364"/>
    </row>
    <row r="3494" spans="1:1">
      <c r="A3494" s="364"/>
    </row>
    <row r="3495" spans="1:1">
      <c r="A3495" s="364"/>
    </row>
    <row r="3496" spans="1:1">
      <c r="A3496" s="364"/>
    </row>
    <row r="3497" spans="1:1">
      <c r="A3497" s="364"/>
    </row>
    <row r="3498" spans="1:1">
      <c r="A3498" s="364"/>
    </row>
    <row r="3499" spans="1:1">
      <c r="A3499" s="364"/>
    </row>
    <row r="3500" spans="1:1">
      <c r="A3500" s="364"/>
    </row>
    <row r="3501" spans="1:1">
      <c r="A3501" s="364"/>
    </row>
    <row r="3502" spans="1:1">
      <c r="A3502" s="364"/>
    </row>
    <row r="3503" spans="1:1">
      <c r="A3503" s="364"/>
    </row>
    <row r="3504" spans="1:1">
      <c r="A3504" s="364"/>
    </row>
    <row r="3505" spans="1:1">
      <c r="A3505" s="364"/>
    </row>
    <row r="3506" spans="1:1">
      <c r="A3506" s="364"/>
    </row>
    <row r="3507" spans="1:1">
      <c r="A3507" s="364"/>
    </row>
    <row r="3508" spans="1:1">
      <c r="A3508" s="364"/>
    </row>
    <row r="3509" spans="1:1">
      <c r="A3509" s="364"/>
    </row>
    <row r="3510" spans="1:1">
      <c r="A3510" s="364"/>
    </row>
    <row r="3511" spans="1:1">
      <c r="A3511" s="364"/>
    </row>
    <row r="3512" spans="1:1">
      <c r="A3512" s="364"/>
    </row>
    <row r="3513" spans="1:1">
      <c r="A3513" s="364"/>
    </row>
    <row r="3514" spans="1:1">
      <c r="A3514" s="364"/>
    </row>
    <row r="3515" spans="1:1">
      <c r="A3515" s="364"/>
    </row>
    <row r="3516" spans="1:1">
      <c r="A3516" s="364"/>
    </row>
    <row r="3517" spans="1:1">
      <c r="A3517" s="364"/>
    </row>
    <row r="3518" spans="1:1">
      <c r="A3518" s="364"/>
    </row>
    <row r="3519" spans="1:1">
      <c r="A3519" s="364"/>
    </row>
    <row r="3520" spans="1:1">
      <c r="A3520" s="364"/>
    </row>
    <row r="3521" spans="1:1">
      <c r="A3521" s="364"/>
    </row>
    <row r="3522" spans="1:1">
      <c r="A3522" s="364"/>
    </row>
    <row r="3523" spans="1:1">
      <c r="A3523" s="364"/>
    </row>
    <row r="3524" spans="1:1">
      <c r="A3524" s="364"/>
    </row>
    <row r="3525" spans="1:1">
      <c r="A3525" s="364"/>
    </row>
    <row r="3526" spans="1:1">
      <c r="A3526" s="364"/>
    </row>
    <row r="3527" spans="1:1">
      <c r="A3527" s="364"/>
    </row>
    <row r="3528" spans="1:1">
      <c r="A3528" s="364"/>
    </row>
    <row r="3529" spans="1:1">
      <c r="A3529" s="364"/>
    </row>
    <row r="3530" spans="1:1">
      <c r="A3530" s="364"/>
    </row>
    <row r="3531" spans="1:1">
      <c r="A3531" s="364"/>
    </row>
    <row r="3532" spans="1:1">
      <c r="A3532" s="364"/>
    </row>
    <row r="3533" spans="1:1">
      <c r="A3533" s="364"/>
    </row>
    <row r="3534" spans="1:1">
      <c r="A3534" s="364"/>
    </row>
    <row r="3535" spans="1:1">
      <c r="A3535" s="364"/>
    </row>
    <row r="3536" spans="1:1">
      <c r="A3536" s="364"/>
    </row>
    <row r="3537" spans="1:1">
      <c r="A3537" s="364"/>
    </row>
    <row r="3538" spans="1:1">
      <c r="A3538" s="364"/>
    </row>
    <row r="3539" spans="1:1">
      <c r="A3539" s="364"/>
    </row>
    <row r="3540" spans="1:1">
      <c r="A3540" s="364"/>
    </row>
    <row r="3541" spans="1:1">
      <c r="A3541" s="364"/>
    </row>
    <row r="3542" spans="1:1">
      <c r="A3542" s="364"/>
    </row>
    <row r="3543" spans="1:1">
      <c r="A3543" s="364"/>
    </row>
    <row r="3544" spans="1:1">
      <c r="A3544" s="364"/>
    </row>
    <row r="3545" spans="1:1">
      <c r="A3545" s="364"/>
    </row>
    <row r="3546" spans="1:1">
      <c r="A3546" s="364"/>
    </row>
    <row r="3547" spans="1:1">
      <c r="A3547" s="364"/>
    </row>
    <row r="3548" spans="1:1">
      <c r="A3548" s="364"/>
    </row>
    <row r="3549" spans="1:1">
      <c r="A3549" s="364"/>
    </row>
    <row r="3550" spans="1:1">
      <c r="A3550" s="364"/>
    </row>
    <row r="3551" spans="1:1">
      <c r="A3551" s="364"/>
    </row>
    <row r="3552" spans="1:1">
      <c r="A3552" s="364"/>
    </row>
    <row r="3553" spans="1:1">
      <c r="A3553" s="364"/>
    </row>
    <row r="3554" spans="1:1">
      <c r="A3554" s="364"/>
    </row>
    <row r="3555" spans="1:1">
      <c r="A3555" s="364"/>
    </row>
    <row r="3556" spans="1:1">
      <c r="A3556" s="364"/>
    </row>
    <row r="3557" spans="1:1">
      <c r="A3557" s="364"/>
    </row>
    <row r="3558" spans="1:1">
      <c r="A3558" s="364"/>
    </row>
    <row r="3559" spans="1:1">
      <c r="A3559" s="364"/>
    </row>
    <row r="3560" spans="1:1">
      <c r="A3560" s="364"/>
    </row>
    <row r="3561" spans="1:1">
      <c r="A3561" s="364"/>
    </row>
    <row r="3562" spans="1:1">
      <c r="A3562" s="364"/>
    </row>
    <row r="3563" spans="1:1">
      <c r="A3563" s="364"/>
    </row>
    <row r="3564" spans="1:1">
      <c r="A3564" s="364"/>
    </row>
    <row r="3565" spans="1:1">
      <c r="A3565" s="364"/>
    </row>
    <row r="3566" spans="1:1">
      <c r="A3566" s="364"/>
    </row>
    <row r="3567" spans="1:1">
      <c r="A3567" s="364"/>
    </row>
    <row r="3568" spans="1:1">
      <c r="A3568" s="364"/>
    </row>
    <row r="3569" spans="1:1">
      <c r="A3569" s="364"/>
    </row>
    <row r="3570" spans="1:1">
      <c r="A3570" s="364"/>
    </row>
    <row r="3571" spans="1:1">
      <c r="A3571" s="364"/>
    </row>
    <row r="3572" spans="1:1">
      <c r="A3572" s="364"/>
    </row>
    <row r="3573" spans="1:1">
      <c r="A3573" s="364"/>
    </row>
    <row r="3574" spans="1:1">
      <c r="A3574" s="364"/>
    </row>
    <row r="3575" spans="1:1">
      <c r="A3575" s="364"/>
    </row>
    <row r="3576" spans="1:1">
      <c r="A3576" s="364"/>
    </row>
    <row r="3577" spans="1:1">
      <c r="A3577" s="364"/>
    </row>
    <row r="3578" spans="1:1">
      <c r="A3578" s="364"/>
    </row>
    <row r="3579" spans="1:1">
      <c r="A3579" s="364"/>
    </row>
    <row r="3580" spans="1:1">
      <c r="A3580" s="364"/>
    </row>
    <row r="3581" spans="1:1">
      <c r="A3581" s="364"/>
    </row>
    <row r="3582" spans="1:1">
      <c r="A3582" s="364"/>
    </row>
    <row r="3583" spans="1:1">
      <c r="A3583" s="364"/>
    </row>
    <row r="3584" spans="1:1">
      <c r="A3584" s="364"/>
    </row>
    <row r="3585" spans="1:1">
      <c r="A3585" s="364"/>
    </row>
    <row r="3586" spans="1:1">
      <c r="A3586" s="364"/>
    </row>
    <row r="3587" spans="1:1">
      <c r="A3587" s="364"/>
    </row>
    <row r="3588" spans="1:1">
      <c r="A3588" s="364"/>
    </row>
    <row r="3589" spans="1:1">
      <c r="A3589" s="364"/>
    </row>
    <row r="3590" spans="1:1">
      <c r="A3590" s="364"/>
    </row>
    <row r="3591" spans="1:1">
      <c r="A3591" s="364"/>
    </row>
    <row r="3592" spans="1:1">
      <c r="A3592" s="364"/>
    </row>
    <row r="3593" spans="1:1">
      <c r="A3593" s="364"/>
    </row>
    <row r="3594" spans="1:1">
      <c r="A3594" s="364"/>
    </row>
    <row r="3595" spans="1:1">
      <c r="A3595" s="364"/>
    </row>
    <row r="3596" spans="1:1">
      <c r="A3596" s="364"/>
    </row>
    <row r="3597" spans="1:1">
      <c r="A3597" s="364"/>
    </row>
    <row r="3598" spans="1:1">
      <c r="A3598" s="364"/>
    </row>
    <row r="3599" spans="1:1">
      <c r="A3599" s="364"/>
    </row>
    <row r="3600" spans="1:1">
      <c r="A3600" s="364"/>
    </row>
    <row r="3601" spans="1:1">
      <c r="A3601" s="364"/>
    </row>
    <row r="3602" spans="1:1">
      <c r="A3602" s="364"/>
    </row>
    <row r="3603" spans="1:1">
      <c r="A3603" s="364"/>
    </row>
    <row r="3604" spans="1:1">
      <c r="A3604" s="364"/>
    </row>
    <row r="3605" spans="1:1">
      <c r="A3605" s="364"/>
    </row>
    <row r="3606" spans="1:1">
      <c r="A3606" s="364"/>
    </row>
    <row r="3607" spans="1:1">
      <c r="A3607" s="364"/>
    </row>
    <row r="3608" spans="1:1">
      <c r="A3608" s="364"/>
    </row>
    <row r="3609" spans="1:1">
      <c r="A3609" s="364"/>
    </row>
    <row r="3610" spans="1:1">
      <c r="A3610" s="364"/>
    </row>
    <row r="3611" spans="1:1">
      <c r="A3611" s="364"/>
    </row>
    <row r="3612" spans="1:1">
      <c r="A3612" s="364"/>
    </row>
    <row r="3613" spans="1:1">
      <c r="A3613" s="364"/>
    </row>
    <row r="3614" spans="1:1">
      <c r="A3614" s="364"/>
    </row>
    <row r="3615" spans="1:1">
      <c r="A3615" s="364"/>
    </row>
    <row r="3616" spans="1:1">
      <c r="A3616" s="364"/>
    </row>
    <row r="3617" spans="1:1">
      <c r="A3617" s="364"/>
    </row>
    <row r="3618" spans="1:1">
      <c r="A3618" s="364"/>
    </row>
    <row r="3619" spans="1:1">
      <c r="A3619" s="364"/>
    </row>
    <row r="3620" spans="1:1">
      <c r="A3620" s="364"/>
    </row>
    <row r="3621" spans="1:1">
      <c r="A3621" s="364"/>
    </row>
    <row r="3622" spans="1:1">
      <c r="A3622" s="364"/>
    </row>
    <row r="3623" spans="1:1">
      <c r="A3623" s="364"/>
    </row>
    <row r="3624" spans="1:1">
      <c r="A3624" s="364"/>
    </row>
    <row r="3625" spans="1:1">
      <c r="A3625" s="364"/>
    </row>
    <row r="3626" spans="1:1">
      <c r="A3626" s="364"/>
    </row>
    <row r="3627" spans="1:1">
      <c r="A3627" s="364"/>
    </row>
    <row r="3628" spans="1:1">
      <c r="A3628" s="364"/>
    </row>
    <row r="3629" spans="1:1">
      <c r="A3629" s="364"/>
    </row>
    <row r="3630" spans="1:1">
      <c r="A3630" s="364"/>
    </row>
    <row r="3631" spans="1:1">
      <c r="A3631" s="364"/>
    </row>
    <row r="3632" spans="1:1">
      <c r="A3632" s="364"/>
    </row>
    <row r="3633" spans="1:1">
      <c r="A3633" s="364"/>
    </row>
    <row r="3634" spans="1:1">
      <c r="A3634" s="364"/>
    </row>
    <row r="3635" spans="1:1">
      <c r="A3635" s="364"/>
    </row>
    <row r="3636" spans="1:1">
      <c r="A3636" s="364"/>
    </row>
    <row r="3637" spans="1:1">
      <c r="A3637" s="364"/>
    </row>
    <row r="3638" spans="1:1">
      <c r="A3638" s="364"/>
    </row>
    <row r="3639" spans="1:1">
      <c r="A3639" s="364"/>
    </row>
    <row r="3640" spans="1:1">
      <c r="A3640" s="364"/>
    </row>
    <row r="3641" spans="1:1">
      <c r="A3641" s="364"/>
    </row>
    <row r="3642" spans="1:1">
      <c r="A3642" s="364"/>
    </row>
    <row r="3643" spans="1:1">
      <c r="A3643" s="364"/>
    </row>
    <row r="3644" spans="1:1">
      <c r="A3644" s="364"/>
    </row>
    <row r="3645" spans="1:1">
      <c r="A3645" s="364"/>
    </row>
    <row r="3646" spans="1:1">
      <c r="A3646" s="364"/>
    </row>
    <row r="3647" spans="1:1">
      <c r="A3647" s="364"/>
    </row>
    <row r="3648" spans="1:1">
      <c r="A3648" s="364"/>
    </row>
    <row r="3649" spans="1:1">
      <c r="A3649" s="364"/>
    </row>
    <row r="3650" spans="1:1">
      <c r="A3650" s="364"/>
    </row>
    <row r="3651" spans="1:1">
      <c r="A3651" s="364"/>
    </row>
    <row r="3652" spans="1:1">
      <c r="A3652" s="364"/>
    </row>
    <row r="3653" spans="1:1">
      <c r="A3653" s="364"/>
    </row>
    <row r="3654" spans="1:1">
      <c r="A3654" s="364"/>
    </row>
    <row r="3655" spans="1:1">
      <c r="A3655" s="364"/>
    </row>
    <row r="3656" spans="1:1">
      <c r="A3656" s="364"/>
    </row>
    <row r="3657" spans="1:1">
      <c r="A3657" s="364"/>
    </row>
    <row r="3658" spans="1:1">
      <c r="A3658" s="364"/>
    </row>
    <row r="3659" spans="1:1">
      <c r="A3659" s="364"/>
    </row>
    <row r="3660" spans="1:1">
      <c r="A3660" s="364"/>
    </row>
    <row r="3661" spans="1:1">
      <c r="A3661" s="364"/>
    </row>
    <row r="3662" spans="1:1">
      <c r="A3662" s="364"/>
    </row>
    <row r="3663" spans="1:1">
      <c r="A3663" s="364"/>
    </row>
    <row r="3664" spans="1:1">
      <c r="A3664" s="364"/>
    </row>
    <row r="3665" spans="1:1">
      <c r="A3665" s="364"/>
    </row>
    <row r="3666" spans="1:1">
      <c r="A3666" s="364"/>
    </row>
    <row r="3667" spans="1:1">
      <c r="A3667" s="364"/>
    </row>
    <row r="3668" spans="1:1">
      <c r="A3668" s="364"/>
    </row>
    <row r="3669" spans="1:1">
      <c r="A3669" s="364"/>
    </row>
    <row r="3670" spans="1:1">
      <c r="A3670" s="364"/>
    </row>
    <row r="3671" spans="1:1">
      <c r="A3671" s="364"/>
    </row>
    <row r="3672" spans="1:1">
      <c r="A3672" s="364"/>
    </row>
    <row r="3673" spans="1:1">
      <c r="A3673" s="364"/>
    </row>
    <row r="3674" spans="1:1">
      <c r="A3674" s="364"/>
    </row>
    <row r="3675" spans="1:1">
      <c r="A3675" s="364"/>
    </row>
    <row r="3676" spans="1:1">
      <c r="A3676" s="364"/>
    </row>
    <row r="3677" spans="1:1">
      <c r="A3677" s="364"/>
    </row>
    <row r="3678" spans="1:1">
      <c r="A3678" s="364"/>
    </row>
    <row r="3679" spans="1:1">
      <c r="A3679" s="364"/>
    </row>
    <row r="3680" spans="1:1">
      <c r="A3680" s="364"/>
    </row>
    <row r="3681" spans="1:1">
      <c r="A3681" s="364"/>
    </row>
    <row r="3682" spans="1:1">
      <c r="A3682" s="364"/>
    </row>
    <row r="3683" spans="1:1">
      <c r="A3683" s="364"/>
    </row>
    <row r="3684" spans="1:1">
      <c r="A3684" s="364"/>
    </row>
    <row r="3685" spans="1:1">
      <c r="A3685" s="364"/>
    </row>
    <row r="3686" spans="1:1">
      <c r="A3686" s="364"/>
    </row>
    <row r="3687" spans="1:1">
      <c r="A3687" s="364"/>
    </row>
    <row r="3688" spans="1:1">
      <c r="A3688" s="364"/>
    </row>
    <row r="3689" spans="1:1">
      <c r="A3689" s="364"/>
    </row>
    <row r="3690" spans="1:1">
      <c r="A3690" s="364"/>
    </row>
    <row r="3691" spans="1:1">
      <c r="A3691" s="364"/>
    </row>
    <row r="3692" spans="1:1">
      <c r="A3692" s="364"/>
    </row>
    <row r="3693" spans="1:1">
      <c r="A3693" s="364"/>
    </row>
    <row r="3694" spans="1:1">
      <c r="A3694" s="364"/>
    </row>
    <row r="3695" spans="1:1">
      <c r="A3695" s="364"/>
    </row>
    <row r="3696" spans="1:1">
      <c r="A3696" s="364"/>
    </row>
    <row r="3697" spans="1:1">
      <c r="A3697" s="364"/>
    </row>
    <row r="3698" spans="1:1">
      <c r="A3698" s="364"/>
    </row>
    <row r="3699" spans="1:1">
      <c r="A3699" s="364"/>
    </row>
    <row r="3700" spans="1:1">
      <c r="A3700" s="364"/>
    </row>
    <row r="3701" spans="1:1">
      <c r="A3701" s="364"/>
    </row>
    <row r="3702" spans="1:1">
      <c r="A3702" s="364"/>
    </row>
    <row r="3703" spans="1:1">
      <c r="A3703" s="364"/>
    </row>
    <row r="3704" spans="1:1">
      <c r="A3704" s="364"/>
    </row>
    <row r="3705" spans="1:1">
      <c r="A3705" s="364"/>
    </row>
    <row r="3706" spans="1:1">
      <c r="A3706" s="364"/>
    </row>
    <row r="3707" spans="1:1">
      <c r="A3707" s="364"/>
    </row>
    <row r="3708" spans="1:1">
      <c r="A3708" s="364"/>
    </row>
    <row r="3709" spans="1:1">
      <c r="A3709" s="364"/>
    </row>
    <row r="3710" spans="1:1">
      <c r="A3710" s="364"/>
    </row>
    <row r="3711" spans="1:1">
      <c r="A3711" s="364"/>
    </row>
    <row r="3712" spans="1:1">
      <c r="A3712" s="364"/>
    </row>
    <row r="3713" spans="1:1">
      <c r="A3713" s="364"/>
    </row>
    <row r="3714" spans="1:1">
      <c r="A3714" s="364"/>
    </row>
    <row r="3715" spans="1:1">
      <c r="A3715" s="364"/>
    </row>
    <row r="3716" spans="1:1">
      <c r="A3716" s="364"/>
    </row>
    <row r="3717" spans="1:1">
      <c r="A3717" s="364"/>
    </row>
    <row r="3718" spans="1:1">
      <c r="A3718" s="364"/>
    </row>
    <row r="3719" spans="1:1">
      <c r="A3719" s="364"/>
    </row>
    <row r="3720" spans="1:1">
      <c r="A3720" s="364"/>
    </row>
    <row r="3721" spans="1:1">
      <c r="A3721" s="364"/>
    </row>
    <row r="3722" spans="1:1">
      <c r="A3722" s="364"/>
    </row>
    <row r="3723" spans="1:1">
      <c r="A3723" s="364"/>
    </row>
    <row r="3724" spans="1:1">
      <c r="A3724" s="364"/>
    </row>
    <row r="3725" spans="1:1">
      <c r="A3725" s="364"/>
    </row>
    <row r="3726" spans="1:1">
      <c r="A3726" s="364"/>
    </row>
    <row r="3727" spans="1:1">
      <c r="A3727" s="364"/>
    </row>
    <row r="3728" spans="1:1">
      <c r="A3728" s="364"/>
    </row>
    <row r="3729" spans="1:1">
      <c r="A3729" s="364"/>
    </row>
    <row r="3730" spans="1:1">
      <c r="A3730" s="364"/>
    </row>
    <row r="3731" spans="1:1">
      <c r="A3731" s="364"/>
    </row>
    <row r="3732" spans="1:1">
      <c r="A3732" s="364"/>
    </row>
    <row r="3733" spans="1:1">
      <c r="A3733" s="364"/>
    </row>
    <row r="3734" spans="1:1">
      <c r="A3734" s="364"/>
    </row>
    <row r="3735" spans="1:1">
      <c r="A3735" s="364"/>
    </row>
    <row r="3736" spans="1:1">
      <c r="A3736" s="364"/>
    </row>
    <row r="3737" spans="1:1">
      <c r="A3737" s="364"/>
    </row>
    <row r="3738" spans="1:1">
      <c r="A3738" s="364"/>
    </row>
    <row r="3739" spans="1:1">
      <c r="A3739" s="364"/>
    </row>
    <row r="3740" spans="1:1">
      <c r="A3740" s="364"/>
    </row>
    <row r="3741" spans="1:1">
      <c r="A3741" s="364"/>
    </row>
    <row r="3742" spans="1:1">
      <c r="A3742" s="364"/>
    </row>
    <row r="3743" spans="1:1">
      <c r="A3743" s="364"/>
    </row>
    <row r="3744" spans="1:1">
      <c r="A3744" s="364"/>
    </row>
    <row r="3745" spans="1:1">
      <c r="A3745" s="364"/>
    </row>
    <row r="3746" spans="1:1">
      <c r="A3746" s="364"/>
    </row>
    <row r="3747" spans="1:1">
      <c r="A3747" s="364"/>
    </row>
    <row r="3748" spans="1:1">
      <c r="A3748" s="364"/>
    </row>
    <row r="3749" spans="1:1">
      <c r="A3749" s="364"/>
    </row>
    <row r="3750" spans="1:1">
      <c r="A3750" s="364"/>
    </row>
    <row r="3751" spans="1:1">
      <c r="A3751" s="364"/>
    </row>
    <row r="3752" spans="1:1">
      <c r="A3752" s="364"/>
    </row>
    <row r="3753" spans="1:1">
      <c r="A3753" s="364"/>
    </row>
    <row r="3754" spans="1:1">
      <c r="A3754" s="364"/>
    </row>
    <row r="3755" spans="1:1">
      <c r="A3755" s="364"/>
    </row>
    <row r="3756" spans="1:1">
      <c r="A3756" s="364"/>
    </row>
    <row r="3757" spans="1:1">
      <c r="A3757" s="364"/>
    </row>
    <row r="3758" spans="1:1">
      <c r="A3758" s="364"/>
    </row>
    <row r="3759" spans="1:1">
      <c r="A3759" s="364"/>
    </row>
    <row r="3760" spans="1:1">
      <c r="A3760" s="364"/>
    </row>
    <row r="3761" spans="1:1">
      <c r="A3761" s="364"/>
    </row>
    <row r="3762" spans="1:1">
      <c r="A3762" s="364"/>
    </row>
    <row r="3763" spans="1:1">
      <c r="A3763" s="364"/>
    </row>
    <row r="3764" spans="1:1">
      <c r="A3764" s="364"/>
    </row>
    <row r="3765" spans="1:1">
      <c r="A3765" s="364"/>
    </row>
    <row r="3766" spans="1:1">
      <c r="A3766" s="364"/>
    </row>
    <row r="3767" spans="1:1">
      <c r="A3767" s="364"/>
    </row>
    <row r="3768" spans="1:1">
      <c r="A3768" s="364"/>
    </row>
    <row r="3769" spans="1:1">
      <c r="A3769" s="364"/>
    </row>
    <row r="3770" spans="1:1">
      <c r="A3770" s="364"/>
    </row>
    <row r="3771" spans="1:1">
      <c r="A3771" s="364"/>
    </row>
    <row r="3772" spans="1:1">
      <c r="A3772" s="364"/>
    </row>
    <row r="3773" spans="1:1">
      <c r="A3773" s="364"/>
    </row>
    <row r="3774" spans="1:1">
      <c r="A3774" s="364"/>
    </row>
    <row r="3775" spans="1:1">
      <c r="A3775" s="364"/>
    </row>
    <row r="3776" spans="1:1">
      <c r="A3776" s="364"/>
    </row>
    <row r="3777" spans="1:1">
      <c r="A3777" s="364"/>
    </row>
    <row r="3778" spans="1:1">
      <c r="A3778" s="364"/>
    </row>
    <row r="3779" spans="1:1">
      <c r="A3779" s="364"/>
    </row>
    <row r="3780" spans="1:1">
      <c r="A3780" s="364"/>
    </row>
    <row r="3781" spans="1:1">
      <c r="A3781" s="364"/>
    </row>
    <row r="3782" spans="1:1">
      <c r="A3782" s="364"/>
    </row>
    <row r="3783" spans="1:1">
      <c r="A3783" s="364"/>
    </row>
    <row r="3784" spans="1:1">
      <c r="A3784" s="364"/>
    </row>
    <row r="3785" spans="1:1">
      <c r="A3785" s="364"/>
    </row>
    <row r="3786" spans="1:1">
      <c r="A3786" s="364"/>
    </row>
    <row r="3787" spans="1:1">
      <c r="A3787" s="364"/>
    </row>
    <row r="3788" spans="1:1">
      <c r="A3788" s="364"/>
    </row>
    <row r="3789" spans="1:1">
      <c r="A3789" s="364"/>
    </row>
    <row r="3790" spans="1:1">
      <c r="A3790" s="364"/>
    </row>
    <row r="3791" spans="1:1">
      <c r="A3791" s="364"/>
    </row>
    <row r="3792" spans="1:1">
      <c r="A3792" s="364"/>
    </row>
    <row r="3793" spans="1:1">
      <c r="A3793" s="364"/>
    </row>
    <row r="3794" spans="1:1">
      <c r="A3794" s="364"/>
    </row>
    <row r="3795" spans="1:1">
      <c r="A3795" s="364"/>
    </row>
    <row r="3796" spans="1:1">
      <c r="A3796" s="364"/>
    </row>
    <row r="3797" spans="1:1">
      <c r="A3797" s="364"/>
    </row>
    <row r="3798" spans="1:1">
      <c r="A3798" s="364"/>
    </row>
    <row r="3799" spans="1:1">
      <c r="A3799" s="364"/>
    </row>
    <row r="3800" spans="1:1">
      <c r="A3800" s="364"/>
    </row>
    <row r="3801" spans="1:1">
      <c r="A3801" s="364"/>
    </row>
    <row r="3802" spans="1:1">
      <c r="A3802" s="364"/>
    </row>
    <row r="3803" spans="1:1">
      <c r="A3803" s="364"/>
    </row>
    <row r="3804" spans="1:1">
      <c r="A3804" s="364"/>
    </row>
    <row r="3805" spans="1:1">
      <c r="A3805" s="364"/>
    </row>
    <row r="3806" spans="1:1">
      <c r="A3806" s="364"/>
    </row>
    <row r="3807" spans="1:1">
      <c r="A3807" s="364"/>
    </row>
    <row r="3808" spans="1:1">
      <c r="A3808" s="364"/>
    </row>
    <row r="3809" spans="1:1">
      <c r="A3809" s="364"/>
    </row>
    <row r="3810" spans="1:1">
      <c r="A3810" s="364"/>
    </row>
    <row r="3811" spans="1:1">
      <c r="A3811" s="364"/>
    </row>
    <row r="3812" spans="1:1">
      <c r="A3812" s="364"/>
    </row>
    <row r="3813" spans="1:1">
      <c r="A3813" s="364"/>
    </row>
    <row r="3814" spans="1:1">
      <c r="A3814" s="364"/>
    </row>
    <row r="3815" spans="1:1">
      <c r="A3815" s="364"/>
    </row>
    <row r="3816" spans="1:1">
      <c r="A3816" s="364"/>
    </row>
    <row r="3817" spans="1:1">
      <c r="A3817" s="364"/>
    </row>
    <row r="3818" spans="1:1">
      <c r="A3818" s="364"/>
    </row>
    <row r="3819" spans="1:1">
      <c r="A3819" s="364"/>
    </row>
    <row r="3820" spans="1:1">
      <c r="A3820" s="364"/>
    </row>
    <row r="3821" spans="1:1">
      <c r="A3821" s="364"/>
    </row>
    <row r="3822" spans="1:1">
      <c r="A3822" s="364"/>
    </row>
    <row r="3823" spans="1:1">
      <c r="A3823" s="364"/>
    </row>
    <row r="3824" spans="1:1">
      <c r="A3824" s="364"/>
    </row>
    <row r="3825" spans="1:1">
      <c r="A3825" s="364"/>
    </row>
    <row r="3826" spans="1:1">
      <c r="A3826" s="364"/>
    </row>
    <row r="3827" spans="1:1">
      <c r="A3827" s="364"/>
    </row>
    <row r="3828" spans="1:1">
      <c r="A3828" s="364"/>
    </row>
    <row r="3829" spans="1:1">
      <c r="A3829" s="364"/>
    </row>
    <row r="3830" spans="1:1">
      <c r="A3830" s="364"/>
    </row>
    <row r="3831" spans="1:1">
      <c r="A3831" s="364"/>
    </row>
    <row r="3832" spans="1:1">
      <c r="A3832" s="364"/>
    </row>
    <row r="3833" spans="1:1">
      <c r="A3833" s="364"/>
    </row>
    <row r="3834" spans="1:1">
      <c r="A3834" s="364"/>
    </row>
    <row r="3835" spans="1:1">
      <c r="A3835" s="364"/>
    </row>
    <row r="3836" spans="1:1">
      <c r="A3836" s="364"/>
    </row>
    <row r="3837" spans="1:1">
      <c r="A3837" s="364"/>
    </row>
    <row r="3838" spans="1:1">
      <c r="A3838" s="364"/>
    </row>
    <row r="3839" spans="1:1">
      <c r="A3839" s="364"/>
    </row>
    <row r="3840" spans="1:1">
      <c r="A3840" s="364"/>
    </row>
    <row r="3841" spans="1:1">
      <c r="A3841" s="364"/>
    </row>
    <row r="3842" spans="1:1">
      <c r="A3842" s="364"/>
    </row>
    <row r="3843" spans="1:1">
      <c r="A3843" s="364"/>
    </row>
    <row r="3844" spans="1:1">
      <c r="A3844" s="364"/>
    </row>
    <row r="3845" spans="1:1">
      <c r="A3845" s="364"/>
    </row>
    <row r="3846" spans="1:1">
      <c r="A3846" s="364"/>
    </row>
    <row r="3847" spans="1:1">
      <c r="A3847" s="364"/>
    </row>
    <row r="3848" spans="1:1">
      <c r="A3848" s="364"/>
    </row>
    <row r="3849" spans="1:1">
      <c r="A3849" s="364"/>
    </row>
    <row r="3850" spans="1:1">
      <c r="A3850" s="364"/>
    </row>
    <row r="3851" spans="1:1">
      <c r="A3851" s="364"/>
    </row>
    <row r="3852" spans="1:1">
      <c r="A3852" s="364"/>
    </row>
    <row r="3853" spans="1:1">
      <c r="A3853" s="364"/>
    </row>
    <row r="3854" spans="1:1">
      <c r="A3854" s="364"/>
    </row>
    <row r="3855" spans="1:1">
      <c r="A3855" s="364"/>
    </row>
    <row r="3856" spans="1:1">
      <c r="A3856" s="364"/>
    </row>
    <row r="3857" spans="1:1">
      <c r="A3857" s="364"/>
    </row>
    <row r="3858" spans="1:1">
      <c r="A3858" s="364"/>
    </row>
    <row r="3859" spans="1:1">
      <c r="A3859" s="364"/>
    </row>
    <row r="3860" spans="1:1">
      <c r="A3860" s="364"/>
    </row>
    <row r="3861" spans="1:1">
      <c r="A3861" s="364"/>
    </row>
    <row r="3862" spans="1:1">
      <c r="A3862" s="364"/>
    </row>
    <row r="3863" spans="1:1">
      <c r="A3863" s="364"/>
    </row>
    <row r="3864" spans="1:1">
      <c r="A3864" s="364"/>
    </row>
    <row r="3865" spans="1:1">
      <c r="A3865" s="364"/>
    </row>
    <row r="3866" spans="1:1">
      <c r="A3866" s="364"/>
    </row>
    <row r="3867" spans="1:1">
      <c r="A3867" s="364"/>
    </row>
    <row r="3868" spans="1:1">
      <c r="A3868" s="364"/>
    </row>
    <row r="3869" spans="1:1">
      <c r="A3869" s="364"/>
    </row>
    <row r="3870" spans="1:1">
      <c r="A3870" s="364"/>
    </row>
    <row r="3871" spans="1:1">
      <c r="A3871" s="364"/>
    </row>
    <row r="3872" spans="1:1">
      <c r="A3872" s="364"/>
    </row>
    <row r="3873" spans="1:1">
      <c r="A3873" s="364"/>
    </row>
    <row r="3874" spans="1:1">
      <c r="A3874" s="364"/>
    </row>
    <row r="3875" spans="1:1">
      <c r="A3875" s="364"/>
    </row>
    <row r="3876" spans="1:1">
      <c r="A3876" s="364"/>
    </row>
    <row r="3877" spans="1:1">
      <c r="A3877" s="364"/>
    </row>
    <row r="3878" spans="1:1">
      <c r="A3878" s="364"/>
    </row>
    <row r="3879" spans="1:1">
      <c r="A3879" s="364"/>
    </row>
    <row r="3880" spans="1:1">
      <c r="A3880" s="364"/>
    </row>
    <row r="3881" spans="1:1">
      <c r="A3881" s="364"/>
    </row>
    <row r="3882" spans="1:1">
      <c r="A3882" s="364"/>
    </row>
    <row r="3883" spans="1:1">
      <c r="A3883" s="364"/>
    </row>
    <row r="3884" spans="1:1">
      <c r="A3884" s="364"/>
    </row>
    <row r="3885" spans="1:1">
      <c r="A3885" s="364"/>
    </row>
    <row r="3886" spans="1:1">
      <c r="A3886" s="364"/>
    </row>
    <row r="3887" spans="1:1">
      <c r="A3887" s="364"/>
    </row>
    <row r="3888" spans="1:1">
      <c r="A3888" s="364"/>
    </row>
    <row r="3889" spans="1:1">
      <c r="A3889" s="364"/>
    </row>
    <row r="3890" spans="1:1">
      <c r="A3890" s="364"/>
    </row>
    <row r="3891" spans="1:1">
      <c r="A3891" s="364"/>
    </row>
    <row r="3892" spans="1:1">
      <c r="A3892" s="364"/>
    </row>
    <row r="3893" spans="1:1">
      <c r="A3893" s="364"/>
    </row>
    <row r="3894" spans="1:1">
      <c r="A3894" s="364"/>
    </row>
    <row r="3895" spans="1:1">
      <c r="A3895" s="364"/>
    </row>
    <row r="3896" spans="1:1">
      <c r="A3896" s="364"/>
    </row>
    <row r="3897" spans="1:1">
      <c r="A3897" s="364"/>
    </row>
    <row r="3898" spans="1:1">
      <c r="A3898" s="364"/>
    </row>
    <row r="3899" spans="1:1">
      <c r="A3899" s="364"/>
    </row>
    <row r="3900" spans="1:1">
      <c r="A3900" s="364"/>
    </row>
    <row r="3901" spans="1:1">
      <c r="A3901" s="364"/>
    </row>
    <row r="3902" spans="1:1">
      <c r="A3902" s="364"/>
    </row>
    <row r="3903" spans="1:1">
      <c r="A3903" s="364"/>
    </row>
    <row r="3904" spans="1:1">
      <c r="A3904" s="364"/>
    </row>
    <row r="3905" spans="1:1">
      <c r="A3905" s="364"/>
    </row>
    <row r="3906" spans="1:1">
      <c r="A3906" s="364"/>
    </row>
    <row r="3907" spans="1:1">
      <c r="A3907" s="364"/>
    </row>
    <row r="3908" spans="1:1">
      <c r="A3908" s="364"/>
    </row>
    <row r="3909" spans="1:1">
      <c r="A3909" s="364"/>
    </row>
    <row r="3910" spans="1:1">
      <c r="A3910" s="364"/>
    </row>
    <row r="3911" spans="1:1">
      <c r="A3911" s="364"/>
    </row>
    <row r="3912" spans="1:1">
      <c r="A3912" s="364"/>
    </row>
    <row r="3913" spans="1:1">
      <c r="A3913" s="364"/>
    </row>
    <row r="3914" spans="1:1">
      <c r="A3914" s="364"/>
    </row>
    <row r="3915" spans="1:1">
      <c r="A3915" s="364"/>
    </row>
    <row r="3916" spans="1:1">
      <c r="A3916" s="364"/>
    </row>
    <row r="3917" spans="1:1">
      <c r="A3917" s="364"/>
    </row>
    <row r="3918" spans="1:1">
      <c r="A3918" s="364"/>
    </row>
    <row r="3919" spans="1:1">
      <c r="A3919" s="364"/>
    </row>
    <row r="3920" spans="1:1">
      <c r="A3920" s="364"/>
    </row>
    <row r="3921" spans="1:1">
      <c r="A3921" s="364"/>
    </row>
    <row r="3922" spans="1:1">
      <c r="A3922" s="364"/>
    </row>
    <row r="3923" spans="1:1">
      <c r="A3923" s="364"/>
    </row>
    <row r="3924" spans="1:1">
      <c r="A3924" s="364"/>
    </row>
    <row r="3925" spans="1:1">
      <c r="A3925" s="364"/>
    </row>
    <row r="3926" spans="1:1">
      <c r="A3926" s="364"/>
    </row>
    <row r="3927" spans="1:1">
      <c r="A3927" s="364"/>
    </row>
    <row r="3928" spans="1:1">
      <c r="A3928" s="364"/>
    </row>
    <row r="3929" spans="1:1">
      <c r="A3929" s="364"/>
    </row>
    <row r="3930" spans="1:1">
      <c r="A3930" s="364"/>
    </row>
    <row r="3931" spans="1:1">
      <c r="A3931" s="364"/>
    </row>
    <row r="3932" spans="1:1">
      <c r="A3932" s="364"/>
    </row>
    <row r="3933" spans="1:1">
      <c r="A3933" s="364"/>
    </row>
    <row r="3934" spans="1:1">
      <c r="A3934" s="364"/>
    </row>
    <row r="3935" spans="1:1">
      <c r="A3935" s="364"/>
    </row>
    <row r="3936" spans="1:1">
      <c r="A3936" s="364"/>
    </row>
    <row r="3937" spans="1:1">
      <c r="A3937" s="364"/>
    </row>
    <row r="3938" spans="1:1">
      <c r="A3938" s="364"/>
    </row>
    <row r="3939" spans="1:1">
      <c r="A3939" s="364"/>
    </row>
    <row r="3940" spans="1:1">
      <c r="A3940" s="364"/>
    </row>
    <row r="3941" spans="1:1">
      <c r="A3941" s="364"/>
    </row>
    <row r="3942" spans="1:1">
      <c r="A3942" s="364"/>
    </row>
    <row r="3943" spans="1:1">
      <c r="A3943" s="364"/>
    </row>
    <row r="3944" spans="1:1">
      <c r="A3944" s="364"/>
    </row>
    <row r="3945" spans="1:1">
      <c r="A3945" s="364"/>
    </row>
    <row r="3946" spans="1:1">
      <c r="A3946" s="364"/>
    </row>
    <row r="3947" spans="1:1">
      <c r="A3947" s="364"/>
    </row>
    <row r="3948" spans="1:1">
      <c r="A3948" s="364"/>
    </row>
    <row r="3949" spans="1:1">
      <c r="A3949" s="364"/>
    </row>
    <row r="3950" spans="1:1">
      <c r="A3950" s="364"/>
    </row>
    <row r="3951" spans="1:1">
      <c r="A3951" s="364"/>
    </row>
    <row r="3952" spans="1:1">
      <c r="A3952" s="364"/>
    </row>
    <row r="3953" spans="1:1">
      <c r="A3953" s="364"/>
    </row>
    <row r="3954" spans="1:1">
      <c r="A3954" s="364"/>
    </row>
    <row r="3955" spans="1:1">
      <c r="A3955" s="364"/>
    </row>
    <row r="3956" spans="1:1">
      <c r="A3956" s="364"/>
    </row>
    <row r="3957" spans="1:1">
      <c r="A3957" s="364"/>
    </row>
    <row r="3958" spans="1:1">
      <c r="A3958" s="364"/>
    </row>
    <row r="3959" spans="1:1">
      <c r="A3959" s="364"/>
    </row>
    <row r="3960" spans="1:1">
      <c r="A3960" s="364"/>
    </row>
    <row r="3961" spans="1:1">
      <c r="A3961" s="364"/>
    </row>
    <row r="3962" spans="1:1">
      <c r="A3962" s="364"/>
    </row>
    <row r="3963" spans="1:1">
      <c r="A3963" s="364"/>
    </row>
    <row r="3964" spans="1:1">
      <c r="A3964" s="364"/>
    </row>
    <row r="3965" spans="1:1">
      <c r="A3965" s="364"/>
    </row>
    <row r="3966" spans="1:1">
      <c r="A3966" s="364"/>
    </row>
    <row r="3967" spans="1:1">
      <c r="A3967" s="364"/>
    </row>
    <row r="3968" spans="1:1">
      <c r="A3968" s="364"/>
    </row>
    <row r="3969" spans="1:1">
      <c r="A3969" s="364"/>
    </row>
    <row r="3970" spans="1:1">
      <c r="A3970" s="364"/>
    </row>
    <row r="3971" spans="1:1">
      <c r="A3971" s="364"/>
    </row>
    <row r="3972" spans="1:1">
      <c r="A3972" s="364"/>
    </row>
    <row r="3973" spans="1:1">
      <c r="A3973" s="364"/>
    </row>
    <row r="3974" spans="1:1">
      <c r="A3974" s="364"/>
    </row>
    <row r="3975" spans="1:1">
      <c r="A3975" s="364"/>
    </row>
    <row r="3976" spans="1:1">
      <c r="A3976" s="364"/>
    </row>
    <row r="3977" spans="1:1">
      <c r="A3977" s="364"/>
    </row>
    <row r="3978" spans="1:1">
      <c r="A3978" s="364"/>
    </row>
    <row r="3979" spans="1:1">
      <c r="A3979" s="364"/>
    </row>
    <row r="3980" spans="1:1">
      <c r="A3980" s="364"/>
    </row>
    <row r="3981" spans="1:1">
      <c r="A3981" s="364"/>
    </row>
    <row r="3982" spans="1:1">
      <c r="A3982" s="364"/>
    </row>
    <row r="3983" spans="1:1">
      <c r="A3983" s="364"/>
    </row>
    <row r="3984" spans="1:1">
      <c r="A3984" s="364"/>
    </row>
    <row r="3985" spans="1:1">
      <c r="A3985" s="364"/>
    </row>
    <row r="3986" spans="1:1">
      <c r="A3986" s="364"/>
    </row>
    <row r="3987" spans="1:1">
      <c r="A3987" s="364"/>
    </row>
    <row r="3988" spans="1:1">
      <c r="A3988" s="364"/>
    </row>
    <row r="3989" spans="1:1">
      <c r="A3989" s="364"/>
    </row>
    <row r="3990" spans="1:1">
      <c r="A3990" s="364"/>
    </row>
    <row r="3991" spans="1:1">
      <c r="A3991" s="364"/>
    </row>
    <row r="3992" spans="1:1">
      <c r="A3992" s="364"/>
    </row>
    <row r="3993" spans="1:1">
      <c r="A3993" s="364"/>
    </row>
    <row r="3994" spans="1:1">
      <c r="A3994" s="364"/>
    </row>
    <row r="3995" spans="1:1">
      <c r="A3995" s="364"/>
    </row>
    <row r="3996" spans="1:1">
      <c r="A3996" s="364"/>
    </row>
    <row r="3997" spans="1:1">
      <c r="A3997" s="364"/>
    </row>
    <row r="3998" spans="1:1">
      <c r="A3998" s="364"/>
    </row>
    <row r="3999" spans="1:1">
      <c r="A3999" s="364"/>
    </row>
    <row r="4000" spans="1:1">
      <c r="A4000" s="364"/>
    </row>
    <row r="4001" spans="1:1">
      <c r="A4001" s="364"/>
    </row>
    <row r="4002" spans="1:1">
      <c r="A4002" s="364"/>
    </row>
    <row r="4003" spans="1:1">
      <c r="A4003" s="364"/>
    </row>
    <row r="4004" spans="1:1">
      <c r="A4004" s="364"/>
    </row>
    <row r="4005" spans="1:1">
      <c r="A4005" s="364"/>
    </row>
    <row r="4006" spans="1:1">
      <c r="A4006" s="364"/>
    </row>
    <row r="4007" spans="1:1">
      <c r="A4007" s="364"/>
    </row>
    <row r="4008" spans="1:1">
      <c r="A4008" s="364"/>
    </row>
    <row r="4009" spans="1:1">
      <c r="A4009" s="364"/>
    </row>
    <row r="4010" spans="1:1">
      <c r="A4010" s="364"/>
    </row>
    <row r="4011" spans="1:1">
      <c r="A4011" s="364"/>
    </row>
    <row r="4012" spans="1:1">
      <c r="A4012" s="364"/>
    </row>
    <row r="4013" spans="1:1">
      <c r="A4013" s="364"/>
    </row>
    <row r="4014" spans="1:1">
      <c r="A4014" s="364"/>
    </row>
    <row r="4015" spans="1:1">
      <c r="A4015" s="364"/>
    </row>
    <row r="4016" spans="1:1">
      <c r="A4016" s="364"/>
    </row>
    <row r="4017" spans="1:1">
      <c r="A4017" s="364"/>
    </row>
    <row r="4018" spans="1:1">
      <c r="A4018" s="364"/>
    </row>
    <row r="4019" spans="1:1">
      <c r="A4019" s="364"/>
    </row>
    <row r="4020" spans="1:1">
      <c r="A4020" s="364"/>
    </row>
    <row r="4021" spans="1:1">
      <c r="A4021" s="364"/>
    </row>
    <row r="4022" spans="1:1">
      <c r="A4022" s="364"/>
    </row>
    <row r="4023" spans="1:1">
      <c r="A4023" s="364"/>
    </row>
    <row r="4024" spans="1:1">
      <c r="A4024" s="364"/>
    </row>
    <row r="4025" spans="1:1">
      <c r="A4025" s="364"/>
    </row>
    <row r="4026" spans="1:1">
      <c r="A4026" s="364"/>
    </row>
    <row r="4027" spans="1:1">
      <c r="A4027" s="364"/>
    </row>
    <row r="4028" spans="1:1">
      <c r="A4028" s="364"/>
    </row>
    <row r="4029" spans="1:1">
      <c r="A4029" s="364"/>
    </row>
    <row r="4030" spans="1:1">
      <c r="A4030" s="364"/>
    </row>
    <row r="4031" spans="1:1">
      <c r="A4031" s="364"/>
    </row>
    <row r="4032" spans="1:1">
      <c r="A4032" s="364"/>
    </row>
    <row r="4033" spans="1:1">
      <c r="A4033" s="364"/>
    </row>
    <row r="4034" spans="1:1">
      <c r="A4034" s="364"/>
    </row>
    <row r="4035" spans="1:1">
      <c r="A4035" s="364"/>
    </row>
    <row r="4036" spans="1:1">
      <c r="A4036" s="364"/>
    </row>
    <row r="4037" spans="1:1">
      <c r="A4037" s="364"/>
    </row>
    <row r="4038" spans="1:1">
      <c r="A4038" s="364"/>
    </row>
    <row r="4039" spans="1:1">
      <c r="A4039" s="364"/>
    </row>
    <row r="4040" spans="1:1">
      <c r="A4040" s="364"/>
    </row>
    <row r="4041" spans="1:1">
      <c r="A4041" s="364"/>
    </row>
    <row r="4042" spans="1:1">
      <c r="A4042" s="364"/>
    </row>
    <row r="4043" spans="1:1">
      <c r="A4043" s="364"/>
    </row>
    <row r="4044" spans="1:1">
      <c r="A4044" s="364"/>
    </row>
    <row r="4045" spans="1:1">
      <c r="A4045" s="364"/>
    </row>
    <row r="4046" spans="1:1">
      <c r="A4046" s="364"/>
    </row>
    <row r="4047" spans="1:1">
      <c r="A4047" s="364"/>
    </row>
    <row r="4048" spans="1:1">
      <c r="A4048" s="364"/>
    </row>
    <row r="4049" spans="1:1">
      <c r="A4049" s="364"/>
    </row>
    <row r="4050" spans="1:1">
      <c r="A4050" s="364"/>
    </row>
    <row r="4051" spans="1:1">
      <c r="A4051" s="364"/>
    </row>
    <row r="4052" spans="1:1">
      <c r="A4052" s="364"/>
    </row>
    <row r="4053" spans="1:1">
      <c r="A4053" s="364"/>
    </row>
    <row r="4054" spans="1:1">
      <c r="A4054" s="364"/>
    </row>
    <row r="4055" spans="1:1">
      <c r="A4055" s="364"/>
    </row>
    <row r="4056" spans="1:1">
      <c r="A4056" s="364"/>
    </row>
    <row r="4057" spans="1:1">
      <c r="A4057" s="364"/>
    </row>
    <row r="4058" spans="1:1">
      <c r="A4058" s="364"/>
    </row>
    <row r="4059" spans="1:1">
      <c r="A4059" s="364"/>
    </row>
    <row r="4060" spans="1:1">
      <c r="A4060" s="364"/>
    </row>
    <row r="4061" spans="1:1">
      <c r="A4061" s="364"/>
    </row>
    <row r="4062" spans="1:1">
      <c r="A4062" s="364"/>
    </row>
    <row r="4063" spans="1:1">
      <c r="A4063" s="364"/>
    </row>
    <row r="4064" spans="1:1">
      <c r="A4064" s="364"/>
    </row>
    <row r="4065" spans="1:1">
      <c r="A4065" s="364"/>
    </row>
    <row r="4066" spans="1:1">
      <c r="A4066" s="364"/>
    </row>
    <row r="4067" spans="1:1">
      <c r="A4067" s="364"/>
    </row>
    <row r="4068" spans="1:1">
      <c r="A4068" s="364"/>
    </row>
    <row r="4069" spans="1:1">
      <c r="A4069" s="364"/>
    </row>
    <row r="4070" spans="1:1">
      <c r="A4070" s="364"/>
    </row>
    <row r="4071" spans="1:1">
      <c r="A4071" s="364"/>
    </row>
    <row r="4072" spans="1:1">
      <c r="A4072" s="364"/>
    </row>
    <row r="4073" spans="1:1">
      <c r="A4073" s="364"/>
    </row>
    <row r="4074" spans="1:1">
      <c r="A4074" s="364"/>
    </row>
    <row r="4075" spans="1:1">
      <c r="A4075" s="364"/>
    </row>
    <row r="4076" spans="1:1">
      <c r="A4076" s="364"/>
    </row>
    <row r="4077" spans="1:1">
      <c r="A4077" s="364"/>
    </row>
    <row r="4078" spans="1:1">
      <c r="A4078" s="364"/>
    </row>
    <row r="4079" spans="1:1">
      <c r="A4079" s="364"/>
    </row>
    <row r="4080" spans="1:1">
      <c r="A4080" s="364"/>
    </row>
    <row r="4081" spans="1:1">
      <c r="A4081" s="364"/>
    </row>
    <row r="4082" spans="1:1">
      <c r="A4082" s="364"/>
    </row>
    <row r="4083" spans="1:1">
      <c r="A4083" s="364"/>
    </row>
    <row r="4084" spans="1:1">
      <c r="A4084" s="364"/>
    </row>
    <row r="4085" spans="1:1">
      <c r="A4085" s="364"/>
    </row>
    <row r="4086" spans="1:1">
      <c r="A4086" s="364"/>
    </row>
    <row r="4087" spans="1:1">
      <c r="A4087" s="364"/>
    </row>
    <row r="4088" spans="1:1">
      <c r="A4088" s="364"/>
    </row>
    <row r="4089" spans="1:1">
      <c r="A4089" s="364"/>
    </row>
    <row r="4090" spans="1:1">
      <c r="A4090" s="364"/>
    </row>
    <row r="4091" spans="1:1">
      <c r="A4091" s="364"/>
    </row>
    <row r="4092" spans="1:1">
      <c r="A4092" s="364"/>
    </row>
    <row r="4093" spans="1:1">
      <c r="A4093" s="364"/>
    </row>
    <row r="4094" spans="1:1">
      <c r="A4094" s="364"/>
    </row>
    <row r="4095" spans="1:1">
      <c r="A4095" s="364"/>
    </row>
    <row r="4096" spans="1:1">
      <c r="A4096" s="364"/>
    </row>
    <row r="4097" spans="1:1">
      <c r="A4097" s="364"/>
    </row>
    <row r="4098" spans="1:1">
      <c r="A4098" s="364"/>
    </row>
    <row r="4099" spans="1:1">
      <c r="A4099" s="364"/>
    </row>
    <row r="4100" spans="1:1">
      <c r="A4100" s="364"/>
    </row>
    <row r="4101" spans="1:1">
      <c r="A4101" s="364"/>
    </row>
    <row r="4102" spans="1:1">
      <c r="A4102" s="364"/>
    </row>
    <row r="4103" spans="1:1">
      <c r="A4103" s="364"/>
    </row>
    <row r="4104" spans="1:1">
      <c r="A4104" s="364"/>
    </row>
    <row r="4105" spans="1:1">
      <c r="A4105" s="364"/>
    </row>
    <row r="4106" spans="1:1">
      <c r="A4106" s="364"/>
    </row>
    <row r="4107" spans="1:1">
      <c r="A4107" s="364"/>
    </row>
    <row r="4108" spans="1:1">
      <c r="A4108" s="364"/>
    </row>
    <row r="4109" spans="1:1">
      <c r="A4109" s="364"/>
    </row>
    <row r="4110" spans="1:1">
      <c r="A4110" s="364"/>
    </row>
    <row r="4111" spans="1:1">
      <c r="A4111" s="364"/>
    </row>
    <row r="4112" spans="1:1">
      <c r="A4112" s="364"/>
    </row>
    <row r="4113" spans="1:1">
      <c r="A4113" s="364"/>
    </row>
    <row r="4114" spans="1:1">
      <c r="A4114" s="364"/>
    </row>
    <row r="4115" spans="1:1">
      <c r="A4115" s="364"/>
    </row>
    <row r="4116" spans="1:1">
      <c r="A4116" s="364"/>
    </row>
    <row r="4117" spans="1:1">
      <c r="A4117" s="364"/>
    </row>
    <row r="4118" spans="1:1">
      <c r="A4118" s="364"/>
    </row>
    <row r="4119" spans="1:1">
      <c r="A4119" s="364"/>
    </row>
    <row r="4120" spans="1:1">
      <c r="A4120" s="364"/>
    </row>
    <row r="4121" spans="1:1">
      <c r="A4121" s="364"/>
    </row>
    <row r="4122" spans="1:1">
      <c r="A4122" s="364"/>
    </row>
    <row r="4123" spans="1:1">
      <c r="A4123" s="364"/>
    </row>
    <row r="4124" spans="1:1">
      <c r="A4124" s="364"/>
    </row>
    <row r="4125" spans="1:1">
      <c r="A4125" s="364"/>
    </row>
    <row r="4126" spans="1:1">
      <c r="A4126" s="364"/>
    </row>
    <row r="4127" spans="1:1">
      <c r="A4127" s="364"/>
    </row>
    <row r="4128" spans="1:1">
      <c r="A4128" s="364"/>
    </row>
    <row r="4129" spans="1:1">
      <c r="A4129" s="364"/>
    </row>
    <row r="4130" spans="1:1">
      <c r="A4130" s="364"/>
    </row>
    <row r="4131" spans="1:1">
      <c r="A4131" s="364"/>
    </row>
    <row r="4132" spans="1:1">
      <c r="A4132" s="364"/>
    </row>
    <row r="4133" spans="1:1">
      <c r="A4133" s="364"/>
    </row>
    <row r="4134" spans="1:1">
      <c r="A4134" s="364"/>
    </row>
    <row r="4135" spans="1:1">
      <c r="A4135" s="364"/>
    </row>
    <row r="4136" spans="1:1">
      <c r="A4136" s="364"/>
    </row>
    <row r="4137" spans="1:1">
      <c r="A4137" s="364"/>
    </row>
    <row r="4138" spans="1:1">
      <c r="A4138" s="364"/>
    </row>
    <row r="4139" spans="1:1">
      <c r="A4139" s="364"/>
    </row>
    <row r="4140" spans="1:1">
      <c r="A4140" s="364"/>
    </row>
    <row r="4141" spans="1:1">
      <c r="A4141" s="364"/>
    </row>
    <row r="4142" spans="1:1">
      <c r="A4142" s="364"/>
    </row>
    <row r="4143" spans="1:1">
      <c r="A4143" s="364"/>
    </row>
    <row r="4144" spans="1:1">
      <c r="A4144" s="364"/>
    </row>
    <row r="4145" spans="1:1">
      <c r="A4145" s="364"/>
    </row>
    <row r="4146" spans="1:1">
      <c r="A4146" s="364"/>
    </row>
    <row r="4147" spans="1:1">
      <c r="A4147" s="364"/>
    </row>
    <row r="4148" spans="1:1">
      <c r="A4148" s="364"/>
    </row>
    <row r="4149" spans="1:1">
      <c r="A4149" s="364"/>
    </row>
    <row r="4150" spans="1:1">
      <c r="A4150" s="364"/>
    </row>
    <row r="4151" spans="1:1">
      <c r="A4151" s="364"/>
    </row>
    <row r="4152" spans="1:1">
      <c r="A4152" s="364"/>
    </row>
    <row r="4153" spans="1:1">
      <c r="A4153" s="364"/>
    </row>
    <row r="4154" spans="1:1">
      <c r="A4154" s="364"/>
    </row>
    <row r="4155" spans="1:1">
      <c r="A4155" s="364"/>
    </row>
    <row r="4156" spans="1:1">
      <c r="A4156" s="364"/>
    </row>
    <row r="4157" spans="1:1">
      <c r="A4157" s="364"/>
    </row>
    <row r="4158" spans="1:1">
      <c r="A4158" s="364"/>
    </row>
    <row r="4159" spans="1:1">
      <c r="A4159" s="364"/>
    </row>
    <row r="4160" spans="1:1">
      <c r="A4160" s="364"/>
    </row>
    <row r="4161" spans="1:1">
      <c r="A4161" s="364"/>
    </row>
    <row r="4162" spans="1:1">
      <c r="A4162" s="364"/>
    </row>
    <row r="4163" spans="1:1">
      <c r="A4163" s="364"/>
    </row>
    <row r="4164" spans="1:1">
      <c r="A4164" s="364"/>
    </row>
    <row r="4165" spans="1:1">
      <c r="A4165" s="364"/>
    </row>
    <row r="4166" spans="1:1">
      <c r="A4166" s="364"/>
    </row>
    <row r="4167" spans="1:1">
      <c r="A4167" s="364"/>
    </row>
    <row r="4168" spans="1:1">
      <c r="A4168" s="364"/>
    </row>
    <row r="4169" spans="1:1">
      <c r="A4169" s="364"/>
    </row>
    <row r="4170" spans="1:1">
      <c r="A4170" s="364"/>
    </row>
    <row r="4171" spans="1:1">
      <c r="A4171" s="364"/>
    </row>
    <row r="4172" spans="1:1">
      <c r="A4172" s="364"/>
    </row>
    <row r="4173" spans="1:1">
      <c r="A4173" s="364"/>
    </row>
    <row r="4174" spans="1:1">
      <c r="A4174" s="364"/>
    </row>
    <row r="4175" spans="1:1">
      <c r="A4175" s="364"/>
    </row>
    <row r="4176" spans="1:1">
      <c r="A4176" s="364"/>
    </row>
    <row r="4177" spans="1:1">
      <c r="A4177" s="364"/>
    </row>
    <row r="4178" spans="1:1">
      <c r="A4178" s="364"/>
    </row>
    <row r="4179" spans="1:1">
      <c r="A4179" s="364"/>
    </row>
    <row r="4180" spans="1:1">
      <c r="A4180" s="364"/>
    </row>
    <row r="4181" spans="1:1">
      <c r="A4181" s="364"/>
    </row>
    <row r="4182" spans="1:1">
      <c r="A4182" s="364"/>
    </row>
    <row r="4183" spans="1:1">
      <c r="A4183" s="364"/>
    </row>
    <row r="4184" spans="1:1">
      <c r="A4184" s="364"/>
    </row>
    <row r="4185" spans="1:1">
      <c r="A4185" s="364"/>
    </row>
    <row r="4186" spans="1:1">
      <c r="A4186" s="364"/>
    </row>
    <row r="4187" spans="1:1">
      <c r="A4187" s="364"/>
    </row>
    <row r="4188" spans="1:1">
      <c r="A4188" s="364"/>
    </row>
    <row r="4189" spans="1:1">
      <c r="A4189" s="364"/>
    </row>
    <row r="4190" spans="1:1">
      <c r="A4190" s="364"/>
    </row>
    <row r="4191" spans="1:1">
      <c r="A4191" s="364"/>
    </row>
    <row r="4192" spans="1:1">
      <c r="A4192" s="364"/>
    </row>
    <row r="4193" spans="1:1">
      <c r="A4193" s="364"/>
    </row>
    <row r="4194" spans="1:1">
      <c r="A4194" s="364"/>
    </row>
    <row r="4195" spans="1:1">
      <c r="A4195" s="364"/>
    </row>
    <row r="4196" spans="1:1">
      <c r="A4196" s="364"/>
    </row>
    <row r="4197" spans="1:1">
      <c r="A4197" s="364"/>
    </row>
    <row r="4198" spans="1:1">
      <c r="A4198" s="364"/>
    </row>
    <row r="4199" spans="1:1">
      <c r="A4199" s="364"/>
    </row>
    <row r="4200" spans="1:1">
      <c r="A4200" s="364"/>
    </row>
    <row r="4201" spans="1:1">
      <c r="A4201" s="364"/>
    </row>
    <row r="4202" spans="1:1">
      <c r="A4202" s="364"/>
    </row>
    <row r="4203" spans="1:1">
      <c r="A4203" s="364"/>
    </row>
    <row r="4204" spans="1:1">
      <c r="A4204" s="364"/>
    </row>
    <row r="4205" spans="1:1">
      <c r="A4205" s="364"/>
    </row>
    <row r="4206" spans="1:1">
      <c r="A4206" s="364"/>
    </row>
    <row r="4207" spans="1:1">
      <c r="A4207" s="364"/>
    </row>
    <row r="4208" spans="1:1">
      <c r="A4208" s="364"/>
    </row>
    <row r="4209" spans="1:1">
      <c r="A4209" s="364"/>
    </row>
    <row r="4210" spans="1:1">
      <c r="A4210" s="364"/>
    </row>
    <row r="4211" spans="1:1">
      <c r="A4211" s="364"/>
    </row>
    <row r="4212" spans="1:1">
      <c r="A4212" s="364"/>
    </row>
    <row r="4213" spans="1:1">
      <c r="A4213" s="364"/>
    </row>
    <row r="4214" spans="1:1">
      <c r="A4214" s="364"/>
    </row>
    <row r="4215" spans="1:1">
      <c r="A4215" s="364"/>
    </row>
    <row r="4216" spans="1:1">
      <c r="A4216" s="364"/>
    </row>
    <row r="4217" spans="1:1">
      <c r="A4217" s="364"/>
    </row>
    <row r="4218" spans="1:1">
      <c r="A4218" s="364"/>
    </row>
    <row r="4219" spans="1:1">
      <c r="A4219" s="364"/>
    </row>
    <row r="4220" spans="1:1">
      <c r="A4220" s="364"/>
    </row>
    <row r="4221" spans="1:1">
      <c r="A4221" s="364"/>
    </row>
    <row r="4222" spans="1:1">
      <c r="A4222" s="364"/>
    </row>
    <row r="4223" spans="1:1">
      <c r="A4223" s="364"/>
    </row>
    <row r="4224" spans="1:1">
      <c r="A4224" s="364"/>
    </row>
    <row r="4225" spans="1:1">
      <c r="A4225" s="364"/>
    </row>
    <row r="4226" spans="1:1">
      <c r="A4226" s="364"/>
    </row>
    <row r="4227" spans="1:1">
      <c r="A4227" s="364"/>
    </row>
    <row r="4228" spans="1:1">
      <c r="A4228" s="364"/>
    </row>
    <row r="4229" spans="1:1">
      <c r="A4229" s="364"/>
    </row>
    <row r="4230" spans="1:1">
      <c r="A4230" s="364"/>
    </row>
    <row r="4231" spans="1:1">
      <c r="A4231" s="364"/>
    </row>
    <row r="4232" spans="1:1">
      <c r="A4232" s="364"/>
    </row>
    <row r="4233" spans="1:1">
      <c r="A4233" s="364"/>
    </row>
    <row r="4234" spans="1:1">
      <c r="A4234" s="364"/>
    </row>
    <row r="4235" spans="1:1">
      <c r="A4235" s="364"/>
    </row>
    <row r="4236" spans="1:1">
      <c r="A4236" s="364"/>
    </row>
    <row r="4237" spans="1:1">
      <c r="A4237" s="364"/>
    </row>
    <row r="4238" spans="1:1">
      <c r="A4238" s="364"/>
    </row>
    <row r="4239" spans="1:1">
      <c r="A4239" s="364"/>
    </row>
    <row r="4240" spans="1:1">
      <c r="A4240" s="364"/>
    </row>
    <row r="4241" spans="1:1">
      <c r="A4241" s="364"/>
    </row>
    <row r="4242" spans="1:1">
      <c r="A4242" s="364"/>
    </row>
    <row r="4243" spans="1:1">
      <c r="A4243" s="364"/>
    </row>
    <row r="4244" spans="1:1">
      <c r="A4244" s="364"/>
    </row>
    <row r="4245" spans="1:1">
      <c r="A4245" s="364"/>
    </row>
    <row r="4246" spans="1:1">
      <c r="A4246" s="364"/>
    </row>
    <row r="4247" spans="1:1">
      <c r="A4247" s="364"/>
    </row>
    <row r="4248" spans="1:1">
      <c r="A4248" s="364"/>
    </row>
    <row r="4249" spans="1:1">
      <c r="A4249" s="364"/>
    </row>
    <row r="4250" spans="1:1">
      <c r="A4250" s="364"/>
    </row>
    <row r="4251" spans="1:1">
      <c r="A4251" s="364"/>
    </row>
    <row r="4252" spans="1:1">
      <c r="A4252" s="364"/>
    </row>
    <row r="4253" spans="1:1">
      <c r="A4253" s="364"/>
    </row>
    <row r="4254" spans="1:1">
      <c r="A4254" s="364"/>
    </row>
    <row r="4255" spans="1:1">
      <c r="A4255" s="364"/>
    </row>
    <row r="4256" spans="1:1">
      <c r="A4256" s="364"/>
    </row>
    <row r="4257" spans="1:1">
      <c r="A4257" s="364"/>
    </row>
    <row r="4258" spans="1:1">
      <c r="A4258" s="364"/>
    </row>
    <row r="4259" spans="1:1">
      <c r="A4259" s="364"/>
    </row>
    <row r="4260" spans="1:1">
      <c r="A4260" s="364"/>
    </row>
    <row r="4261" spans="1:1">
      <c r="A4261" s="364"/>
    </row>
    <row r="4262" spans="1:1">
      <c r="A4262" s="364"/>
    </row>
    <row r="4263" spans="1:1">
      <c r="A4263" s="364"/>
    </row>
    <row r="4264" spans="1:1">
      <c r="A4264" s="364"/>
    </row>
    <row r="4265" spans="1:1">
      <c r="A4265" s="364"/>
    </row>
    <row r="4266" spans="1:1">
      <c r="A4266" s="364"/>
    </row>
    <row r="4267" spans="1:1">
      <c r="A4267" s="364"/>
    </row>
    <row r="4268" spans="1:1">
      <c r="A4268" s="364"/>
    </row>
    <row r="4269" spans="1:1">
      <c r="A4269" s="364"/>
    </row>
    <row r="4270" spans="1:1">
      <c r="A4270" s="364"/>
    </row>
    <row r="4271" spans="1:1">
      <c r="A4271" s="364"/>
    </row>
    <row r="4272" spans="1:1">
      <c r="A4272" s="364"/>
    </row>
    <row r="4273" spans="1:1">
      <c r="A4273" s="364"/>
    </row>
    <row r="4274" spans="1:1">
      <c r="A4274" s="364"/>
    </row>
    <row r="4275" spans="1:1">
      <c r="A4275" s="364"/>
    </row>
    <row r="4276" spans="1:1">
      <c r="A4276" s="364"/>
    </row>
    <row r="4277" spans="1:1">
      <c r="A4277" s="364"/>
    </row>
    <row r="4278" spans="1:1">
      <c r="A4278" s="364"/>
    </row>
    <row r="4279" spans="1:1">
      <c r="A4279" s="364"/>
    </row>
    <row r="4280" spans="1:1">
      <c r="A4280" s="364"/>
    </row>
    <row r="4281" spans="1:1">
      <c r="A4281" s="364"/>
    </row>
    <row r="4282" spans="1:1">
      <c r="A4282" s="364"/>
    </row>
    <row r="4283" spans="1:1">
      <c r="A4283" s="364"/>
    </row>
    <row r="4284" spans="1:1">
      <c r="A4284" s="364"/>
    </row>
    <row r="4285" spans="1:1">
      <c r="A4285" s="364"/>
    </row>
    <row r="4286" spans="1:1">
      <c r="A4286" s="364"/>
    </row>
    <row r="4287" spans="1:1">
      <c r="A4287" s="364"/>
    </row>
    <row r="4288" spans="1:1">
      <c r="A4288" s="364"/>
    </row>
    <row r="4289" spans="1:1">
      <c r="A4289" s="364"/>
    </row>
    <row r="4290" spans="1:1">
      <c r="A4290" s="364"/>
    </row>
    <row r="4291" spans="1:1">
      <c r="A4291" s="364"/>
    </row>
    <row r="4292" spans="1:1">
      <c r="A4292" s="364"/>
    </row>
    <row r="4293" spans="1:1">
      <c r="A4293" s="364"/>
    </row>
    <row r="4294" spans="1:1">
      <c r="A4294" s="364"/>
    </row>
    <row r="4295" spans="1:1">
      <c r="A4295" s="364"/>
    </row>
    <row r="4296" spans="1:1">
      <c r="A4296" s="364"/>
    </row>
    <row r="4297" spans="1:1">
      <c r="A4297" s="364"/>
    </row>
    <row r="4298" spans="1:1">
      <c r="A4298" s="364"/>
    </row>
    <row r="4299" spans="1:1">
      <c r="A4299" s="364"/>
    </row>
    <row r="4300" spans="1:1">
      <c r="A4300" s="364"/>
    </row>
    <row r="4301" spans="1:1">
      <c r="A4301" s="364"/>
    </row>
    <row r="4302" spans="1:1">
      <c r="A4302" s="364"/>
    </row>
    <row r="4303" spans="1:1">
      <c r="A4303" s="364"/>
    </row>
    <row r="4304" spans="1:1">
      <c r="A4304" s="364"/>
    </row>
    <row r="4305" spans="1:1">
      <c r="A4305" s="364"/>
    </row>
    <row r="4306" spans="1:1">
      <c r="A4306" s="364"/>
    </row>
    <row r="4307" spans="1:1">
      <c r="A4307" s="364"/>
    </row>
    <row r="4308" spans="1:1">
      <c r="A4308" s="364"/>
    </row>
    <row r="4309" spans="1:1">
      <c r="A4309" s="364"/>
    </row>
    <row r="4310" spans="1:1">
      <c r="A4310" s="364"/>
    </row>
    <row r="4311" spans="1:1">
      <c r="A4311" s="364"/>
    </row>
    <row r="4312" spans="1:1">
      <c r="A4312" s="364"/>
    </row>
    <row r="4313" spans="1:1">
      <c r="A4313" s="364"/>
    </row>
    <row r="4314" spans="1:1">
      <c r="A4314" s="364"/>
    </row>
    <row r="4315" spans="1:1">
      <c r="A4315" s="364"/>
    </row>
    <row r="4316" spans="1:1">
      <c r="A4316" s="364"/>
    </row>
    <row r="4317" spans="1:1">
      <c r="A4317" s="364"/>
    </row>
    <row r="4318" spans="1:1">
      <c r="A4318" s="364"/>
    </row>
    <row r="4319" spans="1:1">
      <c r="A4319" s="364"/>
    </row>
    <row r="4320" spans="1:1">
      <c r="A4320" s="364"/>
    </row>
    <row r="4321" spans="1:1">
      <c r="A4321" s="364"/>
    </row>
    <row r="4322" spans="1:1">
      <c r="A4322" s="364"/>
    </row>
    <row r="4323" spans="1:1">
      <c r="A4323" s="364"/>
    </row>
    <row r="4324" spans="1:1">
      <c r="A4324" s="364"/>
    </row>
    <row r="4325" spans="1:1">
      <c r="A4325" s="364"/>
    </row>
    <row r="4326" spans="1:1">
      <c r="A4326" s="364"/>
    </row>
    <row r="4327" spans="1:1">
      <c r="A4327" s="364"/>
    </row>
    <row r="4328" spans="1:1">
      <c r="A4328" s="364"/>
    </row>
    <row r="4329" spans="1:1">
      <c r="A4329" s="364"/>
    </row>
    <row r="4330" spans="1:1">
      <c r="A4330" s="364"/>
    </row>
    <row r="4331" spans="1:1">
      <c r="A4331" s="364"/>
    </row>
    <row r="4332" spans="1:1">
      <c r="A4332" s="364"/>
    </row>
    <row r="4333" spans="1:1">
      <c r="A4333" s="364"/>
    </row>
    <row r="4334" spans="1:1">
      <c r="A4334" s="364"/>
    </row>
    <row r="4335" spans="1:1">
      <c r="A4335" s="364"/>
    </row>
    <row r="4336" spans="1:1">
      <c r="A4336" s="364"/>
    </row>
    <row r="4337" spans="1:1">
      <c r="A4337" s="364"/>
    </row>
    <row r="4338" spans="1:1">
      <c r="A4338" s="364"/>
    </row>
    <row r="4339" spans="1:1">
      <c r="A4339" s="364"/>
    </row>
    <row r="4340" spans="1:1">
      <c r="A4340" s="364"/>
    </row>
    <row r="4341" spans="1:1">
      <c r="A4341" s="364"/>
    </row>
    <row r="4342" spans="1:1">
      <c r="A4342" s="364"/>
    </row>
    <row r="4343" spans="1:1">
      <c r="A4343" s="364"/>
    </row>
    <row r="4344" spans="1:1">
      <c r="A4344" s="364"/>
    </row>
    <row r="4345" spans="1:1">
      <c r="A4345" s="364"/>
    </row>
    <row r="4346" spans="1:1">
      <c r="A4346" s="364"/>
    </row>
    <row r="4347" spans="1:1">
      <c r="A4347" s="364"/>
    </row>
    <row r="4348" spans="1:1">
      <c r="A4348" s="364"/>
    </row>
    <row r="4349" spans="1:1">
      <c r="A4349" s="364"/>
    </row>
    <row r="4350" spans="1:1">
      <c r="A4350" s="364"/>
    </row>
    <row r="4351" spans="1:1">
      <c r="A4351" s="364"/>
    </row>
    <row r="4352" spans="1:1">
      <c r="A4352" s="364"/>
    </row>
    <row r="4353" spans="1:1">
      <c r="A4353" s="364"/>
    </row>
    <row r="4354" spans="1:1">
      <c r="A4354" s="364"/>
    </row>
    <row r="4355" spans="1:1">
      <c r="A4355" s="364"/>
    </row>
    <row r="4356" spans="1:1">
      <c r="A4356" s="364"/>
    </row>
    <row r="4357" spans="1:1">
      <c r="A4357" s="364"/>
    </row>
    <row r="4358" spans="1:1">
      <c r="A4358" s="364"/>
    </row>
    <row r="4359" spans="1:1">
      <c r="A4359" s="364"/>
    </row>
    <row r="4360" spans="1:1">
      <c r="A4360" s="364"/>
    </row>
    <row r="4361" spans="1:1">
      <c r="A4361" s="364"/>
    </row>
    <row r="4362" spans="1:1">
      <c r="A4362" s="364"/>
    </row>
    <row r="4363" spans="1:1">
      <c r="A4363" s="364"/>
    </row>
    <row r="4364" spans="1:1">
      <c r="A4364" s="364"/>
    </row>
    <row r="4365" spans="1:1">
      <c r="A4365" s="364"/>
    </row>
    <row r="4366" spans="1:1">
      <c r="A4366" s="364"/>
    </row>
    <row r="4367" spans="1:1">
      <c r="A4367" s="364"/>
    </row>
    <row r="4368" spans="1:1">
      <c r="A4368" s="364"/>
    </row>
    <row r="4369" spans="1:1">
      <c r="A4369" s="364"/>
    </row>
    <row r="4370" spans="1:1">
      <c r="A4370" s="364"/>
    </row>
    <row r="4371" spans="1:1">
      <c r="A4371" s="364"/>
    </row>
    <row r="4372" spans="1:1">
      <c r="A4372" s="364"/>
    </row>
    <row r="4373" spans="1:1">
      <c r="A4373" s="364"/>
    </row>
    <row r="4374" spans="1:1">
      <c r="A4374" s="364"/>
    </row>
    <row r="4375" spans="1:1">
      <c r="A4375" s="364"/>
    </row>
    <row r="4376" spans="1:1">
      <c r="A4376" s="364"/>
    </row>
    <row r="4377" spans="1:1">
      <c r="A4377" s="364"/>
    </row>
    <row r="4378" spans="1:1">
      <c r="A4378" s="364"/>
    </row>
    <row r="4379" spans="1:1">
      <c r="A4379" s="364"/>
    </row>
    <row r="4380" spans="1:1">
      <c r="A4380" s="364"/>
    </row>
    <row r="4381" spans="1:1">
      <c r="A4381" s="364"/>
    </row>
    <row r="4382" spans="1:1">
      <c r="A4382" s="364"/>
    </row>
    <row r="4383" spans="1:1">
      <c r="A4383" s="364"/>
    </row>
    <row r="4384" spans="1:1">
      <c r="A4384" s="364"/>
    </row>
    <row r="4385" spans="1:1">
      <c r="A4385" s="364"/>
    </row>
    <row r="4386" spans="1:1">
      <c r="A4386" s="364"/>
    </row>
    <row r="4387" spans="1:1">
      <c r="A4387" s="364"/>
    </row>
    <row r="4388" spans="1:1">
      <c r="A4388" s="364"/>
    </row>
    <row r="4389" spans="1:1">
      <c r="A4389" s="364"/>
    </row>
    <row r="4390" spans="1:1">
      <c r="A4390" s="364"/>
    </row>
    <row r="4391" spans="1:1">
      <c r="A4391" s="364"/>
    </row>
    <row r="4392" spans="1:1">
      <c r="A4392" s="364"/>
    </row>
    <row r="4393" spans="1:1">
      <c r="A4393" s="364"/>
    </row>
    <row r="4394" spans="1:1">
      <c r="A4394" s="364"/>
    </row>
    <row r="4395" spans="1:1">
      <c r="A4395" s="364"/>
    </row>
    <row r="4396" spans="1:1">
      <c r="A4396" s="364"/>
    </row>
    <row r="4397" spans="1:1">
      <c r="A4397" s="364"/>
    </row>
    <row r="4398" spans="1:1">
      <c r="A4398" s="364"/>
    </row>
    <row r="4399" spans="1:1">
      <c r="A4399" s="364"/>
    </row>
    <row r="4400" spans="1:1">
      <c r="A4400" s="364"/>
    </row>
    <row r="4401" spans="1:1">
      <c r="A4401" s="364"/>
    </row>
    <row r="4402" spans="1:1">
      <c r="A4402" s="364"/>
    </row>
    <row r="4403" spans="1:1">
      <c r="A4403" s="364"/>
    </row>
    <row r="4404" spans="1:1">
      <c r="A4404" s="364"/>
    </row>
    <row r="4405" spans="1:1">
      <c r="A4405" s="364"/>
    </row>
    <row r="4406" spans="1:1">
      <c r="A4406" s="364"/>
    </row>
    <row r="4407" spans="1:1">
      <c r="A4407" s="364"/>
    </row>
    <row r="4408" spans="1:1">
      <c r="A4408" s="364"/>
    </row>
    <row r="4409" spans="1:1">
      <c r="A4409" s="364"/>
    </row>
    <row r="4410" spans="1:1">
      <c r="A4410" s="364"/>
    </row>
    <row r="4411" spans="1:1">
      <c r="A4411" s="364"/>
    </row>
    <row r="4412" spans="1:1">
      <c r="A4412" s="364"/>
    </row>
    <row r="4413" spans="1:1">
      <c r="A4413" s="364"/>
    </row>
    <row r="4414" spans="1:1">
      <c r="A4414" s="364"/>
    </row>
    <row r="4415" spans="1:1">
      <c r="A4415" s="364"/>
    </row>
    <row r="4416" spans="1:1">
      <c r="A4416" s="364"/>
    </row>
    <row r="4417" spans="1:1">
      <c r="A4417" s="364"/>
    </row>
    <row r="4418" spans="1:1">
      <c r="A4418" s="364"/>
    </row>
    <row r="4419" spans="1:1">
      <c r="A4419" s="364"/>
    </row>
    <row r="4420" spans="1:1">
      <c r="A4420" s="364"/>
    </row>
    <row r="4421" spans="1:1">
      <c r="A4421" s="364"/>
    </row>
    <row r="4422" spans="1:1">
      <c r="A4422" s="364"/>
    </row>
    <row r="4423" spans="1:1">
      <c r="A4423" s="364"/>
    </row>
    <row r="4424" spans="1:1">
      <c r="A4424" s="364"/>
    </row>
    <row r="4425" spans="1:1">
      <c r="A4425" s="364"/>
    </row>
    <row r="4426" spans="1:1">
      <c r="A4426" s="364"/>
    </row>
    <row r="4427" spans="1:1">
      <c r="A4427" s="364"/>
    </row>
    <row r="4428" spans="1:1">
      <c r="A4428" s="364"/>
    </row>
    <row r="4429" spans="1:1">
      <c r="A4429" s="364"/>
    </row>
    <row r="4430" spans="1:1">
      <c r="A4430" s="364"/>
    </row>
    <row r="4431" spans="1:1">
      <c r="A4431" s="364"/>
    </row>
    <row r="4432" spans="1:1">
      <c r="A4432" s="364"/>
    </row>
    <row r="4433" spans="1:1">
      <c r="A4433" s="364"/>
    </row>
    <row r="4434" spans="1:1">
      <c r="A4434" s="364"/>
    </row>
    <row r="4435" spans="1:1">
      <c r="A4435" s="364"/>
    </row>
    <row r="4436" spans="1:1">
      <c r="A4436" s="364"/>
    </row>
    <row r="4437" spans="1:1">
      <c r="A4437" s="364"/>
    </row>
    <row r="4438" spans="1:1">
      <c r="A4438" s="364"/>
    </row>
    <row r="4439" spans="1:1">
      <c r="A4439" s="364"/>
    </row>
    <row r="4440" spans="1:1">
      <c r="A4440" s="364"/>
    </row>
    <row r="4441" spans="1:1">
      <c r="A4441" s="364"/>
    </row>
    <row r="4442" spans="1:1">
      <c r="A4442" s="364"/>
    </row>
    <row r="4443" spans="1:1">
      <c r="A4443" s="364"/>
    </row>
    <row r="4444" spans="1:1">
      <c r="A4444" s="364"/>
    </row>
    <row r="4445" spans="1:1">
      <c r="A4445" s="364"/>
    </row>
    <row r="4446" spans="1:1">
      <c r="A4446" s="364"/>
    </row>
    <row r="4447" spans="1:1">
      <c r="A4447" s="364"/>
    </row>
    <row r="4448" spans="1:1">
      <c r="A4448" s="364"/>
    </row>
    <row r="4449" spans="1:1">
      <c r="A4449" s="364"/>
    </row>
    <row r="4450" spans="1:1">
      <c r="A4450" s="364"/>
    </row>
    <row r="4451" spans="1:1">
      <c r="A4451" s="364"/>
    </row>
    <row r="4452" spans="1:1">
      <c r="A4452" s="364"/>
    </row>
    <row r="4453" spans="1:1">
      <c r="A4453" s="364"/>
    </row>
    <row r="4454" spans="1:1">
      <c r="A4454" s="364"/>
    </row>
    <row r="4455" spans="1:1">
      <c r="A4455" s="364"/>
    </row>
    <row r="4456" spans="1:1">
      <c r="A4456" s="364"/>
    </row>
    <row r="4457" spans="1:1">
      <c r="A4457" s="364"/>
    </row>
    <row r="4458" spans="1:1">
      <c r="A4458" s="364"/>
    </row>
    <row r="4459" spans="1:1">
      <c r="A4459" s="364"/>
    </row>
    <row r="4460" spans="1:1">
      <c r="A4460" s="364"/>
    </row>
    <row r="4461" spans="1:1">
      <c r="A4461" s="364"/>
    </row>
    <row r="4462" spans="1:1">
      <c r="A4462" s="364"/>
    </row>
    <row r="4463" spans="1:1">
      <c r="A4463" s="364"/>
    </row>
    <row r="4464" spans="1:1">
      <c r="A4464" s="364"/>
    </row>
    <row r="4465" spans="1:1">
      <c r="A4465" s="364"/>
    </row>
    <row r="4466" spans="1:1">
      <c r="A4466" s="364"/>
    </row>
    <row r="4467" spans="1:1">
      <c r="A4467" s="364"/>
    </row>
    <row r="4468" spans="1:1">
      <c r="A4468" s="364"/>
    </row>
    <row r="4469" spans="1:1">
      <c r="A4469" s="364"/>
    </row>
    <row r="4470" spans="1:1">
      <c r="A4470" s="364"/>
    </row>
    <row r="4471" spans="1:1">
      <c r="A4471" s="364"/>
    </row>
    <row r="4472" spans="1:1">
      <c r="A4472" s="364"/>
    </row>
    <row r="4473" spans="1:1">
      <c r="A4473" s="364"/>
    </row>
    <row r="4474" spans="1:1">
      <c r="A4474" s="364"/>
    </row>
    <row r="4475" spans="1:1">
      <c r="A4475" s="364"/>
    </row>
    <row r="4476" spans="1:1">
      <c r="A4476" s="364"/>
    </row>
    <row r="4477" spans="1:1">
      <c r="A4477" s="364"/>
    </row>
    <row r="4478" spans="1:1">
      <c r="A4478" s="364"/>
    </row>
    <row r="4479" spans="1:1">
      <c r="A4479" s="364"/>
    </row>
    <row r="4480" spans="1:1">
      <c r="A4480" s="364"/>
    </row>
    <row r="4481" spans="1:1">
      <c r="A4481" s="364"/>
    </row>
    <row r="4482" spans="1:1">
      <c r="A4482" s="364"/>
    </row>
    <row r="4483" spans="1:1">
      <c r="A4483" s="364"/>
    </row>
    <row r="4484" spans="1:1">
      <c r="A4484" s="364"/>
    </row>
    <row r="4485" spans="1:1">
      <c r="A4485" s="364"/>
    </row>
    <row r="4486" spans="1:1">
      <c r="A4486" s="364"/>
    </row>
    <row r="4487" spans="1:1">
      <c r="A4487" s="364"/>
    </row>
    <row r="4488" spans="1:1">
      <c r="A4488" s="364"/>
    </row>
    <row r="4489" spans="1:1">
      <c r="A4489" s="364"/>
    </row>
    <row r="4490" spans="1:1">
      <c r="A4490" s="364"/>
    </row>
    <row r="4491" spans="1:1">
      <c r="A4491" s="364"/>
    </row>
    <row r="4492" spans="1:1">
      <c r="A4492" s="364"/>
    </row>
    <row r="4493" spans="1:1">
      <c r="A4493" s="364"/>
    </row>
    <row r="4494" spans="1:1">
      <c r="A4494" s="364"/>
    </row>
    <row r="4495" spans="1:1">
      <c r="A4495" s="364"/>
    </row>
    <row r="4496" spans="1:1">
      <c r="A4496" s="364"/>
    </row>
    <row r="4497" spans="1:1">
      <c r="A4497" s="364"/>
    </row>
    <row r="4498" spans="1:1">
      <c r="A4498" s="364"/>
    </row>
    <row r="4499" spans="1:1">
      <c r="A4499" s="364"/>
    </row>
    <row r="4500" spans="1:1">
      <c r="A4500" s="364"/>
    </row>
    <row r="4501" spans="1:1">
      <c r="A4501" s="364"/>
    </row>
    <row r="4502" spans="1:1">
      <c r="A4502" s="364"/>
    </row>
    <row r="4503" spans="1:1">
      <c r="A4503" s="364"/>
    </row>
    <row r="4504" spans="1:1">
      <c r="A4504" s="364"/>
    </row>
    <row r="4505" spans="1:1">
      <c r="A4505" s="364"/>
    </row>
    <row r="4506" spans="1:1">
      <c r="A4506" s="364"/>
    </row>
    <row r="4507" spans="1:1">
      <c r="A4507" s="364"/>
    </row>
    <row r="4508" spans="1:1">
      <c r="A4508" s="364"/>
    </row>
    <row r="4509" spans="1:1">
      <c r="A4509" s="364"/>
    </row>
    <row r="4510" spans="1:1">
      <c r="A4510" s="364"/>
    </row>
    <row r="4511" spans="1:1">
      <c r="A4511" s="364"/>
    </row>
    <row r="4512" spans="1:1">
      <c r="A4512" s="364"/>
    </row>
    <row r="4513" spans="1:1">
      <c r="A4513" s="364"/>
    </row>
    <row r="4514" spans="1:1">
      <c r="A4514" s="364"/>
    </row>
    <row r="4515" spans="1:1">
      <c r="A4515" s="364"/>
    </row>
    <row r="4516" spans="1:1">
      <c r="A4516" s="364"/>
    </row>
    <row r="4517" spans="1:1">
      <c r="A4517" s="364"/>
    </row>
    <row r="4518" spans="1:1">
      <c r="A4518" s="364"/>
    </row>
    <row r="4519" spans="1:1">
      <c r="A4519" s="364"/>
    </row>
    <row r="4520" spans="1:1">
      <c r="A4520" s="364"/>
    </row>
    <row r="4521" spans="1:1">
      <c r="A4521" s="364"/>
    </row>
    <row r="4522" spans="1:1">
      <c r="A4522" s="364"/>
    </row>
    <row r="4523" spans="1:1">
      <c r="A4523" s="364"/>
    </row>
    <row r="4524" spans="1:1">
      <c r="A4524" s="364"/>
    </row>
    <row r="4525" spans="1:1">
      <c r="A4525" s="364"/>
    </row>
    <row r="4526" spans="1:1">
      <c r="A4526" s="364"/>
    </row>
    <row r="4527" spans="1:1">
      <c r="A4527" s="364"/>
    </row>
    <row r="4528" spans="1:1">
      <c r="A4528" s="364"/>
    </row>
    <row r="4529" spans="1:1">
      <c r="A4529" s="364"/>
    </row>
    <row r="4530" spans="1:1">
      <c r="A4530" s="364"/>
    </row>
    <row r="4531" spans="1:1">
      <c r="A4531" s="364"/>
    </row>
    <row r="4532" spans="1:1">
      <c r="A4532" s="364"/>
    </row>
    <row r="4533" spans="1:1">
      <c r="A4533" s="364"/>
    </row>
    <row r="4534" spans="1:1">
      <c r="A4534" s="364"/>
    </row>
    <row r="4535" spans="1:1">
      <c r="A4535" s="364"/>
    </row>
    <row r="4536" spans="1:1">
      <c r="A4536" s="364"/>
    </row>
    <row r="4537" spans="1:1">
      <c r="A4537" s="364"/>
    </row>
    <row r="4538" spans="1:1">
      <c r="A4538" s="364"/>
    </row>
    <row r="4539" spans="1:1">
      <c r="A4539" s="364"/>
    </row>
    <row r="4540" spans="1:1">
      <c r="A4540" s="364"/>
    </row>
    <row r="4541" spans="1:1">
      <c r="A4541" s="364"/>
    </row>
    <row r="4542" spans="1:1">
      <c r="A4542" s="364"/>
    </row>
    <row r="4543" spans="1:1">
      <c r="A4543" s="364"/>
    </row>
    <row r="4544" spans="1:1">
      <c r="A4544" s="364"/>
    </row>
    <row r="4545" spans="1:1">
      <c r="A4545" s="364"/>
    </row>
    <row r="4546" spans="1:1">
      <c r="A4546" s="364"/>
    </row>
    <row r="4547" spans="1:1">
      <c r="A4547" s="364"/>
    </row>
    <row r="4548" spans="1:1">
      <c r="A4548" s="364"/>
    </row>
    <row r="4549" spans="1:1">
      <c r="A4549" s="364"/>
    </row>
    <row r="4550" spans="1:1">
      <c r="A4550" s="364"/>
    </row>
    <row r="4551" spans="1:1">
      <c r="A4551" s="364"/>
    </row>
    <row r="4552" spans="1:1">
      <c r="A4552" s="364"/>
    </row>
    <row r="4553" spans="1:1">
      <c r="A4553" s="364"/>
    </row>
    <row r="4554" spans="1:1">
      <c r="A4554" s="364"/>
    </row>
    <row r="4555" spans="1:1">
      <c r="A4555" s="364"/>
    </row>
    <row r="4556" spans="1:1">
      <c r="A4556" s="364"/>
    </row>
    <row r="4557" spans="1:1">
      <c r="A4557" s="364"/>
    </row>
    <row r="4558" spans="1:1">
      <c r="A4558" s="364"/>
    </row>
    <row r="4559" spans="1:1">
      <c r="A4559" s="364"/>
    </row>
    <row r="4560" spans="1:1">
      <c r="A4560" s="364"/>
    </row>
    <row r="4561" spans="1:1">
      <c r="A4561" s="364"/>
    </row>
    <row r="4562" spans="1:1">
      <c r="A4562" s="364"/>
    </row>
    <row r="4563" spans="1:1">
      <c r="A4563" s="364"/>
    </row>
    <row r="4564" spans="1:1">
      <c r="A4564" s="364"/>
    </row>
    <row r="4565" spans="1:1">
      <c r="A4565" s="364"/>
    </row>
    <row r="4566" spans="1:1">
      <c r="A4566" s="364"/>
    </row>
    <row r="4567" spans="1:1">
      <c r="A4567" s="364"/>
    </row>
    <row r="4568" spans="1:1">
      <c r="A4568" s="364"/>
    </row>
    <row r="4569" spans="1:1">
      <c r="A4569" s="364"/>
    </row>
    <row r="4570" spans="1:1">
      <c r="A4570" s="364"/>
    </row>
    <row r="4571" spans="1:1">
      <c r="A4571" s="364"/>
    </row>
    <row r="4572" spans="1:1">
      <c r="A4572" s="364"/>
    </row>
    <row r="4573" spans="1:1">
      <c r="A4573" s="364"/>
    </row>
    <row r="4574" spans="1:1">
      <c r="A4574" s="364"/>
    </row>
    <row r="4575" spans="1:1">
      <c r="A4575" s="364"/>
    </row>
    <row r="4576" spans="1:1">
      <c r="A4576" s="364"/>
    </row>
    <row r="4577" spans="1:1">
      <c r="A4577" s="364"/>
    </row>
    <row r="4578" spans="1:1">
      <c r="A4578" s="364"/>
    </row>
    <row r="4579" spans="1:1">
      <c r="A4579" s="364"/>
    </row>
    <row r="4580" spans="1:1">
      <c r="A4580" s="364"/>
    </row>
    <row r="4581" spans="1:1">
      <c r="A4581" s="364"/>
    </row>
    <row r="4582" spans="1:1">
      <c r="A4582" s="364"/>
    </row>
    <row r="4583" spans="1:1">
      <c r="A4583" s="364"/>
    </row>
    <row r="4584" spans="1:1">
      <c r="A4584" s="364"/>
    </row>
    <row r="4585" spans="1:1">
      <c r="A4585" s="364"/>
    </row>
    <row r="4586" spans="1:1">
      <c r="A4586" s="364"/>
    </row>
    <row r="4587" spans="1:1">
      <c r="A4587" s="364"/>
    </row>
    <row r="4588" spans="1:1">
      <c r="A4588" s="364"/>
    </row>
    <row r="4589" spans="1:1">
      <c r="A4589" s="364"/>
    </row>
    <row r="4590" spans="1:1">
      <c r="A4590" s="364"/>
    </row>
    <row r="4591" spans="1:1">
      <c r="A4591" s="364"/>
    </row>
    <row r="4592" spans="1:1">
      <c r="A4592" s="364"/>
    </row>
    <row r="4593" spans="1:1">
      <c r="A4593" s="364"/>
    </row>
    <row r="4594" spans="1:1">
      <c r="A4594" s="364"/>
    </row>
    <row r="4595" spans="1:1">
      <c r="A4595" s="364"/>
    </row>
    <row r="4596" spans="1:1">
      <c r="A4596" s="364"/>
    </row>
    <row r="4597" spans="1:1">
      <c r="A4597" s="364"/>
    </row>
    <row r="4598" spans="1:1">
      <c r="A4598" s="364"/>
    </row>
    <row r="4599" spans="1:1">
      <c r="A4599" s="364"/>
    </row>
    <row r="4600" spans="1:1">
      <c r="A4600" s="364"/>
    </row>
    <row r="4601" spans="1:1">
      <c r="A4601" s="364"/>
    </row>
    <row r="4602" spans="1:1">
      <c r="A4602" s="364"/>
    </row>
    <row r="4603" spans="1:1">
      <c r="A4603" s="364"/>
    </row>
    <row r="4604" spans="1:1">
      <c r="A4604" s="364"/>
    </row>
    <row r="4605" spans="1:1">
      <c r="A4605" s="364"/>
    </row>
    <row r="4606" spans="1:1">
      <c r="A4606" s="364"/>
    </row>
    <row r="4607" spans="1:1">
      <c r="A4607" s="364"/>
    </row>
    <row r="4608" spans="1:1">
      <c r="A4608" s="364"/>
    </row>
    <row r="4609" spans="1:1">
      <c r="A4609" s="364"/>
    </row>
    <row r="4610" spans="1:1">
      <c r="A4610" s="364"/>
    </row>
    <row r="4611" spans="1:1">
      <c r="A4611" s="364"/>
    </row>
    <row r="4612" spans="1:1">
      <c r="A4612" s="364"/>
    </row>
    <row r="4613" spans="1:1">
      <c r="A4613" s="364"/>
    </row>
    <row r="4614" spans="1:1">
      <c r="A4614" s="364"/>
    </row>
    <row r="4615" spans="1:1">
      <c r="A4615" s="364"/>
    </row>
    <row r="4616" spans="1:1">
      <c r="A4616" s="364"/>
    </row>
    <row r="4617" spans="1:1">
      <c r="A4617" s="364"/>
    </row>
    <row r="4618" spans="1:1">
      <c r="A4618" s="364"/>
    </row>
    <row r="4619" spans="1:1">
      <c r="A4619" s="364"/>
    </row>
    <row r="4620" spans="1:1">
      <c r="A4620" s="364"/>
    </row>
    <row r="4621" spans="1:1">
      <c r="A4621" s="364"/>
    </row>
    <row r="4622" spans="1:1">
      <c r="A4622" s="364"/>
    </row>
    <row r="4623" spans="1:1">
      <c r="A4623" s="364"/>
    </row>
    <row r="4624" spans="1:1">
      <c r="A4624" s="364"/>
    </row>
    <row r="4625" spans="1:1">
      <c r="A4625" s="364"/>
    </row>
    <row r="4626" spans="1:1">
      <c r="A4626" s="364"/>
    </row>
    <row r="4627" spans="1:1">
      <c r="A4627" s="364"/>
    </row>
    <row r="4628" spans="1:1">
      <c r="A4628" s="364"/>
    </row>
    <row r="4629" spans="1:1">
      <c r="A4629" s="364"/>
    </row>
    <row r="4630" spans="1:1">
      <c r="A4630" s="364"/>
    </row>
    <row r="4631" spans="1:1">
      <c r="A4631" s="364"/>
    </row>
    <row r="4632" spans="1:1">
      <c r="A4632" s="364"/>
    </row>
    <row r="4633" spans="1:1">
      <c r="A4633" s="364"/>
    </row>
    <row r="4634" spans="1:1">
      <c r="A4634" s="364"/>
    </row>
    <row r="4635" spans="1:1">
      <c r="A4635" s="364"/>
    </row>
    <row r="4636" spans="1:1">
      <c r="A4636" s="364"/>
    </row>
    <row r="4637" spans="1:1">
      <c r="A4637" s="364"/>
    </row>
    <row r="4638" spans="1:1">
      <c r="A4638" s="364"/>
    </row>
    <row r="4639" spans="1:1">
      <c r="A4639" s="364"/>
    </row>
    <row r="4640" spans="1:1">
      <c r="A4640" s="364"/>
    </row>
    <row r="4641" spans="1:1">
      <c r="A4641" s="364"/>
    </row>
    <row r="4642" spans="1:1">
      <c r="A4642" s="364"/>
    </row>
    <row r="4643" spans="1:1">
      <c r="A4643" s="364"/>
    </row>
    <row r="4644" spans="1:1">
      <c r="A4644" s="364"/>
    </row>
    <row r="4645" spans="1:1">
      <c r="A4645" s="364"/>
    </row>
    <row r="4646" spans="1:1">
      <c r="A4646" s="364"/>
    </row>
    <row r="4647" spans="1:1">
      <c r="A4647" s="364"/>
    </row>
    <row r="4648" spans="1:1">
      <c r="A4648" s="364"/>
    </row>
    <row r="4649" spans="1:1">
      <c r="A4649" s="364"/>
    </row>
    <row r="4650" spans="1:1">
      <c r="A4650" s="364"/>
    </row>
    <row r="4651" spans="1:1">
      <c r="A4651" s="364"/>
    </row>
  </sheetData>
  <sortState xmlns:xlrd2="http://schemas.microsoft.com/office/spreadsheetml/2017/richdata2" ref="P94:P5901">
    <sortCondition ref="P94"/>
  </sortState>
  <mergeCells count="82">
    <mergeCell ref="FU97:FV97"/>
    <mergeCell ref="FZ97:GA97"/>
    <mergeCell ref="GE97:GF97"/>
    <mergeCell ref="EV97:EW97"/>
    <mergeCell ref="FA97:FB97"/>
    <mergeCell ref="FF97:FG97"/>
    <mergeCell ref="FK97:FL97"/>
    <mergeCell ref="FP97:FQ97"/>
    <mergeCell ref="DW97:DX97"/>
    <mergeCell ref="EB97:EC97"/>
    <mergeCell ref="EG97:EH97"/>
    <mergeCell ref="EL97:EM97"/>
    <mergeCell ref="EQ97:ER97"/>
    <mergeCell ref="CX97:CY97"/>
    <mergeCell ref="DC97:DD97"/>
    <mergeCell ref="DH97:DI97"/>
    <mergeCell ref="DM97:DN97"/>
    <mergeCell ref="DR97:DS97"/>
    <mergeCell ref="BY97:BZ97"/>
    <mergeCell ref="CD97:CE97"/>
    <mergeCell ref="CI97:CJ97"/>
    <mergeCell ref="CN97:CO97"/>
    <mergeCell ref="CS97:CT97"/>
    <mergeCell ref="AZ97:BA97"/>
    <mergeCell ref="BE97:BF97"/>
    <mergeCell ref="BJ97:BK97"/>
    <mergeCell ref="BO97:BP97"/>
    <mergeCell ref="BT97:BU97"/>
    <mergeCell ref="AA97:AB97"/>
    <mergeCell ref="AF97:AG97"/>
    <mergeCell ref="AK97:AL97"/>
    <mergeCell ref="AP97:AQ97"/>
    <mergeCell ref="AU97:AV97"/>
    <mergeCell ref="B97:C97"/>
    <mergeCell ref="G97:H97"/>
    <mergeCell ref="L97:M97"/>
    <mergeCell ref="Q97:R97"/>
    <mergeCell ref="V97:W97"/>
    <mergeCell ref="AU69:AV69"/>
    <mergeCell ref="FA69:FB69"/>
    <mergeCell ref="GE69:GF69"/>
    <mergeCell ref="FF69:FG69"/>
    <mergeCell ref="FK69:FL69"/>
    <mergeCell ref="FP69:FQ69"/>
    <mergeCell ref="FU69:FV69"/>
    <mergeCell ref="FZ69:GA69"/>
    <mergeCell ref="EB69:EC69"/>
    <mergeCell ref="EG69:EH69"/>
    <mergeCell ref="EL69:EM69"/>
    <mergeCell ref="EQ69:ER69"/>
    <mergeCell ref="EV69:EW69"/>
    <mergeCell ref="DC69:DD69"/>
    <mergeCell ref="DH69:DI69"/>
    <mergeCell ref="DM69:DN69"/>
    <mergeCell ref="DR69:DS69"/>
    <mergeCell ref="DW69:DX69"/>
    <mergeCell ref="CD69:CE69"/>
    <mergeCell ref="CI69:CJ69"/>
    <mergeCell ref="CN69:CO69"/>
    <mergeCell ref="CS69:CT69"/>
    <mergeCell ref="CX69:CY69"/>
    <mergeCell ref="AF69:AG69"/>
    <mergeCell ref="BJ69:BK69"/>
    <mergeCell ref="BO69:BP69"/>
    <mergeCell ref="BT69:BU69"/>
    <mergeCell ref="BY69:BZ69"/>
    <mergeCell ref="B69:C69"/>
    <mergeCell ref="G69:H69"/>
    <mergeCell ref="CD1:CE1"/>
    <mergeCell ref="B1:AM1"/>
    <mergeCell ref="B23:AM23"/>
    <mergeCell ref="AP1:CA1"/>
    <mergeCell ref="B45:AM45"/>
    <mergeCell ref="AP45:CA45"/>
    <mergeCell ref="AK69:AL69"/>
    <mergeCell ref="AP69:AQ69"/>
    <mergeCell ref="AZ69:BA69"/>
    <mergeCell ref="BE69:BF69"/>
    <mergeCell ref="L69:M69"/>
    <mergeCell ref="Q69:R69"/>
    <mergeCell ref="V69:W69"/>
    <mergeCell ref="AA69:AB69"/>
  </mergeCells>
  <conditionalFormatting sqref="B47:AM47 B60:AM66 C58:AM59 B51:AM57 C50:AM50 B49:AM49 C48:AM4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7:CA47 AP60:CA66 AQ58:CA59 AP51:CA57 AQ50:CA50 AP49:CA49 AQ48:CA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60:CA66 AQ58:CA59 AP51:CA57 AQ50:CA50 AP49:CA49 AQ48:CA48 AP47:CA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M24 B37:AM43 C35:AM36 B28:AM34 C27:AM27 B26:AM26 C25:AM25">
    <cfRule type="containsText" dxfId="1" priority="1" operator="containsText" text="A">
      <formula>NOT(ISERROR(SEARCH("A",B24)))</formula>
    </cfRule>
    <cfRule type="containsText" dxfId="0" priority="3" operator="containsText" text="H">
      <formula>NOT(ISERROR(SEARCH("H",B24)))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FD0C-F7B3-4DC6-AA7F-D5D3942E0157}">
  <dimension ref="A1:AB395"/>
  <sheetViews>
    <sheetView topLeftCell="J1" workbookViewId="0">
      <pane ySplit="2" topLeftCell="A3" activePane="bottomLeft" state="frozen"/>
      <selection pane="bottomLeft" activeCell="W9" sqref="W9"/>
    </sheetView>
  </sheetViews>
  <sheetFormatPr defaultRowHeight="15"/>
  <cols>
    <col min="1" max="1" width="8.85546875" style="21" bestFit="1" customWidth="1"/>
    <col min="2" max="2" width="5.85546875" style="21" bestFit="1" customWidth="1"/>
    <col min="3" max="3" width="8.28515625" style="21" bestFit="1" customWidth="1"/>
    <col min="4" max="4" width="17" style="21" bestFit="1" customWidth="1"/>
    <col min="5" max="5" width="11.7109375" style="21" bestFit="1" customWidth="1"/>
    <col min="6" max="6" width="11.42578125" style="21" bestFit="1" customWidth="1"/>
    <col min="7" max="7" width="4.7109375" style="21" bestFit="1" customWidth="1"/>
    <col min="8" max="8" width="11.7109375" style="21" bestFit="1" customWidth="1"/>
    <col min="9" max="9" width="11.42578125" style="21" bestFit="1" customWidth="1"/>
    <col min="10" max="10" width="4.7109375" style="21" bestFit="1" customWidth="1"/>
    <col min="11" max="11" width="11.7109375" style="21" bestFit="1" customWidth="1"/>
    <col min="12" max="12" width="11.42578125" style="21" bestFit="1" customWidth="1"/>
    <col min="13" max="13" width="4.7109375" style="21" bestFit="1" customWidth="1"/>
    <col min="14" max="14" width="11.7109375" style="21" bestFit="1" customWidth="1"/>
    <col min="15" max="15" width="11.42578125" style="21" bestFit="1" customWidth="1"/>
    <col min="16" max="16" width="4.7109375" style="21" bestFit="1" customWidth="1"/>
    <col min="17" max="17" width="6.28515625" style="21" bestFit="1" customWidth="1"/>
    <col min="18" max="18" width="5.85546875" style="21" bestFit="1" customWidth="1"/>
    <col min="19" max="19" width="9.140625" style="1"/>
    <col min="20" max="20" width="11.7109375" style="1" bestFit="1" customWidth="1"/>
    <col min="21" max="21" width="11.42578125" style="1" bestFit="1" customWidth="1"/>
    <col min="22" max="22" width="7.140625" style="1" bestFit="1" customWidth="1"/>
    <col min="23" max="23" width="9.140625" style="1"/>
    <col min="24" max="24" width="15.85546875" style="1" bestFit="1" customWidth="1"/>
    <col min="25" max="25" width="11" style="1" bestFit="1" customWidth="1"/>
    <col min="26" max="26" width="10.140625" style="1" bestFit="1" customWidth="1"/>
    <col min="27" max="27" width="11.7109375" style="1" bestFit="1" customWidth="1"/>
    <col min="28" max="28" width="12.7109375" style="1" bestFit="1" customWidth="1"/>
    <col min="29" max="16384" width="9.140625" style="1"/>
  </cols>
  <sheetData>
    <row r="1" spans="1:28">
      <c r="A1" s="294" t="s">
        <v>10</v>
      </c>
      <c r="B1" s="294"/>
      <c r="C1" s="294"/>
      <c r="D1" s="295"/>
      <c r="E1" s="301" t="s">
        <v>0</v>
      </c>
      <c r="F1" s="302"/>
      <c r="G1" s="303"/>
      <c r="H1" s="304" t="s">
        <v>8</v>
      </c>
      <c r="I1" s="305"/>
      <c r="J1" s="306"/>
      <c r="K1" s="307" t="s">
        <v>7</v>
      </c>
      <c r="L1" s="308"/>
      <c r="M1" s="309"/>
      <c r="N1" s="310" t="s">
        <v>9</v>
      </c>
      <c r="O1" s="311"/>
      <c r="P1" s="312"/>
      <c r="Q1" s="296" t="s">
        <v>28</v>
      </c>
      <c r="R1" s="297"/>
      <c r="T1" s="298" t="s">
        <v>14</v>
      </c>
      <c r="U1" s="299"/>
      <c r="V1" s="300"/>
      <c r="X1" s="298" t="s">
        <v>15</v>
      </c>
      <c r="Y1" s="299"/>
      <c r="Z1" s="299"/>
      <c r="AA1" s="299"/>
      <c r="AB1" s="300"/>
    </row>
    <row r="2" spans="1:28" ht="15.75" thickBot="1">
      <c r="A2" s="44" t="s">
        <v>11</v>
      </c>
      <c r="B2" s="44" t="s">
        <v>3</v>
      </c>
      <c r="C2" s="44" t="s">
        <v>4</v>
      </c>
      <c r="D2" s="45" t="s">
        <v>2</v>
      </c>
      <c r="E2" s="46" t="s">
        <v>33</v>
      </c>
      <c r="F2" s="46" t="s">
        <v>6</v>
      </c>
      <c r="G2" s="47" t="s">
        <v>61</v>
      </c>
      <c r="H2" s="48" t="s">
        <v>33</v>
      </c>
      <c r="I2" s="48" t="s">
        <v>6</v>
      </c>
      <c r="J2" s="19" t="s">
        <v>61</v>
      </c>
      <c r="K2" s="49" t="s">
        <v>33</v>
      </c>
      <c r="L2" s="49" t="s">
        <v>6</v>
      </c>
      <c r="M2" s="50" t="s">
        <v>61</v>
      </c>
      <c r="N2" s="51" t="s">
        <v>33</v>
      </c>
      <c r="O2" s="51" t="s">
        <v>6</v>
      </c>
      <c r="P2" s="52" t="s">
        <v>61</v>
      </c>
      <c r="Q2" s="48" t="s">
        <v>0</v>
      </c>
      <c r="R2" s="52" t="s">
        <v>7</v>
      </c>
      <c r="T2" s="17" t="s">
        <v>33</v>
      </c>
      <c r="U2" s="53" t="s">
        <v>6</v>
      </c>
      <c r="V2" s="53" t="s">
        <v>61</v>
      </c>
      <c r="X2" s="16" t="s">
        <v>16</v>
      </c>
      <c r="Y2" s="17" t="s">
        <v>17</v>
      </c>
      <c r="Z2" s="17" t="s">
        <v>18</v>
      </c>
      <c r="AA2" s="17" t="s">
        <v>19</v>
      </c>
      <c r="AB2" s="17" t="s">
        <v>20</v>
      </c>
    </row>
    <row r="3" spans="1:28" ht="16.5" thickTop="1" thickBot="1">
      <c r="A3" s="54">
        <v>1</v>
      </c>
      <c r="B3" s="54" t="str">
        <f>_xlfn.XLOOKUP($A3, PlayerData!$B$3:$B$394, PlayerData!C$3:C$394)</f>
        <v>TOT</v>
      </c>
      <c r="C3" s="54" t="str">
        <f>_xlfn.XLOOKUP($A3, PlayerData!$B$3:$B$394, PlayerData!D$3:D$394)</f>
        <v>F</v>
      </c>
      <c r="D3" s="27" t="str">
        <f>_xlfn.XLOOKUP($A3, PlayerData!$B$3:$B$394, PlayerData!E$3:E$394)</f>
        <v>Kane</v>
      </c>
      <c r="E3" s="135" cm="1">
        <f t="array" ref="E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"H"), PlayerData!$G:$G,PlayerData!H:H,""),
_xlfn.XLOOKUP(_xlfn.CONCAT(1,"-",$A3, "-", "H"), PlayerData!$G:$G,PlayerData!H:H,""),
_xlfn.XLOOKUP(_xlfn.CONCAT(2,"-",$A3, "-", "H"), PlayerData!$G:$G,PlayerData!H:H,""),
_xlfn.XLOOKUP(_xlfn.CONCAT(3,"-",$A3, "-", "H"), PlayerData!$G:$G,PlayerData!H:H,""),
_xlfn.XLOOKUP(_xlfn.CONCAT(4,"-",$A3, "-", "H"), PlayerData!$G:$G,PlayerData!H:H,""),
_xlfn.XLOOKUP(_xlfn.CONCAT(5,"-",$A3, "-", "H"), PlayerData!$G:$G,PlayerData!H:H,""),
_xlfn.XLOOKUP(_xlfn.CONCAT(6,"-",$A3, "-", "H"), PlayerData!$G:$G,PlayerData!H:H,""),
_xlfn.XLOOKUP(_xlfn.CONCAT(7,"-",$A3, "-", "H"), PlayerData!$G:$G,PlayerData!H:H,""),
_xlfn.XLOOKUP(_xlfn.CONCAT(8,"-",$A3, "-", "H"), PlayerData!$G:$G,PlayerData!H:H,""),
_xlfn.XLOOKUP(_xlfn.CONCAT(9,"-",$A3, "-", "H"), PlayerData!$G:$G,PlayerData!H:H,""),
_xlfn.XLOOKUP(_xlfn.CONCAT(10,"-",$A3, "-", "H"), PlayerData!$G:$G,PlayerData!H:H,""),
_xlfn.XLOOKUP(_xlfn.CONCAT(11,"-",$A3, "-", "H"), PlayerData!$G:$G,PlayerData!H:H,""),
_xlfn.XLOOKUP(_xlfn.CONCAT(12,"-",$A3, "-", "H"), PlayerData!$G:$G,PlayerData!H:H,""),
_xlfn.XLOOKUP(_xlfn.CONCAT(13,"-",$A3, "-", "H"), PlayerData!$G:$G,PlayerData!H:H,""),
_xlfn.XLOOKUP(_xlfn.CONCAT(14,"-",$A3, "-", "H"), PlayerData!$G:$G,PlayerData!H:H,""),
_xlfn.XLOOKUP(_xlfn.CONCAT(15,"-",$A3, "-", "H"), PlayerData!$G:$G,PlayerData!H:H,""),
_xlfn.XLOOKUP(_xlfn.CONCAT(16,"-",$A3, "-", "H"), PlayerData!$G:$G,PlayerData!H:H,""),
_xlfn.XLOOKUP(_xlfn.CONCAT(17,"-",$A3, "-", "H"), PlayerData!$G:$G,PlayerData!H:H,""),
_xlfn.XLOOKUP(_xlfn.CONCAT(18,"-",$A3, "-", "H"), PlayerData!$G:$G,PlayerData!H:H,"")))</f>
        <v>2</v>
      </c>
      <c r="F3" s="135" cm="1">
        <f t="array" ref="F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"H"), PlayerData!$G:$G,PlayerData!I:I,""),
_xlfn.XLOOKUP(_xlfn.CONCAT(1,"-",$A3, "-", "H"), PlayerData!$G:$G,PlayerData!I:I,""),
_xlfn.XLOOKUP(_xlfn.CONCAT(2,"-",$A3, "-", "H"), PlayerData!$G:$G,PlayerData!I:I,""),
_xlfn.XLOOKUP(_xlfn.CONCAT(3,"-",$A3, "-", "H"), PlayerData!$G:$G,PlayerData!I:I,""),
_xlfn.XLOOKUP(_xlfn.CONCAT(4,"-",$A3, "-", "H"), PlayerData!$G:$G,PlayerData!I:I,""),
_xlfn.XLOOKUP(_xlfn.CONCAT(5,"-",$A3, "-", "H"), PlayerData!$G:$G,PlayerData!I:I,""),
_xlfn.XLOOKUP(_xlfn.CONCAT(6,"-",$A3, "-", "H"), PlayerData!$G:$G,PlayerData!I:I,""),
_xlfn.XLOOKUP(_xlfn.CONCAT(7,"-",$A3, "-", "H"), PlayerData!$G:$G,PlayerData!I:I,""),
_xlfn.XLOOKUP(_xlfn.CONCAT(8,"-",$A3, "-", "H"), PlayerData!$G:$G,PlayerData!I:I,""),
_xlfn.XLOOKUP(_xlfn.CONCAT(9,"-",$A3, "-", "H"), PlayerData!$G:$G,PlayerData!I:I,""),
_xlfn.XLOOKUP(_xlfn.CONCAT(10,"-",$A3, "-", "H"), PlayerData!$G:$G,PlayerData!I:I,""),
_xlfn.XLOOKUP(_xlfn.CONCAT(11,"-",$A3, "-", "H"), PlayerData!$G:$G,PlayerData!I:I,""),
_xlfn.XLOOKUP(_xlfn.CONCAT(12,"-",$A3, "-", "H"), PlayerData!$G:$G,PlayerData!I:I,""),
_xlfn.XLOOKUP(_xlfn.CONCAT(13,"-",$A3, "-", "H"), PlayerData!$G:$G,PlayerData!I:I,""),
_xlfn.XLOOKUP(_xlfn.CONCAT(14,"-",$A3, "-", "H"), PlayerData!$G:$G,PlayerData!I:I,""),
_xlfn.XLOOKUP(_xlfn.CONCAT(15,"-",$A3, "-", "H"), PlayerData!$G:$G,PlayerData!I:I,""),
_xlfn.XLOOKUP(_xlfn.CONCAT(16,"-",$A3, "-", "H"), PlayerData!$G:$G,PlayerData!I:I,""),
_xlfn.XLOOKUP(_xlfn.CONCAT(17,"-",$A3, "-", "H"), PlayerData!$G:$G,PlayerData!I:I,""),
_xlfn.XLOOKUP(_xlfn.CONCAT(18,"-",$A3, "-", "H"), PlayerData!$G:$G,PlayerData!I:I,"")))</f>
        <v>1.2</v>
      </c>
      <c r="G3" s="89" cm="1">
        <f t="array" ref="G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"H"), PlayerData!$G:$G,PlayerData!L:L,""),
_xlfn.XLOOKUP(_xlfn.CONCAT(1,"-",$A3, "-", "H"), PlayerData!$G:$G,PlayerData!L:L,""),
_xlfn.XLOOKUP(_xlfn.CONCAT(2,"-",$A3, "-", "H"), PlayerData!$G:$G,PlayerData!L:L,""),
_xlfn.XLOOKUP(_xlfn.CONCAT(3,"-",$A3, "-", "H"), PlayerData!$G:$G,PlayerData!L:L,""),
_xlfn.XLOOKUP(_xlfn.CONCAT(4,"-",$A3, "-", "H"), PlayerData!$G:$G,PlayerData!L:L,""),
_xlfn.XLOOKUP(_xlfn.CONCAT(5,"-",$A3, "-", "H"), PlayerData!$G:$G,PlayerData!L:L,""),
_xlfn.XLOOKUP(_xlfn.CONCAT(6,"-",$A3, "-", "H"), PlayerData!$G:$G,PlayerData!L:L,""),
_xlfn.XLOOKUP(_xlfn.CONCAT(7,"-",$A3, "-", "H"), PlayerData!$G:$G,PlayerData!L:L,""),
_xlfn.XLOOKUP(_xlfn.CONCAT(8,"-",$A3, "-", "H"), PlayerData!$G:$G,PlayerData!L:L,""),
_xlfn.XLOOKUP(_xlfn.CONCAT(9,"-",$A3, "-", "H"), PlayerData!$G:$G,PlayerData!L:L,""),
_xlfn.XLOOKUP(_xlfn.CONCAT(10,"-",$A3, "-", "H"), PlayerData!$G:$G,PlayerData!L:L,""),
_xlfn.XLOOKUP(_xlfn.CONCAT(11,"-",$A3, "-", "H"), PlayerData!$G:$G,PlayerData!L:L,""),
_xlfn.XLOOKUP(_xlfn.CONCAT(12,"-",$A3, "-", "H"), PlayerData!$G:$G,PlayerData!L:L,""),
_xlfn.XLOOKUP(_xlfn.CONCAT(13,"-",$A3, "-", "H"), PlayerData!$G:$G,PlayerData!L:L,""),
_xlfn.XLOOKUP(_xlfn.CONCAT(14,"-",$A3, "-", "H"), PlayerData!$G:$G,PlayerData!L:L,""),
_xlfn.XLOOKUP(_xlfn.CONCAT(15,"-",$A3, "-", "H"), PlayerData!$G:$G,PlayerData!L:L,""),
_xlfn.XLOOKUP(_xlfn.CONCAT(16,"-",$A3, "-", "H"), PlayerData!$G:$G,PlayerData!L:L,""),
_xlfn.XLOOKUP(_xlfn.CONCAT(17,"-",$A3, "-", "H"), PlayerData!$G:$G,PlayerData!L:L,""),
_xlfn.XLOOKUP(_xlfn.CONCAT(18,"-",$A3, "-", "H"), PlayerData!$G:$G,PlayerData!L:L,"")))</f>
        <v>3.3000000000000003</v>
      </c>
      <c r="H3" s="93">
        <f t="shared" ref="H3:H66" si="0">100*E3/MAX(E:E, K:K)</f>
        <v>45.454545454545453</v>
      </c>
      <c r="I3" s="93">
        <f t="shared" ref="I3:I66" si="1">100*F3/MAX(F:F, L:L)</f>
        <v>54.54545454545454</v>
      </c>
      <c r="J3" s="69">
        <f t="shared" ref="J3:J66" si="2">100*G3/MAX(G:G, M:M)</f>
        <v>44.474393530997311</v>
      </c>
      <c r="K3" s="137" cm="1">
        <f t="array" ref="K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"A"), PlayerData!$M:$M,PlayerData!N:N,""),
_xlfn.XLOOKUP(_xlfn.CONCAT(1,"-",$A3, "-", "A"), PlayerData!$M:$M,PlayerData!N:N,""),
_xlfn.XLOOKUP(_xlfn.CONCAT(2,"-",$A3, "-", "A"), PlayerData!$M:$M,PlayerData!N:N,""),
_xlfn.XLOOKUP(_xlfn.CONCAT(3,"-",$A3, "-", "A"), PlayerData!$M:$M,PlayerData!N:N,""),
_xlfn.XLOOKUP(_xlfn.CONCAT(4,"-",$A3, "-", "A"), PlayerData!$M:$M,PlayerData!N:N,""),
_xlfn.XLOOKUP(_xlfn.CONCAT(5,"-",$A3, "-", "A"), PlayerData!$M:$M,PlayerData!N:N,""),
_xlfn.XLOOKUP(_xlfn.CONCAT(6,"-",$A3, "-", "A"), PlayerData!$M:$M,PlayerData!N:N,""),
_xlfn.XLOOKUP(_xlfn.CONCAT(7,"-",$A3, "-", "A"), PlayerData!$M:$M,PlayerData!N:N,""),
_xlfn.XLOOKUP(_xlfn.CONCAT(8,"-",$A3, "-", "A"), PlayerData!$M:$M,PlayerData!N:N,""),
_xlfn.XLOOKUP(_xlfn.CONCAT(9,"-",$A3, "-", "A"), PlayerData!$M:$M,PlayerData!N:N,""),
_xlfn.XLOOKUP(_xlfn.CONCAT(10,"-",$A3, "-", "A"), PlayerData!$M:$M,PlayerData!N:N,""),
_xlfn.XLOOKUP(_xlfn.CONCAT(11,"-",$A3, "-", "A"), PlayerData!$M:$M,PlayerData!N:N,""),
_xlfn.XLOOKUP(_xlfn.CONCAT(12,"-",$A3, "-", "A"), PlayerData!$M:$M,PlayerData!N:N,""),
_xlfn.XLOOKUP(_xlfn.CONCAT(13,"-",$A3, "-", "A"), PlayerData!$M:$M,PlayerData!N:N,""),
_xlfn.XLOOKUP(_xlfn.CONCAT(14,"-",$A3, "-", "A"), PlayerData!$M:$M,PlayerData!N:N,""),
_xlfn.XLOOKUP(_xlfn.CONCAT(15,"-",$A3, "-", "A"), PlayerData!$M:$M,PlayerData!N:N,""),
_xlfn.XLOOKUP(_xlfn.CONCAT(16,"-",$A3, "-", "A"), PlayerData!$M:$M,PlayerData!N:N,""),
_xlfn.XLOOKUP(_xlfn.CONCAT(17,"-",$A3, "-", "A"), PlayerData!$M:$M,PlayerData!N:N,""),
_xlfn.XLOOKUP(_xlfn.CONCAT(18,"-",$A3, "-", "A"), PlayerData!$M:$M,PlayerData!N:N,"")))</f>
        <v>1.33</v>
      </c>
      <c r="L3" s="137" cm="1">
        <f t="array" ref="L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"A"), PlayerData!$M:$M,PlayerData!O:O,""),
_xlfn.XLOOKUP(_xlfn.CONCAT(1,"-",$A3, "-", "A"), PlayerData!$M:$M,PlayerData!O:O,""),
_xlfn.XLOOKUP(_xlfn.CONCAT(2,"-",$A3, "-", "A"), PlayerData!$M:$M,PlayerData!O:O,""),
_xlfn.XLOOKUP(_xlfn.CONCAT(3,"-",$A3, "-", "A"), PlayerData!$M:$M,PlayerData!O:O,""),
_xlfn.XLOOKUP(_xlfn.CONCAT(4,"-",$A3, "-", "A"), PlayerData!$M:$M,PlayerData!O:O,""),
_xlfn.XLOOKUP(_xlfn.CONCAT(5,"-",$A3, "-", "A"), PlayerData!$M:$M,PlayerData!O:O,""),
_xlfn.XLOOKUP(_xlfn.CONCAT(6,"-",$A3, "-", "A"), PlayerData!$M:$M,PlayerData!O:O,""),
_xlfn.XLOOKUP(_xlfn.CONCAT(7,"-",$A3, "-", "A"), PlayerData!$M:$M,PlayerData!O:O,""),
_xlfn.XLOOKUP(_xlfn.CONCAT(8,"-",$A3, "-", "A"), PlayerData!$M:$M,PlayerData!O:O,""),
_xlfn.XLOOKUP(_xlfn.CONCAT(9,"-",$A3, "-", "A"), PlayerData!$M:$M,PlayerData!O:O,""),
_xlfn.XLOOKUP(_xlfn.CONCAT(10,"-",$A3, "-", "A"), PlayerData!$M:$M,PlayerData!O:O,""),
_xlfn.XLOOKUP(_xlfn.CONCAT(11,"-",$A3, "-", "A"), PlayerData!$M:$M,PlayerData!O:O,""),
_xlfn.XLOOKUP(_xlfn.CONCAT(12,"-",$A3, "-", "A"), PlayerData!$M:$M,PlayerData!O:O,""),
_xlfn.XLOOKUP(_xlfn.CONCAT(13,"-",$A3, "-", "A"), PlayerData!$M:$M,PlayerData!O:O,""),
_xlfn.XLOOKUP(_xlfn.CONCAT(14,"-",$A3, "-", "A"), PlayerData!$M:$M,PlayerData!O:O,""),
_xlfn.XLOOKUP(_xlfn.CONCAT(15,"-",$A3, "-", "A"), PlayerData!$M:$M,PlayerData!O:O,""),
_xlfn.XLOOKUP(_xlfn.CONCAT(16,"-",$A3, "-", "A"), PlayerData!$M:$M,PlayerData!O:O,""),
_xlfn.XLOOKUP(_xlfn.CONCAT(17,"-",$A3, "-", "A"), PlayerData!$M:$M,PlayerData!O:O,""),
_xlfn.XLOOKUP(_xlfn.CONCAT(18,"-",$A3, "-", "A"), PlayerData!$M:$M,PlayerData!O:O,"")))</f>
        <v>0.83</v>
      </c>
      <c r="M3" s="95" cm="1">
        <f t="array" ref="M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_xlfn.XLOOKUP(_xlfn.CONCAT(0,"-",$A3, "-", "A"), PlayerData!$M:$M,PlayerData!R:R,""),
_xlfn.XLOOKUP(_xlfn.CONCAT(1,"-",$A3, "-", "A"), PlayerData!$M:$M,PlayerData!R:R,""),
_xlfn.XLOOKUP(_xlfn.CONCAT(2,"-",$A3, "-", "A"), PlayerData!$M:$M,PlayerData!R:R,""),
_xlfn.XLOOKUP(_xlfn.CONCAT(3,"-",$A3, "-", "A"), PlayerData!$M:$M,PlayerData!R:R,""),
_xlfn.XLOOKUP(_xlfn.CONCAT(4,"-",$A3, "-", "A"), PlayerData!$M:$M,PlayerData!R:R,""),
_xlfn.XLOOKUP(_xlfn.CONCAT(5,"-",$A3, "-", "A"), PlayerData!$M:$M,PlayerData!R:R,""),
_xlfn.XLOOKUP(_xlfn.CONCAT(6,"-",$A3, "-", "A"), PlayerData!$M:$M,PlayerData!R:R,""),
_xlfn.XLOOKUP(_xlfn.CONCAT(7,"-",$A3, "-", "A"), PlayerData!$M:$M,PlayerData!R:R,""),
_xlfn.XLOOKUP(_xlfn.CONCAT(8,"-",$A3, "-", "A"), PlayerData!$M:$M,PlayerData!R:R,""),
_xlfn.XLOOKUP(_xlfn.CONCAT(9,"-",$A3, "-", "A"), PlayerData!$M:$M,PlayerData!R:R,""),
_xlfn.XLOOKUP(_xlfn.CONCAT(10,"-",$A3, "-", "A"), PlayerData!$M:$M,PlayerData!R:R,""),
_xlfn.XLOOKUP(_xlfn.CONCAT(11,"-",$A3, "-", "A"), PlayerData!$M:$M,PlayerData!R:R,""),
_xlfn.XLOOKUP(_xlfn.CONCAT(12,"-",$A3, "-", "A"), PlayerData!$M:$M,PlayerData!R:R,""),
_xlfn.XLOOKUP(_xlfn.CONCAT(13,"-",$A3, "-", "A"), PlayerData!$M:$M,PlayerData!R:R,""),
_xlfn.XLOOKUP(_xlfn.CONCAT(14,"-",$A3, "-", "A"), PlayerData!$M:$M,PlayerData!R:R,""),
_xlfn.XLOOKUP(_xlfn.CONCAT(15,"-",$A3, "-", "A"), PlayerData!$M:$M,PlayerData!R:R,""),
_xlfn.XLOOKUP(_xlfn.CONCAT(16,"-",$A3, "-", "A"), PlayerData!$M:$M,PlayerData!R:R,""),
_xlfn.XLOOKUP(_xlfn.CONCAT(17,"-",$A3, "-", "A"), PlayerData!$M:$M,PlayerData!R:R,""),
_xlfn.XLOOKUP(_xlfn.CONCAT(18,"-",$A3, "-", "A"), PlayerData!$M:$M,PlayerData!R:R,"")))</f>
        <v>2.71</v>
      </c>
      <c r="N3" s="133">
        <f t="shared" ref="N3:N66" si="3">100*K3/MAX(K:K, E:E)</f>
        <v>30.227272727272723</v>
      </c>
      <c r="O3" s="133">
        <f t="shared" ref="O3:O66" si="4">100*L3/MAX(L:L, F:F)</f>
        <v>37.727272727272727</v>
      </c>
      <c r="P3" s="71">
        <f t="shared" ref="P3:P66" si="5">100*M3/MAX(M:M, G:G)</f>
        <v>36.522911051212944</v>
      </c>
      <c r="Q3" s="93" cm="1">
        <f t="array" ref="Q3">IF(OR($A3=Solver!$T$12:$T$201),0,SUMPRODUCT($H3:$J3,$T$4:$V$4))</f>
        <v>44.474393530997311</v>
      </c>
      <c r="R3" s="71" cm="1">
        <f t="array" ref="R3">IF(OR($A3=Solver!$T$12:$T$201),0, SUMPRODUCT($N3:$P3, $T$4:$V$4))</f>
        <v>36.522911051212944</v>
      </c>
      <c r="T3" s="22">
        <v>0</v>
      </c>
      <c r="U3" s="28">
        <v>0</v>
      </c>
      <c r="V3" s="29">
        <v>1</v>
      </c>
      <c r="X3" s="28">
        <v>1.25</v>
      </c>
      <c r="Y3" s="23">
        <v>0</v>
      </c>
      <c r="Z3" s="24" cm="1">
        <f t="array" ref="Z3">IF(AND($X$5=1, $Z2&lt;&gt;"Weighting"), "", IFERROR(_xlfn.IFS($X$5-1=Y3,POWER($X$3,1),
$X$5-1=Y4,POWER($X$3, 0),
$X$5-1=Y5, POWER($X$3, -1),
$X$5-1=Y6, POWER($X$3, -2),
$X$5-1=Y7, POWER($X$3, -3),
$X$5-1=Y8, POWER($X$3, -4),
$X$5-1=Y9, POWER($X$3,-5),
$X$5-1=Y10, POWER($X$3, -6),
$X$5-1=Y11, POWER($X$3, -7),
$X$5-1=Y12, POWER($X$3, -8),
$X$5-1=Y13, POWER($X$3, -9),
$X$5-1=Y14, POWER($X$3, -10),
$X$5-1=Y15, POWER($X$3, -11),
$X$5-1=Y16, POWER($X$3, -12),
$X$5-1=Y17, POWER($X$3, -13),
$X$5-1=Y18, POWER($X$3, -14),
$X$5-1=Y19, POWER($X$3, -15),
$X$5-1=Y20, POWER($X$3, -16),
$X$5-1=Y21, POWER($X$3, -17),
$X$5-1=Y22, POWER($X$3, -18),
$X$5-1=Y23, POWER($X$3, -19),
$X$5-1=Y24, POWER($X$3, -20),
$X$5-1=Y25, POWER($X$3, -21),
$X$5-1=Y26, POWER($X$3, -22),
$X$5-1=Y27, POWER($X$3, -23),
$X$5-1=Y28, POWER($X$3, -24),
$X$5-1=Y29, POWER($X$3, -25),
$X$5-1=Y30, POWER($X$3, -26),
$X$5-1=Y31, POWER($X$3, -27),
$X$5-1=Y32, POWER($X$3, -28),
$X$5-1=Y33, POWER($X$3, -29),
$X$5-1=Y34, POWER($X$3, -30),
$X$5-1=Y35, POWER($X$3, -31),
$X$5-1=Y36, POWER($X$3, -32),
$X$5-1=Y37, POWER($X$3, -33),
$X$5-1=Y38, POWER($X$3, -34),
$X$5-1=Y39, POWER($X$3, -35),
$X$5-1=Y40, POWER($X$3, -36)),""))</f>
        <v>1.25</v>
      </c>
      <c r="AA3" s="25">
        <f t="shared" ref="AA3:AA21" si="6">IFERROR(Z3/SUM(Z:Z), "0")</f>
        <v>1</v>
      </c>
      <c r="AB3" s="26">
        <f>IF(AA3="","",SUM($AA3:AA$3)/SUM($AA$3:$AA$21))</f>
        <v>1</v>
      </c>
    </row>
    <row r="4" spans="1:28" ht="16.5" thickTop="1" thickBot="1">
      <c r="A4" s="55">
        <v>2</v>
      </c>
      <c r="B4" s="55" t="str">
        <f>_xlfn.XLOOKUP($A4, PlayerData!$B$3:$B$394, PlayerData!C$3:C$394)</f>
        <v>MCI</v>
      </c>
      <c r="C4" s="55" t="str">
        <f>_xlfn.XLOOKUP($A4, PlayerData!$B$3:$B$394, PlayerData!D$3:D$394)</f>
        <v>F</v>
      </c>
      <c r="D4" s="31" t="str">
        <f>_xlfn.XLOOKUP($A4, PlayerData!$B$3:$B$394, PlayerData!E$3:E$394)</f>
        <v>Agüero</v>
      </c>
      <c r="E4" s="136" cm="1">
        <f t="array" ref="E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"H"), PlayerData!$G:$G,PlayerData!H:H,""),
_xlfn.XLOOKUP(_xlfn.CONCAT(1,"-",$A4, "-", "H"), PlayerData!$G:$G,PlayerData!H:H,""),
_xlfn.XLOOKUP(_xlfn.CONCAT(2,"-",$A4, "-", "H"), PlayerData!$G:$G,PlayerData!H:H,""),
_xlfn.XLOOKUP(_xlfn.CONCAT(3,"-",$A4, "-", "H"), PlayerData!$G:$G,PlayerData!H:H,""),
_xlfn.XLOOKUP(_xlfn.CONCAT(4,"-",$A4, "-", "H"), PlayerData!$G:$G,PlayerData!H:H,""),
_xlfn.XLOOKUP(_xlfn.CONCAT(5,"-",$A4, "-", "H"), PlayerData!$G:$G,PlayerData!H:H,""),
_xlfn.XLOOKUP(_xlfn.CONCAT(6,"-",$A4, "-", "H"), PlayerData!$G:$G,PlayerData!H:H,""),
_xlfn.XLOOKUP(_xlfn.CONCAT(7,"-",$A4, "-", "H"), PlayerData!$G:$G,PlayerData!H:H,""),
_xlfn.XLOOKUP(_xlfn.CONCAT(8,"-",$A4, "-", "H"), PlayerData!$G:$G,PlayerData!H:H,""),
_xlfn.XLOOKUP(_xlfn.CONCAT(9,"-",$A4, "-", "H"), PlayerData!$G:$G,PlayerData!H:H,""),
_xlfn.XLOOKUP(_xlfn.CONCAT(10,"-",$A4, "-", "H"), PlayerData!$G:$G,PlayerData!H:H,""),
_xlfn.XLOOKUP(_xlfn.CONCAT(11,"-",$A4, "-", "H"), PlayerData!$G:$G,PlayerData!H:H,""),
_xlfn.XLOOKUP(_xlfn.CONCAT(12,"-",$A4, "-", "H"), PlayerData!$G:$G,PlayerData!H:H,""),
_xlfn.XLOOKUP(_xlfn.CONCAT(13,"-",$A4, "-", "H"), PlayerData!$G:$G,PlayerData!H:H,""),
_xlfn.XLOOKUP(_xlfn.CONCAT(14,"-",$A4, "-", "H"), PlayerData!$G:$G,PlayerData!H:H,""),
_xlfn.XLOOKUP(_xlfn.CONCAT(15,"-",$A4, "-", "H"), PlayerData!$G:$G,PlayerData!H:H,""),
_xlfn.XLOOKUP(_xlfn.CONCAT(16,"-",$A4, "-", "H"), PlayerData!$G:$G,PlayerData!H:H,""),
_xlfn.XLOOKUP(_xlfn.CONCAT(17,"-",$A4, "-", "H"), PlayerData!$G:$G,PlayerData!H:H,""),
_xlfn.XLOOKUP(_xlfn.CONCAT(18,"-",$A4, "-", "H"), PlayerData!$G:$G,PlayerData!H:H,"")))</f>
        <v>3.25</v>
      </c>
      <c r="F4" s="136" cm="1">
        <f t="array" ref="F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"H"), PlayerData!$G:$G,PlayerData!I:I,""),
_xlfn.XLOOKUP(_xlfn.CONCAT(1,"-",$A4, "-", "H"), PlayerData!$G:$G,PlayerData!I:I,""),
_xlfn.XLOOKUP(_xlfn.CONCAT(2,"-",$A4, "-", "H"), PlayerData!$G:$G,PlayerData!I:I,""),
_xlfn.XLOOKUP(_xlfn.CONCAT(3,"-",$A4, "-", "H"), PlayerData!$G:$G,PlayerData!I:I,""),
_xlfn.XLOOKUP(_xlfn.CONCAT(4,"-",$A4, "-", "H"), PlayerData!$G:$G,PlayerData!I:I,""),
_xlfn.XLOOKUP(_xlfn.CONCAT(5,"-",$A4, "-", "H"), PlayerData!$G:$G,PlayerData!I:I,""),
_xlfn.XLOOKUP(_xlfn.CONCAT(6,"-",$A4, "-", "H"), PlayerData!$G:$G,PlayerData!I:I,""),
_xlfn.XLOOKUP(_xlfn.CONCAT(7,"-",$A4, "-", "H"), PlayerData!$G:$G,PlayerData!I:I,""),
_xlfn.XLOOKUP(_xlfn.CONCAT(8,"-",$A4, "-", "H"), PlayerData!$G:$G,PlayerData!I:I,""),
_xlfn.XLOOKUP(_xlfn.CONCAT(9,"-",$A4, "-", "H"), PlayerData!$G:$G,PlayerData!I:I,""),
_xlfn.XLOOKUP(_xlfn.CONCAT(10,"-",$A4, "-", "H"), PlayerData!$G:$G,PlayerData!I:I,""),
_xlfn.XLOOKUP(_xlfn.CONCAT(11,"-",$A4, "-", "H"), PlayerData!$G:$G,PlayerData!I:I,""),
_xlfn.XLOOKUP(_xlfn.CONCAT(12,"-",$A4, "-", "H"), PlayerData!$G:$G,PlayerData!I:I,""),
_xlfn.XLOOKUP(_xlfn.CONCAT(13,"-",$A4, "-", "H"), PlayerData!$G:$G,PlayerData!I:I,""),
_xlfn.XLOOKUP(_xlfn.CONCAT(14,"-",$A4, "-", "H"), PlayerData!$G:$G,PlayerData!I:I,""),
_xlfn.XLOOKUP(_xlfn.CONCAT(15,"-",$A4, "-", "H"), PlayerData!$G:$G,PlayerData!I:I,""),
_xlfn.XLOOKUP(_xlfn.CONCAT(16,"-",$A4, "-", "H"), PlayerData!$G:$G,PlayerData!I:I,""),
_xlfn.XLOOKUP(_xlfn.CONCAT(17,"-",$A4, "-", "H"), PlayerData!$G:$G,PlayerData!I:I,""),
_xlfn.XLOOKUP(_xlfn.CONCAT(18,"-",$A4, "-", "H"), PlayerData!$G:$G,PlayerData!I:I,"")))</f>
        <v>1</v>
      </c>
      <c r="G4" s="90" cm="1">
        <f t="array" ref="G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"H"), PlayerData!$G:$G,PlayerData!L:L,""),
_xlfn.XLOOKUP(_xlfn.CONCAT(1,"-",$A4, "-", "H"), PlayerData!$G:$G,PlayerData!L:L,""),
_xlfn.XLOOKUP(_xlfn.CONCAT(2,"-",$A4, "-", "H"), PlayerData!$G:$G,PlayerData!L:L,""),
_xlfn.XLOOKUP(_xlfn.CONCAT(3,"-",$A4, "-", "H"), PlayerData!$G:$G,PlayerData!L:L,""),
_xlfn.XLOOKUP(_xlfn.CONCAT(4,"-",$A4, "-", "H"), PlayerData!$G:$G,PlayerData!L:L,""),
_xlfn.XLOOKUP(_xlfn.CONCAT(5,"-",$A4, "-", "H"), PlayerData!$G:$G,PlayerData!L:L,""),
_xlfn.XLOOKUP(_xlfn.CONCAT(6,"-",$A4, "-", "H"), PlayerData!$G:$G,PlayerData!L:L,""),
_xlfn.XLOOKUP(_xlfn.CONCAT(7,"-",$A4, "-", "H"), PlayerData!$G:$G,PlayerData!L:L,""),
_xlfn.XLOOKUP(_xlfn.CONCAT(8,"-",$A4, "-", "H"), PlayerData!$G:$G,PlayerData!L:L,""),
_xlfn.XLOOKUP(_xlfn.CONCAT(9,"-",$A4, "-", "H"), PlayerData!$G:$G,PlayerData!L:L,""),
_xlfn.XLOOKUP(_xlfn.CONCAT(10,"-",$A4, "-", "H"), PlayerData!$G:$G,PlayerData!L:L,""),
_xlfn.XLOOKUP(_xlfn.CONCAT(11,"-",$A4, "-", "H"), PlayerData!$G:$G,PlayerData!L:L,""),
_xlfn.XLOOKUP(_xlfn.CONCAT(12,"-",$A4, "-", "H"), PlayerData!$G:$G,PlayerData!L:L,""),
_xlfn.XLOOKUP(_xlfn.CONCAT(13,"-",$A4, "-", "H"), PlayerData!$G:$G,PlayerData!L:L,""),
_xlfn.XLOOKUP(_xlfn.CONCAT(14,"-",$A4, "-", "H"), PlayerData!$G:$G,PlayerData!L:L,""),
_xlfn.XLOOKUP(_xlfn.CONCAT(15,"-",$A4, "-", "H"), PlayerData!$G:$G,PlayerData!L:L,""),
_xlfn.XLOOKUP(_xlfn.CONCAT(16,"-",$A4, "-", "H"), PlayerData!$G:$G,PlayerData!L:L,""),
_xlfn.XLOOKUP(_xlfn.CONCAT(17,"-",$A4, "-", "H"), PlayerData!$G:$G,PlayerData!L:L,""),
_xlfn.XLOOKUP(_xlfn.CONCAT(18,"-",$A4, "-", "H"), PlayerData!$G:$G,PlayerData!L:L,"")))</f>
        <v>2.91</v>
      </c>
      <c r="H4" s="132">
        <f t="shared" si="0"/>
        <v>73.86363636363636</v>
      </c>
      <c r="I4" s="132">
        <f t="shared" si="1"/>
        <v>45.454545454545453</v>
      </c>
      <c r="J4" s="72">
        <f t="shared" si="2"/>
        <v>39.218328840970358</v>
      </c>
      <c r="K4" s="138" cm="1">
        <f t="array" ref="K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"A"), PlayerData!$M:$M,PlayerData!N:N,""),
_xlfn.XLOOKUP(_xlfn.CONCAT(1,"-",$A4, "-", "A"), PlayerData!$M:$M,PlayerData!N:N,""),
_xlfn.XLOOKUP(_xlfn.CONCAT(2,"-",$A4, "-", "A"), PlayerData!$M:$M,PlayerData!N:N,""),
_xlfn.XLOOKUP(_xlfn.CONCAT(3,"-",$A4, "-", "A"), PlayerData!$M:$M,PlayerData!N:N,""),
_xlfn.XLOOKUP(_xlfn.CONCAT(4,"-",$A4, "-", "A"), PlayerData!$M:$M,PlayerData!N:N,""),
_xlfn.XLOOKUP(_xlfn.CONCAT(5,"-",$A4, "-", "A"), PlayerData!$M:$M,PlayerData!N:N,""),
_xlfn.XLOOKUP(_xlfn.CONCAT(6,"-",$A4, "-", "A"), PlayerData!$M:$M,PlayerData!N:N,""),
_xlfn.XLOOKUP(_xlfn.CONCAT(7,"-",$A4, "-", "A"), PlayerData!$M:$M,PlayerData!N:N,""),
_xlfn.XLOOKUP(_xlfn.CONCAT(8,"-",$A4, "-", "A"), PlayerData!$M:$M,PlayerData!N:N,""),
_xlfn.XLOOKUP(_xlfn.CONCAT(9,"-",$A4, "-", "A"), PlayerData!$M:$M,PlayerData!N:N,""),
_xlfn.XLOOKUP(_xlfn.CONCAT(10,"-",$A4, "-", "A"), PlayerData!$M:$M,PlayerData!N:N,""),
_xlfn.XLOOKUP(_xlfn.CONCAT(11,"-",$A4, "-", "A"), PlayerData!$M:$M,PlayerData!N:N,""),
_xlfn.XLOOKUP(_xlfn.CONCAT(12,"-",$A4, "-", "A"), PlayerData!$M:$M,PlayerData!N:N,""),
_xlfn.XLOOKUP(_xlfn.CONCAT(13,"-",$A4, "-", "A"), PlayerData!$M:$M,PlayerData!N:N,""),
_xlfn.XLOOKUP(_xlfn.CONCAT(14,"-",$A4, "-", "A"), PlayerData!$M:$M,PlayerData!N:N,""),
_xlfn.XLOOKUP(_xlfn.CONCAT(15,"-",$A4, "-", "A"), PlayerData!$M:$M,PlayerData!N:N,""),
_xlfn.XLOOKUP(_xlfn.CONCAT(16,"-",$A4, "-", "A"), PlayerData!$M:$M,PlayerData!N:N,""),
_xlfn.XLOOKUP(_xlfn.CONCAT(17,"-",$A4, "-", "A"), PlayerData!$M:$M,PlayerData!N:N,""),
_xlfn.XLOOKUP(_xlfn.CONCAT(18,"-",$A4, "-", "A"), PlayerData!$M:$M,PlayerData!N:N,"")))</f>
        <v>3</v>
      </c>
      <c r="L4" s="138" cm="1">
        <f t="array" ref="L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"A"), PlayerData!$M:$M,PlayerData!O:O,""),
_xlfn.XLOOKUP(_xlfn.CONCAT(1,"-",$A4, "-", "A"), PlayerData!$M:$M,PlayerData!O:O,""),
_xlfn.XLOOKUP(_xlfn.CONCAT(2,"-",$A4, "-", "A"), PlayerData!$M:$M,PlayerData!O:O,""),
_xlfn.XLOOKUP(_xlfn.CONCAT(3,"-",$A4, "-", "A"), PlayerData!$M:$M,PlayerData!O:O,""),
_xlfn.XLOOKUP(_xlfn.CONCAT(4,"-",$A4, "-", "A"), PlayerData!$M:$M,PlayerData!O:O,""),
_xlfn.XLOOKUP(_xlfn.CONCAT(5,"-",$A4, "-", "A"), PlayerData!$M:$M,PlayerData!O:O,""),
_xlfn.XLOOKUP(_xlfn.CONCAT(6,"-",$A4, "-", "A"), PlayerData!$M:$M,PlayerData!O:O,""),
_xlfn.XLOOKUP(_xlfn.CONCAT(7,"-",$A4, "-", "A"), PlayerData!$M:$M,PlayerData!O:O,""),
_xlfn.XLOOKUP(_xlfn.CONCAT(8,"-",$A4, "-", "A"), PlayerData!$M:$M,PlayerData!O:O,""),
_xlfn.XLOOKUP(_xlfn.CONCAT(9,"-",$A4, "-", "A"), PlayerData!$M:$M,PlayerData!O:O,""),
_xlfn.XLOOKUP(_xlfn.CONCAT(10,"-",$A4, "-", "A"), PlayerData!$M:$M,PlayerData!O:O,""),
_xlfn.XLOOKUP(_xlfn.CONCAT(11,"-",$A4, "-", "A"), PlayerData!$M:$M,PlayerData!O:O,""),
_xlfn.XLOOKUP(_xlfn.CONCAT(12,"-",$A4, "-", "A"), PlayerData!$M:$M,PlayerData!O:O,""),
_xlfn.XLOOKUP(_xlfn.CONCAT(13,"-",$A4, "-", "A"), PlayerData!$M:$M,PlayerData!O:O,""),
_xlfn.XLOOKUP(_xlfn.CONCAT(14,"-",$A4, "-", "A"), PlayerData!$M:$M,PlayerData!O:O,""),
_xlfn.XLOOKUP(_xlfn.CONCAT(15,"-",$A4, "-", "A"), PlayerData!$M:$M,PlayerData!O:O,""),
_xlfn.XLOOKUP(_xlfn.CONCAT(16,"-",$A4, "-", "A"), PlayerData!$M:$M,PlayerData!O:O,""),
_xlfn.XLOOKUP(_xlfn.CONCAT(17,"-",$A4, "-", "A"), PlayerData!$M:$M,PlayerData!O:O,""),
_xlfn.XLOOKUP(_xlfn.CONCAT(18,"-",$A4, "-", "A"), PlayerData!$M:$M,PlayerData!O:O,"")))</f>
        <v>1.25</v>
      </c>
      <c r="M4" s="96" cm="1">
        <f t="array" ref="M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_xlfn.XLOOKUP(_xlfn.CONCAT(0,"-",$A4, "-", "A"), PlayerData!$M:$M,PlayerData!R:R,""),
_xlfn.XLOOKUP(_xlfn.CONCAT(1,"-",$A4, "-", "A"), PlayerData!$M:$M,PlayerData!R:R,""),
_xlfn.XLOOKUP(_xlfn.CONCAT(2,"-",$A4, "-", "A"), PlayerData!$M:$M,PlayerData!R:R,""),
_xlfn.XLOOKUP(_xlfn.CONCAT(3,"-",$A4, "-", "A"), PlayerData!$M:$M,PlayerData!R:R,""),
_xlfn.XLOOKUP(_xlfn.CONCAT(4,"-",$A4, "-", "A"), PlayerData!$M:$M,PlayerData!R:R,""),
_xlfn.XLOOKUP(_xlfn.CONCAT(5,"-",$A4, "-", "A"), PlayerData!$M:$M,PlayerData!R:R,""),
_xlfn.XLOOKUP(_xlfn.CONCAT(6,"-",$A4, "-", "A"), PlayerData!$M:$M,PlayerData!R:R,""),
_xlfn.XLOOKUP(_xlfn.CONCAT(7,"-",$A4, "-", "A"), PlayerData!$M:$M,PlayerData!R:R,""),
_xlfn.XLOOKUP(_xlfn.CONCAT(8,"-",$A4, "-", "A"), PlayerData!$M:$M,PlayerData!R:R,""),
_xlfn.XLOOKUP(_xlfn.CONCAT(9,"-",$A4, "-", "A"), PlayerData!$M:$M,PlayerData!R:R,""),
_xlfn.XLOOKUP(_xlfn.CONCAT(10,"-",$A4, "-", "A"), PlayerData!$M:$M,PlayerData!R:R,""),
_xlfn.XLOOKUP(_xlfn.CONCAT(11,"-",$A4, "-", "A"), PlayerData!$M:$M,PlayerData!R:R,""),
_xlfn.XLOOKUP(_xlfn.CONCAT(12,"-",$A4, "-", "A"), PlayerData!$M:$M,PlayerData!R:R,""),
_xlfn.XLOOKUP(_xlfn.CONCAT(13,"-",$A4, "-", "A"), PlayerData!$M:$M,PlayerData!R:R,""),
_xlfn.XLOOKUP(_xlfn.CONCAT(14,"-",$A4, "-", "A"), PlayerData!$M:$M,PlayerData!R:R,""),
_xlfn.XLOOKUP(_xlfn.CONCAT(15,"-",$A4, "-", "A"), PlayerData!$M:$M,PlayerData!R:R,""),
_xlfn.XLOOKUP(_xlfn.CONCAT(16,"-",$A4, "-", "A"), PlayerData!$M:$M,PlayerData!R:R,""),
_xlfn.XLOOKUP(_xlfn.CONCAT(17,"-",$A4, "-", "A"), PlayerData!$M:$M,PlayerData!R:R,""),
_xlfn.XLOOKUP(_xlfn.CONCAT(18,"-",$A4, "-", "A"), PlayerData!$M:$M,PlayerData!R:R,"")))</f>
        <v>4.1099999999999994</v>
      </c>
      <c r="N4" s="134">
        <f t="shared" si="3"/>
        <v>68.181818181818173</v>
      </c>
      <c r="O4" s="134">
        <f t="shared" si="4"/>
        <v>56.818181818181813</v>
      </c>
      <c r="P4" s="73">
        <f t="shared" si="5"/>
        <v>55.390835579514821</v>
      </c>
      <c r="Q4" s="132" cm="1">
        <f t="array" ref="Q4">IF(OR($A4=Solver!$T$12:$T$201),0,SUMPRODUCT($H4:$J4,$T$4:$V$4))</f>
        <v>39.218328840970358</v>
      </c>
      <c r="R4" s="73" cm="1">
        <f t="array" ref="R4">IF(OR($A4=Solver!$T$12:$T$201),0, SUMPRODUCT($N4:$P4, $T$4:$V$4))</f>
        <v>55.390835579514821</v>
      </c>
      <c r="T4" s="62">
        <f>T$3/SUM($T$3:$V$3)</f>
        <v>0</v>
      </c>
      <c r="U4" s="63">
        <f t="shared" ref="U4:V4" si="7">U$3/SUM($T$3:$V$3)</f>
        <v>0</v>
      </c>
      <c r="V4" s="64">
        <f t="shared" si="7"/>
        <v>1</v>
      </c>
      <c r="X4" s="56" t="s">
        <v>21</v>
      </c>
      <c r="Y4" s="23">
        <v>1</v>
      </c>
      <c r="Z4" s="24" t="str" cm="1">
        <f t="array" ref="Z4">IF(AND($X$5=1, $Z3&lt;&gt;"Weighting"), "", IFERROR(_xlfn.IFS($X$5-1=Y4,POWER($X$3,1),
$X$5-1=Y5,POWER($X$3, 0),
$X$5-1=Y6, POWER($X$3, -1),
$X$5-1=Y7, POWER($X$3, -2),
$X$5-1=Y8, POWER($X$3, -3),
$X$5-1=Y9, POWER($X$3, -4),
$X$5-1=Y10, POWER($X$3,-5),
$X$5-1=Y11, POWER($X$3, -6),
$X$5-1=Y12, POWER($X$3, -7),
$X$5-1=Y13, POWER($X$3, -8),
$X$5-1=Y14, POWER($X$3, -9),
$X$5-1=Y15, POWER($X$3, -10),
$X$5-1=Y16, POWER($X$3, -11),
$X$5-1=Y17, POWER($X$3, -12),
$X$5-1=Y18, POWER($X$3, -13),
$X$5-1=Y19, POWER($X$3, -14),
$X$5-1=Y20, POWER($X$3, -15),
$X$5-1=Y21, POWER($X$3, -16),
$X$5-1=Y22, POWER($X$3, -17),
$X$5-1=Y23, POWER($X$3, -18),
$X$5-1=Y24, POWER($X$3, -19),
$X$5-1=Y25, POWER($X$3, -20),
$X$5-1=Y26, POWER($X$3, -21),
$X$5-1=Y27, POWER($X$3, -22),
$X$5-1=Y28, POWER($X$3, -23),
$X$5-1=Y29, POWER($X$3, -24),
$X$5-1=Y30, POWER($X$3, -25),
$X$5-1=Y31, POWER($X$3, -26),
$X$5-1=Y32, POWER($X$3, -27),
$X$5-1=Y33, POWER($X$3, -28),
$X$5-1=Y34, POWER($X$3, -29),
$X$5-1=Y35, POWER($X$3, -30),
$X$5-1=Y36, POWER($X$3, -31),
$X$5-1=Y37, POWER($X$3, -32),
$X$5-1=Y38, POWER($X$3, -33),
$X$5-1=Y39, POWER($X$3, -34),
$X$5-1=Y40, POWER($X$3, -35),
$X$5-1=Y41, POWER($X$3, -36)),""))</f>
        <v/>
      </c>
      <c r="AA4" s="25" t="str">
        <f t="shared" si="6"/>
        <v>0</v>
      </c>
      <c r="AB4" s="26">
        <f>IF(AA4="","",SUM($AA$3:AA4)/SUM($AA$3:$AA$21))</f>
        <v>1</v>
      </c>
    </row>
    <row r="5" spans="1:28" ht="16.5" thickTop="1" thickBot="1">
      <c r="A5" s="55">
        <v>3</v>
      </c>
      <c r="B5" s="55" t="str">
        <f>_xlfn.XLOOKUP($A5, PlayerData!$B$3:$B$394, PlayerData!C$3:C$394)</f>
        <v>LEI</v>
      </c>
      <c r="C5" s="55" t="str">
        <f>_xlfn.XLOOKUP($A5, PlayerData!$B$3:$B$394, PlayerData!D$3:D$394)</f>
        <v>F</v>
      </c>
      <c r="D5" s="31" t="str">
        <f>_xlfn.XLOOKUP($A5, PlayerData!$B$3:$B$394, PlayerData!E$3:E$394)</f>
        <v>Vardy</v>
      </c>
      <c r="E5" s="136" cm="1">
        <f t="array" ref="E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"H"), PlayerData!$G:$G,PlayerData!H:H,""),
_xlfn.XLOOKUP(_xlfn.CONCAT(1,"-",$A5, "-", "H"), PlayerData!$G:$G,PlayerData!H:H,""),
_xlfn.XLOOKUP(_xlfn.CONCAT(2,"-",$A5, "-", "H"), PlayerData!$G:$G,PlayerData!H:H,""),
_xlfn.XLOOKUP(_xlfn.CONCAT(3,"-",$A5, "-", "H"), PlayerData!$G:$G,PlayerData!H:H,""),
_xlfn.XLOOKUP(_xlfn.CONCAT(4,"-",$A5, "-", "H"), PlayerData!$G:$G,PlayerData!H:H,""),
_xlfn.XLOOKUP(_xlfn.CONCAT(5,"-",$A5, "-", "H"), PlayerData!$G:$G,PlayerData!H:H,""),
_xlfn.XLOOKUP(_xlfn.CONCAT(6,"-",$A5, "-", "H"), PlayerData!$G:$G,PlayerData!H:H,""),
_xlfn.XLOOKUP(_xlfn.CONCAT(7,"-",$A5, "-", "H"), PlayerData!$G:$G,PlayerData!H:H,""),
_xlfn.XLOOKUP(_xlfn.CONCAT(8,"-",$A5, "-", "H"), PlayerData!$G:$G,PlayerData!H:H,""),
_xlfn.XLOOKUP(_xlfn.CONCAT(9,"-",$A5, "-", "H"), PlayerData!$G:$G,PlayerData!H:H,""),
_xlfn.XLOOKUP(_xlfn.CONCAT(10,"-",$A5, "-", "H"), PlayerData!$G:$G,PlayerData!H:H,""),
_xlfn.XLOOKUP(_xlfn.CONCAT(11,"-",$A5, "-", "H"), PlayerData!$G:$G,PlayerData!H:H,""),
_xlfn.XLOOKUP(_xlfn.CONCAT(12,"-",$A5, "-", "H"), PlayerData!$G:$G,PlayerData!H:H,""),
_xlfn.XLOOKUP(_xlfn.CONCAT(13,"-",$A5, "-", "H"), PlayerData!$G:$G,PlayerData!H:H,""),
_xlfn.XLOOKUP(_xlfn.CONCAT(14,"-",$A5, "-", "H"), PlayerData!$G:$G,PlayerData!H:H,""),
_xlfn.XLOOKUP(_xlfn.CONCAT(15,"-",$A5, "-", "H"), PlayerData!$G:$G,PlayerData!H:H,""),
_xlfn.XLOOKUP(_xlfn.CONCAT(16,"-",$A5, "-", "H"), PlayerData!$G:$G,PlayerData!H:H,""),
_xlfn.XLOOKUP(_xlfn.CONCAT(17,"-",$A5, "-", "H"), PlayerData!$G:$G,PlayerData!H:H,""),
_xlfn.XLOOKUP(_xlfn.CONCAT(18,"-",$A5, "-", "H"), PlayerData!$G:$G,PlayerData!H:H,"")))</f>
        <v>2.25</v>
      </c>
      <c r="F5" s="136" cm="1">
        <f t="array" ref="F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"H"), PlayerData!$G:$G,PlayerData!I:I,""),
_xlfn.XLOOKUP(_xlfn.CONCAT(1,"-",$A5, "-", "H"), PlayerData!$G:$G,PlayerData!I:I,""),
_xlfn.XLOOKUP(_xlfn.CONCAT(2,"-",$A5, "-", "H"), PlayerData!$G:$G,PlayerData!I:I,""),
_xlfn.XLOOKUP(_xlfn.CONCAT(3,"-",$A5, "-", "H"), PlayerData!$G:$G,PlayerData!I:I,""),
_xlfn.XLOOKUP(_xlfn.CONCAT(4,"-",$A5, "-", "H"), PlayerData!$G:$G,PlayerData!I:I,""),
_xlfn.XLOOKUP(_xlfn.CONCAT(5,"-",$A5, "-", "H"), PlayerData!$G:$G,PlayerData!I:I,""),
_xlfn.XLOOKUP(_xlfn.CONCAT(6,"-",$A5, "-", "H"), PlayerData!$G:$G,PlayerData!I:I,""),
_xlfn.XLOOKUP(_xlfn.CONCAT(7,"-",$A5, "-", "H"), PlayerData!$G:$G,PlayerData!I:I,""),
_xlfn.XLOOKUP(_xlfn.CONCAT(8,"-",$A5, "-", "H"), PlayerData!$G:$G,PlayerData!I:I,""),
_xlfn.XLOOKUP(_xlfn.CONCAT(9,"-",$A5, "-", "H"), PlayerData!$G:$G,PlayerData!I:I,""),
_xlfn.XLOOKUP(_xlfn.CONCAT(10,"-",$A5, "-", "H"), PlayerData!$G:$G,PlayerData!I:I,""),
_xlfn.XLOOKUP(_xlfn.CONCAT(11,"-",$A5, "-", "H"), PlayerData!$G:$G,PlayerData!I:I,""),
_xlfn.XLOOKUP(_xlfn.CONCAT(12,"-",$A5, "-", "H"), PlayerData!$G:$G,PlayerData!I:I,""),
_xlfn.XLOOKUP(_xlfn.CONCAT(13,"-",$A5, "-", "H"), PlayerData!$G:$G,PlayerData!I:I,""),
_xlfn.XLOOKUP(_xlfn.CONCAT(14,"-",$A5, "-", "H"), PlayerData!$G:$G,PlayerData!I:I,""),
_xlfn.XLOOKUP(_xlfn.CONCAT(15,"-",$A5, "-", "H"), PlayerData!$G:$G,PlayerData!I:I,""),
_xlfn.XLOOKUP(_xlfn.CONCAT(16,"-",$A5, "-", "H"), PlayerData!$G:$G,PlayerData!I:I,""),
_xlfn.XLOOKUP(_xlfn.CONCAT(17,"-",$A5, "-", "H"), PlayerData!$G:$G,PlayerData!I:I,""),
_xlfn.XLOOKUP(_xlfn.CONCAT(18,"-",$A5, "-", "H"), PlayerData!$G:$G,PlayerData!I:I,"")))</f>
        <v>0.88</v>
      </c>
      <c r="G5" s="90" cm="1">
        <f t="array" ref="G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"H"), PlayerData!$G:$G,PlayerData!L:L,""),
_xlfn.XLOOKUP(_xlfn.CONCAT(1,"-",$A5, "-", "H"), PlayerData!$G:$G,PlayerData!L:L,""),
_xlfn.XLOOKUP(_xlfn.CONCAT(2,"-",$A5, "-", "H"), PlayerData!$G:$G,PlayerData!L:L,""),
_xlfn.XLOOKUP(_xlfn.CONCAT(3,"-",$A5, "-", "H"), PlayerData!$G:$G,PlayerData!L:L,""),
_xlfn.XLOOKUP(_xlfn.CONCAT(4,"-",$A5, "-", "H"), PlayerData!$G:$G,PlayerData!L:L,""),
_xlfn.XLOOKUP(_xlfn.CONCAT(5,"-",$A5, "-", "H"), PlayerData!$G:$G,PlayerData!L:L,""),
_xlfn.XLOOKUP(_xlfn.CONCAT(6,"-",$A5, "-", "H"), PlayerData!$G:$G,PlayerData!L:L,""),
_xlfn.XLOOKUP(_xlfn.CONCAT(7,"-",$A5, "-", "H"), PlayerData!$G:$G,PlayerData!L:L,""),
_xlfn.XLOOKUP(_xlfn.CONCAT(8,"-",$A5, "-", "H"), PlayerData!$G:$G,PlayerData!L:L,""),
_xlfn.XLOOKUP(_xlfn.CONCAT(9,"-",$A5, "-", "H"), PlayerData!$G:$G,PlayerData!L:L,""),
_xlfn.XLOOKUP(_xlfn.CONCAT(10,"-",$A5, "-", "H"), PlayerData!$G:$G,PlayerData!L:L,""),
_xlfn.XLOOKUP(_xlfn.CONCAT(11,"-",$A5, "-", "H"), PlayerData!$G:$G,PlayerData!L:L,""),
_xlfn.XLOOKUP(_xlfn.CONCAT(12,"-",$A5, "-", "H"), PlayerData!$G:$G,PlayerData!L:L,""),
_xlfn.XLOOKUP(_xlfn.CONCAT(13,"-",$A5, "-", "H"), PlayerData!$G:$G,PlayerData!L:L,""),
_xlfn.XLOOKUP(_xlfn.CONCAT(14,"-",$A5, "-", "H"), PlayerData!$G:$G,PlayerData!L:L,""),
_xlfn.XLOOKUP(_xlfn.CONCAT(15,"-",$A5, "-", "H"), PlayerData!$G:$G,PlayerData!L:L,""),
_xlfn.XLOOKUP(_xlfn.CONCAT(16,"-",$A5, "-", "H"), PlayerData!$G:$G,PlayerData!L:L,""),
_xlfn.XLOOKUP(_xlfn.CONCAT(17,"-",$A5, "-", "H"), PlayerData!$G:$G,PlayerData!L:L,""),
_xlfn.XLOOKUP(_xlfn.CONCAT(18,"-",$A5, "-", "H"), PlayerData!$G:$G,PlayerData!L:L,"")))</f>
        <v>2.74</v>
      </c>
      <c r="H5" s="132">
        <f t="shared" si="0"/>
        <v>51.136363636363633</v>
      </c>
      <c r="I5" s="132">
        <f t="shared" si="1"/>
        <v>40</v>
      </c>
      <c r="J5" s="72">
        <f t="shared" si="2"/>
        <v>36.927223719676554</v>
      </c>
      <c r="K5" s="138" cm="1">
        <f t="array" ref="K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"A"), PlayerData!$M:$M,PlayerData!N:N,""),
_xlfn.XLOOKUP(_xlfn.CONCAT(1,"-",$A5, "-", "A"), PlayerData!$M:$M,PlayerData!N:N,""),
_xlfn.XLOOKUP(_xlfn.CONCAT(2,"-",$A5, "-", "A"), PlayerData!$M:$M,PlayerData!N:N,""),
_xlfn.XLOOKUP(_xlfn.CONCAT(3,"-",$A5, "-", "A"), PlayerData!$M:$M,PlayerData!N:N,""),
_xlfn.XLOOKUP(_xlfn.CONCAT(4,"-",$A5, "-", "A"), PlayerData!$M:$M,PlayerData!N:N,""),
_xlfn.XLOOKUP(_xlfn.CONCAT(5,"-",$A5, "-", "A"), PlayerData!$M:$M,PlayerData!N:N,""),
_xlfn.XLOOKUP(_xlfn.CONCAT(6,"-",$A5, "-", "A"), PlayerData!$M:$M,PlayerData!N:N,""),
_xlfn.XLOOKUP(_xlfn.CONCAT(7,"-",$A5, "-", "A"), PlayerData!$M:$M,PlayerData!N:N,""),
_xlfn.XLOOKUP(_xlfn.CONCAT(8,"-",$A5, "-", "A"), PlayerData!$M:$M,PlayerData!N:N,""),
_xlfn.XLOOKUP(_xlfn.CONCAT(9,"-",$A5, "-", "A"), PlayerData!$M:$M,PlayerData!N:N,""),
_xlfn.XLOOKUP(_xlfn.CONCAT(10,"-",$A5, "-", "A"), PlayerData!$M:$M,PlayerData!N:N,""),
_xlfn.XLOOKUP(_xlfn.CONCAT(11,"-",$A5, "-", "A"), PlayerData!$M:$M,PlayerData!N:N,""),
_xlfn.XLOOKUP(_xlfn.CONCAT(12,"-",$A5, "-", "A"), PlayerData!$M:$M,PlayerData!N:N,""),
_xlfn.XLOOKUP(_xlfn.CONCAT(13,"-",$A5, "-", "A"), PlayerData!$M:$M,PlayerData!N:N,""),
_xlfn.XLOOKUP(_xlfn.CONCAT(14,"-",$A5, "-", "A"), PlayerData!$M:$M,PlayerData!N:N,""),
_xlfn.XLOOKUP(_xlfn.CONCAT(15,"-",$A5, "-", "A"), PlayerData!$M:$M,PlayerData!N:N,""),
_xlfn.XLOOKUP(_xlfn.CONCAT(16,"-",$A5, "-", "A"), PlayerData!$M:$M,PlayerData!N:N,""),
_xlfn.XLOOKUP(_xlfn.CONCAT(17,"-",$A5, "-", "A"), PlayerData!$M:$M,PlayerData!N:N,""),
_xlfn.XLOOKUP(_xlfn.CONCAT(18,"-",$A5, "-", "A"), PlayerData!$M:$M,PlayerData!N:N,"")))</f>
        <v>2.29</v>
      </c>
      <c r="L5" s="138" cm="1">
        <f t="array" ref="L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"A"), PlayerData!$M:$M,PlayerData!O:O,""),
_xlfn.XLOOKUP(_xlfn.CONCAT(1,"-",$A5, "-", "A"), PlayerData!$M:$M,PlayerData!O:O,""),
_xlfn.XLOOKUP(_xlfn.CONCAT(2,"-",$A5, "-", "A"), PlayerData!$M:$M,PlayerData!O:O,""),
_xlfn.XLOOKUP(_xlfn.CONCAT(3,"-",$A5, "-", "A"), PlayerData!$M:$M,PlayerData!O:O,""),
_xlfn.XLOOKUP(_xlfn.CONCAT(4,"-",$A5, "-", "A"), PlayerData!$M:$M,PlayerData!O:O,""),
_xlfn.XLOOKUP(_xlfn.CONCAT(5,"-",$A5, "-", "A"), PlayerData!$M:$M,PlayerData!O:O,""),
_xlfn.XLOOKUP(_xlfn.CONCAT(6,"-",$A5, "-", "A"), PlayerData!$M:$M,PlayerData!O:O,""),
_xlfn.XLOOKUP(_xlfn.CONCAT(7,"-",$A5, "-", "A"), PlayerData!$M:$M,PlayerData!O:O,""),
_xlfn.XLOOKUP(_xlfn.CONCAT(8,"-",$A5, "-", "A"), PlayerData!$M:$M,PlayerData!O:O,""),
_xlfn.XLOOKUP(_xlfn.CONCAT(9,"-",$A5, "-", "A"), PlayerData!$M:$M,PlayerData!O:O,""),
_xlfn.XLOOKUP(_xlfn.CONCAT(10,"-",$A5, "-", "A"), PlayerData!$M:$M,PlayerData!O:O,""),
_xlfn.XLOOKUP(_xlfn.CONCAT(11,"-",$A5, "-", "A"), PlayerData!$M:$M,PlayerData!O:O,""),
_xlfn.XLOOKUP(_xlfn.CONCAT(12,"-",$A5, "-", "A"), PlayerData!$M:$M,PlayerData!O:O,""),
_xlfn.XLOOKUP(_xlfn.CONCAT(13,"-",$A5, "-", "A"), PlayerData!$M:$M,PlayerData!O:O,""),
_xlfn.XLOOKUP(_xlfn.CONCAT(14,"-",$A5, "-", "A"), PlayerData!$M:$M,PlayerData!O:O,""),
_xlfn.XLOOKUP(_xlfn.CONCAT(15,"-",$A5, "-", "A"), PlayerData!$M:$M,PlayerData!O:O,""),
_xlfn.XLOOKUP(_xlfn.CONCAT(16,"-",$A5, "-", "A"), PlayerData!$M:$M,PlayerData!O:O,""),
_xlfn.XLOOKUP(_xlfn.CONCAT(17,"-",$A5, "-", "A"), PlayerData!$M:$M,PlayerData!O:O,""),
_xlfn.XLOOKUP(_xlfn.CONCAT(18,"-",$A5, "-", "A"), PlayerData!$M:$M,PlayerData!O:O,"")))</f>
        <v>0.71</v>
      </c>
      <c r="M5" s="96" cm="1">
        <f t="array" ref="M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_xlfn.XLOOKUP(_xlfn.CONCAT(0,"-",$A5, "-", "A"), PlayerData!$M:$M,PlayerData!R:R,""),
_xlfn.XLOOKUP(_xlfn.CONCAT(1,"-",$A5, "-", "A"), PlayerData!$M:$M,PlayerData!R:R,""),
_xlfn.XLOOKUP(_xlfn.CONCAT(2,"-",$A5, "-", "A"), PlayerData!$M:$M,PlayerData!R:R,""),
_xlfn.XLOOKUP(_xlfn.CONCAT(3,"-",$A5, "-", "A"), PlayerData!$M:$M,PlayerData!R:R,""),
_xlfn.XLOOKUP(_xlfn.CONCAT(4,"-",$A5, "-", "A"), PlayerData!$M:$M,PlayerData!R:R,""),
_xlfn.XLOOKUP(_xlfn.CONCAT(5,"-",$A5, "-", "A"), PlayerData!$M:$M,PlayerData!R:R,""),
_xlfn.XLOOKUP(_xlfn.CONCAT(6,"-",$A5, "-", "A"), PlayerData!$M:$M,PlayerData!R:R,""),
_xlfn.XLOOKUP(_xlfn.CONCAT(7,"-",$A5, "-", "A"), PlayerData!$M:$M,PlayerData!R:R,""),
_xlfn.XLOOKUP(_xlfn.CONCAT(8,"-",$A5, "-", "A"), PlayerData!$M:$M,PlayerData!R:R,""),
_xlfn.XLOOKUP(_xlfn.CONCAT(9,"-",$A5, "-", "A"), PlayerData!$M:$M,PlayerData!R:R,""),
_xlfn.XLOOKUP(_xlfn.CONCAT(10,"-",$A5, "-", "A"), PlayerData!$M:$M,PlayerData!R:R,""),
_xlfn.XLOOKUP(_xlfn.CONCAT(11,"-",$A5, "-", "A"), PlayerData!$M:$M,PlayerData!R:R,""),
_xlfn.XLOOKUP(_xlfn.CONCAT(12,"-",$A5, "-", "A"), PlayerData!$M:$M,PlayerData!R:R,""),
_xlfn.XLOOKUP(_xlfn.CONCAT(13,"-",$A5, "-", "A"), PlayerData!$M:$M,PlayerData!R:R,""),
_xlfn.XLOOKUP(_xlfn.CONCAT(14,"-",$A5, "-", "A"), PlayerData!$M:$M,PlayerData!R:R,""),
_xlfn.XLOOKUP(_xlfn.CONCAT(15,"-",$A5, "-", "A"), PlayerData!$M:$M,PlayerData!R:R,""),
_xlfn.XLOOKUP(_xlfn.CONCAT(16,"-",$A5, "-", "A"), PlayerData!$M:$M,PlayerData!R:R,""),
_xlfn.XLOOKUP(_xlfn.CONCAT(17,"-",$A5, "-", "A"), PlayerData!$M:$M,PlayerData!R:R,""),
_xlfn.XLOOKUP(_xlfn.CONCAT(18,"-",$A5, "-", "A"), PlayerData!$M:$M,PlayerData!R:R,"")))</f>
        <v>2.62</v>
      </c>
      <c r="N5" s="134">
        <f t="shared" si="3"/>
        <v>52.04545454545454</v>
      </c>
      <c r="O5" s="134">
        <f t="shared" si="4"/>
        <v>32.272727272727273</v>
      </c>
      <c r="P5" s="73">
        <f t="shared" si="5"/>
        <v>35.309973045822105</v>
      </c>
      <c r="Q5" s="132" cm="1">
        <f t="array" ref="Q5">IF(OR($A5=Solver!$T$12:$T$201),0,SUMPRODUCT($H5:$J5,$T$4:$V$4))</f>
        <v>36.927223719676554</v>
      </c>
      <c r="R5" s="73" cm="1">
        <f t="array" ref="R5">IF(OR($A5=Solver!$T$12:$T$201),0, SUMPRODUCT($N5:$P5, $T$4:$V$4))</f>
        <v>35.309973045822105</v>
      </c>
      <c r="X5" s="28">
        <v>1</v>
      </c>
      <c r="Y5" s="23">
        <v>2</v>
      </c>
      <c r="Z5" s="24" t="str" cm="1">
        <f t="array" ref="Z5">IF(AND($X$5=1, $Z4&lt;&gt;"Weighting"), "", IFERROR(_xlfn.IFS($X$5-1=Y5,POWER($X$3,1),
$X$5-1=Y6,POWER($X$3, 0),
$X$5-1=Y7, POWER($X$3, -1),
$X$5-1=Y8, POWER($X$3, -2),
$X$5-1=Y9, POWER($X$3, -3),
$X$5-1=Y10, POWER($X$3, -4),
$X$5-1=Y11, POWER($X$3,-5),
$X$5-1=Y12, POWER($X$3, -6),
$X$5-1=Y13, POWER($X$3, -7),
$X$5-1=Y14, POWER($X$3, -8),
$X$5-1=Y15, POWER($X$3, -9),
$X$5-1=Y16, POWER($X$3, -10),
$X$5-1=Y17, POWER($X$3, -11),
$X$5-1=Y18, POWER($X$3, -12),
$X$5-1=Y19, POWER($X$3, -13),
$X$5-1=Y20, POWER($X$3, -14),
$X$5-1=Y21, POWER($X$3, -15),
$X$5-1=Y22, POWER($X$3, -16),
$X$5-1=Y23, POWER($X$3, -17),
$X$5-1=Y24, POWER($X$3, -18),
$X$5-1=Y25, POWER($X$3, -19),
$X$5-1=Y26, POWER($X$3, -20),
$X$5-1=Y27, POWER($X$3, -21),
$X$5-1=Y28, POWER($X$3, -22),
$X$5-1=Y29, POWER($X$3, -23),
$X$5-1=Y30, POWER($X$3, -24),
$X$5-1=Y31, POWER($X$3, -25),
$X$5-1=Y32, POWER($X$3, -26),
$X$5-1=Y33, POWER($X$3, -27),
$X$5-1=Y34, POWER($X$3, -28),
$X$5-1=Y35, POWER($X$3, -29),
$X$5-1=Y36, POWER($X$3, -30),
$X$5-1=Y37, POWER($X$3, -31),
$X$5-1=Y38, POWER($X$3, -32),
$X$5-1=Y39, POWER($X$3, -33),
$X$5-1=Y40, POWER($X$3, -34),
$X$5-1=Y41, POWER($X$3, -35),
$X$5-1=Y42, POWER($X$3, -36)),""))</f>
        <v/>
      </c>
      <c r="AA5" s="25" t="str">
        <f t="shared" si="6"/>
        <v>0</v>
      </c>
      <c r="AB5" s="26">
        <f>IF(AA5="","",SUM($AA$3:AA5)/SUM($AA$3:$AA$21))</f>
        <v>1</v>
      </c>
    </row>
    <row r="6" spans="1:28" ht="15.75" thickTop="1">
      <c r="A6" s="55">
        <v>4</v>
      </c>
      <c r="B6" s="55" t="str">
        <f>_xlfn.XLOOKUP($A6, PlayerData!$B$3:$B$394, PlayerData!C$3:C$394)</f>
        <v>MCI</v>
      </c>
      <c r="C6" s="55" t="str">
        <f>_xlfn.XLOOKUP($A6, PlayerData!$B$3:$B$394, PlayerData!D$3:D$394)</f>
        <v>F</v>
      </c>
      <c r="D6" s="31" t="str">
        <f>_xlfn.XLOOKUP($A6, PlayerData!$B$3:$B$394, PlayerData!E$3:E$394)</f>
        <v>Jesus</v>
      </c>
      <c r="E6" s="136" cm="1">
        <f t="array" ref="E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"H"), PlayerData!$G:$G,PlayerData!H:H,""),
_xlfn.XLOOKUP(_xlfn.CONCAT(1,"-",$A6, "-", "H"), PlayerData!$G:$G,PlayerData!H:H,""),
_xlfn.XLOOKUP(_xlfn.CONCAT(2,"-",$A6, "-", "H"), PlayerData!$G:$G,PlayerData!H:H,""),
_xlfn.XLOOKUP(_xlfn.CONCAT(3,"-",$A6, "-", "H"), PlayerData!$G:$G,PlayerData!H:H,""),
_xlfn.XLOOKUP(_xlfn.CONCAT(4,"-",$A6, "-", "H"), PlayerData!$G:$G,PlayerData!H:H,""),
_xlfn.XLOOKUP(_xlfn.CONCAT(5,"-",$A6, "-", "H"), PlayerData!$G:$G,PlayerData!H:H,""),
_xlfn.XLOOKUP(_xlfn.CONCAT(6,"-",$A6, "-", "H"), PlayerData!$G:$G,PlayerData!H:H,""),
_xlfn.XLOOKUP(_xlfn.CONCAT(7,"-",$A6, "-", "H"), PlayerData!$G:$G,PlayerData!H:H,""),
_xlfn.XLOOKUP(_xlfn.CONCAT(8,"-",$A6, "-", "H"), PlayerData!$G:$G,PlayerData!H:H,""),
_xlfn.XLOOKUP(_xlfn.CONCAT(9,"-",$A6, "-", "H"), PlayerData!$G:$G,PlayerData!H:H,""),
_xlfn.XLOOKUP(_xlfn.CONCAT(10,"-",$A6, "-", "H"), PlayerData!$G:$G,PlayerData!H:H,""),
_xlfn.XLOOKUP(_xlfn.CONCAT(11,"-",$A6, "-", "H"), PlayerData!$G:$G,PlayerData!H:H,""),
_xlfn.XLOOKUP(_xlfn.CONCAT(12,"-",$A6, "-", "H"), PlayerData!$G:$G,PlayerData!H:H,""),
_xlfn.XLOOKUP(_xlfn.CONCAT(13,"-",$A6, "-", "H"), PlayerData!$G:$G,PlayerData!H:H,""),
_xlfn.XLOOKUP(_xlfn.CONCAT(14,"-",$A6, "-", "H"), PlayerData!$G:$G,PlayerData!H:H,""),
_xlfn.XLOOKUP(_xlfn.CONCAT(15,"-",$A6, "-", "H"), PlayerData!$G:$G,PlayerData!H:H,""),
_xlfn.XLOOKUP(_xlfn.CONCAT(16,"-",$A6, "-", "H"), PlayerData!$G:$G,PlayerData!H:H,""),
_xlfn.XLOOKUP(_xlfn.CONCAT(17,"-",$A6, "-", "H"), PlayerData!$G:$G,PlayerData!H:H,""),
_xlfn.XLOOKUP(_xlfn.CONCAT(18,"-",$A6, "-", "H"), PlayerData!$G:$G,PlayerData!H:H,"")))</f>
        <v>3</v>
      </c>
      <c r="F6" s="136" cm="1">
        <f t="array" ref="F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"H"), PlayerData!$G:$G,PlayerData!I:I,""),
_xlfn.XLOOKUP(_xlfn.CONCAT(1,"-",$A6, "-", "H"), PlayerData!$G:$G,PlayerData!I:I,""),
_xlfn.XLOOKUP(_xlfn.CONCAT(2,"-",$A6, "-", "H"), PlayerData!$G:$G,PlayerData!I:I,""),
_xlfn.XLOOKUP(_xlfn.CONCAT(3,"-",$A6, "-", "H"), PlayerData!$G:$G,PlayerData!I:I,""),
_xlfn.XLOOKUP(_xlfn.CONCAT(4,"-",$A6, "-", "H"), PlayerData!$G:$G,PlayerData!I:I,""),
_xlfn.XLOOKUP(_xlfn.CONCAT(5,"-",$A6, "-", "H"), PlayerData!$G:$G,PlayerData!I:I,""),
_xlfn.XLOOKUP(_xlfn.CONCAT(6,"-",$A6, "-", "H"), PlayerData!$G:$G,PlayerData!I:I,""),
_xlfn.XLOOKUP(_xlfn.CONCAT(7,"-",$A6, "-", "H"), PlayerData!$G:$G,PlayerData!I:I,""),
_xlfn.XLOOKUP(_xlfn.CONCAT(8,"-",$A6, "-", "H"), PlayerData!$G:$G,PlayerData!I:I,""),
_xlfn.XLOOKUP(_xlfn.CONCAT(9,"-",$A6, "-", "H"), PlayerData!$G:$G,PlayerData!I:I,""),
_xlfn.XLOOKUP(_xlfn.CONCAT(10,"-",$A6, "-", "H"), PlayerData!$G:$G,PlayerData!I:I,""),
_xlfn.XLOOKUP(_xlfn.CONCAT(11,"-",$A6, "-", "H"), PlayerData!$G:$G,PlayerData!I:I,""),
_xlfn.XLOOKUP(_xlfn.CONCAT(12,"-",$A6, "-", "H"), PlayerData!$G:$G,PlayerData!I:I,""),
_xlfn.XLOOKUP(_xlfn.CONCAT(13,"-",$A6, "-", "H"), PlayerData!$G:$G,PlayerData!I:I,""),
_xlfn.XLOOKUP(_xlfn.CONCAT(14,"-",$A6, "-", "H"), PlayerData!$G:$G,PlayerData!I:I,""),
_xlfn.XLOOKUP(_xlfn.CONCAT(15,"-",$A6, "-", "H"), PlayerData!$G:$G,PlayerData!I:I,""),
_xlfn.XLOOKUP(_xlfn.CONCAT(16,"-",$A6, "-", "H"), PlayerData!$G:$G,PlayerData!I:I,""),
_xlfn.XLOOKUP(_xlfn.CONCAT(17,"-",$A6, "-", "H"), PlayerData!$G:$G,PlayerData!I:I,""),
_xlfn.XLOOKUP(_xlfn.CONCAT(18,"-",$A6, "-", "H"), PlayerData!$G:$G,PlayerData!I:I,"")))</f>
        <v>1.1399999999999999</v>
      </c>
      <c r="G6" s="90" cm="1">
        <f t="array" ref="G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"H"), PlayerData!$G:$G,PlayerData!L:L,""),
_xlfn.XLOOKUP(_xlfn.CONCAT(1,"-",$A6, "-", "H"), PlayerData!$G:$G,PlayerData!L:L,""),
_xlfn.XLOOKUP(_xlfn.CONCAT(2,"-",$A6, "-", "H"), PlayerData!$G:$G,PlayerData!L:L,""),
_xlfn.XLOOKUP(_xlfn.CONCAT(3,"-",$A6, "-", "H"), PlayerData!$G:$G,PlayerData!L:L,""),
_xlfn.XLOOKUP(_xlfn.CONCAT(4,"-",$A6, "-", "H"), PlayerData!$G:$G,PlayerData!L:L,""),
_xlfn.XLOOKUP(_xlfn.CONCAT(5,"-",$A6, "-", "H"), PlayerData!$G:$G,PlayerData!L:L,""),
_xlfn.XLOOKUP(_xlfn.CONCAT(6,"-",$A6, "-", "H"), PlayerData!$G:$G,PlayerData!L:L,""),
_xlfn.XLOOKUP(_xlfn.CONCAT(7,"-",$A6, "-", "H"), PlayerData!$G:$G,PlayerData!L:L,""),
_xlfn.XLOOKUP(_xlfn.CONCAT(8,"-",$A6, "-", "H"), PlayerData!$G:$G,PlayerData!L:L,""),
_xlfn.XLOOKUP(_xlfn.CONCAT(9,"-",$A6, "-", "H"), PlayerData!$G:$G,PlayerData!L:L,""),
_xlfn.XLOOKUP(_xlfn.CONCAT(10,"-",$A6, "-", "H"), PlayerData!$G:$G,PlayerData!L:L,""),
_xlfn.XLOOKUP(_xlfn.CONCAT(11,"-",$A6, "-", "H"), PlayerData!$G:$G,PlayerData!L:L,""),
_xlfn.XLOOKUP(_xlfn.CONCAT(12,"-",$A6, "-", "H"), PlayerData!$G:$G,PlayerData!L:L,""),
_xlfn.XLOOKUP(_xlfn.CONCAT(13,"-",$A6, "-", "H"), PlayerData!$G:$G,PlayerData!L:L,""),
_xlfn.XLOOKUP(_xlfn.CONCAT(14,"-",$A6, "-", "H"), PlayerData!$G:$G,PlayerData!L:L,""),
_xlfn.XLOOKUP(_xlfn.CONCAT(15,"-",$A6, "-", "H"), PlayerData!$G:$G,PlayerData!L:L,""),
_xlfn.XLOOKUP(_xlfn.CONCAT(16,"-",$A6, "-", "H"), PlayerData!$G:$G,PlayerData!L:L,""),
_xlfn.XLOOKUP(_xlfn.CONCAT(17,"-",$A6, "-", "H"), PlayerData!$G:$G,PlayerData!L:L,""),
_xlfn.XLOOKUP(_xlfn.CONCAT(18,"-",$A6, "-", "H"), PlayerData!$G:$G,PlayerData!L:L,"")))</f>
        <v>3.2300000000000004</v>
      </c>
      <c r="H6" s="132">
        <f t="shared" si="0"/>
        <v>68.181818181818173</v>
      </c>
      <c r="I6" s="132">
        <f t="shared" si="1"/>
        <v>51.818181818181806</v>
      </c>
      <c r="J6" s="72">
        <f t="shared" si="2"/>
        <v>43.530997304582222</v>
      </c>
      <c r="K6" s="138" cm="1">
        <f t="array" ref="K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"A"), PlayerData!$M:$M,PlayerData!N:N,""),
_xlfn.XLOOKUP(_xlfn.CONCAT(1,"-",$A6, "-", "A"), PlayerData!$M:$M,PlayerData!N:N,""),
_xlfn.XLOOKUP(_xlfn.CONCAT(2,"-",$A6, "-", "A"), PlayerData!$M:$M,PlayerData!N:N,""),
_xlfn.XLOOKUP(_xlfn.CONCAT(3,"-",$A6, "-", "A"), PlayerData!$M:$M,PlayerData!N:N,""),
_xlfn.XLOOKUP(_xlfn.CONCAT(4,"-",$A6, "-", "A"), PlayerData!$M:$M,PlayerData!N:N,""),
_xlfn.XLOOKUP(_xlfn.CONCAT(5,"-",$A6, "-", "A"), PlayerData!$M:$M,PlayerData!N:N,""),
_xlfn.XLOOKUP(_xlfn.CONCAT(6,"-",$A6, "-", "A"), PlayerData!$M:$M,PlayerData!N:N,""),
_xlfn.XLOOKUP(_xlfn.CONCAT(7,"-",$A6, "-", "A"), PlayerData!$M:$M,PlayerData!N:N,""),
_xlfn.XLOOKUP(_xlfn.CONCAT(8,"-",$A6, "-", "A"), PlayerData!$M:$M,PlayerData!N:N,""),
_xlfn.XLOOKUP(_xlfn.CONCAT(9,"-",$A6, "-", "A"), PlayerData!$M:$M,PlayerData!N:N,""),
_xlfn.XLOOKUP(_xlfn.CONCAT(10,"-",$A6, "-", "A"), PlayerData!$M:$M,PlayerData!N:N,""),
_xlfn.XLOOKUP(_xlfn.CONCAT(11,"-",$A6, "-", "A"), PlayerData!$M:$M,PlayerData!N:N,""),
_xlfn.XLOOKUP(_xlfn.CONCAT(12,"-",$A6, "-", "A"), PlayerData!$M:$M,PlayerData!N:N,""),
_xlfn.XLOOKUP(_xlfn.CONCAT(13,"-",$A6, "-", "A"), PlayerData!$M:$M,PlayerData!N:N,""),
_xlfn.XLOOKUP(_xlfn.CONCAT(14,"-",$A6, "-", "A"), PlayerData!$M:$M,PlayerData!N:N,""),
_xlfn.XLOOKUP(_xlfn.CONCAT(15,"-",$A6, "-", "A"), PlayerData!$M:$M,PlayerData!N:N,""),
_xlfn.XLOOKUP(_xlfn.CONCAT(16,"-",$A6, "-", "A"), PlayerData!$M:$M,PlayerData!N:N,""),
_xlfn.XLOOKUP(_xlfn.CONCAT(17,"-",$A6, "-", "A"), PlayerData!$M:$M,PlayerData!N:N,""),
_xlfn.XLOOKUP(_xlfn.CONCAT(18,"-",$A6, "-", "A"), PlayerData!$M:$M,PlayerData!N:N,"")))</f>
        <v>4.4000000000000004</v>
      </c>
      <c r="L6" s="138" cm="1">
        <f t="array" ref="L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"A"), PlayerData!$M:$M,PlayerData!O:O,""),
_xlfn.XLOOKUP(_xlfn.CONCAT(1,"-",$A6, "-", "A"), PlayerData!$M:$M,PlayerData!O:O,""),
_xlfn.XLOOKUP(_xlfn.CONCAT(2,"-",$A6, "-", "A"), PlayerData!$M:$M,PlayerData!O:O,""),
_xlfn.XLOOKUP(_xlfn.CONCAT(3,"-",$A6, "-", "A"), PlayerData!$M:$M,PlayerData!O:O,""),
_xlfn.XLOOKUP(_xlfn.CONCAT(4,"-",$A6, "-", "A"), PlayerData!$M:$M,PlayerData!O:O,""),
_xlfn.XLOOKUP(_xlfn.CONCAT(5,"-",$A6, "-", "A"), PlayerData!$M:$M,PlayerData!O:O,""),
_xlfn.XLOOKUP(_xlfn.CONCAT(6,"-",$A6, "-", "A"), PlayerData!$M:$M,PlayerData!O:O,""),
_xlfn.XLOOKUP(_xlfn.CONCAT(7,"-",$A6, "-", "A"), PlayerData!$M:$M,PlayerData!O:O,""),
_xlfn.XLOOKUP(_xlfn.CONCAT(8,"-",$A6, "-", "A"), PlayerData!$M:$M,PlayerData!O:O,""),
_xlfn.XLOOKUP(_xlfn.CONCAT(9,"-",$A6, "-", "A"), PlayerData!$M:$M,PlayerData!O:O,""),
_xlfn.XLOOKUP(_xlfn.CONCAT(10,"-",$A6, "-", "A"), PlayerData!$M:$M,PlayerData!O:O,""),
_xlfn.XLOOKUP(_xlfn.CONCAT(11,"-",$A6, "-", "A"), PlayerData!$M:$M,PlayerData!O:O,""),
_xlfn.XLOOKUP(_xlfn.CONCAT(12,"-",$A6, "-", "A"), PlayerData!$M:$M,PlayerData!O:O,""),
_xlfn.XLOOKUP(_xlfn.CONCAT(13,"-",$A6, "-", "A"), PlayerData!$M:$M,PlayerData!O:O,""),
_xlfn.XLOOKUP(_xlfn.CONCAT(14,"-",$A6, "-", "A"), PlayerData!$M:$M,PlayerData!O:O,""),
_xlfn.XLOOKUP(_xlfn.CONCAT(15,"-",$A6, "-", "A"), PlayerData!$M:$M,PlayerData!O:O,""),
_xlfn.XLOOKUP(_xlfn.CONCAT(16,"-",$A6, "-", "A"), PlayerData!$M:$M,PlayerData!O:O,""),
_xlfn.XLOOKUP(_xlfn.CONCAT(17,"-",$A6, "-", "A"), PlayerData!$M:$M,PlayerData!O:O,""),
_xlfn.XLOOKUP(_xlfn.CONCAT(18,"-",$A6, "-", "A"), PlayerData!$M:$M,PlayerData!O:O,"")))</f>
        <v>2.2000000000000002</v>
      </c>
      <c r="M6" s="96" cm="1">
        <f t="array" ref="M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_xlfn.XLOOKUP(_xlfn.CONCAT(0,"-",$A6, "-", "A"), PlayerData!$M:$M,PlayerData!R:R,""),
_xlfn.XLOOKUP(_xlfn.CONCAT(1,"-",$A6, "-", "A"), PlayerData!$M:$M,PlayerData!R:R,""),
_xlfn.XLOOKUP(_xlfn.CONCAT(2,"-",$A6, "-", "A"), PlayerData!$M:$M,PlayerData!R:R,""),
_xlfn.XLOOKUP(_xlfn.CONCAT(3,"-",$A6, "-", "A"), PlayerData!$M:$M,PlayerData!R:R,""),
_xlfn.XLOOKUP(_xlfn.CONCAT(4,"-",$A6, "-", "A"), PlayerData!$M:$M,PlayerData!R:R,""),
_xlfn.XLOOKUP(_xlfn.CONCAT(5,"-",$A6, "-", "A"), PlayerData!$M:$M,PlayerData!R:R,""),
_xlfn.XLOOKUP(_xlfn.CONCAT(6,"-",$A6, "-", "A"), PlayerData!$M:$M,PlayerData!R:R,""),
_xlfn.XLOOKUP(_xlfn.CONCAT(7,"-",$A6, "-", "A"), PlayerData!$M:$M,PlayerData!R:R,""),
_xlfn.XLOOKUP(_xlfn.CONCAT(8,"-",$A6, "-", "A"), PlayerData!$M:$M,PlayerData!R:R,""),
_xlfn.XLOOKUP(_xlfn.CONCAT(9,"-",$A6, "-", "A"), PlayerData!$M:$M,PlayerData!R:R,""),
_xlfn.XLOOKUP(_xlfn.CONCAT(10,"-",$A6, "-", "A"), PlayerData!$M:$M,PlayerData!R:R,""),
_xlfn.XLOOKUP(_xlfn.CONCAT(11,"-",$A6, "-", "A"), PlayerData!$M:$M,PlayerData!R:R,""),
_xlfn.XLOOKUP(_xlfn.CONCAT(12,"-",$A6, "-", "A"), PlayerData!$M:$M,PlayerData!R:R,""),
_xlfn.XLOOKUP(_xlfn.CONCAT(13,"-",$A6, "-", "A"), PlayerData!$M:$M,PlayerData!R:R,""),
_xlfn.XLOOKUP(_xlfn.CONCAT(14,"-",$A6, "-", "A"), PlayerData!$M:$M,PlayerData!R:R,""),
_xlfn.XLOOKUP(_xlfn.CONCAT(15,"-",$A6, "-", "A"), PlayerData!$M:$M,PlayerData!R:R,""),
_xlfn.XLOOKUP(_xlfn.CONCAT(16,"-",$A6, "-", "A"), PlayerData!$M:$M,PlayerData!R:R,""),
_xlfn.XLOOKUP(_xlfn.CONCAT(17,"-",$A6, "-", "A"), PlayerData!$M:$M,PlayerData!R:R,""),
_xlfn.XLOOKUP(_xlfn.CONCAT(18,"-",$A6, "-", "A"), PlayerData!$M:$M,PlayerData!R:R,"")))</f>
        <v>5.32</v>
      </c>
      <c r="N6" s="134">
        <f t="shared" si="3"/>
        <v>100</v>
      </c>
      <c r="O6" s="134">
        <f t="shared" si="4"/>
        <v>100</v>
      </c>
      <c r="P6" s="73">
        <f t="shared" si="5"/>
        <v>71.698113207547181</v>
      </c>
      <c r="Q6" s="132" cm="1">
        <f t="array" ref="Q6">IF(OR($A6=Solver!$T$12:$T$201),0,SUMPRODUCT($H6:$J6,$T$4:$V$4))</f>
        <v>43.530997304582222</v>
      </c>
      <c r="R6" s="73" cm="1">
        <f t="array" ref="R6">IF(OR($A6=Solver!$T$12:$T$201),0, SUMPRODUCT($N6:$P6, $T$4:$V$4))</f>
        <v>71.698113207547181</v>
      </c>
      <c r="Y6" s="23">
        <v>3</v>
      </c>
      <c r="Z6" s="24" t="str" cm="1">
        <f t="array" ref="Z6">IF(AND($X$5=1, $Z5&lt;&gt;"Weighting"), "", IFERROR(_xlfn.IFS($X$5-1=Y6,POWER($X$3,1),
$X$5-1=Y7,POWER($X$3, 0),
$X$5-1=Y8, POWER($X$3, -1),
$X$5-1=Y9, POWER($X$3, -2),
$X$5-1=Y10, POWER($X$3, -3),
$X$5-1=Y11, POWER($X$3, -4),
$X$5-1=Y12, POWER($X$3,-5),
$X$5-1=Y13, POWER($X$3, -6),
$X$5-1=Y14, POWER($X$3, -7),
$X$5-1=Y15, POWER($X$3, -8),
$X$5-1=Y16, POWER($X$3, -9),
$X$5-1=Y17, POWER($X$3, -10),
$X$5-1=Y18, POWER($X$3, -11),
$X$5-1=Y19, POWER($X$3, -12),
$X$5-1=Y20, POWER($X$3, -13),
$X$5-1=Y21, POWER($X$3, -14),
$X$5-1=Y22, POWER($X$3, -15),
$X$5-1=Y23, POWER($X$3, -16),
$X$5-1=Y24, POWER($X$3, -17),
$X$5-1=Y25, POWER($X$3, -18),
$X$5-1=Y26, POWER($X$3, -19),
$X$5-1=Y27, POWER($X$3, -20),
$X$5-1=Y28, POWER($X$3, -21),
$X$5-1=Y29, POWER($X$3, -22),
$X$5-1=Y30, POWER($X$3, -23),
$X$5-1=Y31, POWER($X$3, -24),
$X$5-1=Y32, POWER($X$3, -25),
$X$5-1=Y33, POWER($X$3, -26),
$X$5-1=Y34, POWER($X$3, -27),
$X$5-1=Y35, POWER($X$3, -28),
$X$5-1=Y36, POWER($X$3, -29),
$X$5-1=Y37, POWER($X$3, -30),
$X$5-1=Y38, POWER($X$3, -31),
$X$5-1=Y39, POWER($X$3, -32),
$X$5-1=Y40, POWER($X$3, -33),
$X$5-1=Y41, POWER($X$3, -34),
$X$5-1=Y42, POWER($X$3, -35),
$X$5-1=Y43, POWER($X$3, -36)),""))</f>
        <v/>
      </c>
      <c r="AA6" s="25" t="str">
        <f t="shared" si="6"/>
        <v>0</v>
      </c>
      <c r="AB6" s="26">
        <f>IF(AA6="","",SUM($AA$3:AA6)/SUM($AA$3:$AA$21))</f>
        <v>1</v>
      </c>
    </row>
    <row r="7" spans="1:28">
      <c r="A7" s="55">
        <v>5</v>
      </c>
      <c r="B7" s="55" t="str">
        <f>_xlfn.XLOOKUP($A7, PlayerData!$B$3:$B$394, PlayerData!C$3:C$394)</f>
        <v>LIV</v>
      </c>
      <c r="C7" s="55" t="str">
        <f>_xlfn.XLOOKUP($A7, PlayerData!$B$3:$B$394, PlayerData!D$3:D$394)</f>
        <v>F</v>
      </c>
      <c r="D7" s="31" t="str">
        <f>_xlfn.XLOOKUP($A7, PlayerData!$B$3:$B$394, PlayerData!E$3:E$394)</f>
        <v>Firmino</v>
      </c>
      <c r="E7" s="136" cm="1">
        <f t="array" ref="E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"H"), PlayerData!$G:$G,PlayerData!H:H,""),
_xlfn.XLOOKUP(_xlfn.CONCAT(1,"-",$A7, "-", "H"), PlayerData!$G:$G,PlayerData!H:H,""),
_xlfn.XLOOKUP(_xlfn.CONCAT(2,"-",$A7, "-", "H"), PlayerData!$G:$G,PlayerData!H:H,""),
_xlfn.XLOOKUP(_xlfn.CONCAT(3,"-",$A7, "-", "H"), PlayerData!$G:$G,PlayerData!H:H,""),
_xlfn.XLOOKUP(_xlfn.CONCAT(4,"-",$A7, "-", "H"), PlayerData!$G:$G,PlayerData!H:H,""),
_xlfn.XLOOKUP(_xlfn.CONCAT(5,"-",$A7, "-", "H"), PlayerData!$G:$G,PlayerData!H:H,""),
_xlfn.XLOOKUP(_xlfn.CONCAT(6,"-",$A7, "-", "H"), PlayerData!$G:$G,PlayerData!H:H,""),
_xlfn.XLOOKUP(_xlfn.CONCAT(7,"-",$A7, "-", "H"), PlayerData!$G:$G,PlayerData!H:H,""),
_xlfn.XLOOKUP(_xlfn.CONCAT(8,"-",$A7, "-", "H"), PlayerData!$G:$G,PlayerData!H:H,""),
_xlfn.XLOOKUP(_xlfn.CONCAT(9,"-",$A7, "-", "H"), PlayerData!$G:$G,PlayerData!H:H,""),
_xlfn.XLOOKUP(_xlfn.CONCAT(10,"-",$A7, "-", "H"), PlayerData!$G:$G,PlayerData!H:H,""),
_xlfn.XLOOKUP(_xlfn.CONCAT(11,"-",$A7, "-", "H"), PlayerData!$G:$G,PlayerData!H:H,""),
_xlfn.XLOOKUP(_xlfn.CONCAT(12,"-",$A7, "-", "H"), PlayerData!$G:$G,PlayerData!H:H,""),
_xlfn.XLOOKUP(_xlfn.CONCAT(13,"-",$A7, "-", "H"), PlayerData!$G:$G,PlayerData!H:H,""),
_xlfn.XLOOKUP(_xlfn.CONCAT(14,"-",$A7, "-", "H"), PlayerData!$G:$G,PlayerData!H:H,""),
_xlfn.XLOOKUP(_xlfn.CONCAT(15,"-",$A7, "-", "H"), PlayerData!$G:$G,PlayerData!H:H,""),
_xlfn.XLOOKUP(_xlfn.CONCAT(16,"-",$A7, "-", "H"), PlayerData!$G:$G,PlayerData!H:H,""),
_xlfn.XLOOKUP(_xlfn.CONCAT(17,"-",$A7, "-", "H"), PlayerData!$G:$G,PlayerData!H:H,""),
_xlfn.XLOOKUP(_xlfn.CONCAT(18,"-",$A7, "-", "H"), PlayerData!$G:$G,PlayerData!H:H,"")))</f>
        <v>2.67</v>
      </c>
      <c r="F7" s="136" cm="1">
        <f t="array" ref="F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"H"), PlayerData!$G:$G,PlayerData!I:I,""),
_xlfn.XLOOKUP(_xlfn.CONCAT(1,"-",$A7, "-", "H"), PlayerData!$G:$G,PlayerData!I:I,""),
_xlfn.XLOOKUP(_xlfn.CONCAT(2,"-",$A7, "-", "H"), PlayerData!$G:$G,PlayerData!I:I,""),
_xlfn.XLOOKUP(_xlfn.CONCAT(3,"-",$A7, "-", "H"), PlayerData!$G:$G,PlayerData!I:I,""),
_xlfn.XLOOKUP(_xlfn.CONCAT(4,"-",$A7, "-", "H"), PlayerData!$G:$G,PlayerData!I:I,""),
_xlfn.XLOOKUP(_xlfn.CONCAT(5,"-",$A7, "-", "H"), PlayerData!$G:$G,PlayerData!I:I,""),
_xlfn.XLOOKUP(_xlfn.CONCAT(6,"-",$A7, "-", "H"), PlayerData!$G:$G,PlayerData!I:I,""),
_xlfn.XLOOKUP(_xlfn.CONCAT(7,"-",$A7, "-", "H"), PlayerData!$G:$G,PlayerData!I:I,""),
_xlfn.XLOOKUP(_xlfn.CONCAT(8,"-",$A7, "-", "H"), PlayerData!$G:$G,PlayerData!I:I,""),
_xlfn.XLOOKUP(_xlfn.CONCAT(9,"-",$A7, "-", "H"), PlayerData!$G:$G,PlayerData!I:I,""),
_xlfn.XLOOKUP(_xlfn.CONCAT(10,"-",$A7, "-", "H"), PlayerData!$G:$G,PlayerData!I:I,""),
_xlfn.XLOOKUP(_xlfn.CONCAT(11,"-",$A7, "-", "H"), PlayerData!$G:$G,PlayerData!I:I,""),
_xlfn.XLOOKUP(_xlfn.CONCAT(12,"-",$A7, "-", "H"), PlayerData!$G:$G,PlayerData!I:I,""),
_xlfn.XLOOKUP(_xlfn.CONCAT(13,"-",$A7, "-", "H"), PlayerData!$G:$G,PlayerData!I:I,""),
_xlfn.XLOOKUP(_xlfn.CONCAT(14,"-",$A7, "-", "H"), PlayerData!$G:$G,PlayerData!I:I,""),
_xlfn.XLOOKUP(_xlfn.CONCAT(15,"-",$A7, "-", "H"), PlayerData!$G:$G,PlayerData!I:I,""),
_xlfn.XLOOKUP(_xlfn.CONCAT(16,"-",$A7, "-", "H"), PlayerData!$G:$G,PlayerData!I:I,""),
_xlfn.XLOOKUP(_xlfn.CONCAT(17,"-",$A7, "-", "H"), PlayerData!$G:$G,PlayerData!I:I,""),
_xlfn.XLOOKUP(_xlfn.CONCAT(18,"-",$A7, "-", "H"), PlayerData!$G:$G,PlayerData!I:I,"")))</f>
        <v>0.78</v>
      </c>
      <c r="G7" s="90" cm="1">
        <f t="array" ref="G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"H"), PlayerData!$G:$G,PlayerData!L:L,""),
_xlfn.XLOOKUP(_xlfn.CONCAT(1,"-",$A7, "-", "H"), PlayerData!$G:$G,PlayerData!L:L,""),
_xlfn.XLOOKUP(_xlfn.CONCAT(2,"-",$A7, "-", "H"), PlayerData!$G:$G,PlayerData!L:L,""),
_xlfn.XLOOKUP(_xlfn.CONCAT(3,"-",$A7, "-", "H"), PlayerData!$G:$G,PlayerData!L:L,""),
_xlfn.XLOOKUP(_xlfn.CONCAT(4,"-",$A7, "-", "H"), PlayerData!$G:$G,PlayerData!L:L,""),
_xlfn.XLOOKUP(_xlfn.CONCAT(5,"-",$A7, "-", "H"), PlayerData!$G:$G,PlayerData!L:L,""),
_xlfn.XLOOKUP(_xlfn.CONCAT(6,"-",$A7, "-", "H"), PlayerData!$G:$G,PlayerData!L:L,""),
_xlfn.XLOOKUP(_xlfn.CONCAT(7,"-",$A7, "-", "H"), PlayerData!$G:$G,PlayerData!L:L,""),
_xlfn.XLOOKUP(_xlfn.CONCAT(8,"-",$A7, "-", "H"), PlayerData!$G:$G,PlayerData!L:L,""),
_xlfn.XLOOKUP(_xlfn.CONCAT(9,"-",$A7, "-", "H"), PlayerData!$G:$G,PlayerData!L:L,""),
_xlfn.XLOOKUP(_xlfn.CONCAT(10,"-",$A7, "-", "H"), PlayerData!$G:$G,PlayerData!L:L,""),
_xlfn.XLOOKUP(_xlfn.CONCAT(11,"-",$A7, "-", "H"), PlayerData!$G:$G,PlayerData!L:L,""),
_xlfn.XLOOKUP(_xlfn.CONCAT(12,"-",$A7, "-", "H"), PlayerData!$G:$G,PlayerData!L:L,""),
_xlfn.XLOOKUP(_xlfn.CONCAT(13,"-",$A7, "-", "H"), PlayerData!$G:$G,PlayerData!L:L,""),
_xlfn.XLOOKUP(_xlfn.CONCAT(14,"-",$A7, "-", "H"), PlayerData!$G:$G,PlayerData!L:L,""),
_xlfn.XLOOKUP(_xlfn.CONCAT(15,"-",$A7, "-", "H"), PlayerData!$G:$G,PlayerData!L:L,""),
_xlfn.XLOOKUP(_xlfn.CONCAT(16,"-",$A7, "-", "H"), PlayerData!$G:$G,PlayerData!L:L,""),
_xlfn.XLOOKUP(_xlfn.CONCAT(17,"-",$A7, "-", "H"), PlayerData!$G:$G,PlayerData!L:L,""),
_xlfn.XLOOKUP(_xlfn.CONCAT(18,"-",$A7, "-", "H"), PlayerData!$G:$G,PlayerData!L:L,"")))</f>
        <v>2.1800000000000002</v>
      </c>
      <c r="H7" s="132">
        <f t="shared" si="0"/>
        <v>60.68181818181818</v>
      </c>
      <c r="I7" s="132">
        <f t="shared" si="1"/>
        <v>35.454545454545453</v>
      </c>
      <c r="J7" s="72">
        <f t="shared" si="2"/>
        <v>29.380053908355801</v>
      </c>
      <c r="K7" s="138" cm="1">
        <f t="array" ref="K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"A"), PlayerData!$M:$M,PlayerData!N:N,""),
_xlfn.XLOOKUP(_xlfn.CONCAT(1,"-",$A7, "-", "A"), PlayerData!$M:$M,PlayerData!N:N,""),
_xlfn.XLOOKUP(_xlfn.CONCAT(2,"-",$A7, "-", "A"), PlayerData!$M:$M,PlayerData!N:N,""),
_xlfn.XLOOKUP(_xlfn.CONCAT(3,"-",$A7, "-", "A"), PlayerData!$M:$M,PlayerData!N:N,""),
_xlfn.XLOOKUP(_xlfn.CONCAT(4,"-",$A7, "-", "A"), PlayerData!$M:$M,PlayerData!N:N,""),
_xlfn.XLOOKUP(_xlfn.CONCAT(5,"-",$A7, "-", "A"), PlayerData!$M:$M,PlayerData!N:N,""),
_xlfn.XLOOKUP(_xlfn.CONCAT(6,"-",$A7, "-", "A"), PlayerData!$M:$M,PlayerData!N:N,""),
_xlfn.XLOOKUP(_xlfn.CONCAT(7,"-",$A7, "-", "A"), PlayerData!$M:$M,PlayerData!N:N,""),
_xlfn.XLOOKUP(_xlfn.CONCAT(8,"-",$A7, "-", "A"), PlayerData!$M:$M,PlayerData!N:N,""),
_xlfn.XLOOKUP(_xlfn.CONCAT(9,"-",$A7, "-", "A"), PlayerData!$M:$M,PlayerData!N:N,""),
_xlfn.XLOOKUP(_xlfn.CONCAT(10,"-",$A7, "-", "A"), PlayerData!$M:$M,PlayerData!N:N,""),
_xlfn.XLOOKUP(_xlfn.CONCAT(11,"-",$A7, "-", "A"), PlayerData!$M:$M,PlayerData!N:N,""),
_xlfn.XLOOKUP(_xlfn.CONCAT(12,"-",$A7, "-", "A"), PlayerData!$M:$M,PlayerData!N:N,""),
_xlfn.XLOOKUP(_xlfn.CONCAT(13,"-",$A7, "-", "A"), PlayerData!$M:$M,PlayerData!N:N,""),
_xlfn.XLOOKUP(_xlfn.CONCAT(14,"-",$A7, "-", "A"), PlayerData!$M:$M,PlayerData!N:N,""),
_xlfn.XLOOKUP(_xlfn.CONCAT(15,"-",$A7, "-", "A"), PlayerData!$M:$M,PlayerData!N:N,""),
_xlfn.XLOOKUP(_xlfn.CONCAT(16,"-",$A7, "-", "A"), PlayerData!$M:$M,PlayerData!N:N,""),
_xlfn.XLOOKUP(_xlfn.CONCAT(17,"-",$A7, "-", "A"), PlayerData!$M:$M,PlayerData!N:N,""),
_xlfn.XLOOKUP(_xlfn.CONCAT(18,"-",$A7, "-", "A"), PlayerData!$M:$M,PlayerData!N:N,"")))</f>
        <v>1.89</v>
      </c>
      <c r="L7" s="138" cm="1">
        <f t="array" ref="L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"A"), PlayerData!$M:$M,PlayerData!O:O,""),
_xlfn.XLOOKUP(_xlfn.CONCAT(1,"-",$A7, "-", "A"), PlayerData!$M:$M,PlayerData!O:O,""),
_xlfn.XLOOKUP(_xlfn.CONCAT(2,"-",$A7, "-", "A"), PlayerData!$M:$M,PlayerData!O:O,""),
_xlfn.XLOOKUP(_xlfn.CONCAT(3,"-",$A7, "-", "A"), PlayerData!$M:$M,PlayerData!O:O,""),
_xlfn.XLOOKUP(_xlfn.CONCAT(4,"-",$A7, "-", "A"), PlayerData!$M:$M,PlayerData!O:O,""),
_xlfn.XLOOKUP(_xlfn.CONCAT(5,"-",$A7, "-", "A"), PlayerData!$M:$M,PlayerData!O:O,""),
_xlfn.XLOOKUP(_xlfn.CONCAT(6,"-",$A7, "-", "A"), PlayerData!$M:$M,PlayerData!O:O,""),
_xlfn.XLOOKUP(_xlfn.CONCAT(7,"-",$A7, "-", "A"), PlayerData!$M:$M,PlayerData!O:O,""),
_xlfn.XLOOKUP(_xlfn.CONCAT(8,"-",$A7, "-", "A"), PlayerData!$M:$M,PlayerData!O:O,""),
_xlfn.XLOOKUP(_xlfn.CONCAT(9,"-",$A7, "-", "A"), PlayerData!$M:$M,PlayerData!O:O,""),
_xlfn.XLOOKUP(_xlfn.CONCAT(10,"-",$A7, "-", "A"), PlayerData!$M:$M,PlayerData!O:O,""),
_xlfn.XLOOKUP(_xlfn.CONCAT(11,"-",$A7, "-", "A"), PlayerData!$M:$M,PlayerData!O:O,""),
_xlfn.XLOOKUP(_xlfn.CONCAT(12,"-",$A7, "-", "A"), PlayerData!$M:$M,PlayerData!O:O,""),
_xlfn.XLOOKUP(_xlfn.CONCAT(13,"-",$A7, "-", "A"), PlayerData!$M:$M,PlayerData!O:O,""),
_xlfn.XLOOKUP(_xlfn.CONCAT(14,"-",$A7, "-", "A"), PlayerData!$M:$M,PlayerData!O:O,""),
_xlfn.XLOOKUP(_xlfn.CONCAT(15,"-",$A7, "-", "A"), PlayerData!$M:$M,PlayerData!O:O,""),
_xlfn.XLOOKUP(_xlfn.CONCAT(16,"-",$A7, "-", "A"), PlayerData!$M:$M,PlayerData!O:O,""),
_xlfn.XLOOKUP(_xlfn.CONCAT(17,"-",$A7, "-", "A"), PlayerData!$M:$M,PlayerData!O:O,""),
_xlfn.XLOOKUP(_xlfn.CONCAT(18,"-",$A7, "-", "A"), PlayerData!$M:$M,PlayerData!O:O,"")))</f>
        <v>0.67</v>
      </c>
      <c r="M7" s="96" cm="1">
        <f t="array" ref="M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_xlfn.XLOOKUP(_xlfn.CONCAT(0,"-",$A7, "-", "A"), PlayerData!$M:$M,PlayerData!R:R,""),
_xlfn.XLOOKUP(_xlfn.CONCAT(1,"-",$A7, "-", "A"), PlayerData!$M:$M,PlayerData!R:R,""),
_xlfn.XLOOKUP(_xlfn.CONCAT(2,"-",$A7, "-", "A"), PlayerData!$M:$M,PlayerData!R:R,""),
_xlfn.XLOOKUP(_xlfn.CONCAT(3,"-",$A7, "-", "A"), PlayerData!$M:$M,PlayerData!R:R,""),
_xlfn.XLOOKUP(_xlfn.CONCAT(4,"-",$A7, "-", "A"), PlayerData!$M:$M,PlayerData!R:R,""),
_xlfn.XLOOKUP(_xlfn.CONCAT(5,"-",$A7, "-", "A"), PlayerData!$M:$M,PlayerData!R:R,""),
_xlfn.XLOOKUP(_xlfn.CONCAT(6,"-",$A7, "-", "A"), PlayerData!$M:$M,PlayerData!R:R,""),
_xlfn.XLOOKUP(_xlfn.CONCAT(7,"-",$A7, "-", "A"), PlayerData!$M:$M,PlayerData!R:R,""),
_xlfn.XLOOKUP(_xlfn.CONCAT(8,"-",$A7, "-", "A"), PlayerData!$M:$M,PlayerData!R:R,""),
_xlfn.XLOOKUP(_xlfn.CONCAT(9,"-",$A7, "-", "A"), PlayerData!$M:$M,PlayerData!R:R,""),
_xlfn.XLOOKUP(_xlfn.CONCAT(10,"-",$A7, "-", "A"), PlayerData!$M:$M,PlayerData!R:R,""),
_xlfn.XLOOKUP(_xlfn.CONCAT(11,"-",$A7, "-", "A"), PlayerData!$M:$M,PlayerData!R:R,""),
_xlfn.XLOOKUP(_xlfn.CONCAT(12,"-",$A7, "-", "A"), PlayerData!$M:$M,PlayerData!R:R,""),
_xlfn.XLOOKUP(_xlfn.CONCAT(13,"-",$A7, "-", "A"), PlayerData!$M:$M,PlayerData!R:R,""),
_xlfn.XLOOKUP(_xlfn.CONCAT(14,"-",$A7, "-", "A"), PlayerData!$M:$M,PlayerData!R:R,""),
_xlfn.XLOOKUP(_xlfn.CONCAT(15,"-",$A7, "-", "A"), PlayerData!$M:$M,PlayerData!R:R,""),
_xlfn.XLOOKUP(_xlfn.CONCAT(16,"-",$A7, "-", "A"), PlayerData!$M:$M,PlayerData!R:R,""),
_xlfn.XLOOKUP(_xlfn.CONCAT(17,"-",$A7, "-", "A"), PlayerData!$M:$M,PlayerData!R:R,""),
_xlfn.XLOOKUP(_xlfn.CONCAT(18,"-",$A7, "-", "A"), PlayerData!$M:$M,PlayerData!R:R,"")))</f>
        <v>1.9500000000000002</v>
      </c>
      <c r="N7" s="134">
        <f t="shared" si="3"/>
        <v>42.954545454545453</v>
      </c>
      <c r="O7" s="134">
        <f t="shared" si="4"/>
        <v>30.454545454545453</v>
      </c>
      <c r="P7" s="73">
        <f t="shared" si="5"/>
        <v>26.280323450134777</v>
      </c>
      <c r="Q7" s="132" cm="1">
        <f t="array" ref="Q7">IF(OR($A7=Solver!$T$12:$T$201),0,SUMPRODUCT($H7:$J7,$T$4:$V$4))</f>
        <v>29.380053908355801</v>
      </c>
      <c r="R7" s="73" cm="1">
        <f t="array" ref="R7">IF(OR($A7=Solver!$T$12:$T$201),0, SUMPRODUCT($N7:$P7, $T$4:$V$4))</f>
        <v>26.280323450134777</v>
      </c>
      <c r="Y7" s="23">
        <v>4</v>
      </c>
      <c r="Z7" s="24" t="str" cm="1">
        <f t="array" ref="Z7">IF(AND($X$5=1, $Z6&lt;&gt;"Weighting"), "", IFERROR(_xlfn.IFS($X$5-1=Y7,POWER($X$3,1),
$X$5-1=Y8,POWER($X$3, 0),
$X$5-1=Y9, POWER($X$3, -1),
$X$5-1=Y10, POWER($X$3, -2),
$X$5-1=Y11, POWER($X$3, -3),
$X$5-1=Y12, POWER($X$3, -4),
$X$5-1=Y13, POWER($X$3,-5),
$X$5-1=Y14, POWER($X$3, -6),
$X$5-1=Y15, POWER($X$3, -7),
$X$5-1=Y16, POWER($X$3, -8),
$X$5-1=Y17, POWER($X$3, -9),
$X$5-1=Y18, POWER($X$3, -10),
$X$5-1=Y19, POWER($X$3, -11),
$X$5-1=Y20, POWER($X$3, -12),
$X$5-1=Y21, POWER($X$3, -13),
$X$5-1=Y22, POWER($X$3, -14),
$X$5-1=Y23, POWER($X$3, -15),
$X$5-1=Y24, POWER($X$3, -16),
$X$5-1=Y25, POWER($X$3, -17),
$X$5-1=Y26, POWER($X$3, -18),
$X$5-1=Y27, POWER($X$3, -19),
$X$5-1=Y28, POWER($X$3, -20),
$X$5-1=Y29, POWER($X$3, -21),
$X$5-1=Y30, POWER($X$3, -22),
$X$5-1=Y31, POWER($X$3, -23),
$X$5-1=Y32, POWER($X$3, -24),
$X$5-1=Y33, POWER($X$3, -25),
$X$5-1=Y34, POWER($X$3, -26),
$X$5-1=Y35, POWER($X$3, -27),
$X$5-1=Y36, POWER($X$3, -28),
$X$5-1=Y37, POWER($X$3, -29),
$X$5-1=Y38, POWER($X$3, -30),
$X$5-1=Y39, POWER($X$3, -31),
$X$5-1=Y40, POWER($X$3, -32),
$X$5-1=Y41, POWER($X$3, -33),
$X$5-1=Y42, POWER($X$3, -34),
$X$5-1=Y43, POWER($X$3, -35),
$X$5-1=Y44, POWER($X$3, -36)),""))</f>
        <v/>
      </c>
      <c r="AA7" s="25" t="str">
        <f t="shared" si="6"/>
        <v>0</v>
      </c>
      <c r="AB7" s="26">
        <f>IF(AA7="","",SUM($AA$3:AA7)/SUM($AA$3:$AA$21))</f>
        <v>1</v>
      </c>
    </row>
    <row r="8" spans="1:28">
      <c r="A8" s="55">
        <v>6</v>
      </c>
      <c r="B8" s="55" t="str">
        <f>_xlfn.XLOOKUP($A8, PlayerData!$B$3:$B$394, PlayerData!C$3:C$394)</f>
        <v>MUN</v>
      </c>
      <c r="C8" s="55" t="str">
        <f>_xlfn.XLOOKUP($A8, PlayerData!$B$3:$B$394, PlayerData!D$3:D$394)</f>
        <v>F</v>
      </c>
      <c r="D8" s="31" t="str">
        <f>_xlfn.XLOOKUP($A8, PlayerData!$B$3:$B$394, PlayerData!E$3:E$394)</f>
        <v>Martial</v>
      </c>
      <c r="E8" s="136" cm="1">
        <f t="array" ref="E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"H"), PlayerData!$G:$G,PlayerData!H:H,""),
_xlfn.XLOOKUP(_xlfn.CONCAT(1,"-",$A8, "-", "H"), PlayerData!$G:$G,PlayerData!H:H,""),
_xlfn.XLOOKUP(_xlfn.CONCAT(2,"-",$A8, "-", "H"), PlayerData!$G:$G,PlayerData!H:H,""),
_xlfn.XLOOKUP(_xlfn.CONCAT(3,"-",$A8, "-", "H"), PlayerData!$G:$G,PlayerData!H:H,""),
_xlfn.XLOOKUP(_xlfn.CONCAT(4,"-",$A8, "-", "H"), PlayerData!$G:$G,PlayerData!H:H,""),
_xlfn.XLOOKUP(_xlfn.CONCAT(5,"-",$A8, "-", "H"), PlayerData!$G:$G,PlayerData!H:H,""),
_xlfn.XLOOKUP(_xlfn.CONCAT(6,"-",$A8, "-", "H"), PlayerData!$G:$G,PlayerData!H:H,""),
_xlfn.XLOOKUP(_xlfn.CONCAT(7,"-",$A8, "-", "H"), PlayerData!$G:$G,PlayerData!H:H,""),
_xlfn.XLOOKUP(_xlfn.CONCAT(8,"-",$A8, "-", "H"), PlayerData!$G:$G,PlayerData!H:H,""),
_xlfn.XLOOKUP(_xlfn.CONCAT(9,"-",$A8, "-", "H"), PlayerData!$G:$G,PlayerData!H:H,""),
_xlfn.XLOOKUP(_xlfn.CONCAT(10,"-",$A8, "-", "H"), PlayerData!$G:$G,PlayerData!H:H,""),
_xlfn.XLOOKUP(_xlfn.CONCAT(11,"-",$A8, "-", "H"), PlayerData!$G:$G,PlayerData!H:H,""),
_xlfn.XLOOKUP(_xlfn.CONCAT(12,"-",$A8, "-", "H"), PlayerData!$G:$G,PlayerData!H:H,""),
_xlfn.XLOOKUP(_xlfn.CONCAT(13,"-",$A8, "-", "H"), PlayerData!$G:$G,PlayerData!H:H,""),
_xlfn.XLOOKUP(_xlfn.CONCAT(14,"-",$A8, "-", "H"), PlayerData!$G:$G,PlayerData!H:H,""),
_xlfn.XLOOKUP(_xlfn.CONCAT(15,"-",$A8, "-", "H"), PlayerData!$G:$G,PlayerData!H:H,""),
_xlfn.XLOOKUP(_xlfn.CONCAT(16,"-",$A8, "-", "H"), PlayerData!$G:$G,PlayerData!H:H,""),
_xlfn.XLOOKUP(_xlfn.CONCAT(17,"-",$A8, "-", "H"), PlayerData!$G:$G,PlayerData!H:H,""),
_xlfn.XLOOKUP(_xlfn.CONCAT(18,"-",$A8, "-", "H"), PlayerData!$G:$G,PlayerData!H:H,"")))</f>
        <v>2.33</v>
      </c>
      <c r="F8" s="136" cm="1">
        <f t="array" ref="F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"H"), PlayerData!$G:$G,PlayerData!I:I,""),
_xlfn.XLOOKUP(_xlfn.CONCAT(1,"-",$A8, "-", "H"), PlayerData!$G:$G,PlayerData!I:I,""),
_xlfn.XLOOKUP(_xlfn.CONCAT(2,"-",$A8, "-", "H"), PlayerData!$G:$G,PlayerData!I:I,""),
_xlfn.XLOOKUP(_xlfn.CONCAT(3,"-",$A8, "-", "H"), PlayerData!$G:$G,PlayerData!I:I,""),
_xlfn.XLOOKUP(_xlfn.CONCAT(4,"-",$A8, "-", "H"), PlayerData!$G:$G,PlayerData!I:I,""),
_xlfn.XLOOKUP(_xlfn.CONCAT(5,"-",$A8, "-", "H"), PlayerData!$G:$G,PlayerData!I:I,""),
_xlfn.XLOOKUP(_xlfn.CONCAT(6,"-",$A8, "-", "H"), PlayerData!$G:$G,PlayerData!I:I,""),
_xlfn.XLOOKUP(_xlfn.CONCAT(7,"-",$A8, "-", "H"), PlayerData!$G:$G,PlayerData!I:I,""),
_xlfn.XLOOKUP(_xlfn.CONCAT(8,"-",$A8, "-", "H"), PlayerData!$G:$G,PlayerData!I:I,""),
_xlfn.XLOOKUP(_xlfn.CONCAT(9,"-",$A8, "-", "H"), PlayerData!$G:$G,PlayerData!I:I,""),
_xlfn.XLOOKUP(_xlfn.CONCAT(10,"-",$A8, "-", "H"), PlayerData!$G:$G,PlayerData!I:I,""),
_xlfn.XLOOKUP(_xlfn.CONCAT(11,"-",$A8, "-", "H"), PlayerData!$G:$G,PlayerData!I:I,""),
_xlfn.XLOOKUP(_xlfn.CONCAT(12,"-",$A8, "-", "H"), PlayerData!$G:$G,PlayerData!I:I,""),
_xlfn.XLOOKUP(_xlfn.CONCAT(13,"-",$A8, "-", "H"), PlayerData!$G:$G,PlayerData!I:I,""),
_xlfn.XLOOKUP(_xlfn.CONCAT(14,"-",$A8, "-", "H"), PlayerData!$G:$G,PlayerData!I:I,""),
_xlfn.XLOOKUP(_xlfn.CONCAT(15,"-",$A8, "-", "H"), PlayerData!$G:$G,PlayerData!I:I,""),
_xlfn.XLOOKUP(_xlfn.CONCAT(16,"-",$A8, "-", "H"), PlayerData!$G:$G,PlayerData!I:I,""),
_xlfn.XLOOKUP(_xlfn.CONCAT(17,"-",$A8, "-", "H"), PlayerData!$G:$G,PlayerData!I:I,""),
_xlfn.XLOOKUP(_xlfn.CONCAT(18,"-",$A8, "-", "H"), PlayerData!$G:$G,PlayerData!I:I,"")))</f>
        <v>0.78</v>
      </c>
      <c r="G8" s="90" cm="1">
        <f t="array" ref="G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"H"), PlayerData!$G:$G,PlayerData!L:L,""),
_xlfn.XLOOKUP(_xlfn.CONCAT(1,"-",$A8, "-", "H"), PlayerData!$G:$G,PlayerData!L:L,""),
_xlfn.XLOOKUP(_xlfn.CONCAT(2,"-",$A8, "-", "H"), PlayerData!$G:$G,PlayerData!L:L,""),
_xlfn.XLOOKUP(_xlfn.CONCAT(3,"-",$A8, "-", "H"), PlayerData!$G:$G,PlayerData!L:L,""),
_xlfn.XLOOKUP(_xlfn.CONCAT(4,"-",$A8, "-", "H"), PlayerData!$G:$G,PlayerData!L:L,""),
_xlfn.XLOOKUP(_xlfn.CONCAT(5,"-",$A8, "-", "H"), PlayerData!$G:$G,PlayerData!L:L,""),
_xlfn.XLOOKUP(_xlfn.CONCAT(6,"-",$A8, "-", "H"), PlayerData!$G:$G,PlayerData!L:L,""),
_xlfn.XLOOKUP(_xlfn.CONCAT(7,"-",$A8, "-", "H"), PlayerData!$G:$G,PlayerData!L:L,""),
_xlfn.XLOOKUP(_xlfn.CONCAT(8,"-",$A8, "-", "H"), PlayerData!$G:$G,PlayerData!L:L,""),
_xlfn.XLOOKUP(_xlfn.CONCAT(9,"-",$A8, "-", "H"), PlayerData!$G:$G,PlayerData!L:L,""),
_xlfn.XLOOKUP(_xlfn.CONCAT(10,"-",$A8, "-", "H"), PlayerData!$G:$G,PlayerData!L:L,""),
_xlfn.XLOOKUP(_xlfn.CONCAT(11,"-",$A8, "-", "H"), PlayerData!$G:$G,PlayerData!L:L,""),
_xlfn.XLOOKUP(_xlfn.CONCAT(12,"-",$A8, "-", "H"), PlayerData!$G:$G,PlayerData!L:L,""),
_xlfn.XLOOKUP(_xlfn.CONCAT(13,"-",$A8, "-", "H"), PlayerData!$G:$G,PlayerData!L:L,""),
_xlfn.XLOOKUP(_xlfn.CONCAT(14,"-",$A8, "-", "H"), PlayerData!$G:$G,PlayerData!L:L,""),
_xlfn.XLOOKUP(_xlfn.CONCAT(15,"-",$A8, "-", "H"), PlayerData!$G:$G,PlayerData!L:L,""),
_xlfn.XLOOKUP(_xlfn.CONCAT(16,"-",$A8, "-", "H"), PlayerData!$G:$G,PlayerData!L:L,""),
_xlfn.XLOOKUP(_xlfn.CONCAT(17,"-",$A8, "-", "H"), PlayerData!$G:$G,PlayerData!L:L,""),
_xlfn.XLOOKUP(_xlfn.CONCAT(18,"-",$A8, "-", "H"), PlayerData!$G:$G,PlayerData!L:L,"")))</f>
        <v>3</v>
      </c>
      <c r="H8" s="132">
        <f t="shared" si="0"/>
        <v>52.954545454545453</v>
      </c>
      <c r="I8" s="132">
        <f t="shared" si="1"/>
        <v>35.454545454545453</v>
      </c>
      <c r="J8" s="72">
        <f t="shared" si="2"/>
        <v>40.43126684636119</v>
      </c>
      <c r="K8" s="138" cm="1">
        <f t="array" ref="K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"A"), PlayerData!$M:$M,PlayerData!N:N,""),
_xlfn.XLOOKUP(_xlfn.CONCAT(1,"-",$A8, "-", "A"), PlayerData!$M:$M,PlayerData!N:N,""),
_xlfn.XLOOKUP(_xlfn.CONCAT(2,"-",$A8, "-", "A"), PlayerData!$M:$M,PlayerData!N:N,""),
_xlfn.XLOOKUP(_xlfn.CONCAT(3,"-",$A8, "-", "A"), PlayerData!$M:$M,PlayerData!N:N,""),
_xlfn.XLOOKUP(_xlfn.CONCAT(4,"-",$A8, "-", "A"), PlayerData!$M:$M,PlayerData!N:N,""),
_xlfn.XLOOKUP(_xlfn.CONCAT(5,"-",$A8, "-", "A"), PlayerData!$M:$M,PlayerData!N:N,""),
_xlfn.XLOOKUP(_xlfn.CONCAT(6,"-",$A8, "-", "A"), PlayerData!$M:$M,PlayerData!N:N,""),
_xlfn.XLOOKUP(_xlfn.CONCAT(7,"-",$A8, "-", "A"), PlayerData!$M:$M,PlayerData!N:N,""),
_xlfn.XLOOKUP(_xlfn.CONCAT(8,"-",$A8, "-", "A"), PlayerData!$M:$M,PlayerData!N:N,""),
_xlfn.XLOOKUP(_xlfn.CONCAT(9,"-",$A8, "-", "A"), PlayerData!$M:$M,PlayerData!N:N,""),
_xlfn.XLOOKUP(_xlfn.CONCAT(10,"-",$A8, "-", "A"), PlayerData!$M:$M,PlayerData!N:N,""),
_xlfn.XLOOKUP(_xlfn.CONCAT(11,"-",$A8, "-", "A"), PlayerData!$M:$M,PlayerData!N:N,""),
_xlfn.XLOOKUP(_xlfn.CONCAT(12,"-",$A8, "-", "A"), PlayerData!$M:$M,PlayerData!N:N,""),
_xlfn.XLOOKUP(_xlfn.CONCAT(13,"-",$A8, "-", "A"), PlayerData!$M:$M,PlayerData!N:N,""),
_xlfn.XLOOKUP(_xlfn.CONCAT(14,"-",$A8, "-", "A"), PlayerData!$M:$M,PlayerData!N:N,""),
_xlfn.XLOOKUP(_xlfn.CONCAT(15,"-",$A8, "-", "A"), PlayerData!$M:$M,PlayerData!N:N,""),
_xlfn.XLOOKUP(_xlfn.CONCAT(16,"-",$A8, "-", "A"), PlayerData!$M:$M,PlayerData!N:N,""),
_xlfn.XLOOKUP(_xlfn.CONCAT(17,"-",$A8, "-", "A"), PlayerData!$M:$M,PlayerData!N:N,""),
_xlfn.XLOOKUP(_xlfn.CONCAT(18,"-",$A8, "-", "A"), PlayerData!$M:$M,PlayerData!N:N,"")))</f>
        <v>1.4</v>
      </c>
      <c r="L8" s="138" cm="1">
        <f t="array" ref="L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"A"), PlayerData!$M:$M,PlayerData!O:O,""),
_xlfn.XLOOKUP(_xlfn.CONCAT(1,"-",$A8, "-", "A"), PlayerData!$M:$M,PlayerData!O:O,""),
_xlfn.XLOOKUP(_xlfn.CONCAT(2,"-",$A8, "-", "A"), PlayerData!$M:$M,PlayerData!O:O,""),
_xlfn.XLOOKUP(_xlfn.CONCAT(3,"-",$A8, "-", "A"), PlayerData!$M:$M,PlayerData!O:O,""),
_xlfn.XLOOKUP(_xlfn.CONCAT(4,"-",$A8, "-", "A"), PlayerData!$M:$M,PlayerData!O:O,""),
_xlfn.XLOOKUP(_xlfn.CONCAT(5,"-",$A8, "-", "A"), PlayerData!$M:$M,PlayerData!O:O,""),
_xlfn.XLOOKUP(_xlfn.CONCAT(6,"-",$A8, "-", "A"), PlayerData!$M:$M,PlayerData!O:O,""),
_xlfn.XLOOKUP(_xlfn.CONCAT(7,"-",$A8, "-", "A"), PlayerData!$M:$M,PlayerData!O:O,""),
_xlfn.XLOOKUP(_xlfn.CONCAT(8,"-",$A8, "-", "A"), PlayerData!$M:$M,PlayerData!O:O,""),
_xlfn.XLOOKUP(_xlfn.CONCAT(9,"-",$A8, "-", "A"), PlayerData!$M:$M,PlayerData!O:O,""),
_xlfn.XLOOKUP(_xlfn.CONCAT(10,"-",$A8, "-", "A"), PlayerData!$M:$M,PlayerData!O:O,""),
_xlfn.XLOOKUP(_xlfn.CONCAT(11,"-",$A8, "-", "A"), PlayerData!$M:$M,PlayerData!O:O,""),
_xlfn.XLOOKUP(_xlfn.CONCAT(12,"-",$A8, "-", "A"), PlayerData!$M:$M,PlayerData!O:O,""),
_xlfn.XLOOKUP(_xlfn.CONCAT(13,"-",$A8, "-", "A"), PlayerData!$M:$M,PlayerData!O:O,""),
_xlfn.XLOOKUP(_xlfn.CONCAT(14,"-",$A8, "-", "A"), PlayerData!$M:$M,PlayerData!O:O,""),
_xlfn.XLOOKUP(_xlfn.CONCAT(15,"-",$A8, "-", "A"), PlayerData!$M:$M,PlayerData!O:O,""),
_xlfn.XLOOKUP(_xlfn.CONCAT(16,"-",$A8, "-", "A"), PlayerData!$M:$M,PlayerData!O:O,""),
_xlfn.XLOOKUP(_xlfn.CONCAT(17,"-",$A8, "-", "A"), PlayerData!$M:$M,PlayerData!O:O,""),
_xlfn.XLOOKUP(_xlfn.CONCAT(18,"-",$A8, "-", "A"), PlayerData!$M:$M,PlayerData!O:O,"")))</f>
        <v>0.5</v>
      </c>
      <c r="M8" s="96" cm="1">
        <f t="array" ref="M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_xlfn.XLOOKUP(_xlfn.CONCAT(0,"-",$A8, "-", "A"), PlayerData!$M:$M,PlayerData!R:R,""),
_xlfn.XLOOKUP(_xlfn.CONCAT(1,"-",$A8, "-", "A"), PlayerData!$M:$M,PlayerData!R:R,""),
_xlfn.XLOOKUP(_xlfn.CONCAT(2,"-",$A8, "-", "A"), PlayerData!$M:$M,PlayerData!R:R,""),
_xlfn.XLOOKUP(_xlfn.CONCAT(3,"-",$A8, "-", "A"), PlayerData!$M:$M,PlayerData!R:R,""),
_xlfn.XLOOKUP(_xlfn.CONCAT(4,"-",$A8, "-", "A"), PlayerData!$M:$M,PlayerData!R:R,""),
_xlfn.XLOOKUP(_xlfn.CONCAT(5,"-",$A8, "-", "A"), PlayerData!$M:$M,PlayerData!R:R,""),
_xlfn.XLOOKUP(_xlfn.CONCAT(6,"-",$A8, "-", "A"), PlayerData!$M:$M,PlayerData!R:R,""),
_xlfn.XLOOKUP(_xlfn.CONCAT(7,"-",$A8, "-", "A"), PlayerData!$M:$M,PlayerData!R:R,""),
_xlfn.XLOOKUP(_xlfn.CONCAT(8,"-",$A8, "-", "A"), PlayerData!$M:$M,PlayerData!R:R,""),
_xlfn.XLOOKUP(_xlfn.CONCAT(9,"-",$A8, "-", "A"), PlayerData!$M:$M,PlayerData!R:R,""),
_xlfn.XLOOKUP(_xlfn.CONCAT(10,"-",$A8, "-", "A"), PlayerData!$M:$M,PlayerData!R:R,""),
_xlfn.XLOOKUP(_xlfn.CONCAT(11,"-",$A8, "-", "A"), PlayerData!$M:$M,PlayerData!R:R,""),
_xlfn.XLOOKUP(_xlfn.CONCAT(12,"-",$A8, "-", "A"), PlayerData!$M:$M,PlayerData!R:R,""),
_xlfn.XLOOKUP(_xlfn.CONCAT(13,"-",$A8, "-", "A"), PlayerData!$M:$M,PlayerData!R:R,""),
_xlfn.XLOOKUP(_xlfn.CONCAT(14,"-",$A8, "-", "A"), PlayerData!$M:$M,PlayerData!R:R,""),
_xlfn.XLOOKUP(_xlfn.CONCAT(15,"-",$A8, "-", "A"), PlayerData!$M:$M,PlayerData!R:R,""),
_xlfn.XLOOKUP(_xlfn.CONCAT(16,"-",$A8, "-", "A"), PlayerData!$M:$M,PlayerData!R:R,""),
_xlfn.XLOOKUP(_xlfn.CONCAT(17,"-",$A8, "-", "A"), PlayerData!$M:$M,PlayerData!R:R,""),
_xlfn.XLOOKUP(_xlfn.CONCAT(18,"-",$A8, "-", "A"), PlayerData!$M:$M,PlayerData!R:R,"")))</f>
        <v>1.47</v>
      </c>
      <c r="N8" s="134">
        <f t="shared" si="3"/>
        <v>31.818181818181817</v>
      </c>
      <c r="O8" s="134">
        <f t="shared" si="4"/>
        <v>22.727272727272727</v>
      </c>
      <c r="P8" s="73">
        <f t="shared" si="5"/>
        <v>19.811320754716984</v>
      </c>
      <c r="Q8" s="132" cm="1">
        <f t="array" ref="Q8">IF(OR($A8=Solver!$T$12:$T$201),0,SUMPRODUCT($H8:$J8,$T$4:$V$4))</f>
        <v>40.43126684636119</v>
      </c>
      <c r="R8" s="73" cm="1">
        <f t="array" ref="R8">IF(OR($A8=Solver!$T$12:$T$201),0, SUMPRODUCT($N8:$P8, $T$4:$V$4))</f>
        <v>19.811320754716984</v>
      </c>
      <c r="Y8" s="23">
        <v>5</v>
      </c>
      <c r="Z8" s="24" t="str" cm="1">
        <f t="array" ref="Z8">IF(AND($X$5=1, $Z7&lt;&gt;"Weighting"), "", IFERROR(_xlfn.IFS($X$5-1=Y8,POWER($X$3,1),
$X$5-1=Y9,POWER($X$3, 0),
$X$5-1=Y10, POWER($X$3, -1),
$X$5-1=Y11, POWER($X$3, -2),
$X$5-1=Y12, POWER($X$3, -3),
$X$5-1=Y13, POWER($X$3, -4),
$X$5-1=Y14, POWER($X$3,-5),
$X$5-1=Y15, POWER($X$3, -6),
$X$5-1=Y16, POWER($X$3, -7),
$X$5-1=Y17, POWER($X$3, -8),
$X$5-1=Y18, POWER($X$3, -9),
$X$5-1=Y19, POWER($X$3, -10),
$X$5-1=Y20, POWER($X$3, -11),
$X$5-1=Y21, POWER($X$3, -12),
$X$5-1=Y22, POWER($X$3, -13),
$X$5-1=Y23, POWER($X$3, -14),
$X$5-1=Y24, POWER($X$3, -15),
$X$5-1=Y25, POWER($X$3, -16),
$X$5-1=Y26, POWER($X$3, -17),
$X$5-1=Y27, POWER($X$3, -18),
$X$5-1=Y28, POWER($X$3, -19),
$X$5-1=Y29, POWER($X$3, -20),
$X$5-1=Y30, POWER($X$3, -21),
$X$5-1=Y31, POWER($X$3, -22),
$X$5-1=Y32, POWER($X$3, -23),
$X$5-1=Y33, POWER($X$3, -24),
$X$5-1=Y34, POWER($X$3, -25),
$X$5-1=Y35, POWER($X$3, -26),
$X$5-1=Y36, POWER($X$3, -27),
$X$5-1=Y37, POWER($X$3, -28),
$X$5-1=Y38, POWER($X$3, -29),
$X$5-1=Y39, POWER($X$3, -30),
$X$5-1=Y40, POWER($X$3, -31),
$X$5-1=Y41, POWER($X$3, -32),
$X$5-1=Y42, POWER($X$3, -33),
$X$5-1=Y43, POWER($X$3, -34),
$X$5-1=Y44, POWER($X$3, -35),
$X$5-1=Y45, POWER($X$3, -36)),""))</f>
        <v/>
      </c>
      <c r="AA8" s="25" t="str">
        <f t="shared" si="6"/>
        <v>0</v>
      </c>
      <c r="AB8" s="26">
        <f>IF(AA8="","",SUM($AA$3:AA8)/SUM($AA$3:$AA$21))</f>
        <v>1</v>
      </c>
    </row>
    <row r="9" spans="1:28">
      <c r="A9" s="55">
        <v>7</v>
      </c>
      <c r="B9" s="55" t="str">
        <f>_xlfn.XLOOKUP($A9, PlayerData!$B$3:$B$394, PlayerData!C$3:C$394)</f>
        <v>WOL</v>
      </c>
      <c r="C9" s="55" t="str">
        <f>_xlfn.XLOOKUP($A9, PlayerData!$B$3:$B$394, PlayerData!D$3:D$394)</f>
        <v>F</v>
      </c>
      <c r="D9" s="31" t="str">
        <f>_xlfn.XLOOKUP($A9, PlayerData!$B$3:$B$394, PlayerData!E$3:E$394)</f>
        <v>Jiménez</v>
      </c>
      <c r="E9" s="136" cm="1">
        <f t="array" ref="E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"H"), PlayerData!$G:$G,PlayerData!H:H,""),
_xlfn.XLOOKUP(_xlfn.CONCAT(1,"-",$A9, "-", "H"), PlayerData!$G:$G,PlayerData!H:H,""),
_xlfn.XLOOKUP(_xlfn.CONCAT(2,"-",$A9, "-", "H"), PlayerData!$G:$G,PlayerData!H:H,""),
_xlfn.XLOOKUP(_xlfn.CONCAT(3,"-",$A9, "-", "H"), PlayerData!$G:$G,PlayerData!H:H,""),
_xlfn.XLOOKUP(_xlfn.CONCAT(4,"-",$A9, "-", "H"), PlayerData!$G:$G,PlayerData!H:H,""),
_xlfn.XLOOKUP(_xlfn.CONCAT(5,"-",$A9, "-", "H"), PlayerData!$G:$G,PlayerData!H:H,""),
_xlfn.XLOOKUP(_xlfn.CONCAT(6,"-",$A9, "-", "H"), PlayerData!$G:$G,PlayerData!H:H,""),
_xlfn.XLOOKUP(_xlfn.CONCAT(7,"-",$A9, "-", "H"), PlayerData!$G:$G,PlayerData!H:H,""),
_xlfn.XLOOKUP(_xlfn.CONCAT(8,"-",$A9, "-", "H"), PlayerData!$G:$G,PlayerData!H:H,""),
_xlfn.XLOOKUP(_xlfn.CONCAT(9,"-",$A9, "-", "H"), PlayerData!$G:$G,PlayerData!H:H,""),
_xlfn.XLOOKUP(_xlfn.CONCAT(10,"-",$A9, "-", "H"), PlayerData!$G:$G,PlayerData!H:H,""),
_xlfn.XLOOKUP(_xlfn.CONCAT(11,"-",$A9, "-", "H"), PlayerData!$G:$G,PlayerData!H:H,""),
_xlfn.XLOOKUP(_xlfn.CONCAT(12,"-",$A9, "-", "H"), PlayerData!$G:$G,PlayerData!H:H,""),
_xlfn.XLOOKUP(_xlfn.CONCAT(13,"-",$A9, "-", "H"), PlayerData!$G:$G,PlayerData!H:H,""),
_xlfn.XLOOKUP(_xlfn.CONCAT(14,"-",$A9, "-", "H"), PlayerData!$G:$G,PlayerData!H:H,""),
_xlfn.XLOOKUP(_xlfn.CONCAT(15,"-",$A9, "-", "H"), PlayerData!$G:$G,PlayerData!H:H,""),
_xlfn.XLOOKUP(_xlfn.CONCAT(16,"-",$A9, "-", "H"), PlayerData!$G:$G,PlayerData!H:H,""),
_xlfn.XLOOKUP(_xlfn.CONCAT(17,"-",$A9, "-", "H"), PlayerData!$G:$G,PlayerData!H:H,""),
_xlfn.XLOOKUP(_xlfn.CONCAT(18,"-",$A9, "-", "H"), PlayerData!$G:$G,PlayerData!H:H,"")))</f>
        <v>2.44</v>
      </c>
      <c r="F9" s="136" cm="1">
        <f t="array" ref="F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"H"), PlayerData!$G:$G,PlayerData!I:I,""),
_xlfn.XLOOKUP(_xlfn.CONCAT(1,"-",$A9, "-", "H"), PlayerData!$G:$G,PlayerData!I:I,""),
_xlfn.XLOOKUP(_xlfn.CONCAT(2,"-",$A9, "-", "H"), PlayerData!$G:$G,PlayerData!I:I,""),
_xlfn.XLOOKUP(_xlfn.CONCAT(3,"-",$A9, "-", "H"), PlayerData!$G:$G,PlayerData!I:I,""),
_xlfn.XLOOKUP(_xlfn.CONCAT(4,"-",$A9, "-", "H"), PlayerData!$G:$G,PlayerData!I:I,""),
_xlfn.XLOOKUP(_xlfn.CONCAT(5,"-",$A9, "-", "H"), PlayerData!$G:$G,PlayerData!I:I,""),
_xlfn.XLOOKUP(_xlfn.CONCAT(6,"-",$A9, "-", "H"), PlayerData!$G:$G,PlayerData!I:I,""),
_xlfn.XLOOKUP(_xlfn.CONCAT(7,"-",$A9, "-", "H"), PlayerData!$G:$G,PlayerData!I:I,""),
_xlfn.XLOOKUP(_xlfn.CONCAT(8,"-",$A9, "-", "H"), PlayerData!$G:$G,PlayerData!I:I,""),
_xlfn.XLOOKUP(_xlfn.CONCAT(9,"-",$A9, "-", "H"), PlayerData!$G:$G,PlayerData!I:I,""),
_xlfn.XLOOKUP(_xlfn.CONCAT(10,"-",$A9, "-", "H"), PlayerData!$G:$G,PlayerData!I:I,""),
_xlfn.XLOOKUP(_xlfn.CONCAT(11,"-",$A9, "-", "H"), PlayerData!$G:$G,PlayerData!I:I,""),
_xlfn.XLOOKUP(_xlfn.CONCAT(12,"-",$A9, "-", "H"), PlayerData!$G:$G,PlayerData!I:I,""),
_xlfn.XLOOKUP(_xlfn.CONCAT(13,"-",$A9, "-", "H"), PlayerData!$G:$G,PlayerData!I:I,""),
_xlfn.XLOOKUP(_xlfn.CONCAT(14,"-",$A9, "-", "H"), PlayerData!$G:$G,PlayerData!I:I,""),
_xlfn.XLOOKUP(_xlfn.CONCAT(15,"-",$A9, "-", "H"), PlayerData!$G:$G,PlayerData!I:I,""),
_xlfn.XLOOKUP(_xlfn.CONCAT(16,"-",$A9, "-", "H"), PlayerData!$G:$G,PlayerData!I:I,""),
_xlfn.XLOOKUP(_xlfn.CONCAT(17,"-",$A9, "-", "H"), PlayerData!$G:$G,PlayerData!I:I,""),
_xlfn.XLOOKUP(_xlfn.CONCAT(18,"-",$A9, "-", "H"), PlayerData!$G:$G,PlayerData!I:I,"")))</f>
        <v>0.89</v>
      </c>
      <c r="G9" s="90" cm="1">
        <f t="array" ref="G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"H"), PlayerData!$G:$G,PlayerData!L:L,""),
_xlfn.XLOOKUP(_xlfn.CONCAT(1,"-",$A9, "-", "H"), PlayerData!$G:$G,PlayerData!L:L,""),
_xlfn.XLOOKUP(_xlfn.CONCAT(2,"-",$A9, "-", "H"), PlayerData!$G:$G,PlayerData!L:L,""),
_xlfn.XLOOKUP(_xlfn.CONCAT(3,"-",$A9, "-", "H"), PlayerData!$G:$G,PlayerData!L:L,""),
_xlfn.XLOOKUP(_xlfn.CONCAT(4,"-",$A9, "-", "H"), PlayerData!$G:$G,PlayerData!L:L,""),
_xlfn.XLOOKUP(_xlfn.CONCAT(5,"-",$A9, "-", "H"), PlayerData!$G:$G,PlayerData!L:L,""),
_xlfn.XLOOKUP(_xlfn.CONCAT(6,"-",$A9, "-", "H"), PlayerData!$G:$G,PlayerData!L:L,""),
_xlfn.XLOOKUP(_xlfn.CONCAT(7,"-",$A9, "-", "H"), PlayerData!$G:$G,PlayerData!L:L,""),
_xlfn.XLOOKUP(_xlfn.CONCAT(8,"-",$A9, "-", "H"), PlayerData!$G:$G,PlayerData!L:L,""),
_xlfn.XLOOKUP(_xlfn.CONCAT(9,"-",$A9, "-", "H"), PlayerData!$G:$G,PlayerData!L:L,""),
_xlfn.XLOOKUP(_xlfn.CONCAT(10,"-",$A9, "-", "H"), PlayerData!$G:$G,PlayerData!L:L,""),
_xlfn.XLOOKUP(_xlfn.CONCAT(11,"-",$A9, "-", "H"), PlayerData!$G:$G,PlayerData!L:L,""),
_xlfn.XLOOKUP(_xlfn.CONCAT(12,"-",$A9, "-", "H"), PlayerData!$G:$G,PlayerData!L:L,""),
_xlfn.XLOOKUP(_xlfn.CONCAT(13,"-",$A9, "-", "H"), PlayerData!$G:$G,PlayerData!L:L,""),
_xlfn.XLOOKUP(_xlfn.CONCAT(14,"-",$A9, "-", "H"), PlayerData!$G:$G,PlayerData!L:L,""),
_xlfn.XLOOKUP(_xlfn.CONCAT(15,"-",$A9, "-", "H"), PlayerData!$G:$G,PlayerData!L:L,""),
_xlfn.XLOOKUP(_xlfn.CONCAT(16,"-",$A9, "-", "H"), PlayerData!$G:$G,PlayerData!L:L,""),
_xlfn.XLOOKUP(_xlfn.CONCAT(17,"-",$A9, "-", "H"), PlayerData!$G:$G,PlayerData!L:L,""),
_xlfn.XLOOKUP(_xlfn.CONCAT(18,"-",$A9, "-", "H"), PlayerData!$G:$G,PlayerData!L:L,"")))</f>
        <v>2.63</v>
      </c>
      <c r="H9" s="132">
        <f t="shared" si="0"/>
        <v>55.454545454545453</v>
      </c>
      <c r="I9" s="132">
        <f t="shared" si="1"/>
        <v>40.454545454545453</v>
      </c>
      <c r="J9" s="72">
        <f t="shared" si="2"/>
        <v>35.44474393530998</v>
      </c>
      <c r="K9" s="138" cm="1">
        <f t="array" ref="K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"A"), PlayerData!$M:$M,PlayerData!N:N,""),
_xlfn.XLOOKUP(_xlfn.CONCAT(1,"-",$A9, "-", "A"), PlayerData!$M:$M,PlayerData!N:N,""),
_xlfn.XLOOKUP(_xlfn.CONCAT(2,"-",$A9, "-", "A"), PlayerData!$M:$M,PlayerData!N:N,""),
_xlfn.XLOOKUP(_xlfn.CONCAT(3,"-",$A9, "-", "A"), PlayerData!$M:$M,PlayerData!N:N,""),
_xlfn.XLOOKUP(_xlfn.CONCAT(4,"-",$A9, "-", "A"), PlayerData!$M:$M,PlayerData!N:N,""),
_xlfn.XLOOKUP(_xlfn.CONCAT(5,"-",$A9, "-", "A"), PlayerData!$M:$M,PlayerData!N:N,""),
_xlfn.XLOOKUP(_xlfn.CONCAT(6,"-",$A9, "-", "A"), PlayerData!$M:$M,PlayerData!N:N,""),
_xlfn.XLOOKUP(_xlfn.CONCAT(7,"-",$A9, "-", "A"), PlayerData!$M:$M,PlayerData!N:N,""),
_xlfn.XLOOKUP(_xlfn.CONCAT(8,"-",$A9, "-", "A"), PlayerData!$M:$M,PlayerData!N:N,""),
_xlfn.XLOOKUP(_xlfn.CONCAT(9,"-",$A9, "-", "A"), PlayerData!$M:$M,PlayerData!N:N,""),
_xlfn.XLOOKUP(_xlfn.CONCAT(10,"-",$A9, "-", "A"), PlayerData!$M:$M,PlayerData!N:N,""),
_xlfn.XLOOKUP(_xlfn.CONCAT(11,"-",$A9, "-", "A"), PlayerData!$M:$M,PlayerData!N:N,""),
_xlfn.XLOOKUP(_xlfn.CONCAT(12,"-",$A9, "-", "A"), PlayerData!$M:$M,PlayerData!N:N,""),
_xlfn.XLOOKUP(_xlfn.CONCAT(13,"-",$A9, "-", "A"), PlayerData!$M:$M,PlayerData!N:N,""),
_xlfn.XLOOKUP(_xlfn.CONCAT(14,"-",$A9, "-", "A"), PlayerData!$M:$M,PlayerData!N:N,""),
_xlfn.XLOOKUP(_xlfn.CONCAT(15,"-",$A9, "-", "A"), PlayerData!$M:$M,PlayerData!N:N,""),
_xlfn.XLOOKUP(_xlfn.CONCAT(16,"-",$A9, "-", "A"), PlayerData!$M:$M,PlayerData!N:N,""),
_xlfn.XLOOKUP(_xlfn.CONCAT(17,"-",$A9, "-", "A"), PlayerData!$M:$M,PlayerData!N:N,""),
_xlfn.XLOOKUP(_xlfn.CONCAT(18,"-",$A9, "-", "A"), PlayerData!$M:$M,PlayerData!N:N,"")))</f>
        <v>2.2200000000000002</v>
      </c>
      <c r="L9" s="138" cm="1">
        <f t="array" ref="L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"A"), PlayerData!$M:$M,PlayerData!O:O,""),
_xlfn.XLOOKUP(_xlfn.CONCAT(1,"-",$A9, "-", "A"), PlayerData!$M:$M,PlayerData!O:O,""),
_xlfn.XLOOKUP(_xlfn.CONCAT(2,"-",$A9, "-", "A"), PlayerData!$M:$M,PlayerData!O:O,""),
_xlfn.XLOOKUP(_xlfn.CONCAT(3,"-",$A9, "-", "A"), PlayerData!$M:$M,PlayerData!O:O,""),
_xlfn.XLOOKUP(_xlfn.CONCAT(4,"-",$A9, "-", "A"), PlayerData!$M:$M,PlayerData!O:O,""),
_xlfn.XLOOKUP(_xlfn.CONCAT(5,"-",$A9, "-", "A"), PlayerData!$M:$M,PlayerData!O:O,""),
_xlfn.XLOOKUP(_xlfn.CONCAT(6,"-",$A9, "-", "A"), PlayerData!$M:$M,PlayerData!O:O,""),
_xlfn.XLOOKUP(_xlfn.CONCAT(7,"-",$A9, "-", "A"), PlayerData!$M:$M,PlayerData!O:O,""),
_xlfn.XLOOKUP(_xlfn.CONCAT(8,"-",$A9, "-", "A"), PlayerData!$M:$M,PlayerData!O:O,""),
_xlfn.XLOOKUP(_xlfn.CONCAT(9,"-",$A9, "-", "A"), PlayerData!$M:$M,PlayerData!O:O,""),
_xlfn.XLOOKUP(_xlfn.CONCAT(10,"-",$A9, "-", "A"), PlayerData!$M:$M,PlayerData!O:O,""),
_xlfn.XLOOKUP(_xlfn.CONCAT(11,"-",$A9, "-", "A"), PlayerData!$M:$M,PlayerData!O:O,""),
_xlfn.XLOOKUP(_xlfn.CONCAT(12,"-",$A9, "-", "A"), PlayerData!$M:$M,PlayerData!O:O,""),
_xlfn.XLOOKUP(_xlfn.CONCAT(13,"-",$A9, "-", "A"), PlayerData!$M:$M,PlayerData!O:O,""),
_xlfn.XLOOKUP(_xlfn.CONCAT(14,"-",$A9, "-", "A"), PlayerData!$M:$M,PlayerData!O:O,""),
_xlfn.XLOOKUP(_xlfn.CONCAT(15,"-",$A9, "-", "A"), PlayerData!$M:$M,PlayerData!O:O,""),
_xlfn.XLOOKUP(_xlfn.CONCAT(16,"-",$A9, "-", "A"), PlayerData!$M:$M,PlayerData!O:O,""),
_xlfn.XLOOKUP(_xlfn.CONCAT(17,"-",$A9, "-", "A"), PlayerData!$M:$M,PlayerData!O:O,""),
_xlfn.XLOOKUP(_xlfn.CONCAT(18,"-",$A9, "-", "A"), PlayerData!$M:$M,PlayerData!O:O,"")))</f>
        <v>0.56000000000000005</v>
      </c>
      <c r="M9" s="96" cm="1">
        <f t="array" ref="M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_xlfn.XLOOKUP(_xlfn.CONCAT(0,"-",$A9, "-", "A"), PlayerData!$M:$M,PlayerData!R:R,""),
_xlfn.XLOOKUP(_xlfn.CONCAT(1,"-",$A9, "-", "A"), PlayerData!$M:$M,PlayerData!R:R,""),
_xlfn.XLOOKUP(_xlfn.CONCAT(2,"-",$A9, "-", "A"), PlayerData!$M:$M,PlayerData!R:R,""),
_xlfn.XLOOKUP(_xlfn.CONCAT(3,"-",$A9, "-", "A"), PlayerData!$M:$M,PlayerData!R:R,""),
_xlfn.XLOOKUP(_xlfn.CONCAT(4,"-",$A9, "-", "A"), PlayerData!$M:$M,PlayerData!R:R,""),
_xlfn.XLOOKUP(_xlfn.CONCAT(5,"-",$A9, "-", "A"), PlayerData!$M:$M,PlayerData!R:R,""),
_xlfn.XLOOKUP(_xlfn.CONCAT(6,"-",$A9, "-", "A"), PlayerData!$M:$M,PlayerData!R:R,""),
_xlfn.XLOOKUP(_xlfn.CONCAT(7,"-",$A9, "-", "A"), PlayerData!$M:$M,PlayerData!R:R,""),
_xlfn.XLOOKUP(_xlfn.CONCAT(8,"-",$A9, "-", "A"), PlayerData!$M:$M,PlayerData!R:R,""),
_xlfn.XLOOKUP(_xlfn.CONCAT(9,"-",$A9, "-", "A"), PlayerData!$M:$M,PlayerData!R:R,""),
_xlfn.XLOOKUP(_xlfn.CONCAT(10,"-",$A9, "-", "A"), PlayerData!$M:$M,PlayerData!R:R,""),
_xlfn.XLOOKUP(_xlfn.CONCAT(11,"-",$A9, "-", "A"), PlayerData!$M:$M,PlayerData!R:R,""),
_xlfn.XLOOKUP(_xlfn.CONCAT(12,"-",$A9, "-", "A"), PlayerData!$M:$M,PlayerData!R:R,""),
_xlfn.XLOOKUP(_xlfn.CONCAT(13,"-",$A9, "-", "A"), PlayerData!$M:$M,PlayerData!R:R,""),
_xlfn.XLOOKUP(_xlfn.CONCAT(14,"-",$A9, "-", "A"), PlayerData!$M:$M,PlayerData!R:R,""),
_xlfn.XLOOKUP(_xlfn.CONCAT(15,"-",$A9, "-", "A"), PlayerData!$M:$M,PlayerData!R:R,""),
_xlfn.XLOOKUP(_xlfn.CONCAT(16,"-",$A9, "-", "A"), PlayerData!$M:$M,PlayerData!R:R,""),
_xlfn.XLOOKUP(_xlfn.CONCAT(17,"-",$A9, "-", "A"), PlayerData!$M:$M,PlayerData!R:R,""),
_xlfn.XLOOKUP(_xlfn.CONCAT(18,"-",$A9, "-", "A"), PlayerData!$M:$M,PlayerData!R:R,"")))</f>
        <v>1.97</v>
      </c>
      <c r="N9" s="134">
        <f t="shared" si="3"/>
        <v>50.45454545454546</v>
      </c>
      <c r="O9" s="134">
        <f t="shared" si="4"/>
        <v>25.454545454545457</v>
      </c>
      <c r="P9" s="73">
        <f t="shared" si="5"/>
        <v>26.549865229110516</v>
      </c>
      <c r="Q9" s="132" cm="1">
        <f t="array" ref="Q9">IF(OR($A9=Solver!$T$12:$T$201),0,SUMPRODUCT($H9:$J9,$T$4:$V$4))</f>
        <v>35.44474393530998</v>
      </c>
      <c r="R9" s="73" cm="1">
        <f t="array" ref="R9">IF(OR($A9=Solver!$T$12:$T$201),0, SUMPRODUCT($N9:$P9, $T$4:$V$4))</f>
        <v>26.549865229110516</v>
      </c>
      <c r="Y9" s="23">
        <v>6</v>
      </c>
      <c r="Z9" s="24" t="str" cm="1">
        <f t="array" ref="Z9">IF(AND($X$5=1, $Z8&lt;&gt;"Weighting"), "", IFERROR(_xlfn.IFS($X$5-1=Y9,POWER($X$3,1),
$X$5-1=Y10,POWER($X$3, 0),
$X$5-1=Y11, POWER($X$3, -1),
$X$5-1=Y12, POWER($X$3, -2),
$X$5-1=Y13, POWER($X$3, -3),
$X$5-1=Y14, POWER($X$3, -4),
$X$5-1=Y15, POWER($X$3,-5),
$X$5-1=Y16, POWER($X$3, -6),
$X$5-1=Y17, POWER($X$3, -7),
$X$5-1=Y18, POWER($X$3, -8),
$X$5-1=Y19, POWER($X$3, -9),
$X$5-1=Y20, POWER($X$3, -10),
$X$5-1=Y21, POWER($X$3, -11),
$X$5-1=Y22, POWER($X$3, -12),
$X$5-1=Y23, POWER($X$3, -13),
$X$5-1=Y24, POWER($X$3, -14),
$X$5-1=Y25, POWER($X$3, -15),
$X$5-1=Y26, POWER($X$3, -16),
$X$5-1=Y27, POWER($X$3, -17),
$X$5-1=Y28, POWER($X$3, -18),
$X$5-1=Y29, POWER($X$3, -19),
$X$5-1=Y30, POWER($X$3, -20),
$X$5-1=Y31, POWER($X$3, -21),
$X$5-1=Y32, POWER($X$3, -22),
$X$5-1=Y33, POWER($X$3, -23),
$X$5-1=Y34, POWER($X$3, -24),
$X$5-1=Y35, POWER($X$3, -25),
$X$5-1=Y36, POWER($X$3, -26),
$X$5-1=Y37, POWER($X$3, -27),
$X$5-1=Y38, POWER($X$3, -28),
$X$5-1=Y39, POWER($X$3, -29),
$X$5-1=Y40, POWER($X$3, -30),
$X$5-1=Y41, POWER($X$3, -31),
$X$5-1=Y42, POWER($X$3, -32),
$X$5-1=Y43, POWER($X$3, -33),
$X$5-1=Y44, POWER($X$3, -34),
$X$5-1=Y45, POWER($X$3, -35),
$X$5-1=Y46, POWER($X$3, -36)),""))</f>
        <v/>
      </c>
      <c r="AA9" s="25" t="str">
        <f t="shared" si="6"/>
        <v>0</v>
      </c>
      <c r="AB9" s="26">
        <f>IF(AA9="","",SUM($AA$3:AA9)/SUM($AA$3:$AA$21))</f>
        <v>1</v>
      </c>
    </row>
    <row r="10" spans="1:28">
      <c r="A10" s="55">
        <v>8</v>
      </c>
      <c r="B10" s="55" t="str">
        <f>_xlfn.XLOOKUP($A10, PlayerData!$B$3:$B$394, PlayerData!C$3:C$394)</f>
        <v>ARS</v>
      </c>
      <c r="C10" s="55" t="str">
        <f>_xlfn.XLOOKUP($A10, PlayerData!$B$3:$B$394, PlayerData!D$3:D$394)</f>
        <v>F</v>
      </c>
      <c r="D10" s="31" t="str">
        <f>_xlfn.XLOOKUP($A10, PlayerData!$B$3:$B$394, PlayerData!E$3:E$394)</f>
        <v>Lacazette</v>
      </c>
      <c r="E10" s="136" cm="1">
        <f t="array" ref="E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"H"), PlayerData!$G:$G,PlayerData!H:H,""),
_xlfn.XLOOKUP(_xlfn.CONCAT(1,"-",$A10, "-", "H"), PlayerData!$G:$G,PlayerData!H:H,""),
_xlfn.XLOOKUP(_xlfn.CONCAT(2,"-",$A10, "-", "H"), PlayerData!$G:$G,PlayerData!H:H,""),
_xlfn.XLOOKUP(_xlfn.CONCAT(3,"-",$A10, "-", "H"), PlayerData!$G:$G,PlayerData!H:H,""),
_xlfn.XLOOKUP(_xlfn.CONCAT(4,"-",$A10, "-", "H"), PlayerData!$G:$G,PlayerData!H:H,""),
_xlfn.XLOOKUP(_xlfn.CONCAT(5,"-",$A10, "-", "H"), PlayerData!$G:$G,PlayerData!H:H,""),
_xlfn.XLOOKUP(_xlfn.CONCAT(6,"-",$A10, "-", "H"), PlayerData!$G:$G,PlayerData!H:H,""),
_xlfn.XLOOKUP(_xlfn.CONCAT(7,"-",$A10, "-", "H"), PlayerData!$G:$G,PlayerData!H:H,""),
_xlfn.XLOOKUP(_xlfn.CONCAT(8,"-",$A10, "-", "H"), PlayerData!$G:$G,PlayerData!H:H,""),
_xlfn.XLOOKUP(_xlfn.CONCAT(9,"-",$A10, "-", "H"), PlayerData!$G:$G,PlayerData!H:H,""),
_xlfn.XLOOKUP(_xlfn.CONCAT(10,"-",$A10, "-", "H"), PlayerData!$G:$G,PlayerData!H:H,""),
_xlfn.XLOOKUP(_xlfn.CONCAT(11,"-",$A10, "-", "H"), PlayerData!$G:$G,PlayerData!H:H,""),
_xlfn.XLOOKUP(_xlfn.CONCAT(12,"-",$A10, "-", "H"), PlayerData!$G:$G,PlayerData!H:H,""),
_xlfn.XLOOKUP(_xlfn.CONCAT(13,"-",$A10, "-", "H"), PlayerData!$G:$G,PlayerData!H:H,""),
_xlfn.XLOOKUP(_xlfn.CONCAT(14,"-",$A10, "-", "H"), PlayerData!$G:$G,PlayerData!H:H,""),
_xlfn.XLOOKUP(_xlfn.CONCAT(15,"-",$A10, "-", "H"), PlayerData!$G:$G,PlayerData!H:H,""),
_xlfn.XLOOKUP(_xlfn.CONCAT(16,"-",$A10, "-", "H"), PlayerData!$G:$G,PlayerData!H:H,""),
_xlfn.XLOOKUP(_xlfn.CONCAT(17,"-",$A10, "-", "H"), PlayerData!$G:$G,PlayerData!H:H,""),
_xlfn.XLOOKUP(_xlfn.CONCAT(18,"-",$A10, "-", "H"), PlayerData!$G:$G,PlayerData!H:H,"")))</f>
        <v>1</v>
      </c>
      <c r="F10" s="136" cm="1">
        <f t="array" ref="F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"H"), PlayerData!$G:$G,PlayerData!I:I,""),
_xlfn.XLOOKUP(_xlfn.CONCAT(1,"-",$A10, "-", "H"), PlayerData!$G:$G,PlayerData!I:I,""),
_xlfn.XLOOKUP(_xlfn.CONCAT(2,"-",$A10, "-", "H"), PlayerData!$G:$G,PlayerData!I:I,""),
_xlfn.XLOOKUP(_xlfn.CONCAT(3,"-",$A10, "-", "H"), PlayerData!$G:$G,PlayerData!I:I,""),
_xlfn.XLOOKUP(_xlfn.CONCAT(4,"-",$A10, "-", "H"), PlayerData!$G:$G,PlayerData!I:I,""),
_xlfn.XLOOKUP(_xlfn.CONCAT(5,"-",$A10, "-", "H"), PlayerData!$G:$G,PlayerData!I:I,""),
_xlfn.XLOOKUP(_xlfn.CONCAT(6,"-",$A10, "-", "H"), PlayerData!$G:$G,PlayerData!I:I,""),
_xlfn.XLOOKUP(_xlfn.CONCAT(7,"-",$A10, "-", "H"), PlayerData!$G:$G,PlayerData!I:I,""),
_xlfn.XLOOKUP(_xlfn.CONCAT(8,"-",$A10, "-", "H"), PlayerData!$G:$G,PlayerData!I:I,""),
_xlfn.XLOOKUP(_xlfn.CONCAT(9,"-",$A10, "-", "H"), PlayerData!$G:$G,PlayerData!I:I,""),
_xlfn.XLOOKUP(_xlfn.CONCAT(10,"-",$A10, "-", "H"), PlayerData!$G:$G,PlayerData!I:I,""),
_xlfn.XLOOKUP(_xlfn.CONCAT(11,"-",$A10, "-", "H"), PlayerData!$G:$G,PlayerData!I:I,""),
_xlfn.XLOOKUP(_xlfn.CONCAT(12,"-",$A10, "-", "H"), PlayerData!$G:$G,PlayerData!I:I,""),
_xlfn.XLOOKUP(_xlfn.CONCAT(13,"-",$A10, "-", "H"), PlayerData!$G:$G,PlayerData!I:I,""),
_xlfn.XLOOKUP(_xlfn.CONCAT(14,"-",$A10, "-", "H"), PlayerData!$G:$G,PlayerData!I:I,""),
_xlfn.XLOOKUP(_xlfn.CONCAT(15,"-",$A10, "-", "H"), PlayerData!$G:$G,PlayerData!I:I,""),
_xlfn.XLOOKUP(_xlfn.CONCAT(16,"-",$A10, "-", "H"), PlayerData!$G:$G,PlayerData!I:I,""),
_xlfn.XLOOKUP(_xlfn.CONCAT(17,"-",$A10, "-", "H"), PlayerData!$G:$G,PlayerData!I:I,""),
_xlfn.XLOOKUP(_xlfn.CONCAT(18,"-",$A10, "-", "H"), PlayerData!$G:$G,PlayerData!I:I,"")))</f>
        <v>0.43</v>
      </c>
      <c r="G10" s="90" cm="1">
        <f t="array" ref="G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"H"), PlayerData!$G:$G,PlayerData!L:L,""),
_xlfn.XLOOKUP(_xlfn.CONCAT(1,"-",$A10, "-", "H"), PlayerData!$G:$G,PlayerData!L:L,""),
_xlfn.XLOOKUP(_xlfn.CONCAT(2,"-",$A10, "-", "H"), PlayerData!$G:$G,PlayerData!L:L,""),
_xlfn.XLOOKUP(_xlfn.CONCAT(3,"-",$A10, "-", "H"), PlayerData!$G:$G,PlayerData!L:L,""),
_xlfn.XLOOKUP(_xlfn.CONCAT(4,"-",$A10, "-", "H"), PlayerData!$G:$G,PlayerData!L:L,""),
_xlfn.XLOOKUP(_xlfn.CONCAT(5,"-",$A10, "-", "H"), PlayerData!$G:$G,PlayerData!L:L,""),
_xlfn.XLOOKUP(_xlfn.CONCAT(6,"-",$A10, "-", "H"), PlayerData!$G:$G,PlayerData!L:L,""),
_xlfn.XLOOKUP(_xlfn.CONCAT(7,"-",$A10, "-", "H"), PlayerData!$G:$G,PlayerData!L:L,""),
_xlfn.XLOOKUP(_xlfn.CONCAT(8,"-",$A10, "-", "H"), PlayerData!$G:$G,PlayerData!L:L,""),
_xlfn.XLOOKUP(_xlfn.CONCAT(9,"-",$A10, "-", "H"), PlayerData!$G:$G,PlayerData!L:L,""),
_xlfn.XLOOKUP(_xlfn.CONCAT(10,"-",$A10, "-", "H"), PlayerData!$G:$G,PlayerData!L:L,""),
_xlfn.XLOOKUP(_xlfn.CONCAT(11,"-",$A10, "-", "H"), PlayerData!$G:$G,PlayerData!L:L,""),
_xlfn.XLOOKUP(_xlfn.CONCAT(12,"-",$A10, "-", "H"), PlayerData!$G:$G,PlayerData!L:L,""),
_xlfn.XLOOKUP(_xlfn.CONCAT(13,"-",$A10, "-", "H"), PlayerData!$G:$G,PlayerData!L:L,""),
_xlfn.XLOOKUP(_xlfn.CONCAT(14,"-",$A10, "-", "H"), PlayerData!$G:$G,PlayerData!L:L,""),
_xlfn.XLOOKUP(_xlfn.CONCAT(15,"-",$A10, "-", "H"), PlayerData!$G:$G,PlayerData!L:L,""),
_xlfn.XLOOKUP(_xlfn.CONCAT(16,"-",$A10, "-", "H"), PlayerData!$G:$G,PlayerData!L:L,""),
_xlfn.XLOOKUP(_xlfn.CONCAT(17,"-",$A10, "-", "H"), PlayerData!$G:$G,PlayerData!L:L,""),
_xlfn.XLOOKUP(_xlfn.CONCAT(18,"-",$A10, "-", "H"), PlayerData!$G:$G,PlayerData!L:L,"")))</f>
        <v>1.3599999999999999</v>
      </c>
      <c r="H10" s="132">
        <f t="shared" si="0"/>
        <v>22.727272727272727</v>
      </c>
      <c r="I10" s="132">
        <f t="shared" si="1"/>
        <v>19.545454545454543</v>
      </c>
      <c r="J10" s="72">
        <f t="shared" si="2"/>
        <v>18.328840970350406</v>
      </c>
      <c r="K10" s="138" cm="1">
        <f t="array" ref="K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"A"), PlayerData!$M:$M,PlayerData!N:N,""),
_xlfn.XLOOKUP(_xlfn.CONCAT(1,"-",$A10, "-", "A"), PlayerData!$M:$M,PlayerData!N:N,""),
_xlfn.XLOOKUP(_xlfn.CONCAT(2,"-",$A10, "-", "A"), PlayerData!$M:$M,PlayerData!N:N,""),
_xlfn.XLOOKUP(_xlfn.CONCAT(3,"-",$A10, "-", "A"), PlayerData!$M:$M,PlayerData!N:N,""),
_xlfn.XLOOKUP(_xlfn.CONCAT(4,"-",$A10, "-", "A"), PlayerData!$M:$M,PlayerData!N:N,""),
_xlfn.XLOOKUP(_xlfn.CONCAT(5,"-",$A10, "-", "A"), PlayerData!$M:$M,PlayerData!N:N,""),
_xlfn.XLOOKUP(_xlfn.CONCAT(6,"-",$A10, "-", "A"), PlayerData!$M:$M,PlayerData!N:N,""),
_xlfn.XLOOKUP(_xlfn.CONCAT(7,"-",$A10, "-", "A"), PlayerData!$M:$M,PlayerData!N:N,""),
_xlfn.XLOOKUP(_xlfn.CONCAT(8,"-",$A10, "-", "A"), PlayerData!$M:$M,PlayerData!N:N,""),
_xlfn.XLOOKUP(_xlfn.CONCAT(9,"-",$A10, "-", "A"), PlayerData!$M:$M,PlayerData!N:N,""),
_xlfn.XLOOKUP(_xlfn.CONCAT(10,"-",$A10, "-", "A"), PlayerData!$M:$M,PlayerData!N:N,""),
_xlfn.XLOOKUP(_xlfn.CONCAT(11,"-",$A10, "-", "A"), PlayerData!$M:$M,PlayerData!N:N,""),
_xlfn.XLOOKUP(_xlfn.CONCAT(12,"-",$A10, "-", "A"), PlayerData!$M:$M,PlayerData!N:N,""),
_xlfn.XLOOKUP(_xlfn.CONCAT(13,"-",$A10, "-", "A"), PlayerData!$M:$M,PlayerData!N:N,""),
_xlfn.XLOOKUP(_xlfn.CONCAT(14,"-",$A10, "-", "A"), PlayerData!$M:$M,PlayerData!N:N,""),
_xlfn.XLOOKUP(_xlfn.CONCAT(15,"-",$A10, "-", "A"), PlayerData!$M:$M,PlayerData!N:N,""),
_xlfn.XLOOKUP(_xlfn.CONCAT(16,"-",$A10, "-", "A"), PlayerData!$M:$M,PlayerData!N:N,""),
_xlfn.XLOOKUP(_xlfn.CONCAT(17,"-",$A10, "-", "A"), PlayerData!$M:$M,PlayerData!N:N,""),
_xlfn.XLOOKUP(_xlfn.CONCAT(18,"-",$A10, "-", "A"), PlayerData!$M:$M,PlayerData!N:N,"")))</f>
        <v>1</v>
      </c>
      <c r="L10" s="138" cm="1">
        <f t="array" ref="L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"A"), PlayerData!$M:$M,PlayerData!O:O,""),
_xlfn.XLOOKUP(_xlfn.CONCAT(1,"-",$A10, "-", "A"), PlayerData!$M:$M,PlayerData!O:O,""),
_xlfn.XLOOKUP(_xlfn.CONCAT(2,"-",$A10, "-", "A"), PlayerData!$M:$M,PlayerData!O:O,""),
_xlfn.XLOOKUP(_xlfn.CONCAT(3,"-",$A10, "-", "A"), PlayerData!$M:$M,PlayerData!O:O,""),
_xlfn.XLOOKUP(_xlfn.CONCAT(4,"-",$A10, "-", "A"), PlayerData!$M:$M,PlayerData!O:O,""),
_xlfn.XLOOKUP(_xlfn.CONCAT(5,"-",$A10, "-", "A"), PlayerData!$M:$M,PlayerData!O:O,""),
_xlfn.XLOOKUP(_xlfn.CONCAT(6,"-",$A10, "-", "A"), PlayerData!$M:$M,PlayerData!O:O,""),
_xlfn.XLOOKUP(_xlfn.CONCAT(7,"-",$A10, "-", "A"), PlayerData!$M:$M,PlayerData!O:O,""),
_xlfn.XLOOKUP(_xlfn.CONCAT(8,"-",$A10, "-", "A"), PlayerData!$M:$M,PlayerData!O:O,""),
_xlfn.XLOOKUP(_xlfn.CONCAT(9,"-",$A10, "-", "A"), PlayerData!$M:$M,PlayerData!O:O,""),
_xlfn.XLOOKUP(_xlfn.CONCAT(10,"-",$A10, "-", "A"), PlayerData!$M:$M,PlayerData!O:O,""),
_xlfn.XLOOKUP(_xlfn.CONCAT(11,"-",$A10, "-", "A"), PlayerData!$M:$M,PlayerData!O:O,""),
_xlfn.XLOOKUP(_xlfn.CONCAT(12,"-",$A10, "-", "A"), PlayerData!$M:$M,PlayerData!O:O,""),
_xlfn.XLOOKUP(_xlfn.CONCAT(13,"-",$A10, "-", "A"), PlayerData!$M:$M,PlayerData!O:O,""),
_xlfn.XLOOKUP(_xlfn.CONCAT(14,"-",$A10, "-", "A"), PlayerData!$M:$M,PlayerData!O:O,""),
_xlfn.XLOOKUP(_xlfn.CONCAT(15,"-",$A10, "-", "A"), PlayerData!$M:$M,PlayerData!O:O,""),
_xlfn.XLOOKUP(_xlfn.CONCAT(16,"-",$A10, "-", "A"), PlayerData!$M:$M,PlayerData!O:O,""),
_xlfn.XLOOKUP(_xlfn.CONCAT(17,"-",$A10, "-", "A"), PlayerData!$M:$M,PlayerData!O:O,""),
_xlfn.XLOOKUP(_xlfn.CONCAT(18,"-",$A10, "-", "A"), PlayerData!$M:$M,PlayerData!O:O,"")))</f>
        <v>0.33</v>
      </c>
      <c r="M10" s="96" cm="1">
        <f t="array" ref="M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_xlfn.XLOOKUP(_xlfn.CONCAT(0,"-",$A10, "-", "A"), PlayerData!$M:$M,PlayerData!R:R,""),
_xlfn.XLOOKUP(_xlfn.CONCAT(1,"-",$A10, "-", "A"), PlayerData!$M:$M,PlayerData!R:R,""),
_xlfn.XLOOKUP(_xlfn.CONCAT(2,"-",$A10, "-", "A"), PlayerData!$M:$M,PlayerData!R:R,""),
_xlfn.XLOOKUP(_xlfn.CONCAT(3,"-",$A10, "-", "A"), PlayerData!$M:$M,PlayerData!R:R,""),
_xlfn.XLOOKUP(_xlfn.CONCAT(4,"-",$A10, "-", "A"), PlayerData!$M:$M,PlayerData!R:R,""),
_xlfn.XLOOKUP(_xlfn.CONCAT(5,"-",$A10, "-", "A"), PlayerData!$M:$M,PlayerData!R:R,""),
_xlfn.XLOOKUP(_xlfn.CONCAT(6,"-",$A10, "-", "A"), PlayerData!$M:$M,PlayerData!R:R,""),
_xlfn.XLOOKUP(_xlfn.CONCAT(7,"-",$A10, "-", "A"), PlayerData!$M:$M,PlayerData!R:R,""),
_xlfn.XLOOKUP(_xlfn.CONCAT(8,"-",$A10, "-", "A"), PlayerData!$M:$M,PlayerData!R:R,""),
_xlfn.XLOOKUP(_xlfn.CONCAT(9,"-",$A10, "-", "A"), PlayerData!$M:$M,PlayerData!R:R,""),
_xlfn.XLOOKUP(_xlfn.CONCAT(10,"-",$A10, "-", "A"), PlayerData!$M:$M,PlayerData!R:R,""),
_xlfn.XLOOKUP(_xlfn.CONCAT(11,"-",$A10, "-", "A"), PlayerData!$M:$M,PlayerData!R:R,""),
_xlfn.XLOOKUP(_xlfn.CONCAT(12,"-",$A10, "-", "A"), PlayerData!$M:$M,PlayerData!R:R,""),
_xlfn.XLOOKUP(_xlfn.CONCAT(13,"-",$A10, "-", "A"), PlayerData!$M:$M,PlayerData!R:R,""),
_xlfn.XLOOKUP(_xlfn.CONCAT(14,"-",$A10, "-", "A"), PlayerData!$M:$M,PlayerData!R:R,""),
_xlfn.XLOOKUP(_xlfn.CONCAT(15,"-",$A10, "-", "A"), PlayerData!$M:$M,PlayerData!R:R,""),
_xlfn.XLOOKUP(_xlfn.CONCAT(16,"-",$A10, "-", "A"), PlayerData!$M:$M,PlayerData!R:R,""),
_xlfn.XLOOKUP(_xlfn.CONCAT(17,"-",$A10, "-", "A"), PlayerData!$M:$M,PlayerData!R:R,""),
_xlfn.XLOOKUP(_xlfn.CONCAT(18,"-",$A10, "-", "A"), PlayerData!$M:$M,PlayerData!R:R,"")))</f>
        <v>1.52</v>
      </c>
      <c r="N10" s="134">
        <f t="shared" si="3"/>
        <v>22.727272727272727</v>
      </c>
      <c r="O10" s="134">
        <f t="shared" si="4"/>
        <v>14.999999999999998</v>
      </c>
      <c r="P10" s="73">
        <f t="shared" si="5"/>
        <v>20.485175202156338</v>
      </c>
      <c r="Q10" s="132" cm="1">
        <f t="array" ref="Q10">IF(OR($A10=Solver!$T$12:$T$201),0,SUMPRODUCT($H10:$J10,$T$4:$V$4))</f>
        <v>18.328840970350406</v>
      </c>
      <c r="R10" s="73" cm="1">
        <f t="array" ref="R10">IF(OR($A10=Solver!$T$12:$T$201),0, SUMPRODUCT($N10:$P10, $T$4:$V$4))</f>
        <v>20.485175202156338</v>
      </c>
      <c r="Y10" s="23">
        <v>7</v>
      </c>
      <c r="Z10" s="24" t="str" cm="1">
        <f t="array" ref="Z10">IF(AND($X$5=1, $Z9&lt;&gt;"Weighting"), "", IFERROR(_xlfn.IFS($X$5-1=Y10,POWER($X$3,1),
$X$5-1=Y11,POWER($X$3, 0),
$X$5-1=Y12, POWER($X$3, -1),
$X$5-1=Y13, POWER($X$3, -2),
$X$5-1=Y14, POWER($X$3, -3),
$X$5-1=Y15, POWER($X$3, -4),
$X$5-1=Y16, POWER($X$3,-5),
$X$5-1=Y17, POWER($X$3, -6),
$X$5-1=Y18, POWER($X$3, -7),
$X$5-1=Y19, POWER($X$3, -8),
$X$5-1=Y20, POWER($X$3, -9),
$X$5-1=Y21, POWER($X$3, -10),
$X$5-1=Y22, POWER($X$3, -11),
$X$5-1=Y23, POWER($X$3, -12),
$X$5-1=Y24, POWER($X$3, -13),
$X$5-1=Y25, POWER($X$3, -14),
$X$5-1=Y26, POWER($X$3, -15),
$X$5-1=Y27, POWER($X$3, -16),
$X$5-1=Y28, POWER($X$3, -17),
$X$5-1=Y29, POWER($X$3, -18),
$X$5-1=Y30, POWER($X$3, -19),
$X$5-1=Y31, POWER($X$3, -20),
$X$5-1=Y32, POWER($X$3, -21),
$X$5-1=Y33, POWER($X$3, -22),
$X$5-1=Y34, POWER($X$3, -23),
$X$5-1=Y35, POWER($X$3, -24),
$X$5-1=Y36, POWER($X$3, -25),
$X$5-1=Y37, POWER($X$3, -26),
$X$5-1=Y38, POWER($X$3, -27),
$X$5-1=Y39, POWER($X$3, -28),
$X$5-1=Y40, POWER($X$3, -29),
$X$5-1=Y41, POWER($X$3, -30),
$X$5-1=Y42, POWER($X$3, -31),
$X$5-1=Y43, POWER($X$3, -32),
$X$5-1=Y44, POWER($X$3, -33),
$X$5-1=Y45, POWER($X$3, -34),
$X$5-1=Y46, POWER($X$3, -35),
$X$5-1=Y47, POWER($X$3, -36)),""))</f>
        <v/>
      </c>
      <c r="AA10" s="25" t="str">
        <f t="shared" si="6"/>
        <v>0</v>
      </c>
      <c r="AB10" s="26">
        <f>IF(AA10="","",SUM($AA$3:AA10)/SUM($AA$3:$AA$21))</f>
        <v>1</v>
      </c>
    </row>
    <row r="11" spans="1:28">
      <c r="A11" s="55">
        <v>9</v>
      </c>
      <c r="B11" s="55" t="str">
        <f>_xlfn.XLOOKUP($A11, PlayerData!$B$3:$B$394, PlayerData!C$3:C$394)</f>
        <v>SOU</v>
      </c>
      <c r="C11" s="55" t="str">
        <f>_xlfn.XLOOKUP($A11, PlayerData!$B$3:$B$394, PlayerData!D$3:D$394)</f>
        <v>F</v>
      </c>
      <c r="D11" s="31" t="str">
        <f>_xlfn.XLOOKUP($A11, PlayerData!$B$3:$B$394, PlayerData!E$3:E$394)</f>
        <v>Ings</v>
      </c>
      <c r="E11" s="136" cm="1">
        <f t="array" ref="E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"H"), PlayerData!$G:$G,PlayerData!H:H,""),
_xlfn.XLOOKUP(_xlfn.CONCAT(1,"-",$A11, "-", "H"), PlayerData!$G:$G,PlayerData!H:H,""),
_xlfn.XLOOKUP(_xlfn.CONCAT(2,"-",$A11, "-", "H"), PlayerData!$G:$G,PlayerData!H:H,""),
_xlfn.XLOOKUP(_xlfn.CONCAT(3,"-",$A11, "-", "H"), PlayerData!$G:$G,PlayerData!H:H,""),
_xlfn.XLOOKUP(_xlfn.CONCAT(4,"-",$A11, "-", "H"), PlayerData!$G:$G,PlayerData!H:H,""),
_xlfn.XLOOKUP(_xlfn.CONCAT(5,"-",$A11, "-", "H"), PlayerData!$G:$G,PlayerData!H:H,""),
_xlfn.XLOOKUP(_xlfn.CONCAT(6,"-",$A11, "-", "H"), PlayerData!$G:$G,PlayerData!H:H,""),
_xlfn.XLOOKUP(_xlfn.CONCAT(7,"-",$A11, "-", "H"), PlayerData!$G:$G,PlayerData!H:H,""),
_xlfn.XLOOKUP(_xlfn.CONCAT(8,"-",$A11, "-", "H"), PlayerData!$G:$G,PlayerData!H:H,""),
_xlfn.XLOOKUP(_xlfn.CONCAT(9,"-",$A11, "-", "H"), PlayerData!$G:$G,PlayerData!H:H,""),
_xlfn.XLOOKUP(_xlfn.CONCAT(10,"-",$A11, "-", "H"), PlayerData!$G:$G,PlayerData!H:H,""),
_xlfn.XLOOKUP(_xlfn.CONCAT(11,"-",$A11, "-", "H"), PlayerData!$G:$G,PlayerData!H:H,""),
_xlfn.XLOOKUP(_xlfn.CONCAT(12,"-",$A11, "-", "H"), PlayerData!$G:$G,PlayerData!H:H,""),
_xlfn.XLOOKUP(_xlfn.CONCAT(13,"-",$A11, "-", "H"), PlayerData!$G:$G,PlayerData!H:H,""),
_xlfn.XLOOKUP(_xlfn.CONCAT(14,"-",$A11, "-", "H"), PlayerData!$G:$G,PlayerData!H:H,""),
_xlfn.XLOOKUP(_xlfn.CONCAT(15,"-",$A11, "-", "H"), PlayerData!$G:$G,PlayerData!H:H,""),
_xlfn.XLOOKUP(_xlfn.CONCAT(16,"-",$A11, "-", "H"), PlayerData!$G:$G,PlayerData!H:H,""),
_xlfn.XLOOKUP(_xlfn.CONCAT(17,"-",$A11, "-", "H"), PlayerData!$G:$G,PlayerData!H:H,""),
_xlfn.XLOOKUP(_xlfn.CONCAT(18,"-",$A11, "-", "H"), PlayerData!$G:$G,PlayerData!H:H,"")))</f>
        <v>2.2999999999999998</v>
      </c>
      <c r="F11" s="136" cm="1">
        <f t="array" ref="F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"H"), PlayerData!$G:$G,PlayerData!I:I,""),
_xlfn.XLOOKUP(_xlfn.CONCAT(1,"-",$A11, "-", "H"), PlayerData!$G:$G,PlayerData!I:I,""),
_xlfn.XLOOKUP(_xlfn.CONCAT(2,"-",$A11, "-", "H"), PlayerData!$G:$G,PlayerData!I:I,""),
_xlfn.XLOOKUP(_xlfn.CONCAT(3,"-",$A11, "-", "H"), PlayerData!$G:$G,PlayerData!I:I,""),
_xlfn.XLOOKUP(_xlfn.CONCAT(4,"-",$A11, "-", "H"), PlayerData!$G:$G,PlayerData!I:I,""),
_xlfn.XLOOKUP(_xlfn.CONCAT(5,"-",$A11, "-", "H"), PlayerData!$G:$G,PlayerData!I:I,""),
_xlfn.XLOOKUP(_xlfn.CONCAT(6,"-",$A11, "-", "H"), PlayerData!$G:$G,PlayerData!I:I,""),
_xlfn.XLOOKUP(_xlfn.CONCAT(7,"-",$A11, "-", "H"), PlayerData!$G:$G,PlayerData!I:I,""),
_xlfn.XLOOKUP(_xlfn.CONCAT(8,"-",$A11, "-", "H"), PlayerData!$G:$G,PlayerData!I:I,""),
_xlfn.XLOOKUP(_xlfn.CONCAT(9,"-",$A11, "-", "H"), PlayerData!$G:$G,PlayerData!I:I,""),
_xlfn.XLOOKUP(_xlfn.CONCAT(10,"-",$A11, "-", "H"), PlayerData!$G:$G,PlayerData!I:I,""),
_xlfn.XLOOKUP(_xlfn.CONCAT(11,"-",$A11, "-", "H"), PlayerData!$G:$G,PlayerData!I:I,""),
_xlfn.XLOOKUP(_xlfn.CONCAT(12,"-",$A11, "-", "H"), PlayerData!$G:$G,PlayerData!I:I,""),
_xlfn.XLOOKUP(_xlfn.CONCAT(13,"-",$A11, "-", "H"), PlayerData!$G:$G,PlayerData!I:I,""),
_xlfn.XLOOKUP(_xlfn.CONCAT(14,"-",$A11, "-", "H"), PlayerData!$G:$G,PlayerData!I:I,""),
_xlfn.XLOOKUP(_xlfn.CONCAT(15,"-",$A11, "-", "H"), PlayerData!$G:$G,PlayerData!I:I,""),
_xlfn.XLOOKUP(_xlfn.CONCAT(16,"-",$A11, "-", "H"), PlayerData!$G:$G,PlayerData!I:I,""),
_xlfn.XLOOKUP(_xlfn.CONCAT(17,"-",$A11, "-", "H"), PlayerData!$G:$G,PlayerData!I:I,""),
_xlfn.XLOOKUP(_xlfn.CONCAT(18,"-",$A11, "-", "H"), PlayerData!$G:$G,PlayerData!I:I,"")))</f>
        <v>0.6</v>
      </c>
      <c r="G11" s="90" cm="1">
        <f t="array" ref="G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"H"), PlayerData!$G:$G,PlayerData!L:L,""),
_xlfn.XLOOKUP(_xlfn.CONCAT(1,"-",$A11, "-", "H"), PlayerData!$G:$G,PlayerData!L:L,""),
_xlfn.XLOOKUP(_xlfn.CONCAT(2,"-",$A11, "-", "H"), PlayerData!$G:$G,PlayerData!L:L,""),
_xlfn.XLOOKUP(_xlfn.CONCAT(3,"-",$A11, "-", "H"), PlayerData!$G:$G,PlayerData!L:L,""),
_xlfn.XLOOKUP(_xlfn.CONCAT(4,"-",$A11, "-", "H"), PlayerData!$G:$G,PlayerData!L:L,""),
_xlfn.XLOOKUP(_xlfn.CONCAT(5,"-",$A11, "-", "H"), PlayerData!$G:$G,PlayerData!L:L,""),
_xlfn.XLOOKUP(_xlfn.CONCAT(6,"-",$A11, "-", "H"), PlayerData!$G:$G,PlayerData!L:L,""),
_xlfn.XLOOKUP(_xlfn.CONCAT(7,"-",$A11, "-", "H"), PlayerData!$G:$G,PlayerData!L:L,""),
_xlfn.XLOOKUP(_xlfn.CONCAT(8,"-",$A11, "-", "H"), PlayerData!$G:$G,PlayerData!L:L,""),
_xlfn.XLOOKUP(_xlfn.CONCAT(9,"-",$A11, "-", "H"), PlayerData!$G:$G,PlayerData!L:L,""),
_xlfn.XLOOKUP(_xlfn.CONCAT(10,"-",$A11, "-", "H"), PlayerData!$G:$G,PlayerData!L:L,""),
_xlfn.XLOOKUP(_xlfn.CONCAT(11,"-",$A11, "-", "H"), PlayerData!$G:$G,PlayerData!L:L,""),
_xlfn.XLOOKUP(_xlfn.CONCAT(12,"-",$A11, "-", "H"), PlayerData!$G:$G,PlayerData!L:L,""),
_xlfn.XLOOKUP(_xlfn.CONCAT(13,"-",$A11, "-", "H"), PlayerData!$G:$G,PlayerData!L:L,""),
_xlfn.XLOOKUP(_xlfn.CONCAT(14,"-",$A11, "-", "H"), PlayerData!$G:$G,PlayerData!L:L,""),
_xlfn.XLOOKUP(_xlfn.CONCAT(15,"-",$A11, "-", "H"), PlayerData!$G:$G,PlayerData!L:L,""),
_xlfn.XLOOKUP(_xlfn.CONCAT(16,"-",$A11, "-", "H"), PlayerData!$G:$G,PlayerData!L:L,""),
_xlfn.XLOOKUP(_xlfn.CONCAT(17,"-",$A11, "-", "H"), PlayerData!$G:$G,PlayerData!L:L,""),
_xlfn.XLOOKUP(_xlfn.CONCAT(18,"-",$A11, "-", "H"), PlayerData!$G:$G,PlayerData!L:L,"")))</f>
        <v>1.97</v>
      </c>
      <c r="H11" s="132">
        <f t="shared" si="0"/>
        <v>52.272727272727259</v>
      </c>
      <c r="I11" s="132">
        <f t="shared" si="1"/>
        <v>27.27272727272727</v>
      </c>
      <c r="J11" s="72">
        <f t="shared" si="2"/>
        <v>26.549865229110516</v>
      </c>
      <c r="K11" s="138" cm="1">
        <f t="array" ref="K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"A"), PlayerData!$M:$M,PlayerData!N:N,""),
_xlfn.XLOOKUP(_xlfn.CONCAT(1,"-",$A11, "-", "A"), PlayerData!$M:$M,PlayerData!N:N,""),
_xlfn.XLOOKUP(_xlfn.CONCAT(2,"-",$A11, "-", "A"), PlayerData!$M:$M,PlayerData!N:N,""),
_xlfn.XLOOKUP(_xlfn.CONCAT(3,"-",$A11, "-", "A"), PlayerData!$M:$M,PlayerData!N:N,""),
_xlfn.XLOOKUP(_xlfn.CONCAT(4,"-",$A11, "-", "A"), PlayerData!$M:$M,PlayerData!N:N,""),
_xlfn.XLOOKUP(_xlfn.CONCAT(5,"-",$A11, "-", "A"), PlayerData!$M:$M,PlayerData!N:N,""),
_xlfn.XLOOKUP(_xlfn.CONCAT(6,"-",$A11, "-", "A"), PlayerData!$M:$M,PlayerData!N:N,""),
_xlfn.XLOOKUP(_xlfn.CONCAT(7,"-",$A11, "-", "A"), PlayerData!$M:$M,PlayerData!N:N,""),
_xlfn.XLOOKUP(_xlfn.CONCAT(8,"-",$A11, "-", "A"), PlayerData!$M:$M,PlayerData!N:N,""),
_xlfn.XLOOKUP(_xlfn.CONCAT(9,"-",$A11, "-", "A"), PlayerData!$M:$M,PlayerData!N:N,""),
_xlfn.XLOOKUP(_xlfn.CONCAT(10,"-",$A11, "-", "A"), PlayerData!$M:$M,PlayerData!N:N,""),
_xlfn.XLOOKUP(_xlfn.CONCAT(11,"-",$A11, "-", "A"), PlayerData!$M:$M,PlayerData!N:N,""),
_xlfn.XLOOKUP(_xlfn.CONCAT(12,"-",$A11, "-", "A"), PlayerData!$M:$M,PlayerData!N:N,""),
_xlfn.XLOOKUP(_xlfn.CONCAT(13,"-",$A11, "-", "A"), PlayerData!$M:$M,PlayerData!N:N,""),
_xlfn.XLOOKUP(_xlfn.CONCAT(14,"-",$A11, "-", "A"), PlayerData!$M:$M,PlayerData!N:N,""),
_xlfn.XLOOKUP(_xlfn.CONCAT(15,"-",$A11, "-", "A"), PlayerData!$M:$M,PlayerData!N:N,""),
_xlfn.XLOOKUP(_xlfn.CONCAT(16,"-",$A11, "-", "A"), PlayerData!$M:$M,PlayerData!N:N,""),
_xlfn.XLOOKUP(_xlfn.CONCAT(17,"-",$A11, "-", "A"), PlayerData!$M:$M,PlayerData!N:N,""),
_xlfn.XLOOKUP(_xlfn.CONCAT(18,"-",$A11, "-", "A"), PlayerData!$M:$M,PlayerData!N:N,"")))</f>
        <v>3.29</v>
      </c>
      <c r="L11" s="138" cm="1">
        <f t="array" ref="L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"A"), PlayerData!$M:$M,PlayerData!O:O,""),
_xlfn.XLOOKUP(_xlfn.CONCAT(1,"-",$A11, "-", "A"), PlayerData!$M:$M,PlayerData!O:O,""),
_xlfn.XLOOKUP(_xlfn.CONCAT(2,"-",$A11, "-", "A"), PlayerData!$M:$M,PlayerData!O:O,""),
_xlfn.XLOOKUP(_xlfn.CONCAT(3,"-",$A11, "-", "A"), PlayerData!$M:$M,PlayerData!O:O,""),
_xlfn.XLOOKUP(_xlfn.CONCAT(4,"-",$A11, "-", "A"), PlayerData!$M:$M,PlayerData!O:O,""),
_xlfn.XLOOKUP(_xlfn.CONCAT(5,"-",$A11, "-", "A"), PlayerData!$M:$M,PlayerData!O:O,""),
_xlfn.XLOOKUP(_xlfn.CONCAT(6,"-",$A11, "-", "A"), PlayerData!$M:$M,PlayerData!O:O,""),
_xlfn.XLOOKUP(_xlfn.CONCAT(7,"-",$A11, "-", "A"), PlayerData!$M:$M,PlayerData!O:O,""),
_xlfn.XLOOKUP(_xlfn.CONCAT(8,"-",$A11, "-", "A"), PlayerData!$M:$M,PlayerData!O:O,""),
_xlfn.XLOOKUP(_xlfn.CONCAT(9,"-",$A11, "-", "A"), PlayerData!$M:$M,PlayerData!O:O,""),
_xlfn.XLOOKUP(_xlfn.CONCAT(10,"-",$A11, "-", "A"), PlayerData!$M:$M,PlayerData!O:O,""),
_xlfn.XLOOKUP(_xlfn.CONCAT(11,"-",$A11, "-", "A"), PlayerData!$M:$M,PlayerData!O:O,""),
_xlfn.XLOOKUP(_xlfn.CONCAT(12,"-",$A11, "-", "A"), PlayerData!$M:$M,PlayerData!O:O,""),
_xlfn.XLOOKUP(_xlfn.CONCAT(13,"-",$A11, "-", "A"), PlayerData!$M:$M,PlayerData!O:O,""),
_xlfn.XLOOKUP(_xlfn.CONCAT(14,"-",$A11, "-", "A"), PlayerData!$M:$M,PlayerData!O:O,""),
_xlfn.XLOOKUP(_xlfn.CONCAT(15,"-",$A11, "-", "A"), PlayerData!$M:$M,PlayerData!O:O,""),
_xlfn.XLOOKUP(_xlfn.CONCAT(16,"-",$A11, "-", "A"), PlayerData!$M:$M,PlayerData!O:O,""),
_xlfn.XLOOKUP(_xlfn.CONCAT(17,"-",$A11, "-", "A"), PlayerData!$M:$M,PlayerData!O:O,""),
_xlfn.XLOOKUP(_xlfn.CONCAT(18,"-",$A11, "-", "A"), PlayerData!$M:$M,PlayerData!O:O,"")))</f>
        <v>0.86</v>
      </c>
      <c r="M11" s="96" cm="1">
        <f t="array" ref="M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_xlfn.XLOOKUP(_xlfn.CONCAT(0,"-",$A11, "-", "A"), PlayerData!$M:$M,PlayerData!R:R,""),
_xlfn.XLOOKUP(_xlfn.CONCAT(1,"-",$A11, "-", "A"), PlayerData!$M:$M,PlayerData!R:R,""),
_xlfn.XLOOKUP(_xlfn.CONCAT(2,"-",$A11, "-", "A"), PlayerData!$M:$M,PlayerData!R:R,""),
_xlfn.XLOOKUP(_xlfn.CONCAT(3,"-",$A11, "-", "A"), PlayerData!$M:$M,PlayerData!R:R,""),
_xlfn.XLOOKUP(_xlfn.CONCAT(4,"-",$A11, "-", "A"), PlayerData!$M:$M,PlayerData!R:R,""),
_xlfn.XLOOKUP(_xlfn.CONCAT(5,"-",$A11, "-", "A"), PlayerData!$M:$M,PlayerData!R:R,""),
_xlfn.XLOOKUP(_xlfn.CONCAT(6,"-",$A11, "-", "A"), PlayerData!$M:$M,PlayerData!R:R,""),
_xlfn.XLOOKUP(_xlfn.CONCAT(7,"-",$A11, "-", "A"), PlayerData!$M:$M,PlayerData!R:R,""),
_xlfn.XLOOKUP(_xlfn.CONCAT(8,"-",$A11, "-", "A"), PlayerData!$M:$M,PlayerData!R:R,""),
_xlfn.XLOOKUP(_xlfn.CONCAT(9,"-",$A11, "-", "A"), PlayerData!$M:$M,PlayerData!R:R,""),
_xlfn.XLOOKUP(_xlfn.CONCAT(10,"-",$A11, "-", "A"), PlayerData!$M:$M,PlayerData!R:R,""),
_xlfn.XLOOKUP(_xlfn.CONCAT(11,"-",$A11, "-", "A"), PlayerData!$M:$M,PlayerData!R:R,""),
_xlfn.XLOOKUP(_xlfn.CONCAT(12,"-",$A11, "-", "A"), PlayerData!$M:$M,PlayerData!R:R,""),
_xlfn.XLOOKUP(_xlfn.CONCAT(13,"-",$A11, "-", "A"), PlayerData!$M:$M,PlayerData!R:R,""),
_xlfn.XLOOKUP(_xlfn.CONCAT(14,"-",$A11, "-", "A"), PlayerData!$M:$M,PlayerData!R:R,""),
_xlfn.XLOOKUP(_xlfn.CONCAT(15,"-",$A11, "-", "A"), PlayerData!$M:$M,PlayerData!R:R,""),
_xlfn.XLOOKUP(_xlfn.CONCAT(16,"-",$A11, "-", "A"), PlayerData!$M:$M,PlayerData!R:R,""),
_xlfn.XLOOKUP(_xlfn.CONCAT(17,"-",$A11, "-", "A"), PlayerData!$M:$M,PlayerData!R:R,""),
_xlfn.XLOOKUP(_xlfn.CONCAT(18,"-",$A11, "-", "A"), PlayerData!$M:$M,PlayerData!R:R,"")))</f>
        <v>3.2600000000000002</v>
      </c>
      <c r="N11" s="134">
        <f t="shared" si="3"/>
        <v>74.772727272727266</v>
      </c>
      <c r="O11" s="134">
        <f t="shared" si="4"/>
        <v>39.090909090909086</v>
      </c>
      <c r="P11" s="73">
        <f t="shared" si="5"/>
        <v>43.935309973045825</v>
      </c>
      <c r="Q11" s="132" cm="1">
        <f t="array" ref="Q11">IF(OR($A11=Solver!$T$12:$T$201),0,SUMPRODUCT($H11:$J11,$T$4:$V$4))</f>
        <v>26.549865229110516</v>
      </c>
      <c r="R11" s="73" cm="1">
        <f t="array" ref="R11">IF(OR($A11=Solver!$T$12:$T$201),0, SUMPRODUCT($N11:$P11, $T$4:$V$4))</f>
        <v>43.935309973045825</v>
      </c>
      <c r="Y11" s="23">
        <v>8</v>
      </c>
      <c r="Z11" s="24" t="str" cm="1">
        <f t="array" ref="Z11">IF(AND($X$5=1, $Z10&lt;&gt;"Weighting"), "", IFERROR(_xlfn.IFS($X$5-1=Y11,POWER($X$3,1),
$X$5-1=Y12,POWER($X$3, 0),
$X$5-1=Y13, POWER($X$3, -1),
$X$5-1=Y14, POWER($X$3, -2),
$X$5-1=Y15, POWER($X$3, -3),
$X$5-1=Y16, POWER($X$3, -4),
$X$5-1=Y17, POWER($X$3,-5),
$X$5-1=Y18, POWER($X$3, -6),
$X$5-1=Y19, POWER($X$3, -7),
$X$5-1=Y20, POWER($X$3, -8),
$X$5-1=Y21, POWER($X$3, -9),
$X$5-1=Y22, POWER($X$3, -10),
$X$5-1=Y23, POWER($X$3, -11),
$X$5-1=Y24, POWER($X$3, -12),
$X$5-1=Y25, POWER($X$3, -13),
$X$5-1=Y26, POWER($X$3, -14),
$X$5-1=Y27, POWER($X$3, -15),
$X$5-1=Y28, POWER($X$3, -16),
$X$5-1=Y29, POWER($X$3, -17),
$X$5-1=Y30, POWER($X$3, -18),
$X$5-1=Y31, POWER($X$3, -19),
$X$5-1=Y32, POWER($X$3, -20),
$X$5-1=Y33, POWER($X$3, -21),
$X$5-1=Y34, POWER($X$3, -22),
$X$5-1=Y35, POWER($X$3, -23),
$X$5-1=Y36, POWER($X$3, -24),
$X$5-1=Y37, POWER($X$3, -25),
$X$5-1=Y38, POWER($X$3, -26),
$X$5-1=Y39, POWER($X$3, -27),
$X$5-1=Y40, POWER($X$3, -28),
$X$5-1=Y41, POWER($X$3, -29),
$X$5-1=Y42, POWER($X$3, -30),
$X$5-1=Y43, POWER($X$3, -31),
$X$5-1=Y44, POWER($X$3, -32),
$X$5-1=Y45, POWER($X$3, -33),
$X$5-1=Y46, POWER($X$3, -34),
$X$5-1=Y47, POWER($X$3, -35),
$X$5-1=Y48, POWER($X$3, -36)),""))</f>
        <v/>
      </c>
      <c r="AA11" s="25" t="str">
        <f t="shared" si="6"/>
        <v>0</v>
      </c>
      <c r="AB11" s="26">
        <f>IF(AA11="","",SUM($AA$3:AA11)/SUM($AA$3:$AA$21))</f>
        <v>1</v>
      </c>
    </row>
    <row r="12" spans="1:28">
      <c r="A12" s="55">
        <v>10</v>
      </c>
      <c r="B12" s="55" t="str">
        <f>_xlfn.XLOOKUP($A12, PlayerData!$B$3:$B$394, PlayerData!C$3:C$394)</f>
        <v>EVE</v>
      </c>
      <c r="C12" s="55" t="str">
        <f>_xlfn.XLOOKUP($A12, PlayerData!$B$3:$B$394, PlayerData!D$3:D$394)</f>
        <v>F</v>
      </c>
      <c r="D12" s="31" t="str">
        <f>_xlfn.XLOOKUP($A12, PlayerData!$B$3:$B$394, PlayerData!E$3:E$394)</f>
        <v>Richarlison</v>
      </c>
      <c r="E12" s="136" cm="1">
        <f t="array" ref="E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"H"), PlayerData!$G:$G,PlayerData!H:H,""),
_xlfn.XLOOKUP(_xlfn.CONCAT(1,"-",$A12, "-", "H"), PlayerData!$G:$G,PlayerData!H:H,""),
_xlfn.XLOOKUP(_xlfn.CONCAT(2,"-",$A12, "-", "H"), PlayerData!$G:$G,PlayerData!H:H,""),
_xlfn.XLOOKUP(_xlfn.CONCAT(3,"-",$A12, "-", "H"), PlayerData!$G:$G,PlayerData!H:H,""),
_xlfn.XLOOKUP(_xlfn.CONCAT(4,"-",$A12, "-", "H"), PlayerData!$G:$G,PlayerData!H:H,""),
_xlfn.XLOOKUP(_xlfn.CONCAT(5,"-",$A12, "-", "H"), PlayerData!$G:$G,PlayerData!H:H,""),
_xlfn.XLOOKUP(_xlfn.CONCAT(6,"-",$A12, "-", "H"), PlayerData!$G:$G,PlayerData!H:H,""),
_xlfn.XLOOKUP(_xlfn.CONCAT(7,"-",$A12, "-", "H"), PlayerData!$G:$G,PlayerData!H:H,""),
_xlfn.XLOOKUP(_xlfn.CONCAT(8,"-",$A12, "-", "H"), PlayerData!$G:$G,PlayerData!H:H,""),
_xlfn.XLOOKUP(_xlfn.CONCAT(9,"-",$A12, "-", "H"), PlayerData!$G:$G,PlayerData!H:H,""),
_xlfn.XLOOKUP(_xlfn.CONCAT(10,"-",$A12, "-", "H"), PlayerData!$G:$G,PlayerData!H:H,""),
_xlfn.XLOOKUP(_xlfn.CONCAT(11,"-",$A12, "-", "H"), PlayerData!$G:$G,PlayerData!H:H,""),
_xlfn.XLOOKUP(_xlfn.CONCAT(12,"-",$A12, "-", "H"), PlayerData!$G:$G,PlayerData!H:H,""),
_xlfn.XLOOKUP(_xlfn.CONCAT(13,"-",$A12, "-", "H"), PlayerData!$G:$G,PlayerData!H:H,""),
_xlfn.XLOOKUP(_xlfn.CONCAT(14,"-",$A12, "-", "H"), PlayerData!$G:$G,PlayerData!H:H,""),
_xlfn.XLOOKUP(_xlfn.CONCAT(15,"-",$A12, "-", "H"), PlayerData!$G:$G,PlayerData!H:H,""),
_xlfn.XLOOKUP(_xlfn.CONCAT(16,"-",$A12, "-", "H"), PlayerData!$G:$G,PlayerData!H:H,""),
_xlfn.XLOOKUP(_xlfn.CONCAT(17,"-",$A12, "-", "H"), PlayerData!$G:$G,PlayerData!H:H,""),
_xlfn.XLOOKUP(_xlfn.CONCAT(18,"-",$A12, "-", "H"), PlayerData!$G:$G,PlayerData!H:H,"")))</f>
        <v>2.75</v>
      </c>
      <c r="F12" s="136" cm="1">
        <f t="array" ref="F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"H"), PlayerData!$G:$G,PlayerData!I:I,""),
_xlfn.XLOOKUP(_xlfn.CONCAT(1,"-",$A12, "-", "H"), PlayerData!$G:$G,PlayerData!I:I,""),
_xlfn.XLOOKUP(_xlfn.CONCAT(2,"-",$A12, "-", "H"), PlayerData!$G:$G,PlayerData!I:I,""),
_xlfn.XLOOKUP(_xlfn.CONCAT(3,"-",$A12, "-", "H"), PlayerData!$G:$G,PlayerData!I:I,""),
_xlfn.XLOOKUP(_xlfn.CONCAT(4,"-",$A12, "-", "H"), PlayerData!$G:$G,PlayerData!I:I,""),
_xlfn.XLOOKUP(_xlfn.CONCAT(5,"-",$A12, "-", "H"), PlayerData!$G:$G,PlayerData!I:I,""),
_xlfn.XLOOKUP(_xlfn.CONCAT(6,"-",$A12, "-", "H"), PlayerData!$G:$G,PlayerData!I:I,""),
_xlfn.XLOOKUP(_xlfn.CONCAT(7,"-",$A12, "-", "H"), PlayerData!$G:$G,PlayerData!I:I,""),
_xlfn.XLOOKUP(_xlfn.CONCAT(8,"-",$A12, "-", "H"), PlayerData!$G:$G,PlayerData!I:I,""),
_xlfn.XLOOKUP(_xlfn.CONCAT(9,"-",$A12, "-", "H"), PlayerData!$G:$G,PlayerData!I:I,""),
_xlfn.XLOOKUP(_xlfn.CONCAT(10,"-",$A12, "-", "H"), PlayerData!$G:$G,PlayerData!I:I,""),
_xlfn.XLOOKUP(_xlfn.CONCAT(11,"-",$A12, "-", "H"), PlayerData!$G:$G,PlayerData!I:I,""),
_xlfn.XLOOKUP(_xlfn.CONCAT(12,"-",$A12, "-", "H"), PlayerData!$G:$G,PlayerData!I:I,""),
_xlfn.XLOOKUP(_xlfn.CONCAT(13,"-",$A12, "-", "H"), PlayerData!$G:$G,PlayerData!I:I,""),
_xlfn.XLOOKUP(_xlfn.CONCAT(14,"-",$A12, "-", "H"), PlayerData!$G:$G,PlayerData!I:I,""),
_xlfn.XLOOKUP(_xlfn.CONCAT(15,"-",$A12, "-", "H"), PlayerData!$G:$G,PlayerData!I:I,""),
_xlfn.XLOOKUP(_xlfn.CONCAT(16,"-",$A12, "-", "H"), PlayerData!$G:$G,PlayerData!I:I,""),
_xlfn.XLOOKUP(_xlfn.CONCAT(17,"-",$A12, "-", "H"), PlayerData!$G:$G,PlayerData!I:I,""),
_xlfn.XLOOKUP(_xlfn.CONCAT(18,"-",$A12, "-", "H"), PlayerData!$G:$G,PlayerData!I:I,"")))</f>
        <v>0.38</v>
      </c>
      <c r="G12" s="90" cm="1">
        <f t="array" ref="G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"H"), PlayerData!$G:$G,PlayerData!L:L,""),
_xlfn.XLOOKUP(_xlfn.CONCAT(1,"-",$A12, "-", "H"), PlayerData!$G:$G,PlayerData!L:L,""),
_xlfn.XLOOKUP(_xlfn.CONCAT(2,"-",$A12, "-", "H"), PlayerData!$G:$G,PlayerData!L:L,""),
_xlfn.XLOOKUP(_xlfn.CONCAT(3,"-",$A12, "-", "H"), PlayerData!$G:$G,PlayerData!L:L,""),
_xlfn.XLOOKUP(_xlfn.CONCAT(4,"-",$A12, "-", "H"), PlayerData!$G:$G,PlayerData!L:L,""),
_xlfn.XLOOKUP(_xlfn.CONCAT(5,"-",$A12, "-", "H"), PlayerData!$G:$G,PlayerData!L:L,""),
_xlfn.XLOOKUP(_xlfn.CONCAT(6,"-",$A12, "-", "H"), PlayerData!$G:$G,PlayerData!L:L,""),
_xlfn.XLOOKUP(_xlfn.CONCAT(7,"-",$A12, "-", "H"), PlayerData!$G:$G,PlayerData!L:L,""),
_xlfn.XLOOKUP(_xlfn.CONCAT(8,"-",$A12, "-", "H"), PlayerData!$G:$G,PlayerData!L:L,""),
_xlfn.XLOOKUP(_xlfn.CONCAT(9,"-",$A12, "-", "H"), PlayerData!$G:$G,PlayerData!L:L,""),
_xlfn.XLOOKUP(_xlfn.CONCAT(10,"-",$A12, "-", "H"), PlayerData!$G:$G,PlayerData!L:L,""),
_xlfn.XLOOKUP(_xlfn.CONCAT(11,"-",$A12, "-", "H"), PlayerData!$G:$G,PlayerData!L:L,""),
_xlfn.XLOOKUP(_xlfn.CONCAT(12,"-",$A12, "-", "H"), PlayerData!$G:$G,PlayerData!L:L,""),
_xlfn.XLOOKUP(_xlfn.CONCAT(13,"-",$A12, "-", "H"), PlayerData!$G:$G,PlayerData!L:L,""),
_xlfn.XLOOKUP(_xlfn.CONCAT(14,"-",$A12, "-", "H"), PlayerData!$G:$G,PlayerData!L:L,""),
_xlfn.XLOOKUP(_xlfn.CONCAT(15,"-",$A12, "-", "H"), PlayerData!$G:$G,PlayerData!L:L,""),
_xlfn.XLOOKUP(_xlfn.CONCAT(16,"-",$A12, "-", "H"), PlayerData!$G:$G,PlayerData!L:L,""),
_xlfn.XLOOKUP(_xlfn.CONCAT(17,"-",$A12, "-", "H"), PlayerData!$G:$G,PlayerData!L:L,""),
_xlfn.XLOOKUP(_xlfn.CONCAT(18,"-",$A12, "-", "H"), PlayerData!$G:$G,PlayerData!L:L,"")))</f>
        <v>2.19</v>
      </c>
      <c r="H12" s="132">
        <f t="shared" si="0"/>
        <v>62.499999999999993</v>
      </c>
      <c r="I12" s="132">
        <f t="shared" si="1"/>
        <v>17.27272727272727</v>
      </c>
      <c r="J12" s="72">
        <f t="shared" si="2"/>
        <v>29.514824797843669</v>
      </c>
      <c r="K12" s="138" cm="1">
        <f t="array" ref="K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"A"), PlayerData!$M:$M,PlayerData!N:N,""),
_xlfn.XLOOKUP(_xlfn.CONCAT(1,"-",$A12, "-", "A"), PlayerData!$M:$M,PlayerData!N:N,""),
_xlfn.XLOOKUP(_xlfn.CONCAT(2,"-",$A12, "-", "A"), PlayerData!$M:$M,PlayerData!N:N,""),
_xlfn.XLOOKUP(_xlfn.CONCAT(3,"-",$A12, "-", "A"), PlayerData!$M:$M,PlayerData!N:N,""),
_xlfn.XLOOKUP(_xlfn.CONCAT(4,"-",$A12, "-", "A"), PlayerData!$M:$M,PlayerData!N:N,""),
_xlfn.XLOOKUP(_xlfn.CONCAT(5,"-",$A12, "-", "A"), PlayerData!$M:$M,PlayerData!N:N,""),
_xlfn.XLOOKUP(_xlfn.CONCAT(6,"-",$A12, "-", "A"), PlayerData!$M:$M,PlayerData!N:N,""),
_xlfn.XLOOKUP(_xlfn.CONCAT(7,"-",$A12, "-", "A"), PlayerData!$M:$M,PlayerData!N:N,""),
_xlfn.XLOOKUP(_xlfn.CONCAT(8,"-",$A12, "-", "A"), PlayerData!$M:$M,PlayerData!N:N,""),
_xlfn.XLOOKUP(_xlfn.CONCAT(9,"-",$A12, "-", "A"), PlayerData!$M:$M,PlayerData!N:N,""),
_xlfn.XLOOKUP(_xlfn.CONCAT(10,"-",$A12, "-", "A"), PlayerData!$M:$M,PlayerData!N:N,""),
_xlfn.XLOOKUP(_xlfn.CONCAT(11,"-",$A12, "-", "A"), PlayerData!$M:$M,PlayerData!N:N,""),
_xlfn.XLOOKUP(_xlfn.CONCAT(12,"-",$A12, "-", "A"), PlayerData!$M:$M,PlayerData!N:N,""),
_xlfn.XLOOKUP(_xlfn.CONCAT(13,"-",$A12, "-", "A"), PlayerData!$M:$M,PlayerData!N:N,""),
_xlfn.XLOOKUP(_xlfn.CONCAT(14,"-",$A12, "-", "A"), PlayerData!$M:$M,PlayerData!N:N,""),
_xlfn.XLOOKUP(_xlfn.CONCAT(15,"-",$A12, "-", "A"), PlayerData!$M:$M,PlayerData!N:N,""),
_xlfn.XLOOKUP(_xlfn.CONCAT(16,"-",$A12, "-", "A"), PlayerData!$M:$M,PlayerData!N:N,""),
_xlfn.XLOOKUP(_xlfn.CONCAT(17,"-",$A12, "-", "A"), PlayerData!$M:$M,PlayerData!N:N,""),
_xlfn.XLOOKUP(_xlfn.CONCAT(18,"-",$A12, "-", "A"), PlayerData!$M:$M,PlayerData!N:N,"")))</f>
        <v>1.22</v>
      </c>
      <c r="L12" s="138" cm="1">
        <f t="array" ref="L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"A"), PlayerData!$M:$M,PlayerData!O:O,""),
_xlfn.XLOOKUP(_xlfn.CONCAT(1,"-",$A12, "-", "A"), PlayerData!$M:$M,PlayerData!O:O,""),
_xlfn.XLOOKUP(_xlfn.CONCAT(2,"-",$A12, "-", "A"), PlayerData!$M:$M,PlayerData!O:O,""),
_xlfn.XLOOKUP(_xlfn.CONCAT(3,"-",$A12, "-", "A"), PlayerData!$M:$M,PlayerData!O:O,""),
_xlfn.XLOOKUP(_xlfn.CONCAT(4,"-",$A12, "-", "A"), PlayerData!$M:$M,PlayerData!O:O,""),
_xlfn.XLOOKUP(_xlfn.CONCAT(5,"-",$A12, "-", "A"), PlayerData!$M:$M,PlayerData!O:O,""),
_xlfn.XLOOKUP(_xlfn.CONCAT(6,"-",$A12, "-", "A"), PlayerData!$M:$M,PlayerData!O:O,""),
_xlfn.XLOOKUP(_xlfn.CONCAT(7,"-",$A12, "-", "A"), PlayerData!$M:$M,PlayerData!O:O,""),
_xlfn.XLOOKUP(_xlfn.CONCAT(8,"-",$A12, "-", "A"), PlayerData!$M:$M,PlayerData!O:O,""),
_xlfn.XLOOKUP(_xlfn.CONCAT(9,"-",$A12, "-", "A"), PlayerData!$M:$M,PlayerData!O:O,""),
_xlfn.XLOOKUP(_xlfn.CONCAT(10,"-",$A12, "-", "A"), PlayerData!$M:$M,PlayerData!O:O,""),
_xlfn.XLOOKUP(_xlfn.CONCAT(11,"-",$A12, "-", "A"), PlayerData!$M:$M,PlayerData!O:O,""),
_xlfn.XLOOKUP(_xlfn.CONCAT(12,"-",$A12, "-", "A"), PlayerData!$M:$M,PlayerData!O:O,""),
_xlfn.XLOOKUP(_xlfn.CONCAT(13,"-",$A12, "-", "A"), PlayerData!$M:$M,PlayerData!O:O,""),
_xlfn.XLOOKUP(_xlfn.CONCAT(14,"-",$A12, "-", "A"), PlayerData!$M:$M,PlayerData!O:O,""),
_xlfn.XLOOKUP(_xlfn.CONCAT(15,"-",$A12, "-", "A"), PlayerData!$M:$M,PlayerData!O:O,""),
_xlfn.XLOOKUP(_xlfn.CONCAT(16,"-",$A12, "-", "A"), PlayerData!$M:$M,PlayerData!O:O,""),
_xlfn.XLOOKUP(_xlfn.CONCAT(17,"-",$A12, "-", "A"), PlayerData!$M:$M,PlayerData!O:O,""),
_xlfn.XLOOKUP(_xlfn.CONCAT(18,"-",$A12, "-", "A"), PlayerData!$M:$M,PlayerData!O:O,"")))</f>
        <v>0.22</v>
      </c>
      <c r="M12" s="96" cm="1">
        <f t="array" ref="M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_xlfn.XLOOKUP(_xlfn.CONCAT(0,"-",$A12, "-", "A"), PlayerData!$M:$M,PlayerData!R:R,""),
_xlfn.XLOOKUP(_xlfn.CONCAT(1,"-",$A12, "-", "A"), PlayerData!$M:$M,PlayerData!R:R,""),
_xlfn.XLOOKUP(_xlfn.CONCAT(2,"-",$A12, "-", "A"), PlayerData!$M:$M,PlayerData!R:R,""),
_xlfn.XLOOKUP(_xlfn.CONCAT(3,"-",$A12, "-", "A"), PlayerData!$M:$M,PlayerData!R:R,""),
_xlfn.XLOOKUP(_xlfn.CONCAT(4,"-",$A12, "-", "A"), PlayerData!$M:$M,PlayerData!R:R,""),
_xlfn.XLOOKUP(_xlfn.CONCAT(5,"-",$A12, "-", "A"), PlayerData!$M:$M,PlayerData!R:R,""),
_xlfn.XLOOKUP(_xlfn.CONCAT(6,"-",$A12, "-", "A"), PlayerData!$M:$M,PlayerData!R:R,""),
_xlfn.XLOOKUP(_xlfn.CONCAT(7,"-",$A12, "-", "A"), PlayerData!$M:$M,PlayerData!R:R,""),
_xlfn.XLOOKUP(_xlfn.CONCAT(8,"-",$A12, "-", "A"), PlayerData!$M:$M,PlayerData!R:R,""),
_xlfn.XLOOKUP(_xlfn.CONCAT(9,"-",$A12, "-", "A"), PlayerData!$M:$M,PlayerData!R:R,""),
_xlfn.XLOOKUP(_xlfn.CONCAT(10,"-",$A12, "-", "A"), PlayerData!$M:$M,PlayerData!R:R,""),
_xlfn.XLOOKUP(_xlfn.CONCAT(11,"-",$A12, "-", "A"), PlayerData!$M:$M,PlayerData!R:R,""),
_xlfn.XLOOKUP(_xlfn.CONCAT(12,"-",$A12, "-", "A"), PlayerData!$M:$M,PlayerData!R:R,""),
_xlfn.XLOOKUP(_xlfn.CONCAT(13,"-",$A12, "-", "A"), PlayerData!$M:$M,PlayerData!R:R,""),
_xlfn.XLOOKUP(_xlfn.CONCAT(14,"-",$A12, "-", "A"), PlayerData!$M:$M,PlayerData!R:R,""),
_xlfn.XLOOKUP(_xlfn.CONCAT(15,"-",$A12, "-", "A"), PlayerData!$M:$M,PlayerData!R:R,""),
_xlfn.XLOOKUP(_xlfn.CONCAT(16,"-",$A12, "-", "A"), PlayerData!$M:$M,PlayerData!R:R,""),
_xlfn.XLOOKUP(_xlfn.CONCAT(17,"-",$A12, "-", "A"), PlayerData!$M:$M,PlayerData!R:R,""),
_xlfn.XLOOKUP(_xlfn.CONCAT(18,"-",$A12, "-", "A"), PlayerData!$M:$M,PlayerData!R:R,"")))</f>
        <v>1.7799999999999998</v>
      </c>
      <c r="N12" s="134">
        <f t="shared" si="3"/>
        <v>27.727272727272727</v>
      </c>
      <c r="O12" s="134">
        <f t="shared" si="4"/>
        <v>10</v>
      </c>
      <c r="P12" s="73">
        <f t="shared" si="5"/>
        <v>23.98921832884097</v>
      </c>
      <c r="Q12" s="132" cm="1">
        <f t="array" ref="Q12">IF(OR($A12=Solver!$T$12:$T$201),0,SUMPRODUCT($H12:$J12,$T$4:$V$4))</f>
        <v>29.514824797843669</v>
      </c>
      <c r="R12" s="73" cm="1">
        <f t="array" ref="R12">IF(OR($A12=Solver!$T$12:$T$201),0, SUMPRODUCT($N12:$P12, $T$4:$V$4))</f>
        <v>23.98921832884097</v>
      </c>
      <c r="Y12" s="23">
        <v>9</v>
      </c>
      <c r="Z12" s="24" t="str" cm="1">
        <f t="array" ref="Z12">IF(AND($X$5=1, $Z11&lt;&gt;"Weighting"), "", IFERROR(_xlfn.IFS($X$5-1=Y12,POWER($X$3,1),
$X$5-1=Y13,POWER($X$3, 0),
$X$5-1=Y14, POWER($X$3, -1),
$X$5-1=Y15, POWER($X$3, -2),
$X$5-1=Y16, POWER($X$3, -3),
$X$5-1=Y17, POWER($X$3, -4),
$X$5-1=Y18, POWER($X$3,-5),
$X$5-1=Y19, POWER($X$3, -6),
$X$5-1=Y20, POWER($X$3, -7),
$X$5-1=Y21, POWER($X$3, -8),
$X$5-1=Y22, POWER($X$3, -9),
$X$5-1=Y23, POWER($X$3, -10),
$X$5-1=Y24, POWER($X$3, -11),
$X$5-1=Y25, POWER($X$3, -12),
$X$5-1=Y26, POWER($X$3, -13),
$X$5-1=Y27, POWER($X$3, -14),
$X$5-1=Y28, POWER($X$3, -15),
$X$5-1=Y29, POWER($X$3, -16),
$X$5-1=Y30, POWER($X$3, -17),
$X$5-1=Y31, POWER($X$3, -18),
$X$5-1=Y32, POWER($X$3, -19),
$X$5-1=Y33, POWER($X$3, -20),
$X$5-1=Y34, POWER($X$3, -21),
$X$5-1=Y35, POWER($X$3, -22),
$X$5-1=Y36, POWER($X$3, -23),
$X$5-1=Y37, POWER($X$3, -24),
$X$5-1=Y38, POWER($X$3, -25),
$X$5-1=Y39, POWER($X$3, -26),
$X$5-1=Y40, POWER($X$3, -27),
$X$5-1=Y41, POWER($X$3, -28),
$X$5-1=Y42, POWER($X$3, -29),
$X$5-1=Y43, POWER($X$3, -30),
$X$5-1=Y44, POWER($X$3, -31),
$X$5-1=Y45, POWER($X$3, -32),
$X$5-1=Y46, POWER($X$3, -33),
$X$5-1=Y47, POWER($X$3, -34),
$X$5-1=Y48, POWER($X$3, -35),
$X$5-1=Y49, POWER($X$3, -36)),""))</f>
        <v/>
      </c>
      <c r="AA12" s="25" t="str">
        <f t="shared" si="6"/>
        <v>0</v>
      </c>
      <c r="AB12" s="26">
        <f>IF(AA12="","",SUM($AA$3:AA12)/SUM($AA$3:$AA$21))</f>
        <v>1</v>
      </c>
    </row>
    <row r="13" spans="1:28">
      <c r="A13" s="55">
        <v>11</v>
      </c>
      <c r="B13" s="55" t="str">
        <f>_xlfn.XLOOKUP($A13, PlayerData!$B$3:$B$394, PlayerData!C$3:C$394)</f>
        <v>CHE</v>
      </c>
      <c r="C13" s="55" t="str">
        <f>_xlfn.XLOOKUP($A13, PlayerData!$B$3:$B$394, PlayerData!D$3:D$394)</f>
        <v>F</v>
      </c>
      <c r="D13" s="31" t="str">
        <f>_xlfn.XLOOKUP($A13, PlayerData!$B$3:$B$394, PlayerData!E$3:E$394)</f>
        <v>Abraham</v>
      </c>
      <c r="E13" s="136" cm="1">
        <f t="array" ref="E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"H"), PlayerData!$G:$G,PlayerData!H:H,""),
_xlfn.XLOOKUP(_xlfn.CONCAT(1,"-",$A13, "-", "H"), PlayerData!$G:$G,PlayerData!H:H,""),
_xlfn.XLOOKUP(_xlfn.CONCAT(2,"-",$A13, "-", "H"), PlayerData!$G:$G,PlayerData!H:H,""),
_xlfn.XLOOKUP(_xlfn.CONCAT(3,"-",$A13, "-", "H"), PlayerData!$G:$G,PlayerData!H:H,""),
_xlfn.XLOOKUP(_xlfn.CONCAT(4,"-",$A13, "-", "H"), PlayerData!$G:$G,PlayerData!H:H,""),
_xlfn.XLOOKUP(_xlfn.CONCAT(5,"-",$A13, "-", "H"), PlayerData!$G:$G,PlayerData!H:H,""),
_xlfn.XLOOKUP(_xlfn.CONCAT(6,"-",$A13, "-", "H"), PlayerData!$G:$G,PlayerData!H:H,""),
_xlfn.XLOOKUP(_xlfn.CONCAT(7,"-",$A13, "-", "H"), PlayerData!$G:$G,PlayerData!H:H,""),
_xlfn.XLOOKUP(_xlfn.CONCAT(8,"-",$A13, "-", "H"), PlayerData!$G:$G,PlayerData!H:H,""),
_xlfn.XLOOKUP(_xlfn.CONCAT(9,"-",$A13, "-", "H"), PlayerData!$G:$G,PlayerData!H:H,""),
_xlfn.XLOOKUP(_xlfn.CONCAT(10,"-",$A13, "-", "H"), PlayerData!$G:$G,PlayerData!H:H,""),
_xlfn.XLOOKUP(_xlfn.CONCAT(11,"-",$A13, "-", "H"), PlayerData!$G:$G,PlayerData!H:H,""),
_xlfn.XLOOKUP(_xlfn.CONCAT(12,"-",$A13, "-", "H"), PlayerData!$G:$G,PlayerData!H:H,""),
_xlfn.XLOOKUP(_xlfn.CONCAT(13,"-",$A13, "-", "H"), PlayerData!$G:$G,PlayerData!H:H,""),
_xlfn.XLOOKUP(_xlfn.CONCAT(14,"-",$A13, "-", "H"), PlayerData!$G:$G,PlayerData!H:H,""),
_xlfn.XLOOKUP(_xlfn.CONCAT(15,"-",$A13, "-", "H"), PlayerData!$G:$G,PlayerData!H:H,""),
_xlfn.XLOOKUP(_xlfn.CONCAT(16,"-",$A13, "-", "H"), PlayerData!$G:$G,PlayerData!H:H,""),
_xlfn.XLOOKUP(_xlfn.CONCAT(17,"-",$A13, "-", "H"), PlayerData!$G:$G,PlayerData!H:H,""),
_xlfn.XLOOKUP(_xlfn.CONCAT(18,"-",$A13, "-", "H"), PlayerData!$G:$G,PlayerData!H:H,"")))</f>
        <v>3</v>
      </c>
      <c r="F13" s="136" cm="1">
        <f t="array" ref="F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"H"), PlayerData!$G:$G,PlayerData!I:I,""),
_xlfn.XLOOKUP(_xlfn.CONCAT(1,"-",$A13, "-", "H"), PlayerData!$G:$G,PlayerData!I:I,""),
_xlfn.XLOOKUP(_xlfn.CONCAT(2,"-",$A13, "-", "H"), PlayerData!$G:$G,PlayerData!I:I,""),
_xlfn.XLOOKUP(_xlfn.CONCAT(3,"-",$A13, "-", "H"), PlayerData!$G:$G,PlayerData!I:I,""),
_xlfn.XLOOKUP(_xlfn.CONCAT(4,"-",$A13, "-", "H"), PlayerData!$G:$G,PlayerData!I:I,""),
_xlfn.XLOOKUP(_xlfn.CONCAT(5,"-",$A13, "-", "H"), PlayerData!$G:$G,PlayerData!I:I,""),
_xlfn.XLOOKUP(_xlfn.CONCAT(6,"-",$A13, "-", "H"), PlayerData!$G:$G,PlayerData!I:I,""),
_xlfn.XLOOKUP(_xlfn.CONCAT(7,"-",$A13, "-", "H"), PlayerData!$G:$G,PlayerData!I:I,""),
_xlfn.XLOOKUP(_xlfn.CONCAT(8,"-",$A13, "-", "H"), PlayerData!$G:$G,PlayerData!I:I,""),
_xlfn.XLOOKUP(_xlfn.CONCAT(9,"-",$A13, "-", "H"), PlayerData!$G:$G,PlayerData!I:I,""),
_xlfn.XLOOKUP(_xlfn.CONCAT(10,"-",$A13, "-", "H"), PlayerData!$G:$G,PlayerData!I:I,""),
_xlfn.XLOOKUP(_xlfn.CONCAT(11,"-",$A13, "-", "H"), PlayerData!$G:$G,PlayerData!I:I,""),
_xlfn.XLOOKUP(_xlfn.CONCAT(12,"-",$A13, "-", "H"), PlayerData!$G:$G,PlayerData!I:I,""),
_xlfn.XLOOKUP(_xlfn.CONCAT(13,"-",$A13, "-", "H"), PlayerData!$G:$G,PlayerData!I:I,""),
_xlfn.XLOOKUP(_xlfn.CONCAT(14,"-",$A13, "-", "H"), PlayerData!$G:$G,PlayerData!I:I,""),
_xlfn.XLOOKUP(_xlfn.CONCAT(15,"-",$A13, "-", "H"), PlayerData!$G:$G,PlayerData!I:I,""),
_xlfn.XLOOKUP(_xlfn.CONCAT(16,"-",$A13, "-", "H"), PlayerData!$G:$G,PlayerData!I:I,""),
_xlfn.XLOOKUP(_xlfn.CONCAT(17,"-",$A13, "-", "H"), PlayerData!$G:$G,PlayerData!I:I,""),
_xlfn.XLOOKUP(_xlfn.CONCAT(18,"-",$A13, "-", "H"), PlayerData!$G:$G,PlayerData!I:I,"")))</f>
        <v>1</v>
      </c>
      <c r="G13" s="90" cm="1">
        <f t="array" ref="G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"H"), PlayerData!$G:$G,PlayerData!L:L,""),
_xlfn.XLOOKUP(_xlfn.CONCAT(1,"-",$A13, "-", "H"), PlayerData!$G:$G,PlayerData!L:L,""),
_xlfn.XLOOKUP(_xlfn.CONCAT(2,"-",$A13, "-", "H"), PlayerData!$G:$G,PlayerData!L:L,""),
_xlfn.XLOOKUP(_xlfn.CONCAT(3,"-",$A13, "-", "H"), PlayerData!$G:$G,PlayerData!L:L,""),
_xlfn.XLOOKUP(_xlfn.CONCAT(4,"-",$A13, "-", "H"), PlayerData!$G:$G,PlayerData!L:L,""),
_xlfn.XLOOKUP(_xlfn.CONCAT(5,"-",$A13, "-", "H"), PlayerData!$G:$G,PlayerData!L:L,""),
_xlfn.XLOOKUP(_xlfn.CONCAT(6,"-",$A13, "-", "H"), PlayerData!$G:$G,PlayerData!L:L,""),
_xlfn.XLOOKUP(_xlfn.CONCAT(7,"-",$A13, "-", "H"), PlayerData!$G:$G,PlayerData!L:L,""),
_xlfn.XLOOKUP(_xlfn.CONCAT(8,"-",$A13, "-", "H"), PlayerData!$G:$G,PlayerData!L:L,""),
_xlfn.XLOOKUP(_xlfn.CONCAT(9,"-",$A13, "-", "H"), PlayerData!$G:$G,PlayerData!L:L,""),
_xlfn.XLOOKUP(_xlfn.CONCAT(10,"-",$A13, "-", "H"), PlayerData!$G:$G,PlayerData!L:L,""),
_xlfn.XLOOKUP(_xlfn.CONCAT(11,"-",$A13, "-", "H"), PlayerData!$G:$G,PlayerData!L:L,""),
_xlfn.XLOOKUP(_xlfn.CONCAT(12,"-",$A13, "-", "H"), PlayerData!$G:$G,PlayerData!L:L,""),
_xlfn.XLOOKUP(_xlfn.CONCAT(13,"-",$A13, "-", "H"), PlayerData!$G:$G,PlayerData!L:L,""),
_xlfn.XLOOKUP(_xlfn.CONCAT(14,"-",$A13, "-", "H"), PlayerData!$G:$G,PlayerData!L:L,""),
_xlfn.XLOOKUP(_xlfn.CONCAT(15,"-",$A13, "-", "H"), PlayerData!$G:$G,PlayerData!L:L,""),
_xlfn.XLOOKUP(_xlfn.CONCAT(16,"-",$A13, "-", "H"), PlayerData!$G:$G,PlayerData!L:L,""),
_xlfn.XLOOKUP(_xlfn.CONCAT(17,"-",$A13, "-", "H"), PlayerData!$G:$G,PlayerData!L:L,""),
_xlfn.XLOOKUP(_xlfn.CONCAT(18,"-",$A13, "-", "H"), PlayerData!$G:$G,PlayerData!L:L,"")))</f>
        <v>3.12</v>
      </c>
      <c r="H13" s="132">
        <f t="shared" si="0"/>
        <v>68.181818181818173</v>
      </c>
      <c r="I13" s="132">
        <f t="shared" si="1"/>
        <v>45.454545454545453</v>
      </c>
      <c r="J13" s="72">
        <f t="shared" si="2"/>
        <v>42.04851752021564</v>
      </c>
      <c r="K13" s="138" cm="1">
        <f t="array" ref="K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"A"), PlayerData!$M:$M,PlayerData!N:N,""),
_xlfn.XLOOKUP(_xlfn.CONCAT(1,"-",$A13, "-", "A"), PlayerData!$M:$M,PlayerData!N:N,""),
_xlfn.XLOOKUP(_xlfn.CONCAT(2,"-",$A13, "-", "A"), PlayerData!$M:$M,PlayerData!N:N,""),
_xlfn.XLOOKUP(_xlfn.CONCAT(3,"-",$A13, "-", "A"), PlayerData!$M:$M,PlayerData!N:N,""),
_xlfn.XLOOKUP(_xlfn.CONCAT(4,"-",$A13, "-", "A"), PlayerData!$M:$M,PlayerData!N:N,""),
_xlfn.XLOOKUP(_xlfn.CONCAT(5,"-",$A13, "-", "A"), PlayerData!$M:$M,PlayerData!N:N,""),
_xlfn.XLOOKUP(_xlfn.CONCAT(6,"-",$A13, "-", "A"), PlayerData!$M:$M,PlayerData!N:N,""),
_xlfn.XLOOKUP(_xlfn.CONCAT(7,"-",$A13, "-", "A"), PlayerData!$M:$M,PlayerData!N:N,""),
_xlfn.XLOOKUP(_xlfn.CONCAT(8,"-",$A13, "-", "A"), PlayerData!$M:$M,PlayerData!N:N,""),
_xlfn.XLOOKUP(_xlfn.CONCAT(9,"-",$A13, "-", "A"), PlayerData!$M:$M,PlayerData!N:N,""),
_xlfn.XLOOKUP(_xlfn.CONCAT(10,"-",$A13, "-", "A"), PlayerData!$M:$M,PlayerData!N:N,""),
_xlfn.XLOOKUP(_xlfn.CONCAT(11,"-",$A13, "-", "A"), PlayerData!$M:$M,PlayerData!N:N,""),
_xlfn.XLOOKUP(_xlfn.CONCAT(12,"-",$A13, "-", "A"), PlayerData!$M:$M,PlayerData!N:N,""),
_xlfn.XLOOKUP(_xlfn.CONCAT(13,"-",$A13, "-", "A"), PlayerData!$M:$M,PlayerData!N:N,""),
_xlfn.XLOOKUP(_xlfn.CONCAT(14,"-",$A13, "-", "A"), PlayerData!$M:$M,PlayerData!N:N,""),
_xlfn.XLOOKUP(_xlfn.CONCAT(15,"-",$A13, "-", "A"), PlayerData!$M:$M,PlayerData!N:N,""),
_xlfn.XLOOKUP(_xlfn.CONCAT(16,"-",$A13, "-", "A"), PlayerData!$M:$M,PlayerData!N:N,""),
_xlfn.XLOOKUP(_xlfn.CONCAT(17,"-",$A13, "-", "A"), PlayerData!$M:$M,PlayerData!N:N,""),
_xlfn.XLOOKUP(_xlfn.CONCAT(18,"-",$A13, "-", "A"), PlayerData!$M:$M,PlayerData!N:N,"")))</f>
        <v>2.67</v>
      </c>
      <c r="L13" s="138" cm="1">
        <f t="array" ref="L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"A"), PlayerData!$M:$M,PlayerData!O:O,""),
_xlfn.XLOOKUP(_xlfn.CONCAT(1,"-",$A13, "-", "A"), PlayerData!$M:$M,PlayerData!O:O,""),
_xlfn.XLOOKUP(_xlfn.CONCAT(2,"-",$A13, "-", "A"), PlayerData!$M:$M,PlayerData!O:O,""),
_xlfn.XLOOKUP(_xlfn.CONCAT(3,"-",$A13, "-", "A"), PlayerData!$M:$M,PlayerData!O:O,""),
_xlfn.XLOOKUP(_xlfn.CONCAT(4,"-",$A13, "-", "A"), PlayerData!$M:$M,PlayerData!O:O,""),
_xlfn.XLOOKUP(_xlfn.CONCAT(5,"-",$A13, "-", "A"), PlayerData!$M:$M,PlayerData!O:O,""),
_xlfn.XLOOKUP(_xlfn.CONCAT(6,"-",$A13, "-", "A"), PlayerData!$M:$M,PlayerData!O:O,""),
_xlfn.XLOOKUP(_xlfn.CONCAT(7,"-",$A13, "-", "A"), PlayerData!$M:$M,PlayerData!O:O,""),
_xlfn.XLOOKUP(_xlfn.CONCAT(8,"-",$A13, "-", "A"), PlayerData!$M:$M,PlayerData!O:O,""),
_xlfn.XLOOKUP(_xlfn.CONCAT(9,"-",$A13, "-", "A"), PlayerData!$M:$M,PlayerData!O:O,""),
_xlfn.XLOOKUP(_xlfn.CONCAT(10,"-",$A13, "-", "A"), PlayerData!$M:$M,PlayerData!O:O,""),
_xlfn.XLOOKUP(_xlfn.CONCAT(11,"-",$A13, "-", "A"), PlayerData!$M:$M,PlayerData!O:O,""),
_xlfn.XLOOKUP(_xlfn.CONCAT(12,"-",$A13, "-", "A"), PlayerData!$M:$M,PlayerData!O:O,""),
_xlfn.XLOOKUP(_xlfn.CONCAT(13,"-",$A13, "-", "A"), PlayerData!$M:$M,PlayerData!O:O,""),
_xlfn.XLOOKUP(_xlfn.CONCAT(14,"-",$A13, "-", "A"), PlayerData!$M:$M,PlayerData!O:O,""),
_xlfn.XLOOKUP(_xlfn.CONCAT(15,"-",$A13, "-", "A"), PlayerData!$M:$M,PlayerData!O:O,""),
_xlfn.XLOOKUP(_xlfn.CONCAT(16,"-",$A13, "-", "A"), PlayerData!$M:$M,PlayerData!O:O,""),
_xlfn.XLOOKUP(_xlfn.CONCAT(17,"-",$A13, "-", "A"), PlayerData!$M:$M,PlayerData!O:O,""),
_xlfn.XLOOKUP(_xlfn.CONCAT(18,"-",$A13, "-", "A"), PlayerData!$M:$M,PlayerData!O:O,"")))</f>
        <v>1</v>
      </c>
      <c r="M13" s="96" cm="1">
        <f t="array" ref="M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_xlfn.XLOOKUP(_xlfn.CONCAT(0,"-",$A13, "-", "A"), PlayerData!$M:$M,PlayerData!R:R,""),
_xlfn.XLOOKUP(_xlfn.CONCAT(1,"-",$A13, "-", "A"), PlayerData!$M:$M,PlayerData!R:R,""),
_xlfn.XLOOKUP(_xlfn.CONCAT(2,"-",$A13, "-", "A"), PlayerData!$M:$M,PlayerData!R:R,""),
_xlfn.XLOOKUP(_xlfn.CONCAT(3,"-",$A13, "-", "A"), PlayerData!$M:$M,PlayerData!R:R,""),
_xlfn.XLOOKUP(_xlfn.CONCAT(4,"-",$A13, "-", "A"), PlayerData!$M:$M,PlayerData!R:R,""),
_xlfn.XLOOKUP(_xlfn.CONCAT(5,"-",$A13, "-", "A"), PlayerData!$M:$M,PlayerData!R:R,""),
_xlfn.XLOOKUP(_xlfn.CONCAT(6,"-",$A13, "-", "A"), PlayerData!$M:$M,PlayerData!R:R,""),
_xlfn.XLOOKUP(_xlfn.CONCAT(7,"-",$A13, "-", "A"), PlayerData!$M:$M,PlayerData!R:R,""),
_xlfn.XLOOKUP(_xlfn.CONCAT(8,"-",$A13, "-", "A"), PlayerData!$M:$M,PlayerData!R:R,""),
_xlfn.XLOOKUP(_xlfn.CONCAT(9,"-",$A13, "-", "A"), PlayerData!$M:$M,PlayerData!R:R,""),
_xlfn.XLOOKUP(_xlfn.CONCAT(10,"-",$A13, "-", "A"), PlayerData!$M:$M,PlayerData!R:R,""),
_xlfn.XLOOKUP(_xlfn.CONCAT(11,"-",$A13, "-", "A"), PlayerData!$M:$M,PlayerData!R:R,""),
_xlfn.XLOOKUP(_xlfn.CONCAT(12,"-",$A13, "-", "A"), PlayerData!$M:$M,PlayerData!R:R,""),
_xlfn.XLOOKUP(_xlfn.CONCAT(13,"-",$A13, "-", "A"), PlayerData!$M:$M,PlayerData!R:R,""),
_xlfn.XLOOKUP(_xlfn.CONCAT(14,"-",$A13, "-", "A"), PlayerData!$M:$M,PlayerData!R:R,""),
_xlfn.XLOOKUP(_xlfn.CONCAT(15,"-",$A13, "-", "A"), PlayerData!$M:$M,PlayerData!R:R,""),
_xlfn.XLOOKUP(_xlfn.CONCAT(16,"-",$A13, "-", "A"), PlayerData!$M:$M,PlayerData!R:R,""),
_xlfn.XLOOKUP(_xlfn.CONCAT(17,"-",$A13, "-", "A"), PlayerData!$M:$M,PlayerData!R:R,""),
_xlfn.XLOOKUP(_xlfn.CONCAT(18,"-",$A13, "-", "A"), PlayerData!$M:$M,PlayerData!R:R,"")))</f>
        <v>2.25</v>
      </c>
      <c r="N13" s="134">
        <f t="shared" si="3"/>
        <v>60.68181818181818</v>
      </c>
      <c r="O13" s="134">
        <f t="shared" si="4"/>
        <v>45.454545454545453</v>
      </c>
      <c r="P13" s="73">
        <f t="shared" si="5"/>
        <v>30.323450134770894</v>
      </c>
      <c r="Q13" s="132" cm="1">
        <f t="array" ref="Q13">IF(OR($A13=Solver!$T$12:$T$201),0,SUMPRODUCT($H13:$J13,$T$4:$V$4))</f>
        <v>0</v>
      </c>
      <c r="R13" s="73" cm="1">
        <f t="array" ref="R13">IF(OR($A13=Solver!$T$12:$T$201),0, SUMPRODUCT($N13:$P13, $T$4:$V$4))</f>
        <v>0</v>
      </c>
      <c r="Y13" s="23">
        <v>10</v>
      </c>
      <c r="Z13" s="24" t="str" cm="1">
        <f t="array" ref="Z13">IF(AND($X$5=1, $Z12&lt;&gt;"Weighting"), "", IFERROR(_xlfn.IFS($X$5-1=Y13,POWER($X$3,1),
$X$5-1=Y14,POWER($X$3, 0),
$X$5-1=Y15, POWER($X$3, -1),
$X$5-1=Y16, POWER($X$3, -2),
$X$5-1=Y17, POWER($X$3, -3),
$X$5-1=Y18, POWER($X$3, -4),
$X$5-1=Y19, POWER($X$3,-5),
$X$5-1=Y20, POWER($X$3, -6),
$X$5-1=Y21, POWER($X$3, -7),
$X$5-1=Y22, POWER($X$3, -8),
$X$5-1=Y23, POWER($X$3, -9),
$X$5-1=Y24, POWER($X$3, -10),
$X$5-1=Y25, POWER($X$3, -11),
$X$5-1=Y26, POWER($X$3, -12),
$X$5-1=Y27, POWER($X$3, -13),
$X$5-1=Y28, POWER($X$3, -14),
$X$5-1=Y29, POWER($X$3, -15),
$X$5-1=Y30, POWER($X$3, -16),
$X$5-1=Y31, POWER($X$3, -17),
$X$5-1=Y32, POWER($X$3, -18),
$X$5-1=Y33, POWER($X$3, -19),
$X$5-1=Y34, POWER($X$3, -20),
$X$5-1=Y35, POWER($X$3, -21),
$X$5-1=Y36, POWER($X$3, -22),
$X$5-1=Y37, POWER($X$3, -23),
$X$5-1=Y38, POWER($X$3, -24),
$X$5-1=Y39, POWER($X$3, -25),
$X$5-1=Y40, POWER($X$3, -26),
$X$5-1=Y41, POWER($X$3, -27),
$X$5-1=Y42, POWER($X$3, -28),
$X$5-1=Y43, POWER($X$3, -29),
$X$5-1=Y44, POWER($X$3, -30),
$X$5-1=Y45, POWER($X$3, -31),
$X$5-1=Y46, POWER($X$3, -32),
$X$5-1=Y47, POWER($X$3, -33),
$X$5-1=Y48, POWER($X$3, -34),
$X$5-1=Y49, POWER($X$3, -35),
$X$5-1=Y50, POWER($X$3, -36)),""))</f>
        <v/>
      </c>
      <c r="AA13" s="25" t="str">
        <f t="shared" si="6"/>
        <v>0</v>
      </c>
      <c r="AB13" s="26">
        <f>IF(AA13="","",SUM($AA$3:AA13)/SUM($AA$3:$AA$21))</f>
        <v>1</v>
      </c>
    </row>
    <row r="14" spans="1:28">
      <c r="A14" s="55">
        <v>12</v>
      </c>
      <c r="B14" s="55">
        <f>_xlfn.XLOOKUP($A14, PlayerData!$B$3:$B$394, PlayerData!C$3:C$394)</f>
        <v>0</v>
      </c>
      <c r="C14" s="55" t="str">
        <f>_xlfn.XLOOKUP($A14, PlayerData!$B$3:$B$394, PlayerData!D$3:D$394)</f>
        <v>F</v>
      </c>
      <c r="D14" s="31" t="str">
        <f>_xlfn.XLOOKUP($A14, PlayerData!$B$3:$B$394, PlayerData!E$3:E$394)</f>
        <v>Callum Wilson</v>
      </c>
      <c r="E14" s="136" cm="1">
        <f t="array" ref="E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"H"), PlayerData!$G:$G,PlayerData!H:H,""),
_xlfn.XLOOKUP(_xlfn.CONCAT(1,"-",$A14, "-", "H"), PlayerData!$G:$G,PlayerData!H:H,""),
_xlfn.XLOOKUP(_xlfn.CONCAT(2,"-",$A14, "-", "H"), PlayerData!$G:$G,PlayerData!H:H,""),
_xlfn.XLOOKUP(_xlfn.CONCAT(3,"-",$A14, "-", "H"), PlayerData!$G:$G,PlayerData!H:H,""),
_xlfn.XLOOKUP(_xlfn.CONCAT(4,"-",$A14, "-", "H"), PlayerData!$G:$G,PlayerData!H:H,""),
_xlfn.XLOOKUP(_xlfn.CONCAT(5,"-",$A14, "-", "H"), PlayerData!$G:$G,PlayerData!H:H,""),
_xlfn.XLOOKUP(_xlfn.CONCAT(6,"-",$A14, "-", "H"), PlayerData!$G:$G,PlayerData!H:H,""),
_xlfn.XLOOKUP(_xlfn.CONCAT(7,"-",$A14, "-", "H"), PlayerData!$G:$G,PlayerData!H:H,""),
_xlfn.XLOOKUP(_xlfn.CONCAT(8,"-",$A14, "-", "H"), PlayerData!$G:$G,PlayerData!H:H,""),
_xlfn.XLOOKUP(_xlfn.CONCAT(9,"-",$A14, "-", "H"), PlayerData!$G:$G,PlayerData!H:H,""),
_xlfn.XLOOKUP(_xlfn.CONCAT(10,"-",$A14, "-", "H"), PlayerData!$G:$G,PlayerData!H:H,""),
_xlfn.XLOOKUP(_xlfn.CONCAT(11,"-",$A14, "-", "H"), PlayerData!$G:$G,PlayerData!H:H,""),
_xlfn.XLOOKUP(_xlfn.CONCAT(12,"-",$A14, "-", "H"), PlayerData!$G:$G,PlayerData!H:H,""),
_xlfn.XLOOKUP(_xlfn.CONCAT(13,"-",$A14, "-", "H"), PlayerData!$G:$G,PlayerData!H:H,""),
_xlfn.XLOOKUP(_xlfn.CONCAT(14,"-",$A14, "-", "H"), PlayerData!$G:$G,PlayerData!H:H,""),
_xlfn.XLOOKUP(_xlfn.CONCAT(15,"-",$A14, "-", "H"), PlayerData!$G:$G,PlayerData!H:H,""),
_xlfn.XLOOKUP(_xlfn.CONCAT(16,"-",$A14, "-", "H"), PlayerData!$G:$G,PlayerData!H:H,""),
_xlfn.XLOOKUP(_xlfn.CONCAT(17,"-",$A14, "-", "H"), PlayerData!$G:$G,PlayerData!H:H,""),
_xlfn.XLOOKUP(_xlfn.CONCAT(18,"-",$A14, "-", "H"), PlayerData!$G:$G,PlayerData!H:H,"")))</f>
        <v>1.88</v>
      </c>
      <c r="F14" s="136" cm="1">
        <f t="array" ref="F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"H"), PlayerData!$G:$G,PlayerData!I:I,""),
_xlfn.XLOOKUP(_xlfn.CONCAT(1,"-",$A14, "-", "H"), PlayerData!$G:$G,PlayerData!I:I,""),
_xlfn.XLOOKUP(_xlfn.CONCAT(2,"-",$A14, "-", "H"), PlayerData!$G:$G,PlayerData!I:I,""),
_xlfn.XLOOKUP(_xlfn.CONCAT(3,"-",$A14, "-", "H"), PlayerData!$G:$G,PlayerData!I:I,""),
_xlfn.XLOOKUP(_xlfn.CONCAT(4,"-",$A14, "-", "H"), PlayerData!$G:$G,PlayerData!I:I,""),
_xlfn.XLOOKUP(_xlfn.CONCAT(5,"-",$A14, "-", "H"), PlayerData!$G:$G,PlayerData!I:I,""),
_xlfn.XLOOKUP(_xlfn.CONCAT(6,"-",$A14, "-", "H"), PlayerData!$G:$G,PlayerData!I:I,""),
_xlfn.XLOOKUP(_xlfn.CONCAT(7,"-",$A14, "-", "H"), PlayerData!$G:$G,PlayerData!I:I,""),
_xlfn.XLOOKUP(_xlfn.CONCAT(8,"-",$A14, "-", "H"), PlayerData!$G:$G,PlayerData!I:I,""),
_xlfn.XLOOKUP(_xlfn.CONCAT(9,"-",$A14, "-", "H"), PlayerData!$G:$G,PlayerData!I:I,""),
_xlfn.XLOOKUP(_xlfn.CONCAT(10,"-",$A14, "-", "H"), PlayerData!$G:$G,PlayerData!I:I,""),
_xlfn.XLOOKUP(_xlfn.CONCAT(11,"-",$A14, "-", "H"), PlayerData!$G:$G,PlayerData!I:I,""),
_xlfn.XLOOKUP(_xlfn.CONCAT(12,"-",$A14, "-", "H"), PlayerData!$G:$G,PlayerData!I:I,""),
_xlfn.XLOOKUP(_xlfn.CONCAT(13,"-",$A14, "-", "H"), PlayerData!$G:$G,PlayerData!I:I,""),
_xlfn.XLOOKUP(_xlfn.CONCAT(14,"-",$A14, "-", "H"), PlayerData!$G:$G,PlayerData!I:I,""),
_xlfn.XLOOKUP(_xlfn.CONCAT(15,"-",$A14, "-", "H"), PlayerData!$G:$G,PlayerData!I:I,""),
_xlfn.XLOOKUP(_xlfn.CONCAT(16,"-",$A14, "-", "H"), PlayerData!$G:$G,PlayerData!I:I,""),
_xlfn.XLOOKUP(_xlfn.CONCAT(17,"-",$A14, "-", "H"), PlayerData!$G:$G,PlayerData!I:I,""),
_xlfn.XLOOKUP(_xlfn.CONCAT(18,"-",$A14, "-", "H"), PlayerData!$G:$G,PlayerData!I:I,"")))</f>
        <v>0.12</v>
      </c>
      <c r="G14" s="90" cm="1">
        <f t="array" ref="G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"H"), PlayerData!$G:$G,PlayerData!L:L,""),
_xlfn.XLOOKUP(_xlfn.CONCAT(1,"-",$A14, "-", "H"), PlayerData!$G:$G,PlayerData!L:L,""),
_xlfn.XLOOKUP(_xlfn.CONCAT(2,"-",$A14, "-", "H"), PlayerData!$G:$G,PlayerData!L:L,""),
_xlfn.XLOOKUP(_xlfn.CONCAT(3,"-",$A14, "-", "H"), PlayerData!$G:$G,PlayerData!L:L,""),
_xlfn.XLOOKUP(_xlfn.CONCAT(4,"-",$A14, "-", "H"), PlayerData!$G:$G,PlayerData!L:L,""),
_xlfn.XLOOKUP(_xlfn.CONCAT(5,"-",$A14, "-", "H"), PlayerData!$G:$G,PlayerData!L:L,""),
_xlfn.XLOOKUP(_xlfn.CONCAT(6,"-",$A14, "-", "H"), PlayerData!$G:$G,PlayerData!L:L,""),
_xlfn.XLOOKUP(_xlfn.CONCAT(7,"-",$A14, "-", "H"), PlayerData!$G:$G,PlayerData!L:L,""),
_xlfn.XLOOKUP(_xlfn.CONCAT(8,"-",$A14, "-", "H"), PlayerData!$G:$G,PlayerData!L:L,""),
_xlfn.XLOOKUP(_xlfn.CONCAT(9,"-",$A14, "-", "H"), PlayerData!$G:$G,PlayerData!L:L,""),
_xlfn.XLOOKUP(_xlfn.CONCAT(10,"-",$A14, "-", "H"), PlayerData!$G:$G,PlayerData!L:L,""),
_xlfn.XLOOKUP(_xlfn.CONCAT(11,"-",$A14, "-", "H"), PlayerData!$G:$G,PlayerData!L:L,""),
_xlfn.XLOOKUP(_xlfn.CONCAT(12,"-",$A14, "-", "H"), PlayerData!$G:$G,PlayerData!L:L,""),
_xlfn.XLOOKUP(_xlfn.CONCAT(13,"-",$A14, "-", "H"), PlayerData!$G:$G,PlayerData!L:L,""),
_xlfn.XLOOKUP(_xlfn.CONCAT(14,"-",$A14, "-", "H"), PlayerData!$G:$G,PlayerData!L:L,""),
_xlfn.XLOOKUP(_xlfn.CONCAT(15,"-",$A14, "-", "H"), PlayerData!$G:$G,PlayerData!L:L,""),
_xlfn.XLOOKUP(_xlfn.CONCAT(16,"-",$A14, "-", "H"), PlayerData!$G:$G,PlayerData!L:L,""),
_xlfn.XLOOKUP(_xlfn.CONCAT(17,"-",$A14, "-", "H"), PlayerData!$G:$G,PlayerData!L:L,""),
_xlfn.XLOOKUP(_xlfn.CONCAT(18,"-",$A14, "-", "H"), PlayerData!$G:$G,PlayerData!L:L,"")))</f>
        <v>0.95000000000000007</v>
      </c>
      <c r="H14" s="132">
        <f t="shared" si="0"/>
        <v>42.727272727272727</v>
      </c>
      <c r="I14" s="132">
        <f t="shared" si="1"/>
        <v>5.4545454545454541</v>
      </c>
      <c r="J14" s="72">
        <f t="shared" si="2"/>
        <v>12.80323450134771</v>
      </c>
      <c r="K14" s="138" cm="1">
        <f t="array" ref="K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"A"), PlayerData!$M:$M,PlayerData!N:N,""),
_xlfn.XLOOKUP(_xlfn.CONCAT(1,"-",$A14, "-", "A"), PlayerData!$M:$M,PlayerData!N:N,""),
_xlfn.XLOOKUP(_xlfn.CONCAT(2,"-",$A14, "-", "A"), PlayerData!$M:$M,PlayerData!N:N,""),
_xlfn.XLOOKUP(_xlfn.CONCAT(3,"-",$A14, "-", "A"), PlayerData!$M:$M,PlayerData!N:N,""),
_xlfn.XLOOKUP(_xlfn.CONCAT(4,"-",$A14, "-", "A"), PlayerData!$M:$M,PlayerData!N:N,""),
_xlfn.XLOOKUP(_xlfn.CONCAT(5,"-",$A14, "-", "A"), PlayerData!$M:$M,PlayerData!N:N,""),
_xlfn.XLOOKUP(_xlfn.CONCAT(6,"-",$A14, "-", "A"), PlayerData!$M:$M,PlayerData!N:N,""),
_xlfn.XLOOKUP(_xlfn.CONCAT(7,"-",$A14, "-", "A"), PlayerData!$M:$M,PlayerData!N:N,""),
_xlfn.XLOOKUP(_xlfn.CONCAT(8,"-",$A14, "-", "A"), PlayerData!$M:$M,PlayerData!N:N,""),
_xlfn.XLOOKUP(_xlfn.CONCAT(9,"-",$A14, "-", "A"), PlayerData!$M:$M,PlayerData!N:N,""),
_xlfn.XLOOKUP(_xlfn.CONCAT(10,"-",$A14, "-", "A"), PlayerData!$M:$M,PlayerData!N:N,""),
_xlfn.XLOOKUP(_xlfn.CONCAT(11,"-",$A14, "-", "A"), PlayerData!$M:$M,PlayerData!N:N,""),
_xlfn.XLOOKUP(_xlfn.CONCAT(12,"-",$A14, "-", "A"), PlayerData!$M:$M,PlayerData!N:N,""),
_xlfn.XLOOKUP(_xlfn.CONCAT(13,"-",$A14, "-", "A"), PlayerData!$M:$M,PlayerData!N:N,""),
_xlfn.XLOOKUP(_xlfn.CONCAT(14,"-",$A14, "-", "A"), PlayerData!$M:$M,PlayerData!N:N,""),
_xlfn.XLOOKUP(_xlfn.CONCAT(15,"-",$A14, "-", "A"), PlayerData!$M:$M,PlayerData!N:N,""),
_xlfn.XLOOKUP(_xlfn.CONCAT(16,"-",$A14, "-", "A"), PlayerData!$M:$M,PlayerData!N:N,""),
_xlfn.XLOOKUP(_xlfn.CONCAT(17,"-",$A14, "-", "A"), PlayerData!$M:$M,PlayerData!N:N,""),
_xlfn.XLOOKUP(_xlfn.CONCAT(18,"-",$A14, "-", "A"), PlayerData!$M:$M,PlayerData!N:N,"")))</f>
        <v>1.43</v>
      </c>
      <c r="L14" s="138" cm="1">
        <f t="array" ref="L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"A"), PlayerData!$M:$M,PlayerData!O:O,""),
_xlfn.XLOOKUP(_xlfn.CONCAT(1,"-",$A14, "-", "A"), PlayerData!$M:$M,PlayerData!O:O,""),
_xlfn.XLOOKUP(_xlfn.CONCAT(2,"-",$A14, "-", "A"), PlayerData!$M:$M,PlayerData!O:O,""),
_xlfn.XLOOKUP(_xlfn.CONCAT(3,"-",$A14, "-", "A"), PlayerData!$M:$M,PlayerData!O:O,""),
_xlfn.XLOOKUP(_xlfn.CONCAT(4,"-",$A14, "-", "A"), PlayerData!$M:$M,PlayerData!O:O,""),
_xlfn.XLOOKUP(_xlfn.CONCAT(5,"-",$A14, "-", "A"), PlayerData!$M:$M,PlayerData!O:O,""),
_xlfn.XLOOKUP(_xlfn.CONCAT(6,"-",$A14, "-", "A"), PlayerData!$M:$M,PlayerData!O:O,""),
_xlfn.XLOOKUP(_xlfn.CONCAT(7,"-",$A14, "-", "A"), PlayerData!$M:$M,PlayerData!O:O,""),
_xlfn.XLOOKUP(_xlfn.CONCAT(8,"-",$A14, "-", "A"), PlayerData!$M:$M,PlayerData!O:O,""),
_xlfn.XLOOKUP(_xlfn.CONCAT(9,"-",$A14, "-", "A"), PlayerData!$M:$M,PlayerData!O:O,""),
_xlfn.XLOOKUP(_xlfn.CONCAT(10,"-",$A14, "-", "A"), PlayerData!$M:$M,PlayerData!O:O,""),
_xlfn.XLOOKUP(_xlfn.CONCAT(11,"-",$A14, "-", "A"), PlayerData!$M:$M,PlayerData!O:O,""),
_xlfn.XLOOKUP(_xlfn.CONCAT(12,"-",$A14, "-", "A"), PlayerData!$M:$M,PlayerData!O:O,""),
_xlfn.XLOOKUP(_xlfn.CONCAT(13,"-",$A14, "-", "A"), PlayerData!$M:$M,PlayerData!O:O,""),
_xlfn.XLOOKUP(_xlfn.CONCAT(14,"-",$A14, "-", "A"), PlayerData!$M:$M,PlayerData!O:O,""),
_xlfn.XLOOKUP(_xlfn.CONCAT(15,"-",$A14, "-", "A"), PlayerData!$M:$M,PlayerData!O:O,""),
_xlfn.XLOOKUP(_xlfn.CONCAT(16,"-",$A14, "-", "A"), PlayerData!$M:$M,PlayerData!O:O,""),
_xlfn.XLOOKUP(_xlfn.CONCAT(17,"-",$A14, "-", "A"), PlayerData!$M:$M,PlayerData!O:O,""),
_xlfn.XLOOKUP(_xlfn.CONCAT(18,"-",$A14, "-", "A"), PlayerData!$M:$M,PlayerData!O:O,"")))</f>
        <v>0.86</v>
      </c>
      <c r="M14" s="96" cm="1">
        <f t="array" ref="M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_xlfn.XLOOKUP(_xlfn.CONCAT(0,"-",$A14, "-", "A"), PlayerData!$M:$M,PlayerData!R:R,""),
_xlfn.XLOOKUP(_xlfn.CONCAT(1,"-",$A14, "-", "A"), PlayerData!$M:$M,PlayerData!R:R,""),
_xlfn.XLOOKUP(_xlfn.CONCAT(2,"-",$A14, "-", "A"), PlayerData!$M:$M,PlayerData!R:R,""),
_xlfn.XLOOKUP(_xlfn.CONCAT(3,"-",$A14, "-", "A"), PlayerData!$M:$M,PlayerData!R:R,""),
_xlfn.XLOOKUP(_xlfn.CONCAT(4,"-",$A14, "-", "A"), PlayerData!$M:$M,PlayerData!R:R,""),
_xlfn.XLOOKUP(_xlfn.CONCAT(5,"-",$A14, "-", "A"), PlayerData!$M:$M,PlayerData!R:R,""),
_xlfn.XLOOKUP(_xlfn.CONCAT(6,"-",$A14, "-", "A"), PlayerData!$M:$M,PlayerData!R:R,""),
_xlfn.XLOOKUP(_xlfn.CONCAT(7,"-",$A14, "-", "A"), PlayerData!$M:$M,PlayerData!R:R,""),
_xlfn.XLOOKUP(_xlfn.CONCAT(8,"-",$A14, "-", "A"), PlayerData!$M:$M,PlayerData!R:R,""),
_xlfn.XLOOKUP(_xlfn.CONCAT(9,"-",$A14, "-", "A"), PlayerData!$M:$M,PlayerData!R:R,""),
_xlfn.XLOOKUP(_xlfn.CONCAT(10,"-",$A14, "-", "A"), PlayerData!$M:$M,PlayerData!R:R,""),
_xlfn.XLOOKUP(_xlfn.CONCAT(11,"-",$A14, "-", "A"), PlayerData!$M:$M,PlayerData!R:R,""),
_xlfn.XLOOKUP(_xlfn.CONCAT(12,"-",$A14, "-", "A"), PlayerData!$M:$M,PlayerData!R:R,""),
_xlfn.XLOOKUP(_xlfn.CONCAT(13,"-",$A14, "-", "A"), PlayerData!$M:$M,PlayerData!R:R,""),
_xlfn.XLOOKUP(_xlfn.CONCAT(14,"-",$A14, "-", "A"), PlayerData!$M:$M,PlayerData!R:R,""),
_xlfn.XLOOKUP(_xlfn.CONCAT(15,"-",$A14, "-", "A"), PlayerData!$M:$M,PlayerData!R:R,""),
_xlfn.XLOOKUP(_xlfn.CONCAT(16,"-",$A14, "-", "A"), PlayerData!$M:$M,PlayerData!R:R,""),
_xlfn.XLOOKUP(_xlfn.CONCAT(17,"-",$A14, "-", "A"), PlayerData!$M:$M,PlayerData!R:R,""),
_xlfn.XLOOKUP(_xlfn.CONCAT(18,"-",$A14, "-", "A"), PlayerData!$M:$M,PlayerData!R:R,"")))</f>
        <v>1.99</v>
      </c>
      <c r="N14" s="134">
        <f t="shared" si="3"/>
        <v>32.5</v>
      </c>
      <c r="O14" s="134">
        <f t="shared" si="4"/>
        <v>39.090909090909086</v>
      </c>
      <c r="P14" s="73">
        <f t="shared" si="5"/>
        <v>26.819407008086255</v>
      </c>
      <c r="Q14" s="132" cm="1">
        <f t="array" ref="Q14">IF(OR($A14=Solver!$T$12:$T$201),0,SUMPRODUCT($H14:$J14,$T$4:$V$4))</f>
        <v>12.80323450134771</v>
      </c>
      <c r="R14" s="73" cm="1">
        <f t="array" ref="R14">IF(OR($A14=Solver!$T$12:$T$201),0, SUMPRODUCT($N14:$P14, $T$4:$V$4))</f>
        <v>26.819407008086255</v>
      </c>
      <c r="Y14" s="23">
        <v>11</v>
      </c>
      <c r="Z14" s="24" t="str" cm="1">
        <f t="array" ref="Z14">IF(AND($X$5=1, $Z13&lt;&gt;"Weighting"), "", IFERROR(_xlfn.IFS($X$5-1=Y14,POWER($X$3,1),
$X$5-1=Y15,POWER($X$3, 0),
$X$5-1=Y16, POWER($X$3, -1),
$X$5-1=Y17, POWER($X$3, -2),
$X$5-1=Y18, POWER($X$3, -3),
$X$5-1=Y19, POWER($X$3, -4),
$X$5-1=Y20, POWER($X$3,-5),
$X$5-1=Y21, POWER($X$3, -6),
$X$5-1=Y22, POWER($X$3, -7),
$X$5-1=Y23, POWER($X$3, -8),
$X$5-1=Y24, POWER($X$3, -9),
$X$5-1=Y25, POWER($X$3, -10),
$X$5-1=Y26, POWER($X$3, -11),
$X$5-1=Y27, POWER($X$3, -12),
$X$5-1=Y28, POWER($X$3, -13),
$X$5-1=Y29, POWER($X$3, -14),
$X$5-1=Y30, POWER($X$3, -15),
$X$5-1=Y31, POWER($X$3, -16),
$X$5-1=Y32, POWER($X$3, -17),
$X$5-1=Y33, POWER($X$3, -18),
$X$5-1=Y34, POWER($X$3, -19),
$X$5-1=Y35, POWER($X$3, -20),
$X$5-1=Y36, POWER($X$3, -21),
$X$5-1=Y37, POWER($X$3, -22),
$X$5-1=Y38, POWER($X$3, -23),
$X$5-1=Y39, POWER($X$3, -24),
$X$5-1=Y40, POWER($X$3, -25),
$X$5-1=Y41, POWER($X$3, -26),
$X$5-1=Y42, POWER($X$3, -27),
$X$5-1=Y43, POWER($X$3, -28),
$X$5-1=Y44, POWER($X$3, -29),
$X$5-1=Y45, POWER($X$3, -30),
$X$5-1=Y46, POWER($X$3, -31),
$X$5-1=Y47, POWER($X$3, -32),
$X$5-1=Y48, POWER($X$3, -33),
$X$5-1=Y49, POWER($X$3, -34),
$X$5-1=Y50, POWER($X$3, -35),
$X$5-1=Y51, POWER($X$3, -36)),""))</f>
        <v/>
      </c>
      <c r="AA14" s="25" t="str">
        <f t="shared" si="6"/>
        <v>0</v>
      </c>
      <c r="AB14" s="26">
        <f>IF(AA14="","",SUM($AA$3:AA14)/SUM($AA$3:$AA$21))</f>
        <v>1</v>
      </c>
    </row>
    <row r="15" spans="1:28">
      <c r="A15" s="55">
        <v>13</v>
      </c>
      <c r="B15" s="55" t="str">
        <f>_xlfn.XLOOKUP($A15, PlayerData!$B$3:$B$394, PlayerData!C$3:C$394)</f>
        <v>EVE</v>
      </c>
      <c r="C15" s="55" t="str">
        <f>_xlfn.XLOOKUP($A15, PlayerData!$B$3:$B$394, PlayerData!D$3:D$394)</f>
        <v>F</v>
      </c>
      <c r="D15" s="31" t="str">
        <f>_xlfn.XLOOKUP($A15, PlayerData!$B$3:$B$394, PlayerData!E$3:E$394)</f>
        <v>Calvert-Lewin</v>
      </c>
      <c r="E15" s="136" cm="1">
        <f t="array" ref="E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"H"), PlayerData!$G:$G,PlayerData!H:H,""),
_xlfn.XLOOKUP(_xlfn.CONCAT(1,"-",$A15, "-", "H"), PlayerData!$G:$G,PlayerData!H:H,""),
_xlfn.XLOOKUP(_xlfn.CONCAT(2,"-",$A15, "-", "H"), PlayerData!$G:$G,PlayerData!H:H,""),
_xlfn.XLOOKUP(_xlfn.CONCAT(3,"-",$A15, "-", "H"), PlayerData!$G:$G,PlayerData!H:H,""),
_xlfn.XLOOKUP(_xlfn.CONCAT(4,"-",$A15, "-", "H"), PlayerData!$G:$G,PlayerData!H:H,""),
_xlfn.XLOOKUP(_xlfn.CONCAT(5,"-",$A15, "-", "H"), PlayerData!$G:$G,PlayerData!H:H,""),
_xlfn.XLOOKUP(_xlfn.CONCAT(6,"-",$A15, "-", "H"), PlayerData!$G:$G,PlayerData!H:H,""),
_xlfn.XLOOKUP(_xlfn.CONCAT(7,"-",$A15, "-", "H"), PlayerData!$G:$G,PlayerData!H:H,""),
_xlfn.XLOOKUP(_xlfn.CONCAT(8,"-",$A15, "-", "H"), PlayerData!$G:$G,PlayerData!H:H,""),
_xlfn.XLOOKUP(_xlfn.CONCAT(9,"-",$A15, "-", "H"), PlayerData!$G:$G,PlayerData!H:H,""),
_xlfn.XLOOKUP(_xlfn.CONCAT(10,"-",$A15, "-", "H"), PlayerData!$G:$G,PlayerData!H:H,""),
_xlfn.XLOOKUP(_xlfn.CONCAT(11,"-",$A15, "-", "H"), PlayerData!$G:$G,PlayerData!H:H,""),
_xlfn.XLOOKUP(_xlfn.CONCAT(12,"-",$A15, "-", "H"), PlayerData!$G:$G,PlayerData!H:H,""),
_xlfn.XLOOKUP(_xlfn.CONCAT(13,"-",$A15, "-", "H"), PlayerData!$G:$G,PlayerData!H:H,""),
_xlfn.XLOOKUP(_xlfn.CONCAT(14,"-",$A15, "-", "H"), PlayerData!$G:$G,PlayerData!H:H,""),
_xlfn.XLOOKUP(_xlfn.CONCAT(15,"-",$A15, "-", "H"), PlayerData!$G:$G,PlayerData!H:H,""),
_xlfn.XLOOKUP(_xlfn.CONCAT(16,"-",$A15, "-", "H"), PlayerData!$G:$G,PlayerData!H:H,""),
_xlfn.XLOOKUP(_xlfn.CONCAT(17,"-",$A15, "-", "H"), PlayerData!$G:$G,PlayerData!H:H,""),
_xlfn.XLOOKUP(_xlfn.CONCAT(18,"-",$A15, "-", "H"), PlayerData!$G:$G,PlayerData!H:H,"")))</f>
        <v>2.62</v>
      </c>
      <c r="F15" s="136" cm="1">
        <f t="array" ref="F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"H"), PlayerData!$G:$G,PlayerData!I:I,""),
_xlfn.XLOOKUP(_xlfn.CONCAT(1,"-",$A15, "-", "H"), PlayerData!$G:$G,PlayerData!I:I,""),
_xlfn.XLOOKUP(_xlfn.CONCAT(2,"-",$A15, "-", "H"), PlayerData!$G:$G,PlayerData!I:I,""),
_xlfn.XLOOKUP(_xlfn.CONCAT(3,"-",$A15, "-", "H"), PlayerData!$G:$G,PlayerData!I:I,""),
_xlfn.XLOOKUP(_xlfn.CONCAT(4,"-",$A15, "-", "H"), PlayerData!$G:$G,PlayerData!I:I,""),
_xlfn.XLOOKUP(_xlfn.CONCAT(5,"-",$A15, "-", "H"), PlayerData!$G:$G,PlayerData!I:I,""),
_xlfn.XLOOKUP(_xlfn.CONCAT(6,"-",$A15, "-", "H"), PlayerData!$G:$G,PlayerData!I:I,""),
_xlfn.XLOOKUP(_xlfn.CONCAT(7,"-",$A15, "-", "H"), PlayerData!$G:$G,PlayerData!I:I,""),
_xlfn.XLOOKUP(_xlfn.CONCAT(8,"-",$A15, "-", "H"), PlayerData!$G:$G,PlayerData!I:I,""),
_xlfn.XLOOKUP(_xlfn.CONCAT(9,"-",$A15, "-", "H"), PlayerData!$G:$G,PlayerData!I:I,""),
_xlfn.XLOOKUP(_xlfn.CONCAT(10,"-",$A15, "-", "H"), PlayerData!$G:$G,PlayerData!I:I,""),
_xlfn.XLOOKUP(_xlfn.CONCAT(11,"-",$A15, "-", "H"), PlayerData!$G:$G,PlayerData!I:I,""),
_xlfn.XLOOKUP(_xlfn.CONCAT(12,"-",$A15, "-", "H"), PlayerData!$G:$G,PlayerData!I:I,""),
_xlfn.XLOOKUP(_xlfn.CONCAT(13,"-",$A15, "-", "H"), PlayerData!$G:$G,PlayerData!I:I,""),
_xlfn.XLOOKUP(_xlfn.CONCAT(14,"-",$A15, "-", "H"), PlayerData!$G:$G,PlayerData!I:I,""),
_xlfn.XLOOKUP(_xlfn.CONCAT(15,"-",$A15, "-", "H"), PlayerData!$G:$G,PlayerData!I:I,""),
_xlfn.XLOOKUP(_xlfn.CONCAT(16,"-",$A15, "-", "H"), PlayerData!$G:$G,PlayerData!I:I,""),
_xlfn.XLOOKUP(_xlfn.CONCAT(17,"-",$A15, "-", "H"), PlayerData!$G:$G,PlayerData!I:I,""),
_xlfn.XLOOKUP(_xlfn.CONCAT(18,"-",$A15, "-", "H"), PlayerData!$G:$G,PlayerData!I:I,"")))</f>
        <v>0.88</v>
      </c>
      <c r="G15" s="90" cm="1">
        <f t="array" ref="G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"H"), PlayerData!$G:$G,PlayerData!L:L,""),
_xlfn.XLOOKUP(_xlfn.CONCAT(1,"-",$A15, "-", "H"), PlayerData!$G:$G,PlayerData!L:L,""),
_xlfn.XLOOKUP(_xlfn.CONCAT(2,"-",$A15, "-", "H"), PlayerData!$G:$G,PlayerData!L:L,""),
_xlfn.XLOOKUP(_xlfn.CONCAT(3,"-",$A15, "-", "H"), PlayerData!$G:$G,PlayerData!L:L,""),
_xlfn.XLOOKUP(_xlfn.CONCAT(4,"-",$A15, "-", "H"), PlayerData!$G:$G,PlayerData!L:L,""),
_xlfn.XLOOKUP(_xlfn.CONCAT(5,"-",$A15, "-", "H"), PlayerData!$G:$G,PlayerData!L:L,""),
_xlfn.XLOOKUP(_xlfn.CONCAT(6,"-",$A15, "-", "H"), PlayerData!$G:$G,PlayerData!L:L,""),
_xlfn.XLOOKUP(_xlfn.CONCAT(7,"-",$A15, "-", "H"), PlayerData!$G:$G,PlayerData!L:L,""),
_xlfn.XLOOKUP(_xlfn.CONCAT(8,"-",$A15, "-", "H"), PlayerData!$G:$G,PlayerData!L:L,""),
_xlfn.XLOOKUP(_xlfn.CONCAT(9,"-",$A15, "-", "H"), PlayerData!$G:$G,PlayerData!L:L,""),
_xlfn.XLOOKUP(_xlfn.CONCAT(10,"-",$A15, "-", "H"), PlayerData!$G:$G,PlayerData!L:L,""),
_xlfn.XLOOKUP(_xlfn.CONCAT(11,"-",$A15, "-", "H"), PlayerData!$G:$G,PlayerData!L:L,""),
_xlfn.XLOOKUP(_xlfn.CONCAT(12,"-",$A15, "-", "H"), PlayerData!$G:$G,PlayerData!L:L,""),
_xlfn.XLOOKUP(_xlfn.CONCAT(13,"-",$A15, "-", "H"), PlayerData!$G:$G,PlayerData!L:L,""),
_xlfn.XLOOKUP(_xlfn.CONCAT(14,"-",$A15, "-", "H"), PlayerData!$G:$G,PlayerData!L:L,""),
_xlfn.XLOOKUP(_xlfn.CONCAT(15,"-",$A15, "-", "H"), PlayerData!$G:$G,PlayerData!L:L,""),
_xlfn.XLOOKUP(_xlfn.CONCAT(16,"-",$A15, "-", "H"), PlayerData!$G:$G,PlayerData!L:L,""),
_xlfn.XLOOKUP(_xlfn.CONCAT(17,"-",$A15, "-", "H"), PlayerData!$G:$G,PlayerData!L:L,""),
_xlfn.XLOOKUP(_xlfn.CONCAT(18,"-",$A15, "-", "H"), PlayerData!$G:$G,PlayerData!L:L,"")))</f>
        <v>2.3199999999999998</v>
      </c>
      <c r="H15" s="132">
        <f t="shared" si="0"/>
        <v>59.54545454545454</v>
      </c>
      <c r="I15" s="132">
        <f t="shared" si="1"/>
        <v>40</v>
      </c>
      <c r="J15" s="72">
        <f t="shared" si="2"/>
        <v>31.266846361185983</v>
      </c>
      <c r="K15" s="138" cm="1">
        <f t="array" ref="K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"A"), PlayerData!$M:$M,PlayerData!N:N,""),
_xlfn.XLOOKUP(_xlfn.CONCAT(1,"-",$A15, "-", "A"), PlayerData!$M:$M,PlayerData!N:N,""),
_xlfn.XLOOKUP(_xlfn.CONCAT(2,"-",$A15, "-", "A"), PlayerData!$M:$M,PlayerData!N:N,""),
_xlfn.XLOOKUP(_xlfn.CONCAT(3,"-",$A15, "-", "A"), PlayerData!$M:$M,PlayerData!N:N,""),
_xlfn.XLOOKUP(_xlfn.CONCAT(4,"-",$A15, "-", "A"), PlayerData!$M:$M,PlayerData!N:N,""),
_xlfn.XLOOKUP(_xlfn.CONCAT(5,"-",$A15, "-", "A"), PlayerData!$M:$M,PlayerData!N:N,""),
_xlfn.XLOOKUP(_xlfn.CONCAT(6,"-",$A15, "-", "A"), PlayerData!$M:$M,PlayerData!N:N,""),
_xlfn.XLOOKUP(_xlfn.CONCAT(7,"-",$A15, "-", "A"), PlayerData!$M:$M,PlayerData!N:N,""),
_xlfn.XLOOKUP(_xlfn.CONCAT(8,"-",$A15, "-", "A"), PlayerData!$M:$M,PlayerData!N:N,""),
_xlfn.XLOOKUP(_xlfn.CONCAT(9,"-",$A15, "-", "A"), PlayerData!$M:$M,PlayerData!N:N,""),
_xlfn.XLOOKUP(_xlfn.CONCAT(10,"-",$A15, "-", "A"), PlayerData!$M:$M,PlayerData!N:N,""),
_xlfn.XLOOKUP(_xlfn.CONCAT(11,"-",$A15, "-", "A"), PlayerData!$M:$M,PlayerData!N:N,""),
_xlfn.XLOOKUP(_xlfn.CONCAT(12,"-",$A15, "-", "A"), PlayerData!$M:$M,PlayerData!N:N,""),
_xlfn.XLOOKUP(_xlfn.CONCAT(13,"-",$A15, "-", "A"), PlayerData!$M:$M,PlayerData!N:N,""),
_xlfn.XLOOKUP(_xlfn.CONCAT(14,"-",$A15, "-", "A"), PlayerData!$M:$M,PlayerData!N:N,""),
_xlfn.XLOOKUP(_xlfn.CONCAT(15,"-",$A15, "-", "A"), PlayerData!$M:$M,PlayerData!N:N,""),
_xlfn.XLOOKUP(_xlfn.CONCAT(16,"-",$A15, "-", "A"), PlayerData!$M:$M,PlayerData!N:N,""),
_xlfn.XLOOKUP(_xlfn.CONCAT(17,"-",$A15, "-", "A"), PlayerData!$M:$M,PlayerData!N:N,""),
_xlfn.XLOOKUP(_xlfn.CONCAT(18,"-",$A15, "-", "A"), PlayerData!$M:$M,PlayerData!N:N,"")))</f>
        <v>2.7</v>
      </c>
      <c r="L15" s="138" cm="1">
        <f t="array" ref="L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"A"), PlayerData!$M:$M,PlayerData!O:O,""),
_xlfn.XLOOKUP(_xlfn.CONCAT(1,"-",$A15, "-", "A"), PlayerData!$M:$M,PlayerData!O:O,""),
_xlfn.XLOOKUP(_xlfn.CONCAT(2,"-",$A15, "-", "A"), PlayerData!$M:$M,PlayerData!O:O,""),
_xlfn.XLOOKUP(_xlfn.CONCAT(3,"-",$A15, "-", "A"), PlayerData!$M:$M,PlayerData!O:O,""),
_xlfn.XLOOKUP(_xlfn.CONCAT(4,"-",$A15, "-", "A"), PlayerData!$M:$M,PlayerData!O:O,""),
_xlfn.XLOOKUP(_xlfn.CONCAT(5,"-",$A15, "-", "A"), PlayerData!$M:$M,PlayerData!O:O,""),
_xlfn.XLOOKUP(_xlfn.CONCAT(6,"-",$A15, "-", "A"), PlayerData!$M:$M,PlayerData!O:O,""),
_xlfn.XLOOKUP(_xlfn.CONCAT(7,"-",$A15, "-", "A"), PlayerData!$M:$M,PlayerData!O:O,""),
_xlfn.XLOOKUP(_xlfn.CONCAT(8,"-",$A15, "-", "A"), PlayerData!$M:$M,PlayerData!O:O,""),
_xlfn.XLOOKUP(_xlfn.CONCAT(9,"-",$A15, "-", "A"), PlayerData!$M:$M,PlayerData!O:O,""),
_xlfn.XLOOKUP(_xlfn.CONCAT(10,"-",$A15, "-", "A"), PlayerData!$M:$M,PlayerData!O:O,""),
_xlfn.XLOOKUP(_xlfn.CONCAT(11,"-",$A15, "-", "A"), PlayerData!$M:$M,PlayerData!O:O,""),
_xlfn.XLOOKUP(_xlfn.CONCAT(12,"-",$A15, "-", "A"), PlayerData!$M:$M,PlayerData!O:O,""),
_xlfn.XLOOKUP(_xlfn.CONCAT(13,"-",$A15, "-", "A"), PlayerData!$M:$M,PlayerData!O:O,""),
_xlfn.XLOOKUP(_xlfn.CONCAT(14,"-",$A15, "-", "A"), PlayerData!$M:$M,PlayerData!O:O,""),
_xlfn.XLOOKUP(_xlfn.CONCAT(15,"-",$A15, "-", "A"), PlayerData!$M:$M,PlayerData!O:O,""),
_xlfn.XLOOKUP(_xlfn.CONCAT(16,"-",$A15, "-", "A"), PlayerData!$M:$M,PlayerData!O:O,""),
_xlfn.XLOOKUP(_xlfn.CONCAT(17,"-",$A15, "-", "A"), PlayerData!$M:$M,PlayerData!O:O,""),
_xlfn.XLOOKUP(_xlfn.CONCAT(18,"-",$A15, "-", "A"), PlayerData!$M:$M,PlayerData!O:O,"")))</f>
        <v>1</v>
      </c>
      <c r="M15" s="96" cm="1">
        <f t="array" ref="M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_xlfn.XLOOKUP(_xlfn.CONCAT(0,"-",$A15, "-", "A"), PlayerData!$M:$M,PlayerData!R:R,""),
_xlfn.XLOOKUP(_xlfn.CONCAT(1,"-",$A15, "-", "A"), PlayerData!$M:$M,PlayerData!R:R,""),
_xlfn.XLOOKUP(_xlfn.CONCAT(2,"-",$A15, "-", "A"), PlayerData!$M:$M,PlayerData!R:R,""),
_xlfn.XLOOKUP(_xlfn.CONCAT(3,"-",$A15, "-", "A"), PlayerData!$M:$M,PlayerData!R:R,""),
_xlfn.XLOOKUP(_xlfn.CONCAT(4,"-",$A15, "-", "A"), PlayerData!$M:$M,PlayerData!R:R,""),
_xlfn.XLOOKUP(_xlfn.CONCAT(5,"-",$A15, "-", "A"), PlayerData!$M:$M,PlayerData!R:R,""),
_xlfn.XLOOKUP(_xlfn.CONCAT(6,"-",$A15, "-", "A"), PlayerData!$M:$M,PlayerData!R:R,""),
_xlfn.XLOOKUP(_xlfn.CONCAT(7,"-",$A15, "-", "A"), PlayerData!$M:$M,PlayerData!R:R,""),
_xlfn.XLOOKUP(_xlfn.CONCAT(8,"-",$A15, "-", "A"), PlayerData!$M:$M,PlayerData!R:R,""),
_xlfn.XLOOKUP(_xlfn.CONCAT(9,"-",$A15, "-", "A"), PlayerData!$M:$M,PlayerData!R:R,""),
_xlfn.XLOOKUP(_xlfn.CONCAT(10,"-",$A15, "-", "A"), PlayerData!$M:$M,PlayerData!R:R,""),
_xlfn.XLOOKUP(_xlfn.CONCAT(11,"-",$A15, "-", "A"), PlayerData!$M:$M,PlayerData!R:R,""),
_xlfn.XLOOKUP(_xlfn.CONCAT(12,"-",$A15, "-", "A"), PlayerData!$M:$M,PlayerData!R:R,""),
_xlfn.XLOOKUP(_xlfn.CONCAT(13,"-",$A15, "-", "A"), PlayerData!$M:$M,PlayerData!R:R,""),
_xlfn.XLOOKUP(_xlfn.CONCAT(14,"-",$A15, "-", "A"), PlayerData!$M:$M,PlayerData!R:R,""),
_xlfn.XLOOKUP(_xlfn.CONCAT(15,"-",$A15, "-", "A"), PlayerData!$M:$M,PlayerData!R:R,""),
_xlfn.XLOOKUP(_xlfn.CONCAT(16,"-",$A15, "-", "A"), PlayerData!$M:$M,PlayerData!R:R,""),
_xlfn.XLOOKUP(_xlfn.CONCAT(17,"-",$A15, "-", "A"), PlayerData!$M:$M,PlayerData!R:R,""),
_xlfn.XLOOKUP(_xlfn.CONCAT(18,"-",$A15, "-", "A"), PlayerData!$M:$M,PlayerData!R:R,"")))</f>
        <v>2.87</v>
      </c>
      <c r="N15" s="134">
        <f t="shared" si="3"/>
        <v>61.36363636363636</v>
      </c>
      <c r="O15" s="134">
        <f t="shared" si="4"/>
        <v>45.454545454545453</v>
      </c>
      <c r="P15" s="73">
        <f t="shared" si="5"/>
        <v>38.679245283018872</v>
      </c>
      <c r="Q15" s="132" cm="1">
        <f t="array" ref="Q15">IF(OR($A15=Solver!$T$12:$T$201),0,SUMPRODUCT($H15:$J15,$T$4:$V$4))</f>
        <v>31.266846361185983</v>
      </c>
      <c r="R15" s="73" cm="1">
        <f t="array" ref="R15">IF(OR($A15=Solver!$T$12:$T$201),0, SUMPRODUCT($N15:$P15, $T$4:$V$4))</f>
        <v>38.679245283018872</v>
      </c>
      <c r="Y15" s="23">
        <v>12</v>
      </c>
      <c r="Z15" s="24" t="str" cm="1">
        <f t="array" ref="Z15">IF(AND($X$5=1, $Z14&lt;&gt;"Weighting"), "", IFERROR(_xlfn.IFS($X$5-1=Y15,POWER($X$3,1),
$X$5-1=Y16,POWER($X$3, 0),
$X$5-1=Y17, POWER($X$3, -1),
$X$5-1=Y18, POWER($X$3, -2),
$X$5-1=Y19, POWER($X$3, -3),
$X$5-1=Y20, POWER($X$3, -4),
$X$5-1=Y21, POWER($X$3,-5),
$X$5-1=Y22, POWER($X$3, -6),
$X$5-1=Y23, POWER($X$3, -7),
$X$5-1=Y24, POWER($X$3, -8),
$X$5-1=Y25, POWER($X$3, -9),
$X$5-1=Y26, POWER($X$3, -10),
$X$5-1=Y27, POWER($X$3, -11),
$X$5-1=Y28, POWER($X$3, -12),
$X$5-1=Y29, POWER($X$3, -13),
$X$5-1=Y30, POWER($X$3, -14),
$X$5-1=Y31, POWER($X$3, -15),
$X$5-1=Y32, POWER($X$3, -16),
$X$5-1=Y33, POWER($X$3, -17),
$X$5-1=Y34, POWER($X$3, -18),
$X$5-1=Y35, POWER($X$3, -19),
$X$5-1=Y36, POWER($X$3, -20),
$X$5-1=Y37, POWER($X$3, -21),
$X$5-1=Y38, POWER($X$3, -22),
$X$5-1=Y39, POWER($X$3, -23),
$X$5-1=Y40, POWER($X$3, -24),
$X$5-1=Y41, POWER($X$3, -25),
$X$5-1=Y42, POWER($X$3, -26),
$X$5-1=Y43, POWER($X$3, -27),
$X$5-1=Y44, POWER($X$3, -28),
$X$5-1=Y45, POWER($X$3, -29),
$X$5-1=Y46, POWER($X$3, -30),
$X$5-1=Y47, POWER($X$3, -31),
$X$5-1=Y48, POWER($X$3, -32),
$X$5-1=Y49, POWER($X$3, -33),
$X$5-1=Y50, POWER($X$3, -34),
$X$5-1=Y51, POWER($X$3, -35),
$X$5-1=Y52, POWER($X$3, -36)),""))</f>
        <v/>
      </c>
      <c r="AA15" s="25" t="str">
        <f t="shared" si="6"/>
        <v>0</v>
      </c>
      <c r="AB15" s="26">
        <f>IF(AA15="","",SUM($AA$3:AA15)/SUM($AA$3:$AA$21))</f>
        <v>1</v>
      </c>
    </row>
    <row r="16" spans="1:28">
      <c r="A16" s="55">
        <v>14</v>
      </c>
      <c r="B16" s="55" t="str">
        <f>_xlfn.XLOOKUP($A16, PlayerData!$B$3:$B$394, PlayerData!C$3:C$394)</f>
        <v>CHE</v>
      </c>
      <c r="C16" s="55" t="str">
        <f>_xlfn.XLOOKUP($A16, PlayerData!$B$3:$B$394, PlayerData!D$3:D$394)</f>
        <v>F</v>
      </c>
      <c r="D16" s="31" t="str">
        <f>_xlfn.XLOOKUP($A16, PlayerData!$B$3:$B$394, PlayerData!E$3:E$394)</f>
        <v>Giroud</v>
      </c>
      <c r="E16" s="136" cm="1">
        <f t="array" ref="E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"H"), PlayerData!$G:$G,PlayerData!H:H,""),
_xlfn.XLOOKUP(_xlfn.CONCAT(1,"-",$A16, "-", "H"), PlayerData!$G:$G,PlayerData!H:H,""),
_xlfn.XLOOKUP(_xlfn.CONCAT(2,"-",$A16, "-", "H"), PlayerData!$G:$G,PlayerData!H:H,""),
_xlfn.XLOOKUP(_xlfn.CONCAT(3,"-",$A16, "-", "H"), PlayerData!$G:$G,PlayerData!H:H,""),
_xlfn.XLOOKUP(_xlfn.CONCAT(4,"-",$A16, "-", "H"), PlayerData!$G:$G,PlayerData!H:H,""),
_xlfn.XLOOKUP(_xlfn.CONCAT(5,"-",$A16, "-", "H"), PlayerData!$G:$G,PlayerData!H:H,""),
_xlfn.XLOOKUP(_xlfn.CONCAT(6,"-",$A16, "-", "H"), PlayerData!$G:$G,PlayerData!H:H,""),
_xlfn.XLOOKUP(_xlfn.CONCAT(7,"-",$A16, "-", "H"), PlayerData!$G:$G,PlayerData!H:H,""),
_xlfn.XLOOKUP(_xlfn.CONCAT(8,"-",$A16, "-", "H"), PlayerData!$G:$G,PlayerData!H:H,""),
_xlfn.XLOOKUP(_xlfn.CONCAT(9,"-",$A16, "-", "H"), PlayerData!$G:$G,PlayerData!H:H,""),
_xlfn.XLOOKUP(_xlfn.CONCAT(10,"-",$A16, "-", "H"), PlayerData!$G:$G,PlayerData!H:H,""),
_xlfn.XLOOKUP(_xlfn.CONCAT(11,"-",$A16, "-", "H"), PlayerData!$G:$G,PlayerData!H:H,""),
_xlfn.XLOOKUP(_xlfn.CONCAT(12,"-",$A16, "-", "H"), PlayerData!$G:$G,PlayerData!H:H,""),
_xlfn.XLOOKUP(_xlfn.CONCAT(13,"-",$A16, "-", "H"), PlayerData!$G:$G,PlayerData!H:H,""),
_xlfn.XLOOKUP(_xlfn.CONCAT(14,"-",$A16, "-", "H"), PlayerData!$G:$G,PlayerData!H:H,""),
_xlfn.XLOOKUP(_xlfn.CONCAT(15,"-",$A16, "-", "H"), PlayerData!$G:$G,PlayerData!H:H,""),
_xlfn.XLOOKUP(_xlfn.CONCAT(16,"-",$A16, "-", "H"), PlayerData!$G:$G,PlayerData!H:H,""),
_xlfn.XLOOKUP(_xlfn.CONCAT(17,"-",$A16, "-", "H"), PlayerData!$G:$G,PlayerData!H:H,""),
_xlfn.XLOOKUP(_xlfn.CONCAT(18,"-",$A16, "-", "H"), PlayerData!$G:$G,PlayerData!H:H,"")))</f>
        <v>3.17</v>
      </c>
      <c r="F16" s="136" cm="1">
        <f t="array" ref="F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"H"), PlayerData!$G:$G,PlayerData!I:I,""),
_xlfn.XLOOKUP(_xlfn.CONCAT(1,"-",$A16, "-", "H"), PlayerData!$G:$G,PlayerData!I:I,""),
_xlfn.XLOOKUP(_xlfn.CONCAT(2,"-",$A16, "-", "H"), PlayerData!$G:$G,PlayerData!I:I,""),
_xlfn.XLOOKUP(_xlfn.CONCAT(3,"-",$A16, "-", "H"), PlayerData!$G:$G,PlayerData!I:I,""),
_xlfn.XLOOKUP(_xlfn.CONCAT(4,"-",$A16, "-", "H"), PlayerData!$G:$G,PlayerData!I:I,""),
_xlfn.XLOOKUP(_xlfn.CONCAT(5,"-",$A16, "-", "H"), PlayerData!$G:$G,PlayerData!I:I,""),
_xlfn.XLOOKUP(_xlfn.CONCAT(6,"-",$A16, "-", "H"), PlayerData!$G:$G,PlayerData!I:I,""),
_xlfn.XLOOKUP(_xlfn.CONCAT(7,"-",$A16, "-", "H"), PlayerData!$G:$G,PlayerData!I:I,""),
_xlfn.XLOOKUP(_xlfn.CONCAT(8,"-",$A16, "-", "H"), PlayerData!$G:$G,PlayerData!I:I,""),
_xlfn.XLOOKUP(_xlfn.CONCAT(9,"-",$A16, "-", "H"), PlayerData!$G:$G,PlayerData!I:I,""),
_xlfn.XLOOKUP(_xlfn.CONCAT(10,"-",$A16, "-", "H"), PlayerData!$G:$G,PlayerData!I:I,""),
_xlfn.XLOOKUP(_xlfn.CONCAT(11,"-",$A16, "-", "H"), PlayerData!$G:$G,PlayerData!I:I,""),
_xlfn.XLOOKUP(_xlfn.CONCAT(12,"-",$A16, "-", "H"), PlayerData!$G:$G,PlayerData!I:I,""),
_xlfn.XLOOKUP(_xlfn.CONCAT(13,"-",$A16, "-", "H"), PlayerData!$G:$G,PlayerData!I:I,""),
_xlfn.XLOOKUP(_xlfn.CONCAT(14,"-",$A16, "-", "H"), PlayerData!$G:$G,PlayerData!I:I,""),
_xlfn.XLOOKUP(_xlfn.CONCAT(15,"-",$A16, "-", "H"), PlayerData!$G:$G,PlayerData!I:I,""),
_xlfn.XLOOKUP(_xlfn.CONCAT(16,"-",$A16, "-", "H"), PlayerData!$G:$G,PlayerData!I:I,""),
_xlfn.XLOOKUP(_xlfn.CONCAT(17,"-",$A16, "-", "H"), PlayerData!$G:$G,PlayerData!I:I,""),
_xlfn.XLOOKUP(_xlfn.CONCAT(18,"-",$A16, "-", "H"), PlayerData!$G:$G,PlayerData!I:I,"")))</f>
        <v>1</v>
      </c>
      <c r="G16" s="90" cm="1">
        <f t="array" ref="G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"H"), PlayerData!$G:$G,PlayerData!L:L,""),
_xlfn.XLOOKUP(_xlfn.CONCAT(1,"-",$A16, "-", "H"), PlayerData!$G:$G,PlayerData!L:L,""),
_xlfn.XLOOKUP(_xlfn.CONCAT(2,"-",$A16, "-", "H"), PlayerData!$G:$G,PlayerData!L:L,""),
_xlfn.XLOOKUP(_xlfn.CONCAT(3,"-",$A16, "-", "H"), PlayerData!$G:$G,PlayerData!L:L,""),
_xlfn.XLOOKUP(_xlfn.CONCAT(4,"-",$A16, "-", "H"), PlayerData!$G:$G,PlayerData!L:L,""),
_xlfn.XLOOKUP(_xlfn.CONCAT(5,"-",$A16, "-", "H"), PlayerData!$G:$G,PlayerData!L:L,""),
_xlfn.XLOOKUP(_xlfn.CONCAT(6,"-",$A16, "-", "H"), PlayerData!$G:$G,PlayerData!L:L,""),
_xlfn.XLOOKUP(_xlfn.CONCAT(7,"-",$A16, "-", "H"), PlayerData!$G:$G,PlayerData!L:L,""),
_xlfn.XLOOKUP(_xlfn.CONCAT(8,"-",$A16, "-", "H"), PlayerData!$G:$G,PlayerData!L:L,""),
_xlfn.XLOOKUP(_xlfn.CONCAT(9,"-",$A16, "-", "H"), PlayerData!$G:$G,PlayerData!L:L,""),
_xlfn.XLOOKUP(_xlfn.CONCAT(10,"-",$A16, "-", "H"), PlayerData!$G:$G,PlayerData!L:L,""),
_xlfn.XLOOKUP(_xlfn.CONCAT(11,"-",$A16, "-", "H"), PlayerData!$G:$G,PlayerData!L:L,""),
_xlfn.XLOOKUP(_xlfn.CONCAT(12,"-",$A16, "-", "H"), PlayerData!$G:$G,PlayerData!L:L,""),
_xlfn.XLOOKUP(_xlfn.CONCAT(13,"-",$A16, "-", "H"), PlayerData!$G:$G,PlayerData!L:L,""),
_xlfn.XLOOKUP(_xlfn.CONCAT(14,"-",$A16, "-", "H"), PlayerData!$G:$G,PlayerData!L:L,""),
_xlfn.XLOOKUP(_xlfn.CONCAT(15,"-",$A16, "-", "H"), PlayerData!$G:$G,PlayerData!L:L,""),
_xlfn.XLOOKUP(_xlfn.CONCAT(16,"-",$A16, "-", "H"), PlayerData!$G:$G,PlayerData!L:L,""),
_xlfn.XLOOKUP(_xlfn.CONCAT(17,"-",$A16, "-", "H"), PlayerData!$G:$G,PlayerData!L:L,""),
_xlfn.XLOOKUP(_xlfn.CONCAT(18,"-",$A16, "-", "H"), PlayerData!$G:$G,PlayerData!L:L,"")))</f>
        <v>3.22</v>
      </c>
      <c r="H16" s="132">
        <f t="shared" si="0"/>
        <v>72.045454545454533</v>
      </c>
      <c r="I16" s="132">
        <f t="shared" si="1"/>
        <v>45.454545454545453</v>
      </c>
      <c r="J16" s="72">
        <f t="shared" si="2"/>
        <v>43.396226415094347</v>
      </c>
      <c r="K16" s="138" cm="1">
        <f t="array" ref="K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"A"), PlayerData!$M:$M,PlayerData!N:N,""),
_xlfn.XLOOKUP(_xlfn.CONCAT(1,"-",$A16, "-", "A"), PlayerData!$M:$M,PlayerData!N:N,""),
_xlfn.XLOOKUP(_xlfn.CONCAT(2,"-",$A16, "-", "A"), PlayerData!$M:$M,PlayerData!N:N,""),
_xlfn.XLOOKUP(_xlfn.CONCAT(3,"-",$A16, "-", "A"), PlayerData!$M:$M,PlayerData!N:N,""),
_xlfn.XLOOKUP(_xlfn.CONCAT(4,"-",$A16, "-", "A"), PlayerData!$M:$M,PlayerData!N:N,""),
_xlfn.XLOOKUP(_xlfn.CONCAT(5,"-",$A16, "-", "A"), PlayerData!$M:$M,PlayerData!N:N,""),
_xlfn.XLOOKUP(_xlfn.CONCAT(6,"-",$A16, "-", "A"), PlayerData!$M:$M,PlayerData!N:N,""),
_xlfn.XLOOKUP(_xlfn.CONCAT(7,"-",$A16, "-", "A"), PlayerData!$M:$M,PlayerData!N:N,""),
_xlfn.XLOOKUP(_xlfn.CONCAT(8,"-",$A16, "-", "A"), PlayerData!$M:$M,PlayerData!N:N,""),
_xlfn.XLOOKUP(_xlfn.CONCAT(9,"-",$A16, "-", "A"), PlayerData!$M:$M,PlayerData!N:N,""),
_xlfn.XLOOKUP(_xlfn.CONCAT(10,"-",$A16, "-", "A"), PlayerData!$M:$M,PlayerData!N:N,""),
_xlfn.XLOOKUP(_xlfn.CONCAT(11,"-",$A16, "-", "A"), PlayerData!$M:$M,PlayerData!N:N,""),
_xlfn.XLOOKUP(_xlfn.CONCAT(12,"-",$A16, "-", "A"), PlayerData!$M:$M,PlayerData!N:N,""),
_xlfn.XLOOKUP(_xlfn.CONCAT(13,"-",$A16, "-", "A"), PlayerData!$M:$M,PlayerData!N:N,""),
_xlfn.XLOOKUP(_xlfn.CONCAT(14,"-",$A16, "-", "A"), PlayerData!$M:$M,PlayerData!N:N,""),
_xlfn.XLOOKUP(_xlfn.CONCAT(15,"-",$A16, "-", "A"), PlayerData!$M:$M,PlayerData!N:N,""),
_xlfn.XLOOKUP(_xlfn.CONCAT(16,"-",$A16, "-", "A"), PlayerData!$M:$M,PlayerData!N:N,""),
_xlfn.XLOOKUP(_xlfn.CONCAT(17,"-",$A16, "-", "A"), PlayerData!$M:$M,PlayerData!N:N,""),
_xlfn.XLOOKUP(_xlfn.CONCAT(18,"-",$A16, "-", "A"), PlayerData!$M:$M,PlayerData!N:N,"")))</f>
        <v>2.25</v>
      </c>
      <c r="L16" s="138" cm="1">
        <f t="array" ref="L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"A"), PlayerData!$M:$M,PlayerData!O:O,""),
_xlfn.XLOOKUP(_xlfn.CONCAT(1,"-",$A16, "-", "A"), PlayerData!$M:$M,PlayerData!O:O,""),
_xlfn.XLOOKUP(_xlfn.CONCAT(2,"-",$A16, "-", "A"), PlayerData!$M:$M,PlayerData!O:O,""),
_xlfn.XLOOKUP(_xlfn.CONCAT(3,"-",$A16, "-", "A"), PlayerData!$M:$M,PlayerData!O:O,""),
_xlfn.XLOOKUP(_xlfn.CONCAT(4,"-",$A16, "-", "A"), PlayerData!$M:$M,PlayerData!O:O,""),
_xlfn.XLOOKUP(_xlfn.CONCAT(5,"-",$A16, "-", "A"), PlayerData!$M:$M,PlayerData!O:O,""),
_xlfn.XLOOKUP(_xlfn.CONCAT(6,"-",$A16, "-", "A"), PlayerData!$M:$M,PlayerData!O:O,""),
_xlfn.XLOOKUP(_xlfn.CONCAT(7,"-",$A16, "-", "A"), PlayerData!$M:$M,PlayerData!O:O,""),
_xlfn.XLOOKUP(_xlfn.CONCAT(8,"-",$A16, "-", "A"), PlayerData!$M:$M,PlayerData!O:O,""),
_xlfn.XLOOKUP(_xlfn.CONCAT(9,"-",$A16, "-", "A"), PlayerData!$M:$M,PlayerData!O:O,""),
_xlfn.XLOOKUP(_xlfn.CONCAT(10,"-",$A16, "-", "A"), PlayerData!$M:$M,PlayerData!O:O,""),
_xlfn.XLOOKUP(_xlfn.CONCAT(11,"-",$A16, "-", "A"), PlayerData!$M:$M,PlayerData!O:O,""),
_xlfn.XLOOKUP(_xlfn.CONCAT(12,"-",$A16, "-", "A"), PlayerData!$M:$M,PlayerData!O:O,""),
_xlfn.XLOOKUP(_xlfn.CONCAT(13,"-",$A16, "-", "A"), PlayerData!$M:$M,PlayerData!O:O,""),
_xlfn.XLOOKUP(_xlfn.CONCAT(14,"-",$A16, "-", "A"), PlayerData!$M:$M,PlayerData!O:O,""),
_xlfn.XLOOKUP(_xlfn.CONCAT(15,"-",$A16, "-", "A"), PlayerData!$M:$M,PlayerData!O:O,""),
_xlfn.XLOOKUP(_xlfn.CONCAT(16,"-",$A16, "-", "A"), PlayerData!$M:$M,PlayerData!O:O,""),
_xlfn.XLOOKUP(_xlfn.CONCAT(17,"-",$A16, "-", "A"), PlayerData!$M:$M,PlayerData!O:O,""),
_xlfn.XLOOKUP(_xlfn.CONCAT(18,"-",$A16, "-", "A"), PlayerData!$M:$M,PlayerData!O:O,"")))</f>
        <v>1</v>
      </c>
      <c r="M16" s="96" cm="1">
        <f t="array" ref="M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_xlfn.XLOOKUP(_xlfn.CONCAT(0,"-",$A16, "-", "A"), PlayerData!$M:$M,PlayerData!R:R,""),
_xlfn.XLOOKUP(_xlfn.CONCAT(1,"-",$A16, "-", "A"), PlayerData!$M:$M,PlayerData!R:R,""),
_xlfn.XLOOKUP(_xlfn.CONCAT(2,"-",$A16, "-", "A"), PlayerData!$M:$M,PlayerData!R:R,""),
_xlfn.XLOOKUP(_xlfn.CONCAT(3,"-",$A16, "-", "A"), PlayerData!$M:$M,PlayerData!R:R,""),
_xlfn.XLOOKUP(_xlfn.CONCAT(4,"-",$A16, "-", "A"), PlayerData!$M:$M,PlayerData!R:R,""),
_xlfn.XLOOKUP(_xlfn.CONCAT(5,"-",$A16, "-", "A"), PlayerData!$M:$M,PlayerData!R:R,""),
_xlfn.XLOOKUP(_xlfn.CONCAT(6,"-",$A16, "-", "A"), PlayerData!$M:$M,PlayerData!R:R,""),
_xlfn.XLOOKUP(_xlfn.CONCAT(7,"-",$A16, "-", "A"), PlayerData!$M:$M,PlayerData!R:R,""),
_xlfn.XLOOKUP(_xlfn.CONCAT(8,"-",$A16, "-", "A"), PlayerData!$M:$M,PlayerData!R:R,""),
_xlfn.XLOOKUP(_xlfn.CONCAT(9,"-",$A16, "-", "A"), PlayerData!$M:$M,PlayerData!R:R,""),
_xlfn.XLOOKUP(_xlfn.CONCAT(10,"-",$A16, "-", "A"), PlayerData!$M:$M,PlayerData!R:R,""),
_xlfn.XLOOKUP(_xlfn.CONCAT(11,"-",$A16, "-", "A"), PlayerData!$M:$M,PlayerData!R:R,""),
_xlfn.XLOOKUP(_xlfn.CONCAT(12,"-",$A16, "-", "A"), PlayerData!$M:$M,PlayerData!R:R,""),
_xlfn.XLOOKUP(_xlfn.CONCAT(13,"-",$A16, "-", "A"), PlayerData!$M:$M,PlayerData!R:R,""),
_xlfn.XLOOKUP(_xlfn.CONCAT(14,"-",$A16, "-", "A"), PlayerData!$M:$M,PlayerData!R:R,""),
_xlfn.XLOOKUP(_xlfn.CONCAT(15,"-",$A16, "-", "A"), PlayerData!$M:$M,PlayerData!R:R,""),
_xlfn.XLOOKUP(_xlfn.CONCAT(16,"-",$A16, "-", "A"), PlayerData!$M:$M,PlayerData!R:R,""),
_xlfn.XLOOKUP(_xlfn.CONCAT(17,"-",$A16, "-", "A"), PlayerData!$M:$M,PlayerData!R:R,""),
_xlfn.XLOOKUP(_xlfn.CONCAT(18,"-",$A16, "-", "A"), PlayerData!$M:$M,PlayerData!R:R,"")))</f>
        <v>2.09</v>
      </c>
      <c r="N16" s="134">
        <f t="shared" si="3"/>
        <v>51.136363636363633</v>
      </c>
      <c r="O16" s="134">
        <f t="shared" si="4"/>
        <v>45.454545454545453</v>
      </c>
      <c r="P16" s="73">
        <f t="shared" si="5"/>
        <v>28.167115902964962</v>
      </c>
      <c r="Q16" s="132" cm="1">
        <f t="array" ref="Q16">IF(OR($A16=Solver!$T$12:$T$201),0,SUMPRODUCT($H16:$J16,$T$4:$V$4))</f>
        <v>0</v>
      </c>
      <c r="R16" s="73" cm="1">
        <f t="array" ref="R16">IF(OR($A16=Solver!$T$12:$T$201),0, SUMPRODUCT($N16:$P16, $T$4:$V$4))</f>
        <v>0</v>
      </c>
      <c r="Y16" s="23">
        <v>13</v>
      </c>
      <c r="Z16" s="24" t="str" cm="1">
        <f t="array" ref="Z16">IF(AND($X$5=1, $Z15&lt;&gt;"Weighting"), "", IFERROR(_xlfn.IFS($X$5-1=Y16,POWER($X$3,1),
$X$5-1=Y17,POWER($X$3, 0),
$X$5-1=Y18, POWER($X$3, -1),
$X$5-1=Y19, POWER($X$3, -2),
$X$5-1=Y20, POWER($X$3, -3),
$X$5-1=Y21, POWER($X$3, -4),
$X$5-1=Y22, POWER($X$3,-5),
$X$5-1=Y23, POWER($X$3, -6),
$X$5-1=Y24, POWER($X$3, -7),
$X$5-1=Y25, POWER($X$3, -8),
$X$5-1=Y26, POWER($X$3, -9),
$X$5-1=Y27, POWER($X$3, -10),
$X$5-1=Y28, POWER($X$3, -11),
$X$5-1=Y29, POWER($X$3, -12),
$X$5-1=Y30, POWER($X$3, -13),
$X$5-1=Y31, POWER($X$3, -14),
$X$5-1=Y32, POWER($X$3, -15),
$X$5-1=Y33, POWER($X$3, -16),
$X$5-1=Y34, POWER($X$3, -17),
$X$5-1=Y35, POWER($X$3, -18),
$X$5-1=Y36, POWER($X$3, -19),
$X$5-1=Y37, POWER($X$3, -20),
$X$5-1=Y38, POWER($X$3, -21),
$X$5-1=Y39, POWER($X$3, -22),
$X$5-1=Y40, POWER($X$3, -23),
$X$5-1=Y41, POWER($X$3, -24),
$X$5-1=Y42, POWER($X$3, -25),
$X$5-1=Y43, POWER($X$3, -26),
$X$5-1=Y44, POWER($X$3, -27),
$X$5-1=Y45, POWER($X$3, -28),
$X$5-1=Y46, POWER($X$3, -29),
$X$5-1=Y47, POWER($X$3, -30),
$X$5-1=Y48, POWER($X$3, -31),
$X$5-1=Y49, POWER($X$3, -32),
$X$5-1=Y50, POWER($X$3, -33),
$X$5-1=Y51, POWER($X$3, -34),
$X$5-1=Y52, POWER($X$3, -35),
$X$5-1=Y53, POWER($X$3, -36)),""))</f>
        <v/>
      </c>
      <c r="AA16" s="25" t="str">
        <f t="shared" si="6"/>
        <v>0</v>
      </c>
      <c r="AB16" s="26">
        <f>IF(AA16="","",SUM($AA$3:AA16)/SUM($AA$3:$AA$21))</f>
        <v>1</v>
      </c>
    </row>
    <row r="17" spans="1:28">
      <c r="A17" s="55">
        <v>15</v>
      </c>
      <c r="B17" s="55" t="str">
        <f>_xlfn.XLOOKUP($A17, PlayerData!$B$3:$B$394, PlayerData!C$3:C$394)</f>
        <v>WHU</v>
      </c>
      <c r="C17" s="55" t="str">
        <f>_xlfn.XLOOKUP($A17, PlayerData!$B$3:$B$394, PlayerData!D$3:D$394)</f>
        <v>F</v>
      </c>
      <c r="D17" s="31" t="str">
        <f>_xlfn.XLOOKUP($A17, PlayerData!$B$3:$B$394, PlayerData!E$3:E$394)</f>
        <v>Antonio</v>
      </c>
      <c r="E17" s="136" cm="1">
        <f t="array" ref="E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"H"), PlayerData!$G:$G,PlayerData!H:H,""),
_xlfn.XLOOKUP(_xlfn.CONCAT(1,"-",$A17, "-", "H"), PlayerData!$G:$G,PlayerData!H:H,""),
_xlfn.XLOOKUP(_xlfn.CONCAT(2,"-",$A17, "-", "H"), PlayerData!$G:$G,PlayerData!H:H,""),
_xlfn.XLOOKUP(_xlfn.CONCAT(3,"-",$A17, "-", "H"), PlayerData!$G:$G,PlayerData!H:H,""),
_xlfn.XLOOKUP(_xlfn.CONCAT(4,"-",$A17, "-", "H"), PlayerData!$G:$G,PlayerData!H:H,""),
_xlfn.XLOOKUP(_xlfn.CONCAT(5,"-",$A17, "-", "H"), PlayerData!$G:$G,PlayerData!H:H,""),
_xlfn.XLOOKUP(_xlfn.CONCAT(6,"-",$A17, "-", "H"), PlayerData!$G:$G,PlayerData!H:H,""),
_xlfn.XLOOKUP(_xlfn.CONCAT(7,"-",$A17, "-", "H"), PlayerData!$G:$G,PlayerData!H:H,""),
_xlfn.XLOOKUP(_xlfn.CONCAT(8,"-",$A17, "-", "H"), PlayerData!$G:$G,PlayerData!H:H,""),
_xlfn.XLOOKUP(_xlfn.CONCAT(9,"-",$A17, "-", "H"), PlayerData!$G:$G,PlayerData!H:H,""),
_xlfn.XLOOKUP(_xlfn.CONCAT(10,"-",$A17, "-", "H"), PlayerData!$G:$G,PlayerData!H:H,""),
_xlfn.XLOOKUP(_xlfn.CONCAT(11,"-",$A17, "-", "H"), PlayerData!$G:$G,PlayerData!H:H,""),
_xlfn.XLOOKUP(_xlfn.CONCAT(12,"-",$A17, "-", "H"), PlayerData!$G:$G,PlayerData!H:H,""),
_xlfn.XLOOKUP(_xlfn.CONCAT(13,"-",$A17, "-", "H"), PlayerData!$G:$G,PlayerData!H:H,""),
_xlfn.XLOOKUP(_xlfn.CONCAT(14,"-",$A17, "-", "H"), PlayerData!$G:$G,PlayerData!H:H,""),
_xlfn.XLOOKUP(_xlfn.CONCAT(15,"-",$A17, "-", "H"), PlayerData!$G:$G,PlayerData!H:H,""),
_xlfn.XLOOKUP(_xlfn.CONCAT(16,"-",$A17, "-", "H"), PlayerData!$G:$G,PlayerData!H:H,""),
_xlfn.XLOOKUP(_xlfn.CONCAT(17,"-",$A17, "-", "H"), PlayerData!$G:$G,PlayerData!H:H,""),
_xlfn.XLOOKUP(_xlfn.CONCAT(18,"-",$A17, "-", "H"), PlayerData!$G:$G,PlayerData!H:H,"")))</f>
        <v>2.4300000000000002</v>
      </c>
      <c r="F17" s="136" cm="1">
        <f t="array" ref="F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"H"), PlayerData!$G:$G,PlayerData!I:I,""),
_xlfn.XLOOKUP(_xlfn.CONCAT(1,"-",$A17, "-", "H"), PlayerData!$G:$G,PlayerData!I:I,""),
_xlfn.XLOOKUP(_xlfn.CONCAT(2,"-",$A17, "-", "H"), PlayerData!$G:$G,PlayerData!I:I,""),
_xlfn.XLOOKUP(_xlfn.CONCAT(3,"-",$A17, "-", "H"), PlayerData!$G:$G,PlayerData!I:I,""),
_xlfn.XLOOKUP(_xlfn.CONCAT(4,"-",$A17, "-", "H"), PlayerData!$G:$G,PlayerData!I:I,""),
_xlfn.XLOOKUP(_xlfn.CONCAT(5,"-",$A17, "-", "H"), PlayerData!$G:$G,PlayerData!I:I,""),
_xlfn.XLOOKUP(_xlfn.CONCAT(6,"-",$A17, "-", "H"), PlayerData!$G:$G,PlayerData!I:I,""),
_xlfn.XLOOKUP(_xlfn.CONCAT(7,"-",$A17, "-", "H"), PlayerData!$G:$G,PlayerData!I:I,""),
_xlfn.XLOOKUP(_xlfn.CONCAT(8,"-",$A17, "-", "H"), PlayerData!$G:$G,PlayerData!I:I,""),
_xlfn.XLOOKUP(_xlfn.CONCAT(9,"-",$A17, "-", "H"), PlayerData!$G:$G,PlayerData!I:I,""),
_xlfn.XLOOKUP(_xlfn.CONCAT(10,"-",$A17, "-", "H"), PlayerData!$G:$G,PlayerData!I:I,""),
_xlfn.XLOOKUP(_xlfn.CONCAT(11,"-",$A17, "-", "H"), PlayerData!$G:$G,PlayerData!I:I,""),
_xlfn.XLOOKUP(_xlfn.CONCAT(12,"-",$A17, "-", "H"), PlayerData!$G:$G,PlayerData!I:I,""),
_xlfn.XLOOKUP(_xlfn.CONCAT(13,"-",$A17, "-", "H"), PlayerData!$G:$G,PlayerData!I:I,""),
_xlfn.XLOOKUP(_xlfn.CONCAT(14,"-",$A17, "-", "H"), PlayerData!$G:$G,PlayerData!I:I,""),
_xlfn.XLOOKUP(_xlfn.CONCAT(15,"-",$A17, "-", "H"), PlayerData!$G:$G,PlayerData!I:I,""),
_xlfn.XLOOKUP(_xlfn.CONCAT(16,"-",$A17, "-", "H"), PlayerData!$G:$G,PlayerData!I:I,""),
_xlfn.XLOOKUP(_xlfn.CONCAT(17,"-",$A17, "-", "H"), PlayerData!$G:$G,PlayerData!I:I,""),
_xlfn.XLOOKUP(_xlfn.CONCAT(18,"-",$A17, "-", "H"), PlayerData!$G:$G,PlayerData!I:I,"")))</f>
        <v>1</v>
      </c>
      <c r="G17" s="90" cm="1">
        <f t="array" ref="G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"H"), PlayerData!$G:$G,PlayerData!L:L,""),
_xlfn.XLOOKUP(_xlfn.CONCAT(1,"-",$A17, "-", "H"), PlayerData!$G:$G,PlayerData!L:L,""),
_xlfn.XLOOKUP(_xlfn.CONCAT(2,"-",$A17, "-", "H"), PlayerData!$G:$G,PlayerData!L:L,""),
_xlfn.XLOOKUP(_xlfn.CONCAT(3,"-",$A17, "-", "H"), PlayerData!$G:$G,PlayerData!L:L,""),
_xlfn.XLOOKUP(_xlfn.CONCAT(4,"-",$A17, "-", "H"), PlayerData!$G:$G,PlayerData!L:L,""),
_xlfn.XLOOKUP(_xlfn.CONCAT(5,"-",$A17, "-", "H"), PlayerData!$G:$G,PlayerData!L:L,""),
_xlfn.XLOOKUP(_xlfn.CONCAT(6,"-",$A17, "-", "H"), PlayerData!$G:$G,PlayerData!L:L,""),
_xlfn.XLOOKUP(_xlfn.CONCAT(7,"-",$A17, "-", "H"), PlayerData!$G:$G,PlayerData!L:L,""),
_xlfn.XLOOKUP(_xlfn.CONCAT(8,"-",$A17, "-", "H"), PlayerData!$G:$G,PlayerData!L:L,""),
_xlfn.XLOOKUP(_xlfn.CONCAT(9,"-",$A17, "-", "H"), PlayerData!$G:$G,PlayerData!L:L,""),
_xlfn.XLOOKUP(_xlfn.CONCAT(10,"-",$A17, "-", "H"), PlayerData!$G:$G,PlayerData!L:L,""),
_xlfn.XLOOKUP(_xlfn.CONCAT(11,"-",$A17, "-", "H"), PlayerData!$G:$G,PlayerData!L:L,""),
_xlfn.XLOOKUP(_xlfn.CONCAT(12,"-",$A17, "-", "H"), PlayerData!$G:$G,PlayerData!L:L,""),
_xlfn.XLOOKUP(_xlfn.CONCAT(13,"-",$A17, "-", "H"), PlayerData!$G:$G,PlayerData!L:L,""),
_xlfn.XLOOKUP(_xlfn.CONCAT(14,"-",$A17, "-", "H"), PlayerData!$G:$G,PlayerData!L:L,""),
_xlfn.XLOOKUP(_xlfn.CONCAT(15,"-",$A17, "-", "H"), PlayerData!$G:$G,PlayerData!L:L,""),
_xlfn.XLOOKUP(_xlfn.CONCAT(16,"-",$A17, "-", "H"), PlayerData!$G:$G,PlayerData!L:L,""),
_xlfn.XLOOKUP(_xlfn.CONCAT(17,"-",$A17, "-", "H"), PlayerData!$G:$G,PlayerData!L:L,""),
_xlfn.XLOOKUP(_xlfn.CONCAT(18,"-",$A17, "-", "H"), PlayerData!$G:$G,PlayerData!L:L,"")))</f>
        <v>3.01</v>
      </c>
      <c r="H17" s="132">
        <f t="shared" si="0"/>
        <v>55.227272727272727</v>
      </c>
      <c r="I17" s="132">
        <f t="shared" si="1"/>
        <v>45.454545454545453</v>
      </c>
      <c r="J17" s="72">
        <f t="shared" si="2"/>
        <v>40.566037735849065</v>
      </c>
      <c r="K17" s="138" cm="1">
        <f t="array" ref="K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"A"), PlayerData!$M:$M,PlayerData!N:N,""),
_xlfn.XLOOKUP(_xlfn.CONCAT(1,"-",$A17, "-", "A"), PlayerData!$M:$M,PlayerData!N:N,""),
_xlfn.XLOOKUP(_xlfn.CONCAT(2,"-",$A17, "-", "A"), PlayerData!$M:$M,PlayerData!N:N,""),
_xlfn.XLOOKUP(_xlfn.CONCAT(3,"-",$A17, "-", "A"), PlayerData!$M:$M,PlayerData!N:N,""),
_xlfn.XLOOKUP(_xlfn.CONCAT(4,"-",$A17, "-", "A"), PlayerData!$M:$M,PlayerData!N:N,""),
_xlfn.XLOOKUP(_xlfn.CONCAT(5,"-",$A17, "-", "A"), PlayerData!$M:$M,PlayerData!N:N,""),
_xlfn.XLOOKUP(_xlfn.CONCAT(6,"-",$A17, "-", "A"), PlayerData!$M:$M,PlayerData!N:N,""),
_xlfn.XLOOKUP(_xlfn.CONCAT(7,"-",$A17, "-", "A"), PlayerData!$M:$M,PlayerData!N:N,""),
_xlfn.XLOOKUP(_xlfn.CONCAT(8,"-",$A17, "-", "A"), PlayerData!$M:$M,PlayerData!N:N,""),
_xlfn.XLOOKUP(_xlfn.CONCAT(9,"-",$A17, "-", "A"), PlayerData!$M:$M,PlayerData!N:N,""),
_xlfn.XLOOKUP(_xlfn.CONCAT(10,"-",$A17, "-", "A"), PlayerData!$M:$M,PlayerData!N:N,""),
_xlfn.XLOOKUP(_xlfn.CONCAT(11,"-",$A17, "-", "A"), PlayerData!$M:$M,PlayerData!N:N,""),
_xlfn.XLOOKUP(_xlfn.CONCAT(12,"-",$A17, "-", "A"), PlayerData!$M:$M,PlayerData!N:N,""),
_xlfn.XLOOKUP(_xlfn.CONCAT(13,"-",$A17, "-", "A"), PlayerData!$M:$M,PlayerData!N:N,""),
_xlfn.XLOOKUP(_xlfn.CONCAT(14,"-",$A17, "-", "A"), PlayerData!$M:$M,PlayerData!N:N,""),
_xlfn.XLOOKUP(_xlfn.CONCAT(15,"-",$A17, "-", "A"), PlayerData!$M:$M,PlayerData!N:N,""),
_xlfn.XLOOKUP(_xlfn.CONCAT(16,"-",$A17, "-", "A"), PlayerData!$M:$M,PlayerData!N:N,""),
_xlfn.XLOOKUP(_xlfn.CONCAT(17,"-",$A17, "-", "A"), PlayerData!$M:$M,PlayerData!N:N,""),
_xlfn.XLOOKUP(_xlfn.CONCAT(18,"-",$A17, "-", "A"), PlayerData!$M:$M,PlayerData!N:N,"")))</f>
        <v>3</v>
      </c>
      <c r="L17" s="138" cm="1">
        <f t="array" ref="L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"A"), PlayerData!$M:$M,PlayerData!O:O,""),
_xlfn.XLOOKUP(_xlfn.CONCAT(1,"-",$A17, "-", "A"), PlayerData!$M:$M,PlayerData!O:O,""),
_xlfn.XLOOKUP(_xlfn.CONCAT(2,"-",$A17, "-", "A"), PlayerData!$M:$M,PlayerData!O:O,""),
_xlfn.XLOOKUP(_xlfn.CONCAT(3,"-",$A17, "-", "A"), PlayerData!$M:$M,PlayerData!O:O,""),
_xlfn.XLOOKUP(_xlfn.CONCAT(4,"-",$A17, "-", "A"), PlayerData!$M:$M,PlayerData!O:O,""),
_xlfn.XLOOKUP(_xlfn.CONCAT(5,"-",$A17, "-", "A"), PlayerData!$M:$M,PlayerData!O:O,""),
_xlfn.XLOOKUP(_xlfn.CONCAT(6,"-",$A17, "-", "A"), PlayerData!$M:$M,PlayerData!O:O,""),
_xlfn.XLOOKUP(_xlfn.CONCAT(7,"-",$A17, "-", "A"), PlayerData!$M:$M,PlayerData!O:O,""),
_xlfn.XLOOKUP(_xlfn.CONCAT(8,"-",$A17, "-", "A"), PlayerData!$M:$M,PlayerData!O:O,""),
_xlfn.XLOOKUP(_xlfn.CONCAT(9,"-",$A17, "-", "A"), PlayerData!$M:$M,PlayerData!O:O,""),
_xlfn.XLOOKUP(_xlfn.CONCAT(10,"-",$A17, "-", "A"), PlayerData!$M:$M,PlayerData!O:O,""),
_xlfn.XLOOKUP(_xlfn.CONCAT(11,"-",$A17, "-", "A"), PlayerData!$M:$M,PlayerData!O:O,""),
_xlfn.XLOOKUP(_xlfn.CONCAT(12,"-",$A17, "-", "A"), PlayerData!$M:$M,PlayerData!O:O,""),
_xlfn.XLOOKUP(_xlfn.CONCAT(13,"-",$A17, "-", "A"), PlayerData!$M:$M,PlayerData!O:O,""),
_xlfn.XLOOKUP(_xlfn.CONCAT(14,"-",$A17, "-", "A"), PlayerData!$M:$M,PlayerData!O:O,""),
_xlfn.XLOOKUP(_xlfn.CONCAT(15,"-",$A17, "-", "A"), PlayerData!$M:$M,PlayerData!O:O,""),
_xlfn.XLOOKUP(_xlfn.CONCAT(16,"-",$A17, "-", "A"), PlayerData!$M:$M,PlayerData!O:O,""),
_xlfn.XLOOKUP(_xlfn.CONCAT(17,"-",$A17, "-", "A"), PlayerData!$M:$M,PlayerData!O:O,""),
_xlfn.XLOOKUP(_xlfn.CONCAT(18,"-",$A17, "-", "A"), PlayerData!$M:$M,PlayerData!O:O,"")))</f>
        <v>1.57</v>
      </c>
      <c r="M17" s="96" cm="1">
        <f t="array" ref="M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_xlfn.XLOOKUP(_xlfn.CONCAT(0,"-",$A17, "-", "A"), PlayerData!$M:$M,PlayerData!R:R,""),
_xlfn.XLOOKUP(_xlfn.CONCAT(1,"-",$A17, "-", "A"), PlayerData!$M:$M,PlayerData!R:R,""),
_xlfn.XLOOKUP(_xlfn.CONCAT(2,"-",$A17, "-", "A"), PlayerData!$M:$M,PlayerData!R:R,""),
_xlfn.XLOOKUP(_xlfn.CONCAT(3,"-",$A17, "-", "A"), PlayerData!$M:$M,PlayerData!R:R,""),
_xlfn.XLOOKUP(_xlfn.CONCAT(4,"-",$A17, "-", "A"), PlayerData!$M:$M,PlayerData!R:R,""),
_xlfn.XLOOKUP(_xlfn.CONCAT(5,"-",$A17, "-", "A"), PlayerData!$M:$M,PlayerData!R:R,""),
_xlfn.XLOOKUP(_xlfn.CONCAT(6,"-",$A17, "-", "A"), PlayerData!$M:$M,PlayerData!R:R,""),
_xlfn.XLOOKUP(_xlfn.CONCAT(7,"-",$A17, "-", "A"), PlayerData!$M:$M,PlayerData!R:R,""),
_xlfn.XLOOKUP(_xlfn.CONCAT(8,"-",$A17, "-", "A"), PlayerData!$M:$M,PlayerData!R:R,""),
_xlfn.XLOOKUP(_xlfn.CONCAT(9,"-",$A17, "-", "A"), PlayerData!$M:$M,PlayerData!R:R,""),
_xlfn.XLOOKUP(_xlfn.CONCAT(10,"-",$A17, "-", "A"), PlayerData!$M:$M,PlayerData!R:R,""),
_xlfn.XLOOKUP(_xlfn.CONCAT(11,"-",$A17, "-", "A"), PlayerData!$M:$M,PlayerData!R:R,""),
_xlfn.XLOOKUP(_xlfn.CONCAT(12,"-",$A17, "-", "A"), PlayerData!$M:$M,PlayerData!R:R,""),
_xlfn.XLOOKUP(_xlfn.CONCAT(13,"-",$A17, "-", "A"), PlayerData!$M:$M,PlayerData!R:R,""),
_xlfn.XLOOKUP(_xlfn.CONCAT(14,"-",$A17, "-", "A"), PlayerData!$M:$M,PlayerData!R:R,""),
_xlfn.XLOOKUP(_xlfn.CONCAT(15,"-",$A17, "-", "A"), PlayerData!$M:$M,PlayerData!R:R,""),
_xlfn.XLOOKUP(_xlfn.CONCAT(16,"-",$A17, "-", "A"), PlayerData!$M:$M,PlayerData!R:R,""),
_xlfn.XLOOKUP(_xlfn.CONCAT(17,"-",$A17, "-", "A"), PlayerData!$M:$M,PlayerData!R:R,""),
_xlfn.XLOOKUP(_xlfn.CONCAT(18,"-",$A17, "-", "A"), PlayerData!$M:$M,PlayerData!R:R,"")))</f>
        <v>4.32</v>
      </c>
      <c r="N17" s="134">
        <f t="shared" si="3"/>
        <v>68.181818181818173</v>
      </c>
      <c r="O17" s="134">
        <f t="shared" si="4"/>
        <v>71.36363636363636</v>
      </c>
      <c r="P17" s="73">
        <f t="shared" si="5"/>
        <v>58.221024258760117</v>
      </c>
      <c r="Q17" s="132" cm="1">
        <f t="array" ref="Q17">IF(OR($A17=Solver!$T$12:$T$201),0,SUMPRODUCT($H17:$J17,$T$4:$V$4))</f>
        <v>40.566037735849065</v>
      </c>
      <c r="R17" s="73" cm="1">
        <f t="array" ref="R17">IF(OR($A17=Solver!$T$12:$T$201),0, SUMPRODUCT($N17:$P17, $T$4:$V$4))</f>
        <v>58.221024258760117</v>
      </c>
      <c r="Y17" s="23">
        <v>14</v>
      </c>
      <c r="Z17" s="24" t="str" cm="1">
        <f t="array" ref="Z17">IF(AND($X$5=1, $Z16&lt;&gt;"Weighting"), "", IFERROR(_xlfn.IFS($X$5-1=Y17,POWER($X$3,1),
$X$5-1=Y18,POWER($X$3, 0),
$X$5-1=Y19, POWER($X$3, -1),
$X$5-1=Y20, POWER($X$3, -2),
$X$5-1=Y21, POWER($X$3, -3),
$X$5-1=Y22, POWER($X$3, -4),
$X$5-1=Y23, POWER($X$3,-5),
$X$5-1=Y24, POWER($X$3, -6),
$X$5-1=Y25, POWER($X$3, -7),
$X$5-1=Y26, POWER($X$3, -8),
$X$5-1=Y27, POWER($X$3, -9),
$X$5-1=Y28, POWER($X$3, -10),
$X$5-1=Y29, POWER($X$3, -11),
$X$5-1=Y30, POWER($X$3, -12),
$X$5-1=Y31, POWER($X$3, -13),
$X$5-1=Y32, POWER($X$3, -14),
$X$5-1=Y33, POWER($X$3, -15),
$X$5-1=Y34, POWER($X$3, -16),
$X$5-1=Y35, POWER($X$3, -17),
$X$5-1=Y36, POWER($X$3, -18),
$X$5-1=Y37, POWER($X$3, -19),
$X$5-1=Y38, POWER($X$3, -20),
$X$5-1=Y39, POWER($X$3, -21),
$X$5-1=Y40, POWER($X$3, -22),
$X$5-1=Y41, POWER($X$3, -23),
$X$5-1=Y42, POWER($X$3, -24),
$X$5-1=Y43, POWER($X$3, -25),
$X$5-1=Y44, POWER($X$3, -26),
$X$5-1=Y45, POWER($X$3, -27),
$X$5-1=Y46, POWER($X$3, -28),
$X$5-1=Y47, POWER($X$3, -29),
$X$5-1=Y48, POWER($X$3, -30),
$X$5-1=Y49, POWER($X$3, -31),
$X$5-1=Y50, POWER($X$3, -32),
$X$5-1=Y51, POWER($X$3, -33),
$X$5-1=Y52, POWER($X$3, -34),
$X$5-1=Y53, POWER($X$3, -35),
$X$5-1=Y54, POWER($X$3, -36)),""))</f>
        <v/>
      </c>
      <c r="AA17" s="25" t="str">
        <f t="shared" si="6"/>
        <v>0</v>
      </c>
      <c r="AB17" s="26">
        <f>IF(AA17="","",SUM($AA$3:AA17)/SUM($AA$3:$AA$21))</f>
        <v>1</v>
      </c>
    </row>
    <row r="18" spans="1:28">
      <c r="A18" s="55">
        <v>16</v>
      </c>
      <c r="B18" s="55" t="str">
        <f>_xlfn.XLOOKUP($A18, PlayerData!$B$3:$B$394, PlayerData!C$3:C$394)</f>
        <v>BHA</v>
      </c>
      <c r="C18" s="55" t="str">
        <f>_xlfn.XLOOKUP($A18, PlayerData!$B$3:$B$394, PlayerData!D$3:D$394)</f>
        <v>F</v>
      </c>
      <c r="D18" s="31" t="str">
        <f>_xlfn.XLOOKUP($A18, PlayerData!$B$3:$B$394, PlayerData!E$3:E$394)</f>
        <v>Maupay</v>
      </c>
      <c r="E18" s="136" cm="1">
        <f t="array" ref="E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"H"), PlayerData!$G:$G,PlayerData!H:H,""),
_xlfn.XLOOKUP(_xlfn.CONCAT(1,"-",$A18, "-", "H"), PlayerData!$G:$G,PlayerData!H:H,""),
_xlfn.XLOOKUP(_xlfn.CONCAT(2,"-",$A18, "-", "H"), PlayerData!$G:$G,PlayerData!H:H,""),
_xlfn.XLOOKUP(_xlfn.CONCAT(3,"-",$A18, "-", "H"), PlayerData!$G:$G,PlayerData!H:H,""),
_xlfn.XLOOKUP(_xlfn.CONCAT(4,"-",$A18, "-", "H"), PlayerData!$G:$G,PlayerData!H:H,""),
_xlfn.XLOOKUP(_xlfn.CONCAT(5,"-",$A18, "-", "H"), PlayerData!$G:$G,PlayerData!H:H,""),
_xlfn.XLOOKUP(_xlfn.CONCAT(6,"-",$A18, "-", "H"), PlayerData!$G:$G,PlayerData!H:H,""),
_xlfn.XLOOKUP(_xlfn.CONCAT(7,"-",$A18, "-", "H"), PlayerData!$G:$G,PlayerData!H:H,""),
_xlfn.XLOOKUP(_xlfn.CONCAT(8,"-",$A18, "-", "H"), PlayerData!$G:$G,PlayerData!H:H,""),
_xlfn.XLOOKUP(_xlfn.CONCAT(9,"-",$A18, "-", "H"), PlayerData!$G:$G,PlayerData!H:H,""),
_xlfn.XLOOKUP(_xlfn.CONCAT(10,"-",$A18, "-", "H"), PlayerData!$G:$G,PlayerData!H:H,""),
_xlfn.XLOOKUP(_xlfn.CONCAT(11,"-",$A18, "-", "H"), PlayerData!$G:$G,PlayerData!H:H,""),
_xlfn.XLOOKUP(_xlfn.CONCAT(12,"-",$A18, "-", "H"), PlayerData!$G:$G,PlayerData!H:H,""),
_xlfn.XLOOKUP(_xlfn.CONCAT(13,"-",$A18, "-", "H"), PlayerData!$G:$G,PlayerData!H:H,""),
_xlfn.XLOOKUP(_xlfn.CONCAT(14,"-",$A18, "-", "H"), PlayerData!$G:$G,PlayerData!H:H,""),
_xlfn.XLOOKUP(_xlfn.CONCAT(15,"-",$A18, "-", "H"), PlayerData!$G:$G,PlayerData!H:H,""),
_xlfn.XLOOKUP(_xlfn.CONCAT(16,"-",$A18, "-", "H"), PlayerData!$G:$G,PlayerData!H:H,""),
_xlfn.XLOOKUP(_xlfn.CONCAT(17,"-",$A18, "-", "H"), PlayerData!$G:$G,PlayerData!H:H,""),
_xlfn.XLOOKUP(_xlfn.CONCAT(18,"-",$A18, "-", "H"), PlayerData!$G:$G,PlayerData!H:H,"")))</f>
        <v>2.14</v>
      </c>
      <c r="F18" s="136" cm="1">
        <f t="array" ref="F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"H"), PlayerData!$G:$G,PlayerData!I:I,""),
_xlfn.XLOOKUP(_xlfn.CONCAT(1,"-",$A18, "-", "H"), PlayerData!$G:$G,PlayerData!I:I,""),
_xlfn.XLOOKUP(_xlfn.CONCAT(2,"-",$A18, "-", "H"), PlayerData!$G:$G,PlayerData!I:I,""),
_xlfn.XLOOKUP(_xlfn.CONCAT(3,"-",$A18, "-", "H"), PlayerData!$G:$G,PlayerData!I:I,""),
_xlfn.XLOOKUP(_xlfn.CONCAT(4,"-",$A18, "-", "H"), PlayerData!$G:$G,PlayerData!I:I,""),
_xlfn.XLOOKUP(_xlfn.CONCAT(5,"-",$A18, "-", "H"), PlayerData!$G:$G,PlayerData!I:I,""),
_xlfn.XLOOKUP(_xlfn.CONCAT(6,"-",$A18, "-", "H"), PlayerData!$G:$G,PlayerData!I:I,""),
_xlfn.XLOOKUP(_xlfn.CONCAT(7,"-",$A18, "-", "H"), PlayerData!$G:$G,PlayerData!I:I,""),
_xlfn.XLOOKUP(_xlfn.CONCAT(8,"-",$A18, "-", "H"), PlayerData!$G:$G,PlayerData!I:I,""),
_xlfn.XLOOKUP(_xlfn.CONCAT(9,"-",$A18, "-", "H"), PlayerData!$G:$G,PlayerData!I:I,""),
_xlfn.XLOOKUP(_xlfn.CONCAT(10,"-",$A18, "-", "H"), PlayerData!$G:$G,PlayerData!I:I,""),
_xlfn.XLOOKUP(_xlfn.CONCAT(11,"-",$A18, "-", "H"), PlayerData!$G:$G,PlayerData!I:I,""),
_xlfn.XLOOKUP(_xlfn.CONCAT(12,"-",$A18, "-", "H"), PlayerData!$G:$G,PlayerData!I:I,""),
_xlfn.XLOOKUP(_xlfn.CONCAT(13,"-",$A18, "-", "H"), PlayerData!$G:$G,PlayerData!I:I,""),
_xlfn.XLOOKUP(_xlfn.CONCAT(14,"-",$A18, "-", "H"), PlayerData!$G:$G,PlayerData!I:I,""),
_xlfn.XLOOKUP(_xlfn.CONCAT(15,"-",$A18, "-", "H"), PlayerData!$G:$G,PlayerData!I:I,""),
_xlfn.XLOOKUP(_xlfn.CONCAT(16,"-",$A18, "-", "H"), PlayerData!$G:$G,PlayerData!I:I,""),
_xlfn.XLOOKUP(_xlfn.CONCAT(17,"-",$A18, "-", "H"), PlayerData!$G:$G,PlayerData!I:I,""),
_xlfn.XLOOKUP(_xlfn.CONCAT(18,"-",$A18, "-", "H"), PlayerData!$G:$G,PlayerData!I:I,"")))</f>
        <v>0.56999999999999995</v>
      </c>
      <c r="G18" s="90" cm="1">
        <f t="array" ref="G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"H"), PlayerData!$G:$G,PlayerData!L:L,""),
_xlfn.XLOOKUP(_xlfn.CONCAT(1,"-",$A18, "-", "H"), PlayerData!$G:$G,PlayerData!L:L,""),
_xlfn.XLOOKUP(_xlfn.CONCAT(2,"-",$A18, "-", "H"), PlayerData!$G:$G,PlayerData!L:L,""),
_xlfn.XLOOKUP(_xlfn.CONCAT(3,"-",$A18, "-", "H"), PlayerData!$G:$G,PlayerData!L:L,""),
_xlfn.XLOOKUP(_xlfn.CONCAT(4,"-",$A18, "-", "H"), PlayerData!$G:$G,PlayerData!L:L,""),
_xlfn.XLOOKUP(_xlfn.CONCAT(5,"-",$A18, "-", "H"), PlayerData!$G:$G,PlayerData!L:L,""),
_xlfn.XLOOKUP(_xlfn.CONCAT(6,"-",$A18, "-", "H"), PlayerData!$G:$G,PlayerData!L:L,""),
_xlfn.XLOOKUP(_xlfn.CONCAT(7,"-",$A18, "-", "H"), PlayerData!$G:$G,PlayerData!L:L,""),
_xlfn.XLOOKUP(_xlfn.CONCAT(8,"-",$A18, "-", "H"), PlayerData!$G:$G,PlayerData!L:L,""),
_xlfn.XLOOKUP(_xlfn.CONCAT(9,"-",$A18, "-", "H"), PlayerData!$G:$G,PlayerData!L:L,""),
_xlfn.XLOOKUP(_xlfn.CONCAT(10,"-",$A18, "-", "H"), PlayerData!$G:$G,PlayerData!L:L,""),
_xlfn.XLOOKUP(_xlfn.CONCAT(11,"-",$A18, "-", "H"), PlayerData!$G:$G,PlayerData!L:L,""),
_xlfn.XLOOKUP(_xlfn.CONCAT(12,"-",$A18, "-", "H"), PlayerData!$G:$G,PlayerData!L:L,""),
_xlfn.XLOOKUP(_xlfn.CONCAT(13,"-",$A18, "-", "H"), PlayerData!$G:$G,PlayerData!L:L,""),
_xlfn.XLOOKUP(_xlfn.CONCAT(14,"-",$A18, "-", "H"), PlayerData!$G:$G,PlayerData!L:L,""),
_xlfn.XLOOKUP(_xlfn.CONCAT(15,"-",$A18, "-", "H"), PlayerData!$G:$G,PlayerData!L:L,""),
_xlfn.XLOOKUP(_xlfn.CONCAT(16,"-",$A18, "-", "H"), PlayerData!$G:$G,PlayerData!L:L,""),
_xlfn.XLOOKUP(_xlfn.CONCAT(17,"-",$A18, "-", "H"), PlayerData!$G:$G,PlayerData!L:L,""),
_xlfn.XLOOKUP(_xlfn.CONCAT(18,"-",$A18, "-", "H"), PlayerData!$G:$G,PlayerData!L:L,"")))</f>
        <v>2.4400000000000004</v>
      </c>
      <c r="H18" s="132">
        <f t="shared" si="0"/>
        <v>48.636363636363633</v>
      </c>
      <c r="I18" s="132">
        <f t="shared" si="1"/>
        <v>25.909090909090903</v>
      </c>
      <c r="J18" s="72">
        <f t="shared" si="2"/>
        <v>32.88409703504044</v>
      </c>
      <c r="K18" s="138" cm="1">
        <f t="array" ref="K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"A"), PlayerData!$M:$M,PlayerData!N:N,""),
_xlfn.XLOOKUP(_xlfn.CONCAT(1,"-",$A18, "-", "A"), PlayerData!$M:$M,PlayerData!N:N,""),
_xlfn.XLOOKUP(_xlfn.CONCAT(2,"-",$A18, "-", "A"), PlayerData!$M:$M,PlayerData!N:N,""),
_xlfn.XLOOKUP(_xlfn.CONCAT(3,"-",$A18, "-", "A"), PlayerData!$M:$M,PlayerData!N:N,""),
_xlfn.XLOOKUP(_xlfn.CONCAT(4,"-",$A18, "-", "A"), PlayerData!$M:$M,PlayerData!N:N,""),
_xlfn.XLOOKUP(_xlfn.CONCAT(5,"-",$A18, "-", "A"), PlayerData!$M:$M,PlayerData!N:N,""),
_xlfn.XLOOKUP(_xlfn.CONCAT(6,"-",$A18, "-", "A"), PlayerData!$M:$M,PlayerData!N:N,""),
_xlfn.XLOOKUP(_xlfn.CONCAT(7,"-",$A18, "-", "A"), PlayerData!$M:$M,PlayerData!N:N,""),
_xlfn.XLOOKUP(_xlfn.CONCAT(8,"-",$A18, "-", "A"), PlayerData!$M:$M,PlayerData!N:N,""),
_xlfn.XLOOKUP(_xlfn.CONCAT(9,"-",$A18, "-", "A"), PlayerData!$M:$M,PlayerData!N:N,""),
_xlfn.XLOOKUP(_xlfn.CONCAT(10,"-",$A18, "-", "A"), PlayerData!$M:$M,PlayerData!N:N,""),
_xlfn.XLOOKUP(_xlfn.CONCAT(11,"-",$A18, "-", "A"), PlayerData!$M:$M,PlayerData!N:N,""),
_xlfn.XLOOKUP(_xlfn.CONCAT(12,"-",$A18, "-", "A"), PlayerData!$M:$M,PlayerData!N:N,""),
_xlfn.XLOOKUP(_xlfn.CONCAT(13,"-",$A18, "-", "A"), PlayerData!$M:$M,PlayerData!N:N,""),
_xlfn.XLOOKUP(_xlfn.CONCAT(14,"-",$A18, "-", "A"), PlayerData!$M:$M,PlayerData!N:N,""),
_xlfn.XLOOKUP(_xlfn.CONCAT(15,"-",$A18, "-", "A"), PlayerData!$M:$M,PlayerData!N:N,""),
_xlfn.XLOOKUP(_xlfn.CONCAT(16,"-",$A18, "-", "A"), PlayerData!$M:$M,PlayerData!N:N,""),
_xlfn.XLOOKUP(_xlfn.CONCAT(17,"-",$A18, "-", "A"), PlayerData!$M:$M,PlayerData!N:N,""),
_xlfn.XLOOKUP(_xlfn.CONCAT(18,"-",$A18, "-", "A"), PlayerData!$M:$M,PlayerData!N:N,"")))</f>
        <v>1.75</v>
      </c>
      <c r="L18" s="138" cm="1">
        <f t="array" ref="L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"A"), PlayerData!$M:$M,PlayerData!O:O,""),
_xlfn.XLOOKUP(_xlfn.CONCAT(1,"-",$A18, "-", "A"), PlayerData!$M:$M,PlayerData!O:O,""),
_xlfn.XLOOKUP(_xlfn.CONCAT(2,"-",$A18, "-", "A"), PlayerData!$M:$M,PlayerData!O:O,""),
_xlfn.XLOOKUP(_xlfn.CONCAT(3,"-",$A18, "-", "A"), PlayerData!$M:$M,PlayerData!O:O,""),
_xlfn.XLOOKUP(_xlfn.CONCAT(4,"-",$A18, "-", "A"), PlayerData!$M:$M,PlayerData!O:O,""),
_xlfn.XLOOKUP(_xlfn.CONCAT(5,"-",$A18, "-", "A"), PlayerData!$M:$M,PlayerData!O:O,""),
_xlfn.XLOOKUP(_xlfn.CONCAT(6,"-",$A18, "-", "A"), PlayerData!$M:$M,PlayerData!O:O,""),
_xlfn.XLOOKUP(_xlfn.CONCAT(7,"-",$A18, "-", "A"), PlayerData!$M:$M,PlayerData!O:O,""),
_xlfn.XLOOKUP(_xlfn.CONCAT(8,"-",$A18, "-", "A"), PlayerData!$M:$M,PlayerData!O:O,""),
_xlfn.XLOOKUP(_xlfn.CONCAT(9,"-",$A18, "-", "A"), PlayerData!$M:$M,PlayerData!O:O,""),
_xlfn.XLOOKUP(_xlfn.CONCAT(10,"-",$A18, "-", "A"), PlayerData!$M:$M,PlayerData!O:O,""),
_xlfn.XLOOKUP(_xlfn.CONCAT(11,"-",$A18, "-", "A"), PlayerData!$M:$M,PlayerData!O:O,""),
_xlfn.XLOOKUP(_xlfn.CONCAT(12,"-",$A18, "-", "A"), PlayerData!$M:$M,PlayerData!O:O,""),
_xlfn.XLOOKUP(_xlfn.CONCAT(13,"-",$A18, "-", "A"), PlayerData!$M:$M,PlayerData!O:O,""),
_xlfn.XLOOKUP(_xlfn.CONCAT(14,"-",$A18, "-", "A"), PlayerData!$M:$M,PlayerData!O:O,""),
_xlfn.XLOOKUP(_xlfn.CONCAT(15,"-",$A18, "-", "A"), PlayerData!$M:$M,PlayerData!O:O,""),
_xlfn.XLOOKUP(_xlfn.CONCAT(16,"-",$A18, "-", "A"), PlayerData!$M:$M,PlayerData!O:O,""),
_xlfn.XLOOKUP(_xlfn.CONCAT(17,"-",$A18, "-", "A"), PlayerData!$M:$M,PlayerData!O:O,""),
_xlfn.XLOOKUP(_xlfn.CONCAT(18,"-",$A18, "-", "A"), PlayerData!$M:$M,PlayerData!O:O,"")))</f>
        <v>0.5</v>
      </c>
      <c r="M18" s="96" cm="1">
        <f t="array" ref="M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_xlfn.XLOOKUP(_xlfn.CONCAT(0,"-",$A18, "-", "A"), PlayerData!$M:$M,PlayerData!R:R,""),
_xlfn.XLOOKUP(_xlfn.CONCAT(1,"-",$A18, "-", "A"), PlayerData!$M:$M,PlayerData!R:R,""),
_xlfn.XLOOKUP(_xlfn.CONCAT(2,"-",$A18, "-", "A"), PlayerData!$M:$M,PlayerData!R:R,""),
_xlfn.XLOOKUP(_xlfn.CONCAT(3,"-",$A18, "-", "A"), PlayerData!$M:$M,PlayerData!R:R,""),
_xlfn.XLOOKUP(_xlfn.CONCAT(4,"-",$A18, "-", "A"), PlayerData!$M:$M,PlayerData!R:R,""),
_xlfn.XLOOKUP(_xlfn.CONCAT(5,"-",$A18, "-", "A"), PlayerData!$M:$M,PlayerData!R:R,""),
_xlfn.XLOOKUP(_xlfn.CONCAT(6,"-",$A18, "-", "A"), PlayerData!$M:$M,PlayerData!R:R,""),
_xlfn.XLOOKUP(_xlfn.CONCAT(7,"-",$A18, "-", "A"), PlayerData!$M:$M,PlayerData!R:R,""),
_xlfn.XLOOKUP(_xlfn.CONCAT(8,"-",$A18, "-", "A"), PlayerData!$M:$M,PlayerData!R:R,""),
_xlfn.XLOOKUP(_xlfn.CONCAT(9,"-",$A18, "-", "A"), PlayerData!$M:$M,PlayerData!R:R,""),
_xlfn.XLOOKUP(_xlfn.CONCAT(10,"-",$A18, "-", "A"), PlayerData!$M:$M,PlayerData!R:R,""),
_xlfn.XLOOKUP(_xlfn.CONCAT(11,"-",$A18, "-", "A"), PlayerData!$M:$M,PlayerData!R:R,""),
_xlfn.XLOOKUP(_xlfn.CONCAT(12,"-",$A18, "-", "A"), PlayerData!$M:$M,PlayerData!R:R,""),
_xlfn.XLOOKUP(_xlfn.CONCAT(13,"-",$A18, "-", "A"), PlayerData!$M:$M,PlayerData!R:R,""),
_xlfn.XLOOKUP(_xlfn.CONCAT(14,"-",$A18, "-", "A"), PlayerData!$M:$M,PlayerData!R:R,""),
_xlfn.XLOOKUP(_xlfn.CONCAT(15,"-",$A18, "-", "A"), PlayerData!$M:$M,PlayerData!R:R,""),
_xlfn.XLOOKUP(_xlfn.CONCAT(16,"-",$A18, "-", "A"), PlayerData!$M:$M,PlayerData!R:R,""),
_xlfn.XLOOKUP(_xlfn.CONCAT(17,"-",$A18, "-", "A"), PlayerData!$M:$M,PlayerData!R:R,""),
_xlfn.XLOOKUP(_xlfn.CONCAT(18,"-",$A18, "-", "A"), PlayerData!$M:$M,PlayerData!R:R,"")))</f>
        <v>1.8399999999999999</v>
      </c>
      <c r="N18" s="134">
        <f t="shared" si="3"/>
        <v>39.772727272727266</v>
      </c>
      <c r="O18" s="134">
        <f t="shared" si="4"/>
        <v>22.727272727272727</v>
      </c>
      <c r="P18" s="73">
        <f t="shared" si="5"/>
        <v>24.797843665768198</v>
      </c>
      <c r="Q18" s="132" cm="1">
        <f t="array" ref="Q18">IF(OR($A18=Solver!$T$12:$T$201),0,SUMPRODUCT($H18:$J18,$T$4:$V$4))</f>
        <v>32.88409703504044</v>
      </c>
      <c r="R18" s="73" cm="1">
        <f t="array" ref="R18">IF(OR($A18=Solver!$T$12:$T$201),0, SUMPRODUCT($N18:$P18, $T$4:$V$4))</f>
        <v>24.797843665768198</v>
      </c>
      <c r="Y18" s="23">
        <v>15</v>
      </c>
      <c r="Z18" s="24" t="str" cm="1">
        <f t="array" ref="Z18">IF(AND($X$5=1, $Z17&lt;&gt;"Weighting"), "", IFERROR(_xlfn.IFS($X$5-1=Y18,POWER($X$3,1),
$X$5-1=Y19,POWER($X$3, 0),
$X$5-1=Y20, POWER($X$3, -1),
$X$5-1=Y21, POWER($X$3, -2),
$X$5-1=Y22, POWER($X$3, -3),
$X$5-1=Y23, POWER($X$3, -4),
$X$5-1=Y24, POWER($X$3,-5),
$X$5-1=Y25, POWER($X$3, -6),
$X$5-1=Y26, POWER($X$3, -7),
$X$5-1=Y27, POWER($X$3, -8),
$X$5-1=Y28, POWER($X$3, -9),
$X$5-1=Y29, POWER($X$3, -10),
$X$5-1=Y30, POWER($X$3, -11),
$X$5-1=Y31, POWER($X$3, -12),
$X$5-1=Y32, POWER($X$3, -13),
$X$5-1=Y33, POWER($X$3, -14),
$X$5-1=Y34, POWER($X$3, -15),
$X$5-1=Y35, POWER($X$3, -16),
$X$5-1=Y36, POWER($X$3, -17),
$X$5-1=Y37, POWER($X$3, -18),
$X$5-1=Y38, POWER($X$3, -19),
$X$5-1=Y39, POWER($X$3, -20),
$X$5-1=Y40, POWER($X$3, -21),
$X$5-1=Y41, POWER($X$3, -22),
$X$5-1=Y42, POWER($X$3, -23),
$X$5-1=Y43, POWER($X$3, -24),
$X$5-1=Y44, POWER($X$3, -25),
$X$5-1=Y45, POWER($X$3, -26),
$X$5-1=Y46, POWER($X$3, -27),
$X$5-1=Y47, POWER($X$3, -28),
$X$5-1=Y48, POWER($X$3, -29),
$X$5-1=Y49, POWER($X$3, -30),
$X$5-1=Y50, POWER($X$3, -31),
$X$5-1=Y51, POWER($X$3, -32),
$X$5-1=Y52, POWER($X$3, -33),
$X$5-1=Y53, POWER($X$3, -34),
$X$5-1=Y54, POWER($X$3, -35),
$X$5-1=Y55, POWER($X$3, -36)),""))</f>
        <v/>
      </c>
      <c r="AA18" s="25" t="str">
        <f t="shared" si="6"/>
        <v>0</v>
      </c>
      <c r="AB18" s="26">
        <f>IF(AA18="","",SUM($AA$3:AA18)/SUM($AA$3:$AA$21))</f>
        <v>1</v>
      </c>
    </row>
    <row r="19" spans="1:28">
      <c r="A19" s="55">
        <v>17</v>
      </c>
      <c r="B19" s="55" t="str">
        <f>_xlfn.XLOOKUP($A19, PlayerData!$B$3:$B$394, PlayerData!C$3:C$394)</f>
        <v>BUR</v>
      </c>
      <c r="C19" s="55" t="str">
        <f>_xlfn.XLOOKUP($A19, PlayerData!$B$3:$B$394, PlayerData!D$3:D$394)</f>
        <v>F</v>
      </c>
      <c r="D19" s="31" t="str">
        <f>_xlfn.XLOOKUP($A19, PlayerData!$B$3:$B$394, PlayerData!E$3:E$394)</f>
        <v>Wood</v>
      </c>
      <c r="E19" s="136" cm="1">
        <f t="array" ref="E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"H"), PlayerData!$G:$G,PlayerData!H:H,""),
_xlfn.XLOOKUP(_xlfn.CONCAT(1,"-",$A19, "-", "H"), PlayerData!$G:$G,PlayerData!H:H,""),
_xlfn.XLOOKUP(_xlfn.CONCAT(2,"-",$A19, "-", "H"), PlayerData!$G:$G,PlayerData!H:H,""),
_xlfn.XLOOKUP(_xlfn.CONCAT(3,"-",$A19, "-", "H"), PlayerData!$G:$G,PlayerData!H:H,""),
_xlfn.XLOOKUP(_xlfn.CONCAT(4,"-",$A19, "-", "H"), PlayerData!$G:$G,PlayerData!H:H,""),
_xlfn.XLOOKUP(_xlfn.CONCAT(5,"-",$A19, "-", "H"), PlayerData!$G:$G,PlayerData!H:H,""),
_xlfn.XLOOKUP(_xlfn.CONCAT(6,"-",$A19, "-", "H"), PlayerData!$G:$G,PlayerData!H:H,""),
_xlfn.XLOOKUP(_xlfn.CONCAT(7,"-",$A19, "-", "H"), PlayerData!$G:$G,PlayerData!H:H,""),
_xlfn.XLOOKUP(_xlfn.CONCAT(8,"-",$A19, "-", "H"), PlayerData!$G:$G,PlayerData!H:H,""),
_xlfn.XLOOKUP(_xlfn.CONCAT(9,"-",$A19, "-", "H"), PlayerData!$G:$G,PlayerData!H:H,""),
_xlfn.XLOOKUP(_xlfn.CONCAT(10,"-",$A19, "-", "H"), PlayerData!$G:$G,PlayerData!H:H,""),
_xlfn.XLOOKUP(_xlfn.CONCAT(11,"-",$A19, "-", "H"), PlayerData!$G:$G,PlayerData!H:H,""),
_xlfn.XLOOKUP(_xlfn.CONCAT(12,"-",$A19, "-", "H"), PlayerData!$G:$G,PlayerData!H:H,""),
_xlfn.XLOOKUP(_xlfn.CONCAT(13,"-",$A19, "-", "H"), PlayerData!$G:$G,PlayerData!H:H,""),
_xlfn.XLOOKUP(_xlfn.CONCAT(14,"-",$A19, "-", "H"), PlayerData!$G:$G,PlayerData!H:H,""),
_xlfn.XLOOKUP(_xlfn.CONCAT(15,"-",$A19, "-", "H"), PlayerData!$G:$G,PlayerData!H:H,""),
_xlfn.XLOOKUP(_xlfn.CONCAT(16,"-",$A19, "-", "H"), PlayerData!$G:$G,PlayerData!H:H,""),
_xlfn.XLOOKUP(_xlfn.CONCAT(17,"-",$A19, "-", "H"), PlayerData!$G:$G,PlayerData!H:H,""),
_xlfn.XLOOKUP(_xlfn.CONCAT(18,"-",$A19, "-", "H"), PlayerData!$G:$G,PlayerData!H:H,"")))</f>
        <v>2.57</v>
      </c>
      <c r="F19" s="136" cm="1">
        <f t="array" ref="F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"H"), PlayerData!$G:$G,PlayerData!I:I,""),
_xlfn.XLOOKUP(_xlfn.CONCAT(1,"-",$A19, "-", "H"), PlayerData!$G:$G,PlayerData!I:I,""),
_xlfn.XLOOKUP(_xlfn.CONCAT(2,"-",$A19, "-", "H"), PlayerData!$G:$G,PlayerData!I:I,""),
_xlfn.XLOOKUP(_xlfn.CONCAT(3,"-",$A19, "-", "H"), PlayerData!$G:$G,PlayerData!I:I,""),
_xlfn.XLOOKUP(_xlfn.CONCAT(4,"-",$A19, "-", "H"), PlayerData!$G:$G,PlayerData!I:I,""),
_xlfn.XLOOKUP(_xlfn.CONCAT(5,"-",$A19, "-", "H"), PlayerData!$G:$G,PlayerData!I:I,""),
_xlfn.XLOOKUP(_xlfn.CONCAT(6,"-",$A19, "-", "H"), PlayerData!$G:$G,PlayerData!I:I,""),
_xlfn.XLOOKUP(_xlfn.CONCAT(7,"-",$A19, "-", "H"), PlayerData!$G:$G,PlayerData!I:I,""),
_xlfn.XLOOKUP(_xlfn.CONCAT(8,"-",$A19, "-", "H"), PlayerData!$G:$G,PlayerData!I:I,""),
_xlfn.XLOOKUP(_xlfn.CONCAT(9,"-",$A19, "-", "H"), PlayerData!$G:$G,PlayerData!I:I,""),
_xlfn.XLOOKUP(_xlfn.CONCAT(10,"-",$A19, "-", "H"), PlayerData!$G:$G,PlayerData!I:I,""),
_xlfn.XLOOKUP(_xlfn.CONCAT(11,"-",$A19, "-", "H"), PlayerData!$G:$G,PlayerData!I:I,""),
_xlfn.XLOOKUP(_xlfn.CONCAT(12,"-",$A19, "-", "H"), PlayerData!$G:$G,PlayerData!I:I,""),
_xlfn.XLOOKUP(_xlfn.CONCAT(13,"-",$A19, "-", "H"), PlayerData!$G:$G,PlayerData!I:I,""),
_xlfn.XLOOKUP(_xlfn.CONCAT(14,"-",$A19, "-", "H"), PlayerData!$G:$G,PlayerData!I:I,""),
_xlfn.XLOOKUP(_xlfn.CONCAT(15,"-",$A19, "-", "H"), PlayerData!$G:$G,PlayerData!I:I,""),
_xlfn.XLOOKUP(_xlfn.CONCAT(16,"-",$A19, "-", "H"), PlayerData!$G:$G,PlayerData!I:I,""),
_xlfn.XLOOKUP(_xlfn.CONCAT(17,"-",$A19, "-", "H"), PlayerData!$G:$G,PlayerData!I:I,""),
_xlfn.XLOOKUP(_xlfn.CONCAT(18,"-",$A19, "-", "H"), PlayerData!$G:$G,PlayerData!I:I,"")))</f>
        <v>1.1399999999999999</v>
      </c>
      <c r="G19" s="90" cm="1">
        <f t="array" ref="G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"H"), PlayerData!$G:$G,PlayerData!L:L,""),
_xlfn.XLOOKUP(_xlfn.CONCAT(1,"-",$A19, "-", "H"), PlayerData!$G:$G,PlayerData!L:L,""),
_xlfn.XLOOKUP(_xlfn.CONCAT(2,"-",$A19, "-", "H"), PlayerData!$G:$G,PlayerData!L:L,""),
_xlfn.XLOOKUP(_xlfn.CONCAT(3,"-",$A19, "-", "H"), PlayerData!$G:$G,PlayerData!L:L,""),
_xlfn.XLOOKUP(_xlfn.CONCAT(4,"-",$A19, "-", "H"), PlayerData!$G:$G,PlayerData!L:L,""),
_xlfn.XLOOKUP(_xlfn.CONCAT(5,"-",$A19, "-", "H"), PlayerData!$G:$G,PlayerData!L:L,""),
_xlfn.XLOOKUP(_xlfn.CONCAT(6,"-",$A19, "-", "H"), PlayerData!$G:$G,PlayerData!L:L,""),
_xlfn.XLOOKUP(_xlfn.CONCAT(7,"-",$A19, "-", "H"), PlayerData!$G:$G,PlayerData!L:L,""),
_xlfn.XLOOKUP(_xlfn.CONCAT(8,"-",$A19, "-", "H"), PlayerData!$G:$G,PlayerData!L:L,""),
_xlfn.XLOOKUP(_xlfn.CONCAT(9,"-",$A19, "-", "H"), PlayerData!$G:$G,PlayerData!L:L,""),
_xlfn.XLOOKUP(_xlfn.CONCAT(10,"-",$A19, "-", "H"), PlayerData!$G:$G,PlayerData!L:L,""),
_xlfn.XLOOKUP(_xlfn.CONCAT(11,"-",$A19, "-", "H"), PlayerData!$G:$G,PlayerData!L:L,""),
_xlfn.XLOOKUP(_xlfn.CONCAT(12,"-",$A19, "-", "H"), PlayerData!$G:$G,PlayerData!L:L,""),
_xlfn.XLOOKUP(_xlfn.CONCAT(13,"-",$A19, "-", "H"), PlayerData!$G:$G,PlayerData!L:L,""),
_xlfn.XLOOKUP(_xlfn.CONCAT(14,"-",$A19, "-", "H"), PlayerData!$G:$G,PlayerData!L:L,""),
_xlfn.XLOOKUP(_xlfn.CONCAT(15,"-",$A19, "-", "H"), PlayerData!$G:$G,PlayerData!L:L,""),
_xlfn.XLOOKUP(_xlfn.CONCAT(16,"-",$A19, "-", "H"), PlayerData!$G:$G,PlayerData!L:L,""),
_xlfn.XLOOKUP(_xlfn.CONCAT(17,"-",$A19, "-", "H"), PlayerData!$G:$G,PlayerData!L:L,""),
_xlfn.XLOOKUP(_xlfn.CONCAT(18,"-",$A19, "-", "H"), PlayerData!$G:$G,PlayerData!L:L,"")))</f>
        <v>3</v>
      </c>
      <c r="H19" s="132">
        <f t="shared" si="0"/>
        <v>58.409090909090907</v>
      </c>
      <c r="I19" s="132">
        <f t="shared" si="1"/>
        <v>51.818181818181806</v>
      </c>
      <c r="J19" s="72">
        <f t="shared" si="2"/>
        <v>40.43126684636119</v>
      </c>
      <c r="K19" s="138" cm="1">
        <f t="array" ref="K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"A"), PlayerData!$M:$M,PlayerData!N:N,""),
_xlfn.XLOOKUP(_xlfn.CONCAT(1,"-",$A19, "-", "A"), PlayerData!$M:$M,PlayerData!N:N,""),
_xlfn.XLOOKUP(_xlfn.CONCAT(2,"-",$A19, "-", "A"), PlayerData!$M:$M,PlayerData!N:N,""),
_xlfn.XLOOKUP(_xlfn.CONCAT(3,"-",$A19, "-", "A"), PlayerData!$M:$M,PlayerData!N:N,""),
_xlfn.XLOOKUP(_xlfn.CONCAT(4,"-",$A19, "-", "A"), PlayerData!$M:$M,PlayerData!N:N,""),
_xlfn.XLOOKUP(_xlfn.CONCAT(5,"-",$A19, "-", "A"), PlayerData!$M:$M,PlayerData!N:N,""),
_xlfn.XLOOKUP(_xlfn.CONCAT(6,"-",$A19, "-", "A"), PlayerData!$M:$M,PlayerData!N:N,""),
_xlfn.XLOOKUP(_xlfn.CONCAT(7,"-",$A19, "-", "A"), PlayerData!$M:$M,PlayerData!N:N,""),
_xlfn.XLOOKUP(_xlfn.CONCAT(8,"-",$A19, "-", "A"), PlayerData!$M:$M,PlayerData!N:N,""),
_xlfn.XLOOKUP(_xlfn.CONCAT(9,"-",$A19, "-", "A"), PlayerData!$M:$M,PlayerData!N:N,""),
_xlfn.XLOOKUP(_xlfn.CONCAT(10,"-",$A19, "-", "A"), PlayerData!$M:$M,PlayerData!N:N,""),
_xlfn.XLOOKUP(_xlfn.CONCAT(11,"-",$A19, "-", "A"), PlayerData!$M:$M,PlayerData!N:N,""),
_xlfn.XLOOKUP(_xlfn.CONCAT(12,"-",$A19, "-", "A"), PlayerData!$M:$M,PlayerData!N:N,""),
_xlfn.XLOOKUP(_xlfn.CONCAT(13,"-",$A19, "-", "A"), PlayerData!$M:$M,PlayerData!N:N,""),
_xlfn.XLOOKUP(_xlfn.CONCAT(14,"-",$A19, "-", "A"), PlayerData!$M:$M,PlayerData!N:N,""),
_xlfn.XLOOKUP(_xlfn.CONCAT(15,"-",$A19, "-", "A"), PlayerData!$M:$M,PlayerData!N:N,""),
_xlfn.XLOOKUP(_xlfn.CONCAT(16,"-",$A19, "-", "A"), PlayerData!$M:$M,PlayerData!N:N,""),
_xlfn.XLOOKUP(_xlfn.CONCAT(17,"-",$A19, "-", "A"), PlayerData!$M:$M,PlayerData!N:N,""),
_xlfn.XLOOKUP(_xlfn.CONCAT(18,"-",$A19, "-", "A"), PlayerData!$M:$M,PlayerData!N:N,"")))</f>
        <v>1.2</v>
      </c>
      <c r="L19" s="138" cm="1">
        <f t="array" ref="L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"A"), PlayerData!$M:$M,PlayerData!O:O,""),
_xlfn.XLOOKUP(_xlfn.CONCAT(1,"-",$A19, "-", "A"), PlayerData!$M:$M,PlayerData!O:O,""),
_xlfn.XLOOKUP(_xlfn.CONCAT(2,"-",$A19, "-", "A"), PlayerData!$M:$M,PlayerData!O:O,""),
_xlfn.XLOOKUP(_xlfn.CONCAT(3,"-",$A19, "-", "A"), PlayerData!$M:$M,PlayerData!O:O,""),
_xlfn.XLOOKUP(_xlfn.CONCAT(4,"-",$A19, "-", "A"), PlayerData!$M:$M,PlayerData!O:O,""),
_xlfn.XLOOKUP(_xlfn.CONCAT(5,"-",$A19, "-", "A"), PlayerData!$M:$M,PlayerData!O:O,""),
_xlfn.XLOOKUP(_xlfn.CONCAT(6,"-",$A19, "-", "A"), PlayerData!$M:$M,PlayerData!O:O,""),
_xlfn.XLOOKUP(_xlfn.CONCAT(7,"-",$A19, "-", "A"), PlayerData!$M:$M,PlayerData!O:O,""),
_xlfn.XLOOKUP(_xlfn.CONCAT(8,"-",$A19, "-", "A"), PlayerData!$M:$M,PlayerData!O:O,""),
_xlfn.XLOOKUP(_xlfn.CONCAT(9,"-",$A19, "-", "A"), PlayerData!$M:$M,PlayerData!O:O,""),
_xlfn.XLOOKUP(_xlfn.CONCAT(10,"-",$A19, "-", "A"), PlayerData!$M:$M,PlayerData!O:O,""),
_xlfn.XLOOKUP(_xlfn.CONCAT(11,"-",$A19, "-", "A"), PlayerData!$M:$M,PlayerData!O:O,""),
_xlfn.XLOOKUP(_xlfn.CONCAT(12,"-",$A19, "-", "A"), PlayerData!$M:$M,PlayerData!O:O,""),
_xlfn.XLOOKUP(_xlfn.CONCAT(13,"-",$A19, "-", "A"), PlayerData!$M:$M,PlayerData!O:O,""),
_xlfn.XLOOKUP(_xlfn.CONCAT(14,"-",$A19, "-", "A"), PlayerData!$M:$M,PlayerData!O:O,""),
_xlfn.XLOOKUP(_xlfn.CONCAT(15,"-",$A19, "-", "A"), PlayerData!$M:$M,PlayerData!O:O,""),
_xlfn.XLOOKUP(_xlfn.CONCAT(16,"-",$A19, "-", "A"), PlayerData!$M:$M,PlayerData!O:O,""),
_xlfn.XLOOKUP(_xlfn.CONCAT(17,"-",$A19, "-", "A"), PlayerData!$M:$M,PlayerData!O:O,""),
_xlfn.XLOOKUP(_xlfn.CONCAT(18,"-",$A19, "-", "A"), PlayerData!$M:$M,PlayerData!O:O,"")))</f>
        <v>0.4</v>
      </c>
      <c r="M19" s="96" cm="1">
        <f t="array" ref="M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_xlfn.XLOOKUP(_xlfn.CONCAT(0,"-",$A19, "-", "A"), PlayerData!$M:$M,PlayerData!R:R,""),
_xlfn.XLOOKUP(_xlfn.CONCAT(1,"-",$A19, "-", "A"), PlayerData!$M:$M,PlayerData!R:R,""),
_xlfn.XLOOKUP(_xlfn.CONCAT(2,"-",$A19, "-", "A"), PlayerData!$M:$M,PlayerData!R:R,""),
_xlfn.XLOOKUP(_xlfn.CONCAT(3,"-",$A19, "-", "A"), PlayerData!$M:$M,PlayerData!R:R,""),
_xlfn.XLOOKUP(_xlfn.CONCAT(4,"-",$A19, "-", "A"), PlayerData!$M:$M,PlayerData!R:R,""),
_xlfn.XLOOKUP(_xlfn.CONCAT(5,"-",$A19, "-", "A"), PlayerData!$M:$M,PlayerData!R:R,""),
_xlfn.XLOOKUP(_xlfn.CONCAT(6,"-",$A19, "-", "A"), PlayerData!$M:$M,PlayerData!R:R,""),
_xlfn.XLOOKUP(_xlfn.CONCAT(7,"-",$A19, "-", "A"), PlayerData!$M:$M,PlayerData!R:R,""),
_xlfn.XLOOKUP(_xlfn.CONCAT(8,"-",$A19, "-", "A"), PlayerData!$M:$M,PlayerData!R:R,""),
_xlfn.XLOOKUP(_xlfn.CONCAT(9,"-",$A19, "-", "A"), PlayerData!$M:$M,PlayerData!R:R,""),
_xlfn.XLOOKUP(_xlfn.CONCAT(10,"-",$A19, "-", "A"), PlayerData!$M:$M,PlayerData!R:R,""),
_xlfn.XLOOKUP(_xlfn.CONCAT(11,"-",$A19, "-", "A"), PlayerData!$M:$M,PlayerData!R:R,""),
_xlfn.XLOOKUP(_xlfn.CONCAT(12,"-",$A19, "-", "A"), PlayerData!$M:$M,PlayerData!R:R,""),
_xlfn.XLOOKUP(_xlfn.CONCAT(13,"-",$A19, "-", "A"), PlayerData!$M:$M,PlayerData!R:R,""),
_xlfn.XLOOKUP(_xlfn.CONCAT(14,"-",$A19, "-", "A"), PlayerData!$M:$M,PlayerData!R:R,""),
_xlfn.XLOOKUP(_xlfn.CONCAT(15,"-",$A19, "-", "A"), PlayerData!$M:$M,PlayerData!R:R,""),
_xlfn.XLOOKUP(_xlfn.CONCAT(16,"-",$A19, "-", "A"), PlayerData!$M:$M,PlayerData!R:R,""),
_xlfn.XLOOKUP(_xlfn.CONCAT(17,"-",$A19, "-", "A"), PlayerData!$M:$M,PlayerData!R:R,""),
_xlfn.XLOOKUP(_xlfn.CONCAT(18,"-",$A19, "-", "A"), PlayerData!$M:$M,PlayerData!R:R,"")))</f>
        <v>1.2</v>
      </c>
      <c r="N19" s="134">
        <f t="shared" si="3"/>
        <v>27.27272727272727</v>
      </c>
      <c r="O19" s="134">
        <f t="shared" si="4"/>
        <v>18.18181818181818</v>
      </c>
      <c r="P19" s="73">
        <f t="shared" si="5"/>
        <v>16.172506738544477</v>
      </c>
      <c r="Q19" s="132" cm="1">
        <f t="array" ref="Q19">IF(OR($A19=Solver!$T$12:$T$201),0,SUMPRODUCT($H19:$J19,$T$4:$V$4))</f>
        <v>40.43126684636119</v>
      </c>
      <c r="R19" s="73" cm="1">
        <f t="array" ref="R19">IF(OR($A19=Solver!$T$12:$T$201),0, SUMPRODUCT($N19:$P19, $T$4:$V$4))</f>
        <v>16.172506738544477</v>
      </c>
      <c r="Y19" s="23">
        <v>16</v>
      </c>
      <c r="Z19" s="24" t="str" cm="1">
        <f t="array" ref="Z19">IF(AND($X$5=1, $Z18&lt;&gt;"Weighting"), "", IFERROR(_xlfn.IFS($X$5-1=Y19,POWER($X$3,1),
$X$5-1=Y20,POWER($X$3, 0),
$X$5-1=Y21, POWER($X$3, -1),
$X$5-1=Y22, POWER($X$3, -2),
$X$5-1=Y23, POWER($X$3, -3),
$X$5-1=Y24, POWER($X$3, -4),
$X$5-1=Y25, POWER($X$3,-5),
$X$5-1=Y26, POWER($X$3, -6),
$X$5-1=Y27, POWER($X$3, -7),
$X$5-1=Y28, POWER($X$3, -8),
$X$5-1=Y29, POWER($X$3, -9),
$X$5-1=Y30, POWER($X$3, -10),
$X$5-1=Y31, POWER($X$3, -11),
$X$5-1=Y32, POWER($X$3, -12),
$X$5-1=Y33, POWER($X$3, -13),
$X$5-1=Y34, POWER($X$3, -14),
$X$5-1=Y35, POWER($X$3, -15),
$X$5-1=Y36, POWER($X$3, -16),
$X$5-1=Y37, POWER($X$3, -17),
$X$5-1=Y38, POWER($X$3, -18),
$X$5-1=Y39, POWER($X$3, -19),
$X$5-1=Y40, POWER($X$3, -20),
$X$5-1=Y41, POWER($X$3, -21),
$X$5-1=Y42, POWER($X$3, -22),
$X$5-1=Y43, POWER($X$3, -23),
$X$5-1=Y44, POWER($X$3, -24),
$X$5-1=Y45, POWER($X$3, -25),
$X$5-1=Y46, POWER($X$3, -26),
$X$5-1=Y47, POWER($X$3, -27),
$X$5-1=Y48, POWER($X$3, -28),
$X$5-1=Y49, POWER($X$3, -29),
$X$5-1=Y50, POWER($X$3, -30),
$X$5-1=Y51, POWER($X$3, -31),
$X$5-1=Y52, POWER($X$3, -32),
$X$5-1=Y53, POWER($X$3, -33),
$X$5-1=Y54, POWER($X$3, -34),
$X$5-1=Y55, POWER($X$3, -35),
$X$5-1=Y56, POWER($X$3, -36)),""))</f>
        <v/>
      </c>
      <c r="AA19" s="25" t="str">
        <f t="shared" si="6"/>
        <v>0</v>
      </c>
      <c r="AB19" s="26">
        <f>IF(AA19="","",SUM($AA$3:AA19)/SUM($AA$3:$AA$21))</f>
        <v>1</v>
      </c>
    </row>
    <row r="20" spans="1:28">
      <c r="A20" s="55">
        <v>18</v>
      </c>
      <c r="B20" s="55" t="str">
        <f>_xlfn.XLOOKUP($A20, PlayerData!$B$3:$B$394, PlayerData!C$3:C$394)</f>
        <v>WHU</v>
      </c>
      <c r="C20" s="55" t="str">
        <f>_xlfn.XLOOKUP($A20, PlayerData!$B$3:$B$394, PlayerData!D$3:D$394)</f>
        <v>F</v>
      </c>
      <c r="D20" s="31" t="str">
        <f>_xlfn.XLOOKUP($A20, PlayerData!$B$3:$B$394, PlayerData!E$3:E$394)</f>
        <v>Haller</v>
      </c>
      <c r="E20" s="136" cm="1">
        <f t="array" ref="E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"H"), PlayerData!$G:$G,PlayerData!H:H,""),
_xlfn.XLOOKUP(_xlfn.CONCAT(1,"-",$A20, "-", "H"), PlayerData!$G:$G,PlayerData!H:H,""),
_xlfn.XLOOKUP(_xlfn.CONCAT(2,"-",$A20, "-", "H"), PlayerData!$G:$G,PlayerData!H:H,""),
_xlfn.XLOOKUP(_xlfn.CONCAT(3,"-",$A20, "-", "H"), PlayerData!$G:$G,PlayerData!H:H,""),
_xlfn.XLOOKUP(_xlfn.CONCAT(4,"-",$A20, "-", "H"), PlayerData!$G:$G,PlayerData!H:H,""),
_xlfn.XLOOKUP(_xlfn.CONCAT(5,"-",$A20, "-", "H"), PlayerData!$G:$G,PlayerData!H:H,""),
_xlfn.XLOOKUP(_xlfn.CONCAT(6,"-",$A20, "-", "H"), PlayerData!$G:$G,PlayerData!H:H,""),
_xlfn.XLOOKUP(_xlfn.CONCAT(7,"-",$A20, "-", "H"), PlayerData!$G:$G,PlayerData!H:H,""),
_xlfn.XLOOKUP(_xlfn.CONCAT(8,"-",$A20, "-", "H"), PlayerData!$G:$G,PlayerData!H:H,""),
_xlfn.XLOOKUP(_xlfn.CONCAT(9,"-",$A20, "-", "H"), PlayerData!$G:$G,PlayerData!H:H,""),
_xlfn.XLOOKUP(_xlfn.CONCAT(10,"-",$A20, "-", "H"), PlayerData!$G:$G,PlayerData!H:H,""),
_xlfn.XLOOKUP(_xlfn.CONCAT(11,"-",$A20, "-", "H"), PlayerData!$G:$G,PlayerData!H:H,""),
_xlfn.XLOOKUP(_xlfn.CONCAT(12,"-",$A20, "-", "H"), PlayerData!$G:$G,PlayerData!H:H,""),
_xlfn.XLOOKUP(_xlfn.CONCAT(13,"-",$A20, "-", "H"), PlayerData!$G:$G,PlayerData!H:H,""),
_xlfn.XLOOKUP(_xlfn.CONCAT(14,"-",$A20, "-", "H"), PlayerData!$G:$G,PlayerData!H:H,""),
_xlfn.XLOOKUP(_xlfn.CONCAT(15,"-",$A20, "-", "H"), PlayerData!$G:$G,PlayerData!H:H,""),
_xlfn.XLOOKUP(_xlfn.CONCAT(16,"-",$A20, "-", "H"), PlayerData!$G:$G,PlayerData!H:H,""),
_xlfn.XLOOKUP(_xlfn.CONCAT(17,"-",$A20, "-", "H"), PlayerData!$G:$G,PlayerData!H:H,""),
_xlfn.XLOOKUP(_xlfn.CONCAT(18,"-",$A20, "-", "H"), PlayerData!$G:$G,PlayerData!H:H,"")))</f>
        <v>2.17</v>
      </c>
      <c r="F20" s="136" cm="1">
        <f t="array" ref="F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"H"), PlayerData!$G:$G,PlayerData!I:I,""),
_xlfn.XLOOKUP(_xlfn.CONCAT(1,"-",$A20, "-", "H"), PlayerData!$G:$G,PlayerData!I:I,""),
_xlfn.XLOOKUP(_xlfn.CONCAT(2,"-",$A20, "-", "H"), PlayerData!$G:$G,PlayerData!I:I,""),
_xlfn.XLOOKUP(_xlfn.CONCAT(3,"-",$A20, "-", "H"), PlayerData!$G:$G,PlayerData!I:I,""),
_xlfn.XLOOKUP(_xlfn.CONCAT(4,"-",$A20, "-", "H"), PlayerData!$G:$G,PlayerData!I:I,""),
_xlfn.XLOOKUP(_xlfn.CONCAT(5,"-",$A20, "-", "H"), PlayerData!$G:$G,PlayerData!I:I,""),
_xlfn.XLOOKUP(_xlfn.CONCAT(6,"-",$A20, "-", "H"), PlayerData!$G:$G,PlayerData!I:I,""),
_xlfn.XLOOKUP(_xlfn.CONCAT(7,"-",$A20, "-", "H"), PlayerData!$G:$G,PlayerData!I:I,""),
_xlfn.XLOOKUP(_xlfn.CONCAT(8,"-",$A20, "-", "H"), PlayerData!$G:$G,PlayerData!I:I,""),
_xlfn.XLOOKUP(_xlfn.CONCAT(9,"-",$A20, "-", "H"), PlayerData!$G:$G,PlayerData!I:I,""),
_xlfn.XLOOKUP(_xlfn.CONCAT(10,"-",$A20, "-", "H"), PlayerData!$G:$G,PlayerData!I:I,""),
_xlfn.XLOOKUP(_xlfn.CONCAT(11,"-",$A20, "-", "H"), PlayerData!$G:$G,PlayerData!I:I,""),
_xlfn.XLOOKUP(_xlfn.CONCAT(12,"-",$A20, "-", "H"), PlayerData!$G:$G,PlayerData!I:I,""),
_xlfn.XLOOKUP(_xlfn.CONCAT(13,"-",$A20, "-", "H"), PlayerData!$G:$G,PlayerData!I:I,""),
_xlfn.XLOOKUP(_xlfn.CONCAT(14,"-",$A20, "-", "H"), PlayerData!$G:$G,PlayerData!I:I,""),
_xlfn.XLOOKUP(_xlfn.CONCAT(15,"-",$A20, "-", "H"), PlayerData!$G:$G,PlayerData!I:I,""),
_xlfn.XLOOKUP(_xlfn.CONCAT(16,"-",$A20, "-", "H"), PlayerData!$G:$G,PlayerData!I:I,""),
_xlfn.XLOOKUP(_xlfn.CONCAT(17,"-",$A20, "-", "H"), PlayerData!$G:$G,PlayerData!I:I,""),
_xlfn.XLOOKUP(_xlfn.CONCAT(18,"-",$A20, "-", "H"), PlayerData!$G:$G,PlayerData!I:I,"")))</f>
        <v>0.5</v>
      </c>
      <c r="G20" s="90" cm="1">
        <f t="array" ref="G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"H"), PlayerData!$G:$G,PlayerData!L:L,""),
_xlfn.XLOOKUP(_xlfn.CONCAT(1,"-",$A20, "-", "H"), PlayerData!$G:$G,PlayerData!L:L,""),
_xlfn.XLOOKUP(_xlfn.CONCAT(2,"-",$A20, "-", "H"), PlayerData!$G:$G,PlayerData!L:L,""),
_xlfn.XLOOKUP(_xlfn.CONCAT(3,"-",$A20, "-", "H"), PlayerData!$G:$G,PlayerData!L:L,""),
_xlfn.XLOOKUP(_xlfn.CONCAT(4,"-",$A20, "-", "H"), PlayerData!$G:$G,PlayerData!L:L,""),
_xlfn.XLOOKUP(_xlfn.CONCAT(5,"-",$A20, "-", "H"), PlayerData!$G:$G,PlayerData!L:L,""),
_xlfn.XLOOKUP(_xlfn.CONCAT(6,"-",$A20, "-", "H"), PlayerData!$G:$G,PlayerData!L:L,""),
_xlfn.XLOOKUP(_xlfn.CONCAT(7,"-",$A20, "-", "H"), PlayerData!$G:$G,PlayerData!L:L,""),
_xlfn.XLOOKUP(_xlfn.CONCAT(8,"-",$A20, "-", "H"), PlayerData!$G:$G,PlayerData!L:L,""),
_xlfn.XLOOKUP(_xlfn.CONCAT(9,"-",$A20, "-", "H"), PlayerData!$G:$G,PlayerData!L:L,""),
_xlfn.XLOOKUP(_xlfn.CONCAT(10,"-",$A20, "-", "H"), PlayerData!$G:$G,PlayerData!L:L,""),
_xlfn.XLOOKUP(_xlfn.CONCAT(11,"-",$A20, "-", "H"), PlayerData!$G:$G,PlayerData!L:L,""),
_xlfn.XLOOKUP(_xlfn.CONCAT(12,"-",$A20, "-", "H"), PlayerData!$G:$G,PlayerData!L:L,""),
_xlfn.XLOOKUP(_xlfn.CONCAT(13,"-",$A20, "-", "H"), PlayerData!$G:$G,PlayerData!L:L,""),
_xlfn.XLOOKUP(_xlfn.CONCAT(14,"-",$A20, "-", "H"), PlayerData!$G:$G,PlayerData!L:L,""),
_xlfn.XLOOKUP(_xlfn.CONCAT(15,"-",$A20, "-", "H"), PlayerData!$G:$G,PlayerData!L:L,""),
_xlfn.XLOOKUP(_xlfn.CONCAT(16,"-",$A20, "-", "H"), PlayerData!$G:$G,PlayerData!L:L,""),
_xlfn.XLOOKUP(_xlfn.CONCAT(17,"-",$A20, "-", "H"), PlayerData!$G:$G,PlayerData!L:L,""),
_xlfn.XLOOKUP(_xlfn.CONCAT(18,"-",$A20, "-", "H"), PlayerData!$G:$G,PlayerData!L:L,"")))</f>
        <v>1.9300000000000002</v>
      </c>
      <c r="H20" s="132">
        <f t="shared" si="0"/>
        <v>49.318181818181813</v>
      </c>
      <c r="I20" s="132">
        <f t="shared" si="1"/>
        <v>22.727272727272727</v>
      </c>
      <c r="J20" s="72">
        <f t="shared" si="2"/>
        <v>26.010781671159037</v>
      </c>
      <c r="K20" s="138" cm="1">
        <f t="array" ref="K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"A"), PlayerData!$M:$M,PlayerData!N:N,""),
_xlfn.XLOOKUP(_xlfn.CONCAT(1,"-",$A20, "-", "A"), PlayerData!$M:$M,PlayerData!N:N,""),
_xlfn.XLOOKUP(_xlfn.CONCAT(2,"-",$A20, "-", "A"), PlayerData!$M:$M,PlayerData!N:N,""),
_xlfn.XLOOKUP(_xlfn.CONCAT(3,"-",$A20, "-", "A"), PlayerData!$M:$M,PlayerData!N:N,""),
_xlfn.XLOOKUP(_xlfn.CONCAT(4,"-",$A20, "-", "A"), PlayerData!$M:$M,PlayerData!N:N,""),
_xlfn.XLOOKUP(_xlfn.CONCAT(5,"-",$A20, "-", "A"), PlayerData!$M:$M,PlayerData!N:N,""),
_xlfn.XLOOKUP(_xlfn.CONCAT(6,"-",$A20, "-", "A"), PlayerData!$M:$M,PlayerData!N:N,""),
_xlfn.XLOOKUP(_xlfn.CONCAT(7,"-",$A20, "-", "A"), PlayerData!$M:$M,PlayerData!N:N,""),
_xlfn.XLOOKUP(_xlfn.CONCAT(8,"-",$A20, "-", "A"), PlayerData!$M:$M,PlayerData!N:N,""),
_xlfn.XLOOKUP(_xlfn.CONCAT(9,"-",$A20, "-", "A"), PlayerData!$M:$M,PlayerData!N:N,""),
_xlfn.XLOOKUP(_xlfn.CONCAT(10,"-",$A20, "-", "A"), PlayerData!$M:$M,PlayerData!N:N,""),
_xlfn.XLOOKUP(_xlfn.CONCAT(11,"-",$A20, "-", "A"), PlayerData!$M:$M,PlayerData!N:N,""),
_xlfn.XLOOKUP(_xlfn.CONCAT(12,"-",$A20, "-", "A"), PlayerData!$M:$M,PlayerData!N:N,""),
_xlfn.XLOOKUP(_xlfn.CONCAT(13,"-",$A20, "-", "A"), PlayerData!$M:$M,PlayerData!N:N,""),
_xlfn.XLOOKUP(_xlfn.CONCAT(14,"-",$A20, "-", "A"), PlayerData!$M:$M,PlayerData!N:N,""),
_xlfn.XLOOKUP(_xlfn.CONCAT(15,"-",$A20, "-", "A"), PlayerData!$M:$M,PlayerData!N:N,""),
_xlfn.XLOOKUP(_xlfn.CONCAT(16,"-",$A20, "-", "A"), PlayerData!$M:$M,PlayerData!N:N,""),
_xlfn.XLOOKUP(_xlfn.CONCAT(17,"-",$A20, "-", "A"), PlayerData!$M:$M,PlayerData!N:N,""),
_xlfn.XLOOKUP(_xlfn.CONCAT(18,"-",$A20, "-", "A"), PlayerData!$M:$M,PlayerData!N:N,"")))</f>
        <v>1</v>
      </c>
      <c r="L20" s="138" cm="1">
        <f t="array" ref="L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"A"), PlayerData!$M:$M,PlayerData!O:O,""),
_xlfn.XLOOKUP(_xlfn.CONCAT(1,"-",$A20, "-", "A"), PlayerData!$M:$M,PlayerData!O:O,""),
_xlfn.XLOOKUP(_xlfn.CONCAT(2,"-",$A20, "-", "A"), PlayerData!$M:$M,PlayerData!O:O,""),
_xlfn.XLOOKUP(_xlfn.CONCAT(3,"-",$A20, "-", "A"), PlayerData!$M:$M,PlayerData!O:O,""),
_xlfn.XLOOKUP(_xlfn.CONCAT(4,"-",$A20, "-", "A"), PlayerData!$M:$M,PlayerData!O:O,""),
_xlfn.XLOOKUP(_xlfn.CONCAT(5,"-",$A20, "-", "A"), PlayerData!$M:$M,PlayerData!O:O,""),
_xlfn.XLOOKUP(_xlfn.CONCAT(6,"-",$A20, "-", "A"), PlayerData!$M:$M,PlayerData!O:O,""),
_xlfn.XLOOKUP(_xlfn.CONCAT(7,"-",$A20, "-", "A"), PlayerData!$M:$M,PlayerData!O:O,""),
_xlfn.XLOOKUP(_xlfn.CONCAT(8,"-",$A20, "-", "A"), PlayerData!$M:$M,PlayerData!O:O,""),
_xlfn.XLOOKUP(_xlfn.CONCAT(9,"-",$A20, "-", "A"), PlayerData!$M:$M,PlayerData!O:O,""),
_xlfn.XLOOKUP(_xlfn.CONCAT(10,"-",$A20, "-", "A"), PlayerData!$M:$M,PlayerData!O:O,""),
_xlfn.XLOOKUP(_xlfn.CONCAT(11,"-",$A20, "-", "A"), PlayerData!$M:$M,PlayerData!O:O,""),
_xlfn.XLOOKUP(_xlfn.CONCAT(12,"-",$A20, "-", "A"), PlayerData!$M:$M,PlayerData!O:O,""),
_xlfn.XLOOKUP(_xlfn.CONCAT(13,"-",$A20, "-", "A"), PlayerData!$M:$M,PlayerData!O:O,""),
_xlfn.XLOOKUP(_xlfn.CONCAT(14,"-",$A20, "-", "A"), PlayerData!$M:$M,PlayerData!O:O,""),
_xlfn.XLOOKUP(_xlfn.CONCAT(15,"-",$A20, "-", "A"), PlayerData!$M:$M,PlayerData!O:O,""),
_xlfn.XLOOKUP(_xlfn.CONCAT(16,"-",$A20, "-", "A"), PlayerData!$M:$M,PlayerData!O:O,""),
_xlfn.XLOOKUP(_xlfn.CONCAT(17,"-",$A20, "-", "A"), PlayerData!$M:$M,PlayerData!O:O,""),
_xlfn.XLOOKUP(_xlfn.CONCAT(18,"-",$A20, "-", "A"), PlayerData!$M:$M,PlayerData!O:O,"")))</f>
        <v>0.33</v>
      </c>
      <c r="M20" s="96" cm="1">
        <f t="array" ref="M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_xlfn.XLOOKUP(_xlfn.CONCAT(0,"-",$A20, "-", "A"), PlayerData!$M:$M,PlayerData!R:R,""),
_xlfn.XLOOKUP(_xlfn.CONCAT(1,"-",$A20, "-", "A"), PlayerData!$M:$M,PlayerData!R:R,""),
_xlfn.XLOOKUP(_xlfn.CONCAT(2,"-",$A20, "-", "A"), PlayerData!$M:$M,PlayerData!R:R,""),
_xlfn.XLOOKUP(_xlfn.CONCAT(3,"-",$A20, "-", "A"), PlayerData!$M:$M,PlayerData!R:R,""),
_xlfn.XLOOKUP(_xlfn.CONCAT(4,"-",$A20, "-", "A"), PlayerData!$M:$M,PlayerData!R:R,""),
_xlfn.XLOOKUP(_xlfn.CONCAT(5,"-",$A20, "-", "A"), PlayerData!$M:$M,PlayerData!R:R,""),
_xlfn.XLOOKUP(_xlfn.CONCAT(6,"-",$A20, "-", "A"), PlayerData!$M:$M,PlayerData!R:R,""),
_xlfn.XLOOKUP(_xlfn.CONCAT(7,"-",$A20, "-", "A"), PlayerData!$M:$M,PlayerData!R:R,""),
_xlfn.XLOOKUP(_xlfn.CONCAT(8,"-",$A20, "-", "A"), PlayerData!$M:$M,PlayerData!R:R,""),
_xlfn.XLOOKUP(_xlfn.CONCAT(9,"-",$A20, "-", "A"), PlayerData!$M:$M,PlayerData!R:R,""),
_xlfn.XLOOKUP(_xlfn.CONCAT(10,"-",$A20, "-", "A"), PlayerData!$M:$M,PlayerData!R:R,""),
_xlfn.XLOOKUP(_xlfn.CONCAT(11,"-",$A20, "-", "A"), PlayerData!$M:$M,PlayerData!R:R,""),
_xlfn.XLOOKUP(_xlfn.CONCAT(12,"-",$A20, "-", "A"), PlayerData!$M:$M,PlayerData!R:R,""),
_xlfn.XLOOKUP(_xlfn.CONCAT(13,"-",$A20, "-", "A"), PlayerData!$M:$M,PlayerData!R:R,""),
_xlfn.XLOOKUP(_xlfn.CONCAT(14,"-",$A20, "-", "A"), PlayerData!$M:$M,PlayerData!R:R,""),
_xlfn.XLOOKUP(_xlfn.CONCAT(15,"-",$A20, "-", "A"), PlayerData!$M:$M,PlayerData!R:R,""),
_xlfn.XLOOKUP(_xlfn.CONCAT(16,"-",$A20, "-", "A"), PlayerData!$M:$M,PlayerData!R:R,""),
_xlfn.XLOOKUP(_xlfn.CONCAT(17,"-",$A20, "-", "A"), PlayerData!$M:$M,PlayerData!R:R,""),
_xlfn.XLOOKUP(_xlfn.CONCAT(18,"-",$A20, "-", "A"), PlayerData!$M:$M,PlayerData!R:R,"")))</f>
        <v>1.42</v>
      </c>
      <c r="N20" s="134">
        <f t="shared" si="3"/>
        <v>22.727272727272727</v>
      </c>
      <c r="O20" s="134">
        <f t="shared" si="4"/>
        <v>14.999999999999998</v>
      </c>
      <c r="P20" s="73">
        <f t="shared" si="5"/>
        <v>19.137466307277631</v>
      </c>
      <c r="Q20" s="132" cm="1">
        <f t="array" ref="Q20">IF(OR($A20=Solver!$T$12:$T$201),0,SUMPRODUCT($H20:$J20,$T$4:$V$4))</f>
        <v>26.010781671159037</v>
      </c>
      <c r="R20" s="73" cm="1">
        <f t="array" ref="R20">IF(OR($A20=Solver!$T$12:$T$201),0, SUMPRODUCT($N20:$P20, $T$4:$V$4))</f>
        <v>19.137466307277631</v>
      </c>
      <c r="Y20" s="23">
        <v>17</v>
      </c>
      <c r="Z20" s="24" t="str" cm="1">
        <f t="array" ref="Z20">IF(AND($X$5=1, $Z19&lt;&gt;"Weighting"), "", IFERROR(_xlfn.IFS($X$5-1=Y20,POWER($X$3,1),
$X$5-1=Y21,POWER($X$3, 0),
$X$5-1=Y22, POWER($X$3, -1),
$X$5-1=Y23, POWER($X$3, -2),
$X$5-1=Y24, POWER($X$3, -3),
$X$5-1=Y25, POWER($X$3, -4),
$X$5-1=Y26, POWER($X$3,-5),
$X$5-1=Y27, POWER($X$3, -6),
$X$5-1=Y28, POWER($X$3, -7),
$X$5-1=Y29, POWER($X$3, -8),
$X$5-1=Y30, POWER($X$3, -9),
$X$5-1=Y31, POWER($X$3, -10),
$X$5-1=Y32, POWER($X$3, -11),
$X$5-1=Y33, POWER($X$3, -12),
$X$5-1=Y34, POWER($X$3, -13),
$X$5-1=Y35, POWER($X$3, -14),
$X$5-1=Y36, POWER($X$3, -15),
$X$5-1=Y37, POWER($X$3, -16),
$X$5-1=Y38, POWER($X$3, -17),
$X$5-1=Y39, POWER($X$3, -18),
$X$5-1=Y40, POWER($X$3, -19),
$X$5-1=Y41, POWER($X$3, -20),
$X$5-1=Y42, POWER($X$3, -21),
$X$5-1=Y43, POWER($X$3, -22),
$X$5-1=Y44, POWER($X$3, -23),
$X$5-1=Y45, POWER($X$3, -24),
$X$5-1=Y46, POWER($X$3, -25),
$X$5-1=Y47, POWER($X$3, -26),
$X$5-1=Y48, POWER($X$3, -27),
$X$5-1=Y49, POWER($X$3, -28),
$X$5-1=Y50, POWER($X$3, -29),
$X$5-1=Y51, POWER($X$3, -30),
$X$5-1=Y52, POWER($X$3, -31),
$X$5-1=Y53, POWER($X$3, -32),
$X$5-1=Y54, POWER($X$3, -33),
$X$5-1=Y55, POWER($X$3, -34),
$X$5-1=Y56, POWER($X$3, -35),
$X$5-1=Y57, POWER($X$3, -36)),""))</f>
        <v/>
      </c>
      <c r="AA20" s="25" t="str">
        <f t="shared" si="6"/>
        <v>0</v>
      </c>
      <c r="AB20" s="26">
        <f>IF(AA20="","",SUM($AA$3:AA20)/SUM($AA$3:$AA$21))</f>
        <v>1</v>
      </c>
    </row>
    <row r="21" spans="1:28" ht="15.75" thickBot="1">
      <c r="A21" s="55">
        <v>19</v>
      </c>
      <c r="B21" s="55">
        <f>_xlfn.XLOOKUP($A21, PlayerData!$B$3:$B$394, PlayerData!C$3:C$394)</f>
        <v>0</v>
      </c>
      <c r="C21" s="55" t="str">
        <f>_xlfn.XLOOKUP($A21, PlayerData!$B$3:$B$394, PlayerData!D$3:D$394)</f>
        <v>F</v>
      </c>
      <c r="D21" s="31" t="str">
        <f>_xlfn.XLOOKUP($A21, PlayerData!$B$3:$B$394, PlayerData!E$3:E$394)</f>
        <v>Pukki</v>
      </c>
      <c r="E21" s="136" cm="1">
        <f t="array" ref="E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"H"), PlayerData!$G:$G,PlayerData!H:H,""),
_xlfn.XLOOKUP(_xlfn.CONCAT(1,"-",$A21, "-", "H"), PlayerData!$G:$G,PlayerData!H:H,""),
_xlfn.XLOOKUP(_xlfn.CONCAT(2,"-",$A21, "-", "H"), PlayerData!$G:$G,PlayerData!H:H,""),
_xlfn.XLOOKUP(_xlfn.CONCAT(3,"-",$A21, "-", "H"), PlayerData!$G:$G,PlayerData!H:H,""),
_xlfn.XLOOKUP(_xlfn.CONCAT(4,"-",$A21, "-", "H"), PlayerData!$G:$G,PlayerData!H:H,""),
_xlfn.XLOOKUP(_xlfn.CONCAT(5,"-",$A21, "-", "H"), PlayerData!$G:$G,PlayerData!H:H,""),
_xlfn.XLOOKUP(_xlfn.CONCAT(6,"-",$A21, "-", "H"), PlayerData!$G:$G,PlayerData!H:H,""),
_xlfn.XLOOKUP(_xlfn.CONCAT(7,"-",$A21, "-", "H"), PlayerData!$G:$G,PlayerData!H:H,""),
_xlfn.XLOOKUP(_xlfn.CONCAT(8,"-",$A21, "-", "H"), PlayerData!$G:$G,PlayerData!H:H,""),
_xlfn.XLOOKUP(_xlfn.CONCAT(9,"-",$A21, "-", "H"), PlayerData!$G:$G,PlayerData!H:H,""),
_xlfn.XLOOKUP(_xlfn.CONCAT(10,"-",$A21, "-", "H"), PlayerData!$G:$G,PlayerData!H:H,""),
_xlfn.XLOOKUP(_xlfn.CONCAT(11,"-",$A21, "-", "H"), PlayerData!$G:$G,PlayerData!H:H,""),
_xlfn.XLOOKUP(_xlfn.CONCAT(12,"-",$A21, "-", "H"), PlayerData!$G:$G,PlayerData!H:H,""),
_xlfn.XLOOKUP(_xlfn.CONCAT(13,"-",$A21, "-", "H"), PlayerData!$G:$G,PlayerData!H:H,""),
_xlfn.XLOOKUP(_xlfn.CONCAT(14,"-",$A21, "-", "H"), PlayerData!$G:$G,PlayerData!H:H,""),
_xlfn.XLOOKUP(_xlfn.CONCAT(15,"-",$A21, "-", "H"), PlayerData!$G:$G,PlayerData!H:H,""),
_xlfn.XLOOKUP(_xlfn.CONCAT(16,"-",$A21, "-", "H"), PlayerData!$G:$G,PlayerData!H:H,""),
_xlfn.XLOOKUP(_xlfn.CONCAT(17,"-",$A21, "-", "H"), PlayerData!$G:$G,PlayerData!H:H,""),
_xlfn.XLOOKUP(_xlfn.CONCAT(18,"-",$A21, "-", "H"), PlayerData!$G:$G,PlayerData!H:H,"")))</f>
        <v>0.86</v>
      </c>
      <c r="F21" s="136" cm="1">
        <f t="array" ref="F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"H"), PlayerData!$G:$G,PlayerData!I:I,""),
_xlfn.XLOOKUP(_xlfn.CONCAT(1,"-",$A21, "-", "H"), PlayerData!$G:$G,PlayerData!I:I,""),
_xlfn.XLOOKUP(_xlfn.CONCAT(2,"-",$A21, "-", "H"), PlayerData!$G:$G,PlayerData!I:I,""),
_xlfn.XLOOKUP(_xlfn.CONCAT(3,"-",$A21, "-", "H"), PlayerData!$G:$G,PlayerData!I:I,""),
_xlfn.XLOOKUP(_xlfn.CONCAT(4,"-",$A21, "-", "H"), PlayerData!$G:$G,PlayerData!I:I,""),
_xlfn.XLOOKUP(_xlfn.CONCAT(5,"-",$A21, "-", "H"), PlayerData!$G:$G,PlayerData!I:I,""),
_xlfn.XLOOKUP(_xlfn.CONCAT(6,"-",$A21, "-", "H"), PlayerData!$G:$G,PlayerData!I:I,""),
_xlfn.XLOOKUP(_xlfn.CONCAT(7,"-",$A21, "-", "H"), PlayerData!$G:$G,PlayerData!I:I,""),
_xlfn.XLOOKUP(_xlfn.CONCAT(8,"-",$A21, "-", "H"), PlayerData!$G:$G,PlayerData!I:I,""),
_xlfn.XLOOKUP(_xlfn.CONCAT(9,"-",$A21, "-", "H"), PlayerData!$G:$G,PlayerData!I:I,""),
_xlfn.XLOOKUP(_xlfn.CONCAT(10,"-",$A21, "-", "H"), PlayerData!$G:$G,PlayerData!I:I,""),
_xlfn.XLOOKUP(_xlfn.CONCAT(11,"-",$A21, "-", "H"), PlayerData!$G:$G,PlayerData!I:I,""),
_xlfn.XLOOKUP(_xlfn.CONCAT(12,"-",$A21, "-", "H"), PlayerData!$G:$G,PlayerData!I:I,""),
_xlfn.XLOOKUP(_xlfn.CONCAT(13,"-",$A21, "-", "H"), PlayerData!$G:$G,PlayerData!I:I,""),
_xlfn.XLOOKUP(_xlfn.CONCAT(14,"-",$A21, "-", "H"), PlayerData!$G:$G,PlayerData!I:I,""),
_xlfn.XLOOKUP(_xlfn.CONCAT(15,"-",$A21, "-", "H"), PlayerData!$G:$G,PlayerData!I:I,""),
_xlfn.XLOOKUP(_xlfn.CONCAT(16,"-",$A21, "-", "H"), PlayerData!$G:$G,PlayerData!I:I,""),
_xlfn.XLOOKUP(_xlfn.CONCAT(17,"-",$A21, "-", "H"), PlayerData!$G:$G,PlayerData!I:I,""),
_xlfn.XLOOKUP(_xlfn.CONCAT(18,"-",$A21, "-", "H"), PlayerData!$G:$G,PlayerData!I:I,"")))</f>
        <v>0.28999999999999998</v>
      </c>
      <c r="G21" s="90" cm="1">
        <f t="array" ref="G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"H"), PlayerData!$G:$G,PlayerData!L:L,""),
_xlfn.XLOOKUP(_xlfn.CONCAT(1,"-",$A21, "-", "H"), PlayerData!$G:$G,PlayerData!L:L,""),
_xlfn.XLOOKUP(_xlfn.CONCAT(2,"-",$A21, "-", "H"), PlayerData!$G:$G,PlayerData!L:L,""),
_xlfn.XLOOKUP(_xlfn.CONCAT(3,"-",$A21, "-", "H"), PlayerData!$G:$G,PlayerData!L:L,""),
_xlfn.XLOOKUP(_xlfn.CONCAT(4,"-",$A21, "-", "H"), PlayerData!$G:$G,PlayerData!L:L,""),
_xlfn.XLOOKUP(_xlfn.CONCAT(5,"-",$A21, "-", "H"), PlayerData!$G:$G,PlayerData!L:L,""),
_xlfn.XLOOKUP(_xlfn.CONCAT(6,"-",$A21, "-", "H"), PlayerData!$G:$G,PlayerData!L:L,""),
_xlfn.XLOOKUP(_xlfn.CONCAT(7,"-",$A21, "-", "H"), PlayerData!$G:$G,PlayerData!L:L,""),
_xlfn.XLOOKUP(_xlfn.CONCAT(8,"-",$A21, "-", "H"), PlayerData!$G:$G,PlayerData!L:L,""),
_xlfn.XLOOKUP(_xlfn.CONCAT(9,"-",$A21, "-", "H"), PlayerData!$G:$G,PlayerData!L:L,""),
_xlfn.XLOOKUP(_xlfn.CONCAT(10,"-",$A21, "-", "H"), PlayerData!$G:$G,PlayerData!L:L,""),
_xlfn.XLOOKUP(_xlfn.CONCAT(11,"-",$A21, "-", "H"), PlayerData!$G:$G,PlayerData!L:L,""),
_xlfn.XLOOKUP(_xlfn.CONCAT(12,"-",$A21, "-", "H"), PlayerData!$G:$G,PlayerData!L:L,""),
_xlfn.XLOOKUP(_xlfn.CONCAT(13,"-",$A21, "-", "H"), PlayerData!$G:$G,PlayerData!L:L,""),
_xlfn.XLOOKUP(_xlfn.CONCAT(14,"-",$A21, "-", "H"), PlayerData!$G:$G,PlayerData!L:L,""),
_xlfn.XLOOKUP(_xlfn.CONCAT(15,"-",$A21, "-", "H"), PlayerData!$G:$G,PlayerData!L:L,""),
_xlfn.XLOOKUP(_xlfn.CONCAT(16,"-",$A21, "-", "H"), PlayerData!$G:$G,PlayerData!L:L,""),
_xlfn.XLOOKUP(_xlfn.CONCAT(17,"-",$A21, "-", "H"), PlayerData!$G:$G,PlayerData!L:L,""),
_xlfn.XLOOKUP(_xlfn.CONCAT(18,"-",$A21, "-", "H"), PlayerData!$G:$G,PlayerData!L:L,"")))</f>
        <v>1.03</v>
      </c>
      <c r="H21" s="132">
        <f t="shared" si="0"/>
        <v>19.545454545454543</v>
      </c>
      <c r="I21" s="132">
        <f t="shared" si="1"/>
        <v>13.18181818181818</v>
      </c>
      <c r="J21" s="72">
        <f t="shared" si="2"/>
        <v>13.881401617250676</v>
      </c>
      <c r="K21" s="138" cm="1">
        <f t="array" ref="K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"A"), PlayerData!$M:$M,PlayerData!N:N,""),
_xlfn.XLOOKUP(_xlfn.CONCAT(1,"-",$A21, "-", "A"), PlayerData!$M:$M,PlayerData!N:N,""),
_xlfn.XLOOKUP(_xlfn.CONCAT(2,"-",$A21, "-", "A"), PlayerData!$M:$M,PlayerData!N:N,""),
_xlfn.XLOOKUP(_xlfn.CONCAT(3,"-",$A21, "-", "A"), PlayerData!$M:$M,PlayerData!N:N,""),
_xlfn.XLOOKUP(_xlfn.CONCAT(4,"-",$A21, "-", "A"), PlayerData!$M:$M,PlayerData!N:N,""),
_xlfn.XLOOKUP(_xlfn.CONCAT(5,"-",$A21, "-", "A"), PlayerData!$M:$M,PlayerData!N:N,""),
_xlfn.XLOOKUP(_xlfn.CONCAT(6,"-",$A21, "-", "A"), PlayerData!$M:$M,PlayerData!N:N,""),
_xlfn.XLOOKUP(_xlfn.CONCAT(7,"-",$A21, "-", "A"), PlayerData!$M:$M,PlayerData!N:N,""),
_xlfn.XLOOKUP(_xlfn.CONCAT(8,"-",$A21, "-", "A"), PlayerData!$M:$M,PlayerData!N:N,""),
_xlfn.XLOOKUP(_xlfn.CONCAT(9,"-",$A21, "-", "A"), PlayerData!$M:$M,PlayerData!N:N,""),
_xlfn.XLOOKUP(_xlfn.CONCAT(10,"-",$A21, "-", "A"), PlayerData!$M:$M,PlayerData!N:N,""),
_xlfn.XLOOKUP(_xlfn.CONCAT(11,"-",$A21, "-", "A"), PlayerData!$M:$M,PlayerData!N:N,""),
_xlfn.XLOOKUP(_xlfn.CONCAT(12,"-",$A21, "-", "A"), PlayerData!$M:$M,PlayerData!N:N,""),
_xlfn.XLOOKUP(_xlfn.CONCAT(13,"-",$A21, "-", "A"), PlayerData!$M:$M,PlayerData!N:N,""),
_xlfn.XLOOKUP(_xlfn.CONCAT(14,"-",$A21, "-", "A"), PlayerData!$M:$M,PlayerData!N:N,""),
_xlfn.XLOOKUP(_xlfn.CONCAT(15,"-",$A21, "-", "A"), PlayerData!$M:$M,PlayerData!N:N,""),
_xlfn.XLOOKUP(_xlfn.CONCAT(16,"-",$A21, "-", "A"), PlayerData!$M:$M,PlayerData!N:N,""),
_xlfn.XLOOKUP(_xlfn.CONCAT(17,"-",$A21, "-", "A"), PlayerData!$M:$M,PlayerData!N:N,""),
_xlfn.XLOOKUP(_xlfn.CONCAT(18,"-",$A21, "-", "A"), PlayerData!$M:$M,PlayerData!N:N,"")))</f>
        <v>1.43</v>
      </c>
      <c r="L21" s="138" cm="1">
        <f t="array" ref="L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"A"), PlayerData!$M:$M,PlayerData!O:O,""),
_xlfn.XLOOKUP(_xlfn.CONCAT(1,"-",$A21, "-", "A"), PlayerData!$M:$M,PlayerData!O:O,""),
_xlfn.XLOOKUP(_xlfn.CONCAT(2,"-",$A21, "-", "A"), PlayerData!$M:$M,PlayerData!O:O,""),
_xlfn.XLOOKUP(_xlfn.CONCAT(3,"-",$A21, "-", "A"), PlayerData!$M:$M,PlayerData!O:O,""),
_xlfn.XLOOKUP(_xlfn.CONCAT(4,"-",$A21, "-", "A"), PlayerData!$M:$M,PlayerData!O:O,""),
_xlfn.XLOOKUP(_xlfn.CONCAT(5,"-",$A21, "-", "A"), PlayerData!$M:$M,PlayerData!O:O,""),
_xlfn.XLOOKUP(_xlfn.CONCAT(6,"-",$A21, "-", "A"), PlayerData!$M:$M,PlayerData!O:O,""),
_xlfn.XLOOKUP(_xlfn.CONCAT(7,"-",$A21, "-", "A"), PlayerData!$M:$M,PlayerData!O:O,""),
_xlfn.XLOOKUP(_xlfn.CONCAT(8,"-",$A21, "-", "A"), PlayerData!$M:$M,PlayerData!O:O,""),
_xlfn.XLOOKUP(_xlfn.CONCAT(9,"-",$A21, "-", "A"), PlayerData!$M:$M,PlayerData!O:O,""),
_xlfn.XLOOKUP(_xlfn.CONCAT(10,"-",$A21, "-", "A"), PlayerData!$M:$M,PlayerData!O:O,""),
_xlfn.XLOOKUP(_xlfn.CONCAT(11,"-",$A21, "-", "A"), PlayerData!$M:$M,PlayerData!O:O,""),
_xlfn.XLOOKUP(_xlfn.CONCAT(12,"-",$A21, "-", "A"), PlayerData!$M:$M,PlayerData!O:O,""),
_xlfn.XLOOKUP(_xlfn.CONCAT(13,"-",$A21, "-", "A"), PlayerData!$M:$M,PlayerData!O:O,""),
_xlfn.XLOOKUP(_xlfn.CONCAT(14,"-",$A21, "-", "A"), PlayerData!$M:$M,PlayerData!O:O,""),
_xlfn.XLOOKUP(_xlfn.CONCAT(15,"-",$A21, "-", "A"), PlayerData!$M:$M,PlayerData!O:O,""),
_xlfn.XLOOKUP(_xlfn.CONCAT(16,"-",$A21, "-", "A"), PlayerData!$M:$M,PlayerData!O:O,""),
_xlfn.XLOOKUP(_xlfn.CONCAT(17,"-",$A21, "-", "A"), PlayerData!$M:$M,PlayerData!O:O,""),
_xlfn.XLOOKUP(_xlfn.CONCAT(18,"-",$A21, "-", "A"), PlayerData!$M:$M,PlayerData!O:O,"")))</f>
        <v>0.56999999999999995</v>
      </c>
      <c r="M21" s="96" cm="1">
        <f t="array" ref="M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_xlfn.XLOOKUP(_xlfn.CONCAT(0,"-",$A21, "-", "A"), PlayerData!$M:$M,PlayerData!R:R,""),
_xlfn.XLOOKUP(_xlfn.CONCAT(1,"-",$A21, "-", "A"), PlayerData!$M:$M,PlayerData!R:R,""),
_xlfn.XLOOKUP(_xlfn.CONCAT(2,"-",$A21, "-", "A"), PlayerData!$M:$M,PlayerData!R:R,""),
_xlfn.XLOOKUP(_xlfn.CONCAT(3,"-",$A21, "-", "A"), PlayerData!$M:$M,PlayerData!R:R,""),
_xlfn.XLOOKUP(_xlfn.CONCAT(4,"-",$A21, "-", "A"), PlayerData!$M:$M,PlayerData!R:R,""),
_xlfn.XLOOKUP(_xlfn.CONCAT(5,"-",$A21, "-", "A"), PlayerData!$M:$M,PlayerData!R:R,""),
_xlfn.XLOOKUP(_xlfn.CONCAT(6,"-",$A21, "-", "A"), PlayerData!$M:$M,PlayerData!R:R,""),
_xlfn.XLOOKUP(_xlfn.CONCAT(7,"-",$A21, "-", "A"), PlayerData!$M:$M,PlayerData!R:R,""),
_xlfn.XLOOKUP(_xlfn.CONCAT(8,"-",$A21, "-", "A"), PlayerData!$M:$M,PlayerData!R:R,""),
_xlfn.XLOOKUP(_xlfn.CONCAT(9,"-",$A21, "-", "A"), PlayerData!$M:$M,PlayerData!R:R,""),
_xlfn.XLOOKUP(_xlfn.CONCAT(10,"-",$A21, "-", "A"), PlayerData!$M:$M,PlayerData!R:R,""),
_xlfn.XLOOKUP(_xlfn.CONCAT(11,"-",$A21, "-", "A"), PlayerData!$M:$M,PlayerData!R:R,""),
_xlfn.XLOOKUP(_xlfn.CONCAT(12,"-",$A21, "-", "A"), PlayerData!$M:$M,PlayerData!R:R,""),
_xlfn.XLOOKUP(_xlfn.CONCAT(13,"-",$A21, "-", "A"), PlayerData!$M:$M,PlayerData!R:R,""),
_xlfn.XLOOKUP(_xlfn.CONCAT(14,"-",$A21, "-", "A"), PlayerData!$M:$M,PlayerData!R:R,""),
_xlfn.XLOOKUP(_xlfn.CONCAT(15,"-",$A21, "-", "A"), PlayerData!$M:$M,PlayerData!R:R,""),
_xlfn.XLOOKUP(_xlfn.CONCAT(16,"-",$A21, "-", "A"), PlayerData!$M:$M,PlayerData!R:R,""),
_xlfn.XLOOKUP(_xlfn.CONCAT(17,"-",$A21, "-", "A"), PlayerData!$M:$M,PlayerData!R:R,""),
_xlfn.XLOOKUP(_xlfn.CONCAT(18,"-",$A21, "-", "A"), PlayerData!$M:$M,PlayerData!R:R,"")))</f>
        <v>1.7</v>
      </c>
      <c r="N21" s="134">
        <f t="shared" si="3"/>
        <v>32.5</v>
      </c>
      <c r="O21" s="134">
        <f t="shared" si="4"/>
        <v>25.909090909090903</v>
      </c>
      <c r="P21" s="73">
        <f t="shared" si="5"/>
        <v>22.911051212938009</v>
      </c>
      <c r="Q21" s="132" cm="1">
        <f t="array" ref="Q21">IF(OR($A21=Solver!$T$12:$T$201),0,SUMPRODUCT($H21:$J21,$T$4:$V$4))</f>
        <v>13.881401617250676</v>
      </c>
      <c r="R21" s="73" cm="1">
        <f t="array" ref="R21">IF(OR($A21=Solver!$T$12:$T$201),0, SUMPRODUCT($N21:$P21, $T$4:$V$4))</f>
        <v>22.911051212938009</v>
      </c>
      <c r="Y21" s="57">
        <v>18</v>
      </c>
      <c r="Z21" s="58" t="str" cm="1">
        <f t="array" ref="Z21">IF(AND($X$5=1, $Z20&lt;&gt;"Weighting"), "", IFERROR(_xlfn.IFS($X$5-1=Y21,POWER($X$3,1),
$X$5-1=Y22,POWER($X$3, 0),
$X$5-1=Y23, POWER($X$3, -1),
$X$5-1=Y24, POWER($X$3, -2),
$X$5-1=Y25, POWER($X$3, -3),
$X$5-1=Y26, POWER($X$3, -4),
$X$5-1=Y27, POWER($X$3,-5),
$X$5-1=Y28, POWER($X$3, -6),
$X$5-1=Y29, POWER($X$3, -7),
$X$5-1=Y30, POWER($X$3, -8),
$X$5-1=Y31, POWER($X$3, -9),
$X$5-1=Y32, POWER($X$3, -10),
$X$5-1=Y33, POWER($X$3, -11),
$X$5-1=Y34, POWER($X$3, -12),
$X$5-1=Y35, POWER($X$3, -13),
$X$5-1=Y36, POWER($X$3, -14),
$X$5-1=Y37, POWER($X$3, -15),
$X$5-1=Y38, POWER($X$3, -16),
$X$5-1=Y39, POWER($X$3, -17),
$X$5-1=Y40, POWER($X$3, -18),
$X$5-1=Y41, POWER($X$3, -19),
$X$5-1=Y42, POWER($X$3, -20),
$X$5-1=Y43, POWER($X$3, -21),
$X$5-1=Y44, POWER($X$3, -22),
$X$5-1=Y45, POWER($X$3, -23),
$X$5-1=Y46, POWER($X$3, -24),
$X$5-1=Y47, POWER($X$3, -25),
$X$5-1=Y48, POWER($X$3, -26),
$X$5-1=Y49, POWER($X$3, -27),
$X$5-1=Y50, POWER($X$3, -28),
$X$5-1=Y51, POWER($X$3, -29),
$X$5-1=Y52, POWER($X$3, -30),
$X$5-1=Y53, POWER($X$3, -31),
$X$5-1=Y54, POWER($X$3, -32),
$X$5-1=Y55, POWER($X$3, -33),
$X$5-1=Y56, POWER($X$3, -34),
$X$5-1=Y57, POWER($X$3, -35),
$X$5-1=Y58, POWER($X$3, -36)),""))</f>
        <v/>
      </c>
      <c r="AA21" s="59" t="str">
        <f t="shared" si="6"/>
        <v>0</v>
      </c>
      <c r="AB21" s="60">
        <f>IF(AA21="","",SUM($AA$3:AA21)/SUM($AA$3:$AA$21))</f>
        <v>1</v>
      </c>
    </row>
    <row r="22" spans="1:28" ht="15.75" thickTop="1">
      <c r="A22" s="55">
        <v>20</v>
      </c>
      <c r="B22" s="55">
        <f>_xlfn.XLOOKUP($A22, PlayerData!$B$3:$B$394, PlayerData!C$3:C$394)</f>
        <v>0</v>
      </c>
      <c r="C22" s="55" t="str">
        <f>_xlfn.XLOOKUP($A22, PlayerData!$B$3:$B$394, PlayerData!D$3:D$394)</f>
        <v>F</v>
      </c>
      <c r="D22" s="31" t="str">
        <f>_xlfn.XLOOKUP($A22, PlayerData!$B$3:$B$394, PlayerData!E$3:E$394)</f>
        <v>Deeney</v>
      </c>
      <c r="E22" s="136" cm="1">
        <f t="array" ref="E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"H"), PlayerData!$G:$G,PlayerData!H:H,""),
_xlfn.XLOOKUP(_xlfn.CONCAT(1,"-",$A22, "-", "H"), PlayerData!$G:$G,PlayerData!H:H,""),
_xlfn.XLOOKUP(_xlfn.CONCAT(2,"-",$A22, "-", "H"), PlayerData!$G:$G,PlayerData!H:H,""),
_xlfn.XLOOKUP(_xlfn.CONCAT(3,"-",$A22, "-", "H"), PlayerData!$G:$G,PlayerData!H:H,""),
_xlfn.XLOOKUP(_xlfn.CONCAT(4,"-",$A22, "-", "H"), PlayerData!$G:$G,PlayerData!H:H,""),
_xlfn.XLOOKUP(_xlfn.CONCAT(5,"-",$A22, "-", "H"), PlayerData!$G:$G,PlayerData!H:H,""),
_xlfn.XLOOKUP(_xlfn.CONCAT(6,"-",$A22, "-", "H"), PlayerData!$G:$G,PlayerData!H:H,""),
_xlfn.XLOOKUP(_xlfn.CONCAT(7,"-",$A22, "-", "H"), PlayerData!$G:$G,PlayerData!H:H,""),
_xlfn.XLOOKUP(_xlfn.CONCAT(8,"-",$A22, "-", "H"), PlayerData!$G:$G,PlayerData!H:H,""),
_xlfn.XLOOKUP(_xlfn.CONCAT(9,"-",$A22, "-", "H"), PlayerData!$G:$G,PlayerData!H:H,""),
_xlfn.XLOOKUP(_xlfn.CONCAT(10,"-",$A22, "-", "H"), PlayerData!$G:$G,PlayerData!H:H,""),
_xlfn.XLOOKUP(_xlfn.CONCAT(11,"-",$A22, "-", "H"), PlayerData!$G:$G,PlayerData!H:H,""),
_xlfn.XLOOKUP(_xlfn.CONCAT(12,"-",$A22, "-", "H"), PlayerData!$G:$G,PlayerData!H:H,""),
_xlfn.XLOOKUP(_xlfn.CONCAT(13,"-",$A22, "-", "H"), PlayerData!$G:$G,PlayerData!H:H,""),
_xlfn.XLOOKUP(_xlfn.CONCAT(14,"-",$A22, "-", "H"), PlayerData!$G:$G,PlayerData!H:H,""),
_xlfn.XLOOKUP(_xlfn.CONCAT(15,"-",$A22, "-", "H"), PlayerData!$G:$G,PlayerData!H:H,""),
_xlfn.XLOOKUP(_xlfn.CONCAT(16,"-",$A22, "-", "H"), PlayerData!$G:$G,PlayerData!H:H,""),
_xlfn.XLOOKUP(_xlfn.CONCAT(17,"-",$A22, "-", "H"), PlayerData!$G:$G,PlayerData!H:H,""),
_xlfn.XLOOKUP(_xlfn.CONCAT(18,"-",$A22, "-", "H"), PlayerData!$G:$G,PlayerData!H:H,"")))</f>
        <v>1.7</v>
      </c>
      <c r="F22" s="136" cm="1">
        <f t="array" ref="F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"H"), PlayerData!$G:$G,PlayerData!I:I,""),
_xlfn.XLOOKUP(_xlfn.CONCAT(1,"-",$A22, "-", "H"), PlayerData!$G:$G,PlayerData!I:I,""),
_xlfn.XLOOKUP(_xlfn.CONCAT(2,"-",$A22, "-", "H"), PlayerData!$G:$G,PlayerData!I:I,""),
_xlfn.XLOOKUP(_xlfn.CONCAT(3,"-",$A22, "-", "H"), PlayerData!$G:$G,PlayerData!I:I,""),
_xlfn.XLOOKUP(_xlfn.CONCAT(4,"-",$A22, "-", "H"), PlayerData!$G:$G,PlayerData!I:I,""),
_xlfn.XLOOKUP(_xlfn.CONCAT(5,"-",$A22, "-", "H"), PlayerData!$G:$G,PlayerData!I:I,""),
_xlfn.XLOOKUP(_xlfn.CONCAT(6,"-",$A22, "-", "H"), PlayerData!$G:$G,PlayerData!I:I,""),
_xlfn.XLOOKUP(_xlfn.CONCAT(7,"-",$A22, "-", "H"), PlayerData!$G:$G,PlayerData!I:I,""),
_xlfn.XLOOKUP(_xlfn.CONCAT(8,"-",$A22, "-", "H"), PlayerData!$G:$G,PlayerData!I:I,""),
_xlfn.XLOOKUP(_xlfn.CONCAT(9,"-",$A22, "-", "H"), PlayerData!$G:$G,PlayerData!I:I,""),
_xlfn.XLOOKUP(_xlfn.CONCAT(10,"-",$A22, "-", "H"), PlayerData!$G:$G,PlayerData!I:I,""),
_xlfn.XLOOKUP(_xlfn.CONCAT(11,"-",$A22, "-", "H"), PlayerData!$G:$G,PlayerData!I:I,""),
_xlfn.XLOOKUP(_xlfn.CONCAT(12,"-",$A22, "-", "H"), PlayerData!$G:$G,PlayerData!I:I,""),
_xlfn.XLOOKUP(_xlfn.CONCAT(13,"-",$A22, "-", "H"), PlayerData!$G:$G,PlayerData!I:I,""),
_xlfn.XLOOKUP(_xlfn.CONCAT(14,"-",$A22, "-", "H"), PlayerData!$G:$G,PlayerData!I:I,""),
_xlfn.XLOOKUP(_xlfn.CONCAT(15,"-",$A22, "-", "H"), PlayerData!$G:$G,PlayerData!I:I,""),
_xlfn.XLOOKUP(_xlfn.CONCAT(16,"-",$A22, "-", "H"), PlayerData!$G:$G,PlayerData!I:I,""),
_xlfn.XLOOKUP(_xlfn.CONCAT(17,"-",$A22, "-", "H"), PlayerData!$G:$G,PlayerData!I:I,""),
_xlfn.XLOOKUP(_xlfn.CONCAT(18,"-",$A22, "-", "H"), PlayerData!$G:$G,PlayerData!I:I,"")))</f>
        <v>1.1000000000000001</v>
      </c>
      <c r="G22" s="90" cm="1">
        <f t="array" ref="G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"H"), PlayerData!$G:$G,PlayerData!L:L,""),
_xlfn.XLOOKUP(_xlfn.CONCAT(1,"-",$A22, "-", "H"), PlayerData!$G:$G,PlayerData!L:L,""),
_xlfn.XLOOKUP(_xlfn.CONCAT(2,"-",$A22, "-", "H"), PlayerData!$G:$G,PlayerData!L:L,""),
_xlfn.XLOOKUP(_xlfn.CONCAT(3,"-",$A22, "-", "H"), PlayerData!$G:$G,PlayerData!L:L,""),
_xlfn.XLOOKUP(_xlfn.CONCAT(4,"-",$A22, "-", "H"), PlayerData!$G:$G,PlayerData!L:L,""),
_xlfn.XLOOKUP(_xlfn.CONCAT(5,"-",$A22, "-", "H"), PlayerData!$G:$G,PlayerData!L:L,""),
_xlfn.XLOOKUP(_xlfn.CONCAT(6,"-",$A22, "-", "H"), PlayerData!$G:$G,PlayerData!L:L,""),
_xlfn.XLOOKUP(_xlfn.CONCAT(7,"-",$A22, "-", "H"), PlayerData!$G:$G,PlayerData!L:L,""),
_xlfn.XLOOKUP(_xlfn.CONCAT(8,"-",$A22, "-", "H"), PlayerData!$G:$G,PlayerData!L:L,""),
_xlfn.XLOOKUP(_xlfn.CONCAT(9,"-",$A22, "-", "H"), PlayerData!$G:$G,PlayerData!L:L,""),
_xlfn.XLOOKUP(_xlfn.CONCAT(10,"-",$A22, "-", "H"), PlayerData!$G:$G,PlayerData!L:L,""),
_xlfn.XLOOKUP(_xlfn.CONCAT(11,"-",$A22, "-", "H"), PlayerData!$G:$G,PlayerData!L:L,""),
_xlfn.XLOOKUP(_xlfn.CONCAT(12,"-",$A22, "-", "H"), PlayerData!$G:$G,PlayerData!L:L,""),
_xlfn.XLOOKUP(_xlfn.CONCAT(13,"-",$A22, "-", "H"), PlayerData!$G:$G,PlayerData!L:L,""),
_xlfn.XLOOKUP(_xlfn.CONCAT(14,"-",$A22, "-", "H"), PlayerData!$G:$G,PlayerData!L:L,""),
_xlfn.XLOOKUP(_xlfn.CONCAT(15,"-",$A22, "-", "H"), PlayerData!$G:$G,PlayerData!L:L,""),
_xlfn.XLOOKUP(_xlfn.CONCAT(16,"-",$A22, "-", "H"), PlayerData!$G:$G,PlayerData!L:L,""),
_xlfn.XLOOKUP(_xlfn.CONCAT(17,"-",$A22, "-", "H"), PlayerData!$G:$G,PlayerData!L:L,""),
_xlfn.XLOOKUP(_xlfn.CONCAT(18,"-",$A22, "-", "H"), PlayerData!$G:$G,PlayerData!L:L,"")))</f>
        <v>3.6</v>
      </c>
      <c r="H22" s="132">
        <f t="shared" si="0"/>
        <v>38.636363636363633</v>
      </c>
      <c r="I22" s="132">
        <f t="shared" si="1"/>
        <v>50</v>
      </c>
      <c r="J22" s="72">
        <f t="shared" si="2"/>
        <v>48.517520215633432</v>
      </c>
      <c r="K22" s="138" cm="1">
        <f t="array" ref="K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"A"), PlayerData!$M:$M,PlayerData!N:N,""),
_xlfn.XLOOKUP(_xlfn.CONCAT(1,"-",$A22, "-", "A"), PlayerData!$M:$M,PlayerData!N:N,""),
_xlfn.XLOOKUP(_xlfn.CONCAT(2,"-",$A22, "-", "A"), PlayerData!$M:$M,PlayerData!N:N,""),
_xlfn.XLOOKUP(_xlfn.CONCAT(3,"-",$A22, "-", "A"), PlayerData!$M:$M,PlayerData!N:N,""),
_xlfn.XLOOKUP(_xlfn.CONCAT(4,"-",$A22, "-", "A"), PlayerData!$M:$M,PlayerData!N:N,""),
_xlfn.XLOOKUP(_xlfn.CONCAT(5,"-",$A22, "-", "A"), PlayerData!$M:$M,PlayerData!N:N,""),
_xlfn.XLOOKUP(_xlfn.CONCAT(6,"-",$A22, "-", "A"), PlayerData!$M:$M,PlayerData!N:N,""),
_xlfn.XLOOKUP(_xlfn.CONCAT(7,"-",$A22, "-", "A"), PlayerData!$M:$M,PlayerData!N:N,""),
_xlfn.XLOOKUP(_xlfn.CONCAT(8,"-",$A22, "-", "A"), PlayerData!$M:$M,PlayerData!N:N,""),
_xlfn.XLOOKUP(_xlfn.CONCAT(9,"-",$A22, "-", "A"), PlayerData!$M:$M,PlayerData!N:N,""),
_xlfn.XLOOKUP(_xlfn.CONCAT(10,"-",$A22, "-", "A"), PlayerData!$M:$M,PlayerData!N:N,""),
_xlfn.XLOOKUP(_xlfn.CONCAT(11,"-",$A22, "-", "A"), PlayerData!$M:$M,PlayerData!N:N,""),
_xlfn.XLOOKUP(_xlfn.CONCAT(12,"-",$A22, "-", "A"), PlayerData!$M:$M,PlayerData!N:N,""),
_xlfn.XLOOKUP(_xlfn.CONCAT(13,"-",$A22, "-", "A"), PlayerData!$M:$M,PlayerData!N:N,""),
_xlfn.XLOOKUP(_xlfn.CONCAT(14,"-",$A22, "-", "A"), PlayerData!$M:$M,PlayerData!N:N,""),
_xlfn.XLOOKUP(_xlfn.CONCAT(15,"-",$A22, "-", "A"), PlayerData!$M:$M,PlayerData!N:N,""),
_xlfn.XLOOKUP(_xlfn.CONCAT(16,"-",$A22, "-", "A"), PlayerData!$M:$M,PlayerData!N:N,""),
_xlfn.XLOOKUP(_xlfn.CONCAT(17,"-",$A22, "-", "A"), PlayerData!$M:$M,PlayerData!N:N,""),
_xlfn.XLOOKUP(_xlfn.CONCAT(18,"-",$A22, "-", "A"), PlayerData!$M:$M,PlayerData!N:N,"")))</f>
        <v>1.56</v>
      </c>
      <c r="L22" s="138" cm="1">
        <f t="array" ref="L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"A"), PlayerData!$M:$M,PlayerData!O:O,""),
_xlfn.XLOOKUP(_xlfn.CONCAT(1,"-",$A22, "-", "A"), PlayerData!$M:$M,PlayerData!O:O,""),
_xlfn.XLOOKUP(_xlfn.CONCAT(2,"-",$A22, "-", "A"), PlayerData!$M:$M,PlayerData!O:O,""),
_xlfn.XLOOKUP(_xlfn.CONCAT(3,"-",$A22, "-", "A"), PlayerData!$M:$M,PlayerData!O:O,""),
_xlfn.XLOOKUP(_xlfn.CONCAT(4,"-",$A22, "-", "A"), PlayerData!$M:$M,PlayerData!O:O,""),
_xlfn.XLOOKUP(_xlfn.CONCAT(5,"-",$A22, "-", "A"), PlayerData!$M:$M,PlayerData!O:O,""),
_xlfn.XLOOKUP(_xlfn.CONCAT(6,"-",$A22, "-", "A"), PlayerData!$M:$M,PlayerData!O:O,""),
_xlfn.XLOOKUP(_xlfn.CONCAT(7,"-",$A22, "-", "A"), PlayerData!$M:$M,PlayerData!O:O,""),
_xlfn.XLOOKUP(_xlfn.CONCAT(8,"-",$A22, "-", "A"), PlayerData!$M:$M,PlayerData!O:O,""),
_xlfn.XLOOKUP(_xlfn.CONCAT(9,"-",$A22, "-", "A"), PlayerData!$M:$M,PlayerData!O:O,""),
_xlfn.XLOOKUP(_xlfn.CONCAT(10,"-",$A22, "-", "A"), PlayerData!$M:$M,PlayerData!O:O,""),
_xlfn.XLOOKUP(_xlfn.CONCAT(11,"-",$A22, "-", "A"), PlayerData!$M:$M,PlayerData!O:O,""),
_xlfn.XLOOKUP(_xlfn.CONCAT(12,"-",$A22, "-", "A"), PlayerData!$M:$M,PlayerData!O:O,""),
_xlfn.XLOOKUP(_xlfn.CONCAT(13,"-",$A22, "-", "A"), PlayerData!$M:$M,PlayerData!O:O,""),
_xlfn.XLOOKUP(_xlfn.CONCAT(14,"-",$A22, "-", "A"), PlayerData!$M:$M,PlayerData!O:O,""),
_xlfn.XLOOKUP(_xlfn.CONCAT(15,"-",$A22, "-", "A"), PlayerData!$M:$M,PlayerData!O:O,""),
_xlfn.XLOOKUP(_xlfn.CONCAT(16,"-",$A22, "-", "A"), PlayerData!$M:$M,PlayerData!O:O,""),
_xlfn.XLOOKUP(_xlfn.CONCAT(17,"-",$A22, "-", "A"), PlayerData!$M:$M,PlayerData!O:O,""),
_xlfn.XLOOKUP(_xlfn.CONCAT(18,"-",$A22, "-", "A"), PlayerData!$M:$M,PlayerData!O:O,"")))</f>
        <v>0.56000000000000005</v>
      </c>
      <c r="M22" s="96" cm="1">
        <f t="array" ref="M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_xlfn.XLOOKUP(_xlfn.CONCAT(0,"-",$A22, "-", "A"), PlayerData!$M:$M,PlayerData!R:R,""),
_xlfn.XLOOKUP(_xlfn.CONCAT(1,"-",$A22, "-", "A"), PlayerData!$M:$M,PlayerData!R:R,""),
_xlfn.XLOOKUP(_xlfn.CONCAT(2,"-",$A22, "-", "A"), PlayerData!$M:$M,PlayerData!R:R,""),
_xlfn.XLOOKUP(_xlfn.CONCAT(3,"-",$A22, "-", "A"), PlayerData!$M:$M,PlayerData!R:R,""),
_xlfn.XLOOKUP(_xlfn.CONCAT(4,"-",$A22, "-", "A"), PlayerData!$M:$M,PlayerData!R:R,""),
_xlfn.XLOOKUP(_xlfn.CONCAT(5,"-",$A22, "-", "A"), PlayerData!$M:$M,PlayerData!R:R,""),
_xlfn.XLOOKUP(_xlfn.CONCAT(6,"-",$A22, "-", "A"), PlayerData!$M:$M,PlayerData!R:R,""),
_xlfn.XLOOKUP(_xlfn.CONCAT(7,"-",$A22, "-", "A"), PlayerData!$M:$M,PlayerData!R:R,""),
_xlfn.XLOOKUP(_xlfn.CONCAT(8,"-",$A22, "-", "A"), PlayerData!$M:$M,PlayerData!R:R,""),
_xlfn.XLOOKUP(_xlfn.CONCAT(9,"-",$A22, "-", "A"), PlayerData!$M:$M,PlayerData!R:R,""),
_xlfn.XLOOKUP(_xlfn.CONCAT(10,"-",$A22, "-", "A"), PlayerData!$M:$M,PlayerData!R:R,""),
_xlfn.XLOOKUP(_xlfn.CONCAT(11,"-",$A22, "-", "A"), PlayerData!$M:$M,PlayerData!R:R,""),
_xlfn.XLOOKUP(_xlfn.CONCAT(12,"-",$A22, "-", "A"), PlayerData!$M:$M,PlayerData!R:R,""),
_xlfn.XLOOKUP(_xlfn.CONCAT(13,"-",$A22, "-", "A"), PlayerData!$M:$M,PlayerData!R:R,""),
_xlfn.XLOOKUP(_xlfn.CONCAT(14,"-",$A22, "-", "A"), PlayerData!$M:$M,PlayerData!R:R,""),
_xlfn.XLOOKUP(_xlfn.CONCAT(15,"-",$A22, "-", "A"), PlayerData!$M:$M,PlayerData!R:R,""),
_xlfn.XLOOKUP(_xlfn.CONCAT(16,"-",$A22, "-", "A"), PlayerData!$M:$M,PlayerData!R:R,""),
_xlfn.XLOOKUP(_xlfn.CONCAT(17,"-",$A22, "-", "A"), PlayerData!$M:$M,PlayerData!R:R,""),
_xlfn.XLOOKUP(_xlfn.CONCAT(18,"-",$A22, "-", "A"), PlayerData!$M:$M,PlayerData!R:R,"")))</f>
        <v>1.94</v>
      </c>
      <c r="N22" s="134">
        <f t="shared" si="3"/>
        <v>35.454545454545453</v>
      </c>
      <c r="O22" s="134">
        <f t="shared" si="4"/>
        <v>25.454545454545457</v>
      </c>
      <c r="P22" s="73">
        <f t="shared" si="5"/>
        <v>26.145552560646905</v>
      </c>
      <c r="Q22" s="132" cm="1">
        <f t="array" ref="Q22">IF(OR($A22=Solver!$T$12:$T$201),0,SUMPRODUCT($H22:$J22,$T$4:$V$4))</f>
        <v>48.517520215633432</v>
      </c>
      <c r="R22" s="73" cm="1">
        <f t="array" ref="R22">IF(OR($A22=Solver!$T$12:$T$201),0, SUMPRODUCT($N22:$P22, $T$4:$V$4))</f>
        <v>26.145552560646905</v>
      </c>
      <c r="Y22" s="61"/>
      <c r="Z22" s="61"/>
    </row>
    <row r="23" spans="1:28">
      <c r="A23" s="55">
        <v>21</v>
      </c>
      <c r="B23" s="55">
        <f>_xlfn.XLOOKUP($A23, PlayerData!$B$3:$B$394, PlayerData!C$3:C$394)</f>
        <v>0</v>
      </c>
      <c r="C23" s="55" t="str">
        <f>_xlfn.XLOOKUP($A23, PlayerData!$B$3:$B$394, PlayerData!D$3:D$394)</f>
        <v>F</v>
      </c>
      <c r="D23" s="31" t="str">
        <f>_xlfn.XLOOKUP($A23, PlayerData!$B$3:$B$394, PlayerData!E$3:E$394)</f>
        <v>Deulofeu</v>
      </c>
      <c r="E23" s="136" cm="1">
        <f t="array" ref="E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"H"), PlayerData!$G:$G,PlayerData!H:H,""),
_xlfn.XLOOKUP(_xlfn.CONCAT(1,"-",$A23, "-", "H"), PlayerData!$G:$G,PlayerData!H:H,""),
_xlfn.XLOOKUP(_xlfn.CONCAT(2,"-",$A23, "-", "H"), PlayerData!$G:$G,PlayerData!H:H,""),
_xlfn.XLOOKUP(_xlfn.CONCAT(3,"-",$A23, "-", "H"), PlayerData!$G:$G,PlayerData!H:H,""),
_xlfn.XLOOKUP(_xlfn.CONCAT(4,"-",$A23, "-", "H"), PlayerData!$G:$G,PlayerData!H:H,""),
_xlfn.XLOOKUP(_xlfn.CONCAT(5,"-",$A23, "-", "H"), PlayerData!$G:$G,PlayerData!H:H,""),
_xlfn.XLOOKUP(_xlfn.CONCAT(6,"-",$A23, "-", "H"), PlayerData!$G:$G,PlayerData!H:H,""),
_xlfn.XLOOKUP(_xlfn.CONCAT(7,"-",$A23, "-", "H"), PlayerData!$G:$G,PlayerData!H:H,""),
_xlfn.XLOOKUP(_xlfn.CONCAT(8,"-",$A23, "-", "H"), PlayerData!$G:$G,PlayerData!H:H,""),
_xlfn.XLOOKUP(_xlfn.CONCAT(9,"-",$A23, "-", "H"), PlayerData!$G:$G,PlayerData!H:H,""),
_xlfn.XLOOKUP(_xlfn.CONCAT(10,"-",$A23, "-", "H"), PlayerData!$G:$G,PlayerData!H:H,""),
_xlfn.XLOOKUP(_xlfn.CONCAT(11,"-",$A23, "-", "H"), PlayerData!$G:$G,PlayerData!H:H,""),
_xlfn.XLOOKUP(_xlfn.CONCAT(12,"-",$A23, "-", "H"), PlayerData!$G:$G,PlayerData!H:H,""),
_xlfn.XLOOKUP(_xlfn.CONCAT(13,"-",$A23, "-", "H"), PlayerData!$G:$G,PlayerData!H:H,""),
_xlfn.XLOOKUP(_xlfn.CONCAT(14,"-",$A23, "-", "H"), PlayerData!$G:$G,PlayerData!H:H,""),
_xlfn.XLOOKUP(_xlfn.CONCAT(15,"-",$A23, "-", "H"), PlayerData!$G:$G,PlayerData!H:H,""),
_xlfn.XLOOKUP(_xlfn.CONCAT(16,"-",$A23, "-", "H"), PlayerData!$G:$G,PlayerData!H:H,""),
_xlfn.XLOOKUP(_xlfn.CONCAT(17,"-",$A23, "-", "H"), PlayerData!$G:$G,PlayerData!H:H,""),
_xlfn.XLOOKUP(_xlfn.CONCAT(18,"-",$A23, "-", "H"), PlayerData!$G:$G,PlayerData!H:H,"")))</f>
        <v>1.6</v>
      </c>
      <c r="F23" s="136" cm="1">
        <f t="array" ref="F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"H"), PlayerData!$G:$G,PlayerData!I:I,""),
_xlfn.XLOOKUP(_xlfn.CONCAT(1,"-",$A23, "-", "H"), PlayerData!$G:$G,PlayerData!I:I,""),
_xlfn.XLOOKUP(_xlfn.CONCAT(2,"-",$A23, "-", "H"), PlayerData!$G:$G,PlayerData!I:I,""),
_xlfn.XLOOKUP(_xlfn.CONCAT(3,"-",$A23, "-", "H"), PlayerData!$G:$G,PlayerData!I:I,""),
_xlfn.XLOOKUP(_xlfn.CONCAT(4,"-",$A23, "-", "H"), PlayerData!$G:$G,PlayerData!I:I,""),
_xlfn.XLOOKUP(_xlfn.CONCAT(5,"-",$A23, "-", "H"), PlayerData!$G:$G,PlayerData!I:I,""),
_xlfn.XLOOKUP(_xlfn.CONCAT(6,"-",$A23, "-", "H"), PlayerData!$G:$G,PlayerData!I:I,""),
_xlfn.XLOOKUP(_xlfn.CONCAT(7,"-",$A23, "-", "H"), PlayerData!$G:$G,PlayerData!I:I,""),
_xlfn.XLOOKUP(_xlfn.CONCAT(8,"-",$A23, "-", "H"), PlayerData!$G:$G,PlayerData!I:I,""),
_xlfn.XLOOKUP(_xlfn.CONCAT(9,"-",$A23, "-", "H"), PlayerData!$G:$G,PlayerData!I:I,""),
_xlfn.XLOOKUP(_xlfn.CONCAT(10,"-",$A23, "-", "H"), PlayerData!$G:$G,PlayerData!I:I,""),
_xlfn.XLOOKUP(_xlfn.CONCAT(11,"-",$A23, "-", "H"), PlayerData!$G:$G,PlayerData!I:I,""),
_xlfn.XLOOKUP(_xlfn.CONCAT(12,"-",$A23, "-", "H"), PlayerData!$G:$G,PlayerData!I:I,""),
_xlfn.XLOOKUP(_xlfn.CONCAT(13,"-",$A23, "-", "H"), PlayerData!$G:$G,PlayerData!I:I,""),
_xlfn.XLOOKUP(_xlfn.CONCAT(14,"-",$A23, "-", "H"), PlayerData!$G:$G,PlayerData!I:I,""),
_xlfn.XLOOKUP(_xlfn.CONCAT(15,"-",$A23, "-", "H"), PlayerData!$G:$G,PlayerData!I:I,""),
_xlfn.XLOOKUP(_xlfn.CONCAT(16,"-",$A23, "-", "H"), PlayerData!$G:$G,PlayerData!I:I,""),
_xlfn.XLOOKUP(_xlfn.CONCAT(17,"-",$A23, "-", "H"), PlayerData!$G:$G,PlayerData!I:I,""),
_xlfn.XLOOKUP(_xlfn.CONCAT(18,"-",$A23, "-", "H"), PlayerData!$G:$G,PlayerData!I:I,"")))</f>
        <v>0.2</v>
      </c>
      <c r="G23" s="90" cm="1">
        <f t="array" ref="G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"H"), PlayerData!$G:$G,PlayerData!L:L,""),
_xlfn.XLOOKUP(_xlfn.CONCAT(1,"-",$A23, "-", "H"), PlayerData!$G:$G,PlayerData!L:L,""),
_xlfn.XLOOKUP(_xlfn.CONCAT(2,"-",$A23, "-", "H"), PlayerData!$G:$G,PlayerData!L:L,""),
_xlfn.XLOOKUP(_xlfn.CONCAT(3,"-",$A23, "-", "H"), PlayerData!$G:$G,PlayerData!L:L,""),
_xlfn.XLOOKUP(_xlfn.CONCAT(4,"-",$A23, "-", "H"), PlayerData!$G:$G,PlayerData!L:L,""),
_xlfn.XLOOKUP(_xlfn.CONCAT(5,"-",$A23, "-", "H"), PlayerData!$G:$G,PlayerData!L:L,""),
_xlfn.XLOOKUP(_xlfn.CONCAT(6,"-",$A23, "-", "H"), PlayerData!$G:$G,PlayerData!L:L,""),
_xlfn.XLOOKUP(_xlfn.CONCAT(7,"-",$A23, "-", "H"), PlayerData!$G:$G,PlayerData!L:L,""),
_xlfn.XLOOKUP(_xlfn.CONCAT(8,"-",$A23, "-", "H"), PlayerData!$G:$G,PlayerData!L:L,""),
_xlfn.XLOOKUP(_xlfn.CONCAT(9,"-",$A23, "-", "H"), PlayerData!$G:$G,PlayerData!L:L,""),
_xlfn.XLOOKUP(_xlfn.CONCAT(10,"-",$A23, "-", "H"), PlayerData!$G:$G,PlayerData!L:L,""),
_xlfn.XLOOKUP(_xlfn.CONCAT(11,"-",$A23, "-", "H"), PlayerData!$G:$G,PlayerData!L:L,""),
_xlfn.XLOOKUP(_xlfn.CONCAT(12,"-",$A23, "-", "H"), PlayerData!$G:$G,PlayerData!L:L,""),
_xlfn.XLOOKUP(_xlfn.CONCAT(13,"-",$A23, "-", "H"), PlayerData!$G:$G,PlayerData!L:L,""),
_xlfn.XLOOKUP(_xlfn.CONCAT(14,"-",$A23, "-", "H"), PlayerData!$G:$G,PlayerData!L:L,""),
_xlfn.XLOOKUP(_xlfn.CONCAT(15,"-",$A23, "-", "H"), PlayerData!$G:$G,PlayerData!L:L,""),
_xlfn.XLOOKUP(_xlfn.CONCAT(16,"-",$A23, "-", "H"), PlayerData!$G:$G,PlayerData!L:L,""),
_xlfn.XLOOKUP(_xlfn.CONCAT(17,"-",$A23, "-", "H"), PlayerData!$G:$G,PlayerData!L:L,""),
_xlfn.XLOOKUP(_xlfn.CONCAT(18,"-",$A23, "-", "H"), PlayerData!$G:$G,PlayerData!L:L,"")))</f>
        <v>1.0499999999999998</v>
      </c>
      <c r="H23" s="132">
        <f t="shared" si="0"/>
        <v>36.36363636363636</v>
      </c>
      <c r="I23" s="132">
        <f t="shared" si="1"/>
        <v>9.0909090909090899</v>
      </c>
      <c r="J23" s="72">
        <f t="shared" si="2"/>
        <v>14.150943396226415</v>
      </c>
      <c r="K23" s="138" cm="1">
        <f t="array" ref="K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"A"), PlayerData!$M:$M,PlayerData!N:N,""),
_xlfn.XLOOKUP(_xlfn.CONCAT(1,"-",$A23, "-", "A"), PlayerData!$M:$M,PlayerData!N:N,""),
_xlfn.XLOOKUP(_xlfn.CONCAT(2,"-",$A23, "-", "A"), PlayerData!$M:$M,PlayerData!N:N,""),
_xlfn.XLOOKUP(_xlfn.CONCAT(3,"-",$A23, "-", "A"), PlayerData!$M:$M,PlayerData!N:N,""),
_xlfn.XLOOKUP(_xlfn.CONCAT(4,"-",$A23, "-", "A"), PlayerData!$M:$M,PlayerData!N:N,""),
_xlfn.XLOOKUP(_xlfn.CONCAT(5,"-",$A23, "-", "A"), PlayerData!$M:$M,PlayerData!N:N,""),
_xlfn.XLOOKUP(_xlfn.CONCAT(6,"-",$A23, "-", "A"), PlayerData!$M:$M,PlayerData!N:N,""),
_xlfn.XLOOKUP(_xlfn.CONCAT(7,"-",$A23, "-", "A"), PlayerData!$M:$M,PlayerData!N:N,""),
_xlfn.XLOOKUP(_xlfn.CONCAT(8,"-",$A23, "-", "A"), PlayerData!$M:$M,PlayerData!N:N,""),
_xlfn.XLOOKUP(_xlfn.CONCAT(9,"-",$A23, "-", "A"), PlayerData!$M:$M,PlayerData!N:N,""),
_xlfn.XLOOKUP(_xlfn.CONCAT(10,"-",$A23, "-", "A"), PlayerData!$M:$M,PlayerData!N:N,""),
_xlfn.XLOOKUP(_xlfn.CONCAT(11,"-",$A23, "-", "A"), PlayerData!$M:$M,PlayerData!N:N,""),
_xlfn.XLOOKUP(_xlfn.CONCAT(12,"-",$A23, "-", "A"), PlayerData!$M:$M,PlayerData!N:N,""),
_xlfn.XLOOKUP(_xlfn.CONCAT(13,"-",$A23, "-", "A"), PlayerData!$M:$M,PlayerData!N:N,""),
_xlfn.XLOOKUP(_xlfn.CONCAT(14,"-",$A23, "-", "A"), PlayerData!$M:$M,PlayerData!N:N,""),
_xlfn.XLOOKUP(_xlfn.CONCAT(15,"-",$A23, "-", "A"), PlayerData!$M:$M,PlayerData!N:N,""),
_xlfn.XLOOKUP(_xlfn.CONCAT(16,"-",$A23, "-", "A"), PlayerData!$M:$M,PlayerData!N:N,""),
_xlfn.XLOOKUP(_xlfn.CONCAT(17,"-",$A23, "-", "A"), PlayerData!$M:$M,PlayerData!N:N,""),
_xlfn.XLOOKUP(_xlfn.CONCAT(18,"-",$A23, "-", "A"), PlayerData!$M:$M,PlayerData!N:N,"")))</f>
        <v>2.25</v>
      </c>
      <c r="L23" s="138" cm="1">
        <f t="array" ref="L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"A"), PlayerData!$M:$M,PlayerData!O:O,""),
_xlfn.XLOOKUP(_xlfn.CONCAT(1,"-",$A23, "-", "A"), PlayerData!$M:$M,PlayerData!O:O,""),
_xlfn.XLOOKUP(_xlfn.CONCAT(2,"-",$A23, "-", "A"), PlayerData!$M:$M,PlayerData!O:O,""),
_xlfn.XLOOKUP(_xlfn.CONCAT(3,"-",$A23, "-", "A"), PlayerData!$M:$M,PlayerData!O:O,""),
_xlfn.XLOOKUP(_xlfn.CONCAT(4,"-",$A23, "-", "A"), PlayerData!$M:$M,PlayerData!O:O,""),
_xlfn.XLOOKUP(_xlfn.CONCAT(5,"-",$A23, "-", "A"), PlayerData!$M:$M,PlayerData!O:O,""),
_xlfn.XLOOKUP(_xlfn.CONCAT(6,"-",$A23, "-", "A"), PlayerData!$M:$M,PlayerData!O:O,""),
_xlfn.XLOOKUP(_xlfn.CONCAT(7,"-",$A23, "-", "A"), PlayerData!$M:$M,PlayerData!O:O,""),
_xlfn.XLOOKUP(_xlfn.CONCAT(8,"-",$A23, "-", "A"), PlayerData!$M:$M,PlayerData!O:O,""),
_xlfn.XLOOKUP(_xlfn.CONCAT(9,"-",$A23, "-", "A"), PlayerData!$M:$M,PlayerData!O:O,""),
_xlfn.XLOOKUP(_xlfn.CONCAT(10,"-",$A23, "-", "A"), PlayerData!$M:$M,PlayerData!O:O,""),
_xlfn.XLOOKUP(_xlfn.CONCAT(11,"-",$A23, "-", "A"), PlayerData!$M:$M,PlayerData!O:O,""),
_xlfn.XLOOKUP(_xlfn.CONCAT(12,"-",$A23, "-", "A"), PlayerData!$M:$M,PlayerData!O:O,""),
_xlfn.XLOOKUP(_xlfn.CONCAT(13,"-",$A23, "-", "A"), PlayerData!$M:$M,PlayerData!O:O,""),
_xlfn.XLOOKUP(_xlfn.CONCAT(14,"-",$A23, "-", "A"), PlayerData!$M:$M,PlayerData!O:O,""),
_xlfn.XLOOKUP(_xlfn.CONCAT(15,"-",$A23, "-", "A"), PlayerData!$M:$M,PlayerData!O:O,""),
_xlfn.XLOOKUP(_xlfn.CONCAT(16,"-",$A23, "-", "A"), PlayerData!$M:$M,PlayerData!O:O,""),
_xlfn.XLOOKUP(_xlfn.CONCAT(17,"-",$A23, "-", "A"), PlayerData!$M:$M,PlayerData!O:O,""),
_xlfn.XLOOKUP(_xlfn.CONCAT(18,"-",$A23, "-", "A"), PlayerData!$M:$M,PlayerData!O:O,"")))</f>
        <v>0.5</v>
      </c>
      <c r="M23" s="96" cm="1">
        <f t="array" ref="M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_xlfn.XLOOKUP(_xlfn.CONCAT(0,"-",$A23, "-", "A"), PlayerData!$M:$M,PlayerData!R:R,""),
_xlfn.XLOOKUP(_xlfn.CONCAT(1,"-",$A23, "-", "A"), PlayerData!$M:$M,PlayerData!R:R,""),
_xlfn.XLOOKUP(_xlfn.CONCAT(2,"-",$A23, "-", "A"), PlayerData!$M:$M,PlayerData!R:R,""),
_xlfn.XLOOKUP(_xlfn.CONCAT(3,"-",$A23, "-", "A"), PlayerData!$M:$M,PlayerData!R:R,""),
_xlfn.XLOOKUP(_xlfn.CONCAT(4,"-",$A23, "-", "A"), PlayerData!$M:$M,PlayerData!R:R,""),
_xlfn.XLOOKUP(_xlfn.CONCAT(5,"-",$A23, "-", "A"), PlayerData!$M:$M,PlayerData!R:R,""),
_xlfn.XLOOKUP(_xlfn.CONCAT(6,"-",$A23, "-", "A"), PlayerData!$M:$M,PlayerData!R:R,""),
_xlfn.XLOOKUP(_xlfn.CONCAT(7,"-",$A23, "-", "A"), PlayerData!$M:$M,PlayerData!R:R,""),
_xlfn.XLOOKUP(_xlfn.CONCAT(8,"-",$A23, "-", "A"), PlayerData!$M:$M,PlayerData!R:R,""),
_xlfn.XLOOKUP(_xlfn.CONCAT(9,"-",$A23, "-", "A"), PlayerData!$M:$M,PlayerData!R:R,""),
_xlfn.XLOOKUP(_xlfn.CONCAT(10,"-",$A23, "-", "A"), PlayerData!$M:$M,PlayerData!R:R,""),
_xlfn.XLOOKUP(_xlfn.CONCAT(11,"-",$A23, "-", "A"), PlayerData!$M:$M,PlayerData!R:R,""),
_xlfn.XLOOKUP(_xlfn.CONCAT(12,"-",$A23, "-", "A"), PlayerData!$M:$M,PlayerData!R:R,""),
_xlfn.XLOOKUP(_xlfn.CONCAT(13,"-",$A23, "-", "A"), PlayerData!$M:$M,PlayerData!R:R,""),
_xlfn.XLOOKUP(_xlfn.CONCAT(14,"-",$A23, "-", "A"), PlayerData!$M:$M,PlayerData!R:R,""),
_xlfn.XLOOKUP(_xlfn.CONCAT(15,"-",$A23, "-", "A"), PlayerData!$M:$M,PlayerData!R:R,""),
_xlfn.XLOOKUP(_xlfn.CONCAT(16,"-",$A23, "-", "A"), PlayerData!$M:$M,PlayerData!R:R,""),
_xlfn.XLOOKUP(_xlfn.CONCAT(17,"-",$A23, "-", "A"), PlayerData!$M:$M,PlayerData!R:R,""),
_xlfn.XLOOKUP(_xlfn.CONCAT(18,"-",$A23, "-", "A"), PlayerData!$M:$M,PlayerData!R:R,"")))</f>
        <v>1.6500000000000001</v>
      </c>
      <c r="N23" s="134">
        <f t="shared" si="3"/>
        <v>51.136363636363633</v>
      </c>
      <c r="O23" s="134">
        <f t="shared" si="4"/>
        <v>22.727272727272727</v>
      </c>
      <c r="P23" s="73">
        <f t="shared" si="5"/>
        <v>22.237196765498656</v>
      </c>
      <c r="Q23" s="132" cm="1">
        <f t="array" ref="Q23">IF(OR($A23=Solver!$T$12:$T$201),0,SUMPRODUCT($H23:$J23,$T$4:$V$4))</f>
        <v>14.150943396226415</v>
      </c>
      <c r="R23" s="73" cm="1">
        <f t="array" ref="R23">IF(OR($A23=Solver!$T$12:$T$201),0, SUMPRODUCT($N23:$P23, $T$4:$V$4))</f>
        <v>22.237196765498656</v>
      </c>
    </row>
    <row r="24" spans="1:28">
      <c r="A24" s="55">
        <v>22</v>
      </c>
      <c r="B24" s="55">
        <f>_xlfn.XLOOKUP($A24, PlayerData!$B$3:$B$394, PlayerData!C$3:C$394)</f>
        <v>0</v>
      </c>
      <c r="C24" s="55" t="str">
        <f>_xlfn.XLOOKUP($A24, PlayerData!$B$3:$B$394, PlayerData!D$3:D$394)</f>
        <v>F</v>
      </c>
      <c r="D24" s="31" t="str">
        <f>_xlfn.XLOOKUP($A24, PlayerData!$B$3:$B$394, PlayerData!E$3:E$394)</f>
        <v>King</v>
      </c>
      <c r="E24" s="136" cm="1">
        <f t="array" ref="E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"H"), PlayerData!$G:$G,PlayerData!H:H,""),
_xlfn.XLOOKUP(_xlfn.CONCAT(1,"-",$A24, "-", "H"), PlayerData!$G:$G,PlayerData!H:H,""),
_xlfn.XLOOKUP(_xlfn.CONCAT(2,"-",$A24, "-", "H"), PlayerData!$G:$G,PlayerData!H:H,""),
_xlfn.XLOOKUP(_xlfn.CONCAT(3,"-",$A24, "-", "H"), PlayerData!$G:$G,PlayerData!H:H,""),
_xlfn.XLOOKUP(_xlfn.CONCAT(4,"-",$A24, "-", "H"), PlayerData!$G:$G,PlayerData!H:H,""),
_xlfn.XLOOKUP(_xlfn.CONCAT(5,"-",$A24, "-", "H"), PlayerData!$G:$G,PlayerData!H:H,""),
_xlfn.XLOOKUP(_xlfn.CONCAT(6,"-",$A24, "-", "H"), PlayerData!$G:$G,PlayerData!H:H,""),
_xlfn.XLOOKUP(_xlfn.CONCAT(7,"-",$A24, "-", "H"), PlayerData!$G:$G,PlayerData!H:H,""),
_xlfn.XLOOKUP(_xlfn.CONCAT(8,"-",$A24, "-", "H"), PlayerData!$G:$G,PlayerData!H:H,""),
_xlfn.XLOOKUP(_xlfn.CONCAT(9,"-",$A24, "-", "H"), PlayerData!$G:$G,PlayerData!H:H,""),
_xlfn.XLOOKUP(_xlfn.CONCAT(10,"-",$A24, "-", "H"), PlayerData!$G:$G,PlayerData!H:H,""),
_xlfn.XLOOKUP(_xlfn.CONCAT(11,"-",$A24, "-", "H"), PlayerData!$G:$G,PlayerData!H:H,""),
_xlfn.XLOOKUP(_xlfn.CONCAT(12,"-",$A24, "-", "H"), PlayerData!$G:$G,PlayerData!H:H,""),
_xlfn.XLOOKUP(_xlfn.CONCAT(13,"-",$A24, "-", "H"), PlayerData!$G:$G,PlayerData!H:H,""),
_xlfn.XLOOKUP(_xlfn.CONCAT(14,"-",$A24, "-", "H"), PlayerData!$G:$G,PlayerData!H:H,""),
_xlfn.XLOOKUP(_xlfn.CONCAT(15,"-",$A24, "-", "H"), PlayerData!$G:$G,PlayerData!H:H,""),
_xlfn.XLOOKUP(_xlfn.CONCAT(16,"-",$A24, "-", "H"), PlayerData!$G:$G,PlayerData!H:H,""),
_xlfn.XLOOKUP(_xlfn.CONCAT(17,"-",$A24, "-", "H"), PlayerData!$G:$G,PlayerData!H:H,""),
_xlfn.XLOOKUP(_xlfn.CONCAT(18,"-",$A24, "-", "H"), PlayerData!$G:$G,PlayerData!H:H,"")))</f>
        <v>0.6</v>
      </c>
      <c r="F24" s="136" cm="1">
        <f t="array" ref="F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"H"), PlayerData!$G:$G,PlayerData!I:I,""),
_xlfn.XLOOKUP(_xlfn.CONCAT(1,"-",$A24, "-", "H"), PlayerData!$G:$G,PlayerData!I:I,""),
_xlfn.XLOOKUP(_xlfn.CONCAT(2,"-",$A24, "-", "H"), PlayerData!$G:$G,PlayerData!I:I,""),
_xlfn.XLOOKUP(_xlfn.CONCAT(3,"-",$A24, "-", "H"), PlayerData!$G:$G,PlayerData!I:I,""),
_xlfn.XLOOKUP(_xlfn.CONCAT(4,"-",$A24, "-", "H"), PlayerData!$G:$G,PlayerData!I:I,""),
_xlfn.XLOOKUP(_xlfn.CONCAT(5,"-",$A24, "-", "H"), PlayerData!$G:$G,PlayerData!I:I,""),
_xlfn.XLOOKUP(_xlfn.CONCAT(6,"-",$A24, "-", "H"), PlayerData!$G:$G,PlayerData!I:I,""),
_xlfn.XLOOKUP(_xlfn.CONCAT(7,"-",$A24, "-", "H"), PlayerData!$G:$G,PlayerData!I:I,""),
_xlfn.XLOOKUP(_xlfn.CONCAT(8,"-",$A24, "-", "H"), PlayerData!$G:$G,PlayerData!I:I,""),
_xlfn.XLOOKUP(_xlfn.CONCAT(9,"-",$A24, "-", "H"), PlayerData!$G:$G,PlayerData!I:I,""),
_xlfn.XLOOKUP(_xlfn.CONCAT(10,"-",$A24, "-", "H"), PlayerData!$G:$G,PlayerData!I:I,""),
_xlfn.XLOOKUP(_xlfn.CONCAT(11,"-",$A24, "-", "H"), PlayerData!$G:$G,PlayerData!I:I,""),
_xlfn.XLOOKUP(_xlfn.CONCAT(12,"-",$A24, "-", "H"), PlayerData!$G:$G,PlayerData!I:I,""),
_xlfn.XLOOKUP(_xlfn.CONCAT(13,"-",$A24, "-", "H"), PlayerData!$G:$G,PlayerData!I:I,""),
_xlfn.XLOOKUP(_xlfn.CONCAT(14,"-",$A24, "-", "H"), PlayerData!$G:$G,PlayerData!I:I,""),
_xlfn.XLOOKUP(_xlfn.CONCAT(15,"-",$A24, "-", "H"), PlayerData!$G:$G,PlayerData!I:I,""),
_xlfn.XLOOKUP(_xlfn.CONCAT(16,"-",$A24, "-", "H"), PlayerData!$G:$G,PlayerData!I:I,""),
_xlfn.XLOOKUP(_xlfn.CONCAT(17,"-",$A24, "-", "H"), PlayerData!$G:$G,PlayerData!I:I,""),
_xlfn.XLOOKUP(_xlfn.CONCAT(18,"-",$A24, "-", "H"), PlayerData!$G:$G,PlayerData!I:I,"")))</f>
        <v>0.2</v>
      </c>
      <c r="G24" s="90" cm="1">
        <f t="array" ref="G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"H"), PlayerData!$G:$G,PlayerData!L:L,""),
_xlfn.XLOOKUP(_xlfn.CONCAT(1,"-",$A24, "-", "H"), PlayerData!$G:$G,PlayerData!L:L,""),
_xlfn.XLOOKUP(_xlfn.CONCAT(2,"-",$A24, "-", "H"), PlayerData!$G:$G,PlayerData!L:L,""),
_xlfn.XLOOKUP(_xlfn.CONCAT(3,"-",$A24, "-", "H"), PlayerData!$G:$G,PlayerData!L:L,""),
_xlfn.XLOOKUP(_xlfn.CONCAT(4,"-",$A24, "-", "H"), PlayerData!$G:$G,PlayerData!L:L,""),
_xlfn.XLOOKUP(_xlfn.CONCAT(5,"-",$A24, "-", "H"), PlayerData!$G:$G,PlayerData!L:L,""),
_xlfn.XLOOKUP(_xlfn.CONCAT(6,"-",$A24, "-", "H"), PlayerData!$G:$G,PlayerData!L:L,""),
_xlfn.XLOOKUP(_xlfn.CONCAT(7,"-",$A24, "-", "H"), PlayerData!$G:$G,PlayerData!L:L,""),
_xlfn.XLOOKUP(_xlfn.CONCAT(8,"-",$A24, "-", "H"), PlayerData!$G:$G,PlayerData!L:L,""),
_xlfn.XLOOKUP(_xlfn.CONCAT(9,"-",$A24, "-", "H"), PlayerData!$G:$G,PlayerData!L:L,""),
_xlfn.XLOOKUP(_xlfn.CONCAT(10,"-",$A24, "-", "H"), PlayerData!$G:$G,PlayerData!L:L,""),
_xlfn.XLOOKUP(_xlfn.CONCAT(11,"-",$A24, "-", "H"), PlayerData!$G:$G,PlayerData!L:L,""),
_xlfn.XLOOKUP(_xlfn.CONCAT(12,"-",$A24, "-", "H"), PlayerData!$G:$G,PlayerData!L:L,""),
_xlfn.XLOOKUP(_xlfn.CONCAT(13,"-",$A24, "-", "H"), PlayerData!$G:$G,PlayerData!L:L,""),
_xlfn.XLOOKUP(_xlfn.CONCAT(14,"-",$A24, "-", "H"), PlayerData!$G:$G,PlayerData!L:L,""),
_xlfn.XLOOKUP(_xlfn.CONCAT(15,"-",$A24, "-", "H"), PlayerData!$G:$G,PlayerData!L:L,""),
_xlfn.XLOOKUP(_xlfn.CONCAT(16,"-",$A24, "-", "H"), PlayerData!$G:$G,PlayerData!L:L,""),
_xlfn.XLOOKUP(_xlfn.CONCAT(17,"-",$A24, "-", "H"), PlayerData!$G:$G,PlayerData!L:L,""),
_xlfn.XLOOKUP(_xlfn.CONCAT(18,"-",$A24, "-", "H"), PlayerData!$G:$G,PlayerData!L:L,"")))</f>
        <v>0.8600000000000001</v>
      </c>
      <c r="H24" s="132">
        <f t="shared" si="0"/>
        <v>13.636363636363635</v>
      </c>
      <c r="I24" s="132">
        <f t="shared" si="1"/>
        <v>9.0909090909090899</v>
      </c>
      <c r="J24" s="72">
        <f t="shared" si="2"/>
        <v>11.590296495956876</v>
      </c>
      <c r="K24" s="138" cm="1">
        <f t="array" ref="K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"A"), PlayerData!$M:$M,PlayerData!N:N,""),
_xlfn.XLOOKUP(_xlfn.CONCAT(1,"-",$A24, "-", "A"), PlayerData!$M:$M,PlayerData!N:N,""),
_xlfn.XLOOKUP(_xlfn.CONCAT(2,"-",$A24, "-", "A"), PlayerData!$M:$M,PlayerData!N:N,""),
_xlfn.XLOOKUP(_xlfn.CONCAT(3,"-",$A24, "-", "A"), PlayerData!$M:$M,PlayerData!N:N,""),
_xlfn.XLOOKUP(_xlfn.CONCAT(4,"-",$A24, "-", "A"), PlayerData!$M:$M,PlayerData!N:N,""),
_xlfn.XLOOKUP(_xlfn.CONCAT(5,"-",$A24, "-", "A"), PlayerData!$M:$M,PlayerData!N:N,""),
_xlfn.XLOOKUP(_xlfn.CONCAT(6,"-",$A24, "-", "A"), PlayerData!$M:$M,PlayerData!N:N,""),
_xlfn.XLOOKUP(_xlfn.CONCAT(7,"-",$A24, "-", "A"), PlayerData!$M:$M,PlayerData!N:N,""),
_xlfn.XLOOKUP(_xlfn.CONCAT(8,"-",$A24, "-", "A"), PlayerData!$M:$M,PlayerData!N:N,""),
_xlfn.XLOOKUP(_xlfn.CONCAT(9,"-",$A24, "-", "A"), PlayerData!$M:$M,PlayerData!N:N,""),
_xlfn.XLOOKUP(_xlfn.CONCAT(10,"-",$A24, "-", "A"), PlayerData!$M:$M,PlayerData!N:N,""),
_xlfn.XLOOKUP(_xlfn.CONCAT(11,"-",$A24, "-", "A"), PlayerData!$M:$M,PlayerData!N:N,""),
_xlfn.XLOOKUP(_xlfn.CONCAT(12,"-",$A24, "-", "A"), PlayerData!$M:$M,PlayerData!N:N,""),
_xlfn.XLOOKUP(_xlfn.CONCAT(13,"-",$A24, "-", "A"), PlayerData!$M:$M,PlayerData!N:N,""),
_xlfn.XLOOKUP(_xlfn.CONCAT(14,"-",$A24, "-", "A"), PlayerData!$M:$M,PlayerData!N:N,""),
_xlfn.XLOOKUP(_xlfn.CONCAT(15,"-",$A24, "-", "A"), PlayerData!$M:$M,PlayerData!N:N,""),
_xlfn.XLOOKUP(_xlfn.CONCAT(16,"-",$A24, "-", "A"), PlayerData!$M:$M,PlayerData!N:N,""),
_xlfn.XLOOKUP(_xlfn.CONCAT(17,"-",$A24, "-", "A"), PlayerData!$M:$M,PlayerData!N:N,""),
_xlfn.XLOOKUP(_xlfn.CONCAT(18,"-",$A24, "-", "A"), PlayerData!$M:$M,PlayerData!N:N,"")))</f>
        <v>1.2</v>
      </c>
      <c r="L24" s="138" cm="1">
        <f t="array" ref="L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"A"), PlayerData!$M:$M,PlayerData!O:O,""),
_xlfn.XLOOKUP(_xlfn.CONCAT(1,"-",$A24, "-", "A"), PlayerData!$M:$M,PlayerData!O:O,""),
_xlfn.XLOOKUP(_xlfn.CONCAT(2,"-",$A24, "-", "A"), PlayerData!$M:$M,PlayerData!O:O,""),
_xlfn.XLOOKUP(_xlfn.CONCAT(3,"-",$A24, "-", "A"), PlayerData!$M:$M,PlayerData!O:O,""),
_xlfn.XLOOKUP(_xlfn.CONCAT(4,"-",$A24, "-", "A"), PlayerData!$M:$M,PlayerData!O:O,""),
_xlfn.XLOOKUP(_xlfn.CONCAT(5,"-",$A24, "-", "A"), PlayerData!$M:$M,PlayerData!O:O,""),
_xlfn.XLOOKUP(_xlfn.CONCAT(6,"-",$A24, "-", "A"), PlayerData!$M:$M,PlayerData!O:O,""),
_xlfn.XLOOKUP(_xlfn.CONCAT(7,"-",$A24, "-", "A"), PlayerData!$M:$M,PlayerData!O:O,""),
_xlfn.XLOOKUP(_xlfn.CONCAT(8,"-",$A24, "-", "A"), PlayerData!$M:$M,PlayerData!O:O,""),
_xlfn.XLOOKUP(_xlfn.CONCAT(9,"-",$A24, "-", "A"), PlayerData!$M:$M,PlayerData!O:O,""),
_xlfn.XLOOKUP(_xlfn.CONCAT(10,"-",$A24, "-", "A"), PlayerData!$M:$M,PlayerData!O:O,""),
_xlfn.XLOOKUP(_xlfn.CONCAT(11,"-",$A24, "-", "A"), PlayerData!$M:$M,PlayerData!O:O,""),
_xlfn.XLOOKUP(_xlfn.CONCAT(12,"-",$A24, "-", "A"), PlayerData!$M:$M,PlayerData!O:O,""),
_xlfn.XLOOKUP(_xlfn.CONCAT(13,"-",$A24, "-", "A"), PlayerData!$M:$M,PlayerData!O:O,""),
_xlfn.XLOOKUP(_xlfn.CONCAT(14,"-",$A24, "-", "A"), PlayerData!$M:$M,PlayerData!O:O,""),
_xlfn.XLOOKUP(_xlfn.CONCAT(15,"-",$A24, "-", "A"), PlayerData!$M:$M,PlayerData!O:O,""),
_xlfn.XLOOKUP(_xlfn.CONCAT(16,"-",$A24, "-", "A"), PlayerData!$M:$M,PlayerData!O:O,""),
_xlfn.XLOOKUP(_xlfn.CONCAT(17,"-",$A24, "-", "A"), PlayerData!$M:$M,PlayerData!O:O,""),
_xlfn.XLOOKUP(_xlfn.CONCAT(18,"-",$A24, "-", "A"), PlayerData!$M:$M,PlayerData!O:O,"")))</f>
        <v>0.4</v>
      </c>
      <c r="M24" s="96" cm="1">
        <f t="array" ref="M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_xlfn.XLOOKUP(_xlfn.CONCAT(0,"-",$A24, "-", "A"), PlayerData!$M:$M,PlayerData!R:R,""),
_xlfn.XLOOKUP(_xlfn.CONCAT(1,"-",$A24, "-", "A"), PlayerData!$M:$M,PlayerData!R:R,""),
_xlfn.XLOOKUP(_xlfn.CONCAT(2,"-",$A24, "-", "A"), PlayerData!$M:$M,PlayerData!R:R,""),
_xlfn.XLOOKUP(_xlfn.CONCAT(3,"-",$A24, "-", "A"), PlayerData!$M:$M,PlayerData!R:R,""),
_xlfn.XLOOKUP(_xlfn.CONCAT(4,"-",$A24, "-", "A"), PlayerData!$M:$M,PlayerData!R:R,""),
_xlfn.XLOOKUP(_xlfn.CONCAT(5,"-",$A24, "-", "A"), PlayerData!$M:$M,PlayerData!R:R,""),
_xlfn.XLOOKUP(_xlfn.CONCAT(6,"-",$A24, "-", "A"), PlayerData!$M:$M,PlayerData!R:R,""),
_xlfn.XLOOKUP(_xlfn.CONCAT(7,"-",$A24, "-", "A"), PlayerData!$M:$M,PlayerData!R:R,""),
_xlfn.XLOOKUP(_xlfn.CONCAT(8,"-",$A24, "-", "A"), PlayerData!$M:$M,PlayerData!R:R,""),
_xlfn.XLOOKUP(_xlfn.CONCAT(9,"-",$A24, "-", "A"), PlayerData!$M:$M,PlayerData!R:R,""),
_xlfn.XLOOKUP(_xlfn.CONCAT(10,"-",$A24, "-", "A"), PlayerData!$M:$M,PlayerData!R:R,""),
_xlfn.XLOOKUP(_xlfn.CONCAT(11,"-",$A24, "-", "A"), PlayerData!$M:$M,PlayerData!R:R,""),
_xlfn.XLOOKUP(_xlfn.CONCAT(12,"-",$A24, "-", "A"), PlayerData!$M:$M,PlayerData!R:R,""),
_xlfn.XLOOKUP(_xlfn.CONCAT(13,"-",$A24, "-", "A"), PlayerData!$M:$M,PlayerData!R:R,""),
_xlfn.XLOOKUP(_xlfn.CONCAT(14,"-",$A24, "-", "A"), PlayerData!$M:$M,PlayerData!R:R,""),
_xlfn.XLOOKUP(_xlfn.CONCAT(15,"-",$A24, "-", "A"), PlayerData!$M:$M,PlayerData!R:R,""),
_xlfn.XLOOKUP(_xlfn.CONCAT(16,"-",$A24, "-", "A"), PlayerData!$M:$M,PlayerData!R:R,""),
_xlfn.XLOOKUP(_xlfn.CONCAT(17,"-",$A24, "-", "A"), PlayerData!$M:$M,PlayerData!R:R,""),
_xlfn.XLOOKUP(_xlfn.CONCAT(18,"-",$A24, "-", "A"), PlayerData!$M:$M,PlayerData!R:R,"")))</f>
        <v>2.65</v>
      </c>
      <c r="N24" s="134">
        <f t="shared" si="3"/>
        <v>27.27272727272727</v>
      </c>
      <c r="O24" s="134">
        <f t="shared" si="4"/>
        <v>18.18181818181818</v>
      </c>
      <c r="P24" s="73">
        <f t="shared" si="5"/>
        <v>35.714285714285722</v>
      </c>
      <c r="Q24" s="132" cm="1">
        <f t="array" ref="Q24">IF(OR($A24=Solver!$T$12:$T$201),0,SUMPRODUCT($H24:$J24,$T$4:$V$4))</f>
        <v>11.590296495956876</v>
      </c>
      <c r="R24" s="73" cm="1">
        <f t="array" ref="R24">IF(OR($A24=Solver!$T$12:$T$201),0, SUMPRODUCT($N24:$P24, $T$4:$V$4))</f>
        <v>35.714285714285722</v>
      </c>
    </row>
    <row r="25" spans="1:28">
      <c r="A25" s="55">
        <v>23</v>
      </c>
      <c r="B25" s="55" t="str">
        <f>_xlfn.XLOOKUP($A25, PlayerData!$B$3:$B$394, PlayerData!C$3:C$394)</f>
        <v>AVL</v>
      </c>
      <c r="C25" s="55" t="str">
        <f>_xlfn.XLOOKUP($A25, PlayerData!$B$3:$B$394, PlayerData!D$3:D$394)</f>
        <v>F</v>
      </c>
      <c r="D25" s="31" t="str">
        <f>_xlfn.XLOOKUP($A25, PlayerData!$B$3:$B$394, PlayerData!E$3:E$394)</f>
        <v>Samatta</v>
      </c>
      <c r="E25" s="136" cm="1">
        <f t="array" ref="E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"H"), PlayerData!$G:$G,PlayerData!H:H,""),
_xlfn.XLOOKUP(_xlfn.CONCAT(1,"-",$A25, "-", "H"), PlayerData!$G:$G,PlayerData!H:H,""),
_xlfn.XLOOKUP(_xlfn.CONCAT(2,"-",$A25, "-", "H"), PlayerData!$G:$G,PlayerData!H:H,""),
_xlfn.XLOOKUP(_xlfn.CONCAT(3,"-",$A25, "-", "H"), PlayerData!$G:$G,PlayerData!H:H,""),
_xlfn.XLOOKUP(_xlfn.CONCAT(4,"-",$A25, "-", "H"), PlayerData!$G:$G,PlayerData!H:H,""),
_xlfn.XLOOKUP(_xlfn.CONCAT(5,"-",$A25, "-", "H"), PlayerData!$G:$G,PlayerData!H:H,""),
_xlfn.XLOOKUP(_xlfn.CONCAT(6,"-",$A25, "-", "H"), PlayerData!$G:$G,PlayerData!H:H,""),
_xlfn.XLOOKUP(_xlfn.CONCAT(7,"-",$A25, "-", "H"), PlayerData!$G:$G,PlayerData!H:H,""),
_xlfn.XLOOKUP(_xlfn.CONCAT(8,"-",$A25, "-", "H"), PlayerData!$G:$G,PlayerData!H:H,""),
_xlfn.XLOOKUP(_xlfn.CONCAT(9,"-",$A25, "-", "H"), PlayerData!$G:$G,PlayerData!H:H,""),
_xlfn.XLOOKUP(_xlfn.CONCAT(10,"-",$A25, "-", "H"), PlayerData!$G:$G,PlayerData!H:H,""),
_xlfn.XLOOKUP(_xlfn.CONCAT(11,"-",$A25, "-", "H"), PlayerData!$G:$G,PlayerData!H:H,""),
_xlfn.XLOOKUP(_xlfn.CONCAT(12,"-",$A25, "-", "H"), PlayerData!$G:$G,PlayerData!H:H,""),
_xlfn.XLOOKUP(_xlfn.CONCAT(13,"-",$A25, "-", "H"), PlayerData!$G:$G,PlayerData!H:H,""),
_xlfn.XLOOKUP(_xlfn.CONCAT(14,"-",$A25, "-", "H"), PlayerData!$G:$G,PlayerData!H:H,""),
_xlfn.XLOOKUP(_xlfn.CONCAT(15,"-",$A25, "-", "H"), PlayerData!$G:$G,PlayerData!H:H,""),
_xlfn.XLOOKUP(_xlfn.CONCAT(16,"-",$A25, "-", "H"), PlayerData!$G:$G,PlayerData!H:H,""),
_xlfn.XLOOKUP(_xlfn.CONCAT(17,"-",$A25, "-", "H"), PlayerData!$G:$G,PlayerData!H:H,""),
_xlfn.XLOOKUP(_xlfn.CONCAT(18,"-",$A25, "-", "H"), PlayerData!$G:$G,PlayerData!H:H,"")))</f>
        <v>1</v>
      </c>
      <c r="F25" s="136" cm="1">
        <f t="array" ref="F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"H"), PlayerData!$G:$G,PlayerData!I:I,""),
_xlfn.XLOOKUP(_xlfn.CONCAT(1,"-",$A25, "-", "H"), PlayerData!$G:$G,PlayerData!I:I,""),
_xlfn.XLOOKUP(_xlfn.CONCAT(2,"-",$A25, "-", "H"), PlayerData!$G:$G,PlayerData!I:I,""),
_xlfn.XLOOKUP(_xlfn.CONCAT(3,"-",$A25, "-", "H"), PlayerData!$G:$G,PlayerData!I:I,""),
_xlfn.XLOOKUP(_xlfn.CONCAT(4,"-",$A25, "-", "H"), PlayerData!$G:$G,PlayerData!I:I,""),
_xlfn.XLOOKUP(_xlfn.CONCAT(5,"-",$A25, "-", "H"), PlayerData!$G:$G,PlayerData!I:I,""),
_xlfn.XLOOKUP(_xlfn.CONCAT(6,"-",$A25, "-", "H"), PlayerData!$G:$G,PlayerData!I:I,""),
_xlfn.XLOOKUP(_xlfn.CONCAT(7,"-",$A25, "-", "H"), PlayerData!$G:$G,PlayerData!I:I,""),
_xlfn.XLOOKUP(_xlfn.CONCAT(8,"-",$A25, "-", "H"), PlayerData!$G:$G,PlayerData!I:I,""),
_xlfn.XLOOKUP(_xlfn.CONCAT(9,"-",$A25, "-", "H"), PlayerData!$G:$G,PlayerData!I:I,""),
_xlfn.XLOOKUP(_xlfn.CONCAT(10,"-",$A25, "-", "H"), PlayerData!$G:$G,PlayerData!I:I,""),
_xlfn.XLOOKUP(_xlfn.CONCAT(11,"-",$A25, "-", "H"), PlayerData!$G:$G,PlayerData!I:I,""),
_xlfn.XLOOKUP(_xlfn.CONCAT(12,"-",$A25, "-", "H"), PlayerData!$G:$G,PlayerData!I:I,""),
_xlfn.XLOOKUP(_xlfn.CONCAT(13,"-",$A25, "-", "H"), PlayerData!$G:$G,PlayerData!I:I,""),
_xlfn.XLOOKUP(_xlfn.CONCAT(14,"-",$A25, "-", "H"), PlayerData!$G:$G,PlayerData!I:I,""),
_xlfn.XLOOKUP(_xlfn.CONCAT(15,"-",$A25, "-", "H"), PlayerData!$G:$G,PlayerData!I:I,""),
_xlfn.XLOOKUP(_xlfn.CONCAT(16,"-",$A25, "-", "H"), PlayerData!$G:$G,PlayerData!I:I,""),
_xlfn.XLOOKUP(_xlfn.CONCAT(17,"-",$A25, "-", "H"), PlayerData!$G:$G,PlayerData!I:I,""),
_xlfn.XLOOKUP(_xlfn.CONCAT(18,"-",$A25, "-", "H"), PlayerData!$G:$G,PlayerData!I:I,"")))</f>
        <v>0.2</v>
      </c>
      <c r="G25" s="90" cm="1">
        <f t="array" ref="G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"H"), PlayerData!$G:$G,PlayerData!L:L,""),
_xlfn.XLOOKUP(_xlfn.CONCAT(1,"-",$A25, "-", "H"), PlayerData!$G:$G,PlayerData!L:L,""),
_xlfn.XLOOKUP(_xlfn.CONCAT(2,"-",$A25, "-", "H"), PlayerData!$G:$G,PlayerData!L:L,""),
_xlfn.XLOOKUP(_xlfn.CONCAT(3,"-",$A25, "-", "H"), PlayerData!$G:$G,PlayerData!L:L,""),
_xlfn.XLOOKUP(_xlfn.CONCAT(4,"-",$A25, "-", "H"), PlayerData!$G:$G,PlayerData!L:L,""),
_xlfn.XLOOKUP(_xlfn.CONCAT(5,"-",$A25, "-", "H"), PlayerData!$G:$G,PlayerData!L:L,""),
_xlfn.XLOOKUP(_xlfn.CONCAT(6,"-",$A25, "-", "H"), PlayerData!$G:$G,PlayerData!L:L,""),
_xlfn.XLOOKUP(_xlfn.CONCAT(7,"-",$A25, "-", "H"), PlayerData!$G:$G,PlayerData!L:L,""),
_xlfn.XLOOKUP(_xlfn.CONCAT(8,"-",$A25, "-", "H"), PlayerData!$G:$G,PlayerData!L:L,""),
_xlfn.XLOOKUP(_xlfn.CONCAT(9,"-",$A25, "-", "H"), PlayerData!$G:$G,PlayerData!L:L,""),
_xlfn.XLOOKUP(_xlfn.CONCAT(10,"-",$A25, "-", "H"), PlayerData!$G:$G,PlayerData!L:L,""),
_xlfn.XLOOKUP(_xlfn.CONCAT(11,"-",$A25, "-", "H"), PlayerData!$G:$G,PlayerData!L:L,""),
_xlfn.XLOOKUP(_xlfn.CONCAT(12,"-",$A25, "-", "H"), PlayerData!$G:$G,PlayerData!L:L,""),
_xlfn.XLOOKUP(_xlfn.CONCAT(13,"-",$A25, "-", "H"), PlayerData!$G:$G,PlayerData!L:L,""),
_xlfn.XLOOKUP(_xlfn.CONCAT(14,"-",$A25, "-", "H"), PlayerData!$G:$G,PlayerData!L:L,""),
_xlfn.XLOOKUP(_xlfn.CONCAT(15,"-",$A25, "-", "H"), PlayerData!$G:$G,PlayerData!L:L,""),
_xlfn.XLOOKUP(_xlfn.CONCAT(16,"-",$A25, "-", "H"), PlayerData!$G:$G,PlayerData!L:L,""),
_xlfn.XLOOKUP(_xlfn.CONCAT(17,"-",$A25, "-", "H"), PlayerData!$G:$G,PlayerData!L:L,""),
_xlfn.XLOOKUP(_xlfn.CONCAT(18,"-",$A25, "-", "H"), PlayerData!$G:$G,PlayerData!L:L,"")))</f>
        <v>0.57000000000000006</v>
      </c>
      <c r="H25" s="132">
        <f t="shared" si="0"/>
        <v>22.727272727272727</v>
      </c>
      <c r="I25" s="132">
        <f t="shared" si="1"/>
        <v>9.0909090909090899</v>
      </c>
      <c r="J25" s="72">
        <f t="shared" si="2"/>
        <v>7.6819407008086271</v>
      </c>
      <c r="K25" s="138" cm="1">
        <f t="array" ref="K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"A"), PlayerData!$M:$M,PlayerData!N:N,""),
_xlfn.XLOOKUP(_xlfn.CONCAT(1,"-",$A25, "-", "A"), PlayerData!$M:$M,PlayerData!N:N,""),
_xlfn.XLOOKUP(_xlfn.CONCAT(2,"-",$A25, "-", "A"), PlayerData!$M:$M,PlayerData!N:N,""),
_xlfn.XLOOKUP(_xlfn.CONCAT(3,"-",$A25, "-", "A"), PlayerData!$M:$M,PlayerData!N:N,""),
_xlfn.XLOOKUP(_xlfn.CONCAT(4,"-",$A25, "-", "A"), PlayerData!$M:$M,PlayerData!N:N,""),
_xlfn.XLOOKUP(_xlfn.CONCAT(5,"-",$A25, "-", "A"), PlayerData!$M:$M,PlayerData!N:N,""),
_xlfn.XLOOKUP(_xlfn.CONCAT(6,"-",$A25, "-", "A"), PlayerData!$M:$M,PlayerData!N:N,""),
_xlfn.XLOOKUP(_xlfn.CONCAT(7,"-",$A25, "-", "A"), PlayerData!$M:$M,PlayerData!N:N,""),
_xlfn.XLOOKUP(_xlfn.CONCAT(8,"-",$A25, "-", "A"), PlayerData!$M:$M,PlayerData!N:N,""),
_xlfn.XLOOKUP(_xlfn.CONCAT(9,"-",$A25, "-", "A"), PlayerData!$M:$M,PlayerData!N:N,""),
_xlfn.XLOOKUP(_xlfn.CONCAT(10,"-",$A25, "-", "A"), PlayerData!$M:$M,PlayerData!N:N,""),
_xlfn.XLOOKUP(_xlfn.CONCAT(11,"-",$A25, "-", "A"), PlayerData!$M:$M,PlayerData!N:N,""),
_xlfn.XLOOKUP(_xlfn.CONCAT(12,"-",$A25, "-", "A"), PlayerData!$M:$M,PlayerData!N:N,""),
_xlfn.XLOOKUP(_xlfn.CONCAT(13,"-",$A25, "-", "A"), PlayerData!$M:$M,PlayerData!N:N,""),
_xlfn.XLOOKUP(_xlfn.CONCAT(14,"-",$A25, "-", "A"), PlayerData!$M:$M,PlayerData!N:N,""),
_xlfn.XLOOKUP(_xlfn.CONCAT(15,"-",$A25, "-", "A"), PlayerData!$M:$M,PlayerData!N:N,""),
_xlfn.XLOOKUP(_xlfn.CONCAT(16,"-",$A25, "-", "A"), PlayerData!$M:$M,PlayerData!N:N,""),
_xlfn.XLOOKUP(_xlfn.CONCAT(17,"-",$A25, "-", "A"), PlayerData!$M:$M,PlayerData!N:N,""),
_xlfn.XLOOKUP(_xlfn.CONCAT(18,"-",$A25, "-", "A"), PlayerData!$M:$M,PlayerData!N:N,"")))</f>
        <v>1.83</v>
      </c>
      <c r="L25" s="138" cm="1">
        <f t="array" ref="L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"A"), PlayerData!$M:$M,PlayerData!O:O,""),
_xlfn.XLOOKUP(_xlfn.CONCAT(1,"-",$A25, "-", "A"), PlayerData!$M:$M,PlayerData!O:O,""),
_xlfn.XLOOKUP(_xlfn.CONCAT(2,"-",$A25, "-", "A"), PlayerData!$M:$M,PlayerData!O:O,""),
_xlfn.XLOOKUP(_xlfn.CONCAT(3,"-",$A25, "-", "A"), PlayerData!$M:$M,PlayerData!O:O,""),
_xlfn.XLOOKUP(_xlfn.CONCAT(4,"-",$A25, "-", "A"), PlayerData!$M:$M,PlayerData!O:O,""),
_xlfn.XLOOKUP(_xlfn.CONCAT(5,"-",$A25, "-", "A"), PlayerData!$M:$M,PlayerData!O:O,""),
_xlfn.XLOOKUP(_xlfn.CONCAT(6,"-",$A25, "-", "A"), PlayerData!$M:$M,PlayerData!O:O,""),
_xlfn.XLOOKUP(_xlfn.CONCAT(7,"-",$A25, "-", "A"), PlayerData!$M:$M,PlayerData!O:O,""),
_xlfn.XLOOKUP(_xlfn.CONCAT(8,"-",$A25, "-", "A"), PlayerData!$M:$M,PlayerData!O:O,""),
_xlfn.XLOOKUP(_xlfn.CONCAT(9,"-",$A25, "-", "A"), PlayerData!$M:$M,PlayerData!O:O,""),
_xlfn.XLOOKUP(_xlfn.CONCAT(10,"-",$A25, "-", "A"), PlayerData!$M:$M,PlayerData!O:O,""),
_xlfn.XLOOKUP(_xlfn.CONCAT(11,"-",$A25, "-", "A"), PlayerData!$M:$M,PlayerData!O:O,""),
_xlfn.XLOOKUP(_xlfn.CONCAT(12,"-",$A25, "-", "A"), PlayerData!$M:$M,PlayerData!O:O,""),
_xlfn.XLOOKUP(_xlfn.CONCAT(13,"-",$A25, "-", "A"), PlayerData!$M:$M,PlayerData!O:O,""),
_xlfn.XLOOKUP(_xlfn.CONCAT(14,"-",$A25, "-", "A"), PlayerData!$M:$M,PlayerData!O:O,""),
_xlfn.XLOOKUP(_xlfn.CONCAT(15,"-",$A25, "-", "A"), PlayerData!$M:$M,PlayerData!O:O,""),
_xlfn.XLOOKUP(_xlfn.CONCAT(16,"-",$A25, "-", "A"), PlayerData!$M:$M,PlayerData!O:O,""),
_xlfn.XLOOKUP(_xlfn.CONCAT(17,"-",$A25, "-", "A"), PlayerData!$M:$M,PlayerData!O:O,""),
_xlfn.XLOOKUP(_xlfn.CONCAT(18,"-",$A25, "-", "A"), PlayerData!$M:$M,PlayerData!O:O,"")))</f>
        <v>0.5</v>
      </c>
      <c r="M25" s="96" cm="1">
        <f t="array" ref="M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_xlfn.XLOOKUP(_xlfn.CONCAT(0,"-",$A25, "-", "A"), PlayerData!$M:$M,PlayerData!R:R,""),
_xlfn.XLOOKUP(_xlfn.CONCAT(1,"-",$A25, "-", "A"), PlayerData!$M:$M,PlayerData!R:R,""),
_xlfn.XLOOKUP(_xlfn.CONCAT(2,"-",$A25, "-", "A"), PlayerData!$M:$M,PlayerData!R:R,""),
_xlfn.XLOOKUP(_xlfn.CONCAT(3,"-",$A25, "-", "A"), PlayerData!$M:$M,PlayerData!R:R,""),
_xlfn.XLOOKUP(_xlfn.CONCAT(4,"-",$A25, "-", "A"), PlayerData!$M:$M,PlayerData!R:R,""),
_xlfn.XLOOKUP(_xlfn.CONCAT(5,"-",$A25, "-", "A"), PlayerData!$M:$M,PlayerData!R:R,""),
_xlfn.XLOOKUP(_xlfn.CONCAT(6,"-",$A25, "-", "A"), PlayerData!$M:$M,PlayerData!R:R,""),
_xlfn.XLOOKUP(_xlfn.CONCAT(7,"-",$A25, "-", "A"), PlayerData!$M:$M,PlayerData!R:R,""),
_xlfn.XLOOKUP(_xlfn.CONCAT(8,"-",$A25, "-", "A"), PlayerData!$M:$M,PlayerData!R:R,""),
_xlfn.XLOOKUP(_xlfn.CONCAT(9,"-",$A25, "-", "A"), PlayerData!$M:$M,PlayerData!R:R,""),
_xlfn.XLOOKUP(_xlfn.CONCAT(10,"-",$A25, "-", "A"), PlayerData!$M:$M,PlayerData!R:R,""),
_xlfn.XLOOKUP(_xlfn.CONCAT(11,"-",$A25, "-", "A"), PlayerData!$M:$M,PlayerData!R:R,""),
_xlfn.XLOOKUP(_xlfn.CONCAT(12,"-",$A25, "-", "A"), PlayerData!$M:$M,PlayerData!R:R,""),
_xlfn.XLOOKUP(_xlfn.CONCAT(13,"-",$A25, "-", "A"), PlayerData!$M:$M,PlayerData!R:R,""),
_xlfn.XLOOKUP(_xlfn.CONCAT(14,"-",$A25, "-", "A"), PlayerData!$M:$M,PlayerData!R:R,""),
_xlfn.XLOOKUP(_xlfn.CONCAT(15,"-",$A25, "-", "A"), PlayerData!$M:$M,PlayerData!R:R,""),
_xlfn.XLOOKUP(_xlfn.CONCAT(16,"-",$A25, "-", "A"), PlayerData!$M:$M,PlayerData!R:R,""),
_xlfn.XLOOKUP(_xlfn.CONCAT(17,"-",$A25, "-", "A"), PlayerData!$M:$M,PlayerData!R:R,""),
_xlfn.XLOOKUP(_xlfn.CONCAT(18,"-",$A25, "-", "A"), PlayerData!$M:$M,PlayerData!R:R,"")))</f>
        <v>1.28</v>
      </c>
      <c r="N25" s="134">
        <f t="shared" si="3"/>
        <v>41.590909090909086</v>
      </c>
      <c r="O25" s="134">
        <f t="shared" si="4"/>
        <v>22.727272727272727</v>
      </c>
      <c r="P25" s="73">
        <f t="shared" si="5"/>
        <v>17.250673854447442</v>
      </c>
      <c r="Q25" s="132" cm="1">
        <f t="array" ref="Q25">IF(OR($A25=Solver!$T$12:$T$201),0,SUMPRODUCT($H25:$J25,$T$4:$V$4))</f>
        <v>7.6819407008086271</v>
      </c>
      <c r="R25" s="73" cm="1">
        <f t="array" ref="R25">IF(OR($A25=Solver!$T$12:$T$201),0, SUMPRODUCT($N25:$P25, $T$4:$V$4))</f>
        <v>17.250673854447442</v>
      </c>
    </row>
    <row r="26" spans="1:28">
      <c r="A26" s="55">
        <v>24</v>
      </c>
      <c r="B26" s="55" t="str">
        <f>_xlfn.XLOOKUP($A26, PlayerData!$B$3:$B$394, PlayerData!C$3:C$394)</f>
        <v>ARS</v>
      </c>
      <c r="C26" s="55" t="str">
        <f>_xlfn.XLOOKUP($A26, PlayerData!$B$3:$B$394, PlayerData!D$3:D$394)</f>
        <v>F</v>
      </c>
      <c r="D26" s="31" t="str">
        <f>_xlfn.XLOOKUP($A26, PlayerData!$B$3:$B$394, PlayerData!E$3:E$394)</f>
        <v>Nketiah</v>
      </c>
      <c r="E26" s="136" cm="1">
        <f t="array" ref="E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"H"), PlayerData!$G:$G,PlayerData!H:H,""),
_xlfn.XLOOKUP(_xlfn.CONCAT(1,"-",$A26, "-", "H"), PlayerData!$G:$G,PlayerData!H:H,""),
_xlfn.XLOOKUP(_xlfn.CONCAT(2,"-",$A26, "-", "H"), PlayerData!$G:$G,PlayerData!H:H,""),
_xlfn.XLOOKUP(_xlfn.CONCAT(3,"-",$A26, "-", "H"), PlayerData!$G:$G,PlayerData!H:H,""),
_xlfn.XLOOKUP(_xlfn.CONCAT(4,"-",$A26, "-", "H"), PlayerData!$G:$G,PlayerData!H:H,""),
_xlfn.XLOOKUP(_xlfn.CONCAT(5,"-",$A26, "-", "H"), PlayerData!$G:$G,PlayerData!H:H,""),
_xlfn.XLOOKUP(_xlfn.CONCAT(6,"-",$A26, "-", "H"), PlayerData!$G:$G,PlayerData!H:H,""),
_xlfn.XLOOKUP(_xlfn.CONCAT(7,"-",$A26, "-", "H"), PlayerData!$G:$G,PlayerData!H:H,""),
_xlfn.XLOOKUP(_xlfn.CONCAT(8,"-",$A26, "-", "H"), PlayerData!$G:$G,PlayerData!H:H,""),
_xlfn.XLOOKUP(_xlfn.CONCAT(9,"-",$A26, "-", "H"), PlayerData!$G:$G,PlayerData!H:H,""),
_xlfn.XLOOKUP(_xlfn.CONCAT(10,"-",$A26, "-", "H"), PlayerData!$G:$G,PlayerData!H:H,""),
_xlfn.XLOOKUP(_xlfn.CONCAT(11,"-",$A26, "-", "H"), PlayerData!$G:$G,PlayerData!H:H,""),
_xlfn.XLOOKUP(_xlfn.CONCAT(12,"-",$A26, "-", "H"), PlayerData!$G:$G,PlayerData!H:H,""),
_xlfn.XLOOKUP(_xlfn.CONCAT(13,"-",$A26, "-", "H"), PlayerData!$G:$G,PlayerData!H:H,""),
_xlfn.XLOOKUP(_xlfn.CONCAT(14,"-",$A26, "-", "H"), PlayerData!$G:$G,PlayerData!H:H,""),
_xlfn.XLOOKUP(_xlfn.CONCAT(15,"-",$A26, "-", "H"), PlayerData!$G:$G,PlayerData!H:H,""),
_xlfn.XLOOKUP(_xlfn.CONCAT(16,"-",$A26, "-", "H"), PlayerData!$G:$G,PlayerData!H:H,""),
_xlfn.XLOOKUP(_xlfn.CONCAT(17,"-",$A26, "-", "H"), PlayerData!$G:$G,PlayerData!H:H,""),
_xlfn.XLOOKUP(_xlfn.CONCAT(18,"-",$A26, "-", "H"), PlayerData!$G:$G,PlayerData!H:H,"")))</f>
        <v>2</v>
      </c>
      <c r="F26" s="136" cm="1">
        <f t="array" ref="F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"H"), PlayerData!$G:$G,PlayerData!I:I,""),
_xlfn.XLOOKUP(_xlfn.CONCAT(1,"-",$A26, "-", "H"), PlayerData!$G:$G,PlayerData!I:I,""),
_xlfn.XLOOKUP(_xlfn.CONCAT(2,"-",$A26, "-", "H"), PlayerData!$G:$G,PlayerData!I:I,""),
_xlfn.XLOOKUP(_xlfn.CONCAT(3,"-",$A26, "-", "H"), PlayerData!$G:$G,PlayerData!I:I,""),
_xlfn.XLOOKUP(_xlfn.CONCAT(4,"-",$A26, "-", "H"), PlayerData!$G:$G,PlayerData!I:I,""),
_xlfn.XLOOKUP(_xlfn.CONCAT(5,"-",$A26, "-", "H"), PlayerData!$G:$G,PlayerData!I:I,""),
_xlfn.XLOOKUP(_xlfn.CONCAT(6,"-",$A26, "-", "H"), PlayerData!$G:$G,PlayerData!I:I,""),
_xlfn.XLOOKUP(_xlfn.CONCAT(7,"-",$A26, "-", "H"), PlayerData!$G:$G,PlayerData!I:I,""),
_xlfn.XLOOKUP(_xlfn.CONCAT(8,"-",$A26, "-", "H"), PlayerData!$G:$G,PlayerData!I:I,""),
_xlfn.XLOOKUP(_xlfn.CONCAT(9,"-",$A26, "-", "H"), PlayerData!$G:$G,PlayerData!I:I,""),
_xlfn.XLOOKUP(_xlfn.CONCAT(10,"-",$A26, "-", "H"), PlayerData!$G:$G,PlayerData!I:I,""),
_xlfn.XLOOKUP(_xlfn.CONCAT(11,"-",$A26, "-", "H"), PlayerData!$G:$G,PlayerData!I:I,""),
_xlfn.XLOOKUP(_xlfn.CONCAT(12,"-",$A26, "-", "H"), PlayerData!$G:$G,PlayerData!I:I,""),
_xlfn.XLOOKUP(_xlfn.CONCAT(13,"-",$A26, "-", "H"), PlayerData!$G:$G,PlayerData!I:I,""),
_xlfn.XLOOKUP(_xlfn.CONCAT(14,"-",$A26, "-", "H"), PlayerData!$G:$G,PlayerData!I:I,""),
_xlfn.XLOOKUP(_xlfn.CONCAT(15,"-",$A26, "-", "H"), PlayerData!$G:$G,PlayerData!I:I,""),
_xlfn.XLOOKUP(_xlfn.CONCAT(16,"-",$A26, "-", "H"), PlayerData!$G:$G,PlayerData!I:I,""),
_xlfn.XLOOKUP(_xlfn.CONCAT(17,"-",$A26, "-", "H"), PlayerData!$G:$G,PlayerData!I:I,""),
_xlfn.XLOOKUP(_xlfn.CONCAT(18,"-",$A26, "-", "H"), PlayerData!$G:$G,PlayerData!I:I,"")))</f>
        <v>1</v>
      </c>
      <c r="G26" s="90" cm="1">
        <f t="array" ref="G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"H"), PlayerData!$G:$G,PlayerData!L:L,""),
_xlfn.XLOOKUP(_xlfn.CONCAT(1,"-",$A26, "-", "H"), PlayerData!$G:$G,PlayerData!L:L,""),
_xlfn.XLOOKUP(_xlfn.CONCAT(2,"-",$A26, "-", "H"), PlayerData!$G:$G,PlayerData!L:L,""),
_xlfn.XLOOKUP(_xlfn.CONCAT(3,"-",$A26, "-", "H"), PlayerData!$G:$G,PlayerData!L:L,""),
_xlfn.XLOOKUP(_xlfn.CONCAT(4,"-",$A26, "-", "H"), PlayerData!$G:$G,PlayerData!L:L,""),
_xlfn.XLOOKUP(_xlfn.CONCAT(5,"-",$A26, "-", "H"), PlayerData!$G:$G,PlayerData!L:L,""),
_xlfn.XLOOKUP(_xlfn.CONCAT(6,"-",$A26, "-", "H"), PlayerData!$G:$G,PlayerData!L:L,""),
_xlfn.XLOOKUP(_xlfn.CONCAT(7,"-",$A26, "-", "H"), PlayerData!$G:$G,PlayerData!L:L,""),
_xlfn.XLOOKUP(_xlfn.CONCAT(8,"-",$A26, "-", "H"), PlayerData!$G:$G,PlayerData!L:L,""),
_xlfn.XLOOKUP(_xlfn.CONCAT(9,"-",$A26, "-", "H"), PlayerData!$G:$G,PlayerData!L:L,""),
_xlfn.XLOOKUP(_xlfn.CONCAT(10,"-",$A26, "-", "H"), PlayerData!$G:$G,PlayerData!L:L,""),
_xlfn.XLOOKUP(_xlfn.CONCAT(11,"-",$A26, "-", "H"), PlayerData!$G:$G,PlayerData!L:L,""),
_xlfn.XLOOKUP(_xlfn.CONCAT(12,"-",$A26, "-", "H"), PlayerData!$G:$G,PlayerData!L:L,""),
_xlfn.XLOOKUP(_xlfn.CONCAT(13,"-",$A26, "-", "H"), PlayerData!$G:$G,PlayerData!L:L,""),
_xlfn.XLOOKUP(_xlfn.CONCAT(14,"-",$A26, "-", "H"), PlayerData!$G:$G,PlayerData!L:L,""),
_xlfn.XLOOKUP(_xlfn.CONCAT(15,"-",$A26, "-", "H"), PlayerData!$G:$G,PlayerData!L:L,""),
_xlfn.XLOOKUP(_xlfn.CONCAT(16,"-",$A26, "-", "H"), PlayerData!$G:$G,PlayerData!L:L,""),
_xlfn.XLOOKUP(_xlfn.CONCAT(17,"-",$A26, "-", "H"), PlayerData!$G:$G,PlayerData!L:L,""),
_xlfn.XLOOKUP(_xlfn.CONCAT(18,"-",$A26, "-", "H"), PlayerData!$G:$G,PlayerData!L:L,"")))</f>
        <v>2.12</v>
      </c>
      <c r="H26" s="132">
        <f t="shared" si="0"/>
        <v>45.454545454545453</v>
      </c>
      <c r="I26" s="132">
        <f t="shared" si="1"/>
        <v>45.454545454545453</v>
      </c>
      <c r="J26" s="72">
        <f t="shared" si="2"/>
        <v>28.571428571428577</v>
      </c>
      <c r="K26" s="138" cm="1">
        <f t="array" ref="K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"A"), PlayerData!$M:$M,PlayerData!N:N,""),
_xlfn.XLOOKUP(_xlfn.CONCAT(1,"-",$A26, "-", "A"), PlayerData!$M:$M,PlayerData!N:N,""),
_xlfn.XLOOKUP(_xlfn.CONCAT(2,"-",$A26, "-", "A"), PlayerData!$M:$M,PlayerData!N:N,""),
_xlfn.XLOOKUP(_xlfn.CONCAT(3,"-",$A26, "-", "A"), PlayerData!$M:$M,PlayerData!N:N,""),
_xlfn.XLOOKUP(_xlfn.CONCAT(4,"-",$A26, "-", "A"), PlayerData!$M:$M,PlayerData!N:N,""),
_xlfn.XLOOKUP(_xlfn.CONCAT(5,"-",$A26, "-", "A"), PlayerData!$M:$M,PlayerData!N:N,""),
_xlfn.XLOOKUP(_xlfn.CONCAT(6,"-",$A26, "-", "A"), PlayerData!$M:$M,PlayerData!N:N,""),
_xlfn.XLOOKUP(_xlfn.CONCAT(7,"-",$A26, "-", "A"), PlayerData!$M:$M,PlayerData!N:N,""),
_xlfn.XLOOKUP(_xlfn.CONCAT(8,"-",$A26, "-", "A"), PlayerData!$M:$M,PlayerData!N:N,""),
_xlfn.XLOOKUP(_xlfn.CONCAT(9,"-",$A26, "-", "A"), PlayerData!$M:$M,PlayerData!N:N,""),
_xlfn.XLOOKUP(_xlfn.CONCAT(10,"-",$A26, "-", "A"), PlayerData!$M:$M,PlayerData!N:N,""),
_xlfn.XLOOKUP(_xlfn.CONCAT(11,"-",$A26, "-", "A"), PlayerData!$M:$M,PlayerData!N:N,""),
_xlfn.XLOOKUP(_xlfn.CONCAT(12,"-",$A26, "-", "A"), PlayerData!$M:$M,PlayerData!N:N,""),
_xlfn.XLOOKUP(_xlfn.CONCAT(13,"-",$A26, "-", "A"), PlayerData!$M:$M,PlayerData!N:N,""),
_xlfn.XLOOKUP(_xlfn.CONCAT(14,"-",$A26, "-", "A"), PlayerData!$M:$M,PlayerData!N:N,""),
_xlfn.XLOOKUP(_xlfn.CONCAT(15,"-",$A26, "-", "A"), PlayerData!$M:$M,PlayerData!N:N,""),
_xlfn.XLOOKUP(_xlfn.CONCAT(16,"-",$A26, "-", "A"), PlayerData!$M:$M,PlayerData!N:N,""),
_xlfn.XLOOKUP(_xlfn.CONCAT(17,"-",$A26, "-", "A"), PlayerData!$M:$M,PlayerData!N:N,""),
_xlfn.XLOOKUP(_xlfn.CONCAT(18,"-",$A26, "-", "A"), PlayerData!$M:$M,PlayerData!N:N,"")))</f>
        <v>1.75</v>
      </c>
      <c r="L26" s="138" cm="1">
        <f t="array" ref="L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"A"), PlayerData!$M:$M,PlayerData!O:O,""),
_xlfn.XLOOKUP(_xlfn.CONCAT(1,"-",$A26, "-", "A"), PlayerData!$M:$M,PlayerData!O:O,""),
_xlfn.XLOOKUP(_xlfn.CONCAT(2,"-",$A26, "-", "A"), PlayerData!$M:$M,PlayerData!O:O,""),
_xlfn.XLOOKUP(_xlfn.CONCAT(3,"-",$A26, "-", "A"), PlayerData!$M:$M,PlayerData!O:O,""),
_xlfn.XLOOKUP(_xlfn.CONCAT(4,"-",$A26, "-", "A"), PlayerData!$M:$M,PlayerData!O:O,""),
_xlfn.XLOOKUP(_xlfn.CONCAT(5,"-",$A26, "-", "A"), PlayerData!$M:$M,PlayerData!O:O,""),
_xlfn.XLOOKUP(_xlfn.CONCAT(6,"-",$A26, "-", "A"), PlayerData!$M:$M,PlayerData!O:O,""),
_xlfn.XLOOKUP(_xlfn.CONCAT(7,"-",$A26, "-", "A"), PlayerData!$M:$M,PlayerData!O:O,""),
_xlfn.XLOOKUP(_xlfn.CONCAT(8,"-",$A26, "-", "A"), PlayerData!$M:$M,PlayerData!O:O,""),
_xlfn.XLOOKUP(_xlfn.CONCAT(9,"-",$A26, "-", "A"), PlayerData!$M:$M,PlayerData!O:O,""),
_xlfn.XLOOKUP(_xlfn.CONCAT(10,"-",$A26, "-", "A"), PlayerData!$M:$M,PlayerData!O:O,""),
_xlfn.XLOOKUP(_xlfn.CONCAT(11,"-",$A26, "-", "A"), PlayerData!$M:$M,PlayerData!O:O,""),
_xlfn.XLOOKUP(_xlfn.CONCAT(12,"-",$A26, "-", "A"), PlayerData!$M:$M,PlayerData!O:O,""),
_xlfn.XLOOKUP(_xlfn.CONCAT(13,"-",$A26, "-", "A"), PlayerData!$M:$M,PlayerData!O:O,""),
_xlfn.XLOOKUP(_xlfn.CONCAT(14,"-",$A26, "-", "A"), PlayerData!$M:$M,PlayerData!O:O,""),
_xlfn.XLOOKUP(_xlfn.CONCAT(15,"-",$A26, "-", "A"), PlayerData!$M:$M,PlayerData!O:O,""),
_xlfn.XLOOKUP(_xlfn.CONCAT(16,"-",$A26, "-", "A"), PlayerData!$M:$M,PlayerData!O:O,""),
_xlfn.XLOOKUP(_xlfn.CONCAT(17,"-",$A26, "-", "A"), PlayerData!$M:$M,PlayerData!O:O,""),
_xlfn.XLOOKUP(_xlfn.CONCAT(18,"-",$A26, "-", "A"), PlayerData!$M:$M,PlayerData!O:O,"")))</f>
        <v>0.75</v>
      </c>
      <c r="M26" s="96" cm="1">
        <f t="array" ref="M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_xlfn.XLOOKUP(_xlfn.CONCAT(0,"-",$A26, "-", "A"), PlayerData!$M:$M,PlayerData!R:R,""),
_xlfn.XLOOKUP(_xlfn.CONCAT(1,"-",$A26, "-", "A"), PlayerData!$M:$M,PlayerData!R:R,""),
_xlfn.XLOOKUP(_xlfn.CONCAT(2,"-",$A26, "-", "A"), PlayerData!$M:$M,PlayerData!R:R,""),
_xlfn.XLOOKUP(_xlfn.CONCAT(3,"-",$A26, "-", "A"), PlayerData!$M:$M,PlayerData!R:R,""),
_xlfn.XLOOKUP(_xlfn.CONCAT(4,"-",$A26, "-", "A"), PlayerData!$M:$M,PlayerData!R:R,""),
_xlfn.XLOOKUP(_xlfn.CONCAT(5,"-",$A26, "-", "A"), PlayerData!$M:$M,PlayerData!R:R,""),
_xlfn.XLOOKUP(_xlfn.CONCAT(6,"-",$A26, "-", "A"), PlayerData!$M:$M,PlayerData!R:R,""),
_xlfn.XLOOKUP(_xlfn.CONCAT(7,"-",$A26, "-", "A"), PlayerData!$M:$M,PlayerData!R:R,""),
_xlfn.XLOOKUP(_xlfn.CONCAT(8,"-",$A26, "-", "A"), PlayerData!$M:$M,PlayerData!R:R,""),
_xlfn.XLOOKUP(_xlfn.CONCAT(9,"-",$A26, "-", "A"), PlayerData!$M:$M,PlayerData!R:R,""),
_xlfn.XLOOKUP(_xlfn.CONCAT(10,"-",$A26, "-", "A"), PlayerData!$M:$M,PlayerData!R:R,""),
_xlfn.XLOOKUP(_xlfn.CONCAT(11,"-",$A26, "-", "A"), PlayerData!$M:$M,PlayerData!R:R,""),
_xlfn.XLOOKUP(_xlfn.CONCAT(12,"-",$A26, "-", "A"), PlayerData!$M:$M,PlayerData!R:R,""),
_xlfn.XLOOKUP(_xlfn.CONCAT(13,"-",$A26, "-", "A"), PlayerData!$M:$M,PlayerData!R:R,""),
_xlfn.XLOOKUP(_xlfn.CONCAT(14,"-",$A26, "-", "A"), PlayerData!$M:$M,PlayerData!R:R,""),
_xlfn.XLOOKUP(_xlfn.CONCAT(15,"-",$A26, "-", "A"), PlayerData!$M:$M,PlayerData!R:R,""),
_xlfn.XLOOKUP(_xlfn.CONCAT(16,"-",$A26, "-", "A"), PlayerData!$M:$M,PlayerData!R:R,""),
_xlfn.XLOOKUP(_xlfn.CONCAT(17,"-",$A26, "-", "A"), PlayerData!$M:$M,PlayerData!R:R,""),
_xlfn.XLOOKUP(_xlfn.CONCAT(18,"-",$A26, "-", "A"), PlayerData!$M:$M,PlayerData!R:R,"")))</f>
        <v>1.53</v>
      </c>
      <c r="N26" s="134">
        <f t="shared" si="3"/>
        <v>39.772727272727266</v>
      </c>
      <c r="O26" s="134">
        <f t="shared" si="4"/>
        <v>34.090909090909086</v>
      </c>
      <c r="P26" s="73">
        <f t="shared" si="5"/>
        <v>20.619946091644209</v>
      </c>
      <c r="Q26" s="132" cm="1">
        <f t="array" ref="Q26">IF(OR($A26=Solver!$T$12:$T$201),0,SUMPRODUCT($H26:$J26,$T$4:$V$4))</f>
        <v>0</v>
      </c>
      <c r="R26" s="73" cm="1">
        <f t="array" ref="R26">IF(OR($A26=Solver!$T$12:$T$201),0, SUMPRODUCT($N26:$P26, $T$4:$V$4))</f>
        <v>0</v>
      </c>
    </row>
    <row r="27" spans="1:28">
      <c r="A27" s="55">
        <v>25</v>
      </c>
      <c r="B27" s="55" t="str">
        <f>_xlfn.XLOOKUP($A27, PlayerData!$B$3:$B$394, PlayerData!C$3:C$394)</f>
        <v>BUR</v>
      </c>
      <c r="C27" s="55" t="str">
        <f>_xlfn.XLOOKUP($A27, PlayerData!$B$3:$B$394, PlayerData!D$3:D$394)</f>
        <v>F</v>
      </c>
      <c r="D27" s="31" t="str">
        <f>_xlfn.XLOOKUP($A27, PlayerData!$B$3:$B$394, PlayerData!E$3:E$394)</f>
        <v>Barnes Ashley</v>
      </c>
      <c r="E27" s="136" cm="1">
        <f t="array" ref="E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"H"), PlayerData!$G:$G,PlayerData!H:H,""),
_xlfn.XLOOKUP(_xlfn.CONCAT(1,"-",$A27, "-", "H"), PlayerData!$G:$G,PlayerData!H:H,""),
_xlfn.XLOOKUP(_xlfn.CONCAT(2,"-",$A27, "-", "H"), PlayerData!$G:$G,PlayerData!H:H,""),
_xlfn.XLOOKUP(_xlfn.CONCAT(3,"-",$A27, "-", "H"), PlayerData!$G:$G,PlayerData!H:H,""),
_xlfn.XLOOKUP(_xlfn.CONCAT(4,"-",$A27, "-", "H"), PlayerData!$G:$G,PlayerData!H:H,""),
_xlfn.XLOOKUP(_xlfn.CONCAT(5,"-",$A27, "-", "H"), PlayerData!$G:$G,PlayerData!H:H,""),
_xlfn.XLOOKUP(_xlfn.CONCAT(6,"-",$A27, "-", "H"), PlayerData!$G:$G,PlayerData!H:H,""),
_xlfn.XLOOKUP(_xlfn.CONCAT(7,"-",$A27, "-", "H"), PlayerData!$G:$G,PlayerData!H:H,""),
_xlfn.XLOOKUP(_xlfn.CONCAT(8,"-",$A27, "-", "H"), PlayerData!$G:$G,PlayerData!H:H,""),
_xlfn.XLOOKUP(_xlfn.CONCAT(9,"-",$A27, "-", "H"), PlayerData!$G:$G,PlayerData!H:H,""),
_xlfn.XLOOKUP(_xlfn.CONCAT(10,"-",$A27, "-", "H"), PlayerData!$G:$G,PlayerData!H:H,""),
_xlfn.XLOOKUP(_xlfn.CONCAT(11,"-",$A27, "-", "H"), PlayerData!$G:$G,PlayerData!H:H,""),
_xlfn.XLOOKUP(_xlfn.CONCAT(12,"-",$A27, "-", "H"), PlayerData!$G:$G,PlayerData!H:H,""),
_xlfn.XLOOKUP(_xlfn.CONCAT(13,"-",$A27, "-", "H"), PlayerData!$G:$G,PlayerData!H:H,""),
_xlfn.XLOOKUP(_xlfn.CONCAT(14,"-",$A27, "-", "H"), PlayerData!$G:$G,PlayerData!H:H,""),
_xlfn.XLOOKUP(_xlfn.CONCAT(15,"-",$A27, "-", "H"), PlayerData!$G:$G,PlayerData!H:H,""),
_xlfn.XLOOKUP(_xlfn.CONCAT(16,"-",$A27, "-", "H"), PlayerData!$G:$G,PlayerData!H:H,""),
_xlfn.XLOOKUP(_xlfn.CONCAT(17,"-",$A27, "-", "H"), PlayerData!$G:$G,PlayerData!H:H,""),
_xlfn.XLOOKUP(_xlfn.CONCAT(18,"-",$A27, "-", "H"), PlayerData!$G:$G,PlayerData!H:H,"")))</f>
        <v>0.5</v>
      </c>
      <c r="F27" s="136" cm="1">
        <f t="array" ref="F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"H"), PlayerData!$G:$G,PlayerData!I:I,""),
_xlfn.XLOOKUP(_xlfn.CONCAT(1,"-",$A27, "-", "H"), PlayerData!$G:$G,PlayerData!I:I,""),
_xlfn.XLOOKUP(_xlfn.CONCAT(2,"-",$A27, "-", "H"), PlayerData!$G:$G,PlayerData!I:I,""),
_xlfn.XLOOKUP(_xlfn.CONCAT(3,"-",$A27, "-", "H"), PlayerData!$G:$G,PlayerData!I:I,""),
_xlfn.XLOOKUP(_xlfn.CONCAT(4,"-",$A27, "-", "H"), PlayerData!$G:$G,PlayerData!I:I,""),
_xlfn.XLOOKUP(_xlfn.CONCAT(5,"-",$A27, "-", "H"), PlayerData!$G:$G,PlayerData!I:I,""),
_xlfn.XLOOKUP(_xlfn.CONCAT(6,"-",$A27, "-", "H"), PlayerData!$G:$G,PlayerData!I:I,""),
_xlfn.XLOOKUP(_xlfn.CONCAT(7,"-",$A27, "-", "H"), PlayerData!$G:$G,PlayerData!I:I,""),
_xlfn.XLOOKUP(_xlfn.CONCAT(8,"-",$A27, "-", "H"), PlayerData!$G:$G,PlayerData!I:I,""),
_xlfn.XLOOKUP(_xlfn.CONCAT(9,"-",$A27, "-", "H"), PlayerData!$G:$G,PlayerData!I:I,""),
_xlfn.XLOOKUP(_xlfn.CONCAT(10,"-",$A27, "-", "H"), PlayerData!$G:$G,PlayerData!I:I,""),
_xlfn.XLOOKUP(_xlfn.CONCAT(11,"-",$A27, "-", "H"), PlayerData!$G:$G,PlayerData!I:I,""),
_xlfn.XLOOKUP(_xlfn.CONCAT(12,"-",$A27, "-", "H"), PlayerData!$G:$G,PlayerData!I:I,""),
_xlfn.XLOOKUP(_xlfn.CONCAT(13,"-",$A27, "-", "H"), PlayerData!$G:$G,PlayerData!I:I,""),
_xlfn.XLOOKUP(_xlfn.CONCAT(14,"-",$A27, "-", "H"), PlayerData!$G:$G,PlayerData!I:I,""),
_xlfn.XLOOKUP(_xlfn.CONCAT(15,"-",$A27, "-", "H"), PlayerData!$G:$G,PlayerData!I:I,""),
_xlfn.XLOOKUP(_xlfn.CONCAT(16,"-",$A27, "-", "H"), PlayerData!$G:$G,PlayerData!I:I,""),
_xlfn.XLOOKUP(_xlfn.CONCAT(17,"-",$A27, "-", "H"), PlayerData!$G:$G,PlayerData!I:I,""),
_xlfn.XLOOKUP(_xlfn.CONCAT(18,"-",$A27, "-", "H"), PlayerData!$G:$G,PlayerData!I:I,"")))</f>
        <v>0</v>
      </c>
      <c r="G27" s="90" cm="1">
        <f t="array" ref="G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"H"), PlayerData!$G:$G,PlayerData!L:L,""),
_xlfn.XLOOKUP(_xlfn.CONCAT(1,"-",$A27, "-", "H"), PlayerData!$G:$G,PlayerData!L:L,""),
_xlfn.XLOOKUP(_xlfn.CONCAT(2,"-",$A27, "-", "H"), PlayerData!$G:$G,PlayerData!L:L,""),
_xlfn.XLOOKUP(_xlfn.CONCAT(3,"-",$A27, "-", "H"), PlayerData!$G:$G,PlayerData!L:L,""),
_xlfn.XLOOKUP(_xlfn.CONCAT(4,"-",$A27, "-", "H"), PlayerData!$G:$G,PlayerData!L:L,""),
_xlfn.XLOOKUP(_xlfn.CONCAT(5,"-",$A27, "-", "H"), PlayerData!$G:$G,PlayerData!L:L,""),
_xlfn.XLOOKUP(_xlfn.CONCAT(6,"-",$A27, "-", "H"), PlayerData!$G:$G,PlayerData!L:L,""),
_xlfn.XLOOKUP(_xlfn.CONCAT(7,"-",$A27, "-", "H"), PlayerData!$G:$G,PlayerData!L:L,""),
_xlfn.XLOOKUP(_xlfn.CONCAT(8,"-",$A27, "-", "H"), PlayerData!$G:$G,PlayerData!L:L,""),
_xlfn.XLOOKUP(_xlfn.CONCAT(9,"-",$A27, "-", "H"), PlayerData!$G:$G,PlayerData!L:L,""),
_xlfn.XLOOKUP(_xlfn.CONCAT(10,"-",$A27, "-", "H"), PlayerData!$G:$G,PlayerData!L:L,""),
_xlfn.XLOOKUP(_xlfn.CONCAT(11,"-",$A27, "-", "H"), PlayerData!$G:$G,PlayerData!L:L,""),
_xlfn.XLOOKUP(_xlfn.CONCAT(12,"-",$A27, "-", "H"), PlayerData!$G:$G,PlayerData!L:L,""),
_xlfn.XLOOKUP(_xlfn.CONCAT(13,"-",$A27, "-", "H"), PlayerData!$G:$G,PlayerData!L:L,""),
_xlfn.XLOOKUP(_xlfn.CONCAT(14,"-",$A27, "-", "H"), PlayerData!$G:$G,PlayerData!L:L,""),
_xlfn.XLOOKUP(_xlfn.CONCAT(15,"-",$A27, "-", "H"), PlayerData!$G:$G,PlayerData!L:L,""),
_xlfn.XLOOKUP(_xlfn.CONCAT(16,"-",$A27, "-", "H"), PlayerData!$G:$G,PlayerData!L:L,""),
_xlfn.XLOOKUP(_xlfn.CONCAT(17,"-",$A27, "-", "H"), PlayerData!$G:$G,PlayerData!L:L,""),
_xlfn.XLOOKUP(_xlfn.CONCAT(18,"-",$A27, "-", "H"), PlayerData!$G:$G,PlayerData!L:L,"")))</f>
        <v>0.13</v>
      </c>
      <c r="H27" s="132">
        <f t="shared" si="0"/>
        <v>11.363636363636363</v>
      </c>
      <c r="I27" s="132">
        <f t="shared" si="1"/>
        <v>0</v>
      </c>
      <c r="J27" s="72">
        <f t="shared" si="2"/>
        <v>1.7520215633423182</v>
      </c>
      <c r="K27" s="138" cm="1">
        <f t="array" ref="K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"A"), PlayerData!$M:$M,PlayerData!N:N,""),
_xlfn.XLOOKUP(_xlfn.CONCAT(1,"-",$A27, "-", "A"), PlayerData!$M:$M,PlayerData!N:N,""),
_xlfn.XLOOKUP(_xlfn.CONCAT(2,"-",$A27, "-", "A"), PlayerData!$M:$M,PlayerData!N:N,""),
_xlfn.XLOOKUP(_xlfn.CONCAT(3,"-",$A27, "-", "A"), PlayerData!$M:$M,PlayerData!N:N,""),
_xlfn.XLOOKUP(_xlfn.CONCAT(4,"-",$A27, "-", "A"), PlayerData!$M:$M,PlayerData!N:N,""),
_xlfn.XLOOKUP(_xlfn.CONCAT(5,"-",$A27, "-", "A"), PlayerData!$M:$M,PlayerData!N:N,""),
_xlfn.XLOOKUP(_xlfn.CONCAT(6,"-",$A27, "-", "A"), PlayerData!$M:$M,PlayerData!N:N,""),
_xlfn.XLOOKUP(_xlfn.CONCAT(7,"-",$A27, "-", "A"), PlayerData!$M:$M,PlayerData!N:N,""),
_xlfn.XLOOKUP(_xlfn.CONCAT(8,"-",$A27, "-", "A"), PlayerData!$M:$M,PlayerData!N:N,""),
_xlfn.XLOOKUP(_xlfn.CONCAT(9,"-",$A27, "-", "A"), PlayerData!$M:$M,PlayerData!N:N,""),
_xlfn.XLOOKUP(_xlfn.CONCAT(10,"-",$A27, "-", "A"), PlayerData!$M:$M,PlayerData!N:N,""),
_xlfn.XLOOKUP(_xlfn.CONCAT(11,"-",$A27, "-", "A"), PlayerData!$M:$M,PlayerData!N:N,""),
_xlfn.XLOOKUP(_xlfn.CONCAT(12,"-",$A27, "-", "A"), PlayerData!$M:$M,PlayerData!N:N,""),
_xlfn.XLOOKUP(_xlfn.CONCAT(13,"-",$A27, "-", "A"), PlayerData!$M:$M,PlayerData!N:N,""),
_xlfn.XLOOKUP(_xlfn.CONCAT(14,"-",$A27, "-", "A"), PlayerData!$M:$M,PlayerData!N:N,""),
_xlfn.XLOOKUP(_xlfn.CONCAT(15,"-",$A27, "-", "A"), PlayerData!$M:$M,PlayerData!N:N,""),
_xlfn.XLOOKUP(_xlfn.CONCAT(16,"-",$A27, "-", "A"), PlayerData!$M:$M,PlayerData!N:N,""),
_xlfn.XLOOKUP(_xlfn.CONCAT(17,"-",$A27, "-", "A"), PlayerData!$M:$M,PlayerData!N:N,""),
_xlfn.XLOOKUP(_xlfn.CONCAT(18,"-",$A27, "-", "A"), PlayerData!$M:$M,PlayerData!N:N,"")))</f>
        <v>0</v>
      </c>
      <c r="L27" s="138" cm="1">
        <f t="array" ref="L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"A"), PlayerData!$M:$M,PlayerData!O:O,""),
_xlfn.XLOOKUP(_xlfn.CONCAT(1,"-",$A27, "-", "A"), PlayerData!$M:$M,PlayerData!O:O,""),
_xlfn.XLOOKUP(_xlfn.CONCAT(2,"-",$A27, "-", "A"), PlayerData!$M:$M,PlayerData!O:O,""),
_xlfn.XLOOKUP(_xlfn.CONCAT(3,"-",$A27, "-", "A"), PlayerData!$M:$M,PlayerData!O:O,""),
_xlfn.XLOOKUP(_xlfn.CONCAT(4,"-",$A27, "-", "A"), PlayerData!$M:$M,PlayerData!O:O,""),
_xlfn.XLOOKUP(_xlfn.CONCAT(5,"-",$A27, "-", "A"), PlayerData!$M:$M,PlayerData!O:O,""),
_xlfn.XLOOKUP(_xlfn.CONCAT(6,"-",$A27, "-", "A"), PlayerData!$M:$M,PlayerData!O:O,""),
_xlfn.XLOOKUP(_xlfn.CONCAT(7,"-",$A27, "-", "A"), PlayerData!$M:$M,PlayerData!O:O,""),
_xlfn.XLOOKUP(_xlfn.CONCAT(8,"-",$A27, "-", "A"), PlayerData!$M:$M,PlayerData!O:O,""),
_xlfn.XLOOKUP(_xlfn.CONCAT(9,"-",$A27, "-", "A"), PlayerData!$M:$M,PlayerData!O:O,""),
_xlfn.XLOOKUP(_xlfn.CONCAT(10,"-",$A27, "-", "A"), PlayerData!$M:$M,PlayerData!O:O,""),
_xlfn.XLOOKUP(_xlfn.CONCAT(11,"-",$A27, "-", "A"), PlayerData!$M:$M,PlayerData!O:O,""),
_xlfn.XLOOKUP(_xlfn.CONCAT(12,"-",$A27, "-", "A"), PlayerData!$M:$M,PlayerData!O:O,""),
_xlfn.XLOOKUP(_xlfn.CONCAT(13,"-",$A27, "-", "A"), PlayerData!$M:$M,PlayerData!O:O,""),
_xlfn.XLOOKUP(_xlfn.CONCAT(14,"-",$A27, "-", "A"), PlayerData!$M:$M,PlayerData!O:O,""),
_xlfn.XLOOKUP(_xlfn.CONCAT(15,"-",$A27, "-", "A"), PlayerData!$M:$M,PlayerData!O:O,""),
_xlfn.XLOOKUP(_xlfn.CONCAT(16,"-",$A27, "-", "A"), PlayerData!$M:$M,PlayerData!O:O,""),
_xlfn.XLOOKUP(_xlfn.CONCAT(17,"-",$A27, "-", "A"), PlayerData!$M:$M,PlayerData!O:O,""),
_xlfn.XLOOKUP(_xlfn.CONCAT(18,"-",$A27, "-", "A"), PlayerData!$M:$M,PlayerData!O:O,"")))</f>
        <v>0</v>
      </c>
      <c r="M27" s="96" cm="1">
        <f t="array" ref="M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_xlfn.XLOOKUP(_xlfn.CONCAT(0,"-",$A27, "-", "A"), PlayerData!$M:$M,PlayerData!R:R,""),
_xlfn.XLOOKUP(_xlfn.CONCAT(1,"-",$A27, "-", "A"), PlayerData!$M:$M,PlayerData!R:R,""),
_xlfn.XLOOKUP(_xlfn.CONCAT(2,"-",$A27, "-", "A"), PlayerData!$M:$M,PlayerData!R:R,""),
_xlfn.XLOOKUP(_xlfn.CONCAT(3,"-",$A27, "-", "A"), PlayerData!$M:$M,PlayerData!R:R,""),
_xlfn.XLOOKUP(_xlfn.CONCAT(4,"-",$A27, "-", "A"), PlayerData!$M:$M,PlayerData!R:R,""),
_xlfn.XLOOKUP(_xlfn.CONCAT(5,"-",$A27, "-", "A"), PlayerData!$M:$M,PlayerData!R:R,""),
_xlfn.XLOOKUP(_xlfn.CONCAT(6,"-",$A27, "-", "A"), PlayerData!$M:$M,PlayerData!R:R,""),
_xlfn.XLOOKUP(_xlfn.CONCAT(7,"-",$A27, "-", "A"), PlayerData!$M:$M,PlayerData!R:R,""),
_xlfn.XLOOKUP(_xlfn.CONCAT(8,"-",$A27, "-", "A"), PlayerData!$M:$M,PlayerData!R:R,""),
_xlfn.XLOOKUP(_xlfn.CONCAT(9,"-",$A27, "-", "A"), PlayerData!$M:$M,PlayerData!R:R,""),
_xlfn.XLOOKUP(_xlfn.CONCAT(10,"-",$A27, "-", "A"), PlayerData!$M:$M,PlayerData!R:R,""),
_xlfn.XLOOKUP(_xlfn.CONCAT(11,"-",$A27, "-", "A"), PlayerData!$M:$M,PlayerData!R:R,""),
_xlfn.XLOOKUP(_xlfn.CONCAT(12,"-",$A27, "-", "A"), PlayerData!$M:$M,PlayerData!R:R,""),
_xlfn.XLOOKUP(_xlfn.CONCAT(13,"-",$A27, "-", "A"), PlayerData!$M:$M,PlayerData!R:R,""),
_xlfn.XLOOKUP(_xlfn.CONCAT(14,"-",$A27, "-", "A"), PlayerData!$M:$M,PlayerData!R:R,""),
_xlfn.XLOOKUP(_xlfn.CONCAT(15,"-",$A27, "-", "A"), PlayerData!$M:$M,PlayerData!R:R,""),
_xlfn.XLOOKUP(_xlfn.CONCAT(16,"-",$A27, "-", "A"), PlayerData!$M:$M,PlayerData!R:R,""),
_xlfn.XLOOKUP(_xlfn.CONCAT(17,"-",$A27, "-", "A"), PlayerData!$M:$M,PlayerData!R:R,""),
_xlfn.XLOOKUP(_xlfn.CONCAT(18,"-",$A27, "-", "A"), PlayerData!$M:$M,PlayerData!R:R,"")))</f>
        <v>0</v>
      </c>
      <c r="N27" s="134">
        <f t="shared" si="3"/>
        <v>0</v>
      </c>
      <c r="O27" s="134">
        <f t="shared" si="4"/>
        <v>0</v>
      </c>
      <c r="P27" s="73">
        <f t="shared" si="5"/>
        <v>0</v>
      </c>
      <c r="Q27" s="132" cm="1">
        <f t="array" ref="Q27">IF(OR($A27=Solver!$T$12:$T$201),0,SUMPRODUCT($H27:$J27,$T$4:$V$4))</f>
        <v>1.7520215633423182</v>
      </c>
      <c r="R27" s="73" cm="1">
        <f t="array" ref="R27">IF(OR($A27=Solver!$T$12:$T$201),0, SUMPRODUCT($N27:$P27, $T$4:$V$4))</f>
        <v>0</v>
      </c>
    </row>
    <row r="28" spans="1:28">
      <c r="A28" s="55">
        <v>26</v>
      </c>
      <c r="B28" s="55" t="str">
        <f>_xlfn.XLOOKUP($A28, PlayerData!$B$3:$B$394, PlayerData!C$3:C$394)</f>
        <v>CRY</v>
      </c>
      <c r="C28" s="55" t="str">
        <f>_xlfn.XLOOKUP($A28, PlayerData!$B$3:$B$394, PlayerData!D$3:D$394)</f>
        <v>F</v>
      </c>
      <c r="D28" s="31" t="str">
        <f>_xlfn.XLOOKUP($A28, PlayerData!$B$3:$B$394, PlayerData!E$3:E$394)</f>
        <v>Ayew</v>
      </c>
      <c r="E28" s="136" cm="1">
        <f t="array" ref="E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"H"), PlayerData!$G:$G,PlayerData!H:H,""),
_xlfn.XLOOKUP(_xlfn.CONCAT(1,"-",$A28, "-", "H"), PlayerData!$G:$G,PlayerData!H:H,""),
_xlfn.XLOOKUP(_xlfn.CONCAT(2,"-",$A28, "-", "H"), PlayerData!$G:$G,PlayerData!H:H,""),
_xlfn.XLOOKUP(_xlfn.CONCAT(3,"-",$A28, "-", "H"), PlayerData!$G:$G,PlayerData!H:H,""),
_xlfn.XLOOKUP(_xlfn.CONCAT(4,"-",$A28, "-", "H"), PlayerData!$G:$G,PlayerData!H:H,""),
_xlfn.XLOOKUP(_xlfn.CONCAT(5,"-",$A28, "-", "H"), PlayerData!$G:$G,PlayerData!H:H,""),
_xlfn.XLOOKUP(_xlfn.CONCAT(6,"-",$A28, "-", "H"), PlayerData!$G:$G,PlayerData!H:H,""),
_xlfn.XLOOKUP(_xlfn.CONCAT(7,"-",$A28, "-", "H"), PlayerData!$G:$G,PlayerData!H:H,""),
_xlfn.XLOOKUP(_xlfn.CONCAT(8,"-",$A28, "-", "H"), PlayerData!$G:$G,PlayerData!H:H,""),
_xlfn.XLOOKUP(_xlfn.CONCAT(9,"-",$A28, "-", "H"), PlayerData!$G:$G,PlayerData!H:H,""),
_xlfn.XLOOKUP(_xlfn.CONCAT(10,"-",$A28, "-", "H"), PlayerData!$G:$G,PlayerData!H:H,""),
_xlfn.XLOOKUP(_xlfn.CONCAT(11,"-",$A28, "-", "H"), PlayerData!$G:$G,PlayerData!H:H,""),
_xlfn.XLOOKUP(_xlfn.CONCAT(12,"-",$A28, "-", "H"), PlayerData!$G:$G,PlayerData!H:H,""),
_xlfn.XLOOKUP(_xlfn.CONCAT(13,"-",$A28, "-", "H"), PlayerData!$G:$G,PlayerData!H:H,""),
_xlfn.XLOOKUP(_xlfn.CONCAT(14,"-",$A28, "-", "H"), PlayerData!$G:$G,PlayerData!H:H,""),
_xlfn.XLOOKUP(_xlfn.CONCAT(15,"-",$A28, "-", "H"), PlayerData!$G:$G,PlayerData!H:H,""),
_xlfn.XLOOKUP(_xlfn.CONCAT(16,"-",$A28, "-", "H"), PlayerData!$G:$G,PlayerData!H:H,""),
_xlfn.XLOOKUP(_xlfn.CONCAT(17,"-",$A28, "-", "H"), PlayerData!$G:$G,PlayerData!H:H,""),
_xlfn.XLOOKUP(_xlfn.CONCAT(18,"-",$A28, "-", "H"), PlayerData!$G:$G,PlayerData!H:H,"")))</f>
        <v>2</v>
      </c>
      <c r="F28" s="136" cm="1">
        <f t="array" ref="F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"H"), PlayerData!$G:$G,PlayerData!I:I,""),
_xlfn.XLOOKUP(_xlfn.CONCAT(1,"-",$A28, "-", "H"), PlayerData!$G:$G,PlayerData!I:I,""),
_xlfn.XLOOKUP(_xlfn.CONCAT(2,"-",$A28, "-", "H"), PlayerData!$G:$G,PlayerData!I:I,""),
_xlfn.XLOOKUP(_xlfn.CONCAT(3,"-",$A28, "-", "H"), PlayerData!$G:$G,PlayerData!I:I,""),
_xlfn.XLOOKUP(_xlfn.CONCAT(4,"-",$A28, "-", "H"), PlayerData!$G:$G,PlayerData!I:I,""),
_xlfn.XLOOKUP(_xlfn.CONCAT(5,"-",$A28, "-", "H"), PlayerData!$G:$G,PlayerData!I:I,""),
_xlfn.XLOOKUP(_xlfn.CONCAT(6,"-",$A28, "-", "H"), PlayerData!$G:$G,PlayerData!I:I,""),
_xlfn.XLOOKUP(_xlfn.CONCAT(7,"-",$A28, "-", "H"), PlayerData!$G:$G,PlayerData!I:I,""),
_xlfn.XLOOKUP(_xlfn.CONCAT(8,"-",$A28, "-", "H"), PlayerData!$G:$G,PlayerData!I:I,""),
_xlfn.XLOOKUP(_xlfn.CONCAT(9,"-",$A28, "-", "H"), PlayerData!$G:$G,PlayerData!I:I,""),
_xlfn.XLOOKUP(_xlfn.CONCAT(10,"-",$A28, "-", "H"), PlayerData!$G:$G,PlayerData!I:I,""),
_xlfn.XLOOKUP(_xlfn.CONCAT(11,"-",$A28, "-", "H"), PlayerData!$G:$G,PlayerData!I:I,""),
_xlfn.XLOOKUP(_xlfn.CONCAT(12,"-",$A28, "-", "H"), PlayerData!$G:$G,PlayerData!I:I,""),
_xlfn.XLOOKUP(_xlfn.CONCAT(13,"-",$A28, "-", "H"), PlayerData!$G:$G,PlayerData!I:I,""),
_xlfn.XLOOKUP(_xlfn.CONCAT(14,"-",$A28, "-", "H"), PlayerData!$G:$G,PlayerData!I:I,""),
_xlfn.XLOOKUP(_xlfn.CONCAT(15,"-",$A28, "-", "H"), PlayerData!$G:$G,PlayerData!I:I,""),
_xlfn.XLOOKUP(_xlfn.CONCAT(16,"-",$A28, "-", "H"), PlayerData!$G:$G,PlayerData!I:I,""),
_xlfn.XLOOKUP(_xlfn.CONCAT(17,"-",$A28, "-", "H"), PlayerData!$G:$G,PlayerData!I:I,""),
_xlfn.XLOOKUP(_xlfn.CONCAT(18,"-",$A28, "-", "H"), PlayerData!$G:$G,PlayerData!I:I,"")))</f>
        <v>0.11</v>
      </c>
      <c r="G28" s="90" cm="1">
        <f t="array" ref="G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"H"), PlayerData!$G:$G,PlayerData!L:L,""),
_xlfn.XLOOKUP(_xlfn.CONCAT(1,"-",$A28, "-", "H"), PlayerData!$G:$G,PlayerData!L:L,""),
_xlfn.XLOOKUP(_xlfn.CONCAT(2,"-",$A28, "-", "H"), PlayerData!$G:$G,PlayerData!L:L,""),
_xlfn.XLOOKUP(_xlfn.CONCAT(3,"-",$A28, "-", "H"), PlayerData!$G:$G,PlayerData!L:L,""),
_xlfn.XLOOKUP(_xlfn.CONCAT(4,"-",$A28, "-", "H"), PlayerData!$G:$G,PlayerData!L:L,""),
_xlfn.XLOOKUP(_xlfn.CONCAT(5,"-",$A28, "-", "H"), PlayerData!$G:$G,PlayerData!L:L,""),
_xlfn.XLOOKUP(_xlfn.CONCAT(6,"-",$A28, "-", "H"), PlayerData!$G:$G,PlayerData!L:L,""),
_xlfn.XLOOKUP(_xlfn.CONCAT(7,"-",$A28, "-", "H"), PlayerData!$G:$G,PlayerData!L:L,""),
_xlfn.XLOOKUP(_xlfn.CONCAT(8,"-",$A28, "-", "H"), PlayerData!$G:$G,PlayerData!L:L,""),
_xlfn.XLOOKUP(_xlfn.CONCAT(9,"-",$A28, "-", "H"), PlayerData!$G:$G,PlayerData!L:L,""),
_xlfn.XLOOKUP(_xlfn.CONCAT(10,"-",$A28, "-", "H"), PlayerData!$G:$G,PlayerData!L:L,""),
_xlfn.XLOOKUP(_xlfn.CONCAT(11,"-",$A28, "-", "H"), PlayerData!$G:$G,PlayerData!L:L,""),
_xlfn.XLOOKUP(_xlfn.CONCAT(12,"-",$A28, "-", "H"), PlayerData!$G:$G,PlayerData!L:L,""),
_xlfn.XLOOKUP(_xlfn.CONCAT(13,"-",$A28, "-", "H"), PlayerData!$G:$G,PlayerData!L:L,""),
_xlfn.XLOOKUP(_xlfn.CONCAT(14,"-",$A28, "-", "H"), PlayerData!$G:$G,PlayerData!L:L,""),
_xlfn.XLOOKUP(_xlfn.CONCAT(15,"-",$A28, "-", "H"), PlayerData!$G:$G,PlayerData!L:L,""),
_xlfn.XLOOKUP(_xlfn.CONCAT(16,"-",$A28, "-", "H"), PlayerData!$G:$G,PlayerData!L:L,""),
_xlfn.XLOOKUP(_xlfn.CONCAT(17,"-",$A28, "-", "H"), PlayerData!$G:$G,PlayerData!L:L,""),
_xlfn.XLOOKUP(_xlfn.CONCAT(18,"-",$A28, "-", "H"), PlayerData!$G:$G,PlayerData!L:L,"")))</f>
        <v>1.53</v>
      </c>
      <c r="H28" s="132">
        <f t="shared" si="0"/>
        <v>45.454545454545453</v>
      </c>
      <c r="I28" s="132">
        <f t="shared" si="1"/>
        <v>5</v>
      </c>
      <c r="J28" s="72">
        <f t="shared" si="2"/>
        <v>20.619946091644209</v>
      </c>
      <c r="K28" s="138" cm="1">
        <f t="array" ref="K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"A"), PlayerData!$M:$M,PlayerData!N:N,""),
_xlfn.XLOOKUP(_xlfn.CONCAT(1,"-",$A28, "-", "A"), PlayerData!$M:$M,PlayerData!N:N,""),
_xlfn.XLOOKUP(_xlfn.CONCAT(2,"-",$A28, "-", "A"), PlayerData!$M:$M,PlayerData!N:N,""),
_xlfn.XLOOKUP(_xlfn.CONCAT(3,"-",$A28, "-", "A"), PlayerData!$M:$M,PlayerData!N:N,""),
_xlfn.XLOOKUP(_xlfn.CONCAT(4,"-",$A28, "-", "A"), PlayerData!$M:$M,PlayerData!N:N,""),
_xlfn.XLOOKUP(_xlfn.CONCAT(5,"-",$A28, "-", "A"), PlayerData!$M:$M,PlayerData!N:N,""),
_xlfn.XLOOKUP(_xlfn.CONCAT(6,"-",$A28, "-", "A"), PlayerData!$M:$M,PlayerData!N:N,""),
_xlfn.XLOOKUP(_xlfn.CONCAT(7,"-",$A28, "-", "A"), PlayerData!$M:$M,PlayerData!N:N,""),
_xlfn.XLOOKUP(_xlfn.CONCAT(8,"-",$A28, "-", "A"), PlayerData!$M:$M,PlayerData!N:N,""),
_xlfn.XLOOKUP(_xlfn.CONCAT(9,"-",$A28, "-", "A"), PlayerData!$M:$M,PlayerData!N:N,""),
_xlfn.XLOOKUP(_xlfn.CONCAT(10,"-",$A28, "-", "A"), PlayerData!$M:$M,PlayerData!N:N,""),
_xlfn.XLOOKUP(_xlfn.CONCAT(11,"-",$A28, "-", "A"), PlayerData!$M:$M,PlayerData!N:N,""),
_xlfn.XLOOKUP(_xlfn.CONCAT(12,"-",$A28, "-", "A"), PlayerData!$M:$M,PlayerData!N:N,""),
_xlfn.XLOOKUP(_xlfn.CONCAT(13,"-",$A28, "-", "A"), PlayerData!$M:$M,PlayerData!N:N,""),
_xlfn.XLOOKUP(_xlfn.CONCAT(14,"-",$A28, "-", "A"), PlayerData!$M:$M,PlayerData!N:N,""),
_xlfn.XLOOKUP(_xlfn.CONCAT(15,"-",$A28, "-", "A"), PlayerData!$M:$M,PlayerData!N:N,""),
_xlfn.XLOOKUP(_xlfn.CONCAT(16,"-",$A28, "-", "A"), PlayerData!$M:$M,PlayerData!N:N,""),
_xlfn.XLOOKUP(_xlfn.CONCAT(17,"-",$A28, "-", "A"), PlayerData!$M:$M,PlayerData!N:N,""),
_xlfn.XLOOKUP(_xlfn.CONCAT(18,"-",$A28, "-", "A"), PlayerData!$M:$M,PlayerData!N:N,"")))</f>
        <v>0.6</v>
      </c>
      <c r="L28" s="138" cm="1">
        <f t="array" ref="L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"A"), PlayerData!$M:$M,PlayerData!O:O,""),
_xlfn.XLOOKUP(_xlfn.CONCAT(1,"-",$A28, "-", "A"), PlayerData!$M:$M,PlayerData!O:O,""),
_xlfn.XLOOKUP(_xlfn.CONCAT(2,"-",$A28, "-", "A"), PlayerData!$M:$M,PlayerData!O:O,""),
_xlfn.XLOOKUP(_xlfn.CONCAT(3,"-",$A28, "-", "A"), PlayerData!$M:$M,PlayerData!O:O,""),
_xlfn.XLOOKUP(_xlfn.CONCAT(4,"-",$A28, "-", "A"), PlayerData!$M:$M,PlayerData!O:O,""),
_xlfn.XLOOKUP(_xlfn.CONCAT(5,"-",$A28, "-", "A"), PlayerData!$M:$M,PlayerData!O:O,""),
_xlfn.XLOOKUP(_xlfn.CONCAT(6,"-",$A28, "-", "A"), PlayerData!$M:$M,PlayerData!O:O,""),
_xlfn.XLOOKUP(_xlfn.CONCAT(7,"-",$A28, "-", "A"), PlayerData!$M:$M,PlayerData!O:O,""),
_xlfn.XLOOKUP(_xlfn.CONCAT(8,"-",$A28, "-", "A"), PlayerData!$M:$M,PlayerData!O:O,""),
_xlfn.XLOOKUP(_xlfn.CONCAT(9,"-",$A28, "-", "A"), PlayerData!$M:$M,PlayerData!O:O,""),
_xlfn.XLOOKUP(_xlfn.CONCAT(10,"-",$A28, "-", "A"), PlayerData!$M:$M,PlayerData!O:O,""),
_xlfn.XLOOKUP(_xlfn.CONCAT(11,"-",$A28, "-", "A"), PlayerData!$M:$M,PlayerData!O:O,""),
_xlfn.XLOOKUP(_xlfn.CONCAT(12,"-",$A28, "-", "A"), PlayerData!$M:$M,PlayerData!O:O,""),
_xlfn.XLOOKUP(_xlfn.CONCAT(13,"-",$A28, "-", "A"), PlayerData!$M:$M,PlayerData!O:O,""),
_xlfn.XLOOKUP(_xlfn.CONCAT(14,"-",$A28, "-", "A"), PlayerData!$M:$M,PlayerData!O:O,""),
_xlfn.XLOOKUP(_xlfn.CONCAT(15,"-",$A28, "-", "A"), PlayerData!$M:$M,PlayerData!O:O,""),
_xlfn.XLOOKUP(_xlfn.CONCAT(16,"-",$A28, "-", "A"), PlayerData!$M:$M,PlayerData!O:O,""),
_xlfn.XLOOKUP(_xlfn.CONCAT(17,"-",$A28, "-", "A"), PlayerData!$M:$M,PlayerData!O:O,""),
_xlfn.XLOOKUP(_xlfn.CONCAT(18,"-",$A28, "-", "A"), PlayerData!$M:$M,PlayerData!O:O,"")))</f>
        <v>0.2</v>
      </c>
      <c r="M28" s="96" cm="1">
        <f t="array" ref="M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_xlfn.XLOOKUP(_xlfn.CONCAT(0,"-",$A28, "-", "A"), PlayerData!$M:$M,PlayerData!R:R,""),
_xlfn.XLOOKUP(_xlfn.CONCAT(1,"-",$A28, "-", "A"), PlayerData!$M:$M,PlayerData!R:R,""),
_xlfn.XLOOKUP(_xlfn.CONCAT(2,"-",$A28, "-", "A"), PlayerData!$M:$M,PlayerData!R:R,""),
_xlfn.XLOOKUP(_xlfn.CONCAT(3,"-",$A28, "-", "A"), PlayerData!$M:$M,PlayerData!R:R,""),
_xlfn.XLOOKUP(_xlfn.CONCAT(4,"-",$A28, "-", "A"), PlayerData!$M:$M,PlayerData!R:R,""),
_xlfn.XLOOKUP(_xlfn.CONCAT(5,"-",$A28, "-", "A"), PlayerData!$M:$M,PlayerData!R:R,""),
_xlfn.XLOOKUP(_xlfn.CONCAT(6,"-",$A28, "-", "A"), PlayerData!$M:$M,PlayerData!R:R,""),
_xlfn.XLOOKUP(_xlfn.CONCAT(7,"-",$A28, "-", "A"), PlayerData!$M:$M,PlayerData!R:R,""),
_xlfn.XLOOKUP(_xlfn.CONCAT(8,"-",$A28, "-", "A"), PlayerData!$M:$M,PlayerData!R:R,""),
_xlfn.XLOOKUP(_xlfn.CONCAT(9,"-",$A28, "-", "A"), PlayerData!$M:$M,PlayerData!R:R,""),
_xlfn.XLOOKUP(_xlfn.CONCAT(10,"-",$A28, "-", "A"), PlayerData!$M:$M,PlayerData!R:R,""),
_xlfn.XLOOKUP(_xlfn.CONCAT(11,"-",$A28, "-", "A"), PlayerData!$M:$M,PlayerData!R:R,""),
_xlfn.XLOOKUP(_xlfn.CONCAT(12,"-",$A28, "-", "A"), PlayerData!$M:$M,PlayerData!R:R,""),
_xlfn.XLOOKUP(_xlfn.CONCAT(13,"-",$A28, "-", "A"), PlayerData!$M:$M,PlayerData!R:R,""),
_xlfn.XLOOKUP(_xlfn.CONCAT(14,"-",$A28, "-", "A"), PlayerData!$M:$M,PlayerData!R:R,""),
_xlfn.XLOOKUP(_xlfn.CONCAT(15,"-",$A28, "-", "A"), PlayerData!$M:$M,PlayerData!R:R,""),
_xlfn.XLOOKUP(_xlfn.CONCAT(16,"-",$A28, "-", "A"), PlayerData!$M:$M,PlayerData!R:R,""),
_xlfn.XLOOKUP(_xlfn.CONCAT(17,"-",$A28, "-", "A"), PlayerData!$M:$M,PlayerData!R:R,""),
_xlfn.XLOOKUP(_xlfn.CONCAT(18,"-",$A28, "-", "A"), PlayerData!$M:$M,PlayerData!R:R,"")))</f>
        <v>0.63</v>
      </c>
      <c r="N28" s="134">
        <f t="shared" si="3"/>
        <v>13.636363636363635</v>
      </c>
      <c r="O28" s="134">
        <f t="shared" si="4"/>
        <v>9.0909090909090899</v>
      </c>
      <c r="P28" s="73">
        <f t="shared" si="5"/>
        <v>8.4905660377358494</v>
      </c>
      <c r="Q28" s="132" cm="1">
        <f t="array" ref="Q28">IF(OR($A28=Solver!$T$12:$T$201),0,SUMPRODUCT($H28:$J28,$T$4:$V$4))</f>
        <v>20.619946091644209</v>
      </c>
      <c r="R28" s="73" cm="1">
        <f t="array" ref="R28">IF(OR($A28=Solver!$T$12:$T$201),0, SUMPRODUCT($N28:$P28, $T$4:$V$4))</f>
        <v>8.4905660377358494</v>
      </c>
    </row>
    <row r="29" spans="1:28">
      <c r="A29" s="55">
        <v>27</v>
      </c>
      <c r="B29" s="55" t="str">
        <f>_xlfn.XLOOKUP($A29, PlayerData!$B$3:$B$394, PlayerData!C$3:C$394)</f>
        <v>CHE</v>
      </c>
      <c r="C29" s="55" t="str">
        <f>_xlfn.XLOOKUP($A29, PlayerData!$B$3:$B$394, PlayerData!D$3:D$394)</f>
        <v>F</v>
      </c>
      <c r="D29" s="31" t="str">
        <f>_xlfn.XLOOKUP($A29, PlayerData!$B$3:$B$394, PlayerData!E$3:E$394)</f>
        <v>Batshuayi</v>
      </c>
      <c r="E29" s="136" cm="1">
        <f t="array" ref="E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"H"), PlayerData!$G:$G,PlayerData!H:H,""),
_xlfn.XLOOKUP(_xlfn.CONCAT(1,"-",$A29, "-", "H"), PlayerData!$G:$G,PlayerData!H:H,""),
_xlfn.XLOOKUP(_xlfn.CONCAT(2,"-",$A29, "-", "H"), PlayerData!$G:$G,PlayerData!H:H,""),
_xlfn.XLOOKUP(_xlfn.CONCAT(3,"-",$A29, "-", "H"), PlayerData!$G:$G,PlayerData!H:H,""),
_xlfn.XLOOKUP(_xlfn.CONCAT(4,"-",$A29, "-", "H"), PlayerData!$G:$G,PlayerData!H:H,""),
_xlfn.XLOOKUP(_xlfn.CONCAT(5,"-",$A29, "-", "H"), PlayerData!$G:$G,PlayerData!H:H,""),
_xlfn.XLOOKUP(_xlfn.CONCAT(6,"-",$A29, "-", "H"), PlayerData!$G:$G,PlayerData!H:H,""),
_xlfn.XLOOKUP(_xlfn.CONCAT(7,"-",$A29, "-", "H"), PlayerData!$G:$G,PlayerData!H:H,""),
_xlfn.XLOOKUP(_xlfn.CONCAT(8,"-",$A29, "-", "H"), PlayerData!$G:$G,PlayerData!H:H,""),
_xlfn.XLOOKUP(_xlfn.CONCAT(9,"-",$A29, "-", "H"), PlayerData!$G:$G,PlayerData!H:H,""),
_xlfn.XLOOKUP(_xlfn.CONCAT(10,"-",$A29, "-", "H"), PlayerData!$G:$G,PlayerData!H:H,""),
_xlfn.XLOOKUP(_xlfn.CONCAT(11,"-",$A29, "-", "H"), PlayerData!$G:$G,PlayerData!H:H,""),
_xlfn.XLOOKUP(_xlfn.CONCAT(12,"-",$A29, "-", "H"), PlayerData!$G:$G,PlayerData!H:H,""),
_xlfn.XLOOKUP(_xlfn.CONCAT(13,"-",$A29, "-", "H"), PlayerData!$G:$G,PlayerData!H:H,""),
_xlfn.XLOOKUP(_xlfn.CONCAT(14,"-",$A29, "-", "H"), PlayerData!$G:$G,PlayerData!H:H,""),
_xlfn.XLOOKUP(_xlfn.CONCAT(15,"-",$A29, "-", "H"), PlayerData!$G:$G,PlayerData!H:H,""),
_xlfn.XLOOKUP(_xlfn.CONCAT(16,"-",$A29, "-", "H"), PlayerData!$G:$G,PlayerData!H:H,""),
_xlfn.XLOOKUP(_xlfn.CONCAT(17,"-",$A29, "-", "H"), PlayerData!$G:$G,PlayerData!H:H,""),
_xlfn.XLOOKUP(_xlfn.CONCAT(18,"-",$A29, "-", "H"), PlayerData!$G:$G,PlayerData!H:H,"")))</f>
        <v>2</v>
      </c>
      <c r="F29" s="136" cm="1">
        <f t="array" ref="F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"H"), PlayerData!$G:$G,PlayerData!I:I,""),
_xlfn.XLOOKUP(_xlfn.CONCAT(1,"-",$A29, "-", "H"), PlayerData!$G:$G,PlayerData!I:I,""),
_xlfn.XLOOKUP(_xlfn.CONCAT(2,"-",$A29, "-", "H"), PlayerData!$G:$G,PlayerData!I:I,""),
_xlfn.XLOOKUP(_xlfn.CONCAT(3,"-",$A29, "-", "H"), PlayerData!$G:$G,PlayerData!I:I,""),
_xlfn.XLOOKUP(_xlfn.CONCAT(4,"-",$A29, "-", "H"), PlayerData!$G:$G,PlayerData!I:I,""),
_xlfn.XLOOKUP(_xlfn.CONCAT(5,"-",$A29, "-", "H"), PlayerData!$G:$G,PlayerData!I:I,""),
_xlfn.XLOOKUP(_xlfn.CONCAT(6,"-",$A29, "-", "H"), PlayerData!$G:$G,PlayerData!I:I,""),
_xlfn.XLOOKUP(_xlfn.CONCAT(7,"-",$A29, "-", "H"), PlayerData!$G:$G,PlayerData!I:I,""),
_xlfn.XLOOKUP(_xlfn.CONCAT(8,"-",$A29, "-", "H"), PlayerData!$G:$G,PlayerData!I:I,""),
_xlfn.XLOOKUP(_xlfn.CONCAT(9,"-",$A29, "-", "H"), PlayerData!$G:$G,PlayerData!I:I,""),
_xlfn.XLOOKUP(_xlfn.CONCAT(10,"-",$A29, "-", "H"), PlayerData!$G:$G,PlayerData!I:I,""),
_xlfn.XLOOKUP(_xlfn.CONCAT(11,"-",$A29, "-", "H"), PlayerData!$G:$G,PlayerData!I:I,""),
_xlfn.XLOOKUP(_xlfn.CONCAT(12,"-",$A29, "-", "H"), PlayerData!$G:$G,PlayerData!I:I,""),
_xlfn.XLOOKUP(_xlfn.CONCAT(13,"-",$A29, "-", "H"), PlayerData!$G:$G,PlayerData!I:I,""),
_xlfn.XLOOKUP(_xlfn.CONCAT(14,"-",$A29, "-", "H"), PlayerData!$G:$G,PlayerData!I:I,""),
_xlfn.XLOOKUP(_xlfn.CONCAT(15,"-",$A29, "-", "H"), PlayerData!$G:$G,PlayerData!I:I,""),
_xlfn.XLOOKUP(_xlfn.CONCAT(16,"-",$A29, "-", "H"), PlayerData!$G:$G,PlayerData!I:I,""),
_xlfn.XLOOKUP(_xlfn.CONCAT(17,"-",$A29, "-", "H"), PlayerData!$G:$G,PlayerData!I:I,""),
_xlfn.XLOOKUP(_xlfn.CONCAT(18,"-",$A29, "-", "H"), PlayerData!$G:$G,PlayerData!I:I,"")))</f>
        <v>1</v>
      </c>
      <c r="G29" s="90" cm="1">
        <f t="array" ref="G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"H"), PlayerData!$G:$G,PlayerData!L:L,""),
_xlfn.XLOOKUP(_xlfn.CONCAT(1,"-",$A29, "-", "H"), PlayerData!$G:$G,PlayerData!L:L,""),
_xlfn.XLOOKUP(_xlfn.CONCAT(2,"-",$A29, "-", "H"), PlayerData!$G:$G,PlayerData!L:L,""),
_xlfn.XLOOKUP(_xlfn.CONCAT(3,"-",$A29, "-", "H"), PlayerData!$G:$G,PlayerData!L:L,""),
_xlfn.XLOOKUP(_xlfn.CONCAT(4,"-",$A29, "-", "H"), PlayerData!$G:$G,PlayerData!L:L,""),
_xlfn.XLOOKUP(_xlfn.CONCAT(5,"-",$A29, "-", "H"), PlayerData!$G:$G,PlayerData!L:L,""),
_xlfn.XLOOKUP(_xlfn.CONCAT(6,"-",$A29, "-", "H"), PlayerData!$G:$G,PlayerData!L:L,""),
_xlfn.XLOOKUP(_xlfn.CONCAT(7,"-",$A29, "-", "H"), PlayerData!$G:$G,PlayerData!L:L,""),
_xlfn.XLOOKUP(_xlfn.CONCAT(8,"-",$A29, "-", "H"), PlayerData!$G:$G,PlayerData!L:L,""),
_xlfn.XLOOKUP(_xlfn.CONCAT(9,"-",$A29, "-", "H"), PlayerData!$G:$G,PlayerData!L:L,""),
_xlfn.XLOOKUP(_xlfn.CONCAT(10,"-",$A29, "-", "H"), PlayerData!$G:$G,PlayerData!L:L,""),
_xlfn.XLOOKUP(_xlfn.CONCAT(11,"-",$A29, "-", "H"), PlayerData!$G:$G,PlayerData!L:L,""),
_xlfn.XLOOKUP(_xlfn.CONCAT(12,"-",$A29, "-", "H"), PlayerData!$G:$G,PlayerData!L:L,""),
_xlfn.XLOOKUP(_xlfn.CONCAT(13,"-",$A29, "-", "H"), PlayerData!$G:$G,PlayerData!L:L,""),
_xlfn.XLOOKUP(_xlfn.CONCAT(14,"-",$A29, "-", "H"), PlayerData!$G:$G,PlayerData!L:L,""),
_xlfn.XLOOKUP(_xlfn.CONCAT(15,"-",$A29, "-", "H"), PlayerData!$G:$G,PlayerData!L:L,""),
_xlfn.XLOOKUP(_xlfn.CONCAT(16,"-",$A29, "-", "H"), PlayerData!$G:$G,PlayerData!L:L,""),
_xlfn.XLOOKUP(_xlfn.CONCAT(17,"-",$A29, "-", "H"), PlayerData!$G:$G,PlayerData!L:L,""),
_xlfn.XLOOKUP(_xlfn.CONCAT(18,"-",$A29, "-", "H"), PlayerData!$G:$G,PlayerData!L:L,"")))</f>
        <v>1.4</v>
      </c>
      <c r="H29" s="132">
        <f t="shared" si="0"/>
        <v>45.454545454545453</v>
      </c>
      <c r="I29" s="132">
        <f t="shared" si="1"/>
        <v>45.454545454545453</v>
      </c>
      <c r="J29" s="72">
        <f t="shared" si="2"/>
        <v>18.867924528301888</v>
      </c>
      <c r="K29" s="138" cm="1">
        <f t="array" ref="K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"A"), PlayerData!$M:$M,PlayerData!N:N,""),
_xlfn.XLOOKUP(_xlfn.CONCAT(1,"-",$A29, "-", "A"), PlayerData!$M:$M,PlayerData!N:N,""),
_xlfn.XLOOKUP(_xlfn.CONCAT(2,"-",$A29, "-", "A"), PlayerData!$M:$M,PlayerData!N:N,""),
_xlfn.XLOOKUP(_xlfn.CONCAT(3,"-",$A29, "-", "A"), PlayerData!$M:$M,PlayerData!N:N,""),
_xlfn.XLOOKUP(_xlfn.CONCAT(4,"-",$A29, "-", "A"), PlayerData!$M:$M,PlayerData!N:N,""),
_xlfn.XLOOKUP(_xlfn.CONCAT(5,"-",$A29, "-", "A"), PlayerData!$M:$M,PlayerData!N:N,""),
_xlfn.XLOOKUP(_xlfn.CONCAT(6,"-",$A29, "-", "A"), PlayerData!$M:$M,PlayerData!N:N,""),
_xlfn.XLOOKUP(_xlfn.CONCAT(7,"-",$A29, "-", "A"), PlayerData!$M:$M,PlayerData!N:N,""),
_xlfn.XLOOKUP(_xlfn.CONCAT(8,"-",$A29, "-", "A"), PlayerData!$M:$M,PlayerData!N:N,""),
_xlfn.XLOOKUP(_xlfn.CONCAT(9,"-",$A29, "-", "A"), PlayerData!$M:$M,PlayerData!N:N,""),
_xlfn.XLOOKUP(_xlfn.CONCAT(10,"-",$A29, "-", "A"), PlayerData!$M:$M,PlayerData!N:N,""),
_xlfn.XLOOKUP(_xlfn.CONCAT(11,"-",$A29, "-", "A"), PlayerData!$M:$M,PlayerData!N:N,""),
_xlfn.XLOOKUP(_xlfn.CONCAT(12,"-",$A29, "-", "A"), PlayerData!$M:$M,PlayerData!N:N,""),
_xlfn.XLOOKUP(_xlfn.CONCAT(13,"-",$A29, "-", "A"), PlayerData!$M:$M,PlayerData!N:N,""),
_xlfn.XLOOKUP(_xlfn.CONCAT(14,"-",$A29, "-", "A"), PlayerData!$M:$M,PlayerData!N:N,""),
_xlfn.XLOOKUP(_xlfn.CONCAT(15,"-",$A29, "-", "A"), PlayerData!$M:$M,PlayerData!N:N,""),
_xlfn.XLOOKUP(_xlfn.CONCAT(16,"-",$A29, "-", "A"), PlayerData!$M:$M,PlayerData!N:N,""),
_xlfn.XLOOKUP(_xlfn.CONCAT(17,"-",$A29, "-", "A"), PlayerData!$M:$M,PlayerData!N:N,""),
_xlfn.XLOOKUP(_xlfn.CONCAT(18,"-",$A29, "-", "A"), PlayerData!$M:$M,PlayerData!N:N,"")))</f>
        <v>0</v>
      </c>
      <c r="L29" s="138" cm="1">
        <f t="array" ref="L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"A"), PlayerData!$M:$M,PlayerData!O:O,""),
_xlfn.XLOOKUP(_xlfn.CONCAT(1,"-",$A29, "-", "A"), PlayerData!$M:$M,PlayerData!O:O,""),
_xlfn.XLOOKUP(_xlfn.CONCAT(2,"-",$A29, "-", "A"), PlayerData!$M:$M,PlayerData!O:O,""),
_xlfn.XLOOKUP(_xlfn.CONCAT(3,"-",$A29, "-", "A"), PlayerData!$M:$M,PlayerData!O:O,""),
_xlfn.XLOOKUP(_xlfn.CONCAT(4,"-",$A29, "-", "A"), PlayerData!$M:$M,PlayerData!O:O,""),
_xlfn.XLOOKUP(_xlfn.CONCAT(5,"-",$A29, "-", "A"), PlayerData!$M:$M,PlayerData!O:O,""),
_xlfn.XLOOKUP(_xlfn.CONCAT(6,"-",$A29, "-", "A"), PlayerData!$M:$M,PlayerData!O:O,""),
_xlfn.XLOOKUP(_xlfn.CONCAT(7,"-",$A29, "-", "A"), PlayerData!$M:$M,PlayerData!O:O,""),
_xlfn.XLOOKUP(_xlfn.CONCAT(8,"-",$A29, "-", "A"), PlayerData!$M:$M,PlayerData!O:O,""),
_xlfn.XLOOKUP(_xlfn.CONCAT(9,"-",$A29, "-", "A"), PlayerData!$M:$M,PlayerData!O:O,""),
_xlfn.XLOOKUP(_xlfn.CONCAT(10,"-",$A29, "-", "A"), PlayerData!$M:$M,PlayerData!O:O,""),
_xlfn.XLOOKUP(_xlfn.CONCAT(11,"-",$A29, "-", "A"), PlayerData!$M:$M,PlayerData!O:O,""),
_xlfn.XLOOKUP(_xlfn.CONCAT(12,"-",$A29, "-", "A"), PlayerData!$M:$M,PlayerData!O:O,""),
_xlfn.XLOOKUP(_xlfn.CONCAT(13,"-",$A29, "-", "A"), PlayerData!$M:$M,PlayerData!O:O,""),
_xlfn.XLOOKUP(_xlfn.CONCAT(14,"-",$A29, "-", "A"), PlayerData!$M:$M,PlayerData!O:O,""),
_xlfn.XLOOKUP(_xlfn.CONCAT(15,"-",$A29, "-", "A"), PlayerData!$M:$M,PlayerData!O:O,""),
_xlfn.XLOOKUP(_xlfn.CONCAT(16,"-",$A29, "-", "A"), PlayerData!$M:$M,PlayerData!O:O,""),
_xlfn.XLOOKUP(_xlfn.CONCAT(17,"-",$A29, "-", "A"), PlayerData!$M:$M,PlayerData!O:O,""),
_xlfn.XLOOKUP(_xlfn.CONCAT(18,"-",$A29, "-", "A"), PlayerData!$M:$M,PlayerData!O:O,"")))</f>
        <v>0</v>
      </c>
      <c r="M29" s="96" cm="1">
        <f t="array" ref="M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_xlfn.XLOOKUP(_xlfn.CONCAT(0,"-",$A29, "-", "A"), PlayerData!$M:$M,PlayerData!R:R,""),
_xlfn.XLOOKUP(_xlfn.CONCAT(1,"-",$A29, "-", "A"), PlayerData!$M:$M,PlayerData!R:R,""),
_xlfn.XLOOKUP(_xlfn.CONCAT(2,"-",$A29, "-", "A"), PlayerData!$M:$M,PlayerData!R:R,""),
_xlfn.XLOOKUP(_xlfn.CONCAT(3,"-",$A29, "-", "A"), PlayerData!$M:$M,PlayerData!R:R,""),
_xlfn.XLOOKUP(_xlfn.CONCAT(4,"-",$A29, "-", "A"), PlayerData!$M:$M,PlayerData!R:R,""),
_xlfn.XLOOKUP(_xlfn.CONCAT(5,"-",$A29, "-", "A"), PlayerData!$M:$M,PlayerData!R:R,""),
_xlfn.XLOOKUP(_xlfn.CONCAT(6,"-",$A29, "-", "A"), PlayerData!$M:$M,PlayerData!R:R,""),
_xlfn.XLOOKUP(_xlfn.CONCAT(7,"-",$A29, "-", "A"), PlayerData!$M:$M,PlayerData!R:R,""),
_xlfn.XLOOKUP(_xlfn.CONCAT(8,"-",$A29, "-", "A"), PlayerData!$M:$M,PlayerData!R:R,""),
_xlfn.XLOOKUP(_xlfn.CONCAT(9,"-",$A29, "-", "A"), PlayerData!$M:$M,PlayerData!R:R,""),
_xlfn.XLOOKUP(_xlfn.CONCAT(10,"-",$A29, "-", "A"), PlayerData!$M:$M,PlayerData!R:R,""),
_xlfn.XLOOKUP(_xlfn.CONCAT(11,"-",$A29, "-", "A"), PlayerData!$M:$M,PlayerData!R:R,""),
_xlfn.XLOOKUP(_xlfn.CONCAT(12,"-",$A29, "-", "A"), PlayerData!$M:$M,PlayerData!R:R,""),
_xlfn.XLOOKUP(_xlfn.CONCAT(13,"-",$A29, "-", "A"), PlayerData!$M:$M,PlayerData!R:R,""),
_xlfn.XLOOKUP(_xlfn.CONCAT(14,"-",$A29, "-", "A"), PlayerData!$M:$M,PlayerData!R:R,""),
_xlfn.XLOOKUP(_xlfn.CONCAT(15,"-",$A29, "-", "A"), PlayerData!$M:$M,PlayerData!R:R,""),
_xlfn.XLOOKUP(_xlfn.CONCAT(16,"-",$A29, "-", "A"), PlayerData!$M:$M,PlayerData!R:R,""),
_xlfn.XLOOKUP(_xlfn.CONCAT(17,"-",$A29, "-", "A"), PlayerData!$M:$M,PlayerData!R:R,""),
_xlfn.XLOOKUP(_xlfn.CONCAT(18,"-",$A29, "-", "A"), PlayerData!$M:$M,PlayerData!R:R,"")))</f>
        <v>0</v>
      </c>
      <c r="N29" s="134">
        <f t="shared" si="3"/>
        <v>0</v>
      </c>
      <c r="O29" s="134">
        <f t="shared" si="4"/>
        <v>0</v>
      </c>
      <c r="P29" s="73">
        <f t="shared" si="5"/>
        <v>0</v>
      </c>
      <c r="Q29" s="132" cm="1">
        <f t="array" ref="Q29">IF(OR($A29=Solver!$T$12:$T$201),0,SUMPRODUCT($H29:$J29,$T$4:$V$4))</f>
        <v>18.867924528301888</v>
      </c>
      <c r="R29" s="73" cm="1">
        <f t="array" ref="R29">IF(OR($A29=Solver!$T$12:$T$201),0, SUMPRODUCT($N29:$P29, $T$4:$V$4))</f>
        <v>0</v>
      </c>
    </row>
    <row r="30" spans="1:28">
      <c r="A30" s="55">
        <v>28</v>
      </c>
      <c r="B30" s="55" t="str">
        <f>_xlfn.XLOOKUP($A30, PlayerData!$B$3:$B$394, PlayerData!C$3:C$394)</f>
        <v>EVE</v>
      </c>
      <c r="C30" s="55" t="str">
        <f>_xlfn.XLOOKUP($A30, PlayerData!$B$3:$B$394, PlayerData!D$3:D$394)</f>
        <v>F</v>
      </c>
      <c r="D30" s="31" t="str">
        <f>_xlfn.XLOOKUP($A30, PlayerData!$B$3:$B$394, PlayerData!E$3:E$394)</f>
        <v>Tosun</v>
      </c>
      <c r="E30" s="136" cm="1">
        <f t="array" ref="E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"H"), PlayerData!$G:$G,PlayerData!H:H,""),
_xlfn.XLOOKUP(_xlfn.CONCAT(1,"-",$A30, "-", "H"), PlayerData!$G:$G,PlayerData!H:H,""),
_xlfn.XLOOKUP(_xlfn.CONCAT(2,"-",$A30, "-", "H"), PlayerData!$G:$G,PlayerData!H:H,""),
_xlfn.XLOOKUP(_xlfn.CONCAT(3,"-",$A30, "-", "H"), PlayerData!$G:$G,PlayerData!H:H,""),
_xlfn.XLOOKUP(_xlfn.CONCAT(4,"-",$A30, "-", "H"), PlayerData!$G:$G,PlayerData!H:H,""),
_xlfn.XLOOKUP(_xlfn.CONCAT(5,"-",$A30, "-", "H"), PlayerData!$G:$G,PlayerData!H:H,""),
_xlfn.XLOOKUP(_xlfn.CONCAT(6,"-",$A30, "-", "H"), PlayerData!$G:$G,PlayerData!H:H,""),
_xlfn.XLOOKUP(_xlfn.CONCAT(7,"-",$A30, "-", "H"), PlayerData!$G:$G,PlayerData!H:H,""),
_xlfn.XLOOKUP(_xlfn.CONCAT(8,"-",$A30, "-", "H"), PlayerData!$G:$G,PlayerData!H:H,""),
_xlfn.XLOOKUP(_xlfn.CONCAT(9,"-",$A30, "-", "H"), PlayerData!$G:$G,PlayerData!H:H,""),
_xlfn.XLOOKUP(_xlfn.CONCAT(10,"-",$A30, "-", "H"), PlayerData!$G:$G,PlayerData!H:H,""),
_xlfn.XLOOKUP(_xlfn.CONCAT(11,"-",$A30, "-", "H"), PlayerData!$G:$G,PlayerData!H:H,""),
_xlfn.XLOOKUP(_xlfn.CONCAT(12,"-",$A30, "-", "H"), PlayerData!$G:$G,PlayerData!H:H,""),
_xlfn.XLOOKUP(_xlfn.CONCAT(13,"-",$A30, "-", "H"), PlayerData!$G:$G,PlayerData!H:H,""),
_xlfn.XLOOKUP(_xlfn.CONCAT(14,"-",$A30, "-", "H"), PlayerData!$G:$G,PlayerData!H:H,""),
_xlfn.XLOOKUP(_xlfn.CONCAT(15,"-",$A30, "-", "H"), PlayerData!$G:$G,PlayerData!H:H,""),
_xlfn.XLOOKUP(_xlfn.CONCAT(16,"-",$A30, "-", "H"), PlayerData!$G:$G,PlayerData!H:H,""),
_xlfn.XLOOKUP(_xlfn.CONCAT(17,"-",$A30, "-", "H"), PlayerData!$G:$G,PlayerData!H:H,""),
_xlfn.XLOOKUP(_xlfn.CONCAT(18,"-",$A30, "-", "H"), PlayerData!$G:$G,PlayerData!H:H,"")))</f>
        <v>2</v>
      </c>
      <c r="F30" s="136" cm="1">
        <f t="array" ref="F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"H"), PlayerData!$G:$G,PlayerData!I:I,""),
_xlfn.XLOOKUP(_xlfn.CONCAT(1,"-",$A30, "-", "H"), PlayerData!$G:$G,PlayerData!I:I,""),
_xlfn.XLOOKUP(_xlfn.CONCAT(2,"-",$A30, "-", "H"), PlayerData!$G:$G,PlayerData!I:I,""),
_xlfn.XLOOKUP(_xlfn.CONCAT(3,"-",$A30, "-", "H"), PlayerData!$G:$G,PlayerData!I:I,""),
_xlfn.XLOOKUP(_xlfn.CONCAT(4,"-",$A30, "-", "H"), PlayerData!$G:$G,PlayerData!I:I,""),
_xlfn.XLOOKUP(_xlfn.CONCAT(5,"-",$A30, "-", "H"), PlayerData!$G:$G,PlayerData!I:I,""),
_xlfn.XLOOKUP(_xlfn.CONCAT(6,"-",$A30, "-", "H"), PlayerData!$G:$G,PlayerData!I:I,""),
_xlfn.XLOOKUP(_xlfn.CONCAT(7,"-",$A30, "-", "H"), PlayerData!$G:$G,PlayerData!I:I,""),
_xlfn.XLOOKUP(_xlfn.CONCAT(8,"-",$A30, "-", "H"), PlayerData!$G:$G,PlayerData!I:I,""),
_xlfn.XLOOKUP(_xlfn.CONCAT(9,"-",$A30, "-", "H"), PlayerData!$G:$G,PlayerData!I:I,""),
_xlfn.XLOOKUP(_xlfn.CONCAT(10,"-",$A30, "-", "H"), PlayerData!$G:$G,PlayerData!I:I,""),
_xlfn.XLOOKUP(_xlfn.CONCAT(11,"-",$A30, "-", "H"), PlayerData!$G:$G,PlayerData!I:I,""),
_xlfn.XLOOKUP(_xlfn.CONCAT(12,"-",$A30, "-", "H"), PlayerData!$G:$G,PlayerData!I:I,""),
_xlfn.XLOOKUP(_xlfn.CONCAT(13,"-",$A30, "-", "H"), PlayerData!$G:$G,PlayerData!I:I,""),
_xlfn.XLOOKUP(_xlfn.CONCAT(14,"-",$A30, "-", "H"), PlayerData!$G:$G,PlayerData!I:I,""),
_xlfn.XLOOKUP(_xlfn.CONCAT(15,"-",$A30, "-", "H"), PlayerData!$G:$G,PlayerData!I:I,""),
_xlfn.XLOOKUP(_xlfn.CONCAT(16,"-",$A30, "-", "H"), PlayerData!$G:$G,PlayerData!I:I,""),
_xlfn.XLOOKUP(_xlfn.CONCAT(17,"-",$A30, "-", "H"), PlayerData!$G:$G,PlayerData!I:I,""),
_xlfn.XLOOKUP(_xlfn.CONCAT(18,"-",$A30, "-", "H"), PlayerData!$G:$G,PlayerData!I:I,"")))</f>
        <v>1</v>
      </c>
      <c r="G30" s="90" cm="1">
        <f t="array" ref="G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"H"), PlayerData!$G:$G,PlayerData!L:L,""),
_xlfn.XLOOKUP(_xlfn.CONCAT(1,"-",$A30, "-", "H"), PlayerData!$G:$G,PlayerData!L:L,""),
_xlfn.XLOOKUP(_xlfn.CONCAT(2,"-",$A30, "-", "H"), PlayerData!$G:$G,PlayerData!L:L,""),
_xlfn.XLOOKUP(_xlfn.CONCAT(3,"-",$A30, "-", "H"), PlayerData!$G:$G,PlayerData!L:L,""),
_xlfn.XLOOKUP(_xlfn.CONCAT(4,"-",$A30, "-", "H"), PlayerData!$G:$G,PlayerData!L:L,""),
_xlfn.XLOOKUP(_xlfn.CONCAT(5,"-",$A30, "-", "H"), PlayerData!$G:$G,PlayerData!L:L,""),
_xlfn.XLOOKUP(_xlfn.CONCAT(6,"-",$A30, "-", "H"), PlayerData!$G:$G,PlayerData!L:L,""),
_xlfn.XLOOKUP(_xlfn.CONCAT(7,"-",$A30, "-", "H"), PlayerData!$G:$G,PlayerData!L:L,""),
_xlfn.XLOOKUP(_xlfn.CONCAT(8,"-",$A30, "-", "H"), PlayerData!$G:$G,PlayerData!L:L,""),
_xlfn.XLOOKUP(_xlfn.CONCAT(9,"-",$A30, "-", "H"), PlayerData!$G:$G,PlayerData!L:L,""),
_xlfn.XLOOKUP(_xlfn.CONCAT(10,"-",$A30, "-", "H"), PlayerData!$G:$G,PlayerData!L:L,""),
_xlfn.XLOOKUP(_xlfn.CONCAT(11,"-",$A30, "-", "H"), PlayerData!$G:$G,PlayerData!L:L,""),
_xlfn.XLOOKUP(_xlfn.CONCAT(12,"-",$A30, "-", "H"), PlayerData!$G:$G,PlayerData!L:L,""),
_xlfn.XLOOKUP(_xlfn.CONCAT(13,"-",$A30, "-", "H"), PlayerData!$G:$G,PlayerData!L:L,""),
_xlfn.XLOOKUP(_xlfn.CONCAT(14,"-",$A30, "-", "H"), PlayerData!$G:$G,PlayerData!L:L,""),
_xlfn.XLOOKUP(_xlfn.CONCAT(15,"-",$A30, "-", "H"), PlayerData!$G:$G,PlayerData!L:L,""),
_xlfn.XLOOKUP(_xlfn.CONCAT(16,"-",$A30, "-", "H"), PlayerData!$G:$G,PlayerData!L:L,""),
_xlfn.XLOOKUP(_xlfn.CONCAT(17,"-",$A30, "-", "H"), PlayerData!$G:$G,PlayerData!L:L,""),
_xlfn.XLOOKUP(_xlfn.CONCAT(18,"-",$A30, "-", "H"), PlayerData!$G:$G,PlayerData!L:L,"")))</f>
        <v>1.26</v>
      </c>
      <c r="H30" s="132">
        <f t="shared" si="0"/>
        <v>45.454545454545453</v>
      </c>
      <c r="I30" s="132">
        <f t="shared" si="1"/>
        <v>45.454545454545453</v>
      </c>
      <c r="J30" s="72">
        <f t="shared" si="2"/>
        <v>16.981132075471699</v>
      </c>
      <c r="K30" s="138" cm="1">
        <f t="array" ref="K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"A"), PlayerData!$M:$M,PlayerData!N:N,""),
_xlfn.XLOOKUP(_xlfn.CONCAT(1,"-",$A30, "-", "A"), PlayerData!$M:$M,PlayerData!N:N,""),
_xlfn.XLOOKUP(_xlfn.CONCAT(2,"-",$A30, "-", "A"), PlayerData!$M:$M,PlayerData!N:N,""),
_xlfn.XLOOKUP(_xlfn.CONCAT(3,"-",$A30, "-", "A"), PlayerData!$M:$M,PlayerData!N:N,""),
_xlfn.XLOOKUP(_xlfn.CONCAT(4,"-",$A30, "-", "A"), PlayerData!$M:$M,PlayerData!N:N,""),
_xlfn.XLOOKUP(_xlfn.CONCAT(5,"-",$A30, "-", "A"), PlayerData!$M:$M,PlayerData!N:N,""),
_xlfn.XLOOKUP(_xlfn.CONCAT(6,"-",$A30, "-", "A"), PlayerData!$M:$M,PlayerData!N:N,""),
_xlfn.XLOOKUP(_xlfn.CONCAT(7,"-",$A30, "-", "A"), PlayerData!$M:$M,PlayerData!N:N,""),
_xlfn.XLOOKUP(_xlfn.CONCAT(8,"-",$A30, "-", "A"), PlayerData!$M:$M,PlayerData!N:N,""),
_xlfn.XLOOKUP(_xlfn.CONCAT(9,"-",$A30, "-", "A"), PlayerData!$M:$M,PlayerData!N:N,""),
_xlfn.XLOOKUP(_xlfn.CONCAT(10,"-",$A30, "-", "A"), PlayerData!$M:$M,PlayerData!N:N,""),
_xlfn.XLOOKUP(_xlfn.CONCAT(11,"-",$A30, "-", "A"), PlayerData!$M:$M,PlayerData!N:N,""),
_xlfn.XLOOKUP(_xlfn.CONCAT(12,"-",$A30, "-", "A"), PlayerData!$M:$M,PlayerData!N:N,""),
_xlfn.XLOOKUP(_xlfn.CONCAT(13,"-",$A30, "-", "A"), PlayerData!$M:$M,PlayerData!N:N,""),
_xlfn.XLOOKUP(_xlfn.CONCAT(14,"-",$A30, "-", "A"), PlayerData!$M:$M,PlayerData!N:N,""),
_xlfn.XLOOKUP(_xlfn.CONCAT(15,"-",$A30, "-", "A"), PlayerData!$M:$M,PlayerData!N:N,""),
_xlfn.XLOOKUP(_xlfn.CONCAT(16,"-",$A30, "-", "A"), PlayerData!$M:$M,PlayerData!N:N,""),
_xlfn.XLOOKUP(_xlfn.CONCAT(17,"-",$A30, "-", "A"), PlayerData!$M:$M,PlayerData!N:N,""),
_xlfn.XLOOKUP(_xlfn.CONCAT(18,"-",$A30, "-", "A"), PlayerData!$M:$M,PlayerData!N:N,"")))</f>
        <v>2</v>
      </c>
      <c r="L30" s="138" cm="1">
        <f t="array" ref="L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"A"), PlayerData!$M:$M,PlayerData!O:O,""),
_xlfn.XLOOKUP(_xlfn.CONCAT(1,"-",$A30, "-", "A"), PlayerData!$M:$M,PlayerData!O:O,""),
_xlfn.XLOOKUP(_xlfn.CONCAT(2,"-",$A30, "-", "A"), PlayerData!$M:$M,PlayerData!O:O,""),
_xlfn.XLOOKUP(_xlfn.CONCAT(3,"-",$A30, "-", "A"), PlayerData!$M:$M,PlayerData!O:O,""),
_xlfn.XLOOKUP(_xlfn.CONCAT(4,"-",$A30, "-", "A"), PlayerData!$M:$M,PlayerData!O:O,""),
_xlfn.XLOOKUP(_xlfn.CONCAT(5,"-",$A30, "-", "A"), PlayerData!$M:$M,PlayerData!O:O,""),
_xlfn.XLOOKUP(_xlfn.CONCAT(6,"-",$A30, "-", "A"), PlayerData!$M:$M,PlayerData!O:O,""),
_xlfn.XLOOKUP(_xlfn.CONCAT(7,"-",$A30, "-", "A"), PlayerData!$M:$M,PlayerData!O:O,""),
_xlfn.XLOOKUP(_xlfn.CONCAT(8,"-",$A30, "-", "A"), PlayerData!$M:$M,PlayerData!O:O,""),
_xlfn.XLOOKUP(_xlfn.CONCAT(9,"-",$A30, "-", "A"), PlayerData!$M:$M,PlayerData!O:O,""),
_xlfn.XLOOKUP(_xlfn.CONCAT(10,"-",$A30, "-", "A"), PlayerData!$M:$M,PlayerData!O:O,""),
_xlfn.XLOOKUP(_xlfn.CONCAT(11,"-",$A30, "-", "A"), PlayerData!$M:$M,PlayerData!O:O,""),
_xlfn.XLOOKUP(_xlfn.CONCAT(12,"-",$A30, "-", "A"), PlayerData!$M:$M,PlayerData!O:O,""),
_xlfn.XLOOKUP(_xlfn.CONCAT(13,"-",$A30, "-", "A"), PlayerData!$M:$M,PlayerData!O:O,""),
_xlfn.XLOOKUP(_xlfn.CONCAT(14,"-",$A30, "-", "A"), PlayerData!$M:$M,PlayerData!O:O,""),
_xlfn.XLOOKUP(_xlfn.CONCAT(15,"-",$A30, "-", "A"), PlayerData!$M:$M,PlayerData!O:O,""),
_xlfn.XLOOKUP(_xlfn.CONCAT(16,"-",$A30, "-", "A"), PlayerData!$M:$M,PlayerData!O:O,""),
_xlfn.XLOOKUP(_xlfn.CONCAT(17,"-",$A30, "-", "A"), PlayerData!$M:$M,PlayerData!O:O,""),
_xlfn.XLOOKUP(_xlfn.CONCAT(18,"-",$A30, "-", "A"), PlayerData!$M:$M,PlayerData!O:O,"")))</f>
        <v>1</v>
      </c>
      <c r="M30" s="96" cm="1">
        <f t="array" ref="M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_xlfn.XLOOKUP(_xlfn.CONCAT(0,"-",$A30, "-", "A"), PlayerData!$M:$M,PlayerData!R:R,""),
_xlfn.XLOOKUP(_xlfn.CONCAT(1,"-",$A30, "-", "A"), PlayerData!$M:$M,PlayerData!R:R,""),
_xlfn.XLOOKUP(_xlfn.CONCAT(2,"-",$A30, "-", "A"), PlayerData!$M:$M,PlayerData!R:R,""),
_xlfn.XLOOKUP(_xlfn.CONCAT(3,"-",$A30, "-", "A"), PlayerData!$M:$M,PlayerData!R:R,""),
_xlfn.XLOOKUP(_xlfn.CONCAT(4,"-",$A30, "-", "A"), PlayerData!$M:$M,PlayerData!R:R,""),
_xlfn.XLOOKUP(_xlfn.CONCAT(5,"-",$A30, "-", "A"), PlayerData!$M:$M,PlayerData!R:R,""),
_xlfn.XLOOKUP(_xlfn.CONCAT(6,"-",$A30, "-", "A"), PlayerData!$M:$M,PlayerData!R:R,""),
_xlfn.XLOOKUP(_xlfn.CONCAT(7,"-",$A30, "-", "A"), PlayerData!$M:$M,PlayerData!R:R,""),
_xlfn.XLOOKUP(_xlfn.CONCAT(8,"-",$A30, "-", "A"), PlayerData!$M:$M,PlayerData!R:R,""),
_xlfn.XLOOKUP(_xlfn.CONCAT(9,"-",$A30, "-", "A"), PlayerData!$M:$M,PlayerData!R:R,""),
_xlfn.XLOOKUP(_xlfn.CONCAT(10,"-",$A30, "-", "A"), PlayerData!$M:$M,PlayerData!R:R,""),
_xlfn.XLOOKUP(_xlfn.CONCAT(11,"-",$A30, "-", "A"), PlayerData!$M:$M,PlayerData!R:R,""),
_xlfn.XLOOKUP(_xlfn.CONCAT(12,"-",$A30, "-", "A"), PlayerData!$M:$M,PlayerData!R:R,""),
_xlfn.XLOOKUP(_xlfn.CONCAT(13,"-",$A30, "-", "A"), PlayerData!$M:$M,PlayerData!R:R,""),
_xlfn.XLOOKUP(_xlfn.CONCAT(14,"-",$A30, "-", "A"), PlayerData!$M:$M,PlayerData!R:R,""),
_xlfn.XLOOKUP(_xlfn.CONCAT(15,"-",$A30, "-", "A"), PlayerData!$M:$M,PlayerData!R:R,""),
_xlfn.XLOOKUP(_xlfn.CONCAT(16,"-",$A30, "-", "A"), PlayerData!$M:$M,PlayerData!R:R,""),
_xlfn.XLOOKUP(_xlfn.CONCAT(17,"-",$A30, "-", "A"), PlayerData!$M:$M,PlayerData!R:R,""),
_xlfn.XLOOKUP(_xlfn.CONCAT(18,"-",$A30, "-", "A"), PlayerData!$M:$M,PlayerData!R:R,"")))</f>
        <v>2.89</v>
      </c>
      <c r="N30" s="134">
        <f t="shared" si="3"/>
        <v>45.454545454545453</v>
      </c>
      <c r="O30" s="134">
        <f t="shared" si="4"/>
        <v>45.454545454545453</v>
      </c>
      <c r="P30" s="73">
        <f t="shared" si="5"/>
        <v>38.948787061994615</v>
      </c>
      <c r="Q30" s="132" cm="1">
        <f t="array" ref="Q30">IF(OR($A30=Solver!$T$12:$T$201),0,SUMPRODUCT($H30:$J30,$T$4:$V$4))</f>
        <v>0</v>
      </c>
      <c r="R30" s="73" cm="1">
        <f t="array" ref="R30">IF(OR($A30=Solver!$T$12:$T$201),0, SUMPRODUCT($N30:$P30, $T$4:$V$4))</f>
        <v>0</v>
      </c>
    </row>
    <row r="31" spans="1:28">
      <c r="A31" s="55">
        <v>29</v>
      </c>
      <c r="B31" s="55" t="str">
        <f>_xlfn.XLOOKUP($A31, PlayerData!$B$3:$B$394, PlayerData!C$3:C$394)</f>
        <v>LEI</v>
      </c>
      <c r="C31" s="55" t="str">
        <f>_xlfn.XLOOKUP($A31, PlayerData!$B$3:$B$394, PlayerData!D$3:D$394)</f>
        <v>F</v>
      </c>
      <c r="D31" s="31" t="str">
        <f>_xlfn.XLOOKUP($A31, PlayerData!$B$3:$B$394, PlayerData!E$3:E$394)</f>
        <v>Iheanacho</v>
      </c>
      <c r="E31" s="136" cm="1">
        <f t="array" ref="E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"H"), PlayerData!$G:$G,PlayerData!H:H,""),
_xlfn.XLOOKUP(_xlfn.CONCAT(1,"-",$A31, "-", "H"), PlayerData!$G:$G,PlayerData!H:H,""),
_xlfn.XLOOKUP(_xlfn.CONCAT(2,"-",$A31, "-", "H"), PlayerData!$G:$G,PlayerData!H:H,""),
_xlfn.XLOOKUP(_xlfn.CONCAT(3,"-",$A31, "-", "H"), PlayerData!$G:$G,PlayerData!H:H,""),
_xlfn.XLOOKUP(_xlfn.CONCAT(4,"-",$A31, "-", "H"), PlayerData!$G:$G,PlayerData!H:H,""),
_xlfn.XLOOKUP(_xlfn.CONCAT(5,"-",$A31, "-", "H"), PlayerData!$G:$G,PlayerData!H:H,""),
_xlfn.XLOOKUP(_xlfn.CONCAT(6,"-",$A31, "-", "H"), PlayerData!$G:$G,PlayerData!H:H,""),
_xlfn.XLOOKUP(_xlfn.CONCAT(7,"-",$A31, "-", "H"), PlayerData!$G:$G,PlayerData!H:H,""),
_xlfn.XLOOKUP(_xlfn.CONCAT(8,"-",$A31, "-", "H"), PlayerData!$G:$G,PlayerData!H:H,""),
_xlfn.XLOOKUP(_xlfn.CONCAT(9,"-",$A31, "-", "H"), PlayerData!$G:$G,PlayerData!H:H,""),
_xlfn.XLOOKUP(_xlfn.CONCAT(10,"-",$A31, "-", "H"), PlayerData!$G:$G,PlayerData!H:H,""),
_xlfn.XLOOKUP(_xlfn.CONCAT(11,"-",$A31, "-", "H"), PlayerData!$G:$G,PlayerData!H:H,""),
_xlfn.XLOOKUP(_xlfn.CONCAT(12,"-",$A31, "-", "H"), PlayerData!$G:$G,PlayerData!H:H,""),
_xlfn.XLOOKUP(_xlfn.CONCAT(13,"-",$A31, "-", "H"), PlayerData!$G:$G,PlayerData!H:H,""),
_xlfn.XLOOKUP(_xlfn.CONCAT(14,"-",$A31, "-", "H"), PlayerData!$G:$G,PlayerData!H:H,""),
_xlfn.XLOOKUP(_xlfn.CONCAT(15,"-",$A31, "-", "H"), PlayerData!$G:$G,PlayerData!H:H,""),
_xlfn.XLOOKUP(_xlfn.CONCAT(16,"-",$A31, "-", "H"), PlayerData!$G:$G,PlayerData!H:H,""),
_xlfn.XLOOKUP(_xlfn.CONCAT(17,"-",$A31, "-", "H"), PlayerData!$G:$G,PlayerData!H:H,""),
_xlfn.XLOOKUP(_xlfn.CONCAT(18,"-",$A31, "-", "H"), PlayerData!$G:$G,PlayerData!H:H,"")))</f>
        <v>1.2</v>
      </c>
      <c r="F31" s="136" cm="1">
        <f t="array" ref="F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"H"), PlayerData!$G:$G,PlayerData!I:I,""),
_xlfn.XLOOKUP(_xlfn.CONCAT(1,"-",$A31, "-", "H"), PlayerData!$G:$G,PlayerData!I:I,""),
_xlfn.XLOOKUP(_xlfn.CONCAT(2,"-",$A31, "-", "H"), PlayerData!$G:$G,PlayerData!I:I,""),
_xlfn.XLOOKUP(_xlfn.CONCAT(3,"-",$A31, "-", "H"), PlayerData!$G:$G,PlayerData!I:I,""),
_xlfn.XLOOKUP(_xlfn.CONCAT(4,"-",$A31, "-", "H"), PlayerData!$G:$G,PlayerData!I:I,""),
_xlfn.XLOOKUP(_xlfn.CONCAT(5,"-",$A31, "-", "H"), PlayerData!$G:$G,PlayerData!I:I,""),
_xlfn.XLOOKUP(_xlfn.CONCAT(6,"-",$A31, "-", "H"), PlayerData!$G:$G,PlayerData!I:I,""),
_xlfn.XLOOKUP(_xlfn.CONCAT(7,"-",$A31, "-", "H"), PlayerData!$G:$G,PlayerData!I:I,""),
_xlfn.XLOOKUP(_xlfn.CONCAT(8,"-",$A31, "-", "H"), PlayerData!$G:$G,PlayerData!I:I,""),
_xlfn.XLOOKUP(_xlfn.CONCAT(9,"-",$A31, "-", "H"), PlayerData!$G:$G,PlayerData!I:I,""),
_xlfn.XLOOKUP(_xlfn.CONCAT(10,"-",$A31, "-", "H"), PlayerData!$G:$G,PlayerData!I:I,""),
_xlfn.XLOOKUP(_xlfn.CONCAT(11,"-",$A31, "-", "H"), PlayerData!$G:$G,PlayerData!I:I,""),
_xlfn.XLOOKUP(_xlfn.CONCAT(12,"-",$A31, "-", "H"), PlayerData!$G:$G,PlayerData!I:I,""),
_xlfn.XLOOKUP(_xlfn.CONCAT(13,"-",$A31, "-", "H"), PlayerData!$G:$G,PlayerData!I:I,""),
_xlfn.XLOOKUP(_xlfn.CONCAT(14,"-",$A31, "-", "H"), PlayerData!$G:$G,PlayerData!I:I,""),
_xlfn.XLOOKUP(_xlfn.CONCAT(15,"-",$A31, "-", "H"), PlayerData!$G:$G,PlayerData!I:I,""),
_xlfn.XLOOKUP(_xlfn.CONCAT(16,"-",$A31, "-", "H"), PlayerData!$G:$G,PlayerData!I:I,""),
_xlfn.XLOOKUP(_xlfn.CONCAT(17,"-",$A31, "-", "H"), PlayerData!$G:$G,PlayerData!I:I,""),
_xlfn.XLOOKUP(_xlfn.CONCAT(18,"-",$A31, "-", "H"), PlayerData!$G:$G,PlayerData!I:I,"")))</f>
        <v>0.6</v>
      </c>
      <c r="G31" s="90" cm="1">
        <f t="array" ref="G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"H"), PlayerData!$G:$G,PlayerData!L:L,""),
_xlfn.XLOOKUP(_xlfn.CONCAT(1,"-",$A31, "-", "H"), PlayerData!$G:$G,PlayerData!L:L,""),
_xlfn.XLOOKUP(_xlfn.CONCAT(2,"-",$A31, "-", "H"), PlayerData!$G:$G,PlayerData!L:L,""),
_xlfn.XLOOKUP(_xlfn.CONCAT(3,"-",$A31, "-", "H"), PlayerData!$G:$G,PlayerData!L:L,""),
_xlfn.XLOOKUP(_xlfn.CONCAT(4,"-",$A31, "-", "H"), PlayerData!$G:$G,PlayerData!L:L,""),
_xlfn.XLOOKUP(_xlfn.CONCAT(5,"-",$A31, "-", "H"), PlayerData!$G:$G,PlayerData!L:L,""),
_xlfn.XLOOKUP(_xlfn.CONCAT(6,"-",$A31, "-", "H"), PlayerData!$G:$G,PlayerData!L:L,""),
_xlfn.XLOOKUP(_xlfn.CONCAT(7,"-",$A31, "-", "H"), PlayerData!$G:$G,PlayerData!L:L,""),
_xlfn.XLOOKUP(_xlfn.CONCAT(8,"-",$A31, "-", "H"), PlayerData!$G:$G,PlayerData!L:L,""),
_xlfn.XLOOKUP(_xlfn.CONCAT(9,"-",$A31, "-", "H"), PlayerData!$G:$G,PlayerData!L:L,""),
_xlfn.XLOOKUP(_xlfn.CONCAT(10,"-",$A31, "-", "H"), PlayerData!$G:$G,PlayerData!L:L,""),
_xlfn.XLOOKUP(_xlfn.CONCAT(11,"-",$A31, "-", "H"), PlayerData!$G:$G,PlayerData!L:L,""),
_xlfn.XLOOKUP(_xlfn.CONCAT(12,"-",$A31, "-", "H"), PlayerData!$G:$G,PlayerData!L:L,""),
_xlfn.XLOOKUP(_xlfn.CONCAT(13,"-",$A31, "-", "H"), PlayerData!$G:$G,PlayerData!L:L,""),
_xlfn.XLOOKUP(_xlfn.CONCAT(14,"-",$A31, "-", "H"), PlayerData!$G:$G,PlayerData!L:L,""),
_xlfn.XLOOKUP(_xlfn.CONCAT(15,"-",$A31, "-", "H"), PlayerData!$G:$G,PlayerData!L:L,""),
_xlfn.XLOOKUP(_xlfn.CONCAT(16,"-",$A31, "-", "H"), PlayerData!$G:$G,PlayerData!L:L,""),
_xlfn.XLOOKUP(_xlfn.CONCAT(17,"-",$A31, "-", "H"), PlayerData!$G:$G,PlayerData!L:L,""),
_xlfn.XLOOKUP(_xlfn.CONCAT(18,"-",$A31, "-", "H"), PlayerData!$G:$G,PlayerData!L:L,"")))</f>
        <v>1.68</v>
      </c>
      <c r="H31" s="132">
        <f t="shared" si="0"/>
        <v>27.27272727272727</v>
      </c>
      <c r="I31" s="132">
        <f t="shared" si="1"/>
        <v>27.27272727272727</v>
      </c>
      <c r="J31" s="72">
        <f t="shared" si="2"/>
        <v>22.641509433962266</v>
      </c>
      <c r="K31" s="138" cm="1">
        <f t="array" ref="K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"A"), PlayerData!$M:$M,PlayerData!N:N,""),
_xlfn.XLOOKUP(_xlfn.CONCAT(1,"-",$A31, "-", "A"), PlayerData!$M:$M,PlayerData!N:N,""),
_xlfn.XLOOKUP(_xlfn.CONCAT(2,"-",$A31, "-", "A"), PlayerData!$M:$M,PlayerData!N:N,""),
_xlfn.XLOOKUP(_xlfn.CONCAT(3,"-",$A31, "-", "A"), PlayerData!$M:$M,PlayerData!N:N,""),
_xlfn.XLOOKUP(_xlfn.CONCAT(4,"-",$A31, "-", "A"), PlayerData!$M:$M,PlayerData!N:N,""),
_xlfn.XLOOKUP(_xlfn.CONCAT(5,"-",$A31, "-", "A"), PlayerData!$M:$M,PlayerData!N:N,""),
_xlfn.XLOOKUP(_xlfn.CONCAT(6,"-",$A31, "-", "A"), PlayerData!$M:$M,PlayerData!N:N,""),
_xlfn.XLOOKUP(_xlfn.CONCAT(7,"-",$A31, "-", "A"), PlayerData!$M:$M,PlayerData!N:N,""),
_xlfn.XLOOKUP(_xlfn.CONCAT(8,"-",$A31, "-", "A"), PlayerData!$M:$M,PlayerData!N:N,""),
_xlfn.XLOOKUP(_xlfn.CONCAT(9,"-",$A31, "-", "A"), PlayerData!$M:$M,PlayerData!N:N,""),
_xlfn.XLOOKUP(_xlfn.CONCAT(10,"-",$A31, "-", "A"), PlayerData!$M:$M,PlayerData!N:N,""),
_xlfn.XLOOKUP(_xlfn.CONCAT(11,"-",$A31, "-", "A"), PlayerData!$M:$M,PlayerData!N:N,""),
_xlfn.XLOOKUP(_xlfn.CONCAT(12,"-",$A31, "-", "A"), PlayerData!$M:$M,PlayerData!N:N,""),
_xlfn.XLOOKUP(_xlfn.CONCAT(13,"-",$A31, "-", "A"), PlayerData!$M:$M,PlayerData!N:N,""),
_xlfn.XLOOKUP(_xlfn.CONCAT(14,"-",$A31, "-", "A"), PlayerData!$M:$M,PlayerData!N:N,""),
_xlfn.XLOOKUP(_xlfn.CONCAT(15,"-",$A31, "-", "A"), PlayerData!$M:$M,PlayerData!N:N,""),
_xlfn.XLOOKUP(_xlfn.CONCAT(16,"-",$A31, "-", "A"), PlayerData!$M:$M,PlayerData!N:N,""),
_xlfn.XLOOKUP(_xlfn.CONCAT(17,"-",$A31, "-", "A"), PlayerData!$M:$M,PlayerData!N:N,""),
_xlfn.XLOOKUP(_xlfn.CONCAT(18,"-",$A31, "-", "A"), PlayerData!$M:$M,PlayerData!N:N,"")))</f>
        <v>1.8</v>
      </c>
      <c r="L31" s="138" cm="1">
        <f t="array" ref="L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"A"), PlayerData!$M:$M,PlayerData!O:O,""),
_xlfn.XLOOKUP(_xlfn.CONCAT(1,"-",$A31, "-", "A"), PlayerData!$M:$M,PlayerData!O:O,""),
_xlfn.XLOOKUP(_xlfn.CONCAT(2,"-",$A31, "-", "A"), PlayerData!$M:$M,PlayerData!O:O,""),
_xlfn.XLOOKUP(_xlfn.CONCAT(3,"-",$A31, "-", "A"), PlayerData!$M:$M,PlayerData!O:O,""),
_xlfn.XLOOKUP(_xlfn.CONCAT(4,"-",$A31, "-", "A"), PlayerData!$M:$M,PlayerData!O:O,""),
_xlfn.XLOOKUP(_xlfn.CONCAT(5,"-",$A31, "-", "A"), PlayerData!$M:$M,PlayerData!O:O,""),
_xlfn.XLOOKUP(_xlfn.CONCAT(6,"-",$A31, "-", "A"), PlayerData!$M:$M,PlayerData!O:O,""),
_xlfn.XLOOKUP(_xlfn.CONCAT(7,"-",$A31, "-", "A"), PlayerData!$M:$M,PlayerData!O:O,""),
_xlfn.XLOOKUP(_xlfn.CONCAT(8,"-",$A31, "-", "A"), PlayerData!$M:$M,PlayerData!O:O,""),
_xlfn.XLOOKUP(_xlfn.CONCAT(9,"-",$A31, "-", "A"), PlayerData!$M:$M,PlayerData!O:O,""),
_xlfn.XLOOKUP(_xlfn.CONCAT(10,"-",$A31, "-", "A"), PlayerData!$M:$M,PlayerData!O:O,""),
_xlfn.XLOOKUP(_xlfn.CONCAT(11,"-",$A31, "-", "A"), PlayerData!$M:$M,PlayerData!O:O,""),
_xlfn.XLOOKUP(_xlfn.CONCAT(12,"-",$A31, "-", "A"), PlayerData!$M:$M,PlayerData!O:O,""),
_xlfn.XLOOKUP(_xlfn.CONCAT(13,"-",$A31, "-", "A"), PlayerData!$M:$M,PlayerData!O:O,""),
_xlfn.XLOOKUP(_xlfn.CONCAT(14,"-",$A31, "-", "A"), PlayerData!$M:$M,PlayerData!O:O,""),
_xlfn.XLOOKUP(_xlfn.CONCAT(15,"-",$A31, "-", "A"), PlayerData!$M:$M,PlayerData!O:O,""),
_xlfn.XLOOKUP(_xlfn.CONCAT(16,"-",$A31, "-", "A"), PlayerData!$M:$M,PlayerData!O:O,""),
_xlfn.XLOOKUP(_xlfn.CONCAT(17,"-",$A31, "-", "A"), PlayerData!$M:$M,PlayerData!O:O,""),
_xlfn.XLOOKUP(_xlfn.CONCAT(18,"-",$A31, "-", "A"), PlayerData!$M:$M,PlayerData!O:O,"")))</f>
        <v>0.6</v>
      </c>
      <c r="M31" s="96" cm="1">
        <f t="array" ref="M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_xlfn.XLOOKUP(_xlfn.CONCAT(0,"-",$A31, "-", "A"), PlayerData!$M:$M,PlayerData!R:R,""),
_xlfn.XLOOKUP(_xlfn.CONCAT(1,"-",$A31, "-", "A"), PlayerData!$M:$M,PlayerData!R:R,""),
_xlfn.XLOOKUP(_xlfn.CONCAT(2,"-",$A31, "-", "A"), PlayerData!$M:$M,PlayerData!R:R,""),
_xlfn.XLOOKUP(_xlfn.CONCAT(3,"-",$A31, "-", "A"), PlayerData!$M:$M,PlayerData!R:R,""),
_xlfn.XLOOKUP(_xlfn.CONCAT(4,"-",$A31, "-", "A"), PlayerData!$M:$M,PlayerData!R:R,""),
_xlfn.XLOOKUP(_xlfn.CONCAT(5,"-",$A31, "-", "A"), PlayerData!$M:$M,PlayerData!R:R,""),
_xlfn.XLOOKUP(_xlfn.CONCAT(6,"-",$A31, "-", "A"), PlayerData!$M:$M,PlayerData!R:R,""),
_xlfn.XLOOKUP(_xlfn.CONCAT(7,"-",$A31, "-", "A"), PlayerData!$M:$M,PlayerData!R:R,""),
_xlfn.XLOOKUP(_xlfn.CONCAT(8,"-",$A31, "-", "A"), PlayerData!$M:$M,PlayerData!R:R,""),
_xlfn.XLOOKUP(_xlfn.CONCAT(9,"-",$A31, "-", "A"), PlayerData!$M:$M,PlayerData!R:R,""),
_xlfn.XLOOKUP(_xlfn.CONCAT(10,"-",$A31, "-", "A"), PlayerData!$M:$M,PlayerData!R:R,""),
_xlfn.XLOOKUP(_xlfn.CONCAT(11,"-",$A31, "-", "A"), PlayerData!$M:$M,PlayerData!R:R,""),
_xlfn.XLOOKUP(_xlfn.CONCAT(12,"-",$A31, "-", "A"), PlayerData!$M:$M,PlayerData!R:R,""),
_xlfn.XLOOKUP(_xlfn.CONCAT(13,"-",$A31, "-", "A"), PlayerData!$M:$M,PlayerData!R:R,""),
_xlfn.XLOOKUP(_xlfn.CONCAT(14,"-",$A31, "-", "A"), PlayerData!$M:$M,PlayerData!R:R,""),
_xlfn.XLOOKUP(_xlfn.CONCAT(15,"-",$A31, "-", "A"), PlayerData!$M:$M,PlayerData!R:R,""),
_xlfn.XLOOKUP(_xlfn.CONCAT(16,"-",$A31, "-", "A"), PlayerData!$M:$M,PlayerData!R:R,""),
_xlfn.XLOOKUP(_xlfn.CONCAT(17,"-",$A31, "-", "A"), PlayerData!$M:$M,PlayerData!R:R,""),
_xlfn.XLOOKUP(_xlfn.CONCAT(18,"-",$A31, "-", "A"), PlayerData!$M:$M,PlayerData!R:R,"")))</f>
        <v>1.91</v>
      </c>
      <c r="N31" s="134">
        <f t="shared" si="3"/>
        <v>40.909090909090907</v>
      </c>
      <c r="O31" s="134">
        <f t="shared" si="4"/>
        <v>27.27272727272727</v>
      </c>
      <c r="P31" s="73">
        <f t="shared" si="5"/>
        <v>25.741239892183291</v>
      </c>
      <c r="Q31" s="132" cm="1">
        <f t="array" ref="Q31">IF(OR($A31=Solver!$T$12:$T$201),0,SUMPRODUCT($H31:$J31,$T$4:$V$4))</f>
        <v>0</v>
      </c>
      <c r="R31" s="73" cm="1">
        <f t="array" ref="R31">IF(OR($A31=Solver!$T$12:$T$201),0, SUMPRODUCT($N31:$P31, $T$4:$V$4))</f>
        <v>0</v>
      </c>
    </row>
    <row r="32" spans="1:28">
      <c r="A32" s="55">
        <v>30</v>
      </c>
      <c r="B32" s="55" t="str">
        <f>_xlfn.XLOOKUP($A32, PlayerData!$B$3:$B$394, PlayerData!C$3:C$394)</f>
        <v>NEW</v>
      </c>
      <c r="C32" s="55" t="str">
        <f>_xlfn.XLOOKUP($A32, PlayerData!$B$3:$B$394, PlayerData!D$3:D$394)</f>
        <v>F</v>
      </c>
      <c r="D32" s="31" t="str">
        <f>_xlfn.XLOOKUP($A32, PlayerData!$B$3:$B$394, PlayerData!E$3:E$394)</f>
        <v>Gayle</v>
      </c>
      <c r="E32" s="136" cm="1">
        <f t="array" ref="E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"H"), PlayerData!$G:$G,PlayerData!H:H,""),
_xlfn.XLOOKUP(_xlfn.CONCAT(1,"-",$A32, "-", "H"), PlayerData!$G:$G,PlayerData!H:H,""),
_xlfn.XLOOKUP(_xlfn.CONCAT(2,"-",$A32, "-", "H"), PlayerData!$G:$G,PlayerData!H:H,""),
_xlfn.XLOOKUP(_xlfn.CONCAT(3,"-",$A32, "-", "H"), PlayerData!$G:$G,PlayerData!H:H,""),
_xlfn.XLOOKUP(_xlfn.CONCAT(4,"-",$A32, "-", "H"), PlayerData!$G:$G,PlayerData!H:H,""),
_xlfn.XLOOKUP(_xlfn.CONCAT(5,"-",$A32, "-", "H"), PlayerData!$G:$G,PlayerData!H:H,""),
_xlfn.XLOOKUP(_xlfn.CONCAT(6,"-",$A32, "-", "H"), PlayerData!$G:$G,PlayerData!H:H,""),
_xlfn.XLOOKUP(_xlfn.CONCAT(7,"-",$A32, "-", "H"), PlayerData!$G:$G,PlayerData!H:H,""),
_xlfn.XLOOKUP(_xlfn.CONCAT(8,"-",$A32, "-", "H"), PlayerData!$G:$G,PlayerData!H:H,""),
_xlfn.XLOOKUP(_xlfn.CONCAT(9,"-",$A32, "-", "H"), PlayerData!$G:$G,PlayerData!H:H,""),
_xlfn.XLOOKUP(_xlfn.CONCAT(10,"-",$A32, "-", "H"), PlayerData!$G:$G,PlayerData!H:H,""),
_xlfn.XLOOKUP(_xlfn.CONCAT(11,"-",$A32, "-", "H"), PlayerData!$G:$G,PlayerData!H:H,""),
_xlfn.XLOOKUP(_xlfn.CONCAT(12,"-",$A32, "-", "H"), PlayerData!$G:$G,PlayerData!H:H,""),
_xlfn.XLOOKUP(_xlfn.CONCAT(13,"-",$A32, "-", "H"), PlayerData!$G:$G,PlayerData!H:H,""),
_xlfn.XLOOKUP(_xlfn.CONCAT(14,"-",$A32, "-", "H"), PlayerData!$G:$G,PlayerData!H:H,""),
_xlfn.XLOOKUP(_xlfn.CONCAT(15,"-",$A32, "-", "H"), PlayerData!$G:$G,PlayerData!H:H,""),
_xlfn.XLOOKUP(_xlfn.CONCAT(16,"-",$A32, "-", "H"), PlayerData!$G:$G,PlayerData!H:H,""),
_xlfn.XLOOKUP(_xlfn.CONCAT(17,"-",$A32, "-", "H"), PlayerData!$G:$G,PlayerData!H:H,""),
_xlfn.XLOOKUP(_xlfn.CONCAT(18,"-",$A32, "-", "H"), PlayerData!$G:$G,PlayerData!H:H,"")))</f>
        <v>1.75</v>
      </c>
      <c r="F32" s="136" cm="1">
        <f t="array" ref="F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"H"), PlayerData!$G:$G,PlayerData!I:I,""),
_xlfn.XLOOKUP(_xlfn.CONCAT(1,"-",$A32, "-", "H"), PlayerData!$G:$G,PlayerData!I:I,""),
_xlfn.XLOOKUP(_xlfn.CONCAT(2,"-",$A32, "-", "H"), PlayerData!$G:$G,PlayerData!I:I,""),
_xlfn.XLOOKUP(_xlfn.CONCAT(3,"-",$A32, "-", "H"), PlayerData!$G:$G,PlayerData!I:I,""),
_xlfn.XLOOKUP(_xlfn.CONCAT(4,"-",$A32, "-", "H"), PlayerData!$G:$G,PlayerData!I:I,""),
_xlfn.XLOOKUP(_xlfn.CONCAT(5,"-",$A32, "-", "H"), PlayerData!$G:$G,PlayerData!I:I,""),
_xlfn.XLOOKUP(_xlfn.CONCAT(6,"-",$A32, "-", "H"), PlayerData!$G:$G,PlayerData!I:I,""),
_xlfn.XLOOKUP(_xlfn.CONCAT(7,"-",$A32, "-", "H"), PlayerData!$G:$G,PlayerData!I:I,""),
_xlfn.XLOOKUP(_xlfn.CONCAT(8,"-",$A32, "-", "H"), PlayerData!$G:$G,PlayerData!I:I,""),
_xlfn.XLOOKUP(_xlfn.CONCAT(9,"-",$A32, "-", "H"), PlayerData!$G:$G,PlayerData!I:I,""),
_xlfn.XLOOKUP(_xlfn.CONCAT(10,"-",$A32, "-", "H"), PlayerData!$G:$G,PlayerData!I:I,""),
_xlfn.XLOOKUP(_xlfn.CONCAT(11,"-",$A32, "-", "H"), PlayerData!$G:$G,PlayerData!I:I,""),
_xlfn.XLOOKUP(_xlfn.CONCAT(12,"-",$A32, "-", "H"), PlayerData!$G:$G,PlayerData!I:I,""),
_xlfn.XLOOKUP(_xlfn.CONCAT(13,"-",$A32, "-", "H"), PlayerData!$G:$G,PlayerData!I:I,""),
_xlfn.XLOOKUP(_xlfn.CONCAT(14,"-",$A32, "-", "H"), PlayerData!$G:$G,PlayerData!I:I,""),
_xlfn.XLOOKUP(_xlfn.CONCAT(15,"-",$A32, "-", "H"), PlayerData!$G:$G,PlayerData!I:I,""),
_xlfn.XLOOKUP(_xlfn.CONCAT(16,"-",$A32, "-", "H"), PlayerData!$G:$G,PlayerData!I:I,""),
_xlfn.XLOOKUP(_xlfn.CONCAT(17,"-",$A32, "-", "H"), PlayerData!$G:$G,PlayerData!I:I,""),
_xlfn.XLOOKUP(_xlfn.CONCAT(18,"-",$A32, "-", "H"), PlayerData!$G:$G,PlayerData!I:I,"")))</f>
        <v>0.25</v>
      </c>
      <c r="G32" s="90" cm="1">
        <f t="array" ref="G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"H"), PlayerData!$G:$G,PlayerData!L:L,""),
_xlfn.XLOOKUP(_xlfn.CONCAT(1,"-",$A32, "-", "H"), PlayerData!$G:$G,PlayerData!L:L,""),
_xlfn.XLOOKUP(_xlfn.CONCAT(2,"-",$A32, "-", "H"), PlayerData!$G:$G,PlayerData!L:L,""),
_xlfn.XLOOKUP(_xlfn.CONCAT(3,"-",$A32, "-", "H"), PlayerData!$G:$G,PlayerData!L:L,""),
_xlfn.XLOOKUP(_xlfn.CONCAT(4,"-",$A32, "-", "H"), PlayerData!$G:$G,PlayerData!L:L,""),
_xlfn.XLOOKUP(_xlfn.CONCAT(5,"-",$A32, "-", "H"), PlayerData!$G:$G,PlayerData!L:L,""),
_xlfn.XLOOKUP(_xlfn.CONCAT(6,"-",$A32, "-", "H"), PlayerData!$G:$G,PlayerData!L:L,""),
_xlfn.XLOOKUP(_xlfn.CONCAT(7,"-",$A32, "-", "H"), PlayerData!$G:$G,PlayerData!L:L,""),
_xlfn.XLOOKUP(_xlfn.CONCAT(8,"-",$A32, "-", "H"), PlayerData!$G:$G,PlayerData!L:L,""),
_xlfn.XLOOKUP(_xlfn.CONCAT(9,"-",$A32, "-", "H"), PlayerData!$G:$G,PlayerData!L:L,""),
_xlfn.XLOOKUP(_xlfn.CONCAT(10,"-",$A32, "-", "H"), PlayerData!$G:$G,PlayerData!L:L,""),
_xlfn.XLOOKUP(_xlfn.CONCAT(11,"-",$A32, "-", "H"), PlayerData!$G:$G,PlayerData!L:L,""),
_xlfn.XLOOKUP(_xlfn.CONCAT(12,"-",$A32, "-", "H"), PlayerData!$G:$G,PlayerData!L:L,""),
_xlfn.XLOOKUP(_xlfn.CONCAT(13,"-",$A32, "-", "H"), PlayerData!$G:$G,PlayerData!L:L,""),
_xlfn.XLOOKUP(_xlfn.CONCAT(14,"-",$A32, "-", "H"), PlayerData!$G:$G,PlayerData!L:L,""),
_xlfn.XLOOKUP(_xlfn.CONCAT(15,"-",$A32, "-", "H"), PlayerData!$G:$G,PlayerData!L:L,""),
_xlfn.XLOOKUP(_xlfn.CONCAT(16,"-",$A32, "-", "H"), PlayerData!$G:$G,PlayerData!L:L,""),
_xlfn.XLOOKUP(_xlfn.CONCAT(17,"-",$A32, "-", "H"), PlayerData!$G:$G,PlayerData!L:L,""),
_xlfn.XLOOKUP(_xlfn.CONCAT(18,"-",$A32, "-", "H"), PlayerData!$G:$G,PlayerData!L:L,"")))</f>
        <v>1.42</v>
      </c>
      <c r="H32" s="132">
        <f t="shared" si="0"/>
        <v>39.772727272727266</v>
      </c>
      <c r="I32" s="132">
        <f t="shared" si="1"/>
        <v>11.363636363636363</v>
      </c>
      <c r="J32" s="72">
        <f t="shared" si="2"/>
        <v>19.137466307277631</v>
      </c>
      <c r="K32" s="138" cm="1">
        <f t="array" ref="K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"A"), PlayerData!$M:$M,PlayerData!N:N,""),
_xlfn.XLOOKUP(_xlfn.CONCAT(1,"-",$A32, "-", "A"), PlayerData!$M:$M,PlayerData!N:N,""),
_xlfn.XLOOKUP(_xlfn.CONCAT(2,"-",$A32, "-", "A"), PlayerData!$M:$M,PlayerData!N:N,""),
_xlfn.XLOOKUP(_xlfn.CONCAT(3,"-",$A32, "-", "A"), PlayerData!$M:$M,PlayerData!N:N,""),
_xlfn.XLOOKUP(_xlfn.CONCAT(4,"-",$A32, "-", "A"), PlayerData!$M:$M,PlayerData!N:N,""),
_xlfn.XLOOKUP(_xlfn.CONCAT(5,"-",$A32, "-", "A"), PlayerData!$M:$M,PlayerData!N:N,""),
_xlfn.XLOOKUP(_xlfn.CONCAT(6,"-",$A32, "-", "A"), PlayerData!$M:$M,PlayerData!N:N,""),
_xlfn.XLOOKUP(_xlfn.CONCAT(7,"-",$A32, "-", "A"), PlayerData!$M:$M,PlayerData!N:N,""),
_xlfn.XLOOKUP(_xlfn.CONCAT(8,"-",$A32, "-", "A"), PlayerData!$M:$M,PlayerData!N:N,""),
_xlfn.XLOOKUP(_xlfn.CONCAT(9,"-",$A32, "-", "A"), PlayerData!$M:$M,PlayerData!N:N,""),
_xlfn.XLOOKUP(_xlfn.CONCAT(10,"-",$A32, "-", "A"), PlayerData!$M:$M,PlayerData!N:N,""),
_xlfn.XLOOKUP(_xlfn.CONCAT(11,"-",$A32, "-", "A"), PlayerData!$M:$M,PlayerData!N:N,""),
_xlfn.XLOOKUP(_xlfn.CONCAT(12,"-",$A32, "-", "A"), PlayerData!$M:$M,PlayerData!N:N,""),
_xlfn.XLOOKUP(_xlfn.CONCAT(13,"-",$A32, "-", "A"), PlayerData!$M:$M,PlayerData!N:N,""),
_xlfn.XLOOKUP(_xlfn.CONCAT(14,"-",$A32, "-", "A"), PlayerData!$M:$M,PlayerData!N:N,""),
_xlfn.XLOOKUP(_xlfn.CONCAT(15,"-",$A32, "-", "A"), PlayerData!$M:$M,PlayerData!N:N,""),
_xlfn.XLOOKUP(_xlfn.CONCAT(16,"-",$A32, "-", "A"), PlayerData!$M:$M,PlayerData!N:N,""),
_xlfn.XLOOKUP(_xlfn.CONCAT(17,"-",$A32, "-", "A"), PlayerData!$M:$M,PlayerData!N:N,""),
_xlfn.XLOOKUP(_xlfn.CONCAT(18,"-",$A32, "-", "A"), PlayerData!$M:$M,PlayerData!N:N,"")))</f>
        <v>2.2000000000000002</v>
      </c>
      <c r="L32" s="138" cm="1">
        <f t="array" ref="L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"A"), PlayerData!$M:$M,PlayerData!O:O,""),
_xlfn.XLOOKUP(_xlfn.CONCAT(1,"-",$A32, "-", "A"), PlayerData!$M:$M,PlayerData!O:O,""),
_xlfn.XLOOKUP(_xlfn.CONCAT(2,"-",$A32, "-", "A"), PlayerData!$M:$M,PlayerData!O:O,""),
_xlfn.XLOOKUP(_xlfn.CONCAT(3,"-",$A32, "-", "A"), PlayerData!$M:$M,PlayerData!O:O,""),
_xlfn.XLOOKUP(_xlfn.CONCAT(4,"-",$A32, "-", "A"), PlayerData!$M:$M,PlayerData!O:O,""),
_xlfn.XLOOKUP(_xlfn.CONCAT(5,"-",$A32, "-", "A"), PlayerData!$M:$M,PlayerData!O:O,""),
_xlfn.XLOOKUP(_xlfn.CONCAT(6,"-",$A32, "-", "A"), PlayerData!$M:$M,PlayerData!O:O,""),
_xlfn.XLOOKUP(_xlfn.CONCAT(7,"-",$A32, "-", "A"), PlayerData!$M:$M,PlayerData!O:O,""),
_xlfn.XLOOKUP(_xlfn.CONCAT(8,"-",$A32, "-", "A"), PlayerData!$M:$M,PlayerData!O:O,""),
_xlfn.XLOOKUP(_xlfn.CONCAT(9,"-",$A32, "-", "A"), PlayerData!$M:$M,PlayerData!O:O,""),
_xlfn.XLOOKUP(_xlfn.CONCAT(10,"-",$A32, "-", "A"), PlayerData!$M:$M,PlayerData!O:O,""),
_xlfn.XLOOKUP(_xlfn.CONCAT(11,"-",$A32, "-", "A"), PlayerData!$M:$M,PlayerData!O:O,""),
_xlfn.XLOOKUP(_xlfn.CONCAT(12,"-",$A32, "-", "A"), PlayerData!$M:$M,PlayerData!O:O,""),
_xlfn.XLOOKUP(_xlfn.CONCAT(13,"-",$A32, "-", "A"), PlayerData!$M:$M,PlayerData!O:O,""),
_xlfn.XLOOKUP(_xlfn.CONCAT(14,"-",$A32, "-", "A"), PlayerData!$M:$M,PlayerData!O:O,""),
_xlfn.XLOOKUP(_xlfn.CONCAT(15,"-",$A32, "-", "A"), PlayerData!$M:$M,PlayerData!O:O,""),
_xlfn.XLOOKUP(_xlfn.CONCAT(16,"-",$A32, "-", "A"), PlayerData!$M:$M,PlayerData!O:O,""),
_xlfn.XLOOKUP(_xlfn.CONCAT(17,"-",$A32, "-", "A"), PlayerData!$M:$M,PlayerData!O:O,""),
_xlfn.XLOOKUP(_xlfn.CONCAT(18,"-",$A32, "-", "A"), PlayerData!$M:$M,PlayerData!O:O,"")))</f>
        <v>1</v>
      </c>
      <c r="M32" s="96" cm="1">
        <f t="array" ref="M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_xlfn.XLOOKUP(_xlfn.CONCAT(0,"-",$A32, "-", "A"), PlayerData!$M:$M,PlayerData!R:R,""),
_xlfn.XLOOKUP(_xlfn.CONCAT(1,"-",$A32, "-", "A"), PlayerData!$M:$M,PlayerData!R:R,""),
_xlfn.XLOOKUP(_xlfn.CONCAT(2,"-",$A32, "-", "A"), PlayerData!$M:$M,PlayerData!R:R,""),
_xlfn.XLOOKUP(_xlfn.CONCAT(3,"-",$A32, "-", "A"), PlayerData!$M:$M,PlayerData!R:R,""),
_xlfn.XLOOKUP(_xlfn.CONCAT(4,"-",$A32, "-", "A"), PlayerData!$M:$M,PlayerData!R:R,""),
_xlfn.XLOOKUP(_xlfn.CONCAT(5,"-",$A32, "-", "A"), PlayerData!$M:$M,PlayerData!R:R,""),
_xlfn.XLOOKUP(_xlfn.CONCAT(6,"-",$A32, "-", "A"), PlayerData!$M:$M,PlayerData!R:R,""),
_xlfn.XLOOKUP(_xlfn.CONCAT(7,"-",$A32, "-", "A"), PlayerData!$M:$M,PlayerData!R:R,""),
_xlfn.XLOOKUP(_xlfn.CONCAT(8,"-",$A32, "-", "A"), PlayerData!$M:$M,PlayerData!R:R,""),
_xlfn.XLOOKUP(_xlfn.CONCAT(9,"-",$A32, "-", "A"), PlayerData!$M:$M,PlayerData!R:R,""),
_xlfn.XLOOKUP(_xlfn.CONCAT(10,"-",$A32, "-", "A"), PlayerData!$M:$M,PlayerData!R:R,""),
_xlfn.XLOOKUP(_xlfn.CONCAT(11,"-",$A32, "-", "A"), PlayerData!$M:$M,PlayerData!R:R,""),
_xlfn.XLOOKUP(_xlfn.CONCAT(12,"-",$A32, "-", "A"), PlayerData!$M:$M,PlayerData!R:R,""),
_xlfn.XLOOKUP(_xlfn.CONCAT(13,"-",$A32, "-", "A"), PlayerData!$M:$M,PlayerData!R:R,""),
_xlfn.XLOOKUP(_xlfn.CONCAT(14,"-",$A32, "-", "A"), PlayerData!$M:$M,PlayerData!R:R,""),
_xlfn.XLOOKUP(_xlfn.CONCAT(15,"-",$A32, "-", "A"), PlayerData!$M:$M,PlayerData!R:R,""),
_xlfn.XLOOKUP(_xlfn.CONCAT(16,"-",$A32, "-", "A"), PlayerData!$M:$M,PlayerData!R:R,""),
_xlfn.XLOOKUP(_xlfn.CONCAT(17,"-",$A32, "-", "A"), PlayerData!$M:$M,PlayerData!R:R,""),
_xlfn.XLOOKUP(_xlfn.CONCAT(18,"-",$A32, "-", "A"), PlayerData!$M:$M,PlayerData!R:R,"")))</f>
        <v>2.68</v>
      </c>
      <c r="N32" s="134">
        <f t="shared" si="3"/>
        <v>50</v>
      </c>
      <c r="O32" s="134">
        <f t="shared" si="4"/>
        <v>45.454545454545453</v>
      </c>
      <c r="P32" s="73">
        <f t="shared" si="5"/>
        <v>36.118598382749333</v>
      </c>
      <c r="Q32" s="132" cm="1">
        <f t="array" ref="Q32">IF(OR($A32=Solver!$T$12:$T$201),0,SUMPRODUCT($H32:$J32,$T$4:$V$4))</f>
        <v>0</v>
      </c>
      <c r="R32" s="73" cm="1">
        <f t="array" ref="R32">IF(OR($A32=Solver!$T$12:$T$201),0, SUMPRODUCT($N32:$P32, $T$4:$V$4))</f>
        <v>0</v>
      </c>
    </row>
    <row r="33" spans="1:18">
      <c r="A33" s="55">
        <v>31</v>
      </c>
      <c r="B33" s="55" t="str">
        <f>_xlfn.XLOOKUP($A33, PlayerData!$B$3:$B$394, PlayerData!C$3:C$394)</f>
        <v>SHU</v>
      </c>
      <c r="C33" s="55" t="str">
        <f>_xlfn.XLOOKUP($A33, PlayerData!$B$3:$B$394, PlayerData!D$3:D$394)</f>
        <v>F</v>
      </c>
      <c r="D33" s="31" t="str">
        <f>_xlfn.XLOOKUP($A33, PlayerData!$B$3:$B$394, PlayerData!E$3:E$394)</f>
        <v>Sharp</v>
      </c>
      <c r="E33" s="136" cm="1">
        <f t="array" ref="E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"H"), PlayerData!$G:$G,PlayerData!H:H,""),
_xlfn.XLOOKUP(_xlfn.CONCAT(1,"-",$A33, "-", "H"), PlayerData!$G:$G,PlayerData!H:H,""),
_xlfn.XLOOKUP(_xlfn.CONCAT(2,"-",$A33, "-", "H"), PlayerData!$G:$G,PlayerData!H:H,""),
_xlfn.XLOOKUP(_xlfn.CONCAT(3,"-",$A33, "-", "H"), PlayerData!$G:$G,PlayerData!H:H,""),
_xlfn.XLOOKUP(_xlfn.CONCAT(4,"-",$A33, "-", "H"), PlayerData!$G:$G,PlayerData!H:H,""),
_xlfn.XLOOKUP(_xlfn.CONCAT(5,"-",$A33, "-", "H"), PlayerData!$G:$G,PlayerData!H:H,""),
_xlfn.XLOOKUP(_xlfn.CONCAT(6,"-",$A33, "-", "H"), PlayerData!$G:$G,PlayerData!H:H,""),
_xlfn.XLOOKUP(_xlfn.CONCAT(7,"-",$A33, "-", "H"), PlayerData!$G:$G,PlayerData!H:H,""),
_xlfn.XLOOKUP(_xlfn.CONCAT(8,"-",$A33, "-", "H"), PlayerData!$G:$G,PlayerData!H:H,""),
_xlfn.XLOOKUP(_xlfn.CONCAT(9,"-",$A33, "-", "H"), PlayerData!$G:$G,PlayerData!H:H,""),
_xlfn.XLOOKUP(_xlfn.CONCAT(10,"-",$A33, "-", "H"), PlayerData!$G:$G,PlayerData!H:H,""),
_xlfn.XLOOKUP(_xlfn.CONCAT(11,"-",$A33, "-", "H"), PlayerData!$G:$G,PlayerData!H:H,""),
_xlfn.XLOOKUP(_xlfn.CONCAT(12,"-",$A33, "-", "H"), PlayerData!$G:$G,PlayerData!H:H,""),
_xlfn.XLOOKUP(_xlfn.CONCAT(13,"-",$A33, "-", "H"), PlayerData!$G:$G,PlayerData!H:H,""),
_xlfn.XLOOKUP(_xlfn.CONCAT(14,"-",$A33, "-", "H"), PlayerData!$G:$G,PlayerData!H:H,""),
_xlfn.XLOOKUP(_xlfn.CONCAT(15,"-",$A33, "-", "H"), PlayerData!$G:$G,PlayerData!H:H,""),
_xlfn.XLOOKUP(_xlfn.CONCAT(16,"-",$A33, "-", "H"), PlayerData!$G:$G,PlayerData!H:H,""),
_xlfn.XLOOKUP(_xlfn.CONCAT(17,"-",$A33, "-", "H"), PlayerData!$G:$G,PlayerData!H:H,""),
_xlfn.XLOOKUP(_xlfn.CONCAT(18,"-",$A33, "-", "H"), PlayerData!$G:$G,PlayerData!H:H,"")))</f>
        <v>1</v>
      </c>
      <c r="F33" s="136" cm="1">
        <f t="array" ref="F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"H"), PlayerData!$G:$G,PlayerData!I:I,""),
_xlfn.XLOOKUP(_xlfn.CONCAT(1,"-",$A33, "-", "H"), PlayerData!$G:$G,PlayerData!I:I,""),
_xlfn.XLOOKUP(_xlfn.CONCAT(2,"-",$A33, "-", "H"), PlayerData!$G:$G,PlayerData!I:I,""),
_xlfn.XLOOKUP(_xlfn.CONCAT(3,"-",$A33, "-", "H"), PlayerData!$G:$G,PlayerData!I:I,""),
_xlfn.XLOOKUP(_xlfn.CONCAT(4,"-",$A33, "-", "H"), PlayerData!$G:$G,PlayerData!I:I,""),
_xlfn.XLOOKUP(_xlfn.CONCAT(5,"-",$A33, "-", "H"), PlayerData!$G:$G,PlayerData!I:I,""),
_xlfn.XLOOKUP(_xlfn.CONCAT(6,"-",$A33, "-", "H"), PlayerData!$G:$G,PlayerData!I:I,""),
_xlfn.XLOOKUP(_xlfn.CONCAT(7,"-",$A33, "-", "H"), PlayerData!$G:$G,PlayerData!I:I,""),
_xlfn.XLOOKUP(_xlfn.CONCAT(8,"-",$A33, "-", "H"), PlayerData!$G:$G,PlayerData!I:I,""),
_xlfn.XLOOKUP(_xlfn.CONCAT(9,"-",$A33, "-", "H"), PlayerData!$G:$G,PlayerData!I:I,""),
_xlfn.XLOOKUP(_xlfn.CONCAT(10,"-",$A33, "-", "H"), PlayerData!$G:$G,PlayerData!I:I,""),
_xlfn.XLOOKUP(_xlfn.CONCAT(11,"-",$A33, "-", "H"), PlayerData!$G:$G,PlayerData!I:I,""),
_xlfn.XLOOKUP(_xlfn.CONCAT(12,"-",$A33, "-", "H"), PlayerData!$G:$G,PlayerData!I:I,""),
_xlfn.XLOOKUP(_xlfn.CONCAT(13,"-",$A33, "-", "H"), PlayerData!$G:$G,PlayerData!I:I,""),
_xlfn.XLOOKUP(_xlfn.CONCAT(14,"-",$A33, "-", "H"), PlayerData!$G:$G,PlayerData!I:I,""),
_xlfn.XLOOKUP(_xlfn.CONCAT(15,"-",$A33, "-", "H"), PlayerData!$G:$G,PlayerData!I:I,""),
_xlfn.XLOOKUP(_xlfn.CONCAT(16,"-",$A33, "-", "H"), PlayerData!$G:$G,PlayerData!I:I,""),
_xlfn.XLOOKUP(_xlfn.CONCAT(17,"-",$A33, "-", "H"), PlayerData!$G:$G,PlayerData!I:I,""),
_xlfn.XLOOKUP(_xlfn.CONCAT(18,"-",$A33, "-", "H"), PlayerData!$G:$G,PlayerData!I:I,"")))</f>
        <v>0.4</v>
      </c>
      <c r="G33" s="90" cm="1">
        <f t="array" ref="G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"H"), PlayerData!$G:$G,PlayerData!L:L,""),
_xlfn.XLOOKUP(_xlfn.CONCAT(1,"-",$A33, "-", "H"), PlayerData!$G:$G,PlayerData!L:L,""),
_xlfn.XLOOKUP(_xlfn.CONCAT(2,"-",$A33, "-", "H"), PlayerData!$G:$G,PlayerData!L:L,""),
_xlfn.XLOOKUP(_xlfn.CONCAT(3,"-",$A33, "-", "H"), PlayerData!$G:$G,PlayerData!L:L,""),
_xlfn.XLOOKUP(_xlfn.CONCAT(4,"-",$A33, "-", "H"), PlayerData!$G:$G,PlayerData!L:L,""),
_xlfn.XLOOKUP(_xlfn.CONCAT(5,"-",$A33, "-", "H"), PlayerData!$G:$G,PlayerData!L:L,""),
_xlfn.XLOOKUP(_xlfn.CONCAT(6,"-",$A33, "-", "H"), PlayerData!$G:$G,PlayerData!L:L,""),
_xlfn.XLOOKUP(_xlfn.CONCAT(7,"-",$A33, "-", "H"), PlayerData!$G:$G,PlayerData!L:L,""),
_xlfn.XLOOKUP(_xlfn.CONCAT(8,"-",$A33, "-", "H"), PlayerData!$G:$G,PlayerData!L:L,""),
_xlfn.XLOOKUP(_xlfn.CONCAT(9,"-",$A33, "-", "H"), PlayerData!$G:$G,PlayerData!L:L,""),
_xlfn.XLOOKUP(_xlfn.CONCAT(10,"-",$A33, "-", "H"), PlayerData!$G:$G,PlayerData!L:L,""),
_xlfn.XLOOKUP(_xlfn.CONCAT(11,"-",$A33, "-", "H"), PlayerData!$G:$G,PlayerData!L:L,""),
_xlfn.XLOOKUP(_xlfn.CONCAT(12,"-",$A33, "-", "H"), PlayerData!$G:$G,PlayerData!L:L,""),
_xlfn.XLOOKUP(_xlfn.CONCAT(13,"-",$A33, "-", "H"), PlayerData!$G:$G,PlayerData!L:L,""),
_xlfn.XLOOKUP(_xlfn.CONCAT(14,"-",$A33, "-", "H"), PlayerData!$G:$G,PlayerData!L:L,""),
_xlfn.XLOOKUP(_xlfn.CONCAT(15,"-",$A33, "-", "H"), PlayerData!$G:$G,PlayerData!L:L,""),
_xlfn.XLOOKUP(_xlfn.CONCAT(16,"-",$A33, "-", "H"), PlayerData!$G:$G,PlayerData!L:L,""),
_xlfn.XLOOKUP(_xlfn.CONCAT(17,"-",$A33, "-", "H"), PlayerData!$G:$G,PlayerData!L:L,""),
_xlfn.XLOOKUP(_xlfn.CONCAT(18,"-",$A33, "-", "H"), PlayerData!$G:$G,PlayerData!L:L,"")))</f>
        <v>1.24</v>
      </c>
      <c r="H33" s="132">
        <f t="shared" si="0"/>
        <v>22.727272727272727</v>
      </c>
      <c r="I33" s="132">
        <f t="shared" si="1"/>
        <v>18.18181818181818</v>
      </c>
      <c r="J33" s="72">
        <f t="shared" si="2"/>
        <v>16.71159029649596</v>
      </c>
      <c r="K33" s="138" cm="1">
        <f t="array" ref="K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"A"), PlayerData!$M:$M,PlayerData!N:N,""),
_xlfn.XLOOKUP(_xlfn.CONCAT(1,"-",$A33, "-", "A"), PlayerData!$M:$M,PlayerData!N:N,""),
_xlfn.XLOOKUP(_xlfn.CONCAT(2,"-",$A33, "-", "A"), PlayerData!$M:$M,PlayerData!N:N,""),
_xlfn.XLOOKUP(_xlfn.CONCAT(3,"-",$A33, "-", "A"), PlayerData!$M:$M,PlayerData!N:N,""),
_xlfn.XLOOKUP(_xlfn.CONCAT(4,"-",$A33, "-", "A"), PlayerData!$M:$M,PlayerData!N:N,""),
_xlfn.XLOOKUP(_xlfn.CONCAT(5,"-",$A33, "-", "A"), PlayerData!$M:$M,PlayerData!N:N,""),
_xlfn.XLOOKUP(_xlfn.CONCAT(6,"-",$A33, "-", "A"), PlayerData!$M:$M,PlayerData!N:N,""),
_xlfn.XLOOKUP(_xlfn.CONCAT(7,"-",$A33, "-", "A"), PlayerData!$M:$M,PlayerData!N:N,""),
_xlfn.XLOOKUP(_xlfn.CONCAT(8,"-",$A33, "-", "A"), PlayerData!$M:$M,PlayerData!N:N,""),
_xlfn.XLOOKUP(_xlfn.CONCAT(9,"-",$A33, "-", "A"), PlayerData!$M:$M,PlayerData!N:N,""),
_xlfn.XLOOKUP(_xlfn.CONCAT(10,"-",$A33, "-", "A"), PlayerData!$M:$M,PlayerData!N:N,""),
_xlfn.XLOOKUP(_xlfn.CONCAT(11,"-",$A33, "-", "A"), PlayerData!$M:$M,PlayerData!N:N,""),
_xlfn.XLOOKUP(_xlfn.CONCAT(12,"-",$A33, "-", "A"), PlayerData!$M:$M,PlayerData!N:N,""),
_xlfn.XLOOKUP(_xlfn.CONCAT(13,"-",$A33, "-", "A"), PlayerData!$M:$M,PlayerData!N:N,""),
_xlfn.XLOOKUP(_xlfn.CONCAT(14,"-",$A33, "-", "A"), PlayerData!$M:$M,PlayerData!N:N,""),
_xlfn.XLOOKUP(_xlfn.CONCAT(15,"-",$A33, "-", "A"), PlayerData!$M:$M,PlayerData!N:N,""),
_xlfn.XLOOKUP(_xlfn.CONCAT(16,"-",$A33, "-", "A"), PlayerData!$M:$M,PlayerData!N:N,""),
_xlfn.XLOOKUP(_xlfn.CONCAT(17,"-",$A33, "-", "A"), PlayerData!$M:$M,PlayerData!N:N,""),
_xlfn.XLOOKUP(_xlfn.CONCAT(18,"-",$A33, "-", "A"), PlayerData!$M:$M,PlayerData!N:N,"")))</f>
        <v>1.25</v>
      </c>
      <c r="L33" s="138" cm="1">
        <f t="array" ref="L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"A"), PlayerData!$M:$M,PlayerData!O:O,""),
_xlfn.XLOOKUP(_xlfn.CONCAT(1,"-",$A33, "-", "A"), PlayerData!$M:$M,PlayerData!O:O,""),
_xlfn.XLOOKUP(_xlfn.CONCAT(2,"-",$A33, "-", "A"), PlayerData!$M:$M,PlayerData!O:O,""),
_xlfn.XLOOKUP(_xlfn.CONCAT(3,"-",$A33, "-", "A"), PlayerData!$M:$M,PlayerData!O:O,""),
_xlfn.XLOOKUP(_xlfn.CONCAT(4,"-",$A33, "-", "A"), PlayerData!$M:$M,PlayerData!O:O,""),
_xlfn.XLOOKUP(_xlfn.CONCAT(5,"-",$A33, "-", "A"), PlayerData!$M:$M,PlayerData!O:O,""),
_xlfn.XLOOKUP(_xlfn.CONCAT(6,"-",$A33, "-", "A"), PlayerData!$M:$M,PlayerData!O:O,""),
_xlfn.XLOOKUP(_xlfn.CONCAT(7,"-",$A33, "-", "A"), PlayerData!$M:$M,PlayerData!O:O,""),
_xlfn.XLOOKUP(_xlfn.CONCAT(8,"-",$A33, "-", "A"), PlayerData!$M:$M,PlayerData!O:O,""),
_xlfn.XLOOKUP(_xlfn.CONCAT(9,"-",$A33, "-", "A"), PlayerData!$M:$M,PlayerData!O:O,""),
_xlfn.XLOOKUP(_xlfn.CONCAT(10,"-",$A33, "-", "A"), PlayerData!$M:$M,PlayerData!O:O,""),
_xlfn.XLOOKUP(_xlfn.CONCAT(11,"-",$A33, "-", "A"), PlayerData!$M:$M,PlayerData!O:O,""),
_xlfn.XLOOKUP(_xlfn.CONCAT(12,"-",$A33, "-", "A"), PlayerData!$M:$M,PlayerData!O:O,""),
_xlfn.XLOOKUP(_xlfn.CONCAT(13,"-",$A33, "-", "A"), PlayerData!$M:$M,PlayerData!O:O,""),
_xlfn.XLOOKUP(_xlfn.CONCAT(14,"-",$A33, "-", "A"), PlayerData!$M:$M,PlayerData!O:O,""),
_xlfn.XLOOKUP(_xlfn.CONCAT(15,"-",$A33, "-", "A"), PlayerData!$M:$M,PlayerData!O:O,""),
_xlfn.XLOOKUP(_xlfn.CONCAT(16,"-",$A33, "-", "A"), PlayerData!$M:$M,PlayerData!O:O,""),
_xlfn.XLOOKUP(_xlfn.CONCAT(17,"-",$A33, "-", "A"), PlayerData!$M:$M,PlayerData!O:O,""),
_xlfn.XLOOKUP(_xlfn.CONCAT(18,"-",$A33, "-", "A"), PlayerData!$M:$M,PlayerData!O:O,"")))</f>
        <v>0.5</v>
      </c>
      <c r="M33" s="96" cm="1">
        <f t="array" ref="M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_xlfn.XLOOKUP(_xlfn.CONCAT(0,"-",$A33, "-", "A"), PlayerData!$M:$M,PlayerData!R:R,""),
_xlfn.XLOOKUP(_xlfn.CONCAT(1,"-",$A33, "-", "A"), PlayerData!$M:$M,PlayerData!R:R,""),
_xlfn.XLOOKUP(_xlfn.CONCAT(2,"-",$A33, "-", "A"), PlayerData!$M:$M,PlayerData!R:R,""),
_xlfn.XLOOKUP(_xlfn.CONCAT(3,"-",$A33, "-", "A"), PlayerData!$M:$M,PlayerData!R:R,""),
_xlfn.XLOOKUP(_xlfn.CONCAT(4,"-",$A33, "-", "A"), PlayerData!$M:$M,PlayerData!R:R,""),
_xlfn.XLOOKUP(_xlfn.CONCAT(5,"-",$A33, "-", "A"), PlayerData!$M:$M,PlayerData!R:R,""),
_xlfn.XLOOKUP(_xlfn.CONCAT(6,"-",$A33, "-", "A"), PlayerData!$M:$M,PlayerData!R:R,""),
_xlfn.XLOOKUP(_xlfn.CONCAT(7,"-",$A33, "-", "A"), PlayerData!$M:$M,PlayerData!R:R,""),
_xlfn.XLOOKUP(_xlfn.CONCAT(8,"-",$A33, "-", "A"), PlayerData!$M:$M,PlayerData!R:R,""),
_xlfn.XLOOKUP(_xlfn.CONCAT(9,"-",$A33, "-", "A"), PlayerData!$M:$M,PlayerData!R:R,""),
_xlfn.XLOOKUP(_xlfn.CONCAT(10,"-",$A33, "-", "A"), PlayerData!$M:$M,PlayerData!R:R,""),
_xlfn.XLOOKUP(_xlfn.CONCAT(11,"-",$A33, "-", "A"), PlayerData!$M:$M,PlayerData!R:R,""),
_xlfn.XLOOKUP(_xlfn.CONCAT(12,"-",$A33, "-", "A"), PlayerData!$M:$M,PlayerData!R:R,""),
_xlfn.XLOOKUP(_xlfn.CONCAT(13,"-",$A33, "-", "A"), PlayerData!$M:$M,PlayerData!R:R,""),
_xlfn.XLOOKUP(_xlfn.CONCAT(14,"-",$A33, "-", "A"), PlayerData!$M:$M,PlayerData!R:R,""),
_xlfn.XLOOKUP(_xlfn.CONCAT(15,"-",$A33, "-", "A"), PlayerData!$M:$M,PlayerData!R:R,""),
_xlfn.XLOOKUP(_xlfn.CONCAT(16,"-",$A33, "-", "A"), PlayerData!$M:$M,PlayerData!R:R,""),
_xlfn.XLOOKUP(_xlfn.CONCAT(17,"-",$A33, "-", "A"), PlayerData!$M:$M,PlayerData!R:R,""),
_xlfn.XLOOKUP(_xlfn.CONCAT(18,"-",$A33, "-", "A"), PlayerData!$M:$M,PlayerData!R:R,"")))</f>
        <v>1.69</v>
      </c>
      <c r="N33" s="134">
        <f t="shared" si="3"/>
        <v>28.409090909090907</v>
      </c>
      <c r="O33" s="134">
        <f t="shared" si="4"/>
        <v>22.727272727272727</v>
      </c>
      <c r="P33" s="73">
        <f t="shared" si="5"/>
        <v>22.776280323450138</v>
      </c>
      <c r="Q33" s="132" cm="1">
        <f t="array" ref="Q33">IF(OR($A33=Solver!$T$12:$T$201),0,SUMPRODUCT($H33:$J33,$T$4:$V$4))</f>
        <v>16.71159029649596</v>
      </c>
      <c r="R33" s="73" cm="1">
        <f t="array" ref="R33">IF(OR($A33=Solver!$T$12:$T$201),0, SUMPRODUCT($N33:$P33, $T$4:$V$4))</f>
        <v>22.776280323450138</v>
      </c>
    </row>
    <row r="34" spans="1:18">
      <c r="A34" s="55">
        <v>32</v>
      </c>
      <c r="B34" s="55" t="str">
        <f>_xlfn.XLOOKUP($A34, PlayerData!$B$3:$B$394, PlayerData!C$3:C$394)</f>
        <v>SOU</v>
      </c>
      <c r="C34" s="55" t="str">
        <f>_xlfn.XLOOKUP($A34, PlayerData!$B$3:$B$394, PlayerData!D$3:D$394)</f>
        <v>F</v>
      </c>
      <c r="D34" s="31" t="str">
        <f>_xlfn.XLOOKUP($A34, PlayerData!$B$3:$B$394, PlayerData!E$3:E$394)</f>
        <v>Adams</v>
      </c>
      <c r="E34" s="136" cm="1">
        <f t="array" ref="E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"H"), PlayerData!$G:$G,PlayerData!H:H,""),
_xlfn.XLOOKUP(_xlfn.CONCAT(1,"-",$A34, "-", "H"), PlayerData!$G:$G,PlayerData!H:H,""),
_xlfn.XLOOKUP(_xlfn.CONCAT(2,"-",$A34, "-", "H"), PlayerData!$G:$G,PlayerData!H:H,""),
_xlfn.XLOOKUP(_xlfn.CONCAT(3,"-",$A34, "-", "H"), PlayerData!$G:$G,PlayerData!H:H,""),
_xlfn.XLOOKUP(_xlfn.CONCAT(4,"-",$A34, "-", "H"), PlayerData!$G:$G,PlayerData!H:H,""),
_xlfn.XLOOKUP(_xlfn.CONCAT(5,"-",$A34, "-", "H"), PlayerData!$G:$G,PlayerData!H:H,""),
_xlfn.XLOOKUP(_xlfn.CONCAT(6,"-",$A34, "-", "H"), PlayerData!$G:$G,PlayerData!H:H,""),
_xlfn.XLOOKUP(_xlfn.CONCAT(7,"-",$A34, "-", "H"), PlayerData!$G:$G,PlayerData!H:H,""),
_xlfn.XLOOKUP(_xlfn.CONCAT(8,"-",$A34, "-", "H"), PlayerData!$G:$G,PlayerData!H:H,""),
_xlfn.XLOOKUP(_xlfn.CONCAT(9,"-",$A34, "-", "H"), PlayerData!$G:$G,PlayerData!H:H,""),
_xlfn.XLOOKUP(_xlfn.CONCAT(10,"-",$A34, "-", "H"), PlayerData!$G:$G,PlayerData!H:H,""),
_xlfn.XLOOKUP(_xlfn.CONCAT(11,"-",$A34, "-", "H"), PlayerData!$G:$G,PlayerData!H:H,""),
_xlfn.XLOOKUP(_xlfn.CONCAT(12,"-",$A34, "-", "H"), PlayerData!$G:$G,PlayerData!H:H,""),
_xlfn.XLOOKUP(_xlfn.CONCAT(13,"-",$A34, "-", "H"), PlayerData!$G:$G,PlayerData!H:H,""),
_xlfn.XLOOKUP(_xlfn.CONCAT(14,"-",$A34, "-", "H"), PlayerData!$G:$G,PlayerData!H:H,""),
_xlfn.XLOOKUP(_xlfn.CONCAT(15,"-",$A34, "-", "H"), PlayerData!$G:$G,PlayerData!H:H,""),
_xlfn.XLOOKUP(_xlfn.CONCAT(16,"-",$A34, "-", "H"), PlayerData!$G:$G,PlayerData!H:H,""),
_xlfn.XLOOKUP(_xlfn.CONCAT(17,"-",$A34, "-", "H"), PlayerData!$G:$G,PlayerData!H:H,""),
_xlfn.XLOOKUP(_xlfn.CONCAT(18,"-",$A34, "-", "H"), PlayerData!$G:$G,PlayerData!H:H,"")))</f>
        <v>1.67</v>
      </c>
      <c r="F34" s="136" cm="1">
        <f t="array" ref="F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"H"), PlayerData!$G:$G,PlayerData!I:I,""),
_xlfn.XLOOKUP(_xlfn.CONCAT(1,"-",$A34, "-", "H"), PlayerData!$G:$G,PlayerData!I:I,""),
_xlfn.XLOOKUP(_xlfn.CONCAT(2,"-",$A34, "-", "H"), PlayerData!$G:$G,PlayerData!I:I,""),
_xlfn.XLOOKUP(_xlfn.CONCAT(3,"-",$A34, "-", "H"), PlayerData!$G:$G,PlayerData!I:I,""),
_xlfn.XLOOKUP(_xlfn.CONCAT(4,"-",$A34, "-", "H"), PlayerData!$G:$G,PlayerData!I:I,""),
_xlfn.XLOOKUP(_xlfn.CONCAT(5,"-",$A34, "-", "H"), PlayerData!$G:$G,PlayerData!I:I,""),
_xlfn.XLOOKUP(_xlfn.CONCAT(6,"-",$A34, "-", "H"), PlayerData!$G:$G,PlayerData!I:I,""),
_xlfn.XLOOKUP(_xlfn.CONCAT(7,"-",$A34, "-", "H"), PlayerData!$G:$G,PlayerData!I:I,""),
_xlfn.XLOOKUP(_xlfn.CONCAT(8,"-",$A34, "-", "H"), PlayerData!$G:$G,PlayerData!I:I,""),
_xlfn.XLOOKUP(_xlfn.CONCAT(9,"-",$A34, "-", "H"), PlayerData!$G:$G,PlayerData!I:I,""),
_xlfn.XLOOKUP(_xlfn.CONCAT(10,"-",$A34, "-", "H"), PlayerData!$G:$G,PlayerData!I:I,""),
_xlfn.XLOOKUP(_xlfn.CONCAT(11,"-",$A34, "-", "H"), PlayerData!$G:$G,PlayerData!I:I,""),
_xlfn.XLOOKUP(_xlfn.CONCAT(12,"-",$A34, "-", "H"), PlayerData!$G:$G,PlayerData!I:I,""),
_xlfn.XLOOKUP(_xlfn.CONCAT(13,"-",$A34, "-", "H"), PlayerData!$G:$G,PlayerData!I:I,""),
_xlfn.XLOOKUP(_xlfn.CONCAT(14,"-",$A34, "-", "H"), PlayerData!$G:$G,PlayerData!I:I,""),
_xlfn.XLOOKUP(_xlfn.CONCAT(15,"-",$A34, "-", "H"), PlayerData!$G:$G,PlayerData!I:I,""),
_xlfn.XLOOKUP(_xlfn.CONCAT(16,"-",$A34, "-", "H"), PlayerData!$G:$G,PlayerData!I:I,""),
_xlfn.XLOOKUP(_xlfn.CONCAT(17,"-",$A34, "-", "H"), PlayerData!$G:$G,PlayerData!I:I,""),
_xlfn.XLOOKUP(_xlfn.CONCAT(18,"-",$A34, "-", "H"), PlayerData!$G:$G,PlayerData!I:I,"")))</f>
        <v>0.33</v>
      </c>
      <c r="G34" s="90" cm="1">
        <f t="array" ref="G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"H"), PlayerData!$G:$G,PlayerData!L:L,""),
_xlfn.XLOOKUP(_xlfn.CONCAT(1,"-",$A34, "-", "H"), PlayerData!$G:$G,PlayerData!L:L,""),
_xlfn.XLOOKUP(_xlfn.CONCAT(2,"-",$A34, "-", "H"), PlayerData!$G:$G,PlayerData!L:L,""),
_xlfn.XLOOKUP(_xlfn.CONCAT(3,"-",$A34, "-", "H"), PlayerData!$G:$G,PlayerData!L:L,""),
_xlfn.XLOOKUP(_xlfn.CONCAT(4,"-",$A34, "-", "H"), PlayerData!$G:$G,PlayerData!L:L,""),
_xlfn.XLOOKUP(_xlfn.CONCAT(5,"-",$A34, "-", "H"), PlayerData!$G:$G,PlayerData!L:L,""),
_xlfn.XLOOKUP(_xlfn.CONCAT(6,"-",$A34, "-", "H"), PlayerData!$G:$G,PlayerData!L:L,""),
_xlfn.XLOOKUP(_xlfn.CONCAT(7,"-",$A34, "-", "H"), PlayerData!$G:$G,PlayerData!L:L,""),
_xlfn.XLOOKUP(_xlfn.CONCAT(8,"-",$A34, "-", "H"), PlayerData!$G:$G,PlayerData!L:L,""),
_xlfn.XLOOKUP(_xlfn.CONCAT(9,"-",$A34, "-", "H"), PlayerData!$G:$G,PlayerData!L:L,""),
_xlfn.XLOOKUP(_xlfn.CONCAT(10,"-",$A34, "-", "H"), PlayerData!$G:$G,PlayerData!L:L,""),
_xlfn.XLOOKUP(_xlfn.CONCAT(11,"-",$A34, "-", "H"), PlayerData!$G:$G,PlayerData!L:L,""),
_xlfn.XLOOKUP(_xlfn.CONCAT(12,"-",$A34, "-", "H"), PlayerData!$G:$G,PlayerData!L:L,""),
_xlfn.XLOOKUP(_xlfn.CONCAT(13,"-",$A34, "-", "H"), PlayerData!$G:$G,PlayerData!L:L,""),
_xlfn.XLOOKUP(_xlfn.CONCAT(14,"-",$A34, "-", "H"), PlayerData!$G:$G,PlayerData!L:L,""),
_xlfn.XLOOKUP(_xlfn.CONCAT(15,"-",$A34, "-", "H"), PlayerData!$G:$G,PlayerData!L:L,""),
_xlfn.XLOOKUP(_xlfn.CONCAT(16,"-",$A34, "-", "H"), PlayerData!$G:$G,PlayerData!L:L,""),
_xlfn.XLOOKUP(_xlfn.CONCAT(17,"-",$A34, "-", "H"), PlayerData!$G:$G,PlayerData!L:L,""),
_xlfn.XLOOKUP(_xlfn.CONCAT(18,"-",$A34, "-", "H"), PlayerData!$G:$G,PlayerData!L:L,"")))</f>
        <v>1.33</v>
      </c>
      <c r="H34" s="132">
        <f t="shared" si="0"/>
        <v>37.954545454545453</v>
      </c>
      <c r="I34" s="132">
        <f t="shared" si="1"/>
        <v>14.999999999999998</v>
      </c>
      <c r="J34" s="72">
        <f t="shared" si="2"/>
        <v>17.924528301886795</v>
      </c>
      <c r="K34" s="138" cm="1">
        <f t="array" ref="K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"A"), PlayerData!$M:$M,PlayerData!N:N,""),
_xlfn.XLOOKUP(_xlfn.CONCAT(1,"-",$A34, "-", "A"), PlayerData!$M:$M,PlayerData!N:N,""),
_xlfn.XLOOKUP(_xlfn.CONCAT(2,"-",$A34, "-", "A"), PlayerData!$M:$M,PlayerData!N:N,""),
_xlfn.XLOOKUP(_xlfn.CONCAT(3,"-",$A34, "-", "A"), PlayerData!$M:$M,PlayerData!N:N,""),
_xlfn.XLOOKUP(_xlfn.CONCAT(4,"-",$A34, "-", "A"), PlayerData!$M:$M,PlayerData!N:N,""),
_xlfn.XLOOKUP(_xlfn.CONCAT(5,"-",$A34, "-", "A"), PlayerData!$M:$M,PlayerData!N:N,""),
_xlfn.XLOOKUP(_xlfn.CONCAT(6,"-",$A34, "-", "A"), PlayerData!$M:$M,PlayerData!N:N,""),
_xlfn.XLOOKUP(_xlfn.CONCAT(7,"-",$A34, "-", "A"), PlayerData!$M:$M,PlayerData!N:N,""),
_xlfn.XLOOKUP(_xlfn.CONCAT(8,"-",$A34, "-", "A"), PlayerData!$M:$M,PlayerData!N:N,""),
_xlfn.XLOOKUP(_xlfn.CONCAT(9,"-",$A34, "-", "A"), PlayerData!$M:$M,PlayerData!N:N,""),
_xlfn.XLOOKUP(_xlfn.CONCAT(10,"-",$A34, "-", "A"), PlayerData!$M:$M,PlayerData!N:N,""),
_xlfn.XLOOKUP(_xlfn.CONCAT(11,"-",$A34, "-", "A"), PlayerData!$M:$M,PlayerData!N:N,""),
_xlfn.XLOOKUP(_xlfn.CONCAT(12,"-",$A34, "-", "A"), PlayerData!$M:$M,PlayerData!N:N,""),
_xlfn.XLOOKUP(_xlfn.CONCAT(13,"-",$A34, "-", "A"), PlayerData!$M:$M,PlayerData!N:N,""),
_xlfn.XLOOKUP(_xlfn.CONCAT(14,"-",$A34, "-", "A"), PlayerData!$M:$M,PlayerData!N:N,""),
_xlfn.XLOOKUP(_xlfn.CONCAT(15,"-",$A34, "-", "A"), PlayerData!$M:$M,PlayerData!N:N,""),
_xlfn.XLOOKUP(_xlfn.CONCAT(16,"-",$A34, "-", "A"), PlayerData!$M:$M,PlayerData!N:N,""),
_xlfn.XLOOKUP(_xlfn.CONCAT(17,"-",$A34, "-", "A"), PlayerData!$M:$M,PlayerData!N:N,""),
_xlfn.XLOOKUP(_xlfn.CONCAT(18,"-",$A34, "-", "A"), PlayerData!$M:$M,PlayerData!N:N,"")))</f>
        <v>2</v>
      </c>
      <c r="L34" s="138" cm="1">
        <f t="array" ref="L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"A"), PlayerData!$M:$M,PlayerData!O:O,""),
_xlfn.XLOOKUP(_xlfn.CONCAT(1,"-",$A34, "-", "A"), PlayerData!$M:$M,PlayerData!O:O,""),
_xlfn.XLOOKUP(_xlfn.CONCAT(2,"-",$A34, "-", "A"), PlayerData!$M:$M,PlayerData!O:O,""),
_xlfn.XLOOKUP(_xlfn.CONCAT(3,"-",$A34, "-", "A"), PlayerData!$M:$M,PlayerData!O:O,""),
_xlfn.XLOOKUP(_xlfn.CONCAT(4,"-",$A34, "-", "A"), PlayerData!$M:$M,PlayerData!O:O,""),
_xlfn.XLOOKUP(_xlfn.CONCAT(5,"-",$A34, "-", "A"), PlayerData!$M:$M,PlayerData!O:O,""),
_xlfn.XLOOKUP(_xlfn.CONCAT(6,"-",$A34, "-", "A"), PlayerData!$M:$M,PlayerData!O:O,""),
_xlfn.XLOOKUP(_xlfn.CONCAT(7,"-",$A34, "-", "A"), PlayerData!$M:$M,PlayerData!O:O,""),
_xlfn.XLOOKUP(_xlfn.CONCAT(8,"-",$A34, "-", "A"), PlayerData!$M:$M,PlayerData!O:O,""),
_xlfn.XLOOKUP(_xlfn.CONCAT(9,"-",$A34, "-", "A"), PlayerData!$M:$M,PlayerData!O:O,""),
_xlfn.XLOOKUP(_xlfn.CONCAT(10,"-",$A34, "-", "A"), PlayerData!$M:$M,PlayerData!O:O,""),
_xlfn.XLOOKUP(_xlfn.CONCAT(11,"-",$A34, "-", "A"), PlayerData!$M:$M,PlayerData!O:O,""),
_xlfn.XLOOKUP(_xlfn.CONCAT(12,"-",$A34, "-", "A"), PlayerData!$M:$M,PlayerData!O:O,""),
_xlfn.XLOOKUP(_xlfn.CONCAT(13,"-",$A34, "-", "A"), PlayerData!$M:$M,PlayerData!O:O,""),
_xlfn.XLOOKUP(_xlfn.CONCAT(14,"-",$A34, "-", "A"), PlayerData!$M:$M,PlayerData!O:O,""),
_xlfn.XLOOKUP(_xlfn.CONCAT(15,"-",$A34, "-", "A"), PlayerData!$M:$M,PlayerData!O:O,""),
_xlfn.XLOOKUP(_xlfn.CONCAT(16,"-",$A34, "-", "A"), PlayerData!$M:$M,PlayerData!O:O,""),
_xlfn.XLOOKUP(_xlfn.CONCAT(17,"-",$A34, "-", "A"), PlayerData!$M:$M,PlayerData!O:O,""),
_xlfn.XLOOKUP(_xlfn.CONCAT(18,"-",$A34, "-", "A"), PlayerData!$M:$M,PlayerData!O:O,"")))</f>
        <v>0</v>
      </c>
      <c r="M34" s="96" cm="1">
        <f t="array" ref="M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_xlfn.XLOOKUP(_xlfn.CONCAT(0,"-",$A34, "-", "A"), PlayerData!$M:$M,PlayerData!R:R,""),
_xlfn.XLOOKUP(_xlfn.CONCAT(1,"-",$A34, "-", "A"), PlayerData!$M:$M,PlayerData!R:R,""),
_xlfn.XLOOKUP(_xlfn.CONCAT(2,"-",$A34, "-", "A"), PlayerData!$M:$M,PlayerData!R:R,""),
_xlfn.XLOOKUP(_xlfn.CONCAT(3,"-",$A34, "-", "A"), PlayerData!$M:$M,PlayerData!R:R,""),
_xlfn.XLOOKUP(_xlfn.CONCAT(4,"-",$A34, "-", "A"), PlayerData!$M:$M,PlayerData!R:R,""),
_xlfn.XLOOKUP(_xlfn.CONCAT(5,"-",$A34, "-", "A"), PlayerData!$M:$M,PlayerData!R:R,""),
_xlfn.XLOOKUP(_xlfn.CONCAT(6,"-",$A34, "-", "A"), PlayerData!$M:$M,PlayerData!R:R,""),
_xlfn.XLOOKUP(_xlfn.CONCAT(7,"-",$A34, "-", "A"), PlayerData!$M:$M,PlayerData!R:R,""),
_xlfn.XLOOKUP(_xlfn.CONCAT(8,"-",$A34, "-", "A"), PlayerData!$M:$M,PlayerData!R:R,""),
_xlfn.XLOOKUP(_xlfn.CONCAT(9,"-",$A34, "-", "A"), PlayerData!$M:$M,PlayerData!R:R,""),
_xlfn.XLOOKUP(_xlfn.CONCAT(10,"-",$A34, "-", "A"), PlayerData!$M:$M,PlayerData!R:R,""),
_xlfn.XLOOKUP(_xlfn.CONCAT(11,"-",$A34, "-", "A"), PlayerData!$M:$M,PlayerData!R:R,""),
_xlfn.XLOOKUP(_xlfn.CONCAT(12,"-",$A34, "-", "A"), PlayerData!$M:$M,PlayerData!R:R,""),
_xlfn.XLOOKUP(_xlfn.CONCAT(13,"-",$A34, "-", "A"), PlayerData!$M:$M,PlayerData!R:R,""),
_xlfn.XLOOKUP(_xlfn.CONCAT(14,"-",$A34, "-", "A"), PlayerData!$M:$M,PlayerData!R:R,""),
_xlfn.XLOOKUP(_xlfn.CONCAT(15,"-",$A34, "-", "A"), PlayerData!$M:$M,PlayerData!R:R,""),
_xlfn.XLOOKUP(_xlfn.CONCAT(16,"-",$A34, "-", "A"), PlayerData!$M:$M,PlayerData!R:R,""),
_xlfn.XLOOKUP(_xlfn.CONCAT(17,"-",$A34, "-", "A"), PlayerData!$M:$M,PlayerData!R:R,""),
_xlfn.XLOOKUP(_xlfn.CONCAT(18,"-",$A34, "-", "A"), PlayerData!$M:$M,PlayerData!R:R,"")))</f>
        <v>0.73</v>
      </c>
      <c r="N34" s="134">
        <f t="shared" si="3"/>
        <v>45.454545454545453</v>
      </c>
      <c r="O34" s="134">
        <f t="shared" si="4"/>
        <v>0</v>
      </c>
      <c r="P34" s="73">
        <f t="shared" si="5"/>
        <v>9.8382749326145564</v>
      </c>
      <c r="Q34" s="132" cm="1">
        <f t="array" ref="Q34">IF(OR($A34=Solver!$T$12:$T$201),0,SUMPRODUCT($H34:$J34,$T$4:$V$4))</f>
        <v>17.924528301886795</v>
      </c>
      <c r="R34" s="73" cm="1">
        <f t="array" ref="R34">IF(OR($A34=Solver!$T$12:$T$201),0, SUMPRODUCT($N34:$P34, $T$4:$V$4))</f>
        <v>9.8382749326145564</v>
      </c>
    </row>
    <row r="35" spans="1:18">
      <c r="A35" s="55">
        <v>33</v>
      </c>
      <c r="B35" s="55" t="str">
        <f>_xlfn.XLOOKUP($A35, PlayerData!$B$3:$B$394, PlayerData!C$3:C$394)</f>
        <v>BUR</v>
      </c>
      <c r="C35" s="55" t="str">
        <f>_xlfn.XLOOKUP($A35, PlayerData!$B$3:$B$394, PlayerData!D$3:D$394)</f>
        <v>F</v>
      </c>
      <c r="D35" s="31" t="str">
        <f>_xlfn.XLOOKUP($A35, PlayerData!$B$3:$B$394, PlayerData!E$3:E$394)</f>
        <v>Rodriguez</v>
      </c>
      <c r="E35" s="136" cm="1">
        <f t="array" ref="E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"H"), PlayerData!$G:$G,PlayerData!H:H,""),
_xlfn.XLOOKUP(_xlfn.CONCAT(1,"-",$A35, "-", "H"), PlayerData!$G:$G,PlayerData!H:H,""),
_xlfn.XLOOKUP(_xlfn.CONCAT(2,"-",$A35, "-", "H"), PlayerData!$G:$G,PlayerData!H:H,""),
_xlfn.XLOOKUP(_xlfn.CONCAT(3,"-",$A35, "-", "H"), PlayerData!$G:$G,PlayerData!H:H,""),
_xlfn.XLOOKUP(_xlfn.CONCAT(4,"-",$A35, "-", "H"), PlayerData!$G:$G,PlayerData!H:H,""),
_xlfn.XLOOKUP(_xlfn.CONCAT(5,"-",$A35, "-", "H"), PlayerData!$G:$G,PlayerData!H:H,""),
_xlfn.XLOOKUP(_xlfn.CONCAT(6,"-",$A35, "-", "H"), PlayerData!$G:$G,PlayerData!H:H,""),
_xlfn.XLOOKUP(_xlfn.CONCAT(7,"-",$A35, "-", "H"), PlayerData!$G:$G,PlayerData!H:H,""),
_xlfn.XLOOKUP(_xlfn.CONCAT(8,"-",$A35, "-", "H"), PlayerData!$G:$G,PlayerData!H:H,""),
_xlfn.XLOOKUP(_xlfn.CONCAT(9,"-",$A35, "-", "H"), PlayerData!$G:$G,PlayerData!H:H,""),
_xlfn.XLOOKUP(_xlfn.CONCAT(10,"-",$A35, "-", "H"), PlayerData!$G:$G,PlayerData!H:H,""),
_xlfn.XLOOKUP(_xlfn.CONCAT(11,"-",$A35, "-", "H"), PlayerData!$G:$G,PlayerData!H:H,""),
_xlfn.XLOOKUP(_xlfn.CONCAT(12,"-",$A35, "-", "H"), PlayerData!$G:$G,PlayerData!H:H,""),
_xlfn.XLOOKUP(_xlfn.CONCAT(13,"-",$A35, "-", "H"), PlayerData!$G:$G,PlayerData!H:H,""),
_xlfn.XLOOKUP(_xlfn.CONCAT(14,"-",$A35, "-", "H"), PlayerData!$G:$G,PlayerData!H:H,""),
_xlfn.XLOOKUP(_xlfn.CONCAT(15,"-",$A35, "-", "H"), PlayerData!$G:$G,PlayerData!H:H,""),
_xlfn.XLOOKUP(_xlfn.CONCAT(16,"-",$A35, "-", "H"), PlayerData!$G:$G,PlayerData!H:H,""),
_xlfn.XLOOKUP(_xlfn.CONCAT(17,"-",$A35, "-", "H"), PlayerData!$G:$G,PlayerData!H:H,""),
_xlfn.XLOOKUP(_xlfn.CONCAT(18,"-",$A35, "-", "H"), PlayerData!$G:$G,PlayerData!H:H,"")))</f>
        <v>2</v>
      </c>
      <c r="F35" s="136" cm="1">
        <f t="array" ref="F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"H"), PlayerData!$G:$G,PlayerData!I:I,""),
_xlfn.XLOOKUP(_xlfn.CONCAT(1,"-",$A35, "-", "H"), PlayerData!$G:$G,PlayerData!I:I,""),
_xlfn.XLOOKUP(_xlfn.CONCAT(2,"-",$A35, "-", "H"), PlayerData!$G:$G,PlayerData!I:I,""),
_xlfn.XLOOKUP(_xlfn.CONCAT(3,"-",$A35, "-", "H"), PlayerData!$G:$G,PlayerData!I:I,""),
_xlfn.XLOOKUP(_xlfn.CONCAT(4,"-",$A35, "-", "H"), PlayerData!$G:$G,PlayerData!I:I,""),
_xlfn.XLOOKUP(_xlfn.CONCAT(5,"-",$A35, "-", "H"), PlayerData!$G:$G,PlayerData!I:I,""),
_xlfn.XLOOKUP(_xlfn.CONCAT(6,"-",$A35, "-", "H"), PlayerData!$G:$G,PlayerData!I:I,""),
_xlfn.XLOOKUP(_xlfn.CONCAT(7,"-",$A35, "-", "H"), PlayerData!$G:$G,PlayerData!I:I,""),
_xlfn.XLOOKUP(_xlfn.CONCAT(8,"-",$A35, "-", "H"), PlayerData!$G:$G,PlayerData!I:I,""),
_xlfn.XLOOKUP(_xlfn.CONCAT(9,"-",$A35, "-", "H"), PlayerData!$G:$G,PlayerData!I:I,""),
_xlfn.XLOOKUP(_xlfn.CONCAT(10,"-",$A35, "-", "H"), PlayerData!$G:$G,PlayerData!I:I,""),
_xlfn.XLOOKUP(_xlfn.CONCAT(11,"-",$A35, "-", "H"), PlayerData!$G:$G,PlayerData!I:I,""),
_xlfn.XLOOKUP(_xlfn.CONCAT(12,"-",$A35, "-", "H"), PlayerData!$G:$G,PlayerData!I:I,""),
_xlfn.XLOOKUP(_xlfn.CONCAT(13,"-",$A35, "-", "H"), PlayerData!$G:$G,PlayerData!I:I,""),
_xlfn.XLOOKUP(_xlfn.CONCAT(14,"-",$A35, "-", "H"), PlayerData!$G:$G,PlayerData!I:I,""),
_xlfn.XLOOKUP(_xlfn.CONCAT(15,"-",$A35, "-", "H"), PlayerData!$G:$G,PlayerData!I:I,""),
_xlfn.XLOOKUP(_xlfn.CONCAT(16,"-",$A35, "-", "H"), PlayerData!$G:$G,PlayerData!I:I,""),
_xlfn.XLOOKUP(_xlfn.CONCAT(17,"-",$A35, "-", "H"), PlayerData!$G:$G,PlayerData!I:I,""),
_xlfn.XLOOKUP(_xlfn.CONCAT(18,"-",$A35, "-", "H"), PlayerData!$G:$G,PlayerData!I:I,"")))</f>
        <v>0.75</v>
      </c>
      <c r="G35" s="90" cm="1">
        <f t="array" ref="G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"H"), PlayerData!$G:$G,PlayerData!L:L,""),
_xlfn.XLOOKUP(_xlfn.CONCAT(1,"-",$A35, "-", "H"), PlayerData!$G:$G,PlayerData!L:L,""),
_xlfn.XLOOKUP(_xlfn.CONCAT(2,"-",$A35, "-", "H"), PlayerData!$G:$G,PlayerData!L:L,""),
_xlfn.XLOOKUP(_xlfn.CONCAT(3,"-",$A35, "-", "H"), PlayerData!$G:$G,PlayerData!L:L,""),
_xlfn.XLOOKUP(_xlfn.CONCAT(4,"-",$A35, "-", "H"), PlayerData!$G:$G,PlayerData!L:L,""),
_xlfn.XLOOKUP(_xlfn.CONCAT(5,"-",$A35, "-", "H"), PlayerData!$G:$G,PlayerData!L:L,""),
_xlfn.XLOOKUP(_xlfn.CONCAT(6,"-",$A35, "-", "H"), PlayerData!$G:$G,PlayerData!L:L,""),
_xlfn.XLOOKUP(_xlfn.CONCAT(7,"-",$A35, "-", "H"), PlayerData!$G:$G,PlayerData!L:L,""),
_xlfn.XLOOKUP(_xlfn.CONCAT(8,"-",$A35, "-", "H"), PlayerData!$G:$G,PlayerData!L:L,""),
_xlfn.XLOOKUP(_xlfn.CONCAT(9,"-",$A35, "-", "H"), PlayerData!$G:$G,PlayerData!L:L,""),
_xlfn.XLOOKUP(_xlfn.CONCAT(10,"-",$A35, "-", "H"), PlayerData!$G:$G,PlayerData!L:L,""),
_xlfn.XLOOKUP(_xlfn.CONCAT(11,"-",$A35, "-", "H"), PlayerData!$G:$G,PlayerData!L:L,""),
_xlfn.XLOOKUP(_xlfn.CONCAT(12,"-",$A35, "-", "H"), PlayerData!$G:$G,PlayerData!L:L,""),
_xlfn.XLOOKUP(_xlfn.CONCAT(13,"-",$A35, "-", "H"), PlayerData!$G:$G,PlayerData!L:L,""),
_xlfn.XLOOKUP(_xlfn.CONCAT(14,"-",$A35, "-", "H"), PlayerData!$G:$G,PlayerData!L:L,""),
_xlfn.XLOOKUP(_xlfn.CONCAT(15,"-",$A35, "-", "H"), PlayerData!$G:$G,PlayerData!L:L,""),
_xlfn.XLOOKUP(_xlfn.CONCAT(16,"-",$A35, "-", "H"), PlayerData!$G:$G,PlayerData!L:L,""),
_xlfn.XLOOKUP(_xlfn.CONCAT(17,"-",$A35, "-", "H"), PlayerData!$G:$G,PlayerData!L:L,""),
_xlfn.XLOOKUP(_xlfn.CONCAT(18,"-",$A35, "-", "H"), PlayerData!$G:$G,PlayerData!L:L,"")))</f>
        <v>2.72</v>
      </c>
      <c r="H35" s="132">
        <f t="shared" si="0"/>
        <v>45.454545454545453</v>
      </c>
      <c r="I35" s="132">
        <f t="shared" si="1"/>
        <v>34.090909090909086</v>
      </c>
      <c r="J35" s="72">
        <f t="shared" si="2"/>
        <v>36.657681940700812</v>
      </c>
      <c r="K35" s="138" cm="1">
        <f t="array" ref="K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"A"), PlayerData!$M:$M,PlayerData!N:N,""),
_xlfn.XLOOKUP(_xlfn.CONCAT(1,"-",$A35, "-", "A"), PlayerData!$M:$M,PlayerData!N:N,""),
_xlfn.XLOOKUP(_xlfn.CONCAT(2,"-",$A35, "-", "A"), PlayerData!$M:$M,PlayerData!N:N,""),
_xlfn.XLOOKUP(_xlfn.CONCAT(3,"-",$A35, "-", "A"), PlayerData!$M:$M,PlayerData!N:N,""),
_xlfn.XLOOKUP(_xlfn.CONCAT(4,"-",$A35, "-", "A"), PlayerData!$M:$M,PlayerData!N:N,""),
_xlfn.XLOOKUP(_xlfn.CONCAT(5,"-",$A35, "-", "A"), PlayerData!$M:$M,PlayerData!N:N,""),
_xlfn.XLOOKUP(_xlfn.CONCAT(6,"-",$A35, "-", "A"), PlayerData!$M:$M,PlayerData!N:N,""),
_xlfn.XLOOKUP(_xlfn.CONCAT(7,"-",$A35, "-", "A"), PlayerData!$M:$M,PlayerData!N:N,""),
_xlfn.XLOOKUP(_xlfn.CONCAT(8,"-",$A35, "-", "A"), PlayerData!$M:$M,PlayerData!N:N,""),
_xlfn.XLOOKUP(_xlfn.CONCAT(9,"-",$A35, "-", "A"), PlayerData!$M:$M,PlayerData!N:N,""),
_xlfn.XLOOKUP(_xlfn.CONCAT(10,"-",$A35, "-", "A"), PlayerData!$M:$M,PlayerData!N:N,""),
_xlfn.XLOOKUP(_xlfn.CONCAT(11,"-",$A35, "-", "A"), PlayerData!$M:$M,PlayerData!N:N,""),
_xlfn.XLOOKUP(_xlfn.CONCAT(12,"-",$A35, "-", "A"), PlayerData!$M:$M,PlayerData!N:N,""),
_xlfn.XLOOKUP(_xlfn.CONCAT(13,"-",$A35, "-", "A"), PlayerData!$M:$M,PlayerData!N:N,""),
_xlfn.XLOOKUP(_xlfn.CONCAT(14,"-",$A35, "-", "A"), PlayerData!$M:$M,PlayerData!N:N,""),
_xlfn.XLOOKUP(_xlfn.CONCAT(15,"-",$A35, "-", "A"), PlayerData!$M:$M,PlayerData!N:N,""),
_xlfn.XLOOKUP(_xlfn.CONCAT(16,"-",$A35, "-", "A"), PlayerData!$M:$M,PlayerData!N:N,""),
_xlfn.XLOOKUP(_xlfn.CONCAT(17,"-",$A35, "-", "A"), PlayerData!$M:$M,PlayerData!N:N,""),
_xlfn.XLOOKUP(_xlfn.CONCAT(18,"-",$A35, "-", "A"), PlayerData!$M:$M,PlayerData!N:N,"")))</f>
        <v>1.86</v>
      </c>
      <c r="L35" s="138" cm="1">
        <f t="array" ref="L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"A"), PlayerData!$M:$M,PlayerData!O:O,""),
_xlfn.XLOOKUP(_xlfn.CONCAT(1,"-",$A35, "-", "A"), PlayerData!$M:$M,PlayerData!O:O,""),
_xlfn.XLOOKUP(_xlfn.CONCAT(2,"-",$A35, "-", "A"), PlayerData!$M:$M,PlayerData!O:O,""),
_xlfn.XLOOKUP(_xlfn.CONCAT(3,"-",$A35, "-", "A"), PlayerData!$M:$M,PlayerData!O:O,""),
_xlfn.XLOOKUP(_xlfn.CONCAT(4,"-",$A35, "-", "A"), PlayerData!$M:$M,PlayerData!O:O,""),
_xlfn.XLOOKUP(_xlfn.CONCAT(5,"-",$A35, "-", "A"), PlayerData!$M:$M,PlayerData!O:O,""),
_xlfn.XLOOKUP(_xlfn.CONCAT(6,"-",$A35, "-", "A"), PlayerData!$M:$M,PlayerData!O:O,""),
_xlfn.XLOOKUP(_xlfn.CONCAT(7,"-",$A35, "-", "A"), PlayerData!$M:$M,PlayerData!O:O,""),
_xlfn.XLOOKUP(_xlfn.CONCAT(8,"-",$A35, "-", "A"), PlayerData!$M:$M,PlayerData!O:O,""),
_xlfn.XLOOKUP(_xlfn.CONCAT(9,"-",$A35, "-", "A"), PlayerData!$M:$M,PlayerData!O:O,""),
_xlfn.XLOOKUP(_xlfn.CONCAT(10,"-",$A35, "-", "A"), PlayerData!$M:$M,PlayerData!O:O,""),
_xlfn.XLOOKUP(_xlfn.CONCAT(11,"-",$A35, "-", "A"), PlayerData!$M:$M,PlayerData!O:O,""),
_xlfn.XLOOKUP(_xlfn.CONCAT(12,"-",$A35, "-", "A"), PlayerData!$M:$M,PlayerData!O:O,""),
_xlfn.XLOOKUP(_xlfn.CONCAT(13,"-",$A35, "-", "A"), PlayerData!$M:$M,PlayerData!O:O,""),
_xlfn.XLOOKUP(_xlfn.CONCAT(14,"-",$A35, "-", "A"), PlayerData!$M:$M,PlayerData!O:O,""),
_xlfn.XLOOKUP(_xlfn.CONCAT(15,"-",$A35, "-", "A"), PlayerData!$M:$M,PlayerData!O:O,""),
_xlfn.XLOOKUP(_xlfn.CONCAT(16,"-",$A35, "-", "A"), PlayerData!$M:$M,PlayerData!O:O,""),
_xlfn.XLOOKUP(_xlfn.CONCAT(17,"-",$A35, "-", "A"), PlayerData!$M:$M,PlayerData!O:O,""),
_xlfn.XLOOKUP(_xlfn.CONCAT(18,"-",$A35, "-", "A"), PlayerData!$M:$M,PlayerData!O:O,"")))</f>
        <v>0.28999999999999998</v>
      </c>
      <c r="M35" s="96" cm="1">
        <f t="array" ref="M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_xlfn.XLOOKUP(_xlfn.CONCAT(0,"-",$A35, "-", "A"), PlayerData!$M:$M,PlayerData!R:R,""),
_xlfn.XLOOKUP(_xlfn.CONCAT(1,"-",$A35, "-", "A"), PlayerData!$M:$M,PlayerData!R:R,""),
_xlfn.XLOOKUP(_xlfn.CONCAT(2,"-",$A35, "-", "A"), PlayerData!$M:$M,PlayerData!R:R,""),
_xlfn.XLOOKUP(_xlfn.CONCAT(3,"-",$A35, "-", "A"), PlayerData!$M:$M,PlayerData!R:R,""),
_xlfn.XLOOKUP(_xlfn.CONCAT(4,"-",$A35, "-", "A"), PlayerData!$M:$M,PlayerData!R:R,""),
_xlfn.XLOOKUP(_xlfn.CONCAT(5,"-",$A35, "-", "A"), PlayerData!$M:$M,PlayerData!R:R,""),
_xlfn.XLOOKUP(_xlfn.CONCAT(6,"-",$A35, "-", "A"), PlayerData!$M:$M,PlayerData!R:R,""),
_xlfn.XLOOKUP(_xlfn.CONCAT(7,"-",$A35, "-", "A"), PlayerData!$M:$M,PlayerData!R:R,""),
_xlfn.XLOOKUP(_xlfn.CONCAT(8,"-",$A35, "-", "A"), PlayerData!$M:$M,PlayerData!R:R,""),
_xlfn.XLOOKUP(_xlfn.CONCAT(9,"-",$A35, "-", "A"), PlayerData!$M:$M,PlayerData!R:R,""),
_xlfn.XLOOKUP(_xlfn.CONCAT(10,"-",$A35, "-", "A"), PlayerData!$M:$M,PlayerData!R:R,""),
_xlfn.XLOOKUP(_xlfn.CONCAT(11,"-",$A35, "-", "A"), PlayerData!$M:$M,PlayerData!R:R,""),
_xlfn.XLOOKUP(_xlfn.CONCAT(12,"-",$A35, "-", "A"), PlayerData!$M:$M,PlayerData!R:R,""),
_xlfn.XLOOKUP(_xlfn.CONCAT(13,"-",$A35, "-", "A"), PlayerData!$M:$M,PlayerData!R:R,""),
_xlfn.XLOOKUP(_xlfn.CONCAT(14,"-",$A35, "-", "A"), PlayerData!$M:$M,PlayerData!R:R,""),
_xlfn.XLOOKUP(_xlfn.CONCAT(15,"-",$A35, "-", "A"), PlayerData!$M:$M,PlayerData!R:R,""),
_xlfn.XLOOKUP(_xlfn.CONCAT(16,"-",$A35, "-", "A"), PlayerData!$M:$M,PlayerData!R:R,""),
_xlfn.XLOOKUP(_xlfn.CONCAT(17,"-",$A35, "-", "A"), PlayerData!$M:$M,PlayerData!R:R,""),
_xlfn.XLOOKUP(_xlfn.CONCAT(18,"-",$A35, "-", "A"), PlayerData!$M:$M,PlayerData!R:R,"")))</f>
        <v>1.48</v>
      </c>
      <c r="N35" s="134">
        <f t="shared" si="3"/>
        <v>42.272727272727266</v>
      </c>
      <c r="O35" s="134">
        <f t="shared" si="4"/>
        <v>13.18181818181818</v>
      </c>
      <c r="P35" s="73">
        <f t="shared" si="5"/>
        <v>19.946091644204856</v>
      </c>
      <c r="Q35" s="132" cm="1">
        <f t="array" ref="Q35">IF(OR($A35=Solver!$T$12:$T$201),0,SUMPRODUCT($H35:$J35,$T$4:$V$4))</f>
        <v>36.657681940700812</v>
      </c>
      <c r="R35" s="73" cm="1">
        <f t="array" ref="R35">IF(OR($A35=Solver!$T$12:$T$201),0, SUMPRODUCT($N35:$P35, $T$4:$V$4))</f>
        <v>19.946091644204856</v>
      </c>
    </row>
    <row r="36" spans="1:18">
      <c r="A36" s="55">
        <v>34</v>
      </c>
      <c r="B36" s="55" t="str">
        <f>_xlfn.XLOOKUP($A36, PlayerData!$B$3:$B$394, PlayerData!C$3:C$394)</f>
        <v>NEW</v>
      </c>
      <c r="C36" s="55" t="str">
        <f>_xlfn.XLOOKUP($A36, PlayerData!$B$3:$B$394, PlayerData!D$3:D$394)</f>
        <v>F</v>
      </c>
      <c r="D36" s="31" t="str">
        <f>_xlfn.XLOOKUP($A36, PlayerData!$B$3:$B$394, PlayerData!E$3:E$394)</f>
        <v>Joelinton</v>
      </c>
      <c r="E36" s="136" cm="1">
        <f t="array" ref="E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"H"), PlayerData!$G:$G,PlayerData!H:H,""),
_xlfn.XLOOKUP(_xlfn.CONCAT(1,"-",$A36, "-", "H"), PlayerData!$G:$G,PlayerData!H:H,""),
_xlfn.XLOOKUP(_xlfn.CONCAT(2,"-",$A36, "-", "H"), PlayerData!$G:$G,PlayerData!H:H,""),
_xlfn.XLOOKUP(_xlfn.CONCAT(3,"-",$A36, "-", "H"), PlayerData!$G:$G,PlayerData!H:H,""),
_xlfn.XLOOKUP(_xlfn.CONCAT(4,"-",$A36, "-", "H"), PlayerData!$G:$G,PlayerData!H:H,""),
_xlfn.XLOOKUP(_xlfn.CONCAT(5,"-",$A36, "-", "H"), PlayerData!$G:$G,PlayerData!H:H,""),
_xlfn.XLOOKUP(_xlfn.CONCAT(6,"-",$A36, "-", "H"), PlayerData!$G:$G,PlayerData!H:H,""),
_xlfn.XLOOKUP(_xlfn.CONCAT(7,"-",$A36, "-", "H"), PlayerData!$G:$G,PlayerData!H:H,""),
_xlfn.XLOOKUP(_xlfn.CONCAT(8,"-",$A36, "-", "H"), PlayerData!$G:$G,PlayerData!H:H,""),
_xlfn.XLOOKUP(_xlfn.CONCAT(9,"-",$A36, "-", "H"), PlayerData!$G:$G,PlayerData!H:H,""),
_xlfn.XLOOKUP(_xlfn.CONCAT(10,"-",$A36, "-", "H"), PlayerData!$G:$G,PlayerData!H:H,""),
_xlfn.XLOOKUP(_xlfn.CONCAT(11,"-",$A36, "-", "H"), PlayerData!$G:$G,PlayerData!H:H,""),
_xlfn.XLOOKUP(_xlfn.CONCAT(12,"-",$A36, "-", "H"), PlayerData!$G:$G,PlayerData!H:H,""),
_xlfn.XLOOKUP(_xlfn.CONCAT(13,"-",$A36, "-", "H"), PlayerData!$G:$G,PlayerData!H:H,""),
_xlfn.XLOOKUP(_xlfn.CONCAT(14,"-",$A36, "-", "H"), PlayerData!$G:$G,PlayerData!H:H,""),
_xlfn.XLOOKUP(_xlfn.CONCAT(15,"-",$A36, "-", "H"), PlayerData!$G:$G,PlayerData!H:H,""),
_xlfn.XLOOKUP(_xlfn.CONCAT(16,"-",$A36, "-", "H"), PlayerData!$G:$G,PlayerData!H:H,""),
_xlfn.XLOOKUP(_xlfn.CONCAT(17,"-",$A36, "-", "H"), PlayerData!$G:$G,PlayerData!H:H,""),
_xlfn.XLOOKUP(_xlfn.CONCAT(18,"-",$A36, "-", "H"), PlayerData!$G:$G,PlayerData!H:H,"")))</f>
        <v>1.62</v>
      </c>
      <c r="F36" s="136" cm="1">
        <f t="array" ref="F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"H"), PlayerData!$G:$G,PlayerData!I:I,""),
_xlfn.XLOOKUP(_xlfn.CONCAT(1,"-",$A36, "-", "H"), PlayerData!$G:$G,PlayerData!I:I,""),
_xlfn.XLOOKUP(_xlfn.CONCAT(2,"-",$A36, "-", "H"), PlayerData!$G:$G,PlayerData!I:I,""),
_xlfn.XLOOKUP(_xlfn.CONCAT(3,"-",$A36, "-", "H"), PlayerData!$G:$G,PlayerData!I:I,""),
_xlfn.XLOOKUP(_xlfn.CONCAT(4,"-",$A36, "-", "H"), PlayerData!$G:$G,PlayerData!I:I,""),
_xlfn.XLOOKUP(_xlfn.CONCAT(5,"-",$A36, "-", "H"), PlayerData!$G:$G,PlayerData!I:I,""),
_xlfn.XLOOKUP(_xlfn.CONCAT(6,"-",$A36, "-", "H"), PlayerData!$G:$G,PlayerData!I:I,""),
_xlfn.XLOOKUP(_xlfn.CONCAT(7,"-",$A36, "-", "H"), PlayerData!$G:$G,PlayerData!I:I,""),
_xlfn.XLOOKUP(_xlfn.CONCAT(8,"-",$A36, "-", "H"), PlayerData!$G:$G,PlayerData!I:I,""),
_xlfn.XLOOKUP(_xlfn.CONCAT(9,"-",$A36, "-", "H"), PlayerData!$G:$G,PlayerData!I:I,""),
_xlfn.XLOOKUP(_xlfn.CONCAT(10,"-",$A36, "-", "H"), PlayerData!$G:$G,PlayerData!I:I,""),
_xlfn.XLOOKUP(_xlfn.CONCAT(11,"-",$A36, "-", "H"), PlayerData!$G:$G,PlayerData!I:I,""),
_xlfn.XLOOKUP(_xlfn.CONCAT(12,"-",$A36, "-", "H"), PlayerData!$G:$G,PlayerData!I:I,""),
_xlfn.XLOOKUP(_xlfn.CONCAT(13,"-",$A36, "-", "H"), PlayerData!$G:$G,PlayerData!I:I,""),
_xlfn.XLOOKUP(_xlfn.CONCAT(14,"-",$A36, "-", "H"), PlayerData!$G:$G,PlayerData!I:I,""),
_xlfn.XLOOKUP(_xlfn.CONCAT(15,"-",$A36, "-", "H"), PlayerData!$G:$G,PlayerData!I:I,""),
_xlfn.XLOOKUP(_xlfn.CONCAT(16,"-",$A36, "-", "H"), PlayerData!$G:$G,PlayerData!I:I,""),
_xlfn.XLOOKUP(_xlfn.CONCAT(17,"-",$A36, "-", "H"), PlayerData!$G:$G,PlayerData!I:I,""),
_xlfn.XLOOKUP(_xlfn.CONCAT(18,"-",$A36, "-", "H"), PlayerData!$G:$G,PlayerData!I:I,"")))</f>
        <v>0.62</v>
      </c>
      <c r="G36" s="90" cm="1">
        <f t="array" ref="G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"H"), PlayerData!$G:$G,PlayerData!L:L,""),
_xlfn.XLOOKUP(_xlfn.CONCAT(1,"-",$A36, "-", "H"), PlayerData!$G:$G,PlayerData!L:L,""),
_xlfn.XLOOKUP(_xlfn.CONCAT(2,"-",$A36, "-", "H"), PlayerData!$G:$G,PlayerData!L:L,""),
_xlfn.XLOOKUP(_xlfn.CONCAT(3,"-",$A36, "-", "H"), PlayerData!$G:$G,PlayerData!L:L,""),
_xlfn.XLOOKUP(_xlfn.CONCAT(4,"-",$A36, "-", "H"), PlayerData!$G:$G,PlayerData!L:L,""),
_xlfn.XLOOKUP(_xlfn.CONCAT(5,"-",$A36, "-", "H"), PlayerData!$G:$G,PlayerData!L:L,""),
_xlfn.XLOOKUP(_xlfn.CONCAT(6,"-",$A36, "-", "H"), PlayerData!$G:$G,PlayerData!L:L,""),
_xlfn.XLOOKUP(_xlfn.CONCAT(7,"-",$A36, "-", "H"), PlayerData!$G:$G,PlayerData!L:L,""),
_xlfn.XLOOKUP(_xlfn.CONCAT(8,"-",$A36, "-", "H"), PlayerData!$G:$G,PlayerData!L:L,""),
_xlfn.XLOOKUP(_xlfn.CONCAT(9,"-",$A36, "-", "H"), PlayerData!$G:$G,PlayerData!L:L,""),
_xlfn.XLOOKUP(_xlfn.CONCAT(10,"-",$A36, "-", "H"), PlayerData!$G:$G,PlayerData!L:L,""),
_xlfn.XLOOKUP(_xlfn.CONCAT(11,"-",$A36, "-", "H"), PlayerData!$G:$G,PlayerData!L:L,""),
_xlfn.XLOOKUP(_xlfn.CONCAT(12,"-",$A36, "-", "H"), PlayerData!$G:$G,PlayerData!L:L,""),
_xlfn.XLOOKUP(_xlfn.CONCAT(13,"-",$A36, "-", "H"), PlayerData!$G:$G,PlayerData!L:L,""),
_xlfn.XLOOKUP(_xlfn.CONCAT(14,"-",$A36, "-", "H"), PlayerData!$G:$G,PlayerData!L:L,""),
_xlfn.XLOOKUP(_xlfn.CONCAT(15,"-",$A36, "-", "H"), PlayerData!$G:$G,PlayerData!L:L,""),
_xlfn.XLOOKUP(_xlfn.CONCAT(16,"-",$A36, "-", "H"), PlayerData!$G:$G,PlayerData!L:L,""),
_xlfn.XLOOKUP(_xlfn.CONCAT(17,"-",$A36, "-", "H"), PlayerData!$G:$G,PlayerData!L:L,""),
_xlfn.XLOOKUP(_xlfn.CONCAT(18,"-",$A36, "-", "H"), PlayerData!$G:$G,PlayerData!L:L,"")))</f>
        <v>1.7200000000000002</v>
      </c>
      <c r="H36" s="132">
        <f t="shared" si="0"/>
        <v>36.818181818181813</v>
      </c>
      <c r="I36" s="132">
        <f t="shared" si="1"/>
        <v>28.18181818181818</v>
      </c>
      <c r="J36" s="72">
        <f t="shared" si="2"/>
        <v>23.180592991913752</v>
      </c>
      <c r="K36" s="138" cm="1">
        <f t="array" ref="K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"A"), PlayerData!$M:$M,PlayerData!N:N,""),
_xlfn.XLOOKUP(_xlfn.CONCAT(1,"-",$A36, "-", "A"), PlayerData!$M:$M,PlayerData!N:N,""),
_xlfn.XLOOKUP(_xlfn.CONCAT(2,"-",$A36, "-", "A"), PlayerData!$M:$M,PlayerData!N:N,""),
_xlfn.XLOOKUP(_xlfn.CONCAT(3,"-",$A36, "-", "A"), PlayerData!$M:$M,PlayerData!N:N,""),
_xlfn.XLOOKUP(_xlfn.CONCAT(4,"-",$A36, "-", "A"), PlayerData!$M:$M,PlayerData!N:N,""),
_xlfn.XLOOKUP(_xlfn.CONCAT(5,"-",$A36, "-", "A"), PlayerData!$M:$M,PlayerData!N:N,""),
_xlfn.XLOOKUP(_xlfn.CONCAT(6,"-",$A36, "-", "A"), PlayerData!$M:$M,PlayerData!N:N,""),
_xlfn.XLOOKUP(_xlfn.CONCAT(7,"-",$A36, "-", "A"), PlayerData!$M:$M,PlayerData!N:N,""),
_xlfn.XLOOKUP(_xlfn.CONCAT(8,"-",$A36, "-", "A"), PlayerData!$M:$M,PlayerData!N:N,""),
_xlfn.XLOOKUP(_xlfn.CONCAT(9,"-",$A36, "-", "A"), PlayerData!$M:$M,PlayerData!N:N,""),
_xlfn.XLOOKUP(_xlfn.CONCAT(10,"-",$A36, "-", "A"), PlayerData!$M:$M,PlayerData!N:N,""),
_xlfn.XLOOKUP(_xlfn.CONCAT(11,"-",$A36, "-", "A"), PlayerData!$M:$M,PlayerData!N:N,""),
_xlfn.XLOOKUP(_xlfn.CONCAT(12,"-",$A36, "-", "A"), PlayerData!$M:$M,PlayerData!N:N,""),
_xlfn.XLOOKUP(_xlfn.CONCAT(13,"-",$A36, "-", "A"), PlayerData!$M:$M,PlayerData!N:N,""),
_xlfn.XLOOKUP(_xlfn.CONCAT(14,"-",$A36, "-", "A"), PlayerData!$M:$M,PlayerData!N:N,""),
_xlfn.XLOOKUP(_xlfn.CONCAT(15,"-",$A36, "-", "A"), PlayerData!$M:$M,PlayerData!N:N,""),
_xlfn.XLOOKUP(_xlfn.CONCAT(16,"-",$A36, "-", "A"), PlayerData!$M:$M,PlayerData!N:N,""),
_xlfn.XLOOKUP(_xlfn.CONCAT(17,"-",$A36, "-", "A"), PlayerData!$M:$M,PlayerData!N:N,""),
_xlfn.XLOOKUP(_xlfn.CONCAT(18,"-",$A36, "-", "A"), PlayerData!$M:$M,PlayerData!N:N,"")))</f>
        <v>0.67</v>
      </c>
      <c r="L36" s="138" cm="1">
        <f t="array" ref="L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"A"), PlayerData!$M:$M,PlayerData!O:O,""),
_xlfn.XLOOKUP(_xlfn.CONCAT(1,"-",$A36, "-", "A"), PlayerData!$M:$M,PlayerData!O:O,""),
_xlfn.XLOOKUP(_xlfn.CONCAT(2,"-",$A36, "-", "A"), PlayerData!$M:$M,PlayerData!O:O,""),
_xlfn.XLOOKUP(_xlfn.CONCAT(3,"-",$A36, "-", "A"), PlayerData!$M:$M,PlayerData!O:O,""),
_xlfn.XLOOKUP(_xlfn.CONCAT(4,"-",$A36, "-", "A"), PlayerData!$M:$M,PlayerData!O:O,""),
_xlfn.XLOOKUP(_xlfn.CONCAT(5,"-",$A36, "-", "A"), PlayerData!$M:$M,PlayerData!O:O,""),
_xlfn.XLOOKUP(_xlfn.CONCAT(6,"-",$A36, "-", "A"), PlayerData!$M:$M,PlayerData!O:O,""),
_xlfn.XLOOKUP(_xlfn.CONCAT(7,"-",$A36, "-", "A"), PlayerData!$M:$M,PlayerData!O:O,""),
_xlfn.XLOOKUP(_xlfn.CONCAT(8,"-",$A36, "-", "A"), PlayerData!$M:$M,PlayerData!O:O,""),
_xlfn.XLOOKUP(_xlfn.CONCAT(9,"-",$A36, "-", "A"), PlayerData!$M:$M,PlayerData!O:O,""),
_xlfn.XLOOKUP(_xlfn.CONCAT(10,"-",$A36, "-", "A"), PlayerData!$M:$M,PlayerData!O:O,""),
_xlfn.XLOOKUP(_xlfn.CONCAT(11,"-",$A36, "-", "A"), PlayerData!$M:$M,PlayerData!O:O,""),
_xlfn.XLOOKUP(_xlfn.CONCAT(12,"-",$A36, "-", "A"), PlayerData!$M:$M,PlayerData!O:O,""),
_xlfn.XLOOKUP(_xlfn.CONCAT(13,"-",$A36, "-", "A"), PlayerData!$M:$M,PlayerData!O:O,""),
_xlfn.XLOOKUP(_xlfn.CONCAT(14,"-",$A36, "-", "A"), PlayerData!$M:$M,PlayerData!O:O,""),
_xlfn.XLOOKUP(_xlfn.CONCAT(15,"-",$A36, "-", "A"), PlayerData!$M:$M,PlayerData!O:O,""),
_xlfn.XLOOKUP(_xlfn.CONCAT(16,"-",$A36, "-", "A"), PlayerData!$M:$M,PlayerData!O:O,""),
_xlfn.XLOOKUP(_xlfn.CONCAT(17,"-",$A36, "-", "A"), PlayerData!$M:$M,PlayerData!O:O,""),
_xlfn.XLOOKUP(_xlfn.CONCAT(18,"-",$A36, "-", "A"), PlayerData!$M:$M,PlayerData!O:O,"")))</f>
        <v>0.17</v>
      </c>
      <c r="M36" s="96" cm="1">
        <f t="array" ref="M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_xlfn.XLOOKUP(_xlfn.CONCAT(0,"-",$A36, "-", "A"), PlayerData!$M:$M,PlayerData!R:R,""),
_xlfn.XLOOKUP(_xlfn.CONCAT(1,"-",$A36, "-", "A"), PlayerData!$M:$M,PlayerData!R:R,""),
_xlfn.XLOOKUP(_xlfn.CONCAT(2,"-",$A36, "-", "A"), PlayerData!$M:$M,PlayerData!R:R,""),
_xlfn.XLOOKUP(_xlfn.CONCAT(3,"-",$A36, "-", "A"), PlayerData!$M:$M,PlayerData!R:R,""),
_xlfn.XLOOKUP(_xlfn.CONCAT(4,"-",$A36, "-", "A"), PlayerData!$M:$M,PlayerData!R:R,""),
_xlfn.XLOOKUP(_xlfn.CONCAT(5,"-",$A36, "-", "A"), PlayerData!$M:$M,PlayerData!R:R,""),
_xlfn.XLOOKUP(_xlfn.CONCAT(6,"-",$A36, "-", "A"), PlayerData!$M:$M,PlayerData!R:R,""),
_xlfn.XLOOKUP(_xlfn.CONCAT(7,"-",$A36, "-", "A"), PlayerData!$M:$M,PlayerData!R:R,""),
_xlfn.XLOOKUP(_xlfn.CONCAT(8,"-",$A36, "-", "A"), PlayerData!$M:$M,PlayerData!R:R,""),
_xlfn.XLOOKUP(_xlfn.CONCAT(9,"-",$A36, "-", "A"), PlayerData!$M:$M,PlayerData!R:R,""),
_xlfn.XLOOKUP(_xlfn.CONCAT(10,"-",$A36, "-", "A"), PlayerData!$M:$M,PlayerData!R:R,""),
_xlfn.XLOOKUP(_xlfn.CONCAT(11,"-",$A36, "-", "A"), PlayerData!$M:$M,PlayerData!R:R,""),
_xlfn.XLOOKUP(_xlfn.CONCAT(12,"-",$A36, "-", "A"), PlayerData!$M:$M,PlayerData!R:R,""),
_xlfn.XLOOKUP(_xlfn.CONCAT(13,"-",$A36, "-", "A"), PlayerData!$M:$M,PlayerData!R:R,""),
_xlfn.XLOOKUP(_xlfn.CONCAT(14,"-",$A36, "-", "A"), PlayerData!$M:$M,PlayerData!R:R,""),
_xlfn.XLOOKUP(_xlfn.CONCAT(15,"-",$A36, "-", "A"), PlayerData!$M:$M,PlayerData!R:R,""),
_xlfn.XLOOKUP(_xlfn.CONCAT(16,"-",$A36, "-", "A"), PlayerData!$M:$M,PlayerData!R:R,""),
_xlfn.XLOOKUP(_xlfn.CONCAT(17,"-",$A36, "-", "A"), PlayerData!$M:$M,PlayerData!R:R,""),
_xlfn.XLOOKUP(_xlfn.CONCAT(18,"-",$A36, "-", "A"), PlayerData!$M:$M,PlayerData!R:R,"")))</f>
        <v>0.48</v>
      </c>
      <c r="N36" s="134">
        <f t="shared" si="3"/>
        <v>15.227272727272727</v>
      </c>
      <c r="O36" s="134">
        <f t="shared" si="4"/>
        <v>7.7272727272727266</v>
      </c>
      <c r="P36" s="73">
        <f t="shared" si="5"/>
        <v>6.4690026954177906</v>
      </c>
      <c r="Q36" s="132" cm="1">
        <f t="array" ref="Q36">IF(OR($A36=Solver!$T$12:$T$201),0,SUMPRODUCT($H36:$J36,$T$4:$V$4))</f>
        <v>23.180592991913752</v>
      </c>
      <c r="R36" s="73" cm="1">
        <f t="array" ref="R36">IF(OR($A36=Solver!$T$12:$T$201),0, SUMPRODUCT($N36:$P36, $T$4:$V$4))</f>
        <v>6.4690026954177906</v>
      </c>
    </row>
    <row r="37" spans="1:18">
      <c r="A37" s="55">
        <v>35</v>
      </c>
      <c r="B37" s="55" t="str">
        <f>_xlfn.XLOOKUP($A37, PlayerData!$B$3:$B$394, PlayerData!C$3:C$394)</f>
        <v>EVE</v>
      </c>
      <c r="C37" s="55" t="str">
        <f>_xlfn.XLOOKUP($A37, PlayerData!$B$3:$B$394, PlayerData!D$3:D$394)</f>
        <v>F</v>
      </c>
      <c r="D37" s="31" t="str">
        <f>_xlfn.XLOOKUP($A37, PlayerData!$B$3:$B$394, PlayerData!E$3:E$394)</f>
        <v>Kean</v>
      </c>
      <c r="E37" s="136" cm="1">
        <f t="array" ref="E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"H"), PlayerData!$G:$G,PlayerData!H:H,""),
_xlfn.XLOOKUP(_xlfn.CONCAT(1,"-",$A37, "-", "H"), PlayerData!$G:$G,PlayerData!H:H,""),
_xlfn.XLOOKUP(_xlfn.CONCAT(2,"-",$A37, "-", "H"), PlayerData!$G:$G,PlayerData!H:H,""),
_xlfn.XLOOKUP(_xlfn.CONCAT(3,"-",$A37, "-", "H"), PlayerData!$G:$G,PlayerData!H:H,""),
_xlfn.XLOOKUP(_xlfn.CONCAT(4,"-",$A37, "-", "H"), PlayerData!$G:$G,PlayerData!H:H,""),
_xlfn.XLOOKUP(_xlfn.CONCAT(5,"-",$A37, "-", "H"), PlayerData!$G:$G,PlayerData!H:H,""),
_xlfn.XLOOKUP(_xlfn.CONCAT(6,"-",$A37, "-", "H"), PlayerData!$G:$G,PlayerData!H:H,""),
_xlfn.XLOOKUP(_xlfn.CONCAT(7,"-",$A37, "-", "H"), PlayerData!$G:$G,PlayerData!H:H,""),
_xlfn.XLOOKUP(_xlfn.CONCAT(8,"-",$A37, "-", "H"), PlayerData!$G:$G,PlayerData!H:H,""),
_xlfn.XLOOKUP(_xlfn.CONCAT(9,"-",$A37, "-", "H"), PlayerData!$G:$G,PlayerData!H:H,""),
_xlfn.XLOOKUP(_xlfn.CONCAT(10,"-",$A37, "-", "H"), PlayerData!$G:$G,PlayerData!H:H,""),
_xlfn.XLOOKUP(_xlfn.CONCAT(11,"-",$A37, "-", "H"), PlayerData!$G:$G,PlayerData!H:H,""),
_xlfn.XLOOKUP(_xlfn.CONCAT(12,"-",$A37, "-", "H"), PlayerData!$G:$G,PlayerData!H:H,""),
_xlfn.XLOOKUP(_xlfn.CONCAT(13,"-",$A37, "-", "H"), PlayerData!$G:$G,PlayerData!H:H,""),
_xlfn.XLOOKUP(_xlfn.CONCAT(14,"-",$A37, "-", "H"), PlayerData!$G:$G,PlayerData!H:H,""),
_xlfn.XLOOKUP(_xlfn.CONCAT(15,"-",$A37, "-", "H"), PlayerData!$G:$G,PlayerData!H:H,""),
_xlfn.XLOOKUP(_xlfn.CONCAT(16,"-",$A37, "-", "H"), PlayerData!$G:$G,PlayerData!H:H,""),
_xlfn.XLOOKUP(_xlfn.CONCAT(17,"-",$A37, "-", "H"), PlayerData!$G:$G,PlayerData!H:H,""),
_xlfn.XLOOKUP(_xlfn.CONCAT(18,"-",$A37, "-", "H"), PlayerData!$G:$G,PlayerData!H:H,"")))</f>
        <v>3</v>
      </c>
      <c r="F37" s="136" cm="1">
        <f t="array" ref="F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"H"), PlayerData!$G:$G,PlayerData!I:I,""),
_xlfn.XLOOKUP(_xlfn.CONCAT(1,"-",$A37, "-", "H"), PlayerData!$G:$G,PlayerData!I:I,""),
_xlfn.XLOOKUP(_xlfn.CONCAT(2,"-",$A37, "-", "H"), PlayerData!$G:$G,PlayerData!I:I,""),
_xlfn.XLOOKUP(_xlfn.CONCAT(3,"-",$A37, "-", "H"), PlayerData!$G:$G,PlayerData!I:I,""),
_xlfn.XLOOKUP(_xlfn.CONCAT(4,"-",$A37, "-", "H"), PlayerData!$G:$G,PlayerData!I:I,""),
_xlfn.XLOOKUP(_xlfn.CONCAT(5,"-",$A37, "-", "H"), PlayerData!$G:$G,PlayerData!I:I,""),
_xlfn.XLOOKUP(_xlfn.CONCAT(6,"-",$A37, "-", "H"), PlayerData!$G:$G,PlayerData!I:I,""),
_xlfn.XLOOKUP(_xlfn.CONCAT(7,"-",$A37, "-", "H"), PlayerData!$G:$G,PlayerData!I:I,""),
_xlfn.XLOOKUP(_xlfn.CONCAT(8,"-",$A37, "-", "H"), PlayerData!$G:$G,PlayerData!I:I,""),
_xlfn.XLOOKUP(_xlfn.CONCAT(9,"-",$A37, "-", "H"), PlayerData!$G:$G,PlayerData!I:I,""),
_xlfn.XLOOKUP(_xlfn.CONCAT(10,"-",$A37, "-", "H"), PlayerData!$G:$G,PlayerData!I:I,""),
_xlfn.XLOOKUP(_xlfn.CONCAT(11,"-",$A37, "-", "H"), PlayerData!$G:$G,PlayerData!I:I,""),
_xlfn.XLOOKUP(_xlfn.CONCAT(12,"-",$A37, "-", "H"), PlayerData!$G:$G,PlayerData!I:I,""),
_xlfn.XLOOKUP(_xlfn.CONCAT(13,"-",$A37, "-", "H"), PlayerData!$G:$G,PlayerData!I:I,""),
_xlfn.XLOOKUP(_xlfn.CONCAT(14,"-",$A37, "-", "H"), PlayerData!$G:$G,PlayerData!I:I,""),
_xlfn.XLOOKUP(_xlfn.CONCAT(15,"-",$A37, "-", "H"), PlayerData!$G:$G,PlayerData!I:I,""),
_xlfn.XLOOKUP(_xlfn.CONCAT(16,"-",$A37, "-", "H"), PlayerData!$G:$G,PlayerData!I:I,""),
_xlfn.XLOOKUP(_xlfn.CONCAT(17,"-",$A37, "-", "H"), PlayerData!$G:$G,PlayerData!I:I,""),
_xlfn.XLOOKUP(_xlfn.CONCAT(18,"-",$A37, "-", "H"), PlayerData!$G:$G,PlayerData!I:I,"")))</f>
        <v>1</v>
      </c>
      <c r="G37" s="90" cm="1">
        <f t="array" ref="G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"H"), PlayerData!$G:$G,PlayerData!L:L,""),
_xlfn.XLOOKUP(_xlfn.CONCAT(1,"-",$A37, "-", "H"), PlayerData!$G:$G,PlayerData!L:L,""),
_xlfn.XLOOKUP(_xlfn.CONCAT(2,"-",$A37, "-", "H"), PlayerData!$G:$G,PlayerData!L:L,""),
_xlfn.XLOOKUP(_xlfn.CONCAT(3,"-",$A37, "-", "H"), PlayerData!$G:$G,PlayerData!L:L,""),
_xlfn.XLOOKUP(_xlfn.CONCAT(4,"-",$A37, "-", "H"), PlayerData!$G:$G,PlayerData!L:L,""),
_xlfn.XLOOKUP(_xlfn.CONCAT(5,"-",$A37, "-", "H"), PlayerData!$G:$G,PlayerData!L:L,""),
_xlfn.XLOOKUP(_xlfn.CONCAT(6,"-",$A37, "-", "H"), PlayerData!$G:$G,PlayerData!L:L,""),
_xlfn.XLOOKUP(_xlfn.CONCAT(7,"-",$A37, "-", "H"), PlayerData!$G:$G,PlayerData!L:L,""),
_xlfn.XLOOKUP(_xlfn.CONCAT(8,"-",$A37, "-", "H"), PlayerData!$G:$G,PlayerData!L:L,""),
_xlfn.XLOOKUP(_xlfn.CONCAT(9,"-",$A37, "-", "H"), PlayerData!$G:$G,PlayerData!L:L,""),
_xlfn.XLOOKUP(_xlfn.CONCAT(10,"-",$A37, "-", "H"), PlayerData!$G:$G,PlayerData!L:L,""),
_xlfn.XLOOKUP(_xlfn.CONCAT(11,"-",$A37, "-", "H"), PlayerData!$G:$G,PlayerData!L:L,""),
_xlfn.XLOOKUP(_xlfn.CONCAT(12,"-",$A37, "-", "H"), PlayerData!$G:$G,PlayerData!L:L,""),
_xlfn.XLOOKUP(_xlfn.CONCAT(13,"-",$A37, "-", "H"), PlayerData!$G:$G,PlayerData!L:L,""),
_xlfn.XLOOKUP(_xlfn.CONCAT(14,"-",$A37, "-", "H"), PlayerData!$G:$G,PlayerData!L:L,""),
_xlfn.XLOOKUP(_xlfn.CONCAT(15,"-",$A37, "-", "H"), PlayerData!$G:$G,PlayerData!L:L,""),
_xlfn.XLOOKUP(_xlfn.CONCAT(16,"-",$A37, "-", "H"), PlayerData!$G:$G,PlayerData!L:L,""),
_xlfn.XLOOKUP(_xlfn.CONCAT(17,"-",$A37, "-", "H"), PlayerData!$G:$G,PlayerData!L:L,""),
_xlfn.XLOOKUP(_xlfn.CONCAT(18,"-",$A37, "-", "H"), PlayerData!$G:$G,PlayerData!L:L,"")))</f>
        <v>4.34</v>
      </c>
      <c r="H37" s="132">
        <f t="shared" si="0"/>
        <v>68.181818181818173</v>
      </c>
      <c r="I37" s="132">
        <f t="shared" si="1"/>
        <v>45.454545454545453</v>
      </c>
      <c r="J37" s="72">
        <f t="shared" si="2"/>
        <v>58.49056603773586</v>
      </c>
      <c r="K37" s="138" cm="1">
        <f t="array" ref="K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"A"), PlayerData!$M:$M,PlayerData!N:N,""),
_xlfn.XLOOKUP(_xlfn.CONCAT(1,"-",$A37, "-", "A"), PlayerData!$M:$M,PlayerData!N:N,""),
_xlfn.XLOOKUP(_xlfn.CONCAT(2,"-",$A37, "-", "A"), PlayerData!$M:$M,PlayerData!N:N,""),
_xlfn.XLOOKUP(_xlfn.CONCAT(3,"-",$A37, "-", "A"), PlayerData!$M:$M,PlayerData!N:N,""),
_xlfn.XLOOKUP(_xlfn.CONCAT(4,"-",$A37, "-", "A"), PlayerData!$M:$M,PlayerData!N:N,""),
_xlfn.XLOOKUP(_xlfn.CONCAT(5,"-",$A37, "-", "A"), PlayerData!$M:$M,PlayerData!N:N,""),
_xlfn.XLOOKUP(_xlfn.CONCAT(6,"-",$A37, "-", "A"), PlayerData!$M:$M,PlayerData!N:N,""),
_xlfn.XLOOKUP(_xlfn.CONCAT(7,"-",$A37, "-", "A"), PlayerData!$M:$M,PlayerData!N:N,""),
_xlfn.XLOOKUP(_xlfn.CONCAT(8,"-",$A37, "-", "A"), PlayerData!$M:$M,PlayerData!N:N,""),
_xlfn.XLOOKUP(_xlfn.CONCAT(9,"-",$A37, "-", "A"), PlayerData!$M:$M,PlayerData!N:N,""),
_xlfn.XLOOKUP(_xlfn.CONCAT(10,"-",$A37, "-", "A"), PlayerData!$M:$M,PlayerData!N:N,""),
_xlfn.XLOOKUP(_xlfn.CONCAT(11,"-",$A37, "-", "A"), PlayerData!$M:$M,PlayerData!N:N,""),
_xlfn.XLOOKUP(_xlfn.CONCAT(12,"-",$A37, "-", "A"), PlayerData!$M:$M,PlayerData!N:N,""),
_xlfn.XLOOKUP(_xlfn.CONCAT(13,"-",$A37, "-", "A"), PlayerData!$M:$M,PlayerData!N:N,""),
_xlfn.XLOOKUP(_xlfn.CONCAT(14,"-",$A37, "-", "A"), PlayerData!$M:$M,PlayerData!N:N,""),
_xlfn.XLOOKUP(_xlfn.CONCAT(15,"-",$A37, "-", "A"), PlayerData!$M:$M,PlayerData!N:N,""),
_xlfn.XLOOKUP(_xlfn.CONCAT(16,"-",$A37, "-", "A"), PlayerData!$M:$M,PlayerData!N:N,""),
_xlfn.XLOOKUP(_xlfn.CONCAT(17,"-",$A37, "-", "A"), PlayerData!$M:$M,PlayerData!N:N,""),
_xlfn.XLOOKUP(_xlfn.CONCAT(18,"-",$A37, "-", "A"), PlayerData!$M:$M,PlayerData!N:N,"")))</f>
        <v>2.5</v>
      </c>
      <c r="L37" s="138" cm="1">
        <f t="array" ref="L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"A"), PlayerData!$M:$M,PlayerData!O:O,""),
_xlfn.XLOOKUP(_xlfn.CONCAT(1,"-",$A37, "-", "A"), PlayerData!$M:$M,PlayerData!O:O,""),
_xlfn.XLOOKUP(_xlfn.CONCAT(2,"-",$A37, "-", "A"), PlayerData!$M:$M,PlayerData!O:O,""),
_xlfn.XLOOKUP(_xlfn.CONCAT(3,"-",$A37, "-", "A"), PlayerData!$M:$M,PlayerData!O:O,""),
_xlfn.XLOOKUP(_xlfn.CONCAT(4,"-",$A37, "-", "A"), PlayerData!$M:$M,PlayerData!O:O,""),
_xlfn.XLOOKUP(_xlfn.CONCAT(5,"-",$A37, "-", "A"), PlayerData!$M:$M,PlayerData!O:O,""),
_xlfn.XLOOKUP(_xlfn.CONCAT(6,"-",$A37, "-", "A"), PlayerData!$M:$M,PlayerData!O:O,""),
_xlfn.XLOOKUP(_xlfn.CONCAT(7,"-",$A37, "-", "A"), PlayerData!$M:$M,PlayerData!O:O,""),
_xlfn.XLOOKUP(_xlfn.CONCAT(8,"-",$A37, "-", "A"), PlayerData!$M:$M,PlayerData!O:O,""),
_xlfn.XLOOKUP(_xlfn.CONCAT(9,"-",$A37, "-", "A"), PlayerData!$M:$M,PlayerData!O:O,""),
_xlfn.XLOOKUP(_xlfn.CONCAT(10,"-",$A37, "-", "A"), PlayerData!$M:$M,PlayerData!O:O,""),
_xlfn.XLOOKUP(_xlfn.CONCAT(11,"-",$A37, "-", "A"), PlayerData!$M:$M,PlayerData!O:O,""),
_xlfn.XLOOKUP(_xlfn.CONCAT(12,"-",$A37, "-", "A"), PlayerData!$M:$M,PlayerData!O:O,""),
_xlfn.XLOOKUP(_xlfn.CONCAT(13,"-",$A37, "-", "A"), PlayerData!$M:$M,PlayerData!O:O,""),
_xlfn.XLOOKUP(_xlfn.CONCAT(14,"-",$A37, "-", "A"), PlayerData!$M:$M,PlayerData!O:O,""),
_xlfn.XLOOKUP(_xlfn.CONCAT(15,"-",$A37, "-", "A"), PlayerData!$M:$M,PlayerData!O:O,""),
_xlfn.XLOOKUP(_xlfn.CONCAT(16,"-",$A37, "-", "A"), PlayerData!$M:$M,PlayerData!O:O,""),
_xlfn.XLOOKUP(_xlfn.CONCAT(17,"-",$A37, "-", "A"), PlayerData!$M:$M,PlayerData!O:O,""),
_xlfn.XLOOKUP(_xlfn.CONCAT(18,"-",$A37, "-", "A"), PlayerData!$M:$M,PlayerData!O:O,"")))</f>
        <v>0.5</v>
      </c>
      <c r="M37" s="96" cm="1">
        <f t="array" ref="M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_xlfn.XLOOKUP(_xlfn.CONCAT(0,"-",$A37, "-", "A"), PlayerData!$M:$M,PlayerData!R:R,""),
_xlfn.XLOOKUP(_xlfn.CONCAT(1,"-",$A37, "-", "A"), PlayerData!$M:$M,PlayerData!R:R,""),
_xlfn.XLOOKUP(_xlfn.CONCAT(2,"-",$A37, "-", "A"), PlayerData!$M:$M,PlayerData!R:R,""),
_xlfn.XLOOKUP(_xlfn.CONCAT(3,"-",$A37, "-", "A"), PlayerData!$M:$M,PlayerData!R:R,""),
_xlfn.XLOOKUP(_xlfn.CONCAT(4,"-",$A37, "-", "A"), PlayerData!$M:$M,PlayerData!R:R,""),
_xlfn.XLOOKUP(_xlfn.CONCAT(5,"-",$A37, "-", "A"), PlayerData!$M:$M,PlayerData!R:R,""),
_xlfn.XLOOKUP(_xlfn.CONCAT(6,"-",$A37, "-", "A"), PlayerData!$M:$M,PlayerData!R:R,""),
_xlfn.XLOOKUP(_xlfn.CONCAT(7,"-",$A37, "-", "A"), PlayerData!$M:$M,PlayerData!R:R,""),
_xlfn.XLOOKUP(_xlfn.CONCAT(8,"-",$A37, "-", "A"), PlayerData!$M:$M,PlayerData!R:R,""),
_xlfn.XLOOKUP(_xlfn.CONCAT(9,"-",$A37, "-", "A"), PlayerData!$M:$M,PlayerData!R:R,""),
_xlfn.XLOOKUP(_xlfn.CONCAT(10,"-",$A37, "-", "A"), PlayerData!$M:$M,PlayerData!R:R,""),
_xlfn.XLOOKUP(_xlfn.CONCAT(11,"-",$A37, "-", "A"), PlayerData!$M:$M,PlayerData!R:R,""),
_xlfn.XLOOKUP(_xlfn.CONCAT(12,"-",$A37, "-", "A"), PlayerData!$M:$M,PlayerData!R:R,""),
_xlfn.XLOOKUP(_xlfn.CONCAT(13,"-",$A37, "-", "A"), PlayerData!$M:$M,PlayerData!R:R,""),
_xlfn.XLOOKUP(_xlfn.CONCAT(14,"-",$A37, "-", "A"), PlayerData!$M:$M,PlayerData!R:R,""),
_xlfn.XLOOKUP(_xlfn.CONCAT(15,"-",$A37, "-", "A"), PlayerData!$M:$M,PlayerData!R:R,""),
_xlfn.XLOOKUP(_xlfn.CONCAT(16,"-",$A37, "-", "A"), PlayerData!$M:$M,PlayerData!R:R,""),
_xlfn.XLOOKUP(_xlfn.CONCAT(17,"-",$A37, "-", "A"), PlayerData!$M:$M,PlayerData!R:R,""),
_xlfn.XLOOKUP(_xlfn.CONCAT(18,"-",$A37, "-", "A"), PlayerData!$M:$M,PlayerData!R:R,"")))</f>
        <v>2.14</v>
      </c>
      <c r="N37" s="134">
        <f t="shared" si="3"/>
        <v>56.818181818181813</v>
      </c>
      <c r="O37" s="134">
        <f t="shared" si="4"/>
        <v>22.727272727272727</v>
      </c>
      <c r="P37" s="73">
        <f t="shared" si="5"/>
        <v>28.840970350404316</v>
      </c>
      <c r="Q37" s="132" cm="1">
        <f t="array" ref="Q37">IF(OR($A37=Solver!$T$12:$T$201),0,SUMPRODUCT($H37:$J37,$T$4:$V$4))</f>
        <v>0</v>
      </c>
      <c r="R37" s="73" cm="1">
        <f t="array" ref="R37">IF(OR($A37=Solver!$T$12:$T$201),0, SUMPRODUCT($N37:$P37, $T$4:$V$4))</f>
        <v>0</v>
      </c>
    </row>
    <row r="38" spans="1:18">
      <c r="A38" s="55">
        <v>36</v>
      </c>
      <c r="B38" s="55" t="str">
        <f>_xlfn.XLOOKUP($A38, PlayerData!$B$3:$B$394, PlayerData!C$3:C$394)</f>
        <v>SHU</v>
      </c>
      <c r="C38" s="55" t="str">
        <f>_xlfn.XLOOKUP($A38, PlayerData!$B$3:$B$394, PlayerData!D$3:D$394)</f>
        <v>F</v>
      </c>
      <c r="D38" s="31" t="str">
        <f>_xlfn.XLOOKUP($A38, PlayerData!$B$3:$B$394, PlayerData!E$3:E$394)</f>
        <v>McBurnie</v>
      </c>
      <c r="E38" s="136" cm="1">
        <f t="array" ref="E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"H"), PlayerData!$G:$G,PlayerData!H:H,""),
_xlfn.XLOOKUP(_xlfn.CONCAT(1,"-",$A38, "-", "H"), PlayerData!$G:$G,PlayerData!H:H,""),
_xlfn.XLOOKUP(_xlfn.CONCAT(2,"-",$A38, "-", "H"), PlayerData!$G:$G,PlayerData!H:H,""),
_xlfn.XLOOKUP(_xlfn.CONCAT(3,"-",$A38, "-", "H"), PlayerData!$G:$G,PlayerData!H:H,""),
_xlfn.XLOOKUP(_xlfn.CONCAT(4,"-",$A38, "-", "H"), PlayerData!$G:$G,PlayerData!H:H,""),
_xlfn.XLOOKUP(_xlfn.CONCAT(5,"-",$A38, "-", "H"), PlayerData!$G:$G,PlayerData!H:H,""),
_xlfn.XLOOKUP(_xlfn.CONCAT(6,"-",$A38, "-", "H"), PlayerData!$G:$G,PlayerData!H:H,""),
_xlfn.XLOOKUP(_xlfn.CONCAT(7,"-",$A38, "-", "H"), PlayerData!$G:$G,PlayerData!H:H,""),
_xlfn.XLOOKUP(_xlfn.CONCAT(8,"-",$A38, "-", "H"), PlayerData!$G:$G,PlayerData!H:H,""),
_xlfn.XLOOKUP(_xlfn.CONCAT(9,"-",$A38, "-", "H"), PlayerData!$G:$G,PlayerData!H:H,""),
_xlfn.XLOOKUP(_xlfn.CONCAT(10,"-",$A38, "-", "H"), PlayerData!$G:$G,PlayerData!H:H,""),
_xlfn.XLOOKUP(_xlfn.CONCAT(11,"-",$A38, "-", "H"), PlayerData!$G:$G,PlayerData!H:H,""),
_xlfn.XLOOKUP(_xlfn.CONCAT(12,"-",$A38, "-", "H"), PlayerData!$G:$G,PlayerData!H:H,""),
_xlfn.XLOOKUP(_xlfn.CONCAT(13,"-",$A38, "-", "H"), PlayerData!$G:$G,PlayerData!H:H,""),
_xlfn.XLOOKUP(_xlfn.CONCAT(14,"-",$A38, "-", "H"), PlayerData!$G:$G,PlayerData!H:H,""),
_xlfn.XLOOKUP(_xlfn.CONCAT(15,"-",$A38, "-", "H"), PlayerData!$G:$G,PlayerData!H:H,""),
_xlfn.XLOOKUP(_xlfn.CONCAT(16,"-",$A38, "-", "H"), PlayerData!$G:$G,PlayerData!H:H,""),
_xlfn.XLOOKUP(_xlfn.CONCAT(17,"-",$A38, "-", "H"), PlayerData!$G:$G,PlayerData!H:H,""),
_xlfn.XLOOKUP(_xlfn.CONCAT(18,"-",$A38, "-", "H"), PlayerData!$G:$G,PlayerData!H:H,"")))</f>
        <v>2.11</v>
      </c>
      <c r="F38" s="136" cm="1">
        <f t="array" ref="F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"H"), PlayerData!$G:$G,PlayerData!I:I,""),
_xlfn.XLOOKUP(_xlfn.CONCAT(1,"-",$A38, "-", "H"), PlayerData!$G:$G,PlayerData!I:I,""),
_xlfn.XLOOKUP(_xlfn.CONCAT(2,"-",$A38, "-", "H"), PlayerData!$G:$G,PlayerData!I:I,""),
_xlfn.XLOOKUP(_xlfn.CONCAT(3,"-",$A38, "-", "H"), PlayerData!$G:$G,PlayerData!I:I,""),
_xlfn.XLOOKUP(_xlfn.CONCAT(4,"-",$A38, "-", "H"), PlayerData!$G:$G,PlayerData!I:I,""),
_xlfn.XLOOKUP(_xlfn.CONCAT(5,"-",$A38, "-", "H"), PlayerData!$G:$G,PlayerData!I:I,""),
_xlfn.XLOOKUP(_xlfn.CONCAT(6,"-",$A38, "-", "H"), PlayerData!$G:$G,PlayerData!I:I,""),
_xlfn.XLOOKUP(_xlfn.CONCAT(7,"-",$A38, "-", "H"), PlayerData!$G:$G,PlayerData!I:I,""),
_xlfn.XLOOKUP(_xlfn.CONCAT(8,"-",$A38, "-", "H"), PlayerData!$G:$G,PlayerData!I:I,""),
_xlfn.XLOOKUP(_xlfn.CONCAT(9,"-",$A38, "-", "H"), PlayerData!$G:$G,PlayerData!I:I,""),
_xlfn.XLOOKUP(_xlfn.CONCAT(10,"-",$A38, "-", "H"), PlayerData!$G:$G,PlayerData!I:I,""),
_xlfn.XLOOKUP(_xlfn.CONCAT(11,"-",$A38, "-", "H"), PlayerData!$G:$G,PlayerData!I:I,""),
_xlfn.XLOOKUP(_xlfn.CONCAT(12,"-",$A38, "-", "H"), PlayerData!$G:$G,PlayerData!I:I,""),
_xlfn.XLOOKUP(_xlfn.CONCAT(13,"-",$A38, "-", "H"), PlayerData!$G:$G,PlayerData!I:I,""),
_xlfn.XLOOKUP(_xlfn.CONCAT(14,"-",$A38, "-", "H"), PlayerData!$G:$G,PlayerData!I:I,""),
_xlfn.XLOOKUP(_xlfn.CONCAT(15,"-",$A38, "-", "H"), PlayerData!$G:$G,PlayerData!I:I,""),
_xlfn.XLOOKUP(_xlfn.CONCAT(16,"-",$A38, "-", "H"), PlayerData!$G:$G,PlayerData!I:I,""),
_xlfn.XLOOKUP(_xlfn.CONCAT(17,"-",$A38, "-", "H"), PlayerData!$G:$G,PlayerData!I:I,""),
_xlfn.XLOOKUP(_xlfn.CONCAT(18,"-",$A38, "-", "H"), PlayerData!$G:$G,PlayerData!I:I,"")))</f>
        <v>0.78</v>
      </c>
      <c r="G38" s="90" cm="1">
        <f t="array" ref="G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"H"), PlayerData!$G:$G,PlayerData!L:L,""),
_xlfn.XLOOKUP(_xlfn.CONCAT(1,"-",$A38, "-", "H"), PlayerData!$G:$G,PlayerData!L:L,""),
_xlfn.XLOOKUP(_xlfn.CONCAT(2,"-",$A38, "-", "H"), PlayerData!$G:$G,PlayerData!L:L,""),
_xlfn.XLOOKUP(_xlfn.CONCAT(3,"-",$A38, "-", "H"), PlayerData!$G:$G,PlayerData!L:L,""),
_xlfn.XLOOKUP(_xlfn.CONCAT(4,"-",$A38, "-", "H"), PlayerData!$G:$G,PlayerData!L:L,""),
_xlfn.XLOOKUP(_xlfn.CONCAT(5,"-",$A38, "-", "H"), PlayerData!$G:$G,PlayerData!L:L,""),
_xlfn.XLOOKUP(_xlfn.CONCAT(6,"-",$A38, "-", "H"), PlayerData!$G:$G,PlayerData!L:L,""),
_xlfn.XLOOKUP(_xlfn.CONCAT(7,"-",$A38, "-", "H"), PlayerData!$G:$G,PlayerData!L:L,""),
_xlfn.XLOOKUP(_xlfn.CONCAT(8,"-",$A38, "-", "H"), PlayerData!$G:$G,PlayerData!L:L,""),
_xlfn.XLOOKUP(_xlfn.CONCAT(9,"-",$A38, "-", "H"), PlayerData!$G:$G,PlayerData!L:L,""),
_xlfn.XLOOKUP(_xlfn.CONCAT(10,"-",$A38, "-", "H"), PlayerData!$G:$G,PlayerData!L:L,""),
_xlfn.XLOOKUP(_xlfn.CONCAT(11,"-",$A38, "-", "H"), PlayerData!$G:$G,PlayerData!L:L,""),
_xlfn.XLOOKUP(_xlfn.CONCAT(12,"-",$A38, "-", "H"), PlayerData!$G:$G,PlayerData!L:L,""),
_xlfn.XLOOKUP(_xlfn.CONCAT(13,"-",$A38, "-", "H"), PlayerData!$G:$G,PlayerData!L:L,""),
_xlfn.XLOOKUP(_xlfn.CONCAT(14,"-",$A38, "-", "H"), PlayerData!$G:$G,PlayerData!L:L,""),
_xlfn.XLOOKUP(_xlfn.CONCAT(15,"-",$A38, "-", "H"), PlayerData!$G:$G,PlayerData!L:L,""),
_xlfn.XLOOKUP(_xlfn.CONCAT(16,"-",$A38, "-", "H"), PlayerData!$G:$G,PlayerData!L:L,""),
_xlfn.XLOOKUP(_xlfn.CONCAT(17,"-",$A38, "-", "H"), PlayerData!$G:$G,PlayerData!L:L,""),
_xlfn.XLOOKUP(_xlfn.CONCAT(18,"-",$A38, "-", "H"), PlayerData!$G:$G,PlayerData!L:L,"")))</f>
        <v>2.06</v>
      </c>
      <c r="H38" s="132">
        <f t="shared" si="0"/>
        <v>47.954545454545453</v>
      </c>
      <c r="I38" s="132">
        <f t="shared" si="1"/>
        <v>35.454545454545453</v>
      </c>
      <c r="J38" s="72">
        <f t="shared" si="2"/>
        <v>27.762803234501352</v>
      </c>
      <c r="K38" s="138" cm="1">
        <f t="array" ref="K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"A"), PlayerData!$M:$M,PlayerData!N:N,""),
_xlfn.XLOOKUP(_xlfn.CONCAT(1,"-",$A38, "-", "A"), PlayerData!$M:$M,PlayerData!N:N,""),
_xlfn.XLOOKUP(_xlfn.CONCAT(2,"-",$A38, "-", "A"), PlayerData!$M:$M,PlayerData!N:N,""),
_xlfn.XLOOKUP(_xlfn.CONCAT(3,"-",$A38, "-", "A"), PlayerData!$M:$M,PlayerData!N:N,""),
_xlfn.XLOOKUP(_xlfn.CONCAT(4,"-",$A38, "-", "A"), PlayerData!$M:$M,PlayerData!N:N,""),
_xlfn.XLOOKUP(_xlfn.CONCAT(5,"-",$A38, "-", "A"), PlayerData!$M:$M,PlayerData!N:N,""),
_xlfn.XLOOKUP(_xlfn.CONCAT(6,"-",$A38, "-", "A"), PlayerData!$M:$M,PlayerData!N:N,""),
_xlfn.XLOOKUP(_xlfn.CONCAT(7,"-",$A38, "-", "A"), PlayerData!$M:$M,PlayerData!N:N,""),
_xlfn.XLOOKUP(_xlfn.CONCAT(8,"-",$A38, "-", "A"), PlayerData!$M:$M,PlayerData!N:N,""),
_xlfn.XLOOKUP(_xlfn.CONCAT(9,"-",$A38, "-", "A"), PlayerData!$M:$M,PlayerData!N:N,""),
_xlfn.XLOOKUP(_xlfn.CONCAT(10,"-",$A38, "-", "A"), PlayerData!$M:$M,PlayerData!N:N,""),
_xlfn.XLOOKUP(_xlfn.CONCAT(11,"-",$A38, "-", "A"), PlayerData!$M:$M,PlayerData!N:N,""),
_xlfn.XLOOKUP(_xlfn.CONCAT(12,"-",$A38, "-", "A"), PlayerData!$M:$M,PlayerData!N:N,""),
_xlfn.XLOOKUP(_xlfn.CONCAT(13,"-",$A38, "-", "A"), PlayerData!$M:$M,PlayerData!N:N,""),
_xlfn.XLOOKUP(_xlfn.CONCAT(14,"-",$A38, "-", "A"), PlayerData!$M:$M,PlayerData!N:N,""),
_xlfn.XLOOKUP(_xlfn.CONCAT(15,"-",$A38, "-", "A"), PlayerData!$M:$M,PlayerData!N:N,""),
_xlfn.XLOOKUP(_xlfn.CONCAT(16,"-",$A38, "-", "A"), PlayerData!$M:$M,PlayerData!N:N,""),
_xlfn.XLOOKUP(_xlfn.CONCAT(17,"-",$A38, "-", "A"), PlayerData!$M:$M,PlayerData!N:N,""),
_xlfn.XLOOKUP(_xlfn.CONCAT(18,"-",$A38, "-", "A"), PlayerData!$M:$M,PlayerData!N:N,"")))</f>
        <v>1.29</v>
      </c>
      <c r="L38" s="138" cm="1">
        <f t="array" ref="L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"A"), PlayerData!$M:$M,PlayerData!O:O,""),
_xlfn.XLOOKUP(_xlfn.CONCAT(1,"-",$A38, "-", "A"), PlayerData!$M:$M,PlayerData!O:O,""),
_xlfn.XLOOKUP(_xlfn.CONCAT(2,"-",$A38, "-", "A"), PlayerData!$M:$M,PlayerData!O:O,""),
_xlfn.XLOOKUP(_xlfn.CONCAT(3,"-",$A38, "-", "A"), PlayerData!$M:$M,PlayerData!O:O,""),
_xlfn.XLOOKUP(_xlfn.CONCAT(4,"-",$A38, "-", "A"), PlayerData!$M:$M,PlayerData!O:O,""),
_xlfn.XLOOKUP(_xlfn.CONCAT(5,"-",$A38, "-", "A"), PlayerData!$M:$M,PlayerData!O:O,""),
_xlfn.XLOOKUP(_xlfn.CONCAT(6,"-",$A38, "-", "A"), PlayerData!$M:$M,PlayerData!O:O,""),
_xlfn.XLOOKUP(_xlfn.CONCAT(7,"-",$A38, "-", "A"), PlayerData!$M:$M,PlayerData!O:O,""),
_xlfn.XLOOKUP(_xlfn.CONCAT(8,"-",$A38, "-", "A"), PlayerData!$M:$M,PlayerData!O:O,""),
_xlfn.XLOOKUP(_xlfn.CONCAT(9,"-",$A38, "-", "A"), PlayerData!$M:$M,PlayerData!O:O,""),
_xlfn.XLOOKUP(_xlfn.CONCAT(10,"-",$A38, "-", "A"), PlayerData!$M:$M,PlayerData!O:O,""),
_xlfn.XLOOKUP(_xlfn.CONCAT(11,"-",$A38, "-", "A"), PlayerData!$M:$M,PlayerData!O:O,""),
_xlfn.XLOOKUP(_xlfn.CONCAT(12,"-",$A38, "-", "A"), PlayerData!$M:$M,PlayerData!O:O,""),
_xlfn.XLOOKUP(_xlfn.CONCAT(13,"-",$A38, "-", "A"), PlayerData!$M:$M,PlayerData!O:O,""),
_xlfn.XLOOKUP(_xlfn.CONCAT(14,"-",$A38, "-", "A"), PlayerData!$M:$M,PlayerData!O:O,""),
_xlfn.XLOOKUP(_xlfn.CONCAT(15,"-",$A38, "-", "A"), PlayerData!$M:$M,PlayerData!O:O,""),
_xlfn.XLOOKUP(_xlfn.CONCAT(16,"-",$A38, "-", "A"), PlayerData!$M:$M,PlayerData!O:O,""),
_xlfn.XLOOKUP(_xlfn.CONCAT(17,"-",$A38, "-", "A"), PlayerData!$M:$M,PlayerData!O:O,""),
_xlfn.XLOOKUP(_xlfn.CONCAT(18,"-",$A38, "-", "A"), PlayerData!$M:$M,PlayerData!O:O,"")))</f>
        <v>0.14000000000000001</v>
      </c>
      <c r="M38" s="96" cm="1">
        <f t="array" ref="M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_xlfn.XLOOKUP(_xlfn.CONCAT(0,"-",$A38, "-", "A"), PlayerData!$M:$M,PlayerData!R:R,""),
_xlfn.XLOOKUP(_xlfn.CONCAT(1,"-",$A38, "-", "A"), PlayerData!$M:$M,PlayerData!R:R,""),
_xlfn.XLOOKUP(_xlfn.CONCAT(2,"-",$A38, "-", "A"), PlayerData!$M:$M,PlayerData!R:R,""),
_xlfn.XLOOKUP(_xlfn.CONCAT(3,"-",$A38, "-", "A"), PlayerData!$M:$M,PlayerData!R:R,""),
_xlfn.XLOOKUP(_xlfn.CONCAT(4,"-",$A38, "-", "A"), PlayerData!$M:$M,PlayerData!R:R,""),
_xlfn.XLOOKUP(_xlfn.CONCAT(5,"-",$A38, "-", "A"), PlayerData!$M:$M,PlayerData!R:R,""),
_xlfn.XLOOKUP(_xlfn.CONCAT(6,"-",$A38, "-", "A"), PlayerData!$M:$M,PlayerData!R:R,""),
_xlfn.XLOOKUP(_xlfn.CONCAT(7,"-",$A38, "-", "A"), PlayerData!$M:$M,PlayerData!R:R,""),
_xlfn.XLOOKUP(_xlfn.CONCAT(8,"-",$A38, "-", "A"), PlayerData!$M:$M,PlayerData!R:R,""),
_xlfn.XLOOKUP(_xlfn.CONCAT(9,"-",$A38, "-", "A"), PlayerData!$M:$M,PlayerData!R:R,""),
_xlfn.XLOOKUP(_xlfn.CONCAT(10,"-",$A38, "-", "A"), PlayerData!$M:$M,PlayerData!R:R,""),
_xlfn.XLOOKUP(_xlfn.CONCAT(11,"-",$A38, "-", "A"), PlayerData!$M:$M,PlayerData!R:R,""),
_xlfn.XLOOKUP(_xlfn.CONCAT(12,"-",$A38, "-", "A"), PlayerData!$M:$M,PlayerData!R:R,""),
_xlfn.XLOOKUP(_xlfn.CONCAT(13,"-",$A38, "-", "A"), PlayerData!$M:$M,PlayerData!R:R,""),
_xlfn.XLOOKUP(_xlfn.CONCAT(14,"-",$A38, "-", "A"), PlayerData!$M:$M,PlayerData!R:R,""),
_xlfn.XLOOKUP(_xlfn.CONCAT(15,"-",$A38, "-", "A"), PlayerData!$M:$M,PlayerData!R:R,""),
_xlfn.XLOOKUP(_xlfn.CONCAT(16,"-",$A38, "-", "A"), PlayerData!$M:$M,PlayerData!R:R,""),
_xlfn.XLOOKUP(_xlfn.CONCAT(17,"-",$A38, "-", "A"), PlayerData!$M:$M,PlayerData!R:R,""),
_xlfn.XLOOKUP(_xlfn.CONCAT(18,"-",$A38, "-", "A"), PlayerData!$M:$M,PlayerData!R:R,"")))</f>
        <v>1.1499999999999999</v>
      </c>
      <c r="N38" s="134">
        <f t="shared" si="3"/>
        <v>29.318181818181817</v>
      </c>
      <c r="O38" s="134">
        <f t="shared" si="4"/>
        <v>6.3636363636363642</v>
      </c>
      <c r="P38" s="73">
        <f t="shared" si="5"/>
        <v>15.498652291105122</v>
      </c>
      <c r="Q38" s="132" cm="1">
        <f t="array" ref="Q38">IF(OR($A38=Solver!$T$12:$T$201),0,SUMPRODUCT($H38:$J38,$T$4:$V$4))</f>
        <v>27.762803234501352</v>
      </c>
      <c r="R38" s="73" cm="1">
        <f t="array" ref="R38">IF(OR($A38=Solver!$T$12:$T$201),0, SUMPRODUCT($N38:$P38, $T$4:$V$4))</f>
        <v>15.498652291105122</v>
      </c>
    </row>
    <row r="39" spans="1:18">
      <c r="A39" s="55">
        <v>37</v>
      </c>
      <c r="B39" s="55">
        <f>_xlfn.XLOOKUP($A39, PlayerData!$B$3:$B$394, PlayerData!C$3:C$394)</f>
        <v>0</v>
      </c>
      <c r="C39" s="55" t="str">
        <f>_xlfn.XLOOKUP($A39, PlayerData!$B$3:$B$394, PlayerData!D$3:D$394)</f>
        <v>F</v>
      </c>
      <c r="D39" s="31" t="str">
        <f>_xlfn.XLOOKUP($A39, PlayerData!$B$3:$B$394, PlayerData!E$3:E$394)</f>
        <v>Welbeck</v>
      </c>
      <c r="E39" s="136" cm="1">
        <f t="array" ref="E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"H"), PlayerData!$G:$G,PlayerData!H:H,""),
_xlfn.XLOOKUP(_xlfn.CONCAT(1,"-",$A39, "-", "H"), PlayerData!$G:$G,PlayerData!H:H,""),
_xlfn.XLOOKUP(_xlfn.CONCAT(2,"-",$A39, "-", "H"), PlayerData!$G:$G,PlayerData!H:H,""),
_xlfn.XLOOKUP(_xlfn.CONCAT(3,"-",$A39, "-", "H"), PlayerData!$G:$G,PlayerData!H:H,""),
_xlfn.XLOOKUP(_xlfn.CONCAT(4,"-",$A39, "-", "H"), PlayerData!$G:$G,PlayerData!H:H,""),
_xlfn.XLOOKUP(_xlfn.CONCAT(5,"-",$A39, "-", "H"), PlayerData!$G:$G,PlayerData!H:H,""),
_xlfn.XLOOKUP(_xlfn.CONCAT(6,"-",$A39, "-", "H"), PlayerData!$G:$G,PlayerData!H:H,""),
_xlfn.XLOOKUP(_xlfn.CONCAT(7,"-",$A39, "-", "H"), PlayerData!$G:$G,PlayerData!H:H,""),
_xlfn.XLOOKUP(_xlfn.CONCAT(8,"-",$A39, "-", "H"), PlayerData!$G:$G,PlayerData!H:H,""),
_xlfn.XLOOKUP(_xlfn.CONCAT(9,"-",$A39, "-", "H"), PlayerData!$G:$G,PlayerData!H:H,""),
_xlfn.XLOOKUP(_xlfn.CONCAT(10,"-",$A39, "-", "H"), PlayerData!$G:$G,PlayerData!H:H,""),
_xlfn.XLOOKUP(_xlfn.CONCAT(11,"-",$A39, "-", "H"), PlayerData!$G:$G,PlayerData!H:H,""),
_xlfn.XLOOKUP(_xlfn.CONCAT(12,"-",$A39, "-", "H"), PlayerData!$G:$G,PlayerData!H:H,""),
_xlfn.XLOOKUP(_xlfn.CONCAT(13,"-",$A39, "-", "H"), PlayerData!$G:$G,PlayerData!H:H,""),
_xlfn.XLOOKUP(_xlfn.CONCAT(14,"-",$A39, "-", "H"), PlayerData!$G:$G,PlayerData!H:H,""),
_xlfn.XLOOKUP(_xlfn.CONCAT(15,"-",$A39, "-", "H"), PlayerData!$G:$G,PlayerData!H:H,""),
_xlfn.XLOOKUP(_xlfn.CONCAT(16,"-",$A39, "-", "H"), PlayerData!$G:$G,PlayerData!H:H,""),
_xlfn.XLOOKUP(_xlfn.CONCAT(17,"-",$A39, "-", "H"), PlayerData!$G:$G,PlayerData!H:H,""),
_xlfn.XLOOKUP(_xlfn.CONCAT(18,"-",$A39, "-", "H"), PlayerData!$G:$G,PlayerData!H:H,"")))</f>
        <v>3.5</v>
      </c>
      <c r="F39" s="136" cm="1">
        <f t="array" ref="F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"H"), PlayerData!$G:$G,PlayerData!I:I,""),
_xlfn.XLOOKUP(_xlfn.CONCAT(1,"-",$A39, "-", "H"), PlayerData!$G:$G,PlayerData!I:I,""),
_xlfn.XLOOKUP(_xlfn.CONCAT(2,"-",$A39, "-", "H"), PlayerData!$G:$G,PlayerData!I:I,""),
_xlfn.XLOOKUP(_xlfn.CONCAT(3,"-",$A39, "-", "H"), PlayerData!$G:$G,PlayerData!I:I,""),
_xlfn.XLOOKUP(_xlfn.CONCAT(4,"-",$A39, "-", "H"), PlayerData!$G:$G,PlayerData!I:I,""),
_xlfn.XLOOKUP(_xlfn.CONCAT(5,"-",$A39, "-", "H"), PlayerData!$G:$G,PlayerData!I:I,""),
_xlfn.XLOOKUP(_xlfn.CONCAT(6,"-",$A39, "-", "H"), PlayerData!$G:$G,PlayerData!I:I,""),
_xlfn.XLOOKUP(_xlfn.CONCAT(7,"-",$A39, "-", "H"), PlayerData!$G:$G,PlayerData!I:I,""),
_xlfn.XLOOKUP(_xlfn.CONCAT(8,"-",$A39, "-", "H"), PlayerData!$G:$G,PlayerData!I:I,""),
_xlfn.XLOOKUP(_xlfn.CONCAT(9,"-",$A39, "-", "H"), PlayerData!$G:$G,PlayerData!I:I,""),
_xlfn.XLOOKUP(_xlfn.CONCAT(10,"-",$A39, "-", "H"), PlayerData!$G:$G,PlayerData!I:I,""),
_xlfn.XLOOKUP(_xlfn.CONCAT(11,"-",$A39, "-", "H"), PlayerData!$G:$G,PlayerData!I:I,""),
_xlfn.XLOOKUP(_xlfn.CONCAT(12,"-",$A39, "-", "H"), PlayerData!$G:$G,PlayerData!I:I,""),
_xlfn.XLOOKUP(_xlfn.CONCAT(13,"-",$A39, "-", "H"), PlayerData!$G:$G,PlayerData!I:I,""),
_xlfn.XLOOKUP(_xlfn.CONCAT(14,"-",$A39, "-", "H"), PlayerData!$G:$G,PlayerData!I:I,""),
_xlfn.XLOOKUP(_xlfn.CONCAT(15,"-",$A39, "-", "H"), PlayerData!$G:$G,PlayerData!I:I,""),
_xlfn.XLOOKUP(_xlfn.CONCAT(16,"-",$A39, "-", "H"), PlayerData!$G:$G,PlayerData!I:I,""),
_xlfn.XLOOKUP(_xlfn.CONCAT(17,"-",$A39, "-", "H"), PlayerData!$G:$G,PlayerData!I:I,""),
_xlfn.XLOOKUP(_xlfn.CONCAT(18,"-",$A39, "-", "H"), PlayerData!$G:$G,PlayerData!I:I,"")))</f>
        <v>0</v>
      </c>
      <c r="G39" s="90" cm="1">
        <f t="array" ref="G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"H"), PlayerData!$G:$G,PlayerData!L:L,""),
_xlfn.XLOOKUP(_xlfn.CONCAT(1,"-",$A39, "-", "H"), PlayerData!$G:$G,PlayerData!L:L,""),
_xlfn.XLOOKUP(_xlfn.CONCAT(2,"-",$A39, "-", "H"), PlayerData!$G:$G,PlayerData!L:L,""),
_xlfn.XLOOKUP(_xlfn.CONCAT(3,"-",$A39, "-", "H"), PlayerData!$G:$G,PlayerData!L:L,""),
_xlfn.XLOOKUP(_xlfn.CONCAT(4,"-",$A39, "-", "H"), PlayerData!$G:$G,PlayerData!L:L,""),
_xlfn.XLOOKUP(_xlfn.CONCAT(5,"-",$A39, "-", "H"), PlayerData!$G:$G,PlayerData!L:L,""),
_xlfn.XLOOKUP(_xlfn.CONCAT(6,"-",$A39, "-", "H"), PlayerData!$G:$G,PlayerData!L:L,""),
_xlfn.XLOOKUP(_xlfn.CONCAT(7,"-",$A39, "-", "H"), PlayerData!$G:$G,PlayerData!L:L,""),
_xlfn.XLOOKUP(_xlfn.CONCAT(8,"-",$A39, "-", "H"), PlayerData!$G:$G,PlayerData!L:L,""),
_xlfn.XLOOKUP(_xlfn.CONCAT(9,"-",$A39, "-", "H"), PlayerData!$G:$G,PlayerData!L:L,""),
_xlfn.XLOOKUP(_xlfn.CONCAT(10,"-",$A39, "-", "H"), PlayerData!$G:$G,PlayerData!L:L,""),
_xlfn.XLOOKUP(_xlfn.CONCAT(11,"-",$A39, "-", "H"), PlayerData!$G:$G,PlayerData!L:L,""),
_xlfn.XLOOKUP(_xlfn.CONCAT(12,"-",$A39, "-", "H"), PlayerData!$G:$G,PlayerData!L:L,""),
_xlfn.XLOOKUP(_xlfn.CONCAT(13,"-",$A39, "-", "H"), PlayerData!$G:$G,PlayerData!L:L,""),
_xlfn.XLOOKUP(_xlfn.CONCAT(14,"-",$A39, "-", "H"), PlayerData!$G:$G,PlayerData!L:L,""),
_xlfn.XLOOKUP(_xlfn.CONCAT(15,"-",$A39, "-", "H"), PlayerData!$G:$G,PlayerData!L:L,""),
_xlfn.XLOOKUP(_xlfn.CONCAT(16,"-",$A39, "-", "H"), PlayerData!$G:$G,PlayerData!L:L,""),
_xlfn.XLOOKUP(_xlfn.CONCAT(17,"-",$A39, "-", "H"), PlayerData!$G:$G,PlayerData!L:L,""),
_xlfn.XLOOKUP(_xlfn.CONCAT(18,"-",$A39, "-", "H"), PlayerData!$G:$G,PlayerData!L:L,"")))</f>
        <v>1.56</v>
      </c>
      <c r="H39" s="132">
        <f t="shared" si="0"/>
        <v>79.545454545454533</v>
      </c>
      <c r="I39" s="132">
        <f t="shared" si="1"/>
        <v>0</v>
      </c>
      <c r="J39" s="72">
        <f t="shared" si="2"/>
        <v>21.02425876010782</v>
      </c>
      <c r="K39" s="138" cm="1">
        <f t="array" ref="K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"A"), PlayerData!$M:$M,PlayerData!N:N,""),
_xlfn.XLOOKUP(_xlfn.CONCAT(1,"-",$A39, "-", "A"), PlayerData!$M:$M,PlayerData!N:N,""),
_xlfn.XLOOKUP(_xlfn.CONCAT(2,"-",$A39, "-", "A"), PlayerData!$M:$M,PlayerData!N:N,""),
_xlfn.XLOOKUP(_xlfn.CONCAT(3,"-",$A39, "-", "A"), PlayerData!$M:$M,PlayerData!N:N,""),
_xlfn.XLOOKUP(_xlfn.CONCAT(4,"-",$A39, "-", "A"), PlayerData!$M:$M,PlayerData!N:N,""),
_xlfn.XLOOKUP(_xlfn.CONCAT(5,"-",$A39, "-", "A"), PlayerData!$M:$M,PlayerData!N:N,""),
_xlfn.XLOOKUP(_xlfn.CONCAT(6,"-",$A39, "-", "A"), PlayerData!$M:$M,PlayerData!N:N,""),
_xlfn.XLOOKUP(_xlfn.CONCAT(7,"-",$A39, "-", "A"), PlayerData!$M:$M,PlayerData!N:N,""),
_xlfn.XLOOKUP(_xlfn.CONCAT(8,"-",$A39, "-", "A"), PlayerData!$M:$M,PlayerData!N:N,""),
_xlfn.XLOOKUP(_xlfn.CONCAT(9,"-",$A39, "-", "A"), PlayerData!$M:$M,PlayerData!N:N,""),
_xlfn.XLOOKUP(_xlfn.CONCAT(10,"-",$A39, "-", "A"), PlayerData!$M:$M,PlayerData!N:N,""),
_xlfn.XLOOKUP(_xlfn.CONCAT(11,"-",$A39, "-", "A"), PlayerData!$M:$M,PlayerData!N:N,""),
_xlfn.XLOOKUP(_xlfn.CONCAT(12,"-",$A39, "-", "A"), PlayerData!$M:$M,PlayerData!N:N,""),
_xlfn.XLOOKUP(_xlfn.CONCAT(13,"-",$A39, "-", "A"), PlayerData!$M:$M,PlayerData!N:N,""),
_xlfn.XLOOKUP(_xlfn.CONCAT(14,"-",$A39, "-", "A"), PlayerData!$M:$M,PlayerData!N:N,""),
_xlfn.XLOOKUP(_xlfn.CONCAT(15,"-",$A39, "-", "A"), PlayerData!$M:$M,PlayerData!N:N,""),
_xlfn.XLOOKUP(_xlfn.CONCAT(16,"-",$A39, "-", "A"), PlayerData!$M:$M,PlayerData!N:N,""),
_xlfn.XLOOKUP(_xlfn.CONCAT(17,"-",$A39, "-", "A"), PlayerData!$M:$M,PlayerData!N:N,""),
_xlfn.XLOOKUP(_xlfn.CONCAT(18,"-",$A39, "-", "A"), PlayerData!$M:$M,PlayerData!N:N,"")))</f>
        <v>3</v>
      </c>
      <c r="L39" s="138" cm="1">
        <f t="array" ref="L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"A"), PlayerData!$M:$M,PlayerData!O:O,""),
_xlfn.XLOOKUP(_xlfn.CONCAT(1,"-",$A39, "-", "A"), PlayerData!$M:$M,PlayerData!O:O,""),
_xlfn.XLOOKUP(_xlfn.CONCAT(2,"-",$A39, "-", "A"), PlayerData!$M:$M,PlayerData!O:O,""),
_xlfn.XLOOKUP(_xlfn.CONCAT(3,"-",$A39, "-", "A"), PlayerData!$M:$M,PlayerData!O:O,""),
_xlfn.XLOOKUP(_xlfn.CONCAT(4,"-",$A39, "-", "A"), PlayerData!$M:$M,PlayerData!O:O,""),
_xlfn.XLOOKUP(_xlfn.CONCAT(5,"-",$A39, "-", "A"), PlayerData!$M:$M,PlayerData!O:O,""),
_xlfn.XLOOKUP(_xlfn.CONCAT(6,"-",$A39, "-", "A"), PlayerData!$M:$M,PlayerData!O:O,""),
_xlfn.XLOOKUP(_xlfn.CONCAT(7,"-",$A39, "-", "A"), PlayerData!$M:$M,PlayerData!O:O,""),
_xlfn.XLOOKUP(_xlfn.CONCAT(8,"-",$A39, "-", "A"), PlayerData!$M:$M,PlayerData!O:O,""),
_xlfn.XLOOKUP(_xlfn.CONCAT(9,"-",$A39, "-", "A"), PlayerData!$M:$M,PlayerData!O:O,""),
_xlfn.XLOOKUP(_xlfn.CONCAT(10,"-",$A39, "-", "A"), PlayerData!$M:$M,PlayerData!O:O,""),
_xlfn.XLOOKUP(_xlfn.CONCAT(11,"-",$A39, "-", "A"), PlayerData!$M:$M,PlayerData!O:O,""),
_xlfn.XLOOKUP(_xlfn.CONCAT(12,"-",$A39, "-", "A"), PlayerData!$M:$M,PlayerData!O:O,""),
_xlfn.XLOOKUP(_xlfn.CONCAT(13,"-",$A39, "-", "A"), PlayerData!$M:$M,PlayerData!O:O,""),
_xlfn.XLOOKUP(_xlfn.CONCAT(14,"-",$A39, "-", "A"), PlayerData!$M:$M,PlayerData!O:O,""),
_xlfn.XLOOKUP(_xlfn.CONCAT(15,"-",$A39, "-", "A"), PlayerData!$M:$M,PlayerData!O:O,""),
_xlfn.XLOOKUP(_xlfn.CONCAT(16,"-",$A39, "-", "A"), PlayerData!$M:$M,PlayerData!O:O,""),
_xlfn.XLOOKUP(_xlfn.CONCAT(17,"-",$A39, "-", "A"), PlayerData!$M:$M,PlayerData!O:O,""),
_xlfn.XLOOKUP(_xlfn.CONCAT(18,"-",$A39, "-", "A"), PlayerData!$M:$M,PlayerData!O:O,"")))</f>
        <v>1.33</v>
      </c>
      <c r="M39" s="96" cm="1">
        <f t="array" ref="M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_xlfn.XLOOKUP(_xlfn.CONCAT(0,"-",$A39, "-", "A"), PlayerData!$M:$M,PlayerData!R:R,""),
_xlfn.XLOOKUP(_xlfn.CONCAT(1,"-",$A39, "-", "A"), PlayerData!$M:$M,PlayerData!R:R,""),
_xlfn.XLOOKUP(_xlfn.CONCAT(2,"-",$A39, "-", "A"), PlayerData!$M:$M,PlayerData!R:R,""),
_xlfn.XLOOKUP(_xlfn.CONCAT(3,"-",$A39, "-", "A"), PlayerData!$M:$M,PlayerData!R:R,""),
_xlfn.XLOOKUP(_xlfn.CONCAT(4,"-",$A39, "-", "A"), PlayerData!$M:$M,PlayerData!R:R,""),
_xlfn.XLOOKUP(_xlfn.CONCAT(5,"-",$A39, "-", "A"), PlayerData!$M:$M,PlayerData!R:R,""),
_xlfn.XLOOKUP(_xlfn.CONCAT(6,"-",$A39, "-", "A"), PlayerData!$M:$M,PlayerData!R:R,""),
_xlfn.XLOOKUP(_xlfn.CONCAT(7,"-",$A39, "-", "A"), PlayerData!$M:$M,PlayerData!R:R,""),
_xlfn.XLOOKUP(_xlfn.CONCAT(8,"-",$A39, "-", "A"), PlayerData!$M:$M,PlayerData!R:R,""),
_xlfn.XLOOKUP(_xlfn.CONCAT(9,"-",$A39, "-", "A"), PlayerData!$M:$M,PlayerData!R:R,""),
_xlfn.XLOOKUP(_xlfn.CONCAT(10,"-",$A39, "-", "A"), PlayerData!$M:$M,PlayerData!R:R,""),
_xlfn.XLOOKUP(_xlfn.CONCAT(11,"-",$A39, "-", "A"), PlayerData!$M:$M,PlayerData!R:R,""),
_xlfn.XLOOKUP(_xlfn.CONCAT(12,"-",$A39, "-", "A"), PlayerData!$M:$M,PlayerData!R:R,""),
_xlfn.XLOOKUP(_xlfn.CONCAT(13,"-",$A39, "-", "A"), PlayerData!$M:$M,PlayerData!R:R,""),
_xlfn.XLOOKUP(_xlfn.CONCAT(14,"-",$A39, "-", "A"), PlayerData!$M:$M,PlayerData!R:R,""),
_xlfn.XLOOKUP(_xlfn.CONCAT(15,"-",$A39, "-", "A"), PlayerData!$M:$M,PlayerData!R:R,""),
_xlfn.XLOOKUP(_xlfn.CONCAT(16,"-",$A39, "-", "A"), PlayerData!$M:$M,PlayerData!R:R,""),
_xlfn.XLOOKUP(_xlfn.CONCAT(17,"-",$A39, "-", "A"), PlayerData!$M:$M,PlayerData!R:R,""),
_xlfn.XLOOKUP(_xlfn.CONCAT(18,"-",$A39, "-", "A"), PlayerData!$M:$M,PlayerData!R:R,"")))</f>
        <v>2.73</v>
      </c>
      <c r="N39" s="134">
        <f t="shared" si="3"/>
        <v>68.181818181818173</v>
      </c>
      <c r="O39" s="134">
        <f t="shared" si="4"/>
        <v>60.454545454545446</v>
      </c>
      <c r="P39" s="73">
        <f t="shared" si="5"/>
        <v>36.792452830188687</v>
      </c>
      <c r="Q39" s="132" cm="1">
        <f t="array" ref="Q39">IF(OR($A39=Solver!$T$12:$T$201),0,SUMPRODUCT($H39:$J39,$T$4:$V$4))</f>
        <v>21.02425876010782</v>
      </c>
      <c r="R39" s="73" cm="1">
        <f t="array" ref="R39">IF(OR($A39=Solver!$T$12:$T$201),0, SUMPRODUCT($N39:$P39, $T$4:$V$4))</f>
        <v>36.792452830188687</v>
      </c>
    </row>
    <row r="40" spans="1:18">
      <c r="A40" s="55">
        <v>38</v>
      </c>
      <c r="B40" s="55" t="str">
        <f>_xlfn.XLOOKUP($A40, PlayerData!$B$3:$B$394, PlayerData!C$3:C$394)</f>
        <v>CRY</v>
      </c>
      <c r="C40" s="55" t="str">
        <f>_xlfn.XLOOKUP($A40, PlayerData!$B$3:$B$394, PlayerData!D$3:D$394)</f>
        <v>F</v>
      </c>
      <c r="D40" s="31" t="str">
        <f>_xlfn.XLOOKUP($A40, PlayerData!$B$3:$B$394, PlayerData!E$3:E$394)</f>
        <v>Benteke</v>
      </c>
      <c r="E40" s="136" cm="1">
        <f t="array" ref="E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"H"), PlayerData!$G:$G,PlayerData!H:H,""),
_xlfn.XLOOKUP(_xlfn.CONCAT(1,"-",$A40, "-", "H"), PlayerData!$G:$G,PlayerData!H:H,""),
_xlfn.XLOOKUP(_xlfn.CONCAT(2,"-",$A40, "-", "H"), PlayerData!$G:$G,PlayerData!H:H,""),
_xlfn.XLOOKUP(_xlfn.CONCAT(3,"-",$A40, "-", "H"), PlayerData!$G:$G,PlayerData!H:H,""),
_xlfn.XLOOKUP(_xlfn.CONCAT(4,"-",$A40, "-", "H"), PlayerData!$G:$G,PlayerData!H:H,""),
_xlfn.XLOOKUP(_xlfn.CONCAT(5,"-",$A40, "-", "H"), PlayerData!$G:$G,PlayerData!H:H,""),
_xlfn.XLOOKUP(_xlfn.CONCAT(6,"-",$A40, "-", "H"), PlayerData!$G:$G,PlayerData!H:H,""),
_xlfn.XLOOKUP(_xlfn.CONCAT(7,"-",$A40, "-", "H"), PlayerData!$G:$G,PlayerData!H:H,""),
_xlfn.XLOOKUP(_xlfn.CONCAT(8,"-",$A40, "-", "H"), PlayerData!$G:$G,PlayerData!H:H,""),
_xlfn.XLOOKUP(_xlfn.CONCAT(9,"-",$A40, "-", "H"), PlayerData!$G:$G,PlayerData!H:H,""),
_xlfn.XLOOKUP(_xlfn.CONCAT(10,"-",$A40, "-", "H"), PlayerData!$G:$G,PlayerData!H:H,""),
_xlfn.XLOOKUP(_xlfn.CONCAT(11,"-",$A40, "-", "H"), PlayerData!$G:$G,PlayerData!H:H,""),
_xlfn.XLOOKUP(_xlfn.CONCAT(12,"-",$A40, "-", "H"), PlayerData!$G:$G,PlayerData!H:H,""),
_xlfn.XLOOKUP(_xlfn.CONCAT(13,"-",$A40, "-", "H"), PlayerData!$G:$G,PlayerData!H:H,""),
_xlfn.XLOOKUP(_xlfn.CONCAT(14,"-",$A40, "-", "H"), PlayerData!$G:$G,PlayerData!H:H,""),
_xlfn.XLOOKUP(_xlfn.CONCAT(15,"-",$A40, "-", "H"), PlayerData!$G:$G,PlayerData!H:H,""),
_xlfn.XLOOKUP(_xlfn.CONCAT(16,"-",$A40, "-", "H"), PlayerData!$G:$G,PlayerData!H:H,""),
_xlfn.XLOOKUP(_xlfn.CONCAT(17,"-",$A40, "-", "H"), PlayerData!$G:$G,PlayerData!H:H,""),
_xlfn.XLOOKUP(_xlfn.CONCAT(18,"-",$A40, "-", "H"), PlayerData!$G:$G,PlayerData!H:H,"")))</f>
        <v>2.25</v>
      </c>
      <c r="F40" s="136" cm="1">
        <f t="array" ref="F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"H"), PlayerData!$G:$G,PlayerData!I:I,""),
_xlfn.XLOOKUP(_xlfn.CONCAT(1,"-",$A40, "-", "H"), PlayerData!$G:$G,PlayerData!I:I,""),
_xlfn.XLOOKUP(_xlfn.CONCAT(2,"-",$A40, "-", "H"), PlayerData!$G:$G,PlayerData!I:I,""),
_xlfn.XLOOKUP(_xlfn.CONCAT(3,"-",$A40, "-", "H"), PlayerData!$G:$G,PlayerData!I:I,""),
_xlfn.XLOOKUP(_xlfn.CONCAT(4,"-",$A40, "-", "H"), PlayerData!$G:$G,PlayerData!I:I,""),
_xlfn.XLOOKUP(_xlfn.CONCAT(5,"-",$A40, "-", "H"), PlayerData!$G:$G,PlayerData!I:I,""),
_xlfn.XLOOKUP(_xlfn.CONCAT(6,"-",$A40, "-", "H"), PlayerData!$G:$G,PlayerData!I:I,""),
_xlfn.XLOOKUP(_xlfn.CONCAT(7,"-",$A40, "-", "H"), PlayerData!$G:$G,PlayerData!I:I,""),
_xlfn.XLOOKUP(_xlfn.CONCAT(8,"-",$A40, "-", "H"), PlayerData!$G:$G,PlayerData!I:I,""),
_xlfn.XLOOKUP(_xlfn.CONCAT(9,"-",$A40, "-", "H"), PlayerData!$G:$G,PlayerData!I:I,""),
_xlfn.XLOOKUP(_xlfn.CONCAT(10,"-",$A40, "-", "H"), PlayerData!$G:$G,PlayerData!I:I,""),
_xlfn.XLOOKUP(_xlfn.CONCAT(11,"-",$A40, "-", "H"), PlayerData!$G:$G,PlayerData!I:I,""),
_xlfn.XLOOKUP(_xlfn.CONCAT(12,"-",$A40, "-", "H"), PlayerData!$G:$G,PlayerData!I:I,""),
_xlfn.XLOOKUP(_xlfn.CONCAT(13,"-",$A40, "-", "H"), PlayerData!$G:$G,PlayerData!I:I,""),
_xlfn.XLOOKUP(_xlfn.CONCAT(14,"-",$A40, "-", "H"), PlayerData!$G:$G,PlayerData!I:I,""),
_xlfn.XLOOKUP(_xlfn.CONCAT(15,"-",$A40, "-", "H"), PlayerData!$G:$G,PlayerData!I:I,""),
_xlfn.XLOOKUP(_xlfn.CONCAT(16,"-",$A40, "-", "H"), PlayerData!$G:$G,PlayerData!I:I,""),
_xlfn.XLOOKUP(_xlfn.CONCAT(17,"-",$A40, "-", "H"), PlayerData!$G:$G,PlayerData!I:I,""),
_xlfn.XLOOKUP(_xlfn.CONCAT(18,"-",$A40, "-", "H"), PlayerData!$G:$G,PlayerData!I:I,"")))</f>
        <v>0.5</v>
      </c>
      <c r="G40" s="90" cm="1">
        <f t="array" ref="G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"H"), PlayerData!$G:$G,PlayerData!L:L,""),
_xlfn.XLOOKUP(_xlfn.CONCAT(1,"-",$A40, "-", "H"), PlayerData!$G:$G,PlayerData!L:L,""),
_xlfn.XLOOKUP(_xlfn.CONCAT(2,"-",$A40, "-", "H"), PlayerData!$G:$G,PlayerData!L:L,""),
_xlfn.XLOOKUP(_xlfn.CONCAT(3,"-",$A40, "-", "H"), PlayerData!$G:$G,PlayerData!L:L,""),
_xlfn.XLOOKUP(_xlfn.CONCAT(4,"-",$A40, "-", "H"), PlayerData!$G:$G,PlayerData!L:L,""),
_xlfn.XLOOKUP(_xlfn.CONCAT(5,"-",$A40, "-", "H"), PlayerData!$G:$G,PlayerData!L:L,""),
_xlfn.XLOOKUP(_xlfn.CONCAT(6,"-",$A40, "-", "H"), PlayerData!$G:$G,PlayerData!L:L,""),
_xlfn.XLOOKUP(_xlfn.CONCAT(7,"-",$A40, "-", "H"), PlayerData!$G:$G,PlayerData!L:L,""),
_xlfn.XLOOKUP(_xlfn.CONCAT(8,"-",$A40, "-", "H"), PlayerData!$G:$G,PlayerData!L:L,""),
_xlfn.XLOOKUP(_xlfn.CONCAT(9,"-",$A40, "-", "H"), PlayerData!$G:$G,PlayerData!L:L,""),
_xlfn.XLOOKUP(_xlfn.CONCAT(10,"-",$A40, "-", "H"), PlayerData!$G:$G,PlayerData!L:L,""),
_xlfn.XLOOKUP(_xlfn.CONCAT(11,"-",$A40, "-", "H"), PlayerData!$G:$G,PlayerData!L:L,""),
_xlfn.XLOOKUP(_xlfn.CONCAT(12,"-",$A40, "-", "H"), PlayerData!$G:$G,PlayerData!L:L,""),
_xlfn.XLOOKUP(_xlfn.CONCAT(13,"-",$A40, "-", "H"), PlayerData!$G:$G,PlayerData!L:L,""),
_xlfn.XLOOKUP(_xlfn.CONCAT(14,"-",$A40, "-", "H"), PlayerData!$G:$G,PlayerData!L:L,""),
_xlfn.XLOOKUP(_xlfn.CONCAT(15,"-",$A40, "-", "H"), PlayerData!$G:$G,PlayerData!L:L,""),
_xlfn.XLOOKUP(_xlfn.CONCAT(16,"-",$A40, "-", "H"), PlayerData!$G:$G,PlayerData!L:L,""),
_xlfn.XLOOKUP(_xlfn.CONCAT(17,"-",$A40, "-", "H"), PlayerData!$G:$G,PlayerData!L:L,""),
_xlfn.XLOOKUP(_xlfn.CONCAT(18,"-",$A40, "-", "H"), PlayerData!$G:$G,PlayerData!L:L,"")))</f>
        <v>2.09</v>
      </c>
      <c r="H40" s="132">
        <f t="shared" si="0"/>
        <v>51.136363636363633</v>
      </c>
      <c r="I40" s="132">
        <f t="shared" si="1"/>
        <v>22.727272727272727</v>
      </c>
      <c r="J40" s="72">
        <f t="shared" si="2"/>
        <v>28.167115902964962</v>
      </c>
      <c r="K40" s="138" cm="1">
        <f t="array" ref="K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"A"), PlayerData!$M:$M,PlayerData!N:N,""),
_xlfn.XLOOKUP(_xlfn.CONCAT(1,"-",$A40, "-", "A"), PlayerData!$M:$M,PlayerData!N:N,""),
_xlfn.XLOOKUP(_xlfn.CONCAT(2,"-",$A40, "-", "A"), PlayerData!$M:$M,PlayerData!N:N,""),
_xlfn.XLOOKUP(_xlfn.CONCAT(3,"-",$A40, "-", "A"), PlayerData!$M:$M,PlayerData!N:N,""),
_xlfn.XLOOKUP(_xlfn.CONCAT(4,"-",$A40, "-", "A"), PlayerData!$M:$M,PlayerData!N:N,""),
_xlfn.XLOOKUP(_xlfn.CONCAT(5,"-",$A40, "-", "A"), PlayerData!$M:$M,PlayerData!N:N,""),
_xlfn.XLOOKUP(_xlfn.CONCAT(6,"-",$A40, "-", "A"), PlayerData!$M:$M,PlayerData!N:N,""),
_xlfn.XLOOKUP(_xlfn.CONCAT(7,"-",$A40, "-", "A"), PlayerData!$M:$M,PlayerData!N:N,""),
_xlfn.XLOOKUP(_xlfn.CONCAT(8,"-",$A40, "-", "A"), PlayerData!$M:$M,PlayerData!N:N,""),
_xlfn.XLOOKUP(_xlfn.CONCAT(9,"-",$A40, "-", "A"), PlayerData!$M:$M,PlayerData!N:N,""),
_xlfn.XLOOKUP(_xlfn.CONCAT(10,"-",$A40, "-", "A"), PlayerData!$M:$M,PlayerData!N:N,""),
_xlfn.XLOOKUP(_xlfn.CONCAT(11,"-",$A40, "-", "A"), PlayerData!$M:$M,PlayerData!N:N,""),
_xlfn.XLOOKUP(_xlfn.CONCAT(12,"-",$A40, "-", "A"), PlayerData!$M:$M,PlayerData!N:N,""),
_xlfn.XLOOKUP(_xlfn.CONCAT(13,"-",$A40, "-", "A"), PlayerData!$M:$M,PlayerData!N:N,""),
_xlfn.XLOOKUP(_xlfn.CONCAT(14,"-",$A40, "-", "A"), PlayerData!$M:$M,PlayerData!N:N,""),
_xlfn.XLOOKUP(_xlfn.CONCAT(15,"-",$A40, "-", "A"), PlayerData!$M:$M,PlayerData!N:N,""),
_xlfn.XLOOKUP(_xlfn.CONCAT(16,"-",$A40, "-", "A"), PlayerData!$M:$M,PlayerData!N:N,""),
_xlfn.XLOOKUP(_xlfn.CONCAT(17,"-",$A40, "-", "A"), PlayerData!$M:$M,PlayerData!N:N,""),
_xlfn.XLOOKUP(_xlfn.CONCAT(18,"-",$A40, "-", "A"), PlayerData!$M:$M,PlayerData!N:N,"")))</f>
        <v>3</v>
      </c>
      <c r="L40" s="138" cm="1">
        <f t="array" ref="L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"A"), PlayerData!$M:$M,PlayerData!O:O,""),
_xlfn.XLOOKUP(_xlfn.CONCAT(1,"-",$A40, "-", "A"), PlayerData!$M:$M,PlayerData!O:O,""),
_xlfn.XLOOKUP(_xlfn.CONCAT(2,"-",$A40, "-", "A"), PlayerData!$M:$M,PlayerData!O:O,""),
_xlfn.XLOOKUP(_xlfn.CONCAT(3,"-",$A40, "-", "A"), PlayerData!$M:$M,PlayerData!O:O,""),
_xlfn.XLOOKUP(_xlfn.CONCAT(4,"-",$A40, "-", "A"), PlayerData!$M:$M,PlayerData!O:O,""),
_xlfn.XLOOKUP(_xlfn.CONCAT(5,"-",$A40, "-", "A"), PlayerData!$M:$M,PlayerData!O:O,""),
_xlfn.XLOOKUP(_xlfn.CONCAT(6,"-",$A40, "-", "A"), PlayerData!$M:$M,PlayerData!O:O,""),
_xlfn.XLOOKUP(_xlfn.CONCAT(7,"-",$A40, "-", "A"), PlayerData!$M:$M,PlayerData!O:O,""),
_xlfn.XLOOKUP(_xlfn.CONCAT(8,"-",$A40, "-", "A"), PlayerData!$M:$M,PlayerData!O:O,""),
_xlfn.XLOOKUP(_xlfn.CONCAT(9,"-",$A40, "-", "A"), PlayerData!$M:$M,PlayerData!O:O,""),
_xlfn.XLOOKUP(_xlfn.CONCAT(10,"-",$A40, "-", "A"), PlayerData!$M:$M,PlayerData!O:O,""),
_xlfn.XLOOKUP(_xlfn.CONCAT(11,"-",$A40, "-", "A"), PlayerData!$M:$M,PlayerData!O:O,""),
_xlfn.XLOOKUP(_xlfn.CONCAT(12,"-",$A40, "-", "A"), PlayerData!$M:$M,PlayerData!O:O,""),
_xlfn.XLOOKUP(_xlfn.CONCAT(13,"-",$A40, "-", "A"), PlayerData!$M:$M,PlayerData!O:O,""),
_xlfn.XLOOKUP(_xlfn.CONCAT(14,"-",$A40, "-", "A"), PlayerData!$M:$M,PlayerData!O:O,""),
_xlfn.XLOOKUP(_xlfn.CONCAT(15,"-",$A40, "-", "A"), PlayerData!$M:$M,PlayerData!O:O,""),
_xlfn.XLOOKUP(_xlfn.CONCAT(16,"-",$A40, "-", "A"), PlayerData!$M:$M,PlayerData!O:O,""),
_xlfn.XLOOKUP(_xlfn.CONCAT(17,"-",$A40, "-", "A"), PlayerData!$M:$M,PlayerData!O:O,""),
_xlfn.XLOOKUP(_xlfn.CONCAT(18,"-",$A40, "-", "A"), PlayerData!$M:$M,PlayerData!O:O,"")))</f>
        <v>0.4</v>
      </c>
      <c r="M40" s="96" cm="1">
        <f t="array" ref="M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_xlfn.XLOOKUP(_xlfn.CONCAT(0,"-",$A40, "-", "A"), PlayerData!$M:$M,PlayerData!R:R,""),
_xlfn.XLOOKUP(_xlfn.CONCAT(1,"-",$A40, "-", "A"), PlayerData!$M:$M,PlayerData!R:R,""),
_xlfn.XLOOKUP(_xlfn.CONCAT(2,"-",$A40, "-", "A"), PlayerData!$M:$M,PlayerData!R:R,""),
_xlfn.XLOOKUP(_xlfn.CONCAT(3,"-",$A40, "-", "A"), PlayerData!$M:$M,PlayerData!R:R,""),
_xlfn.XLOOKUP(_xlfn.CONCAT(4,"-",$A40, "-", "A"), PlayerData!$M:$M,PlayerData!R:R,""),
_xlfn.XLOOKUP(_xlfn.CONCAT(5,"-",$A40, "-", "A"), PlayerData!$M:$M,PlayerData!R:R,""),
_xlfn.XLOOKUP(_xlfn.CONCAT(6,"-",$A40, "-", "A"), PlayerData!$M:$M,PlayerData!R:R,""),
_xlfn.XLOOKUP(_xlfn.CONCAT(7,"-",$A40, "-", "A"), PlayerData!$M:$M,PlayerData!R:R,""),
_xlfn.XLOOKUP(_xlfn.CONCAT(8,"-",$A40, "-", "A"), PlayerData!$M:$M,PlayerData!R:R,""),
_xlfn.XLOOKUP(_xlfn.CONCAT(9,"-",$A40, "-", "A"), PlayerData!$M:$M,PlayerData!R:R,""),
_xlfn.XLOOKUP(_xlfn.CONCAT(10,"-",$A40, "-", "A"), PlayerData!$M:$M,PlayerData!R:R,""),
_xlfn.XLOOKUP(_xlfn.CONCAT(11,"-",$A40, "-", "A"), PlayerData!$M:$M,PlayerData!R:R,""),
_xlfn.XLOOKUP(_xlfn.CONCAT(12,"-",$A40, "-", "A"), PlayerData!$M:$M,PlayerData!R:R,""),
_xlfn.XLOOKUP(_xlfn.CONCAT(13,"-",$A40, "-", "A"), PlayerData!$M:$M,PlayerData!R:R,""),
_xlfn.XLOOKUP(_xlfn.CONCAT(14,"-",$A40, "-", "A"), PlayerData!$M:$M,PlayerData!R:R,""),
_xlfn.XLOOKUP(_xlfn.CONCAT(15,"-",$A40, "-", "A"), PlayerData!$M:$M,PlayerData!R:R,""),
_xlfn.XLOOKUP(_xlfn.CONCAT(16,"-",$A40, "-", "A"), PlayerData!$M:$M,PlayerData!R:R,""),
_xlfn.XLOOKUP(_xlfn.CONCAT(17,"-",$A40, "-", "A"), PlayerData!$M:$M,PlayerData!R:R,""),
_xlfn.XLOOKUP(_xlfn.CONCAT(18,"-",$A40, "-", "A"), PlayerData!$M:$M,PlayerData!R:R,"")))</f>
        <v>2.0299999999999998</v>
      </c>
      <c r="N40" s="134">
        <f t="shared" si="3"/>
        <v>68.181818181818173</v>
      </c>
      <c r="O40" s="134">
        <f t="shared" si="4"/>
        <v>18.18181818181818</v>
      </c>
      <c r="P40" s="73">
        <f t="shared" si="5"/>
        <v>27.358490566037737</v>
      </c>
      <c r="Q40" s="132" cm="1">
        <f t="array" ref="Q40">IF(OR($A40=Solver!$T$12:$T$201),0,SUMPRODUCT($H40:$J40,$T$4:$V$4))</f>
        <v>0</v>
      </c>
      <c r="R40" s="73" cm="1">
        <f t="array" ref="R40">IF(OR($A40=Solver!$T$12:$T$201),0, SUMPRODUCT($N40:$P40, $T$4:$V$4))</f>
        <v>0</v>
      </c>
    </row>
    <row r="41" spans="1:18">
      <c r="A41" s="55">
        <v>39</v>
      </c>
      <c r="B41" s="55" t="str">
        <f>_xlfn.XLOOKUP($A41, PlayerData!$B$3:$B$394, PlayerData!C$3:C$394)</f>
        <v>SHU</v>
      </c>
      <c r="C41" s="55" t="str">
        <f>_xlfn.XLOOKUP($A41, PlayerData!$B$3:$B$394, PlayerData!D$3:D$394)</f>
        <v>F</v>
      </c>
      <c r="D41" s="31" t="str">
        <f>_xlfn.XLOOKUP($A41, PlayerData!$B$3:$B$394, PlayerData!E$3:E$394)</f>
        <v>McGoldrick</v>
      </c>
      <c r="E41" s="136" cm="1">
        <f t="array" ref="E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"H"), PlayerData!$G:$G,PlayerData!H:H,""),
_xlfn.XLOOKUP(_xlfn.CONCAT(1,"-",$A41, "-", "H"), PlayerData!$G:$G,PlayerData!H:H,""),
_xlfn.XLOOKUP(_xlfn.CONCAT(2,"-",$A41, "-", "H"), PlayerData!$G:$G,PlayerData!H:H,""),
_xlfn.XLOOKUP(_xlfn.CONCAT(3,"-",$A41, "-", "H"), PlayerData!$G:$G,PlayerData!H:H,""),
_xlfn.XLOOKUP(_xlfn.CONCAT(4,"-",$A41, "-", "H"), PlayerData!$G:$G,PlayerData!H:H,""),
_xlfn.XLOOKUP(_xlfn.CONCAT(5,"-",$A41, "-", "H"), PlayerData!$G:$G,PlayerData!H:H,""),
_xlfn.XLOOKUP(_xlfn.CONCAT(6,"-",$A41, "-", "H"), PlayerData!$G:$G,PlayerData!H:H,""),
_xlfn.XLOOKUP(_xlfn.CONCAT(7,"-",$A41, "-", "H"), PlayerData!$G:$G,PlayerData!H:H,""),
_xlfn.XLOOKUP(_xlfn.CONCAT(8,"-",$A41, "-", "H"), PlayerData!$G:$G,PlayerData!H:H,""),
_xlfn.XLOOKUP(_xlfn.CONCAT(9,"-",$A41, "-", "H"), PlayerData!$G:$G,PlayerData!H:H,""),
_xlfn.XLOOKUP(_xlfn.CONCAT(10,"-",$A41, "-", "H"), PlayerData!$G:$G,PlayerData!H:H,""),
_xlfn.XLOOKUP(_xlfn.CONCAT(11,"-",$A41, "-", "H"), PlayerData!$G:$G,PlayerData!H:H,""),
_xlfn.XLOOKUP(_xlfn.CONCAT(12,"-",$A41, "-", "H"), PlayerData!$G:$G,PlayerData!H:H,""),
_xlfn.XLOOKUP(_xlfn.CONCAT(13,"-",$A41, "-", "H"), PlayerData!$G:$G,PlayerData!H:H,""),
_xlfn.XLOOKUP(_xlfn.CONCAT(14,"-",$A41, "-", "H"), PlayerData!$G:$G,PlayerData!H:H,""),
_xlfn.XLOOKUP(_xlfn.CONCAT(15,"-",$A41, "-", "H"), PlayerData!$G:$G,PlayerData!H:H,""),
_xlfn.XLOOKUP(_xlfn.CONCAT(16,"-",$A41, "-", "H"), PlayerData!$G:$G,PlayerData!H:H,""),
_xlfn.XLOOKUP(_xlfn.CONCAT(17,"-",$A41, "-", "H"), PlayerData!$G:$G,PlayerData!H:H,""),
_xlfn.XLOOKUP(_xlfn.CONCAT(18,"-",$A41, "-", "H"), PlayerData!$G:$G,PlayerData!H:H,"")))</f>
        <v>1.75</v>
      </c>
      <c r="F41" s="136" cm="1">
        <f t="array" ref="F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"H"), PlayerData!$G:$G,PlayerData!I:I,""),
_xlfn.XLOOKUP(_xlfn.CONCAT(1,"-",$A41, "-", "H"), PlayerData!$G:$G,PlayerData!I:I,""),
_xlfn.XLOOKUP(_xlfn.CONCAT(2,"-",$A41, "-", "H"), PlayerData!$G:$G,PlayerData!I:I,""),
_xlfn.XLOOKUP(_xlfn.CONCAT(3,"-",$A41, "-", "H"), PlayerData!$G:$G,PlayerData!I:I,""),
_xlfn.XLOOKUP(_xlfn.CONCAT(4,"-",$A41, "-", "H"), PlayerData!$G:$G,PlayerData!I:I,""),
_xlfn.XLOOKUP(_xlfn.CONCAT(5,"-",$A41, "-", "H"), PlayerData!$G:$G,PlayerData!I:I,""),
_xlfn.XLOOKUP(_xlfn.CONCAT(6,"-",$A41, "-", "H"), PlayerData!$G:$G,PlayerData!I:I,""),
_xlfn.XLOOKUP(_xlfn.CONCAT(7,"-",$A41, "-", "H"), PlayerData!$G:$G,PlayerData!I:I,""),
_xlfn.XLOOKUP(_xlfn.CONCAT(8,"-",$A41, "-", "H"), PlayerData!$G:$G,PlayerData!I:I,""),
_xlfn.XLOOKUP(_xlfn.CONCAT(9,"-",$A41, "-", "H"), PlayerData!$G:$G,PlayerData!I:I,""),
_xlfn.XLOOKUP(_xlfn.CONCAT(10,"-",$A41, "-", "H"), PlayerData!$G:$G,PlayerData!I:I,""),
_xlfn.XLOOKUP(_xlfn.CONCAT(11,"-",$A41, "-", "H"), PlayerData!$G:$G,PlayerData!I:I,""),
_xlfn.XLOOKUP(_xlfn.CONCAT(12,"-",$A41, "-", "H"), PlayerData!$G:$G,PlayerData!I:I,""),
_xlfn.XLOOKUP(_xlfn.CONCAT(13,"-",$A41, "-", "H"), PlayerData!$G:$G,PlayerData!I:I,""),
_xlfn.XLOOKUP(_xlfn.CONCAT(14,"-",$A41, "-", "H"), PlayerData!$G:$G,PlayerData!I:I,""),
_xlfn.XLOOKUP(_xlfn.CONCAT(15,"-",$A41, "-", "H"), PlayerData!$G:$G,PlayerData!I:I,""),
_xlfn.XLOOKUP(_xlfn.CONCAT(16,"-",$A41, "-", "H"), PlayerData!$G:$G,PlayerData!I:I,""),
_xlfn.XLOOKUP(_xlfn.CONCAT(17,"-",$A41, "-", "H"), PlayerData!$G:$G,PlayerData!I:I,""),
_xlfn.XLOOKUP(_xlfn.CONCAT(18,"-",$A41, "-", "H"), PlayerData!$G:$G,PlayerData!I:I,"")))</f>
        <v>0.5</v>
      </c>
      <c r="G41" s="90" cm="1">
        <f t="array" ref="G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"H"), PlayerData!$G:$G,PlayerData!L:L,""),
_xlfn.XLOOKUP(_xlfn.CONCAT(1,"-",$A41, "-", "H"), PlayerData!$G:$G,PlayerData!L:L,""),
_xlfn.XLOOKUP(_xlfn.CONCAT(2,"-",$A41, "-", "H"), PlayerData!$G:$G,PlayerData!L:L,""),
_xlfn.XLOOKUP(_xlfn.CONCAT(3,"-",$A41, "-", "H"), PlayerData!$G:$G,PlayerData!L:L,""),
_xlfn.XLOOKUP(_xlfn.CONCAT(4,"-",$A41, "-", "H"), PlayerData!$G:$G,PlayerData!L:L,""),
_xlfn.XLOOKUP(_xlfn.CONCAT(5,"-",$A41, "-", "H"), PlayerData!$G:$G,PlayerData!L:L,""),
_xlfn.XLOOKUP(_xlfn.CONCAT(6,"-",$A41, "-", "H"), PlayerData!$G:$G,PlayerData!L:L,""),
_xlfn.XLOOKUP(_xlfn.CONCAT(7,"-",$A41, "-", "H"), PlayerData!$G:$G,PlayerData!L:L,""),
_xlfn.XLOOKUP(_xlfn.CONCAT(8,"-",$A41, "-", "H"), PlayerData!$G:$G,PlayerData!L:L,""),
_xlfn.XLOOKUP(_xlfn.CONCAT(9,"-",$A41, "-", "H"), PlayerData!$G:$G,PlayerData!L:L,""),
_xlfn.XLOOKUP(_xlfn.CONCAT(10,"-",$A41, "-", "H"), PlayerData!$G:$G,PlayerData!L:L,""),
_xlfn.XLOOKUP(_xlfn.CONCAT(11,"-",$A41, "-", "H"), PlayerData!$G:$G,PlayerData!L:L,""),
_xlfn.XLOOKUP(_xlfn.CONCAT(12,"-",$A41, "-", "H"), PlayerData!$G:$G,PlayerData!L:L,""),
_xlfn.XLOOKUP(_xlfn.CONCAT(13,"-",$A41, "-", "H"), PlayerData!$G:$G,PlayerData!L:L,""),
_xlfn.XLOOKUP(_xlfn.CONCAT(14,"-",$A41, "-", "H"), PlayerData!$G:$G,PlayerData!L:L,""),
_xlfn.XLOOKUP(_xlfn.CONCAT(15,"-",$A41, "-", "H"), PlayerData!$G:$G,PlayerData!L:L,""),
_xlfn.XLOOKUP(_xlfn.CONCAT(16,"-",$A41, "-", "H"), PlayerData!$G:$G,PlayerData!L:L,""),
_xlfn.XLOOKUP(_xlfn.CONCAT(17,"-",$A41, "-", "H"), PlayerData!$G:$G,PlayerData!L:L,""),
_xlfn.XLOOKUP(_xlfn.CONCAT(18,"-",$A41, "-", "H"), PlayerData!$G:$G,PlayerData!L:L,"")))</f>
        <v>1.68</v>
      </c>
      <c r="H41" s="132">
        <f t="shared" si="0"/>
        <v>39.772727272727266</v>
      </c>
      <c r="I41" s="132">
        <f t="shared" si="1"/>
        <v>22.727272727272727</v>
      </c>
      <c r="J41" s="72">
        <f t="shared" si="2"/>
        <v>22.641509433962266</v>
      </c>
      <c r="K41" s="138" cm="1">
        <f t="array" ref="K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"A"), PlayerData!$M:$M,PlayerData!N:N,""),
_xlfn.XLOOKUP(_xlfn.CONCAT(1,"-",$A41, "-", "A"), PlayerData!$M:$M,PlayerData!N:N,""),
_xlfn.XLOOKUP(_xlfn.CONCAT(2,"-",$A41, "-", "A"), PlayerData!$M:$M,PlayerData!N:N,""),
_xlfn.XLOOKUP(_xlfn.CONCAT(3,"-",$A41, "-", "A"), PlayerData!$M:$M,PlayerData!N:N,""),
_xlfn.XLOOKUP(_xlfn.CONCAT(4,"-",$A41, "-", "A"), PlayerData!$M:$M,PlayerData!N:N,""),
_xlfn.XLOOKUP(_xlfn.CONCAT(5,"-",$A41, "-", "A"), PlayerData!$M:$M,PlayerData!N:N,""),
_xlfn.XLOOKUP(_xlfn.CONCAT(6,"-",$A41, "-", "A"), PlayerData!$M:$M,PlayerData!N:N,""),
_xlfn.XLOOKUP(_xlfn.CONCAT(7,"-",$A41, "-", "A"), PlayerData!$M:$M,PlayerData!N:N,""),
_xlfn.XLOOKUP(_xlfn.CONCAT(8,"-",$A41, "-", "A"), PlayerData!$M:$M,PlayerData!N:N,""),
_xlfn.XLOOKUP(_xlfn.CONCAT(9,"-",$A41, "-", "A"), PlayerData!$M:$M,PlayerData!N:N,""),
_xlfn.XLOOKUP(_xlfn.CONCAT(10,"-",$A41, "-", "A"), PlayerData!$M:$M,PlayerData!N:N,""),
_xlfn.XLOOKUP(_xlfn.CONCAT(11,"-",$A41, "-", "A"), PlayerData!$M:$M,PlayerData!N:N,""),
_xlfn.XLOOKUP(_xlfn.CONCAT(12,"-",$A41, "-", "A"), PlayerData!$M:$M,PlayerData!N:N,""),
_xlfn.XLOOKUP(_xlfn.CONCAT(13,"-",$A41, "-", "A"), PlayerData!$M:$M,PlayerData!N:N,""),
_xlfn.XLOOKUP(_xlfn.CONCAT(14,"-",$A41, "-", "A"), PlayerData!$M:$M,PlayerData!N:N,""),
_xlfn.XLOOKUP(_xlfn.CONCAT(15,"-",$A41, "-", "A"), PlayerData!$M:$M,PlayerData!N:N,""),
_xlfn.XLOOKUP(_xlfn.CONCAT(16,"-",$A41, "-", "A"), PlayerData!$M:$M,PlayerData!N:N,""),
_xlfn.XLOOKUP(_xlfn.CONCAT(17,"-",$A41, "-", "A"), PlayerData!$M:$M,PlayerData!N:N,""),
_xlfn.XLOOKUP(_xlfn.CONCAT(18,"-",$A41, "-", "A"), PlayerData!$M:$M,PlayerData!N:N,"")))</f>
        <v>0.5</v>
      </c>
      <c r="L41" s="138" cm="1">
        <f t="array" ref="L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"A"), PlayerData!$M:$M,PlayerData!O:O,""),
_xlfn.XLOOKUP(_xlfn.CONCAT(1,"-",$A41, "-", "A"), PlayerData!$M:$M,PlayerData!O:O,""),
_xlfn.XLOOKUP(_xlfn.CONCAT(2,"-",$A41, "-", "A"), PlayerData!$M:$M,PlayerData!O:O,""),
_xlfn.XLOOKUP(_xlfn.CONCAT(3,"-",$A41, "-", "A"), PlayerData!$M:$M,PlayerData!O:O,""),
_xlfn.XLOOKUP(_xlfn.CONCAT(4,"-",$A41, "-", "A"), PlayerData!$M:$M,PlayerData!O:O,""),
_xlfn.XLOOKUP(_xlfn.CONCAT(5,"-",$A41, "-", "A"), PlayerData!$M:$M,PlayerData!O:O,""),
_xlfn.XLOOKUP(_xlfn.CONCAT(6,"-",$A41, "-", "A"), PlayerData!$M:$M,PlayerData!O:O,""),
_xlfn.XLOOKUP(_xlfn.CONCAT(7,"-",$A41, "-", "A"), PlayerData!$M:$M,PlayerData!O:O,""),
_xlfn.XLOOKUP(_xlfn.CONCAT(8,"-",$A41, "-", "A"), PlayerData!$M:$M,PlayerData!O:O,""),
_xlfn.XLOOKUP(_xlfn.CONCAT(9,"-",$A41, "-", "A"), PlayerData!$M:$M,PlayerData!O:O,""),
_xlfn.XLOOKUP(_xlfn.CONCAT(10,"-",$A41, "-", "A"), PlayerData!$M:$M,PlayerData!O:O,""),
_xlfn.XLOOKUP(_xlfn.CONCAT(11,"-",$A41, "-", "A"), PlayerData!$M:$M,PlayerData!O:O,""),
_xlfn.XLOOKUP(_xlfn.CONCAT(12,"-",$A41, "-", "A"), PlayerData!$M:$M,PlayerData!O:O,""),
_xlfn.XLOOKUP(_xlfn.CONCAT(13,"-",$A41, "-", "A"), PlayerData!$M:$M,PlayerData!O:O,""),
_xlfn.XLOOKUP(_xlfn.CONCAT(14,"-",$A41, "-", "A"), PlayerData!$M:$M,PlayerData!O:O,""),
_xlfn.XLOOKUP(_xlfn.CONCAT(15,"-",$A41, "-", "A"), PlayerData!$M:$M,PlayerData!O:O,""),
_xlfn.XLOOKUP(_xlfn.CONCAT(16,"-",$A41, "-", "A"), PlayerData!$M:$M,PlayerData!O:O,""),
_xlfn.XLOOKUP(_xlfn.CONCAT(17,"-",$A41, "-", "A"), PlayerData!$M:$M,PlayerData!O:O,""),
_xlfn.XLOOKUP(_xlfn.CONCAT(18,"-",$A41, "-", "A"), PlayerData!$M:$M,PlayerData!O:O,"")))</f>
        <v>0</v>
      </c>
      <c r="M41" s="96" cm="1">
        <f t="array" ref="M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_xlfn.XLOOKUP(_xlfn.CONCAT(0,"-",$A41, "-", "A"), PlayerData!$M:$M,PlayerData!R:R,""),
_xlfn.XLOOKUP(_xlfn.CONCAT(1,"-",$A41, "-", "A"), PlayerData!$M:$M,PlayerData!R:R,""),
_xlfn.XLOOKUP(_xlfn.CONCAT(2,"-",$A41, "-", "A"), PlayerData!$M:$M,PlayerData!R:R,""),
_xlfn.XLOOKUP(_xlfn.CONCAT(3,"-",$A41, "-", "A"), PlayerData!$M:$M,PlayerData!R:R,""),
_xlfn.XLOOKUP(_xlfn.CONCAT(4,"-",$A41, "-", "A"), PlayerData!$M:$M,PlayerData!R:R,""),
_xlfn.XLOOKUP(_xlfn.CONCAT(5,"-",$A41, "-", "A"), PlayerData!$M:$M,PlayerData!R:R,""),
_xlfn.XLOOKUP(_xlfn.CONCAT(6,"-",$A41, "-", "A"), PlayerData!$M:$M,PlayerData!R:R,""),
_xlfn.XLOOKUP(_xlfn.CONCAT(7,"-",$A41, "-", "A"), PlayerData!$M:$M,PlayerData!R:R,""),
_xlfn.XLOOKUP(_xlfn.CONCAT(8,"-",$A41, "-", "A"), PlayerData!$M:$M,PlayerData!R:R,""),
_xlfn.XLOOKUP(_xlfn.CONCAT(9,"-",$A41, "-", "A"), PlayerData!$M:$M,PlayerData!R:R,""),
_xlfn.XLOOKUP(_xlfn.CONCAT(10,"-",$A41, "-", "A"), PlayerData!$M:$M,PlayerData!R:R,""),
_xlfn.XLOOKUP(_xlfn.CONCAT(11,"-",$A41, "-", "A"), PlayerData!$M:$M,PlayerData!R:R,""),
_xlfn.XLOOKUP(_xlfn.CONCAT(12,"-",$A41, "-", "A"), PlayerData!$M:$M,PlayerData!R:R,""),
_xlfn.XLOOKUP(_xlfn.CONCAT(13,"-",$A41, "-", "A"), PlayerData!$M:$M,PlayerData!R:R,""),
_xlfn.XLOOKUP(_xlfn.CONCAT(14,"-",$A41, "-", "A"), PlayerData!$M:$M,PlayerData!R:R,""),
_xlfn.XLOOKUP(_xlfn.CONCAT(15,"-",$A41, "-", "A"), PlayerData!$M:$M,PlayerData!R:R,""),
_xlfn.XLOOKUP(_xlfn.CONCAT(16,"-",$A41, "-", "A"), PlayerData!$M:$M,PlayerData!R:R,""),
_xlfn.XLOOKUP(_xlfn.CONCAT(17,"-",$A41, "-", "A"), PlayerData!$M:$M,PlayerData!R:R,""),
_xlfn.XLOOKUP(_xlfn.CONCAT(18,"-",$A41, "-", "A"), PlayerData!$M:$M,PlayerData!R:R,"")))</f>
        <v>0.35000000000000003</v>
      </c>
      <c r="N41" s="134">
        <f t="shared" si="3"/>
        <v>11.363636363636363</v>
      </c>
      <c r="O41" s="134">
        <f t="shared" si="4"/>
        <v>0</v>
      </c>
      <c r="P41" s="73">
        <f t="shared" si="5"/>
        <v>4.716981132075472</v>
      </c>
      <c r="Q41" s="132" cm="1">
        <f t="array" ref="Q41">IF(OR($A41=Solver!$T$12:$T$201),0,SUMPRODUCT($H41:$J41,$T$4:$V$4))</f>
        <v>22.641509433962266</v>
      </c>
      <c r="R41" s="73" cm="1">
        <f t="array" ref="R41">IF(OR($A41=Solver!$T$12:$T$201),0, SUMPRODUCT($N41:$P41, $T$4:$V$4))</f>
        <v>4.716981132075472</v>
      </c>
    </row>
    <row r="42" spans="1:18">
      <c r="A42" s="55">
        <v>40</v>
      </c>
      <c r="B42" s="55" t="str">
        <f>_xlfn.XLOOKUP($A42, PlayerData!$B$3:$B$394, PlayerData!C$3:C$394)</f>
        <v>BHA</v>
      </c>
      <c r="C42" s="55" t="str">
        <f>_xlfn.XLOOKUP($A42, PlayerData!$B$3:$B$394, PlayerData!D$3:D$394)</f>
        <v>F</v>
      </c>
      <c r="D42" s="31" t="str">
        <f>_xlfn.XLOOKUP($A42, PlayerData!$B$3:$B$394, PlayerData!E$3:E$394)</f>
        <v>Connolly</v>
      </c>
      <c r="E42" s="136" cm="1">
        <f t="array" ref="E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"H"), PlayerData!$G:$G,PlayerData!H:H,""),
_xlfn.XLOOKUP(_xlfn.CONCAT(1,"-",$A42, "-", "H"), PlayerData!$G:$G,PlayerData!H:H,""),
_xlfn.XLOOKUP(_xlfn.CONCAT(2,"-",$A42, "-", "H"), PlayerData!$G:$G,PlayerData!H:H,""),
_xlfn.XLOOKUP(_xlfn.CONCAT(3,"-",$A42, "-", "H"), PlayerData!$G:$G,PlayerData!H:H,""),
_xlfn.XLOOKUP(_xlfn.CONCAT(4,"-",$A42, "-", "H"), PlayerData!$G:$G,PlayerData!H:H,""),
_xlfn.XLOOKUP(_xlfn.CONCAT(5,"-",$A42, "-", "H"), PlayerData!$G:$G,PlayerData!H:H,""),
_xlfn.XLOOKUP(_xlfn.CONCAT(6,"-",$A42, "-", "H"), PlayerData!$G:$G,PlayerData!H:H,""),
_xlfn.XLOOKUP(_xlfn.CONCAT(7,"-",$A42, "-", "H"), PlayerData!$G:$G,PlayerData!H:H,""),
_xlfn.XLOOKUP(_xlfn.CONCAT(8,"-",$A42, "-", "H"), PlayerData!$G:$G,PlayerData!H:H,""),
_xlfn.XLOOKUP(_xlfn.CONCAT(9,"-",$A42, "-", "H"), PlayerData!$G:$G,PlayerData!H:H,""),
_xlfn.XLOOKUP(_xlfn.CONCAT(10,"-",$A42, "-", "H"), PlayerData!$G:$G,PlayerData!H:H,""),
_xlfn.XLOOKUP(_xlfn.CONCAT(11,"-",$A42, "-", "H"), PlayerData!$G:$G,PlayerData!H:H,""),
_xlfn.XLOOKUP(_xlfn.CONCAT(12,"-",$A42, "-", "H"), PlayerData!$G:$G,PlayerData!H:H,""),
_xlfn.XLOOKUP(_xlfn.CONCAT(13,"-",$A42, "-", "H"), PlayerData!$G:$G,PlayerData!H:H,""),
_xlfn.XLOOKUP(_xlfn.CONCAT(14,"-",$A42, "-", "H"), PlayerData!$G:$G,PlayerData!H:H,""),
_xlfn.XLOOKUP(_xlfn.CONCAT(15,"-",$A42, "-", "H"), PlayerData!$G:$G,PlayerData!H:H,""),
_xlfn.XLOOKUP(_xlfn.CONCAT(16,"-",$A42, "-", "H"), PlayerData!$G:$G,PlayerData!H:H,""),
_xlfn.XLOOKUP(_xlfn.CONCAT(17,"-",$A42, "-", "H"), PlayerData!$G:$G,PlayerData!H:H,""),
_xlfn.XLOOKUP(_xlfn.CONCAT(18,"-",$A42, "-", "H"), PlayerData!$G:$G,PlayerData!H:H,"")))</f>
        <v>0.33</v>
      </c>
      <c r="F42" s="136" cm="1">
        <f t="array" ref="F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"H"), PlayerData!$G:$G,PlayerData!I:I,""),
_xlfn.XLOOKUP(_xlfn.CONCAT(1,"-",$A42, "-", "H"), PlayerData!$G:$G,PlayerData!I:I,""),
_xlfn.XLOOKUP(_xlfn.CONCAT(2,"-",$A42, "-", "H"), PlayerData!$G:$G,PlayerData!I:I,""),
_xlfn.XLOOKUP(_xlfn.CONCAT(3,"-",$A42, "-", "H"), PlayerData!$G:$G,PlayerData!I:I,""),
_xlfn.XLOOKUP(_xlfn.CONCAT(4,"-",$A42, "-", "H"), PlayerData!$G:$G,PlayerData!I:I,""),
_xlfn.XLOOKUP(_xlfn.CONCAT(5,"-",$A42, "-", "H"), PlayerData!$G:$G,PlayerData!I:I,""),
_xlfn.XLOOKUP(_xlfn.CONCAT(6,"-",$A42, "-", "H"), PlayerData!$G:$G,PlayerData!I:I,""),
_xlfn.XLOOKUP(_xlfn.CONCAT(7,"-",$A42, "-", "H"), PlayerData!$G:$G,PlayerData!I:I,""),
_xlfn.XLOOKUP(_xlfn.CONCAT(8,"-",$A42, "-", "H"), PlayerData!$G:$G,PlayerData!I:I,""),
_xlfn.XLOOKUP(_xlfn.CONCAT(9,"-",$A42, "-", "H"), PlayerData!$G:$G,PlayerData!I:I,""),
_xlfn.XLOOKUP(_xlfn.CONCAT(10,"-",$A42, "-", "H"), PlayerData!$G:$G,PlayerData!I:I,""),
_xlfn.XLOOKUP(_xlfn.CONCAT(11,"-",$A42, "-", "H"), PlayerData!$G:$G,PlayerData!I:I,""),
_xlfn.XLOOKUP(_xlfn.CONCAT(12,"-",$A42, "-", "H"), PlayerData!$G:$G,PlayerData!I:I,""),
_xlfn.XLOOKUP(_xlfn.CONCAT(13,"-",$A42, "-", "H"), PlayerData!$G:$G,PlayerData!I:I,""),
_xlfn.XLOOKUP(_xlfn.CONCAT(14,"-",$A42, "-", "H"), PlayerData!$G:$G,PlayerData!I:I,""),
_xlfn.XLOOKUP(_xlfn.CONCAT(15,"-",$A42, "-", "H"), PlayerData!$G:$G,PlayerData!I:I,""),
_xlfn.XLOOKUP(_xlfn.CONCAT(16,"-",$A42, "-", "H"), PlayerData!$G:$G,PlayerData!I:I,""),
_xlfn.XLOOKUP(_xlfn.CONCAT(17,"-",$A42, "-", "H"), PlayerData!$G:$G,PlayerData!I:I,""),
_xlfn.XLOOKUP(_xlfn.CONCAT(18,"-",$A42, "-", "H"), PlayerData!$G:$G,PlayerData!I:I,"")))</f>
        <v>0</v>
      </c>
      <c r="G42" s="90" cm="1">
        <f t="array" ref="G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"H"), PlayerData!$G:$G,PlayerData!L:L,""),
_xlfn.XLOOKUP(_xlfn.CONCAT(1,"-",$A42, "-", "H"), PlayerData!$G:$G,PlayerData!L:L,""),
_xlfn.XLOOKUP(_xlfn.CONCAT(2,"-",$A42, "-", "H"), PlayerData!$G:$G,PlayerData!L:L,""),
_xlfn.XLOOKUP(_xlfn.CONCAT(3,"-",$A42, "-", "H"), PlayerData!$G:$G,PlayerData!L:L,""),
_xlfn.XLOOKUP(_xlfn.CONCAT(4,"-",$A42, "-", "H"), PlayerData!$G:$G,PlayerData!L:L,""),
_xlfn.XLOOKUP(_xlfn.CONCAT(5,"-",$A42, "-", "H"), PlayerData!$G:$G,PlayerData!L:L,""),
_xlfn.XLOOKUP(_xlfn.CONCAT(6,"-",$A42, "-", "H"), PlayerData!$G:$G,PlayerData!L:L,""),
_xlfn.XLOOKUP(_xlfn.CONCAT(7,"-",$A42, "-", "H"), PlayerData!$G:$G,PlayerData!L:L,""),
_xlfn.XLOOKUP(_xlfn.CONCAT(8,"-",$A42, "-", "H"), PlayerData!$G:$G,PlayerData!L:L,""),
_xlfn.XLOOKUP(_xlfn.CONCAT(9,"-",$A42, "-", "H"), PlayerData!$G:$G,PlayerData!L:L,""),
_xlfn.XLOOKUP(_xlfn.CONCAT(10,"-",$A42, "-", "H"), PlayerData!$G:$G,PlayerData!L:L,""),
_xlfn.XLOOKUP(_xlfn.CONCAT(11,"-",$A42, "-", "H"), PlayerData!$G:$G,PlayerData!L:L,""),
_xlfn.XLOOKUP(_xlfn.CONCAT(12,"-",$A42, "-", "H"), PlayerData!$G:$G,PlayerData!L:L,""),
_xlfn.XLOOKUP(_xlfn.CONCAT(13,"-",$A42, "-", "H"), PlayerData!$G:$G,PlayerData!L:L,""),
_xlfn.XLOOKUP(_xlfn.CONCAT(14,"-",$A42, "-", "H"), PlayerData!$G:$G,PlayerData!L:L,""),
_xlfn.XLOOKUP(_xlfn.CONCAT(15,"-",$A42, "-", "H"), PlayerData!$G:$G,PlayerData!L:L,""),
_xlfn.XLOOKUP(_xlfn.CONCAT(16,"-",$A42, "-", "H"), PlayerData!$G:$G,PlayerData!L:L,""),
_xlfn.XLOOKUP(_xlfn.CONCAT(17,"-",$A42, "-", "H"), PlayerData!$G:$G,PlayerData!L:L,""),
_xlfn.XLOOKUP(_xlfn.CONCAT(18,"-",$A42, "-", "H"), PlayerData!$G:$G,PlayerData!L:L,"")))</f>
        <v>0.4</v>
      </c>
      <c r="H42" s="132">
        <f t="shared" si="0"/>
        <v>7.4999999999999991</v>
      </c>
      <c r="I42" s="132">
        <f t="shared" si="1"/>
        <v>0</v>
      </c>
      <c r="J42" s="72">
        <f t="shared" si="2"/>
        <v>5.3908355795148255</v>
      </c>
      <c r="K42" s="138" cm="1">
        <f t="array" ref="K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"A"), PlayerData!$M:$M,PlayerData!N:N,""),
_xlfn.XLOOKUP(_xlfn.CONCAT(1,"-",$A42, "-", "A"), PlayerData!$M:$M,PlayerData!N:N,""),
_xlfn.XLOOKUP(_xlfn.CONCAT(2,"-",$A42, "-", "A"), PlayerData!$M:$M,PlayerData!N:N,""),
_xlfn.XLOOKUP(_xlfn.CONCAT(3,"-",$A42, "-", "A"), PlayerData!$M:$M,PlayerData!N:N,""),
_xlfn.XLOOKUP(_xlfn.CONCAT(4,"-",$A42, "-", "A"), PlayerData!$M:$M,PlayerData!N:N,""),
_xlfn.XLOOKUP(_xlfn.CONCAT(5,"-",$A42, "-", "A"), PlayerData!$M:$M,PlayerData!N:N,""),
_xlfn.XLOOKUP(_xlfn.CONCAT(6,"-",$A42, "-", "A"), PlayerData!$M:$M,PlayerData!N:N,""),
_xlfn.XLOOKUP(_xlfn.CONCAT(7,"-",$A42, "-", "A"), PlayerData!$M:$M,PlayerData!N:N,""),
_xlfn.XLOOKUP(_xlfn.CONCAT(8,"-",$A42, "-", "A"), PlayerData!$M:$M,PlayerData!N:N,""),
_xlfn.XLOOKUP(_xlfn.CONCAT(9,"-",$A42, "-", "A"), PlayerData!$M:$M,PlayerData!N:N,""),
_xlfn.XLOOKUP(_xlfn.CONCAT(10,"-",$A42, "-", "A"), PlayerData!$M:$M,PlayerData!N:N,""),
_xlfn.XLOOKUP(_xlfn.CONCAT(11,"-",$A42, "-", "A"), PlayerData!$M:$M,PlayerData!N:N,""),
_xlfn.XLOOKUP(_xlfn.CONCAT(12,"-",$A42, "-", "A"), PlayerData!$M:$M,PlayerData!N:N,""),
_xlfn.XLOOKUP(_xlfn.CONCAT(13,"-",$A42, "-", "A"), PlayerData!$M:$M,PlayerData!N:N,""),
_xlfn.XLOOKUP(_xlfn.CONCAT(14,"-",$A42, "-", "A"), PlayerData!$M:$M,PlayerData!N:N,""),
_xlfn.XLOOKUP(_xlfn.CONCAT(15,"-",$A42, "-", "A"), PlayerData!$M:$M,PlayerData!N:N,""),
_xlfn.XLOOKUP(_xlfn.CONCAT(16,"-",$A42, "-", "A"), PlayerData!$M:$M,PlayerData!N:N,""),
_xlfn.XLOOKUP(_xlfn.CONCAT(17,"-",$A42, "-", "A"), PlayerData!$M:$M,PlayerData!N:N,""),
_xlfn.XLOOKUP(_xlfn.CONCAT(18,"-",$A42, "-", "A"), PlayerData!$M:$M,PlayerData!N:N,"")))</f>
        <v>3</v>
      </c>
      <c r="L42" s="138" cm="1">
        <f t="array" ref="L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"A"), PlayerData!$M:$M,PlayerData!O:O,""),
_xlfn.XLOOKUP(_xlfn.CONCAT(1,"-",$A42, "-", "A"), PlayerData!$M:$M,PlayerData!O:O,""),
_xlfn.XLOOKUP(_xlfn.CONCAT(2,"-",$A42, "-", "A"), PlayerData!$M:$M,PlayerData!O:O,""),
_xlfn.XLOOKUP(_xlfn.CONCAT(3,"-",$A42, "-", "A"), PlayerData!$M:$M,PlayerData!O:O,""),
_xlfn.XLOOKUP(_xlfn.CONCAT(4,"-",$A42, "-", "A"), PlayerData!$M:$M,PlayerData!O:O,""),
_xlfn.XLOOKUP(_xlfn.CONCAT(5,"-",$A42, "-", "A"), PlayerData!$M:$M,PlayerData!O:O,""),
_xlfn.XLOOKUP(_xlfn.CONCAT(6,"-",$A42, "-", "A"), PlayerData!$M:$M,PlayerData!O:O,""),
_xlfn.XLOOKUP(_xlfn.CONCAT(7,"-",$A42, "-", "A"), PlayerData!$M:$M,PlayerData!O:O,""),
_xlfn.XLOOKUP(_xlfn.CONCAT(8,"-",$A42, "-", "A"), PlayerData!$M:$M,PlayerData!O:O,""),
_xlfn.XLOOKUP(_xlfn.CONCAT(9,"-",$A42, "-", "A"), PlayerData!$M:$M,PlayerData!O:O,""),
_xlfn.XLOOKUP(_xlfn.CONCAT(10,"-",$A42, "-", "A"), PlayerData!$M:$M,PlayerData!O:O,""),
_xlfn.XLOOKUP(_xlfn.CONCAT(11,"-",$A42, "-", "A"), PlayerData!$M:$M,PlayerData!O:O,""),
_xlfn.XLOOKUP(_xlfn.CONCAT(12,"-",$A42, "-", "A"), PlayerData!$M:$M,PlayerData!O:O,""),
_xlfn.XLOOKUP(_xlfn.CONCAT(13,"-",$A42, "-", "A"), PlayerData!$M:$M,PlayerData!O:O,""),
_xlfn.XLOOKUP(_xlfn.CONCAT(14,"-",$A42, "-", "A"), PlayerData!$M:$M,PlayerData!O:O,""),
_xlfn.XLOOKUP(_xlfn.CONCAT(15,"-",$A42, "-", "A"), PlayerData!$M:$M,PlayerData!O:O,""),
_xlfn.XLOOKUP(_xlfn.CONCAT(16,"-",$A42, "-", "A"), PlayerData!$M:$M,PlayerData!O:O,""),
_xlfn.XLOOKUP(_xlfn.CONCAT(17,"-",$A42, "-", "A"), PlayerData!$M:$M,PlayerData!O:O,""),
_xlfn.XLOOKUP(_xlfn.CONCAT(18,"-",$A42, "-", "A"), PlayerData!$M:$M,PlayerData!O:O,"")))</f>
        <v>0.33</v>
      </c>
      <c r="M42" s="96" cm="1">
        <f t="array" ref="M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_xlfn.XLOOKUP(_xlfn.CONCAT(0,"-",$A42, "-", "A"), PlayerData!$M:$M,PlayerData!R:R,""),
_xlfn.XLOOKUP(_xlfn.CONCAT(1,"-",$A42, "-", "A"), PlayerData!$M:$M,PlayerData!R:R,""),
_xlfn.XLOOKUP(_xlfn.CONCAT(2,"-",$A42, "-", "A"), PlayerData!$M:$M,PlayerData!R:R,""),
_xlfn.XLOOKUP(_xlfn.CONCAT(3,"-",$A42, "-", "A"), PlayerData!$M:$M,PlayerData!R:R,""),
_xlfn.XLOOKUP(_xlfn.CONCAT(4,"-",$A42, "-", "A"), PlayerData!$M:$M,PlayerData!R:R,""),
_xlfn.XLOOKUP(_xlfn.CONCAT(5,"-",$A42, "-", "A"), PlayerData!$M:$M,PlayerData!R:R,""),
_xlfn.XLOOKUP(_xlfn.CONCAT(6,"-",$A42, "-", "A"), PlayerData!$M:$M,PlayerData!R:R,""),
_xlfn.XLOOKUP(_xlfn.CONCAT(7,"-",$A42, "-", "A"), PlayerData!$M:$M,PlayerData!R:R,""),
_xlfn.XLOOKUP(_xlfn.CONCAT(8,"-",$A42, "-", "A"), PlayerData!$M:$M,PlayerData!R:R,""),
_xlfn.XLOOKUP(_xlfn.CONCAT(9,"-",$A42, "-", "A"), PlayerData!$M:$M,PlayerData!R:R,""),
_xlfn.XLOOKUP(_xlfn.CONCAT(10,"-",$A42, "-", "A"), PlayerData!$M:$M,PlayerData!R:R,""),
_xlfn.XLOOKUP(_xlfn.CONCAT(11,"-",$A42, "-", "A"), PlayerData!$M:$M,PlayerData!R:R,""),
_xlfn.XLOOKUP(_xlfn.CONCAT(12,"-",$A42, "-", "A"), PlayerData!$M:$M,PlayerData!R:R,""),
_xlfn.XLOOKUP(_xlfn.CONCAT(13,"-",$A42, "-", "A"), PlayerData!$M:$M,PlayerData!R:R,""),
_xlfn.XLOOKUP(_xlfn.CONCAT(14,"-",$A42, "-", "A"), PlayerData!$M:$M,PlayerData!R:R,""),
_xlfn.XLOOKUP(_xlfn.CONCAT(15,"-",$A42, "-", "A"), PlayerData!$M:$M,PlayerData!R:R,""),
_xlfn.XLOOKUP(_xlfn.CONCAT(16,"-",$A42, "-", "A"), PlayerData!$M:$M,PlayerData!R:R,""),
_xlfn.XLOOKUP(_xlfn.CONCAT(17,"-",$A42, "-", "A"), PlayerData!$M:$M,PlayerData!R:R,""),
_xlfn.XLOOKUP(_xlfn.CONCAT(18,"-",$A42, "-", "A"), PlayerData!$M:$M,PlayerData!R:R,"")))</f>
        <v>1.75</v>
      </c>
      <c r="N42" s="134">
        <f t="shared" si="3"/>
        <v>68.181818181818173</v>
      </c>
      <c r="O42" s="134">
        <f t="shared" si="4"/>
        <v>14.999999999999998</v>
      </c>
      <c r="P42" s="73">
        <f t="shared" si="5"/>
        <v>23.584905660377363</v>
      </c>
      <c r="Q42" s="132" cm="1">
        <f t="array" ref="Q42">IF(OR($A42=Solver!$T$12:$T$201),0,SUMPRODUCT($H42:$J42,$T$4:$V$4))</f>
        <v>5.3908355795148255</v>
      </c>
      <c r="R42" s="73" cm="1">
        <f t="array" ref="R42">IF(OR($A42=Solver!$T$12:$T$201),0, SUMPRODUCT($N42:$P42, $T$4:$V$4))</f>
        <v>23.584905660377363</v>
      </c>
    </row>
    <row r="43" spans="1:18">
      <c r="A43" s="55">
        <v>41</v>
      </c>
      <c r="B43" s="55" t="str">
        <f>_xlfn.XLOOKUP($A43, PlayerData!$B$3:$B$394, PlayerData!C$3:C$394)</f>
        <v>SOU</v>
      </c>
      <c r="C43" s="55" t="str">
        <f>_xlfn.XLOOKUP($A43, PlayerData!$B$3:$B$394, PlayerData!D$3:D$394)</f>
        <v>F</v>
      </c>
      <c r="D43" s="31" t="str">
        <f>_xlfn.XLOOKUP($A43, PlayerData!$B$3:$B$394, PlayerData!E$3:E$394)</f>
        <v>Long Shane</v>
      </c>
      <c r="E43" s="136" cm="1">
        <f t="array" ref="E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"H"), PlayerData!$G:$G,PlayerData!H:H,""),
_xlfn.XLOOKUP(_xlfn.CONCAT(1,"-",$A43, "-", "H"), PlayerData!$G:$G,PlayerData!H:H,""),
_xlfn.XLOOKUP(_xlfn.CONCAT(2,"-",$A43, "-", "H"), PlayerData!$G:$G,PlayerData!H:H,""),
_xlfn.XLOOKUP(_xlfn.CONCAT(3,"-",$A43, "-", "H"), PlayerData!$G:$G,PlayerData!H:H,""),
_xlfn.XLOOKUP(_xlfn.CONCAT(4,"-",$A43, "-", "H"), PlayerData!$G:$G,PlayerData!H:H,""),
_xlfn.XLOOKUP(_xlfn.CONCAT(5,"-",$A43, "-", "H"), PlayerData!$G:$G,PlayerData!H:H,""),
_xlfn.XLOOKUP(_xlfn.CONCAT(6,"-",$A43, "-", "H"), PlayerData!$G:$G,PlayerData!H:H,""),
_xlfn.XLOOKUP(_xlfn.CONCAT(7,"-",$A43, "-", "H"), PlayerData!$G:$G,PlayerData!H:H,""),
_xlfn.XLOOKUP(_xlfn.CONCAT(8,"-",$A43, "-", "H"), PlayerData!$G:$G,PlayerData!H:H,""),
_xlfn.XLOOKUP(_xlfn.CONCAT(9,"-",$A43, "-", "H"), PlayerData!$G:$G,PlayerData!H:H,""),
_xlfn.XLOOKUP(_xlfn.CONCAT(10,"-",$A43, "-", "H"), PlayerData!$G:$G,PlayerData!H:H,""),
_xlfn.XLOOKUP(_xlfn.CONCAT(11,"-",$A43, "-", "H"), PlayerData!$G:$G,PlayerData!H:H,""),
_xlfn.XLOOKUP(_xlfn.CONCAT(12,"-",$A43, "-", "H"), PlayerData!$G:$G,PlayerData!H:H,""),
_xlfn.XLOOKUP(_xlfn.CONCAT(13,"-",$A43, "-", "H"), PlayerData!$G:$G,PlayerData!H:H,""),
_xlfn.XLOOKUP(_xlfn.CONCAT(14,"-",$A43, "-", "H"), PlayerData!$G:$G,PlayerData!H:H,""),
_xlfn.XLOOKUP(_xlfn.CONCAT(15,"-",$A43, "-", "H"), PlayerData!$G:$G,PlayerData!H:H,""),
_xlfn.XLOOKUP(_xlfn.CONCAT(16,"-",$A43, "-", "H"), PlayerData!$G:$G,PlayerData!H:H,""),
_xlfn.XLOOKUP(_xlfn.CONCAT(17,"-",$A43, "-", "H"), PlayerData!$G:$G,PlayerData!H:H,""),
_xlfn.XLOOKUP(_xlfn.CONCAT(18,"-",$A43, "-", "H"), PlayerData!$G:$G,PlayerData!H:H,"")))</f>
        <v>2.25</v>
      </c>
      <c r="F43" s="136" cm="1">
        <f t="array" ref="F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"H"), PlayerData!$G:$G,PlayerData!I:I,""),
_xlfn.XLOOKUP(_xlfn.CONCAT(1,"-",$A43, "-", "H"), PlayerData!$G:$G,PlayerData!I:I,""),
_xlfn.XLOOKUP(_xlfn.CONCAT(2,"-",$A43, "-", "H"), PlayerData!$G:$G,PlayerData!I:I,""),
_xlfn.XLOOKUP(_xlfn.CONCAT(3,"-",$A43, "-", "H"), PlayerData!$G:$G,PlayerData!I:I,""),
_xlfn.XLOOKUP(_xlfn.CONCAT(4,"-",$A43, "-", "H"), PlayerData!$G:$G,PlayerData!I:I,""),
_xlfn.XLOOKUP(_xlfn.CONCAT(5,"-",$A43, "-", "H"), PlayerData!$G:$G,PlayerData!I:I,""),
_xlfn.XLOOKUP(_xlfn.CONCAT(6,"-",$A43, "-", "H"), PlayerData!$G:$G,PlayerData!I:I,""),
_xlfn.XLOOKUP(_xlfn.CONCAT(7,"-",$A43, "-", "H"), PlayerData!$G:$G,PlayerData!I:I,""),
_xlfn.XLOOKUP(_xlfn.CONCAT(8,"-",$A43, "-", "H"), PlayerData!$G:$G,PlayerData!I:I,""),
_xlfn.XLOOKUP(_xlfn.CONCAT(9,"-",$A43, "-", "H"), PlayerData!$G:$G,PlayerData!I:I,""),
_xlfn.XLOOKUP(_xlfn.CONCAT(10,"-",$A43, "-", "H"), PlayerData!$G:$G,PlayerData!I:I,""),
_xlfn.XLOOKUP(_xlfn.CONCAT(11,"-",$A43, "-", "H"), PlayerData!$G:$G,PlayerData!I:I,""),
_xlfn.XLOOKUP(_xlfn.CONCAT(12,"-",$A43, "-", "H"), PlayerData!$G:$G,PlayerData!I:I,""),
_xlfn.XLOOKUP(_xlfn.CONCAT(13,"-",$A43, "-", "H"), PlayerData!$G:$G,PlayerData!I:I,""),
_xlfn.XLOOKUP(_xlfn.CONCAT(14,"-",$A43, "-", "H"), PlayerData!$G:$G,PlayerData!I:I,""),
_xlfn.XLOOKUP(_xlfn.CONCAT(15,"-",$A43, "-", "H"), PlayerData!$G:$G,PlayerData!I:I,""),
_xlfn.XLOOKUP(_xlfn.CONCAT(16,"-",$A43, "-", "H"), PlayerData!$G:$G,PlayerData!I:I,""),
_xlfn.XLOOKUP(_xlfn.CONCAT(17,"-",$A43, "-", "H"), PlayerData!$G:$G,PlayerData!I:I,""),
_xlfn.XLOOKUP(_xlfn.CONCAT(18,"-",$A43, "-", "H"), PlayerData!$G:$G,PlayerData!I:I,"")))</f>
        <v>0.25</v>
      </c>
      <c r="G43" s="90" cm="1">
        <f t="array" ref="G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"H"), PlayerData!$G:$G,PlayerData!L:L,""),
_xlfn.XLOOKUP(_xlfn.CONCAT(1,"-",$A43, "-", "H"), PlayerData!$G:$G,PlayerData!L:L,""),
_xlfn.XLOOKUP(_xlfn.CONCAT(2,"-",$A43, "-", "H"), PlayerData!$G:$G,PlayerData!L:L,""),
_xlfn.XLOOKUP(_xlfn.CONCAT(3,"-",$A43, "-", "H"), PlayerData!$G:$G,PlayerData!L:L,""),
_xlfn.XLOOKUP(_xlfn.CONCAT(4,"-",$A43, "-", "H"), PlayerData!$G:$G,PlayerData!L:L,""),
_xlfn.XLOOKUP(_xlfn.CONCAT(5,"-",$A43, "-", "H"), PlayerData!$G:$G,PlayerData!L:L,""),
_xlfn.XLOOKUP(_xlfn.CONCAT(6,"-",$A43, "-", "H"), PlayerData!$G:$G,PlayerData!L:L,""),
_xlfn.XLOOKUP(_xlfn.CONCAT(7,"-",$A43, "-", "H"), PlayerData!$G:$G,PlayerData!L:L,""),
_xlfn.XLOOKUP(_xlfn.CONCAT(8,"-",$A43, "-", "H"), PlayerData!$G:$G,PlayerData!L:L,""),
_xlfn.XLOOKUP(_xlfn.CONCAT(9,"-",$A43, "-", "H"), PlayerData!$G:$G,PlayerData!L:L,""),
_xlfn.XLOOKUP(_xlfn.CONCAT(10,"-",$A43, "-", "H"), PlayerData!$G:$G,PlayerData!L:L,""),
_xlfn.XLOOKUP(_xlfn.CONCAT(11,"-",$A43, "-", "H"), PlayerData!$G:$G,PlayerData!L:L,""),
_xlfn.XLOOKUP(_xlfn.CONCAT(12,"-",$A43, "-", "H"), PlayerData!$G:$G,PlayerData!L:L,""),
_xlfn.XLOOKUP(_xlfn.CONCAT(13,"-",$A43, "-", "H"), PlayerData!$G:$G,PlayerData!L:L,""),
_xlfn.XLOOKUP(_xlfn.CONCAT(14,"-",$A43, "-", "H"), PlayerData!$G:$G,PlayerData!L:L,""),
_xlfn.XLOOKUP(_xlfn.CONCAT(15,"-",$A43, "-", "H"), PlayerData!$G:$G,PlayerData!L:L,""),
_xlfn.XLOOKUP(_xlfn.CONCAT(16,"-",$A43, "-", "H"), PlayerData!$G:$G,PlayerData!L:L,""),
_xlfn.XLOOKUP(_xlfn.CONCAT(17,"-",$A43, "-", "H"), PlayerData!$G:$G,PlayerData!L:L,""),
_xlfn.XLOOKUP(_xlfn.CONCAT(18,"-",$A43, "-", "H"), PlayerData!$G:$G,PlayerData!L:L,"")))</f>
        <v>1.2200000000000002</v>
      </c>
      <c r="H43" s="132">
        <f t="shared" si="0"/>
        <v>51.136363636363633</v>
      </c>
      <c r="I43" s="132">
        <f t="shared" si="1"/>
        <v>11.363636363636363</v>
      </c>
      <c r="J43" s="72">
        <f t="shared" si="2"/>
        <v>16.44204851752022</v>
      </c>
      <c r="K43" s="138" cm="1">
        <f t="array" ref="K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"A"), PlayerData!$M:$M,PlayerData!N:N,""),
_xlfn.XLOOKUP(_xlfn.CONCAT(1,"-",$A43, "-", "A"), PlayerData!$M:$M,PlayerData!N:N,""),
_xlfn.XLOOKUP(_xlfn.CONCAT(2,"-",$A43, "-", "A"), PlayerData!$M:$M,PlayerData!N:N,""),
_xlfn.XLOOKUP(_xlfn.CONCAT(3,"-",$A43, "-", "A"), PlayerData!$M:$M,PlayerData!N:N,""),
_xlfn.XLOOKUP(_xlfn.CONCAT(4,"-",$A43, "-", "A"), PlayerData!$M:$M,PlayerData!N:N,""),
_xlfn.XLOOKUP(_xlfn.CONCAT(5,"-",$A43, "-", "A"), PlayerData!$M:$M,PlayerData!N:N,""),
_xlfn.XLOOKUP(_xlfn.CONCAT(6,"-",$A43, "-", "A"), PlayerData!$M:$M,PlayerData!N:N,""),
_xlfn.XLOOKUP(_xlfn.CONCAT(7,"-",$A43, "-", "A"), PlayerData!$M:$M,PlayerData!N:N,""),
_xlfn.XLOOKUP(_xlfn.CONCAT(8,"-",$A43, "-", "A"), PlayerData!$M:$M,PlayerData!N:N,""),
_xlfn.XLOOKUP(_xlfn.CONCAT(9,"-",$A43, "-", "A"), PlayerData!$M:$M,PlayerData!N:N,""),
_xlfn.XLOOKUP(_xlfn.CONCAT(10,"-",$A43, "-", "A"), PlayerData!$M:$M,PlayerData!N:N,""),
_xlfn.XLOOKUP(_xlfn.CONCAT(11,"-",$A43, "-", "A"), PlayerData!$M:$M,PlayerData!N:N,""),
_xlfn.XLOOKUP(_xlfn.CONCAT(12,"-",$A43, "-", "A"), PlayerData!$M:$M,PlayerData!N:N,""),
_xlfn.XLOOKUP(_xlfn.CONCAT(13,"-",$A43, "-", "A"), PlayerData!$M:$M,PlayerData!N:N,""),
_xlfn.XLOOKUP(_xlfn.CONCAT(14,"-",$A43, "-", "A"), PlayerData!$M:$M,PlayerData!N:N,""),
_xlfn.XLOOKUP(_xlfn.CONCAT(15,"-",$A43, "-", "A"), PlayerData!$M:$M,PlayerData!N:N,""),
_xlfn.XLOOKUP(_xlfn.CONCAT(16,"-",$A43, "-", "A"), PlayerData!$M:$M,PlayerData!N:N,""),
_xlfn.XLOOKUP(_xlfn.CONCAT(17,"-",$A43, "-", "A"), PlayerData!$M:$M,PlayerData!N:N,""),
_xlfn.XLOOKUP(_xlfn.CONCAT(18,"-",$A43, "-", "A"), PlayerData!$M:$M,PlayerData!N:N,"")))</f>
        <v>1</v>
      </c>
      <c r="L43" s="138" cm="1">
        <f t="array" ref="L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"A"), PlayerData!$M:$M,PlayerData!O:O,""),
_xlfn.XLOOKUP(_xlfn.CONCAT(1,"-",$A43, "-", "A"), PlayerData!$M:$M,PlayerData!O:O,""),
_xlfn.XLOOKUP(_xlfn.CONCAT(2,"-",$A43, "-", "A"), PlayerData!$M:$M,PlayerData!O:O,""),
_xlfn.XLOOKUP(_xlfn.CONCAT(3,"-",$A43, "-", "A"), PlayerData!$M:$M,PlayerData!O:O,""),
_xlfn.XLOOKUP(_xlfn.CONCAT(4,"-",$A43, "-", "A"), PlayerData!$M:$M,PlayerData!O:O,""),
_xlfn.XLOOKUP(_xlfn.CONCAT(5,"-",$A43, "-", "A"), PlayerData!$M:$M,PlayerData!O:O,""),
_xlfn.XLOOKUP(_xlfn.CONCAT(6,"-",$A43, "-", "A"), PlayerData!$M:$M,PlayerData!O:O,""),
_xlfn.XLOOKUP(_xlfn.CONCAT(7,"-",$A43, "-", "A"), PlayerData!$M:$M,PlayerData!O:O,""),
_xlfn.XLOOKUP(_xlfn.CONCAT(8,"-",$A43, "-", "A"), PlayerData!$M:$M,PlayerData!O:O,""),
_xlfn.XLOOKUP(_xlfn.CONCAT(9,"-",$A43, "-", "A"), PlayerData!$M:$M,PlayerData!O:O,""),
_xlfn.XLOOKUP(_xlfn.CONCAT(10,"-",$A43, "-", "A"), PlayerData!$M:$M,PlayerData!O:O,""),
_xlfn.XLOOKUP(_xlfn.CONCAT(11,"-",$A43, "-", "A"), PlayerData!$M:$M,PlayerData!O:O,""),
_xlfn.XLOOKUP(_xlfn.CONCAT(12,"-",$A43, "-", "A"), PlayerData!$M:$M,PlayerData!O:O,""),
_xlfn.XLOOKUP(_xlfn.CONCAT(13,"-",$A43, "-", "A"), PlayerData!$M:$M,PlayerData!O:O,""),
_xlfn.XLOOKUP(_xlfn.CONCAT(14,"-",$A43, "-", "A"), PlayerData!$M:$M,PlayerData!O:O,""),
_xlfn.XLOOKUP(_xlfn.CONCAT(15,"-",$A43, "-", "A"), PlayerData!$M:$M,PlayerData!O:O,""),
_xlfn.XLOOKUP(_xlfn.CONCAT(16,"-",$A43, "-", "A"), PlayerData!$M:$M,PlayerData!O:O,""),
_xlfn.XLOOKUP(_xlfn.CONCAT(17,"-",$A43, "-", "A"), PlayerData!$M:$M,PlayerData!O:O,""),
_xlfn.XLOOKUP(_xlfn.CONCAT(18,"-",$A43, "-", "A"), PlayerData!$M:$M,PlayerData!O:O,"")))</f>
        <v>0.33</v>
      </c>
      <c r="M43" s="96" cm="1">
        <f t="array" ref="M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_xlfn.XLOOKUP(_xlfn.CONCAT(0,"-",$A43, "-", "A"), PlayerData!$M:$M,PlayerData!R:R,""),
_xlfn.XLOOKUP(_xlfn.CONCAT(1,"-",$A43, "-", "A"), PlayerData!$M:$M,PlayerData!R:R,""),
_xlfn.XLOOKUP(_xlfn.CONCAT(2,"-",$A43, "-", "A"), PlayerData!$M:$M,PlayerData!R:R,""),
_xlfn.XLOOKUP(_xlfn.CONCAT(3,"-",$A43, "-", "A"), PlayerData!$M:$M,PlayerData!R:R,""),
_xlfn.XLOOKUP(_xlfn.CONCAT(4,"-",$A43, "-", "A"), PlayerData!$M:$M,PlayerData!R:R,""),
_xlfn.XLOOKUP(_xlfn.CONCAT(5,"-",$A43, "-", "A"), PlayerData!$M:$M,PlayerData!R:R,""),
_xlfn.XLOOKUP(_xlfn.CONCAT(6,"-",$A43, "-", "A"), PlayerData!$M:$M,PlayerData!R:R,""),
_xlfn.XLOOKUP(_xlfn.CONCAT(7,"-",$A43, "-", "A"), PlayerData!$M:$M,PlayerData!R:R,""),
_xlfn.XLOOKUP(_xlfn.CONCAT(8,"-",$A43, "-", "A"), PlayerData!$M:$M,PlayerData!R:R,""),
_xlfn.XLOOKUP(_xlfn.CONCAT(9,"-",$A43, "-", "A"), PlayerData!$M:$M,PlayerData!R:R,""),
_xlfn.XLOOKUP(_xlfn.CONCAT(10,"-",$A43, "-", "A"), PlayerData!$M:$M,PlayerData!R:R,""),
_xlfn.XLOOKUP(_xlfn.CONCAT(11,"-",$A43, "-", "A"), PlayerData!$M:$M,PlayerData!R:R,""),
_xlfn.XLOOKUP(_xlfn.CONCAT(12,"-",$A43, "-", "A"), PlayerData!$M:$M,PlayerData!R:R,""),
_xlfn.XLOOKUP(_xlfn.CONCAT(13,"-",$A43, "-", "A"), PlayerData!$M:$M,PlayerData!R:R,""),
_xlfn.XLOOKUP(_xlfn.CONCAT(14,"-",$A43, "-", "A"), PlayerData!$M:$M,PlayerData!R:R,""),
_xlfn.XLOOKUP(_xlfn.CONCAT(15,"-",$A43, "-", "A"), PlayerData!$M:$M,PlayerData!R:R,""),
_xlfn.XLOOKUP(_xlfn.CONCAT(16,"-",$A43, "-", "A"), PlayerData!$M:$M,PlayerData!R:R,""),
_xlfn.XLOOKUP(_xlfn.CONCAT(17,"-",$A43, "-", "A"), PlayerData!$M:$M,PlayerData!R:R,""),
_xlfn.XLOOKUP(_xlfn.CONCAT(18,"-",$A43, "-", "A"), PlayerData!$M:$M,PlayerData!R:R,"")))</f>
        <v>1.0900000000000001</v>
      </c>
      <c r="N43" s="134">
        <f t="shared" si="3"/>
        <v>22.727272727272727</v>
      </c>
      <c r="O43" s="134">
        <f t="shared" si="4"/>
        <v>14.999999999999998</v>
      </c>
      <c r="P43" s="73">
        <f t="shared" si="5"/>
        <v>14.690026954177901</v>
      </c>
      <c r="Q43" s="132" cm="1">
        <f t="array" ref="Q43">IF(OR($A43=Solver!$T$12:$T$201),0,SUMPRODUCT($H43:$J43,$T$4:$V$4))</f>
        <v>0</v>
      </c>
      <c r="R43" s="73" cm="1">
        <f t="array" ref="R43">IF(OR($A43=Solver!$T$12:$T$201),0, SUMPRODUCT($N43:$P43, $T$4:$V$4))</f>
        <v>0</v>
      </c>
    </row>
    <row r="44" spans="1:18">
      <c r="A44" s="55">
        <v>42</v>
      </c>
      <c r="B44" s="55" t="str">
        <f>_xlfn.XLOOKUP($A44, PlayerData!$B$3:$B$394, PlayerData!C$3:C$394)</f>
        <v>LIV</v>
      </c>
      <c r="C44" s="55" t="str">
        <f>_xlfn.XLOOKUP($A44, PlayerData!$B$3:$B$394, PlayerData!D$3:D$394)</f>
        <v>F</v>
      </c>
      <c r="D44" s="31" t="str">
        <f>_xlfn.XLOOKUP($A44, PlayerData!$B$3:$B$394, PlayerData!E$3:E$394)</f>
        <v>Origi</v>
      </c>
      <c r="E44" s="136" cm="1">
        <f t="array" ref="E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"H"), PlayerData!$G:$G,PlayerData!H:H,""),
_xlfn.XLOOKUP(_xlfn.CONCAT(1,"-",$A44, "-", "H"), PlayerData!$G:$G,PlayerData!H:H,""),
_xlfn.XLOOKUP(_xlfn.CONCAT(2,"-",$A44, "-", "H"), PlayerData!$G:$G,PlayerData!H:H,""),
_xlfn.XLOOKUP(_xlfn.CONCAT(3,"-",$A44, "-", "H"), PlayerData!$G:$G,PlayerData!H:H,""),
_xlfn.XLOOKUP(_xlfn.CONCAT(4,"-",$A44, "-", "H"), PlayerData!$G:$G,PlayerData!H:H,""),
_xlfn.XLOOKUP(_xlfn.CONCAT(5,"-",$A44, "-", "H"), PlayerData!$G:$G,PlayerData!H:H,""),
_xlfn.XLOOKUP(_xlfn.CONCAT(6,"-",$A44, "-", "H"), PlayerData!$G:$G,PlayerData!H:H,""),
_xlfn.XLOOKUP(_xlfn.CONCAT(7,"-",$A44, "-", "H"), PlayerData!$G:$G,PlayerData!H:H,""),
_xlfn.XLOOKUP(_xlfn.CONCAT(8,"-",$A44, "-", "H"), PlayerData!$G:$G,PlayerData!H:H,""),
_xlfn.XLOOKUP(_xlfn.CONCAT(9,"-",$A44, "-", "H"), PlayerData!$G:$G,PlayerData!H:H,""),
_xlfn.XLOOKUP(_xlfn.CONCAT(10,"-",$A44, "-", "H"), PlayerData!$G:$G,PlayerData!H:H,""),
_xlfn.XLOOKUP(_xlfn.CONCAT(11,"-",$A44, "-", "H"), PlayerData!$G:$G,PlayerData!H:H,""),
_xlfn.XLOOKUP(_xlfn.CONCAT(12,"-",$A44, "-", "H"), PlayerData!$G:$G,PlayerData!H:H,""),
_xlfn.XLOOKUP(_xlfn.CONCAT(13,"-",$A44, "-", "H"), PlayerData!$G:$G,PlayerData!H:H,""),
_xlfn.XLOOKUP(_xlfn.CONCAT(14,"-",$A44, "-", "H"), PlayerData!$G:$G,PlayerData!H:H,""),
_xlfn.XLOOKUP(_xlfn.CONCAT(15,"-",$A44, "-", "H"), PlayerData!$G:$G,PlayerData!H:H,""),
_xlfn.XLOOKUP(_xlfn.CONCAT(16,"-",$A44, "-", "H"), PlayerData!$G:$G,PlayerData!H:H,""),
_xlfn.XLOOKUP(_xlfn.CONCAT(17,"-",$A44, "-", "H"), PlayerData!$G:$G,PlayerData!H:H,""),
_xlfn.XLOOKUP(_xlfn.CONCAT(18,"-",$A44, "-", "H"), PlayerData!$G:$G,PlayerData!H:H,"")))</f>
        <v>0</v>
      </c>
      <c r="F44" s="136" cm="1">
        <f t="array" ref="F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"H"), PlayerData!$G:$G,PlayerData!I:I,""),
_xlfn.XLOOKUP(_xlfn.CONCAT(1,"-",$A44, "-", "H"), PlayerData!$G:$G,PlayerData!I:I,""),
_xlfn.XLOOKUP(_xlfn.CONCAT(2,"-",$A44, "-", "H"), PlayerData!$G:$G,PlayerData!I:I,""),
_xlfn.XLOOKUP(_xlfn.CONCAT(3,"-",$A44, "-", "H"), PlayerData!$G:$G,PlayerData!I:I,""),
_xlfn.XLOOKUP(_xlfn.CONCAT(4,"-",$A44, "-", "H"), PlayerData!$G:$G,PlayerData!I:I,""),
_xlfn.XLOOKUP(_xlfn.CONCAT(5,"-",$A44, "-", "H"), PlayerData!$G:$G,PlayerData!I:I,""),
_xlfn.XLOOKUP(_xlfn.CONCAT(6,"-",$A44, "-", "H"), PlayerData!$G:$G,PlayerData!I:I,""),
_xlfn.XLOOKUP(_xlfn.CONCAT(7,"-",$A44, "-", "H"), PlayerData!$G:$G,PlayerData!I:I,""),
_xlfn.XLOOKUP(_xlfn.CONCAT(8,"-",$A44, "-", "H"), PlayerData!$G:$G,PlayerData!I:I,""),
_xlfn.XLOOKUP(_xlfn.CONCAT(9,"-",$A44, "-", "H"), PlayerData!$G:$G,PlayerData!I:I,""),
_xlfn.XLOOKUP(_xlfn.CONCAT(10,"-",$A44, "-", "H"), PlayerData!$G:$G,PlayerData!I:I,""),
_xlfn.XLOOKUP(_xlfn.CONCAT(11,"-",$A44, "-", "H"), PlayerData!$G:$G,PlayerData!I:I,""),
_xlfn.XLOOKUP(_xlfn.CONCAT(12,"-",$A44, "-", "H"), PlayerData!$G:$G,PlayerData!I:I,""),
_xlfn.XLOOKUP(_xlfn.CONCAT(13,"-",$A44, "-", "H"), PlayerData!$G:$G,PlayerData!I:I,""),
_xlfn.XLOOKUP(_xlfn.CONCAT(14,"-",$A44, "-", "H"), PlayerData!$G:$G,PlayerData!I:I,""),
_xlfn.XLOOKUP(_xlfn.CONCAT(15,"-",$A44, "-", "H"), PlayerData!$G:$G,PlayerData!I:I,""),
_xlfn.XLOOKUP(_xlfn.CONCAT(16,"-",$A44, "-", "H"), PlayerData!$G:$G,PlayerData!I:I,""),
_xlfn.XLOOKUP(_xlfn.CONCAT(17,"-",$A44, "-", "H"), PlayerData!$G:$G,PlayerData!I:I,""),
_xlfn.XLOOKUP(_xlfn.CONCAT(18,"-",$A44, "-", "H"), PlayerData!$G:$G,PlayerData!I:I,"")))</f>
        <v>0</v>
      </c>
      <c r="G44" s="90" cm="1">
        <f t="array" ref="G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"H"), PlayerData!$G:$G,PlayerData!L:L,""),
_xlfn.XLOOKUP(_xlfn.CONCAT(1,"-",$A44, "-", "H"), PlayerData!$G:$G,PlayerData!L:L,""),
_xlfn.XLOOKUP(_xlfn.CONCAT(2,"-",$A44, "-", "H"), PlayerData!$G:$G,PlayerData!L:L,""),
_xlfn.XLOOKUP(_xlfn.CONCAT(3,"-",$A44, "-", "H"), PlayerData!$G:$G,PlayerData!L:L,""),
_xlfn.XLOOKUP(_xlfn.CONCAT(4,"-",$A44, "-", "H"), PlayerData!$G:$G,PlayerData!L:L,""),
_xlfn.XLOOKUP(_xlfn.CONCAT(5,"-",$A44, "-", "H"), PlayerData!$G:$G,PlayerData!L:L,""),
_xlfn.XLOOKUP(_xlfn.CONCAT(6,"-",$A44, "-", "H"), PlayerData!$G:$G,PlayerData!L:L,""),
_xlfn.XLOOKUP(_xlfn.CONCAT(7,"-",$A44, "-", "H"), PlayerData!$G:$G,PlayerData!L:L,""),
_xlfn.XLOOKUP(_xlfn.CONCAT(8,"-",$A44, "-", "H"), PlayerData!$G:$G,PlayerData!L:L,""),
_xlfn.XLOOKUP(_xlfn.CONCAT(9,"-",$A44, "-", "H"), PlayerData!$G:$G,PlayerData!L:L,""),
_xlfn.XLOOKUP(_xlfn.CONCAT(10,"-",$A44, "-", "H"), PlayerData!$G:$G,PlayerData!L:L,""),
_xlfn.XLOOKUP(_xlfn.CONCAT(11,"-",$A44, "-", "H"), PlayerData!$G:$G,PlayerData!L:L,""),
_xlfn.XLOOKUP(_xlfn.CONCAT(12,"-",$A44, "-", "H"), PlayerData!$G:$G,PlayerData!L:L,""),
_xlfn.XLOOKUP(_xlfn.CONCAT(13,"-",$A44, "-", "H"), PlayerData!$G:$G,PlayerData!L:L,""),
_xlfn.XLOOKUP(_xlfn.CONCAT(14,"-",$A44, "-", "H"), PlayerData!$G:$G,PlayerData!L:L,""),
_xlfn.XLOOKUP(_xlfn.CONCAT(15,"-",$A44, "-", "H"), PlayerData!$G:$G,PlayerData!L:L,""),
_xlfn.XLOOKUP(_xlfn.CONCAT(16,"-",$A44, "-", "H"), PlayerData!$G:$G,PlayerData!L:L,""),
_xlfn.XLOOKUP(_xlfn.CONCAT(17,"-",$A44, "-", "H"), PlayerData!$G:$G,PlayerData!L:L,""),
_xlfn.XLOOKUP(_xlfn.CONCAT(18,"-",$A44, "-", "H"), PlayerData!$G:$G,PlayerData!L:L,"")))</f>
        <v>7.0000000000000007E-2</v>
      </c>
      <c r="H44" s="132">
        <f t="shared" si="0"/>
        <v>0</v>
      </c>
      <c r="I44" s="132">
        <f t="shared" si="1"/>
        <v>0</v>
      </c>
      <c r="J44" s="72">
        <f t="shared" si="2"/>
        <v>0.94339622641509457</v>
      </c>
      <c r="K44" s="138" cm="1">
        <f t="array" ref="K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"A"), PlayerData!$M:$M,PlayerData!N:N,""),
_xlfn.XLOOKUP(_xlfn.CONCAT(1,"-",$A44, "-", "A"), PlayerData!$M:$M,PlayerData!N:N,""),
_xlfn.XLOOKUP(_xlfn.CONCAT(2,"-",$A44, "-", "A"), PlayerData!$M:$M,PlayerData!N:N,""),
_xlfn.XLOOKUP(_xlfn.CONCAT(3,"-",$A44, "-", "A"), PlayerData!$M:$M,PlayerData!N:N,""),
_xlfn.XLOOKUP(_xlfn.CONCAT(4,"-",$A44, "-", "A"), PlayerData!$M:$M,PlayerData!N:N,""),
_xlfn.XLOOKUP(_xlfn.CONCAT(5,"-",$A44, "-", "A"), PlayerData!$M:$M,PlayerData!N:N,""),
_xlfn.XLOOKUP(_xlfn.CONCAT(6,"-",$A44, "-", "A"), PlayerData!$M:$M,PlayerData!N:N,""),
_xlfn.XLOOKUP(_xlfn.CONCAT(7,"-",$A44, "-", "A"), PlayerData!$M:$M,PlayerData!N:N,""),
_xlfn.XLOOKUP(_xlfn.CONCAT(8,"-",$A44, "-", "A"), PlayerData!$M:$M,PlayerData!N:N,""),
_xlfn.XLOOKUP(_xlfn.CONCAT(9,"-",$A44, "-", "A"), PlayerData!$M:$M,PlayerData!N:N,""),
_xlfn.XLOOKUP(_xlfn.CONCAT(10,"-",$A44, "-", "A"), PlayerData!$M:$M,PlayerData!N:N,""),
_xlfn.XLOOKUP(_xlfn.CONCAT(11,"-",$A44, "-", "A"), PlayerData!$M:$M,PlayerData!N:N,""),
_xlfn.XLOOKUP(_xlfn.CONCAT(12,"-",$A44, "-", "A"), PlayerData!$M:$M,PlayerData!N:N,""),
_xlfn.XLOOKUP(_xlfn.CONCAT(13,"-",$A44, "-", "A"), PlayerData!$M:$M,PlayerData!N:N,""),
_xlfn.XLOOKUP(_xlfn.CONCAT(14,"-",$A44, "-", "A"), PlayerData!$M:$M,PlayerData!N:N,""),
_xlfn.XLOOKUP(_xlfn.CONCAT(15,"-",$A44, "-", "A"), PlayerData!$M:$M,PlayerData!N:N,""),
_xlfn.XLOOKUP(_xlfn.CONCAT(16,"-",$A44, "-", "A"), PlayerData!$M:$M,PlayerData!N:N,""),
_xlfn.XLOOKUP(_xlfn.CONCAT(17,"-",$A44, "-", "A"), PlayerData!$M:$M,PlayerData!N:N,""),
_xlfn.XLOOKUP(_xlfn.CONCAT(18,"-",$A44, "-", "A"), PlayerData!$M:$M,PlayerData!N:N,"")))</f>
        <v>0.5</v>
      </c>
      <c r="L44" s="138" cm="1">
        <f t="array" ref="L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"A"), PlayerData!$M:$M,PlayerData!O:O,""),
_xlfn.XLOOKUP(_xlfn.CONCAT(1,"-",$A44, "-", "A"), PlayerData!$M:$M,PlayerData!O:O,""),
_xlfn.XLOOKUP(_xlfn.CONCAT(2,"-",$A44, "-", "A"), PlayerData!$M:$M,PlayerData!O:O,""),
_xlfn.XLOOKUP(_xlfn.CONCAT(3,"-",$A44, "-", "A"), PlayerData!$M:$M,PlayerData!O:O,""),
_xlfn.XLOOKUP(_xlfn.CONCAT(4,"-",$A44, "-", "A"), PlayerData!$M:$M,PlayerData!O:O,""),
_xlfn.XLOOKUP(_xlfn.CONCAT(5,"-",$A44, "-", "A"), PlayerData!$M:$M,PlayerData!O:O,""),
_xlfn.XLOOKUP(_xlfn.CONCAT(6,"-",$A44, "-", "A"), PlayerData!$M:$M,PlayerData!O:O,""),
_xlfn.XLOOKUP(_xlfn.CONCAT(7,"-",$A44, "-", "A"), PlayerData!$M:$M,PlayerData!O:O,""),
_xlfn.XLOOKUP(_xlfn.CONCAT(8,"-",$A44, "-", "A"), PlayerData!$M:$M,PlayerData!O:O,""),
_xlfn.XLOOKUP(_xlfn.CONCAT(9,"-",$A44, "-", "A"), PlayerData!$M:$M,PlayerData!O:O,""),
_xlfn.XLOOKUP(_xlfn.CONCAT(10,"-",$A44, "-", "A"), PlayerData!$M:$M,PlayerData!O:O,""),
_xlfn.XLOOKUP(_xlfn.CONCAT(11,"-",$A44, "-", "A"), PlayerData!$M:$M,PlayerData!O:O,""),
_xlfn.XLOOKUP(_xlfn.CONCAT(12,"-",$A44, "-", "A"), PlayerData!$M:$M,PlayerData!O:O,""),
_xlfn.XLOOKUP(_xlfn.CONCAT(13,"-",$A44, "-", "A"), PlayerData!$M:$M,PlayerData!O:O,""),
_xlfn.XLOOKUP(_xlfn.CONCAT(14,"-",$A44, "-", "A"), PlayerData!$M:$M,PlayerData!O:O,""),
_xlfn.XLOOKUP(_xlfn.CONCAT(15,"-",$A44, "-", "A"), PlayerData!$M:$M,PlayerData!O:O,""),
_xlfn.XLOOKUP(_xlfn.CONCAT(16,"-",$A44, "-", "A"), PlayerData!$M:$M,PlayerData!O:O,""),
_xlfn.XLOOKUP(_xlfn.CONCAT(17,"-",$A44, "-", "A"), PlayerData!$M:$M,PlayerData!O:O,""),
_xlfn.XLOOKUP(_xlfn.CONCAT(18,"-",$A44, "-", "A"), PlayerData!$M:$M,PlayerData!O:O,"")))</f>
        <v>0</v>
      </c>
      <c r="M44" s="96" cm="1">
        <f t="array" ref="M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_xlfn.XLOOKUP(_xlfn.CONCAT(0,"-",$A44, "-", "A"), PlayerData!$M:$M,PlayerData!R:R,""),
_xlfn.XLOOKUP(_xlfn.CONCAT(1,"-",$A44, "-", "A"), PlayerData!$M:$M,PlayerData!R:R,""),
_xlfn.XLOOKUP(_xlfn.CONCAT(2,"-",$A44, "-", "A"), PlayerData!$M:$M,PlayerData!R:R,""),
_xlfn.XLOOKUP(_xlfn.CONCAT(3,"-",$A44, "-", "A"), PlayerData!$M:$M,PlayerData!R:R,""),
_xlfn.XLOOKUP(_xlfn.CONCAT(4,"-",$A44, "-", "A"), PlayerData!$M:$M,PlayerData!R:R,""),
_xlfn.XLOOKUP(_xlfn.CONCAT(5,"-",$A44, "-", "A"), PlayerData!$M:$M,PlayerData!R:R,""),
_xlfn.XLOOKUP(_xlfn.CONCAT(6,"-",$A44, "-", "A"), PlayerData!$M:$M,PlayerData!R:R,""),
_xlfn.XLOOKUP(_xlfn.CONCAT(7,"-",$A44, "-", "A"), PlayerData!$M:$M,PlayerData!R:R,""),
_xlfn.XLOOKUP(_xlfn.CONCAT(8,"-",$A44, "-", "A"), PlayerData!$M:$M,PlayerData!R:R,""),
_xlfn.XLOOKUP(_xlfn.CONCAT(9,"-",$A44, "-", "A"), PlayerData!$M:$M,PlayerData!R:R,""),
_xlfn.XLOOKUP(_xlfn.CONCAT(10,"-",$A44, "-", "A"), PlayerData!$M:$M,PlayerData!R:R,""),
_xlfn.XLOOKUP(_xlfn.CONCAT(11,"-",$A44, "-", "A"), PlayerData!$M:$M,PlayerData!R:R,""),
_xlfn.XLOOKUP(_xlfn.CONCAT(12,"-",$A44, "-", "A"), PlayerData!$M:$M,PlayerData!R:R,""),
_xlfn.XLOOKUP(_xlfn.CONCAT(13,"-",$A44, "-", "A"), PlayerData!$M:$M,PlayerData!R:R,""),
_xlfn.XLOOKUP(_xlfn.CONCAT(14,"-",$A44, "-", "A"), PlayerData!$M:$M,PlayerData!R:R,""),
_xlfn.XLOOKUP(_xlfn.CONCAT(15,"-",$A44, "-", "A"), PlayerData!$M:$M,PlayerData!R:R,""),
_xlfn.XLOOKUP(_xlfn.CONCAT(16,"-",$A44, "-", "A"), PlayerData!$M:$M,PlayerData!R:R,""),
_xlfn.XLOOKUP(_xlfn.CONCAT(17,"-",$A44, "-", "A"), PlayerData!$M:$M,PlayerData!R:R,""),
_xlfn.XLOOKUP(_xlfn.CONCAT(18,"-",$A44, "-", "A"), PlayerData!$M:$M,PlayerData!R:R,"")))</f>
        <v>0.76</v>
      </c>
      <c r="N44" s="134">
        <f t="shared" si="3"/>
        <v>11.363636363636363</v>
      </c>
      <c r="O44" s="134">
        <f t="shared" si="4"/>
        <v>0</v>
      </c>
      <c r="P44" s="73">
        <f t="shared" si="5"/>
        <v>10.242587601078169</v>
      </c>
      <c r="Q44" s="132" cm="1">
        <f t="array" ref="Q44">IF(OR($A44=Solver!$T$12:$T$201),0,SUMPRODUCT($H44:$J44,$T$4:$V$4))</f>
        <v>0.94339622641509457</v>
      </c>
      <c r="R44" s="73" cm="1">
        <f t="array" ref="R44">IF(OR($A44=Solver!$T$12:$T$201),0, SUMPRODUCT($N44:$P44, $T$4:$V$4))</f>
        <v>10.242587601078169</v>
      </c>
    </row>
    <row r="45" spans="1:18">
      <c r="A45" s="55">
        <v>43</v>
      </c>
      <c r="B45" s="55" t="str">
        <f>_xlfn.XLOOKUP($A45, PlayerData!$B$3:$B$394, PlayerData!C$3:C$394)</f>
        <v>NEW</v>
      </c>
      <c r="C45" s="55" t="str">
        <f>_xlfn.XLOOKUP($A45, PlayerData!$B$3:$B$394, PlayerData!D$3:D$394)</f>
        <v>F</v>
      </c>
      <c r="D45" s="31" t="str">
        <f>_xlfn.XLOOKUP($A45, PlayerData!$B$3:$B$394, PlayerData!E$3:E$394)</f>
        <v>Carroll</v>
      </c>
      <c r="E45" s="136" cm="1">
        <f t="array" ref="E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"H"), PlayerData!$G:$G,PlayerData!H:H,""),
_xlfn.XLOOKUP(_xlfn.CONCAT(1,"-",$A45, "-", "H"), PlayerData!$G:$G,PlayerData!H:H,""),
_xlfn.XLOOKUP(_xlfn.CONCAT(2,"-",$A45, "-", "H"), PlayerData!$G:$G,PlayerData!H:H,""),
_xlfn.XLOOKUP(_xlfn.CONCAT(3,"-",$A45, "-", "H"), PlayerData!$G:$G,PlayerData!H:H,""),
_xlfn.XLOOKUP(_xlfn.CONCAT(4,"-",$A45, "-", "H"), PlayerData!$G:$G,PlayerData!H:H,""),
_xlfn.XLOOKUP(_xlfn.CONCAT(5,"-",$A45, "-", "H"), PlayerData!$G:$G,PlayerData!H:H,""),
_xlfn.XLOOKUP(_xlfn.CONCAT(6,"-",$A45, "-", "H"), PlayerData!$G:$G,PlayerData!H:H,""),
_xlfn.XLOOKUP(_xlfn.CONCAT(7,"-",$A45, "-", "H"), PlayerData!$G:$G,PlayerData!H:H,""),
_xlfn.XLOOKUP(_xlfn.CONCAT(8,"-",$A45, "-", "H"), PlayerData!$G:$G,PlayerData!H:H,""),
_xlfn.XLOOKUP(_xlfn.CONCAT(9,"-",$A45, "-", "H"), PlayerData!$G:$G,PlayerData!H:H,""),
_xlfn.XLOOKUP(_xlfn.CONCAT(10,"-",$A45, "-", "H"), PlayerData!$G:$G,PlayerData!H:H,""),
_xlfn.XLOOKUP(_xlfn.CONCAT(11,"-",$A45, "-", "H"), PlayerData!$G:$G,PlayerData!H:H,""),
_xlfn.XLOOKUP(_xlfn.CONCAT(12,"-",$A45, "-", "H"), PlayerData!$G:$G,PlayerData!H:H,""),
_xlfn.XLOOKUP(_xlfn.CONCAT(13,"-",$A45, "-", "H"), PlayerData!$G:$G,PlayerData!H:H,""),
_xlfn.XLOOKUP(_xlfn.CONCAT(14,"-",$A45, "-", "H"), PlayerData!$G:$G,PlayerData!H:H,""),
_xlfn.XLOOKUP(_xlfn.CONCAT(15,"-",$A45, "-", "H"), PlayerData!$G:$G,PlayerData!H:H,""),
_xlfn.XLOOKUP(_xlfn.CONCAT(16,"-",$A45, "-", "H"), PlayerData!$G:$G,PlayerData!H:H,""),
_xlfn.XLOOKUP(_xlfn.CONCAT(17,"-",$A45, "-", "H"), PlayerData!$G:$G,PlayerData!H:H,""),
_xlfn.XLOOKUP(_xlfn.CONCAT(18,"-",$A45, "-", "H"), PlayerData!$G:$G,PlayerData!H:H,"")))</f>
        <v>4</v>
      </c>
      <c r="F45" s="136" cm="1">
        <f t="array" ref="F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"H"), PlayerData!$G:$G,PlayerData!I:I,""),
_xlfn.XLOOKUP(_xlfn.CONCAT(1,"-",$A45, "-", "H"), PlayerData!$G:$G,PlayerData!I:I,""),
_xlfn.XLOOKUP(_xlfn.CONCAT(2,"-",$A45, "-", "H"), PlayerData!$G:$G,PlayerData!I:I,""),
_xlfn.XLOOKUP(_xlfn.CONCAT(3,"-",$A45, "-", "H"), PlayerData!$G:$G,PlayerData!I:I,""),
_xlfn.XLOOKUP(_xlfn.CONCAT(4,"-",$A45, "-", "H"), PlayerData!$G:$G,PlayerData!I:I,""),
_xlfn.XLOOKUP(_xlfn.CONCAT(5,"-",$A45, "-", "H"), PlayerData!$G:$G,PlayerData!I:I,""),
_xlfn.XLOOKUP(_xlfn.CONCAT(6,"-",$A45, "-", "H"), PlayerData!$G:$G,PlayerData!I:I,""),
_xlfn.XLOOKUP(_xlfn.CONCAT(7,"-",$A45, "-", "H"), PlayerData!$G:$G,PlayerData!I:I,""),
_xlfn.XLOOKUP(_xlfn.CONCAT(8,"-",$A45, "-", "H"), PlayerData!$G:$G,PlayerData!I:I,""),
_xlfn.XLOOKUP(_xlfn.CONCAT(9,"-",$A45, "-", "H"), PlayerData!$G:$G,PlayerData!I:I,""),
_xlfn.XLOOKUP(_xlfn.CONCAT(10,"-",$A45, "-", "H"), PlayerData!$G:$G,PlayerData!I:I,""),
_xlfn.XLOOKUP(_xlfn.CONCAT(11,"-",$A45, "-", "H"), PlayerData!$G:$G,PlayerData!I:I,""),
_xlfn.XLOOKUP(_xlfn.CONCAT(12,"-",$A45, "-", "H"), PlayerData!$G:$G,PlayerData!I:I,""),
_xlfn.XLOOKUP(_xlfn.CONCAT(13,"-",$A45, "-", "H"), PlayerData!$G:$G,PlayerData!I:I,""),
_xlfn.XLOOKUP(_xlfn.CONCAT(14,"-",$A45, "-", "H"), PlayerData!$G:$G,PlayerData!I:I,""),
_xlfn.XLOOKUP(_xlfn.CONCAT(15,"-",$A45, "-", "H"), PlayerData!$G:$G,PlayerData!I:I,""),
_xlfn.XLOOKUP(_xlfn.CONCAT(16,"-",$A45, "-", "H"), PlayerData!$G:$G,PlayerData!I:I,""),
_xlfn.XLOOKUP(_xlfn.CONCAT(17,"-",$A45, "-", "H"), PlayerData!$G:$G,PlayerData!I:I,""),
_xlfn.XLOOKUP(_xlfn.CONCAT(18,"-",$A45, "-", "H"), PlayerData!$G:$G,PlayerData!I:I,"")))</f>
        <v>0</v>
      </c>
      <c r="G45" s="90" cm="1">
        <f t="array" ref="G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"H"), PlayerData!$G:$G,PlayerData!L:L,""),
_xlfn.XLOOKUP(_xlfn.CONCAT(1,"-",$A45, "-", "H"), PlayerData!$G:$G,PlayerData!L:L,""),
_xlfn.XLOOKUP(_xlfn.CONCAT(2,"-",$A45, "-", "H"), PlayerData!$G:$G,PlayerData!L:L,""),
_xlfn.XLOOKUP(_xlfn.CONCAT(3,"-",$A45, "-", "H"), PlayerData!$G:$G,PlayerData!L:L,""),
_xlfn.XLOOKUP(_xlfn.CONCAT(4,"-",$A45, "-", "H"), PlayerData!$G:$G,PlayerData!L:L,""),
_xlfn.XLOOKUP(_xlfn.CONCAT(5,"-",$A45, "-", "H"), PlayerData!$G:$G,PlayerData!L:L,""),
_xlfn.XLOOKUP(_xlfn.CONCAT(6,"-",$A45, "-", "H"), PlayerData!$G:$G,PlayerData!L:L,""),
_xlfn.XLOOKUP(_xlfn.CONCAT(7,"-",$A45, "-", "H"), PlayerData!$G:$G,PlayerData!L:L,""),
_xlfn.XLOOKUP(_xlfn.CONCAT(8,"-",$A45, "-", "H"), PlayerData!$G:$G,PlayerData!L:L,""),
_xlfn.XLOOKUP(_xlfn.CONCAT(9,"-",$A45, "-", "H"), PlayerData!$G:$G,PlayerData!L:L,""),
_xlfn.XLOOKUP(_xlfn.CONCAT(10,"-",$A45, "-", "H"), PlayerData!$G:$G,PlayerData!L:L,""),
_xlfn.XLOOKUP(_xlfn.CONCAT(11,"-",$A45, "-", "H"), PlayerData!$G:$G,PlayerData!L:L,""),
_xlfn.XLOOKUP(_xlfn.CONCAT(12,"-",$A45, "-", "H"), PlayerData!$G:$G,PlayerData!L:L,""),
_xlfn.XLOOKUP(_xlfn.CONCAT(13,"-",$A45, "-", "H"), PlayerData!$G:$G,PlayerData!L:L,""),
_xlfn.XLOOKUP(_xlfn.CONCAT(14,"-",$A45, "-", "H"), PlayerData!$G:$G,PlayerData!L:L,""),
_xlfn.XLOOKUP(_xlfn.CONCAT(15,"-",$A45, "-", "H"), PlayerData!$G:$G,PlayerData!L:L,""),
_xlfn.XLOOKUP(_xlfn.CONCAT(16,"-",$A45, "-", "H"), PlayerData!$G:$G,PlayerData!L:L,""),
_xlfn.XLOOKUP(_xlfn.CONCAT(17,"-",$A45, "-", "H"), PlayerData!$G:$G,PlayerData!L:L,""),
_xlfn.XLOOKUP(_xlfn.CONCAT(18,"-",$A45, "-", "H"), PlayerData!$G:$G,PlayerData!L:L,"")))</f>
        <v>2.11</v>
      </c>
      <c r="H45" s="132">
        <f t="shared" si="0"/>
        <v>90.909090909090907</v>
      </c>
      <c r="I45" s="132">
        <f t="shared" si="1"/>
        <v>0</v>
      </c>
      <c r="J45" s="72">
        <f t="shared" si="2"/>
        <v>28.436657681940705</v>
      </c>
      <c r="K45" s="138" cm="1">
        <f t="array" ref="K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"A"), PlayerData!$M:$M,PlayerData!N:N,""),
_xlfn.XLOOKUP(_xlfn.CONCAT(1,"-",$A45, "-", "A"), PlayerData!$M:$M,PlayerData!N:N,""),
_xlfn.XLOOKUP(_xlfn.CONCAT(2,"-",$A45, "-", "A"), PlayerData!$M:$M,PlayerData!N:N,""),
_xlfn.XLOOKUP(_xlfn.CONCAT(3,"-",$A45, "-", "A"), PlayerData!$M:$M,PlayerData!N:N,""),
_xlfn.XLOOKUP(_xlfn.CONCAT(4,"-",$A45, "-", "A"), PlayerData!$M:$M,PlayerData!N:N,""),
_xlfn.XLOOKUP(_xlfn.CONCAT(5,"-",$A45, "-", "A"), PlayerData!$M:$M,PlayerData!N:N,""),
_xlfn.XLOOKUP(_xlfn.CONCAT(6,"-",$A45, "-", "A"), PlayerData!$M:$M,PlayerData!N:N,""),
_xlfn.XLOOKUP(_xlfn.CONCAT(7,"-",$A45, "-", "A"), PlayerData!$M:$M,PlayerData!N:N,""),
_xlfn.XLOOKUP(_xlfn.CONCAT(8,"-",$A45, "-", "A"), PlayerData!$M:$M,PlayerData!N:N,""),
_xlfn.XLOOKUP(_xlfn.CONCAT(9,"-",$A45, "-", "A"), PlayerData!$M:$M,PlayerData!N:N,""),
_xlfn.XLOOKUP(_xlfn.CONCAT(10,"-",$A45, "-", "A"), PlayerData!$M:$M,PlayerData!N:N,""),
_xlfn.XLOOKUP(_xlfn.CONCAT(11,"-",$A45, "-", "A"), PlayerData!$M:$M,PlayerData!N:N,""),
_xlfn.XLOOKUP(_xlfn.CONCAT(12,"-",$A45, "-", "A"), PlayerData!$M:$M,PlayerData!N:N,""),
_xlfn.XLOOKUP(_xlfn.CONCAT(13,"-",$A45, "-", "A"), PlayerData!$M:$M,PlayerData!N:N,""),
_xlfn.XLOOKUP(_xlfn.CONCAT(14,"-",$A45, "-", "A"), PlayerData!$M:$M,PlayerData!N:N,""),
_xlfn.XLOOKUP(_xlfn.CONCAT(15,"-",$A45, "-", "A"), PlayerData!$M:$M,PlayerData!N:N,""),
_xlfn.XLOOKUP(_xlfn.CONCAT(16,"-",$A45, "-", "A"), PlayerData!$M:$M,PlayerData!N:N,""),
_xlfn.XLOOKUP(_xlfn.CONCAT(17,"-",$A45, "-", "A"), PlayerData!$M:$M,PlayerData!N:N,""),
_xlfn.XLOOKUP(_xlfn.CONCAT(18,"-",$A45, "-", "A"), PlayerData!$M:$M,PlayerData!N:N,"")))</f>
        <v>0</v>
      </c>
      <c r="L45" s="138" cm="1">
        <f t="array" ref="L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"A"), PlayerData!$M:$M,PlayerData!O:O,""),
_xlfn.XLOOKUP(_xlfn.CONCAT(1,"-",$A45, "-", "A"), PlayerData!$M:$M,PlayerData!O:O,""),
_xlfn.XLOOKUP(_xlfn.CONCAT(2,"-",$A45, "-", "A"), PlayerData!$M:$M,PlayerData!O:O,""),
_xlfn.XLOOKUP(_xlfn.CONCAT(3,"-",$A45, "-", "A"), PlayerData!$M:$M,PlayerData!O:O,""),
_xlfn.XLOOKUP(_xlfn.CONCAT(4,"-",$A45, "-", "A"), PlayerData!$M:$M,PlayerData!O:O,""),
_xlfn.XLOOKUP(_xlfn.CONCAT(5,"-",$A45, "-", "A"), PlayerData!$M:$M,PlayerData!O:O,""),
_xlfn.XLOOKUP(_xlfn.CONCAT(6,"-",$A45, "-", "A"), PlayerData!$M:$M,PlayerData!O:O,""),
_xlfn.XLOOKUP(_xlfn.CONCAT(7,"-",$A45, "-", "A"), PlayerData!$M:$M,PlayerData!O:O,""),
_xlfn.XLOOKUP(_xlfn.CONCAT(8,"-",$A45, "-", "A"), PlayerData!$M:$M,PlayerData!O:O,""),
_xlfn.XLOOKUP(_xlfn.CONCAT(9,"-",$A45, "-", "A"), PlayerData!$M:$M,PlayerData!O:O,""),
_xlfn.XLOOKUP(_xlfn.CONCAT(10,"-",$A45, "-", "A"), PlayerData!$M:$M,PlayerData!O:O,""),
_xlfn.XLOOKUP(_xlfn.CONCAT(11,"-",$A45, "-", "A"), PlayerData!$M:$M,PlayerData!O:O,""),
_xlfn.XLOOKUP(_xlfn.CONCAT(12,"-",$A45, "-", "A"), PlayerData!$M:$M,PlayerData!O:O,""),
_xlfn.XLOOKUP(_xlfn.CONCAT(13,"-",$A45, "-", "A"), PlayerData!$M:$M,PlayerData!O:O,""),
_xlfn.XLOOKUP(_xlfn.CONCAT(14,"-",$A45, "-", "A"), PlayerData!$M:$M,PlayerData!O:O,""),
_xlfn.XLOOKUP(_xlfn.CONCAT(15,"-",$A45, "-", "A"), PlayerData!$M:$M,PlayerData!O:O,""),
_xlfn.XLOOKUP(_xlfn.CONCAT(16,"-",$A45, "-", "A"), PlayerData!$M:$M,PlayerData!O:O,""),
_xlfn.XLOOKUP(_xlfn.CONCAT(17,"-",$A45, "-", "A"), PlayerData!$M:$M,PlayerData!O:O,""),
_xlfn.XLOOKUP(_xlfn.CONCAT(18,"-",$A45, "-", "A"), PlayerData!$M:$M,PlayerData!O:O,"")))</f>
        <v>0</v>
      </c>
      <c r="M45" s="96" cm="1">
        <f t="array" ref="M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_xlfn.XLOOKUP(_xlfn.CONCAT(0,"-",$A45, "-", "A"), PlayerData!$M:$M,PlayerData!R:R,""),
_xlfn.XLOOKUP(_xlfn.CONCAT(1,"-",$A45, "-", "A"), PlayerData!$M:$M,PlayerData!R:R,""),
_xlfn.XLOOKUP(_xlfn.CONCAT(2,"-",$A45, "-", "A"), PlayerData!$M:$M,PlayerData!R:R,""),
_xlfn.XLOOKUP(_xlfn.CONCAT(3,"-",$A45, "-", "A"), PlayerData!$M:$M,PlayerData!R:R,""),
_xlfn.XLOOKUP(_xlfn.CONCAT(4,"-",$A45, "-", "A"), PlayerData!$M:$M,PlayerData!R:R,""),
_xlfn.XLOOKUP(_xlfn.CONCAT(5,"-",$A45, "-", "A"), PlayerData!$M:$M,PlayerData!R:R,""),
_xlfn.XLOOKUP(_xlfn.CONCAT(6,"-",$A45, "-", "A"), PlayerData!$M:$M,PlayerData!R:R,""),
_xlfn.XLOOKUP(_xlfn.CONCAT(7,"-",$A45, "-", "A"), PlayerData!$M:$M,PlayerData!R:R,""),
_xlfn.XLOOKUP(_xlfn.CONCAT(8,"-",$A45, "-", "A"), PlayerData!$M:$M,PlayerData!R:R,""),
_xlfn.XLOOKUP(_xlfn.CONCAT(9,"-",$A45, "-", "A"), PlayerData!$M:$M,PlayerData!R:R,""),
_xlfn.XLOOKUP(_xlfn.CONCAT(10,"-",$A45, "-", "A"), PlayerData!$M:$M,PlayerData!R:R,""),
_xlfn.XLOOKUP(_xlfn.CONCAT(11,"-",$A45, "-", "A"), PlayerData!$M:$M,PlayerData!R:R,""),
_xlfn.XLOOKUP(_xlfn.CONCAT(12,"-",$A45, "-", "A"), PlayerData!$M:$M,PlayerData!R:R,""),
_xlfn.XLOOKUP(_xlfn.CONCAT(13,"-",$A45, "-", "A"), PlayerData!$M:$M,PlayerData!R:R,""),
_xlfn.XLOOKUP(_xlfn.CONCAT(14,"-",$A45, "-", "A"), PlayerData!$M:$M,PlayerData!R:R,""),
_xlfn.XLOOKUP(_xlfn.CONCAT(15,"-",$A45, "-", "A"), PlayerData!$M:$M,PlayerData!R:R,""),
_xlfn.XLOOKUP(_xlfn.CONCAT(16,"-",$A45, "-", "A"), PlayerData!$M:$M,PlayerData!R:R,""),
_xlfn.XLOOKUP(_xlfn.CONCAT(17,"-",$A45, "-", "A"), PlayerData!$M:$M,PlayerData!R:R,""),
_xlfn.XLOOKUP(_xlfn.CONCAT(18,"-",$A45, "-", "A"), PlayerData!$M:$M,PlayerData!R:R,"")))</f>
        <v>0</v>
      </c>
      <c r="N45" s="134">
        <f t="shared" si="3"/>
        <v>0</v>
      </c>
      <c r="O45" s="134">
        <f t="shared" si="4"/>
        <v>0</v>
      </c>
      <c r="P45" s="73">
        <f t="shared" si="5"/>
        <v>0</v>
      </c>
      <c r="Q45" s="132" cm="1">
        <f t="array" ref="Q45">IF(OR($A45=Solver!$T$12:$T$201),0,SUMPRODUCT($H45:$J45,$T$4:$V$4))</f>
        <v>28.436657681940705</v>
      </c>
      <c r="R45" s="73" cm="1">
        <f t="array" ref="R45">IF(OR($A45=Solver!$T$12:$T$201),0, SUMPRODUCT($N45:$P45, $T$4:$V$4))</f>
        <v>0</v>
      </c>
    </row>
    <row r="46" spans="1:18">
      <c r="A46" s="55">
        <v>44</v>
      </c>
      <c r="B46" s="55">
        <f>_xlfn.XLOOKUP($A46, PlayerData!$B$3:$B$394, PlayerData!C$3:C$394)</f>
        <v>0</v>
      </c>
      <c r="C46" s="55" t="str">
        <f>_xlfn.XLOOKUP($A46, PlayerData!$B$3:$B$394, PlayerData!D$3:D$394)</f>
        <v>F</v>
      </c>
      <c r="D46" s="31" t="str">
        <f>_xlfn.XLOOKUP($A46, PlayerData!$B$3:$B$394, PlayerData!E$3:E$394)</f>
        <v>Drmic</v>
      </c>
      <c r="E46" s="136" cm="1">
        <f t="array" ref="E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"H"), PlayerData!$G:$G,PlayerData!H:H,""),
_xlfn.XLOOKUP(_xlfn.CONCAT(1,"-",$A46, "-", "H"), PlayerData!$G:$G,PlayerData!H:H,""),
_xlfn.XLOOKUP(_xlfn.CONCAT(2,"-",$A46, "-", "H"), PlayerData!$G:$G,PlayerData!H:H,""),
_xlfn.XLOOKUP(_xlfn.CONCAT(3,"-",$A46, "-", "H"), PlayerData!$G:$G,PlayerData!H:H,""),
_xlfn.XLOOKUP(_xlfn.CONCAT(4,"-",$A46, "-", "H"), PlayerData!$G:$G,PlayerData!H:H,""),
_xlfn.XLOOKUP(_xlfn.CONCAT(5,"-",$A46, "-", "H"), PlayerData!$G:$G,PlayerData!H:H,""),
_xlfn.XLOOKUP(_xlfn.CONCAT(6,"-",$A46, "-", "H"), PlayerData!$G:$G,PlayerData!H:H,""),
_xlfn.XLOOKUP(_xlfn.CONCAT(7,"-",$A46, "-", "H"), PlayerData!$G:$G,PlayerData!H:H,""),
_xlfn.XLOOKUP(_xlfn.CONCAT(8,"-",$A46, "-", "H"), PlayerData!$G:$G,PlayerData!H:H,""),
_xlfn.XLOOKUP(_xlfn.CONCAT(9,"-",$A46, "-", "H"), PlayerData!$G:$G,PlayerData!H:H,""),
_xlfn.XLOOKUP(_xlfn.CONCAT(10,"-",$A46, "-", "H"), PlayerData!$G:$G,PlayerData!H:H,""),
_xlfn.XLOOKUP(_xlfn.CONCAT(11,"-",$A46, "-", "H"), PlayerData!$G:$G,PlayerData!H:H,""),
_xlfn.XLOOKUP(_xlfn.CONCAT(12,"-",$A46, "-", "H"), PlayerData!$G:$G,PlayerData!H:H,""),
_xlfn.XLOOKUP(_xlfn.CONCAT(13,"-",$A46, "-", "H"), PlayerData!$G:$G,PlayerData!H:H,""),
_xlfn.XLOOKUP(_xlfn.CONCAT(14,"-",$A46, "-", "H"), PlayerData!$G:$G,PlayerData!H:H,""),
_xlfn.XLOOKUP(_xlfn.CONCAT(15,"-",$A46, "-", "H"), PlayerData!$G:$G,PlayerData!H:H,""),
_xlfn.XLOOKUP(_xlfn.CONCAT(16,"-",$A46, "-", "H"), PlayerData!$G:$G,PlayerData!H:H,""),
_xlfn.XLOOKUP(_xlfn.CONCAT(17,"-",$A46, "-", "H"), PlayerData!$G:$G,PlayerData!H:H,""),
_xlfn.XLOOKUP(_xlfn.CONCAT(18,"-",$A46, "-", "H"), PlayerData!$G:$G,PlayerData!H:H,"")))</f>
        <v>0.5</v>
      </c>
      <c r="F46" s="136" cm="1">
        <f t="array" ref="F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"H"), PlayerData!$G:$G,PlayerData!I:I,""),
_xlfn.XLOOKUP(_xlfn.CONCAT(1,"-",$A46, "-", "H"), PlayerData!$G:$G,PlayerData!I:I,""),
_xlfn.XLOOKUP(_xlfn.CONCAT(2,"-",$A46, "-", "H"), PlayerData!$G:$G,PlayerData!I:I,""),
_xlfn.XLOOKUP(_xlfn.CONCAT(3,"-",$A46, "-", "H"), PlayerData!$G:$G,PlayerData!I:I,""),
_xlfn.XLOOKUP(_xlfn.CONCAT(4,"-",$A46, "-", "H"), PlayerData!$G:$G,PlayerData!I:I,""),
_xlfn.XLOOKUP(_xlfn.CONCAT(5,"-",$A46, "-", "H"), PlayerData!$G:$G,PlayerData!I:I,""),
_xlfn.XLOOKUP(_xlfn.CONCAT(6,"-",$A46, "-", "H"), PlayerData!$G:$G,PlayerData!I:I,""),
_xlfn.XLOOKUP(_xlfn.CONCAT(7,"-",$A46, "-", "H"), PlayerData!$G:$G,PlayerData!I:I,""),
_xlfn.XLOOKUP(_xlfn.CONCAT(8,"-",$A46, "-", "H"), PlayerData!$G:$G,PlayerData!I:I,""),
_xlfn.XLOOKUP(_xlfn.CONCAT(9,"-",$A46, "-", "H"), PlayerData!$G:$G,PlayerData!I:I,""),
_xlfn.XLOOKUP(_xlfn.CONCAT(10,"-",$A46, "-", "H"), PlayerData!$G:$G,PlayerData!I:I,""),
_xlfn.XLOOKUP(_xlfn.CONCAT(11,"-",$A46, "-", "H"), PlayerData!$G:$G,PlayerData!I:I,""),
_xlfn.XLOOKUP(_xlfn.CONCAT(12,"-",$A46, "-", "H"), PlayerData!$G:$G,PlayerData!I:I,""),
_xlfn.XLOOKUP(_xlfn.CONCAT(13,"-",$A46, "-", "H"), PlayerData!$G:$G,PlayerData!I:I,""),
_xlfn.XLOOKUP(_xlfn.CONCAT(14,"-",$A46, "-", "H"), PlayerData!$G:$G,PlayerData!I:I,""),
_xlfn.XLOOKUP(_xlfn.CONCAT(15,"-",$A46, "-", "H"), PlayerData!$G:$G,PlayerData!I:I,""),
_xlfn.XLOOKUP(_xlfn.CONCAT(16,"-",$A46, "-", "H"), PlayerData!$G:$G,PlayerData!I:I,""),
_xlfn.XLOOKUP(_xlfn.CONCAT(17,"-",$A46, "-", "H"), PlayerData!$G:$G,PlayerData!I:I,""),
_xlfn.XLOOKUP(_xlfn.CONCAT(18,"-",$A46, "-", "H"), PlayerData!$G:$G,PlayerData!I:I,"")))</f>
        <v>0</v>
      </c>
      <c r="G46" s="90" cm="1">
        <f t="array" ref="G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"H"), PlayerData!$G:$G,PlayerData!L:L,""),
_xlfn.XLOOKUP(_xlfn.CONCAT(1,"-",$A46, "-", "H"), PlayerData!$G:$G,PlayerData!L:L,""),
_xlfn.XLOOKUP(_xlfn.CONCAT(2,"-",$A46, "-", "H"), PlayerData!$G:$G,PlayerData!L:L,""),
_xlfn.XLOOKUP(_xlfn.CONCAT(3,"-",$A46, "-", "H"), PlayerData!$G:$G,PlayerData!L:L,""),
_xlfn.XLOOKUP(_xlfn.CONCAT(4,"-",$A46, "-", "H"), PlayerData!$G:$G,PlayerData!L:L,""),
_xlfn.XLOOKUP(_xlfn.CONCAT(5,"-",$A46, "-", "H"), PlayerData!$G:$G,PlayerData!L:L,""),
_xlfn.XLOOKUP(_xlfn.CONCAT(6,"-",$A46, "-", "H"), PlayerData!$G:$G,PlayerData!L:L,""),
_xlfn.XLOOKUP(_xlfn.CONCAT(7,"-",$A46, "-", "H"), PlayerData!$G:$G,PlayerData!L:L,""),
_xlfn.XLOOKUP(_xlfn.CONCAT(8,"-",$A46, "-", "H"), PlayerData!$G:$G,PlayerData!L:L,""),
_xlfn.XLOOKUP(_xlfn.CONCAT(9,"-",$A46, "-", "H"), PlayerData!$G:$G,PlayerData!L:L,""),
_xlfn.XLOOKUP(_xlfn.CONCAT(10,"-",$A46, "-", "H"), PlayerData!$G:$G,PlayerData!L:L,""),
_xlfn.XLOOKUP(_xlfn.CONCAT(11,"-",$A46, "-", "H"), PlayerData!$G:$G,PlayerData!L:L,""),
_xlfn.XLOOKUP(_xlfn.CONCAT(12,"-",$A46, "-", "H"), PlayerData!$G:$G,PlayerData!L:L,""),
_xlfn.XLOOKUP(_xlfn.CONCAT(13,"-",$A46, "-", "H"), PlayerData!$G:$G,PlayerData!L:L,""),
_xlfn.XLOOKUP(_xlfn.CONCAT(14,"-",$A46, "-", "H"), PlayerData!$G:$G,PlayerData!L:L,""),
_xlfn.XLOOKUP(_xlfn.CONCAT(15,"-",$A46, "-", "H"), PlayerData!$G:$G,PlayerData!L:L,""),
_xlfn.XLOOKUP(_xlfn.CONCAT(16,"-",$A46, "-", "H"), PlayerData!$G:$G,PlayerData!L:L,""),
_xlfn.XLOOKUP(_xlfn.CONCAT(17,"-",$A46, "-", "H"), PlayerData!$G:$G,PlayerData!L:L,""),
_xlfn.XLOOKUP(_xlfn.CONCAT(18,"-",$A46, "-", "H"), PlayerData!$G:$G,PlayerData!L:L,"")))</f>
        <v>0.32</v>
      </c>
      <c r="H46" s="132">
        <f t="shared" si="0"/>
        <v>11.363636363636363</v>
      </c>
      <c r="I46" s="132">
        <f t="shared" si="1"/>
        <v>0</v>
      </c>
      <c r="J46" s="72">
        <f t="shared" si="2"/>
        <v>4.3126684636118604</v>
      </c>
      <c r="K46" s="138" cm="1">
        <f t="array" ref="K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"A"), PlayerData!$M:$M,PlayerData!N:N,""),
_xlfn.XLOOKUP(_xlfn.CONCAT(1,"-",$A46, "-", "A"), PlayerData!$M:$M,PlayerData!N:N,""),
_xlfn.XLOOKUP(_xlfn.CONCAT(2,"-",$A46, "-", "A"), PlayerData!$M:$M,PlayerData!N:N,""),
_xlfn.XLOOKUP(_xlfn.CONCAT(3,"-",$A46, "-", "A"), PlayerData!$M:$M,PlayerData!N:N,""),
_xlfn.XLOOKUP(_xlfn.CONCAT(4,"-",$A46, "-", "A"), PlayerData!$M:$M,PlayerData!N:N,""),
_xlfn.XLOOKUP(_xlfn.CONCAT(5,"-",$A46, "-", "A"), PlayerData!$M:$M,PlayerData!N:N,""),
_xlfn.XLOOKUP(_xlfn.CONCAT(6,"-",$A46, "-", "A"), PlayerData!$M:$M,PlayerData!N:N,""),
_xlfn.XLOOKUP(_xlfn.CONCAT(7,"-",$A46, "-", "A"), PlayerData!$M:$M,PlayerData!N:N,""),
_xlfn.XLOOKUP(_xlfn.CONCAT(8,"-",$A46, "-", "A"), PlayerData!$M:$M,PlayerData!N:N,""),
_xlfn.XLOOKUP(_xlfn.CONCAT(9,"-",$A46, "-", "A"), PlayerData!$M:$M,PlayerData!N:N,""),
_xlfn.XLOOKUP(_xlfn.CONCAT(10,"-",$A46, "-", "A"), PlayerData!$M:$M,PlayerData!N:N,""),
_xlfn.XLOOKUP(_xlfn.CONCAT(11,"-",$A46, "-", "A"), PlayerData!$M:$M,PlayerData!N:N,""),
_xlfn.XLOOKUP(_xlfn.CONCAT(12,"-",$A46, "-", "A"), PlayerData!$M:$M,PlayerData!N:N,""),
_xlfn.XLOOKUP(_xlfn.CONCAT(13,"-",$A46, "-", "A"), PlayerData!$M:$M,PlayerData!N:N,""),
_xlfn.XLOOKUP(_xlfn.CONCAT(14,"-",$A46, "-", "A"), PlayerData!$M:$M,PlayerData!N:N,""),
_xlfn.XLOOKUP(_xlfn.CONCAT(15,"-",$A46, "-", "A"), PlayerData!$M:$M,PlayerData!N:N,""),
_xlfn.XLOOKUP(_xlfn.CONCAT(16,"-",$A46, "-", "A"), PlayerData!$M:$M,PlayerData!N:N,""),
_xlfn.XLOOKUP(_xlfn.CONCAT(17,"-",$A46, "-", "A"), PlayerData!$M:$M,PlayerData!N:N,""),
_xlfn.XLOOKUP(_xlfn.CONCAT(18,"-",$A46, "-", "A"), PlayerData!$M:$M,PlayerData!N:N,"")))</f>
        <v>0</v>
      </c>
      <c r="L46" s="138" cm="1">
        <f t="array" ref="L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"A"), PlayerData!$M:$M,PlayerData!O:O,""),
_xlfn.XLOOKUP(_xlfn.CONCAT(1,"-",$A46, "-", "A"), PlayerData!$M:$M,PlayerData!O:O,""),
_xlfn.XLOOKUP(_xlfn.CONCAT(2,"-",$A46, "-", "A"), PlayerData!$M:$M,PlayerData!O:O,""),
_xlfn.XLOOKUP(_xlfn.CONCAT(3,"-",$A46, "-", "A"), PlayerData!$M:$M,PlayerData!O:O,""),
_xlfn.XLOOKUP(_xlfn.CONCAT(4,"-",$A46, "-", "A"), PlayerData!$M:$M,PlayerData!O:O,""),
_xlfn.XLOOKUP(_xlfn.CONCAT(5,"-",$A46, "-", "A"), PlayerData!$M:$M,PlayerData!O:O,""),
_xlfn.XLOOKUP(_xlfn.CONCAT(6,"-",$A46, "-", "A"), PlayerData!$M:$M,PlayerData!O:O,""),
_xlfn.XLOOKUP(_xlfn.CONCAT(7,"-",$A46, "-", "A"), PlayerData!$M:$M,PlayerData!O:O,""),
_xlfn.XLOOKUP(_xlfn.CONCAT(8,"-",$A46, "-", "A"), PlayerData!$M:$M,PlayerData!O:O,""),
_xlfn.XLOOKUP(_xlfn.CONCAT(9,"-",$A46, "-", "A"), PlayerData!$M:$M,PlayerData!O:O,""),
_xlfn.XLOOKUP(_xlfn.CONCAT(10,"-",$A46, "-", "A"), PlayerData!$M:$M,PlayerData!O:O,""),
_xlfn.XLOOKUP(_xlfn.CONCAT(11,"-",$A46, "-", "A"), PlayerData!$M:$M,PlayerData!O:O,""),
_xlfn.XLOOKUP(_xlfn.CONCAT(12,"-",$A46, "-", "A"), PlayerData!$M:$M,PlayerData!O:O,""),
_xlfn.XLOOKUP(_xlfn.CONCAT(13,"-",$A46, "-", "A"), PlayerData!$M:$M,PlayerData!O:O,""),
_xlfn.XLOOKUP(_xlfn.CONCAT(14,"-",$A46, "-", "A"), PlayerData!$M:$M,PlayerData!O:O,""),
_xlfn.XLOOKUP(_xlfn.CONCAT(15,"-",$A46, "-", "A"), PlayerData!$M:$M,PlayerData!O:O,""),
_xlfn.XLOOKUP(_xlfn.CONCAT(16,"-",$A46, "-", "A"), PlayerData!$M:$M,PlayerData!O:O,""),
_xlfn.XLOOKUP(_xlfn.CONCAT(17,"-",$A46, "-", "A"), PlayerData!$M:$M,PlayerData!O:O,""),
_xlfn.XLOOKUP(_xlfn.CONCAT(18,"-",$A46, "-", "A"), PlayerData!$M:$M,PlayerData!O:O,"")))</f>
        <v>0</v>
      </c>
      <c r="M46" s="96" cm="1">
        <f t="array" ref="M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_xlfn.XLOOKUP(_xlfn.CONCAT(0,"-",$A46, "-", "A"), PlayerData!$M:$M,PlayerData!R:R,""),
_xlfn.XLOOKUP(_xlfn.CONCAT(1,"-",$A46, "-", "A"), PlayerData!$M:$M,PlayerData!R:R,""),
_xlfn.XLOOKUP(_xlfn.CONCAT(2,"-",$A46, "-", "A"), PlayerData!$M:$M,PlayerData!R:R,""),
_xlfn.XLOOKUP(_xlfn.CONCAT(3,"-",$A46, "-", "A"), PlayerData!$M:$M,PlayerData!R:R,""),
_xlfn.XLOOKUP(_xlfn.CONCAT(4,"-",$A46, "-", "A"), PlayerData!$M:$M,PlayerData!R:R,""),
_xlfn.XLOOKUP(_xlfn.CONCAT(5,"-",$A46, "-", "A"), PlayerData!$M:$M,PlayerData!R:R,""),
_xlfn.XLOOKUP(_xlfn.CONCAT(6,"-",$A46, "-", "A"), PlayerData!$M:$M,PlayerData!R:R,""),
_xlfn.XLOOKUP(_xlfn.CONCAT(7,"-",$A46, "-", "A"), PlayerData!$M:$M,PlayerData!R:R,""),
_xlfn.XLOOKUP(_xlfn.CONCAT(8,"-",$A46, "-", "A"), PlayerData!$M:$M,PlayerData!R:R,""),
_xlfn.XLOOKUP(_xlfn.CONCAT(9,"-",$A46, "-", "A"), PlayerData!$M:$M,PlayerData!R:R,""),
_xlfn.XLOOKUP(_xlfn.CONCAT(10,"-",$A46, "-", "A"), PlayerData!$M:$M,PlayerData!R:R,""),
_xlfn.XLOOKUP(_xlfn.CONCAT(11,"-",$A46, "-", "A"), PlayerData!$M:$M,PlayerData!R:R,""),
_xlfn.XLOOKUP(_xlfn.CONCAT(12,"-",$A46, "-", "A"), PlayerData!$M:$M,PlayerData!R:R,""),
_xlfn.XLOOKUP(_xlfn.CONCAT(13,"-",$A46, "-", "A"), PlayerData!$M:$M,PlayerData!R:R,""),
_xlfn.XLOOKUP(_xlfn.CONCAT(14,"-",$A46, "-", "A"), PlayerData!$M:$M,PlayerData!R:R,""),
_xlfn.XLOOKUP(_xlfn.CONCAT(15,"-",$A46, "-", "A"), PlayerData!$M:$M,PlayerData!R:R,""),
_xlfn.XLOOKUP(_xlfn.CONCAT(16,"-",$A46, "-", "A"), PlayerData!$M:$M,PlayerData!R:R,""),
_xlfn.XLOOKUP(_xlfn.CONCAT(17,"-",$A46, "-", "A"), PlayerData!$M:$M,PlayerData!R:R,""),
_xlfn.XLOOKUP(_xlfn.CONCAT(18,"-",$A46, "-", "A"), PlayerData!$M:$M,PlayerData!R:R,"")))</f>
        <v>0</v>
      </c>
      <c r="N46" s="134">
        <f t="shared" si="3"/>
        <v>0</v>
      </c>
      <c r="O46" s="134">
        <f t="shared" si="4"/>
        <v>0</v>
      </c>
      <c r="P46" s="73">
        <f t="shared" si="5"/>
        <v>0</v>
      </c>
      <c r="Q46" s="132" cm="1">
        <f t="array" ref="Q46">IF(OR($A46=Solver!$T$12:$T$201),0,SUMPRODUCT($H46:$J46,$T$4:$V$4))</f>
        <v>4.3126684636118604</v>
      </c>
      <c r="R46" s="73" cm="1">
        <f t="array" ref="R46">IF(OR($A46=Solver!$T$12:$T$201),0, SUMPRODUCT($N46:$P46, $T$4:$V$4))</f>
        <v>0</v>
      </c>
    </row>
    <row r="47" spans="1:18">
      <c r="A47" s="55">
        <v>45</v>
      </c>
      <c r="B47" s="55">
        <f>_xlfn.XLOOKUP($A47, PlayerData!$B$3:$B$394, PlayerData!C$3:C$394)</f>
        <v>0</v>
      </c>
      <c r="C47" s="55" t="str">
        <f>_xlfn.XLOOKUP($A47, PlayerData!$B$3:$B$394, PlayerData!D$3:D$394)</f>
        <v>F</v>
      </c>
      <c r="D47" s="31" t="str">
        <f>_xlfn.XLOOKUP($A47, PlayerData!$B$3:$B$394, PlayerData!E$3:E$394)</f>
        <v>Solanke</v>
      </c>
      <c r="E47" s="136" cm="1">
        <f t="array" ref="E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"H"), PlayerData!$G:$G,PlayerData!H:H,""),
_xlfn.XLOOKUP(_xlfn.CONCAT(1,"-",$A47, "-", "H"), PlayerData!$G:$G,PlayerData!H:H,""),
_xlfn.XLOOKUP(_xlfn.CONCAT(2,"-",$A47, "-", "H"), PlayerData!$G:$G,PlayerData!H:H,""),
_xlfn.XLOOKUP(_xlfn.CONCAT(3,"-",$A47, "-", "H"), PlayerData!$G:$G,PlayerData!H:H,""),
_xlfn.XLOOKUP(_xlfn.CONCAT(4,"-",$A47, "-", "H"), PlayerData!$G:$G,PlayerData!H:H,""),
_xlfn.XLOOKUP(_xlfn.CONCAT(5,"-",$A47, "-", "H"), PlayerData!$G:$G,PlayerData!H:H,""),
_xlfn.XLOOKUP(_xlfn.CONCAT(6,"-",$A47, "-", "H"), PlayerData!$G:$G,PlayerData!H:H,""),
_xlfn.XLOOKUP(_xlfn.CONCAT(7,"-",$A47, "-", "H"), PlayerData!$G:$G,PlayerData!H:H,""),
_xlfn.XLOOKUP(_xlfn.CONCAT(8,"-",$A47, "-", "H"), PlayerData!$G:$G,PlayerData!H:H,""),
_xlfn.XLOOKUP(_xlfn.CONCAT(9,"-",$A47, "-", "H"), PlayerData!$G:$G,PlayerData!H:H,""),
_xlfn.XLOOKUP(_xlfn.CONCAT(10,"-",$A47, "-", "H"), PlayerData!$G:$G,PlayerData!H:H,""),
_xlfn.XLOOKUP(_xlfn.CONCAT(11,"-",$A47, "-", "H"), PlayerData!$G:$G,PlayerData!H:H,""),
_xlfn.XLOOKUP(_xlfn.CONCAT(12,"-",$A47, "-", "H"), PlayerData!$G:$G,PlayerData!H:H,""),
_xlfn.XLOOKUP(_xlfn.CONCAT(13,"-",$A47, "-", "H"), PlayerData!$G:$G,PlayerData!H:H,""),
_xlfn.XLOOKUP(_xlfn.CONCAT(14,"-",$A47, "-", "H"), PlayerData!$G:$G,PlayerData!H:H,""),
_xlfn.XLOOKUP(_xlfn.CONCAT(15,"-",$A47, "-", "H"), PlayerData!$G:$G,PlayerData!H:H,""),
_xlfn.XLOOKUP(_xlfn.CONCAT(16,"-",$A47, "-", "H"), PlayerData!$G:$G,PlayerData!H:H,""),
_xlfn.XLOOKUP(_xlfn.CONCAT(17,"-",$A47, "-", "H"), PlayerData!$G:$G,PlayerData!H:H,""),
_xlfn.XLOOKUP(_xlfn.CONCAT(18,"-",$A47, "-", "H"), PlayerData!$G:$G,PlayerData!H:H,"")))</f>
        <v>1</v>
      </c>
      <c r="F47" s="136" cm="1">
        <f t="array" ref="F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"H"), PlayerData!$G:$G,PlayerData!I:I,""),
_xlfn.XLOOKUP(_xlfn.CONCAT(1,"-",$A47, "-", "H"), PlayerData!$G:$G,PlayerData!I:I,""),
_xlfn.XLOOKUP(_xlfn.CONCAT(2,"-",$A47, "-", "H"), PlayerData!$G:$G,PlayerData!I:I,""),
_xlfn.XLOOKUP(_xlfn.CONCAT(3,"-",$A47, "-", "H"), PlayerData!$G:$G,PlayerData!I:I,""),
_xlfn.XLOOKUP(_xlfn.CONCAT(4,"-",$A47, "-", "H"), PlayerData!$G:$G,PlayerData!I:I,""),
_xlfn.XLOOKUP(_xlfn.CONCAT(5,"-",$A47, "-", "H"), PlayerData!$G:$G,PlayerData!I:I,""),
_xlfn.XLOOKUP(_xlfn.CONCAT(6,"-",$A47, "-", "H"), PlayerData!$G:$G,PlayerData!I:I,""),
_xlfn.XLOOKUP(_xlfn.CONCAT(7,"-",$A47, "-", "H"), PlayerData!$G:$G,PlayerData!I:I,""),
_xlfn.XLOOKUP(_xlfn.CONCAT(8,"-",$A47, "-", "H"), PlayerData!$G:$G,PlayerData!I:I,""),
_xlfn.XLOOKUP(_xlfn.CONCAT(9,"-",$A47, "-", "H"), PlayerData!$G:$G,PlayerData!I:I,""),
_xlfn.XLOOKUP(_xlfn.CONCAT(10,"-",$A47, "-", "H"), PlayerData!$G:$G,PlayerData!I:I,""),
_xlfn.XLOOKUP(_xlfn.CONCAT(11,"-",$A47, "-", "H"), PlayerData!$G:$G,PlayerData!I:I,""),
_xlfn.XLOOKUP(_xlfn.CONCAT(12,"-",$A47, "-", "H"), PlayerData!$G:$G,PlayerData!I:I,""),
_xlfn.XLOOKUP(_xlfn.CONCAT(13,"-",$A47, "-", "H"), PlayerData!$G:$G,PlayerData!I:I,""),
_xlfn.XLOOKUP(_xlfn.CONCAT(14,"-",$A47, "-", "H"), PlayerData!$G:$G,PlayerData!I:I,""),
_xlfn.XLOOKUP(_xlfn.CONCAT(15,"-",$A47, "-", "H"), PlayerData!$G:$G,PlayerData!I:I,""),
_xlfn.XLOOKUP(_xlfn.CONCAT(16,"-",$A47, "-", "H"), PlayerData!$G:$G,PlayerData!I:I,""),
_xlfn.XLOOKUP(_xlfn.CONCAT(17,"-",$A47, "-", "H"), PlayerData!$G:$G,PlayerData!I:I,""),
_xlfn.XLOOKUP(_xlfn.CONCAT(18,"-",$A47, "-", "H"), PlayerData!$G:$G,PlayerData!I:I,"")))</f>
        <v>0.75</v>
      </c>
      <c r="G47" s="90" cm="1">
        <f t="array" ref="G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"H"), PlayerData!$G:$G,PlayerData!L:L,""),
_xlfn.XLOOKUP(_xlfn.CONCAT(1,"-",$A47, "-", "H"), PlayerData!$G:$G,PlayerData!L:L,""),
_xlfn.XLOOKUP(_xlfn.CONCAT(2,"-",$A47, "-", "H"), PlayerData!$G:$G,PlayerData!L:L,""),
_xlfn.XLOOKUP(_xlfn.CONCAT(3,"-",$A47, "-", "H"), PlayerData!$G:$G,PlayerData!L:L,""),
_xlfn.XLOOKUP(_xlfn.CONCAT(4,"-",$A47, "-", "H"), PlayerData!$G:$G,PlayerData!L:L,""),
_xlfn.XLOOKUP(_xlfn.CONCAT(5,"-",$A47, "-", "H"), PlayerData!$G:$G,PlayerData!L:L,""),
_xlfn.XLOOKUP(_xlfn.CONCAT(6,"-",$A47, "-", "H"), PlayerData!$G:$G,PlayerData!L:L,""),
_xlfn.XLOOKUP(_xlfn.CONCAT(7,"-",$A47, "-", "H"), PlayerData!$G:$G,PlayerData!L:L,""),
_xlfn.XLOOKUP(_xlfn.CONCAT(8,"-",$A47, "-", "H"), PlayerData!$G:$G,PlayerData!L:L,""),
_xlfn.XLOOKUP(_xlfn.CONCAT(9,"-",$A47, "-", "H"), PlayerData!$G:$G,PlayerData!L:L,""),
_xlfn.XLOOKUP(_xlfn.CONCAT(10,"-",$A47, "-", "H"), PlayerData!$G:$G,PlayerData!L:L,""),
_xlfn.XLOOKUP(_xlfn.CONCAT(11,"-",$A47, "-", "H"), PlayerData!$G:$G,PlayerData!L:L,""),
_xlfn.XLOOKUP(_xlfn.CONCAT(12,"-",$A47, "-", "H"), PlayerData!$G:$G,PlayerData!L:L,""),
_xlfn.XLOOKUP(_xlfn.CONCAT(13,"-",$A47, "-", "H"), PlayerData!$G:$G,PlayerData!L:L,""),
_xlfn.XLOOKUP(_xlfn.CONCAT(14,"-",$A47, "-", "H"), PlayerData!$G:$G,PlayerData!L:L,""),
_xlfn.XLOOKUP(_xlfn.CONCAT(15,"-",$A47, "-", "H"), PlayerData!$G:$G,PlayerData!L:L,""),
_xlfn.XLOOKUP(_xlfn.CONCAT(16,"-",$A47, "-", "H"), PlayerData!$G:$G,PlayerData!L:L,""),
_xlfn.XLOOKUP(_xlfn.CONCAT(17,"-",$A47, "-", "H"), PlayerData!$G:$G,PlayerData!L:L,""),
_xlfn.XLOOKUP(_xlfn.CONCAT(18,"-",$A47, "-", "H"), PlayerData!$G:$G,PlayerData!L:L,"")))</f>
        <v>1.62</v>
      </c>
      <c r="H47" s="132">
        <f t="shared" si="0"/>
        <v>22.727272727272727</v>
      </c>
      <c r="I47" s="132">
        <f t="shared" si="1"/>
        <v>34.090909090909086</v>
      </c>
      <c r="J47" s="72">
        <f t="shared" si="2"/>
        <v>21.832884097035045</v>
      </c>
      <c r="K47" s="138" cm="1">
        <f t="array" ref="K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"A"), PlayerData!$M:$M,PlayerData!N:N,""),
_xlfn.XLOOKUP(_xlfn.CONCAT(1,"-",$A47, "-", "A"), PlayerData!$M:$M,PlayerData!N:N,""),
_xlfn.XLOOKUP(_xlfn.CONCAT(2,"-",$A47, "-", "A"), PlayerData!$M:$M,PlayerData!N:N,""),
_xlfn.XLOOKUP(_xlfn.CONCAT(3,"-",$A47, "-", "A"), PlayerData!$M:$M,PlayerData!N:N,""),
_xlfn.XLOOKUP(_xlfn.CONCAT(4,"-",$A47, "-", "A"), PlayerData!$M:$M,PlayerData!N:N,""),
_xlfn.XLOOKUP(_xlfn.CONCAT(5,"-",$A47, "-", "A"), PlayerData!$M:$M,PlayerData!N:N,""),
_xlfn.XLOOKUP(_xlfn.CONCAT(6,"-",$A47, "-", "A"), PlayerData!$M:$M,PlayerData!N:N,""),
_xlfn.XLOOKUP(_xlfn.CONCAT(7,"-",$A47, "-", "A"), PlayerData!$M:$M,PlayerData!N:N,""),
_xlfn.XLOOKUP(_xlfn.CONCAT(8,"-",$A47, "-", "A"), PlayerData!$M:$M,PlayerData!N:N,""),
_xlfn.XLOOKUP(_xlfn.CONCAT(9,"-",$A47, "-", "A"), PlayerData!$M:$M,PlayerData!N:N,""),
_xlfn.XLOOKUP(_xlfn.CONCAT(10,"-",$A47, "-", "A"), PlayerData!$M:$M,PlayerData!N:N,""),
_xlfn.XLOOKUP(_xlfn.CONCAT(11,"-",$A47, "-", "A"), PlayerData!$M:$M,PlayerData!N:N,""),
_xlfn.XLOOKUP(_xlfn.CONCAT(12,"-",$A47, "-", "A"), PlayerData!$M:$M,PlayerData!N:N,""),
_xlfn.XLOOKUP(_xlfn.CONCAT(13,"-",$A47, "-", "A"), PlayerData!$M:$M,PlayerData!N:N,""),
_xlfn.XLOOKUP(_xlfn.CONCAT(14,"-",$A47, "-", "A"), PlayerData!$M:$M,PlayerData!N:N,""),
_xlfn.XLOOKUP(_xlfn.CONCAT(15,"-",$A47, "-", "A"), PlayerData!$M:$M,PlayerData!N:N,""),
_xlfn.XLOOKUP(_xlfn.CONCAT(16,"-",$A47, "-", "A"), PlayerData!$M:$M,PlayerData!N:N,""),
_xlfn.XLOOKUP(_xlfn.CONCAT(17,"-",$A47, "-", "A"), PlayerData!$M:$M,PlayerData!N:N,""),
_xlfn.XLOOKUP(_xlfn.CONCAT(18,"-",$A47, "-", "A"), PlayerData!$M:$M,PlayerData!N:N,"")))</f>
        <v>1</v>
      </c>
      <c r="L47" s="138" cm="1">
        <f t="array" ref="L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"A"), PlayerData!$M:$M,PlayerData!O:O,""),
_xlfn.XLOOKUP(_xlfn.CONCAT(1,"-",$A47, "-", "A"), PlayerData!$M:$M,PlayerData!O:O,""),
_xlfn.XLOOKUP(_xlfn.CONCAT(2,"-",$A47, "-", "A"), PlayerData!$M:$M,PlayerData!O:O,""),
_xlfn.XLOOKUP(_xlfn.CONCAT(3,"-",$A47, "-", "A"), PlayerData!$M:$M,PlayerData!O:O,""),
_xlfn.XLOOKUP(_xlfn.CONCAT(4,"-",$A47, "-", "A"), PlayerData!$M:$M,PlayerData!O:O,""),
_xlfn.XLOOKUP(_xlfn.CONCAT(5,"-",$A47, "-", "A"), PlayerData!$M:$M,PlayerData!O:O,""),
_xlfn.XLOOKUP(_xlfn.CONCAT(6,"-",$A47, "-", "A"), PlayerData!$M:$M,PlayerData!O:O,""),
_xlfn.XLOOKUP(_xlfn.CONCAT(7,"-",$A47, "-", "A"), PlayerData!$M:$M,PlayerData!O:O,""),
_xlfn.XLOOKUP(_xlfn.CONCAT(8,"-",$A47, "-", "A"), PlayerData!$M:$M,PlayerData!O:O,""),
_xlfn.XLOOKUP(_xlfn.CONCAT(9,"-",$A47, "-", "A"), PlayerData!$M:$M,PlayerData!O:O,""),
_xlfn.XLOOKUP(_xlfn.CONCAT(10,"-",$A47, "-", "A"), PlayerData!$M:$M,PlayerData!O:O,""),
_xlfn.XLOOKUP(_xlfn.CONCAT(11,"-",$A47, "-", "A"), PlayerData!$M:$M,PlayerData!O:O,""),
_xlfn.XLOOKUP(_xlfn.CONCAT(12,"-",$A47, "-", "A"), PlayerData!$M:$M,PlayerData!O:O,""),
_xlfn.XLOOKUP(_xlfn.CONCAT(13,"-",$A47, "-", "A"), PlayerData!$M:$M,PlayerData!O:O,""),
_xlfn.XLOOKUP(_xlfn.CONCAT(14,"-",$A47, "-", "A"), PlayerData!$M:$M,PlayerData!O:O,""),
_xlfn.XLOOKUP(_xlfn.CONCAT(15,"-",$A47, "-", "A"), PlayerData!$M:$M,PlayerData!O:O,""),
_xlfn.XLOOKUP(_xlfn.CONCAT(16,"-",$A47, "-", "A"), PlayerData!$M:$M,PlayerData!O:O,""),
_xlfn.XLOOKUP(_xlfn.CONCAT(17,"-",$A47, "-", "A"), PlayerData!$M:$M,PlayerData!O:O,""),
_xlfn.XLOOKUP(_xlfn.CONCAT(18,"-",$A47, "-", "A"), PlayerData!$M:$M,PlayerData!O:O,"")))</f>
        <v>0.4</v>
      </c>
      <c r="M47" s="96" cm="1">
        <f t="array" ref="M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_xlfn.XLOOKUP(_xlfn.CONCAT(0,"-",$A47, "-", "A"), PlayerData!$M:$M,PlayerData!R:R,""),
_xlfn.XLOOKUP(_xlfn.CONCAT(1,"-",$A47, "-", "A"), PlayerData!$M:$M,PlayerData!R:R,""),
_xlfn.XLOOKUP(_xlfn.CONCAT(2,"-",$A47, "-", "A"), PlayerData!$M:$M,PlayerData!R:R,""),
_xlfn.XLOOKUP(_xlfn.CONCAT(3,"-",$A47, "-", "A"), PlayerData!$M:$M,PlayerData!R:R,""),
_xlfn.XLOOKUP(_xlfn.CONCAT(4,"-",$A47, "-", "A"), PlayerData!$M:$M,PlayerData!R:R,""),
_xlfn.XLOOKUP(_xlfn.CONCAT(5,"-",$A47, "-", "A"), PlayerData!$M:$M,PlayerData!R:R,""),
_xlfn.XLOOKUP(_xlfn.CONCAT(6,"-",$A47, "-", "A"), PlayerData!$M:$M,PlayerData!R:R,""),
_xlfn.XLOOKUP(_xlfn.CONCAT(7,"-",$A47, "-", "A"), PlayerData!$M:$M,PlayerData!R:R,""),
_xlfn.XLOOKUP(_xlfn.CONCAT(8,"-",$A47, "-", "A"), PlayerData!$M:$M,PlayerData!R:R,""),
_xlfn.XLOOKUP(_xlfn.CONCAT(9,"-",$A47, "-", "A"), PlayerData!$M:$M,PlayerData!R:R,""),
_xlfn.XLOOKUP(_xlfn.CONCAT(10,"-",$A47, "-", "A"), PlayerData!$M:$M,PlayerData!R:R,""),
_xlfn.XLOOKUP(_xlfn.CONCAT(11,"-",$A47, "-", "A"), PlayerData!$M:$M,PlayerData!R:R,""),
_xlfn.XLOOKUP(_xlfn.CONCAT(12,"-",$A47, "-", "A"), PlayerData!$M:$M,PlayerData!R:R,""),
_xlfn.XLOOKUP(_xlfn.CONCAT(13,"-",$A47, "-", "A"), PlayerData!$M:$M,PlayerData!R:R,""),
_xlfn.XLOOKUP(_xlfn.CONCAT(14,"-",$A47, "-", "A"), PlayerData!$M:$M,PlayerData!R:R,""),
_xlfn.XLOOKUP(_xlfn.CONCAT(15,"-",$A47, "-", "A"), PlayerData!$M:$M,PlayerData!R:R,""),
_xlfn.XLOOKUP(_xlfn.CONCAT(16,"-",$A47, "-", "A"), PlayerData!$M:$M,PlayerData!R:R,""),
_xlfn.XLOOKUP(_xlfn.CONCAT(17,"-",$A47, "-", "A"), PlayerData!$M:$M,PlayerData!R:R,""),
_xlfn.XLOOKUP(_xlfn.CONCAT(18,"-",$A47, "-", "A"), PlayerData!$M:$M,PlayerData!R:R,"")))</f>
        <v>0.94</v>
      </c>
      <c r="N47" s="134">
        <f t="shared" si="3"/>
        <v>22.727272727272727</v>
      </c>
      <c r="O47" s="134">
        <f t="shared" si="4"/>
        <v>18.18181818181818</v>
      </c>
      <c r="P47" s="73">
        <f t="shared" si="5"/>
        <v>12.66846361185984</v>
      </c>
      <c r="Q47" s="132" cm="1">
        <f t="array" ref="Q47">IF(OR($A47=Solver!$T$12:$T$201),0,SUMPRODUCT($H47:$J47,$T$4:$V$4))</f>
        <v>21.832884097035045</v>
      </c>
      <c r="R47" s="73" cm="1">
        <f t="array" ref="R47">IF(OR($A47=Solver!$T$12:$T$201),0, SUMPRODUCT($N47:$P47, $T$4:$V$4))</f>
        <v>12.66846361185984</v>
      </c>
    </row>
    <row r="48" spans="1:18">
      <c r="A48" s="55">
        <v>46</v>
      </c>
      <c r="B48" s="55" t="str">
        <f>_xlfn.XLOOKUP($A48, PlayerData!$B$3:$B$394, PlayerData!C$3:C$394)</f>
        <v>NEW</v>
      </c>
      <c r="C48" s="55" t="str">
        <f>_xlfn.XLOOKUP($A48, PlayerData!$B$3:$B$394, PlayerData!D$3:D$394)</f>
        <v>F</v>
      </c>
      <c r="D48" s="31" t="str">
        <f>_xlfn.XLOOKUP($A48, PlayerData!$B$3:$B$394, PlayerData!E$3:E$394)</f>
        <v>Muto</v>
      </c>
      <c r="E48" s="136" cm="1">
        <f t="array" ref="E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"H"), PlayerData!$G:$G,PlayerData!H:H,""),
_xlfn.XLOOKUP(_xlfn.CONCAT(1,"-",$A48, "-", "H"), PlayerData!$G:$G,PlayerData!H:H,""),
_xlfn.XLOOKUP(_xlfn.CONCAT(2,"-",$A48, "-", "H"), PlayerData!$G:$G,PlayerData!H:H,""),
_xlfn.XLOOKUP(_xlfn.CONCAT(3,"-",$A48, "-", "H"), PlayerData!$G:$G,PlayerData!H:H,""),
_xlfn.XLOOKUP(_xlfn.CONCAT(4,"-",$A48, "-", "H"), PlayerData!$G:$G,PlayerData!H:H,""),
_xlfn.XLOOKUP(_xlfn.CONCAT(5,"-",$A48, "-", "H"), PlayerData!$G:$G,PlayerData!H:H,""),
_xlfn.XLOOKUP(_xlfn.CONCAT(6,"-",$A48, "-", "H"), PlayerData!$G:$G,PlayerData!H:H,""),
_xlfn.XLOOKUP(_xlfn.CONCAT(7,"-",$A48, "-", "H"), PlayerData!$G:$G,PlayerData!H:H,""),
_xlfn.XLOOKUP(_xlfn.CONCAT(8,"-",$A48, "-", "H"), PlayerData!$G:$G,PlayerData!H:H,""),
_xlfn.XLOOKUP(_xlfn.CONCAT(9,"-",$A48, "-", "H"), PlayerData!$G:$G,PlayerData!H:H,""),
_xlfn.XLOOKUP(_xlfn.CONCAT(10,"-",$A48, "-", "H"), PlayerData!$G:$G,PlayerData!H:H,""),
_xlfn.XLOOKUP(_xlfn.CONCAT(11,"-",$A48, "-", "H"), PlayerData!$G:$G,PlayerData!H:H,""),
_xlfn.XLOOKUP(_xlfn.CONCAT(12,"-",$A48, "-", "H"), PlayerData!$G:$G,PlayerData!H:H,""),
_xlfn.XLOOKUP(_xlfn.CONCAT(13,"-",$A48, "-", "H"), PlayerData!$G:$G,PlayerData!H:H,""),
_xlfn.XLOOKUP(_xlfn.CONCAT(14,"-",$A48, "-", "H"), PlayerData!$G:$G,PlayerData!H:H,""),
_xlfn.XLOOKUP(_xlfn.CONCAT(15,"-",$A48, "-", "H"), PlayerData!$G:$G,PlayerData!H:H,""),
_xlfn.XLOOKUP(_xlfn.CONCAT(16,"-",$A48, "-", "H"), PlayerData!$G:$G,PlayerData!H:H,""),
_xlfn.XLOOKUP(_xlfn.CONCAT(17,"-",$A48, "-", "H"), PlayerData!$G:$G,PlayerData!H:H,""),
_xlfn.XLOOKUP(_xlfn.CONCAT(18,"-",$A48, "-", "H"), PlayerData!$G:$G,PlayerData!H:H,"")))</f>
        <v>0</v>
      </c>
      <c r="F48" s="136" cm="1">
        <f t="array" ref="F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"H"), PlayerData!$G:$G,PlayerData!I:I,""),
_xlfn.XLOOKUP(_xlfn.CONCAT(1,"-",$A48, "-", "H"), PlayerData!$G:$G,PlayerData!I:I,""),
_xlfn.XLOOKUP(_xlfn.CONCAT(2,"-",$A48, "-", "H"), PlayerData!$G:$G,PlayerData!I:I,""),
_xlfn.XLOOKUP(_xlfn.CONCAT(3,"-",$A48, "-", "H"), PlayerData!$G:$G,PlayerData!I:I,""),
_xlfn.XLOOKUP(_xlfn.CONCAT(4,"-",$A48, "-", "H"), PlayerData!$G:$G,PlayerData!I:I,""),
_xlfn.XLOOKUP(_xlfn.CONCAT(5,"-",$A48, "-", "H"), PlayerData!$G:$G,PlayerData!I:I,""),
_xlfn.XLOOKUP(_xlfn.CONCAT(6,"-",$A48, "-", "H"), PlayerData!$G:$G,PlayerData!I:I,""),
_xlfn.XLOOKUP(_xlfn.CONCAT(7,"-",$A48, "-", "H"), PlayerData!$G:$G,PlayerData!I:I,""),
_xlfn.XLOOKUP(_xlfn.CONCAT(8,"-",$A48, "-", "H"), PlayerData!$G:$G,PlayerData!I:I,""),
_xlfn.XLOOKUP(_xlfn.CONCAT(9,"-",$A48, "-", "H"), PlayerData!$G:$G,PlayerData!I:I,""),
_xlfn.XLOOKUP(_xlfn.CONCAT(10,"-",$A48, "-", "H"), PlayerData!$G:$G,PlayerData!I:I,""),
_xlfn.XLOOKUP(_xlfn.CONCAT(11,"-",$A48, "-", "H"), PlayerData!$G:$G,PlayerData!I:I,""),
_xlfn.XLOOKUP(_xlfn.CONCAT(12,"-",$A48, "-", "H"), PlayerData!$G:$G,PlayerData!I:I,""),
_xlfn.XLOOKUP(_xlfn.CONCAT(13,"-",$A48, "-", "H"), PlayerData!$G:$G,PlayerData!I:I,""),
_xlfn.XLOOKUP(_xlfn.CONCAT(14,"-",$A48, "-", "H"), PlayerData!$G:$G,PlayerData!I:I,""),
_xlfn.XLOOKUP(_xlfn.CONCAT(15,"-",$A48, "-", "H"), PlayerData!$G:$G,PlayerData!I:I,""),
_xlfn.XLOOKUP(_xlfn.CONCAT(16,"-",$A48, "-", "H"), PlayerData!$G:$G,PlayerData!I:I,""),
_xlfn.XLOOKUP(_xlfn.CONCAT(17,"-",$A48, "-", "H"), PlayerData!$G:$G,PlayerData!I:I,""),
_xlfn.XLOOKUP(_xlfn.CONCAT(18,"-",$A48, "-", "H"), PlayerData!$G:$G,PlayerData!I:I,"")))</f>
        <v>0</v>
      </c>
      <c r="G48" s="90" cm="1">
        <f t="array" ref="G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"H"), PlayerData!$G:$G,PlayerData!L:L,""),
_xlfn.XLOOKUP(_xlfn.CONCAT(1,"-",$A48, "-", "H"), PlayerData!$G:$G,PlayerData!L:L,""),
_xlfn.XLOOKUP(_xlfn.CONCAT(2,"-",$A48, "-", "H"), PlayerData!$G:$G,PlayerData!L:L,""),
_xlfn.XLOOKUP(_xlfn.CONCAT(3,"-",$A48, "-", "H"), PlayerData!$G:$G,PlayerData!L:L,""),
_xlfn.XLOOKUP(_xlfn.CONCAT(4,"-",$A48, "-", "H"), PlayerData!$G:$G,PlayerData!L:L,""),
_xlfn.XLOOKUP(_xlfn.CONCAT(5,"-",$A48, "-", "H"), PlayerData!$G:$G,PlayerData!L:L,""),
_xlfn.XLOOKUP(_xlfn.CONCAT(6,"-",$A48, "-", "H"), PlayerData!$G:$G,PlayerData!L:L,""),
_xlfn.XLOOKUP(_xlfn.CONCAT(7,"-",$A48, "-", "H"), PlayerData!$G:$G,PlayerData!L:L,""),
_xlfn.XLOOKUP(_xlfn.CONCAT(8,"-",$A48, "-", "H"), PlayerData!$G:$G,PlayerData!L:L,""),
_xlfn.XLOOKUP(_xlfn.CONCAT(9,"-",$A48, "-", "H"), PlayerData!$G:$G,PlayerData!L:L,""),
_xlfn.XLOOKUP(_xlfn.CONCAT(10,"-",$A48, "-", "H"), PlayerData!$G:$G,PlayerData!L:L,""),
_xlfn.XLOOKUP(_xlfn.CONCAT(11,"-",$A48, "-", "H"), PlayerData!$G:$G,PlayerData!L:L,""),
_xlfn.XLOOKUP(_xlfn.CONCAT(12,"-",$A48, "-", "H"), PlayerData!$G:$G,PlayerData!L:L,""),
_xlfn.XLOOKUP(_xlfn.CONCAT(13,"-",$A48, "-", "H"), PlayerData!$G:$G,PlayerData!L:L,""),
_xlfn.XLOOKUP(_xlfn.CONCAT(14,"-",$A48, "-", "H"), PlayerData!$G:$G,PlayerData!L:L,""),
_xlfn.XLOOKUP(_xlfn.CONCAT(15,"-",$A48, "-", "H"), PlayerData!$G:$G,PlayerData!L:L,""),
_xlfn.XLOOKUP(_xlfn.CONCAT(16,"-",$A48, "-", "H"), PlayerData!$G:$G,PlayerData!L:L,""),
_xlfn.XLOOKUP(_xlfn.CONCAT(17,"-",$A48, "-", "H"), PlayerData!$G:$G,PlayerData!L:L,""),
_xlfn.XLOOKUP(_xlfn.CONCAT(18,"-",$A48, "-", "H"), PlayerData!$G:$G,PlayerData!L:L,"")))</f>
        <v>0.09</v>
      </c>
      <c r="H48" s="132">
        <f t="shared" si="0"/>
        <v>0</v>
      </c>
      <c r="I48" s="132">
        <f t="shared" si="1"/>
        <v>0</v>
      </c>
      <c r="J48" s="72">
        <f t="shared" si="2"/>
        <v>1.2129380053908356</v>
      </c>
      <c r="K48" s="138" cm="1">
        <f t="array" ref="K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"A"), PlayerData!$M:$M,PlayerData!N:N,""),
_xlfn.XLOOKUP(_xlfn.CONCAT(1,"-",$A48, "-", "A"), PlayerData!$M:$M,PlayerData!N:N,""),
_xlfn.XLOOKUP(_xlfn.CONCAT(2,"-",$A48, "-", "A"), PlayerData!$M:$M,PlayerData!N:N,""),
_xlfn.XLOOKUP(_xlfn.CONCAT(3,"-",$A48, "-", "A"), PlayerData!$M:$M,PlayerData!N:N,""),
_xlfn.XLOOKUP(_xlfn.CONCAT(4,"-",$A48, "-", "A"), PlayerData!$M:$M,PlayerData!N:N,""),
_xlfn.XLOOKUP(_xlfn.CONCAT(5,"-",$A48, "-", "A"), PlayerData!$M:$M,PlayerData!N:N,""),
_xlfn.XLOOKUP(_xlfn.CONCAT(6,"-",$A48, "-", "A"), PlayerData!$M:$M,PlayerData!N:N,""),
_xlfn.XLOOKUP(_xlfn.CONCAT(7,"-",$A48, "-", "A"), PlayerData!$M:$M,PlayerData!N:N,""),
_xlfn.XLOOKUP(_xlfn.CONCAT(8,"-",$A48, "-", "A"), PlayerData!$M:$M,PlayerData!N:N,""),
_xlfn.XLOOKUP(_xlfn.CONCAT(9,"-",$A48, "-", "A"), PlayerData!$M:$M,PlayerData!N:N,""),
_xlfn.XLOOKUP(_xlfn.CONCAT(10,"-",$A48, "-", "A"), PlayerData!$M:$M,PlayerData!N:N,""),
_xlfn.XLOOKUP(_xlfn.CONCAT(11,"-",$A48, "-", "A"), PlayerData!$M:$M,PlayerData!N:N,""),
_xlfn.XLOOKUP(_xlfn.CONCAT(12,"-",$A48, "-", "A"), PlayerData!$M:$M,PlayerData!N:N,""),
_xlfn.XLOOKUP(_xlfn.CONCAT(13,"-",$A48, "-", "A"), PlayerData!$M:$M,PlayerData!N:N,""),
_xlfn.XLOOKUP(_xlfn.CONCAT(14,"-",$A48, "-", "A"), PlayerData!$M:$M,PlayerData!N:N,""),
_xlfn.XLOOKUP(_xlfn.CONCAT(15,"-",$A48, "-", "A"), PlayerData!$M:$M,PlayerData!N:N,""),
_xlfn.XLOOKUP(_xlfn.CONCAT(16,"-",$A48, "-", "A"), PlayerData!$M:$M,PlayerData!N:N,""),
_xlfn.XLOOKUP(_xlfn.CONCAT(17,"-",$A48, "-", "A"), PlayerData!$M:$M,PlayerData!N:N,""),
_xlfn.XLOOKUP(_xlfn.CONCAT(18,"-",$A48, "-", "A"), PlayerData!$M:$M,PlayerData!N:N,"")))</f>
        <v>0</v>
      </c>
      <c r="L48" s="138" cm="1">
        <f t="array" ref="L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"A"), PlayerData!$M:$M,PlayerData!O:O,""),
_xlfn.XLOOKUP(_xlfn.CONCAT(1,"-",$A48, "-", "A"), PlayerData!$M:$M,PlayerData!O:O,""),
_xlfn.XLOOKUP(_xlfn.CONCAT(2,"-",$A48, "-", "A"), PlayerData!$M:$M,PlayerData!O:O,""),
_xlfn.XLOOKUP(_xlfn.CONCAT(3,"-",$A48, "-", "A"), PlayerData!$M:$M,PlayerData!O:O,""),
_xlfn.XLOOKUP(_xlfn.CONCAT(4,"-",$A48, "-", "A"), PlayerData!$M:$M,PlayerData!O:O,""),
_xlfn.XLOOKUP(_xlfn.CONCAT(5,"-",$A48, "-", "A"), PlayerData!$M:$M,PlayerData!O:O,""),
_xlfn.XLOOKUP(_xlfn.CONCAT(6,"-",$A48, "-", "A"), PlayerData!$M:$M,PlayerData!O:O,""),
_xlfn.XLOOKUP(_xlfn.CONCAT(7,"-",$A48, "-", "A"), PlayerData!$M:$M,PlayerData!O:O,""),
_xlfn.XLOOKUP(_xlfn.CONCAT(8,"-",$A48, "-", "A"), PlayerData!$M:$M,PlayerData!O:O,""),
_xlfn.XLOOKUP(_xlfn.CONCAT(9,"-",$A48, "-", "A"), PlayerData!$M:$M,PlayerData!O:O,""),
_xlfn.XLOOKUP(_xlfn.CONCAT(10,"-",$A48, "-", "A"), PlayerData!$M:$M,PlayerData!O:O,""),
_xlfn.XLOOKUP(_xlfn.CONCAT(11,"-",$A48, "-", "A"), PlayerData!$M:$M,PlayerData!O:O,""),
_xlfn.XLOOKUP(_xlfn.CONCAT(12,"-",$A48, "-", "A"), PlayerData!$M:$M,PlayerData!O:O,""),
_xlfn.XLOOKUP(_xlfn.CONCAT(13,"-",$A48, "-", "A"), PlayerData!$M:$M,PlayerData!O:O,""),
_xlfn.XLOOKUP(_xlfn.CONCAT(14,"-",$A48, "-", "A"), PlayerData!$M:$M,PlayerData!O:O,""),
_xlfn.XLOOKUP(_xlfn.CONCAT(15,"-",$A48, "-", "A"), PlayerData!$M:$M,PlayerData!O:O,""),
_xlfn.XLOOKUP(_xlfn.CONCAT(16,"-",$A48, "-", "A"), PlayerData!$M:$M,PlayerData!O:O,""),
_xlfn.XLOOKUP(_xlfn.CONCAT(17,"-",$A48, "-", "A"), PlayerData!$M:$M,PlayerData!O:O,""),
_xlfn.XLOOKUP(_xlfn.CONCAT(18,"-",$A48, "-", "A"), PlayerData!$M:$M,PlayerData!O:O,"")))</f>
        <v>0</v>
      </c>
      <c r="M48" s="96" cm="1">
        <f t="array" ref="M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_xlfn.XLOOKUP(_xlfn.CONCAT(0,"-",$A48, "-", "A"), PlayerData!$M:$M,PlayerData!R:R,""),
_xlfn.XLOOKUP(_xlfn.CONCAT(1,"-",$A48, "-", "A"), PlayerData!$M:$M,PlayerData!R:R,""),
_xlfn.XLOOKUP(_xlfn.CONCAT(2,"-",$A48, "-", "A"), PlayerData!$M:$M,PlayerData!R:R,""),
_xlfn.XLOOKUP(_xlfn.CONCAT(3,"-",$A48, "-", "A"), PlayerData!$M:$M,PlayerData!R:R,""),
_xlfn.XLOOKUP(_xlfn.CONCAT(4,"-",$A48, "-", "A"), PlayerData!$M:$M,PlayerData!R:R,""),
_xlfn.XLOOKUP(_xlfn.CONCAT(5,"-",$A48, "-", "A"), PlayerData!$M:$M,PlayerData!R:R,""),
_xlfn.XLOOKUP(_xlfn.CONCAT(6,"-",$A48, "-", "A"), PlayerData!$M:$M,PlayerData!R:R,""),
_xlfn.XLOOKUP(_xlfn.CONCAT(7,"-",$A48, "-", "A"), PlayerData!$M:$M,PlayerData!R:R,""),
_xlfn.XLOOKUP(_xlfn.CONCAT(8,"-",$A48, "-", "A"), PlayerData!$M:$M,PlayerData!R:R,""),
_xlfn.XLOOKUP(_xlfn.CONCAT(9,"-",$A48, "-", "A"), PlayerData!$M:$M,PlayerData!R:R,""),
_xlfn.XLOOKUP(_xlfn.CONCAT(10,"-",$A48, "-", "A"), PlayerData!$M:$M,PlayerData!R:R,""),
_xlfn.XLOOKUP(_xlfn.CONCAT(11,"-",$A48, "-", "A"), PlayerData!$M:$M,PlayerData!R:R,""),
_xlfn.XLOOKUP(_xlfn.CONCAT(12,"-",$A48, "-", "A"), PlayerData!$M:$M,PlayerData!R:R,""),
_xlfn.XLOOKUP(_xlfn.CONCAT(13,"-",$A48, "-", "A"), PlayerData!$M:$M,PlayerData!R:R,""),
_xlfn.XLOOKUP(_xlfn.CONCAT(14,"-",$A48, "-", "A"), PlayerData!$M:$M,PlayerData!R:R,""),
_xlfn.XLOOKUP(_xlfn.CONCAT(15,"-",$A48, "-", "A"), PlayerData!$M:$M,PlayerData!R:R,""),
_xlfn.XLOOKUP(_xlfn.CONCAT(16,"-",$A48, "-", "A"), PlayerData!$M:$M,PlayerData!R:R,""),
_xlfn.XLOOKUP(_xlfn.CONCAT(17,"-",$A48, "-", "A"), PlayerData!$M:$M,PlayerData!R:R,""),
_xlfn.XLOOKUP(_xlfn.CONCAT(18,"-",$A48, "-", "A"), PlayerData!$M:$M,PlayerData!R:R,"")))</f>
        <v>0</v>
      </c>
      <c r="N48" s="134">
        <f t="shared" si="3"/>
        <v>0</v>
      </c>
      <c r="O48" s="134">
        <f t="shared" si="4"/>
        <v>0</v>
      </c>
      <c r="P48" s="73">
        <f t="shared" si="5"/>
        <v>0</v>
      </c>
      <c r="Q48" s="132" cm="1">
        <f t="array" ref="Q48">IF(OR($A48=Solver!$T$12:$T$201),0,SUMPRODUCT($H48:$J48,$T$4:$V$4))</f>
        <v>1.2129380053908356</v>
      </c>
      <c r="R48" s="73" cm="1">
        <f t="array" ref="R48">IF(OR($A48=Solver!$T$12:$T$201),0, SUMPRODUCT($N48:$P48, $T$4:$V$4))</f>
        <v>0</v>
      </c>
    </row>
    <row r="49" spans="1:18">
      <c r="A49" s="55">
        <v>47</v>
      </c>
      <c r="B49" s="55" t="str">
        <f>_xlfn.XLOOKUP($A49, PlayerData!$B$3:$B$394, PlayerData!C$3:C$394)</f>
        <v>SOU</v>
      </c>
      <c r="C49" s="55" t="str">
        <f>_xlfn.XLOOKUP($A49, PlayerData!$B$3:$B$394, PlayerData!D$3:D$394)</f>
        <v>F</v>
      </c>
      <c r="D49" s="31" t="str">
        <f>_xlfn.XLOOKUP($A49, PlayerData!$B$3:$B$394, PlayerData!E$3:E$394)</f>
        <v>Obafemi</v>
      </c>
      <c r="E49" s="136" cm="1">
        <f t="array" ref="E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"H"), PlayerData!$G:$G,PlayerData!H:H,""),
_xlfn.XLOOKUP(_xlfn.CONCAT(1,"-",$A49, "-", "H"), PlayerData!$G:$G,PlayerData!H:H,""),
_xlfn.XLOOKUP(_xlfn.CONCAT(2,"-",$A49, "-", "H"), PlayerData!$G:$G,PlayerData!H:H,""),
_xlfn.XLOOKUP(_xlfn.CONCAT(3,"-",$A49, "-", "H"), PlayerData!$G:$G,PlayerData!H:H,""),
_xlfn.XLOOKUP(_xlfn.CONCAT(4,"-",$A49, "-", "H"), PlayerData!$G:$G,PlayerData!H:H,""),
_xlfn.XLOOKUP(_xlfn.CONCAT(5,"-",$A49, "-", "H"), PlayerData!$G:$G,PlayerData!H:H,""),
_xlfn.XLOOKUP(_xlfn.CONCAT(6,"-",$A49, "-", "H"), PlayerData!$G:$G,PlayerData!H:H,""),
_xlfn.XLOOKUP(_xlfn.CONCAT(7,"-",$A49, "-", "H"), PlayerData!$G:$G,PlayerData!H:H,""),
_xlfn.XLOOKUP(_xlfn.CONCAT(8,"-",$A49, "-", "H"), PlayerData!$G:$G,PlayerData!H:H,""),
_xlfn.XLOOKUP(_xlfn.CONCAT(9,"-",$A49, "-", "H"), PlayerData!$G:$G,PlayerData!H:H,""),
_xlfn.XLOOKUP(_xlfn.CONCAT(10,"-",$A49, "-", "H"), PlayerData!$G:$G,PlayerData!H:H,""),
_xlfn.XLOOKUP(_xlfn.CONCAT(11,"-",$A49, "-", "H"), PlayerData!$G:$G,PlayerData!H:H,""),
_xlfn.XLOOKUP(_xlfn.CONCAT(12,"-",$A49, "-", "H"), PlayerData!$G:$G,PlayerData!H:H,""),
_xlfn.XLOOKUP(_xlfn.CONCAT(13,"-",$A49, "-", "H"), PlayerData!$G:$G,PlayerData!H:H,""),
_xlfn.XLOOKUP(_xlfn.CONCAT(14,"-",$A49, "-", "H"), PlayerData!$G:$G,PlayerData!H:H,""),
_xlfn.XLOOKUP(_xlfn.CONCAT(15,"-",$A49, "-", "H"), PlayerData!$G:$G,PlayerData!H:H,""),
_xlfn.XLOOKUP(_xlfn.CONCAT(16,"-",$A49, "-", "H"), PlayerData!$G:$G,PlayerData!H:H,""),
_xlfn.XLOOKUP(_xlfn.CONCAT(17,"-",$A49, "-", "H"), PlayerData!$G:$G,PlayerData!H:H,""),
_xlfn.XLOOKUP(_xlfn.CONCAT(18,"-",$A49, "-", "H"), PlayerData!$G:$G,PlayerData!H:H,"")))</f>
        <v>0</v>
      </c>
      <c r="F49" s="136" cm="1">
        <f t="array" ref="F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"H"), PlayerData!$G:$G,PlayerData!I:I,""),
_xlfn.XLOOKUP(_xlfn.CONCAT(1,"-",$A49, "-", "H"), PlayerData!$G:$G,PlayerData!I:I,""),
_xlfn.XLOOKUP(_xlfn.CONCAT(2,"-",$A49, "-", "H"), PlayerData!$G:$G,PlayerData!I:I,""),
_xlfn.XLOOKUP(_xlfn.CONCAT(3,"-",$A49, "-", "H"), PlayerData!$G:$G,PlayerData!I:I,""),
_xlfn.XLOOKUP(_xlfn.CONCAT(4,"-",$A49, "-", "H"), PlayerData!$G:$G,PlayerData!I:I,""),
_xlfn.XLOOKUP(_xlfn.CONCAT(5,"-",$A49, "-", "H"), PlayerData!$G:$G,PlayerData!I:I,""),
_xlfn.XLOOKUP(_xlfn.CONCAT(6,"-",$A49, "-", "H"), PlayerData!$G:$G,PlayerData!I:I,""),
_xlfn.XLOOKUP(_xlfn.CONCAT(7,"-",$A49, "-", "H"), PlayerData!$G:$G,PlayerData!I:I,""),
_xlfn.XLOOKUP(_xlfn.CONCAT(8,"-",$A49, "-", "H"), PlayerData!$G:$G,PlayerData!I:I,""),
_xlfn.XLOOKUP(_xlfn.CONCAT(9,"-",$A49, "-", "H"), PlayerData!$G:$G,PlayerData!I:I,""),
_xlfn.XLOOKUP(_xlfn.CONCAT(10,"-",$A49, "-", "H"), PlayerData!$G:$G,PlayerData!I:I,""),
_xlfn.XLOOKUP(_xlfn.CONCAT(11,"-",$A49, "-", "H"), PlayerData!$G:$G,PlayerData!I:I,""),
_xlfn.XLOOKUP(_xlfn.CONCAT(12,"-",$A49, "-", "H"), PlayerData!$G:$G,PlayerData!I:I,""),
_xlfn.XLOOKUP(_xlfn.CONCAT(13,"-",$A49, "-", "H"), PlayerData!$G:$G,PlayerData!I:I,""),
_xlfn.XLOOKUP(_xlfn.CONCAT(14,"-",$A49, "-", "H"), PlayerData!$G:$G,PlayerData!I:I,""),
_xlfn.XLOOKUP(_xlfn.CONCAT(15,"-",$A49, "-", "H"), PlayerData!$G:$G,PlayerData!I:I,""),
_xlfn.XLOOKUP(_xlfn.CONCAT(16,"-",$A49, "-", "H"), PlayerData!$G:$G,PlayerData!I:I,""),
_xlfn.XLOOKUP(_xlfn.CONCAT(17,"-",$A49, "-", "H"), PlayerData!$G:$G,PlayerData!I:I,""),
_xlfn.XLOOKUP(_xlfn.CONCAT(18,"-",$A49, "-", "H"), PlayerData!$G:$G,PlayerData!I:I,"")))</f>
        <v>0</v>
      </c>
      <c r="G49" s="90" cm="1">
        <f t="array" ref="G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"H"), PlayerData!$G:$G,PlayerData!L:L,""),
_xlfn.XLOOKUP(_xlfn.CONCAT(1,"-",$A49, "-", "H"), PlayerData!$G:$G,PlayerData!L:L,""),
_xlfn.XLOOKUP(_xlfn.CONCAT(2,"-",$A49, "-", "H"), PlayerData!$G:$G,PlayerData!L:L,""),
_xlfn.XLOOKUP(_xlfn.CONCAT(3,"-",$A49, "-", "H"), PlayerData!$G:$G,PlayerData!L:L,""),
_xlfn.XLOOKUP(_xlfn.CONCAT(4,"-",$A49, "-", "H"), PlayerData!$G:$G,PlayerData!L:L,""),
_xlfn.XLOOKUP(_xlfn.CONCAT(5,"-",$A49, "-", "H"), PlayerData!$G:$G,PlayerData!L:L,""),
_xlfn.XLOOKUP(_xlfn.CONCAT(6,"-",$A49, "-", "H"), PlayerData!$G:$G,PlayerData!L:L,""),
_xlfn.XLOOKUP(_xlfn.CONCAT(7,"-",$A49, "-", "H"), PlayerData!$G:$G,PlayerData!L:L,""),
_xlfn.XLOOKUP(_xlfn.CONCAT(8,"-",$A49, "-", "H"), PlayerData!$G:$G,PlayerData!L:L,""),
_xlfn.XLOOKUP(_xlfn.CONCAT(9,"-",$A49, "-", "H"), PlayerData!$G:$G,PlayerData!L:L,""),
_xlfn.XLOOKUP(_xlfn.CONCAT(10,"-",$A49, "-", "H"), PlayerData!$G:$G,PlayerData!L:L,""),
_xlfn.XLOOKUP(_xlfn.CONCAT(11,"-",$A49, "-", "H"), PlayerData!$G:$G,PlayerData!L:L,""),
_xlfn.XLOOKUP(_xlfn.CONCAT(12,"-",$A49, "-", "H"), PlayerData!$G:$G,PlayerData!L:L,""),
_xlfn.XLOOKUP(_xlfn.CONCAT(13,"-",$A49, "-", "H"), PlayerData!$G:$G,PlayerData!L:L,""),
_xlfn.XLOOKUP(_xlfn.CONCAT(14,"-",$A49, "-", "H"), PlayerData!$G:$G,PlayerData!L:L,""),
_xlfn.XLOOKUP(_xlfn.CONCAT(15,"-",$A49, "-", "H"), PlayerData!$G:$G,PlayerData!L:L,""),
_xlfn.XLOOKUP(_xlfn.CONCAT(16,"-",$A49, "-", "H"), PlayerData!$G:$G,PlayerData!L:L,""),
_xlfn.XLOOKUP(_xlfn.CONCAT(17,"-",$A49, "-", "H"), PlayerData!$G:$G,PlayerData!L:L,""),
_xlfn.XLOOKUP(_xlfn.CONCAT(18,"-",$A49, "-", "H"), PlayerData!$G:$G,PlayerData!L:L,"")))</f>
        <v>0.12</v>
      </c>
      <c r="H49" s="132">
        <f t="shared" si="0"/>
        <v>0</v>
      </c>
      <c r="I49" s="132">
        <f t="shared" si="1"/>
        <v>0</v>
      </c>
      <c r="J49" s="72">
        <f t="shared" si="2"/>
        <v>1.6172506738544477</v>
      </c>
      <c r="K49" s="138" cm="1">
        <f t="array" ref="K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"A"), PlayerData!$M:$M,PlayerData!N:N,""),
_xlfn.XLOOKUP(_xlfn.CONCAT(1,"-",$A49, "-", "A"), PlayerData!$M:$M,PlayerData!N:N,""),
_xlfn.XLOOKUP(_xlfn.CONCAT(2,"-",$A49, "-", "A"), PlayerData!$M:$M,PlayerData!N:N,""),
_xlfn.XLOOKUP(_xlfn.CONCAT(3,"-",$A49, "-", "A"), PlayerData!$M:$M,PlayerData!N:N,""),
_xlfn.XLOOKUP(_xlfn.CONCAT(4,"-",$A49, "-", "A"), PlayerData!$M:$M,PlayerData!N:N,""),
_xlfn.XLOOKUP(_xlfn.CONCAT(5,"-",$A49, "-", "A"), PlayerData!$M:$M,PlayerData!N:N,""),
_xlfn.XLOOKUP(_xlfn.CONCAT(6,"-",$A49, "-", "A"), PlayerData!$M:$M,PlayerData!N:N,""),
_xlfn.XLOOKUP(_xlfn.CONCAT(7,"-",$A49, "-", "A"), PlayerData!$M:$M,PlayerData!N:N,""),
_xlfn.XLOOKUP(_xlfn.CONCAT(8,"-",$A49, "-", "A"), PlayerData!$M:$M,PlayerData!N:N,""),
_xlfn.XLOOKUP(_xlfn.CONCAT(9,"-",$A49, "-", "A"), PlayerData!$M:$M,PlayerData!N:N,""),
_xlfn.XLOOKUP(_xlfn.CONCAT(10,"-",$A49, "-", "A"), PlayerData!$M:$M,PlayerData!N:N,""),
_xlfn.XLOOKUP(_xlfn.CONCAT(11,"-",$A49, "-", "A"), PlayerData!$M:$M,PlayerData!N:N,""),
_xlfn.XLOOKUP(_xlfn.CONCAT(12,"-",$A49, "-", "A"), PlayerData!$M:$M,PlayerData!N:N,""),
_xlfn.XLOOKUP(_xlfn.CONCAT(13,"-",$A49, "-", "A"), PlayerData!$M:$M,PlayerData!N:N,""),
_xlfn.XLOOKUP(_xlfn.CONCAT(14,"-",$A49, "-", "A"), PlayerData!$M:$M,PlayerData!N:N,""),
_xlfn.XLOOKUP(_xlfn.CONCAT(15,"-",$A49, "-", "A"), PlayerData!$M:$M,PlayerData!N:N,""),
_xlfn.XLOOKUP(_xlfn.CONCAT(16,"-",$A49, "-", "A"), PlayerData!$M:$M,PlayerData!N:N,""),
_xlfn.XLOOKUP(_xlfn.CONCAT(17,"-",$A49, "-", "A"), PlayerData!$M:$M,PlayerData!N:N,""),
_xlfn.XLOOKUP(_xlfn.CONCAT(18,"-",$A49, "-", "A"), PlayerData!$M:$M,PlayerData!N:N,"")))</f>
        <v>2</v>
      </c>
      <c r="L49" s="138" cm="1">
        <f t="array" ref="L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"A"), PlayerData!$M:$M,PlayerData!O:O,""),
_xlfn.XLOOKUP(_xlfn.CONCAT(1,"-",$A49, "-", "A"), PlayerData!$M:$M,PlayerData!O:O,""),
_xlfn.XLOOKUP(_xlfn.CONCAT(2,"-",$A49, "-", "A"), PlayerData!$M:$M,PlayerData!O:O,""),
_xlfn.XLOOKUP(_xlfn.CONCAT(3,"-",$A49, "-", "A"), PlayerData!$M:$M,PlayerData!O:O,""),
_xlfn.XLOOKUP(_xlfn.CONCAT(4,"-",$A49, "-", "A"), PlayerData!$M:$M,PlayerData!O:O,""),
_xlfn.XLOOKUP(_xlfn.CONCAT(5,"-",$A49, "-", "A"), PlayerData!$M:$M,PlayerData!O:O,""),
_xlfn.XLOOKUP(_xlfn.CONCAT(6,"-",$A49, "-", "A"), PlayerData!$M:$M,PlayerData!O:O,""),
_xlfn.XLOOKUP(_xlfn.CONCAT(7,"-",$A49, "-", "A"), PlayerData!$M:$M,PlayerData!O:O,""),
_xlfn.XLOOKUP(_xlfn.CONCAT(8,"-",$A49, "-", "A"), PlayerData!$M:$M,PlayerData!O:O,""),
_xlfn.XLOOKUP(_xlfn.CONCAT(9,"-",$A49, "-", "A"), PlayerData!$M:$M,PlayerData!O:O,""),
_xlfn.XLOOKUP(_xlfn.CONCAT(10,"-",$A49, "-", "A"), PlayerData!$M:$M,PlayerData!O:O,""),
_xlfn.XLOOKUP(_xlfn.CONCAT(11,"-",$A49, "-", "A"), PlayerData!$M:$M,PlayerData!O:O,""),
_xlfn.XLOOKUP(_xlfn.CONCAT(12,"-",$A49, "-", "A"), PlayerData!$M:$M,PlayerData!O:O,""),
_xlfn.XLOOKUP(_xlfn.CONCAT(13,"-",$A49, "-", "A"), PlayerData!$M:$M,PlayerData!O:O,""),
_xlfn.XLOOKUP(_xlfn.CONCAT(14,"-",$A49, "-", "A"), PlayerData!$M:$M,PlayerData!O:O,""),
_xlfn.XLOOKUP(_xlfn.CONCAT(15,"-",$A49, "-", "A"), PlayerData!$M:$M,PlayerData!O:O,""),
_xlfn.XLOOKUP(_xlfn.CONCAT(16,"-",$A49, "-", "A"), PlayerData!$M:$M,PlayerData!O:O,""),
_xlfn.XLOOKUP(_xlfn.CONCAT(17,"-",$A49, "-", "A"), PlayerData!$M:$M,PlayerData!O:O,""),
_xlfn.XLOOKUP(_xlfn.CONCAT(18,"-",$A49, "-", "A"), PlayerData!$M:$M,PlayerData!O:O,"")))</f>
        <v>0.33</v>
      </c>
      <c r="M49" s="96" cm="1">
        <f t="array" ref="M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_xlfn.XLOOKUP(_xlfn.CONCAT(0,"-",$A49, "-", "A"), PlayerData!$M:$M,PlayerData!R:R,""),
_xlfn.XLOOKUP(_xlfn.CONCAT(1,"-",$A49, "-", "A"), PlayerData!$M:$M,PlayerData!R:R,""),
_xlfn.XLOOKUP(_xlfn.CONCAT(2,"-",$A49, "-", "A"), PlayerData!$M:$M,PlayerData!R:R,""),
_xlfn.XLOOKUP(_xlfn.CONCAT(3,"-",$A49, "-", "A"), PlayerData!$M:$M,PlayerData!R:R,""),
_xlfn.XLOOKUP(_xlfn.CONCAT(4,"-",$A49, "-", "A"), PlayerData!$M:$M,PlayerData!R:R,""),
_xlfn.XLOOKUP(_xlfn.CONCAT(5,"-",$A49, "-", "A"), PlayerData!$M:$M,PlayerData!R:R,""),
_xlfn.XLOOKUP(_xlfn.CONCAT(6,"-",$A49, "-", "A"), PlayerData!$M:$M,PlayerData!R:R,""),
_xlfn.XLOOKUP(_xlfn.CONCAT(7,"-",$A49, "-", "A"), PlayerData!$M:$M,PlayerData!R:R,""),
_xlfn.XLOOKUP(_xlfn.CONCAT(8,"-",$A49, "-", "A"), PlayerData!$M:$M,PlayerData!R:R,""),
_xlfn.XLOOKUP(_xlfn.CONCAT(9,"-",$A49, "-", "A"), PlayerData!$M:$M,PlayerData!R:R,""),
_xlfn.XLOOKUP(_xlfn.CONCAT(10,"-",$A49, "-", "A"), PlayerData!$M:$M,PlayerData!R:R,""),
_xlfn.XLOOKUP(_xlfn.CONCAT(11,"-",$A49, "-", "A"), PlayerData!$M:$M,PlayerData!R:R,""),
_xlfn.XLOOKUP(_xlfn.CONCAT(12,"-",$A49, "-", "A"), PlayerData!$M:$M,PlayerData!R:R,""),
_xlfn.XLOOKUP(_xlfn.CONCAT(13,"-",$A49, "-", "A"), PlayerData!$M:$M,PlayerData!R:R,""),
_xlfn.XLOOKUP(_xlfn.CONCAT(14,"-",$A49, "-", "A"), PlayerData!$M:$M,PlayerData!R:R,""),
_xlfn.XLOOKUP(_xlfn.CONCAT(15,"-",$A49, "-", "A"), PlayerData!$M:$M,PlayerData!R:R,""),
_xlfn.XLOOKUP(_xlfn.CONCAT(16,"-",$A49, "-", "A"), PlayerData!$M:$M,PlayerData!R:R,""),
_xlfn.XLOOKUP(_xlfn.CONCAT(17,"-",$A49, "-", "A"), PlayerData!$M:$M,PlayerData!R:R,""),
_xlfn.XLOOKUP(_xlfn.CONCAT(18,"-",$A49, "-", "A"), PlayerData!$M:$M,PlayerData!R:R,"")))</f>
        <v>1.58</v>
      </c>
      <c r="N49" s="134">
        <f t="shared" si="3"/>
        <v>45.454545454545453</v>
      </c>
      <c r="O49" s="134">
        <f t="shared" si="4"/>
        <v>14.999999999999998</v>
      </c>
      <c r="P49" s="73">
        <f t="shared" si="5"/>
        <v>21.293800539083559</v>
      </c>
      <c r="Q49" s="132" cm="1">
        <f t="array" ref="Q49">IF(OR($A49=Solver!$T$12:$T$201),0,SUMPRODUCT($H49:$J49,$T$4:$V$4))</f>
        <v>1.6172506738544477</v>
      </c>
      <c r="R49" s="73" cm="1">
        <f t="array" ref="R49">IF(OR($A49=Solver!$T$12:$T$201),0, SUMPRODUCT($N49:$P49, $T$4:$V$4))</f>
        <v>21.293800539083559</v>
      </c>
    </row>
    <row r="50" spans="1:18">
      <c r="A50" s="55">
        <v>48</v>
      </c>
      <c r="B50" s="55" t="str">
        <f>_xlfn.XLOOKUP($A50, PlayerData!$B$3:$B$394, PlayerData!C$3:C$394)</f>
        <v>BHA</v>
      </c>
      <c r="C50" s="55" t="str">
        <f>_xlfn.XLOOKUP($A50, PlayerData!$B$3:$B$394, PlayerData!D$3:D$394)</f>
        <v>F</v>
      </c>
      <c r="D50" s="31" t="str">
        <f>_xlfn.XLOOKUP($A50, PlayerData!$B$3:$B$394, PlayerData!E$3:E$394)</f>
        <v>Murray</v>
      </c>
      <c r="E50" s="136" cm="1">
        <f t="array" ref="E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"H"), PlayerData!$G:$G,PlayerData!H:H,""),
_xlfn.XLOOKUP(_xlfn.CONCAT(1,"-",$A50, "-", "H"), PlayerData!$G:$G,PlayerData!H:H,""),
_xlfn.XLOOKUP(_xlfn.CONCAT(2,"-",$A50, "-", "H"), PlayerData!$G:$G,PlayerData!H:H,""),
_xlfn.XLOOKUP(_xlfn.CONCAT(3,"-",$A50, "-", "H"), PlayerData!$G:$G,PlayerData!H:H,""),
_xlfn.XLOOKUP(_xlfn.CONCAT(4,"-",$A50, "-", "H"), PlayerData!$G:$G,PlayerData!H:H,""),
_xlfn.XLOOKUP(_xlfn.CONCAT(5,"-",$A50, "-", "H"), PlayerData!$G:$G,PlayerData!H:H,""),
_xlfn.XLOOKUP(_xlfn.CONCAT(6,"-",$A50, "-", "H"), PlayerData!$G:$G,PlayerData!H:H,""),
_xlfn.XLOOKUP(_xlfn.CONCAT(7,"-",$A50, "-", "H"), PlayerData!$G:$G,PlayerData!H:H,""),
_xlfn.XLOOKUP(_xlfn.CONCAT(8,"-",$A50, "-", "H"), PlayerData!$G:$G,PlayerData!H:H,""),
_xlfn.XLOOKUP(_xlfn.CONCAT(9,"-",$A50, "-", "H"), PlayerData!$G:$G,PlayerData!H:H,""),
_xlfn.XLOOKUP(_xlfn.CONCAT(10,"-",$A50, "-", "H"), PlayerData!$G:$G,PlayerData!H:H,""),
_xlfn.XLOOKUP(_xlfn.CONCAT(11,"-",$A50, "-", "H"), PlayerData!$G:$G,PlayerData!H:H,""),
_xlfn.XLOOKUP(_xlfn.CONCAT(12,"-",$A50, "-", "H"), PlayerData!$G:$G,PlayerData!H:H,""),
_xlfn.XLOOKUP(_xlfn.CONCAT(13,"-",$A50, "-", "H"), PlayerData!$G:$G,PlayerData!H:H,""),
_xlfn.XLOOKUP(_xlfn.CONCAT(14,"-",$A50, "-", "H"), PlayerData!$G:$G,PlayerData!H:H,""),
_xlfn.XLOOKUP(_xlfn.CONCAT(15,"-",$A50, "-", "H"), PlayerData!$G:$G,PlayerData!H:H,""),
_xlfn.XLOOKUP(_xlfn.CONCAT(16,"-",$A50, "-", "H"), PlayerData!$G:$G,PlayerData!H:H,""),
_xlfn.XLOOKUP(_xlfn.CONCAT(17,"-",$A50, "-", "H"), PlayerData!$G:$G,PlayerData!H:H,""),
_xlfn.XLOOKUP(_xlfn.CONCAT(18,"-",$A50, "-", "H"), PlayerData!$G:$G,PlayerData!H:H,"")))</f>
        <v>1</v>
      </c>
      <c r="F50" s="136" cm="1">
        <f t="array" ref="F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"H"), PlayerData!$G:$G,PlayerData!I:I,""),
_xlfn.XLOOKUP(_xlfn.CONCAT(1,"-",$A50, "-", "H"), PlayerData!$G:$G,PlayerData!I:I,""),
_xlfn.XLOOKUP(_xlfn.CONCAT(2,"-",$A50, "-", "H"), PlayerData!$G:$G,PlayerData!I:I,""),
_xlfn.XLOOKUP(_xlfn.CONCAT(3,"-",$A50, "-", "H"), PlayerData!$G:$G,PlayerData!I:I,""),
_xlfn.XLOOKUP(_xlfn.CONCAT(4,"-",$A50, "-", "H"), PlayerData!$G:$G,PlayerData!I:I,""),
_xlfn.XLOOKUP(_xlfn.CONCAT(5,"-",$A50, "-", "H"), PlayerData!$G:$G,PlayerData!I:I,""),
_xlfn.XLOOKUP(_xlfn.CONCAT(6,"-",$A50, "-", "H"), PlayerData!$G:$G,PlayerData!I:I,""),
_xlfn.XLOOKUP(_xlfn.CONCAT(7,"-",$A50, "-", "H"), PlayerData!$G:$G,PlayerData!I:I,""),
_xlfn.XLOOKUP(_xlfn.CONCAT(8,"-",$A50, "-", "H"), PlayerData!$G:$G,PlayerData!I:I,""),
_xlfn.XLOOKUP(_xlfn.CONCAT(9,"-",$A50, "-", "H"), PlayerData!$G:$G,PlayerData!I:I,""),
_xlfn.XLOOKUP(_xlfn.CONCAT(10,"-",$A50, "-", "H"), PlayerData!$G:$G,PlayerData!I:I,""),
_xlfn.XLOOKUP(_xlfn.CONCAT(11,"-",$A50, "-", "H"), PlayerData!$G:$G,PlayerData!I:I,""),
_xlfn.XLOOKUP(_xlfn.CONCAT(12,"-",$A50, "-", "H"), PlayerData!$G:$G,PlayerData!I:I,""),
_xlfn.XLOOKUP(_xlfn.CONCAT(13,"-",$A50, "-", "H"), PlayerData!$G:$G,PlayerData!I:I,""),
_xlfn.XLOOKUP(_xlfn.CONCAT(14,"-",$A50, "-", "H"), PlayerData!$G:$G,PlayerData!I:I,""),
_xlfn.XLOOKUP(_xlfn.CONCAT(15,"-",$A50, "-", "H"), PlayerData!$G:$G,PlayerData!I:I,""),
_xlfn.XLOOKUP(_xlfn.CONCAT(16,"-",$A50, "-", "H"), PlayerData!$G:$G,PlayerData!I:I,""),
_xlfn.XLOOKUP(_xlfn.CONCAT(17,"-",$A50, "-", "H"), PlayerData!$G:$G,PlayerData!I:I,""),
_xlfn.XLOOKUP(_xlfn.CONCAT(18,"-",$A50, "-", "H"), PlayerData!$G:$G,PlayerData!I:I,"")))</f>
        <v>0</v>
      </c>
      <c r="G50" s="90" cm="1">
        <f t="array" ref="G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"H"), PlayerData!$G:$G,PlayerData!L:L,""),
_xlfn.XLOOKUP(_xlfn.CONCAT(1,"-",$A50, "-", "H"), PlayerData!$G:$G,PlayerData!L:L,""),
_xlfn.XLOOKUP(_xlfn.CONCAT(2,"-",$A50, "-", "H"), PlayerData!$G:$G,PlayerData!L:L,""),
_xlfn.XLOOKUP(_xlfn.CONCAT(3,"-",$A50, "-", "H"), PlayerData!$G:$G,PlayerData!L:L,""),
_xlfn.XLOOKUP(_xlfn.CONCAT(4,"-",$A50, "-", "H"), PlayerData!$G:$G,PlayerData!L:L,""),
_xlfn.XLOOKUP(_xlfn.CONCAT(5,"-",$A50, "-", "H"), PlayerData!$G:$G,PlayerData!L:L,""),
_xlfn.XLOOKUP(_xlfn.CONCAT(6,"-",$A50, "-", "H"), PlayerData!$G:$G,PlayerData!L:L,""),
_xlfn.XLOOKUP(_xlfn.CONCAT(7,"-",$A50, "-", "H"), PlayerData!$G:$G,PlayerData!L:L,""),
_xlfn.XLOOKUP(_xlfn.CONCAT(8,"-",$A50, "-", "H"), PlayerData!$G:$G,PlayerData!L:L,""),
_xlfn.XLOOKUP(_xlfn.CONCAT(9,"-",$A50, "-", "H"), PlayerData!$G:$G,PlayerData!L:L,""),
_xlfn.XLOOKUP(_xlfn.CONCAT(10,"-",$A50, "-", "H"), PlayerData!$G:$G,PlayerData!L:L,""),
_xlfn.XLOOKUP(_xlfn.CONCAT(11,"-",$A50, "-", "H"), PlayerData!$G:$G,PlayerData!L:L,""),
_xlfn.XLOOKUP(_xlfn.CONCAT(12,"-",$A50, "-", "H"), PlayerData!$G:$G,PlayerData!L:L,""),
_xlfn.XLOOKUP(_xlfn.CONCAT(13,"-",$A50, "-", "H"), PlayerData!$G:$G,PlayerData!L:L,""),
_xlfn.XLOOKUP(_xlfn.CONCAT(14,"-",$A50, "-", "H"), PlayerData!$G:$G,PlayerData!L:L,""),
_xlfn.XLOOKUP(_xlfn.CONCAT(15,"-",$A50, "-", "H"), PlayerData!$G:$G,PlayerData!L:L,""),
_xlfn.XLOOKUP(_xlfn.CONCAT(16,"-",$A50, "-", "H"), PlayerData!$G:$G,PlayerData!L:L,""),
_xlfn.XLOOKUP(_xlfn.CONCAT(17,"-",$A50, "-", "H"), PlayerData!$G:$G,PlayerData!L:L,""),
_xlfn.XLOOKUP(_xlfn.CONCAT(18,"-",$A50, "-", "H"), PlayerData!$G:$G,PlayerData!L:L,"")))</f>
        <v>0.89999999999999991</v>
      </c>
      <c r="H50" s="132">
        <f t="shared" si="0"/>
        <v>22.727272727272727</v>
      </c>
      <c r="I50" s="132">
        <f t="shared" si="1"/>
        <v>0</v>
      </c>
      <c r="J50" s="72">
        <f t="shared" si="2"/>
        <v>12.129380053908356</v>
      </c>
      <c r="K50" s="138" cm="1">
        <f t="array" ref="K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"A"), PlayerData!$M:$M,PlayerData!N:N,""),
_xlfn.XLOOKUP(_xlfn.CONCAT(1,"-",$A50, "-", "A"), PlayerData!$M:$M,PlayerData!N:N,""),
_xlfn.XLOOKUP(_xlfn.CONCAT(2,"-",$A50, "-", "A"), PlayerData!$M:$M,PlayerData!N:N,""),
_xlfn.XLOOKUP(_xlfn.CONCAT(3,"-",$A50, "-", "A"), PlayerData!$M:$M,PlayerData!N:N,""),
_xlfn.XLOOKUP(_xlfn.CONCAT(4,"-",$A50, "-", "A"), PlayerData!$M:$M,PlayerData!N:N,""),
_xlfn.XLOOKUP(_xlfn.CONCAT(5,"-",$A50, "-", "A"), PlayerData!$M:$M,PlayerData!N:N,""),
_xlfn.XLOOKUP(_xlfn.CONCAT(6,"-",$A50, "-", "A"), PlayerData!$M:$M,PlayerData!N:N,""),
_xlfn.XLOOKUP(_xlfn.CONCAT(7,"-",$A50, "-", "A"), PlayerData!$M:$M,PlayerData!N:N,""),
_xlfn.XLOOKUP(_xlfn.CONCAT(8,"-",$A50, "-", "A"), PlayerData!$M:$M,PlayerData!N:N,""),
_xlfn.XLOOKUP(_xlfn.CONCAT(9,"-",$A50, "-", "A"), PlayerData!$M:$M,PlayerData!N:N,""),
_xlfn.XLOOKUP(_xlfn.CONCAT(10,"-",$A50, "-", "A"), PlayerData!$M:$M,PlayerData!N:N,""),
_xlfn.XLOOKUP(_xlfn.CONCAT(11,"-",$A50, "-", "A"), PlayerData!$M:$M,PlayerData!N:N,""),
_xlfn.XLOOKUP(_xlfn.CONCAT(12,"-",$A50, "-", "A"), PlayerData!$M:$M,PlayerData!N:N,""),
_xlfn.XLOOKUP(_xlfn.CONCAT(13,"-",$A50, "-", "A"), PlayerData!$M:$M,PlayerData!N:N,""),
_xlfn.XLOOKUP(_xlfn.CONCAT(14,"-",$A50, "-", "A"), PlayerData!$M:$M,PlayerData!N:N,""),
_xlfn.XLOOKUP(_xlfn.CONCAT(15,"-",$A50, "-", "A"), PlayerData!$M:$M,PlayerData!N:N,""),
_xlfn.XLOOKUP(_xlfn.CONCAT(16,"-",$A50, "-", "A"), PlayerData!$M:$M,PlayerData!N:N,""),
_xlfn.XLOOKUP(_xlfn.CONCAT(17,"-",$A50, "-", "A"), PlayerData!$M:$M,PlayerData!N:N,""),
_xlfn.XLOOKUP(_xlfn.CONCAT(18,"-",$A50, "-", "A"), PlayerData!$M:$M,PlayerData!N:N,"")))</f>
        <v>2</v>
      </c>
      <c r="L50" s="138" cm="1">
        <f t="array" ref="L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"A"), PlayerData!$M:$M,PlayerData!O:O,""),
_xlfn.XLOOKUP(_xlfn.CONCAT(1,"-",$A50, "-", "A"), PlayerData!$M:$M,PlayerData!O:O,""),
_xlfn.XLOOKUP(_xlfn.CONCAT(2,"-",$A50, "-", "A"), PlayerData!$M:$M,PlayerData!O:O,""),
_xlfn.XLOOKUP(_xlfn.CONCAT(3,"-",$A50, "-", "A"), PlayerData!$M:$M,PlayerData!O:O,""),
_xlfn.XLOOKUP(_xlfn.CONCAT(4,"-",$A50, "-", "A"), PlayerData!$M:$M,PlayerData!O:O,""),
_xlfn.XLOOKUP(_xlfn.CONCAT(5,"-",$A50, "-", "A"), PlayerData!$M:$M,PlayerData!O:O,""),
_xlfn.XLOOKUP(_xlfn.CONCAT(6,"-",$A50, "-", "A"), PlayerData!$M:$M,PlayerData!O:O,""),
_xlfn.XLOOKUP(_xlfn.CONCAT(7,"-",$A50, "-", "A"), PlayerData!$M:$M,PlayerData!O:O,""),
_xlfn.XLOOKUP(_xlfn.CONCAT(8,"-",$A50, "-", "A"), PlayerData!$M:$M,PlayerData!O:O,""),
_xlfn.XLOOKUP(_xlfn.CONCAT(9,"-",$A50, "-", "A"), PlayerData!$M:$M,PlayerData!O:O,""),
_xlfn.XLOOKUP(_xlfn.CONCAT(10,"-",$A50, "-", "A"), PlayerData!$M:$M,PlayerData!O:O,""),
_xlfn.XLOOKUP(_xlfn.CONCAT(11,"-",$A50, "-", "A"), PlayerData!$M:$M,PlayerData!O:O,""),
_xlfn.XLOOKUP(_xlfn.CONCAT(12,"-",$A50, "-", "A"), PlayerData!$M:$M,PlayerData!O:O,""),
_xlfn.XLOOKUP(_xlfn.CONCAT(13,"-",$A50, "-", "A"), PlayerData!$M:$M,PlayerData!O:O,""),
_xlfn.XLOOKUP(_xlfn.CONCAT(14,"-",$A50, "-", "A"), PlayerData!$M:$M,PlayerData!O:O,""),
_xlfn.XLOOKUP(_xlfn.CONCAT(15,"-",$A50, "-", "A"), PlayerData!$M:$M,PlayerData!O:O,""),
_xlfn.XLOOKUP(_xlfn.CONCAT(16,"-",$A50, "-", "A"), PlayerData!$M:$M,PlayerData!O:O,""),
_xlfn.XLOOKUP(_xlfn.CONCAT(17,"-",$A50, "-", "A"), PlayerData!$M:$M,PlayerData!O:O,""),
_xlfn.XLOOKUP(_xlfn.CONCAT(18,"-",$A50, "-", "A"), PlayerData!$M:$M,PlayerData!O:O,"")))</f>
        <v>0.33</v>
      </c>
      <c r="M50" s="96" cm="1">
        <f t="array" ref="M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_xlfn.XLOOKUP(_xlfn.CONCAT(0,"-",$A50, "-", "A"), PlayerData!$M:$M,PlayerData!R:R,""),
_xlfn.XLOOKUP(_xlfn.CONCAT(1,"-",$A50, "-", "A"), PlayerData!$M:$M,PlayerData!R:R,""),
_xlfn.XLOOKUP(_xlfn.CONCAT(2,"-",$A50, "-", "A"), PlayerData!$M:$M,PlayerData!R:R,""),
_xlfn.XLOOKUP(_xlfn.CONCAT(3,"-",$A50, "-", "A"), PlayerData!$M:$M,PlayerData!R:R,""),
_xlfn.XLOOKUP(_xlfn.CONCAT(4,"-",$A50, "-", "A"), PlayerData!$M:$M,PlayerData!R:R,""),
_xlfn.XLOOKUP(_xlfn.CONCAT(5,"-",$A50, "-", "A"), PlayerData!$M:$M,PlayerData!R:R,""),
_xlfn.XLOOKUP(_xlfn.CONCAT(6,"-",$A50, "-", "A"), PlayerData!$M:$M,PlayerData!R:R,""),
_xlfn.XLOOKUP(_xlfn.CONCAT(7,"-",$A50, "-", "A"), PlayerData!$M:$M,PlayerData!R:R,""),
_xlfn.XLOOKUP(_xlfn.CONCAT(8,"-",$A50, "-", "A"), PlayerData!$M:$M,PlayerData!R:R,""),
_xlfn.XLOOKUP(_xlfn.CONCAT(9,"-",$A50, "-", "A"), PlayerData!$M:$M,PlayerData!R:R,""),
_xlfn.XLOOKUP(_xlfn.CONCAT(10,"-",$A50, "-", "A"), PlayerData!$M:$M,PlayerData!R:R,""),
_xlfn.XLOOKUP(_xlfn.CONCAT(11,"-",$A50, "-", "A"), PlayerData!$M:$M,PlayerData!R:R,""),
_xlfn.XLOOKUP(_xlfn.CONCAT(12,"-",$A50, "-", "A"), PlayerData!$M:$M,PlayerData!R:R,""),
_xlfn.XLOOKUP(_xlfn.CONCAT(13,"-",$A50, "-", "A"), PlayerData!$M:$M,PlayerData!R:R,""),
_xlfn.XLOOKUP(_xlfn.CONCAT(14,"-",$A50, "-", "A"), PlayerData!$M:$M,PlayerData!R:R,""),
_xlfn.XLOOKUP(_xlfn.CONCAT(15,"-",$A50, "-", "A"), PlayerData!$M:$M,PlayerData!R:R,""),
_xlfn.XLOOKUP(_xlfn.CONCAT(16,"-",$A50, "-", "A"), PlayerData!$M:$M,PlayerData!R:R,""),
_xlfn.XLOOKUP(_xlfn.CONCAT(17,"-",$A50, "-", "A"), PlayerData!$M:$M,PlayerData!R:R,""),
_xlfn.XLOOKUP(_xlfn.CONCAT(18,"-",$A50, "-", "A"), PlayerData!$M:$M,PlayerData!R:R,"")))</f>
        <v>0.97</v>
      </c>
      <c r="N50" s="134">
        <f t="shared" si="3"/>
        <v>45.454545454545453</v>
      </c>
      <c r="O50" s="134">
        <f t="shared" si="4"/>
        <v>14.999999999999998</v>
      </c>
      <c r="P50" s="73">
        <f t="shared" si="5"/>
        <v>13.072776280323453</v>
      </c>
      <c r="Q50" s="132" cm="1">
        <f t="array" ref="Q50">IF(OR($A50=Solver!$T$12:$T$201),0,SUMPRODUCT($H50:$J50,$T$4:$V$4))</f>
        <v>0</v>
      </c>
      <c r="R50" s="73" cm="1">
        <f t="array" ref="R50">IF(OR($A50=Solver!$T$12:$T$201),0, SUMPRODUCT($N50:$P50, $T$4:$V$4))</f>
        <v>0</v>
      </c>
    </row>
    <row r="51" spans="1:18">
      <c r="A51" s="55">
        <v>49</v>
      </c>
      <c r="B51" s="55" t="str">
        <f>_xlfn.XLOOKUP($A51, PlayerData!$B$3:$B$394, PlayerData!C$3:C$394)</f>
        <v>BUR</v>
      </c>
      <c r="C51" s="55" t="str">
        <f>_xlfn.XLOOKUP($A51, PlayerData!$B$3:$B$394, PlayerData!D$3:D$394)</f>
        <v>F</v>
      </c>
      <c r="D51" s="31" t="str">
        <f>_xlfn.XLOOKUP($A51, PlayerData!$B$3:$B$394, PlayerData!E$3:E$394)</f>
        <v>Vydra</v>
      </c>
      <c r="E51" s="136" cm="1">
        <f t="array" ref="E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"H"), PlayerData!$G:$G,PlayerData!H:H,""),
_xlfn.XLOOKUP(_xlfn.CONCAT(1,"-",$A51, "-", "H"), PlayerData!$G:$G,PlayerData!H:H,""),
_xlfn.XLOOKUP(_xlfn.CONCAT(2,"-",$A51, "-", "H"), PlayerData!$G:$G,PlayerData!H:H,""),
_xlfn.XLOOKUP(_xlfn.CONCAT(3,"-",$A51, "-", "H"), PlayerData!$G:$G,PlayerData!H:H,""),
_xlfn.XLOOKUP(_xlfn.CONCAT(4,"-",$A51, "-", "H"), PlayerData!$G:$G,PlayerData!H:H,""),
_xlfn.XLOOKUP(_xlfn.CONCAT(5,"-",$A51, "-", "H"), PlayerData!$G:$G,PlayerData!H:H,""),
_xlfn.XLOOKUP(_xlfn.CONCAT(6,"-",$A51, "-", "H"), PlayerData!$G:$G,PlayerData!H:H,""),
_xlfn.XLOOKUP(_xlfn.CONCAT(7,"-",$A51, "-", "H"), PlayerData!$G:$G,PlayerData!H:H,""),
_xlfn.XLOOKUP(_xlfn.CONCAT(8,"-",$A51, "-", "H"), PlayerData!$G:$G,PlayerData!H:H,""),
_xlfn.XLOOKUP(_xlfn.CONCAT(9,"-",$A51, "-", "H"), PlayerData!$G:$G,PlayerData!H:H,""),
_xlfn.XLOOKUP(_xlfn.CONCAT(10,"-",$A51, "-", "H"), PlayerData!$G:$G,PlayerData!H:H,""),
_xlfn.XLOOKUP(_xlfn.CONCAT(11,"-",$A51, "-", "H"), PlayerData!$G:$G,PlayerData!H:H,""),
_xlfn.XLOOKUP(_xlfn.CONCAT(12,"-",$A51, "-", "H"), PlayerData!$G:$G,PlayerData!H:H,""),
_xlfn.XLOOKUP(_xlfn.CONCAT(13,"-",$A51, "-", "H"), PlayerData!$G:$G,PlayerData!H:H,""),
_xlfn.XLOOKUP(_xlfn.CONCAT(14,"-",$A51, "-", "H"), PlayerData!$G:$G,PlayerData!H:H,""),
_xlfn.XLOOKUP(_xlfn.CONCAT(15,"-",$A51, "-", "H"), PlayerData!$G:$G,PlayerData!H:H,""),
_xlfn.XLOOKUP(_xlfn.CONCAT(16,"-",$A51, "-", "H"), PlayerData!$G:$G,PlayerData!H:H,""),
_xlfn.XLOOKUP(_xlfn.CONCAT(17,"-",$A51, "-", "H"), PlayerData!$G:$G,PlayerData!H:H,""),
_xlfn.XLOOKUP(_xlfn.CONCAT(18,"-",$A51, "-", "H"), PlayerData!$G:$G,PlayerData!H:H,"")))</f>
        <v>2</v>
      </c>
      <c r="F51" s="136" cm="1">
        <f t="array" ref="F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"H"), PlayerData!$G:$G,PlayerData!I:I,""),
_xlfn.XLOOKUP(_xlfn.CONCAT(1,"-",$A51, "-", "H"), PlayerData!$G:$G,PlayerData!I:I,""),
_xlfn.XLOOKUP(_xlfn.CONCAT(2,"-",$A51, "-", "H"), PlayerData!$G:$G,PlayerData!I:I,""),
_xlfn.XLOOKUP(_xlfn.CONCAT(3,"-",$A51, "-", "H"), PlayerData!$G:$G,PlayerData!I:I,""),
_xlfn.XLOOKUP(_xlfn.CONCAT(4,"-",$A51, "-", "H"), PlayerData!$G:$G,PlayerData!I:I,""),
_xlfn.XLOOKUP(_xlfn.CONCAT(5,"-",$A51, "-", "H"), PlayerData!$G:$G,PlayerData!I:I,""),
_xlfn.XLOOKUP(_xlfn.CONCAT(6,"-",$A51, "-", "H"), PlayerData!$G:$G,PlayerData!I:I,""),
_xlfn.XLOOKUP(_xlfn.CONCAT(7,"-",$A51, "-", "H"), PlayerData!$G:$G,PlayerData!I:I,""),
_xlfn.XLOOKUP(_xlfn.CONCAT(8,"-",$A51, "-", "H"), PlayerData!$G:$G,PlayerData!I:I,""),
_xlfn.XLOOKUP(_xlfn.CONCAT(9,"-",$A51, "-", "H"), PlayerData!$G:$G,PlayerData!I:I,""),
_xlfn.XLOOKUP(_xlfn.CONCAT(10,"-",$A51, "-", "H"), PlayerData!$G:$G,PlayerData!I:I,""),
_xlfn.XLOOKUP(_xlfn.CONCAT(11,"-",$A51, "-", "H"), PlayerData!$G:$G,PlayerData!I:I,""),
_xlfn.XLOOKUP(_xlfn.CONCAT(12,"-",$A51, "-", "H"), PlayerData!$G:$G,PlayerData!I:I,""),
_xlfn.XLOOKUP(_xlfn.CONCAT(13,"-",$A51, "-", "H"), PlayerData!$G:$G,PlayerData!I:I,""),
_xlfn.XLOOKUP(_xlfn.CONCAT(14,"-",$A51, "-", "H"), PlayerData!$G:$G,PlayerData!I:I,""),
_xlfn.XLOOKUP(_xlfn.CONCAT(15,"-",$A51, "-", "H"), PlayerData!$G:$G,PlayerData!I:I,""),
_xlfn.XLOOKUP(_xlfn.CONCAT(16,"-",$A51, "-", "H"), PlayerData!$G:$G,PlayerData!I:I,""),
_xlfn.XLOOKUP(_xlfn.CONCAT(17,"-",$A51, "-", "H"), PlayerData!$G:$G,PlayerData!I:I,""),
_xlfn.XLOOKUP(_xlfn.CONCAT(18,"-",$A51, "-", "H"), PlayerData!$G:$G,PlayerData!I:I,"")))</f>
        <v>2</v>
      </c>
      <c r="G51" s="90" cm="1">
        <f t="array" ref="G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"H"), PlayerData!$G:$G,PlayerData!L:L,""),
_xlfn.XLOOKUP(_xlfn.CONCAT(1,"-",$A51, "-", "H"), PlayerData!$G:$G,PlayerData!L:L,""),
_xlfn.XLOOKUP(_xlfn.CONCAT(2,"-",$A51, "-", "H"), PlayerData!$G:$G,PlayerData!L:L,""),
_xlfn.XLOOKUP(_xlfn.CONCAT(3,"-",$A51, "-", "H"), PlayerData!$G:$G,PlayerData!L:L,""),
_xlfn.XLOOKUP(_xlfn.CONCAT(4,"-",$A51, "-", "H"), PlayerData!$G:$G,PlayerData!L:L,""),
_xlfn.XLOOKUP(_xlfn.CONCAT(5,"-",$A51, "-", "H"), PlayerData!$G:$G,PlayerData!L:L,""),
_xlfn.XLOOKUP(_xlfn.CONCAT(6,"-",$A51, "-", "H"), PlayerData!$G:$G,PlayerData!L:L,""),
_xlfn.XLOOKUP(_xlfn.CONCAT(7,"-",$A51, "-", "H"), PlayerData!$G:$G,PlayerData!L:L,""),
_xlfn.XLOOKUP(_xlfn.CONCAT(8,"-",$A51, "-", "H"), PlayerData!$G:$G,PlayerData!L:L,""),
_xlfn.XLOOKUP(_xlfn.CONCAT(9,"-",$A51, "-", "H"), PlayerData!$G:$G,PlayerData!L:L,""),
_xlfn.XLOOKUP(_xlfn.CONCAT(10,"-",$A51, "-", "H"), PlayerData!$G:$G,PlayerData!L:L,""),
_xlfn.XLOOKUP(_xlfn.CONCAT(11,"-",$A51, "-", "H"), PlayerData!$G:$G,PlayerData!L:L,""),
_xlfn.XLOOKUP(_xlfn.CONCAT(12,"-",$A51, "-", "H"), PlayerData!$G:$G,PlayerData!L:L,""),
_xlfn.XLOOKUP(_xlfn.CONCAT(13,"-",$A51, "-", "H"), PlayerData!$G:$G,PlayerData!L:L,""),
_xlfn.XLOOKUP(_xlfn.CONCAT(14,"-",$A51, "-", "H"), PlayerData!$G:$G,PlayerData!L:L,""),
_xlfn.XLOOKUP(_xlfn.CONCAT(15,"-",$A51, "-", "H"), PlayerData!$G:$G,PlayerData!L:L,""),
_xlfn.XLOOKUP(_xlfn.CONCAT(16,"-",$A51, "-", "H"), PlayerData!$G:$G,PlayerData!L:L,""),
_xlfn.XLOOKUP(_xlfn.CONCAT(17,"-",$A51, "-", "H"), PlayerData!$G:$G,PlayerData!L:L,""),
_xlfn.XLOOKUP(_xlfn.CONCAT(18,"-",$A51, "-", "H"), PlayerData!$G:$G,PlayerData!L:L,"")))</f>
        <v>3.5</v>
      </c>
      <c r="H51" s="132">
        <f t="shared" si="0"/>
        <v>45.454545454545453</v>
      </c>
      <c r="I51" s="132">
        <f t="shared" si="1"/>
        <v>90.909090909090907</v>
      </c>
      <c r="J51" s="72">
        <f t="shared" si="2"/>
        <v>47.169811320754725</v>
      </c>
      <c r="K51" s="138" cm="1">
        <f t="array" ref="K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"A"), PlayerData!$M:$M,PlayerData!N:N,""),
_xlfn.XLOOKUP(_xlfn.CONCAT(1,"-",$A51, "-", "A"), PlayerData!$M:$M,PlayerData!N:N,""),
_xlfn.XLOOKUP(_xlfn.CONCAT(2,"-",$A51, "-", "A"), PlayerData!$M:$M,PlayerData!N:N,""),
_xlfn.XLOOKUP(_xlfn.CONCAT(3,"-",$A51, "-", "A"), PlayerData!$M:$M,PlayerData!N:N,""),
_xlfn.XLOOKUP(_xlfn.CONCAT(4,"-",$A51, "-", "A"), PlayerData!$M:$M,PlayerData!N:N,""),
_xlfn.XLOOKUP(_xlfn.CONCAT(5,"-",$A51, "-", "A"), PlayerData!$M:$M,PlayerData!N:N,""),
_xlfn.XLOOKUP(_xlfn.CONCAT(6,"-",$A51, "-", "A"), PlayerData!$M:$M,PlayerData!N:N,""),
_xlfn.XLOOKUP(_xlfn.CONCAT(7,"-",$A51, "-", "A"), PlayerData!$M:$M,PlayerData!N:N,""),
_xlfn.XLOOKUP(_xlfn.CONCAT(8,"-",$A51, "-", "A"), PlayerData!$M:$M,PlayerData!N:N,""),
_xlfn.XLOOKUP(_xlfn.CONCAT(9,"-",$A51, "-", "A"), PlayerData!$M:$M,PlayerData!N:N,""),
_xlfn.XLOOKUP(_xlfn.CONCAT(10,"-",$A51, "-", "A"), PlayerData!$M:$M,PlayerData!N:N,""),
_xlfn.XLOOKUP(_xlfn.CONCAT(11,"-",$A51, "-", "A"), PlayerData!$M:$M,PlayerData!N:N,""),
_xlfn.XLOOKUP(_xlfn.CONCAT(12,"-",$A51, "-", "A"), PlayerData!$M:$M,PlayerData!N:N,""),
_xlfn.XLOOKUP(_xlfn.CONCAT(13,"-",$A51, "-", "A"), PlayerData!$M:$M,PlayerData!N:N,""),
_xlfn.XLOOKUP(_xlfn.CONCAT(14,"-",$A51, "-", "A"), PlayerData!$M:$M,PlayerData!N:N,""),
_xlfn.XLOOKUP(_xlfn.CONCAT(15,"-",$A51, "-", "A"), PlayerData!$M:$M,PlayerData!N:N,""),
_xlfn.XLOOKUP(_xlfn.CONCAT(16,"-",$A51, "-", "A"), PlayerData!$M:$M,PlayerData!N:N,""),
_xlfn.XLOOKUP(_xlfn.CONCAT(17,"-",$A51, "-", "A"), PlayerData!$M:$M,PlayerData!N:N,""),
_xlfn.XLOOKUP(_xlfn.CONCAT(18,"-",$A51, "-", "A"), PlayerData!$M:$M,PlayerData!N:N,"")))</f>
        <v>1</v>
      </c>
      <c r="L51" s="138" cm="1">
        <f t="array" ref="L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"A"), PlayerData!$M:$M,PlayerData!O:O,""),
_xlfn.XLOOKUP(_xlfn.CONCAT(1,"-",$A51, "-", "A"), PlayerData!$M:$M,PlayerData!O:O,""),
_xlfn.XLOOKUP(_xlfn.CONCAT(2,"-",$A51, "-", "A"), PlayerData!$M:$M,PlayerData!O:O,""),
_xlfn.XLOOKUP(_xlfn.CONCAT(3,"-",$A51, "-", "A"), PlayerData!$M:$M,PlayerData!O:O,""),
_xlfn.XLOOKUP(_xlfn.CONCAT(4,"-",$A51, "-", "A"), PlayerData!$M:$M,PlayerData!O:O,""),
_xlfn.XLOOKUP(_xlfn.CONCAT(5,"-",$A51, "-", "A"), PlayerData!$M:$M,PlayerData!O:O,""),
_xlfn.XLOOKUP(_xlfn.CONCAT(6,"-",$A51, "-", "A"), PlayerData!$M:$M,PlayerData!O:O,""),
_xlfn.XLOOKUP(_xlfn.CONCAT(7,"-",$A51, "-", "A"), PlayerData!$M:$M,PlayerData!O:O,""),
_xlfn.XLOOKUP(_xlfn.CONCAT(8,"-",$A51, "-", "A"), PlayerData!$M:$M,PlayerData!O:O,""),
_xlfn.XLOOKUP(_xlfn.CONCAT(9,"-",$A51, "-", "A"), PlayerData!$M:$M,PlayerData!O:O,""),
_xlfn.XLOOKUP(_xlfn.CONCAT(10,"-",$A51, "-", "A"), PlayerData!$M:$M,PlayerData!O:O,""),
_xlfn.XLOOKUP(_xlfn.CONCAT(11,"-",$A51, "-", "A"), PlayerData!$M:$M,PlayerData!O:O,""),
_xlfn.XLOOKUP(_xlfn.CONCAT(12,"-",$A51, "-", "A"), PlayerData!$M:$M,PlayerData!O:O,""),
_xlfn.XLOOKUP(_xlfn.CONCAT(13,"-",$A51, "-", "A"), PlayerData!$M:$M,PlayerData!O:O,""),
_xlfn.XLOOKUP(_xlfn.CONCAT(14,"-",$A51, "-", "A"), PlayerData!$M:$M,PlayerData!O:O,""),
_xlfn.XLOOKUP(_xlfn.CONCAT(15,"-",$A51, "-", "A"), PlayerData!$M:$M,PlayerData!O:O,""),
_xlfn.XLOOKUP(_xlfn.CONCAT(16,"-",$A51, "-", "A"), PlayerData!$M:$M,PlayerData!O:O,""),
_xlfn.XLOOKUP(_xlfn.CONCAT(17,"-",$A51, "-", "A"), PlayerData!$M:$M,PlayerData!O:O,""),
_xlfn.XLOOKUP(_xlfn.CONCAT(18,"-",$A51, "-", "A"), PlayerData!$M:$M,PlayerData!O:O,"")))</f>
        <v>0</v>
      </c>
      <c r="M51" s="96" cm="1">
        <f t="array" ref="M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_xlfn.XLOOKUP(_xlfn.CONCAT(0,"-",$A51, "-", "A"), PlayerData!$M:$M,PlayerData!R:R,""),
_xlfn.XLOOKUP(_xlfn.CONCAT(1,"-",$A51, "-", "A"), PlayerData!$M:$M,PlayerData!R:R,""),
_xlfn.XLOOKUP(_xlfn.CONCAT(2,"-",$A51, "-", "A"), PlayerData!$M:$M,PlayerData!R:R,""),
_xlfn.XLOOKUP(_xlfn.CONCAT(3,"-",$A51, "-", "A"), PlayerData!$M:$M,PlayerData!R:R,""),
_xlfn.XLOOKUP(_xlfn.CONCAT(4,"-",$A51, "-", "A"), PlayerData!$M:$M,PlayerData!R:R,""),
_xlfn.XLOOKUP(_xlfn.CONCAT(5,"-",$A51, "-", "A"), PlayerData!$M:$M,PlayerData!R:R,""),
_xlfn.XLOOKUP(_xlfn.CONCAT(6,"-",$A51, "-", "A"), PlayerData!$M:$M,PlayerData!R:R,""),
_xlfn.XLOOKUP(_xlfn.CONCAT(7,"-",$A51, "-", "A"), PlayerData!$M:$M,PlayerData!R:R,""),
_xlfn.XLOOKUP(_xlfn.CONCAT(8,"-",$A51, "-", "A"), PlayerData!$M:$M,PlayerData!R:R,""),
_xlfn.XLOOKUP(_xlfn.CONCAT(9,"-",$A51, "-", "A"), PlayerData!$M:$M,PlayerData!R:R,""),
_xlfn.XLOOKUP(_xlfn.CONCAT(10,"-",$A51, "-", "A"), PlayerData!$M:$M,PlayerData!R:R,""),
_xlfn.XLOOKUP(_xlfn.CONCAT(11,"-",$A51, "-", "A"), PlayerData!$M:$M,PlayerData!R:R,""),
_xlfn.XLOOKUP(_xlfn.CONCAT(12,"-",$A51, "-", "A"), PlayerData!$M:$M,PlayerData!R:R,""),
_xlfn.XLOOKUP(_xlfn.CONCAT(13,"-",$A51, "-", "A"), PlayerData!$M:$M,PlayerData!R:R,""),
_xlfn.XLOOKUP(_xlfn.CONCAT(14,"-",$A51, "-", "A"), PlayerData!$M:$M,PlayerData!R:R,""),
_xlfn.XLOOKUP(_xlfn.CONCAT(15,"-",$A51, "-", "A"), PlayerData!$M:$M,PlayerData!R:R,""),
_xlfn.XLOOKUP(_xlfn.CONCAT(16,"-",$A51, "-", "A"), PlayerData!$M:$M,PlayerData!R:R,""),
_xlfn.XLOOKUP(_xlfn.CONCAT(17,"-",$A51, "-", "A"), PlayerData!$M:$M,PlayerData!R:R,""),
_xlfn.XLOOKUP(_xlfn.CONCAT(18,"-",$A51, "-", "A"), PlayerData!$M:$M,PlayerData!R:R,"")))</f>
        <v>0.42</v>
      </c>
      <c r="N51" s="134">
        <f t="shared" si="3"/>
        <v>22.727272727272727</v>
      </c>
      <c r="O51" s="134">
        <f t="shared" si="4"/>
        <v>0</v>
      </c>
      <c r="P51" s="73">
        <f t="shared" si="5"/>
        <v>5.6603773584905666</v>
      </c>
      <c r="Q51" s="132" cm="1">
        <f t="array" ref="Q51">IF(OR($A51=Solver!$T$12:$T$201),0,SUMPRODUCT($H51:$J51,$T$4:$V$4))</f>
        <v>0</v>
      </c>
      <c r="R51" s="73" cm="1">
        <f t="array" ref="R51">IF(OR($A51=Solver!$T$12:$T$201),0, SUMPRODUCT($N51:$P51, $T$4:$V$4))</f>
        <v>0</v>
      </c>
    </row>
    <row r="52" spans="1:18">
      <c r="A52" s="55">
        <v>50</v>
      </c>
      <c r="B52" s="55" t="str">
        <f>_xlfn.XLOOKUP($A52, PlayerData!$B$3:$B$394, PlayerData!C$3:C$394)</f>
        <v>AVL</v>
      </c>
      <c r="C52" s="55" t="str">
        <f>_xlfn.XLOOKUP($A52, PlayerData!$B$3:$B$394, PlayerData!D$3:D$394)</f>
        <v>F</v>
      </c>
      <c r="D52" s="31" t="str">
        <f>_xlfn.XLOOKUP($A52, PlayerData!$B$3:$B$394, PlayerData!E$3:E$394)</f>
        <v>Davis</v>
      </c>
      <c r="E52" s="136" cm="1">
        <f t="array" ref="E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"H"), PlayerData!$G:$G,PlayerData!H:H,""),
_xlfn.XLOOKUP(_xlfn.CONCAT(1,"-",$A52, "-", "H"), PlayerData!$G:$G,PlayerData!H:H,""),
_xlfn.XLOOKUP(_xlfn.CONCAT(2,"-",$A52, "-", "H"), PlayerData!$G:$G,PlayerData!H:H,""),
_xlfn.XLOOKUP(_xlfn.CONCAT(3,"-",$A52, "-", "H"), PlayerData!$G:$G,PlayerData!H:H,""),
_xlfn.XLOOKUP(_xlfn.CONCAT(4,"-",$A52, "-", "H"), PlayerData!$G:$G,PlayerData!H:H,""),
_xlfn.XLOOKUP(_xlfn.CONCAT(5,"-",$A52, "-", "H"), PlayerData!$G:$G,PlayerData!H:H,""),
_xlfn.XLOOKUP(_xlfn.CONCAT(6,"-",$A52, "-", "H"), PlayerData!$G:$G,PlayerData!H:H,""),
_xlfn.XLOOKUP(_xlfn.CONCAT(7,"-",$A52, "-", "H"), PlayerData!$G:$G,PlayerData!H:H,""),
_xlfn.XLOOKUP(_xlfn.CONCAT(8,"-",$A52, "-", "H"), PlayerData!$G:$G,PlayerData!H:H,""),
_xlfn.XLOOKUP(_xlfn.CONCAT(9,"-",$A52, "-", "H"), PlayerData!$G:$G,PlayerData!H:H,""),
_xlfn.XLOOKUP(_xlfn.CONCAT(10,"-",$A52, "-", "H"), PlayerData!$G:$G,PlayerData!H:H,""),
_xlfn.XLOOKUP(_xlfn.CONCAT(11,"-",$A52, "-", "H"), PlayerData!$G:$G,PlayerData!H:H,""),
_xlfn.XLOOKUP(_xlfn.CONCAT(12,"-",$A52, "-", "H"), PlayerData!$G:$G,PlayerData!H:H,""),
_xlfn.XLOOKUP(_xlfn.CONCAT(13,"-",$A52, "-", "H"), PlayerData!$G:$G,PlayerData!H:H,""),
_xlfn.XLOOKUP(_xlfn.CONCAT(14,"-",$A52, "-", "H"), PlayerData!$G:$G,PlayerData!H:H,""),
_xlfn.XLOOKUP(_xlfn.CONCAT(15,"-",$A52, "-", "H"), PlayerData!$G:$G,PlayerData!H:H,""),
_xlfn.XLOOKUP(_xlfn.CONCAT(16,"-",$A52, "-", "H"), PlayerData!$G:$G,PlayerData!H:H,""),
_xlfn.XLOOKUP(_xlfn.CONCAT(17,"-",$A52, "-", "H"), PlayerData!$G:$G,PlayerData!H:H,""),
_xlfn.XLOOKUP(_xlfn.CONCAT(18,"-",$A52, "-", "H"), PlayerData!$G:$G,PlayerData!H:H,"")))</f>
        <v>2.33</v>
      </c>
      <c r="F52" s="136" cm="1">
        <f t="array" ref="F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"H"), PlayerData!$G:$G,PlayerData!I:I,""),
_xlfn.XLOOKUP(_xlfn.CONCAT(1,"-",$A52, "-", "H"), PlayerData!$G:$G,PlayerData!I:I,""),
_xlfn.XLOOKUP(_xlfn.CONCAT(2,"-",$A52, "-", "H"), PlayerData!$G:$G,PlayerData!I:I,""),
_xlfn.XLOOKUP(_xlfn.CONCAT(3,"-",$A52, "-", "H"), PlayerData!$G:$G,PlayerData!I:I,""),
_xlfn.XLOOKUP(_xlfn.CONCAT(4,"-",$A52, "-", "H"), PlayerData!$G:$G,PlayerData!I:I,""),
_xlfn.XLOOKUP(_xlfn.CONCAT(5,"-",$A52, "-", "H"), PlayerData!$G:$G,PlayerData!I:I,""),
_xlfn.XLOOKUP(_xlfn.CONCAT(6,"-",$A52, "-", "H"), PlayerData!$G:$G,PlayerData!I:I,""),
_xlfn.XLOOKUP(_xlfn.CONCAT(7,"-",$A52, "-", "H"), PlayerData!$G:$G,PlayerData!I:I,""),
_xlfn.XLOOKUP(_xlfn.CONCAT(8,"-",$A52, "-", "H"), PlayerData!$G:$G,PlayerData!I:I,""),
_xlfn.XLOOKUP(_xlfn.CONCAT(9,"-",$A52, "-", "H"), PlayerData!$G:$G,PlayerData!I:I,""),
_xlfn.XLOOKUP(_xlfn.CONCAT(10,"-",$A52, "-", "H"), PlayerData!$G:$G,PlayerData!I:I,""),
_xlfn.XLOOKUP(_xlfn.CONCAT(11,"-",$A52, "-", "H"), PlayerData!$G:$G,PlayerData!I:I,""),
_xlfn.XLOOKUP(_xlfn.CONCAT(12,"-",$A52, "-", "H"), PlayerData!$G:$G,PlayerData!I:I,""),
_xlfn.XLOOKUP(_xlfn.CONCAT(13,"-",$A52, "-", "H"), PlayerData!$G:$G,PlayerData!I:I,""),
_xlfn.XLOOKUP(_xlfn.CONCAT(14,"-",$A52, "-", "H"), PlayerData!$G:$G,PlayerData!I:I,""),
_xlfn.XLOOKUP(_xlfn.CONCAT(15,"-",$A52, "-", "H"), PlayerData!$G:$G,PlayerData!I:I,""),
_xlfn.XLOOKUP(_xlfn.CONCAT(16,"-",$A52, "-", "H"), PlayerData!$G:$G,PlayerData!I:I,""),
_xlfn.XLOOKUP(_xlfn.CONCAT(17,"-",$A52, "-", "H"), PlayerData!$G:$G,PlayerData!I:I,""),
_xlfn.XLOOKUP(_xlfn.CONCAT(18,"-",$A52, "-", "H"), PlayerData!$G:$G,PlayerData!I:I,"")))</f>
        <v>0.33</v>
      </c>
      <c r="G52" s="90" cm="1">
        <f t="array" ref="G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"H"), PlayerData!$G:$G,PlayerData!L:L,""),
_xlfn.XLOOKUP(_xlfn.CONCAT(1,"-",$A52, "-", "H"), PlayerData!$G:$G,PlayerData!L:L,""),
_xlfn.XLOOKUP(_xlfn.CONCAT(2,"-",$A52, "-", "H"), PlayerData!$G:$G,PlayerData!L:L,""),
_xlfn.XLOOKUP(_xlfn.CONCAT(3,"-",$A52, "-", "H"), PlayerData!$G:$G,PlayerData!L:L,""),
_xlfn.XLOOKUP(_xlfn.CONCAT(4,"-",$A52, "-", "H"), PlayerData!$G:$G,PlayerData!L:L,""),
_xlfn.XLOOKUP(_xlfn.CONCAT(5,"-",$A52, "-", "H"), PlayerData!$G:$G,PlayerData!L:L,""),
_xlfn.XLOOKUP(_xlfn.CONCAT(6,"-",$A52, "-", "H"), PlayerData!$G:$G,PlayerData!L:L,""),
_xlfn.XLOOKUP(_xlfn.CONCAT(7,"-",$A52, "-", "H"), PlayerData!$G:$G,PlayerData!L:L,""),
_xlfn.XLOOKUP(_xlfn.CONCAT(8,"-",$A52, "-", "H"), PlayerData!$G:$G,PlayerData!L:L,""),
_xlfn.XLOOKUP(_xlfn.CONCAT(9,"-",$A52, "-", "H"), PlayerData!$G:$G,PlayerData!L:L,""),
_xlfn.XLOOKUP(_xlfn.CONCAT(10,"-",$A52, "-", "H"), PlayerData!$G:$G,PlayerData!L:L,""),
_xlfn.XLOOKUP(_xlfn.CONCAT(11,"-",$A52, "-", "H"), PlayerData!$G:$G,PlayerData!L:L,""),
_xlfn.XLOOKUP(_xlfn.CONCAT(12,"-",$A52, "-", "H"), PlayerData!$G:$G,PlayerData!L:L,""),
_xlfn.XLOOKUP(_xlfn.CONCAT(13,"-",$A52, "-", "H"), PlayerData!$G:$G,PlayerData!L:L,""),
_xlfn.XLOOKUP(_xlfn.CONCAT(14,"-",$A52, "-", "H"), PlayerData!$G:$G,PlayerData!L:L,""),
_xlfn.XLOOKUP(_xlfn.CONCAT(15,"-",$A52, "-", "H"), PlayerData!$G:$G,PlayerData!L:L,""),
_xlfn.XLOOKUP(_xlfn.CONCAT(16,"-",$A52, "-", "H"), PlayerData!$G:$G,PlayerData!L:L,""),
_xlfn.XLOOKUP(_xlfn.CONCAT(17,"-",$A52, "-", "H"), PlayerData!$G:$G,PlayerData!L:L,""),
_xlfn.XLOOKUP(_xlfn.CONCAT(18,"-",$A52, "-", "H"), PlayerData!$G:$G,PlayerData!L:L,"")))</f>
        <v>1.2</v>
      </c>
      <c r="H52" s="132">
        <f t="shared" si="0"/>
        <v>52.954545454545453</v>
      </c>
      <c r="I52" s="132">
        <f t="shared" si="1"/>
        <v>14.999999999999998</v>
      </c>
      <c r="J52" s="72">
        <f t="shared" si="2"/>
        <v>16.172506738544477</v>
      </c>
      <c r="K52" s="138" cm="1">
        <f t="array" ref="K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"A"), PlayerData!$M:$M,PlayerData!N:N,""),
_xlfn.XLOOKUP(_xlfn.CONCAT(1,"-",$A52, "-", "A"), PlayerData!$M:$M,PlayerData!N:N,""),
_xlfn.XLOOKUP(_xlfn.CONCAT(2,"-",$A52, "-", "A"), PlayerData!$M:$M,PlayerData!N:N,""),
_xlfn.XLOOKUP(_xlfn.CONCAT(3,"-",$A52, "-", "A"), PlayerData!$M:$M,PlayerData!N:N,""),
_xlfn.XLOOKUP(_xlfn.CONCAT(4,"-",$A52, "-", "A"), PlayerData!$M:$M,PlayerData!N:N,""),
_xlfn.XLOOKUP(_xlfn.CONCAT(5,"-",$A52, "-", "A"), PlayerData!$M:$M,PlayerData!N:N,""),
_xlfn.XLOOKUP(_xlfn.CONCAT(6,"-",$A52, "-", "A"), PlayerData!$M:$M,PlayerData!N:N,""),
_xlfn.XLOOKUP(_xlfn.CONCAT(7,"-",$A52, "-", "A"), PlayerData!$M:$M,PlayerData!N:N,""),
_xlfn.XLOOKUP(_xlfn.CONCAT(8,"-",$A52, "-", "A"), PlayerData!$M:$M,PlayerData!N:N,""),
_xlfn.XLOOKUP(_xlfn.CONCAT(9,"-",$A52, "-", "A"), PlayerData!$M:$M,PlayerData!N:N,""),
_xlfn.XLOOKUP(_xlfn.CONCAT(10,"-",$A52, "-", "A"), PlayerData!$M:$M,PlayerData!N:N,""),
_xlfn.XLOOKUP(_xlfn.CONCAT(11,"-",$A52, "-", "A"), PlayerData!$M:$M,PlayerData!N:N,""),
_xlfn.XLOOKUP(_xlfn.CONCAT(12,"-",$A52, "-", "A"), PlayerData!$M:$M,PlayerData!N:N,""),
_xlfn.XLOOKUP(_xlfn.CONCAT(13,"-",$A52, "-", "A"), PlayerData!$M:$M,PlayerData!N:N,""),
_xlfn.XLOOKUP(_xlfn.CONCAT(14,"-",$A52, "-", "A"), PlayerData!$M:$M,PlayerData!N:N,""),
_xlfn.XLOOKUP(_xlfn.CONCAT(15,"-",$A52, "-", "A"), PlayerData!$M:$M,PlayerData!N:N,""),
_xlfn.XLOOKUP(_xlfn.CONCAT(16,"-",$A52, "-", "A"), PlayerData!$M:$M,PlayerData!N:N,""),
_xlfn.XLOOKUP(_xlfn.CONCAT(17,"-",$A52, "-", "A"), PlayerData!$M:$M,PlayerData!N:N,""),
_xlfn.XLOOKUP(_xlfn.CONCAT(18,"-",$A52, "-", "A"), PlayerData!$M:$M,PlayerData!N:N,"")))</f>
        <v>0</v>
      </c>
      <c r="L52" s="138" cm="1">
        <f t="array" ref="L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"A"), PlayerData!$M:$M,PlayerData!O:O,""),
_xlfn.XLOOKUP(_xlfn.CONCAT(1,"-",$A52, "-", "A"), PlayerData!$M:$M,PlayerData!O:O,""),
_xlfn.XLOOKUP(_xlfn.CONCAT(2,"-",$A52, "-", "A"), PlayerData!$M:$M,PlayerData!O:O,""),
_xlfn.XLOOKUP(_xlfn.CONCAT(3,"-",$A52, "-", "A"), PlayerData!$M:$M,PlayerData!O:O,""),
_xlfn.XLOOKUP(_xlfn.CONCAT(4,"-",$A52, "-", "A"), PlayerData!$M:$M,PlayerData!O:O,""),
_xlfn.XLOOKUP(_xlfn.CONCAT(5,"-",$A52, "-", "A"), PlayerData!$M:$M,PlayerData!O:O,""),
_xlfn.XLOOKUP(_xlfn.CONCAT(6,"-",$A52, "-", "A"), PlayerData!$M:$M,PlayerData!O:O,""),
_xlfn.XLOOKUP(_xlfn.CONCAT(7,"-",$A52, "-", "A"), PlayerData!$M:$M,PlayerData!O:O,""),
_xlfn.XLOOKUP(_xlfn.CONCAT(8,"-",$A52, "-", "A"), PlayerData!$M:$M,PlayerData!O:O,""),
_xlfn.XLOOKUP(_xlfn.CONCAT(9,"-",$A52, "-", "A"), PlayerData!$M:$M,PlayerData!O:O,""),
_xlfn.XLOOKUP(_xlfn.CONCAT(10,"-",$A52, "-", "A"), PlayerData!$M:$M,PlayerData!O:O,""),
_xlfn.XLOOKUP(_xlfn.CONCAT(11,"-",$A52, "-", "A"), PlayerData!$M:$M,PlayerData!O:O,""),
_xlfn.XLOOKUP(_xlfn.CONCAT(12,"-",$A52, "-", "A"), PlayerData!$M:$M,PlayerData!O:O,""),
_xlfn.XLOOKUP(_xlfn.CONCAT(13,"-",$A52, "-", "A"), PlayerData!$M:$M,PlayerData!O:O,""),
_xlfn.XLOOKUP(_xlfn.CONCAT(14,"-",$A52, "-", "A"), PlayerData!$M:$M,PlayerData!O:O,""),
_xlfn.XLOOKUP(_xlfn.CONCAT(15,"-",$A52, "-", "A"), PlayerData!$M:$M,PlayerData!O:O,""),
_xlfn.XLOOKUP(_xlfn.CONCAT(16,"-",$A52, "-", "A"), PlayerData!$M:$M,PlayerData!O:O,""),
_xlfn.XLOOKUP(_xlfn.CONCAT(17,"-",$A52, "-", "A"), PlayerData!$M:$M,PlayerData!O:O,""),
_xlfn.XLOOKUP(_xlfn.CONCAT(18,"-",$A52, "-", "A"), PlayerData!$M:$M,PlayerData!O:O,"")))</f>
        <v>0</v>
      </c>
      <c r="M52" s="96" cm="1">
        <f t="array" ref="M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_xlfn.XLOOKUP(_xlfn.CONCAT(0,"-",$A52, "-", "A"), PlayerData!$M:$M,PlayerData!R:R,""),
_xlfn.XLOOKUP(_xlfn.CONCAT(1,"-",$A52, "-", "A"), PlayerData!$M:$M,PlayerData!R:R,""),
_xlfn.XLOOKUP(_xlfn.CONCAT(2,"-",$A52, "-", "A"), PlayerData!$M:$M,PlayerData!R:R,""),
_xlfn.XLOOKUP(_xlfn.CONCAT(3,"-",$A52, "-", "A"), PlayerData!$M:$M,PlayerData!R:R,""),
_xlfn.XLOOKUP(_xlfn.CONCAT(4,"-",$A52, "-", "A"), PlayerData!$M:$M,PlayerData!R:R,""),
_xlfn.XLOOKUP(_xlfn.CONCAT(5,"-",$A52, "-", "A"), PlayerData!$M:$M,PlayerData!R:R,""),
_xlfn.XLOOKUP(_xlfn.CONCAT(6,"-",$A52, "-", "A"), PlayerData!$M:$M,PlayerData!R:R,""),
_xlfn.XLOOKUP(_xlfn.CONCAT(7,"-",$A52, "-", "A"), PlayerData!$M:$M,PlayerData!R:R,""),
_xlfn.XLOOKUP(_xlfn.CONCAT(8,"-",$A52, "-", "A"), PlayerData!$M:$M,PlayerData!R:R,""),
_xlfn.XLOOKUP(_xlfn.CONCAT(9,"-",$A52, "-", "A"), PlayerData!$M:$M,PlayerData!R:R,""),
_xlfn.XLOOKUP(_xlfn.CONCAT(10,"-",$A52, "-", "A"), PlayerData!$M:$M,PlayerData!R:R,""),
_xlfn.XLOOKUP(_xlfn.CONCAT(11,"-",$A52, "-", "A"), PlayerData!$M:$M,PlayerData!R:R,""),
_xlfn.XLOOKUP(_xlfn.CONCAT(12,"-",$A52, "-", "A"), PlayerData!$M:$M,PlayerData!R:R,""),
_xlfn.XLOOKUP(_xlfn.CONCAT(13,"-",$A52, "-", "A"), PlayerData!$M:$M,PlayerData!R:R,""),
_xlfn.XLOOKUP(_xlfn.CONCAT(14,"-",$A52, "-", "A"), PlayerData!$M:$M,PlayerData!R:R,""),
_xlfn.XLOOKUP(_xlfn.CONCAT(15,"-",$A52, "-", "A"), PlayerData!$M:$M,PlayerData!R:R,""),
_xlfn.XLOOKUP(_xlfn.CONCAT(16,"-",$A52, "-", "A"), PlayerData!$M:$M,PlayerData!R:R,""),
_xlfn.XLOOKUP(_xlfn.CONCAT(17,"-",$A52, "-", "A"), PlayerData!$M:$M,PlayerData!R:R,""),
_xlfn.XLOOKUP(_xlfn.CONCAT(18,"-",$A52, "-", "A"), PlayerData!$M:$M,PlayerData!R:R,"")))</f>
        <v>0.12</v>
      </c>
      <c r="N52" s="134">
        <f t="shared" si="3"/>
        <v>0</v>
      </c>
      <c r="O52" s="134">
        <f t="shared" si="4"/>
        <v>0</v>
      </c>
      <c r="P52" s="73">
        <f t="shared" si="5"/>
        <v>1.6172506738544477</v>
      </c>
      <c r="Q52" s="132" cm="1">
        <f t="array" ref="Q52">IF(OR($A52=Solver!$T$12:$T$201),0,SUMPRODUCT($H52:$J52,$T$4:$V$4))</f>
        <v>16.172506738544477</v>
      </c>
      <c r="R52" s="73" cm="1">
        <f t="array" ref="R52">IF(OR($A52=Solver!$T$12:$T$201),0, SUMPRODUCT($N52:$P52, $T$4:$V$4))</f>
        <v>1.6172506738544477</v>
      </c>
    </row>
    <row r="53" spans="1:18">
      <c r="A53" s="55">
        <v>51</v>
      </c>
      <c r="B53" s="55" t="str">
        <f>_xlfn.XLOOKUP($A53, PlayerData!$B$3:$B$394, PlayerData!C$3:C$394)</f>
        <v>LIV</v>
      </c>
      <c r="C53" s="55" t="str">
        <f>_xlfn.XLOOKUP($A53, PlayerData!$B$3:$B$394, PlayerData!D$3:D$394)</f>
        <v>M</v>
      </c>
      <c r="D53" s="31" t="str">
        <f>_xlfn.XLOOKUP($A53, PlayerData!$B$3:$B$394, PlayerData!E$3:E$394)</f>
        <v>Salah</v>
      </c>
      <c r="E53" s="136" cm="1">
        <f t="array" ref="E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"H"), PlayerData!$G:$G,PlayerData!H:H,""),
_xlfn.XLOOKUP(_xlfn.CONCAT(1,"-",$A53, "-", "H"), PlayerData!$G:$G,PlayerData!H:H,""),
_xlfn.XLOOKUP(_xlfn.CONCAT(2,"-",$A53, "-", "H"), PlayerData!$G:$G,PlayerData!H:H,""),
_xlfn.XLOOKUP(_xlfn.CONCAT(3,"-",$A53, "-", "H"), PlayerData!$G:$G,PlayerData!H:H,""),
_xlfn.XLOOKUP(_xlfn.CONCAT(4,"-",$A53, "-", "H"), PlayerData!$G:$G,PlayerData!H:H,""),
_xlfn.XLOOKUP(_xlfn.CONCAT(5,"-",$A53, "-", "H"), PlayerData!$G:$G,PlayerData!H:H,""),
_xlfn.XLOOKUP(_xlfn.CONCAT(6,"-",$A53, "-", "H"), PlayerData!$G:$G,PlayerData!H:H,""),
_xlfn.XLOOKUP(_xlfn.CONCAT(7,"-",$A53, "-", "H"), PlayerData!$G:$G,PlayerData!H:H,""),
_xlfn.XLOOKUP(_xlfn.CONCAT(8,"-",$A53, "-", "H"), PlayerData!$G:$G,PlayerData!H:H,""),
_xlfn.XLOOKUP(_xlfn.CONCAT(9,"-",$A53, "-", "H"), PlayerData!$G:$G,PlayerData!H:H,""),
_xlfn.XLOOKUP(_xlfn.CONCAT(10,"-",$A53, "-", "H"), PlayerData!$G:$G,PlayerData!H:H,""),
_xlfn.XLOOKUP(_xlfn.CONCAT(11,"-",$A53, "-", "H"), PlayerData!$G:$G,PlayerData!H:H,""),
_xlfn.XLOOKUP(_xlfn.CONCAT(12,"-",$A53, "-", "H"), PlayerData!$G:$G,PlayerData!H:H,""),
_xlfn.XLOOKUP(_xlfn.CONCAT(13,"-",$A53, "-", "H"), PlayerData!$G:$G,PlayerData!H:H,""),
_xlfn.XLOOKUP(_xlfn.CONCAT(14,"-",$A53, "-", "H"), PlayerData!$G:$G,PlayerData!H:H,""),
_xlfn.XLOOKUP(_xlfn.CONCAT(15,"-",$A53, "-", "H"), PlayerData!$G:$G,PlayerData!H:H,""),
_xlfn.XLOOKUP(_xlfn.CONCAT(16,"-",$A53, "-", "H"), PlayerData!$G:$G,PlayerData!H:H,""),
_xlfn.XLOOKUP(_xlfn.CONCAT(17,"-",$A53, "-", "H"), PlayerData!$G:$G,PlayerData!H:H,""),
_xlfn.XLOOKUP(_xlfn.CONCAT(18,"-",$A53, "-", "H"), PlayerData!$G:$G,PlayerData!H:H,"")))</f>
        <v>3.2</v>
      </c>
      <c r="F53" s="136" cm="1">
        <f t="array" ref="F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"H"), PlayerData!$G:$G,PlayerData!I:I,""),
_xlfn.XLOOKUP(_xlfn.CONCAT(1,"-",$A53, "-", "H"), PlayerData!$G:$G,PlayerData!I:I,""),
_xlfn.XLOOKUP(_xlfn.CONCAT(2,"-",$A53, "-", "H"), PlayerData!$G:$G,PlayerData!I:I,""),
_xlfn.XLOOKUP(_xlfn.CONCAT(3,"-",$A53, "-", "H"), PlayerData!$G:$G,PlayerData!I:I,""),
_xlfn.XLOOKUP(_xlfn.CONCAT(4,"-",$A53, "-", "H"), PlayerData!$G:$G,PlayerData!I:I,""),
_xlfn.XLOOKUP(_xlfn.CONCAT(5,"-",$A53, "-", "H"), PlayerData!$G:$G,PlayerData!I:I,""),
_xlfn.XLOOKUP(_xlfn.CONCAT(6,"-",$A53, "-", "H"), PlayerData!$G:$G,PlayerData!I:I,""),
_xlfn.XLOOKUP(_xlfn.CONCAT(7,"-",$A53, "-", "H"), PlayerData!$G:$G,PlayerData!I:I,""),
_xlfn.XLOOKUP(_xlfn.CONCAT(8,"-",$A53, "-", "H"), PlayerData!$G:$G,PlayerData!I:I,""),
_xlfn.XLOOKUP(_xlfn.CONCAT(9,"-",$A53, "-", "H"), PlayerData!$G:$G,PlayerData!I:I,""),
_xlfn.XLOOKUP(_xlfn.CONCAT(10,"-",$A53, "-", "H"), PlayerData!$G:$G,PlayerData!I:I,""),
_xlfn.XLOOKUP(_xlfn.CONCAT(11,"-",$A53, "-", "H"), PlayerData!$G:$G,PlayerData!I:I,""),
_xlfn.XLOOKUP(_xlfn.CONCAT(12,"-",$A53, "-", "H"), PlayerData!$G:$G,PlayerData!I:I,""),
_xlfn.XLOOKUP(_xlfn.CONCAT(13,"-",$A53, "-", "H"), PlayerData!$G:$G,PlayerData!I:I,""),
_xlfn.XLOOKUP(_xlfn.CONCAT(14,"-",$A53, "-", "H"), PlayerData!$G:$G,PlayerData!I:I,""),
_xlfn.XLOOKUP(_xlfn.CONCAT(15,"-",$A53, "-", "H"), PlayerData!$G:$G,PlayerData!I:I,""),
_xlfn.XLOOKUP(_xlfn.CONCAT(16,"-",$A53, "-", "H"), PlayerData!$G:$G,PlayerData!I:I,""),
_xlfn.XLOOKUP(_xlfn.CONCAT(17,"-",$A53, "-", "H"), PlayerData!$G:$G,PlayerData!I:I,""),
_xlfn.XLOOKUP(_xlfn.CONCAT(18,"-",$A53, "-", "H"), PlayerData!$G:$G,PlayerData!I:I,"")))</f>
        <v>1</v>
      </c>
      <c r="G53" s="90" cm="1">
        <f t="array" ref="G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"H"), PlayerData!$G:$G,PlayerData!L:L,""),
_xlfn.XLOOKUP(_xlfn.CONCAT(1,"-",$A53, "-", "H"), PlayerData!$G:$G,PlayerData!L:L,""),
_xlfn.XLOOKUP(_xlfn.CONCAT(2,"-",$A53, "-", "H"), PlayerData!$G:$G,PlayerData!L:L,""),
_xlfn.XLOOKUP(_xlfn.CONCAT(3,"-",$A53, "-", "H"), PlayerData!$G:$G,PlayerData!L:L,""),
_xlfn.XLOOKUP(_xlfn.CONCAT(4,"-",$A53, "-", "H"), PlayerData!$G:$G,PlayerData!L:L,""),
_xlfn.XLOOKUP(_xlfn.CONCAT(5,"-",$A53, "-", "H"), PlayerData!$G:$G,PlayerData!L:L,""),
_xlfn.XLOOKUP(_xlfn.CONCAT(6,"-",$A53, "-", "H"), PlayerData!$G:$G,PlayerData!L:L,""),
_xlfn.XLOOKUP(_xlfn.CONCAT(7,"-",$A53, "-", "H"), PlayerData!$G:$G,PlayerData!L:L,""),
_xlfn.XLOOKUP(_xlfn.CONCAT(8,"-",$A53, "-", "H"), PlayerData!$G:$G,PlayerData!L:L,""),
_xlfn.XLOOKUP(_xlfn.CONCAT(9,"-",$A53, "-", "H"), PlayerData!$G:$G,PlayerData!L:L,""),
_xlfn.XLOOKUP(_xlfn.CONCAT(10,"-",$A53, "-", "H"), PlayerData!$G:$G,PlayerData!L:L,""),
_xlfn.XLOOKUP(_xlfn.CONCAT(11,"-",$A53, "-", "H"), PlayerData!$G:$G,PlayerData!L:L,""),
_xlfn.XLOOKUP(_xlfn.CONCAT(12,"-",$A53, "-", "H"), PlayerData!$G:$G,PlayerData!L:L,""),
_xlfn.XLOOKUP(_xlfn.CONCAT(13,"-",$A53, "-", "H"), PlayerData!$G:$G,PlayerData!L:L,""),
_xlfn.XLOOKUP(_xlfn.CONCAT(14,"-",$A53, "-", "H"), PlayerData!$G:$G,PlayerData!L:L,""),
_xlfn.XLOOKUP(_xlfn.CONCAT(15,"-",$A53, "-", "H"), PlayerData!$G:$G,PlayerData!L:L,""),
_xlfn.XLOOKUP(_xlfn.CONCAT(16,"-",$A53, "-", "H"), PlayerData!$G:$G,PlayerData!L:L,""),
_xlfn.XLOOKUP(_xlfn.CONCAT(17,"-",$A53, "-", "H"), PlayerData!$G:$G,PlayerData!L:L,""),
_xlfn.XLOOKUP(_xlfn.CONCAT(18,"-",$A53, "-", "H"), PlayerData!$G:$G,PlayerData!L:L,"")))</f>
        <v>4.66</v>
      </c>
      <c r="H53" s="132">
        <f t="shared" si="0"/>
        <v>72.72727272727272</v>
      </c>
      <c r="I53" s="132">
        <f t="shared" si="1"/>
        <v>45.454545454545453</v>
      </c>
      <c r="J53" s="72">
        <f t="shared" si="2"/>
        <v>62.803234501347717</v>
      </c>
      <c r="K53" s="138" cm="1">
        <f t="array" ref="K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"A"), PlayerData!$M:$M,PlayerData!N:N,""),
_xlfn.XLOOKUP(_xlfn.CONCAT(1,"-",$A53, "-", "A"), PlayerData!$M:$M,PlayerData!N:N,""),
_xlfn.XLOOKUP(_xlfn.CONCAT(2,"-",$A53, "-", "A"), PlayerData!$M:$M,PlayerData!N:N,""),
_xlfn.XLOOKUP(_xlfn.CONCAT(3,"-",$A53, "-", "A"), PlayerData!$M:$M,PlayerData!N:N,""),
_xlfn.XLOOKUP(_xlfn.CONCAT(4,"-",$A53, "-", "A"), PlayerData!$M:$M,PlayerData!N:N,""),
_xlfn.XLOOKUP(_xlfn.CONCAT(5,"-",$A53, "-", "A"), PlayerData!$M:$M,PlayerData!N:N,""),
_xlfn.XLOOKUP(_xlfn.CONCAT(6,"-",$A53, "-", "A"), PlayerData!$M:$M,PlayerData!N:N,""),
_xlfn.XLOOKUP(_xlfn.CONCAT(7,"-",$A53, "-", "A"), PlayerData!$M:$M,PlayerData!N:N,""),
_xlfn.XLOOKUP(_xlfn.CONCAT(8,"-",$A53, "-", "A"), PlayerData!$M:$M,PlayerData!N:N,""),
_xlfn.XLOOKUP(_xlfn.CONCAT(9,"-",$A53, "-", "A"), PlayerData!$M:$M,PlayerData!N:N,""),
_xlfn.XLOOKUP(_xlfn.CONCAT(10,"-",$A53, "-", "A"), PlayerData!$M:$M,PlayerData!N:N,""),
_xlfn.XLOOKUP(_xlfn.CONCAT(11,"-",$A53, "-", "A"), PlayerData!$M:$M,PlayerData!N:N,""),
_xlfn.XLOOKUP(_xlfn.CONCAT(12,"-",$A53, "-", "A"), PlayerData!$M:$M,PlayerData!N:N,""),
_xlfn.XLOOKUP(_xlfn.CONCAT(13,"-",$A53, "-", "A"), PlayerData!$M:$M,PlayerData!N:N,""),
_xlfn.XLOOKUP(_xlfn.CONCAT(14,"-",$A53, "-", "A"), PlayerData!$M:$M,PlayerData!N:N,""),
_xlfn.XLOOKUP(_xlfn.CONCAT(15,"-",$A53, "-", "A"), PlayerData!$M:$M,PlayerData!N:N,""),
_xlfn.XLOOKUP(_xlfn.CONCAT(16,"-",$A53, "-", "A"), PlayerData!$M:$M,PlayerData!N:N,""),
_xlfn.XLOOKUP(_xlfn.CONCAT(17,"-",$A53, "-", "A"), PlayerData!$M:$M,PlayerData!N:N,""),
_xlfn.XLOOKUP(_xlfn.CONCAT(18,"-",$A53, "-", "A"), PlayerData!$M:$M,PlayerData!N:N,"")))</f>
        <v>3.5</v>
      </c>
      <c r="L53" s="138" cm="1">
        <f t="array" ref="L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"A"), PlayerData!$M:$M,PlayerData!O:O,""),
_xlfn.XLOOKUP(_xlfn.CONCAT(1,"-",$A53, "-", "A"), PlayerData!$M:$M,PlayerData!O:O,""),
_xlfn.XLOOKUP(_xlfn.CONCAT(2,"-",$A53, "-", "A"), PlayerData!$M:$M,PlayerData!O:O,""),
_xlfn.XLOOKUP(_xlfn.CONCAT(3,"-",$A53, "-", "A"), PlayerData!$M:$M,PlayerData!O:O,""),
_xlfn.XLOOKUP(_xlfn.CONCAT(4,"-",$A53, "-", "A"), PlayerData!$M:$M,PlayerData!O:O,""),
_xlfn.XLOOKUP(_xlfn.CONCAT(5,"-",$A53, "-", "A"), PlayerData!$M:$M,PlayerData!O:O,""),
_xlfn.XLOOKUP(_xlfn.CONCAT(6,"-",$A53, "-", "A"), PlayerData!$M:$M,PlayerData!O:O,""),
_xlfn.XLOOKUP(_xlfn.CONCAT(7,"-",$A53, "-", "A"), PlayerData!$M:$M,PlayerData!O:O,""),
_xlfn.XLOOKUP(_xlfn.CONCAT(8,"-",$A53, "-", "A"), PlayerData!$M:$M,PlayerData!O:O,""),
_xlfn.XLOOKUP(_xlfn.CONCAT(9,"-",$A53, "-", "A"), PlayerData!$M:$M,PlayerData!O:O,""),
_xlfn.XLOOKUP(_xlfn.CONCAT(10,"-",$A53, "-", "A"), PlayerData!$M:$M,PlayerData!O:O,""),
_xlfn.XLOOKUP(_xlfn.CONCAT(11,"-",$A53, "-", "A"), PlayerData!$M:$M,PlayerData!O:O,""),
_xlfn.XLOOKUP(_xlfn.CONCAT(12,"-",$A53, "-", "A"), PlayerData!$M:$M,PlayerData!O:O,""),
_xlfn.XLOOKUP(_xlfn.CONCAT(13,"-",$A53, "-", "A"), PlayerData!$M:$M,PlayerData!O:O,""),
_xlfn.XLOOKUP(_xlfn.CONCAT(14,"-",$A53, "-", "A"), PlayerData!$M:$M,PlayerData!O:O,""),
_xlfn.XLOOKUP(_xlfn.CONCAT(15,"-",$A53, "-", "A"), PlayerData!$M:$M,PlayerData!O:O,""),
_xlfn.XLOOKUP(_xlfn.CONCAT(16,"-",$A53, "-", "A"), PlayerData!$M:$M,PlayerData!O:O,""),
_xlfn.XLOOKUP(_xlfn.CONCAT(17,"-",$A53, "-", "A"), PlayerData!$M:$M,PlayerData!O:O,""),
_xlfn.XLOOKUP(_xlfn.CONCAT(18,"-",$A53, "-", "A"), PlayerData!$M:$M,PlayerData!O:O,"")))</f>
        <v>0.75</v>
      </c>
      <c r="M53" s="96" cm="1">
        <f t="array" ref="M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_xlfn.XLOOKUP(_xlfn.CONCAT(0,"-",$A53, "-", "A"), PlayerData!$M:$M,PlayerData!R:R,""),
_xlfn.XLOOKUP(_xlfn.CONCAT(1,"-",$A53, "-", "A"), PlayerData!$M:$M,PlayerData!R:R,""),
_xlfn.XLOOKUP(_xlfn.CONCAT(2,"-",$A53, "-", "A"), PlayerData!$M:$M,PlayerData!R:R,""),
_xlfn.XLOOKUP(_xlfn.CONCAT(3,"-",$A53, "-", "A"), PlayerData!$M:$M,PlayerData!R:R,""),
_xlfn.XLOOKUP(_xlfn.CONCAT(4,"-",$A53, "-", "A"), PlayerData!$M:$M,PlayerData!R:R,""),
_xlfn.XLOOKUP(_xlfn.CONCAT(5,"-",$A53, "-", "A"), PlayerData!$M:$M,PlayerData!R:R,""),
_xlfn.XLOOKUP(_xlfn.CONCAT(6,"-",$A53, "-", "A"), PlayerData!$M:$M,PlayerData!R:R,""),
_xlfn.XLOOKUP(_xlfn.CONCAT(7,"-",$A53, "-", "A"), PlayerData!$M:$M,PlayerData!R:R,""),
_xlfn.XLOOKUP(_xlfn.CONCAT(8,"-",$A53, "-", "A"), PlayerData!$M:$M,PlayerData!R:R,""),
_xlfn.XLOOKUP(_xlfn.CONCAT(9,"-",$A53, "-", "A"), PlayerData!$M:$M,PlayerData!R:R,""),
_xlfn.XLOOKUP(_xlfn.CONCAT(10,"-",$A53, "-", "A"), PlayerData!$M:$M,PlayerData!R:R,""),
_xlfn.XLOOKUP(_xlfn.CONCAT(11,"-",$A53, "-", "A"), PlayerData!$M:$M,PlayerData!R:R,""),
_xlfn.XLOOKUP(_xlfn.CONCAT(12,"-",$A53, "-", "A"), PlayerData!$M:$M,PlayerData!R:R,""),
_xlfn.XLOOKUP(_xlfn.CONCAT(13,"-",$A53, "-", "A"), PlayerData!$M:$M,PlayerData!R:R,""),
_xlfn.XLOOKUP(_xlfn.CONCAT(14,"-",$A53, "-", "A"), PlayerData!$M:$M,PlayerData!R:R,""),
_xlfn.XLOOKUP(_xlfn.CONCAT(15,"-",$A53, "-", "A"), PlayerData!$M:$M,PlayerData!R:R,""),
_xlfn.XLOOKUP(_xlfn.CONCAT(16,"-",$A53, "-", "A"), PlayerData!$M:$M,PlayerData!R:R,""),
_xlfn.XLOOKUP(_xlfn.CONCAT(17,"-",$A53, "-", "A"), PlayerData!$M:$M,PlayerData!R:R,""),
_xlfn.XLOOKUP(_xlfn.CONCAT(18,"-",$A53, "-", "A"), PlayerData!$M:$M,PlayerData!R:R,"")))</f>
        <v>4.0199999999999996</v>
      </c>
      <c r="N53" s="134">
        <f t="shared" si="3"/>
        <v>79.545454545454533</v>
      </c>
      <c r="O53" s="134">
        <f t="shared" si="4"/>
        <v>34.090909090909086</v>
      </c>
      <c r="P53" s="73">
        <f t="shared" si="5"/>
        <v>54.177897574123989</v>
      </c>
      <c r="Q53" s="132" cm="1">
        <f t="array" ref="Q53">IF(OR($A53=Solver!$T$12:$T$201),0,SUMPRODUCT($H53:$J53,$T$4:$V$4))</f>
        <v>62.803234501347717</v>
      </c>
      <c r="R53" s="73" cm="1">
        <f t="array" ref="R53">IF(OR($A53=Solver!$T$12:$T$201),0, SUMPRODUCT($N53:$P53, $T$4:$V$4))</f>
        <v>54.177897574123989</v>
      </c>
    </row>
    <row r="54" spans="1:18">
      <c r="A54" s="55">
        <v>52</v>
      </c>
      <c r="B54" s="55" t="str">
        <f>_xlfn.XLOOKUP($A54, PlayerData!$B$3:$B$394, PlayerData!C$3:C$394)</f>
        <v>ARS</v>
      </c>
      <c r="C54" s="55" t="str">
        <f>_xlfn.XLOOKUP($A54, PlayerData!$B$3:$B$394, PlayerData!D$3:D$394)</f>
        <v>M</v>
      </c>
      <c r="D54" s="31" t="str">
        <f>_xlfn.XLOOKUP($A54, PlayerData!$B$3:$B$394, PlayerData!E$3:E$394)</f>
        <v>Aubameyang</v>
      </c>
      <c r="E54" s="136" cm="1">
        <f t="array" ref="E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"H"), PlayerData!$G:$G,PlayerData!H:H,""),
_xlfn.XLOOKUP(_xlfn.CONCAT(1,"-",$A54, "-", "H"), PlayerData!$G:$G,PlayerData!H:H,""),
_xlfn.XLOOKUP(_xlfn.CONCAT(2,"-",$A54, "-", "H"), PlayerData!$G:$G,PlayerData!H:H,""),
_xlfn.XLOOKUP(_xlfn.CONCAT(3,"-",$A54, "-", "H"), PlayerData!$G:$G,PlayerData!H:H,""),
_xlfn.XLOOKUP(_xlfn.CONCAT(4,"-",$A54, "-", "H"), PlayerData!$G:$G,PlayerData!H:H,""),
_xlfn.XLOOKUP(_xlfn.CONCAT(5,"-",$A54, "-", "H"), PlayerData!$G:$G,PlayerData!H:H,""),
_xlfn.XLOOKUP(_xlfn.CONCAT(6,"-",$A54, "-", "H"), PlayerData!$G:$G,PlayerData!H:H,""),
_xlfn.XLOOKUP(_xlfn.CONCAT(7,"-",$A54, "-", "H"), PlayerData!$G:$G,PlayerData!H:H,""),
_xlfn.XLOOKUP(_xlfn.CONCAT(8,"-",$A54, "-", "H"), PlayerData!$G:$G,PlayerData!H:H,""),
_xlfn.XLOOKUP(_xlfn.CONCAT(9,"-",$A54, "-", "H"), PlayerData!$G:$G,PlayerData!H:H,""),
_xlfn.XLOOKUP(_xlfn.CONCAT(10,"-",$A54, "-", "H"), PlayerData!$G:$G,PlayerData!H:H,""),
_xlfn.XLOOKUP(_xlfn.CONCAT(11,"-",$A54, "-", "H"), PlayerData!$G:$G,PlayerData!H:H,""),
_xlfn.XLOOKUP(_xlfn.CONCAT(12,"-",$A54, "-", "H"), PlayerData!$G:$G,PlayerData!H:H,""),
_xlfn.XLOOKUP(_xlfn.CONCAT(13,"-",$A54, "-", "H"), PlayerData!$G:$G,PlayerData!H:H,""),
_xlfn.XLOOKUP(_xlfn.CONCAT(14,"-",$A54, "-", "H"), PlayerData!$G:$G,PlayerData!H:H,""),
_xlfn.XLOOKUP(_xlfn.CONCAT(15,"-",$A54, "-", "H"), PlayerData!$G:$G,PlayerData!H:H,""),
_xlfn.XLOOKUP(_xlfn.CONCAT(16,"-",$A54, "-", "H"), PlayerData!$G:$G,PlayerData!H:H,""),
_xlfn.XLOOKUP(_xlfn.CONCAT(17,"-",$A54, "-", "H"), PlayerData!$G:$G,PlayerData!H:H,""),
_xlfn.XLOOKUP(_xlfn.CONCAT(18,"-",$A54, "-", "H"), PlayerData!$G:$G,PlayerData!H:H,"")))</f>
        <v>2.12</v>
      </c>
      <c r="F54" s="136" cm="1">
        <f t="array" ref="F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"H"), PlayerData!$G:$G,PlayerData!I:I,""),
_xlfn.XLOOKUP(_xlfn.CONCAT(1,"-",$A54, "-", "H"), PlayerData!$G:$G,PlayerData!I:I,""),
_xlfn.XLOOKUP(_xlfn.CONCAT(2,"-",$A54, "-", "H"), PlayerData!$G:$G,PlayerData!I:I,""),
_xlfn.XLOOKUP(_xlfn.CONCAT(3,"-",$A54, "-", "H"), PlayerData!$G:$G,PlayerData!I:I,""),
_xlfn.XLOOKUP(_xlfn.CONCAT(4,"-",$A54, "-", "H"), PlayerData!$G:$G,PlayerData!I:I,""),
_xlfn.XLOOKUP(_xlfn.CONCAT(5,"-",$A54, "-", "H"), PlayerData!$G:$G,PlayerData!I:I,""),
_xlfn.XLOOKUP(_xlfn.CONCAT(6,"-",$A54, "-", "H"), PlayerData!$G:$G,PlayerData!I:I,""),
_xlfn.XLOOKUP(_xlfn.CONCAT(7,"-",$A54, "-", "H"), PlayerData!$G:$G,PlayerData!I:I,""),
_xlfn.XLOOKUP(_xlfn.CONCAT(8,"-",$A54, "-", "H"), PlayerData!$G:$G,PlayerData!I:I,""),
_xlfn.XLOOKUP(_xlfn.CONCAT(9,"-",$A54, "-", "H"), PlayerData!$G:$G,PlayerData!I:I,""),
_xlfn.XLOOKUP(_xlfn.CONCAT(10,"-",$A54, "-", "H"), PlayerData!$G:$G,PlayerData!I:I,""),
_xlfn.XLOOKUP(_xlfn.CONCAT(11,"-",$A54, "-", "H"), PlayerData!$G:$G,PlayerData!I:I,""),
_xlfn.XLOOKUP(_xlfn.CONCAT(12,"-",$A54, "-", "H"), PlayerData!$G:$G,PlayerData!I:I,""),
_xlfn.XLOOKUP(_xlfn.CONCAT(13,"-",$A54, "-", "H"), PlayerData!$G:$G,PlayerData!I:I,""),
_xlfn.XLOOKUP(_xlfn.CONCAT(14,"-",$A54, "-", "H"), PlayerData!$G:$G,PlayerData!I:I,""),
_xlfn.XLOOKUP(_xlfn.CONCAT(15,"-",$A54, "-", "H"), PlayerData!$G:$G,PlayerData!I:I,""),
_xlfn.XLOOKUP(_xlfn.CONCAT(16,"-",$A54, "-", "H"), PlayerData!$G:$G,PlayerData!I:I,""),
_xlfn.XLOOKUP(_xlfn.CONCAT(17,"-",$A54, "-", "H"), PlayerData!$G:$G,PlayerData!I:I,""),
_xlfn.XLOOKUP(_xlfn.CONCAT(18,"-",$A54, "-", "H"), PlayerData!$G:$G,PlayerData!I:I,"")))</f>
        <v>1</v>
      </c>
      <c r="G54" s="90" cm="1">
        <f t="array" ref="G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"H"), PlayerData!$G:$G,PlayerData!L:L,""),
_xlfn.XLOOKUP(_xlfn.CONCAT(1,"-",$A54, "-", "H"), PlayerData!$G:$G,PlayerData!L:L,""),
_xlfn.XLOOKUP(_xlfn.CONCAT(2,"-",$A54, "-", "H"), PlayerData!$G:$G,PlayerData!L:L,""),
_xlfn.XLOOKUP(_xlfn.CONCAT(3,"-",$A54, "-", "H"), PlayerData!$G:$G,PlayerData!L:L,""),
_xlfn.XLOOKUP(_xlfn.CONCAT(4,"-",$A54, "-", "H"), PlayerData!$G:$G,PlayerData!L:L,""),
_xlfn.XLOOKUP(_xlfn.CONCAT(5,"-",$A54, "-", "H"), PlayerData!$G:$G,PlayerData!L:L,""),
_xlfn.XLOOKUP(_xlfn.CONCAT(6,"-",$A54, "-", "H"), PlayerData!$G:$G,PlayerData!L:L,""),
_xlfn.XLOOKUP(_xlfn.CONCAT(7,"-",$A54, "-", "H"), PlayerData!$G:$G,PlayerData!L:L,""),
_xlfn.XLOOKUP(_xlfn.CONCAT(8,"-",$A54, "-", "H"), PlayerData!$G:$G,PlayerData!L:L,""),
_xlfn.XLOOKUP(_xlfn.CONCAT(9,"-",$A54, "-", "H"), PlayerData!$G:$G,PlayerData!L:L,""),
_xlfn.XLOOKUP(_xlfn.CONCAT(10,"-",$A54, "-", "H"), PlayerData!$G:$G,PlayerData!L:L,""),
_xlfn.XLOOKUP(_xlfn.CONCAT(11,"-",$A54, "-", "H"), PlayerData!$G:$G,PlayerData!L:L,""),
_xlfn.XLOOKUP(_xlfn.CONCAT(12,"-",$A54, "-", "H"), PlayerData!$G:$G,PlayerData!L:L,""),
_xlfn.XLOOKUP(_xlfn.CONCAT(13,"-",$A54, "-", "H"), PlayerData!$G:$G,PlayerData!L:L,""),
_xlfn.XLOOKUP(_xlfn.CONCAT(14,"-",$A54, "-", "H"), PlayerData!$G:$G,PlayerData!L:L,""),
_xlfn.XLOOKUP(_xlfn.CONCAT(15,"-",$A54, "-", "H"), PlayerData!$G:$G,PlayerData!L:L,""),
_xlfn.XLOOKUP(_xlfn.CONCAT(16,"-",$A54, "-", "H"), PlayerData!$G:$G,PlayerData!L:L,""),
_xlfn.XLOOKUP(_xlfn.CONCAT(17,"-",$A54, "-", "H"), PlayerData!$G:$G,PlayerData!L:L,""),
_xlfn.XLOOKUP(_xlfn.CONCAT(18,"-",$A54, "-", "H"), PlayerData!$G:$G,PlayerData!L:L,"")))</f>
        <v>3.7600000000000002</v>
      </c>
      <c r="H54" s="132">
        <f t="shared" si="0"/>
        <v>48.18181818181818</v>
      </c>
      <c r="I54" s="132">
        <f t="shared" si="1"/>
        <v>45.454545454545453</v>
      </c>
      <c r="J54" s="72">
        <f t="shared" si="2"/>
        <v>50.673854447439361</v>
      </c>
      <c r="K54" s="138" cm="1">
        <f t="array" ref="K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"A"), PlayerData!$M:$M,PlayerData!N:N,""),
_xlfn.XLOOKUP(_xlfn.CONCAT(1,"-",$A54, "-", "A"), PlayerData!$M:$M,PlayerData!N:N,""),
_xlfn.XLOOKUP(_xlfn.CONCAT(2,"-",$A54, "-", "A"), PlayerData!$M:$M,PlayerData!N:N,""),
_xlfn.XLOOKUP(_xlfn.CONCAT(3,"-",$A54, "-", "A"), PlayerData!$M:$M,PlayerData!N:N,""),
_xlfn.XLOOKUP(_xlfn.CONCAT(4,"-",$A54, "-", "A"), PlayerData!$M:$M,PlayerData!N:N,""),
_xlfn.XLOOKUP(_xlfn.CONCAT(5,"-",$A54, "-", "A"), PlayerData!$M:$M,PlayerData!N:N,""),
_xlfn.XLOOKUP(_xlfn.CONCAT(6,"-",$A54, "-", "A"), PlayerData!$M:$M,PlayerData!N:N,""),
_xlfn.XLOOKUP(_xlfn.CONCAT(7,"-",$A54, "-", "A"), PlayerData!$M:$M,PlayerData!N:N,""),
_xlfn.XLOOKUP(_xlfn.CONCAT(8,"-",$A54, "-", "A"), PlayerData!$M:$M,PlayerData!N:N,""),
_xlfn.XLOOKUP(_xlfn.CONCAT(9,"-",$A54, "-", "A"), PlayerData!$M:$M,PlayerData!N:N,""),
_xlfn.XLOOKUP(_xlfn.CONCAT(10,"-",$A54, "-", "A"), PlayerData!$M:$M,PlayerData!N:N,""),
_xlfn.XLOOKUP(_xlfn.CONCAT(11,"-",$A54, "-", "A"), PlayerData!$M:$M,PlayerData!N:N,""),
_xlfn.XLOOKUP(_xlfn.CONCAT(12,"-",$A54, "-", "A"), PlayerData!$M:$M,PlayerData!N:N,""),
_xlfn.XLOOKUP(_xlfn.CONCAT(13,"-",$A54, "-", "A"), PlayerData!$M:$M,PlayerData!N:N,""),
_xlfn.XLOOKUP(_xlfn.CONCAT(14,"-",$A54, "-", "A"), PlayerData!$M:$M,PlayerData!N:N,""),
_xlfn.XLOOKUP(_xlfn.CONCAT(15,"-",$A54, "-", "A"), PlayerData!$M:$M,PlayerData!N:N,""),
_xlfn.XLOOKUP(_xlfn.CONCAT(16,"-",$A54, "-", "A"), PlayerData!$M:$M,PlayerData!N:N,""),
_xlfn.XLOOKUP(_xlfn.CONCAT(17,"-",$A54, "-", "A"), PlayerData!$M:$M,PlayerData!N:N,""),
_xlfn.XLOOKUP(_xlfn.CONCAT(18,"-",$A54, "-", "A"), PlayerData!$M:$M,PlayerData!N:N,"")))</f>
        <v>1.88</v>
      </c>
      <c r="L54" s="138" cm="1">
        <f t="array" ref="L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"A"), PlayerData!$M:$M,PlayerData!O:O,""),
_xlfn.XLOOKUP(_xlfn.CONCAT(1,"-",$A54, "-", "A"), PlayerData!$M:$M,PlayerData!O:O,""),
_xlfn.XLOOKUP(_xlfn.CONCAT(2,"-",$A54, "-", "A"), PlayerData!$M:$M,PlayerData!O:O,""),
_xlfn.XLOOKUP(_xlfn.CONCAT(3,"-",$A54, "-", "A"), PlayerData!$M:$M,PlayerData!O:O,""),
_xlfn.XLOOKUP(_xlfn.CONCAT(4,"-",$A54, "-", "A"), PlayerData!$M:$M,PlayerData!O:O,""),
_xlfn.XLOOKUP(_xlfn.CONCAT(5,"-",$A54, "-", "A"), PlayerData!$M:$M,PlayerData!O:O,""),
_xlfn.XLOOKUP(_xlfn.CONCAT(6,"-",$A54, "-", "A"), PlayerData!$M:$M,PlayerData!O:O,""),
_xlfn.XLOOKUP(_xlfn.CONCAT(7,"-",$A54, "-", "A"), PlayerData!$M:$M,PlayerData!O:O,""),
_xlfn.XLOOKUP(_xlfn.CONCAT(8,"-",$A54, "-", "A"), PlayerData!$M:$M,PlayerData!O:O,""),
_xlfn.XLOOKUP(_xlfn.CONCAT(9,"-",$A54, "-", "A"), PlayerData!$M:$M,PlayerData!O:O,""),
_xlfn.XLOOKUP(_xlfn.CONCAT(10,"-",$A54, "-", "A"), PlayerData!$M:$M,PlayerData!O:O,""),
_xlfn.XLOOKUP(_xlfn.CONCAT(11,"-",$A54, "-", "A"), PlayerData!$M:$M,PlayerData!O:O,""),
_xlfn.XLOOKUP(_xlfn.CONCAT(12,"-",$A54, "-", "A"), PlayerData!$M:$M,PlayerData!O:O,""),
_xlfn.XLOOKUP(_xlfn.CONCAT(13,"-",$A54, "-", "A"), PlayerData!$M:$M,PlayerData!O:O,""),
_xlfn.XLOOKUP(_xlfn.CONCAT(14,"-",$A54, "-", "A"), PlayerData!$M:$M,PlayerData!O:O,""),
_xlfn.XLOOKUP(_xlfn.CONCAT(15,"-",$A54, "-", "A"), PlayerData!$M:$M,PlayerData!O:O,""),
_xlfn.XLOOKUP(_xlfn.CONCAT(16,"-",$A54, "-", "A"), PlayerData!$M:$M,PlayerData!O:O,""),
_xlfn.XLOOKUP(_xlfn.CONCAT(17,"-",$A54, "-", "A"), PlayerData!$M:$M,PlayerData!O:O,""),
_xlfn.XLOOKUP(_xlfn.CONCAT(18,"-",$A54, "-", "A"), PlayerData!$M:$M,PlayerData!O:O,"")))</f>
        <v>0.62</v>
      </c>
      <c r="M54" s="96" cm="1">
        <f t="array" ref="M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_xlfn.XLOOKUP(_xlfn.CONCAT(0,"-",$A54, "-", "A"), PlayerData!$M:$M,PlayerData!R:R,""),
_xlfn.XLOOKUP(_xlfn.CONCAT(1,"-",$A54, "-", "A"), PlayerData!$M:$M,PlayerData!R:R,""),
_xlfn.XLOOKUP(_xlfn.CONCAT(2,"-",$A54, "-", "A"), PlayerData!$M:$M,PlayerData!R:R,""),
_xlfn.XLOOKUP(_xlfn.CONCAT(3,"-",$A54, "-", "A"), PlayerData!$M:$M,PlayerData!R:R,""),
_xlfn.XLOOKUP(_xlfn.CONCAT(4,"-",$A54, "-", "A"), PlayerData!$M:$M,PlayerData!R:R,""),
_xlfn.XLOOKUP(_xlfn.CONCAT(5,"-",$A54, "-", "A"), PlayerData!$M:$M,PlayerData!R:R,""),
_xlfn.XLOOKUP(_xlfn.CONCAT(6,"-",$A54, "-", "A"), PlayerData!$M:$M,PlayerData!R:R,""),
_xlfn.XLOOKUP(_xlfn.CONCAT(7,"-",$A54, "-", "A"), PlayerData!$M:$M,PlayerData!R:R,""),
_xlfn.XLOOKUP(_xlfn.CONCAT(8,"-",$A54, "-", "A"), PlayerData!$M:$M,PlayerData!R:R,""),
_xlfn.XLOOKUP(_xlfn.CONCAT(9,"-",$A54, "-", "A"), PlayerData!$M:$M,PlayerData!R:R,""),
_xlfn.XLOOKUP(_xlfn.CONCAT(10,"-",$A54, "-", "A"), PlayerData!$M:$M,PlayerData!R:R,""),
_xlfn.XLOOKUP(_xlfn.CONCAT(11,"-",$A54, "-", "A"), PlayerData!$M:$M,PlayerData!R:R,""),
_xlfn.XLOOKUP(_xlfn.CONCAT(12,"-",$A54, "-", "A"), PlayerData!$M:$M,PlayerData!R:R,""),
_xlfn.XLOOKUP(_xlfn.CONCAT(13,"-",$A54, "-", "A"), PlayerData!$M:$M,PlayerData!R:R,""),
_xlfn.XLOOKUP(_xlfn.CONCAT(14,"-",$A54, "-", "A"), PlayerData!$M:$M,PlayerData!R:R,""),
_xlfn.XLOOKUP(_xlfn.CONCAT(15,"-",$A54, "-", "A"), PlayerData!$M:$M,PlayerData!R:R,""),
_xlfn.XLOOKUP(_xlfn.CONCAT(16,"-",$A54, "-", "A"), PlayerData!$M:$M,PlayerData!R:R,""),
_xlfn.XLOOKUP(_xlfn.CONCAT(17,"-",$A54, "-", "A"), PlayerData!$M:$M,PlayerData!R:R,""),
_xlfn.XLOOKUP(_xlfn.CONCAT(18,"-",$A54, "-", "A"), PlayerData!$M:$M,PlayerData!R:R,"")))</f>
        <v>2.44</v>
      </c>
      <c r="N54" s="134">
        <f t="shared" si="3"/>
        <v>42.727272727272727</v>
      </c>
      <c r="O54" s="134">
        <f t="shared" si="4"/>
        <v>28.18181818181818</v>
      </c>
      <c r="P54" s="73">
        <f t="shared" si="5"/>
        <v>32.884097035040433</v>
      </c>
      <c r="Q54" s="132" cm="1">
        <f t="array" ref="Q54">IF(OR($A54=Solver!$T$12:$T$201),0,SUMPRODUCT($H54:$J54,$T$4:$V$4))</f>
        <v>50.673854447439361</v>
      </c>
      <c r="R54" s="73" cm="1">
        <f t="array" ref="R54">IF(OR($A54=Solver!$T$12:$T$201),0, SUMPRODUCT($N54:$P54, $T$4:$V$4))</f>
        <v>32.884097035040433</v>
      </c>
    </row>
    <row r="55" spans="1:18">
      <c r="A55" s="55">
        <v>53</v>
      </c>
      <c r="B55" s="55" t="str">
        <f>_xlfn.XLOOKUP($A55, PlayerData!$B$3:$B$394, PlayerData!C$3:C$394)</f>
        <v>LIV</v>
      </c>
      <c r="C55" s="55" t="str">
        <f>_xlfn.XLOOKUP($A55, PlayerData!$B$3:$B$394, PlayerData!D$3:D$394)</f>
        <v>M</v>
      </c>
      <c r="D55" s="31" t="str">
        <f>_xlfn.XLOOKUP($A55, PlayerData!$B$3:$B$394, PlayerData!E$3:E$394)</f>
        <v>Mané</v>
      </c>
      <c r="E55" s="136" cm="1">
        <f t="array" ref="E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"H"), PlayerData!$G:$G,PlayerData!H:H,""),
_xlfn.XLOOKUP(_xlfn.CONCAT(1,"-",$A55, "-", "H"), PlayerData!$G:$G,PlayerData!H:H,""),
_xlfn.XLOOKUP(_xlfn.CONCAT(2,"-",$A55, "-", "H"), PlayerData!$G:$G,PlayerData!H:H,""),
_xlfn.XLOOKUP(_xlfn.CONCAT(3,"-",$A55, "-", "H"), PlayerData!$G:$G,PlayerData!H:H,""),
_xlfn.XLOOKUP(_xlfn.CONCAT(4,"-",$A55, "-", "H"), PlayerData!$G:$G,PlayerData!H:H,""),
_xlfn.XLOOKUP(_xlfn.CONCAT(5,"-",$A55, "-", "H"), PlayerData!$G:$G,PlayerData!H:H,""),
_xlfn.XLOOKUP(_xlfn.CONCAT(6,"-",$A55, "-", "H"), PlayerData!$G:$G,PlayerData!H:H,""),
_xlfn.XLOOKUP(_xlfn.CONCAT(7,"-",$A55, "-", "H"), PlayerData!$G:$G,PlayerData!H:H,""),
_xlfn.XLOOKUP(_xlfn.CONCAT(8,"-",$A55, "-", "H"), PlayerData!$G:$G,PlayerData!H:H,""),
_xlfn.XLOOKUP(_xlfn.CONCAT(9,"-",$A55, "-", "H"), PlayerData!$G:$G,PlayerData!H:H,""),
_xlfn.XLOOKUP(_xlfn.CONCAT(10,"-",$A55, "-", "H"), PlayerData!$G:$G,PlayerData!H:H,""),
_xlfn.XLOOKUP(_xlfn.CONCAT(11,"-",$A55, "-", "H"), PlayerData!$G:$G,PlayerData!H:H,""),
_xlfn.XLOOKUP(_xlfn.CONCAT(12,"-",$A55, "-", "H"), PlayerData!$G:$G,PlayerData!H:H,""),
_xlfn.XLOOKUP(_xlfn.CONCAT(13,"-",$A55, "-", "H"), PlayerData!$G:$G,PlayerData!H:H,""),
_xlfn.XLOOKUP(_xlfn.CONCAT(14,"-",$A55, "-", "H"), PlayerData!$G:$G,PlayerData!H:H,""),
_xlfn.XLOOKUP(_xlfn.CONCAT(15,"-",$A55, "-", "H"), PlayerData!$G:$G,PlayerData!H:H,""),
_xlfn.XLOOKUP(_xlfn.CONCAT(16,"-",$A55, "-", "H"), PlayerData!$G:$G,PlayerData!H:H,""),
_xlfn.XLOOKUP(_xlfn.CONCAT(17,"-",$A55, "-", "H"), PlayerData!$G:$G,PlayerData!H:H,""),
_xlfn.XLOOKUP(_xlfn.CONCAT(18,"-",$A55, "-", "H"), PlayerData!$G:$G,PlayerData!H:H,"")))</f>
        <v>2</v>
      </c>
      <c r="F55" s="136" cm="1">
        <f t="array" ref="F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"H"), PlayerData!$G:$G,PlayerData!I:I,""),
_xlfn.XLOOKUP(_xlfn.CONCAT(1,"-",$A55, "-", "H"), PlayerData!$G:$G,PlayerData!I:I,""),
_xlfn.XLOOKUP(_xlfn.CONCAT(2,"-",$A55, "-", "H"), PlayerData!$G:$G,PlayerData!I:I,""),
_xlfn.XLOOKUP(_xlfn.CONCAT(3,"-",$A55, "-", "H"), PlayerData!$G:$G,PlayerData!I:I,""),
_xlfn.XLOOKUP(_xlfn.CONCAT(4,"-",$A55, "-", "H"), PlayerData!$G:$G,PlayerData!I:I,""),
_xlfn.XLOOKUP(_xlfn.CONCAT(5,"-",$A55, "-", "H"), PlayerData!$G:$G,PlayerData!I:I,""),
_xlfn.XLOOKUP(_xlfn.CONCAT(6,"-",$A55, "-", "H"), PlayerData!$G:$G,PlayerData!I:I,""),
_xlfn.XLOOKUP(_xlfn.CONCAT(7,"-",$A55, "-", "H"), PlayerData!$G:$G,PlayerData!I:I,""),
_xlfn.XLOOKUP(_xlfn.CONCAT(8,"-",$A55, "-", "H"), PlayerData!$G:$G,PlayerData!I:I,""),
_xlfn.XLOOKUP(_xlfn.CONCAT(9,"-",$A55, "-", "H"), PlayerData!$G:$G,PlayerData!I:I,""),
_xlfn.XLOOKUP(_xlfn.CONCAT(10,"-",$A55, "-", "H"), PlayerData!$G:$G,PlayerData!I:I,""),
_xlfn.XLOOKUP(_xlfn.CONCAT(11,"-",$A55, "-", "H"), PlayerData!$G:$G,PlayerData!I:I,""),
_xlfn.XLOOKUP(_xlfn.CONCAT(12,"-",$A55, "-", "H"), PlayerData!$G:$G,PlayerData!I:I,""),
_xlfn.XLOOKUP(_xlfn.CONCAT(13,"-",$A55, "-", "H"), PlayerData!$G:$G,PlayerData!I:I,""),
_xlfn.XLOOKUP(_xlfn.CONCAT(14,"-",$A55, "-", "H"), PlayerData!$G:$G,PlayerData!I:I,""),
_xlfn.XLOOKUP(_xlfn.CONCAT(15,"-",$A55, "-", "H"), PlayerData!$G:$G,PlayerData!I:I,""),
_xlfn.XLOOKUP(_xlfn.CONCAT(16,"-",$A55, "-", "H"), PlayerData!$G:$G,PlayerData!I:I,""),
_xlfn.XLOOKUP(_xlfn.CONCAT(17,"-",$A55, "-", "H"), PlayerData!$G:$G,PlayerData!I:I,""),
_xlfn.XLOOKUP(_xlfn.CONCAT(18,"-",$A55, "-", "H"), PlayerData!$G:$G,PlayerData!I:I,"")))</f>
        <v>0.89</v>
      </c>
      <c r="G55" s="90" cm="1">
        <f t="array" ref="G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"H"), PlayerData!$G:$G,PlayerData!L:L,""),
_xlfn.XLOOKUP(_xlfn.CONCAT(1,"-",$A55, "-", "H"), PlayerData!$G:$G,PlayerData!L:L,""),
_xlfn.XLOOKUP(_xlfn.CONCAT(2,"-",$A55, "-", "H"), PlayerData!$G:$G,PlayerData!L:L,""),
_xlfn.XLOOKUP(_xlfn.CONCAT(3,"-",$A55, "-", "H"), PlayerData!$G:$G,PlayerData!L:L,""),
_xlfn.XLOOKUP(_xlfn.CONCAT(4,"-",$A55, "-", "H"), PlayerData!$G:$G,PlayerData!L:L,""),
_xlfn.XLOOKUP(_xlfn.CONCAT(5,"-",$A55, "-", "H"), PlayerData!$G:$G,PlayerData!L:L,""),
_xlfn.XLOOKUP(_xlfn.CONCAT(6,"-",$A55, "-", "H"), PlayerData!$G:$G,PlayerData!L:L,""),
_xlfn.XLOOKUP(_xlfn.CONCAT(7,"-",$A55, "-", "H"), PlayerData!$G:$G,PlayerData!L:L,""),
_xlfn.XLOOKUP(_xlfn.CONCAT(8,"-",$A55, "-", "H"), PlayerData!$G:$G,PlayerData!L:L,""),
_xlfn.XLOOKUP(_xlfn.CONCAT(9,"-",$A55, "-", "H"), PlayerData!$G:$G,PlayerData!L:L,""),
_xlfn.XLOOKUP(_xlfn.CONCAT(10,"-",$A55, "-", "H"), PlayerData!$G:$G,PlayerData!L:L,""),
_xlfn.XLOOKUP(_xlfn.CONCAT(11,"-",$A55, "-", "H"), PlayerData!$G:$G,PlayerData!L:L,""),
_xlfn.XLOOKUP(_xlfn.CONCAT(12,"-",$A55, "-", "H"), PlayerData!$G:$G,PlayerData!L:L,""),
_xlfn.XLOOKUP(_xlfn.CONCAT(13,"-",$A55, "-", "H"), PlayerData!$G:$G,PlayerData!L:L,""),
_xlfn.XLOOKUP(_xlfn.CONCAT(14,"-",$A55, "-", "H"), PlayerData!$G:$G,PlayerData!L:L,""),
_xlfn.XLOOKUP(_xlfn.CONCAT(15,"-",$A55, "-", "H"), PlayerData!$G:$G,PlayerData!L:L,""),
_xlfn.XLOOKUP(_xlfn.CONCAT(16,"-",$A55, "-", "H"), PlayerData!$G:$G,PlayerData!L:L,""),
_xlfn.XLOOKUP(_xlfn.CONCAT(17,"-",$A55, "-", "H"), PlayerData!$G:$G,PlayerData!L:L,""),
_xlfn.XLOOKUP(_xlfn.CONCAT(18,"-",$A55, "-", "H"), PlayerData!$G:$G,PlayerData!L:L,"")))</f>
        <v>3.06</v>
      </c>
      <c r="H55" s="132">
        <f t="shared" si="0"/>
        <v>45.454545454545453</v>
      </c>
      <c r="I55" s="132">
        <f t="shared" si="1"/>
        <v>40.454545454545453</v>
      </c>
      <c r="J55" s="72">
        <f t="shared" si="2"/>
        <v>41.239892183288418</v>
      </c>
      <c r="K55" s="138" cm="1">
        <f t="array" ref="K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"A"), PlayerData!$M:$M,PlayerData!N:N,""),
_xlfn.XLOOKUP(_xlfn.CONCAT(1,"-",$A55, "-", "A"), PlayerData!$M:$M,PlayerData!N:N,""),
_xlfn.XLOOKUP(_xlfn.CONCAT(2,"-",$A55, "-", "A"), PlayerData!$M:$M,PlayerData!N:N,""),
_xlfn.XLOOKUP(_xlfn.CONCAT(3,"-",$A55, "-", "A"), PlayerData!$M:$M,PlayerData!N:N,""),
_xlfn.XLOOKUP(_xlfn.CONCAT(4,"-",$A55, "-", "A"), PlayerData!$M:$M,PlayerData!N:N,""),
_xlfn.XLOOKUP(_xlfn.CONCAT(5,"-",$A55, "-", "A"), PlayerData!$M:$M,PlayerData!N:N,""),
_xlfn.XLOOKUP(_xlfn.CONCAT(6,"-",$A55, "-", "A"), PlayerData!$M:$M,PlayerData!N:N,""),
_xlfn.XLOOKUP(_xlfn.CONCAT(7,"-",$A55, "-", "A"), PlayerData!$M:$M,PlayerData!N:N,""),
_xlfn.XLOOKUP(_xlfn.CONCAT(8,"-",$A55, "-", "A"), PlayerData!$M:$M,PlayerData!N:N,""),
_xlfn.XLOOKUP(_xlfn.CONCAT(9,"-",$A55, "-", "A"), PlayerData!$M:$M,PlayerData!N:N,""),
_xlfn.XLOOKUP(_xlfn.CONCAT(10,"-",$A55, "-", "A"), PlayerData!$M:$M,PlayerData!N:N,""),
_xlfn.XLOOKUP(_xlfn.CONCAT(11,"-",$A55, "-", "A"), PlayerData!$M:$M,PlayerData!N:N,""),
_xlfn.XLOOKUP(_xlfn.CONCAT(12,"-",$A55, "-", "A"), PlayerData!$M:$M,PlayerData!N:N,""),
_xlfn.XLOOKUP(_xlfn.CONCAT(13,"-",$A55, "-", "A"), PlayerData!$M:$M,PlayerData!N:N,""),
_xlfn.XLOOKUP(_xlfn.CONCAT(14,"-",$A55, "-", "A"), PlayerData!$M:$M,PlayerData!N:N,""),
_xlfn.XLOOKUP(_xlfn.CONCAT(15,"-",$A55, "-", "A"), PlayerData!$M:$M,PlayerData!N:N,""),
_xlfn.XLOOKUP(_xlfn.CONCAT(16,"-",$A55, "-", "A"), PlayerData!$M:$M,PlayerData!N:N,""),
_xlfn.XLOOKUP(_xlfn.CONCAT(17,"-",$A55, "-", "A"), PlayerData!$M:$M,PlayerData!N:N,""),
_xlfn.XLOOKUP(_xlfn.CONCAT(18,"-",$A55, "-", "A"), PlayerData!$M:$M,PlayerData!N:N,"")))</f>
        <v>1.5</v>
      </c>
      <c r="L55" s="138" cm="1">
        <f t="array" ref="L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"A"), PlayerData!$M:$M,PlayerData!O:O,""),
_xlfn.XLOOKUP(_xlfn.CONCAT(1,"-",$A55, "-", "A"), PlayerData!$M:$M,PlayerData!O:O,""),
_xlfn.XLOOKUP(_xlfn.CONCAT(2,"-",$A55, "-", "A"), PlayerData!$M:$M,PlayerData!O:O,""),
_xlfn.XLOOKUP(_xlfn.CONCAT(3,"-",$A55, "-", "A"), PlayerData!$M:$M,PlayerData!O:O,""),
_xlfn.XLOOKUP(_xlfn.CONCAT(4,"-",$A55, "-", "A"), PlayerData!$M:$M,PlayerData!O:O,""),
_xlfn.XLOOKUP(_xlfn.CONCAT(5,"-",$A55, "-", "A"), PlayerData!$M:$M,PlayerData!O:O,""),
_xlfn.XLOOKUP(_xlfn.CONCAT(6,"-",$A55, "-", "A"), PlayerData!$M:$M,PlayerData!O:O,""),
_xlfn.XLOOKUP(_xlfn.CONCAT(7,"-",$A55, "-", "A"), PlayerData!$M:$M,PlayerData!O:O,""),
_xlfn.XLOOKUP(_xlfn.CONCAT(8,"-",$A55, "-", "A"), PlayerData!$M:$M,PlayerData!O:O,""),
_xlfn.XLOOKUP(_xlfn.CONCAT(9,"-",$A55, "-", "A"), PlayerData!$M:$M,PlayerData!O:O,""),
_xlfn.XLOOKUP(_xlfn.CONCAT(10,"-",$A55, "-", "A"), PlayerData!$M:$M,PlayerData!O:O,""),
_xlfn.XLOOKUP(_xlfn.CONCAT(11,"-",$A55, "-", "A"), PlayerData!$M:$M,PlayerData!O:O,""),
_xlfn.XLOOKUP(_xlfn.CONCAT(12,"-",$A55, "-", "A"), PlayerData!$M:$M,PlayerData!O:O,""),
_xlfn.XLOOKUP(_xlfn.CONCAT(13,"-",$A55, "-", "A"), PlayerData!$M:$M,PlayerData!O:O,""),
_xlfn.XLOOKUP(_xlfn.CONCAT(14,"-",$A55, "-", "A"), PlayerData!$M:$M,PlayerData!O:O,""),
_xlfn.XLOOKUP(_xlfn.CONCAT(15,"-",$A55, "-", "A"), PlayerData!$M:$M,PlayerData!O:O,""),
_xlfn.XLOOKUP(_xlfn.CONCAT(16,"-",$A55, "-", "A"), PlayerData!$M:$M,PlayerData!O:O,""),
_xlfn.XLOOKUP(_xlfn.CONCAT(17,"-",$A55, "-", "A"), PlayerData!$M:$M,PlayerData!O:O,""),
_xlfn.XLOOKUP(_xlfn.CONCAT(18,"-",$A55, "-", "A"), PlayerData!$M:$M,PlayerData!O:O,"")))</f>
        <v>0.67</v>
      </c>
      <c r="M55" s="96" cm="1">
        <f t="array" ref="M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_xlfn.XLOOKUP(_xlfn.CONCAT(0,"-",$A55, "-", "A"), PlayerData!$M:$M,PlayerData!R:R,""),
_xlfn.XLOOKUP(_xlfn.CONCAT(1,"-",$A55, "-", "A"), PlayerData!$M:$M,PlayerData!R:R,""),
_xlfn.XLOOKUP(_xlfn.CONCAT(2,"-",$A55, "-", "A"), PlayerData!$M:$M,PlayerData!R:R,""),
_xlfn.XLOOKUP(_xlfn.CONCAT(3,"-",$A55, "-", "A"), PlayerData!$M:$M,PlayerData!R:R,""),
_xlfn.XLOOKUP(_xlfn.CONCAT(4,"-",$A55, "-", "A"), PlayerData!$M:$M,PlayerData!R:R,""),
_xlfn.XLOOKUP(_xlfn.CONCAT(5,"-",$A55, "-", "A"), PlayerData!$M:$M,PlayerData!R:R,""),
_xlfn.XLOOKUP(_xlfn.CONCAT(6,"-",$A55, "-", "A"), PlayerData!$M:$M,PlayerData!R:R,""),
_xlfn.XLOOKUP(_xlfn.CONCAT(7,"-",$A55, "-", "A"), PlayerData!$M:$M,PlayerData!R:R,""),
_xlfn.XLOOKUP(_xlfn.CONCAT(8,"-",$A55, "-", "A"), PlayerData!$M:$M,PlayerData!R:R,""),
_xlfn.XLOOKUP(_xlfn.CONCAT(9,"-",$A55, "-", "A"), PlayerData!$M:$M,PlayerData!R:R,""),
_xlfn.XLOOKUP(_xlfn.CONCAT(10,"-",$A55, "-", "A"), PlayerData!$M:$M,PlayerData!R:R,""),
_xlfn.XLOOKUP(_xlfn.CONCAT(11,"-",$A55, "-", "A"), PlayerData!$M:$M,PlayerData!R:R,""),
_xlfn.XLOOKUP(_xlfn.CONCAT(12,"-",$A55, "-", "A"), PlayerData!$M:$M,PlayerData!R:R,""),
_xlfn.XLOOKUP(_xlfn.CONCAT(13,"-",$A55, "-", "A"), PlayerData!$M:$M,PlayerData!R:R,""),
_xlfn.XLOOKUP(_xlfn.CONCAT(14,"-",$A55, "-", "A"), PlayerData!$M:$M,PlayerData!R:R,""),
_xlfn.XLOOKUP(_xlfn.CONCAT(15,"-",$A55, "-", "A"), PlayerData!$M:$M,PlayerData!R:R,""),
_xlfn.XLOOKUP(_xlfn.CONCAT(16,"-",$A55, "-", "A"), PlayerData!$M:$M,PlayerData!R:R,""),
_xlfn.XLOOKUP(_xlfn.CONCAT(17,"-",$A55, "-", "A"), PlayerData!$M:$M,PlayerData!R:R,""),
_xlfn.XLOOKUP(_xlfn.CONCAT(18,"-",$A55, "-", "A"), PlayerData!$M:$M,PlayerData!R:R,"")))</f>
        <v>2.06</v>
      </c>
      <c r="N55" s="134">
        <f t="shared" si="3"/>
        <v>34.090909090909086</v>
      </c>
      <c r="O55" s="134">
        <f t="shared" si="4"/>
        <v>30.454545454545453</v>
      </c>
      <c r="P55" s="73">
        <f t="shared" si="5"/>
        <v>27.762803234501352</v>
      </c>
      <c r="Q55" s="132" cm="1">
        <f t="array" ref="Q55">IF(OR($A55=Solver!$T$12:$T$201),0,SUMPRODUCT($H55:$J55,$T$4:$V$4))</f>
        <v>41.239892183288418</v>
      </c>
      <c r="R55" s="73" cm="1">
        <f t="array" ref="R55">IF(OR($A55=Solver!$T$12:$T$201),0, SUMPRODUCT($N55:$P55, $T$4:$V$4))</f>
        <v>27.762803234501352</v>
      </c>
    </row>
    <row r="56" spans="1:18">
      <c r="A56" s="55">
        <v>54</v>
      </c>
      <c r="B56" s="55" t="str">
        <f>_xlfn.XLOOKUP($A56, PlayerData!$B$3:$B$394, PlayerData!C$3:C$394)</f>
        <v>MCI</v>
      </c>
      <c r="C56" s="55" t="str">
        <f>_xlfn.XLOOKUP($A56, PlayerData!$B$3:$B$394, PlayerData!D$3:D$394)</f>
        <v>M</v>
      </c>
      <c r="D56" s="31" t="str">
        <f>_xlfn.XLOOKUP($A56, PlayerData!$B$3:$B$394, PlayerData!E$3:E$394)</f>
        <v>Sterling</v>
      </c>
      <c r="E56" s="136" cm="1">
        <f t="array" ref="E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"H"), PlayerData!$G:$G,PlayerData!H:H,""),
_xlfn.XLOOKUP(_xlfn.CONCAT(1,"-",$A56, "-", "H"), PlayerData!$G:$G,PlayerData!H:H,""),
_xlfn.XLOOKUP(_xlfn.CONCAT(2,"-",$A56, "-", "H"), PlayerData!$G:$G,PlayerData!H:H,""),
_xlfn.XLOOKUP(_xlfn.CONCAT(3,"-",$A56, "-", "H"), PlayerData!$G:$G,PlayerData!H:H,""),
_xlfn.XLOOKUP(_xlfn.CONCAT(4,"-",$A56, "-", "H"), PlayerData!$G:$G,PlayerData!H:H,""),
_xlfn.XLOOKUP(_xlfn.CONCAT(5,"-",$A56, "-", "H"), PlayerData!$G:$G,PlayerData!H:H,""),
_xlfn.XLOOKUP(_xlfn.CONCAT(6,"-",$A56, "-", "H"), PlayerData!$G:$G,PlayerData!H:H,""),
_xlfn.XLOOKUP(_xlfn.CONCAT(7,"-",$A56, "-", "H"), PlayerData!$G:$G,PlayerData!H:H,""),
_xlfn.XLOOKUP(_xlfn.CONCAT(8,"-",$A56, "-", "H"), PlayerData!$G:$G,PlayerData!H:H,""),
_xlfn.XLOOKUP(_xlfn.CONCAT(9,"-",$A56, "-", "H"), PlayerData!$G:$G,PlayerData!H:H,""),
_xlfn.XLOOKUP(_xlfn.CONCAT(10,"-",$A56, "-", "H"), PlayerData!$G:$G,PlayerData!H:H,""),
_xlfn.XLOOKUP(_xlfn.CONCAT(11,"-",$A56, "-", "H"), PlayerData!$G:$G,PlayerData!H:H,""),
_xlfn.XLOOKUP(_xlfn.CONCAT(12,"-",$A56, "-", "H"), PlayerData!$G:$G,PlayerData!H:H,""),
_xlfn.XLOOKUP(_xlfn.CONCAT(13,"-",$A56, "-", "H"), PlayerData!$G:$G,PlayerData!H:H,""),
_xlfn.XLOOKUP(_xlfn.CONCAT(14,"-",$A56, "-", "H"), PlayerData!$G:$G,PlayerData!H:H,""),
_xlfn.XLOOKUP(_xlfn.CONCAT(15,"-",$A56, "-", "H"), PlayerData!$G:$G,PlayerData!H:H,""),
_xlfn.XLOOKUP(_xlfn.CONCAT(16,"-",$A56, "-", "H"), PlayerData!$G:$G,PlayerData!H:H,""),
_xlfn.XLOOKUP(_xlfn.CONCAT(17,"-",$A56, "-", "H"), PlayerData!$G:$G,PlayerData!H:H,""),
_xlfn.XLOOKUP(_xlfn.CONCAT(18,"-",$A56, "-", "H"), PlayerData!$G:$G,PlayerData!H:H,"")))</f>
        <v>2.8</v>
      </c>
      <c r="F56" s="136" cm="1">
        <f t="array" ref="F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"H"), PlayerData!$G:$G,PlayerData!I:I,""),
_xlfn.XLOOKUP(_xlfn.CONCAT(1,"-",$A56, "-", "H"), PlayerData!$G:$G,PlayerData!I:I,""),
_xlfn.XLOOKUP(_xlfn.CONCAT(2,"-",$A56, "-", "H"), PlayerData!$G:$G,PlayerData!I:I,""),
_xlfn.XLOOKUP(_xlfn.CONCAT(3,"-",$A56, "-", "H"), PlayerData!$G:$G,PlayerData!I:I,""),
_xlfn.XLOOKUP(_xlfn.CONCAT(4,"-",$A56, "-", "H"), PlayerData!$G:$G,PlayerData!I:I,""),
_xlfn.XLOOKUP(_xlfn.CONCAT(5,"-",$A56, "-", "H"), PlayerData!$G:$G,PlayerData!I:I,""),
_xlfn.XLOOKUP(_xlfn.CONCAT(6,"-",$A56, "-", "H"), PlayerData!$G:$G,PlayerData!I:I,""),
_xlfn.XLOOKUP(_xlfn.CONCAT(7,"-",$A56, "-", "H"), PlayerData!$G:$G,PlayerData!I:I,""),
_xlfn.XLOOKUP(_xlfn.CONCAT(8,"-",$A56, "-", "H"), PlayerData!$G:$G,PlayerData!I:I,""),
_xlfn.XLOOKUP(_xlfn.CONCAT(9,"-",$A56, "-", "H"), PlayerData!$G:$G,PlayerData!I:I,""),
_xlfn.XLOOKUP(_xlfn.CONCAT(10,"-",$A56, "-", "H"), PlayerData!$G:$G,PlayerData!I:I,""),
_xlfn.XLOOKUP(_xlfn.CONCAT(11,"-",$A56, "-", "H"), PlayerData!$G:$G,PlayerData!I:I,""),
_xlfn.XLOOKUP(_xlfn.CONCAT(12,"-",$A56, "-", "H"), PlayerData!$G:$G,PlayerData!I:I,""),
_xlfn.XLOOKUP(_xlfn.CONCAT(13,"-",$A56, "-", "H"), PlayerData!$G:$G,PlayerData!I:I,""),
_xlfn.XLOOKUP(_xlfn.CONCAT(14,"-",$A56, "-", "H"), PlayerData!$G:$G,PlayerData!I:I,""),
_xlfn.XLOOKUP(_xlfn.CONCAT(15,"-",$A56, "-", "H"), PlayerData!$G:$G,PlayerData!I:I,""),
_xlfn.XLOOKUP(_xlfn.CONCAT(16,"-",$A56, "-", "H"), PlayerData!$G:$G,PlayerData!I:I,""),
_xlfn.XLOOKUP(_xlfn.CONCAT(17,"-",$A56, "-", "H"), PlayerData!$G:$G,PlayerData!I:I,""),
_xlfn.XLOOKUP(_xlfn.CONCAT(18,"-",$A56, "-", "H"), PlayerData!$G:$G,PlayerData!I:I,"")))</f>
        <v>0.6</v>
      </c>
      <c r="G56" s="90" cm="1">
        <f t="array" ref="G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"H"), PlayerData!$G:$G,PlayerData!L:L,""),
_xlfn.XLOOKUP(_xlfn.CONCAT(1,"-",$A56, "-", "H"), PlayerData!$G:$G,PlayerData!L:L,""),
_xlfn.XLOOKUP(_xlfn.CONCAT(2,"-",$A56, "-", "H"), PlayerData!$G:$G,PlayerData!L:L,""),
_xlfn.XLOOKUP(_xlfn.CONCAT(3,"-",$A56, "-", "H"), PlayerData!$G:$G,PlayerData!L:L,""),
_xlfn.XLOOKUP(_xlfn.CONCAT(4,"-",$A56, "-", "H"), PlayerData!$G:$G,PlayerData!L:L,""),
_xlfn.XLOOKUP(_xlfn.CONCAT(5,"-",$A56, "-", "H"), PlayerData!$G:$G,PlayerData!L:L,""),
_xlfn.XLOOKUP(_xlfn.CONCAT(6,"-",$A56, "-", "H"), PlayerData!$G:$G,PlayerData!L:L,""),
_xlfn.XLOOKUP(_xlfn.CONCAT(7,"-",$A56, "-", "H"), PlayerData!$G:$G,PlayerData!L:L,""),
_xlfn.XLOOKUP(_xlfn.CONCAT(8,"-",$A56, "-", "H"), PlayerData!$G:$G,PlayerData!L:L,""),
_xlfn.XLOOKUP(_xlfn.CONCAT(9,"-",$A56, "-", "H"), PlayerData!$G:$G,PlayerData!L:L,""),
_xlfn.XLOOKUP(_xlfn.CONCAT(10,"-",$A56, "-", "H"), PlayerData!$G:$G,PlayerData!L:L,""),
_xlfn.XLOOKUP(_xlfn.CONCAT(11,"-",$A56, "-", "H"), PlayerData!$G:$G,PlayerData!L:L,""),
_xlfn.XLOOKUP(_xlfn.CONCAT(12,"-",$A56, "-", "H"), PlayerData!$G:$G,PlayerData!L:L,""),
_xlfn.XLOOKUP(_xlfn.CONCAT(13,"-",$A56, "-", "H"), PlayerData!$G:$G,PlayerData!L:L,""),
_xlfn.XLOOKUP(_xlfn.CONCAT(14,"-",$A56, "-", "H"), PlayerData!$G:$G,PlayerData!L:L,""),
_xlfn.XLOOKUP(_xlfn.CONCAT(15,"-",$A56, "-", "H"), PlayerData!$G:$G,PlayerData!L:L,""),
_xlfn.XLOOKUP(_xlfn.CONCAT(16,"-",$A56, "-", "H"), PlayerData!$G:$G,PlayerData!L:L,""),
_xlfn.XLOOKUP(_xlfn.CONCAT(17,"-",$A56, "-", "H"), PlayerData!$G:$G,PlayerData!L:L,""),
_xlfn.XLOOKUP(_xlfn.CONCAT(18,"-",$A56, "-", "H"), PlayerData!$G:$G,PlayerData!L:L,"")))</f>
        <v>2.6</v>
      </c>
      <c r="H56" s="132">
        <f t="shared" si="0"/>
        <v>63.636363636363633</v>
      </c>
      <c r="I56" s="132">
        <f t="shared" si="1"/>
        <v>27.27272727272727</v>
      </c>
      <c r="J56" s="72">
        <f t="shared" si="2"/>
        <v>35.040431266846369</v>
      </c>
      <c r="K56" s="138" cm="1">
        <f t="array" ref="K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"A"), PlayerData!$M:$M,PlayerData!N:N,""),
_xlfn.XLOOKUP(_xlfn.CONCAT(1,"-",$A56, "-", "A"), PlayerData!$M:$M,PlayerData!N:N,""),
_xlfn.XLOOKUP(_xlfn.CONCAT(2,"-",$A56, "-", "A"), PlayerData!$M:$M,PlayerData!N:N,""),
_xlfn.XLOOKUP(_xlfn.CONCAT(3,"-",$A56, "-", "A"), PlayerData!$M:$M,PlayerData!N:N,""),
_xlfn.XLOOKUP(_xlfn.CONCAT(4,"-",$A56, "-", "A"), PlayerData!$M:$M,PlayerData!N:N,""),
_xlfn.XLOOKUP(_xlfn.CONCAT(5,"-",$A56, "-", "A"), PlayerData!$M:$M,PlayerData!N:N,""),
_xlfn.XLOOKUP(_xlfn.CONCAT(6,"-",$A56, "-", "A"), PlayerData!$M:$M,PlayerData!N:N,""),
_xlfn.XLOOKUP(_xlfn.CONCAT(7,"-",$A56, "-", "A"), PlayerData!$M:$M,PlayerData!N:N,""),
_xlfn.XLOOKUP(_xlfn.CONCAT(8,"-",$A56, "-", "A"), PlayerData!$M:$M,PlayerData!N:N,""),
_xlfn.XLOOKUP(_xlfn.CONCAT(9,"-",$A56, "-", "A"), PlayerData!$M:$M,PlayerData!N:N,""),
_xlfn.XLOOKUP(_xlfn.CONCAT(10,"-",$A56, "-", "A"), PlayerData!$M:$M,PlayerData!N:N,""),
_xlfn.XLOOKUP(_xlfn.CONCAT(11,"-",$A56, "-", "A"), PlayerData!$M:$M,PlayerData!N:N,""),
_xlfn.XLOOKUP(_xlfn.CONCAT(12,"-",$A56, "-", "A"), PlayerData!$M:$M,PlayerData!N:N,""),
_xlfn.XLOOKUP(_xlfn.CONCAT(13,"-",$A56, "-", "A"), PlayerData!$M:$M,PlayerData!N:N,""),
_xlfn.XLOOKUP(_xlfn.CONCAT(14,"-",$A56, "-", "A"), PlayerData!$M:$M,PlayerData!N:N,""),
_xlfn.XLOOKUP(_xlfn.CONCAT(15,"-",$A56, "-", "A"), PlayerData!$M:$M,PlayerData!N:N,""),
_xlfn.XLOOKUP(_xlfn.CONCAT(16,"-",$A56, "-", "A"), PlayerData!$M:$M,PlayerData!N:N,""),
_xlfn.XLOOKUP(_xlfn.CONCAT(17,"-",$A56, "-", "A"), PlayerData!$M:$M,PlayerData!N:N,""),
_xlfn.XLOOKUP(_xlfn.CONCAT(18,"-",$A56, "-", "A"), PlayerData!$M:$M,PlayerData!N:N,"")))</f>
        <v>2.4300000000000002</v>
      </c>
      <c r="L56" s="138" cm="1">
        <f t="array" ref="L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"A"), PlayerData!$M:$M,PlayerData!O:O,""),
_xlfn.XLOOKUP(_xlfn.CONCAT(1,"-",$A56, "-", "A"), PlayerData!$M:$M,PlayerData!O:O,""),
_xlfn.XLOOKUP(_xlfn.CONCAT(2,"-",$A56, "-", "A"), PlayerData!$M:$M,PlayerData!O:O,""),
_xlfn.XLOOKUP(_xlfn.CONCAT(3,"-",$A56, "-", "A"), PlayerData!$M:$M,PlayerData!O:O,""),
_xlfn.XLOOKUP(_xlfn.CONCAT(4,"-",$A56, "-", "A"), PlayerData!$M:$M,PlayerData!O:O,""),
_xlfn.XLOOKUP(_xlfn.CONCAT(5,"-",$A56, "-", "A"), PlayerData!$M:$M,PlayerData!O:O,""),
_xlfn.XLOOKUP(_xlfn.CONCAT(6,"-",$A56, "-", "A"), PlayerData!$M:$M,PlayerData!O:O,""),
_xlfn.XLOOKUP(_xlfn.CONCAT(7,"-",$A56, "-", "A"), PlayerData!$M:$M,PlayerData!O:O,""),
_xlfn.XLOOKUP(_xlfn.CONCAT(8,"-",$A56, "-", "A"), PlayerData!$M:$M,PlayerData!O:O,""),
_xlfn.XLOOKUP(_xlfn.CONCAT(9,"-",$A56, "-", "A"), PlayerData!$M:$M,PlayerData!O:O,""),
_xlfn.XLOOKUP(_xlfn.CONCAT(10,"-",$A56, "-", "A"), PlayerData!$M:$M,PlayerData!O:O,""),
_xlfn.XLOOKUP(_xlfn.CONCAT(11,"-",$A56, "-", "A"), PlayerData!$M:$M,PlayerData!O:O,""),
_xlfn.XLOOKUP(_xlfn.CONCAT(12,"-",$A56, "-", "A"), PlayerData!$M:$M,PlayerData!O:O,""),
_xlfn.XLOOKUP(_xlfn.CONCAT(13,"-",$A56, "-", "A"), PlayerData!$M:$M,PlayerData!O:O,""),
_xlfn.XLOOKUP(_xlfn.CONCAT(14,"-",$A56, "-", "A"), PlayerData!$M:$M,PlayerData!O:O,""),
_xlfn.XLOOKUP(_xlfn.CONCAT(15,"-",$A56, "-", "A"), PlayerData!$M:$M,PlayerData!O:O,""),
_xlfn.XLOOKUP(_xlfn.CONCAT(16,"-",$A56, "-", "A"), PlayerData!$M:$M,PlayerData!O:O,""),
_xlfn.XLOOKUP(_xlfn.CONCAT(17,"-",$A56, "-", "A"), PlayerData!$M:$M,PlayerData!O:O,""),
_xlfn.XLOOKUP(_xlfn.CONCAT(18,"-",$A56, "-", "A"), PlayerData!$M:$M,PlayerData!O:O,"")))</f>
        <v>1.29</v>
      </c>
      <c r="M56" s="96" cm="1">
        <f t="array" ref="M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_xlfn.XLOOKUP(_xlfn.CONCAT(0,"-",$A56, "-", "A"), PlayerData!$M:$M,PlayerData!R:R,""),
_xlfn.XLOOKUP(_xlfn.CONCAT(1,"-",$A56, "-", "A"), PlayerData!$M:$M,PlayerData!R:R,""),
_xlfn.XLOOKUP(_xlfn.CONCAT(2,"-",$A56, "-", "A"), PlayerData!$M:$M,PlayerData!R:R,""),
_xlfn.XLOOKUP(_xlfn.CONCAT(3,"-",$A56, "-", "A"), PlayerData!$M:$M,PlayerData!R:R,""),
_xlfn.XLOOKUP(_xlfn.CONCAT(4,"-",$A56, "-", "A"), PlayerData!$M:$M,PlayerData!R:R,""),
_xlfn.XLOOKUP(_xlfn.CONCAT(5,"-",$A56, "-", "A"), PlayerData!$M:$M,PlayerData!R:R,""),
_xlfn.XLOOKUP(_xlfn.CONCAT(6,"-",$A56, "-", "A"), PlayerData!$M:$M,PlayerData!R:R,""),
_xlfn.XLOOKUP(_xlfn.CONCAT(7,"-",$A56, "-", "A"), PlayerData!$M:$M,PlayerData!R:R,""),
_xlfn.XLOOKUP(_xlfn.CONCAT(8,"-",$A56, "-", "A"), PlayerData!$M:$M,PlayerData!R:R,""),
_xlfn.XLOOKUP(_xlfn.CONCAT(9,"-",$A56, "-", "A"), PlayerData!$M:$M,PlayerData!R:R,""),
_xlfn.XLOOKUP(_xlfn.CONCAT(10,"-",$A56, "-", "A"), PlayerData!$M:$M,PlayerData!R:R,""),
_xlfn.XLOOKUP(_xlfn.CONCAT(11,"-",$A56, "-", "A"), PlayerData!$M:$M,PlayerData!R:R,""),
_xlfn.XLOOKUP(_xlfn.CONCAT(12,"-",$A56, "-", "A"), PlayerData!$M:$M,PlayerData!R:R,""),
_xlfn.XLOOKUP(_xlfn.CONCAT(13,"-",$A56, "-", "A"), PlayerData!$M:$M,PlayerData!R:R,""),
_xlfn.XLOOKUP(_xlfn.CONCAT(14,"-",$A56, "-", "A"), PlayerData!$M:$M,PlayerData!R:R,""),
_xlfn.XLOOKUP(_xlfn.CONCAT(15,"-",$A56, "-", "A"), PlayerData!$M:$M,PlayerData!R:R,""),
_xlfn.XLOOKUP(_xlfn.CONCAT(16,"-",$A56, "-", "A"), PlayerData!$M:$M,PlayerData!R:R,""),
_xlfn.XLOOKUP(_xlfn.CONCAT(17,"-",$A56, "-", "A"), PlayerData!$M:$M,PlayerData!R:R,""),
_xlfn.XLOOKUP(_xlfn.CONCAT(18,"-",$A56, "-", "A"), PlayerData!$M:$M,PlayerData!R:R,"")))</f>
        <v>4.38</v>
      </c>
      <c r="N56" s="134">
        <f t="shared" si="3"/>
        <v>55.227272727272727</v>
      </c>
      <c r="O56" s="134">
        <f t="shared" si="4"/>
        <v>58.636363636363633</v>
      </c>
      <c r="P56" s="73">
        <f t="shared" si="5"/>
        <v>59.029649595687339</v>
      </c>
      <c r="Q56" s="132" cm="1">
        <f t="array" ref="Q56">IF(OR($A56=Solver!$T$12:$T$201),0,SUMPRODUCT($H56:$J56,$T$4:$V$4))</f>
        <v>35.040431266846369</v>
      </c>
      <c r="R56" s="73" cm="1">
        <f t="array" ref="R56">IF(OR($A56=Solver!$T$12:$T$201),0, SUMPRODUCT($N56:$P56, $T$4:$V$4))</f>
        <v>59.029649595687339</v>
      </c>
    </row>
    <row r="57" spans="1:18">
      <c r="A57" s="55">
        <v>55</v>
      </c>
      <c r="B57" s="55" t="str">
        <f>_xlfn.XLOOKUP($A57, PlayerData!$B$3:$B$394, PlayerData!C$3:C$394)</f>
        <v>MCI</v>
      </c>
      <c r="C57" s="55" t="str">
        <f>_xlfn.XLOOKUP($A57, PlayerData!$B$3:$B$394, PlayerData!D$3:D$394)</f>
        <v>M</v>
      </c>
      <c r="D57" s="31" t="str">
        <f>_xlfn.XLOOKUP($A57, PlayerData!$B$3:$B$394, PlayerData!E$3:E$394)</f>
        <v>De Bruyne</v>
      </c>
      <c r="E57" s="136" cm="1">
        <f t="array" ref="E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"H"), PlayerData!$G:$G,PlayerData!H:H,""),
_xlfn.XLOOKUP(_xlfn.CONCAT(1,"-",$A57, "-", "H"), PlayerData!$G:$G,PlayerData!H:H,""),
_xlfn.XLOOKUP(_xlfn.CONCAT(2,"-",$A57, "-", "H"), PlayerData!$G:$G,PlayerData!H:H,""),
_xlfn.XLOOKUP(_xlfn.CONCAT(3,"-",$A57, "-", "H"), PlayerData!$G:$G,PlayerData!H:H,""),
_xlfn.XLOOKUP(_xlfn.CONCAT(4,"-",$A57, "-", "H"), PlayerData!$G:$G,PlayerData!H:H,""),
_xlfn.XLOOKUP(_xlfn.CONCAT(5,"-",$A57, "-", "H"), PlayerData!$G:$G,PlayerData!H:H,""),
_xlfn.XLOOKUP(_xlfn.CONCAT(6,"-",$A57, "-", "H"), PlayerData!$G:$G,PlayerData!H:H,""),
_xlfn.XLOOKUP(_xlfn.CONCAT(7,"-",$A57, "-", "H"), PlayerData!$G:$G,PlayerData!H:H,""),
_xlfn.XLOOKUP(_xlfn.CONCAT(8,"-",$A57, "-", "H"), PlayerData!$G:$G,PlayerData!H:H,""),
_xlfn.XLOOKUP(_xlfn.CONCAT(9,"-",$A57, "-", "H"), PlayerData!$G:$G,PlayerData!H:H,""),
_xlfn.XLOOKUP(_xlfn.CONCAT(10,"-",$A57, "-", "H"), PlayerData!$G:$G,PlayerData!H:H,""),
_xlfn.XLOOKUP(_xlfn.CONCAT(11,"-",$A57, "-", "H"), PlayerData!$G:$G,PlayerData!H:H,""),
_xlfn.XLOOKUP(_xlfn.CONCAT(12,"-",$A57, "-", "H"), PlayerData!$G:$G,PlayerData!H:H,""),
_xlfn.XLOOKUP(_xlfn.CONCAT(13,"-",$A57, "-", "H"), PlayerData!$G:$G,PlayerData!H:H,""),
_xlfn.XLOOKUP(_xlfn.CONCAT(14,"-",$A57, "-", "H"), PlayerData!$G:$G,PlayerData!H:H,""),
_xlfn.XLOOKUP(_xlfn.CONCAT(15,"-",$A57, "-", "H"), PlayerData!$G:$G,PlayerData!H:H,""),
_xlfn.XLOOKUP(_xlfn.CONCAT(16,"-",$A57, "-", "H"), PlayerData!$G:$G,PlayerData!H:H,""),
_xlfn.XLOOKUP(_xlfn.CONCAT(17,"-",$A57, "-", "H"), PlayerData!$G:$G,PlayerData!H:H,""),
_xlfn.XLOOKUP(_xlfn.CONCAT(18,"-",$A57, "-", "H"), PlayerData!$G:$G,PlayerData!H:H,"")))</f>
        <v>1.1200000000000001</v>
      </c>
      <c r="F57" s="136" cm="1">
        <f t="array" ref="F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"H"), PlayerData!$G:$G,PlayerData!I:I,""),
_xlfn.XLOOKUP(_xlfn.CONCAT(1,"-",$A57, "-", "H"), PlayerData!$G:$G,PlayerData!I:I,""),
_xlfn.XLOOKUP(_xlfn.CONCAT(2,"-",$A57, "-", "H"), PlayerData!$G:$G,PlayerData!I:I,""),
_xlfn.XLOOKUP(_xlfn.CONCAT(3,"-",$A57, "-", "H"), PlayerData!$G:$G,PlayerData!I:I,""),
_xlfn.XLOOKUP(_xlfn.CONCAT(4,"-",$A57, "-", "H"), PlayerData!$G:$G,PlayerData!I:I,""),
_xlfn.XLOOKUP(_xlfn.CONCAT(5,"-",$A57, "-", "H"), PlayerData!$G:$G,PlayerData!I:I,""),
_xlfn.XLOOKUP(_xlfn.CONCAT(6,"-",$A57, "-", "H"), PlayerData!$G:$G,PlayerData!I:I,""),
_xlfn.XLOOKUP(_xlfn.CONCAT(7,"-",$A57, "-", "H"), PlayerData!$G:$G,PlayerData!I:I,""),
_xlfn.XLOOKUP(_xlfn.CONCAT(8,"-",$A57, "-", "H"), PlayerData!$G:$G,PlayerData!I:I,""),
_xlfn.XLOOKUP(_xlfn.CONCAT(9,"-",$A57, "-", "H"), PlayerData!$G:$G,PlayerData!I:I,""),
_xlfn.XLOOKUP(_xlfn.CONCAT(10,"-",$A57, "-", "H"), PlayerData!$G:$G,PlayerData!I:I,""),
_xlfn.XLOOKUP(_xlfn.CONCAT(11,"-",$A57, "-", "H"), PlayerData!$G:$G,PlayerData!I:I,""),
_xlfn.XLOOKUP(_xlfn.CONCAT(12,"-",$A57, "-", "H"), PlayerData!$G:$G,PlayerData!I:I,""),
_xlfn.XLOOKUP(_xlfn.CONCAT(13,"-",$A57, "-", "H"), PlayerData!$G:$G,PlayerData!I:I,""),
_xlfn.XLOOKUP(_xlfn.CONCAT(14,"-",$A57, "-", "H"), PlayerData!$G:$G,PlayerData!I:I,""),
_xlfn.XLOOKUP(_xlfn.CONCAT(15,"-",$A57, "-", "H"), PlayerData!$G:$G,PlayerData!I:I,""),
_xlfn.XLOOKUP(_xlfn.CONCAT(16,"-",$A57, "-", "H"), PlayerData!$G:$G,PlayerData!I:I,""),
_xlfn.XLOOKUP(_xlfn.CONCAT(17,"-",$A57, "-", "H"), PlayerData!$G:$G,PlayerData!I:I,""),
_xlfn.XLOOKUP(_xlfn.CONCAT(18,"-",$A57, "-", "H"), PlayerData!$G:$G,PlayerData!I:I,"")))</f>
        <v>0.38</v>
      </c>
      <c r="G57" s="90" cm="1">
        <f t="array" ref="G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"H"), PlayerData!$G:$G,PlayerData!L:L,""),
_xlfn.XLOOKUP(_xlfn.CONCAT(1,"-",$A57, "-", "H"), PlayerData!$G:$G,PlayerData!L:L,""),
_xlfn.XLOOKUP(_xlfn.CONCAT(2,"-",$A57, "-", "H"), PlayerData!$G:$G,PlayerData!L:L,""),
_xlfn.XLOOKUP(_xlfn.CONCAT(3,"-",$A57, "-", "H"), PlayerData!$G:$G,PlayerData!L:L,""),
_xlfn.XLOOKUP(_xlfn.CONCAT(4,"-",$A57, "-", "H"), PlayerData!$G:$G,PlayerData!L:L,""),
_xlfn.XLOOKUP(_xlfn.CONCAT(5,"-",$A57, "-", "H"), PlayerData!$G:$G,PlayerData!L:L,""),
_xlfn.XLOOKUP(_xlfn.CONCAT(6,"-",$A57, "-", "H"), PlayerData!$G:$G,PlayerData!L:L,""),
_xlfn.XLOOKUP(_xlfn.CONCAT(7,"-",$A57, "-", "H"), PlayerData!$G:$G,PlayerData!L:L,""),
_xlfn.XLOOKUP(_xlfn.CONCAT(8,"-",$A57, "-", "H"), PlayerData!$G:$G,PlayerData!L:L,""),
_xlfn.XLOOKUP(_xlfn.CONCAT(9,"-",$A57, "-", "H"), PlayerData!$G:$G,PlayerData!L:L,""),
_xlfn.XLOOKUP(_xlfn.CONCAT(10,"-",$A57, "-", "H"), PlayerData!$G:$G,PlayerData!L:L,""),
_xlfn.XLOOKUP(_xlfn.CONCAT(11,"-",$A57, "-", "H"), PlayerData!$G:$G,PlayerData!L:L,""),
_xlfn.XLOOKUP(_xlfn.CONCAT(12,"-",$A57, "-", "H"), PlayerData!$G:$G,PlayerData!L:L,""),
_xlfn.XLOOKUP(_xlfn.CONCAT(13,"-",$A57, "-", "H"), PlayerData!$G:$G,PlayerData!L:L,""),
_xlfn.XLOOKUP(_xlfn.CONCAT(14,"-",$A57, "-", "H"), PlayerData!$G:$G,PlayerData!L:L,""),
_xlfn.XLOOKUP(_xlfn.CONCAT(15,"-",$A57, "-", "H"), PlayerData!$G:$G,PlayerData!L:L,""),
_xlfn.XLOOKUP(_xlfn.CONCAT(16,"-",$A57, "-", "H"), PlayerData!$G:$G,PlayerData!L:L,""),
_xlfn.XLOOKUP(_xlfn.CONCAT(17,"-",$A57, "-", "H"), PlayerData!$G:$G,PlayerData!L:L,""),
_xlfn.XLOOKUP(_xlfn.CONCAT(18,"-",$A57, "-", "H"), PlayerData!$G:$G,PlayerData!L:L,"")))</f>
        <v>4.3800000000000008</v>
      </c>
      <c r="H57" s="132">
        <f t="shared" si="0"/>
        <v>25.454545454545457</v>
      </c>
      <c r="I57" s="132">
        <f t="shared" si="1"/>
        <v>17.27272727272727</v>
      </c>
      <c r="J57" s="72">
        <f t="shared" si="2"/>
        <v>59.029649595687346</v>
      </c>
      <c r="K57" s="138" cm="1">
        <f t="array" ref="K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"A"), PlayerData!$M:$M,PlayerData!N:N,""),
_xlfn.XLOOKUP(_xlfn.CONCAT(1,"-",$A57, "-", "A"), PlayerData!$M:$M,PlayerData!N:N,""),
_xlfn.XLOOKUP(_xlfn.CONCAT(2,"-",$A57, "-", "A"), PlayerData!$M:$M,PlayerData!N:N,""),
_xlfn.XLOOKUP(_xlfn.CONCAT(3,"-",$A57, "-", "A"), PlayerData!$M:$M,PlayerData!N:N,""),
_xlfn.XLOOKUP(_xlfn.CONCAT(4,"-",$A57, "-", "A"), PlayerData!$M:$M,PlayerData!N:N,""),
_xlfn.XLOOKUP(_xlfn.CONCAT(5,"-",$A57, "-", "A"), PlayerData!$M:$M,PlayerData!N:N,""),
_xlfn.XLOOKUP(_xlfn.CONCAT(6,"-",$A57, "-", "A"), PlayerData!$M:$M,PlayerData!N:N,""),
_xlfn.XLOOKUP(_xlfn.CONCAT(7,"-",$A57, "-", "A"), PlayerData!$M:$M,PlayerData!N:N,""),
_xlfn.XLOOKUP(_xlfn.CONCAT(8,"-",$A57, "-", "A"), PlayerData!$M:$M,PlayerData!N:N,""),
_xlfn.XLOOKUP(_xlfn.CONCAT(9,"-",$A57, "-", "A"), PlayerData!$M:$M,PlayerData!N:N,""),
_xlfn.XLOOKUP(_xlfn.CONCAT(10,"-",$A57, "-", "A"), PlayerData!$M:$M,PlayerData!N:N,""),
_xlfn.XLOOKUP(_xlfn.CONCAT(11,"-",$A57, "-", "A"), PlayerData!$M:$M,PlayerData!N:N,""),
_xlfn.XLOOKUP(_xlfn.CONCAT(12,"-",$A57, "-", "A"), PlayerData!$M:$M,PlayerData!N:N,""),
_xlfn.XLOOKUP(_xlfn.CONCAT(13,"-",$A57, "-", "A"), PlayerData!$M:$M,PlayerData!N:N,""),
_xlfn.XLOOKUP(_xlfn.CONCAT(14,"-",$A57, "-", "A"), PlayerData!$M:$M,PlayerData!N:N,""),
_xlfn.XLOOKUP(_xlfn.CONCAT(15,"-",$A57, "-", "A"), PlayerData!$M:$M,PlayerData!N:N,""),
_xlfn.XLOOKUP(_xlfn.CONCAT(16,"-",$A57, "-", "A"), PlayerData!$M:$M,PlayerData!N:N,""),
_xlfn.XLOOKUP(_xlfn.CONCAT(17,"-",$A57, "-", "A"), PlayerData!$M:$M,PlayerData!N:N,""),
_xlfn.XLOOKUP(_xlfn.CONCAT(18,"-",$A57, "-", "A"), PlayerData!$M:$M,PlayerData!N:N,"")))</f>
        <v>0.71</v>
      </c>
      <c r="L57" s="138" cm="1">
        <f t="array" ref="L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"A"), PlayerData!$M:$M,PlayerData!O:O,""),
_xlfn.XLOOKUP(_xlfn.CONCAT(1,"-",$A57, "-", "A"), PlayerData!$M:$M,PlayerData!O:O,""),
_xlfn.XLOOKUP(_xlfn.CONCAT(2,"-",$A57, "-", "A"), PlayerData!$M:$M,PlayerData!O:O,""),
_xlfn.XLOOKUP(_xlfn.CONCAT(3,"-",$A57, "-", "A"), PlayerData!$M:$M,PlayerData!O:O,""),
_xlfn.XLOOKUP(_xlfn.CONCAT(4,"-",$A57, "-", "A"), PlayerData!$M:$M,PlayerData!O:O,""),
_xlfn.XLOOKUP(_xlfn.CONCAT(5,"-",$A57, "-", "A"), PlayerData!$M:$M,PlayerData!O:O,""),
_xlfn.XLOOKUP(_xlfn.CONCAT(6,"-",$A57, "-", "A"), PlayerData!$M:$M,PlayerData!O:O,""),
_xlfn.XLOOKUP(_xlfn.CONCAT(7,"-",$A57, "-", "A"), PlayerData!$M:$M,PlayerData!O:O,""),
_xlfn.XLOOKUP(_xlfn.CONCAT(8,"-",$A57, "-", "A"), PlayerData!$M:$M,PlayerData!O:O,""),
_xlfn.XLOOKUP(_xlfn.CONCAT(9,"-",$A57, "-", "A"), PlayerData!$M:$M,PlayerData!O:O,""),
_xlfn.XLOOKUP(_xlfn.CONCAT(10,"-",$A57, "-", "A"), PlayerData!$M:$M,PlayerData!O:O,""),
_xlfn.XLOOKUP(_xlfn.CONCAT(11,"-",$A57, "-", "A"), PlayerData!$M:$M,PlayerData!O:O,""),
_xlfn.XLOOKUP(_xlfn.CONCAT(12,"-",$A57, "-", "A"), PlayerData!$M:$M,PlayerData!O:O,""),
_xlfn.XLOOKUP(_xlfn.CONCAT(13,"-",$A57, "-", "A"), PlayerData!$M:$M,PlayerData!O:O,""),
_xlfn.XLOOKUP(_xlfn.CONCAT(14,"-",$A57, "-", "A"), PlayerData!$M:$M,PlayerData!O:O,""),
_xlfn.XLOOKUP(_xlfn.CONCAT(15,"-",$A57, "-", "A"), PlayerData!$M:$M,PlayerData!O:O,""),
_xlfn.XLOOKUP(_xlfn.CONCAT(16,"-",$A57, "-", "A"), PlayerData!$M:$M,PlayerData!O:O,""),
_xlfn.XLOOKUP(_xlfn.CONCAT(17,"-",$A57, "-", "A"), PlayerData!$M:$M,PlayerData!O:O,""),
_xlfn.XLOOKUP(_xlfn.CONCAT(18,"-",$A57, "-", "A"), PlayerData!$M:$M,PlayerData!O:O,"")))</f>
        <v>0</v>
      </c>
      <c r="M57" s="96" cm="1">
        <f t="array" ref="M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_xlfn.XLOOKUP(_xlfn.CONCAT(0,"-",$A57, "-", "A"), PlayerData!$M:$M,PlayerData!R:R,""),
_xlfn.XLOOKUP(_xlfn.CONCAT(1,"-",$A57, "-", "A"), PlayerData!$M:$M,PlayerData!R:R,""),
_xlfn.XLOOKUP(_xlfn.CONCAT(2,"-",$A57, "-", "A"), PlayerData!$M:$M,PlayerData!R:R,""),
_xlfn.XLOOKUP(_xlfn.CONCAT(3,"-",$A57, "-", "A"), PlayerData!$M:$M,PlayerData!R:R,""),
_xlfn.XLOOKUP(_xlfn.CONCAT(4,"-",$A57, "-", "A"), PlayerData!$M:$M,PlayerData!R:R,""),
_xlfn.XLOOKUP(_xlfn.CONCAT(5,"-",$A57, "-", "A"), PlayerData!$M:$M,PlayerData!R:R,""),
_xlfn.XLOOKUP(_xlfn.CONCAT(6,"-",$A57, "-", "A"), PlayerData!$M:$M,PlayerData!R:R,""),
_xlfn.XLOOKUP(_xlfn.CONCAT(7,"-",$A57, "-", "A"), PlayerData!$M:$M,PlayerData!R:R,""),
_xlfn.XLOOKUP(_xlfn.CONCAT(8,"-",$A57, "-", "A"), PlayerData!$M:$M,PlayerData!R:R,""),
_xlfn.XLOOKUP(_xlfn.CONCAT(9,"-",$A57, "-", "A"), PlayerData!$M:$M,PlayerData!R:R,""),
_xlfn.XLOOKUP(_xlfn.CONCAT(10,"-",$A57, "-", "A"), PlayerData!$M:$M,PlayerData!R:R,""),
_xlfn.XLOOKUP(_xlfn.CONCAT(11,"-",$A57, "-", "A"), PlayerData!$M:$M,PlayerData!R:R,""),
_xlfn.XLOOKUP(_xlfn.CONCAT(12,"-",$A57, "-", "A"), PlayerData!$M:$M,PlayerData!R:R,""),
_xlfn.XLOOKUP(_xlfn.CONCAT(13,"-",$A57, "-", "A"), PlayerData!$M:$M,PlayerData!R:R,""),
_xlfn.XLOOKUP(_xlfn.CONCAT(14,"-",$A57, "-", "A"), PlayerData!$M:$M,PlayerData!R:R,""),
_xlfn.XLOOKUP(_xlfn.CONCAT(15,"-",$A57, "-", "A"), PlayerData!$M:$M,PlayerData!R:R,""),
_xlfn.XLOOKUP(_xlfn.CONCAT(16,"-",$A57, "-", "A"), PlayerData!$M:$M,PlayerData!R:R,""),
_xlfn.XLOOKUP(_xlfn.CONCAT(17,"-",$A57, "-", "A"), PlayerData!$M:$M,PlayerData!R:R,""),
_xlfn.XLOOKUP(_xlfn.CONCAT(18,"-",$A57, "-", "A"), PlayerData!$M:$M,PlayerData!R:R,"")))</f>
        <v>1.94</v>
      </c>
      <c r="N57" s="134">
        <f t="shared" si="3"/>
        <v>16.136363636363637</v>
      </c>
      <c r="O57" s="134">
        <f t="shared" si="4"/>
        <v>0</v>
      </c>
      <c r="P57" s="73">
        <f t="shared" si="5"/>
        <v>26.145552560646905</v>
      </c>
      <c r="Q57" s="132" cm="1">
        <f t="array" ref="Q57">IF(OR($A57=Solver!$T$12:$T$201),0,SUMPRODUCT($H57:$J57,$T$4:$V$4))</f>
        <v>59.029649595687346</v>
      </c>
      <c r="R57" s="73" cm="1">
        <f t="array" ref="R57">IF(OR($A57=Solver!$T$12:$T$201),0, SUMPRODUCT($N57:$P57, $T$4:$V$4))</f>
        <v>26.145552560646905</v>
      </c>
    </row>
    <row r="58" spans="1:18">
      <c r="A58" s="55">
        <v>56</v>
      </c>
      <c r="B58" s="55" t="str">
        <f>_xlfn.XLOOKUP($A58, PlayerData!$B$3:$B$394, PlayerData!C$3:C$394)</f>
        <v>MUN</v>
      </c>
      <c r="C58" s="55" t="str">
        <f>_xlfn.XLOOKUP($A58, PlayerData!$B$3:$B$394, PlayerData!D$3:D$394)</f>
        <v>M</v>
      </c>
      <c r="D58" s="31" t="str">
        <f>_xlfn.XLOOKUP($A58, PlayerData!$B$3:$B$394, PlayerData!E$3:E$394)</f>
        <v>Fernandes</v>
      </c>
      <c r="E58" s="136" cm="1">
        <f t="array" ref="E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"H"), PlayerData!$G:$G,PlayerData!H:H,""),
_xlfn.XLOOKUP(_xlfn.CONCAT(1,"-",$A58, "-", "H"), PlayerData!$G:$G,PlayerData!H:H,""),
_xlfn.XLOOKUP(_xlfn.CONCAT(2,"-",$A58, "-", "H"), PlayerData!$G:$G,PlayerData!H:H,""),
_xlfn.XLOOKUP(_xlfn.CONCAT(3,"-",$A58, "-", "H"), PlayerData!$G:$G,PlayerData!H:H,""),
_xlfn.XLOOKUP(_xlfn.CONCAT(4,"-",$A58, "-", "H"), PlayerData!$G:$G,PlayerData!H:H,""),
_xlfn.XLOOKUP(_xlfn.CONCAT(5,"-",$A58, "-", "H"), PlayerData!$G:$G,PlayerData!H:H,""),
_xlfn.XLOOKUP(_xlfn.CONCAT(6,"-",$A58, "-", "H"), PlayerData!$G:$G,PlayerData!H:H,""),
_xlfn.XLOOKUP(_xlfn.CONCAT(7,"-",$A58, "-", "H"), PlayerData!$G:$G,PlayerData!H:H,""),
_xlfn.XLOOKUP(_xlfn.CONCAT(8,"-",$A58, "-", "H"), PlayerData!$G:$G,PlayerData!H:H,""),
_xlfn.XLOOKUP(_xlfn.CONCAT(9,"-",$A58, "-", "H"), PlayerData!$G:$G,PlayerData!H:H,""),
_xlfn.XLOOKUP(_xlfn.CONCAT(10,"-",$A58, "-", "H"), PlayerData!$G:$G,PlayerData!H:H,""),
_xlfn.XLOOKUP(_xlfn.CONCAT(11,"-",$A58, "-", "H"), PlayerData!$G:$G,PlayerData!H:H,""),
_xlfn.XLOOKUP(_xlfn.CONCAT(12,"-",$A58, "-", "H"), PlayerData!$G:$G,PlayerData!H:H,""),
_xlfn.XLOOKUP(_xlfn.CONCAT(13,"-",$A58, "-", "H"), PlayerData!$G:$G,PlayerData!H:H,""),
_xlfn.XLOOKUP(_xlfn.CONCAT(14,"-",$A58, "-", "H"), PlayerData!$G:$G,PlayerData!H:H,""),
_xlfn.XLOOKUP(_xlfn.CONCAT(15,"-",$A58, "-", "H"), PlayerData!$G:$G,PlayerData!H:H,""),
_xlfn.XLOOKUP(_xlfn.CONCAT(16,"-",$A58, "-", "H"), PlayerData!$G:$G,PlayerData!H:H,""),
_xlfn.XLOOKUP(_xlfn.CONCAT(17,"-",$A58, "-", "H"), PlayerData!$G:$G,PlayerData!H:H,""),
_xlfn.XLOOKUP(_xlfn.CONCAT(18,"-",$A58, "-", "H"), PlayerData!$G:$G,PlayerData!H:H,"")))</f>
        <v>0.56999999999999995</v>
      </c>
      <c r="F58" s="136" cm="1">
        <f t="array" ref="F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"H"), PlayerData!$G:$G,PlayerData!I:I,""),
_xlfn.XLOOKUP(_xlfn.CONCAT(1,"-",$A58, "-", "H"), PlayerData!$G:$G,PlayerData!I:I,""),
_xlfn.XLOOKUP(_xlfn.CONCAT(2,"-",$A58, "-", "H"), PlayerData!$G:$G,PlayerData!I:I,""),
_xlfn.XLOOKUP(_xlfn.CONCAT(3,"-",$A58, "-", "H"), PlayerData!$G:$G,PlayerData!I:I,""),
_xlfn.XLOOKUP(_xlfn.CONCAT(4,"-",$A58, "-", "H"), PlayerData!$G:$G,PlayerData!I:I,""),
_xlfn.XLOOKUP(_xlfn.CONCAT(5,"-",$A58, "-", "H"), PlayerData!$G:$G,PlayerData!I:I,""),
_xlfn.XLOOKUP(_xlfn.CONCAT(6,"-",$A58, "-", "H"), PlayerData!$G:$G,PlayerData!I:I,""),
_xlfn.XLOOKUP(_xlfn.CONCAT(7,"-",$A58, "-", "H"), PlayerData!$G:$G,PlayerData!I:I,""),
_xlfn.XLOOKUP(_xlfn.CONCAT(8,"-",$A58, "-", "H"), PlayerData!$G:$G,PlayerData!I:I,""),
_xlfn.XLOOKUP(_xlfn.CONCAT(9,"-",$A58, "-", "H"), PlayerData!$G:$G,PlayerData!I:I,""),
_xlfn.XLOOKUP(_xlfn.CONCAT(10,"-",$A58, "-", "H"), PlayerData!$G:$G,PlayerData!I:I,""),
_xlfn.XLOOKUP(_xlfn.CONCAT(11,"-",$A58, "-", "H"), PlayerData!$G:$G,PlayerData!I:I,""),
_xlfn.XLOOKUP(_xlfn.CONCAT(12,"-",$A58, "-", "H"), PlayerData!$G:$G,PlayerData!I:I,""),
_xlfn.XLOOKUP(_xlfn.CONCAT(13,"-",$A58, "-", "H"), PlayerData!$G:$G,PlayerData!I:I,""),
_xlfn.XLOOKUP(_xlfn.CONCAT(14,"-",$A58, "-", "H"), PlayerData!$G:$G,PlayerData!I:I,""),
_xlfn.XLOOKUP(_xlfn.CONCAT(15,"-",$A58, "-", "H"), PlayerData!$G:$G,PlayerData!I:I,""),
_xlfn.XLOOKUP(_xlfn.CONCAT(16,"-",$A58, "-", "H"), PlayerData!$G:$G,PlayerData!I:I,""),
_xlfn.XLOOKUP(_xlfn.CONCAT(17,"-",$A58, "-", "H"), PlayerData!$G:$G,PlayerData!I:I,""),
_xlfn.XLOOKUP(_xlfn.CONCAT(18,"-",$A58, "-", "H"), PlayerData!$G:$G,PlayerData!I:I,"")))</f>
        <v>0.43</v>
      </c>
      <c r="G58" s="90" cm="1">
        <f t="array" ref="G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"H"), PlayerData!$G:$G,PlayerData!L:L,""),
_xlfn.XLOOKUP(_xlfn.CONCAT(1,"-",$A58, "-", "H"), PlayerData!$G:$G,PlayerData!L:L,""),
_xlfn.XLOOKUP(_xlfn.CONCAT(2,"-",$A58, "-", "H"), PlayerData!$G:$G,PlayerData!L:L,""),
_xlfn.XLOOKUP(_xlfn.CONCAT(3,"-",$A58, "-", "H"), PlayerData!$G:$G,PlayerData!L:L,""),
_xlfn.XLOOKUP(_xlfn.CONCAT(4,"-",$A58, "-", "H"), PlayerData!$G:$G,PlayerData!L:L,""),
_xlfn.XLOOKUP(_xlfn.CONCAT(5,"-",$A58, "-", "H"), PlayerData!$G:$G,PlayerData!L:L,""),
_xlfn.XLOOKUP(_xlfn.CONCAT(6,"-",$A58, "-", "H"), PlayerData!$G:$G,PlayerData!L:L,""),
_xlfn.XLOOKUP(_xlfn.CONCAT(7,"-",$A58, "-", "H"), PlayerData!$G:$G,PlayerData!L:L,""),
_xlfn.XLOOKUP(_xlfn.CONCAT(8,"-",$A58, "-", "H"), PlayerData!$G:$G,PlayerData!L:L,""),
_xlfn.XLOOKUP(_xlfn.CONCAT(9,"-",$A58, "-", "H"), PlayerData!$G:$G,PlayerData!L:L,""),
_xlfn.XLOOKUP(_xlfn.CONCAT(10,"-",$A58, "-", "H"), PlayerData!$G:$G,PlayerData!L:L,""),
_xlfn.XLOOKUP(_xlfn.CONCAT(11,"-",$A58, "-", "H"), PlayerData!$G:$G,PlayerData!L:L,""),
_xlfn.XLOOKUP(_xlfn.CONCAT(12,"-",$A58, "-", "H"), PlayerData!$G:$G,PlayerData!L:L,""),
_xlfn.XLOOKUP(_xlfn.CONCAT(13,"-",$A58, "-", "H"), PlayerData!$G:$G,PlayerData!L:L,""),
_xlfn.XLOOKUP(_xlfn.CONCAT(14,"-",$A58, "-", "H"), PlayerData!$G:$G,PlayerData!L:L,""),
_xlfn.XLOOKUP(_xlfn.CONCAT(15,"-",$A58, "-", "H"), PlayerData!$G:$G,PlayerData!L:L,""),
_xlfn.XLOOKUP(_xlfn.CONCAT(16,"-",$A58, "-", "H"), PlayerData!$G:$G,PlayerData!L:L,""),
_xlfn.XLOOKUP(_xlfn.CONCAT(17,"-",$A58, "-", "H"), PlayerData!$G:$G,PlayerData!L:L,""),
_xlfn.XLOOKUP(_xlfn.CONCAT(18,"-",$A58, "-", "H"), PlayerData!$G:$G,PlayerData!L:L,"")))</f>
        <v>2.29</v>
      </c>
      <c r="H58" s="132">
        <f t="shared" si="0"/>
        <v>12.954545454545451</v>
      </c>
      <c r="I58" s="132">
        <f t="shared" si="1"/>
        <v>19.545454545454543</v>
      </c>
      <c r="J58" s="72">
        <f t="shared" si="2"/>
        <v>30.862533692722376</v>
      </c>
      <c r="K58" s="138" cm="1">
        <f t="array" ref="K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"A"), PlayerData!$M:$M,PlayerData!N:N,""),
_xlfn.XLOOKUP(_xlfn.CONCAT(1,"-",$A58, "-", "A"), PlayerData!$M:$M,PlayerData!N:N,""),
_xlfn.XLOOKUP(_xlfn.CONCAT(2,"-",$A58, "-", "A"), PlayerData!$M:$M,PlayerData!N:N,""),
_xlfn.XLOOKUP(_xlfn.CONCAT(3,"-",$A58, "-", "A"), PlayerData!$M:$M,PlayerData!N:N,""),
_xlfn.XLOOKUP(_xlfn.CONCAT(4,"-",$A58, "-", "A"), PlayerData!$M:$M,PlayerData!N:N,""),
_xlfn.XLOOKUP(_xlfn.CONCAT(5,"-",$A58, "-", "A"), PlayerData!$M:$M,PlayerData!N:N,""),
_xlfn.XLOOKUP(_xlfn.CONCAT(6,"-",$A58, "-", "A"), PlayerData!$M:$M,PlayerData!N:N,""),
_xlfn.XLOOKUP(_xlfn.CONCAT(7,"-",$A58, "-", "A"), PlayerData!$M:$M,PlayerData!N:N,""),
_xlfn.XLOOKUP(_xlfn.CONCAT(8,"-",$A58, "-", "A"), PlayerData!$M:$M,PlayerData!N:N,""),
_xlfn.XLOOKUP(_xlfn.CONCAT(9,"-",$A58, "-", "A"), PlayerData!$M:$M,PlayerData!N:N,""),
_xlfn.XLOOKUP(_xlfn.CONCAT(10,"-",$A58, "-", "A"), PlayerData!$M:$M,PlayerData!N:N,""),
_xlfn.XLOOKUP(_xlfn.CONCAT(11,"-",$A58, "-", "A"), PlayerData!$M:$M,PlayerData!N:N,""),
_xlfn.XLOOKUP(_xlfn.CONCAT(12,"-",$A58, "-", "A"), PlayerData!$M:$M,PlayerData!N:N,""),
_xlfn.XLOOKUP(_xlfn.CONCAT(13,"-",$A58, "-", "A"), PlayerData!$M:$M,PlayerData!N:N,""),
_xlfn.XLOOKUP(_xlfn.CONCAT(14,"-",$A58, "-", "A"), PlayerData!$M:$M,PlayerData!N:N,""),
_xlfn.XLOOKUP(_xlfn.CONCAT(15,"-",$A58, "-", "A"), PlayerData!$M:$M,PlayerData!N:N,""),
_xlfn.XLOOKUP(_xlfn.CONCAT(16,"-",$A58, "-", "A"), PlayerData!$M:$M,PlayerData!N:N,""),
_xlfn.XLOOKUP(_xlfn.CONCAT(17,"-",$A58, "-", "A"), PlayerData!$M:$M,PlayerData!N:N,""),
_xlfn.XLOOKUP(_xlfn.CONCAT(18,"-",$A58, "-", "A"), PlayerData!$M:$M,PlayerData!N:N,"")))</f>
        <v>1.57</v>
      </c>
      <c r="L58" s="138" cm="1">
        <f t="array" ref="L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"A"), PlayerData!$M:$M,PlayerData!O:O,""),
_xlfn.XLOOKUP(_xlfn.CONCAT(1,"-",$A58, "-", "A"), PlayerData!$M:$M,PlayerData!O:O,""),
_xlfn.XLOOKUP(_xlfn.CONCAT(2,"-",$A58, "-", "A"), PlayerData!$M:$M,PlayerData!O:O,""),
_xlfn.XLOOKUP(_xlfn.CONCAT(3,"-",$A58, "-", "A"), PlayerData!$M:$M,PlayerData!O:O,""),
_xlfn.XLOOKUP(_xlfn.CONCAT(4,"-",$A58, "-", "A"), PlayerData!$M:$M,PlayerData!O:O,""),
_xlfn.XLOOKUP(_xlfn.CONCAT(5,"-",$A58, "-", "A"), PlayerData!$M:$M,PlayerData!O:O,""),
_xlfn.XLOOKUP(_xlfn.CONCAT(6,"-",$A58, "-", "A"), PlayerData!$M:$M,PlayerData!O:O,""),
_xlfn.XLOOKUP(_xlfn.CONCAT(7,"-",$A58, "-", "A"), PlayerData!$M:$M,PlayerData!O:O,""),
_xlfn.XLOOKUP(_xlfn.CONCAT(8,"-",$A58, "-", "A"), PlayerData!$M:$M,PlayerData!O:O,""),
_xlfn.XLOOKUP(_xlfn.CONCAT(9,"-",$A58, "-", "A"), PlayerData!$M:$M,PlayerData!O:O,""),
_xlfn.XLOOKUP(_xlfn.CONCAT(10,"-",$A58, "-", "A"), PlayerData!$M:$M,PlayerData!O:O,""),
_xlfn.XLOOKUP(_xlfn.CONCAT(11,"-",$A58, "-", "A"), PlayerData!$M:$M,PlayerData!O:O,""),
_xlfn.XLOOKUP(_xlfn.CONCAT(12,"-",$A58, "-", "A"), PlayerData!$M:$M,PlayerData!O:O,""),
_xlfn.XLOOKUP(_xlfn.CONCAT(13,"-",$A58, "-", "A"), PlayerData!$M:$M,PlayerData!O:O,""),
_xlfn.XLOOKUP(_xlfn.CONCAT(14,"-",$A58, "-", "A"), PlayerData!$M:$M,PlayerData!O:O,""),
_xlfn.XLOOKUP(_xlfn.CONCAT(15,"-",$A58, "-", "A"), PlayerData!$M:$M,PlayerData!O:O,""),
_xlfn.XLOOKUP(_xlfn.CONCAT(16,"-",$A58, "-", "A"), PlayerData!$M:$M,PlayerData!O:O,""),
_xlfn.XLOOKUP(_xlfn.CONCAT(17,"-",$A58, "-", "A"), PlayerData!$M:$M,PlayerData!O:O,""),
_xlfn.XLOOKUP(_xlfn.CONCAT(18,"-",$A58, "-", "A"), PlayerData!$M:$M,PlayerData!O:O,"")))</f>
        <v>0.86</v>
      </c>
      <c r="M58" s="96" cm="1">
        <f t="array" ref="M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_xlfn.XLOOKUP(_xlfn.CONCAT(0,"-",$A58, "-", "A"), PlayerData!$M:$M,PlayerData!R:R,""),
_xlfn.XLOOKUP(_xlfn.CONCAT(1,"-",$A58, "-", "A"), PlayerData!$M:$M,PlayerData!R:R,""),
_xlfn.XLOOKUP(_xlfn.CONCAT(2,"-",$A58, "-", "A"), PlayerData!$M:$M,PlayerData!R:R,""),
_xlfn.XLOOKUP(_xlfn.CONCAT(3,"-",$A58, "-", "A"), PlayerData!$M:$M,PlayerData!R:R,""),
_xlfn.XLOOKUP(_xlfn.CONCAT(4,"-",$A58, "-", "A"), PlayerData!$M:$M,PlayerData!R:R,""),
_xlfn.XLOOKUP(_xlfn.CONCAT(5,"-",$A58, "-", "A"), PlayerData!$M:$M,PlayerData!R:R,""),
_xlfn.XLOOKUP(_xlfn.CONCAT(6,"-",$A58, "-", "A"), PlayerData!$M:$M,PlayerData!R:R,""),
_xlfn.XLOOKUP(_xlfn.CONCAT(7,"-",$A58, "-", "A"), PlayerData!$M:$M,PlayerData!R:R,""),
_xlfn.XLOOKUP(_xlfn.CONCAT(8,"-",$A58, "-", "A"), PlayerData!$M:$M,PlayerData!R:R,""),
_xlfn.XLOOKUP(_xlfn.CONCAT(9,"-",$A58, "-", "A"), PlayerData!$M:$M,PlayerData!R:R,""),
_xlfn.XLOOKUP(_xlfn.CONCAT(10,"-",$A58, "-", "A"), PlayerData!$M:$M,PlayerData!R:R,""),
_xlfn.XLOOKUP(_xlfn.CONCAT(11,"-",$A58, "-", "A"), PlayerData!$M:$M,PlayerData!R:R,""),
_xlfn.XLOOKUP(_xlfn.CONCAT(12,"-",$A58, "-", "A"), PlayerData!$M:$M,PlayerData!R:R,""),
_xlfn.XLOOKUP(_xlfn.CONCAT(13,"-",$A58, "-", "A"), PlayerData!$M:$M,PlayerData!R:R,""),
_xlfn.XLOOKUP(_xlfn.CONCAT(14,"-",$A58, "-", "A"), PlayerData!$M:$M,PlayerData!R:R,""),
_xlfn.XLOOKUP(_xlfn.CONCAT(15,"-",$A58, "-", "A"), PlayerData!$M:$M,PlayerData!R:R,""),
_xlfn.XLOOKUP(_xlfn.CONCAT(16,"-",$A58, "-", "A"), PlayerData!$M:$M,PlayerData!R:R,""),
_xlfn.XLOOKUP(_xlfn.CONCAT(17,"-",$A58, "-", "A"), PlayerData!$M:$M,PlayerData!R:R,""),
_xlfn.XLOOKUP(_xlfn.CONCAT(18,"-",$A58, "-", "A"), PlayerData!$M:$M,PlayerData!R:R,"")))</f>
        <v>3.7199999999999998</v>
      </c>
      <c r="N58" s="134">
        <f t="shared" si="3"/>
        <v>35.68181818181818</v>
      </c>
      <c r="O58" s="134">
        <f t="shared" si="4"/>
        <v>39.090909090909086</v>
      </c>
      <c r="P58" s="73">
        <f t="shared" si="5"/>
        <v>50.134770889487875</v>
      </c>
      <c r="Q58" s="132" cm="1">
        <f t="array" ref="Q58">IF(OR($A58=Solver!$T$12:$T$201),0,SUMPRODUCT($H58:$J58,$T$4:$V$4))</f>
        <v>30.862533692722376</v>
      </c>
      <c r="R58" s="73" cm="1">
        <f t="array" ref="R58">IF(OR($A58=Solver!$T$12:$T$201),0, SUMPRODUCT($N58:$P58, $T$4:$V$4))</f>
        <v>50.134770889487875</v>
      </c>
    </row>
    <row r="59" spans="1:18">
      <c r="A59" s="55">
        <v>57</v>
      </c>
      <c r="B59" s="55" t="str">
        <f>_xlfn.XLOOKUP($A59, PlayerData!$B$3:$B$394, PlayerData!C$3:C$394)</f>
        <v>MUN</v>
      </c>
      <c r="C59" s="55" t="str">
        <f>_xlfn.XLOOKUP($A59, PlayerData!$B$3:$B$394, PlayerData!D$3:D$394)</f>
        <v>M</v>
      </c>
      <c r="D59" s="31" t="str">
        <f>_xlfn.XLOOKUP($A59, PlayerData!$B$3:$B$394, PlayerData!E$3:E$394)</f>
        <v>Rashford</v>
      </c>
      <c r="E59" s="136" cm="1">
        <f t="array" ref="E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"H"), PlayerData!$G:$G,PlayerData!H:H,""),
_xlfn.XLOOKUP(_xlfn.CONCAT(1,"-",$A59, "-", "H"), PlayerData!$G:$G,PlayerData!H:H,""),
_xlfn.XLOOKUP(_xlfn.CONCAT(2,"-",$A59, "-", "H"), PlayerData!$G:$G,PlayerData!H:H,""),
_xlfn.XLOOKUP(_xlfn.CONCAT(3,"-",$A59, "-", "H"), PlayerData!$G:$G,PlayerData!H:H,""),
_xlfn.XLOOKUP(_xlfn.CONCAT(4,"-",$A59, "-", "H"), PlayerData!$G:$G,PlayerData!H:H,""),
_xlfn.XLOOKUP(_xlfn.CONCAT(5,"-",$A59, "-", "H"), PlayerData!$G:$G,PlayerData!H:H,""),
_xlfn.XLOOKUP(_xlfn.CONCAT(6,"-",$A59, "-", "H"), PlayerData!$G:$G,PlayerData!H:H,""),
_xlfn.XLOOKUP(_xlfn.CONCAT(7,"-",$A59, "-", "H"), PlayerData!$G:$G,PlayerData!H:H,""),
_xlfn.XLOOKUP(_xlfn.CONCAT(8,"-",$A59, "-", "H"), PlayerData!$G:$G,PlayerData!H:H,""),
_xlfn.XLOOKUP(_xlfn.CONCAT(9,"-",$A59, "-", "H"), PlayerData!$G:$G,PlayerData!H:H,""),
_xlfn.XLOOKUP(_xlfn.CONCAT(10,"-",$A59, "-", "H"), PlayerData!$G:$G,PlayerData!H:H,""),
_xlfn.XLOOKUP(_xlfn.CONCAT(11,"-",$A59, "-", "H"), PlayerData!$G:$G,PlayerData!H:H,""),
_xlfn.XLOOKUP(_xlfn.CONCAT(12,"-",$A59, "-", "H"), PlayerData!$G:$G,PlayerData!H:H,""),
_xlfn.XLOOKUP(_xlfn.CONCAT(13,"-",$A59, "-", "H"), PlayerData!$G:$G,PlayerData!H:H,""),
_xlfn.XLOOKUP(_xlfn.CONCAT(14,"-",$A59, "-", "H"), PlayerData!$G:$G,PlayerData!H:H,""),
_xlfn.XLOOKUP(_xlfn.CONCAT(15,"-",$A59, "-", "H"), PlayerData!$G:$G,PlayerData!H:H,""),
_xlfn.XLOOKUP(_xlfn.CONCAT(16,"-",$A59, "-", "H"), PlayerData!$G:$G,PlayerData!H:H,""),
_xlfn.XLOOKUP(_xlfn.CONCAT(17,"-",$A59, "-", "H"), PlayerData!$G:$G,PlayerData!H:H,""),
_xlfn.XLOOKUP(_xlfn.CONCAT(18,"-",$A59, "-", "H"), PlayerData!$G:$G,PlayerData!H:H,"")))</f>
        <v>1.8</v>
      </c>
      <c r="F59" s="136" cm="1">
        <f t="array" ref="F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"H"), PlayerData!$G:$G,PlayerData!I:I,""),
_xlfn.XLOOKUP(_xlfn.CONCAT(1,"-",$A59, "-", "H"), PlayerData!$G:$G,PlayerData!I:I,""),
_xlfn.XLOOKUP(_xlfn.CONCAT(2,"-",$A59, "-", "H"), PlayerData!$G:$G,PlayerData!I:I,""),
_xlfn.XLOOKUP(_xlfn.CONCAT(3,"-",$A59, "-", "H"), PlayerData!$G:$G,PlayerData!I:I,""),
_xlfn.XLOOKUP(_xlfn.CONCAT(4,"-",$A59, "-", "H"), PlayerData!$G:$G,PlayerData!I:I,""),
_xlfn.XLOOKUP(_xlfn.CONCAT(5,"-",$A59, "-", "H"), PlayerData!$G:$G,PlayerData!I:I,""),
_xlfn.XLOOKUP(_xlfn.CONCAT(6,"-",$A59, "-", "H"), PlayerData!$G:$G,PlayerData!I:I,""),
_xlfn.XLOOKUP(_xlfn.CONCAT(7,"-",$A59, "-", "H"), PlayerData!$G:$G,PlayerData!I:I,""),
_xlfn.XLOOKUP(_xlfn.CONCAT(8,"-",$A59, "-", "H"), PlayerData!$G:$G,PlayerData!I:I,""),
_xlfn.XLOOKUP(_xlfn.CONCAT(9,"-",$A59, "-", "H"), PlayerData!$G:$G,PlayerData!I:I,""),
_xlfn.XLOOKUP(_xlfn.CONCAT(10,"-",$A59, "-", "H"), PlayerData!$G:$G,PlayerData!I:I,""),
_xlfn.XLOOKUP(_xlfn.CONCAT(11,"-",$A59, "-", "H"), PlayerData!$G:$G,PlayerData!I:I,""),
_xlfn.XLOOKUP(_xlfn.CONCAT(12,"-",$A59, "-", "H"), PlayerData!$G:$G,PlayerData!I:I,""),
_xlfn.XLOOKUP(_xlfn.CONCAT(13,"-",$A59, "-", "H"), PlayerData!$G:$G,PlayerData!I:I,""),
_xlfn.XLOOKUP(_xlfn.CONCAT(14,"-",$A59, "-", "H"), PlayerData!$G:$G,PlayerData!I:I,""),
_xlfn.XLOOKUP(_xlfn.CONCAT(15,"-",$A59, "-", "H"), PlayerData!$G:$G,PlayerData!I:I,""),
_xlfn.XLOOKUP(_xlfn.CONCAT(16,"-",$A59, "-", "H"), PlayerData!$G:$G,PlayerData!I:I,""),
_xlfn.XLOOKUP(_xlfn.CONCAT(17,"-",$A59, "-", "H"), PlayerData!$G:$G,PlayerData!I:I,""),
_xlfn.XLOOKUP(_xlfn.CONCAT(18,"-",$A59, "-", "H"), PlayerData!$G:$G,PlayerData!I:I,"")))</f>
        <v>1.2</v>
      </c>
      <c r="G59" s="90" cm="1">
        <f t="array" ref="G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"H"), PlayerData!$G:$G,PlayerData!L:L,""),
_xlfn.XLOOKUP(_xlfn.CONCAT(1,"-",$A59, "-", "H"), PlayerData!$G:$G,PlayerData!L:L,""),
_xlfn.XLOOKUP(_xlfn.CONCAT(2,"-",$A59, "-", "H"), PlayerData!$G:$G,PlayerData!L:L,""),
_xlfn.XLOOKUP(_xlfn.CONCAT(3,"-",$A59, "-", "H"), PlayerData!$G:$G,PlayerData!L:L,""),
_xlfn.XLOOKUP(_xlfn.CONCAT(4,"-",$A59, "-", "H"), PlayerData!$G:$G,PlayerData!L:L,""),
_xlfn.XLOOKUP(_xlfn.CONCAT(5,"-",$A59, "-", "H"), PlayerData!$G:$G,PlayerData!L:L,""),
_xlfn.XLOOKUP(_xlfn.CONCAT(6,"-",$A59, "-", "H"), PlayerData!$G:$G,PlayerData!L:L,""),
_xlfn.XLOOKUP(_xlfn.CONCAT(7,"-",$A59, "-", "H"), PlayerData!$G:$G,PlayerData!L:L,""),
_xlfn.XLOOKUP(_xlfn.CONCAT(8,"-",$A59, "-", "H"), PlayerData!$G:$G,PlayerData!L:L,""),
_xlfn.XLOOKUP(_xlfn.CONCAT(9,"-",$A59, "-", "H"), PlayerData!$G:$G,PlayerData!L:L,""),
_xlfn.XLOOKUP(_xlfn.CONCAT(10,"-",$A59, "-", "H"), PlayerData!$G:$G,PlayerData!L:L,""),
_xlfn.XLOOKUP(_xlfn.CONCAT(11,"-",$A59, "-", "H"), PlayerData!$G:$G,PlayerData!L:L,""),
_xlfn.XLOOKUP(_xlfn.CONCAT(12,"-",$A59, "-", "H"), PlayerData!$G:$G,PlayerData!L:L,""),
_xlfn.XLOOKUP(_xlfn.CONCAT(13,"-",$A59, "-", "H"), PlayerData!$G:$G,PlayerData!L:L,""),
_xlfn.XLOOKUP(_xlfn.CONCAT(14,"-",$A59, "-", "H"), PlayerData!$G:$G,PlayerData!L:L,""),
_xlfn.XLOOKUP(_xlfn.CONCAT(15,"-",$A59, "-", "H"), PlayerData!$G:$G,PlayerData!L:L,""),
_xlfn.XLOOKUP(_xlfn.CONCAT(16,"-",$A59, "-", "H"), PlayerData!$G:$G,PlayerData!L:L,""),
_xlfn.XLOOKUP(_xlfn.CONCAT(17,"-",$A59, "-", "H"), PlayerData!$G:$G,PlayerData!L:L,""),
_xlfn.XLOOKUP(_xlfn.CONCAT(18,"-",$A59, "-", "H"), PlayerData!$G:$G,PlayerData!L:L,"")))</f>
        <v>4.6499999999999995</v>
      </c>
      <c r="H59" s="132">
        <f t="shared" si="0"/>
        <v>40.909090909090907</v>
      </c>
      <c r="I59" s="132">
        <f t="shared" si="1"/>
        <v>54.54545454545454</v>
      </c>
      <c r="J59" s="72">
        <f t="shared" si="2"/>
        <v>62.668463611859842</v>
      </c>
      <c r="K59" s="138" cm="1">
        <f t="array" ref="K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"A"), PlayerData!$M:$M,PlayerData!N:N,""),
_xlfn.XLOOKUP(_xlfn.CONCAT(1,"-",$A59, "-", "A"), PlayerData!$M:$M,PlayerData!N:N,""),
_xlfn.XLOOKUP(_xlfn.CONCAT(2,"-",$A59, "-", "A"), PlayerData!$M:$M,PlayerData!N:N,""),
_xlfn.XLOOKUP(_xlfn.CONCAT(3,"-",$A59, "-", "A"), PlayerData!$M:$M,PlayerData!N:N,""),
_xlfn.XLOOKUP(_xlfn.CONCAT(4,"-",$A59, "-", "A"), PlayerData!$M:$M,PlayerData!N:N,""),
_xlfn.XLOOKUP(_xlfn.CONCAT(5,"-",$A59, "-", "A"), PlayerData!$M:$M,PlayerData!N:N,""),
_xlfn.XLOOKUP(_xlfn.CONCAT(6,"-",$A59, "-", "A"), PlayerData!$M:$M,PlayerData!N:N,""),
_xlfn.XLOOKUP(_xlfn.CONCAT(7,"-",$A59, "-", "A"), PlayerData!$M:$M,PlayerData!N:N,""),
_xlfn.XLOOKUP(_xlfn.CONCAT(8,"-",$A59, "-", "A"), PlayerData!$M:$M,PlayerData!N:N,""),
_xlfn.XLOOKUP(_xlfn.CONCAT(9,"-",$A59, "-", "A"), PlayerData!$M:$M,PlayerData!N:N,""),
_xlfn.XLOOKUP(_xlfn.CONCAT(10,"-",$A59, "-", "A"), PlayerData!$M:$M,PlayerData!N:N,""),
_xlfn.XLOOKUP(_xlfn.CONCAT(11,"-",$A59, "-", "A"), PlayerData!$M:$M,PlayerData!N:N,""),
_xlfn.XLOOKUP(_xlfn.CONCAT(12,"-",$A59, "-", "A"), PlayerData!$M:$M,PlayerData!N:N,""),
_xlfn.XLOOKUP(_xlfn.CONCAT(13,"-",$A59, "-", "A"), PlayerData!$M:$M,PlayerData!N:N,""),
_xlfn.XLOOKUP(_xlfn.CONCAT(14,"-",$A59, "-", "A"), PlayerData!$M:$M,PlayerData!N:N,""),
_xlfn.XLOOKUP(_xlfn.CONCAT(15,"-",$A59, "-", "A"), PlayerData!$M:$M,PlayerData!N:N,""),
_xlfn.XLOOKUP(_xlfn.CONCAT(16,"-",$A59, "-", "A"), PlayerData!$M:$M,PlayerData!N:N,""),
_xlfn.XLOOKUP(_xlfn.CONCAT(17,"-",$A59, "-", "A"), PlayerData!$M:$M,PlayerData!N:N,""),
_xlfn.XLOOKUP(_xlfn.CONCAT(18,"-",$A59, "-", "A"), PlayerData!$M:$M,PlayerData!N:N,"")))</f>
        <v>1.57</v>
      </c>
      <c r="L59" s="138" cm="1">
        <f t="array" ref="L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"A"), PlayerData!$M:$M,PlayerData!O:O,""),
_xlfn.XLOOKUP(_xlfn.CONCAT(1,"-",$A59, "-", "A"), PlayerData!$M:$M,PlayerData!O:O,""),
_xlfn.XLOOKUP(_xlfn.CONCAT(2,"-",$A59, "-", "A"), PlayerData!$M:$M,PlayerData!O:O,""),
_xlfn.XLOOKUP(_xlfn.CONCAT(3,"-",$A59, "-", "A"), PlayerData!$M:$M,PlayerData!O:O,""),
_xlfn.XLOOKUP(_xlfn.CONCAT(4,"-",$A59, "-", "A"), PlayerData!$M:$M,PlayerData!O:O,""),
_xlfn.XLOOKUP(_xlfn.CONCAT(5,"-",$A59, "-", "A"), PlayerData!$M:$M,PlayerData!O:O,""),
_xlfn.XLOOKUP(_xlfn.CONCAT(6,"-",$A59, "-", "A"), PlayerData!$M:$M,PlayerData!O:O,""),
_xlfn.XLOOKUP(_xlfn.CONCAT(7,"-",$A59, "-", "A"), PlayerData!$M:$M,PlayerData!O:O,""),
_xlfn.XLOOKUP(_xlfn.CONCAT(8,"-",$A59, "-", "A"), PlayerData!$M:$M,PlayerData!O:O,""),
_xlfn.XLOOKUP(_xlfn.CONCAT(9,"-",$A59, "-", "A"), PlayerData!$M:$M,PlayerData!O:O,""),
_xlfn.XLOOKUP(_xlfn.CONCAT(10,"-",$A59, "-", "A"), PlayerData!$M:$M,PlayerData!O:O,""),
_xlfn.XLOOKUP(_xlfn.CONCAT(11,"-",$A59, "-", "A"), PlayerData!$M:$M,PlayerData!O:O,""),
_xlfn.XLOOKUP(_xlfn.CONCAT(12,"-",$A59, "-", "A"), PlayerData!$M:$M,PlayerData!O:O,""),
_xlfn.XLOOKUP(_xlfn.CONCAT(13,"-",$A59, "-", "A"), PlayerData!$M:$M,PlayerData!O:O,""),
_xlfn.XLOOKUP(_xlfn.CONCAT(14,"-",$A59, "-", "A"), PlayerData!$M:$M,PlayerData!O:O,""),
_xlfn.XLOOKUP(_xlfn.CONCAT(15,"-",$A59, "-", "A"), PlayerData!$M:$M,PlayerData!O:O,""),
_xlfn.XLOOKUP(_xlfn.CONCAT(16,"-",$A59, "-", "A"), PlayerData!$M:$M,PlayerData!O:O,""),
_xlfn.XLOOKUP(_xlfn.CONCAT(17,"-",$A59, "-", "A"), PlayerData!$M:$M,PlayerData!O:O,""),
_xlfn.XLOOKUP(_xlfn.CONCAT(18,"-",$A59, "-", "A"), PlayerData!$M:$M,PlayerData!O:O,"")))</f>
        <v>0.56999999999999995</v>
      </c>
      <c r="M59" s="96" cm="1">
        <f t="array" ref="M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_xlfn.XLOOKUP(_xlfn.CONCAT(0,"-",$A59, "-", "A"), PlayerData!$M:$M,PlayerData!R:R,""),
_xlfn.XLOOKUP(_xlfn.CONCAT(1,"-",$A59, "-", "A"), PlayerData!$M:$M,PlayerData!R:R,""),
_xlfn.XLOOKUP(_xlfn.CONCAT(2,"-",$A59, "-", "A"), PlayerData!$M:$M,PlayerData!R:R,""),
_xlfn.XLOOKUP(_xlfn.CONCAT(3,"-",$A59, "-", "A"), PlayerData!$M:$M,PlayerData!R:R,""),
_xlfn.XLOOKUP(_xlfn.CONCAT(4,"-",$A59, "-", "A"), PlayerData!$M:$M,PlayerData!R:R,""),
_xlfn.XLOOKUP(_xlfn.CONCAT(5,"-",$A59, "-", "A"), PlayerData!$M:$M,PlayerData!R:R,""),
_xlfn.XLOOKUP(_xlfn.CONCAT(6,"-",$A59, "-", "A"), PlayerData!$M:$M,PlayerData!R:R,""),
_xlfn.XLOOKUP(_xlfn.CONCAT(7,"-",$A59, "-", "A"), PlayerData!$M:$M,PlayerData!R:R,""),
_xlfn.XLOOKUP(_xlfn.CONCAT(8,"-",$A59, "-", "A"), PlayerData!$M:$M,PlayerData!R:R,""),
_xlfn.XLOOKUP(_xlfn.CONCAT(9,"-",$A59, "-", "A"), PlayerData!$M:$M,PlayerData!R:R,""),
_xlfn.XLOOKUP(_xlfn.CONCAT(10,"-",$A59, "-", "A"), PlayerData!$M:$M,PlayerData!R:R,""),
_xlfn.XLOOKUP(_xlfn.CONCAT(11,"-",$A59, "-", "A"), PlayerData!$M:$M,PlayerData!R:R,""),
_xlfn.XLOOKUP(_xlfn.CONCAT(12,"-",$A59, "-", "A"), PlayerData!$M:$M,PlayerData!R:R,""),
_xlfn.XLOOKUP(_xlfn.CONCAT(13,"-",$A59, "-", "A"), PlayerData!$M:$M,PlayerData!R:R,""),
_xlfn.XLOOKUP(_xlfn.CONCAT(14,"-",$A59, "-", "A"), PlayerData!$M:$M,PlayerData!R:R,""),
_xlfn.XLOOKUP(_xlfn.CONCAT(15,"-",$A59, "-", "A"), PlayerData!$M:$M,PlayerData!R:R,""),
_xlfn.XLOOKUP(_xlfn.CONCAT(16,"-",$A59, "-", "A"), PlayerData!$M:$M,PlayerData!R:R,""),
_xlfn.XLOOKUP(_xlfn.CONCAT(17,"-",$A59, "-", "A"), PlayerData!$M:$M,PlayerData!R:R,""),
_xlfn.XLOOKUP(_xlfn.CONCAT(18,"-",$A59, "-", "A"), PlayerData!$M:$M,PlayerData!R:R,"")))</f>
        <v>2.73</v>
      </c>
      <c r="N59" s="134">
        <f t="shared" si="3"/>
        <v>35.68181818181818</v>
      </c>
      <c r="O59" s="134">
        <f t="shared" si="4"/>
        <v>25.909090909090903</v>
      </c>
      <c r="P59" s="73">
        <f t="shared" si="5"/>
        <v>36.792452830188687</v>
      </c>
      <c r="Q59" s="132" cm="1">
        <f t="array" ref="Q59">IF(OR($A59=Solver!$T$12:$T$201),0,SUMPRODUCT($H59:$J59,$T$4:$V$4))</f>
        <v>62.668463611859842</v>
      </c>
      <c r="R59" s="73" cm="1">
        <f t="array" ref="R59">IF(OR($A59=Solver!$T$12:$T$201),0, SUMPRODUCT($N59:$P59, $T$4:$V$4))</f>
        <v>36.792452830188687</v>
      </c>
    </row>
    <row r="60" spans="1:18">
      <c r="A60" s="55">
        <v>58</v>
      </c>
      <c r="B60" s="55" t="str">
        <f>_xlfn.XLOOKUP($A60, PlayerData!$B$3:$B$394, PlayerData!C$3:C$394)</f>
        <v>TOT</v>
      </c>
      <c r="C60" s="55" t="str">
        <f>_xlfn.XLOOKUP($A60, PlayerData!$B$3:$B$394, PlayerData!D$3:D$394)</f>
        <v>M</v>
      </c>
      <c r="D60" s="31" t="str">
        <f>_xlfn.XLOOKUP($A60, PlayerData!$B$3:$B$394, PlayerData!E$3:E$394)</f>
        <v>Son</v>
      </c>
      <c r="E60" s="136" cm="1">
        <f t="array" ref="E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"H"), PlayerData!$G:$G,PlayerData!H:H,""),
_xlfn.XLOOKUP(_xlfn.CONCAT(1,"-",$A60, "-", "H"), PlayerData!$G:$G,PlayerData!H:H,""),
_xlfn.XLOOKUP(_xlfn.CONCAT(2,"-",$A60, "-", "H"), PlayerData!$G:$G,PlayerData!H:H,""),
_xlfn.XLOOKUP(_xlfn.CONCAT(3,"-",$A60, "-", "H"), PlayerData!$G:$G,PlayerData!H:H,""),
_xlfn.XLOOKUP(_xlfn.CONCAT(4,"-",$A60, "-", "H"), PlayerData!$G:$G,PlayerData!H:H,""),
_xlfn.XLOOKUP(_xlfn.CONCAT(5,"-",$A60, "-", "H"), PlayerData!$G:$G,PlayerData!H:H,""),
_xlfn.XLOOKUP(_xlfn.CONCAT(6,"-",$A60, "-", "H"), PlayerData!$G:$G,PlayerData!H:H,""),
_xlfn.XLOOKUP(_xlfn.CONCAT(7,"-",$A60, "-", "H"), PlayerData!$G:$G,PlayerData!H:H,""),
_xlfn.XLOOKUP(_xlfn.CONCAT(8,"-",$A60, "-", "H"), PlayerData!$G:$G,PlayerData!H:H,""),
_xlfn.XLOOKUP(_xlfn.CONCAT(9,"-",$A60, "-", "H"), PlayerData!$G:$G,PlayerData!H:H,""),
_xlfn.XLOOKUP(_xlfn.CONCAT(10,"-",$A60, "-", "H"), PlayerData!$G:$G,PlayerData!H:H,""),
_xlfn.XLOOKUP(_xlfn.CONCAT(11,"-",$A60, "-", "H"), PlayerData!$G:$G,PlayerData!H:H,""),
_xlfn.XLOOKUP(_xlfn.CONCAT(12,"-",$A60, "-", "H"), PlayerData!$G:$G,PlayerData!H:H,""),
_xlfn.XLOOKUP(_xlfn.CONCAT(13,"-",$A60, "-", "H"), PlayerData!$G:$G,PlayerData!H:H,""),
_xlfn.XLOOKUP(_xlfn.CONCAT(14,"-",$A60, "-", "H"), PlayerData!$G:$G,PlayerData!H:H,""),
_xlfn.XLOOKUP(_xlfn.CONCAT(15,"-",$A60, "-", "H"), PlayerData!$G:$G,PlayerData!H:H,""),
_xlfn.XLOOKUP(_xlfn.CONCAT(16,"-",$A60, "-", "H"), PlayerData!$G:$G,PlayerData!H:H,""),
_xlfn.XLOOKUP(_xlfn.CONCAT(17,"-",$A60, "-", "H"), PlayerData!$G:$G,PlayerData!H:H,""),
_xlfn.XLOOKUP(_xlfn.CONCAT(18,"-",$A60, "-", "H"), PlayerData!$G:$G,PlayerData!H:H,"")))</f>
        <v>2</v>
      </c>
      <c r="F60" s="136" cm="1">
        <f t="array" ref="F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"H"), PlayerData!$G:$G,PlayerData!I:I,""),
_xlfn.XLOOKUP(_xlfn.CONCAT(1,"-",$A60, "-", "H"), PlayerData!$G:$G,PlayerData!I:I,""),
_xlfn.XLOOKUP(_xlfn.CONCAT(2,"-",$A60, "-", "H"), PlayerData!$G:$G,PlayerData!I:I,""),
_xlfn.XLOOKUP(_xlfn.CONCAT(3,"-",$A60, "-", "H"), PlayerData!$G:$G,PlayerData!I:I,""),
_xlfn.XLOOKUP(_xlfn.CONCAT(4,"-",$A60, "-", "H"), PlayerData!$G:$G,PlayerData!I:I,""),
_xlfn.XLOOKUP(_xlfn.CONCAT(5,"-",$A60, "-", "H"), PlayerData!$G:$G,PlayerData!I:I,""),
_xlfn.XLOOKUP(_xlfn.CONCAT(6,"-",$A60, "-", "H"), PlayerData!$G:$G,PlayerData!I:I,""),
_xlfn.XLOOKUP(_xlfn.CONCAT(7,"-",$A60, "-", "H"), PlayerData!$G:$G,PlayerData!I:I,""),
_xlfn.XLOOKUP(_xlfn.CONCAT(8,"-",$A60, "-", "H"), PlayerData!$G:$G,PlayerData!I:I,""),
_xlfn.XLOOKUP(_xlfn.CONCAT(9,"-",$A60, "-", "H"), PlayerData!$G:$G,PlayerData!I:I,""),
_xlfn.XLOOKUP(_xlfn.CONCAT(10,"-",$A60, "-", "H"), PlayerData!$G:$G,PlayerData!I:I,""),
_xlfn.XLOOKUP(_xlfn.CONCAT(11,"-",$A60, "-", "H"), PlayerData!$G:$G,PlayerData!I:I,""),
_xlfn.XLOOKUP(_xlfn.CONCAT(12,"-",$A60, "-", "H"), PlayerData!$G:$G,PlayerData!I:I,""),
_xlfn.XLOOKUP(_xlfn.CONCAT(13,"-",$A60, "-", "H"), PlayerData!$G:$G,PlayerData!I:I,""),
_xlfn.XLOOKUP(_xlfn.CONCAT(14,"-",$A60, "-", "H"), PlayerData!$G:$G,PlayerData!I:I,""),
_xlfn.XLOOKUP(_xlfn.CONCAT(15,"-",$A60, "-", "H"), PlayerData!$G:$G,PlayerData!I:I,""),
_xlfn.XLOOKUP(_xlfn.CONCAT(16,"-",$A60, "-", "H"), PlayerData!$G:$G,PlayerData!I:I,""),
_xlfn.XLOOKUP(_xlfn.CONCAT(17,"-",$A60, "-", "H"), PlayerData!$G:$G,PlayerData!I:I,""),
_xlfn.XLOOKUP(_xlfn.CONCAT(18,"-",$A60, "-", "H"), PlayerData!$G:$G,PlayerData!I:I,"")))</f>
        <v>0.62</v>
      </c>
      <c r="G60" s="90" cm="1">
        <f t="array" ref="G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"H"), PlayerData!$G:$G,PlayerData!L:L,""),
_xlfn.XLOOKUP(_xlfn.CONCAT(1,"-",$A60, "-", "H"), PlayerData!$G:$G,PlayerData!L:L,""),
_xlfn.XLOOKUP(_xlfn.CONCAT(2,"-",$A60, "-", "H"), PlayerData!$G:$G,PlayerData!L:L,""),
_xlfn.XLOOKUP(_xlfn.CONCAT(3,"-",$A60, "-", "H"), PlayerData!$G:$G,PlayerData!L:L,""),
_xlfn.XLOOKUP(_xlfn.CONCAT(4,"-",$A60, "-", "H"), PlayerData!$G:$G,PlayerData!L:L,""),
_xlfn.XLOOKUP(_xlfn.CONCAT(5,"-",$A60, "-", "H"), PlayerData!$G:$G,PlayerData!L:L,""),
_xlfn.XLOOKUP(_xlfn.CONCAT(6,"-",$A60, "-", "H"), PlayerData!$G:$G,PlayerData!L:L,""),
_xlfn.XLOOKUP(_xlfn.CONCAT(7,"-",$A60, "-", "H"), PlayerData!$G:$G,PlayerData!L:L,""),
_xlfn.XLOOKUP(_xlfn.CONCAT(8,"-",$A60, "-", "H"), PlayerData!$G:$G,PlayerData!L:L,""),
_xlfn.XLOOKUP(_xlfn.CONCAT(9,"-",$A60, "-", "H"), PlayerData!$G:$G,PlayerData!L:L,""),
_xlfn.XLOOKUP(_xlfn.CONCAT(10,"-",$A60, "-", "H"), PlayerData!$G:$G,PlayerData!L:L,""),
_xlfn.XLOOKUP(_xlfn.CONCAT(11,"-",$A60, "-", "H"), PlayerData!$G:$G,PlayerData!L:L,""),
_xlfn.XLOOKUP(_xlfn.CONCAT(12,"-",$A60, "-", "H"), PlayerData!$G:$G,PlayerData!L:L,""),
_xlfn.XLOOKUP(_xlfn.CONCAT(13,"-",$A60, "-", "H"), PlayerData!$G:$G,PlayerData!L:L,""),
_xlfn.XLOOKUP(_xlfn.CONCAT(14,"-",$A60, "-", "H"), PlayerData!$G:$G,PlayerData!L:L,""),
_xlfn.XLOOKUP(_xlfn.CONCAT(15,"-",$A60, "-", "H"), PlayerData!$G:$G,PlayerData!L:L,""),
_xlfn.XLOOKUP(_xlfn.CONCAT(16,"-",$A60, "-", "H"), PlayerData!$G:$G,PlayerData!L:L,""),
_xlfn.XLOOKUP(_xlfn.CONCAT(17,"-",$A60, "-", "H"), PlayerData!$G:$G,PlayerData!L:L,""),
_xlfn.XLOOKUP(_xlfn.CONCAT(18,"-",$A60, "-", "H"), PlayerData!$G:$G,PlayerData!L:L,"")))</f>
        <v>2.66</v>
      </c>
      <c r="H60" s="132">
        <f t="shared" si="0"/>
        <v>45.454545454545453</v>
      </c>
      <c r="I60" s="132">
        <f t="shared" si="1"/>
        <v>28.18181818181818</v>
      </c>
      <c r="J60" s="72">
        <f t="shared" si="2"/>
        <v>35.84905660377359</v>
      </c>
      <c r="K60" s="138" cm="1">
        <f t="array" ref="K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"A"), PlayerData!$M:$M,PlayerData!N:N,""),
_xlfn.XLOOKUP(_xlfn.CONCAT(1,"-",$A60, "-", "A"), PlayerData!$M:$M,PlayerData!N:N,""),
_xlfn.XLOOKUP(_xlfn.CONCAT(2,"-",$A60, "-", "A"), PlayerData!$M:$M,PlayerData!N:N,""),
_xlfn.XLOOKUP(_xlfn.CONCAT(3,"-",$A60, "-", "A"), PlayerData!$M:$M,PlayerData!N:N,""),
_xlfn.XLOOKUP(_xlfn.CONCAT(4,"-",$A60, "-", "A"), PlayerData!$M:$M,PlayerData!N:N,""),
_xlfn.XLOOKUP(_xlfn.CONCAT(5,"-",$A60, "-", "A"), PlayerData!$M:$M,PlayerData!N:N,""),
_xlfn.XLOOKUP(_xlfn.CONCAT(6,"-",$A60, "-", "A"), PlayerData!$M:$M,PlayerData!N:N,""),
_xlfn.XLOOKUP(_xlfn.CONCAT(7,"-",$A60, "-", "A"), PlayerData!$M:$M,PlayerData!N:N,""),
_xlfn.XLOOKUP(_xlfn.CONCAT(8,"-",$A60, "-", "A"), PlayerData!$M:$M,PlayerData!N:N,""),
_xlfn.XLOOKUP(_xlfn.CONCAT(9,"-",$A60, "-", "A"), PlayerData!$M:$M,PlayerData!N:N,""),
_xlfn.XLOOKUP(_xlfn.CONCAT(10,"-",$A60, "-", "A"), PlayerData!$M:$M,PlayerData!N:N,""),
_xlfn.XLOOKUP(_xlfn.CONCAT(11,"-",$A60, "-", "A"), PlayerData!$M:$M,PlayerData!N:N,""),
_xlfn.XLOOKUP(_xlfn.CONCAT(12,"-",$A60, "-", "A"), PlayerData!$M:$M,PlayerData!N:N,""),
_xlfn.XLOOKUP(_xlfn.CONCAT(13,"-",$A60, "-", "A"), PlayerData!$M:$M,PlayerData!N:N,""),
_xlfn.XLOOKUP(_xlfn.CONCAT(14,"-",$A60, "-", "A"), PlayerData!$M:$M,PlayerData!N:N,""),
_xlfn.XLOOKUP(_xlfn.CONCAT(15,"-",$A60, "-", "A"), PlayerData!$M:$M,PlayerData!N:N,""),
_xlfn.XLOOKUP(_xlfn.CONCAT(16,"-",$A60, "-", "A"), PlayerData!$M:$M,PlayerData!N:N,""),
_xlfn.XLOOKUP(_xlfn.CONCAT(17,"-",$A60, "-", "A"), PlayerData!$M:$M,PlayerData!N:N,""),
_xlfn.XLOOKUP(_xlfn.CONCAT(18,"-",$A60, "-", "A"), PlayerData!$M:$M,PlayerData!N:N,"")))</f>
        <v>2.4</v>
      </c>
      <c r="L60" s="138" cm="1">
        <f t="array" ref="L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"A"), PlayerData!$M:$M,PlayerData!O:O,""),
_xlfn.XLOOKUP(_xlfn.CONCAT(1,"-",$A60, "-", "A"), PlayerData!$M:$M,PlayerData!O:O,""),
_xlfn.XLOOKUP(_xlfn.CONCAT(2,"-",$A60, "-", "A"), PlayerData!$M:$M,PlayerData!O:O,""),
_xlfn.XLOOKUP(_xlfn.CONCAT(3,"-",$A60, "-", "A"), PlayerData!$M:$M,PlayerData!O:O,""),
_xlfn.XLOOKUP(_xlfn.CONCAT(4,"-",$A60, "-", "A"), PlayerData!$M:$M,PlayerData!O:O,""),
_xlfn.XLOOKUP(_xlfn.CONCAT(5,"-",$A60, "-", "A"), PlayerData!$M:$M,PlayerData!O:O,""),
_xlfn.XLOOKUP(_xlfn.CONCAT(6,"-",$A60, "-", "A"), PlayerData!$M:$M,PlayerData!O:O,""),
_xlfn.XLOOKUP(_xlfn.CONCAT(7,"-",$A60, "-", "A"), PlayerData!$M:$M,PlayerData!O:O,""),
_xlfn.XLOOKUP(_xlfn.CONCAT(8,"-",$A60, "-", "A"), PlayerData!$M:$M,PlayerData!O:O,""),
_xlfn.XLOOKUP(_xlfn.CONCAT(9,"-",$A60, "-", "A"), PlayerData!$M:$M,PlayerData!O:O,""),
_xlfn.XLOOKUP(_xlfn.CONCAT(10,"-",$A60, "-", "A"), PlayerData!$M:$M,PlayerData!O:O,""),
_xlfn.XLOOKUP(_xlfn.CONCAT(11,"-",$A60, "-", "A"), PlayerData!$M:$M,PlayerData!O:O,""),
_xlfn.XLOOKUP(_xlfn.CONCAT(12,"-",$A60, "-", "A"), PlayerData!$M:$M,PlayerData!O:O,""),
_xlfn.XLOOKUP(_xlfn.CONCAT(13,"-",$A60, "-", "A"), PlayerData!$M:$M,PlayerData!O:O,""),
_xlfn.XLOOKUP(_xlfn.CONCAT(14,"-",$A60, "-", "A"), PlayerData!$M:$M,PlayerData!O:O,""),
_xlfn.XLOOKUP(_xlfn.CONCAT(15,"-",$A60, "-", "A"), PlayerData!$M:$M,PlayerData!O:O,""),
_xlfn.XLOOKUP(_xlfn.CONCAT(16,"-",$A60, "-", "A"), PlayerData!$M:$M,PlayerData!O:O,""),
_xlfn.XLOOKUP(_xlfn.CONCAT(17,"-",$A60, "-", "A"), PlayerData!$M:$M,PlayerData!O:O,""),
_xlfn.XLOOKUP(_xlfn.CONCAT(18,"-",$A60, "-", "A"), PlayerData!$M:$M,PlayerData!O:O,"")))</f>
        <v>0.6</v>
      </c>
      <c r="M60" s="96" cm="1">
        <f t="array" ref="M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_xlfn.XLOOKUP(_xlfn.CONCAT(0,"-",$A60, "-", "A"), PlayerData!$M:$M,PlayerData!R:R,""),
_xlfn.XLOOKUP(_xlfn.CONCAT(1,"-",$A60, "-", "A"), PlayerData!$M:$M,PlayerData!R:R,""),
_xlfn.XLOOKUP(_xlfn.CONCAT(2,"-",$A60, "-", "A"), PlayerData!$M:$M,PlayerData!R:R,""),
_xlfn.XLOOKUP(_xlfn.CONCAT(3,"-",$A60, "-", "A"), PlayerData!$M:$M,PlayerData!R:R,""),
_xlfn.XLOOKUP(_xlfn.CONCAT(4,"-",$A60, "-", "A"), PlayerData!$M:$M,PlayerData!R:R,""),
_xlfn.XLOOKUP(_xlfn.CONCAT(5,"-",$A60, "-", "A"), PlayerData!$M:$M,PlayerData!R:R,""),
_xlfn.XLOOKUP(_xlfn.CONCAT(6,"-",$A60, "-", "A"), PlayerData!$M:$M,PlayerData!R:R,""),
_xlfn.XLOOKUP(_xlfn.CONCAT(7,"-",$A60, "-", "A"), PlayerData!$M:$M,PlayerData!R:R,""),
_xlfn.XLOOKUP(_xlfn.CONCAT(8,"-",$A60, "-", "A"), PlayerData!$M:$M,PlayerData!R:R,""),
_xlfn.XLOOKUP(_xlfn.CONCAT(9,"-",$A60, "-", "A"), PlayerData!$M:$M,PlayerData!R:R,""),
_xlfn.XLOOKUP(_xlfn.CONCAT(10,"-",$A60, "-", "A"), PlayerData!$M:$M,PlayerData!R:R,""),
_xlfn.XLOOKUP(_xlfn.CONCAT(11,"-",$A60, "-", "A"), PlayerData!$M:$M,PlayerData!R:R,""),
_xlfn.XLOOKUP(_xlfn.CONCAT(12,"-",$A60, "-", "A"), PlayerData!$M:$M,PlayerData!R:R,""),
_xlfn.XLOOKUP(_xlfn.CONCAT(13,"-",$A60, "-", "A"), PlayerData!$M:$M,PlayerData!R:R,""),
_xlfn.XLOOKUP(_xlfn.CONCAT(14,"-",$A60, "-", "A"), PlayerData!$M:$M,PlayerData!R:R,""),
_xlfn.XLOOKUP(_xlfn.CONCAT(15,"-",$A60, "-", "A"), PlayerData!$M:$M,PlayerData!R:R,""),
_xlfn.XLOOKUP(_xlfn.CONCAT(16,"-",$A60, "-", "A"), PlayerData!$M:$M,PlayerData!R:R,""),
_xlfn.XLOOKUP(_xlfn.CONCAT(17,"-",$A60, "-", "A"), PlayerData!$M:$M,PlayerData!R:R,""),
_xlfn.XLOOKUP(_xlfn.CONCAT(18,"-",$A60, "-", "A"), PlayerData!$M:$M,PlayerData!R:R,"")))</f>
        <v>3.9599999999999995</v>
      </c>
      <c r="N60" s="134">
        <f t="shared" si="3"/>
        <v>54.54545454545454</v>
      </c>
      <c r="O60" s="134">
        <f t="shared" si="4"/>
        <v>27.27272727272727</v>
      </c>
      <c r="P60" s="73">
        <f t="shared" si="5"/>
        <v>53.369272237196768</v>
      </c>
      <c r="Q60" s="132" cm="1">
        <f t="array" ref="Q60">IF(OR($A60=Solver!$T$12:$T$201),0,SUMPRODUCT($H60:$J60,$T$4:$V$4))</f>
        <v>35.84905660377359</v>
      </c>
      <c r="R60" s="73" cm="1">
        <f t="array" ref="R60">IF(OR($A60=Solver!$T$12:$T$201),0, SUMPRODUCT($N60:$P60, $T$4:$V$4))</f>
        <v>53.369272237196768</v>
      </c>
    </row>
    <row r="61" spans="1:18">
      <c r="A61" s="55">
        <v>59</v>
      </c>
      <c r="B61" s="55" t="str">
        <f>_xlfn.XLOOKUP($A61, PlayerData!$B$3:$B$394, PlayerData!C$3:C$394)</f>
        <v>TOT</v>
      </c>
      <c r="C61" s="55" t="str">
        <f>_xlfn.XLOOKUP($A61, PlayerData!$B$3:$B$394, PlayerData!D$3:D$394)</f>
        <v>M</v>
      </c>
      <c r="D61" s="31" t="str">
        <f>_xlfn.XLOOKUP($A61, PlayerData!$B$3:$B$394, PlayerData!E$3:E$394)</f>
        <v>Eriksen</v>
      </c>
      <c r="E61" s="136" cm="1">
        <f t="array" ref="E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"H"), PlayerData!$G:$G,PlayerData!H:H,""),
_xlfn.XLOOKUP(_xlfn.CONCAT(1,"-",$A61, "-", "H"), PlayerData!$G:$G,PlayerData!H:H,""),
_xlfn.XLOOKUP(_xlfn.CONCAT(2,"-",$A61, "-", "H"), PlayerData!$G:$G,PlayerData!H:H,""),
_xlfn.XLOOKUP(_xlfn.CONCAT(3,"-",$A61, "-", "H"), PlayerData!$G:$G,PlayerData!H:H,""),
_xlfn.XLOOKUP(_xlfn.CONCAT(4,"-",$A61, "-", "H"), PlayerData!$G:$G,PlayerData!H:H,""),
_xlfn.XLOOKUP(_xlfn.CONCAT(5,"-",$A61, "-", "H"), PlayerData!$G:$G,PlayerData!H:H,""),
_xlfn.XLOOKUP(_xlfn.CONCAT(6,"-",$A61, "-", "H"), PlayerData!$G:$G,PlayerData!H:H,""),
_xlfn.XLOOKUP(_xlfn.CONCAT(7,"-",$A61, "-", "H"), PlayerData!$G:$G,PlayerData!H:H,""),
_xlfn.XLOOKUP(_xlfn.CONCAT(8,"-",$A61, "-", "H"), PlayerData!$G:$G,PlayerData!H:H,""),
_xlfn.XLOOKUP(_xlfn.CONCAT(9,"-",$A61, "-", "H"), PlayerData!$G:$G,PlayerData!H:H,""),
_xlfn.XLOOKUP(_xlfn.CONCAT(10,"-",$A61, "-", "H"), PlayerData!$G:$G,PlayerData!H:H,""),
_xlfn.XLOOKUP(_xlfn.CONCAT(11,"-",$A61, "-", "H"), PlayerData!$G:$G,PlayerData!H:H,""),
_xlfn.XLOOKUP(_xlfn.CONCAT(12,"-",$A61, "-", "H"), PlayerData!$G:$G,PlayerData!H:H,""),
_xlfn.XLOOKUP(_xlfn.CONCAT(13,"-",$A61, "-", "H"), PlayerData!$G:$G,PlayerData!H:H,""),
_xlfn.XLOOKUP(_xlfn.CONCAT(14,"-",$A61, "-", "H"), PlayerData!$G:$G,PlayerData!H:H,""),
_xlfn.XLOOKUP(_xlfn.CONCAT(15,"-",$A61, "-", "H"), PlayerData!$G:$G,PlayerData!H:H,""),
_xlfn.XLOOKUP(_xlfn.CONCAT(16,"-",$A61, "-", "H"), PlayerData!$G:$G,PlayerData!H:H,""),
_xlfn.XLOOKUP(_xlfn.CONCAT(17,"-",$A61, "-", "H"), PlayerData!$G:$G,PlayerData!H:H,""),
_xlfn.XLOOKUP(_xlfn.CONCAT(18,"-",$A61, "-", "H"), PlayerData!$G:$G,PlayerData!H:H,"")))</f>
        <v>0</v>
      </c>
      <c r="F61" s="136" cm="1">
        <f t="array" ref="F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"H"), PlayerData!$G:$G,PlayerData!I:I,""),
_xlfn.XLOOKUP(_xlfn.CONCAT(1,"-",$A61, "-", "H"), PlayerData!$G:$G,PlayerData!I:I,""),
_xlfn.XLOOKUP(_xlfn.CONCAT(2,"-",$A61, "-", "H"), PlayerData!$G:$G,PlayerData!I:I,""),
_xlfn.XLOOKUP(_xlfn.CONCAT(3,"-",$A61, "-", "H"), PlayerData!$G:$G,PlayerData!I:I,""),
_xlfn.XLOOKUP(_xlfn.CONCAT(4,"-",$A61, "-", "H"), PlayerData!$G:$G,PlayerData!I:I,""),
_xlfn.XLOOKUP(_xlfn.CONCAT(5,"-",$A61, "-", "H"), PlayerData!$G:$G,PlayerData!I:I,""),
_xlfn.XLOOKUP(_xlfn.CONCAT(6,"-",$A61, "-", "H"), PlayerData!$G:$G,PlayerData!I:I,""),
_xlfn.XLOOKUP(_xlfn.CONCAT(7,"-",$A61, "-", "H"), PlayerData!$G:$G,PlayerData!I:I,""),
_xlfn.XLOOKUP(_xlfn.CONCAT(8,"-",$A61, "-", "H"), PlayerData!$G:$G,PlayerData!I:I,""),
_xlfn.XLOOKUP(_xlfn.CONCAT(9,"-",$A61, "-", "H"), PlayerData!$G:$G,PlayerData!I:I,""),
_xlfn.XLOOKUP(_xlfn.CONCAT(10,"-",$A61, "-", "H"), PlayerData!$G:$G,PlayerData!I:I,""),
_xlfn.XLOOKUP(_xlfn.CONCAT(11,"-",$A61, "-", "H"), PlayerData!$G:$G,PlayerData!I:I,""),
_xlfn.XLOOKUP(_xlfn.CONCAT(12,"-",$A61, "-", "H"), PlayerData!$G:$G,PlayerData!I:I,""),
_xlfn.XLOOKUP(_xlfn.CONCAT(13,"-",$A61, "-", "H"), PlayerData!$G:$G,PlayerData!I:I,""),
_xlfn.XLOOKUP(_xlfn.CONCAT(14,"-",$A61, "-", "H"), PlayerData!$G:$G,PlayerData!I:I,""),
_xlfn.XLOOKUP(_xlfn.CONCAT(15,"-",$A61, "-", "H"), PlayerData!$G:$G,PlayerData!I:I,""),
_xlfn.XLOOKUP(_xlfn.CONCAT(16,"-",$A61, "-", "H"), PlayerData!$G:$G,PlayerData!I:I,""),
_xlfn.XLOOKUP(_xlfn.CONCAT(17,"-",$A61, "-", "H"), PlayerData!$G:$G,PlayerData!I:I,""),
_xlfn.XLOOKUP(_xlfn.CONCAT(18,"-",$A61, "-", "H"), PlayerData!$G:$G,PlayerData!I:I,"")))</f>
        <v>0</v>
      </c>
      <c r="G61" s="90" cm="1">
        <f t="array" ref="G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"H"), PlayerData!$G:$G,PlayerData!L:L,""),
_xlfn.XLOOKUP(_xlfn.CONCAT(1,"-",$A61, "-", "H"), PlayerData!$G:$G,PlayerData!L:L,""),
_xlfn.XLOOKUP(_xlfn.CONCAT(2,"-",$A61, "-", "H"), PlayerData!$G:$G,PlayerData!L:L,""),
_xlfn.XLOOKUP(_xlfn.CONCAT(3,"-",$A61, "-", "H"), PlayerData!$G:$G,PlayerData!L:L,""),
_xlfn.XLOOKUP(_xlfn.CONCAT(4,"-",$A61, "-", "H"), PlayerData!$G:$G,PlayerData!L:L,""),
_xlfn.XLOOKUP(_xlfn.CONCAT(5,"-",$A61, "-", "H"), PlayerData!$G:$G,PlayerData!L:L,""),
_xlfn.XLOOKUP(_xlfn.CONCAT(6,"-",$A61, "-", "H"), PlayerData!$G:$G,PlayerData!L:L,""),
_xlfn.XLOOKUP(_xlfn.CONCAT(7,"-",$A61, "-", "H"), PlayerData!$G:$G,PlayerData!L:L,""),
_xlfn.XLOOKUP(_xlfn.CONCAT(8,"-",$A61, "-", "H"), PlayerData!$G:$G,PlayerData!L:L,""),
_xlfn.XLOOKUP(_xlfn.CONCAT(9,"-",$A61, "-", "H"), PlayerData!$G:$G,PlayerData!L:L,""),
_xlfn.XLOOKUP(_xlfn.CONCAT(10,"-",$A61, "-", "H"), PlayerData!$G:$G,PlayerData!L:L,""),
_xlfn.XLOOKUP(_xlfn.CONCAT(11,"-",$A61, "-", "H"), PlayerData!$G:$G,PlayerData!L:L,""),
_xlfn.XLOOKUP(_xlfn.CONCAT(12,"-",$A61, "-", "H"), PlayerData!$G:$G,PlayerData!L:L,""),
_xlfn.XLOOKUP(_xlfn.CONCAT(13,"-",$A61, "-", "H"), PlayerData!$G:$G,PlayerData!L:L,""),
_xlfn.XLOOKUP(_xlfn.CONCAT(14,"-",$A61, "-", "H"), PlayerData!$G:$G,PlayerData!L:L,""),
_xlfn.XLOOKUP(_xlfn.CONCAT(15,"-",$A61, "-", "H"), PlayerData!$G:$G,PlayerData!L:L,""),
_xlfn.XLOOKUP(_xlfn.CONCAT(16,"-",$A61, "-", "H"), PlayerData!$G:$G,PlayerData!L:L,""),
_xlfn.XLOOKUP(_xlfn.CONCAT(17,"-",$A61, "-", "H"), PlayerData!$G:$G,PlayerData!L:L,""),
_xlfn.XLOOKUP(_xlfn.CONCAT(18,"-",$A61, "-", "H"), PlayerData!$G:$G,PlayerData!L:L,"")))</f>
        <v>1.1499999999999999</v>
      </c>
      <c r="H61" s="132">
        <f t="shared" si="0"/>
        <v>0</v>
      </c>
      <c r="I61" s="132">
        <f t="shared" si="1"/>
        <v>0</v>
      </c>
      <c r="J61" s="72">
        <f t="shared" si="2"/>
        <v>15.498652291105122</v>
      </c>
      <c r="K61" s="138" cm="1">
        <f t="array" ref="K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"A"), PlayerData!$M:$M,PlayerData!N:N,""),
_xlfn.XLOOKUP(_xlfn.CONCAT(1,"-",$A61, "-", "A"), PlayerData!$M:$M,PlayerData!N:N,""),
_xlfn.XLOOKUP(_xlfn.CONCAT(2,"-",$A61, "-", "A"), PlayerData!$M:$M,PlayerData!N:N,""),
_xlfn.XLOOKUP(_xlfn.CONCAT(3,"-",$A61, "-", "A"), PlayerData!$M:$M,PlayerData!N:N,""),
_xlfn.XLOOKUP(_xlfn.CONCAT(4,"-",$A61, "-", "A"), PlayerData!$M:$M,PlayerData!N:N,""),
_xlfn.XLOOKUP(_xlfn.CONCAT(5,"-",$A61, "-", "A"), PlayerData!$M:$M,PlayerData!N:N,""),
_xlfn.XLOOKUP(_xlfn.CONCAT(6,"-",$A61, "-", "A"), PlayerData!$M:$M,PlayerData!N:N,""),
_xlfn.XLOOKUP(_xlfn.CONCAT(7,"-",$A61, "-", "A"), PlayerData!$M:$M,PlayerData!N:N,""),
_xlfn.XLOOKUP(_xlfn.CONCAT(8,"-",$A61, "-", "A"), PlayerData!$M:$M,PlayerData!N:N,""),
_xlfn.XLOOKUP(_xlfn.CONCAT(9,"-",$A61, "-", "A"), PlayerData!$M:$M,PlayerData!N:N,""),
_xlfn.XLOOKUP(_xlfn.CONCAT(10,"-",$A61, "-", "A"), PlayerData!$M:$M,PlayerData!N:N,""),
_xlfn.XLOOKUP(_xlfn.CONCAT(11,"-",$A61, "-", "A"), PlayerData!$M:$M,PlayerData!N:N,""),
_xlfn.XLOOKUP(_xlfn.CONCAT(12,"-",$A61, "-", "A"), PlayerData!$M:$M,PlayerData!N:N,""),
_xlfn.XLOOKUP(_xlfn.CONCAT(13,"-",$A61, "-", "A"), PlayerData!$M:$M,PlayerData!N:N,""),
_xlfn.XLOOKUP(_xlfn.CONCAT(14,"-",$A61, "-", "A"), PlayerData!$M:$M,PlayerData!N:N,""),
_xlfn.XLOOKUP(_xlfn.CONCAT(15,"-",$A61, "-", "A"), PlayerData!$M:$M,PlayerData!N:N,""),
_xlfn.XLOOKUP(_xlfn.CONCAT(16,"-",$A61, "-", "A"), PlayerData!$M:$M,PlayerData!N:N,""),
_xlfn.XLOOKUP(_xlfn.CONCAT(17,"-",$A61, "-", "A"), PlayerData!$M:$M,PlayerData!N:N,""),
_xlfn.XLOOKUP(_xlfn.CONCAT(18,"-",$A61, "-", "A"), PlayerData!$M:$M,PlayerData!N:N,"")))</f>
        <v>0</v>
      </c>
      <c r="L61" s="138" cm="1">
        <f t="array" ref="L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"A"), PlayerData!$M:$M,PlayerData!O:O,""),
_xlfn.XLOOKUP(_xlfn.CONCAT(1,"-",$A61, "-", "A"), PlayerData!$M:$M,PlayerData!O:O,""),
_xlfn.XLOOKUP(_xlfn.CONCAT(2,"-",$A61, "-", "A"), PlayerData!$M:$M,PlayerData!O:O,""),
_xlfn.XLOOKUP(_xlfn.CONCAT(3,"-",$A61, "-", "A"), PlayerData!$M:$M,PlayerData!O:O,""),
_xlfn.XLOOKUP(_xlfn.CONCAT(4,"-",$A61, "-", "A"), PlayerData!$M:$M,PlayerData!O:O,""),
_xlfn.XLOOKUP(_xlfn.CONCAT(5,"-",$A61, "-", "A"), PlayerData!$M:$M,PlayerData!O:O,""),
_xlfn.XLOOKUP(_xlfn.CONCAT(6,"-",$A61, "-", "A"), PlayerData!$M:$M,PlayerData!O:O,""),
_xlfn.XLOOKUP(_xlfn.CONCAT(7,"-",$A61, "-", "A"), PlayerData!$M:$M,PlayerData!O:O,""),
_xlfn.XLOOKUP(_xlfn.CONCAT(8,"-",$A61, "-", "A"), PlayerData!$M:$M,PlayerData!O:O,""),
_xlfn.XLOOKUP(_xlfn.CONCAT(9,"-",$A61, "-", "A"), PlayerData!$M:$M,PlayerData!O:O,""),
_xlfn.XLOOKUP(_xlfn.CONCAT(10,"-",$A61, "-", "A"), PlayerData!$M:$M,PlayerData!O:O,""),
_xlfn.XLOOKUP(_xlfn.CONCAT(11,"-",$A61, "-", "A"), PlayerData!$M:$M,PlayerData!O:O,""),
_xlfn.XLOOKUP(_xlfn.CONCAT(12,"-",$A61, "-", "A"), PlayerData!$M:$M,PlayerData!O:O,""),
_xlfn.XLOOKUP(_xlfn.CONCAT(13,"-",$A61, "-", "A"), PlayerData!$M:$M,PlayerData!O:O,""),
_xlfn.XLOOKUP(_xlfn.CONCAT(14,"-",$A61, "-", "A"), PlayerData!$M:$M,PlayerData!O:O,""),
_xlfn.XLOOKUP(_xlfn.CONCAT(15,"-",$A61, "-", "A"), PlayerData!$M:$M,PlayerData!O:O,""),
_xlfn.XLOOKUP(_xlfn.CONCAT(16,"-",$A61, "-", "A"), PlayerData!$M:$M,PlayerData!O:O,""),
_xlfn.XLOOKUP(_xlfn.CONCAT(17,"-",$A61, "-", "A"), PlayerData!$M:$M,PlayerData!O:O,""),
_xlfn.XLOOKUP(_xlfn.CONCAT(18,"-",$A61, "-", "A"), PlayerData!$M:$M,PlayerData!O:O,"")))</f>
        <v>0</v>
      </c>
      <c r="M61" s="96" cm="1">
        <f t="array" ref="M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_xlfn.XLOOKUP(_xlfn.CONCAT(0,"-",$A61, "-", "A"), PlayerData!$M:$M,PlayerData!R:R,""),
_xlfn.XLOOKUP(_xlfn.CONCAT(1,"-",$A61, "-", "A"), PlayerData!$M:$M,PlayerData!R:R,""),
_xlfn.XLOOKUP(_xlfn.CONCAT(2,"-",$A61, "-", "A"), PlayerData!$M:$M,PlayerData!R:R,""),
_xlfn.XLOOKUP(_xlfn.CONCAT(3,"-",$A61, "-", "A"), PlayerData!$M:$M,PlayerData!R:R,""),
_xlfn.XLOOKUP(_xlfn.CONCAT(4,"-",$A61, "-", "A"), PlayerData!$M:$M,PlayerData!R:R,""),
_xlfn.XLOOKUP(_xlfn.CONCAT(5,"-",$A61, "-", "A"), PlayerData!$M:$M,PlayerData!R:R,""),
_xlfn.XLOOKUP(_xlfn.CONCAT(6,"-",$A61, "-", "A"), PlayerData!$M:$M,PlayerData!R:R,""),
_xlfn.XLOOKUP(_xlfn.CONCAT(7,"-",$A61, "-", "A"), PlayerData!$M:$M,PlayerData!R:R,""),
_xlfn.XLOOKUP(_xlfn.CONCAT(8,"-",$A61, "-", "A"), PlayerData!$M:$M,PlayerData!R:R,""),
_xlfn.XLOOKUP(_xlfn.CONCAT(9,"-",$A61, "-", "A"), PlayerData!$M:$M,PlayerData!R:R,""),
_xlfn.XLOOKUP(_xlfn.CONCAT(10,"-",$A61, "-", "A"), PlayerData!$M:$M,PlayerData!R:R,""),
_xlfn.XLOOKUP(_xlfn.CONCAT(11,"-",$A61, "-", "A"), PlayerData!$M:$M,PlayerData!R:R,""),
_xlfn.XLOOKUP(_xlfn.CONCAT(12,"-",$A61, "-", "A"), PlayerData!$M:$M,PlayerData!R:R,""),
_xlfn.XLOOKUP(_xlfn.CONCAT(13,"-",$A61, "-", "A"), PlayerData!$M:$M,PlayerData!R:R,""),
_xlfn.XLOOKUP(_xlfn.CONCAT(14,"-",$A61, "-", "A"), PlayerData!$M:$M,PlayerData!R:R,""),
_xlfn.XLOOKUP(_xlfn.CONCAT(15,"-",$A61, "-", "A"), PlayerData!$M:$M,PlayerData!R:R,""),
_xlfn.XLOOKUP(_xlfn.CONCAT(16,"-",$A61, "-", "A"), PlayerData!$M:$M,PlayerData!R:R,""),
_xlfn.XLOOKUP(_xlfn.CONCAT(17,"-",$A61, "-", "A"), PlayerData!$M:$M,PlayerData!R:R,""),
_xlfn.XLOOKUP(_xlfn.CONCAT(18,"-",$A61, "-", "A"), PlayerData!$M:$M,PlayerData!R:R,"")))</f>
        <v>1.1500000000000001</v>
      </c>
      <c r="N61" s="134">
        <f t="shared" si="3"/>
        <v>0</v>
      </c>
      <c r="O61" s="134">
        <f t="shared" si="4"/>
        <v>0</v>
      </c>
      <c r="P61" s="73">
        <f t="shared" si="5"/>
        <v>15.498652291105126</v>
      </c>
      <c r="Q61" s="132" cm="1">
        <f t="array" ref="Q61">IF(OR($A61=Solver!$T$12:$T$201),0,SUMPRODUCT($H61:$J61,$T$4:$V$4))</f>
        <v>15.498652291105122</v>
      </c>
      <c r="R61" s="73" cm="1">
        <f t="array" ref="R61">IF(OR($A61=Solver!$T$12:$T$201),0, SUMPRODUCT($N61:$P61, $T$4:$V$4))</f>
        <v>15.498652291105126</v>
      </c>
    </row>
    <row r="62" spans="1:18">
      <c r="A62" s="55">
        <v>60</v>
      </c>
      <c r="B62" s="55" t="str">
        <f>_xlfn.XLOOKUP($A62, PlayerData!$B$3:$B$394, PlayerData!C$3:C$394)</f>
        <v>MCI</v>
      </c>
      <c r="C62" s="55" t="str">
        <f>_xlfn.XLOOKUP($A62, PlayerData!$B$3:$B$394, PlayerData!D$3:D$394)</f>
        <v>M</v>
      </c>
      <c r="D62" s="31" t="str">
        <f>_xlfn.XLOOKUP($A62, PlayerData!$B$3:$B$394, PlayerData!E$3:E$394)</f>
        <v>Mahrez</v>
      </c>
      <c r="E62" s="136" cm="1">
        <f t="array" ref="E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"H"), PlayerData!$G:$G,PlayerData!H:H,""),
_xlfn.XLOOKUP(_xlfn.CONCAT(1,"-",$A62, "-", "H"), PlayerData!$G:$G,PlayerData!H:H,""),
_xlfn.XLOOKUP(_xlfn.CONCAT(2,"-",$A62, "-", "H"), PlayerData!$G:$G,PlayerData!H:H,""),
_xlfn.XLOOKUP(_xlfn.CONCAT(3,"-",$A62, "-", "H"), PlayerData!$G:$G,PlayerData!H:H,""),
_xlfn.XLOOKUP(_xlfn.CONCAT(4,"-",$A62, "-", "H"), PlayerData!$G:$G,PlayerData!H:H,""),
_xlfn.XLOOKUP(_xlfn.CONCAT(5,"-",$A62, "-", "H"), PlayerData!$G:$G,PlayerData!H:H,""),
_xlfn.XLOOKUP(_xlfn.CONCAT(6,"-",$A62, "-", "H"), PlayerData!$G:$G,PlayerData!H:H,""),
_xlfn.XLOOKUP(_xlfn.CONCAT(7,"-",$A62, "-", "H"), PlayerData!$G:$G,PlayerData!H:H,""),
_xlfn.XLOOKUP(_xlfn.CONCAT(8,"-",$A62, "-", "H"), PlayerData!$G:$G,PlayerData!H:H,""),
_xlfn.XLOOKUP(_xlfn.CONCAT(9,"-",$A62, "-", "H"), PlayerData!$G:$G,PlayerData!H:H,""),
_xlfn.XLOOKUP(_xlfn.CONCAT(10,"-",$A62, "-", "H"), PlayerData!$G:$G,PlayerData!H:H,""),
_xlfn.XLOOKUP(_xlfn.CONCAT(11,"-",$A62, "-", "H"), PlayerData!$G:$G,PlayerData!H:H,""),
_xlfn.XLOOKUP(_xlfn.CONCAT(12,"-",$A62, "-", "H"), PlayerData!$G:$G,PlayerData!H:H,""),
_xlfn.XLOOKUP(_xlfn.CONCAT(13,"-",$A62, "-", "H"), PlayerData!$G:$G,PlayerData!H:H,""),
_xlfn.XLOOKUP(_xlfn.CONCAT(14,"-",$A62, "-", "H"), PlayerData!$G:$G,PlayerData!H:H,""),
_xlfn.XLOOKUP(_xlfn.CONCAT(15,"-",$A62, "-", "H"), PlayerData!$G:$G,PlayerData!H:H,""),
_xlfn.XLOOKUP(_xlfn.CONCAT(16,"-",$A62, "-", "H"), PlayerData!$G:$G,PlayerData!H:H,""),
_xlfn.XLOOKUP(_xlfn.CONCAT(17,"-",$A62, "-", "H"), PlayerData!$G:$G,PlayerData!H:H,""),
_xlfn.XLOOKUP(_xlfn.CONCAT(18,"-",$A62, "-", "H"), PlayerData!$G:$G,PlayerData!H:H,"")))</f>
        <v>2.6</v>
      </c>
      <c r="F62" s="136" cm="1">
        <f t="array" ref="F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"H"), PlayerData!$G:$G,PlayerData!I:I,""),
_xlfn.XLOOKUP(_xlfn.CONCAT(1,"-",$A62, "-", "H"), PlayerData!$G:$G,PlayerData!I:I,""),
_xlfn.XLOOKUP(_xlfn.CONCAT(2,"-",$A62, "-", "H"), PlayerData!$G:$G,PlayerData!I:I,""),
_xlfn.XLOOKUP(_xlfn.CONCAT(3,"-",$A62, "-", "H"), PlayerData!$G:$G,PlayerData!I:I,""),
_xlfn.XLOOKUP(_xlfn.CONCAT(4,"-",$A62, "-", "H"), PlayerData!$G:$G,PlayerData!I:I,""),
_xlfn.XLOOKUP(_xlfn.CONCAT(5,"-",$A62, "-", "H"), PlayerData!$G:$G,PlayerData!I:I,""),
_xlfn.XLOOKUP(_xlfn.CONCAT(6,"-",$A62, "-", "H"), PlayerData!$G:$G,PlayerData!I:I,""),
_xlfn.XLOOKUP(_xlfn.CONCAT(7,"-",$A62, "-", "H"), PlayerData!$G:$G,PlayerData!I:I,""),
_xlfn.XLOOKUP(_xlfn.CONCAT(8,"-",$A62, "-", "H"), PlayerData!$G:$G,PlayerData!I:I,""),
_xlfn.XLOOKUP(_xlfn.CONCAT(9,"-",$A62, "-", "H"), PlayerData!$G:$G,PlayerData!I:I,""),
_xlfn.XLOOKUP(_xlfn.CONCAT(10,"-",$A62, "-", "H"), PlayerData!$G:$G,PlayerData!I:I,""),
_xlfn.XLOOKUP(_xlfn.CONCAT(11,"-",$A62, "-", "H"), PlayerData!$G:$G,PlayerData!I:I,""),
_xlfn.XLOOKUP(_xlfn.CONCAT(12,"-",$A62, "-", "H"), PlayerData!$G:$G,PlayerData!I:I,""),
_xlfn.XLOOKUP(_xlfn.CONCAT(13,"-",$A62, "-", "H"), PlayerData!$G:$G,PlayerData!I:I,""),
_xlfn.XLOOKUP(_xlfn.CONCAT(14,"-",$A62, "-", "H"), PlayerData!$G:$G,PlayerData!I:I,""),
_xlfn.XLOOKUP(_xlfn.CONCAT(15,"-",$A62, "-", "H"), PlayerData!$G:$G,PlayerData!I:I,""),
_xlfn.XLOOKUP(_xlfn.CONCAT(16,"-",$A62, "-", "H"), PlayerData!$G:$G,PlayerData!I:I,""),
_xlfn.XLOOKUP(_xlfn.CONCAT(17,"-",$A62, "-", "H"), PlayerData!$G:$G,PlayerData!I:I,""),
_xlfn.XLOOKUP(_xlfn.CONCAT(18,"-",$A62, "-", "H"), PlayerData!$G:$G,PlayerData!I:I,"")))</f>
        <v>0.6</v>
      </c>
      <c r="G62" s="90" cm="1">
        <f t="array" ref="G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"H"), PlayerData!$G:$G,PlayerData!L:L,""),
_xlfn.XLOOKUP(_xlfn.CONCAT(1,"-",$A62, "-", "H"), PlayerData!$G:$G,PlayerData!L:L,""),
_xlfn.XLOOKUP(_xlfn.CONCAT(2,"-",$A62, "-", "H"), PlayerData!$G:$G,PlayerData!L:L,""),
_xlfn.XLOOKUP(_xlfn.CONCAT(3,"-",$A62, "-", "H"), PlayerData!$G:$G,PlayerData!L:L,""),
_xlfn.XLOOKUP(_xlfn.CONCAT(4,"-",$A62, "-", "H"), PlayerData!$G:$G,PlayerData!L:L,""),
_xlfn.XLOOKUP(_xlfn.CONCAT(5,"-",$A62, "-", "H"), PlayerData!$G:$G,PlayerData!L:L,""),
_xlfn.XLOOKUP(_xlfn.CONCAT(6,"-",$A62, "-", "H"), PlayerData!$G:$G,PlayerData!L:L,""),
_xlfn.XLOOKUP(_xlfn.CONCAT(7,"-",$A62, "-", "H"), PlayerData!$G:$G,PlayerData!L:L,""),
_xlfn.XLOOKUP(_xlfn.CONCAT(8,"-",$A62, "-", "H"), PlayerData!$G:$G,PlayerData!L:L,""),
_xlfn.XLOOKUP(_xlfn.CONCAT(9,"-",$A62, "-", "H"), PlayerData!$G:$G,PlayerData!L:L,""),
_xlfn.XLOOKUP(_xlfn.CONCAT(10,"-",$A62, "-", "H"), PlayerData!$G:$G,PlayerData!L:L,""),
_xlfn.XLOOKUP(_xlfn.CONCAT(11,"-",$A62, "-", "H"), PlayerData!$G:$G,PlayerData!L:L,""),
_xlfn.XLOOKUP(_xlfn.CONCAT(12,"-",$A62, "-", "H"), PlayerData!$G:$G,PlayerData!L:L,""),
_xlfn.XLOOKUP(_xlfn.CONCAT(13,"-",$A62, "-", "H"), PlayerData!$G:$G,PlayerData!L:L,""),
_xlfn.XLOOKUP(_xlfn.CONCAT(14,"-",$A62, "-", "H"), PlayerData!$G:$G,PlayerData!L:L,""),
_xlfn.XLOOKUP(_xlfn.CONCAT(15,"-",$A62, "-", "H"), PlayerData!$G:$G,PlayerData!L:L,""),
_xlfn.XLOOKUP(_xlfn.CONCAT(16,"-",$A62, "-", "H"), PlayerData!$G:$G,PlayerData!L:L,""),
_xlfn.XLOOKUP(_xlfn.CONCAT(17,"-",$A62, "-", "H"), PlayerData!$G:$G,PlayerData!L:L,""),
_xlfn.XLOOKUP(_xlfn.CONCAT(18,"-",$A62, "-", "H"), PlayerData!$G:$G,PlayerData!L:L,"")))</f>
        <v>3.4499999999999997</v>
      </c>
      <c r="H62" s="132">
        <f t="shared" si="0"/>
        <v>59.090909090909086</v>
      </c>
      <c r="I62" s="132">
        <f t="shared" si="1"/>
        <v>27.27272727272727</v>
      </c>
      <c r="J62" s="72">
        <f t="shared" si="2"/>
        <v>46.495956873315372</v>
      </c>
      <c r="K62" s="138" cm="1">
        <f t="array" ref="K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"A"), PlayerData!$M:$M,PlayerData!N:N,""),
_xlfn.XLOOKUP(_xlfn.CONCAT(1,"-",$A62, "-", "A"), PlayerData!$M:$M,PlayerData!N:N,""),
_xlfn.XLOOKUP(_xlfn.CONCAT(2,"-",$A62, "-", "A"), PlayerData!$M:$M,PlayerData!N:N,""),
_xlfn.XLOOKUP(_xlfn.CONCAT(3,"-",$A62, "-", "A"), PlayerData!$M:$M,PlayerData!N:N,""),
_xlfn.XLOOKUP(_xlfn.CONCAT(4,"-",$A62, "-", "A"), PlayerData!$M:$M,PlayerData!N:N,""),
_xlfn.XLOOKUP(_xlfn.CONCAT(5,"-",$A62, "-", "A"), PlayerData!$M:$M,PlayerData!N:N,""),
_xlfn.XLOOKUP(_xlfn.CONCAT(6,"-",$A62, "-", "A"), PlayerData!$M:$M,PlayerData!N:N,""),
_xlfn.XLOOKUP(_xlfn.CONCAT(7,"-",$A62, "-", "A"), PlayerData!$M:$M,PlayerData!N:N,""),
_xlfn.XLOOKUP(_xlfn.CONCAT(8,"-",$A62, "-", "A"), PlayerData!$M:$M,PlayerData!N:N,""),
_xlfn.XLOOKUP(_xlfn.CONCAT(9,"-",$A62, "-", "A"), PlayerData!$M:$M,PlayerData!N:N,""),
_xlfn.XLOOKUP(_xlfn.CONCAT(10,"-",$A62, "-", "A"), PlayerData!$M:$M,PlayerData!N:N,""),
_xlfn.XLOOKUP(_xlfn.CONCAT(11,"-",$A62, "-", "A"), PlayerData!$M:$M,PlayerData!N:N,""),
_xlfn.XLOOKUP(_xlfn.CONCAT(12,"-",$A62, "-", "A"), PlayerData!$M:$M,PlayerData!N:N,""),
_xlfn.XLOOKUP(_xlfn.CONCAT(13,"-",$A62, "-", "A"), PlayerData!$M:$M,PlayerData!N:N,""),
_xlfn.XLOOKUP(_xlfn.CONCAT(14,"-",$A62, "-", "A"), PlayerData!$M:$M,PlayerData!N:N,""),
_xlfn.XLOOKUP(_xlfn.CONCAT(15,"-",$A62, "-", "A"), PlayerData!$M:$M,PlayerData!N:N,""),
_xlfn.XLOOKUP(_xlfn.CONCAT(16,"-",$A62, "-", "A"), PlayerData!$M:$M,PlayerData!N:N,""),
_xlfn.XLOOKUP(_xlfn.CONCAT(17,"-",$A62, "-", "A"), PlayerData!$M:$M,PlayerData!N:N,""),
_xlfn.XLOOKUP(_xlfn.CONCAT(18,"-",$A62, "-", "A"), PlayerData!$M:$M,PlayerData!N:N,"")))</f>
        <v>1.71</v>
      </c>
      <c r="L62" s="138" cm="1">
        <f t="array" ref="L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"A"), PlayerData!$M:$M,PlayerData!O:O,""),
_xlfn.XLOOKUP(_xlfn.CONCAT(1,"-",$A62, "-", "A"), PlayerData!$M:$M,PlayerData!O:O,""),
_xlfn.XLOOKUP(_xlfn.CONCAT(2,"-",$A62, "-", "A"), PlayerData!$M:$M,PlayerData!O:O,""),
_xlfn.XLOOKUP(_xlfn.CONCAT(3,"-",$A62, "-", "A"), PlayerData!$M:$M,PlayerData!O:O,""),
_xlfn.XLOOKUP(_xlfn.CONCAT(4,"-",$A62, "-", "A"), PlayerData!$M:$M,PlayerData!O:O,""),
_xlfn.XLOOKUP(_xlfn.CONCAT(5,"-",$A62, "-", "A"), PlayerData!$M:$M,PlayerData!O:O,""),
_xlfn.XLOOKUP(_xlfn.CONCAT(6,"-",$A62, "-", "A"), PlayerData!$M:$M,PlayerData!O:O,""),
_xlfn.XLOOKUP(_xlfn.CONCAT(7,"-",$A62, "-", "A"), PlayerData!$M:$M,PlayerData!O:O,""),
_xlfn.XLOOKUP(_xlfn.CONCAT(8,"-",$A62, "-", "A"), PlayerData!$M:$M,PlayerData!O:O,""),
_xlfn.XLOOKUP(_xlfn.CONCAT(9,"-",$A62, "-", "A"), PlayerData!$M:$M,PlayerData!O:O,""),
_xlfn.XLOOKUP(_xlfn.CONCAT(10,"-",$A62, "-", "A"), PlayerData!$M:$M,PlayerData!O:O,""),
_xlfn.XLOOKUP(_xlfn.CONCAT(11,"-",$A62, "-", "A"), PlayerData!$M:$M,PlayerData!O:O,""),
_xlfn.XLOOKUP(_xlfn.CONCAT(12,"-",$A62, "-", "A"), PlayerData!$M:$M,PlayerData!O:O,""),
_xlfn.XLOOKUP(_xlfn.CONCAT(13,"-",$A62, "-", "A"), PlayerData!$M:$M,PlayerData!O:O,""),
_xlfn.XLOOKUP(_xlfn.CONCAT(14,"-",$A62, "-", "A"), PlayerData!$M:$M,PlayerData!O:O,""),
_xlfn.XLOOKUP(_xlfn.CONCAT(15,"-",$A62, "-", "A"), PlayerData!$M:$M,PlayerData!O:O,""),
_xlfn.XLOOKUP(_xlfn.CONCAT(16,"-",$A62, "-", "A"), PlayerData!$M:$M,PlayerData!O:O,""),
_xlfn.XLOOKUP(_xlfn.CONCAT(17,"-",$A62, "-", "A"), PlayerData!$M:$M,PlayerData!O:O,""),
_xlfn.XLOOKUP(_xlfn.CONCAT(18,"-",$A62, "-", "A"), PlayerData!$M:$M,PlayerData!O:O,"")))</f>
        <v>0.43</v>
      </c>
      <c r="M62" s="96" cm="1">
        <f t="array" ref="M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_xlfn.XLOOKUP(_xlfn.CONCAT(0,"-",$A62, "-", "A"), PlayerData!$M:$M,PlayerData!R:R,""),
_xlfn.XLOOKUP(_xlfn.CONCAT(1,"-",$A62, "-", "A"), PlayerData!$M:$M,PlayerData!R:R,""),
_xlfn.XLOOKUP(_xlfn.CONCAT(2,"-",$A62, "-", "A"), PlayerData!$M:$M,PlayerData!R:R,""),
_xlfn.XLOOKUP(_xlfn.CONCAT(3,"-",$A62, "-", "A"), PlayerData!$M:$M,PlayerData!R:R,""),
_xlfn.XLOOKUP(_xlfn.CONCAT(4,"-",$A62, "-", "A"), PlayerData!$M:$M,PlayerData!R:R,""),
_xlfn.XLOOKUP(_xlfn.CONCAT(5,"-",$A62, "-", "A"), PlayerData!$M:$M,PlayerData!R:R,""),
_xlfn.XLOOKUP(_xlfn.CONCAT(6,"-",$A62, "-", "A"), PlayerData!$M:$M,PlayerData!R:R,""),
_xlfn.XLOOKUP(_xlfn.CONCAT(7,"-",$A62, "-", "A"), PlayerData!$M:$M,PlayerData!R:R,""),
_xlfn.XLOOKUP(_xlfn.CONCAT(8,"-",$A62, "-", "A"), PlayerData!$M:$M,PlayerData!R:R,""),
_xlfn.XLOOKUP(_xlfn.CONCAT(9,"-",$A62, "-", "A"), PlayerData!$M:$M,PlayerData!R:R,""),
_xlfn.XLOOKUP(_xlfn.CONCAT(10,"-",$A62, "-", "A"), PlayerData!$M:$M,PlayerData!R:R,""),
_xlfn.XLOOKUP(_xlfn.CONCAT(11,"-",$A62, "-", "A"), PlayerData!$M:$M,PlayerData!R:R,""),
_xlfn.XLOOKUP(_xlfn.CONCAT(12,"-",$A62, "-", "A"), PlayerData!$M:$M,PlayerData!R:R,""),
_xlfn.XLOOKUP(_xlfn.CONCAT(13,"-",$A62, "-", "A"), PlayerData!$M:$M,PlayerData!R:R,""),
_xlfn.XLOOKUP(_xlfn.CONCAT(14,"-",$A62, "-", "A"), PlayerData!$M:$M,PlayerData!R:R,""),
_xlfn.XLOOKUP(_xlfn.CONCAT(15,"-",$A62, "-", "A"), PlayerData!$M:$M,PlayerData!R:R,""),
_xlfn.XLOOKUP(_xlfn.CONCAT(16,"-",$A62, "-", "A"), PlayerData!$M:$M,PlayerData!R:R,""),
_xlfn.XLOOKUP(_xlfn.CONCAT(17,"-",$A62, "-", "A"), PlayerData!$M:$M,PlayerData!R:R,""),
_xlfn.XLOOKUP(_xlfn.CONCAT(18,"-",$A62, "-", "A"), PlayerData!$M:$M,PlayerData!R:R,"")))</f>
        <v>3.0300000000000002</v>
      </c>
      <c r="N62" s="134">
        <f t="shared" si="3"/>
        <v>38.86363636363636</v>
      </c>
      <c r="O62" s="134">
        <f t="shared" si="4"/>
        <v>19.545454545454543</v>
      </c>
      <c r="P62" s="73">
        <f t="shared" si="5"/>
        <v>40.835579514824801</v>
      </c>
      <c r="Q62" s="132" cm="1">
        <f t="array" ref="Q62">IF(OR($A62=Solver!$T$12:$T$201),0,SUMPRODUCT($H62:$J62,$T$4:$V$4))</f>
        <v>46.495956873315372</v>
      </c>
      <c r="R62" s="73" cm="1">
        <f t="array" ref="R62">IF(OR($A62=Solver!$T$12:$T$201),0, SUMPRODUCT($N62:$P62, $T$4:$V$4))</f>
        <v>40.835579514824801</v>
      </c>
    </row>
    <row r="63" spans="1:18">
      <c r="A63" s="55">
        <v>61</v>
      </c>
      <c r="B63" s="55" t="str">
        <f>_xlfn.XLOOKUP($A63, PlayerData!$B$3:$B$394, PlayerData!C$3:C$394)</f>
        <v>CHE</v>
      </c>
      <c r="C63" s="55" t="str">
        <f>_xlfn.XLOOKUP($A63, PlayerData!$B$3:$B$394, PlayerData!D$3:D$394)</f>
        <v>M</v>
      </c>
      <c r="D63" s="31" t="str">
        <f>_xlfn.XLOOKUP($A63, PlayerData!$B$3:$B$394, PlayerData!E$3:E$394)</f>
        <v>Pulisic</v>
      </c>
      <c r="E63" s="136" cm="1">
        <f t="array" ref="E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"H"), PlayerData!$G:$G,PlayerData!H:H,""),
_xlfn.XLOOKUP(_xlfn.CONCAT(1,"-",$A63, "-", "H"), PlayerData!$G:$G,PlayerData!H:H,""),
_xlfn.XLOOKUP(_xlfn.CONCAT(2,"-",$A63, "-", "H"), PlayerData!$G:$G,PlayerData!H:H,""),
_xlfn.XLOOKUP(_xlfn.CONCAT(3,"-",$A63, "-", "H"), PlayerData!$G:$G,PlayerData!H:H,""),
_xlfn.XLOOKUP(_xlfn.CONCAT(4,"-",$A63, "-", "H"), PlayerData!$G:$G,PlayerData!H:H,""),
_xlfn.XLOOKUP(_xlfn.CONCAT(5,"-",$A63, "-", "H"), PlayerData!$G:$G,PlayerData!H:H,""),
_xlfn.XLOOKUP(_xlfn.CONCAT(6,"-",$A63, "-", "H"), PlayerData!$G:$G,PlayerData!H:H,""),
_xlfn.XLOOKUP(_xlfn.CONCAT(7,"-",$A63, "-", "H"), PlayerData!$G:$G,PlayerData!H:H,""),
_xlfn.XLOOKUP(_xlfn.CONCAT(8,"-",$A63, "-", "H"), PlayerData!$G:$G,PlayerData!H:H,""),
_xlfn.XLOOKUP(_xlfn.CONCAT(9,"-",$A63, "-", "H"), PlayerData!$G:$G,PlayerData!H:H,""),
_xlfn.XLOOKUP(_xlfn.CONCAT(10,"-",$A63, "-", "H"), PlayerData!$G:$G,PlayerData!H:H,""),
_xlfn.XLOOKUP(_xlfn.CONCAT(11,"-",$A63, "-", "H"), PlayerData!$G:$G,PlayerData!H:H,""),
_xlfn.XLOOKUP(_xlfn.CONCAT(12,"-",$A63, "-", "H"), PlayerData!$G:$G,PlayerData!H:H,""),
_xlfn.XLOOKUP(_xlfn.CONCAT(13,"-",$A63, "-", "H"), PlayerData!$G:$G,PlayerData!H:H,""),
_xlfn.XLOOKUP(_xlfn.CONCAT(14,"-",$A63, "-", "H"), PlayerData!$G:$G,PlayerData!H:H,""),
_xlfn.XLOOKUP(_xlfn.CONCAT(15,"-",$A63, "-", "H"), PlayerData!$G:$G,PlayerData!H:H,""),
_xlfn.XLOOKUP(_xlfn.CONCAT(16,"-",$A63, "-", "H"), PlayerData!$G:$G,PlayerData!H:H,""),
_xlfn.XLOOKUP(_xlfn.CONCAT(17,"-",$A63, "-", "H"), PlayerData!$G:$G,PlayerData!H:H,""),
_xlfn.XLOOKUP(_xlfn.CONCAT(18,"-",$A63, "-", "H"), PlayerData!$G:$G,PlayerData!H:H,"")))</f>
        <v>2.25</v>
      </c>
      <c r="F63" s="136" cm="1">
        <f t="array" ref="F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"H"), PlayerData!$G:$G,PlayerData!I:I,""),
_xlfn.XLOOKUP(_xlfn.CONCAT(1,"-",$A63, "-", "H"), PlayerData!$G:$G,PlayerData!I:I,""),
_xlfn.XLOOKUP(_xlfn.CONCAT(2,"-",$A63, "-", "H"), PlayerData!$G:$G,PlayerData!I:I,""),
_xlfn.XLOOKUP(_xlfn.CONCAT(3,"-",$A63, "-", "H"), PlayerData!$G:$G,PlayerData!I:I,""),
_xlfn.XLOOKUP(_xlfn.CONCAT(4,"-",$A63, "-", "H"), PlayerData!$G:$G,PlayerData!I:I,""),
_xlfn.XLOOKUP(_xlfn.CONCAT(5,"-",$A63, "-", "H"), PlayerData!$G:$G,PlayerData!I:I,""),
_xlfn.XLOOKUP(_xlfn.CONCAT(6,"-",$A63, "-", "H"), PlayerData!$G:$G,PlayerData!I:I,""),
_xlfn.XLOOKUP(_xlfn.CONCAT(7,"-",$A63, "-", "H"), PlayerData!$G:$G,PlayerData!I:I,""),
_xlfn.XLOOKUP(_xlfn.CONCAT(8,"-",$A63, "-", "H"), PlayerData!$G:$G,PlayerData!I:I,""),
_xlfn.XLOOKUP(_xlfn.CONCAT(9,"-",$A63, "-", "H"), PlayerData!$G:$G,PlayerData!I:I,""),
_xlfn.XLOOKUP(_xlfn.CONCAT(10,"-",$A63, "-", "H"), PlayerData!$G:$G,PlayerData!I:I,""),
_xlfn.XLOOKUP(_xlfn.CONCAT(11,"-",$A63, "-", "H"), PlayerData!$G:$G,PlayerData!I:I,""),
_xlfn.XLOOKUP(_xlfn.CONCAT(12,"-",$A63, "-", "H"), PlayerData!$G:$G,PlayerData!I:I,""),
_xlfn.XLOOKUP(_xlfn.CONCAT(13,"-",$A63, "-", "H"), PlayerData!$G:$G,PlayerData!I:I,""),
_xlfn.XLOOKUP(_xlfn.CONCAT(14,"-",$A63, "-", "H"), PlayerData!$G:$G,PlayerData!I:I,""),
_xlfn.XLOOKUP(_xlfn.CONCAT(15,"-",$A63, "-", "H"), PlayerData!$G:$G,PlayerData!I:I,""),
_xlfn.XLOOKUP(_xlfn.CONCAT(16,"-",$A63, "-", "H"), PlayerData!$G:$G,PlayerData!I:I,""),
_xlfn.XLOOKUP(_xlfn.CONCAT(17,"-",$A63, "-", "H"), PlayerData!$G:$G,PlayerData!I:I,""),
_xlfn.XLOOKUP(_xlfn.CONCAT(18,"-",$A63, "-", "H"), PlayerData!$G:$G,PlayerData!I:I,"")))</f>
        <v>0.75</v>
      </c>
      <c r="G63" s="90" cm="1">
        <f t="array" ref="G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"H"), PlayerData!$G:$G,PlayerData!L:L,""),
_xlfn.XLOOKUP(_xlfn.CONCAT(1,"-",$A63, "-", "H"), PlayerData!$G:$G,PlayerData!L:L,""),
_xlfn.XLOOKUP(_xlfn.CONCAT(2,"-",$A63, "-", "H"), PlayerData!$G:$G,PlayerData!L:L,""),
_xlfn.XLOOKUP(_xlfn.CONCAT(3,"-",$A63, "-", "H"), PlayerData!$G:$G,PlayerData!L:L,""),
_xlfn.XLOOKUP(_xlfn.CONCAT(4,"-",$A63, "-", "H"), PlayerData!$G:$G,PlayerData!L:L,""),
_xlfn.XLOOKUP(_xlfn.CONCAT(5,"-",$A63, "-", "H"), PlayerData!$G:$G,PlayerData!L:L,""),
_xlfn.XLOOKUP(_xlfn.CONCAT(6,"-",$A63, "-", "H"), PlayerData!$G:$G,PlayerData!L:L,""),
_xlfn.XLOOKUP(_xlfn.CONCAT(7,"-",$A63, "-", "H"), PlayerData!$G:$G,PlayerData!L:L,""),
_xlfn.XLOOKUP(_xlfn.CONCAT(8,"-",$A63, "-", "H"), PlayerData!$G:$G,PlayerData!L:L,""),
_xlfn.XLOOKUP(_xlfn.CONCAT(9,"-",$A63, "-", "H"), PlayerData!$G:$G,PlayerData!L:L,""),
_xlfn.XLOOKUP(_xlfn.CONCAT(10,"-",$A63, "-", "H"), PlayerData!$G:$G,PlayerData!L:L,""),
_xlfn.XLOOKUP(_xlfn.CONCAT(11,"-",$A63, "-", "H"), PlayerData!$G:$G,PlayerData!L:L,""),
_xlfn.XLOOKUP(_xlfn.CONCAT(12,"-",$A63, "-", "H"), PlayerData!$G:$G,PlayerData!L:L,""),
_xlfn.XLOOKUP(_xlfn.CONCAT(13,"-",$A63, "-", "H"), PlayerData!$G:$G,PlayerData!L:L,""),
_xlfn.XLOOKUP(_xlfn.CONCAT(14,"-",$A63, "-", "H"), PlayerData!$G:$G,PlayerData!L:L,""),
_xlfn.XLOOKUP(_xlfn.CONCAT(15,"-",$A63, "-", "H"), PlayerData!$G:$G,PlayerData!L:L,""),
_xlfn.XLOOKUP(_xlfn.CONCAT(16,"-",$A63, "-", "H"), PlayerData!$G:$G,PlayerData!L:L,""),
_xlfn.XLOOKUP(_xlfn.CONCAT(17,"-",$A63, "-", "H"), PlayerData!$G:$G,PlayerData!L:L,""),
_xlfn.XLOOKUP(_xlfn.CONCAT(18,"-",$A63, "-", "H"), PlayerData!$G:$G,PlayerData!L:L,"")))</f>
        <v>3.1100000000000003</v>
      </c>
      <c r="H63" s="132">
        <f t="shared" si="0"/>
        <v>51.136363636363633</v>
      </c>
      <c r="I63" s="132">
        <f t="shared" si="1"/>
        <v>34.090909090909086</v>
      </c>
      <c r="J63" s="72">
        <f t="shared" si="2"/>
        <v>41.913746630727779</v>
      </c>
      <c r="K63" s="138" cm="1">
        <f t="array" ref="K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"A"), PlayerData!$M:$M,PlayerData!N:N,""),
_xlfn.XLOOKUP(_xlfn.CONCAT(1,"-",$A63, "-", "A"), PlayerData!$M:$M,PlayerData!N:N,""),
_xlfn.XLOOKUP(_xlfn.CONCAT(2,"-",$A63, "-", "A"), PlayerData!$M:$M,PlayerData!N:N,""),
_xlfn.XLOOKUP(_xlfn.CONCAT(3,"-",$A63, "-", "A"), PlayerData!$M:$M,PlayerData!N:N,""),
_xlfn.XLOOKUP(_xlfn.CONCAT(4,"-",$A63, "-", "A"), PlayerData!$M:$M,PlayerData!N:N,""),
_xlfn.XLOOKUP(_xlfn.CONCAT(5,"-",$A63, "-", "A"), PlayerData!$M:$M,PlayerData!N:N,""),
_xlfn.XLOOKUP(_xlfn.CONCAT(6,"-",$A63, "-", "A"), PlayerData!$M:$M,PlayerData!N:N,""),
_xlfn.XLOOKUP(_xlfn.CONCAT(7,"-",$A63, "-", "A"), PlayerData!$M:$M,PlayerData!N:N,""),
_xlfn.XLOOKUP(_xlfn.CONCAT(8,"-",$A63, "-", "A"), PlayerData!$M:$M,PlayerData!N:N,""),
_xlfn.XLOOKUP(_xlfn.CONCAT(9,"-",$A63, "-", "A"), PlayerData!$M:$M,PlayerData!N:N,""),
_xlfn.XLOOKUP(_xlfn.CONCAT(10,"-",$A63, "-", "A"), PlayerData!$M:$M,PlayerData!N:N,""),
_xlfn.XLOOKUP(_xlfn.CONCAT(11,"-",$A63, "-", "A"), PlayerData!$M:$M,PlayerData!N:N,""),
_xlfn.XLOOKUP(_xlfn.CONCAT(12,"-",$A63, "-", "A"), PlayerData!$M:$M,PlayerData!N:N,""),
_xlfn.XLOOKUP(_xlfn.CONCAT(13,"-",$A63, "-", "A"), PlayerData!$M:$M,PlayerData!N:N,""),
_xlfn.XLOOKUP(_xlfn.CONCAT(14,"-",$A63, "-", "A"), PlayerData!$M:$M,PlayerData!N:N,""),
_xlfn.XLOOKUP(_xlfn.CONCAT(15,"-",$A63, "-", "A"), PlayerData!$M:$M,PlayerData!N:N,""),
_xlfn.XLOOKUP(_xlfn.CONCAT(16,"-",$A63, "-", "A"), PlayerData!$M:$M,PlayerData!N:N,""),
_xlfn.XLOOKUP(_xlfn.CONCAT(17,"-",$A63, "-", "A"), PlayerData!$M:$M,PlayerData!N:N,""),
_xlfn.XLOOKUP(_xlfn.CONCAT(18,"-",$A63, "-", "A"), PlayerData!$M:$M,PlayerData!N:N,"")))</f>
        <v>2.25</v>
      </c>
      <c r="L63" s="138" cm="1">
        <f t="array" ref="L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"A"), PlayerData!$M:$M,PlayerData!O:O,""),
_xlfn.XLOOKUP(_xlfn.CONCAT(1,"-",$A63, "-", "A"), PlayerData!$M:$M,PlayerData!O:O,""),
_xlfn.XLOOKUP(_xlfn.CONCAT(2,"-",$A63, "-", "A"), PlayerData!$M:$M,PlayerData!O:O,""),
_xlfn.XLOOKUP(_xlfn.CONCAT(3,"-",$A63, "-", "A"), PlayerData!$M:$M,PlayerData!O:O,""),
_xlfn.XLOOKUP(_xlfn.CONCAT(4,"-",$A63, "-", "A"), PlayerData!$M:$M,PlayerData!O:O,""),
_xlfn.XLOOKUP(_xlfn.CONCAT(5,"-",$A63, "-", "A"), PlayerData!$M:$M,PlayerData!O:O,""),
_xlfn.XLOOKUP(_xlfn.CONCAT(6,"-",$A63, "-", "A"), PlayerData!$M:$M,PlayerData!O:O,""),
_xlfn.XLOOKUP(_xlfn.CONCAT(7,"-",$A63, "-", "A"), PlayerData!$M:$M,PlayerData!O:O,""),
_xlfn.XLOOKUP(_xlfn.CONCAT(8,"-",$A63, "-", "A"), PlayerData!$M:$M,PlayerData!O:O,""),
_xlfn.XLOOKUP(_xlfn.CONCAT(9,"-",$A63, "-", "A"), PlayerData!$M:$M,PlayerData!O:O,""),
_xlfn.XLOOKUP(_xlfn.CONCAT(10,"-",$A63, "-", "A"), PlayerData!$M:$M,PlayerData!O:O,""),
_xlfn.XLOOKUP(_xlfn.CONCAT(11,"-",$A63, "-", "A"), PlayerData!$M:$M,PlayerData!O:O,""),
_xlfn.XLOOKUP(_xlfn.CONCAT(12,"-",$A63, "-", "A"), PlayerData!$M:$M,PlayerData!O:O,""),
_xlfn.XLOOKUP(_xlfn.CONCAT(13,"-",$A63, "-", "A"), PlayerData!$M:$M,PlayerData!O:O,""),
_xlfn.XLOOKUP(_xlfn.CONCAT(14,"-",$A63, "-", "A"), PlayerData!$M:$M,PlayerData!O:O,""),
_xlfn.XLOOKUP(_xlfn.CONCAT(15,"-",$A63, "-", "A"), PlayerData!$M:$M,PlayerData!O:O,""),
_xlfn.XLOOKUP(_xlfn.CONCAT(16,"-",$A63, "-", "A"), PlayerData!$M:$M,PlayerData!O:O,""),
_xlfn.XLOOKUP(_xlfn.CONCAT(17,"-",$A63, "-", "A"), PlayerData!$M:$M,PlayerData!O:O,""),
_xlfn.XLOOKUP(_xlfn.CONCAT(18,"-",$A63, "-", "A"), PlayerData!$M:$M,PlayerData!O:O,"")))</f>
        <v>0</v>
      </c>
      <c r="M63" s="96" cm="1">
        <f t="array" ref="M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_xlfn.XLOOKUP(_xlfn.CONCAT(0,"-",$A63, "-", "A"), PlayerData!$M:$M,PlayerData!R:R,""),
_xlfn.XLOOKUP(_xlfn.CONCAT(1,"-",$A63, "-", "A"), PlayerData!$M:$M,PlayerData!R:R,""),
_xlfn.XLOOKUP(_xlfn.CONCAT(2,"-",$A63, "-", "A"), PlayerData!$M:$M,PlayerData!R:R,""),
_xlfn.XLOOKUP(_xlfn.CONCAT(3,"-",$A63, "-", "A"), PlayerData!$M:$M,PlayerData!R:R,""),
_xlfn.XLOOKUP(_xlfn.CONCAT(4,"-",$A63, "-", "A"), PlayerData!$M:$M,PlayerData!R:R,""),
_xlfn.XLOOKUP(_xlfn.CONCAT(5,"-",$A63, "-", "A"), PlayerData!$M:$M,PlayerData!R:R,""),
_xlfn.XLOOKUP(_xlfn.CONCAT(6,"-",$A63, "-", "A"), PlayerData!$M:$M,PlayerData!R:R,""),
_xlfn.XLOOKUP(_xlfn.CONCAT(7,"-",$A63, "-", "A"), PlayerData!$M:$M,PlayerData!R:R,""),
_xlfn.XLOOKUP(_xlfn.CONCAT(8,"-",$A63, "-", "A"), PlayerData!$M:$M,PlayerData!R:R,""),
_xlfn.XLOOKUP(_xlfn.CONCAT(9,"-",$A63, "-", "A"), PlayerData!$M:$M,PlayerData!R:R,""),
_xlfn.XLOOKUP(_xlfn.CONCAT(10,"-",$A63, "-", "A"), PlayerData!$M:$M,PlayerData!R:R,""),
_xlfn.XLOOKUP(_xlfn.CONCAT(11,"-",$A63, "-", "A"), PlayerData!$M:$M,PlayerData!R:R,""),
_xlfn.XLOOKUP(_xlfn.CONCAT(12,"-",$A63, "-", "A"), PlayerData!$M:$M,PlayerData!R:R,""),
_xlfn.XLOOKUP(_xlfn.CONCAT(13,"-",$A63, "-", "A"), PlayerData!$M:$M,PlayerData!R:R,""),
_xlfn.XLOOKUP(_xlfn.CONCAT(14,"-",$A63, "-", "A"), PlayerData!$M:$M,PlayerData!R:R,""),
_xlfn.XLOOKUP(_xlfn.CONCAT(15,"-",$A63, "-", "A"), PlayerData!$M:$M,PlayerData!R:R,""),
_xlfn.XLOOKUP(_xlfn.CONCAT(16,"-",$A63, "-", "A"), PlayerData!$M:$M,PlayerData!R:R,""),
_xlfn.XLOOKUP(_xlfn.CONCAT(17,"-",$A63, "-", "A"), PlayerData!$M:$M,PlayerData!R:R,""),
_xlfn.XLOOKUP(_xlfn.CONCAT(18,"-",$A63, "-", "A"), PlayerData!$M:$M,PlayerData!R:R,"")))</f>
        <v>1.46</v>
      </c>
      <c r="N63" s="134">
        <f t="shared" si="3"/>
        <v>51.136363636363633</v>
      </c>
      <c r="O63" s="134">
        <f t="shared" si="4"/>
        <v>0</v>
      </c>
      <c r="P63" s="73">
        <f t="shared" si="5"/>
        <v>19.676549865229113</v>
      </c>
      <c r="Q63" s="132" cm="1">
        <f t="array" ref="Q63">IF(OR($A63=Solver!$T$12:$T$201),0,SUMPRODUCT($H63:$J63,$T$4:$V$4))</f>
        <v>41.913746630727779</v>
      </c>
      <c r="R63" s="73" cm="1">
        <f t="array" ref="R63">IF(OR($A63=Solver!$T$12:$T$201),0, SUMPRODUCT($N63:$P63, $T$4:$V$4))</f>
        <v>19.676549865229113</v>
      </c>
    </row>
    <row r="64" spans="1:18">
      <c r="A64" s="55">
        <v>62</v>
      </c>
      <c r="B64" s="55" t="str">
        <f>_xlfn.XLOOKUP($A64, PlayerData!$B$3:$B$394, PlayerData!C$3:C$394)</f>
        <v>ARS</v>
      </c>
      <c r="C64" s="55" t="str">
        <f>_xlfn.XLOOKUP($A64, PlayerData!$B$3:$B$394, PlayerData!D$3:D$394)</f>
        <v>M</v>
      </c>
      <c r="D64" s="31" t="str">
        <f>_xlfn.XLOOKUP($A64, PlayerData!$B$3:$B$394, PlayerData!E$3:E$394)</f>
        <v>Willian</v>
      </c>
      <c r="E64" s="136" cm="1">
        <f t="array" ref="E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"H"), PlayerData!$G:$G,PlayerData!H:H,""),
_xlfn.XLOOKUP(_xlfn.CONCAT(1,"-",$A64, "-", "H"), PlayerData!$G:$G,PlayerData!H:H,""),
_xlfn.XLOOKUP(_xlfn.CONCAT(2,"-",$A64, "-", "H"), PlayerData!$G:$G,PlayerData!H:H,""),
_xlfn.XLOOKUP(_xlfn.CONCAT(3,"-",$A64, "-", "H"), PlayerData!$G:$G,PlayerData!H:H,""),
_xlfn.XLOOKUP(_xlfn.CONCAT(4,"-",$A64, "-", "H"), PlayerData!$G:$G,PlayerData!H:H,""),
_xlfn.XLOOKUP(_xlfn.CONCAT(5,"-",$A64, "-", "H"), PlayerData!$G:$G,PlayerData!H:H,""),
_xlfn.XLOOKUP(_xlfn.CONCAT(6,"-",$A64, "-", "H"), PlayerData!$G:$G,PlayerData!H:H,""),
_xlfn.XLOOKUP(_xlfn.CONCAT(7,"-",$A64, "-", "H"), PlayerData!$G:$G,PlayerData!H:H,""),
_xlfn.XLOOKUP(_xlfn.CONCAT(8,"-",$A64, "-", "H"), PlayerData!$G:$G,PlayerData!H:H,""),
_xlfn.XLOOKUP(_xlfn.CONCAT(9,"-",$A64, "-", "H"), PlayerData!$G:$G,PlayerData!H:H,""),
_xlfn.XLOOKUP(_xlfn.CONCAT(10,"-",$A64, "-", "H"), PlayerData!$G:$G,PlayerData!H:H,""),
_xlfn.XLOOKUP(_xlfn.CONCAT(11,"-",$A64, "-", "H"), PlayerData!$G:$G,PlayerData!H:H,""),
_xlfn.XLOOKUP(_xlfn.CONCAT(12,"-",$A64, "-", "H"), PlayerData!$G:$G,PlayerData!H:H,""),
_xlfn.XLOOKUP(_xlfn.CONCAT(13,"-",$A64, "-", "H"), PlayerData!$G:$G,PlayerData!H:H,""),
_xlfn.XLOOKUP(_xlfn.CONCAT(14,"-",$A64, "-", "H"), PlayerData!$G:$G,PlayerData!H:H,""),
_xlfn.XLOOKUP(_xlfn.CONCAT(15,"-",$A64, "-", "H"), PlayerData!$G:$G,PlayerData!H:H,""),
_xlfn.XLOOKUP(_xlfn.CONCAT(16,"-",$A64, "-", "H"), PlayerData!$G:$G,PlayerData!H:H,""),
_xlfn.XLOOKUP(_xlfn.CONCAT(17,"-",$A64, "-", "H"), PlayerData!$G:$G,PlayerData!H:H,""),
_xlfn.XLOOKUP(_xlfn.CONCAT(18,"-",$A64, "-", "H"), PlayerData!$G:$G,PlayerData!H:H,"")))</f>
        <v>1.57</v>
      </c>
      <c r="F64" s="136" cm="1">
        <f t="array" ref="F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"H"), PlayerData!$G:$G,PlayerData!I:I,""),
_xlfn.XLOOKUP(_xlfn.CONCAT(1,"-",$A64, "-", "H"), PlayerData!$G:$G,PlayerData!I:I,""),
_xlfn.XLOOKUP(_xlfn.CONCAT(2,"-",$A64, "-", "H"), PlayerData!$G:$G,PlayerData!I:I,""),
_xlfn.XLOOKUP(_xlfn.CONCAT(3,"-",$A64, "-", "H"), PlayerData!$G:$G,PlayerData!I:I,""),
_xlfn.XLOOKUP(_xlfn.CONCAT(4,"-",$A64, "-", "H"), PlayerData!$G:$G,PlayerData!I:I,""),
_xlfn.XLOOKUP(_xlfn.CONCAT(5,"-",$A64, "-", "H"), PlayerData!$G:$G,PlayerData!I:I,""),
_xlfn.XLOOKUP(_xlfn.CONCAT(6,"-",$A64, "-", "H"), PlayerData!$G:$G,PlayerData!I:I,""),
_xlfn.XLOOKUP(_xlfn.CONCAT(7,"-",$A64, "-", "H"), PlayerData!$G:$G,PlayerData!I:I,""),
_xlfn.XLOOKUP(_xlfn.CONCAT(8,"-",$A64, "-", "H"), PlayerData!$G:$G,PlayerData!I:I,""),
_xlfn.XLOOKUP(_xlfn.CONCAT(9,"-",$A64, "-", "H"), PlayerData!$G:$G,PlayerData!I:I,""),
_xlfn.XLOOKUP(_xlfn.CONCAT(10,"-",$A64, "-", "H"), PlayerData!$G:$G,PlayerData!I:I,""),
_xlfn.XLOOKUP(_xlfn.CONCAT(11,"-",$A64, "-", "H"), PlayerData!$G:$G,PlayerData!I:I,""),
_xlfn.XLOOKUP(_xlfn.CONCAT(12,"-",$A64, "-", "H"), PlayerData!$G:$G,PlayerData!I:I,""),
_xlfn.XLOOKUP(_xlfn.CONCAT(13,"-",$A64, "-", "H"), PlayerData!$G:$G,PlayerData!I:I,""),
_xlfn.XLOOKUP(_xlfn.CONCAT(14,"-",$A64, "-", "H"), PlayerData!$G:$G,PlayerData!I:I,""),
_xlfn.XLOOKUP(_xlfn.CONCAT(15,"-",$A64, "-", "H"), PlayerData!$G:$G,PlayerData!I:I,""),
_xlfn.XLOOKUP(_xlfn.CONCAT(16,"-",$A64, "-", "H"), PlayerData!$G:$G,PlayerData!I:I,""),
_xlfn.XLOOKUP(_xlfn.CONCAT(17,"-",$A64, "-", "H"), PlayerData!$G:$G,PlayerData!I:I,""),
_xlfn.XLOOKUP(_xlfn.CONCAT(18,"-",$A64, "-", "H"), PlayerData!$G:$G,PlayerData!I:I,"")))</f>
        <v>0.28999999999999998</v>
      </c>
      <c r="G64" s="90" cm="1">
        <f t="array" ref="G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"H"), PlayerData!$G:$G,PlayerData!L:L,""),
_xlfn.XLOOKUP(_xlfn.CONCAT(1,"-",$A64, "-", "H"), PlayerData!$G:$G,PlayerData!L:L,""),
_xlfn.XLOOKUP(_xlfn.CONCAT(2,"-",$A64, "-", "H"), PlayerData!$G:$G,PlayerData!L:L,""),
_xlfn.XLOOKUP(_xlfn.CONCAT(3,"-",$A64, "-", "H"), PlayerData!$G:$G,PlayerData!L:L,""),
_xlfn.XLOOKUP(_xlfn.CONCAT(4,"-",$A64, "-", "H"), PlayerData!$G:$G,PlayerData!L:L,""),
_xlfn.XLOOKUP(_xlfn.CONCAT(5,"-",$A64, "-", "H"), PlayerData!$G:$G,PlayerData!L:L,""),
_xlfn.XLOOKUP(_xlfn.CONCAT(6,"-",$A64, "-", "H"), PlayerData!$G:$G,PlayerData!L:L,""),
_xlfn.XLOOKUP(_xlfn.CONCAT(7,"-",$A64, "-", "H"), PlayerData!$G:$G,PlayerData!L:L,""),
_xlfn.XLOOKUP(_xlfn.CONCAT(8,"-",$A64, "-", "H"), PlayerData!$G:$G,PlayerData!L:L,""),
_xlfn.XLOOKUP(_xlfn.CONCAT(9,"-",$A64, "-", "H"), PlayerData!$G:$G,PlayerData!L:L,""),
_xlfn.XLOOKUP(_xlfn.CONCAT(10,"-",$A64, "-", "H"), PlayerData!$G:$G,PlayerData!L:L,""),
_xlfn.XLOOKUP(_xlfn.CONCAT(11,"-",$A64, "-", "H"), PlayerData!$G:$G,PlayerData!L:L,""),
_xlfn.XLOOKUP(_xlfn.CONCAT(12,"-",$A64, "-", "H"), PlayerData!$G:$G,PlayerData!L:L,""),
_xlfn.XLOOKUP(_xlfn.CONCAT(13,"-",$A64, "-", "H"), PlayerData!$G:$G,PlayerData!L:L,""),
_xlfn.XLOOKUP(_xlfn.CONCAT(14,"-",$A64, "-", "H"), PlayerData!$G:$G,PlayerData!L:L,""),
_xlfn.XLOOKUP(_xlfn.CONCAT(15,"-",$A64, "-", "H"), PlayerData!$G:$G,PlayerData!L:L,""),
_xlfn.XLOOKUP(_xlfn.CONCAT(16,"-",$A64, "-", "H"), PlayerData!$G:$G,PlayerData!L:L,""),
_xlfn.XLOOKUP(_xlfn.CONCAT(17,"-",$A64, "-", "H"), PlayerData!$G:$G,PlayerData!L:L,""),
_xlfn.XLOOKUP(_xlfn.CONCAT(18,"-",$A64, "-", "H"), PlayerData!$G:$G,PlayerData!L:L,"")))</f>
        <v>3.14</v>
      </c>
      <c r="H64" s="132">
        <f t="shared" si="0"/>
        <v>35.68181818181818</v>
      </c>
      <c r="I64" s="132">
        <f t="shared" si="1"/>
        <v>13.18181818181818</v>
      </c>
      <c r="J64" s="72">
        <f t="shared" si="2"/>
        <v>42.318059299191383</v>
      </c>
      <c r="K64" s="138" cm="1">
        <f t="array" ref="K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"A"), PlayerData!$M:$M,PlayerData!N:N,""),
_xlfn.XLOOKUP(_xlfn.CONCAT(1,"-",$A64, "-", "A"), PlayerData!$M:$M,PlayerData!N:N,""),
_xlfn.XLOOKUP(_xlfn.CONCAT(2,"-",$A64, "-", "A"), PlayerData!$M:$M,PlayerData!N:N,""),
_xlfn.XLOOKUP(_xlfn.CONCAT(3,"-",$A64, "-", "A"), PlayerData!$M:$M,PlayerData!N:N,""),
_xlfn.XLOOKUP(_xlfn.CONCAT(4,"-",$A64, "-", "A"), PlayerData!$M:$M,PlayerData!N:N,""),
_xlfn.XLOOKUP(_xlfn.CONCAT(5,"-",$A64, "-", "A"), PlayerData!$M:$M,PlayerData!N:N,""),
_xlfn.XLOOKUP(_xlfn.CONCAT(6,"-",$A64, "-", "A"), PlayerData!$M:$M,PlayerData!N:N,""),
_xlfn.XLOOKUP(_xlfn.CONCAT(7,"-",$A64, "-", "A"), PlayerData!$M:$M,PlayerData!N:N,""),
_xlfn.XLOOKUP(_xlfn.CONCAT(8,"-",$A64, "-", "A"), PlayerData!$M:$M,PlayerData!N:N,""),
_xlfn.XLOOKUP(_xlfn.CONCAT(9,"-",$A64, "-", "A"), PlayerData!$M:$M,PlayerData!N:N,""),
_xlfn.XLOOKUP(_xlfn.CONCAT(10,"-",$A64, "-", "A"), PlayerData!$M:$M,PlayerData!N:N,""),
_xlfn.XLOOKUP(_xlfn.CONCAT(11,"-",$A64, "-", "A"), PlayerData!$M:$M,PlayerData!N:N,""),
_xlfn.XLOOKUP(_xlfn.CONCAT(12,"-",$A64, "-", "A"), PlayerData!$M:$M,PlayerData!N:N,""),
_xlfn.XLOOKUP(_xlfn.CONCAT(13,"-",$A64, "-", "A"), PlayerData!$M:$M,PlayerData!N:N,""),
_xlfn.XLOOKUP(_xlfn.CONCAT(14,"-",$A64, "-", "A"), PlayerData!$M:$M,PlayerData!N:N,""),
_xlfn.XLOOKUP(_xlfn.CONCAT(15,"-",$A64, "-", "A"), PlayerData!$M:$M,PlayerData!N:N,""),
_xlfn.XLOOKUP(_xlfn.CONCAT(16,"-",$A64, "-", "A"), PlayerData!$M:$M,PlayerData!N:N,""),
_xlfn.XLOOKUP(_xlfn.CONCAT(17,"-",$A64, "-", "A"), PlayerData!$M:$M,PlayerData!N:N,""),
_xlfn.XLOOKUP(_xlfn.CONCAT(18,"-",$A64, "-", "A"), PlayerData!$M:$M,PlayerData!N:N,"")))</f>
        <v>1.1200000000000001</v>
      </c>
      <c r="L64" s="138" cm="1">
        <f t="array" ref="L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"A"), PlayerData!$M:$M,PlayerData!O:O,""),
_xlfn.XLOOKUP(_xlfn.CONCAT(1,"-",$A64, "-", "A"), PlayerData!$M:$M,PlayerData!O:O,""),
_xlfn.XLOOKUP(_xlfn.CONCAT(2,"-",$A64, "-", "A"), PlayerData!$M:$M,PlayerData!O:O,""),
_xlfn.XLOOKUP(_xlfn.CONCAT(3,"-",$A64, "-", "A"), PlayerData!$M:$M,PlayerData!O:O,""),
_xlfn.XLOOKUP(_xlfn.CONCAT(4,"-",$A64, "-", "A"), PlayerData!$M:$M,PlayerData!O:O,""),
_xlfn.XLOOKUP(_xlfn.CONCAT(5,"-",$A64, "-", "A"), PlayerData!$M:$M,PlayerData!O:O,""),
_xlfn.XLOOKUP(_xlfn.CONCAT(6,"-",$A64, "-", "A"), PlayerData!$M:$M,PlayerData!O:O,""),
_xlfn.XLOOKUP(_xlfn.CONCAT(7,"-",$A64, "-", "A"), PlayerData!$M:$M,PlayerData!O:O,""),
_xlfn.XLOOKUP(_xlfn.CONCAT(8,"-",$A64, "-", "A"), PlayerData!$M:$M,PlayerData!O:O,""),
_xlfn.XLOOKUP(_xlfn.CONCAT(9,"-",$A64, "-", "A"), PlayerData!$M:$M,PlayerData!O:O,""),
_xlfn.XLOOKUP(_xlfn.CONCAT(10,"-",$A64, "-", "A"), PlayerData!$M:$M,PlayerData!O:O,""),
_xlfn.XLOOKUP(_xlfn.CONCAT(11,"-",$A64, "-", "A"), PlayerData!$M:$M,PlayerData!O:O,""),
_xlfn.XLOOKUP(_xlfn.CONCAT(12,"-",$A64, "-", "A"), PlayerData!$M:$M,PlayerData!O:O,""),
_xlfn.XLOOKUP(_xlfn.CONCAT(13,"-",$A64, "-", "A"), PlayerData!$M:$M,PlayerData!O:O,""),
_xlfn.XLOOKUP(_xlfn.CONCAT(14,"-",$A64, "-", "A"), PlayerData!$M:$M,PlayerData!O:O,""),
_xlfn.XLOOKUP(_xlfn.CONCAT(15,"-",$A64, "-", "A"), PlayerData!$M:$M,PlayerData!O:O,""),
_xlfn.XLOOKUP(_xlfn.CONCAT(16,"-",$A64, "-", "A"), PlayerData!$M:$M,PlayerData!O:O,""),
_xlfn.XLOOKUP(_xlfn.CONCAT(17,"-",$A64, "-", "A"), PlayerData!$M:$M,PlayerData!O:O,""),
_xlfn.XLOOKUP(_xlfn.CONCAT(18,"-",$A64, "-", "A"), PlayerData!$M:$M,PlayerData!O:O,"")))</f>
        <v>0.38</v>
      </c>
      <c r="M64" s="96" cm="1">
        <f t="array" ref="M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_xlfn.XLOOKUP(_xlfn.CONCAT(0,"-",$A64, "-", "A"), PlayerData!$M:$M,PlayerData!R:R,""),
_xlfn.XLOOKUP(_xlfn.CONCAT(1,"-",$A64, "-", "A"), PlayerData!$M:$M,PlayerData!R:R,""),
_xlfn.XLOOKUP(_xlfn.CONCAT(2,"-",$A64, "-", "A"), PlayerData!$M:$M,PlayerData!R:R,""),
_xlfn.XLOOKUP(_xlfn.CONCAT(3,"-",$A64, "-", "A"), PlayerData!$M:$M,PlayerData!R:R,""),
_xlfn.XLOOKUP(_xlfn.CONCAT(4,"-",$A64, "-", "A"), PlayerData!$M:$M,PlayerData!R:R,""),
_xlfn.XLOOKUP(_xlfn.CONCAT(5,"-",$A64, "-", "A"), PlayerData!$M:$M,PlayerData!R:R,""),
_xlfn.XLOOKUP(_xlfn.CONCAT(6,"-",$A64, "-", "A"), PlayerData!$M:$M,PlayerData!R:R,""),
_xlfn.XLOOKUP(_xlfn.CONCAT(7,"-",$A64, "-", "A"), PlayerData!$M:$M,PlayerData!R:R,""),
_xlfn.XLOOKUP(_xlfn.CONCAT(8,"-",$A64, "-", "A"), PlayerData!$M:$M,PlayerData!R:R,""),
_xlfn.XLOOKUP(_xlfn.CONCAT(9,"-",$A64, "-", "A"), PlayerData!$M:$M,PlayerData!R:R,""),
_xlfn.XLOOKUP(_xlfn.CONCAT(10,"-",$A64, "-", "A"), PlayerData!$M:$M,PlayerData!R:R,""),
_xlfn.XLOOKUP(_xlfn.CONCAT(11,"-",$A64, "-", "A"), PlayerData!$M:$M,PlayerData!R:R,""),
_xlfn.XLOOKUP(_xlfn.CONCAT(12,"-",$A64, "-", "A"), PlayerData!$M:$M,PlayerData!R:R,""),
_xlfn.XLOOKUP(_xlfn.CONCAT(13,"-",$A64, "-", "A"), PlayerData!$M:$M,PlayerData!R:R,""),
_xlfn.XLOOKUP(_xlfn.CONCAT(14,"-",$A64, "-", "A"), PlayerData!$M:$M,PlayerData!R:R,""),
_xlfn.XLOOKUP(_xlfn.CONCAT(15,"-",$A64, "-", "A"), PlayerData!$M:$M,PlayerData!R:R,""),
_xlfn.XLOOKUP(_xlfn.CONCAT(16,"-",$A64, "-", "A"), PlayerData!$M:$M,PlayerData!R:R,""),
_xlfn.XLOOKUP(_xlfn.CONCAT(17,"-",$A64, "-", "A"), PlayerData!$M:$M,PlayerData!R:R,""),
_xlfn.XLOOKUP(_xlfn.CONCAT(18,"-",$A64, "-", "A"), PlayerData!$M:$M,PlayerData!R:R,"")))</f>
        <v>2.4299999999999997</v>
      </c>
      <c r="N64" s="134">
        <f t="shared" si="3"/>
        <v>25.454545454545457</v>
      </c>
      <c r="O64" s="134">
        <f t="shared" si="4"/>
        <v>17.27272727272727</v>
      </c>
      <c r="P64" s="73">
        <f t="shared" si="5"/>
        <v>32.749326145552558</v>
      </c>
      <c r="Q64" s="132" cm="1">
        <f t="array" ref="Q64">IF(OR($A64=Solver!$T$12:$T$201),0,SUMPRODUCT($H64:$J64,$T$4:$V$4))</f>
        <v>42.318059299191383</v>
      </c>
      <c r="R64" s="73" cm="1">
        <f t="array" ref="R64">IF(OR($A64=Solver!$T$12:$T$201),0, SUMPRODUCT($N64:$P64, $T$4:$V$4))</f>
        <v>32.749326145552558</v>
      </c>
    </row>
    <row r="65" spans="1:18">
      <c r="A65" s="55">
        <v>63</v>
      </c>
      <c r="B65" s="55" t="str">
        <f>_xlfn.XLOOKUP($A65, PlayerData!$B$3:$B$394, PlayerData!C$3:C$394)</f>
        <v>MUN</v>
      </c>
      <c r="C65" s="55" t="str">
        <f>_xlfn.XLOOKUP($A65, PlayerData!$B$3:$B$394, PlayerData!D$3:D$394)</f>
        <v>M</v>
      </c>
      <c r="D65" s="31" t="str">
        <f>_xlfn.XLOOKUP($A65, PlayerData!$B$3:$B$394, PlayerData!E$3:E$394)</f>
        <v>Pogba</v>
      </c>
      <c r="E65" s="136" cm="1">
        <f t="array" ref="E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"H"), PlayerData!$G:$G,PlayerData!H:H,""),
_xlfn.XLOOKUP(_xlfn.CONCAT(1,"-",$A65, "-", "H"), PlayerData!$G:$G,PlayerData!H:H,""),
_xlfn.XLOOKUP(_xlfn.CONCAT(2,"-",$A65, "-", "H"), PlayerData!$G:$G,PlayerData!H:H,""),
_xlfn.XLOOKUP(_xlfn.CONCAT(3,"-",$A65, "-", "H"), PlayerData!$G:$G,PlayerData!H:H,""),
_xlfn.XLOOKUP(_xlfn.CONCAT(4,"-",$A65, "-", "H"), PlayerData!$G:$G,PlayerData!H:H,""),
_xlfn.XLOOKUP(_xlfn.CONCAT(5,"-",$A65, "-", "H"), PlayerData!$G:$G,PlayerData!H:H,""),
_xlfn.XLOOKUP(_xlfn.CONCAT(6,"-",$A65, "-", "H"), PlayerData!$G:$G,PlayerData!H:H,""),
_xlfn.XLOOKUP(_xlfn.CONCAT(7,"-",$A65, "-", "H"), PlayerData!$G:$G,PlayerData!H:H,""),
_xlfn.XLOOKUP(_xlfn.CONCAT(8,"-",$A65, "-", "H"), PlayerData!$G:$G,PlayerData!H:H,""),
_xlfn.XLOOKUP(_xlfn.CONCAT(9,"-",$A65, "-", "H"), PlayerData!$G:$G,PlayerData!H:H,""),
_xlfn.XLOOKUP(_xlfn.CONCAT(10,"-",$A65, "-", "H"), PlayerData!$G:$G,PlayerData!H:H,""),
_xlfn.XLOOKUP(_xlfn.CONCAT(11,"-",$A65, "-", "H"), PlayerData!$G:$G,PlayerData!H:H,""),
_xlfn.XLOOKUP(_xlfn.CONCAT(12,"-",$A65, "-", "H"), PlayerData!$G:$G,PlayerData!H:H,""),
_xlfn.XLOOKUP(_xlfn.CONCAT(13,"-",$A65, "-", "H"), PlayerData!$G:$G,PlayerData!H:H,""),
_xlfn.XLOOKUP(_xlfn.CONCAT(14,"-",$A65, "-", "H"), PlayerData!$G:$G,PlayerData!H:H,""),
_xlfn.XLOOKUP(_xlfn.CONCAT(15,"-",$A65, "-", "H"), PlayerData!$G:$G,PlayerData!H:H,""),
_xlfn.XLOOKUP(_xlfn.CONCAT(16,"-",$A65, "-", "H"), PlayerData!$G:$G,PlayerData!H:H,""),
_xlfn.XLOOKUP(_xlfn.CONCAT(17,"-",$A65, "-", "H"), PlayerData!$G:$G,PlayerData!H:H,""),
_xlfn.XLOOKUP(_xlfn.CONCAT(18,"-",$A65, "-", "H"), PlayerData!$G:$G,PlayerData!H:H,"")))</f>
        <v>0</v>
      </c>
      <c r="F65" s="136" cm="1">
        <f t="array" ref="F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"H"), PlayerData!$G:$G,PlayerData!I:I,""),
_xlfn.XLOOKUP(_xlfn.CONCAT(1,"-",$A65, "-", "H"), PlayerData!$G:$G,PlayerData!I:I,""),
_xlfn.XLOOKUP(_xlfn.CONCAT(2,"-",$A65, "-", "H"), PlayerData!$G:$G,PlayerData!I:I,""),
_xlfn.XLOOKUP(_xlfn.CONCAT(3,"-",$A65, "-", "H"), PlayerData!$G:$G,PlayerData!I:I,""),
_xlfn.XLOOKUP(_xlfn.CONCAT(4,"-",$A65, "-", "H"), PlayerData!$G:$G,PlayerData!I:I,""),
_xlfn.XLOOKUP(_xlfn.CONCAT(5,"-",$A65, "-", "H"), PlayerData!$G:$G,PlayerData!I:I,""),
_xlfn.XLOOKUP(_xlfn.CONCAT(6,"-",$A65, "-", "H"), PlayerData!$G:$G,PlayerData!I:I,""),
_xlfn.XLOOKUP(_xlfn.CONCAT(7,"-",$A65, "-", "H"), PlayerData!$G:$G,PlayerData!I:I,""),
_xlfn.XLOOKUP(_xlfn.CONCAT(8,"-",$A65, "-", "H"), PlayerData!$G:$G,PlayerData!I:I,""),
_xlfn.XLOOKUP(_xlfn.CONCAT(9,"-",$A65, "-", "H"), PlayerData!$G:$G,PlayerData!I:I,""),
_xlfn.XLOOKUP(_xlfn.CONCAT(10,"-",$A65, "-", "H"), PlayerData!$G:$G,PlayerData!I:I,""),
_xlfn.XLOOKUP(_xlfn.CONCAT(11,"-",$A65, "-", "H"), PlayerData!$G:$G,PlayerData!I:I,""),
_xlfn.XLOOKUP(_xlfn.CONCAT(12,"-",$A65, "-", "H"), PlayerData!$G:$G,PlayerData!I:I,""),
_xlfn.XLOOKUP(_xlfn.CONCAT(13,"-",$A65, "-", "H"), PlayerData!$G:$G,PlayerData!I:I,""),
_xlfn.XLOOKUP(_xlfn.CONCAT(14,"-",$A65, "-", "H"), PlayerData!$G:$G,PlayerData!I:I,""),
_xlfn.XLOOKUP(_xlfn.CONCAT(15,"-",$A65, "-", "H"), PlayerData!$G:$G,PlayerData!I:I,""),
_xlfn.XLOOKUP(_xlfn.CONCAT(16,"-",$A65, "-", "H"), PlayerData!$G:$G,PlayerData!I:I,""),
_xlfn.XLOOKUP(_xlfn.CONCAT(17,"-",$A65, "-", "H"), PlayerData!$G:$G,PlayerData!I:I,""),
_xlfn.XLOOKUP(_xlfn.CONCAT(18,"-",$A65, "-", "H"), PlayerData!$G:$G,PlayerData!I:I,"")))</f>
        <v>0</v>
      </c>
      <c r="G65" s="90" cm="1">
        <f t="array" ref="G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"H"), PlayerData!$G:$G,PlayerData!L:L,""),
_xlfn.XLOOKUP(_xlfn.CONCAT(1,"-",$A65, "-", "H"), PlayerData!$G:$G,PlayerData!L:L,""),
_xlfn.XLOOKUP(_xlfn.CONCAT(2,"-",$A65, "-", "H"), PlayerData!$G:$G,PlayerData!L:L,""),
_xlfn.XLOOKUP(_xlfn.CONCAT(3,"-",$A65, "-", "H"), PlayerData!$G:$G,PlayerData!L:L,""),
_xlfn.XLOOKUP(_xlfn.CONCAT(4,"-",$A65, "-", "H"), PlayerData!$G:$G,PlayerData!L:L,""),
_xlfn.XLOOKUP(_xlfn.CONCAT(5,"-",$A65, "-", "H"), PlayerData!$G:$G,PlayerData!L:L,""),
_xlfn.XLOOKUP(_xlfn.CONCAT(6,"-",$A65, "-", "H"), PlayerData!$G:$G,PlayerData!L:L,""),
_xlfn.XLOOKUP(_xlfn.CONCAT(7,"-",$A65, "-", "H"), PlayerData!$G:$G,PlayerData!L:L,""),
_xlfn.XLOOKUP(_xlfn.CONCAT(8,"-",$A65, "-", "H"), PlayerData!$G:$G,PlayerData!L:L,""),
_xlfn.XLOOKUP(_xlfn.CONCAT(9,"-",$A65, "-", "H"), PlayerData!$G:$G,PlayerData!L:L,""),
_xlfn.XLOOKUP(_xlfn.CONCAT(10,"-",$A65, "-", "H"), PlayerData!$G:$G,PlayerData!L:L,""),
_xlfn.XLOOKUP(_xlfn.CONCAT(11,"-",$A65, "-", "H"), PlayerData!$G:$G,PlayerData!L:L,""),
_xlfn.XLOOKUP(_xlfn.CONCAT(12,"-",$A65, "-", "H"), PlayerData!$G:$G,PlayerData!L:L,""),
_xlfn.XLOOKUP(_xlfn.CONCAT(13,"-",$A65, "-", "H"), PlayerData!$G:$G,PlayerData!L:L,""),
_xlfn.XLOOKUP(_xlfn.CONCAT(14,"-",$A65, "-", "H"), PlayerData!$G:$G,PlayerData!L:L,""),
_xlfn.XLOOKUP(_xlfn.CONCAT(15,"-",$A65, "-", "H"), PlayerData!$G:$G,PlayerData!L:L,""),
_xlfn.XLOOKUP(_xlfn.CONCAT(16,"-",$A65, "-", "H"), PlayerData!$G:$G,PlayerData!L:L,""),
_xlfn.XLOOKUP(_xlfn.CONCAT(17,"-",$A65, "-", "H"), PlayerData!$G:$G,PlayerData!L:L,""),
_xlfn.XLOOKUP(_xlfn.CONCAT(18,"-",$A65, "-", "H"), PlayerData!$G:$G,PlayerData!L:L,"")))</f>
        <v>0.94000000000000006</v>
      </c>
      <c r="H65" s="132">
        <f t="shared" si="0"/>
        <v>0</v>
      </c>
      <c r="I65" s="132">
        <f t="shared" si="1"/>
        <v>0</v>
      </c>
      <c r="J65" s="72">
        <f t="shared" si="2"/>
        <v>12.66846361185984</v>
      </c>
      <c r="K65" s="138" cm="1">
        <f t="array" ref="K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"A"), PlayerData!$M:$M,PlayerData!N:N,""),
_xlfn.XLOOKUP(_xlfn.CONCAT(1,"-",$A65, "-", "A"), PlayerData!$M:$M,PlayerData!N:N,""),
_xlfn.XLOOKUP(_xlfn.CONCAT(2,"-",$A65, "-", "A"), PlayerData!$M:$M,PlayerData!N:N,""),
_xlfn.XLOOKUP(_xlfn.CONCAT(3,"-",$A65, "-", "A"), PlayerData!$M:$M,PlayerData!N:N,""),
_xlfn.XLOOKUP(_xlfn.CONCAT(4,"-",$A65, "-", "A"), PlayerData!$M:$M,PlayerData!N:N,""),
_xlfn.XLOOKUP(_xlfn.CONCAT(5,"-",$A65, "-", "A"), PlayerData!$M:$M,PlayerData!N:N,""),
_xlfn.XLOOKUP(_xlfn.CONCAT(6,"-",$A65, "-", "A"), PlayerData!$M:$M,PlayerData!N:N,""),
_xlfn.XLOOKUP(_xlfn.CONCAT(7,"-",$A65, "-", "A"), PlayerData!$M:$M,PlayerData!N:N,""),
_xlfn.XLOOKUP(_xlfn.CONCAT(8,"-",$A65, "-", "A"), PlayerData!$M:$M,PlayerData!N:N,""),
_xlfn.XLOOKUP(_xlfn.CONCAT(9,"-",$A65, "-", "A"), PlayerData!$M:$M,PlayerData!N:N,""),
_xlfn.XLOOKUP(_xlfn.CONCAT(10,"-",$A65, "-", "A"), PlayerData!$M:$M,PlayerData!N:N,""),
_xlfn.XLOOKUP(_xlfn.CONCAT(11,"-",$A65, "-", "A"), PlayerData!$M:$M,PlayerData!N:N,""),
_xlfn.XLOOKUP(_xlfn.CONCAT(12,"-",$A65, "-", "A"), PlayerData!$M:$M,PlayerData!N:N,""),
_xlfn.XLOOKUP(_xlfn.CONCAT(13,"-",$A65, "-", "A"), PlayerData!$M:$M,PlayerData!N:N,""),
_xlfn.XLOOKUP(_xlfn.CONCAT(14,"-",$A65, "-", "A"), PlayerData!$M:$M,PlayerData!N:N,""),
_xlfn.XLOOKUP(_xlfn.CONCAT(15,"-",$A65, "-", "A"), PlayerData!$M:$M,PlayerData!N:N,""),
_xlfn.XLOOKUP(_xlfn.CONCAT(16,"-",$A65, "-", "A"), PlayerData!$M:$M,PlayerData!N:N,""),
_xlfn.XLOOKUP(_xlfn.CONCAT(17,"-",$A65, "-", "A"), PlayerData!$M:$M,PlayerData!N:N,""),
_xlfn.XLOOKUP(_xlfn.CONCAT(18,"-",$A65, "-", "A"), PlayerData!$M:$M,PlayerData!N:N,"")))</f>
        <v>0.25</v>
      </c>
      <c r="L65" s="138" cm="1">
        <f t="array" ref="L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"A"), PlayerData!$M:$M,PlayerData!O:O,""),
_xlfn.XLOOKUP(_xlfn.CONCAT(1,"-",$A65, "-", "A"), PlayerData!$M:$M,PlayerData!O:O,""),
_xlfn.XLOOKUP(_xlfn.CONCAT(2,"-",$A65, "-", "A"), PlayerData!$M:$M,PlayerData!O:O,""),
_xlfn.XLOOKUP(_xlfn.CONCAT(3,"-",$A65, "-", "A"), PlayerData!$M:$M,PlayerData!O:O,""),
_xlfn.XLOOKUP(_xlfn.CONCAT(4,"-",$A65, "-", "A"), PlayerData!$M:$M,PlayerData!O:O,""),
_xlfn.XLOOKUP(_xlfn.CONCAT(5,"-",$A65, "-", "A"), PlayerData!$M:$M,PlayerData!O:O,""),
_xlfn.XLOOKUP(_xlfn.CONCAT(6,"-",$A65, "-", "A"), PlayerData!$M:$M,PlayerData!O:O,""),
_xlfn.XLOOKUP(_xlfn.CONCAT(7,"-",$A65, "-", "A"), PlayerData!$M:$M,PlayerData!O:O,""),
_xlfn.XLOOKUP(_xlfn.CONCAT(8,"-",$A65, "-", "A"), PlayerData!$M:$M,PlayerData!O:O,""),
_xlfn.XLOOKUP(_xlfn.CONCAT(9,"-",$A65, "-", "A"), PlayerData!$M:$M,PlayerData!O:O,""),
_xlfn.XLOOKUP(_xlfn.CONCAT(10,"-",$A65, "-", "A"), PlayerData!$M:$M,PlayerData!O:O,""),
_xlfn.XLOOKUP(_xlfn.CONCAT(11,"-",$A65, "-", "A"), PlayerData!$M:$M,PlayerData!O:O,""),
_xlfn.XLOOKUP(_xlfn.CONCAT(12,"-",$A65, "-", "A"), PlayerData!$M:$M,PlayerData!O:O,""),
_xlfn.XLOOKUP(_xlfn.CONCAT(13,"-",$A65, "-", "A"), PlayerData!$M:$M,PlayerData!O:O,""),
_xlfn.XLOOKUP(_xlfn.CONCAT(14,"-",$A65, "-", "A"), PlayerData!$M:$M,PlayerData!O:O,""),
_xlfn.XLOOKUP(_xlfn.CONCAT(15,"-",$A65, "-", "A"), PlayerData!$M:$M,PlayerData!O:O,""),
_xlfn.XLOOKUP(_xlfn.CONCAT(16,"-",$A65, "-", "A"), PlayerData!$M:$M,PlayerData!O:O,""),
_xlfn.XLOOKUP(_xlfn.CONCAT(17,"-",$A65, "-", "A"), PlayerData!$M:$M,PlayerData!O:O,""),
_xlfn.XLOOKUP(_xlfn.CONCAT(18,"-",$A65, "-", "A"), PlayerData!$M:$M,PlayerData!O:O,"")))</f>
        <v>0</v>
      </c>
      <c r="M65" s="96" cm="1">
        <f t="array" ref="M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_xlfn.XLOOKUP(_xlfn.CONCAT(0,"-",$A65, "-", "A"), PlayerData!$M:$M,PlayerData!R:R,""),
_xlfn.XLOOKUP(_xlfn.CONCAT(1,"-",$A65, "-", "A"), PlayerData!$M:$M,PlayerData!R:R,""),
_xlfn.XLOOKUP(_xlfn.CONCAT(2,"-",$A65, "-", "A"), PlayerData!$M:$M,PlayerData!R:R,""),
_xlfn.XLOOKUP(_xlfn.CONCAT(3,"-",$A65, "-", "A"), PlayerData!$M:$M,PlayerData!R:R,""),
_xlfn.XLOOKUP(_xlfn.CONCAT(4,"-",$A65, "-", "A"), PlayerData!$M:$M,PlayerData!R:R,""),
_xlfn.XLOOKUP(_xlfn.CONCAT(5,"-",$A65, "-", "A"), PlayerData!$M:$M,PlayerData!R:R,""),
_xlfn.XLOOKUP(_xlfn.CONCAT(6,"-",$A65, "-", "A"), PlayerData!$M:$M,PlayerData!R:R,""),
_xlfn.XLOOKUP(_xlfn.CONCAT(7,"-",$A65, "-", "A"), PlayerData!$M:$M,PlayerData!R:R,""),
_xlfn.XLOOKUP(_xlfn.CONCAT(8,"-",$A65, "-", "A"), PlayerData!$M:$M,PlayerData!R:R,""),
_xlfn.XLOOKUP(_xlfn.CONCAT(9,"-",$A65, "-", "A"), PlayerData!$M:$M,PlayerData!R:R,""),
_xlfn.XLOOKUP(_xlfn.CONCAT(10,"-",$A65, "-", "A"), PlayerData!$M:$M,PlayerData!R:R,""),
_xlfn.XLOOKUP(_xlfn.CONCAT(11,"-",$A65, "-", "A"), PlayerData!$M:$M,PlayerData!R:R,""),
_xlfn.XLOOKUP(_xlfn.CONCAT(12,"-",$A65, "-", "A"), PlayerData!$M:$M,PlayerData!R:R,""),
_xlfn.XLOOKUP(_xlfn.CONCAT(13,"-",$A65, "-", "A"), PlayerData!$M:$M,PlayerData!R:R,""),
_xlfn.XLOOKUP(_xlfn.CONCAT(14,"-",$A65, "-", "A"), PlayerData!$M:$M,PlayerData!R:R,""),
_xlfn.XLOOKUP(_xlfn.CONCAT(15,"-",$A65, "-", "A"), PlayerData!$M:$M,PlayerData!R:R,""),
_xlfn.XLOOKUP(_xlfn.CONCAT(16,"-",$A65, "-", "A"), PlayerData!$M:$M,PlayerData!R:R,""),
_xlfn.XLOOKUP(_xlfn.CONCAT(17,"-",$A65, "-", "A"), PlayerData!$M:$M,PlayerData!R:R,""),
_xlfn.XLOOKUP(_xlfn.CONCAT(18,"-",$A65, "-", "A"), PlayerData!$M:$M,PlayerData!R:R,"")))</f>
        <v>0.76</v>
      </c>
      <c r="N65" s="134">
        <f t="shared" si="3"/>
        <v>5.6818181818181817</v>
      </c>
      <c r="O65" s="134">
        <f t="shared" si="4"/>
        <v>0</v>
      </c>
      <c r="P65" s="73">
        <f t="shared" si="5"/>
        <v>10.242587601078169</v>
      </c>
      <c r="Q65" s="132" cm="1">
        <f t="array" ref="Q65">IF(OR($A65=Solver!$T$12:$T$201),0,SUMPRODUCT($H65:$J65,$T$4:$V$4))</f>
        <v>12.66846361185984</v>
      </c>
      <c r="R65" s="73" cm="1">
        <f t="array" ref="R65">IF(OR($A65=Solver!$T$12:$T$201),0, SUMPRODUCT($N65:$P65, $T$4:$V$4))</f>
        <v>10.242587601078169</v>
      </c>
    </row>
    <row r="66" spans="1:18">
      <c r="A66" s="55">
        <v>64</v>
      </c>
      <c r="B66" s="55" t="str">
        <f>_xlfn.XLOOKUP($A66, PlayerData!$B$3:$B$394, PlayerData!C$3:C$394)</f>
        <v>ARS</v>
      </c>
      <c r="C66" s="55" t="str">
        <f>_xlfn.XLOOKUP($A66, PlayerData!$B$3:$B$394, PlayerData!D$3:D$394)</f>
        <v>M</v>
      </c>
      <c r="D66" s="31" t="str">
        <f>_xlfn.XLOOKUP($A66, PlayerData!$B$3:$B$394, PlayerData!E$3:E$394)</f>
        <v>Pépé</v>
      </c>
      <c r="E66" s="136" cm="1">
        <f t="array" ref="E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"H"), PlayerData!$G:$G,PlayerData!H:H,""),
_xlfn.XLOOKUP(_xlfn.CONCAT(1,"-",$A66, "-", "H"), PlayerData!$G:$G,PlayerData!H:H,""),
_xlfn.XLOOKUP(_xlfn.CONCAT(2,"-",$A66, "-", "H"), PlayerData!$G:$G,PlayerData!H:H,""),
_xlfn.XLOOKUP(_xlfn.CONCAT(3,"-",$A66, "-", "H"), PlayerData!$G:$G,PlayerData!H:H,""),
_xlfn.XLOOKUP(_xlfn.CONCAT(4,"-",$A66, "-", "H"), PlayerData!$G:$G,PlayerData!H:H,""),
_xlfn.XLOOKUP(_xlfn.CONCAT(5,"-",$A66, "-", "H"), PlayerData!$G:$G,PlayerData!H:H,""),
_xlfn.XLOOKUP(_xlfn.CONCAT(6,"-",$A66, "-", "H"), PlayerData!$G:$G,PlayerData!H:H,""),
_xlfn.XLOOKUP(_xlfn.CONCAT(7,"-",$A66, "-", "H"), PlayerData!$G:$G,PlayerData!H:H,""),
_xlfn.XLOOKUP(_xlfn.CONCAT(8,"-",$A66, "-", "H"), PlayerData!$G:$G,PlayerData!H:H,""),
_xlfn.XLOOKUP(_xlfn.CONCAT(9,"-",$A66, "-", "H"), PlayerData!$G:$G,PlayerData!H:H,""),
_xlfn.XLOOKUP(_xlfn.CONCAT(10,"-",$A66, "-", "H"), PlayerData!$G:$G,PlayerData!H:H,""),
_xlfn.XLOOKUP(_xlfn.CONCAT(11,"-",$A66, "-", "H"), PlayerData!$G:$G,PlayerData!H:H,""),
_xlfn.XLOOKUP(_xlfn.CONCAT(12,"-",$A66, "-", "H"), PlayerData!$G:$G,PlayerData!H:H,""),
_xlfn.XLOOKUP(_xlfn.CONCAT(13,"-",$A66, "-", "H"), PlayerData!$G:$G,PlayerData!H:H,""),
_xlfn.XLOOKUP(_xlfn.CONCAT(14,"-",$A66, "-", "H"), PlayerData!$G:$G,PlayerData!H:H,""),
_xlfn.XLOOKUP(_xlfn.CONCAT(15,"-",$A66, "-", "H"), PlayerData!$G:$G,PlayerData!H:H,""),
_xlfn.XLOOKUP(_xlfn.CONCAT(16,"-",$A66, "-", "H"), PlayerData!$G:$G,PlayerData!H:H,""),
_xlfn.XLOOKUP(_xlfn.CONCAT(17,"-",$A66, "-", "H"), PlayerData!$G:$G,PlayerData!H:H,""),
_xlfn.XLOOKUP(_xlfn.CONCAT(18,"-",$A66, "-", "H"), PlayerData!$G:$G,PlayerData!H:H,"")))</f>
        <v>1</v>
      </c>
      <c r="F66" s="136" cm="1">
        <f t="array" ref="F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"H"), PlayerData!$G:$G,PlayerData!I:I,""),
_xlfn.XLOOKUP(_xlfn.CONCAT(1,"-",$A66, "-", "H"), PlayerData!$G:$G,PlayerData!I:I,""),
_xlfn.XLOOKUP(_xlfn.CONCAT(2,"-",$A66, "-", "H"), PlayerData!$G:$G,PlayerData!I:I,""),
_xlfn.XLOOKUP(_xlfn.CONCAT(3,"-",$A66, "-", "H"), PlayerData!$G:$G,PlayerData!I:I,""),
_xlfn.XLOOKUP(_xlfn.CONCAT(4,"-",$A66, "-", "H"), PlayerData!$G:$G,PlayerData!I:I,""),
_xlfn.XLOOKUP(_xlfn.CONCAT(5,"-",$A66, "-", "H"), PlayerData!$G:$G,PlayerData!I:I,""),
_xlfn.XLOOKUP(_xlfn.CONCAT(6,"-",$A66, "-", "H"), PlayerData!$G:$G,PlayerData!I:I,""),
_xlfn.XLOOKUP(_xlfn.CONCAT(7,"-",$A66, "-", "H"), PlayerData!$G:$G,PlayerData!I:I,""),
_xlfn.XLOOKUP(_xlfn.CONCAT(8,"-",$A66, "-", "H"), PlayerData!$G:$G,PlayerData!I:I,""),
_xlfn.XLOOKUP(_xlfn.CONCAT(9,"-",$A66, "-", "H"), PlayerData!$G:$G,PlayerData!I:I,""),
_xlfn.XLOOKUP(_xlfn.CONCAT(10,"-",$A66, "-", "H"), PlayerData!$G:$G,PlayerData!I:I,""),
_xlfn.XLOOKUP(_xlfn.CONCAT(11,"-",$A66, "-", "H"), PlayerData!$G:$G,PlayerData!I:I,""),
_xlfn.XLOOKUP(_xlfn.CONCAT(12,"-",$A66, "-", "H"), PlayerData!$G:$G,PlayerData!I:I,""),
_xlfn.XLOOKUP(_xlfn.CONCAT(13,"-",$A66, "-", "H"), PlayerData!$G:$G,PlayerData!I:I,""),
_xlfn.XLOOKUP(_xlfn.CONCAT(14,"-",$A66, "-", "H"), PlayerData!$G:$G,PlayerData!I:I,""),
_xlfn.XLOOKUP(_xlfn.CONCAT(15,"-",$A66, "-", "H"), PlayerData!$G:$G,PlayerData!I:I,""),
_xlfn.XLOOKUP(_xlfn.CONCAT(16,"-",$A66, "-", "H"), PlayerData!$G:$G,PlayerData!I:I,""),
_xlfn.XLOOKUP(_xlfn.CONCAT(17,"-",$A66, "-", "H"), PlayerData!$G:$G,PlayerData!I:I,""),
_xlfn.XLOOKUP(_xlfn.CONCAT(18,"-",$A66, "-", "H"), PlayerData!$G:$G,PlayerData!I:I,"")))</f>
        <v>0.28999999999999998</v>
      </c>
      <c r="G66" s="90" cm="1">
        <f t="array" ref="G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"H"), PlayerData!$G:$G,PlayerData!L:L,""),
_xlfn.XLOOKUP(_xlfn.CONCAT(1,"-",$A66, "-", "H"), PlayerData!$G:$G,PlayerData!L:L,""),
_xlfn.XLOOKUP(_xlfn.CONCAT(2,"-",$A66, "-", "H"), PlayerData!$G:$G,PlayerData!L:L,""),
_xlfn.XLOOKUP(_xlfn.CONCAT(3,"-",$A66, "-", "H"), PlayerData!$G:$G,PlayerData!L:L,""),
_xlfn.XLOOKUP(_xlfn.CONCAT(4,"-",$A66, "-", "H"), PlayerData!$G:$G,PlayerData!L:L,""),
_xlfn.XLOOKUP(_xlfn.CONCAT(5,"-",$A66, "-", "H"), PlayerData!$G:$G,PlayerData!L:L,""),
_xlfn.XLOOKUP(_xlfn.CONCAT(6,"-",$A66, "-", "H"), PlayerData!$G:$G,PlayerData!L:L,""),
_xlfn.XLOOKUP(_xlfn.CONCAT(7,"-",$A66, "-", "H"), PlayerData!$G:$G,PlayerData!L:L,""),
_xlfn.XLOOKUP(_xlfn.CONCAT(8,"-",$A66, "-", "H"), PlayerData!$G:$G,PlayerData!L:L,""),
_xlfn.XLOOKUP(_xlfn.CONCAT(9,"-",$A66, "-", "H"), PlayerData!$G:$G,PlayerData!L:L,""),
_xlfn.XLOOKUP(_xlfn.CONCAT(10,"-",$A66, "-", "H"), PlayerData!$G:$G,PlayerData!L:L,""),
_xlfn.XLOOKUP(_xlfn.CONCAT(11,"-",$A66, "-", "H"), PlayerData!$G:$G,PlayerData!L:L,""),
_xlfn.XLOOKUP(_xlfn.CONCAT(12,"-",$A66, "-", "H"), PlayerData!$G:$G,PlayerData!L:L,""),
_xlfn.XLOOKUP(_xlfn.CONCAT(13,"-",$A66, "-", "H"), PlayerData!$G:$G,PlayerData!L:L,""),
_xlfn.XLOOKUP(_xlfn.CONCAT(14,"-",$A66, "-", "H"), PlayerData!$G:$G,PlayerData!L:L,""),
_xlfn.XLOOKUP(_xlfn.CONCAT(15,"-",$A66, "-", "H"), PlayerData!$G:$G,PlayerData!L:L,""),
_xlfn.XLOOKUP(_xlfn.CONCAT(16,"-",$A66, "-", "H"), PlayerData!$G:$G,PlayerData!L:L,""),
_xlfn.XLOOKUP(_xlfn.CONCAT(17,"-",$A66, "-", "H"), PlayerData!$G:$G,PlayerData!L:L,""),
_xlfn.XLOOKUP(_xlfn.CONCAT(18,"-",$A66, "-", "H"), PlayerData!$G:$G,PlayerData!L:L,"")))</f>
        <v>2.0499999999999998</v>
      </c>
      <c r="H66" s="132">
        <f t="shared" si="0"/>
        <v>22.727272727272727</v>
      </c>
      <c r="I66" s="132">
        <f t="shared" si="1"/>
        <v>13.18181818181818</v>
      </c>
      <c r="J66" s="72">
        <f t="shared" si="2"/>
        <v>27.628032345013477</v>
      </c>
      <c r="K66" s="138" cm="1">
        <f t="array" ref="K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"A"), PlayerData!$M:$M,PlayerData!N:N,""),
_xlfn.XLOOKUP(_xlfn.CONCAT(1,"-",$A66, "-", "A"), PlayerData!$M:$M,PlayerData!N:N,""),
_xlfn.XLOOKUP(_xlfn.CONCAT(2,"-",$A66, "-", "A"), PlayerData!$M:$M,PlayerData!N:N,""),
_xlfn.XLOOKUP(_xlfn.CONCAT(3,"-",$A66, "-", "A"), PlayerData!$M:$M,PlayerData!N:N,""),
_xlfn.XLOOKUP(_xlfn.CONCAT(4,"-",$A66, "-", "A"), PlayerData!$M:$M,PlayerData!N:N,""),
_xlfn.XLOOKUP(_xlfn.CONCAT(5,"-",$A66, "-", "A"), PlayerData!$M:$M,PlayerData!N:N,""),
_xlfn.XLOOKUP(_xlfn.CONCAT(6,"-",$A66, "-", "A"), PlayerData!$M:$M,PlayerData!N:N,""),
_xlfn.XLOOKUP(_xlfn.CONCAT(7,"-",$A66, "-", "A"), PlayerData!$M:$M,PlayerData!N:N,""),
_xlfn.XLOOKUP(_xlfn.CONCAT(8,"-",$A66, "-", "A"), PlayerData!$M:$M,PlayerData!N:N,""),
_xlfn.XLOOKUP(_xlfn.CONCAT(9,"-",$A66, "-", "A"), PlayerData!$M:$M,PlayerData!N:N,""),
_xlfn.XLOOKUP(_xlfn.CONCAT(10,"-",$A66, "-", "A"), PlayerData!$M:$M,PlayerData!N:N,""),
_xlfn.XLOOKUP(_xlfn.CONCAT(11,"-",$A66, "-", "A"), PlayerData!$M:$M,PlayerData!N:N,""),
_xlfn.XLOOKUP(_xlfn.CONCAT(12,"-",$A66, "-", "A"), PlayerData!$M:$M,PlayerData!N:N,""),
_xlfn.XLOOKUP(_xlfn.CONCAT(13,"-",$A66, "-", "A"), PlayerData!$M:$M,PlayerData!N:N,""),
_xlfn.XLOOKUP(_xlfn.CONCAT(14,"-",$A66, "-", "A"), PlayerData!$M:$M,PlayerData!N:N,""),
_xlfn.XLOOKUP(_xlfn.CONCAT(15,"-",$A66, "-", "A"), PlayerData!$M:$M,PlayerData!N:N,""),
_xlfn.XLOOKUP(_xlfn.CONCAT(16,"-",$A66, "-", "A"), PlayerData!$M:$M,PlayerData!N:N,""),
_xlfn.XLOOKUP(_xlfn.CONCAT(17,"-",$A66, "-", "A"), PlayerData!$M:$M,PlayerData!N:N,""),
_xlfn.XLOOKUP(_xlfn.CONCAT(18,"-",$A66, "-", "A"), PlayerData!$M:$M,PlayerData!N:N,"")))</f>
        <v>0.6</v>
      </c>
      <c r="L66" s="138" cm="1">
        <f t="array" ref="L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"A"), PlayerData!$M:$M,PlayerData!O:O,""),
_xlfn.XLOOKUP(_xlfn.CONCAT(1,"-",$A66, "-", "A"), PlayerData!$M:$M,PlayerData!O:O,""),
_xlfn.XLOOKUP(_xlfn.CONCAT(2,"-",$A66, "-", "A"), PlayerData!$M:$M,PlayerData!O:O,""),
_xlfn.XLOOKUP(_xlfn.CONCAT(3,"-",$A66, "-", "A"), PlayerData!$M:$M,PlayerData!O:O,""),
_xlfn.XLOOKUP(_xlfn.CONCAT(4,"-",$A66, "-", "A"), PlayerData!$M:$M,PlayerData!O:O,""),
_xlfn.XLOOKUP(_xlfn.CONCAT(5,"-",$A66, "-", "A"), PlayerData!$M:$M,PlayerData!O:O,""),
_xlfn.XLOOKUP(_xlfn.CONCAT(6,"-",$A66, "-", "A"), PlayerData!$M:$M,PlayerData!O:O,""),
_xlfn.XLOOKUP(_xlfn.CONCAT(7,"-",$A66, "-", "A"), PlayerData!$M:$M,PlayerData!O:O,""),
_xlfn.XLOOKUP(_xlfn.CONCAT(8,"-",$A66, "-", "A"), PlayerData!$M:$M,PlayerData!O:O,""),
_xlfn.XLOOKUP(_xlfn.CONCAT(9,"-",$A66, "-", "A"), PlayerData!$M:$M,PlayerData!O:O,""),
_xlfn.XLOOKUP(_xlfn.CONCAT(10,"-",$A66, "-", "A"), PlayerData!$M:$M,PlayerData!O:O,""),
_xlfn.XLOOKUP(_xlfn.CONCAT(11,"-",$A66, "-", "A"), PlayerData!$M:$M,PlayerData!O:O,""),
_xlfn.XLOOKUP(_xlfn.CONCAT(12,"-",$A66, "-", "A"), PlayerData!$M:$M,PlayerData!O:O,""),
_xlfn.XLOOKUP(_xlfn.CONCAT(13,"-",$A66, "-", "A"), PlayerData!$M:$M,PlayerData!O:O,""),
_xlfn.XLOOKUP(_xlfn.CONCAT(14,"-",$A66, "-", "A"), PlayerData!$M:$M,PlayerData!O:O,""),
_xlfn.XLOOKUP(_xlfn.CONCAT(15,"-",$A66, "-", "A"), PlayerData!$M:$M,PlayerData!O:O,""),
_xlfn.XLOOKUP(_xlfn.CONCAT(16,"-",$A66, "-", "A"), PlayerData!$M:$M,PlayerData!O:O,""),
_xlfn.XLOOKUP(_xlfn.CONCAT(17,"-",$A66, "-", "A"), PlayerData!$M:$M,PlayerData!O:O,""),
_xlfn.XLOOKUP(_xlfn.CONCAT(18,"-",$A66, "-", "A"), PlayerData!$M:$M,PlayerData!O:O,"")))</f>
        <v>0</v>
      </c>
      <c r="M66" s="96" cm="1">
        <f t="array" ref="M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_xlfn.XLOOKUP(_xlfn.CONCAT(0,"-",$A66, "-", "A"), PlayerData!$M:$M,PlayerData!R:R,""),
_xlfn.XLOOKUP(_xlfn.CONCAT(1,"-",$A66, "-", "A"), PlayerData!$M:$M,PlayerData!R:R,""),
_xlfn.XLOOKUP(_xlfn.CONCAT(2,"-",$A66, "-", "A"), PlayerData!$M:$M,PlayerData!R:R,""),
_xlfn.XLOOKUP(_xlfn.CONCAT(3,"-",$A66, "-", "A"), PlayerData!$M:$M,PlayerData!R:R,""),
_xlfn.XLOOKUP(_xlfn.CONCAT(4,"-",$A66, "-", "A"), PlayerData!$M:$M,PlayerData!R:R,""),
_xlfn.XLOOKUP(_xlfn.CONCAT(5,"-",$A66, "-", "A"), PlayerData!$M:$M,PlayerData!R:R,""),
_xlfn.XLOOKUP(_xlfn.CONCAT(6,"-",$A66, "-", "A"), PlayerData!$M:$M,PlayerData!R:R,""),
_xlfn.XLOOKUP(_xlfn.CONCAT(7,"-",$A66, "-", "A"), PlayerData!$M:$M,PlayerData!R:R,""),
_xlfn.XLOOKUP(_xlfn.CONCAT(8,"-",$A66, "-", "A"), PlayerData!$M:$M,PlayerData!R:R,""),
_xlfn.XLOOKUP(_xlfn.CONCAT(9,"-",$A66, "-", "A"), PlayerData!$M:$M,PlayerData!R:R,""),
_xlfn.XLOOKUP(_xlfn.CONCAT(10,"-",$A66, "-", "A"), PlayerData!$M:$M,PlayerData!R:R,""),
_xlfn.XLOOKUP(_xlfn.CONCAT(11,"-",$A66, "-", "A"), PlayerData!$M:$M,PlayerData!R:R,""),
_xlfn.XLOOKUP(_xlfn.CONCAT(12,"-",$A66, "-", "A"), PlayerData!$M:$M,PlayerData!R:R,""),
_xlfn.XLOOKUP(_xlfn.CONCAT(13,"-",$A66, "-", "A"), PlayerData!$M:$M,PlayerData!R:R,""),
_xlfn.XLOOKUP(_xlfn.CONCAT(14,"-",$A66, "-", "A"), PlayerData!$M:$M,PlayerData!R:R,""),
_xlfn.XLOOKUP(_xlfn.CONCAT(15,"-",$A66, "-", "A"), PlayerData!$M:$M,PlayerData!R:R,""),
_xlfn.XLOOKUP(_xlfn.CONCAT(16,"-",$A66, "-", "A"), PlayerData!$M:$M,PlayerData!R:R,""),
_xlfn.XLOOKUP(_xlfn.CONCAT(17,"-",$A66, "-", "A"), PlayerData!$M:$M,PlayerData!R:R,""),
_xlfn.XLOOKUP(_xlfn.CONCAT(18,"-",$A66, "-", "A"), PlayerData!$M:$M,PlayerData!R:R,"")))</f>
        <v>0.94000000000000006</v>
      </c>
      <c r="N66" s="134">
        <f t="shared" si="3"/>
        <v>13.636363636363635</v>
      </c>
      <c r="O66" s="134">
        <f t="shared" si="4"/>
        <v>0</v>
      </c>
      <c r="P66" s="73">
        <f t="shared" si="5"/>
        <v>12.66846361185984</v>
      </c>
      <c r="Q66" s="132" cm="1">
        <f t="array" ref="Q66">IF(OR($A66=Solver!$T$12:$T$201),0,SUMPRODUCT($H66:$J66,$T$4:$V$4))</f>
        <v>27.628032345013477</v>
      </c>
      <c r="R66" s="73" cm="1">
        <f t="array" ref="R66">IF(OR($A66=Solver!$T$12:$T$201),0, SUMPRODUCT($N66:$P66, $T$4:$V$4))</f>
        <v>12.66846361185984</v>
      </c>
    </row>
    <row r="67" spans="1:18">
      <c r="A67" s="55">
        <v>65</v>
      </c>
      <c r="B67" s="55" t="str">
        <f>_xlfn.XLOOKUP($A67, PlayerData!$B$3:$B$394, PlayerData!C$3:C$394)</f>
        <v>TOT</v>
      </c>
      <c r="C67" s="55" t="str">
        <f>_xlfn.XLOOKUP($A67, PlayerData!$B$3:$B$394, PlayerData!D$3:D$394)</f>
        <v>M</v>
      </c>
      <c r="D67" s="31" t="str">
        <f>_xlfn.XLOOKUP($A67, PlayerData!$B$3:$B$394, PlayerData!E$3:E$394)</f>
        <v>Alli</v>
      </c>
      <c r="E67" s="136" cm="1">
        <f t="array" ref="E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"H"), PlayerData!$G:$G,PlayerData!H:H,""),
_xlfn.XLOOKUP(_xlfn.CONCAT(1,"-",$A67, "-", "H"), PlayerData!$G:$G,PlayerData!H:H,""),
_xlfn.XLOOKUP(_xlfn.CONCAT(2,"-",$A67, "-", "H"), PlayerData!$G:$G,PlayerData!H:H,""),
_xlfn.XLOOKUP(_xlfn.CONCAT(3,"-",$A67, "-", "H"), PlayerData!$G:$G,PlayerData!H:H,""),
_xlfn.XLOOKUP(_xlfn.CONCAT(4,"-",$A67, "-", "H"), PlayerData!$G:$G,PlayerData!H:H,""),
_xlfn.XLOOKUP(_xlfn.CONCAT(5,"-",$A67, "-", "H"), PlayerData!$G:$G,PlayerData!H:H,""),
_xlfn.XLOOKUP(_xlfn.CONCAT(6,"-",$A67, "-", "H"), PlayerData!$G:$G,PlayerData!H:H,""),
_xlfn.XLOOKUP(_xlfn.CONCAT(7,"-",$A67, "-", "H"), PlayerData!$G:$G,PlayerData!H:H,""),
_xlfn.XLOOKUP(_xlfn.CONCAT(8,"-",$A67, "-", "H"), PlayerData!$G:$G,PlayerData!H:H,""),
_xlfn.XLOOKUP(_xlfn.CONCAT(9,"-",$A67, "-", "H"), PlayerData!$G:$G,PlayerData!H:H,""),
_xlfn.XLOOKUP(_xlfn.CONCAT(10,"-",$A67, "-", "H"), PlayerData!$G:$G,PlayerData!H:H,""),
_xlfn.XLOOKUP(_xlfn.CONCAT(11,"-",$A67, "-", "H"), PlayerData!$G:$G,PlayerData!H:H,""),
_xlfn.XLOOKUP(_xlfn.CONCAT(12,"-",$A67, "-", "H"), PlayerData!$G:$G,PlayerData!H:H,""),
_xlfn.XLOOKUP(_xlfn.CONCAT(13,"-",$A67, "-", "H"), PlayerData!$G:$G,PlayerData!H:H,""),
_xlfn.XLOOKUP(_xlfn.CONCAT(14,"-",$A67, "-", "H"), PlayerData!$G:$G,PlayerData!H:H,""),
_xlfn.XLOOKUP(_xlfn.CONCAT(15,"-",$A67, "-", "H"), PlayerData!$G:$G,PlayerData!H:H,""),
_xlfn.XLOOKUP(_xlfn.CONCAT(16,"-",$A67, "-", "H"), PlayerData!$G:$G,PlayerData!H:H,""),
_xlfn.XLOOKUP(_xlfn.CONCAT(17,"-",$A67, "-", "H"), PlayerData!$G:$G,PlayerData!H:H,""),
_xlfn.XLOOKUP(_xlfn.CONCAT(18,"-",$A67, "-", "H"), PlayerData!$G:$G,PlayerData!H:H,"")))</f>
        <v>1.4</v>
      </c>
      <c r="F67" s="136" cm="1">
        <f t="array" ref="F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"H"), PlayerData!$G:$G,PlayerData!I:I,""),
_xlfn.XLOOKUP(_xlfn.CONCAT(1,"-",$A67, "-", "H"), PlayerData!$G:$G,PlayerData!I:I,""),
_xlfn.XLOOKUP(_xlfn.CONCAT(2,"-",$A67, "-", "H"), PlayerData!$G:$G,PlayerData!I:I,""),
_xlfn.XLOOKUP(_xlfn.CONCAT(3,"-",$A67, "-", "H"), PlayerData!$G:$G,PlayerData!I:I,""),
_xlfn.XLOOKUP(_xlfn.CONCAT(4,"-",$A67, "-", "H"), PlayerData!$G:$G,PlayerData!I:I,""),
_xlfn.XLOOKUP(_xlfn.CONCAT(5,"-",$A67, "-", "H"), PlayerData!$G:$G,PlayerData!I:I,""),
_xlfn.XLOOKUP(_xlfn.CONCAT(6,"-",$A67, "-", "H"), PlayerData!$G:$G,PlayerData!I:I,""),
_xlfn.XLOOKUP(_xlfn.CONCAT(7,"-",$A67, "-", "H"), PlayerData!$G:$G,PlayerData!I:I,""),
_xlfn.XLOOKUP(_xlfn.CONCAT(8,"-",$A67, "-", "H"), PlayerData!$G:$G,PlayerData!I:I,""),
_xlfn.XLOOKUP(_xlfn.CONCAT(9,"-",$A67, "-", "H"), PlayerData!$G:$G,PlayerData!I:I,""),
_xlfn.XLOOKUP(_xlfn.CONCAT(10,"-",$A67, "-", "H"), PlayerData!$G:$G,PlayerData!I:I,""),
_xlfn.XLOOKUP(_xlfn.CONCAT(11,"-",$A67, "-", "H"), PlayerData!$G:$G,PlayerData!I:I,""),
_xlfn.XLOOKUP(_xlfn.CONCAT(12,"-",$A67, "-", "H"), PlayerData!$G:$G,PlayerData!I:I,""),
_xlfn.XLOOKUP(_xlfn.CONCAT(13,"-",$A67, "-", "H"), PlayerData!$G:$G,PlayerData!I:I,""),
_xlfn.XLOOKUP(_xlfn.CONCAT(14,"-",$A67, "-", "H"), PlayerData!$G:$G,PlayerData!I:I,""),
_xlfn.XLOOKUP(_xlfn.CONCAT(15,"-",$A67, "-", "H"), PlayerData!$G:$G,PlayerData!I:I,""),
_xlfn.XLOOKUP(_xlfn.CONCAT(16,"-",$A67, "-", "H"), PlayerData!$G:$G,PlayerData!I:I,""),
_xlfn.XLOOKUP(_xlfn.CONCAT(17,"-",$A67, "-", "H"), PlayerData!$G:$G,PlayerData!I:I,""),
_xlfn.XLOOKUP(_xlfn.CONCAT(18,"-",$A67, "-", "H"), PlayerData!$G:$G,PlayerData!I:I,"")))</f>
        <v>0.6</v>
      </c>
      <c r="G67" s="90" cm="1">
        <f t="array" ref="G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"H"), PlayerData!$G:$G,PlayerData!L:L,""),
_xlfn.XLOOKUP(_xlfn.CONCAT(1,"-",$A67, "-", "H"), PlayerData!$G:$G,PlayerData!L:L,""),
_xlfn.XLOOKUP(_xlfn.CONCAT(2,"-",$A67, "-", "H"), PlayerData!$G:$G,PlayerData!L:L,""),
_xlfn.XLOOKUP(_xlfn.CONCAT(3,"-",$A67, "-", "H"), PlayerData!$G:$G,PlayerData!L:L,""),
_xlfn.XLOOKUP(_xlfn.CONCAT(4,"-",$A67, "-", "H"), PlayerData!$G:$G,PlayerData!L:L,""),
_xlfn.XLOOKUP(_xlfn.CONCAT(5,"-",$A67, "-", "H"), PlayerData!$G:$G,PlayerData!L:L,""),
_xlfn.XLOOKUP(_xlfn.CONCAT(6,"-",$A67, "-", "H"), PlayerData!$G:$G,PlayerData!L:L,""),
_xlfn.XLOOKUP(_xlfn.CONCAT(7,"-",$A67, "-", "H"), PlayerData!$G:$G,PlayerData!L:L,""),
_xlfn.XLOOKUP(_xlfn.CONCAT(8,"-",$A67, "-", "H"), PlayerData!$G:$G,PlayerData!L:L,""),
_xlfn.XLOOKUP(_xlfn.CONCAT(9,"-",$A67, "-", "H"), PlayerData!$G:$G,PlayerData!L:L,""),
_xlfn.XLOOKUP(_xlfn.CONCAT(10,"-",$A67, "-", "H"), PlayerData!$G:$G,PlayerData!L:L,""),
_xlfn.XLOOKUP(_xlfn.CONCAT(11,"-",$A67, "-", "H"), PlayerData!$G:$G,PlayerData!L:L,""),
_xlfn.XLOOKUP(_xlfn.CONCAT(12,"-",$A67, "-", "H"), PlayerData!$G:$G,PlayerData!L:L,""),
_xlfn.XLOOKUP(_xlfn.CONCAT(13,"-",$A67, "-", "H"), PlayerData!$G:$G,PlayerData!L:L,""),
_xlfn.XLOOKUP(_xlfn.CONCAT(14,"-",$A67, "-", "H"), PlayerData!$G:$G,PlayerData!L:L,""),
_xlfn.XLOOKUP(_xlfn.CONCAT(15,"-",$A67, "-", "H"), PlayerData!$G:$G,PlayerData!L:L,""),
_xlfn.XLOOKUP(_xlfn.CONCAT(16,"-",$A67, "-", "H"), PlayerData!$G:$G,PlayerData!L:L,""),
_xlfn.XLOOKUP(_xlfn.CONCAT(17,"-",$A67, "-", "H"), PlayerData!$G:$G,PlayerData!L:L,""),
_xlfn.XLOOKUP(_xlfn.CONCAT(18,"-",$A67, "-", "H"), PlayerData!$G:$G,PlayerData!L:L,"")))</f>
        <v>1.82</v>
      </c>
      <c r="H67" s="132">
        <f t="shared" ref="H67:H130" si="8">100*E67/MAX(E:E, K:K)</f>
        <v>31.818181818181817</v>
      </c>
      <c r="I67" s="132">
        <f t="shared" ref="I67:I130" si="9">100*F67/MAX(F:F, L:L)</f>
        <v>27.27272727272727</v>
      </c>
      <c r="J67" s="72">
        <f t="shared" ref="J67:J130" si="10">100*G67/MAX(G:G, M:M)</f>
        <v>24.528301886792455</v>
      </c>
      <c r="K67" s="138" cm="1">
        <f t="array" ref="K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"A"), PlayerData!$M:$M,PlayerData!N:N,""),
_xlfn.XLOOKUP(_xlfn.CONCAT(1,"-",$A67, "-", "A"), PlayerData!$M:$M,PlayerData!N:N,""),
_xlfn.XLOOKUP(_xlfn.CONCAT(2,"-",$A67, "-", "A"), PlayerData!$M:$M,PlayerData!N:N,""),
_xlfn.XLOOKUP(_xlfn.CONCAT(3,"-",$A67, "-", "A"), PlayerData!$M:$M,PlayerData!N:N,""),
_xlfn.XLOOKUP(_xlfn.CONCAT(4,"-",$A67, "-", "A"), PlayerData!$M:$M,PlayerData!N:N,""),
_xlfn.XLOOKUP(_xlfn.CONCAT(5,"-",$A67, "-", "A"), PlayerData!$M:$M,PlayerData!N:N,""),
_xlfn.XLOOKUP(_xlfn.CONCAT(6,"-",$A67, "-", "A"), PlayerData!$M:$M,PlayerData!N:N,""),
_xlfn.XLOOKUP(_xlfn.CONCAT(7,"-",$A67, "-", "A"), PlayerData!$M:$M,PlayerData!N:N,""),
_xlfn.XLOOKUP(_xlfn.CONCAT(8,"-",$A67, "-", "A"), PlayerData!$M:$M,PlayerData!N:N,""),
_xlfn.XLOOKUP(_xlfn.CONCAT(9,"-",$A67, "-", "A"), PlayerData!$M:$M,PlayerData!N:N,""),
_xlfn.XLOOKUP(_xlfn.CONCAT(10,"-",$A67, "-", "A"), PlayerData!$M:$M,PlayerData!N:N,""),
_xlfn.XLOOKUP(_xlfn.CONCAT(11,"-",$A67, "-", "A"), PlayerData!$M:$M,PlayerData!N:N,""),
_xlfn.XLOOKUP(_xlfn.CONCAT(12,"-",$A67, "-", "A"), PlayerData!$M:$M,PlayerData!N:N,""),
_xlfn.XLOOKUP(_xlfn.CONCAT(13,"-",$A67, "-", "A"), PlayerData!$M:$M,PlayerData!N:N,""),
_xlfn.XLOOKUP(_xlfn.CONCAT(14,"-",$A67, "-", "A"), PlayerData!$M:$M,PlayerData!N:N,""),
_xlfn.XLOOKUP(_xlfn.CONCAT(15,"-",$A67, "-", "A"), PlayerData!$M:$M,PlayerData!N:N,""),
_xlfn.XLOOKUP(_xlfn.CONCAT(16,"-",$A67, "-", "A"), PlayerData!$M:$M,PlayerData!N:N,""),
_xlfn.XLOOKUP(_xlfn.CONCAT(17,"-",$A67, "-", "A"), PlayerData!$M:$M,PlayerData!N:N,""),
_xlfn.XLOOKUP(_xlfn.CONCAT(18,"-",$A67, "-", "A"), PlayerData!$M:$M,PlayerData!N:N,"")))</f>
        <v>2.4</v>
      </c>
      <c r="L67" s="138" cm="1">
        <f t="array" ref="L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"A"), PlayerData!$M:$M,PlayerData!O:O,""),
_xlfn.XLOOKUP(_xlfn.CONCAT(1,"-",$A67, "-", "A"), PlayerData!$M:$M,PlayerData!O:O,""),
_xlfn.XLOOKUP(_xlfn.CONCAT(2,"-",$A67, "-", "A"), PlayerData!$M:$M,PlayerData!O:O,""),
_xlfn.XLOOKUP(_xlfn.CONCAT(3,"-",$A67, "-", "A"), PlayerData!$M:$M,PlayerData!O:O,""),
_xlfn.XLOOKUP(_xlfn.CONCAT(4,"-",$A67, "-", "A"), PlayerData!$M:$M,PlayerData!O:O,""),
_xlfn.XLOOKUP(_xlfn.CONCAT(5,"-",$A67, "-", "A"), PlayerData!$M:$M,PlayerData!O:O,""),
_xlfn.XLOOKUP(_xlfn.CONCAT(6,"-",$A67, "-", "A"), PlayerData!$M:$M,PlayerData!O:O,""),
_xlfn.XLOOKUP(_xlfn.CONCAT(7,"-",$A67, "-", "A"), PlayerData!$M:$M,PlayerData!O:O,""),
_xlfn.XLOOKUP(_xlfn.CONCAT(8,"-",$A67, "-", "A"), PlayerData!$M:$M,PlayerData!O:O,""),
_xlfn.XLOOKUP(_xlfn.CONCAT(9,"-",$A67, "-", "A"), PlayerData!$M:$M,PlayerData!O:O,""),
_xlfn.XLOOKUP(_xlfn.CONCAT(10,"-",$A67, "-", "A"), PlayerData!$M:$M,PlayerData!O:O,""),
_xlfn.XLOOKUP(_xlfn.CONCAT(11,"-",$A67, "-", "A"), PlayerData!$M:$M,PlayerData!O:O,""),
_xlfn.XLOOKUP(_xlfn.CONCAT(12,"-",$A67, "-", "A"), PlayerData!$M:$M,PlayerData!O:O,""),
_xlfn.XLOOKUP(_xlfn.CONCAT(13,"-",$A67, "-", "A"), PlayerData!$M:$M,PlayerData!O:O,""),
_xlfn.XLOOKUP(_xlfn.CONCAT(14,"-",$A67, "-", "A"), PlayerData!$M:$M,PlayerData!O:O,""),
_xlfn.XLOOKUP(_xlfn.CONCAT(15,"-",$A67, "-", "A"), PlayerData!$M:$M,PlayerData!O:O,""),
_xlfn.XLOOKUP(_xlfn.CONCAT(16,"-",$A67, "-", "A"), PlayerData!$M:$M,PlayerData!O:O,""),
_xlfn.XLOOKUP(_xlfn.CONCAT(17,"-",$A67, "-", "A"), PlayerData!$M:$M,PlayerData!O:O,""),
_xlfn.XLOOKUP(_xlfn.CONCAT(18,"-",$A67, "-", "A"), PlayerData!$M:$M,PlayerData!O:O,"")))</f>
        <v>1.2</v>
      </c>
      <c r="M67" s="96" cm="1">
        <f t="array" ref="M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_xlfn.XLOOKUP(_xlfn.CONCAT(0,"-",$A67, "-", "A"), PlayerData!$M:$M,PlayerData!R:R,""),
_xlfn.XLOOKUP(_xlfn.CONCAT(1,"-",$A67, "-", "A"), PlayerData!$M:$M,PlayerData!R:R,""),
_xlfn.XLOOKUP(_xlfn.CONCAT(2,"-",$A67, "-", "A"), PlayerData!$M:$M,PlayerData!R:R,""),
_xlfn.XLOOKUP(_xlfn.CONCAT(3,"-",$A67, "-", "A"), PlayerData!$M:$M,PlayerData!R:R,""),
_xlfn.XLOOKUP(_xlfn.CONCAT(4,"-",$A67, "-", "A"), PlayerData!$M:$M,PlayerData!R:R,""),
_xlfn.XLOOKUP(_xlfn.CONCAT(5,"-",$A67, "-", "A"), PlayerData!$M:$M,PlayerData!R:R,""),
_xlfn.XLOOKUP(_xlfn.CONCAT(6,"-",$A67, "-", "A"), PlayerData!$M:$M,PlayerData!R:R,""),
_xlfn.XLOOKUP(_xlfn.CONCAT(7,"-",$A67, "-", "A"), PlayerData!$M:$M,PlayerData!R:R,""),
_xlfn.XLOOKUP(_xlfn.CONCAT(8,"-",$A67, "-", "A"), PlayerData!$M:$M,PlayerData!R:R,""),
_xlfn.XLOOKUP(_xlfn.CONCAT(9,"-",$A67, "-", "A"), PlayerData!$M:$M,PlayerData!R:R,""),
_xlfn.XLOOKUP(_xlfn.CONCAT(10,"-",$A67, "-", "A"), PlayerData!$M:$M,PlayerData!R:R,""),
_xlfn.XLOOKUP(_xlfn.CONCAT(11,"-",$A67, "-", "A"), PlayerData!$M:$M,PlayerData!R:R,""),
_xlfn.XLOOKUP(_xlfn.CONCAT(12,"-",$A67, "-", "A"), PlayerData!$M:$M,PlayerData!R:R,""),
_xlfn.XLOOKUP(_xlfn.CONCAT(13,"-",$A67, "-", "A"), PlayerData!$M:$M,PlayerData!R:R,""),
_xlfn.XLOOKUP(_xlfn.CONCAT(14,"-",$A67, "-", "A"), PlayerData!$M:$M,PlayerData!R:R,""),
_xlfn.XLOOKUP(_xlfn.CONCAT(15,"-",$A67, "-", "A"), PlayerData!$M:$M,PlayerData!R:R,""),
_xlfn.XLOOKUP(_xlfn.CONCAT(16,"-",$A67, "-", "A"), PlayerData!$M:$M,PlayerData!R:R,""),
_xlfn.XLOOKUP(_xlfn.CONCAT(17,"-",$A67, "-", "A"), PlayerData!$M:$M,PlayerData!R:R,""),
_xlfn.XLOOKUP(_xlfn.CONCAT(18,"-",$A67, "-", "A"), PlayerData!$M:$M,PlayerData!R:R,"")))</f>
        <v>3.79</v>
      </c>
      <c r="N67" s="134">
        <f t="shared" ref="N67:N130" si="11">100*K67/MAX(K:K, E:E)</f>
        <v>54.54545454545454</v>
      </c>
      <c r="O67" s="134">
        <f t="shared" ref="O67:O130" si="12">100*L67/MAX(L:L, F:F)</f>
        <v>54.54545454545454</v>
      </c>
      <c r="P67" s="73">
        <f t="shared" ref="P67:P130" si="13">100*M67/MAX(M:M, G:G)</f>
        <v>51.078167115902971</v>
      </c>
      <c r="Q67" s="132" cm="1">
        <f t="array" ref="Q67">IF(OR($A67=Solver!$T$12:$T$201),0,SUMPRODUCT($H67:$J67,$T$4:$V$4))</f>
        <v>24.528301886792455</v>
      </c>
      <c r="R67" s="73" cm="1">
        <f t="array" ref="R67">IF(OR($A67=Solver!$T$12:$T$201),0, SUMPRODUCT($N67:$P67, $T$4:$V$4))</f>
        <v>51.078167115902971</v>
      </c>
    </row>
    <row r="68" spans="1:18">
      <c r="A68" s="55">
        <v>66</v>
      </c>
      <c r="B68" s="55" t="str">
        <f>_xlfn.XLOOKUP($A68, PlayerData!$B$3:$B$394, PlayerData!C$3:C$394)</f>
        <v>MCI</v>
      </c>
      <c r="C68" s="55" t="str">
        <f>_xlfn.XLOOKUP($A68, PlayerData!$B$3:$B$394, PlayerData!D$3:D$394)</f>
        <v>M</v>
      </c>
      <c r="D68" s="31" t="str">
        <f>_xlfn.XLOOKUP($A68, PlayerData!$B$3:$B$394, PlayerData!E$3:E$394)</f>
        <v>Bernardo Silva</v>
      </c>
      <c r="E68" s="136" cm="1">
        <f t="array" ref="E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"H"), PlayerData!$G:$G,PlayerData!H:H,""),
_xlfn.XLOOKUP(_xlfn.CONCAT(1,"-",$A68, "-", "H"), PlayerData!$G:$G,PlayerData!H:H,""),
_xlfn.XLOOKUP(_xlfn.CONCAT(2,"-",$A68, "-", "H"), PlayerData!$G:$G,PlayerData!H:H,""),
_xlfn.XLOOKUP(_xlfn.CONCAT(3,"-",$A68, "-", "H"), PlayerData!$G:$G,PlayerData!H:H,""),
_xlfn.XLOOKUP(_xlfn.CONCAT(4,"-",$A68, "-", "H"), PlayerData!$G:$G,PlayerData!H:H,""),
_xlfn.XLOOKUP(_xlfn.CONCAT(5,"-",$A68, "-", "H"), PlayerData!$G:$G,PlayerData!H:H,""),
_xlfn.XLOOKUP(_xlfn.CONCAT(6,"-",$A68, "-", "H"), PlayerData!$G:$G,PlayerData!H:H,""),
_xlfn.XLOOKUP(_xlfn.CONCAT(7,"-",$A68, "-", "H"), PlayerData!$G:$G,PlayerData!H:H,""),
_xlfn.XLOOKUP(_xlfn.CONCAT(8,"-",$A68, "-", "H"), PlayerData!$G:$G,PlayerData!H:H,""),
_xlfn.XLOOKUP(_xlfn.CONCAT(9,"-",$A68, "-", "H"), PlayerData!$G:$G,PlayerData!H:H,""),
_xlfn.XLOOKUP(_xlfn.CONCAT(10,"-",$A68, "-", "H"), PlayerData!$G:$G,PlayerData!H:H,""),
_xlfn.XLOOKUP(_xlfn.CONCAT(11,"-",$A68, "-", "H"), PlayerData!$G:$G,PlayerData!H:H,""),
_xlfn.XLOOKUP(_xlfn.CONCAT(12,"-",$A68, "-", "H"), PlayerData!$G:$G,PlayerData!H:H,""),
_xlfn.XLOOKUP(_xlfn.CONCAT(13,"-",$A68, "-", "H"), PlayerData!$G:$G,PlayerData!H:H,""),
_xlfn.XLOOKUP(_xlfn.CONCAT(14,"-",$A68, "-", "H"), PlayerData!$G:$G,PlayerData!H:H,""),
_xlfn.XLOOKUP(_xlfn.CONCAT(15,"-",$A68, "-", "H"), PlayerData!$G:$G,PlayerData!H:H,""),
_xlfn.XLOOKUP(_xlfn.CONCAT(16,"-",$A68, "-", "H"), PlayerData!$G:$G,PlayerData!H:H,""),
_xlfn.XLOOKUP(_xlfn.CONCAT(17,"-",$A68, "-", "H"), PlayerData!$G:$G,PlayerData!H:H,""),
_xlfn.XLOOKUP(_xlfn.CONCAT(18,"-",$A68, "-", "H"), PlayerData!$G:$G,PlayerData!H:H,"")))</f>
        <v>1.4</v>
      </c>
      <c r="F68" s="136" cm="1">
        <f t="array" ref="F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"H"), PlayerData!$G:$G,PlayerData!I:I,""),
_xlfn.XLOOKUP(_xlfn.CONCAT(1,"-",$A68, "-", "H"), PlayerData!$G:$G,PlayerData!I:I,""),
_xlfn.XLOOKUP(_xlfn.CONCAT(2,"-",$A68, "-", "H"), PlayerData!$G:$G,PlayerData!I:I,""),
_xlfn.XLOOKUP(_xlfn.CONCAT(3,"-",$A68, "-", "H"), PlayerData!$G:$G,PlayerData!I:I,""),
_xlfn.XLOOKUP(_xlfn.CONCAT(4,"-",$A68, "-", "H"), PlayerData!$G:$G,PlayerData!I:I,""),
_xlfn.XLOOKUP(_xlfn.CONCAT(5,"-",$A68, "-", "H"), PlayerData!$G:$G,PlayerData!I:I,""),
_xlfn.XLOOKUP(_xlfn.CONCAT(6,"-",$A68, "-", "H"), PlayerData!$G:$G,PlayerData!I:I,""),
_xlfn.XLOOKUP(_xlfn.CONCAT(7,"-",$A68, "-", "H"), PlayerData!$G:$G,PlayerData!I:I,""),
_xlfn.XLOOKUP(_xlfn.CONCAT(8,"-",$A68, "-", "H"), PlayerData!$G:$G,PlayerData!I:I,""),
_xlfn.XLOOKUP(_xlfn.CONCAT(9,"-",$A68, "-", "H"), PlayerData!$G:$G,PlayerData!I:I,""),
_xlfn.XLOOKUP(_xlfn.CONCAT(10,"-",$A68, "-", "H"), PlayerData!$G:$G,PlayerData!I:I,""),
_xlfn.XLOOKUP(_xlfn.CONCAT(11,"-",$A68, "-", "H"), PlayerData!$G:$G,PlayerData!I:I,""),
_xlfn.XLOOKUP(_xlfn.CONCAT(12,"-",$A68, "-", "H"), PlayerData!$G:$G,PlayerData!I:I,""),
_xlfn.XLOOKUP(_xlfn.CONCAT(13,"-",$A68, "-", "H"), PlayerData!$G:$G,PlayerData!I:I,""),
_xlfn.XLOOKUP(_xlfn.CONCAT(14,"-",$A68, "-", "H"), PlayerData!$G:$G,PlayerData!I:I,""),
_xlfn.XLOOKUP(_xlfn.CONCAT(15,"-",$A68, "-", "H"), PlayerData!$G:$G,PlayerData!I:I,""),
_xlfn.XLOOKUP(_xlfn.CONCAT(16,"-",$A68, "-", "H"), PlayerData!$G:$G,PlayerData!I:I,""),
_xlfn.XLOOKUP(_xlfn.CONCAT(17,"-",$A68, "-", "H"), PlayerData!$G:$G,PlayerData!I:I,""),
_xlfn.XLOOKUP(_xlfn.CONCAT(18,"-",$A68, "-", "H"), PlayerData!$G:$G,PlayerData!I:I,"")))</f>
        <v>0.2</v>
      </c>
      <c r="G68" s="90" cm="1">
        <f t="array" ref="G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"H"), PlayerData!$G:$G,PlayerData!L:L,""),
_xlfn.XLOOKUP(_xlfn.CONCAT(1,"-",$A68, "-", "H"), PlayerData!$G:$G,PlayerData!L:L,""),
_xlfn.XLOOKUP(_xlfn.CONCAT(2,"-",$A68, "-", "H"), PlayerData!$G:$G,PlayerData!L:L,""),
_xlfn.XLOOKUP(_xlfn.CONCAT(3,"-",$A68, "-", "H"), PlayerData!$G:$G,PlayerData!L:L,""),
_xlfn.XLOOKUP(_xlfn.CONCAT(4,"-",$A68, "-", "H"), PlayerData!$G:$G,PlayerData!L:L,""),
_xlfn.XLOOKUP(_xlfn.CONCAT(5,"-",$A68, "-", "H"), PlayerData!$G:$G,PlayerData!L:L,""),
_xlfn.XLOOKUP(_xlfn.CONCAT(6,"-",$A68, "-", "H"), PlayerData!$G:$G,PlayerData!L:L,""),
_xlfn.XLOOKUP(_xlfn.CONCAT(7,"-",$A68, "-", "H"), PlayerData!$G:$G,PlayerData!L:L,""),
_xlfn.XLOOKUP(_xlfn.CONCAT(8,"-",$A68, "-", "H"), PlayerData!$G:$G,PlayerData!L:L,""),
_xlfn.XLOOKUP(_xlfn.CONCAT(9,"-",$A68, "-", "H"), PlayerData!$G:$G,PlayerData!L:L,""),
_xlfn.XLOOKUP(_xlfn.CONCAT(10,"-",$A68, "-", "H"), PlayerData!$G:$G,PlayerData!L:L,""),
_xlfn.XLOOKUP(_xlfn.CONCAT(11,"-",$A68, "-", "H"), PlayerData!$G:$G,PlayerData!L:L,""),
_xlfn.XLOOKUP(_xlfn.CONCAT(12,"-",$A68, "-", "H"), PlayerData!$G:$G,PlayerData!L:L,""),
_xlfn.XLOOKUP(_xlfn.CONCAT(13,"-",$A68, "-", "H"), PlayerData!$G:$G,PlayerData!L:L,""),
_xlfn.XLOOKUP(_xlfn.CONCAT(14,"-",$A68, "-", "H"), PlayerData!$G:$G,PlayerData!L:L,""),
_xlfn.XLOOKUP(_xlfn.CONCAT(15,"-",$A68, "-", "H"), PlayerData!$G:$G,PlayerData!L:L,""),
_xlfn.XLOOKUP(_xlfn.CONCAT(16,"-",$A68, "-", "H"), PlayerData!$G:$G,PlayerData!L:L,""),
_xlfn.XLOOKUP(_xlfn.CONCAT(17,"-",$A68, "-", "H"), PlayerData!$G:$G,PlayerData!L:L,""),
_xlfn.XLOOKUP(_xlfn.CONCAT(18,"-",$A68, "-", "H"), PlayerData!$G:$G,PlayerData!L:L,"")))</f>
        <v>1.54</v>
      </c>
      <c r="H68" s="132">
        <f t="shared" si="8"/>
        <v>31.818181818181817</v>
      </c>
      <c r="I68" s="132">
        <f t="shared" si="9"/>
        <v>9.0909090909090899</v>
      </c>
      <c r="J68" s="72">
        <f t="shared" si="10"/>
        <v>20.754716981132077</v>
      </c>
      <c r="K68" s="138" cm="1">
        <f t="array" ref="K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"A"), PlayerData!$M:$M,PlayerData!N:N,""),
_xlfn.XLOOKUP(_xlfn.CONCAT(1,"-",$A68, "-", "A"), PlayerData!$M:$M,PlayerData!N:N,""),
_xlfn.XLOOKUP(_xlfn.CONCAT(2,"-",$A68, "-", "A"), PlayerData!$M:$M,PlayerData!N:N,""),
_xlfn.XLOOKUP(_xlfn.CONCAT(3,"-",$A68, "-", "A"), PlayerData!$M:$M,PlayerData!N:N,""),
_xlfn.XLOOKUP(_xlfn.CONCAT(4,"-",$A68, "-", "A"), PlayerData!$M:$M,PlayerData!N:N,""),
_xlfn.XLOOKUP(_xlfn.CONCAT(5,"-",$A68, "-", "A"), PlayerData!$M:$M,PlayerData!N:N,""),
_xlfn.XLOOKUP(_xlfn.CONCAT(6,"-",$A68, "-", "A"), PlayerData!$M:$M,PlayerData!N:N,""),
_xlfn.XLOOKUP(_xlfn.CONCAT(7,"-",$A68, "-", "A"), PlayerData!$M:$M,PlayerData!N:N,""),
_xlfn.XLOOKUP(_xlfn.CONCAT(8,"-",$A68, "-", "A"), PlayerData!$M:$M,PlayerData!N:N,""),
_xlfn.XLOOKUP(_xlfn.CONCAT(9,"-",$A68, "-", "A"), PlayerData!$M:$M,PlayerData!N:N,""),
_xlfn.XLOOKUP(_xlfn.CONCAT(10,"-",$A68, "-", "A"), PlayerData!$M:$M,PlayerData!N:N,""),
_xlfn.XLOOKUP(_xlfn.CONCAT(11,"-",$A68, "-", "A"), PlayerData!$M:$M,PlayerData!N:N,""),
_xlfn.XLOOKUP(_xlfn.CONCAT(12,"-",$A68, "-", "A"), PlayerData!$M:$M,PlayerData!N:N,""),
_xlfn.XLOOKUP(_xlfn.CONCAT(13,"-",$A68, "-", "A"), PlayerData!$M:$M,PlayerData!N:N,""),
_xlfn.XLOOKUP(_xlfn.CONCAT(14,"-",$A68, "-", "A"), PlayerData!$M:$M,PlayerData!N:N,""),
_xlfn.XLOOKUP(_xlfn.CONCAT(15,"-",$A68, "-", "A"), PlayerData!$M:$M,PlayerData!N:N,""),
_xlfn.XLOOKUP(_xlfn.CONCAT(16,"-",$A68, "-", "A"), PlayerData!$M:$M,PlayerData!N:N,""),
_xlfn.XLOOKUP(_xlfn.CONCAT(17,"-",$A68, "-", "A"), PlayerData!$M:$M,PlayerData!N:N,""),
_xlfn.XLOOKUP(_xlfn.CONCAT(18,"-",$A68, "-", "A"), PlayerData!$M:$M,PlayerData!N:N,"")))</f>
        <v>1.67</v>
      </c>
      <c r="L68" s="138" cm="1">
        <f t="array" ref="L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"A"), PlayerData!$M:$M,PlayerData!O:O,""),
_xlfn.XLOOKUP(_xlfn.CONCAT(1,"-",$A68, "-", "A"), PlayerData!$M:$M,PlayerData!O:O,""),
_xlfn.XLOOKUP(_xlfn.CONCAT(2,"-",$A68, "-", "A"), PlayerData!$M:$M,PlayerData!O:O,""),
_xlfn.XLOOKUP(_xlfn.CONCAT(3,"-",$A68, "-", "A"), PlayerData!$M:$M,PlayerData!O:O,""),
_xlfn.XLOOKUP(_xlfn.CONCAT(4,"-",$A68, "-", "A"), PlayerData!$M:$M,PlayerData!O:O,""),
_xlfn.XLOOKUP(_xlfn.CONCAT(5,"-",$A68, "-", "A"), PlayerData!$M:$M,PlayerData!O:O,""),
_xlfn.XLOOKUP(_xlfn.CONCAT(6,"-",$A68, "-", "A"), PlayerData!$M:$M,PlayerData!O:O,""),
_xlfn.XLOOKUP(_xlfn.CONCAT(7,"-",$A68, "-", "A"), PlayerData!$M:$M,PlayerData!O:O,""),
_xlfn.XLOOKUP(_xlfn.CONCAT(8,"-",$A68, "-", "A"), PlayerData!$M:$M,PlayerData!O:O,""),
_xlfn.XLOOKUP(_xlfn.CONCAT(9,"-",$A68, "-", "A"), PlayerData!$M:$M,PlayerData!O:O,""),
_xlfn.XLOOKUP(_xlfn.CONCAT(10,"-",$A68, "-", "A"), PlayerData!$M:$M,PlayerData!O:O,""),
_xlfn.XLOOKUP(_xlfn.CONCAT(11,"-",$A68, "-", "A"), PlayerData!$M:$M,PlayerData!O:O,""),
_xlfn.XLOOKUP(_xlfn.CONCAT(12,"-",$A68, "-", "A"), PlayerData!$M:$M,PlayerData!O:O,""),
_xlfn.XLOOKUP(_xlfn.CONCAT(13,"-",$A68, "-", "A"), PlayerData!$M:$M,PlayerData!O:O,""),
_xlfn.XLOOKUP(_xlfn.CONCAT(14,"-",$A68, "-", "A"), PlayerData!$M:$M,PlayerData!O:O,""),
_xlfn.XLOOKUP(_xlfn.CONCAT(15,"-",$A68, "-", "A"), PlayerData!$M:$M,PlayerData!O:O,""),
_xlfn.XLOOKUP(_xlfn.CONCAT(16,"-",$A68, "-", "A"), PlayerData!$M:$M,PlayerData!O:O,""),
_xlfn.XLOOKUP(_xlfn.CONCAT(17,"-",$A68, "-", "A"), PlayerData!$M:$M,PlayerData!O:O,""),
_xlfn.XLOOKUP(_xlfn.CONCAT(18,"-",$A68, "-", "A"), PlayerData!$M:$M,PlayerData!O:O,"")))</f>
        <v>0.17</v>
      </c>
      <c r="M68" s="96" cm="1">
        <f t="array" ref="M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_xlfn.XLOOKUP(_xlfn.CONCAT(0,"-",$A68, "-", "A"), PlayerData!$M:$M,PlayerData!R:R,""),
_xlfn.XLOOKUP(_xlfn.CONCAT(1,"-",$A68, "-", "A"), PlayerData!$M:$M,PlayerData!R:R,""),
_xlfn.XLOOKUP(_xlfn.CONCAT(2,"-",$A68, "-", "A"), PlayerData!$M:$M,PlayerData!R:R,""),
_xlfn.XLOOKUP(_xlfn.CONCAT(3,"-",$A68, "-", "A"), PlayerData!$M:$M,PlayerData!R:R,""),
_xlfn.XLOOKUP(_xlfn.CONCAT(4,"-",$A68, "-", "A"), PlayerData!$M:$M,PlayerData!R:R,""),
_xlfn.XLOOKUP(_xlfn.CONCAT(5,"-",$A68, "-", "A"), PlayerData!$M:$M,PlayerData!R:R,""),
_xlfn.XLOOKUP(_xlfn.CONCAT(6,"-",$A68, "-", "A"), PlayerData!$M:$M,PlayerData!R:R,""),
_xlfn.XLOOKUP(_xlfn.CONCAT(7,"-",$A68, "-", "A"), PlayerData!$M:$M,PlayerData!R:R,""),
_xlfn.XLOOKUP(_xlfn.CONCAT(8,"-",$A68, "-", "A"), PlayerData!$M:$M,PlayerData!R:R,""),
_xlfn.XLOOKUP(_xlfn.CONCAT(9,"-",$A68, "-", "A"), PlayerData!$M:$M,PlayerData!R:R,""),
_xlfn.XLOOKUP(_xlfn.CONCAT(10,"-",$A68, "-", "A"), PlayerData!$M:$M,PlayerData!R:R,""),
_xlfn.XLOOKUP(_xlfn.CONCAT(11,"-",$A68, "-", "A"), PlayerData!$M:$M,PlayerData!R:R,""),
_xlfn.XLOOKUP(_xlfn.CONCAT(12,"-",$A68, "-", "A"), PlayerData!$M:$M,PlayerData!R:R,""),
_xlfn.XLOOKUP(_xlfn.CONCAT(13,"-",$A68, "-", "A"), PlayerData!$M:$M,PlayerData!R:R,""),
_xlfn.XLOOKUP(_xlfn.CONCAT(14,"-",$A68, "-", "A"), PlayerData!$M:$M,PlayerData!R:R,""),
_xlfn.XLOOKUP(_xlfn.CONCAT(15,"-",$A68, "-", "A"), PlayerData!$M:$M,PlayerData!R:R,""),
_xlfn.XLOOKUP(_xlfn.CONCAT(16,"-",$A68, "-", "A"), PlayerData!$M:$M,PlayerData!R:R,""),
_xlfn.XLOOKUP(_xlfn.CONCAT(17,"-",$A68, "-", "A"), PlayerData!$M:$M,PlayerData!R:R,""),
_xlfn.XLOOKUP(_xlfn.CONCAT(18,"-",$A68, "-", "A"), PlayerData!$M:$M,PlayerData!R:R,"")))</f>
        <v>1.35</v>
      </c>
      <c r="N68" s="134">
        <f t="shared" si="11"/>
        <v>37.954545454545453</v>
      </c>
      <c r="O68" s="134">
        <f t="shared" si="12"/>
        <v>7.7272727272727266</v>
      </c>
      <c r="P68" s="73">
        <f t="shared" si="13"/>
        <v>18.194070080862534</v>
      </c>
      <c r="Q68" s="132" cm="1">
        <f t="array" ref="Q68">IF(OR($A68=Solver!$T$12:$T$201),0,SUMPRODUCT($H68:$J68,$T$4:$V$4))</f>
        <v>20.754716981132077</v>
      </c>
      <c r="R68" s="73" cm="1">
        <f t="array" ref="R68">IF(OR($A68=Solver!$T$12:$T$201),0, SUMPRODUCT($N68:$P68, $T$4:$V$4))</f>
        <v>18.194070080862534</v>
      </c>
    </row>
    <row r="69" spans="1:18">
      <c r="A69" s="55">
        <v>67</v>
      </c>
      <c r="B69" s="55" t="str">
        <f>_xlfn.XLOOKUP($A69, PlayerData!$B$3:$B$394, PlayerData!C$3:C$394)</f>
        <v>TOT</v>
      </c>
      <c r="C69" s="55" t="str">
        <f>_xlfn.XLOOKUP($A69, PlayerData!$B$3:$B$394, PlayerData!D$3:D$394)</f>
        <v>M</v>
      </c>
      <c r="D69" s="31" t="str">
        <f>_xlfn.XLOOKUP($A69, PlayerData!$B$3:$B$394, PlayerData!E$3:E$394)</f>
        <v>Bergwijn</v>
      </c>
      <c r="E69" s="136" cm="1">
        <f t="array" ref="E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"H"), PlayerData!$G:$G,PlayerData!H:H,""),
_xlfn.XLOOKUP(_xlfn.CONCAT(1,"-",$A69, "-", "H"), PlayerData!$G:$G,PlayerData!H:H,""),
_xlfn.XLOOKUP(_xlfn.CONCAT(2,"-",$A69, "-", "H"), PlayerData!$G:$G,PlayerData!H:H,""),
_xlfn.XLOOKUP(_xlfn.CONCAT(3,"-",$A69, "-", "H"), PlayerData!$G:$G,PlayerData!H:H,""),
_xlfn.XLOOKUP(_xlfn.CONCAT(4,"-",$A69, "-", "H"), PlayerData!$G:$G,PlayerData!H:H,""),
_xlfn.XLOOKUP(_xlfn.CONCAT(5,"-",$A69, "-", "H"), PlayerData!$G:$G,PlayerData!H:H,""),
_xlfn.XLOOKUP(_xlfn.CONCAT(6,"-",$A69, "-", "H"), PlayerData!$G:$G,PlayerData!H:H,""),
_xlfn.XLOOKUP(_xlfn.CONCAT(7,"-",$A69, "-", "H"), PlayerData!$G:$G,PlayerData!H:H,""),
_xlfn.XLOOKUP(_xlfn.CONCAT(8,"-",$A69, "-", "H"), PlayerData!$G:$G,PlayerData!H:H,""),
_xlfn.XLOOKUP(_xlfn.CONCAT(9,"-",$A69, "-", "H"), PlayerData!$G:$G,PlayerData!H:H,""),
_xlfn.XLOOKUP(_xlfn.CONCAT(10,"-",$A69, "-", "H"), PlayerData!$G:$G,PlayerData!H:H,""),
_xlfn.XLOOKUP(_xlfn.CONCAT(11,"-",$A69, "-", "H"), PlayerData!$G:$G,PlayerData!H:H,""),
_xlfn.XLOOKUP(_xlfn.CONCAT(12,"-",$A69, "-", "H"), PlayerData!$G:$G,PlayerData!H:H,""),
_xlfn.XLOOKUP(_xlfn.CONCAT(13,"-",$A69, "-", "H"), PlayerData!$G:$G,PlayerData!H:H,""),
_xlfn.XLOOKUP(_xlfn.CONCAT(14,"-",$A69, "-", "H"), PlayerData!$G:$G,PlayerData!H:H,""),
_xlfn.XLOOKUP(_xlfn.CONCAT(15,"-",$A69, "-", "H"), PlayerData!$G:$G,PlayerData!H:H,""),
_xlfn.XLOOKUP(_xlfn.CONCAT(16,"-",$A69, "-", "H"), PlayerData!$G:$G,PlayerData!H:H,""),
_xlfn.XLOOKUP(_xlfn.CONCAT(17,"-",$A69, "-", "H"), PlayerData!$G:$G,PlayerData!H:H,""),
_xlfn.XLOOKUP(_xlfn.CONCAT(18,"-",$A69, "-", "H"), PlayerData!$G:$G,PlayerData!H:H,"")))</f>
        <v>1</v>
      </c>
      <c r="F69" s="136" cm="1">
        <f t="array" ref="F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"H"), PlayerData!$G:$G,PlayerData!I:I,""),
_xlfn.XLOOKUP(_xlfn.CONCAT(1,"-",$A69, "-", "H"), PlayerData!$G:$G,PlayerData!I:I,""),
_xlfn.XLOOKUP(_xlfn.CONCAT(2,"-",$A69, "-", "H"), PlayerData!$G:$G,PlayerData!I:I,""),
_xlfn.XLOOKUP(_xlfn.CONCAT(3,"-",$A69, "-", "H"), PlayerData!$G:$G,PlayerData!I:I,""),
_xlfn.XLOOKUP(_xlfn.CONCAT(4,"-",$A69, "-", "H"), PlayerData!$G:$G,PlayerData!I:I,""),
_xlfn.XLOOKUP(_xlfn.CONCAT(5,"-",$A69, "-", "H"), PlayerData!$G:$G,PlayerData!I:I,""),
_xlfn.XLOOKUP(_xlfn.CONCAT(6,"-",$A69, "-", "H"), PlayerData!$G:$G,PlayerData!I:I,""),
_xlfn.XLOOKUP(_xlfn.CONCAT(7,"-",$A69, "-", "H"), PlayerData!$G:$G,PlayerData!I:I,""),
_xlfn.XLOOKUP(_xlfn.CONCAT(8,"-",$A69, "-", "H"), PlayerData!$G:$G,PlayerData!I:I,""),
_xlfn.XLOOKUP(_xlfn.CONCAT(9,"-",$A69, "-", "H"), PlayerData!$G:$G,PlayerData!I:I,""),
_xlfn.XLOOKUP(_xlfn.CONCAT(10,"-",$A69, "-", "H"), PlayerData!$G:$G,PlayerData!I:I,""),
_xlfn.XLOOKUP(_xlfn.CONCAT(11,"-",$A69, "-", "H"), PlayerData!$G:$G,PlayerData!I:I,""),
_xlfn.XLOOKUP(_xlfn.CONCAT(12,"-",$A69, "-", "H"), PlayerData!$G:$G,PlayerData!I:I,""),
_xlfn.XLOOKUP(_xlfn.CONCAT(13,"-",$A69, "-", "H"), PlayerData!$G:$G,PlayerData!I:I,""),
_xlfn.XLOOKUP(_xlfn.CONCAT(14,"-",$A69, "-", "H"), PlayerData!$G:$G,PlayerData!I:I,""),
_xlfn.XLOOKUP(_xlfn.CONCAT(15,"-",$A69, "-", "H"), PlayerData!$G:$G,PlayerData!I:I,""),
_xlfn.XLOOKUP(_xlfn.CONCAT(16,"-",$A69, "-", "H"), PlayerData!$G:$G,PlayerData!I:I,""),
_xlfn.XLOOKUP(_xlfn.CONCAT(17,"-",$A69, "-", "H"), PlayerData!$G:$G,PlayerData!I:I,""),
_xlfn.XLOOKUP(_xlfn.CONCAT(18,"-",$A69, "-", "H"), PlayerData!$G:$G,PlayerData!I:I,"")))</f>
        <v>0.33</v>
      </c>
      <c r="G69" s="90" cm="1">
        <f t="array" ref="G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"H"), PlayerData!$G:$G,PlayerData!L:L,""),
_xlfn.XLOOKUP(_xlfn.CONCAT(1,"-",$A69, "-", "H"), PlayerData!$G:$G,PlayerData!L:L,""),
_xlfn.XLOOKUP(_xlfn.CONCAT(2,"-",$A69, "-", "H"), PlayerData!$G:$G,PlayerData!L:L,""),
_xlfn.XLOOKUP(_xlfn.CONCAT(3,"-",$A69, "-", "H"), PlayerData!$G:$G,PlayerData!L:L,""),
_xlfn.XLOOKUP(_xlfn.CONCAT(4,"-",$A69, "-", "H"), PlayerData!$G:$G,PlayerData!L:L,""),
_xlfn.XLOOKUP(_xlfn.CONCAT(5,"-",$A69, "-", "H"), PlayerData!$G:$G,PlayerData!L:L,""),
_xlfn.XLOOKUP(_xlfn.CONCAT(6,"-",$A69, "-", "H"), PlayerData!$G:$G,PlayerData!L:L,""),
_xlfn.XLOOKUP(_xlfn.CONCAT(7,"-",$A69, "-", "H"), PlayerData!$G:$G,PlayerData!L:L,""),
_xlfn.XLOOKUP(_xlfn.CONCAT(8,"-",$A69, "-", "H"), PlayerData!$G:$G,PlayerData!L:L,""),
_xlfn.XLOOKUP(_xlfn.CONCAT(9,"-",$A69, "-", "H"), PlayerData!$G:$G,PlayerData!L:L,""),
_xlfn.XLOOKUP(_xlfn.CONCAT(10,"-",$A69, "-", "H"), PlayerData!$G:$G,PlayerData!L:L,""),
_xlfn.XLOOKUP(_xlfn.CONCAT(11,"-",$A69, "-", "H"), PlayerData!$G:$G,PlayerData!L:L,""),
_xlfn.XLOOKUP(_xlfn.CONCAT(12,"-",$A69, "-", "H"), PlayerData!$G:$G,PlayerData!L:L,""),
_xlfn.XLOOKUP(_xlfn.CONCAT(13,"-",$A69, "-", "H"), PlayerData!$G:$G,PlayerData!L:L,""),
_xlfn.XLOOKUP(_xlfn.CONCAT(14,"-",$A69, "-", "H"), PlayerData!$G:$G,PlayerData!L:L,""),
_xlfn.XLOOKUP(_xlfn.CONCAT(15,"-",$A69, "-", "H"), PlayerData!$G:$G,PlayerData!L:L,""),
_xlfn.XLOOKUP(_xlfn.CONCAT(16,"-",$A69, "-", "H"), PlayerData!$G:$G,PlayerData!L:L,""),
_xlfn.XLOOKUP(_xlfn.CONCAT(17,"-",$A69, "-", "H"), PlayerData!$G:$G,PlayerData!L:L,""),
_xlfn.XLOOKUP(_xlfn.CONCAT(18,"-",$A69, "-", "H"), PlayerData!$G:$G,PlayerData!L:L,"")))</f>
        <v>1.46</v>
      </c>
      <c r="H69" s="132">
        <f t="shared" si="8"/>
        <v>22.727272727272727</v>
      </c>
      <c r="I69" s="132">
        <f t="shared" si="9"/>
        <v>14.999999999999998</v>
      </c>
      <c r="J69" s="72">
        <f t="shared" si="10"/>
        <v>19.676549865229113</v>
      </c>
      <c r="K69" s="138" cm="1">
        <f t="array" ref="K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"A"), PlayerData!$M:$M,PlayerData!N:N,""),
_xlfn.XLOOKUP(_xlfn.CONCAT(1,"-",$A69, "-", "A"), PlayerData!$M:$M,PlayerData!N:N,""),
_xlfn.XLOOKUP(_xlfn.CONCAT(2,"-",$A69, "-", "A"), PlayerData!$M:$M,PlayerData!N:N,""),
_xlfn.XLOOKUP(_xlfn.CONCAT(3,"-",$A69, "-", "A"), PlayerData!$M:$M,PlayerData!N:N,""),
_xlfn.XLOOKUP(_xlfn.CONCAT(4,"-",$A69, "-", "A"), PlayerData!$M:$M,PlayerData!N:N,""),
_xlfn.XLOOKUP(_xlfn.CONCAT(5,"-",$A69, "-", "A"), PlayerData!$M:$M,PlayerData!N:N,""),
_xlfn.XLOOKUP(_xlfn.CONCAT(6,"-",$A69, "-", "A"), PlayerData!$M:$M,PlayerData!N:N,""),
_xlfn.XLOOKUP(_xlfn.CONCAT(7,"-",$A69, "-", "A"), PlayerData!$M:$M,PlayerData!N:N,""),
_xlfn.XLOOKUP(_xlfn.CONCAT(8,"-",$A69, "-", "A"), PlayerData!$M:$M,PlayerData!N:N,""),
_xlfn.XLOOKUP(_xlfn.CONCAT(9,"-",$A69, "-", "A"), PlayerData!$M:$M,PlayerData!N:N,""),
_xlfn.XLOOKUP(_xlfn.CONCAT(10,"-",$A69, "-", "A"), PlayerData!$M:$M,PlayerData!N:N,""),
_xlfn.XLOOKUP(_xlfn.CONCAT(11,"-",$A69, "-", "A"), PlayerData!$M:$M,PlayerData!N:N,""),
_xlfn.XLOOKUP(_xlfn.CONCAT(12,"-",$A69, "-", "A"), PlayerData!$M:$M,PlayerData!N:N,""),
_xlfn.XLOOKUP(_xlfn.CONCAT(13,"-",$A69, "-", "A"), PlayerData!$M:$M,PlayerData!N:N,""),
_xlfn.XLOOKUP(_xlfn.CONCAT(14,"-",$A69, "-", "A"), PlayerData!$M:$M,PlayerData!N:N,""),
_xlfn.XLOOKUP(_xlfn.CONCAT(15,"-",$A69, "-", "A"), PlayerData!$M:$M,PlayerData!N:N,""),
_xlfn.XLOOKUP(_xlfn.CONCAT(16,"-",$A69, "-", "A"), PlayerData!$M:$M,PlayerData!N:N,""),
_xlfn.XLOOKUP(_xlfn.CONCAT(17,"-",$A69, "-", "A"), PlayerData!$M:$M,PlayerData!N:N,""),
_xlfn.XLOOKUP(_xlfn.CONCAT(18,"-",$A69, "-", "A"), PlayerData!$M:$M,PlayerData!N:N,"")))</f>
        <v>0.6</v>
      </c>
      <c r="L69" s="138" cm="1">
        <f t="array" ref="L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"A"), PlayerData!$M:$M,PlayerData!O:O,""),
_xlfn.XLOOKUP(_xlfn.CONCAT(1,"-",$A69, "-", "A"), PlayerData!$M:$M,PlayerData!O:O,""),
_xlfn.XLOOKUP(_xlfn.CONCAT(2,"-",$A69, "-", "A"), PlayerData!$M:$M,PlayerData!O:O,""),
_xlfn.XLOOKUP(_xlfn.CONCAT(3,"-",$A69, "-", "A"), PlayerData!$M:$M,PlayerData!O:O,""),
_xlfn.XLOOKUP(_xlfn.CONCAT(4,"-",$A69, "-", "A"), PlayerData!$M:$M,PlayerData!O:O,""),
_xlfn.XLOOKUP(_xlfn.CONCAT(5,"-",$A69, "-", "A"), PlayerData!$M:$M,PlayerData!O:O,""),
_xlfn.XLOOKUP(_xlfn.CONCAT(6,"-",$A69, "-", "A"), PlayerData!$M:$M,PlayerData!O:O,""),
_xlfn.XLOOKUP(_xlfn.CONCAT(7,"-",$A69, "-", "A"), PlayerData!$M:$M,PlayerData!O:O,""),
_xlfn.XLOOKUP(_xlfn.CONCAT(8,"-",$A69, "-", "A"), PlayerData!$M:$M,PlayerData!O:O,""),
_xlfn.XLOOKUP(_xlfn.CONCAT(9,"-",$A69, "-", "A"), PlayerData!$M:$M,PlayerData!O:O,""),
_xlfn.XLOOKUP(_xlfn.CONCAT(10,"-",$A69, "-", "A"), PlayerData!$M:$M,PlayerData!O:O,""),
_xlfn.XLOOKUP(_xlfn.CONCAT(11,"-",$A69, "-", "A"), PlayerData!$M:$M,PlayerData!O:O,""),
_xlfn.XLOOKUP(_xlfn.CONCAT(12,"-",$A69, "-", "A"), PlayerData!$M:$M,PlayerData!O:O,""),
_xlfn.XLOOKUP(_xlfn.CONCAT(13,"-",$A69, "-", "A"), PlayerData!$M:$M,PlayerData!O:O,""),
_xlfn.XLOOKUP(_xlfn.CONCAT(14,"-",$A69, "-", "A"), PlayerData!$M:$M,PlayerData!O:O,""),
_xlfn.XLOOKUP(_xlfn.CONCAT(15,"-",$A69, "-", "A"), PlayerData!$M:$M,PlayerData!O:O,""),
_xlfn.XLOOKUP(_xlfn.CONCAT(16,"-",$A69, "-", "A"), PlayerData!$M:$M,PlayerData!O:O,""),
_xlfn.XLOOKUP(_xlfn.CONCAT(17,"-",$A69, "-", "A"), PlayerData!$M:$M,PlayerData!O:O,""),
_xlfn.XLOOKUP(_xlfn.CONCAT(18,"-",$A69, "-", "A"), PlayerData!$M:$M,PlayerData!O:O,"")))</f>
        <v>0</v>
      </c>
      <c r="M69" s="96" cm="1">
        <f t="array" ref="M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_xlfn.XLOOKUP(_xlfn.CONCAT(0,"-",$A69, "-", "A"), PlayerData!$M:$M,PlayerData!R:R,""),
_xlfn.XLOOKUP(_xlfn.CONCAT(1,"-",$A69, "-", "A"), PlayerData!$M:$M,PlayerData!R:R,""),
_xlfn.XLOOKUP(_xlfn.CONCAT(2,"-",$A69, "-", "A"), PlayerData!$M:$M,PlayerData!R:R,""),
_xlfn.XLOOKUP(_xlfn.CONCAT(3,"-",$A69, "-", "A"), PlayerData!$M:$M,PlayerData!R:R,""),
_xlfn.XLOOKUP(_xlfn.CONCAT(4,"-",$A69, "-", "A"), PlayerData!$M:$M,PlayerData!R:R,""),
_xlfn.XLOOKUP(_xlfn.CONCAT(5,"-",$A69, "-", "A"), PlayerData!$M:$M,PlayerData!R:R,""),
_xlfn.XLOOKUP(_xlfn.CONCAT(6,"-",$A69, "-", "A"), PlayerData!$M:$M,PlayerData!R:R,""),
_xlfn.XLOOKUP(_xlfn.CONCAT(7,"-",$A69, "-", "A"), PlayerData!$M:$M,PlayerData!R:R,""),
_xlfn.XLOOKUP(_xlfn.CONCAT(8,"-",$A69, "-", "A"), PlayerData!$M:$M,PlayerData!R:R,""),
_xlfn.XLOOKUP(_xlfn.CONCAT(9,"-",$A69, "-", "A"), PlayerData!$M:$M,PlayerData!R:R,""),
_xlfn.XLOOKUP(_xlfn.CONCAT(10,"-",$A69, "-", "A"), PlayerData!$M:$M,PlayerData!R:R,""),
_xlfn.XLOOKUP(_xlfn.CONCAT(11,"-",$A69, "-", "A"), PlayerData!$M:$M,PlayerData!R:R,""),
_xlfn.XLOOKUP(_xlfn.CONCAT(12,"-",$A69, "-", "A"), PlayerData!$M:$M,PlayerData!R:R,""),
_xlfn.XLOOKUP(_xlfn.CONCAT(13,"-",$A69, "-", "A"), PlayerData!$M:$M,PlayerData!R:R,""),
_xlfn.XLOOKUP(_xlfn.CONCAT(14,"-",$A69, "-", "A"), PlayerData!$M:$M,PlayerData!R:R,""),
_xlfn.XLOOKUP(_xlfn.CONCAT(15,"-",$A69, "-", "A"), PlayerData!$M:$M,PlayerData!R:R,""),
_xlfn.XLOOKUP(_xlfn.CONCAT(16,"-",$A69, "-", "A"), PlayerData!$M:$M,PlayerData!R:R,""),
_xlfn.XLOOKUP(_xlfn.CONCAT(17,"-",$A69, "-", "A"), PlayerData!$M:$M,PlayerData!R:R,""),
_xlfn.XLOOKUP(_xlfn.CONCAT(18,"-",$A69, "-", "A"), PlayerData!$M:$M,PlayerData!R:R,"")))</f>
        <v>0.49</v>
      </c>
      <c r="N69" s="134">
        <f t="shared" si="11"/>
        <v>13.636363636363635</v>
      </c>
      <c r="O69" s="134">
        <f t="shared" si="12"/>
        <v>0</v>
      </c>
      <c r="P69" s="73">
        <f t="shared" si="13"/>
        <v>6.6037735849056611</v>
      </c>
      <c r="Q69" s="132" cm="1">
        <f t="array" ref="Q69">IF(OR($A69=Solver!$T$12:$T$201),0,SUMPRODUCT($H69:$J69,$T$4:$V$4))</f>
        <v>19.676549865229113</v>
      </c>
      <c r="R69" s="73" cm="1">
        <f t="array" ref="R69">IF(OR($A69=Solver!$T$12:$T$201),0, SUMPRODUCT($N69:$P69, $T$4:$V$4))</f>
        <v>6.6037735849056611</v>
      </c>
    </row>
    <row r="70" spans="1:18">
      <c r="A70" s="55">
        <v>68</v>
      </c>
      <c r="B70" s="55" t="str">
        <f>_xlfn.XLOOKUP($A70, PlayerData!$B$3:$B$394, PlayerData!C$3:C$394)</f>
        <v>MCI</v>
      </c>
      <c r="C70" s="55" t="str">
        <f>_xlfn.XLOOKUP($A70, PlayerData!$B$3:$B$394, PlayerData!D$3:D$394)</f>
        <v>M</v>
      </c>
      <c r="D70" s="31" t="str">
        <f>_xlfn.XLOOKUP($A70, PlayerData!$B$3:$B$394, PlayerData!E$3:E$394)</f>
        <v>David Silva</v>
      </c>
      <c r="E70" s="136" cm="1">
        <f t="array" ref="E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"H"), PlayerData!$G:$G,PlayerData!H:H,""),
_xlfn.XLOOKUP(_xlfn.CONCAT(1,"-",$A70, "-", "H"), PlayerData!$G:$G,PlayerData!H:H,""),
_xlfn.XLOOKUP(_xlfn.CONCAT(2,"-",$A70, "-", "H"), PlayerData!$G:$G,PlayerData!H:H,""),
_xlfn.XLOOKUP(_xlfn.CONCAT(3,"-",$A70, "-", "H"), PlayerData!$G:$G,PlayerData!H:H,""),
_xlfn.XLOOKUP(_xlfn.CONCAT(4,"-",$A70, "-", "H"), PlayerData!$G:$G,PlayerData!H:H,""),
_xlfn.XLOOKUP(_xlfn.CONCAT(5,"-",$A70, "-", "H"), PlayerData!$G:$G,PlayerData!H:H,""),
_xlfn.XLOOKUP(_xlfn.CONCAT(6,"-",$A70, "-", "H"), PlayerData!$G:$G,PlayerData!H:H,""),
_xlfn.XLOOKUP(_xlfn.CONCAT(7,"-",$A70, "-", "H"), PlayerData!$G:$G,PlayerData!H:H,""),
_xlfn.XLOOKUP(_xlfn.CONCAT(8,"-",$A70, "-", "H"), PlayerData!$G:$G,PlayerData!H:H,""),
_xlfn.XLOOKUP(_xlfn.CONCAT(9,"-",$A70, "-", "H"), PlayerData!$G:$G,PlayerData!H:H,""),
_xlfn.XLOOKUP(_xlfn.CONCAT(10,"-",$A70, "-", "H"), PlayerData!$G:$G,PlayerData!H:H,""),
_xlfn.XLOOKUP(_xlfn.CONCAT(11,"-",$A70, "-", "H"), PlayerData!$G:$G,PlayerData!H:H,""),
_xlfn.XLOOKUP(_xlfn.CONCAT(12,"-",$A70, "-", "H"), PlayerData!$G:$G,PlayerData!H:H,""),
_xlfn.XLOOKUP(_xlfn.CONCAT(13,"-",$A70, "-", "H"), PlayerData!$G:$G,PlayerData!H:H,""),
_xlfn.XLOOKUP(_xlfn.CONCAT(14,"-",$A70, "-", "H"), PlayerData!$G:$G,PlayerData!H:H,""),
_xlfn.XLOOKUP(_xlfn.CONCAT(15,"-",$A70, "-", "H"), PlayerData!$G:$G,PlayerData!H:H,""),
_xlfn.XLOOKUP(_xlfn.CONCAT(16,"-",$A70, "-", "H"), PlayerData!$G:$G,PlayerData!H:H,""),
_xlfn.XLOOKUP(_xlfn.CONCAT(17,"-",$A70, "-", "H"), PlayerData!$G:$G,PlayerData!H:H,""),
_xlfn.XLOOKUP(_xlfn.CONCAT(18,"-",$A70, "-", "H"), PlayerData!$G:$G,PlayerData!H:H,"")))</f>
        <v>1.86</v>
      </c>
      <c r="F70" s="136" cm="1">
        <f t="array" ref="F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"H"), PlayerData!$G:$G,PlayerData!I:I,""),
_xlfn.XLOOKUP(_xlfn.CONCAT(1,"-",$A70, "-", "H"), PlayerData!$G:$G,PlayerData!I:I,""),
_xlfn.XLOOKUP(_xlfn.CONCAT(2,"-",$A70, "-", "H"), PlayerData!$G:$G,PlayerData!I:I,""),
_xlfn.XLOOKUP(_xlfn.CONCAT(3,"-",$A70, "-", "H"), PlayerData!$G:$G,PlayerData!I:I,""),
_xlfn.XLOOKUP(_xlfn.CONCAT(4,"-",$A70, "-", "H"), PlayerData!$G:$G,PlayerData!I:I,""),
_xlfn.XLOOKUP(_xlfn.CONCAT(5,"-",$A70, "-", "H"), PlayerData!$G:$G,PlayerData!I:I,""),
_xlfn.XLOOKUP(_xlfn.CONCAT(6,"-",$A70, "-", "H"), PlayerData!$G:$G,PlayerData!I:I,""),
_xlfn.XLOOKUP(_xlfn.CONCAT(7,"-",$A70, "-", "H"), PlayerData!$G:$G,PlayerData!I:I,""),
_xlfn.XLOOKUP(_xlfn.CONCAT(8,"-",$A70, "-", "H"), PlayerData!$G:$G,PlayerData!I:I,""),
_xlfn.XLOOKUP(_xlfn.CONCAT(9,"-",$A70, "-", "H"), PlayerData!$G:$G,PlayerData!I:I,""),
_xlfn.XLOOKUP(_xlfn.CONCAT(10,"-",$A70, "-", "H"), PlayerData!$G:$G,PlayerData!I:I,""),
_xlfn.XLOOKUP(_xlfn.CONCAT(11,"-",$A70, "-", "H"), PlayerData!$G:$G,PlayerData!I:I,""),
_xlfn.XLOOKUP(_xlfn.CONCAT(12,"-",$A70, "-", "H"), PlayerData!$G:$G,PlayerData!I:I,""),
_xlfn.XLOOKUP(_xlfn.CONCAT(13,"-",$A70, "-", "H"), PlayerData!$G:$G,PlayerData!I:I,""),
_xlfn.XLOOKUP(_xlfn.CONCAT(14,"-",$A70, "-", "H"), PlayerData!$G:$G,PlayerData!I:I,""),
_xlfn.XLOOKUP(_xlfn.CONCAT(15,"-",$A70, "-", "H"), PlayerData!$G:$G,PlayerData!I:I,""),
_xlfn.XLOOKUP(_xlfn.CONCAT(16,"-",$A70, "-", "H"), PlayerData!$G:$G,PlayerData!I:I,""),
_xlfn.XLOOKUP(_xlfn.CONCAT(17,"-",$A70, "-", "H"), PlayerData!$G:$G,PlayerData!I:I,""),
_xlfn.XLOOKUP(_xlfn.CONCAT(18,"-",$A70, "-", "H"), PlayerData!$G:$G,PlayerData!I:I,"")))</f>
        <v>0.14000000000000001</v>
      </c>
      <c r="G70" s="90" cm="1">
        <f t="array" ref="G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"H"), PlayerData!$G:$G,PlayerData!L:L,""),
_xlfn.XLOOKUP(_xlfn.CONCAT(1,"-",$A70, "-", "H"), PlayerData!$G:$G,PlayerData!L:L,""),
_xlfn.XLOOKUP(_xlfn.CONCAT(2,"-",$A70, "-", "H"), PlayerData!$G:$G,PlayerData!L:L,""),
_xlfn.XLOOKUP(_xlfn.CONCAT(3,"-",$A70, "-", "H"), PlayerData!$G:$G,PlayerData!L:L,""),
_xlfn.XLOOKUP(_xlfn.CONCAT(4,"-",$A70, "-", "H"), PlayerData!$G:$G,PlayerData!L:L,""),
_xlfn.XLOOKUP(_xlfn.CONCAT(5,"-",$A70, "-", "H"), PlayerData!$G:$G,PlayerData!L:L,""),
_xlfn.XLOOKUP(_xlfn.CONCAT(6,"-",$A70, "-", "H"), PlayerData!$G:$G,PlayerData!L:L,""),
_xlfn.XLOOKUP(_xlfn.CONCAT(7,"-",$A70, "-", "H"), PlayerData!$G:$G,PlayerData!L:L,""),
_xlfn.XLOOKUP(_xlfn.CONCAT(8,"-",$A70, "-", "H"), PlayerData!$G:$G,PlayerData!L:L,""),
_xlfn.XLOOKUP(_xlfn.CONCAT(9,"-",$A70, "-", "H"), PlayerData!$G:$G,PlayerData!L:L,""),
_xlfn.XLOOKUP(_xlfn.CONCAT(10,"-",$A70, "-", "H"), PlayerData!$G:$G,PlayerData!L:L,""),
_xlfn.XLOOKUP(_xlfn.CONCAT(11,"-",$A70, "-", "H"), PlayerData!$G:$G,PlayerData!L:L,""),
_xlfn.XLOOKUP(_xlfn.CONCAT(12,"-",$A70, "-", "H"), PlayerData!$G:$G,PlayerData!L:L,""),
_xlfn.XLOOKUP(_xlfn.CONCAT(13,"-",$A70, "-", "H"), PlayerData!$G:$G,PlayerData!L:L,""),
_xlfn.XLOOKUP(_xlfn.CONCAT(14,"-",$A70, "-", "H"), PlayerData!$G:$G,PlayerData!L:L,""),
_xlfn.XLOOKUP(_xlfn.CONCAT(15,"-",$A70, "-", "H"), PlayerData!$G:$G,PlayerData!L:L,""),
_xlfn.XLOOKUP(_xlfn.CONCAT(16,"-",$A70, "-", "H"), PlayerData!$G:$G,PlayerData!L:L,""),
_xlfn.XLOOKUP(_xlfn.CONCAT(17,"-",$A70, "-", "H"), PlayerData!$G:$G,PlayerData!L:L,""),
_xlfn.XLOOKUP(_xlfn.CONCAT(18,"-",$A70, "-", "H"), PlayerData!$G:$G,PlayerData!L:L,"")))</f>
        <v>2.4400000000000004</v>
      </c>
      <c r="H70" s="132">
        <f t="shared" si="8"/>
        <v>42.272727272727266</v>
      </c>
      <c r="I70" s="132">
        <f t="shared" si="9"/>
        <v>6.3636363636363642</v>
      </c>
      <c r="J70" s="72">
        <f t="shared" si="10"/>
        <v>32.88409703504044</v>
      </c>
      <c r="K70" s="138" cm="1">
        <f t="array" ref="K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"A"), PlayerData!$M:$M,PlayerData!N:N,""),
_xlfn.XLOOKUP(_xlfn.CONCAT(1,"-",$A70, "-", "A"), PlayerData!$M:$M,PlayerData!N:N,""),
_xlfn.XLOOKUP(_xlfn.CONCAT(2,"-",$A70, "-", "A"), PlayerData!$M:$M,PlayerData!N:N,""),
_xlfn.XLOOKUP(_xlfn.CONCAT(3,"-",$A70, "-", "A"), PlayerData!$M:$M,PlayerData!N:N,""),
_xlfn.XLOOKUP(_xlfn.CONCAT(4,"-",$A70, "-", "A"), PlayerData!$M:$M,PlayerData!N:N,""),
_xlfn.XLOOKUP(_xlfn.CONCAT(5,"-",$A70, "-", "A"), PlayerData!$M:$M,PlayerData!N:N,""),
_xlfn.XLOOKUP(_xlfn.CONCAT(6,"-",$A70, "-", "A"), PlayerData!$M:$M,PlayerData!N:N,""),
_xlfn.XLOOKUP(_xlfn.CONCAT(7,"-",$A70, "-", "A"), PlayerData!$M:$M,PlayerData!N:N,""),
_xlfn.XLOOKUP(_xlfn.CONCAT(8,"-",$A70, "-", "A"), PlayerData!$M:$M,PlayerData!N:N,""),
_xlfn.XLOOKUP(_xlfn.CONCAT(9,"-",$A70, "-", "A"), PlayerData!$M:$M,PlayerData!N:N,""),
_xlfn.XLOOKUP(_xlfn.CONCAT(10,"-",$A70, "-", "A"), PlayerData!$M:$M,PlayerData!N:N,""),
_xlfn.XLOOKUP(_xlfn.CONCAT(11,"-",$A70, "-", "A"), PlayerData!$M:$M,PlayerData!N:N,""),
_xlfn.XLOOKUP(_xlfn.CONCAT(12,"-",$A70, "-", "A"), PlayerData!$M:$M,PlayerData!N:N,""),
_xlfn.XLOOKUP(_xlfn.CONCAT(13,"-",$A70, "-", "A"), PlayerData!$M:$M,PlayerData!N:N,""),
_xlfn.XLOOKUP(_xlfn.CONCAT(14,"-",$A70, "-", "A"), PlayerData!$M:$M,PlayerData!N:N,""),
_xlfn.XLOOKUP(_xlfn.CONCAT(15,"-",$A70, "-", "A"), PlayerData!$M:$M,PlayerData!N:N,""),
_xlfn.XLOOKUP(_xlfn.CONCAT(16,"-",$A70, "-", "A"), PlayerData!$M:$M,PlayerData!N:N,""),
_xlfn.XLOOKUP(_xlfn.CONCAT(17,"-",$A70, "-", "A"), PlayerData!$M:$M,PlayerData!N:N,""),
_xlfn.XLOOKUP(_xlfn.CONCAT(18,"-",$A70, "-", "A"), PlayerData!$M:$M,PlayerData!N:N,"")))</f>
        <v>2</v>
      </c>
      <c r="L70" s="138" cm="1">
        <f t="array" ref="L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"A"), PlayerData!$M:$M,PlayerData!O:O,""),
_xlfn.XLOOKUP(_xlfn.CONCAT(1,"-",$A70, "-", "A"), PlayerData!$M:$M,PlayerData!O:O,""),
_xlfn.XLOOKUP(_xlfn.CONCAT(2,"-",$A70, "-", "A"), PlayerData!$M:$M,PlayerData!O:O,""),
_xlfn.XLOOKUP(_xlfn.CONCAT(3,"-",$A70, "-", "A"), PlayerData!$M:$M,PlayerData!O:O,""),
_xlfn.XLOOKUP(_xlfn.CONCAT(4,"-",$A70, "-", "A"), PlayerData!$M:$M,PlayerData!O:O,""),
_xlfn.XLOOKUP(_xlfn.CONCAT(5,"-",$A70, "-", "A"), PlayerData!$M:$M,PlayerData!O:O,""),
_xlfn.XLOOKUP(_xlfn.CONCAT(6,"-",$A70, "-", "A"), PlayerData!$M:$M,PlayerData!O:O,""),
_xlfn.XLOOKUP(_xlfn.CONCAT(7,"-",$A70, "-", "A"), PlayerData!$M:$M,PlayerData!O:O,""),
_xlfn.XLOOKUP(_xlfn.CONCAT(8,"-",$A70, "-", "A"), PlayerData!$M:$M,PlayerData!O:O,""),
_xlfn.XLOOKUP(_xlfn.CONCAT(9,"-",$A70, "-", "A"), PlayerData!$M:$M,PlayerData!O:O,""),
_xlfn.XLOOKUP(_xlfn.CONCAT(10,"-",$A70, "-", "A"), PlayerData!$M:$M,PlayerData!O:O,""),
_xlfn.XLOOKUP(_xlfn.CONCAT(11,"-",$A70, "-", "A"), PlayerData!$M:$M,PlayerData!O:O,""),
_xlfn.XLOOKUP(_xlfn.CONCAT(12,"-",$A70, "-", "A"), PlayerData!$M:$M,PlayerData!O:O,""),
_xlfn.XLOOKUP(_xlfn.CONCAT(13,"-",$A70, "-", "A"), PlayerData!$M:$M,PlayerData!O:O,""),
_xlfn.XLOOKUP(_xlfn.CONCAT(14,"-",$A70, "-", "A"), PlayerData!$M:$M,PlayerData!O:O,""),
_xlfn.XLOOKUP(_xlfn.CONCAT(15,"-",$A70, "-", "A"), PlayerData!$M:$M,PlayerData!O:O,""),
_xlfn.XLOOKUP(_xlfn.CONCAT(16,"-",$A70, "-", "A"), PlayerData!$M:$M,PlayerData!O:O,""),
_xlfn.XLOOKUP(_xlfn.CONCAT(17,"-",$A70, "-", "A"), PlayerData!$M:$M,PlayerData!O:O,""),
_xlfn.XLOOKUP(_xlfn.CONCAT(18,"-",$A70, "-", "A"), PlayerData!$M:$M,PlayerData!O:O,"")))</f>
        <v>0.5</v>
      </c>
      <c r="M70" s="96" cm="1">
        <f t="array" ref="M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_xlfn.XLOOKUP(_xlfn.CONCAT(0,"-",$A70, "-", "A"), PlayerData!$M:$M,PlayerData!R:R,""),
_xlfn.XLOOKUP(_xlfn.CONCAT(1,"-",$A70, "-", "A"), PlayerData!$M:$M,PlayerData!R:R,""),
_xlfn.XLOOKUP(_xlfn.CONCAT(2,"-",$A70, "-", "A"), PlayerData!$M:$M,PlayerData!R:R,""),
_xlfn.XLOOKUP(_xlfn.CONCAT(3,"-",$A70, "-", "A"), PlayerData!$M:$M,PlayerData!R:R,""),
_xlfn.XLOOKUP(_xlfn.CONCAT(4,"-",$A70, "-", "A"), PlayerData!$M:$M,PlayerData!R:R,""),
_xlfn.XLOOKUP(_xlfn.CONCAT(5,"-",$A70, "-", "A"), PlayerData!$M:$M,PlayerData!R:R,""),
_xlfn.XLOOKUP(_xlfn.CONCAT(6,"-",$A70, "-", "A"), PlayerData!$M:$M,PlayerData!R:R,""),
_xlfn.XLOOKUP(_xlfn.CONCAT(7,"-",$A70, "-", "A"), PlayerData!$M:$M,PlayerData!R:R,""),
_xlfn.XLOOKUP(_xlfn.CONCAT(8,"-",$A70, "-", "A"), PlayerData!$M:$M,PlayerData!R:R,""),
_xlfn.XLOOKUP(_xlfn.CONCAT(9,"-",$A70, "-", "A"), PlayerData!$M:$M,PlayerData!R:R,""),
_xlfn.XLOOKUP(_xlfn.CONCAT(10,"-",$A70, "-", "A"), PlayerData!$M:$M,PlayerData!R:R,""),
_xlfn.XLOOKUP(_xlfn.CONCAT(11,"-",$A70, "-", "A"), PlayerData!$M:$M,PlayerData!R:R,""),
_xlfn.XLOOKUP(_xlfn.CONCAT(12,"-",$A70, "-", "A"), PlayerData!$M:$M,PlayerData!R:R,""),
_xlfn.XLOOKUP(_xlfn.CONCAT(13,"-",$A70, "-", "A"), PlayerData!$M:$M,PlayerData!R:R,""),
_xlfn.XLOOKUP(_xlfn.CONCAT(14,"-",$A70, "-", "A"), PlayerData!$M:$M,PlayerData!R:R,""),
_xlfn.XLOOKUP(_xlfn.CONCAT(15,"-",$A70, "-", "A"), PlayerData!$M:$M,PlayerData!R:R,""),
_xlfn.XLOOKUP(_xlfn.CONCAT(16,"-",$A70, "-", "A"), PlayerData!$M:$M,PlayerData!R:R,""),
_xlfn.XLOOKUP(_xlfn.CONCAT(17,"-",$A70, "-", "A"), PlayerData!$M:$M,PlayerData!R:R,""),
_xlfn.XLOOKUP(_xlfn.CONCAT(18,"-",$A70, "-", "A"), PlayerData!$M:$M,PlayerData!R:R,"")))</f>
        <v>3.6800000000000006</v>
      </c>
      <c r="N70" s="134">
        <f t="shared" si="11"/>
        <v>45.454545454545453</v>
      </c>
      <c r="O70" s="134">
        <f t="shared" si="12"/>
        <v>22.727272727272727</v>
      </c>
      <c r="P70" s="73">
        <f t="shared" si="13"/>
        <v>49.595687331536404</v>
      </c>
      <c r="Q70" s="132" cm="1">
        <f t="array" ref="Q70">IF(OR($A70=Solver!$T$12:$T$201),0,SUMPRODUCT($H70:$J70,$T$4:$V$4))</f>
        <v>0</v>
      </c>
      <c r="R70" s="73" cm="1">
        <f t="array" ref="R70">IF(OR($A70=Solver!$T$12:$T$201),0, SUMPRODUCT($N70:$P70, $T$4:$V$4))</f>
        <v>0</v>
      </c>
    </row>
    <row r="71" spans="1:18">
      <c r="A71" s="55">
        <v>69</v>
      </c>
      <c r="B71" s="55" t="str">
        <f>_xlfn.XLOOKUP($A71, PlayerData!$B$3:$B$394, PlayerData!C$3:C$394)</f>
        <v>MUN</v>
      </c>
      <c r="C71" s="55" t="str">
        <f>_xlfn.XLOOKUP($A71, PlayerData!$B$3:$B$394, PlayerData!D$3:D$394)</f>
        <v>M</v>
      </c>
      <c r="D71" s="31" t="str">
        <f>_xlfn.XLOOKUP($A71, PlayerData!$B$3:$B$394, PlayerData!E$3:E$394)</f>
        <v>Greenwood</v>
      </c>
      <c r="E71" s="136" cm="1">
        <f t="array" ref="E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"H"), PlayerData!$G:$G,PlayerData!H:H,""),
_xlfn.XLOOKUP(_xlfn.CONCAT(1,"-",$A71, "-", "H"), PlayerData!$G:$G,PlayerData!H:H,""),
_xlfn.XLOOKUP(_xlfn.CONCAT(2,"-",$A71, "-", "H"), PlayerData!$G:$G,PlayerData!H:H,""),
_xlfn.XLOOKUP(_xlfn.CONCAT(3,"-",$A71, "-", "H"), PlayerData!$G:$G,PlayerData!H:H,""),
_xlfn.XLOOKUP(_xlfn.CONCAT(4,"-",$A71, "-", "H"), PlayerData!$G:$G,PlayerData!H:H,""),
_xlfn.XLOOKUP(_xlfn.CONCAT(5,"-",$A71, "-", "H"), PlayerData!$G:$G,PlayerData!H:H,""),
_xlfn.XLOOKUP(_xlfn.CONCAT(6,"-",$A71, "-", "H"), PlayerData!$G:$G,PlayerData!H:H,""),
_xlfn.XLOOKUP(_xlfn.CONCAT(7,"-",$A71, "-", "H"), PlayerData!$G:$G,PlayerData!H:H,""),
_xlfn.XLOOKUP(_xlfn.CONCAT(8,"-",$A71, "-", "H"), PlayerData!$G:$G,PlayerData!H:H,""),
_xlfn.XLOOKUP(_xlfn.CONCAT(9,"-",$A71, "-", "H"), PlayerData!$G:$G,PlayerData!H:H,""),
_xlfn.XLOOKUP(_xlfn.CONCAT(10,"-",$A71, "-", "H"), PlayerData!$G:$G,PlayerData!H:H,""),
_xlfn.XLOOKUP(_xlfn.CONCAT(11,"-",$A71, "-", "H"), PlayerData!$G:$G,PlayerData!H:H,""),
_xlfn.XLOOKUP(_xlfn.CONCAT(12,"-",$A71, "-", "H"), PlayerData!$G:$G,PlayerData!H:H,""),
_xlfn.XLOOKUP(_xlfn.CONCAT(13,"-",$A71, "-", "H"), PlayerData!$G:$G,PlayerData!H:H,""),
_xlfn.XLOOKUP(_xlfn.CONCAT(14,"-",$A71, "-", "H"), PlayerData!$G:$G,PlayerData!H:H,""),
_xlfn.XLOOKUP(_xlfn.CONCAT(15,"-",$A71, "-", "H"), PlayerData!$G:$G,PlayerData!H:H,""),
_xlfn.XLOOKUP(_xlfn.CONCAT(16,"-",$A71, "-", "H"), PlayerData!$G:$G,PlayerData!H:H,""),
_xlfn.XLOOKUP(_xlfn.CONCAT(17,"-",$A71, "-", "H"), PlayerData!$G:$G,PlayerData!H:H,""),
_xlfn.XLOOKUP(_xlfn.CONCAT(18,"-",$A71, "-", "H"), PlayerData!$G:$G,PlayerData!H:H,"")))</f>
        <v>1.8</v>
      </c>
      <c r="F71" s="136" cm="1">
        <f t="array" ref="F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"H"), PlayerData!$G:$G,PlayerData!I:I,""),
_xlfn.XLOOKUP(_xlfn.CONCAT(1,"-",$A71, "-", "H"), PlayerData!$G:$G,PlayerData!I:I,""),
_xlfn.XLOOKUP(_xlfn.CONCAT(2,"-",$A71, "-", "H"), PlayerData!$G:$G,PlayerData!I:I,""),
_xlfn.XLOOKUP(_xlfn.CONCAT(3,"-",$A71, "-", "H"), PlayerData!$G:$G,PlayerData!I:I,""),
_xlfn.XLOOKUP(_xlfn.CONCAT(4,"-",$A71, "-", "H"), PlayerData!$G:$G,PlayerData!I:I,""),
_xlfn.XLOOKUP(_xlfn.CONCAT(5,"-",$A71, "-", "H"), PlayerData!$G:$G,PlayerData!I:I,""),
_xlfn.XLOOKUP(_xlfn.CONCAT(6,"-",$A71, "-", "H"), PlayerData!$G:$G,PlayerData!I:I,""),
_xlfn.XLOOKUP(_xlfn.CONCAT(7,"-",$A71, "-", "H"), PlayerData!$G:$G,PlayerData!I:I,""),
_xlfn.XLOOKUP(_xlfn.CONCAT(8,"-",$A71, "-", "H"), PlayerData!$G:$G,PlayerData!I:I,""),
_xlfn.XLOOKUP(_xlfn.CONCAT(9,"-",$A71, "-", "H"), PlayerData!$G:$G,PlayerData!I:I,""),
_xlfn.XLOOKUP(_xlfn.CONCAT(10,"-",$A71, "-", "H"), PlayerData!$G:$G,PlayerData!I:I,""),
_xlfn.XLOOKUP(_xlfn.CONCAT(11,"-",$A71, "-", "H"), PlayerData!$G:$G,PlayerData!I:I,""),
_xlfn.XLOOKUP(_xlfn.CONCAT(12,"-",$A71, "-", "H"), PlayerData!$G:$G,PlayerData!I:I,""),
_xlfn.XLOOKUP(_xlfn.CONCAT(13,"-",$A71, "-", "H"), PlayerData!$G:$G,PlayerData!I:I,""),
_xlfn.XLOOKUP(_xlfn.CONCAT(14,"-",$A71, "-", "H"), PlayerData!$G:$G,PlayerData!I:I,""),
_xlfn.XLOOKUP(_xlfn.CONCAT(15,"-",$A71, "-", "H"), PlayerData!$G:$G,PlayerData!I:I,""),
_xlfn.XLOOKUP(_xlfn.CONCAT(16,"-",$A71, "-", "H"), PlayerData!$G:$G,PlayerData!I:I,""),
_xlfn.XLOOKUP(_xlfn.CONCAT(17,"-",$A71, "-", "H"), PlayerData!$G:$G,PlayerData!I:I,""),
_xlfn.XLOOKUP(_xlfn.CONCAT(18,"-",$A71, "-", "H"), PlayerData!$G:$G,PlayerData!I:I,"")))</f>
        <v>0</v>
      </c>
      <c r="G71" s="90" cm="1">
        <f t="array" ref="G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"H"), PlayerData!$G:$G,PlayerData!L:L,""),
_xlfn.XLOOKUP(_xlfn.CONCAT(1,"-",$A71, "-", "H"), PlayerData!$G:$G,PlayerData!L:L,""),
_xlfn.XLOOKUP(_xlfn.CONCAT(2,"-",$A71, "-", "H"), PlayerData!$G:$G,PlayerData!L:L,""),
_xlfn.XLOOKUP(_xlfn.CONCAT(3,"-",$A71, "-", "H"), PlayerData!$G:$G,PlayerData!L:L,""),
_xlfn.XLOOKUP(_xlfn.CONCAT(4,"-",$A71, "-", "H"), PlayerData!$G:$G,PlayerData!L:L,""),
_xlfn.XLOOKUP(_xlfn.CONCAT(5,"-",$A71, "-", "H"), PlayerData!$G:$G,PlayerData!L:L,""),
_xlfn.XLOOKUP(_xlfn.CONCAT(6,"-",$A71, "-", "H"), PlayerData!$G:$G,PlayerData!L:L,""),
_xlfn.XLOOKUP(_xlfn.CONCAT(7,"-",$A71, "-", "H"), PlayerData!$G:$G,PlayerData!L:L,""),
_xlfn.XLOOKUP(_xlfn.CONCAT(8,"-",$A71, "-", "H"), PlayerData!$G:$G,PlayerData!L:L,""),
_xlfn.XLOOKUP(_xlfn.CONCAT(9,"-",$A71, "-", "H"), PlayerData!$G:$G,PlayerData!L:L,""),
_xlfn.XLOOKUP(_xlfn.CONCAT(10,"-",$A71, "-", "H"), PlayerData!$G:$G,PlayerData!L:L,""),
_xlfn.XLOOKUP(_xlfn.CONCAT(11,"-",$A71, "-", "H"), PlayerData!$G:$G,PlayerData!L:L,""),
_xlfn.XLOOKUP(_xlfn.CONCAT(12,"-",$A71, "-", "H"), PlayerData!$G:$G,PlayerData!L:L,""),
_xlfn.XLOOKUP(_xlfn.CONCAT(13,"-",$A71, "-", "H"), PlayerData!$G:$G,PlayerData!L:L,""),
_xlfn.XLOOKUP(_xlfn.CONCAT(14,"-",$A71, "-", "H"), PlayerData!$G:$G,PlayerData!L:L,""),
_xlfn.XLOOKUP(_xlfn.CONCAT(15,"-",$A71, "-", "H"), PlayerData!$G:$G,PlayerData!L:L,""),
_xlfn.XLOOKUP(_xlfn.CONCAT(16,"-",$A71, "-", "H"), PlayerData!$G:$G,PlayerData!L:L,""),
_xlfn.XLOOKUP(_xlfn.CONCAT(17,"-",$A71, "-", "H"), PlayerData!$G:$G,PlayerData!L:L,""),
_xlfn.XLOOKUP(_xlfn.CONCAT(18,"-",$A71, "-", "H"), PlayerData!$G:$G,PlayerData!L:L,"")))</f>
        <v>1.9700000000000002</v>
      </c>
      <c r="H71" s="132">
        <f t="shared" si="8"/>
        <v>40.909090909090907</v>
      </c>
      <c r="I71" s="132">
        <f t="shared" si="9"/>
        <v>0</v>
      </c>
      <c r="J71" s="72">
        <f t="shared" si="10"/>
        <v>26.549865229110519</v>
      </c>
      <c r="K71" s="138" cm="1">
        <f t="array" ref="K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"A"), PlayerData!$M:$M,PlayerData!N:N,""),
_xlfn.XLOOKUP(_xlfn.CONCAT(1,"-",$A71, "-", "A"), PlayerData!$M:$M,PlayerData!N:N,""),
_xlfn.XLOOKUP(_xlfn.CONCAT(2,"-",$A71, "-", "A"), PlayerData!$M:$M,PlayerData!N:N,""),
_xlfn.XLOOKUP(_xlfn.CONCAT(3,"-",$A71, "-", "A"), PlayerData!$M:$M,PlayerData!N:N,""),
_xlfn.XLOOKUP(_xlfn.CONCAT(4,"-",$A71, "-", "A"), PlayerData!$M:$M,PlayerData!N:N,""),
_xlfn.XLOOKUP(_xlfn.CONCAT(5,"-",$A71, "-", "A"), PlayerData!$M:$M,PlayerData!N:N,""),
_xlfn.XLOOKUP(_xlfn.CONCAT(6,"-",$A71, "-", "A"), PlayerData!$M:$M,PlayerData!N:N,""),
_xlfn.XLOOKUP(_xlfn.CONCAT(7,"-",$A71, "-", "A"), PlayerData!$M:$M,PlayerData!N:N,""),
_xlfn.XLOOKUP(_xlfn.CONCAT(8,"-",$A71, "-", "A"), PlayerData!$M:$M,PlayerData!N:N,""),
_xlfn.XLOOKUP(_xlfn.CONCAT(9,"-",$A71, "-", "A"), PlayerData!$M:$M,PlayerData!N:N,""),
_xlfn.XLOOKUP(_xlfn.CONCAT(10,"-",$A71, "-", "A"), PlayerData!$M:$M,PlayerData!N:N,""),
_xlfn.XLOOKUP(_xlfn.CONCAT(11,"-",$A71, "-", "A"), PlayerData!$M:$M,PlayerData!N:N,""),
_xlfn.XLOOKUP(_xlfn.CONCAT(12,"-",$A71, "-", "A"), PlayerData!$M:$M,PlayerData!N:N,""),
_xlfn.XLOOKUP(_xlfn.CONCAT(13,"-",$A71, "-", "A"), PlayerData!$M:$M,PlayerData!N:N,""),
_xlfn.XLOOKUP(_xlfn.CONCAT(14,"-",$A71, "-", "A"), PlayerData!$M:$M,PlayerData!N:N,""),
_xlfn.XLOOKUP(_xlfn.CONCAT(15,"-",$A71, "-", "A"), PlayerData!$M:$M,PlayerData!N:N,""),
_xlfn.XLOOKUP(_xlfn.CONCAT(16,"-",$A71, "-", "A"), PlayerData!$M:$M,PlayerData!N:N,""),
_xlfn.XLOOKUP(_xlfn.CONCAT(17,"-",$A71, "-", "A"), PlayerData!$M:$M,PlayerData!N:N,""),
_xlfn.XLOOKUP(_xlfn.CONCAT(18,"-",$A71, "-", "A"), PlayerData!$M:$M,PlayerData!N:N,"")))</f>
        <v>1.2</v>
      </c>
      <c r="L71" s="138" cm="1">
        <f t="array" ref="L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"A"), PlayerData!$M:$M,PlayerData!O:O,""),
_xlfn.XLOOKUP(_xlfn.CONCAT(1,"-",$A71, "-", "A"), PlayerData!$M:$M,PlayerData!O:O,""),
_xlfn.XLOOKUP(_xlfn.CONCAT(2,"-",$A71, "-", "A"), PlayerData!$M:$M,PlayerData!O:O,""),
_xlfn.XLOOKUP(_xlfn.CONCAT(3,"-",$A71, "-", "A"), PlayerData!$M:$M,PlayerData!O:O,""),
_xlfn.XLOOKUP(_xlfn.CONCAT(4,"-",$A71, "-", "A"), PlayerData!$M:$M,PlayerData!O:O,""),
_xlfn.XLOOKUP(_xlfn.CONCAT(5,"-",$A71, "-", "A"), PlayerData!$M:$M,PlayerData!O:O,""),
_xlfn.XLOOKUP(_xlfn.CONCAT(6,"-",$A71, "-", "A"), PlayerData!$M:$M,PlayerData!O:O,""),
_xlfn.XLOOKUP(_xlfn.CONCAT(7,"-",$A71, "-", "A"), PlayerData!$M:$M,PlayerData!O:O,""),
_xlfn.XLOOKUP(_xlfn.CONCAT(8,"-",$A71, "-", "A"), PlayerData!$M:$M,PlayerData!O:O,""),
_xlfn.XLOOKUP(_xlfn.CONCAT(9,"-",$A71, "-", "A"), PlayerData!$M:$M,PlayerData!O:O,""),
_xlfn.XLOOKUP(_xlfn.CONCAT(10,"-",$A71, "-", "A"), PlayerData!$M:$M,PlayerData!O:O,""),
_xlfn.XLOOKUP(_xlfn.CONCAT(11,"-",$A71, "-", "A"), PlayerData!$M:$M,PlayerData!O:O,""),
_xlfn.XLOOKUP(_xlfn.CONCAT(12,"-",$A71, "-", "A"), PlayerData!$M:$M,PlayerData!O:O,""),
_xlfn.XLOOKUP(_xlfn.CONCAT(13,"-",$A71, "-", "A"), PlayerData!$M:$M,PlayerData!O:O,""),
_xlfn.XLOOKUP(_xlfn.CONCAT(14,"-",$A71, "-", "A"), PlayerData!$M:$M,PlayerData!O:O,""),
_xlfn.XLOOKUP(_xlfn.CONCAT(15,"-",$A71, "-", "A"), PlayerData!$M:$M,PlayerData!O:O,""),
_xlfn.XLOOKUP(_xlfn.CONCAT(16,"-",$A71, "-", "A"), PlayerData!$M:$M,PlayerData!O:O,""),
_xlfn.XLOOKUP(_xlfn.CONCAT(17,"-",$A71, "-", "A"), PlayerData!$M:$M,PlayerData!O:O,""),
_xlfn.XLOOKUP(_xlfn.CONCAT(18,"-",$A71, "-", "A"), PlayerData!$M:$M,PlayerData!O:O,"")))</f>
        <v>0</v>
      </c>
      <c r="M71" s="96" cm="1">
        <f t="array" ref="M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_xlfn.XLOOKUP(_xlfn.CONCAT(0,"-",$A71, "-", "A"), PlayerData!$M:$M,PlayerData!R:R,""),
_xlfn.XLOOKUP(_xlfn.CONCAT(1,"-",$A71, "-", "A"), PlayerData!$M:$M,PlayerData!R:R,""),
_xlfn.XLOOKUP(_xlfn.CONCAT(2,"-",$A71, "-", "A"), PlayerData!$M:$M,PlayerData!R:R,""),
_xlfn.XLOOKUP(_xlfn.CONCAT(3,"-",$A71, "-", "A"), PlayerData!$M:$M,PlayerData!R:R,""),
_xlfn.XLOOKUP(_xlfn.CONCAT(4,"-",$A71, "-", "A"), PlayerData!$M:$M,PlayerData!R:R,""),
_xlfn.XLOOKUP(_xlfn.CONCAT(5,"-",$A71, "-", "A"), PlayerData!$M:$M,PlayerData!R:R,""),
_xlfn.XLOOKUP(_xlfn.CONCAT(6,"-",$A71, "-", "A"), PlayerData!$M:$M,PlayerData!R:R,""),
_xlfn.XLOOKUP(_xlfn.CONCAT(7,"-",$A71, "-", "A"), PlayerData!$M:$M,PlayerData!R:R,""),
_xlfn.XLOOKUP(_xlfn.CONCAT(8,"-",$A71, "-", "A"), PlayerData!$M:$M,PlayerData!R:R,""),
_xlfn.XLOOKUP(_xlfn.CONCAT(9,"-",$A71, "-", "A"), PlayerData!$M:$M,PlayerData!R:R,""),
_xlfn.XLOOKUP(_xlfn.CONCAT(10,"-",$A71, "-", "A"), PlayerData!$M:$M,PlayerData!R:R,""),
_xlfn.XLOOKUP(_xlfn.CONCAT(11,"-",$A71, "-", "A"), PlayerData!$M:$M,PlayerData!R:R,""),
_xlfn.XLOOKUP(_xlfn.CONCAT(12,"-",$A71, "-", "A"), PlayerData!$M:$M,PlayerData!R:R,""),
_xlfn.XLOOKUP(_xlfn.CONCAT(13,"-",$A71, "-", "A"), PlayerData!$M:$M,PlayerData!R:R,""),
_xlfn.XLOOKUP(_xlfn.CONCAT(14,"-",$A71, "-", "A"), PlayerData!$M:$M,PlayerData!R:R,""),
_xlfn.XLOOKUP(_xlfn.CONCAT(15,"-",$A71, "-", "A"), PlayerData!$M:$M,PlayerData!R:R,""),
_xlfn.XLOOKUP(_xlfn.CONCAT(16,"-",$A71, "-", "A"), PlayerData!$M:$M,PlayerData!R:R,""),
_xlfn.XLOOKUP(_xlfn.CONCAT(17,"-",$A71, "-", "A"), PlayerData!$M:$M,PlayerData!R:R,""),
_xlfn.XLOOKUP(_xlfn.CONCAT(18,"-",$A71, "-", "A"), PlayerData!$M:$M,PlayerData!R:R,"")))</f>
        <v>0.92</v>
      </c>
      <c r="N71" s="134">
        <f t="shared" si="11"/>
        <v>27.27272727272727</v>
      </c>
      <c r="O71" s="134">
        <f t="shared" si="12"/>
        <v>0</v>
      </c>
      <c r="P71" s="73">
        <f t="shared" si="13"/>
        <v>12.398921832884099</v>
      </c>
      <c r="Q71" s="132" cm="1">
        <f t="array" ref="Q71">IF(OR($A71=Solver!$T$12:$T$201),0,SUMPRODUCT($H71:$J71,$T$4:$V$4))</f>
        <v>26.549865229110519</v>
      </c>
      <c r="R71" s="73" cm="1">
        <f t="array" ref="R71">IF(OR($A71=Solver!$T$12:$T$201),0, SUMPRODUCT($N71:$P71, $T$4:$V$4))</f>
        <v>12.398921832884099</v>
      </c>
    </row>
    <row r="72" spans="1:18">
      <c r="A72" s="55">
        <v>70</v>
      </c>
      <c r="B72" s="55" t="str">
        <f>_xlfn.XLOOKUP($A72, PlayerData!$B$3:$B$394, PlayerData!C$3:C$394)</f>
        <v>AVL</v>
      </c>
      <c r="C72" s="55" t="str">
        <f>_xlfn.XLOOKUP($A72, PlayerData!$B$3:$B$394, PlayerData!D$3:D$394)</f>
        <v>M</v>
      </c>
      <c r="D72" s="31" t="str">
        <f>_xlfn.XLOOKUP($A72, PlayerData!$B$3:$B$394, PlayerData!E$3:E$394)</f>
        <v>Grealish</v>
      </c>
      <c r="E72" s="136" cm="1">
        <f t="array" ref="E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"H"), PlayerData!$G:$G,PlayerData!H:H,""),
_xlfn.XLOOKUP(_xlfn.CONCAT(1,"-",$A72, "-", "H"), PlayerData!$G:$G,PlayerData!H:H,""),
_xlfn.XLOOKUP(_xlfn.CONCAT(2,"-",$A72, "-", "H"), PlayerData!$G:$G,PlayerData!H:H,""),
_xlfn.XLOOKUP(_xlfn.CONCAT(3,"-",$A72, "-", "H"), PlayerData!$G:$G,PlayerData!H:H,""),
_xlfn.XLOOKUP(_xlfn.CONCAT(4,"-",$A72, "-", "H"), PlayerData!$G:$G,PlayerData!H:H,""),
_xlfn.XLOOKUP(_xlfn.CONCAT(5,"-",$A72, "-", "H"), PlayerData!$G:$G,PlayerData!H:H,""),
_xlfn.XLOOKUP(_xlfn.CONCAT(6,"-",$A72, "-", "H"), PlayerData!$G:$G,PlayerData!H:H,""),
_xlfn.XLOOKUP(_xlfn.CONCAT(7,"-",$A72, "-", "H"), PlayerData!$G:$G,PlayerData!H:H,""),
_xlfn.XLOOKUP(_xlfn.CONCAT(8,"-",$A72, "-", "H"), PlayerData!$G:$G,PlayerData!H:H,""),
_xlfn.XLOOKUP(_xlfn.CONCAT(9,"-",$A72, "-", "H"), PlayerData!$G:$G,PlayerData!H:H,""),
_xlfn.XLOOKUP(_xlfn.CONCAT(10,"-",$A72, "-", "H"), PlayerData!$G:$G,PlayerData!H:H,""),
_xlfn.XLOOKUP(_xlfn.CONCAT(11,"-",$A72, "-", "H"), PlayerData!$G:$G,PlayerData!H:H,""),
_xlfn.XLOOKUP(_xlfn.CONCAT(12,"-",$A72, "-", "H"), PlayerData!$G:$G,PlayerData!H:H,""),
_xlfn.XLOOKUP(_xlfn.CONCAT(13,"-",$A72, "-", "H"), PlayerData!$G:$G,PlayerData!H:H,""),
_xlfn.XLOOKUP(_xlfn.CONCAT(14,"-",$A72, "-", "H"), PlayerData!$G:$G,PlayerData!H:H,""),
_xlfn.XLOOKUP(_xlfn.CONCAT(15,"-",$A72, "-", "H"), PlayerData!$G:$G,PlayerData!H:H,""),
_xlfn.XLOOKUP(_xlfn.CONCAT(16,"-",$A72, "-", "H"), PlayerData!$G:$G,PlayerData!H:H,""),
_xlfn.XLOOKUP(_xlfn.CONCAT(17,"-",$A72, "-", "H"), PlayerData!$G:$G,PlayerData!H:H,""),
_xlfn.XLOOKUP(_xlfn.CONCAT(18,"-",$A72, "-", "H"), PlayerData!$G:$G,PlayerData!H:H,"")))</f>
        <v>0.78</v>
      </c>
      <c r="F72" s="136" cm="1">
        <f t="array" ref="F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"H"), PlayerData!$G:$G,PlayerData!I:I,""),
_xlfn.XLOOKUP(_xlfn.CONCAT(1,"-",$A72, "-", "H"), PlayerData!$G:$G,PlayerData!I:I,""),
_xlfn.XLOOKUP(_xlfn.CONCAT(2,"-",$A72, "-", "H"), PlayerData!$G:$G,PlayerData!I:I,""),
_xlfn.XLOOKUP(_xlfn.CONCAT(3,"-",$A72, "-", "H"), PlayerData!$G:$G,PlayerData!I:I,""),
_xlfn.XLOOKUP(_xlfn.CONCAT(4,"-",$A72, "-", "H"), PlayerData!$G:$G,PlayerData!I:I,""),
_xlfn.XLOOKUP(_xlfn.CONCAT(5,"-",$A72, "-", "H"), PlayerData!$G:$G,PlayerData!I:I,""),
_xlfn.XLOOKUP(_xlfn.CONCAT(6,"-",$A72, "-", "H"), PlayerData!$G:$G,PlayerData!I:I,""),
_xlfn.XLOOKUP(_xlfn.CONCAT(7,"-",$A72, "-", "H"), PlayerData!$G:$G,PlayerData!I:I,""),
_xlfn.XLOOKUP(_xlfn.CONCAT(8,"-",$A72, "-", "H"), PlayerData!$G:$G,PlayerData!I:I,""),
_xlfn.XLOOKUP(_xlfn.CONCAT(9,"-",$A72, "-", "H"), PlayerData!$G:$G,PlayerData!I:I,""),
_xlfn.XLOOKUP(_xlfn.CONCAT(10,"-",$A72, "-", "H"), PlayerData!$G:$G,PlayerData!I:I,""),
_xlfn.XLOOKUP(_xlfn.CONCAT(11,"-",$A72, "-", "H"), PlayerData!$G:$G,PlayerData!I:I,""),
_xlfn.XLOOKUP(_xlfn.CONCAT(12,"-",$A72, "-", "H"), PlayerData!$G:$G,PlayerData!I:I,""),
_xlfn.XLOOKUP(_xlfn.CONCAT(13,"-",$A72, "-", "H"), PlayerData!$G:$G,PlayerData!I:I,""),
_xlfn.XLOOKUP(_xlfn.CONCAT(14,"-",$A72, "-", "H"), PlayerData!$G:$G,PlayerData!I:I,""),
_xlfn.XLOOKUP(_xlfn.CONCAT(15,"-",$A72, "-", "H"), PlayerData!$G:$G,PlayerData!I:I,""),
_xlfn.XLOOKUP(_xlfn.CONCAT(16,"-",$A72, "-", "H"), PlayerData!$G:$G,PlayerData!I:I,""),
_xlfn.XLOOKUP(_xlfn.CONCAT(17,"-",$A72, "-", "H"), PlayerData!$G:$G,PlayerData!I:I,""),
_xlfn.XLOOKUP(_xlfn.CONCAT(18,"-",$A72, "-", "H"), PlayerData!$G:$G,PlayerData!I:I,"")))</f>
        <v>0</v>
      </c>
      <c r="G72" s="90" cm="1">
        <f t="array" ref="G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"H"), PlayerData!$G:$G,PlayerData!L:L,""),
_xlfn.XLOOKUP(_xlfn.CONCAT(1,"-",$A72, "-", "H"), PlayerData!$G:$G,PlayerData!L:L,""),
_xlfn.XLOOKUP(_xlfn.CONCAT(2,"-",$A72, "-", "H"), PlayerData!$G:$G,PlayerData!L:L,""),
_xlfn.XLOOKUP(_xlfn.CONCAT(3,"-",$A72, "-", "H"), PlayerData!$G:$G,PlayerData!L:L,""),
_xlfn.XLOOKUP(_xlfn.CONCAT(4,"-",$A72, "-", "H"), PlayerData!$G:$G,PlayerData!L:L,""),
_xlfn.XLOOKUP(_xlfn.CONCAT(5,"-",$A72, "-", "H"), PlayerData!$G:$G,PlayerData!L:L,""),
_xlfn.XLOOKUP(_xlfn.CONCAT(6,"-",$A72, "-", "H"), PlayerData!$G:$G,PlayerData!L:L,""),
_xlfn.XLOOKUP(_xlfn.CONCAT(7,"-",$A72, "-", "H"), PlayerData!$G:$G,PlayerData!L:L,""),
_xlfn.XLOOKUP(_xlfn.CONCAT(8,"-",$A72, "-", "H"), PlayerData!$G:$G,PlayerData!L:L,""),
_xlfn.XLOOKUP(_xlfn.CONCAT(9,"-",$A72, "-", "H"), PlayerData!$G:$G,PlayerData!L:L,""),
_xlfn.XLOOKUP(_xlfn.CONCAT(10,"-",$A72, "-", "H"), PlayerData!$G:$G,PlayerData!L:L,""),
_xlfn.XLOOKUP(_xlfn.CONCAT(11,"-",$A72, "-", "H"), PlayerData!$G:$G,PlayerData!L:L,""),
_xlfn.XLOOKUP(_xlfn.CONCAT(12,"-",$A72, "-", "H"), PlayerData!$G:$G,PlayerData!L:L,""),
_xlfn.XLOOKUP(_xlfn.CONCAT(13,"-",$A72, "-", "H"), PlayerData!$G:$G,PlayerData!L:L,""),
_xlfn.XLOOKUP(_xlfn.CONCAT(14,"-",$A72, "-", "H"), PlayerData!$G:$G,PlayerData!L:L,""),
_xlfn.XLOOKUP(_xlfn.CONCAT(15,"-",$A72, "-", "H"), PlayerData!$G:$G,PlayerData!L:L,""),
_xlfn.XLOOKUP(_xlfn.CONCAT(16,"-",$A72, "-", "H"), PlayerData!$G:$G,PlayerData!L:L,""),
_xlfn.XLOOKUP(_xlfn.CONCAT(17,"-",$A72, "-", "H"), PlayerData!$G:$G,PlayerData!L:L,""),
_xlfn.XLOOKUP(_xlfn.CONCAT(18,"-",$A72, "-", "H"), PlayerData!$G:$G,PlayerData!L:L,"")))</f>
        <v>1.1000000000000001</v>
      </c>
      <c r="H72" s="132">
        <f t="shared" si="8"/>
        <v>17.727272727272727</v>
      </c>
      <c r="I72" s="132">
        <f t="shared" si="9"/>
        <v>0</v>
      </c>
      <c r="J72" s="72">
        <f t="shared" si="10"/>
        <v>14.824797843665772</v>
      </c>
      <c r="K72" s="138" cm="1">
        <f t="array" ref="K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"A"), PlayerData!$M:$M,PlayerData!N:N,""),
_xlfn.XLOOKUP(_xlfn.CONCAT(1,"-",$A72, "-", "A"), PlayerData!$M:$M,PlayerData!N:N,""),
_xlfn.XLOOKUP(_xlfn.CONCAT(2,"-",$A72, "-", "A"), PlayerData!$M:$M,PlayerData!N:N,""),
_xlfn.XLOOKUP(_xlfn.CONCAT(3,"-",$A72, "-", "A"), PlayerData!$M:$M,PlayerData!N:N,""),
_xlfn.XLOOKUP(_xlfn.CONCAT(4,"-",$A72, "-", "A"), PlayerData!$M:$M,PlayerData!N:N,""),
_xlfn.XLOOKUP(_xlfn.CONCAT(5,"-",$A72, "-", "A"), PlayerData!$M:$M,PlayerData!N:N,""),
_xlfn.XLOOKUP(_xlfn.CONCAT(6,"-",$A72, "-", "A"), PlayerData!$M:$M,PlayerData!N:N,""),
_xlfn.XLOOKUP(_xlfn.CONCAT(7,"-",$A72, "-", "A"), PlayerData!$M:$M,PlayerData!N:N,""),
_xlfn.XLOOKUP(_xlfn.CONCAT(8,"-",$A72, "-", "A"), PlayerData!$M:$M,PlayerData!N:N,""),
_xlfn.XLOOKUP(_xlfn.CONCAT(9,"-",$A72, "-", "A"), PlayerData!$M:$M,PlayerData!N:N,""),
_xlfn.XLOOKUP(_xlfn.CONCAT(10,"-",$A72, "-", "A"), PlayerData!$M:$M,PlayerData!N:N,""),
_xlfn.XLOOKUP(_xlfn.CONCAT(11,"-",$A72, "-", "A"), PlayerData!$M:$M,PlayerData!N:N,""),
_xlfn.XLOOKUP(_xlfn.CONCAT(12,"-",$A72, "-", "A"), PlayerData!$M:$M,PlayerData!N:N,""),
_xlfn.XLOOKUP(_xlfn.CONCAT(13,"-",$A72, "-", "A"), PlayerData!$M:$M,PlayerData!N:N,""),
_xlfn.XLOOKUP(_xlfn.CONCAT(14,"-",$A72, "-", "A"), PlayerData!$M:$M,PlayerData!N:N,""),
_xlfn.XLOOKUP(_xlfn.CONCAT(15,"-",$A72, "-", "A"), PlayerData!$M:$M,PlayerData!N:N,""),
_xlfn.XLOOKUP(_xlfn.CONCAT(16,"-",$A72, "-", "A"), PlayerData!$M:$M,PlayerData!N:N,""),
_xlfn.XLOOKUP(_xlfn.CONCAT(17,"-",$A72, "-", "A"), PlayerData!$M:$M,PlayerData!N:N,""),
_xlfn.XLOOKUP(_xlfn.CONCAT(18,"-",$A72, "-", "A"), PlayerData!$M:$M,PlayerData!N:N,"")))</f>
        <v>1.6</v>
      </c>
      <c r="L72" s="138" cm="1">
        <f t="array" ref="L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"A"), PlayerData!$M:$M,PlayerData!O:O,""),
_xlfn.XLOOKUP(_xlfn.CONCAT(1,"-",$A72, "-", "A"), PlayerData!$M:$M,PlayerData!O:O,""),
_xlfn.XLOOKUP(_xlfn.CONCAT(2,"-",$A72, "-", "A"), PlayerData!$M:$M,PlayerData!O:O,""),
_xlfn.XLOOKUP(_xlfn.CONCAT(3,"-",$A72, "-", "A"), PlayerData!$M:$M,PlayerData!O:O,""),
_xlfn.XLOOKUP(_xlfn.CONCAT(4,"-",$A72, "-", "A"), PlayerData!$M:$M,PlayerData!O:O,""),
_xlfn.XLOOKUP(_xlfn.CONCAT(5,"-",$A72, "-", "A"), PlayerData!$M:$M,PlayerData!O:O,""),
_xlfn.XLOOKUP(_xlfn.CONCAT(6,"-",$A72, "-", "A"), PlayerData!$M:$M,PlayerData!O:O,""),
_xlfn.XLOOKUP(_xlfn.CONCAT(7,"-",$A72, "-", "A"), PlayerData!$M:$M,PlayerData!O:O,""),
_xlfn.XLOOKUP(_xlfn.CONCAT(8,"-",$A72, "-", "A"), PlayerData!$M:$M,PlayerData!O:O,""),
_xlfn.XLOOKUP(_xlfn.CONCAT(9,"-",$A72, "-", "A"), PlayerData!$M:$M,PlayerData!O:O,""),
_xlfn.XLOOKUP(_xlfn.CONCAT(10,"-",$A72, "-", "A"), PlayerData!$M:$M,PlayerData!O:O,""),
_xlfn.XLOOKUP(_xlfn.CONCAT(11,"-",$A72, "-", "A"), PlayerData!$M:$M,PlayerData!O:O,""),
_xlfn.XLOOKUP(_xlfn.CONCAT(12,"-",$A72, "-", "A"), PlayerData!$M:$M,PlayerData!O:O,""),
_xlfn.XLOOKUP(_xlfn.CONCAT(13,"-",$A72, "-", "A"), PlayerData!$M:$M,PlayerData!O:O,""),
_xlfn.XLOOKUP(_xlfn.CONCAT(14,"-",$A72, "-", "A"), PlayerData!$M:$M,PlayerData!O:O,""),
_xlfn.XLOOKUP(_xlfn.CONCAT(15,"-",$A72, "-", "A"), PlayerData!$M:$M,PlayerData!O:O,""),
_xlfn.XLOOKUP(_xlfn.CONCAT(16,"-",$A72, "-", "A"), PlayerData!$M:$M,PlayerData!O:O,""),
_xlfn.XLOOKUP(_xlfn.CONCAT(17,"-",$A72, "-", "A"), PlayerData!$M:$M,PlayerData!O:O,""),
_xlfn.XLOOKUP(_xlfn.CONCAT(18,"-",$A72, "-", "A"), PlayerData!$M:$M,PlayerData!O:O,"")))</f>
        <v>0.1</v>
      </c>
      <c r="M72" s="96" cm="1">
        <f t="array" ref="M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_xlfn.XLOOKUP(_xlfn.CONCAT(0,"-",$A72, "-", "A"), PlayerData!$M:$M,PlayerData!R:R,""),
_xlfn.XLOOKUP(_xlfn.CONCAT(1,"-",$A72, "-", "A"), PlayerData!$M:$M,PlayerData!R:R,""),
_xlfn.XLOOKUP(_xlfn.CONCAT(2,"-",$A72, "-", "A"), PlayerData!$M:$M,PlayerData!R:R,""),
_xlfn.XLOOKUP(_xlfn.CONCAT(3,"-",$A72, "-", "A"), PlayerData!$M:$M,PlayerData!R:R,""),
_xlfn.XLOOKUP(_xlfn.CONCAT(4,"-",$A72, "-", "A"), PlayerData!$M:$M,PlayerData!R:R,""),
_xlfn.XLOOKUP(_xlfn.CONCAT(5,"-",$A72, "-", "A"), PlayerData!$M:$M,PlayerData!R:R,""),
_xlfn.XLOOKUP(_xlfn.CONCAT(6,"-",$A72, "-", "A"), PlayerData!$M:$M,PlayerData!R:R,""),
_xlfn.XLOOKUP(_xlfn.CONCAT(7,"-",$A72, "-", "A"), PlayerData!$M:$M,PlayerData!R:R,""),
_xlfn.XLOOKUP(_xlfn.CONCAT(8,"-",$A72, "-", "A"), PlayerData!$M:$M,PlayerData!R:R,""),
_xlfn.XLOOKUP(_xlfn.CONCAT(9,"-",$A72, "-", "A"), PlayerData!$M:$M,PlayerData!R:R,""),
_xlfn.XLOOKUP(_xlfn.CONCAT(10,"-",$A72, "-", "A"), PlayerData!$M:$M,PlayerData!R:R,""),
_xlfn.XLOOKUP(_xlfn.CONCAT(11,"-",$A72, "-", "A"), PlayerData!$M:$M,PlayerData!R:R,""),
_xlfn.XLOOKUP(_xlfn.CONCAT(12,"-",$A72, "-", "A"), PlayerData!$M:$M,PlayerData!R:R,""),
_xlfn.XLOOKUP(_xlfn.CONCAT(13,"-",$A72, "-", "A"), PlayerData!$M:$M,PlayerData!R:R,""),
_xlfn.XLOOKUP(_xlfn.CONCAT(14,"-",$A72, "-", "A"), PlayerData!$M:$M,PlayerData!R:R,""),
_xlfn.XLOOKUP(_xlfn.CONCAT(15,"-",$A72, "-", "A"), PlayerData!$M:$M,PlayerData!R:R,""),
_xlfn.XLOOKUP(_xlfn.CONCAT(16,"-",$A72, "-", "A"), PlayerData!$M:$M,PlayerData!R:R,""),
_xlfn.XLOOKUP(_xlfn.CONCAT(17,"-",$A72, "-", "A"), PlayerData!$M:$M,PlayerData!R:R,""),
_xlfn.XLOOKUP(_xlfn.CONCAT(18,"-",$A72, "-", "A"), PlayerData!$M:$M,PlayerData!R:R,"")))</f>
        <v>1.55</v>
      </c>
      <c r="N72" s="134">
        <f t="shared" si="11"/>
        <v>36.36363636363636</v>
      </c>
      <c r="O72" s="134">
        <f t="shared" si="12"/>
        <v>4.545454545454545</v>
      </c>
      <c r="P72" s="73">
        <f t="shared" si="13"/>
        <v>20.889487870619948</v>
      </c>
      <c r="Q72" s="132" cm="1">
        <f t="array" ref="Q72">IF(OR($A72=Solver!$T$12:$T$201),0,SUMPRODUCT($H72:$J72,$T$4:$V$4))</f>
        <v>14.824797843665772</v>
      </c>
      <c r="R72" s="73" cm="1">
        <f t="array" ref="R72">IF(OR($A72=Solver!$T$12:$T$201),0, SUMPRODUCT($N72:$P72, $T$4:$V$4))</f>
        <v>20.889487870619948</v>
      </c>
    </row>
    <row r="73" spans="1:18">
      <c r="A73" s="55">
        <v>71</v>
      </c>
      <c r="B73" s="55" t="str">
        <f>_xlfn.XLOOKUP($A73, PlayerData!$B$3:$B$394, PlayerData!C$3:C$394)</f>
        <v>CRY</v>
      </c>
      <c r="C73" s="55" t="str">
        <f>_xlfn.XLOOKUP($A73, PlayerData!$B$3:$B$394, PlayerData!D$3:D$394)</f>
        <v>M</v>
      </c>
      <c r="D73" s="31" t="str">
        <f>_xlfn.XLOOKUP($A73, PlayerData!$B$3:$B$394, PlayerData!E$3:E$394)</f>
        <v>Zaha</v>
      </c>
      <c r="E73" s="136" cm="1">
        <f t="array" ref="E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"H"), PlayerData!$G:$G,PlayerData!H:H,""),
_xlfn.XLOOKUP(_xlfn.CONCAT(1,"-",$A73, "-", "H"), PlayerData!$G:$G,PlayerData!H:H,""),
_xlfn.XLOOKUP(_xlfn.CONCAT(2,"-",$A73, "-", "H"), PlayerData!$G:$G,PlayerData!H:H,""),
_xlfn.XLOOKUP(_xlfn.CONCAT(3,"-",$A73, "-", "H"), PlayerData!$G:$G,PlayerData!H:H,""),
_xlfn.XLOOKUP(_xlfn.CONCAT(4,"-",$A73, "-", "H"), PlayerData!$G:$G,PlayerData!H:H,""),
_xlfn.XLOOKUP(_xlfn.CONCAT(5,"-",$A73, "-", "H"), PlayerData!$G:$G,PlayerData!H:H,""),
_xlfn.XLOOKUP(_xlfn.CONCAT(6,"-",$A73, "-", "H"), PlayerData!$G:$G,PlayerData!H:H,""),
_xlfn.XLOOKUP(_xlfn.CONCAT(7,"-",$A73, "-", "H"), PlayerData!$G:$G,PlayerData!H:H,""),
_xlfn.XLOOKUP(_xlfn.CONCAT(8,"-",$A73, "-", "H"), PlayerData!$G:$G,PlayerData!H:H,""),
_xlfn.XLOOKUP(_xlfn.CONCAT(9,"-",$A73, "-", "H"), PlayerData!$G:$G,PlayerData!H:H,""),
_xlfn.XLOOKUP(_xlfn.CONCAT(10,"-",$A73, "-", "H"), PlayerData!$G:$G,PlayerData!H:H,""),
_xlfn.XLOOKUP(_xlfn.CONCAT(11,"-",$A73, "-", "H"), PlayerData!$G:$G,PlayerData!H:H,""),
_xlfn.XLOOKUP(_xlfn.CONCAT(12,"-",$A73, "-", "H"), PlayerData!$G:$G,PlayerData!H:H,""),
_xlfn.XLOOKUP(_xlfn.CONCAT(13,"-",$A73, "-", "H"), PlayerData!$G:$G,PlayerData!H:H,""),
_xlfn.XLOOKUP(_xlfn.CONCAT(14,"-",$A73, "-", "H"), PlayerData!$G:$G,PlayerData!H:H,""),
_xlfn.XLOOKUP(_xlfn.CONCAT(15,"-",$A73, "-", "H"), PlayerData!$G:$G,PlayerData!H:H,""),
_xlfn.XLOOKUP(_xlfn.CONCAT(16,"-",$A73, "-", "H"), PlayerData!$G:$G,PlayerData!H:H,""),
_xlfn.XLOOKUP(_xlfn.CONCAT(17,"-",$A73, "-", "H"), PlayerData!$G:$G,PlayerData!H:H,""),
_xlfn.XLOOKUP(_xlfn.CONCAT(18,"-",$A73, "-", "H"), PlayerData!$G:$G,PlayerData!H:H,"")))</f>
        <v>1.1100000000000001</v>
      </c>
      <c r="F73" s="136" cm="1">
        <f t="array" ref="F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"H"), PlayerData!$G:$G,PlayerData!I:I,""),
_xlfn.XLOOKUP(_xlfn.CONCAT(1,"-",$A73, "-", "H"), PlayerData!$G:$G,PlayerData!I:I,""),
_xlfn.XLOOKUP(_xlfn.CONCAT(2,"-",$A73, "-", "H"), PlayerData!$G:$G,PlayerData!I:I,""),
_xlfn.XLOOKUP(_xlfn.CONCAT(3,"-",$A73, "-", "H"), PlayerData!$G:$G,PlayerData!I:I,""),
_xlfn.XLOOKUP(_xlfn.CONCAT(4,"-",$A73, "-", "H"), PlayerData!$G:$G,PlayerData!I:I,""),
_xlfn.XLOOKUP(_xlfn.CONCAT(5,"-",$A73, "-", "H"), PlayerData!$G:$G,PlayerData!I:I,""),
_xlfn.XLOOKUP(_xlfn.CONCAT(6,"-",$A73, "-", "H"), PlayerData!$G:$G,PlayerData!I:I,""),
_xlfn.XLOOKUP(_xlfn.CONCAT(7,"-",$A73, "-", "H"), PlayerData!$G:$G,PlayerData!I:I,""),
_xlfn.XLOOKUP(_xlfn.CONCAT(8,"-",$A73, "-", "H"), PlayerData!$G:$G,PlayerData!I:I,""),
_xlfn.XLOOKUP(_xlfn.CONCAT(9,"-",$A73, "-", "H"), PlayerData!$G:$G,PlayerData!I:I,""),
_xlfn.XLOOKUP(_xlfn.CONCAT(10,"-",$A73, "-", "H"), PlayerData!$G:$G,PlayerData!I:I,""),
_xlfn.XLOOKUP(_xlfn.CONCAT(11,"-",$A73, "-", "H"), PlayerData!$G:$G,PlayerData!I:I,""),
_xlfn.XLOOKUP(_xlfn.CONCAT(12,"-",$A73, "-", "H"), PlayerData!$G:$G,PlayerData!I:I,""),
_xlfn.XLOOKUP(_xlfn.CONCAT(13,"-",$A73, "-", "H"), PlayerData!$G:$G,PlayerData!I:I,""),
_xlfn.XLOOKUP(_xlfn.CONCAT(14,"-",$A73, "-", "H"), PlayerData!$G:$G,PlayerData!I:I,""),
_xlfn.XLOOKUP(_xlfn.CONCAT(15,"-",$A73, "-", "H"), PlayerData!$G:$G,PlayerData!I:I,""),
_xlfn.XLOOKUP(_xlfn.CONCAT(16,"-",$A73, "-", "H"), PlayerData!$G:$G,PlayerData!I:I,""),
_xlfn.XLOOKUP(_xlfn.CONCAT(17,"-",$A73, "-", "H"), PlayerData!$G:$G,PlayerData!I:I,""),
_xlfn.XLOOKUP(_xlfn.CONCAT(18,"-",$A73, "-", "H"), PlayerData!$G:$G,PlayerData!I:I,"")))</f>
        <v>0.11</v>
      </c>
      <c r="G73" s="90" cm="1">
        <f t="array" ref="G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"H"), PlayerData!$G:$G,PlayerData!L:L,""),
_xlfn.XLOOKUP(_xlfn.CONCAT(1,"-",$A73, "-", "H"), PlayerData!$G:$G,PlayerData!L:L,""),
_xlfn.XLOOKUP(_xlfn.CONCAT(2,"-",$A73, "-", "H"), PlayerData!$G:$G,PlayerData!L:L,""),
_xlfn.XLOOKUP(_xlfn.CONCAT(3,"-",$A73, "-", "H"), PlayerData!$G:$G,PlayerData!L:L,""),
_xlfn.XLOOKUP(_xlfn.CONCAT(4,"-",$A73, "-", "H"), PlayerData!$G:$G,PlayerData!L:L,""),
_xlfn.XLOOKUP(_xlfn.CONCAT(5,"-",$A73, "-", "H"), PlayerData!$G:$G,PlayerData!L:L,""),
_xlfn.XLOOKUP(_xlfn.CONCAT(6,"-",$A73, "-", "H"), PlayerData!$G:$G,PlayerData!L:L,""),
_xlfn.XLOOKUP(_xlfn.CONCAT(7,"-",$A73, "-", "H"), PlayerData!$G:$G,PlayerData!L:L,""),
_xlfn.XLOOKUP(_xlfn.CONCAT(8,"-",$A73, "-", "H"), PlayerData!$G:$G,PlayerData!L:L,""),
_xlfn.XLOOKUP(_xlfn.CONCAT(9,"-",$A73, "-", "H"), PlayerData!$G:$G,PlayerData!L:L,""),
_xlfn.XLOOKUP(_xlfn.CONCAT(10,"-",$A73, "-", "H"), PlayerData!$G:$G,PlayerData!L:L,""),
_xlfn.XLOOKUP(_xlfn.CONCAT(11,"-",$A73, "-", "H"), PlayerData!$G:$G,PlayerData!L:L,""),
_xlfn.XLOOKUP(_xlfn.CONCAT(12,"-",$A73, "-", "H"), PlayerData!$G:$G,PlayerData!L:L,""),
_xlfn.XLOOKUP(_xlfn.CONCAT(13,"-",$A73, "-", "H"), PlayerData!$G:$G,PlayerData!L:L,""),
_xlfn.XLOOKUP(_xlfn.CONCAT(14,"-",$A73, "-", "H"), PlayerData!$G:$G,PlayerData!L:L,""),
_xlfn.XLOOKUP(_xlfn.CONCAT(15,"-",$A73, "-", "H"), PlayerData!$G:$G,PlayerData!L:L,""),
_xlfn.XLOOKUP(_xlfn.CONCAT(16,"-",$A73, "-", "H"), PlayerData!$G:$G,PlayerData!L:L,""),
_xlfn.XLOOKUP(_xlfn.CONCAT(17,"-",$A73, "-", "H"), PlayerData!$G:$G,PlayerData!L:L,""),
_xlfn.XLOOKUP(_xlfn.CONCAT(18,"-",$A73, "-", "H"), PlayerData!$G:$G,PlayerData!L:L,"")))</f>
        <v>1.17</v>
      </c>
      <c r="H73" s="132">
        <f t="shared" si="8"/>
        <v>25.22727272727273</v>
      </c>
      <c r="I73" s="132">
        <f t="shared" si="9"/>
        <v>5</v>
      </c>
      <c r="J73" s="72">
        <f t="shared" si="10"/>
        <v>15.768194070080865</v>
      </c>
      <c r="K73" s="138" cm="1">
        <f t="array" ref="K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"A"), PlayerData!$M:$M,PlayerData!N:N,""),
_xlfn.XLOOKUP(_xlfn.CONCAT(1,"-",$A73, "-", "A"), PlayerData!$M:$M,PlayerData!N:N,""),
_xlfn.XLOOKUP(_xlfn.CONCAT(2,"-",$A73, "-", "A"), PlayerData!$M:$M,PlayerData!N:N,""),
_xlfn.XLOOKUP(_xlfn.CONCAT(3,"-",$A73, "-", "A"), PlayerData!$M:$M,PlayerData!N:N,""),
_xlfn.XLOOKUP(_xlfn.CONCAT(4,"-",$A73, "-", "A"), PlayerData!$M:$M,PlayerData!N:N,""),
_xlfn.XLOOKUP(_xlfn.CONCAT(5,"-",$A73, "-", "A"), PlayerData!$M:$M,PlayerData!N:N,""),
_xlfn.XLOOKUP(_xlfn.CONCAT(6,"-",$A73, "-", "A"), PlayerData!$M:$M,PlayerData!N:N,""),
_xlfn.XLOOKUP(_xlfn.CONCAT(7,"-",$A73, "-", "A"), PlayerData!$M:$M,PlayerData!N:N,""),
_xlfn.XLOOKUP(_xlfn.CONCAT(8,"-",$A73, "-", "A"), PlayerData!$M:$M,PlayerData!N:N,""),
_xlfn.XLOOKUP(_xlfn.CONCAT(9,"-",$A73, "-", "A"), PlayerData!$M:$M,PlayerData!N:N,""),
_xlfn.XLOOKUP(_xlfn.CONCAT(10,"-",$A73, "-", "A"), PlayerData!$M:$M,PlayerData!N:N,""),
_xlfn.XLOOKUP(_xlfn.CONCAT(11,"-",$A73, "-", "A"), PlayerData!$M:$M,PlayerData!N:N,""),
_xlfn.XLOOKUP(_xlfn.CONCAT(12,"-",$A73, "-", "A"), PlayerData!$M:$M,PlayerData!N:N,""),
_xlfn.XLOOKUP(_xlfn.CONCAT(13,"-",$A73, "-", "A"), PlayerData!$M:$M,PlayerData!N:N,""),
_xlfn.XLOOKUP(_xlfn.CONCAT(14,"-",$A73, "-", "A"), PlayerData!$M:$M,PlayerData!N:N,""),
_xlfn.XLOOKUP(_xlfn.CONCAT(15,"-",$A73, "-", "A"), PlayerData!$M:$M,PlayerData!N:N,""),
_xlfn.XLOOKUP(_xlfn.CONCAT(16,"-",$A73, "-", "A"), PlayerData!$M:$M,PlayerData!N:N,""),
_xlfn.XLOOKUP(_xlfn.CONCAT(17,"-",$A73, "-", "A"), PlayerData!$M:$M,PlayerData!N:N,""),
_xlfn.XLOOKUP(_xlfn.CONCAT(18,"-",$A73, "-", "A"), PlayerData!$M:$M,PlayerData!N:N,"")))</f>
        <v>1.3</v>
      </c>
      <c r="L73" s="138" cm="1">
        <f t="array" ref="L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"A"), PlayerData!$M:$M,PlayerData!O:O,""),
_xlfn.XLOOKUP(_xlfn.CONCAT(1,"-",$A73, "-", "A"), PlayerData!$M:$M,PlayerData!O:O,""),
_xlfn.XLOOKUP(_xlfn.CONCAT(2,"-",$A73, "-", "A"), PlayerData!$M:$M,PlayerData!O:O,""),
_xlfn.XLOOKUP(_xlfn.CONCAT(3,"-",$A73, "-", "A"), PlayerData!$M:$M,PlayerData!O:O,""),
_xlfn.XLOOKUP(_xlfn.CONCAT(4,"-",$A73, "-", "A"), PlayerData!$M:$M,PlayerData!O:O,""),
_xlfn.XLOOKUP(_xlfn.CONCAT(5,"-",$A73, "-", "A"), PlayerData!$M:$M,PlayerData!O:O,""),
_xlfn.XLOOKUP(_xlfn.CONCAT(6,"-",$A73, "-", "A"), PlayerData!$M:$M,PlayerData!O:O,""),
_xlfn.XLOOKUP(_xlfn.CONCAT(7,"-",$A73, "-", "A"), PlayerData!$M:$M,PlayerData!O:O,""),
_xlfn.XLOOKUP(_xlfn.CONCAT(8,"-",$A73, "-", "A"), PlayerData!$M:$M,PlayerData!O:O,""),
_xlfn.XLOOKUP(_xlfn.CONCAT(9,"-",$A73, "-", "A"), PlayerData!$M:$M,PlayerData!O:O,""),
_xlfn.XLOOKUP(_xlfn.CONCAT(10,"-",$A73, "-", "A"), PlayerData!$M:$M,PlayerData!O:O,""),
_xlfn.XLOOKUP(_xlfn.CONCAT(11,"-",$A73, "-", "A"), PlayerData!$M:$M,PlayerData!O:O,""),
_xlfn.XLOOKUP(_xlfn.CONCAT(12,"-",$A73, "-", "A"), PlayerData!$M:$M,PlayerData!O:O,""),
_xlfn.XLOOKUP(_xlfn.CONCAT(13,"-",$A73, "-", "A"), PlayerData!$M:$M,PlayerData!O:O,""),
_xlfn.XLOOKUP(_xlfn.CONCAT(14,"-",$A73, "-", "A"), PlayerData!$M:$M,PlayerData!O:O,""),
_xlfn.XLOOKUP(_xlfn.CONCAT(15,"-",$A73, "-", "A"), PlayerData!$M:$M,PlayerData!O:O,""),
_xlfn.XLOOKUP(_xlfn.CONCAT(16,"-",$A73, "-", "A"), PlayerData!$M:$M,PlayerData!O:O,""),
_xlfn.XLOOKUP(_xlfn.CONCAT(17,"-",$A73, "-", "A"), PlayerData!$M:$M,PlayerData!O:O,""),
_xlfn.XLOOKUP(_xlfn.CONCAT(18,"-",$A73, "-", "A"), PlayerData!$M:$M,PlayerData!O:O,"")))</f>
        <v>0.2</v>
      </c>
      <c r="M73" s="96" cm="1">
        <f t="array" ref="M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_xlfn.XLOOKUP(_xlfn.CONCAT(0,"-",$A73, "-", "A"), PlayerData!$M:$M,PlayerData!R:R,""),
_xlfn.XLOOKUP(_xlfn.CONCAT(1,"-",$A73, "-", "A"), PlayerData!$M:$M,PlayerData!R:R,""),
_xlfn.XLOOKUP(_xlfn.CONCAT(2,"-",$A73, "-", "A"), PlayerData!$M:$M,PlayerData!R:R,""),
_xlfn.XLOOKUP(_xlfn.CONCAT(3,"-",$A73, "-", "A"), PlayerData!$M:$M,PlayerData!R:R,""),
_xlfn.XLOOKUP(_xlfn.CONCAT(4,"-",$A73, "-", "A"), PlayerData!$M:$M,PlayerData!R:R,""),
_xlfn.XLOOKUP(_xlfn.CONCAT(5,"-",$A73, "-", "A"), PlayerData!$M:$M,PlayerData!R:R,""),
_xlfn.XLOOKUP(_xlfn.CONCAT(6,"-",$A73, "-", "A"), PlayerData!$M:$M,PlayerData!R:R,""),
_xlfn.XLOOKUP(_xlfn.CONCAT(7,"-",$A73, "-", "A"), PlayerData!$M:$M,PlayerData!R:R,""),
_xlfn.XLOOKUP(_xlfn.CONCAT(8,"-",$A73, "-", "A"), PlayerData!$M:$M,PlayerData!R:R,""),
_xlfn.XLOOKUP(_xlfn.CONCAT(9,"-",$A73, "-", "A"), PlayerData!$M:$M,PlayerData!R:R,""),
_xlfn.XLOOKUP(_xlfn.CONCAT(10,"-",$A73, "-", "A"), PlayerData!$M:$M,PlayerData!R:R,""),
_xlfn.XLOOKUP(_xlfn.CONCAT(11,"-",$A73, "-", "A"), PlayerData!$M:$M,PlayerData!R:R,""),
_xlfn.XLOOKUP(_xlfn.CONCAT(12,"-",$A73, "-", "A"), PlayerData!$M:$M,PlayerData!R:R,""),
_xlfn.XLOOKUP(_xlfn.CONCAT(13,"-",$A73, "-", "A"), PlayerData!$M:$M,PlayerData!R:R,""),
_xlfn.XLOOKUP(_xlfn.CONCAT(14,"-",$A73, "-", "A"), PlayerData!$M:$M,PlayerData!R:R,""),
_xlfn.XLOOKUP(_xlfn.CONCAT(15,"-",$A73, "-", "A"), PlayerData!$M:$M,PlayerData!R:R,""),
_xlfn.XLOOKUP(_xlfn.CONCAT(16,"-",$A73, "-", "A"), PlayerData!$M:$M,PlayerData!R:R,""),
_xlfn.XLOOKUP(_xlfn.CONCAT(17,"-",$A73, "-", "A"), PlayerData!$M:$M,PlayerData!R:R,""),
_xlfn.XLOOKUP(_xlfn.CONCAT(18,"-",$A73, "-", "A"), PlayerData!$M:$M,PlayerData!R:R,"")))</f>
        <v>1.23</v>
      </c>
      <c r="N73" s="134">
        <f t="shared" si="11"/>
        <v>29.545454545454543</v>
      </c>
      <c r="O73" s="134">
        <f t="shared" si="12"/>
        <v>9.0909090909090899</v>
      </c>
      <c r="P73" s="73">
        <f t="shared" si="13"/>
        <v>16.576819407008088</v>
      </c>
      <c r="Q73" s="132" cm="1">
        <f t="array" ref="Q73">IF(OR($A73=Solver!$T$12:$T$201),0,SUMPRODUCT($H73:$J73,$T$4:$V$4))</f>
        <v>15.768194070080865</v>
      </c>
      <c r="R73" s="73" cm="1">
        <f t="array" ref="R73">IF(OR($A73=Solver!$T$12:$T$201),0, SUMPRODUCT($N73:$P73, $T$4:$V$4))</f>
        <v>16.576819407008088</v>
      </c>
    </row>
    <row r="74" spans="1:18">
      <c r="A74" s="55">
        <v>72</v>
      </c>
      <c r="B74" s="55" t="str">
        <f>_xlfn.XLOOKUP($A74, PlayerData!$B$3:$B$394, PlayerData!C$3:C$394)</f>
        <v>EVE</v>
      </c>
      <c r="C74" s="55" t="str">
        <f>_xlfn.XLOOKUP($A74, PlayerData!$B$3:$B$394, PlayerData!D$3:D$394)</f>
        <v>M</v>
      </c>
      <c r="D74" s="31" t="str">
        <f>_xlfn.XLOOKUP($A74, PlayerData!$B$3:$B$394, PlayerData!E$3:E$394)</f>
        <v>Sigurdsson</v>
      </c>
      <c r="E74" s="136" cm="1">
        <f t="array" ref="E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"H"), PlayerData!$G:$G,PlayerData!H:H,""),
_xlfn.XLOOKUP(_xlfn.CONCAT(1,"-",$A74, "-", "H"), PlayerData!$G:$G,PlayerData!H:H,""),
_xlfn.XLOOKUP(_xlfn.CONCAT(2,"-",$A74, "-", "H"), PlayerData!$G:$G,PlayerData!H:H,""),
_xlfn.XLOOKUP(_xlfn.CONCAT(3,"-",$A74, "-", "H"), PlayerData!$G:$G,PlayerData!H:H,""),
_xlfn.XLOOKUP(_xlfn.CONCAT(4,"-",$A74, "-", "H"), PlayerData!$G:$G,PlayerData!H:H,""),
_xlfn.XLOOKUP(_xlfn.CONCAT(5,"-",$A74, "-", "H"), PlayerData!$G:$G,PlayerData!H:H,""),
_xlfn.XLOOKUP(_xlfn.CONCAT(6,"-",$A74, "-", "H"), PlayerData!$G:$G,PlayerData!H:H,""),
_xlfn.XLOOKUP(_xlfn.CONCAT(7,"-",$A74, "-", "H"), PlayerData!$G:$G,PlayerData!H:H,""),
_xlfn.XLOOKUP(_xlfn.CONCAT(8,"-",$A74, "-", "H"), PlayerData!$G:$G,PlayerData!H:H,""),
_xlfn.XLOOKUP(_xlfn.CONCAT(9,"-",$A74, "-", "H"), PlayerData!$G:$G,PlayerData!H:H,""),
_xlfn.XLOOKUP(_xlfn.CONCAT(10,"-",$A74, "-", "H"), PlayerData!$G:$G,PlayerData!H:H,""),
_xlfn.XLOOKUP(_xlfn.CONCAT(11,"-",$A74, "-", "H"), PlayerData!$G:$G,PlayerData!H:H,""),
_xlfn.XLOOKUP(_xlfn.CONCAT(12,"-",$A74, "-", "H"), PlayerData!$G:$G,PlayerData!H:H,""),
_xlfn.XLOOKUP(_xlfn.CONCAT(13,"-",$A74, "-", "H"), PlayerData!$G:$G,PlayerData!H:H,""),
_xlfn.XLOOKUP(_xlfn.CONCAT(14,"-",$A74, "-", "H"), PlayerData!$G:$G,PlayerData!H:H,""),
_xlfn.XLOOKUP(_xlfn.CONCAT(15,"-",$A74, "-", "H"), PlayerData!$G:$G,PlayerData!H:H,""),
_xlfn.XLOOKUP(_xlfn.CONCAT(16,"-",$A74, "-", "H"), PlayerData!$G:$G,PlayerData!H:H,""),
_xlfn.XLOOKUP(_xlfn.CONCAT(17,"-",$A74, "-", "H"), PlayerData!$G:$G,PlayerData!H:H,""),
_xlfn.XLOOKUP(_xlfn.CONCAT(18,"-",$A74, "-", "H"), PlayerData!$G:$G,PlayerData!H:H,"")))</f>
        <v>0.8</v>
      </c>
      <c r="F74" s="136" cm="1">
        <f t="array" ref="F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"H"), PlayerData!$G:$G,PlayerData!I:I,""),
_xlfn.XLOOKUP(_xlfn.CONCAT(1,"-",$A74, "-", "H"), PlayerData!$G:$G,PlayerData!I:I,""),
_xlfn.XLOOKUP(_xlfn.CONCAT(2,"-",$A74, "-", "H"), PlayerData!$G:$G,PlayerData!I:I,""),
_xlfn.XLOOKUP(_xlfn.CONCAT(3,"-",$A74, "-", "H"), PlayerData!$G:$G,PlayerData!I:I,""),
_xlfn.XLOOKUP(_xlfn.CONCAT(4,"-",$A74, "-", "H"), PlayerData!$G:$G,PlayerData!I:I,""),
_xlfn.XLOOKUP(_xlfn.CONCAT(5,"-",$A74, "-", "H"), PlayerData!$G:$G,PlayerData!I:I,""),
_xlfn.XLOOKUP(_xlfn.CONCAT(6,"-",$A74, "-", "H"), PlayerData!$G:$G,PlayerData!I:I,""),
_xlfn.XLOOKUP(_xlfn.CONCAT(7,"-",$A74, "-", "H"), PlayerData!$G:$G,PlayerData!I:I,""),
_xlfn.XLOOKUP(_xlfn.CONCAT(8,"-",$A74, "-", "H"), PlayerData!$G:$G,PlayerData!I:I,""),
_xlfn.XLOOKUP(_xlfn.CONCAT(9,"-",$A74, "-", "H"), PlayerData!$G:$G,PlayerData!I:I,""),
_xlfn.XLOOKUP(_xlfn.CONCAT(10,"-",$A74, "-", "H"), PlayerData!$G:$G,PlayerData!I:I,""),
_xlfn.XLOOKUP(_xlfn.CONCAT(11,"-",$A74, "-", "H"), PlayerData!$G:$G,PlayerData!I:I,""),
_xlfn.XLOOKUP(_xlfn.CONCAT(12,"-",$A74, "-", "H"), PlayerData!$G:$G,PlayerData!I:I,""),
_xlfn.XLOOKUP(_xlfn.CONCAT(13,"-",$A74, "-", "H"), PlayerData!$G:$G,PlayerData!I:I,""),
_xlfn.XLOOKUP(_xlfn.CONCAT(14,"-",$A74, "-", "H"), PlayerData!$G:$G,PlayerData!I:I,""),
_xlfn.XLOOKUP(_xlfn.CONCAT(15,"-",$A74, "-", "H"), PlayerData!$G:$G,PlayerData!I:I,""),
_xlfn.XLOOKUP(_xlfn.CONCAT(16,"-",$A74, "-", "H"), PlayerData!$G:$G,PlayerData!I:I,""),
_xlfn.XLOOKUP(_xlfn.CONCAT(17,"-",$A74, "-", "H"), PlayerData!$G:$G,PlayerData!I:I,""),
_xlfn.XLOOKUP(_xlfn.CONCAT(18,"-",$A74, "-", "H"), PlayerData!$G:$G,PlayerData!I:I,"")))</f>
        <v>0.6</v>
      </c>
      <c r="G74" s="90" cm="1">
        <f t="array" ref="G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"H"), PlayerData!$G:$G,PlayerData!L:L,""),
_xlfn.XLOOKUP(_xlfn.CONCAT(1,"-",$A74, "-", "H"), PlayerData!$G:$G,PlayerData!L:L,""),
_xlfn.XLOOKUP(_xlfn.CONCAT(2,"-",$A74, "-", "H"), PlayerData!$G:$G,PlayerData!L:L,""),
_xlfn.XLOOKUP(_xlfn.CONCAT(3,"-",$A74, "-", "H"), PlayerData!$G:$G,PlayerData!L:L,""),
_xlfn.XLOOKUP(_xlfn.CONCAT(4,"-",$A74, "-", "H"), PlayerData!$G:$G,PlayerData!L:L,""),
_xlfn.XLOOKUP(_xlfn.CONCAT(5,"-",$A74, "-", "H"), PlayerData!$G:$G,PlayerData!L:L,""),
_xlfn.XLOOKUP(_xlfn.CONCAT(6,"-",$A74, "-", "H"), PlayerData!$G:$G,PlayerData!L:L,""),
_xlfn.XLOOKUP(_xlfn.CONCAT(7,"-",$A74, "-", "H"), PlayerData!$G:$G,PlayerData!L:L,""),
_xlfn.XLOOKUP(_xlfn.CONCAT(8,"-",$A74, "-", "H"), PlayerData!$G:$G,PlayerData!L:L,""),
_xlfn.XLOOKUP(_xlfn.CONCAT(9,"-",$A74, "-", "H"), PlayerData!$G:$G,PlayerData!L:L,""),
_xlfn.XLOOKUP(_xlfn.CONCAT(10,"-",$A74, "-", "H"), PlayerData!$G:$G,PlayerData!L:L,""),
_xlfn.XLOOKUP(_xlfn.CONCAT(11,"-",$A74, "-", "H"), PlayerData!$G:$G,PlayerData!L:L,""),
_xlfn.XLOOKUP(_xlfn.CONCAT(12,"-",$A74, "-", "H"), PlayerData!$G:$G,PlayerData!L:L,""),
_xlfn.XLOOKUP(_xlfn.CONCAT(13,"-",$A74, "-", "H"), PlayerData!$G:$G,PlayerData!L:L,""),
_xlfn.XLOOKUP(_xlfn.CONCAT(14,"-",$A74, "-", "H"), PlayerData!$G:$G,PlayerData!L:L,""),
_xlfn.XLOOKUP(_xlfn.CONCAT(15,"-",$A74, "-", "H"), PlayerData!$G:$G,PlayerData!L:L,""),
_xlfn.XLOOKUP(_xlfn.CONCAT(16,"-",$A74, "-", "H"), PlayerData!$G:$G,PlayerData!L:L,""),
_xlfn.XLOOKUP(_xlfn.CONCAT(17,"-",$A74, "-", "H"), PlayerData!$G:$G,PlayerData!L:L,""),
_xlfn.XLOOKUP(_xlfn.CONCAT(18,"-",$A74, "-", "H"), PlayerData!$G:$G,PlayerData!L:L,"")))</f>
        <v>1.96</v>
      </c>
      <c r="H74" s="132">
        <f t="shared" si="8"/>
        <v>18.18181818181818</v>
      </c>
      <c r="I74" s="132">
        <f t="shared" si="9"/>
        <v>27.27272727272727</v>
      </c>
      <c r="J74" s="72">
        <f t="shared" si="10"/>
        <v>26.415094339622645</v>
      </c>
      <c r="K74" s="138" cm="1">
        <f t="array" ref="K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"A"), PlayerData!$M:$M,PlayerData!N:N,""),
_xlfn.XLOOKUP(_xlfn.CONCAT(1,"-",$A74, "-", "A"), PlayerData!$M:$M,PlayerData!N:N,""),
_xlfn.XLOOKUP(_xlfn.CONCAT(2,"-",$A74, "-", "A"), PlayerData!$M:$M,PlayerData!N:N,""),
_xlfn.XLOOKUP(_xlfn.CONCAT(3,"-",$A74, "-", "A"), PlayerData!$M:$M,PlayerData!N:N,""),
_xlfn.XLOOKUP(_xlfn.CONCAT(4,"-",$A74, "-", "A"), PlayerData!$M:$M,PlayerData!N:N,""),
_xlfn.XLOOKUP(_xlfn.CONCAT(5,"-",$A74, "-", "A"), PlayerData!$M:$M,PlayerData!N:N,""),
_xlfn.XLOOKUP(_xlfn.CONCAT(6,"-",$A74, "-", "A"), PlayerData!$M:$M,PlayerData!N:N,""),
_xlfn.XLOOKUP(_xlfn.CONCAT(7,"-",$A74, "-", "A"), PlayerData!$M:$M,PlayerData!N:N,""),
_xlfn.XLOOKUP(_xlfn.CONCAT(8,"-",$A74, "-", "A"), PlayerData!$M:$M,PlayerData!N:N,""),
_xlfn.XLOOKUP(_xlfn.CONCAT(9,"-",$A74, "-", "A"), PlayerData!$M:$M,PlayerData!N:N,""),
_xlfn.XLOOKUP(_xlfn.CONCAT(10,"-",$A74, "-", "A"), PlayerData!$M:$M,PlayerData!N:N,""),
_xlfn.XLOOKUP(_xlfn.CONCAT(11,"-",$A74, "-", "A"), PlayerData!$M:$M,PlayerData!N:N,""),
_xlfn.XLOOKUP(_xlfn.CONCAT(12,"-",$A74, "-", "A"), PlayerData!$M:$M,PlayerData!N:N,""),
_xlfn.XLOOKUP(_xlfn.CONCAT(13,"-",$A74, "-", "A"), PlayerData!$M:$M,PlayerData!N:N,""),
_xlfn.XLOOKUP(_xlfn.CONCAT(14,"-",$A74, "-", "A"), PlayerData!$M:$M,PlayerData!N:N,""),
_xlfn.XLOOKUP(_xlfn.CONCAT(15,"-",$A74, "-", "A"), PlayerData!$M:$M,PlayerData!N:N,""),
_xlfn.XLOOKUP(_xlfn.CONCAT(16,"-",$A74, "-", "A"), PlayerData!$M:$M,PlayerData!N:N,""),
_xlfn.XLOOKUP(_xlfn.CONCAT(17,"-",$A74, "-", "A"), PlayerData!$M:$M,PlayerData!N:N,""),
_xlfn.XLOOKUP(_xlfn.CONCAT(18,"-",$A74, "-", "A"), PlayerData!$M:$M,PlayerData!N:N,"")))</f>
        <v>0.12</v>
      </c>
      <c r="L74" s="138" cm="1">
        <f t="array" ref="L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"A"), PlayerData!$M:$M,PlayerData!O:O,""),
_xlfn.XLOOKUP(_xlfn.CONCAT(1,"-",$A74, "-", "A"), PlayerData!$M:$M,PlayerData!O:O,""),
_xlfn.XLOOKUP(_xlfn.CONCAT(2,"-",$A74, "-", "A"), PlayerData!$M:$M,PlayerData!O:O,""),
_xlfn.XLOOKUP(_xlfn.CONCAT(3,"-",$A74, "-", "A"), PlayerData!$M:$M,PlayerData!O:O,""),
_xlfn.XLOOKUP(_xlfn.CONCAT(4,"-",$A74, "-", "A"), PlayerData!$M:$M,PlayerData!O:O,""),
_xlfn.XLOOKUP(_xlfn.CONCAT(5,"-",$A74, "-", "A"), PlayerData!$M:$M,PlayerData!O:O,""),
_xlfn.XLOOKUP(_xlfn.CONCAT(6,"-",$A74, "-", "A"), PlayerData!$M:$M,PlayerData!O:O,""),
_xlfn.XLOOKUP(_xlfn.CONCAT(7,"-",$A74, "-", "A"), PlayerData!$M:$M,PlayerData!O:O,""),
_xlfn.XLOOKUP(_xlfn.CONCAT(8,"-",$A74, "-", "A"), PlayerData!$M:$M,PlayerData!O:O,""),
_xlfn.XLOOKUP(_xlfn.CONCAT(9,"-",$A74, "-", "A"), PlayerData!$M:$M,PlayerData!O:O,""),
_xlfn.XLOOKUP(_xlfn.CONCAT(10,"-",$A74, "-", "A"), PlayerData!$M:$M,PlayerData!O:O,""),
_xlfn.XLOOKUP(_xlfn.CONCAT(11,"-",$A74, "-", "A"), PlayerData!$M:$M,PlayerData!O:O,""),
_xlfn.XLOOKUP(_xlfn.CONCAT(12,"-",$A74, "-", "A"), PlayerData!$M:$M,PlayerData!O:O,""),
_xlfn.XLOOKUP(_xlfn.CONCAT(13,"-",$A74, "-", "A"), PlayerData!$M:$M,PlayerData!O:O,""),
_xlfn.XLOOKUP(_xlfn.CONCAT(14,"-",$A74, "-", "A"), PlayerData!$M:$M,PlayerData!O:O,""),
_xlfn.XLOOKUP(_xlfn.CONCAT(15,"-",$A74, "-", "A"), PlayerData!$M:$M,PlayerData!O:O,""),
_xlfn.XLOOKUP(_xlfn.CONCAT(16,"-",$A74, "-", "A"), PlayerData!$M:$M,PlayerData!O:O,""),
_xlfn.XLOOKUP(_xlfn.CONCAT(17,"-",$A74, "-", "A"), PlayerData!$M:$M,PlayerData!O:O,""),
_xlfn.XLOOKUP(_xlfn.CONCAT(18,"-",$A74, "-", "A"), PlayerData!$M:$M,PlayerData!O:O,"")))</f>
        <v>0</v>
      </c>
      <c r="M74" s="96" cm="1">
        <f t="array" ref="M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_xlfn.XLOOKUP(_xlfn.CONCAT(0,"-",$A74, "-", "A"), PlayerData!$M:$M,PlayerData!R:R,""),
_xlfn.XLOOKUP(_xlfn.CONCAT(1,"-",$A74, "-", "A"), PlayerData!$M:$M,PlayerData!R:R,""),
_xlfn.XLOOKUP(_xlfn.CONCAT(2,"-",$A74, "-", "A"), PlayerData!$M:$M,PlayerData!R:R,""),
_xlfn.XLOOKUP(_xlfn.CONCAT(3,"-",$A74, "-", "A"), PlayerData!$M:$M,PlayerData!R:R,""),
_xlfn.XLOOKUP(_xlfn.CONCAT(4,"-",$A74, "-", "A"), PlayerData!$M:$M,PlayerData!R:R,""),
_xlfn.XLOOKUP(_xlfn.CONCAT(5,"-",$A74, "-", "A"), PlayerData!$M:$M,PlayerData!R:R,""),
_xlfn.XLOOKUP(_xlfn.CONCAT(6,"-",$A74, "-", "A"), PlayerData!$M:$M,PlayerData!R:R,""),
_xlfn.XLOOKUP(_xlfn.CONCAT(7,"-",$A74, "-", "A"), PlayerData!$M:$M,PlayerData!R:R,""),
_xlfn.XLOOKUP(_xlfn.CONCAT(8,"-",$A74, "-", "A"), PlayerData!$M:$M,PlayerData!R:R,""),
_xlfn.XLOOKUP(_xlfn.CONCAT(9,"-",$A74, "-", "A"), PlayerData!$M:$M,PlayerData!R:R,""),
_xlfn.XLOOKUP(_xlfn.CONCAT(10,"-",$A74, "-", "A"), PlayerData!$M:$M,PlayerData!R:R,""),
_xlfn.XLOOKUP(_xlfn.CONCAT(11,"-",$A74, "-", "A"), PlayerData!$M:$M,PlayerData!R:R,""),
_xlfn.XLOOKUP(_xlfn.CONCAT(12,"-",$A74, "-", "A"), PlayerData!$M:$M,PlayerData!R:R,""),
_xlfn.XLOOKUP(_xlfn.CONCAT(13,"-",$A74, "-", "A"), PlayerData!$M:$M,PlayerData!R:R,""),
_xlfn.XLOOKUP(_xlfn.CONCAT(14,"-",$A74, "-", "A"), PlayerData!$M:$M,PlayerData!R:R,""),
_xlfn.XLOOKUP(_xlfn.CONCAT(15,"-",$A74, "-", "A"), PlayerData!$M:$M,PlayerData!R:R,""),
_xlfn.XLOOKUP(_xlfn.CONCAT(16,"-",$A74, "-", "A"), PlayerData!$M:$M,PlayerData!R:R,""),
_xlfn.XLOOKUP(_xlfn.CONCAT(17,"-",$A74, "-", "A"), PlayerData!$M:$M,PlayerData!R:R,""),
_xlfn.XLOOKUP(_xlfn.CONCAT(18,"-",$A74, "-", "A"), PlayerData!$M:$M,PlayerData!R:R,"")))</f>
        <v>0.41</v>
      </c>
      <c r="N74" s="134">
        <f t="shared" si="11"/>
        <v>2.7272727272727271</v>
      </c>
      <c r="O74" s="134">
        <f t="shared" si="12"/>
        <v>0</v>
      </c>
      <c r="P74" s="73">
        <f t="shared" si="13"/>
        <v>5.525606469002696</v>
      </c>
      <c r="Q74" s="132" cm="1">
        <f t="array" ref="Q74">IF(OR($A74=Solver!$T$12:$T$201),0,SUMPRODUCT($H74:$J74,$T$4:$V$4))</f>
        <v>26.415094339622645</v>
      </c>
      <c r="R74" s="73" cm="1">
        <f t="array" ref="R74">IF(OR($A74=Solver!$T$12:$T$201),0, SUMPRODUCT($N74:$P74, $T$4:$V$4))</f>
        <v>5.525606469002696</v>
      </c>
    </row>
    <row r="75" spans="1:18">
      <c r="A75" s="55">
        <v>73</v>
      </c>
      <c r="B75" s="55" t="str">
        <f>_xlfn.XLOOKUP($A75, PlayerData!$B$3:$B$394, PlayerData!C$3:C$394)</f>
        <v>LEI</v>
      </c>
      <c r="C75" s="55" t="str">
        <f>_xlfn.XLOOKUP($A75, PlayerData!$B$3:$B$394, PlayerData!D$3:D$394)</f>
        <v>M</v>
      </c>
      <c r="D75" s="31" t="str">
        <f>_xlfn.XLOOKUP($A75, PlayerData!$B$3:$B$394, PlayerData!E$3:E$394)</f>
        <v>Maddison</v>
      </c>
      <c r="E75" s="136" cm="1">
        <f t="array" ref="E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"H"), PlayerData!$G:$G,PlayerData!H:H,""),
_xlfn.XLOOKUP(_xlfn.CONCAT(1,"-",$A75, "-", "H"), PlayerData!$G:$G,PlayerData!H:H,""),
_xlfn.XLOOKUP(_xlfn.CONCAT(2,"-",$A75, "-", "H"), PlayerData!$G:$G,PlayerData!H:H,""),
_xlfn.XLOOKUP(_xlfn.CONCAT(3,"-",$A75, "-", "H"), PlayerData!$G:$G,PlayerData!H:H,""),
_xlfn.XLOOKUP(_xlfn.CONCAT(4,"-",$A75, "-", "H"), PlayerData!$G:$G,PlayerData!H:H,""),
_xlfn.XLOOKUP(_xlfn.CONCAT(5,"-",$A75, "-", "H"), PlayerData!$G:$G,PlayerData!H:H,""),
_xlfn.XLOOKUP(_xlfn.CONCAT(6,"-",$A75, "-", "H"), PlayerData!$G:$G,PlayerData!H:H,""),
_xlfn.XLOOKUP(_xlfn.CONCAT(7,"-",$A75, "-", "H"), PlayerData!$G:$G,PlayerData!H:H,""),
_xlfn.XLOOKUP(_xlfn.CONCAT(8,"-",$A75, "-", "H"), PlayerData!$G:$G,PlayerData!H:H,""),
_xlfn.XLOOKUP(_xlfn.CONCAT(9,"-",$A75, "-", "H"), PlayerData!$G:$G,PlayerData!H:H,""),
_xlfn.XLOOKUP(_xlfn.CONCAT(10,"-",$A75, "-", "H"), PlayerData!$G:$G,PlayerData!H:H,""),
_xlfn.XLOOKUP(_xlfn.CONCAT(11,"-",$A75, "-", "H"), PlayerData!$G:$G,PlayerData!H:H,""),
_xlfn.XLOOKUP(_xlfn.CONCAT(12,"-",$A75, "-", "H"), PlayerData!$G:$G,PlayerData!H:H,""),
_xlfn.XLOOKUP(_xlfn.CONCAT(13,"-",$A75, "-", "H"), PlayerData!$G:$G,PlayerData!H:H,""),
_xlfn.XLOOKUP(_xlfn.CONCAT(14,"-",$A75, "-", "H"), PlayerData!$G:$G,PlayerData!H:H,""),
_xlfn.XLOOKUP(_xlfn.CONCAT(15,"-",$A75, "-", "H"), PlayerData!$G:$G,PlayerData!H:H,""),
_xlfn.XLOOKUP(_xlfn.CONCAT(16,"-",$A75, "-", "H"), PlayerData!$G:$G,PlayerData!H:H,""),
_xlfn.XLOOKUP(_xlfn.CONCAT(17,"-",$A75, "-", "H"), PlayerData!$G:$G,PlayerData!H:H,""),
_xlfn.XLOOKUP(_xlfn.CONCAT(18,"-",$A75, "-", "H"), PlayerData!$G:$G,PlayerData!H:H,"")))</f>
        <v>0.33</v>
      </c>
      <c r="F75" s="136" cm="1">
        <f t="array" ref="F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"H"), PlayerData!$G:$G,PlayerData!I:I,""),
_xlfn.XLOOKUP(_xlfn.CONCAT(1,"-",$A75, "-", "H"), PlayerData!$G:$G,PlayerData!I:I,""),
_xlfn.XLOOKUP(_xlfn.CONCAT(2,"-",$A75, "-", "H"), PlayerData!$G:$G,PlayerData!I:I,""),
_xlfn.XLOOKUP(_xlfn.CONCAT(3,"-",$A75, "-", "H"), PlayerData!$G:$G,PlayerData!I:I,""),
_xlfn.XLOOKUP(_xlfn.CONCAT(4,"-",$A75, "-", "H"), PlayerData!$G:$G,PlayerData!I:I,""),
_xlfn.XLOOKUP(_xlfn.CONCAT(5,"-",$A75, "-", "H"), PlayerData!$G:$G,PlayerData!I:I,""),
_xlfn.XLOOKUP(_xlfn.CONCAT(6,"-",$A75, "-", "H"), PlayerData!$G:$G,PlayerData!I:I,""),
_xlfn.XLOOKUP(_xlfn.CONCAT(7,"-",$A75, "-", "H"), PlayerData!$G:$G,PlayerData!I:I,""),
_xlfn.XLOOKUP(_xlfn.CONCAT(8,"-",$A75, "-", "H"), PlayerData!$G:$G,PlayerData!I:I,""),
_xlfn.XLOOKUP(_xlfn.CONCAT(9,"-",$A75, "-", "H"), PlayerData!$G:$G,PlayerData!I:I,""),
_xlfn.XLOOKUP(_xlfn.CONCAT(10,"-",$A75, "-", "H"), PlayerData!$G:$G,PlayerData!I:I,""),
_xlfn.XLOOKUP(_xlfn.CONCAT(11,"-",$A75, "-", "H"), PlayerData!$G:$G,PlayerData!I:I,""),
_xlfn.XLOOKUP(_xlfn.CONCAT(12,"-",$A75, "-", "H"), PlayerData!$G:$G,PlayerData!I:I,""),
_xlfn.XLOOKUP(_xlfn.CONCAT(13,"-",$A75, "-", "H"), PlayerData!$G:$G,PlayerData!I:I,""),
_xlfn.XLOOKUP(_xlfn.CONCAT(14,"-",$A75, "-", "H"), PlayerData!$G:$G,PlayerData!I:I,""),
_xlfn.XLOOKUP(_xlfn.CONCAT(15,"-",$A75, "-", "H"), PlayerData!$G:$G,PlayerData!I:I,""),
_xlfn.XLOOKUP(_xlfn.CONCAT(16,"-",$A75, "-", "H"), PlayerData!$G:$G,PlayerData!I:I,""),
_xlfn.XLOOKUP(_xlfn.CONCAT(17,"-",$A75, "-", "H"), PlayerData!$G:$G,PlayerData!I:I,""),
_xlfn.XLOOKUP(_xlfn.CONCAT(18,"-",$A75, "-", "H"), PlayerData!$G:$G,PlayerData!I:I,"")))</f>
        <v>0</v>
      </c>
      <c r="G75" s="90" cm="1">
        <f t="array" ref="G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"H"), PlayerData!$G:$G,PlayerData!L:L,""),
_xlfn.XLOOKUP(_xlfn.CONCAT(1,"-",$A75, "-", "H"), PlayerData!$G:$G,PlayerData!L:L,""),
_xlfn.XLOOKUP(_xlfn.CONCAT(2,"-",$A75, "-", "H"), PlayerData!$G:$G,PlayerData!L:L,""),
_xlfn.XLOOKUP(_xlfn.CONCAT(3,"-",$A75, "-", "H"), PlayerData!$G:$G,PlayerData!L:L,""),
_xlfn.XLOOKUP(_xlfn.CONCAT(4,"-",$A75, "-", "H"), PlayerData!$G:$G,PlayerData!L:L,""),
_xlfn.XLOOKUP(_xlfn.CONCAT(5,"-",$A75, "-", "H"), PlayerData!$G:$G,PlayerData!L:L,""),
_xlfn.XLOOKUP(_xlfn.CONCAT(6,"-",$A75, "-", "H"), PlayerData!$G:$G,PlayerData!L:L,""),
_xlfn.XLOOKUP(_xlfn.CONCAT(7,"-",$A75, "-", "H"), PlayerData!$G:$G,PlayerData!L:L,""),
_xlfn.XLOOKUP(_xlfn.CONCAT(8,"-",$A75, "-", "H"), PlayerData!$G:$G,PlayerData!L:L,""),
_xlfn.XLOOKUP(_xlfn.CONCAT(9,"-",$A75, "-", "H"), PlayerData!$G:$G,PlayerData!L:L,""),
_xlfn.XLOOKUP(_xlfn.CONCAT(10,"-",$A75, "-", "H"), PlayerData!$G:$G,PlayerData!L:L,""),
_xlfn.XLOOKUP(_xlfn.CONCAT(11,"-",$A75, "-", "H"), PlayerData!$G:$G,PlayerData!L:L,""),
_xlfn.XLOOKUP(_xlfn.CONCAT(12,"-",$A75, "-", "H"), PlayerData!$G:$G,PlayerData!L:L,""),
_xlfn.XLOOKUP(_xlfn.CONCAT(13,"-",$A75, "-", "H"), PlayerData!$G:$G,PlayerData!L:L,""),
_xlfn.XLOOKUP(_xlfn.CONCAT(14,"-",$A75, "-", "H"), PlayerData!$G:$G,PlayerData!L:L,""),
_xlfn.XLOOKUP(_xlfn.CONCAT(15,"-",$A75, "-", "H"), PlayerData!$G:$G,PlayerData!L:L,""),
_xlfn.XLOOKUP(_xlfn.CONCAT(16,"-",$A75, "-", "H"), PlayerData!$G:$G,PlayerData!L:L,""),
_xlfn.XLOOKUP(_xlfn.CONCAT(17,"-",$A75, "-", "H"), PlayerData!$G:$G,PlayerData!L:L,""),
_xlfn.XLOOKUP(_xlfn.CONCAT(18,"-",$A75, "-", "H"), PlayerData!$G:$G,PlayerData!L:L,"")))</f>
        <v>0.97000000000000008</v>
      </c>
      <c r="H75" s="132">
        <f t="shared" si="8"/>
        <v>7.4999999999999991</v>
      </c>
      <c r="I75" s="132">
        <f t="shared" si="9"/>
        <v>0</v>
      </c>
      <c r="J75" s="72">
        <f t="shared" si="10"/>
        <v>13.072776280323454</v>
      </c>
      <c r="K75" s="138" cm="1">
        <f t="array" ref="K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"A"), PlayerData!$M:$M,PlayerData!N:N,""),
_xlfn.XLOOKUP(_xlfn.CONCAT(1,"-",$A75, "-", "A"), PlayerData!$M:$M,PlayerData!N:N,""),
_xlfn.XLOOKUP(_xlfn.CONCAT(2,"-",$A75, "-", "A"), PlayerData!$M:$M,PlayerData!N:N,""),
_xlfn.XLOOKUP(_xlfn.CONCAT(3,"-",$A75, "-", "A"), PlayerData!$M:$M,PlayerData!N:N,""),
_xlfn.XLOOKUP(_xlfn.CONCAT(4,"-",$A75, "-", "A"), PlayerData!$M:$M,PlayerData!N:N,""),
_xlfn.XLOOKUP(_xlfn.CONCAT(5,"-",$A75, "-", "A"), PlayerData!$M:$M,PlayerData!N:N,""),
_xlfn.XLOOKUP(_xlfn.CONCAT(6,"-",$A75, "-", "A"), PlayerData!$M:$M,PlayerData!N:N,""),
_xlfn.XLOOKUP(_xlfn.CONCAT(7,"-",$A75, "-", "A"), PlayerData!$M:$M,PlayerData!N:N,""),
_xlfn.XLOOKUP(_xlfn.CONCAT(8,"-",$A75, "-", "A"), PlayerData!$M:$M,PlayerData!N:N,""),
_xlfn.XLOOKUP(_xlfn.CONCAT(9,"-",$A75, "-", "A"), PlayerData!$M:$M,PlayerData!N:N,""),
_xlfn.XLOOKUP(_xlfn.CONCAT(10,"-",$A75, "-", "A"), PlayerData!$M:$M,PlayerData!N:N,""),
_xlfn.XLOOKUP(_xlfn.CONCAT(11,"-",$A75, "-", "A"), PlayerData!$M:$M,PlayerData!N:N,""),
_xlfn.XLOOKUP(_xlfn.CONCAT(12,"-",$A75, "-", "A"), PlayerData!$M:$M,PlayerData!N:N,""),
_xlfn.XLOOKUP(_xlfn.CONCAT(13,"-",$A75, "-", "A"), PlayerData!$M:$M,PlayerData!N:N,""),
_xlfn.XLOOKUP(_xlfn.CONCAT(14,"-",$A75, "-", "A"), PlayerData!$M:$M,PlayerData!N:N,""),
_xlfn.XLOOKUP(_xlfn.CONCAT(15,"-",$A75, "-", "A"), PlayerData!$M:$M,PlayerData!N:N,""),
_xlfn.XLOOKUP(_xlfn.CONCAT(16,"-",$A75, "-", "A"), PlayerData!$M:$M,PlayerData!N:N,""),
_xlfn.XLOOKUP(_xlfn.CONCAT(17,"-",$A75, "-", "A"), PlayerData!$M:$M,PlayerData!N:N,""),
_xlfn.XLOOKUP(_xlfn.CONCAT(18,"-",$A75, "-", "A"), PlayerData!$M:$M,PlayerData!N:N,"")))</f>
        <v>0.4</v>
      </c>
      <c r="L75" s="138" cm="1">
        <f t="array" ref="L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"A"), PlayerData!$M:$M,PlayerData!O:O,""),
_xlfn.XLOOKUP(_xlfn.CONCAT(1,"-",$A75, "-", "A"), PlayerData!$M:$M,PlayerData!O:O,""),
_xlfn.XLOOKUP(_xlfn.CONCAT(2,"-",$A75, "-", "A"), PlayerData!$M:$M,PlayerData!O:O,""),
_xlfn.XLOOKUP(_xlfn.CONCAT(3,"-",$A75, "-", "A"), PlayerData!$M:$M,PlayerData!O:O,""),
_xlfn.XLOOKUP(_xlfn.CONCAT(4,"-",$A75, "-", "A"), PlayerData!$M:$M,PlayerData!O:O,""),
_xlfn.XLOOKUP(_xlfn.CONCAT(5,"-",$A75, "-", "A"), PlayerData!$M:$M,PlayerData!O:O,""),
_xlfn.XLOOKUP(_xlfn.CONCAT(6,"-",$A75, "-", "A"), PlayerData!$M:$M,PlayerData!O:O,""),
_xlfn.XLOOKUP(_xlfn.CONCAT(7,"-",$A75, "-", "A"), PlayerData!$M:$M,PlayerData!O:O,""),
_xlfn.XLOOKUP(_xlfn.CONCAT(8,"-",$A75, "-", "A"), PlayerData!$M:$M,PlayerData!O:O,""),
_xlfn.XLOOKUP(_xlfn.CONCAT(9,"-",$A75, "-", "A"), PlayerData!$M:$M,PlayerData!O:O,""),
_xlfn.XLOOKUP(_xlfn.CONCAT(10,"-",$A75, "-", "A"), PlayerData!$M:$M,PlayerData!O:O,""),
_xlfn.XLOOKUP(_xlfn.CONCAT(11,"-",$A75, "-", "A"), PlayerData!$M:$M,PlayerData!O:O,""),
_xlfn.XLOOKUP(_xlfn.CONCAT(12,"-",$A75, "-", "A"), PlayerData!$M:$M,PlayerData!O:O,""),
_xlfn.XLOOKUP(_xlfn.CONCAT(13,"-",$A75, "-", "A"), PlayerData!$M:$M,PlayerData!O:O,""),
_xlfn.XLOOKUP(_xlfn.CONCAT(14,"-",$A75, "-", "A"), PlayerData!$M:$M,PlayerData!O:O,""),
_xlfn.XLOOKUP(_xlfn.CONCAT(15,"-",$A75, "-", "A"), PlayerData!$M:$M,PlayerData!O:O,""),
_xlfn.XLOOKUP(_xlfn.CONCAT(16,"-",$A75, "-", "A"), PlayerData!$M:$M,PlayerData!O:O,""),
_xlfn.XLOOKUP(_xlfn.CONCAT(17,"-",$A75, "-", "A"), PlayerData!$M:$M,PlayerData!O:O,""),
_xlfn.XLOOKUP(_xlfn.CONCAT(18,"-",$A75, "-", "A"), PlayerData!$M:$M,PlayerData!O:O,"")))</f>
        <v>0.2</v>
      </c>
      <c r="M75" s="96" cm="1">
        <f t="array" ref="M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_xlfn.XLOOKUP(_xlfn.CONCAT(0,"-",$A75, "-", "A"), PlayerData!$M:$M,PlayerData!R:R,""),
_xlfn.XLOOKUP(_xlfn.CONCAT(1,"-",$A75, "-", "A"), PlayerData!$M:$M,PlayerData!R:R,""),
_xlfn.XLOOKUP(_xlfn.CONCAT(2,"-",$A75, "-", "A"), PlayerData!$M:$M,PlayerData!R:R,""),
_xlfn.XLOOKUP(_xlfn.CONCAT(3,"-",$A75, "-", "A"), PlayerData!$M:$M,PlayerData!R:R,""),
_xlfn.XLOOKUP(_xlfn.CONCAT(4,"-",$A75, "-", "A"), PlayerData!$M:$M,PlayerData!R:R,""),
_xlfn.XLOOKUP(_xlfn.CONCAT(5,"-",$A75, "-", "A"), PlayerData!$M:$M,PlayerData!R:R,""),
_xlfn.XLOOKUP(_xlfn.CONCAT(6,"-",$A75, "-", "A"), PlayerData!$M:$M,PlayerData!R:R,""),
_xlfn.XLOOKUP(_xlfn.CONCAT(7,"-",$A75, "-", "A"), PlayerData!$M:$M,PlayerData!R:R,""),
_xlfn.XLOOKUP(_xlfn.CONCAT(8,"-",$A75, "-", "A"), PlayerData!$M:$M,PlayerData!R:R,""),
_xlfn.XLOOKUP(_xlfn.CONCAT(9,"-",$A75, "-", "A"), PlayerData!$M:$M,PlayerData!R:R,""),
_xlfn.XLOOKUP(_xlfn.CONCAT(10,"-",$A75, "-", "A"), PlayerData!$M:$M,PlayerData!R:R,""),
_xlfn.XLOOKUP(_xlfn.CONCAT(11,"-",$A75, "-", "A"), PlayerData!$M:$M,PlayerData!R:R,""),
_xlfn.XLOOKUP(_xlfn.CONCAT(12,"-",$A75, "-", "A"), PlayerData!$M:$M,PlayerData!R:R,""),
_xlfn.XLOOKUP(_xlfn.CONCAT(13,"-",$A75, "-", "A"), PlayerData!$M:$M,PlayerData!R:R,""),
_xlfn.XLOOKUP(_xlfn.CONCAT(14,"-",$A75, "-", "A"), PlayerData!$M:$M,PlayerData!R:R,""),
_xlfn.XLOOKUP(_xlfn.CONCAT(15,"-",$A75, "-", "A"), PlayerData!$M:$M,PlayerData!R:R,""),
_xlfn.XLOOKUP(_xlfn.CONCAT(16,"-",$A75, "-", "A"), PlayerData!$M:$M,PlayerData!R:R,""),
_xlfn.XLOOKUP(_xlfn.CONCAT(17,"-",$A75, "-", "A"), PlayerData!$M:$M,PlayerData!R:R,""),
_xlfn.XLOOKUP(_xlfn.CONCAT(18,"-",$A75, "-", "A"), PlayerData!$M:$M,PlayerData!R:R,"")))</f>
        <v>1.98</v>
      </c>
      <c r="N75" s="134">
        <f t="shared" si="11"/>
        <v>9.0909090909090899</v>
      </c>
      <c r="O75" s="134">
        <f t="shared" si="12"/>
        <v>9.0909090909090899</v>
      </c>
      <c r="P75" s="73">
        <f t="shared" si="13"/>
        <v>26.684636118598387</v>
      </c>
      <c r="Q75" s="132" cm="1">
        <f t="array" ref="Q75">IF(OR($A75=Solver!$T$12:$T$201),0,SUMPRODUCT($H75:$J75,$T$4:$V$4))</f>
        <v>13.072776280323454</v>
      </c>
      <c r="R75" s="73" cm="1">
        <f t="array" ref="R75">IF(OR($A75=Solver!$T$12:$T$201),0, SUMPRODUCT($N75:$P75, $T$4:$V$4))</f>
        <v>26.684636118598387</v>
      </c>
    </row>
    <row r="76" spans="1:18">
      <c r="A76" s="55">
        <v>74</v>
      </c>
      <c r="B76" s="55" t="str">
        <f>_xlfn.XLOOKUP($A76, PlayerData!$B$3:$B$394, PlayerData!C$3:C$394)</f>
        <v>LEI</v>
      </c>
      <c r="C76" s="55" t="str">
        <f>_xlfn.XLOOKUP($A76, PlayerData!$B$3:$B$394, PlayerData!D$3:D$394)</f>
        <v>M</v>
      </c>
      <c r="D76" s="31" t="str">
        <f>_xlfn.XLOOKUP($A76, PlayerData!$B$3:$B$394, PlayerData!E$3:E$394)</f>
        <v>Barnes Harvey</v>
      </c>
      <c r="E76" s="136" cm="1">
        <f t="array" ref="E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"H"), PlayerData!$G:$G,PlayerData!H:H,""),
_xlfn.XLOOKUP(_xlfn.CONCAT(1,"-",$A76, "-", "H"), PlayerData!$G:$G,PlayerData!H:H,""),
_xlfn.XLOOKUP(_xlfn.CONCAT(2,"-",$A76, "-", "H"), PlayerData!$G:$G,PlayerData!H:H,""),
_xlfn.XLOOKUP(_xlfn.CONCAT(3,"-",$A76, "-", "H"), PlayerData!$G:$G,PlayerData!H:H,""),
_xlfn.XLOOKUP(_xlfn.CONCAT(4,"-",$A76, "-", "H"), PlayerData!$G:$G,PlayerData!H:H,""),
_xlfn.XLOOKUP(_xlfn.CONCAT(5,"-",$A76, "-", "H"), PlayerData!$G:$G,PlayerData!H:H,""),
_xlfn.XLOOKUP(_xlfn.CONCAT(6,"-",$A76, "-", "H"), PlayerData!$G:$G,PlayerData!H:H,""),
_xlfn.XLOOKUP(_xlfn.CONCAT(7,"-",$A76, "-", "H"), PlayerData!$G:$G,PlayerData!H:H,""),
_xlfn.XLOOKUP(_xlfn.CONCAT(8,"-",$A76, "-", "H"), PlayerData!$G:$G,PlayerData!H:H,""),
_xlfn.XLOOKUP(_xlfn.CONCAT(9,"-",$A76, "-", "H"), PlayerData!$G:$G,PlayerData!H:H,""),
_xlfn.XLOOKUP(_xlfn.CONCAT(10,"-",$A76, "-", "H"), PlayerData!$G:$G,PlayerData!H:H,""),
_xlfn.XLOOKUP(_xlfn.CONCAT(11,"-",$A76, "-", "H"), PlayerData!$G:$G,PlayerData!H:H,""),
_xlfn.XLOOKUP(_xlfn.CONCAT(12,"-",$A76, "-", "H"), PlayerData!$G:$G,PlayerData!H:H,""),
_xlfn.XLOOKUP(_xlfn.CONCAT(13,"-",$A76, "-", "H"), PlayerData!$G:$G,PlayerData!H:H,""),
_xlfn.XLOOKUP(_xlfn.CONCAT(14,"-",$A76, "-", "H"), PlayerData!$G:$G,PlayerData!H:H,""),
_xlfn.XLOOKUP(_xlfn.CONCAT(15,"-",$A76, "-", "H"), PlayerData!$G:$G,PlayerData!H:H,""),
_xlfn.XLOOKUP(_xlfn.CONCAT(16,"-",$A76, "-", "H"), PlayerData!$G:$G,PlayerData!H:H,""),
_xlfn.XLOOKUP(_xlfn.CONCAT(17,"-",$A76, "-", "H"), PlayerData!$G:$G,PlayerData!H:H,""),
_xlfn.XLOOKUP(_xlfn.CONCAT(18,"-",$A76, "-", "H"), PlayerData!$G:$G,PlayerData!H:H,"")))</f>
        <v>2</v>
      </c>
      <c r="F76" s="136" cm="1">
        <f t="array" ref="F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"H"), PlayerData!$G:$G,PlayerData!I:I,""),
_xlfn.XLOOKUP(_xlfn.CONCAT(1,"-",$A76, "-", "H"), PlayerData!$G:$G,PlayerData!I:I,""),
_xlfn.XLOOKUP(_xlfn.CONCAT(2,"-",$A76, "-", "H"), PlayerData!$G:$G,PlayerData!I:I,""),
_xlfn.XLOOKUP(_xlfn.CONCAT(3,"-",$A76, "-", "H"), PlayerData!$G:$G,PlayerData!I:I,""),
_xlfn.XLOOKUP(_xlfn.CONCAT(4,"-",$A76, "-", "H"), PlayerData!$G:$G,PlayerData!I:I,""),
_xlfn.XLOOKUP(_xlfn.CONCAT(5,"-",$A76, "-", "H"), PlayerData!$G:$G,PlayerData!I:I,""),
_xlfn.XLOOKUP(_xlfn.CONCAT(6,"-",$A76, "-", "H"), PlayerData!$G:$G,PlayerData!I:I,""),
_xlfn.XLOOKUP(_xlfn.CONCAT(7,"-",$A76, "-", "H"), PlayerData!$G:$G,PlayerData!I:I,""),
_xlfn.XLOOKUP(_xlfn.CONCAT(8,"-",$A76, "-", "H"), PlayerData!$G:$G,PlayerData!I:I,""),
_xlfn.XLOOKUP(_xlfn.CONCAT(9,"-",$A76, "-", "H"), PlayerData!$G:$G,PlayerData!I:I,""),
_xlfn.XLOOKUP(_xlfn.CONCAT(10,"-",$A76, "-", "H"), PlayerData!$G:$G,PlayerData!I:I,""),
_xlfn.XLOOKUP(_xlfn.CONCAT(11,"-",$A76, "-", "H"), PlayerData!$G:$G,PlayerData!I:I,""),
_xlfn.XLOOKUP(_xlfn.CONCAT(12,"-",$A76, "-", "H"), PlayerData!$G:$G,PlayerData!I:I,""),
_xlfn.XLOOKUP(_xlfn.CONCAT(13,"-",$A76, "-", "H"), PlayerData!$G:$G,PlayerData!I:I,""),
_xlfn.XLOOKUP(_xlfn.CONCAT(14,"-",$A76, "-", "H"), PlayerData!$G:$G,PlayerData!I:I,""),
_xlfn.XLOOKUP(_xlfn.CONCAT(15,"-",$A76, "-", "H"), PlayerData!$G:$G,PlayerData!I:I,""),
_xlfn.XLOOKUP(_xlfn.CONCAT(16,"-",$A76, "-", "H"), PlayerData!$G:$G,PlayerData!I:I,""),
_xlfn.XLOOKUP(_xlfn.CONCAT(17,"-",$A76, "-", "H"), PlayerData!$G:$G,PlayerData!I:I,""),
_xlfn.XLOOKUP(_xlfn.CONCAT(18,"-",$A76, "-", "H"), PlayerData!$G:$G,PlayerData!I:I,"")))</f>
        <v>1</v>
      </c>
      <c r="G76" s="90" cm="1">
        <f t="array" ref="G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"H"), PlayerData!$G:$G,PlayerData!L:L,""),
_xlfn.XLOOKUP(_xlfn.CONCAT(1,"-",$A76, "-", "H"), PlayerData!$G:$G,PlayerData!L:L,""),
_xlfn.XLOOKUP(_xlfn.CONCAT(2,"-",$A76, "-", "H"), PlayerData!$G:$G,PlayerData!L:L,""),
_xlfn.XLOOKUP(_xlfn.CONCAT(3,"-",$A76, "-", "H"), PlayerData!$G:$G,PlayerData!L:L,""),
_xlfn.XLOOKUP(_xlfn.CONCAT(4,"-",$A76, "-", "H"), PlayerData!$G:$G,PlayerData!L:L,""),
_xlfn.XLOOKUP(_xlfn.CONCAT(5,"-",$A76, "-", "H"), PlayerData!$G:$G,PlayerData!L:L,""),
_xlfn.XLOOKUP(_xlfn.CONCAT(6,"-",$A76, "-", "H"), PlayerData!$G:$G,PlayerData!L:L,""),
_xlfn.XLOOKUP(_xlfn.CONCAT(7,"-",$A76, "-", "H"), PlayerData!$G:$G,PlayerData!L:L,""),
_xlfn.XLOOKUP(_xlfn.CONCAT(8,"-",$A76, "-", "H"), PlayerData!$G:$G,PlayerData!L:L,""),
_xlfn.XLOOKUP(_xlfn.CONCAT(9,"-",$A76, "-", "H"), PlayerData!$G:$G,PlayerData!L:L,""),
_xlfn.XLOOKUP(_xlfn.CONCAT(10,"-",$A76, "-", "H"), PlayerData!$G:$G,PlayerData!L:L,""),
_xlfn.XLOOKUP(_xlfn.CONCAT(11,"-",$A76, "-", "H"), PlayerData!$G:$G,PlayerData!L:L,""),
_xlfn.XLOOKUP(_xlfn.CONCAT(12,"-",$A76, "-", "H"), PlayerData!$G:$G,PlayerData!L:L,""),
_xlfn.XLOOKUP(_xlfn.CONCAT(13,"-",$A76, "-", "H"), PlayerData!$G:$G,PlayerData!L:L,""),
_xlfn.XLOOKUP(_xlfn.CONCAT(14,"-",$A76, "-", "H"), PlayerData!$G:$G,PlayerData!L:L,""),
_xlfn.XLOOKUP(_xlfn.CONCAT(15,"-",$A76, "-", "H"), PlayerData!$G:$G,PlayerData!L:L,""),
_xlfn.XLOOKUP(_xlfn.CONCAT(16,"-",$A76, "-", "H"), PlayerData!$G:$G,PlayerData!L:L,""),
_xlfn.XLOOKUP(_xlfn.CONCAT(17,"-",$A76, "-", "H"), PlayerData!$G:$G,PlayerData!L:L,""),
_xlfn.XLOOKUP(_xlfn.CONCAT(18,"-",$A76, "-", "H"), PlayerData!$G:$G,PlayerData!L:L,"")))</f>
        <v>3.3499999999999996</v>
      </c>
      <c r="H76" s="132">
        <f t="shared" si="8"/>
        <v>45.454545454545453</v>
      </c>
      <c r="I76" s="132">
        <f t="shared" si="9"/>
        <v>45.454545454545453</v>
      </c>
      <c r="J76" s="72">
        <f t="shared" si="10"/>
        <v>45.148247978436657</v>
      </c>
      <c r="K76" s="138" cm="1">
        <f t="array" ref="K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"A"), PlayerData!$M:$M,PlayerData!N:N,""),
_xlfn.XLOOKUP(_xlfn.CONCAT(1,"-",$A76, "-", "A"), PlayerData!$M:$M,PlayerData!N:N,""),
_xlfn.XLOOKUP(_xlfn.CONCAT(2,"-",$A76, "-", "A"), PlayerData!$M:$M,PlayerData!N:N,""),
_xlfn.XLOOKUP(_xlfn.CONCAT(3,"-",$A76, "-", "A"), PlayerData!$M:$M,PlayerData!N:N,""),
_xlfn.XLOOKUP(_xlfn.CONCAT(4,"-",$A76, "-", "A"), PlayerData!$M:$M,PlayerData!N:N,""),
_xlfn.XLOOKUP(_xlfn.CONCAT(5,"-",$A76, "-", "A"), PlayerData!$M:$M,PlayerData!N:N,""),
_xlfn.XLOOKUP(_xlfn.CONCAT(6,"-",$A76, "-", "A"), PlayerData!$M:$M,PlayerData!N:N,""),
_xlfn.XLOOKUP(_xlfn.CONCAT(7,"-",$A76, "-", "A"), PlayerData!$M:$M,PlayerData!N:N,""),
_xlfn.XLOOKUP(_xlfn.CONCAT(8,"-",$A76, "-", "A"), PlayerData!$M:$M,PlayerData!N:N,""),
_xlfn.XLOOKUP(_xlfn.CONCAT(9,"-",$A76, "-", "A"), PlayerData!$M:$M,PlayerData!N:N,""),
_xlfn.XLOOKUP(_xlfn.CONCAT(10,"-",$A76, "-", "A"), PlayerData!$M:$M,PlayerData!N:N,""),
_xlfn.XLOOKUP(_xlfn.CONCAT(11,"-",$A76, "-", "A"), PlayerData!$M:$M,PlayerData!N:N,""),
_xlfn.XLOOKUP(_xlfn.CONCAT(12,"-",$A76, "-", "A"), PlayerData!$M:$M,PlayerData!N:N,""),
_xlfn.XLOOKUP(_xlfn.CONCAT(13,"-",$A76, "-", "A"), PlayerData!$M:$M,PlayerData!N:N,""),
_xlfn.XLOOKUP(_xlfn.CONCAT(14,"-",$A76, "-", "A"), PlayerData!$M:$M,PlayerData!N:N,""),
_xlfn.XLOOKUP(_xlfn.CONCAT(15,"-",$A76, "-", "A"), PlayerData!$M:$M,PlayerData!N:N,""),
_xlfn.XLOOKUP(_xlfn.CONCAT(16,"-",$A76, "-", "A"), PlayerData!$M:$M,PlayerData!N:N,""),
_xlfn.XLOOKUP(_xlfn.CONCAT(17,"-",$A76, "-", "A"), PlayerData!$M:$M,PlayerData!N:N,""),
_xlfn.XLOOKUP(_xlfn.CONCAT(18,"-",$A76, "-", "A"), PlayerData!$M:$M,PlayerData!N:N,"")))</f>
        <v>0</v>
      </c>
      <c r="L76" s="138" cm="1">
        <f t="array" ref="L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"A"), PlayerData!$M:$M,PlayerData!O:O,""),
_xlfn.XLOOKUP(_xlfn.CONCAT(1,"-",$A76, "-", "A"), PlayerData!$M:$M,PlayerData!O:O,""),
_xlfn.XLOOKUP(_xlfn.CONCAT(2,"-",$A76, "-", "A"), PlayerData!$M:$M,PlayerData!O:O,""),
_xlfn.XLOOKUP(_xlfn.CONCAT(3,"-",$A76, "-", "A"), PlayerData!$M:$M,PlayerData!O:O,""),
_xlfn.XLOOKUP(_xlfn.CONCAT(4,"-",$A76, "-", "A"), PlayerData!$M:$M,PlayerData!O:O,""),
_xlfn.XLOOKUP(_xlfn.CONCAT(5,"-",$A76, "-", "A"), PlayerData!$M:$M,PlayerData!O:O,""),
_xlfn.XLOOKUP(_xlfn.CONCAT(6,"-",$A76, "-", "A"), PlayerData!$M:$M,PlayerData!O:O,""),
_xlfn.XLOOKUP(_xlfn.CONCAT(7,"-",$A76, "-", "A"), PlayerData!$M:$M,PlayerData!O:O,""),
_xlfn.XLOOKUP(_xlfn.CONCAT(8,"-",$A76, "-", "A"), PlayerData!$M:$M,PlayerData!O:O,""),
_xlfn.XLOOKUP(_xlfn.CONCAT(9,"-",$A76, "-", "A"), PlayerData!$M:$M,PlayerData!O:O,""),
_xlfn.XLOOKUP(_xlfn.CONCAT(10,"-",$A76, "-", "A"), PlayerData!$M:$M,PlayerData!O:O,""),
_xlfn.XLOOKUP(_xlfn.CONCAT(11,"-",$A76, "-", "A"), PlayerData!$M:$M,PlayerData!O:O,""),
_xlfn.XLOOKUP(_xlfn.CONCAT(12,"-",$A76, "-", "A"), PlayerData!$M:$M,PlayerData!O:O,""),
_xlfn.XLOOKUP(_xlfn.CONCAT(13,"-",$A76, "-", "A"), PlayerData!$M:$M,PlayerData!O:O,""),
_xlfn.XLOOKUP(_xlfn.CONCAT(14,"-",$A76, "-", "A"), PlayerData!$M:$M,PlayerData!O:O,""),
_xlfn.XLOOKUP(_xlfn.CONCAT(15,"-",$A76, "-", "A"), PlayerData!$M:$M,PlayerData!O:O,""),
_xlfn.XLOOKUP(_xlfn.CONCAT(16,"-",$A76, "-", "A"), PlayerData!$M:$M,PlayerData!O:O,""),
_xlfn.XLOOKUP(_xlfn.CONCAT(17,"-",$A76, "-", "A"), PlayerData!$M:$M,PlayerData!O:O,""),
_xlfn.XLOOKUP(_xlfn.CONCAT(18,"-",$A76, "-", "A"), PlayerData!$M:$M,PlayerData!O:O,"")))</f>
        <v>0</v>
      </c>
      <c r="M76" s="96" cm="1">
        <f t="array" ref="M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_xlfn.XLOOKUP(_xlfn.CONCAT(0,"-",$A76, "-", "A"), PlayerData!$M:$M,PlayerData!R:R,""),
_xlfn.XLOOKUP(_xlfn.CONCAT(1,"-",$A76, "-", "A"), PlayerData!$M:$M,PlayerData!R:R,""),
_xlfn.XLOOKUP(_xlfn.CONCAT(2,"-",$A76, "-", "A"), PlayerData!$M:$M,PlayerData!R:R,""),
_xlfn.XLOOKUP(_xlfn.CONCAT(3,"-",$A76, "-", "A"), PlayerData!$M:$M,PlayerData!R:R,""),
_xlfn.XLOOKUP(_xlfn.CONCAT(4,"-",$A76, "-", "A"), PlayerData!$M:$M,PlayerData!R:R,""),
_xlfn.XLOOKUP(_xlfn.CONCAT(5,"-",$A76, "-", "A"), PlayerData!$M:$M,PlayerData!R:R,""),
_xlfn.XLOOKUP(_xlfn.CONCAT(6,"-",$A76, "-", "A"), PlayerData!$M:$M,PlayerData!R:R,""),
_xlfn.XLOOKUP(_xlfn.CONCAT(7,"-",$A76, "-", "A"), PlayerData!$M:$M,PlayerData!R:R,""),
_xlfn.XLOOKUP(_xlfn.CONCAT(8,"-",$A76, "-", "A"), PlayerData!$M:$M,PlayerData!R:R,""),
_xlfn.XLOOKUP(_xlfn.CONCAT(9,"-",$A76, "-", "A"), PlayerData!$M:$M,PlayerData!R:R,""),
_xlfn.XLOOKUP(_xlfn.CONCAT(10,"-",$A76, "-", "A"), PlayerData!$M:$M,PlayerData!R:R,""),
_xlfn.XLOOKUP(_xlfn.CONCAT(11,"-",$A76, "-", "A"), PlayerData!$M:$M,PlayerData!R:R,""),
_xlfn.XLOOKUP(_xlfn.CONCAT(12,"-",$A76, "-", "A"), PlayerData!$M:$M,PlayerData!R:R,""),
_xlfn.XLOOKUP(_xlfn.CONCAT(13,"-",$A76, "-", "A"), PlayerData!$M:$M,PlayerData!R:R,""),
_xlfn.XLOOKUP(_xlfn.CONCAT(14,"-",$A76, "-", "A"), PlayerData!$M:$M,PlayerData!R:R,""),
_xlfn.XLOOKUP(_xlfn.CONCAT(15,"-",$A76, "-", "A"), PlayerData!$M:$M,PlayerData!R:R,""),
_xlfn.XLOOKUP(_xlfn.CONCAT(16,"-",$A76, "-", "A"), PlayerData!$M:$M,PlayerData!R:R,""),
_xlfn.XLOOKUP(_xlfn.CONCAT(17,"-",$A76, "-", "A"), PlayerData!$M:$M,PlayerData!R:R,""),
_xlfn.XLOOKUP(_xlfn.CONCAT(18,"-",$A76, "-", "A"), PlayerData!$M:$M,PlayerData!R:R,"")))</f>
        <v>0</v>
      </c>
      <c r="N76" s="134">
        <f t="shared" si="11"/>
        <v>0</v>
      </c>
      <c r="O76" s="134">
        <f t="shared" si="12"/>
        <v>0</v>
      </c>
      <c r="P76" s="73">
        <f t="shared" si="13"/>
        <v>0</v>
      </c>
      <c r="Q76" s="132" cm="1">
        <f t="array" ref="Q76">IF(OR($A76=Solver!$T$12:$T$201),0,SUMPRODUCT($H76:$J76,$T$4:$V$4))</f>
        <v>45.148247978436657</v>
      </c>
      <c r="R76" s="73" cm="1">
        <f t="array" ref="R76">IF(OR($A76=Solver!$T$12:$T$201),0, SUMPRODUCT($N76:$P76, $T$4:$V$4))</f>
        <v>0</v>
      </c>
    </row>
    <row r="77" spans="1:18">
      <c r="A77" s="55">
        <v>75</v>
      </c>
      <c r="B77" s="55" t="str">
        <f>_xlfn.XLOOKUP($A77, PlayerData!$B$3:$B$394, PlayerData!C$3:C$394)</f>
        <v>TOT</v>
      </c>
      <c r="C77" s="55" t="str">
        <f>_xlfn.XLOOKUP($A77, PlayerData!$B$3:$B$394, PlayerData!D$3:D$394)</f>
        <v>M</v>
      </c>
      <c r="D77" s="31" t="str">
        <f>_xlfn.XLOOKUP($A77, PlayerData!$B$3:$B$394, PlayerData!E$3:E$394)</f>
        <v>Lucas Moura</v>
      </c>
      <c r="E77" s="136" cm="1">
        <f t="array" ref="E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"H"), PlayerData!$G:$G,PlayerData!H:H,""),
_xlfn.XLOOKUP(_xlfn.CONCAT(1,"-",$A77, "-", "H"), PlayerData!$G:$G,PlayerData!H:H,""),
_xlfn.XLOOKUP(_xlfn.CONCAT(2,"-",$A77, "-", "H"), PlayerData!$G:$G,PlayerData!H:H,""),
_xlfn.XLOOKUP(_xlfn.CONCAT(3,"-",$A77, "-", "H"), PlayerData!$G:$G,PlayerData!H:H,""),
_xlfn.XLOOKUP(_xlfn.CONCAT(4,"-",$A77, "-", "H"), PlayerData!$G:$G,PlayerData!H:H,""),
_xlfn.XLOOKUP(_xlfn.CONCAT(5,"-",$A77, "-", "H"), PlayerData!$G:$G,PlayerData!H:H,""),
_xlfn.XLOOKUP(_xlfn.CONCAT(6,"-",$A77, "-", "H"), PlayerData!$G:$G,PlayerData!H:H,""),
_xlfn.XLOOKUP(_xlfn.CONCAT(7,"-",$A77, "-", "H"), PlayerData!$G:$G,PlayerData!H:H,""),
_xlfn.XLOOKUP(_xlfn.CONCAT(8,"-",$A77, "-", "H"), PlayerData!$G:$G,PlayerData!H:H,""),
_xlfn.XLOOKUP(_xlfn.CONCAT(9,"-",$A77, "-", "H"), PlayerData!$G:$G,PlayerData!H:H,""),
_xlfn.XLOOKUP(_xlfn.CONCAT(10,"-",$A77, "-", "H"), PlayerData!$G:$G,PlayerData!H:H,""),
_xlfn.XLOOKUP(_xlfn.CONCAT(11,"-",$A77, "-", "H"), PlayerData!$G:$G,PlayerData!H:H,""),
_xlfn.XLOOKUP(_xlfn.CONCAT(12,"-",$A77, "-", "H"), PlayerData!$G:$G,PlayerData!H:H,""),
_xlfn.XLOOKUP(_xlfn.CONCAT(13,"-",$A77, "-", "H"), PlayerData!$G:$G,PlayerData!H:H,""),
_xlfn.XLOOKUP(_xlfn.CONCAT(14,"-",$A77, "-", "H"), PlayerData!$G:$G,PlayerData!H:H,""),
_xlfn.XLOOKUP(_xlfn.CONCAT(15,"-",$A77, "-", "H"), PlayerData!$G:$G,PlayerData!H:H,""),
_xlfn.XLOOKUP(_xlfn.CONCAT(16,"-",$A77, "-", "H"), PlayerData!$G:$G,PlayerData!H:H,""),
_xlfn.XLOOKUP(_xlfn.CONCAT(17,"-",$A77, "-", "H"), PlayerData!$G:$G,PlayerData!H:H,""),
_xlfn.XLOOKUP(_xlfn.CONCAT(18,"-",$A77, "-", "H"), PlayerData!$G:$G,PlayerData!H:H,"")))</f>
        <v>1</v>
      </c>
      <c r="F77" s="136" cm="1">
        <f t="array" ref="F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"H"), PlayerData!$G:$G,PlayerData!I:I,""),
_xlfn.XLOOKUP(_xlfn.CONCAT(1,"-",$A77, "-", "H"), PlayerData!$G:$G,PlayerData!I:I,""),
_xlfn.XLOOKUP(_xlfn.CONCAT(2,"-",$A77, "-", "H"), PlayerData!$G:$G,PlayerData!I:I,""),
_xlfn.XLOOKUP(_xlfn.CONCAT(3,"-",$A77, "-", "H"), PlayerData!$G:$G,PlayerData!I:I,""),
_xlfn.XLOOKUP(_xlfn.CONCAT(4,"-",$A77, "-", "H"), PlayerData!$G:$G,PlayerData!I:I,""),
_xlfn.XLOOKUP(_xlfn.CONCAT(5,"-",$A77, "-", "H"), PlayerData!$G:$G,PlayerData!I:I,""),
_xlfn.XLOOKUP(_xlfn.CONCAT(6,"-",$A77, "-", "H"), PlayerData!$G:$G,PlayerData!I:I,""),
_xlfn.XLOOKUP(_xlfn.CONCAT(7,"-",$A77, "-", "H"), PlayerData!$G:$G,PlayerData!I:I,""),
_xlfn.XLOOKUP(_xlfn.CONCAT(8,"-",$A77, "-", "H"), PlayerData!$G:$G,PlayerData!I:I,""),
_xlfn.XLOOKUP(_xlfn.CONCAT(9,"-",$A77, "-", "H"), PlayerData!$G:$G,PlayerData!I:I,""),
_xlfn.XLOOKUP(_xlfn.CONCAT(10,"-",$A77, "-", "H"), PlayerData!$G:$G,PlayerData!I:I,""),
_xlfn.XLOOKUP(_xlfn.CONCAT(11,"-",$A77, "-", "H"), PlayerData!$G:$G,PlayerData!I:I,""),
_xlfn.XLOOKUP(_xlfn.CONCAT(12,"-",$A77, "-", "H"), PlayerData!$G:$G,PlayerData!I:I,""),
_xlfn.XLOOKUP(_xlfn.CONCAT(13,"-",$A77, "-", "H"), PlayerData!$G:$G,PlayerData!I:I,""),
_xlfn.XLOOKUP(_xlfn.CONCAT(14,"-",$A77, "-", "H"), PlayerData!$G:$G,PlayerData!I:I,""),
_xlfn.XLOOKUP(_xlfn.CONCAT(15,"-",$A77, "-", "H"), PlayerData!$G:$G,PlayerData!I:I,""),
_xlfn.XLOOKUP(_xlfn.CONCAT(16,"-",$A77, "-", "H"), PlayerData!$G:$G,PlayerData!I:I,""),
_xlfn.XLOOKUP(_xlfn.CONCAT(17,"-",$A77, "-", "H"), PlayerData!$G:$G,PlayerData!I:I,""),
_xlfn.XLOOKUP(_xlfn.CONCAT(18,"-",$A77, "-", "H"), PlayerData!$G:$G,PlayerData!I:I,"")))</f>
        <v>0</v>
      </c>
      <c r="G77" s="90" cm="1">
        <f t="array" ref="G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"H"), PlayerData!$G:$G,PlayerData!L:L,""),
_xlfn.XLOOKUP(_xlfn.CONCAT(1,"-",$A77, "-", "H"), PlayerData!$G:$G,PlayerData!L:L,""),
_xlfn.XLOOKUP(_xlfn.CONCAT(2,"-",$A77, "-", "H"), PlayerData!$G:$G,PlayerData!L:L,""),
_xlfn.XLOOKUP(_xlfn.CONCAT(3,"-",$A77, "-", "H"), PlayerData!$G:$G,PlayerData!L:L,""),
_xlfn.XLOOKUP(_xlfn.CONCAT(4,"-",$A77, "-", "H"), PlayerData!$G:$G,PlayerData!L:L,""),
_xlfn.XLOOKUP(_xlfn.CONCAT(5,"-",$A77, "-", "H"), PlayerData!$G:$G,PlayerData!L:L,""),
_xlfn.XLOOKUP(_xlfn.CONCAT(6,"-",$A77, "-", "H"), PlayerData!$G:$G,PlayerData!L:L,""),
_xlfn.XLOOKUP(_xlfn.CONCAT(7,"-",$A77, "-", "H"), PlayerData!$G:$G,PlayerData!L:L,""),
_xlfn.XLOOKUP(_xlfn.CONCAT(8,"-",$A77, "-", "H"), PlayerData!$G:$G,PlayerData!L:L,""),
_xlfn.XLOOKUP(_xlfn.CONCAT(9,"-",$A77, "-", "H"), PlayerData!$G:$G,PlayerData!L:L,""),
_xlfn.XLOOKUP(_xlfn.CONCAT(10,"-",$A77, "-", "H"), PlayerData!$G:$G,PlayerData!L:L,""),
_xlfn.XLOOKUP(_xlfn.CONCAT(11,"-",$A77, "-", "H"), PlayerData!$G:$G,PlayerData!L:L,""),
_xlfn.XLOOKUP(_xlfn.CONCAT(12,"-",$A77, "-", "H"), PlayerData!$G:$G,PlayerData!L:L,""),
_xlfn.XLOOKUP(_xlfn.CONCAT(13,"-",$A77, "-", "H"), PlayerData!$G:$G,PlayerData!L:L,""),
_xlfn.XLOOKUP(_xlfn.CONCAT(14,"-",$A77, "-", "H"), PlayerData!$G:$G,PlayerData!L:L,""),
_xlfn.XLOOKUP(_xlfn.CONCAT(15,"-",$A77, "-", "H"), PlayerData!$G:$G,PlayerData!L:L,""),
_xlfn.XLOOKUP(_xlfn.CONCAT(16,"-",$A77, "-", "H"), PlayerData!$G:$G,PlayerData!L:L,""),
_xlfn.XLOOKUP(_xlfn.CONCAT(17,"-",$A77, "-", "H"), PlayerData!$G:$G,PlayerData!L:L,""),
_xlfn.XLOOKUP(_xlfn.CONCAT(18,"-",$A77, "-", "H"), PlayerData!$G:$G,PlayerData!L:L,"")))</f>
        <v>1.2400000000000002</v>
      </c>
      <c r="H77" s="132">
        <f t="shared" si="8"/>
        <v>22.727272727272727</v>
      </c>
      <c r="I77" s="132">
        <f t="shared" si="9"/>
        <v>0</v>
      </c>
      <c r="J77" s="72">
        <f t="shared" si="10"/>
        <v>16.711590296495963</v>
      </c>
      <c r="K77" s="138" cm="1">
        <f t="array" ref="K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"A"), PlayerData!$M:$M,PlayerData!N:N,""),
_xlfn.XLOOKUP(_xlfn.CONCAT(1,"-",$A77, "-", "A"), PlayerData!$M:$M,PlayerData!N:N,""),
_xlfn.XLOOKUP(_xlfn.CONCAT(2,"-",$A77, "-", "A"), PlayerData!$M:$M,PlayerData!N:N,""),
_xlfn.XLOOKUP(_xlfn.CONCAT(3,"-",$A77, "-", "A"), PlayerData!$M:$M,PlayerData!N:N,""),
_xlfn.XLOOKUP(_xlfn.CONCAT(4,"-",$A77, "-", "A"), PlayerData!$M:$M,PlayerData!N:N,""),
_xlfn.XLOOKUP(_xlfn.CONCAT(5,"-",$A77, "-", "A"), PlayerData!$M:$M,PlayerData!N:N,""),
_xlfn.XLOOKUP(_xlfn.CONCAT(6,"-",$A77, "-", "A"), PlayerData!$M:$M,PlayerData!N:N,""),
_xlfn.XLOOKUP(_xlfn.CONCAT(7,"-",$A77, "-", "A"), PlayerData!$M:$M,PlayerData!N:N,""),
_xlfn.XLOOKUP(_xlfn.CONCAT(8,"-",$A77, "-", "A"), PlayerData!$M:$M,PlayerData!N:N,""),
_xlfn.XLOOKUP(_xlfn.CONCAT(9,"-",$A77, "-", "A"), PlayerData!$M:$M,PlayerData!N:N,""),
_xlfn.XLOOKUP(_xlfn.CONCAT(10,"-",$A77, "-", "A"), PlayerData!$M:$M,PlayerData!N:N,""),
_xlfn.XLOOKUP(_xlfn.CONCAT(11,"-",$A77, "-", "A"), PlayerData!$M:$M,PlayerData!N:N,""),
_xlfn.XLOOKUP(_xlfn.CONCAT(12,"-",$A77, "-", "A"), PlayerData!$M:$M,PlayerData!N:N,""),
_xlfn.XLOOKUP(_xlfn.CONCAT(13,"-",$A77, "-", "A"), PlayerData!$M:$M,PlayerData!N:N,""),
_xlfn.XLOOKUP(_xlfn.CONCAT(14,"-",$A77, "-", "A"), PlayerData!$M:$M,PlayerData!N:N,""),
_xlfn.XLOOKUP(_xlfn.CONCAT(15,"-",$A77, "-", "A"), PlayerData!$M:$M,PlayerData!N:N,""),
_xlfn.XLOOKUP(_xlfn.CONCAT(16,"-",$A77, "-", "A"), PlayerData!$M:$M,PlayerData!N:N,""),
_xlfn.XLOOKUP(_xlfn.CONCAT(17,"-",$A77, "-", "A"), PlayerData!$M:$M,PlayerData!N:N,""),
_xlfn.XLOOKUP(_xlfn.CONCAT(18,"-",$A77, "-", "A"), PlayerData!$M:$M,PlayerData!N:N,"")))</f>
        <v>1.43</v>
      </c>
      <c r="L77" s="138" cm="1">
        <f t="array" ref="L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"A"), PlayerData!$M:$M,PlayerData!O:O,""),
_xlfn.XLOOKUP(_xlfn.CONCAT(1,"-",$A77, "-", "A"), PlayerData!$M:$M,PlayerData!O:O,""),
_xlfn.XLOOKUP(_xlfn.CONCAT(2,"-",$A77, "-", "A"), PlayerData!$M:$M,PlayerData!O:O,""),
_xlfn.XLOOKUP(_xlfn.CONCAT(3,"-",$A77, "-", "A"), PlayerData!$M:$M,PlayerData!O:O,""),
_xlfn.XLOOKUP(_xlfn.CONCAT(4,"-",$A77, "-", "A"), PlayerData!$M:$M,PlayerData!O:O,""),
_xlfn.XLOOKUP(_xlfn.CONCAT(5,"-",$A77, "-", "A"), PlayerData!$M:$M,PlayerData!O:O,""),
_xlfn.XLOOKUP(_xlfn.CONCAT(6,"-",$A77, "-", "A"), PlayerData!$M:$M,PlayerData!O:O,""),
_xlfn.XLOOKUP(_xlfn.CONCAT(7,"-",$A77, "-", "A"), PlayerData!$M:$M,PlayerData!O:O,""),
_xlfn.XLOOKUP(_xlfn.CONCAT(8,"-",$A77, "-", "A"), PlayerData!$M:$M,PlayerData!O:O,""),
_xlfn.XLOOKUP(_xlfn.CONCAT(9,"-",$A77, "-", "A"), PlayerData!$M:$M,PlayerData!O:O,""),
_xlfn.XLOOKUP(_xlfn.CONCAT(10,"-",$A77, "-", "A"), PlayerData!$M:$M,PlayerData!O:O,""),
_xlfn.XLOOKUP(_xlfn.CONCAT(11,"-",$A77, "-", "A"), PlayerData!$M:$M,PlayerData!O:O,""),
_xlfn.XLOOKUP(_xlfn.CONCAT(12,"-",$A77, "-", "A"), PlayerData!$M:$M,PlayerData!O:O,""),
_xlfn.XLOOKUP(_xlfn.CONCAT(13,"-",$A77, "-", "A"), PlayerData!$M:$M,PlayerData!O:O,""),
_xlfn.XLOOKUP(_xlfn.CONCAT(14,"-",$A77, "-", "A"), PlayerData!$M:$M,PlayerData!O:O,""),
_xlfn.XLOOKUP(_xlfn.CONCAT(15,"-",$A77, "-", "A"), PlayerData!$M:$M,PlayerData!O:O,""),
_xlfn.XLOOKUP(_xlfn.CONCAT(16,"-",$A77, "-", "A"), PlayerData!$M:$M,PlayerData!O:O,""),
_xlfn.XLOOKUP(_xlfn.CONCAT(17,"-",$A77, "-", "A"), PlayerData!$M:$M,PlayerData!O:O,""),
_xlfn.XLOOKUP(_xlfn.CONCAT(18,"-",$A77, "-", "A"), PlayerData!$M:$M,PlayerData!O:O,"")))</f>
        <v>0.28999999999999998</v>
      </c>
      <c r="M77" s="96" cm="1">
        <f t="array" ref="M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_xlfn.XLOOKUP(_xlfn.CONCAT(0,"-",$A77, "-", "A"), PlayerData!$M:$M,PlayerData!R:R,""),
_xlfn.XLOOKUP(_xlfn.CONCAT(1,"-",$A77, "-", "A"), PlayerData!$M:$M,PlayerData!R:R,""),
_xlfn.XLOOKUP(_xlfn.CONCAT(2,"-",$A77, "-", "A"), PlayerData!$M:$M,PlayerData!R:R,""),
_xlfn.XLOOKUP(_xlfn.CONCAT(3,"-",$A77, "-", "A"), PlayerData!$M:$M,PlayerData!R:R,""),
_xlfn.XLOOKUP(_xlfn.CONCAT(4,"-",$A77, "-", "A"), PlayerData!$M:$M,PlayerData!R:R,""),
_xlfn.XLOOKUP(_xlfn.CONCAT(5,"-",$A77, "-", "A"), PlayerData!$M:$M,PlayerData!R:R,""),
_xlfn.XLOOKUP(_xlfn.CONCAT(6,"-",$A77, "-", "A"), PlayerData!$M:$M,PlayerData!R:R,""),
_xlfn.XLOOKUP(_xlfn.CONCAT(7,"-",$A77, "-", "A"), PlayerData!$M:$M,PlayerData!R:R,""),
_xlfn.XLOOKUP(_xlfn.CONCAT(8,"-",$A77, "-", "A"), PlayerData!$M:$M,PlayerData!R:R,""),
_xlfn.XLOOKUP(_xlfn.CONCAT(9,"-",$A77, "-", "A"), PlayerData!$M:$M,PlayerData!R:R,""),
_xlfn.XLOOKUP(_xlfn.CONCAT(10,"-",$A77, "-", "A"), PlayerData!$M:$M,PlayerData!R:R,""),
_xlfn.XLOOKUP(_xlfn.CONCAT(11,"-",$A77, "-", "A"), PlayerData!$M:$M,PlayerData!R:R,""),
_xlfn.XLOOKUP(_xlfn.CONCAT(12,"-",$A77, "-", "A"), PlayerData!$M:$M,PlayerData!R:R,""),
_xlfn.XLOOKUP(_xlfn.CONCAT(13,"-",$A77, "-", "A"), PlayerData!$M:$M,PlayerData!R:R,""),
_xlfn.XLOOKUP(_xlfn.CONCAT(14,"-",$A77, "-", "A"), PlayerData!$M:$M,PlayerData!R:R,""),
_xlfn.XLOOKUP(_xlfn.CONCAT(15,"-",$A77, "-", "A"), PlayerData!$M:$M,PlayerData!R:R,""),
_xlfn.XLOOKUP(_xlfn.CONCAT(16,"-",$A77, "-", "A"), PlayerData!$M:$M,PlayerData!R:R,""),
_xlfn.XLOOKUP(_xlfn.CONCAT(17,"-",$A77, "-", "A"), PlayerData!$M:$M,PlayerData!R:R,""),
_xlfn.XLOOKUP(_xlfn.CONCAT(18,"-",$A77, "-", "A"), PlayerData!$M:$M,PlayerData!R:R,"")))</f>
        <v>1.3499999999999999</v>
      </c>
      <c r="N77" s="134">
        <f t="shared" si="11"/>
        <v>32.5</v>
      </c>
      <c r="O77" s="134">
        <f t="shared" si="12"/>
        <v>13.18181818181818</v>
      </c>
      <c r="P77" s="73">
        <f t="shared" si="13"/>
        <v>18.194070080862534</v>
      </c>
      <c r="Q77" s="132" cm="1">
        <f t="array" ref="Q77">IF(OR($A77=Solver!$T$12:$T$201),0,SUMPRODUCT($H77:$J77,$T$4:$V$4))</f>
        <v>16.711590296495963</v>
      </c>
      <c r="R77" s="73" cm="1">
        <f t="array" ref="R77">IF(OR($A77=Solver!$T$12:$T$201),0, SUMPRODUCT($N77:$P77, $T$4:$V$4))</f>
        <v>18.194070080862534</v>
      </c>
    </row>
    <row r="78" spans="1:18">
      <c r="A78" s="55">
        <v>76</v>
      </c>
      <c r="B78" s="55" t="str">
        <f>_xlfn.XLOOKUP($A78, PlayerData!$B$3:$B$394, PlayerData!C$3:C$394)</f>
        <v>ARS</v>
      </c>
      <c r="C78" s="55" t="str">
        <f>_xlfn.XLOOKUP($A78, PlayerData!$B$3:$B$394, PlayerData!D$3:D$394)</f>
        <v>M</v>
      </c>
      <c r="D78" s="31" t="str">
        <f>_xlfn.XLOOKUP($A78, PlayerData!$B$3:$B$394, PlayerData!E$3:E$394)</f>
        <v>Özil</v>
      </c>
      <c r="E78" s="136" cm="1">
        <f t="array" ref="E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"H"), PlayerData!$G:$G,PlayerData!H:H,""),
_xlfn.XLOOKUP(_xlfn.CONCAT(1,"-",$A78, "-", "H"), PlayerData!$G:$G,PlayerData!H:H,""),
_xlfn.XLOOKUP(_xlfn.CONCAT(2,"-",$A78, "-", "H"), PlayerData!$G:$G,PlayerData!H:H,""),
_xlfn.XLOOKUP(_xlfn.CONCAT(3,"-",$A78, "-", "H"), PlayerData!$G:$G,PlayerData!H:H,""),
_xlfn.XLOOKUP(_xlfn.CONCAT(4,"-",$A78, "-", "H"), PlayerData!$G:$G,PlayerData!H:H,""),
_xlfn.XLOOKUP(_xlfn.CONCAT(5,"-",$A78, "-", "H"), PlayerData!$G:$G,PlayerData!H:H,""),
_xlfn.XLOOKUP(_xlfn.CONCAT(6,"-",$A78, "-", "H"), PlayerData!$G:$G,PlayerData!H:H,""),
_xlfn.XLOOKUP(_xlfn.CONCAT(7,"-",$A78, "-", "H"), PlayerData!$G:$G,PlayerData!H:H,""),
_xlfn.XLOOKUP(_xlfn.CONCAT(8,"-",$A78, "-", "H"), PlayerData!$G:$G,PlayerData!H:H,""),
_xlfn.XLOOKUP(_xlfn.CONCAT(9,"-",$A78, "-", "H"), PlayerData!$G:$G,PlayerData!H:H,""),
_xlfn.XLOOKUP(_xlfn.CONCAT(10,"-",$A78, "-", "H"), PlayerData!$G:$G,PlayerData!H:H,""),
_xlfn.XLOOKUP(_xlfn.CONCAT(11,"-",$A78, "-", "H"), PlayerData!$G:$G,PlayerData!H:H,""),
_xlfn.XLOOKUP(_xlfn.CONCAT(12,"-",$A78, "-", "H"), PlayerData!$G:$G,PlayerData!H:H,""),
_xlfn.XLOOKUP(_xlfn.CONCAT(13,"-",$A78, "-", "H"), PlayerData!$G:$G,PlayerData!H:H,""),
_xlfn.XLOOKUP(_xlfn.CONCAT(14,"-",$A78, "-", "H"), PlayerData!$G:$G,PlayerData!H:H,""),
_xlfn.XLOOKUP(_xlfn.CONCAT(15,"-",$A78, "-", "H"), PlayerData!$G:$G,PlayerData!H:H,""),
_xlfn.XLOOKUP(_xlfn.CONCAT(16,"-",$A78, "-", "H"), PlayerData!$G:$G,PlayerData!H:H,""),
_xlfn.XLOOKUP(_xlfn.CONCAT(17,"-",$A78, "-", "H"), PlayerData!$G:$G,PlayerData!H:H,""),
_xlfn.XLOOKUP(_xlfn.CONCAT(18,"-",$A78, "-", "H"), PlayerData!$G:$G,PlayerData!H:H,"")))</f>
        <v>0.33</v>
      </c>
      <c r="F78" s="136" cm="1">
        <f t="array" ref="F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"H"), PlayerData!$G:$G,PlayerData!I:I,""),
_xlfn.XLOOKUP(_xlfn.CONCAT(1,"-",$A78, "-", "H"), PlayerData!$G:$G,PlayerData!I:I,""),
_xlfn.XLOOKUP(_xlfn.CONCAT(2,"-",$A78, "-", "H"), PlayerData!$G:$G,PlayerData!I:I,""),
_xlfn.XLOOKUP(_xlfn.CONCAT(3,"-",$A78, "-", "H"), PlayerData!$G:$G,PlayerData!I:I,""),
_xlfn.XLOOKUP(_xlfn.CONCAT(4,"-",$A78, "-", "H"), PlayerData!$G:$G,PlayerData!I:I,""),
_xlfn.XLOOKUP(_xlfn.CONCAT(5,"-",$A78, "-", "H"), PlayerData!$G:$G,PlayerData!I:I,""),
_xlfn.XLOOKUP(_xlfn.CONCAT(6,"-",$A78, "-", "H"), PlayerData!$G:$G,PlayerData!I:I,""),
_xlfn.XLOOKUP(_xlfn.CONCAT(7,"-",$A78, "-", "H"), PlayerData!$G:$G,PlayerData!I:I,""),
_xlfn.XLOOKUP(_xlfn.CONCAT(8,"-",$A78, "-", "H"), PlayerData!$G:$G,PlayerData!I:I,""),
_xlfn.XLOOKUP(_xlfn.CONCAT(9,"-",$A78, "-", "H"), PlayerData!$G:$G,PlayerData!I:I,""),
_xlfn.XLOOKUP(_xlfn.CONCAT(10,"-",$A78, "-", "H"), PlayerData!$G:$G,PlayerData!I:I,""),
_xlfn.XLOOKUP(_xlfn.CONCAT(11,"-",$A78, "-", "H"), PlayerData!$G:$G,PlayerData!I:I,""),
_xlfn.XLOOKUP(_xlfn.CONCAT(12,"-",$A78, "-", "H"), PlayerData!$G:$G,PlayerData!I:I,""),
_xlfn.XLOOKUP(_xlfn.CONCAT(13,"-",$A78, "-", "H"), PlayerData!$G:$G,PlayerData!I:I,""),
_xlfn.XLOOKUP(_xlfn.CONCAT(14,"-",$A78, "-", "H"), PlayerData!$G:$G,PlayerData!I:I,""),
_xlfn.XLOOKUP(_xlfn.CONCAT(15,"-",$A78, "-", "H"), PlayerData!$G:$G,PlayerData!I:I,""),
_xlfn.XLOOKUP(_xlfn.CONCAT(16,"-",$A78, "-", "H"), PlayerData!$G:$G,PlayerData!I:I,""),
_xlfn.XLOOKUP(_xlfn.CONCAT(17,"-",$A78, "-", "H"), PlayerData!$G:$G,PlayerData!I:I,""),
_xlfn.XLOOKUP(_xlfn.CONCAT(18,"-",$A78, "-", "H"), PlayerData!$G:$G,PlayerData!I:I,"")))</f>
        <v>0.17</v>
      </c>
      <c r="G78" s="90" cm="1">
        <f t="array" ref="G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"H"), PlayerData!$G:$G,PlayerData!L:L,""),
_xlfn.XLOOKUP(_xlfn.CONCAT(1,"-",$A78, "-", "H"), PlayerData!$G:$G,PlayerData!L:L,""),
_xlfn.XLOOKUP(_xlfn.CONCAT(2,"-",$A78, "-", "H"), PlayerData!$G:$G,PlayerData!L:L,""),
_xlfn.XLOOKUP(_xlfn.CONCAT(3,"-",$A78, "-", "H"), PlayerData!$G:$G,PlayerData!L:L,""),
_xlfn.XLOOKUP(_xlfn.CONCAT(4,"-",$A78, "-", "H"), PlayerData!$G:$G,PlayerData!L:L,""),
_xlfn.XLOOKUP(_xlfn.CONCAT(5,"-",$A78, "-", "H"), PlayerData!$G:$G,PlayerData!L:L,""),
_xlfn.XLOOKUP(_xlfn.CONCAT(6,"-",$A78, "-", "H"), PlayerData!$G:$G,PlayerData!L:L,""),
_xlfn.XLOOKUP(_xlfn.CONCAT(7,"-",$A78, "-", "H"), PlayerData!$G:$G,PlayerData!L:L,""),
_xlfn.XLOOKUP(_xlfn.CONCAT(8,"-",$A78, "-", "H"), PlayerData!$G:$G,PlayerData!L:L,""),
_xlfn.XLOOKUP(_xlfn.CONCAT(9,"-",$A78, "-", "H"), PlayerData!$G:$G,PlayerData!L:L,""),
_xlfn.XLOOKUP(_xlfn.CONCAT(10,"-",$A78, "-", "H"), PlayerData!$G:$G,PlayerData!L:L,""),
_xlfn.XLOOKUP(_xlfn.CONCAT(11,"-",$A78, "-", "H"), PlayerData!$G:$G,PlayerData!L:L,""),
_xlfn.XLOOKUP(_xlfn.CONCAT(12,"-",$A78, "-", "H"), PlayerData!$G:$G,PlayerData!L:L,""),
_xlfn.XLOOKUP(_xlfn.CONCAT(13,"-",$A78, "-", "H"), PlayerData!$G:$G,PlayerData!L:L,""),
_xlfn.XLOOKUP(_xlfn.CONCAT(14,"-",$A78, "-", "H"), PlayerData!$G:$G,PlayerData!L:L,""),
_xlfn.XLOOKUP(_xlfn.CONCAT(15,"-",$A78, "-", "H"), PlayerData!$G:$G,PlayerData!L:L,""),
_xlfn.XLOOKUP(_xlfn.CONCAT(16,"-",$A78, "-", "H"), PlayerData!$G:$G,PlayerData!L:L,""),
_xlfn.XLOOKUP(_xlfn.CONCAT(17,"-",$A78, "-", "H"), PlayerData!$G:$G,PlayerData!L:L,""),
_xlfn.XLOOKUP(_xlfn.CONCAT(18,"-",$A78, "-", "H"), PlayerData!$G:$G,PlayerData!L:L,"")))</f>
        <v>0.88</v>
      </c>
      <c r="H78" s="132">
        <f t="shared" si="8"/>
        <v>7.4999999999999991</v>
      </c>
      <c r="I78" s="132">
        <f t="shared" si="9"/>
        <v>7.7272727272727266</v>
      </c>
      <c r="J78" s="72">
        <f t="shared" si="10"/>
        <v>11.859838274932615</v>
      </c>
      <c r="K78" s="138" cm="1">
        <f t="array" ref="K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"A"), PlayerData!$M:$M,PlayerData!N:N,""),
_xlfn.XLOOKUP(_xlfn.CONCAT(1,"-",$A78, "-", "A"), PlayerData!$M:$M,PlayerData!N:N,""),
_xlfn.XLOOKUP(_xlfn.CONCAT(2,"-",$A78, "-", "A"), PlayerData!$M:$M,PlayerData!N:N,""),
_xlfn.XLOOKUP(_xlfn.CONCAT(3,"-",$A78, "-", "A"), PlayerData!$M:$M,PlayerData!N:N,""),
_xlfn.XLOOKUP(_xlfn.CONCAT(4,"-",$A78, "-", "A"), PlayerData!$M:$M,PlayerData!N:N,""),
_xlfn.XLOOKUP(_xlfn.CONCAT(5,"-",$A78, "-", "A"), PlayerData!$M:$M,PlayerData!N:N,""),
_xlfn.XLOOKUP(_xlfn.CONCAT(6,"-",$A78, "-", "A"), PlayerData!$M:$M,PlayerData!N:N,""),
_xlfn.XLOOKUP(_xlfn.CONCAT(7,"-",$A78, "-", "A"), PlayerData!$M:$M,PlayerData!N:N,""),
_xlfn.XLOOKUP(_xlfn.CONCAT(8,"-",$A78, "-", "A"), PlayerData!$M:$M,PlayerData!N:N,""),
_xlfn.XLOOKUP(_xlfn.CONCAT(9,"-",$A78, "-", "A"), PlayerData!$M:$M,PlayerData!N:N,""),
_xlfn.XLOOKUP(_xlfn.CONCAT(10,"-",$A78, "-", "A"), PlayerData!$M:$M,PlayerData!N:N,""),
_xlfn.XLOOKUP(_xlfn.CONCAT(11,"-",$A78, "-", "A"), PlayerData!$M:$M,PlayerData!N:N,""),
_xlfn.XLOOKUP(_xlfn.CONCAT(12,"-",$A78, "-", "A"), PlayerData!$M:$M,PlayerData!N:N,""),
_xlfn.XLOOKUP(_xlfn.CONCAT(13,"-",$A78, "-", "A"), PlayerData!$M:$M,PlayerData!N:N,""),
_xlfn.XLOOKUP(_xlfn.CONCAT(14,"-",$A78, "-", "A"), PlayerData!$M:$M,PlayerData!N:N,""),
_xlfn.XLOOKUP(_xlfn.CONCAT(15,"-",$A78, "-", "A"), PlayerData!$M:$M,PlayerData!N:N,""),
_xlfn.XLOOKUP(_xlfn.CONCAT(16,"-",$A78, "-", "A"), PlayerData!$M:$M,PlayerData!N:N,""),
_xlfn.XLOOKUP(_xlfn.CONCAT(17,"-",$A78, "-", "A"), PlayerData!$M:$M,PlayerData!N:N,""),
_xlfn.XLOOKUP(_xlfn.CONCAT(18,"-",$A78, "-", "A"), PlayerData!$M:$M,PlayerData!N:N,"")))</f>
        <v>0</v>
      </c>
      <c r="L78" s="138" cm="1">
        <f t="array" ref="L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"A"), PlayerData!$M:$M,PlayerData!O:O,""),
_xlfn.XLOOKUP(_xlfn.CONCAT(1,"-",$A78, "-", "A"), PlayerData!$M:$M,PlayerData!O:O,""),
_xlfn.XLOOKUP(_xlfn.CONCAT(2,"-",$A78, "-", "A"), PlayerData!$M:$M,PlayerData!O:O,""),
_xlfn.XLOOKUP(_xlfn.CONCAT(3,"-",$A78, "-", "A"), PlayerData!$M:$M,PlayerData!O:O,""),
_xlfn.XLOOKUP(_xlfn.CONCAT(4,"-",$A78, "-", "A"), PlayerData!$M:$M,PlayerData!O:O,""),
_xlfn.XLOOKUP(_xlfn.CONCAT(5,"-",$A78, "-", "A"), PlayerData!$M:$M,PlayerData!O:O,""),
_xlfn.XLOOKUP(_xlfn.CONCAT(6,"-",$A78, "-", "A"), PlayerData!$M:$M,PlayerData!O:O,""),
_xlfn.XLOOKUP(_xlfn.CONCAT(7,"-",$A78, "-", "A"), PlayerData!$M:$M,PlayerData!O:O,""),
_xlfn.XLOOKUP(_xlfn.CONCAT(8,"-",$A78, "-", "A"), PlayerData!$M:$M,PlayerData!O:O,""),
_xlfn.XLOOKUP(_xlfn.CONCAT(9,"-",$A78, "-", "A"), PlayerData!$M:$M,PlayerData!O:O,""),
_xlfn.XLOOKUP(_xlfn.CONCAT(10,"-",$A78, "-", "A"), PlayerData!$M:$M,PlayerData!O:O,""),
_xlfn.XLOOKUP(_xlfn.CONCAT(11,"-",$A78, "-", "A"), PlayerData!$M:$M,PlayerData!O:O,""),
_xlfn.XLOOKUP(_xlfn.CONCAT(12,"-",$A78, "-", "A"), PlayerData!$M:$M,PlayerData!O:O,""),
_xlfn.XLOOKUP(_xlfn.CONCAT(13,"-",$A78, "-", "A"), PlayerData!$M:$M,PlayerData!O:O,""),
_xlfn.XLOOKUP(_xlfn.CONCAT(14,"-",$A78, "-", "A"), PlayerData!$M:$M,PlayerData!O:O,""),
_xlfn.XLOOKUP(_xlfn.CONCAT(15,"-",$A78, "-", "A"), PlayerData!$M:$M,PlayerData!O:O,""),
_xlfn.XLOOKUP(_xlfn.CONCAT(16,"-",$A78, "-", "A"), PlayerData!$M:$M,PlayerData!O:O,""),
_xlfn.XLOOKUP(_xlfn.CONCAT(17,"-",$A78, "-", "A"), PlayerData!$M:$M,PlayerData!O:O,""),
_xlfn.XLOOKUP(_xlfn.CONCAT(18,"-",$A78, "-", "A"), PlayerData!$M:$M,PlayerData!O:O,"")))</f>
        <v>0</v>
      </c>
      <c r="M78" s="96" cm="1">
        <f t="array" ref="M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_xlfn.XLOOKUP(_xlfn.CONCAT(0,"-",$A78, "-", "A"), PlayerData!$M:$M,PlayerData!R:R,""),
_xlfn.XLOOKUP(_xlfn.CONCAT(1,"-",$A78, "-", "A"), PlayerData!$M:$M,PlayerData!R:R,""),
_xlfn.XLOOKUP(_xlfn.CONCAT(2,"-",$A78, "-", "A"), PlayerData!$M:$M,PlayerData!R:R,""),
_xlfn.XLOOKUP(_xlfn.CONCAT(3,"-",$A78, "-", "A"), PlayerData!$M:$M,PlayerData!R:R,""),
_xlfn.XLOOKUP(_xlfn.CONCAT(4,"-",$A78, "-", "A"), PlayerData!$M:$M,PlayerData!R:R,""),
_xlfn.XLOOKUP(_xlfn.CONCAT(5,"-",$A78, "-", "A"), PlayerData!$M:$M,PlayerData!R:R,""),
_xlfn.XLOOKUP(_xlfn.CONCAT(6,"-",$A78, "-", "A"), PlayerData!$M:$M,PlayerData!R:R,""),
_xlfn.XLOOKUP(_xlfn.CONCAT(7,"-",$A78, "-", "A"), PlayerData!$M:$M,PlayerData!R:R,""),
_xlfn.XLOOKUP(_xlfn.CONCAT(8,"-",$A78, "-", "A"), PlayerData!$M:$M,PlayerData!R:R,""),
_xlfn.XLOOKUP(_xlfn.CONCAT(9,"-",$A78, "-", "A"), PlayerData!$M:$M,PlayerData!R:R,""),
_xlfn.XLOOKUP(_xlfn.CONCAT(10,"-",$A78, "-", "A"), PlayerData!$M:$M,PlayerData!R:R,""),
_xlfn.XLOOKUP(_xlfn.CONCAT(11,"-",$A78, "-", "A"), PlayerData!$M:$M,PlayerData!R:R,""),
_xlfn.XLOOKUP(_xlfn.CONCAT(12,"-",$A78, "-", "A"), PlayerData!$M:$M,PlayerData!R:R,""),
_xlfn.XLOOKUP(_xlfn.CONCAT(13,"-",$A78, "-", "A"), PlayerData!$M:$M,PlayerData!R:R,""),
_xlfn.XLOOKUP(_xlfn.CONCAT(14,"-",$A78, "-", "A"), PlayerData!$M:$M,PlayerData!R:R,""),
_xlfn.XLOOKUP(_xlfn.CONCAT(15,"-",$A78, "-", "A"), PlayerData!$M:$M,PlayerData!R:R,""),
_xlfn.XLOOKUP(_xlfn.CONCAT(16,"-",$A78, "-", "A"), PlayerData!$M:$M,PlayerData!R:R,""),
_xlfn.XLOOKUP(_xlfn.CONCAT(17,"-",$A78, "-", "A"), PlayerData!$M:$M,PlayerData!R:R,""),
_xlfn.XLOOKUP(_xlfn.CONCAT(18,"-",$A78, "-", "A"), PlayerData!$M:$M,PlayerData!R:R,"")))</f>
        <v>0.14000000000000001</v>
      </c>
      <c r="N78" s="134">
        <f t="shared" si="11"/>
        <v>0</v>
      </c>
      <c r="O78" s="134">
        <f t="shared" si="12"/>
        <v>0</v>
      </c>
      <c r="P78" s="73">
        <f t="shared" si="13"/>
        <v>1.8867924528301891</v>
      </c>
      <c r="Q78" s="132" cm="1">
        <f t="array" ref="Q78">IF(OR($A78=Solver!$T$12:$T$201),0,SUMPRODUCT($H78:$J78,$T$4:$V$4))</f>
        <v>11.859838274932615</v>
      </c>
      <c r="R78" s="73" cm="1">
        <f t="array" ref="R78">IF(OR($A78=Solver!$T$12:$T$201),0, SUMPRODUCT($N78:$P78, $T$4:$V$4))</f>
        <v>1.8867924528301891</v>
      </c>
    </row>
    <row r="79" spans="1:18">
      <c r="A79" s="55">
        <v>77</v>
      </c>
      <c r="B79" s="55" t="str">
        <f>_xlfn.XLOOKUP($A79, PlayerData!$B$3:$B$394, PlayerData!C$3:C$394)</f>
        <v>CHE</v>
      </c>
      <c r="C79" s="55" t="str">
        <f>_xlfn.XLOOKUP($A79, PlayerData!$B$3:$B$394, PlayerData!D$3:D$394)</f>
        <v>M</v>
      </c>
      <c r="D79" s="31" t="str">
        <f>_xlfn.XLOOKUP($A79, PlayerData!$B$3:$B$394, PlayerData!E$3:E$394)</f>
        <v>Mount</v>
      </c>
      <c r="E79" s="136" cm="1">
        <f t="array" ref="E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"H"), PlayerData!$G:$G,PlayerData!H:H,""),
_xlfn.XLOOKUP(_xlfn.CONCAT(1,"-",$A79, "-", "H"), PlayerData!$G:$G,PlayerData!H:H,""),
_xlfn.XLOOKUP(_xlfn.CONCAT(2,"-",$A79, "-", "H"), PlayerData!$G:$G,PlayerData!H:H,""),
_xlfn.XLOOKUP(_xlfn.CONCAT(3,"-",$A79, "-", "H"), PlayerData!$G:$G,PlayerData!H:H,""),
_xlfn.XLOOKUP(_xlfn.CONCAT(4,"-",$A79, "-", "H"), PlayerData!$G:$G,PlayerData!H:H,""),
_xlfn.XLOOKUP(_xlfn.CONCAT(5,"-",$A79, "-", "H"), PlayerData!$G:$G,PlayerData!H:H,""),
_xlfn.XLOOKUP(_xlfn.CONCAT(6,"-",$A79, "-", "H"), PlayerData!$G:$G,PlayerData!H:H,""),
_xlfn.XLOOKUP(_xlfn.CONCAT(7,"-",$A79, "-", "H"), PlayerData!$G:$G,PlayerData!H:H,""),
_xlfn.XLOOKUP(_xlfn.CONCAT(8,"-",$A79, "-", "H"), PlayerData!$G:$G,PlayerData!H:H,""),
_xlfn.XLOOKUP(_xlfn.CONCAT(9,"-",$A79, "-", "H"), PlayerData!$G:$G,PlayerData!H:H,""),
_xlfn.XLOOKUP(_xlfn.CONCAT(10,"-",$A79, "-", "H"), PlayerData!$G:$G,PlayerData!H:H,""),
_xlfn.XLOOKUP(_xlfn.CONCAT(11,"-",$A79, "-", "H"), PlayerData!$G:$G,PlayerData!H:H,""),
_xlfn.XLOOKUP(_xlfn.CONCAT(12,"-",$A79, "-", "H"), PlayerData!$G:$G,PlayerData!H:H,""),
_xlfn.XLOOKUP(_xlfn.CONCAT(13,"-",$A79, "-", "H"), PlayerData!$G:$G,PlayerData!H:H,""),
_xlfn.XLOOKUP(_xlfn.CONCAT(14,"-",$A79, "-", "H"), PlayerData!$G:$G,PlayerData!H:H,""),
_xlfn.XLOOKUP(_xlfn.CONCAT(15,"-",$A79, "-", "H"), PlayerData!$G:$G,PlayerData!H:H,""),
_xlfn.XLOOKUP(_xlfn.CONCAT(16,"-",$A79, "-", "H"), PlayerData!$G:$G,PlayerData!H:H,""),
_xlfn.XLOOKUP(_xlfn.CONCAT(17,"-",$A79, "-", "H"), PlayerData!$G:$G,PlayerData!H:H,""),
_xlfn.XLOOKUP(_xlfn.CONCAT(18,"-",$A79, "-", "H"), PlayerData!$G:$G,PlayerData!H:H,"")))</f>
        <v>1</v>
      </c>
      <c r="F79" s="136" cm="1">
        <f t="array" ref="F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"H"), PlayerData!$G:$G,PlayerData!I:I,""),
_xlfn.XLOOKUP(_xlfn.CONCAT(1,"-",$A79, "-", "H"), PlayerData!$G:$G,PlayerData!I:I,""),
_xlfn.XLOOKUP(_xlfn.CONCAT(2,"-",$A79, "-", "H"), PlayerData!$G:$G,PlayerData!I:I,""),
_xlfn.XLOOKUP(_xlfn.CONCAT(3,"-",$A79, "-", "H"), PlayerData!$G:$G,PlayerData!I:I,""),
_xlfn.XLOOKUP(_xlfn.CONCAT(4,"-",$A79, "-", "H"), PlayerData!$G:$G,PlayerData!I:I,""),
_xlfn.XLOOKUP(_xlfn.CONCAT(5,"-",$A79, "-", "H"), PlayerData!$G:$G,PlayerData!I:I,""),
_xlfn.XLOOKUP(_xlfn.CONCAT(6,"-",$A79, "-", "H"), PlayerData!$G:$G,PlayerData!I:I,""),
_xlfn.XLOOKUP(_xlfn.CONCAT(7,"-",$A79, "-", "H"), PlayerData!$G:$G,PlayerData!I:I,""),
_xlfn.XLOOKUP(_xlfn.CONCAT(8,"-",$A79, "-", "H"), PlayerData!$G:$G,PlayerData!I:I,""),
_xlfn.XLOOKUP(_xlfn.CONCAT(9,"-",$A79, "-", "H"), PlayerData!$G:$G,PlayerData!I:I,""),
_xlfn.XLOOKUP(_xlfn.CONCAT(10,"-",$A79, "-", "H"), PlayerData!$G:$G,PlayerData!I:I,""),
_xlfn.XLOOKUP(_xlfn.CONCAT(11,"-",$A79, "-", "H"), PlayerData!$G:$G,PlayerData!I:I,""),
_xlfn.XLOOKUP(_xlfn.CONCAT(12,"-",$A79, "-", "H"), PlayerData!$G:$G,PlayerData!I:I,""),
_xlfn.XLOOKUP(_xlfn.CONCAT(13,"-",$A79, "-", "H"), PlayerData!$G:$G,PlayerData!I:I,""),
_xlfn.XLOOKUP(_xlfn.CONCAT(14,"-",$A79, "-", "H"), PlayerData!$G:$G,PlayerData!I:I,""),
_xlfn.XLOOKUP(_xlfn.CONCAT(15,"-",$A79, "-", "H"), PlayerData!$G:$G,PlayerData!I:I,""),
_xlfn.XLOOKUP(_xlfn.CONCAT(16,"-",$A79, "-", "H"), PlayerData!$G:$G,PlayerData!I:I,""),
_xlfn.XLOOKUP(_xlfn.CONCAT(17,"-",$A79, "-", "H"), PlayerData!$G:$G,PlayerData!I:I,""),
_xlfn.XLOOKUP(_xlfn.CONCAT(18,"-",$A79, "-", "H"), PlayerData!$G:$G,PlayerData!I:I,"")))</f>
        <v>0.5</v>
      </c>
      <c r="G79" s="90" cm="1">
        <f t="array" ref="G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"H"), PlayerData!$G:$G,PlayerData!L:L,""),
_xlfn.XLOOKUP(_xlfn.CONCAT(1,"-",$A79, "-", "H"), PlayerData!$G:$G,PlayerData!L:L,""),
_xlfn.XLOOKUP(_xlfn.CONCAT(2,"-",$A79, "-", "H"), PlayerData!$G:$G,PlayerData!L:L,""),
_xlfn.XLOOKUP(_xlfn.CONCAT(3,"-",$A79, "-", "H"), PlayerData!$G:$G,PlayerData!L:L,""),
_xlfn.XLOOKUP(_xlfn.CONCAT(4,"-",$A79, "-", "H"), PlayerData!$G:$G,PlayerData!L:L,""),
_xlfn.XLOOKUP(_xlfn.CONCAT(5,"-",$A79, "-", "H"), PlayerData!$G:$G,PlayerData!L:L,""),
_xlfn.XLOOKUP(_xlfn.CONCAT(6,"-",$A79, "-", "H"), PlayerData!$G:$G,PlayerData!L:L,""),
_xlfn.XLOOKUP(_xlfn.CONCAT(7,"-",$A79, "-", "H"), PlayerData!$G:$G,PlayerData!L:L,""),
_xlfn.XLOOKUP(_xlfn.CONCAT(8,"-",$A79, "-", "H"), PlayerData!$G:$G,PlayerData!L:L,""),
_xlfn.XLOOKUP(_xlfn.CONCAT(9,"-",$A79, "-", "H"), PlayerData!$G:$G,PlayerData!L:L,""),
_xlfn.XLOOKUP(_xlfn.CONCAT(10,"-",$A79, "-", "H"), PlayerData!$G:$G,PlayerData!L:L,""),
_xlfn.XLOOKUP(_xlfn.CONCAT(11,"-",$A79, "-", "H"), PlayerData!$G:$G,PlayerData!L:L,""),
_xlfn.XLOOKUP(_xlfn.CONCAT(12,"-",$A79, "-", "H"), PlayerData!$G:$G,PlayerData!L:L,""),
_xlfn.XLOOKUP(_xlfn.CONCAT(13,"-",$A79, "-", "H"), PlayerData!$G:$G,PlayerData!L:L,""),
_xlfn.XLOOKUP(_xlfn.CONCAT(14,"-",$A79, "-", "H"), PlayerData!$G:$G,PlayerData!L:L,""),
_xlfn.XLOOKUP(_xlfn.CONCAT(15,"-",$A79, "-", "H"), PlayerData!$G:$G,PlayerData!L:L,""),
_xlfn.XLOOKUP(_xlfn.CONCAT(16,"-",$A79, "-", "H"), PlayerData!$G:$G,PlayerData!L:L,""),
_xlfn.XLOOKUP(_xlfn.CONCAT(17,"-",$A79, "-", "H"), PlayerData!$G:$G,PlayerData!L:L,""),
_xlfn.XLOOKUP(_xlfn.CONCAT(18,"-",$A79, "-", "H"), PlayerData!$G:$G,PlayerData!L:L,"")))</f>
        <v>2.29</v>
      </c>
      <c r="H79" s="132">
        <f t="shared" si="8"/>
        <v>22.727272727272727</v>
      </c>
      <c r="I79" s="132">
        <f t="shared" si="9"/>
        <v>22.727272727272727</v>
      </c>
      <c r="J79" s="72">
        <f t="shared" si="10"/>
        <v>30.862533692722376</v>
      </c>
      <c r="K79" s="138" cm="1">
        <f t="array" ref="K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"A"), PlayerData!$M:$M,PlayerData!N:N,""),
_xlfn.XLOOKUP(_xlfn.CONCAT(1,"-",$A79, "-", "A"), PlayerData!$M:$M,PlayerData!N:N,""),
_xlfn.XLOOKUP(_xlfn.CONCAT(2,"-",$A79, "-", "A"), PlayerData!$M:$M,PlayerData!N:N,""),
_xlfn.XLOOKUP(_xlfn.CONCAT(3,"-",$A79, "-", "A"), PlayerData!$M:$M,PlayerData!N:N,""),
_xlfn.XLOOKUP(_xlfn.CONCAT(4,"-",$A79, "-", "A"), PlayerData!$M:$M,PlayerData!N:N,""),
_xlfn.XLOOKUP(_xlfn.CONCAT(5,"-",$A79, "-", "A"), PlayerData!$M:$M,PlayerData!N:N,""),
_xlfn.XLOOKUP(_xlfn.CONCAT(6,"-",$A79, "-", "A"), PlayerData!$M:$M,PlayerData!N:N,""),
_xlfn.XLOOKUP(_xlfn.CONCAT(7,"-",$A79, "-", "A"), PlayerData!$M:$M,PlayerData!N:N,""),
_xlfn.XLOOKUP(_xlfn.CONCAT(8,"-",$A79, "-", "A"), PlayerData!$M:$M,PlayerData!N:N,""),
_xlfn.XLOOKUP(_xlfn.CONCAT(9,"-",$A79, "-", "A"), PlayerData!$M:$M,PlayerData!N:N,""),
_xlfn.XLOOKUP(_xlfn.CONCAT(10,"-",$A79, "-", "A"), PlayerData!$M:$M,PlayerData!N:N,""),
_xlfn.XLOOKUP(_xlfn.CONCAT(11,"-",$A79, "-", "A"), PlayerData!$M:$M,PlayerData!N:N,""),
_xlfn.XLOOKUP(_xlfn.CONCAT(12,"-",$A79, "-", "A"), PlayerData!$M:$M,PlayerData!N:N,""),
_xlfn.XLOOKUP(_xlfn.CONCAT(13,"-",$A79, "-", "A"), PlayerData!$M:$M,PlayerData!N:N,""),
_xlfn.XLOOKUP(_xlfn.CONCAT(14,"-",$A79, "-", "A"), PlayerData!$M:$M,PlayerData!N:N,""),
_xlfn.XLOOKUP(_xlfn.CONCAT(15,"-",$A79, "-", "A"), PlayerData!$M:$M,PlayerData!N:N,""),
_xlfn.XLOOKUP(_xlfn.CONCAT(16,"-",$A79, "-", "A"), PlayerData!$M:$M,PlayerData!N:N,""),
_xlfn.XLOOKUP(_xlfn.CONCAT(17,"-",$A79, "-", "A"), PlayerData!$M:$M,PlayerData!N:N,""),
_xlfn.XLOOKUP(_xlfn.CONCAT(18,"-",$A79, "-", "A"), PlayerData!$M:$M,PlayerData!N:N,"")))</f>
        <v>0.78</v>
      </c>
      <c r="L79" s="138" cm="1">
        <f t="array" ref="L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"A"), PlayerData!$M:$M,PlayerData!O:O,""),
_xlfn.XLOOKUP(_xlfn.CONCAT(1,"-",$A79, "-", "A"), PlayerData!$M:$M,PlayerData!O:O,""),
_xlfn.XLOOKUP(_xlfn.CONCAT(2,"-",$A79, "-", "A"), PlayerData!$M:$M,PlayerData!O:O,""),
_xlfn.XLOOKUP(_xlfn.CONCAT(3,"-",$A79, "-", "A"), PlayerData!$M:$M,PlayerData!O:O,""),
_xlfn.XLOOKUP(_xlfn.CONCAT(4,"-",$A79, "-", "A"), PlayerData!$M:$M,PlayerData!O:O,""),
_xlfn.XLOOKUP(_xlfn.CONCAT(5,"-",$A79, "-", "A"), PlayerData!$M:$M,PlayerData!O:O,""),
_xlfn.XLOOKUP(_xlfn.CONCAT(6,"-",$A79, "-", "A"), PlayerData!$M:$M,PlayerData!O:O,""),
_xlfn.XLOOKUP(_xlfn.CONCAT(7,"-",$A79, "-", "A"), PlayerData!$M:$M,PlayerData!O:O,""),
_xlfn.XLOOKUP(_xlfn.CONCAT(8,"-",$A79, "-", "A"), PlayerData!$M:$M,PlayerData!O:O,""),
_xlfn.XLOOKUP(_xlfn.CONCAT(9,"-",$A79, "-", "A"), PlayerData!$M:$M,PlayerData!O:O,""),
_xlfn.XLOOKUP(_xlfn.CONCAT(10,"-",$A79, "-", "A"), PlayerData!$M:$M,PlayerData!O:O,""),
_xlfn.XLOOKUP(_xlfn.CONCAT(11,"-",$A79, "-", "A"), PlayerData!$M:$M,PlayerData!O:O,""),
_xlfn.XLOOKUP(_xlfn.CONCAT(12,"-",$A79, "-", "A"), PlayerData!$M:$M,PlayerData!O:O,""),
_xlfn.XLOOKUP(_xlfn.CONCAT(13,"-",$A79, "-", "A"), PlayerData!$M:$M,PlayerData!O:O,""),
_xlfn.XLOOKUP(_xlfn.CONCAT(14,"-",$A79, "-", "A"), PlayerData!$M:$M,PlayerData!O:O,""),
_xlfn.XLOOKUP(_xlfn.CONCAT(15,"-",$A79, "-", "A"), PlayerData!$M:$M,PlayerData!O:O,""),
_xlfn.XLOOKUP(_xlfn.CONCAT(16,"-",$A79, "-", "A"), PlayerData!$M:$M,PlayerData!O:O,""),
_xlfn.XLOOKUP(_xlfn.CONCAT(17,"-",$A79, "-", "A"), PlayerData!$M:$M,PlayerData!O:O,""),
_xlfn.XLOOKUP(_xlfn.CONCAT(18,"-",$A79, "-", "A"), PlayerData!$M:$M,PlayerData!O:O,"")))</f>
        <v>0.22</v>
      </c>
      <c r="M79" s="96" cm="1">
        <f t="array" ref="M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_xlfn.XLOOKUP(_xlfn.CONCAT(0,"-",$A79, "-", "A"), PlayerData!$M:$M,PlayerData!R:R,""),
_xlfn.XLOOKUP(_xlfn.CONCAT(1,"-",$A79, "-", "A"), PlayerData!$M:$M,PlayerData!R:R,""),
_xlfn.XLOOKUP(_xlfn.CONCAT(2,"-",$A79, "-", "A"), PlayerData!$M:$M,PlayerData!R:R,""),
_xlfn.XLOOKUP(_xlfn.CONCAT(3,"-",$A79, "-", "A"), PlayerData!$M:$M,PlayerData!R:R,""),
_xlfn.XLOOKUP(_xlfn.CONCAT(4,"-",$A79, "-", "A"), PlayerData!$M:$M,PlayerData!R:R,""),
_xlfn.XLOOKUP(_xlfn.CONCAT(5,"-",$A79, "-", "A"), PlayerData!$M:$M,PlayerData!R:R,""),
_xlfn.XLOOKUP(_xlfn.CONCAT(6,"-",$A79, "-", "A"), PlayerData!$M:$M,PlayerData!R:R,""),
_xlfn.XLOOKUP(_xlfn.CONCAT(7,"-",$A79, "-", "A"), PlayerData!$M:$M,PlayerData!R:R,""),
_xlfn.XLOOKUP(_xlfn.CONCAT(8,"-",$A79, "-", "A"), PlayerData!$M:$M,PlayerData!R:R,""),
_xlfn.XLOOKUP(_xlfn.CONCAT(9,"-",$A79, "-", "A"), PlayerData!$M:$M,PlayerData!R:R,""),
_xlfn.XLOOKUP(_xlfn.CONCAT(10,"-",$A79, "-", "A"), PlayerData!$M:$M,PlayerData!R:R,""),
_xlfn.XLOOKUP(_xlfn.CONCAT(11,"-",$A79, "-", "A"), PlayerData!$M:$M,PlayerData!R:R,""),
_xlfn.XLOOKUP(_xlfn.CONCAT(12,"-",$A79, "-", "A"), PlayerData!$M:$M,PlayerData!R:R,""),
_xlfn.XLOOKUP(_xlfn.CONCAT(13,"-",$A79, "-", "A"), PlayerData!$M:$M,PlayerData!R:R,""),
_xlfn.XLOOKUP(_xlfn.CONCAT(14,"-",$A79, "-", "A"), PlayerData!$M:$M,PlayerData!R:R,""),
_xlfn.XLOOKUP(_xlfn.CONCAT(15,"-",$A79, "-", "A"), PlayerData!$M:$M,PlayerData!R:R,""),
_xlfn.XLOOKUP(_xlfn.CONCAT(16,"-",$A79, "-", "A"), PlayerData!$M:$M,PlayerData!R:R,""),
_xlfn.XLOOKUP(_xlfn.CONCAT(17,"-",$A79, "-", "A"), PlayerData!$M:$M,PlayerData!R:R,""),
_xlfn.XLOOKUP(_xlfn.CONCAT(18,"-",$A79, "-", "A"), PlayerData!$M:$M,PlayerData!R:R,"")))</f>
        <v>1.41</v>
      </c>
      <c r="N79" s="134">
        <f t="shared" si="11"/>
        <v>17.727272727272727</v>
      </c>
      <c r="O79" s="134">
        <f t="shared" si="12"/>
        <v>10</v>
      </c>
      <c r="P79" s="73">
        <f t="shared" si="13"/>
        <v>19.002695417789759</v>
      </c>
      <c r="Q79" s="132" cm="1">
        <f t="array" ref="Q79">IF(OR($A79=Solver!$T$12:$T$201),0,SUMPRODUCT($H79:$J79,$T$4:$V$4))</f>
        <v>30.862533692722376</v>
      </c>
      <c r="R79" s="73" cm="1">
        <f t="array" ref="R79">IF(OR($A79=Solver!$T$12:$T$201),0, SUMPRODUCT($N79:$P79, $T$4:$V$4))</f>
        <v>19.002695417789759</v>
      </c>
    </row>
    <row r="80" spans="1:18">
      <c r="A80" s="55">
        <v>78</v>
      </c>
      <c r="B80" s="55" t="str">
        <f>_xlfn.XLOOKUP($A80, PlayerData!$B$3:$B$394, PlayerData!C$3:C$394)</f>
        <v>TOT</v>
      </c>
      <c r="C80" s="55" t="str">
        <f>_xlfn.XLOOKUP($A80, PlayerData!$B$3:$B$394, PlayerData!D$3:D$394)</f>
        <v>M</v>
      </c>
      <c r="D80" s="31" t="str">
        <f>_xlfn.XLOOKUP($A80, PlayerData!$B$3:$B$394, PlayerData!E$3:E$394)</f>
        <v>Lo Celso</v>
      </c>
      <c r="E80" s="136" cm="1">
        <f t="array" ref="E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"H"), PlayerData!$G:$G,PlayerData!H:H,""),
_xlfn.XLOOKUP(_xlfn.CONCAT(1,"-",$A80, "-", "H"), PlayerData!$G:$G,PlayerData!H:H,""),
_xlfn.XLOOKUP(_xlfn.CONCAT(2,"-",$A80, "-", "H"), PlayerData!$G:$G,PlayerData!H:H,""),
_xlfn.XLOOKUP(_xlfn.CONCAT(3,"-",$A80, "-", "H"), PlayerData!$G:$G,PlayerData!H:H,""),
_xlfn.XLOOKUP(_xlfn.CONCAT(4,"-",$A80, "-", "H"), PlayerData!$G:$G,PlayerData!H:H,""),
_xlfn.XLOOKUP(_xlfn.CONCAT(5,"-",$A80, "-", "H"), PlayerData!$G:$G,PlayerData!H:H,""),
_xlfn.XLOOKUP(_xlfn.CONCAT(6,"-",$A80, "-", "H"), PlayerData!$G:$G,PlayerData!H:H,""),
_xlfn.XLOOKUP(_xlfn.CONCAT(7,"-",$A80, "-", "H"), PlayerData!$G:$G,PlayerData!H:H,""),
_xlfn.XLOOKUP(_xlfn.CONCAT(8,"-",$A80, "-", "H"), PlayerData!$G:$G,PlayerData!H:H,""),
_xlfn.XLOOKUP(_xlfn.CONCAT(9,"-",$A80, "-", "H"), PlayerData!$G:$G,PlayerData!H:H,""),
_xlfn.XLOOKUP(_xlfn.CONCAT(10,"-",$A80, "-", "H"), PlayerData!$G:$G,PlayerData!H:H,""),
_xlfn.XLOOKUP(_xlfn.CONCAT(11,"-",$A80, "-", "H"), PlayerData!$G:$G,PlayerData!H:H,""),
_xlfn.XLOOKUP(_xlfn.CONCAT(12,"-",$A80, "-", "H"), PlayerData!$G:$G,PlayerData!H:H,""),
_xlfn.XLOOKUP(_xlfn.CONCAT(13,"-",$A80, "-", "H"), PlayerData!$G:$G,PlayerData!H:H,""),
_xlfn.XLOOKUP(_xlfn.CONCAT(14,"-",$A80, "-", "H"), PlayerData!$G:$G,PlayerData!H:H,""),
_xlfn.XLOOKUP(_xlfn.CONCAT(15,"-",$A80, "-", "H"), PlayerData!$G:$G,PlayerData!H:H,""),
_xlfn.XLOOKUP(_xlfn.CONCAT(16,"-",$A80, "-", "H"), PlayerData!$G:$G,PlayerData!H:H,""),
_xlfn.XLOOKUP(_xlfn.CONCAT(17,"-",$A80, "-", "H"), PlayerData!$G:$G,PlayerData!H:H,""),
_xlfn.XLOOKUP(_xlfn.CONCAT(18,"-",$A80, "-", "H"), PlayerData!$G:$G,PlayerData!H:H,"")))</f>
        <v>0.28999999999999998</v>
      </c>
      <c r="F80" s="136" cm="1">
        <f t="array" ref="F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"H"), PlayerData!$G:$G,PlayerData!I:I,""),
_xlfn.XLOOKUP(_xlfn.CONCAT(1,"-",$A80, "-", "H"), PlayerData!$G:$G,PlayerData!I:I,""),
_xlfn.XLOOKUP(_xlfn.CONCAT(2,"-",$A80, "-", "H"), PlayerData!$G:$G,PlayerData!I:I,""),
_xlfn.XLOOKUP(_xlfn.CONCAT(3,"-",$A80, "-", "H"), PlayerData!$G:$G,PlayerData!I:I,""),
_xlfn.XLOOKUP(_xlfn.CONCAT(4,"-",$A80, "-", "H"), PlayerData!$G:$G,PlayerData!I:I,""),
_xlfn.XLOOKUP(_xlfn.CONCAT(5,"-",$A80, "-", "H"), PlayerData!$G:$G,PlayerData!I:I,""),
_xlfn.XLOOKUP(_xlfn.CONCAT(6,"-",$A80, "-", "H"), PlayerData!$G:$G,PlayerData!I:I,""),
_xlfn.XLOOKUP(_xlfn.CONCAT(7,"-",$A80, "-", "H"), PlayerData!$G:$G,PlayerData!I:I,""),
_xlfn.XLOOKUP(_xlfn.CONCAT(8,"-",$A80, "-", "H"), PlayerData!$G:$G,PlayerData!I:I,""),
_xlfn.XLOOKUP(_xlfn.CONCAT(9,"-",$A80, "-", "H"), PlayerData!$G:$G,PlayerData!I:I,""),
_xlfn.XLOOKUP(_xlfn.CONCAT(10,"-",$A80, "-", "H"), PlayerData!$G:$G,PlayerData!I:I,""),
_xlfn.XLOOKUP(_xlfn.CONCAT(11,"-",$A80, "-", "H"), PlayerData!$G:$G,PlayerData!I:I,""),
_xlfn.XLOOKUP(_xlfn.CONCAT(12,"-",$A80, "-", "H"), PlayerData!$G:$G,PlayerData!I:I,""),
_xlfn.XLOOKUP(_xlfn.CONCAT(13,"-",$A80, "-", "H"), PlayerData!$G:$G,PlayerData!I:I,""),
_xlfn.XLOOKUP(_xlfn.CONCAT(14,"-",$A80, "-", "H"), PlayerData!$G:$G,PlayerData!I:I,""),
_xlfn.XLOOKUP(_xlfn.CONCAT(15,"-",$A80, "-", "H"), PlayerData!$G:$G,PlayerData!I:I,""),
_xlfn.XLOOKUP(_xlfn.CONCAT(16,"-",$A80, "-", "H"), PlayerData!$G:$G,PlayerData!I:I,""),
_xlfn.XLOOKUP(_xlfn.CONCAT(17,"-",$A80, "-", "H"), PlayerData!$G:$G,PlayerData!I:I,""),
_xlfn.XLOOKUP(_xlfn.CONCAT(18,"-",$A80, "-", "H"), PlayerData!$G:$G,PlayerData!I:I,"")))</f>
        <v>0</v>
      </c>
      <c r="G80" s="90" cm="1">
        <f t="array" ref="G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"H"), PlayerData!$G:$G,PlayerData!L:L,""),
_xlfn.XLOOKUP(_xlfn.CONCAT(1,"-",$A80, "-", "H"), PlayerData!$G:$G,PlayerData!L:L,""),
_xlfn.XLOOKUP(_xlfn.CONCAT(2,"-",$A80, "-", "H"), PlayerData!$G:$G,PlayerData!L:L,""),
_xlfn.XLOOKUP(_xlfn.CONCAT(3,"-",$A80, "-", "H"), PlayerData!$G:$G,PlayerData!L:L,""),
_xlfn.XLOOKUP(_xlfn.CONCAT(4,"-",$A80, "-", "H"), PlayerData!$G:$G,PlayerData!L:L,""),
_xlfn.XLOOKUP(_xlfn.CONCAT(5,"-",$A80, "-", "H"), PlayerData!$G:$G,PlayerData!L:L,""),
_xlfn.XLOOKUP(_xlfn.CONCAT(6,"-",$A80, "-", "H"), PlayerData!$G:$G,PlayerData!L:L,""),
_xlfn.XLOOKUP(_xlfn.CONCAT(7,"-",$A80, "-", "H"), PlayerData!$G:$G,PlayerData!L:L,""),
_xlfn.XLOOKUP(_xlfn.CONCAT(8,"-",$A80, "-", "H"), PlayerData!$G:$G,PlayerData!L:L,""),
_xlfn.XLOOKUP(_xlfn.CONCAT(9,"-",$A80, "-", "H"), PlayerData!$G:$G,PlayerData!L:L,""),
_xlfn.XLOOKUP(_xlfn.CONCAT(10,"-",$A80, "-", "H"), PlayerData!$G:$G,PlayerData!L:L,""),
_xlfn.XLOOKUP(_xlfn.CONCAT(11,"-",$A80, "-", "H"), PlayerData!$G:$G,PlayerData!L:L,""),
_xlfn.XLOOKUP(_xlfn.CONCAT(12,"-",$A80, "-", "H"), PlayerData!$G:$G,PlayerData!L:L,""),
_xlfn.XLOOKUP(_xlfn.CONCAT(13,"-",$A80, "-", "H"), PlayerData!$G:$G,PlayerData!L:L,""),
_xlfn.XLOOKUP(_xlfn.CONCAT(14,"-",$A80, "-", "H"), PlayerData!$G:$G,PlayerData!L:L,""),
_xlfn.XLOOKUP(_xlfn.CONCAT(15,"-",$A80, "-", "H"), PlayerData!$G:$G,PlayerData!L:L,""),
_xlfn.XLOOKUP(_xlfn.CONCAT(16,"-",$A80, "-", "H"), PlayerData!$G:$G,PlayerData!L:L,""),
_xlfn.XLOOKUP(_xlfn.CONCAT(17,"-",$A80, "-", "H"), PlayerData!$G:$G,PlayerData!L:L,""),
_xlfn.XLOOKUP(_xlfn.CONCAT(18,"-",$A80, "-", "H"), PlayerData!$G:$G,PlayerData!L:L,"")))</f>
        <v>0.26</v>
      </c>
      <c r="H80" s="132">
        <f t="shared" si="8"/>
        <v>6.5909090909090899</v>
      </c>
      <c r="I80" s="132">
        <f t="shared" si="9"/>
        <v>0</v>
      </c>
      <c r="J80" s="72">
        <f t="shared" si="10"/>
        <v>3.5040431266846364</v>
      </c>
      <c r="K80" s="138" cm="1">
        <f t="array" ref="K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"A"), PlayerData!$M:$M,PlayerData!N:N,""),
_xlfn.XLOOKUP(_xlfn.CONCAT(1,"-",$A80, "-", "A"), PlayerData!$M:$M,PlayerData!N:N,""),
_xlfn.XLOOKUP(_xlfn.CONCAT(2,"-",$A80, "-", "A"), PlayerData!$M:$M,PlayerData!N:N,""),
_xlfn.XLOOKUP(_xlfn.CONCAT(3,"-",$A80, "-", "A"), PlayerData!$M:$M,PlayerData!N:N,""),
_xlfn.XLOOKUP(_xlfn.CONCAT(4,"-",$A80, "-", "A"), PlayerData!$M:$M,PlayerData!N:N,""),
_xlfn.XLOOKUP(_xlfn.CONCAT(5,"-",$A80, "-", "A"), PlayerData!$M:$M,PlayerData!N:N,""),
_xlfn.XLOOKUP(_xlfn.CONCAT(6,"-",$A80, "-", "A"), PlayerData!$M:$M,PlayerData!N:N,""),
_xlfn.XLOOKUP(_xlfn.CONCAT(7,"-",$A80, "-", "A"), PlayerData!$M:$M,PlayerData!N:N,""),
_xlfn.XLOOKUP(_xlfn.CONCAT(8,"-",$A80, "-", "A"), PlayerData!$M:$M,PlayerData!N:N,""),
_xlfn.XLOOKUP(_xlfn.CONCAT(9,"-",$A80, "-", "A"), PlayerData!$M:$M,PlayerData!N:N,""),
_xlfn.XLOOKUP(_xlfn.CONCAT(10,"-",$A80, "-", "A"), PlayerData!$M:$M,PlayerData!N:N,""),
_xlfn.XLOOKUP(_xlfn.CONCAT(11,"-",$A80, "-", "A"), PlayerData!$M:$M,PlayerData!N:N,""),
_xlfn.XLOOKUP(_xlfn.CONCAT(12,"-",$A80, "-", "A"), PlayerData!$M:$M,PlayerData!N:N,""),
_xlfn.XLOOKUP(_xlfn.CONCAT(13,"-",$A80, "-", "A"), PlayerData!$M:$M,PlayerData!N:N,""),
_xlfn.XLOOKUP(_xlfn.CONCAT(14,"-",$A80, "-", "A"), PlayerData!$M:$M,PlayerData!N:N,""),
_xlfn.XLOOKUP(_xlfn.CONCAT(15,"-",$A80, "-", "A"), PlayerData!$M:$M,PlayerData!N:N,""),
_xlfn.XLOOKUP(_xlfn.CONCAT(16,"-",$A80, "-", "A"), PlayerData!$M:$M,PlayerData!N:N,""),
_xlfn.XLOOKUP(_xlfn.CONCAT(17,"-",$A80, "-", "A"), PlayerData!$M:$M,PlayerData!N:N,""),
_xlfn.XLOOKUP(_xlfn.CONCAT(18,"-",$A80, "-", "A"), PlayerData!$M:$M,PlayerData!N:N,"")))</f>
        <v>0.28999999999999998</v>
      </c>
      <c r="L80" s="138" cm="1">
        <f t="array" ref="L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"A"), PlayerData!$M:$M,PlayerData!O:O,""),
_xlfn.XLOOKUP(_xlfn.CONCAT(1,"-",$A80, "-", "A"), PlayerData!$M:$M,PlayerData!O:O,""),
_xlfn.XLOOKUP(_xlfn.CONCAT(2,"-",$A80, "-", "A"), PlayerData!$M:$M,PlayerData!O:O,""),
_xlfn.XLOOKUP(_xlfn.CONCAT(3,"-",$A80, "-", "A"), PlayerData!$M:$M,PlayerData!O:O,""),
_xlfn.XLOOKUP(_xlfn.CONCAT(4,"-",$A80, "-", "A"), PlayerData!$M:$M,PlayerData!O:O,""),
_xlfn.XLOOKUP(_xlfn.CONCAT(5,"-",$A80, "-", "A"), PlayerData!$M:$M,PlayerData!O:O,""),
_xlfn.XLOOKUP(_xlfn.CONCAT(6,"-",$A80, "-", "A"), PlayerData!$M:$M,PlayerData!O:O,""),
_xlfn.XLOOKUP(_xlfn.CONCAT(7,"-",$A80, "-", "A"), PlayerData!$M:$M,PlayerData!O:O,""),
_xlfn.XLOOKUP(_xlfn.CONCAT(8,"-",$A80, "-", "A"), PlayerData!$M:$M,PlayerData!O:O,""),
_xlfn.XLOOKUP(_xlfn.CONCAT(9,"-",$A80, "-", "A"), PlayerData!$M:$M,PlayerData!O:O,""),
_xlfn.XLOOKUP(_xlfn.CONCAT(10,"-",$A80, "-", "A"), PlayerData!$M:$M,PlayerData!O:O,""),
_xlfn.XLOOKUP(_xlfn.CONCAT(11,"-",$A80, "-", "A"), PlayerData!$M:$M,PlayerData!O:O,""),
_xlfn.XLOOKUP(_xlfn.CONCAT(12,"-",$A80, "-", "A"), PlayerData!$M:$M,PlayerData!O:O,""),
_xlfn.XLOOKUP(_xlfn.CONCAT(13,"-",$A80, "-", "A"), PlayerData!$M:$M,PlayerData!O:O,""),
_xlfn.XLOOKUP(_xlfn.CONCAT(14,"-",$A80, "-", "A"), PlayerData!$M:$M,PlayerData!O:O,""),
_xlfn.XLOOKUP(_xlfn.CONCAT(15,"-",$A80, "-", "A"), PlayerData!$M:$M,PlayerData!O:O,""),
_xlfn.XLOOKUP(_xlfn.CONCAT(16,"-",$A80, "-", "A"), PlayerData!$M:$M,PlayerData!O:O,""),
_xlfn.XLOOKUP(_xlfn.CONCAT(17,"-",$A80, "-", "A"), PlayerData!$M:$M,PlayerData!O:O,""),
_xlfn.XLOOKUP(_xlfn.CONCAT(18,"-",$A80, "-", "A"), PlayerData!$M:$M,PlayerData!O:O,"")))</f>
        <v>0</v>
      </c>
      <c r="M80" s="96" cm="1">
        <f t="array" ref="M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_xlfn.XLOOKUP(_xlfn.CONCAT(0,"-",$A80, "-", "A"), PlayerData!$M:$M,PlayerData!R:R,""),
_xlfn.XLOOKUP(_xlfn.CONCAT(1,"-",$A80, "-", "A"), PlayerData!$M:$M,PlayerData!R:R,""),
_xlfn.XLOOKUP(_xlfn.CONCAT(2,"-",$A80, "-", "A"), PlayerData!$M:$M,PlayerData!R:R,""),
_xlfn.XLOOKUP(_xlfn.CONCAT(3,"-",$A80, "-", "A"), PlayerData!$M:$M,PlayerData!R:R,""),
_xlfn.XLOOKUP(_xlfn.CONCAT(4,"-",$A80, "-", "A"), PlayerData!$M:$M,PlayerData!R:R,""),
_xlfn.XLOOKUP(_xlfn.CONCAT(5,"-",$A80, "-", "A"), PlayerData!$M:$M,PlayerData!R:R,""),
_xlfn.XLOOKUP(_xlfn.CONCAT(6,"-",$A80, "-", "A"), PlayerData!$M:$M,PlayerData!R:R,""),
_xlfn.XLOOKUP(_xlfn.CONCAT(7,"-",$A80, "-", "A"), PlayerData!$M:$M,PlayerData!R:R,""),
_xlfn.XLOOKUP(_xlfn.CONCAT(8,"-",$A80, "-", "A"), PlayerData!$M:$M,PlayerData!R:R,""),
_xlfn.XLOOKUP(_xlfn.CONCAT(9,"-",$A80, "-", "A"), PlayerData!$M:$M,PlayerData!R:R,""),
_xlfn.XLOOKUP(_xlfn.CONCAT(10,"-",$A80, "-", "A"), PlayerData!$M:$M,PlayerData!R:R,""),
_xlfn.XLOOKUP(_xlfn.CONCAT(11,"-",$A80, "-", "A"), PlayerData!$M:$M,PlayerData!R:R,""),
_xlfn.XLOOKUP(_xlfn.CONCAT(12,"-",$A80, "-", "A"), PlayerData!$M:$M,PlayerData!R:R,""),
_xlfn.XLOOKUP(_xlfn.CONCAT(13,"-",$A80, "-", "A"), PlayerData!$M:$M,PlayerData!R:R,""),
_xlfn.XLOOKUP(_xlfn.CONCAT(14,"-",$A80, "-", "A"), PlayerData!$M:$M,PlayerData!R:R,""),
_xlfn.XLOOKUP(_xlfn.CONCAT(15,"-",$A80, "-", "A"), PlayerData!$M:$M,PlayerData!R:R,""),
_xlfn.XLOOKUP(_xlfn.CONCAT(16,"-",$A80, "-", "A"), PlayerData!$M:$M,PlayerData!R:R,""),
_xlfn.XLOOKUP(_xlfn.CONCAT(17,"-",$A80, "-", "A"), PlayerData!$M:$M,PlayerData!R:R,""),
_xlfn.XLOOKUP(_xlfn.CONCAT(18,"-",$A80, "-", "A"), PlayerData!$M:$M,PlayerData!R:R,"")))</f>
        <v>0.43</v>
      </c>
      <c r="N80" s="134">
        <f t="shared" si="11"/>
        <v>6.5909090909090899</v>
      </c>
      <c r="O80" s="134">
        <f t="shared" si="12"/>
        <v>0</v>
      </c>
      <c r="P80" s="73">
        <f t="shared" si="13"/>
        <v>5.7951482479784371</v>
      </c>
      <c r="Q80" s="132" cm="1">
        <f t="array" ref="Q80">IF(OR($A80=Solver!$T$12:$T$201),0,SUMPRODUCT($H80:$J80,$T$4:$V$4))</f>
        <v>3.5040431266846364</v>
      </c>
      <c r="R80" s="73" cm="1">
        <f t="array" ref="R80">IF(OR($A80=Solver!$T$12:$T$201),0, SUMPRODUCT($N80:$P80, $T$4:$V$4))</f>
        <v>5.7951482479784371</v>
      </c>
    </row>
    <row r="81" spans="1:18">
      <c r="A81" s="55">
        <v>79</v>
      </c>
      <c r="B81" s="55">
        <f>_xlfn.XLOOKUP($A81, PlayerData!$B$3:$B$394, PlayerData!C$3:C$394)</f>
        <v>0</v>
      </c>
      <c r="C81" s="55" t="str">
        <f>_xlfn.XLOOKUP($A81, PlayerData!$B$3:$B$394, PlayerData!D$3:D$394)</f>
        <v>M</v>
      </c>
      <c r="D81" s="31" t="str">
        <f>_xlfn.XLOOKUP($A81, PlayerData!$B$3:$B$394, PlayerData!E$3:E$394)</f>
        <v>Fraser</v>
      </c>
      <c r="E81" s="136" cm="1">
        <f t="array" ref="E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"H"), PlayerData!$G:$G,PlayerData!H:H,""),
_xlfn.XLOOKUP(_xlfn.CONCAT(1,"-",$A81, "-", "H"), PlayerData!$G:$G,PlayerData!H:H,""),
_xlfn.XLOOKUP(_xlfn.CONCAT(2,"-",$A81, "-", "H"), PlayerData!$G:$G,PlayerData!H:H,""),
_xlfn.XLOOKUP(_xlfn.CONCAT(3,"-",$A81, "-", "H"), PlayerData!$G:$G,PlayerData!H:H,""),
_xlfn.XLOOKUP(_xlfn.CONCAT(4,"-",$A81, "-", "H"), PlayerData!$G:$G,PlayerData!H:H,""),
_xlfn.XLOOKUP(_xlfn.CONCAT(5,"-",$A81, "-", "H"), PlayerData!$G:$G,PlayerData!H:H,""),
_xlfn.XLOOKUP(_xlfn.CONCAT(6,"-",$A81, "-", "H"), PlayerData!$G:$G,PlayerData!H:H,""),
_xlfn.XLOOKUP(_xlfn.CONCAT(7,"-",$A81, "-", "H"), PlayerData!$G:$G,PlayerData!H:H,""),
_xlfn.XLOOKUP(_xlfn.CONCAT(8,"-",$A81, "-", "H"), PlayerData!$G:$G,PlayerData!H:H,""),
_xlfn.XLOOKUP(_xlfn.CONCAT(9,"-",$A81, "-", "H"), PlayerData!$G:$G,PlayerData!H:H,""),
_xlfn.XLOOKUP(_xlfn.CONCAT(10,"-",$A81, "-", "H"), PlayerData!$G:$G,PlayerData!H:H,""),
_xlfn.XLOOKUP(_xlfn.CONCAT(11,"-",$A81, "-", "H"), PlayerData!$G:$G,PlayerData!H:H,""),
_xlfn.XLOOKUP(_xlfn.CONCAT(12,"-",$A81, "-", "H"), PlayerData!$G:$G,PlayerData!H:H,""),
_xlfn.XLOOKUP(_xlfn.CONCAT(13,"-",$A81, "-", "H"), PlayerData!$G:$G,PlayerData!H:H,""),
_xlfn.XLOOKUP(_xlfn.CONCAT(14,"-",$A81, "-", "H"), PlayerData!$G:$G,PlayerData!H:H,""),
_xlfn.XLOOKUP(_xlfn.CONCAT(15,"-",$A81, "-", "H"), PlayerData!$G:$G,PlayerData!H:H,""),
_xlfn.XLOOKUP(_xlfn.CONCAT(16,"-",$A81, "-", "H"), PlayerData!$G:$G,PlayerData!H:H,""),
_xlfn.XLOOKUP(_xlfn.CONCAT(17,"-",$A81, "-", "H"), PlayerData!$G:$G,PlayerData!H:H,""),
_xlfn.XLOOKUP(_xlfn.CONCAT(18,"-",$A81, "-", "H"), PlayerData!$G:$G,PlayerData!H:H,"")))</f>
        <v>0.5</v>
      </c>
      <c r="F81" s="136" cm="1">
        <f t="array" ref="F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"H"), PlayerData!$G:$G,PlayerData!I:I,""),
_xlfn.XLOOKUP(_xlfn.CONCAT(1,"-",$A81, "-", "H"), PlayerData!$G:$G,PlayerData!I:I,""),
_xlfn.XLOOKUP(_xlfn.CONCAT(2,"-",$A81, "-", "H"), PlayerData!$G:$G,PlayerData!I:I,""),
_xlfn.XLOOKUP(_xlfn.CONCAT(3,"-",$A81, "-", "H"), PlayerData!$G:$G,PlayerData!I:I,""),
_xlfn.XLOOKUP(_xlfn.CONCAT(4,"-",$A81, "-", "H"), PlayerData!$G:$G,PlayerData!I:I,""),
_xlfn.XLOOKUP(_xlfn.CONCAT(5,"-",$A81, "-", "H"), PlayerData!$G:$G,PlayerData!I:I,""),
_xlfn.XLOOKUP(_xlfn.CONCAT(6,"-",$A81, "-", "H"), PlayerData!$G:$G,PlayerData!I:I,""),
_xlfn.XLOOKUP(_xlfn.CONCAT(7,"-",$A81, "-", "H"), PlayerData!$G:$G,PlayerData!I:I,""),
_xlfn.XLOOKUP(_xlfn.CONCAT(8,"-",$A81, "-", "H"), PlayerData!$G:$G,PlayerData!I:I,""),
_xlfn.XLOOKUP(_xlfn.CONCAT(9,"-",$A81, "-", "H"), PlayerData!$G:$G,PlayerData!I:I,""),
_xlfn.XLOOKUP(_xlfn.CONCAT(10,"-",$A81, "-", "H"), PlayerData!$G:$G,PlayerData!I:I,""),
_xlfn.XLOOKUP(_xlfn.CONCAT(11,"-",$A81, "-", "H"), PlayerData!$G:$G,PlayerData!I:I,""),
_xlfn.XLOOKUP(_xlfn.CONCAT(12,"-",$A81, "-", "H"), PlayerData!$G:$G,PlayerData!I:I,""),
_xlfn.XLOOKUP(_xlfn.CONCAT(13,"-",$A81, "-", "H"), PlayerData!$G:$G,PlayerData!I:I,""),
_xlfn.XLOOKUP(_xlfn.CONCAT(14,"-",$A81, "-", "H"), PlayerData!$G:$G,PlayerData!I:I,""),
_xlfn.XLOOKUP(_xlfn.CONCAT(15,"-",$A81, "-", "H"), PlayerData!$G:$G,PlayerData!I:I,""),
_xlfn.XLOOKUP(_xlfn.CONCAT(16,"-",$A81, "-", "H"), PlayerData!$G:$G,PlayerData!I:I,""),
_xlfn.XLOOKUP(_xlfn.CONCAT(17,"-",$A81, "-", "H"), PlayerData!$G:$G,PlayerData!I:I,""),
_xlfn.XLOOKUP(_xlfn.CONCAT(18,"-",$A81, "-", "H"), PlayerData!$G:$G,PlayerData!I:I,"")))</f>
        <v>0.25</v>
      </c>
      <c r="G81" s="90" cm="1">
        <f t="array" ref="G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"H"), PlayerData!$G:$G,PlayerData!L:L,""),
_xlfn.XLOOKUP(_xlfn.CONCAT(1,"-",$A81, "-", "H"), PlayerData!$G:$G,PlayerData!L:L,""),
_xlfn.XLOOKUP(_xlfn.CONCAT(2,"-",$A81, "-", "H"), PlayerData!$G:$G,PlayerData!L:L,""),
_xlfn.XLOOKUP(_xlfn.CONCAT(3,"-",$A81, "-", "H"), PlayerData!$G:$G,PlayerData!L:L,""),
_xlfn.XLOOKUP(_xlfn.CONCAT(4,"-",$A81, "-", "H"), PlayerData!$G:$G,PlayerData!L:L,""),
_xlfn.XLOOKUP(_xlfn.CONCAT(5,"-",$A81, "-", "H"), PlayerData!$G:$G,PlayerData!L:L,""),
_xlfn.XLOOKUP(_xlfn.CONCAT(6,"-",$A81, "-", "H"), PlayerData!$G:$G,PlayerData!L:L,""),
_xlfn.XLOOKUP(_xlfn.CONCAT(7,"-",$A81, "-", "H"), PlayerData!$G:$G,PlayerData!L:L,""),
_xlfn.XLOOKUP(_xlfn.CONCAT(8,"-",$A81, "-", "H"), PlayerData!$G:$G,PlayerData!L:L,""),
_xlfn.XLOOKUP(_xlfn.CONCAT(9,"-",$A81, "-", "H"), PlayerData!$G:$G,PlayerData!L:L,""),
_xlfn.XLOOKUP(_xlfn.CONCAT(10,"-",$A81, "-", "H"), PlayerData!$G:$G,PlayerData!L:L,""),
_xlfn.XLOOKUP(_xlfn.CONCAT(11,"-",$A81, "-", "H"), PlayerData!$G:$G,PlayerData!L:L,""),
_xlfn.XLOOKUP(_xlfn.CONCAT(12,"-",$A81, "-", "H"), PlayerData!$G:$G,PlayerData!L:L,""),
_xlfn.XLOOKUP(_xlfn.CONCAT(13,"-",$A81, "-", "H"), PlayerData!$G:$G,PlayerData!L:L,""),
_xlfn.XLOOKUP(_xlfn.CONCAT(14,"-",$A81, "-", "H"), PlayerData!$G:$G,PlayerData!L:L,""),
_xlfn.XLOOKUP(_xlfn.CONCAT(15,"-",$A81, "-", "H"), PlayerData!$G:$G,PlayerData!L:L,""),
_xlfn.XLOOKUP(_xlfn.CONCAT(16,"-",$A81, "-", "H"), PlayerData!$G:$G,PlayerData!L:L,""),
_xlfn.XLOOKUP(_xlfn.CONCAT(17,"-",$A81, "-", "H"), PlayerData!$G:$G,PlayerData!L:L,""),
_xlfn.XLOOKUP(_xlfn.CONCAT(18,"-",$A81, "-", "H"), PlayerData!$G:$G,PlayerData!L:L,"")))</f>
        <v>1.4000000000000001</v>
      </c>
      <c r="H81" s="132">
        <f t="shared" si="8"/>
        <v>11.363636363636363</v>
      </c>
      <c r="I81" s="132">
        <f t="shared" si="9"/>
        <v>11.363636363636363</v>
      </c>
      <c r="J81" s="72">
        <f t="shared" si="10"/>
        <v>18.867924528301888</v>
      </c>
      <c r="K81" s="138" cm="1">
        <f t="array" ref="K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"A"), PlayerData!$M:$M,PlayerData!N:N,""),
_xlfn.XLOOKUP(_xlfn.CONCAT(1,"-",$A81, "-", "A"), PlayerData!$M:$M,PlayerData!N:N,""),
_xlfn.XLOOKUP(_xlfn.CONCAT(2,"-",$A81, "-", "A"), PlayerData!$M:$M,PlayerData!N:N,""),
_xlfn.XLOOKUP(_xlfn.CONCAT(3,"-",$A81, "-", "A"), PlayerData!$M:$M,PlayerData!N:N,""),
_xlfn.XLOOKUP(_xlfn.CONCAT(4,"-",$A81, "-", "A"), PlayerData!$M:$M,PlayerData!N:N,""),
_xlfn.XLOOKUP(_xlfn.CONCAT(5,"-",$A81, "-", "A"), PlayerData!$M:$M,PlayerData!N:N,""),
_xlfn.XLOOKUP(_xlfn.CONCAT(6,"-",$A81, "-", "A"), PlayerData!$M:$M,PlayerData!N:N,""),
_xlfn.XLOOKUP(_xlfn.CONCAT(7,"-",$A81, "-", "A"), PlayerData!$M:$M,PlayerData!N:N,""),
_xlfn.XLOOKUP(_xlfn.CONCAT(8,"-",$A81, "-", "A"), PlayerData!$M:$M,PlayerData!N:N,""),
_xlfn.XLOOKUP(_xlfn.CONCAT(9,"-",$A81, "-", "A"), PlayerData!$M:$M,PlayerData!N:N,""),
_xlfn.XLOOKUP(_xlfn.CONCAT(10,"-",$A81, "-", "A"), PlayerData!$M:$M,PlayerData!N:N,""),
_xlfn.XLOOKUP(_xlfn.CONCAT(11,"-",$A81, "-", "A"), PlayerData!$M:$M,PlayerData!N:N,""),
_xlfn.XLOOKUP(_xlfn.CONCAT(12,"-",$A81, "-", "A"), PlayerData!$M:$M,PlayerData!N:N,""),
_xlfn.XLOOKUP(_xlfn.CONCAT(13,"-",$A81, "-", "A"), PlayerData!$M:$M,PlayerData!N:N,""),
_xlfn.XLOOKUP(_xlfn.CONCAT(14,"-",$A81, "-", "A"), PlayerData!$M:$M,PlayerData!N:N,""),
_xlfn.XLOOKUP(_xlfn.CONCAT(15,"-",$A81, "-", "A"), PlayerData!$M:$M,PlayerData!N:N,""),
_xlfn.XLOOKUP(_xlfn.CONCAT(16,"-",$A81, "-", "A"), PlayerData!$M:$M,PlayerData!N:N,""),
_xlfn.XLOOKUP(_xlfn.CONCAT(17,"-",$A81, "-", "A"), PlayerData!$M:$M,PlayerData!N:N,""),
_xlfn.XLOOKUP(_xlfn.CONCAT(18,"-",$A81, "-", "A"), PlayerData!$M:$M,PlayerData!N:N,"")))</f>
        <v>1</v>
      </c>
      <c r="L81" s="138" cm="1">
        <f t="array" ref="L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"A"), PlayerData!$M:$M,PlayerData!O:O,""),
_xlfn.XLOOKUP(_xlfn.CONCAT(1,"-",$A81, "-", "A"), PlayerData!$M:$M,PlayerData!O:O,""),
_xlfn.XLOOKUP(_xlfn.CONCAT(2,"-",$A81, "-", "A"), PlayerData!$M:$M,PlayerData!O:O,""),
_xlfn.XLOOKUP(_xlfn.CONCAT(3,"-",$A81, "-", "A"), PlayerData!$M:$M,PlayerData!O:O,""),
_xlfn.XLOOKUP(_xlfn.CONCAT(4,"-",$A81, "-", "A"), PlayerData!$M:$M,PlayerData!O:O,""),
_xlfn.XLOOKUP(_xlfn.CONCAT(5,"-",$A81, "-", "A"), PlayerData!$M:$M,PlayerData!O:O,""),
_xlfn.XLOOKUP(_xlfn.CONCAT(6,"-",$A81, "-", "A"), PlayerData!$M:$M,PlayerData!O:O,""),
_xlfn.XLOOKUP(_xlfn.CONCAT(7,"-",$A81, "-", "A"), PlayerData!$M:$M,PlayerData!O:O,""),
_xlfn.XLOOKUP(_xlfn.CONCAT(8,"-",$A81, "-", "A"), PlayerData!$M:$M,PlayerData!O:O,""),
_xlfn.XLOOKUP(_xlfn.CONCAT(9,"-",$A81, "-", "A"), PlayerData!$M:$M,PlayerData!O:O,""),
_xlfn.XLOOKUP(_xlfn.CONCAT(10,"-",$A81, "-", "A"), PlayerData!$M:$M,PlayerData!O:O,""),
_xlfn.XLOOKUP(_xlfn.CONCAT(11,"-",$A81, "-", "A"), PlayerData!$M:$M,PlayerData!O:O,""),
_xlfn.XLOOKUP(_xlfn.CONCAT(12,"-",$A81, "-", "A"), PlayerData!$M:$M,PlayerData!O:O,""),
_xlfn.XLOOKUP(_xlfn.CONCAT(13,"-",$A81, "-", "A"), PlayerData!$M:$M,PlayerData!O:O,""),
_xlfn.XLOOKUP(_xlfn.CONCAT(14,"-",$A81, "-", "A"), PlayerData!$M:$M,PlayerData!O:O,""),
_xlfn.XLOOKUP(_xlfn.CONCAT(15,"-",$A81, "-", "A"), PlayerData!$M:$M,PlayerData!O:O,""),
_xlfn.XLOOKUP(_xlfn.CONCAT(16,"-",$A81, "-", "A"), PlayerData!$M:$M,PlayerData!O:O,""),
_xlfn.XLOOKUP(_xlfn.CONCAT(17,"-",$A81, "-", "A"), PlayerData!$M:$M,PlayerData!O:O,""),
_xlfn.XLOOKUP(_xlfn.CONCAT(18,"-",$A81, "-", "A"), PlayerData!$M:$M,PlayerData!O:O,"")))</f>
        <v>0.33</v>
      </c>
      <c r="M81" s="96" cm="1">
        <f t="array" ref="M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_xlfn.XLOOKUP(_xlfn.CONCAT(0,"-",$A81, "-", "A"), PlayerData!$M:$M,PlayerData!R:R,""),
_xlfn.XLOOKUP(_xlfn.CONCAT(1,"-",$A81, "-", "A"), PlayerData!$M:$M,PlayerData!R:R,""),
_xlfn.XLOOKUP(_xlfn.CONCAT(2,"-",$A81, "-", "A"), PlayerData!$M:$M,PlayerData!R:R,""),
_xlfn.XLOOKUP(_xlfn.CONCAT(3,"-",$A81, "-", "A"), PlayerData!$M:$M,PlayerData!R:R,""),
_xlfn.XLOOKUP(_xlfn.CONCAT(4,"-",$A81, "-", "A"), PlayerData!$M:$M,PlayerData!R:R,""),
_xlfn.XLOOKUP(_xlfn.CONCAT(5,"-",$A81, "-", "A"), PlayerData!$M:$M,PlayerData!R:R,""),
_xlfn.XLOOKUP(_xlfn.CONCAT(6,"-",$A81, "-", "A"), PlayerData!$M:$M,PlayerData!R:R,""),
_xlfn.XLOOKUP(_xlfn.CONCAT(7,"-",$A81, "-", "A"), PlayerData!$M:$M,PlayerData!R:R,""),
_xlfn.XLOOKUP(_xlfn.CONCAT(8,"-",$A81, "-", "A"), PlayerData!$M:$M,PlayerData!R:R,""),
_xlfn.XLOOKUP(_xlfn.CONCAT(9,"-",$A81, "-", "A"), PlayerData!$M:$M,PlayerData!R:R,""),
_xlfn.XLOOKUP(_xlfn.CONCAT(10,"-",$A81, "-", "A"), PlayerData!$M:$M,PlayerData!R:R,""),
_xlfn.XLOOKUP(_xlfn.CONCAT(11,"-",$A81, "-", "A"), PlayerData!$M:$M,PlayerData!R:R,""),
_xlfn.XLOOKUP(_xlfn.CONCAT(12,"-",$A81, "-", "A"), PlayerData!$M:$M,PlayerData!R:R,""),
_xlfn.XLOOKUP(_xlfn.CONCAT(13,"-",$A81, "-", "A"), PlayerData!$M:$M,PlayerData!R:R,""),
_xlfn.XLOOKUP(_xlfn.CONCAT(14,"-",$A81, "-", "A"), PlayerData!$M:$M,PlayerData!R:R,""),
_xlfn.XLOOKUP(_xlfn.CONCAT(15,"-",$A81, "-", "A"), PlayerData!$M:$M,PlayerData!R:R,""),
_xlfn.XLOOKUP(_xlfn.CONCAT(16,"-",$A81, "-", "A"), PlayerData!$M:$M,PlayerData!R:R,""),
_xlfn.XLOOKUP(_xlfn.CONCAT(17,"-",$A81, "-", "A"), PlayerData!$M:$M,PlayerData!R:R,""),
_xlfn.XLOOKUP(_xlfn.CONCAT(18,"-",$A81, "-", "A"), PlayerData!$M:$M,PlayerData!R:R,"")))</f>
        <v>2.3500000000000005</v>
      </c>
      <c r="N81" s="134">
        <f t="shared" si="11"/>
        <v>22.727272727272727</v>
      </c>
      <c r="O81" s="134">
        <f t="shared" si="12"/>
        <v>14.999999999999998</v>
      </c>
      <c r="P81" s="73">
        <f t="shared" si="13"/>
        <v>31.671159029649608</v>
      </c>
      <c r="Q81" s="132" cm="1">
        <f t="array" ref="Q81">IF(OR($A81=Solver!$T$12:$T$201),0,SUMPRODUCT($H81:$J81,$T$4:$V$4))</f>
        <v>18.867924528301888</v>
      </c>
      <c r="R81" s="73" cm="1">
        <f t="array" ref="R81">IF(OR($A81=Solver!$T$12:$T$201),0, SUMPRODUCT($N81:$P81, $T$4:$V$4))</f>
        <v>31.671159029649608</v>
      </c>
    </row>
    <row r="82" spans="1:18">
      <c r="A82" s="55">
        <v>80</v>
      </c>
      <c r="B82" s="55" t="str">
        <f>_xlfn.XLOOKUP($A82, PlayerData!$B$3:$B$394, PlayerData!C$3:C$394)</f>
        <v>CHE</v>
      </c>
      <c r="C82" s="55" t="str">
        <f>_xlfn.XLOOKUP($A82, PlayerData!$B$3:$B$394, PlayerData!D$3:D$394)</f>
        <v>M</v>
      </c>
      <c r="D82" s="31" t="str">
        <f>_xlfn.XLOOKUP($A82, PlayerData!$B$3:$B$394, PlayerData!E$3:E$394)</f>
        <v>Pedro</v>
      </c>
      <c r="E82" s="136" cm="1">
        <f t="array" ref="E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"H"), PlayerData!$G:$G,PlayerData!H:H,""),
_xlfn.XLOOKUP(_xlfn.CONCAT(1,"-",$A82, "-", "H"), PlayerData!$G:$G,PlayerData!H:H,""),
_xlfn.XLOOKUP(_xlfn.CONCAT(2,"-",$A82, "-", "H"), PlayerData!$G:$G,PlayerData!H:H,""),
_xlfn.XLOOKUP(_xlfn.CONCAT(3,"-",$A82, "-", "H"), PlayerData!$G:$G,PlayerData!H:H,""),
_xlfn.XLOOKUP(_xlfn.CONCAT(4,"-",$A82, "-", "H"), PlayerData!$G:$G,PlayerData!H:H,""),
_xlfn.XLOOKUP(_xlfn.CONCAT(5,"-",$A82, "-", "H"), PlayerData!$G:$G,PlayerData!H:H,""),
_xlfn.XLOOKUP(_xlfn.CONCAT(6,"-",$A82, "-", "H"), PlayerData!$G:$G,PlayerData!H:H,""),
_xlfn.XLOOKUP(_xlfn.CONCAT(7,"-",$A82, "-", "H"), PlayerData!$G:$G,PlayerData!H:H,""),
_xlfn.XLOOKUP(_xlfn.CONCAT(8,"-",$A82, "-", "H"), PlayerData!$G:$G,PlayerData!H:H,""),
_xlfn.XLOOKUP(_xlfn.CONCAT(9,"-",$A82, "-", "H"), PlayerData!$G:$G,PlayerData!H:H,""),
_xlfn.XLOOKUP(_xlfn.CONCAT(10,"-",$A82, "-", "H"), PlayerData!$G:$G,PlayerData!H:H,""),
_xlfn.XLOOKUP(_xlfn.CONCAT(11,"-",$A82, "-", "H"), PlayerData!$G:$G,PlayerData!H:H,""),
_xlfn.XLOOKUP(_xlfn.CONCAT(12,"-",$A82, "-", "H"), PlayerData!$G:$G,PlayerData!H:H,""),
_xlfn.XLOOKUP(_xlfn.CONCAT(13,"-",$A82, "-", "H"), PlayerData!$G:$G,PlayerData!H:H,""),
_xlfn.XLOOKUP(_xlfn.CONCAT(14,"-",$A82, "-", "H"), PlayerData!$G:$G,PlayerData!H:H,""),
_xlfn.XLOOKUP(_xlfn.CONCAT(15,"-",$A82, "-", "H"), PlayerData!$G:$G,PlayerData!H:H,""),
_xlfn.XLOOKUP(_xlfn.CONCAT(16,"-",$A82, "-", "H"), PlayerData!$G:$G,PlayerData!H:H,""),
_xlfn.XLOOKUP(_xlfn.CONCAT(17,"-",$A82, "-", "H"), PlayerData!$G:$G,PlayerData!H:H,""),
_xlfn.XLOOKUP(_xlfn.CONCAT(18,"-",$A82, "-", "H"), PlayerData!$G:$G,PlayerData!H:H,"")))</f>
        <v>3</v>
      </c>
      <c r="F82" s="136" cm="1">
        <f t="array" ref="F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"H"), PlayerData!$G:$G,PlayerData!I:I,""),
_xlfn.XLOOKUP(_xlfn.CONCAT(1,"-",$A82, "-", "H"), PlayerData!$G:$G,PlayerData!I:I,""),
_xlfn.XLOOKUP(_xlfn.CONCAT(2,"-",$A82, "-", "H"), PlayerData!$G:$G,PlayerData!I:I,""),
_xlfn.XLOOKUP(_xlfn.CONCAT(3,"-",$A82, "-", "H"), PlayerData!$G:$G,PlayerData!I:I,""),
_xlfn.XLOOKUP(_xlfn.CONCAT(4,"-",$A82, "-", "H"), PlayerData!$G:$G,PlayerData!I:I,""),
_xlfn.XLOOKUP(_xlfn.CONCAT(5,"-",$A82, "-", "H"), PlayerData!$G:$G,PlayerData!I:I,""),
_xlfn.XLOOKUP(_xlfn.CONCAT(6,"-",$A82, "-", "H"), PlayerData!$G:$G,PlayerData!I:I,""),
_xlfn.XLOOKUP(_xlfn.CONCAT(7,"-",$A82, "-", "H"), PlayerData!$G:$G,PlayerData!I:I,""),
_xlfn.XLOOKUP(_xlfn.CONCAT(8,"-",$A82, "-", "H"), PlayerData!$G:$G,PlayerData!I:I,""),
_xlfn.XLOOKUP(_xlfn.CONCAT(9,"-",$A82, "-", "H"), PlayerData!$G:$G,PlayerData!I:I,""),
_xlfn.XLOOKUP(_xlfn.CONCAT(10,"-",$A82, "-", "H"), PlayerData!$G:$G,PlayerData!I:I,""),
_xlfn.XLOOKUP(_xlfn.CONCAT(11,"-",$A82, "-", "H"), PlayerData!$G:$G,PlayerData!I:I,""),
_xlfn.XLOOKUP(_xlfn.CONCAT(12,"-",$A82, "-", "H"), PlayerData!$G:$G,PlayerData!I:I,""),
_xlfn.XLOOKUP(_xlfn.CONCAT(13,"-",$A82, "-", "H"), PlayerData!$G:$G,PlayerData!I:I,""),
_xlfn.XLOOKUP(_xlfn.CONCAT(14,"-",$A82, "-", "H"), PlayerData!$G:$G,PlayerData!I:I,""),
_xlfn.XLOOKUP(_xlfn.CONCAT(15,"-",$A82, "-", "H"), PlayerData!$G:$G,PlayerData!I:I,""),
_xlfn.XLOOKUP(_xlfn.CONCAT(16,"-",$A82, "-", "H"), PlayerData!$G:$G,PlayerData!I:I,""),
_xlfn.XLOOKUP(_xlfn.CONCAT(17,"-",$A82, "-", "H"), PlayerData!$G:$G,PlayerData!I:I,""),
_xlfn.XLOOKUP(_xlfn.CONCAT(18,"-",$A82, "-", "H"), PlayerData!$G:$G,PlayerData!I:I,"")))</f>
        <v>1</v>
      </c>
      <c r="G82" s="90" cm="1">
        <f t="array" ref="G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"H"), PlayerData!$G:$G,PlayerData!L:L,""),
_xlfn.XLOOKUP(_xlfn.CONCAT(1,"-",$A82, "-", "H"), PlayerData!$G:$G,PlayerData!L:L,""),
_xlfn.XLOOKUP(_xlfn.CONCAT(2,"-",$A82, "-", "H"), PlayerData!$G:$G,PlayerData!L:L,""),
_xlfn.XLOOKUP(_xlfn.CONCAT(3,"-",$A82, "-", "H"), PlayerData!$G:$G,PlayerData!L:L,""),
_xlfn.XLOOKUP(_xlfn.CONCAT(4,"-",$A82, "-", "H"), PlayerData!$G:$G,PlayerData!L:L,""),
_xlfn.XLOOKUP(_xlfn.CONCAT(5,"-",$A82, "-", "H"), PlayerData!$G:$G,PlayerData!L:L,""),
_xlfn.XLOOKUP(_xlfn.CONCAT(6,"-",$A82, "-", "H"), PlayerData!$G:$G,PlayerData!L:L,""),
_xlfn.XLOOKUP(_xlfn.CONCAT(7,"-",$A82, "-", "H"), PlayerData!$G:$G,PlayerData!L:L,""),
_xlfn.XLOOKUP(_xlfn.CONCAT(8,"-",$A82, "-", "H"), PlayerData!$G:$G,PlayerData!L:L,""),
_xlfn.XLOOKUP(_xlfn.CONCAT(9,"-",$A82, "-", "H"), PlayerData!$G:$G,PlayerData!L:L,""),
_xlfn.XLOOKUP(_xlfn.CONCAT(10,"-",$A82, "-", "H"), PlayerData!$G:$G,PlayerData!L:L,""),
_xlfn.XLOOKUP(_xlfn.CONCAT(11,"-",$A82, "-", "H"), PlayerData!$G:$G,PlayerData!L:L,""),
_xlfn.XLOOKUP(_xlfn.CONCAT(12,"-",$A82, "-", "H"), PlayerData!$G:$G,PlayerData!L:L,""),
_xlfn.XLOOKUP(_xlfn.CONCAT(13,"-",$A82, "-", "H"), PlayerData!$G:$G,PlayerData!L:L,""),
_xlfn.XLOOKUP(_xlfn.CONCAT(14,"-",$A82, "-", "H"), PlayerData!$G:$G,PlayerData!L:L,""),
_xlfn.XLOOKUP(_xlfn.CONCAT(15,"-",$A82, "-", "H"), PlayerData!$G:$G,PlayerData!L:L,""),
_xlfn.XLOOKUP(_xlfn.CONCAT(16,"-",$A82, "-", "H"), PlayerData!$G:$G,PlayerData!L:L,""),
_xlfn.XLOOKUP(_xlfn.CONCAT(17,"-",$A82, "-", "H"), PlayerData!$G:$G,PlayerData!L:L,""),
_xlfn.XLOOKUP(_xlfn.CONCAT(18,"-",$A82, "-", "H"), PlayerData!$G:$G,PlayerData!L:L,"")))</f>
        <v>2.72</v>
      </c>
      <c r="H82" s="132">
        <f t="shared" si="8"/>
        <v>68.181818181818173</v>
      </c>
      <c r="I82" s="132">
        <f t="shared" si="9"/>
        <v>45.454545454545453</v>
      </c>
      <c r="J82" s="72">
        <f t="shared" si="10"/>
        <v>36.657681940700812</v>
      </c>
      <c r="K82" s="138" cm="1">
        <f t="array" ref="K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"A"), PlayerData!$M:$M,PlayerData!N:N,""),
_xlfn.XLOOKUP(_xlfn.CONCAT(1,"-",$A82, "-", "A"), PlayerData!$M:$M,PlayerData!N:N,""),
_xlfn.XLOOKUP(_xlfn.CONCAT(2,"-",$A82, "-", "A"), PlayerData!$M:$M,PlayerData!N:N,""),
_xlfn.XLOOKUP(_xlfn.CONCAT(3,"-",$A82, "-", "A"), PlayerData!$M:$M,PlayerData!N:N,""),
_xlfn.XLOOKUP(_xlfn.CONCAT(4,"-",$A82, "-", "A"), PlayerData!$M:$M,PlayerData!N:N,""),
_xlfn.XLOOKUP(_xlfn.CONCAT(5,"-",$A82, "-", "A"), PlayerData!$M:$M,PlayerData!N:N,""),
_xlfn.XLOOKUP(_xlfn.CONCAT(6,"-",$A82, "-", "A"), PlayerData!$M:$M,PlayerData!N:N,""),
_xlfn.XLOOKUP(_xlfn.CONCAT(7,"-",$A82, "-", "A"), PlayerData!$M:$M,PlayerData!N:N,""),
_xlfn.XLOOKUP(_xlfn.CONCAT(8,"-",$A82, "-", "A"), PlayerData!$M:$M,PlayerData!N:N,""),
_xlfn.XLOOKUP(_xlfn.CONCAT(9,"-",$A82, "-", "A"), PlayerData!$M:$M,PlayerData!N:N,""),
_xlfn.XLOOKUP(_xlfn.CONCAT(10,"-",$A82, "-", "A"), PlayerData!$M:$M,PlayerData!N:N,""),
_xlfn.XLOOKUP(_xlfn.CONCAT(11,"-",$A82, "-", "A"), PlayerData!$M:$M,PlayerData!N:N,""),
_xlfn.XLOOKUP(_xlfn.CONCAT(12,"-",$A82, "-", "A"), PlayerData!$M:$M,PlayerData!N:N,""),
_xlfn.XLOOKUP(_xlfn.CONCAT(13,"-",$A82, "-", "A"), PlayerData!$M:$M,PlayerData!N:N,""),
_xlfn.XLOOKUP(_xlfn.CONCAT(14,"-",$A82, "-", "A"), PlayerData!$M:$M,PlayerData!N:N,""),
_xlfn.XLOOKUP(_xlfn.CONCAT(15,"-",$A82, "-", "A"), PlayerData!$M:$M,PlayerData!N:N,""),
_xlfn.XLOOKUP(_xlfn.CONCAT(16,"-",$A82, "-", "A"), PlayerData!$M:$M,PlayerData!N:N,""),
_xlfn.XLOOKUP(_xlfn.CONCAT(17,"-",$A82, "-", "A"), PlayerData!$M:$M,PlayerData!N:N,""),
_xlfn.XLOOKUP(_xlfn.CONCAT(18,"-",$A82, "-", "A"), PlayerData!$M:$M,PlayerData!N:N,"")))</f>
        <v>1.5</v>
      </c>
      <c r="L82" s="138" cm="1">
        <f t="array" ref="L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"A"), PlayerData!$M:$M,PlayerData!O:O,""),
_xlfn.XLOOKUP(_xlfn.CONCAT(1,"-",$A82, "-", "A"), PlayerData!$M:$M,PlayerData!O:O,""),
_xlfn.XLOOKUP(_xlfn.CONCAT(2,"-",$A82, "-", "A"), PlayerData!$M:$M,PlayerData!O:O,""),
_xlfn.XLOOKUP(_xlfn.CONCAT(3,"-",$A82, "-", "A"), PlayerData!$M:$M,PlayerData!O:O,""),
_xlfn.XLOOKUP(_xlfn.CONCAT(4,"-",$A82, "-", "A"), PlayerData!$M:$M,PlayerData!O:O,""),
_xlfn.XLOOKUP(_xlfn.CONCAT(5,"-",$A82, "-", "A"), PlayerData!$M:$M,PlayerData!O:O,""),
_xlfn.XLOOKUP(_xlfn.CONCAT(6,"-",$A82, "-", "A"), PlayerData!$M:$M,PlayerData!O:O,""),
_xlfn.XLOOKUP(_xlfn.CONCAT(7,"-",$A82, "-", "A"), PlayerData!$M:$M,PlayerData!O:O,""),
_xlfn.XLOOKUP(_xlfn.CONCAT(8,"-",$A82, "-", "A"), PlayerData!$M:$M,PlayerData!O:O,""),
_xlfn.XLOOKUP(_xlfn.CONCAT(9,"-",$A82, "-", "A"), PlayerData!$M:$M,PlayerData!O:O,""),
_xlfn.XLOOKUP(_xlfn.CONCAT(10,"-",$A82, "-", "A"), PlayerData!$M:$M,PlayerData!O:O,""),
_xlfn.XLOOKUP(_xlfn.CONCAT(11,"-",$A82, "-", "A"), PlayerData!$M:$M,PlayerData!O:O,""),
_xlfn.XLOOKUP(_xlfn.CONCAT(12,"-",$A82, "-", "A"), PlayerData!$M:$M,PlayerData!O:O,""),
_xlfn.XLOOKUP(_xlfn.CONCAT(13,"-",$A82, "-", "A"), PlayerData!$M:$M,PlayerData!O:O,""),
_xlfn.XLOOKUP(_xlfn.CONCAT(14,"-",$A82, "-", "A"), PlayerData!$M:$M,PlayerData!O:O,""),
_xlfn.XLOOKUP(_xlfn.CONCAT(15,"-",$A82, "-", "A"), PlayerData!$M:$M,PlayerData!O:O,""),
_xlfn.XLOOKUP(_xlfn.CONCAT(16,"-",$A82, "-", "A"), PlayerData!$M:$M,PlayerData!O:O,""),
_xlfn.XLOOKUP(_xlfn.CONCAT(17,"-",$A82, "-", "A"), PlayerData!$M:$M,PlayerData!O:O,""),
_xlfn.XLOOKUP(_xlfn.CONCAT(18,"-",$A82, "-", "A"), PlayerData!$M:$M,PlayerData!O:O,"")))</f>
        <v>0</v>
      </c>
      <c r="M82" s="96" cm="1">
        <f t="array" ref="M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_xlfn.XLOOKUP(_xlfn.CONCAT(0,"-",$A82, "-", "A"), PlayerData!$M:$M,PlayerData!R:R,""),
_xlfn.XLOOKUP(_xlfn.CONCAT(1,"-",$A82, "-", "A"), PlayerData!$M:$M,PlayerData!R:R,""),
_xlfn.XLOOKUP(_xlfn.CONCAT(2,"-",$A82, "-", "A"), PlayerData!$M:$M,PlayerData!R:R,""),
_xlfn.XLOOKUP(_xlfn.CONCAT(3,"-",$A82, "-", "A"), PlayerData!$M:$M,PlayerData!R:R,""),
_xlfn.XLOOKUP(_xlfn.CONCAT(4,"-",$A82, "-", "A"), PlayerData!$M:$M,PlayerData!R:R,""),
_xlfn.XLOOKUP(_xlfn.CONCAT(5,"-",$A82, "-", "A"), PlayerData!$M:$M,PlayerData!R:R,""),
_xlfn.XLOOKUP(_xlfn.CONCAT(6,"-",$A82, "-", "A"), PlayerData!$M:$M,PlayerData!R:R,""),
_xlfn.XLOOKUP(_xlfn.CONCAT(7,"-",$A82, "-", "A"), PlayerData!$M:$M,PlayerData!R:R,""),
_xlfn.XLOOKUP(_xlfn.CONCAT(8,"-",$A82, "-", "A"), PlayerData!$M:$M,PlayerData!R:R,""),
_xlfn.XLOOKUP(_xlfn.CONCAT(9,"-",$A82, "-", "A"), PlayerData!$M:$M,PlayerData!R:R,""),
_xlfn.XLOOKUP(_xlfn.CONCAT(10,"-",$A82, "-", "A"), PlayerData!$M:$M,PlayerData!R:R,""),
_xlfn.XLOOKUP(_xlfn.CONCAT(11,"-",$A82, "-", "A"), PlayerData!$M:$M,PlayerData!R:R,""),
_xlfn.XLOOKUP(_xlfn.CONCAT(12,"-",$A82, "-", "A"), PlayerData!$M:$M,PlayerData!R:R,""),
_xlfn.XLOOKUP(_xlfn.CONCAT(13,"-",$A82, "-", "A"), PlayerData!$M:$M,PlayerData!R:R,""),
_xlfn.XLOOKUP(_xlfn.CONCAT(14,"-",$A82, "-", "A"), PlayerData!$M:$M,PlayerData!R:R,""),
_xlfn.XLOOKUP(_xlfn.CONCAT(15,"-",$A82, "-", "A"), PlayerData!$M:$M,PlayerData!R:R,""),
_xlfn.XLOOKUP(_xlfn.CONCAT(16,"-",$A82, "-", "A"), PlayerData!$M:$M,PlayerData!R:R,""),
_xlfn.XLOOKUP(_xlfn.CONCAT(17,"-",$A82, "-", "A"), PlayerData!$M:$M,PlayerData!R:R,""),
_xlfn.XLOOKUP(_xlfn.CONCAT(18,"-",$A82, "-", "A"), PlayerData!$M:$M,PlayerData!R:R,"")))</f>
        <v>1.3599999999999999</v>
      </c>
      <c r="N82" s="134">
        <f t="shared" si="11"/>
        <v>34.090909090909086</v>
      </c>
      <c r="O82" s="134">
        <f t="shared" si="12"/>
        <v>0</v>
      </c>
      <c r="P82" s="73">
        <f t="shared" si="13"/>
        <v>18.328840970350406</v>
      </c>
      <c r="Q82" s="132" cm="1">
        <f t="array" ref="Q82">IF(OR($A82=Solver!$T$12:$T$201),0,SUMPRODUCT($H82:$J82,$T$4:$V$4))</f>
        <v>0</v>
      </c>
      <c r="R82" s="73" cm="1">
        <f t="array" ref="R82">IF(OR($A82=Solver!$T$12:$T$201),0, SUMPRODUCT($N82:$P82, $T$4:$V$4))</f>
        <v>0</v>
      </c>
    </row>
    <row r="83" spans="1:18">
      <c r="A83" s="55">
        <v>81</v>
      </c>
      <c r="B83" s="55" t="str">
        <f>_xlfn.XLOOKUP($A83, PlayerData!$B$3:$B$394, PlayerData!C$3:C$394)</f>
        <v>WHU</v>
      </c>
      <c r="C83" s="55" t="str">
        <f>_xlfn.XLOOKUP($A83, PlayerData!$B$3:$B$394, PlayerData!D$3:D$394)</f>
        <v>M</v>
      </c>
      <c r="D83" s="31" t="str">
        <f>_xlfn.XLOOKUP($A83, PlayerData!$B$3:$B$394, PlayerData!E$3:E$394)</f>
        <v>Lanzini</v>
      </c>
      <c r="E83" s="136" cm="1">
        <f t="array" ref="E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"H"), PlayerData!$G:$G,PlayerData!H:H,""),
_xlfn.XLOOKUP(_xlfn.CONCAT(1,"-",$A83, "-", "H"), PlayerData!$G:$G,PlayerData!H:H,""),
_xlfn.XLOOKUP(_xlfn.CONCAT(2,"-",$A83, "-", "H"), PlayerData!$G:$G,PlayerData!H:H,""),
_xlfn.XLOOKUP(_xlfn.CONCAT(3,"-",$A83, "-", "H"), PlayerData!$G:$G,PlayerData!H:H,""),
_xlfn.XLOOKUP(_xlfn.CONCAT(4,"-",$A83, "-", "H"), PlayerData!$G:$G,PlayerData!H:H,""),
_xlfn.XLOOKUP(_xlfn.CONCAT(5,"-",$A83, "-", "H"), PlayerData!$G:$G,PlayerData!H:H,""),
_xlfn.XLOOKUP(_xlfn.CONCAT(6,"-",$A83, "-", "H"), PlayerData!$G:$G,PlayerData!H:H,""),
_xlfn.XLOOKUP(_xlfn.CONCAT(7,"-",$A83, "-", "H"), PlayerData!$G:$G,PlayerData!H:H,""),
_xlfn.XLOOKUP(_xlfn.CONCAT(8,"-",$A83, "-", "H"), PlayerData!$G:$G,PlayerData!H:H,""),
_xlfn.XLOOKUP(_xlfn.CONCAT(9,"-",$A83, "-", "H"), PlayerData!$G:$G,PlayerData!H:H,""),
_xlfn.XLOOKUP(_xlfn.CONCAT(10,"-",$A83, "-", "H"), PlayerData!$G:$G,PlayerData!H:H,""),
_xlfn.XLOOKUP(_xlfn.CONCAT(11,"-",$A83, "-", "H"), PlayerData!$G:$G,PlayerData!H:H,""),
_xlfn.XLOOKUP(_xlfn.CONCAT(12,"-",$A83, "-", "H"), PlayerData!$G:$G,PlayerData!H:H,""),
_xlfn.XLOOKUP(_xlfn.CONCAT(13,"-",$A83, "-", "H"), PlayerData!$G:$G,PlayerData!H:H,""),
_xlfn.XLOOKUP(_xlfn.CONCAT(14,"-",$A83, "-", "H"), PlayerData!$G:$G,PlayerData!H:H,""),
_xlfn.XLOOKUP(_xlfn.CONCAT(15,"-",$A83, "-", "H"), PlayerData!$G:$G,PlayerData!H:H,""),
_xlfn.XLOOKUP(_xlfn.CONCAT(16,"-",$A83, "-", "H"), PlayerData!$G:$G,PlayerData!H:H,""),
_xlfn.XLOOKUP(_xlfn.CONCAT(17,"-",$A83, "-", "H"), PlayerData!$G:$G,PlayerData!H:H,""),
_xlfn.XLOOKUP(_xlfn.CONCAT(18,"-",$A83, "-", "H"), PlayerData!$G:$G,PlayerData!H:H,"")))</f>
        <v>0.75</v>
      </c>
      <c r="F83" s="136" cm="1">
        <f t="array" ref="F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"H"), PlayerData!$G:$G,PlayerData!I:I,""),
_xlfn.XLOOKUP(_xlfn.CONCAT(1,"-",$A83, "-", "H"), PlayerData!$G:$G,PlayerData!I:I,""),
_xlfn.XLOOKUP(_xlfn.CONCAT(2,"-",$A83, "-", "H"), PlayerData!$G:$G,PlayerData!I:I,""),
_xlfn.XLOOKUP(_xlfn.CONCAT(3,"-",$A83, "-", "H"), PlayerData!$G:$G,PlayerData!I:I,""),
_xlfn.XLOOKUP(_xlfn.CONCAT(4,"-",$A83, "-", "H"), PlayerData!$G:$G,PlayerData!I:I,""),
_xlfn.XLOOKUP(_xlfn.CONCAT(5,"-",$A83, "-", "H"), PlayerData!$G:$G,PlayerData!I:I,""),
_xlfn.XLOOKUP(_xlfn.CONCAT(6,"-",$A83, "-", "H"), PlayerData!$G:$G,PlayerData!I:I,""),
_xlfn.XLOOKUP(_xlfn.CONCAT(7,"-",$A83, "-", "H"), PlayerData!$G:$G,PlayerData!I:I,""),
_xlfn.XLOOKUP(_xlfn.CONCAT(8,"-",$A83, "-", "H"), PlayerData!$G:$G,PlayerData!I:I,""),
_xlfn.XLOOKUP(_xlfn.CONCAT(9,"-",$A83, "-", "H"), PlayerData!$G:$G,PlayerData!I:I,""),
_xlfn.XLOOKUP(_xlfn.CONCAT(10,"-",$A83, "-", "H"), PlayerData!$G:$G,PlayerData!I:I,""),
_xlfn.XLOOKUP(_xlfn.CONCAT(11,"-",$A83, "-", "H"), PlayerData!$G:$G,PlayerData!I:I,""),
_xlfn.XLOOKUP(_xlfn.CONCAT(12,"-",$A83, "-", "H"), PlayerData!$G:$G,PlayerData!I:I,""),
_xlfn.XLOOKUP(_xlfn.CONCAT(13,"-",$A83, "-", "H"), PlayerData!$G:$G,PlayerData!I:I,""),
_xlfn.XLOOKUP(_xlfn.CONCAT(14,"-",$A83, "-", "H"), PlayerData!$G:$G,PlayerData!I:I,""),
_xlfn.XLOOKUP(_xlfn.CONCAT(15,"-",$A83, "-", "H"), PlayerData!$G:$G,PlayerData!I:I,""),
_xlfn.XLOOKUP(_xlfn.CONCAT(16,"-",$A83, "-", "H"), PlayerData!$G:$G,PlayerData!I:I,""),
_xlfn.XLOOKUP(_xlfn.CONCAT(17,"-",$A83, "-", "H"), PlayerData!$G:$G,PlayerData!I:I,""),
_xlfn.XLOOKUP(_xlfn.CONCAT(18,"-",$A83, "-", "H"), PlayerData!$G:$G,PlayerData!I:I,"")))</f>
        <v>0</v>
      </c>
      <c r="G83" s="90" cm="1">
        <f t="array" ref="G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"H"), PlayerData!$G:$G,PlayerData!L:L,""),
_xlfn.XLOOKUP(_xlfn.CONCAT(1,"-",$A83, "-", "H"), PlayerData!$G:$G,PlayerData!L:L,""),
_xlfn.XLOOKUP(_xlfn.CONCAT(2,"-",$A83, "-", "H"), PlayerData!$G:$G,PlayerData!L:L,""),
_xlfn.XLOOKUP(_xlfn.CONCAT(3,"-",$A83, "-", "H"), PlayerData!$G:$G,PlayerData!L:L,""),
_xlfn.XLOOKUP(_xlfn.CONCAT(4,"-",$A83, "-", "H"), PlayerData!$G:$G,PlayerData!L:L,""),
_xlfn.XLOOKUP(_xlfn.CONCAT(5,"-",$A83, "-", "H"), PlayerData!$G:$G,PlayerData!L:L,""),
_xlfn.XLOOKUP(_xlfn.CONCAT(6,"-",$A83, "-", "H"), PlayerData!$G:$G,PlayerData!L:L,""),
_xlfn.XLOOKUP(_xlfn.CONCAT(7,"-",$A83, "-", "H"), PlayerData!$G:$G,PlayerData!L:L,""),
_xlfn.XLOOKUP(_xlfn.CONCAT(8,"-",$A83, "-", "H"), PlayerData!$G:$G,PlayerData!L:L,""),
_xlfn.XLOOKUP(_xlfn.CONCAT(9,"-",$A83, "-", "H"), PlayerData!$G:$G,PlayerData!L:L,""),
_xlfn.XLOOKUP(_xlfn.CONCAT(10,"-",$A83, "-", "H"), PlayerData!$G:$G,PlayerData!L:L,""),
_xlfn.XLOOKUP(_xlfn.CONCAT(11,"-",$A83, "-", "H"), PlayerData!$G:$G,PlayerData!L:L,""),
_xlfn.XLOOKUP(_xlfn.CONCAT(12,"-",$A83, "-", "H"), PlayerData!$G:$G,PlayerData!L:L,""),
_xlfn.XLOOKUP(_xlfn.CONCAT(13,"-",$A83, "-", "H"), PlayerData!$G:$G,PlayerData!L:L,""),
_xlfn.XLOOKUP(_xlfn.CONCAT(14,"-",$A83, "-", "H"), PlayerData!$G:$G,PlayerData!L:L,""),
_xlfn.XLOOKUP(_xlfn.CONCAT(15,"-",$A83, "-", "H"), PlayerData!$G:$G,PlayerData!L:L,""),
_xlfn.XLOOKUP(_xlfn.CONCAT(16,"-",$A83, "-", "H"), PlayerData!$G:$G,PlayerData!L:L,""),
_xlfn.XLOOKUP(_xlfn.CONCAT(17,"-",$A83, "-", "H"), PlayerData!$G:$G,PlayerData!L:L,""),
_xlfn.XLOOKUP(_xlfn.CONCAT(18,"-",$A83, "-", "H"), PlayerData!$G:$G,PlayerData!L:L,"")))</f>
        <v>0.4</v>
      </c>
      <c r="H83" s="132">
        <f t="shared" si="8"/>
        <v>17.045454545454543</v>
      </c>
      <c r="I83" s="132">
        <f t="shared" si="9"/>
        <v>0</v>
      </c>
      <c r="J83" s="72">
        <f t="shared" si="10"/>
        <v>5.3908355795148255</v>
      </c>
      <c r="K83" s="138" cm="1">
        <f t="array" ref="K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"A"), PlayerData!$M:$M,PlayerData!N:N,""),
_xlfn.XLOOKUP(_xlfn.CONCAT(1,"-",$A83, "-", "A"), PlayerData!$M:$M,PlayerData!N:N,""),
_xlfn.XLOOKUP(_xlfn.CONCAT(2,"-",$A83, "-", "A"), PlayerData!$M:$M,PlayerData!N:N,""),
_xlfn.XLOOKUP(_xlfn.CONCAT(3,"-",$A83, "-", "A"), PlayerData!$M:$M,PlayerData!N:N,""),
_xlfn.XLOOKUP(_xlfn.CONCAT(4,"-",$A83, "-", "A"), PlayerData!$M:$M,PlayerData!N:N,""),
_xlfn.XLOOKUP(_xlfn.CONCAT(5,"-",$A83, "-", "A"), PlayerData!$M:$M,PlayerData!N:N,""),
_xlfn.XLOOKUP(_xlfn.CONCAT(6,"-",$A83, "-", "A"), PlayerData!$M:$M,PlayerData!N:N,""),
_xlfn.XLOOKUP(_xlfn.CONCAT(7,"-",$A83, "-", "A"), PlayerData!$M:$M,PlayerData!N:N,""),
_xlfn.XLOOKUP(_xlfn.CONCAT(8,"-",$A83, "-", "A"), PlayerData!$M:$M,PlayerData!N:N,""),
_xlfn.XLOOKUP(_xlfn.CONCAT(9,"-",$A83, "-", "A"), PlayerData!$M:$M,PlayerData!N:N,""),
_xlfn.XLOOKUP(_xlfn.CONCAT(10,"-",$A83, "-", "A"), PlayerData!$M:$M,PlayerData!N:N,""),
_xlfn.XLOOKUP(_xlfn.CONCAT(11,"-",$A83, "-", "A"), PlayerData!$M:$M,PlayerData!N:N,""),
_xlfn.XLOOKUP(_xlfn.CONCAT(12,"-",$A83, "-", "A"), PlayerData!$M:$M,PlayerData!N:N,""),
_xlfn.XLOOKUP(_xlfn.CONCAT(13,"-",$A83, "-", "A"), PlayerData!$M:$M,PlayerData!N:N,""),
_xlfn.XLOOKUP(_xlfn.CONCAT(14,"-",$A83, "-", "A"), PlayerData!$M:$M,PlayerData!N:N,""),
_xlfn.XLOOKUP(_xlfn.CONCAT(15,"-",$A83, "-", "A"), PlayerData!$M:$M,PlayerData!N:N,""),
_xlfn.XLOOKUP(_xlfn.CONCAT(16,"-",$A83, "-", "A"), PlayerData!$M:$M,PlayerData!N:N,""),
_xlfn.XLOOKUP(_xlfn.CONCAT(17,"-",$A83, "-", "A"), PlayerData!$M:$M,PlayerData!N:N,""),
_xlfn.XLOOKUP(_xlfn.CONCAT(18,"-",$A83, "-", "A"), PlayerData!$M:$M,PlayerData!N:N,"")))</f>
        <v>0.67</v>
      </c>
      <c r="L83" s="138" cm="1">
        <f t="array" ref="L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"A"), PlayerData!$M:$M,PlayerData!O:O,""),
_xlfn.XLOOKUP(_xlfn.CONCAT(1,"-",$A83, "-", "A"), PlayerData!$M:$M,PlayerData!O:O,""),
_xlfn.XLOOKUP(_xlfn.CONCAT(2,"-",$A83, "-", "A"), PlayerData!$M:$M,PlayerData!O:O,""),
_xlfn.XLOOKUP(_xlfn.CONCAT(3,"-",$A83, "-", "A"), PlayerData!$M:$M,PlayerData!O:O,""),
_xlfn.XLOOKUP(_xlfn.CONCAT(4,"-",$A83, "-", "A"), PlayerData!$M:$M,PlayerData!O:O,""),
_xlfn.XLOOKUP(_xlfn.CONCAT(5,"-",$A83, "-", "A"), PlayerData!$M:$M,PlayerData!O:O,""),
_xlfn.XLOOKUP(_xlfn.CONCAT(6,"-",$A83, "-", "A"), PlayerData!$M:$M,PlayerData!O:O,""),
_xlfn.XLOOKUP(_xlfn.CONCAT(7,"-",$A83, "-", "A"), PlayerData!$M:$M,PlayerData!O:O,""),
_xlfn.XLOOKUP(_xlfn.CONCAT(8,"-",$A83, "-", "A"), PlayerData!$M:$M,PlayerData!O:O,""),
_xlfn.XLOOKUP(_xlfn.CONCAT(9,"-",$A83, "-", "A"), PlayerData!$M:$M,PlayerData!O:O,""),
_xlfn.XLOOKUP(_xlfn.CONCAT(10,"-",$A83, "-", "A"), PlayerData!$M:$M,PlayerData!O:O,""),
_xlfn.XLOOKUP(_xlfn.CONCAT(11,"-",$A83, "-", "A"), PlayerData!$M:$M,PlayerData!O:O,""),
_xlfn.XLOOKUP(_xlfn.CONCAT(12,"-",$A83, "-", "A"), PlayerData!$M:$M,PlayerData!O:O,""),
_xlfn.XLOOKUP(_xlfn.CONCAT(13,"-",$A83, "-", "A"), PlayerData!$M:$M,PlayerData!O:O,""),
_xlfn.XLOOKUP(_xlfn.CONCAT(14,"-",$A83, "-", "A"), PlayerData!$M:$M,PlayerData!O:O,""),
_xlfn.XLOOKUP(_xlfn.CONCAT(15,"-",$A83, "-", "A"), PlayerData!$M:$M,PlayerData!O:O,""),
_xlfn.XLOOKUP(_xlfn.CONCAT(16,"-",$A83, "-", "A"), PlayerData!$M:$M,PlayerData!O:O,""),
_xlfn.XLOOKUP(_xlfn.CONCAT(17,"-",$A83, "-", "A"), PlayerData!$M:$M,PlayerData!O:O,""),
_xlfn.XLOOKUP(_xlfn.CONCAT(18,"-",$A83, "-", "A"), PlayerData!$M:$M,PlayerData!O:O,"")))</f>
        <v>0</v>
      </c>
      <c r="M83" s="96" cm="1">
        <f t="array" ref="M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_xlfn.XLOOKUP(_xlfn.CONCAT(0,"-",$A83, "-", "A"), PlayerData!$M:$M,PlayerData!R:R,""),
_xlfn.XLOOKUP(_xlfn.CONCAT(1,"-",$A83, "-", "A"), PlayerData!$M:$M,PlayerData!R:R,""),
_xlfn.XLOOKUP(_xlfn.CONCAT(2,"-",$A83, "-", "A"), PlayerData!$M:$M,PlayerData!R:R,""),
_xlfn.XLOOKUP(_xlfn.CONCAT(3,"-",$A83, "-", "A"), PlayerData!$M:$M,PlayerData!R:R,""),
_xlfn.XLOOKUP(_xlfn.CONCAT(4,"-",$A83, "-", "A"), PlayerData!$M:$M,PlayerData!R:R,""),
_xlfn.XLOOKUP(_xlfn.CONCAT(5,"-",$A83, "-", "A"), PlayerData!$M:$M,PlayerData!R:R,""),
_xlfn.XLOOKUP(_xlfn.CONCAT(6,"-",$A83, "-", "A"), PlayerData!$M:$M,PlayerData!R:R,""),
_xlfn.XLOOKUP(_xlfn.CONCAT(7,"-",$A83, "-", "A"), PlayerData!$M:$M,PlayerData!R:R,""),
_xlfn.XLOOKUP(_xlfn.CONCAT(8,"-",$A83, "-", "A"), PlayerData!$M:$M,PlayerData!R:R,""),
_xlfn.XLOOKUP(_xlfn.CONCAT(9,"-",$A83, "-", "A"), PlayerData!$M:$M,PlayerData!R:R,""),
_xlfn.XLOOKUP(_xlfn.CONCAT(10,"-",$A83, "-", "A"), PlayerData!$M:$M,PlayerData!R:R,""),
_xlfn.XLOOKUP(_xlfn.CONCAT(11,"-",$A83, "-", "A"), PlayerData!$M:$M,PlayerData!R:R,""),
_xlfn.XLOOKUP(_xlfn.CONCAT(12,"-",$A83, "-", "A"), PlayerData!$M:$M,PlayerData!R:R,""),
_xlfn.XLOOKUP(_xlfn.CONCAT(13,"-",$A83, "-", "A"), PlayerData!$M:$M,PlayerData!R:R,""),
_xlfn.XLOOKUP(_xlfn.CONCAT(14,"-",$A83, "-", "A"), PlayerData!$M:$M,PlayerData!R:R,""),
_xlfn.XLOOKUP(_xlfn.CONCAT(15,"-",$A83, "-", "A"), PlayerData!$M:$M,PlayerData!R:R,""),
_xlfn.XLOOKUP(_xlfn.CONCAT(16,"-",$A83, "-", "A"), PlayerData!$M:$M,PlayerData!R:R,""),
_xlfn.XLOOKUP(_xlfn.CONCAT(17,"-",$A83, "-", "A"), PlayerData!$M:$M,PlayerData!R:R,""),
_xlfn.XLOOKUP(_xlfn.CONCAT(18,"-",$A83, "-", "A"), PlayerData!$M:$M,PlayerData!R:R,"")))</f>
        <v>0.67</v>
      </c>
      <c r="N83" s="134">
        <f t="shared" si="11"/>
        <v>15.227272727272727</v>
      </c>
      <c r="O83" s="134">
        <f t="shared" si="12"/>
        <v>0</v>
      </c>
      <c r="P83" s="73">
        <f t="shared" si="13"/>
        <v>9.0296495956873333</v>
      </c>
      <c r="Q83" s="132" cm="1">
        <f t="array" ref="Q83">IF(OR($A83=Solver!$T$12:$T$201),0,SUMPRODUCT($H83:$J83,$T$4:$V$4))</f>
        <v>5.3908355795148255</v>
      </c>
      <c r="R83" s="73" cm="1">
        <f t="array" ref="R83">IF(OR($A83=Solver!$T$12:$T$201),0, SUMPRODUCT($N83:$P83, $T$4:$V$4))</f>
        <v>9.0296495956873333</v>
      </c>
    </row>
    <row r="84" spans="1:18">
      <c r="A84" s="55">
        <v>82</v>
      </c>
      <c r="B84" s="55" t="str">
        <f>_xlfn.XLOOKUP($A84, PlayerData!$B$3:$B$394, PlayerData!C$3:C$394)</f>
        <v>WHU</v>
      </c>
      <c r="C84" s="55" t="str">
        <f>_xlfn.XLOOKUP($A84, PlayerData!$B$3:$B$394, PlayerData!D$3:D$394)</f>
        <v>M</v>
      </c>
      <c r="D84" s="31" t="str">
        <f>_xlfn.XLOOKUP($A84, PlayerData!$B$3:$B$394, PlayerData!E$3:E$394)</f>
        <v>Felipe Anderson</v>
      </c>
      <c r="E84" s="136" cm="1">
        <f t="array" ref="E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"H"), PlayerData!$G:$G,PlayerData!H:H,""),
_xlfn.XLOOKUP(_xlfn.CONCAT(1,"-",$A84, "-", "H"), PlayerData!$G:$G,PlayerData!H:H,""),
_xlfn.XLOOKUP(_xlfn.CONCAT(2,"-",$A84, "-", "H"), PlayerData!$G:$G,PlayerData!H:H,""),
_xlfn.XLOOKUP(_xlfn.CONCAT(3,"-",$A84, "-", "H"), PlayerData!$G:$G,PlayerData!H:H,""),
_xlfn.XLOOKUP(_xlfn.CONCAT(4,"-",$A84, "-", "H"), PlayerData!$G:$G,PlayerData!H:H,""),
_xlfn.XLOOKUP(_xlfn.CONCAT(5,"-",$A84, "-", "H"), PlayerData!$G:$G,PlayerData!H:H,""),
_xlfn.XLOOKUP(_xlfn.CONCAT(6,"-",$A84, "-", "H"), PlayerData!$G:$G,PlayerData!H:H,""),
_xlfn.XLOOKUP(_xlfn.CONCAT(7,"-",$A84, "-", "H"), PlayerData!$G:$G,PlayerData!H:H,""),
_xlfn.XLOOKUP(_xlfn.CONCAT(8,"-",$A84, "-", "H"), PlayerData!$G:$G,PlayerData!H:H,""),
_xlfn.XLOOKUP(_xlfn.CONCAT(9,"-",$A84, "-", "H"), PlayerData!$G:$G,PlayerData!H:H,""),
_xlfn.XLOOKUP(_xlfn.CONCAT(10,"-",$A84, "-", "H"), PlayerData!$G:$G,PlayerData!H:H,""),
_xlfn.XLOOKUP(_xlfn.CONCAT(11,"-",$A84, "-", "H"), PlayerData!$G:$G,PlayerData!H:H,""),
_xlfn.XLOOKUP(_xlfn.CONCAT(12,"-",$A84, "-", "H"), PlayerData!$G:$G,PlayerData!H:H,""),
_xlfn.XLOOKUP(_xlfn.CONCAT(13,"-",$A84, "-", "H"), PlayerData!$G:$G,PlayerData!H:H,""),
_xlfn.XLOOKUP(_xlfn.CONCAT(14,"-",$A84, "-", "H"), PlayerData!$G:$G,PlayerData!H:H,""),
_xlfn.XLOOKUP(_xlfn.CONCAT(15,"-",$A84, "-", "H"), PlayerData!$G:$G,PlayerData!H:H,""),
_xlfn.XLOOKUP(_xlfn.CONCAT(16,"-",$A84, "-", "H"), PlayerData!$G:$G,PlayerData!H:H,""),
_xlfn.XLOOKUP(_xlfn.CONCAT(17,"-",$A84, "-", "H"), PlayerData!$G:$G,PlayerData!H:H,""),
_xlfn.XLOOKUP(_xlfn.CONCAT(18,"-",$A84, "-", "H"), PlayerData!$G:$G,PlayerData!H:H,"")))</f>
        <v>0.33</v>
      </c>
      <c r="F84" s="136" cm="1">
        <f t="array" ref="F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"H"), PlayerData!$G:$G,PlayerData!I:I,""),
_xlfn.XLOOKUP(_xlfn.CONCAT(1,"-",$A84, "-", "H"), PlayerData!$G:$G,PlayerData!I:I,""),
_xlfn.XLOOKUP(_xlfn.CONCAT(2,"-",$A84, "-", "H"), PlayerData!$G:$G,PlayerData!I:I,""),
_xlfn.XLOOKUP(_xlfn.CONCAT(3,"-",$A84, "-", "H"), PlayerData!$G:$G,PlayerData!I:I,""),
_xlfn.XLOOKUP(_xlfn.CONCAT(4,"-",$A84, "-", "H"), PlayerData!$G:$G,PlayerData!I:I,""),
_xlfn.XLOOKUP(_xlfn.CONCAT(5,"-",$A84, "-", "H"), PlayerData!$G:$G,PlayerData!I:I,""),
_xlfn.XLOOKUP(_xlfn.CONCAT(6,"-",$A84, "-", "H"), PlayerData!$G:$G,PlayerData!I:I,""),
_xlfn.XLOOKUP(_xlfn.CONCAT(7,"-",$A84, "-", "H"), PlayerData!$G:$G,PlayerData!I:I,""),
_xlfn.XLOOKUP(_xlfn.CONCAT(8,"-",$A84, "-", "H"), PlayerData!$G:$G,PlayerData!I:I,""),
_xlfn.XLOOKUP(_xlfn.CONCAT(9,"-",$A84, "-", "H"), PlayerData!$G:$G,PlayerData!I:I,""),
_xlfn.XLOOKUP(_xlfn.CONCAT(10,"-",$A84, "-", "H"), PlayerData!$G:$G,PlayerData!I:I,""),
_xlfn.XLOOKUP(_xlfn.CONCAT(11,"-",$A84, "-", "H"), PlayerData!$G:$G,PlayerData!I:I,""),
_xlfn.XLOOKUP(_xlfn.CONCAT(12,"-",$A84, "-", "H"), PlayerData!$G:$G,PlayerData!I:I,""),
_xlfn.XLOOKUP(_xlfn.CONCAT(13,"-",$A84, "-", "H"), PlayerData!$G:$G,PlayerData!I:I,""),
_xlfn.XLOOKUP(_xlfn.CONCAT(14,"-",$A84, "-", "H"), PlayerData!$G:$G,PlayerData!I:I,""),
_xlfn.XLOOKUP(_xlfn.CONCAT(15,"-",$A84, "-", "H"), PlayerData!$G:$G,PlayerData!I:I,""),
_xlfn.XLOOKUP(_xlfn.CONCAT(16,"-",$A84, "-", "H"), PlayerData!$G:$G,PlayerData!I:I,""),
_xlfn.XLOOKUP(_xlfn.CONCAT(17,"-",$A84, "-", "H"), PlayerData!$G:$G,PlayerData!I:I,""),
_xlfn.XLOOKUP(_xlfn.CONCAT(18,"-",$A84, "-", "H"), PlayerData!$G:$G,PlayerData!I:I,"")))</f>
        <v>0.33</v>
      </c>
      <c r="G84" s="90" cm="1">
        <f t="array" ref="G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"H"), PlayerData!$G:$G,PlayerData!L:L,""),
_xlfn.XLOOKUP(_xlfn.CONCAT(1,"-",$A84, "-", "H"), PlayerData!$G:$G,PlayerData!L:L,""),
_xlfn.XLOOKUP(_xlfn.CONCAT(2,"-",$A84, "-", "H"), PlayerData!$G:$G,PlayerData!L:L,""),
_xlfn.XLOOKUP(_xlfn.CONCAT(3,"-",$A84, "-", "H"), PlayerData!$G:$G,PlayerData!L:L,""),
_xlfn.XLOOKUP(_xlfn.CONCAT(4,"-",$A84, "-", "H"), PlayerData!$G:$G,PlayerData!L:L,""),
_xlfn.XLOOKUP(_xlfn.CONCAT(5,"-",$A84, "-", "H"), PlayerData!$G:$G,PlayerData!L:L,""),
_xlfn.XLOOKUP(_xlfn.CONCAT(6,"-",$A84, "-", "H"), PlayerData!$G:$G,PlayerData!L:L,""),
_xlfn.XLOOKUP(_xlfn.CONCAT(7,"-",$A84, "-", "H"), PlayerData!$G:$G,PlayerData!L:L,""),
_xlfn.XLOOKUP(_xlfn.CONCAT(8,"-",$A84, "-", "H"), PlayerData!$G:$G,PlayerData!L:L,""),
_xlfn.XLOOKUP(_xlfn.CONCAT(9,"-",$A84, "-", "H"), PlayerData!$G:$G,PlayerData!L:L,""),
_xlfn.XLOOKUP(_xlfn.CONCAT(10,"-",$A84, "-", "H"), PlayerData!$G:$G,PlayerData!L:L,""),
_xlfn.XLOOKUP(_xlfn.CONCAT(11,"-",$A84, "-", "H"), PlayerData!$G:$G,PlayerData!L:L,""),
_xlfn.XLOOKUP(_xlfn.CONCAT(12,"-",$A84, "-", "H"), PlayerData!$G:$G,PlayerData!L:L,""),
_xlfn.XLOOKUP(_xlfn.CONCAT(13,"-",$A84, "-", "H"), PlayerData!$G:$G,PlayerData!L:L,""),
_xlfn.XLOOKUP(_xlfn.CONCAT(14,"-",$A84, "-", "H"), PlayerData!$G:$G,PlayerData!L:L,""),
_xlfn.XLOOKUP(_xlfn.CONCAT(15,"-",$A84, "-", "H"), PlayerData!$G:$G,PlayerData!L:L,""),
_xlfn.XLOOKUP(_xlfn.CONCAT(16,"-",$A84, "-", "H"), PlayerData!$G:$G,PlayerData!L:L,""),
_xlfn.XLOOKUP(_xlfn.CONCAT(17,"-",$A84, "-", "H"), PlayerData!$G:$G,PlayerData!L:L,""),
_xlfn.XLOOKUP(_xlfn.CONCAT(18,"-",$A84, "-", "H"), PlayerData!$G:$G,PlayerData!L:L,"")))</f>
        <v>0.98</v>
      </c>
      <c r="H84" s="132">
        <f t="shared" si="8"/>
        <v>7.4999999999999991</v>
      </c>
      <c r="I84" s="132">
        <f t="shared" si="9"/>
        <v>14.999999999999998</v>
      </c>
      <c r="J84" s="72">
        <f t="shared" si="10"/>
        <v>13.207547169811322</v>
      </c>
      <c r="K84" s="138" cm="1">
        <f t="array" ref="K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"A"), PlayerData!$M:$M,PlayerData!N:N,""),
_xlfn.XLOOKUP(_xlfn.CONCAT(1,"-",$A84, "-", "A"), PlayerData!$M:$M,PlayerData!N:N,""),
_xlfn.XLOOKUP(_xlfn.CONCAT(2,"-",$A84, "-", "A"), PlayerData!$M:$M,PlayerData!N:N,""),
_xlfn.XLOOKUP(_xlfn.CONCAT(3,"-",$A84, "-", "A"), PlayerData!$M:$M,PlayerData!N:N,""),
_xlfn.XLOOKUP(_xlfn.CONCAT(4,"-",$A84, "-", "A"), PlayerData!$M:$M,PlayerData!N:N,""),
_xlfn.XLOOKUP(_xlfn.CONCAT(5,"-",$A84, "-", "A"), PlayerData!$M:$M,PlayerData!N:N,""),
_xlfn.XLOOKUP(_xlfn.CONCAT(6,"-",$A84, "-", "A"), PlayerData!$M:$M,PlayerData!N:N,""),
_xlfn.XLOOKUP(_xlfn.CONCAT(7,"-",$A84, "-", "A"), PlayerData!$M:$M,PlayerData!N:N,""),
_xlfn.XLOOKUP(_xlfn.CONCAT(8,"-",$A84, "-", "A"), PlayerData!$M:$M,PlayerData!N:N,""),
_xlfn.XLOOKUP(_xlfn.CONCAT(9,"-",$A84, "-", "A"), PlayerData!$M:$M,PlayerData!N:N,""),
_xlfn.XLOOKUP(_xlfn.CONCAT(10,"-",$A84, "-", "A"), PlayerData!$M:$M,PlayerData!N:N,""),
_xlfn.XLOOKUP(_xlfn.CONCAT(11,"-",$A84, "-", "A"), PlayerData!$M:$M,PlayerData!N:N,""),
_xlfn.XLOOKUP(_xlfn.CONCAT(12,"-",$A84, "-", "A"), PlayerData!$M:$M,PlayerData!N:N,""),
_xlfn.XLOOKUP(_xlfn.CONCAT(13,"-",$A84, "-", "A"), PlayerData!$M:$M,PlayerData!N:N,""),
_xlfn.XLOOKUP(_xlfn.CONCAT(14,"-",$A84, "-", "A"), PlayerData!$M:$M,PlayerData!N:N,""),
_xlfn.XLOOKUP(_xlfn.CONCAT(15,"-",$A84, "-", "A"), PlayerData!$M:$M,PlayerData!N:N,""),
_xlfn.XLOOKUP(_xlfn.CONCAT(16,"-",$A84, "-", "A"), PlayerData!$M:$M,PlayerData!N:N,""),
_xlfn.XLOOKUP(_xlfn.CONCAT(17,"-",$A84, "-", "A"), PlayerData!$M:$M,PlayerData!N:N,""),
_xlfn.XLOOKUP(_xlfn.CONCAT(18,"-",$A84, "-", "A"), PlayerData!$M:$M,PlayerData!N:N,"")))</f>
        <v>1</v>
      </c>
      <c r="L84" s="138" cm="1">
        <f t="array" ref="L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"A"), PlayerData!$M:$M,PlayerData!O:O,""),
_xlfn.XLOOKUP(_xlfn.CONCAT(1,"-",$A84, "-", "A"), PlayerData!$M:$M,PlayerData!O:O,""),
_xlfn.XLOOKUP(_xlfn.CONCAT(2,"-",$A84, "-", "A"), PlayerData!$M:$M,PlayerData!O:O,""),
_xlfn.XLOOKUP(_xlfn.CONCAT(3,"-",$A84, "-", "A"), PlayerData!$M:$M,PlayerData!O:O,""),
_xlfn.XLOOKUP(_xlfn.CONCAT(4,"-",$A84, "-", "A"), PlayerData!$M:$M,PlayerData!O:O,""),
_xlfn.XLOOKUP(_xlfn.CONCAT(5,"-",$A84, "-", "A"), PlayerData!$M:$M,PlayerData!O:O,""),
_xlfn.XLOOKUP(_xlfn.CONCAT(6,"-",$A84, "-", "A"), PlayerData!$M:$M,PlayerData!O:O,""),
_xlfn.XLOOKUP(_xlfn.CONCAT(7,"-",$A84, "-", "A"), PlayerData!$M:$M,PlayerData!O:O,""),
_xlfn.XLOOKUP(_xlfn.CONCAT(8,"-",$A84, "-", "A"), PlayerData!$M:$M,PlayerData!O:O,""),
_xlfn.XLOOKUP(_xlfn.CONCAT(9,"-",$A84, "-", "A"), PlayerData!$M:$M,PlayerData!O:O,""),
_xlfn.XLOOKUP(_xlfn.CONCAT(10,"-",$A84, "-", "A"), PlayerData!$M:$M,PlayerData!O:O,""),
_xlfn.XLOOKUP(_xlfn.CONCAT(11,"-",$A84, "-", "A"), PlayerData!$M:$M,PlayerData!O:O,""),
_xlfn.XLOOKUP(_xlfn.CONCAT(12,"-",$A84, "-", "A"), PlayerData!$M:$M,PlayerData!O:O,""),
_xlfn.XLOOKUP(_xlfn.CONCAT(13,"-",$A84, "-", "A"), PlayerData!$M:$M,PlayerData!O:O,""),
_xlfn.XLOOKUP(_xlfn.CONCAT(14,"-",$A84, "-", "A"), PlayerData!$M:$M,PlayerData!O:O,""),
_xlfn.XLOOKUP(_xlfn.CONCAT(15,"-",$A84, "-", "A"), PlayerData!$M:$M,PlayerData!O:O,""),
_xlfn.XLOOKUP(_xlfn.CONCAT(16,"-",$A84, "-", "A"), PlayerData!$M:$M,PlayerData!O:O,""),
_xlfn.XLOOKUP(_xlfn.CONCAT(17,"-",$A84, "-", "A"), PlayerData!$M:$M,PlayerData!O:O,""),
_xlfn.XLOOKUP(_xlfn.CONCAT(18,"-",$A84, "-", "A"), PlayerData!$M:$M,PlayerData!O:O,"")))</f>
        <v>0.5</v>
      </c>
      <c r="M84" s="96" cm="1">
        <f t="array" ref="M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_xlfn.XLOOKUP(_xlfn.CONCAT(0,"-",$A84, "-", "A"), PlayerData!$M:$M,PlayerData!R:R,""),
_xlfn.XLOOKUP(_xlfn.CONCAT(1,"-",$A84, "-", "A"), PlayerData!$M:$M,PlayerData!R:R,""),
_xlfn.XLOOKUP(_xlfn.CONCAT(2,"-",$A84, "-", "A"), PlayerData!$M:$M,PlayerData!R:R,""),
_xlfn.XLOOKUP(_xlfn.CONCAT(3,"-",$A84, "-", "A"), PlayerData!$M:$M,PlayerData!R:R,""),
_xlfn.XLOOKUP(_xlfn.CONCAT(4,"-",$A84, "-", "A"), PlayerData!$M:$M,PlayerData!R:R,""),
_xlfn.XLOOKUP(_xlfn.CONCAT(5,"-",$A84, "-", "A"), PlayerData!$M:$M,PlayerData!R:R,""),
_xlfn.XLOOKUP(_xlfn.CONCAT(6,"-",$A84, "-", "A"), PlayerData!$M:$M,PlayerData!R:R,""),
_xlfn.XLOOKUP(_xlfn.CONCAT(7,"-",$A84, "-", "A"), PlayerData!$M:$M,PlayerData!R:R,""),
_xlfn.XLOOKUP(_xlfn.CONCAT(8,"-",$A84, "-", "A"), PlayerData!$M:$M,PlayerData!R:R,""),
_xlfn.XLOOKUP(_xlfn.CONCAT(9,"-",$A84, "-", "A"), PlayerData!$M:$M,PlayerData!R:R,""),
_xlfn.XLOOKUP(_xlfn.CONCAT(10,"-",$A84, "-", "A"), PlayerData!$M:$M,PlayerData!R:R,""),
_xlfn.XLOOKUP(_xlfn.CONCAT(11,"-",$A84, "-", "A"), PlayerData!$M:$M,PlayerData!R:R,""),
_xlfn.XLOOKUP(_xlfn.CONCAT(12,"-",$A84, "-", "A"), PlayerData!$M:$M,PlayerData!R:R,""),
_xlfn.XLOOKUP(_xlfn.CONCAT(13,"-",$A84, "-", "A"), PlayerData!$M:$M,PlayerData!R:R,""),
_xlfn.XLOOKUP(_xlfn.CONCAT(14,"-",$A84, "-", "A"), PlayerData!$M:$M,PlayerData!R:R,""),
_xlfn.XLOOKUP(_xlfn.CONCAT(15,"-",$A84, "-", "A"), PlayerData!$M:$M,PlayerData!R:R,""),
_xlfn.XLOOKUP(_xlfn.CONCAT(16,"-",$A84, "-", "A"), PlayerData!$M:$M,PlayerData!R:R,""),
_xlfn.XLOOKUP(_xlfn.CONCAT(17,"-",$A84, "-", "A"), PlayerData!$M:$M,PlayerData!R:R,""),
_xlfn.XLOOKUP(_xlfn.CONCAT(18,"-",$A84, "-", "A"), PlayerData!$M:$M,PlayerData!R:R,"")))</f>
        <v>0.95000000000000007</v>
      </c>
      <c r="N84" s="134">
        <f t="shared" si="11"/>
        <v>22.727272727272727</v>
      </c>
      <c r="O84" s="134">
        <f t="shared" si="12"/>
        <v>22.727272727272727</v>
      </c>
      <c r="P84" s="73">
        <f t="shared" si="13"/>
        <v>12.80323450134771</v>
      </c>
      <c r="Q84" s="132" cm="1">
        <f t="array" ref="Q84">IF(OR($A84=Solver!$T$12:$T$201),0,SUMPRODUCT($H84:$J84,$T$4:$V$4))</f>
        <v>13.207547169811322</v>
      </c>
      <c r="R84" s="73" cm="1">
        <f t="array" ref="R84">IF(OR($A84=Solver!$T$12:$T$201),0, SUMPRODUCT($N84:$P84, $T$4:$V$4))</f>
        <v>12.80323450134771</v>
      </c>
    </row>
    <row r="85" spans="1:18">
      <c r="A85" s="55">
        <v>83</v>
      </c>
      <c r="B85" s="55" t="str">
        <f>_xlfn.XLOOKUP($A85, PlayerData!$B$3:$B$394, PlayerData!C$3:C$394)</f>
        <v>WOL</v>
      </c>
      <c r="C85" s="55" t="str">
        <f>_xlfn.XLOOKUP($A85, PlayerData!$B$3:$B$394, PlayerData!D$3:D$394)</f>
        <v>M</v>
      </c>
      <c r="D85" s="31" t="str">
        <f>_xlfn.XLOOKUP($A85, PlayerData!$B$3:$B$394, PlayerData!E$3:E$394)</f>
        <v>Jota Diogo</v>
      </c>
      <c r="E85" s="136" cm="1">
        <f t="array" ref="E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"H"), PlayerData!$G:$G,PlayerData!H:H,""),
_xlfn.XLOOKUP(_xlfn.CONCAT(1,"-",$A85, "-", "H"), PlayerData!$G:$G,PlayerData!H:H,""),
_xlfn.XLOOKUP(_xlfn.CONCAT(2,"-",$A85, "-", "H"), PlayerData!$G:$G,PlayerData!H:H,""),
_xlfn.XLOOKUP(_xlfn.CONCAT(3,"-",$A85, "-", "H"), PlayerData!$G:$G,PlayerData!H:H,""),
_xlfn.XLOOKUP(_xlfn.CONCAT(4,"-",$A85, "-", "H"), PlayerData!$G:$G,PlayerData!H:H,""),
_xlfn.XLOOKUP(_xlfn.CONCAT(5,"-",$A85, "-", "H"), PlayerData!$G:$G,PlayerData!H:H,""),
_xlfn.XLOOKUP(_xlfn.CONCAT(6,"-",$A85, "-", "H"), PlayerData!$G:$G,PlayerData!H:H,""),
_xlfn.XLOOKUP(_xlfn.CONCAT(7,"-",$A85, "-", "H"), PlayerData!$G:$G,PlayerData!H:H,""),
_xlfn.XLOOKUP(_xlfn.CONCAT(8,"-",$A85, "-", "H"), PlayerData!$G:$G,PlayerData!H:H,""),
_xlfn.XLOOKUP(_xlfn.CONCAT(9,"-",$A85, "-", "H"), PlayerData!$G:$G,PlayerData!H:H,""),
_xlfn.XLOOKUP(_xlfn.CONCAT(10,"-",$A85, "-", "H"), PlayerData!$G:$G,PlayerData!H:H,""),
_xlfn.XLOOKUP(_xlfn.CONCAT(11,"-",$A85, "-", "H"), PlayerData!$G:$G,PlayerData!H:H,""),
_xlfn.XLOOKUP(_xlfn.CONCAT(12,"-",$A85, "-", "H"), PlayerData!$G:$G,PlayerData!H:H,""),
_xlfn.XLOOKUP(_xlfn.CONCAT(13,"-",$A85, "-", "H"), PlayerData!$G:$G,PlayerData!H:H,""),
_xlfn.XLOOKUP(_xlfn.CONCAT(14,"-",$A85, "-", "H"), PlayerData!$G:$G,PlayerData!H:H,""),
_xlfn.XLOOKUP(_xlfn.CONCAT(15,"-",$A85, "-", "H"), PlayerData!$G:$G,PlayerData!H:H,""),
_xlfn.XLOOKUP(_xlfn.CONCAT(16,"-",$A85, "-", "H"), PlayerData!$G:$G,PlayerData!H:H,""),
_xlfn.XLOOKUP(_xlfn.CONCAT(17,"-",$A85, "-", "H"), PlayerData!$G:$G,PlayerData!H:H,""),
_xlfn.XLOOKUP(_xlfn.CONCAT(18,"-",$A85, "-", "H"), PlayerData!$G:$G,PlayerData!H:H,"")))</f>
        <v>1.25</v>
      </c>
      <c r="F85" s="136" cm="1">
        <f t="array" ref="F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"H"), PlayerData!$G:$G,PlayerData!I:I,""),
_xlfn.XLOOKUP(_xlfn.CONCAT(1,"-",$A85, "-", "H"), PlayerData!$G:$G,PlayerData!I:I,""),
_xlfn.XLOOKUP(_xlfn.CONCAT(2,"-",$A85, "-", "H"), PlayerData!$G:$G,PlayerData!I:I,""),
_xlfn.XLOOKUP(_xlfn.CONCAT(3,"-",$A85, "-", "H"), PlayerData!$G:$G,PlayerData!I:I,""),
_xlfn.XLOOKUP(_xlfn.CONCAT(4,"-",$A85, "-", "H"), PlayerData!$G:$G,PlayerData!I:I,""),
_xlfn.XLOOKUP(_xlfn.CONCAT(5,"-",$A85, "-", "H"), PlayerData!$G:$G,PlayerData!I:I,""),
_xlfn.XLOOKUP(_xlfn.CONCAT(6,"-",$A85, "-", "H"), PlayerData!$G:$G,PlayerData!I:I,""),
_xlfn.XLOOKUP(_xlfn.CONCAT(7,"-",$A85, "-", "H"), PlayerData!$G:$G,PlayerData!I:I,""),
_xlfn.XLOOKUP(_xlfn.CONCAT(8,"-",$A85, "-", "H"), PlayerData!$G:$G,PlayerData!I:I,""),
_xlfn.XLOOKUP(_xlfn.CONCAT(9,"-",$A85, "-", "H"), PlayerData!$G:$G,PlayerData!I:I,""),
_xlfn.XLOOKUP(_xlfn.CONCAT(10,"-",$A85, "-", "H"), PlayerData!$G:$G,PlayerData!I:I,""),
_xlfn.XLOOKUP(_xlfn.CONCAT(11,"-",$A85, "-", "H"), PlayerData!$G:$G,PlayerData!I:I,""),
_xlfn.XLOOKUP(_xlfn.CONCAT(12,"-",$A85, "-", "H"), PlayerData!$G:$G,PlayerData!I:I,""),
_xlfn.XLOOKUP(_xlfn.CONCAT(13,"-",$A85, "-", "H"), PlayerData!$G:$G,PlayerData!I:I,""),
_xlfn.XLOOKUP(_xlfn.CONCAT(14,"-",$A85, "-", "H"), PlayerData!$G:$G,PlayerData!I:I,""),
_xlfn.XLOOKUP(_xlfn.CONCAT(15,"-",$A85, "-", "H"), PlayerData!$G:$G,PlayerData!I:I,""),
_xlfn.XLOOKUP(_xlfn.CONCAT(16,"-",$A85, "-", "H"), PlayerData!$G:$G,PlayerData!I:I,""),
_xlfn.XLOOKUP(_xlfn.CONCAT(17,"-",$A85, "-", "H"), PlayerData!$G:$G,PlayerData!I:I,""),
_xlfn.XLOOKUP(_xlfn.CONCAT(18,"-",$A85, "-", "H"), PlayerData!$G:$G,PlayerData!I:I,"")))</f>
        <v>0.75</v>
      </c>
      <c r="G85" s="90" cm="1">
        <f t="array" ref="G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"H"), PlayerData!$G:$G,PlayerData!L:L,""),
_xlfn.XLOOKUP(_xlfn.CONCAT(1,"-",$A85, "-", "H"), PlayerData!$G:$G,PlayerData!L:L,""),
_xlfn.XLOOKUP(_xlfn.CONCAT(2,"-",$A85, "-", "H"), PlayerData!$G:$G,PlayerData!L:L,""),
_xlfn.XLOOKUP(_xlfn.CONCAT(3,"-",$A85, "-", "H"), PlayerData!$G:$G,PlayerData!L:L,""),
_xlfn.XLOOKUP(_xlfn.CONCAT(4,"-",$A85, "-", "H"), PlayerData!$G:$G,PlayerData!L:L,""),
_xlfn.XLOOKUP(_xlfn.CONCAT(5,"-",$A85, "-", "H"), PlayerData!$G:$G,PlayerData!L:L,""),
_xlfn.XLOOKUP(_xlfn.CONCAT(6,"-",$A85, "-", "H"), PlayerData!$G:$G,PlayerData!L:L,""),
_xlfn.XLOOKUP(_xlfn.CONCAT(7,"-",$A85, "-", "H"), PlayerData!$G:$G,PlayerData!L:L,""),
_xlfn.XLOOKUP(_xlfn.CONCAT(8,"-",$A85, "-", "H"), PlayerData!$G:$G,PlayerData!L:L,""),
_xlfn.XLOOKUP(_xlfn.CONCAT(9,"-",$A85, "-", "H"), PlayerData!$G:$G,PlayerData!L:L,""),
_xlfn.XLOOKUP(_xlfn.CONCAT(10,"-",$A85, "-", "H"), PlayerData!$G:$G,PlayerData!L:L,""),
_xlfn.XLOOKUP(_xlfn.CONCAT(11,"-",$A85, "-", "H"), PlayerData!$G:$G,PlayerData!L:L,""),
_xlfn.XLOOKUP(_xlfn.CONCAT(12,"-",$A85, "-", "H"), PlayerData!$G:$G,PlayerData!L:L,""),
_xlfn.XLOOKUP(_xlfn.CONCAT(13,"-",$A85, "-", "H"), PlayerData!$G:$G,PlayerData!L:L,""),
_xlfn.XLOOKUP(_xlfn.CONCAT(14,"-",$A85, "-", "H"), PlayerData!$G:$G,PlayerData!L:L,""),
_xlfn.XLOOKUP(_xlfn.CONCAT(15,"-",$A85, "-", "H"), PlayerData!$G:$G,PlayerData!L:L,""),
_xlfn.XLOOKUP(_xlfn.CONCAT(16,"-",$A85, "-", "H"), PlayerData!$G:$G,PlayerData!L:L,""),
_xlfn.XLOOKUP(_xlfn.CONCAT(17,"-",$A85, "-", "H"), PlayerData!$G:$G,PlayerData!L:L,""),
_xlfn.XLOOKUP(_xlfn.CONCAT(18,"-",$A85, "-", "H"), PlayerData!$G:$G,PlayerData!L:L,"")))</f>
        <v>2.1500000000000004</v>
      </c>
      <c r="H85" s="132">
        <f t="shared" si="8"/>
        <v>28.409090909090907</v>
      </c>
      <c r="I85" s="132">
        <f t="shared" si="9"/>
        <v>34.090909090909086</v>
      </c>
      <c r="J85" s="72">
        <f t="shared" si="10"/>
        <v>28.975741239892191</v>
      </c>
      <c r="K85" s="138" cm="1">
        <f t="array" ref="K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"A"), PlayerData!$M:$M,PlayerData!N:N,""),
_xlfn.XLOOKUP(_xlfn.CONCAT(1,"-",$A85, "-", "A"), PlayerData!$M:$M,PlayerData!N:N,""),
_xlfn.XLOOKUP(_xlfn.CONCAT(2,"-",$A85, "-", "A"), PlayerData!$M:$M,PlayerData!N:N,""),
_xlfn.XLOOKUP(_xlfn.CONCAT(3,"-",$A85, "-", "A"), PlayerData!$M:$M,PlayerData!N:N,""),
_xlfn.XLOOKUP(_xlfn.CONCAT(4,"-",$A85, "-", "A"), PlayerData!$M:$M,PlayerData!N:N,""),
_xlfn.XLOOKUP(_xlfn.CONCAT(5,"-",$A85, "-", "A"), PlayerData!$M:$M,PlayerData!N:N,""),
_xlfn.XLOOKUP(_xlfn.CONCAT(6,"-",$A85, "-", "A"), PlayerData!$M:$M,PlayerData!N:N,""),
_xlfn.XLOOKUP(_xlfn.CONCAT(7,"-",$A85, "-", "A"), PlayerData!$M:$M,PlayerData!N:N,""),
_xlfn.XLOOKUP(_xlfn.CONCAT(8,"-",$A85, "-", "A"), PlayerData!$M:$M,PlayerData!N:N,""),
_xlfn.XLOOKUP(_xlfn.CONCAT(9,"-",$A85, "-", "A"), PlayerData!$M:$M,PlayerData!N:N,""),
_xlfn.XLOOKUP(_xlfn.CONCAT(10,"-",$A85, "-", "A"), PlayerData!$M:$M,PlayerData!N:N,""),
_xlfn.XLOOKUP(_xlfn.CONCAT(11,"-",$A85, "-", "A"), PlayerData!$M:$M,PlayerData!N:N,""),
_xlfn.XLOOKUP(_xlfn.CONCAT(12,"-",$A85, "-", "A"), PlayerData!$M:$M,PlayerData!N:N,""),
_xlfn.XLOOKUP(_xlfn.CONCAT(13,"-",$A85, "-", "A"), PlayerData!$M:$M,PlayerData!N:N,""),
_xlfn.XLOOKUP(_xlfn.CONCAT(14,"-",$A85, "-", "A"), PlayerData!$M:$M,PlayerData!N:N,""),
_xlfn.XLOOKUP(_xlfn.CONCAT(15,"-",$A85, "-", "A"), PlayerData!$M:$M,PlayerData!N:N,""),
_xlfn.XLOOKUP(_xlfn.CONCAT(16,"-",$A85, "-", "A"), PlayerData!$M:$M,PlayerData!N:N,""),
_xlfn.XLOOKUP(_xlfn.CONCAT(17,"-",$A85, "-", "A"), PlayerData!$M:$M,PlayerData!N:N,""),
_xlfn.XLOOKUP(_xlfn.CONCAT(18,"-",$A85, "-", "A"), PlayerData!$M:$M,PlayerData!N:N,"")))</f>
        <v>1.62</v>
      </c>
      <c r="L85" s="138" cm="1">
        <f t="array" ref="L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"A"), PlayerData!$M:$M,PlayerData!O:O,""),
_xlfn.XLOOKUP(_xlfn.CONCAT(1,"-",$A85, "-", "A"), PlayerData!$M:$M,PlayerData!O:O,""),
_xlfn.XLOOKUP(_xlfn.CONCAT(2,"-",$A85, "-", "A"), PlayerData!$M:$M,PlayerData!O:O,""),
_xlfn.XLOOKUP(_xlfn.CONCAT(3,"-",$A85, "-", "A"), PlayerData!$M:$M,PlayerData!O:O,""),
_xlfn.XLOOKUP(_xlfn.CONCAT(4,"-",$A85, "-", "A"), PlayerData!$M:$M,PlayerData!O:O,""),
_xlfn.XLOOKUP(_xlfn.CONCAT(5,"-",$A85, "-", "A"), PlayerData!$M:$M,PlayerData!O:O,""),
_xlfn.XLOOKUP(_xlfn.CONCAT(6,"-",$A85, "-", "A"), PlayerData!$M:$M,PlayerData!O:O,""),
_xlfn.XLOOKUP(_xlfn.CONCAT(7,"-",$A85, "-", "A"), PlayerData!$M:$M,PlayerData!O:O,""),
_xlfn.XLOOKUP(_xlfn.CONCAT(8,"-",$A85, "-", "A"), PlayerData!$M:$M,PlayerData!O:O,""),
_xlfn.XLOOKUP(_xlfn.CONCAT(9,"-",$A85, "-", "A"), PlayerData!$M:$M,PlayerData!O:O,""),
_xlfn.XLOOKUP(_xlfn.CONCAT(10,"-",$A85, "-", "A"), PlayerData!$M:$M,PlayerData!O:O,""),
_xlfn.XLOOKUP(_xlfn.CONCAT(11,"-",$A85, "-", "A"), PlayerData!$M:$M,PlayerData!O:O,""),
_xlfn.XLOOKUP(_xlfn.CONCAT(12,"-",$A85, "-", "A"), PlayerData!$M:$M,PlayerData!O:O,""),
_xlfn.XLOOKUP(_xlfn.CONCAT(13,"-",$A85, "-", "A"), PlayerData!$M:$M,PlayerData!O:O,""),
_xlfn.XLOOKUP(_xlfn.CONCAT(14,"-",$A85, "-", "A"), PlayerData!$M:$M,PlayerData!O:O,""),
_xlfn.XLOOKUP(_xlfn.CONCAT(15,"-",$A85, "-", "A"), PlayerData!$M:$M,PlayerData!O:O,""),
_xlfn.XLOOKUP(_xlfn.CONCAT(16,"-",$A85, "-", "A"), PlayerData!$M:$M,PlayerData!O:O,""),
_xlfn.XLOOKUP(_xlfn.CONCAT(17,"-",$A85, "-", "A"), PlayerData!$M:$M,PlayerData!O:O,""),
_xlfn.XLOOKUP(_xlfn.CONCAT(18,"-",$A85, "-", "A"), PlayerData!$M:$M,PlayerData!O:O,"")))</f>
        <v>0.38</v>
      </c>
      <c r="M85" s="96" cm="1">
        <f t="array" ref="M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_xlfn.XLOOKUP(_xlfn.CONCAT(0,"-",$A85, "-", "A"), PlayerData!$M:$M,PlayerData!R:R,""),
_xlfn.XLOOKUP(_xlfn.CONCAT(1,"-",$A85, "-", "A"), PlayerData!$M:$M,PlayerData!R:R,""),
_xlfn.XLOOKUP(_xlfn.CONCAT(2,"-",$A85, "-", "A"), PlayerData!$M:$M,PlayerData!R:R,""),
_xlfn.XLOOKUP(_xlfn.CONCAT(3,"-",$A85, "-", "A"), PlayerData!$M:$M,PlayerData!R:R,""),
_xlfn.XLOOKUP(_xlfn.CONCAT(4,"-",$A85, "-", "A"), PlayerData!$M:$M,PlayerData!R:R,""),
_xlfn.XLOOKUP(_xlfn.CONCAT(5,"-",$A85, "-", "A"), PlayerData!$M:$M,PlayerData!R:R,""),
_xlfn.XLOOKUP(_xlfn.CONCAT(6,"-",$A85, "-", "A"), PlayerData!$M:$M,PlayerData!R:R,""),
_xlfn.XLOOKUP(_xlfn.CONCAT(7,"-",$A85, "-", "A"), PlayerData!$M:$M,PlayerData!R:R,""),
_xlfn.XLOOKUP(_xlfn.CONCAT(8,"-",$A85, "-", "A"), PlayerData!$M:$M,PlayerData!R:R,""),
_xlfn.XLOOKUP(_xlfn.CONCAT(9,"-",$A85, "-", "A"), PlayerData!$M:$M,PlayerData!R:R,""),
_xlfn.XLOOKUP(_xlfn.CONCAT(10,"-",$A85, "-", "A"), PlayerData!$M:$M,PlayerData!R:R,""),
_xlfn.XLOOKUP(_xlfn.CONCAT(11,"-",$A85, "-", "A"), PlayerData!$M:$M,PlayerData!R:R,""),
_xlfn.XLOOKUP(_xlfn.CONCAT(12,"-",$A85, "-", "A"), PlayerData!$M:$M,PlayerData!R:R,""),
_xlfn.XLOOKUP(_xlfn.CONCAT(13,"-",$A85, "-", "A"), PlayerData!$M:$M,PlayerData!R:R,""),
_xlfn.XLOOKUP(_xlfn.CONCAT(14,"-",$A85, "-", "A"), PlayerData!$M:$M,PlayerData!R:R,""),
_xlfn.XLOOKUP(_xlfn.CONCAT(15,"-",$A85, "-", "A"), PlayerData!$M:$M,PlayerData!R:R,""),
_xlfn.XLOOKUP(_xlfn.CONCAT(16,"-",$A85, "-", "A"), PlayerData!$M:$M,PlayerData!R:R,""),
_xlfn.XLOOKUP(_xlfn.CONCAT(17,"-",$A85, "-", "A"), PlayerData!$M:$M,PlayerData!R:R,""),
_xlfn.XLOOKUP(_xlfn.CONCAT(18,"-",$A85, "-", "A"), PlayerData!$M:$M,PlayerData!R:R,"")))</f>
        <v>1.8200000000000003</v>
      </c>
      <c r="N85" s="134">
        <f t="shared" si="11"/>
        <v>36.818181818181813</v>
      </c>
      <c r="O85" s="134">
        <f t="shared" si="12"/>
        <v>17.27272727272727</v>
      </c>
      <c r="P85" s="73">
        <f t="shared" si="13"/>
        <v>24.528301886792459</v>
      </c>
      <c r="Q85" s="132" cm="1">
        <f t="array" ref="Q85">IF(OR($A85=Solver!$T$12:$T$201),0,SUMPRODUCT($H85:$J85,$T$4:$V$4))</f>
        <v>0</v>
      </c>
      <c r="R85" s="73" cm="1">
        <f t="array" ref="R85">IF(OR($A85=Solver!$T$12:$T$201),0, SUMPRODUCT($N85:$P85, $T$4:$V$4))</f>
        <v>0</v>
      </c>
    </row>
    <row r="86" spans="1:18">
      <c r="A86" s="55">
        <v>84</v>
      </c>
      <c r="B86" s="55" t="str">
        <f>_xlfn.XLOOKUP($A86, PlayerData!$B$3:$B$394, PlayerData!C$3:C$394)</f>
        <v>WOL</v>
      </c>
      <c r="C86" s="55" t="str">
        <f>_xlfn.XLOOKUP($A86, PlayerData!$B$3:$B$394, PlayerData!D$3:D$394)</f>
        <v>M</v>
      </c>
      <c r="D86" s="31" t="str">
        <f>_xlfn.XLOOKUP($A86, PlayerData!$B$3:$B$394, PlayerData!E$3:E$394)</f>
        <v>Traoré</v>
      </c>
      <c r="E86" s="136" cm="1">
        <f t="array" ref="E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"H"), PlayerData!$G:$G,PlayerData!H:H,""),
_xlfn.XLOOKUP(_xlfn.CONCAT(1,"-",$A86, "-", "H"), PlayerData!$G:$G,PlayerData!H:H,""),
_xlfn.XLOOKUP(_xlfn.CONCAT(2,"-",$A86, "-", "H"), PlayerData!$G:$G,PlayerData!H:H,""),
_xlfn.XLOOKUP(_xlfn.CONCAT(3,"-",$A86, "-", "H"), PlayerData!$G:$G,PlayerData!H:H,""),
_xlfn.XLOOKUP(_xlfn.CONCAT(4,"-",$A86, "-", "H"), PlayerData!$G:$G,PlayerData!H:H,""),
_xlfn.XLOOKUP(_xlfn.CONCAT(5,"-",$A86, "-", "H"), PlayerData!$G:$G,PlayerData!H:H,""),
_xlfn.XLOOKUP(_xlfn.CONCAT(6,"-",$A86, "-", "H"), PlayerData!$G:$G,PlayerData!H:H,""),
_xlfn.XLOOKUP(_xlfn.CONCAT(7,"-",$A86, "-", "H"), PlayerData!$G:$G,PlayerData!H:H,""),
_xlfn.XLOOKUP(_xlfn.CONCAT(8,"-",$A86, "-", "H"), PlayerData!$G:$G,PlayerData!H:H,""),
_xlfn.XLOOKUP(_xlfn.CONCAT(9,"-",$A86, "-", "H"), PlayerData!$G:$G,PlayerData!H:H,""),
_xlfn.XLOOKUP(_xlfn.CONCAT(10,"-",$A86, "-", "H"), PlayerData!$G:$G,PlayerData!H:H,""),
_xlfn.XLOOKUP(_xlfn.CONCAT(11,"-",$A86, "-", "H"), PlayerData!$G:$G,PlayerData!H:H,""),
_xlfn.XLOOKUP(_xlfn.CONCAT(12,"-",$A86, "-", "H"), PlayerData!$G:$G,PlayerData!H:H,""),
_xlfn.XLOOKUP(_xlfn.CONCAT(13,"-",$A86, "-", "H"), PlayerData!$G:$G,PlayerData!H:H,""),
_xlfn.XLOOKUP(_xlfn.CONCAT(14,"-",$A86, "-", "H"), PlayerData!$G:$G,PlayerData!H:H,""),
_xlfn.XLOOKUP(_xlfn.CONCAT(15,"-",$A86, "-", "H"), PlayerData!$G:$G,PlayerData!H:H,""),
_xlfn.XLOOKUP(_xlfn.CONCAT(16,"-",$A86, "-", "H"), PlayerData!$G:$G,PlayerData!H:H,""),
_xlfn.XLOOKUP(_xlfn.CONCAT(17,"-",$A86, "-", "H"), PlayerData!$G:$G,PlayerData!H:H,""),
_xlfn.XLOOKUP(_xlfn.CONCAT(18,"-",$A86, "-", "H"), PlayerData!$G:$G,PlayerData!H:H,"")))</f>
        <v>0.8</v>
      </c>
      <c r="F86" s="136" cm="1">
        <f t="array" ref="F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"H"), PlayerData!$G:$G,PlayerData!I:I,""),
_xlfn.XLOOKUP(_xlfn.CONCAT(1,"-",$A86, "-", "H"), PlayerData!$G:$G,PlayerData!I:I,""),
_xlfn.XLOOKUP(_xlfn.CONCAT(2,"-",$A86, "-", "H"), PlayerData!$G:$G,PlayerData!I:I,""),
_xlfn.XLOOKUP(_xlfn.CONCAT(3,"-",$A86, "-", "H"), PlayerData!$G:$G,PlayerData!I:I,""),
_xlfn.XLOOKUP(_xlfn.CONCAT(4,"-",$A86, "-", "H"), PlayerData!$G:$G,PlayerData!I:I,""),
_xlfn.XLOOKUP(_xlfn.CONCAT(5,"-",$A86, "-", "H"), PlayerData!$G:$G,PlayerData!I:I,""),
_xlfn.XLOOKUP(_xlfn.CONCAT(6,"-",$A86, "-", "H"), PlayerData!$G:$G,PlayerData!I:I,""),
_xlfn.XLOOKUP(_xlfn.CONCAT(7,"-",$A86, "-", "H"), PlayerData!$G:$G,PlayerData!I:I,""),
_xlfn.XLOOKUP(_xlfn.CONCAT(8,"-",$A86, "-", "H"), PlayerData!$G:$G,PlayerData!I:I,""),
_xlfn.XLOOKUP(_xlfn.CONCAT(9,"-",$A86, "-", "H"), PlayerData!$G:$G,PlayerData!I:I,""),
_xlfn.XLOOKUP(_xlfn.CONCAT(10,"-",$A86, "-", "H"), PlayerData!$G:$G,PlayerData!I:I,""),
_xlfn.XLOOKUP(_xlfn.CONCAT(11,"-",$A86, "-", "H"), PlayerData!$G:$G,PlayerData!I:I,""),
_xlfn.XLOOKUP(_xlfn.CONCAT(12,"-",$A86, "-", "H"), PlayerData!$G:$G,PlayerData!I:I,""),
_xlfn.XLOOKUP(_xlfn.CONCAT(13,"-",$A86, "-", "H"), PlayerData!$G:$G,PlayerData!I:I,""),
_xlfn.XLOOKUP(_xlfn.CONCAT(14,"-",$A86, "-", "H"), PlayerData!$G:$G,PlayerData!I:I,""),
_xlfn.XLOOKUP(_xlfn.CONCAT(15,"-",$A86, "-", "H"), PlayerData!$G:$G,PlayerData!I:I,""),
_xlfn.XLOOKUP(_xlfn.CONCAT(16,"-",$A86, "-", "H"), PlayerData!$G:$G,PlayerData!I:I,""),
_xlfn.XLOOKUP(_xlfn.CONCAT(17,"-",$A86, "-", "H"), PlayerData!$G:$G,PlayerData!I:I,""),
_xlfn.XLOOKUP(_xlfn.CONCAT(18,"-",$A86, "-", "H"), PlayerData!$G:$G,PlayerData!I:I,"")))</f>
        <v>0.6</v>
      </c>
      <c r="G86" s="90" cm="1">
        <f t="array" ref="G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"H"), PlayerData!$G:$G,PlayerData!L:L,""),
_xlfn.XLOOKUP(_xlfn.CONCAT(1,"-",$A86, "-", "H"), PlayerData!$G:$G,PlayerData!L:L,""),
_xlfn.XLOOKUP(_xlfn.CONCAT(2,"-",$A86, "-", "H"), PlayerData!$G:$G,PlayerData!L:L,""),
_xlfn.XLOOKUP(_xlfn.CONCAT(3,"-",$A86, "-", "H"), PlayerData!$G:$G,PlayerData!L:L,""),
_xlfn.XLOOKUP(_xlfn.CONCAT(4,"-",$A86, "-", "H"), PlayerData!$G:$G,PlayerData!L:L,""),
_xlfn.XLOOKUP(_xlfn.CONCAT(5,"-",$A86, "-", "H"), PlayerData!$G:$G,PlayerData!L:L,""),
_xlfn.XLOOKUP(_xlfn.CONCAT(6,"-",$A86, "-", "H"), PlayerData!$G:$G,PlayerData!L:L,""),
_xlfn.XLOOKUP(_xlfn.CONCAT(7,"-",$A86, "-", "H"), PlayerData!$G:$G,PlayerData!L:L,""),
_xlfn.XLOOKUP(_xlfn.CONCAT(8,"-",$A86, "-", "H"), PlayerData!$G:$G,PlayerData!L:L,""),
_xlfn.XLOOKUP(_xlfn.CONCAT(9,"-",$A86, "-", "H"), PlayerData!$G:$G,PlayerData!L:L,""),
_xlfn.XLOOKUP(_xlfn.CONCAT(10,"-",$A86, "-", "H"), PlayerData!$G:$G,PlayerData!L:L,""),
_xlfn.XLOOKUP(_xlfn.CONCAT(11,"-",$A86, "-", "H"), PlayerData!$G:$G,PlayerData!L:L,""),
_xlfn.XLOOKUP(_xlfn.CONCAT(12,"-",$A86, "-", "H"), PlayerData!$G:$G,PlayerData!L:L,""),
_xlfn.XLOOKUP(_xlfn.CONCAT(13,"-",$A86, "-", "H"), PlayerData!$G:$G,PlayerData!L:L,""),
_xlfn.XLOOKUP(_xlfn.CONCAT(14,"-",$A86, "-", "H"), PlayerData!$G:$G,PlayerData!L:L,""),
_xlfn.XLOOKUP(_xlfn.CONCAT(15,"-",$A86, "-", "H"), PlayerData!$G:$G,PlayerData!L:L,""),
_xlfn.XLOOKUP(_xlfn.CONCAT(16,"-",$A86, "-", "H"), PlayerData!$G:$G,PlayerData!L:L,""),
_xlfn.XLOOKUP(_xlfn.CONCAT(17,"-",$A86, "-", "H"), PlayerData!$G:$G,PlayerData!L:L,""),
_xlfn.XLOOKUP(_xlfn.CONCAT(18,"-",$A86, "-", "H"), PlayerData!$G:$G,PlayerData!L:L,"")))</f>
        <v>2.46</v>
      </c>
      <c r="H86" s="132">
        <f t="shared" si="8"/>
        <v>18.18181818181818</v>
      </c>
      <c r="I86" s="132">
        <f t="shared" si="9"/>
        <v>27.27272727272727</v>
      </c>
      <c r="J86" s="72">
        <f t="shared" si="10"/>
        <v>33.153638814016176</v>
      </c>
      <c r="K86" s="138" cm="1">
        <f t="array" ref="K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"A"), PlayerData!$M:$M,PlayerData!N:N,""),
_xlfn.XLOOKUP(_xlfn.CONCAT(1,"-",$A86, "-", "A"), PlayerData!$M:$M,PlayerData!N:N,""),
_xlfn.XLOOKUP(_xlfn.CONCAT(2,"-",$A86, "-", "A"), PlayerData!$M:$M,PlayerData!N:N,""),
_xlfn.XLOOKUP(_xlfn.CONCAT(3,"-",$A86, "-", "A"), PlayerData!$M:$M,PlayerData!N:N,""),
_xlfn.XLOOKUP(_xlfn.CONCAT(4,"-",$A86, "-", "A"), PlayerData!$M:$M,PlayerData!N:N,""),
_xlfn.XLOOKUP(_xlfn.CONCAT(5,"-",$A86, "-", "A"), PlayerData!$M:$M,PlayerData!N:N,""),
_xlfn.XLOOKUP(_xlfn.CONCAT(6,"-",$A86, "-", "A"), PlayerData!$M:$M,PlayerData!N:N,""),
_xlfn.XLOOKUP(_xlfn.CONCAT(7,"-",$A86, "-", "A"), PlayerData!$M:$M,PlayerData!N:N,""),
_xlfn.XLOOKUP(_xlfn.CONCAT(8,"-",$A86, "-", "A"), PlayerData!$M:$M,PlayerData!N:N,""),
_xlfn.XLOOKUP(_xlfn.CONCAT(9,"-",$A86, "-", "A"), PlayerData!$M:$M,PlayerData!N:N,""),
_xlfn.XLOOKUP(_xlfn.CONCAT(10,"-",$A86, "-", "A"), PlayerData!$M:$M,PlayerData!N:N,""),
_xlfn.XLOOKUP(_xlfn.CONCAT(11,"-",$A86, "-", "A"), PlayerData!$M:$M,PlayerData!N:N,""),
_xlfn.XLOOKUP(_xlfn.CONCAT(12,"-",$A86, "-", "A"), PlayerData!$M:$M,PlayerData!N:N,""),
_xlfn.XLOOKUP(_xlfn.CONCAT(13,"-",$A86, "-", "A"), PlayerData!$M:$M,PlayerData!N:N,""),
_xlfn.XLOOKUP(_xlfn.CONCAT(14,"-",$A86, "-", "A"), PlayerData!$M:$M,PlayerData!N:N,""),
_xlfn.XLOOKUP(_xlfn.CONCAT(15,"-",$A86, "-", "A"), PlayerData!$M:$M,PlayerData!N:N,""),
_xlfn.XLOOKUP(_xlfn.CONCAT(16,"-",$A86, "-", "A"), PlayerData!$M:$M,PlayerData!N:N,""),
_xlfn.XLOOKUP(_xlfn.CONCAT(17,"-",$A86, "-", "A"), PlayerData!$M:$M,PlayerData!N:N,""),
_xlfn.XLOOKUP(_xlfn.CONCAT(18,"-",$A86, "-", "A"), PlayerData!$M:$M,PlayerData!N:N,"")))</f>
        <v>0.5</v>
      </c>
      <c r="L86" s="138" cm="1">
        <f t="array" ref="L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"A"), PlayerData!$M:$M,PlayerData!O:O,""),
_xlfn.XLOOKUP(_xlfn.CONCAT(1,"-",$A86, "-", "A"), PlayerData!$M:$M,PlayerData!O:O,""),
_xlfn.XLOOKUP(_xlfn.CONCAT(2,"-",$A86, "-", "A"), PlayerData!$M:$M,PlayerData!O:O,""),
_xlfn.XLOOKUP(_xlfn.CONCAT(3,"-",$A86, "-", "A"), PlayerData!$M:$M,PlayerData!O:O,""),
_xlfn.XLOOKUP(_xlfn.CONCAT(4,"-",$A86, "-", "A"), PlayerData!$M:$M,PlayerData!O:O,""),
_xlfn.XLOOKUP(_xlfn.CONCAT(5,"-",$A86, "-", "A"), PlayerData!$M:$M,PlayerData!O:O,""),
_xlfn.XLOOKUP(_xlfn.CONCAT(6,"-",$A86, "-", "A"), PlayerData!$M:$M,PlayerData!O:O,""),
_xlfn.XLOOKUP(_xlfn.CONCAT(7,"-",$A86, "-", "A"), PlayerData!$M:$M,PlayerData!O:O,""),
_xlfn.XLOOKUP(_xlfn.CONCAT(8,"-",$A86, "-", "A"), PlayerData!$M:$M,PlayerData!O:O,""),
_xlfn.XLOOKUP(_xlfn.CONCAT(9,"-",$A86, "-", "A"), PlayerData!$M:$M,PlayerData!O:O,""),
_xlfn.XLOOKUP(_xlfn.CONCAT(10,"-",$A86, "-", "A"), PlayerData!$M:$M,PlayerData!O:O,""),
_xlfn.XLOOKUP(_xlfn.CONCAT(11,"-",$A86, "-", "A"), PlayerData!$M:$M,PlayerData!O:O,""),
_xlfn.XLOOKUP(_xlfn.CONCAT(12,"-",$A86, "-", "A"), PlayerData!$M:$M,PlayerData!O:O,""),
_xlfn.XLOOKUP(_xlfn.CONCAT(13,"-",$A86, "-", "A"), PlayerData!$M:$M,PlayerData!O:O,""),
_xlfn.XLOOKUP(_xlfn.CONCAT(14,"-",$A86, "-", "A"), PlayerData!$M:$M,PlayerData!O:O,""),
_xlfn.XLOOKUP(_xlfn.CONCAT(15,"-",$A86, "-", "A"), PlayerData!$M:$M,PlayerData!O:O,""),
_xlfn.XLOOKUP(_xlfn.CONCAT(16,"-",$A86, "-", "A"), PlayerData!$M:$M,PlayerData!O:O,""),
_xlfn.XLOOKUP(_xlfn.CONCAT(17,"-",$A86, "-", "A"), PlayerData!$M:$M,PlayerData!O:O,""),
_xlfn.XLOOKUP(_xlfn.CONCAT(18,"-",$A86, "-", "A"), PlayerData!$M:$M,PlayerData!O:O,"")))</f>
        <v>0</v>
      </c>
      <c r="M86" s="96" cm="1">
        <f t="array" ref="M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_xlfn.XLOOKUP(_xlfn.CONCAT(0,"-",$A86, "-", "A"), PlayerData!$M:$M,PlayerData!R:R,""),
_xlfn.XLOOKUP(_xlfn.CONCAT(1,"-",$A86, "-", "A"), PlayerData!$M:$M,PlayerData!R:R,""),
_xlfn.XLOOKUP(_xlfn.CONCAT(2,"-",$A86, "-", "A"), PlayerData!$M:$M,PlayerData!R:R,""),
_xlfn.XLOOKUP(_xlfn.CONCAT(3,"-",$A86, "-", "A"), PlayerData!$M:$M,PlayerData!R:R,""),
_xlfn.XLOOKUP(_xlfn.CONCAT(4,"-",$A86, "-", "A"), PlayerData!$M:$M,PlayerData!R:R,""),
_xlfn.XLOOKUP(_xlfn.CONCAT(5,"-",$A86, "-", "A"), PlayerData!$M:$M,PlayerData!R:R,""),
_xlfn.XLOOKUP(_xlfn.CONCAT(6,"-",$A86, "-", "A"), PlayerData!$M:$M,PlayerData!R:R,""),
_xlfn.XLOOKUP(_xlfn.CONCAT(7,"-",$A86, "-", "A"), PlayerData!$M:$M,PlayerData!R:R,""),
_xlfn.XLOOKUP(_xlfn.CONCAT(8,"-",$A86, "-", "A"), PlayerData!$M:$M,PlayerData!R:R,""),
_xlfn.XLOOKUP(_xlfn.CONCAT(9,"-",$A86, "-", "A"), PlayerData!$M:$M,PlayerData!R:R,""),
_xlfn.XLOOKUP(_xlfn.CONCAT(10,"-",$A86, "-", "A"), PlayerData!$M:$M,PlayerData!R:R,""),
_xlfn.XLOOKUP(_xlfn.CONCAT(11,"-",$A86, "-", "A"), PlayerData!$M:$M,PlayerData!R:R,""),
_xlfn.XLOOKUP(_xlfn.CONCAT(12,"-",$A86, "-", "A"), PlayerData!$M:$M,PlayerData!R:R,""),
_xlfn.XLOOKUP(_xlfn.CONCAT(13,"-",$A86, "-", "A"), PlayerData!$M:$M,PlayerData!R:R,""),
_xlfn.XLOOKUP(_xlfn.CONCAT(14,"-",$A86, "-", "A"), PlayerData!$M:$M,PlayerData!R:R,""),
_xlfn.XLOOKUP(_xlfn.CONCAT(15,"-",$A86, "-", "A"), PlayerData!$M:$M,PlayerData!R:R,""),
_xlfn.XLOOKUP(_xlfn.CONCAT(16,"-",$A86, "-", "A"), PlayerData!$M:$M,PlayerData!R:R,""),
_xlfn.XLOOKUP(_xlfn.CONCAT(17,"-",$A86, "-", "A"), PlayerData!$M:$M,PlayerData!R:R,""),
_xlfn.XLOOKUP(_xlfn.CONCAT(18,"-",$A86, "-", "A"), PlayerData!$M:$M,PlayerData!R:R,"")))</f>
        <v>0.78</v>
      </c>
      <c r="N86" s="134">
        <f t="shared" si="11"/>
        <v>11.363636363636363</v>
      </c>
      <c r="O86" s="134">
        <f t="shared" si="12"/>
        <v>0</v>
      </c>
      <c r="P86" s="73">
        <f t="shared" si="13"/>
        <v>10.51212938005391</v>
      </c>
      <c r="Q86" s="132" cm="1">
        <f t="array" ref="Q86">IF(OR($A86=Solver!$T$12:$T$201),0,SUMPRODUCT($H86:$J86,$T$4:$V$4))</f>
        <v>33.153638814016176</v>
      </c>
      <c r="R86" s="73" cm="1">
        <f t="array" ref="R86">IF(OR($A86=Solver!$T$12:$T$201),0, SUMPRODUCT($N86:$P86, $T$4:$V$4))</f>
        <v>10.51212938005391</v>
      </c>
    </row>
    <row r="87" spans="1:18">
      <c r="A87" s="55">
        <v>85</v>
      </c>
      <c r="B87" s="55" t="str">
        <f>_xlfn.XLOOKUP($A87, PlayerData!$B$3:$B$394, PlayerData!C$3:C$394)</f>
        <v>MUN</v>
      </c>
      <c r="C87" s="55" t="str">
        <f>_xlfn.XLOOKUP($A87, PlayerData!$B$3:$B$394, PlayerData!D$3:D$394)</f>
        <v>M</v>
      </c>
      <c r="D87" s="31" t="str">
        <f>_xlfn.XLOOKUP($A87, PlayerData!$B$3:$B$394, PlayerData!E$3:E$394)</f>
        <v>James Daniel</v>
      </c>
      <c r="E87" s="136" cm="1">
        <f t="array" ref="E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"H"), PlayerData!$G:$G,PlayerData!H:H,""),
_xlfn.XLOOKUP(_xlfn.CONCAT(1,"-",$A87, "-", "H"), PlayerData!$G:$G,PlayerData!H:H,""),
_xlfn.XLOOKUP(_xlfn.CONCAT(2,"-",$A87, "-", "H"), PlayerData!$G:$G,PlayerData!H:H,""),
_xlfn.XLOOKUP(_xlfn.CONCAT(3,"-",$A87, "-", "H"), PlayerData!$G:$G,PlayerData!H:H,""),
_xlfn.XLOOKUP(_xlfn.CONCAT(4,"-",$A87, "-", "H"), PlayerData!$G:$G,PlayerData!H:H,""),
_xlfn.XLOOKUP(_xlfn.CONCAT(5,"-",$A87, "-", "H"), PlayerData!$G:$G,PlayerData!H:H,""),
_xlfn.XLOOKUP(_xlfn.CONCAT(6,"-",$A87, "-", "H"), PlayerData!$G:$G,PlayerData!H:H,""),
_xlfn.XLOOKUP(_xlfn.CONCAT(7,"-",$A87, "-", "H"), PlayerData!$G:$G,PlayerData!H:H,""),
_xlfn.XLOOKUP(_xlfn.CONCAT(8,"-",$A87, "-", "H"), PlayerData!$G:$G,PlayerData!H:H,""),
_xlfn.XLOOKUP(_xlfn.CONCAT(9,"-",$A87, "-", "H"), PlayerData!$G:$G,PlayerData!H:H,""),
_xlfn.XLOOKUP(_xlfn.CONCAT(10,"-",$A87, "-", "H"), PlayerData!$G:$G,PlayerData!H:H,""),
_xlfn.XLOOKUP(_xlfn.CONCAT(11,"-",$A87, "-", "H"), PlayerData!$G:$G,PlayerData!H:H,""),
_xlfn.XLOOKUP(_xlfn.CONCAT(12,"-",$A87, "-", "H"), PlayerData!$G:$G,PlayerData!H:H,""),
_xlfn.XLOOKUP(_xlfn.CONCAT(13,"-",$A87, "-", "H"), PlayerData!$G:$G,PlayerData!H:H,""),
_xlfn.XLOOKUP(_xlfn.CONCAT(14,"-",$A87, "-", "H"), PlayerData!$G:$G,PlayerData!H:H,""),
_xlfn.XLOOKUP(_xlfn.CONCAT(15,"-",$A87, "-", "H"), PlayerData!$G:$G,PlayerData!H:H,""),
_xlfn.XLOOKUP(_xlfn.CONCAT(16,"-",$A87, "-", "H"), PlayerData!$G:$G,PlayerData!H:H,""),
_xlfn.XLOOKUP(_xlfn.CONCAT(17,"-",$A87, "-", "H"), PlayerData!$G:$G,PlayerData!H:H,""),
_xlfn.XLOOKUP(_xlfn.CONCAT(18,"-",$A87, "-", "H"), PlayerData!$G:$G,PlayerData!H:H,"")))</f>
        <v>1.75</v>
      </c>
      <c r="F87" s="136" cm="1">
        <f t="array" ref="F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"H"), PlayerData!$G:$G,PlayerData!I:I,""),
_xlfn.XLOOKUP(_xlfn.CONCAT(1,"-",$A87, "-", "H"), PlayerData!$G:$G,PlayerData!I:I,""),
_xlfn.XLOOKUP(_xlfn.CONCAT(2,"-",$A87, "-", "H"), PlayerData!$G:$G,PlayerData!I:I,""),
_xlfn.XLOOKUP(_xlfn.CONCAT(3,"-",$A87, "-", "H"), PlayerData!$G:$G,PlayerData!I:I,""),
_xlfn.XLOOKUP(_xlfn.CONCAT(4,"-",$A87, "-", "H"), PlayerData!$G:$G,PlayerData!I:I,""),
_xlfn.XLOOKUP(_xlfn.CONCAT(5,"-",$A87, "-", "H"), PlayerData!$G:$G,PlayerData!I:I,""),
_xlfn.XLOOKUP(_xlfn.CONCAT(6,"-",$A87, "-", "H"), PlayerData!$G:$G,PlayerData!I:I,""),
_xlfn.XLOOKUP(_xlfn.CONCAT(7,"-",$A87, "-", "H"), PlayerData!$G:$G,PlayerData!I:I,""),
_xlfn.XLOOKUP(_xlfn.CONCAT(8,"-",$A87, "-", "H"), PlayerData!$G:$G,PlayerData!I:I,""),
_xlfn.XLOOKUP(_xlfn.CONCAT(9,"-",$A87, "-", "H"), PlayerData!$G:$G,PlayerData!I:I,""),
_xlfn.XLOOKUP(_xlfn.CONCAT(10,"-",$A87, "-", "H"), PlayerData!$G:$G,PlayerData!I:I,""),
_xlfn.XLOOKUP(_xlfn.CONCAT(11,"-",$A87, "-", "H"), PlayerData!$G:$G,PlayerData!I:I,""),
_xlfn.XLOOKUP(_xlfn.CONCAT(12,"-",$A87, "-", "H"), PlayerData!$G:$G,PlayerData!I:I,""),
_xlfn.XLOOKUP(_xlfn.CONCAT(13,"-",$A87, "-", "H"), PlayerData!$G:$G,PlayerData!I:I,""),
_xlfn.XLOOKUP(_xlfn.CONCAT(14,"-",$A87, "-", "H"), PlayerData!$G:$G,PlayerData!I:I,""),
_xlfn.XLOOKUP(_xlfn.CONCAT(15,"-",$A87, "-", "H"), PlayerData!$G:$G,PlayerData!I:I,""),
_xlfn.XLOOKUP(_xlfn.CONCAT(16,"-",$A87, "-", "H"), PlayerData!$G:$G,PlayerData!I:I,""),
_xlfn.XLOOKUP(_xlfn.CONCAT(17,"-",$A87, "-", "H"), PlayerData!$G:$G,PlayerData!I:I,""),
_xlfn.XLOOKUP(_xlfn.CONCAT(18,"-",$A87, "-", "H"), PlayerData!$G:$G,PlayerData!I:I,"")))</f>
        <v>0</v>
      </c>
      <c r="G87" s="90" cm="1">
        <f t="array" ref="G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"H"), PlayerData!$G:$G,PlayerData!L:L,""),
_xlfn.XLOOKUP(_xlfn.CONCAT(1,"-",$A87, "-", "H"), PlayerData!$G:$G,PlayerData!L:L,""),
_xlfn.XLOOKUP(_xlfn.CONCAT(2,"-",$A87, "-", "H"), PlayerData!$G:$G,PlayerData!L:L,""),
_xlfn.XLOOKUP(_xlfn.CONCAT(3,"-",$A87, "-", "H"), PlayerData!$G:$G,PlayerData!L:L,""),
_xlfn.XLOOKUP(_xlfn.CONCAT(4,"-",$A87, "-", "H"), PlayerData!$G:$G,PlayerData!L:L,""),
_xlfn.XLOOKUP(_xlfn.CONCAT(5,"-",$A87, "-", "H"), PlayerData!$G:$G,PlayerData!L:L,""),
_xlfn.XLOOKUP(_xlfn.CONCAT(6,"-",$A87, "-", "H"), PlayerData!$G:$G,PlayerData!L:L,""),
_xlfn.XLOOKUP(_xlfn.CONCAT(7,"-",$A87, "-", "H"), PlayerData!$G:$G,PlayerData!L:L,""),
_xlfn.XLOOKUP(_xlfn.CONCAT(8,"-",$A87, "-", "H"), PlayerData!$G:$G,PlayerData!L:L,""),
_xlfn.XLOOKUP(_xlfn.CONCAT(9,"-",$A87, "-", "H"), PlayerData!$G:$G,PlayerData!L:L,""),
_xlfn.XLOOKUP(_xlfn.CONCAT(10,"-",$A87, "-", "H"), PlayerData!$G:$G,PlayerData!L:L,""),
_xlfn.XLOOKUP(_xlfn.CONCAT(11,"-",$A87, "-", "H"), PlayerData!$G:$G,PlayerData!L:L,""),
_xlfn.XLOOKUP(_xlfn.CONCAT(12,"-",$A87, "-", "H"), PlayerData!$G:$G,PlayerData!L:L,""),
_xlfn.XLOOKUP(_xlfn.CONCAT(13,"-",$A87, "-", "H"), PlayerData!$G:$G,PlayerData!L:L,""),
_xlfn.XLOOKUP(_xlfn.CONCAT(14,"-",$A87, "-", "H"), PlayerData!$G:$G,PlayerData!L:L,""),
_xlfn.XLOOKUP(_xlfn.CONCAT(15,"-",$A87, "-", "H"), PlayerData!$G:$G,PlayerData!L:L,""),
_xlfn.XLOOKUP(_xlfn.CONCAT(16,"-",$A87, "-", "H"), PlayerData!$G:$G,PlayerData!L:L,""),
_xlfn.XLOOKUP(_xlfn.CONCAT(17,"-",$A87, "-", "H"), PlayerData!$G:$G,PlayerData!L:L,""),
_xlfn.XLOOKUP(_xlfn.CONCAT(18,"-",$A87, "-", "H"), PlayerData!$G:$G,PlayerData!L:L,"")))</f>
        <v>1.24</v>
      </c>
      <c r="H87" s="132">
        <f t="shared" si="8"/>
        <v>39.772727272727266</v>
      </c>
      <c r="I87" s="132">
        <f t="shared" si="9"/>
        <v>0</v>
      </c>
      <c r="J87" s="72">
        <f t="shared" si="10"/>
        <v>16.71159029649596</v>
      </c>
      <c r="K87" s="138" cm="1">
        <f t="array" ref="K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"A"), PlayerData!$M:$M,PlayerData!N:N,""),
_xlfn.XLOOKUP(_xlfn.CONCAT(1,"-",$A87, "-", "A"), PlayerData!$M:$M,PlayerData!N:N,""),
_xlfn.XLOOKUP(_xlfn.CONCAT(2,"-",$A87, "-", "A"), PlayerData!$M:$M,PlayerData!N:N,""),
_xlfn.XLOOKUP(_xlfn.CONCAT(3,"-",$A87, "-", "A"), PlayerData!$M:$M,PlayerData!N:N,""),
_xlfn.XLOOKUP(_xlfn.CONCAT(4,"-",$A87, "-", "A"), PlayerData!$M:$M,PlayerData!N:N,""),
_xlfn.XLOOKUP(_xlfn.CONCAT(5,"-",$A87, "-", "A"), PlayerData!$M:$M,PlayerData!N:N,""),
_xlfn.XLOOKUP(_xlfn.CONCAT(6,"-",$A87, "-", "A"), PlayerData!$M:$M,PlayerData!N:N,""),
_xlfn.XLOOKUP(_xlfn.CONCAT(7,"-",$A87, "-", "A"), PlayerData!$M:$M,PlayerData!N:N,""),
_xlfn.XLOOKUP(_xlfn.CONCAT(8,"-",$A87, "-", "A"), PlayerData!$M:$M,PlayerData!N:N,""),
_xlfn.XLOOKUP(_xlfn.CONCAT(9,"-",$A87, "-", "A"), PlayerData!$M:$M,PlayerData!N:N,""),
_xlfn.XLOOKUP(_xlfn.CONCAT(10,"-",$A87, "-", "A"), PlayerData!$M:$M,PlayerData!N:N,""),
_xlfn.XLOOKUP(_xlfn.CONCAT(11,"-",$A87, "-", "A"), PlayerData!$M:$M,PlayerData!N:N,""),
_xlfn.XLOOKUP(_xlfn.CONCAT(12,"-",$A87, "-", "A"), PlayerData!$M:$M,PlayerData!N:N,""),
_xlfn.XLOOKUP(_xlfn.CONCAT(13,"-",$A87, "-", "A"), PlayerData!$M:$M,PlayerData!N:N,""),
_xlfn.XLOOKUP(_xlfn.CONCAT(14,"-",$A87, "-", "A"), PlayerData!$M:$M,PlayerData!N:N,""),
_xlfn.XLOOKUP(_xlfn.CONCAT(15,"-",$A87, "-", "A"), PlayerData!$M:$M,PlayerData!N:N,""),
_xlfn.XLOOKUP(_xlfn.CONCAT(16,"-",$A87, "-", "A"), PlayerData!$M:$M,PlayerData!N:N,""),
_xlfn.XLOOKUP(_xlfn.CONCAT(17,"-",$A87, "-", "A"), PlayerData!$M:$M,PlayerData!N:N,""),
_xlfn.XLOOKUP(_xlfn.CONCAT(18,"-",$A87, "-", "A"), PlayerData!$M:$M,PlayerData!N:N,"")))</f>
        <v>0.2</v>
      </c>
      <c r="L87" s="138" cm="1">
        <f t="array" ref="L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"A"), PlayerData!$M:$M,PlayerData!O:O,""),
_xlfn.XLOOKUP(_xlfn.CONCAT(1,"-",$A87, "-", "A"), PlayerData!$M:$M,PlayerData!O:O,""),
_xlfn.XLOOKUP(_xlfn.CONCAT(2,"-",$A87, "-", "A"), PlayerData!$M:$M,PlayerData!O:O,""),
_xlfn.XLOOKUP(_xlfn.CONCAT(3,"-",$A87, "-", "A"), PlayerData!$M:$M,PlayerData!O:O,""),
_xlfn.XLOOKUP(_xlfn.CONCAT(4,"-",$A87, "-", "A"), PlayerData!$M:$M,PlayerData!O:O,""),
_xlfn.XLOOKUP(_xlfn.CONCAT(5,"-",$A87, "-", "A"), PlayerData!$M:$M,PlayerData!O:O,""),
_xlfn.XLOOKUP(_xlfn.CONCAT(6,"-",$A87, "-", "A"), PlayerData!$M:$M,PlayerData!O:O,""),
_xlfn.XLOOKUP(_xlfn.CONCAT(7,"-",$A87, "-", "A"), PlayerData!$M:$M,PlayerData!O:O,""),
_xlfn.XLOOKUP(_xlfn.CONCAT(8,"-",$A87, "-", "A"), PlayerData!$M:$M,PlayerData!O:O,""),
_xlfn.XLOOKUP(_xlfn.CONCAT(9,"-",$A87, "-", "A"), PlayerData!$M:$M,PlayerData!O:O,""),
_xlfn.XLOOKUP(_xlfn.CONCAT(10,"-",$A87, "-", "A"), PlayerData!$M:$M,PlayerData!O:O,""),
_xlfn.XLOOKUP(_xlfn.CONCAT(11,"-",$A87, "-", "A"), PlayerData!$M:$M,PlayerData!O:O,""),
_xlfn.XLOOKUP(_xlfn.CONCAT(12,"-",$A87, "-", "A"), PlayerData!$M:$M,PlayerData!O:O,""),
_xlfn.XLOOKUP(_xlfn.CONCAT(13,"-",$A87, "-", "A"), PlayerData!$M:$M,PlayerData!O:O,""),
_xlfn.XLOOKUP(_xlfn.CONCAT(14,"-",$A87, "-", "A"), PlayerData!$M:$M,PlayerData!O:O,""),
_xlfn.XLOOKUP(_xlfn.CONCAT(15,"-",$A87, "-", "A"), PlayerData!$M:$M,PlayerData!O:O,""),
_xlfn.XLOOKUP(_xlfn.CONCAT(16,"-",$A87, "-", "A"), PlayerData!$M:$M,PlayerData!O:O,""),
_xlfn.XLOOKUP(_xlfn.CONCAT(17,"-",$A87, "-", "A"), PlayerData!$M:$M,PlayerData!O:O,""),
_xlfn.XLOOKUP(_xlfn.CONCAT(18,"-",$A87, "-", "A"), PlayerData!$M:$M,PlayerData!O:O,"")))</f>
        <v>0</v>
      </c>
      <c r="M87" s="96" cm="1">
        <f t="array" ref="M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_xlfn.XLOOKUP(_xlfn.CONCAT(0,"-",$A87, "-", "A"), PlayerData!$M:$M,PlayerData!R:R,""),
_xlfn.XLOOKUP(_xlfn.CONCAT(1,"-",$A87, "-", "A"), PlayerData!$M:$M,PlayerData!R:R,""),
_xlfn.XLOOKUP(_xlfn.CONCAT(2,"-",$A87, "-", "A"), PlayerData!$M:$M,PlayerData!R:R,""),
_xlfn.XLOOKUP(_xlfn.CONCAT(3,"-",$A87, "-", "A"), PlayerData!$M:$M,PlayerData!R:R,""),
_xlfn.XLOOKUP(_xlfn.CONCAT(4,"-",$A87, "-", "A"), PlayerData!$M:$M,PlayerData!R:R,""),
_xlfn.XLOOKUP(_xlfn.CONCAT(5,"-",$A87, "-", "A"), PlayerData!$M:$M,PlayerData!R:R,""),
_xlfn.XLOOKUP(_xlfn.CONCAT(6,"-",$A87, "-", "A"), PlayerData!$M:$M,PlayerData!R:R,""),
_xlfn.XLOOKUP(_xlfn.CONCAT(7,"-",$A87, "-", "A"), PlayerData!$M:$M,PlayerData!R:R,""),
_xlfn.XLOOKUP(_xlfn.CONCAT(8,"-",$A87, "-", "A"), PlayerData!$M:$M,PlayerData!R:R,""),
_xlfn.XLOOKUP(_xlfn.CONCAT(9,"-",$A87, "-", "A"), PlayerData!$M:$M,PlayerData!R:R,""),
_xlfn.XLOOKUP(_xlfn.CONCAT(10,"-",$A87, "-", "A"), PlayerData!$M:$M,PlayerData!R:R,""),
_xlfn.XLOOKUP(_xlfn.CONCAT(11,"-",$A87, "-", "A"), PlayerData!$M:$M,PlayerData!R:R,""),
_xlfn.XLOOKUP(_xlfn.CONCAT(12,"-",$A87, "-", "A"), PlayerData!$M:$M,PlayerData!R:R,""),
_xlfn.XLOOKUP(_xlfn.CONCAT(13,"-",$A87, "-", "A"), PlayerData!$M:$M,PlayerData!R:R,""),
_xlfn.XLOOKUP(_xlfn.CONCAT(14,"-",$A87, "-", "A"), PlayerData!$M:$M,PlayerData!R:R,""),
_xlfn.XLOOKUP(_xlfn.CONCAT(15,"-",$A87, "-", "A"), PlayerData!$M:$M,PlayerData!R:R,""),
_xlfn.XLOOKUP(_xlfn.CONCAT(16,"-",$A87, "-", "A"), PlayerData!$M:$M,PlayerData!R:R,""),
_xlfn.XLOOKUP(_xlfn.CONCAT(17,"-",$A87, "-", "A"), PlayerData!$M:$M,PlayerData!R:R,""),
_xlfn.XLOOKUP(_xlfn.CONCAT(18,"-",$A87, "-", "A"), PlayerData!$M:$M,PlayerData!R:R,"")))</f>
        <v>0.35000000000000003</v>
      </c>
      <c r="N87" s="134">
        <f t="shared" si="11"/>
        <v>4.545454545454545</v>
      </c>
      <c r="O87" s="134">
        <f t="shared" si="12"/>
        <v>0</v>
      </c>
      <c r="P87" s="73">
        <f t="shared" si="13"/>
        <v>4.716981132075472</v>
      </c>
      <c r="Q87" s="132" cm="1">
        <f t="array" ref="Q87">IF(OR($A87=Solver!$T$12:$T$201),0,SUMPRODUCT($H87:$J87,$T$4:$V$4))</f>
        <v>16.71159029649596</v>
      </c>
      <c r="R87" s="73" cm="1">
        <f t="array" ref="R87">IF(OR($A87=Solver!$T$12:$T$201),0, SUMPRODUCT($N87:$P87, $T$4:$V$4))</f>
        <v>4.716981132075472</v>
      </c>
    </row>
    <row r="88" spans="1:18">
      <c r="A88" s="55">
        <v>86</v>
      </c>
      <c r="B88" s="55" t="str">
        <f>_xlfn.XLOOKUP($A88, PlayerData!$B$3:$B$394, PlayerData!C$3:C$394)</f>
        <v>WHU</v>
      </c>
      <c r="C88" s="55" t="str">
        <f>_xlfn.XLOOKUP($A88, PlayerData!$B$3:$B$394, PlayerData!D$3:D$394)</f>
        <v>M</v>
      </c>
      <c r="D88" s="31" t="str">
        <f>_xlfn.XLOOKUP($A88, PlayerData!$B$3:$B$394, PlayerData!E$3:E$394)</f>
        <v>Fornals</v>
      </c>
      <c r="E88" s="136" cm="1">
        <f t="array" ref="E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"H"), PlayerData!$G:$G,PlayerData!H:H,""),
_xlfn.XLOOKUP(_xlfn.CONCAT(1,"-",$A88, "-", "H"), PlayerData!$G:$G,PlayerData!H:H,""),
_xlfn.XLOOKUP(_xlfn.CONCAT(2,"-",$A88, "-", "H"), PlayerData!$G:$G,PlayerData!H:H,""),
_xlfn.XLOOKUP(_xlfn.CONCAT(3,"-",$A88, "-", "H"), PlayerData!$G:$G,PlayerData!H:H,""),
_xlfn.XLOOKUP(_xlfn.CONCAT(4,"-",$A88, "-", "H"), PlayerData!$G:$G,PlayerData!H:H,""),
_xlfn.XLOOKUP(_xlfn.CONCAT(5,"-",$A88, "-", "H"), PlayerData!$G:$G,PlayerData!H:H,""),
_xlfn.XLOOKUP(_xlfn.CONCAT(6,"-",$A88, "-", "H"), PlayerData!$G:$G,PlayerData!H:H,""),
_xlfn.XLOOKUP(_xlfn.CONCAT(7,"-",$A88, "-", "H"), PlayerData!$G:$G,PlayerData!H:H,""),
_xlfn.XLOOKUP(_xlfn.CONCAT(8,"-",$A88, "-", "H"), PlayerData!$G:$G,PlayerData!H:H,""),
_xlfn.XLOOKUP(_xlfn.CONCAT(9,"-",$A88, "-", "H"), PlayerData!$G:$G,PlayerData!H:H,""),
_xlfn.XLOOKUP(_xlfn.CONCAT(10,"-",$A88, "-", "H"), PlayerData!$G:$G,PlayerData!H:H,""),
_xlfn.XLOOKUP(_xlfn.CONCAT(11,"-",$A88, "-", "H"), PlayerData!$G:$G,PlayerData!H:H,""),
_xlfn.XLOOKUP(_xlfn.CONCAT(12,"-",$A88, "-", "H"), PlayerData!$G:$G,PlayerData!H:H,""),
_xlfn.XLOOKUP(_xlfn.CONCAT(13,"-",$A88, "-", "H"), PlayerData!$G:$G,PlayerData!H:H,""),
_xlfn.XLOOKUP(_xlfn.CONCAT(14,"-",$A88, "-", "H"), PlayerData!$G:$G,PlayerData!H:H,""),
_xlfn.XLOOKUP(_xlfn.CONCAT(15,"-",$A88, "-", "H"), PlayerData!$G:$G,PlayerData!H:H,""),
_xlfn.XLOOKUP(_xlfn.CONCAT(16,"-",$A88, "-", "H"), PlayerData!$G:$G,PlayerData!H:H,""),
_xlfn.XLOOKUP(_xlfn.CONCAT(17,"-",$A88, "-", "H"), PlayerData!$G:$G,PlayerData!H:H,""),
_xlfn.XLOOKUP(_xlfn.CONCAT(18,"-",$A88, "-", "H"), PlayerData!$G:$G,PlayerData!H:H,"")))</f>
        <v>0.89</v>
      </c>
      <c r="F88" s="136" cm="1">
        <f t="array" ref="F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"H"), PlayerData!$G:$G,PlayerData!I:I,""),
_xlfn.XLOOKUP(_xlfn.CONCAT(1,"-",$A88, "-", "H"), PlayerData!$G:$G,PlayerData!I:I,""),
_xlfn.XLOOKUP(_xlfn.CONCAT(2,"-",$A88, "-", "H"), PlayerData!$G:$G,PlayerData!I:I,""),
_xlfn.XLOOKUP(_xlfn.CONCAT(3,"-",$A88, "-", "H"), PlayerData!$G:$G,PlayerData!I:I,""),
_xlfn.XLOOKUP(_xlfn.CONCAT(4,"-",$A88, "-", "H"), PlayerData!$G:$G,PlayerData!I:I,""),
_xlfn.XLOOKUP(_xlfn.CONCAT(5,"-",$A88, "-", "H"), PlayerData!$G:$G,PlayerData!I:I,""),
_xlfn.XLOOKUP(_xlfn.CONCAT(6,"-",$A88, "-", "H"), PlayerData!$G:$G,PlayerData!I:I,""),
_xlfn.XLOOKUP(_xlfn.CONCAT(7,"-",$A88, "-", "H"), PlayerData!$G:$G,PlayerData!I:I,""),
_xlfn.XLOOKUP(_xlfn.CONCAT(8,"-",$A88, "-", "H"), PlayerData!$G:$G,PlayerData!I:I,""),
_xlfn.XLOOKUP(_xlfn.CONCAT(9,"-",$A88, "-", "H"), PlayerData!$G:$G,PlayerData!I:I,""),
_xlfn.XLOOKUP(_xlfn.CONCAT(10,"-",$A88, "-", "H"), PlayerData!$G:$G,PlayerData!I:I,""),
_xlfn.XLOOKUP(_xlfn.CONCAT(11,"-",$A88, "-", "H"), PlayerData!$G:$G,PlayerData!I:I,""),
_xlfn.XLOOKUP(_xlfn.CONCAT(12,"-",$A88, "-", "H"), PlayerData!$G:$G,PlayerData!I:I,""),
_xlfn.XLOOKUP(_xlfn.CONCAT(13,"-",$A88, "-", "H"), PlayerData!$G:$G,PlayerData!I:I,""),
_xlfn.XLOOKUP(_xlfn.CONCAT(14,"-",$A88, "-", "H"), PlayerData!$G:$G,PlayerData!I:I,""),
_xlfn.XLOOKUP(_xlfn.CONCAT(15,"-",$A88, "-", "H"), PlayerData!$G:$G,PlayerData!I:I,""),
_xlfn.XLOOKUP(_xlfn.CONCAT(16,"-",$A88, "-", "H"), PlayerData!$G:$G,PlayerData!I:I,""),
_xlfn.XLOOKUP(_xlfn.CONCAT(17,"-",$A88, "-", "H"), PlayerData!$G:$G,PlayerData!I:I,""),
_xlfn.XLOOKUP(_xlfn.CONCAT(18,"-",$A88, "-", "H"), PlayerData!$G:$G,PlayerData!I:I,"")))</f>
        <v>0.22</v>
      </c>
      <c r="G88" s="90" cm="1">
        <f t="array" ref="G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"H"), PlayerData!$G:$G,PlayerData!L:L,""),
_xlfn.XLOOKUP(_xlfn.CONCAT(1,"-",$A88, "-", "H"), PlayerData!$G:$G,PlayerData!L:L,""),
_xlfn.XLOOKUP(_xlfn.CONCAT(2,"-",$A88, "-", "H"), PlayerData!$G:$G,PlayerData!L:L,""),
_xlfn.XLOOKUP(_xlfn.CONCAT(3,"-",$A88, "-", "H"), PlayerData!$G:$G,PlayerData!L:L,""),
_xlfn.XLOOKUP(_xlfn.CONCAT(4,"-",$A88, "-", "H"), PlayerData!$G:$G,PlayerData!L:L,""),
_xlfn.XLOOKUP(_xlfn.CONCAT(5,"-",$A88, "-", "H"), PlayerData!$G:$G,PlayerData!L:L,""),
_xlfn.XLOOKUP(_xlfn.CONCAT(6,"-",$A88, "-", "H"), PlayerData!$G:$G,PlayerData!L:L,""),
_xlfn.XLOOKUP(_xlfn.CONCAT(7,"-",$A88, "-", "H"), PlayerData!$G:$G,PlayerData!L:L,""),
_xlfn.XLOOKUP(_xlfn.CONCAT(8,"-",$A88, "-", "H"), PlayerData!$G:$G,PlayerData!L:L,""),
_xlfn.XLOOKUP(_xlfn.CONCAT(9,"-",$A88, "-", "H"), PlayerData!$G:$G,PlayerData!L:L,""),
_xlfn.XLOOKUP(_xlfn.CONCAT(10,"-",$A88, "-", "H"), PlayerData!$G:$G,PlayerData!L:L,""),
_xlfn.XLOOKUP(_xlfn.CONCAT(11,"-",$A88, "-", "H"), PlayerData!$G:$G,PlayerData!L:L,""),
_xlfn.XLOOKUP(_xlfn.CONCAT(12,"-",$A88, "-", "H"), PlayerData!$G:$G,PlayerData!L:L,""),
_xlfn.XLOOKUP(_xlfn.CONCAT(13,"-",$A88, "-", "H"), PlayerData!$G:$G,PlayerData!L:L,""),
_xlfn.XLOOKUP(_xlfn.CONCAT(14,"-",$A88, "-", "H"), PlayerData!$G:$G,PlayerData!L:L,""),
_xlfn.XLOOKUP(_xlfn.CONCAT(15,"-",$A88, "-", "H"), PlayerData!$G:$G,PlayerData!L:L,""),
_xlfn.XLOOKUP(_xlfn.CONCAT(16,"-",$A88, "-", "H"), PlayerData!$G:$G,PlayerData!L:L,""),
_xlfn.XLOOKUP(_xlfn.CONCAT(17,"-",$A88, "-", "H"), PlayerData!$G:$G,PlayerData!L:L,""),
_xlfn.XLOOKUP(_xlfn.CONCAT(18,"-",$A88, "-", "H"), PlayerData!$G:$G,PlayerData!L:L,"")))</f>
        <v>1.1400000000000001</v>
      </c>
      <c r="H88" s="132">
        <f t="shared" si="8"/>
        <v>20.227272727272727</v>
      </c>
      <c r="I88" s="132">
        <f t="shared" si="9"/>
        <v>10</v>
      </c>
      <c r="J88" s="72">
        <f t="shared" si="10"/>
        <v>15.363881401617254</v>
      </c>
      <c r="K88" s="138" cm="1">
        <f t="array" ref="K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"A"), PlayerData!$M:$M,PlayerData!N:N,""),
_xlfn.XLOOKUP(_xlfn.CONCAT(1,"-",$A88, "-", "A"), PlayerData!$M:$M,PlayerData!N:N,""),
_xlfn.XLOOKUP(_xlfn.CONCAT(2,"-",$A88, "-", "A"), PlayerData!$M:$M,PlayerData!N:N,""),
_xlfn.XLOOKUP(_xlfn.CONCAT(3,"-",$A88, "-", "A"), PlayerData!$M:$M,PlayerData!N:N,""),
_xlfn.XLOOKUP(_xlfn.CONCAT(4,"-",$A88, "-", "A"), PlayerData!$M:$M,PlayerData!N:N,""),
_xlfn.XLOOKUP(_xlfn.CONCAT(5,"-",$A88, "-", "A"), PlayerData!$M:$M,PlayerData!N:N,""),
_xlfn.XLOOKUP(_xlfn.CONCAT(6,"-",$A88, "-", "A"), PlayerData!$M:$M,PlayerData!N:N,""),
_xlfn.XLOOKUP(_xlfn.CONCAT(7,"-",$A88, "-", "A"), PlayerData!$M:$M,PlayerData!N:N,""),
_xlfn.XLOOKUP(_xlfn.CONCAT(8,"-",$A88, "-", "A"), PlayerData!$M:$M,PlayerData!N:N,""),
_xlfn.XLOOKUP(_xlfn.CONCAT(9,"-",$A88, "-", "A"), PlayerData!$M:$M,PlayerData!N:N,""),
_xlfn.XLOOKUP(_xlfn.CONCAT(10,"-",$A88, "-", "A"), PlayerData!$M:$M,PlayerData!N:N,""),
_xlfn.XLOOKUP(_xlfn.CONCAT(11,"-",$A88, "-", "A"), PlayerData!$M:$M,PlayerData!N:N,""),
_xlfn.XLOOKUP(_xlfn.CONCAT(12,"-",$A88, "-", "A"), PlayerData!$M:$M,PlayerData!N:N,""),
_xlfn.XLOOKUP(_xlfn.CONCAT(13,"-",$A88, "-", "A"), PlayerData!$M:$M,PlayerData!N:N,""),
_xlfn.XLOOKUP(_xlfn.CONCAT(14,"-",$A88, "-", "A"), PlayerData!$M:$M,PlayerData!N:N,""),
_xlfn.XLOOKUP(_xlfn.CONCAT(15,"-",$A88, "-", "A"), PlayerData!$M:$M,PlayerData!N:N,""),
_xlfn.XLOOKUP(_xlfn.CONCAT(16,"-",$A88, "-", "A"), PlayerData!$M:$M,PlayerData!N:N,""),
_xlfn.XLOOKUP(_xlfn.CONCAT(17,"-",$A88, "-", "A"), PlayerData!$M:$M,PlayerData!N:N,""),
_xlfn.XLOOKUP(_xlfn.CONCAT(18,"-",$A88, "-", "A"), PlayerData!$M:$M,PlayerData!N:N,"")))</f>
        <v>0.6</v>
      </c>
      <c r="L88" s="138" cm="1">
        <f t="array" ref="L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"A"), PlayerData!$M:$M,PlayerData!O:O,""),
_xlfn.XLOOKUP(_xlfn.CONCAT(1,"-",$A88, "-", "A"), PlayerData!$M:$M,PlayerData!O:O,""),
_xlfn.XLOOKUP(_xlfn.CONCAT(2,"-",$A88, "-", "A"), PlayerData!$M:$M,PlayerData!O:O,""),
_xlfn.XLOOKUP(_xlfn.CONCAT(3,"-",$A88, "-", "A"), PlayerData!$M:$M,PlayerData!O:O,""),
_xlfn.XLOOKUP(_xlfn.CONCAT(4,"-",$A88, "-", "A"), PlayerData!$M:$M,PlayerData!O:O,""),
_xlfn.XLOOKUP(_xlfn.CONCAT(5,"-",$A88, "-", "A"), PlayerData!$M:$M,PlayerData!O:O,""),
_xlfn.XLOOKUP(_xlfn.CONCAT(6,"-",$A88, "-", "A"), PlayerData!$M:$M,PlayerData!O:O,""),
_xlfn.XLOOKUP(_xlfn.CONCAT(7,"-",$A88, "-", "A"), PlayerData!$M:$M,PlayerData!O:O,""),
_xlfn.XLOOKUP(_xlfn.CONCAT(8,"-",$A88, "-", "A"), PlayerData!$M:$M,PlayerData!O:O,""),
_xlfn.XLOOKUP(_xlfn.CONCAT(9,"-",$A88, "-", "A"), PlayerData!$M:$M,PlayerData!O:O,""),
_xlfn.XLOOKUP(_xlfn.CONCAT(10,"-",$A88, "-", "A"), PlayerData!$M:$M,PlayerData!O:O,""),
_xlfn.XLOOKUP(_xlfn.CONCAT(11,"-",$A88, "-", "A"), PlayerData!$M:$M,PlayerData!O:O,""),
_xlfn.XLOOKUP(_xlfn.CONCAT(12,"-",$A88, "-", "A"), PlayerData!$M:$M,PlayerData!O:O,""),
_xlfn.XLOOKUP(_xlfn.CONCAT(13,"-",$A88, "-", "A"), PlayerData!$M:$M,PlayerData!O:O,""),
_xlfn.XLOOKUP(_xlfn.CONCAT(14,"-",$A88, "-", "A"), PlayerData!$M:$M,PlayerData!O:O,""),
_xlfn.XLOOKUP(_xlfn.CONCAT(15,"-",$A88, "-", "A"), PlayerData!$M:$M,PlayerData!O:O,""),
_xlfn.XLOOKUP(_xlfn.CONCAT(16,"-",$A88, "-", "A"), PlayerData!$M:$M,PlayerData!O:O,""),
_xlfn.XLOOKUP(_xlfn.CONCAT(17,"-",$A88, "-", "A"), PlayerData!$M:$M,PlayerData!O:O,""),
_xlfn.XLOOKUP(_xlfn.CONCAT(18,"-",$A88, "-", "A"), PlayerData!$M:$M,PlayerData!O:O,"")))</f>
        <v>0</v>
      </c>
      <c r="M88" s="96" cm="1">
        <f t="array" ref="M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_xlfn.XLOOKUP(_xlfn.CONCAT(0,"-",$A88, "-", "A"), PlayerData!$M:$M,PlayerData!R:R,""),
_xlfn.XLOOKUP(_xlfn.CONCAT(1,"-",$A88, "-", "A"), PlayerData!$M:$M,PlayerData!R:R,""),
_xlfn.XLOOKUP(_xlfn.CONCAT(2,"-",$A88, "-", "A"), PlayerData!$M:$M,PlayerData!R:R,""),
_xlfn.XLOOKUP(_xlfn.CONCAT(3,"-",$A88, "-", "A"), PlayerData!$M:$M,PlayerData!R:R,""),
_xlfn.XLOOKUP(_xlfn.CONCAT(4,"-",$A88, "-", "A"), PlayerData!$M:$M,PlayerData!R:R,""),
_xlfn.XLOOKUP(_xlfn.CONCAT(5,"-",$A88, "-", "A"), PlayerData!$M:$M,PlayerData!R:R,""),
_xlfn.XLOOKUP(_xlfn.CONCAT(6,"-",$A88, "-", "A"), PlayerData!$M:$M,PlayerData!R:R,""),
_xlfn.XLOOKUP(_xlfn.CONCAT(7,"-",$A88, "-", "A"), PlayerData!$M:$M,PlayerData!R:R,""),
_xlfn.XLOOKUP(_xlfn.CONCAT(8,"-",$A88, "-", "A"), PlayerData!$M:$M,PlayerData!R:R,""),
_xlfn.XLOOKUP(_xlfn.CONCAT(9,"-",$A88, "-", "A"), PlayerData!$M:$M,PlayerData!R:R,""),
_xlfn.XLOOKUP(_xlfn.CONCAT(10,"-",$A88, "-", "A"), PlayerData!$M:$M,PlayerData!R:R,""),
_xlfn.XLOOKUP(_xlfn.CONCAT(11,"-",$A88, "-", "A"), PlayerData!$M:$M,PlayerData!R:R,""),
_xlfn.XLOOKUP(_xlfn.CONCAT(12,"-",$A88, "-", "A"), PlayerData!$M:$M,PlayerData!R:R,""),
_xlfn.XLOOKUP(_xlfn.CONCAT(13,"-",$A88, "-", "A"), PlayerData!$M:$M,PlayerData!R:R,""),
_xlfn.XLOOKUP(_xlfn.CONCAT(14,"-",$A88, "-", "A"), PlayerData!$M:$M,PlayerData!R:R,""),
_xlfn.XLOOKUP(_xlfn.CONCAT(15,"-",$A88, "-", "A"), PlayerData!$M:$M,PlayerData!R:R,""),
_xlfn.XLOOKUP(_xlfn.CONCAT(16,"-",$A88, "-", "A"), PlayerData!$M:$M,PlayerData!R:R,""),
_xlfn.XLOOKUP(_xlfn.CONCAT(17,"-",$A88, "-", "A"), PlayerData!$M:$M,PlayerData!R:R,""),
_xlfn.XLOOKUP(_xlfn.CONCAT(18,"-",$A88, "-", "A"), PlayerData!$M:$M,PlayerData!R:R,"")))</f>
        <v>0.47000000000000003</v>
      </c>
      <c r="N88" s="134">
        <f t="shared" si="11"/>
        <v>13.636363636363635</v>
      </c>
      <c r="O88" s="134">
        <f t="shared" si="12"/>
        <v>0</v>
      </c>
      <c r="P88" s="73">
        <f t="shared" si="13"/>
        <v>6.3342318059299201</v>
      </c>
      <c r="Q88" s="132" cm="1">
        <f t="array" ref="Q88">IF(OR($A88=Solver!$T$12:$T$201),0,SUMPRODUCT($H88:$J88,$T$4:$V$4))</f>
        <v>15.363881401617254</v>
      </c>
      <c r="R88" s="73" cm="1">
        <f t="array" ref="R88">IF(OR($A88=Solver!$T$12:$T$201),0, SUMPRODUCT($N88:$P88, $T$4:$V$4))</f>
        <v>6.3342318059299201</v>
      </c>
    </row>
    <row r="89" spans="1:18">
      <c r="A89" s="55">
        <v>87</v>
      </c>
      <c r="B89" s="55" t="str">
        <f>_xlfn.XLOOKUP($A89, PlayerData!$B$3:$B$394, PlayerData!C$3:C$394)</f>
        <v>LEI</v>
      </c>
      <c r="C89" s="55" t="str">
        <f>_xlfn.XLOOKUP($A89, PlayerData!$B$3:$B$394, PlayerData!D$3:D$394)</f>
        <v>M</v>
      </c>
      <c r="D89" s="31" t="str">
        <f>_xlfn.XLOOKUP($A89, PlayerData!$B$3:$B$394, PlayerData!E$3:E$394)</f>
        <v>Tielemans</v>
      </c>
      <c r="E89" s="136" cm="1">
        <f t="array" ref="E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"H"), PlayerData!$G:$G,PlayerData!H:H,""),
_xlfn.XLOOKUP(_xlfn.CONCAT(1,"-",$A89, "-", "H"), PlayerData!$G:$G,PlayerData!H:H,""),
_xlfn.XLOOKUP(_xlfn.CONCAT(2,"-",$A89, "-", "H"), PlayerData!$G:$G,PlayerData!H:H,""),
_xlfn.XLOOKUP(_xlfn.CONCAT(3,"-",$A89, "-", "H"), PlayerData!$G:$G,PlayerData!H:H,""),
_xlfn.XLOOKUP(_xlfn.CONCAT(4,"-",$A89, "-", "H"), PlayerData!$G:$G,PlayerData!H:H,""),
_xlfn.XLOOKUP(_xlfn.CONCAT(5,"-",$A89, "-", "H"), PlayerData!$G:$G,PlayerData!H:H,""),
_xlfn.XLOOKUP(_xlfn.CONCAT(6,"-",$A89, "-", "H"), PlayerData!$G:$G,PlayerData!H:H,""),
_xlfn.XLOOKUP(_xlfn.CONCAT(7,"-",$A89, "-", "H"), PlayerData!$G:$G,PlayerData!H:H,""),
_xlfn.XLOOKUP(_xlfn.CONCAT(8,"-",$A89, "-", "H"), PlayerData!$G:$G,PlayerData!H:H,""),
_xlfn.XLOOKUP(_xlfn.CONCAT(9,"-",$A89, "-", "H"), PlayerData!$G:$G,PlayerData!H:H,""),
_xlfn.XLOOKUP(_xlfn.CONCAT(10,"-",$A89, "-", "H"), PlayerData!$G:$G,PlayerData!H:H,""),
_xlfn.XLOOKUP(_xlfn.CONCAT(11,"-",$A89, "-", "H"), PlayerData!$G:$G,PlayerData!H:H,""),
_xlfn.XLOOKUP(_xlfn.CONCAT(12,"-",$A89, "-", "H"), PlayerData!$G:$G,PlayerData!H:H,""),
_xlfn.XLOOKUP(_xlfn.CONCAT(13,"-",$A89, "-", "H"), PlayerData!$G:$G,PlayerData!H:H,""),
_xlfn.XLOOKUP(_xlfn.CONCAT(14,"-",$A89, "-", "H"), PlayerData!$G:$G,PlayerData!H:H,""),
_xlfn.XLOOKUP(_xlfn.CONCAT(15,"-",$A89, "-", "H"), PlayerData!$G:$G,PlayerData!H:H,""),
_xlfn.XLOOKUP(_xlfn.CONCAT(16,"-",$A89, "-", "H"), PlayerData!$G:$G,PlayerData!H:H,""),
_xlfn.XLOOKUP(_xlfn.CONCAT(17,"-",$A89, "-", "H"), PlayerData!$G:$G,PlayerData!H:H,""),
_xlfn.XLOOKUP(_xlfn.CONCAT(18,"-",$A89, "-", "H"), PlayerData!$G:$G,PlayerData!H:H,"")))</f>
        <v>0.5</v>
      </c>
      <c r="F89" s="136" cm="1">
        <f t="array" ref="F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"H"), PlayerData!$G:$G,PlayerData!I:I,""),
_xlfn.XLOOKUP(_xlfn.CONCAT(1,"-",$A89, "-", "H"), PlayerData!$G:$G,PlayerData!I:I,""),
_xlfn.XLOOKUP(_xlfn.CONCAT(2,"-",$A89, "-", "H"), PlayerData!$G:$G,PlayerData!I:I,""),
_xlfn.XLOOKUP(_xlfn.CONCAT(3,"-",$A89, "-", "H"), PlayerData!$G:$G,PlayerData!I:I,""),
_xlfn.XLOOKUP(_xlfn.CONCAT(4,"-",$A89, "-", "H"), PlayerData!$G:$G,PlayerData!I:I,""),
_xlfn.XLOOKUP(_xlfn.CONCAT(5,"-",$A89, "-", "H"), PlayerData!$G:$G,PlayerData!I:I,""),
_xlfn.XLOOKUP(_xlfn.CONCAT(6,"-",$A89, "-", "H"), PlayerData!$G:$G,PlayerData!I:I,""),
_xlfn.XLOOKUP(_xlfn.CONCAT(7,"-",$A89, "-", "H"), PlayerData!$G:$G,PlayerData!I:I,""),
_xlfn.XLOOKUP(_xlfn.CONCAT(8,"-",$A89, "-", "H"), PlayerData!$G:$G,PlayerData!I:I,""),
_xlfn.XLOOKUP(_xlfn.CONCAT(9,"-",$A89, "-", "H"), PlayerData!$G:$G,PlayerData!I:I,""),
_xlfn.XLOOKUP(_xlfn.CONCAT(10,"-",$A89, "-", "H"), PlayerData!$G:$G,PlayerData!I:I,""),
_xlfn.XLOOKUP(_xlfn.CONCAT(11,"-",$A89, "-", "H"), PlayerData!$G:$G,PlayerData!I:I,""),
_xlfn.XLOOKUP(_xlfn.CONCAT(12,"-",$A89, "-", "H"), PlayerData!$G:$G,PlayerData!I:I,""),
_xlfn.XLOOKUP(_xlfn.CONCAT(13,"-",$A89, "-", "H"), PlayerData!$G:$G,PlayerData!I:I,""),
_xlfn.XLOOKUP(_xlfn.CONCAT(14,"-",$A89, "-", "H"), PlayerData!$G:$G,PlayerData!I:I,""),
_xlfn.XLOOKUP(_xlfn.CONCAT(15,"-",$A89, "-", "H"), PlayerData!$G:$G,PlayerData!I:I,""),
_xlfn.XLOOKUP(_xlfn.CONCAT(16,"-",$A89, "-", "H"), PlayerData!$G:$G,PlayerData!I:I,""),
_xlfn.XLOOKUP(_xlfn.CONCAT(17,"-",$A89, "-", "H"), PlayerData!$G:$G,PlayerData!I:I,""),
_xlfn.XLOOKUP(_xlfn.CONCAT(18,"-",$A89, "-", "H"), PlayerData!$G:$G,PlayerData!I:I,"")))</f>
        <v>0.17</v>
      </c>
      <c r="G89" s="90" cm="1">
        <f t="array" ref="G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"H"), PlayerData!$G:$G,PlayerData!L:L,""),
_xlfn.XLOOKUP(_xlfn.CONCAT(1,"-",$A89, "-", "H"), PlayerData!$G:$G,PlayerData!L:L,""),
_xlfn.XLOOKUP(_xlfn.CONCAT(2,"-",$A89, "-", "H"), PlayerData!$G:$G,PlayerData!L:L,""),
_xlfn.XLOOKUP(_xlfn.CONCAT(3,"-",$A89, "-", "H"), PlayerData!$G:$G,PlayerData!L:L,""),
_xlfn.XLOOKUP(_xlfn.CONCAT(4,"-",$A89, "-", "H"), PlayerData!$G:$G,PlayerData!L:L,""),
_xlfn.XLOOKUP(_xlfn.CONCAT(5,"-",$A89, "-", "H"), PlayerData!$G:$G,PlayerData!L:L,""),
_xlfn.XLOOKUP(_xlfn.CONCAT(6,"-",$A89, "-", "H"), PlayerData!$G:$G,PlayerData!L:L,""),
_xlfn.XLOOKUP(_xlfn.CONCAT(7,"-",$A89, "-", "H"), PlayerData!$G:$G,PlayerData!L:L,""),
_xlfn.XLOOKUP(_xlfn.CONCAT(8,"-",$A89, "-", "H"), PlayerData!$G:$G,PlayerData!L:L,""),
_xlfn.XLOOKUP(_xlfn.CONCAT(9,"-",$A89, "-", "H"), PlayerData!$G:$G,PlayerData!L:L,""),
_xlfn.XLOOKUP(_xlfn.CONCAT(10,"-",$A89, "-", "H"), PlayerData!$G:$G,PlayerData!L:L,""),
_xlfn.XLOOKUP(_xlfn.CONCAT(11,"-",$A89, "-", "H"), PlayerData!$G:$G,PlayerData!L:L,""),
_xlfn.XLOOKUP(_xlfn.CONCAT(12,"-",$A89, "-", "H"), PlayerData!$G:$G,PlayerData!L:L,""),
_xlfn.XLOOKUP(_xlfn.CONCAT(13,"-",$A89, "-", "H"), PlayerData!$G:$G,PlayerData!L:L,""),
_xlfn.XLOOKUP(_xlfn.CONCAT(14,"-",$A89, "-", "H"), PlayerData!$G:$G,PlayerData!L:L,""),
_xlfn.XLOOKUP(_xlfn.CONCAT(15,"-",$A89, "-", "H"), PlayerData!$G:$G,PlayerData!L:L,""),
_xlfn.XLOOKUP(_xlfn.CONCAT(16,"-",$A89, "-", "H"), PlayerData!$G:$G,PlayerData!L:L,""),
_xlfn.XLOOKUP(_xlfn.CONCAT(17,"-",$A89, "-", "H"), PlayerData!$G:$G,PlayerData!L:L,""),
_xlfn.XLOOKUP(_xlfn.CONCAT(18,"-",$A89, "-", "H"), PlayerData!$G:$G,PlayerData!L:L,"")))</f>
        <v>1.6199999999999999</v>
      </c>
      <c r="H89" s="132">
        <f t="shared" si="8"/>
        <v>11.363636363636363</v>
      </c>
      <c r="I89" s="132">
        <f t="shared" si="9"/>
        <v>7.7272727272727266</v>
      </c>
      <c r="J89" s="72">
        <f t="shared" si="10"/>
        <v>21.832884097035045</v>
      </c>
      <c r="K89" s="138" cm="1">
        <f t="array" ref="K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"A"), PlayerData!$M:$M,PlayerData!N:N,""),
_xlfn.XLOOKUP(_xlfn.CONCAT(1,"-",$A89, "-", "A"), PlayerData!$M:$M,PlayerData!N:N,""),
_xlfn.XLOOKUP(_xlfn.CONCAT(2,"-",$A89, "-", "A"), PlayerData!$M:$M,PlayerData!N:N,""),
_xlfn.XLOOKUP(_xlfn.CONCAT(3,"-",$A89, "-", "A"), PlayerData!$M:$M,PlayerData!N:N,""),
_xlfn.XLOOKUP(_xlfn.CONCAT(4,"-",$A89, "-", "A"), PlayerData!$M:$M,PlayerData!N:N,""),
_xlfn.XLOOKUP(_xlfn.CONCAT(5,"-",$A89, "-", "A"), PlayerData!$M:$M,PlayerData!N:N,""),
_xlfn.XLOOKUP(_xlfn.CONCAT(6,"-",$A89, "-", "A"), PlayerData!$M:$M,PlayerData!N:N,""),
_xlfn.XLOOKUP(_xlfn.CONCAT(7,"-",$A89, "-", "A"), PlayerData!$M:$M,PlayerData!N:N,""),
_xlfn.XLOOKUP(_xlfn.CONCAT(8,"-",$A89, "-", "A"), PlayerData!$M:$M,PlayerData!N:N,""),
_xlfn.XLOOKUP(_xlfn.CONCAT(9,"-",$A89, "-", "A"), PlayerData!$M:$M,PlayerData!N:N,""),
_xlfn.XLOOKUP(_xlfn.CONCAT(10,"-",$A89, "-", "A"), PlayerData!$M:$M,PlayerData!N:N,""),
_xlfn.XLOOKUP(_xlfn.CONCAT(11,"-",$A89, "-", "A"), PlayerData!$M:$M,PlayerData!N:N,""),
_xlfn.XLOOKUP(_xlfn.CONCAT(12,"-",$A89, "-", "A"), PlayerData!$M:$M,PlayerData!N:N,""),
_xlfn.XLOOKUP(_xlfn.CONCAT(13,"-",$A89, "-", "A"), PlayerData!$M:$M,PlayerData!N:N,""),
_xlfn.XLOOKUP(_xlfn.CONCAT(14,"-",$A89, "-", "A"), PlayerData!$M:$M,PlayerData!N:N,""),
_xlfn.XLOOKUP(_xlfn.CONCAT(15,"-",$A89, "-", "A"), PlayerData!$M:$M,PlayerData!N:N,""),
_xlfn.XLOOKUP(_xlfn.CONCAT(16,"-",$A89, "-", "A"), PlayerData!$M:$M,PlayerData!N:N,""),
_xlfn.XLOOKUP(_xlfn.CONCAT(17,"-",$A89, "-", "A"), PlayerData!$M:$M,PlayerData!N:N,""),
_xlfn.XLOOKUP(_xlfn.CONCAT(18,"-",$A89, "-", "A"), PlayerData!$M:$M,PlayerData!N:N,"")))</f>
        <v>0.14000000000000001</v>
      </c>
      <c r="L89" s="138" cm="1">
        <f t="array" ref="L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"A"), PlayerData!$M:$M,PlayerData!O:O,""),
_xlfn.XLOOKUP(_xlfn.CONCAT(1,"-",$A89, "-", "A"), PlayerData!$M:$M,PlayerData!O:O,""),
_xlfn.XLOOKUP(_xlfn.CONCAT(2,"-",$A89, "-", "A"), PlayerData!$M:$M,PlayerData!O:O,""),
_xlfn.XLOOKUP(_xlfn.CONCAT(3,"-",$A89, "-", "A"), PlayerData!$M:$M,PlayerData!O:O,""),
_xlfn.XLOOKUP(_xlfn.CONCAT(4,"-",$A89, "-", "A"), PlayerData!$M:$M,PlayerData!O:O,""),
_xlfn.XLOOKUP(_xlfn.CONCAT(5,"-",$A89, "-", "A"), PlayerData!$M:$M,PlayerData!O:O,""),
_xlfn.XLOOKUP(_xlfn.CONCAT(6,"-",$A89, "-", "A"), PlayerData!$M:$M,PlayerData!O:O,""),
_xlfn.XLOOKUP(_xlfn.CONCAT(7,"-",$A89, "-", "A"), PlayerData!$M:$M,PlayerData!O:O,""),
_xlfn.XLOOKUP(_xlfn.CONCAT(8,"-",$A89, "-", "A"), PlayerData!$M:$M,PlayerData!O:O,""),
_xlfn.XLOOKUP(_xlfn.CONCAT(9,"-",$A89, "-", "A"), PlayerData!$M:$M,PlayerData!O:O,""),
_xlfn.XLOOKUP(_xlfn.CONCAT(10,"-",$A89, "-", "A"), PlayerData!$M:$M,PlayerData!O:O,""),
_xlfn.XLOOKUP(_xlfn.CONCAT(11,"-",$A89, "-", "A"), PlayerData!$M:$M,PlayerData!O:O,""),
_xlfn.XLOOKUP(_xlfn.CONCAT(12,"-",$A89, "-", "A"), PlayerData!$M:$M,PlayerData!O:O,""),
_xlfn.XLOOKUP(_xlfn.CONCAT(13,"-",$A89, "-", "A"), PlayerData!$M:$M,PlayerData!O:O,""),
_xlfn.XLOOKUP(_xlfn.CONCAT(14,"-",$A89, "-", "A"), PlayerData!$M:$M,PlayerData!O:O,""),
_xlfn.XLOOKUP(_xlfn.CONCAT(15,"-",$A89, "-", "A"), PlayerData!$M:$M,PlayerData!O:O,""),
_xlfn.XLOOKUP(_xlfn.CONCAT(16,"-",$A89, "-", "A"), PlayerData!$M:$M,PlayerData!O:O,""),
_xlfn.XLOOKUP(_xlfn.CONCAT(17,"-",$A89, "-", "A"), PlayerData!$M:$M,PlayerData!O:O,""),
_xlfn.XLOOKUP(_xlfn.CONCAT(18,"-",$A89, "-", "A"), PlayerData!$M:$M,PlayerData!O:O,"")))</f>
        <v>0</v>
      </c>
      <c r="M89" s="96" cm="1">
        <f t="array" ref="M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_xlfn.XLOOKUP(_xlfn.CONCAT(0,"-",$A89, "-", "A"), PlayerData!$M:$M,PlayerData!R:R,""),
_xlfn.XLOOKUP(_xlfn.CONCAT(1,"-",$A89, "-", "A"), PlayerData!$M:$M,PlayerData!R:R,""),
_xlfn.XLOOKUP(_xlfn.CONCAT(2,"-",$A89, "-", "A"), PlayerData!$M:$M,PlayerData!R:R,""),
_xlfn.XLOOKUP(_xlfn.CONCAT(3,"-",$A89, "-", "A"), PlayerData!$M:$M,PlayerData!R:R,""),
_xlfn.XLOOKUP(_xlfn.CONCAT(4,"-",$A89, "-", "A"), PlayerData!$M:$M,PlayerData!R:R,""),
_xlfn.XLOOKUP(_xlfn.CONCAT(5,"-",$A89, "-", "A"), PlayerData!$M:$M,PlayerData!R:R,""),
_xlfn.XLOOKUP(_xlfn.CONCAT(6,"-",$A89, "-", "A"), PlayerData!$M:$M,PlayerData!R:R,""),
_xlfn.XLOOKUP(_xlfn.CONCAT(7,"-",$A89, "-", "A"), PlayerData!$M:$M,PlayerData!R:R,""),
_xlfn.XLOOKUP(_xlfn.CONCAT(8,"-",$A89, "-", "A"), PlayerData!$M:$M,PlayerData!R:R,""),
_xlfn.XLOOKUP(_xlfn.CONCAT(9,"-",$A89, "-", "A"), PlayerData!$M:$M,PlayerData!R:R,""),
_xlfn.XLOOKUP(_xlfn.CONCAT(10,"-",$A89, "-", "A"), PlayerData!$M:$M,PlayerData!R:R,""),
_xlfn.XLOOKUP(_xlfn.CONCAT(11,"-",$A89, "-", "A"), PlayerData!$M:$M,PlayerData!R:R,""),
_xlfn.XLOOKUP(_xlfn.CONCAT(12,"-",$A89, "-", "A"), PlayerData!$M:$M,PlayerData!R:R,""),
_xlfn.XLOOKUP(_xlfn.CONCAT(13,"-",$A89, "-", "A"), PlayerData!$M:$M,PlayerData!R:R,""),
_xlfn.XLOOKUP(_xlfn.CONCAT(14,"-",$A89, "-", "A"), PlayerData!$M:$M,PlayerData!R:R,""),
_xlfn.XLOOKUP(_xlfn.CONCAT(15,"-",$A89, "-", "A"), PlayerData!$M:$M,PlayerData!R:R,""),
_xlfn.XLOOKUP(_xlfn.CONCAT(16,"-",$A89, "-", "A"), PlayerData!$M:$M,PlayerData!R:R,""),
_xlfn.XLOOKUP(_xlfn.CONCAT(17,"-",$A89, "-", "A"), PlayerData!$M:$M,PlayerData!R:R,""),
_xlfn.XLOOKUP(_xlfn.CONCAT(18,"-",$A89, "-", "A"), PlayerData!$M:$M,PlayerData!R:R,"")))</f>
        <v>0.59000000000000008</v>
      </c>
      <c r="N89" s="134">
        <f t="shared" si="11"/>
        <v>3.1818181818181821</v>
      </c>
      <c r="O89" s="134">
        <f t="shared" si="12"/>
        <v>0</v>
      </c>
      <c r="P89" s="73">
        <f t="shared" si="13"/>
        <v>7.9514824797843682</v>
      </c>
      <c r="Q89" s="132" cm="1">
        <f t="array" ref="Q89">IF(OR($A89=Solver!$T$12:$T$201),0,SUMPRODUCT($H89:$J89,$T$4:$V$4))</f>
        <v>21.832884097035045</v>
      </c>
      <c r="R89" s="73" cm="1">
        <f t="array" ref="R89">IF(OR($A89=Solver!$T$12:$T$201),0, SUMPRODUCT($N89:$P89, $T$4:$V$4))</f>
        <v>7.9514824797843682</v>
      </c>
    </row>
    <row r="90" spans="1:18">
      <c r="A90" s="55">
        <v>88</v>
      </c>
      <c r="B90" s="55" t="str">
        <f>_xlfn.XLOOKUP($A90, PlayerData!$B$3:$B$394, PlayerData!C$3:C$394)</f>
        <v>LIV</v>
      </c>
      <c r="C90" s="55" t="str">
        <f>_xlfn.XLOOKUP($A90, PlayerData!$B$3:$B$394, PlayerData!D$3:D$394)</f>
        <v>M</v>
      </c>
      <c r="D90" s="31" t="str">
        <f>_xlfn.XLOOKUP($A90, PlayerData!$B$3:$B$394, PlayerData!E$3:E$394)</f>
        <v>Chamberlain</v>
      </c>
      <c r="E90" s="136" cm="1">
        <f t="array" ref="E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"H"), PlayerData!$G:$G,PlayerData!H:H,""),
_xlfn.XLOOKUP(_xlfn.CONCAT(1,"-",$A90, "-", "H"), PlayerData!$G:$G,PlayerData!H:H,""),
_xlfn.XLOOKUP(_xlfn.CONCAT(2,"-",$A90, "-", "H"), PlayerData!$G:$G,PlayerData!H:H,""),
_xlfn.XLOOKUP(_xlfn.CONCAT(3,"-",$A90, "-", "H"), PlayerData!$G:$G,PlayerData!H:H,""),
_xlfn.XLOOKUP(_xlfn.CONCAT(4,"-",$A90, "-", "H"), PlayerData!$G:$G,PlayerData!H:H,""),
_xlfn.XLOOKUP(_xlfn.CONCAT(5,"-",$A90, "-", "H"), PlayerData!$G:$G,PlayerData!H:H,""),
_xlfn.XLOOKUP(_xlfn.CONCAT(6,"-",$A90, "-", "H"), PlayerData!$G:$G,PlayerData!H:H,""),
_xlfn.XLOOKUP(_xlfn.CONCAT(7,"-",$A90, "-", "H"), PlayerData!$G:$G,PlayerData!H:H,""),
_xlfn.XLOOKUP(_xlfn.CONCAT(8,"-",$A90, "-", "H"), PlayerData!$G:$G,PlayerData!H:H,""),
_xlfn.XLOOKUP(_xlfn.CONCAT(9,"-",$A90, "-", "H"), PlayerData!$G:$G,PlayerData!H:H,""),
_xlfn.XLOOKUP(_xlfn.CONCAT(10,"-",$A90, "-", "H"), PlayerData!$G:$G,PlayerData!H:H,""),
_xlfn.XLOOKUP(_xlfn.CONCAT(11,"-",$A90, "-", "H"), PlayerData!$G:$G,PlayerData!H:H,""),
_xlfn.XLOOKUP(_xlfn.CONCAT(12,"-",$A90, "-", "H"), PlayerData!$G:$G,PlayerData!H:H,""),
_xlfn.XLOOKUP(_xlfn.CONCAT(13,"-",$A90, "-", "H"), PlayerData!$G:$G,PlayerData!H:H,""),
_xlfn.XLOOKUP(_xlfn.CONCAT(14,"-",$A90, "-", "H"), PlayerData!$G:$G,PlayerData!H:H,""),
_xlfn.XLOOKUP(_xlfn.CONCAT(15,"-",$A90, "-", "H"), PlayerData!$G:$G,PlayerData!H:H,""),
_xlfn.XLOOKUP(_xlfn.CONCAT(16,"-",$A90, "-", "H"), PlayerData!$G:$G,PlayerData!H:H,""),
_xlfn.XLOOKUP(_xlfn.CONCAT(17,"-",$A90, "-", "H"), PlayerData!$G:$G,PlayerData!H:H,""),
_xlfn.XLOOKUP(_xlfn.CONCAT(18,"-",$A90, "-", "H"), PlayerData!$G:$G,PlayerData!H:H,"")))</f>
        <v>0</v>
      </c>
      <c r="F90" s="136" cm="1">
        <f t="array" ref="F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"H"), PlayerData!$G:$G,PlayerData!I:I,""),
_xlfn.XLOOKUP(_xlfn.CONCAT(1,"-",$A90, "-", "H"), PlayerData!$G:$G,PlayerData!I:I,""),
_xlfn.XLOOKUP(_xlfn.CONCAT(2,"-",$A90, "-", "H"), PlayerData!$G:$G,PlayerData!I:I,""),
_xlfn.XLOOKUP(_xlfn.CONCAT(3,"-",$A90, "-", "H"), PlayerData!$G:$G,PlayerData!I:I,""),
_xlfn.XLOOKUP(_xlfn.CONCAT(4,"-",$A90, "-", "H"), PlayerData!$G:$G,PlayerData!I:I,""),
_xlfn.XLOOKUP(_xlfn.CONCAT(5,"-",$A90, "-", "H"), PlayerData!$G:$G,PlayerData!I:I,""),
_xlfn.XLOOKUP(_xlfn.CONCAT(6,"-",$A90, "-", "H"), PlayerData!$G:$G,PlayerData!I:I,""),
_xlfn.XLOOKUP(_xlfn.CONCAT(7,"-",$A90, "-", "H"), PlayerData!$G:$G,PlayerData!I:I,""),
_xlfn.XLOOKUP(_xlfn.CONCAT(8,"-",$A90, "-", "H"), PlayerData!$G:$G,PlayerData!I:I,""),
_xlfn.XLOOKUP(_xlfn.CONCAT(9,"-",$A90, "-", "H"), PlayerData!$G:$G,PlayerData!I:I,""),
_xlfn.XLOOKUP(_xlfn.CONCAT(10,"-",$A90, "-", "H"), PlayerData!$G:$G,PlayerData!I:I,""),
_xlfn.XLOOKUP(_xlfn.CONCAT(11,"-",$A90, "-", "H"), PlayerData!$G:$G,PlayerData!I:I,""),
_xlfn.XLOOKUP(_xlfn.CONCAT(12,"-",$A90, "-", "H"), PlayerData!$G:$G,PlayerData!I:I,""),
_xlfn.XLOOKUP(_xlfn.CONCAT(13,"-",$A90, "-", "H"), PlayerData!$G:$G,PlayerData!I:I,""),
_xlfn.XLOOKUP(_xlfn.CONCAT(14,"-",$A90, "-", "H"), PlayerData!$G:$G,PlayerData!I:I,""),
_xlfn.XLOOKUP(_xlfn.CONCAT(15,"-",$A90, "-", "H"), PlayerData!$G:$G,PlayerData!I:I,""),
_xlfn.XLOOKUP(_xlfn.CONCAT(16,"-",$A90, "-", "H"), PlayerData!$G:$G,PlayerData!I:I,""),
_xlfn.XLOOKUP(_xlfn.CONCAT(17,"-",$A90, "-", "H"), PlayerData!$G:$G,PlayerData!I:I,""),
_xlfn.XLOOKUP(_xlfn.CONCAT(18,"-",$A90, "-", "H"), PlayerData!$G:$G,PlayerData!I:I,"")))</f>
        <v>0</v>
      </c>
      <c r="G90" s="90" cm="1">
        <f t="array" ref="G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"H"), PlayerData!$G:$G,PlayerData!L:L,""),
_xlfn.XLOOKUP(_xlfn.CONCAT(1,"-",$A90, "-", "H"), PlayerData!$G:$G,PlayerData!L:L,""),
_xlfn.XLOOKUP(_xlfn.CONCAT(2,"-",$A90, "-", "H"), PlayerData!$G:$G,PlayerData!L:L,""),
_xlfn.XLOOKUP(_xlfn.CONCAT(3,"-",$A90, "-", "H"), PlayerData!$G:$G,PlayerData!L:L,""),
_xlfn.XLOOKUP(_xlfn.CONCAT(4,"-",$A90, "-", "H"), PlayerData!$G:$G,PlayerData!L:L,""),
_xlfn.XLOOKUP(_xlfn.CONCAT(5,"-",$A90, "-", "H"), PlayerData!$G:$G,PlayerData!L:L,""),
_xlfn.XLOOKUP(_xlfn.CONCAT(6,"-",$A90, "-", "H"), PlayerData!$G:$G,PlayerData!L:L,""),
_xlfn.XLOOKUP(_xlfn.CONCAT(7,"-",$A90, "-", "H"), PlayerData!$G:$G,PlayerData!L:L,""),
_xlfn.XLOOKUP(_xlfn.CONCAT(8,"-",$A90, "-", "H"), PlayerData!$G:$G,PlayerData!L:L,""),
_xlfn.XLOOKUP(_xlfn.CONCAT(9,"-",$A90, "-", "H"), PlayerData!$G:$G,PlayerData!L:L,""),
_xlfn.XLOOKUP(_xlfn.CONCAT(10,"-",$A90, "-", "H"), PlayerData!$G:$G,PlayerData!L:L,""),
_xlfn.XLOOKUP(_xlfn.CONCAT(11,"-",$A90, "-", "H"), PlayerData!$G:$G,PlayerData!L:L,""),
_xlfn.XLOOKUP(_xlfn.CONCAT(12,"-",$A90, "-", "H"), PlayerData!$G:$G,PlayerData!L:L,""),
_xlfn.XLOOKUP(_xlfn.CONCAT(13,"-",$A90, "-", "H"), PlayerData!$G:$G,PlayerData!L:L,""),
_xlfn.XLOOKUP(_xlfn.CONCAT(14,"-",$A90, "-", "H"), PlayerData!$G:$G,PlayerData!L:L,""),
_xlfn.XLOOKUP(_xlfn.CONCAT(15,"-",$A90, "-", "H"), PlayerData!$G:$G,PlayerData!L:L,""),
_xlfn.XLOOKUP(_xlfn.CONCAT(16,"-",$A90, "-", "H"), PlayerData!$G:$G,PlayerData!L:L,""),
_xlfn.XLOOKUP(_xlfn.CONCAT(17,"-",$A90, "-", "H"), PlayerData!$G:$G,PlayerData!L:L,""),
_xlfn.XLOOKUP(_xlfn.CONCAT(18,"-",$A90, "-", "H"), PlayerData!$G:$G,PlayerData!L:L,"")))</f>
        <v>0.72</v>
      </c>
      <c r="H90" s="132">
        <f t="shared" si="8"/>
        <v>0</v>
      </c>
      <c r="I90" s="132">
        <f t="shared" si="9"/>
        <v>0</v>
      </c>
      <c r="J90" s="72">
        <f t="shared" si="10"/>
        <v>9.703504043126685</v>
      </c>
      <c r="K90" s="138" cm="1">
        <f t="array" ref="K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"A"), PlayerData!$M:$M,PlayerData!N:N,""),
_xlfn.XLOOKUP(_xlfn.CONCAT(1,"-",$A90, "-", "A"), PlayerData!$M:$M,PlayerData!N:N,""),
_xlfn.XLOOKUP(_xlfn.CONCAT(2,"-",$A90, "-", "A"), PlayerData!$M:$M,PlayerData!N:N,""),
_xlfn.XLOOKUP(_xlfn.CONCAT(3,"-",$A90, "-", "A"), PlayerData!$M:$M,PlayerData!N:N,""),
_xlfn.XLOOKUP(_xlfn.CONCAT(4,"-",$A90, "-", "A"), PlayerData!$M:$M,PlayerData!N:N,""),
_xlfn.XLOOKUP(_xlfn.CONCAT(5,"-",$A90, "-", "A"), PlayerData!$M:$M,PlayerData!N:N,""),
_xlfn.XLOOKUP(_xlfn.CONCAT(6,"-",$A90, "-", "A"), PlayerData!$M:$M,PlayerData!N:N,""),
_xlfn.XLOOKUP(_xlfn.CONCAT(7,"-",$A90, "-", "A"), PlayerData!$M:$M,PlayerData!N:N,""),
_xlfn.XLOOKUP(_xlfn.CONCAT(8,"-",$A90, "-", "A"), PlayerData!$M:$M,PlayerData!N:N,""),
_xlfn.XLOOKUP(_xlfn.CONCAT(9,"-",$A90, "-", "A"), PlayerData!$M:$M,PlayerData!N:N,""),
_xlfn.XLOOKUP(_xlfn.CONCAT(10,"-",$A90, "-", "A"), PlayerData!$M:$M,PlayerData!N:N,""),
_xlfn.XLOOKUP(_xlfn.CONCAT(11,"-",$A90, "-", "A"), PlayerData!$M:$M,PlayerData!N:N,""),
_xlfn.XLOOKUP(_xlfn.CONCAT(12,"-",$A90, "-", "A"), PlayerData!$M:$M,PlayerData!N:N,""),
_xlfn.XLOOKUP(_xlfn.CONCAT(13,"-",$A90, "-", "A"), PlayerData!$M:$M,PlayerData!N:N,""),
_xlfn.XLOOKUP(_xlfn.CONCAT(14,"-",$A90, "-", "A"), PlayerData!$M:$M,PlayerData!N:N,""),
_xlfn.XLOOKUP(_xlfn.CONCAT(15,"-",$A90, "-", "A"), PlayerData!$M:$M,PlayerData!N:N,""),
_xlfn.XLOOKUP(_xlfn.CONCAT(16,"-",$A90, "-", "A"), PlayerData!$M:$M,PlayerData!N:N,""),
_xlfn.XLOOKUP(_xlfn.CONCAT(17,"-",$A90, "-", "A"), PlayerData!$M:$M,PlayerData!N:N,""),
_xlfn.XLOOKUP(_xlfn.CONCAT(18,"-",$A90, "-", "A"), PlayerData!$M:$M,PlayerData!N:N,"")))</f>
        <v>0.5</v>
      </c>
      <c r="L90" s="138" cm="1">
        <f t="array" ref="L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"A"), PlayerData!$M:$M,PlayerData!O:O,""),
_xlfn.XLOOKUP(_xlfn.CONCAT(1,"-",$A90, "-", "A"), PlayerData!$M:$M,PlayerData!O:O,""),
_xlfn.XLOOKUP(_xlfn.CONCAT(2,"-",$A90, "-", "A"), PlayerData!$M:$M,PlayerData!O:O,""),
_xlfn.XLOOKUP(_xlfn.CONCAT(3,"-",$A90, "-", "A"), PlayerData!$M:$M,PlayerData!O:O,""),
_xlfn.XLOOKUP(_xlfn.CONCAT(4,"-",$A90, "-", "A"), PlayerData!$M:$M,PlayerData!O:O,""),
_xlfn.XLOOKUP(_xlfn.CONCAT(5,"-",$A90, "-", "A"), PlayerData!$M:$M,PlayerData!O:O,""),
_xlfn.XLOOKUP(_xlfn.CONCAT(6,"-",$A90, "-", "A"), PlayerData!$M:$M,PlayerData!O:O,""),
_xlfn.XLOOKUP(_xlfn.CONCAT(7,"-",$A90, "-", "A"), PlayerData!$M:$M,PlayerData!O:O,""),
_xlfn.XLOOKUP(_xlfn.CONCAT(8,"-",$A90, "-", "A"), PlayerData!$M:$M,PlayerData!O:O,""),
_xlfn.XLOOKUP(_xlfn.CONCAT(9,"-",$A90, "-", "A"), PlayerData!$M:$M,PlayerData!O:O,""),
_xlfn.XLOOKUP(_xlfn.CONCAT(10,"-",$A90, "-", "A"), PlayerData!$M:$M,PlayerData!O:O,""),
_xlfn.XLOOKUP(_xlfn.CONCAT(11,"-",$A90, "-", "A"), PlayerData!$M:$M,PlayerData!O:O,""),
_xlfn.XLOOKUP(_xlfn.CONCAT(12,"-",$A90, "-", "A"), PlayerData!$M:$M,PlayerData!O:O,""),
_xlfn.XLOOKUP(_xlfn.CONCAT(13,"-",$A90, "-", "A"), PlayerData!$M:$M,PlayerData!O:O,""),
_xlfn.XLOOKUP(_xlfn.CONCAT(14,"-",$A90, "-", "A"), PlayerData!$M:$M,PlayerData!O:O,""),
_xlfn.XLOOKUP(_xlfn.CONCAT(15,"-",$A90, "-", "A"), PlayerData!$M:$M,PlayerData!O:O,""),
_xlfn.XLOOKUP(_xlfn.CONCAT(16,"-",$A90, "-", "A"), PlayerData!$M:$M,PlayerData!O:O,""),
_xlfn.XLOOKUP(_xlfn.CONCAT(17,"-",$A90, "-", "A"), PlayerData!$M:$M,PlayerData!O:O,""),
_xlfn.XLOOKUP(_xlfn.CONCAT(18,"-",$A90, "-", "A"), PlayerData!$M:$M,PlayerData!O:O,"")))</f>
        <v>0.12</v>
      </c>
      <c r="M90" s="96" cm="1">
        <f t="array" ref="M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_xlfn.XLOOKUP(_xlfn.CONCAT(0,"-",$A90, "-", "A"), PlayerData!$M:$M,PlayerData!R:R,""),
_xlfn.XLOOKUP(_xlfn.CONCAT(1,"-",$A90, "-", "A"), PlayerData!$M:$M,PlayerData!R:R,""),
_xlfn.XLOOKUP(_xlfn.CONCAT(2,"-",$A90, "-", "A"), PlayerData!$M:$M,PlayerData!R:R,""),
_xlfn.XLOOKUP(_xlfn.CONCAT(3,"-",$A90, "-", "A"), PlayerData!$M:$M,PlayerData!R:R,""),
_xlfn.XLOOKUP(_xlfn.CONCAT(4,"-",$A90, "-", "A"), PlayerData!$M:$M,PlayerData!R:R,""),
_xlfn.XLOOKUP(_xlfn.CONCAT(5,"-",$A90, "-", "A"), PlayerData!$M:$M,PlayerData!R:R,""),
_xlfn.XLOOKUP(_xlfn.CONCAT(6,"-",$A90, "-", "A"), PlayerData!$M:$M,PlayerData!R:R,""),
_xlfn.XLOOKUP(_xlfn.CONCAT(7,"-",$A90, "-", "A"), PlayerData!$M:$M,PlayerData!R:R,""),
_xlfn.XLOOKUP(_xlfn.CONCAT(8,"-",$A90, "-", "A"), PlayerData!$M:$M,PlayerData!R:R,""),
_xlfn.XLOOKUP(_xlfn.CONCAT(9,"-",$A90, "-", "A"), PlayerData!$M:$M,PlayerData!R:R,""),
_xlfn.XLOOKUP(_xlfn.CONCAT(10,"-",$A90, "-", "A"), PlayerData!$M:$M,PlayerData!R:R,""),
_xlfn.XLOOKUP(_xlfn.CONCAT(11,"-",$A90, "-", "A"), PlayerData!$M:$M,PlayerData!R:R,""),
_xlfn.XLOOKUP(_xlfn.CONCAT(12,"-",$A90, "-", "A"), PlayerData!$M:$M,PlayerData!R:R,""),
_xlfn.XLOOKUP(_xlfn.CONCAT(13,"-",$A90, "-", "A"), PlayerData!$M:$M,PlayerData!R:R,""),
_xlfn.XLOOKUP(_xlfn.CONCAT(14,"-",$A90, "-", "A"), PlayerData!$M:$M,PlayerData!R:R,""),
_xlfn.XLOOKUP(_xlfn.CONCAT(15,"-",$A90, "-", "A"), PlayerData!$M:$M,PlayerData!R:R,""),
_xlfn.XLOOKUP(_xlfn.CONCAT(16,"-",$A90, "-", "A"), PlayerData!$M:$M,PlayerData!R:R,""),
_xlfn.XLOOKUP(_xlfn.CONCAT(17,"-",$A90, "-", "A"), PlayerData!$M:$M,PlayerData!R:R,""),
_xlfn.XLOOKUP(_xlfn.CONCAT(18,"-",$A90, "-", "A"), PlayerData!$M:$M,PlayerData!R:R,"")))</f>
        <v>0.73</v>
      </c>
      <c r="N90" s="134">
        <f t="shared" si="11"/>
        <v>11.363636363636363</v>
      </c>
      <c r="O90" s="134">
        <f t="shared" si="12"/>
        <v>5.4545454545454541</v>
      </c>
      <c r="P90" s="73">
        <f t="shared" si="13"/>
        <v>9.8382749326145564</v>
      </c>
      <c r="Q90" s="132" cm="1">
        <f t="array" ref="Q90">IF(OR($A90=Solver!$T$12:$T$201),0,SUMPRODUCT($H90:$J90,$T$4:$V$4))</f>
        <v>9.703504043126685</v>
      </c>
      <c r="R90" s="73" cm="1">
        <f t="array" ref="R90">IF(OR($A90=Solver!$T$12:$T$201),0, SUMPRODUCT($N90:$P90, $T$4:$V$4))</f>
        <v>9.8382749326145564</v>
      </c>
    </row>
    <row r="91" spans="1:18">
      <c r="A91" s="55">
        <v>89</v>
      </c>
      <c r="B91" s="55" t="str">
        <f>_xlfn.XLOOKUP($A91, PlayerData!$B$3:$B$394, PlayerData!C$3:C$394)</f>
        <v>WHU</v>
      </c>
      <c r="C91" s="55" t="str">
        <f>_xlfn.XLOOKUP($A91, PlayerData!$B$3:$B$394, PlayerData!D$3:D$394)</f>
        <v>M</v>
      </c>
      <c r="D91" s="31" t="str">
        <f>_xlfn.XLOOKUP($A91, PlayerData!$B$3:$B$394, PlayerData!E$3:E$394)</f>
        <v>Bowen</v>
      </c>
      <c r="E91" s="136" cm="1">
        <f t="array" ref="E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"H"), PlayerData!$G:$G,PlayerData!H:H,""),
_xlfn.XLOOKUP(_xlfn.CONCAT(1,"-",$A91, "-", "H"), PlayerData!$G:$G,PlayerData!H:H,""),
_xlfn.XLOOKUP(_xlfn.CONCAT(2,"-",$A91, "-", "H"), PlayerData!$G:$G,PlayerData!H:H,""),
_xlfn.XLOOKUP(_xlfn.CONCAT(3,"-",$A91, "-", "H"), PlayerData!$G:$G,PlayerData!H:H,""),
_xlfn.XLOOKUP(_xlfn.CONCAT(4,"-",$A91, "-", "H"), PlayerData!$G:$G,PlayerData!H:H,""),
_xlfn.XLOOKUP(_xlfn.CONCAT(5,"-",$A91, "-", "H"), PlayerData!$G:$G,PlayerData!H:H,""),
_xlfn.XLOOKUP(_xlfn.CONCAT(6,"-",$A91, "-", "H"), PlayerData!$G:$G,PlayerData!H:H,""),
_xlfn.XLOOKUP(_xlfn.CONCAT(7,"-",$A91, "-", "H"), PlayerData!$G:$G,PlayerData!H:H,""),
_xlfn.XLOOKUP(_xlfn.CONCAT(8,"-",$A91, "-", "H"), PlayerData!$G:$G,PlayerData!H:H,""),
_xlfn.XLOOKUP(_xlfn.CONCAT(9,"-",$A91, "-", "H"), PlayerData!$G:$G,PlayerData!H:H,""),
_xlfn.XLOOKUP(_xlfn.CONCAT(10,"-",$A91, "-", "H"), PlayerData!$G:$G,PlayerData!H:H,""),
_xlfn.XLOOKUP(_xlfn.CONCAT(11,"-",$A91, "-", "H"), PlayerData!$G:$G,PlayerData!H:H,""),
_xlfn.XLOOKUP(_xlfn.CONCAT(12,"-",$A91, "-", "H"), PlayerData!$G:$G,PlayerData!H:H,""),
_xlfn.XLOOKUP(_xlfn.CONCAT(13,"-",$A91, "-", "H"), PlayerData!$G:$G,PlayerData!H:H,""),
_xlfn.XLOOKUP(_xlfn.CONCAT(14,"-",$A91, "-", "H"), PlayerData!$G:$G,PlayerData!H:H,""),
_xlfn.XLOOKUP(_xlfn.CONCAT(15,"-",$A91, "-", "H"), PlayerData!$G:$G,PlayerData!H:H,""),
_xlfn.XLOOKUP(_xlfn.CONCAT(16,"-",$A91, "-", "H"), PlayerData!$G:$G,PlayerData!H:H,""),
_xlfn.XLOOKUP(_xlfn.CONCAT(17,"-",$A91, "-", "H"), PlayerData!$G:$G,PlayerData!H:H,""),
_xlfn.XLOOKUP(_xlfn.CONCAT(18,"-",$A91, "-", "H"), PlayerData!$G:$G,PlayerData!H:H,"")))</f>
        <v>1</v>
      </c>
      <c r="F91" s="136" cm="1">
        <f t="array" ref="F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"H"), PlayerData!$G:$G,PlayerData!I:I,""),
_xlfn.XLOOKUP(_xlfn.CONCAT(1,"-",$A91, "-", "H"), PlayerData!$G:$G,PlayerData!I:I,""),
_xlfn.XLOOKUP(_xlfn.CONCAT(2,"-",$A91, "-", "H"), PlayerData!$G:$G,PlayerData!I:I,""),
_xlfn.XLOOKUP(_xlfn.CONCAT(3,"-",$A91, "-", "H"), PlayerData!$G:$G,PlayerData!I:I,""),
_xlfn.XLOOKUP(_xlfn.CONCAT(4,"-",$A91, "-", "H"), PlayerData!$G:$G,PlayerData!I:I,""),
_xlfn.XLOOKUP(_xlfn.CONCAT(5,"-",$A91, "-", "H"), PlayerData!$G:$G,PlayerData!I:I,""),
_xlfn.XLOOKUP(_xlfn.CONCAT(6,"-",$A91, "-", "H"), PlayerData!$G:$G,PlayerData!I:I,""),
_xlfn.XLOOKUP(_xlfn.CONCAT(7,"-",$A91, "-", "H"), PlayerData!$G:$G,PlayerData!I:I,""),
_xlfn.XLOOKUP(_xlfn.CONCAT(8,"-",$A91, "-", "H"), PlayerData!$G:$G,PlayerData!I:I,""),
_xlfn.XLOOKUP(_xlfn.CONCAT(9,"-",$A91, "-", "H"), PlayerData!$G:$G,PlayerData!I:I,""),
_xlfn.XLOOKUP(_xlfn.CONCAT(10,"-",$A91, "-", "H"), PlayerData!$G:$G,PlayerData!I:I,""),
_xlfn.XLOOKUP(_xlfn.CONCAT(11,"-",$A91, "-", "H"), PlayerData!$G:$G,PlayerData!I:I,""),
_xlfn.XLOOKUP(_xlfn.CONCAT(12,"-",$A91, "-", "H"), PlayerData!$G:$G,PlayerData!I:I,""),
_xlfn.XLOOKUP(_xlfn.CONCAT(13,"-",$A91, "-", "H"), PlayerData!$G:$G,PlayerData!I:I,""),
_xlfn.XLOOKUP(_xlfn.CONCAT(14,"-",$A91, "-", "H"), PlayerData!$G:$G,PlayerData!I:I,""),
_xlfn.XLOOKUP(_xlfn.CONCAT(15,"-",$A91, "-", "H"), PlayerData!$G:$G,PlayerData!I:I,""),
_xlfn.XLOOKUP(_xlfn.CONCAT(16,"-",$A91, "-", "H"), PlayerData!$G:$G,PlayerData!I:I,""),
_xlfn.XLOOKUP(_xlfn.CONCAT(17,"-",$A91, "-", "H"), PlayerData!$G:$G,PlayerData!I:I,""),
_xlfn.XLOOKUP(_xlfn.CONCAT(18,"-",$A91, "-", "H"), PlayerData!$G:$G,PlayerData!I:I,"")))</f>
        <v>0.17</v>
      </c>
      <c r="G91" s="90" cm="1">
        <f t="array" ref="G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"H"), PlayerData!$G:$G,PlayerData!L:L,""),
_xlfn.XLOOKUP(_xlfn.CONCAT(1,"-",$A91, "-", "H"), PlayerData!$G:$G,PlayerData!L:L,""),
_xlfn.XLOOKUP(_xlfn.CONCAT(2,"-",$A91, "-", "H"), PlayerData!$G:$G,PlayerData!L:L,""),
_xlfn.XLOOKUP(_xlfn.CONCAT(3,"-",$A91, "-", "H"), PlayerData!$G:$G,PlayerData!L:L,""),
_xlfn.XLOOKUP(_xlfn.CONCAT(4,"-",$A91, "-", "H"), PlayerData!$G:$G,PlayerData!L:L,""),
_xlfn.XLOOKUP(_xlfn.CONCAT(5,"-",$A91, "-", "H"), PlayerData!$G:$G,PlayerData!L:L,""),
_xlfn.XLOOKUP(_xlfn.CONCAT(6,"-",$A91, "-", "H"), PlayerData!$G:$G,PlayerData!L:L,""),
_xlfn.XLOOKUP(_xlfn.CONCAT(7,"-",$A91, "-", "H"), PlayerData!$G:$G,PlayerData!L:L,""),
_xlfn.XLOOKUP(_xlfn.CONCAT(8,"-",$A91, "-", "H"), PlayerData!$G:$G,PlayerData!L:L,""),
_xlfn.XLOOKUP(_xlfn.CONCAT(9,"-",$A91, "-", "H"), PlayerData!$G:$G,PlayerData!L:L,""),
_xlfn.XLOOKUP(_xlfn.CONCAT(10,"-",$A91, "-", "H"), PlayerData!$G:$G,PlayerData!L:L,""),
_xlfn.XLOOKUP(_xlfn.CONCAT(11,"-",$A91, "-", "H"), PlayerData!$G:$G,PlayerData!L:L,""),
_xlfn.XLOOKUP(_xlfn.CONCAT(12,"-",$A91, "-", "H"), PlayerData!$G:$G,PlayerData!L:L,""),
_xlfn.XLOOKUP(_xlfn.CONCAT(13,"-",$A91, "-", "H"), PlayerData!$G:$G,PlayerData!L:L,""),
_xlfn.XLOOKUP(_xlfn.CONCAT(14,"-",$A91, "-", "H"), PlayerData!$G:$G,PlayerData!L:L,""),
_xlfn.XLOOKUP(_xlfn.CONCAT(15,"-",$A91, "-", "H"), PlayerData!$G:$G,PlayerData!L:L,""),
_xlfn.XLOOKUP(_xlfn.CONCAT(16,"-",$A91, "-", "H"), PlayerData!$G:$G,PlayerData!L:L,""),
_xlfn.XLOOKUP(_xlfn.CONCAT(17,"-",$A91, "-", "H"), PlayerData!$G:$G,PlayerData!L:L,""),
_xlfn.XLOOKUP(_xlfn.CONCAT(18,"-",$A91, "-", "H"), PlayerData!$G:$G,PlayerData!L:L,"")))</f>
        <v>1.44</v>
      </c>
      <c r="H91" s="132">
        <f t="shared" si="8"/>
        <v>22.727272727272727</v>
      </c>
      <c r="I91" s="132">
        <f t="shared" si="9"/>
        <v>7.7272727272727266</v>
      </c>
      <c r="J91" s="72">
        <f t="shared" si="10"/>
        <v>19.40700808625337</v>
      </c>
      <c r="K91" s="138" cm="1">
        <f t="array" ref="K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"A"), PlayerData!$M:$M,PlayerData!N:N,""),
_xlfn.XLOOKUP(_xlfn.CONCAT(1,"-",$A91, "-", "A"), PlayerData!$M:$M,PlayerData!N:N,""),
_xlfn.XLOOKUP(_xlfn.CONCAT(2,"-",$A91, "-", "A"), PlayerData!$M:$M,PlayerData!N:N,""),
_xlfn.XLOOKUP(_xlfn.CONCAT(3,"-",$A91, "-", "A"), PlayerData!$M:$M,PlayerData!N:N,""),
_xlfn.XLOOKUP(_xlfn.CONCAT(4,"-",$A91, "-", "A"), PlayerData!$M:$M,PlayerData!N:N,""),
_xlfn.XLOOKUP(_xlfn.CONCAT(5,"-",$A91, "-", "A"), PlayerData!$M:$M,PlayerData!N:N,""),
_xlfn.XLOOKUP(_xlfn.CONCAT(6,"-",$A91, "-", "A"), PlayerData!$M:$M,PlayerData!N:N,""),
_xlfn.XLOOKUP(_xlfn.CONCAT(7,"-",$A91, "-", "A"), PlayerData!$M:$M,PlayerData!N:N,""),
_xlfn.XLOOKUP(_xlfn.CONCAT(8,"-",$A91, "-", "A"), PlayerData!$M:$M,PlayerData!N:N,""),
_xlfn.XLOOKUP(_xlfn.CONCAT(9,"-",$A91, "-", "A"), PlayerData!$M:$M,PlayerData!N:N,""),
_xlfn.XLOOKUP(_xlfn.CONCAT(10,"-",$A91, "-", "A"), PlayerData!$M:$M,PlayerData!N:N,""),
_xlfn.XLOOKUP(_xlfn.CONCAT(11,"-",$A91, "-", "A"), PlayerData!$M:$M,PlayerData!N:N,""),
_xlfn.XLOOKUP(_xlfn.CONCAT(12,"-",$A91, "-", "A"), PlayerData!$M:$M,PlayerData!N:N,""),
_xlfn.XLOOKUP(_xlfn.CONCAT(13,"-",$A91, "-", "A"), PlayerData!$M:$M,PlayerData!N:N,""),
_xlfn.XLOOKUP(_xlfn.CONCAT(14,"-",$A91, "-", "A"), PlayerData!$M:$M,PlayerData!N:N,""),
_xlfn.XLOOKUP(_xlfn.CONCAT(15,"-",$A91, "-", "A"), PlayerData!$M:$M,PlayerData!N:N,""),
_xlfn.XLOOKUP(_xlfn.CONCAT(16,"-",$A91, "-", "A"), PlayerData!$M:$M,PlayerData!N:N,""),
_xlfn.XLOOKUP(_xlfn.CONCAT(17,"-",$A91, "-", "A"), PlayerData!$M:$M,PlayerData!N:N,""),
_xlfn.XLOOKUP(_xlfn.CONCAT(18,"-",$A91, "-", "A"), PlayerData!$M:$M,PlayerData!N:N,"")))</f>
        <v>1.8</v>
      </c>
      <c r="L91" s="138" cm="1">
        <f t="array" ref="L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"A"), PlayerData!$M:$M,PlayerData!O:O,""),
_xlfn.XLOOKUP(_xlfn.CONCAT(1,"-",$A91, "-", "A"), PlayerData!$M:$M,PlayerData!O:O,""),
_xlfn.XLOOKUP(_xlfn.CONCAT(2,"-",$A91, "-", "A"), PlayerData!$M:$M,PlayerData!O:O,""),
_xlfn.XLOOKUP(_xlfn.CONCAT(3,"-",$A91, "-", "A"), PlayerData!$M:$M,PlayerData!O:O,""),
_xlfn.XLOOKUP(_xlfn.CONCAT(4,"-",$A91, "-", "A"), PlayerData!$M:$M,PlayerData!O:O,""),
_xlfn.XLOOKUP(_xlfn.CONCAT(5,"-",$A91, "-", "A"), PlayerData!$M:$M,PlayerData!O:O,""),
_xlfn.XLOOKUP(_xlfn.CONCAT(6,"-",$A91, "-", "A"), PlayerData!$M:$M,PlayerData!O:O,""),
_xlfn.XLOOKUP(_xlfn.CONCAT(7,"-",$A91, "-", "A"), PlayerData!$M:$M,PlayerData!O:O,""),
_xlfn.XLOOKUP(_xlfn.CONCAT(8,"-",$A91, "-", "A"), PlayerData!$M:$M,PlayerData!O:O,""),
_xlfn.XLOOKUP(_xlfn.CONCAT(9,"-",$A91, "-", "A"), PlayerData!$M:$M,PlayerData!O:O,""),
_xlfn.XLOOKUP(_xlfn.CONCAT(10,"-",$A91, "-", "A"), PlayerData!$M:$M,PlayerData!O:O,""),
_xlfn.XLOOKUP(_xlfn.CONCAT(11,"-",$A91, "-", "A"), PlayerData!$M:$M,PlayerData!O:O,""),
_xlfn.XLOOKUP(_xlfn.CONCAT(12,"-",$A91, "-", "A"), PlayerData!$M:$M,PlayerData!O:O,""),
_xlfn.XLOOKUP(_xlfn.CONCAT(13,"-",$A91, "-", "A"), PlayerData!$M:$M,PlayerData!O:O,""),
_xlfn.XLOOKUP(_xlfn.CONCAT(14,"-",$A91, "-", "A"), PlayerData!$M:$M,PlayerData!O:O,""),
_xlfn.XLOOKUP(_xlfn.CONCAT(15,"-",$A91, "-", "A"), PlayerData!$M:$M,PlayerData!O:O,""),
_xlfn.XLOOKUP(_xlfn.CONCAT(16,"-",$A91, "-", "A"), PlayerData!$M:$M,PlayerData!O:O,""),
_xlfn.XLOOKUP(_xlfn.CONCAT(17,"-",$A91, "-", "A"), PlayerData!$M:$M,PlayerData!O:O,""),
_xlfn.XLOOKUP(_xlfn.CONCAT(18,"-",$A91, "-", "A"), PlayerData!$M:$M,PlayerData!O:O,"")))</f>
        <v>0.2</v>
      </c>
      <c r="M91" s="96" cm="1">
        <f t="array" ref="M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_xlfn.XLOOKUP(_xlfn.CONCAT(0,"-",$A91, "-", "A"), PlayerData!$M:$M,PlayerData!R:R,""),
_xlfn.XLOOKUP(_xlfn.CONCAT(1,"-",$A91, "-", "A"), PlayerData!$M:$M,PlayerData!R:R,""),
_xlfn.XLOOKUP(_xlfn.CONCAT(2,"-",$A91, "-", "A"), PlayerData!$M:$M,PlayerData!R:R,""),
_xlfn.XLOOKUP(_xlfn.CONCAT(3,"-",$A91, "-", "A"), PlayerData!$M:$M,PlayerData!R:R,""),
_xlfn.XLOOKUP(_xlfn.CONCAT(4,"-",$A91, "-", "A"), PlayerData!$M:$M,PlayerData!R:R,""),
_xlfn.XLOOKUP(_xlfn.CONCAT(5,"-",$A91, "-", "A"), PlayerData!$M:$M,PlayerData!R:R,""),
_xlfn.XLOOKUP(_xlfn.CONCAT(6,"-",$A91, "-", "A"), PlayerData!$M:$M,PlayerData!R:R,""),
_xlfn.XLOOKUP(_xlfn.CONCAT(7,"-",$A91, "-", "A"), PlayerData!$M:$M,PlayerData!R:R,""),
_xlfn.XLOOKUP(_xlfn.CONCAT(8,"-",$A91, "-", "A"), PlayerData!$M:$M,PlayerData!R:R,""),
_xlfn.XLOOKUP(_xlfn.CONCAT(9,"-",$A91, "-", "A"), PlayerData!$M:$M,PlayerData!R:R,""),
_xlfn.XLOOKUP(_xlfn.CONCAT(10,"-",$A91, "-", "A"), PlayerData!$M:$M,PlayerData!R:R,""),
_xlfn.XLOOKUP(_xlfn.CONCAT(11,"-",$A91, "-", "A"), PlayerData!$M:$M,PlayerData!R:R,""),
_xlfn.XLOOKUP(_xlfn.CONCAT(12,"-",$A91, "-", "A"), PlayerData!$M:$M,PlayerData!R:R,""),
_xlfn.XLOOKUP(_xlfn.CONCAT(13,"-",$A91, "-", "A"), PlayerData!$M:$M,PlayerData!R:R,""),
_xlfn.XLOOKUP(_xlfn.CONCAT(14,"-",$A91, "-", "A"), PlayerData!$M:$M,PlayerData!R:R,""),
_xlfn.XLOOKUP(_xlfn.CONCAT(15,"-",$A91, "-", "A"), PlayerData!$M:$M,PlayerData!R:R,""),
_xlfn.XLOOKUP(_xlfn.CONCAT(16,"-",$A91, "-", "A"), PlayerData!$M:$M,PlayerData!R:R,""),
_xlfn.XLOOKUP(_xlfn.CONCAT(17,"-",$A91, "-", "A"), PlayerData!$M:$M,PlayerData!R:R,""),
_xlfn.XLOOKUP(_xlfn.CONCAT(18,"-",$A91, "-", "A"), PlayerData!$M:$M,PlayerData!R:R,"")))</f>
        <v>1.8800000000000001</v>
      </c>
      <c r="N91" s="134">
        <f t="shared" si="11"/>
        <v>40.909090909090907</v>
      </c>
      <c r="O91" s="134">
        <f t="shared" si="12"/>
        <v>9.0909090909090899</v>
      </c>
      <c r="P91" s="73">
        <f t="shared" si="13"/>
        <v>25.33692722371968</v>
      </c>
      <c r="Q91" s="132" cm="1">
        <f t="array" ref="Q91">IF(OR($A91=Solver!$T$12:$T$201),0,SUMPRODUCT($H91:$J91,$T$4:$V$4))</f>
        <v>19.40700808625337</v>
      </c>
      <c r="R91" s="73" cm="1">
        <f t="array" ref="R91">IF(OR($A91=Solver!$T$12:$T$201),0, SUMPRODUCT($N91:$P91, $T$4:$V$4))</f>
        <v>25.33692722371968</v>
      </c>
    </row>
    <row r="92" spans="1:18">
      <c r="A92" s="55">
        <v>90</v>
      </c>
      <c r="B92" s="55" t="str">
        <f>_xlfn.XLOOKUP($A92, PlayerData!$B$3:$B$394, PlayerData!C$3:C$394)</f>
        <v>MCI</v>
      </c>
      <c r="C92" s="55" t="str">
        <f>_xlfn.XLOOKUP($A92, PlayerData!$B$3:$B$394, PlayerData!D$3:D$394)</f>
        <v>M</v>
      </c>
      <c r="D92" s="31" t="str">
        <f>_xlfn.XLOOKUP($A92, PlayerData!$B$3:$B$394, PlayerData!E$3:E$394)</f>
        <v>Foden</v>
      </c>
      <c r="E92" s="136" cm="1">
        <f t="array" ref="E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"H"), PlayerData!$G:$G,PlayerData!H:H,""),
_xlfn.XLOOKUP(_xlfn.CONCAT(1,"-",$A92, "-", "H"), PlayerData!$G:$G,PlayerData!H:H,""),
_xlfn.XLOOKUP(_xlfn.CONCAT(2,"-",$A92, "-", "H"), PlayerData!$G:$G,PlayerData!H:H,""),
_xlfn.XLOOKUP(_xlfn.CONCAT(3,"-",$A92, "-", "H"), PlayerData!$G:$G,PlayerData!H:H,""),
_xlfn.XLOOKUP(_xlfn.CONCAT(4,"-",$A92, "-", "H"), PlayerData!$G:$G,PlayerData!H:H,""),
_xlfn.XLOOKUP(_xlfn.CONCAT(5,"-",$A92, "-", "H"), PlayerData!$G:$G,PlayerData!H:H,""),
_xlfn.XLOOKUP(_xlfn.CONCAT(6,"-",$A92, "-", "H"), PlayerData!$G:$G,PlayerData!H:H,""),
_xlfn.XLOOKUP(_xlfn.CONCAT(7,"-",$A92, "-", "H"), PlayerData!$G:$G,PlayerData!H:H,""),
_xlfn.XLOOKUP(_xlfn.CONCAT(8,"-",$A92, "-", "H"), PlayerData!$G:$G,PlayerData!H:H,""),
_xlfn.XLOOKUP(_xlfn.CONCAT(9,"-",$A92, "-", "H"), PlayerData!$G:$G,PlayerData!H:H,""),
_xlfn.XLOOKUP(_xlfn.CONCAT(10,"-",$A92, "-", "H"), PlayerData!$G:$G,PlayerData!H:H,""),
_xlfn.XLOOKUP(_xlfn.CONCAT(11,"-",$A92, "-", "H"), PlayerData!$G:$G,PlayerData!H:H,""),
_xlfn.XLOOKUP(_xlfn.CONCAT(12,"-",$A92, "-", "H"), PlayerData!$G:$G,PlayerData!H:H,""),
_xlfn.XLOOKUP(_xlfn.CONCAT(13,"-",$A92, "-", "H"), PlayerData!$G:$G,PlayerData!H:H,""),
_xlfn.XLOOKUP(_xlfn.CONCAT(14,"-",$A92, "-", "H"), PlayerData!$G:$G,PlayerData!H:H,""),
_xlfn.XLOOKUP(_xlfn.CONCAT(15,"-",$A92, "-", "H"), PlayerData!$G:$G,PlayerData!H:H,""),
_xlfn.XLOOKUP(_xlfn.CONCAT(16,"-",$A92, "-", "H"), PlayerData!$G:$G,PlayerData!H:H,""),
_xlfn.XLOOKUP(_xlfn.CONCAT(17,"-",$A92, "-", "H"), PlayerData!$G:$G,PlayerData!H:H,""),
_xlfn.XLOOKUP(_xlfn.CONCAT(18,"-",$A92, "-", "H"), PlayerData!$G:$G,PlayerData!H:H,"")))</f>
        <v>2.33</v>
      </c>
      <c r="F92" s="136" cm="1">
        <f t="array" ref="F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"H"), PlayerData!$G:$G,PlayerData!I:I,""),
_xlfn.XLOOKUP(_xlfn.CONCAT(1,"-",$A92, "-", "H"), PlayerData!$G:$G,PlayerData!I:I,""),
_xlfn.XLOOKUP(_xlfn.CONCAT(2,"-",$A92, "-", "H"), PlayerData!$G:$G,PlayerData!I:I,""),
_xlfn.XLOOKUP(_xlfn.CONCAT(3,"-",$A92, "-", "H"), PlayerData!$G:$G,PlayerData!I:I,""),
_xlfn.XLOOKUP(_xlfn.CONCAT(4,"-",$A92, "-", "H"), PlayerData!$G:$G,PlayerData!I:I,""),
_xlfn.XLOOKUP(_xlfn.CONCAT(5,"-",$A92, "-", "H"), PlayerData!$G:$G,PlayerData!I:I,""),
_xlfn.XLOOKUP(_xlfn.CONCAT(6,"-",$A92, "-", "H"), PlayerData!$G:$G,PlayerData!I:I,""),
_xlfn.XLOOKUP(_xlfn.CONCAT(7,"-",$A92, "-", "H"), PlayerData!$G:$G,PlayerData!I:I,""),
_xlfn.XLOOKUP(_xlfn.CONCAT(8,"-",$A92, "-", "H"), PlayerData!$G:$G,PlayerData!I:I,""),
_xlfn.XLOOKUP(_xlfn.CONCAT(9,"-",$A92, "-", "H"), PlayerData!$G:$G,PlayerData!I:I,""),
_xlfn.XLOOKUP(_xlfn.CONCAT(10,"-",$A92, "-", "H"), PlayerData!$G:$G,PlayerData!I:I,""),
_xlfn.XLOOKUP(_xlfn.CONCAT(11,"-",$A92, "-", "H"), PlayerData!$G:$G,PlayerData!I:I,""),
_xlfn.XLOOKUP(_xlfn.CONCAT(12,"-",$A92, "-", "H"), PlayerData!$G:$G,PlayerData!I:I,""),
_xlfn.XLOOKUP(_xlfn.CONCAT(13,"-",$A92, "-", "H"), PlayerData!$G:$G,PlayerData!I:I,""),
_xlfn.XLOOKUP(_xlfn.CONCAT(14,"-",$A92, "-", "H"), PlayerData!$G:$G,PlayerData!I:I,""),
_xlfn.XLOOKUP(_xlfn.CONCAT(15,"-",$A92, "-", "H"), PlayerData!$G:$G,PlayerData!I:I,""),
_xlfn.XLOOKUP(_xlfn.CONCAT(16,"-",$A92, "-", "H"), PlayerData!$G:$G,PlayerData!I:I,""),
_xlfn.XLOOKUP(_xlfn.CONCAT(17,"-",$A92, "-", "H"), PlayerData!$G:$G,PlayerData!I:I,""),
_xlfn.XLOOKUP(_xlfn.CONCAT(18,"-",$A92, "-", "H"), PlayerData!$G:$G,PlayerData!I:I,"")))</f>
        <v>0.5</v>
      </c>
      <c r="G92" s="90" cm="1">
        <f t="array" ref="G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"H"), PlayerData!$G:$G,PlayerData!L:L,""),
_xlfn.XLOOKUP(_xlfn.CONCAT(1,"-",$A92, "-", "H"), PlayerData!$G:$G,PlayerData!L:L,""),
_xlfn.XLOOKUP(_xlfn.CONCAT(2,"-",$A92, "-", "H"), PlayerData!$G:$G,PlayerData!L:L,""),
_xlfn.XLOOKUP(_xlfn.CONCAT(3,"-",$A92, "-", "H"), PlayerData!$G:$G,PlayerData!L:L,""),
_xlfn.XLOOKUP(_xlfn.CONCAT(4,"-",$A92, "-", "H"), PlayerData!$G:$G,PlayerData!L:L,""),
_xlfn.XLOOKUP(_xlfn.CONCAT(5,"-",$A92, "-", "H"), PlayerData!$G:$G,PlayerData!L:L,""),
_xlfn.XLOOKUP(_xlfn.CONCAT(6,"-",$A92, "-", "H"), PlayerData!$G:$G,PlayerData!L:L,""),
_xlfn.XLOOKUP(_xlfn.CONCAT(7,"-",$A92, "-", "H"), PlayerData!$G:$G,PlayerData!L:L,""),
_xlfn.XLOOKUP(_xlfn.CONCAT(8,"-",$A92, "-", "H"), PlayerData!$G:$G,PlayerData!L:L,""),
_xlfn.XLOOKUP(_xlfn.CONCAT(9,"-",$A92, "-", "H"), PlayerData!$G:$G,PlayerData!L:L,""),
_xlfn.XLOOKUP(_xlfn.CONCAT(10,"-",$A92, "-", "H"), PlayerData!$G:$G,PlayerData!L:L,""),
_xlfn.XLOOKUP(_xlfn.CONCAT(11,"-",$A92, "-", "H"), PlayerData!$G:$G,PlayerData!L:L,""),
_xlfn.XLOOKUP(_xlfn.CONCAT(12,"-",$A92, "-", "H"), PlayerData!$G:$G,PlayerData!L:L,""),
_xlfn.XLOOKUP(_xlfn.CONCAT(13,"-",$A92, "-", "H"), PlayerData!$G:$G,PlayerData!L:L,""),
_xlfn.XLOOKUP(_xlfn.CONCAT(14,"-",$A92, "-", "H"), PlayerData!$G:$G,PlayerData!L:L,""),
_xlfn.XLOOKUP(_xlfn.CONCAT(15,"-",$A92, "-", "H"), PlayerData!$G:$G,PlayerData!L:L,""),
_xlfn.XLOOKUP(_xlfn.CONCAT(16,"-",$A92, "-", "H"), PlayerData!$G:$G,PlayerData!L:L,""),
_xlfn.XLOOKUP(_xlfn.CONCAT(17,"-",$A92, "-", "H"), PlayerData!$G:$G,PlayerData!L:L,""),
_xlfn.XLOOKUP(_xlfn.CONCAT(18,"-",$A92, "-", "H"), PlayerData!$G:$G,PlayerData!L:L,"")))</f>
        <v>2.42</v>
      </c>
      <c r="H92" s="132">
        <f t="shared" si="8"/>
        <v>52.954545454545453</v>
      </c>
      <c r="I92" s="132">
        <f t="shared" si="9"/>
        <v>22.727272727272727</v>
      </c>
      <c r="J92" s="72">
        <f t="shared" si="10"/>
        <v>32.614555256064698</v>
      </c>
      <c r="K92" s="138" cm="1">
        <f t="array" ref="K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"A"), PlayerData!$M:$M,PlayerData!N:N,""),
_xlfn.XLOOKUP(_xlfn.CONCAT(1,"-",$A92, "-", "A"), PlayerData!$M:$M,PlayerData!N:N,""),
_xlfn.XLOOKUP(_xlfn.CONCAT(2,"-",$A92, "-", "A"), PlayerData!$M:$M,PlayerData!N:N,""),
_xlfn.XLOOKUP(_xlfn.CONCAT(3,"-",$A92, "-", "A"), PlayerData!$M:$M,PlayerData!N:N,""),
_xlfn.XLOOKUP(_xlfn.CONCAT(4,"-",$A92, "-", "A"), PlayerData!$M:$M,PlayerData!N:N,""),
_xlfn.XLOOKUP(_xlfn.CONCAT(5,"-",$A92, "-", "A"), PlayerData!$M:$M,PlayerData!N:N,""),
_xlfn.XLOOKUP(_xlfn.CONCAT(6,"-",$A92, "-", "A"), PlayerData!$M:$M,PlayerData!N:N,""),
_xlfn.XLOOKUP(_xlfn.CONCAT(7,"-",$A92, "-", "A"), PlayerData!$M:$M,PlayerData!N:N,""),
_xlfn.XLOOKUP(_xlfn.CONCAT(8,"-",$A92, "-", "A"), PlayerData!$M:$M,PlayerData!N:N,""),
_xlfn.XLOOKUP(_xlfn.CONCAT(9,"-",$A92, "-", "A"), PlayerData!$M:$M,PlayerData!N:N,""),
_xlfn.XLOOKUP(_xlfn.CONCAT(10,"-",$A92, "-", "A"), PlayerData!$M:$M,PlayerData!N:N,""),
_xlfn.XLOOKUP(_xlfn.CONCAT(11,"-",$A92, "-", "A"), PlayerData!$M:$M,PlayerData!N:N,""),
_xlfn.XLOOKUP(_xlfn.CONCAT(12,"-",$A92, "-", "A"), PlayerData!$M:$M,PlayerData!N:N,""),
_xlfn.XLOOKUP(_xlfn.CONCAT(13,"-",$A92, "-", "A"), PlayerData!$M:$M,PlayerData!N:N,""),
_xlfn.XLOOKUP(_xlfn.CONCAT(14,"-",$A92, "-", "A"), PlayerData!$M:$M,PlayerData!N:N,""),
_xlfn.XLOOKUP(_xlfn.CONCAT(15,"-",$A92, "-", "A"), PlayerData!$M:$M,PlayerData!N:N,""),
_xlfn.XLOOKUP(_xlfn.CONCAT(16,"-",$A92, "-", "A"), PlayerData!$M:$M,PlayerData!N:N,""),
_xlfn.XLOOKUP(_xlfn.CONCAT(17,"-",$A92, "-", "A"), PlayerData!$M:$M,PlayerData!N:N,""),
_xlfn.XLOOKUP(_xlfn.CONCAT(18,"-",$A92, "-", "A"), PlayerData!$M:$M,PlayerData!N:N,"")))</f>
        <v>2</v>
      </c>
      <c r="L92" s="138" cm="1">
        <f t="array" ref="L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"A"), PlayerData!$M:$M,PlayerData!O:O,""),
_xlfn.XLOOKUP(_xlfn.CONCAT(1,"-",$A92, "-", "A"), PlayerData!$M:$M,PlayerData!O:O,""),
_xlfn.XLOOKUP(_xlfn.CONCAT(2,"-",$A92, "-", "A"), PlayerData!$M:$M,PlayerData!O:O,""),
_xlfn.XLOOKUP(_xlfn.CONCAT(3,"-",$A92, "-", "A"), PlayerData!$M:$M,PlayerData!O:O,""),
_xlfn.XLOOKUP(_xlfn.CONCAT(4,"-",$A92, "-", "A"), PlayerData!$M:$M,PlayerData!O:O,""),
_xlfn.XLOOKUP(_xlfn.CONCAT(5,"-",$A92, "-", "A"), PlayerData!$M:$M,PlayerData!O:O,""),
_xlfn.XLOOKUP(_xlfn.CONCAT(6,"-",$A92, "-", "A"), PlayerData!$M:$M,PlayerData!O:O,""),
_xlfn.XLOOKUP(_xlfn.CONCAT(7,"-",$A92, "-", "A"), PlayerData!$M:$M,PlayerData!O:O,""),
_xlfn.XLOOKUP(_xlfn.CONCAT(8,"-",$A92, "-", "A"), PlayerData!$M:$M,PlayerData!O:O,""),
_xlfn.XLOOKUP(_xlfn.CONCAT(9,"-",$A92, "-", "A"), PlayerData!$M:$M,PlayerData!O:O,""),
_xlfn.XLOOKUP(_xlfn.CONCAT(10,"-",$A92, "-", "A"), PlayerData!$M:$M,PlayerData!O:O,""),
_xlfn.XLOOKUP(_xlfn.CONCAT(11,"-",$A92, "-", "A"), PlayerData!$M:$M,PlayerData!O:O,""),
_xlfn.XLOOKUP(_xlfn.CONCAT(12,"-",$A92, "-", "A"), PlayerData!$M:$M,PlayerData!O:O,""),
_xlfn.XLOOKUP(_xlfn.CONCAT(13,"-",$A92, "-", "A"), PlayerData!$M:$M,PlayerData!O:O,""),
_xlfn.XLOOKUP(_xlfn.CONCAT(14,"-",$A92, "-", "A"), PlayerData!$M:$M,PlayerData!O:O,""),
_xlfn.XLOOKUP(_xlfn.CONCAT(15,"-",$A92, "-", "A"), PlayerData!$M:$M,PlayerData!O:O,""),
_xlfn.XLOOKUP(_xlfn.CONCAT(16,"-",$A92, "-", "A"), PlayerData!$M:$M,PlayerData!O:O,""),
_xlfn.XLOOKUP(_xlfn.CONCAT(17,"-",$A92, "-", "A"), PlayerData!$M:$M,PlayerData!O:O,""),
_xlfn.XLOOKUP(_xlfn.CONCAT(18,"-",$A92, "-", "A"), PlayerData!$M:$M,PlayerData!O:O,"")))</f>
        <v>0.5</v>
      </c>
      <c r="M92" s="96" cm="1">
        <f t="array" ref="M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_xlfn.XLOOKUP(_xlfn.CONCAT(0,"-",$A92, "-", "A"), PlayerData!$M:$M,PlayerData!R:R,""),
_xlfn.XLOOKUP(_xlfn.CONCAT(1,"-",$A92, "-", "A"), PlayerData!$M:$M,PlayerData!R:R,""),
_xlfn.XLOOKUP(_xlfn.CONCAT(2,"-",$A92, "-", "A"), PlayerData!$M:$M,PlayerData!R:R,""),
_xlfn.XLOOKUP(_xlfn.CONCAT(3,"-",$A92, "-", "A"), PlayerData!$M:$M,PlayerData!R:R,""),
_xlfn.XLOOKUP(_xlfn.CONCAT(4,"-",$A92, "-", "A"), PlayerData!$M:$M,PlayerData!R:R,""),
_xlfn.XLOOKUP(_xlfn.CONCAT(5,"-",$A92, "-", "A"), PlayerData!$M:$M,PlayerData!R:R,""),
_xlfn.XLOOKUP(_xlfn.CONCAT(6,"-",$A92, "-", "A"), PlayerData!$M:$M,PlayerData!R:R,""),
_xlfn.XLOOKUP(_xlfn.CONCAT(7,"-",$A92, "-", "A"), PlayerData!$M:$M,PlayerData!R:R,""),
_xlfn.XLOOKUP(_xlfn.CONCAT(8,"-",$A92, "-", "A"), PlayerData!$M:$M,PlayerData!R:R,""),
_xlfn.XLOOKUP(_xlfn.CONCAT(9,"-",$A92, "-", "A"), PlayerData!$M:$M,PlayerData!R:R,""),
_xlfn.XLOOKUP(_xlfn.CONCAT(10,"-",$A92, "-", "A"), PlayerData!$M:$M,PlayerData!R:R,""),
_xlfn.XLOOKUP(_xlfn.CONCAT(11,"-",$A92, "-", "A"), PlayerData!$M:$M,PlayerData!R:R,""),
_xlfn.XLOOKUP(_xlfn.CONCAT(12,"-",$A92, "-", "A"), PlayerData!$M:$M,PlayerData!R:R,""),
_xlfn.XLOOKUP(_xlfn.CONCAT(13,"-",$A92, "-", "A"), PlayerData!$M:$M,PlayerData!R:R,""),
_xlfn.XLOOKUP(_xlfn.CONCAT(14,"-",$A92, "-", "A"), PlayerData!$M:$M,PlayerData!R:R,""),
_xlfn.XLOOKUP(_xlfn.CONCAT(15,"-",$A92, "-", "A"), PlayerData!$M:$M,PlayerData!R:R,""),
_xlfn.XLOOKUP(_xlfn.CONCAT(16,"-",$A92, "-", "A"), PlayerData!$M:$M,PlayerData!R:R,""),
_xlfn.XLOOKUP(_xlfn.CONCAT(17,"-",$A92, "-", "A"), PlayerData!$M:$M,PlayerData!R:R,""),
_xlfn.XLOOKUP(_xlfn.CONCAT(18,"-",$A92, "-", "A"), PlayerData!$M:$M,PlayerData!R:R,"")))</f>
        <v>2.21</v>
      </c>
      <c r="N92" s="134">
        <f t="shared" si="11"/>
        <v>45.454545454545453</v>
      </c>
      <c r="O92" s="134">
        <f t="shared" si="12"/>
        <v>22.727272727272727</v>
      </c>
      <c r="P92" s="73">
        <f t="shared" si="13"/>
        <v>29.784366576819412</v>
      </c>
      <c r="Q92" s="132" cm="1">
        <f t="array" ref="Q92">IF(OR($A92=Solver!$T$12:$T$201),0,SUMPRODUCT($H92:$J92,$T$4:$V$4))</f>
        <v>32.614555256064698</v>
      </c>
      <c r="R92" s="73" cm="1">
        <f t="array" ref="R92">IF(OR($A92=Solver!$T$12:$T$201),0, SUMPRODUCT($N92:$P92, $T$4:$V$4))</f>
        <v>29.784366576819412</v>
      </c>
    </row>
    <row r="93" spans="1:18">
      <c r="A93" s="55">
        <v>91</v>
      </c>
      <c r="B93" s="55" t="str">
        <f>_xlfn.XLOOKUP($A93, PlayerData!$B$3:$B$394, PlayerData!C$3:C$394)</f>
        <v>BHA</v>
      </c>
      <c r="C93" s="55" t="str">
        <f>_xlfn.XLOOKUP($A93, PlayerData!$B$3:$B$394, PlayerData!D$3:D$394)</f>
        <v>M</v>
      </c>
      <c r="D93" s="31" t="str">
        <f>_xlfn.XLOOKUP($A93, PlayerData!$B$3:$B$394, PlayerData!E$3:E$394)</f>
        <v>Lallana</v>
      </c>
      <c r="E93" s="136" cm="1">
        <f t="array" ref="E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"H"), PlayerData!$G:$G,PlayerData!H:H,""),
_xlfn.XLOOKUP(_xlfn.CONCAT(1,"-",$A93, "-", "H"), PlayerData!$G:$G,PlayerData!H:H,""),
_xlfn.XLOOKUP(_xlfn.CONCAT(2,"-",$A93, "-", "H"), PlayerData!$G:$G,PlayerData!H:H,""),
_xlfn.XLOOKUP(_xlfn.CONCAT(3,"-",$A93, "-", "H"), PlayerData!$G:$G,PlayerData!H:H,""),
_xlfn.XLOOKUP(_xlfn.CONCAT(4,"-",$A93, "-", "H"), PlayerData!$G:$G,PlayerData!H:H,""),
_xlfn.XLOOKUP(_xlfn.CONCAT(5,"-",$A93, "-", "H"), PlayerData!$G:$G,PlayerData!H:H,""),
_xlfn.XLOOKUP(_xlfn.CONCAT(6,"-",$A93, "-", "H"), PlayerData!$G:$G,PlayerData!H:H,""),
_xlfn.XLOOKUP(_xlfn.CONCAT(7,"-",$A93, "-", "H"), PlayerData!$G:$G,PlayerData!H:H,""),
_xlfn.XLOOKUP(_xlfn.CONCAT(8,"-",$A93, "-", "H"), PlayerData!$G:$G,PlayerData!H:H,""),
_xlfn.XLOOKUP(_xlfn.CONCAT(9,"-",$A93, "-", "H"), PlayerData!$G:$G,PlayerData!H:H,""),
_xlfn.XLOOKUP(_xlfn.CONCAT(10,"-",$A93, "-", "H"), PlayerData!$G:$G,PlayerData!H:H,""),
_xlfn.XLOOKUP(_xlfn.CONCAT(11,"-",$A93, "-", "H"), PlayerData!$G:$G,PlayerData!H:H,""),
_xlfn.XLOOKUP(_xlfn.CONCAT(12,"-",$A93, "-", "H"), PlayerData!$G:$G,PlayerData!H:H,""),
_xlfn.XLOOKUP(_xlfn.CONCAT(13,"-",$A93, "-", "H"), PlayerData!$G:$G,PlayerData!H:H,""),
_xlfn.XLOOKUP(_xlfn.CONCAT(14,"-",$A93, "-", "H"), PlayerData!$G:$G,PlayerData!H:H,""),
_xlfn.XLOOKUP(_xlfn.CONCAT(15,"-",$A93, "-", "H"), PlayerData!$G:$G,PlayerData!H:H,""),
_xlfn.XLOOKUP(_xlfn.CONCAT(16,"-",$A93, "-", "H"), PlayerData!$G:$G,PlayerData!H:H,""),
_xlfn.XLOOKUP(_xlfn.CONCAT(17,"-",$A93, "-", "H"), PlayerData!$G:$G,PlayerData!H:H,""),
_xlfn.XLOOKUP(_xlfn.CONCAT(18,"-",$A93, "-", "H"), PlayerData!$G:$G,PlayerData!H:H,"")))</f>
        <v>0</v>
      </c>
      <c r="F93" s="136" cm="1">
        <f t="array" ref="F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"H"), PlayerData!$G:$G,PlayerData!I:I,""),
_xlfn.XLOOKUP(_xlfn.CONCAT(1,"-",$A93, "-", "H"), PlayerData!$G:$G,PlayerData!I:I,""),
_xlfn.XLOOKUP(_xlfn.CONCAT(2,"-",$A93, "-", "H"), PlayerData!$G:$G,PlayerData!I:I,""),
_xlfn.XLOOKUP(_xlfn.CONCAT(3,"-",$A93, "-", "H"), PlayerData!$G:$G,PlayerData!I:I,""),
_xlfn.XLOOKUP(_xlfn.CONCAT(4,"-",$A93, "-", "H"), PlayerData!$G:$G,PlayerData!I:I,""),
_xlfn.XLOOKUP(_xlfn.CONCAT(5,"-",$A93, "-", "H"), PlayerData!$G:$G,PlayerData!I:I,""),
_xlfn.XLOOKUP(_xlfn.CONCAT(6,"-",$A93, "-", "H"), PlayerData!$G:$G,PlayerData!I:I,""),
_xlfn.XLOOKUP(_xlfn.CONCAT(7,"-",$A93, "-", "H"), PlayerData!$G:$G,PlayerData!I:I,""),
_xlfn.XLOOKUP(_xlfn.CONCAT(8,"-",$A93, "-", "H"), PlayerData!$G:$G,PlayerData!I:I,""),
_xlfn.XLOOKUP(_xlfn.CONCAT(9,"-",$A93, "-", "H"), PlayerData!$G:$G,PlayerData!I:I,""),
_xlfn.XLOOKUP(_xlfn.CONCAT(10,"-",$A93, "-", "H"), PlayerData!$G:$G,PlayerData!I:I,""),
_xlfn.XLOOKUP(_xlfn.CONCAT(11,"-",$A93, "-", "H"), PlayerData!$G:$G,PlayerData!I:I,""),
_xlfn.XLOOKUP(_xlfn.CONCAT(12,"-",$A93, "-", "H"), PlayerData!$G:$G,PlayerData!I:I,""),
_xlfn.XLOOKUP(_xlfn.CONCAT(13,"-",$A93, "-", "H"), PlayerData!$G:$G,PlayerData!I:I,""),
_xlfn.XLOOKUP(_xlfn.CONCAT(14,"-",$A93, "-", "H"), PlayerData!$G:$G,PlayerData!I:I,""),
_xlfn.XLOOKUP(_xlfn.CONCAT(15,"-",$A93, "-", "H"), PlayerData!$G:$G,PlayerData!I:I,""),
_xlfn.XLOOKUP(_xlfn.CONCAT(16,"-",$A93, "-", "H"), PlayerData!$G:$G,PlayerData!I:I,""),
_xlfn.XLOOKUP(_xlfn.CONCAT(17,"-",$A93, "-", "H"), PlayerData!$G:$G,PlayerData!I:I,""),
_xlfn.XLOOKUP(_xlfn.CONCAT(18,"-",$A93, "-", "H"), PlayerData!$G:$G,PlayerData!I:I,"")))</f>
        <v>0</v>
      </c>
      <c r="G93" s="90" cm="1">
        <f t="array" ref="G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"H"), PlayerData!$G:$G,PlayerData!L:L,""),
_xlfn.XLOOKUP(_xlfn.CONCAT(1,"-",$A93, "-", "H"), PlayerData!$G:$G,PlayerData!L:L,""),
_xlfn.XLOOKUP(_xlfn.CONCAT(2,"-",$A93, "-", "H"), PlayerData!$G:$G,PlayerData!L:L,""),
_xlfn.XLOOKUP(_xlfn.CONCAT(3,"-",$A93, "-", "H"), PlayerData!$G:$G,PlayerData!L:L,""),
_xlfn.XLOOKUP(_xlfn.CONCAT(4,"-",$A93, "-", "H"), PlayerData!$G:$G,PlayerData!L:L,""),
_xlfn.XLOOKUP(_xlfn.CONCAT(5,"-",$A93, "-", "H"), PlayerData!$G:$G,PlayerData!L:L,""),
_xlfn.XLOOKUP(_xlfn.CONCAT(6,"-",$A93, "-", "H"), PlayerData!$G:$G,PlayerData!L:L,""),
_xlfn.XLOOKUP(_xlfn.CONCAT(7,"-",$A93, "-", "H"), PlayerData!$G:$G,PlayerData!L:L,""),
_xlfn.XLOOKUP(_xlfn.CONCAT(8,"-",$A93, "-", "H"), PlayerData!$G:$G,PlayerData!L:L,""),
_xlfn.XLOOKUP(_xlfn.CONCAT(9,"-",$A93, "-", "H"), PlayerData!$G:$G,PlayerData!L:L,""),
_xlfn.XLOOKUP(_xlfn.CONCAT(10,"-",$A93, "-", "H"), PlayerData!$G:$G,PlayerData!L:L,""),
_xlfn.XLOOKUP(_xlfn.CONCAT(11,"-",$A93, "-", "H"), PlayerData!$G:$G,PlayerData!L:L,""),
_xlfn.XLOOKUP(_xlfn.CONCAT(12,"-",$A93, "-", "H"), PlayerData!$G:$G,PlayerData!L:L,""),
_xlfn.XLOOKUP(_xlfn.CONCAT(13,"-",$A93, "-", "H"), PlayerData!$G:$G,PlayerData!L:L,""),
_xlfn.XLOOKUP(_xlfn.CONCAT(14,"-",$A93, "-", "H"), PlayerData!$G:$G,PlayerData!L:L,""),
_xlfn.XLOOKUP(_xlfn.CONCAT(15,"-",$A93, "-", "H"), PlayerData!$G:$G,PlayerData!L:L,""),
_xlfn.XLOOKUP(_xlfn.CONCAT(16,"-",$A93, "-", "H"), PlayerData!$G:$G,PlayerData!L:L,""),
_xlfn.XLOOKUP(_xlfn.CONCAT(17,"-",$A93, "-", "H"), PlayerData!$G:$G,PlayerData!L:L,""),
_xlfn.XLOOKUP(_xlfn.CONCAT(18,"-",$A93, "-", "H"), PlayerData!$G:$G,PlayerData!L:L,"")))</f>
        <v>1.31</v>
      </c>
      <c r="H93" s="132">
        <f t="shared" si="8"/>
        <v>0</v>
      </c>
      <c r="I93" s="132">
        <f t="shared" si="9"/>
        <v>0</v>
      </c>
      <c r="J93" s="72">
        <f t="shared" si="10"/>
        <v>17.654986522911052</v>
      </c>
      <c r="K93" s="138" cm="1">
        <f t="array" ref="K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"A"), PlayerData!$M:$M,PlayerData!N:N,""),
_xlfn.XLOOKUP(_xlfn.CONCAT(1,"-",$A93, "-", "A"), PlayerData!$M:$M,PlayerData!N:N,""),
_xlfn.XLOOKUP(_xlfn.CONCAT(2,"-",$A93, "-", "A"), PlayerData!$M:$M,PlayerData!N:N,""),
_xlfn.XLOOKUP(_xlfn.CONCAT(3,"-",$A93, "-", "A"), PlayerData!$M:$M,PlayerData!N:N,""),
_xlfn.XLOOKUP(_xlfn.CONCAT(4,"-",$A93, "-", "A"), PlayerData!$M:$M,PlayerData!N:N,""),
_xlfn.XLOOKUP(_xlfn.CONCAT(5,"-",$A93, "-", "A"), PlayerData!$M:$M,PlayerData!N:N,""),
_xlfn.XLOOKUP(_xlfn.CONCAT(6,"-",$A93, "-", "A"), PlayerData!$M:$M,PlayerData!N:N,""),
_xlfn.XLOOKUP(_xlfn.CONCAT(7,"-",$A93, "-", "A"), PlayerData!$M:$M,PlayerData!N:N,""),
_xlfn.XLOOKUP(_xlfn.CONCAT(8,"-",$A93, "-", "A"), PlayerData!$M:$M,PlayerData!N:N,""),
_xlfn.XLOOKUP(_xlfn.CONCAT(9,"-",$A93, "-", "A"), PlayerData!$M:$M,PlayerData!N:N,""),
_xlfn.XLOOKUP(_xlfn.CONCAT(10,"-",$A93, "-", "A"), PlayerData!$M:$M,PlayerData!N:N,""),
_xlfn.XLOOKUP(_xlfn.CONCAT(11,"-",$A93, "-", "A"), PlayerData!$M:$M,PlayerData!N:N,""),
_xlfn.XLOOKUP(_xlfn.CONCAT(12,"-",$A93, "-", "A"), PlayerData!$M:$M,PlayerData!N:N,""),
_xlfn.XLOOKUP(_xlfn.CONCAT(13,"-",$A93, "-", "A"), PlayerData!$M:$M,PlayerData!N:N,""),
_xlfn.XLOOKUP(_xlfn.CONCAT(14,"-",$A93, "-", "A"), PlayerData!$M:$M,PlayerData!N:N,""),
_xlfn.XLOOKUP(_xlfn.CONCAT(15,"-",$A93, "-", "A"), PlayerData!$M:$M,PlayerData!N:N,""),
_xlfn.XLOOKUP(_xlfn.CONCAT(16,"-",$A93, "-", "A"), PlayerData!$M:$M,PlayerData!N:N,""),
_xlfn.XLOOKUP(_xlfn.CONCAT(17,"-",$A93, "-", "A"), PlayerData!$M:$M,PlayerData!N:N,""),
_xlfn.XLOOKUP(_xlfn.CONCAT(18,"-",$A93, "-", "A"), PlayerData!$M:$M,PlayerData!N:N,"")))</f>
        <v>0</v>
      </c>
      <c r="L93" s="138" cm="1">
        <f t="array" ref="L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"A"), PlayerData!$M:$M,PlayerData!O:O,""),
_xlfn.XLOOKUP(_xlfn.CONCAT(1,"-",$A93, "-", "A"), PlayerData!$M:$M,PlayerData!O:O,""),
_xlfn.XLOOKUP(_xlfn.CONCAT(2,"-",$A93, "-", "A"), PlayerData!$M:$M,PlayerData!O:O,""),
_xlfn.XLOOKUP(_xlfn.CONCAT(3,"-",$A93, "-", "A"), PlayerData!$M:$M,PlayerData!O:O,""),
_xlfn.XLOOKUP(_xlfn.CONCAT(4,"-",$A93, "-", "A"), PlayerData!$M:$M,PlayerData!O:O,""),
_xlfn.XLOOKUP(_xlfn.CONCAT(5,"-",$A93, "-", "A"), PlayerData!$M:$M,PlayerData!O:O,""),
_xlfn.XLOOKUP(_xlfn.CONCAT(6,"-",$A93, "-", "A"), PlayerData!$M:$M,PlayerData!O:O,""),
_xlfn.XLOOKUP(_xlfn.CONCAT(7,"-",$A93, "-", "A"), PlayerData!$M:$M,PlayerData!O:O,""),
_xlfn.XLOOKUP(_xlfn.CONCAT(8,"-",$A93, "-", "A"), PlayerData!$M:$M,PlayerData!O:O,""),
_xlfn.XLOOKUP(_xlfn.CONCAT(9,"-",$A93, "-", "A"), PlayerData!$M:$M,PlayerData!O:O,""),
_xlfn.XLOOKUP(_xlfn.CONCAT(10,"-",$A93, "-", "A"), PlayerData!$M:$M,PlayerData!O:O,""),
_xlfn.XLOOKUP(_xlfn.CONCAT(11,"-",$A93, "-", "A"), PlayerData!$M:$M,PlayerData!O:O,""),
_xlfn.XLOOKUP(_xlfn.CONCAT(12,"-",$A93, "-", "A"), PlayerData!$M:$M,PlayerData!O:O,""),
_xlfn.XLOOKUP(_xlfn.CONCAT(13,"-",$A93, "-", "A"), PlayerData!$M:$M,PlayerData!O:O,""),
_xlfn.XLOOKUP(_xlfn.CONCAT(14,"-",$A93, "-", "A"), PlayerData!$M:$M,PlayerData!O:O,""),
_xlfn.XLOOKUP(_xlfn.CONCAT(15,"-",$A93, "-", "A"), PlayerData!$M:$M,PlayerData!O:O,""),
_xlfn.XLOOKUP(_xlfn.CONCAT(16,"-",$A93, "-", "A"), PlayerData!$M:$M,PlayerData!O:O,""),
_xlfn.XLOOKUP(_xlfn.CONCAT(17,"-",$A93, "-", "A"), PlayerData!$M:$M,PlayerData!O:O,""),
_xlfn.XLOOKUP(_xlfn.CONCAT(18,"-",$A93, "-", "A"), PlayerData!$M:$M,PlayerData!O:O,"")))</f>
        <v>0</v>
      </c>
      <c r="M93" s="96" cm="1">
        <f t="array" ref="M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_xlfn.XLOOKUP(_xlfn.CONCAT(0,"-",$A93, "-", "A"), PlayerData!$M:$M,PlayerData!R:R,""),
_xlfn.XLOOKUP(_xlfn.CONCAT(1,"-",$A93, "-", "A"), PlayerData!$M:$M,PlayerData!R:R,""),
_xlfn.XLOOKUP(_xlfn.CONCAT(2,"-",$A93, "-", "A"), PlayerData!$M:$M,PlayerData!R:R,""),
_xlfn.XLOOKUP(_xlfn.CONCAT(3,"-",$A93, "-", "A"), PlayerData!$M:$M,PlayerData!R:R,""),
_xlfn.XLOOKUP(_xlfn.CONCAT(4,"-",$A93, "-", "A"), PlayerData!$M:$M,PlayerData!R:R,""),
_xlfn.XLOOKUP(_xlfn.CONCAT(5,"-",$A93, "-", "A"), PlayerData!$M:$M,PlayerData!R:R,""),
_xlfn.XLOOKUP(_xlfn.CONCAT(6,"-",$A93, "-", "A"), PlayerData!$M:$M,PlayerData!R:R,""),
_xlfn.XLOOKUP(_xlfn.CONCAT(7,"-",$A93, "-", "A"), PlayerData!$M:$M,PlayerData!R:R,""),
_xlfn.XLOOKUP(_xlfn.CONCAT(8,"-",$A93, "-", "A"), PlayerData!$M:$M,PlayerData!R:R,""),
_xlfn.XLOOKUP(_xlfn.CONCAT(9,"-",$A93, "-", "A"), PlayerData!$M:$M,PlayerData!R:R,""),
_xlfn.XLOOKUP(_xlfn.CONCAT(10,"-",$A93, "-", "A"), PlayerData!$M:$M,PlayerData!R:R,""),
_xlfn.XLOOKUP(_xlfn.CONCAT(11,"-",$A93, "-", "A"), PlayerData!$M:$M,PlayerData!R:R,""),
_xlfn.XLOOKUP(_xlfn.CONCAT(12,"-",$A93, "-", "A"), PlayerData!$M:$M,PlayerData!R:R,""),
_xlfn.XLOOKUP(_xlfn.CONCAT(13,"-",$A93, "-", "A"), PlayerData!$M:$M,PlayerData!R:R,""),
_xlfn.XLOOKUP(_xlfn.CONCAT(14,"-",$A93, "-", "A"), PlayerData!$M:$M,PlayerData!R:R,""),
_xlfn.XLOOKUP(_xlfn.CONCAT(15,"-",$A93, "-", "A"), PlayerData!$M:$M,PlayerData!R:R,""),
_xlfn.XLOOKUP(_xlfn.CONCAT(16,"-",$A93, "-", "A"), PlayerData!$M:$M,PlayerData!R:R,""),
_xlfn.XLOOKUP(_xlfn.CONCAT(17,"-",$A93, "-", "A"), PlayerData!$M:$M,PlayerData!R:R,""),
_xlfn.XLOOKUP(_xlfn.CONCAT(18,"-",$A93, "-", "A"), PlayerData!$M:$M,PlayerData!R:R,"")))</f>
        <v>0</v>
      </c>
      <c r="N93" s="134">
        <f t="shared" si="11"/>
        <v>0</v>
      </c>
      <c r="O93" s="134">
        <f t="shared" si="12"/>
        <v>0</v>
      </c>
      <c r="P93" s="73">
        <f t="shared" si="13"/>
        <v>0</v>
      </c>
      <c r="Q93" s="132" cm="1">
        <f t="array" ref="Q93">IF(OR($A93=Solver!$T$12:$T$201),0,SUMPRODUCT($H93:$J93,$T$4:$V$4))</f>
        <v>17.654986522911052</v>
      </c>
      <c r="R93" s="73" cm="1">
        <f t="array" ref="R93">IF(OR($A93=Solver!$T$12:$T$201),0, SUMPRODUCT($N93:$P93, $T$4:$V$4))</f>
        <v>0</v>
      </c>
    </row>
    <row r="94" spans="1:18">
      <c r="A94" s="55">
        <v>92</v>
      </c>
      <c r="B94" s="55" t="str">
        <f>_xlfn.XLOOKUP($A94, PlayerData!$B$3:$B$394, PlayerData!C$3:C$394)</f>
        <v>LEI</v>
      </c>
      <c r="C94" s="55" t="str">
        <f>_xlfn.XLOOKUP($A94, PlayerData!$B$3:$B$394, PlayerData!D$3:D$394)</f>
        <v>M</v>
      </c>
      <c r="D94" s="31" t="str">
        <f>_xlfn.XLOOKUP($A94, PlayerData!$B$3:$B$394, PlayerData!E$3:E$394)</f>
        <v>Pérez</v>
      </c>
      <c r="E94" s="136" cm="1">
        <f t="array" ref="E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"H"), PlayerData!$G:$G,PlayerData!H:H,""),
_xlfn.XLOOKUP(_xlfn.CONCAT(1,"-",$A94, "-", "H"), PlayerData!$G:$G,PlayerData!H:H,""),
_xlfn.XLOOKUP(_xlfn.CONCAT(2,"-",$A94, "-", "H"), PlayerData!$G:$G,PlayerData!H:H,""),
_xlfn.XLOOKUP(_xlfn.CONCAT(3,"-",$A94, "-", "H"), PlayerData!$G:$G,PlayerData!H:H,""),
_xlfn.XLOOKUP(_xlfn.CONCAT(4,"-",$A94, "-", "H"), PlayerData!$G:$G,PlayerData!H:H,""),
_xlfn.XLOOKUP(_xlfn.CONCAT(5,"-",$A94, "-", "H"), PlayerData!$G:$G,PlayerData!H:H,""),
_xlfn.XLOOKUP(_xlfn.CONCAT(6,"-",$A94, "-", "H"), PlayerData!$G:$G,PlayerData!H:H,""),
_xlfn.XLOOKUP(_xlfn.CONCAT(7,"-",$A94, "-", "H"), PlayerData!$G:$G,PlayerData!H:H,""),
_xlfn.XLOOKUP(_xlfn.CONCAT(8,"-",$A94, "-", "H"), PlayerData!$G:$G,PlayerData!H:H,""),
_xlfn.XLOOKUP(_xlfn.CONCAT(9,"-",$A94, "-", "H"), PlayerData!$G:$G,PlayerData!H:H,""),
_xlfn.XLOOKUP(_xlfn.CONCAT(10,"-",$A94, "-", "H"), PlayerData!$G:$G,PlayerData!H:H,""),
_xlfn.XLOOKUP(_xlfn.CONCAT(11,"-",$A94, "-", "H"), PlayerData!$G:$G,PlayerData!H:H,""),
_xlfn.XLOOKUP(_xlfn.CONCAT(12,"-",$A94, "-", "H"), PlayerData!$G:$G,PlayerData!H:H,""),
_xlfn.XLOOKUP(_xlfn.CONCAT(13,"-",$A94, "-", "H"), PlayerData!$G:$G,PlayerData!H:H,""),
_xlfn.XLOOKUP(_xlfn.CONCAT(14,"-",$A94, "-", "H"), PlayerData!$G:$G,PlayerData!H:H,""),
_xlfn.XLOOKUP(_xlfn.CONCAT(15,"-",$A94, "-", "H"), PlayerData!$G:$G,PlayerData!H:H,""),
_xlfn.XLOOKUP(_xlfn.CONCAT(16,"-",$A94, "-", "H"), PlayerData!$G:$G,PlayerData!H:H,""),
_xlfn.XLOOKUP(_xlfn.CONCAT(17,"-",$A94, "-", "H"), PlayerData!$G:$G,PlayerData!H:H,""),
_xlfn.XLOOKUP(_xlfn.CONCAT(18,"-",$A94, "-", "H"), PlayerData!$G:$G,PlayerData!H:H,"")))</f>
        <v>1.4</v>
      </c>
      <c r="F94" s="136" cm="1">
        <f t="array" ref="F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"H"), PlayerData!$G:$G,PlayerData!I:I,""),
_xlfn.XLOOKUP(_xlfn.CONCAT(1,"-",$A94, "-", "H"), PlayerData!$G:$G,PlayerData!I:I,""),
_xlfn.XLOOKUP(_xlfn.CONCAT(2,"-",$A94, "-", "H"), PlayerData!$G:$G,PlayerData!I:I,""),
_xlfn.XLOOKUP(_xlfn.CONCAT(3,"-",$A94, "-", "H"), PlayerData!$G:$G,PlayerData!I:I,""),
_xlfn.XLOOKUP(_xlfn.CONCAT(4,"-",$A94, "-", "H"), PlayerData!$G:$G,PlayerData!I:I,""),
_xlfn.XLOOKUP(_xlfn.CONCAT(5,"-",$A94, "-", "H"), PlayerData!$G:$G,PlayerData!I:I,""),
_xlfn.XLOOKUP(_xlfn.CONCAT(6,"-",$A94, "-", "H"), PlayerData!$G:$G,PlayerData!I:I,""),
_xlfn.XLOOKUP(_xlfn.CONCAT(7,"-",$A94, "-", "H"), PlayerData!$G:$G,PlayerData!I:I,""),
_xlfn.XLOOKUP(_xlfn.CONCAT(8,"-",$A94, "-", "H"), PlayerData!$G:$G,PlayerData!I:I,""),
_xlfn.XLOOKUP(_xlfn.CONCAT(9,"-",$A94, "-", "H"), PlayerData!$G:$G,PlayerData!I:I,""),
_xlfn.XLOOKUP(_xlfn.CONCAT(10,"-",$A94, "-", "H"), PlayerData!$G:$G,PlayerData!I:I,""),
_xlfn.XLOOKUP(_xlfn.CONCAT(11,"-",$A94, "-", "H"), PlayerData!$G:$G,PlayerData!I:I,""),
_xlfn.XLOOKUP(_xlfn.CONCAT(12,"-",$A94, "-", "H"), PlayerData!$G:$G,PlayerData!I:I,""),
_xlfn.XLOOKUP(_xlfn.CONCAT(13,"-",$A94, "-", "H"), PlayerData!$G:$G,PlayerData!I:I,""),
_xlfn.XLOOKUP(_xlfn.CONCAT(14,"-",$A94, "-", "H"), PlayerData!$G:$G,PlayerData!I:I,""),
_xlfn.XLOOKUP(_xlfn.CONCAT(15,"-",$A94, "-", "H"), PlayerData!$G:$G,PlayerData!I:I,""),
_xlfn.XLOOKUP(_xlfn.CONCAT(16,"-",$A94, "-", "H"), PlayerData!$G:$G,PlayerData!I:I,""),
_xlfn.XLOOKUP(_xlfn.CONCAT(17,"-",$A94, "-", "H"), PlayerData!$G:$G,PlayerData!I:I,""),
_xlfn.XLOOKUP(_xlfn.CONCAT(18,"-",$A94, "-", "H"), PlayerData!$G:$G,PlayerData!I:I,"")))</f>
        <v>0.2</v>
      </c>
      <c r="G94" s="90" cm="1">
        <f t="array" ref="G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"H"), PlayerData!$G:$G,PlayerData!L:L,""),
_xlfn.XLOOKUP(_xlfn.CONCAT(1,"-",$A94, "-", "H"), PlayerData!$G:$G,PlayerData!L:L,""),
_xlfn.XLOOKUP(_xlfn.CONCAT(2,"-",$A94, "-", "H"), PlayerData!$G:$G,PlayerData!L:L,""),
_xlfn.XLOOKUP(_xlfn.CONCAT(3,"-",$A94, "-", "H"), PlayerData!$G:$G,PlayerData!L:L,""),
_xlfn.XLOOKUP(_xlfn.CONCAT(4,"-",$A94, "-", "H"), PlayerData!$G:$G,PlayerData!L:L,""),
_xlfn.XLOOKUP(_xlfn.CONCAT(5,"-",$A94, "-", "H"), PlayerData!$G:$G,PlayerData!L:L,""),
_xlfn.XLOOKUP(_xlfn.CONCAT(6,"-",$A94, "-", "H"), PlayerData!$G:$G,PlayerData!L:L,""),
_xlfn.XLOOKUP(_xlfn.CONCAT(7,"-",$A94, "-", "H"), PlayerData!$G:$G,PlayerData!L:L,""),
_xlfn.XLOOKUP(_xlfn.CONCAT(8,"-",$A94, "-", "H"), PlayerData!$G:$G,PlayerData!L:L,""),
_xlfn.XLOOKUP(_xlfn.CONCAT(9,"-",$A94, "-", "H"), PlayerData!$G:$G,PlayerData!L:L,""),
_xlfn.XLOOKUP(_xlfn.CONCAT(10,"-",$A94, "-", "H"), PlayerData!$G:$G,PlayerData!L:L,""),
_xlfn.XLOOKUP(_xlfn.CONCAT(11,"-",$A94, "-", "H"), PlayerData!$G:$G,PlayerData!L:L,""),
_xlfn.XLOOKUP(_xlfn.CONCAT(12,"-",$A94, "-", "H"), PlayerData!$G:$G,PlayerData!L:L,""),
_xlfn.XLOOKUP(_xlfn.CONCAT(13,"-",$A94, "-", "H"), PlayerData!$G:$G,PlayerData!L:L,""),
_xlfn.XLOOKUP(_xlfn.CONCAT(14,"-",$A94, "-", "H"), PlayerData!$G:$G,PlayerData!L:L,""),
_xlfn.XLOOKUP(_xlfn.CONCAT(15,"-",$A94, "-", "H"), PlayerData!$G:$G,PlayerData!L:L,""),
_xlfn.XLOOKUP(_xlfn.CONCAT(16,"-",$A94, "-", "H"), PlayerData!$G:$G,PlayerData!L:L,""),
_xlfn.XLOOKUP(_xlfn.CONCAT(17,"-",$A94, "-", "H"), PlayerData!$G:$G,PlayerData!L:L,""),
_xlfn.XLOOKUP(_xlfn.CONCAT(18,"-",$A94, "-", "H"), PlayerData!$G:$G,PlayerData!L:L,"")))</f>
        <v>1.83</v>
      </c>
      <c r="H94" s="132">
        <f t="shared" si="8"/>
        <v>31.818181818181817</v>
      </c>
      <c r="I94" s="132">
        <f t="shared" si="9"/>
        <v>9.0909090909090899</v>
      </c>
      <c r="J94" s="72">
        <f t="shared" si="10"/>
        <v>24.663072776280327</v>
      </c>
      <c r="K94" s="138" cm="1">
        <f t="array" ref="K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"A"), PlayerData!$M:$M,PlayerData!N:N,""),
_xlfn.XLOOKUP(_xlfn.CONCAT(1,"-",$A94, "-", "A"), PlayerData!$M:$M,PlayerData!N:N,""),
_xlfn.XLOOKUP(_xlfn.CONCAT(2,"-",$A94, "-", "A"), PlayerData!$M:$M,PlayerData!N:N,""),
_xlfn.XLOOKUP(_xlfn.CONCAT(3,"-",$A94, "-", "A"), PlayerData!$M:$M,PlayerData!N:N,""),
_xlfn.XLOOKUP(_xlfn.CONCAT(4,"-",$A94, "-", "A"), PlayerData!$M:$M,PlayerData!N:N,""),
_xlfn.XLOOKUP(_xlfn.CONCAT(5,"-",$A94, "-", "A"), PlayerData!$M:$M,PlayerData!N:N,""),
_xlfn.XLOOKUP(_xlfn.CONCAT(6,"-",$A94, "-", "A"), PlayerData!$M:$M,PlayerData!N:N,""),
_xlfn.XLOOKUP(_xlfn.CONCAT(7,"-",$A94, "-", "A"), PlayerData!$M:$M,PlayerData!N:N,""),
_xlfn.XLOOKUP(_xlfn.CONCAT(8,"-",$A94, "-", "A"), PlayerData!$M:$M,PlayerData!N:N,""),
_xlfn.XLOOKUP(_xlfn.CONCAT(9,"-",$A94, "-", "A"), PlayerData!$M:$M,PlayerData!N:N,""),
_xlfn.XLOOKUP(_xlfn.CONCAT(10,"-",$A94, "-", "A"), PlayerData!$M:$M,PlayerData!N:N,""),
_xlfn.XLOOKUP(_xlfn.CONCAT(11,"-",$A94, "-", "A"), PlayerData!$M:$M,PlayerData!N:N,""),
_xlfn.XLOOKUP(_xlfn.CONCAT(12,"-",$A94, "-", "A"), PlayerData!$M:$M,PlayerData!N:N,""),
_xlfn.XLOOKUP(_xlfn.CONCAT(13,"-",$A94, "-", "A"), PlayerData!$M:$M,PlayerData!N:N,""),
_xlfn.XLOOKUP(_xlfn.CONCAT(14,"-",$A94, "-", "A"), PlayerData!$M:$M,PlayerData!N:N,""),
_xlfn.XLOOKUP(_xlfn.CONCAT(15,"-",$A94, "-", "A"), PlayerData!$M:$M,PlayerData!N:N,""),
_xlfn.XLOOKUP(_xlfn.CONCAT(16,"-",$A94, "-", "A"), PlayerData!$M:$M,PlayerData!N:N,""),
_xlfn.XLOOKUP(_xlfn.CONCAT(17,"-",$A94, "-", "A"), PlayerData!$M:$M,PlayerData!N:N,""),
_xlfn.XLOOKUP(_xlfn.CONCAT(18,"-",$A94, "-", "A"), PlayerData!$M:$M,PlayerData!N:N,"")))</f>
        <v>1.62</v>
      </c>
      <c r="L94" s="138" cm="1">
        <f t="array" ref="L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"A"), PlayerData!$M:$M,PlayerData!O:O,""),
_xlfn.XLOOKUP(_xlfn.CONCAT(1,"-",$A94, "-", "A"), PlayerData!$M:$M,PlayerData!O:O,""),
_xlfn.XLOOKUP(_xlfn.CONCAT(2,"-",$A94, "-", "A"), PlayerData!$M:$M,PlayerData!O:O,""),
_xlfn.XLOOKUP(_xlfn.CONCAT(3,"-",$A94, "-", "A"), PlayerData!$M:$M,PlayerData!O:O,""),
_xlfn.XLOOKUP(_xlfn.CONCAT(4,"-",$A94, "-", "A"), PlayerData!$M:$M,PlayerData!O:O,""),
_xlfn.XLOOKUP(_xlfn.CONCAT(5,"-",$A94, "-", "A"), PlayerData!$M:$M,PlayerData!O:O,""),
_xlfn.XLOOKUP(_xlfn.CONCAT(6,"-",$A94, "-", "A"), PlayerData!$M:$M,PlayerData!O:O,""),
_xlfn.XLOOKUP(_xlfn.CONCAT(7,"-",$A94, "-", "A"), PlayerData!$M:$M,PlayerData!O:O,""),
_xlfn.XLOOKUP(_xlfn.CONCAT(8,"-",$A94, "-", "A"), PlayerData!$M:$M,PlayerData!O:O,""),
_xlfn.XLOOKUP(_xlfn.CONCAT(9,"-",$A94, "-", "A"), PlayerData!$M:$M,PlayerData!O:O,""),
_xlfn.XLOOKUP(_xlfn.CONCAT(10,"-",$A94, "-", "A"), PlayerData!$M:$M,PlayerData!O:O,""),
_xlfn.XLOOKUP(_xlfn.CONCAT(11,"-",$A94, "-", "A"), PlayerData!$M:$M,PlayerData!O:O,""),
_xlfn.XLOOKUP(_xlfn.CONCAT(12,"-",$A94, "-", "A"), PlayerData!$M:$M,PlayerData!O:O,""),
_xlfn.XLOOKUP(_xlfn.CONCAT(13,"-",$A94, "-", "A"), PlayerData!$M:$M,PlayerData!O:O,""),
_xlfn.XLOOKUP(_xlfn.CONCAT(14,"-",$A94, "-", "A"), PlayerData!$M:$M,PlayerData!O:O,""),
_xlfn.XLOOKUP(_xlfn.CONCAT(15,"-",$A94, "-", "A"), PlayerData!$M:$M,PlayerData!O:O,""),
_xlfn.XLOOKUP(_xlfn.CONCAT(16,"-",$A94, "-", "A"), PlayerData!$M:$M,PlayerData!O:O,""),
_xlfn.XLOOKUP(_xlfn.CONCAT(17,"-",$A94, "-", "A"), PlayerData!$M:$M,PlayerData!O:O,""),
_xlfn.XLOOKUP(_xlfn.CONCAT(18,"-",$A94, "-", "A"), PlayerData!$M:$M,PlayerData!O:O,"")))</f>
        <v>0.25</v>
      </c>
      <c r="M94" s="96" cm="1">
        <f t="array" ref="M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_xlfn.XLOOKUP(_xlfn.CONCAT(0,"-",$A94, "-", "A"), PlayerData!$M:$M,PlayerData!R:R,""),
_xlfn.XLOOKUP(_xlfn.CONCAT(1,"-",$A94, "-", "A"), PlayerData!$M:$M,PlayerData!R:R,""),
_xlfn.XLOOKUP(_xlfn.CONCAT(2,"-",$A94, "-", "A"), PlayerData!$M:$M,PlayerData!R:R,""),
_xlfn.XLOOKUP(_xlfn.CONCAT(3,"-",$A94, "-", "A"), PlayerData!$M:$M,PlayerData!R:R,""),
_xlfn.XLOOKUP(_xlfn.CONCAT(4,"-",$A94, "-", "A"), PlayerData!$M:$M,PlayerData!R:R,""),
_xlfn.XLOOKUP(_xlfn.CONCAT(5,"-",$A94, "-", "A"), PlayerData!$M:$M,PlayerData!R:R,""),
_xlfn.XLOOKUP(_xlfn.CONCAT(6,"-",$A94, "-", "A"), PlayerData!$M:$M,PlayerData!R:R,""),
_xlfn.XLOOKUP(_xlfn.CONCAT(7,"-",$A94, "-", "A"), PlayerData!$M:$M,PlayerData!R:R,""),
_xlfn.XLOOKUP(_xlfn.CONCAT(8,"-",$A94, "-", "A"), PlayerData!$M:$M,PlayerData!R:R,""),
_xlfn.XLOOKUP(_xlfn.CONCAT(9,"-",$A94, "-", "A"), PlayerData!$M:$M,PlayerData!R:R,""),
_xlfn.XLOOKUP(_xlfn.CONCAT(10,"-",$A94, "-", "A"), PlayerData!$M:$M,PlayerData!R:R,""),
_xlfn.XLOOKUP(_xlfn.CONCAT(11,"-",$A94, "-", "A"), PlayerData!$M:$M,PlayerData!R:R,""),
_xlfn.XLOOKUP(_xlfn.CONCAT(12,"-",$A94, "-", "A"), PlayerData!$M:$M,PlayerData!R:R,""),
_xlfn.XLOOKUP(_xlfn.CONCAT(13,"-",$A94, "-", "A"), PlayerData!$M:$M,PlayerData!R:R,""),
_xlfn.XLOOKUP(_xlfn.CONCAT(14,"-",$A94, "-", "A"), PlayerData!$M:$M,PlayerData!R:R,""),
_xlfn.XLOOKUP(_xlfn.CONCAT(15,"-",$A94, "-", "A"), PlayerData!$M:$M,PlayerData!R:R,""),
_xlfn.XLOOKUP(_xlfn.CONCAT(16,"-",$A94, "-", "A"), PlayerData!$M:$M,PlayerData!R:R,""),
_xlfn.XLOOKUP(_xlfn.CONCAT(17,"-",$A94, "-", "A"), PlayerData!$M:$M,PlayerData!R:R,""),
_xlfn.XLOOKUP(_xlfn.CONCAT(18,"-",$A94, "-", "A"), PlayerData!$M:$M,PlayerData!R:R,"")))</f>
        <v>2.21</v>
      </c>
      <c r="N94" s="134">
        <f t="shared" si="11"/>
        <v>36.818181818181813</v>
      </c>
      <c r="O94" s="134">
        <f t="shared" si="12"/>
        <v>11.363636363636363</v>
      </c>
      <c r="P94" s="73">
        <f t="shared" si="13"/>
        <v>29.784366576819412</v>
      </c>
      <c r="Q94" s="132" cm="1">
        <f t="array" ref="Q94">IF(OR($A94=Solver!$T$12:$T$201),0,SUMPRODUCT($H94:$J94,$T$4:$V$4))</f>
        <v>24.663072776280327</v>
      </c>
      <c r="R94" s="73" cm="1">
        <f t="array" ref="R94">IF(OR($A94=Solver!$T$12:$T$201),0, SUMPRODUCT($N94:$P94, $T$4:$V$4))</f>
        <v>29.784366576819412</v>
      </c>
    </row>
    <row r="95" spans="1:18">
      <c r="A95" s="55">
        <v>93</v>
      </c>
      <c r="B95" s="55" t="str">
        <f>_xlfn.XLOOKUP($A95, PlayerData!$B$3:$B$394, PlayerData!C$3:C$394)</f>
        <v>SOU</v>
      </c>
      <c r="C95" s="55" t="str">
        <f>_xlfn.XLOOKUP($A95, PlayerData!$B$3:$B$394, PlayerData!D$3:D$394)</f>
        <v>M</v>
      </c>
      <c r="D95" s="31" t="str">
        <f>_xlfn.XLOOKUP($A95, PlayerData!$B$3:$B$394, PlayerData!E$3:E$394)</f>
        <v>Redmond</v>
      </c>
      <c r="E95" s="136" cm="1">
        <f t="array" ref="E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"H"), PlayerData!$G:$G,PlayerData!H:H,""),
_xlfn.XLOOKUP(_xlfn.CONCAT(1,"-",$A95, "-", "H"), PlayerData!$G:$G,PlayerData!H:H,""),
_xlfn.XLOOKUP(_xlfn.CONCAT(2,"-",$A95, "-", "H"), PlayerData!$G:$G,PlayerData!H:H,""),
_xlfn.XLOOKUP(_xlfn.CONCAT(3,"-",$A95, "-", "H"), PlayerData!$G:$G,PlayerData!H:H,""),
_xlfn.XLOOKUP(_xlfn.CONCAT(4,"-",$A95, "-", "H"), PlayerData!$G:$G,PlayerData!H:H,""),
_xlfn.XLOOKUP(_xlfn.CONCAT(5,"-",$A95, "-", "H"), PlayerData!$G:$G,PlayerData!H:H,""),
_xlfn.XLOOKUP(_xlfn.CONCAT(6,"-",$A95, "-", "H"), PlayerData!$G:$G,PlayerData!H:H,""),
_xlfn.XLOOKUP(_xlfn.CONCAT(7,"-",$A95, "-", "H"), PlayerData!$G:$G,PlayerData!H:H,""),
_xlfn.XLOOKUP(_xlfn.CONCAT(8,"-",$A95, "-", "H"), PlayerData!$G:$G,PlayerData!H:H,""),
_xlfn.XLOOKUP(_xlfn.CONCAT(9,"-",$A95, "-", "H"), PlayerData!$G:$G,PlayerData!H:H,""),
_xlfn.XLOOKUP(_xlfn.CONCAT(10,"-",$A95, "-", "H"), PlayerData!$G:$G,PlayerData!H:H,""),
_xlfn.XLOOKUP(_xlfn.CONCAT(11,"-",$A95, "-", "H"), PlayerData!$G:$G,PlayerData!H:H,""),
_xlfn.XLOOKUP(_xlfn.CONCAT(12,"-",$A95, "-", "H"), PlayerData!$G:$G,PlayerData!H:H,""),
_xlfn.XLOOKUP(_xlfn.CONCAT(13,"-",$A95, "-", "H"), PlayerData!$G:$G,PlayerData!H:H,""),
_xlfn.XLOOKUP(_xlfn.CONCAT(14,"-",$A95, "-", "H"), PlayerData!$G:$G,PlayerData!H:H,""),
_xlfn.XLOOKUP(_xlfn.CONCAT(15,"-",$A95, "-", "H"), PlayerData!$G:$G,PlayerData!H:H,""),
_xlfn.XLOOKUP(_xlfn.CONCAT(16,"-",$A95, "-", "H"), PlayerData!$G:$G,PlayerData!H:H,""),
_xlfn.XLOOKUP(_xlfn.CONCAT(17,"-",$A95, "-", "H"), PlayerData!$G:$G,PlayerData!H:H,""),
_xlfn.XLOOKUP(_xlfn.CONCAT(18,"-",$A95, "-", "H"), PlayerData!$G:$G,PlayerData!H:H,"")))</f>
        <v>1</v>
      </c>
      <c r="F95" s="136" cm="1">
        <f t="array" ref="F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"H"), PlayerData!$G:$G,PlayerData!I:I,""),
_xlfn.XLOOKUP(_xlfn.CONCAT(1,"-",$A95, "-", "H"), PlayerData!$G:$G,PlayerData!I:I,""),
_xlfn.XLOOKUP(_xlfn.CONCAT(2,"-",$A95, "-", "H"), PlayerData!$G:$G,PlayerData!I:I,""),
_xlfn.XLOOKUP(_xlfn.CONCAT(3,"-",$A95, "-", "H"), PlayerData!$G:$G,PlayerData!I:I,""),
_xlfn.XLOOKUP(_xlfn.CONCAT(4,"-",$A95, "-", "H"), PlayerData!$G:$G,PlayerData!I:I,""),
_xlfn.XLOOKUP(_xlfn.CONCAT(5,"-",$A95, "-", "H"), PlayerData!$G:$G,PlayerData!I:I,""),
_xlfn.XLOOKUP(_xlfn.CONCAT(6,"-",$A95, "-", "H"), PlayerData!$G:$G,PlayerData!I:I,""),
_xlfn.XLOOKUP(_xlfn.CONCAT(7,"-",$A95, "-", "H"), PlayerData!$G:$G,PlayerData!I:I,""),
_xlfn.XLOOKUP(_xlfn.CONCAT(8,"-",$A95, "-", "H"), PlayerData!$G:$G,PlayerData!I:I,""),
_xlfn.XLOOKUP(_xlfn.CONCAT(9,"-",$A95, "-", "H"), PlayerData!$G:$G,PlayerData!I:I,""),
_xlfn.XLOOKUP(_xlfn.CONCAT(10,"-",$A95, "-", "H"), PlayerData!$G:$G,PlayerData!I:I,""),
_xlfn.XLOOKUP(_xlfn.CONCAT(11,"-",$A95, "-", "H"), PlayerData!$G:$G,PlayerData!I:I,""),
_xlfn.XLOOKUP(_xlfn.CONCAT(12,"-",$A95, "-", "H"), PlayerData!$G:$G,PlayerData!I:I,""),
_xlfn.XLOOKUP(_xlfn.CONCAT(13,"-",$A95, "-", "H"), PlayerData!$G:$G,PlayerData!I:I,""),
_xlfn.XLOOKUP(_xlfn.CONCAT(14,"-",$A95, "-", "H"), PlayerData!$G:$G,PlayerData!I:I,""),
_xlfn.XLOOKUP(_xlfn.CONCAT(15,"-",$A95, "-", "H"), PlayerData!$G:$G,PlayerData!I:I,""),
_xlfn.XLOOKUP(_xlfn.CONCAT(16,"-",$A95, "-", "H"), PlayerData!$G:$G,PlayerData!I:I,""),
_xlfn.XLOOKUP(_xlfn.CONCAT(17,"-",$A95, "-", "H"), PlayerData!$G:$G,PlayerData!I:I,""),
_xlfn.XLOOKUP(_xlfn.CONCAT(18,"-",$A95, "-", "H"), PlayerData!$G:$G,PlayerData!I:I,"")))</f>
        <v>0</v>
      </c>
      <c r="G95" s="90" cm="1">
        <f t="array" ref="G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"H"), PlayerData!$G:$G,PlayerData!L:L,""),
_xlfn.XLOOKUP(_xlfn.CONCAT(1,"-",$A95, "-", "H"), PlayerData!$G:$G,PlayerData!L:L,""),
_xlfn.XLOOKUP(_xlfn.CONCAT(2,"-",$A95, "-", "H"), PlayerData!$G:$G,PlayerData!L:L,""),
_xlfn.XLOOKUP(_xlfn.CONCAT(3,"-",$A95, "-", "H"), PlayerData!$G:$G,PlayerData!L:L,""),
_xlfn.XLOOKUP(_xlfn.CONCAT(4,"-",$A95, "-", "H"), PlayerData!$G:$G,PlayerData!L:L,""),
_xlfn.XLOOKUP(_xlfn.CONCAT(5,"-",$A95, "-", "H"), PlayerData!$G:$G,PlayerData!L:L,""),
_xlfn.XLOOKUP(_xlfn.CONCAT(6,"-",$A95, "-", "H"), PlayerData!$G:$G,PlayerData!L:L,""),
_xlfn.XLOOKUP(_xlfn.CONCAT(7,"-",$A95, "-", "H"), PlayerData!$G:$G,PlayerData!L:L,""),
_xlfn.XLOOKUP(_xlfn.CONCAT(8,"-",$A95, "-", "H"), PlayerData!$G:$G,PlayerData!L:L,""),
_xlfn.XLOOKUP(_xlfn.CONCAT(9,"-",$A95, "-", "H"), PlayerData!$G:$G,PlayerData!L:L,""),
_xlfn.XLOOKUP(_xlfn.CONCAT(10,"-",$A95, "-", "H"), PlayerData!$G:$G,PlayerData!L:L,""),
_xlfn.XLOOKUP(_xlfn.CONCAT(11,"-",$A95, "-", "H"), PlayerData!$G:$G,PlayerData!L:L,""),
_xlfn.XLOOKUP(_xlfn.CONCAT(12,"-",$A95, "-", "H"), PlayerData!$G:$G,PlayerData!L:L,""),
_xlfn.XLOOKUP(_xlfn.CONCAT(13,"-",$A95, "-", "H"), PlayerData!$G:$G,PlayerData!L:L,""),
_xlfn.XLOOKUP(_xlfn.CONCAT(14,"-",$A95, "-", "H"), PlayerData!$G:$G,PlayerData!L:L,""),
_xlfn.XLOOKUP(_xlfn.CONCAT(15,"-",$A95, "-", "H"), PlayerData!$G:$G,PlayerData!L:L,""),
_xlfn.XLOOKUP(_xlfn.CONCAT(16,"-",$A95, "-", "H"), PlayerData!$G:$G,PlayerData!L:L,""),
_xlfn.XLOOKUP(_xlfn.CONCAT(17,"-",$A95, "-", "H"), PlayerData!$G:$G,PlayerData!L:L,""),
_xlfn.XLOOKUP(_xlfn.CONCAT(18,"-",$A95, "-", "H"), PlayerData!$G:$G,PlayerData!L:L,"")))</f>
        <v>0.92</v>
      </c>
      <c r="H95" s="132">
        <f t="shared" si="8"/>
        <v>22.727272727272727</v>
      </c>
      <c r="I95" s="132">
        <f t="shared" si="9"/>
        <v>0</v>
      </c>
      <c r="J95" s="72">
        <f t="shared" si="10"/>
        <v>12.398921832884099</v>
      </c>
      <c r="K95" s="138" cm="1">
        <f t="array" ref="K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"A"), PlayerData!$M:$M,PlayerData!N:N,""),
_xlfn.XLOOKUP(_xlfn.CONCAT(1,"-",$A95, "-", "A"), PlayerData!$M:$M,PlayerData!N:N,""),
_xlfn.XLOOKUP(_xlfn.CONCAT(2,"-",$A95, "-", "A"), PlayerData!$M:$M,PlayerData!N:N,""),
_xlfn.XLOOKUP(_xlfn.CONCAT(3,"-",$A95, "-", "A"), PlayerData!$M:$M,PlayerData!N:N,""),
_xlfn.XLOOKUP(_xlfn.CONCAT(4,"-",$A95, "-", "A"), PlayerData!$M:$M,PlayerData!N:N,""),
_xlfn.XLOOKUP(_xlfn.CONCAT(5,"-",$A95, "-", "A"), PlayerData!$M:$M,PlayerData!N:N,""),
_xlfn.XLOOKUP(_xlfn.CONCAT(6,"-",$A95, "-", "A"), PlayerData!$M:$M,PlayerData!N:N,""),
_xlfn.XLOOKUP(_xlfn.CONCAT(7,"-",$A95, "-", "A"), PlayerData!$M:$M,PlayerData!N:N,""),
_xlfn.XLOOKUP(_xlfn.CONCAT(8,"-",$A95, "-", "A"), PlayerData!$M:$M,PlayerData!N:N,""),
_xlfn.XLOOKUP(_xlfn.CONCAT(9,"-",$A95, "-", "A"), PlayerData!$M:$M,PlayerData!N:N,""),
_xlfn.XLOOKUP(_xlfn.CONCAT(10,"-",$A95, "-", "A"), PlayerData!$M:$M,PlayerData!N:N,""),
_xlfn.XLOOKUP(_xlfn.CONCAT(11,"-",$A95, "-", "A"), PlayerData!$M:$M,PlayerData!N:N,""),
_xlfn.XLOOKUP(_xlfn.CONCAT(12,"-",$A95, "-", "A"), PlayerData!$M:$M,PlayerData!N:N,""),
_xlfn.XLOOKUP(_xlfn.CONCAT(13,"-",$A95, "-", "A"), PlayerData!$M:$M,PlayerData!N:N,""),
_xlfn.XLOOKUP(_xlfn.CONCAT(14,"-",$A95, "-", "A"), PlayerData!$M:$M,PlayerData!N:N,""),
_xlfn.XLOOKUP(_xlfn.CONCAT(15,"-",$A95, "-", "A"), PlayerData!$M:$M,PlayerData!N:N,""),
_xlfn.XLOOKUP(_xlfn.CONCAT(16,"-",$A95, "-", "A"), PlayerData!$M:$M,PlayerData!N:N,""),
_xlfn.XLOOKUP(_xlfn.CONCAT(17,"-",$A95, "-", "A"), PlayerData!$M:$M,PlayerData!N:N,""),
_xlfn.XLOOKUP(_xlfn.CONCAT(18,"-",$A95, "-", "A"), PlayerData!$M:$M,PlayerData!N:N,"")))</f>
        <v>1</v>
      </c>
      <c r="L95" s="138" cm="1">
        <f t="array" ref="L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"A"), PlayerData!$M:$M,PlayerData!O:O,""),
_xlfn.XLOOKUP(_xlfn.CONCAT(1,"-",$A95, "-", "A"), PlayerData!$M:$M,PlayerData!O:O,""),
_xlfn.XLOOKUP(_xlfn.CONCAT(2,"-",$A95, "-", "A"), PlayerData!$M:$M,PlayerData!O:O,""),
_xlfn.XLOOKUP(_xlfn.CONCAT(3,"-",$A95, "-", "A"), PlayerData!$M:$M,PlayerData!O:O,""),
_xlfn.XLOOKUP(_xlfn.CONCAT(4,"-",$A95, "-", "A"), PlayerData!$M:$M,PlayerData!O:O,""),
_xlfn.XLOOKUP(_xlfn.CONCAT(5,"-",$A95, "-", "A"), PlayerData!$M:$M,PlayerData!O:O,""),
_xlfn.XLOOKUP(_xlfn.CONCAT(6,"-",$A95, "-", "A"), PlayerData!$M:$M,PlayerData!O:O,""),
_xlfn.XLOOKUP(_xlfn.CONCAT(7,"-",$A95, "-", "A"), PlayerData!$M:$M,PlayerData!O:O,""),
_xlfn.XLOOKUP(_xlfn.CONCAT(8,"-",$A95, "-", "A"), PlayerData!$M:$M,PlayerData!O:O,""),
_xlfn.XLOOKUP(_xlfn.CONCAT(9,"-",$A95, "-", "A"), PlayerData!$M:$M,PlayerData!O:O,""),
_xlfn.XLOOKUP(_xlfn.CONCAT(10,"-",$A95, "-", "A"), PlayerData!$M:$M,PlayerData!O:O,""),
_xlfn.XLOOKUP(_xlfn.CONCAT(11,"-",$A95, "-", "A"), PlayerData!$M:$M,PlayerData!O:O,""),
_xlfn.XLOOKUP(_xlfn.CONCAT(12,"-",$A95, "-", "A"), PlayerData!$M:$M,PlayerData!O:O,""),
_xlfn.XLOOKUP(_xlfn.CONCAT(13,"-",$A95, "-", "A"), PlayerData!$M:$M,PlayerData!O:O,""),
_xlfn.XLOOKUP(_xlfn.CONCAT(14,"-",$A95, "-", "A"), PlayerData!$M:$M,PlayerData!O:O,""),
_xlfn.XLOOKUP(_xlfn.CONCAT(15,"-",$A95, "-", "A"), PlayerData!$M:$M,PlayerData!O:O,""),
_xlfn.XLOOKUP(_xlfn.CONCAT(16,"-",$A95, "-", "A"), PlayerData!$M:$M,PlayerData!O:O,""),
_xlfn.XLOOKUP(_xlfn.CONCAT(17,"-",$A95, "-", "A"), PlayerData!$M:$M,PlayerData!O:O,""),
_xlfn.XLOOKUP(_xlfn.CONCAT(18,"-",$A95, "-", "A"), PlayerData!$M:$M,PlayerData!O:O,"")))</f>
        <v>0.12</v>
      </c>
      <c r="M95" s="96" cm="1">
        <f t="array" ref="M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_xlfn.XLOOKUP(_xlfn.CONCAT(0,"-",$A95, "-", "A"), PlayerData!$M:$M,PlayerData!R:R,""),
_xlfn.XLOOKUP(_xlfn.CONCAT(1,"-",$A95, "-", "A"), PlayerData!$M:$M,PlayerData!R:R,""),
_xlfn.XLOOKUP(_xlfn.CONCAT(2,"-",$A95, "-", "A"), PlayerData!$M:$M,PlayerData!R:R,""),
_xlfn.XLOOKUP(_xlfn.CONCAT(3,"-",$A95, "-", "A"), PlayerData!$M:$M,PlayerData!R:R,""),
_xlfn.XLOOKUP(_xlfn.CONCAT(4,"-",$A95, "-", "A"), PlayerData!$M:$M,PlayerData!R:R,""),
_xlfn.XLOOKUP(_xlfn.CONCAT(5,"-",$A95, "-", "A"), PlayerData!$M:$M,PlayerData!R:R,""),
_xlfn.XLOOKUP(_xlfn.CONCAT(6,"-",$A95, "-", "A"), PlayerData!$M:$M,PlayerData!R:R,""),
_xlfn.XLOOKUP(_xlfn.CONCAT(7,"-",$A95, "-", "A"), PlayerData!$M:$M,PlayerData!R:R,""),
_xlfn.XLOOKUP(_xlfn.CONCAT(8,"-",$A95, "-", "A"), PlayerData!$M:$M,PlayerData!R:R,""),
_xlfn.XLOOKUP(_xlfn.CONCAT(9,"-",$A95, "-", "A"), PlayerData!$M:$M,PlayerData!R:R,""),
_xlfn.XLOOKUP(_xlfn.CONCAT(10,"-",$A95, "-", "A"), PlayerData!$M:$M,PlayerData!R:R,""),
_xlfn.XLOOKUP(_xlfn.CONCAT(11,"-",$A95, "-", "A"), PlayerData!$M:$M,PlayerData!R:R,""),
_xlfn.XLOOKUP(_xlfn.CONCAT(12,"-",$A95, "-", "A"), PlayerData!$M:$M,PlayerData!R:R,""),
_xlfn.XLOOKUP(_xlfn.CONCAT(13,"-",$A95, "-", "A"), PlayerData!$M:$M,PlayerData!R:R,""),
_xlfn.XLOOKUP(_xlfn.CONCAT(14,"-",$A95, "-", "A"), PlayerData!$M:$M,PlayerData!R:R,""),
_xlfn.XLOOKUP(_xlfn.CONCAT(15,"-",$A95, "-", "A"), PlayerData!$M:$M,PlayerData!R:R,""),
_xlfn.XLOOKUP(_xlfn.CONCAT(16,"-",$A95, "-", "A"), PlayerData!$M:$M,PlayerData!R:R,""),
_xlfn.XLOOKUP(_xlfn.CONCAT(17,"-",$A95, "-", "A"), PlayerData!$M:$M,PlayerData!R:R,""),
_xlfn.XLOOKUP(_xlfn.CONCAT(18,"-",$A95, "-", "A"), PlayerData!$M:$M,PlayerData!R:R,"")))</f>
        <v>1.7</v>
      </c>
      <c r="N95" s="134">
        <f t="shared" si="11"/>
        <v>22.727272727272727</v>
      </c>
      <c r="O95" s="134">
        <f t="shared" si="12"/>
        <v>5.4545454545454541</v>
      </c>
      <c r="P95" s="73">
        <f t="shared" si="13"/>
        <v>22.911051212938009</v>
      </c>
      <c r="Q95" s="132" cm="1">
        <f t="array" ref="Q95">IF(OR($A95=Solver!$T$12:$T$201),0,SUMPRODUCT($H95:$J95,$T$4:$V$4))</f>
        <v>12.398921832884099</v>
      </c>
      <c r="R95" s="73" cm="1">
        <f t="array" ref="R95">IF(OR($A95=Solver!$T$12:$T$201),0, SUMPRODUCT($N95:$P95, $T$4:$V$4))</f>
        <v>22.911051212938009</v>
      </c>
    </row>
    <row r="96" spans="1:18">
      <c r="A96" s="55">
        <v>94</v>
      </c>
      <c r="B96" s="55">
        <f>_xlfn.XLOOKUP($A96, PlayerData!$B$3:$B$394, PlayerData!C$3:C$394)</f>
        <v>0</v>
      </c>
      <c r="C96" s="55" t="str">
        <f>_xlfn.XLOOKUP($A96, PlayerData!$B$3:$B$394, PlayerData!D$3:D$394)</f>
        <v>M</v>
      </c>
      <c r="D96" s="31" t="str">
        <f>_xlfn.XLOOKUP($A96, PlayerData!$B$3:$B$394, PlayerData!E$3:E$394)</f>
        <v>Vrancic</v>
      </c>
      <c r="E96" s="136" cm="1">
        <f t="array" ref="E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"H"), PlayerData!$G:$G,PlayerData!H:H,""),
_xlfn.XLOOKUP(_xlfn.CONCAT(1,"-",$A96, "-", "H"), PlayerData!$G:$G,PlayerData!H:H,""),
_xlfn.XLOOKUP(_xlfn.CONCAT(2,"-",$A96, "-", "H"), PlayerData!$G:$G,PlayerData!H:H,""),
_xlfn.XLOOKUP(_xlfn.CONCAT(3,"-",$A96, "-", "H"), PlayerData!$G:$G,PlayerData!H:H,""),
_xlfn.XLOOKUP(_xlfn.CONCAT(4,"-",$A96, "-", "H"), PlayerData!$G:$G,PlayerData!H:H,""),
_xlfn.XLOOKUP(_xlfn.CONCAT(5,"-",$A96, "-", "H"), PlayerData!$G:$G,PlayerData!H:H,""),
_xlfn.XLOOKUP(_xlfn.CONCAT(6,"-",$A96, "-", "H"), PlayerData!$G:$G,PlayerData!H:H,""),
_xlfn.XLOOKUP(_xlfn.CONCAT(7,"-",$A96, "-", "H"), PlayerData!$G:$G,PlayerData!H:H,""),
_xlfn.XLOOKUP(_xlfn.CONCAT(8,"-",$A96, "-", "H"), PlayerData!$G:$G,PlayerData!H:H,""),
_xlfn.XLOOKUP(_xlfn.CONCAT(9,"-",$A96, "-", "H"), PlayerData!$G:$G,PlayerData!H:H,""),
_xlfn.XLOOKUP(_xlfn.CONCAT(10,"-",$A96, "-", "H"), PlayerData!$G:$G,PlayerData!H:H,""),
_xlfn.XLOOKUP(_xlfn.CONCAT(11,"-",$A96, "-", "H"), PlayerData!$G:$G,PlayerData!H:H,""),
_xlfn.XLOOKUP(_xlfn.CONCAT(12,"-",$A96, "-", "H"), PlayerData!$G:$G,PlayerData!H:H,""),
_xlfn.XLOOKUP(_xlfn.CONCAT(13,"-",$A96, "-", "H"), PlayerData!$G:$G,PlayerData!H:H,""),
_xlfn.XLOOKUP(_xlfn.CONCAT(14,"-",$A96, "-", "H"), PlayerData!$G:$G,PlayerData!H:H,""),
_xlfn.XLOOKUP(_xlfn.CONCAT(15,"-",$A96, "-", "H"), PlayerData!$G:$G,PlayerData!H:H,""),
_xlfn.XLOOKUP(_xlfn.CONCAT(16,"-",$A96, "-", "H"), PlayerData!$G:$G,PlayerData!H:H,""),
_xlfn.XLOOKUP(_xlfn.CONCAT(17,"-",$A96, "-", "H"), PlayerData!$G:$G,PlayerData!H:H,""),
_xlfn.XLOOKUP(_xlfn.CONCAT(18,"-",$A96, "-", "H"), PlayerData!$G:$G,PlayerData!H:H,"")))</f>
        <v>0.67</v>
      </c>
      <c r="F96" s="136" cm="1">
        <f t="array" ref="F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"H"), PlayerData!$G:$G,PlayerData!I:I,""),
_xlfn.XLOOKUP(_xlfn.CONCAT(1,"-",$A96, "-", "H"), PlayerData!$G:$G,PlayerData!I:I,""),
_xlfn.XLOOKUP(_xlfn.CONCAT(2,"-",$A96, "-", "H"), PlayerData!$G:$G,PlayerData!I:I,""),
_xlfn.XLOOKUP(_xlfn.CONCAT(3,"-",$A96, "-", "H"), PlayerData!$G:$G,PlayerData!I:I,""),
_xlfn.XLOOKUP(_xlfn.CONCAT(4,"-",$A96, "-", "H"), PlayerData!$G:$G,PlayerData!I:I,""),
_xlfn.XLOOKUP(_xlfn.CONCAT(5,"-",$A96, "-", "H"), PlayerData!$G:$G,PlayerData!I:I,""),
_xlfn.XLOOKUP(_xlfn.CONCAT(6,"-",$A96, "-", "H"), PlayerData!$G:$G,PlayerData!I:I,""),
_xlfn.XLOOKUP(_xlfn.CONCAT(7,"-",$A96, "-", "H"), PlayerData!$G:$G,PlayerData!I:I,""),
_xlfn.XLOOKUP(_xlfn.CONCAT(8,"-",$A96, "-", "H"), PlayerData!$G:$G,PlayerData!I:I,""),
_xlfn.XLOOKUP(_xlfn.CONCAT(9,"-",$A96, "-", "H"), PlayerData!$G:$G,PlayerData!I:I,""),
_xlfn.XLOOKUP(_xlfn.CONCAT(10,"-",$A96, "-", "H"), PlayerData!$G:$G,PlayerData!I:I,""),
_xlfn.XLOOKUP(_xlfn.CONCAT(11,"-",$A96, "-", "H"), PlayerData!$G:$G,PlayerData!I:I,""),
_xlfn.XLOOKUP(_xlfn.CONCAT(12,"-",$A96, "-", "H"), PlayerData!$G:$G,PlayerData!I:I,""),
_xlfn.XLOOKUP(_xlfn.CONCAT(13,"-",$A96, "-", "H"), PlayerData!$G:$G,PlayerData!I:I,""),
_xlfn.XLOOKUP(_xlfn.CONCAT(14,"-",$A96, "-", "H"), PlayerData!$G:$G,PlayerData!I:I,""),
_xlfn.XLOOKUP(_xlfn.CONCAT(15,"-",$A96, "-", "H"), PlayerData!$G:$G,PlayerData!I:I,""),
_xlfn.XLOOKUP(_xlfn.CONCAT(16,"-",$A96, "-", "H"), PlayerData!$G:$G,PlayerData!I:I,""),
_xlfn.XLOOKUP(_xlfn.CONCAT(17,"-",$A96, "-", "H"), PlayerData!$G:$G,PlayerData!I:I,""),
_xlfn.XLOOKUP(_xlfn.CONCAT(18,"-",$A96, "-", "H"), PlayerData!$G:$G,PlayerData!I:I,"")))</f>
        <v>0.33</v>
      </c>
      <c r="G96" s="90" cm="1">
        <f t="array" ref="G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"H"), PlayerData!$G:$G,PlayerData!L:L,""),
_xlfn.XLOOKUP(_xlfn.CONCAT(1,"-",$A96, "-", "H"), PlayerData!$G:$G,PlayerData!L:L,""),
_xlfn.XLOOKUP(_xlfn.CONCAT(2,"-",$A96, "-", "H"), PlayerData!$G:$G,PlayerData!L:L,""),
_xlfn.XLOOKUP(_xlfn.CONCAT(3,"-",$A96, "-", "H"), PlayerData!$G:$G,PlayerData!L:L,""),
_xlfn.XLOOKUP(_xlfn.CONCAT(4,"-",$A96, "-", "H"), PlayerData!$G:$G,PlayerData!L:L,""),
_xlfn.XLOOKUP(_xlfn.CONCAT(5,"-",$A96, "-", "H"), PlayerData!$G:$G,PlayerData!L:L,""),
_xlfn.XLOOKUP(_xlfn.CONCAT(6,"-",$A96, "-", "H"), PlayerData!$G:$G,PlayerData!L:L,""),
_xlfn.XLOOKUP(_xlfn.CONCAT(7,"-",$A96, "-", "H"), PlayerData!$G:$G,PlayerData!L:L,""),
_xlfn.XLOOKUP(_xlfn.CONCAT(8,"-",$A96, "-", "H"), PlayerData!$G:$G,PlayerData!L:L,""),
_xlfn.XLOOKUP(_xlfn.CONCAT(9,"-",$A96, "-", "H"), PlayerData!$G:$G,PlayerData!L:L,""),
_xlfn.XLOOKUP(_xlfn.CONCAT(10,"-",$A96, "-", "H"), PlayerData!$G:$G,PlayerData!L:L,""),
_xlfn.XLOOKUP(_xlfn.CONCAT(11,"-",$A96, "-", "H"), PlayerData!$G:$G,PlayerData!L:L,""),
_xlfn.XLOOKUP(_xlfn.CONCAT(12,"-",$A96, "-", "H"), PlayerData!$G:$G,PlayerData!L:L,""),
_xlfn.XLOOKUP(_xlfn.CONCAT(13,"-",$A96, "-", "H"), PlayerData!$G:$G,PlayerData!L:L,""),
_xlfn.XLOOKUP(_xlfn.CONCAT(14,"-",$A96, "-", "H"), PlayerData!$G:$G,PlayerData!L:L,""),
_xlfn.XLOOKUP(_xlfn.CONCAT(15,"-",$A96, "-", "H"), PlayerData!$G:$G,PlayerData!L:L,""),
_xlfn.XLOOKUP(_xlfn.CONCAT(16,"-",$A96, "-", "H"), PlayerData!$G:$G,PlayerData!L:L,""),
_xlfn.XLOOKUP(_xlfn.CONCAT(17,"-",$A96, "-", "H"), PlayerData!$G:$G,PlayerData!L:L,""),
_xlfn.XLOOKUP(_xlfn.CONCAT(18,"-",$A96, "-", "H"), PlayerData!$G:$G,PlayerData!L:L,"")))</f>
        <v>0.87</v>
      </c>
      <c r="H96" s="132">
        <f t="shared" si="8"/>
        <v>15.227272727272727</v>
      </c>
      <c r="I96" s="132">
        <f t="shared" si="9"/>
        <v>14.999999999999998</v>
      </c>
      <c r="J96" s="72">
        <f t="shared" si="10"/>
        <v>11.725067385444746</v>
      </c>
      <c r="K96" s="138" cm="1">
        <f t="array" ref="K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"A"), PlayerData!$M:$M,PlayerData!N:N,""),
_xlfn.XLOOKUP(_xlfn.CONCAT(1,"-",$A96, "-", "A"), PlayerData!$M:$M,PlayerData!N:N,""),
_xlfn.XLOOKUP(_xlfn.CONCAT(2,"-",$A96, "-", "A"), PlayerData!$M:$M,PlayerData!N:N,""),
_xlfn.XLOOKUP(_xlfn.CONCAT(3,"-",$A96, "-", "A"), PlayerData!$M:$M,PlayerData!N:N,""),
_xlfn.XLOOKUP(_xlfn.CONCAT(4,"-",$A96, "-", "A"), PlayerData!$M:$M,PlayerData!N:N,""),
_xlfn.XLOOKUP(_xlfn.CONCAT(5,"-",$A96, "-", "A"), PlayerData!$M:$M,PlayerData!N:N,""),
_xlfn.XLOOKUP(_xlfn.CONCAT(6,"-",$A96, "-", "A"), PlayerData!$M:$M,PlayerData!N:N,""),
_xlfn.XLOOKUP(_xlfn.CONCAT(7,"-",$A96, "-", "A"), PlayerData!$M:$M,PlayerData!N:N,""),
_xlfn.XLOOKUP(_xlfn.CONCAT(8,"-",$A96, "-", "A"), PlayerData!$M:$M,PlayerData!N:N,""),
_xlfn.XLOOKUP(_xlfn.CONCAT(9,"-",$A96, "-", "A"), PlayerData!$M:$M,PlayerData!N:N,""),
_xlfn.XLOOKUP(_xlfn.CONCAT(10,"-",$A96, "-", "A"), PlayerData!$M:$M,PlayerData!N:N,""),
_xlfn.XLOOKUP(_xlfn.CONCAT(11,"-",$A96, "-", "A"), PlayerData!$M:$M,PlayerData!N:N,""),
_xlfn.XLOOKUP(_xlfn.CONCAT(12,"-",$A96, "-", "A"), PlayerData!$M:$M,PlayerData!N:N,""),
_xlfn.XLOOKUP(_xlfn.CONCAT(13,"-",$A96, "-", "A"), PlayerData!$M:$M,PlayerData!N:N,""),
_xlfn.XLOOKUP(_xlfn.CONCAT(14,"-",$A96, "-", "A"), PlayerData!$M:$M,PlayerData!N:N,""),
_xlfn.XLOOKUP(_xlfn.CONCAT(15,"-",$A96, "-", "A"), PlayerData!$M:$M,PlayerData!N:N,""),
_xlfn.XLOOKUP(_xlfn.CONCAT(16,"-",$A96, "-", "A"), PlayerData!$M:$M,PlayerData!N:N,""),
_xlfn.XLOOKUP(_xlfn.CONCAT(17,"-",$A96, "-", "A"), PlayerData!$M:$M,PlayerData!N:N,""),
_xlfn.XLOOKUP(_xlfn.CONCAT(18,"-",$A96, "-", "A"), PlayerData!$M:$M,PlayerData!N:N,"")))</f>
        <v>0.5</v>
      </c>
      <c r="L96" s="138" cm="1">
        <f t="array" ref="L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"A"), PlayerData!$M:$M,PlayerData!O:O,""),
_xlfn.XLOOKUP(_xlfn.CONCAT(1,"-",$A96, "-", "A"), PlayerData!$M:$M,PlayerData!O:O,""),
_xlfn.XLOOKUP(_xlfn.CONCAT(2,"-",$A96, "-", "A"), PlayerData!$M:$M,PlayerData!O:O,""),
_xlfn.XLOOKUP(_xlfn.CONCAT(3,"-",$A96, "-", "A"), PlayerData!$M:$M,PlayerData!O:O,""),
_xlfn.XLOOKUP(_xlfn.CONCAT(4,"-",$A96, "-", "A"), PlayerData!$M:$M,PlayerData!O:O,""),
_xlfn.XLOOKUP(_xlfn.CONCAT(5,"-",$A96, "-", "A"), PlayerData!$M:$M,PlayerData!O:O,""),
_xlfn.XLOOKUP(_xlfn.CONCAT(6,"-",$A96, "-", "A"), PlayerData!$M:$M,PlayerData!O:O,""),
_xlfn.XLOOKUP(_xlfn.CONCAT(7,"-",$A96, "-", "A"), PlayerData!$M:$M,PlayerData!O:O,""),
_xlfn.XLOOKUP(_xlfn.CONCAT(8,"-",$A96, "-", "A"), PlayerData!$M:$M,PlayerData!O:O,""),
_xlfn.XLOOKUP(_xlfn.CONCAT(9,"-",$A96, "-", "A"), PlayerData!$M:$M,PlayerData!O:O,""),
_xlfn.XLOOKUP(_xlfn.CONCAT(10,"-",$A96, "-", "A"), PlayerData!$M:$M,PlayerData!O:O,""),
_xlfn.XLOOKUP(_xlfn.CONCAT(11,"-",$A96, "-", "A"), PlayerData!$M:$M,PlayerData!O:O,""),
_xlfn.XLOOKUP(_xlfn.CONCAT(12,"-",$A96, "-", "A"), PlayerData!$M:$M,PlayerData!O:O,""),
_xlfn.XLOOKUP(_xlfn.CONCAT(13,"-",$A96, "-", "A"), PlayerData!$M:$M,PlayerData!O:O,""),
_xlfn.XLOOKUP(_xlfn.CONCAT(14,"-",$A96, "-", "A"), PlayerData!$M:$M,PlayerData!O:O,""),
_xlfn.XLOOKUP(_xlfn.CONCAT(15,"-",$A96, "-", "A"), PlayerData!$M:$M,PlayerData!O:O,""),
_xlfn.XLOOKUP(_xlfn.CONCAT(16,"-",$A96, "-", "A"), PlayerData!$M:$M,PlayerData!O:O,""),
_xlfn.XLOOKUP(_xlfn.CONCAT(17,"-",$A96, "-", "A"), PlayerData!$M:$M,PlayerData!O:O,""),
_xlfn.XLOOKUP(_xlfn.CONCAT(18,"-",$A96, "-", "A"), PlayerData!$M:$M,PlayerData!O:O,"")))</f>
        <v>0.5</v>
      </c>
      <c r="M96" s="96" cm="1">
        <f t="array" ref="M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_xlfn.XLOOKUP(_xlfn.CONCAT(0,"-",$A96, "-", "A"), PlayerData!$M:$M,PlayerData!R:R,""),
_xlfn.XLOOKUP(_xlfn.CONCAT(1,"-",$A96, "-", "A"), PlayerData!$M:$M,PlayerData!R:R,""),
_xlfn.XLOOKUP(_xlfn.CONCAT(2,"-",$A96, "-", "A"), PlayerData!$M:$M,PlayerData!R:R,""),
_xlfn.XLOOKUP(_xlfn.CONCAT(3,"-",$A96, "-", "A"), PlayerData!$M:$M,PlayerData!R:R,""),
_xlfn.XLOOKUP(_xlfn.CONCAT(4,"-",$A96, "-", "A"), PlayerData!$M:$M,PlayerData!R:R,""),
_xlfn.XLOOKUP(_xlfn.CONCAT(5,"-",$A96, "-", "A"), PlayerData!$M:$M,PlayerData!R:R,""),
_xlfn.XLOOKUP(_xlfn.CONCAT(6,"-",$A96, "-", "A"), PlayerData!$M:$M,PlayerData!R:R,""),
_xlfn.XLOOKUP(_xlfn.CONCAT(7,"-",$A96, "-", "A"), PlayerData!$M:$M,PlayerData!R:R,""),
_xlfn.XLOOKUP(_xlfn.CONCAT(8,"-",$A96, "-", "A"), PlayerData!$M:$M,PlayerData!R:R,""),
_xlfn.XLOOKUP(_xlfn.CONCAT(9,"-",$A96, "-", "A"), PlayerData!$M:$M,PlayerData!R:R,""),
_xlfn.XLOOKUP(_xlfn.CONCAT(10,"-",$A96, "-", "A"), PlayerData!$M:$M,PlayerData!R:R,""),
_xlfn.XLOOKUP(_xlfn.CONCAT(11,"-",$A96, "-", "A"), PlayerData!$M:$M,PlayerData!R:R,""),
_xlfn.XLOOKUP(_xlfn.CONCAT(12,"-",$A96, "-", "A"), PlayerData!$M:$M,PlayerData!R:R,""),
_xlfn.XLOOKUP(_xlfn.CONCAT(13,"-",$A96, "-", "A"), PlayerData!$M:$M,PlayerData!R:R,""),
_xlfn.XLOOKUP(_xlfn.CONCAT(14,"-",$A96, "-", "A"), PlayerData!$M:$M,PlayerData!R:R,""),
_xlfn.XLOOKUP(_xlfn.CONCAT(15,"-",$A96, "-", "A"), PlayerData!$M:$M,PlayerData!R:R,""),
_xlfn.XLOOKUP(_xlfn.CONCAT(16,"-",$A96, "-", "A"), PlayerData!$M:$M,PlayerData!R:R,""),
_xlfn.XLOOKUP(_xlfn.CONCAT(17,"-",$A96, "-", "A"), PlayerData!$M:$M,PlayerData!R:R,""),
_xlfn.XLOOKUP(_xlfn.CONCAT(18,"-",$A96, "-", "A"), PlayerData!$M:$M,PlayerData!R:R,"")))</f>
        <v>0.8600000000000001</v>
      </c>
      <c r="N96" s="134">
        <f t="shared" si="11"/>
        <v>11.363636363636363</v>
      </c>
      <c r="O96" s="134">
        <f t="shared" si="12"/>
        <v>22.727272727272727</v>
      </c>
      <c r="P96" s="73">
        <f t="shared" si="13"/>
        <v>11.590296495956876</v>
      </c>
      <c r="Q96" s="132" cm="1">
        <f t="array" ref="Q96">IF(OR($A96=Solver!$T$12:$T$201),0,SUMPRODUCT($H96:$J96,$T$4:$V$4))</f>
        <v>11.725067385444746</v>
      </c>
      <c r="R96" s="73" cm="1">
        <f t="array" ref="R96">IF(OR($A96=Solver!$T$12:$T$201),0, SUMPRODUCT($N96:$P96, $T$4:$V$4))</f>
        <v>11.590296495956876</v>
      </c>
    </row>
    <row r="97" spans="1:18">
      <c r="A97" s="55">
        <v>95</v>
      </c>
      <c r="B97" s="55">
        <f>_xlfn.XLOOKUP($A97, PlayerData!$B$3:$B$394, PlayerData!C$3:C$394)</f>
        <v>0</v>
      </c>
      <c r="C97" s="55" t="str">
        <f>_xlfn.XLOOKUP($A97, PlayerData!$B$3:$B$394, PlayerData!D$3:D$394)</f>
        <v>M</v>
      </c>
      <c r="D97" s="31" t="str">
        <f>_xlfn.XLOOKUP($A97, PlayerData!$B$3:$B$394, PlayerData!E$3:E$394)</f>
        <v>Brooks</v>
      </c>
      <c r="E97" s="136" cm="1">
        <f t="array" ref="E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"H"), PlayerData!$G:$G,PlayerData!H:H,""),
_xlfn.XLOOKUP(_xlfn.CONCAT(1,"-",$A97, "-", "H"), PlayerData!$G:$G,PlayerData!H:H,""),
_xlfn.XLOOKUP(_xlfn.CONCAT(2,"-",$A97, "-", "H"), PlayerData!$G:$G,PlayerData!H:H,""),
_xlfn.XLOOKUP(_xlfn.CONCAT(3,"-",$A97, "-", "H"), PlayerData!$G:$G,PlayerData!H:H,""),
_xlfn.XLOOKUP(_xlfn.CONCAT(4,"-",$A97, "-", "H"), PlayerData!$G:$G,PlayerData!H:H,""),
_xlfn.XLOOKUP(_xlfn.CONCAT(5,"-",$A97, "-", "H"), PlayerData!$G:$G,PlayerData!H:H,""),
_xlfn.XLOOKUP(_xlfn.CONCAT(6,"-",$A97, "-", "H"), PlayerData!$G:$G,PlayerData!H:H,""),
_xlfn.XLOOKUP(_xlfn.CONCAT(7,"-",$A97, "-", "H"), PlayerData!$G:$G,PlayerData!H:H,""),
_xlfn.XLOOKUP(_xlfn.CONCAT(8,"-",$A97, "-", "H"), PlayerData!$G:$G,PlayerData!H:H,""),
_xlfn.XLOOKUP(_xlfn.CONCAT(9,"-",$A97, "-", "H"), PlayerData!$G:$G,PlayerData!H:H,""),
_xlfn.XLOOKUP(_xlfn.CONCAT(10,"-",$A97, "-", "H"), PlayerData!$G:$G,PlayerData!H:H,""),
_xlfn.XLOOKUP(_xlfn.CONCAT(11,"-",$A97, "-", "H"), PlayerData!$G:$G,PlayerData!H:H,""),
_xlfn.XLOOKUP(_xlfn.CONCAT(12,"-",$A97, "-", "H"), PlayerData!$G:$G,PlayerData!H:H,""),
_xlfn.XLOOKUP(_xlfn.CONCAT(13,"-",$A97, "-", "H"), PlayerData!$G:$G,PlayerData!H:H,""),
_xlfn.XLOOKUP(_xlfn.CONCAT(14,"-",$A97, "-", "H"), PlayerData!$G:$G,PlayerData!H:H,""),
_xlfn.XLOOKUP(_xlfn.CONCAT(15,"-",$A97, "-", "H"), PlayerData!$G:$G,PlayerData!H:H,""),
_xlfn.XLOOKUP(_xlfn.CONCAT(16,"-",$A97, "-", "H"), PlayerData!$G:$G,PlayerData!H:H,""),
_xlfn.XLOOKUP(_xlfn.CONCAT(17,"-",$A97, "-", "H"), PlayerData!$G:$G,PlayerData!H:H,""),
_xlfn.XLOOKUP(_xlfn.CONCAT(18,"-",$A97, "-", "H"), PlayerData!$G:$G,PlayerData!H:H,"")))</f>
        <v>0</v>
      </c>
      <c r="F97" s="136" cm="1">
        <f t="array" ref="F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"H"), PlayerData!$G:$G,PlayerData!I:I,""),
_xlfn.XLOOKUP(_xlfn.CONCAT(1,"-",$A97, "-", "H"), PlayerData!$G:$G,PlayerData!I:I,""),
_xlfn.XLOOKUP(_xlfn.CONCAT(2,"-",$A97, "-", "H"), PlayerData!$G:$G,PlayerData!I:I,""),
_xlfn.XLOOKUP(_xlfn.CONCAT(3,"-",$A97, "-", "H"), PlayerData!$G:$G,PlayerData!I:I,""),
_xlfn.XLOOKUP(_xlfn.CONCAT(4,"-",$A97, "-", "H"), PlayerData!$G:$G,PlayerData!I:I,""),
_xlfn.XLOOKUP(_xlfn.CONCAT(5,"-",$A97, "-", "H"), PlayerData!$G:$G,PlayerData!I:I,""),
_xlfn.XLOOKUP(_xlfn.CONCAT(6,"-",$A97, "-", "H"), PlayerData!$G:$G,PlayerData!I:I,""),
_xlfn.XLOOKUP(_xlfn.CONCAT(7,"-",$A97, "-", "H"), PlayerData!$G:$G,PlayerData!I:I,""),
_xlfn.XLOOKUP(_xlfn.CONCAT(8,"-",$A97, "-", "H"), PlayerData!$G:$G,PlayerData!I:I,""),
_xlfn.XLOOKUP(_xlfn.CONCAT(9,"-",$A97, "-", "H"), PlayerData!$G:$G,PlayerData!I:I,""),
_xlfn.XLOOKUP(_xlfn.CONCAT(10,"-",$A97, "-", "H"), PlayerData!$G:$G,PlayerData!I:I,""),
_xlfn.XLOOKUP(_xlfn.CONCAT(11,"-",$A97, "-", "H"), PlayerData!$G:$G,PlayerData!I:I,""),
_xlfn.XLOOKUP(_xlfn.CONCAT(12,"-",$A97, "-", "H"), PlayerData!$G:$G,PlayerData!I:I,""),
_xlfn.XLOOKUP(_xlfn.CONCAT(13,"-",$A97, "-", "H"), PlayerData!$G:$G,PlayerData!I:I,""),
_xlfn.XLOOKUP(_xlfn.CONCAT(14,"-",$A97, "-", "H"), PlayerData!$G:$G,PlayerData!I:I,""),
_xlfn.XLOOKUP(_xlfn.CONCAT(15,"-",$A97, "-", "H"), PlayerData!$G:$G,PlayerData!I:I,""),
_xlfn.XLOOKUP(_xlfn.CONCAT(16,"-",$A97, "-", "H"), PlayerData!$G:$G,PlayerData!I:I,""),
_xlfn.XLOOKUP(_xlfn.CONCAT(17,"-",$A97, "-", "H"), PlayerData!$G:$G,PlayerData!I:I,""),
_xlfn.XLOOKUP(_xlfn.CONCAT(18,"-",$A97, "-", "H"), PlayerData!$G:$G,PlayerData!I:I,"")))</f>
        <v>0</v>
      </c>
      <c r="G97" s="90" cm="1">
        <f t="array" ref="G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"H"), PlayerData!$G:$G,PlayerData!L:L,""),
_xlfn.XLOOKUP(_xlfn.CONCAT(1,"-",$A97, "-", "H"), PlayerData!$G:$G,PlayerData!L:L,""),
_xlfn.XLOOKUP(_xlfn.CONCAT(2,"-",$A97, "-", "H"), PlayerData!$G:$G,PlayerData!L:L,""),
_xlfn.XLOOKUP(_xlfn.CONCAT(3,"-",$A97, "-", "H"), PlayerData!$G:$G,PlayerData!L:L,""),
_xlfn.XLOOKUP(_xlfn.CONCAT(4,"-",$A97, "-", "H"), PlayerData!$G:$G,PlayerData!L:L,""),
_xlfn.XLOOKUP(_xlfn.CONCAT(5,"-",$A97, "-", "H"), PlayerData!$G:$G,PlayerData!L:L,""),
_xlfn.XLOOKUP(_xlfn.CONCAT(6,"-",$A97, "-", "H"), PlayerData!$G:$G,PlayerData!L:L,""),
_xlfn.XLOOKUP(_xlfn.CONCAT(7,"-",$A97, "-", "H"), PlayerData!$G:$G,PlayerData!L:L,""),
_xlfn.XLOOKUP(_xlfn.CONCAT(8,"-",$A97, "-", "H"), PlayerData!$G:$G,PlayerData!L:L,""),
_xlfn.XLOOKUP(_xlfn.CONCAT(9,"-",$A97, "-", "H"), PlayerData!$G:$G,PlayerData!L:L,""),
_xlfn.XLOOKUP(_xlfn.CONCAT(10,"-",$A97, "-", "H"), PlayerData!$G:$G,PlayerData!L:L,""),
_xlfn.XLOOKUP(_xlfn.CONCAT(11,"-",$A97, "-", "H"), PlayerData!$G:$G,PlayerData!L:L,""),
_xlfn.XLOOKUP(_xlfn.CONCAT(12,"-",$A97, "-", "H"), PlayerData!$G:$G,PlayerData!L:L,""),
_xlfn.XLOOKUP(_xlfn.CONCAT(13,"-",$A97, "-", "H"), PlayerData!$G:$G,PlayerData!L:L,""),
_xlfn.XLOOKUP(_xlfn.CONCAT(14,"-",$A97, "-", "H"), PlayerData!$G:$G,PlayerData!L:L,""),
_xlfn.XLOOKUP(_xlfn.CONCAT(15,"-",$A97, "-", "H"), PlayerData!$G:$G,PlayerData!L:L,""),
_xlfn.XLOOKUP(_xlfn.CONCAT(16,"-",$A97, "-", "H"), PlayerData!$G:$G,PlayerData!L:L,""),
_xlfn.XLOOKUP(_xlfn.CONCAT(17,"-",$A97, "-", "H"), PlayerData!$G:$G,PlayerData!L:L,""),
_xlfn.XLOOKUP(_xlfn.CONCAT(18,"-",$A97, "-", "H"), PlayerData!$G:$G,PlayerData!L:L,"")))</f>
        <v>0.27</v>
      </c>
      <c r="H97" s="132">
        <f t="shared" si="8"/>
        <v>0</v>
      </c>
      <c r="I97" s="132">
        <f t="shared" si="9"/>
        <v>0</v>
      </c>
      <c r="J97" s="72">
        <f t="shared" si="10"/>
        <v>3.6388140161725073</v>
      </c>
      <c r="K97" s="138" cm="1">
        <f t="array" ref="K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"A"), PlayerData!$M:$M,PlayerData!N:N,""),
_xlfn.XLOOKUP(_xlfn.CONCAT(1,"-",$A97, "-", "A"), PlayerData!$M:$M,PlayerData!N:N,""),
_xlfn.XLOOKUP(_xlfn.CONCAT(2,"-",$A97, "-", "A"), PlayerData!$M:$M,PlayerData!N:N,""),
_xlfn.XLOOKUP(_xlfn.CONCAT(3,"-",$A97, "-", "A"), PlayerData!$M:$M,PlayerData!N:N,""),
_xlfn.XLOOKUP(_xlfn.CONCAT(4,"-",$A97, "-", "A"), PlayerData!$M:$M,PlayerData!N:N,""),
_xlfn.XLOOKUP(_xlfn.CONCAT(5,"-",$A97, "-", "A"), PlayerData!$M:$M,PlayerData!N:N,""),
_xlfn.XLOOKUP(_xlfn.CONCAT(6,"-",$A97, "-", "A"), PlayerData!$M:$M,PlayerData!N:N,""),
_xlfn.XLOOKUP(_xlfn.CONCAT(7,"-",$A97, "-", "A"), PlayerData!$M:$M,PlayerData!N:N,""),
_xlfn.XLOOKUP(_xlfn.CONCAT(8,"-",$A97, "-", "A"), PlayerData!$M:$M,PlayerData!N:N,""),
_xlfn.XLOOKUP(_xlfn.CONCAT(9,"-",$A97, "-", "A"), PlayerData!$M:$M,PlayerData!N:N,""),
_xlfn.XLOOKUP(_xlfn.CONCAT(10,"-",$A97, "-", "A"), PlayerData!$M:$M,PlayerData!N:N,""),
_xlfn.XLOOKUP(_xlfn.CONCAT(11,"-",$A97, "-", "A"), PlayerData!$M:$M,PlayerData!N:N,""),
_xlfn.XLOOKUP(_xlfn.CONCAT(12,"-",$A97, "-", "A"), PlayerData!$M:$M,PlayerData!N:N,""),
_xlfn.XLOOKUP(_xlfn.CONCAT(13,"-",$A97, "-", "A"), PlayerData!$M:$M,PlayerData!N:N,""),
_xlfn.XLOOKUP(_xlfn.CONCAT(14,"-",$A97, "-", "A"), PlayerData!$M:$M,PlayerData!N:N,""),
_xlfn.XLOOKUP(_xlfn.CONCAT(15,"-",$A97, "-", "A"), PlayerData!$M:$M,PlayerData!N:N,""),
_xlfn.XLOOKUP(_xlfn.CONCAT(16,"-",$A97, "-", "A"), PlayerData!$M:$M,PlayerData!N:N,""),
_xlfn.XLOOKUP(_xlfn.CONCAT(17,"-",$A97, "-", "A"), PlayerData!$M:$M,PlayerData!N:N,""),
_xlfn.XLOOKUP(_xlfn.CONCAT(18,"-",$A97, "-", "A"), PlayerData!$M:$M,PlayerData!N:N,"")))</f>
        <v>0.33</v>
      </c>
      <c r="L97" s="138" cm="1">
        <f t="array" ref="L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"A"), PlayerData!$M:$M,PlayerData!O:O,""),
_xlfn.XLOOKUP(_xlfn.CONCAT(1,"-",$A97, "-", "A"), PlayerData!$M:$M,PlayerData!O:O,""),
_xlfn.XLOOKUP(_xlfn.CONCAT(2,"-",$A97, "-", "A"), PlayerData!$M:$M,PlayerData!O:O,""),
_xlfn.XLOOKUP(_xlfn.CONCAT(3,"-",$A97, "-", "A"), PlayerData!$M:$M,PlayerData!O:O,""),
_xlfn.XLOOKUP(_xlfn.CONCAT(4,"-",$A97, "-", "A"), PlayerData!$M:$M,PlayerData!O:O,""),
_xlfn.XLOOKUP(_xlfn.CONCAT(5,"-",$A97, "-", "A"), PlayerData!$M:$M,PlayerData!O:O,""),
_xlfn.XLOOKUP(_xlfn.CONCAT(6,"-",$A97, "-", "A"), PlayerData!$M:$M,PlayerData!O:O,""),
_xlfn.XLOOKUP(_xlfn.CONCAT(7,"-",$A97, "-", "A"), PlayerData!$M:$M,PlayerData!O:O,""),
_xlfn.XLOOKUP(_xlfn.CONCAT(8,"-",$A97, "-", "A"), PlayerData!$M:$M,PlayerData!O:O,""),
_xlfn.XLOOKUP(_xlfn.CONCAT(9,"-",$A97, "-", "A"), PlayerData!$M:$M,PlayerData!O:O,""),
_xlfn.XLOOKUP(_xlfn.CONCAT(10,"-",$A97, "-", "A"), PlayerData!$M:$M,PlayerData!O:O,""),
_xlfn.XLOOKUP(_xlfn.CONCAT(11,"-",$A97, "-", "A"), PlayerData!$M:$M,PlayerData!O:O,""),
_xlfn.XLOOKUP(_xlfn.CONCAT(12,"-",$A97, "-", "A"), PlayerData!$M:$M,PlayerData!O:O,""),
_xlfn.XLOOKUP(_xlfn.CONCAT(13,"-",$A97, "-", "A"), PlayerData!$M:$M,PlayerData!O:O,""),
_xlfn.XLOOKUP(_xlfn.CONCAT(14,"-",$A97, "-", "A"), PlayerData!$M:$M,PlayerData!O:O,""),
_xlfn.XLOOKUP(_xlfn.CONCAT(15,"-",$A97, "-", "A"), PlayerData!$M:$M,PlayerData!O:O,""),
_xlfn.XLOOKUP(_xlfn.CONCAT(16,"-",$A97, "-", "A"), PlayerData!$M:$M,PlayerData!O:O,""),
_xlfn.XLOOKUP(_xlfn.CONCAT(17,"-",$A97, "-", "A"), PlayerData!$M:$M,PlayerData!O:O,""),
_xlfn.XLOOKUP(_xlfn.CONCAT(18,"-",$A97, "-", "A"), PlayerData!$M:$M,PlayerData!O:O,"")))</f>
        <v>0</v>
      </c>
      <c r="M97" s="96" cm="1">
        <f t="array" ref="M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_xlfn.XLOOKUP(_xlfn.CONCAT(0,"-",$A97, "-", "A"), PlayerData!$M:$M,PlayerData!R:R,""),
_xlfn.XLOOKUP(_xlfn.CONCAT(1,"-",$A97, "-", "A"), PlayerData!$M:$M,PlayerData!R:R,""),
_xlfn.XLOOKUP(_xlfn.CONCAT(2,"-",$A97, "-", "A"), PlayerData!$M:$M,PlayerData!R:R,""),
_xlfn.XLOOKUP(_xlfn.CONCAT(3,"-",$A97, "-", "A"), PlayerData!$M:$M,PlayerData!R:R,""),
_xlfn.XLOOKUP(_xlfn.CONCAT(4,"-",$A97, "-", "A"), PlayerData!$M:$M,PlayerData!R:R,""),
_xlfn.XLOOKUP(_xlfn.CONCAT(5,"-",$A97, "-", "A"), PlayerData!$M:$M,PlayerData!R:R,""),
_xlfn.XLOOKUP(_xlfn.CONCAT(6,"-",$A97, "-", "A"), PlayerData!$M:$M,PlayerData!R:R,""),
_xlfn.XLOOKUP(_xlfn.CONCAT(7,"-",$A97, "-", "A"), PlayerData!$M:$M,PlayerData!R:R,""),
_xlfn.XLOOKUP(_xlfn.CONCAT(8,"-",$A97, "-", "A"), PlayerData!$M:$M,PlayerData!R:R,""),
_xlfn.XLOOKUP(_xlfn.CONCAT(9,"-",$A97, "-", "A"), PlayerData!$M:$M,PlayerData!R:R,""),
_xlfn.XLOOKUP(_xlfn.CONCAT(10,"-",$A97, "-", "A"), PlayerData!$M:$M,PlayerData!R:R,""),
_xlfn.XLOOKUP(_xlfn.CONCAT(11,"-",$A97, "-", "A"), PlayerData!$M:$M,PlayerData!R:R,""),
_xlfn.XLOOKUP(_xlfn.CONCAT(12,"-",$A97, "-", "A"), PlayerData!$M:$M,PlayerData!R:R,""),
_xlfn.XLOOKUP(_xlfn.CONCAT(13,"-",$A97, "-", "A"), PlayerData!$M:$M,PlayerData!R:R,""),
_xlfn.XLOOKUP(_xlfn.CONCAT(14,"-",$A97, "-", "A"), PlayerData!$M:$M,PlayerData!R:R,""),
_xlfn.XLOOKUP(_xlfn.CONCAT(15,"-",$A97, "-", "A"), PlayerData!$M:$M,PlayerData!R:R,""),
_xlfn.XLOOKUP(_xlfn.CONCAT(16,"-",$A97, "-", "A"), PlayerData!$M:$M,PlayerData!R:R,""),
_xlfn.XLOOKUP(_xlfn.CONCAT(17,"-",$A97, "-", "A"), PlayerData!$M:$M,PlayerData!R:R,""),
_xlfn.XLOOKUP(_xlfn.CONCAT(18,"-",$A97, "-", "A"), PlayerData!$M:$M,PlayerData!R:R,"")))</f>
        <v>0.22</v>
      </c>
      <c r="N97" s="134">
        <f t="shared" si="11"/>
        <v>7.4999999999999991</v>
      </c>
      <c r="O97" s="134">
        <f t="shared" si="12"/>
        <v>0</v>
      </c>
      <c r="P97" s="73">
        <f t="shared" si="13"/>
        <v>2.9649595687331538</v>
      </c>
      <c r="Q97" s="132" cm="1">
        <f t="array" ref="Q97">IF(OR($A97=Solver!$T$12:$T$201),0,SUMPRODUCT($H97:$J97,$T$4:$V$4))</f>
        <v>3.6388140161725073</v>
      </c>
      <c r="R97" s="73" cm="1">
        <f t="array" ref="R97">IF(OR($A97=Solver!$T$12:$T$201),0, SUMPRODUCT($N97:$P97, $T$4:$V$4))</f>
        <v>2.9649595687331538</v>
      </c>
    </row>
    <row r="98" spans="1:18">
      <c r="A98" s="55">
        <v>96</v>
      </c>
      <c r="B98" s="55" t="str">
        <f>_xlfn.XLOOKUP($A98, PlayerData!$B$3:$B$394, PlayerData!C$3:C$394)</f>
        <v>EVE</v>
      </c>
      <c r="C98" s="55" t="str">
        <f>_xlfn.XLOOKUP($A98, PlayerData!$B$3:$B$394, PlayerData!D$3:D$394)</f>
        <v>M</v>
      </c>
      <c r="D98" s="31" t="str">
        <f>_xlfn.XLOOKUP($A98, PlayerData!$B$3:$B$394, PlayerData!E$3:E$394)</f>
        <v>Iwobi</v>
      </c>
      <c r="E98" s="136" cm="1">
        <f t="array" ref="E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"H"), PlayerData!$G:$G,PlayerData!H:H,""),
_xlfn.XLOOKUP(_xlfn.CONCAT(1,"-",$A98, "-", "H"), PlayerData!$G:$G,PlayerData!H:H,""),
_xlfn.XLOOKUP(_xlfn.CONCAT(2,"-",$A98, "-", "H"), PlayerData!$G:$G,PlayerData!H:H,""),
_xlfn.XLOOKUP(_xlfn.CONCAT(3,"-",$A98, "-", "H"), PlayerData!$G:$G,PlayerData!H:H,""),
_xlfn.XLOOKUP(_xlfn.CONCAT(4,"-",$A98, "-", "H"), PlayerData!$G:$G,PlayerData!H:H,""),
_xlfn.XLOOKUP(_xlfn.CONCAT(5,"-",$A98, "-", "H"), PlayerData!$G:$G,PlayerData!H:H,""),
_xlfn.XLOOKUP(_xlfn.CONCAT(6,"-",$A98, "-", "H"), PlayerData!$G:$G,PlayerData!H:H,""),
_xlfn.XLOOKUP(_xlfn.CONCAT(7,"-",$A98, "-", "H"), PlayerData!$G:$G,PlayerData!H:H,""),
_xlfn.XLOOKUP(_xlfn.CONCAT(8,"-",$A98, "-", "H"), PlayerData!$G:$G,PlayerData!H:H,""),
_xlfn.XLOOKUP(_xlfn.CONCAT(9,"-",$A98, "-", "H"), PlayerData!$G:$G,PlayerData!H:H,""),
_xlfn.XLOOKUP(_xlfn.CONCAT(10,"-",$A98, "-", "H"), PlayerData!$G:$G,PlayerData!H:H,""),
_xlfn.XLOOKUP(_xlfn.CONCAT(11,"-",$A98, "-", "H"), PlayerData!$G:$G,PlayerData!H:H,""),
_xlfn.XLOOKUP(_xlfn.CONCAT(12,"-",$A98, "-", "H"), PlayerData!$G:$G,PlayerData!H:H,""),
_xlfn.XLOOKUP(_xlfn.CONCAT(13,"-",$A98, "-", "H"), PlayerData!$G:$G,PlayerData!H:H,""),
_xlfn.XLOOKUP(_xlfn.CONCAT(14,"-",$A98, "-", "H"), PlayerData!$G:$G,PlayerData!H:H,""),
_xlfn.XLOOKUP(_xlfn.CONCAT(15,"-",$A98, "-", "H"), PlayerData!$G:$G,PlayerData!H:H,""),
_xlfn.XLOOKUP(_xlfn.CONCAT(16,"-",$A98, "-", "H"), PlayerData!$G:$G,PlayerData!H:H,""),
_xlfn.XLOOKUP(_xlfn.CONCAT(17,"-",$A98, "-", "H"), PlayerData!$G:$G,PlayerData!H:H,""),
_xlfn.XLOOKUP(_xlfn.CONCAT(18,"-",$A98, "-", "H"), PlayerData!$G:$G,PlayerData!H:H,"")))</f>
        <v>0.25</v>
      </c>
      <c r="F98" s="136" cm="1">
        <f t="array" ref="F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"H"), PlayerData!$G:$G,PlayerData!I:I,""),
_xlfn.XLOOKUP(_xlfn.CONCAT(1,"-",$A98, "-", "H"), PlayerData!$G:$G,PlayerData!I:I,""),
_xlfn.XLOOKUP(_xlfn.CONCAT(2,"-",$A98, "-", "H"), PlayerData!$G:$G,PlayerData!I:I,""),
_xlfn.XLOOKUP(_xlfn.CONCAT(3,"-",$A98, "-", "H"), PlayerData!$G:$G,PlayerData!I:I,""),
_xlfn.XLOOKUP(_xlfn.CONCAT(4,"-",$A98, "-", "H"), PlayerData!$G:$G,PlayerData!I:I,""),
_xlfn.XLOOKUP(_xlfn.CONCAT(5,"-",$A98, "-", "H"), PlayerData!$G:$G,PlayerData!I:I,""),
_xlfn.XLOOKUP(_xlfn.CONCAT(6,"-",$A98, "-", "H"), PlayerData!$G:$G,PlayerData!I:I,""),
_xlfn.XLOOKUP(_xlfn.CONCAT(7,"-",$A98, "-", "H"), PlayerData!$G:$G,PlayerData!I:I,""),
_xlfn.XLOOKUP(_xlfn.CONCAT(8,"-",$A98, "-", "H"), PlayerData!$G:$G,PlayerData!I:I,""),
_xlfn.XLOOKUP(_xlfn.CONCAT(9,"-",$A98, "-", "H"), PlayerData!$G:$G,PlayerData!I:I,""),
_xlfn.XLOOKUP(_xlfn.CONCAT(10,"-",$A98, "-", "H"), PlayerData!$G:$G,PlayerData!I:I,""),
_xlfn.XLOOKUP(_xlfn.CONCAT(11,"-",$A98, "-", "H"), PlayerData!$G:$G,PlayerData!I:I,""),
_xlfn.XLOOKUP(_xlfn.CONCAT(12,"-",$A98, "-", "H"), PlayerData!$G:$G,PlayerData!I:I,""),
_xlfn.XLOOKUP(_xlfn.CONCAT(13,"-",$A98, "-", "H"), PlayerData!$G:$G,PlayerData!I:I,""),
_xlfn.XLOOKUP(_xlfn.CONCAT(14,"-",$A98, "-", "H"), PlayerData!$G:$G,PlayerData!I:I,""),
_xlfn.XLOOKUP(_xlfn.CONCAT(15,"-",$A98, "-", "H"), PlayerData!$G:$G,PlayerData!I:I,""),
_xlfn.XLOOKUP(_xlfn.CONCAT(16,"-",$A98, "-", "H"), PlayerData!$G:$G,PlayerData!I:I,""),
_xlfn.XLOOKUP(_xlfn.CONCAT(17,"-",$A98, "-", "H"), PlayerData!$G:$G,PlayerData!I:I,""),
_xlfn.XLOOKUP(_xlfn.CONCAT(18,"-",$A98, "-", "H"), PlayerData!$G:$G,PlayerData!I:I,"")))</f>
        <v>0.25</v>
      </c>
      <c r="G98" s="90" cm="1">
        <f t="array" ref="G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"H"), PlayerData!$G:$G,PlayerData!L:L,""),
_xlfn.XLOOKUP(_xlfn.CONCAT(1,"-",$A98, "-", "H"), PlayerData!$G:$G,PlayerData!L:L,""),
_xlfn.XLOOKUP(_xlfn.CONCAT(2,"-",$A98, "-", "H"), PlayerData!$G:$G,PlayerData!L:L,""),
_xlfn.XLOOKUP(_xlfn.CONCAT(3,"-",$A98, "-", "H"), PlayerData!$G:$G,PlayerData!L:L,""),
_xlfn.XLOOKUP(_xlfn.CONCAT(4,"-",$A98, "-", "H"), PlayerData!$G:$G,PlayerData!L:L,""),
_xlfn.XLOOKUP(_xlfn.CONCAT(5,"-",$A98, "-", "H"), PlayerData!$G:$G,PlayerData!L:L,""),
_xlfn.XLOOKUP(_xlfn.CONCAT(6,"-",$A98, "-", "H"), PlayerData!$G:$G,PlayerData!L:L,""),
_xlfn.XLOOKUP(_xlfn.CONCAT(7,"-",$A98, "-", "H"), PlayerData!$G:$G,PlayerData!L:L,""),
_xlfn.XLOOKUP(_xlfn.CONCAT(8,"-",$A98, "-", "H"), PlayerData!$G:$G,PlayerData!L:L,""),
_xlfn.XLOOKUP(_xlfn.CONCAT(9,"-",$A98, "-", "H"), PlayerData!$G:$G,PlayerData!L:L,""),
_xlfn.XLOOKUP(_xlfn.CONCAT(10,"-",$A98, "-", "H"), PlayerData!$G:$G,PlayerData!L:L,""),
_xlfn.XLOOKUP(_xlfn.CONCAT(11,"-",$A98, "-", "H"), PlayerData!$G:$G,PlayerData!L:L,""),
_xlfn.XLOOKUP(_xlfn.CONCAT(12,"-",$A98, "-", "H"), PlayerData!$G:$G,PlayerData!L:L,""),
_xlfn.XLOOKUP(_xlfn.CONCAT(13,"-",$A98, "-", "H"), PlayerData!$G:$G,PlayerData!L:L,""),
_xlfn.XLOOKUP(_xlfn.CONCAT(14,"-",$A98, "-", "H"), PlayerData!$G:$G,PlayerData!L:L,""),
_xlfn.XLOOKUP(_xlfn.CONCAT(15,"-",$A98, "-", "H"), PlayerData!$G:$G,PlayerData!L:L,""),
_xlfn.XLOOKUP(_xlfn.CONCAT(16,"-",$A98, "-", "H"), PlayerData!$G:$G,PlayerData!L:L,""),
_xlfn.XLOOKUP(_xlfn.CONCAT(17,"-",$A98, "-", "H"), PlayerData!$G:$G,PlayerData!L:L,""),
_xlfn.XLOOKUP(_xlfn.CONCAT(18,"-",$A98, "-", "H"), PlayerData!$G:$G,PlayerData!L:L,"")))</f>
        <v>0.64</v>
      </c>
      <c r="H98" s="132">
        <f t="shared" si="8"/>
        <v>5.6818181818181817</v>
      </c>
      <c r="I98" s="132">
        <f t="shared" si="9"/>
        <v>11.363636363636363</v>
      </c>
      <c r="J98" s="72">
        <f t="shared" si="10"/>
        <v>8.6253369272237208</v>
      </c>
      <c r="K98" s="138" cm="1">
        <f t="array" ref="K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"A"), PlayerData!$M:$M,PlayerData!N:N,""),
_xlfn.XLOOKUP(_xlfn.CONCAT(1,"-",$A98, "-", "A"), PlayerData!$M:$M,PlayerData!N:N,""),
_xlfn.XLOOKUP(_xlfn.CONCAT(2,"-",$A98, "-", "A"), PlayerData!$M:$M,PlayerData!N:N,""),
_xlfn.XLOOKUP(_xlfn.CONCAT(3,"-",$A98, "-", "A"), PlayerData!$M:$M,PlayerData!N:N,""),
_xlfn.XLOOKUP(_xlfn.CONCAT(4,"-",$A98, "-", "A"), PlayerData!$M:$M,PlayerData!N:N,""),
_xlfn.XLOOKUP(_xlfn.CONCAT(5,"-",$A98, "-", "A"), PlayerData!$M:$M,PlayerData!N:N,""),
_xlfn.XLOOKUP(_xlfn.CONCAT(6,"-",$A98, "-", "A"), PlayerData!$M:$M,PlayerData!N:N,""),
_xlfn.XLOOKUP(_xlfn.CONCAT(7,"-",$A98, "-", "A"), PlayerData!$M:$M,PlayerData!N:N,""),
_xlfn.XLOOKUP(_xlfn.CONCAT(8,"-",$A98, "-", "A"), PlayerData!$M:$M,PlayerData!N:N,""),
_xlfn.XLOOKUP(_xlfn.CONCAT(9,"-",$A98, "-", "A"), PlayerData!$M:$M,PlayerData!N:N,""),
_xlfn.XLOOKUP(_xlfn.CONCAT(10,"-",$A98, "-", "A"), PlayerData!$M:$M,PlayerData!N:N,""),
_xlfn.XLOOKUP(_xlfn.CONCAT(11,"-",$A98, "-", "A"), PlayerData!$M:$M,PlayerData!N:N,""),
_xlfn.XLOOKUP(_xlfn.CONCAT(12,"-",$A98, "-", "A"), PlayerData!$M:$M,PlayerData!N:N,""),
_xlfn.XLOOKUP(_xlfn.CONCAT(13,"-",$A98, "-", "A"), PlayerData!$M:$M,PlayerData!N:N,""),
_xlfn.XLOOKUP(_xlfn.CONCAT(14,"-",$A98, "-", "A"), PlayerData!$M:$M,PlayerData!N:N,""),
_xlfn.XLOOKUP(_xlfn.CONCAT(15,"-",$A98, "-", "A"), PlayerData!$M:$M,PlayerData!N:N,""),
_xlfn.XLOOKUP(_xlfn.CONCAT(16,"-",$A98, "-", "A"), PlayerData!$M:$M,PlayerData!N:N,""),
_xlfn.XLOOKUP(_xlfn.CONCAT(17,"-",$A98, "-", "A"), PlayerData!$M:$M,PlayerData!N:N,""),
_xlfn.XLOOKUP(_xlfn.CONCAT(18,"-",$A98, "-", "A"), PlayerData!$M:$M,PlayerData!N:N,"")))</f>
        <v>0.5</v>
      </c>
      <c r="L98" s="138" cm="1">
        <f t="array" ref="L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"A"), PlayerData!$M:$M,PlayerData!O:O,""),
_xlfn.XLOOKUP(_xlfn.CONCAT(1,"-",$A98, "-", "A"), PlayerData!$M:$M,PlayerData!O:O,""),
_xlfn.XLOOKUP(_xlfn.CONCAT(2,"-",$A98, "-", "A"), PlayerData!$M:$M,PlayerData!O:O,""),
_xlfn.XLOOKUP(_xlfn.CONCAT(3,"-",$A98, "-", "A"), PlayerData!$M:$M,PlayerData!O:O,""),
_xlfn.XLOOKUP(_xlfn.CONCAT(4,"-",$A98, "-", "A"), PlayerData!$M:$M,PlayerData!O:O,""),
_xlfn.XLOOKUP(_xlfn.CONCAT(5,"-",$A98, "-", "A"), PlayerData!$M:$M,PlayerData!O:O,""),
_xlfn.XLOOKUP(_xlfn.CONCAT(6,"-",$A98, "-", "A"), PlayerData!$M:$M,PlayerData!O:O,""),
_xlfn.XLOOKUP(_xlfn.CONCAT(7,"-",$A98, "-", "A"), PlayerData!$M:$M,PlayerData!O:O,""),
_xlfn.XLOOKUP(_xlfn.CONCAT(8,"-",$A98, "-", "A"), PlayerData!$M:$M,PlayerData!O:O,""),
_xlfn.XLOOKUP(_xlfn.CONCAT(9,"-",$A98, "-", "A"), PlayerData!$M:$M,PlayerData!O:O,""),
_xlfn.XLOOKUP(_xlfn.CONCAT(10,"-",$A98, "-", "A"), PlayerData!$M:$M,PlayerData!O:O,""),
_xlfn.XLOOKUP(_xlfn.CONCAT(11,"-",$A98, "-", "A"), PlayerData!$M:$M,PlayerData!O:O,""),
_xlfn.XLOOKUP(_xlfn.CONCAT(12,"-",$A98, "-", "A"), PlayerData!$M:$M,PlayerData!O:O,""),
_xlfn.XLOOKUP(_xlfn.CONCAT(13,"-",$A98, "-", "A"), PlayerData!$M:$M,PlayerData!O:O,""),
_xlfn.XLOOKUP(_xlfn.CONCAT(14,"-",$A98, "-", "A"), PlayerData!$M:$M,PlayerData!O:O,""),
_xlfn.XLOOKUP(_xlfn.CONCAT(15,"-",$A98, "-", "A"), PlayerData!$M:$M,PlayerData!O:O,""),
_xlfn.XLOOKUP(_xlfn.CONCAT(16,"-",$A98, "-", "A"), PlayerData!$M:$M,PlayerData!O:O,""),
_xlfn.XLOOKUP(_xlfn.CONCAT(17,"-",$A98, "-", "A"), PlayerData!$M:$M,PlayerData!O:O,""),
_xlfn.XLOOKUP(_xlfn.CONCAT(18,"-",$A98, "-", "A"), PlayerData!$M:$M,PlayerData!O:O,"")))</f>
        <v>0</v>
      </c>
      <c r="M98" s="96" cm="1">
        <f t="array" ref="M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_xlfn.XLOOKUP(_xlfn.CONCAT(0,"-",$A98, "-", "A"), PlayerData!$M:$M,PlayerData!R:R,""),
_xlfn.XLOOKUP(_xlfn.CONCAT(1,"-",$A98, "-", "A"), PlayerData!$M:$M,PlayerData!R:R,""),
_xlfn.XLOOKUP(_xlfn.CONCAT(2,"-",$A98, "-", "A"), PlayerData!$M:$M,PlayerData!R:R,""),
_xlfn.XLOOKUP(_xlfn.CONCAT(3,"-",$A98, "-", "A"), PlayerData!$M:$M,PlayerData!R:R,""),
_xlfn.XLOOKUP(_xlfn.CONCAT(4,"-",$A98, "-", "A"), PlayerData!$M:$M,PlayerData!R:R,""),
_xlfn.XLOOKUP(_xlfn.CONCAT(5,"-",$A98, "-", "A"), PlayerData!$M:$M,PlayerData!R:R,""),
_xlfn.XLOOKUP(_xlfn.CONCAT(6,"-",$A98, "-", "A"), PlayerData!$M:$M,PlayerData!R:R,""),
_xlfn.XLOOKUP(_xlfn.CONCAT(7,"-",$A98, "-", "A"), PlayerData!$M:$M,PlayerData!R:R,""),
_xlfn.XLOOKUP(_xlfn.CONCAT(8,"-",$A98, "-", "A"), PlayerData!$M:$M,PlayerData!R:R,""),
_xlfn.XLOOKUP(_xlfn.CONCAT(9,"-",$A98, "-", "A"), PlayerData!$M:$M,PlayerData!R:R,""),
_xlfn.XLOOKUP(_xlfn.CONCAT(10,"-",$A98, "-", "A"), PlayerData!$M:$M,PlayerData!R:R,""),
_xlfn.XLOOKUP(_xlfn.CONCAT(11,"-",$A98, "-", "A"), PlayerData!$M:$M,PlayerData!R:R,""),
_xlfn.XLOOKUP(_xlfn.CONCAT(12,"-",$A98, "-", "A"), PlayerData!$M:$M,PlayerData!R:R,""),
_xlfn.XLOOKUP(_xlfn.CONCAT(13,"-",$A98, "-", "A"), PlayerData!$M:$M,PlayerData!R:R,""),
_xlfn.XLOOKUP(_xlfn.CONCAT(14,"-",$A98, "-", "A"), PlayerData!$M:$M,PlayerData!R:R,""),
_xlfn.XLOOKUP(_xlfn.CONCAT(15,"-",$A98, "-", "A"), PlayerData!$M:$M,PlayerData!R:R,""),
_xlfn.XLOOKUP(_xlfn.CONCAT(16,"-",$A98, "-", "A"), PlayerData!$M:$M,PlayerData!R:R,""),
_xlfn.XLOOKUP(_xlfn.CONCAT(17,"-",$A98, "-", "A"), PlayerData!$M:$M,PlayerData!R:R,""),
_xlfn.XLOOKUP(_xlfn.CONCAT(18,"-",$A98, "-", "A"), PlayerData!$M:$M,PlayerData!R:R,"")))</f>
        <v>0.22999999999999998</v>
      </c>
      <c r="N98" s="134">
        <f t="shared" si="11"/>
        <v>11.363636363636363</v>
      </c>
      <c r="O98" s="134">
        <f t="shared" si="12"/>
        <v>0</v>
      </c>
      <c r="P98" s="73">
        <f t="shared" si="13"/>
        <v>3.0997304582210248</v>
      </c>
      <c r="Q98" s="132" cm="1">
        <f t="array" ref="Q98">IF(OR($A98=Solver!$T$12:$T$201),0,SUMPRODUCT($H98:$J98,$T$4:$V$4))</f>
        <v>8.6253369272237208</v>
      </c>
      <c r="R98" s="73" cm="1">
        <f t="array" ref="R98">IF(OR($A98=Solver!$T$12:$T$201),0, SUMPRODUCT($N98:$P98, $T$4:$V$4))</f>
        <v>3.0997304582210248</v>
      </c>
    </row>
    <row r="99" spans="1:18">
      <c r="A99" s="55">
        <v>97</v>
      </c>
      <c r="B99" s="55" t="str">
        <f>_xlfn.XLOOKUP($A99, PlayerData!$B$3:$B$394, PlayerData!C$3:C$394)</f>
        <v>AVL</v>
      </c>
      <c r="C99" s="55" t="str">
        <f>_xlfn.XLOOKUP($A99, PlayerData!$B$3:$B$394, PlayerData!D$3:D$394)</f>
        <v>M</v>
      </c>
      <c r="D99" s="31" t="str">
        <f>_xlfn.XLOOKUP($A99, PlayerData!$B$3:$B$394, PlayerData!E$3:E$394)</f>
        <v>El Ghazi</v>
      </c>
      <c r="E99" s="136" cm="1">
        <f t="array" ref="E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"H"), PlayerData!$G:$G,PlayerData!H:H,""),
_xlfn.XLOOKUP(_xlfn.CONCAT(1,"-",$A99, "-", "H"), PlayerData!$G:$G,PlayerData!H:H,""),
_xlfn.XLOOKUP(_xlfn.CONCAT(2,"-",$A99, "-", "H"), PlayerData!$G:$G,PlayerData!H:H,""),
_xlfn.XLOOKUP(_xlfn.CONCAT(3,"-",$A99, "-", "H"), PlayerData!$G:$G,PlayerData!H:H,""),
_xlfn.XLOOKUP(_xlfn.CONCAT(4,"-",$A99, "-", "H"), PlayerData!$G:$G,PlayerData!H:H,""),
_xlfn.XLOOKUP(_xlfn.CONCAT(5,"-",$A99, "-", "H"), PlayerData!$G:$G,PlayerData!H:H,""),
_xlfn.XLOOKUP(_xlfn.CONCAT(6,"-",$A99, "-", "H"), PlayerData!$G:$G,PlayerData!H:H,""),
_xlfn.XLOOKUP(_xlfn.CONCAT(7,"-",$A99, "-", "H"), PlayerData!$G:$G,PlayerData!H:H,""),
_xlfn.XLOOKUP(_xlfn.CONCAT(8,"-",$A99, "-", "H"), PlayerData!$G:$G,PlayerData!H:H,""),
_xlfn.XLOOKUP(_xlfn.CONCAT(9,"-",$A99, "-", "H"), PlayerData!$G:$G,PlayerData!H:H,""),
_xlfn.XLOOKUP(_xlfn.CONCAT(10,"-",$A99, "-", "H"), PlayerData!$G:$G,PlayerData!H:H,""),
_xlfn.XLOOKUP(_xlfn.CONCAT(11,"-",$A99, "-", "H"), PlayerData!$G:$G,PlayerData!H:H,""),
_xlfn.XLOOKUP(_xlfn.CONCAT(12,"-",$A99, "-", "H"), PlayerData!$G:$G,PlayerData!H:H,""),
_xlfn.XLOOKUP(_xlfn.CONCAT(13,"-",$A99, "-", "H"), PlayerData!$G:$G,PlayerData!H:H,""),
_xlfn.XLOOKUP(_xlfn.CONCAT(14,"-",$A99, "-", "H"), PlayerData!$G:$G,PlayerData!H:H,""),
_xlfn.XLOOKUP(_xlfn.CONCAT(15,"-",$A99, "-", "H"), PlayerData!$G:$G,PlayerData!H:H,""),
_xlfn.XLOOKUP(_xlfn.CONCAT(16,"-",$A99, "-", "H"), PlayerData!$G:$G,PlayerData!H:H,""),
_xlfn.XLOOKUP(_xlfn.CONCAT(17,"-",$A99, "-", "H"), PlayerData!$G:$G,PlayerData!H:H,""),
_xlfn.XLOOKUP(_xlfn.CONCAT(18,"-",$A99, "-", "H"), PlayerData!$G:$G,PlayerData!H:H,"")))</f>
        <v>1.5</v>
      </c>
      <c r="F99" s="136" cm="1">
        <f t="array" ref="F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"H"), PlayerData!$G:$G,PlayerData!I:I,""),
_xlfn.XLOOKUP(_xlfn.CONCAT(1,"-",$A99, "-", "H"), PlayerData!$G:$G,PlayerData!I:I,""),
_xlfn.XLOOKUP(_xlfn.CONCAT(2,"-",$A99, "-", "H"), PlayerData!$G:$G,PlayerData!I:I,""),
_xlfn.XLOOKUP(_xlfn.CONCAT(3,"-",$A99, "-", "H"), PlayerData!$G:$G,PlayerData!I:I,""),
_xlfn.XLOOKUP(_xlfn.CONCAT(4,"-",$A99, "-", "H"), PlayerData!$G:$G,PlayerData!I:I,""),
_xlfn.XLOOKUP(_xlfn.CONCAT(5,"-",$A99, "-", "H"), PlayerData!$G:$G,PlayerData!I:I,""),
_xlfn.XLOOKUP(_xlfn.CONCAT(6,"-",$A99, "-", "H"), PlayerData!$G:$G,PlayerData!I:I,""),
_xlfn.XLOOKUP(_xlfn.CONCAT(7,"-",$A99, "-", "H"), PlayerData!$G:$G,PlayerData!I:I,""),
_xlfn.XLOOKUP(_xlfn.CONCAT(8,"-",$A99, "-", "H"), PlayerData!$G:$G,PlayerData!I:I,""),
_xlfn.XLOOKUP(_xlfn.CONCAT(9,"-",$A99, "-", "H"), PlayerData!$G:$G,PlayerData!I:I,""),
_xlfn.XLOOKUP(_xlfn.CONCAT(10,"-",$A99, "-", "H"), PlayerData!$G:$G,PlayerData!I:I,""),
_xlfn.XLOOKUP(_xlfn.CONCAT(11,"-",$A99, "-", "H"), PlayerData!$G:$G,PlayerData!I:I,""),
_xlfn.XLOOKUP(_xlfn.CONCAT(12,"-",$A99, "-", "H"), PlayerData!$G:$G,PlayerData!I:I,""),
_xlfn.XLOOKUP(_xlfn.CONCAT(13,"-",$A99, "-", "H"), PlayerData!$G:$G,PlayerData!I:I,""),
_xlfn.XLOOKUP(_xlfn.CONCAT(14,"-",$A99, "-", "H"), PlayerData!$G:$G,PlayerData!I:I,""),
_xlfn.XLOOKUP(_xlfn.CONCAT(15,"-",$A99, "-", "H"), PlayerData!$G:$G,PlayerData!I:I,""),
_xlfn.XLOOKUP(_xlfn.CONCAT(16,"-",$A99, "-", "H"), PlayerData!$G:$G,PlayerData!I:I,""),
_xlfn.XLOOKUP(_xlfn.CONCAT(17,"-",$A99, "-", "H"), PlayerData!$G:$G,PlayerData!I:I,""),
_xlfn.XLOOKUP(_xlfn.CONCAT(18,"-",$A99, "-", "H"), PlayerData!$G:$G,PlayerData!I:I,"")))</f>
        <v>0.17</v>
      </c>
      <c r="G99" s="90" cm="1">
        <f t="array" ref="G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"H"), PlayerData!$G:$G,PlayerData!L:L,""),
_xlfn.XLOOKUP(_xlfn.CONCAT(1,"-",$A99, "-", "H"), PlayerData!$G:$G,PlayerData!L:L,""),
_xlfn.XLOOKUP(_xlfn.CONCAT(2,"-",$A99, "-", "H"), PlayerData!$G:$G,PlayerData!L:L,""),
_xlfn.XLOOKUP(_xlfn.CONCAT(3,"-",$A99, "-", "H"), PlayerData!$G:$G,PlayerData!L:L,""),
_xlfn.XLOOKUP(_xlfn.CONCAT(4,"-",$A99, "-", "H"), PlayerData!$G:$G,PlayerData!L:L,""),
_xlfn.XLOOKUP(_xlfn.CONCAT(5,"-",$A99, "-", "H"), PlayerData!$G:$G,PlayerData!L:L,""),
_xlfn.XLOOKUP(_xlfn.CONCAT(6,"-",$A99, "-", "H"), PlayerData!$G:$G,PlayerData!L:L,""),
_xlfn.XLOOKUP(_xlfn.CONCAT(7,"-",$A99, "-", "H"), PlayerData!$G:$G,PlayerData!L:L,""),
_xlfn.XLOOKUP(_xlfn.CONCAT(8,"-",$A99, "-", "H"), PlayerData!$G:$G,PlayerData!L:L,""),
_xlfn.XLOOKUP(_xlfn.CONCAT(9,"-",$A99, "-", "H"), PlayerData!$G:$G,PlayerData!L:L,""),
_xlfn.XLOOKUP(_xlfn.CONCAT(10,"-",$A99, "-", "H"), PlayerData!$G:$G,PlayerData!L:L,""),
_xlfn.XLOOKUP(_xlfn.CONCAT(11,"-",$A99, "-", "H"), PlayerData!$G:$G,PlayerData!L:L,""),
_xlfn.XLOOKUP(_xlfn.CONCAT(12,"-",$A99, "-", "H"), PlayerData!$G:$G,PlayerData!L:L,""),
_xlfn.XLOOKUP(_xlfn.CONCAT(13,"-",$A99, "-", "H"), PlayerData!$G:$G,PlayerData!L:L,""),
_xlfn.XLOOKUP(_xlfn.CONCAT(14,"-",$A99, "-", "H"), PlayerData!$G:$G,PlayerData!L:L,""),
_xlfn.XLOOKUP(_xlfn.CONCAT(15,"-",$A99, "-", "H"), PlayerData!$G:$G,PlayerData!L:L,""),
_xlfn.XLOOKUP(_xlfn.CONCAT(16,"-",$A99, "-", "H"), PlayerData!$G:$G,PlayerData!L:L,""),
_xlfn.XLOOKUP(_xlfn.CONCAT(17,"-",$A99, "-", "H"), PlayerData!$G:$G,PlayerData!L:L,""),
_xlfn.XLOOKUP(_xlfn.CONCAT(18,"-",$A99, "-", "H"), PlayerData!$G:$G,PlayerData!L:L,"")))</f>
        <v>1.49</v>
      </c>
      <c r="H99" s="132">
        <f t="shared" si="8"/>
        <v>34.090909090909086</v>
      </c>
      <c r="I99" s="132">
        <f t="shared" si="9"/>
        <v>7.7272727272727266</v>
      </c>
      <c r="J99" s="72">
        <f t="shared" si="10"/>
        <v>20.080862533692724</v>
      </c>
      <c r="K99" s="138" cm="1">
        <f t="array" ref="K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"A"), PlayerData!$M:$M,PlayerData!N:N,""),
_xlfn.XLOOKUP(_xlfn.CONCAT(1,"-",$A99, "-", "A"), PlayerData!$M:$M,PlayerData!N:N,""),
_xlfn.XLOOKUP(_xlfn.CONCAT(2,"-",$A99, "-", "A"), PlayerData!$M:$M,PlayerData!N:N,""),
_xlfn.XLOOKUP(_xlfn.CONCAT(3,"-",$A99, "-", "A"), PlayerData!$M:$M,PlayerData!N:N,""),
_xlfn.XLOOKUP(_xlfn.CONCAT(4,"-",$A99, "-", "A"), PlayerData!$M:$M,PlayerData!N:N,""),
_xlfn.XLOOKUP(_xlfn.CONCAT(5,"-",$A99, "-", "A"), PlayerData!$M:$M,PlayerData!N:N,""),
_xlfn.XLOOKUP(_xlfn.CONCAT(6,"-",$A99, "-", "A"), PlayerData!$M:$M,PlayerData!N:N,""),
_xlfn.XLOOKUP(_xlfn.CONCAT(7,"-",$A99, "-", "A"), PlayerData!$M:$M,PlayerData!N:N,""),
_xlfn.XLOOKUP(_xlfn.CONCAT(8,"-",$A99, "-", "A"), PlayerData!$M:$M,PlayerData!N:N,""),
_xlfn.XLOOKUP(_xlfn.CONCAT(9,"-",$A99, "-", "A"), PlayerData!$M:$M,PlayerData!N:N,""),
_xlfn.XLOOKUP(_xlfn.CONCAT(10,"-",$A99, "-", "A"), PlayerData!$M:$M,PlayerData!N:N,""),
_xlfn.XLOOKUP(_xlfn.CONCAT(11,"-",$A99, "-", "A"), PlayerData!$M:$M,PlayerData!N:N,""),
_xlfn.XLOOKUP(_xlfn.CONCAT(12,"-",$A99, "-", "A"), PlayerData!$M:$M,PlayerData!N:N,""),
_xlfn.XLOOKUP(_xlfn.CONCAT(13,"-",$A99, "-", "A"), PlayerData!$M:$M,PlayerData!N:N,""),
_xlfn.XLOOKUP(_xlfn.CONCAT(14,"-",$A99, "-", "A"), PlayerData!$M:$M,PlayerData!N:N,""),
_xlfn.XLOOKUP(_xlfn.CONCAT(15,"-",$A99, "-", "A"), PlayerData!$M:$M,PlayerData!N:N,""),
_xlfn.XLOOKUP(_xlfn.CONCAT(16,"-",$A99, "-", "A"), PlayerData!$M:$M,PlayerData!N:N,""),
_xlfn.XLOOKUP(_xlfn.CONCAT(17,"-",$A99, "-", "A"), PlayerData!$M:$M,PlayerData!N:N,""),
_xlfn.XLOOKUP(_xlfn.CONCAT(18,"-",$A99, "-", "A"), PlayerData!$M:$M,PlayerData!N:N,"")))</f>
        <v>0.4</v>
      </c>
      <c r="L99" s="138" cm="1">
        <f t="array" ref="L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"A"), PlayerData!$M:$M,PlayerData!O:O,""),
_xlfn.XLOOKUP(_xlfn.CONCAT(1,"-",$A99, "-", "A"), PlayerData!$M:$M,PlayerData!O:O,""),
_xlfn.XLOOKUP(_xlfn.CONCAT(2,"-",$A99, "-", "A"), PlayerData!$M:$M,PlayerData!O:O,""),
_xlfn.XLOOKUP(_xlfn.CONCAT(3,"-",$A99, "-", "A"), PlayerData!$M:$M,PlayerData!O:O,""),
_xlfn.XLOOKUP(_xlfn.CONCAT(4,"-",$A99, "-", "A"), PlayerData!$M:$M,PlayerData!O:O,""),
_xlfn.XLOOKUP(_xlfn.CONCAT(5,"-",$A99, "-", "A"), PlayerData!$M:$M,PlayerData!O:O,""),
_xlfn.XLOOKUP(_xlfn.CONCAT(6,"-",$A99, "-", "A"), PlayerData!$M:$M,PlayerData!O:O,""),
_xlfn.XLOOKUP(_xlfn.CONCAT(7,"-",$A99, "-", "A"), PlayerData!$M:$M,PlayerData!O:O,""),
_xlfn.XLOOKUP(_xlfn.CONCAT(8,"-",$A99, "-", "A"), PlayerData!$M:$M,PlayerData!O:O,""),
_xlfn.XLOOKUP(_xlfn.CONCAT(9,"-",$A99, "-", "A"), PlayerData!$M:$M,PlayerData!O:O,""),
_xlfn.XLOOKUP(_xlfn.CONCAT(10,"-",$A99, "-", "A"), PlayerData!$M:$M,PlayerData!O:O,""),
_xlfn.XLOOKUP(_xlfn.CONCAT(11,"-",$A99, "-", "A"), PlayerData!$M:$M,PlayerData!O:O,""),
_xlfn.XLOOKUP(_xlfn.CONCAT(12,"-",$A99, "-", "A"), PlayerData!$M:$M,PlayerData!O:O,""),
_xlfn.XLOOKUP(_xlfn.CONCAT(13,"-",$A99, "-", "A"), PlayerData!$M:$M,PlayerData!O:O,""),
_xlfn.XLOOKUP(_xlfn.CONCAT(14,"-",$A99, "-", "A"), PlayerData!$M:$M,PlayerData!O:O,""),
_xlfn.XLOOKUP(_xlfn.CONCAT(15,"-",$A99, "-", "A"), PlayerData!$M:$M,PlayerData!O:O,""),
_xlfn.XLOOKUP(_xlfn.CONCAT(16,"-",$A99, "-", "A"), PlayerData!$M:$M,PlayerData!O:O,""),
_xlfn.XLOOKUP(_xlfn.CONCAT(17,"-",$A99, "-", "A"), PlayerData!$M:$M,PlayerData!O:O,""),
_xlfn.XLOOKUP(_xlfn.CONCAT(18,"-",$A99, "-", "A"), PlayerData!$M:$M,PlayerData!O:O,"")))</f>
        <v>0.2</v>
      </c>
      <c r="M99" s="96" cm="1">
        <f t="array" ref="M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_xlfn.XLOOKUP(_xlfn.CONCAT(0,"-",$A99, "-", "A"), PlayerData!$M:$M,PlayerData!R:R,""),
_xlfn.XLOOKUP(_xlfn.CONCAT(1,"-",$A99, "-", "A"), PlayerData!$M:$M,PlayerData!R:R,""),
_xlfn.XLOOKUP(_xlfn.CONCAT(2,"-",$A99, "-", "A"), PlayerData!$M:$M,PlayerData!R:R,""),
_xlfn.XLOOKUP(_xlfn.CONCAT(3,"-",$A99, "-", "A"), PlayerData!$M:$M,PlayerData!R:R,""),
_xlfn.XLOOKUP(_xlfn.CONCAT(4,"-",$A99, "-", "A"), PlayerData!$M:$M,PlayerData!R:R,""),
_xlfn.XLOOKUP(_xlfn.CONCAT(5,"-",$A99, "-", "A"), PlayerData!$M:$M,PlayerData!R:R,""),
_xlfn.XLOOKUP(_xlfn.CONCAT(6,"-",$A99, "-", "A"), PlayerData!$M:$M,PlayerData!R:R,""),
_xlfn.XLOOKUP(_xlfn.CONCAT(7,"-",$A99, "-", "A"), PlayerData!$M:$M,PlayerData!R:R,""),
_xlfn.XLOOKUP(_xlfn.CONCAT(8,"-",$A99, "-", "A"), PlayerData!$M:$M,PlayerData!R:R,""),
_xlfn.XLOOKUP(_xlfn.CONCAT(9,"-",$A99, "-", "A"), PlayerData!$M:$M,PlayerData!R:R,""),
_xlfn.XLOOKUP(_xlfn.CONCAT(10,"-",$A99, "-", "A"), PlayerData!$M:$M,PlayerData!R:R,""),
_xlfn.XLOOKUP(_xlfn.CONCAT(11,"-",$A99, "-", "A"), PlayerData!$M:$M,PlayerData!R:R,""),
_xlfn.XLOOKUP(_xlfn.CONCAT(12,"-",$A99, "-", "A"), PlayerData!$M:$M,PlayerData!R:R,""),
_xlfn.XLOOKUP(_xlfn.CONCAT(13,"-",$A99, "-", "A"), PlayerData!$M:$M,PlayerData!R:R,""),
_xlfn.XLOOKUP(_xlfn.CONCAT(14,"-",$A99, "-", "A"), PlayerData!$M:$M,PlayerData!R:R,""),
_xlfn.XLOOKUP(_xlfn.CONCAT(15,"-",$A99, "-", "A"), PlayerData!$M:$M,PlayerData!R:R,""),
_xlfn.XLOOKUP(_xlfn.CONCAT(16,"-",$A99, "-", "A"), PlayerData!$M:$M,PlayerData!R:R,""),
_xlfn.XLOOKUP(_xlfn.CONCAT(17,"-",$A99, "-", "A"), PlayerData!$M:$M,PlayerData!R:R,""),
_xlfn.XLOOKUP(_xlfn.CONCAT(18,"-",$A99, "-", "A"), PlayerData!$M:$M,PlayerData!R:R,"")))</f>
        <v>1.04</v>
      </c>
      <c r="N99" s="134">
        <f t="shared" si="11"/>
        <v>9.0909090909090899</v>
      </c>
      <c r="O99" s="134">
        <f t="shared" si="12"/>
        <v>9.0909090909090899</v>
      </c>
      <c r="P99" s="73">
        <f t="shared" si="13"/>
        <v>14.016172506738545</v>
      </c>
      <c r="Q99" s="132" cm="1">
        <f t="array" ref="Q99">IF(OR($A99=Solver!$T$12:$T$201),0,SUMPRODUCT($H99:$J99,$T$4:$V$4))</f>
        <v>0</v>
      </c>
      <c r="R99" s="73" cm="1">
        <f t="array" ref="R99">IF(OR($A99=Solver!$T$12:$T$201),0, SUMPRODUCT($N99:$P99, $T$4:$V$4))</f>
        <v>0</v>
      </c>
    </row>
    <row r="100" spans="1:18">
      <c r="A100" s="55">
        <v>98</v>
      </c>
      <c r="B100" s="55">
        <f>_xlfn.XLOOKUP($A100, PlayerData!$B$3:$B$394, PlayerData!C$3:C$394)</f>
        <v>0</v>
      </c>
      <c r="C100" s="55" t="str">
        <f>_xlfn.XLOOKUP($A100, PlayerData!$B$3:$B$394, PlayerData!D$3:D$394)</f>
        <v>M</v>
      </c>
      <c r="D100" s="31" t="str">
        <f>_xlfn.XLOOKUP($A100, PlayerData!$B$3:$B$394, PlayerData!E$3:E$394)</f>
        <v>Buendía</v>
      </c>
      <c r="E100" s="136" cm="1">
        <f t="array" ref="E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"H"), PlayerData!$G:$G,PlayerData!H:H,""),
_xlfn.XLOOKUP(_xlfn.CONCAT(1,"-",$A100, "-", "H"), PlayerData!$G:$G,PlayerData!H:H,""),
_xlfn.XLOOKUP(_xlfn.CONCAT(2,"-",$A100, "-", "H"), PlayerData!$G:$G,PlayerData!H:H,""),
_xlfn.XLOOKUP(_xlfn.CONCAT(3,"-",$A100, "-", "H"), PlayerData!$G:$G,PlayerData!H:H,""),
_xlfn.XLOOKUP(_xlfn.CONCAT(4,"-",$A100, "-", "H"), PlayerData!$G:$G,PlayerData!H:H,""),
_xlfn.XLOOKUP(_xlfn.CONCAT(5,"-",$A100, "-", "H"), PlayerData!$G:$G,PlayerData!H:H,""),
_xlfn.XLOOKUP(_xlfn.CONCAT(6,"-",$A100, "-", "H"), PlayerData!$G:$G,PlayerData!H:H,""),
_xlfn.XLOOKUP(_xlfn.CONCAT(7,"-",$A100, "-", "H"), PlayerData!$G:$G,PlayerData!H:H,""),
_xlfn.XLOOKUP(_xlfn.CONCAT(8,"-",$A100, "-", "H"), PlayerData!$G:$G,PlayerData!H:H,""),
_xlfn.XLOOKUP(_xlfn.CONCAT(9,"-",$A100, "-", "H"), PlayerData!$G:$G,PlayerData!H:H,""),
_xlfn.XLOOKUP(_xlfn.CONCAT(10,"-",$A100, "-", "H"), PlayerData!$G:$G,PlayerData!H:H,""),
_xlfn.XLOOKUP(_xlfn.CONCAT(11,"-",$A100, "-", "H"), PlayerData!$G:$G,PlayerData!H:H,""),
_xlfn.XLOOKUP(_xlfn.CONCAT(12,"-",$A100, "-", "H"), PlayerData!$G:$G,PlayerData!H:H,""),
_xlfn.XLOOKUP(_xlfn.CONCAT(13,"-",$A100, "-", "H"), PlayerData!$G:$G,PlayerData!H:H,""),
_xlfn.XLOOKUP(_xlfn.CONCAT(14,"-",$A100, "-", "H"), PlayerData!$G:$G,PlayerData!H:H,""),
_xlfn.XLOOKUP(_xlfn.CONCAT(15,"-",$A100, "-", "H"), PlayerData!$G:$G,PlayerData!H:H,""),
_xlfn.XLOOKUP(_xlfn.CONCAT(16,"-",$A100, "-", "H"), PlayerData!$G:$G,PlayerData!H:H,""),
_xlfn.XLOOKUP(_xlfn.CONCAT(17,"-",$A100, "-", "H"), PlayerData!$G:$G,PlayerData!H:H,""),
_xlfn.XLOOKUP(_xlfn.CONCAT(18,"-",$A100, "-", "H"), PlayerData!$G:$G,PlayerData!H:H,"")))</f>
        <v>0.5</v>
      </c>
      <c r="F100" s="136" cm="1">
        <f t="array" ref="F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"H"), PlayerData!$G:$G,PlayerData!I:I,""),
_xlfn.XLOOKUP(_xlfn.CONCAT(1,"-",$A100, "-", "H"), PlayerData!$G:$G,PlayerData!I:I,""),
_xlfn.XLOOKUP(_xlfn.CONCAT(2,"-",$A100, "-", "H"), PlayerData!$G:$G,PlayerData!I:I,""),
_xlfn.XLOOKUP(_xlfn.CONCAT(3,"-",$A100, "-", "H"), PlayerData!$G:$G,PlayerData!I:I,""),
_xlfn.XLOOKUP(_xlfn.CONCAT(4,"-",$A100, "-", "H"), PlayerData!$G:$G,PlayerData!I:I,""),
_xlfn.XLOOKUP(_xlfn.CONCAT(5,"-",$A100, "-", "H"), PlayerData!$G:$G,PlayerData!I:I,""),
_xlfn.XLOOKUP(_xlfn.CONCAT(6,"-",$A100, "-", "H"), PlayerData!$G:$G,PlayerData!I:I,""),
_xlfn.XLOOKUP(_xlfn.CONCAT(7,"-",$A100, "-", "H"), PlayerData!$G:$G,PlayerData!I:I,""),
_xlfn.XLOOKUP(_xlfn.CONCAT(8,"-",$A100, "-", "H"), PlayerData!$G:$G,PlayerData!I:I,""),
_xlfn.XLOOKUP(_xlfn.CONCAT(9,"-",$A100, "-", "H"), PlayerData!$G:$G,PlayerData!I:I,""),
_xlfn.XLOOKUP(_xlfn.CONCAT(10,"-",$A100, "-", "H"), PlayerData!$G:$G,PlayerData!I:I,""),
_xlfn.XLOOKUP(_xlfn.CONCAT(11,"-",$A100, "-", "H"), PlayerData!$G:$G,PlayerData!I:I,""),
_xlfn.XLOOKUP(_xlfn.CONCAT(12,"-",$A100, "-", "H"), PlayerData!$G:$G,PlayerData!I:I,""),
_xlfn.XLOOKUP(_xlfn.CONCAT(13,"-",$A100, "-", "H"), PlayerData!$G:$G,PlayerData!I:I,""),
_xlfn.XLOOKUP(_xlfn.CONCAT(14,"-",$A100, "-", "H"), PlayerData!$G:$G,PlayerData!I:I,""),
_xlfn.XLOOKUP(_xlfn.CONCAT(15,"-",$A100, "-", "H"), PlayerData!$G:$G,PlayerData!I:I,""),
_xlfn.XLOOKUP(_xlfn.CONCAT(16,"-",$A100, "-", "H"), PlayerData!$G:$G,PlayerData!I:I,""),
_xlfn.XLOOKUP(_xlfn.CONCAT(17,"-",$A100, "-", "H"), PlayerData!$G:$G,PlayerData!I:I,""),
_xlfn.XLOOKUP(_xlfn.CONCAT(18,"-",$A100, "-", "H"), PlayerData!$G:$G,PlayerData!I:I,"")))</f>
        <v>0</v>
      </c>
      <c r="G100" s="90" cm="1">
        <f t="array" ref="G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"H"), PlayerData!$G:$G,PlayerData!L:L,""),
_xlfn.XLOOKUP(_xlfn.CONCAT(1,"-",$A100, "-", "H"), PlayerData!$G:$G,PlayerData!L:L,""),
_xlfn.XLOOKUP(_xlfn.CONCAT(2,"-",$A100, "-", "H"), PlayerData!$G:$G,PlayerData!L:L,""),
_xlfn.XLOOKUP(_xlfn.CONCAT(3,"-",$A100, "-", "H"), PlayerData!$G:$G,PlayerData!L:L,""),
_xlfn.XLOOKUP(_xlfn.CONCAT(4,"-",$A100, "-", "H"), PlayerData!$G:$G,PlayerData!L:L,""),
_xlfn.XLOOKUP(_xlfn.CONCAT(5,"-",$A100, "-", "H"), PlayerData!$G:$G,PlayerData!L:L,""),
_xlfn.XLOOKUP(_xlfn.CONCAT(6,"-",$A100, "-", "H"), PlayerData!$G:$G,PlayerData!L:L,""),
_xlfn.XLOOKUP(_xlfn.CONCAT(7,"-",$A100, "-", "H"), PlayerData!$G:$G,PlayerData!L:L,""),
_xlfn.XLOOKUP(_xlfn.CONCAT(8,"-",$A100, "-", "H"), PlayerData!$G:$G,PlayerData!L:L,""),
_xlfn.XLOOKUP(_xlfn.CONCAT(9,"-",$A100, "-", "H"), PlayerData!$G:$G,PlayerData!L:L,""),
_xlfn.XLOOKUP(_xlfn.CONCAT(10,"-",$A100, "-", "H"), PlayerData!$G:$G,PlayerData!L:L,""),
_xlfn.XLOOKUP(_xlfn.CONCAT(11,"-",$A100, "-", "H"), PlayerData!$G:$G,PlayerData!L:L,""),
_xlfn.XLOOKUP(_xlfn.CONCAT(12,"-",$A100, "-", "H"), PlayerData!$G:$G,PlayerData!L:L,""),
_xlfn.XLOOKUP(_xlfn.CONCAT(13,"-",$A100, "-", "H"), PlayerData!$G:$G,PlayerData!L:L,""),
_xlfn.XLOOKUP(_xlfn.CONCAT(14,"-",$A100, "-", "H"), PlayerData!$G:$G,PlayerData!L:L,""),
_xlfn.XLOOKUP(_xlfn.CONCAT(15,"-",$A100, "-", "H"), PlayerData!$G:$G,PlayerData!L:L,""),
_xlfn.XLOOKUP(_xlfn.CONCAT(16,"-",$A100, "-", "H"), PlayerData!$G:$G,PlayerData!L:L,""),
_xlfn.XLOOKUP(_xlfn.CONCAT(17,"-",$A100, "-", "H"), PlayerData!$G:$G,PlayerData!L:L,""),
_xlfn.XLOOKUP(_xlfn.CONCAT(18,"-",$A100, "-", "H"), PlayerData!$G:$G,PlayerData!L:L,"")))</f>
        <v>1.23</v>
      </c>
      <c r="H100" s="132">
        <f t="shared" si="8"/>
        <v>11.363636363636363</v>
      </c>
      <c r="I100" s="132">
        <f t="shared" si="9"/>
        <v>0</v>
      </c>
      <c r="J100" s="72">
        <f t="shared" si="10"/>
        <v>16.576819407008088</v>
      </c>
      <c r="K100" s="138" cm="1">
        <f t="array" ref="K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"A"), PlayerData!$M:$M,PlayerData!N:N,""),
_xlfn.XLOOKUP(_xlfn.CONCAT(1,"-",$A100, "-", "A"), PlayerData!$M:$M,PlayerData!N:N,""),
_xlfn.XLOOKUP(_xlfn.CONCAT(2,"-",$A100, "-", "A"), PlayerData!$M:$M,PlayerData!N:N,""),
_xlfn.XLOOKUP(_xlfn.CONCAT(3,"-",$A100, "-", "A"), PlayerData!$M:$M,PlayerData!N:N,""),
_xlfn.XLOOKUP(_xlfn.CONCAT(4,"-",$A100, "-", "A"), PlayerData!$M:$M,PlayerData!N:N,""),
_xlfn.XLOOKUP(_xlfn.CONCAT(5,"-",$A100, "-", "A"), PlayerData!$M:$M,PlayerData!N:N,""),
_xlfn.XLOOKUP(_xlfn.CONCAT(6,"-",$A100, "-", "A"), PlayerData!$M:$M,PlayerData!N:N,""),
_xlfn.XLOOKUP(_xlfn.CONCAT(7,"-",$A100, "-", "A"), PlayerData!$M:$M,PlayerData!N:N,""),
_xlfn.XLOOKUP(_xlfn.CONCAT(8,"-",$A100, "-", "A"), PlayerData!$M:$M,PlayerData!N:N,""),
_xlfn.XLOOKUP(_xlfn.CONCAT(9,"-",$A100, "-", "A"), PlayerData!$M:$M,PlayerData!N:N,""),
_xlfn.XLOOKUP(_xlfn.CONCAT(10,"-",$A100, "-", "A"), PlayerData!$M:$M,PlayerData!N:N,""),
_xlfn.XLOOKUP(_xlfn.CONCAT(11,"-",$A100, "-", "A"), PlayerData!$M:$M,PlayerData!N:N,""),
_xlfn.XLOOKUP(_xlfn.CONCAT(12,"-",$A100, "-", "A"), PlayerData!$M:$M,PlayerData!N:N,""),
_xlfn.XLOOKUP(_xlfn.CONCAT(13,"-",$A100, "-", "A"), PlayerData!$M:$M,PlayerData!N:N,""),
_xlfn.XLOOKUP(_xlfn.CONCAT(14,"-",$A100, "-", "A"), PlayerData!$M:$M,PlayerData!N:N,""),
_xlfn.XLOOKUP(_xlfn.CONCAT(15,"-",$A100, "-", "A"), PlayerData!$M:$M,PlayerData!N:N,""),
_xlfn.XLOOKUP(_xlfn.CONCAT(16,"-",$A100, "-", "A"), PlayerData!$M:$M,PlayerData!N:N,""),
_xlfn.XLOOKUP(_xlfn.CONCAT(17,"-",$A100, "-", "A"), PlayerData!$M:$M,PlayerData!N:N,""),
_xlfn.XLOOKUP(_xlfn.CONCAT(18,"-",$A100, "-", "A"), PlayerData!$M:$M,PlayerData!N:N,"")))</f>
        <v>0.25</v>
      </c>
      <c r="L100" s="138" cm="1">
        <f t="array" ref="L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"A"), PlayerData!$M:$M,PlayerData!O:O,""),
_xlfn.XLOOKUP(_xlfn.CONCAT(1,"-",$A100, "-", "A"), PlayerData!$M:$M,PlayerData!O:O,""),
_xlfn.XLOOKUP(_xlfn.CONCAT(2,"-",$A100, "-", "A"), PlayerData!$M:$M,PlayerData!O:O,""),
_xlfn.XLOOKUP(_xlfn.CONCAT(3,"-",$A100, "-", "A"), PlayerData!$M:$M,PlayerData!O:O,""),
_xlfn.XLOOKUP(_xlfn.CONCAT(4,"-",$A100, "-", "A"), PlayerData!$M:$M,PlayerData!O:O,""),
_xlfn.XLOOKUP(_xlfn.CONCAT(5,"-",$A100, "-", "A"), PlayerData!$M:$M,PlayerData!O:O,""),
_xlfn.XLOOKUP(_xlfn.CONCAT(6,"-",$A100, "-", "A"), PlayerData!$M:$M,PlayerData!O:O,""),
_xlfn.XLOOKUP(_xlfn.CONCAT(7,"-",$A100, "-", "A"), PlayerData!$M:$M,PlayerData!O:O,""),
_xlfn.XLOOKUP(_xlfn.CONCAT(8,"-",$A100, "-", "A"), PlayerData!$M:$M,PlayerData!O:O,""),
_xlfn.XLOOKUP(_xlfn.CONCAT(9,"-",$A100, "-", "A"), PlayerData!$M:$M,PlayerData!O:O,""),
_xlfn.XLOOKUP(_xlfn.CONCAT(10,"-",$A100, "-", "A"), PlayerData!$M:$M,PlayerData!O:O,""),
_xlfn.XLOOKUP(_xlfn.CONCAT(11,"-",$A100, "-", "A"), PlayerData!$M:$M,PlayerData!O:O,""),
_xlfn.XLOOKUP(_xlfn.CONCAT(12,"-",$A100, "-", "A"), PlayerData!$M:$M,PlayerData!O:O,""),
_xlfn.XLOOKUP(_xlfn.CONCAT(13,"-",$A100, "-", "A"), PlayerData!$M:$M,PlayerData!O:O,""),
_xlfn.XLOOKUP(_xlfn.CONCAT(14,"-",$A100, "-", "A"), PlayerData!$M:$M,PlayerData!O:O,""),
_xlfn.XLOOKUP(_xlfn.CONCAT(15,"-",$A100, "-", "A"), PlayerData!$M:$M,PlayerData!O:O,""),
_xlfn.XLOOKUP(_xlfn.CONCAT(16,"-",$A100, "-", "A"), PlayerData!$M:$M,PlayerData!O:O,""),
_xlfn.XLOOKUP(_xlfn.CONCAT(17,"-",$A100, "-", "A"), PlayerData!$M:$M,PlayerData!O:O,""),
_xlfn.XLOOKUP(_xlfn.CONCAT(18,"-",$A100, "-", "A"), PlayerData!$M:$M,PlayerData!O:O,"")))</f>
        <v>0</v>
      </c>
      <c r="M100" s="96" cm="1">
        <f t="array" ref="M1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_xlfn.XLOOKUP(_xlfn.CONCAT(0,"-",$A100, "-", "A"), PlayerData!$M:$M,PlayerData!R:R,""),
_xlfn.XLOOKUP(_xlfn.CONCAT(1,"-",$A100, "-", "A"), PlayerData!$M:$M,PlayerData!R:R,""),
_xlfn.XLOOKUP(_xlfn.CONCAT(2,"-",$A100, "-", "A"), PlayerData!$M:$M,PlayerData!R:R,""),
_xlfn.XLOOKUP(_xlfn.CONCAT(3,"-",$A100, "-", "A"), PlayerData!$M:$M,PlayerData!R:R,""),
_xlfn.XLOOKUP(_xlfn.CONCAT(4,"-",$A100, "-", "A"), PlayerData!$M:$M,PlayerData!R:R,""),
_xlfn.XLOOKUP(_xlfn.CONCAT(5,"-",$A100, "-", "A"), PlayerData!$M:$M,PlayerData!R:R,""),
_xlfn.XLOOKUP(_xlfn.CONCAT(6,"-",$A100, "-", "A"), PlayerData!$M:$M,PlayerData!R:R,""),
_xlfn.XLOOKUP(_xlfn.CONCAT(7,"-",$A100, "-", "A"), PlayerData!$M:$M,PlayerData!R:R,""),
_xlfn.XLOOKUP(_xlfn.CONCAT(8,"-",$A100, "-", "A"), PlayerData!$M:$M,PlayerData!R:R,""),
_xlfn.XLOOKUP(_xlfn.CONCAT(9,"-",$A100, "-", "A"), PlayerData!$M:$M,PlayerData!R:R,""),
_xlfn.XLOOKUP(_xlfn.CONCAT(10,"-",$A100, "-", "A"), PlayerData!$M:$M,PlayerData!R:R,""),
_xlfn.XLOOKUP(_xlfn.CONCAT(11,"-",$A100, "-", "A"), PlayerData!$M:$M,PlayerData!R:R,""),
_xlfn.XLOOKUP(_xlfn.CONCAT(12,"-",$A100, "-", "A"), PlayerData!$M:$M,PlayerData!R:R,""),
_xlfn.XLOOKUP(_xlfn.CONCAT(13,"-",$A100, "-", "A"), PlayerData!$M:$M,PlayerData!R:R,""),
_xlfn.XLOOKUP(_xlfn.CONCAT(14,"-",$A100, "-", "A"), PlayerData!$M:$M,PlayerData!R:R,""),
_xlfn.XLOOKUP(_xlfn.CONCAT(15,"-",$A100, "-", "A"), PlayerData!$M:$M,PlayerData!R:R,""),
_xlfn.XLOOKUP(_xlfn.CONCAT(16,"-",$A100, "-", "A"), PlayerData!$M:$M,PlayerData!R:R,""),
_xlfn.XLOOKUP(_xlfn.CONCAT(17,"-",$A100, "-", "A"), PlayerData!$M:$M,PlayerData!R:R,""),
_xlfn.XLOOKUP(_xlfn.CONCAT(18,"-",$A100, "-", "A"), PlayerData!$M:$M,PlayerData!R:R,"")))</f>
        <v>0.92999999999999994</v>
      </c>
      <c r="N100" s="134">
        <f t="shared" si="11"/>
        <v>5.6818181818181817</v>
      </c>
      <c r="O100" s="134">
        <f t="shared" si="12"/>
        <v>0</v>
      </c>
      <c r="P100" s="73">
        <f t="shared" si="13"/>
        <v>12.533692722371969</v>
      </c>
      <c r="Q100" s="132" cm="1">
        <f t="array" ref="Q100">IF(OR($A100=Solver!$T$12:$T$201),0,SUMPRODUCT($H100:$J100,$T$4:$V$4))</f>
        <v>16.576819407008088</v>
      </c>
      <c r="R100" s="73" cm="1">
        <f t="array" ref="R100">IF(OR($A100=Solver!$T$12:$T$201),0, SUMPRODUCT($N100:$P100, $T$4:$V$4))</f>
        <v>12.533692722371969</v>
      </c>
    </row>
    <row r="101" spans="1:18">
      <c r="A101" s="55">
        <v>99</v>
      </c>
      <c r="B101" s="55" t="str">
        <f>_xlfn.XLOOKUP($A101, PlayerData!$B$3:$B$394, PlayerData!C$3:C$394)</f>
        <v>SHU</v>
      </c>
      <c r="C101" s="55" t="str">
        <f>_xlfn.XLOOKUP($A101, PlayerData!$B$3:$B$394, PlayerData!D$3:D$394)</f>
        <v>M</v>
      </c>
      <c r="D101" s="31" t="str">
        <f>_xlfn.XLOOKUP($A101, PlayerData!$B$3:$B$394, PlayerData!E$3:E$394)</f>
        <v>Fleck</v>
      </c>
      <c r="E101" s="136" cm="1">
        <f t="array" ref="E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"H"), PlayerData!$G:$G,PlayerData!H:H,""),
_xlfn.XLOOKUP(_xlfn.CONCAT(1,"-",$A101, "-", "H"), PlayerData!$G:$G,PlayerData!H:H,""),
_xlfn.XLOOKUP(_xlfn.CONCAT(2,"-",$A101, "-", "H"), PlayerData!$G:$G,PlayerData!H:H,""),
_xlfn.XLOOKUP(_xlfn.CONCAT(3,"-",$A101, "-", "H"), PlayerData!$G:$G,PlayerData!H:H,""),
_xlfn.XLOOKUP(_xlfn.CONCAT(4,"-",$A101, "-", "H"), PlayerData!$G:$G,PlayerData!H:H,""),
_xlfn.XLOOKUP(_xlfn.CONCAT(5,"-",$A101, "-", "H"), PlayerData!$G:$G,PlayerData!H:H,""),
_xlfn.XLOOKUP(_xlfn.CONCAT(6,"-",$A101, "-", "H"), PlayerData!$G:$G,PlayerData!H:H,""),
_xlfn.XLOOKUP(_xlfn.CONCAT(7,"-",$A101, "-", "H"), PlayerData!$G:$G,PlayerData!H:H,""),
_xlfn.XLOOKUP(_xlfn.CONCAT(8,"-",$A101, "-", "H"), PlayerData!$G:$G,PlayerData!H:H,""),
_xlfn.XLOOKUP(_xlfn.CONCAT(9,"-",$A101, "-", "H"), PlayerData!$G:$G,PlayerData!H:H,""),
_xlfn.XLOOKUP(_xlfn.CONCAT(10,"-",$A101, "-", "H"), PlayerData!$G:$G,PlayerData!H:H,""),
_xlfn.XLOOKUP(_xlfn.CONCAT(11,"-",$A101, "-", "H"), PlayerData!$G:$G,PlayerData!H:H,""),
_xlfn.XLOOKUP(_xlfn.CONCAT(12,"-",$A101, "-", "H"), PlayerData!$G:$G,PlayerData!H:H,""),
_xlfn.XLOOKUP(_xlfn.CONCAT(13,"-",$A101, "-", "H"), PlayerData!$G:$G,PlayerData!H:H,""),
_xlfn.XLOOKUP(_xlfn.CONCAT(14,"-",$A101, "-", "H"), PlayerData!$G:$G,PlayerData!H:H,""),
_xlfn.XLOOKUP(_xlfn.CONCAT(15,"-",$A101, "-", "H"), PlayerData!$G:$G,PlayerData!H:H,""),
_xlfn.XLOOKUP(_xlfn.CONCAT(16,"-",$A101, "-", "H"), PlayerData!$G:$G,PlayerData!H:H,""),
_xlfn.XLOOKUP(_xlfn.CONCAT(17,"-",$A101, "-", "H"), PlayerData!$G:$G,PlayerData!H:H,""),
_xlfn.XLOOKUP(_xlfn.CONCAT(18,"-",$A101, "-", "H"), PlayerData!$G:$G,PlayerData!H:H,"")))</f>
        <v>0.4</v>
      </c>
      <c r="F101" s="136" cm="1">
        <f t="array" ref="F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"H"), PlayerData!$G:$G,PlayerData!I:I,""),
_xlfn.XLOOKUP(_xlfn.CONCAT(1,"-",$A101, "-", "H"), PlayerData!$G:$G,PlayerData!I:I,""),
_xlfn.XLOOKUP(_xlfn.CONCAT(2,"-",$A101, "-", "H"), PlayerData!$G:$G,PlayerData!I:I,""),
_xlfn.XLOOKUP(_xlfn.CONCAT(3,"-",$A101, "-", "H"), PlayerData!$G:$G,PlayerData!I:I,""),
_xlfn.XLOOKUP(_xlfn.CONCAT(4,"-",$A101, "-", "H"), PlayerData!$G:$G,PlayerData!I:I,""),
_xlfn.XLOOKUP(_xlfn.CONCAT(5,"-",$A101, "-", "H"), PlayerData!$G:$G,PlayerData!I:I,""),
_xlfn.XLOOKUP(_xlfn.CONCAT(6,"-",$A101, "-", "H"), PlayerData!$G:$G,PlayerData!I:I,""),
_xlfn.XLOOKUP(_xlfn.CONCAT(7,"-",$A101, "-", "H"), PlayerData!$G:$G,PlayerData!I:I,""),
_xlfn.XLOOKUP(_xlfn.CONCAT(8,"-",$A101, "-", "H"), PlayerData!$G:$G,PlayerData!I:I,""),
_xlfn.XLOOKUP(_xlfn.CONCAT(9,"-",$A101, "-", "H"), PlayerData!$G:$G,PlayerData!I:I,""),
_xlfn.XLOOKUP(_xlfn.CONCAT(10,"-",$A101, "-", "H"), PlayerData!$G:$G,PlayerData!I:I,""),
_xlfn.XLOOKUP(_xlfn.CONCAT(11,"-",$A101, "-", "H"), PlayerData!$G:$G,PlayerData!I:I,""),
_xlfn.XLOOKUP(_xlfn.CONCAT(12,"-",$A101, "-", "H"), PlayerData!$G:$G,PlayerData!I:I,""),
_xlfn.XLOOKUP(_xlfn.CONCAT(13,"-",$A101, "-", "H"), PlayerData!$G:$G,PlayerData!I:I,""),
_xlfn.XLOOKUP(_xlfn.CONCAT(14,"-",$A101, "-", "H"), PlayerData!$G:$G,PlayerData!I:I,""),
_xlfn.XLOOKUP(_xlfn.CONCAT(15,"-",$A101, "-", "H"), PlayerData!$G:$G,PlayerData!I:I,""),
_xlfn.XLOOKUP(_xlfn.CONCAT(16,"-",$A101, "-", "H"), PlayerData!$G:$G,PlayerData!I:I,""),
_xlfn.XLOOKUP(_xlfn.CONCAT(17,"-",$A101, "-", "H"), PlayerData!$G:$G,PlayerData!I:I,""),
_xlfn.XLOOKUP(_xlfn.CONCAT(18,"-",$A101, "-", "H"), PlayerData!$G:$G,PlayerData!I:I,"")))</f>
        <v>0</v>
      </c>
      <c r="G101" s="90" cm="1">
        <f t="array" ref="G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"H"), PlayerData!$G:$G,PlayerData!L:L,""),
_xlfn.XLOOKUP(_xlfn.CONCAT(1,"-",$A101, "-", "H"), PlayerData!$G:$G,PlayerData!L:L,""),
_xlfn.XLOOKUP(_xlfn.CONCAT(2,"-",$A101, "-", "H"), PlayerData!$G:$G,PlayerData!L:L,""),
_xlfn.XLOOKUP(_xlfn.CONCAT(3,"-",$A101, "-", "H"), PlayerData!$G:$G,PlayerData!L:L,""),
_xlfn.XLOOKUP(_xlfn.CONCAT(4,"-",$A101, "-", "H"), PlayerData!$G:$G,PlayerData!L:L,""),
_xlfn.XLOOKUP(_xlfn.CONCAT(5,"-",$A101, "-", "H"), PlayerData!$G:$G,PlayerData!L:L,""),
_xlfn.XLOOKUP(_xlfn.CONCAT(6,"-",$A101, "-", "H"), PlayerData!$G:$G,PlayerData!L:L,""),
_xlfn.XLOOKUP(_xlfn.CONCAT(7,"-",$A101, "-", "H"), PlayerData!$G:$G,PlayerData!L:L,""),
_xlfn.XLOOKUP(_xlfn.CONCAT(8,"-",$A101, "-", "H"), PlayerData!$G:$G,PlayerData!L:L,""),
_xlfn.XLOOKUP(_xlfn.CONCAT(9,"-",$A101, "-", "H"), PlayerData!$G:$G,PlayerData!L:L,""),
_xlfn.XLOOKUP(_xlfn.CONCAT(10,"-",$A101, "-", "H"), PlayerData!$G:$G,PlayerData!L:L,""),
_xlfn.XLOOKUP(_xlfn.CONCAT(11,"-",$A101, "-", "H"), PlayerData!$G:$G,PlayerData!L:L,""),
_xlfn.XLOOKUP(_xlfn.CONCAT(12,"-",$A101, "-", "H"), PlayerData!$G:$G,PlayerData!L:L,""),
_xlfn.XLOOKUP(_xlfn.CONCAT(13,"-",$A101, "-", "H"), PlayerData!$G:$G,PlayerData!L:L,""),
_xlfn.XLOOKUP(_xlfn.CONCAT(14,"-",$A101, "-", "H"), PlayerData!$G:$G,PlayerData!L:L,""),
_xlfn.XLOOKUP(_xlfn.CONCAT(15,"-",$A101, "-", "H"), PlayerData!$G:$G,PlayerData!L:L,""),
_xlfn.XLOOKUP(_xlfn.CONCAT(16,"-",$A101, "-", "H"), PlayerData!$G:$G,PlayerData!L:L,""),
_xlfn.XLOOKUP(_xlfn.CONCAT(17,"-",$A101, "-", "H"), PlayerData!$G:$G,PlayerData!L:L,""),
_xlfn.XLOOKUP(_xlfn.CONCAT(18,"-",$A101, "-", "H"), PlayerData!$G:$G,PlayerData!L:L,"")))</f>
        <v>0.81</v>
      </c>
      <c r="H101" s="132">
        <f t="shared" si="8"/>
        <v>9.0909090909090899</v>
      </c>
      <c r="I101" s="132">
        <f t="shared" si="9"/>
        <v>0</v>
      </c>
      <c r="J101" s="72">
        <f t="shared" si="10"/>
        <v>10.916442048517522</v>
      </c>
      <c r="K101" s="138" cm="1">
        <f t="array" ref="K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"A"), PlayerData!$M:$M,PlayerData!N:N,""),
_xlfn.XLOOKUP(_xlfn.CONCAT(1,"-",$A101, "-", "A"), PlayerData!$M:$M,PlayerData!N:N,""),
_xlfn.XLOOKUP(_xlfn.CONCAT(2,"-",$A101, "-", "A"), PlayerData!$M:$M,PlayerData!N:N,""),
_xlfn.XLOOKUP(_xlfn.CONCAT(3,"-",$A101, "-", "A"), PlayerData!$M:$M,PlayerData!N:N,""),
_xlfn.XLOOKUP(_xlfn.CONCAT(4,"-",$A101, "-", "A"), PlayerData!$M:$M,PlayerData!N:N,""),
_xlfn.XLOOKUP(_xlfn.CONCAT(5,"-",$A101, "-", "A"), PlayerData!$M:$M,PlayerData!N:N,""),
_xlfn.XLOOKUP(_xlfn.CONCAT(6,"-",$A101, "-", "A"), PlayerData!$M:$M,PlayerData!N:N,""),
_xlfn.XLOOKUP(_xlfn.CONCAT(7,"-",$A101, "-", "A"), PlayerData!$M:$M,PlayerData!N:N,""),
_xlfn.XLOOKUP(_xlfn.CONCAT(8,"-",$A101, "-", "A"), PlayerData!$M:$M,PlayerData!N:N,""),
_xlfn.XLOOKUP(_xlfn.CONCAT(9,"-",$A101, "-", "A"), PlayerData!$M:$M,PlayerData!N:N,""),
_xlfn.XLOOKUP(_xlfn.CONCAT(10,"-",$A101, "-", "A"), PlayerData!$M:$M,PlayerData!N:N,""),
_xlfn.XLOOKUP(_xlfn.CONCAT(11,"-",$A101, "-", "A"), PlayerData!$M:$M,PlayerData!N:N,""),
_xlfn.XLOOKUP(_xlfn.CONCAT(12,"-",$A101, "-", "A"), PlayerData!$M:$M,PlayerData!N:N,""),
_xlfn.XLOOKUP(_xlfn.CONCAT(13,"-",$A101, "-", "A"), PlayerData!$M:$M,PlayerData!N:N,""),
_xlfn.XLOOKUP(_xlfn.CONCAT(14,"-",$A101, "-", "A"), PlayerData!$M:$M,PlayerData!N:N,""),
_xlfn.XLOOKUP(_xlfn.CONCAT(15,"-",$A101, "-", "A"), PlayerData!$M:$M,PlayerData!N:N,""),
_xlfn.XLOOKUP(_xlfn.CONCAT(16,"-",$A101, "-", "A"), PlayerData!$M:$M,PlayerData!N:N,""),
_xlfn.XLOOKUP(_xlfn.CONCAT(17,"-",$A101, "-", "A"), PlayerData!$M:$M,PlayerData!N:N,""),
_xlfn.XLOOKUP(_xlfn.CONCAT(18,"-",$A101, "-", "A"), PlayerData!$M:$M,PlayerData!N:N,"")))</f>
        <v>0.28999999999999998</v>
      </c>
      <c r="L101" s="138" cm="1">
        <f t="array" ref="L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"A"), PlayerData!$M:$M,PlayerData!O:O,""),
_xlfn.XLOOKUP(_xlfn.CONCAT(1,"-",$A101, "-", "A"), PlayerData!$M:$M,PlayerData!O:O,""),
_xlfn.XLOOKUP(_xlfn.CONCAT(2,"-",$A101, "-", "A"), PlayerData!$M:$M,PlayerData!O:O,""),
_xlfn.XLOOKUP(_xlfn.CONCAT(3,"-",$A101, "-", "A"), PlayerData!$M:$M,PlayerData!O:O,""),
_xlfn.XLOOKUP(_xlfn.CONCAT(4,"-",$A101, "-", "A"), PlayerData!$M:$M,PlayerData!O:O,""),
_xlfn.XLOOKUP(_xlfn.CONCAT(5,"-",$A101, "-", "A"), PlayerData!$M:$M,PlayerData!O:O,""),
_xlfn.XLOOKUP(_xlfn.CONCAT(6,"-",$A101, "-", "A"), PlayerData!$M:$M,PlayerData!O:O,""),
_xlfn.XLOOKUP(_xlfn.CONCAT(7,"-",$A101, "-", "A"), PlayerData!$M:$M,PlayerData!O:O,""),
_xlfn.XLOOKUP(_xlfn.CONCAT(8,"-",$A101, "-", "A"), PlayerData!$M:$M,PlayerData!O:O,""),
_xlfn.XLOOKUP(_xlfn.CONCAT(9,"-",$A101, "-", "A"), PlayerData!$M:$M,PlayerData!O:O,""),
_xlfn.XLOOKUP(_xlfn.CONCAT(10,"-",$A101, "-", "A"), PlayerData!$M:$M,PlayerData!O:O,""),
_xlfn.XLOOKUP(_xlfn.CONCAT(11,"-",$A101, "-", "A"), PlayerData!$M:$M,PlayerData!O:O,""),
_xlfn.XLOOKUP(_xlfn.CONCAT(12,"-",$A101, "-", "A"), PlayerData!$M:$M,PlayerData!O:O,""),
_xlfn.XLOOKUP(_xlfn.CONCAT(13,"-",$A101, "-", "A"), PlayerData!$M:$M,PlayerData!O:O,""),
_xlfn.XLOOKUP(_xlfn.CONCAT(14,"-",$A101, "-", "A"), PlayerData!$M:$M,PlayerData!O:O,""),
_xlfn.XLOOKUP(_xlfn.CONCAT(15,"-",$A101, "-", "A"), PlayerData!$M:$M,PlayerData!O:O,""),
_xlfn.XLOOKUP(_xlfn.CONCAT(16,"-",$A101, "-", "A"), PlayerData!$M:$M,PlayerData!O:O,""),
_xlfn.XLOOKUP(_xlfn.CONCAT(17,"-",$A101, "-", "A"), PlayerData!$M:$M,PlayerData!O:O,""),
_xlfn.XLOOKUP(_xlfn.CONCAT(18,"-",$A101, "-", "A"), PlayerData!$M:$M,PlayerData!O:O,"")))</f>
        <v>0</v>
      </c>
      <c r="M101" s="96" cm="1">
        <f t="array" ref="M1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_xlfn.XLOOKUP(_xlfn.CONCAT(0,"-",$A101, "-", "A"), PlayerData!$M:$M,PlayerData!R:R,""),
_xlfn.XLOOKUP(_xlfn.CONCAT(1,"-",$A101, "-", "A"), PlayerData!$M:$M,PlayerData!R:R,""),
_xlfn.XLOOKUP(_xlfn.CONCAT(2,"-",$A101, "-", "A"), PlayerData!$M:$M,PlayerData!R:R,""),
_xlfn.XLOOKUP(_xlfn.CONCAT(3,"-",$A101, "-", "A"), PlayerData!$M:$M,PlayerData!R:R,""),
_xlfn.XLOOKUP(_xlfn.CONCAT(4,"-",$A101, "-", "A"), PlayerData!$M:$M,PlayerData!R:R,""),
_xlfn.XLOOKUP(_xlfn.CONCAT(5,"-",$A101, "-", "A"), PlayerData!$M:$M,PlayerData!R:R,""),
_xlfn.XLOOKUP(_xlfn.CONCAT(6,"-",$A101, "-", "A"), PlayerData!$M:$M,PlayerData!R:R,""),
_xlfn.XLOOKUP(_xlfn.CONCAT(7,"-",$A101, "-", "A"), PlayerData!$M:$M,PlayerData!R:R,""),
_xlfn.XLOOKUP(_xlfn.CONCAT(8,"-",$A101, "-", "A"), PlayerData!$M:$M,PlayerData!R:R,""),
_xlfn.XLOOKUP(_xlfn.CONCAT(9,"-",$A101, "-", "A"), PlayerData!$M:$M,PlayerData!R:R,""),
_xlfn.XLOOKUP(_xlfn.CONCAT(10,"-",$A101, "-", "A"), PlayerData!$M:$M,PlayerData!R:R,""),
_xlfn.XLOOKUP(_xlfn.CONCAT(11,"-",$A101, "-", "A"), PlayerData!$M:$M,PlayerData!R:R,""),
_xlfn.XLOOKUP(_xlfn.CONCAT(12,"-",$A101, "-", "A"), PlayerData!$M:$M,PlayerData!R:R,""),
_xlfn.XLOOKUP(_xlfn.CONCAT(13,"-",$A101, "-", "A"), PlayerData!$M:$M,PlayerData!R:R,""),
_xlfn.XLOOKUP(_xlfn.CONCAT(14,"-",$A101, "-", "A"), PlayerData!$M:$M,PlayerData!R:R,""),
_xlfn.XLOOKUP(_xlfn.CONCAT(15,"-",$A101, "-", "A"), PlayerData!$M:$M,PlayerData!R:R,""),
_xlfn.XLOOKUP(_xlfn.CONCAT(16,"-",$A101, "-", "A"), PlayerData!$M:$M,PlayerData!R:R,""),
_xlfn.XLOOKUP(_xlfn.CONCAT(17,"-",$A101, "-", "A"), PlayerData!$M:$M,PlayerData!R:R,""),
_xlfn.XLOOKUP(_xlfn.CONCAT(18,"-",$A101, "-", "A"), PlayerData!$M:$M,PlayerData!R:R,"")))</f>
        <v>0.45000000000000007</v>
      </c>
      <c r="N101" s="134">
        <f t="shared" si="11"/>
        <v>6.5909090909090899</v>
      </c>
      <c r="O101" s="134">
        <f t="shared" si="12"/>
        <v>0</v>
      </c>
      <c r="P101" s="73">
        <f t="shared" si="13"/>
        <v>6.0646900269541799</v>
      </c>
      <c r="Q101" s="132" cm="1">
        <f t="array" ref="Q101">IF(OR($A101=Solver!$T$12:$T$201),0,SUMPRODUCT($H101:$J101,$T$4:$V$4))</f>
        <v>10.916442048517522</v>
      </c>
      <c r="R101" s="73" cm="1">
        <f t="array" ref="R101">IF(OR($A101=Solver!$T$12:$T$201),0, SUMPRODUCT($N101:$P101, $T$4:$V$4))</f>
        <v>6.0646900269541799</v>
      </c>
    </row>
    <row r="102" spans="1:18">
      <c r="A102" s="55">
        <v>100</v>
      </c>
      <c r="B102" s="55" t="str">
        <f>_xlfn.XLOOKUP($A102, PlayerData!$B$3:$B$394, PlayerData!C$3:C$394)</f>
        <v>BHA</v>
      </c>
      <c r="C102" s="55" t="str">
        <f>_xlfn.XLOOKUP($A102, PlayerData!$B$3:$B$394, PlayerData!D$3:D$394)</f>
        <v>M</v>
      </c>
      <c r="D102" s="31" t="str">
        <f>_xlfn.XLOOKUP($A102, PlayerData!$B$3:$B$394, PlayerData!E$3:E$394)</f>
        <v>Trossard</v>
      </c>
      <c r="E102" s="136" cm="1">
        <f t="array" ref="E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"H"), PlayerData!$G:$G,PlayerData!H:H,""),
_xlfn.XLOOKUP(_xlfn.CONCAT(1,"-",$A102, "-", "H"), PlayerData!$G:$G,PlayerData!H:H,""),
_xlfn.XLOOKUP(_xlfn.CONCAT(2,"-",$A102, "-", "H"), PlayerData!$G:$G,PlayerData!H:H,""),
_xlfn.XLOOKUP(_xlfn.CONCAT(3,"-",$A102, "-", "H"), PlayerData!$G:$G,PlayerData!H:H,""),
_xlfn.XLOOKUP(_xlfn.CONCAT(4,"-",$A102, "-", "H"), PlayerData!$G:$G,PlayerData!H:H,""),
_xlfn.XLOOKUP(_xlfn.CONCAT(5,"-",$A102, "-", "H"), PlayerData!$G:$G,PlayerData!H:H,""),
_xlfn.XLOOKUP(_xlfn.CONCAT(6,"-",$A102, "-", "H"), PlayerData!$G:$G,PlayerData!H:H,""),
_xlfn.XLOOKUP(_xlfn.CONCAT(7,"-",$A102, "-", "H"), PlayerData!$G:$G,PlayerData!H:H,""),
_xlfn.XLOOKUP(_xlfn.CONCAT(8,"-",$A102, "-", "H"), PlayerData!$G:$G,PlayerData!H:H,""),
_xlfn.XLOOKUP(_xlfn.CONCAT(9,"-",$A102, "-", "H"), PlayerData!$G:$G,PlayerData!H:H,""),
_xlfn.XLOOKUP(_xlfn.CONCAT(10,"-",$A102, "-", "H"), PlayerData!$G:$G,PlayerData!H:H,""),
_xlfn.XLOOKUP(_xlfn.CONCAT(11,"-",$A102, "-", "H"), PlayerData!$G:$G,PlayerData!H:H,""),
_xlfn.XLOOKUP(_xlfn.CONCAT(12,"-",$A102, "-", "H"), PlayerData!$G:$G,PlayerData!H:H,""),
_xlfn.XLOOKUP(_xlfn.CONCAT(13,"-",$A102, "-", "H"), PlayerData!$G:$G,PlayerData!H:H,""),
_xlfn.XLOOKUP(_xlfn.CONCAT(14,"-",$A102, "-", "H"), PlayerData!$G:$G,PlayerData!H:H,""),
_xlfn.XLOOKUP(_xlfn.CONCAT(15,"-",$A102, "-", "H"), PlayerData!$G:$G,PlayerData!H:H,""),
_xlfn.XLOOKUP(_xlfn.CONCAT(16,"-",$A102, "-", "H"), PlayerData!$G:$G,PlayerData!H:H,""),
_xlfn.XLOOKUP(_xlfn.CONCAT(17,"-",$A102, "-", "H"), PlayerData!$G:$G,PlayerData!H:H,""),
_xlfn.XLOOKUP(_xlfn.CONCAT(18,"-",$A102, "-", "H"), PlayerData!$G:$G,PlayerData!H:H,"")))</f>
        <v>1.67</v>
      </c>
      <c r="F102" s="136" cm="1">
        <f t="array" ref="F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"H"), PlayerData!$G:$G,PlayerData!I:I,""),
_xlfn.XLOOKUP(_xlfn.CONCAT(1,"-",$A102, "-", "H"), PlayerData!$G:$G,PlayerData!I:I,""),
_xlfn.XLOOKUP(_xlfn.CONCAT(2,"-",$A102, "-", "H"), PlayerData!$G:$G,PlayerData!I:I,""),
_xlfn.XLOOKUP(_xlfn.CONCAT(3,"-",$A102, "-", "H"), PlayerData!$G:$G,PlayerData!I:I,""),
_xlfn.XLOOKUP(_xlfn.CONCAT(4,"-",$A102, "-", "H"), PlayerData!$G:$G,PlayerData!I:I,""),
_xlfn.XLOOKUP(_xlfn.CONCAT(5,"-",$A102, "-", "H"), PlayerData!$G:$G,PlayerData!I:I,""),
_xlfn.XLOOKUP(_xlfn.CONCAT(6,"-",$A102, "-", "H"), PlayerData!$G:$G,PlayerData!I:I,""),
_xlfn.XLOOKUP(_xlfn.CONCAT(7,"-",$A102, "-", "H"), PlayerData!$G:$G,PlayerData!I:I,""),
_xlfn.XLOOKUP(_xlfn.CONCAT(8,"-",$A102, "-", "H"), PlayerData!$G:$G,PlayerData!I:I,""),
_xlfn.XLOOKUP(_xlfn.CONCAT(9,"-",$A102, "-", "H"), PlayerData!$G:$G,PlayerData!I:I,""),
_xlfn.XLOOKUP(_xlfn.CONCAT(10,"-",$A102, "-", "H"), PlayerData!$G:$G,PlayerData!I:I,""),
_xlfn.XLOOKUP(_xlfn.CONCAT(11,"-",$A102, "-", "H"), PlayerData!$G:$G,PlayerData!I:I,""),
_xlfn.XLOOKUP(_xlfn.CONCAT(12,"-",$A102, "-", "H"), PlayerData!$G:$G,PlayerData!I:I,""),
_xlfn.XLOOKUP(_xlfn.CONCAT(13,"-",$A102, "-", "H"), PlayerData!$G:$G,PlayerData!I:I,""),
_xlfn.XLOOKUP(_xlfn.CONCAT(14,"-",$A102, "-", "H"), PlayerData!$G:$G,PlayerData!I:I,""),
_xlfn.XLOOKUP(_xlfn.CONCAT(15,"-",$A102, "-", "H"), PlayerData!$G:$G,PlayerData!I:I,""),
_xlfn.XLOOKUP(_xlfn.CONCAT(16,"-",$A102, "-", "H"), PlayerData!$G:$G,PlayerData!I:I,""),
_xlfn.XLOOKUP(_xlfn.CONCAT(17,"-",$A102, "-", "H"), PlayerData!$G:$G,PlayerData!I:I,""),
_xlfn.XLOOKUP(_xlfn.CONCAT(18,"-",$A102, "-", "H"), PlayerData!$G:$G,PlayerData!I:I,"")))</f>
        <v>0.44</v>
      </c>
      <c r="G102" s="90" cm="1">
        <f t="array" ref="G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"H"), PlayerData!$G:$G,PlayerData!L:L,""),
_xlfn.XLOOKUP(_xlfn.CONCAT(1,"-",$A102, "-", "H"), PlayerData!$G:$G,PlayerData!L:L,""),
_xlfn.XLOOKUP(_xlfn.CONCAT(2,"-",$A102, "-", "H"), PlayerData!$G:$G,PlayerData!L:L,""),
_xlfn.XLOOKUP(_xlfn.CONCAT(3,"-",$A102, "-", "H"), PlayerData!$G:$G,PlayerData!L:L,""),
_xlfn.XLOOKUP(_xlfn.CONCAT(4,"-",$A102, "-", "H"), PlayerData!$G:$G,PlayerData!L:L,""),
_xlfn.XLOOKUP(_xlfn.CONCAT(5,"-",$A102, "-", "H"), PlayerData!$G:$G,PlayerData!L:L,""),
_xlfn.XLOOKUP(_xlfn.CONCAT(6,"-",$A102, "-", "H"), PlayerData!$G:$G,PlayerData!L:L,""),
_xlfn.XLOOKUP(_xlfn.CONCAT(7,"-",$A102, "-", "H"), PlayerData!$G:$G,PlayerData!L:L,""),
_xlfn.XLOOKUP(_xlfn.CONCAT(8,"-",$A102, "-", "H"), PlayerData!$G:$G,PlayerData!L:L,""),
_xlfn.XLOOKUP(_xlfn.CONCAT(9,"-",$A102, "-", "H"), PlayerData!$G:$G,PlayerData!L:L,""),
_xlfn.XLOOKUP(_xlfn.CONCAT(10,"-",$A102, "-", "H"), PlayerData!$G:$G,PlayerData!L:L,""),
_xlfn.XLOOKUP(_xlfn.CONCAT(11,"-",$A102, "-", "H"), PlayerData!$G:$G,PlayerData!L:L,""),
_xlfn.XLOOKUP(_xlfn.CONCAT(12,"-",$A102, "-", "H"), PlayerData!$G:$G,PlayerData!L:L,""),
_xlfn.XLOOKUP(_xlfn.CONCAT(13,"-",$A102, "-", "H"), PlayerData!$G:$G,PlayerData!L:L,""),
_xlfn.XLOOKUP(_xlfn.CONCAT(14,"-",$A102, "-", "H"), PlayerData!$G:$G,PlayerData!L:L,""),
_xlfn.XLOOKUP(_xlfn.CONCAT(15,"-",$A102, "-", "H"), PlayerData!$G:$G,PlayerData!L:L,""),
_xlfn.XLOOKUP(_xlfn.CONCAT(16,"-",$A102, "-", "H"), PlayerData!$G:$G,PlayerData!L:L,""),
_xlfn.XLOOKUP(_xlfn.CONCAT(17,"-",$A102, "-", "H"), PlayerData!$G:$G,PlayerData!L:L,""),
_xlfn.XLOOKUP(_xlfn.CONCAT(18,"-",$A102, "-", "H"), PlayerData!$G:$G,PlayerData!L:L,"")))</f>
        <v>1.6900000000000002</v>
      </c>
      <c r="H102" s="132">
        <f t="shared" si="8"/>
        <v>37.954545454545453</v>
      </c>
      <c r="I102" s="132">
        <f t="shared" si="9"/>
        <v>20</v>
      </c>
      <c r="J102" s="72">
        <f t="shared" si="10"/>
        <v>22.776280323450141</v>
      </c>
      <c r="K102" s="138" cm="1">
        <f t="array" ref="K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"A"), PlayerData!$M:$M,PlayerData!N:N,""),
_xlfn.XLOOKUP(_xlfn.CONCAT(1,"-",$A102, "-", "A"), PlayerData!$M:$M,PlayerData!N:N,""),
_xlfn.XLOOKUP(_xlfn.CONCAT(2,"-",$A102, "-", "A"), PlayerData!$M:$M,PlayerData!N:N,""),
_xlfn.XLOOKUP(_xlfn.CONCAT(3,"-",$A102, "-", "A"), PlayerData!$M:$M,PlayerData!N:N,""),
_xlfn.XLOOKUP(_xlfn.CONCAT(4,"-",$A102, "-", "A"), PlayerData!$M:$M,PlayerData!N:N,""),
_xlfn.XLOOKUP(_xlfn.CONCAT(5,"-",$A102, "-", "A"), PlayerData!$M:$M,PlayerData!N:N,""),
_xlfn.XLOOKUP(_xlfn.CONCAT(6,"-",$A102, "-", "A"), PlayerData!$M:$M,PlayerData!N:N,""),
_xlfn.XLOOKUP(_xlfn.CONCAT(7,"-",$A102, "-", "A"), PlayerData!$M:$M,PlayerData!N:N,""),
_xlfn.XLOOKUP(_xlfn.CONCAT(8,"-",$A102, "-", "A"), PlayerData!$M:$M,PlayerData!N:N,""),
_xlfn.XLOOKUP(_xlfn.CONCAT(9,"-",$A102, "-", "A"), PlayerData!$M:$M,PlayerData!N:N,""),
_xlfn.XLOOKUP(_xlfn.CONCAT(10,"-",$A102, "-", "A"), PlayerData!$M:$M,PlayerData!N:N,""),
_xlfn.XLOOKUP(_xlfn.CONCAT(11,"-",$A102, "-", "A"), PlayerData!$M:$M,PlayerData!N:N,""),
_xlfn.XLOOKUP(_xlfn.CONCAT(12,"-",$A102, "-", "A"), PlayerData!$M:$M,PlayerData!N:N,""),
_xlfn.XLOOKUP(_xlfn.CONCAT(13,"-",$A102, "-", "A"), PlayerData!$M:$M,PlayerData!N:N,""),
_xlfn.XLOOKUP(_xlfn.CONCAT(14,"-",$A102, "-", "A"), PlayerData!$M:$M,PlayerData!N:N,""),
_xlfn.XLOOKUP(_xlfn.CONCAT(15,"-",$A102, "-", "A"), PlayerData!$M:$M,PlayerData!N:N,""),
_xlfn.XLOOKUP(_xlfn.CONCAT(16,"-",$A102, "-", "A"), PlayerData!$M:$M,PlayerData!N:N,""),
_xlfn.XLOOKUP(_xlfn.CONCAT(17,"-",$A102, "-", "A"), PlayerData!$M:$M,PlayerData!N:N,""),
_xlfn.XLOOKUP(_xlfn.CONCAT(18,"-",$A102, "-", "A"), PlayerData!$M:$M,PlayerData!N:N,"")))</f>
        <v>1.2</v>
      </c>
      <c r="L102" s="138" cm="1">
        <f t="array" ref="L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"A"), PlayerData!$M:$M,PlayerData!O:O,""),
_xlfn.XLOOKUP(_xlfn.CONCAT(1,"-",$A102, "-", "A"), PlayerData!$M:$M,PlayerData!O:O,""),
_xlfn.XLOOKUP(_xlfn.CONCAT(2,"-",$A102, "-", "A"), PlayerData!$M:$M,PlayerData!O:O,""),
_xlfn.XLOOKUP(_xlfn.CONCAT(3,"-",$A102, "-", "A"), PlayerData!$M:$M,PlayerData!O:O,""),
_xlfn.XLOOKUP(_xlfn.CONCAT(4,"-",$A102, "-", "A"), PlayerData!$M:$M,PlayerData!O:O,""),
_xlfn.XLOOKUP(_xlfn.CONCAT(5,"-",$A102, "-", "A"), PlayerData!$M:$M,PlayerData!O:O,""),
_xlfn.XLOOKUP(_xlfn.CONCAT(6,"-",$A102, "-", "A"), PlayerData!$M:$M,PlayerData!O:O,""),
_xlfn.XLOOKUP(_xlfn.CONCAT(7,"-",$A102, "-", "A"), PlayerData!$M:$M,PlayerData!O:O,""),
_xlfn.XLOOKUP(_xlfn.CONCAT(8,"-",$A102, "-", "A"), PlayerData!$M:$M,PlayerData!O:O,""),
_xlfn.XLOOKUP(_xlfn.CONCAT(9,"-",$A102, "-", "A"), PlayerData!$M:$M,PlayerData!O:O,""),
_xlfn.XLOOKUP(_xlfn.CONCAT(10,"-",$A102, "-", "A"), PlayerData!$M:$M,PlayerData!O:O,""),
_xlfn.XLOOKUP(_xlfn.CONCAT(11,"-",$A102, "-", "A"), PlayerData!$M:$M,PlayerData!O:O,""),
_xlfn.XLOOKUP(_xlfn.CONCAT(12,"-",$A102, "-", "A"), PlayerData!$M:$M,PlayerData!O:O,""),
_xlfn.XLOOKUP(_xlfn.CONCAT(13,"-",$A102, "-", "A"), PlayerData!$M:$M,PlayerData!O:O,""),
_xlfn.XLOOKUP(_xlfn.CONCAT(14,"-",$A102, "-", "A"), PlayerData!$M:$M,PlayerData!O:O,""),
_xlfn.XLOOKUP(_xlfn.CONCAT(15,"-",$A102, "-", "A"), PlayerData!$M:$M,PlayerData!O:O,""),
_xlfn.XLOOKUP(_xlfn.CONCAT(16,"-",$A102, "-", "A"), PlayerData!$M:$M,PlayerData!O:O,""),
_xlfn.XLOOKUP(_xlfn.CONCAT(17,"-",$A102, "-", "A"), PlayerData!$M:$M,PlayerData!O:O,""),
_xlfn.XLOOKUP(_xlfn.CONCAT(18,"-",$A102, "-", "A"), PlayerData!$M:$M,PlayerData!O:O,"")))</f>
        <v>0.4</v>
      </c>
      <c r="M102" s="96" cm="1">
        <f t="array" ref="M1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_xlfn.XLOOKUP(_xlfn.CONCAT(0,"-",$A102, "-", "A"), PlayerData!$M:$M,PlayerData!R:R,""),
_xlfn.XLOOKUP(_xlfn.CONCAT(1,"-",$A102, "-", "A"), PlayerData!$M:$M,PlayerData!R:R,""),
_xlfn.XLOOKUP(_xlfn.CONCAT(2,"-",$A102, "-", "A"), PlayerData!$M:$M,PlayerData!R:R,""),
_xlfn.XLOOKUP(_xlfn.CONCAT(3,"-",$A102, "-", "A"), PlayerData!$M:$M,PlayerData!R:R,""),
_xlfn.XLOOKUP(_xlfn.CONCAT(4,"-",$A102, "-", "A"), PlayerData!$M:$M,PlayerData!R:R,""),
_xlfn.XLOOKUP(_xlfn.CONCAT(5,"-",$A102, "-", "A"), PlayerData!$M:$M,PlayerData!R:R,""),
_xlfn.XLOOKUP(_xlfn.CONCAT(6,"-",$A102, "-", "A"), PlayerData!$M:$M,PlayerData!R:R,""),
_xlfn.XLOOKUP(_xlfn.CONCAT(7,"-",$A102, "-", "A"), PlayerData!$M:$M,PlayerData!R:R,""),
_xlfn.XLOOKUP(_xlfn.CONCAT(8,"-",$A102, "-", "A"), PlayerData!$M:$M,PlayerData!R:R,""),
_xlfn.XLOOKUP(_xlfn.CONCAT(9,"-",$A102, "-", "A"), PlayerData!$M:$M,PlayerData!R:R,""),
_xlfn.XLOOKUP(_xlfn.CONCAT(10,"-",$A102, "-", "A"), PlayerData!$M:$M,PlayerData!R:R,""),
_xlfn.XLOOKUP(_xlfn.CONCAT(11,"-",$A102, "-", "A"), PlayerData!$M:$M,PlayerData!R:R,""),
_xlfn.XLOOKUP(_xlfn.CONCAT(12,"-",$A102, "-", "A"), PlayerData!$M:$M,PlayerData!R:R,""),
_xlfn.XLOOKUP(_xlfn.CONCAT(13,"-",$A102, "-", "A"), PlayerData!$M:$M,PlayerData!R:R,""),
_xlfn.XLOOKUP(_xlfn.CONCAT(14,"-",$A102, "-", "A"), PlayerData!$M:$M,PlayerData!R:R,""),
_xlfn.XLOOKUP(_xlfn.CONCAT(15,"-",$A102, "-", "A"), PlayerData!$M:$M,PlayerData!R:R,""),
_xlfn.XLOOKUP(_xlfn.CONCAT(16,"-",$A102, "-", "A"), PlayerData!$M:$M,PlayerData!R:R,""),
_xlfn.XLOOKUP(_xlfn.CONCAT(17,"-",$A102, "-", "A"), PlayerData!$M:$M,PlayerData!R:R,""),
_xlfn.XLOOKUP(_xlfn.CONCAT(18,"-",$A102, "-", "A"), PlayerData!$M:$M,PlayerData!R:R,"")))</f>
        <v>1.4800000000000002</v>
      </c>
      <c r="N102" s="134">
        <f t="shared" si="11"/>
        <v>27.27272727272727</v>
      </c>
      <c r="O102" s="134">
        <f t="shared" si="12"/>
        <v>18.18181818181818</v>
      </c>
      <c r="P102" s="73">
        <f t="shared" si="13"/>
        <v>19.946091644204859</v>
      </c>
      <c r="Q102" s="132" cm="1">
        <f t="array" ref="Q102">IF(OR($A102=Solver!$T$12:$T$201),0,SUMPRODUCT($H102:$J102,$T$4:$V$4))</f>
        <v>22.776280323450141</v>
      </c>
      <c r="R102" s="73" cm="1">
        <f t="array" ref="R102">IF(OR($A102=Solver!$T$12:$T$201),0, SUMPRODUCT($N102:$P102, $T$4:$V$4))</f>
        <v>19.946091644204859</v>
      </c>
    </row>
    <row r="103" spans="1:18">
      <c r="A103" s="55">
        <v>101</v>
      </c>
      <c r="B103" s="55" t="str">
        <f>_xlfn.XLOOKUP($A103, PlayerData!$B$3:$B$394, PlayerData!C$3:C$394)</f>
        <v>BHA</v>
      </c>
      <c r="C103" s="55" t="str">
        <f>_xlfn.XLOOKUP($A103, PlayerData!$B$3:$B$394, PlayerData!D$3:D$394)</f>
        <v>M</v>
      </c>
      <c r="D103" s="31" t="str">
        <f>_xlfn.XLOOKUP($A103, PlayerData!$B$3:$B$394, PlayerData!E$3:E$394)</f>
        <v>Groß</v>
      </c>
      <c r="E103" s="136" cm="1">
        <f t="array" ref="E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"H"), PlayerData!$G:$G,PlayerData!H:H,""),
_xlfn.XLOOKUP(_xlfn.CONCAT(1,"-",$A103, "-", "H"), PlayerData!$G:$G,PlayerData!H:H,""),
_xlfn.XLOOKUP(_xlfn.CONCAT(2,"-",$A103, "-", "H"), PlayerData!$G:$G,PlayerData!H:H,""),
_xlfn.XLOOKUP(_xlfn.CONCAT(3,"-",$A103, "-", "H"), PlayerData!$G:$G,PlayerData!H:H,""),
_xlfn.XLOOKUP(_xlfn.CONCAT(4,"-",$A103, "-", "H"), PlayerData!$G:$G,PlayerData!H:H,""),
_xlfn.XLOOKUP(_xlfn.CONCAT(5,"-",$A103, "-", "H"), PlayerData!$G:$G,PlayerData!H:H,""),
_xlfn.XLOOKUP(_xlfn.CONCAT(6,"-",$A103, "-", "H"), PlayerData!$G:$G,PlayerData!H:H,""),
_xlfn.XLOOKUP(_xlfn.CONCAT(7,"-",$A103, "-", "H"), PlayerData!$G:$G,PlayerData!H:H,""),
_xlfn.XLOOKUP(_xlfn.CONCAT(8,"-",$A103, "-", "H"), PlayerData!$G:$G,PlayerData!H:H,""),
_xlfn.XLOOKUP(_xlfn.CONCAT(9,"-",$A103, "-", "H"), PlayerData!$G:$G,PlayerData!H:H,""),
_xlfn.XLOOKUP(_xlfn.CONCAT(10,"-",$A103, "-", "H"), PlayerData!$G:$G,PlayerData!H:H,""),
_xlfn.XLOOKUP(_xlfn.CONCAT(11,"-",$A103, "-", "H"), PlayerData!$G:$G,PlayerData!H:H,""),
_xlfn.XLOOKUP(_xlfn.CONCAT(12,"-",$A103, "-", "H"), PlayerData!$G:$G,PlayerData!H:H,""),
_xlfn.XLOOKUP(_xlfn.CONCAT(13,"-",$A103, "-", "H"), PlayerData!$G:$G,PlayerData!H:H,""),
_xlfn.XLOOKUP(_xlfn.CONCAT(14,"-",$A103, "-", "H"), PlayerData!$G:$G,PlayerData!H:H,""),
_xlfn.XLOOKUP(_xlfn.CONCAT(15,"-",$A103, "-", "H"), PlayerData!$G:$G,PlayerData!H:H,""),
_xlfn.XLOOKUP(_xlfn.CONCAT(16,"-",$A103, "-", "H"), PlayerData!$G:$G,PlayerData!H:H,""),
_xlfn.XLOOKUP(_xlfn.CONCAT(17,"-",$A103, "-", "H"), PlayerData!$G:$G,PlayerData!H:H,""),
_xlfn.XLOOKUP(_xlfn.CONCAT(18,"-",$A103, "-", "H"), PlayerData!$G:$G,PlayerData!H:H,"")))</f>
        <v>0.2</v>
      </c>
      <c r="F103" s="136" cm="1">
        <f t="array" ref="F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"H"), PlayerData!$G:$G,PlayerData!I:I,""),
_xlfn.XLOOKUP(_xlfn.CONCAT(1,"-",$A103, "-", "H"), PlayerData!$G:$G,PlayerData!I:I,""),
_xlfn.XLOOKUP(_xlfn.CONCAT(2,"-",$A103, "-", "H"), PlayerData!$G:$G,PlayerData!I:I,""),
_xlfn.XLOOKUP(_xlfn.CONCAT(3,"-",$A103, "-", "H"), PlayerData!$G:$G,PlayerData!I:I,""),
_xlfn.XLOOKUP(_xlfn.CONCAT(4,"-",$A103, "-", "H"), PlayerData!$G:$G,PlayerData!I:I,""),
_xlfn.XLOOKUP(_xlfn.CONCAT(5,"-",$A103, "-", "H"), PlayerData!$G:$G,PlayerData!I:I,""),
_xlfn.XLOOKUP(_xlfn.CONCAT(6,"-",$A103, "-", "H"), PlayerData!$G:$G,PlayerData!I:I,""),
_xlfn.XLOOKUP(_xlfn.CONCAT(7,"-",$A103, "-", "H"), PlayerData!$G:$G,PlayerData!I:I,""),
_xlfn.XLOOKUP(_xlfn.CONCAT(8,"-",$A103, "-", "H"), PlayerData!$G:$G,PlayerData!I:I,""),
_xlfn.XLOOKUP(_xlfn.CONCAT(9,"-",$A103, "-", "H"), PlayerData!$G:$G,PlayerData!I:I,""),
_xlfn.XLOOKUP(_xlfn.CONCAT(10,"-",$A103, "-", "H"), PlayerData!$G:$G,PlayerData!I:I,""),
_xlfn.XLOOKUP(_xlfn.CONCAT(11,"-",$A103, "-", "H"), PlayerData!$G:$G,PlayerData!I:I,""),
_xlfn.XLOOKUP(_xlfn.CONCAT(12,"-",$A103, "-", "H"), PlayerData!$G:$G,PlayerData!I:I,""),
_xlfn.XLOOKUP(_xlfn.CONCAT(13,"-",$A103, "-", "H"), PlayerData!$G:$G,PlayerData!I:I,""),
_xlfn.XLOOKUP(_xlfn.CONCAT(14,"-",$A103, "-", "H"), PlayerData!$G:$G,PlayerData!I:I,""),
_xlfn.XLOOKUP(_xlfn.CONCAT(15,"-",$A103, "-", "H"), PlayerData!$G:$G,PlayerData!I:I,""),
_xlfn.XLOOKUP(_xlfn.CONCAT(16,"-",$A103, "-", "H"), PlayerData!$G:$G,PlayerData!I:I,""),
_xlfn.XLOOKUP(_xlfn.CONCAT(17,"-",$A103, "-", "H"), PlayerData!$G:$G,PlayerData!I:I,""),
_xlfn.XLOOKUP(_xlfn.CONCAT(18,"-",$A103, "-", "H"), PlayerData!$G:$G,PlayerData!I:I,"")))</f>
        <v>0</v>
      </c>
      <c r="G103" s="90" cm="1">
        <f t="array" ref="G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"H"), PlayerData!$G:$G,PlayerData!L:L,""),
_xlfn.XLOOKUP(_xlfn.CONCAT(1,"-",$A103, "-", "H"), PlayerData!$G:$G,PlayerData!L:L,""),
_xlfn.XLOOKUP(_xlfn.CONCAT(2,"-",$A103, "-", "H"), PlayerData!$G:$G,PlayerData!L:L,""),
_xlfn.XLOOKUP(_xlfn.CONCAT(3,"-",$A103, "-", "H"), PlayerData!$G:$G,PlayerData!L:L,""),
_xlfn.XLOOKUP(_xlfn.CONCAT(4,"-",$A103, "-", "H"), PlayerData!$G:$G,PlayerData!L:L,""),
_xlfn.XLOOKUP(_xlfn.CONCAT(5,"-",$A103, "-", "H"), PlayerData!$G:$G,PlayerData!L:L,""),
_xlfn.XLOOKUP(_xlfn.CONCAT(6,"-",$A103, "-", "H"), PlayerData!$G:$G,PlayerData!L:L,""),
_xlfn.XLOOKUP(_xlfn.CONCAT(7,"-",$A103, "-", "H"), PlayerData!$G:$G,PlayerData!L:L,""),
_xlfn.XLOOKUP(_xlfn.CONCAT(8,"-",$A103, "-", "H"), PlayerData!$G:$G,PlayerData!L:L,""),
_xlfn.XLOOKUP(_xlfn.CONCAT(9,"-",$A103, "-", "H"), PlayerData!$G:$G,PlayerData!L:L,""),
_xlfn.XLOOKUP(_xlfn.CONCAT(10,"-",$A103, "-", "H"), PlayerData!$G:$G,PlayerData!L:L,""),
_xlfn.XLOOKUP(_xlfn.CONCAT(11,"-",$A103, "-", "H"), PlayerData!$G:$G,PlayerData!L:L,""),
_xlfn.XLOOKUP(_xlfn.CONCAT(12,"-",$A103, "-", "H"), PlayerData!$G:$G,PlayerData!L:L,""),
_xlfn.XLOOKUP(_xlfn.CONCAT(13,"-",$A103, "-", "H"), PlayerData!$G:$G,PlayerData!L:L,""),
_xlfn.XLOOKUP(_xlfn.CONCAT(14,"-",$A103, "-", "H"), PlayerData!$G:$G,PlayerData!L:L,""),
_xlfn.XLOOKUP(_xlfn.CONCAT(15,"-",$A103, "-", "H"), PlayerData!$G:$G,PlayerData!L:L,""),
_xlfn.XLOOKUP(_xlfn.CONCAT(16,"-",$A103, "-", "H"), PlayerData!$G:$G,PlayerData!L:L,""),
_xlfn.XLOOKUP(_xlfn.CONCAT(17,"-",$A103, "-", "H"), PlayerData!$G:$G,PlayerData!L:L,""),
_xlfn.XLOOKUP(_xlfn.CONCAT(18,"-",$A103, "-", "H"), PlayerData!$G:$G,PlayerData!L:L,"")))</f>
        <v>0.2</v>
      </c>
      <c r="H103" s="132">
        <f t="shared" si="8"/>
        <v>4.545454545454545</v>
      </c>
      <c r="I103" s="132">
        <f t="shared" si="9"/>
        <v>0</v>
      </c>
      <c r="J103" s="72">
        <f t="shared" si="10"/>
        <v>2.6954177897574128</v>
      </c>
      <c r="K103" s="138" cm="1">
        <f t="array" ref="K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"A"), PlayerData!$M:$M,PlayerData!N:N,""),
_xlfn.XLOOKUP(_xlfn.CONCAT(1,"-",$A103, "-", "A"), PlayerData!$M:$M,PlayerData!N:N,""),
_xlfn.XLOOKUP(_xlfn.CONCAT(2,"-",$A103, "-", "A"), PlayerData!$M:$M,PlayerData!N:N,""),
_xlfn.XLOOKUP(_xlfn.CONCAT(3,"-",$A103, "-", "A"), PlayerData!$M:$M,PlayerData!N:N,""),
_xlfn.XLOOKUP(_xlfn.CONCAT(4,"-",$A103, "-", "A"), PlayerData!$M:$M,PlayerData!N:N,""),
_xlfn.XLOOKUP(_xlfn.CONCAT(5,"-",$A103, "-", "A"), PlayerData!$M:$M,PlayerData!N:N,""),
_xlfn.XLOOKUP(_xlfn.CONCAT(6,"-",$A103, "-", "A"), PlayerData!$M:$M,PlayerData!N:N,""),
_xlfn.XLOOKUP(_xlfn.CONCAT(7,"-",$A103, "-", "A"), PlayerData!$M:$M,PlayerData!N:N,""),
_xlfn.XLOOKUP(_xlfn.CONCAT(8,"-",$A103, "-", "A"), PlayerData!$M:$M,PlayerData!N:N,""),
_xlfn.XLOOKUP(_xlfn.CONCAT(9,"-",$A103, "-", "A"), PlayerData!$M:$M,PlayerData!N:N,""),
_xlfn.XLOOKUP(_xlfn.CONCAT(10,"-",$A103, "-", "A"), PlayerData!$M:$M,PlayerData!N:N,""),
_xlfn.XLOOKUP(_xlfn.CONCAT(11,"-",$A103, "-", "A"), PlayerData!$M:$M,PlayerData!N:N,""),
_xlfn.XLOOKUP(_xlfn.CONCAT(12,"-",$A103, "-", "A"), PlayerData!$M:$M,PlayerData!N:N,""),
_xlfn.XLOOKUP(_xlfn.CONCAT(13,"-",$A103, "-", "A"), PlayerData!$M:$M,PlayerData!N:N,""),
_xlfn.XLOOKUP(_xlfn.CONCAT(14,"-",$A103, "-", "A"), PlayerData!$M:$M,PlayerData!N:N,""),
_xlfn.XLOOKUP(_xlfn.CONCAT(15,"-",$A103, "-", "A"), PlayerData!$M:$M,PlayerData!N:N,""),
_xlfn.XLOOKUP(_xlfn.CONCAT(16,"-",$A103, "-", "A"), PlayerData!$M:$M,PlayerData!N:N,""),
_xlfn.XLOOKUP(_xlfn.CONCAT(17,"-",$A103, "-", "A"), PlayerData!$M:$M,PlayerData!N:N,""),
_xlfn.XLOOKUP(_xlfn.CONCAT(18,"-",$A103, "-", "A"), PlayerData!$M:$M,PlayerData!N:N,"")))</f>
        <v>0.5</v>
      </c>
      <c r="L103" s="138" cm="1">
        <f t="array" ref="L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"A"), PlayerData!$M:$M,PlayerData!O:O,""),
_xlfn.XLOOKUP(_xlfn.CONCAT(1,"-",$A103, "-", "A"), PlayerData!$M:$M,PlayerData!O:O,""),
_xlfn.XLOOKUP(_xlfn.CONCAT(2,"-",$A103, "-", "A"), PlayerData!$M:$M,PlayerData!O:O,""),
_xlfn.XLOOKUP(_xlfn.CONCAT(3,"-",$A103, "-", "A"), PlayerData!$M:$M,PlayerData!O:O,""),
_xlfn.XLOOKUP(_xlfn.CONCAT(4,"-",$A103, "-", "A"), PlayerData!$M:$M,PlayerData!O:O,""),
_xlfn.XLOOKUP(_xlfn.CONCAT(5,"-",$A103, "-", "A"), PlayerData!$M:$M,PlayerData!O:O,""),
_xlfn.XLOOKUP(_xlfn.CONCAT(6,"-",$A103, "-", "A"), PlayerData!$M:$M,PlayerData!O:O,""),
_xlfn.XLOOKUP(_xlfn.CONCAT(7,"-",$A103, "-", "A"), PlayerData!$M:$M,PlayerData!O:O,""),
_xlfn.XLOOKUP(_xlfn.CONCAT(8,"-",$A103, "-", "A"), PlayerData!$M:$M,PlayerData!O:O,""),
_xlfn.XLOOKUP(_xlfn.CONCAT(9,"-",$A103, "-", "A"), PlayerData!$M:$M,PlayerData!O:O,""),
_xlfn.XLOOKUP(_xlfn.CONCAT(10,"-",$A103, "-", "A"), PlayerData!$M:$M,PlayerData!O:O,""),
_xlfn.XLOOKUP(_xlfn.CONCAT(11,"-",$A103, "-", "A"), PlayerData!$M:$M,PlayerData!O:O,""),
_xlfn.XLOOKUP(_xlfn.CONCAT(12,"-",$A103, "-", "A"), PlayerData!$M:$M,PlayerData!O:O,""),
_xlfn.XLOOKUP(_xlfn.CONCAT(13,"-",$A103, "-", "A"), PlayerData!$M:$M,PlayerData!O:O,""),
_xlfn.XLOOKUP(_xlfn.CONCAT(14,"-",$A103, "-", "A"), PlayerData!$M:$M,PlayerData!O:O,""),
_xlfn.XLOOKUP(_xlfn.CONCAT(15,"-",$A103, "-", "A"), PlayerData!$M:$M,PlayerData!O:O,""),
_xlfn.XLOOKUP(_xlfn.CONCAT(16,"-",$A103, "-", "A"), PlayerData!$M:$M,PlayerData!O:O,""),
_xlfn.XLOOKUP(_xlfn.CONCAT(17,"-",$A103, "-", "A"), PlayerData!$M:$M,PlayerData!O:O,""),
_xlfn.XLOOKUP(_xlfn.CONCAT(18,"-",$A103, "-", "A"), PlayerData!$M:$M,PlayerData!O:O,"")))</f>
        <v>0</v>
      </c>
      <c r="M103" s="96" cm="1">
        <f t="array" ref="M1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_xlfn.XLOOKUP(_xlfn.CONCAT(0,"-",$A103, "-", "A"), PlayerData!$M:$M,PlayerData!R:R,""),
_xlfn.XLOOKUP(_xlfn.CONCAT(1,"-",$A103, "-", "A"), PlayerData!$M:$M,PlayerData!R:R,""),
_xlfn.XLOOKUP(_xlfn.CONCAT(2,"-",$A103, "-", "A"), PlayerData!$M:$M,PlayerData!R:R,""),
_xlfn.XLOOKUP(_xlfn.CONCAT(3,"-",$A103, "-", "A"), PlayerData!$M:$M,PlayerData!R:R,""),
_xlfn.XLOOKUP(_xlfn.CONCAT(4,"-",$A103, "-", "A"), PlayerData!$M:$M,PlayerData!R:R,""),
_xlfn.XLOOKUP(_xlfn.CONCAT(5,"-",$A103, "-", "A"), PlayerData!$M:$M,PlayerData!R:R,""),
_xlfn.XLOOKUP(_xlfn.CONCAT(6,"-",$A103, "-", "A"), PlayerData!$M:$M,PlayerData!R:R,""),
_xlfn.XLOOKUP(_xlfn.CONCAT(7,"-",$A103, "-", "A"), PlayerData!$M:$M,PlayerData!R:R,""),
_xlfn.XLOOKUP(_xlfn.CONCAT(8,"-",$A103, "-", "A"), PlayerData!$M:$M,PlayerData!R:R,""),
_xlfn.XLOOKUP(_xlfn.CONCAT(9,"-",$A103, "-", "A"), PlayerData!$M:$M,PlayerData!R:R,""),
_xlfn.XLOOKUP(_xlfn.CONCAT(10,"-",$A103, "-", "A"), PlayerData!$M:$M,PlayerData!R:R,""),
_xlfn.XLOOKUP(_xlfn.CONCAT(11,"-",$A103, "-", "A"), PlayerData!$M:$M,PlayerData!R:R,""),
_xlfn.XLOOKUP(_xlfn.CONCAT(12,"-",$A103, "-", "A"), PlayerData!$M:$M,PlayerData!R:R,""),
_xlfn.XLOOKUP(_xlfn.CONCAT(13,"-",$A103, "-", "A"), PlayerData!$M:$M,PlayerData!R:R,""),
_xlfn.XLOOKUP(_xlfn.CONCAT(14,"-",$A103, "-", "A"), PlayerData!$M:$M,PlayerData!R:R,""),
_xlfn.XLOOKUP(_xlfn.CONCAT(15,"-",$A103, "-", "A"), PlayerData!$M:$M,PlayerData!R:R,""),
_xlfn.XLOOKUP(_xlfn.CONCAT(16,"-",$A103, "-", "A"), PlayerData!$M:$M,PlayerData!R:R,""),
_xlfn.XLOOKUP(_xlfn.CONCAT(17,"-",$A103, "-", "A"), PlayerData!$M:$M,PlayerData!R:R,""),
_xlfn.XLOOKUP(_xlfn.CONCAT(18,"-",$A103, "-", "A"), PlayerData!$M:$M,PlayerData!R:R,"")))</f>
        <v>1.4</v>
      </c>
      <c r="N103" s="134">
        <f t="shared" si="11"/>
        <v>11.363636363636363</v>
      </c>
      <c r="O103" s="134">
        <f t="shared" si="12"/>
        <v>0</v>
      </c>
      <c r="P103" s="73">
        <f t="shared" si="13"/>
        <v>18.867924528301888</v>
      </c>
      <c r="Q103" s="132" cm="1">
        <f t="array" ref="Q103">IF(OR($A103=Solver!$T$12:$T$201),0,SUMPRODUCT($H103:$J103,$T$4:$V$4))</f>
        <v>2.6954177897574128</v>
      </c>
      <c r="R103" s="73" cm="1">
        <f t="array" ref="R103">IF(OR($A103=Solver!$T$12:$T$201),0, SUMPRODUCT($N103:$P103, $T$4:$V$4))</f>
        <v>18.867924528301888</v>
      </c>
    </row>
    <row r="104" spans="1:18">
      <c r="A104" s="55">
        <v>102</v>
      </c>
      <c r="B104" s="55" t="str">
        <f>_xlfn.XLOOKUP($A104, PlayerData!$B$3:$B$394, PlayerData!C$3:C$394)</f>
        <v>BUR</v>
      </c>
      <c r="C104" s="55" t="str">
        <f>_xlfn.XLOOKUP($A104, PlayerData!$B$3:$B$394, PlayerData!D$3:D$394)</f>
        <v>M</v>
      </c>
      <c r="D104" s="31" t="str">
        <f>_xlfn.XLOOKUP($A104, PlayerData!$B$3:$B$394, PlayerData!E$3:E$394)</f>
        <v>McNeil</v>
      </c>
      <c r="E104" s="136" cm="1">
        <f t="array" ref="E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"H"), PlayerData!$G:$G,PlayerData!H:H,""),
_xlfn.XLOOKUP(_xlfn.CONCAT(1,"-",$A104, "-", "H"), PlayerData!$G:$G,PlayerData!H:H,""),
_xlfn.XLOOKUP(_xlfn.CONCAT(2,"-",$A104, "-", "H"), PlayerData!$G:$G,PlayerData!H:H,""),
_xlfn.XLOOKUP(_xlfn.CONCAT(3,"-",$A104, "-", "H"), PlayerData!$G:$G,PlayerData!H:H,""),
_xlfn.XLOOKUP(_xlfn.CONCAT(4,"-",$A104, "-", "H"), PlayerData!$G:$G,PlayerData!H:H,""),
_xlfn.XLOOKUP(_xlfn.CONCAT(5,"-",$A104, "-", "H"), PlayerData!$G:$G,PlayerData!H:H,""),
_xlfn.XLOOKUP(_xlfn.CONCAT(6,"-",$A104, "-", "H"), PlayerData!$G:$G,PlayerData!H:H,""),
_xlfn.XLOOKUP(_xlfn.CONCAT(7,"-",$A104, "-", "H"), PlayerData!$G:$G,PlayerData!H:H,""),
_xlfn.XLOOKUP(_xlfn.CONCAT(8,"-",$A104, "-", "H"), PlayerData!$G:$G,PlayerData!H:H,""),
_xlfn.XLOOKUP(_xlfn.CONCAT(9,"-",$A104, "-", "H"), PlayerData!$G:$G,PlayerData!H:H,""),
_xlfn.XLOOKUP(_xlfn.CONCAT(10,"-",$A104, "-", "H"), PlayerData!$G:$G,PlayerData!H:H,""),
_xlfn.XLOOKUP(_xlfn.CONCAT(11,"-",$A104, "-", "H"), PlayerData!$G:$G,PlayerData!H:H,""),
_xlfn.XLOOKUP(_xlfn.CONCAT(12,"-",$A104, "-", "H"), PlayerData!$G:$G,PlayerData!H:H,""),
_xlfn.XLOOKUP(_xlfn.CONCAT(13,"-",$A104, "-", "H"), PlayerData!$G:$G,PlayerData!H:H,""),
_xlfn.XLOOKUP(_xlfn.CONCAT(14,"-",$A104, "-", "H"), PlayerData!$G:$G,PlayerData!H:H,""),
_xlfn.XLOOKUP(_xlfn.CONCAT(15,"-",$A104, "-", "H"), PlayerData!$G:$G,PlayerData!H:H,""),
_xlfn.XLOOKUP(_xlfn.CONCAT(16,"-",$A104, "-", "H"), PlayerData!$G:$G,PlayerData!H:H,""),
_xlfn.XLOOKUP(_xlfn.CONCAT(17,"-",$A104, "-", "H"), PlayerData!$G:$G,PlayerData!H:H,""),
_xlfn.XLOOKUP(_xlfn.CONCAT(18,"-",$A104, "-", "H"), PlayerData!$G:$G,PlayerData!H:H,"")))</f>
        <v>0.4</v>
      </c>
      <c r="F104" s="136" cm="1">
        <f t="array" ref="F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"H"), PlayerData!$G:$G,PlayerData!I:I,""),
_xlfn.XLOOKUP(_xlfn.CONCAT(1,"-",$A104, "-", "H"), PlayerData!$G:$G,PlayerData!I:I,""),
_xlfn.XLOOKUP(_xlfn.CONCAT(2,"-",$A104, "-", "H"), PlayerData!$G:$G,PlayerData!I:I,""),
_xlfn.XLOOKUP(_xlfn.CONCAT(3,"-",$A104, "-", "H"), PlayerData!$G:$G,PlayerData!I:I,""),
_xlfn.XLOOKUP(_xlfn.CONCAT(4,"-",$A104, "-", "H"), PlayerData!$G:$G,PlayerData!I:I,""),
_xlfn.XLOOKUP(_xlfn.CONCAT(5,"-",$A104, "-", "H"), PlayerData!$G:$G,PlayerData!I:I,""),
_xlfn.XLOOKUP(_xlfn.CONCAT(6,"-",$A104, "-", "H"), PlayerData!$G:$G,PlayerData!I:I,""),
_xlfn.XLOOKUP(_xlfn.CONCAT(7,"-",$A104, "-", "H"), PlayerData!$G:$G,PlayerData!I:I,""),
_xlfn.XLOOKUP(_xlfn.CONCAT(8,"-",$A104, "-", "H"), PlayerData!$G:$G,PlayerData!I:I,""),
_xlfn.XLOOKUP(_xlfn.CONCAT(9,"-",$A104, "-", "H"), PlayerData!$G:$G,PlayerData!I:I,""),
_xlfn.XLOOKUP(_xlfn.CONCAT(10,"-",$A104, "-", "H"), PlayerData!$G:$G,PlayerData!I:I,""),
_xlfn.XLOOKUP(_xlfn.CONCAT(11,"-",$A104, "-", "H"), PlayerData!$G:$G,PlayerData!I:I,""),
_xlfn.XLOOKUP(_xlfn.CONCAT(12,"-",$A104, "-", "H"), PlayerData!$G:$G,PlayerData!I:I,""),
_xlfn.XLOOKUP(_xlfn.CONCAT(13,"-",$A104, "-", "H"), PlayerData!$G:$G,PlayerData!I:I,""),
_xlfn.XLOOKUP(_xlfn.CONCAT(14,"-",$A104, "-", "H"), PlayerData!$G:$G,PlayerData!I:I,""),
_xlfn.XLOOKUP(_xlfn.CONCAT(15,"-",$A104, "-", "H"), PlayerData!$G:$G,PlayerData!I:I,""),
_xlfn.XLOOKUP(_xlfn.CONCAT(16,"-",$A104, "-", "H"), PlayerData!$G:$G,PlayerData!I:I,""),
_xlfn.XLOOKUP(_xlfn.CONCAT(17,"-",$A104, "-", "H"), PlayerData!$G:$G,PlayerData!I:I,""),
_xlfn.XLOOKUP(_xlfn.CONCAT(18,"-",$A104, "-", "H"), PlayerData!$G:$G,PlayerData!I:I,"")))</f>
        <v>0.1</v>
      </c>
      <c r="G104" s="90" cm="1">
        <f t="array" ref="G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"H"), PlayerData!$G:$G,PlayerData!L:L,""),
_xlfn.XLOOKUP(_xlfn.CONCAT(1,"-",$A104, "-", "H"), PlayerData!$G:$G,PlayerData!L:L,""),
_xlfn.XLOOKUP(_xlfn.CONCAT(2,"-",$A104, "-", "H"), PlayerData!$G:$G,PlayerData!L:L,""),
_xlfn.XLOOKUP(_xlfn.CONCAT(3,"-",$A104, "-", "H"), PlayerData!$G:$G,PlayerData!L:L,""),
_xlfn.XLOOKUP(_xlfn.CONCAT(4,"-",$A104, "-", "H"), PlayerData!$G:$G,PlayerData!L:L,""),
_xlfn.XLOOKUP(_xlfn.CONCAT(5,"-",$A104, "-", "H"), PlayerData!$G:$G,PlayerData!L:L,""),
_xlfn.XLOOKUP(_xlfn.CONCAT(6,"-",$A104, "-", "H"), PlayerData!$G:$G,PlayerData!L:L,""),
_xlfn.XLOOKUP(_xlfn.CONCAT(7,"-",$A104, "-", "H"), PlayerData!$G:$G,PlayerData!L:L,""),
_xlfn.XLOOKUP(_xlfn.CONCAT(8,"-",$A104, "-", "H"), PlayerData!$G:$G,PlayerData!L:L,""),
_xlfn.XLOOKUP(_xlfn.CONCAT(9,"-",$A104, "-", "H"), PlayerData!$G:$G,PlayerData!L:L,""),
_xlfn.XLOOKUP(_xlfn.CONCAT(10,"-",$A104, "-", "H"), PlayerData!$G:$G,PlayerData!L:L,""),
_xlfn.XLOOKUP(_xlfn.CONCAT(11,"-",$A104, "-", "H"), PlayerData!$G:$G,PlayerData!L:L,""),
_xlfn.XLOOKUP(_xlfn.CONCAT(12,"-",$A104, "-", "H"), PlayerData!$G:$G,PlayerData!L:L,""),
_xlfn.XLOOKUP(_xlfn.CONCAT(13,"-",$A104, "-", "H"), PlayerData!$G:$G,PlayerData!L:L,""),
_xlfn.XLOOKUP(_xlfn.CONCAT(14,"-",$A104, "-", "H"), PlayerData!$G:$G,PlayerData!L:L,""),
_xlfn.XLOOKUP(_xlfn.CONCAT(15,"-",$A104, "-", "H"), PlayerData!$G:$G,PlayerData!L:L,""),
_xlfn.XLOOKUP(_xlfn.CONCAT(16,"-",$A104, "-", "H"), PlayerData!$G:$G,PlayerData!L:L,""),
_xlfn.XLOOKUP(_xlfn.CONCAT(17,"-",$A104, "-", "H"), PlayerData!$G:$G,PlayerData!L:L,""),
_xlfn.XLOOKUP(_xlfn.CONCAT(18,"-",$A104, "-", "H"), PlayerData!$G:$G,PlayerData!L:L,"")))</f>
        <v>1.38</v>
      </c>
      <c r="H104" s="132">
        <f t="shared" si="8"/>
        <v>9.0909090909090899</v>
      </c>
      <c r="I104" s="132">
        <f t="shared" si="9"/>
        <v>4.545454545454545</v>
      </c>
      <c r="J104" s="72">
        <f t="shared" si="10"/>
        <v>18.598382749326149</v>
      </c>
      <c r="K104" s="138" cm="1">
        <f t="array" ref="K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"A"), PlayerData!$M:$M,PlayerData!N:N,""),
_xlfn.XLOOKUP(_xlfn.CONCAT(1,"-",$A104, "-", "A"), PlayerData!$M:$M,PlayerData!N:N,""),
_xlfn.XLOOKUP(_xlfn.CONCAT(2,"-",$A104, "-", "A"), PlayerData!$M:$M,PlayerData!N:N,""),
_xlfn.XLOOKUP(_xlfn.CONCAT(3,"-",$A104, "-", "A"), PlayerData!$M:$M,PlayerData!N:N,""),
_xlfn.XLOOKUP(_xlfn.CONCAT(4,"-",$A104, "-", "A"), PlayerData!$M:$M,PlayerData!N:N,""),
_xlfn.XLOOKUP(_xlfn.CONCAT(5,"-",$A104, "-", "A"), PlayerData!$M:$M,PlayerData!N:N,""),
_xlfn.XLOOKUP(_xlfn.CONCAT(6,"-",$A104, "-", "A"), PlayerData!$M:$M,PlayerData!N:N,""),
_xlfn.XLOOKUP(_xlfn.CONCAT(7,"-",$A104, "-", "A"), PlayerData!$M:$M,PlayerData!N:N,""),
_xlfn.XLOOKUP(_xlfn.CONCAT(8,"-",$A104, "-", "A"), PlayerData!$M:$M,PlayerData!N:N,""),
_xlfn.XLOOKUP(_xlfn.CONCAT(9,"-",$A104, "-", "A"), PlayerData!$M:$M,PlayerData!N:N,""),
_xlfn.XLOOKUP(_xlfn.CONCAT(10,"-",$A104, "-", "A"), PlayerData!$M:$M,PlayerData!N:N,""),
_xlfn.XLOOKUP(_xlfn.CONCAT(11,"-",$A104, "-", "A"), PlayerData!$M:$M,PlayerData!N:N,""),
_xlfn.XLOOKUP(_xlfn.CONCAT(12,"-",$A104, "-", "A"), PlayerData!$M:$M,PlayerData!N:N,""),
_xlfn.XLOOKUP(_xlfn.CONCAT(13,"-",$A104, "-", "A"), PlayerData!$M:$M,PlayerData!N:N,""),
_xlfn.XLOOKUP(_xlfn.CONCAT(14,"-",$A104, "-", "A"), PlayerData!$M:$M,PlayerData!N:N,""),
_xlfn.XLOOKUP(_xlfn.CONCAT(15,"-",$A104, "-", "A"), PlayerData!$M:$M,PlayerData!N:N,""),
_xlfn.XLOOKUP(_xlfn.CONCAT(16,"-",$A104, "-", "A"), PlayerData!$M:$M,PlayerData!N:N,""),
_xlfn.XLOOKUP(_xlfn.CONCAT(17,"-",$A104, "-", "A"), PlayerData!$M:$M,PlayerData!N:N,""),
_xlfn.XLOOKUP(_xlfn.CONCAT(18,"-",$A104, "-", "A"), PlayerData!$M:$M,PlayerData!N:N,"")))</f>
        <v>0.56000000000000005</v>
      </c>
      <c r="L104" s="138" cm="1">
        <f t="array" ref="L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"A"), PlayerData!$M:$M,PlayerData!O:O,""),
_xlfn.XLOOKUP(_xlfn.CONCAT(1,"-",$A104, "-", "A"), PlayerData!$M:$M,PlayerData!O:O,""),
_xlfn.XLOOKUP(_xlfn.CONCAT(2,"-",$A104, "-", "A"), PlayerData!$M:$M,PlayerData!O:O,""),
_xlfn.XLOOKUP(_xlfn.CONCAT(3,"-",$A104, "-", "A"), PlayerData!$M:$M,PlayerData!O:O,""),
_xlfn.XLOOKUP(_xlfn.CONCAT(4,"-",$A104, "-", "A"), PlayerData!$M:$M,PlayerData!O:O,""),
_xlfn.XLOOKUP(_xlfn.CONCAT(5,"-",$A104, "-", "A"), PlayerData!$M:$M,PlayerData!O:O,""),
_xlfn.XLOOKUP(_xlfn.CONCAT(6,"-",$A104, "-", "A"), PlayerData!$M:$M,PlayerData!O:O,""),
_xlfn.XLOOKUP(_xlfn.CONCAT(7,"-",$A104, "-", "A"), PlayerData!$M:$M,PlayerData!O:O,""),
_xlfn.XLOOKUP(_xlfn.CONCAT(8,"-",$A104, "-", "A"), PlayerData!$M:$M,PlayerData!O:O,""),
_xlfn.XLOOKUP(_xlfn.CONCAT(9,"-",$A104, "-", "A"), PlayerData!$M:$M,PlayerData!O:O,""),
_xlfn.XLOOKUP(_xlfn.CONCAT(10,"-",$A104, "-", "A"), PlayerData!$M:$M,PlayerData!O:O,""),
_xlfn.XLOOKUP(_xlfn.CONCAT(11,"-",$A104, "-", "A"), PlayerData!$M:$M,PlayerData!O:O,""),
_xlfn.XLOOKUP(_xlfn.CONCAT(12,"-",$A104, "-", "A"), PlayerData!$M:$M,PlayerData!O:O,""),
_xlfn.XLOOKUP(_xlfn.CONCAT(13,"-",$A104, "-", "A"), PlayerData!$M:$M,PlayerData!O:O,""),
_xlfn.XLOOKUP(_xlfn.CONCAT(14,"-",$A104, "-", "A"), PlayerData!$M:$M,PlayerData!O:O,""),
_xlfn.XLOOKUP(_xlfn.CONCAT(15,"-",$A104, "-", "A"), PlayerData!$M:$M,PlayerData!O:O,""),
_xlfn.XLOOKUP(_xlfn.CONCAT(16,"-",$A104, "-", "A"), PlayerData!$M:$M,PlayerData!O:O,""),
_xlfn.XLOOKUP(_xlfn.CONCAT(17,"-",$A104, "-", "A"), PlayerData!$M:$M,PlayerData!O:O,""),
_xlfn.XLOOKUP(_xlfn.CONCAT(18,"-",$A104, "-", "A"), PlayerData!$M:$M,PlayerData!O:O,"")))</f>
        <v>0</v>
      </c>
      <c r="M104" s="96" cm="1">
        <f t="array" ref="M1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_xlfn.XLOOKUP(_xlfn.CONCAT(0,"-",$A104, "-", "A"), PlayerData!$M:$M,PlayerData!R:R,""),
_xlfn.XLOOKUP(_xlfn.CONCAT(1,"-",$A104, "-", "A"), PlayerData!$M:$M,PlayerData!R:R,""),
_xlfn.XLOOKUP(_xlfn.CONCAT(2,"-",$A104, "-", "A"), PlayerData!$M:$M,PlayerData!R:R,""),
_xlfn.XLOOKUP(_xlfn.CONCAT(3,"-",$A104, "-", "A"), PlayerData!$M:$M,PlayerData!R:R,""),
_xlfn.XLOOKUP(_xlfn.CONCAT(4,"-",$A104, "-", "A"), PlayerData!$M:$M,PlayerData!R:R,""),
_xlfn.XLOOKUP(_xlfn.CONCAT(5,"-",$A104, "-", "A"), PlayerData!$M:$M,PlayerData!R:R,""),
_xlfn.XLOOKUP(_xlfn.CONCAT(6,"-",$A104, "-", "A"), PlayerData!$M:$M,PlayerData!R:R,""),
_xlfn.XLOOKUP(_xlfn.CONCAT(7,"-",$A104, "-", "A"), PlayerData!$M:$M,PlayerData!R:R,""),
_xlfn.XLOOKUP(_xlfn.CONCAT(8,"-",$A104, "-", "A"), PlayerData!$M:$M,PlayerData!R:R,""),
_xlfn.XLOOKUP(_xlfn.CONCAT(9,"-",$A104, "-", "A"), PlayerData!$M:$M,PlayerData!R:R,""),
_xlfn.XLOOKUP(_xlfn.CONCAT(10,"-",$A104, "-", "A"), PlayerData!$M:$M,PlayerData!R:R,""),
_xlfn.XLOOKUP(_xlfn.CONCAT(11,"-",$A104, "-", "A"), PlayerData!$M:$M,PlayerData!R:R,""),
_xlfn.XLOOKUP(_xlfn.CONCAT(12,"-",$A104, "-", "A"), PlayerData!$M:$M,PlayerData!R:R,""),
_xlfn.XLOOKUP(_xlfn.CONCAT(13,"-",$A104, "-", "A"), PlayerData!$M:$M,PlayerData!R:R,""),
_xlfn.XLOOKUP(_xlfn.CONCAT(14,"-",$A104, "-", "A"), PlayerData!$M:$M,PlayerData!R:R,""),
_xlfn.XLOOKUP(_xlfn.CONCAT(15,"-",$A104, "-", "A"), PlayerData!$M:$M,PlayerData!R:R,""),
_xlfn.XLOOKUP(_xlfn.CONCAT(16,"-",$A104, "-", "A"), PlayerData!$M:$M,PlayerData!R:R,""),
_xlfn.XLOOKUP(_xlfn.CONCAT(17,"-",$A104, "-", "A"), PlayerData!$M:$M,PlayerData!R:R,""),
_xlfn.XLOOKUP(_xlfn.CONCAT(18,"-",$A104, "-", "A"), PlayerData!$M:$M,PlayerData!R:R,"")))</f>
        <v>0.73</v>
      </c>
      <c r="N104" s="134">
        <f t="shared" si="11"/>
        <v>12.727272727272728</v>
      </c>
      <c r="O104" s="134">
        <f t="shared" si="12"/>
        <v>0</v>
      </c>
      <c r="P104" s="73">
        <f t="shared" si="13"/>
        <v>9.8382749326145564</v>
      </c>
      <c r="Q104" s="132" cm="1">
        <f t="array" ref="Q104">IF(OR($A104=Solver!$T$12:$T$201),0,SUMPRODUCT($H104:$J104,$T$4:$V$4))</f>
        <v>18.598382749326149</v>
      </c>
      <c r="R104" s="73" cm="1">
        <f t="array" ref="R104">IF(OR($A104=Solver!$T$12:$T$201),0, SUMPRODUCT($N104:$P104, $T$4:$V$4))</f>
        <v>9.8382749326145564</v>
      </c>
    </row>
    <row r="105" spans="1:18">
      <c r="A105" s="55">
        <v>103</v>
      </c>
      <c r="B105" s="55" t="str">
        <f>_xlfn.XLOOKUP($A105, PlayerData!$B$3:$B$394, PlayerData!C$3:C$394)</f>
        <v>CHE</v>
      </c>
      <c r="C105" s="55" t="str">
        <f>_xlfn.XLOOKUP($A105, PlayerData!$B$3:$B$394, PlayerData!D$3:D$394)</f>
        <v>M</v>
      </c>
      <c r="D105" s="31" t="str">
        <f>_xlfn.XLOOKUP($A105, PlayerData!$B$3:$B$394, PlayerData!E$3:E$394)</f>
        <v>Barkley</v>
      </c>
      <c r="E105" s="136" cm="1">
        <f t="array" ref="E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"H"), PlayerData!$G:$G,PlayerData!H:H,""),
_xlfn.XLOOKUP(_xlfn.CONCAT(1,"-",$A105, "-", "H"), PlayerData!$G:$G,PlayerData!H:H,""),
_xlfn.XLOOKUP(_xlfn.CONCAT(2,"-",$A105, "-", "H"), PlayerData!$G:$G,PlayerData!H:H,""),
_xlfn.XLOOKUP(_xlfn.CONCAT(3,"-",$A105, "-", "H"), PlayerData!$G:$G,PlayerData!H:H,""),
_xlfn.XLOOKUP(_xlfn.CONCAT(4,"-",$A105, "-", "H"), PlayerData!$G:$G,PlayerData!H:H,""),
_xlfn.XLOOKUP(_xlfn.CONCAT(5,"-",$A105, "-", "H"), PlayerData!$G:$G,PlayerData!H:H,""),
_xlfn.XLOOKUP(_xlfn.CONCAT(6,"-",$A105, "-", "H"), PlayerData!$G:$G,PlayerData!H:H,""),
_xlfn.XLOOKUP(_xlfn.CONCAT(7,"-",$A105, "-", "H"), PlayerData!$G:$G,PlayerData!H:H,""),
_xlfn.XLOOKUP(_xlfn.CONCAT(8,"-",$A105, "-", "H"), PlayerData!$G:$G,PlayerData!H:H,""),
_xlfn.XLOOKUP(_xlfn.CONCAT(9,"-",$A105, "-", "H"), PlayerData!$G:$G,PlayerData!H:H,""),
_xlfn.XLOOKUP(_xlfn.CONCAT(10,"-",$A105, "-", "H"), PlayerData!$G:$G,PlayerData!H:H,""),
_xlfn.XLOOKUP(_xlfn.CONCAT(11,"-",$A105, "-", "H"), PlayerData!$G:$G,PlayerData!H:H,""),
_xlfn.XLOOKUP(_xlfn.CONCAT(12,"-",$A105, "-", "H"), PlayerData!$G:$G,PlayerData!H:H,""),
_xlfn.XLOOKUP(_xlfn.CONCAT(13,"-",$A105, "-", "H"), PlayerData!$G:$G,PlayerData!H:H,""),
_xlfn.XLOOKUP(_xlfn.CONCAT(14,"-",$A105, "-", "H"), PlayerData!$G:$G,PlayerData!H:H,""),
_xlfn.XLOOKUP(_xlfn.CONCAT(15,"-",$A105, "-", "H"), PlayerData!$G:$G,PlayerData!H:H,""),
_xlfn.XLOOKUP(_xlfn.CONCAT(16,"-",$A105, "-", "H"), PlayerData!$G:$G,PlayerData!H:H,""),
_xlfn.XLOOKUP(_xlfn.CONCAT(17,"-",$A105, "-", "H"), PlayerData!$G:$G,PlayerData!H:H,""),
_xlfn.XLOOKUP(_xlfn.CONCAT(18,"-",$A105, "-", "H"), PlayerData!$G:$G,PlayerData!H:H,"")))</f>
        <v>1.2</v>
      </c>
      <c r="F105" s="136" cm="1">
        <f t="array" ref="F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"H"), PlayerData!$G:$G,PlayerData!I:I,""),
_xlfn.XLOOKUP(_xlfn.CONCAT(1,"-",$A105, "-", "H"), PlayerData!$G:$G,PlayerData!I:I,""),
_xlfn.XLOOKUP(_xlfn.CONCAT(2,"-",$A105, "-", "H"), PlayerData!$G:$G,PlayerData!I:I,""),
_xlfn.XLOOKUP(_xlfn.CONCAT(3,"-",$A105, "-", "H"), PlayerData!$G:$G,PlayerData!I:I,""),
_xlfn.XLOOKUP(_xlfn.CONCAT(4,"-",$A105, "-", "H"), PlayerData!$G:$G,PlayerData!I:I,""),
_xlfn.XLOOKUP(_xlfn.CONCAT(5,"-",$A105, "-", "H"), PlayerData!$G:$G,PlayerData!I:I,""),
_xlfn.XLOOKUP(_xlfn.CONCAT(6,"-",$A105, "-", "H"), PlayerData!$G:$G,PlayerData!I:I,""),
_xlfn.XLOOKUP(_xlfn.CONCAT(7,"-",$A105, "-", "H"), PlayerData!$G:$G,PlayerData!I:I,""),
_xlfn.XLOOKUP(_xlfn.CONCAT(8,"-",$A105, "-", "H"), PlayerData!$G:$G,PlayerData!I:I,""),
_xlfn.XLOOKUP(_xlfn.CONCAT(9,"-",$A105, "-", "H"), PlayerData!$G:$G,PlayerData!I:I,""),
_xlfn.XLOOKUP(_xlfn.CONCAT(10,"-",$A105, "-", "H"), PlayerData!$G:$G,PlayerData!I:I,""),
_xlfn.XLOOKUP(_xlfn.CONCAT(11,"-",$A105, "-", "H"), PlayerData!$G:$G,PlayerData!I:I,""),
_xlfn.XLOOKUP(_xlfn.CONCAT(12,"-",$A105, "-", "H"), PlayerData!$G:$G,PlayerData!I:I,""),
_xlfn.XLOOKUP(_xlfn.CONCAT(13,"-",$A105, "-", "H"), PlayerData!$G:$G,PlayerData!I:I,""),
_xlfn.XLOOKUP(_xlfn.CONCAT(14,"-",$A105, "-", "H"), PlayerData!$G:$G,PlayerData!I:I,""),
_xlfn.XLOOKUP(_xlfn.CONCAT(15,"-",$A105, "-", "H"), PlayerData!$G:$G,PlayerData!I:I,""),
_xlfn.XLOOKUP(_xlfn.CONCAT(16,"-",$A105, "-", "H"), PlayerData!$G:$G,PlayerData!I:I,""),
_xlfn.XLOOKUP(_xlfn.CONCAT(17,"-",$A105, "-", "H"), PlayerData!$G:$G,PlayerData!I:I,""),
_xlfn.XLOOKUP(_xlfn.CONCAT(18,"-",$A105, "-", "H"), PlayerData!$G:$G,PlayerData!I:I,"")))</f>
        <v>0.2</v>
      </c>
      <c r="G105" s="90" cm="1">
        <f t="array" ref="G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"H"), PlayerData!$G:$G,PlayerData!L:L,""),
_xlfn.XLOOKUP(_xlfn.CONCAT(1,"-",$A105, "-", "H"), PlayerData!$G:$G,PlayerData!L:L,""),
_xlfn.XLOOKUP(_xlfn.CONCAT(2,"-",$A105, "-", "H"), PlayerData!$G:$G,PlayerData!L:L,""),
_xlfn.XLOOKUP(_xlfn.CONCAT(3,"-",$A105, "-", "H"), PlayerData!$G:$G,PlayerData!L:L,""),
_xlfn.XLOOKUP(_xlfn.CONCAT(4,"-",$A105, "-", "H"), PlayerData!$G:$G,PlayerData!L:L,""),
_xlfn.XLOOKUP(_xlfn.CONCAT(5,"-",$A105, "-", "H"), PlayerData!$G:$G,PlayerData!L:L,""),
_xlfn.XLOOKUP(_xlfn.CONCAT(6,"-",$A105, "-", "H"), PlayerData!$G:$G,PlayerData!L:L,""),
_xlfn.XLOOKUP(_xlfn.CONCAT(7,"-",$A105, "-", "H"), PlayerData!$G:$G,PlayerData!L:L,""),
_xlfn.XLOOKUP(_xlfn.CONCAT(8,"-",$A105, "-", "H"), PlayerData!$G:$G,PlayerData!L:L,""),
_xlfn.XLOOKUP(_xlfn.CONCAT(9,"-",$A105, "-", "H"), PlayerData!$G:$G,PlayerData!L:L,""),
_xlfn.XLOOKUP(_xlfn.CONCAT(10,"-",$A105, "-", "H"), PlayerData!$G:$G,PlayerData!L:L,""),
_xlfn.XLOOKUP(_xlfn.CONCAT(11,"-",$A105, "-", "H"), PlayerData!$G:$G,PlayerData!L:L,""),
_xlfn.XLOOKUP(_xlfn.CONCAT(12,"-",$A105, "-", "H"), PlayerData!$G:$G,PlayerData!L:L,""),
_xlfn.XLOOKUP(_xlfn.CONCAT(13,"-",$A105, "-", "H"), PlayerData!$G:$G,PlayerData!L:L,""),
_xlfn.XLOOKUP(_xlfn.CONCAT(14,"-",$A105, "-", "H"), PlayerData!$G:$G,PlayerData!L:L,""),
_xlfn.XLOOKUP(_xlfn.CONCAT(15,"-",$A105, "-", "H"), PlayerData!$G:$G,PlayerData!L:L,""),
_xlfn.XLOOKUP(_xlfn.CONCAT(16,"-",$A105, "-", "H"), PlayerData!$G:$G,PlayerData!L:L,""),
_xlfn.XLOOKUP(_xlfn.CONCAT(17,"-",$A105, "-", "H"), PlayerData!$G:$G,PlayerData!L:L,""),
_xlfn.XLOOKUP(_xlfn.CONCAT(18,"-",$A105, "-", "H"), PlayerData!$G:$G,PlayerData!L:L,"")))</f>
        <v>1.6800000000000002</v>
      </c>
      <c r="H105" s="132">
        <f t="shared" si="8"/>
        <v>27.27272727272727</v>
      </c>
      <c r="I105" s="132">
        <f t="shared" si="9"/>
        <v>9.0909090909090899</v>
      </c>
      <c r="J105" s="72">
        <f t="shared" si="10"/>
        <v>22.64150943396227</v>
      </c>
      <c r="K105" s="138" cm="1">
        <f t="array" ref="K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"A"), PlayerData!$M:$M,PlayerData!N:N,""),
_xlfn.XLOOKUP(_xlfn.CONCAT(1,"-",$A105, "-", "A"), PlayerData!$M:$M,PlayerData!N:N,""),
_xlfn.XLOOKUP(_xlfn.CONCAT(2,"-",$A105, "-", "A"), PlayerData!$M:$M,PlayerData!N:N,""),
_xlfn.XLOOKUP(_xlfn.CONCAT(3,"-",$A105, "-", "A"), PlayerData!$M:$M,PlayerData!N:N,""),
_xlfn.XLOOKUP(_xlfn.CONCAT(4,"-",$A105, "-", "A"), PlayerData!$M:$M,PlayerData!N:N,""),
_xlfn.XLOOKUP(_xlfn.CONCAT(5,"-",$A105, "-", "A"), PlayerData!$M:$M,PlayerData!N:N,""),
_xlfn.XLOOKUP(_xlfn.CONCAT(6,"-",$A105, "-", "A"), PlayerData!$M:$M,PlayerData!N:N,""),
_xlfn.XLOOKUP(_xlfn.CONCAT(7,"-",$A105, "-", "A"), PlayerData!$M:$M,PlayerData!N:N,""),
_xlfn.XLOOKUP(_xlfn.CONCAT(8,"-",$A105, "-", "A"), PlayerData!$M:$M,PlayerData!N:N,""),
_xlfn.XLOOKUP(_xlfn.CONCAT(9,"-",$A105, "-", "A"), PlayerData!$M:$M,PlayerData!N:N,""),
_xlfn.XLOOKUP(_xlfn.CONCAT(10,"-",$A105, "-", "A"), PlayerData!$M:$M,PlayerData!N:N,""),
_xlfn.XLOOKUP(_xlfn.CONCAT(11,"-",$A105, "-", "A"), PlayerData!$M:$M,PlayerData!N:N,""),
_xlfn.XLOOKUP(_xlfn.CONCAT(12,"-",$A105, "-", "A"), PlayerData!$M:$M,PlayerData!N:N,""),
_xlfn.XLOOKUP(_xlfn.CONCAT(13,"-",$A105, "-", "A"), PlayerData!$M:$M,PlayerData!N:N,""),
_xlfn.XLOOKUP(_xlfn.CONCAT(14,"-",$A105, "-", "A"), PlayerData!$M:$M,PlayerData!N:N,""),
_xlfn.XLOOKUP(_xlfn.CONCAT(15,"-",$A105, "-", "A"), PlayerData!$M:$M,PlayerData!N:N,""),
_xlfn.XLOOKUP(_xlfn.CONCAT(16,"-",$A105, "-", "A"), PlayerData!$M:$M,PlayerData!N:N,""),
_xlfn.XLOOKUP(_xlfn.CONCAT(17,"-",$A105, "-", "A"), PlayerData!$M:$M,PlayerData!N:N,""),
_xlfn.XLOOKUP(_xlfn.CONCAT(18,"-",$A105, "-", "A"), PlayerData!$M:$M,PlayerData!N:N,"")))</f>
        <v>0</v>
      </c>
      <c r="L105" s="138" cm="1">
        <f t="array" ref="L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"A"), PlayerData!$M:$M,PlayerData!O:O,""),
_xlfn.XLOOKUP(_xlfn.CONCAT(1,"-",$A105, "-", "A"), PlayerData!$M:$M,PlayerData!O:O,""),
_xlfn.XLOOKUP(_xlfn.CONCAT(2,"-",$A105, "-", "A"), PlayerData!$M:$M,PlayerData!O:O,""),
_xlfn.XLOOKUP(_xlfn.CONCAT(3,"-",$A105, "-", "A"), PlayerData!$M:$M,PlayerData!O:O,""),
_xlfn.XLOOKUP(_xlfn.CONCAT(4,"-",$A105, "-", "A"), PlayerData!$M:$M,PlayerData!O:O,""),
_xlfn.XLOOKUP(_xlfn.CONCAT(5,"-",$A105, "-", "A"), PlayerData!$M:$M,PlayerData!O:O,""),
_xlfn.XLOOKUP(_xlfn.CONCAT(6,"-",$A105, "-", "A"), PlayerData!$M:$M,PlayerData!O:O,""),
_xlfn.XLOOKUP(_xlfn.CONCAT(7,"-",$A105, "-", "A"), PlayerData!$M:$M,PlayerData!O:O,""),
_xlfn.XLOOKUP(_xlfn.CONCAT(8,"-",$A105, "-", "A"), PlayerData!$M:$M,PlayerData!O:O,""),
_xlfn.XLOOKUP(_xlfn.CONCAT(9,"-",$A105, "-", "A"), PlayerData!$M:$M,PlayerData!O:O,""),
_xlfn.XLOOKUP(_xlfn.CONCAT(10,"-",$A105, "-", "A"), PlayerData!$M:$M,PlayerData!O:O,""),
_xlfn.XLOOKUP(_xlfn.CONCAT(11,"-",$A105, "-", "A"), PlayerData!$M:$M,PlayerData!O:O,""),
_xlfn.XLOOKUP(_xlfn.CONCAT(12,"-",$A105, "-", "A"), PlayerData!$M:$M,PlayerData!O:O,""),
_xlfn.XLOOKUP(_xlfn.CONCAT(13,"-",$A105, "-", "A"), PlayerData!$M:$M,PlayerData!O:O,""),
_xlfn.XLOOKUP(_xlfn.CONCAT(14,"-",$A105, "-", "A"), PlayerData!$M:$M,PlayerData!O:O,""),
_xlfn.XLOOKUP(_xlfn.CONCAT(15,"-",$A105, "-", "A"), PlayerData!$M:$M,PlayerData!O:O,""),
_xlfn.XLOOKUP(_xlfn.CONCAT(16,"-",$A105, "-", "A"), PlayerData!$M:$M,PlayerData!O:O,""),
_xlfn.XLOOKUP(_xlfn.CONCAT(17,"-",$A105, "-", "A"), PlayerData!$M:$M,PlayerData!O:O,""),
_xlfn.XLOOKUP(_xlfn.CONCAT(18,"-",$A105, "-", "A"), PlayerData!$M:$M,PlayerData!O:O,"")))</f>
        <v>0</v>
      </c>
      <c r="M105" s="96" cm="1">
        <f t="array" ref="M1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_xlfn.XLOOKUP(_xlfn.CONCAT(0,"-",$A105, "-", "A"), PlayerData!$M:$M,PlayerData!R:R,""),
_xlfn.XLOOKUP(_xlfn.CONCAT(1,"-",$A105, "-", "A"), PlayerData!$M:$M,PlayerData!R:R,""),
_xlfn.XLOOKUP(_xlfn.CONCAT(2,"-",$A105, "-", "A"), PlayerData!$M:$M,PlayerData!R:R,""),
_xlfn.XLOOKUP(_xlfn.CONCAT(3,"-",$A105, "-", "A"), PlayerData!$M:$M,PlayerData!R:R,""),
_xlfn.XLOOKUP(_xlfn.CONCAT(4,"-",$A105, "-", "A"), PlayerData!$M:$M,PlayerData!R:R,""),
_xlfn.XLOOKUP(_xlfn.CONCAT(5,"-",$A105, "-", "A"), PlayerData!$M:$M,PlayerData!R:R,""),
_xlfn.XLOOKUP(_xlfn.CONCAT(6,"-",$A105, "-", "A"), PlayerData!$M:$M,PlayerData!R:R,""),
_xlfn.XLOOKUP(_xlfn.CONCAT(7,"-",$A105, "-", "A"), PlayerData!$M:$M,PlayerData!R:R,""),
_xlfn.XLOOKUP(_xlfn.CONCAT(8,"-",$A105, "-", "A"), PlayerData!$M:$M,PlayerData!R:R,""),
_xlfn.XLOOKUP(_xlfn.CONCAT(9,"-",$A105, "-", "A"), PlayerData!$M:$M,PlayerData!R:R,""),
_xlfn.XLOOKUP(_xlfn.CONCAT(10,"-",$A105, "-", "A"), PlayerData!$M:$M,PlayerData!R:R,""),
_xlfn.XLOOKUP(_xlfn.CONCAT(11,"-",$A105, "-", "A"), PlayerData!$M:$M,PlayerData!R:R,""),
_xlfn.XLOOKUP(_xlfn.CONCAT(12,"-",$A105, "-", "A"), PlayerData!$M:$M,PlayerData!R:R,""),
_xlfn.XLOOKUP(_xlfn.CONCAT(13,"-",$A105, "-", "A"), PlayerData!$M:$M,PlayerData!R:R,""),
_xlfn.XLOOKUP(_xlfn.CONCAT(14,"-",$A105, "-", "A"), PlayerData!$M:$M,PlayerData!R:R,""),
_xlfn.XLOOKUP(_xlfn.CONCAT(15,"-",$A105, "-", "A"), PlayerData!$M:$M,PlayerData!R:R,""),
_xlfn.XLOOKUP(_xlfn.CONCAT(16,"-",$A105, "-", "A"), PlayerData!$M:$M,PlayerData!R:R,""),
_xlfn.XLOOKUP(_xlfn.CONCAT(17,"-",$A105, "-", "A"), PlayerData!$M:$M,PlayerData!R:R,""),
_xlfn.XLOOKUP(_xlfn.CONCAT(18,"-",$A105, "-", "A"), PlayerData!$M:$M,PlayerData!R:R,"")))</f>
        <v>0.70000000000000007</v>
      </c>
      <c r="N105" s="134">
        <f t="shared" si="11"/>
        <v>0</v>
      </c>
      <c r="O105" s="134">
        <f t="shared" si="12"/>
        <v>0</v>
      </c>
      <c r="P105" s="73">
        <f t="shared" si="13"/>
        <v>9.433962264150944</v>
      </c>
      <c r="Q105" s="132" cm="1">
        <f t="array" ref="Q105">IF(OR($A105=Solver!$T$12:$T$201),0,SUMPRODUCT($H105:$J105,$T$4:$V$4))</f>
        <v>22.64150943396227</v>
      </c>
      <c r="R105" s="73" cm="1">
        <f t="array" ref="R105">IF(OR($A105=Solver!$T$12:$T$201),0, SUMPRODUCT($N105:$P105, $T$4:$V$4))</f>
        <v>9.433962264150944</v>
      </c>
    </row>
    <row r="106" spans="1:18">
      <c r="A106" s="55">
        <v>104</v>
      </c>
      <c r="B106" s="55" t="str">
        <f>_xlfn.XLOOKUP($A106, PlayerData!$B$3:$B$394, PlayerData!C$3:C$394)</f>
        <v>CHE</v>
      </c>
      <c r="C106" s="55" t="str">
        <f>_xlfn.XLOOKUP($A106, PlayerData!$B$3:$B$394, PlayerData!D$3:D$394)</f>
        <v>M</v>
      </c>
      <c r="D106" s="31" t="str">
        <f>_xlfn.XLOOKUP($A106, PlayerData!$B$3:$B$394, PlayerData!E$3:E$394)</f>
        <v>Hudson-Odoi</v>
      </c>
      <c r="E106" s="136" cm="1">
        <f t="array" ref="E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"H"), PlayerData!$G:$G,PlayerData!H:H,""),
_xlfn.XLOOKUP(_xlfn.CONCAT(1,"-",$A106, "-", "H"), PlayerData!$G:$G,PlayerData!H:H,""),
_xlfn.XLOOKUP(_xlfn.CONCAT(2,"-",$A106, "-", "H"), PlayerData!$G:$G,PlayerData!H:H,""),
_xlfn.XLOOKUP(_xlfn.CONCAT(3,"-",$A106, "-", "H"), PlayerData!$G:$G,PlayerData!H:H,""),
_xlfn.XLOOKUP(_xlfn.CONCAT(4,"-",$A106, "-", "H"), PlayerData!$G:$G,PlayerData!H:H,""),
_xlfn.XLOOKUP(_xlfn.CONCAT(5,"-",$A106, "-", "H"), PlayerData!$G:$G,PlayerData!H:H,""),
_xlfn.XLOOKUP(_xlfn.CONCAT(6,"-",$A106, "-", "H"), PlayerData!$G:$G,PlayerData!H:H,""),
_xlfn.XLOOKUP(_xlfn.CONCAT(7,"-",$A106, "-", "H"), PlayerData!$G:$G,PlayerData!H:H,""),
_xlfn.XLOOKUP(_xlfn.CONCAT(8,"-",$A106, "-", "H"), PlayerData!$G:$G,PlayerData!H:H,""),
_xlfn.XLOOKUP(_xlfn.CONCAT(9,"-",$A106, "-", "H"), PlayerData!$G:$G,PlayerData!H:H,""),
_xlfn.XLOOKUP(_xlfn.CONCAT(10,"-",$A106, "-", "H"), PlayerData!$G:$G,PlayerData!H:H,""),
_xlfn.XLOOKUP(_xlfn.CONCAT(11,"-",$A106, "-", "H"), PlayerData!$G:$G,PlayerData!H:H,""),
_xlfn.XLOOKUP(_xlfn.CONCAT(12,"-",$A106, "-", "H"), PlayerData!$G:$G,PlayerData!H:H,""),
_xlfn.XLOOKUP(_xlfn.CONCAT(13,"-",$A106, "-", "H"), PlayerData!$G:$G,PlayerData!H:H,""),
_xlfn.XLOOKUP(_xlfn.CONCAT(14,"-",$A106, "-", "H"), PlayerData!$G:$G,PlayerData!H:H,""),
_xlfn.XLOOKUP(_xlfn.CONCAT(15,"-",$A106, "-", "H"), PlayerData!$G:$G,PlayerData!H:H,""),
_xlfn.XLOOKUP(_xlfn.CONCAT(16,"-",$A106, "-", "H"), PlayerData!$G:$G,PlayerData!H:H,""),
_xlfn.XLOOKUP(_xlfn.CONCAT(17,"-",$A106, "-", "H"), PlayerData!$G:$G,PlayerData!H:H,""),
_xlfn.XLOOKUP(_xlfn.CONCAT(18,"-",$A106, "-", "H"), PlayerData!$G:$G,PlayerData!H:H,"")))</f>
        <v>0.5</v>
      </c>
      <c r="F106" s="136" cm="1">
        <f t="array" ref="F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"H"), PlayerData!$G:$G,PlayerData!I:I,""),
_xlfn.XLOOKUP(_xlfn.CONCAT(1,"-",$A106, "-", "H"), PlayerData!$G:$G,PlayerData!I:I,""),
_xlfn.XLOOKUP(_xlfn.CONCAT(2,"-",$A106, "-", "H"), PlayerData!$G:$G,PlayerData!I:I,""),
_xlfn.XLOOKUP(_xlfn.CONCAT(3,"-",$A106, "-", "H"), PlayerData!$G:$G,PlayerData!I:I,""),
_xlfn.XLOOKUP(_xlfn.CONCAT(4,"-",$A106, "-", "H"), PlayerData!$G:$G,PlayerData!I:I,""),
_xlfn.XLOOKUP(_xlfn.CONCAT(5,"-",$A106, "-", "H"), PlayerData!$G:$G,PlayerData!I:I,""),
_xlfn.XLOOKUP(_xlfn.CONCAT(6,"-",$A106, "-", "H"), PlayerData!$G:$G,PlayerData!I:I,""),
_xlfn.XLOOKUP(_xlfn.CONCAT(7,"-",$A106, "-", "H"), PlayerData!$G:$G,PlayerData!I:I,""),
_xlfn.XLOOKUP(_xlfn.CONCAT(8,"-",$A106, "-", "H"), PlayerData!$G:$G,PlayerData!I:I,""),
_xlfn.XLOOKUP(_xlfn.CONCAT(9,"-",$A106, "-", "H"), PlayerData!$G:$G,PlayerData!I:I,""),
_xlfn.XLOOKUP(_xlfn.CONCAT(10,"-",$A106, "-", "H"), PlayerData!$G:$G,PlayerData!I:I,""),
_xlfn.XLOOKUP(_xlfn.CONCAT(11,"-",$A106, "-", "H"), PlayerData!$G:$G,PlayerData!I:I,""),
_xlfn.XLOOKUP(_xlfn.CONCAT(12,"-",$A106, "-", "H"), PlayerData!$G:$G,PlayerData!I:I,""),
_xlfn.XLOOKUP(_xlfn.CONCAT(13,"-",$A106, "-", "H"), PlayerData!$G:$G,PlayerData!I:I,""),
_xlfn.XLOOKUP(_xlfn.CONCAT(14,"-",$A106, "-", "H"), PlayerData!$G:$G,PlayerData!I:I,""),
_xlfn.XLOOKUP(_xlfn.CONCAT(15,"-",$A106, "-", "H"), PlayerData!$G:$G,PlayerData!I:I,""),
_xlfn.XLOOKUP(_xlfn.CONCAT(16,"-",$A106, "-", "H"), PlayerData!$G:$G,PlayerData!I:I,""),
_xlfn.XLOOKUP(_xlfn.CONCAT(17,"-",$A106, "-", "H"), PlayerData!$G:$G,PlayerData!I:I,""),
_xlfn.XLOOKUP(_xlfn.CONCAT(18,"-",$A106, "-", "H"), PlayerData!$G:$G,PlayerData!I:I,"")))</f>
        <v>0.5</v>
      </c>
      <c r="G106" s="90" cm="1">
        <f t="array" ref="G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"H"), PlayerData!$G:$G,PlayerData!L:L,""),
_xlfn.XLOOKUP(_xlfn.CONCAT(1,"-",$A106, "-", "H"), PlayerData!$G:$G,PlayerData!L:L,""),
_xlfn.XLOOKUP(_xlfn.CONCAT(2,"-",$A106, "-", "H"), PlayerData!$G:$G,PlayerData!L:L,""),
_xlfn.XLOOKUP(_xlfn.CONCAT(3,"-",$A106, "-", "H"), PlayerData!$G:$G,PlayerData!L:L,""),
_xlfn.XLOOKUP(_xlfn.CONCAT(4,"-",$A106, "-", "H"), PlayerData!$G:$G,PlayerData!L:L,""),
_xlfn.XLOOKUP(_xlfn.CONCAT(5,"-",$A106, "-", "H"), PlayerData!$G:$G,PlayerData!L:L,""),
_xlfn.XLOOKUP(_xlfn.CONCAT(6,"-",$A106, "-", "H"), PlayerData!$G:$G,PlayerData!L:L,""),
_xlfn.XLOOKUP(_xlfn.CONCAT(7,"-",$A106, "-", "H"), PlayerData!$G:$G,PlayerData!L:L,""),
_xlfn.XLOOKUP(_xlfn.CONCAT(8,"-",$A106, "-", "H"), PlayerData!$G:$G,PlayerData!L:L,""),
_xlfn.XLOOKUP(_xlfn.CONCAT(9,"-",$A106, "-", "H"), PlayerData!$G:$G,PlayerData!L:L,""),
_xlfn.XLOOKUP(_xlfn.CONCAT(10,"-",$A106, "-", "H"), PlayerData!$G:$G,PlayerData!L:L,""),
_xlfn.XLOOKUP(_xlfn.CONCAT(11,"-",$A106, "-", "H"), PlayerData!$G:$G,PlayerData!L:L,""),
_xlfn.XLOOKUP(_xlfn.CONCAT(12,"-",$A106, "-", "H"), PlayerData!$G:$G,PlayerData!L:L,""),
_xlfn.XLOOKUP(_xlfn.CONCAT(13,"-",$A106, "-", "H"), PlayerData!$G:$G,PlayerData!L:L,""),
_xlfn.XLOOKUP(_xlfn.CONCAT(14,"-",$A106, "-", "H"), PlayerData!$G:$G,PlayerData!L:L,""),
_xlfn.XLOOKUP(_xlfn.CONCAT(15,"-",$A106, "-", "H"), PlayerData!$G:$G,PlayerData!L:L,""),
_xlfn.XLOOKUP(_xlfn.CONCAT(16,"-",$A106, "-", "H"), PlayerData!$G:$G,PlayerData!L:L,""),
_xlfn.XLOOKUP(_xlfn.CONCAT(17,"-",$A106, "-", "H"), PlayerData!$G:$G,PlayerData!L:L,""),
_xlfn.XLOOKUP(_xlfn.CONCAT(18,"-",$A106, "-", "H"), PlayerData!$G:$G,PlayerData!L:L,"")))</f>
        <v>2.67</v>
      </c>
      <c r="H106" s="132">
        <f t="shared" si="8"/>
        <v>11.363636363636363</v>
      </c>
      <c r="I106" s="132">
        <f t="shared" si="9"/>
        <v>22.727272727272727</v>
      </c>
      <c r="J106" s="72">
        <f t="shared" si="10"/>
        <v>35.983827493261458</v>
      </c>
      <c r="K106" s="138" cm="1">
        <f t="array" ref="K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"A"), PlayerData!$M:$M,PlayerData!N:N,""),
_xlfn.XLOOKUP(_xlfn.CONCAT(1,"-",$A106, "-", "A"), PlayerData!$M:$M,PlayerData!N:N,""),
_xlfn.XLOOKUP(_xlfn.CONCAT(2,"-",$A106, "-", "A"), PlayerData!$M:$M,PlayerData!N:N,""),
_xlfn.XLOOKUP(_xlfn.CONCAT(3,"-",$A106, "-", "A"), PlayerData!$M:$M,PlayerData!N:N,""),
_xlfn.XLOOKUP(_xlfn.CONCAT(4,"-",$A106, "-", "A"), PlayerData!$M:$M,PlayerData!N:N,""),
_xlfn.XLOOKUP(_xlfn.CONCAT(5,"-",$A106, "-", "A"), PlayerData!$M:$M,PlayerData!N:N,""),
_xlfn.XLOOKUP(_xlfn.CONCAT(6,"-",$A106, "-", "A"), PlayerData!$M:$M,PlayerData!N:N,""),
_xlfn.XLOOKUP(_xlfn.CONCAT(7,"-",$A106, "-", "A"), PlayerData!$M:$M,PlayerData!N:N,""),
_xlfn.XLOOKUP(_xlfn.CONCAT(8,"-",$A106, "-", "A"), PlayerData!$M:$M,PlayerData!N:N,""),
_xlfn.XLOOKUP(_xlfn.CONCAT(9,"-",$A106, "-", "A"), PlayerData!$M:$M,PlayerData!N:N,""),
_xlfn.XLOOKUP(_xlfn.CONCAT(10,"-",$A106, "-", "A"), PlayerData!$M:$M,PlayerData!N:N,""),
_xlfn.XLOOKUP(_xlfn.CONCAT(11,"-",$A106, "-", "A"), PlayerData!$M:$M,PlayerData!N:N,""),
_xlfn.XLOOKUP(_xlfn.CONCAT(12,"-",$A106, "-", "A"), PlayerData!$M:$M,PlayerData!N:N,""),
_xlfn.XLOOKUP(_xlfn.CONCAT(13,"-",$A106, "-", "A"), PlayerData!$M:$M,PlayerData!N:N,""),
_xlfn.XLOOKUP(_xlfn.CONCAT(14,"-",$A106, "-", "A"), PlayerData!$M:$M,PlayerData!N:N,""),
_xlfn.XLOOKUP(_xlfn.CONCAT(15,"-",$A106, "-", "A"), PlayerData!$M:$M,PlayerData!N:N,""),
_xlfn.XLOOKUP(_xlfn.CONCAT(16,"-",$A106, "-", "A"), PlayerData!$M:$M,PlayerData!N:N,""),
_xlfn.XLOOKUP(_xlfn.CONCAT(17,"-",$A106, "-", "A"), PlayerData!$M:$M,PlayerData!N:N,""),
_xlfn.XLOOKUP(_xlfn.CONCAT(18,"-",$A106, "-", "A"), PlayerData!$M:$M,PlayerData!N:N,"")))</f>
        <v>0.5</v>
      </c>
      <c r="L106" s="138" cm="1">
        <f t="array" ref="L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"A"), PlayerData!$M:$M,PlayerData!O:O,""),
_xlfn.XLOOKUP(_xlfn.CONCAT(1,"-",$A106, "-", "A"), PlayerData!$M:$M,PlayerData!O:O,""),
_xlfn.XLOOKUP(_xlfn.CONCAT(2,"-",$A106, "-", "A"), PlayerData!$M:$M,PlayerData!O:O,""),
_xlfn.XLOOKUP(_xlfn.CONCAT(3,"-",$A106, "-", "A"), PlayerData!$M:$M,PlayerData!O:O,""),
_xlfn.XLOOKUP(_xlfn.CONCAT(4,"-",$A106, "-", "A"), PlayerData!$M:$M,PlayerData!O:O,""),
_xlfn.XLOOKUP(_xlfn.CONCAT(5,"-",$A106, "-", "A"), PlayerData!$M:$M,PlayerData!O:O,""),
_xlfn.XLOOKUP(_xlfn.CONCAT(6,"-",$A106, "-", "A"), PlayerData!$M:$M,PlayerData!O:O,""),
_xlfn.XLOOKUP(_xlfn.CONCAT(7,"-",$A106, "-", "A"), PlayerData!$M:$M,PlayerData!O:O,""),
_xlfn.XLOOKUP(_xlfn.CONCAT(8,"-",$A106, "-", "A"), PlayerData!$M:$M,PlayerData!O:O,""),
_xlfn.XLOOKUP(_xlfn.CONCAT(9,"-",$A106, "-", "A"), PlayerData!$M:$M,PlayerData!O:O,""),
_xlfn.XLOOKUP(_xlfn.CONCAT(10,"-",$A106, "-", "A"), PlayerData!$M:$M,PlayerData!O:O,""),
_xlfn.XLOOKUP(_xlfn.CONCAT(11,"-",$A106, "-", "A"), PlayerData!$M:$M,PlayerData!O:O,""),
_xlfn.XLOOKUP(_xlfn.CONCAT(12,"-",$A106, "-", "A"), PlayerData!$M:$M,PlayerData!O:O,""),
_xlfn.XLOOKUP(_xlfn.CONCAT(13,"-",$A106, "-", "A"), PlayerData!$M:$M,PlayerData!O:O,""),
_xlfn.XLOOKUP(_xlfn.CONCAT(14,"-",$A106, "-", "A"), PlayerData!$M:$M,PlayerData!O:O,""),
_xlfn.XLOOKUP(_xlfn.CONCAT(15,"-",$A106, "-", "A"), PlayerData!$M:$M,PlayerData!O:O,""),
_xlfn.XLOOKUP(_xlfn.CONCAT(16,"-",$A106, "-", "A"), PlayerData!$M:$M,PlayerData!O:O,""),
_xlfn.XLOOKUP(_xlfn.CONCAT(17,"-",$A106, "-", "A"), PlayerData!$M:$M,PlayerData!O:O,""),
_xlfn.XLOOKUP(_xlfn.CONCAT(18,"-",$A106, "-", "A"), PlayerData!$M:$M,PlayerData!O:O,"")))</f>
        <v>0</v>
      </c>
      <c r="M106" s="96" cm="1">
        <f t="array" ref="M1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_xlfn.XLOOKUP(_xlfn.CONCAT(0,"-",$A106, "-", "A"), PlayerData!$M:$M,PlayerData!R:R,""),
_xlfn.XLOOKUP(_xlfn.CONCAT(1,"-",$A106, "-", "A"), PlayerData!$M:$M,PlayerData!R:R,""),
_xlfn.XLOOKUP(_xlfn.CONCAT(2,"-",$A106, "-", "A"), PlayerData!$M:$M,PlayerData!R:R,""),
_xlfn.XLOOKUP(_xlfn.CONCAT(3,"-",$A106, "-", "A"), PlayerData!$M:$M,PlayerData!R:R,""),
_xlfn.XLOOKUP(_xlfn.CONCAT(4,"-",$A106, "-", "A"), PlayerData!$M:$M,PlayerData!R:R,""),
_xlfn.XLOOKUP(_xlfn.CONCAT(5,"-",$A106, "-", "A"), PlayerData!$M:$M,PlayerData!R:R,""),
_xlfn.XLOOKUP(_xlfn.CONCAT(6,"-",$A106, "-", "A"), PlayerData!$M:$M,PlayerData!R:R,""),
_xlfn.XLOOKUP(_xlfn.CONCAT(7,"-",$A106, "-", "A"), PlayerData!$M:$M,PlayerData!R:R,""),
_xlfn.XLOOKUP(_xlfn.CONCAT(8,"-",$A106, "-", "A"), PlayerData!$M:$M,PlayerData!R:R,""),
_xlfn.XLOOKUP(_xlfn.CONCAT(9,"-",$A106, "-", "A"), PlayerData!$M:$M,PlayerData!R:R,""),
_xlfn.XLOOKUP(_xlfn.CONCAT(10,"-",$A106, "-", "A"), PlayerData!$M:$M,PlayerData!R:R,""),
_xlfn.XLOOKUP(_xlfn.CONCAT(11,"-",$A106, "-", "A"), PlayerData!$M:$M,PlayerData!R:R,""),
_xlfn.XLOOKUP(_xlfn.CONCAT(12,"-",$A106, "-", "A"), PlayerData!$M:$M,PlayerData!R:R,""),
_xlfn.XLOOKUP(_xlfn.CONCAT(13,"-",$A106, "-", "A"), PlayerData!$M:$M,PlayerData!R:R,""),
_xlfn.XLOOKUP(_xlfn.CONCAT(14,"-",$A106, "-", "A"), PlayerData!$M:$M,PlayerData!R:R,""),
_xlfn.XLOOKUP(_xlfn.CONCAT(15,"-",$A106, "-", "A"), PlayerData!$M:$M,PlayerData!R:R,""),
_xlfn.XLOOKUP(_xlfn.CONCAT(16,"-",$A106, "-", "A"), PlayerData!$M:$M,PlayerData!R:R,""),
_xlfn.XLOOKUP(_xlfn.CONCAT(17,"-",$A106, "-", "A"), PlayerData!$M:$M,PlayerData!R:R,""),
_xlfn.XLOOKUP(_xlfn.CONCAT(18,"-",$A106, "-", "A"), PlayerData!$M:$M,PlayerData!R:R,"")))</f>
        <v>0.82</v>
      </c>
      <c r="N106" s="134">
        <f t="shared" si="11"/>
        <v>11.363636363636363</v>
      </c>
      <c r="O106" s="134">
        <f t="shared" si="12"/>
        <v>0</v>
      </c>
      <c r="P106" s="73">
        <f t="shared" si="13"/>
        <v>11.051212938005392</v>
      </c>
      <c r="Q106" s="132" cm="1">
        <f t="array" ref="Q106">IF(OR($A106=Solver!$T$12:$T$201),0,SUMPRODUCT($H106:$J106,$T$4:$V$4))</f>
        <v>0</v>
      </c>
      <c r="R106" s="73" cm="1">
        <f t="array" ref="R106">IF(OR($A106=Solver!$T$12:$T$201),0, SUMPRODUCT($N106:$P106, $T$4:$V$4))</f>
        <v>0</v>
      </c>
    </row>
    <row r="107" spans="1:18">
      <c r="A107" s="55">
        <v>105</v>
      </c>
      <c r="B107" s="55" t="str">
        <f>_xlfn.XLOOKUP($A107, PlayerData!$B$3:$B$394, PlayerData!C$3:C$394)</f>
        <v>CHE</v>
      </c>
      <c r="C107" s="55" t="str">
        <f>_xlfn.XLOOKUP($A107, PlayerData!$B$3:$B$394, PlayerData!D$3:D$394)</f>
        <v>M</v>
      </c>
      <c r="D107" s="31" t="str">
        <f>_xlfn.XLOOKUP($A107, PlayerData!$B$3:$B$394, PlayerData!E$3:E$394)</f>
        <v>Loftus-Cheek</v>
      </c>
      <c r="E107" s="136" cm="1">
        <f t="array" ref="E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"H"), PlayerData!$G:$G,PlayerData!H:H,""),
_xlfn.XLOOKUP(_xlfn.CONCAT(1,"-",$A107, "-", "H"), PlayerData!$G:$G,PlayerData!H:H,""),
_xlfn.XLOOKUP(_xlfn.CONCAT(2,"-",$A107, "-", "H"), PlayerData!$G:$G,PlayerData!H:H,""),
_xlfn.XLOOKUP(_xlfn.CONCAT(3,"-",$A107, "-", "H"), PlayerData!$G:$G,PlayerData!H:H,""),
_xlfn.XLOOKUP(_xlfn.CONCAT(4,"-",$A107, "-", "H"), PlayerData!$G:$G,PlayerData!H:H,""),
_xlfn.XLOOKUP(_xlfn.CONCAT(5,"-",$A107, "-", "H"), PlayerData!$G:$G,PlayerData!H:H,""),
_xlfn.XLOOKUP(_xlfn.CONCAT(6,"-",$A107, "-", "H"), PlayerData!$G:$G,PlayerData!H:H,""),
_xlfn.XLOOKUP(_xlfn.CONCAT(7,"-",$A107, "-", "H"), PlayerData!$G:$G,PlayerData!H:H,""),
_xlfn.XLOOKUP(_xlfn.CONCAT(8,"-",$A107, "-", "H"), PlayerData!$G:$G,PlayerData!H:H,""),
_xlfn.XLOOKUP(_xlfn.CONCAT(9,"-",$A107, "-", "H"), PlayerData!$G:$G,PlayerData!H:H,""),
_xlfn.XLOOKUP(_xlfn.CONCAT(10,"-",$A107, "-", "H"), PlayerData!$G:$G,PlayerData!H:H,""),
_xlfn.XLOOKUP(_xlfn.CONCAT(11,"-",$A107, "-", "H"), PlayerData!$G:$G,PlayerData!H:H,""),
_xlfn.XLOOKUP(_xlfn.CONCAT(12,"-",$A107, "-", "H"), PlayerData!$G:$G,PlayerData!H:H,""),
_xlfn.XLOOKUP(_xlfn.CONCAT(13,"-",$A107, "-", "H"), PlayerData!$G:$G,PlayerData!H:H,""),
_xlfn.XLOOKUP(_xlfn.CONCAT(14,"-",$A107, "-", "H"), PlayerData!$G:$G,PlayerData!H:H,""),
_xlfn.XLOOKUP(_xlfn.CONCAT(15,"-",$A107, "-", "H"), PlayerData!$G:$G,PlayerData!H:H,""),
_xlfn.XLOOKUP(_xlfn.CONCAT(16,"-",$A107, "-", "H"), PlayerData!$G:$G,PlayerData!H:H,""),
_xlfn.XLOOKUP(_xlfn.CONCAT(17,"-",$A107, "-", "H"), PlayerData!$G:$G,PlayerData!H:H,""),
_xlfn.XLOOKUP(_xlfn.CONCAT(18,"-",$A107, "-", "H"), PlayerData!$G:$G,PlayerData!H:H,"")))</f>
        <v>1</v>
      </c>
      <c r="F107" s="136" cm="1">
        <f t="array" ref="F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"H"), PlayerData!$G:$G,PlayerData!I:I,""),
_xlfn.XLOOKUP(_xlfn.CONCAT(1,"-",$A107, "-", "H"), PlayerData!$G:$G,PlayerData!I:I,""),
_xlfn.XLOOKUP(_xlfn.CONCAT(2,"-",$A107, "-", "H"), PlayerData!$G:$G,PlayerData!I:I,""),
_xlfn.XLOOKUP(_xlfn.CONCAT(3,"-",$A107, "-", "H"), PlayerData!$G:$G,PlayerData!I:I,""),
_xlfn.XLOOKUP(_xlfn.CONCAT(4,"-",$A107, "-", "H"), PlayerData!$G:$G,PlayerData!I:I,""),
_xlfn.XLOOKUP(_xlfn.CONCAT(5,"-",$A107, "-", "H"), PlayerData!$G:$G,PlayerData!I:I,""),
_xlfn.XLOOKUP(_xlfn.CONCAT(6,"-",$A107, "-", "H"), PlayerData!$G:$G,PlayerData!I:I,""),
_xlfn.XLOOKUP(_xlfn.CONCAT(7,"-",$A107, "-", "H"), PlayerData!$G:$G,PlayerData!I:I,""),
_xlfn.XLOOKUP(_xlfn.CONCAT(8,"-",$A107, "-", "H"), PlayerData!$G:$G,PlayerData!I:I,""),
_xlfn.XLOOKUP(_xlfn.CONCAT(9,"-",$A107, "-", "H"), PlayerData!$G:$G,PlayerData!I:I,""),
_xlfn.XLOOKUP(_xlfn.CONCAT(10,"-",$A107, "-", "H"), PlayerData!$G:$G,PlayerData!I:I,""),
_xlfn.XLOOKUP(_xlfn.CONCAT(11,"-",$A107, "-", "H"), PlayerData!$G:$G,PlayerData!I:I,""),
_xlfn.XLOOKUP(_xlfn.CONCAT(12,"-",$A107, "-", "H"), PlayerData!$G:$G,PlayerData!I:I,""),
_xlfn.XLOOKUP(_xlfn.CONCAT(13,"-",$A107, "-", "H"), PlayerData!$G:$G,PlayerData!I:I,""),
_xlfn.XLOOKUP(_xlfn.CONCAT(14,"-",$A107, "-", "H"), PlayerData!$G:$G,PlayerData!I:I,""),
_xlfn.XLOOKUP(_xlfn.CONCAT(15,"-",$A107, "-", "H"), PlayerData!$G:$G,PlayerData!I:I,""),
_xlfn.XLOOKUP(_xlfn.CONCAT(16,"-",$A107, "-", "H"), PlayerData!$G:$G,PlayerData!I:I,""),
_xlfn.XLOOKUP(_xlfn.CONCAT(17,"-",$A107, "-", "H"), PlayerData!$G:$G,PlayerData!I:I,""),
_xlfn.XLOOKUP(_xlfn.CONCAT(18,"-",$A107, "-", "H"), PlayerData!$G:$G,PlayerData!I:I,"")))</f>
        <v>0</v>
      </c>
      <c r="G107" s="90" cm="1">
        <f t="array" ref="G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"H"), PlayerData!$G:$G,PlayerData!L:L,""),
_xlfn.XLOOKUP(_xlfn.CONCAT(1,"-",$A107, "-", "H"), PlayerData!$G:$G,PlayerData!L:L,""),
_xlfn.XLOOKUP(_xlfn.CONCAT(2,"-",$A107, "-", "H"), PlayerData!$G:$G,PlayerData!L:L,""),
_xlfn.XLOOKUP(_xlfn.CONCAT(3,"-",$A107, "-", "H"), PlayerData!$G:$G,PlayerData!L:L,""),
_xlfn.XLOOKUP(_xlfn.CONCAT(4,"-",$A107, "-", "H"), PlayerData!$G:$G,PlayerData!L:L,""),
_xlfn.XLOOKUP(_xlfn.CONCAT(5,"-",$A107, "-", "H"), PlayerData!$G:$G,PlayerData!L:L,""),
_xlfn.XLOOKUP(_xlfn.CONCAT(6,"-",$A107, "-", "H"), PlayerData!$G:$G,PlayerData!L:L,""),
_xlfn.XLOOKUP(_xlfn.CONCAT(7,"-",$A107, "-", "H"), PlayerData!$G:$G,PlayerData!L:L,""),
_xlfn.XLOOKUP(_xlfn.CONCAT(8,"-",$A107, "-", "H"), PlayerData!$G:$G,PlayerData!L:L,""),
_xlfn.XLOOKUP(_xlfn.CONCAT(9,"-",$A107, "-", "H"), PlayerData!$G:$G,PlayerData!L:L,""),
_xlfn.XLOOKUP(_xlfn.CONCAT(10,"-",$A107, "-", "H"), PlayerData!$G:$G,PlayerData!L:L,""),
_xlfn.XLOOKUP(_xlfn.CONCAT(11,"-",$A107, "-", "H"), PlayerData!$G:$G,PlayerData!L:L,""),
_xlfn.XLOOKUP(_xlfn.CONCAT(12,"-",$A107, "-", "H"), PlayerData!$G:$G,PlayerData!L:L,""),
_xlfn.XLOOKUP(_xlfn.CONCAT(13,"-",$A107, "-", "H"), PlayerData!$G:$G,PlayerData!L:L,""),
_xlfn.XLOOKUP(_xlfn.CONCAT(14,"-",$A107, "-", "H"), PlayerData!$G:$G,PlayerData!L:L,""),
_xlfn.XLOOKUP(_xlfn.CONCAT(15,"-",$A107, "-", "H"), PlayerData!$G:$G,PlayerData!L:L,""),
_xlfn.XLOOKUP(_xlfn.CONCAT(16,"-",$A107, "-", "H"), PlayerData!$G:$G,PlayerData!L:L,""),
_xlfn.XLOOKUP(_xlfn.CONCAT(17,"-",$A107, "-", "H"), PlayerData!$G:$G,PlayerData!L:L,""),
_xlfn.XLOOKUP(_xlfn.CONCAT(18,"-",$A107, "-", "H"), PlayerData!$G:$G,PlayerData!L:L,"")))</f>
        <v>0.16</v>
      </c>
      <c r="H107" s="132">
        <f t="shared" si="8"/>
        <v>22.727272727272727</v>
      </c>
      <c r="I107" s="132">
        <f t="shared" si="9"/>
        <v>0</v>
      </c>
      <c r="J107" s="72">
        <f t="shared" si="10"/>
        <v>2.1563342318059302</v>
      </c>
      <c r="K107" s="138" cm="1">
        <f t="array" ref="K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"A"), PlayerData!$M:$M,PlayerData!N:N,""),
_xlfn.XLOOKUP(_xlfn.CONCAT(1,"-",$A107, "-", "A"), PlayerData!$M:$M,PlayerData!N:N,""),
_xlfn.XLOOKUP(_xlfn.CONCAT(2,"-",$A107, "-", "A"), PlayerData!$M:$M,PlayerData!N:N,""),
_xlfn.XLOOKUP(_xlfn.CONCAT(3,"-",$A107, "-", "A"), PlayerData!$M:$M,PlayerData!N:N,""),
_xlfn.XLOOKUP(_xlfn.CONCAT(4,"-",$A107, "-", "A"), PlayerData!$M:$M,PlayerData!N:N,""),
_xlfn.XLOOKUP(_xlfn.CONCAT(5,"-",$A107, "-", "A"), PlayerData!$M:$M,PlayerData!N:N,""),
_xlfn.XLOOKUP(_xlfn.CONCAT(6,"-",$A107, "-", "A"), PlayerData!$M:$M,PlayerData!N:N,""),
_xlfn.XLOOKUP(_xlfn.CONCAT(7,"-",$A107, "-", "A"), PlayerData!$M:$M,PlayerData!N:N,""),
_xlfn.XLOOKUP(_xlfn.CONCAT(8,"-",$A107, "-", "A"), PlayerData!$M:$M,PlayerData!N:N,""),
_xlfn.XLOOKUP(_xlfn.CONCAT(9,"-",$A107, "-", "A"), PlayerData!$M:$M,PlayerData!N:N,""),
_xlfn.XLOOKUP(_xlfn.CONCAT(10,"-",$A107, "-", "A"), PlayerData!$M:$M,PlayerData!N:N,""),
_xlfn.XLOOKUP(_xlfn.CONCAT(11,"-",$A107, "-", "A"), PlayerData!$M:$M,PlayerData!N:N,""),
_xlfn.XLOOKUP(_xlfn.CONCAT(12,"-",$A107, "-", "A"), PlayerData!$M:$M,PlayerData!N:N,""),
_xlfn.XLOOKUP(_xlfn.CONCAT(13,"-",$A107, "-", "A"), PlayerData!$M:$M,PlayerData!N:N,""),
_xlfn.XLOOKUP(_xlfn.CONCAT(14,"-",$A107, "-", "A"), PlayerData!$M:$M,PlayerData!N:N,""),
_xlfn.XLOOKUP(_xlfn.CONCAT(15,"-",$A107, "-", "A"), PlayerData!$M:$M,PlayerData!N:N,""),
_xlfn.XLOOKUP(_xlfn.CONCAT(16,"-",$A107, "-", "A"), PlayerData!$M:$M,PlayerData!N:N,""),
_xlfn.XLOOKUP(_xlfn.CONCAT(17,"-",$A107, "-", "A"), PlayerData!$M:$M,PlayerData!N:N,""),
_xlfn.XLOOKUP(_xlfn.CONCAT(18,"-",$A107, "-", "A"), PlayerData!$M:$M,PlayerData!N:N,"")))</f>
        <v>1</v>
      </c>
      <c r="L107" s="138" cm="1">
        <f t="array" ref="L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"A"), PlayerData!$M:$M,PlayerData!O:O,""),
_xlfn.XLOOKUP(_xlfn.CONCAT(1,"-",$A107, "-", "A"), PlayerData!$M:$M,PlayerData!O:O,""),
_xlfn.XLOOKUP(_xlfn.CONCAT(2,"-",$A107, "-", "A"), PlayerData!$M:$M,PlayerData!O:O,""),
_xlfn.XLOOKUP(_xlfn.CONCAT(3,"-",$A107, "-", "A"), PlayerData!$M:$M,PlayerData!O:O,""),
_xlfn.XLOOKUP(_xlfn.CONCAT(4,"-",$A107, "-", "A"), PlayerData!$M:$M,PlayerData!O:O,""),
_xlfn.XLOOKUP(_xlfn.CONCAT(5,"-",$A107, "-", "A"), PlayerData!$M:$M,PlayerData!O:O,""),
_xlfn.XLOOKUP(_xlfn.CONCAT(6,"-",$A107, "-", "A"), PlayerData!$M:$M,PlayerData!O:O,""),
_xlfn.XLOOKUP(_xlfn.CONCAT(7,"-",$A107, "-", "A"), PlayerData!$M:$M,PlayerData!O:O,""),
_xlfn.XLOOKUP(_xlfn.CONCAT(8,"-",$A107, "-", "A"), PlayerData!$M:$M,PlayerData!O:O,""),
_xlfn.XLOOKUP(_xlfn.CONCAT(9,"-",$A107, "-", "A"), PlayerData!$M:$M,PlayerData!O:O,""),
_xlfn.XLOOKUP(_xlfn.CONCAT(10,"-",$A107, "-", "A"), PlayerData!$M:$M,PlayerData!O:O,""),
_xlfn.XLOOKUP(_xlfn.CONCAT(11,"-",$A107, "-", "A"), PlayerData!$M:$M,PlayerData!O:O,""),
_xlfn.XLOOKUP(_xlfn.CONCAT(12,"-",$A107, "-", "A"), PlayerData!$M:$M,PlayerData!O:O,""),
_xlfn.XLOOKUP(_xlfn.CONCAT(13,"-",$A107, "-", "A"), PlayerData!$M:$M,PlayerData!O:O,""),
_xlfn.XLOOKUP(_xlfn.CONCAT(14,"-",$A107, "-", "A"), PlayerData!$M:$M,PlayerData!O:O,""),
_xlfn.XLOOKUP(_xlfn.CONCAT(15,"-",$A107, "-", "A"), PlayerData!$M:$M,PlayerData!O:O,""),
_xlfn.XLOOKUP(_xlfn.CONCAT(16,"-",$A107, "-", "A"), PlayerData!$M:$M,PlayerData!O:O,""),
_xlfn.XLOOKUP(_xlfn.CONCAT(17,"-",$A107, "-", "A"), PlayerData!$M:$M,PlayerData!O:O,""),
_xlfn.XLOOKUP(_xlfn.CONCAT(18,"-",$A107, "-", "A"), PlayerData!$M:$M,PlayerData!O:O,"")))</f>
        <v>0</v>
      </c>
      <c r="M107" s="96" cm="1">
        <f t="array" ref="M1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_xlfn.XLOOKUP(_xlfn.CONCAT(0,"-",$A107, "-", "A"), PlayerData!$M:$M,PlayerData!R:R,""),
_xlfn.XLOOKUP(_xlfn.CONCAT(1,"-",$A107, "-", "A"), PlayerData!$M:$M,PlayerData!R:R,""),
_xlfn.XLOOKUP(_xlfn.CONCAT(2,"-",$A107, "-", "A"), PlayerData!$M:$M,PlayerData!R:R,""),
_xlfn.XLOOKUP(_xlfn.CONCAT(3,"-",$A107, "-", "A"), PlayerData!$M:$M,PlayerData!R:R,""),
_xlfn.XLOOKUP(_xlfn.CONCAT(4,"-",$A107, "-", "A"), PlayerData!$M:$M,PlayerData!R:R,""),
_xlfn.XLOOKUP(_xlfn.CONCAT(5,"-",$A107, "-", "A"), PlayerData!$M:$M,PlayerData!R:R,""),
_xlfn.XLOOKUP(_xlfn.CONCAT(6,"-",$A107, "-", "A"), PlayerData!$M:$M,PlayerData!R:R,""),
_xlfn.XLOOKUP(_xlfn.CONCAT(7,"-",$A107, "-", "A"), PlayerData!$M:$M,PlayerData!R:R,""),
_xlfn.XLOOKUP(_xlfn.CONCAT(8,"-",$A107, "-", "A"), PlayerData!$M:$M,PlayerData!R:R,""),
_xlfn.XLOOKUP(_xlfn.CONCAT(9,"-",$A107, "-", "A"), PlayerData!$M:$M,PlayerData!R:R,""),
_xlfn.XLOOKUP(_xlfn.CONCAT(10,"-",$A107, "-", "A"), PlayerData!$M:$M,PlayerData!R:R,""),
_xlfn.XLOOKUP(_xlfn.CONCAT(11,"-",$A107, "-", "A"), PlayerData!$M:$M,PlayerData!R:R,""),
_xlfn.XLOOKUP(_xlfn.CONCAT(12,"-",$A107, "-", "A"), PlayerData!$M:$M,PlayerData!R:R,""),
_xlfn.XLOOKUP(_xlfn.CONCAT(13,"-",$A107, "-", "A"), PlayerData!$M:$M,PlayerData!R:R,""),
_xlfn.XLOOKUP(_xlfn.CONCAT(14,"-",$A107, "-", "A"), PlayerData!$M:$M,PlayerData!R:R,""),
_xlfn.XLOOKUP(_xlfn.CONCAT(15,"-",$A107, "-", "A"), PlayerData!$M:$M,PlayerData!R:R,""),
_xlfn.XLOOKUP(_xlfn.CONCAT(16,"-",$A107, "-", "A"), PlayerData!$M:$M,PlayerData!R:R,""),
_xlfn.XLOOKUP(_xlfn.CONCAT(17,"-",$A107, "-", "A"), PlayerData!$M:$M,PlayerData!R:R,""),
_xlfn.XLOOKUP(_xlfn.CONCAT(18,"-",$A107, "-", "A"), PlayerData!$M:$M,PlayerData!R:R,"")))</f>
        <v>0.16</v>
      </c>
      <c r="N107" s="134">
        <f t="shared" si="11"/>
        <v>22.727272727272727</v>
      </c>
      <c r="O107" s="134">
        <f t="shared" si="12"/>
        <v>0</v>
      </c>
      <c r="P107" s="73">
        <f t="shared" si="13"/>
        <v>2.1563342318059302</v>
      </c>
      <c r="Q107" s="132" cm="1">
        <f t="array" ref="Q107">IF(OR($A107=Solver!$T$12:$T$201),0,SUMPRODUCT($H107:$J107,$T$4:$V$4))</f>
        <v>2.1563342318059302</v>
      </c>
      <c r="R107" s="73" cm="1">
        <f t="array" ref="R107">IF(OR($A107=Solver!$T$12:$T$201),0, SUMPRODUCT($N107:$P107, $T$4:$V$4))</f>
        <v>2.1563342318059302</v>
      </c>
    </row>
    <row r="108" spans="1:18">
      <c r="A108" s="55">
        <v>106</v>
      </c>
      <c r="B108" s="55" t="str">
        <f>_xlfn.XLOOKUP($A108, PlayerData!$B$3:$B$394, PlayerData!C$3:C$394)</f>
        <v>CRY</v>
      </c>
      <c r="C108" s="55" t="str">
        <f>_xlfn.XLOOKUP($A108, PlayerData!$B$3:$B$394, PlayerData!D$3:D$394)</f>
        <v>M</v>
      </c>
      <c r="D108" s="31" t="str">
        <f>_xlfn.XLOOKUP($A108, PlayerData!$B$3:$B$394, PlayerData!E$3:E$394)</f>
        <v>Townsend</v>
      </c>
      <c r="E108" s="136" cm="1">
        <f t="array" ref="E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"H"), PlayerData!$G:$G,PlayerData!H:H,""),
_xlfn.XLOOKUP(_xlfn.CONCAT(1,"-",$A108, "-", "H"), PlayerData!$G:$G,PlayerData!H:H,""),
_xlfn.XLOOKUP(_xlfn.CONCAT(2,"-",$A108, "-", "H"), PlayerData!$G:$G,PlayerData!H:H,""),
_xlfn.XLOOKUP(_xlfn.CONCAT(3,"-",$A108, "-", "H"), PlayerData!$G:$G,PlayerData!H:H,""),
_xlfn.XLOOKUP(_xlfn.CONCAT(4,"-",$A108, "-", "H"), PlayerData!$G:$G,PlayerData!H:H,""),
_xlfn.XLOOKUP(_xlfn.CONCAT(5,"-",$A108, "-", "H"), PlayerData!$G:$G,PlayerData!H:H,""),
_xlfn.XLOOKUP(_xlfn.CONCAT(6,"-",$A108, "-", "H"), PlayerData!$G:$G,PlayerData!H:H,""),
_xlfn.XLOOKUP(_xlfn.CONCAT(7,"-",$A108, "-", "H"), PlayerData!$G:$G,PlayerData!H:H,""),
_xlfn.XLOOKUP(_xlfn.CONCAT(8,"-",$A108, "-", "H"), PlayerData!$G:$G,PlayerData!H:H,""),
_xlfn.XLOOKUP(_xlfn.CONCAT(9,"-",$A108, "-", "H"), PlayerData!$G:$G,PlayerData!H:H,""),
_xlfn.XLOOKUP(_xlfn.CONCAT(10,"-",$A108, "-", "H"), PlayerData!$G:$G,PlayerData!H:H,""),
_xlfn.XLOOKUP(_xlfn.CONCAT(11,"-",$A108, "-", "H"), PlayerData!$G:$G,PlayerData!H:H,""),
_xlfn.XLOOKUP(_xlfn.CONCAT(12,"-",$A108, "-", "H"), PlayerData!$G:$G,PlayerData!H:H,""),
_xlfn.XLOOKUP(_xlfn.CONCAT(13,"-",$A108, "-", "H"), PlayerData!$G:$G,PlayerData!H:H,""),
_xlfn.XLOOKUP(_xlfn.CONCAT(14,"-",$A108, "-", "H"), PlayerData!$G:$G,PlayerData!H:H,""),
_xlfn.XLOOKUP(_xlfn.CONCAT(15,"-",$A108, "-", "H"), PlayerData!$G:$G,PlayerData!H:H,""),
_xlfn.XLOOKUP(_xlfn.CONCAT(16,"-",$A108, "-", "H"), PlayerData!$G:$G,PlayerData!H:H,""),
_xlfn.XLOOKUP(_xlfn.CONCAT(17,"-",$A108, "-", "H"), PlayerData!$G:$G,PlayerData!H:H,""),
_xlfn.XLOOKUP(_xlfn.CONCAT(18,"-",$A108, "-", "H"), PlayerData!$G:$G,PlayerData!H:H,"")))</f>
        <v>0.33</v>
      </c>
      <c r="F108" s="136" cm="1">
        <f t="array" ref="F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"H"), PlayerData!$G:$G,PlayerData!I:I,""),
_xlfn.XLOOKUP(_xlfn.CONCAT(1,"-",$A108, "-", "H"), PlayerData!$G:$G,PlayerData!I:I,""),
_xlfn.XLOOKUP(_xlfn.CONCAT(2,"-",$A108, "-", "H"), PlayerData!$G:$G,PlayerData!I:I,""),
_xlfn.XLOOKUP(_xlfn.CONCAT(3,"-",$A108, "-", "H"), PlayerData!$G:$G,PlayerData!I:I,""),
_xlfn.XLOOKUP(_xlfn.CONCAT(4,"-",$A108, "-", "H"), PlayerData!$G:$G,PlayerData!I:I,""),
_xlfn.XLOOKUP(_xlfn.CONCAT(5,"-",$A108, "-", "H"), PlayerData!$G:$G,PlayerData!I:I,""),
_xlfn.XLOOKUP(_xlfn.CONCAT(6,"-",$A108, "-", "H"), PlayerData!$G:$G,PlayerData!I:I,""),
_xlfn.XLOOKUP(_xlfn.CONCAT(7,"-",$A108, "-", "H"), PlayerData!$G:$G,PlayerData!I:I,""),
_xlfn.XLOOKUP(_xlfn.CONCAT(8,"-",$A108, "-", "H"), PlayerData!$G:$G,PlayerData!I:I,""),
_xlfn.XLOOKUP(_xlfn.CONCAT(9,"-",$A108, "-", "H"), PlayerData!$G:$G,PlayerData!I:I,""),
_xlfn.XLOOKUP(_xlfn.CONCAT(10,"-",$A108, "-", "H"), PlayerData!$G:$G,PlayerData!I:I,""),
_xlfn.XLOOKUP(_xlfn.CONCAT(11,"-",$A108, "-", "H"), PlayerData!$G:$G,PlayerData!I:I,""),
_xlfn.XLOOKUP(_xlfn.CONCAT(12,"-",$A108, "-", "H"), PlayerData!$G:$G,PlayerData!I:I,""),
_xlfn.XLOOKUP(_xlfn.CONCAT(13,"-",$A108, "-", "H"), PlayerData!$G:$G,PlayerData!I:I,""),
_xlfn.XLOOKUP(_xlfn.CONCAT(14,"-",$A108, "-", "H"), PlayerData!$G:$G,PlayerData!I:I,""),
_xlfn.XLOOKUP(_xlfn.CONCAT(15,"-",$A108, "-", "H"), PlayerData!$G:$G,PlayerData!I:I,""),
_xlfn.XLOOKUP(_xlfn.CONCAT(16,"-",$A108, "-", "H"), PlayerData!$G:$G,PlayerData!I:I,""),
_xlfn.XLOOKUP(_xlfn.CONCAT(17,"-",$A108, "-", "H"), PlayerData!$G:$G,PlayerData!I:I,""),
_xlfn.XLOOKUP(_xlfn.CONCAT(18,"-",$A108, "-", "H"), PlayerData!$G:$G,PlayerData!I:I,"")))</f>
        <v>0</v>
      </c>
      <c r="G108" s="90" cm="1">
        <f t="array" ref="G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"H"), PlayerData!$G:$G,PlayerData!L:L,""),
_xlfn.XLOOKUP(_xlfn.CONCAT(1,"-",$A108, "-", "H"), PlayerData!$G:$G,PlayerData!L:L,""),
_xlfn.XLOOKUP(_xlfn.CONCAT(2,"-",$A108, "-", "H"), PlayerData!$G:$G,PlayerData!L:L,""),
_xlfn.XLOOKUP(_xlfn.CONCAT(3,"-",$A108, "-", "H"), PlayerData!$G:$G,PlayerData!L:L,""),
_xlfn.XLOOKUP(_xlfn.CONCAT(4,"-",$A108, "-", "H"), PlayerData!$G:$G,PlayerData!L:L,""),
_xlfn.XLOOKUP(_xlfn.CONCAT(5,"-",$A108, "-", "H"), PlayerData!$G:$G,PlayerData!L:L,""),
_xlfn.XLOOKUP(_xlfn.CONCAT(6,"-",$A108, "-", "H"), PlayerData!$G:$G,PlayerData!L:L,""),
_xlfn.XLOOKUP(_xlfn.CONCAT(7,"-",$A108, "-", "H"), PlayerData!$G:$G,PlayerData!L:L,""),
_xlfn.XLOOKUP(_xlfn.CONCAT(8,"-",$A108, "-", "H"), PlayerData!$G:$G,PlayerData!L:L,""),
_xlfn.XLOOKUP(_xlfn.CONCAT(9,"-",$A108, "-", "H"), PlayerData!$G:$G,PlayerData!L:L,""),
_xlfn.XLOOKUP(_xlfn.CONCAT(10,"-",$A108, "-", "H"), PlayerData!$G:$G,PlayerData!L:L,""),
_xlfn.XLOOKUP(_xlfn.CONCAT(11,"-",$A108, "-", "H"), PlayerData!$G:$G,PlayerData!L:L,""),
_xlfn.XLOOKUP(_xlfn.CONCAT(12,"-",$A108, "-", "H"), PlayerData!$G:$G,PlayerData!L:L,""),
_xlfn.XLOOKUP(_xlfn.CONCAT(13,"-",$A108, "-", "H"), PlayerData!$G:$G,PlayerData!L:L,""),
_xlfn.XLOOKUP(_xlfn.CONCAT(14,"-",$A108, "-", "H"), PlayerData!$G:$G,PlayerData!L:L,""),
_xlfn.XLOOKUP(_xlfn.CONCAT(15,"-",$A108, "-", "H"), PlayerData!$G:$G,PlayerData!L:L,""),
_xlfn.XLOOKUP(_xlfn.CONCAT(16,"-",$A108, "-", "H"), PlayerData!$G:$G,PlayerData!L:L,""),
_xlfn.XLOOKUP(_xlfn.CONCAT(17,"-",$A108, "-", "H"), PlayerData!$G:$G,PlayerData!L:L,""),
_xlfn.XLOOKUP(_xlfn.CONCAT(18,"-",$A108, "-", "H"), PlayerData!$G:$G,PlayerData!L:L,"")))</f>
        <v>0.32999999999999996</v>
      </c>
      <c r="H108" s="132">
        <f t="shared" si="8"/>
        <v>7.4999999999999991</v>
      </c>
      <c r="I108" s="132">
        <f t="shared" si="9"/>
        <v>0</v>
      </c>
      <c r="J108" s="72">
        <f t="shared" si="10"/>
        <v>4.44743935309973</v>
      </c>
      <c r="K108" s="138" cm="1">
        <f t="array" ref="K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"A"), PlayerData!$M:$M,PlayerData!N:N,""),
_xlfn.XLOOKUP(_xlfn.CONCAT(1,"-",$A108, "-", "A"), PlayerData!$M:$M,PlayerData!N:N,""),
_xlfn.XLOOKUP(_xlfn.CONCAT(2,"-",$A108, "-", "A"), PlayerData!$M:$M,PlayerData!N:N,""),
_xlfn.XLOOKUP(_xlfn.CONCAT(3,"-",$A108, "-", "A"), PlayerData!$M:$M,PlayerData!N:N,""),
_xlfn.XLOOKUP(_xlfn.CONCAT(4,"-",$A108, "-", "A"), PlayerData!$M:$M,PlayerData!N:N,""),
_xlfn.XLOOKUP(_xlfn.CONCAT(5,"-",$A108, "-", "A"), PlayerData!$M:$M,PlayerData!N:N,""),
_xlfn.XLOOKUP(_xlfn.CONCAT(6,"-",$A108, "-", "A"), PlayerData!$M:$M,PlayerData!N:N,""),
_xlfn.XLOOKUP(_xlfn.CONCAT(7,"-",$A108, "-", "A"), PlayerData!$M:$M,PlayerData!N:N,""),
_xlfn.XLOOKUP(_xlfn.CONCAT(8,"-",$A108, "-", "A"), PlayerData!$M:$M,PlayerData!N:N,""),
_xlfn.XLOOKUP(_xlfn.CONCAT(9,"-",$A108, "-", "A"), PlayerData!$M:$M,PlayerData!N:N,""),
_xlfn.XLOOKUP(_xlfn.CONCAT(10,"-",$A108, "-", "A"), PlayerData!$M:$M,PlayerData!N:N,""),
_xlfn.XLOOKUP(_xlfn.CONCAT(11,"-",$A108, "-", "A"), PlayerData!$M:$M,PlayerData!N:N,""),
_xlfn.XLOOKUP(_xlfn.CONCAT(12,"-",$A108, "-", "A"), PlayerData!$M:$M,PlayerData!N:N,""),
_xlfn.XLOOKUP(_xlfn.CONCAT(13,"-",$A108, "-", "A"), PlayerData!$M:$M,PlayerData!N:N,""),
_xlfn.XLOOKUP(_xlfn.CONCAT(14,"-",$A108, "-", "A"), PlayerData!$M:$M,PlayerData!N:N,""),
_xlfn.XLOOKUP(_xlfn.CONCAT(15,"-",$A108, "-", "A"), PlayerData!$M:$M,PlayerData!N:N,""),
_xlfn.XLOOKUP(_xlfn.CONCAT(16,"-",$A108, "-", "A"), PlayerData!$M:$M,PlayerData!N:N,""),
_xlfn.XLOOKUP(_xlfn.CONCAT(17,"-",$A108, "-", "A"), PlayerData!$M:$M,PlayerData!N:N,""),
_xlfn.XLOOKUP(_xlfn.CONCAT(18,"-",$A108, "-", "A"), PlayerData!$M:$M,PlayerData!N:N,"")))</f>
        <v>0</v>
      </c>
      <c r="L108" s="138" cm="1">
        <f t="array" ref="L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"A"), PlayerData!$M:$M,PlayerData!O:O,""),
_xlfn.XLOOKUP(_xlfn.CONCAT(1,"-",$A108, "-", "A"), PlayerData!$M:$M,PlayerData!O:O,""),
_xlfn.XLOOKUP(_xlfn.CONCAT(2,"-",$A108, "-", "A"), PlayerData!$M:$M,PlayerData!O:O,""),
_xlfn.XLOOKUP(_xlfn.CONCAT(3,"-",$A108, "-", "A"), PlayerData!$M:$M,PlayerData!O:O,""),
_xlfn.XLOOKUP(_xlfn.CONCAT(4,"-",$A108, "-", "A"), PlayerData!$M:$M,PlayerData!O:O,""),
_xlfn.XLOOKUP(_xlfn.CONCAT(5,"-",$A108, "-", "A"), PlayerData!$M:$M,PlayerData!O:O,""),
_xlfn.XLOOKUP(_xlfn.CONCAT(6,"-",$A108, "-", "A"), PlayerData!$M:$M,PlayerData!O:O,""),
_xlfn.XLOOKUP(_xlfn.CONCAT(7,"-",$A108, "-", "A"), PlayerData!$M:$M,PlayerData!O:O,""),
_xlfn.XLOOKUP(_xlfn.CONCAT(8,"-",$A108, "-", "A"), PlayerData!$M:$M,PlayerData!O:O,""),
_xlfn.XLOOKUP(_xlfn.CONCAT(9,"-",$A108, "-", "A"), PlayerData!$M:$M,PlayerData!O:O,""),
_xlfn.XLOOKUP(_xlfn.CONCAT(10,"-",$A108, "-", "A"), PlayerData!$M:$M,PlayerData!O:O,""),
_xlfn.XLOOKUP(_xlfn.CONCAT(11,"-",$A108, "-", "A"), PlayerData!$M:$M,PlayerData!O:O,""),
_xlfn.XLOOKUP(_xlfn.CONCAT(12,"-",$A108, "-", "A"), PlayerData!$M:$M,PlayerData!O:O,""),
_xlfn.XLOOKUP(_xlfn.CONCAT(13,"-",$A108, "-", "A"), PlayerData!$M:$M,PlayerData!O:O,""),
_xlfn.XLOOKUP(_xlfn.CONCAT(14,"-",$A108, "-", "A"), PlayerData!$M:$M,PlayerData!O:O,""),
_xlfn.XLOOKUP(_xlfn.CONCAT(15,"-",$A108, "-", "A"), PlayerData!$M:$M,PlayerData!O:O,""),
_xlfn.XLOOKUP(_xlfn.CONCAT(16,"-",$A108, "-", "A"), PlayerData!$M:$M,PlayerData!O:O,""),
_xlfn.XLOOKUP(_xlfn.CONCAT(17,"-",$A108, "-", "A"), PlayerData!$M:$M,PlayerData!O:O,""),
_xlfn.XLOOKUP(_xlfn.CONCAT(18,"-",$A108, "-", "A"), PlayerData!$M:$M,PlayerData!O:O,"")))</f>
        <v>0</v>
      </c>
      <c r="M108" s="96" cm="1">
        <f t="array" ref="M1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_xlfn.XLOOKUP(_xlfn.CONCAT(0,"-",$A108, "-", "A"), PlayerData!$M:$M,PlayerData!R:R,""),
_xlfn.XLOOKUP(_xlfn.CONCAT(1,"-",$A108, "-", "A"), PlayerData!$M:$M,PlayerData!R:R,""),
_xlfn.XLOOKUP(_xlfn.CONCAT(2,"-",$A108, "-", "A"), PlayerData!$M:$M,PlayerData!R:R,""),
_xlfn.XLOOKUP(_xlfn.CONCAT(3,"-",$A108, "-", "A"), PlayerData!$M:$M,PlayerData!R:R,""),
_xlfn.XLOOKUP(_xlfn.CONCAT(4,"-",$A108, "-", "A"), PlayerData!$M:$M,PlayerData!R:R,""),
_xlfn.XLOOKUP(_xlfn.CONCAT(5,"-",$A108, "-", "A"), PlayerData!$M:$M,PlayerData!R:R,""),
_xlfn.XLOOKUP(_xlfn.CONCAT(6,"-",$A108, "-", "A"), PlayerData!$M:$M,PlayerData!R:R,""),
_xlfn.XLOOKUP(_xlfn.CONCAT(7,"-",$A108, "-", "A"), PlayerData!$M:$M,PlayerData!R:R,""),
_xlfn.XLOOKUP(_xlfn.CONCAT(8,"-",$A108, "-", "A"), PlayerData!$M:$M,PlayerData!R:R,""),
_xlfn.XLOOKUP(_xlfn.CONCAT(9,"-",$A108, "-", "A"), PlayerData!$M:$M,PlayerData!R:R,""),
_xlfn.XLOOKUP(_xlfn.CONCAT(10,"-",$A108, "-", "A"), PlayerData!$M:$M,PlayerData!R:R,""),
_xlfn.XLOOKUP(_xlfn.CONCAT(11,"-",$A108, "-", "A"), PlayerData!$M:$M,PlayerData!R:R,""),
_xlfn.XLOOKUP(_xlfn.CONCAT(12,"-",$A108, "-", "A"), PlayerData!$M:$M,PlayerData!R:R,""),
_xlfn.XLOOKUP(_xlfn.CONCAT(13,"-",$A108, "-", "A"), PlayerData!$M:$M,PlayerData!R:R,""),
_xlfn.XLOOKUP(_xlfn.CONCAT(14,"-",$A108, "-", "A"), PlayerData!$M:$M,PlayerData!R:R,""),
_xlfn.XLOOKUP(_xlfn.CONCAT(15,"-",$A108, "-", "A"), PlayerData!$M:$M,PlayerData!R:R,""),
_xlfn.XLOOKUP(_xlfn.CONCAT(16,"-",$A108, "-", "A"), PlayerData!$M:$M,PlayerData!R:R,""),
_xlfn.XLOOKUP(_xlfn.CONCAT(17,"-",$A108, "-", "A"), PlayerData!$M:$M,PlayerData!R:R,""),
_xlfn.XLOOKUP(_xlfn.CONCAT(18,"-",$A108, "-", "A"), PlayerData!$M:$M,PlayerData!R:R,"")))</f>
        <v>0.38</v>
      </c>
      <c r="N108" s="134">
        <f t="shared" si="11"/>
        <v>0</v>
      </c>
      <c r="O108" s="134">
        <f t="shared" si="12"/>
        <v>0</v>
      </c>
      <c r="P108" s="73">
        <f t="shared" si="13"/>
        <v>5.1212938005390845</v>
      </c>
      <c r="Q108" s="132" cm="1">
        <f t="array" ref="Q108">IF(OR($A108=Solver!$T$12:$T$201),0,SUMPRODUCT($H108:$J108,$T$4:$V$4))</f>
        <v>4.44743935309973</v>
      </c>
      <c r="R108" s="73" cm="1">
        <f t="array" ref="R108">IF(OR($A108=Solver!$T$12:$T$201),0, SUMPRODUCT($N108:$P108, $T$4:$V$4))</f>
        <v>5.1212938005390845</v>
      </c>
    </row>
    <row r="109" spans="1:18">
      <c r="A109" s="55">
        <v>107</v>
      </c>
      <c r="B109" s="55" t="str">
        <f>_xlfn.XLOOKUP($A109, PlayerData!$B$3:$B$394, PlayerData!C$3:C$394)</f>
        <v>CRY</v>
      </c>
      <c r="C109" s="55" t="str">
        <f>_xlfn.XLOOKUP($A109, PlayerData!$B$3:$B$394, PlayerData!D$3:D$394)</f>
        <v>M</v>
      </c>
      <c r="D109" s="31" t="str">
        <f>_xlfn.XLOOKUP($A109, PlayerData!$B$3:$B$394, PlayerData!E$3:E$394)</f>
        <v>Milivojevic</v>
      </c>
      <c r="E109" s="136" cm="1">
        <f t="array" ref="E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"H"), PlayerData!$G:$G,PlayerData!H:H,""),
_xlfn.XLOOKUP(_xlfn.CONCAT(1,"-",$A109, "-", "H"), PlayerData!$G:$G,PlayerData!H:H,""),
_xlfn.XLOOKUP(_xlfn.CONCAT(2,"-",$A109, "-", "H"), PlayerData!$G:$G,PlayerData!H:H,""),
_xlfn.XLOOKUP(_xlfn.CONCAT(3,"-",$A109, "-", "H"), PlayerData!$G:$G,PlayerData!H:H,""),
_xlfn.XLOOKUP(_xlfn.CONCAT(4,"-",$A109, "-", "H"), PlayerData!$G:$G,PlayerData!H:H,""),
_xlfn.XLOOKUP(_xlfn.CONCAT(5,"-",$A109, "-", "H"), PlayerData!$G:$G,PlayerData!H:H,""),
_xlfn.XLOOKUP(_xlfn.CONCAT(6,"-",$A109, "-", "H"), PlayerData!$G:$G,PlayerData!H:H,""),
_xlfn.XLOOKUP(_xlfn.CONCAT(7,"-",$A109, "-", "H"), PlayerData!$G:$G,PlayerData!H:H,""),
_xlfn.XLOOKUP(_xlfn.CONCAT(8,"-",$A109, "-", "H"), PlayerData!$G:$G,PlayerData!H:H,""),
_xlfn.XLOOKUP(_xlfn.CONCAT(9,"-",$A109, "-", "H"), PlayerData!$G:$G,PlayerData!H:H,""),
_xlfn.XLOOKUP(_xlfn.CONCAT(10,"-",$A109, "-", "H"), PlayerData!$G:$G,PlayerData!H:H,""),
_xlfn.XLOOKUP(_xlfn.CONCAT(11,"-",$A109, "-", "H"), PlayerData!$G:$G,PlayerData!H:H,""),
_xlfn.XLOOKUP(_xlfn.CONCAT(12,"-",$A109, "-", "H"), PlayerData!$G:$G,PlayerData!H:H,""),
_xlfn.XLOOKUP(_xlfn.CONCAT(13,"-",$A109, "-", "H"), PlayerData!$G:$G,PlayerData!H:H,""),
_xlfn.XLOOKUP(_xlfn.CONCAT(14,"-",$A109, "-", "H"), PlayerData!$G:$G,PlayerData!H:H,""),
_xlfn.XLOOKUP(_xlfn.CONCAT(15,"-",$A109, "-", "H"), PlayerData!$G:$G,PlayerData!H:H,""),
_xlfn.XLOOKUP(_xlfn.CONCAT(16,"-",$A109, "-", "H"), PlayerData!$G:$G,PlayerData!H:H,""),
_xlfn.XLOOKUP(_xlfn.CONCAT(17,"-",$A109, "-", "H"), PlayerData!$G:$G,PlayerData!H:H,""),
_xlfn.XLOOKUP(_xlfn.CONCAT(18,"-",$A109, "-", "H"), PlayerData!$G:$G,PlayerData!H:H,"")))</f>
        <v>0</v>
      </c>
      <c r="F109" s="136" cm="1">
        <f t="array" ref="F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"H"), PlayerData!$G:$G,PlayerData!I:I,""),
_xlfn.XLOOKUP(_xlfn.CONCAT(1,"-",$A109, "-", "H"), PlayerData!$G:$G,PlayerData!I:I,""),
_xlfn.XLOOKUP(_xlfn.CONCAT(2,"-",$A109, "-", "H"), PlayerData!$G:$G,PlayerData!I:I,""),
_xlfn.XLOOKUP(_xlfn.CONCAT(3,"-",$A109, "-", "H"), PlayerData!$G:$G,PlayerData!I:I,""),
_xlfn.XLOOKUP(_xlfn.CONCAT(4,"-",$A109, "-", "H"), PlayerData!$G:$G,PlayerData!I:I,""),
_xlfn.XLOOKUP(_xlfn.CONCAT(5,"-",$A109, "-", "H"), PlayerData!$G:$G,PlayerData!I:I,""),
_xlfn.XLOOKUP(_xlfn.CONCAT(6,"-",$A109, "-", "H"), PlayerData!$G:$G,PlayerData!I:I,""),
_xlfn.XLOOKUP(_xlfn.CONCAT(7,"-",$A109, "-", "H"), PlayerData!$G:$G,PlayerData!I:I,""),
_xlfn.XLOOKUP(_xlfn.CONCAT(8,"-",$A109, "-", "H"), PlayerData!$G:$G,PlayerData!I:I,""),
_xlfn.XLOOKUP(_xlfn.CONCAT(9,"-",$A109, "-", "H"), PlayerData!$G:$G,PlayerData!I:I,""),
_xlfn.XLOOKUP(_xlfn.CONCAT(10,"-",$A109, "-", "H"), PlayerData!$G:$G,PlayerData!I:I,""),
_xlfn.XLOOKUP(_xlfn.CONCAT(11,"-",$A109, "-", "H"), PlayerData!$G:$G,PlayerData!I:I,""),
_xlfn.XLOOKUP(_xlfn.CONCAT(12,"-",$A109, "-", "H"), PlayerData!$G:$G,PlayerData!I:I,""),
_xlfn.XLOOKUP(_xlfn.CONCAT(13,"-",$A109, "-", "H"), PlayerData!$G:$G,PlayerData!I:I,""),
_xlfn.XLOOKUP(_xlfn.CONCAT(14,"-",$A109, "-", "H"), PlayerData!$G:$G,PlayerData!I:I,""),
_xlfn.XLOOKUP(_xlfn.CONCAT(15,"-",$A109, "-", "H"), PlayerData!$G:$G,PlayerData!I:I,""),
_xlfn.XLOOKUP(_xlfn.CONCAT(16,"-",$A109, "-", "H"), PlayerData!$G:$G,PlayerData!I:I,""),
_xlfn.XLOOKUP(_xlfn.CONCAT(17,"-",$A109, "-", "H"), PlayerData!$G:$G,PlayerData!I:I,""),
_xlfn.XLOOKUP(_xlfn.CONCAT(18,"-",$A109, "-", "H"), PlayerData!$G:$G,PlayerData!I:I,"")))</f>
        <v>0</v>
      </c>
      <c r="G109" s="90" cm="1">
        <f t="array" ref="G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"H"), PlayerData!$G:$G,PlayerData!L:L,""),
_xlfn.XLOOKUP(_xlfn.CONCAT(1,"-",$A109, "-", "H"), PlayerData!$G:$G,PlayerData!L:L,""),
_xlfn.XLOOKUP(_xlfn.CONCAT(2,"-",$A109, "-", "H"), PlayerData!$G:$G,PlayerData!L:L,""),
_xlfn.XLOOKUP(_xlfn.CONCAT(3,"-",$A109, "-", "H"), PlayerData!$G:$G,PlayerData!L:L,""),
_xlfn.XLOOKUP(_xlfn.CONCAT(4,"-",$A109, "-", "H"), PlayerData!$G:$G,PlayerData!L:L,""),
_xlfn.XLOOKUP(_xlfn.CONCAT(5,"-",$A109, "-", "H"), PlayerData!$G:$G,PlayerData!L:L,""),
_xlfn.XLOOKUP(_xlfn.CONCAT(6,"-",$A109, "-", "H"), PlayerData!$G:$G,PlayerData!L:L,""),
_xlfn.XLOOKUP(_xlfn.CONCAT(7,"-",$A109, "-", "H"), PlayerData!$G:$G,PlayerData!L:L,""),
_xlfn.XLOOKUP(_xlfn.CONCAT(8,"-",$A109, "-", "H"), PlayerData!$G:$G,PlayerData!L:L,""),
_xlfn.XLOOKUP(_xlfn.CONCAT(9,"-",$A109, "-", "H"), PlayerData!$G:$G,PlayerData!L:L,""),
_xlfn.XLOOKUP(_xlfn.CONCAT(10,"-",$A109, "-", "H"), PlayerData!$G:$G,PlayerData!L:L,""),
_xlfn.XLOOKUP(_xlfn.CONCAT(11,"-",$A109, "-", "H"), PlayerData!$G:$G,PlayerData!L:L,""),
_xlfn.XLOOKUP(_xlfn.CONCAT(12,"-",$A109, "-", "H"), PlayerData!$G:$G,PlayerData!L:L,""),
_xlfn.XLOOKUP(_xlfn.CONCAT(13,"-",$A109, "-", "H"), PlayerData!$G:$G,PlayerData!L:L,""),
_xlfn.XLOOKUP(_xlfn.CONCAT(14,"-",$A109, "-", "H"), PlayerData!$G:$G,PlayerData!L:L,""),
_xlfn.XLOOKUP(_xlfn.CONCAT(15,"-",$A109, "-", "H"), PlayerData!$G:$G,PlayerData!L:L,""),
_xlfn.XLOOKUP(_xlfn.CONCAT(16,"-",$A109, "-", "H"), PlayerData!$G:$G,PlayerData!L:L,""),
_xlfn.XLOOKUP(_xlfn.CONCAT(17,"-",$A109, "-", "H"), PlayerData!$G:$G,PlayerData!L:L,""),
_xlfn.XLOOKUP(_xlfn.CONCAT(18,"-",$A109, "-", "H"), PlayerData!$G:$G,PlayerData!L:L,"")))</f>
        <v>0.35000000000000003</v>
      </c>
      <c r="H109" s="132">
        <f t="shared" si="8"/>
        <v>0</v>
      </c>
      <c r="I109" s="132">
        <f t="shared" si="9"/>
        <v>0</v>
      </c>
      <c r="J109" s="72">
        <f t="shared" si="10"/>
        <v>4.716981132075472</v>
      </c>
      <c r="K109" s="138" cm="1">
        <f t="array" ref="K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"A"), PlayerData!$M:$M,PlayerData!N:N,""),
_xlfn.XLOOKUP(_xlfn.CONCAT(1,"-",$A109, "-", "A"), PlayerData!$M:$M,PlayerData!N:N,""),
_xlfn.XLOOKUP(_xlfn.CONCAT(2,"-",$A109, "-", "A"), PlayerData!$M:$M,PlayerData!N:N,""),
_xlfn.XLOOKUP(_xlfn.CONCAT(3,"-",$A109, "-", "A"), PlayerData!$M:$M,PlayerData!N:N,""),
_xlfn.XLOOKUP(_xlfn.CONCAT(4,"-",$A109, "-", "A"), PlayerData!$M:$M,PlayerData!N:N,""),
_xlfn.XLOOKUP(_xlfn.CONCAT(5,"-",$A109, "-", "A"), PlayerData!$M:$M,PlayerData!N:N,""),
_xlfn.XLOOKUP(_xlfn.CONCAT(6,"-",$A109, "-", "A"), PlayerData!$M:$M,PlayerData!N:N,""),
_xlfn.XLOOKUP(_xlfn.CONCAT(7,"-",$A109, "-", "A"), PlayerData!$M:$M,PlayerData!N:N,""),
_xlfn.XLOOKUP(_xlfn.CONCAT(8,"-",$A109, "-", "A"), PlayerData!$M:$M,PlayerData!N:N,""),
_xlfn.XLOOKUP(_xlfn.CONCAT(9,"-",$A109, "-", "A"), PlayerData!$M:$M,PlayerData!N:N,""),
_xlfn.XLOOKUP(_xlfn.CONCAT(10,"-",$A109, "-", "A"), PlayerData!$M:$M,PlayerData!N:N,""),
_xlfn.XLOOKUP(_xlfn.CONCAT(11,"-",$A109, "-", "A"), PlayerData!$M:$M,PlayerData!N:N,""),
_xlfn.XLOOKUP(_xlfn.CONCAT(12,"-",$A109, "-", "A"), PlayerData!$M:$M,PlayerData!N:N,""),
_xlfn.XLOOKUP(_xlfn.CONCAT(13,"-",$A109, "-", "A"), PlayerData!$M:$M,PlayerData!N:N,""),
_xlfn.XLOOKUP(_xlfn.CONCAT(14,"-",$A109, "-", "A"), PlayerData!$M:$M,PlayerData!N:N,""),
_xlfn.XLOOKUP(_xlfn.CONCAT(15,"-",$A109, "-", "A"), PlayerData!$M:$M,PlayerData!N:N,""),
_xlfn.XLOOKUP(_xlfn.CONCAT(16,"-",$A109, "-", "A"), PlayerData!$M:$M,PlayerData!N:N,""),
_xlfn.XLOOKUP(_xlfn.CONCAT(17,"-",$A109, "-", "A"), PlayerData!$M:$M,PlayerData!N:N,""),
_xlfn.XLOOKUP(_xlfn.CONCAT(18,"-",$A109, "-", "A"), PlayerData!$M:$M,PlayerData!N:N,"")))</f>
        <v>0</v>
      </c>
      <c r="L109" s="138" cm="1">
        <f t="array" ref="L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"A"), PlayerData!$M:$M,PlayerData!O:O,""),
_xlfn.XLOOKUP(_xlfn.CONCAT(1,"-",$A109, "-", "A"), PlayerData!$M:$M,PlayerData!O:O,""),
_xlfn.XLOOKUP(_xlfn.CONCAT(2,"-",$A109, "-", "A"), PlayerData!$M:$M,PlayerData!O:O,""),
_xlfn.XLOOKUP(_xlfn.CONCAT(3,"-",$A109, "-", "A"), PlayerData!$M:$M,PlayerData!O:O,""),
_xlfn.XLOOKUP(_xlfn.CONCAT(4,"-",$A109, "-", "A"), PlayerData!$M:$M,PlayerData!O:O,""),
_xlfn.XLOOKUP(_xlfn.CONCAT(5,"-",$A109, "-", "A"), PlayerData!$M:$M,PlayerData!O:O,""),
_xlfn.XLOOKUP(_xlfn.CONCAT(6,"-",$A109, "-", "A"), PlayerData!$M:$M,PlayerData!O:O,""),
_xlfn.XLOOKUP(_xlfn.CONCAT(7,"-",$A109, "-", "A"), PlayerData!$M:$M,PlayerData!O:O,""),
_xlfn.XLOOKUP(_xlfn.CONCAT(8,"-",$A109, "-", "A"), PlayerData!$M:$M,PlayerData!O:O,""),
_xlfn.XLOOKUP(_xlfn.CONCAT(9,"-",$A109, "-", "A"), PlayerData!$M:$M,PlayerData!O:O,""),
_xlfn.XLOOKUP(_xlfn.CONCAT(10,"-",$A109, "-", "A"), PlayerData!$M:$M,PlayerData!O:O,""),
_xlfn.XLOOKUP(_xlfn.CONCAT(11,"-",$A109, "-", "A"), PlayerData!$M:$M,PlayerData!O:O,""),
_xlfn.XLOOKUP(_xlfn.CONCAT(12,"-",$A109, "-", "A"), PlayerData!$M:$M,PlayerData!O:O,""),
_xlfn.XLOOKUP(_xlfn.CONCAT(13,"-",$A109, "-", "A"), PlayerData!$M:$M,PlayerData!O:O,""),
_xlfn.XLOOKUP(_xlfn.CONCAT(14,"-",$A109, "-", "A"), PlayerData!$M:$M,PlayerData!O:O,""),
_xlfn.XLOOKUP(_xlfn.CONCAT(15,"-",$A109, "-", "A"), PlayerData!$M:$M,PlayerData!O:O,""),
_xlfn.XLOOKUP(_xlfn.CONCAT(16,"-",$A109, "-", "A"), PlayerData!$M:$M,PlayerData!O:O,""),
_xlfn.XLOOKUP(_xlfn.CONCAT(17,"-",$A109, "-", "A"), PlayerData!$M:$M,PlayerData!O:O,""),
_xlfn.XLOOKUP(_xlfn.CONCAT(18,"-",$A109, "-", "A"), PlayerData!$M:$M,PlayerData!O:O,"")))</f>
        <v>0</v>
      </c>
      <c r="M109" s="96" cm="1">
        <f t="array" ref="M1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_xlfn.XLOOKUP(_xlfn.CONCAT(0,"-",$A109, "-", "A"), PlayerData!$M:$M,PlayerData!R:R,""),
_xlfn.XLOOKUP(_xlfn.CONCAT(1,"-",$A109, "-", "A"), PlayerData!$M:$M,PlayerData!R:R,""),
_xlfn.XLOOKUP(_xlfn.CONCAT(2,"-",$A109, "-", "A"), PlayerData!$M:$M,PlayerData!R:R,""),
_xlfn.XLOOKUP(_xlfn.CONCAT(3,"-",$A109, "-", "A"), PlayerData!$M:$M,PlayerData!R:R,""),
_xlfn.XLOOKUP(_xlfn.CONCAT(4,"-",$A109, "-", "A"), PlayerData!$M:$M,PlayerData!R:R,""),
_xlfn.XLOOKUP(_xlfn.CONCAT(5,"-",$A109, "-", "A"), PlayerData!$M:$M,PlayerData!R:R,""),
_xlfn.XLOOKUP(_xlfn.CONCAT(6,"-",$A109, "-", "A"), PlayerData!$M:$M,PlayerData!R:R,""),
_xlfn.XLOOKUP(_xlfn.CONCAT(7,"-",$A109, "-", "A"), PlayerData!$M:$M,PlayerData!R:R,""),
_xlfn.XLOOKUP(_xlfn.CONCAT(8,"-",$A109, "-", "A"), PlayerData!$M:$M,PlayerData!R:R,""),
_xlfn.XLOOKUP(_xlfn.CONCAT(9,"-",$A109, "-", "A"), PlayerData!$M:$M,PlayerData!R:R,""),
_xlfn.XLOOKUP(_xlfn.CONCAT(10,"-",$A109, "-", "A"), PlayerData!$M:$M,PlayerData!R:R,""),
_xlfn.XLOOKUP(_xlfn.CONCAT(11,"-",$A109, "-", "A"), PlayerData!$M:$M,PlayerData!R:R,""),
_xlfn.XLOOKUP(_xlfn.CONCAT(12,"-",$A109, "-", "A"), PlayerData!$M:$M,PlayerData!R:R,""),
_xlfn.XLOOKUP(_xlfn.CONCAT(13,"-",$A109, "-", "A"), PlayerData!$M:$M,PlayerData!R:R,""),
_xlfn.XLOOKUP(_xlfn.CONCAT(14,"-",$A109, "-", "A"), PlayerData!$M:$M,PlayerData!R:R,""),
_xlfn.XLOOKUP(_xlfn.CONCAT(15,"-",$A109, "-", "A"), PlayerData!$M:$M,PlayerData!R:R,""),
_xlfn.XLOOKUP(_xlfn.CONCAT(16,"-",$A109, "-", "A"), PlayerData!$M:$M,PlayerData!R:R,""),
_xlfn.XLOOKUP(_xlfn.CONCAT(17,"-",$A109, "-", "A"), PlayerData!$M:$M,PlayerData!R:R,""),
_xlfn.XLOOKUP(_xlfn.CONCAT(18,"-",$A109, "-", "A"), PlayerData!$M:$M,PlayerData!R:R,"")))</f>
        <v>0.21</v>
      </c>
      <c r="N109" s="134">
        <f t="shared" si="11"/>
        <v>0</v>
      </c>
      <c r="O109" s="134">
        <f t="shared" si="12"/>
        <v>0</v>
      </c>
      <c r="P109" s="73">
        <f t="shared" si="13"/>
        <v>2.8301886792452833</v>
      </c>
      <c r="Q109" s="132" cm="1">
        <f t="array" ref="Q109">IF(OR($A109=Solver!$T$12:$T$201),0,SUMPRODUCT($H109:$J109,$T$4:$V$4))</f>
        <v>4.716981132075472</v>
      </c>
      <c r="R109" s="73" cm="1">
        <f t="array" ref="R109">IF(OR($A109=Solver!$T$12:$T$201),0, SUMPRODUCT($N109:$P109, $T$4:$V$4))</f>
        <v>2.8301886792452833</v>
      </c>
    </row>
    <row r="110" spans="1:18">
      <c r="A110" s="55">
        <v>108</v>
      </c>
      <c r="B110" s="55" t="str">
        <f>_xlfn.XLOOKUP($A110, PlayerData!$B$3:$B$394, PlayerData!C$3:C$394)</f>
        <v>EVE</v>
      </c>
      <c r="C110" s="55" t="str">
        <f>_xlfn.XLOOKUP($A110, PlayerData!$B$3:$B$394, PlayerData!D$3:D$394)</f>
        <v>M</v>
      </c>
      <c r="D110" s="31" t="str">
        <f>_xlfn.XLOOKUP($A110, PlayerData!$B$3:$B$394, PlayerData!E$3:E$394)</f>
        <v>Walcott</v>
      </c>
      <c r="E110" s="136" cm="1">
        <f t="array" ref="E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"H"), PlayerData!$G:$G,PlayerData!H:H,""),
_xlfn.XLOOKUP(_xlfn.CONCAT(1,"-",$A110, "-", "H"), PlayerData!$G:$G,PlayerData!H:H,""),
_xlfn.XLOOKUP(_xlfn.CONCAT(2,"-",$A110, "-", "H"), PlayerData!$G:$G,PlayerData!H:H,""),
_xlfn.XLOOKUP(_xlfn.CONCAT(3,"-",$A110, "-", "H"), PlayerData!$G:$G,PlayerData!H:H,""),
_xlfn.XLOOKUP(_xlfn.CONCAT(4,"-",$A110, "-", "H"), PlayerData!$G:$G,PlayerData!H:H,""),
_xlfn.XLOOKUP(_xlfn.CONCAT(5,"-",$A110, "-", "H"), PlayerData!$G:$G,PlayerData!H:H,""),
_xlfn.XLOOKUP(_xlfn.CONCAT(6,"-",$A110, "-", "H"), PlayerData!$G:$G,PlayerData!H:H,""),
_xlfn.XLOOKUP(_xlfn.CONCAT(7,"-",$A110, "-", "H"), PlayerData!$G:$G,PlayerData!H:H,""),
_xlfn.XLOOKUP(_xlfn.CONCAT(8,"-",$A110, "-", "H"), PlayerData!$G:$G,PlayerData!H:H,""),
_xlfn.XLOOKUP(_xlfn.CONCAT(9,"-",$A110, "-", "H"), PlayerData!$G:$G,PlayerData!H:H,""),
_xlfn.XLOOKUP(_xlfn.CONCAT(10,"-",$A110, "-", "H"), PlayerData!$G:$G,PlayerData!H:H,""),
_xlfn.XLOOKUP(_xlfn.CONCAT(11,"-",$A110, "-", "H"), PlayerData!$G:$G,PlayerData!H:H,""),
_xlfn.XLOOKUP(_xlfn.CONCAT(12,"-",$A110, "-", "H"), PlayerData!$G:$G,PlayerData!H:H,""),
_xlfn.XLOOKUP(_xlfn.CONCAT(13,"-",$A110, "-", "H"), PlayerData!$G:$G,PlayerData!H:H,""),
_xlfn.XLOOKUP(_xlfn.CONCAT(14,"-",$A110, "-", "H"), PlayerData!$G:$G,PlayerData!H:H,""),
_xlfn.XLOOKUP(_xlfn.CONCAT(15,"-",$A110, "-", "H"), PlayerData!$G:$G,PlayerData!H:H,""),
_xlfn.XLOOKUP(_xlfn.CONCAT(16,"-",$A110, "-", "H"), PlayerData!$G:$G,PlayerData!H:H,""),
_xlfn.XLOOKUP(_xlfn.CONCAT(17,"-",$A110, "-", "H"), PlayerData!$G:$G,PlayerData!H:H,""),
_xlfn.XLOOKUP(_xlfn.CONCAT(18,"-",$A110, "-", "H"), PlayerData!$G:$G,PlayerData!H:H,"")))</f>
        <v>0.4</v>
      </c>
      <c r="F110" s="136" cm="1">
        <f t="array" ref="F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"H"), PlayerData!$G:$G,PlayerData!I:I,""),
_xlfn.XLOOKUP(_xlfn.CONCAT(1,"-",$A110, "-", "H"), PlayerData!$G:$G,PlayerData!I:I,""),
_xlfn.XLOOKUP(_xlfn.CONCAT(2,"-",$A110, "-", "H"), PlayerData!$G:$G,PlayerData!I:I,""),
_xlfn.XLOOKUP(_xlfn.CONCAT(3,"-",$A110, "-", "H"), PlayerData!$G:$G,PlayerData!I:I,""),
_xlfn.XLOOKUP(_xlfn.CONCAT(4,"-",$A110, "-", "H"), PlayerData!$G:$G,PlayerData!I:I,""),
_xlfn.XLOOKUP(_xlfn.CONCAT(5,"-",$A110, "-", "H"), PlayerData!$G:$G,PlayerData!I:I,""),
_xlfn.XLOOKUP(_xlfn.CONCAT(6,"-",$A110, "-", "H"), PlayerData!$G:$G,PlayerData!I:I,""),
_xlfn.XLOOKUP(_xlfn.CONCAT(7,"-",$A110, "-", "H"), PlayerData!$G:$G,PlayerData!I:I,""),
_xlfn.XLOOKUP(_xlfn.CONCAT(8,"-",$A110, "-", "H"), PlayerData!$G:$G,PlayerData!I:I,""),
_xlfn.XLOOKUP(_xlfn.CONCAT(9,"-",$A110, "-", "H"), PlayerData!$G:$G,PlayerData!I:I,""),
_xlfn.XLOOKUP(_xlfn.CONCAT(10,"-",$A110, "-", "H"), PlayerData!$G:$G,PlayerData!I:I,""),
_xlfn.XLOOKUP(_xlfn.CONCAT(11,"-",$A110, "-", "H"), PlayerData!$G:$G,PlayerData!I:I,""),
_xlfn.XLOOKUP(_xlfn.CONCAT(12,"-",$A110, "-", "H"), PlayerData!$G:$G,PlayerData!I:I,""),
_xlfn.XLOOKUP(_xlfn.CONCAT(13,"-",$A110, "-", "H"), PlayerData!$G:$G,PlayerData!I:I,""),
_xlfn.XLOOKUP(_xlfn.CONCAT(14,"-",$A110, "-", "H"), PlayerData!$G:$G,PlayerData!I:I,""),
_xlfn.XLOOKUP(_xlfn.CONCAT(15,"-",$A110, "-", "H"), PlayerData!$G:$G,PlayerData!I:I,""),
_xlfn.XLOOKUP(_xlfn.CONCAT(16,"-",$A110, "-", "H"), PlayerData!$G:$G,PlayerData!I:I,""),
_xlfn.XLOOKUP(_xlfn.CONCAT(17,"-",$A110, "-", "H"), PlayerData!$G:$G,PlayerData!I:I,""),
_xlfn.XLOOKUP(_xlfn.CONCAT(18,"-",$A110, "-", "H"), PlayerData!$G:$G,PlayerData!I:I,"")))</f>
        <v>0.4</v>
      </c>
      <c r="G110" s="90" cm="1">
        <f t="array" ref="G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"H"), PlayerData!$G:$G,PlayerData!L:L,""),
_xlfn.XLOOKUP(_xlfn.CONCAT(1,"-",$A110, "-", "H"), PlayerData!$G:$G,PlayerData!L:L,""),
_xlfn.XLOOKUP(_xlfn.CONCAT(2,"-",$A110, "-", "H"), PlayerData!$G:$G,PlayerData!L:L,""),
_xlfn.XLOOKUP(_xlfn.CONCAT(3,"-",$A110, "-", "H"), PlayerData!$G:$G,PlayerData!L:L,""),
_xlfn.XLOOKUP(_xlfn.CONCAT(4,"-",$A110, "-", "H"), PlayerData!$G:$G,PlayerData!L:L,""),
_xlfn.XLOOKUP(_xlfn.CONCAT(5,"-",$A110, "-", "H"), PlayerData!$G:$G,PlayerData!L:L,""),
_xlfn.XLOOKUP(_xlfn.CONCAT(6,"-",$A110, "-", "H"), PlayerData!$G:$G,PlayerData!L:L,""),
_xlfn.XLOOKUP(_xlfn.CONCAT(7,"-",$A110, "-", "H"), PlayerData!$G:$G,PlayerData!L:L,""),
_xlfn.XLOOKUP(_xlfn.CONCAT(8,"-",$A110, "-", "H"), PlayerData!$G:$G,PlayerData!L:L,""),
_xlfn.XLOOKUP(_xlfn.CONCAT(9,"-",$A110, "-", "H"), PlayerData!$G:$G,PlayerData!L:L,""),
_xlfn.XLOOKUP(_xlfn.CONCAT(10,"-",$A110, "-", "H"), PlayerData!$G:$G,PlayerData!L:L,""),
_xlfn.XLOOKUP(_xlfn.CONCAT(11,"-",$A110, "-", "H"), PlayerData!$G:$G,PlayerData!L:L,""),
_xlfn.XLOOKUP(_xlfn.CONCAT(12,"-",$A110, "-", "H"), PlayerData!$G:$G,PlayerData!L:L,""),
_xlfn.XLOOKUP(_xlfn.CONCAT(13,"-",$A110, "-", "H"), PlayerData!$G:$G,PlayerData!L:L,""),
_xlfn.XLOOKUP(_xlfn.CONCAT(14,"-",$A110, "-", "H"), PlayerData!$G:$G,PlayerData!L:L,""),
_xlfn.XLOOKUP(_xlfn.CONCAT(15,"-",$A110, "-", "H"), PlayerData!$G:$G,PlayerData!L:L,""),
_xlfn.XLOOKUP(_xlfn.CONCAT(16,"-",$A110, "-", "H"), PlayerData!$G:$G,PlayerData!L:L,""),
_xlfn.XLOOKUP(_xlfn.CONCAT(17,"-",$A110, "-", "H"), PlayerData!$G:$G,PlayerData!L:L,""),
_xlfn.XLOOKUP(_xlfn.CONCAT(18,"-",$A110, "-", "H"), PlayerData!$G:$G,PlayerData!L:L,"")))</f>
        <v>2.09</v>
      </c>
      <c r="H110" s="132">
        <f t="shared" si="8"/>
        <v>9.0909090909090899</v>
      </c>
      <c r="I110" s="132">
        <f t="shared" si="9"/>
        <v>18.18181818181818</v>
      </c>
      <c r="J110" s="72">
        <f t="shared" si="10"/>
        <v>28.167115902964962</v>
      </c>
      <c r="K110" s="138" cm="1">
        <f t="array" ref="K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"A"), PlayerData!$M:$M,PlayerData!N:N,""),
_xlfn.XLOOKUP(_xlfn.CONCAT(1,"-",$A110, "-", "A"), PlayerData!$M:$M,PlayerData!N:N,""),
_xlfn.XLOOKUP(_xlfn.CONCAT(2,"-",$A110, "-", "A"), PlayerData!$M:$M,PlayerData!N:N,""),
_xlfn.XLOOKUP(_xlfn.CONCAT(3,"-",$A110, "-", "A"), PlayerData!$M:$M,PlayerData!N:N,""),
_xlfn.XLOOKUP(_xlfn.CONCAT(4,"-",$A110, "-", "A"), PlayerData!$M:$M,PlayerData!N:N,""),
_xlfn.XLOOKUP(_xlfn.CONCAT(5,"-",$A110, "-", "A"), PlayerData!$M:$M,PlayerData!N:N,""),
_xlfn.XLOOKUP(_xlfn.CONCAT(6,"-",$A110, "-", "A"), PlayerData!$M:$M,PlayerData!N:N,""),
_xlfn.XLOOKUP(_xlfn.CONCAT(7,"-",$A110, "-", "A"), PlayerData!$M:$M,PlayerData!N:N,""),
_xlfn.XLOOKUP(_xlfn.CONCAT(8,"-",$A110, "-", "A"), PlayerData!$M:$M,PlayerData!N:N,""),
_xlfn.XLOOKUP(_xlfn.CONCAT(9,"-",$A110, "-", "A"), PlayerData!$M:$M,PlayerData!N:N,""),
_xlfn.XLOOKUP(_xlfn.CONCAT(10,"-",$A110, "-", "A"), PlayerData!$M:$M,PlayerData!N:N,""),
_xlfn.XLOOKUP(_xlfn.CONCAT(11,"-",$A110, "-", "A"), PlayerData!$M:$M,PlayerData!N:N,""),
_xlfn.XLOOKUP(_xlfn.CONCAT(12,"-",$A110, "-", "A"), PlayerData!$M:$M,PlayerData!N:N,""),
_xlfn.XLOOKUP(_xlfn.CONCAT(13,"-",$A110, "-", "A"), PlayerData!$M:$M,PlayerData!N:N,""),
_xlfn.XLOOKUP(_xlfn.CONCAT(14,"-",$A110, "-", "A"), PlayerData!$M:$M,PlayerData!N:N,""),
_xlfn.XLOOKUP(_xlfn.CONCAT(15,"-",$A110, "-", "A"), PlayerData!$M:$M,PlayerData!N:N,""),
_xlfn.XLOOKUP(_xlfn.CONCAT(16,"-",$A110, "-", "A"), PlayerData!$M:$M,PlayerData!N:N,""),
_xlfn.XLOOKUP(_xlfn.CONCAT(17,"-",$A110, "-", "A"), PlayerData!$M:$M,PlayerData!N:N,""),
_xlfn.XLOOKUP(_xlfn.CONCAT(18,"-",$A110, "-", "A"), PlayerData!$M:$M,PlayerData!N:N,"")))</f>
        <v>1</v>
      </c>
      <c r="L110" s="138" cm="1">
        <f t="array" ref="L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"A"), PlayerData!$M:$M,PlayerData!O:O,""),
_xlfn.XLOOKUP(_xlfn.CONCAT(1,"-",$A110, "-", "A"), PlayerData!$M:$M,PlayerData!O:O,""),
_xlfn.XLOOKUP(_xlfn.CONCAT(2,"-",$A110, "-", "A"), PlayerData!$M:$M,PlayerData!O:O,""),
_xlfn.XLOOKUP(_xlfn.CONCAT(3,"-",$A110, "-", "A"), PlayerData!$M:$M,PlayerData!O:O,""),
_xlfn.XLOOKUP(_xlfn.CONCAT(4,"-",$A110, "-", "A"), PlayerData!$M:$M,PlayerData!O:O,""),
_xlfn.XLOOKUP(_xlfn.CONCAT(5,"-",$A110, "-", "A"), PlayerData!$M:$M,PlayerData!O:O,""),
_xlfn.XLOOKUP(_xlfn.CONCAT(6,"-",$A110, "-", "A"), PlayerData!$M:$M,PlayerData!O:O,""),
_xlfn.XLOOKUP(_xlfn.CONCAT(7,"-",$A110, "-", "A"), PlayerData!$M:$M,PlayerData!O:O,""),
_xlfn.XLOOKUP(_xlfn.CONCAT(8,"-",$A110, "-", "A"), PlayerData!$M:$M,PlayerData!O:O,""),
_xlfn.XLOOKUP(_xlfn.CONCAT(9,"-",$A110, "-", "A"), PlayerData!$M:$M,PlayerData!O:O,""),
_xlfn.XLOOKUP(_xlfn.CONCAT(10,"-",$A110, "-", "A"), PlayerData!$M:$M,PlayerData!O:O,""),
_xlfn.XLOOKUP(_xlfn.CONCAT(11,"-",$A110, "-", "A"), PlayerData!$M:$M,PlayerData!O:O,""),
_xlfn.XLOOKUP(_xlfn.CONCAT(12,"-",$A110, "-", "A"), PlayerData!$M:$M,PlayerData!O:O,""),
_xlfn.XLOOKUP(_xlfn.CONCAT(13,"-",$A110, "-", "A"), PlayerData!$M:$M,PlayerData!O:O,""),
_xlfn.XLOOKUP(_xlfn.CONCAT(14,"-",$A110, "-", "A"), PlayerData!$M:$M,PlayerData!O:O,""),
_xlfn.XLOOKUP(_xlfn.CONCAT(15,"-",$A110, "-", "A"), PlayerData!$M:$M,PlayerData!O:O,""),
_xlfn.XLOOKUP(_xlfn.CONCAT(16,"-",$A110, "-", "A"), PlayerData!$M:$M,PlayerData!O:O,""),
_xlfn.XLOOKUP(_xlfn.CONCAT(17,"-",$A110, "-", "A"), PlayerData!$M:$M,PlayerData!O:O,""),
_xlfn.XLOOKUP(_xlfn.CONCAT(18,"-",$A110, "-", "A"), PlayerData!$M:$M,PlayerData!O:O,"")))</f>
        <v>0.4</v>
      </c>
      <c r="M110" s="96" cm="1">
        <f t="array" ref="M1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_xlfn.XLOOKUP(_xlfn.CONCAT(0,"-",$A110, "-", "A"), PlayerData!$M:$M,PlayerData!R:R,""),
_xlfn.XLOOKUP(_xlfn.CONCAT(1,"-",$A110, "-", "A"), PlayerData!$M:$M,PlayerData!R:R,""),
_xlfn.XLOOKUP(_xlfn.CONCAT(2,"-",$A110, "-", "A"), PlayerData!$M:$M,PlayerData!R:R,""),
_xlfn.XLOOKUP(_xlfn.CONCAT(3,"-",$A110, "-", "A"), PlayerData!$M:$M,PlayerData!R:R,""),
_xlfn.XLOOKUP(_xlfn.CONCAT(4,"-",$A110, "-", "A"), PlayerData!$M:$M,PlayerData!R:R,""),
_xlfn.XLOOKUP(_xlfn.CONCAT(5,"-",$A110, "-", "A"), PlayerData!$M:$M,PlayerData!R:R,""),
_xlfn.XLOOKUP(_xlfn.CONCAT(6,"-",$A110, "-", "A"), PlayerData!$M:$M,PlayerData!R:R,""),
_xlfn.XLOOKUP(_xlfn.CONCAT(7,"-",$A110, "-", "A"), PlayerData!$M:$M,PlayerData!R:R,""),
_xlfn.XLOOKUP(_xlfn.CONCAT(8,"-",$A110, "-", "A"), PlayerData!$M:$M,PlayerData!R:R,""),
_xlfn.XLOOKUP(_xlfn.CONCAT(9,"-",$A110, "-", "A"), PlayerData!$M:$M,PlayerData!R:R,""),
_xlfn.XLOOKUP(_xlfn.CONCAT(10,"-",$A110, "-", "A"), PlayerData!$M:$M,PlayerData!R:R,""),
_xlfn.XLOOKUP(_xlfn.CONCAT(11,"-",$A110, "-", "A"), PlayerData!$M:$M,PlayerData!R:R,""),
_xlfn.XLOOKUP(_xlfn.CONCAT(12,"-",$A110, "-", "A"), PlayerData!$M:$M,PlayerData!R:R,""),
_xlfn.XLOOKUP(_xlfn.CONCAT(13,"-",$A110, "-", "A"), PlayerData!$M:$M,PlayerData!R:R,""),
_xlfn.XLOOKUP(_xlfn.CONCAT(14,"-",$A110, "-", "A"), PlayerData!$M:$M,PlayerData!R:R,""),
_xlfn.XLOOKUP(_xlfn.CONCAT(15,"-",$A110, "-", "A"), PlayerData!$M:$M,PlayerData!R:R,""),
_xlfn.XLOOKUP(_xlfn.CONCAT(16,"-",$A110, "-", "A"), PlayerData!$M:$M,PlayerData!R:R,""),
_xlfn.XLOOKUP(_xlfn.CONCAT(17,"-",$A110, "-", "A"), PlayerData!$M:$M,PlayerData!R:R,""),
_xlfn.XLOOKUP(_xlfn.CONCAT(18,"-",$A110, "-", "A"), PlayerData!$M:$M,PlayerData!R:R,"")))</f>
        <v>1.6800000000000002</v>
      </c>
      <c r="N110" s="134">
        <f t="shared" si="11"/>
        <v>22.727272727272727</v>
      </c>
      <c r="O110" s="134">
        <f t="shared" si="12"/>
        <v>18.18181818181818</v>
      </c>
      <c r="P110" s="73">
        <f t="shared" si="13"/>
        <v>22.64150943396227</v>
      </c>
      <c r="Q110" s="132" cm="1">
        <f t="array" ref="Q110">IF(OR($A110=Solver!$T$12:$T$201),0,SUMPRODUCT($H110:$J110,$T$4:$V$4))</f>
        <v>0</v>
      </c>
      <c r="R110" s="73" cm="1">
        <f t="array" ref="R110">IF(OR($A110=Solver!$T$12:$T$201),0, SUMPRODUCT($N110:$P110, $T$4:$V$4))</f>
        <v>0</v>
      </c>
    </row>
    <row r="111" spans="1:18">
      <c r="A111" s="55">
        <v>109</v>
      </c>
      <c r="B111" s="55" t="str">
        <f>_xlfn.XLOOKUP($A111, PlayerData!$B$3:$B$394, PlayerData!C$3:C$394)</f>
        <v>EVE</v>
      </c>
      <c r="C111" s="55" t="str">
        <f>_xlfn.XLOOKUP($A111, PlayerData!$B$3:$B$394, PlayerData!D$3:D$394)</f>
        <v>M</v>
      </c>
      <c r="D111" s="31" t="str">
        <f>_xlfn.XLOOKUP($A111, PlayerData!$B$3:$B$394, PlayerData!E$3:E$394)</f>
        <v>Bernard</v>
      </c>
      <c r="E111" s="136" cm="1">
        <f t="array" ref="E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"H"), PlayerData!$G:$G,PlayerData!H:H,""),
_xlfn.XLOOKUP(_xlfn.CONCAT(1,"-",$A111, "-", "H"), PlayerData!$G:$G,PlayerData!H:H,""),
_xlfn.XLOOKUP(_xlfn.CONCAT(2,"-",$A111, "-", "H"), PlayerData!$G:$G,PlayerData!H:H,""),
_xlfn.XLOOKUP(_xlfn.CONCAT(3,"-",$A111, "-", "H"), PlayerData!$G:$G,PlayerData!H:H,""),
_xlfn.XLOOKUP(_xlfn.CONCAT(4,"-",$A111, "-", "H"), PlayerData!$G:$G,PlayerData!H:H,""),
_xlfn.XLOOKUP(_xlfn.CONCAT(5,"-",$A111, "-", "H"), PlayerData!$G:$G,PlayerData!H:H,""),
_xlfn.XLOOKUP(_xlfn.CONCAT(6,"-",$A111, "-", "H"), PlayerData!$G:$G,PlayerData!H:H,""),
_xlfn.XLOOKUP(_xlfn.CONCAT(7,"-",$A111, "-", "H"), PlayerData!$G:$G,PlayerData!H:H,""),
_xlfn.XLOOKUP(_xlfn.CONCAT(8,"-",$A111, "-", "H"), PlayerData!$G:$G,PlayerData!H:H,""),
_xlfn.XLOOKUP(_xlfn.CONCAT(9,"-",$A111, "-", "H"), PlayerData!$G:$G,PlayerData!H:H,""),
_xlfn.XLOOKUP(_xlfn.CONCAT(10,"-",$A111, "-", "H"), PlayerData!$G:$G,PlayerData!H:H,""),
_xlfn.XLOOKUP(_xlfn.CONCAT(11,"-",$A111, "-", "H"), PlayerData!$G:$G,PlayerData!H:H,""),
_xlfn.XLOOKUP(_xlfn.CONCAT(12,"-",$A111, "-", "H"), PlayerData!$G:$G,PlayerData!H:H,""),
_xlfn.XLOOKUP(_xlfn.CONCAT(13,"-",$A111, "-", "H"), PlayerData!$G:$G,PlayerData!H:H,""),
_xlfn.XLOOKUP(_xlfn.CONCAT(14,"-",$A111, "-", "H"), PlayerData!$G:$G,PlayerData!H:H,""),
_xlfn.XLOOKUP(_xlfn.CONCAT(15,"-",$A111, "-", "H"), PlayerData!$G:$G,PlayerData!H:H,""),
_xlfn.XLOOKUP(_xlfn.CONCAT(16,"-",$A111, "-", "H"), PlayerData!$G:$G,PlayerData!H:H,""),
_xlfn.XLOOKUP(_xlfn.CONCAT(17,"-",$A111, "-", "H"), PlayerData!$G:$G,PlayerData!H:H,""),
_xlfn.XLOOKUP(_xlfn.CONCAT(18,"-",$A111, "-", "H"), PlayerData!$G:$G,PlayerData!H:H,"")))</f>
        <v>0.5</v>
      </c>
      <c r="F111" s="136" cm="1">
        <f t="array" ref="F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"H"), PlayerData!$G:$G,PlayerData!I:I,""),
_xlfn.XLOOKUP(_xlfn.CONCAT(1,"-",$A111, "-", "H"), PlayerData!$G:$G,PlayerData!I:I,""),
_xlfn.XLOOKUP(_xlfn.CONCAT(2,"-",$A111, "-", "H"), PlayerData!$G:$G,PlayerData!I:I,""),
_xlfn.XLOOKUP(_xlfn.CONCAT(3,"-",$A111, "-", "H"), PlayerData!$G:$G,PlayerData!I:I,""),
_xlfn.XLOOKUP(_xlfn.CONCAT(4,"-",$A111, "-", "H"), PlayerData!$G:$G,PlayerData!I:I,""),
_xlfn.XLOOKUP(_xlfn.CONCAT(5,"-",$A111, "-", "H"), PlayerData!$G:$G,PlayerData!I:I,""),
_xlfn.XLOOKUP(_xlfn.CONCAT(6,"-",$A111, "-", "H"), PlayerData!$G:$G,PlayerData!I:I,""),
_xlfn.XLOOKUP(_xlfn.CONCAT(7,"-",$A111, "-", "H"), PlayerData!$G:$G,PlayerData!I:I,""),
_xlfn.XLOOKUP(_xlfn.CONCAT(8,"-",$A111, "-", "H"), PlayerData!$G:$G,PlayerData!I:I,""),
_xlfn.XLOOKUP(_xlfn.CONCAT(9,"-",$A111, "-", "H"), PlayerData!$G:$G,PlayerData!I:I,""),
_xlfn.XLOOKUP(_xlfn.CONCAT(10,"-",$A111, "-", "H"), PlayerData!$G:$G,PlayerData!I:I,""),
_xlfn.XLOOKUP(_xlfn.CONCAT(11,"-",$A111, "-", "H"), PlayerData!$G:$G,PlayerData!I:I,""),
_xlfn.XLOOKUP(_xlfn.CONCAT(12,"-",$A111, "-", "H"), PlayerData!$G:$G,PlayerData!I:I,""),
_xlfn.XLOOKUP(_xlfn.CONCAT(13,"-",$A111, "-", "H"), PlayerData!$G:$G,PlayerData!I:I,""),
_xlfn.XLOOKUP(_xlfn.CONCAT(14,"-",$A111, "-", "H"), PlayerData!$G:$G,PlayerData!I:I,""),
_xlfn.XLOOKUP(_xlfn.CONCAT(15,"-",$A111, "-", "H"), PlayerData!$G:$G,PlayerData!I:I,""),
_xlfn.XLOOKUP(_xlfn.CONCAT(16,"-",$A111, "-", "H"), PlayerData!$G:$G,PlayerData!I:I,""),
_xlfn.XLOOKUP(_xlfn.CONCAT(17,"-",$A111, "-", "H"), PlayerData!$G:$G,PlayerData!I:I,""),
_xlfn.XLOOKUP(_xlfn.CONCAT(18,"-",$A111, "-", "H"), PlayerData!$G:$G,PlayerData!I:I,"")))</f>
        <v>0.5</v>
      </c>
      <c r="G111" s="90" cm="1">
        <f t="array" ref="G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"H"), PlayerData!$G:$G,PlayerData!L:L,""),
_xlfn.XLOOKUP(_xlfn.CONCAT(1,"-",$A111, "-", "H"), PlayerData!$G:$G,PlayerData!L:L,""),
_xlfn.XLOOKUP(_xlfn.CONCAT(2,"-",$A111, "-", "H"), PlayerData!$G:$G,PlayerData!L:L,""),
_xlfn.XLOOKUP(_xlfn.CONCAT(3,"-",$A111, "-", "H"), PlayerData!$G:$G,PlayerData!L:L,""),
_xlfn.XLOOKUP(_xlfn.CONCAT(4,"-",$A111, "-", "H"), PlayerData!$G:$G,PlayerData!L:L,""),
_xlfn.XLOOKUP(_xlfn.CONCAT(5,"-",$A111, "-", "H"), PlayerData!$G:$G,PlayerData!L:L,""),
_xlfn.XLOOKUP(_xlfn.CONCAT(6,"-",$A111, "-", "H"), PlayerData!$G:$G,PlayerData!L:L,""),
_xlfn.XLOOKUP(_xlfn.CONCAT(7,"-",$A111, "-", "H"), PlayerData!$G:$G,PlayerData!L:L,""),
_xlfn.XLOOKUP(_xlfn.CONCAT(8,"-",$A111, "-", "H"), PlayerData!$G:$G,PlayerData!L:L,""),
_xlfn.XLOOKUP(_xlfn.CONCAT(9,"-",$A111, "-", "H"), PlayerData!$G:$G,PlayerData!L:L,""),
_xlfn.XLOOKUP(_xlfn.CONCAT(10,"-",$A111, "-", "H"), PlayerData!$G:$G,PlayerData!L:L,""),
_xlfn.XLOOKUP(_xlfn.CONCAT(11,"-",$A111, "-", "H"), PlayerData!$G:$G,PlayerData!L:L,""),
_xlfn.XLOOKUP(_xlfn.CONCAT(12,"-",$A111, "-", "H"), PlayerData!$G:$G,PlayerData!L:L,""),
_xlfn.XLOOKUP(_xlfn.CONCAT(13,"-",$A111, "-", "H"), PlayerData!$G:$G,PlayerData!L:L,""),
_xlfn.XLOOKUP(_xlfn.CONCAT(14,"-",$A111, "-", "H"), PlayerData!$G:$G,PlayerData!L:L,""),
_xlfn.XLOOKUP(_xlfn.CONCAT(15,"-",$A111, "-", "H"), PlayerData!$G:$G,PlayerData!L:L,""),
_xlfn.XLOOKUP(_xlfn.CONCAT(16,"-",$A111, "-", "H"), PlayerData!$G:$G,PlayerData!L:L,""),
_xlfn.XLOOKUP(_xlfn.CONCAT(17,"-",$A111, "-", "H"), PlayerData!$G:$G,PlayerData!L:L,""),
_xlfn.XLOOKUP(_xlfn.CONCAT(18,"-",$A111, "-", "H"), PlayerData!$G:$G,PlayerData!L:L,"")))</f>
        <v>2.16</v>
      </c>
      <c r="H111" s="132">
        <f t="shared" si="8"/>
        <v>11.363636363636363</v>
      </c>
      <c r="I111" s="132">
        <f t="shared" si="9"/>
        <v>22.727272727272727</v>
      </c>
      <c r="J111" s="72">
        <f t="shared" si="10"/>
        <v>29.110512129380059</v>
      </c>
      <c r="K111" s="138" cm="1">
        <f t="array" ref="K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"A"), PlayerData!$M:$M,PlayerData!N:N,""),
_xlfn.XLOOKUP(_xlfn.CONCAT(1,"-",$A111, "-", "A"), PlayerData!$M:$M,PlayerData!N:N,""),
_xlfn.XLOOKUP(_xlfn.CONCAT(2,"-",$A111, "-", "A"), PlayerData!$M:$M,PlayerData!N:N,""),
_xlfn.XLOOKUP(_xlfn.CONCAT(3,"-",$A111, "-", "A"), PlayerData!$M:$M,PlayerData!N:N,""),
_xlfn.XLOOKUP(_xlfn.CONCAT(4,"-",$A111, "-", "A"), PlayerData!$M:$M,PlayerData!N:N,""),
_xlfn.XLOOKUP(_xlfn.CONCAT(5,"-",$A111, "-", "A"), PlayerData!$M:$M,PlayerData!N:N,""),
_xlfn.XLOOKUP(_xlfn.CONCAT(6,"-",$A111, "-", "A"), PlayerData!$M:$M,PlayerData!N:N,""),
_xlfn.XLOOKUP(_xlfn.CONCAT(7,"-",$A111, "-", "A"), PlayerData!$M:$M,PlayerData!N:N,""),
_xlfn.XLOOKUP(_xlfn.CONCAT(8,"-",$A111, "-", "A"), PlayerData!$M:$M,PlayerData!N:N,""),
_xlfn.XLOOKUP(_xlfn.CONCAT(9,"-",$A111, "-", "A"), PlayerData!$M:$M,PlayerData!N:N,""),
_xlfn.XLOOKUP(_xlfn.CONCAT(10,"-",$A111, "-", "A"), PlayerData!$M:$M,PlayerData!N:N,""),
_xlfn.XLOOKUP(_xlfn.CONCAT(11,"-",$A111, "-", "A"), PlayerData!$M:$M,PlayerData!N:N,""),
_xlfn.XLOOKUP(_xlfn.CONCAT(12,"-",$A111, "-", "A"), PlayerData!$M:$M,PlayerData!N:N,""),
_xlfn.XLOOKUP(_xlfn.CONCAT(13,"-",$A111, "-", "A"), PlayerData!$M:$M,PlayerData!N:N,""),
_xlfn.XLOOKUP(_xlfn.CONCAT(14,"-",$A111, "-", "A"), PlayerData!$M:$M,PlayerData!N:N,""),
_xlfn.XLOOKUP(_xlfn.CONCAT(15,"-",$A111, "-", "A"), PlayerData!$M:$M,PlayerData!N:N,""),
_xlfn.XLOOKUP(_xlfn.CONCAT(16,"-",$A111, "-", "A"), PlayerData!$M:$M,PlayerData!N:N,""),
_xlfn.XLOOKUP(_xlfn.CONCAT(17,"-",$A111, "-", "A"), PlayerData!$M:$M,PlayerData!N:N,""),
_xlfn.XLOOKUP(_xlfn.CONCAT(18,"-",$A111, "-", "A"), PlayerData!$M:$M,PlayerData!N:N,"")))</f>
        <v>0</v>
      </c>
      <c r="L111" s="138" cm="1">
        <f t="array" ref="L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"A"), PlayerData!$M:$M,PlayerData!O:O,""),
_xlfn.XLOOKUP(_xlfn.CONCAT(1,"-",$A111, "-", "A"), PlayerData!$M:$M,PlayerData!O:O,""),
_xlfn.XLOOKUP(_xlfn.CONCAT(2,"-",$A111, "-", "A"), PlayerData!$M:$M,PlayerData!O:O,""),
_xlfn.XLOOKUP(_xlfn.CONCAT(3,"-",$A111, "-", "A"), PlayerData!$M:$M,PlayerData!O:O,""),
_xlfn.XLOOKUP(_xlfn.CONCAT(4,"-",$A111, "-", "A"), PlayerData!$M:$M,PlayerData!O:O,""),
_xlfn.XLOOKUP(_xlfn.CONCAT(5,"-",$A111, "-", "A"), PlayerData!$M:$M,PlayerData!O:O,""),
_xlfn.XLOOKUP(_xlfn.CONCAT(6,"-",$A111, "-", "A"), PlayerData!$M:$M,PlayerData!O:O,""),
_xlfn.XLOOKUP(_xlfn.CONCAT(7,"-",$A111, "-", "A"), PlayerData!$M:$M,PlayerData!O:O,""),
_xlfn.XLOOKUP(_xlfn.CONCAT(8,"-",$A111, "-", "A"), PlayerData!$M:$M,PlayerData!O:O,""),
_xlfn.XLOOKUP(_xlfn.CONCAT(9,"-",$A111, "-", "A"), PlayerData!$M:$M,PlayerData!O:O,""),
_xlfn.XLOOKUP(_xlfn.CONCAT(10,"-",$A111, "-", "A"), PlayerData!$M:$M,PlayerData!O:O,""),
_xlfn.XLOOKUP(_xlfn.CONCAT(11,"-",$A111, "-", "A"), PlayerData!$M:$M,PlayerData!O:O,""),
_xlfn.XLOOKUP(_xlfn.CONCAT(12,"-",$A111, "-", "A"), PlayerData!$M:$M,PlayerData!O:O,""),
_xlfn.XLOOKUP(_xlfn.CONCAT(13,"-",$A111, "-", "A"), PlayerData!$M:$M,PlayerData!O:O,""),
_xlfn.XLOOKUP(_xlfn.CONCAT(14,"-",$A111, "-", "A"), PlayerData!$M:$M,PlayerData!O:O,""),
_xlfn.XLOOKUP(_xlfn.CONCAT(15,"-",$A111, "-", "A"), PlayerData!$M:$M,PlayerData!O:O,""),
_xlfn.XLOOKUP(_xlfn.CONCAT(16,"-",$A111, "-", "A"), PlayerData!$M:$M,PlayerData!O:O,""),
_xlfn.XLOOKUP(_xlfn.CONCAT(17,"-",$A111, "-", "A"), PlayerData!$M:$M,PlayerData!O:O,""),
_xlfn.XLOOKUP(_xlfn.CONCAT(18,"-",$A111, "-", "A"), PlayerData!$M:$M,PlayerData!O:O,"")))</f>
        <v>0</v>
      </c>
      <c r="M111" s="96" cm="1">
        <f t="array" ref="M1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_xlfn.XLOOKUP(_xlfn.CONCAT(0,"-",$A111, "-", "A"), PlayerData!$M:$M,PlayerData!R:R,""),
_xlfn.XLOOKUP(_xlfn.CONCAT(1,"-",$A111, "-", "A"), PlayerData!$M:$M,PlayerData!R:R,""),
_xlfn.XLOOKUP(_xlfn.CONCAT(2,"-",$A111, "-", "A"), PlayerData!$M:$M,PlayerData!R:R,""),
_xlfn.XLOOKUP(_xlfn.CONCAT(3,"-",$A111, "-", "A"), PlayerData!$M:$M,PlayerData!R:R,""),
_xlfn.XLOOKUP(_xlfn.CONCAT(4,"-",$A111, "-", "A"), PlayerData!$M:$M,PlayerData!R:R,""),
_xlfn.XLOOKUP(_xlfn.CONCAT(5,"-",$A111, "-", "A"), PlayerData!$M:$M,PlayerData!R:R,""),
_xlfn.XLOOKUP(_xlfn.CONCAT(6,"-",$A111, "-", "A"), PlayerData!$M:$M,PlayerData!R:R,""),
_xlfn.XLOOKUP(_xlfn.CONCAT(7,"-",$A111, "-", "A"), PlayerData!$M:$M,PlayerData!R:R,""),
_xlfn.XLOOKUP(_xlfn.CONCAT(8,"-",$A111, "-", "A"), PlayerData!$M:$M,PlayerData!R:R,""),
_xlfn.XLOOKUP(_xlfn.CONCAT(9,"-",$A111, "-", "A"), PlayerData!$M:$M,PlayerData!R:R,""),
_xlfn.XLOOKUP(_xlfn.CONCAT(10,"-",$A111, "-", "A"), PlayerData!$M:$M,PlayerData!R:R,""),
_xlfn.XLOOKUP(_xlfn.CONCAT(11,"-",$A111, "-", "A"), PlayerData!$M:$M,PlayerData!R:R,""),
_xlfn.XLOOKUP(_xlfn.CONCAT(12,"-",$A111, "-", "A"), PlayerData!$M:$M,PlayerData!R:R,""),
_xlfn.XLOOKUP(_xlfn.CONCAT(13,"-",$A111, "-", "A"), PlayerData!$M:$M,PlayerData!R:R,""),
_xlfn.XLOOKUP(_xlfn.CONCAT(14,"-",$A111, "-", "A"), PlayerData!$M:$M,PlayerData!R:R,""),
_xlfn.XLOOKUP(_xlfn.CONCAT(15,"-",$A111, "-", "A"), PlayerData!$M:$M,PlayerData!R:R,""),
_xlfn.XLOOKUP(_xlfn.CONCAT(16,"-",$A111, "-", "A"), PlayerData!$M:$M,PlayerData!R:R,""),
_xlfn.XLOOKUP(_xlfn.CONCAT(17,"-",$A111, "-", "A"), PlayerData!$M:$M,PlayerData!R:R,""),
_xlfn.XLOOKUP(_xlfn.CONCAT(18,"-",$A111, "-", "A"), PlayerData!$M:$M,PlayerData!R:R,"")))</f>
        <v>0.12</v>
      </c>
      <c r="N111" s="134">
        <f t="shared" si="11"/>
        <v>0</v>
      </c>
      <c r="O111" s="134">
        <f t="shared" si="12"/>
        <v>0</v>
      </c>
      <c r="P111" s="73">
        <f t="shared" si="13"/>
        <v>1.6172506738544477</v>
      </c>
      <c r="Q111" s="132" cm="1">
        <f t="array" ref="Q111">IF(OR($A111=Solver!$T$12:$T$201),0,SUMPRODUCT($H111:$J111,$T$4:$V$4))</f>
        <v>0</v>
      </c>
      <c r="R111" s="73" cm="1">
        <f t="array" ref="R111">IF(OR($A111=Solver!$T$12:$T$201),0, SUMPRODUCT($N111:$P111, $T$4:$V$4))</f>
        <v>0</v>
      </c>
    </row>
    <row r="112" spans="1:18">
      <c r="A112" s="55">
        <v>110</v>
      </c>
      <c r="B112" s="55" t="str">
        <f>_xlfn.XLOOKUP($A112, PlayerData!$B$3:$B$394, PlayerData!C$3:C$394)</f>
        <v>MUN</v>
      </c>
      <c r="C112" s="55" t="str">
        <f>_xlfn.XLOOKUP($A112, PlayerData!$B$3:$B$394, PlayerData!D$3:D$394)</f>
        <v>M</v>
      </c>
      <c r="D112" s="31" t="str">
        <f>_xlfn.XLOOKUP($A112, PlayerData!$B$3:$B$394, PlayerData!E$3:E$394)</f>
        <v>Mata</v>
      </c>
      <c r="E112" s="136" cm="1">
        <f t="array" ref="E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"H"), PlayerData!$G:$G,PlayerData!H:H,""),
_xlfn.XLOOKUP(_xlfn.CONCAT(1,"-",$A112, "-", "H"), PlayerData!$G:$G,PlayerData!H:H,""),
_xlfn.XLOOKUP(_xlfn.CONCAT(2,"-",$A112, "-", "H"), PlayerData!$G:$G,PlayerData!H:H,""),
_xlfn.XLOOKUP(_xlfn.CONCAT(3,"-",$A112, "-", "H"), PlayerData!$G:$G,PlayerData!H:H,""),
_xlfn.XLOOKUP(_xlfn.CONCAT(4,"-",$A112, "-", "H"), PlayerData!$G:$G,PlayerData!H:H,""),
_xlfn.XLOOKUP(_xlfn.CONCAT(5,"-",$A112, "-", "H"), PlayerData!$G:$G,PlayerData!H:H,""),
_xlfn.XLOOKUP(_xlfn.CONCAT(6,"-",$A112, "-", "H"), PlayerData!$G:$G,PlayerData!H:H,""),
_xlfn.XLOOKUP(_xlfn.CONCAT(7,"-",$A112, "-", "H"), PlayerData!$G:$G,PlayerData!H:H,""),
_xlfn.XLOOKUP(_xlfn.CONCAT(8,"-",$A112, "-", "H"), PlayerData!$G:$G,PlayerData!H:H,""),
_xlfn.XLOOKUP(_xlfn.CONCAT(9,"-",$A112, "-", "H"), PlayerData!$G:$G,PlayerData!H:H,""),
_xlfn.XLOOKUP(_xlfn.CONCAT(10,"-",$A112, "-", "H"), PlayerData!$G:$G,PlayerData!H:H,""),
_xlfn.XLOOKUP(_xlfn.CONCAT(11,"-",$A112, "-", "H"), PlayerData!$G:$G,PlayerData!H:H,""),
_xlfn.XLOOKUP(_xlfn.CONCAT(12,"-",$A112, "-", "H"), PlayerData!$G:$G,PlayerData!H:H,""),
_xlfn.XLOOKUP(_xlfn.CONCAT(13,"-",$A112, "-", "H"), PlayerData!$G:$G,PlayerData!H:H,""),
_xlfn.XLOOKUP(_xlfn.CONCAT(14,"-",$A112, "-", "H"), PlayerData!$G:$G,PlayerData!H:H,""),
_xlfn.XLOOKUP(_xlfn.CONCAT(15,"-",$A112, "-", "H"), PlayerData!$G:$G,PlayerData!H:H,""),
_xlfn.XLOOKUP(_xlfn.CONCAT(16,"-",$A112, "-", "H"), PlayerData!$G:$G,PlayerData!H:H,""),
_xlfn.XLOOKUP(_xlfn.CONCAT(17,"-",$A112, "-", "H"), PlayerData!$G:$G,PlayerData!H:H,""),
_xlfn.XLOOKUP(_xlfn.CONCAT(18,"-",$A112, "-", "H"), PlayerData!$G:$G,PlayerData!H:H,"")))</f>
        <v>0.33</v>
      </c>
      <c r="F112" s="136" cm="1">
        <f t="array" ref="F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"H"), PlayerData!$G:$G,PlayerData!I:I,""),
_xlfn.XLOOKUP(_xlfn.CONCAT(1,"-",$A112, "-", "H"), PlayerData!$G:$G,PlayerData!I:I,""),
_xlfn.XLOOKUP(_xlfn.CONCAT(2,"-",$A112, "-", "H"), PlayerData!$G:$G,PlayerData!I:I,""),
_xlfn.XLOOKUP(_xlfn.CONCAT(3,"-",$A112, "-", "H"), PlayerData!$G:$G,PlayerData!I:I,""),
_xlfn.XLOOKUP(_xlfn.CONCAT(4,"-",$A112, "-", "H"), PlayerData!$G:$G,PlayerData!I:I,""),
_xlfn.XLOOKUP(_xlfn.CONCAT(5,"-",$A112, "-", "H"), PlayerData!$G:$G,PlayerData!I:I,""),
_xlfn.XLOOKUP(_xlfn.CONCAT(6,"-",$A112, "-", "H"), PlayerData!$G:$G,PlayerData!I:I,""),
_xlfn.XLOOKUP(_xlfn.CONCAT(7,"-",$A112, "-", "H"), PlayerData!$G:$G,PlayerData!I:I,""),
_xlfn.XLOOKUP(_xlfn.CONCAT(8,"-",$A112, "-", "H"), PlayerData!$G:$G,PlayerData!I:I,""),
_xlfn.XLOOKUP(_xlfn.CONCAT(9,"-",$A112, "-", "H"), PlayerData!$G:$G,PlayerData!I:I,""),
_xlfn.XLOOKUP(_xlfn.CONCAT(10,"-",$A112, "-", "H"), PlayerData!$G:$G,PlayerData!I:I,""),
_xlfn.XLOOKUP(_xlfn.CONCAT(11,"-",$A112, "-", "H"), PlayerData!$G:$G,PlayerData!I:I,""),
_xlfn.XLOOKUP(_xlfn.CONCAT(12,"-",$A112, "-", "H"), PlayerData!$G:$G,PlayerData!I:I,""),
_xlfn.XLOOKUP(_xlfn.CONCAT(13,"-",$A112, "-", "H"), PlayerData!$G:$G,PlayerData!I:I,""),
_xlfn.XLOOKUP(_xlfn.CONCAT(14,"-",$A112, "-", "H"), PlayerData!$G:$G,PlayerData!I:I,""),
_xlfn.XLOOKUP(_xlfn.CONCAT(15,"-",$A112, "-", "H"), PlayerData!$G:$G,PlayerData!I:I,""),
_xlfn.XLOOKUP(_xlfn.CONCAT(16,"-",$A112, "-", "H"), PlayerData!$G:$G,PlayerData!I:I,""),
_xlfn.XLOOKUP(_xlfn.CONCAT(17,"-",$A112, "-", "H"), PlayerData!$G:$G,PlayerData!I:I,""),
_xlfn.XLOOKUP(_xlfn.CONCAT(18,"-",$A112, "-", "H"), PlayerData!$G:$G,PlayerData!I:I,"")))</f>
        <v>0</v>
      </c>
      <c r="G112" s="90" cm="1">
        <f t="array" ref="G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"H"), PlayerData!$G:$G,PlayerData!L:L,""),
_xlfn.XLOOKUP(_xlfn.CONCAT(1,"-",$A112, "-", "H"), PlayerData!$G:$G,PlayerData!L:L,""),
_xlfn.XLOOKUP(_xlfn.CONCAT(2,"-",$A112, "-", "H"), PlayerData!$G:$G,PlayerData!L:L,""),
_xlfn.XLOOKUP(_xlfn.CONCAT(3,"-",$A112, "-", "H"), PlayerData!$G:$G,PlayerData!L:L,""),
_xlfn.XLOOKUP(_xlfn.CONCAT(4,"-",$A112, "-", "H"), PlayerData!$G:$G,PlayerData!L:L,""),
_xlfn.XLOOKUP(_xlfn.CONCAT(5,"-",$A112, "-", "H"), PlayerData!$G:$G,PlayerData!L:L,""),
_xlfn.XLOOKUP(_xlfn.CONCAT(6,"-",$A112, "-", "H"), PlayerData!$G:$G,PlayerData!L:L,""),
_xlfn.XLOOKUP(_xlfn.CONCAT(7,"-",$A112, "-", "H"), PlayerData!$G:$G,PlayerData!L:L,""),
_xlfn.XLOOKUP(_xlfn.CONCAT(8,"-",$A112, "-", "H"), PlayerData!$G:$G,PlayerData!L:L,""),
_xlfn.XLOOKUP(_xlfn.CONCAT(9,"-",$A112, "-", "H"), PlayerData!$G:$G,PlayerData!L:L,""),
_xlfn.XLOOKUP(_xlfn.CONCAT(10,"-",$A112, "-", "H"), PlayerData!$G:$G,PlayerData!L:L,""),
_xlfn.XLOOKUP(_xlfn.CONCAT(11,"-",$A112, "-", "H"), PlayerData!$G:$G,PlayerData!L:L,""),
_xlfn.XLOOKUP(_xlfn.CONCAT(12,"-",$A112, "-", "H"), PlayerData!$G:$G,PlayerData!L:L,""),
_xlfn.XLOOKUP(_xlfn.CONCAT(13,"-",$A112, "-", "H"), PlayerData!$G:$G,PlayerData!L:L,""),
_xlfn.XLOOKUP(_xlfn.CONCAT(14,"-",$A112, "-", "H"), PlayerData!$G:$G,PlayerData!L:L,""),
_xlfn.XLOOKUP(_xlfn.CONCAT(15,"-",$A112, "-", "H"), PlayerData!$G:$G,PlayerData!L:L,""),
_xlfn.XLOOKUP(_xlfn.CONCAT(16,"-",$A112, "-", "H"), PlayerData!$G:$G,PlayerData!L:L,""),
_xlfn.XLOOKUP(_xlfn.CONCAT(17,"-",$A112, "-", "H"), PlayerData!$G:$G,PlayerData!L:L,""),
_xlfn.XLOOKUP(_xlfn.CONCAT(18,"-",$A112, "-", "H"), PlayerData!$G:$G,PlayerData!L:L,"")))</f>
        <v>1.1499999999999999</v>
      </c>
      <c r="H112" s="132">
        <f t="shared" si="8"/>
        <v>7.4999999999999991</v>
      </c>
      <c r="I112" s="132">
        <f t="shared" si="9"/>
        <v>0</v>
      </c>
      <c r="J112" s="72">
        <f t="shared" si="10"/>
        <v>15.498652291105122</v>
      </c>
      <c r="K112" s="138" cm="1">
        <f t="array" ref="K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"A"), PlayerData!$M:$M,PlayerData!N:N,""),
_xlfn.XLOOKUP(_xlfn.CONCAT(1,"-",$A112, "-", "A"), PlayerData!$M:$M,PlayerData!N:N,""),
_xlfn.XLOOKUP(_xlfn.CONCAT(2,"-",$A112, "-", "A"), PlayerData!$M:$M,PlayerData!N:N,""),
_xlfn.XLOOKUP(_xlfn.CONCAT(3,"-",$A112, "-", "A"), PlayerData!$M:$M,PlayerData!N:N,""),
_xlfn.XLOOKUP(_xlfn.CONCAT(4,"-",$A112, "-", "A"), PlayerData!$M:$M,PlayerData!N:N,""),
_xlfn.XLOOKUP(_xlfn.CONCAT(5,"-",$A112, "-", "A"), PlayerData!$M:$M,PlayerData!N:N,""),
_xlfn.XLOOKUP(_xlfn.CONCAT(6,"-",$A112, "-", "A"), PlayerData!$M:$M,PlayerData!N:N,""),
_xlfn.XLOOKUP(_xlfn.CONCAT(7,"-",$A112, "-", "A"), PlayerData!$M:$M,PlayerData!N:N,""),
_xlfn.XLOOKUP(_xlfn.CONCAT(8,"-",$A112, "-", "A"), PlayerData!$M:$M,PlayerData!N:N,""),
_xlfn.XLOOKUP(_xlfn.CONCAT(9,"-",$A112, "-", "A"), PlayerData!$M:$M,PlayerData!N:N,""),
_xlfn.XLOOKUP(_xlfn.CONCAT(10,"-",$A112, "-", "A"), PlayerData!$M:$M,PlayerData!N:N,""),
_xlfn.XLOOKUP(_xlfn.CONCAT(11,"-",$A112, "-", "A"), PlayerData!$M:$M,PlayerData!N:N,""),
_xlfn.XLOOKUP(_xlfn.CONCAT(12,"-",$A112, "-", "A"), PlayerData!$M:$M,PlayerData!N:N,""),
_xlfn.XLOOKUP(_xlfn.CONCAT(13,"-",$A112, "-", "A"), PlayerData!$M:$M,PlayerData!N:N,""),
_xlfn.XLOOKUP(_xlfn.CONCAT(14,"-",$A112, "-", "A"), PlayerData!$M:$M,PlayerData!N:N,""),
_xlfn.XLOOKUP(_xlfn.CONCAT(15,"-",$A112, "-", "A"), PlayerData!$M:$M,PlayerData!N:N,""),
_xlfn.XLOOKUP(_xlfn.CONCAT(16,"-",$A112, "-", "A"), PlayerData!$M:$M,PlayerData!N:N,""),
_xlfn.XLOOKUP(_xlfn.CONCAT(17,"-",$A112, "-", "A"), PlayerData!$M:$M,PlayerData!N:N,""),
_xlfn.XLOOKUP(_xlfn.CONCAT(18,"-",$A112, "-", "A"), PlayerData!$M:$M,PlayerData!N:N,"")))</f>
        <v>0</v>
      </c>
      <c r="L112" s="138" cm="1">
        <f t="array" ref="L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"A"), PlayerData!$M:$M,PlayerData!O:O,""),
_xlfn.XLOOKUP(_xlfn.CONCAT(1,"-",$A112, "-", "A"), PlayerData!$M:$M,PlayerData!O:O,""),
_xlfn.XLOOKUP(_xlfn.CONCAT(2,"-",$A112, "-", "A"), PlayerData!$M:$M,PlayerData!O:O,""),
_xlfn.XLOOKUP(_xlfn.CONCAT(3,"-",$A112, "-", "A"), PlayerData!$M:$M,PlayerData!O:O,""),
_xlfn.XLOOKUP(_xlfn.CONCAT(4,"-",$A112, "-", "A"), PlayerData!$M:$M,PlayerData!O:O,""),
_xlfn.XLOOKUP(_xlfn.CONCAT(5,"-",$A112, "-", "A"), PlayerData!$M:$M,PlayerData!O:O,""),
_xlfn.XLOOKUP(_xlfn.CONCAT(6,"-",$A112, "-", "A"), PlayerData!$M:$M,PlayerData!O:O,""),
_xlfn.XLOOKUP(_xlfn.CONCAT(7,"-",$A112, "-", "A"), PlayerData!$M:$M,PlayerData!O:O,""),
_xlfn.XLOOKUP(_xlfn.CONCAT(8,"-",$A112, "-", "A"), PlayerData!$M:$M,PlayerData!O:O,""),
_xlfn.XLOOKUP(_xlfn.CONCAT(9,"-",$A112, "-", "A"), PlayerData!$M:$M,PlayerData!O:O,""),
_xlfn.XLOOKUP(_xlfn.CONCAT(10,"-",$A112, "-", "A"), PlayerData!$M:$M,PlayerData!O:O,""),
_xlfn.XLOOKUP(_xlfn.CONCAT(11,"-",$A112, "-", "A"), PlayerData!$M:$M,PlayerData!O:O,""),
_xlfn.XLOOKUP(_xlfn.CONCAT(12,"-",$A112, "-", "A"), PlayerData!$M:$M,PlayerData!O:O,""),
_xlfn.XLOOKUP(_xlfn.CONCAT(13,"-",$A112, "-", "A"), PlayerData!$M:$M,PlayerData!O:O,""),
_xlfn.XLOOKUP(_xlfn.CONCAT(14,"-",$A112, "-", "A"), PlayerData!$M:$M,PlayerData!O:O,""),
_xlfn.XLOOKUP(_xlfn.CONCAT(15,"-",$A112, "-", "A"), PlayerData!$M:$M,PlayerData!O:O,""),
_xlfn.XLOOKUP(_xlfn.CONCAT(16,"-",$A112, "-", "A"), PlayerData!$M:$M,PlayerData!O:O,""),
_xlfn.XLOOKUP(_xlfn.CONCAT(17,"-",$A112, "-", "A"), PlayerData!$M:$M,PlayerData!O:O,""),
_xlfn.XLOOKUP(_xlfn.CONCAT(18,"-",$A112, "-", "A"), PlayerData!$M:$M,PlayerData!O:O,"")))</f>
        <v>0</v>
      </c>
      <c r="M112" s="96" cm="1">
        <f t="array" ref="M1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_xlfn.XLOOKUP(_xlfn.CONCAT(0,"-",$A112, "-", "A"), PlayerData!$M:$M,PlayerData!R:R,""),
_xlfn.XLOOKUP(_xlfn.CONCAT(1,"-",$A112, "-", "A"), PlayerData!$M:$M,PlayerData!R:R,""),
_xlfn.XLOOKUP(_xlfn.CONCAT(2,"-",$A112, "-", "A"), PlayerData!$M:$M,PlayerData!R:R,""),
_xlfn.XLOOKUP(_xlfn.CONCAT(3,"-",$A112, "-", "A"), PlayerData!$M:$M,PlayerData!R:R,""),
_xlfn.XLOOKUP(_xlfn.CONCAT(4,"-",$A112, "-", "A"), PlayerData!$M:$M,PlayerData!R:R,""),
_xlfn.XLOOKUP(_xlfn.CONCAT(5,"-",$A112, "-", "A"), PlayerData!$M:$M,PlayerData!R:R,""),
_xlfn.XLOOKUP(_xlfn.CONCAT(6,"-",$A112, "-", "A"), PlayerData!$M:$M,PlayerData!R:R,""),
_xlfn.XLOOKUP(_xlfn.CONCAT(7,"-",$A112, "-", "A"), PlayerData!$M:$M,PlayerData!R:R,""),
_xlfn.XLOOKUP(_xlfn.CONCAT(8,"-",$A112, "-", "A"), PlayerData!$M:$M,PlayerData!R:R,""),
_xlfn.XLOOKUP(_xlfn.CONCAT(9,"-",$A112, "-", "A"), PlayerData!$M:$M,PlayerData!R:R,""),
_xlfn.XLOOKUP(_xlfn.CONCAT(10,"-",$A112, "-", "A"), PlayerData!$M:$M,PlayerData!R:R,""),
_xlfn.XLOOKUP(_xlfn.CONCAT(11,"-",$A112, "-", "A"), PlayerData!$M:$M,PlayerData!R:R,""),
_xlfn.XLOOKUP(_xlfn.CONCAT(12,"-",$A112, "-", "A"), PlayerData!$M:$M,PlayerData!R:R,""),
_xlfn.XLOOKUP(_xlfn.CONCAT(13,"-",$A112, "-", "A"), PlayerData!$M:$M,PlayerData!R:R,""),
_xlfn.XLOOKUP(_xlfn.CONCAT(14,"-",$A112, "-", "A"), PlayerData!$M:$M,PlayerData!R:R,""),
_xlfn.XLOOKUP(_xlfn.CONCAT(15,"-",$A112, "-", "A"), PlayerData!$M:$M,PlayerData!R:R,""),
_xlfn.XLOOKUP(_xlfn.CONCAT(16,"-",$A112, "-", "A"), PlayerData!$M:$M,PlayerData!R:R,""),
_xlfn.XLOOKUP(_xlfn.CONCAT(17,"-",$A112, "-", "A"), PlayerData!$M:$M,PlayerData!R:R,""),
_xlfn.XLOOKUP(_xlfn.CONCAT(18,"-",$A112, "-", "A"), PlayerData!$M:$M,PlayerData!R:R,"")))</f>
        <v>0</v>
      </c>
      <c r="N112" s="134">
        <f t="shared" si="11"/>
        <v>0</v>
      </c>
      <c r="O112" s="134">
        <f t="shared" si="12"/>
        <v>0</v>
      </c>
      <c r="P112" s="73">
        <f t="shared" si="13"/>
        <v>0</v>
      </c>
      <c r="Q112" s="132" cm="1">
        <f t="array" ref="Q112">IF(OR($A112=Solver!$T$12:$T$201),0,SUMPRODUCT($H112:$J112,$T$4:$V$4))</f>
        <v>15.498652291105122</v>
      </c>
      <c r="R112" s="73" cm="1">
        <f t="array" ref="R112">IF(OR($A112=Solver!$T$12:$T$201),0, SUMPRODUCT($N112:$P112, $T$4:$V$4))</f>
        <v>0</v>
      </c>
    </row>
    <row r="113" spans="1:18">
      <c r="A113" s="55">
        <v>111</v>
      </c>
      <c r="B113" s="55" t="str">
        <f>_xlfn.XLOOKUP($A113, PlayerData!$B$3:$B$394, PlayerData!C$3:C$394)</f>
        <v>NEW</v>
      </c>
      <c r="C113" s="55" t="str">
        <f>_xlfn.XLOOKUP($A113, PlayerData!$B$3:$B$394, PlayerData!D$3:D$394)</f>
        <v>M</v>
      </c>
      <c r="D113" s="31" t="str">
        <f>_xlfn.XLOOKUP($A113, PlayerData!$B$3:$B$394, PlayerData!E$3:E$394)</f>
        <v>Almirón</v>
      </c>
      <c r="E113" s="136" cm="1">
        <f t="array" ref="E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"H"), PlayerData!$G:$G,PlayerData!H:H,""),
_xlfn.XLOOKUP(_xlfn.CONCAT(1,"-",$A113, "-", "H"), PlayerData!$G:$G,PlayerData!H:H,""),
_xlfn.XLOOKUP(_xlfn.CONCAT(2,"-",$A113, "-", "H"), PlayerData!$G:$G,PlayerData!H:H,""),
_xlfn.XLOOKUP(_xlfn.CONCAT(3,"-",$A113, "-", "H"), PlayerData!$G:$G,PlayerData!H:H,""),
_xlfn.XLOOKUP(_xlfn.CONCAT(4,"-",$A113, "-", "H"), PlayerData!$G:$G,PlayerData!H:H,""),
_xlfn.XLOOKUP(_xlfn.CONCAT(5,"-",$A113, "-", "H"), PlayerData!$G:$G,PlayerData!H:H,""),
_xlfn.XLOOKUP(_xlfn.CONCAT(6,"-",$A113, "-", "H"), PlayerData!$G:$G,PlayerData!H:H,""),
_xlfn.XLOOKUP(_xlfn.CONCAT(7,"-",$A113, "-", "H"), PlayerData!$G:$G,PlayerData!H:H,""),
_xlfn.XLOOKUP(_xlfn.CONCAT(8,"-",$A113, "-", "H"), PlayerData!$G:$G,PlayerData!H:H,""),
_xlfn.XLOOKUP(_xlfn.CONCAT(9,"-",$A113, "-", "H"), PlayerData!$G:$G,PlayerData!H:H,""),
_xlfn.XLOOKUP(_xlfn.CONCAT(10,"-",$A113, "-", "H"), PlayerData!$G:$G,PlayerData!H:H,""),
_xlfn.XLOOKUP(_xlfn.CONCAT(11,"-",$A113, "-", "H"), PlayerData!$G:$G,PlayerData!H:H,""),
_xlfn.XLOOKUP(_xlfn.CONCAT(12,"-",$A113, "-", "H"), PlayerData!$G:$G,PlayerData!H:H,""),
_xlfn.XLOOKUP(_xlfn.CONCAT(13,"-",$A113, "-", "H"), PlayerData!$G:$G,PlayerData!H:H,""),
_xlfn.XLOOKUP(_xlfn.CONCAT(14,"-",$A113, "-", "H"), PlayerData!$G:$G,PlayerData!H:H,""),
_xlfn.XLOOKUP(_xlfn.CONCAT(15,"-",$A113, "-", "H"), PlayerData!$G:$G,PlayerData!H:H,""),
_xlfn.XLOOKUP(_xlfn.CONCAT(16,"-",$A113, "-", "H"), PlayerData!$G:$G,PlayerData!H:H,""),
_xlfn.XLOOKUP(_xlfn.CONCAT(17,"-",$A113, "-", "H"), PlayerData!$G:$G,PlayerData!H:H,""),
_xlfn.XLOOKUP(_xlfn.CONCAT(18,"-",$A113, "-", "H"), PlayerData!$G:$G,PlayerData!H:H,"")))</f>
        <v>1.7</v>
      </c>
      <c r="F113" s="136" cm="1">
        <f t="array" ref="F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"H"), PlayerData!$G:$G,PlayerData!I:I,""),
_xlfn.XLOOKUP(_xlfn.CONCAT(1,"-",$A113, "-", "H"), PlayerData!$G:$G,PlayerData!I:I,""),
_xlfn.XLOOKUP(_xlfn.CONCAT(2,"-",$A113, "-", "H"), PlayerData!$G:$G,PlayerData!I:I,""),
_xlfn.XLOOKUP(_xlfn.CONCAT(3,"-",$A113, "-", "H"), PlayerData!$G:$G,PlayerData!I:I,""),
_xlfn.XLOOKUP(_xlfn.CONCAT(4,"-",$A113, "-", "H"), PlayerData!$G:$G,PlayerData!I:I,""),
_xlfn.XLOOKUP(_xlfn.CONCAT(5,"-",$A113, "-", "H"), PlayerData!$G:$G,PlayerData!I:I,""),
_xlfn.XLOOKUP(_xlfn.CONCAT(6,"-",$A113, "-", "H"), PlayerData!$G:$G,PlayerData!I:I,""),
_xlfn.XLOOKUP(_xlfn.CONCAT(7,"-",$A113, "-", "H"), PlayerData!$G:$G,PlayerData!I:I,""),
_xlfn.XLOOKUP(_xlfn.CONCAT(8,"-",$A113, "-", "H"), PlayerData!$G:$G,PlayerData!I:I,""),
_xlfn.XLOOKUP(_xlfn.CONCAT(9,"-",$A113, "-", "H"), PlayerData!$G:$G,PlayerData!I:I,""),
_xlfn.XLOOKUP(_xlfn.CONCAT(10,"-",$A113, "-", "H"), PlayerData!$G:$G,PlayerData!I:I,""),
_xlfn.XLOOKUP(_xlfn.CONCAT(11,"-",$A113, "-", "H"), PlayerData!$G:$G,PlayerData!I:I,""),
_xlfn.XLOOKUP(_xlfn.CONCAT(12,"-",$A113, "-", "H"), PlayerData!$G:$G,PlayerData!I:I,""),
_xlfn.XLOOKUP(_xlfn.CONCAT(13,"-",$A113, "-", "H"), PlayerData!$G:$G,PlayerData!I:I,""),
_xlfn.XLOOKUP(_xlfn.CONCAT(14,"-",$A113, "-", "H"), PlayerData!$G:$G,PlayerData!I:I,""),
_xlfn.XLOOKUP(_xlfn.CONCAT(15,"-",$A113, "-", "H"), PlayerData!$G:$G,PlayerData!I:I,""),
_xlfn.XLOOKUP(_xlfn.CONCAT(16,"-",$A113, "-", "H"), PlayerData!$G:$G,PlayerData!I:I,""),
_xlfn.XLOOKUP(_xlfn.CONCAT(17,"-",$A113, "-", "H"), PlayerData!$G:$G,PlayerData!I:I,""),
_xlfn.XLOOKUP(_xlfn.CONCAT(18,"-",$A113, "-", "H"), PlayerData!$G:$G,PlayerData!I:I,"")))</f>
        <v>0.4</v>
      </c>
      <c r="G113" s="90" cm="1">
        <f t="array" ref="G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"H"), PlayerData!$G:$G,PlayerData!L:L,""),
_xlfn.XLOOKUP(_xlfn.CONCAT(1,"-",$A113, "-", "H"), PlayerData!$G:$G,PlayerData!L:L,""),
_xlfn.XLOOKUP(_xlfn.CONCAT(2,"-",$A113, "-", "H"), PlayerData!$G:$G,PlayerData!L:L,""),
_xlfn.XLOOKUP(_xlfn.CONCAT(3,"-",$A113, "-", "H"), PlayerData!$G:$G,PlayerData!L:L,""),
_xlfn.XLOOKUP(_xlfn.CONCAT(4,"-",$A113, "-", "H"), PlayerData!$G:$G,PlayerData!L:L,""),
_xlfn.XLOOKUP(_xlfn.CONCAT(5,"-",$A113, "-", "H"), PlayerData!$G:$G,PlayerData!L:L,""),
_xlfn.XLOOKUP(_xlfn.CONCAT(6,"-",$A113, "-", "H"), PlayerData!$G:$G,PlayerData!L:L,""),
_xlfn.XLOOKUP(_xlfn.CONCAT(7,"-",$A113, "-", "H"), PlayerData!$G:$G,PlayerData!L:L,""),
_xlfn.XLOOKUP(_xlfn.CONCAT(8,"-",$A113, "-", "H"), PlayerData!$G:$G,PlayerData!L:L,""),
_xlfn.XLOOKUP(_xlfn.CONCAT(9,"-",$A113, "-", "H"), PlayerData!$G:$G,PlayerData!L:L,""),
_xlfn.XLOOKUP(_xlfn.CONCAT(10,"-",$A113, "-", "H"), PlayerData!$G:$G,PlayerData!L:L,""),
_xlfn.XLOOKUP(_xlfn.CONCAT(11,"-",$A113, "-", "H"), PlayerData!$G:$G,PlayerData!L:L,""),
_xlfn.XLOOKUP(_xlfn.CONCAT(12,"-",$A113, "-", "H"), PlayerData!$G:$G,PlayerData!L:L,""),
_xlfn.XLOOKUP(_xlfn.CONCAT(13,"-",$A113, "-", "H"), PlayerData!$G:$G,PlayerData!L:L,""),
_xlfn.XLOOKUP(_xlfn.CONCAT(14,"-",$A113, "-", "H"), PlayerData!$G:$G,PlayerData!L:L,""),
_xlfn.XLOOKUP(_xlfn.CONCAT(15,"-",$A113, "-", "H"), PlayerData!$G:$G,PlayerData!L:L,""),
_xlfn.XLOOKUP(_xlfn.CONCAT(16,"-",$A113, "-", "H"), PlayerData!$G:$G,PlayerData!L:L,""),
_xlfn.XLOOKUP(_xlfn.CONCAT(17,"-",$A113, "-", "H"), PlayerData!$G:$G,PlayerData!L:L,""),
_xlfn.XLOOKUP(_xlfn.CONCAT(18,"-",$A113, "-", "H"), PlayerData!$G:$G,PlayerData!L:L,"")))</f>
        <v>1.54</v>
      </c>
      <c r="H113" s="132">
        <f t="shared" si="8"/>
        <v>38.636363636363633</v>
      </c>
      <c r="I113" s="132">
        <f t="shared" si="9"/>
        <v>18.18181818181818</v>
      </c>
      <c r="J113" s="72">
        <f t="shared" si="10"/>
        <v>20.754716981132077</v>
      </c>
      <c r="K113" s="138" cm="1">
        <f t="array" ref="K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"A"), PlayerData!$M:$M,PlayerData!N:N,""),
_xlfn.XLOOKUP(_xlfn.CONCAT(1,"-",$A113, "-", "A"), PlayerData!$M:$M,PlayerData!N:N,""),
_xlfn.XLOOKUP(_xlfn.CONCAT(2,"-",$A113, "-", "A"), PlayerData!$M:$M,PlayerData!N:N,""),
_xlfn.XLOOKUP(_xlfn.CONCAT(3,"-",$A113, "-", "A"), PlayerData!$M:$M,PlayerData!N:N,""),
_xlfn.XLOOKUP(_xlfn.CONCAT(4,"-",$A113, "-", "A"), PlayerData!$M:$M,PlayerData!N:N,""),
_xlfn.XLOOKUP(_xlfn.CONCAT(5,"-",$A113, "-", "A"), PlayerData!$M:$M,PlayerData!N:N,""),
_xlfn.XLOOKUP(_xlfn.CONCAT(6,"-",$A113, "-", "A"), PlayerData!$M:$M,PlayerData!N:N,""),
_xlfn.XLOOKUP(_xlfn.CONCAT(7,"-",$A113, "-", "A"), PlayerData!$M:$M,PlayerData!N:N,""),
_xlfn.XLOOKUP(_xlfn.CONCAT(8,"-",$A113, "-", "A"), PlayerData!$M:$M,PlayerData!N:N,""),
_xlfn.XLOOKUP(_xlfn.CONCAT(9,"-",$A113, "-", "A"), PlayerData!$M:$M,PlayerData!N:N,""),
_xlfn.XLOOKUP(_xlfn.CONCAT(10,"-",$A113, "-", "A"), PlayerData!$M:$M,PlayerData!N:N,""),
_xlfn.XLOOKUP(_xlfn.CONCAT(11,"-",$A113, "-", "A"), PlayerData!$M:$M,PlayerData!N:N,""),
_xlfn.XLOOKUP(_xlfn.CONCAT(12,"-",$A113, "-", "A"), PlayerData!$M:$M,PlayerData!N:N,""),
_xlfn.XLOOKUP(_xlfn.CONCAT(13,"-",$A113, "-", "A"), PlayerData!$M:$M,PlayerData!N:N,""),
_xlfn.XLOOKUP(_xlfn.CONCAT(14,"-",$A113, "-", "A"), PlayerData!$M:$M,PlayerData!N:N,""),
_xlfn.XLOOKUP(_xlfn.CONCAT(15,"-",$A113, "-", "A"), PlayerData!$M:$M,PlayerData!N:N,""),
_xlfn.XLOOKUP(_xlfn.CONCAT(16,"-",$A113, "-", "A"), PlayerData!$M:$M,PlayerData!N:N,""),
_xlfn.XLOOKUP(_xlfn.CONCAT(17,"-",$A113, "-", "A"), PlayerData!$M:$M,PlayerData!N:N,""),
_xlfn.XLOOKUP(_xlfn.CONCAT(18,"-",$A113, "-", "A"), PlayerData!$M:$M,PlayerData!N:N,"")))</f>
        <v>0.71</v>
      </c>
      <c r="L113" s="138" cm="1">
        <f t="array" ref="L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"A"), PlayerData!$M:$M,PlayerData!O:O,""),
_xlfn.XLOOKUP(_xlfn.CONCAT(1,"-",$A113, "-", "A"), PlayerData!$M:$M,PlayerData!O:O,""),
_xlfn.XLOOKUP(_xlfn.CONCAT(2,"-",$A113, "-", "A"), PlayerData!$M:$M,PlayerData!O:O,""),
_xlfn.XLOOKUP(_xlfn.CONCAT(3,"-",$A113, "-", "A"), PlayerData!$M:$M,PlayerData!O:O,""),
_xlfn.XLOOKUP(_xlfn.CONCAT(4,"-",$A113, "-", "A"), PlayerData!$M:$M,PlayerData!O:O,""),
_xlfn.XLOOKUP(_xlfn.CONCAT(5,"-",$A113, "-", "A"), PlayerData!$M:$M,PlayerData!O:O,""),
_xlfn.XLOOKUP(_xlfn.CONCAT(6,"-",$A113, "-", "A"), PlayerData!$M:$M,PlayerData!O:O,""),
_xlfn.XLOOKUP(_xlfn.CONCAT(7,"-",$A113, "-", "A"), PlayerData!$M:$M,PlayerData!O:O,""),
_xlfn.XLOOKUP(_xlfn.CONCAT(8,"-",$A113, "-", "A"), PlayerData!$M:$M,PlayerData!O:O,""),
_xlfn.XLOOKUP(_xlfn.CONCAT(9,"-",$A113, "-", "A"), PlayerData!$M:$M,PlayerData!O:O,""),
_xlfn.XLOOKUP(_xlfn.CONCAT(10,"-",$A113, "-", "A"), PlayerData!$M:$M,PlayerData!O:O,""),
_xlfn.XLOOKUP(_xlfn.CONCAT(11,"-",$A113, "-", "A"), PlayerData!$M:$M,PlayerData!O:O,""),
_xlfn.XLOOKUP(_xlfn.CONCAT(12,"-",$A113, "-", "A"), PlayerData!$M:$M,PlayerData!O:O,""),
_xlfn.XLOOKUP(_xlfn.CONCAT(13,"-",$A113, "-", "A"), PlayerData!$M:$M,PlayerData!O:O,""),
_xlfn.XLOOKUP(_xlfn.CONCAT(14,"-",$A113, "-", "A"), PlayerData!$M:$M,PlayerData!O:O,""),
_xlfn.XLOOKUP(_xlfn.CONCAT(15,"-",$A113, "-", "A"), PlayerData!$M:$M,PlayerData!O:O,""),
_xlfn.XLOOKUP(_xlfn.CONCAT(16,"-",$A113, "-", "A"), PlayerData!$M:$M,PlayerData!O:O,""),
_xlfn.XLOOKUP(_xlfn.CONCAT(17,"-",$A113, "-", "A"), PlayerData!$M:$M,PlayerData!O:O,""),
_xlfn.XLOOKUP(_xlfn.CONCAT(18,"-",$A113, "-", "A"), PlayerData!$M:$M,PlayerData!O:O,"")))</f>
        <v>0.28999999999999998</v>
      </c>
      <c r="M113" s="96" cm="1">
        <f t="array" ref="M1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_xlfn.XLOOKUP(_xlfn.CONCAT(0,"-",$A113, "-", "A"), PlayerData!$M:$M,PlayerData!R:R,""),
_xlfn.XLOOKUP(_xlfn.CONCAT(1,"-",$A113, "-", "A"), PlayerData!$M:$M,PlayerData!R:R,""),
_xlfn.XLOOKUP(_xlfn.CONCAT(2,"-",$A113, "-", "A"), PlayerData!$M:$M,PlayerData!R:R,""),
_xlfn.XLOOKUP(_xlfn.CONCAT(3,"-",$A113, "-", "A"), PlayerData!$M:$M,PlayerData!R:R,""),
_xlfn.XLOOKUP(_xlfn.CONCAT(4,"-",$A113, "-", "A"), PlayerData!$M:$M,PlayerData!R:R,""),
_xlfn.XLOOKUP(_xlfn.CONCAT(5,"-",$A113, "-", "A"), PlayerData!$M:$M,PlayerData!R:R,""),
_xlfn.XLOOKUP(_xlfn.CONCAT(6,"-",$A113, "-", "A"), PlayerData!$M:$M,PlayerData!R:R,""),
_xlfn.XLOOKUP(_xlfn.CONCAT(7,"-",$A113, "-", "A"), PlayerData!$M:$M,PlayerData!R:R,""),
_xlfn.XLOOKUP(_xlfn.CONCAT(8,"-",$A113, "-", "A"), PlayerData!$M:$M,PlayerData!R:R,""),
_xlfn.XLOOKUP(_xlfn.CONCAT(9,"-",$A113, "-", "A"), PlayerData!$M:$M,PlayerData!R:R,""),
_xlfn.XLOOKUP(_xlfn.CONCAT(10,"-",$A113, "-", "A"), PlayerData!$M:$M,PlayerData!R:R,""),
_xlfn.XLOOKUP(_xlfn.CONCAT(11,"-",$A113, "-", "A"), PlayerData!$M:$M,PlayerData!R:R,""),
_xlfn.XLOOKUP(_xlfn.CONCAT(12,"-",$A113, "-", "A"), PlayerData!$M:$M,PlayerData!R:R,""),
_xlfn.XLOOKUP(_xlfn.CONCAT(13,"-",$A113, "-", "A"), PlayerData!$M:$M,PlayerData!R:R,""),
_xlfn.XLOOKUP(_xlfn.CONCAT(14,"-",$A113, "-", "A"), PlayerData!$M:$M,PlayerData!R:R,""),
_xlfn.XLOOKUP(_xlfn.CONCAT(15,"-",$A113, "-", "A"), PlayerData!$M:$M,PlayerData!R:R,""),
_xlfn.XLOOKUP(_xlfn.CONCAT(16,"-",$A113, "-", "A"), PlayerData!$M:$M,PlayerData!R:R,""),
_xlfn.XLOOKUP(_xlfn.CONCAT(17,"-",$A113, "-", "A"), PlayerData!$M:$M,PlayerData!R:R,""),
_xlfn.XLOOKUP(_xlfn.CONCAT(18,"-",$A113, "-", "A"), PlayerData!$M:$M,PlayerData!R:R,"")))</f>
        <v>1.4100000000000001</v>
      </c>
      <c r="N113" s="134">
        <f t="shared" si="11"/>
        <v>16.136363636363637</v>
      </c>
      <c r="O113" s="134">
        <f t="shared" si="12"/>
        <v>13.18181818181818</v>
      </c>
      <c r="P113" s="73">
        <f t="shared" si="13"/>
        <v>19.002695417789759</v>
      </c>
      <c r="Q113" s="132" cm="1">
        <f t="array" ref="Q113">IF(OR($A113=Solver!$T$12:$T$201),0,SUMPRODUCT($H113:$J113,$T$4:$V$4))</f>
        <v>20.754716981132077</v>
      </c>
      <c r="R113" s="73" cm="1">
        <f t="array" ref="R113">IF(OR($A113=Solver!$T$12:$T$201),0, SUMPRODUCT($N113:$P113, $T$4:$V$4))</f>
        <v>19.002695417789759</v>
      </c>
    </row>
    <row r="114" spans="1:18">
      <c r="A114" s="55">
        <v>112</v>
      </c>
      <c r="B114" s="55" t="str">
        <f>_xlfn.XLOOKUP($A114, PlayerData!$B$3:$B$394, PlayerData!C$3:C$394)</f>
        <v>SOU</v>
      </c>
      <c r="C114" s="55" t="str">
        <f>_xlfn.XLOOKUP($A114, PlayerData!$B$3:$B$394, PlayerData!D$3:D$394)</f>
        <v>M</v>
      </c>
      <c r="D114" s="31" t="str">
        <f>_xlfn.XLOOKUP($A114, PlayerData!$B$3:$B$394, PlayerData!E$3:E$394)</f>
        <v>Ward-Prowse</v>
      </c>
      <c r="E114" s="136" cm="1">
        <f t="array" ref="E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"H"), PlayerData!$G:$G,PlayerData!H:H,""),
_xlfn.XLOOKUP(_xlfn.CONCAT(1,"-",$A114, "-", "H"), PlayerData!$G:$G,PlayerData!H:H,""),
_xlfn.XLOOKUP(_xlfn.CONCAT(2,"-",$A114, "-", "H"), PlayerData!$G:$G,PlayerData!H:H,""),
_xlfn.XLOOKUP(_xlfn.CONCAT(3,"-",$A114, "-", "H"), PlayerData!$G:$G,PlayerData!H:H,""),
_xlfn.XLOOKUP(_xlfn.CONCAT(4,"-",$A114, "-", "H"), PlayerData!$G:$G,PlayerData!H:H,""),
_xlfn.XLOOKUP(_xlfn.CONCAT(5,"-",$A114, "-", "H"), PlayerData!$G:$G,PlayerData!H:H,""),
_xlfn.XLOOKUP(_xlfn.CONCAT(6,"-",$A114, "-", "H"), PlayerData!$G:$G,PlayerData!H:H,""),
_xlfn.XLOOKUP(_xlfn.CONCAT(7,"-",$A114, "-", "H"), PlayerData!$G:$G,PlayerData!H:H,""),
_xlfn.XLOOKUP(_xlfn.CONCAT(8,"-",$A114, "-", "H"), PlayerData!$G:$G,PlayerData!H:H,""),
_xlfn.XLOOKUP(_xlfn.CONCAT(9,"-",$A114, "-", "H"), PlayerData!$G:$G,PlayerData!H:H,""),
_xlfn.XLOOKUP(_xlfn.CONCAT(10,"-",$A114, "-", "H"), PlayerData!$G:$G,PlayerData!H:H,""),
_xlfn.XLOOKUP(_xlfn.CONCAT(11,"-",$A114, "-", "H"), PlayerData!$G:$G,PlayerData!H:H,""),
_xlfn.XLOOKUP(_xlfn.CONCAT(12,"-",$A114, "-", "H"), PlayerData!$G:$G,PlayerData!H:H,""),
_xlfn.XLOOKUP(_xlfn.CONCAT(13,"-",$A114, "-", "H"), PlayerData!$G:$G,PlayerData!H:H,""),
_xlfn.XLOOKUP(_xlfn.CONCAT(14,"-",$A114, "-", "H"), PlayerData!$G:$G,PlayerData!H:H,""),
_xlfn.XLOOKUP(_xlfn.CONCAT(15,"-",$A114, "-", "H"), PlayerData!$G:$G,PlayerData!H:H,""),
_xlfn.XLOOKUP(_xlfn.CONCAT(16,"-",$A114, "-", "H"), PlayerData!$G:$G,PlayerData!H:H,""),
_xlfn.XLOOKUP(_xlfn.CONCAT(17,"-",$A114, "-", "H"), PlayerData!$G:$G,PlayerData!H:H,""),
_xlfn.XLOOKUP(_xlfn.CONCAT(18,"-",$A114, "-", "H"), PlayerData!$G:$G,PlayerData!H:H,"")))</f>
        <v>0.2</v>
      </c>
      <c r="F114" s="136" cm="1">
        <f t="array" ref="F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"H"), PlayerData!$G:$G,PlayerData!I:I,""),
_xlfn.XLOOKUP(_xlfn.CONCAT(1,"-",$A114, "-", "H"), PlayerData!$G:$G,PlayerData!I:I,""),
_xlfn.XLOOKUP(_xlfn.CONCAT(2,"-",$A114, "-", "H"), PlayerData!$G:$G,PlayerData!I:I,""),
_xlfn.XLOOKUP(_xlfn.CONCAT(3,"-",$A114, "-", "H"), PlayerData!$G:$G,PlayerData!I:I,""),
_xlfn.XLOOKUP(_xlfn.CONCAT(4,"-",$A114, "-", "H"), PlayerData!$G:$G,PlayerData!I:I,""),
_xlfn.XLOOKUP(_xlfn.CONCAT(5,"-",$A114, "-", "H"), PlayerData!$G:$G,PlayerData!I:I,""),
_xlfn.XLOOKUP(_xlfn.CONCAT(6,"-",$A114, "-", "H"), PlayerData!$G:$G,PlayerData!I:I,""),
_xlfn.XLOOKUP(_xlfn.CONCAT(7,"-",$A114, "-", "H"), PlayerData!$G:$G,PlayerData!I:I,""),
_xlfn.XLOOKUP(_xlfn.CONCAT(8,"-",$A114, "-", "H"), PlayerData!$G:$G,PlayerData!I:I,""),
_xlfn.XLOOKUP(_xlfn.CONCAT(9,"-",$A114, "-", "H"), PlayerData!$G:$G,PlayerData!I:I,""),
_xlfn.XLOOKUP(_xlfn.CONCAT(10,"-",$A114, "-", "H"), PlayerData!$G:$G,PlayerData!I:I,""),
_xlfn.XLOOKUP(_xlfn.CONCAT(11,"-",$A114, "-", "H"), PlayerData!$G:$G,PlayerData!I:I,""),
_xlfn.XLOOKUP(_xlfn.CONCAT(12,"-",$A114, "-", "H"), PlayerData!$G:$G,PlayerData!I:I,""),
_xlfn.XLOOKUP(_xlfn.CONCAT(13,"-",$A114, "-", "H"), PlayerData!$G:$G,PlayerData!I:I,""),
_xlfn.XLOOKUP(_xlfn.CONCAT(14,"-",$A114, "-", "H"), PlayerData!$G:$G,PlayerData!I:I,""),
_xlfn.XLOOKUP(_xlfn.CONCAT(15,"-",$A114, "-", "H"), PlayerData!$G:$G,PlayerData!I:I,""),
_xlfn.XLOOKUP(_xlfn.CONCAT(16,"-",$A114, "-", "H"), PlayerData!$G:$G,PlayerData!I:I,""),
_xlfn.XLOOKUP(_xlfn.CONCAT(17,"-",$A114, "-", "H"), PlayerData!$G:$G,PlayerData!I:I,""),
_xlfn.XLOOKUP(_xlfn.CONCAT(18,"-",$A114, "-", "H"), PlayerData!$G:$G,PlayerData!I:I,"")))</f>
        <v>0</v>
      </c>
      <c r="G114" s="90" cm="1">
        <f t="array" ref="G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"H"), PlayerData!$G:$G,PlayerData!L:L,""),
_xlfn.XLOOKUP(_xlfn.CONCAT(1,"-",$A114, "-", "H"), PlayerData!$G:$G,PlayerData!L:L,""),
_xlfn.XLOOKUP(_xlfn.CONCAT(2,"-",$A114, "-", "H"), PlayerData!$G:$G,PlayerData!L:L,""),
_xlfn.XLOOKUP(_xlfn.CONCAT(3,"-",$A114, "-", "H"), PlayerData!$G:$G,PlayerData!L:L,""),
_xlfn.XLOOKUP(_xlfn.CONCAT(4,"-",$A114, "-", "H"), PlayerData!$G:$G,PlayerData!L:L,""),
_xlfn.XLOOKUP(_xlfn.CONCAT(5,"-",$A114, "-", "H"), PlayerData!$G:$G,PlayerData!L:L,""),
_xlfn.XLOOKUP(_xlfn.CONCAT(6,"-",$A114, "-", "H"), PlayerData!$G:$G,PlayerData!L:L,""),
_xlfn.XLOOKUP(_xlfn.CONCAT(7,"-",$A114, "-", "H"), PlayerData!$G:$G,PlayerData!L:L,""),
_xlfn.XLOOKUP(_xlfn.CONCAT(8,"-",$A114, "-", "H"), PlayerData!$G:$G,PlayerData!L:L,""),
_xlfn.XLOOKUP(_xlfn.CONCAT(9,"-",$A114, "-", "H"), PlayerData!$G:$G,PlayerData!L:L,""),
_xlfn.XLOOKUP(_xlfn.CONCAT(10,"-",$A114, "-", "H"), PlayerData!$G:$G,PlayerData!L:L,""),
_xlfn.XLOOKUP(_xlfn.CONCAT(11,"-",$A114, "-", "H"), PlayerData!$G:$G,PlayerData!L:L,""),
_xlfn.XLOOKUP(_xlfn.CONCAT(12,"-",$A114, "-", "H"), PlayerData!$G:$G,PlayerData!L:L,""),
_xlfn.XLOOKUP(_xlfn.CONCAT(13,"-",$A114, "-", "H"), PlayerData!$G:$G,PlayerData!L:L,""),
_xlfn.XLOOKUP(_xlfn.CONCAT(14,"-",$A114, "-", "H"), PlayerData!$G:$G,PlayerData!L:L,""),
_xlfn.XLOOKUP(_xlfn.CONCAT(15,"-",$A114, "-", "H"), PlayerData!$G:$G,PlayerData!L:L,""),
_xlfn.XLOOKUP(_xlfn.CONCAT(16,"-",$A114, "-", "H"), PlayerData!$G:$G,PlayerData!L:L,""),
_xlfn.XLOOKUP(_xlfn.CONCAT(17,"-",$A114, "-", "H"), PlayerData!$G:$G,PlayerData!L:L,""),
_xlfn.XLOOKUP(_xlfn.CONCAT(18,"-",$A114, "-", "H"), PlayerData!$G:$G,PlayerData!L:L,"")))</f>
        <v>0.78</v>
      </c>
      <c r="H114" s="132">
        <f t="shared" si="8"/>
        <v>4.545454545454545</v>
      </c>
      <c r="I114" s="132">
        <f t="shared" si="9"/>
        <v>0</v>
      </c>
      <c r="J114" s="72">
        <f t="shared" si="10"/>
        <v>10.51212938005391</v>
      </c>
      <c r="K114" s="138" cm="1">
        <f t="array" ref="K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"A"), PlayerData!$M:$M,PlayerData!N:N,""),
_xlfn.XLOOKUP(_xlfn.CONCAT(1,"-",$A114, "-", "A"), PlayerData!$M:$M,PlayerData!N:N,""),
_xlfn.XLOOKUP(_xlfn.CONCAT(2,"-",$A114, "-", "A"), PlayerData!$M:$M,PlayerData!N:N,""),
_xlfn.XLOOKUP(_xlfn.CONCAT(3,"-",$A114, "-", "A"), PlayerData!$M:$M,PlayerData!N:N,""),
_xlfn.XLOOKUP(_xlfn.CONCAT(4,"-",$A114, "-", "A"), PlayerData!$M:$M,PlayerData!N:N,""),
_xlfn.XLOOKUP(_xlfn.CONCAT(5,"-",$A114, "-", "A"), PlayerData!$M:$M,PlayerData!N:N,""),
_xlfn.XLOOKUP(_xlfn.CONCAT(6,"-",$A114, "-", "A"), PlayerData!$M:$M,PlayerData!N:N,""),
_xlfn.XLOOKUP(_xlfn.CONCAT(7,"-",$A114, "-", "A"), PlayerData!$M:$M,PlayerData!N:N,""),
_xlfn.XLOOKUP(_xlfn.CONCAT(8,"-",$A114, "-", "A"), PlayerData!$M:$M,PlayerData!N:N,""),
_xlfn.XLOOKUP(_xlfn.CONCAT(9,"-",$A114, "-", "A"), PlayerData!$M:$M,PlayerData!N:N,""),
_xlfn.XLOOKUP(_xlfn.CONCAT(10,"-",$A114, "-", "A"), PlayerData!$M:$M,PlayerData!N:N,""),
_xlfn.XLOOKUP(_xlfn.CONCAT(11,"-",$A114, "-", "A"), PlayerData!$M:$M,PlayerData!N:N,""),
_xlfn.XLOOKUP(_xlfn.CONCAT(12,"-",$A114, "-", "A"), PlayerData!$M:$M,PlayerData!N:N,""),
_xlfn.XLOOKUP(_xlfn.CONCAT(13,"-",$A114, "-", "A"), PlayerData!$M:$M,PlayerData!N:N,""),
_xlfn.XLOOKUP(_xlfn.CONCAT(14,"-",$A114, "-", "A"), PlayerData!$M:$M,PlayerData!N:N,""),
_xlfn.XLOOKUP(_xlfn.CONCAT(15,"-",$A114, "-", "A"), PlayerData!$M:$M,PlayerData!N:N,""),
_xlfn.XLOOKUP(_xlfn.CONCAT(16,"-",$A114, "-", "A"), PlayerData!$M:$M,PlayerData!N:N,""),
_xlfn.XLOOKUP(_xlfn.CONCAT(17,"-",$A114, "-", "A"), PlayerData!$M:$M,PlayerData!N:N,""),
_xlfn.XLOOKUP(_xlfn.CONCAT(18,"-",$A114, "-", "A"), PlayerData!$M:$M,PlayerData!N:N,"")))</f>
        <v>0.44</v>
      </c>
      <c r="L114" s="138" cm="1">
        <f t="array" ref="L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"A"), PlayerData!$M:$M,PlayerData!O:O,""),
_xlfn.XLOOKUP(_xlfn.CONCAT(1,"-",$A114, "-", "A"), PlayerData!$M:$M,PlayerData!O:O,""),
_xlfn.XLOOKUP(_xlfn.CONCAT(2,"-",$A114, "-", "A"), PlayerData!$M:$M,PlayerData!O:O,""),
_xlfn.XLOOKUP(_xlfn.CONCAT(3,"-",$A114, "-", "A"), PlayerData!$M:$M,PlayerData!O:O,""),
_xlfn.XLOOKUP(_xlfn.CONCAT(4,"-",$A114, "-", "A"), PlayerData!$M:$M,PlayerData!O:O,""),
_xlfn.XLOOKUP(_xlfn.CONCAT(5,"-",$A114, "-", "A"), PlayerData!$M:$M,PlayerData!O:O,""),
_xlfn.XLOOKUP(_xlfn.CONCAT(6,"-",$A114, "-", "A"), PlayerData!$M:$M,PlayerData!O:O,""),
_xlfn.XLOOKUP(_xlfn.CONCAT(7,"-",$A114, "-", "A"), PlayerData!$M:$M,PlayerData!O:O,""),
_xlfn.XLOOKUP(_xlfn.CONCAT(8,"-",$A114, "-", "A"), PlayerData!$M:$M,PlayerData!O:O,""),
_xlfn.XLOOKUP(_xlfn.CONCAT(9,"-",$A114, "-", "A"), PlayerData!$M:$M,PlayerData!O:O,""),
_xlfn.XLOOKUP(_xlfn.CONCAT(10,"-",$A114, "-", "A"), PlayerData!$M:$M,PlayerData!O:O,""),
_xlfn.XLOOKUP(_xlfn.CONCAT(11,"-",$A114, "-", "A"), PlayerData!$M:$M,PlayerData!O:O,""),
_xlfn.XLOOKUP(_xlfn.CONCAT(12,"-",$A114, "-", "A"), PlayerData!$M:$M,PlayerData!O:O,""),
_xlfn.XLOOKUP(_xlfn.CONCAT(13,"-",$A114, "-", "A"), PlayerData!$M:$M,PlayerData!O:O,""),
_xlfn.XLOOKUP(_xlfn.CONCAT(14,"-",$A114, "-", "A"), PlayerData!$M:$M,PlayerData!O:O,""),
_xlfn.XLOOKUP(_xlfn.CONCAT(15,"-",$A114, "-", "A"), PlayerData!$M:$M,PlayerData!O:O,""),
_xlfn.XLOOKUP(_xlfn.CONCAT(16,"-",$A114, "-", "A"), PlayerData!$M:$M,PlayerData!O:O,""),
_xlfn.XLOOKUP(_xlfn.CONCAT(17,"-",$A114, "-", "A"), PlayerData!$M:$M,PlayerData!O:O,""),
_xlfn.XLOOKUP(_xlfn.CONCAT(18,"-",$A114, "-", "A"), PlayerData!$M:$M,PlayerData!O:O,"")))</f>
        <v>0.44</v>
      </c>
      <c r="M114" s="96" cm="1">
        <f t="array" ref="M1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_xlfn.XLOOKUP(_xlfn.CONCAT(0,"-",$A114, "-", "A"), PlayerData!$M:$M,PlayerData!R:R,""),
_xlfn.XLOOKUP(_xlfn.CONCAT(1,"-",$A114, "-", "A"), PlayerData!$M:$M,PlayerData!R:R,""),
_xlfn.XLOOKUP(_xlfn.CONCAT(2,"-",$A114, "-", "A"), PlayerData!$M:$M,PlayerData!R:R,""),
_xlfn.XLOOKUP(_xlfn.CONCAT(3,"-",$A114, "-", "A"), PlayerData!$M:$M,PlayerData!R:R,""),
_xlfn.XLOOKUP(_xlfn.CONCAT(4,"-",$A114, "-", "A"), PlayerData!$M:$M,PlayerData!R:R,""),
_xlfn.XLOOKUP(_xlfn.CONCAT(5,"-",$A114, "-", "A"), PlayerData!$M:$M,PlayerData!R:R,""),
_xlfn.XLOOKUP(_xlfn.CONCAT(6,"-",$A114, "-", "A"), PlayerData!$M:$M,PlayerData!R:R,""),
_xlfn.XLOOKUP(_xlfn.CONCAT(7,"-",$A114, "-", "A"), PlayerData!$M:$M,PlayerData!R:R,""),
_xlfn.XLOOKUP(_xlfn.CONCAT(8,"-",$A114, "-", "A"), PlayerData!$M:$M,PlayerData!R:R,""),
_xlfn.XLOOKUP(_xlfn.CONCAT(9,"-",$A114, "-", "A"), PlayerData!$M:$M,PlayerData!R:R,""),
_xlfn.XLOOKUP(_xlfn.CONCAT(10,"-",$A114, "-", "A"), PlayerData!$M:$M,PlayerData!R:R,""),
_xlfn.XLOOKUP(_xlfn.CONCAT(11,"-",$A114, "-", "A"), PlayerData!$M:$M,PlayerData!R:R,""),
_xlfn.XLOOKUP(_xlfn.CONCAT(12,"-",$A114, "-", "A"), PlayerData!$M:$M,PlayerData!R:R,""),
_xlfn.XLOOKUP(_xlfn.CONCAT(13,"-",$A114, "-", "A"), PlayerData!$M:$M,PlayerData!R:R,""),
_xlfn.XLOOKUP(_xlfn.CONCAT(14,"-",$A114, "-", "A"), PlayerData!$M:$M,PlayerData!R:R,""),
_xlfn.XLOOKUP(_xlfn.CONCAT(15,"-",$A114, "-", "A"), PlayerData!$M:$M,PlayerData!R:R,""),
_xlfn.XLOOKUP(_xlfn.CONCAT(16,"-",$A114, "-", "A"), PlayerData!$M:$M,PlayerData!R:R,""),
_xlfn.XLOOKUP(_xlfn.CONCAT(17,"-",$A114, "-", "A"), PlayerData!$M:$M,PlayerData!R:R,""),
_xlfn.XLOOKUP(_xlfn.CONCAT(18,"-",$A114, "-", "A"), PlayerData!$M:$M,PlayerData!R:R,"")))</f>
        <v>2.12</v>
      </c>
      <c r="N114" s="134">
        <f t="shared" si="11"/>
        <v>10</v>
      </c>
      <c r="O114" s="134">
        <f t="shared" si="12"/>
        <v>20</v>
      </c>
      <c r="P114" s="73">
        <f t="shared" si="13"/>
        <v>28.571428571428577</v>
      </c>
      <c r="Q114" s="132" cm="1">
        <f t="array" ref="Q114">IF(OR($A114=Solver!$T$12:$T$201),0,SUMPRODUCT($H114:$J114,$T$4:$V$4))</f>
        <v>10.51212938005391</v>
      </c>
      <c r="R114" s="73" cm="1">
        <f t="array" ref="R114">IF(OR($A114=Solver!$T$12:$T$201),0, SUMPRODUCT($N114:$P114, $T$4:$V$4))</f>
        <v>28.571428571428577</v>
      </c>
    </row>
    <row r="115" spans="1:18">
      <c r="A115" s="55">
        <v>113</v>
      </c>
      <c r="B115" s="55" t="str">
        <f>_xlfn.XLOOKUP($A115, PlayerData!$B$3:$B$394, PlayerData!C$3:C$394)</f>
        <v>TOT</v>
      </c>
      <c r="C115" s="55" t="str">
        <f>_xlfn.XLOOKUP($A115, PlayerData!$B$3:$B$394, PlayerData!D$3:D$394)</f>
        <v>M</v>
      </c>
      <c r="D115" s="31" t="str">
        <f>_xlfn.XLOOKUP($A115, PlayerData!$B$3:$B$394, PlayerData!E$3:E$394)</f>
        <v>Lamela</v>
      </c>
      <c r="E115" s="136" cm="1">
        <f t="array" ref="E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"H"), PlayerData!$G:$G,PlayerData!H:H,""),
_xlfn.XLOOKUP(_xlfn.CONCAT(1,"-",$A115, "-", "H"), PlayerData!$G:$G,PlayerData!H:H,""),
_xlfn.XLOOKUP(_xlfn.CONCAT(2,"-",$A115, "-", "H"), PlayerData!$G:$G,PlayerData!H:H,""),
_xlfn.XLOOKUP(_xlfn.CONCAT(3,"-",$A115, "-", "H"), PlayerData!$G:$G,PlayerData!H:H,""),
_xlfn.XLOOKUP(_xlfn.CONCAT(4,"-",$A115, "-", "H"), PlayerData!$G:$G,PlayerData!H:H,""),
_xlfn.XLOOKUP(_xlfn.CONCAT(5,"-",$A115, "-", "H"), PlayerData!$G:$G,PlayerData!H:H,""),
_xlfn.XLOOKUP(_xlfn.CONCAT(6,"-",$A115, "-", "H"), PlayerData!$G:$G,PlayerData!H:H,""),
_xlfn.XLOOKUP(_xlfn.CONCAT(7,"-",$A115, "-", "H"), PlayerData!$G:$G,PlayerData!H:H,""),
_xlfn.XLOOKUP(_xlfn.CONCAT(8,"-",$A115, "-", "H"), PlayerData!$G:$G,PlayerData!H:H,""),
_xlfn.XLOOKUP(_xlfn.CONCAT(9,"-",$A115, "-", "H"), PlayerData!$G:$G,PlayerData!H:H,""),
_xlfn.XLOOKUP(_xlfn.CONCAT(10,"-",$A115, "-", "H"), PlayerData!$G:$G,PlayerData!H:H,""),
_xlfn.XLOOKUP(_xlfn.CONCAT(11,"-",$A115, "-", "H"), PlayerData!$G:$G,PlayerData!H:H,""),
_xlfn.XLOOKUP(_xlfn.CONCAT(12,"-",$A115, "-", "H"), PlayerData!$G:$G,PlayerData!H:H,""),
_xlfn.XLOOKUP(_xlfn.CONCAT(13,"-",$A115, "-", "H"), PlayerData!$G:$G,PlayerData!H:H,""),
_xlfn.XLOOKUP(_xlfn.CONCAT(14,"-",$A115, "-", "H"), PlayerData!$G:$G,PlayerData!H:H,""),
_xlfn.XLOOKUP(_xlfn.CONCAT(15,"-",$A115, "-", "H"), PlayerData!$G:$G,PlayerData!H:H,""),
_xlfn.XLOOKUP(_xlfn.CONCAT(16,"-",$A115, "-", "H"), PlayerData!$G:$G,PlayerData!H:H,""),
_xlfn.XLOOKUP(_xlfn.CONCAT(17,"-",$A115, "-", "H"), PlayerData!$G:$G,PlayerData!H:H,""),
_xlfn.XLOOKUP(_xlfn.CONCAT(18,"-",$A115, "-", "H"), PlayerData!$G:$G,PlayerData!H:H,"")))</f>
        <v>0.5</v>
      </c>
      <c r="F115" s="136" cm="1">
        <f t="array" ref="F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"H"), PlayerData!$G:$G,PlayerData!I:I,""),
_xlfn.XLOOKUP(_xlfn.CONCAT(1,"-",$A115, "-", "H"), PlayerData!$G:$G,PlayerData!I:I,""),
_xlfn.XLOOKUP(_xlfn.CONCAT(2,"-",$A115, "-", "H"), PlayerData!$G:$G,PlayerData!I:I,""),
_xlfn.XLOOKUP(_xlfn.CONCAT(3,"-",$A115, "-", "H"), PlayerData!$G:$G,PlayerData!I:I,""),
_xlfn.XLOOKUP(_xlfn.CONCAT(4,"-",$A115, "-", "H"), PlayerData!$G:$G,PlayerData!I:I,""),
_xlfn.XLOOKUP(_xlfn.CONCAT(5,"-",$A115, "-", "H"), PlayerData!$G:$G,PlayerData!I:I,""),
_xlfn.XLOOKUP(_xlfn.CONCAT(6,"-",$A115, "-", "H"), PlayerData!$G:$G,PlayerData!I:I,""),
_xlfn.XLOOKUP(_xlfn.CONCAT(7,"-",$A115, "-", "H"), PlayerData!$G:$G,PlayerData!I:I,""),
_xlfn.XLOOKUP(_xlfn.CONCAT(8,"-",$A115, "-", "H"), PlayerData!$G:$G,PlayerData!I:I,""),
_xlfn.XLOOKUP(_xlfn.CONCAT(9,"-",$A115, "-", "H"), PlayerData!$G:$G,PlayerData!I:I,""),
_xlfn.XLOOKUP(_xlfn.CONCAT(10,"-",$A115, "-", "H"), PlayerData!$G:$G,PlayerData!I:I,""),
_xlfn.XLOOKUP(_xlfn.CONCAT(11,"-",$A115, "-", "H"), PlayerData!$G:$G,PlayerData!I:I,""),
_xlfn.XLOOKUP(_xlfn.CONCAT(12,"-",$A115, "-", "H"), PlayerData!$G:$G,PlayerData!I:I,""),
_xlfn.XLOOKUP(_xlfn.CONCAT(13,"-",$A115, "-", "H"), PlayerData!$G:$G,PlayerData!I:I,""),
_xlfn.XLOOKUP(_xlfn.CONCAT(14,"-",$A115, "-", "H"), PlayerData!$G:$G,PlayerData!I:I,""),
_xlfn.XLOOKUP(_xlfn.CONCAT(15,"-",$A115, "-", "H"), PlayerData!$G:$G,PlayerData!I:I,""),
_xlfn.XLOOKUP(_xlfn.CONCAT(16,"-",$A115, "-", "H"), PlayerData!$G:$G,PlayerData!I:I,""),
_xlfn.XLOOKUP(_xlfn.CONCAT(17,"-",$A115, "-", "H"), PlayerData!$G:$G,PlayerData!I:I,""),
_xlfn.XLOOKUP(_xlfn.CONCAT(18,"-",$A115, "-", "H"), PlayerData!$G:$G,PlayerData!I:I,"")))</f>
        <v>0</v>
      </c>
      <c r="G115" s="90" cm="1">
        <f t="array" ref="G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"H"), PlayerData!$G:$G,PlayerData!L:L,""),
_xlfn.XLOOKUP(_xlfn.CONCAT(1,"-",$A115, "-", "H"), PlayerData!$G:$G,PlayerData!L:L,""),
_xlfn.XLOOKUP(_xlfn.CONCAT(2,"-",$A115, "-", "H"), PlayerData!$G:$G,PlayerData!L:L,""),
_xlfn.XLOOKUP(_xlfn.CONCAT(3,"-",$A115, "-", "H"), PlayerData!$G:$G,PlayerData!L:L,""),
_xlfn.XLOOKUP(_xlfn.CONCAT(4,"-",$A115, "-", "H"), PlayerData!$G:$G,PlayerData!L:L,""),
_xlfn.XLOOKUP(_xlfn.CONCAT(5,"-",$A115, "-", "H"), PlayerData!$G:$G,PlayerData!L:L,""),
_xlfn.XLOOKUP(_xlfn.CONCAT(6,"-",$A115, "-", "H"), PlayerData!$G:$G,PlayerData!L:L,""),
_xlfn.XLOOKUP(_xlfn.CONCAT(7,"-",$A115, "-", "H"), PlayerData!$G:$G,PlayerData!L:L,""),
_xlfn.XLOOKUP(_xlfn.CONCAT(8,"-",$A115, "-", "H"), PlayerData!$G:$G,PlayerData!L:L,""),
_xlfn.XLOOKUP(_xlfn.CONCAT(9,"-",$A115, "-", "H"), PlayerData!$G:$G,PlayerData!L:L,""),
_xlfn.XLOOKUP(_xlfn.CONCAT(10,"-",$A115, "-", "H"), PlayerData!$G:$G,PlayerData!L:L,""),
_xlfn.XLOOKUP(_xlfn.CONCAT(11,"-",$A115, "-", "H"), PlayerData!$G:$G,PlayerData!L:L,""),
_xlfn.XLOOKUP(_xlfn.CONCAT(12,"-",$A115, "-", "H"), PlayerData!$G:$G,PlayerData!L:L,""),
_xlfn.XLOOKUP(_xlfn.CONCAT(13,"-",$A115, "-", "H"), PlayerData!$G:$G,PlayerData!L:L,""),
_xlfn.XLOOKUP(_xlfn.CONCAT(14,"-",$A115, "-", "H"), PlayerData!$G:$G,PlayerData!L:L,""),
_xlfn.XLOOKUP(_xlfn.CONCAT(15,"-",$A115, "-", "H"), PlayerData!$G:$G,PlayerData!L:L,""),
_xlfn.XLOOKUP(_xlfn.CONCAT(16,"-",$A115, "-", "H"), PlayerData!$G:$G,PlayerData!L:L,""),
_xlfn.XLOOKUP(_xlfn.CONCAT(17,"-",$A115, "-", "H"), PlayerData!$G:$G,PlayerData!L:L,""),
_xlfn.XLOOKUP(_xlfn.CONCAT(18,"-",$A115, "-", "H"), PlayerData!$G:$G,PlayerData!L:L,"")))</f>
        <v>0.53999999999999992</v>
      </c>
      <c r="H115" s="132">
        <f t="shared" si="8"/>
        <v>11.363636363636363</v>
      </c>
      <c r="I115" s="132">
        <f t="shared" si="9"/>
        <v>0</v>
      </c>
      <c r="J115" s="72">
        <f t="shared" si="10"/>
        <v>7.2776280323450138</v>
      </c>
      <c r="K115" s="138" cm="1">
        <f t="array" ref="K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"A"), PlayerData!$M:$M,PlayerData!N:N,""),
_xlfn.XLOOKUP(_xlfn.CONCAT(1,"-",$A115, "-", "A"), PlayerData!$M:$M,PlayerData!N:N,""),
_xlfn.XLOOKUP(_xlfn.CONCAT(2,"-",$A115, "-", "A"), PlayerData!$M:$M,PlayerData!N:N,""),
_xlfn.XLOOKUP(_xlfn.CONCAT(3,"-",$A115, "-", "A"), PlayerData!$M:$M,PlayerData!N:N,""),
_xlfn.XLOOKUP(_xlfn.CONCAT(4,"-",$A115, "-", "A"), PlayerData!$M:$M,PlayerData!N:N,""),
_xlfn.XLOOKUP(_xlfn.CONCAT(5,"-",$A115, "-", "A"), PlayerData!$M:$M,PlayerData!N:N,""),
_xlfn.XLOOKUP(_xlfn.CONCAT(6,"-",$A115, "-", "A"), PlayerData!$M:$M,PlayerData!N:N,""),
_xlfn.XLOOKUP(_xlfn.CONCAT(7,"-",$A115, "-", "A"), PlayerData!$M:$M,PlayerData!N:N,""),
_xlfn.XLOOKUP(_xlfn.CONCAT(8,"-",$A115, "-", "A"), PlayerData!$M:$M,PlayerData!N:N,""),
_xlfn.XLOOKUP(_xlfn.CONCAT(9,"-",$A115, "-", "A"), PlayerData!$M:$M,PlayerData!N:N,""),
_xlfn.XLOOKUP(_xlfn.CONCAT(10,"-",$A115, "-", "A"), PlayerData!$M:$M,PlayerData!N:N,""),
_xlfn.XLOOKUP(_xlfn.CONCAT(11,"-",$A115, "-", "A"), PlayerData!$M:$M,PlayerData!N:N,""),
_xlfn.XLOOKUP(_xlfn.CONCAT(12,"-",$A115, "-", "A"), PlayerData!$M:$M,PlayerData!N:N,""),
_xlfn.XLOOKUP(_xlfn.CONCAT(13,"-",$A115, "-", "A"), PlayerData!$M:$M,PlayerData!N:N,""),
_xlfn.XLOOKUP(_xlfn.CONCAT(14,"-",$A115, "-", "A"), PlayerData!$M:$M,PlayerData!N:N,""),
_xlfn.XLOOKUP(_xlfn.CONCAT(15,"-",$A115, "-", "A"), PlayerData!$M:$M,PlayerData!N:N,""),
_xlfn.XLOOKUP(_xlfn.CONCAT(16,"-",$A115, "-", "A"), PlayerData!$M:$M,PlayerData!N:N,""),
_xlfn.XLOOKUP(_xlfn.CONCAT(17,"-",$A115, "-", "A"), PlayerData!$M:$M,PlayerData!N:N,""),
_xlfn.XLOOKUP(_xlfn.CONCAT(18,"-",$A115, "-", "A"), PlayerData!$M:$M,PlayerData!N:N,"")))</f>
        <v>2</v>
      </c>
      <c r="L115" s="138" cm="1">
        <f t="array" ref="L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"A"), PlayerData!$M:$M,PlayerData!O:O,""),
_xlfn.XLOOKUP(_xlfn.CONCAT(1,"-",$A115, "-", "A"), PlayerData!$M:$M,PlayerData!O:O,""),
_xlfn.XLOOKUP(_xlfn.CONCAT(2,"-",$A115, "-", "A"), PlayerData!$M:$M,PlayerData!O:O,""),
_xlfn.XLOOKUP(_xlfn.CONCAT(3,"-",$A115, "-", "A"), PlayerData!$M:$M,PlayerData!O:O,""),
_xlfn.XLOOKUP(_xlfn.CONCAT(4,"-",$A115, "-", "A"), PlayerData!$M:$M,PlayerData!O:O,""),
_xlfn.XLOOKUP(_xlfn.CONCAT(5,"-",$A115, "-", "A"), PlayerData!$M:$M,PlayerData!O:O,""),
_xlfn.XLOOKUP(_xlfn.CONCAT(6,"-",$A115, "-", "A"), PlayerData!$M:$M,PlayerData!O:O,""),
_xlfn.XLOOKUP(_xlfn.CONCAT(7,"-",$A115, "-", "A"), PlayerData!$M:$M,PlayerData!O:O,""),
_xlfn.XLOOKUP(_xlfn.CONCAT(8,"-",$A115, "-", "A"), PlayerData!$M:$M,PlayerData!O:O,""),
_xlfn.XLOOKUP(_xlfn.CONCAT(9,"-",$A115, "-", "A"), PlayerData!$M:$M,PlayerData!O:O,""),
_xlfn.XLOOKUP(_xlfn.CONCAT(10,"-",$A115, "-", "A"), PlayerData!$M:$M,PlayerData!O:O,""),
_xlfn.XLOOKUP(_xlfn.CONCAT(11,"-",$A115, "-", "A"), PlayerData!$M:$M,PlayerData!O:O,""),
_xlfn.XLOOKUP(_xlfn.CONCAT(12,"-",$A115, "-", "A"), PlayerData!$M:$M,PlayerData!O:O,""),
_xlfn.XLOOKUP(_xlfn.CONCAT(13,"-",$A115, "-", "A"), PlayerData!$M:$M,PlayerData!O:O,""),
_xlfn.XLOOKUP(_xlfn.CONCAT(14,"-",$A115, "-", "A"), PlayerData!$M:$M,PlayerData!O:O,""),
_xlfn.XLOOKUP(_xlfn.CONCAT(15,"-",$A115, "-", "A"), PlayerData!$M:$M,PlayerData!O:O,""),
_xlfn.XLOOKUP(_xlfn.CONCAT(16,"-",$A115, "-", "A"), PlayerData!$M:$M,PlayerData!O:O,""),
_xlfn.XLOOKUP(_xlfn.CONCAT(17,"-",$A115, "-", "A"), PlayerData!$M:$M,PlayerData!O:O,""),
_xlfn.XLOOKUP(_xlfn.CONCAT(18,"-",$A115, "-", "A"), PlayerData!$M:$M,PlayerData!O:O,"")))</f>
        <v>0</v>
      </c>
      <c r="M115" s="96" cm="1">
        <f t="array" ref="M1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_xlfn.XLOOKUP(_xlfn.CONCAT(0,"-",$A115, "-", "A"), PlayerData!$M:$M,PlayerData!R:R,""),
_xlfn.XLOOKUP(_xlfn.CONCAT(1,"-",$A115, "-", "A"), PlayerData!$M:$M,PlayerData!R:R,""),
_xlfn.XLOOKUP(_xlfn.CONCAT(2,"-",$A115, "-", "A"), PlayerData!$M:$M,PlayerData!R:R,""),
_xlfn.XLOOKUP(_xlfn.CONCAT(3,"-",$A115, "-", "A"), PlayerData!$M:$M,PlayerData!R:R,""),
_xlfn.XLOOKUP(_xlfn.CONCAT(4,"-",$A115, "-", "A"), PlayerData!$M:$M,PlayerData!R:R,""),
_xlfn.XLOOKUP(_xlfn.CONCAT(5,"-",$A115, "-", "A"), PlayerData!$M:$M,PlayerData!R:R,""),
_xlfn.XLOOKUP(_xlfn.CONCAT(6,"-",$A115, "-", "A"), PlayerData!$M:$M,PlayerData!R:R,""),
_xlfn.XLOOKUP(_xlfn.CONCAT(7,"-",$A115, "-", "A"), PlayerData!$M:$M,PlayerData!R:R,""),
_xlfn.XLOOKUP(_xlfn.CONCAT(8,"-",$A115, "-", "A"), PlayerData!$M:$M,PlayerData!R:R,""),
_xlfn.XLOOKUP(_xlfn.CONCAT(9,"-",$A115, "-", "A"), PlayerData!$M:$M,PlayerData!R:R,""),
_xlfn.XLOOKUP(_xlfn.CONCAT(10,"-",$A115, "-", "A"), PlayerData!$M:$M,PlayerData!R:R,""),
_xlfn.XLOOKUP(_xlfn.CONCAT(11,"-",$A115, "-", "A"), PlayerData!$M:$M,PlayerData!R:R,""),
_xlfn.XLOOKUP(_xlfn.CONCAT(12,"-",$A115, "-", "A"), PlayerData!$M:$M,PlayerData!R:R,""),
_xlfn.XLOOKUP(_xlfn.CONCAT(13,"-",$A115, "-", "A"), PlayerData!$M:$M,PlayerData!R:R,""),
_xlfn.XLOOKUP(_xlfn.CONCAT(14,"-",$A115, "-", "A"), PlayerData!$M:$M,PlayerData!R:R,""),
_xlfn.XLOOKUP(_xlfn.CONCAT(15,"-",$A115, "-", "A"), PlayerData!$M:$M,PlayerData!R:R,""),
_xlfn.XLOOKUP(_xlfn.CONCAT(16,"-",$A115, "-", "A"), PlayerData!$M:$M,PlayerData!R:R,""),
_xlfn.XLOOKUP(_xlfn.CONCAT(17,"-",$A115, "-", "A"), PlayerData!$M:$M,PlayerData!R:R,""),
_xlfn.XLOOKUP(_xlfn.CONCAT(18,"-",$A115, "-", "A"), PlayerData!$M:$M,PlayerData!R:R,"")))</f>
        <v>1.27</v>
      </c>
      <c r="N115" s="134">
        <f t="shared" si="11"/>
        <v>45.454545454545453</v>
      </c>
      <c r="O115" s="134">
        <f t="shared" si="12"/>
        <v>0</v>
      </c>
      <c r="P115" s="73">
        <f t="shared" si="13"/>
        <v>17.11590296495957</v>
      </c>
      <c r="Q115" s="132" cm="1">
        <f t="array" ref="Q115">IF(OR($A115=Solver!$T$12:$T$201),0,SUMPRODUCT($H115:$J115,$T$4:$V$4))</f>
        <v>7.2776280323450138</v>
      </c>
      <c r="R115" s="73" cm="1">
        <f t="array" ref="R115">IF(OR($A115=Solver!$T$12:$T$201),0, SUMPRODUCT($N115:$P115, $T$4:$V$4))</f>
        <v>17.11590296495957</v>
      </c>
    </row>
    <row r="116" spans="1:18">
      <c r="A116" s="55">
        <v>114</v>
      </c>
      <c r="B116" s="55" t="str">
        <f>_xlfn.XLOOKUP($A116, PlayerData!$B$3:$B$394, PlayerData!C$3:C$394)</f>
        <v>WHU</v>
      </c>
      <c r="C116" s="55" t="str">
        <f>_xlfn.XLOOKUP($A116, PlayerData!$B$3:$B$394, PlayerData!D$3:D$394)</f>
        <v>M</v>
      </c>
      <c r="D116" s="31" t="str">
        <f>_xlfn.XLOOKUP($A116, PlayerData!$B$3:$B$394, PlayerData!E$3:E$394)</f>
        <v>Yarmolenko</v>
      </c>
      <c r="E116" s="136" cm="1">
        <f t="array" ref="E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"H"), PlayerData!$G:$G,PlayerData!H:H,""),
_xlfn.XLOOKUP(_xlfn.CONCAT(1,"-",$A116, "-", "H"), PlayerData!$G:$G,PlayerData!H:H,""),
_xlfn.XLOOKUP(_xlfn.CONCAT(2,"-",$A116, "-", "H"), PlayerData!$G:$G,PlayerData!H:H,""),
_xlfn.XLOOKUP(_xlfn.CONCAT(3,"-",$A116, "-", "H"), PlayerData!$G:$G,PlayerData!H:H,""),
_xlfn.XLOOKUP(_xlfn.CONCAT(4,"-",$A116, "-", "H"), PlayerData!$G:$G,PlayerData!H:H,""),
_xlfn.XLOOKUP(_xlfn.CONCAT(5,"-",$A116, "-", "H"), PlayerData!$G:$G,PlayerData!H:H,""),
_xlfn.XLOOKUP(_xlfn.CONCAT(6,"-",$A116, "-", "H"), PlayerData!$G:$G,PlayerData!H:H,""),
_xlfn.XLOOKUP(_xlfn.CONCAT(7,"-",$A116, "-", "H"), PlayerData!$G:$G,PlayerData!H:H,""),
_xlfn.XLOOKUP(_xlfn.CONCAT(8,"-",$A116, "-", "H"), PlayerData!$G:$G,PlayerData!H:H,""),
_xlfn.XLOOKUP(_xlfn.CONCAT(9,"-",$A116, "-", "H"), PlayerData!$G:$G,PlayerData!H:H,""),
_xlfn.XLOOKUP(_xlfn.CONCAT(10,"-",$A116, "-", "H"), PlayerData!$G:$G,PlayerData!H:H,""),
_xlfn.XLOOKUP(_xlfn.CONCAT(11,"-",$A116, "-", "H"), PlayerData!$G:$G,PlayerData!H:H,""),
_xlfn.XLOOKUP(_xlfn.CONCAT(12,"-",$A116, "-", "H"), PlayerData!$G:$G,PlayerData!H:H,""),
_xlfn.XLOOKUP(_xlfn.CONCAT(13,"-",$A116, "-", "H"), PlayerData!$G:$G,PlayerData!H:H,""),
_xlfn.XLOOKUP(_xlfn.CONCAT(14,"-",$A116, "-", "H"), PlayerData!$G:$G,PlayerData!H:H,""),
_xlfn.XLOOKUP(_xlfn.CONCAT(15,"-",$A116, "-", "H"), PlayerData!$G:$G,PlayerData!H:H,""),
_xlfn.XLOOKUP(_xlfn.CONCAT(16,"-",$A116, "-", "H"), PlayerData!$G:$G,PlayerData!H:H,""),
_xlfn.XLOOKUP(_xlfn.CONCAT(17,"-",$A116, "-", "H"), PlayerData!$G:$G,PlayerData!H:H,""),
_xlfn.XLOOKUP(_xlfn.CONCAT(18,"-",$A116, "-", "H"), PlayerData!$G:$G,PlayerData!H:H,"")))</f>
        <v>2</v>
      </c>
      <c r="F116" s="136" cm="1">
        <f t="array" ref="F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"H"), PlayerData!$G:$G,PlayerData!I:I,""),
_xlfn.XLOOKUP(_xlfn.CONCAT(1,"-",$A116, "-", "H"), PlayerData!$G:$G,PlayerData!I:I,""),
_xlfn.XLOOKUP(_xlfn.CONCAT(2,"-",$A116, "-", "H"), PlayerData!$G:$G,PlayerData!I:I,""),
_xlfn.XLOOKUP(_xlfn.CONCAT(3,"-",$A116, "-", "H"), PlayerData!$G:$G,PlayerData!I:I,""),
_xlfn.XLOOKUP(_xlfn.CONCAT(4,"-",$A116, "-", "H"), PlayerData!$G:$G,PlayerData!I:I,""),
_xlfn.XLOOKUP(_xlfn.CONCAT(5,"-",$A116, "-", "H"), PlayerData!$G:$G,PlayerData!I:I,""),
_xlfn.XLOOKUP(_xlfn.CONCAT(6,"-",$A116, "-", "H"), PlayerData!$G:$G,PlayerData!I:I,""),
_xlfn.XLOOKUP(_xlfn.CONCAT(7,"-",$A116, "-", "H"), PlayerData!$G:$G,PlayerData!I:I,""),
_xlfn.XLOOKUP(_xlfn.CONCAT(8,"-",$A116, "-", "H"), PlayerData!$G:$G,PlayerData!I:I,""),
_xlfn.XLOOKUP(_xlfn.CONCAT(9,"-",$A116, "-", "H"), PlayerData!$G:$G,PlayerData!I:I,""),
_xlfn.XLOOKUP(_xlfn.CONCAT(10,"-",$A116, "-", "H"), PlayerData!$G:$G,PlayerData!I:I,""),
_xlfn.XLOOKUP(_xlfn.CONCAT(11,"-",$A116, "-", "H"), PlayerData!$G:$G,PlayerData!I:I,""),
_xlfn.XLOOKUP(_xlfn.CONCAT(12,"-",$A116, "-", "H"), PlayerData!$G:$G,PlayerData!I:I,""),
_xlfn.XLOOKUP(_xlfn.CONCAT(13,"-",$A116, "-", "H"), PlayerData!$G:$G,PlayerData!I:I,""),
_xlfn.XLOOKUP(_xlfn.CONCAT(14,"-",$A116, "-", "H"), PlayerData!$G:$G,PlayerData!I:I,""),
_xlfn.XLOOKUP(_xlfn.CONCAT(15,"-",$A116, "-", "H"), PlayerData!$G:$G,PlayerData!I:I,""),
_xlfn.XLOOKUP(_xlfn.CONCAT(16,"-",$A116, "-", "H"), PlayerData!$G:$G,PlayerData!I:I,""),
_xlfn.XLOOKUP(_xlfn.CONCAT(17,"-",$A116, "-", "H"), PlayerData!$G:$G,PlayerData!I:I,""),
_xlfn.XLOOKUP(_xlfn.CONCAT(18,"-",$A116, "-", "H"), PlayerData!$G:$G,PlayerData!I:I,"")))</f>
        <v>0</v>
      </c>
      <c r="G116" s="90" cm="1">
        <f t="array" ref="G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"H"), PlayerData!$G:$G,PlayerData!L:L,""),
_xlfn.XLOOKUP(_xlfn.CONCAT(1,"-",$A116, "-", "H"), PlayerData!$G:$G,PlayerData!L:L,""),
_xlfn.XLOOKUP(_xlfn.CONCAT(2,"-",$A116, "-", "H"), PlayerData!$G:$G,PlayerData!L:L,""),
_xlfn.XLOOKUP(_xlfn.CONCAT(3,"-",$A116, "-", "H"), PlayerData!$G:$G,PlayerData!L:L,""),
_xlfn.XLOOKUP(_xlfn.CONCAT(4,"-",$A116, "-", "H"), PlayerData!$G:$G,PlayerData!L:L,""),
_xlfn.XLOOKUP(_xlfn.CONCAT(5,"-",$A116, "-", "H"), PlayerData!$G:$G,PlayerData!L:L,""),
_xlfn.XLOOKUP(_xlfn.CONCAT(6,"-",$A116, "-", "H"), PlayerData!$G:$G,PlayerData!L:L,""),
_xlfn.XLOOKUP(_xlfn.CONCAT(7,"-",$A116, "-", "H"), PlayerData!$G:$G,PlayerData!L:L,""),
_xlfn.XLOOKUP(_xlfn.CONCAT(8,"-",$A116, "-", "H"), PlayerData!$G:$G,PlayerData!L:L,""),
_xlfn.XLOOKUP(_xlfn.CONCAT(9,"-",$A116, "-", "H"), PlayerData!$G:$G,PlayerData!L:L,""),
_xlfn.XLOOKUP(_xlfn.CONCAT(10,"-",$A116, "-", "H"), PlayerData!$G:$G,PlayerData!L:L,""),
_xlfn.XLOOKUP(_xlfn.CONCAT(11,"-",$A116, "-", "H"), PlayerData!$G:$G,PlayerData!L:L,""),
_xlfn.XLOOKUP(_xlfn.CONCAT(12,"-",$A116, "-", "H"), PlayerData!$G:$G,PlayerData!L:L,""),
_xlfn.XLOOKUP(_xlfn.CONCAT(13,"-",$A116, "-", "H"), PlayerData!$G:$G,PlayerData!L:L,""),
_xlfn.XLOOKUP(_xlfn.CONCAT(14,"-",$A116, "-", "H"), PlayerData!$G:$G,PlayerData!L:L,""),
_xlfn.XLOOKUP(_xlfn.CONCAT(15,"-",$A116, "-", "H"), PlayerData!$G:$G,PlayerData!L:L,""),
_xlfn.XLOOKUP(_xlfn.CONCAT(16,"-",$A116, "-", "H"), PlayerData!$G:$G,PlayerData!L:L,""),
_xlfn.XLOOKUP(_xlfn.CONCAT(17,"-",$A116, "-", "H"), PlayerData!$G:$G,PlayerData!L:L,""),
_xlfn.XLOOKUP(_xlfn.CONCAT(18,"-",$A116, "-", "H"), PlayerData!$G:$G,PlayerData!L:L,"")))</f>
        <v>1.53</v>
      </c>
      <c r="H116" s="132">
        <f t="shared" si="8"/>
        <v>45.454545454545453</v>
      </c>
      <c r="I116" s="132">
        <f t="shared" si="9"/>
        <v>0</v>
      </c>
      <c r="J116" s="72">
        <f t="shared" si="10"/>
        <v>20.619946091644209</v>
      </c>
      <c r="K116" s="138" cm="1">
        <f t="array" ref="K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"A"), PlayerData!$M:$M,PlayerData!N:N,""),
_xlfn.XLOOKUP(_xlfn.CONCAT(1,"-",$A116, "-", "A"), PlayerData!$M:$M,PlayerData!N:N,""),
_xlfn.XLOOKUP(_xlfn.CONCAT(2,"-",$A116, "-", "A"), PlayerData!$M:$M,PlayerData!N:N,""),
_xlfn.XLOOKUP(_xlfn.CONCAT(3,"-",$A116, "-", "A"), PlayerData!$M:$M,PlayerData!N:N,""),
_xlfn.XLOOKUP(_xlfn.CONCAT(4,"-",$A116, "-", "A"), PlayerData!$M:$M,PlayerData!N:N,""),
_xlfn.XLOOKUP(_xlfn.CONCAT(5,"-",$A116, "-", "A"), PlayerData!$M:$M,PlayerData!N:N,""),
_xlfn.XLOOKUP(_xlfn.CONCAT(6,"-",$A116, "-", "A"), PlayerData!$M:$M,PlayerData!N:N,""),
_xlfn.XLOOKUP(_xlfn.CONCAT(7,"-",$A116, "-", "A"), PlayerData!$M:$M,PlayerData!N:N,""),
_xlfn.XLOOKUP(_xlfn.CONCAT(8,"-",$A116, "-", "A"), PlayerData!$M:$M,PlayerData!N:N,""),
_xlfn.XLOOKUP(_xlfn.CONCAT(9,"-",$A116, "-", "A"), PlayerData!$M:$M,PlayerData!N:N,""),
_xlfn.XLOOKUP(_xlfn.CONCAT(10,"-",$A116, "-", "A"), PlayerData!$M:$M,PlayerData!N:N,""),
_xlfn.XLOOKUP(_xlfn.CONCAT(11,"-",$A116, "-", "A"), PlayerData!$M:$M,PlayerData!N:N,""),
_xlfn.XLOOKUP(_xlfn.CONCAT(12,"-",$A116, "-", "A"), PlayerData!$M:$M,PlayerData!N:N,""),
_xlfn.XLOOKUP(_xlfn.CONCAT(13,"-",$A116, "-", "A"), PlayerData!$M:$M,PlayerData!N:N,""),
_xlfn.XLOOKUP(_xlfn.CONCAT(14,"-",$A116, "-", "A"), PlayerData!$M:$M,PlayerData!N:N,""),
_xlfn.XLOOKUP(_xlfn.CONCAT(15,"-",$A116, "-", "A"), PlayerData!$M:$M,PlayerData!N:N,""),
_xlfn.XLOOKUP(_xlfn.CONCAT(16,"-",$A116, "-", "A"), PlayerData!$M:$M,PlayerData!N:N,""),
_xlfn.XLOOKUP(_xlfn.CONCAT(17,"-",$A116, "-", "A"), PlayerData!$M:$M,PlayerData!N:N,""),
_xlfn.XLOOKUP(_xlfn.CONCAT(18,"-",$A116, "-", "A"), PlayerData!$M:$M,PlayerData!N:N,"")))</f>
        <v>0</v>
      </c>
      <c r="L116" s="138" cm="1">
        <f t="array" ref="L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"A"), PlayerData!$M:$M,PlayerData!O:O,""),
_xlfn.XLOOKUP(_xlfn.CONCAT(1,"-",$A116, "-", "A"), PlayerData!$M:$M,PlayerData!O:O,""),
_xlfn.XLOOKUP(_xlfn.CONCAT(2,"-",$A116, "-", "A"), PlayerData!$M:$M,PlayerData!O:O,""),
_xlfn.XLOOKUP(_xlfn.CONCAT(3,"-",$A116, "-", "A"), PlayerData!$M:$M,PlayerData!O:O,""),
_xlfn.XLOOKUP(_xlfn.CONCAT(4,"-",$A116, "-", "A"), PlayerData!$M:$M,PlayerData!O:O,""),
_xlfn.XLOOKUP(_xlfn.CONCAT(5,"-",$A116, "-", "A"), PlayerData!$M:$M,PlayerData!O:O,""),
_xlfn.XLOOKUP(_xlfn.CONCAT(6,"-",$A116, "-", "A"), PlayerData!$M:$M,PlayerData!O:O,""),
_xlfn.XLOOKUP(_xlfn.CONCAT(7,"-",$A116, "-", "A"), PlayerData!$M:$M,PlayerData!O:O,""),
_xlfn.XLOOKUP(_xlfn.CONCAT(8,"-",$A116, "-", "A"), PlayerData!$M:$M,PlayerData!O:O,""),
_xlfn.XLOOKUP(_xlfn.CONCAT(9,"-",$A116, "-", "A"), PlayerData!$M:$M,PlayerData!O:O,""),
_xlfn.XLOOKUP(_xlfn.CONCAT(10,"-",$A116, "-", "A"), PlayerData!$M:$M,PlayerData!O:O,""),
_xlfn.XLOOKUP(_xlfn.CONCAT(11,"-",$A116, "-", "A"), PlayerData!$M:$M,PlayerData!O:O,""),
_xlfn.XLOOKUP(_xlfn.CONCAT(12,"-",$A116, "-", "A"), PlayerData!$M:$M,PlayerData!O:O,""),
_xlfn.XLOOKUP(_xlfn.CONCAT(13,"-",$A116, "-", "A"), PlayerData!$M:$M,PlayerData!O:O,""),
_xlfn.XLOOKUP(_xlfn.CONCAT(14,"-",$A116, "-", "A"), PlayerData!$M:$M,PlayerData!O:O,""),
_xlfn.XLOOKUP(_xlfn.CONCAT(15,"-",$A116, "-", "A"), PlayerData!$M:$M,PlayerData!O:O,""),
_xlfn.XLOOKUP(_xlfn.CONCAT(16,"-",$A116, "-", "A"), PlayerData!$M:$M,PlayerData!O:O,""),
_xlfn.XLOOKUP(_xlfn.CONCAT(17,"-",$A116, "-", "A"), PlayerData!$M:$M,PlayerData!O:O,""),
_xlfn.XLOOKUP(_xlfn.CONCAT(18,"-",$A116, "-", "A"), PlayerData!$M:$M,PlayerData!O:O,"")))</f>
        <v>0</v>
      </c>
      <c r="M116" s="96" cm="1">
        <f t="array" ref="M1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_xlfn.XLOOKUP(_xlfn.CONCAT(0,"-",$A116, "-", "A"), PlayerData!$M:$M,PlayerData!R:R,""),
_xlfn.XLOOKUP(_xlfn.CONCAT(1,"-",$A116, "-", "A"), PlayerData!$M:$M,PlayerData!R:R,""),
_xlfn.XLOOKUP(_xlfn.CONCAT(2,"-",$A116, "-", "A"), PlayerData!$M:$M,PlayerData!R:R,""),
_xlfn.XLOOKUP(_xlfn.CONCAT(3,"-",$A116, "-", "A"), PlayerData!$M:$M,PlayerData!R:R,""),
_xlfn.XLOOKUP(_xlfn.CONCAT(4,"-",$A116, "-", "A"), PlayerData!$M:$M,PlayerData!R:R,""),
_xlfn.XLOOKUP(_xlfn.CONCAT(5,"-",$A116, "-", "A"), PlayerData!$M:$M,PlayerData!R:R,""),
_xlfn.XLOOKUP(_xlfn.CONCAT(6,"-",$A116, "-", "A"), PlayerData!$M:$M,PlayerData!R:R,""),
_xlfn.XLOOKUP(_xlfn.CONCAT(7,"-",$A116, "-", "A"), PlayerData!$M:$M,PlayerData!R:R,""),
_xlfn.XLOOKUP(_xlfn.CONCAT(8,"-",$A116, "-", "A"), PlayerData!$M:$M,PlayerData!R:R,""),
_xlfn.XLOOKUP(_xlfn.CONCAT(9,"-",$A116, "-", "A"), PlayerData!$M:$M,PlayerData!R:R,""),
_xlfn.XLOOKUP(_xlfn.CONCAT(10,"-",$A116, "-", "A"), PlayerData!$M:$M,PlayerData!R:R,""),
_xlfn.XLOOKUP(_xlfn.CONCAT(11,"-",$A116, "-", "A"), PlayerData!$M:$M,PlayerData!R:R,""),
_xlfn.XLOOKUP(_xlfn.CONCAT(12,"-",$A116, "-", "A"), PlayerData!$M:$M,PlayerData!R:R,""),
_xlfn.XLOOKUP(_xlfn.CONCAT(13,"-",$A116, "-", "A"), PlayerData!$M:$M,PlayerData!R:R,""),
_xlfn.XLOOKUP(_xlfn.CONCAT(14,"-",$A116, "-", "A"), PlayerData!$M:$M,PlayerData!R:R,""),
_xlfn.XLOOKUP(_xlfn.CONCAT(15,"-",$A116, "-", "A"), PlayerData!$M:$M,PlayerData!R:R,""),
_xlfn.XLOOKUP(_xlfn.CONCAT(16,"-",$A116, "-", "A"), PlayerData!$M:$M,PlayerData!R:R,""),
_xlfn.XLOOKUP(_xlfn.CONCAT(17,"-",$A116, "-", "A"), PlayerData!$M:$M,PlayerData!R:R,""),
_xlfn.XLOOKUP(_xlfn.CONCAT(18,"-",$A116, "-", "A"), PlayerData!$M:$M,PlayerData!R:R,"")))</f>
        <v>0</v>
      </c>
      <c r="N116" s="134">
        <f t="shared" si="11"/>
        <v>0</v>
      </c>
      <c r="O116" s="134">
        <f t="shared" si="12"/>
        <v>0</v>
      </c>
      <c r="P116" s="73">
        <f t="shared" si="13"/>
        <v>0</v>
      </c>
      <c r="Q116" s="132" cm="1">
        <f t="array" ref="Q116">IF(OR($A116=Solver!$T$12:$T$201),0,SUMPRODUCT($H116:$J116,$T$4:$V$4))</f>
        <v>20.619946091644209</v>
      </c>
      <c r="R116" s="73" cm="1">
        <f t="array" ref="R116">IF(OR($A116=Solver!$T$12:$T$201),0, SUMPRODUCT($N116:$P116, $T$4:$V$4))</f>
        <v>0</v>
      </c>
    </row>
    <row r="117" spans="1:18">
      <c r="A117" s="55">
        <v>115</v>
      </c>
      <c r="B117" s="55" t="str">
        <f>_xlfn.XLOOKUP($A117, PlayerData!$B$3:$B$394, PlayerData!C$3:C$394)</f>
        <v>WHU</v>
      </c>
      <c r="C117" s="55" t="str">
        <f>_xlfn.XLOOKUP($A117, PlayerData!$B$3:$B$394, PlayerData!D$3:D$394)</f>
        <v>M</v>
      </c>
      <c r="D117" s="31" t="str">
        <f>_xlfn.XLOOKUP($A117, PlayerData!$B$3:$B$394, PlayerData!E$3:E$394)</f>
        <v>Snodgrass</v>
      </c>
      <c r="E117" s="136" cm="1">
        <f t="array" ref="E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"H"), PlayerData!$G:$G,PlayerData!H:H,""),
_xlfn.XLOOKUP(_xlfn.CONCAT(1,"-",$A117, "-", "H"), PlayerData!$G:$G,PlayerData!H:H,""),
_xlfn.XLOOKUP(_xlfn.CONCAT(2,"-",$A117, "-", "H"), PlayerData!$G:$G,PlayerData!H:H,""),
_xlfn.XLOOKUP(_xlfn.CONCAT(3,"-",$A117, "-", "H"), PlayerData!$G:$G,PlayerData!H:H,""),
_xlfn.XLOOKUP(_xlfn.CONCAT(4,"-",$A117, "-", "H"), PlayerData!$G:$G,PlayerData!H:H,""),
_xlfn.XLOOKUP(_xlfn.CONCAT(5,"-",$A117, "-", "H"), PlayerData!$G:$G,PlayerData!H:H,""),
_xlfn.XLOOKUP(_xlfn.CONCAT(6,"-",$A117, "-", "H"), PlayerData!$G:$G,PlayerData!H:H,""),
_xlfn.XLOOKUP(_xlfn.CONCAT(7,"-",$A117, "-", "H"), PlayerData!$G:$G,PlayerData!H:H,""),
_xlfn.XLOOKUP(_xlfn.CONCAT(8,"-",$A117, "-", "H"), PlayerData!$G:$G,PlayerData!H:H,""),
_xlfn.XLOOKUP(_xlfn.CONCAT(9,"-",$A117, "-", "H"), PlayerData!$G:$G,PlayerData!H:H,""),
_xlfn.XLOOKUP(_xlfn.CONCAT(10,"-",$A117, "-", "H"), PlayerData!$G:$G,PlayerData!H:H,""),
_xlfn.XLOOKUP(_xlfn.CONCAT(11,"-",$A117, "-", "H"), PlayerData!$G:$G,PlayerData!H:H,""),
_xlfn.XLOOKUP(_xlfn.CONCAT(12,"-",$A117, "-", "H"), PlayerData!$G:$G,PlayerData!H:H,""),
_xlfn.XLOOKUP(_xlfn.CONCAT(13,"-",$A117, "-", "H"), PlayerData!$G:$G,PlayerData!H:H,""),
_xlfn.XLOOKUP(_xlfn.CONCAT(14,"-",$A117, "-", "H"), PlayerData!$G:$G,PlayerData!H:H,""),
_xlfn.XLOOKUP(_xlfn.CONCAT(15,"-",$A117, "-", "H"), PlayerData!$G:$G,PlayerData!H:H,""),
_xlfn.XLOOKUP(_xlfn.CONCAT(16,"-",$A117, "-", "H"), PlayerData!$G:$G,PlayerData!H:H,""),
_xlfn.XLOOKUP(_xlfn.CONCAT(17,"-",$A117, "-", "H"), PlayerData!$G:$G,PlayerData!H:H,""),
_xlfn.XLOOKUP(_xlfn.CONCAT(18,"-",$A117, "-", "H"), PlayerData!$G:$G,PlayerData!H:H,"")))</f>
        <v>0.75</v>
      </c>
      <c r="F117" s="136" cm="1">
        <f t="array" ref="F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"H"), PlayerData!$G:$G,PlayerData!I:I,""),
_xlfn.XLOOKUP(_xlfn.CONCAT(1,"-",$A117, "-", "H"), PlayerData!$G:$G,PlayerData!I:I,""),
_xlfn.XLOOKUP(_xlfn.CONCAT(2,"-",$A117, "-", "H"), PlayerData!$G:$G,PlayerData!I:I,""),
_xlfn.XLOOKUP(_xlfn.CONCAT(3,"-",$A117, "-", "H"), PlayerData!$G:$G,PlayerData!I:I,""),
_xlfn.XLOOKUP(_xlfn.CONCAT(4,"-",$A117, "-", "H"), PlayerData!$G:$G,PlayerData!I:I,""),
_xlfn.XLOOKUP(_xlfn.CONCAT(5,"-",$A117, "-", "H"), PlayerData!$G:$G,PlayerData!I:I,""),
_xlfn.XLOOKUP(_xlfn.CONCAT(6,"-",$A117, "-", "H"), PlayerData!$G:$G,PlayerData!I:I,""),
_xlfn.XLOOKUP(_xlfn.CONCAT(7,"-",$A117, "-", "H"), PlayerData!$G:$G,PlayerData!I:I,""),
_xlfn.XLOOKUP(_xlfn.CONCAT(8,"-",$A117, "-", "H"), PlayerData!$G:$G,PlayerData!I:I,""),
_xlfn.XLOOKUP(_xlfn.CONCAT(9,"-",$A117, "-", "H"), PlayerData!$G:$G,PlayerData!I:I,""),
_xlfn.XLOOKUP(_xlfn.CONCAT(10,"-",$A117, "-", "H"), PlayerData!$G:$G,PlayerData!I:I,""),
_xlfn.XLOOKUP(_xlfn.CONCAT(11,"-",$A117, "-", "H"), PlayerData!$G:$G,PlayerData!I:I,""),
_xlfn.XLOOKUP(_xlfn.CONCAT(12,"-",$A117, "-", "H"), PlayerData!$G:$G,PlayerData!I:I,""),
_xlfn.XLOOKUP(_xlfn.CONCAT(13,"-",$A117, "-", "H"), PlayerData!$G:$G,PlayerData!I:I,""),
_xlfn.XLOOKUP(_xlfn.CONCAT(14,"-",$A117, "-", "H"), PlayerData!$G:$G,PlayerData!I:I,""),
_xlfn.XLOOKUP(_xlfn.CONCAT(15,"-",$A117, "-", "H"), PlayerData!$G:$G,PlayerData!I:I,""),
_xlfn.XLOOKUP(_xlfn.CONCAT(16,"-",$A117, "-", "H"), PlayerData!$G:$G,PlayerData!I:I,""),
_xlfn.XLOOKUP(_xlfn.CONCAT(17,"-",$A117, "-", "H"), PlayerData!$G:$G,PlayerData!I:I,""),
_xlfn.XLOOKUP(_xlfn.CONCAT(18,"-",$A117, "-", "H"), PlayerData!$G:$G,PlayerData!I:I,"")))</f>
        <v>0</v>
      </c>
      <c r="G117" s="90" cm="1">
        <f t="array" ref="G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"H"), PlayerData!$G:$G,PlayerData!L:L,""),
_xlfn.XLOOKUP(_xlfn.CONCAT(1,"-",$A117, "-", "H"), PlayerData!$G:$G,PlayerData!L:L,""),
_xlfn.XLOOKUP(_xlfn.CONCAT(2,"-",$A117, "-", "H"), PlayerData!$G:$G,PlayerData!L:L,""),
_xlfn.XLOOKUP(_xlfn.CONCAT(3,"-",$A117, "-", "H"), PlayerData!$G:$G,PlayerData!L:L,""),
_xlfn.XLOOKUP(_xlfn.CONCAT(4,"-",$A117, "-", "H"), PlayerData!$G:$G,PlayerData!L:L,""),
_xlfn.XLOOKUP(_xlfn.CONCAT(5,"-",$A117, "-", "H"), PlayerData!$G:$G,PlayerData!L:L,""),
_xlfn.XLOOKUP(_xlfn.CONCAT(6,"-",$A117, "-", "H"), PlayerData!$G:$G,PlayerData!L:L,""),
_xlfn.XLOOKUP(_xlfn.CONCAT(7,"-",$A117, "-", "H"), PlayerData!$G:$G,PlayerData!L:L,""),
_xlfn.XLOOKUP(_xlfn.CONCAT(8,"-",$A117, "-", "H"), PlayerData!$G:$G,PlayerData!L:L,""),
_xlfn.XLOOKUP(_xlfn.CONCAT(9,"-",$A117, "-", "H"), PlayerData!$G:$G,PlayerData!L:L,""),
_xlfn.XLOOKUP(_xlfn.CONCAT(10,"-",$A117, "-", "H"), PlayerData!$G:$G,PlayerData!L:L,""),
_xlfn.XLOOKUP(_xlfn.CONCAT(11,"-",$A117, "-", "H"), PlayerData!$G:$G,PlayerData!L:L,""),
_xlfn.XLOOKUP(_xlfn.CONCAT(12,"-",$A117, "-", "H"), PlayerData!$G:$G,PlayerData!L:L,""),
_xlfn.XLOOKUP(_xlfn.CONCAT(13,"-",$A117, "-", "H"), PlayerData!$G:$G,PlayerData!L:L,""),
_xlfn.XLOOKUP(_xlfn.CONCAT(14,"-",$A117, "-", "H"), PlayerData!$G:$G,PlayerData!L:L,""),
_xlfn.XLOOKUP(_xlfn.CONCAT(15,"-",$A117, "-", "H"), PlayerData!$G:$G,PlayerData!L:L,""),
_xlfn.XLOOKUP(_xlfn.CONCAT(16,"-",$A117, "-", "H"), PlayerData!$G:$G,PlayerData!L:L,""),
_xlfn.XLOOKUP(_xlfn.CONCAT(17,"-",$A117, "-", "H"), PlayerData!$G:$G,PlayerData!L:L,""),
_xlfn.XLOOKUP(_xlfn.CONCAT(18,"-",$A117, "-", "H"), PlayerData!$G:$G,PlayerData!L:L,"")))</f>
        <v>1.7</v>
      </c>
      <c r="H117" s="132">
        <f t="shared" si="8"/>
        <v>17.045454545454543</v>
      </c>
      <c r="I117" s="132">
        <f t="shared" si="9"/>
        <v>0</v>
      </c>
      <c r="J117" s="72">
        <f t="shared" si="10"/>
        <v>22.911051212938009</v>
      </c>
      <c r="K117" s="138" cm="1">
        <f t="array" ref="K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"A"), PlayerData!$M:$M,PlayerData!N:N,""),
_xlfn.XLOOKUP(_xlfn.CONCAT(1,"-",$A117, "-", "A"), PlayerData!$M:$M,PlayerData!N:N,""),
_xlfn.XLOOKUP(_xlfn.CONCAT(2,"-",$A117, "-", "A"), PlayerData!$M:$M,PlayerData!N:N,""),
_xlfn.XLOOKUP(_xlfn.CONCAT(3,"-",$A117, "-", "A"), PlayerData!$M:$M,PlayerData!N:N,""),
_xlfn.XLOOKUP(_xlfn.CONCAT(4,"-",$A117, "-", "A"), PlayerData!$M:$M,PlayerData!N:N,""),
_xlfn.XLOOKUP(_xlfn.CONCAT(5,"-",$A117, "-", "A"), PlayerData!$M:$M,PlayerData!N:N,""),
_xlfn.XLOOKUP(_xlfn.CONCAT(6,"-",$A117, "-", "A"), PlayerData!$M:$M,PlayerData!N:N,""),
_xlfn.XLOOKUP(_xlfn.CONCAT(7,"-",$A117, "-", "A"), PlayerData!$M:$M,PlayerData!N:N,""),
_xlfn.XLOOKUP(_xlfn.CONCAT(8,"-",$A117, "-", "A"), PlayerData!$M:$M,PlayerData!N:N,""),
_xlfn.XLOOKUP(_xlfn.CONCAT(9,"-",$A117, "-", "A"), PlayerData!$M:$M,PlayerData!N:N,""),
_xlfn.XLOOKUP(_xlfn.CONCAT(10,"-",$A117, "-", "A"), PlayerData!$M:$M,PlayerData!N:N,""),
_xlfn.XLOOKUP(_xlfn.CONCAT(11,"-",$A117, "-", "A"), PlayerData!$M:$M,PlayerData!N:N,""),
_xlfn.XLOOKUP(_xlfn.CONCAT(12,"-",$A117, "-", "A"), PlayerData!$M:$M,PlayerData!N:N,""),
_xlfn.XLOOKUP(_xlfn.CONCAT(13,"-",$A117, "-", "A"), PlayerData!$M:$M,PlayerData!N:N,""),
_xlfn.XLOOKUP(_xlfn.CONCAT(14,"-",$A117, "-", "A"), PlayerData!$M:$M,PlayerData!N:N,""),
_xlfn.XLOOKUP(_xlfn.CONCAT(15,"-",$A117, "-", "A"), PlayerData!$M:$M,PlayerData!N:N,""),
_xlfn.XLOOKUP(_xlfn.CONCAT(16,"-",$A117, "-", "A"), PlayerData!$M:$M,PlayerData!N:N,""),
_xlfn.XLOOKUP(_xlfn.CONCAT(17,"-",$A117, "-", "A"), PlayerData!$M:$M,PlayerData!N:N,""),
_xlfn.XLOOKUP(_xlfn.CONCAT(18,"-",$A117, "-", "A"), PlayerData!$M:$M,PlayerData!N:N,"")))</f>
        <v>0.33</v>
      </c>
      <c r="L117" s="138" cm="1">
        <f t="array" ref="L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"A"), PlayerData!$M:$M,PlayerData!O:O,""),
_xlfn.XLOOKUP(_xlfn.CONCAT(1,"-",$A117, "-", "A"), PlayerData!$M:$M,PlayerData!O:O,""),
_xlfn.XLOOKUP(_xlfn.CONCAT(2,"-",$A117, "-", "A"), PlayerData!$M:$M,PlayerData!O:O,""),
_xlfn.XLOOKUP(_xlfn.CONCAT(3,"-",$A117, "-", "A"), PlayerData!$M:$M,PlayerData!O:O,""),
_xlfn.XLOOKUP(_xlfn.CONCAT(4,"-",$A117, "-", "A"), PlayerData!$M:$M,PlayerData!O:O,""),
_xlfn.XLOOKUP(_xlfn.CONCAT(5,"-",$A117, "-", "A"), PlayerData!$M:$M,PlayerData!O:O,""),
_xlfn.XLOOKUP(_xlfn.CONCAT(6,"-",$A117, "-", "A"), PlayerData!$M:$M,PlayerData!O:O,""),
_xlfn.XLOOKUP(_xlfn.CONCAT(7,"-",$A117, "-", "A"), PlayerData!$M:$M,PlayerData!O:O,""),
_xlfn.XLOOKUP(_xlfn.CONCAT(8,"-",$A117, "-", "A"), PlayerData!$M:$M,PlayerData!O:O,""),
_xlfn.XLOOKUP(_xlfn.CONCAT(9,"-",$A117, "-", "A"), PlayerData!$M:$M,PlayerData!O:O,""),
_xlfn.XLOOKUP(_xlfn.CONCAT(10,"-",$A117, "-", "A"), PlayerData!$M:$M,PlayerData!O:O,""),
_xlfn.XLOOKUP(_xlfn.CONCAT(11,"-",$A117, "-", "A"), PlayerData!$M:$M,PlayerData!O:O,""),
_xlfn.XLOOKUP(_xlfn.CONCAT(12,"-",$A117, "-", "A"), PlayerData!$M:$M,PlayerData!O:O,""),
_xlfn.XLOOKUP(_xlfn.CONCAT(13,"-",$A117, "-", "A"), PlayerData!$M:$M,PlayerData!O:O,""),
_xlfn.XLOOKUP(_xlfn.CONCAT(14,"-",$A117, "-", "A"), PlayerData!$M:$M,PlayerData!O:O,""),
_xlfn.XLOOKUP(_xlfn.CONCAT(15,"-",$A117, "-", "A"), PlayerData!$M:$M,PlayerData!O:O,""),
_xlfn.XLOOKUP(_xlfn.CONCAT(16,"-",$A117, "-", "A"), PlayerData!$M:$M,PlayerData!O:O,""),
_xlfn.XLOOKUP(_xlfn.CONCAT(17,"-",$A117, "-", "A"), PlayerData!$M:$M,PlayerData!O:O,""),
_xlfn.XLOOKUP(_xlfn.CONCAT(18,"-",$A117, "-", "A"), PlayerData!$M:$M,PlayerData!O:O,"")))</f>
        <v>0</v>
      </c>
      <c r="M117" s="96" cm="1">
        <f t="array" ref="M1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_xlfn.XLOOKUP(_xlfn.CONCAT(0,"-",$A117, "-", "A"), PlayerData!$M:$M,PlayerData!R:R,""),
_xlfn.XLOOKUP(_xlfn.CONCAT(1,"-",$A117, "-", "A"), PlayerData!$M:$M,PlayerData!R:R,""),
_xlfn.XLOOKUP(_xlfn.CONCAT(2,"-",$A117, "-", "A"), PlayerData!$M:$M,PlayerData!R:R,""),
_xlfn.XLOOKUP(_xlfn.CONCAT(3,"-",$A117, "-", "A"), PlayerData!$M:$M,PlayerData!R:R,""),
_xlfn.XLOOKUP(_xlfn.CONCAT(4,"-",$A117, "-", "A"), PlayerData!$M:$M,PlayerData!R:R,""),
_xlfn.XLOOKUP(_xlfn.CONCAT(5,"-",$A117, "-", "A"), PlayerData!$M:$M,PlayerData!R:R,""),
_xlfn.XLOOKUP(_xlfn.CONCAT(6,"-",$A117, "-", "A"), PlayerData!$M:$M,PlayerData!R:R,""),
_xlfn.XLOOKUP(_xlfn.CONCAT(7,"-",$A117, "-", "A"), PlayerData!$M:$M,PlayerData!R:R,""),
_xlfn.XLOOKUP(_xlfn.CONCAT(8,"-",$A117, "-", "A"), PlayerData!$M:$M,PlayerData!R:R,""),
_xlfn.XLOOKUP(_xlfn.CONCAT(9,"-",$A117, "-", "A"), PlayerData!$M:$M,PlayerData!R:R,""),
_xlfn.XLOOKUP(_xlfn.CONCAT(10,"-",$A117, "-", "A"), PlayerData!$M:$M,PlayerData!R:R,""),
_xlfn.XLOOKUP(_xlfn.CONCAT(11,"-",$A117, "-", "A"), PlayerData!$M:$M,PlayerData!R:R,""),
_xlfn.XLOOKUP(_xlfn.CONCAT(12,"-",$A117, "-", "A"), PlayerData!$M:$M,PlayerData!R:R,""),
_xlfn.XLOOKUP(_xlfn.CONCAT(13,"-",$A117, "-", "A"), PlayerData!$M:$M,PlayerData!R:R,""),
_xlfn.XLOOKUP(_xlfn.CONCAT(14,"-",$A117, "-", "A"), PlayerData!$M:$M,PlayerData!R:R,""),
_xlfn.XLOOKUP(_xlfn.CONCAT(15,"-",$A117, "-", "A"), PlayerData!$M:$M,PlayerData!R:R,""),
_xlfn.XLOOKUP(_xlfn.CONCAT(16,"-",$A117, "-", "A"), PlayerData!$M:$M,PlayerData!R:R,""),
_xlfn.XLOOKUP(_xlfn.CONCAT(17,"-",$A117, "-", "A"), PlayerData!$M:$M,PlayerData!R:R,""),
_xlfn.XLOOKUP(_xlfn.CONCAT(18,"-",$A117, "-", "A"), PlayerData!$M:$M,PlayerData!R:R,"")))</f>
        <v>0.19</v>
      </c>
      <c r="N117" s="134">
        <f t="shared" si="11"/>
        <v>7.4999999999999991</v>
      </c>
      <c r="O117" s="134">
        <f t="shared" si="12"/>
        <v>0</v>
      </c>
      <c r="P117" s="73">
        <f t="shared" si="13"/>
        <v>2.5606469002695422</v>
      </c>
      <c r="Q117" s="132" cm="1">
        <f t="array" ref="Q117">IF(OR($A117=Solver!$T$12:$T$201),0,SUMPRODUCT($H117:$J117,$T$4:$V$4))</f>
        <v>22.911051212938009</v>
      </c>
      <c r="R117" s="73" cm="1">
        <f t="array" ref="R117">IF(OR($A117=Solver!$T$12:$T$201),0, SUMPRODUCT($N117:$P117, $T$4:$V$4))</f>
        <v>2.5606469002695422</v>
      </c>
    </row>
    <row r="118" spans="1:18">
      <c r="A118" s="55">
        <v>116</v>
      </c>
      <c r="B118" s="55" t="str">
        <f>_xlfn.XLOOKUP($A118, PlayerData!$B$3:$B$394, PlayerData!C$3:C$394)</f>
        <v>AVL</v>
      </c>
      <c r="C118" s="55" t="str">
        <f>_xlfn.XLOOKUP($A118, PlayerData!$B$3:$B$394, PlayerData!D$3:D$394)</f>
        <v>M</v>
      </c>
      <c r="D118" s="31" t="str">
        <f>_xlfn.XLOOKUP($A118, PlayerData!$B$3:$B$394, PlayerData!E$3:E$394)</f>
        <v>Hourihane</v>
      </c>
      <c r="E118" s="136" cm="1">
        <f t="array" ref="E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"H"), PlayerData!$G:$G,PlayerData!H:H,""),
_xlfn.XLOOKUP(_xlfn.CONCAT(1,"-",$A118, "-", "H"), PlayerData!$G:$G,PlayerData!H:H,""),
_xlfn.XLOOKUP(_xlfn.CONCAT(2,"-",$A118, "-", "H"), PlayerData!$G:$G,PlayerData!H:H,""),
_xlfn.XLOOKUP(_xlfn.CONCAT(3,"-",$A118, "-", "H"), PlayerData!$G:$G,PlayerData!H:H,""),
_xlfn.XLOOKUP(_xlfn.CONCAT(4,"-",$A118, "-", "H"), PlayerData!$G:$G,PlayerData!H:H,""),
_xlfn.XLOOKUP(_xlfn.CONCAT(5,"-",$A118, "-", "H"), PlayerData!$G:$G,PlayerData!H:H,""),
_xlfn.XLOOKUP(_xlfn.CONCAT(6,"-",$A118, "-", "H"), PlayerData!$G:$G,PlayerData!H:H,""),
_xlfn.XLOOKUP(_xlfn.CONCAT(7,"-",$A118, "-", "H"), PlayerData!$G:$G,PlayerData!H:H,""),
_xlfn.XLOOKUP(_xlfn.CONCAT(8,"-",$A118, "-", "H"), PlayerData!$G:$G,PlayerData!H:H,""),
_xlfn.XLOOKUP(_xlfn.CONCAT(9,"-",$A118, "-", "H"), PlayerData!$G:$G,PlayerData!H:H,""),
_xlfn.XLOOKUP(_xlfn.CONCAT(10,"-",$A118, "-", "H"), PlayerData!$G:$G,PlayerData!H:H,""),
_xlfn.XLOOKUP(_xlfn.CONCAT(11,"-",$A118, "-", "H"), PlayerData!$G:$G,PlayerData!H:H,""),
_xlfn.XLOOKUP(_xlfn.CONCAT(12,"-",$A118, "-", "H"), PlayerData!$G:$G,PlayerData!H:H,""),
_xlfn.XLOOKUP(_xlfn.CONCAT(13,"-",$A118, "-", "H"), PlayerData!$G:$G,PlayerData!H:H,""),
_xlfn.XLOOKUP(_xlfn.CONCAT(14,"-",$A118, "-", "H"), PlayerData!$G:$G,PlayerData!H:H,""),
_xlfn.XLOOKUP(_xlfn.CONCAT(15,"-",$A118, "-", "H"), PlayerData!$G:$G,PlayerData!H:H,""),
_xlfn.XLOOKUP(_xlfn.CONCAT(16,"-",$A118, "-", "H"), PlayerData!$G:$G,PlayerData!H:H,""),
_xlfn.XLOOKUP(_xlfn.CONCAT(17,"-",$A118, "-", "H"), PlayerData!$G:$G,PlayerData!H:H,""),
_xlfn.XLOOKUP(_xlfn.CONCAT(18,"-",$A118, "-", "H"), PlayerData!$G:$G,PlayerData!H:H,"")))</f>
        <v>0.5</v>
      </c>
      <c r="F118" s="136" cm="1">
        <f t="array" ref="F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"H"), PlayerData!$G:$G,PlayerData!I:I,""),
_xlfn.XLOOKUP(_xlfn.CONCAT(1,"-",$A118, "-", "H"), PlayerData!$G:$G,PlayerData!I:I,""),
_xlfn.XLOOKUP(_xlfn.CONCAT(2,"-",$A118, "-", "H"), PlayerData!$G:$G,PlayerData!I:I,""),
_xlfn.XLOOKUP(_xlfn.CONCAT(3,"-",$A118, "-", "H"), PlayerData!$G:$G,PlayerData!I:I,""),
_xlfn.XLOOKUP(_xlfn.CONCAT(4,"-",$A118, "-", "H"), PlayerData!$G:$G,PlayerData!I:I,""),
_xlfn.XLOOKUP(_xlfn.CONCAT(5,"-",$A118, "-", "H"), PlayerData!$G:$G,PlayerData!I:I,""),
_xlfn.XLOOKUP(_xlfn.CONCAT(6,"-",$A118, "-", "H"), PlayerData!$G:$G,PlayerData!I:I,""),
_xlfn.XLOOKUP(_xlfn.CONCAT(7,"-",$A118, "-", "H"), PlayerData!$G:$G,PlayerData!I:I,""),
_xlfn.XLOOKUP(_xlfn.CONCAT(8,"-",$A118, "-", "H"), PlayerData!$G:$G,PlayerData!I:I,""),
_xlfn.XLOOKUP(_xlfn.CONCAT(9,"-",$A118, "-", "H"), PlayerData!$G:$G,PlayerData!I:I,""),
_xlfn.XLOOKUP(_xlfn.CONCAT(10,"-",$A118, "-", "H"), PlayerData!$G:$G,PlayerData!I:I,""),
_xlfn.XLOOKUP(_xlfn.CONCAT(11,"-",$A118, "-", "H"), PlayerData!$G:$G,PlayerData!I:I,""),
_xlfn.XLOOKUP(_xlfn.CONCAT(12,"-",$A118, "-", "H"), PlayerData!$G:$G,PlayerData!I:I,""),
_xlfn.XLOOKUP(_xlfn.CONCAT(13,"-",$A118, "-", "H"), PlayerData!$G:$G,PlayerData!I:I,""),
_xlfn.XLOOKUP(_xlfn.CONCAT(14,"-",$A118, "-", "H"), PlayerData!$G:$G,PlayerData!I:I,""),
_xlfn.XLOOKUP(_xlfn.CONCAT(15,"-",$A118, "-", "H"), PlayerData!$G:$G,PlayerData!I:I,""),
_xlfn.XLOOKUP(_xlfn.CONCAT(16,"-",$A118, "-", "H"), PlayerData!$G:$G,PlayerData!I:I,""),
_xlfn.XLOOKUP(_xlfn.CONCAT(17,"-",$A118, "-", "H"), PlayerData!$G:$G,PlayerData!I:I,""),
_xlfn.XLOOKUP(_xlfn.CONCAT(18,"-",$A118, "-", "H"), PlayerData!$G:$G,PlayerData!I:I,"")))</f>
        <v>0</v>
      </c>
      <c r="G118" s="90" cm="1">
        <f t="array" ref="G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"H"), PlayerData!$G:$G,PlayerData!L:L,""),
_xlfn.XLOOKUP(_xlfn.CONCAT(1,"-",$A118, "-", "H"), PlayerData!$G:$G,PlayerData!L:L,""),
_xlfn.XLOOKUP(_xlfn.CONCAT(2,"-",$A118, "-", "H"), PlayerData!$G:$G,PlayerData!L:L,""),
_xlfn.XLOOKUP(_xlfn.CONCAT(3,"-",$A118, "-", "H"), PlayerData!$G:$G,PlayerData!L:L,""),
_xlfn.XLOOKUP(_xlfn.CONCAT(4,"-",$A118, "-", "H"), PlayerData!$G:$G,PlayerData!L:L,""),
_xlfn.XLOOKUP(_xlfn.CONCAT(5,"-",$A118, "-", "H"), PlayerData!$G:$G,PlayerData!L:L,""),
_xlfn.XLOOKUP(_xlfn.CONCAT(6,"-",$A118, "-", "H"), PlayerData!$G:$G,PlayerData!L:L,""),
_xlfn.XLOOKUP(_xlfn.CONCAT(7,"-",$A118, "-", "H"), PlayerData!$G:$G,PlayerData!L:L,""),
_xlfn.XLOOKUP(_xlfn.CONCAT(8,"-",$A118, "-", "H"), PlayerData!$G:$G,PlayerData!L:L,""),
_xlfn.XLOOKUP(_xlfn.CONCAT(9,"-",$A118, "-", "H"), PlayerData!$G:$G,PlayerData!L:L,""),
_xlfn.XLOOKUP(_xlfn.CONCAT(10,"-",$A118, "-", "H"), PlayerData!$G:$G,PlayerData!L:L,""),
_xlfn.XLOOKUP(_xlfn.CONCAT(11,"-",$A118, "-", "H"), PlayerData!$G:$G,PlayerData!L:L,""),
_xlfn.XLOOKUP(_xlfn.CONCAT(12,"-",$A118, "-", "H"), PlayerData!$G:$G,PlayerData!L:L,""),
_xlfn.XLOOKUP(_xlfn.CONCAT(13,"-",$A118, "-", "H"), PlayerData!$G:$G,PlayerData!L:L,""),
_xlfn.XLOOKUP(_xlfn.CONCAT(14,"-",$A118, "-", "H"), PlayerData!$G:$G,PlayerData!L:L,""),
_xlfn.XLOOKUP(_xlfn.CONCAT(15,"-",$A118, "-", "H"), PlayerData!$G:$G,PlayerData!L:L,""),
_xlfn.XLOOKUP(_xlfn.CONCAT(16,"-",$A118, "-", "H"), PlayerData!$G:$G,PlayerData!L:L,""),
_xlfn.XLOOKUP(_xlfn.CONCAT(17,"-",$A118, "-", "H"), PlayerData!$G:$G,PlayerData!L:L,""),
_xlfn.XLOOKUP(_xlfn.CONCAT(18,"-",$A118, "-", "H"), PlayerData!$G:$G,PlayerData!L:L,"")))</f>
        <v>1.1099999999999999</v>
      </c>
      <c r="H118" s="132">
        <f t="shared" si="8"/>
        <v>11.363636363636363</v>
      </c>
      <c r="I118" s="132">
        <f t="shared" si="9"/>
        <v>0</v>
      </c>
      <c r="J118" s="72">
        <f t="shared" si="10"/>
        <v>14.959568733153638</v>
      </c>
      <c r="K118" s="138" cm="1">
        <f t="array" ref="K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"A"), PlayerData!$M:$M,PlayerData!N:N,""),
_xlfn.XLOOKUP(_xlfn.CONCAT(1,"-",$A118, "-", "A"), PlayerData!$M:$M,PlayerData!N:N,""),
_xlfn.XLOOKUP(_xlfn.CONCAT(2,"-",$A118, "-", "A"), PlayerData!$M:$M,PlayerData!N:N,""),
_xlfn.XLOOKUP(_xlfn.CONCAT(3,"-",$A118, "-", "A"), PlayerData!$M:$M,PlayerData!N:N,""),
_xlfn.XLOOKUP(_xlfn.CONCAT(4,"-",$A118, "-", "A"), PlayerData!$M:$M,PlayerData!N:N,""),
_xlfn.XLOOKUP(_xlfn.CONCAT(5,"-",$A118, "-", "A"), PlayerData!$M:$M,PlayerData!N:N,""),
_xlfn.XLOOKUP(_xlfn.CONCAT(6,"-",$A118, "-", "A"), PlayerData!$M:$M,PlayerData!N:N,""),
_xlfn.XLOOKUP(_xlfn.CONCAT(7,"-",$A118, "-", "A"), PlayerData!$M:$M,PlayerData!N:N,""),
_xlfn.XLOOKUP(_xlfn.CONCAT(8,"-",$A118, "-", "A"), PlayerData!$M:$M,PlayerData!N:N,""),
_xlfn.XLOOKUP(_xlfn.CONCAT(9,"-",$A118, "-", "A"), PlayerData!$M:$M,PlayerData!N:N,""),
_xlfn.XLOOKUP(_xlfn.CONCAT(10,"-",$A118, "-", "A"), PlayerData!$M:$M,PlayerData!N:N,""),
_xlfn.XLOOKUP(_xlfn.CONCAT(11,"-",$A118, "-", "A"), PlayerData!$M:$M,PlayerData!N:N,""),
_xlfn.XLOOKUP(_xlfn.CONCAT(12,"-",$A118, "-", "A"), PlayerData!$M:$M,PlayerData!N:N,""),
_xlfn.XLOOKUP(_xlfn.CONCAT(13,"-",$A118, "-", "A"), PlayerData!$M:$M,PlayerData!N:N,""),
_xlfn.XLOOKUP(_xlfn.CONCAT(14,"-",$A118, "-", "A"), PlayerData!$M:$M,PlayerData!N:N,""),
_xlfn.XLOOKUP(_xlfn.CONCAT(15,"-",$A118, "-", "A"), PlayerData!$M:$M,PlayerData!N:N,""),
_xlfn.XLOOKUP(_xlfn.CONCAT(16,"-",$A118, "-", "A"), PlayerData!$M:$M,PlayerData!N:N,""),
_xlfn.XLOOKUP(_xlfn.CONCAT(17,"-",$A118, "-", "A"), PlayerData!$M:$M,PlayerData!N:N,""),
_xlfn.XLOOKUP(_xlfn.CONCAT(18,"-",$A118, "-", "A"), PlayerData!$M:$M,PlayerData!N:N,"")))</f>
        <v>0.25</v>
      </c>
      <c r="L118" s="138" cm="1">
        <f t="array" ref="L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"A"), PlayerData!$M:$M,PlayerData!O:O,""),
_xlfn.XLOOKUP(_xlfn.CONCAT(1,"-",$A118, "-", "A"), PlayerData!$M:$M,PlayerData!O:O,""),
_xlfn.XLOOKUP(_xlfn.CONCAT(2,"-",$A118, "-", "A"), PlayerData!$M:$M,PlayerData!O:O,""),
_xlfn.XLOOKUP(_xlfn.CONCAT(3,"-",$A118, "-", "A"), PlayerData!$M:$M,PlayerData!O:O,""),
_xlfn.XLOOKUP(_xlfn.CONCAT(4,"-",$A118, "-", "A"), PlayerData!$M:$M,PlayerData!O:O,""),
_xlfn.XLOOKUP(_xlfn.CONCAT(5,"-",$A118, "-", "A"), PlayerData!$M:$M,PlayerData!O:O,""),
_xlfn.XLOOKUP(_xlfn.CONCAT(6,"-",$A118, "-", "A"), PlayerData!$M:$M,PlayerData!O:O,""),
_xlfn.XLOOKUP(_xlfn.CONCAT(7,"-",$A118, "-", "A"), PlayerData!$M:$M,PlayerData!O:O,""),
_xlfn.XLOOKUP(_xlfn.CONCAT(8,"-",$A118, "-", "A"), PlayerData!$M:$M,PlayerData!O:O,""),
_xlfn.XLOOKUP(_xlfn.CONCAT(9,"-",$A118, "-", "A"), PlayerData!$M:$M,PlayerData!O:O,""),
_xlfn.XLOOKUP(_xlfn.CONCAT(10,"-",$A118, "-", "A"), PlayerData!$M:$M,PlayerData!O:O,""),
_xlfn.XLOOKUP(_xlfn.CONCAT(11,"-",$A118, "-", "A"), PlayerData!$M:$M,PlayerData!O:O,""),
_xlfn.XLOOKUP(_xlfn.CONCAT(12,"-",$A118, "-", "A"), PlayerData!$M:$M,PlayerData!O:O,""),
_xlfn.XLOOKUP(_xlfn.CONCAT(13,"-",$A118, "-", "A"), PlayerData!$M:$M,PlayerData!O:O,""),
_xlfn.XLOOKUP(_xlfn.CONCAT(14,"-",$A118, "-", "A"), PlayerData!$M:$M,PlayerData!O:O,""),
_xlfn.XLOOKUP(_xlfn.CONCAT(15,"-",$A118, "-", "A"), PlayerData!$M:$M,PlayerData!O:O,""),
_xlfn.XLOOKUP(_xlfn.CONCAT(16,"-",$A118, "-", "A"), PlayerData!$M:$M,PlayerData!O:O,""),
_xlfn.XLOOKUP(_xlfn.CONCAT(17,"-",$A118, "-", "A"), PlayerData!$M:$M,PlayerData!O:O,""),
_xlfn.XLOOKUP(_xlfn.CONCAT(18,"-",$A118, "-", "A"), PlayerData!$M:$M,PlayerData!O:O,"")))</f>
        <v>0</v>
      </c>
      <c r="M118" s="96" cm="1">
        <f t="array" ref="M1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_xlfn.XLOOKUP(_xlfn.CONCAT(0,"-",$A118, "-", "A"), PlayerData!$M:$M,PlayerData!R:R,""),
_xlfn.XLOOKUP(_xlfn.CONCAT(1,"-",$A118, "-", "A"), PlayerData!$M:$M,PlayerData!R:R,""),
_xlfn.XLOOKUP(_xlfn.CONCAT(2,"-",$A118, "-", "A"), PlayerData!$M:$M,PlayerData!R:R,""),
_xlfn.XLOOKUP(_xlfn.CONCAT(3,"-",$A118, "-", "A"), PlayerData!$M:$M,PlayerData!R:R,""),
_xlfn.XLOOKUP(_xlfn.CONCAT(4,"-",$A118, "-", "A"), PlayerData!$M:$M,PlayerData!R:R,""),
_xlfn.XLOOKUP(_xlfn.CONCAT(5,"-",$A118, "-", "A"), PlayerData!$M:$M,PlayerData!R:R,""),
_xlfn.XLOOKUP(_xlfn.CONCAT(6,"-",$A118, "-", "A"), PlayerData!$M:$M,PlayerData!R:R,""),
_xlfn.XLOOKUP(_xlfn.CONCAT(7,"-",$A118, "-", "A"), PlayerData!$M:$M,PlayerData!R:R,""),
_xlfn.XLOOKUP(_xlfn.CONCAT(8,"-",$A118, "-", "A"), PlayerData!$M:$M,PlayerData!R:R,""),
_xlfn.XLOOKUP(_xlfn.CONCAT(9,"-",$A118, "-", "A"), PlayerData!$M:$M,PlayerData!R:R,""),
_xlfn.XLOOKUP(_xlfn.CONCAT(10,"-",$A118, "-", "A"), PlayerData!$M:$M,PlayerData!R:R,""),
_xlfn.XLOOKUP(_xlfn.CONCAT(11,"-",$A118, "-", "A"), PlayerData!$M:$M,PlayerData!R:R,""),
_xlfn.XLOOKUP(_xlfn.CONCAT(12,"-",$A118, "-", "A"), PlayerData!$M:$M,PlayerData!R:R,""),
_xlfn.XLOOKUP(_xlfn.CONCAT(13,"-",$A118, "-", "A"), PlayerData!$M:$M,PlayerData!R:R,""),
_xlfn.XLOOKUP(_xlfn.CONCAT(14,"-",$A118, "-", "A"), PlayerData!$M:$M,PlayerData!R:R,""),
_xlfn.XLOOKUP(_xlfn.CONCAT(15,"-",$A118, "-", "A"), PlayerData!$M:$M,PlayerData!R:R,""),
_xlfn.XLOOKUP(_xlfn.CONCAT(16,"-",$A118, "-", "A"), PlayerData!$M:$M,PlayerData!R:R,""),
_xlfn.XLOOKUP(_xlfn.CONCAT(17,"-",$A118, "-", "A"), PlayerData!$M:$M,PlayerData!R:R,""),
_xlfn.XLOOKUP(_xlfn.CONCAT(18,"-",$A118, "-", "A"), PlayerData!$M:$M,PlayerData!R:R,"")))</f>
        <v>1.28</v>
      </c>
      <c r="N118" s="134">
        <f t="shared" si="11"/>
        <v>5.6818181818181817</v>
      </c>
      <c r="O118" s="134">
        <f t="shared" si="12"/>
        <v>0</v>
      </c>
      <c r="P118" s="73">
        <f t="shared" si="13"/>
        <v>17.250673854447442</v>
      </c>
      <c r="Q118" s="132" cm="1">
        <f t="array" ref="Q118">IF(OR($A118=Solver!$T$12:$T$201),0,SUMPRODUCT($H118:$J118,$T$4:$V$4))</f>
        <v>14.959568733153638</v>
      </c>
      <c r="R118" s="73" cm="1">
        <f t="array" ref="R118">IF(OR($A118=Solver!$T$12:$T$201),0, SUMPRODUCT($N118:$P118, $T$4:$V$4))</f>
        <v>17.250673854447442</v>
      </c>
    </row>
    <row r="119" spans="1:18">
      <c r="A119" s="55">
        <v>117</v>
      </c>
      <c r="B119" s="55">
        <f>_xlfn.XLOOKUP($A119, PlayerData!$B$3:$B$394, PlayerData!C$3:C$394)</f>
        <v>0</v>
      </c>
      <c r="C119" s="55" t="str">
        <f>_xlfn.XLOOKUP($A119, PlayerData!$B$3:$B$394, PlayerData!D$3:D$394)</f>
        <v>M</v>
      </c>
      <c r="D119" s="31" t="str">
        <f>_xlfn.XLOOKUP($A119, PlayerData!$B$3:$B$394, PlayerData!E$3:E$394)</f>
        <v>Sarr</v>
      </c>
      <c r="E119" s="136" cm="1">
        <f t="array" ref="E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"H"), PlayerData!$G:$G,PlayerData!H:H,""),
_xlfn.XLOOKUP(_xlfn.CONCAT(1,"-",$A119, "-", "H"), PlayerData!$G:$G,PlayerData!H:H,""),
_xlfn.XLOOKUP(_xlfn.CONCAT(2,"-",$A119, "-", "H"), PlayerData!$G:$G,PlayerData!H:H,""),
_xlfn.XLOOKUP(_xlfn.CONCAT(3,"-",$A119, "-", "H"), PlayerData!$G:$G,PlayerData!H:H,""),
_xlfn.XLOOKUP(_xlfn.CONCAT(4,"-",$A119, "-", "H"), PlayerData!$G:$G,PlayerData!H:H,""),
_xlfn.XLOOKUP(_xlfn.CONCAT(5,"-",$A119, "-", "H"), PlayerData!$G:$G,PlayerData!H:H,""),
_xlfn.XLOOKUP(_xlfn.CONCAT(6,"-",$A119, "-", "H"), PlayerData!$G:$G,PlayerData!H:H,""),
_xlfn.XLOOKUP(_xlfn.CONCAT(7,"-",$A119, "-", "H"), PlayerData!$G:$G,PlayerData!H:H,""),
_xlfn.XLOOKUP(_xlfn.CONCAT(8,"-",$A119, "-", "H"), PlayerData!$G:$G,PlayerData!H:H,""),
_xlfn.XLOOKUP(_xlfn.CONCAT(9,"-",$A119, "-", "H"), PlayerData!$G:$G,PlayerData!H:H,""),
_xlfn.XLOOKUP(_xlfn.CONCAT(10,"-",$A119, "-", "H"), PlayerData!$G:$G,PlayerData!H:H,""),
_xlfn.XLOOKUP(_xlfn.CONCAT(11,"-",$A119, "-", "H"), PlayerData!$G:$G,PlayerData!H:H,""),
_xlfn.XLOOKUP(_xlfn.CONCAT(12,"-",$A119, "-", "H"), PlayerData!$G:$G,PlayerData!H:H,""),
_xlfn.XLOOKUP(_xlfn.CONCAT(13,"-",$A119, "-", "H"), PlayerData!$G:$G,PlayerData!H:H,""),
_xlfn.XLOOKUP(_xlfn.CONCAT(14,"-",$A119, "-", "H"), PlayerData!$G:$G,PlayerData!H:H,""),
_xlfn.XLOOKUP(_xlfn.CONCAT(15,"-",$A119, "-", "H"), PlayerData!$G:$G,PlayerData!H:H,""),
_xlfn.XLOOKUP(_xlfn.CONCAT(16,"-",$A119, "-", "H"), PlayerData!$G:$G,PlayerData!H:H,""),
_xlfn.XLOOKUP(_xlfn.CONCAT(17,"-",$A119, "-", "H"), PlayerData!$G:$G,PlayerData!H:H,""),
_xlfn.XLOOKUP(_xlfn.CONCAT(18,"-",$A119, "-", "H"), PlayerData!$G:$G,PlayerData!H:H,"")))</f>
        <v>1.89</v>
      </c>
      <c r="F119" s="136" cm="1">
        <f t="array" ref="F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"H"), PlayerData!$G:$G,PlayerData!I:I,""),
_xlfn.XLOOKUP(_xlfn.CONCAT(1,"-",$A119, "-", "H"), PlayerData!$G:$G,PlayerData!I:I,""),
_xlfn.XLOOKUP(_xlfn.CONCAT(2,"-",$A119, "-", "H"), PlayerData!$G:$G,PlayerData!I:I,""),
_xlfn.XLOOKUP(_xlfn.CONCAT(3,"-",$A119, "-", "H"), PlayerData!$G:$G,PlayerData!I:I,""),
_xlfn.XLOOKUP(_xlfn.CONCAT(4,"-",$A119, "-", "H"), PlayerData!$G:$G,PlayerData!I:I,""),
_xlfn.XLOOKUP(_xlfn.CONCAT(5,"-",$A119, "-", "H"), PlayerData!$G:$G,PlayerData!I:I,""),
_xlfn.XLOOKUP(_xlfn.CONCAT(6,"-",$A119, "-", "H"), PlayerData!$G:$G,PlayerData!I:I,""),
_xlfn.XLOOKUP(_xlfn.CONCAT(7,"-",$A119, "-", "H"), PlayerData!$G:$G,PlayerData!I:I,""),
_xlfn.XLOOKUP(_xlfn.CONCAT(8,"-",$A119, "-", "H"), PlayerData!$G:$G,PlayerData!I:I,""),
_xlfn.XLOOKUP(_xlfn.CONCAT(9,"-",$A119, "-", "H"), PlayerData!$G:$G,PlayerData!I:I,""),
_xlfn.XLOOKUP(_xlfn.CONCAT(10,"-",$A119, "-", "H"), PlayerData!$G:$G,PlayerData!I:I,""),
_xlfn.XLOOKUP(_xlfn.CONCAT(11,"-",$A119, "-", "H"), PlayerData!$G:$G,PlayerData!I:I,""),
_xlfn.XLOOKUP(_xlfn.CONCAT(12,"-",$A119, "-", "H"), PlayerData!$G:$G,PlayerData!I:I,""),
_xlfn.XLOOKUP(_xlfn.CONCAT(13,"-",$A119, "-", "H"), PlayerData!$G:$G,PlayerData!I:I,""),
_xlfn.XLOOKUP(_xlfn.CONCAT(14,"-",$A119, "-", "H"), PlayerData!$G:$G,PlayerData!I:I,""),
_xlfn.XLOOKUP(_xlfn.CONCAT(15,"-",$A119, "-", "H"), PlayerData!$G:$G,PlayerData!I:I,""),
_xlfn.XLOOKUP(_xlfn.CONCAT(16,"-",$A119, "-", "H"), PlayerData!$G:$G,PlayerData!I:I,""),
_xlfn.XLOOKUP(_xlfn.CONCAT(17,"-",$A119, "-", "H"), PlayerData!$G:$G,PlayerData!I:I,""),
_xlfn.XLOOKUP(_xlfn.CONCAT(18,"-",$A119, "-", "H"), PlayerData!$G:$G,PlayerData!I:I,"")))</f>
        <v>0.78</v>
      </c>
      <c r="G119" s="90" cm="1">
        <f t="array" ref="G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"H"), PlayerData!$G:$G,PlayerData!L:L,""),
_xlfn.XLOOKUP(_xlfn.CONCAT(1,"-",$A119, "-", "H"), PlayerData!$G:$G,PlayerData!L:L,""),
_xlfn.XLOOKUP(_xlfn.CONCAT(2,"-",$A119, "-", "H"), PlayerData!$G:$G,PlayerData!L:L,""),
_xlfn.XLOOKUP(_xlfn.CONCAT(3,"-",$A119, "-", "H"), PlayerData!$G:$G,PlayerData!L:L,""),
_xlfn.XLOOKUP(_xlfn.CONCAT(4,"-",$A119, "-", "H"), PlayerData!$G:$G,PlayerData!L:L,""),
_xlfn.XLOOKUP(_xlfn.CONCAT(5,"-",$A119, "-", "H"), PlayerData!$G:$G,PlayerData!L:L,""),
_xlfn.XLOOKUP(_xlfn.CONCAT(6,"-",$A119, "-", "H"), PlayerData!$G:$G,PlayerData!L:L,""),
_xlfn.XLOOKUP(_xlfn.CONCAT(7,"-",$A119, "-", "H"), PlayerData!$G:$G,PlayerData!L:L,""),
_xlfn.XLOOKUP(_xlfn.CONCAT(8,"-",$A119, "-", "H"), PlayerData!$G:$G,PlayerData!L:L,""),
_xlfn.XLOOKUP(_xlfn.CONCAT(9,"-",$A119, "-", "H"), PlayerData!$G:$G,PlayerData!L:L,""),
_xlfn.XLOOKUP(_xlfn.CONCAT(10,"-",$A119, "-", "H"), PlayerData!$G:$G,PlayerData!L:L,""),
_xlfn.XLOOKUP(_xlfn.CONCAT(11,"-",$A119, "-", "H"), PlayerData!$G:$G,PlayerData!L:L,""),
_xlfn.XLOOKUP(_xlfn.CONCAT(12,"-",$A119, "-", "H"), PlayerData!$G:$G,PlayerData!L:L,""),
_xlfn.XLOOKUP(_xlfn.CONCAT(13,"-",$A119, "-", "H"), PlayerData!$G:$G,PlayerData!L:L,""),
_xlfn.XLOOKUP(_xlfn.CONCAT(14,"-",$A119, "-", "H"), PlayerData!$G:$G,PlayerData!L:L,""),
_xlfn.XLOOKUP(_xlfn.CONCAT(15,"-",$A119, "-", "H"), PlayerData!$G:$G,PlayerData!L:L,""),
_xlfn.XLOOKUP(_xlfn.CONCAT(16,"-",$A119, "-", "H"), PlayerData!$G:$G,PlayerData!L:L,""),
_xlfn.XLOOKUP(_xlfn.CONCAT(17,"-",$A119, "-", "H"), PlayerData!$G:$G,PlayerData!L:L,""),
_xlfn.XLOOKUP(_xlfn.CONCAT(18,"-",$A119, "-", "H"), PlayerData!$G:$G,PlayerData!L:L,"")))</f>
        <v>2.4899999999999998</v>
      </c>
      <c r="H119" s="132">
        <f t="shared" si="8"/>
        <v>42.954545454545453</v>
      </c>
      <c r="I119" s="132">
        <f t="shared" si="9"/>
        <v>35.454545454545453</v>
      </c>
      <c r="J119" s="72">
        <f t="shared" si="10"/>
        <v>33.557951482479787</v>
      </c>
      <c r="K119" s="138" cm="1">
        <f t="array" ref="K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"A"), PlayerData!$M:$M,PlayerData!N:N,""),
_xlfn.XLOOKUP(_xlfn.CONCAT(1,"-",$A119, "-", "A"), PlayerData!$M:$M,PlayerData!N:N,""),
_xlfn.XLOOKUP(_xlfn.CONCAT(2,"-",$A119, "-", "A"), PlayerData!$M:$M,PlayerData!N:N,""),
_xlfn.XLOOKUP(_xlfn.CONCAT(3,"-",$A119, "-", "A"), PlayerData!$M:$M,PlayerData!N:N,""),
_xlfn.XLOOKUP(_xlfn.CONCAT(4,"-",$A119, "-", "A"), PlayerData!$M:$M,PlayerData!N:N,""),
_xlfn.XLOOKUP(_xlfn.CONCAT(5,"-",$A119, "-", "A"), PlayerData!$M:$M,PlayerData!N:N,""),
_xlfn.XLOOKUP(_xlfn.CONCAT(6,"-",$A119, "-", "A"), PlayerData!$M:$M,PlayerData!N:N,""),
_xlfn.XLOOKUP(_xlfn.CONCAT(7,"-",$A119, "-", "A"), PlayerData!$M:$M,PlayerData!N:N,""),
_xlfn.XLOOKUP(_xlfn.CONCAT(8,"-",$A119, "-", "A"), PlayerData!$M:$M,PlayerData!N:N,""),
_xlfn.XLOOKUP(_xlfn.CONCAT(9,"-",$A119, "-", "A"), PlayerData!$M:$M,PlayerData!N:N,""),
_xlfn.XLOOKUP(_xlfn.CONCAT(10,"-",$A119, "-", "A"), PlayerData!$M:$M,PlayerData!N:N,""),
_xlfn.XLOOKUP(_xlfn.CONCAT(11,"-",$A119, "-", "A"), PlayerData!$M:$M,PlayerData!N:N,""),
_xlfn.XLOOKUP(_xlfn.CONCAT(12,"-",$A119, "-", "A"), PlayerData!$M:$M,PlayerData!N:N,""),
_xlfn.XLOOKUP(_xlfn.CONCAT(13,"-",$A119, "-", "A"), PlayerData!$M:$M,PlayerData!N:N,""),
_xlfn.XLOOKUP(_xlfn.CONCAT(14,"-",$A119, "-", "A"), PlayerData!$M:$M,PlayerData!N:N,""),
_xlfn.XLOOKUP(_xlfn.CONCAT(15,"-",$A119, "-", "A"), PlayerData!$M:$M,PlayerData!N:N,""),
_xlfn.XLOOKUP(_xlfn.CONCAT(16,"-",$A119, "-", "A"), PlayerData!$M:$M,PlayerData!N:N,""),
_xlfn.XLOOKUP(_xlfn.CONCAT(17,"-",$A119, "-", "A"), PlayerData!$M:$M,PlayerData!N:N,""),
_xlfn.XLOOKUP(_xlfn.CONCAT(18,"-",$A119, "-", "A"), PlayerData!$M:$M,PlayerData!N:N,"")))</f>
        <v>0.83</v>
      </c>
      <c r="L119" s="138" cm="1">
        <f t="array" ref="L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"A"), PlayerData!$M:$M,PlayerData!O:O,""),
_xlfn.XLOOKUP(_xlfn.CONCAT(1,"-",$A119, "-", "A"), PlayerData!$M:$M,PlayerData!O:O,""),
_xlfn.XLOOKUP(_xlfn.CONCAT(2,"-",$A119, "-", "A"), PlayerData!$M:$M,PlayerData!O:O,""),
_xlfn.XLOOKUP(_xlfn.CONCAT(3,"-",$A119, "-", "A"), PlayerData!$M:$M,PlayerData!O:O,""),
_xlfn.XLOOKUP(_xlfn.CONCAT(4,"-",$A119, "-", "A"), PlayerData!$M:$M,PlayerData!O:O,""),
_xlfn.XLOOKUP(_xlfn.CONCAT(5,"-",$A119, "-", "A"), PlayerData!$M:$M,PlayerData!O:O,""),
_xlfn.XLOOKUP(_xlfn.CONCAT(6,"-",$A119, "-", "A"), PlayerData!$M:$M,PlayerData!O:O,""),
_xlfn.XLOOKUP(_xlfn.CONCAT(7,"-",$A119, "-", "A"), PlayerData!$M:$M,PlayerData!O:O,""),
_xlfn.XLOOKUP(_xlfn.CONCAT(8,"-",$A119, "-", "A"), PlayerData!$M:$M,PlayerData!O:O,""),
_xlfn.XLOOKUP(_xlfn.CONCAT(9,"-",$A119, "-", "A"), PlayerData!$M:$M,PlayerData!O:O,""),
_xlfn.XLOOKUP(_xlfn.CONCAT(10,"-",$A119, "-", "A"), PlayerData!$M:$M,PlayerData!O:O,""),
_xlfn.XLOOKUP(_xlfn.CONCAT(11,"-",$A119, "-", "A"), PlayerData!$M:$M,PlayerData!O:O,""),
_xlfn.XLOOKUP(_xlfn.CONCAT(12,"-",$A119, "-", "A"), PlayerData!$M:$M,PlayerData!O:O,""),
_xlfn.XLOOKUP(_xlfn.CONCAT(13,"-",$A119, "-", "A"), PlayerData!$M:$M,PlayerData!O:O,""),
_xlfn.XLOOKUP(_xlfn.CONCAT(14,"-",$A119, "-", "A"), PlayerData!$M:$M,PlayerData!O:O,""),
_xlfn.XLOOKUP(_xlfn.CONCAT(15,"-",$A119, "-", "A"), PlayerData!$M:$M,PlayerData!O:O,""),
_xlfn.XLOOKUP(_xlfn.CONCAT(16,"-",$A119, "-", "A"), PlayerData!$M:$M,PlayerData!O:O,""),
_xlfn.XLOOKUP(_xlfn.CONCAT(17,"-",$A119, "-", "A"), PlayerData!$M:$M,PlayerData!O:O,""),
_xlfn.XLOOKUP(_xlfn.CONCAT(18,"-",$A119, "-", "A"), PlayerData!$M:$M,PlayerData!O:O,"")))</f>
        <v>0</v>
      </c>
      <c r="M119" s="96" cm="1">
        <f t="array" ref="M1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_xlfn.XLOOKUP(_xlfn.CONCAT(0,"-",$A119, "-", "A"), PlayerData!$M:$M,PlayerData!R:R,""),
_xlfn.XLOOKUP(_xlfn.CONCAT(1,"-",$A119, "-", "A"), PlayerData!$M:$M,PlayerData!R:R,""),
_xlfn.XLOOKUP(_xlfn.CONCAT(2,"-",$A119, "-", "A"), PlayerData!$M:$M,PlayerData!R:R,""),
_xlfn.XLOOKUP(_xlfn.CONCAT(3,"-",$A119, "-", "A"), PlayerData!$M:$M,PlayerData!R:R,""),
_xlfn.XLOOKUP(_xlfn.CONCAT(4,"-",$A119, "-", "A"), PlayerData!$M:$M,PlayerData!R:R,""),
_xlfn.XLOOKUP(_xlfn.CONCAT(5,"-",$A119, "-", "A"), PlayerData!$M:$M,PlayerData!R:R,""),
_xlfn.XLOOKUP(_xlfn.CONCAT(6,"-",$A119, "-", "A"), PlayerData!$M:$M,PlayerData!R:R,""),
_xlfn.XLOOKUP(_xlfn.CONCAT(7,"-",$A119, "-", "A"), PlayerData!$M:$M,PlayerData!R:R,""),
_xlfn.XLOOKUP(_xlfn.CONCAT(8,"-",$A119, "-", "A"), PlayerData!$M:$M,PlayerData!R:R,""),
_xlfn.XLOOKUP(_xlfn.CONCAT(9,"-",$A119, "-", "A"), PlayerData!$M:$M,PlayerData!R:R,""),
_xlfn.XLOOKUP(_xlfn.CONCAT(10,"-",$A119, "-", "A"), PlayerData!$M:$M,PlayerData!R:R,""),
_xlfn.XLOOKUP(_xlfn.CONCAT(11,"-",$A119, "-", "A"), PlayerData!$M:$M,PlayerData!R:R,""),
_xlfn.XLOOKUP(_xlfn.CONCAT(12,"-",$A119, "-", "A"), PlayerData!$M:$M,PlayerData!R:R,""),
_xlfn.XLOOKUP(_xlfn.CONCAT(13,"-",$A119, "-", "A"), PlayerData!$M:$M,PlayerData!R:R,""),
_xlfn.XLOOKUP(_xlfn.CONCAT(14,"-",$A119, "-", "A"), PlayerData!$M:$M,PlayerData!R:R,""),
_xlfn.XLOOKUP(_xlfn.CONCAT(15,"-",$A119, "-", "A"), PlayerData!$M:$M,PlayerData!R:R,""),
_xlfn.XLOOKUP(_xlfn.CONCAT(16,"-",$A119, "-", "A"), PlayerData!$M:$M,PlayerData!R:R,""),
_xlfn.XLOOKUP(_xlfn.CONCAT(17,"-",$A119, "-", "A"), PlayerData!$M:$M,PlayerData!R:R,""),
_xlfn.XLOOKUP(_xlfn.CONCAT(18,"-",$A119, "-", "A"), PlayerData!$M:$M,PlayerData!R:R,"")))</f>
        <v>1.47</v>
      </c>
      <c r="N119" s="134">
        <f t="shared" si="11"/>
        <v>18.863636363636363</v>
      </c>
      <c r="O119" s="134">
        <f t="shared" si="12"/>
        <v>0</v>
      </c>
      <c r="P119" s="73">
        <f t="shared" si="13"/>
        <v>19.811320754716984</v>
      </c>
      <c r="Q119" s="132" cm="1">
        <f t="array" ref="Q119">IF(OR($A119=Solver!$T$12:$T$201),0,SUMPRODUCT($H119:$J119,$T$4:$V$4))</f>
        <v>33.557951482479787</v>
      </c>
      <c r="R119" s="73" cm="1">
        <f t="array" ref="R119">IF(OR($A119=Solver!$T$12:$T$201),0, SUMPRODUCT($N119:$P119, $T$4:$V$4))</f>
        <v>19.811320754716984</v>
      </c>
    </row>
    <row r="120" spans="1:18">
      <c r="A120" s="55">
        <v>118</v>
      </c>
      <c r="B120" s="55">
        <f>_xlfn.XLOOKUP($A120, PlayerData!$B$3:$B$394, PlayerData!C$3:C$394)</f>
        <v>0</v>
      </c>
      <c r="C120" s="55" t="str">
        <f>_xlfn.XLOOKUP($A120, PlayerData!$B$3:$B$394, PlayerData!D$3:D$394)</f>
        <v>M</v>
      </c>
      <c r="D120" s="31" t="str">
        <f>_xlfn.XLOOKUP($A120, PlayerData!$B$3:$B$394, PlayerData!E$3:E$394)</f>
        <v>Stanislas</v>
      </c>
      <c r="E120" s="136" cm="1">
        <f t="array" ref="E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"H"), PlayerData!$G:$G,PlayerData!H:H,""),
_xlfn.XLOOKUP(_xlfn.CONCAT(1,"-",$A120, "-", "H"), PlayerData!$G:$G,PlayerData!H:H,""),
_xlfn.XLOOKUP(_xlfn.CONCAT(2,"-",$A120, "-", "H"), PlayerData!$G:$G,PlayerData!H:H,""),
_xlfn.XLOOKUP(_xlfn.CONCAT(3,"-",$A120, "-", "H"), PlayerData!$G:$G,PlayerData!H:H,""),
_xlfn.XLOOKUP(_xlfn.CONCAT(4,"-",$A120, "-", "H"), PlayerData!$G:$G,PlayerData!H:H,""),
_xlfn.XLOOKUP(_xlfn.CONCAT(5,"-",$A120, "-", "H"), PlayerData!$G:$G,PlayerData!H:H,""),
_xlfn.XLOOKUP(_xlfn.CONCAT(6,"-",$A120, "-", "H"), PlayerData!$G:$G,PlayerData!H:H,""),
_xlfn.XLOOKUP(_xlfn.CONCAT(7,"-",$A120, "-", "H"), PlayerData!$G:$G,PlayerData!H:H,""),
_xlfn.XLOOKUP(_xlfn.CONCAT(8,"-",$A120, "-", "H"), PlayerData!$G:$G,PlayerData!H:H,""),
_xlfn.XLOOKUP(_xlfn.CONCAT(9,"-",$A120, "-", "H"), PlayerData!$G:$G,PlayerData!H:H,""),
_xlfn.XLOOKUP(_xlfn.CONCAT(10,"-",$A120, "-", "H"), PlayerData!$G:$G,PlayerData!H:H,""),
_xlfn.XLOOKUP(_xlfn.CONCAT(11,"-",$A120, "-", "H"), PlayerData!$G:$G,PlayerData!H:H,""),
_xlfn.XLOOKUP(_xlfn.CONCAT(12,"-",$A120, "-", "H"), PlayerData!$G:$G,PlayerData!H:H,""),
_xlfn.XLOOKUP(_xlfn.CONCAT(13,"-",$A120, "-", "H"), PlayerData!$G:$G,PlayerData!H:H,""),
_xlfn.XLOOKUP(_xlfn.CONCAT(14,"-",$A120, "-", "H"), PlayerData!$G:$G,PlayerData!H:H,""),
_xlfn.XLOOKUP(_xlfn.CONCAT(15,"-",$A120, "-", "H"), PlayerData!$G:$G,PlayerData!H:H,""),
_xlfn.XLOOKUP(_xlfn.CONCAT(16,"-",$A120, "-", "H"), PlayerData!$G:$G,PlayerData!H:H,""),
_xlfn.XLOOKUP(_xlfn.CONCAT(17,"-",$A120, "-", "H"), PlayerData!$G:$G,PlayerData!H:H,""),
_xlfn.XLOOKUP(_xlfn.CONCAT(18,"-",$A120, "-", "H"), PlayerData!$G:$G,PlayerData!H:H,"")))</f>
        <v>0</v>
      </c>
      <c r="F120" s="136" cm="1">
        <f t="array" ref="F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"H"), PlayerData!$G:$G,PlayerData!I:I,""),
_xlfn.XLOOKUP(_xlfn.CONCAT(1,"-",$A120, "-", "H"), PlayerData!$G:$G,PlayerData!I:I,""),
_xlfn.XLOOKUP(_xlfn.CONCAT(2,"-",$A120, "-", "H"), PlayerData!$G:$G,PlayerData!I:I,""),
_xlfn.XLOOKUP(_xlfn.CONCAT(3,"-",$A120, "-", "H"), PlayerData!$G:$G,PlayerData!I:I,""),
_xlfn.XLOOKUP(_xlfn.CONCAT(4,"-",$A120, "-", "H"), PlayerData!$G:$G,PlayerData!I:I,""),
_xlfn.XLOOKUP(_xlfn.CONCAT(5,"-",$A120, "-", "H"), PlayerData!$G:$G,PlayerData!I:I,""),
_xlfn.XLOOKUP(_xlfn.CONCAT(6,"-",$A120, "-", "H"), PlayerData!$G:$G,PlayerData!I:I,""),
_xlfn.XLOOKUP(_xlfn.CONCAT(7,"-",$A120, "-", "H"), PlayerData!$G:$G,PlayerData!I:I,""),
_xlfn.XLOOKUP(_xlfn.CONCAT(8,"-",$A120, "-", "H"), PlayerData!$G:$G,PlayerData!I:I,""),
_xlfn.XLOOKUP(_xlfn.CONCAT(9,"-",$A120, "-", "H"), PlayerData!$G:$G,PlayerData!I:I,""),
_xlfn.XLOOKUP(_xlfn.CONCAT(10,"-",$A120, "-", "H"), PlayerData!$G:$G,PlayerData!I:I,""),
_xlfn.XLOOKUP(_xlfn.CONCAT(11,"-",$A120, "-", "H"), PlayerData!$G:$G,PlayerData!I:I,""),
_xlfn.XLOOKUP(_xlfn.CONCAT(12,"-",$A120, "-", "H"), PlayerData!$G:$G,PlayerData!I:I,""),
_xlfn.XLOOKUP(_xlfn.CONCAT(13,"-",$A120, "-", "H"), PlayerData!$G:$G,PlayerData!I:I,""),
_xlfn.XLOOKUP(_xlfn.CONCAT(14,"-",$A120, "-", "H"), PlayerData!$G:$G,PlayerData!I:I,""),
_xlfn.XLOOKUP(_xlfn.CONCAT(15,"-",$A120, "-", "H"), PlayerData!$G:$G,PlayerData!I:I,""),
_xlfn.XLOOKUP(_xlfn.CONCAT(16,"-",$A120, "-", "H"), PlayerData!$G:$G,PlayerData!I:I,""),
_xlfn.XLOOKUP(_xlfn.CONCAT(17,"-",$A120, "-", "H"), PlayerData!$G:$G,PlayerData!I:I,""),
_xlfn.XLOOKUP(_xlfn.CONCAT(18,"-",$A120, "-", "H"), PlayerData!$G:$G,PlayerData!I:I,"")))</f>
        <v>0</v>
      </c>
      <c r="G120" s="90" cm="1">
        <f t="array" ref="G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"H"), PlayerData!$G:$G,PlayerData!L:L,""),
_xlfn.XLOOKUP(_xlfn.CONCAT(1,"-",$A120, "-", "H"), PlayerData!$G:$G,PlayerData!L:L,""),
_xlfn.XLOOKUP(_xlfn.CONCAT(2,"-",$A120, "-", "H"), PlayerData!$G:$G,PlayerData!L:L,""),
_xlfn.XLOOKUP(_xlfn.CONCAT(3,"-",$A120, "-", "H"), PlayerData!$G:$G,PlayerData!L:L,""),
_xlfn.XLOOKUP(_xlfn.CONCAT(4,"-",$A120, "-", "H"), PlayerData!$G:$G,PlayerData!L:L,""),
_xlfn.XLOOKUP(_xlfn.CONCAT(5,"-",$A120, "-", "H"), PlayerData!$G:$G,PlayerData!L:L,""),
_xlfn.XLOOKUP(_xlfn.CONCAT(6,"-",$A120, "-", "H"), PlayerData!$G:$G,PlayerData!L:L,""),
_xlfn.XLOOKUP(_xlfn.CONCAT(7,"-",$A120, "-", "H"), PlayerData!$G:$G,PlayerData!L:L,""),
_xlfn.XLOOKUP(_xlfn.CONCAT(8,"-",$A120, "-", "H"), PlayerData!$G:$G,PlayerData!L:L,""),
_xlfn.XLOOKUP(_xlfn.CONCAT(9,"-",$A120, "-", "H"), PlayerData!$G:$G,PlayerData!L:L,""),
_xlfn.XLOOKUP(_xlfn.CONCAT(10,"-",$A120, "-", "H"), PlayerData!$G:$G,PlayerData!L:L,""),
_xlfn.XLOOKUP(_xlfn.CONCAT(11,"-",$A120, "-", "H"), PlayerData!$G:$G,PlayerData!L:L,""),
_xlfn.XLOOKUP(_xlfn.CONCAT(12,"-",$A120, "-", "H"), PlayerData!$G:$G,PlayerData!L:L,""),
_xlfn.XLOOKUP(_xlfn.CONCAT(13,"-",$A120, "-", "H"), PlayerData!$G:$G,PlayerData!L:L,""),
_xlfn.XLOOKUP(_xlfn.CONCAT(14,"-",$A120, "-", "H"), PlayerData!$G:$G,PlayerData!L:L,""),
_xlfn.XLOOKUP(_xlfn.CONCAT(15,"-",$A120, "-", "H"), PlayerData!$G:$G,PlayerData!L:L,""),
_xlfn.XLOOKUP(_xlfn.CONCAT(16,"-",$A120, "-", "H"), PlayerData!$G:$G,PlayerData!L:L,""),
_xlfn.XLOOKUP(_xlfn.CONCAT(17,"-",$A120, "-", "H"), PlayerData!$G:$G,PlayerData!L:L,""),
_xlfn.XLOOKUP(_xlfn.CONCAT(18,"-",$A120, "-", "H"), PlayerData!$G:$G,PlayerData!L:L,"")))</f>
        <v>0.53</v>
      </c>
      <c r="H120" s="132">
        <f t="shared" si="8"/>
        <v>0</v>
      </c>
      <c r="I120" s="132">
        <f t="shared" si="9"/>
        <v>0</v>
      </c>
      <c r="J120" s="72">
        <f t="shared" si="10"/>
        <v>7.1428571428571441</v>
      </c>
      <c r="K120" s="138" cm="1">
        <f t="array" ref="K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"A"), PlayerData!$M:$M,PlayerData!N:N,""),
_xlfn.XLOOKUP(_xlfn.CONCAT(1,"-",$A120, "-", "A"), PlayerData!$M:$M,PlayerData!N:N,""),
_xlfn.XLOOKUP(_xlfn.CONCAT(2,"-",$A120, "-", "A"), PlayerData!$M:$M,PlayerData!N:N,""),
_xlfn.XLOOKUP(_xlfn.CONCAT(3,"-",$A120, "-", "A"), PlayerData!$M:$M,PlayerData!N:N,""),
_xlfn.XLOOKUP(_xlfn.CONCAT(4,"-",$A120, "-", "A"), PlayerData!$M:$M,PlayerData!N:N,""),
_xlfn.XLOOKUP(_xlfn.CONCAT(5,"-",$A120, "-", "A"), PlayerData!$M:$M,PlayerData!N:N,""),
_xlfn.XLOOKUP(_xlfn.CONCAT(6,"-",$A120, "-", "A"), PlayerData!$M:$M,PlayerData!N:N,""),
_xlfn.XLOOKUP(_xlfn.CONCAT(7,"-",$A120, "-", "A"), PlayerData!$M:$M,PlayerData!N:N,""),
_xlfn.XLOOKUP(_xlfn.CONCAT(8,"-",$A120, "-", "A"), PlayerData!$M:$M,PlayerData!N:N,""),
_xlfn.XLOOKUP(_xlfn.CONCAT(9,"-",$A120, "-", "A"), PlayerData!$M:$M,PlayerData!N:N,""),
_xlfn.XLOOKUP(_xlfn.CONCAT(10,"-",$A120, "-", "A"), PlayerData!$M:$M,PlayerData!N:N,""),
_xlfn.XLOOKUP(_xlfn.CONCAT(11,"-",$A120, "-", "A"), PlayerData!$M:$M,PlayerData!N:N,""),
_xlfn.XLOOKUP(_xlfn.CONCAT(12,"-",$A120, "-", "A"), PlayerData!$M:$M,PlayerData!N:N,""),
_xlfn.XLOOKUP(_xlfn.CONCAT(13,"-",$A120, "-", "A"), PlayerData!$M:$M,PlayerData!N:N,""),
_xlfn.XLOOKUP(_xlfn.CONCAT(14,"-",$A120, "-", "A"), PlayerData!$M:$M,PlayerData!N:N,""),
_xlfn.XLOOKUP(_xlfn.CONCAT(15,"-",$A120, "-", "A"), PlayerData!$M:$M,PlayerData!N:N,""),
_xlfn.XLOOKUP(_xlfn.CONCAT(16,"-",$A120, "-", "A"), PlayerData!$M:$M,PlayerData!N:N,""),
_xlfn.XLOOKUP(_xlfn.CONCAT(17,"-",$A120, "-", "A"), PlayerData!$M:$M,PlayerData!N:N,""),
_xlfn.XLOOKUP(_xlfn.CONCAT(18,"-",$A120, "-", "A"), PlayerData!$M:$M,PlayerData!N:N,"")))</f>
        <v>1.2</v>
      </c>
      <c r="L120" s="138" cm="1">
        <f t="array" ref="L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"A"), PlayerData!$M:$M,PlayerData!O:O,""),
_xlfn.XLOOKUP(_xlfn.CONCAT(1,"-",$A120, "-", "A"), PlayerData!$M:$M,PlayerData!O:O,""),
_xlfn.XLOOKUP(_xlfn.CONCAT(2,"-",$A120, "-", "A"), PlayerData!$M:$M,PlayerData!O:O,""),
_xlfn.XLOOKUP(_xlfn.CONCAT(3,"-",$A120, "-", "A"), PlayerData!$M:$M,PlayerData!O:O,""),
_xlfn.XLOOKUP(_xlfn.CONCAT(4,"-",$A120, "-", "A"), PlayerData!$M:$M,PlayerData!O:O,""),
_xlfn.XLOOKUP(_xlfn.CONCAT(5,"-",$A120, "-", "A"), PlayerData!$M:$M,PlayerData!O:O,""),
_xlfn.XLOOKUP(_xlfn.CONCAT(6,"-",$A120, "-", "A"), PlayerData!$M:$M,PlayerData!O:O,""),
_xlfn.XLOOKUP(_xlfn.CONCAT(7,"-",$A120, "-", "A"), PlayerData!$M:$M,PlayerData!O:O,""),
_xlfn.XLOOKUP(_xlfn.CONCAT(8,"-",$A120, "-", "A"), PlayerData!$M:$M,PlayerData!O:O,""),
_xlfn.XLOOKUP(_xlfn.CONCAT(9,"-",$A120, "-", "A"), PlayerData!$M:$M,PlayerData!O:O,""),
_xlfn.XLOOKUP(_xlfn.CONCAT(10,"-",$A120, "-", "A"), PlayerData!$M:$M,PlayerData!O:O,""),
_xlfn.XLOOKUP(_xlfn.CONCAT(11,"-",$A120, "-", "A"), PlayerData!$M:$M,PlayerData!O:O,""),
_xlfn.XLOOKUP(_xlfn.CONCAT(12,"-",$A120, "-", "A"), PlayerData!$M:$M,PlayerData!O:O,""),
_xlfn.XLOOKUP(_xlfn.CONCAT(13,"-",$A120, "-", "A"), PlayerData!$M:$M,PlayerData!O:O,""),
_xlfn.XLOOKUP(_xlfn.CONCAT(14,"-",$A120, "-", "A"), PlayerData!$M:$M,PlayerData!O:O,""),
_xlfn.XLOOKUP(_xlfn.CONCAT(15,"-",$A120, "-", "A"), PlayerData!$M:$M,PlayerData!O:O,""),
_xlfn.XLOOKUP(_xlfn.CONCAT(16,"-",$A120, "-", "A"), PlayerData!$M:$M,PlayerData!O:O,""),
_xlfn.XLOOKUP(_xlfn.CONCAT(17,"-",$A120, "-", "A"), PlayerData!$M:$M,PlayerData!O:O,""),
_xlfn.XLOOKUP(_xlfn.CONCAT(18,"-",$A120, "-", "A"), PlayerData!$M:$M,PlayerData!O:O,"")))</f>
        <v>0.2</v>
      </c>
      <c r="M120" s="96" cm="1">
        <f t="array" ref="M1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_xlfn.XLOOKUP(_xlfn.CONCAT(0,"-",$A120, "-", "A"), PlayerData!$M:$M,PlayerData!R:R,""),
_xlfn.XLOOKUP(_xlfn.CONCAT(1,"-",$A120, "-", "A"), PlayerData!$M:$M,PlayerData!R:R,""),
_xlfn.XLOOKUP(_xlfn.CONCAT(2,"-",$A120, "-", "A"), PlayerData!$M:$M,PlayerData!R:R,""),
_xlfn.XLOOKUP(_xlfn.CONCAT(3,"-",$A120, "-", "A"), PlayerData!$M:$M,PlayerData!R:R,""),
_xlfn.XLOOKUP(_xlfn.CONCAT(4,"-",$A120, "-", "A"), PlayerData!$M:$M,PlayerData!R:R,""),
_xlfn.XLOOKUP(_xlfn.CONCAT(5,"-",$A120, "-", "A"), PlayerData!$M:$M,PlayerData!R:R,""),
_xlfn.XLOOKUP(_xlfn.CONCAT(6,"-",$A120, "-", "A"), PlayerData!$M:$M,PlayerData!R:R,""),
_xlfn.XLOOKUP(_xlfn.CONCAT(7,"-",$A120, "-", "A"), PlayerData!$M:$M,PlayerData!R:R,""),
_xlfn.XLOOKUP(_xlfn.CONCAT(8,"-",$A120, "-", "A"), PlayerData!$M:$M,PlayerData!R:R,""),
_xlfn.XLOOKUP(_xlfn.CONCAT(9,"-",$A120, "-", "A"), PlayerData!$M:$M,PlayerData!R:R,""),
_xlfn.XLOOKUP(_xlfn.CONCAT(10,"-",$A120, "-", "A"), PlayerData!$M:$M,PlayerData!R:R,""),
_xlfn.XLOOKUP(_xlfn.CONCAT(11,"-",$A120, "-", "A"), PlayerData!$M:$M,PlayerData!R:R,""),
_xlfn.XLOOKUP(_xlfn.CONCAT(12,"-",$A120, "-", "A"), PlayerData!$M:$M,PlayerData!R:R,""),
_xlfn.XLOOKUP(_xlfn.CONCAT(13,"-",$A120, "-", "A"), PlayerData!$M:$M,PlayerData!R:R,""),
_xlfn.XLOOKUP(_xlfn.CONCAT(14,"-",$A120, "-", "A"), PlayerData!$M:$M,PlayerData!R:R,""),
_xlfn.XLOOKUP(_xlfn.CONCAT(15,"-",$A120, "-", "A"), PlayerData!$M:$M,PlayerData!R:R,""),
_xlfn.XLOOKUP(_xlfn.CONCAT(16,"-",$A120, "-", "A"), PlayerData!$M:$M,PlayerData!R:R,""),
_xlfn.XLOOKUP(_xlfn.CONCAT(17,"-",$A120, "-", "A"), PlayerData!$M:$M,PlayerData!R:R,""),
_xlfn.XLOOKUP(_xlfn.CONCAT(18,"-",$A120, "-", "A"), PlayerData!$M:$M,PlayerData!R:R,"")))</f>
        <v>1.24</v>
      </c>
      <c r="N120" s="134">
        <f t="shared" si="11"/>
        <v>27.27272727272727</v>
      </c>
      <c r="O120" s="134">
        <f t="shared" si="12"/>
        <v>9.0909090909090899</v>
      </c>
      <c r="P120" s="73">
        <f t="shared" si="13"/>
        <v>16.71159029649596</v>
      </c>
      <c r="Q120" s="132" cm="1">
        <f t="array" ref="Q120">IF(OR($A120=Solver!$T$12:$T$201),0,SUMPRODUCT($H120:$J120,$T$4:$V$4))</f>
        <v>7.1428571428571441</v>
      </c>
      <c r="R120" s="73" cm="1">
        <f t="array" ref="R120">IF(OR($A120=Solver!$T$12:$T$201),0, SUMPRODUCT($N120:$P120, $T$4:$V$4))</f>
        <v>16.71159029649596</v>
      </c>
    </row>
    <row r="121" spans="1:18">
      <c r="A121" s="55">
        <v>119</v>
      </c>
      <c r="B121" s="55">
        <f>_xlfn.XLOOKUP($A121, PlayerData!$B$3:$B$394, PlayerData!C$3:C$394)</f>
        <v>0</v>
      </c>
      <c r="C121" s="55" t="str">
        <f>_xlfn.XLOOKUP($A121, PlayerData!$B$3:$B$394, PlayerData!D$3:D$394)</f>
        <v>M</v>
      </c>
      <c r="D121" s="31" t="str">
        <f>_xlfn.XLOOKUP($A121, PlayerData!$B$3:$B$394, PlayerData!E$3:E$394)</f>
        <v>Danjuma</v>
      </c>
      <c r="E121" s="136" cm="1">
        <f t="array" ref="E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"H"), PlayerData!$G:$G,PlayerData!H:H,""),
_xlfn.XLOOKUP(_xlfn.CONCAT(1,"-",$A121, "-", "H"), PlayerData!$G:$G,PlayerData!H:H,""),
_xlfn.XLOOKUP(_xlfn.CONCAT(2,"-",$A121, "-", "H"), PlayerData!$G:$G,PlayerData!H:H,""),
_xlfn.XLOOKUP(_xlfn.CONCAT(3,"-",$A121, "-", "H"), PlayerData!$G:$G,PlayerData!H:H,""),
_xlfn.XLOOKUP(_xlfn.CONCAT(4,"-",$A121, "-", "H"), PlayerData!$G:$G,PlayerData!H:H,""),
_xlfn.XLOOKUP(_xlfn.CONCAT(5,"-",$A121, "-", "H"), PlayerData!$G:$G,PlayerData!H:H,""),
_xlfn.XLOOKUP(_xlfn.CONCAT(6,"-",$A121, "-", "H"), PlayerData!$G:$G,PlayerData!H:H,""),
_xlfn.XLOOKUP(_xlfn.CONCAT(7,"-",$A121, "-", "H"), PlayerData!$G:$G,PlayerData!H:H,""),
_xlfn.XLOOKUP(_xlfn.CONCAT(8,"-",$A121, "-", "H"), PlayerData!$G:$G,PlayerData!H:H,""),
_xlfn.XLOOKUP(_xlfn.CONCAT(9,"-",$A121, "-", "H"), PlayerData!$G:$G,PlayerData!H:H,""),
_xlfn.XLOOKUP(_xlfn.CONCAT(10,"-",$A121, "-", "H"), PlayerData!$G:$G,PlayerData!H:H,""),
_xlfn.XLOOKUP(_xlfn.CONCAT(11,"-",$A121, "-", "H"), PlayerData!$G:$G,PlayerData!H:H,""),
_xlfn.XLOOKUP(_xlfn.CONCAT(12,"-",$A121, "-", "H"), PlayerData!$G:$G,PlayerData!H:H,""),
_xlfn.XLOOKUP(_xlfn.CONCAT(13,"-",$A121, "-", "H"), PlayerData!$G:$G,PlayerData!H:H,""),
_xlfn.XLOOKUP(_xlfn.CONCAT(14,"-",$A121, "-", "H"), PlayerData!$G:$G,PlayerData!H:H,""),
_xlfn.XLOOKUP(_xlfn.CONCAT(15,"-",$A121, "-", "H"), PlayerData!$G:$G,PlayerData!H:H,""),
_xlfn.XLOOKUP(_xlfn.CONCAT(16,"-",$A121, "-", "H"), PlayerData!$G:$G,PlayerData!H:H,""),
_xlfn.XLOOKUP(_xlfn.CONCAT(17,"-",$A121, "-", "H"), PlayerData!$G:$G,PlayerData!H:H,""),
_xlfn.XLOOKUP(_xlfn.CONCAT(18,"-",$A121, "-", "H"), PlayerData!$G:$G,PlayerData!H:H,"")))</f>
        <v>0</v>
      </c>
      <c r="F121" s="136" cm="1">
        <f t="array" ref="F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"H"), PlayerData!$G:$G,PlayerData!I:I,""),
_xlfn.XLOOKUP(_xlfn.CONCAT(1,"-",$A121, "-", "H"), PlayerData!$G:$G,PlayerData!I:I,""),
_xlfn.XLOOKUP(_xlfn.CONCAT(2,"-",$A121, "-", "H"), PlayerData!$G:$G,PlayerData!I:I,""),
_xlfn.XLOOKUP(_xlfn.CONCAT(3,"-",$A121, "-", "H"), PlayerData!$G:$G,PlayerData!I:I,""),
_xlfn.XLOOKUP(_xlfn.CONCAT(4,"-",$A121, "-", "H"), PlayerData!$G:$G,PlayerData!I:I,""),
_xlfn.XLOOKUP(_xlfn.CONCAT(5,"-",$A121, "-", "H"), PlayerData!$G:$G,PlayerData!I:I,""),
_xlfn.XLOOKUP(_xlfn.CONCAT(6,"-",$A121, "-", "H"), PlayerData!$G:$G,PlayerData!I:I,""),
_xlfn.XLOOKUP(_xlfn.CONCAT(7,"-",$A121, "-", "H"), PlayerData!$G:$G,PlayerData!I:I,""),
_xlfn.XLOOKUP(_xlfn.CONCAT(8,"-",$A121, "-", "H"), PlayerData!$G:$G,PlayerData!I:I,""),
_xlfn.XLOOKUP(_xlfn.CONCAT(9,"-",$A121, "-", "H"), PlayerData!$G:$G,PlayerData!I:I,""),
_xlfn.XLOOKUP(_xlfn.CONCAT(10,"-",$A121, "-", "H"), PlayerData!$G:$G,PlayerData!I:I,""),
_xlfn.XLOOKUP(_xlfn.CONCAT(11,"-",$A121, "-", "H"), PlayerData!$G:$G,PlayerData!I:I,""),
_xlfn.XLOOKUP(_xlfn.CONCAT(12,"-",$A121, "-", "H"), PlayerData!$G:$G,PlayerData!I:I,""),
_xlfn.XLOOKUP(_xlfn.CONCAT(13,"-",$A121, "-", "H"), PlayerData!$G:$G,PlayerData!I:I,""),
_xlfn.XLOOKUP(_xlfn.CONCAT(14,"-",$A121, "-", "H"), PlayerData!$G:$G,PlayerData!I:I,""),
_xlfn.XLOOKUP(_xlfn.CONCAT(15,"-",$A121, "-", "H"), PlayerData!$G:$G,PlayerData!I:I,""),
_xlfn.XLOOKUP(_xlfn.CONCAT(16,"-",$A121, "-", "H"), PlayerData!$G:$G,PlayerData!I:I,""),
_xlfn.XLOOKUP(_xlfn.CONCAT(17,"-",$A121, "-", "H"), PlayerData!$G:$G,PlayerData!I:I,""),
_xlfn.XLOOKUP(_xlfn.CONCAT(18,"-",$A121, "-", "H"), PlayerData!$G:$G,PlayerData!I:I,"")))</f>
        <v>0</v>
      </c>
      <c r="G121" s="90" cm="1">
        <f t="array" ref="G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"H"), PlayerData!$G:$G,PlayerData!L:L,""),
_xlfn.XLOOKUP(_xlfn.CONCAT(1,"-",$A121, "-", "H"), PlayerData!$G:$G,PlayerData!L:L,""),
_xlfn.XLOOKUP(_xlfn.CONCAT(2,"-",$A121, "-", "H"), PlayerData!$G:$G,PlayerData!L:L,""),
_xlfn.XLOOKUP(_xlfn.CONCAT(3,"-",$A121, "-", "H"), PlayerData!$G:$G,PlayerData!L:L,""),
_xlfn.XLOOKUP(_xlfn.CONCAT(4,"-",$A121, "-", "H"), PlayerData!$G:$G,PlayerData!L:L,""),
_xlfn.XLOOKUP(_xlfn.CONCAT(5,"-",$A121, "-", "H"), PlayerData!$G:$G,PlayerData!L:L,""),
_xlfn.XLOOKUP(_xlfn.CONCAT(6,"-",$A121, "-", "H"), PlayerData!$G:$G,PlayerData!L:L,""),
_xlfn.XLOOKUP(_xlfn.CONCAT(7,"-",$A121, "-", "H"), PlayerData!$G:$G,PlayerData!L:L,""),
_xlfn.XLOOKUP(_xlfn.CONCAT(8,"-",$A121, "-", "H"), PlayerData!$G:$G,PlayerData!L:L,""),
_xlfn.XLOOKUP(_xlfn.CONCAT(9,"-",$A121, "-", "H"), PlayerData!$G:$G,PlayerData!L:L,""),
_xlfn.XLOOKUP(_xlfn.CONCAT(10,"-",$A121, "-", "H"), PlayerData!$G:$G,PlayerData!L:L,""),
_xlfn.XLOOKUP(_xlfn.CONCAT(11,"-",$A121, "-", "H"), PlayerData!$G:$G,PlayerData!L:L,""),
_xlfn.XLOOKUP(_xlfn.CONCAT(12,"-",$A121, "-", "H"), PlayerData!$G:$G,PlayerData!L:L,""),
_xlfn.XLOOKUP(_xlfn.CONCAT(13,"-",$A121, "-", "H"), PlayerData!$G:$G,PlayerData!L:L,""),
_xlfn.XLOOKUP(_xlfn.CONCAT(14,"-",$A121, "-", "H"), PlayerData!$G:$G,PlayerData!L:L,""),
_xlfn.XLOOKUP(_xlfn.CONCAT(15,"-",$A121, "-", "H"), PlayerData!$G:$G,PlayerData!L:L,""),
_xlfn.XLOOKUP(_xlfn.CONCAT(16,"-",$A121, "-", "H"), PlayerData!$G:$G,PlayerData!L:L,""),
_xlfn.XLOOKUP(_xlfn.CONCAT(17,"-",$A121, "-", "H"), PlayerData!$G:$G,PlayerData!L:L,""),
_xlfn.XLOOKUP(_xlfn.CONCAT(18,"-",$A121, "-", "H"), PlayerData!$G:$G,PlayerData!L:L,"")))</f>
        <v>0.11</v>
      </c>
      <c r="H121" s="132">
        <f t="shared" si="8"/>
        <v>0</v>
      </c>
      <c r="I121" s="132">
        <f t="shared" si="9"/>
        <v>0</v>
      </c>
      <c r="J121" s="72">
        <f t="shared" si="10"/>
        <v>1.4824797843665769</v>
      </c>
      <c r="K121" s="138" cm="1">
        <f t="array" ref="K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"A"), PlayerData!$M:$M,PlayerData!N:N,""),
_xlfn.XLOOKUP(_xlfn.CONCAT(1,"-",$A121, "-", "A"), PlayerData!$M:$M,PlayerData!N:N,""),
_xlfn.XLOOKUP(_xlfn.CONCAT(2,"-",$A121, "-", "A"), PlayerData!$M:$M,PlayerData!N:N,""),
_xlfn.XLOOKUP(_xlfn.CONCAT(3,"-",$A121, "-", "A"), PlayerData!$M:$M,PlayerData!N:N,""),
_xlfn.XLOOKUP(_xlfn.CONCAT(4,"-",$A121, "-", "A"), PlayerData!$M:$M,PlayerData!N:N,""),
_xlfn.XLOOKUP(_xlfn.CONCAT(5,"-",$A121, "-", "A"), PlayerData!$M:$M,PlayerData!N:N,""),
_xlfn.XLOOKUP(_xlfn.CONCAT(6,"-",$A121, "-", "A"), PlayerData!$M:$M,PlayerData!N:N,""),
_xlfn.XLOOKUP(_xlfn.CONCAT(7,"-",$A121, "-", "A"), PlayerData!$M:$M,PlayerData!N:N,""),
_xlfn.XLOOKUP(_xlfn.CONCAT(8,"-",$A121, "-", "A"), PlayerData!$M:$M,PlayerData!N:N,""),
_xlfn.XLOOKUP(_xlfn.CONCAT(9,"-",$A121, "-", "A"), PlayerData!$M:$M,PlayerData!N:N,""),
_xlfn.XLOOKUP(_xlfn.CONCAT(10,"-",$A121, "-", "A"), PlayerData!$M:$M,PlayerData!N:N,""),
_xlfn.XLOOKUP(_xlfn.CONCAT(11,"-",$A121, "-", "A"), PlayerData!$M:$M,PlayerData!N:N,""),
_xlfn.XLOOKUP(_xlfn.CONCAT(12,"-",$A121, "-", "A"), PlayerData!$M:$M,PlayerData!N:N,""),
_xlfn.XLOOKUP(_xlfn.CONCAT(13,"-",$A121, "-", "A"), PlayerData!$M:$M,PlayerData!N:N,""),
_xlfn.XLOOKUP(_xlfn.CONCAT(14,"-",$A121, "-", "A"), PlayerData!$M:$M,PlayerData!N:N,""),
_xlfn.XLOOKUP(_xlfn.CONCAT(15,"-",$A121, "-", "A"), PlayerData!$M:$M,PlayerData!N:N,""),
_xlfn.XLOOKUP(_xlfn.CONCAT(16,"-",$A121, "-", "A"), PlayerData!$M:$M,PlayerData!N:N,""),
_xlfn.XLOOKUP(_xlfn.CONCAT(17,"-",$A121, "-", "A"), PlayerData!$M:$M,PlayerData!N:N,""),
_xlfn.XLOOKUP(_xlfn.CONCAT(18,"-",$A121, "-", "A"), PlayerData!$M:$M,PlayerData!N:N,"")))</f>
        <v>0</v>
      </c>
      <c r="L121" s="138" cm="1">
        <f t="array" ref="L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"A"), PlayerData!$M:$M,PlayerData!O:O,""),
_xlfn.XLOOKUP(_xlfn.CONCAT(1,"-",$A121, "-", "A"), PlayerData!$M:$M,PlayerData!O:O,""),
_xlfn.XLOOKUP(_xlfn.CONCAT(2,"-",$A121, "-", "A"), PlayerData!$M:$M,PlayerData!O:O,""),
_xlfn.XLOOKUP(_xlfn.CONCAT(3,"-",$A121, "-", "A"), PlayerData!$M:$M,PlayerData!O:O,""),
_xlfn.XLOOKUP(_xlfn.CONCAT(4,"-",$A121, "-", "A"), PlayerData!$M:$M,PlayerData!O:O,""),
_xlfn.XLOOKUP(_xlfn.CONCAT(5,"-",$A121, "-", "A"), PlayerData!$M:$M,PlayerData!O:O,""),
_xlfn.XLOOKUP(_xlfn.CONCAT(6,"-",$A121, "-", "A"), PlayerData!$M:$M,PlayerData!O:O,""),
_xlfn.XLOOKUP(_xlfn.CONCAT(7,"-",$A121, "-", "A"), PlayerData!$M:$M,PlayerData!O:O,""),
_xlfn.XLOOKUP(_xlfn.CONCAT(8,"-",$A121, "-", "A"), PlayerData!$M:$M,PlayerData!O:O,""),
_xlfn.XLOOKUP(_xlfn.CONCAT(9,"-",$A121, "-", "A"), PlayerData!$M:$M,PlayerData!O:O,""),
_xlfn.XLOOKUP(_xlfn.CONCAT(10,"-",$A121, "-", "A"), PlayerData!$M:$M,PlayerData!O:O,""),
_xlfn.XLOOKUP(_xlfn.CONCAT(11,"-",$A121, "-", "A"), PlayerData!$M:$M,PlayerData!O:O,""),
_xlfn.XLOOKUP(_xlfn.CONCAT(12,"-",$A121, "-", "A"), PlayerData!$M:$M,PlayerData!O:O,""),
_xlfn.XLOOKUP(_xlfn.CONCAT(13,"-",$A121, "-", "A"), PlayerData!$M:$M,PlayerData!O:O,""),
_xlfn.XLOOKUP(_xlfn.CONCAT(14,"-",$A121, "-", "A"), PlayerData!$M:$M,PlayerData!O:O,""),
_xlfn.XLOOKUP(_xlfn.CONCAT(15,"-",$A121, "-", "A"), PlayerData!$M:$M,PlayerData!O:O,""),
_xlfn.XLOOKUP(_xlfn.CONCAT(16,"-",$A121, "-", "A"), PlayerData!$M:$M,PlayerData!O:O,""),
_xlfn.XLOOKUP(_xlfn.CONCAT(17,"-",$A121, "-", "A"), PlayerData!$M:$M,PlayerData!O:O,""),
_xlfn.XLOOKUP(_xlfn.CONCAT(18,"-",$A121, "-", "A"), PlayerData!$M:$M,PlayerData!O:O,"")))</f>
        <v>0</v>
      </c>
      <c r="M121" s="96" cm="1">
        <f t="array" ref="M1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_xlfn.XLOOKUP(_xlfn.CONCAT(0,"-",$A121, "-", "A"), PlayerData!$M:$M,PlayerData!R:R,""),
_xlfn.XLOOKUP(_xlfn.CONCAT(1,"-",$A121, "-", "A"), PlayerData!$M:$M,PlayerData!R:R,""),
_xlfn.XLOOKUP(_xlfn.CONCAT(2,"-",$A121, "-", "A"), PlayerData!$M:$M,PlayerData!R:R,""),
_xlfn.XLOOKUP(_xlfn.CONCAT(3,"-",$A121, "-", "A"), PlayerData!$M:$M,PlayerData!R:R,""),
_xlfn.XLOOKUP(_xlfn.CONCAT(4,"-",$A121, "-", "A"), PlayerData!$M:$M,PlayerData!R:R,""),
_xlfn.XLOOKUP(_xlfn.CONCAT(5,"-",$A121, "-", "A"), PlayerData!$M:$M,PlayerData!R:R,""),
_xlfn.XLOOKUP(_xlfn.CONCAT(6,"-",$A121, "-", "A"), PlayerData!$M:$M,PlayerData!R:R,""),
_xlfn.XLOOKUP(_xlfn.CONCAT(7,"-",$A121, "-", "A"), PlayerData!$M:$M,PlayerData!R:R,""),
_xlfn.XLOOKUP(_xlfn.CONCAT(8,"-",$A121, "-", "A"), PlayerData!$M:$M,PlayerData!R:R,""),
_xlfn.XLOOKUP(_xlfn.CONCAT(9,"-",$A121, "-", "A"), PlayerData!$M:$M,PlayerData!R:R,""),
_xlfn.XLOOKUP(_xlfn.CONCAT(10,"-",$A121, "-", "A"), PlayerData!$M:$M,PlayerData!R:R,""),
_xlfn.XLOOKUP(_xlfn.CONCAT(11,"-",$A121, "-", "A"), PlayerData!$M:$M,PlayerData!R:R,""),
_xlfn.XLOOKUP(_xlfn.CONCAT(12,"-",$A121, "-", "A"), PlayerData!$M:$M,PlayerData!R:R,""),
_xlfn.XLOOKUP(_xlfn.CONCAT(13,"-",$A121, "-", "A"), PlayerData!$M:$M,PlayerData!R:R,""),
_xlfn.XLOOKUP(_xlfn.CONCAT(14,"-",$A121, "-", "A"), PlayerData!$M:$M,PlayerData!R:R,""),
_xlfn.XLOOKUP(_xlfn.CONCAT(15,"-",$A121, "-", "A"), PlayerData!$M:$M,PlayerData!R:R,""),
_xlfn.XLOOKUP(_xlfn.CONCAT(16,"-",$A121, "-", "A"), PlayerData!$M:$M,PlayerData!R:R,""),
_xlfn.XLOOKUP(_xlfn.CONCAT(17,"-",$A121, "-", "A"), PlayerData!$M:$M,PlayerData!R:R,""),
_xlfn.XLOOKUP(_xlfn.CONCAT(18,"-",$A121, "-", "A"), PlayerData!$M:$M,PlayerData!R:R,"")))</f>
        <v>0</v>
      </c>
      <c r="N121" s="134">
        <f t="shared" si="11"/>
        <v>0</v>
      </c>
      <c r="O121" s="134">
        <f t="shared" si="12"/>
        <v>0</v>
      </c>
      <c r="P121" s="73">
        <f t="shared" si="13"/>
        <v>0</v>
      </c>
      <c r="Q121" s="132" cm="1">
        <f t="array" ref="Q121">IF(OR($A121=Solver!$T$12:$T$201),0,SUMPRODUCT($H121:$J121,$T$4:$V$4))</f>
        <v>1.4824797843665769</v>
      </c>
      <c r="R121" s="73" cm="1">
        <f t="array" ref="R121">IF(OR($A121=Solver!$T$12:$T$201),0, SUMPRODUCT($N121:$P121, $T$4:$V$4))</f>
        <v>0</v>
      </c>
    </row>
    <row r="122" spans="1:18">
      <c r="A122" s="55">
        <v>120</v>
      </c>
      <c r="B122" s="55">
        <f>_xlfn.XLOOKUP($A122, PlayerData!$B$3:$B$394, PlayerData!C$3:C$394)</f>
        <v>0</v>
      </c>
      <c r="C122" s="55" t="str">
        <f>_xlfn.XLOOKUP($A122, PlayerData!$B$3:$B$394, PlayerData!D$3:D$394)</f>
        <v>M</v>
      </c>
      <c r="D122" s="31" t="str">
        <f>_xlfn.XLOOKUP($A122, PlayerData!$B$3:$B$394, PlayerData!E$3:E$394)</f>
        <v>Pereyra</v>
      </c>
      <c r="E122" s="136" cm="1">
        <f t="array" ref="E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"H"), PlayerData!$G:$G,PlayerData!H:H,""),
_xlfn.XLOOKUP(_xlfn.CONCAT(1,"-",$A122, "-", "H"), PlayerData!$G:$G,PlayerData!H:H,""),
_xlfn.XLOOKUP(_xlfn.CONCAT(2,"-",$A122, "-", "H"), PlayerData!$G:$G,PlayerData!H:H,""),
_xlfn.XLOOKUP(_xlfn.CONCAT(3,"-",$A122, "-", "H"), PlayerData!$G:$G,PlayerData!H:H,""),
_xlfn.XLOOKUP(_xlfn.CONCAT(4,"-",$A122, "-", "H"), PlayerData!$G:$G,PlayerData!H:H,""),
_xlfn.XLOOKUP(_xlfn.CONCAT(5,"-",$A122, "-", "H"), PlayerData!$G:$G,PlayerData!H:H,""),
_xlfn.XLOOKUP(_xlfn.CONCAT(6,"-",$A122, "-", "H"), PlayerData!$G:$G,PlayerData!H:H,""),
_xlfn.XLOOKUP(_xlfn.CONCAT(7,"-",$A122, "-", "H"), PlayerData!$G:$G,PlayerData!H:H,""),
_xlfn.XLOOKUP(_xlfn.CONCAT(8,"-",$A122, "-", "H"), PlayerData!$G:$G,PlayerData!H:H,""),
_xlfn.XLOOKUP(_xlfn.CONCAT(9,"-",$A122, "-", "H"), PlayerData!$G:$G,PlayerData!H:H,""),
_xlfn.XLOOKUP(_xlfn.CONCAT(10,"-",$A122, "-", "H"), PlayerData!$G:$G,PlayerData!H:H,""),
_xlfn.XLOOKUP(_xlfn.CONCAT(11,"-",$A122, "-", "H"), PlayerData!$G:$G,PlayerData!H:H,""),
_xlfn.XLOOKUP(_xlfn.CONCAT(12,"-",$A122, "-", "H"), PlayerData!$G:$G,PlayerData!H:H,""),
_xlfn.XLOOKUP(_xlfn.CONCAT(13,"-",$A122, "-", "H"), PlayerData!$G:$G,PlayerData!H:H,""),
_xlfn.XLOOKUP(_xlfn.CONCAT(14,"-",$A122, "-", "H"), PlayerData!$G:$G,PlayerData!H:H,""),
_xlfn.XLOOKUP(_xlfn.CONCAT(15,"-",$A122, "-", "H"), PlayerData!$G:$G,PlayerData!H:H,""),
_xlfn.XLOOKUP(_xlfn.CONCAT(16,"-",$A122, "-", "H"), PlayerData!$G:$G,PlayerData!H:H,""),
_xlfn.XLOOKUP(_xlfn.CONCAT(17,"-",$A122, "-", "H"), PlayerData!$G:$G,PlayerData!H:H,""),
_xlfn.XLOOKUP(_xlfn.CONCAT(18,"-",$A122, "-", "H"), PlayerData!$G:$G,PlayerData!H:H,"")))</f>
        <v>0.5</v>
      </c>
      <c r="F122" s="136" cm="1">
        <f t="array" ref="F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"H"), PlayerData!$G:$G,PlayerData!I:I,""),
_xlfn.XLOOKUP(_xlfn.CONCAT(1,"-",$A122, "-", "H"), PlayerData!$G:$G,PlayerData!I:I,""),
_xlfn.XLOOKUP(_xlfn.CONCAT(2,"-",$A122, "-", "H"), PlayerData!$G:$G,PlayerData!I:I,""),
_xlfn.XLOOKUP(_xlfn.CONCAT(3,"-",$A122, "-", "H"), PlayerData!$G:$G,PlayerData!I:I,""),
_xlfn.XLOOKUP(_xlfn.CONCAT(4,"-",$A122, "-", "H"), PlayerData!$G:$G,PlayerData!I:I,""),
_xlfn.XLOOKUP(_xlfn.CONCAT(5,"-",$A122, "-", "H"), PlayerData!$G:$G,PlayerData!I:I,""),
_xlfn.XLOOKUP(_xlfn.CONCAT(6,"-",$A122, "-", "H"), PlayerData!$G:$G,PlayerData!I:I,""),
_xlfn.XLOOKUP(_xlfn.CONCAT(7,"-",$A122, "-", "H"), PlayerData!$G:$G,PlayerData!I:I,""),
_xlfn.XLOOKUP(_xlfn.CONCAT(8,"-",$A122, "-", "H"), PlayerData!$G:$G,PlayerData!I:I,""),
_xlfn.XLOOKUP(_xlfn.CONCAT(9,"-",$A122, "-", "H"), PlayerData!$G:$G,PlayerData!I:I,""),
_xlfn.XLOOKUP(_xlfn.CONCAT(10,"-",$A122, "-", "H"), PlayerData!$G:$G,PlayerData!I:I,""),
_xlfn.XLOOKUP(_xlfn.CONCAT(11,"-",$A122, "-", "H"), PlayerData!$G:$G,PlayerData!I:I,""),
_xlfn.XLOOKUP(_xlfn.CONCAT(12,"-",$A122, "-", "H"), PlayerData!$G:$G,PlayerData!I:I,""),
_xlfn.XLOOKUP(_xlfn.CONCAT(13,"-",$A122, "-", "H"), PlayerData!$G:$G,PlayerData!I:I,""),
_xlfn.XLOOKUP(_xlfn.CONCAT(14,"-",$A122, "-", "H"), PlayerData!$G:$G,PlayerData!I:I,""),
_xlfn.XLOOKUP(_xlfn.CONCAT(15,"-",$A122, "-", "H"), PlayerData!$G:$G,PlayerData!I:I,""),
_xlfn.XLOOKUP(_xlfn.CONCAT(16,"-",$A122, "-", "H"), PlayerData!$G:$G,PlayerData!I:I,""),
_xlfn.XLOOKUP(_xlfn.CONCAT(17,"-",$A122, "-", "H"), PlayerData!$G:$G,PlayerData!I:I,""),
_xlfn.XLOOKUP(_xlfn.CONCAT(18,"-",$A122, "-", "H"), PlayerData!$G:$G,PlayerData!I:I,"")))</f>
        <v>0.25</v>
      </c>
      <c r="G122" s="90" cm="1">
        <f t="array" ref="G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"H"), PlayerData!$G:$G,PlayerData!L:L,""),
_xlfn.XLOOKUP(_xlfn.CONCAT(1,"-",$A122, "-", "H"), PlayerData!$G:$G,PlayerData!L:L,""),
_xlfn.XLOOKUP(_xlfn.CONCAT(2,"-",$A122, "-", "H"), PlayerData!$G:$G,PlayerData!L:L,""),
_xlfn.XLOOKUP(_xlfn.CONCAT(3,"-",$A122, "-", "H"), PlayerData!$G:$G,PlayerData!L:L,""),
_xlfn.XLOOKUP(_xlfn.CONCAT(4,"-",$A122, "-", "H"), PlayerData!$G:$G,PlayerData!L:L,""),
_xlfn.XLOOKUP(_xlfn.CONCAT(5,"-",$A122, "-", "H"), PlayerData!$G:$G,PlayerData!L:L,""),
_xlfn.XLOOKUP(_xlfn.CONCAT(6,"-",$A122, "-", "H"), PlayerData!$G:$G,PlayerData!L:L,""),
_xlfn.XLOOKUP(_xlfn.CONCAT(7,"-",$A122, "-", "H"), PlayerData!$G:$G,PlayerData!L:L,""),
_xlfn.XLOOKUP(_xlfn.CONCAT(8,"-",$A122, "-", "H"), PlayerData!$G:$G,PlayerData!L:L,""),
_xlfn.XLOOKUP(_xlfn.CONCAT(9,"-",$A122, "-", "H"), PlayerData!$G:$G,PlayerData!L:L,""),
_xlfn.XLOOKUP(_xlfn.CONCAT(10,"-",$A122, "-", "H"), PlayerData!$G:$G,PlayerData!L:L,""),
_xlfn.XLOOKUP(_xlfn.CONCAT(11,"-",$A122, "-", "H"), PlayerData!$G:$G,PlayerData!L:L,""),
_xlfn.XLOOKUP(_xlfn.CONCAT(12,"-",$A122, "-", "H"), PlayerData!$G:$G,PlayerData!L:L,""),
_xlfn.XLOOKUP(_xlfn.CONCAT(13,"-",$A122, "-", "H"), PlayerData!$G:$G,PlayerData!L:L,""),
_xlfn.XLOOKUP(_xlfn.CONCAT(14,"-",$A122, "-", "H"), PlayerData!$G:$G,PlayerData!L:L,""),
_xlfn.XLOOKUP(_xlfn.CONCAT(15,"-",$A122, "-", "H"), PlayerData!$G:$G,PlayerData!L:L,""),
_xlfn.XLOOKUP(_xlfn.CONCAT(16,"-",$A122, "-", "H"), PlayerData!$G:$G,PlayerData!L:L,""),
_xlfn.XLOOKUP(_xlfn.CONCAT(17,"-",$A122, "-", "H"), PlayerData!$G:$G,PlayerData!L:L,""),
_xlfn.XLOOKUP(_xlfn.CONCAT(18,"-",$A122, "-", "H"), PlayerData!$G:$G,PlayerData!L:L,"")))</f>
        <v>0.81</v>
      </c>
      <c r="H122" s="132">
        <f t="shared" si="8"/>
        <v>11.363636363636363</v>
      </c>
      <c r="I122" s="132">
        <f t="shared" si="9"/>
        <v>11.363636363636363</v>
      </c>
      <c r="J122" s="72">
        <f t="shared" si="10"/>
        <v>10.916442048517522</v>
      </c>
      <c r="K122" s="138" cm="1">
        <f t="array" ref="K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"A"), PlayerData!$M:$M,PlayerData!N:N,""),
_xlfn.XLOOKUP(_xlfn.CONCAT(1,"-",$A122, "-", "A"), PlayerData!$M:$M,PlayerData!N:N,""),
_xlfn.XLOOKUP(_xlfn.CONCAT(2,"-",$A122, "-", "A"), PlayerData!$M:$M,PlayerData!N:N,""),
_xlfn.XLOOKUP(_xlfn.CONCAT(3,"-",$A122, "-", "A"), PlayerData!$M:$M,PlayerData!N:N,""),
_xlfn.XLOOKUP(_xlfn.CONCAT(4,"-",$A122, "-", "A"), PlayerData!$M:$M,PlayerData!N:N,""),
_xlfn.XLOOKUP(_xlfn.CONCAT(5,"-",$A122, "-", "A"), PlayerData!$M:$M,PlayerData!N:N,""),
_xlfn.XLOOKUP(_xlfn.CONCAT(6,"-",$A122, "-", "A"), PlayerData!$M:$M,PlayerData!N:N,""),
_xlfn.XLOOKUP(_xlfn.CONCAT(7,"-",$A122, "-", "A"), PlayerData!$M:$M,PlayerData!N:N,""),
_xlfn.XLOOKUP(_xlfn.CONCAT(8,"-",$A122, "-", "A"), PlayerData!$M:$M,PlayerData!N:N,""),
_xlfn.XLOOKUP(_xlfn.CONCAT(9,"-",$A122, "-", "A"), PlayerData!$M:$M,PlayerData!N:N,""),
_xlfn.XLOOKUP(_xlfn.CONCAT(10,"-",$A122, "-", "A"), PlayerData!$M:$M,PlayerData!N:N,""),
_xlfn.XLOOKUP(_xlfn.CONCAT(11,"-",$A122, "-", "A"), PlayerData!$M:$M,PlayerData!N:N,""),
_xlfn.XLOOKUP(_xlfn.CONCAT(12,"-",$A122, "-", "A"), PlayerData!$M:$M,PlayerData!N:N,""),
_xlfn.XLOOKUP(_xlfn.CONCAT(13,"-",$A122, "-", "A"), PlayerData!$M:$M,PlayerData!N:N,""),
_xlfn.XLOOKUP(_xlfn.CONCAT(14,"-",$A122, "-", "A"), PlayerData!$M:$M,PlayerData!N:N,""),
_xlfn.XLOOKUP(_xlfn.CONCAT(15,"-",$A122, "-", "A"), PlayerData!$M:$M,PlayerData!N:N,""),
_xlfn.XLOOKUP(_xlfn.CONCAT(16,"-",$A122, "-", "A"), PlayerData!$M:$M,PlayerData!N:N,""),
_xlfn.XLOOKUP(_xlfn.CONCAT(17,"-",$A122, "-", "A"), PlayerData!$M:$M,PlayerData!N:N,""),
_xlfn.XLOOKUP(_xlfn.CONCAT(18,"-",$A122, "-", "A"), PlayerData!$M:$M,PlayerData!N:N,"")))</f>
        <v>0.6</v>
      </c>
      <c r="L122" s="138" cm="1">
        <f t="array" ref="L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"A"), PlayerData!$M:$M,PlayerData!O:O,""),
_xlfn.XLOOKUP(_xlfn.CONCAT(1,"-",$A122, "-", "A"), PlayerData!$M:$M,PlayerData!O:O,""),
_xlfn.XLOOKUP(_xlfn.CONCAT(2,"-",$A122, "-", "A"), PlayerData!$M:$M,PlayerData!O:O,""),
_xlfn.XLOOKUP(_xlfn.CONCAT(3,"-",$A122, "-", "A"), PlayerData!$M:$M,PlayerData!O:O,""),
_xlfn.XLOOKUP(_xlfn.CONCAT(4,"-",$A122, "-", "A"), PlayerData!$M:$M,PlayerData!O:O,""),
_xlfn.XLOOKUP(_xlfn.CONCAT(5,"-",$A122, "-", "A"), PlayerData!$M:$M,PlayerData!O:O,""),
_xlfn.XLOOKUP(_xlfn.CONCAT(6,"-",$A122, "-", "A"), PlayerData!$M:$M,PlayerData!O:O,""),
_xlfn.XLOOKUP(_xlfn.CONCAT(7,"-",$A122, "-", "A"), PlayerData!$M:$M,PlayerData!O:O,""),
_xlfn.XLOOKUP(_xlfn.CONCAT(8,"-",$A122, "-", "A"), PlayerData!$M:$M,PlayerData!O:O,""),
_xlfn.XLOOKUP(_xlfn.CONCAT(9,"-",$A122, "-", "A"), PlayerData!$M:$M,PlayerData!O:O,""),
_xlfn.XLOOKUP(_xlfn.CONCAT(10,"-",$A122, "-", "A"), PlayerData!$M:$M,PlayerData!O:O,""),
_xlfn.XLOOKUP(_xlfn.CONCAT(11,"-",$A122, "-", "A"), PlayerData!$M:$M,PlayerData!O:O,""),
_xlfn.XLOOKUP(_xlfn.CONCAT(12,"-",$A122, "-", "A"), PlayerData!$M:$M,PlayerData!O:O,""),
_xlfn.XLOOKUP(_xlfn.CONCAT(13,"-",$A122, "-", "A"), PlayerData!$M:$M,PlayerData!O:O,""),
_xlfn.XLOOKUP(_xlfn.CONCAT(14,"-",$A122, "-", "A"), PlayerData!$M:$M,PlayerData!O:O,""),
_xlfn.XLOOKUP(_xlfn.CONCAT(15,"-",$A122, "-", "A"), PlayerData!$M:$M,PlayerData!O:O,""),
_xlfn.XLOOKUP(_xlfn.CONCAT(16,"-",$A122, "-", "A"), PlayerData!$M:$M,PlayerData!O:O,""),
_xlfn.XLOOKUP(_xlfn.CONCAT(17,"-",$A122, "-", "A"), PlayerData!$M:$M,PlayerData!O:O,""),
_xlfn.XLOOKUP(_xlfn.CONCAT(18,"-",$A122, "-", "A"), PlayerData!$M:$M,PlayerData!O:O,"")))</f>
        <v>0.2</v>
      </c>
      <c r="M122" s="96" cm="1">
        <f t="array" ref="M1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_xlfn.XLOOKUP(_xlfn.CONCAT(0,"-",$A122, "-", "A"), PlayerData!$M:$M,PlayerData!R:R,""),
_xlfn.XLOOKUP(_xlfn.CONCAT(1,"-",$A122, "-", "A"), PlayerData!$M:$M,PlayerData!R:R,""),
_xlfn.XLOOKUP(_xlfn.CONCAT(2,"-",$A122, "-", "A"), PlayerData!$M:$M,PlayerData!R:R,""),
_xlfn.XLOOKUP(_xlfn.CONCAT(3,"-",$A122, "-", "A"), PlayerData!$M:$M,PlayerData!R:R,""),
_xlfn.XLOOKUP(_xlfn.CONCAT(4,"-",$A122, "-", "A"), PlayerData!$M:$M,PlayerData!R:R,""),
_xlfn.XLOOKUP(_xlfn.CONCAT(5,"-",$A122, "-", "A"), PlayerData!$M:$M,PlayerData!R:R,""),
_xlfn.XLOOKUP(_xlfn.CONCAT(6,"-",$A122, "-", "A"), PlayerData!$M:$M,PlayerData!R:R,""),
_xlfn.XLOOKUP(_xlfn.CONCAT(7,"-",$A122, "-", "A"), PlayerData!$M:$M,PlayerData!R:R,""),
_xlfn.XLOOKUP(_xlfn.CONCAT(8,"-",$A122, "-", "A"), PlayerData!$M:$M,PlayerData!R:R,""),
_xlfn.XLOOKUP(_xlfn.CONCAT(9,"-",$A122, "-", "A"), PlayerData!$M:$M,PlayerData!R:R,""),
_xlfn.XLOOKUP(_xlfn.CONCAT(10,"-",$A122, "-", "A"), PlayerData!$M:$M,PlayerData!R:R,""),
_xlfn.XLOOKUP(_xlfn.CONCAT(11,"-",$A122, "-", "A"), PlayerData!$M:$M,PlayerData!R:R,""),
_xlfn.XLOOKUP(_xlfn.CONCAT(12,"-",$A122, "-", "A"), PlayerData!$M:$M,PlayerData!R:R,""),
_xlfn.XLOOKUP(_xlfn.CONCAT(13,"-",$A122, "-", "A"), PlayerData!$M:$M,PlayerData!R:R,""),
_xlfn.XLOOKUP(_xlfn.CONCAT(14,"-",$A122, "-", "A"), PlayerData!$M:$M,PlayerData!R:R,""),
_xlfn.XLOOKUP(_xlfn.CONCAT(15,"-",$A122, "-", "A"), PlayerData!$M:$M,PlayerData!R:R,""),
_xlfn.XLOOKUP(_xlfn.CONCAT(16,"-",$A122, "-", "A"), PlayerData!$M:$M,PlayerData!R:R,""),
_xlfn.XLOOKUP(_xlfn.CONCAT(17,"-",$A122, "-", "A"), PlayerData!$M:$M,PlayerData!R:R,""),
_xlfn.XLOOKUP(_xlfn.CONCAT(18,"-",$A122, "-", "A"), PlayerData!$M:$M,PlayerData!R:R,"")))</f>
        <v>0.96</v>
      </c>
      <c r="N122" s="134">
        <f t="shared" si="11"/>
        <v>13.636363636363635</v>
      </c>
      <c r="O122" s="134">
        <f t="shared" si="12"/>
        <v>9.0909090909090899</v>
      </c>
      <c r="P122" s="73">
        <f t="shared" si="13"/>
        <v>12.938005390835581</v>
      </c>
      <c r="Q122" s="132" cm="1">
        <f t="array" ref="Q122">IF(OR($A122=Solver!$T$12:$T$201),0,SUMPRODUCT($H122:$J122,$T$4:$V$4))</f>
        <v>10.916442048517522</v>
      </c>
      <c r="R122" s="73" cm="1">
        <f t="array" ref="R122">IF(OR($A122=Solver!$T$12:$T$201),0, SUMPRODUCT($N122:$P122, $T$4:$V$4))</f>
        <v>12.938005390835581</v>
      </c>
    </row>
    <row r="123" spans="1:18">
      <c r="A123" s="55">
        <v>121</v>
      </c>
      <c r="B123" s="55" t="str">
        <f>_xlfn.XLOOKUP($A123, PlayerData!$B$3:$B$394, PlayerData!C$3:C$394)</f>
        <v>BHA</v>
      </c>
      <c r="C123" s="55" t="str">
        <f>_xlfn.XLOOKUP($A123, PlayerData!$B$3:$B$394, PlayerData!D$3:D$394)</f>
        <v>M</v>
      </c>
      <c r="D123" s="31" t="str">
        <f>_xlfn.XLOOKUP($A123, PlayerData!$B$3:$B$394, PlayerData!E$3:E$394)</f>
        <v>Mac Allister</v>
      </c>
      <c r="E123" s="136" cm="1">
        <f t="array" ref="E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"H"), PlayerData!$G:$G,PlayerData!H:H,""),
_xlfn.XLOOKUP(_xlfn.CONCAT(1,"-",$A123, "-", "H"), PlayerData!$G:$G,PlayerData!H:H,""),
_xlfn.XLOOKUP(_xlfn.CONCAT(2,"-",$A123, "-", "H"), PlayerData!$G:$G,PlayerData!H:H,""),
_xlfn.XLOOKUP(_xlfn.CONCAT(3,"-",$A123, "-", "H"), PlayerData!$G:$G,PlayerData!H:H,""),
_xlfn.XLOOKUP(_xlfn.CONCAT(4,"-",$A123, "-", "H"), PlayerData!$G:$G,PlayerData!H:H,""),
_xlfn.XLOOKUP(_xlfn.CONCAT(5,"-",$A123, "-", "H"), PlayerData!$G:$G,PlayerData!H:H,""),
_xlfn.XLOOKUP(_xlfn.CONCAT(6,"-",$A123, "-", "H"), PlayerData!$G:$G,PlayerData!H:H,""),
_xlfn.XLOOKUP(_xlfn.CONCAT(7,"-",$A123, "-", "H"), PlayerData!$G:$G,PlayerData!H:H,""),
_xlfn.XLOOKUP(_xlfn.CONCAT(8,"-",$A123, "-", "H"), PlayerData!$G:$G,PlayerData!H:H,""),
_xlfn.XLOOKUP(_xlfn.CONCAT(9,"-",$A123, "-", "H"), PlayerData!$G:$G,PlayerData!H:H,""),
_xlfn.XLOOKUP(_xlfn.CONCAT(10,"-",$A123, "-", "H"), PlayerData!$G:$G,PlayerData!H:H,""),
_xlfn.XLOOKUP(_xlfn.CONCAT(11,"-",$A123, "-", "H"), PlayerData!$G:$G,PlayerData!H:H,""),
_xlfn.XLOOKUP(_xlfn.CONCAT(12,"-",$A123, "-", "H"), PlayerData!$G:$G,PlayerData!H:H,""),
_xlfn.XLOOKUP(_xlfn.CONCAT(13,"-",$A123, "-", "H"), PlayerData!$G:$G,PlayerData!H:H,""),
_xlfn.XLOOKUP(_xlfn.CONCAT(14,"-",$A123, "-", "H"), PlayerData!$G:$G,PlayerData!H:H,""),
_xlfn.XLOOKUP(_xlfn.CONCAT(15,"-",$A123, "-", "H"), PlayerData!$G:$G,PlayerData!H:H,""),
_xlfn.XLOOKUP(_xlfn.CONCAT(16,"-",$A123, "-", "H"), PlayerData!$G:$G,PlayerData!H:H,""),
_xlfn.XLOOKUP(_xlfn.CONCAT(17,"-",$A123, "-", "H"), PlayerData!$G:$G,PlayerData!H:H,""),
_xlfn.XLOOKUP(_xlfn.CONCAT(18,"-",$A123, "-", "H"), PlayerData!$G:$G,PlayerData!H:H,"")))</f>
        <v>0.5</v>
      </c>
      <c r="F123" s="136" cm="1">
        <f t="array" ref="F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"H"), PlayerData!$G:$G,PlayerData!I:I,""),
_xlfn.XLOOKUP(_xlfn.CONCAT(1,"-",$A123, "-", "H"), PlayerData!$G:$G,PlayerData!I:I,""),
_xlfn.XLOOKUP(_xlfn.CONCAT(2,"-",$A123, "-", "H"), PlayerData!$G:$G,PlayerData!I:I,""),
_xlfn.XLOOKUP(_xlfn.CONCAT(3,"-",$A123, "-", "H"), PlayerData!$G:$G,PlayerData!I:I,""),
_xlfn.XLOOKUP(_xlfn.CONCAT(4,"-",$A123, "-", "H"), PlayerData!$G:$G,PlayerData!I:I,""),
_xlfn.XLOOKUP(_xlfn.CONCAT(5,"-",$A123, "-", "H"), PlayerData!$G:$G,PlayerData!I:I,""),
_xlfn.XLOOKUP(_xlfn.CONCAT(6,"-",$A123, "-", "H"), PlayerData!$G:$G,PlayerData!I:I,""),
_xlfn.XLOOKUP(_xlfn.CONCAT(7,"-",$A123, "-", "H"), PlayerData!$G:$G,PlayerData!I:I,""),
_xlfn.XLOOKUP(_xlfn.CONCAT(8,"-",$A123, "-", "H"), PlayerData!$G:$G,PlayerData!I:I,""),
_xlfn.XLOOKUP(_xlfn.CONCAT(9,"-",$A123, "-", "H"), PlayerData!$G:$G,PlayerData!I:I,""),
_xlfn.XLOOKUP(_xlfn.CONCAT(10,"-",$A123, "-", "H"), PlayerData!$G:$G,PlayerData!I:I,""),
_xlfn.XLOOKUP(_xlfn.CONCAT(11,"-",$A123, "-", "H"), PlayerData!$G:$G,PlayerData!I:I,""),
_xlfn.XLOOKUP(_xlfn.CONCAT(12,"-",$A123, "-", "H"), PlayerData!$G:$G,PlayerData!I:I,""),
_xlfn.XLOOKUP(_xlfn.CONCAT(13,"-",$A123, "-", "H"), PlayerData!$G:$G,PlayerData!I:I,""),
_xlfn.XLOOKUP(_xlfn.CONCAT(14,"-",$A123, "-", "H"), PlayerData!$G:$G,PlayerData!I:I,""),
_xlfn.XLOOKUP(_xlfn.CONCAT(15,"-",$A123, "-", "H"), PlayerData!$G:$G,PlayerData!I:I,""),
_xlfn.XLOOKUP(_xlfn.CONCAT(16,"-",$A123, "-", "H"), PlayerData!$G:$G,PlayerData!I:I,""),
_xlfn.XLOOKUP(_xlfn.CONCAT(17,"-",$A123, "-", "H"), PlayerData!$G:$G,PlayerData!I:I,""),
_xlfn.XLOOKUP(_xlfn.CONCAT(18,"-",$A123, "-", "H"), PlayerData!$G:$G,PlayerData!I:I,"")))</f>
        <v>0</v>
      </c>
      <c r="G123" s="90" cm="1">
        <f t="array" ref="G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"H"), PlayerData!$G:$G,PlayerData!L:L,""),
_xlfn.XLOOKUP(_xlfn.CONCAT(1,"-",$A123, "-", "H"), PlayerData!$G:$G,PlayerData!L:L,""),
_xlfn.XLOOKUP(_xlfn.CONCAT(2,"-",$A123, "-", "H"), PlayerData!$G:$G,PlayerData!L:L,""),
_xlfn.XLOOKUP(_xlfn.CONCAT(3,"-",$A123, "-", "H"), PlayerData!$G:$G,PlayerData!L:L,""),
_xlfn.XLOOKUP(_xlfn.CONCAT(4,"-",$A123, "-", "H"), PlayerData!$G:$G,PlayerData!L:L,""),
_xlfn.XLOOKUP(_xlfn.CONCAT(5,"-",$A123, "-", "H"), PlayerData!$G:$G,PlayerData!L:L,""),
_xlfn.XLOOKUP(_xlfn.CONCAT(6,"-",$A123, "-", "H"), PlayerData!$G:$G,PlayerData!L:L,""),
_xlfn.XLOOKUP(_xlfn.CONCAT(7,"-",$A123, "-", "H"), PlayerData!$G:$G,PlayerData!L:L,""),
_xlfn.XLOOKUP(_xlfn.CONCAT(8,"-",$A123, "-", "H"), PlayerData!$G:$G,PlayerData!L:L,""),
_xlfn.XLOOKUP(_xlfn.CONCAT(9,"-",$A123, "-", "H"), PlayerData!$G:$G,PlayerData!L:L,""),
_xlfn.XLOOKUP(_xlfn.CONCAT(10,"-",$A123, "-", "H"), PlayerData!$G:$G,PlayerData!L:L,""),
_xlfn.XLOOKUP(_xlfn.CONCAT(11,"-",$A123, "-", "H"), PlayerData!$G:$G,PlayerData!L:L,""),
_xlfn.XLOOKUP(_xlfn.CONCAT(12,"-",$A123, "-", "H"), PlayerData!$G:$G,PlayerData!L:L,""),
_xlfn.XLOOKUP(_xlfn.CONCAT(13,"-",$A123, "-", "H"), PlayerData!$G:$G,PlayerData!L:L,""),
_xlfn.XLOOKUP(_xlfn.CONCAT(14,"-",$A123, "-", "H"), PlayerData!$G:$G,PlayerData!L:L,""),
_xlfn.XLOOKUP(_xlfn.CONCAT(15,"-",$A123, "-", "H"), PlayerData!$G:$G,PlayerData!L:L,""),
_xlfn.XLOOKUP(_xlfn.CONCAT(16,"-",$A123, "-", "H"), PlayerData!$G:$G,PlayerData!L:L,""),
_xlfn.XLOOKUP(_xlfn.CONCAT(17,"-",$A123, "-", "H"), PlayerData!$G:$G,PlayerData!L:L,""),
_xlfn.XLOOKUP(_xlfn.CONCAT(18,"-",$A123, "-", "H"), PlayerData!$G:$G,PlayerData!L:L,"")))</f>
        <v>0.37</v>
      </c>
      <c r="H123" s="132">
        <f t="shared" si="8"/>
        <v>11.363636363636363</v>
      </c>
      <c r="I123" s="132">
        <f t="shared" si="9"/>
        <v>0</v>
      </c>
      <c r="J123" s="72">
        <f t="shared" si="10"/>
        <v>4.9865229110512139</v>
      </c>
      <c r="K123" s="138" cm="1">
        <f t="array" ref="K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"A"), PlayerData!$M:$M,PlayerData!N:N,""),
_xlfn.XLOOKUP(_xlfn.CONCAT(1,"-",$A123, "-", "A"), PlayerData!$M:$M,PlayerData!N:N,""),
_xlfn.XLOOKUP(_xlfn.CONCAT(2,"-",$A123, "-", "A"), PlayerData!$M:$M,PlayerData!N:N,""),
_xlfn.XLOOKUP(_xlfn.CONCAT(3,"-",$A123, "-", "A"), PlayerData!$M:$M,PlayerData!N:N,""),
_xlfn.XLOOKUP(_xlfn.CONCAT(4,"-",$A123, "-", "A"), PlayerData!$M:$M,PlayerData!N:N,""),
_xlfn.XLOOKUP(_xlfn.CONCAT(5,"-",$A123, "-", "A"), PlayerData!$M:$M,PlayerData!N:N,""),
_xlfn.XLOOKUP(_xlfn.CONCAT(6,"-",$A123, "-", "A"), PlayerData!$M:$M,PlayerData!N:N,""),
_xlfn.XLOOKUP(_xlfn.CONCAT(7,"-",$A123, "-", "A"), PlayerData!$M:$M,PlayerData!N:N,""),
_xlfn.XLOOKUP(_xlfn.CONCAT(8,"-",$A123, "-", "A"), PlayerData!$M:$M,PlayerData!N:N,""),
_xlfn.XLOOKUP(_xlfn.CONCAT(9,"-",$A123, "-", "A"), PlayerData!$M:$M,PlayerData!N:N,""),
_xlfn.XLOOKUP(_xlfn.CONCAT(10,"-",$A123, "-", "A"), PlayerData!$M:$M,PlayerData!N:N,""),
_xlfn.XLOOKUP(_xlfn.CONCAT(11,"-",$A123, "-", "A"), PlayerData!$M:$M,PlayerData!N:N,""),
_xlfn.XLOOKUP(_xlfn.CONCAT(12,"-",$A123, "-", "A"), PlayerData!$M:$M,PlayerData!N:N,""),
_xlfn.XLOOKUP(_xlfn.CONCAT(13,"-",$A123, "-", "A"), PlayerData!$M:$M,PlayerData!N:N,""),
_xlfn.XLOOKUP(_xlfn.CONCAT(14,"-",$A123, "-", "A"), PlayerData!$M:$M,PlayerData!N:N,""),
_xlfn.XLOOKUP(_xlfn.CONCAT(15,"-",$A123, "-", "A"), PlayerData!$M:$M,PlayerData!N:N,""),
_xlfn.XLOOKUP(_xlfn.CONCAT(16,"-",$A123, "-", "A"), PlayerData!$M:$M,PlayerData!N:N,""),
_xlfn.XLOOKUP(_xlfn.CONCAT(17,"-",$A123, "-", "A"), PlayerData!$M:$M,PlayerData!N:N,""),
_xlfn.XLOOKUP(_xlfn.CONCAT(18,"-",$A123, "-", "A"), PlayerData!$M:$M,PlayerData!N:N,"")))</f>
        <v>1.5</v>
      </c>
      <c r="L123" s="138" cm="1">
        <f t="array" ref="L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"A"), PlayerData!$M:$M,PlayerData!O:O,""),
_xlfn.XLOOKUP(_xlfn.CONCAT(1,"-",$A123, "-", "A"), PlayerData!$M:$M,PlayerData!O:O,""),
_xlfn.XLOOKUP(_xlfn.CONCAT(2,"-",$A123, "-", "A"), PlayerData!$M:$M,PlayerData!O:O,""),
_xlfn.XLOOKUP(_xlfn.CONCAT(3,"-",$A123, "-", "A"), PlayerData!$M:$M,PlayerData!O:O,""),
_xlfn.XLOOKUP(_xlfn.CONCAT(4,"-",$A123, "-", "A"), PlayerData!$M:$M,PlayerData!O:O,""),
_xlfn.XLOOKUP(_xlfn.CONCAT(5,"-",$A123, "-", "A"), PlayerData!$M:$M,PlayerData!O:O,""),
_xlfn.XLOOKUP(_xlfn.CONCAT(6,"-",$A123, "-", "A"), PlayerData!$M:$M,PlayerData!O:O,""),
_xlfn.XLOOKUP(_xlfn.CONCAT(7,"-",$A123, "-", "A"), PlayerData!$M:$M,PlayerData!O:O,""),
_xlfn.XLOOKUP(_xlfn.CONCAT(8,"-",$A123, "-", "A"), PlayerData!$M:$M,PlayerData!O:O,""),
_xlfn.XLOOKUP(_xlfn.CONCAT(9,"-",$A123, "-", "A"), PlayerData!$M:$M,PlayerData!O:O,""),
_xlfn.XLOOKUP(_xlfn.CONCAT(10,"-",$A123, "-", "A"), PlayerData!$M:$M,PlayerData!O:O,""),
_xlfn.XLOOKUP(_xlfn.CONCAT(11,"-",$A123, "-", "A"), PlayerData!$M:$M,PlayerData!O:O,""),
_xlfn.XLOOKUP(_xlfn.CONCAT(12,"-",$A123, "-", "A"), PlayerData!$M:$M,PlayerData!O:O,""),
_xlfn.XLOOKUP(_xlfn.CONCAT(13,"-",$A123, "-", "A"), PlayerData!$M:$M,PlayerData!O:O,""),
_xlfn.XLOOKUP(_xlfn.CONCAT(14,"-",$A123, "-", "A"), PlayerData!$M:$M,PlayerData!O:O,""),
_xlfn.XLOOKUP(_xlfn.CONCAT(15,"-",$A123, "-", "A"), PlayerData!$M:$M,PlayerData!O:O,""),
_xlfn.XLOOKUP(_xlfn.CONCAT(16,"-",$A123, "-", "A"), PlayerData!$M:$M,PlayerData!O:O,""),
_xlfn.XLOOKUP(_xlfn.CONCAT(17,"-",$A123, "-", "A"), PlayerData!$M:$M,PlayerData!O:O,""),
_xlfn.XLOOKUP(_xlfn.CONCAT(18,"-",$A123, "-", "A"), PlayerData!$M:$M,PlayerData!O:O,"")))</f>
        <v>0.5</v>
      </c>
      <c r="M123" s="96" cm="1">
        <f t="array" ref="M1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_xlfn.XLOOKUP(_xlfn.CONCAT(0,"-",$A123, "-", "A"), PlayerData!$M:$M,PlayerData!R:R,""),
_xlfn.XLOOKUP(_xlfn.CONCAT(1,"-",$A123, "-", "A"), PlayerData!$M:$M,PlayerData!R:R,""),
_xlfn.XLOOKUP(_xlfn.CONCAT(2,"-",$A123, "-", "A"), PlayerData!$M:$M,PlayerData!R:R,""),
_xlfn.XLOOKUP(_xlfn.CONCAT(3,"-",$A123, "-", "A"), PlayerData!$M:$M,PlayerData!R:R,""),
_xlfn.XLOOKUP(_xlfn.CONCAT(4,"-",$A123, "-", "A"), PlayerData!$M:$M,PlayerData!R:R,""),
_xlfn.XLOOKUP(_xlfn.CONCAT(5,"-",$A123, "-", "A"), PlayerData!$M:$M,PlayerData!R:R,""),
_xlfn.XLOOKUP(_xlfn.CONCAT(6,"-",$A123, "-", "A"), PlayerData!$M:$M,PlayerData!R:R,""),
_xlfn.XLOOKUP(_xlfn.CONCAT(7,"-",$A123, "-", "A"), PlayerData!$M:$M,PlayerData!R:R,""),
_xlfn.XLOOKUP(_xlfn.CONCAT(8,"-",$A123, "-", "A"), PlayerData!$M:$M,PlayerData!R:R,""),
_xlfn.XLOOKUP(_xlfn.CONCAT(9,"-",$A123, "-", "A"), PlayerData!$M:$M,PlayerData!R:R,""),
_xlfn.XLOOKUP(_xlfn.CONCAT(10,"-",$A123, "-", "A"), PlayerData!$M:$M,PlayerData!R:R,""),
_xlfn.XLOOKUP(_xlfn.CONCAT(11,"-",$A123, "-", "A"), PlayerData!$M:$M,PlayerData!R:R,""),
_xlfn.XLOOKUP(_xlfn.CONCAT(12,"-",$A123, "-", "A"), PlayerData!$M:$M,PlayerData!R:R,""),
_xlfn.XLOOKUP(_xlfn.CONCAT(13,"-",$A123, "-", "A"), PlayerData!$M:$M,PlayerData!R:R,""),
_xlfn.XLOOKUP(_xlfn.CONCAT(14,"-",$A123, "-", "A"), PlayerData!$M:$M,PlayerData!R:R,""),
_xlfn.XLOOKUP(_xlfn.CONCAT(15,"-",$A123, "-", "A"), PlayerData!$M:$M,PlayerData!R:R,""),
_xlfn.XLOOKUP(_xlfn.CONCAT(16,"-",$A123, "-", "A"), PlayerData!$M:$M,PlayerData!R:R,""),
_xlfn.XLOOKUP(_xlfn.CONCAT(17,"-",$A123, "-", "A"), PlayerData!$M:$M,PlayerData!R:R,""),
_xlfn.XLOOKUP(_xlfn.CONCAT(18,"-",$A123, "-", "A"), PlayerData!$M:$M,PlayerData!R:R,"")))</f>
        <v>1.38</v>
      </c>
      <c r="N123" s="134">
        <f t="shared" si="11"/>
        <v>34.090909090909086</v>
      </c>
      <c r="O123" s="134">
        <f t="shared" si="12"/>
        <v>22.727272727272727</v>
      </c>
      <c r="P123" s="73">
        <f t="shared" si="13"/>
        <v>18.598382749326149</v>
      </c>
      <c r="Q123" s="132" cm="1">
        <f t="array" ref="Q123">IF(OR($A123=Solver!$T$12:$T$201),0,SUMPRODUCT($H123:$J123,$T$4:$V$4))</f>
        <v>4.9865229110512139</v>
      </c>
      <c r="R123" s="73" cm="1">
        <f t="array" ref="R123">IF(OR($A123=Solver!$T$12:$T$201),0, SUMPRODUCT($N123:$P123, $T$4:$V$4))</f>
        <v>18.598382749326149</v>
      </c>
    </row>
    <row r="124" spans="1:18">
      <c r="A124" s="55">
        <v>122</v>
      </c>
      <c r="B124" s="55" t="str">
        <f>_xlfn.XLOOKUP($A124, PlayerData!$B$3:$B$394, PlayerData!C$3:C$394)</f>
        <v>ARS</v>
      </c>
      <c r="C124" s="55" t="str">
        <f>_xlfn.XLOOKUP($A124, PlayerData!$B$3:$B$394, PlayerData!D$3:D$394)</f>
        <v>M</v>
      </c>
      <c r="D124" s="31" t="str">
        <f>_xlfn.XLOOKUP($A124, PlayerData!$B$3:$B$394, PlayerData!E$3:E$394)</f>
        <v>Nelson</v>
      </c>
      <c r="E124" s="136" cm="1">
        <f t="array" ref="E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"H"), PlayerData!$G:$G,PlayerData!H:H,""),
_xlfn.XLOOKUP(_xlfn.CONCAT(1,"-",$A124, "-", "H"), PlayerData!$G:$G,PlayerData!H:H,""),
_xlfn.XLOOKUP(_xlfn.CONCAT(2,"-",$A124, "-", "H"), PlayerData!$G:$G,PlayerData!H:H,""),
_xlfn.XLOOKUP(_xlfn.CONCAT(3,"-",$A124, "-", "H"), PlayerData!$G:$G,PlayerData!H:H,""),
_xlfn.XLOOKUP(_xlfn.CONCAT(4,"-",$A124, "-", "H"), PlayerData!$G:$G,PlayerData!H:H,""),
_xlfn.XLOOKUP(_xlfn.CONCAT(5,"-",$A124, "-", "H"), PlayerData!$G:$G,PlayerData!H:H,""),
_xlfn.XLOOKUP(_xlfn.CONCAT(6,"-",$A124, "-", "H"), PlayerData!$G:$G,PlayerData!H:H,""),
_xlfn.XLOOKUP(_xlfn.CONCAT(7,"-",$A124, "-", "H"), PlayerData!$G:$G,PlayerData!H:H,""),
_xlfn.XLOOKUP(_xlfn.CONCAT(8,"-",$A124, "-", "H"), PlayerData!$G:$G,PlayerData!H:H,""),
_xlfn.XLOOKUP(_xlfn.CONCAT(9,"-",$A124, "-", "H"), PlayerData!$G:$G,PlayerData!H:H,""),
_xlfn.XLOOKUP(_xlfn.CONCAT(10,"-",$A124, "-", "H"), PlayerData!$G:$G,PlayerData!H:H,""),
_xlfn.XLOOKUP(_xlfn.CONCAT(11,"-",$A124, "-", "H"), PlayerData!$G:$G,PlayerData!H:H,""),
_xlfn.XLOOKUP(_xlfn.CONCAT(12,"-",$A124, "-", "H"), PlayerData!$G:$G,PlayerData!H:H,""),
_xlfn.XLOOKUP(_xlfn.CONCAT(13,"-",$A124, "-", "H"), PlayerData!$G:$G,PlayerData!H:H,""),
_xlfn.XLOOKUP(_xlfn.CONCAT(14,"-",$A124, "-", "H"), PlayerData!$G:$G,PlayerData!H:H,""),
_xlfn.XLOOKUP(_xlfn.CONCAT(15,"-",$A124, "-", "H"), PlayerData!$G:$G,PlayerData!H:H,""),
_xlfn.XLOOKUP(_xlfn.CONCAT(16,"-",$A124, "-", "H"), PlayerData!$G:$G,PlayerData!H:H,""),
_xlfn.XLOOKUP(_xlfn.CONCAT(17,"-",$A124, "-", "H"), PlayerData!$G:$G,PlayerData!H:H,""),
_xlfn.XLOOKUP(_xlfn.CONCAT(18,"-",$A124, "-", "H"), PlayerData!$G:$G,PlayerData!H:H,"")))</f>
        <v>0.33</v>
      </c>
      <c r="F124" s="136" cm="1">
        <f t="array" ref="F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"H"), PlayerData!$G:$G,PlayerData!I:I,""),
_xlfn.XLOOKUP(_xlfn.CONCAT(1,"-",$A124, "-", "H"), PlayerData!$G:$G,PlayerData!I:I,""),
_xlfn.XLOOKUP(_xlfn.CONCAT(2,"-",$A124, "-", "H"), PlayerData!$G:$G,PlayerData!I:I,""),
_xlfn.XLOOKUP(_xlfn.CONCAT(3,"-",$A124, "-", "H"), PlayerData!$G:$G,PlayerData!I:I,""),
_xlfn.XLOOKUP(_xlfn.CONCAT(4,"-",$A124, "-", "H"), PlayerData!$G:$G,PlayerData!I:I,""),
_xlfn.XLOOKUP(_xlfn.CONCAT(5,"-",$A124, "-", "H"), PlayerData!$G:$G,PlayerData!I:I,""),
_xlfn.XLOOKUP(_xlfn.CONCAT(6,"-",$A124, "-", "H"), PlayerData!$G:$G,PlayerData!I:I,""),
_xlfn.XLOOKUP(_xlfn.CONCAT(7,"-",$A124, "-", "H"), PlayerData!$G:$G,PlayerData!I:I,""),
_xlfn.XLOOKUP(_xlfn.CONCAT(8,"-",$A124, "-", "H"), PlayerData!$G:$G,PlayerData!I:I,""),
_xlfn.XLOOKUP(_xlfn.CONCAT(9,"-",$A124, "-", "H"), PlayerData!$G:$G,PlayerData!I:I,""),
_xlfn.XLOOKUP(_xlfn.CONCAT(10,"-",$A124, "-", "H"), PlayerData!$G:$G,PlayerData!I:I,""),
_xlfn.XLOOKUP(_xlfn.CONCAT(11,"-",$A124, "-", "H"), PlayerData!$G:$G,PlayerData!I:I,""),
_xlfn.XLOOKUP(_xlfn.CONCAT(12,"-",$A124, "-", "H"), PlayerData!$G:$G,PlayerData!I:I,""),
_xlfn.XLOOKUP(_xlfn.CONCAT(13,"-",$A124, "-", "H"), PlayerData!$G:$G,PlayerData!I:I,""),
_xlfn.XLOOKUP(_xlfn.CONCAT(14,"-",$A124, "-", "H"), PlayerData!$G:$G,PlayerData!I:I,""),
_xlfn.XLOOKUP(_xlfn.CONCAT(15,"-",$A124, "-", "H"), PlayerData!$G:$G,PlayerData!I:I,""),
_xlfn.XLOOKUP(_xlfn.CONCAT(16,"-",$A124, "-", "H"), PlayerData!$G:$G,PlayerData!I:I,""),
_xlfn.XLOOKUP(_xlfn.CONCAT(17,"-",$A124, "-", "H"), PlayerData!$G:$G,PlayerData!I:I,""),
_xlfn.XLOOKUP(_xlfn.CONCAT(18,"-",$A124, "-", "H"), PlayerData!$G:$G,PlayerData!I:I,"")))</f>
        <v>0.33</v>
      </c>
      <c r="G124" s="90" cm="1">
        <f t="array" ref="G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"H"), PlayerData!$G:$G,PlayerData!L:L,""),
_xlfn.XLOOKUP(_xlfn.CONCAT(1,"-",$A124, "-", "H"), PlayerData!$G:$G,PlayerData!L:L,""),
_xlfn.XLOOKUP(_xlfn.CONCAT(2,"-",$A124, "-", "H"), PlayerData!$G:$G,PlayerData!L:L,""),
_xlfn.XLOOKUP(_xlfn.CONCAT(3,"-",$A124, "-", "H"), PlayerData!$G:$G,PlayerData!L:L,""),
_xlfn.XLOOKUP(_xlfn.CONCAT(4,"-",$A124, "-", "H"), PlayerData!$G:$G,PlayerData!L:L,""),
_xlfn.XLOOKUP(_xlfn.CONCAT(5,"-",$A124, "-", "H"), PlayerData!$G:$G,PlayerData!L:L,""),
_xlfn.XLOOKUP(_xlfn.CONCAT(6,"-",$A124, "-", "H"), PlayerData!$G:$G,PlayerData!L:L,""),
_xlfn.XLOOKUP(_xlfn.CONCAT(7,"-",$A124, "-", "H"), PlayerData!$G:$G,PlayerData!L:L,""),
_xlfn.XLOOKUP(_xlfn.CONCAT(8,"-",$A124, "-", "H"), PlayerData!$G:$G,PlayerData!L:L,""),
_xlfn.XLOOKUP(_xlfn.CONCAT(9,"-",$A124, "-", "H"), PlayerData!$G:$G,PlayerData!L:L,""),
_xlfn.XLOOKUP(_xlfn.CONCAT(10,"-",$A124, "-", "H"), PlayerData!$G:$G,PlayerData!L:L,""),
_xlfn.XLOOKUP(_xlfn.CONCAT(11,"-",$A124, "-", "H"), PlayerData!$G:$G,PlayerData!L:L,""),
_xlfn.XLOOKUP(_xlfn.CONCAT(12,"-",$A124, "-", "H"), PlayerData!$G:$G,PlayerData!L:L,""),
_xlfn.XLOOKUP(_xlfn.CONCAT(13,"-",$A124, "-", "H"), PlayerData!$G:$G,PlayerData!L:L,""),
_xlfn.XLOOKUP(_xlfn.CONCAT(14,"-",$A124, "-", "H"), PlayerData!$G:$G,PlayerData!L:L,""),
_xlfn.XLOOKUP(_xlfn.CONCAT(15,"-",$A124, "-", "H"), PlayerData!$G:$G,PlayerData!L:L,""),
_xlfn.XLOOKUP(_xlfn.CONCAT(16,"-",$A124, "-", "H"), PlayerData!$G:$G,PlayerData!L:L,""),
_xlfn.XLOOKUP(_xlfn.CONCAT(17,"-",$A124, "-", "H"), PlayerData!$G:$G,PlayerData!L:L,""),
_xlfn.XLOOKUP(_xlfn.CONCAT(18,"-",$A124, "-", "H"), PlayerData!$G:$G,PlayerData!L:L,"")))</f>
        <v>0.98</v>
      </c>
      <c r="H124" s="132">
        <f t="shared" si="8"/>
        <v>7.4999999999999991</v>
      </c>
      <c r="I124" s="132">
        <f t="shared" si="9"/>
        <v>14.999999999999998</v>
      </c>
      <c r="J124" s="72">
        <f t="shared" si="10"/>
        <v>13.207547169811322</v>
      </c>
      <c r="K124" s="138" cm="1">
        <f t="array" ref="K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"A"), PlayerData!$M:$M,PlayerData!N:N,""),
_xlfn.XLOOKUP(_xlfn.CONCAT(1,"-",$A124, "-", "A"), PlayerData!$M:$M,PlayerData!N:N,""),
_xlfn.XLOOKUP(_xlfn.CONCAT(2,"-",$A124, "-", "A"), PlayerData!$M:$M,PlayerData!N:N,""),
_xlfn.XLOOKUP(_xlfn.CONCAT(3,"-",$A124, "-", "A"), PlayerData!$M:$M,PlayerData!N:N,""),
_xlfn.XLOOKUP(_xlfn.CONCAT(4,"-",$A124, "-", "A"), PlayerData!$M:$M,PlayerData!N:N,""),
_xlfn.XLOOKUP(_xlfn.CONCAT(5,"-",$A124, "-", "A"), PlayerData!$M:$M,PlayerData!N:N,""),
_xlfn.XLOOKUP(_xlfn.CONCAT(6,"-",$A124, "-", "A"), PlayerData!$M:$M,PlayerData!N:N,""),
_xlfn.XLOOKUP(_xlfn.CONCAT(7,"-",$A124, "-", "A"), PlayerData!$M:$M,PlayerData!N:N,""),
_xlfn.XLOOKUP(_xlfn.CONCAT(8,"-",$A124, "-", "A"), PlayerData!$M:$M,PlayerData!N:N,""),
_xlfn.XLOOKUP(_xlfn.CONCAT(9,"-",$A124, "-", "A"), PlayerData!$M:$M,PlayerData!N:N,""),
_xlfn.XLOOKUP(_xlfn.CONCAT(10,"-",$A124, "-", "A"), PlayerData!$M:$M,PlayerData!N:N,""),
_xlfn.XLOOKUP(_xlfn.CONCAT(11,"-",$A124, "-", "A"), PlayerData!$M:$M,PlayerData!N:N,""),
_xlfn.XLOOKUP(_xlfn.CONCAT(12,"-",$A124, "-", "A"), PlayerData!$M:$M,PlayerData!N:N,""),
_xlfn.XLOOKUP(_xlfn.CONCAT(13,"-",$A124, "-", "A"), PlayerData!$M:$M,PlayerData!N:N,""),
_xlfn.XLOOKUP(_xlfn.CONCAT(14,"-",$A124, "-", "A"), PlayerData!$M:$M,PlayerData!N:N,""),
_xlfn.XLOOKUP(_xlfn.CONCAT(15,"-",$A124, "-", "A"), PlayerData!$M:$M,PlayerData!N:N,""),
_xlfn.XLOOKUP(_xlfn.CONCAT(16,"-",$A124, "-", "A"), PlayerData!$M:$M,PlayerData!N:N,""),
_xlfn.XLOOKUP(_xlfn.CONCAT(17,"-",$A124, "-", "A"), PlayerData!$M:$M,PlayerData!N:N,""),
_xlfn.XLOOKUP(_xlfn.CONCAT(18,"-",$A124, "-", "A"), PlayerData!$M:$M,PlayerData!N:N,"")))</f>
        <v>0</v>
      </c>
      <c r="L124" s="138" cm="1">
        <f t="array" ref="L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"A"), PlayerData!$M:$M,PlayerData!O:O,""),
_xlfn.XLOOKUP(_xlfn.CONCAT(1,"-",$A124, "-", "A"), PlayerData!$M:$M,PlayerData!O:O,""),
_xlfn.XLOOKUP(_xlfn.CONCAT(2,"-",$A124, "-", "A"), PlayerData!$M:$M,PlayerData!O:O,""),
_xlfn.XLOOKUP(_xlfn.CONCAT(3,"-",$A124, "-", "A"), PlayerData!$M:$M,PlayerData!O:O,""),
_xlfn.XLOOKUP(_xlfn.CONCAT(4,"-",$A124, "-", "A"), PlayerData!$M:$M,PlayerData!O:O,""),
_xlfn.XLOOKUP(_xlfn.CONCAT(5,"-",$A124, "-", "A"), PlayerData!$M:$M,PlayerData!O:O,""),
_xlfn.XLOOKUP(_xlfn.CONCAT(6,"-",$A124, "-", "A"), PlayerData!$M:$M,PlayerData!O:O,""),
_xlfn.XLOOKUP(_xlfn.CONCAT(7,"-",$A124, "-", "A"), PlayerData!$M:$M,PlayerData!O:O,""),
_xlfn.XLOOKUP(_xlfn.CONCAT(8,"-",$A124, "-", "A"), PlayerData!$M:$M,PlayerData!O:O,""),
_xlfn.XLOOKUP(_xlfn.CONCAT(9,"-",$A124, "-", "A"), PlayerData!$M:$M,PlayerData!O:O,""),
_xlfn.XLOOKUP(_xlfn.CONCAT(10,"-",$A124, "-", "A"), PlayerData!$M:$M,PlayerData!O:O,""),
_xlfn.XLOOKUP(_xlfn.CONCAT(11,"-",$A124, "-", "A"), PlayerData!$M:$M,PlayerData!O:O,""),
_xlfn.XLOOKUP(_xlfn.CONCAT(12,"-",$A124, "-", "A"), PlayerData!$M:$M,PlayerData!O:O,""),
_xlfn.XLOOKUP(_xlfn.CONCAT(13,"-",$A124, "-", "A"), PlayerData!$M:$M,PlayerData!O:O,""),
_xlfn.XLOOKUP(_xlfn.CONCAT(14,"-",$A124, "-", "A"), PlayerData!$M:$M,PlayerData!O:O,""),
_xlfn.XLOOKUP(_xlfn.CONCAT(15,"-",$A124, "-", "A"), PlayerData!$M:$M,PlayerData!O:O,""),
_xlfn.XLOOKUP(_xlfn.CONCAT(16,"-",$A124, "-", "A"), PlayerData!$M:$M,PlayerData!O:O,""),
_xlfn.XLOOKUP(_xlfn.CONCAT(17,"-",$A124, "-", "A"), PlayerData!$M:$M,PlayerData!O:O,""),
_xlfn.XLOOKUP(_xlfn.CONCAT(18,"-",$A124, "-", "A"), PlayerData!$M:$M,PlayerData!O:O,"")))</f>
        <v>0</v>
      </c>
      <c r="M124" s="96" cm="1">
        <f t="array" ref="M1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_xlfn.XLOOKUP(_xlfn.CONCAT(0,"-",$A124, "-", "A"), PlayerData!$M:$M,PlayerData!R:R,""),
_xlfn.XLOOKUP(_xlfn.CONCAT(1,"-",$A124, "-", "A"), PlayerData!$M:$M,PlayerData!R:R,""),
_xlfn.XLOOKUP(_xlfn.CONCAT(2,"-",$A124, "-", "A"), PlayerData!$M:$M,PlayerData!R:R,""),
_xlfn.XLOOKUP(_xlfn.CONCAT(3,"-",$A124, "-", "A"), PlayerData!$M:$M,PlayerData!R:R,""),
_xlfn.XLOOKUP(_xlfn.CONCAT(4,"-",$A124, "-", "A"), PlayerData!$M:$M,PlayerData!R:R,""),
_xlfn.XLOOKUP(_xlfn.CONCAT(5,"-",$A124, "-", "A"), PlayerData!$M:$M,PlayerData!R:R,""),
_xlfn.XLOOKUP(_xlfn.CONCAT(6,"-",$A124, "-", "A"), PlayerData!$M:$M,PlayerData!R:R,""),
_xlfn.XLOOKUP(_xlfn.CONCAT(7,"-",$A124, "-", "A"), PlayerData!$M:$M,PlayerData!R:R,""),
_xlfn.XLOOKUP(_xlfn.CONCAT(8,"-",$A124, "-", "A"), PlayerData!$M:$M,PlayerData!R:R,""),
_xlfn.XLOOKUP(_xlfn.CONCAT(9,"-",$A124, "-", "A"), PlayerData!$M:$M,PlayerData!R:R,""),
_xlfn.XLOOKUP(_xlfn.CONCAT(10,"-",$A124, "-", "A"), PlayerData!$M:$M,PlayerData!R:R,""),
_xlfn.XLOOKUP(_xlfn.CONCAT(11,"-",$A124, "-", "A"), PlayerData!$M:$M,PlayerData!R:R,""),
_xlfn.XLOOKUP(_xlfn.CONCAT(12,"-",$A124, "-", "A"), PlayerData!$M:$M,PlayerData!R:R,""),
_xlfn.XLOOKUP(_xlfn.CONCAT(13,"-",$A124, "-", "A"), PlayerData!$M:$M,PlayerData!R:R,""),
_xlfn.XLOOKUP(_xlfn.CONCAT(14,"-",$A124, "-", "A"), PlayerData!$M:$M,PlayerData!R:R,""),
_xlfn.XLOOKUP(_xlfn.CONCAT(15,"-",$A124, "-", "A"), PlayerData!$M:$M,PlayerData!R:R,""),
_xlfn.XLOOKUP(_xlfn.CONCAT(16,"-",$A124, "-", "A"), PlayerData!$M:$M,PlayerData!R:R,""),
_xlfn.XLOOKUP(_xlfn.CONCAT(17,"-",$A124, "-", "A"), PlayerData!$M:$M,PlayerData!R:R,""),
_xlfn.XLOOKUP(_xlfn.CONCAT(18,"-",$A124, "-", "A"), PlayerData!$M:$M,PlayerData!R:R,"")))</f>
        <v>0</v>
      </c>
      <c r="N124" s="134">
        <f t="shared" si="11"/>
        <v>0</v>
      </c>
      <c r="O124" s="134">
        <f t="shared" si="12"/>
        <v>0</v>
      </c>
      <c r="P124" s="73">
        <f t="shared" si="13"/>
        <v>0</v>
      </c>
      <c r="Q124" s="132" cm="1">
        <f t="array" ref="Q124">IF(OR($A124=Solver!$T$12:$T$201),0,SUMPRODUCT($H124:$J124,$T$4:$V$4))</f>
        <v>13.207547169811322</v>
      </c>
      <c r="R124" s="73" cm="1">
        <f t="array" ref="R124">IF(OR($A124=Solver!$T$12:$T$201),0, SUMPRODUCT($N124:$P124, $T$4:$V$4))</f>
        <v>0</v>
      </c>
    </row>
    <row r="125" spans="1:18">
      <c r="A125" s="55">
        <v>123</v>
      </c>
      <c r="B125" s="55" t="str">
        <f>_xlfn.XLOOKUP($A125, PlayerData!$B$3:$B$394, PlayerData!C$3:C$394)</f>
        <v>ARS</v>
      </c>
      <c r="C125" s="55" t="str">
        <f>_xlfn.XLOOKUP($A125, PlayerData!$B$3:$B$394, PlayerData!D$3:D$394)</f>
        <v>M</v>
      </c>
      <c r="D125" s="31" t="str">
        <f>_xlfn.XLOOKUP($A125, PlayerData!$B$3:$B$394, PlayerData!E$3:E$394)</f>
        <v>Saka</v>
      </c>
      <c r="E125" s="136" cm="1">
        <f t="array" ref="E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"H"), PlayerData!$G:$G,PlayerData!H:H,""),
_xlfn.XLOOKUP(_xlfn.CONCAT(1,"-",$A125, "-", "H"), PlayerData!$G:$G,PlayerData!H:H,""),
_xlfn.XLOOKUP(_xlfn.CONCAT(2,"-",$A125, "-", "H"), PlayerData!$G:$G,PlayerData!H:H,""),
_xlfn.XLOOKUP(_xlfn.CONCAT(3,"-",$A125, "-", "H"), PlayerData!$G:$G,PlayerData!H:H,""),
_xlfn.XLOOKUP(_xlfn.CONCAT(4,"-",$A125, "-", "H"), PlayerData!$G:$G,PlayerData!H:H,""),
_xlfn.XLOOKUP(_xlfn.CONCAT(5,"-",$A125, "-", "H"), PlayerData!$G:$G,PlayerData!H:H,""),
_xlfn.XLOOKUP(_xlfn.CONCAT(6,"-",$A125, "-", "H"), PlayerData!$G:$G,PlayerData!H:H,""),
_xlfn.XLOOKUP(_xlfn.CONCAT(7,"-",$A125, "-", "H"), PlayerData!$G:$G,PlayerData!H:H,""),
_xlfn.XLOOKUP(_xlfn.CONCAT(8,"-",$A125, "-", "H"), PlayerData!$G:$G,PlayerData!H:H,""),
_xlfn.XLOOKUP(_xlfn.CONCAT(9,"-",$A125, "-", "H"), PlayerData!$G:$G,PlayerData!H:H,""),
_xlfn.XLOOKUP(_xlfn.CONCAT(10,"-",$A125, "-", "H"), PlayerData!$G:$G,PlayerData!H:H,""),
_xlfn.XLOOKUP(_xlfn.CONCAT(11,"-",$A125, "-", "H"), PlayerData!$G:$G,PlayerData!H:H,""),
_xlfn.XLOOKUP(_xlfn.CONCAT(12,"-",$A125, "-", "H"), PlayerData!$G:$G,PlayerData!H:H,""),
_xlfn.XLOOKUP(_xlfn.CONCAT(13,"-",$A125, "-", "H"), PlayerData!$G:$G,PlayerData!H:H,""),
_xlfn.XLOOKUP(_xlfn.CONCAT(14,"-",$A125, "-", "H"), PlayerData!$G:$G,PlayerData!H:H,""),
_xlfn.XLOOKUP(_xlfn.CONCAT(15,"-",$A125, "-", "H"), PlayerData!$G:$G,PlayerData!H:H,""),
_xlfn.XLOOKUP(_xlfn.CONCAT(16,"-",$A125, "-", "H"), PlayerData!$G:$G,PlayerData!H:H,""),
_xlfn.XLOOKUP(_xlfn.CONCAT(17,"-",$A125, "-", "H"), PlayerData!$G:$G,PlayerData!H:H,""),
_xlfn.XLOOKUP(_xlfn.CONCAT(18,"-",$A125, "-", "H"), PlayerData!$G:$G,PlayerData!H:H,"")))</f>
        <v>0.17</v>
      </c>
      <c r="F125" s="136" cm="1">
        <f t="array" ref="F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"H"), PlayerData!$G:$G,PlayerData!I:I,""),
_xlfn.XLOOKUP(_xlfn.CONCAT(1,"-",$A125, "-", "H"), PlayerData!$G:$G,PlayerData!I:I,""),
_xlfn.XLOOKUP(_xlfn.CONCAT(2,"-",$A125, "-", "H"), PlayerData!$G:$G,PlayerData!I:I,""),
_xlfn.XLOOKUP(_xlfn.CONCAT(3,"-",$A125, "-", "H"), PlayerData!$G:$G,PlayerData!I:I,""),
_xlfn.XLOOKUP(_xlfn.CONCAT(4,"-",$A125, "-", "H"), PlayerData!$G:$G,PlayerData!I:I,""),
_xlfn.XLOOKUP(_xlfn.CONCAT(5,"-",$A125, "-", "H"), PlayerData!$G:$G,PlayerData!I:I,""),
_xlfn.XLOOKUP(_xlfn.CONCAT(6,"-",$A125, "-", "H"), PlayerData!$G:$G,PlayerData!I:I,""),
_xlfn.XLOOKUP(_xlfn.CONCAT(7,"-",$A125, "-", "H"), PlayerData!$G:$G,PlayerData!I:I,""),
_xlfn.XLOOKUP(_xlfn.CONCAT(8,"-",$A125, "-", "H"), PlayerData!$G:$G,PlayerData!I:I,""),
_xlfn.XLOOKUP(_xlfn.CONCAT(9,"-",$A125, "-", "H"), PlayerData!$G:$G,PlayerData!I:I,""),
_xlfn.XLOOKUP(_xlfn.CONCAT(10,"-",$A125, "-", "H"), PlayerData!$G:$G,PlayerData!I:I,""),
_xlfn.XLOOKUP(_xlfn.CONCAT(11,"-",$A125, "-", "H"), PlayerData!$G:$G,PlayerData!I:I,""),
_xlfn.XLOOKUP(_xlfn.CONCAT(12,"-",$A125, "-", "H"), PlayerData!$G:$G,PlayerData!I:I,""),
_xlfn.XLOOKUP(_xlfn.CONCAT(13,"-",$A125, "-", "H"), PlayerData!$G:$G,PlayerData!I:I,""),
_xlfn.XLOOKUP(_xlfn.CONCAT(14,"-",$A125, "-", "H"), PlayerData!$G:$G,PlayerData!I:I,""),
_xlfn.XLOOKUP(_xlfn.CONCAT(15,"-",$A125, "-", "H"), PlayerData!$G:$G,PlayerData!I:I,""),
_xlfn.XLOOKUP(_xlfn.CONCAT(16,"-",$A125, "-", "H"), PlayerData!$G:$G,PlayerData!I:I,""),
_xlfn.XLOOKUP(_xlfn.CONCAT(17,"-",$A125, "-", "H"), PlayerData!$G:$G,PlayerData!I:I,""),
_xlfn.XLOOKUP(_xlfn.CONCAT(18,"-",$A125, "-", "H"), PlayerData!$G:$G,PlayerData!I:I,"")))</f>
        <v>0</v>
      </c>
      <c r="G125" s="90" cm="1">
        <f t="array" ref="G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"H"), PlayerData!$G:$G,PlayerData!L:L,""),
_xlfn.XLOOKUP(_xlfn.CONCAT(1,"-",$A125, "-", "H"), PlayerData!$G:$G,PlayerData!L:L,""),
_xlfn.XLOOKUP(_xlfn.CONCAT(2,"-",$A125, "-", "H"), PlayerData!$G:$G,PlayerData!L:L,""),
_xlfn.XLOOKUP(_xlfn.CONCAT(3,"-",$A125, "-", "H"), PlayerData!$G:$G,PlayerData!L:L,""),
_xlfn.XLOOKUP(_xlfn.CONCAT(4,"-",$A125, "-", "H"), PlayerData!$G:$G,PlayerData!L:L,""),
_xlfn.XLOOKUP(_xlfn.CONCAT(5,"-",$A125, "-", "H"), PlayerData!$G:$G,PlayerData!L:L,""),
_xlfn.XLOOKUP(_xlfn.CONCAT(6,"-",$A125, "-", "H"), PlayerData!$G:$G,PlayerData!L:L,""),
_xlfn.XLOOKUP(_xlfn.CONCAT(7,"-",$A125, "-", "H"), PlayerData!$G:$G,PlayerData!L:L,""),
_xlfn.XLOOKUP(_xlfn.CONCAT(8,"-",$A125, "-", "H"), PlayerData!$G:$G,PlayerData!L:L,""),
_xlfn.XLOOKUP(_xlfn.CONCAT(9,"-",$A125, "-", "H"), PlayerData!$G:$G,PlayerData!L:L,""),
_xlfn.XLOOKUP(_xlfn.CONCAT(10,"-",$A125, "-", "H"), PlayerData!$G:$G,PlayerData!L:L,""),
_xlfn.XLOOKUP(_xlfn.CONCAT(11,"-",$A125, "-", "H"), PlayerData!$G:$G,PlayerData!L:L,""),
_xlfn.XLOOKUP(_xlfn.CONCAT(12,"-",$A125, "-", "H"), PlayerData!$G:$G,PlayerData!L:L,""),
_xlfn.XLOOKUP(_xlfn.CONCAT(13,"-",$A125, "-", "H"), PlayerData!$G:$G,PlayerData!L:L,""),
_xlfn.XLOOKUP(_xlfn.CONCAT(14,"-",$A125, "-", "H"), PlayerData!$G:$G,PlayerData!L:L,""),
_xlfn.XLOOKUP(_xlfn.CONCAT(15,"-",$A125, "-", "H"), PlayerData!$G:$G,PlayerData!L:L,""),
_xlfn.XLOOKUP(_xlfn.CONCAT(16,"-",$A125, "-", "H"), PlayerData!$G:$G,PlayerData!L:L,""),
_xlfn.XLOOKUP(_xlfn.CONCAT(17,"-",$A125, "-", "H"), PlayerData!$G:$G,PlayerData!L:L,""),
_xlfn.XLOOKUP(_xlfn.CONCAT(18,"-",$A125, "-", "H"), PlayerData!$G:$G,PlayerData!L:L,"")))</f>
        <v>0.95</v>
      </c>
      <c r="H125" s="132">
        <f t="shared" si="8"/>
        <v>3.8636363636363633</v>
      </c>
      <c r="I125" s="132">
        <f t="shared" si="9"/>
        <v>0</v>
      </c>
      <c r="J125" s="72">
        <f t="shared" si="10"/>
        <v>12.80323450134771</v>
      </c>
      <c r="K125" s="138" cm="1">
        <f t="array" ref="K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"A"), PlayerData!$M:$M,PlayerData!N:N,""),
_xlfn.XLOOKUP(_xlfn.CONCAT(1,"-",$A125, "-", "A"), PlayerData!$M:$M,PlayerData!N:N,""),
_xlfn.XLOOKUP(_xlfn.CONCAT(2,"-",$A125, "-", "A"), PlayerData!$M:$M,PlayerData!N:N,""),
_xlfn.XLOOKUP(_xlfn.CONCAT(3,"-",$A125, "-", "A"), PlayerData!$M:$M,PlayerData!N:N,""),
_xlfn.XLOOKUP(_xlfn.CONCAT(4,"-",$A125, "-", "A"), PlayerData!$M:$M,PlayerData!N:N,""),
_xlfn.XLOOKUP(_xlfn.CONCAT(5,"-",$A125, "-", "A"), PlayerData!$M:$M,PlayerData!N:N,""),
_xlfn.XLOOKUP(_xlfn.CONCAT(6,"-",$A125, "-", "A"), PlayerData!$M:$M,PlayerData!N:N,""),
_xlfn.XLOOKUP(_xlfn.CONCAT(7,"-",$A125, "-", "A"), PlayerData!$M:$M,PlayerData!N:N,""),
_xlfn.XLOOKUP(_xlfn.CONCAT(8,"-",$A125, "-", "A"), PlayerData!$M:$M,PlayerData!N:N,""),
_xlfn.XLOOKUP(_xlfn.CONCAT(9,"-",$A125, "-", "A"), PlayerData!$M:$M,PlayerData!N:N,""),
_xlfn.XLOOKUP(_xlfn.CONCAT(10,"-",$A125, "-", "A"), PlayerData!$M:$M,PlayerData!N:N,""),
_xlfn.XLOOKUP(_xlfn.CONCAT(11,"-",$A125, "-", "A"), PlayerData!$M:$M,PlayerData!N:N,""),
_xlfn.XLOOKUP(_xlfn.CONCAT(12,"-",$A125, "-", "A"), PlayerData!$M:$M,PlayerData!N:N,""),
_xlfn.XLOOKUP(_xlfn.CONCAT(13,"-",$A125, "-", "A"), PlayerData!$M:$M,PlayerData!N:N,""),
_xlfn.XLOOKUP(_xlfn.CONCAT(14,"-",$A125, "-", "A"), PlayerData!$M:$M,PlayerData!N:N,""),
_xlfn.XLOOKUP(_xlfn.CONCAT(15,"-",$A125, "-", "A"), PlayerData!$M:$M,PlayerData!N:N,""),
_xlfn.XLOOKUP(_xlfn.CONCAT(16,"-",$A125, "-", "A"), PlayerData!$M:$M,PlayerData!N:N,""),
_xlfn.XLOOKUP(_xlfn.CONCAT(17,"-",$A125, "-", "A"), PlayerData!$M:$M,PlayerData!N:N,""),
_xlfn.XLOOKUP(_xlfn.CONCAT(18,"-",$A125, "-", "A"), PlayerData!$M:$M,PlayerData!N:N,"")))</f>
        <v>0.43</v>
      </c>
      <c r="L125" s="138" cm="1">
        <f t="array" ref="L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"A"), PlayerData!$M:$M,PlayerData!O:O,""),
_xlfn.XLOOKUP(_xlfn.CONCAT(1,"-",$A125, "-", "A"), PlayerData!$M:$M,PlayerData!O:O,""),
_xlfn.XLOOKUP(_xlfn.CONCAT(2,"-",$A125, "-", "A"), PlayerData!$M:$M,PlayerData!O:O,""),
_xlfn.XLOOKUP(_xlfn.CONCAT(3,"-",$A125, "-", "A"), PlayerData!$M:$M,PlayerData!O:O,""),
_xlfn.XLOOKUP(_xlfn.CONCAT(4,"-",$A125, "-", "A"), PlayerData!$M:$M,PlayerData!O:O,""),
_xlfn.XLOOKUP(_xlfn.CONCAT(5,"-",$A125, "-", "A"), PlayerData!$M:$M,PlayerData!O:O,""),
_xlfn.XLOOKUP(_xlfn.CONCAT(6,"-",$A125, "-", "A"), PlayerData!$M:$M,PlayerData!O:O,""),
_xlfn.XLOOKUP(_xlfn.CONCAT(7,"-",$A125, "-", "A"), PlayerData!$M:$M,PlayerData!O:O,""),
_xlfn.XLOOKUP(_xlfn.CONCAT(8,"-",$A125, "-", "A"), PlayerData!$M:$M,PlayerData!O:O,""),
_xlfn.XLOOKUP(_xlfn.CONCAT(9,"-",$A125, "-", "A"), PlayerData!$M:$M,PlayerData!O:O,""),
_xlfn.XLOOKUP(_xlfn.CONCAT(10,"-",$A125, "-", "A"), PlayerData!$M:$M,PlayerData!O:O,""),
_xlfn.XLOOKUP(_xlfn.CONCAT(11,"-",$A125, "-", "A"), PlayerData!$M:$M,PlayerData!O:O,""),
_xlfn.XLOOKUP(_xlfn.CONCAT(12,"-",$A125, "-", "A"), PlayerData!$M:$M,PlayerData!O:O,""),
_xlfn.XLOOKUP(_xlfn.CONCAT(13,"-",$A125, "-", "A"), PlayerData!$M:$M,PlayerData!O:O,""),
_xlfn.XLOOKUP(_xlfn.CONCAT(14,"-",$A125, "-", "A"), PlayerData!$M:$M,PlayerData!O:O,""),
_xlfn.XLOOKUP(_xlfn.CONCAT(15,"-",$A125, "-", "A"), PlayerData!$M:$M,PlayerData!O:O,""),
_xlfn.XLOOKUP(_xlfn.CONCAT(16,"-",$A125, "-", "A"), PlayerData!$M:$M,PlayerData!O:O,""),
_xlfn.XLOOKUP(_xlfn.CONCAT(17,"-",$A125, "-", "A"), PlayerData!$M:$M,PlayerData!O:O,""),
_xlfn.XLOOKUP(_xlfn.CONCAT(18,"-",$A125, "-", "A"), PlayerData!$M:$M,PlayerData!O:O,"")))</f>
        <v>0</v>
      </c>
      <c r="M125" s="96" cm="1">
        <f t="array" ref="M1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_xlfn.XLOOKUP(_xlfn.CONCAT(0,"-",$A125, "-", "A"), PlayerData!$M:$M,PlayerData!R:R,""),
_xlfn.XLOOKUP(_xlfn.CONCAT(1,"-",$A125, "-", "A"), PlayerData!$M:$M,PlayerData!R:R,""),
_xlfn.XLOOKUP(_xlfn.CONCAT(2,"-",$A125, "-", "A"), PlayerData!$M:$M,PlayerData!R:R,""),
_xlfn.XLOOKUP(_xlfn.CONCAT(3,"-",$A125, "-", "A"), PlayerData!$M:$M,PlayerData!R:R,""),
_xlfn.XLOOKUP(_xlfn.CONCAT(4,"-",$A125, "-", "A"), PlayerData!$M:$M,PlayerData!R:R,""),
_xlfn.XLOOKUP(_xlfn.CONCAT(5,"-",$A125, "-", "A"), PlayerData!$M:$M,PlayerData!R:R,""),
_xlfn.XLOOKUP(_xlfn.CONCAT(6,"-",$A125, "-", "A"), PlayerData!$M:$M,PlayerData!R:R,""),
_xlfn.XLOOKUP(_xlfn.CONCAT(7,"-",$A125, "-", "A"), PlayerData!$M:$M,PlayerData!R:R,""),
_xlfn.XLOOKUP(_xlfn.CONCAT(8,"-",$A125, "-", "A"), PlayerData!$M:$M,PlayerData!R:R,""),
_xlfn.XLOOKUP(_xlfn.CONCAT(9,"-",$A125, "-", "A"), PlayerData!$M:$M,PlayerData!R:R,""),
_xlfn.XLOOKUP(_xlfn.CONCAT(10,"-",$A125, "-", "A"), PlayerData!$M:$M,PlayerData!R:R,""),
_xlfn.XLOOKUP(_xlfn.CONCAT(11,"-",$A125, "-", "A"), PlayerData!$M:$M,PlayerData!R:R,""),
_xlfn.XLOOKUP(_xlfn.CONCAT(12,"-",$A125, "-", "A"), PlayerData!$M:$M,PlayerData!R:R,""),
_xlfn.XLOOKUP(_xlfn.CONCAT(13,"-",$A125, "-", "A"), PlayerData!$M:$M,PlayerData!R:R,""),
_xlfn.XLOOKUP(_xlfn.CONCAT(14,"-",$A125, "-", "A"), PlayerData!$M:$M,PlayerData!R:R,""),
_xlfn.XLOOKUP(_xlfn.CONCAT(15,"-",$A125, "-", "A"), PlayerData!$M:$M,PlayerData!R:R,""),
_xlfn.XLOOKUP(_xlfn.CONCAT(16,"-",$A125, "-", "A"), PlayerData!$M:$M,PlayerData!R:R,""),
_xlfn.XLOOKUP(_xlfn.CONCAT(17,"-",$A125, "-", "A"), PlayerData!$M:$M,PlayerData!R:R,""),
_xlfn.XLOOKUP(_xlfn.CONCAT(18,"-",$A125, "-", "A"), PlayerData!$M:$M,PlayerData!R:R,"")))</f>
        <v>0.27</v>
      </c>
      <c r="N125" s="134">
        <f t="shared" si="11"/>
        <v>9.7727272727272716</v>
      </c>
      <c r="O125" s="134">
        <f t="shared" si="12"/>
        <v>0</v>
      </c>
      <c r="P125" s="73">
        <f t="shared" si="13"/>
        <v>3.6388140161725073</v>
      </c>
      <c r="Q125" s="132" cm="1">
        <f t="array" ref="Q125">IF(OR($A125=Solver!$T$12:$T$201),0,SUMPRODUCT($H125:$J125,$T$4:$V$4))</f>
        <v>12.80323450134771</v>
      </c>
      <c r="R125" s="73" cm="1">
        <f t="array" ref="R125">IF(OR($A125=Solver!$T$12:$T$201),0, SUMPRODUCT($N125:$P125, $T$4:$V$4))</f>
        <v>3.6388140161725073</v>
      </c>
    </row>
    <row r="126" spans="1:18">
      <c r="A126" s="55">
        <v>124</v>
      </c>
      <c r="B126" s="55" t="str">
        <f>_xlfn.XLOOKUP($A126, PlayerData!$B$3:$B$394, PlayerData!C$3:C$394)</f>
        <v>BHA</v>
      </c>
      <c r="C126" s="55" t="str">
        <f>_xlfn.XLOOKUP($A126, PlayerData!$B$3:$B$394, PlayerData!D$3:D$394)</f>
        <v>M</v>
      </c>
      <c r="D126" s="31" t="str">
        <f>_xlfn.XLOOKUP($A126, PlayerData!$B$3:$B$394, PlayerData!E$3:E$394)</f>
        <v>Jahanbakhsh</v>
      </c>
      <c r="E126" s="136" cm="1">
        <f t="array" ref="E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"H"), PlayerData!$G:$G,PlayerData!H:H,""),
_xlfn.XLOOKUP(_xlfn.CONCAT(1,"-",$A126, "-", "H"), PlayerData!$G:$G,PlayerData!H:H,""),
_xlfn.XLOOKUP(_xlfn.CONCAT(2,"-",$A126, "-", "H"), PlayerData!$G:$G,PlayerData!H:H,""),
_xlfn.XLOOKUP(_xlfn.CONCAT(3,"-",$A126, "-", "H"), PlayerData!$G:$G,PlayerData!H:H,""),
_xlfn.XLOOKUP(_xlfn.CONCAT(4,"-",$A126, "-", "H"), PlayerData!$G:$G,PlayerData!H:H,""),
_xlfn.XLOOKUP(_xlfn.CONCAT(5,"-",$A126, "-", "H"), PlayerData!$G:$G,PlayerData!H:H,""),
_xlfn.XLOOKUP(_xlfn.CONCAT(6,"-",$A126, "-", "H"), PlayerData!$G:$G,PlayerData!H:H,""),
_xlfn.XLOOKUP(_xlfn.CONCAT(7,"-",$A126, "-", "H"), PlayerData!$G:$G,PlayerData!H:H,""),
_xlfn.XLOOKUP(_xlfn.CONCAT(8,"-",$A126, "-", "H"), PlayerData!$G:$G,PlayerData!H:H,""),
_xlfn.XLOOKUP(_xlfn.CONCAT(9,"-",$A126, "-", "H"), PlayerData!$G:$G,PlayerData!H:H,""),
_xlfn.XLOOKUP(_xlfn.CONCAT(10,"-",$A126, "-", "H"), PlayerData!$G:$G,PlayerData!H:H,""),
_xlfn.XLOOKUP(_xlfn.CONCAT(11,"-",$A126, "-", "H"), PlayerData!$G:$G,PlayerData!H:H,""),
_xlfn.XLOOKUP(_xlfn.CONCAT(12,"-",$A126, "-", "H"), PlayerData!$G:$G,PlayerData!H:H,""),
_xlfn.XLOOKUP(_xlfn.CONCAT(13,"-",$A126, "-", "H"), PlayerData!$G:$G,PlayerData!H:H,""),
_xlfn.XLOOKUP(_xlfn.CONCAT(14,"-",$A126, "-", "H"), PlayerData!$G:$G,PlayerData!H:H,""),
_xlfn.XLOOKUP(_xlfn.CONCAT(15,"-",$A126, "-", "H"), PlayerData!$G:$G,PlayerData!H:H,""),
_xlfn.XLOOKUP(_xlfn.CONCAT(16,"-",$A126, "-", "H"), PlayerData!$G:$G,PlayerData!H:H,""),
_xlfn.XLOOKUP(_xlfn.CONCAT(17,"-",$A126, "-", "H"), PlayerData!$G:$G,PlayerData!H:H,""),
_xlfn.XLOOKUP(_xlfn.CONCAT(18,"-",$A126, "-", "H"), PlayerData!$G:$G,PlayerData!H:H,"")))</f>
        <v>2</v>
      </c>
      <c r="F126" s="136" cm="1">
        <f t="array" ref="F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"H"), PlayerData!$G:$G,PlayerData!I:I,""),
_xlfn.XLOOKUP(_xlfn.CONCAT(1,"-",$A126, "-", "H"), PlayerData!$G:$G,PlayerData!I:I,""),
_xlfn.XLOOKUP(_xlfn.CONCAT(2,"-",$A126, "-", "H"), PlayerData!$G:$G,PlayerData!I:I,""),
_xlfn.XLOOKUP(_xlfn.CONCAT(3,"-",$A126, "-", "H"), PlayerData!$G:$G,PlayerData!I:I,""),
_xlfn.XLOOKUP(_xlfn.CONCAT(4,"-",$A126, "-", "H"), PlayerData!$G:$G,PlayerData!I:I,""),
_xlfn.XLOOKUP(_xlfn.CONCAT(5,"-",$A126, "-", "H"), PlayerData!$G:$G,PlayerData!I:I,""),
_xlfn.XLOOKUP(_xlfn.CONCAT(6,"-",$A126, "-", "H"), PlayerData!$G:$G,PlayerData!I:I,""),
_xlfn.XLOOKUP(_xlfn.CONCAT(7,"-",$A126, "-", "H"), PlayerData!$G:$G,PlayerData!I:I,""),
_xlfn.XLOOKUP(_xlfn.CONCAT(8,"-",$A126, "-", "H"), PlayerData!$G:$G,PlayerData!I:I,""),
_xlfn.XLOOKUP(_xlfn.CONCAT(9,"-",$A126, "-", "H"), PlayerData!$G:$G,PlayerData!I:I,""),
_xlfn.XLOOKUP(_xlfn.CONCAT(10,"-",$A126, "-", "H"), PlayerData!$G:$G,PlayerData!I:I,""),
_xlfn.XLOOKUP(_xlfn.CONCAT(11,"-",$A126, "-", "H"), PlayerData!$G:$G,PlayerData!I:I,""),
_xlfn.XLOOKUP(_xlfn.CONCAT(12,"-",$A126, "-", "H"), PlayerData!$G:$G,PlayerData!I:I,""),
_xlfn.XLOOKUP(_xlfn.CONCAT(13,"-",$A126, "-", "H"), PlayerData!$G:$G,PlayerData!I:I,""),
_xlfn.XLOOKUP(_xlfn.CONCAT(14,"-",$A126, "-", "H"), PlayerData!$G:$G,PlayerData!I:I,""),
_xlfn.XLOOKUP(_xlfn.CONCAT(15,"-",$A126, "-", "H"), PlayerData!$G:$G,PlayerData!I:I,""),
_xlfn.XLOOKUP(_xlfn.CONCAT(16,"-",$A126, "-", "H"), PlayerData!$G:$G,PlayerData!I:I,""),
_xlfn.XLOOKUP(_xlfn.CONCAT(17,"-",$A126, "-", "H"), PlayerData!$G:$G,PlayerData!I:I,""),
_xlfn.XLOOKUP(_xlfn.CONCAT(18,"-",$A126, "-", "H"), PlayerData!$G:$G,PlayerData!I:I,"")))</f>
        <v>0</v>
      </c>
      <c r="G126" s="90" cm="1">
        <f t="array" ref="G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"H"), PlayerData!$G:$G,PlayerData!L:L,""),
_xlfn.XLOOKUP(_xlfn.CONCAT(1,"-",$A126, "-", "H"), PlayerData!$G:$G,PlayerData!L:L,""),
_xlfn.XLOOKUP(_xlfn.CONCAT(2,"-",$A126, "-", "H"), PlayerData!$G:$G,PlayerData!L:L,""),
_xlfn.XLOOKUP(_xlfn.CONCAT(3,"-",$A126, "-", "H"), PlayerData!$G:$G,PlayerData!L:L,""),
_xlfn.XLOOKUP(_xlfn.CONCAT(4,"-",$A126, "-", "H"), PlayerData!$G:$G,PlayerData!L:L,""),
_xlfn.XLOOKUP(_xlfn.CONCAT(5,"-",$A126, "-", "H"), PlayerData!$G:$G,PlayerData!L:L,""),
_xlfn.XLOOKUP(_xlfn.CONCAT(6,"-",$A126, "-", "H"), PlayerData!$G:$G,PlayerData!L:L,""),
_xlfn.XLOOKUP(_xlfn.CONCAT(7,"-",$A126, "-", "H"), PlayerData!$G:$G,PlayerData!L:L,""),
_xlfn.XLOOKUP(_xlfn.CONCAT(8,"-",$A126, "-", "H"), PlayerData!$G:$G,PlayerData!L:L,""),
_xlfn.XLOOKUP(_xlfn.CONCAT(9,"-",$A126, "-", "H"), PlayerData!$G:$G,PlayerData!L:L,""),
_xlfn.XLOOKUP(_xlfn.CONCAT(10,"-",$A126, "-", "H"), PlayerData!$G:$G,PlayerData!L:L,""),
_xlfn.XLOOKUP(_xlfn.CONCAT(11,"-",$A126, "-", "H"), PlayerData!$G:$G,PlayerData!L:L,""),
_xlfn.XLOOKUP(_xlfn.CONCAT(12,"-",$A126, "-", "H"), PlayerData!$G:$G,PlayerData!L:L,""),
_xlfn.XLOOKUP(_xlfn.CONCAT(13,"-",$A126, "-", "H"), PlayerData!$G:$G,PlayerData!L:L,""),
_xlfn.XLOOKUP(_xlfn.CONCAT(14,"-",$A126, "-", "H"), PlayerData!$G:$G,PlayerData!L:L,""),
_xlfn.XLOOKUP(_xlfn.CONCAT(15,"-",$A126, "-", "H"), PlayerData!$G:$G,PlayerData!L:L,""),
_xlfn.XLOOKUP(_xlfn.CONCAT(16,"-",$A126, "-", "H"), PlayerData!$G:$G,PlayerData!L:L,""),
_xlfn.XLOOKUP(_xlfn.CONCAT(17,"-",$A126, "-", "H"), PlayerData!$G:$G,PlayerData!L:L,""),
_xlfn.XLOOKUP(_xlfn.CONCAT(18,"-",$A126, "-", "H"), PlayerData!$G:$G,PlayerData!L:L,"")))</f>
        <v>1.4000000000000001</v>
      </c>
      <c r="H126" s="132">
        <f t="shared" si="8"/>
        <v>45.454545454545453</v>
      </c>
      <c r="I126" s="132">
        <f t="shared" si="9"/>
        <v>0</v>
      </c>
      <c r="J126" s="72">
        <f t="shared" si="10"/>
        <v>18.867924528301888</v>
      </c>
      <c r="K126" s="138" cm="1">
        <f t="array" ref="K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"A"), PlayerData!$M:$M,PlayerData!N:N,""),
_xlfn.XLOOKUP(_xlfn.CONCAT(1,"-",$A126, "-", "A"), PlayerData!$M:$M,PlayerData!N:N,""),
_xlfn.XLOOKUP(_xlfn.CONCAT(2,"-",$A126, "-", "A"), PlayerData!$M:$M,PlayerData!N:N,""),
_xlfn.XLOOKUP(_xlfn.CONCAT(3,"-",$A126, "-", "A"), PlayerData!$M:$M,PlayerData!N:N,""),
_xlfn.XLOOKUP(_xlfn.CONCAT(4,"-",$A126, "-", "A"), PlayerData!$M:$M,PlayerData!N:N,""),
_xlfn.XLOOKUP(_xlfn.CONCAT(5,"-",$A126, "-", "A"), PlayerData!$M:$M,PlayerData!N:N,""),
_xlfn.XLOOKUP(_xlfn.CONCAT(6,"-",$A126, "-", "A"), PlayerData!$M:$M,PlayerData!N:N,""),
_xlfn.XLOOKUP(_xlfn.CONCAT(7,"-",$A126, "-", "A"), PlayerData!$M:$M,PlayerData!N:N,""),
_xlfn.XLOOKUP(_xlfn.CONCAT(8,"-",$A126, "-", "A"), PlayerData!$M:$M,PlayerData!N:N,""),
_xlfn.XLOOKUP(_xlfn.CONCAT(9,"-",$A126, "-", "A"), PlayerData!$M:$M,PlayerData!N:N,""),
_xlfn.XLOOKUP(_xlfn.CONCAT(10,"-",$A126, "-", "A"), PlayerData!$M:$M,PlayerData!N:N,""),
_xlfn.XLOOKUP(_xlfn.CONCAT(11,"-",$A126, "-", "A"), PlayerData!$M:$M,PlayerData!N:N,""),
_xlfn.XLOOKUP(_xlfn.CONCAT(12,"-",$A126, "-", "A"), PlayerData!$M:$M,PlayerData!N:N,""),
_xlfn.XLOOKUP(_xlfn.CONCAT(13,"-",$A126, "-", "A"), PlayerData!$M:$M,PlayerData!N:N,""),
_xlfn.XLOOKUP(_xlfn.CONCAT(14,"-",$A126, "-", "A"), PlayerData!$M:$M,PlayerData!N:N,""),
_xlfn.XLOOKUP(_xlfn.CONCAT(15,"-",$A126, "-", "A"), PlayerData!$M:$M,PlayerData!N:N,""),
_xlfn.XLOOKUP(_xlfn.CONCAT(16,"-",$A126, "-", "A"), PlayerData!$M:$M,PlayerData!N:N,""),
_xlfn.XLOOKUP(_xlfn.CONCAT(17,"-",$A126, "-", "A"), PlayerData!$M:$M,PlayerData!N:N,""),
_xlfn.XLOOKUP(_xlfn.CONCAT(18,"-",$A126, "-", "A"), PlayerData!$M:$M,PlayerData!N:N,"")))</f>
        <v>0.5</v>
      </c>
      <c r="L126" s="138" cm="1">
        <f t="array" ref="L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"A"), PlayerData!$M:$M,PlayerData!O:O,""),
_xlfn.XLOOKUP(_xlfn.CONCAT(1,"-",$A126, "-", "A"), PlayerData!$M:$M,PlayerData!O:O,""),
_xlfn.XLOOKUP(_xlfn.CONCAT(2,"-",$A126, "-", "A"), PlayerData!$M:$M,PlayerData!O:O,""),
_xlfn.XLOOKUP(_xlfn.CONCAT(3,"-",$A126, "-", "A"), PlayerData!$M:$M,PlayerData!O:O,""),
_xlfn.XLOOKUP(_xlfn.CONCAT(4,"-",$A126, "-", "A"), PlayerData!$M:$M,PlayerData!O:O,""),
_xlfn.XLOOKUP(_xlfn.CONCAT(5,"-",$A126, "-", "A"), PlayerData!$M:$M,PlayerData!O:O,""),
_xlfn.XLOOKUP(_xlfn.CONCAT(6,"-",$A126, "-", "A"), PlayerData!$M:$M,PlayerData!O:O,""),
_xlfn.XLOOKUP(_xlfn.CONCAT(7,"-",$A126, "-", "A"), PlayerData!$M:$M,PlayerData!O:O,""),
_xlfn.XLOOKUP(_xlfn.CONCAT(8,"-",$A126, "-", "A"), PlayerData!$M:$M,PlayerData!O:O,""),
_xlfn.XLOOKUP(_xlfn.CONCAT(9,"-",$A126, "-", "A"), PlayerData!$M:$M,PlayerData!O:O,""),
_xlfn.XLOOKUP(_xlfn.CONCAT(10,"-",$A126, "-", "A"), PlayerData!$M:$M,PlayerData!O:O,""),
_xlfn.XLOOKUP(_xlfn.CONCAT(11,"-",$A126, "-", "A"), PlayerData!$M:$M,PlayerData!O:O,""),
_xlfn.XLOOKUP(_xlfn.CONCAT(12,"-",$A126, "-", "A"), PlayerData!$M:$M,PlayerData!O:O,""),
_xlfn.XLOOKUP(_xlfn.CONCAT(13,"-",$A126, "-", "A"), PlayerData!$M:$M,PlayerData!O:O,""),
_xlfn.XLOOKUP(_xlfn.CONCAT(14,"-",$A126, "-", "A"), PlayerData!$M:$M,PlayerData!O:O,""),
_xlfn.XLOOKUP(_xlfn.CONCAT(15,"-",$A126, "-", "A"), PlayerData!$M:$M,PlayerData!O:O,""),
_xlfn.XLOOKUP(_xlfn.CONCAT(16,"-",$A126, "-", "A"), PlayerData!$M:$M,PlayerData!O:O,""),
_xlfn.XLOOKUP(_xlfn.CONCAT(17,"-",$A126, "-", "A"), PlayerData!$M:$M,PlayerData!O:O,""),
_xlfn.XLOOKUP(_xlfn.CONCAT(18,"-",$A126, "-", "A"), PlayerData!$M:$M,PlayerData!O:O,"")))</f>
        <v>0</v>
      </c>
      <c r="M126" s="96" cm="1">
        <f t="array" ref="M1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_xlfn.XLOOKUP(_xlfn.CONCAT(0,"-",$A126, "-", "A"), PlayerData!$M:$M,PlayerData!R:R,""),
_xlfn.XLOOKUP(_xlfn.CONCAT(1,"-",$A126, "-", "A"), PlayerData!$M:$M,PlayerData!R:R,""),
_xlfn.XLOOKUP(_xlfn.CONCAT(2,"-",$A126, "-", "A"), PlayerData!$M:$M,PlayerData!R:R,""),
_xlfn.XLOOKUP(_xlfn.CONCAT(3,"-",$A126, "-", "A"), PlayerData!$M:$M,PlayerData!R:R,""),
_xlfn.XLOOKUP(_xlfn.CONCAT(4,"-",$A126, "-", "A"), PlayerData!$M:$M,PlayerData!R:R,""),
_xlfn.XLOOKUP(_xlfn.CONCAT(5,"-",$A126, "-", "A"), PlayerData!$M:$M,PlayerData!R:R,""),
_xlfn.XLOOKUP(_xlfn.CONCAT(6,"-",$A126, "-", "A"), PlayerData!$M:$M,PlayerData!R:R,""),
_xlfn.XLOOKUP(_xlfn.CONCAT(7,"-",$A126, "-", "A"), PlayerData!$M:$M,PlayerData!R:R,""),
_xlfn.XLOOKUP(_xlfn.CONCAT(8,"-",$A126, "-", "A"), PlayerData!$M:$M,PlayerData!R:R,""),
_xlfn.XLOOKUP(_xlfn.CONCAT(9,"-",$A126, "-", "A"), PlayerData!$M:$M,PlayerData!R:R,""),
_xlfn.XLOOKUP(_xlfn.CONCAT(10,"-",$A126, "-", "A"), PlayerData!$M:$M,PlayerData!R:R,""),
_xlfn.XLOOKUP(_xlfn.CONCAT(11,"-",$A126, "-", "A"), PlayerData!$M:$M,PlayerData!R:R,""),
_xlfn.XLOOKUP(_xlfn.CONCAT(12,"-",$A126, "-", "A"), PlayerData!$M:$M,PlayerData!R:R,""),
_xlfn.XLOOKUP(_xlfn.CONCAT(13,"-",$A126, "-", "A"), PlayerData!$M:$M,PlayerData!R:R,""),
_xlfn.XLOOKUP(_xlfn.CONCAT(14,"-",$A126, "-", "A"), PlayerData!$M:$M,PlayerData!R:R,""),
_xlfn.XLOOKUP(_xlfn.CONCAT(15,"-",$A126, "-", "A"), PlayerData!$M:$M,PlayerData!R:R,""),
_xlfn.XLOOKUP(_xlfn.CONCAT(16,"-",$A126, "-", "A"), PlayerData!$M:$M,PlayerData!R:R,""),
_xlfn.XLOOKUP(_xlfn.CONCAT(17,"-",$A126, "-", "A"), PlayerData!$M:$M,PlayerData!R:R,""),
_xlfn.XLOOKUP(_xlfn.CONCAT(18,"-",$A126, "-", "A"), PlayerData!$M:$M,PlayerData!R:R,"")))</f>
        <v>0.22</v>
      </c>
      <c r="N126" s="134">
        <f t="shared" si="11"/>
        <v>11.363636363636363</v>
      </c>
      <c r="O126" s="134">
        <f t="shared" si="12"/>
        <v>0</v>
      </c>
      <c r="P126" s="73">
        <f t="shared" si="13"/>
        <v>2.9649595687331538</v>
      </c>
      <c r="Q126" s="132" cm="1">
        <f t="array" ref="Q126">IF(OR($A126=Solver!$T$12:$T$201),0,SUMPRODUCT($H126:$J126,$T$4:$V$4))</f>
        <v>18.867924528301888</v>
      </c>
      <c r="R126" s="73" cm="1">
        <f t="array" ref="R126">IF(OR($A126=Solver!$T$12:$T$201),0, SUMPRODUCT($N126:$P126, $T$4:$V$4))</f>
        <v>2.9649595687331538</v>
      </c>
    </row>
    <row r="127" spans="1:18">
      <c r="A127" s="55">
        <v>125</v>
      </c>
      <c r="B127" s="55" t="str">
        <f>_xlfn.XLOOKUP($A127, PlayerData!$B$3:$B$394, PlayerData!C$3:C$394)</f>
        <v>BUR</v>
      </c>
      <c r="C127" s="55" t="str">
        <f>_xlfn.XLOOKUP($A127, PlayerData!$B$3:$B$394, PlayerData!D$3:D$394)</f>
        <v>M</v>
      </c>
      <c r="D127" s="31" t="str">
        <f>_xlfn.XLOOKUP($A127, PlayerData!$B$3:$B$394, PlayerData!E$3:E$394)</f>
        <v>Gudmundsson</v>
      </c>
      <c r="E127" s="136" cm="1">
        <f t="array" ref="E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"H"), PlayerData!$G:$G,PlayerData!H:H,""),
_xlfn.XLOOKUP(_xlfn.CONCAT(1,"-",$A127, "-", "H"), PlayerData!$G:$G,PlayerData!H:H,""),
_xlfn.XLOOKUP(_xlfn.CONCAT(2,"-",$A127, "-", "H"), PlayerData!$G:$G,PlayerData!H:H,""),
_xlfn.XLOOKUP(_xlfn.CONCAT(3,"-",$A127, "-", "H"), PlayerData!$G:$G,PlayerData!H:H,""),
_xlfn.XLOOKUP(_xlfn.CONCAT(4,"-",$A127, "-", "H"), PlayerData!$G:$G,PlayerData!H:H,""),
_xlfn.XLOOKUP(_xlfn.CONCAT(5,"-",$A127, "-", "H"), PlayerData!$G:$G,PlayerData!H:H,""),
_xlfn.XLOOKUP(_xlfn.CONCAT(6,"-",$A127, "-", "H"), PlayerData!$G:$G,PlayerData!H:H,""),
_xlfn.XLOOKUP(_xlfn.CONCAT(7,"-",$A127, "-", "H"), PlayerData!$G:$G,PlayerData!H:H,""),
_xlfn.XLOOKUP(_xlfn.CONCAT(8,"-",$A127, "-", "H"), PlayerData!$G:$G,PlayerData!H:H,""),
_xlfn.XLOOKUP(_xlfn.CONCAT(9,"-",$A127, "-", "H"), PlayerData!$G:$G,PlayerData!H:H,""),
_xlfn.XLOOKUP(_xlfn.CONCAT(10,"-",$A127, "-", "H"), PlayerData!$G:$G,PlayerData!H:H,""),
_xlfn.XLOOKUP(_xlfn.CONCAT(11,"-",$A127, "-", "H"), PlayerData!$G:$G,PlayerData!H:H,""),
_xlfn.XLOOKUP(_xlfn.CONCAT(12,"-",$A127, "-", "H"), PlayerData!$G:$G,PlayerData!H:H,""),
_xlfn.XLOOKUP(_xlfn.CONCAT(13,"-",$A127, "-", "H"), PlayerData!$G:$G,PlayerData!H:H,""),
_xlfn.XLOOKUP(_xlfn.CONCAT(14,"-",$A127, "-", "H"), PlayerData!$G:$G,PlayerData!H:H,""),
_xlfn.XLOOKUP(_xlfn.CONCAT(15,"-",$A127, "-", "H"), PlayerData!$G:$G,PlayerData!H:H,""),
_xlfn.XLOOKUP(_xlfn.CONCAT(16,"-",$A127, "-", "H"), PlayerData!$G:$G,PlayerData!H:H,""),
_xlfn.XLOOKUP(_xlfn.CONCAT(17,"-",$A127, "-", "H"), PlayerData!$G:$G,PlayerData!H:H,""),
_xlfn.XLOOKUP(_xlfn.CONCAT(18,"-",$A127, "-", "H"), PlayerData!$G:$G,PlayerData!H:H,"")))</f>
        <v>1</v>
      </c>
      <c r="F127" s="136" cm="1">
        <f t="array" ref="F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"H"), PlayerData!$G:$G,PlayerData!I:I,""),
_xlfn.XLOOKUP(_xlfn.CONCAT(1,"-",$A127, "-", "H"), PlayerData!$G:$G,PlayerData!I:I,""),
_xlfn.XLOOKUP(_xlfn.CONCAT(2,"-",$A127, "-", "H"), PlayerData!$G:$G,PlayerData!I:I,""),
_xlfn.XLOOKUP(_xlfn.CONCAT(3,"-",$A127, "-", "H"), PlayerData!$G:$G,PlayerData!I:I,""),
_xlfn.XLOOKUP(_xlfn.CONCAT(4,"-",$A127, "-", "H"), PlayerData!$G:$G,PlayerData!I:I,""),
_xlfn.XLOOKUP(_xlfn.CONCAT(5,"-",$A127, "-", "H"), PlayerData!$G:$G,PlayerData!I:I,""),
_xlfn.XLOOKUP(_xlfn.CONCAT(6,"-",$A127, "-", "H"), PlayerData!$G:$G,PlayerData!I:I,""),
_xlfn.XLOOKUP(_xlfn.CONCAT(7,"-",$A127, "-", "H"), PlayerData!$G:$G,PlayerData!I:I,""),
_xlfn.XLOOKUP(_xlfn.CONCAT(8,"-",$A127, "-", "H"), PlayerData!$G:$G,PlayerData!I:I,""),
_xlfn.XLOOKUP(_xlfn.CONCAT(9,"-",$A127, "-", "H"), PlayerData!$G:$G,PlayerData!I:I,""),
_xlfn.XLOOKUP(_xlfn.CONCAT(10,"-",$A127, "-", "H"), PlayerData!$G:$G,PlayerData!I:I,""),
_xlfn.XLOOKUP(_xlfn.CONCAT(11,"-",$A127, "-", "H"), PlayerData!$G:$G,PlayerData!I:I,""),
_xlfn.XLOOKUP(_xlfn.CONCAT(12,"-",$A127, "-", "H"), PlayerData!$G:$G,PlayerData!I:I,""),
_xlfn.XLOOKUP(_xlfn.CONCAT(13,"-",$A127, "-", "H"), PlayerData!$G:$G,PlayerData!I:I,""),
_xlfn.XLOOKUP(_xlfn.CONCAT(14,"-",$A127, "-", "H"), PlayerData!$G:$G,PlayerData!I:I,""),
_xlfn.XLOOKUP(_xlfn.CONCAT(15,"-",$A127, "-", "H"), PlayerData!$G:$G,PlayerData!I:I,""),
_xlfn.XLOOKUP(_xlfn.CONCAT(16,"-",$A127, "-", "H"), PlayerData!$G:$G,PlayerData!I:I,""),
_xlfn.XLOOKUP(_xlfn.CONCAT(17,"-",$A127, "-", "H"), PlayerData!$G:$G,PlayerData!I:I,""),
_xlfn.XLOOKUP(_xlfn.CONCAT(18,"-",$A127, "-", "H"), PlayerData!$G:$G,PlayerData!I:I,"")))</f>
        <v>0</v>
      </c>
      <c r="G127" s="90" cm="1">
        <f t="array" ref="G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"H"), PlayerData!$G:$G,PlayerData!L:L,""),
_xlfn.XLOOKUP(_xlfn.CONCAT(1,"-",$A127, "-", "H"), PlayerData!$G:$G,PlayerData!L:L,""),
_xlfn.XLOOKUP(_xlfn.CONCAT(2,"-",$A127, "-", "H"), PlayerData!$G:$G,PlayerData!L:L,""),
_xlfn.XLOOKUP(_xlfn.CONCAT(3,"-",$A127, "-", "H"), PlayerData!$G:$G,PlayerData!L:L,""),
_xlfn.XLOOKUP(_xlfn.CONCAT(4,"-",$A127, "-", "H"), PlayerData!$G:$G,PlayerData!L:L,""),
_xlfn.XLOOKUP(_xlfn.CONCAT(5,"-",$A127, "-", "H"), PlayerData!$G:$G,PlayerData!L:L,""),
_xlfn.XLOOKUP(_xlfn.CONCAT(6,"-",$A127, "-", "H"), PlayerData!$G:$G,PlayerData!L:L,""),
_xlfn.XLOOKUP(_xlfn.CONCAT(7,"-",$A127, "-", "H"), PlayerData!$G:$G,PlayerData!L:L,""),
_xlfn.XLOOKUP(_xlfn.CONCAT(8,"-",$A127, "-", "H"), PlayerData!$G:$G,PlayerData!L:L,""),
_xlfn.XLOOKUP(_xlfn.CONCAT(9,"-",$A127, "-", "H"), PlayerData!$G:$G,PlayerData!L:L,""),
_xlfn.XLOOKUP(_xlfn.CONCAT(10,"-",$A127, "-", "H"), PlayerData!$G:$G,PlayerData!L:L,""),
_xlfn.XLOOKUP(_xlfn.CONCAT(11,"-",$A127, "-", "H"), PlayerData!$G:$G,PlayerData!L:L,""),
_xlfn.XLOOKUP(_xlfn.CONCAT(12,"-",$A127, "-", "H"), PlayerData!$G:$G,PlayerData!L:L,""),
_xlfn.XLOOKUP(_xlfn.CONCAT(13,"-",$A127, "-", "H"), PlayerData!$G:$G,PlayerData!L:L,""),
_xlfn.XLOOKUP(_xlfn.CONCAT(14,"-",$A127, "-", "H"), PlayerData!$G:$G,PlayerData!L:L,""),
_xlfn.XLOOKUP(_xlfn.CONCAT(15,"-",$A127, "-", "H"), PlayerData!$G:$G,PlayerData!L:L,""),
_xlfn.XLOOKUP(_xlfn.CONCAT(16,"-",$A127, "-", "H"), PlayerData!$G:$G,PlayerData!L:L,""),
_xlfn.XLOOKUP(_xlfn.CONCAT(17,"-",$A127, "-", "H"), PlayerData!$G:$G,PlayerData!L:L,""),
_xlfn.XLOOKUP(_xlfn.CONCAT(18,"-",$A127, "-", "H"), PlayerData!$G:$G,PlayerData!L:L,"")))</f>
        <v>0.16</v>
      </c>
      <c r="H127" s="132">
        <f t="shared" si="8"/>
        <v>22.727272727272727</v>
      </c>
      <c r="I127" s="132">
        <f t="shared" si="9"/>
        <v>0</v>
      </c>
      <c r="J127" s="72">
        <f t="shared" si="10"/>
        <v>2.1563342318059302</v>
      </c>
      <c r="K127" s="138" cm="1">
        <f t="array" ref="K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"A"), PlayerData!$M:$M,PlayerData!N:N,""),
_xlfn.XLOOKUP(_xlfn.CONCAT(1,"-",$A127, "-", "A"), PlayerData!$M:$M,PlayerData!N:N,""),
_xlfn.XLOOKUP(_xlfn.CONCAT(2,"-",$A127, "-", "A"), PlayerData!$M:$M,PlayerData!N:N,""),
_xlfn.XLOOKUP(_xlfn.CONCAT(3,"-",$A127, "-", "A"), PlayerData!$M:$M,PlayerData!N:N,""),
_xlfn.XLOOKUP(_xlfn.CONCAT(4,"-",$A127, "-", "A"), PlayerData!$M:$M,PlayerData!N:N,""),
_xlfn.XLOOKUP(_xlfn.CONCAT(5,"-",$A127, "-", "A"), PlayerData!$M:$M,PlayerData!N:N,""),
_xlfn.XLOOKUP(_xlfn.CONCAT(6,"-",$A127, "-", "A"), PlayerData!$M:$M,PlayerData!N:N,""),
_xlfn.XLOOKUP(_xlfn.CONCAT(7,"-",$A127, "-", "A"), PlayerData!$M:$M,PlayerData!N:N,""),
_xlfn.XLOOKUP(_xlfn.CONCAT(8,"-",$A127, "-", "A"), PlayerData!$M:$M,PlayerData!N:N,""),
_xlfn.XLOOKUP(_xlfn.CONCAT(9,"-",$A127, "-", "A"), PlayerData!$M:$M,PlayerData!N:N,""),
_xlfn.XLOOKUP(_xlfn.CONCAT(10,"-",$A127, "-", "A"), PlayerData!$M:$M,PlayerData!N:N,""),
_xlfn.XLOOKUP(_xlfn.CONCAT(11,"-",$A127, "-", "A"), PlayerData!$M:$M,PlayerData!N:N,""),
_xlfn.XLOOKUP(_xlfn.CONCAT(12,"-",$A127, "-", "A"), PlayerData!$M:$M,PlayerData!N:N,""),
_xlfn.XLOOKUP(_xlfn.CONCAT(13,"-",$A127, "-", "A"), PlayerData!$M:$M,PlayerData!N:N,""),
_xlfn.XLOOKUP(_xlfn.CONCAT(14,"-",$A127, "-", "A"), PlayerData!$M:$M,PlayerData!N:N,""),
_xlfn.XLOOKUP(_xlfn.CONCAT(15,"-",$A127, "-", "A"), PlayerData!$M:$M,PlayerData!N:N,""),
_xlfn.XLOOKUP(_xlfn.CONCAT(16,"-",$A127, "-", "A"), PlayerData!$M:$M,PlayerData!N:N,""),
_xlfn.XLOOKUP(_xlfn.CONCAT(17,"-",$A127, "-", "A"), PlayerData!$M:$M,PlayerData!N:N,""),
_xlfn.XLOOKUP(_xlfn.CONCAT(18,"-",$A127, "-", "A"), PlayerData!$M:$M,PlayerData!N:N,"")))</f>
        <v>0</v>
      </c>
      <c r="L127" s="138" cm="1">
        <f t="array" ref="L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"A"), PlayerData!$M:$M,PlayerData!O:O,""),
_xlfn.XLOOKUP(_xlfn.CONCAT(1,"-",$A127, "-", "A"), PlayerData!$M:$M,PlayerData!O:O,""),
_xlfn.XLOOKUP(_xlfn.CONCAT(2,"-",$A127, "-", "A"), PlayerData!$M:$M,PlayerData!O:O,""),
_xlfn.XLOOKUP(_xlfn.CONCAT(3,"-",$A127, "-", "A"), PlayerData!$M:$M,PlayerData!O:O,""),
_xlfn.XLOOKUP(_xlfn.CONCAT(4,"-",$A127, "-", "A"), PlayerData!$M:$M,PlayerData!O:O,""),
_xlfn.XLOOKUP(_xlfn.CONCAT(5,"-",$A127, "-", "A"), PlayerData!$M:$M,PlayerData!O:O,""),
_xlfn.XLOOKUP(_xlfn.CONCAT(6,"-",$A127, "-", "A"), PlayerData!$M:$M,PlayerData!O:O,""),
_xlfn.XLOOKUP(_xlfn.CONCAT(7,"-",$A127, "-", "A"), PlayerData!$M:$M,PlayerData!O:O,""),
_xlfn.XLOOKUP(_xlfn.CONCAT(8,"-",$A127, "-", "A"), PlayerData!$M:$M,PlayerData!O:O,""),
_xlfn.XLOOKUP(_xlfn.CONCAT(9,"-",$A127, "-", "A"), PlayerData!$M:$M,PlayerData!O:O,""),
_xlfn.XLOOKUP(_xlfn.CONCAT(10,"-",$A127, "-", "A"), PlayerData!$M:$M,PlayerData!O:O,""),
_xlfn.XLOOKUP(_xlfn.CONCAT(11,"-",$A127, "-", "A"), PlayerData!$M:$M,PlayerData!O:O,""),
_xlfn.XLOOKUP(_xlfn.CONCAT(12,"-",$A127, "-", "A"), PlayerData!$M:$M,PlayerData!O:O,""),
_xlfn.XLOOKUP(_xlfn.CONCAT(13,"-",$A127, "-", "A"), PlayerData!$M:$M,PlayerData!O:O,""),
_xlfn.XLOOKUP(_xlfn.CONCAT(14,"-",$A127, "-", "A"), PlayerData!$M:$M,PlayerData!O:O,""),
_xlfn.XLOOKUP(_xlfn.CONCAT(15,"-",$A127, "-", "A"), PlayerData!$M:$M,PlayerData!O:O,""),
_xlfn.XLOOKUP(_xlfn.CONCAT(16,"-",$A127, "-", "A"), PlayerData!$M:$M,PlayerData!O:O,""),
_xlfn.XLOOKUP(_xlfn.CONCAT(17,"-",$A127, "-", "A"), PlayerData!$M:$M,PlayerData!O:O,""),
_xlfn.XLOOKUP(_xlfn.CONCAT(18,"-",$A127, "-", "A"), PlayerData!$M:$M,PlayerData!O:O,"")))</f>
        <v>0</v>
      </c>
      <c r="M127" s="96" cm="1">
        <f t="array" ref="M1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_xlfn.XLOOKUP(_xlfn.CONCAT(0,"-",$A127, "-", "A"), PlayerData!$M:$M,PlayerData!R:R,""),
_xlfn.XLOOKUP(_xlfn.CONCAT(1,"-",$A127, "-", "A"), PlayerData!$M:$M,PlayerData!R:R,""),
_xlfn.XLOOKUP(_xlfn.CONCAT(2,"-",$A127, "-", "A"), PlayerData!$M:$M,PlayerData!R:R,""),
_xlfn.XLOOKUP(_xlfn.CONCAT(3,"-",$A127, "-", "A"), PlayerData!$M:$M,PlayerData!R:R,""),
_xlfn.XLOOKUP(_xlfn.CONCAT(4,"-",$A127, "-", "A"), PlayerData!$M:$M,PlayerData!R:R,""),
_xlfn.XLOOKUP(_xlfn.CONCAT(5,"-",$A127, "-", "A"), PlayerData!$M:$M,PlayerData!R:R,""),
_xlfn.XLOOKUP(_xlfn.CONCAT(6,"-",$A127, "-", "A"), PlayerData!$M:$M,PlayerData!R:R,""),
_xlfn.XLOOKUP(_xlfn.CONCAT(7,"-",$A127, "-", "A"), PlayerData!$M:$M,PlayerData!R:R,""),
_xlfn.XLOOKUP(_xlfn.CONCAT(8,"-",$A127, "-", "A"), PlayerData!$M:$M,PlayerData!R:R,""),
_xlfn.XLOOKUP(_xlfn.CONCAT(9,"-",$A127, "-", "A"), PlayerData!$M:$M,PlayerData!R:R,""),
_xlfn.XLOOKUP(_xlfn.CONCAT(10,"-",$A127, "-", "A"), PlayerData!$M:$M,PlayerData!R:R,""),
_xlfn.XLOOKUP(_xlfn.CONCAT(11,"-",$A127, "-", "A"), PlayerData!$M:$M,PlayerData!R:R,""),
_xlfn.XLOOKUP(_xlfn.CONCAT(12,"-",$A127, "-", "A"), PlayerData!$M:$M,PlayerData!R:R,""),
_xlfn.XLOOKUP(_xlfn.CONCAT(13,"-",$A127, "-", "A"), PlayerData!$M:$M,PlayerData!R:R,""),
_xlfn.XLOOKUP(_xlfn.CONCAT(14,"-",$A127, "-", "A"), PlayerData!$M:$M,PlayerData!R:R,""),
_xlfn.XLOOKUP(_xlfn.CONCAT(15,"-",$A127, "-", "A"), PlayerData!$M:$M,PlayerData!R:R,""),
_xlfn.XLOOKUP(_xlfn.CONCAT(16,"-",$A127, "-", "A"), PlayerData!$M:$M,PlayerData!R:R,""),
_xlfn.XLOOKUP(_xlfn.CONCAT(17,"-",$A127, "-", "A"), PlayerData!$M:$M,PlayerData!R:R,""),
_xlfn.XLOOKUP(_xlfn.CONCAT(18,"-",$A127, "-", "A"), PlayerData!$M:$M,PlayerData!R:R,"")))</f>
        <v>0.12</v>
      </c>
      <c r="N127" s="134">
        <f t="shared" si="11"/>
        <v>0</v>
      </c>
      <c r="O127" s="134">
        <f t="shared" si="12"/>
        <v>0</v>
      </c>
      <c r="P127" s="73">
        <f t="shared" si="13"/>
        <v>1.6172506738544477</v>
      </c>
      <c r="Q127" s="132" cm="1">
        <f t="array" ref="Q127">IF(OR($A127=Solver!$T$12:$T$201),0,SUMPRODUCT($H127:$J127,$T$4:$V$4))</f>
        <v>2.1563342318059302</v>
      </c>
      <c r="R127" s="73" cm="1">
        <f t="array" ref="R127">IF(OR($A127=Solver!$T$12:$T$201),0, SUMPRODUCT($N127:$P127, $T$4:$V$4))</f>
        <v>1.6172506738544477</v>
      </c>
    </row>
    <row r="128" spans="1:18">
      <c r="A128" s="55">
        <v>126</v>
      </c>
      <c r="B128" s="55" t="str">
        <f>_xlfn.XLOOKUP($A128, PlayerData!$B$3:$B$394, PlayerData!C$3:C$394)</f>
        <v>BUR</v>
      </c>
      <c r="C128" s="55" t="str">
        <f>_xlfn.XLOOKUP($A128, PlayerData!$B$3:$B$394, PlayerData!D$3:D$394)</f>
        <v>M</v>
      </c>
      <c r="D128" s="31" t="str">
        <f>_xlfn.XLOOKUP($A128, PlayerData!$B$3:$B$394, PlayerData!E$3:E$394)</f>
        <v>Westwood</v>
      </c>
      <c r="E128" s="136" cm="1">
        <f t="array" ref="E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"H"), PlayerData!$G:$G,PlayerData!H:H,""),
_xlfn.XLOOKUP(_xlfn.CONCAT(1,"-",$A128, "-", "H"), PlayerData!$G:$G,PlayerData!H:H,""),
_xlfn.XLOOKUP(_xlfn.CONCAT(2,"-",$A128, "-", "H"), PlayerData!$G:$G,PlayerData!H:H,""),
_xlfn.XLOOKUP(_xlfn.CONCAT(3,"-",$A128, "-", "H"), PlayerData!$G:$G,PlayerData!H:H,""),
_xlfn.XLOOKUP(_xlfn.CONCAT(4,"-",$A128, "-", "H"), PlayerData!$G:$G,PlayerData!H:H,""),
_xlfn.XLOOKUP(_xlfn.CONCAT(5,"-",$A128, "-", "H"), PlayerData!$G:$G,PlayerData!H:H,""),
_xlfn.XLOOKUP(_xlfn.CONCAT(6,"-",$A128, "-", "H"), PlayerData!$G:$G,PlayerData!H:H,""),
_xlfn.XLOOKUP(_xlfn.CONCAT(7,"-",$A128, "-", "H"), PlayerData!$G:$G,PlayerData!H:H,""),
_xlfn.XLOOKUP(_xlfn.CONCAT(8,"-",$A128, "-", "H"), PlayerData!$G:$G,PlayerData!H:H,""),
_xlfn.XLOOKUP(_xlfn.CONCAT(9,"-",$A128, "-", "H"), PlayerData!$G:$G,PlayerData!H:H,""),
_xlfn.XLOOKUP(_xlfn.CONCAT(10,"-",$A128, "-", "H"), PlayerData!$G:$G,PlayerData!H:H,""),
_xlfn.XLOOKUP(_xlfn.CONCAT(11,"-",$A128, "-", "H"), PlayerData!$G:$G,PlayerData!H:H,""),
_xlfn.XLOOKUP(_xlfn.CONCAT(12,"-",$A128, "-", "H"), PlayerData!$G:$G,PlayerData!H:H,""),
_xlfn.XLOOKUP(_xlfn.CONCAT(13,"-",$A128, "-", "H"), PlayerData!$G:$G,PlayerData!H:H,""),
_xlfn.XLOOKUP(_xlfn.CONCAT(14,"-",$A128, "-", "H"), PlayerData!$G:$G,PlayerData!H:H,""),
_xlfn.XLOOKUP(_xlfn.CONCAT(15,"-",$A128, "-", "H"), PlayerData!$G:$G,PlayerData!H:H,""),
_xlfn.XLOOKUP(_xlfn.CONCAT(16,"-",$A128, "-", "H"), PlayerData!$G:$G,PlayerData!H:H,""),
_xlfn.XLOOKUP(_xlfn.CONCAT(17,"-",$A128, "-", "H"), PlayerData!$G:$G,PlayerData!H:H,""),
_xlfn.XLOOKUP(_xlfn.CONCAT(18,"-",$A128, "-", "H"), PlayerData!$G:$G,PlayerData!H:H,"")))</f>
        <v>0.1</v>
      </c>
      <c r="F128" s="136" cm="1">
        <f t="array" ref="F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"H"), PlayerData!$G:$G,PlayerData!I:I,""),
_xlfn.XLOOKUP(_xlfn.CONCAT(1,"-",$A128, "-", "H"), PlayerData!$G:$G,PlayerData!I:I,""),
_xlfn.XLOOKUP(_xlfn.CONCAT(2,"-",$A128, "-", "H"), PlayerData!$G:$G,PlayerData!I:I,""),
_xlfn.XLOOKUP(_xlfn.CONCAT(3,"-",$A128, "-", "H"), PlayerData!$G:$G,PlayerData!I:I,""),
_xlfn.XLOOKUP(_xlfn.CONCAT(4,"-",$A128, "-", "H"), PlayerData!$G:$G,PlayerData!I:I,""),
_xlfn.XLOOKUP(_xlfn.CONCAT(5,"-",$A128, "-", "H"), PlayerData!$G:$G,PlayerData!I:I,""),
_xlfn.XLOOKUP(_xlfn.CONCAT(6,"-",$A128, "-", "H"), PlayerData!$G:$G,PlayerData!I:I,""),
_xlfn.XLOOKUP(_xlfn.CONCAT(7,"-",$A128, "-", "H"), PlayerData!$G:$G,PlayerData!I:I,""),
_xlfn.XLOOKUP(_xlfn.CONCAT(8,"-",$A128, "-", "H"), PlayerData!$G:$G,PlayerData!I:I,""),
_xlfn.XLOOKUP(_xlfn.CONCAT(9,"-",$A128, "-", "H"), PlayerData!$G:$G,PlayerData!I:I,""),
_xlfn.XLOOKUP(_xlfn.CONCAT(10,"-",$A128, "-", "H"), PlayerData!$G:$G,PlayerData!I:I,""),
_xlfn.XLOOKUP(_xlfn.CONCAT(11,"-",$A128, "-", "H"), PlayerData!$G:$G,PlayerData!I:I,""),
_xlfn.XLOOKUP(_xlfn.CONCAT(12,"-",$A128, "-", "H"), PlayerData!$G:$G,PlayerData!I:I,""),
_xlfn.XLOOKUP(_xlfn.CONCAT(13,"-",$A128, "-", "H"), PlayerData!$G:$G,PlayerData!I:I,""),
_xlfn.XLOOKUP(_xlfn.CONCAT(14,"-",$A128, "-", "H"), PlayerData!$G:$G,PlayerData!I:I,""),
_xlfn.XLOOKUP(_xlfn.CONCAT(15,"-",$A128, "-", "H"), PlayerData!$G:$G,PlayerData!I:I,""),
_xlfn.XLOOKUP(_xlfn.CONCAT(16,"-",$A128, "-", "H"), PlayerData!$G:$G,PlayerData!I:I,""),
_xlfn.XLOOKUP(_xlfn.CONCAT(17,"-",$A128, "-", "H"), PlayerData!$G:$G,PlayerData!I:I,""),
_xlfn.XLOOKUP(_xlfn.CONCAT(18,"-",$A128, "-", "H"), PlayerData!$G:$G,PlayerData!I:I,"")))</f>
        <v>0.1</v>
      </c>
      <c r="G128" s="90" cm="1">
        <f t="array" ref="G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"H"), PlayerData!$G:$G,PlayerData!L:L,""),
_xlfn.XLOOKUP(_xlfn.CONCAT(1,"-",$A128, "-", "H"), PlayerData!$G:$G,PlayerData!L:L,""),
_xlfn.XLOOKUP(_xlfn.CONCAT(2,"-",$A128, "-", "H"), PlayerData!$G:$G,PlayerData!L:L,""),
_xlfn.XLOOKUP(_xlfn.CONCAT(3,"-",$A128, "-", "H"), PlayerData!$G:$G,PlayerData!L:L,""),
_xlfn.XLOOKUP(_xlfn.CONCAT(4,"-",$A128, "-", "H"), PlayerData!$G:$G,PlayerData!L:L,""),
_xlfn.XLOOKUP(_xlfn.CONCAT(5,"-",$A128, "-", "H"), PlayerData!$G:$G,PlayerData!L:L,""),
_xlfn.XLOOKUP(_xlfn.CONCAT(6,"-",$A128, "-", "H"), PlayerData!$G:$G,PlayerData!L:L,""),
_xlfn.XLOOKUP(_xlfn.CONCAT(7,"-",$A128, "-", "H"), PlayerData!$G:$G,PlayerData!L:L,""),
_xlfn.XLOOKUP(_xlfn.CONCAT(8,"-",$A128, "-", "H"), PlayerData!$G:$G,PlayerData!L:L,""),
_xlfn.XLOOKUP(_xlfn.CONCAT(9,"-",$A128, "-", "H"), PlayerData!$G:$G,PlayerData!L:L,""),
_xlfn.XLOOKUP(_xlfn.CONCAT(10,"-",$A128, "-", "H"), PlayerData!$G:$G,PlayerData!L:L,""),
_xlfn.XLOOKUP(_xlfn.CONCAT(11,"-",$A128, "-", "H"), PlayerData!$G:$G,PlayerData!L:L,""),
_xlfn.XLOOKUP(_xlfn.CONCAT(12,"-",$A128, "-", "H"), PlayerData!$G:$G,PlayerData!L:L,""),
_xlfn.XLOOKUP(_xlfn.CONCAT(13,"-",$A128, "-", "H"), PlayerData!$G:$G,PlayerData!L:L,""),
_xlfn.XLOOKUP(_xlfn.CONCAT(14,"-",$A128, "-", "H"), PlayerData!$G:$G,PlayerData!L:L,""),
_xlfn.XLOOKUP(_xlfn.CONCAT(15,"-",$A128, "-", "H"), PlayerData!$G:$G,PlayerData!L:L,""),
_xlfn.XLOOKUP(_xlfn.CONCAT(16,"-",$A128, "-", "H"), PlayerData!$G:$G,PlayerData!L:L,""),
_xlfn.XLOOKUP(_xlfn.CONCAT(17,"-",$A128, "-", "H"), PlayerData!$G:$G,PlayerData!L:L,""),
_xlfn.XLOOKUP(_xlfn.CONCAT(18,"-",$A128, "-", "H"), PlayerData!$G:$G,PlayerData!L:L,"")))</f>
        <v>1.08</v>
      </c>
      <c r="H128" s="132">
        <f t="shared" si="8"/>
        <v>2.2727272727272725</v>
      </c>
      <c r="I128" s="132">
        <f t="shared" si="9"/>
        <v>4.545454545454545</v>
      </c>
      <c r="J128" s="72">
        <f t="shared" si="10"/>
        <v>14.555256064690029</v>
      </c>
      <c r="K128" s="138" cm="1">
        <f t="array" ref="K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"A"), PlayerData!$M:$M,PlayerData!N:N,""),
_xlfn.XLOOKUP(_xlfn.CONCAT(1,"-",$A128, "-", "A"), PlayerData!$M:$M,PlayerData!N:N,""),
_xlfn.XLOOKUP(_xlfn.CONCAT(2,"-",$A128, "-", "A"), PlayerData!$M:$M,PlayerData!N:N,""),
_xlfn.XLOOKUP(_xlfn.CONCAT(3,"-",$A128, "-", "A"), PlayerData!$M:$M,PlayerData!N:N,""),
_xlfn.XLOOKUP(_xlfn.CONCAT(4,"-",$A128, "-", "A"), PlayerData!$M:$M,PlayerData!N:N,""),
_xlfn.XLOOKUP(_xlfn.CONCAT(5,"-",$A128, "-", "A"), PlayerData!$M:$M,PlayerData!N:N,""),
_xlfn.XLOOKUP(_xlfn.CONCAT(6,"-",$A128, "-", "A"), PlayerData!$M:$M,PlayerData!N:N,""),
_xlfn.XLOOKUP(_xlfn.CONCAT(7,"-",$A128, "-", "A"), PlayerData!$M:$M,PlayerData!N:N,""),
_xlfn.XLOOKUP(_xlfn.CONCAT(8,"-",$A128, "-", "A"), PlayerData!$M:$M,PlayerData!N:N,""),
_xlfn.XLOOKUP(_xlfn.CONCAT(9,"-",$A128, "-", "A"), PlayerData!$M:$M,PlayerData!N:N,""),
_xlfn.XLOOKUP(_xlfn.CONCAT(10,"-",$A128, "-", "A"), PlayerData!$M:$M,PlayerData!N:N,""),
_xlfn.XLOOKUP(_xlfn.CONCAT(11,"-",$A128, "-", "A"), PlayerData!$M:$M,PlayerData!N:N,""),
_xlfn.XLOOKUP(_xlfn.CONCAT(12,"-",$A128, "-", "A"), PlayerData!$M:$M,PlayerData!N:N,""),
_xlfn.XLOOKUP(_xlfn.CONCAT(13,"-",$A128, "-", "A"), PlayerData!$M:$M,PlayerData!N:N,""),
_xlfn.XLOOKUP(_xlfn.CONCAT(14,"-",$A128, "-", "A"), PlayerData!$M:$M,PlayerData!N:N,""),
_xlfn.XLOOKUP(_xlfn.CONCAT(15,"-",$A128, "-", "A"), PlayerData!$M:$M,PlayerData!N:N,""),
_xlfn.XLOOKUP(_xlfn.CONCAT(16,"-",$A128, "-", "A"), PlayerData!$M:$M,PlayerData!N:N,""),
_xlfn.XLOOKUP(_xlfn.CONCAT(17,"-",$A128, "-", "A"), PlayerData!$M:$M,PlayerData!N:N,""),
_xlfn.XLOOKUP(_xlfn.CONCAT(18,"-",$A128, "-", "A"), PlayerData!$M:$M,PlayerData!N:N,"")))</f>
        <v>0.22</v>
      </c>
      <c r="L128" s="138" cm="1">
        <f t="array" ref="L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"A"), PlayerData!$M:$M,PlayerData!O:O,""),
_xlfn.XLOOKUP(_xlfn.CONCAT(1,"-",$A128, "-", "A"), PlayerData!$M:$M,PlayerData!O:O,""),
_xlfn.XLOOKUP(_xlfn.CONCAT(2,"-",$A128, "-", "A"), PlayerData!$M:$M,PlayerData!O:O,""),
_xlfn.XLOOKUP(_xlfn.CONCAT(3,"-",$A128, "-", "A"), PlayerData!$M:$M,PlayerData!O:O,""),
_xlfn.XLOOKUP(_xlfn.CONCAT(4,"-",$A128, "-", "A"), PlayerData!$M:$M,PlayerData!O:O,""),
_xlfn.XLOOKUP(_xlfn.CONCAT(5,"-",$A128, "-", "A"), PlayerData!$M:$M,PlayerData!O:O,""),
_xlfn.XLOOKUP(_xlfn.CONCAT(6,"-",$A128, "-", "A"), PlayerData!$M:$M,PlayerData!O:O,""),
_xlfn.XLOOKUP(_xlfn.CONCAT(7,"-",$A128, "-", "A"), PlayerData!$M:$M,PlayerData!O:O,""),
_xlfn.XLOOKUP(_xlfn.CONCAT(8,"-",$A128, "-", "A"), PlayerData!$M:$M,PlayerData!O:O,""),
_xlfn.XLOOKUP(_xlfn.CONCAT(9,"-",$A128, "-", "A"), PlayerData!$M:$M,PlayerData!O:O,""),
_xlfn.XLOOKUP(_xlfn.CONCAT(10,"-",$A128, "-", "A"), PlayerData!$M:$M,PlayerData!O:O,""),
_xlfn.XLOOKUP(_xlfn.CONCAT(11,"-",$A128, "-", "A"), PlayerData!$M:$M,PlayerData!O:O,""),
_xlfn.XLOOKUP(_xlfn.CONCAT(12,"-",$A128, "-", "A"), PlayerData!$M:$M,PlayerData!O:O,""),
_xlfn.XLOOKUP(_xlfn.CONCAT(13,"-",$A128, "-", "A"), PlayerData!$M:$M,PlayerData!O:O,""),
_xlfn.XLOOKUP(_xlfn.CONCAT(14,"-",$A128, "-", "A"), PlayerData!$M:$M,PlayerData!O:O,""),
_xlfn.XLOOKUP(_xlfn.CONCAT(15,"-",$A128, "-", "A"), PlayerData!$M:$M,PlayerData!O:O,""),
_xlfn.XLOOKUP(_xlfn.CONCAT(16,"-",$A128, "-", "A"), PlayerData!$M:$M,PlayerData!O:O,""),
_xlfn.XLOOKUP(_xlfn.CONCAT(17,"-",$A128, "-", "A"), PlayerData!$M:$M,PlayerData!O:O,""),
_xlfn.XLOOKUP(_xlfn.CONCAT(18,"-",$A128, "-", "A"), PlayerData!$M:$M,PlayerData!O:O,"")))</f>
        <v>0</v>
      </c>
      <c r="M128" s="96" cm="1">
        <f t="array" ref="M1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_xlfn.XLOOKUP(_xlfn.CONCAT(0,"-",$A128, "-", "A"), PlayerData!$M:$M,PlayerData!R:R,""),
_xlfn.XLOOKUP(_xlfn.CONCAT(1,"-",$A128, "-", "A"), PlayerData!$M:$M,PlayerData!R:R,""),
_xlfn.XLOOKUP(_xlfn.CONCAT(2,"-",$A128, "-", "A"), PlayerData!$M:$M,PlayerData!R:R,""),
_xlfn.XLOOKUP(_xlfn.CONCAT(3,"-",$A128, "-", "A"), PlayerData!$M:$M,PlayerData!R:R,""),
_xlfn.XLOOKUP(_xlfn.CONCAT(4,"-",$A128, "-", "A"), PlayerData!$M:$M,PlayerData!R:R,""),
_xlfn.XLOOKUP(_xlfn.CONCAT(5,"-",$A128, "-", "A"), PlayerData!$M:$M,PlayerData!R:R,""),
_xlfn.XLOOKUP(_xlfn.CONCAT(6,"-",$A128, "-", "A"), PlayerData!$M:$M,PlayerData!R:R,""),
_xlfn.XLOOKUP(_xlfn.CONCAT(7,"-",$A128, "-", "A"), PlayerData!$M:$M,PlayerData!R:R,""),
_xlfn.XLOOKUP(_xlfn.CONCAT(8,"-",$A128, "-", "A"), PlayerData!$M:$M,PlayerData!R:R,""),
_xlfn.XLOOKUP(_xlfn.CONCAT(9,"-",$A128, "-", "A"), PlayerData!$M:$M,PlayerData!R:R,""),
_xlfn.XLOOKUP(_xlfn.CONCAT(10,"-",$A128, "-", "A"), PlayerData!$M:$M,PlayerData!R:R,""),
_xlfn.XLOOKUP(_xlfn.CONCAT(11,"-",$A128, "-", "A"), PlayerData!$M:$M,PlayerData!R:R,""),
_xlfn.XLOOKUP(_xlfn.CONCAT(12,"-",$A128, "-", "A"), PlayerData!$M:$M,PlayerData!R:R,""),
_xlfn.XLOOKUP(_xlfn.CONCAT(13,"-",$A128, "-", "A"), PlayerData!$M:$M,PlayerData!R:R,""),
_xlfn.XLOOKUP(_xlfn.CONCAT(14,"-",$A128, "-", "A"), PlayerData!$M:$M,PlayerData!R:R,""),
_xlfn.XLOOKUP(_xlfn.CONCAT(15,"-",$A128, "-", "A"), PlayerData!$M:$M,PlayerData!R:R,""),
_xlfn.XLOOKUP(_xlfn.CONCAT(16,"-",$A128, "-", "A"), PlayerData!$M:$M,PlayerData!R:R,""),
_xlfn.XLOOKUP(_xlfn.CONCAT(17,"-",$A128, "-", "A"), PlayerData!$M:$M,PlayerData!R:R,""),
_xlfn.XLOOKUP(_xlfn.CONCAT(18,"-",$A128, "-", "A"), PlayerData!$M:$M,PlayerData!R:R,"")))</f>
        <v>0.37</v>
      </c>
      <c r="N128" s="134">
        <f t="shared" si="11"/>
        <v>5</v>
      </c>
      <c r="O128" s="134">
        <f t="shared" si="12"/>
        <v>0</v>
      </c>
      <c r="P128" s="73">
        <f t="shared" si="13"/>
        <v>4.9865229110512139</v>
      </c>
      <c r="Q128" s="132" cm="1">
        <f t="array" ref="Q128">IF(OR($A128=Solver!$T$12:$T$201),0,SUMPRODUCT($H128:$J128,$T$4:$V$4))</f>
        <v>14.555256064690029</v>
      </c>
      <c r="R128" s="73" cm="1">
        <f t="array" ref="R128">IF(OR($A128=Solver!$T$12:$T$201),0, SUMPRODUCT($N128:$P128, $T$4:$V$4))</f>
        <v>4.9865229110512139</v>
      </c>
    </row>
    <row r="129" spans="1:18">
      <c r="A129" s="55">
        <v>127</v>
      </c>
      <c r="B129" s="55" t="str">
        <f>_xlfn.XLOOKUP($A129, PlayerData!$B$3:$B$394, PlayerData!C$3:C$394)</f>
        <v>CHE</v>
      </c>
      <c r="C129" s="55" t="str">
        <f>_xlfn.XLOOKUP($A129, PlayerData!$B$3:$B$394, PlayerData!D$3:D$394)</f>
        <v>M</v>
      </c>
      <c r="D129" s="31" t="str">
        <f>_xlfn.XLOOKUP($A129, PlayerData!$B$3:$B$394, PlayerData!E$3:E$394)</f>
        <v>Kovacic</v>
      </c>
      <c r="E129" s="136" cm="1">
        <f t="array" ref="E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"H"), PlayerData!$G:$G,PlayerData!H:H,""),
_xlfn.XLOOKUP(_xlfn.CONCAT(1,"-",$A129, "-", "H"), PlayerData!$G:$G,PlayerData!H:H,""),
_xlfn.XLOOKUP(_xlfn.CONCAT(2,"-",$A129, "-", "H"), PlayerData!$G:$G,PlayerData!H:H,""),
_xlfn.XLOOKUP(_xlfn.CONCAT(3,"-",$A129, "-", "H"), PlayerData!$G:$G,PlayerData!H:H,""),
_xlfn.XLOOKUP(_xlfn.CONCAT(4,"-",$A129, "-", "H"), PlayerData!$G:$G,PlayerData!H:H,""),
_xlfn.XLOOKUP(_xlfn.CONCAT(5,"-",$A129, "-", "H"), PlayerData!$G:$G,PlayerData!H:H,""),
_xlfn.XLOOKUP(_xlfn.CONCAT(6,"-",$A129, "-", "H"), PlayerData!$G:$G,PlayerData!H:H,""),
_xlfn.XLOOKUP(_xlfn.CONCAT(7,"-",$A129, "-", "H"), PlayerData!$G:$G,PlayerData!H:H,""),
_xlfn.XLOOKUP(_xlfn.CONCAT(8,"-",$A129, "-", "H"), PlayerData!$G:$G,PlayerData!H:H,""),
_xlfn.XLOOKUP(_xlfn.CONCAT(9,"-",$A129, "-", "H"), PlayerData!$G:$G,PlayerData!H:H,""),
_xlfn.XLOOKUP(_xlfn.CONCAT(10,"-",$A129, "-", "H"), PlayerData!$G:$G,PlayerData!H:H,""),
_xlfn.XLOOKUP(_xlfn.CONCAT(11,"-",$A129, "-", "H"), PlayerData!$G:$G,PlayerData!H:H,""),
_xlfn.XLOOKUP(_xlfn.CONCAT(12,"-",$A129, "-", "H"), PlayerData!$G:$G,PlayerData!H:H,""),
_xlfn.XLOOKUP(_xlfn.CONCAT(13,"-",$A129, "-", "H"), PlayerData!$G:$G,PlayerData!H:H,""),
_xlfn.XLOOKUP(_xlfn.CONCAT(14,"-",$A129, "-", "H"), PlayerData!$G:$G,PlayerData!H:H,""),
_xlfn.XLOOKUP(_xlfn.CONCAT(15,"-",$A129, "-", "H"), PlayerData!$G:$G,PlayerData!H:H,""),
_xlfn.XLOOKUP(_xlfn.CONCAT(16,"-",$A129, "-", "H"), PlayerData!$G:$G,PlayerData!H:H,""),
_xlfn.XLOOKUP(_xlfn.CONCAT(17,"-",$A129, "-", "H"), PlayerData!$G:$G,PlayerData!H:H,""),
_xlfn.XLOOKUP(_xlfn.CONCAT(18,"-",$A129, "-", "H"), PlayerData!$G:$G,PlayerData!H:H,"")))</f>
        <v>0.8</v>
      </c>
      <c r="F129" s="136" cm="1">
        <f t="array" ref="F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"H"), PlayerData!$G:$G,PlayerData!I:I,""),
_xlfn.XLOOKUP(_xlfn.CONCAT(1,"-",$A129, "-", "H"), PlayerData!$G:$G,PlayerData!I:I,""),
_xlfn.XLOOKUP(_xlfn.CONCAT(2,"-",$A129, "-", "H"), PlayerData!$G:$G,PlayerData!I:I,""),
_xlfn.XLOOKUP(_xlfn.CONCAT(3,"-",$A129, "-", "H"), PlayerData!$G:$G,PlayerData!I:I,""),
_xlfn.XLOOKUP(_xlfn.CONCAT(4,"-",$A129, "-", "H"), PlayerData!$G:$G,PlayerData!I:I,""),
_xlfn.XLOOKUP(_xlfn.CONCAT(5,"-",$A129, "-", "H"), PlayerData!$G:$G,PlayerData!I:I,""),
_xlfn.XLOOKUP(_xlfn.CONCAT(6,"-",$A129, "-", "H"), PlayerData!$G:$G,PlayerData!I:I,""),
_xlfn.XLOOKUP(_xlfn.CONCAT(7,"-",$A129, "-", "H"), PlayerData!$G:$G,PlayerData!I:I,""),
_xlfn.XLOOKUP(_xlfn.CONCAT(8,"-",$A129, "-", "H"), PlayerData!$G:$G,PlayerData!I:I,""),
_xlfn.XLOOKUP(_xlfn.CONCAT(9,"-",$A129, "-", "H"), PlayerData!$G:$G,PlayerData!I:I,""),
_xlfn.XLOOKUP(_xlfn.CONCAT(10,"-",$A129, "-", "H"), PlayerData!$G:$G,PlayerData!I:I,""),
_xlfn.XLOOKUP(_xlfn.CONCAT(11,"-",$A129, "-", "H"), PlayerData!$G:$G,PlayerData!I:I,""),
_xlfn.XLOOKUP(_xlfn.CONCAT(12,"-",$A129, "-", "H"), PlayerData!$G:$G,PlayerData!I:I,""),
_xlfn.XLOOKUP(_xlfn.CONCAT(13,"-",$A129, "-", "H"), PlayerData!$G:$G,PlayerData!I:I,""),
_xlfn.XLOOKUP(_xlfn.CONCAT(14,"-",$A129, "-", "H"), PlayerData!$G:$G,PlayerData!I:I,""),
_xlfn.XLOOKUP(_xlfn.CONCAT(15,"-",$A129, "-", "H"), PlayerData!$G:$G,PlayerData!I:I,""),
_xlfn.XLOOKUP(_xlfn.CONCAT(16,"-",$A129, "-", "H"), PlayerData!$G:$G,PlayerData!I:I,""),
_xlfn.XLOOKUP(_xlfn.CONCAT(17,"-",$A129, "-", "H"), PlayerData!$G:$G,PlayerData!I:I,""),
_xlfn.XLOOKUP(_xlfn.CONCAT(18,"-",$A129, "-", "H"), PlayerData!$G:$G,PlayerData!I:I,"")))</f>
        <v>0</v>
      </c>
      <c r="G129" s="90" cm="1">
        <f t="array" ref="G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"H"), PlayerData!$G:$G,PlayerData!L:L,""),
_xlfn.XLOOKUP(_xlfn.CONCAT(1,"-",$A129, "-", "H"), PlayerData!$G:$G,PlayerData!L:L,""),
_xlfn.XLOOKUP(_xlfn.CONCAT(2,"-",$A129, "-", "H"), PlayerData!$G:$G,PlayerData!L:L,""),
_xlfn.XLOOKUP(_xlfn.CONCAT(3,"-",$A129, "-", "H"), PlayerData!$G:$G,PlayerData!L:L,""),
_xlfn.XLOOKUP(_xlfn.CONCAT(4,"-",$A129, "-", "H"), PlayerData!$G:$G,PlayerData!L:L,""),
_xlfn.XLOOKUP(_xlfn.CONCAT(5,"-",$A129, "-", "H"), PlayerData!$G:$G,PlayerData!L:L,""),
_xlfn.XLOOKUP(_xlfn.CONCAT(6,"-",$A129, "-", "H"), PlayerData!$G:$G,PlayerData!L:L,""),
_xlfn.XLOOKUP(_xlfn.CONCAT(7,"-",$A129, "-", "H"), PlayerData!$G:$G,PlayerData!L:L,""),
_xlfn.XLOOKUP(_xlfn.CONCAT(8,"-",$A129, "-", "H"), PlayerData!$G:$G,PlayerData!L:L,""),
_xlfn.XLOOKUP(_xlfn.CONCAT(9,"-",$A129, "-", "H"), PlayerData!$G:$G,PlayerData!L:L,""),
_xlfn.XLOOKUP(_xlfn.CONCAT(10,"-",$A129, "-", "H"), PlayerData!$G:$G,PlayerData!L:L,""),
_xlfn.XLOOKUP(_xlfn.CONCAT(11,"-",$A129, "-", "H"), PlayerData!$G:$G,PlayerData!L:L,""),
_xlfn.XLOOKUP(_xlfn.CONCAT(12,"-",$A129, "-", "H"), PlayerData!$G:$G,PlayerData!L:L,""),
_xlfn.XLOOKUP(_xlfn.CONCAT(13,"-",$A129, "-", "H"), PlayerData!$G:$G,PlayerData!L:L,""),
_xlfn.XLOOKUP(_xlfn.CONCAT(14,"-",$A129, "-", "H"), PlayerData!$G:$G,PlayerData!L:L,""),
_xlfn.XLOOKUP(_xlfn.CONCAT(15,"-",$A129, "-", "H"), PlayerData!$G:$G,PlayerData!L:L,""),
_xlfn.XLOOKUP(_xlfn.CONCAT(16,"-",$A129, "-", "H"), PlayerData!$G:$G,PlayerData!L:L,""),
_xlfn.XLOOKUP(_xlfn.CONCAT(17,"-",$A129, "-", "H"), PlayerData!$G:$G,PlayerData!L:L,""),
_xlfn.XLOOKUP(_xlfn.CONCAT(18,"-",$A129, "-", "H"), PlayerData!$G:$G,PlayerData!L:L,"")))</f>
        <v>0.49</v>
      </c>
      <c r="H129" s="132">
        <f t="shared" si="8"/>
        <v>18.18181818181818</v>
      </c>
      <c r="I129" s="132">
        <f t="shared" si="9"/>
        <v>0</v>
      </c>
      <c r="J129" s="72">
        <f t="shared" si="10"/>
        <v>6.6037735849056611</v>
      </c>
      <c r="K129" s="138" cm="1">
        <f t="array" ref="K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"A"), PlayerData!$M:$M,PlayerData!N:N,""),
_xlfn.XLOOKUP(_xlfn.CONCAT(1,"-",$A129, "-", "A"), PlayerData!$M:$M,PlayerData!N:N,""),
_xlfn.XLOOKUP(_xlfn.CONCAT(2,"-",$A129, "-", "A"), PlayerData!$M:$M,PlayerData!N:N,""),
_xlfn.XLOOKUP(_xlfn.CONCAT(3,"-",$A129, "-", "A"), PlayerData!$M:$M,PlayerData!N:N,""),
_xlfn.XLOOKUP(_xlfn.CONCAT(4,"-",$A129, "-", "A"), PlayerData!$M:$M,PlayerData!N:N,""),
_xlfn.XLOOKUP(_xlfn.CONCAT(5,"-",$A129, "-", "A"), PlayerData!$M:$M,PlayerData!N:N,""),
_xlfn.XLOOKUP(_xlfn.CONCAT(6,"-",$A129, "-", "A"), PlayerData!$M:$M,PlayerData!N:N,""),
_xlfn.XLOOKUP(_xlfn.CONCAT(7,"-",$A129, "-", "A"), PlayerData!$M:$M,PlayerData!N:N,""),
_xlfn.XLOOKUP(_xlfn.CONCAT(8,"-",$A129, "-", "A"), PlayerData!$M:$M,PlayerData!N:N,""),
_xlfn.XLOOKUP(_xlfn.CONCAT(9,"-",$A129, "-", "A"), PlayerData!$M:$M,PlayerData!N:N,""),
_xlfn.XLOOKUP(_xlfn.CONCAT(10,"-",$A129, "-", "A"), PlayerData!$M:$M,PlayerData!N:N,""),
_xlfn.XLOOKUP(_xlfn.CONCAT(11,"-",$A129, "-", "A"), PlayerData!$M:$M,PlayerData!N:N,""),
_xlfn.XLOOKUP(_xlfn.CONCAT(12,"-",$A129, "-", "A"), PlayerData!$M:$M,PlayerData!N:N,""),
_xlfn.XLOOKUP(_xlfn.CONCAT(13,"-",$A129, "-", "A"), PlayerData!$M:$M,PlayerData!N:N,""),
_xlfn.XLOOKUP(_xlfn.CONCAT(14,"-",$A129, "-", "A"), PlayerData!$M:$M,PlayerData!N:N,""),
_xlfn.XLOOKUP(_xlfn.CONCAT(15,"-",$A129, "-", "A"), PlayerData!$M:$M,PlayerData!N:N,""),
_xlfn.XLOOKUP(_xlfn.CONCAT(16,"-",$A129, "-", "A"), PlayerData!$M:$M,PlayerData!N:N,""),
_xlfn.XLOOKUP(_xlfn.CONCAT(17,"-",$A129, "-", "A"), PlayerData!$M:$M,PlayerData!N:N,""),
_xlfn.XLOOKUP(_xlfn.CONCAT(18,"-",$A129, "-", "A"), PlayerData!$M:$M,PlayerData!N:N,"")))</f>
        <v>0</v>
      </c>
      <c r="L129" s="138" cm="1">
        <f t="array" ref="L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"A"), PlayerData!$M:$M,PlayerData!O:O,""),
_xlfn.XLOOKUP(_xlfn.CONCAT(1,"-",$A129, "-", "A"), PlayerData!$M:$M,PlayerData!O:O,""),
_xlfn.XLOOKUP(_xlfn.CONCAT(2,"-",$A129, "-", "A"), PlayerData!$M:$M,PlayerData!O:O,""),
_xlfn.XLOOKUP(_xlfn.CONCAT(3,"-",$A129, "-", "A"), PlayerData!$M:$M,PlayerData!O:O,""),
_xlfn.XLOOKUP(_xlfn.CONCAT(4,"-",$A129, "-", "A"), PlayerData!$M:$M,PlayerData!O:O,""),
_xlfn.XLOOKUP(_xlfn.CONCAT(5,"-",$A129, "-", "A"), PlayerData!$M:$M,PlayerData!O:O,""),
_xlfn.XLOOKUP(_xlfn.CONCAT(6,"-",$A129, "-", "A"), PlayerData!$M:$M,PlayerData!O:O,""),
_xlfn.XLOOKUP(_xlfn.CONCAT(7,"-",$A129, "-", "A"), PlayerData!$M:$M,PlayerData!O:O,""),
_xlfn.XLOOKUP(_xlfn.CONCAT(8,"-",$A129, "-", "A"), PlayerData!$M:$M,PlayerData!O:O,""),
_xlfn.XLOOKUP(_xlfn.CONCAT(9,"-",$A129, "-", "A"), PlayerData!$M:$M,PlayerData!O:O,""),
_xlfn.XLOOKUP(_xlfn.CONCAT(10,"-",$A129, "-", "A"), PlayerData!$M:$M,PlayerData!O:O,""),
_xlfn.XLOOKUP(_xlfn.CONCAT(11,"-",$A129, "-", "A"), PlayerData!$M:$M,PlayerData!O:O,""),
_xlfn.XLOOKUP(_xlfn.CONCAT(12,"-",$A129, "-", "A"), PlayerData!$M:$M,PlayerData!O:O,""),
_xlfn.XLOOKUP(_xlfn.CONCAT(13,"-",$A129, "-", "A"), PlayerData!$M:$M,PlayerData!O:O,""),
_xlfn.XLOOKUP(_xlfn.CONCAT(14,"-",$A129, "-", "A"), PlayerData!$M:$M,PlayerData!O:O,""),
_xlfn.XLOOKUP(_xlfn.CONCAT(15,"-",$A129, "-", "A"), PlayerData!$M:$M,PlayerData!O:O,""),
_xlfn.XLOOKUP(_xlfn.CONCAT(16,"-",$A129, "-", "A"), PlayerData!$M:$M,PlayerData!O:O,""),
_xlfn.XLOOKUP(_xlfn.CONCAT(17,"-",$A129, "-", "A"), PlayerData!$M:$M,PlayerData!O:O,""),
_xlfn.XLOOKUP(_xlfn.CONCAT(18,"-",$A129, "-", "A"), PlayerData!$M:$M,PlayerData!O:O,"")))</f>
        <v>0</v>
      </c>
      <c r="M129" s="96" cm="1">
        <f t="array" ref="M1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_xlfn.XLOOKUP(_xlfn.CONCAT(0,"-",$A129, "-", "A"), PlayerData!$M:$M,PlayerData!R:R,""),
_xlfn.XLOOKUP(_xlfn.CONCAT(1,"-",$A129, "-", "A"), PlayerData!$M:$M,PlayerData!R:R,""),
_xlfn.XLOOKUP(_xlfn.CONCAT(2,"-",$A129, "-", "A"), PlayerData!$M:$M,PlayerData!R:R,""),
_xlfn.XLOOKUP(_xlfn.CONCAT(3,"-",$A129, "-", "A"), PlayerData!$M:$M,PlayerData!R:R,""),
_xlfn.XLOOKUP(_xlfn.CONCAT(4,"-",$A129, "-", "A"), PlayerData!$M:$M,PlayerData!R:R,""),
_xlfn.XLOOKUP(_xlfn.CONCAT(5,"-",$A129, "-", "A"), PlayerData!$M:$M,PlayerData!R:R,""),
_xlfn.XLOOKUP(_xlfn.CONCAT(6,"-",$A129, "-", "A"), PlayerData!$M:$M,PlayerData!R:R,""),
_xlfn.XLOOKUP(_xlfn.CONCAT(7,"-",$A129, "-", "A"), PlayerData!$M:$M,PlayerData!R:R,""),
_xlfn.XLOOKUP(_xlfn.CONCAT(8,"-",$A129, "-", "A"), PlayerData!$M:$M,PlayerData!R:R,""),
_xlfn.XLOOKUP(_xlfn.CONCAT(9,"-",$A129, "-", "A"), PlayerData!$M:$M,PlayerData!R:R,""),
_xlfn.XLOOKUP(_xlfn.CONCAT(10,"-",$A129, "-", "A"), PlayerData!$M:$M,PlayerData!R:R,""),
_xlfn.XLOOKUP(_xlfn.CONCAT(11,"-",$A129, "-", "A"), PlayerData!$M:$M,PlayerData!R:R,""),
_xlfn.XLOOKUP(_xlfn.CONCAT(12,"-",$A129, "-", "A"), PlayerData!$M:$M,PlayerData!R:R,""),
_xlfn.XLOOKUP(_xlfn.CONCAT(13,"-",$A129, "-", "A"), PlayerData!$M:$M,PlayerData!R:R,""),
_xlfn.XLOOKUP(_xlfn.CONCAT(14,"-",$A129, "-", "A"), PlayerData!$M:$M,PlayerData!R:R,""),
_xlfn.XLOOKUP(_xlfn.CONCAT(15,"-",$A129, "-", "A"), PlayerData!$M:$M,PlayerData!R:R,""),
_xlfn.XLOOKUP(_xlfn.CONCAT(16,"-",$A129, "-", "A"), PlayerData!$M:$M,PlayerData!R:R,""),
_xlfn.XLOOKUP(_xlfn.CONCAT(17,"-",$A129, "-", "A"), PlayerData!$M:$M,PlayerData!R:R,""),
_xlfn.XLOOKUP(_xlfn.CONCAT(18,"-",$A129, "-", "A"), PlayerData!$M:$M,PlayerData!R:R,"")))</f>
        <v>0.24</v>
      </c>
      <c r="N129" s="134">
        <f t="shared" si="11"/>
        <v>0</v>
      </c>
      <c r="O129" s="134">
        <f t="shared" si="12"/>
        <v>0</v>
      </c>
      <c r="P129" s="73">
        <f t="shared" si="13"/>
        <v>3.2345013477088953</v>
      </c>
      <c r="Q129" s="132" cm="1">
        <f t="array" ref="Q129">IF(OR($A129=Solver!$T$12:$T$201),0,SUMPRODUCT($H129:$J129,$T$4:$V$4))</f>
        <v>6.6037735849056611</v>
      </c>
      <c r="R129" s="73" cm="1">
        <f t="array" ref="R129">IF(OR($A129=Solver!$T$12:$T$201),0, SUMPRODUCT($N129:$P129, $T$4:$V$4))</f>
        <v>3.2345013477088953</v>
      </c>
    </row>
    <row r="130" spans="1:18">
      <c r="A130" s="55">
        <v>128</v>
      </c>
      <c r="B130" s="55" t="str">
        <f>_xlfn.XLOOKUP($A130, PlayerData!$B$3:$B$394, PlayerData!C$3:C$394)</f>
        <v>CRY</v>
      </c>
      <c r="C130" s="55" t="str">
        <f>_xlfn.XLOOKUP($A130, PlayerData!$B$3:$B$394, PlayerData!D$3:D$394)</f>
        <v>M</v>
      </c>
      <c r="D130" s="31" t="str">
        <f>_xlfn.XLOOKUP($A130, PlayerData!$B$3:$B$394, PlayerData!E$3:E$394)</f>
        <v>Schlupp</v>
      </c>
      <c r="E130" s="136" cm="1">
        <f t="array" ref="E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"H"), PlayerData!$G:$G,PlayerData!H:H,""),
_xlfn.XLOOKUP(_xlfn.CONCAT(1,"-",$A130, "-", "H"), PlayerData!$G:$G,PlayerData!H:H,""),
_xlfn.XLOOKUP(_xlfn.CONCAT(2,"-",$A130, "-", "H"), PlayerData!$G:$G,PlayerData!H:H,""),
_xlfn.XLOOKUP(_xlfn.CONCAT(3,"-",$A130, "-", "H"), PlayerData!$G:$G,PlayerData!H:H,""),
_xlfn.XLOOKUP(_xlfn.CONCAT(4,"-",$A130, "-", "H"), PlayerData!$G:$G,PlayerData!H:H,""),
_xlfn.XLOOKUP(_xlfn.CONCAT(5,"-",$A130, "-", "H"), PlayerData!$G:$G,PlayerData!H:H,""),
_xlfn.XLOOKUP(_xlfn.CONCAT(6,"-",$A130, "-", "H"), PlayerData!$G:$G,PlayerData!H:H,""),
_xlfn.XLOOKUP(_xlfn.CONCAT(7,"-",$A130, "-", "H"), PlayerData!$G:$G,PlayerData!H:H,""),
_xlfn.XLOOKUP(_xlfn.CONCAT(8,"-",$A130, "-", "H"), PlayerData!$G:$G,PlayerData!H:H,""),
_xlfn.XLOOKUP(_xlfn.CONCAT(9,"-",$A130, "-", "H"), PlayerData!$G:$G,PlayerData!H:H,""),
_xlfn.XLOOKUP(_xlfn.CONCAT(10,"-",$A130, "-", "H"), PlayerData!$G:$G,PlayerData!H:H,""),
_xlfn.XLOOKUP(_xlfn.CONCAT(11,"-",$A130, "-", "H"), PlayerData!$G:$G,PlayerData!H:H,""),
_xlfn.XLOOKUP(_xlfn.CONCAT(12,"-",$A130, "-", "H"), PlayerData!$G:$G,PlayerData!H:H,""),
_xlfn.XLOOKUP(_xlfn.CONCAT(13,"-",$A130, "-", "H"), PlayerData!$G:$G,PlayerData!H:H,""),
_xlfn.XLOOKUP(_xlfn.CONCAT(14,"-",$A130, "-", "H"), PlayerData!$G:$G,PlayerData!H:H,""),
_xlfn.XLOOKUP(_xlfn.CONCAT(15,"-",$A130, "-", "H"), PlayerData!$G:$G,PlayerData!H:H,""),
_xlfn.XLOOKUP(_xlfn.CONCAT(16,"-",$A130, "-", "H"), PlayerData!$G:$G,PlayerData!H:H,""),
_xlfn.XLOOKUP(_xlfn.CONCAT(17,"-",$A130, "-", "H"), PlayerData!$G:$G,PlayerData!H:H,""),
_xlfn.XLOOKUP(_xlfn.CONCAT(18,"-",$A130, "-", "H"), PlayerData!$G:$G,PlayerData!H:H,"")))</f>
        <v>1</v>
      </c>
      <c r="F130" s="136" cm="1">
        <f t="array" ref="F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"H"), PlayerData!$G:$G,PlayerData!I:I,""),
_xlfn.XLOOKUP(_xlfn.CONCAT(1,"-",$A130, "-", "H"), PlayerData!$G:$G,PlayerData!I:I,""),
_xlfn.XLOOKUP(_xlfn.CONCAT(2,"-",$A130, "-", "H"), PlayerData!$G:$G,PlayerData!I:I,""),
_xlfn.XLOOKUP(_xlfn.CONCAT(3,"-",$A130, "-", "H"), PlayerData!$G:$G,PlayerData!I:I,""),
_xlfn.XLOOKUP(_xlfn.CONCAT(4,"-",$A130, "-", "H"), PlayerData!$G:$G,PlayerData!I:I,""),
_xlfn.XLOOKUP(_xlfn.CONCAT(5,"-",$A130, "-", "H"), PlayerData!$G:$G,PlayerData!I:I,""),
_xlfn.XLOOKUP(_xlfn.CONCAT(6,"-",$A130, "-", "H"), PlayerData!$G:$G,PlayerData!I:I,""),
_xlfn.XLOOKUP(_xlfn.CONCAT(7,"-",$A130, "-", "H"), PlayerData!$G:$G,PlayerData!I:I,""),
_xlfn.XLOOKUP(_xlfn.CONCAT(8,"-",$A130, "-", "H"), PlayerData!$G:$G,PlayerData!I:I,""),
_xlfn.XLOOKUP(_xlfn.CONCAT(9,"-",$A130, "-", "H"), PlayerData!$G:$G,PlayerData!I:I,""),
_xlfn.XLOOKUP(_xlfn.CONCAT(10,"-",$A130, "-", "H"), PlayerData!$G:$G,PlayerData!I:I,""),
_xlfn.XLOOKUP(_xlfn.CONCAT(11,"-",$A130, "-", "H"), PlayerData!$G:$G,PlayerData!I:I,""),
_xlfn.XLOOKUP(_xlfn.CONCAT(12,"-",$A130, "-", "H"), PlayerData!$G:$G,PlayerData!I:I,""),
_xlfn.XLOOKUP(_xlfn.CONCAT(13,"-",$A130, "-", "H"), PlayerData!$G:$G,PlayerData!I:I,""),
_xlfn.XLOOKUP(_xlfn.CONCAT(14,"-",$A130, "-", "H"), PlayerData!$G:$G,PlayerData!I:I,""),
_xlfn.XLOOKUP(_xlfn.CONCAT(15,"-",$A130, "-", "H"), PlayerData!$G:$G,PlayerData!I:I,""),
_xlfn.XLOOKUP(_xlfn.CONCAT(16,"-",$A130, "-", "H"), PlayerData!$G:$G,PlayerData!I:I,""),
_xlfn.XLOOKUP(_xlfn.CONCAT(17,"-",$A130, "-", "H"), PlayerData!$G:$G,PlayerData!I:I,""),
_xlfn.XLOOKUP(_xlfn.CONCAT(18,"-",$A130, "-", "H"), PlayerData!$G:$G,PlayerData!I:I,"")))</f>
        <v>1</v>
      </c>
      <c r="G130" s="90" cm="1">
        <f t="array" ref="G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"H"), PlayerData!$G:$G,PlayerData!L:L,""),
_xlfn.XLOOKUP(_xlfn.CONCAT(1,"-",$A130, "-", "H"), PlayerData!$G:$G,PlayerData!L:L,""),
_xlfn.XLOOKUP(_xlfn.CONCAT(2,"-",$A130, "-", "H"), PlayerData!$G:$G,PlayerData!L:L,""),
_xlfn.XLOOKUP(_xlfn.CONCAT(3,"-",$A130, "-", "H"), PlayerData!$G:$G,PlayerData!L:L,""),
_xlfn.XLOOKUP(_xlfn.CONCAT(4,"-",$A130, "-", "H"), PlayerData!$G:$G,PlayerData!L:L,""),
_xlfn.XLOOKUP(_xlfn.CONCAT(5,"-",$A130, "-", "H"), PlayerData!$G:$G,PlayerData!L:L,""),
_xlfn.XLOOKUP(_xlfn.CONCAT(6,"-",$A130, "-", "H"), PlayerData!$G:$G,PlayerData!L:L,""),
_xlfn.XLOOKUP(_xlfn.CONCAT(7,"-",$A130, "-", "H"), PlayerData!$G:$G,PlayerData!L:L,""),
_xlfn.XLOOKUP(_xlfn.CONCAT(8,"-",$A130, "-", "H"), PlayerData!$G:$G,PlayerData!L:L,""),
_xlfn.XLOOKUP(_xlfn.CONCAT(9,"-",$A130, "-", "H"), PlayerData!$G:$G,PlayerData!L:L,""),
_xlfn.XLOOKUP(_xlfn.CONCAT(10,"-",$A130, "-", "H"), PlayerData!$G:$G,PlayerData!L:L,""),
_xlfn.XLOOKUP(_xlfn.CONCAT(11,"-",$A130, "-", "H"), PlayerData!$G:$G,PlayerData!L:L,""),
_xlfn.XLOOKUP(_xlfn.CONCAT(12,"-",$A130, "-", "H"), PlayerData!$G:$G,PlayerData!L:L,""),
_xlfn.XLOOKUP(_xlfn.CONCAT(13,"-",$A130, "-", "H"), PlayerData!$G:$G,PlayerData!L:L,""),
_xlfn.XLOOKUP(_xlfn.CONCAT(14,"-",$A130, "-", "H"), PlayerData!$G:$G,PlayerData!L:L,""),
_xlfn.XLOOKUP(_xlfn.CONCAT(15,"-",$A130, "-", "H"), PlayerData!$G:$G,PlayerData!L:L,""),
_xlfn.XLOOKUP(_xlfn.CONCAT(16,"-",$A130, "-", "H"), PlayerData!$G:$G,PlayerData!L:L,""),
_xlfn.XLOOKUP(_xlfn.CONCAT(17,"-",$A130, "-", "H"), PlayerData!$G:$G,PlayerData!L:L,""),
_xlfn.XLOOKUP(_xlfn.CONCAT(18,"-",$A130, "-", "H"), PlayerData!$G:$G,PlayerData!L:L,"")))</f>
        <v>3.13</v>
      </c>
      <c r="H130" s="132">
        <f t="shared" si="8"/>
        <v>22.727272727272727</v>
      </c>
      <c r="I130" s="132">
        <f t="shared" si="9"/>
        <v>45.454545454545453</v>
      </c>
      <c r="J130" s="72">
        <f t="shared" si="10"/>
        <v>42.183288409703508</v>
      </c>
      <c r="K130" s="138" cm="1">
        <f t="array" ref="K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"A"), PlayerData!$M:$M,PlayerData!N:N,""),
_xlfn.XLOOKUP(_xlfn.CONCAT(1,"-",$A130, "-", "A"), PlayerData!$M:$M,PlayerData!N:N,""),
_xlfn.XLOOKUP(_xlfn.CONCAT(2,"-",$A130, "-", "A"), PlayerData!$M:$M,PlayerData!N:N,""),
_xlfn.XLOOKUP(_xlfn.CONCAT(3,"-",$A130, "-", "A"), PlayerData!$M:$M,PlayerData!N:N,""),
_xlfn.XLOOKUP(_xlfn.CONCAT(4,"-",$A130, "-", "A"), PlayerData!$M:$M,PlayerData!N:N,""),
_xlfn.XLOOKUP(_xlfn.CONCAT(5,"-",$A130, "-", "A"), PlayerData!$M:$M,PlayerData!N:N,""),
_xlfn.XLOOKUP(_xlfn.CONCAT(6,"-",$A130, "-", "A"), PlayerData!$M:$M,PlayerData!N:N,""),
_xlfn.XLOOKUP(_xlfn.CONCAT(7,"-",$A130, "-", "A"), PlayerData!$M:$M,PlayerData!N:N,""),
_xlfn.XLOOKUP(_xlfn.CONCAT(8,"-",$A130, "-", "A"), PlayerData!$M:$M,PlayerData!N:N,""),
_xlfn.XLOOKUP(_xlfn.CONCAT(9,"-",$A130, "-", "A"), PlayerData!$M:$M,PlayerData!N:N,""),
_xlfn.XLOOKUP(_xlfn.CONCAT(10,"-",$A130, "-", "A"), PlayerData!$M:$M,PlayerData!N:N,""),
_xlfn.XLOOKUP(_xlfn.CONCAT(11,"-",$A130, "-", "A"), PlayerData!$M:$M,PlayerData!N:N,""),
_xlfn.XLOOKUP(_xlfn.CONCAT(12,"-",$A130, "-", "A"), PlayerData!$M:$M,PlayerData!N:N,""),
_xlfn.XLOOKUP(_xlfn.CONCAT(13,"-",$A130, "-", "A"), PlayerData!$M:$M,PlayerData!N:N,""),
_xlfn.XLOOKUP(_xlfn.CONCAT(14,"-",$A130, "-", "A"), PlayerData!$M:$M,PlayerData!N:N,""),
_xlfn.XLOOKUP(_xlfn.CONCAT(15,"-",$A130, "-", "A"), PlayerData!$M:$M,PlayerData!N:N,""),
_xlfn.XLOOKUP(_xlfn.CONCAT(16,"-",$A130, "-", "A"), PlayerData!$M:$M,PlayerData!N:N,""),
_xlfn.XLOOKUP(_xlfn.CONCAT(17,"-",$A130, "-", "A"), PlayerData!$M:$M,PlayerData!N:N,""),
_xlfn.XLOOKUP(_xlfn.CONCAT(18,"-",$A130, "-", "A"), PlayerData!$M:$M,PlayerData!N:N,"")))</f>
        <v>1</v>
      </c>
      <c r="L130" s="138" cm="1">
        <f t="array" ref="L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"A"), PlayerData!$M:$M,PlayerData!O:O,""),
_xlfn.XLOOKUP(_xlfn.CONCAT(1,"-",$A130, "-", "A"), PlayerData!$M:$M,PlayerData!O:O,""),
_xlfn.XLOOKUP(_xlfn.CONCAT(2,"-",$A130, "-", "A"), PlayerData!$M:$M,PlayerData!O:O,""),
_xlfn.XLOOKUP(_xlfn.CONCAT(3,"-",$A130, "-", "A"), PlayerData!$M:$M,PlayerData!O:O,""),
_xlfn.XLOOKUP(_xlfn.CONCAT(4,"-",$A130, "-", "A"), PlayerData!$M:$M,PlayerData!O:O,""),
_xlfn.XLOOKUP(_xlfn.CONCAT(5,"-",$A130, "-", "A"), PlayerData!$M:$M,PlayerData!O:O,""),
_xlfn.XLOOKUP(_xlfn.CONCAT(6,"-",$A130, "-", "A"), PlayerData!$M:$M,PlayerData!O:O,""),
_xlfn.XLOOKUP(_xlfn.CONCAT(7,"-",$A130, "-", "A"), PlayerData!$M:$M,PlayerData!O:O,""),
_xlfn.XLOOKUP(_xlfn.CONCAT(8,"-",$A130, "-", "A"), PlayerData!$M:$M,PlayerData!O:O,""),
_xlfn.XLOOKUP(_xlfn.CONCAT(9,"-",$A130, "-", "A"), PlayerData!$M:$M,PlayerData!O:O,""),
_xlfn.XLOOKUP(_xlfn.CONCAT(10,"-",$A130, "-", "A"), PlayerData!$M:$M,PlayerData!O:O,""),
_xlfn.XLOOKUP(_xlfn.CONCAT(11,"-",$A130, "-", "A"), PlayerData!$M:$M,PlayerData!O:O,""),
_xlfn.XLOOKUP(_xlfn.CONCAT(12,"-",$A130, "-", "A"), PlayerData!$M:$M,PlayerData!O:O,""),
_xlfn.XLOOKUP(_xlfn.CONCAT(13,"-",$A130, "-", "A"), PlayerData!$M:$M,PlayerData!O:O,""),
_xlfn.XLOOKUP(_xlfn.CONCAT(14,"-",$A130, "-", "A"), PlayerData!$M:$M,PlayerData!O:O,""),
_xlfn.XLOOKUP(_xlfn.CONCAT(15,"-",$A130, "-", "A"), PlayerData!$M:$M,PlayerData!O:O,""),
_xlfn.XLOOKUP(_xlfn.CONCAT(16,"-",$A130, "-", "A"), PlayerData!$M:$M,PlayerData!O:O,""),
_xlfn.XLOOKUP(_xlfn.CONCAT(17,"-",$A130, "-", "A"), PlayerData!$M:$M,PlayerData!O:O,""),
_xlfn.XLOOKUP(_xlfn.CONCAT(18,"-",$A130, "-", "A"), PlayerData!$M:$M,PlayerData!O:O,"")))</f>
        <v>0</v>
      </c>
      <c r="M130" s="96" cm="1">
        <f t="array" ref="M1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_xlfn.XLOOKUP(_xlfn.CONCAT(0,"-",$A130, "-", "A"), PlayerData!$M:$M,PlayerData!R:R,""),
_xlfn.XLOOKUP(_xlfn.CONCAT(1,"-",$A130, "-", "A"), PlayerData!$M:$M,PlayerData!R:R,""),
_xlfn.XLOOKUP(_xlfn.CONCAT(2,"-",$A130, "-", "A"), PlayerData!$M:$M,PlayerData!R:R,""),
_xlfn.XLOOKUP(_xlfn.CONCAT(3,"-",$A130, "-", "A"), PlayerData!$M:$M,PlayerData!R:R,""),
_xlfn.XLOOKUP(_xlfn.CONCAT(4,"-",$A130, "-", "A"), PlayerData!$M:$M,PlayerData!R:R,""),
_xlfn.XLOOKUP(_xlfn.CONCAT(5,"-",$A130, "-", "A"), PlayerData!$M:$M,PlayerData!R:R,""),
_xlfn.XLOOKUP(_xlfn.CONCAT(6,"-",$A130, "-", "A"), PlayerData!$M:$M,PlayerData!R:R,""),
_xlfn.XLOOKUP(_xlfn.CONCAT(7,"-",$A130, "-", "A"), PlayerData!$M:$M,PlayerData!R:R,""),
_xlfn.XLOOKUP(_xlfn.CONCAT(8,"-",$A130, "-", "A"), PlayerData!$M:$M,PlayerData!R:R,""),
_xlfn.XLOOKUP(_xlfn.CONCAT(9,"-",$A130, "-", "A"), PlayerData!$M:$M,PlayerData!R:R,""),
_xlfn.XLOOKUP(_xlfn.CONCAT(10,"-",$A130, "-", "A"), PlayerData!$M:$M,PlayerData!R:R,""),
_xlfn.XLOOKUP(_xlfn.CONCAT(11,"-",$A130, "-", "A"), PlayerData!$M:$M,PlayerData!R:R,""),
_xlfn.XLOOKUP(_xlfn.CONCAT(12,"-",$A130, "-", "A"), PlayerData!$M:$M,PlayerData!R:R,""),
_xlfn.XLOOKUP(_xlfn.CONCAT(13,"-",$A130, "-", "A"), PlayerData!$M:$M,PlayerData!R:R,""),
_xlfn.XLOOKUP(_xlfn.CONCAT(14,"-",$A130, "-", "A"), PlayerData!$M:$M,PlayerData!R:R,""),
_xlfn.XLOOKUP(_xlfn.CONCAT(15,"-",$A130, "-", "A"), PlayerData!$M:$M,PlayerData!R:R,""),
_xlfn.XLOOKUP(_xlfn.CONCAT(16,"-",$A130, "-", "A"), PlayerData!$M:$M,PlayerData!R:R,""),
_xlfn.XLOOKUP(_xlfn.CONCAT(17,"-",$A130, "-", "A"), PlayerData!$M:$M,PlayerData!R:R,""),
_xlfn.XLOOKUP(_xlfn.CONCAT(18,"-",$A130, "-", "A"), PlayerData!$M:$M,PlayerData!R:R,"")))</f>
        <v>0.08</v>
      </c>
      <c r="N130" s="134">
        <f t="shared" si="11"/>
        <v>22.727272727272727</v>
      </c>
      <c r="O130" s="134">
        <f t="shared" si="12"/>
        <v>0</v>
      </c>
      <c r="P130" s="73">
        <f t="shared" si="13"/>
        <v>1.0781671159029651</v>
      </c>
      <c r="Q130" s="132" cm="1">
        <f t="array" ref="Q130">IF(OR($A130=Solver!$T$12:$T$201),0,SUMPRODUCT($H130:$J130,$T$4:$V$4))</f>
        <v>0</v>
      </c>
      <c r="R130" s="73" cm="1">
        <f t="array" ref="R130">IF(OR($A130=Solver!$T$12:$T$201),0, SUMPRODUCT($N130:$P130, $T$4:$V$4))</f>
        <v>0</v>
      </c>
    </row>
    <row r="131" spans="1:18">
      <c r="A131" s="55">
        <v>129</v>
      </c>
      <c r="B131" s="55" t="str">
        <f>_xlfn.XLOOKUP($A131, PlayerData!$B$3:$B$394, PlayerData!C$3:C$394)</f>
        <v>CRY</v>
      </c>
      <c r="C131" s="55" t="str">
        <f>_xlfn.XLOOKUP($A131, PlayerData!$B$3:$B$394, PlayerData!D$3:D$394)</f>
        <v>M</v>
      </c>
      <c r="D131" s="31" t="str">
        <f>_xlfn.XLOOKUP($A131, PlayerData!$B$3:$B$394, PlayerData!E$3:E$394)</f>
        <v>McArthur</v>
      </c>
      <c r="E131" s="136" cm="1">
        <f t="array" ref="E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"H"), PlayerData!$G:$G,PlayerData!H:H,""),
_xlfn.XLOOKUP(_xlfn.CONCAT(1,"-",$A131, "-", "H"), PlayerData!$G:$G,PlayerData!H:H,""),
_xlfn.XLOOKUP(_xlfn.CONCAT(2,"-",$A131, "-", "H"), PlayerData!$G:$G,PlayerData!H:H,""),
_xlfn.XLOOKUP(_xlfn.CONCAT(3,"-",$A131, "-", "H"), PlayerData!$G:$G,PlayerData!H:H,""),
_xlfn.XLOOKUP(_xlfn.CONCAT(4,"-",$A131, "-", "H"), PlayerData!$G:$G,PlayerData!H:H,""),
_xlfn.XLOOKUP(_xlfn.CONCAT(5,"-",$A131, "-", "H"), PlayerData!$G:$G,PlayerData!H:H,""),
_xlfn.XLOOKUP(_xlfn.CONCAT(6,"-",$A131, "-", "H"), PlayerData!$G:$G,PlayerData!H:H,""),
_xlfn.XLOOKUP(_xlfn.CONCAT(7,"-",$A131, "-", "H"), PlayerData!$G:$G,PlayerData!H:H,""),
_xlfn.XLOOKUP(_xlfn.CONCAT(8,"-",$A131, "-", "H"), PlayerData!$G:$G,PlayerData!H:H,""),
_xlfn.XLOOKUP(_xlfn.CONCAT(9,"-",$A131, "-", "H"), PlayerData!$G:$G,PlayerData!H:H,""),
_xlfn.XLOOKUP(_xlfn.CONCAT(10,"-",$A131, "-", "H"), PlayerData!$G:$G,PlayerData!H:H,""),
_xlfn.XLOOKUP(_xlfn.CONCAT(11,"-",$A131, "-", "H"), PlayerData!$G:$G,PlayerData!H:H,""),
_xlfn.XLOOKUP(_xlfn.CONCAT(12,"-",$A131, "-", "H"), PlayerData!$G:$G,PlayerData!H:H,""),
_xlfn.XLOOKUP(_xlfn.CONCAT(13,"-",$A131, "-", "H"), PlayerData!$G:$G,PlayerData!H:H,""),
_xlfn.XLOOKUP(_xlfn.CONCAT(14,"-",$A131, "-", "H"), PlayerData!$G:$G,PlayerData!H:H,""),
_xlfn.XLOOKUP(_xlfn.CONCAT(15,"-",$A131, "-", "H"), PlayerData!$G:$G,PlayerData!H:H,""),
_xlfn.XLOOKUP(_xlfn.CONCAT(16,"-",$A131, "-", "H"), PlayerData!$G:$G,PlayerData!H:H,""),
_xlfn.XLOOKUP(_xlfn.CONCAT(17,"-",$A131, "-", "H"), PlayerData!$G:$G,PlayerData!H:H,""),
_xlfn.XLOOKUP(_xlfn.CONCAT(18,"-",$A131, "-", "H"), PlayerData!$G:$G,PlayerData!H:H,"")))</f>
        <v>0.44</v>
      </c>
      <c r="F131" s="136" cm="1">
        <f t="array" ref="F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"H"), PlayerData!$G:$G,PlayerData!I:I,""),
_xlfn.XLOOKUP(_xlfn.CONCAT(1,"-",$A131, "-", "H"), PlayerData!$G:$G,PlayerData!I:I,""),
_xlfn.XLOOKUP(_xlfn.CONCAT(2,"-",$A131, "-", "H"), PlayerData!$G:$G,PlayerData!I:I,""),
_xlfn.XLOOKUP(_xlfn.CONCAT(3,"-",$A131, "-", "H"), PlayerData!$G:$G,PlayerData!I:I,""),
_xlfn.XLOOKUP(_xlfn.CONCAT(4,"-",$A131, "-", "H"), PlayerData!$G:$G,PlayerData!I:I,""),
_xlfn.XLOOKUP(_xlfn.CONCAT(5,"-",$A131, "-", "H"), PlayerData!$G:$G,PlayerData!I:I,""),
_xlfn.XLOOKUP(_xlfn.CONCAT(6,"-",$A131, "-", "H"), PlayerData!$G:$G,PlayerData!I:I,""),
_xlfn.XLOOKUP(_xlfn.CONCAT(7,"-",$A131, "-", "H"), PlayerData!$G:$G,PlayerData!I:I,""),
_xlfn.XLOOKUP(_xlfn.CONCAT(8,"-",$A131, "-", "H"), PlayerData!$G:$G,PlayerData!I:I,""),
_xlfn.XLOOKUP(_xlfn.CONCAT(9,"-",$A131, "-", "H"), PlayerData!$G:$G,PlayerData!I:I,""),
_xlfn.XLOOKUP(_xlfn.CONCAT(10,"-",$A131, "-", "H"), PlayerData!$G:$G,PlayerData!I:I,""),
_xlfn.XLOOKUP(_xlfn.CONCAT(11,"-",$A131, "-", "H"), PlayerData!$G:$G,PlayerData!I:I,""),
_xlfn.XLOOKUP(_xlfn.CONCAT(12,"-",$A131, "-", "H"), PlayerData!$G:$G,PlayerData!I:I,""),
_xlfn.XLOOKUP(_xlfn.CONCAT(13,"-",$A131, "-", "H"), PlayerData!$G:$G,PlayerData!I:I,""),
_xlfn.XLOOKUP(_xlfn.CONCAT(14,"-",$A131, "-", "H"), PlayerData!$G:$G,PlayerData!I:I,""),
_xlfn.XLOOKUP(_xlfn.CONCAT(15,"-",$A131, "-", "H"), PlayerData!$G:$G,PlayerData!I:I,""),
_xlfn.XLOOKUP(_xlfn.CONCAT(16,"-",$A131, "-", "H"), PlayerData!$G:$G,PlayerData!I:I,""),
_xlfn.XLOOKUP(_xlfn.CONCAT(17,"-",$A131, "-", "H"), PlayerData!$G:$G,PlayerData!I:I,""),
_xlfn.XLOOKUP(_xlfn.CONCAT(18,"-",$A131, "-", "H"), PlayerData!$G:$G,PlayerData!I:I,"")))</f>
        <v>0</v>
      </c>
      <c r="G131" s="90" cm="1">
        <f t="array" ref="G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"H"), PlayerData!$G:$G,PlayerData!L:L,""),
_xlfn.XLOOKUP(_xlfn.CONCAT(1,"-",$A131, "-", "H"), PlayerData!$G:$G,PlayerData!L:L,""),
_xlfn.XLOOKUP(_xlfn.CONCAT(2,"-",$A131, "-", "H"), PlayerData!$G:$G,PlayerData!L:L,""),
_xlfn.XLOOKUP(_xlfn.CONCAT(3,"-",$A131, "-", "H"), PlayerData!$G:$G,PlayerData!L:L,""),
_xlfn.XLOOKUP(_xlfn.CONCAT(4,"-",$A131, "-", "H"), PlayerData!$G:$G,PlayerData!L:L,""),
_xlfn.XLOOKUP(_xlfn.CONCAT(5,"-",$A131, "-", "H"), PlayerData!$G:$G,PlayerData!L:L,""),
_xlfn.XLOOKUP(_xlfn.CONCAT(6,"-",$A131, "-", "H"), PlayerData!$G:$G,PlayerData!L:L,""),
_xlfn.XLOOKUP(_xlfn.CONCAT(7,"-",$A131, "-", "H"), PlayerData!$G:$G,PlayerData!L:L,""),
_xlfn.XLOOKUP(_xlfn.CONCAT(8,"-",$A131, "-", "H"), PlayerData!$G:$G,PlayerData!L:L,""),
_xlfn.XLOOKUP(_xlfn.CONCAT(9,"-",$A131, "-", "H"), PlayerData!$G:$G,PlayerData!L:L,""),
_xlfn.XLOOKUP(_xlfn.CONCAT(10,"-",$A131, "-", "H"), PlayerData!$G:$G,PlayerData!L:L,""),
_xlfn.XLOOKUP(_xlfn.CONCAT(11,"-",$A131, "-", "H"), PlayerData!$G:$G,PlayerData!L:L,""),
_xlfn.XLOOKUP(_xlfn.CONCAT(12,"-",$A131, "-", "H"), PlayerData!$G:$G,PlayerData!L:L,""),
_xlfn.XLOOKUP(_xlfn.CONCAT(13,"-",$A131, "-", "H"), PlayerData!$G:$G,PlayerData!L:L,""),
_xlfn.XLOOKUP(_xlfn.CONCAT(14,"-",$A131, "-", "H"), PlayerData!$G:$G,PlayerData!L:L,""),
_xlfn.XLOOKUP(_xlfn.CONCAT(15,"-",$A131, "-", "H"), PlayerData!$G:$G,PlayerData!L:L,""),
_xlfn.XLOOKUP(_xlfn.CONCAT(16,"-",$A131, "-", "H"), PlayerData!$G:$G,PlayerData!L:L,""),
_xlfn.XLOOKUP(_xlfn.CONCAT(17,"-",$A131, "-", "H"), PlayerData!$G:$G,PlayerData!L:L,""),
_xlfn.XLOOKUP(_xlfn.CONCAT(18,"-",$A131, "-", "H"), PlayerData!$G:$G,PlayerData!L:L,"")))</f>
        <v>0.58000000000000007</v>
      </c>
      <c r="H131" s="132">
        <f t="shared" ref="H131:H194" si="14">100*E131/MAX(E:E, K:K)</f>
        <v>10</v>
      </c>
      <c r="I131" s="132">
        <f t="shared" ref="I131:I194" si="15">100*F131/MAX(F:F, L:L)</f>
        <v>0</v>
      </c>
      <c r="J131" s="72">
        <f t="shared" ref="J131:J194" si="16">100*G131/MAX(G:G, M:M)</f>
        <v>7.8167115902964976</v>
      </c>
      <c r="K131" s="138" cm="1">
        <f t="array" ref="K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"A"), PlayerData!$M:$M,PlayerData!N:N,""),
_xlfn.XLOOKUP(_xlfn.CONCAT(1,"-",$A131, "-", "A"), PlayerData!$M:$M,PlayerData!N:N,""),
_xlfn.XLOOKUP(_xlfn.CONCAT(2,"-",$A131, "-", "A"), PlayerData!$M:$M,PlayerData!N:N,""),
_xlfn.XLOOKUP(_xlfn.CONCAT(3,"-",$A131, "-", "A"), PlayerData!$M:$M,PlayerData!N:N,""),
_xlfn.XLOOKUP(_xlfn.CONCAT(4,"-",$A131, "-", "A"), PlayerData!$M:$M,PlayerData!N:N,""),
_xlfn.XLOOKUP(_xlfn.CONCAT(5,"-",$A131, "-", "A"), PlayerData!$M:$M,PlayerData!N:N,""),
_xlfn.XLOOKUP(_xlfn.CONCAT(6,"-",$A131, "-", "A"), PlayerData!$M:$M,PlayerData!N:N,""),
_xlfn.XLOOKUP(_xlfn.CONCAT(7,"-",$A131, "-", "A"), PlayerData!$M:$M,PlayerData!N:N,""),
_xlfn.XLOOKUP(_xlfn.CONCAT(8,"-",$A131, "-", "A"), PlayerData!$M:$M,PlayerData!N:N,""),
_xlfn.XLOOKUP(_xlfn.CONCAT(9,"-",$A131, "-", "A"), PlayerData!$M:$M,PlayerData!N:N,""),
_xlfn.XLOOKUP(_xlfn.CONCAT(10,"-",$A131, "-", "A"), PlayerData!$M:$M,PlayerData!N:N,""),
_xlfn.XLOOKUP(_xlfn.CONCAT(11,"-",$A131, "-", "A"), PlayerData!$M:$M,PlayerData!N:N,""),
_xlfn.XLOOKUP(_xlfn.CONCAT(12,"-",$A131, "-", "A"), PlayerData!$M:$M,PlayerData!N:N,""),
_xlfn.XLOOKUP(_xlfn.CONCAT(13,"-",$A131, "-", "A"), PlayerData!$M:$M,PlayerData!N:N,""),
_xlfn.XLOOKUP(_xlfn.CONCAT(14,"-",$A131, "-", "A"), PlayerData!$M:$M,PlayerData!N:N,""),
_xlfn.XLOOKUP(_xlfn.CONCAT(15,"-",$A131, "-", "A"), PlayerData!$M:$M,PlayerData!N:N,""),
_xlfn.XLOOKUP(_xlfn.CONCAT(16,"-",$A131, "-", "A"), PlayerData!$M:$M,PlayerData!N:N,""),
_xlfn.XLOOKUP(_xlfn.CONCAT(17,"-",$A131, "-", "A"), PlayerData!$M:$M,PlayerData!N:N,""),
_xlfn.XLOOKUP(_xlfn.CONCAT(18,"-",$A131, "-", "A"), PlayerData!$M:$M,PlayerData!N:N,"")))</f>
        <v>0.2</v>
      </c>
      <c r="L131" s="138" cm="1">
        <f t="array" ref="L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"A"), PlayerData!$M:$M,PlayerData!O:O,""),
_xlfn.XLOOKUP(_xlfn.CONCAT(1,"-",$A131, "-", "A"), PlayerData!$M:$M,PlayerData!O:O,""),
_xlfn.XLOOKUP(_xlfn.CONCAT(2,"-",$A131, "-", "A"), PlayerData!$M:$M,PlayerData!O:O,""),
_xlfn.XLOOKUP(_xlfn.CONCAT(3,"-",$A131, "-", "A"), PlayerData!$M:$M,PlayerData!O:O,""),
_xlfn.XLOOKUP(_xlfn.CONCAT(4,"-",$A131, "-", "A"), PlayerData!$M:$M,PlayerData!O:O,""),
_xlfn.XLOOKUP(_xlfn.CONCAT(5,"-",$A131, "-", "A"), PlayerData!$M:$M,PlayerData!O:O,""),
_xlfn.XLOOKUP(_xlfn.CONCAT(6,"-",$A131, "-", "A"), PlayerData!$M:$M,PlayerData!O:O,""),
_xlfn.XLOOKUP(_xlfn.CONCAT(7,"-",$A131, "-", "A"), PlayerData!$M:$M,PlayerData!O:O,""),
_xlfn.XLOOKUP(_xlfn.CONCAT(8,"-",$A131, "-", "A"), PlayerData!$M:$M,PlayerData!O:O,""),
_xlfn.XLOOKUP(_xlfn.CONCAT(9,"-",$A131, "-", "A"), PlayerData!$M:$M,PlayerData!O:O,""),
_xlfn.XLOOKUP(_xlfn.CONCAT(10,"-",$A131, "-", "A"), PlayerData!$M:$M,PlayerData!O:O,""),
_xlfn.XLOOKUP(_xlfn.CONCAT(11,"-",$A131, "-", "A"), PlayerData!$M:$M,PlayerData!O:O,""),
_xlfn.XLOOKUP(_xlfn.CONCAT(12,"-",$A131, "-", "A"), PlayerData!$M:$M,PlayerData!O:O,""),
_xlfn.XLOOKUP(_xlfn.CONCAT(13,"-",$A131, "-", "A"), PlayerData!$M:$M,PlayerData!O:O,""),
_xlfn.XLOOKUP(_xlfn.CONCAT(14,"-",$A131, "-", "A"), PlayerData!$M:$M,PlayerData!O:O,""),
_xlfn.XLOOKUP(_xlfn.CONCAT(15,"-",$A131, "-", "A"), PlayerData!$M:$M,PlayerData!O:O,""),
_xlfn.XLOOKUP(_xlfn.CONCAT(16,"-",$A131, "-", "A"), PlayerData!$M:$M,PlayerData!O:O,""),
_xlfn.XLOOKUP(_xlfn.CONCAT(17,"-",$A131, "-", "A"), PlayerData!$M:$M,PlayerData!O:O,""),
_xlfn.XLOOKUP(_xlfn.CONCAT(18,"-",$A131, "-", "A"), PlayerData!$M:$M,PlayerData!O:O,"")))</f>
        <v>0.1</v>
      </c>
      <c r="M131" s="96" cm="1">
        <f t="array" ref="M1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_xlfn.XLOOKUP(_xlfn.CONCAT(0,"-",$A131, "-", "A"), PlayerData!$M:$M,PlayerData!R:R,""),
_xlfn.XLOOKUP(_xlfn.CONCAT(1,"-",$A131, "-", "A"), PlayerData!$M:$M,PlayerData!R:R,""),
_xlfn.XLOOKUP(_xlfn.CONCAT(2,"-",$A131, "-", "A"), PlayerData!$M:$M,PlayerData!R:R,""),
_xlfn.XLOOKUP(_xlfn.CONCAT(3,"-",$A131, "-", "A"), PlayerData!$M:$M,PlayerData!R:R,""),
_xlfn.XLOOKUP(_xlfn.CONCAT(4,"-",$A131, "-", "A"), PlayerData!$M:$M,PlayerData!R:R,""),
_xlfn.XLOOKUP(_xlfn.CONCAT(5,"-",$A131, "-", "A"), PlayerData!$M:$M,PlayerData!R:R,""),
_xlfn.XLOOKUP(_xlfn.CONCAT(6,"-",$A131, "-", "A"), PlayerData!$M:$M,PlayerData!R:R,""),
_xlfn.XLOOKUP(_xlfn.CONCAT(7,"-",$A131, "-", "A"), PlayerData!$M:$M,PlayerData!R:R,""),
_xlfn.XLOOKUP(_xlfn.CONCAT(8,"-",$A131, "-", "A"), PlayerData!$M:$M,PlayerData!R:R,""),
_xlfn.XLOOKUP(_xlfn.CONCAT(9,"-",$A131, "-", "A"), PlayerData!$M:$M,PlayerData!R:R,""),
_xlfn.XLOOKUP(_xlfn.CONCAT(10,"-",$A131, "-", "A"), PlayerData!$M:$M,PlayerData!R:R,""),
_xlfn.XLOOKUP(_xlfn.CONCAT(11,"-",$A131, "-", "A"), PlayerData!$M:$M,PlayerData!R:R,""),
_xlfn.XLOOKUP(_xlfn.CONCAT(12,"-",$A131, "-", "A"), PlayerData!$M:$M,PlayerData!R:R,""),
_xlfn.XLOOKUP(_xlfn.CONCAT(13,"-",$A131, "-", "A"), PlayerData!$M:$M,PlayerData!R:R,""),
_xlfn.XLOOKUP(_xlfn.CONCAT(14,"-",$A131, "-", "A"), PlayerData!$M:$M,PlayerData!R:R,""),
_xlfn.XLOOKUP(_xlfn.CONCAT(15,"-",$A131, "-", "A"), PlayerData!$M:$M,PlayerData!R:R,""),
_xlfn.XLOOKUP(_xlfn.CONCAT(16,"-",$A131, "-", "A"), PlayerData!$M:$M,PlayerData!R:R,""),
_xlfn.XLOOKUP(_xlfn.CONCAT(17,"-",$A131, "-", "A"), PlayerData!$M:$M,PlayerData!R:R,""),
_xlfn.XLOOKUP(_xlfn.CONCAT(18,"-",$A131, "-", "A"), PlayerData!$M:$M,PlayerData!R:R,"")))</f>
        <v>0.41000000000000003</v>
      </c>
      <c r="N131" s="134">
        <f t="shared" ref="N131:N194" si="17">100*K131/MAX(K:K, E:E)</f>
        <v>4.545454545454545</v>
      </c>
      <c r="O131" s="134">
        <f t="shared" ref="O131:O194" si="18">100*L131/MAX(L:L, F:F)</f>
        <v>4.545454545454545</v>
      </c>
      <c r="P131" s="73">
        <f t="shared" ref="P131:P194" si="19">100*M131/MAX(M:M, G:G)</f>
        <v>5.525606469002696</v>
      </c>
      <c r="Q131" s="132" cm="1">
        <f t="array" ref="Q131">IF(OR($A131=Solver!$T$12:$T$201),0,SUMPRODUCT($H131:$J131,$T$4:$V$4))</f>
        <v>7.8167115902964976</v>
      </c>
      <c r="R131" s="73" cm="1">
        <f t="array" ref="R131">IF(OR($A131=Solver!$T$12:$T$201),0, SUMPRODUCT($N131:$P131, $T$4:$V$4))</f>
        <v>5.525606469002696</v>
      </c>
    </row>
    <row r="132" spans="1:18">
      <c r="A132" s="55">
        <v>130</v>
      </c>
      <c r="B132" s="55" t="str">
        <f>_xlfn.XLOOKUP($A132, PlayerData!$B$3:$B$394, PlayerData!C$3:C$394)</f>
        <v>EVE</v>
      </c>
      <c r="C132" s="55" t="str">
        <f>_xlfn.XLOOKUP($A132, PlayerData!$B$3:$B$394, PlayerData!D$3:D$394)</f>
        <v>M</v>
      </c>
      <c r="D132" s="31" t="str">
        <f>_xlfn.XLOOKUP($A132, PlayerData!$B$3:$B$394, PlayerData!E$3:E$394)</f>
        <v>Davies Tom</v>
      </c>
      <c r="E132" s="136" cm="1">
        <f t="array" ref="E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"H"), PlayerData!$G:$G,PlayerData!H:H,""),
_xlfn.XLOOKUP(_xlfn.CONCAT(1,"-",$A132, "-", "H"), PlayerData!$G:$G,PlayerData!H:H,""),
_xlfn.XLOOKUP(_xlfn.CONCAT(2,"-",$A132, "-", "H"), PlayerData!$G:$G,PlayerData!H:H,""),
_xlfn.XLOOKUP(_xlfn.CONCAT(3,"-",$A132, "-", "H"), PlayerData!$G:$G,PlayerData!H:H,""),
_xlfn.XLOOKUP(_xlfn.CONCAT(4,"-",$A132, "-", "H"), PlayerData!$G:$G,PlayerData!H:H,""),
_xlfn.XLOOKUP(_xlfn.CONCAT(5,"-",$A132, "-", "H"), PlayerData!$G:$G,PlayerData!H:H,""),
_xlfn.XLOOKUP(_xlfn.CONCAT(6,"-",$A132, "-", "H"), PlayerData!$G:$G,PlayerData!H:H,""),
_xlfn.XLOOKUP(_xlfn.CONCAT(7,"-",$A132, "-", "H"), PlayerData!$G:$G,PlayerData!H:H,""),
_xlfn.XLOOKUP(_xlfn.CONCAT(8,"-",$A132, "-", "H"), PlayerData!$G:$G,PlayerData!H:H,""),
_xlfn.XLOOKUP(_xlfn.CONCAT(9,"-",$A132, "-", "H"), PlayerData!$G:$G,PlayerData!H:H,""),
_xlfn.XLOOKUP(_xlfn.CONCAT(10,"-",$A132, "-", "H"), PlayerData!$G:$G,PlayerData!H:H,""),
_xlfn.XLOOKUP(_xlfn.CONCAT(11,"-",$A132, "-", "H"), PlayerData!$G:$G,PlayerData!H:H,""),
_xlfn.XLOOKUP(_xlfn.CONCAT(12,"-",$A132, "-", "H"), PlayerData!$G:$G,PlayerData!H:H,""),
_xlfn.XLOOKUP(_xlfn.CONCAT(13,"-",$A132, "-", "H"), PlayerData!$G:$G,PlayerData!H:H,""),
_xlfn.XLOOKUP(_xlfn.CONCAT(14,"-",$A132, "-", "H"), PlayerData!$G:$G,PlayerData!H:H,""),
_xlfn.XLOOKUP(_xlfn.CONCAT(15,"-",$A132, "-", "H"), PlayerData!$G:$G,PlayerData!H:H,""),
_xlfn.XLOOKUP(_xlfn.CONCAT(16,"-",$A132, "-", "H"), PlayerData!$G:$G,PlayerData!H:H,""),
_xlfn.XLOOKUP(_xlfn.CONCAT(17,"-",$A132, "-", "H"), PlayerData!$G:$G,PlayerData!H:H,""),
_xlfn.XLOOKUP(_xlfn.CONCAT(18,"-",$A132, "-", "H"), PlayerData!$G:$G,PlayerData!H:H,"")))</f>
        <v>0.33</v>
      </c>
      <c r="F132" s="136" cm="1">
        <f t="array" ref="F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"H"), PlayerData!$G:$G,PlayerData!I:I,""),
_xlfn.XLOOKUP(_xlfn.CONCAT(1,"-",$A132, "-", "H"), PlayerData!$G:$G,PlayerData!I:I,""),
_xlfn.XLOOKUP(_xlfn.CONCAT(2,"-",$A132, "-", "H"), PlayerData!$G:$G,PlayerData!I:I,""),
_xlfn.XLOOKUP(_xlfn.CONCAT(3,"-",$A132, "-", "H"), PlayerData!$G:$G,PlayerData!I:I,""),
_xlfn.XLOOKUP(_xlfn.CONCAT(4,"-",$A132, "-", "H"), PlayerData!$G:$G,PlayerData!I:I,""),
_xlfn.XLOOKUP(_xlfn.CONCAT(5,"-",$A132, "-", "H"), PlayerData!$G:$G,PlayerData!I:I,""),
_xlfn.XLOOKUP(_xlfn.CONCAT(6,"-",$A132, "-", "H"), PlayerData!$G:$G,PlayerData!I:I,""),
_xlfn.XLOOKUP(_xlfn.CONCAT(7,"-",$A132, "-", "H"), PlayerData!$G:$G,PlayerData!I:I,""),
_xlfn.XLOOKUP(_xlfn.CONCAT(8,"-",$A132, "-", "H"), PlayerData!$G:$G,PlayerData!I:I,""),
_xlfn.XLOOKUP(_xlfn.CONCAT(9,"-",$A132, "-", "H"), PlayerData!$G:$G,PlayerData!I:I,""),
_xlfn.XLOOKUP(_xlfn.CONCAT(10,"-",$A132, "-", "H"), PlayerData!$G:$G,PlayerData!I:I,""),
_xlfn.XLOOKUP(_xlfn.CONCAT(11,"-",$A132, "-", "H"), PlayerData!$G:$G,PlayerData!I:I,""),
_xlfn.XLOOKUP(_xlfn.CONCAT(12,"-",$A132, "-", "H"), PlayerData!$G:$G,PlayerData!I:I,""),
_xlfn.XLOOKUP(_xlfn.CONCAT(13,"-",$A132, "-", "H"), PlayerData!$G:$G,PlayerData!I:I,""),
_xlfn.XLOOKUP(_xlfn.CONCAT(14,"-",$A132, "-", "H"), PlayerData!$G:$G,PlayerData!I:I,""),
_xlfn.XLOOKUP(_xlfn.CONCAT(15,"-",$A132, "-", "H"), PlayerData!$G:$G,PlayerData!I:I,""),
_xlfn.XLOOKUP(_xlfn.CONCAT(16,"-",$A132, "-", "H"), PlayerData!$G:$G,PlayerData!I:I,""),
_xlfn.XLOOKUP(_xlfn.CONCAT(17,"-",$A132, "-", "H"), PlayerData!$G:$G,PlayerData!I:I,""),
_xlfn.XLOOKUP(_xlfn.CONCAT(18,"-",$A132, "-", "H"), PlayerData!$G:$G,PlayerData!I:I,"")))</f>
        <v>0.17</v>
      </c>
      <c r="G132" s="90" cm="1">
        <f t="array" ref="G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"H"), PlayerData!$G:$G,PlayerData!L:L,""),
_xlfn.XLOOKUP(_xlfn.CONCAT(1,"-",$A132, "-", "H"), PlayerData!$G:$G,PlayerData!L:L,""),
_xlfn.XLOOKUP(_xlfn.CONCAT(2,"-",$A132, "-", "H"), PlayerData!$G:$G,PlayerData!L:L,""),
_xlfn.XLOOKUP(_xlfn.CONCAT(3,"-",$A132, "-", "H"), PlayerData!$G:$G,PlayerData!L:L,""),
_xlfn.XLOOKUP(_xlfn.CONCAT(4,"-",$A132, "-", "H"), PlayerData!$G:$G,PlayerData!L:L,""),
_xlfn.XLOOKUP(_xlfn.CONCAT(5,"-",$A132, "-", "H"), PlayerData!$G:$G,PlayerData!L:L,""),
_xlfn.XLOOKUP(_xlfn.CONCAT(6,"-",$A132, "-", "H"), PlayerData!$G:$G,PlayerData!L:L,""),
_xlfn.XLOOKUP(_xlfn.CONCAT(7,"-",$A132, "-", "H"), PlayerData!$G:$G,PlayerData!L:L,""),
_xlfn.XLOOKUP(_xlfn.CONCAT(8,"-",$A132, "-", "H"), PlayerData!$G:$G,PlayerData!L:L,""),
_xlfn.XLOOKUP(_xlfn.CONCAT(9,"-",$A132, "-", "H"), PlayerData!$G:$G,PlayerData!L:L,""),
_xlfn.XLOOKUP(_xlfn.CONCAT(10,"-",$A132, "-", "H"), PlayerData!$G:$G,PlayerData!L:L,""),
_xlfn.XLOOKUP(_xlfn.CONCAT(11,"-",$A132, "-", "H"), PlayerData!$G:$G,PlayerData!L:L,""),
_xlfn.XLOOKUP(_xlfn.CONCAT(12,"-",$A132, "-", "H"), PlayerData!$G:$G,PlayerData!L:L,""),
_xlfn.XLOOKUP(_xlfn.CONCAT(13,"-",$A132, "-", "H"), PlayerData!$G:$G,PlayerData!L:L,""),
_xlfn.XLOOKUP(_xlfn.CONCAT(14,"-",$A132, "-", "H"), PlayerData!$G:$G,PlayerData!L:L,""),
_xlfn.XLOOKUP(_xlfn.CONCAT(15,"-",$A132, "-", "H"), PlayerData!$G:$G,PlayerData!L:L,""),
_xlfn.XLOOKUP(_xlfn.CONCAT(16,"-",$A132, "-", "H"), PlayerData!$G:$G,PlayerData!L:L,""),
_xlfn.XLOOKUP(_xlfn.CONCAT(17,"-",$A132, "-", "H"), PlayerData!$G:$G,PlayerData!L:L,""),
_xlfn.XLOOKUP(_xlfn.CONCAT(18,"-",$A132, "-", "H"), PlayerData!$G:$G,PlayerData!L:L,"")))</f>
        <v>0.65000000000000013</v>
      </c>
      <c r="H132" s="132">
        <f t="shared" si="14"/>
        <v>7.4999999999999991</v>
      </c>
      <c r="I132" s="132">
        <f t="shared" si="15"/>
        <v>7.7272727272727266</v>
      </c>
      <c r="J132" s="72">
        <f t="shared" si="16"/>
        <v>8.760107816711594</v>
      </c>
      <c r="K132" s="138" cm="1">
        <f t="array" ref="K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"A"), PlayerData!$M:$M,PlayerData!N:N,""),
_xlfn.XLOOKUP(_xlfn.CONCAT(1,"-",$A132, "-", "A"), PlayerData!$M:$M,PlayerData!N:N,""),
_xlfn.XLOOKUP(_xlfn.CONCAT(2,"-",$A132, "-", "A"), PlayerData!$M:$M,PlayerData!N:N,""),
_xlfn.XLOOKUP(_xlfn.CONCAT(3,"-",$A132, "-", "A"), PlayerData!$M:$M,PlayerData!N:N,""),
_xlfn.XLOOKUP(_xlfn.CONCAT(4,"-",$A132, "-", "A"), PlayerData!$M:$M,PlayerData!N:N,""),
_xlfn.XLOOKUP(_xlfn.CONCAT(5,"-",$A132, "-", "A"), PlayerData!$M:$M,PlayerData!N:N,""),
_xlfn.XLOOKUP(_xlfn.CONCAT(6,"-",$A132, "-", "A"), PlayerData!$M:$M,PlayerData!N:N,""),
_xlfn.XLOOKUP(_xlfn.CONCAT(7,"-",$A132, "-", "A"), PlayerData!$M:$M,PlayerData!N:N,""),
_xlfn.XLOOKUP(_xlfn.CONCAT(8,"-",$A132, "-", "A"), PlayerData!$M:$M,PlayerData!N:N,""),
_xlfn.XLOOKUP(_xlfn.CONCAT(9,"-",$A132, "-", "A"), PlayerData!$M:$M,PlayerData!N:N,""),
_xlfn.XLOOKUP(_xlfn.CONCAT(10,"-",$A132, "-", "A"), PlayerData!$M:$M,PlayerData!N:N,""),
_xlfn.XLOOKUP(_xlfn.CONCAT(11,"-",$A132, "-", "A"), PlayerData!$M:$M,PlayerData!N:N,""),
_xlfn.XLOOKUP(_xlfn.CONCAT(12,"-",$A132, "-", "A"), PlayerData!$M:$M,PlayerData!N:N,""),
_xlfn.XLOOKUP(_xlfn.CONCAT(13,"-",$A132, "-", "A"), PlayerData!$M:$M,PlayerData!N:N,""),
_xlfn.XLOOKUP(_xlfn.CONCAT(14,"-",$A132, "-", "A"), PlayerData!$M:$M,PlayerData!N:N,""),
_xlfn.XLOOKUP(_xlfn.CONCAT(15,"-",$A132, "-", "A"), PlayerData!$M:$M,PlayerData!N:N,""),
_xlfn.XLOOKUP(_xlfn.CONCAT(16,"-",$A132, "-", "A"), PlayerData!$M:$M,PlayerData!N:N,""),
_xlfn.XLOOKUP(_xlfn.CONCAT(17,"-",$A132, "-", "A"), PlayerData!$M:$M,PlayerData!N:N,""),
_xlfn.XLOOKUP(_xlfn.CONCAT(18,"-",$A132, "-", "A"), PlayerData!$M:$M,PlayerData!N:N,"")))</f>
        <v>0.38</v>
      </c>
      <c r="L132" s="138" cm="1">
        <f t="array" ref="L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"A"), PlayerData!$M:$M,PlayerData!O:O,""),
_xlfn.XLOOKUP(_xlfn.CONCAT(1,"-",$A132, "-", "A"), PlayerData!$M:$M,PlayerData!O:O,""),
_xlfn.XLOOKUP(_xlfn.CONCAT(2,"-",$A132, "-", "A"), PlayerData!$M:$M,PlayerData!O:O,""),
_xlfn.XLOOKUP(_xlfn.CONCAT(3,"-",$A132, "-", "A"), PlayerData!$M:$M,PlayerData!O:O,""),
_xlfn.XLOOKUP(_xlfn.CONCAT(4,"-",$A132, "-", "A"), PlayerData!$M:$M,PlayerData!O:O,""),
_xlfn.XLOOKUP(_xlfn.CONCAT(5,"-",$A132, "-", "A"), PlayerData!$M:$M,PlayerData!O:O,""),
_xlfn.XLOOKUP(_xlfn.CONCAT(6,"-",$A132, "-", "A"), PlayerData!$M:$M,PlayerData!O:O,""),
_xlfn.XLOOKUP(_xlfn.CONCAT(7,"-",$A132, "-", "A"), PlayerData!$M:$M,PlayerData!O:O,""),
_xlfn.XLOOKUP(_xlfn.CONCAT(8,"-",$A132, "-", "A"), PlayerData!$M:$M,PlayerData!O:O,""),
_xlfn.XLOOKUP(_xlfn.CONCAT(9,"-",$A132, "-", "A"), PlayerData!$M:$M,PlayerData!O:O,""),
_xlfn.XLOOKUP(_xlfn.CONCAT(10,"-",$A132, "-", "A"), PlayerData!$M:$M,PlayerData!O:O,""),
_xlfn.XLOOKUP(_xlfn.CONCAT(11,"-",$A132, "-", "A"), PlayerData!$M:$M,PlayerData!O:O,""),
_xlfn.XLOOKUP(_xlfn.CONCAT(12,"-",$A132, "-", "A"), PlayerData!$M:$M,PlayerData!O:O,""),
_xlfn.XLOOKUP(_xlfn.CONCAT(13,"-",$A132, "-", "A"), PlayerData!$M:$M,PlayerData!O:O,""),
_xlfn.XLOOKUP(_xlfn.CONCAT(14,"-",$A132, "-", "A"), PlayerData!$M:$M,PlayerData!O:O,""),
_xlfn.XLOOKUP(_xlfn.CONCAT(15,"-",$A132, "-", "A"), PlayerData!$M:$M,PlayerData!O:O,""),
_xlfn.XLOOKUP(_xlfn.CONCAT(16,"-",$A132, "-", "A"), PlayerData!$M:$M,PlayerData!O:O,""),
_xlfn.XLOOKUP(_xlfn.CONCAT(17,"-",$A132, "-", "A"), PlayerData!$M:$M,PlayerData!O:O,""),
_xlfn.XLOOKUP(_xlfn.CONCAT(18,"-",$A132, "-", "A"), PlayerData!$M:$M,PlayerData!O:O,"")))</f>
        <v>0</v>
      </c>
      <c r="M132" s="96" cm="1">
        <f t="array" ref="M1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_xlfn.XLOOKUP(_xlfn.CONCAT(0,"-",$A132, "-", "A"), PlayerData!$M:$M,PlayerData!R:R,""),
_xlfn.XLOOKUP(_xlfn.CONCAT(1,"-",$A132, "-", "A"), PlayerData!$M:$M,PlayerData!R:R,""),
_xlfn.XLOOKUP(_xlfn.CONCAT(2,"-",$A132, "-", "A"), PlayerData!$M:$M,PlayerData!R:R,""),
_xlfn.XLOOKUP(_xlfn.CONCAT(3,"-",$A132, "-", "A"), PlayerData!$M:$M,PlayerData!R:R,""),
_xlfn.XLOOKUP(_xlfn.CONCAT(4,"-",$A132, "-", "A"), PlayerData!$M:$M,PlayerData!R:R,""),
_xlfn.XLOOKUP(_xlfn.CONCAT(5,"-",$A132, "-", "A"), PlayerData!$M:$M,PlayerData!R:R,""),
_xlfn.XLOOKUP(_xlfn.CONCAT(6,"-",$A132, "-", "A"), PlayerData!$M:$M,PlayerData!R:R,""),
_xlfn.XLOOKUP(_xlfn.CONCAT(7,"-",$A132, "-", "A"), PlayerData!$M:$M,PlayerData!R:R,""),
_xlfn.XLOOKUP(_xlfn.CONCAT(8,"-",$A132, "-", "A"), PlayerData!$M:$M,PlayerData!R:R,""),
_xlfn.XLOOKUP(_xlfn.CONCAT(9,"-",$A132, "-", "A"), PlayerData!$M:$M,PlayerData!R:R,""),
_xlfn.XLOOKUP(_xlfn.CONCAT(10,"-",$A132, "-", "A"), PlayerData!$M:$M,PlayerData!R:R,""),
_xlfn.XLOOKUP(_xlfn.CONCAT(11,"-",$A132, "-", "A"), PlayerData!$M:$M,PlayerData!R:R,""),
_xlfn.XLOOKUP(_xlfn.CONCAT(12,"-",$A132, "-", "A"), PlayerData!$M:$M,PlayerData!R:R,""),
_xlfn.XLOOKUP(_xlfn.CONCAT(13,"-",$A132, "-", "A"), PlayerData!$M:$M,PlayerData!R:R,""),
_xlfn.XLOOKUP(_xlfn.CONCAT(14,"-",$A132, "-", "A"), PlayerData!$M:$M,PlayerData!R:R,""),
_xlfn.XLOOKUP(_xlfn.CONCAT(15,"-",$A132, "-", "A"), PlayerData!$M:$M,PlayerData!R:R,""),
_xlfn.XLOOKUP(_xlfn.CONCAT(16,"-",$A132, "-", "A"), PlayerData!$M:$M,PlayerData!R:R,""),
_xlfn.XLOOKUP(_xlfn.CONCAT(17,"-",$A132, "-", "A"), PlayerData!$M:$M,PlayerData!R:R,""),
_xlfn.XLOOKUP(_xlfn.CONCAT(18,"-",$A132, "-", "A"), PlayerData!$M:$M,PlayerData!R:R,"")))</f>
        <v>0.11</v>
      </c>
      <c r="N132" s="134">
        <f t="shared" si="17"/>
        <v>8.6363636363636349</v>
      </c>
      <c r="O132" s="134">
        <f t="shared" si="18"/>
        <v>0</v>
      </c>
      <c r="P132" s="73">
        <f t="shared" si="19"/>
        <v>1.4824797843665769</v>
      </c>
      <c r="Q132" s="132" cm="1">
        <f t="array" ref="Q132">IF(OR($A132=Solver!$T$12:$T$201),0,SUMPRODUCT($H132:$J132,$T$4:$V$4))</f>
        <v>8.760107816711594</v>
      </c>
      <c r="R132" s="73" cm="1">
        <f t="array" ref="R132">IF(OR($A132=Solver!$T$12:$T$201),0, SUMPRODUCT($N132:$P132, $T$4:$V$4))</f>
        <v>1.4824797843665769</v>
      </c>
    </row>
    <row r="133" spans="1:18">
      <c r="A133" s="55">
        <v>131</v>
      </c>
      <c r="B133" s="55" t="str">
        <f>_xlfn.XLOOKUP($A133, PlayerData!$B$3:$B$394, PlayerData!C$3:C$394)</f>
        <v>EVE</v>
      </c>
      <c r="C133" s="55" t="str">
        <f>_xlfn.XLOOKUP($A133, PlayerData!$B$3:$B$394, PlayerData!D$3:D$394)</f>
        <v>M</v>
      </c>
      <c r="D133" s="31" t="str">
        <f>_xlfn.XLOOKUP($A133, PlayerData!$B$3:$B$394, PlayerData!E$3:E$394)</f>
        <v>André Gomes</v>
      </c>
      <c r="E133" s="136" cm="1">
        <f t="array" ref="E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"H"), PlayerData!$G:$G,PlayerData!H:H,""),
_xlfn.XLOOKUP(_xlfn.CONCAT(1,"-",$A133, "-", "H"), PlayerData!$G:$G,PlayerData!H:H,""),
_xlfn.XLOOKUP(_xlfn.CONCAT(2,"-",$A133, "-", "H"), PlayerData!$G:$G,PlayerData!H:H,""),
_xlfn.XLOOKUP(_xlfn.CONCAT(3,"-",$A133, "-", "H"), PlayerData!$G:$G,PlayerData!H:H,""),
_xlfn.XLOOKUP(_xlfn.CONCAT(4,"-",$A133, "-", "H"), PlayerData!$G:$G,PlayerData!H:H,""),
_xlfn.XLOOKUP(_xlfn.CONCAT(5,"-",$A133, "-", "H"), PlayerData!$G:$G,PlayerData!H:H,""),
_xlfn.XLOOKUP(_xlfn.CONCAT(6,"-",$A133, "-", "H"), PlayerData!$G:$G,PlayerData!H:H,""),
_xlfn.XLOOKUP(_xlfn.CONCAT(7,"-",$A133, "-", "H"), PlayerData!$G:$G,PlayerData!H:H,""),
_xlfn.XLOOKUP(_xlfn.CONCAT(8,"-",$A133, "-", "H"), PlayerData!$G:$G,PlayerData!H:H,""),
_xlfn.XLOOKUP(_xlfn.CONCAT(9,"-",$A133, "-", "H"), PlayerData!$G:$G,PlayerData!H:H,""),
_xlfn.XLOOKUP(_xlfn.CONCAT(10,"-",$A133, "-", "H"), PlayerData!$G:$G,PlayerData!H:H,""),
_xlfn.XLOOKUP(_xlfn.CONCAT(11,"-",$A133, "-", "H"), PlayerData!$G:$G,PlayerData!H:H,""),
_xlfn.XLOOKUP(_xlfn.CONCAT(12,"-",$A133, "-", "H"), PlayerData!$G:$G,PlayerData!H:H,""),
_xlfn.XLOOKUP(_xlfn.CONCAT(13,"-",$A133, "-", "H"), PlayerData!$G:$G,PlayerData!H:H,""),
_xlfn.XLOOKUP(_xlfn.CONCAT(14,"-",$A133, "-", "H"), PlayerData!$G:$G,PlayerData!H:H,""),
_xlfn.XLOOKUP(_xlfn.CONCAT(15,"-",$A133, "-", "H"), PlayerData!$G:$G,PlayerData!H:H,""),
_xlfn.XLOOKUP(_xlfn.CONCAT(16,"-",$A133, "-", "H"), PlayerData!$G:$G,PlayerData!H:H,""),
_xlfn.XLOOKUP(_xlfn.CONCAT(17,"-",$A133, "-", "H"), PlayerData!$G:$G,PlayerData!H:H,""),
_xlfn.XLOOKUP(_xlfn.CONCAT(18,"-",$A133, "-", "H"), PlayerData!$G:$G,PlayerData!H:H,"")))</f>
        <v>0.17</v>
      </c>
      <c r="F133" s="136" cm="1">
        <f t="array" ref="F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"H"), PlayerData!$G:$G,PlayerData!I:I,""),
_xlfn.XLOOKUP(_xlfn.CONCAT(1,"-",$A133, "-", "H"), PlayerData!$G:$G,PlayerData!I:I,""),
_xlfn.XLOOKUP(_xlfn.CONCAT(2,"-",$A133, "-", "H"), PlayerData!$G:$G,PlayerData!I:I,""),
_xlfn.XLOOKUP(_xlfn.CONCAT(3,"-",$A133, "-", "H"), PlayerData!$G:$G,PlayerData!I:I,""),
_xlfn.XLOOKUP(_xlfn.CONCAT(4,"-",$A133, "-", "H"), PlayerData!$G:$G,PlayerData!I:I,""),
_xlfn.XLOOKUP(_xlfn.CONCAT(5,"-",$A133, "-", "H"), PlayerData!$G:$G,PlayerData!I:I,""),
_xlfn.XLOOKUP(_xlfn.CONCAT(6,"-",$A133, "-", "H"), PlayerData!$G:$G,PlayerData!I:I,""),
_xlfn.XLOOKUP(_xlfn.CONCAT(7,"-",$A133, "-", "H"), PlayerData!$G:$G,PlayerData!I:I,""),
_xlfn.XLOOKUP(_xlfn.CONCAT(8,"-",$A133, "-", "H"), PlayerData!$G:$G,PlayerData!I:I,""),
_xlfn.XLOOKUP(_xlfn.CONCAT(9,"-",$A133, "-", "H"), PlayerData!$G:$G,PlayerData!I:I,""),
_xlfn.XLOOKUP(_xlfn.CONCAT(10,"-",$A133, "-", "H"), PlayerData!$G:$G,PlayerData!I:I,""),
_xlfn.XLOOKUP(_xlfn.CONCAT(11,"-",$A133, "-", "H"), PlayerData!$G:$G,PlayerData!I:I,""),
_xlfn.XLOOKUP(_xlfn.CONCAT(12,"-",$A133, "-", "H"), PlayerData!$G:$G,PlayerData!I:I,""),
_xlfn.XLOOKUP(_xlfn.CONCAT(13,"-",$A133, "-", "H"), PlayerData!$G:$G,PlayerData!I:I,""),
_xlfn.XLOOKUP(_xlfn.CONCAT(14,"-",$A133, "-", "H"), PlayerData!$G:$G,PlayerData!I:I,""),
_xlfn.XLOOKUP(_xlfn.CONCAT(15,"-",$A133, "-", "H"), PlayerData!$G:$G,PlayerData!I:I,""),
_xlfn.XLOOKUP(_xlfn.CONCAT(16,"-",$A133, "-", "H"), PlayerData!$G:$G,PlayerData!I:I,""),
_xlfn.XLOOKUP(_xlfn.CONCAT(17,"-",$A133, "-", "H"), PlayerData!$G:$G,PlayerData!I:I,""),
_xlfn.XLOOKUP(_xlfn.CONCAT(18,"-",$A133, "-", "H"), PlayerData!$G:$G,PlayerData!I:I,"")))</f>
        <v>0</v>
      </c>
      <c r="G133" s="90" cm="1">
        <f t="array" ref="G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"H"), PlayerData!$G:$G,PlayerData!L:L,""),
_xlfn.XLOOKUP(_xlfn.CONCAT(1,"-",$A133, "-", "H"), PlayerData!$G:$G,PlayerData!L:L,""),
_xlfn.XLOOKUP(_xlfn.CONCAT(2,"-",$A133, "-", "H"), PlayerData!$G:$G,PlayerData!L:L,""),
_xlfn.XLOOKUP(_xlfn.CONCAT(3,"-",$A133, "-", "H"), PlayerData!$G:$G,PlayerData!L:L,""),
_xlfn.XLOOKUP(_xlfn.CONCAT(4,"-",$A133, "-", "H"), PlayerData!$G:$G,PlayerData!L:L,""),
_xlfn.XLOOKUP(_xlfn.CONCAT(5,"-",$A133, "-", "H"), PlayerData!$G:$G,PlayerData!L:L,""),
_xlfn.XLOOKUP(_xlfn.CONCAT(6,"-",$A133, "-", "H"), PlayerData!$G:$G,PlayerData!L:L,""),
_xlfn.XLOOKUP(_xlfn.CONCAT(7,"-",$A133, "-", "H"), PlayerData!$G:$G,PlayerData!L:L,""),
_xlfn.XLOOKUP(_xlfn.CONCAT(8,"-",$A133, "-", "H"), PlayerData!$G:$G,PlayerData!L:L,""),
_xlfn.XLOOKUP(_xlfn.CONCAT(9,"-",$A133, "-", "H"), PlayerData!$G:$G,PlayerData!L:L,""),
_xlfn.XLOOKUP(_xlfn.CONCAT(10,"-",$A133, "-", "H"), PlayerData!$G:$G,PlayerData!L:L,""),
_xlfn.XLOOKUP(_xlfn.CONCAT(11,"-",$A133, "-", "H"), PlayerData!$G:$G,PlayerData!L:L,""),
_xlfn.XLOOKUP(_xlfn.CONCAT(12,"-",$A133, "-", "H"), PlayerData!$G:$G,PlayerData!L:L,""),
_xlfn.XLOOKUP(_xlfn.CONCAT(13,"-",$A133, "-", "H"), PlayerData!$G:$G,PlayerData!L:L,""),
_xlfn.XLOOKUP(_xlfn.CONCAT(14,"-",$A133, "-", "H"), PlayerData!$G:$G,PlayerData!L:L,""),
_xlfn.XLOOKUP(_xlfn.CONCAT(15,"-",$A133, "-", "H"), PlayerData!$G:$G,PlayerData!L:L,""),
_xlfn.XLOOKUP(_xlfn.CONCAT(16,"-",$A133, "-", "H"), PlayerData!$G:$G,PlayerData!L:L,""),
_xlfn.XLOOKUP(_xlfn.CONCAT(17,"-",$A133, "-", "H"), PlayerData!$G:$G,PlayerData!L:L,""),
_xlfn.XLOOKUP(_xlfn.CONCAT(18,"-",$A133, "-", "H"), PlayerData!$G:$G,PlayerData!L:L,"")))</f>
        <v>0.30000000000000004</v>
      </c>
      <c r="H133" s="132">
        <f t="shared" si="14"/>
        <v>3.8636363636363633</v>
      </c>
      <c r="I133" s="132">
        <f t="shared" si="15"/>
        <v>0</v>
      </c>
      <c r="J133" s="72">
        <f t="shared" si="16"/>
        <v>4.0431266846361194</v>
      </c>
      <c r="K133" s="138" cm="1">
        <f t="array" ref="K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"A"), PlayerData!$M:$M,PlayerData!N:N,""),
_xlfn.XLOOKUP(_xlfn.CONCAT(1,"-",$A133, "-", "A"), PlayerData!$M:$M,PlayerData!N:N,""),
_xlfn.XLOOKUP(_xlfn.CONCAT(2,"-",$A133, "-", "A"), PlayerData!$M:$M,PlayerData!N:N,""),
_xlfn.XLOOKUP(_xlfn.CONCAT(3,"-",$A133, "-", "A"), PlayerData!$M:$M,PlayerData!N:N,""),
_xlfn.XLOOKUP(_xlfn.CONCAT(4,"-",$A133, "-", "A"), PlayerData!$M:$M,PlayerData!N:N,""),
_xlfn.XLOOKUP(_xlfn.CONCAT(5,"-",$A133, "-", "A"), PlayerData!$M:$M,PlayerData!N:N,""),
_xlfn.XLOOKUP(_xlfn.CONCAT(6,"-",$A133, "-", "A"), PlayerData!$M:$M,PlayerData!N:N,""),
_xlfn.XLOOKUP(_xlfn.CONCAT(7,"-",$A133, "-", "A"), PlayerData!$M:$M,PlayerData!N:N,""),
_xlfn.XLOOKUP(_xlfn.CONCAT(8,"-",$A133, "-", "A"), PlayerData!$M:$M,PlayerData!N:N,""),
_xlfn.XLOOKUP(_xlfn.CONCAT(9,"-",$A133, "-", "A"), PlayerData!$M:$M,PlayerData!N:N,""),
_xlfn.XLOOKUP(_xlfn.CONCAT(10,"-",$A133, "-", "A"), PlayerData!$M:$M,PlayerData!N:N,""),
_xlfn.XLOOKUP(_xlfn.CONCAT(11,"-",$A133, "-", "A"), PlayerData!$M:$M,PlayerData!N:N,""),
_xlfn.XLOOKUP(_xlfn.CONCAT(12,"-",$A133, "-", "A"), PlayerData!$M:$M,PlayerData!N:N,""),
_xlfn.XLOOKUP(_xlfn.CONCAT(13,"-",$A133, "-", "A"), PlayerData!$M:$M,PlayerData!N:N,""),
_xlfn.XLOOKUP(_xlfn.CONCAT(14,"-",$A133, "-", "A"), PlayerData!$M:$M,PlayerData!N:N,""),
_xlfn.XLOOKUP(_xlfn.CONCAT(15,"-",$A133, "-", "A"), PlayerData!$M:$M,PlayerData!N:N,""),
_xlfn.XLOOKUP(_xlfn.CONCAT(16,"-",$A133, "-", "A"), PlayerData!$M:$M,PlayerData!N:N,""),
_xlfn.XLOOKUP(_xlfn.CONCAT(17,"-",$A133, "-", "A"), PlayerData!$M:$M,PlayerData!N:N,""),
_xlfn.XLOOKUP(_xlfn.CONCAT(18,"-",$A133, "-", "A"), PlayerData!$M:$M,PlayerData!N:N,"")))</f>
        <v>0</v>
      </c>
      <c r="L133" s="138" cm="1">
        <f t="array" ref="L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"A"), PlayerData!$M:$M,PlayerData!O:O,""),
_xlfn.XLOOKUP(_xlfn.CONCAT(1,"-",$A133, "-", "A"), PlayerData!$M:$M,PlayerData!O:O,""),
_xlfn.XLOOKUP(_xlfn.CONCAT(2,"-",$A133, "-", "A"), PlayerData!$M:$M,PlayerData!O:O,""),
_xlfn.XLOOKUP(_xlfn.CONCAT(3,"-",$A133, "-", "A"), PlayerData!$M:$M,PlayerData!O:O,""),
_xlfn.XLOOKUP(_xlfn.CONCAT(4,"-",$A133, "-", "A"), PlayerData!$M:$M,PlayerData!O:O,""),
_xlfn.XLOOKUP(_xlfn.CONCAT(5,"-",$A133, "-", "A"), PlayerData!$M:$M,PlayerData!O:O,""),
_xlfn.XLOOKUP(_xlfn.CONCAT(6,"-",$A133, "-", "A"), PlayerData!$M:$M,PlayerData!O:O,""),
_xlfn.XLOOKUP(_xlfn.CONCAT(7,"-",$A133, "-", "A"), PlayerData!$M:$M,PlayerData!O:O,""),
_xlfn.XLOOKUP(_xlfn.CONCAT(8,"-",$A133, "-", "A"), PlayerData!$M:$M,PlayerData!O:O,""),
_xlfn.XLOOKUP(_xlfn.CONCAT(9,"-",$A133, "-", "A"), PlayerData!$M:$M,PlayerData!O:O,""),
_xlfn.XLOOKUP(_xlfn.CONCAT(10,"-",$A133, "-", "A"), PlayerData!$M:$M,PlayerData!O:O,""),
_xlfn.XLOOKUP(_xlfn.CONCAT(11,"-",$A133, "-", "A"), PlayerData!$M:$M,PlayerData!O:O,""),
_xlfn.XLOOKUP(_xlfn.CONCAT(12,"-",$A133, "-", "A"), PlayerData!$M:$M,PlayerData!O:O,""),
_xlfn.XLOOKUP(_xlfn.CONCAT(13,"-",$A133, "-", "A"), PlayerData!$M:$M,PlayerData!O:O,""),
_xlfn.XLOOKUP(_xlfn.CONCAT(14,"-",$A133, "-", "A"), PlayerData!$M:$M,PlayerData!O:O,""),
_xlfn.XLOOKUP(_xlfn.CONCAT(15,"-",$A133, "-", "A"), PlayerData!$M:$M,PlayerData!O:O,""),
_xlfn.XLOOKUP(_xlfn.CONCAT(16,"-",$A133, "-", "A"), PlayerData!$M:$M,PlayerData!O:O,""),
_xlfn.XLOOKUP(_xlfn.CONCAT(17,"-",$A133, "-", "A"), PlayerData!$M:$M,PlayerData!O:O,""),
_xlfn.XLOOKUP(_xlfn.CONCAT(18,"-",$A133, "-", "A"), PlayerData!$M:$M,PlayerData!O:O,"")))</f>
        <v>0</v>
      </c>
      <c r="M133" s="96" cm="1">
        <f t="array" ref="M1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_xlfn.XLOOKUP(_xlfn.CONCAT(0,"-",$A133, "-", "A"), PlayerData!$M:$M,PlayerData!R:R,""),
_xlfn.XLOOKUP(_xlfn.CONCAT(1,"-",$A133, "-", "A"), PlayerData!$M:$M,PlayerData!R:R,""),
_xlfn.XLOOKUP(_xlfn.CONCAT(2,"-",$A133, "-", "A"), PlayerData!$M:$M,PlayerData!R:R,""),
_xlfn.XLOOKUP(_xlfn.CONCAT(3,"-",$A133, "-", "A"), PlayerData!$M:$M,PlayerData!R:R,""),
_xlfn.XLOOKUP(_xlfn.CONCAT(4,"-",$A133, "-", "A"), PlayerData!$M:$M,PlayerData!R:R,""),
_xlfn.XLOOKUP(_xlfn.CONCAT(5,"-",$A133, "-", "A"), PlayerData!$M:$M,PlayerData!R:R,""),
_xlfn.XLOOKUP(_xlfn.CONCAT(6,"-",$A133, "-", "A"), PlayerData!$M:$M,PlayerData!R:R,""),
_xlfn.XLOOKUP(_xlfn.CONCAT(7,"-",$A133, "-", "A"), PlayerData!$M:$M,PlayerData!R:R,""),
_xlfn.XLOOKUP(_xlfn.CONCAT(8,"-",$A133, "-", "A"), PlayerData!$M:$M,PlayerData!R:R,""),
_xlfn.XLOOKUP(_xlfn.CONCAT(9,"-",$A133, "-", "A"), PlayerData!$M:$M,PlayerData!R:R,""),
_xlfn.XLOOKUP(_xlfn.CONCAT(10,"-",$A133, "-", "A"), PlayerData!$M:$M,PlayerData!R:R,""),
_xlfn.XLOOKUP(_xlfn.CONCAT(11,"-",$A133, "-", "A"), PlayerData!$M:$M,PlayerData!R:R,""),
_xlfn.XLOOKUP(_xlfn.CONCAT(12,"-",$A133, "-", "A"), PlayerData!$M:$M,PlayerData!R:R,""),
_xlfn.XLOOKUP(_xlfn.CONCAT(13,"-",$A133, "-", "A"), PlayerData!$M:$M,PlayerData!R:R,""),
_xlfn.XLOOKUP(_xlfn.CONCAT(14,"-",$A133, "-", "A"), PlayerData!$M:$M,PlayerData!R:R,""),
_xlfn.XLOOKUP(_xlfn.CONCAT(15,"-",$A133, "-", "A"), PlayerData!$M:$M,PlayerData!R:R,""),
_xlfn.XLOOKUP(_xlfn.CONCAT(16,"-",$A133, "-", "A"), PlayerData!$M:$M,PlayerData!R:R,""),
_xlfn.XLOOKUP(_xlfn.CONCAT(17,"-",$A133, "-", "A"), PlayerData!$M:$M,PlayerData!R:R,""),
_xlfn.XLOOKUP(_xlfn.CONCAT(18,"-",$A133, "-", "A"), PlayerData!$M:$M,PlayerData!R:R,"")))</f>
        <v>0</v>
      </c>
      <c r="N133" s="134">
        <f t="shared" si="17"/>
        <v>0</v>
      </c>
      <c r="O133" s="134">
        <f t="shared" si="18"/>
        <v>0</v>
      </c>
      <c r="P133" s="73">
        <f t="shared" si="19"/>
        <v>0</v>
      </c>
      <c r="Q133" s="132" cm="1">
        <f t="array" ref="Q133">IF(OR($A133=Solver!$T$12:$T$201),0,SUMPRODUCT($H133:$J133,$T$4:$V$4))</f>
        <v>4.0431266846361194</v>
      </c>
      <c r="R133" s="73" cm="1">
        <f t="array" ref="R133">IF(OR($A133=Solver!$T$12:$T$201),0, SUMPRODUCT($N133:$P133, $T$4:$V$4))</f>
        <v>0</v>
      </c>
    </row>
    <row r="134" spans="1:18">
      <c r="A134" s="55">
        <v>132</v>
      </c>
      <c r="B134" s="55" t="str">
        <f>_xlfn.XLOOKUP($A134, PlayerData!$B$3:$B$394, PlayerData!C$3:C$394)</f>
        <v>LEI</v>
      </c>
      <c r="C134" s="55" t="str">
        <f>_xlfn.XLOOKUP($A134, PlayerData!$B$3:$B$394, PlayerData!D$3:D$394)</f>
        <v>M</v>
      </c>
      <c r="D134" s="31" t="str">
        <f>_xlfn.XLOOKUP($A134, PlayerData!$B$3:$B$394, PlayerData!E$3:E$394)</f>
        <v>Albrighton</v>
      </c>
      <c r="E134" s="136" cm="1">
        <f t="array" ref="E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"H"), PlayerData!$G:$G,PlayerData!H:H,""),
_xlfn.XLOOKUP(_xlfn.CONCAT(1,"-",$A134, "-", "H"), PlayerData!$G:$G,PlayerData!H:H,""),
_xlfn.XLOOKUP(_xlfn.CONCAT(2,"-",$A134, "-", "H"), PlayerData!$G:$G,PlayerData!H:H,""),
_xlfn.XLOOKUP(_xlfn.CONCAT(3,"-",$A134, "-", "H"), PlayerData!$G:$G,PlayerData!H:H,""),
_xlfn.XLOOKUP(_xlfn.CONCAT(4,"-",$A134, "-", "H"), PlayerData!$G:$G,PlayerData!H:H,""),
_xlfn.XLOOKUP(_xlfn.CONCAT(5,"-",$A134, "-", "H"), PlayerData!$G:$G,PlayerData!H:H,""),
_xlfn.XLOOKUP(_xlfn.CONCAT(6,"-",$A134, "-", "H"), PlayerData!$G:$G,PlayerData!H:H,""),
_xlfn.XLOOKUP(_xlfn.CONCAT(7,"-",$A134, "-", "H"), PlayerData!$G:$G,PlayerData!H:H,""),
_xlfn.XLOOKUP(_xlfn.CONCAT(8,"-",$A134, "-", "H"), PlayerData!$G:$G,PlayerData!H:H,""),
_xlfn.XLOOKUP(_xlfn.CONCAT(9,"-",$A134, "-", "H"), PlayerData!$G:$G,PlayerData!H:H,""),
_xlfn.XLOOKUP(_xlfn.CONCAT(10,"-",$A134, "-", "H"), PlayerData!$G:$G,PlayerData!H:H,""),
_xlfn.XLOOKUP(_xlfn.CONCAT(11,"-",$A134, "-", "H"), PlayerData!$G:$G,PlayerData!H:H,""),
_xlfn.XLOOKUP(_xlfn.CONCAT(12,"-",$A134, "-", "H"), PlayerData!$G:$G,PlayerData!H:H,""),
_xlfn.XLOOKUP(_xlfn.CONCAT(13,"-",$A134, "-", "H"), PlayerData!$G:$G,PlayerData!H:H,""),
_xlfn.XLOOKUP(_xlfn.CONCAT(14,"-",$A134, "-", "H"), PlayerData!$G:$G,PlayerData!H:H,""),
_xlfn.XLOOKUP(_xlfn.CONCAT(15,"-",$A134, "-", "H"), PlayerData!$G:$G,PlayerData!H:H,""),
_xlfn.XLOOKUP(_xlfn.CONCAT(16,"-",$A134, "-", "H"), PlayerData!$G:$G,PlayerData!H:H,""),
_xlfn.XLOOKUP(_xlfn.CONCAT(17,"-",$A134, "-", "H"), PlayerData!$G:$G,PlayerData!H:H,""),
_xlfn.XLOOKUP(_xlfn.CONCAT(18,"-",$A134, "-", "H"), PlayerData!$G:$G,PlayerData!H:H,"")))</f>
        <v>0.67</v>
      </c>
      <c r="F134" s="136" cm="1">
        <f t="array" ref="F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"H"), PlayerData!$G:$G,PlayerData!I:I,""),
_xlfn.XLOOKUP(_xlfn.CONCAT(1,"-",$A134, "-", "H"), PlayerData!$G:$G,PlayerData!I:I,""),
_xlfn.XLOOKUP(_xlfn.CONCAT(2,"-",$A134, "-", "H"), PlayerData!$G:$G,PlayerData!I:I,""),
_xlfn.XLOOKUP(_xlfn.CONCAT(3,"-",$A134, "-", "H"), PlayerData!$G:$G,PlayerData!I:I,""),
_xlfn.XLOOKUP(_xlfn.CONCAT(4,"-",$A134, "-", "H"), PlayerData!$G:$G,PlayerData!I:I,""),
_xlfn.XLOOKUP(_xlfn.CONCAT(5,"-",$A134, "-", "H"), PlayerData!$G:$G,PlayerData!I:I,""),
_xlfn.XLOOKUP(_xlfn.CONCAT(6,"-",$A134, "-", "H"), PlayerData!$G:$G,PlayerData!I:I,""),
_xlfn.XLOOKUP(_xlfn.CONCAT(7,"-",$A134, "-", "H"), PlayerData!$G:$G,PlayerData!I:I,""),
_xlfn.XLOOKUP(_xlfn.CONCAT(8,"-",$A134, "-", "H"), PlayerData!$G:$G,PlayerData!I:I,""),
_xlfn.XLOOKUP(_xlfn.CONCAT(9,"-",$A134, "-", "H"), PlayerData!$G:$G,PlayerData!I:I,""),
_xlfn.XLOOKUP(_xlfn.CONCAT(10,"-",$A134, "-", "H"), PlayerData!$G:$G,PlayerData!I:I,""),
_xlfn.XLOOKUP(_xlfn.CONCAT(11,"-",$A134, "-", "H"), PlayerData!$G:$G,PlayerData!I:I,""),
_xlfn.XLOOKUP(_xlfn.CONCAT(12,"-",$A134, "-", "H"), PlayerData!$G:$G,PlayerData!I:I,""),
_xlfn.XLOOKUP(_xlfn.CONCAT(13,"-",$A134, "-", "H"), PlayerData!$G:$G,PlayerData!I:I,""),
_xlfn.XLOOKUP(_xlfn.CONCAT(14,"-",$A134, "-", "H"), PlayerData!$G:$G,PlayerData!I:I,""),
_xlfn.XLOOKUP(_xlfn.CONCAT(15,"-",$A134, "-", "H"), PlayerData!$G:$G,PlayerData!I:I,""),
_xlfn.XLOOKUP(_xlfn.CONCAT(16,"-",$A134, "-", "H"), PlayerData!$G:$G,PlayerData!I:I,""),
_xlfn.XLOOKUP(_xlfn.CONCAT(17,"-",$A134, "-", "H"), PlayerData!$G:$G,PlayerData!I:I,""),
_xlfn.XLOOKUP(_xlfn.CONCAT(18,"-",$A134, "-", "H"), PlayerData!$G:$G,PlayerData!I:I,"")))</f>
        <v>0</v>
      </c>
      <c r="G134" s="90" cm="1">
        <f t="array" ref="G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"H"), PlayerData!$G:$G,PlayerData!L:L,""),
_xlfn.XLOOKUP(_xlfn.CONCAT(1,"-",$A134, "-", "H"), PlayerData!$G:$G,PlayerData!L:L,""),
_xlfn.XLOOKUP(_xlfn.CONCAT(2,"-",$A134, "-", "H"), PlayerData!$G:$G,PlayerData!L:L,""),
_xlfn.XLOOKUP(_xlfn.CONCAT(3,"-",$A134, "-", "H"), PlayerData!$G:$G,PlayerData!L:L,""),
_xlfn.XLOOKUP(_xlfn.CONCAT(4,"-",$A134, "-", "H"), PlayerData!$G:$G,PlayerData!L:L,""),
_xlfn.XLOOKUP(_xlfn.CONCAT(5,"-",$A134, "-", "H"), PlayerData!$G:$G,PlayerData!L:L,""),
_xlfn.XLOOKUP(_xlfn.CONCAT(6,"-",$A134, "-", "H"), PlayerData!$G:$G,PlayerData!L:L,""),
_xlfn.XLOOKUP(_xlfn.CONCAT(7,"-",$A134, "-", "H"), PlayerData!$G:$G,PlayerData!L:L,""),
_xlfn.XLOOKUP(_xlfn.CONCAT(8,"-",$A134, "-", "H"), PlayerData!$G:$G,PlayerData!L:L,""),
_xlfn.XLOOKUP(_xlfn.CONCAT(9,"-",$A134, "-", "H"), PlayerData!$G:$G,PlayerData!L:L,""),
_xlfn.XLOOKUP(_xlfn.CONCAT(10,"-",$A134, "-", "H"), PlayerData!$G:$G,PlayerData!L:L,""),
_xlfn.XLOOKUP(_xlfn.CONCAT(11,"-",$A134, "-", "H"), PlayerData!$G:$G,PlayerData!L:L,""),
_xlfn.XLOOKUP(_xlfn.CONCAT(12,"-",$A134, "-", "H"), PlayerData!$G:$G,PlayerData!L:L,""),
_xlfn.XLOOKUP(_xlfn.CONCAT(13,"-",$A134, "-", "H"), PlayerData!$G:$G,PlayerData!L:L,""),
_xlfn.XLOOKUP(_xlfn.CONCAT(14,"-",$A134, "-", "H"), PlayerData!$G:$G,PlayerData!L:L,""),
_xlfn.XLOOKUP(_xlfn.CONCAT(15,"-",$A134, "-", "H"), PlayerData!$G:$G,PlayerData!L:L,""),
_xlfn.XLOOKUP(_xlfn.CONCAT(16,"-",$A134, "-", "H"), PlayerData!$G:$G,PlayerData!L:L,""),
_xlfn.XLOOKUP(_xlfn.CONCAT(17,"-",$A134, "-", "H"), PlayerData!$G:$G,PlayerData!L:L,""),
_xlfn.XLOOKUP(_xlfn.CONCAT(18,"-",$A134, "-", "H"), PlayerData!$G:$G,PlayerData!L:L,"")))</f>
        <v>0.98</v>
      </c>
      <c r="H134" s="132">
        <f t="shared" si="14"/>
        <v>15.227272727272727</v>
      </c>
      <c r="I134" s="132">
        <f t="shared" si="15"/>
        <v>0</v>
      </c>
      <c r="J134" s="72">
        <f t="shared" si="16"/>
        <v>13.207547169811322</v>
      </c>
      <c r="K134" s="138" cm="1">
        <f t="array" ref="K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"A"), PlayerData!$M:$M,PlayerData!N:N,""),
_xlfn.XLOOKUP(_xlfn.CONCAT(1,"-",$A134, "-", "A"), PlayerData!$M:$M,PlayerData!N:N,""),
_xlfn.XLOOKUP(_xlfn.CONCAT(2,"-",$A134, "-", "A"), PlayerData!$M:$M,PlayerData!N:N,""),
_xlfn.XLOOKUP(_xlfn.CONCAT(3,"-",$A134, "-", "A"), PlayerData!$M:$M,PlayerData!N:N,""),
_xlfn.XLOOKUP(_xlfn.CONCAT(4,"-",$A134, "-", "A"), PlayerData!$M:$M,PlayerData!N:N,""),
_xlfn.XLOOKUP(_xlfn.CONCAT(5,"-",$A134, "-", "A"), PlayerData!$M:$M,PlayerData!N:N,""),
_xlfn.XLOOKUP(_xlfn.CONCAT(6,"-",$A134, "-", "A"), PlayerData!$M:$M,PlayerData!N:N,""),
_xlfn.XLOOKUP(_xlfn.CONCAT(7,"-",$A134, "-", "A"), PlayerData!$M:$M,PlayerData!N:N,""),
_xlfn.XLOOKUP(_xlfn.CONCAT(8,"-",$A134, "-", "A"), PlayerData!$M:$M,PlayerData!N:N,""),
_xlfn.XLOOKUP(_xlfn.CONCAT(9,"-",$A134, "-", "A"), PlayerData!$M:$M,PlayerData!N:N,""),
_xlfn.XLOOKUP(_xlfn.CONCAT(10,"-",$A134, "-", "A"), PlayerData!$M:$M,PlayerData!N:N,""),
_xlfn.XLOOKUP(_xlfn.CONCAT(11,"-",$A134, "-", "A"), PlayerData!$M:$M,PlayerData!N:N,""),
_xlfn.XLOOKUP(_xlfn.CONCAT(12,"-",$A134, "-", "A"), PlayerData!$M:$M,PlayerData!N:N,""),
_xlfn.XLOOKUP(_xlfn.CONCAT(13,"-",$A134, "-", "A"), PlayerData!$M:$M,PlayerData!N:N,""),
_xlfn.XLOOKUP(_xlfn.CONCAT(14,"-",$A134, "-", "A"), PlayerData!$M:$M,PlayerData!N:N,""),
_xlfn.XLOOKUP(_xlfn.CONCAT(15,"-",$A134, "-", "A"), PlayerData!$M:$M,PlayerData!N:N,""),
_xlfn.XLOOKUP(_xlfn.CONCAT(16,"-",$A134, "-", "A"), PlayerData!$M:$M,PlayerData!N:N,""),
_xlfn.XLOOKUP(_xlfn.CONCAT(17,"-",$A134, "-", "A"), PlayerData!$M:$M,PlayerData!N:N,""),
_xlfn.XLOOKUP(_xlfn.CONCAT(18,"-",$A134, "-", "A"), PlayerData!$M:$M,PlayerData!N:N,"")))</f>
        <v>0.6</v>
      </c>
      <c r="L134" s="138" cm="1">
        <f t="array" ref="L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"A"), PlayerData!$M:$M,PlayerData!O:O,""),
_xlfn.XLOOKUP(_xlfn.CONCAT(1,"-",$A134, "-", "A"), PlayerData!$M:$M,PlayerData!O:O,""),
_xlfn.XLOOKUP(_xlfn.CONCAT(2,"-",$A134, "-", "A"), PlayerData!$M:$M,PlayerData!O:O,""),
_xlfn.XLOOKUP(_xlfn.CONCAT(3,"-",$A134, "-", "A"), PlayerData!$M:$M,PlayerData!O:O,""),
_xlfn.XLOOKUP(_xlfn.CONCAT(4,"-",$A134, "-", "A"), PlayerData!$M:$M,PlayerData!O:O,""),
_xlfn.XLOOKUP(_xlfn.CONCAT(5,"-",$A134, "-", "A"), PlayerData!$M:$M,PlayerData!O:O,""),
_xlfn.XLOOKUP(_xlfn.CONCAT(6,"-",$A134, "-", "A"), PlayerData!$M:$M,PlayerData!O:O,""),
_xlfn.XLOOKUP(_xlfn.CONCAT(7,"-",$A134, "-", "A"), PlayerData!$M:$M,PlayerData!O:O,""),
_xlfn.XLOOKUP(_xlfn.CONCAT(8,"-",$A134, "-", "A"), PlayerData!$M:$M,PlayerData!O:O,""),
_xlfn.XLOOKUP(_xlfn.CONCAT(9,"-",$A134, "-", "A"), PlayerData!$M:$M,PlayerData!O:O,""),
_xlfn.XLOOKUP(_xlfn.CONCAT(10,"-",$A134, "-", "A"), PlayerData!$M:$M,PlayerData!O:O,""),
_xlfn.XLOOKUP(_xlfn.CONCAT(11,"-",$A134, "-", "A"), PlayerData!$M:$M,PlayerData!O:O,""),
_xlfn.XLOOKUP(_xlfn.CONCAT(12,"-",$A134, "-", "A"), PlayerData!$M:$M,PlayerData!O:O,""),
_xlfn.XLOOKUP(_xlfn.CONCAT(13,"-",$A134, "-", "A"), PlayerData!$M:$M,PlayerData!O:O,""),
_xlfn.XLOOKUP(_xlfn.CONCAT(14,"-",$A134, "-", "A"), PlayerData!$M:$M,PlayerData!O:O,""),
_xlfn.XLOOKUP(_xlfn.CONCAT(15,"-",$A134, "-", "A"), PlayerData!$M:$M,PlayerData!O:O,""),
_xlfn.XLOOKUP(_xlfn.CONCAT(16,"-",$A134, "-", "A"), PlayerData!$M:$M,PlayerData!O:O,""),
_xlfn.XLOOKUP(_xlfn.CONCAT(17,"-",$A134, "-", "A"), PlayerData!$M:$M,PlayerData!O:O,""),
_xlfn.XLOOKUP(_xlfn.CONCAT(18,"-",$A134, "-", "A"), PlayerData!$M:$M,PlayerData!O:O,"")))</f>
        <v>0</v>
      </c>
      <c r="M134" s="96" cm="1">
        <f t="array" ref="M1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_xlfn.XLOOKUP(_xlfn.CONCAT(0,"-",$A134, "-", "A"), PlayerData!$M:$M,PlayerData!R:R,""),
_xlfn.XLOOKUP(_xlfn.CONCAT(1,"-",$A134, "-", "A"), PlayerData!$M:$M,PlayerData!R:R,""),
_xlfn.XLOOKUP(_xlfn.CONCAT(2,"-",$A134, "-", "A"), PlayerData!$M:$M,PlayerData!R:R,""),
_xlfn.XLOOKUP(_xlfn.CONCAT(3,"-",$A134, "-", "A"), PlayerData!$M:$M,PlayerData!R:R,""),
_xlfn.XLOOKUP(_xlfn.CONCAT(4,"-",$A134, "-", "A"), PlayerData!$M:$M,PlayerData!R:R,""),
_xlfn.XLOOKUP(_xlfn.CONCAT(5,"-",$A134, "-", "A"), PlayerData!$M:$M,PlayerData!R:R,""),
_xlfn.XLOOKUP(_xlfn.CONCAT(6,"-",$A134, "-", "A"), PlayerData!$M:$M,PlayerData!R:R,""),
_xlfn.XLOOKUP(_xlfn.CONCAT(7,"-",$A134, "-", "A"), PlayerData!$M:$M,PlayerData!R:R,""),
_xlfn.XLOOKUP(_xlfn.CONCAT(8,"-",$A134, "-", "A"), PlayerData!$M:$M,PlayerData!R:R,""),
_xlfn.XLOOKUP(_xlfn.CONCAT(9,"-",$A134, "-", "A"), PlayerData!$M:$M,PlayerData!R:R,""),
_xlfn.XLOOKUP(_xlfn.CONCAT(10,"-",$A134, "-", "A"), PlayerData!$M:$M,PlayerData!R:R,""),
_xlfn.XLOOKUP(_xlfn.CONCAT(11,"-",$A134, "-", "A"), PlayerData!$M:$M,PlayerData!R:R,""),
_xlfn.XLOOKUP(_xlfn.CONCAT(12,"-",$A134, "-", "A"), PlayerData!$M:$M,PlayerData!R:R,""),
_xlfn.XLOOKUP(_xlfn.CONCAT(13,"-",$A134, "-", "A"), PlayerData!$M:$M,PlayerData!R:R,""),
_xlfn.XLOOKUP(_xlfn.CONCAT(14,"-",$A134, "-", "A"), PlayerData!$M:$M,PlayerData!R:R,""),
_xlfn.XLOOKUP(_xlfn.CONCAT(15,"-",$A134, "-", "A"), PlayerData!$M:$M,PlayerData!R:R,""),
_xlfn.XLOOKUP(_xlfn.CONCAT(16,"-",$A134, "-", "A"), PlayerData!$M:$M,PlayerData!R:R,""),
_xlfn.XLOOKUP(_xlfn.CONCAT(17,"-",$A134, "-", "A"), PlayerData!$M:$M,PlayerData!R:R,""),
_xlfn.XLOOKUP(_xlfn.CONCAT(18,"-",$A134, "-", "A"), PlayerData!$M:$M,PlayerData!R:R,"")))</f>
        <v>0.38</v>
      </c>
      <c r="N134" s="134">
        <f t="shared" si="17"/>
        <v>13.636363636363635</v>
      </c>
      <c r="O134" s="134">
        <f t="shared" si="18"/>
        <v>0</v>
      </c>
      <c r="P134" s="73">
        <f t="shared" si="19"/>
        <v>5.1212938005390845</v>
      </c>
      <c r="Q134" s="132" cm="1">
        <f t="array" ref="Q134">IF(OR($A134=Solver!$T$12:$T$201),0,SUMPRODUCT($H134:$J134,$T$4:$V$4))</f>
        <v>13.207547169811322</v>
      </c>
      <c r="R134" s="73" cm="1">
        <f t="array" ref="R134">IF(OR($A134=Solver!$T$12:$T$201),0, SUMPRODUCT($N134:$P134, $T$4:$V$4))</f>
        <v>5.1212938005390845</v>
      </c>
    </row>
    <row r="135" spans="1:18">
      <c r="A135" s="55">
        <v>133</v>
      </c>
      <c r="B135" s="55" t="str">
        <f>_xlfn.XLOOKUP($A135, PlayerData!$B$3:$B$394, PlayerData!C$3:C$394)</f>
        <v>LEI</v>
      </c>
      <c r="C135" s="55" t="str">
        <f>_xlfn.XLOOKUP($A135, PlayerData!$B$3:$B$394, PlayerData!D$3:D$394)</f>
        <v>M</v>
      </c>
      <c r="D135" s="31" t="str">
        <f>_xlfn.XLOOKUP($A135, PlayerData!$B$3:$B$394, PlayerData!E$3:E$394)</f>
        <v>Gray</v>
      </c>
      <c r="E135" s="136" cm="1">
        <f t="array" ref="E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"H"), PlayerData!$G:$G,PlayerData!H:H,""),
_xlfn.XLOOKUP(_xlfn.CONCAT(1,"-",$A135, "-", "H"), PlayerData!$G:$G,PlayerData!H:H,""),
_xlfn.XLOOKUP(_xlfn.CONCAT(2,"-",$A135, "-", "H"), PlayerData!$G:$G,PlayerData!H:H,""),
_xlfn.XLOOKUP(_xlfn.CONCAT(3,"-",$A135, "-", "H"), PlayerData!$G:$G,PlayerData!H:H,""),
_xlfn.XLOOKUP(_xlfn.CONCAT(4,"-",$A135, "-", "H"), PlayerData!$G:$G,PlayerData!H:H,""),
_xlfn.XLOOKUP(_xlfn.CONCAT(5,"-",$A135, "-", "H"), PlayerData!$G:$G,PlayerData!H:H,""),
_xlfn.XLOOKUP(_xlfn.CONCAT(6,"-",$A135, "-", "H"), PlayerData!$G:$G,PlayerData!H:H,""),
_xlfn.XLOOKUP(_xlfn.CONCAT(7,"-",$A135, "-", "H"), PlayerData!$G:$G,PlayerData!H:H,""),
_xlfn.XLOOKUP(_xlfn.CONCAT(8,"-",$A135, "-", "H"), PlayerData!$G:$G,PlayerData!H:H,""),
_xlfn.XLOOKUP(_xlfn.CONCAT(9,"-",$A135, "-", "H"), PlayerData!$G:$G,PlayerData!H:H,""),
_xlfn.XLOOKUP(_xlfn.CONCAT(10,"-",$A135, "-", "H"), PlayerData!$G:$G,PlayerData!H:H,""),
_xlfn.XLOOKUP(_xlfn.CONCAT(11,"-",$A135, "-", "H"), PlayerData!$G:$G,PlayerData!H:H,""),
_xlfn.XLOOKUP(_xlfn.CONCAT(12,"-",$A135, "-", "H"), PlayerData!$G:$G,PlayerData!H:H,""),
_xlfn.XLOOKUP(_xlfn.CONCAT(13,"-",$A135, "-", "H"), PlayerData!$G:$G,PlayerData!H:H,""),
_xlfn.XLOOKUP(_xlfn.CONCAT(14,"-",$A135, "-", "H"), PlayerData!$G:$G,PlayerData!H:H,""),
_xlfn.XLOOKUP(_xlfn.CONCAT(15,"-",$A135, "-", "H"), PlayerData!$G:$G,PlayerData!H:H,""),
_xlfn.XLOOKUP(_xlfn.CONCAT(16,"-",$A135, "-", "H"), PlayerData!$G:$G,PlayerData!H:H,""),
_xlfn.XLOOKUP(_xlfn.CONCAT(17,"-",$A135, "-", "H"), PlayerData!$G:$G,PlayerData!H:H,""),
_xlfn.XLOOKUP(_xlfn.CONCAT(18,"-",$A135, "-", "H"), PlayerData!$G:$G,PlayerData!H:H,"")))</f>
        <v>1</v>
      </c>
      <c r="F135" s="136" cm="1">
        <f t="array" ref="F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"H"), PlayerData!$G:$G,PlayerData!I:I,""),
_xlfn.XLOOKUP(_xlfn.CONCAT(1,"-",$A135, "-", "H"), PlayerData!$G:$G,PlayerData!I:I,""),
_xlfn.XLOOKUP(_xlfn.CONCAT(2,"-",$A135, "-", "H"), PlayerData!$G:$G,PlayerData!I:I,""),
_xlfn.XLOOKUP(_xlfn.CONCAT(3,"-",$A135, "-", "H"), PlayerData!$G:$G,PlayerData!I:I,""),
_xlfn.XLOOKUP(_xlfn.CONCAT(4,"-",$A135, "-", "H"), PlayerData!$G:$G,PlayerData!I:I,""),
_xlfn.XLOOKUP(_xlfn.CONCAT(5,"-",$A135, "-", "H"), PlayerData!$G:$G,PlayerData!I:I,""),
_xlfn.XLOOKUP(_xlfn.CONCAT(6,"-",$A135, "-", "H"), PlayerData!$G:$G,PlayerData!I:I,""),
_xlfn.XLOOKUP(_xlfn.CONCAT(7,"-",$A135, "-", "H"), PlayerData!$G:$G,PlayerData!I:I,""),
_xlfn.XLOOKUP(_xlfn.CONCAT(8,"-",$A135, "-", "H"), PlayerData!$G:$G,PlayerData!I:I,""),
_xlfn.XLOOKUP(_xlfn.CONCAT(9,"-",$A135, "-", "H"), PlayerData!$G:$G,PlayerData!I:I,""),
_xlfn.XLOOKUP(_xlfn.CONCAT(10,"-",$A135, "-", "H"), PlayerData!$G:$G,PlayerData!I:I,""),
_xlfn.XLOOKUP(_xlfn.CONCAT(11,"-",$A135, "-", "H"), PlayerData!$G:$G,PlayerData!I:I,""),
_xlfn.XLOOKUP(_xlfn.CONCAT(12,"-",$A135, "-", "H"), PlayerData!$G:$G,PlayerData!I:I,""),
_xlfn.XLOOKUP(_xlfn.CONCAT(13,"-",$A135, "-", "H"), PlayerData!$G:$G,PlayerData!I:I,""),
_xlfn.XLOOKUP(_xlfn.CONCAT(14,"-",$A135, "-", "H"), PlayerData!$G:$G,PlayerData!I:I,""),
_xlfn.XLOOKUP(_xlfn.CONCAT(15,"-",$A135, "-", "H"), PlayerData!$G:$G,PlayerData!I:I,""),
_xlfn.XLOOKUP(_xlfn.CONCAT(16,"-",$A135, "-", "H"), PlayerData!$G:$G,PlayerData!I:I,""),
_xlfn.XLOOKUP(_xlfn.CONCAT(17,"-",$A135, "-", "H"), PlayerData!$G:$G,PlayerData!I:I,""),
_xlfn.XLOOKUP(_xlfn.CONCAT(18,"-",$A135, "-", "H"), PlayerData!$G:$G,PlayerData!I:I,"")))</f>
        <v>0</v>
      </c>
      <c r="G135" s="90" cm="1">
        <f t="array" ref="G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"H"), PlayerData!$G:$G,PlayerData!L:L,""),
_xlfn.XLOOKUP(_xlfn.CONCAT(1,"-",$A135, "-", "H"), PlayerData!$G:$G,PlayerData!L:L,""),
_xlfn.XLOOKUP(_xlfn.CONCAT(2,"-",$A135, "-", "H"), PlayerData!$G:$G,PlayerData!L:L,""),
_xlfn.XLOOKUP(_xlfn.CONCAT(3,"-",$A135, "-", "H"), PlayerData!$G:$G,PlayerData!L:L,""),
_xlfn.XLOOKUP(_xlfn.CONCAT(4,"-",$A135, "-", "H"), PlayerData!$G:$G,PlayerData!L:L,""),
_xlfn.XLOOKUP(_xlfn.CONCAT(5,"-",$A135, "-", "H"), PlayerData!$G:$G,PlayerData!L:L,""),
_xlfn.XLOOKUP(_xlfn.CONCAT(6,"-",$A135, "-", "H"), PlayerData!$G:$G,PlayerData!L:L,""),
_xlfn.XLOOKUP(_xlfn.CONCAT(7,"-",$A135, "-", "H"), PlayerData!$G:$G,PlayerData!L:L,""),
_xlfn.XLOOKUP(_xlfn.CONCAT(8,"-",$A135, "-", "H"), PlayerData!$G:$G,PlayerData!L:L,""),
_xlfn.XLOOKUP(_xlfn.CONCAT(9,"-",$A135, "-", "H"), PlayerData!$G:$G,PlayerData!L:L,""),
_xlfn.XLOOKUP(_xlfn.CONCAT(10,"-",$A135, "-", "H"), PlayerData!$G:$G,PlayerData!L:L,""),
_xlfn.XLOOKUP(_xlfn.CONCAT(11,"-",$A135, "-", "H"), PlayerData!$G:$G,PlayerData!L:L,""),
_xlfn.XLOOKUP(_xlfn.CONCAT(12,"-",$A135, "-", "H"), PlayerData!$G:$G,PlayerData!L:L,""),
_xlfn.XLOOKUP(_xlfn.CONCAT(13,"-",$A135, "-", "H"), PlayerData!$G:$G,PlayerData!L:L,""),
_xlfn.XLOOKUP(_xlfn.CONCAT(14,"-",$A135, "-", "H"), PlayerData!$G:$G,PlayerData!L:L,""),
_xlfn.XLOOKUP(_xlfn.CONCAT(15,"-",$A135, "-", "H"), PlayerData!$G:$G,PlayerData!L:L,""),
_xlfn.XLOOKUP(_xlfn.CONCAT(16,"-",$A135, "-", "H"), PlayerData!$G:$G,PlayerData!L:L,""),
_xlfn.XLOOKUP(_xlfn.CONCAT(17,"-",$A135, "-", "H"), PlayerData!$G:$G,PlayerData!L:L,""),
_xlfn.XLOOKUP(_xlfn.CONCAT(18,"-",$A135, "-", "H"), PlayerData!$G:$G,PlayerData!L:L,"")))</f>
        <v>0.08</v>
      </c>
      <c r="H135" s="132">
        <f t="shared" si="14"/>
        <v>22.727272727272727</v>
      </c>
      <c r="I135" s="132">
        <f t="shared" si="15"/>
        <v>0</v>
      </c>
      <c r="J135" s="72">
        <f t="shared" si="16"/>
        <v>1.0781671159029651</v>
      </c>
      <c r="K135" s="138" cm="1">
        <f t="array" ref="K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"A"), PlayerData!$M:$M,PlayerData!N:N,""),
_xlfn.XLOOKUP(_xlfn.CONCAT(1,"-",$A135, "-", "A"), PlayerData!$M:$M,PlayerData!N:N,""),
_xlfn.XLOOKUP(_xlfn.CONCAT(2,"-",$A135, "-", "A"), PlayerData!$M:$M,PlayerData!N:N,""),
_xlfn.XLOOKUP(_xlfn.CONCAT(3,"-",$A135, "-", "A"), PlayerData!$M:$M,PlayerData!N:N,""),
_xlfn.XLOOKUP(_xlfn.CONCAT(4,"-",$A135, "-", "A"), PlayerData!$M:$M,PlayerData!N:N,""),
_xlfn.XLOOKUP(_xlfn.CONCAT(5,"-",$A135, "-", "A"), PlayerData!$M:$M,PlayerData!N:N,""),
_xlfn.XLOOKUP(_xlfn.CONCAT(6,"-",$A135, "-", "A"), PlayerData!$M:$M,PlayerData!N:N,""),
_xlfn.XLOOKUP(_xlfn.CONCAT(7,"-",$A135, "-", "A"), PlayerData!$M:$M,PlayerData!N:N,""),
_xlfn.XLOOKUP(_xlfn.CONCAT(8,"-",$A135, "-", "A"), PlayerData!$M:$M,PlayerData!N:N,""),
_xlfn.XLOOKUP(_xlfn.CONCAT(9,"-",$A135, "-", "A"), PlayerData!$M:$M,PlayerData!N:N,""),
_xlfn.XLOOKUP(_xlfn.CONCAT(10,"-",$A135, "-", "A"), PlayerData!$M:$M,PlayerData!N:N,""),
_xlfn.XLOOKUP(_xlfn.CONCAT(11,"-",$A135, "-", "A"), PlayerData!$M:$M,PlayerData!N:N,""),
_xlfn.XLOOKUP(_xlfn.CONCAT(12,"-",$A135, "-", "A"), PlayerData!$M:$M,PlayerData!N:N,""),
_xlfn.XLOOKUP(_xlfn.CONCAT(13,"-",$A135, "-", "A"), PlayerData!$M:$M,PlayerData!N:N,""),
_xlfn.XLOOKUP(_xlfn.CONCAT(14,"-",$A135, "-", "A"), PlayerData!$M:$M,PlayerData!N:N,""),
_xlfn.XLOOKUP(_xlfn.CONCAT(15,"-",$A135, "-", "A"), PlayerData!$M:$M,PlayerData!N:N,""),
_xlfn.XLOOKUP(_xlfn.CONCAT(16,"-",$A135, "-", "A"), PlayerData!$M:$M,PlayerData!N:N,""),
_xlfn.XLOOKUP(_xlfn.CONCAT(17,"-",$A135, "-", "A"), PlayerData!$M:$M,PlayerData!N:N,""),
_xlfn.XLOOKUP(_xlfn.CONCAT(18,"-",$A135, "-", "A"), PlayerData!$M:$M,PlayerData!N:N,"")))</f>
        <v>3</v>
      </c>
      <c r="L135" s="138" cm="1">
        <f t="array" ref="L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"A"), PlayerData!$M:$M,PlayerData!O:O,""),
_xlfn.XLOOKUP(_xlfn.CONCAT(1,"-",$A135, "-", "A"), PlayerData!$M:$M,PlayerData!O:O,""),
_xlfn.XLOOKUP(_xlfn.CONCAT(2,"-",$A135, "-", "A"), PlayerData!$M:$M,PlayerData!O:O,""),
_xlfn.XLOOKUP(_xlfn.CONCAT(3,"-",$A135, "-", "A"), PlayerData!$M:$M,PlayerData!O:O,""),
_xlfn.XLOOKUP(_xlfn.CONCAT(4,"-",$A135, "-", "A"), PlayerData!$M:$M,PlayerData!O:O,""),
_xlfn.XLOOKUP(_xlfn.CONCAT(5,"-",$A135, "-", "A"), PlayerData!$M:$M,PlayerData!O:O,""),
_xlfn.XLOOKUP(_xlfn.CONCAT(6,"-",$A135, "-", "A"), PlayerData!$M:$M,PlayerData!O:O,""),
_xlfn.XLOOKUP(_xlfn.CONCAT(7,"-",$A135, "-", "A"), PlayerData!$M:$M,PlayerData!O:O,""),
_xlfn.XLOOKUP(_xlfn.CONCAT(8,"-",$A135, "-", "A"), PlayerData!$M:$M,PlayerData!O:O,""),
_xlfn.XLOOKUP(_xlfn.CONCAT(9,"-",$A135, "-", "A"), PlayerData!$M:$M,PlayerData!O:O,""),
_xlfn.XLOOKUP(_xlfn.CONCAT(10,"-",$A135, "-", "A"), PlayerData!$M:$M,PlayerData!O:O,""),
_xlfn.XLOOKUP(_xlfn.CONCAT(11,"-",$A135, "-", "A"), PlayerData!$M:$M,PlayerData!O:O,""),
_xlfn.XLOOKUP(_xlfn.CONCAT(12,"-",$A135, "-", "A"), PlayerData!$M:$M,PlayerData!O:O,""),
_xlfn.XLOOKUP(_xlfn.CONCAT(13,"-",$A135, "-", "A"), PlayerData!$M:$M,PlayerData!O:O,""),
_xlfn.XLOOKUP(_xlfn.CONCAT(14,"-",$A135, "-", "A"), PlayerData!$M:$M,PlayerData!O:O,""),
_xlfn.XLOOKUP(_xlfn.CONCAT(15,"-",$A135, "-", "A"), PlayerData!$M:$M,PlayerData!O:O,""),
_xlfn.XLOOKUP(_xlfn.CONCAT(16,"-",$A135, "-", "A"), PlayerData!$M:$M,PlayerData!O:O,""),
_xlfn.XLOOKUP(_xlfn.CONCAT(17,"-",$A135, "-", "A"), PlayerData!$M:$M,PlayerData!O:O,""),
_xlfn.XLOOKUP(_xlfn.CONCAT(18,"-",$A135, "-", "A"), PlayerData!$M:$M,PlayerData!O:O,"")))</f>
        <v>2</v>
      </c>
      <c r="M135" s="96" cm="1">
        <f t="array" ref="M1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_xlfn.XLOOKUP(_xlfn.CONCAT(0,"-",$A135, "-", "A"), PlayerData!$M:$M,PlayerData!R:R,""),
_xlfn.XLOOKUP(_xlfn.CONCAT(1,"-",$A135, "-", "A"), PlayerData!$M:$M,PlayerData!R:R,""),
_xlfn.XLOOKUP(_xlfn.CONCAT(2,"-",$A135, "-", "A"), PlayerData!$M:$M,PlayerData!R:R,""),
_xlfn.XLOOKUP(_xlfn.CONCAT(3,"-",$A135, "-", "A"), PlayerData!$M:$M,PlayerData!R:R,""),
_xlfn.XLOOKUP(_xlfn.CONCAT(4,"-",$A135, "-", "A"), PlayerData!$M:$M,PlayerData!R:R,""),
_xlfn.XLOOKUP(_xlfn.CONCAT(5,"-",$A135, "-", "A"), PlayerData!$M:$M,PlayerData!R:R,""),
_xlfn.XLOOKUP(_xlfn.CONCAT(6,"-",$A135, "-", "A"), PlayerData!$M:$M,PlayerData!R:R,""),
_xlfn.XLOOKUP(_xlfn.CONCAT(7,"-",$A135, "-", "A"), PlayerData!$M:$M,PlayerData!R:R,""),
_xlfn.XLOOKUP(_xlfn.CONCAT(8,"-",$A135, "-", "A"), PlayerData!$M:$M,PlayerData!R:R,""),
_xlfn.XLOOKUP(_xlfn.CONCAT(9,"-",$A135, "-", "A"), PlayerData!$M:$M,PlayerData!R:R,""),
_xlfn.XLOOKUP(_xlfn.CONCAT(10,"-",$A135, "-", "A"), PlayerData!$M:$M,PlayerData!R:R,""),
_xlfn.XLOOKUP(_xlfn.CONCAT(11,"-",$A135, "-", "A"), PlayerData!$M:$M,PlayerData!R:R,""),
_xlfn.XLOOKUP(_xlfn.CONCAT(12,"-",$A135, "-", "A"), PlayerData!$M:$M,PlayerData!R:R,""),
_xlfn.XLOOKUP(_xlfn.CONCAT(13,"-",$A135, "-", "A"), PlayerData!$M:$M,PlayerData!R:R,""),
_xlfn.XLOOKUP(_xlfn.CONCAT(14,"-",$A135, "-", "A"), PlayerData!$M:$M,PlayerData!R:R,""),
_xlfn.XLOOKUP(_xlfn.CONCAT(15,"-",$A135, "-", "A"), PlayerData!$M:$M,PlayerData!R:R,""),
_xlfn.XLOOKUP(_xlfn.CONCAT(16,"-",$A135, "-", "A"), PlayerData!$M:$M,PlayerData!R:R,""),
_xlfn.XLOOKUP(_xlfn.CONCAT(17,"-",$A135, "-", "A"), PlayerData!$M:$M,PlayerData!R:R,""),
_xlfn.XLOOKUP(_xlfn.CONCAT(18,"-",$A135, "-", "A"), PlayerData!$M:$M,PlayerData!R:R,"")))</f>
        <v>7.419999999999999</v>
      </c>
      <c r="N135" s="134">
        <f t="shared" si="17"/>
        <v>68.181818181818173</v>
      </c>
      <c r="O135" s="134">
        <f t="shared" si="18"/>
        <v>90.909090909090907</v>
      </c>
      <c r="P135" s="73">
        <f t="shared" si="19"/>
        <v>100</v>
      </c>
      <c r="Q135" s="132" cm="1">
        <f t="array" ref="Q135">IF(OR($A135=Solver!$T$12:$T$201),0,SUMPRODUCT($H135:$J135,$T$4:$V$4))</f>
        <v>0</v>
      </c>
      <c r="R135" s="73" cm="1">
        <f t="array" ref="R135">IF(OR($A135=Solver!$T$12:$T$201),0, SUMPRODUCT($N135:$P135, $T$4:$V$4))</f>
        <v>0</v>
      </c>
    </row>
    <row r="136" spans="1:18">
      <c r="A136" s="55">
        <v>134</v>
      </c>
      <c r="B136" s="55" t="str">
        <f>_xlfn.XLOOKUP($A136, PlayerData!$B$3:$B$394, PlayerData!C$3:C$394)</f>
        <v>LIV</v>
      </c>
      <c r="C136" s="55" t="str">
        <f>_xlfn.XLOOKUP($A136, PlayerData!$B$3:$B$394, PlayerData!D$3:D$394)</f>
        <v>M</v>
      </c>
      <c r="D136" s="31" t="str">
        <f>_xlfn.XLOOKUP($A136, PlayerData!$B$3:$B$394, PlayerData!E$3:E$394)</f>
        <v>Henderson</v>
      </c>
      <c r="E136" s="136" cm="1">
        <f t="array" ref="E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"H"), PlayerData!$G:$G,PlayerData!H:H,""),
_xlfn.XLOOKUP(_xlfn.CONCAT(1,"-",$A136, "-", "H"), PlayerData!$G:$G,PlayerData!H:H,""),
_xlfn.XLOOKUP(_xlfn.CONCAT(2,"-",$A136, "-", "H"), PlayerData!$G:$G,PlayerData!H:H,""),
_xlfn.XLOOKUP(_xlfn.CONCAT(3,"-",$A136, "-", "H"), PlayerData!$G:$G,PlayerData!H:H,""),
_xlfn.XLOOKUP(_xlfn.CONCAT(4,"-",$A136, "-", "H"), PlayerData!$G:$G,PlayerData!H:H,""),
_xlfn.XLOOKUP(_xlfn.CONCAT(5,"-",$A136, "-", "H"), PlayerData!$G:$G,PlayerData!H:H,""),
_xlfn.XLOOKUP(_xlfn.CONCAT(6,"-",$A136, "-", "H"), PlayerData!$G:$G,PlayerData!H:H,""),
_xlfn.XLOOKUP(_xlfn.CONCAT(7,"-",$A136, "-", "H"), PlayerData!$G:$G,PlayerData!H:H,""),
_xlfn.XLOOKUP(_xlfn.CONCAT(8,"-",$A136, "-", "H"), PlayerData!$G:$G,PlayerData!H:H,""),
_xlfn.XLOOKUP(_xlfn.CONCAT(9,"-",$A136, "-", "H"), PlayerData!$G:$G,PlayerData!H:H,""),
_xlfn.XLOOKUP(_xlfn.CONCAT(10,"-",$A136, "-", "H"), PlayerData!$G:$G,PlayerData!H:H,""),
_xlfn.XLOOKUP(_xlfn.CONCAT(11,"-",$A136, "-", "H"), PlayerData!$G:$G,PlayerData!H:H,""),
_xlfn.XLOOKUP(_xlfn.CONCAT(12,"-",$A136, "-", "H"), PlayerData!$G:$G,PlayerData!H:H,""),
_xlfn.XLOOKUP(_xlfn.CONCAT(13,"-",$A136, "-", "H"), PlayerData!$G:$G,PlayerData!H:H,""),
_xlfn.XLOOKUP(_xlfn.CONCAT(14,"-",$A136, "-", "H"), PlayerData!$G:$G,PlayerData!H:H,""),
_xlfn.XLOOKUP(_xlfn.CONCAT(15,"-",$A136, "-", "H"), PlayerData!$G:$G,PlayerData!H:H,""),
_xlfn.XLOOKUP(_xlfn.CONCAT(16,"-",$A136, "-", "H"), PlayerData!$G:$G,PlayerData!H:H,""),
_xlfn.XLOOKUP(_xlfn.CONCAT(17,"-",$A136, "-", "H"), PlayerData!$G:$G,PlayerData!H:H,""),
_xlfn.XLOOKUP(_xlfn.CONCAT(18,"-",$A136, "-", "H"), PlayerData!$G:$G,PlayerData!H:H,"")))</f>
        <v>0.6</v>
      </c>
      <c r="F136" s="136" cm="1">
        <f t="array" ref="F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"H"), PlayerData!$G:$G,PlayerData!I:I,""),
_xlfn.XLOOKUP(_xlfn.CONCAT(1,"-",$A136, "-", "H"), PlayerData!$G:$G,PlayerData!I:I,""),
_xlfn.XLOOKUP(_xlfn.CONCAT(2,"-",$A136, "-", "H"), PlayerData!$G:$G,PlayerData!I:I,""),
_xlfn.XLOOKUP(_xlfn.CONCAT(3,"-",$A136, "-", "H"), PlayerData!$G:$G,PlayerData!I:I,""),
_xlfn.XLOOKUP(_xlfn.CONCAT(4,"-",$A136, "-", "H"), PlayerData!$G:$G,PlayerData!I:I,""),
_xlfn.XLOOKUP(_xlfn.CONCAT(5,"-",$A136, "-", "H"), PlayerData!$G:$G,PlayerData!I:I,""),
_xlfn.XLOOKUP(_xlfn.CONCAT(6,"-",$A136, "-", "H"), PlayerData!$G:$G,PlayerData!I:I,""),
_xlfn.XLOOKUP(_xlfn.CONCAT(7,"-",$A136, "-", "H"), PlayerData!$G:$G,PlayerData!I:I,""),
_xlfn.XLOOKUP(_xlfn.CONCAT(8,"-",$A136, "-", "H"), PlayerData!$G:$G,PlayerData!I:I,""),
_xlfn.XLOOKUP(_xlfn.CONCAT(9,"-",$A136, "-", "H"), PlayerData!$G:$G,PlayerData!I:I,""),
_xlfn.XLOOKUP(_xlfn.CONCAT(10,"-",$A136, "-", "H"), PlayerData!$G:$G,PlayerData!I:I,""),
_xlfn.XLOOKUP(_xlfn.CONCAT(11,"-",$A136, "-", "H"), PlayerData!$G:$G,PlayerData!I:I,""),
_xlfn.XLOOKUP(_xlfn.CONCAT(12,"-",$A136, "-", "H"), PlayerData!$G:$G,PlayerData!I:I,""),
_xlfn.XLOOKUP(_xlfn.CONCAT(13,"-",$A136, "-", "H"), PlayerData!$G:$G,PlayerData!I:I,""),
_xlfn.XLOOKUP(_xlfn.CONCAT(14,"-",$A136, "-", "H"), PlayerData!$G:$G,PlayerData!I:I,""),
_xlfn.XLOOKUP(_xlfn.CONCAT(15,"-",$A136, "-", "H"), PlayerData!$G:$G,PlayerData!I:I,""),
_xlfn.XLOOKUP(_xlfn.CONCAT(16,"-",$A136, "-", "H"), PlayerData!$G:$G,PlayerData!I:I,""),
_xlfn.XLOOKUP(_xlfn.CONCAT(17,"-",$A136, "-", "H"), PlayerData!$G:$G,PlayerData!I:I,""),
_xlfn.XLOOKUP(_xlfn.CONCAT(18,"-",$A136, "-", "H"), PlayerData!$G:$G,PlayerData!I:I,"")))</f>
        <v>0</v>
      </c>
      <c r="G136" s="90" cm="1">
        <f t="array" ref="G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"H"), PlayerData!$G:$G,PlayerData!L:L,""),
_xlfn.XLOOKUP(_xlfn.CONCAT(1,"-",$A136, "-", "H"), PlayerData!$G:$G,PlayerData!L:L,""),
_xlfn.XLOOKUP(_xlfn.CONCAT(2,"-",$A136, "-", "H"), PlayerData!$G:$G,PlayerData!L:L,""),
_xlfn.XLOOKUP(_xlfn.CONCAT(3,"-",$A136, "-", "H"), PlayerData!$G:$G,PlayerData!L:L,""),
_xlfn.XLOOKUP(_xlfn.CONCAT(4,"-",$A136, "-", "H"), PlayerData!$G:$G,PlayerData!L:L,""),
_xlfn.XLOOKUP(_xlfn.CONCAT(5,"-",$A136, "-", "H"), PlayerData!$G:$G,PlayerData!L:L,""),
_xlfn.XLOOKUP(_xlfn.CONCAT(6,"-",$A136, "-", "H"), PlayerData!$G:$G,PlayerData!L:L,""),
_xlfn.XLOOKUP(_xlfn.CONCAT(7,"-",$A136, "-", "H"), PlayerData!$G:$G,PlayerData!L:L,""),
_xlfn.XLOOKUP(_xlfn.CONCAT(8,"-",$A136, "-", "H"), PlayerData!$G:$G,PlayerData!L:L,""),
_xlfn.XLOOKUP(_xlfn.CONCAT(9,"-",$A136, "-", "H"), PlayerData!$G:$G,PlayerData!L:L,""),
_xlfn.XLOOKUP(_xlfn.CONCAT(10,"-",$A136, "-", "H"), PlayerData!$G:$G,PlayerData!L:L,""),
_xlfn.XLOOKUP(_xlfn.CONCAT(11,"-",$A136, "-", "H"), PlayerData!$G:$G,PlayerData!L:L,""),
_xlfn.XLOOKUP(_xlfn.CONCAT(12,"-",$A136, "-", "H"), PlayerData!$G:$G,PlayerData!L:L,""),
_xlfn.XLOOKUP(_xlfn.CONCAT(13,"-",$A136, "-", "H"), PlayerData!$G:$G,PlayerData!L:L,""),
_xlfn.XLOOKUP(_xlfn.CONCAT(14,"-",$A136, "-", "H"), PlayerData!$G:$G,PlayerData!L:L,""),
_xlfn.XLOOKUP(_xlfn.CONCAT(15,"-",$A136, "-", "H"), PlayerData!$G:$G,PlayerData!L:L,""),
_xlfn.XLOOKUP(_xlfn.CONCAT(16,"-",$A136, "-", "H"), PlayerData!$G:$G,PlayerData!L:L,""),
_xlfn.XLOOKUP(_xlfn.CONCAT(17,"-",$A136, "-", "H"), PlayerData!$G:$G,PlayerData!L:L,""),
_xlfn.XLOOKUP(_xlfn.CONCAT(18,"-",$A136, "-", "H"), PlayerData!$G:$G,PlayerData!L:L,"")))</f>
        <v>0.83000000000000007</v>
      </c>
      <c r="H136" s="132">
        <f t="shared" si="14"/>
        <v>13.636363636363635</v>
      </c>
      <c r="I136" s="132">
        <f t="shared" si="15"/>
        <v>0</v>
      </c>
      <c r="J136" s="72">
        <f t="shared" si="16"/>
        <v>11.185983827493263</v>
      </c>
      <c r="K136" s="138" cm="1">
        <f t="array" ref="K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"A"), PlayerData!$M:$M,PlayerData!N:N,""),
_xlfn.XLOOKUP(_xlfn.CONCAT(1,"-",$A136, "-", "A"), PlayerData!$M:$M,PlayerData!N:N,""),
_xlfn.XLOOKUP(_xlfn.CONCAT(2,"-",$A136, "-", "A"), PlayerData!$M:$M,PlayerData!N:N,""),
_xlfn.XLOOKUP(_xlfn.CONCAT(3,"-",$A136, "-", "A"), PlayerData!$M:$M,PlayerData!N:N,""),
_xlfn.XLOOKUP(_xlfn.CONCAT(4,"-",$A136, "-", "A"), PlayerData!$M:$M,PlayerData!N:N,""),
_xlfn.XLOOKUP(_xlfn.CONCAT(5,"-",$A136, "-", "A"), PlayerData!$M:$M,PlayerData!N:N,""),
_xlfn.XLOOKUP(_xlfn.CONCAT(6,"-",$A136, "-", "A"), PlayerData!$M:$M,PlayerData!N:N,""),
_xlfn.XLOOKUP(_xlfn.CONCAT(7,"-",$A136, "-", "A"), PlayerData!$M:$M,PlayerData!N:N,""),
_xlfn.XLOOKUP(_xlfn.CONCAT(8,"-",$A136, "-", "A"), PlayerData!$M:$M,PlayerData!N:N,""),
_xlfn.XLOOKUP(_xlfn.CONCAT(9,"-",$A136, "-", "A"), PlayerData!$M:$M,PlayerData!N:N,""),
_xlfn.XLOOKUP(_xlfn.CONCAT(10,"-",$A136, "-", "A"), PlayerData!$M:$M,PlayerData!N:N,""),
_xlfn.XLOOKUP(_xlfn.CONCAT(11,"-",$A136, "-", "A"), PlayerData!$M:$M,PlayerData!N:N,""),
_xlfn.XLOOKUP(_xlfn.CONCAT(12,"-",$A136, "-", "A"), PlayerData!$M:$M,PlayerData!N:N,""),
_xlfn.XLOOKUP(_xlfn.CONCAT(13,"-",$A136, "-", "A"), PlayerData!$M:$M,PlayerData!N:N,""),
_xlfn.XLOOKUP(_xlfn.CONCAT(14,"-",$A136, "-", "A"), PlayerData!$M:$M,PlayerData!N:N,""),
_xlfn.XLOOKUP(_xlfn.CONCAT(15,"-",$A136, "-", "A"), PlayerData!$M:$M,PlayerData!N:N,""),
_xlfn.XLOOKUP(_xlfn.CONCAT(16,"-",$A136, "-", "A"), PlayerData!$M:$M,PlayerData!N:N,""),
_xlfn.XLOOKUP(_xlfn.CONCAT(17,"-",$A136, "-", "A"), PlayerData!$M:$M,PlayerData!N:N,""),
_xlfn.XLOOKUP(_xlfn.CONCAT(18,"-",$A136, "-", "A"), PlayerData!$M:$M,PlayerData!N:N,"")))</f>
        <v>0.28999999999999998</v>
      </c>
      <c r="L136" s="138" cm="1">
        <f t="array" ref="L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"A"), PlayerData!$M:$M,PlayerData!O:O,""),
_xlfn.XLOOKUP(_xlfn.CONCAT(1,"-",$A136, "-", "A"), PlayerData!$M:$M,PlayerData!O:O,""),
_xlfn.XLOOKUP(_xlfn.CONCAT(2,"-",$A136, "-", "A"), PlayerData!$M:$M,PlayerData!O:O,""),
_xlfn.XLOOKUP(_xlfn.CONCAT(3,"-",$A136, "-", "A"), PlayerData!$M:$M,PlayerData!O:O,""),
_xlfn.XLOOKUP(_xlfn.CONCAT(4,"-",$A136, "-", "A"), PlayerData!$M:$M,PlayerData!O:O,""),
_xlfn.XLOOKUP(_xlfn.CONCAT(5,"-",$A136, "-", "A"), PlayerData!$M:$M,PlayerData!O:O,""),
_xlfn.XLOOKUP(_xlfn.CONCAT(6,"-",$A136, "-", "A"), PlayerData!$M:$M,PlayerData!O:O,""),
_xlfn.XLOOKUP(_xlfn.CONCAT(7,"-",$A136, "-", "A"), PlayerData!$M:$M,PlayerData!O:O,""),
_xlfn.XLOOKUP(_xlfn.CONCAT(8,"-",$A136, "-", "A"), PlayerData!$M:$M,PlayerData!O:O,""),
_xlfn.XLOOKUP(_xlfn.CONCAT(9,"-",$A136, "-", "A"), PlayerData!$M:$M,PlayerData!O:O,""),
_xlfn.XLOOKUP(_xlfn.CONCAT(10,"-",$A136, "-", "A"), PlayerData!$M:$M,PlayerData!O:O,""),
_xlfn.XLOOKUP(_xlfn.CONCAT(11,"-",$A136, "-", "A"), PlayerData!$M:$M,PlayerData!O:O,""),
_xlfn.XLOOKUP(_xlfn.CONCAT(12,"-",$A136, "-", "A"), PlayerData!$M:$M,PlayerData!O:O,""),
_xlfn.XLOOKUP(_xlfn.CONCAT(13,"-",$A136, "-", "A"), PlayerData!$M:$M,PlayerData!O:O,""),
_xlfn.XLOOKUP(_xlfn.CONCAT(14,"-",$A136, "-", "A"), PlayerData!$M:$M,PlayerData!O:O,""),
_xlfn.XLOOKUP(_xlfn.CONCAT(15,"-",$A136, "-", "A"), PlayerData!$M:$M,PlayerData!O:O,""),
_xlfn.XLOOKUP(_xlfn.CONCAT(16,"-",$A136, "-", "A"), PlayerData!$M:$M,PlayerData!O:O,""),
_xlfn.XLOOKUP(_xlfn.CONCAT(17,"-",$A136, "-", "A"), PlayerData!$M:$M,PlayerData!O:O,""),
_xlfn.XLOOKUP(_xlfn.CONCAT(18,"-",$A136, "-", "A"), PlayerData!$M:$M,PlayerData!O:O,"")))</f>
        <v>0</v>
      </c>
      <c r="M136" s="96" cm="1">
        <f t="array" ref="M1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_xlfn.XLOOKUP(_xlfn.CONCAT(0,"-",$A136, "-", "A"), PlayerData!$M:$M,PlayerData!R:R,""),
_xlfn.XLOOKUP(_xlfn.CONCAT(1,"-",$A136, "-", "A"), PlayerData!$M:$M,PlayerData!R:R,""),
_xlfn.XLOOKUP(_xlfn.CONCAT(2,"-",$A136, "-", "A"), PlayerData!$M:$M,PlayerData!R:R,""),
_xlfn.XLOOKUP(_xlfn.CONCAT(3,"-",$A136, "-", "A"), PlayerData!$M:$M,PlayerData!R:R,""),
_xlfn.XLOOKUP(_xlfn.CONCAT(4,"-",$A136, "-", "A"), PlayerData!$M:$M,PlayerData!R:R,""),
_xlfn.XLOOKUP(_xlfn.CONCAT(5,"-",$A136, "-", "A"), PlayerData!$M:$M,PlayerData!R:R,""),
_xlfn.XLOOKUP(_xlfn.CONCAT(6,"-",$A136, "-", "A"), PlayerData!$M:$M,PlayerData!R:R,""),
_xlfn.XLOOKUP(_xlfn.CONCAT(7,"-",$A136, "-", "A"), PlayerData!$M:$M,PlayerData!R:R,""),
_xlfn.XLOOKUP(_xlfn.CONCAT(8,"-",$A136, "-", "A"), PlayerData!$M:$M,PlayerData!R:R,""),
_xlfn.XLOOKUP(_xlfn.CONCAT(9,"-",$A136, "-", "A"), PlayerData!$M:$M,PlayerData!R:R,""),
_xlfn.XLOOKUP(_xlfn.CONCAT(10,"-",$A136, "-", "A"), PlayerData!$M:$M,PlayerData!R:R,""),
_xlfn.XLOOKUP(_xlfn.CONCAT(11,"-",$A136, "-", "A"), PlayerData!$M:$M,PlayerData!R:R,""),
_xlfn.XLOOKUP(_xlfn.CONCAT(12,"-",$A136, "-", "A"), PlayerData!$M:$M,PlayerData!R:R,""),
_xlfn.XLOOKUP(_xlfn.CONCAT(13,"-",$A136, "-", "A"), PlayerData!$M:$M,PlayerData!R:R,""),
_xlfn.XLOOKUP(_xlfn.CONCAT(14,"-",$A136, "-", "A"), PlayerData!$M:$M,PlayerData!R:R,""),
_xlfn.XLOOKUP(_xlfn.CONCAT(15,"-",$A136, "-", "A"), PlayerData!$M:$M,PlayerData!R:R,""),
_xlfn.XLOOKUP(_xlfn.CONCAT(16,"-",$A136, "-", "A"), PlayerData!$M:$M,PlayerData!R:R,""),
_xlfn.XLOOKUP(_xlfn.CONCAT(17,"-",$A136, "-", "A"), PlayerData!$M:$M,PlayerData!R:R,""),
_xlfn.XLOOKUP(_xlfn.CONCAT(18,"-",$A136, "-", "A"), PlayerData!$M:$M,PlayerData!R:R,"")))</f>
        <v>0.88</v>
      </c>
      <c r="N136" s="134">
        <f t="shared" si="17"/>
        <v>6.5909090909090899</v>
      </c>
      <c r="O136" s="134">
        <f t="shared" si="18"/>
        <v>0</v>
      </c>
      <c r="P136" s="73">
        <f t="shared" si="19"/>
        <v>11.859838274932615</v>
      </c>
      <c r="Q136" s="132" cm="1">
        <f t="array" ref="Q136">IF(OR($A136=Solver!$T$12:$T$201),0,SUMPRODUCT($H136:$J136,$T$4:$V$4))</f>
        <v>11.185983827493263</v>
      </c>
      <c r="R136" s="73" cm="1">
        <f t="array" ref="R136">IF(OR($A136=Solver!$T$12:$T$201),0, SUMPRODUCT($N136:$P136, $T$4:$V$4))</f>
        <v>11.859838274932615</v>
      </c>
    </row>
    <row r="137" spans="1:18">
      <c r="A137" s="55">
        <v>135</v>
      </c>
      <c r="B137" s="55" t="str">
        <f>_xlfn.XLOOKUP($A137, PlayerData!$B$3:$B$394, PlayerData!C$3:C$394)</f>
        <v>LIV</v>
      </c>
      <c r="C137" s="55" t="str">
        <f>_xlfn.XLOOKUP($A137, PlayerData!$B$3:$B$394, PlayerData!D$3:D$394)</f>
        <v>M</v>
      </c>
      <c r="D137" s="31" t="str">
        <f>_xlfn.XLOOKUP($A137, PlayerData!$B$3:$B$394, PlayerData!E$3:E$394)</f>
        <v>Wijnaldum</v>
      </c>
      <c r="E137" s="136" cm="1">
        <f t="array" ref="E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"H"), PlayerData!$G:$G,PlayerData!H:H,""),
_xlfn.XLOOKUP(_xlfn.CONCAT(1,"-",$A137, "-", "H"), PlayerData!$G:$G,PlayerData!H:H,""),
_xlfn.XLOOKUP(_xlfn.CONCAT(2,"-",$A137, "-", "H"), PlayerData!$G:$G,PlayerData!H:H,""),
_xlfn.XLOOKUP(_xlfn.CONCAT(3,"-",$A137, "-", "H"), PlayerData!$G:$G,PlayerData!H:H,""),
_xlfn.XLOOKUP(_xlfn.CONCAT(4,"-",$A137, "-", "H"), PlayerData!$G:$G,PlayerData!H:H,""),
_xlfn.XLOOKUP(_xlfn.CONCAT(5,"-",$A137, "-", "H"), PlayerData!$G:$G,PlayerData!H:H,""),
_xlfn.XLOOKUP(_xlfn.CONCAT(6,"-",$A137, "-", "H"), PlayerData!$G:$G,PlayerData!H:H,""),
_xlfn.XLOOKUP(_xlfn.CONCAT(7,"-",$A137, "-", "H"), PlayerData!$G:$G,PlayerData!H:H,""),
_xlfn.XLOOKUP(_xlfn.CONCAT(8,"-",$A137, "-", "H"), PlayerData!$G:$G,PlayerData!H:H,""),
_xlfn.XLOOKUP(_xlfn.CONCAT(9,"-",$A137, "-", "H"), PlayerData!$G:$G,PlayerData!H:H,""),
_xlfn.XLOOKUP(_xlfn.CONCAT(10,"-",$A137, "-", "H"), PlayerData!$G:$G,PlayerData!H:H,""),
_xlfn.XLOOKUP(_xlfn.CONCAT(11,"-",$A137, "-", "H"), PlayerData!$G:$G,PlayerData!H:H,""),
_xlfn.XLOOKUP(_xlfn.CONCAT(12,"-",$A137, "-", "H"), PlayerData!$G:$G,PlayerData!H:H,""),
_xlfn.XLOOKUP(_xlfn.CONCAT(13,"-",$A137, "-", "H"), PlayerData!$G:$G,PlayerData!H:H,""),
_xlfn.XLOOKUP(_xlfn.CONCAT(14,"-",$A137, "-", "H"), PlayerData!$G:$G,PlayerData!H:H,""),
_xlfn.XLOOKUP(_xlfn.CONCAT(15,"-",$A137, "-", "H"), PlayerData!$G:$G,PlayerData!H:H,""),
_xlfn.XLOOKUP(_xlfn.CONCAT(16,"-",$A137, "-", "H"), PlayerData!$G:$G,PlayerData!H:H,""),
_xlfn.XLOOKUP(_xlfn.CONCAT(17,"-",$A137, "-", "H"), PlayerData!$G:$G,PlayerData!H:H,""),
_xlfn.XLOOKUP(_xlfn.CONCAT(18,"-",$A137, "-", "H"), PlayerData!$G:$G,PlayerData!H:H,"")))</f>
        <v>1.22</v>
      </c>
      <c r="F137" s="136" cm="1">
        <f t="array" ref="F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"H"), PlayerData!$G:$G,PlayerData!I:I,""),
_xlfn.XLOOKUP(_xlfn.CONCAT(1,"-",$A137, "-", "H"), PlayerData!$G:$G,PlayerData!I:I,""),
_xlfn.XLOOKUP(_xlfn.CONCAT(2,"-",$A137, "-", "H"), PlayerData!$G:$G,PlayerData!I:I,""),
_xlfn.XLOOKUP(_xlfn.CONCAT(3,"-",$A137, "-", "H"), PlayerData!$G:$G,PlayerData!I:I,""),
_xlfn.XLOOKUP(_xlfn.CONCAT(4,"-",$A137, "-", "H"), PlayerData!$G:$G,PlayerData!I:I,""),
_xlfn.XLOOKUP(_xlfn.CONCAT(5,"-",$A137, "-", "H"), PlayerData!$G:$G,PlayerData!I:I,""),
_xlfn.XLOOKUP(_xlfn.CONCAT(6,"-",$A137, "-", "H"), PlayerData!$G:$G,PlayerData!I:I,""),
_xlfn.XLOOKUP(_xlfn.CONCAT(7,"-",$A137, "-", "H"), PlayerData!$G:$G,PlayerData!I:I,""),
_xlfn.XLOOKUP(_xlfn.CONCAT(8,"-",$A137, "-", "H"), PlayerData!$G:$G,PlayerData!I:I,""),
_xlfn.XLOOKUP(_xlfn.CONCAT(9,"-",$A137, "-", "H"), PlayerData!$G:$G,PlayerData!I:I,""),
_xlfn.XLOOKUP(_xlfn.CONCAT(10,"-",$A137, "-", "H"), PlayerData!$G:$G,PlayerData!I:I,""),
_xlfn.XLOOKUP(_xlfn.CONCAT(11,"-",$A137, "-", "H"), PlayerData!$G:$G,PlayerData!I:I,""),
_xlfn.XLOOKUP(_xlfn.CONCAT(12,"-",$A137, "-", "H"), PlayerData!$G:$G,PlayerData!I:I,""),
_xlfn.XLOOKUP(_xlfn.CONCAT(13,"-",$A137, "-", "H"), PlayerData!$G:$G,PlayerData!I:I,""),
_xlfn.XLOOKUP(_xlfn.CONCAT(14,"-",$A137, "-", "H"), PlayerData!$G:$G,PlayerData!I:I,""),
_xlfn.XLOOKUP(_xlfn.CONCAT(15,"-",$A137, "-", "H"), PlayerData!$G:$G,PlayerData!I:I,""),
_xlfn.XLOOKUP(_xlfn.CONCAT(16,"-",$A137, "-", "H"), PlayerData!$G:$G,PlayerData!I:I,""),
_xlfn.XLOOKUP(_xlfn.CONCAT(17,"-",$A137, "-", "H"), PlayerData!$G:$G,PlayerData!I:I,""),
_xlfn.XLOOKUP(_xlfn.CONCAT(18,"-",$A137, "-", "H"), PlayerData!$G:$G,PlayerData!I:I,"")))</f>
        <v>0.11</v>
      </c>
      <c r="G137" s="90" cm="1">
        <f t="array" ref="G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"H"), PlayerData!$G:$G,PlayerData!L:L,""),
_xlfn.XLOOKUP(_xlfn.CONCAT(1,"-",$A137, "-", "H"), PlayerData!$G:$G,PlayerData!L:L,""),
_xlfn.XLOOKUP(_xlfn.CONCAT(2,"-",$A137, "-", "H"), PlayerData!$G:$G,PlayerData!L:L,""),
_xlfn.XLOOKUP(_xlfn.CONCAT(3,"-",$A137, "-", "H"), PlayerData!$G:$G,PlayerData!L:L,""),
_xlfn.XLOOKUP(_xlfn.CONCAT(4,"-",$A137, "-", "H"), PlayerData!$G:$G,PlayerData!L:L,""),
_xlfn.XLOOKUP(_xlfn.CONCAT(5,"-",$A137, "-", "H"), PlayerData!$G:$G,PlayerData!L:L,""),
_xlfn.XLOOKUP(_xlfn.CONCAT(6,"-",$A137, "-", "H"), PlayerData!$G:$G,PlayerData!L:L,""),
_xlfn.XLOOKUP(_xlfn.CONCAT(7,"-",$A137, "-", "H"), PlayerData!$G:$G,PlayerData!L:L,""),
_xlfn.XLOOKUP(_xlfn.CONCAT(8,"-",$A137, "-", "H"), PlayerData!$G:$G,PlayerData!L:L,""),
_xlfn.XLOOKUP(_xlfn.CONCAT(9,"-",$A137, "-", "H"), PlayerData!$G:$G,PlayerData!L:L,""),
_xlfn.XLOOKUP(_xlfn.CONCAT(10,"-",$A137, "-", "H"), PlayerData!$G:$G,PlayerData!L:L,""),
_xlfn.XLOOKUP(_xlfn.CONCAT(11,"-",$A137, "-", "H"), PlayerData!$G:$G,PlayerData!L:L,""),
_xlfn.XLOOKUP(_xlfn.CONCAT(12,"-",$A137, "-", "H"), PlayerData!$G:$G,PlayerData!L:L,""),
_xlfn.XLOOKUP(_xlfn.CONCAT(13,"-",$A137, "-", "H"), PlayerData!$G:$G,PlayerData!L:L,""),
_xlfn.XLOOKUP(_xlfn.CONCAT(14,"-",$A137, "-", "H"), PlayerData!$G:$G,PlayerData!L:L,""),
_xlfn.XLOOKUP(_xlfn.CONCAT(15,"-",$A137, "-", "H"), PlayerData!$G:$G,PlayerData!L:L,""),
_xlfn.XLOOKUP(_xlfn.CONCAT(16,"-",$A137, "-", "H"), PlayerData!$G:$G,PlayerData!L:L,""),
_xlfn.XLOOKUP(_xlfn.CONCAT(17,"-",$A137, "-", "H"), PlayerData!$G:$G,PlayerData!L:L,""),
_xlfn.XLOOKUP(_xlfn.CONCAT(18,"-",$A137, "-", "H"), PlayerData!$G:$G,PlayerData!L:L,"")))</f>
        <v>0.88000000000000012</v>
      </c>
      <c r="H137" s="132">
        <f t="shared" si="14"/>
        <v>27.727272727272727</v>
      </c>
      <c r="I137" s="132">
        <f t="shared" si="15"/>
        <v>5</v>
      </c>
      <c r="J137" s="72">
        <f t="shared" si="16"/>
        <v>11.859838274932619</v>
      </c>
      <c r="K137" s="138" cm="1">
        <f t="array" ref="K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"A"), PlayerData!$M:$M,PlayerData!N:N,""),
_xlfn.XLOOKUP(_xlfn.CONCAT(1,"-",$A137, "-", "A"), PlayerData!$M:$M,PlayerData!N:N,""),
_xlfn.XLOOKUP(_xlfn.CONCAT(2,"-",$A137, "-", "A"), PlayerData!$M:$M,PlayerData!N:N,""),
_xlfn.XLOOKUP(_xlfn.CONCAT(3,"-",$A137, "-", "A"), PlayerData!$M:$M,PlayerData!N:N,""),
_xlfn.XLOOKUP(_xlfn.CONCAT(4,"-",$A137, "-", "A"), PlayerData!$M:$M,PlayerData!N:N,""),
_xlfn.XLOOKUP(_xlfn.CONCAT(5,"-",$A137, "-", "A"), PlayerData!$M:$M,PlayerData!N:N,""),
_xlfn.XLOOKUP(_xlfn.CONCAT(6,"-",$A137, "-", "A"), PlayerData!$M:$M,PlayerData!N:N,""),
_xlfn.XLOOKUP(_xlfn.CONCAT(7,"-",$A137, "-", "A"), PlayerData!$M:$M,PlayerData!N:N,""),
_xlfn.XLOOKUP(_xlfn.CONCAT(8,"-",$A137, "-", "A"), PlayerData!$M:$M,PlayerData!N:N,""),
_xlfn.XLOOKUP(_xlfn.CONCAT(9,"-",$A137, "-", "A"), PlayerData!$M:$M,PlayerData!N:N,""),
_xlfn.XLOOKUP(_xlfn.CONCAT(10,"-",$A137, "-", "A"), PlayerData!$M:$M,PlayerData!N:N,""),
_xlfn.XLOOKUP(_xlfn.CONCAT(11,"-",$A137, "-", "A"), PlayerData!$M:$M,PlayerData!N:N,""),
_xlfn.XLOOKUP(_xlfn.CONCAT(12,"-",$A137, "-", "A"), PlayerData!$M:$M,PlayerData!N:N,""),
_xlfn.XLOOKUP(_xlfn.CONCAT(13,"-",$A137, "-", "A"), PlayerData!$M:$M,PlayerData!N:N,""),
_xlfn.XLOOKUP(_xlfn.CONCAT(14,"-",$A137, "-", "A"), PlayerData!$M:$M,PlayerData!N:N,""),
_xlfn.XLOOKUP(_xlfn.CONCAT(15,"-",$A137, "-", "A"), PlayerData!$M:$M,PlayerData!N:N,""),
_xlfn.XLOOKUP(_xlfn.CONCAT(16,"-",$A137, "-", "A"), PlayerData!$M:$M,PlayerData!N:N,""),
_xlfn.XLOOKUP(_xlfn.CONCAT(17,"-",$A137, "-", "A"), PlayerData!$M:$M,PlayerData!N:N,""),
_xlfn.XLOOKUP(_xlfn.CONCAT(18,"-",$A137, "-", "A"), PlayerData!$M:$M,PlayerData!N:N,"")))</f>
        <v>0.33</v>
      </c>
      <c r="L137" s="138" cm="1">
        <f t="array" ref="L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"A"), PlayerData!$M:$M,PlayerData!O:O,""),
_xlfn.XLOOKUP(_xlfn.CONCAT(1,"-",$A137, "-", "A"), PlayerData!$M:$M,PlayerData!O:O,""),
_xlfn.XLOOKUP(_xlfn.CONCAT(2,"-",$A137, "-", "A"), PlayerData!$M:$M,PlayerData!O:O,""),
_xlfn.XLOOKUP(_xlfn.CONCAT(3,"-",$A137, "-", "A"), PlayerData!$M:$M,PlayerData!O:O,""),
_xlfn.XLOOKUP(_xlfn.CONCAT(4,"-",$A137, "-", "A"), PlayerData!$M:$M,PlayerData!O:O,""),
_xlfn.XLOOKUP(_xlfn.CONCAT(5,"-",$A137, "-", "A"), PlayerData!$M:$M,PlayerData!O:O,""),
_xlfn.XLOOKUP(_xlfn.CONCAT(6,"-",$A137, "-", "A"), PlayerData!$M:$M,PlayerData!O:O,""),
_xlfn.XLOOKUP(_xlfn.CONCAT(7,"-",$A137, "-", "A"), PlayerData!$M:$M,PlayerData!O:O,""),
_xlfn.XLOOKUP(_xlfn.CONCAT(8,"-",$A137, "-", "A"), PlayerData!$M:$M,PlayerData!O:O,""),
_xlfn.XLOOKUP(_xlfn.CONCAT(9,"-",$A137, "-", "A"), PlayerData!$M:$M,PlayerData!O:O,""),
_xlfn.XLOOKUP(_xlfn.CONCAT(10,"-",$A137, "-", "A"), PlayerData!$M:$M,PlayerData!O:O,""),
_xlfn.XLOOKUP(_xlfn.CONCAT(11,"-",$A137, "-", "A"), PlayerData!$M:$M,PlayerData!O:O,""),
_xlfn.XLOOKUP(_xlfn.CONCAT(12,"-",$A137, "-", "A"), PlayerData!$M:$M,PlayerData!O:O,""),
_xlfn.XLOOKUP(_xlfn.CONCAT(13,"-",$A137, "-", "A"), PlayerData!$M:$M,PlayerData!O:O,""),
_xlfn.XLOOKUP(_xlfn.CONCAT(14,"-",$A137, "-", "A"), PlayerData!$M:$M,PlayerData!O:O,""),
_xlfn.XLOOKUP(_xlfn.CONCAT(15,"-",$A137, "-", "A"), PlayerData!$M:$M,PlayerData!O:O,""),
_xlfn.XLOOKUP(_xlfn.CONCAT(16,"-",$A137, "-", "A"), PlayerData!$M:$M,PlayerData!O:O,""),
_xlfn.XLOOKUP(_xlfn.CONCAT(17,"-",$A137, "-", "A"), PlayerData!$M:$M,PlayerData!O:O,""),
_xlfn.XLOOKUP(_xlfn.CONCAT(18,"-",$A137, "-", "A"), PlayerData!$M:$M,PlayerData!O:O,"")))</f>
        <v>0</v>
      </c>
      <c r="M137" s="96" cm="1">
        <f t="array" ref="M1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_xlfn.XLOOKUP(_xlfn.CONCAT(0,"-",$A137, "-", "A"), PlayerData!$M:$M,PlayerData!R:R,""),
_xlfn.XLOOKUP(_xlfn.CONCAT(1,"-",$A137, "-", "A"), PlayerData!$M:$M,PlayerData!R:R,""),
_xlfn.XLOOKUP(_xlfn.CONCAT(2,"-",$A137, "-", "A"), PlayerData!$M:$M,PlayerData!R:R,""),
_xlfn.XLOOKUP(_xlfn.CONCAT(3,"-",$A137, "-", "A"), PlayerData!$M:$M,PlayerData!R:R,""),
_xlfn.XLOOKUP(_xlfn.CONCAT(4,"-",$A137, "-", "A"), PlayerData!$M:$M,PlayerData!R:R,""),
_xlfn.XLOOKUP(_xlfn.CONCAT(5,"-",$A137, "-", "A"), PlayerData!$M:$M,PlayerData!R:R,""),
_xlfn.XLOOKUP(_xlfn.CONCAT(6,"-",$A137, "-", "A"), PlayerData!$M:$M,PlayerData!R:R,""),
_xlfn.XLOOKUP(_xlfn.CONCAT(7,"-",$A137, "-", "A"), PlayerData!$M:$M,PlayerData!R:R,""),
_xlfn.XLOOKUP(_xlfn.CONCAT(8,"-",$A137, "-", "A"), PlayerData!$M:$M,PlayerData!R:R,""),
_xlfn.XLOOKUP(_xlfn.CONCAT(9,"-",$A137, "-", "A"), PlayerData!$M:$M,PlayerData!R:R,""),
_xlfn.XLOOKUP(_xlfn.CONCAT(10,"-",$A137, "-", "A"), PlayerData!$M:$M,PlayerData!R:R,""),
_xlfn.XLOOKUP(_xlfn.CONCAT(11,"-",$A137, "-", "A"), PlayerData!$M:$M,PlayerData!R:R,""),
_xlfn.XLOOKUP(_xlfn.CONCAT(12,"-",$A137, "-", "A"), PlayerData!$M:$M,PlayerData!R:R,""),
_xlfn.XLOOKUP(_xlfn.CONCAT(13,"-",$A137, "-", "A"), PlayerData!$M:$M,PlayerData!R:R,""),
_xlfn.XLOOKUP(_xlfn.CONCAT(14,"-",$A137, "-", "A"), PlayerData!$M:$M,PlayerData!R:R,""),
_xlfn.XLOOKUP(_xlfn.CONCAT(15,"-",$A137, "-", "A"), PlayerData!$M:$M,PlayerData!R:R,""),
_xlfn.XLOOKUP(_xlfn.CONCAT(16,"-",$A137, "-", "A"), PlayerData!$M:$M,PlayerData!R:R,""),
_xlfn.XLOOKUP(_xlfn.CONCAT(17,"-",$A137, "-", "A"), PlayerData!$M:$M,PlayerData!R:R,""),
_xlfn.XLOOKUP(_xlfn.CONCAT(18,"-",$A137, "-", "A"), PlayerData!$M:$M,PlayerData!R:R,"")))</f>
        <v>0.27</v>
      </c>
      <c r="N137" s="134">
        <f t="shared" si="17"/>
        <v>7.4999999999999991</v>
      </c>
      <c r="O137" s="134">
        <f t="shared" si="18"/>
        <v>0</v>
      </c>
      <c r="P137" s="73">
        <f t="shared" si="19"/>
        <v>3.6388140161725073</v>
      </c>
      <c r="Q137" s="132" cm="1">
        <f t="array" ref="Q137">IF(OR($A137=Solver!$T$12:$T$201),0,SUMPRODUCT($H137:$J137,$T$4:$V$4))</f>
        <v>11.859838274932619</v>
      </c>
      <c r="R137" s="73" cm="1">
        <f t="array" ref="R137">IF(OR($A137=Solver!$T$12:$T$201),0, SUMPRODUCT($N137:$P137, $T$4:$V$4))</f>
        <v>3.6388140161725073</v>
      </c>
    </row>
    <row r="138" spans="1:18">
      <c r="A138" s="55">
        <v>136</v>
      </c>
      <c r="B138" s="55" t="str">
        <f>_xlfn.XLOOKUP($A138, PlayerData!$B$3:$B$394, PlayerData!C$3:C$394)</f>
        <v>LIV</v>
      </c>
      <c r="C138" s="55" t="str">
        <f>_xlfn.XLOOKUP($A138, PlayerData!$B$3:$B$394, PlayerData!D$3:D$394)</f>
        <v>M</v>
      </c>
      <c r="D138" s="31" t="str">
        <f>_xlfn.XLOOKUP($A138, PlayerData!$B$3:$B$394, PlayerData!E$3:E$394)</f>
        <v>Milner</v>
      </c>
      <c r="E138" s="136" cm="1">
        <f t="array" ref="E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"H"), PlayerData!$G:$G,PlayerData!H:H,""),
_xlfn.XLOOKUP(_xlfn.CONCAT(1,"-",$A138, "-", "H"), PlayerData!$G:$G,PlayerData!H:H,""),
_xlfn.XLOOKUP(_xlfn.CONCAT(2,"-",$A138, "-", "H"), PlayerData!$G:$G,PlayerData!H:H,""),
_xlfn.XLOOKUP(_xlfn.CONCAT(3,"-",$A138, "-", "H"), PlayerData!$G:$G,PlayerData!H:H,""),
_xlfn.XLOOKUP(_xlfn.CONCAT(4,"-",$A138, "-", "H"), PlayerData!$G:$G,PlayerData!H:H,""),
_xlfn.XLOOKUP(_xlfn.CONCAT(5,"-",$A138, "-", "H"), PlayerData!$G:$G,PlayerData!H:H,""),
_xlfn.XLOOKUP(_xlfn.CONCAT(6,"-",$A138, "-", "H"), PlayerData!$G:$G,PlayerData!H:H,""),
_xlfn.XLOOKUP(_xlfn.CONCAT(7,"-",$A138, "-", "H"), PlayerData!$G:$G,PlayerData!H:H,""),
_xlfn.XLOOKUP(_xlfn.CONCAT(8,"-",$A138, "-", "H"), PlayerData!$G:$G,PlayerData!H:H,""),
_xlfn.XLOOKUP(_xlfn.CONCAT(9,"-",$A138, "-", "H"), PlayerData!$G:$G,PlayerData!H:H,""),
_xlfn.XLOOKUP(_xlfn.CONCAT(10,"-",$A138, "-", "H"), PlayerData!$G:$G,PlayerData!H:H,""),
_xlfn.XLOOKUP(_xlfn.CONCAT(11,"-",$A138, "-", "H"), PlayerData!$G:$G,PlayerData!H:H,""),
_xlfn.XLOOKUP(_xlfn.CONCAT(12,"-",$A138, "-", "H"), PlayerData!$G:$G,PlayerData!H:H,""),
_xlfn.XLOOKUP(_xlfn.CONCAT(13,"-",$A138, "-", "H"), PlayerData!$G:$G,PlayerData!H:H,""),
_xlfn.XLOOKUP(_xlfn.CONCAT(14,"-",$A138, "-", "H"), PlayerData!$G:$G,PlayerData!H:H,""),
_xlfn.XLOOKUP(_xlfn.CONCAT(15,"-",$A138, "-", "H"), PlayerData!$G:$G,PlayerData!H:H,""),
_xlfn.XLOOKUP(_xlfn.CONCAT(16,"-",$A138, "-", "H"), PlayerData!$G:$G,PlayerData!H:H,""),
_xlfn.XLOOKUP(_xlfn.CONCAT(17,"-",$A138, "-", "H"), PlayerData!$G:$G,PlayerData!H:H,""),
_xlfn.XLOOKUP(_xlfn.CONCAT(18,"-",$A138, "-", "H"), PlayerData!$G:$G,PlayerData!H:H,"")))</f>
        <v>0.5</v>
      </c>
      <c r="F138" s="136" cm="1">
        <f t="array" ref="F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"H"), PlayerData!$G:$G,PlayerData!I:I,""),
_xlfn.XLOOKUP(_xlfn.CONCAT(1,"-",$A138, "-", "H"), PlayerData!$G:$G,PlayerData!I:I,""),
_xlfn.XLOOKUP(_xlfn.CONCAT(2,"-",$A138, "-", "H"), PlayerData!$G:$G,PlayerData!I:I,""),
_xlfn.XLOOKUP(_xlfn.CONCAT(3,"-",$A138, "-", "H"), PlayerData!$G:$G,PlayerData!I:I,""),
_xlfn.XLOOKUP(_xlfn.CONCAT(4,"-",$A138, "-", "H"), PlayerData!$G:$G,PlayerData!I:I,""),
_xlfn.XLOOKUP(_xlfn.CONCAT(5,"-",$A138, "-", "H"), PlayerData!$G:$G,PlayerData!I:I,""),
_xlfn.XLOOKUP(_xlfn.CONCAT(6,"-",$A138, "-", "H"), PlayerData!$G:$G,PlayerData!I:I,""),
_xlfn.XLOOKUP(_xlfn.CONCAT(7,"-",$A138, "-", "H"), PlayerData!$G:$G,PlayerData!I:I,""),
_xlfn.XLOOKUP(_xlfn.CONCAT(8,"-",$A138, "-", "H"), PlayerData!$G:$G,PlayerData!I:I,""),
_xlfn.XLOOKUP(_xlfn.CONCAT(9,"-",$A138, "-", "H"), PlayerData!$G:$G,PlayerData!I:I,""),
_xlfn.XLOOKUP(_xlfn.CONCAT(10,"-",$A138, "-", "H"), PlayerData!$G:$G,PlayerData!I:I,""),
_xlfn.XLOOKUP(_xlfn.CONCAT(11,"-",$A138, "-", "H"), PlayerData!$G:$G,PlayerData!I:I,""),
_xlfn.XLOOKUP(_xlfn.CONCAT(12,"-",$A138, "-", "H"), PlayerData!$G:$G,PlayerData!I:I,""),
_xlfn.XLOOKUP(_xlfn.CONCAT(13,"-",$A138, "-", "H"), PlayerData!$G:$G,PlayerData!I:I,""),
_xlfn.XLOOKUP(_xlfn.CONCAT(14,"-",$A138, "-", "H"), PlayerData!$G:$G,PlayerData!I:I,""),
_xlfn.XLOOKUP(_xlfn.CONCAT(15,"-",$A138, "-", "H"), PlayerData!$G:$G,PlayerData!I:I,""),
_xlfn.XLOOKUP(_xlfn.CONCAT(16,"-",$A138, "-", "H"), PlayerData!$G:$G,PlayerData!I:I,""),
_xlfn.XLOOKUP(_xlfn.CONCAT(17,"-",$A138, "-", "H"), PlayerData!$G:$G,PlayerData!I:I,""),
_xlfn.XLOOKUP(_xlfn.CONCAT(18,"-",$A138, "-", "H"), PlayerData!$G:$G,PlayerData!I:I,"")))</f>
        <v>0</v>
      </c>
      <c r="G138" s="90" cm="1">
        <f t="array" ref="G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"H"), PlayerData!$G:$G,PlayerData!L:L,""),
_xlfn.XLOOKUP(_xlfn.CONCAT(1,"-",$A138, "-", "H"), PlayerData!$G:$G,PlayerData!L:L,""),
_xlfn.XLOOKUP(_xlfn.CONCAT(2,"-",$A138, "-", "H"), PlayerData!$G:$G,PlayerData!L:L,""),
_xlfn.XLOOKUP(_xlfn.CONCAT(3,"-",$A138, "-", "H"), PlayerData!$G:$G,PlayerData!L:L,""),
_xlfn.XLOOKUP(_xlfn.CONCAT(4,"-",$A138, "-", "H"), PlayerData!$G:$G,PlayerData!L:L,""),
_xlfn.XLOOKUP(_xlfn.CONCAT(5,"-",$A138, "-", "H"), PlayerData!$G:$G,PlayerData!L:L,""),
_xlfn.XLOOKUP(_xlfn.CONCAT(6,"-",$A138, "-", "H"), PlayerData!$G:$G,PlayerData!L:L,""),
_xlfn.XLOOKUP(_xlfn.CONCAT(7,"-",$A138, "-", "H"), PlayerData!$G:$G,PlayerData!L:L,""),
_xlfn.XLOOKUP(_xlfn.CONCAT(8,"-",$A138, "-", "H"), PlayerData!$G:$G,PlayerData!L:L,""),
_xlfn.XLOOKUP(_xlfn.CONCAT(9,"-",$A138, "-", "H"), PlayerData!$G:$G,PlayerData!L:L,""),
_xlfn.XLOOKUP(_xlfn.CONCAT(10,"-",$A138, "-", "H"), PlayerData!$G:$G,PlayerData!L:L,""),
_xlfn.XLOOKUP(_xlfn.CONCAT(11,"-",$A138, "-", "H"), PlayerData!$G:$G,PlayerData!L:L,""),
_xlfn.XLOOKUP(_xlfn.CONCAT(12,"-",$A138, "-", "H"), PlayerData!$G:$G,PlayerData!L:L,""),
_xlfn.XLOOKUP(_xlfn.CONCAT(13,"-",$A138, "-", "H"), PlayerData!$G:$G,PlayerData!L:L,""),
_xlfn.XLOOKUP(_xlfn.CONCAT(14,"-",$A138, "-", "H"), PlayerData!$G:$G,PlayerData!L:L,""),
_xlfn.XLOOKUP(_xlfn.CONCAT(15,"-",$A138, "-", "H"), PlayerData!$G:$G,PlayerData!L:L,""),
_xlfn.XLOOKUP(_xlfn.CONCAT(16,"-",$A138, "-", "H"), PlayerData!$G:$G,PlayerData!L:L,""),
_xlfn.XLOOKUP(_xlfn.CONCAT(17,"-",$A138, "-", "H"), PlayerData!$G:$G,PlayerData!L:L,""),
_xlfn.XLOOKUP(_xlfn.CONCAT(18,"-",$A138, "-", "H"), PlayerData!$G:$G,PlayerData!L:L,"")))</f>
        <v>0.52</v>
      </c>
      <c r="H138" s="132">
        <f t="shared" si="14"/>
        <v>11.363636363636363</v>
      </c>
      <c r="I138" s="132">
        <f t="shared" si="15"/>
        <v>0</v>
      </c>
      <c r="J138" s="72">
        <f t="shared" si="16"/>
        <v>7.0080862533692727</v>
      </c>
      <c r="K138" s="138" cm="1">
        <f t="array" ref="K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"A"), PlayerData!$M:$M,PlayerData!N:N,""),
_xlfn.XLOOKUP(_xlfn.CONCAT(1,"-",$A138, "-", "A"), PlayerData!$M:$M,PlayerData!N:N,""),
_xlfn.XLOOKUP(_xlfn.CONCAT(2,"-",$A138, "-", "A"), PlayerData!$M:$M,PlayerData!N:N,""),
_xlfn.XLOOKUP(_xlfn.CONCAT(3,"-",$A138, "-", "A"), PlayerData!$M:$M,PlayerData!N:N,""),
_xlfn.XLOOKUP(_xlfn.CONCAT(4,"-",$A138, "-", "A"), PlayerData!$M:$M,PlayerData!N:N,""),
_xlfn.XLOOKUP(_xlfn.CONCAT(5,"-",$A138, "-", "A"), PlayerData!$M:$M,PlayerData!N:N,""),
_xlfn.XLOOKUP(_xlfn.CONCAT(6,"-",$A138, "-", "A"), PlayerData!$M:$M,PlayerData!N:N,""),
_xlfn.XLOOKUP(_xlfn.CONCAT(7,"-",$A138, "-", "A"), PlayerData!$M:$M,PlayerData!N:N,""),
_xlfn.XLOOKUP(_xlfn.CONCAT(8,"-",$A138, "-", "A"), PlayerData!$M:$M,PlayerData!N:N,""),
_xlfn.XLOOKUP(_xlfn.CONCAT(9,"-",$A138, "-", "A"), PlayerData!$M:$M,PlayerData!N:N,""),
_xlfn.XLOOKUP(_xlfn.CONCAT(10,"-",$A138, "-", "A"), PlayerData!$M:$M,PlayerData!N:N,""),
_xlfn.XLOOKUP(_xlfn.CONCAT(11,"-",$A138, "-", "A"), PlayerData!$M:$M,PlayerData!N:N,""),
_xlfn.XLOOKUP(_xlfn.CONCAT(12,"-",$A138, "-", "A"), PlayerData!$M:$M,PlayerData!N:N,""),
_xlfn.XLOOKUP(_xlfn.CONCAT(13,"-",$A138, "-", "A"), PlayerData!$M:$M,PlayerData!N:N,""),
_xlfn.XLOOKUP(_xlfn.CONCAT(14,"-",$A138, "-", "A"), PlayerData!$M:$M,PlayerData!N:N,""),
_xlfn.XLOOKUP(_xlfn.CONCAT(15,"-",$A138, "-", "A"), PlayerData!$M:$M,PlayerData!N:N,""),
_xlfn.XLOOKUP(_xlfn.CONCAT(16,"-",$A138, "-", "A"), PlayerData!$M:$M,PlayerData!N:N,""),
_xlfn.XLOOKUP(_xlfn.CONCAT(17,"-",$A138, "-", "A"), PlayerData!$M:$M,PlayerData!N:N,""),
_xlfn.XLOOKUP(_xlfn.CONCAT(18,"-",$A138, "-", "A"), PlayerData!$M:$M,PlayerData!N:N,"")))</f>
        <v>0</v>
      </c>
      <c r="L138" s="138" cm="1">
        <f t="array" ref="L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"A"), PlayerData!$M:$M,PlayerData!O:O,""),
_xlfn.XLOOKUP(_xlfn.CONCAT(1,"-",$A138, "-", "A"), PlayerData!$M:$M,PlayerData!O:O,""),
_xlfn.XLOOKUP(_xlfn.CONCAT(2,"-",$A138, "-", "A"), PlayerData!$M:$M,PlayerData!O:O,""),
_xlfn.XLOOKUP(_xlfn.CONCAT(3,"-",$A138, "-", "A"), PlayerData!$M:$M,PlayerData!O:O,""),
_xlfn.XLOOKUP(_xlfn.CONCAT(4,"-",$A138, "-", "A"), PlayerData!$M:$M,PlayerData!O:O,""),
_xlfn.XLOOKUP(_xlfn.CONCAT(5,"-",$A138, "-", "A"), PlayerData!$M:$M,PlayerData!O:O,""),
_xlfn.XLOOKUP(_xlfn.CONCAT(6,"-",$A138, "-", "A"), PlayerData!$M:$M,PlayerData!O:O,""),
_xlfn.XLOOKUP(_xlfn.CONCAT(7,"-",$A138, "-", "A"), PlayerData!$M:$M,PlayerData!O:O,""),
_xlfn.XLOOKUP(_xlfn.CONCAT(8,"-",$A138, "-", "A"), PlayerData!$M:$M,PlayerData!O:O,""),
_xlfn.XLOOKUP(_xlfn.CONCAT(9,"-",$A138, "-", "A"), PlayerData!$M:$M,PlayerData!O:O,""),
_xlfn.XLOOKUP(_xlfn.CONCAT(10,"-",$A138, "-", "A"), PlayerData!$M:$M,PlayerData!O:O,""),
_xlfn.XLOOKUP(_xlfn.CONCAT(11,"-",$A138, "-", "A"), PlayerData!$M:$M,PlayerData!O:O,""),
_xlfn.XLOOKUP(_xlfn.CONCAT(12,"-",$A138, "-", "A"), PlayerData!$M:$M,PlayerData!O:O,""),
_xlfn.XLOOKUP(_xlfn.CONCAT(13,"-",$A138, "-", "A"), PlayerData!$M:$M,PlayerData!O:O,""),
_xlfn.XLOOKUP(_xlfn.CONCAT(14,"-",$A138, "-", "A"), PlayerData!$M:$M,PlayerData!O:O,""),
_xlfn.XLOOKUP(_xlfn.CONCAT(15,"-",$A138, "-", "A"), PlayerData!$M:$M,PlayerData!O:O,""),
_xlfn.XLOOKUP(_xlfn.CONCAT(16,"-",$A138, "-", "A"), PlayerData!$M:$M,PlayerData!O:O,""),
_xlfn.XLOOKUP(_xlfn.CONCAT(17,"-",$A138, "-", "A"), PlayerData!$M:$M,PlayerData!O:O,""),
_xlfn.XLOOKUP(_xlfn.CONCAT(18,"-",$A138, "-", "A"), PlayerData!$M:$M,PlayerData!O:O,"")))</f>
        <v>0</v>
      </c>
      <c r="M138" s="96" cm="1">
        <f t="array" ref="M1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_xlfn.XLOOKUP(_xlfn.CONCAT(0,"-",$A138, "-", "A"), PlayerData!$M:$M,PlayerData!R:R,""),
_xlfn.XLOOKUP(_xlfn.CONCAT(1,"-",$A138, "-", "A"), PlayerData!$M:$M,PlayerData!R:R,""),
_xlfn.XLOOKUP(_xlfn.CONCAT(2,"-",$A138, "-", "A"), PlayerData!$M:$M,PlayerData!R:R,""),
_xlfn.XLOOKUP(_xlfn.CONCAT(3,"-",$A138, "-", "A"), PlayerData!$M:$M,PlayerData!R:R,""),
_xlfn.XLOOKUP(_xlfn.CONCAT(4,"-",$A138, "-", "A"), PlayerData!$M:$M,PlayerData!R:R,""),
_xlfn.XLOOKUP(_xlfn.CONCAT(5,"-",$A138, "-", "A"), PlayerData!$M:$M,PlayerData!R:R,""),
_xlfn.XLOOKUP(_xlfn.CONCAT(6,"-",$A138, "-", "A"), PlayerData!$M:$M,PlayerData!R:R,""),
_xlfn.XLOOKUP(_xlfn.CONCAT(7,"-",$A138, "-", "A"), PlayerData!$M:$M,PlayerData!R:R,""),
_xlfn.XLOOKUP(_xlfn.CONCAT(8,"-",$A138, "-", "A"), PlayerData!$M:$M,PlayerData!R:R,""),
_xlfn.XLOOKUP(_xlfn.CONCAT(9,"-",$A138, "-", "A"), PlayerData!$M:$M,PlayerData!R:R,""),
_xlfn.XLOOKUP(_xlfn.CONCAT(10,"-",$A138, "-", "A"), PlayerData!$M:$M,PlayerData!R:R,""),
_xlfn.XLOOKUP(_xlfn.CONCAT(11,"-",$A138, "-", "A"), PlayerData!$M:$M,PlayerData!R:R,""),
_xlfn.XLOOKUP(_xlfn.CONCAT(12,"-",$A138, "-", "A"), PlayerData!$M:$M,PlayerData!R:R,""),
_xlfn.XLOOKUP(_xlfn.CONCAT(13,"-",$A138, "-", "A"), PlayerData!$M:$M,PlayerData!R:R,""),
_xlfn.XLOOKUP(_xlfn.CONCAT(14,"-",$A138, "-", "A"), PlayerData!$M:$M,PlayerData!R:R,""),
_xlfn.XLOOKUP(_xlfn.CONCAT(15,"-",$A138, "-", "A"), PlayerData!$M:$M,PlayerData!R:R,""),
_xlfn.XLOOKUP(_xlfn.CONCAT(16,"-",$A138, "-", "A"), PlayerData!$M:$M,PlayerData!R:R,""),
_xlfn.XLOOKUP(_xlfn.CONCAT(17,"-",$A138, "-", "A"), PlayerData!$M:$M,PlayerData!R:R,""),
_xlfn.XLOOKUP(_xlfn.CONCAT(18,"-",$A138, "-", "A"), PlayerData!$M:$M,PlayerData!R:R,"")))</f>
        <v>0.12</v>
      </c>
      <c r="N138" s="134">
        <f t="shared" si="17"/>
        <v>0</v>
      </c>
      <c r="O138" s="134">
        <f t="shared" si="18"/>
        <v>0</v>
      </c>
      <c r="P138" s="73">
        <f t="shared" si="19"/>
        <v>1.6172506738544477</v>
      </c>
      <c r="Q138" s="132" cm="1">
        <f t="array" ref="Q138">IF(OR($A138=Solver!$T$12:$T$201),0,SUMPRODUCT($H138:$J138,$T$4:$V$4))</f>
        <v>7.0080862533692727</v>
      </c>
      <c r="R138" s="73" cm="1">
        <f t="array" ref="R138">IF(OR($A138=Solver!$T$12:$T$201),0, SUMPRODUCT($N138:$P138, $T$4:$V$4))</f>
        <v>1.6172506738544477</v>
      </c>
    </row>
    <row r="139" spans="1:18">
      <c r="A139" s="55">
        <v>137</v>
      </c>
      <c r="B139" s="55" t="str">
        <f>_xlfn.XLOOKUP($A139, PlayerData!$B$3:$B$394, PlayerData!C$3:C$394)</f>
        <v>LIV</v>
      </c>
      <c r="C139" s="55" t="str">
        <f>_xlfn.XLOOKUP($A139, PlayerData!$B$3:$B$394, PlayerData!D$3:D$394)</f>
        <v>M</v>
      </c>
      <c r="D139" s="31" t="str">
        <f>_xlfn.XLOOKUP($A139, PlayerData!$B$3:$B$394, PlayerData!E$3:E$394)</f>
        <v>Fabinho</v>
      </c>
      <c r="E139" s="136" cm="1">
        <f t="array" ref="E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"H"), PlayerData!$G:$G,PlayerData!H:H,""),
_xlfn.XLOOKUP(_xlfn.CONCAT(1,"-",$A139, "-", "H"), PlayerData!$G:$G,PlayerData!H:H,""),
_xlfn.XLOOKUP(_xlfn.CONCAT(2,"-",$A139, "-", "H"), PlayerData!$G:$G,PlayerData!H:H,""),
_xlfn.XLOOKUP(_xlfn.CONCAT(3,"-",$A139, "-", "H"), PlayerData!$G:$G,PlayerData!H:H,""),
_xlfn.XLOOKUP(_xlfn.CONCAT(4,"-",$A139, "-", "H"), PlayerData!$G:$G,PlayerData!H:H,""),
_xlfn.XLOOKUP(_xlfn.CONCAT(5,"-",$A139, "-", "H"), PlayerData!$G:$G,PlayerData!H:H,""),
_xlfn.XLOOKUP(_xlfn.CONCAT(6,"-",$A139, "-", "H"), PlayerData!$G:$G,PlayerData!H:H,""),
_xlfn.XLOOKUP(_xlfn.CONCAT(7,"-",$A139, "-", "H"), PlayerData!$G:$G,PlayerData!H:H,""),
_xlfn.XLOOKUP(_xlfn.CONCAT(8,"-",$A139, "-", "H"), PlayerData!$G:$G,PlayerData!H:H,""),
_xlfn.XLOOKUP(_xlfn.CONCAT(9,"-",$A139, "-", "H"), PlayerData!$G:$G,PlayerData!H:H,""),
_xlfn.XLOOKUP(_xlfn.CONCAT(10,"-",$A139, "-", "H"), PlayerData!$G:$G,PlayerData!H:H,""),
_xlfn.XLOOKUP(_xlfn.CONCAT(11,"-",$A139, "-", "H"), PlayerData!$G:$G,PlayerData!H:H,""),
_xlfn.XLOOKUP(_xlfn.CONCAT(12,"-",$A139, "-", "H"), PlayerData!$G:$G,PlayerData!H:H,""),
_xlfn.XLOOKUP(_xlfn.CONCAT(13,"-",$A139, "-", "H"), PlayerData!$G:$G,PlayerData!H:H,""),
_xlfn.XLOOKUP(_xlfn.CONCAT(14,"-",$A139, "-", "H"), PlayerData!$G:$G,PlayerData!H:H,""),
_xlfn.XLOOKUP(_xlfn.CONCAT(15,"-",$A139, "-", "H"), PlayerData!$G:$G,PlayerData!H:H,""),
_xlfn.XLOOKUP(_xlfn.CONCAT(16,"-",$A139, "-", "H"), PlayerData!$G:$G,PlayerData!H:H,""),
_xlfn.XLOOKUP(_xlfn.CONCAT(17,"-",$A139, "-", "H"), PlayerData!$G:$G,PlayerData!H:H,""),
_xlfn.XLOOKUP(_xlfn.CONCAT(18,"-",$A139, "-", "H"), PlayerData!$G:$G,PlayerData!H:H,"")))</f>
        <v>0.14000000000000001</v>
      </c>
      <c r="F139" s="136" cm="1">
        <f t="array" ref="F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"H"), PlayerData!$G:$G,PlayerData!I:I,""),
_xlfn.XLOOKUP(_xlfn.CONCAT(1,"-",$A139, "-", "H"), PlayerData!$G:$G,PlayerData!I:I,""),
_xlfn.XLOOKUP(_xlfn.CONCAT(2,"-",$A139, "-", "H"), PlayerData!$G:$G,PlayerData!I:I,""),
_xlfn.XLOOKUP(_xlfn.CONCAT(3,"-",$A139, "-", "H"), PlayerData!$G:$G,PlayerData!I:I,""),
_xlfn.XLOOKUP(_xlfn.CONCAT(4,"-",$A139, "-", "H"), PlayerData!$G:$G,PlayerData!I:I,""),
_xlfn.XLOOKUP(_xlfn.CONCAT(5,"-",$A139, "-", "H"), PlayerData!$G:$G,PlayerData!I:I,""),
_xlfn.XLOOKUP(_xlfn.CONCAT(6,"-",$A139, "-", "H"), PlayerData!$G:$G,PlayerData!I:I,""),
_xlfn.XLOOKUP(_xlfn.CONCAT(7,"-",$A139, "-", "H"), PlayerData!$G:$G,PlayerData!I:I,""),
_xlfn.XLOOKUP(_xlfn.CONCAT(8,"-",$A139, "-", "H"), PlayerData!$G:$G,PlayerData!I:I,""),
_xlfn.XLOOKUP(_xlfn.CONCAT(9,"-",$A139, "-", "H"), PlayerData!$G:$G,PlayerData!I:I,""),
_xlfn.XLOOKUP(_xlfn.CONCAT(10,"-",$A139, "-", "H"), PlayerData!$G:$G,PlayerData!I:I,""),
_xlfn.XLOOKUP(_xlfn.CONCAT(11,"-",$A139, "-", "H"), PlayerData!$G:$G,PlayerData!I:I,""),
_xlfn.XLOOKUP(_xlfn.CONCAT(12,"-",$A139, "-", "H"), PlayerData!$G:$G,PlayerData!I:I,""),
_xlfn.XLOOKUP(_xlfn.CONCAT(13,"-",$A139, "-", "H"), PlayerData!$G:$G,PlayerData!I:I,""),
_xlfn.XLOOKUP(_xlfn.CONCAT(14,"-",$A139, "-", "H"), PlayerData!$G:$G,PlayerData!I:I,""),
_xlfn.XLOOKUP(_xlfn.CONCAT(15,"-",$A139, "-", "H"), PlayerData!$G:$G,PlayerData!I:I,""),
_xlfn.XLOOKUP(_xlfn.CONCAT(16,"-",$A139, "-", "H"), PlayerData!$G:$G,PlayerData!I:I,""),
_xlfn.XLOOKUP(_xlfn.CONCAT(17,"-",$A139, "-", "H"), PlayerData!$G:$G,PlayerData!I:I,""),
_xlfn.XLOOKUP(_xlfn.CONCAT(18,"-",$A139, "-", "H"), PlayerData!$G:$G,PlayerData!I:I,"")))</f>
        <v>0</v>
      </c>
      <c r="G139" s="90" cm="1">
        <f t="array" ref="G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"H"), PlayerData!$G:$G,PlayerData!L:L,""),
_xlfn.XLOOKUP(_xlfn.CONCAT(1,"-",$A139, "-", "H"), PlayerData!$G:$G,PlayerData!L:L,""),
_xlfn.XLOOKUP(_xlfn.CONCAT(2,"-",$A139, "-", "H"), PlayerData!$G:$G,PlayerData!L:L,""),
_xlfn.XLOOKUP(_xlfn.CONCAT(3,"-",$A139, "-", "H"), PlayerData!$G:$G,PlayerData!L:L,""),
_xlfn.XLOOKUP(_xlfn.CONCAT(4,"-",$A139, "-", "H"), PlayerData!$G:$G,PlayerData!L:L,""),
_xlfn.XLOOKUP(_xlfn.CONCAT(5,"-",$A139, "-", "H"), PlayerData!$G:$G,PlayerData!L:L,""),
_xlfn.XLOOKUP(_xlfn.CONCAT(6,"-",$A139, "-", "H"), PlayerData!$G:$G,PlayerData!L:L,""),
_xlfn.XLOOKUP(_xlfn.CONCAT(7,"-",$A139, "-", "H"), PlayerData!$G:$G,PlayerData!L:L,""),
_xlfn.XLOOKUP(_xlfn.CONCAT(8,"-",$A139, "-", "H"), PlayerData!$G:$G,PlayerData!L:L,""),
_xlfn.XLOOKUP(_xlfn.CONCAT(9,"-",$A139, "-", "H"), PlayerData!$G:$G,PlayerData!L:L,""),
_xlfn.XLOOKUP(_xlfn.CONCAT(10,"-",$A139, "-", "H"), PlayerData!$G:$G,PlayerData!L:L,""),
_xlfn.XLOOKUP(_xlfn.CONCAT(11,"-",$A139, "-", "H"), PlayerData!$G:$G,PlayerData!L:L,""),
_xlfn.XLOOKUP(_xlfn.CONCAT(12,"-",$A139, "-", "H"), PlayerData!$G:$G,PlayerData!L:L,""),
_xlfn.XLOOKUP(_xlfn.CONCAT(13,"-",$A139, "-", "H"), PlayerData!$G:$G,PlayerData!L:L,""),
_xlfn.XLOOKUP(_xlfn.CONCAT(14,"-",$A139, "-", "H"), PlayerData!$G:$G,PlayerData!L:L,""),
_xlfn.XLOOKUP(_xlfn.CONCAT(15,"-",$A139, "-", "H"), PlayerData!$G:$G,PlayerData!L:L,""),
_xlfn.XLOOKUP(_xlfn.CONCAT(16,"-",$A139, "-", "H"), PlayerData!$G:$G,PlayerData!L:L,""),
_xlfn.XLOOKUP(_xlfn.CONCAT(17,"-",$A139, "-", "H"), PlayerData!$G:$G,PlayerData!L:L,""),
_xlfn.XLOOKUP(_xlfn.CONCAT(18,"-",$A139, "-", "H"), PlayerData!$G:$G,PlayerData!L:L,"")))</f>
        <v>0.42000000000000004</v>
      </c>
      <c r="H139" s="132">
        <f t="shared" si="14"/>
        <v>3.1818181818181821</v>
      </c>
      <c r="I139" s="132">
        <f t="shared" si="15"/>
        <v>0</v>
      </c>
      <c r="J139" s="72">
        <f t="shared" si="16"/>
        <v>5.6603773584905674</v>
      </c>
      <c r="K139" s="138" cm="1">
        <f t="array" ref="K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"A"), PlayerData!$M:$M,PlayerData!N:N,""),
_xlfn.XLOOKUP(_xlfn.CONCAT(1,"-",$A139, "-", "A"), PlayerData!$M:$M,PlayerData!N:N,""),
_xlfn.XLOOKUP(_xlfn.CONCAT(2,"-",$A139, "-", "A"), PlayerData!$M:$M,PlayerData!N:N,""),
_xlfn.XLOOKUP(_xlfn.CONCAT(3,"-",$A139, "-", "A"), PlayerData!$M:$M,PlayerData!N:N,""),
_xlfn.XLOOKUP(_xlfn.CONCAT(4,"-",$A139, "-", "A"), PlayerData!$M:$M,PlayerData!N:N,""),
_xlfn.XLOOKUP(_xlfn.CONCAT(5,"-",$A139, "-", "A"), PlayerData!$M:$M,PlayerData!N:N,""),
_xlfn.XLOOKUP(_xlfn.CONCAT(6,"-",$A139, "-", "A"), PlayerData!$M:$M,PlayerData!N:N,""),
_xlfn.XLOOKUP(_xlfn.CONCAT(7,"-",$A139, "-", "A"), PlayerData!$M:$M,PlayerData!N:N,""),
_xlfn.XLOOKUP(_xlfn.CONCAT(8,"-",$A139, "-", "A"), PlayerData!$M:$M,PlayerData!N:N,""),
_xlfn.XLOOKUP(_xlfn.CONCAT(9,"-",$A139, "-", "A"), PlayerData!$M:$M,PlayerData!N:N,""),
_xlfn.XLOOKUP(_xlfn.CONCAT(10,"-",$A139, "-", "A"), PlayerData!$M:$M,PlayerData!N:N,""),
_xlfn.XLOOKUP(_xlfn.CONCAT(11,"-",$A139, "-", "A"), PlayerData!$M:$M,PlayerData!N:N,""),
_xlfn.XLOOKUP(_xlfn.CONCAT(12,"-",$A139, "-", "A"), PlayerData!$M:$M,PlayerData!N:N,""),
_xlfn.XLOOKUP(_xlfn.CONCAT(13,"-",$A139, "-", "A"), PlayerData!$M:$M,PlayerData!N:N,""),
_xlfn.XLOOKUP(_xlfn.CONCAT(14,"-",$A139, "-", "A"), PlayerData!$M:$M,PlayerData!N:N,""),
_xlfn.XLOOKUP(_xlfn.CONCAT(15,"-",$A139, "-", "A"), PlayerData!$M:$M,PlayerData!N:N,""),
_xlfn.XLOOKUP(_xlfn.CONCAT(16,"-",$A139, "-", "A"), PlayerData!$M:$M,PlayerData!N:N,""),
_xlfn.XLOOKUP(_xlfn.CONCAT(17,"-",$A139, "-", "A"), PlayerData!$M:$M,PlayerData!N:N,""),
_xlfn.XLOOKUP(_xlfn.CONCAT(18,"-",$A139, "-", "A"), PlayerData!$M:$M,PlayerData!N:N,"")))</f>
        <v>0</v>
      </c>
      <c r="L139" s="138" cm="1">
        <f t="array" ref="L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"A"), PlayerData!$M:$M,PlayerData!O:O,""),
_xlfn.XLOOKUP(_xlfn.CONCAT(1,"-",$A139, "-", "A"), PlayerData!$M:$M,PlayerData!O:O,""),
_xlfn.XLOOKUP(_xlfn.CONCAT(2,"-",$A139, "-", "A"), PlayerData!$M:$M,PlayerData!O:O,""),
_xlfn.XLOOKUP(_xlfn.CONCAT(3,"-",$A139, "-", "A"), PlayerData!$M:$M,PlayerData!O:O,""),
_xlfn.XLOOKUP(_xlfn.CONCAT(4,"-",$A139, "-", "A"), PlayerData!$M:$M,PlayerData!O:O,""),
_xlfn.XLOOKUP(_xlfn.CONCAT(5,"-",$A139, "-", "A"), PlayerData!$M:$M,PlayerData!O:O,""),
_xlfn.XLOOKUP(_xlfn.CONCAT(6,"-",$A139, "-", "A"), PlayerData!$M:$M,PlayerData!O:O,""),
_xlfn.XLOOKUP(_xlfn.CONCAT(7,"-",$A139, "-", "A"), PlayerData!$M:$M,PlayerData!O:O,""),
_xlfn.XLOOKUP(_xlfn.CONCAT(8,"-",$A139, "-", "A"), PlayerData!$M:$M,PlayerData!O:O,""),
_xlfn.XLOOKUP(_xlfn.CONCAT(9,"-",$A139, "-", "A"), PlayerData!$M:$M,PlayerData!O:O,""),
_xlfn.XLOOKUP(_xlfn.CONCAT(10,"-",$A139, "-", "A"), PlayerData!$M:$M,PlayerData!O:O,""),
_xlfn.XLOOKUP(_xlfn.CONCAT(11,"-",$A139, "-", "A"), PlayerData!$M:$M,PlayerData!O:O,""),
_xlfn.XLOOKUP(_xlfn.CONCAT(12,"-",$A139, "-", "A"), PlayerData!$M:$M,PlayerData!O:O,""),
_xlfn.XLOOKUP(_xlfn.CONCAT(13,"-",$A139, "-", "A"), PlayerData!$M:$M,PlayerData!O:O,""),
_xlfn.XLOOKUP(_xlfn.CONCAT(14,"-",$A139, "-", "A"), PlayerData!$M:$M,PlayerData!O:O,""),
_xlfn.XLOOKUP(_xlfn.CONCAT(15,"-",$A139, "-", "A"), PlayerData!$M:$M,PlayerData!O:O,""),
_xlfn.XLOOKUP(_xlfn.CONCAT(16,"-",$A139, "-", "A"), PlayerData!$M:$M,PlayerData!O:O,""),
_xlfn.XLOOKUP(_xlfn.CONCAT(17,"-",$A139, "-", "A"), PlayerData!$M:$M,PlayerData!O:O,""),
_xlfn.XLOOKUP(_xlfn.CONCAT(18,"-",$A139, "-", "A"), PlayerData!$M:$M,PlayerData!O:O,"")))</f>
        <v>0</v>
      </c>
      <c r="M139" s="96" cm="1">
        <f t="array" ref="M1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_xlfn.XLOOKUP(_xlfn.CONCAT(0,"-",$A139, "-", "A"), PlayerData!$M:$M,PlayerData!R:R,""),
_xlfn.XLOOKUP(_xlfn.CONCAT(1,"-",$A139, "-", "A"), PlayerData!$M:$M,PlayerData!R:R,""),
_xlfn.XLOOKUP(_xlfn.CONCAT(2,"-",$A139, "-", "A"), PlayerData!$M:$M,PlayerData!R:R,""),
_xlfn.XLOOKUP(_xlfn.CONCAT(3,"-",$A139, "-", "A"), PlayerData!$M:$M,PlayerData!R:R,""),
_xlfn.XLOOKUP(_xlfn.CONCAT(4,"-",$A139, "-", "A"), PlayerData!$M:$M,PlayerData!R:R,""),
_xlfn.XLOOKUP(_xlfn.CONCAT(5,"-",$A139, "-", "A"), PlayerData!$M:$M,PlayerData!R:R,""),
_xlfn.XLOOKUP(_xlfn.CONCAT(6,"-",$A139, "-", "A"), PlayerData!$M:$M,PlayerData!R:R,""),
_xlfn.XLOOKUP(_xlfn.CONCAT(7,"-",$A139, "-", "A"), PlayerData!$M:$M,PlayerData!R:R,""),
_xlfn.XLOOKUP(_xlfn.CONCAT(8,"-",$A139, "-", "A"), PlayerData!$M:$M,PlayerData!R:R,""),
_xlfn.XLOOKUP(_xlfn.CONCAT(9,"-",$A139, "-", "A"), PlayerData!$M:$M,PlayerData!R:R,""),
_xlfn.XLOOKUP(_xlfn.CONCAT(10,"-",$A139, "-", "A"), PlayerData!$M:$M,PlayerData!R:R,""),
_xlfn.XLOOKUP(_xlfn.CONCAT(11,"-",$A139, "-", "A"), PlayerData!$M:$M,PlayerData!R:R,""),
_xlfn.XLOOKUP(_xlfn.CONCAT(12,"-",$A139, "-", "A"), PlayerData!$M:$M,PlayerData!R:R,""),
_xlfn.XLOOKUP(_xlfn.CONCAT(13,"-",$A139, "-", "A"), PlayerData!$M:$M,PlayerData!R:R,""),
_xlfn.XLOOKUP(_xlfn.CONCAT(14,"-",$A139, "-", "A"), PlayerData!$M:$M,PlayerData!R:R,""),
_xlfn.XLOOKUP(_xlfn.CONCAT(15,"-",$A139, "-", "A"), PlayerData!$M:$M,PlayerData!R:R,""),
_xlfn.XLOOKUP(_xlfn.CONCAT(16,"-",$A139, "-", "A"), PlayerData!$M:$M,PlayerData!R:R,""),
_xlfn.XLOOKUP(_xlfn.CONCAT(17,"-",$A139, "-", "A"), PlayerData!$M:$M,PlayerData!R:R,""),
_xlfn.XLOOKUP(_xlfn.CONCAT(18,"-",$A139, "-", "A"), PlayerData!$M:$M,PlayerData!R:R,"")))</f>
        <v>0.2</v>
      </c>
      <c r="N139" s="134">
        <f t="shared" si="17"/>
        <v>0</v>
      </c>
      <c r="O139" s="134">
        <f t="shared" si="18"/>
        <v>0</v>
      </c>
      <c r="P139" s="73">
        <f t="shared" si="19"/>
        <v>2.6954177897574128</v>
      </c>
      <c r="Q139" s="132" cm="1">
        <f t="array" ref="Q139">IF(OR($A139=Solver!$T$12:$T$201),0,SUMPRODUCT($H139:$J139,$T$4:$V$4))</f>
        <v>5.6603773584905674</v>
      </c>
      <c r="R139" s="73" cm="1">
        <f t="array" ref="R139">IF(OR($A139=Solver!$T$12:$T$201),0, SUMPRODUCT($N139:$P139, $T$4:$V$4))</f>
        <v>2.6954177897574128</v>
      </c>
    </row>
    <row r="140" spans="1:18">
      <c r="A140" s="55">
        <v>138</v>
      </c>
      <c r="B140" s="55" t="str">
        <f>_xlfn.XLOOKUP($A140, PlayerData!$B$3:$B$394, PlayerData!C$3:C$394)</f>
        <v>LIV</v>
      </c>
      <c r="C140" s="55" t="str">
        <f>_xlfn.XLOOKUP($A140, PlayerData!$B$3:$B$394, PlayerData!D$3:D$394)</f>
        <v>M</v>
      </c>
      <c r="D140" s="31" t="str">
        <f>_xlfn.XLOOKUP($A140, PlayerData!$B$3:$B$394, PlayerData!E$3:E$394)</f>
        <v>Keita</v>
      </c>
      <c r="E140" s="136" cm="1">
        <f t="array" ref="E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"H"), PlayerData!$G:$G,PlayerData!H:H,""),
_xlfn.XLOOKUP(_xlfn.CONCAT(1,"-",$A140, "-", "H"), PlayerData!$G:$G,PlayerData!H:H,""),
_xlfn.XLOOKUP(_xlfn.CONCAT(2,"-",$A140, "-", "H"), PlayerData!$G:$G,PlayerData!H:H,""),
_xlfn.XLOOKUP(_xlfn.CONCAT(3,"-",$A140, "-", "H"), PlayerData!$G:$G,PlayerData!H:H,""),
_xlfn.XLOOKUP(_xlfn.CONCAT(4,"-",$A140, "-", "H"), PlayerData!$G:$G,PlayerData!H:H,""),
_xlfn.XLOOKUP(_xlfn.CONCAT(5,"-",$A140, "-", "H"), PlayerData!$G:$G,PlayerData!H:H,""),
_xlfn.XLOOKUP(_xlfn.CONCAT(6,"-",$A140, "-", "H"), PlayerData!$G:$G,PlayerData!H:H,""),
_xlfn.XLOOKUP(_xlfn.CONCAT(7,"-",$A140, "-", "H"), PlayerData!$G:$G,PlayerData!H:H,""),
_xlfn.XLOOKUP(_xlfn.CONCAT(8,"-",$A140, "-", "H"), PlayerData!$G:$G,PlayerData!H:H,""),
_xlfn.XLOOKUP(_xlfn.CONCAT(9,"-",$A140, "-", "H"), PlayerData!$G:$G,PlayerData!H:H,""),
_xlfn.XLOOKUP(_xlfn.CONCAT(10,"-",$A140, "-", "H"), PlayerData!$G:$G,PlayerData!H:H,""),
_xlfn.XLOOKUP(_xlfn.CONCAT(11,"-",$A140, "-", "H"), PlayerData!$G:$G,PlayerData!H:H,""),
_xlfn.XLOOKUP(_xlfn.CONCAT(12,"-",$A140, "-", "H"), PlayerData!$G:$G,PlayerData!H:H,""),
_xlfn.XLOOKUP(_xlfn.CONCAT(13,"-",$A140, "-", "H"), PlayerData!$G:$G,PlayerData!H:H,""),
_xlfn.XLOOKUP(_xlfn.CONCAT(14,"-",$A140, "-", "H"), PlayerData!$G:$G,PlayerData!H:H,""),
_xlfn.XLOOKUP(_xlfn.CONCAT(15,"-",$A140, "-", "H"), PlayerData!$G:$G,PlayerData!H:H,""),
_xlfn.XLOOKUP(_xlfn.CONCAT(16,"-",$A140, "-", "H"), PlayerData!$G:$G,PlayerData!H:H,""),
_xlfn.XLOOKUP(_xlfn.CONCAT(17,"-",$A140, "-", "H"), PlayerData!$G:$G,PlayerData!H:H,""),
_xlfn.XLOOKUP(_xlfn.CONCAT(18,"-",$A140, "-", "H"), PlayerData!$G:$G,PlayerData!H:H,"")))</f>
        <v>0</v>
      </c>
      <c r="F140" s="136" cm="1">
        <f t="array" ref="F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"H"), PlayerData!$G:$G,PlayerData!I:I,""),
_xlfn.XLOOKUP(_xlfn.CONCAT(1,"-",$A140, "-", "H"), PlayerData!$G:$G,PlayerData!I:I,""),
_xlfn.XLOOKUP(_xlfn.CONCAT(2,"-",$A140, "-", "H"), PlayerData!$G:$G,PlayerData!I:I,""),
_xlfn.XLOOKUP(_xlfn.CONCAT(3,"-",$A140, "-", "H"), PlayerData!$G:$G,PlayerData!I:I,""),
_xlfn.XLOOKUP(_xlfn.CONCAT(4,"-",$A140, "-", "H"), PlayerData!$G:$G,PlayerData!I:I,""),
_xlfn.XLOOKUP(_xlfn.CONCAT(5,"-",$A140, "-", "H"), PlayerData!$G:$G,PlayerData!I:I,""),
_xlfn.XLOOKUP(_xlfn.CONCAT(6,"-",$A140, "-", "H"), PlayerData!$G:$G,PlayerData!I:I,""),
_xlfn.XLOOKUP(_xlfn.CONCAT(7,"-",$A140, "-", "H"), PlayerData!$G:$G,PlayerData!I:I,""),
_xlfn.XLOOKUP(_xlfn.CONCAT(8,"-",$A140, "-", "H"), PlayerData!$G:$G,PlayerData!I:I,""),
_xlfn.XLOOKUP(_xlfn.CONCAT(9,"-",$A140, "-", "H"), PlayerData!$G:$G,PlayerData!I:I,""),
_xlfn.XLOOKUP(_xlfn.CONCAT(10,"-",$A140, "-", "H"), PlayerData!$G:$G,PlayerData!I:I,""),
_xlfn.XLOOKUP(_xlfn.CONCAT(11,"-",$A140, "-", "H"), PlayerData!$G:$G,PlayerData!I:I,""),
_xlfn.XLOOKUP(_xlfn.CONCAT(12,"-",$A140, "-", "H"), PlayerData!$G:$G,PlayerData!I:I,""),
_xlfn.XLOOKUP(_xlfn.CONCAT(13,"-",$A140, "-", "H"), PlayerData!$G:$G,PlayerData!I:I,""),
_xlfn.XLOOKUP(_xlfn.CONCAT(14,"-",$A140, "-", "H"), PlayerData!$G:$G,PlayerData!I:I,""),
_xlfn.XLOOKUP(_xlfn.CONCAT(15,"-",$A140, "-", "H"), PlayerData!$G:$G,PlayerData!I:I,""),
_xlfn.XLOOKUP(_xlfn.CONCAT(16,"-",$A140, "-", "H"), PlayerData!$G:$G,PlayerData!I:I,""),
_xlfn.XLOOKUP(_xlfn.CONCAT(17,"-",$A140, "-", "H"), PlayerData!$G:$G,PlayerData!I:I,""),
_xlfn.XLOOKUP(_xlfn.CONCAT(18,"-",$A140, "-", "H"), PlayerData!$G:$G,PlayerData!I:I,"")))</f>
        <v>0</v>
      </c>
      <c r="G140" s="90" cm="1">
        <f t="array" ref="G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"H"), PlayerData!$G:$G,PlayerData!L:L,""),
_xlfn.XLOOKUP(_xlfn.CONCAT(1,"-",$A140, "-", "H"), PlayerData!$G:$G,PlayerData!L:L,""),
_xlfn.XLOOKUP(_xlfn.CONCAT(2,"-",$A140, "-", "H"), PlayerData!$G:$G,PlayerData!L:L,""),
_xlfn.XLOOKUP(_xlfn.CONCAT(3,"-",$A140, "-", "H"), PlayerData!$G:$G,PlayerData!L:L,""),
_xlfn.XLOOKUP(_xlfn.CONCAT(4,"-",$A140, "-", "H"), PlayerData!$G:$G,PlayerData!L:L,""),
_xlfn.XLOOKUP(_xlfn.CONCAT(5,"-",$A140, "-", "H"), PlayerData!$G:$G,PlayerData!L:L,""),
_xlfn.XLOOKUP(_xlfn.CONCAT(6,"-",$A140, "-", "H"), PlayerData!$G:$G,PlayerData!L:L,""),
_xlfn.XLOOKUP(_xlfn.CONCAT(7,"-",$A140, "-", "H"), PlayerData!$G:$G,PlayerData!L:L,""),
_xlfn.XLOOKUP(_xlfn.CONCAT(8,"-",$A140, "-", "H"), PlayerData!$G:$G,PlayerData!L:L,""),
_xlfn.XLOOKUP(_xlfn.CONCAT(9,"-",$A140, "-", "H"), PlayerData!$G:$G,PlayerData!L:L,""),
_xlfn.XLOOKUP(_xlfn.CONCAT(10,"-",$A140, "-", "H"), PlayerData!$G:$G,PlayerData!L:L,""),
_xlfn.XLOOKUP(_xlfn.CONCAT(11,"-",$A140, "-", "H"), PlayerData!$G:$G,PlayerData!L:L,""),
_xlfn.XLOOKUP(_xlfn.CONCAT(12,"-",$A140, "-", "H"), PlayerData!$G:$G,PlayerData!L:L,""),
_xlfn.XLOOKUP(_xlfn.CONCAT(13,"-",$A140, "-", "H"), PlayerData!$G:$G,PlayerData!L:L,""),
_xlfn.XLOOKUP(_xlfn.CONCAT(14,"-",$A140, "-", "H"), PlayerData!$G:$G,PlayerData!L:L,""),
_xlfn.XLOOKUP(_xlfn.CONCAT(15,"-",$A140, "-", "H"), PlayerData!$G:$G,PlayerData!L:L,""),
_xlfn.XLOOKUP(_xlfn.CONCAT(16,"-",$A140, "-", "H"), PlayerData!$G:$G,PlayerData!L:L,""),
_xlfn.XLOOKUP(_xlfn.CONCAT(17,"-",$A140, "-", "H"), PlayerData!$G:$G,PlayerData!L:L,""),
_xlfn.XLOOKUP(_xlfn.CONCAT(18,"-",$A140, "-", "H"), PlayerData!$G:$G,PlayerData!L:L,"")))</f>
        <v>0.79</v>
      </c>
      <c r="H140" s="132">
        <f t="shared" si="14"/>
        <v>0</v>
      </c>
      <c r="I140" s="132">
        <f t="shared" si="15"/>
        <v>0</v>
      </c>
      <c r="J140" s="72">
        <f t="shared" si="16"/>
        <v>10.64690026954178</v>
      </c>
      <c r="K140" s="138" cm="1">
        <f t="array" ref="K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"A"), PlayerData!$M:$M,PlayerData!N:N,""),
_xlfn.XLOOKUP(_xlfn.CONCAT(1,"-",$A140, "-", "A"), PlayerData!$M:$M,PlayerData!N:N,""),
_xlfn.XLOOKUP(_xlfn.CONCAT(2,"-",$A140, "-", "A"), PlayerData!$M:$M,PlayerData!N:N,""),
_xlfn.XLOOKUP(_xlfn.CONCAT(3,"-",$A140, "-", "A"), PlayerData!$M:$M,PlayerData!N:N,""),
_xlfn.XLOOKUP(_xlfn.CONCAT(4,"-",$A140, "-", "A"), PlayerData!$M:$M,PlayerData!N:N,""),
_xlfn.XLOOKUP(_xlfn.CONCAT(5,"-",$A140, "-", "A"), PlayerData!$M:$M,PlayerData!N:N,""),
_xlfn.XLOOKUP(_xlfn.CONCAT(6,"-",$A140, "-", "A"), PlayerData!$M:$M,PlayerData!N:N,""),
_xlfn.XLOOKUP(_xlfn.CONCAT(7,"-",$A140, "-", "A"), PlayerData!$M:$M,PlayerData!N:N,""),
_xlfn.XLOOKUP(_xlfn.CONCAT(8,"-",$A140, "-", "A"), PlayerData!$M:$M,PlayerData!N:N,""),
_xlfn.XLOOKUP(_xlfn.CONCAT(9,"-",$A140, "-", "A"), PlayerData!$M:$M,PlayerData!N:N,""),
_xlfn.XLOOKUP(_xlfn.CONCAT(10,"-",$A140, "-", "A"), PlayerData!$M:$M,PlayerData!N:N,""),
_xlfn.XLOOKUP(_xlfn.CONCAT(11,"-",$A140, "-", "A"), PlayerData!$M:$M,PlayerData!N:N,""),
_xlfn.XLOOKUP(_xlfn.CONCAT(12,"-",$A140, "-", "A"), PlayerData!$M:$M,PlayerData!N:N,""),
_xlfn.XLOOKUP(_xlfn.CONCAT(13,"-",$A140, "-", "A"), PlayerData!$M:$M,PlayerData!N:N,""),
_xlfn.XLOOKUP(_xlfn.CONCAT(14,"-",$A140, "-", "A"), PlayerData!$M:$M,PlayerData!N:N,""),
_xlfn.XLOOKUP(_xlfn.CONCAT(15,"-",$A140, "-", "A"), PlayerData!$M:$M,PlayerData!N:N,""),
_xlfn.XLOOKUP(_xlfn.CONCAT(16,"-",$A140, "-", "A"), PlayerData!$M:$M,PlayerData!N:N,""),
_xlfn.XLOOKUP(_xlfn.CONCAT(17,"-",$A140, "-", "A"), PlayerData!$M:$M,PlayerData!N:N,""),
_xlfn.XLOOKUP(_xlfn.CONCAT(18,"-",$A140, "-", "A"), PlayerData!$M:$M,PlayerData!N:N,"")))</f>
        <v>0.75</v>
      </c>
      <c r="L140" s="138" cm="1">
        <f t="array" ref="L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"A"), PlayerData!$M:$M,PlayerData!O:O,""),
_xlfn.XLOOKUP(_xlfn.CONCAT(1,"-",$A140, "-", "A"), PlayerData!$M:$M,PlayerData!O:O,""),
_xlfn.XLOOKUP(_xlfn.CONCAT(2,"-",$A140, "-", "A"), PlayerData!$M:$M,PlayerData!O:O,""),
_xlfn.XLOOKUP(_xlfn.CONCAT(3,"-",$A140, "-", "A"), PlayerData!$M:$M,PlayerData!O:O,""),
_xlfn.XLOOKUP(_xlfn.CONCAT(4,"-",$A140, "-", "A"), PlayerData!$M:$M,PlayerData!O:O,""),
_xlfn.XLOOKUP(_xlfn.CONCAT(5,"-",$A140, "-", "A"), PlayerData!$M:$M,PlayerData!O:O,""),
_xlfn.XLOOKUP(_xlfn.CONCAT(6,"-",$A140, "-", "A"), PlayerData!$M:$M,PlayerData!O:O,""),
_xlfn.XLOOKUP(_xlfn.CONCAT(7,"-",$A140, "-", "A"), PlayerData!$M:$M,PlayerData!O:O,""),
_xlfn.XLOOKUP(_xlfn.CONCAT(8,"-",$A140, "-", "A"), PlayerData!$M:$M,PlayerData!O:O,""),
_xlfn.XLOOKUP(_xlfn.CONCAT(9,"-",$A140, "-", "A"), PlayerData!$M:$M,PlayerData!O:O,""),
_xlfn.XLOOKUP(_xlfn.CONCAT(10,"-",$A140, "-", "A"), PlayerData!$M:$M,PlayerData!O:O,""),
_xlfn.XLOOKUP(_xlfn.CONCAT(11,"-",$A140, "-", "A"), PlayerData!$M:$M,PlayerData!O:O,""),
_xlfn.XLOOKUP(_xlfn.CONCAT(12,"-",$A140, "-", "A"), PlayerData!$M:$M,PlayerData!O:O,""),
_xlfn.XLOOKUP(_xlfn.CONCAT(13,"-",$A140, "-", "A"), PlayerData!$M:$M,PlayerData!O:O,""),
_xlfn.XLOOKUP(_xlfn.CONCAT(14,"-",$A140, "-", "A"), PlayerData!$M:$M,PlayerData!O:O,""),
_xlfn.XLOOKUP(_xlfn.CONCAT(15,"-",$A140, "-", "A"), PlayerData!$M:$M,PlayerData!O:O,""),
_xlfn.XLOOKUP(_xlfn.CONCAT(16,"-",$A140, "-", "A"), PlayerData!$M:$M,PlayerData!O:O,""),
_xlfn.XLOOKUP(_xlfn.CONCAT(17,"-",$A140, "-", "A"), PlayerData!$M:$M,PlayerData!O:O,""),
_xlfn.XLOOKUP(_xlfn.CONCAT(18,"-",$A140, "-", "A"), PlayerData!$M:$M,PlayerData!O:O,"")))</f>
        <v>0.25</v>
      </c>
      <c r="M140" s="96" cm="1">
        <f t="array" ref="M1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_xlfn.XLOOKUP(_xlfn.CONCAT(0,"-",$A140, "-", "A"), PlayerData!$M:$M,PlayerData!R:R,""),
_xlfn.XLOOKUP(_xlfn.CONCAT(1,"-",$A140, "-", "A"), PlayerData!$M:$M,PlayerData!R:R,""),
_xlfn.XLOOKUP(_xlfn.CONCAT(2,"-",$A140, "-", "A"), PlayerData!$M:$M,PlayerData!R:R,""),
_xlfn.XLOOKUP(_xlfn.CONCAT(3,"-",$A140, "-", "A"), PlayerData!$M:$M,PlayerData!R:R,""),
_xlfn.XLOOKUP(_xlfn.CONCAT(4,"-",$A140, "-", "A"), PlayerData!$M:$M,PlayerData!R:R,""),
_xlfn.XLOOKUP(_xlfn.CONCAT(5,"-",$A140, "-", "A"), PlayerData!$M:$M,PlayerData!R:R,""),
_xlfn.XLOOKUP(_xlfn.CONCAT(6,"-",$A140, "-", "A"), PlayerData!$M:$M,PlayerData!R:R,""),
_xlfn.XLOOKUP(_xlfn.CONCAT(7,"-",$A140, "-", "A"), PlayerData!$M:$M,PlayerData!R:R,""),
_xlfn.XLOOKUP(_xlfn.CONCAT(8,"-",$A140, "-", "A"), PlayerData!$M:$M,PlayerData!R:R,""),
_xlfn.XLOOKUP(_xlfn.CONCAT(9,"-",$A140, "-", "A"), PlayerData!$M:$M,PlayerData!R:R,""),
_xlfn.XLOOKUP(_xlfn.CONCAT(10,"-",$A140, "-", "A"), PlayerData!$M:$M,PlayerData!R:R,""),
_xlfn.XLOOKUP(_xlfn.CONCAT(11,"-",$A140, "-", "A"), PlayerData!$M:$M,PlayerData!R:R,""),
_xlfn.XLOOKUP(_xlfn.CONCAT(12,"-",$A140, "-", "A"), PlayerData!$M:$M,PlayerData!R:R,""),
_xlfn.XLOOKUP(_xlfn.CONCAT(13,"-",$A140, "-", "A"), PlayerData!$M:$M,PlayerData!R:R,""),
_xlfn.XLOOKUP(_xlfn.CONCAT(14,"-",$A140, "-", "A"), PlayerData!$M:$M,PlayerData!R:R,""),
_xlfn.XLOOKUP(_xlfn.CONCAT(15,"-",$A140, "-", "A"), PlayerData!$M:$M,PlayerData!R:R,""),
_xlfn.XLOOKUP(_xlfn.CONCAT(16,"-",$A140, "-", "A"), PlayerData!$M:$M,PlayerData!R:R,""),
_xlfn.XLOOKUP(_xlfn.CONCAT(17,"-",$A140, "-", "A"), PlayerData!$M:$M,PlayerData!R:R,""),
_xlfn.XLOOKUP(_xlfn.CONCAT(18,"-",$A140, "-", "A"), PlayerData!$M:$M,PlayerData!R:R,"")))</f>
        <v>1.6900000000000002</v>
      </c>
      <c r="N140" s="134">
        <f t="shared" si="17"/>
        <v>17.045454545454543</v>
      </c>
      <c r="O140" s="134">
        <f t="shared" si="18"/>
        <v>11.363636363636363</v>
      </c>
      <c r="P140" s="73">
        <f t="shared" si="19"/>
        <v>22.776280323450141</v>
      </c>
      <c r="Q140" s="132" cm="1">
        <f t="array" ref="Q140">IF(OR($A140=Solver!$T$12:$T$201),0,SUMPRODUCT($H140:$J140,$T$4:$V$4))</f>
        <v>10.64690026954178</v>
      </c>
      <c r="R140" s="73" cm="1">
        <f t="array" ref="R140">IF(OR($A140=Solver!$T$12:$T$201),0, SUMPRODUCT($N140:$P140, $T$4:$V$4))</f>
        <v>22.776280323450141</v>
      </c>
    </row>
    <row r="141" spans="1:18">
      <c r="A141" s="55">
        <v>139</v>
      </c>
      <c r="B141" s="55" t="str">
        <f>_xlfn.XLOOKUP($A141, PlayerData!$B$3:$B$394, PlayerData!C$3:C$394)</f>
        <v>MCI</v>
      </c>
      <c r="C141" s="55" t="str">
        <f>_xlfn.XLOOKUP($A141, PlayerData!$B$3:$B$394, PlayerData!D$3:D$394)</f>
        <v>M</v>
      </c>
      <c r="D141" s="31" t="str">
        <f>_xlfn.XLOOKUP($A141, PlayerData!$B$3:$B$394, PlayerData!E$3:E$394)</f>
        <v>Gündogan</v>
      </c>
      <c r="E141" s="136" cm="1">
        <f t="array" ref="E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"H"), PlayerData!$G:$G,PlayerData!H:H,""),
_xlfn.XLOOKUP(_xlfn.CONCAT(1,"-",$A141, "-", "H"), PlayerData!$G:$G,PlayerData!H:H,""),
_xlfn.XLOOKUP(_xlfn.CONCAT(2,"-",$A141, "-", "H"), PlayerData!$G:$G,PlayerData!H:H,""),
_xlfn.XLOOKUP(_xlfn.CONCAT(3,"-",$A141, "-", "H"), PlayerData!$G:$G,PlayerData!H:H,""),
_xlfn.XLOOKUP(_xlfn.CONCAT(4,"-",$A141, "-", "H"), PlayerData!$G:$G,PlayerData!H:H,""),
_xlfn.XLOOKUP(_xlfn.CONCAT(5,"-",$A141, "-", "H"), PlayerData!$G:$G,PlayerData!H:H,""),
_xlfn.XLOOKUP(_xlfn.CONCAT(6,"-",$A141, "-", "H"), PlayerData!$G:$G,PlayerData!H:H,""),
_xlfn.XLOOKUP(_xlfn.CONCAT(7,"-",$A141, "-", "H"), PlayerData!$G:$G,PlayerData!H:H,""),
_xlfn.XLOOKUP(_xlfn.CONCAT(8,"-",$A141, "-", "H"), PlayerData!$G:$G,PlayerData!H:H,""),
_xlfn.XLOOKUP(_xlfn.CONCAT(9,"-",$A141, "-", "H"), PlayerData!$G:$G,PlayerData!H:H,""),
_xlfn.XLOOKUP(_xlfn.CONCAT(10,"-",$A141, "-", "H"), PlayerData!$G:$G,PlayerData!H:H,""),
_xlfn.XLOOKUP(_xlfn.CONCAT(11,"-",$A141, "-", "H"), PlayerData!$G:$G,PlayerData!H:H,""),
_xlfn.XLOOKUP(_xlfn.CONCAT(12,"-",$A141, "-", "H"), PlayerData!$G:$G,PlayerData!H:H,""),
_xlfn.XLOOKUP(_xlfn.CONCAT(13,"-",$A141, "-", "H"), PlayerData!$G:$G,PlayerData!H:H,""),
_xlfn.XLOOKUP(_xlfn.CONCAT(14,"-",$A141, "-", "H"), PlayerData!$G:$G,PlayerData!H:H,""),
_xlfn.XLOOKUP(_xlfn.CONCAT(15,"-",$A141, "-", "H"), PlayerData!$G:$G,PlayerData!H:H,""),
_xlfn.XLOOKUP(_xlfn.CONCAT(16,"-",$A141, "-", "H"), PlayerData!$G:$G,PlayerData!H:H,""),
_xlfn.XLOOKUP(_xlfn.CONCAT(17,"-",$A141, "-", "H"), PlayerData!$G:$G,PlayerData!H:H,""),
_xlfn.XLOOKUP(_xlfn.CONCAT(18,"-",$A141, "-", "H"), PlayerData!$G:$G,PlayerData!H:H,"")))</f>
        <v>0.2</v>
      </c>
      <c r="F141" s="136" cm="1">
        <f t="array" ref="F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"H"), PlayerData!$G:$G,PlayerData!I:I,""),
_xlfn.XLOOKUP(_xlfn.CONCAT(1,"-",$A141, "-", "H"), PlayerData!$G:$G,PlayerData!I:I,""),
_xlfn.XLOOKUP(_xlfn.CONCAT(2,"-",$A141, "-", "H"), PlayerData!$G:$G,PlayerData!I:I,""),
_xlfn.XLOOKUP(_xlfn.CONCAT(3,"-",$A141, "-", "H"), PlayerData!$G:$G,PlayerData!I:I,""),
_xlfn.XLOOKUP(_xlfn.CONCAT(4,"-",$A141, "-", "H"), PlayerData!$G:$G,PlayerData!I:I,""),
_xlfn.XLOOKUP(_xlfn.CONCAT(5,"-",$A141, "-", "H"), PlayerData!$G:$G,PlayerData!I:I,""),
_xlfn.XLOOKUP(_xlfn.CONCAT(6,"-",$A141, "-", "H"), PlayerData!$G:$G,PlayerData!I:I,""),
_xlfn.XLOOKUP(_xlfn.CONCAT(7,"-",$A141, "-", "H"), PlayerData!$G:$G,PlayerData!I:I,""),
_xlfn.XLOOKUP(_xlfn.CONCAT(8,"-",$A141, "-", "H"), PlayerData!$G:$G,PlayerData!I:I,""),
_xlfn.XLOOKUP(_xlfn.CONCAT(9,"-",$A141, "-", "H"), PlayerData!$G:$G,PlayerData!I:I,""),
_xlfn.XLOOKUP(_xlfn.CONCAT(10,"-",$A141, "-", "H"), PlayerData!$G:$G,PlayerData!I:I,""),
_xlfn.XLOOKUP(_xlfn.CONCAT(11,"-",$A141, "-", "H"), PlayerData!$G:$G,PlayerData!I:I,""),
_xlfn.XLOOKUP(_xlfn.CONCAT(12,"-",$A141, "-", "H"), PlayerData!$G:$G,PlayerData!I:I,""),
_xlfn.XLOOKUP(_xlfn.CONCAT(13,"-",$A141, "-", "H"), PlayerData!$G:$G,PlayerData!I:I,""),
_xlfn.XLOOKUP(_xlfn.CONCAT(14,"-",$A141, "-", "H"), PlayerData!$G:$G,PlayerData!I:I,""),
_xlfn.XLOOKUP(_xlfn.CONCAT(15,"-",$A141, "-", "H"), PlayerData!$G:$G,PlayerData!I:I,""),
_xlfn.XLOOKUP(_xlfn.CONCAT(16,"-",$A141, "-", "H"), PlayerData!$G:$G,PlayerData!I:I,""),
_xlfn.XLOOKUP(_xlfn.CONCAT(17,"-",$A141, "-", "H"), PlayerData!$G:$G,PlayerData!I:I,""),
_xlfn.XLOOKUP(_xlfn.CONCAT(18,"-",$A141, "-", "H"), PlayerData!$G:$G,PlayerData!I:I,"")))</f>
        <v>0</v>
      </c>
      <c r="G141" s="90" cm="1">
        <f t="array" ref="G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"H"), PlayerData!$G:$G,PlayerData!L:L,""),
_xlfn.XLOOKUP(_xlfn.CONCAT(1,"-",$A141, "-", "H"), PlayerData!$G:$G,PlayerData!L:L,""),
_xlfn.XLOOKUP(_xlfn.CONCAT(2,"-",$A141, "-", "H"), PlayerData!$G:$G,PlayerData!L:L,""),
_xlfn.XLOOKUP(_xlfn.CONCAT(3,"-",$A141, "-", "H"), PlayerData!$G:$G,PlayerData!L:L,""),
_xlfn.XLOOKUP(_xlfn.CONCAT(4,"-",$A141, "-", "H"), PlayerData!$G:$G,PlayerData!L:L,""),
_xlfn.XLOOKUP(_xlfn.CONCAT(5,"-",$A141, "-", "H"), PlayerData!$G:$G,PlayerData!L:L,""),
_xlfn.XLOOKUP(_xlfn.CONCAT(6,"-",$A141, "-", "H"), PlayerData!$G:$G,PlayerData!L:L,""),
_xlfn.XLOOKUP(_xlfn.CONCAT(7,"-",$A141, "-", "H"), PlayerData!$G:$G,PlayerData!L:L,""),
_xlfn.XLOOKUP(_xlfn.CONCAT(8,"-",$A141, "-", "H"), PlayerData!$G:$G,PlayerData!L:L,""),
_xlfn.XLOOKUP(_xlfn.CONCAT(9,"-",$A141, "-", "H"), PlayerData!$G:$G,PlayerData!L:L,""),
_xlfn.XLOOKUP(_xlfn.CONCAT(10,"-",$A141, "-", "H"), PlayerData!$G:$G,PlayerData!L:L,""),
_xlfn.XLOOKUP(_xlfn.CONCAT(11,"-",$A141, "-", "H"), PlayerData!$G:$G,PlayerData!L:L,""),
_xlfn.XLOOKUP(_xlfn.CONCAT(12,"-",$A141, "-", "H"), PlayerData!$G:$G,PlayerData!L:L,""),
_xlfn.XLOOKUP(_xlfn.CONCAT(13,"-",$A141, "-", "H"), PlayerData!$G:$G,PlayerData!L:L,""),
_xlfn.XLOOKUP(_xlfn.CONCAT(14,"-",$A141, "-", "H"), PlayerData!$G:$G,PlayerData!L:L,""),
_xlfn.XLOOKUP(_xlfn.CONCAT(15,"-",$A141, "-", "H"), PlayerData!$G:$G,PlayerData!L:L,""),
_xlfn.XLOOKUP(_xlfn.CONCAT(16,"-",$A141, "-", "H"), PlayerData!$G:$G,PlayerData!L:L,""),
_xlfn.XLOOKUP(_xlfn.CONCAT(17,"-",$A141, "-", "H"), PlayerData!$G:$G,PlayerData!L:L,""),
_xlfn.XLOOKUP(_xlfn.CONCAT(18,"-",$A141, "-", "H"), PlayerData!$G:$G,PlayerData!L:L,"")))</f>
        <v>0.48</v>
      </c>
      <c r="H141" s="132">
        <f t="shared" si="14"/>
        <v>4.545454545454545</v>
      </c>
      <c r="I141" s="132">
        <f t="shared" si="15"/>
        <v>0</v>
      </c>
      <c r="J141" s="72">
        <f t="shared" si="16"/>
        <v>6.4690026954177906</v>
      </c>
      <c r="K141" s="138" cm="1">
        <f t="array" ref="K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"A"), PlayerData!$M:$M,PlayerData!N:N,""),
_xlfn.XLOOKUP(_xlfn.CONCAT(1,"-",$A141, "-", "A"), PlayerData!$M:$M,PlayerData!N:N,""),
_xlfn.XLOOKUP(_xlfn.CONCAT(2,"-",$A141, "-", "A"), PlayerData!$M:$M,PlayerData!N:N,""),
_xlfn.XLOOKUP(_xlfn.CONCAT(3,"-",$A141, "-", "A"), PlayerData!$M:$M,PlayerData!N:N,""),
_xlfn.XLOOKUP(_xlfn.CONCAT(4,"-",$A141, "-", "A"), PlayerData!$M:$M,PlayerData!N:N,""),
_xlfn.XLOOKUP(_xlfn.CONCAT(5,"-",$A141, "-", "A"), PlayerData!$M:$M,PlayerData!N:N,""),
_xlfn.XLOOKUP(_xlfn.CONCAT(6,"-",$A141, "-", "A"), PlayerData!$M:$M,PlayerData!N:N,""),
_xlfn.XLOOKUP(_xlfn.CONCAT(7,"-",$A141, "-", "A"), PlayerData!$M:$M,PlayerData!N:N,""),
_xlfn.XLOOKUP(_xlfn.CONCAT(8,"-",$A141, "-", "A"), PlayerData!$M:$M,PlayerData!N:N,""),
_xlfn.XLOOKUP(_xlfn.CONCAT(9,"-",$A141, "-", "A"), PlayerData!$M:$M,PlayerData!N:N,""),
_xlfn.XLOOKUP(_xlfn.CONCAT(10,"-",$A141, "-", "A"), PlayerData!$M:$M,PlayerData!N:N,""),
_xlfn.XLOOKUP(_xlfn.CONCAT(11,"-",$A141, "-", "A"), PlayerData!$M:$M,PlayerData!N:N,""),
_xlfn.XLOOKUP(_xlfn.CONCAT(12,"-",$A141, "-", "A"), PlayerData!$M:$M,PlayerData!N:N,""),
_xlfn.XLOOKUP(_xlfn.CONCAT(13,"-",$A141, "-", "A"), PlayerData!$M:$M,PlayerData!N:N,""),
_xlfn.XLOOKUP(_xlfn.CONCAT(14,"-",$A141, "-", "A"), PlayerData!$M:$M,PlayerData!N:N,""),
_xlfn.XLOOKUP(_xlfn.CONCAT(15,"-",$A141, "-", "A"), PlayerData!$M:$M,PlayerData!N:N,""),
_xlfn.XLOOKUP(_xlfn.CONCAT(16,"-",$A141, "-", "A"), PlayerData!$M:$M,PlayerData!N:N,""),
_xlfn.XLOOKUP(_xlfn.CONCAT(17,"-",$A141, "-", "A"), PlayerData!$M:$M,PlayerData!N:N,""),
_xlfn.XLOOKUP(_xlfn.CONCAT(18,"-",$A141, "-", "A"), PlayerData!$M:$M,PlayerData!N:N,"")))</f>
        <v>1</v>
      </c>
      <c r="L141" s="138" cm="1">
        <f t="array" ref="L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"A"), PlayerData!$M:$M,PlayerData!O:O,""),
_xlfn.XLOOKUP(_xlfn.CONCAT(1,"-",$A141, "-", "A"), PlayerData!$M:$M,PlayerData!O:O,""),
_xlfn.XLOOKUP(_xlfn.CONCAT(2,"-",$A141, "-", "A"), PlayerData!$M:$M,PlayerData!O:O,""),
_xlfn.XLOOKUP(_xlfn.CONCAT(3,"-",$A141, "-", "A"), PlayerData!$M:$M,PlayerData!O:O,""),
_xlfn.XLOOKUP(_xlfn.CONCAT(4,"-",$A141, "-", "A"), PlayerData!$M:$M,PlayerData!O:O,""),
_xlfn.XLOOKUP(_xlfn.CONCAT(5,"-",$A141, "-", "A"), PlayerData!$M:$M,PlayerData!O:O,""),
_xlfn.XLOOKUP(_xlfn.CONCAT(6,"-",$A141, "-", "A"), PlayerData!$M:$M,PlayerData!O:O,""),
_xlfn.XLOOKUP(_xlfn.CONCAT(7,"-",$A141, "-", "A"), PlayerData!$M:$M,PlayerData!O:O,""),
_xlfn.XLOOKUP(_xlfn.CONCAT(8,"-",$A141, "-", "A"), PlayerData!$M:$M,PlayerData!O:O,""),
_xlfn.XLOOKUP(_xlfn.CONCAT(9,"-",$A141, "-", "A"), PlayerData!$M:$M,PlayerData!O:O,""),
_xlfn.XLOOKUP(_xlfn.CONCAT(10,"-",$A141, "-", "A"), PlayerData!$M:$M,PlayerData!O:O,""),
_xlfn.XLOOKUP(_xlfn.CONCAT(11,"-",$A141, "-", "A"), PlayerData!$M:$M,PlayerData!O:O,""),
_xlfn.XLOOKUP(_xlfn.CONCAT(12,"-",$A141, "-", "A"), PlayerData!$M:$M,PlayerData!O:O,""),
_xlfn.XLOOKUP(_xlfn.CONCAT(13,"-",$A141, "-", "A"), PlayerData!$M:$M,PlayerData!O:O,""),
_xlfn.XLOOKUP(_xlfn.CONCAT(14,"-",$A141, "-", "A"), PlayerData!$M:$M,PlayerData!O:O,""),
_xlfn.XLOOKUP(_xlfn.CONCAT(15,"-",$A141, "-", "A"), PlayerData!$M:$M,PlayerData!O:O,""),
_xlfn.XLOOKUP(_xlfn.CONCAT(16,"-",$A141, "-", "A"), PlayerData!$M:$M,PlayerData!O:O,""),
_xlfn.XLOOKUP(_xlfn.CONCAT(17,"-",$A141, "-", "A"), PlayerData!$M:$M,PlayerData!O:O,""),
_xlfn.XLOOKUP(_xlfn.CONCAT(18,"-",$A141, "-", "A"), PlayerData!$M:$M,PlayerData!O:O,"")))</f>
        <v>0.75</v>
      </c>
      <c r="M141" s="96" cm="1">
        <f t="array" ref="M1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_xlfn.XLOOKUP(_xlfn.CONCAT(0,"-",$A141, "-", "A"), PlayerData!$M:$M,PlayerData!R:R,""),
_xlfn.XLOOKUP(_xlfn.CONCAT(1,"-",$A141, "-", "A"), PlayerData!$M:$M,PlayerData!R:R,""),
_xlfn.XLOOKUP(_xlfn.CONCAT(2,"-",$A141, "-", "A"), PlayerData!$M:$M,PlayerData!R:R,""),
_xlfn.XLOOKUP(_xlfn.CONCAT(3,"-",$A141, "-", "A"), PlayerData!$M:$M,PlayerData!R:R,""),
_xlfn.XLOOKUP(_xlfn.CONCAT(4,"-",$A141, "-", "A"), PlayerData!$M:$M,PlayerData!R:R,""),
_xlfn.XLOOKUP(_xlfn.CONCAT(5,"-",$A141, "-", "A"), PlayerData!$M:$M,PlayerData!R:R,""),
_xlfn.XLOOKUP(_xlfn.CONCAT(6,"-",$A141, "-", "A"), PlayerData!$M:$M,PlayerData!R:R,""),
_xlfn.XLOOKUP(_xlfn.CONCAT(7,"-",$A141, "-", "A"), PlayerData!$M:$M,PlayerData!R:R,""),
_xlfn.XLOOKUP(_xlfn.CONCAT(8,"-",$A141, "-", "A"), PlayerData!$M:$M,PlayerData!R:R,""),
_xlfn.XLOOKUP(_xlfn.CONCAT(9,"-",$A141, "-", "A"), PlayerData!$M:$M,PlayerData!R:R,""),
_xlfn.XLOOKUP(_xlfn.CONCAT(10,"-",$A141, "-", "A"), PlayerData!$M:$M,PlayerData!R:R,""),
_xlfn.XLOOKUP(_xlfn.CONCAT(11,"-",$A141, "-", "A"), PlayerData!$M:$M,PlayerData!R:R,""),
_xlfn.XLOOKUP(_xlfn.CONCAT(12,"-",$A141, "-", "A"), PlayerData!$M:$M,PlayerData!R:R,""),
_xlfn.XLOOKUP(_xlfn.CONCAT(13,"-",$A141, "-", "A"), PlayerData!$M:$M,PlayerData!R:R,""),
_xlfn.XLOOKUP(_xlfn.CONCAT(14,"-",$A141, "-", "A"), PlayerData!$M:$M,PlayerData!R:R,""),
_xlfn.XLOOKUP(_xlfn.CONCAT(15,"-",$A141, "-", "A"), PlayerData!$M:$M,PlayerData!R:R,""),
_xlfn.XLOOKUP(_xlfn.CONCAT(16,"-",$A141, "-", "A"), PlayerData!$M:$M,PlayerData!R:R,""),
_xlfn.XLOOKUP(_xlfn.CONCAT(17,"-",$A141, "-", "A"), PlayerData!$M:$M,PlayerData!R:R,""),
_xlfn.XLOOKUP(_xlfn.CONCAT(18,"-",$A141, "-", "A"), PlayerData!$M:$M,PlayerData!R:R,"")))</f>
        <v>2.41</v>
      </c>
      <c r="N141" s="134">
        <f t="shared" si="17"/>
        <v>22.727272727272727</v>
      </c>
      <c r="O141" s="134">
        <f t="shared" si="18"/>
        <v>34.090909090909086</v>
      </c>
      <c r="P141" s="73">
        <f t="shared" si="19"/>
        <v>32.479784366576823</v>
      </c>
      <c r="Q141" s="132" cm="1">
        <f t="array" ref="Q141">IF(OR($A141=Solver!$T$12:$T$201),0,SUMPRODUCT($H141:$J141,$T$4:$V$4))</f>
        <v>6.4690026954177906</v>
      </c>
      <c r="R141" s="73" cm="1">
        <f t="array" ref="R141">IF(OR($A141=Solver!$T$12:$T$201),0, SUMPRODUCT($N141:$P141, $T$4:$V$4))</f>
        <v>32.479784366576823</v>
      </c>
    </row>
    <row r="142" spans="1:18">
      <c r="A142" s="55">
        <v>140</v>
      </c>
      <c r="B142" s="55" t="str">
        <f>_xlfn.XLOOKUP($A142, PlayerData!$B$3:$B$394, PlayerData!C$3:C$394)</f>
        <v>MUN</v>
      </c>
      <c r="C142" s="55" t="str">
        <f>_xlfn.XLOOKUP($A142, PlayerData!$B$3:$B$394, PlayerData!D$3:D$394)</f>
        <v>M</v>
      </c>
      <c r="D142" s="31" t="str">
        <f>_xlfn.XLOOKUP($A142, PlayerData!$B$3:$B$394, PlayerData!E$3:E$394)</f>
        <v>Fred</v>
      </c>
      <c r="E142" s="136" cm="1">
        <f t="array" ref="E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"H"), PlayerData!$G:$G,PlayerData!H:H,""),
_xlfn.XLOOKUP(_xlfn.CONCAT(1,"-",$A142, "-", "H"), PlayerData!$G:$G,PlayerData!H:H,""),
_xlfn.XLOOKUP(_xlfn.CONCAT(2,"-",$A142, "-", "H"), PlayerData!$G:$G,PlayerData!H:H,""),
_xlfn.XLOOKUP(_xlfn.CONCAT(3,"-",$A142, "-", "H"), PlayerData!$G:$G,PlayerData!H:H,""),
_xlfn.XLOOKUP(_xlfn.CONCAT(4,"-",$A142, "-", "H"), PlayerData!$G:$G,PlayerData!H:H,""),
_xlfn.XLOOKUP(_xlfn.CONCAT(5,"-",$A142, "-", "H"), PlayerData!$G:$G,PlayerData!H:H,""),
_xlfn.XLOOKUP(_xlfn.CONCAT(6,"-",$A142, "-", "H"), PlayerData!$G:$G,PlayerData!H:H,""),
_xlfn.XLOOKUP(_xlfn.CONCAT(7,"-",$A142, "-", "H"), PlayerData!$G:$G,PlayerData!H:H,""),
_xlfn.XLOOKUP(_xlfn.CONCAT(8,"-",$A142, "-", "H"), PlayerData!$G:$G,PlayerData!H:H,""),
_xlfn.XLOOKUP(_xlfn.CONCAT(9,"-",$A142, "-", "H"), PlayerData!$G:$G,PlayerData!H:H,""),
_xlfn.XLOOKUP(_xlfn.CONCAT(10,"-",$A142, "-", "H"), PlayerData!$G:$G,PlayerData!H:H,""),
_xlfn.XLOOKUP(_xlfn.CONCAT(11,"-",$A142, "-", "H"), PlayerData!$G:$G,PlayerData!H:H,""),
_xlfn.XLOOKUP(_xlfn.CONCAT(12,"-",$A142, "-", "H"), PlayerData!$G:$G,PlayerData!H:H,""),
_xlfn.XLOOKUP(_xlfn.CONCAT(13,"-",$A142, "-", "H"), PlayerData!$G:$G,PlayerData!H:H,""),
_xlfn.XLOOKUP(_xlfn.CONCAT(14,"-",$A142, "-", "H"), PlayerData!$G:$G,PlayerData!H:H,""),
_xlfn.XLOOKUP(_xlfn.CONCAT(15,"-",$A142, "-", "H"), PlayerData!$G:$G,PlayerData!H:H,""),
_xlfn.XLOOKUP(_xlfn.CONCAT(16,"-",$A142, "-", "H"), PlayerData!$G:$G,PlayerData!H:H,""),
_xlfn.XLOOKUP(_xlfn.CONCAT(17,"-",$A142, "-", "H"), PlayerData!$G:$G,PlayerData!H:H,""),
_xlfn.XLOOKUP(_xlfn.CONCAT(18,"-",$A142, "-", "H"), PlayerData!$G:$G,PlayerData!H:H,"")))</f>
        <v>0</v>
      </c>
      <c r="F142" s="136" cm="1">
        <f t="array" ref="F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"H"), PlayerData!$G:$G,PlayerData!I:I,""),
_xlfn.XLOOKUP(_xlfn.CONCAT(1,"-",$A142, "-", "H"), PlayerData!$G:$G,PlayerData!I:I,""),
_xlfn.XLOOKUP(_xlfn.CONCAT(2,"-",$A142, "-", "H"), PlayerData!$G:$G,PlayerData!I:I,""),
_xlfn.XLOOKUP(_xlfn.CONCAT(3,"-",$A142, "-", "H"), PlayerData!$G:$G,PlayerData!I:I,""),
_xlfn.XLOOKUP(_xlfn.CONCAT(4,"-",$A142, "-", "H"), PlayerData!$G:$G,PlayerData!I:I,""),
_xlfn.XLOOKUP(_xlfn.CONCAT(5,"-",$A142, "-", "H"), PlayerData!$G:$G,PlayerData!I:I,""),
_xlfn.XLOOKUP(_xlfn.CONCAT(6,"-",$A142, "-", "H"), PlayerData!$G:$G,PlayerData!I:I,""),
_xlfn.XLOOKUP(_xlfn.CONCAT(7,"-",$A142, "-", "H"), PlayerData!$G:$G,PlayerData!I:I,""),
_xlfn.XLOOKUP(_xlfn.CONCAT(8,"-",$A142, "-", "H"), PlayerData!$G:$G,PlayerData!I:I,""),
_xlfn.XLOOKUP(_xlfn.CONCAT(9,"-",$A142, "-", "H"), PlayerData!$G:$G,PlayerData!I:I,""),
_xlfn.XLOOKUP(_xlfn.CONCAT(10,"-",$A142, "-", "H"), PlayerData!$G:$G,PlayerData!I:I,""),
_xlfn.XLOOKUP(_xlfn.CONCAT(11,"-",$A142, "-", "H"), PlayerData!$G:$G,PlayerData!I:I,""),
_xlfn.XLOOKUP(_xlfn.CONCAT(12,"-",$A142, "-", "H"), PlayerData!$G:$G,PlayerData!I:I,""),
_xlfn.XLOOKUP(_xlfn.CONCAT(13,"-",$A142, "-", "H"), PlayerData!$G:$G,PlayerData!I:I,""),
_xlfn.XLOOKUP(_xlfn.CONCAT(14,"-",$A142, "-", "H"), PlayerData!$G:$G,PlayerData!I:I,""),
_xlfn.XLOOKUP(_xlfn.CONCAT(15,"-",$A142, "-", "H"), PlayerData!$G:$G,PlayerData!I:I,""),
_xlfn.XLOOKUP(_xlfn.CONCAT(16,"-",$A142, "-", "H"), PlayerData!$G:$G,PlayerData!I:I,""),
_xlfn.XLOOKUP(_xlfn.CONCAT(17,"-",$A142, "-", "H"), PlayerData!$G:$G,PlayerData!I:I,""),
_xlfn.XLOOKUP(_xlfn.CONCAT(18,"-",$A142, "-", "H"), PlayerData!$G:$G,PlayerData!I:I,"")))</f>
        <v>0</v>
      </c>
      <c r="G142" s="90" cm="1">
        <f t="array" ref="G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"H"), PlayerData!$G:$G,PlayerData!L:L,""),
_xlfn.XLOOKUP(_xlfn.CONCAT(1,"-",$A142, "-", "H"), PlayerData!$G:$G,PlayerData!L:L,""),
_xlfn.XLOOKUP(_xlfn.CONCAT(2,"-",$A142, "-", "H"), PlayerData!$G:$G,PlayerData!L:L,""),
_xlfn.XLOOKUP(_xlfn.CONCAT(3,"-",$A142, "-", "H"), PlayerData!$G:$G,PlayerData!L:L,""),
_xlfn.XLOOKUP(_xlfn.CONCAT(4,"-",$A142, "-", "H"), PlayerData!$G:$G,PlayerData!L:L,""),
_xlfn.XLOOKUP(_xlfn.CONCAT(5,"-",$A142, "-", "H"), PlayerData!$G:$G,PlayerData!L:L,""),
_xlfn.XLOOKUP(_xlfn.CONCAT(6,"-",$A142, "-", "H"), PlayerData!$G:$G,PlayerData!L:L,""),
_xlfn.XLOOKUP(_xlfn.CONCAT(7,"-",$A142, "-", "H"), PlayerData!$G:$G,PlayerData!L:L,""),
_xlfn.XLOOKUP(_xlfn.CONCAT(8,"-",$A142, "-", "H"), PlayerData!$G:$G,PlayerData!L:L,""),
_xlfn.XLOOKUP(_xlfn.CONCAT(9,"-",$A142, "-", "H"), PlayerData!$G:$G,PlayerData!L:L,""),
_xlfn.XLOOKUP(_xlfn.CONCAT(10,"-",$A142, "-", "H"), PlayerData!$G:$G,PlayerData!L:L,""),
_xlfn.XLOOKUP(_xlfn.CONCAT(11,"-",$A142, "-", "H"), PlayerData!$G:$G,PlayerData!L:L,""),
_xlfn.XLOOKUP(_xlfn.CONCAT(12,"-",$A142, "-", "H"), PlayerData!$G:$G,PlayerData!L:L,""),
_xlfn.XLOOKUP(_xlfn.CONCAT(13,"-",$A142, "-", "H"), PlayerData!$G:$G,PlayerData!L:L,""),
_xlfn.XLOOKUP(_xlfn.CONCAT(14,"-",$A142, "-", "H"), PlayerData!$G:$G,PlayerData!L:L,""),
_xlfn.XLOOKUP(_xlfn.CONCAT(15,"-",$A142, "-", "H"), PlayerData!$G:$G,PlayerData!L:L,""),
_xlfn.XLOOKUP(_xlfn.CONCAT(16,"-",$A142, "-", "H"), PlayerData!$G:$G,PlayerData!L:L,""),
_xlfn.XLOOKUP(_xlfn.CONCAT(17,"-",$A142, "-", "H"), PlayerData!$G:$G,PlayerData!L:L,""),
_xlfn.XLOOKUP(_xlfn.CONCAT(18,"-",$A142, "-", "H"), PlayerData!$G:$G,PlayerData!L:L,"")))</f>
        <v>0.38</v>
      </c>
      <c r="H142" s="132">
        <f t="shared" si="14"/>
        <v>0</v>
      </c>
      <c r="I142" s="132">
        <f t="shared" si="15"/>
        <v>0</v>
      </c>
      <c r="J142" s="72">
        <f t="shared" si="16"/>
        <v>5.1212938005390845</v>
      </c>
      <c r="K142" s="138" cm="1">
        <f t="array" ref="K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"A"), PlayerData!$M:$M,PlayerData!N:N,""),
_xlfn.XLOOKUP(_xlfn.CONCAT(1,"-",$A142, "-", "A"), PlayerData!$M:$M,PlayerData!N:N,""),
_xlfn.XLOOKUP(_xlfn.CONCAT(2,"-",$A142, "-", "A"), PlayerData!$M:$M,PlayerData!N:N,""),
_xlfn.XLOOKUP(_xlfn.CONCAT(3,"-",$A142, "-", "A"), PlayerData!$M:$M,PlayerData!N:N,""),
_xlfn.XLOOKUP(_xlfn.CONCAT(4,"-",$A142, "-", "A"), PlayerData!$M:$M,PlayerData!N:N,""),
_xlfn.XLOOKUP(_xlfn.CONCAT(5,"-",$A142, "-", "A"), PlayerData!$M:$M,PlayerData!N:N,""),
_xlfn.XLOOKUP(_xlfn.CONCAT(6,"-",$A142, "-", "A"), PlayerData!$M:$M,PlayerData!N:N,""),
_xlfn.XLOOKUP(_xlfn.CONCAT(7,"-",$A142, "-", "A"), PlayerData!$M:$M,PlayerData!N:N,""),
_xlfn.XLOOKUP(_xlfn.CONCAT(8,"-",$A142, "-", "A"), PlayerData!$M:$M,PlayerData!N:N,""),
_xlfn.XLOOKUP(_xlfn.CONCAT(9,"-",$A142, "-", "A"), PlayerData!$M:$M,PlayerData!N:N,""),
_xlfn.XLOOKUP(_xlfn.CONCAT(10,"-",$A142, "-", "A"), PlayerData!$M:$M,PlayerData!N:N,""),
_xlfn.XLOOKUP(_xlfn.CONCAT(11,"-",$A142, "-", "A"), PlayerData!$M:$M,PlayerData!N:N,""),
_xlfn.XLOOKUP(_xlfn.CONCAT(12,"-",$A142, "-", "A"), PlayerData!$M:$M,PlayerData!N:N,""),
_xlfn.XLOOKUP(_xlfn.CONCAT(13,"-",$A142, "-", "A"), PlayerData!$M:$M,PlayerData!N:N,""),
_xlfn.XLOOKUP(_xlfn.CONCAT(14,"-",$A142, "-", "A"), PlayerData!$M:$M,PlayerData!N:N,""),
_xlfn.XLOOKUP(_xlfn.CONCAT(15,"-",$A142, "-", "A"), PlayerData!$M:$M,PlayerData!N:N,""),
_xlfn.XLOOKUP(_xlfn.CONCAT(16,"-",$A142, "-", "A"), PlayerData!$M:$M,PlayerData!N:N,""),
_xlfn.XLOOKUP(_xlfn.CONCAT(17,"-",$A142, "-", "A"), PlayerData!$M:$M,PlayerData!N:N,""),
_xlfn.XLOOKUP(_xlfn.CONCAT(18,"-",$A142, "-", "A"), PlayerData!$M:$M,PlayerData!N:N,"")))</f>
        <v>0.5</v>
      </c>
      <c r="L142" s="138" cm="1">
        <f t="array" ref="L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"A"), PlayerData!$M:$M,PlayerData!O:O,""),
_xlfn.XLOOKUP(_xlfn.CONCAT(1,"-",$A142, "-", "A"), PlayerData!$M:$M,PlayerData!O:O,""),
_xlfn.XLOOKUP(_xlfn.CONCAT(2,"-",$A142, "-", "A"), PlayerData!$M:$M,PlayerData!O:O,""),
_xlfn.XLOOKUP(_xlfn.CONCAT(3,"-",$A142, "-", "A"), PlayerData!$M:$M,PlayerData!O:O,""),
_xlfn.XLOOKUP(_xlfn.CONCAT(4,"-",$A142, "-", "A"), PlayerData!$M:$M,PlayerData!O:O,""),
_xlfn.XLOOKUP(_xlfn.CONCAT(5,"-",$A142, "-", "A"), PlayerData!$M:$M,PlayerData!O:O,""),
_xlfn.XLOOKUP(_xlfn.CONCAT(6,"-",$A142, "-", "A"), PlayerData!$M:$M,PlayerData!O:O,""),
_xlfn.XLOOKUP(_xlfn.CONCAT(7,"-",$A142, "-", "A"), PlayerData!$M:$M,PlayerData!O:O,""),
_xlfn.XLOOKUP(_xlfn.CONCAT(8,"-",$A142, "-", "A"), PlayerData!$M:$M,PlayerData!O:O,""),
_xlfn.XLOOKUP(_xlfn.CONCAT(9,"-",$A142, "-", "A"), PlayerData!$M:$M,PlayerData!O:O,""),
_xlfn.XLOOKUP(_xlfn.CONCAT(10,"-",$A142, "-", "A"), PlayerData!$M:$M,PlayerData!O:O,""),
_xlfn.XLOOKUP(_xlfn.CONCAT(11,"-",$A142, "-", "A"), PlayerData!$M:$M,PlayerData!O:O,""),
_xlfn.XLOOKUP(_xlfn.CONCAT(12,"-",$A142, "-", "A"), PlayerData!$M:$M,PlayerData!O:O,""),
_xlfn.XLOOKUP(_xlfn.CONCAT(13,"-",$A142, "-", "A"), PlayerData!$M:$M,PlayerData!O:O,""),
_xlfn.XLOOKUP(_xlfn.CONCAT(14,"-",$A142, "-", "A"), PlayerData!$M:$M,PlayerData!O:O,""),
_xlfn.XLOOKUP(_xlfn.CONCAT(15,"-",$A142, "-", "A"), PlayerData!$M:$M,PlayerData!O:O,""),
_xlfn.XLOOKUP(_xlfn.CONCAT(16,"-",$A142, "-", "A"), PlayerData!$M:$M,PlayerData!O:O,""),
_xlfn.XLOOKUP(_xlfn.CONCAT(17,"-",$A142, "-", "A"), PlayerData!$M:$M,PlayerData!O:O,""),
_xlfn.XLOOKUP(_xlfn.CONCAT(18,"-",$A142, "-", "A"), PlayerData!$M:$M,PlayerData!O:O,"")))</f>
        <v>0</v>
      </c>
      <c r="M142" s="96" cm="1">
        <f t="array" ref="M1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_xlfn.XLOOKUP(_xlfn.CONCAT(0,"-",$A142, "-", "A"), PlayerData!$M:$M,PlayerData!R:R,""),
_xlfn.XLOOKUP(_xlfn.CONCAT(1,"-",$A142, "-", "A"), PlayerData!$M:$M,PlayerData!R:R,""),
_xlfn.XLOOKUP(_xlfn.CONCAT(2,"-",$A142, "-", "A"), PlayerData!$M:$M,PlayerData!R:R,""),
_xlfn.XLOOKUP(_xlfn.CONCAT(3,"-",$A142, "-", "A"), PlayerData!$M:$M,PlayerData!R:R,""),
_xlfn.XLOOKUP(_xlfn.CONCAT(4,"-",$A142, "-", "A"), PlayerData!$M:$M,PlayerData!R:R,""),
_xlfn.XLOOKUP(_xlfn.CONCAT(5,"-",$A142, "-", "A"), PlayerData!$M:$M,PlayerData!R:R,""),
_xlfn.XLOOKUP(_xlfn.CONCAT(6,"-",$A142, "-", "A"), PlayerData!$M:$M,PlayerData!R:R,""),
_xlfn.XLOOKUP(_xlfn.CONCAT(7,"-",$A142, "-", "A"), PlayerData!$M:$M,PlayerData!R:R,""),
_xlfn.XLOOKUP(_xlfn.CONCAT(8,"-",$A142, "-", "A"), PlayerData!$M:$M,PlayerData!R:R,""),
_xlfn.XLOOKUP(_xlfn.CONCAT(9,"-",$A142, "-", "A"), PlayerData!$M:$M,PlayerData!R:R,""),
_xlfn.XLOOKUP(_xlfn.CONCAT(10,"-",$A142, "-", "A"), PlayerData!$M:$M,PlayerData!R:R,""),
_xlfn.XLOOKUP(_xlfn.CONCAT(11,"-",$A142, "-", "A"), PlayerData!$M:$M,PlayerData!R:R,""),
_xlfn.XLOOKUP(_xlfn.CONCAT(12,"-",$A142, "-", "A"), PlayerData!$M:$M,PlayerData!R:R,""),
_xlfn.XLOOKUP(_xlfn.CONCAT(13,"-",$A142, "-", "A"), PlayerData!$M:$M,PlayerData!R:R,""),
_xlfn.XLOOKUP(_xlfn.CONCAT(14,"-",$A142, "-", "A"), PlayerData!$M:$M,PlayerData!R:R,""),
_xlfn.XLOOKUP(_xlfn.CONCAT(15,"-",$A142, "-", "A"), PlayerData!$M:$M,PlayerData!R:R,""),
_xlfn.XLOOKUP(_xlfn.CONCAT(16,"-",$A142, "-", "A"), PlayerData!$M:$M,PlayerData!R:R,""),
_xlfn.XLOOKUP(_xlfn.CONCAT(17,"-",$A142, "-", "A"), PlayerData!$M:$M,PlayerData!R:R,""),
_xlfn.XLOOKUP(_xlfn.CONCAT(18,"-",$A142, "-", "A"), PlayerData!$M:$M,PlayerData!R:R,"")))</f>
        <v>0.99</v>
      </c>
      <c r="N142" s="134">
        <f t="shared" si="17"/>
        <v>11.363636363636363</v>
      </c>
      <c r="O142" s="134">
        <f t="shared" si="18"/>
        <v>0</v>
      </c>
      <c r="P142" s="73">
        <f t="shared" si="19"/>
        <v>13.342318059299194</v>
      </c>
      <c r="Q142" s="132" cm="1">
        <f t="array" ref="Q142">IF(OR($A142=Solver!$T$12:$T$201),0,SUMPRODUCT($H142:$J142,$T$4:$V$4))</f>
        <v>5.1212938005390845</v>
      </c>
      <c r="R142" s="73" cm="1">
        <f t="array" ref="R142">IF(OR($A142=Solver!$T$12:$T$201),0, SUMPRODUCT($N142:$P142, $T$4:$V$4))</f>
        <v>13.342318059299194</v>
      </c>
    </row>
    <row r="143" spans="1:18">
      <c r="A143" s="55">
        <v>141</v>
      </c>
      <c r="B143" s="55" t="str">
        <f>_xlfn.XLOOKUP($A143, PlayerData!$B$3:$B$394, PlayerData!C$3:C$394)</f>
        <v>NEW</v>
      </c>
      <c r="C143" s="55" t="str">
        <f>_xlfn.XLOOKUP($A143, PlayerData!$B$3:$B$394, PlayerData!D$3:D$394)</f>
        <v>M</v>
      </c>
      <c r="D143" s="31" t="str">
        <f>_xlfn.XLOOKUP($A143, PlayerData!$B$3:$B$394, PlayerData!E$3:E$394)</f>
        <v>Shelvey</v>
      </c>
      <c r="E143" s="136" cm="1">
        <f t="array" ref="E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"H"), PlayerData!$G:$G,PlayerData!H:H,""),
_xlfn.XLOOKUP(_xlfn.CONCAT(1,"-",$A143, "-", "H"), PlayerData!$G:$G,PlayerData!H:H,""),
_xlfn.XLOOKUP(_xlfn.CONCAT(2,"-",$A143, "-", "H"), PlayerData!$G:$G,PlayerData!H:H,""),
_xlfn.XLOOKUP(_xlfn.CONCAT(3,"-",$A143, "-", "H"), PlayerData!$G:$G,PlayerData!H:H,""),
_xlfn.XLOOKUP(_xlfn.CONCAT(4,"-",$A143, "-", "H"), PlayerData!$G:$G,PlayerData!H:H,""),
_xlfn.XLOOKUP(_xlfn.CONCAT(5,"-",$A143, "-", "H"), PlayerData!$G:$G,PlayerData!H:H,""),
_xlfn.XLOOKUP(_xlfn.CONCAT(6,"-",$A143, "-", "H"), PlayerData!$G:$G,PlayerData!H:H,""),
_xlfn.XLOOKUP(_xlfn.CONCAT(7,"-",$A143, "-", "H"), PlayerData!$G:$G,PlayerData!H:H,""),
_xlfn.XLOOKUP(_xlfn.CONCAT(8,"-",$A143, "-", "H"), PlayerData!$G:$G,PlayerData!H:H,""),
_xlfn.XLOOKUP(_xlfn.CONCAT(9,"-",$A143, "-", "H"), PlayerData!$G:$G,PlayerData!H:H,""),
_xlfn.XLOOKUP(_xlfn.CONCAT(10,"-",$A143, "-", "H"), PlayerData!$G:$G,PlayerData!H:H,""),
_xlfn.XLOOKUP(_xlfn.CONCAT(11,"-",$A143, "-", "H"), PlayerData!$G:$G,PlayerData!H:H,""),
_xlfn.XLOOKUP(_xlfn.CONCAT(12,"-",$A143, "-", "H"), PlayerData!$G:$G,PlayerData!H:H,""),
_xlfn.XLOOKUP(_xlfn.CONCAT(13,"-",$A143, "-", "H"), PlayerData!$G:$G,PlayerData!H:H,""),
_xlfn.XLOOKUP(_xlfn.CONCAT(14,"-",$A143, "-", "H"), PlayerData!$G:$G,PlayerData!H:H,""),
_xlfn.XLOOKUP(_xlfn.CONCAT(15,"-",$A143, "-", "H"), PlayerData!$G:$G,PlayerData!H:H,""),
_xlfn.XLOOKUP(_xlfn.CONCAT(16,"-",$A143, "-", "H"), PlayerData!$G:$G,PlayerData!H:H,""),
_xlfn.XLOOKUP(_xlfn.CONCAT(17,"-",$A143, "-", "H"), PlayerData!$G:$G,PlayerData!H:H,""),
_xlfn.XLOOKUP(_xlfn.CONCAT(18,"-",$A143, "-", "H"), PlayerData!$G:$G,PlayerData!H:H,"")))</f>
        <v>0.56000000000000005</v>
      </c>
      <c r="F143" s="136" cm="1">
        <f t="array" ref="F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"H"), PlayerData!$G:$G,PlayerData!I:I,""),
_xlfn.XLOOKUP(_xlfn.CONCAT(1,"-",$A143, "-", "H"), PlayerData!$G:$G,PlayerData!I:I,""),
_xlfn.XLOOKUP(_xlfn.CONCAT(2,"-",$A143, "-", "H"), PlayerData!$G:$G,PlayerData!I:I,""),
_xlfn.XLOOKUP(_xlfn.CONCAT(3,"-",$A143, "-", "H"), PlayerData!$G:$G,PlayerData!I:I,""),
_xlfn.XLOOKUP(_xlfn.CONCAT(4,"-",$A143, "-", "H"), PlayerData!$G:$G,PlayerData!I:I,""),
_xlfn.XLOOKUP(_xlfn.CONCAT(5,"-",$A143, "-", "H"), PlayerData!$G:$G,PlayerData!I:I,""),
_xlfn.XLOOKUP(_xlfn.CONCAT(6,"-",$A143, "-", "H"), PlayerData!$G:$G,PlayerData!I:I,""),
_xlfn.XLOOKUP(_xlfn.CONCAT(7,"-",$A143, "-", "H"), PlayerData!$G:$G,PlayerData!I:I,""),
_xlfn.XLOOKUP(_xlfn.CONCAT(8,"-",$A143, "-", "H"), PlayerData!$G:$G,PlayerData!I:I,""),
_xlfn.XLOOKUP(_xlfn.CONCAT(9,"-",$A143, "-", "H"), PlayerData!$G:$G,PlayerData!I:I,""),
_xlfn.XLOOKUP(_xlfn.CONCAT(10,"-",$A143, "-", "H"), PlayerData!$G:$G,PlayerData!I:I,""),
_xlfn.XLOOKUP(_xlfn.CONCAT(11,"-",$A143, "-", "H"), PlayerData!$G:$G,PlayerData!I:I,""),
_xlfn.XLOOKUP(_xlfn.CONCAT(12,"-",$A143, "-", "H"), PlayerData!$G:$G,PlayerData!I:I,""),
_xlfn.XLOOKUP(_xlfn.CONCAT(13,"-",$A143, "-", "H"), PlayerData!$G:$G,PlayerData!I:I,""),
_xlfn.XLOOKUP(_xlfn.CONCAT(14,"-",$A143, "-", "H"), PlayerData!$G:$G,PlayerData!I:I,""),
_xlfn.XLOOKUP(_xlfn.CONCAT(15,"-",$A143, "-", "H"), PlayerData!$G:$G,PlayerData!I:I,""),
_xlfn.XLOOKUP(_xlfn.CONCAT(16,"-",$A143, "-", "H"), PlayerData!$G:$G,PlayerData!I:I,""),
_xlfn.XLOOKUP(_xlfn.CONCAT(17,"-",$A143, "-", "H"), PlayerData!$G:$G,PlayerData!I:I,""),
_xlfn.XLOOKUP(_xlfn.CONCAT(18,"-",$A143, "-", "H"), PlayerData!$G:$G,PlayerData!I:I,"")))</f>
        <v>0.22</v>
      </c>
      <c r="G143" s="90" cm="1">
        <f t="array" ref="G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"H"), PlayerData!$G:$G,PlayerData!L:L,""),
_xlfn.XLOOKUP(_xlfn.CONCAT(1,"-",$A143, "-", "H"), PlayerData!$G:$G,PlayerData!L:L,""),
_xlfn.XLOOKUP(_xlfn.CONCAT(2,"-",$A143, "-", "H"), PlayerData!$G:$G,PlayerData!L:L,""),
_xlfn.XLOOKUP(_xlfn.CONCAT(3,"-",$A143, "-", "H"), PlayerData!$G:$G,PlayerData!L:L,""),
_xlfn.XLOOKUP(_xlfn.CONCAT(4,"-",$A143, "-", "H"), PlayerData!$G:$G,PlayerData!L:L,""),
_xlfn.XLOOKUP(_xlfn.CONCAT(5,"-",$A143, "-", "H"), PlayerData!$G:$G,PlayerData!L:L,""),
_xlfn.XLOOKUP(_xlfn.CONCAT(6,"-",$A143, "-", "H"), PlayerData!$G:$G,PlayerData!L:L,""),
_xlfn.XLOOKUP(_xlfn.CONCAT(7,"-",$A143, "-", "H"), PlayerData!$G:$G,PlayerData!L:L,""),
_xlfn.XLOOKUP(_xlfn.CONCAT(8,"-",$A143, "-", "H"), PlayerData!$G:$G,PlayerData!L:L,""),
_xlfn.XLOOKUP(_xlfn.CONCAT(9,"-",$A143, "-", "H"), PlayerData!$G:$G,PlayerData!L:L,""),
_xlfn.XLOOKUP(_xlfn.CONCAT(10,"-",$A143, "-", "H"), PlayerData!$G:$G,PlayerData!L:L,""),
_xlfn.XLOOKUP(_xlfn.CONCAT(11,"-",$A143, "-", "H"), PlayerData!$G:$G,PlayerData!L:L,""),
_xlfn.XLOOKUP(_xlfn.CONCAT(12,"-",$A143, "-", "H"), PlayerData!$G:$G,PlayerData!L:L,""),
_xlfn.XLOOKUP(_xlfn.CONCAT(13,"-",$A143, "-", "H"), PlayerData!$G:$G,PlayerData!L:L,""),
_xlfn.XLOOKUP(_xlfn.CONCAT(14,"-",$A143, "-", "H"), PlayerData!$G:$G,PlayerData!L:L,""),
_xlfn.XLOOKUP(_xlfn.CONCAT(15,"-",$A143, "-", "H"), PlayerData!$G:$G,PlayerData!L:L,""),
_xlfn.XLOOKUP(_xlfn.CONCAT(16,"-",$A143, "-", "H"), PlayerData!$G:$G,PlayerData!L:L,""),
_xlfn.XLOOKUP(_xlfn.CONCAT(17,"-",$A143, "-", "H"), PlayerData!$G:$G,PlayerData!L:L,""),
_xlfn.XLOOKUP(_xlfn.CONCAT(18,"-",$A143, "-", "H"), PlayerData!$G:$G,PlayerData!L:L,"")))</f>
        <v>1.37</v>
      </c>
      <c r="H143" s="132">
        <f t="shared" si="14"/>
        <v>12.727272727272728</v>
      </c>
      <c r="I143" s="132">
        <f t="shared" si="15"/>
        <v>10</v>
      </c>
      <c r="J143" s="72">
        <f t="shared" si="16"/>
        <v>18.463611859838277</v>
      </c>
      <c r="K143" s="138" cm="1">
        <f t="array" ref="K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"A"), PlayerData!$M:$M,PlayerData!N:N,""),
_xlfn.XLOOKUP(_xlfn.CONCAT(1,"-",$A143, "-", "A"), PlayerData!$M:$M,PlayerData!N:N,""),
_xlfn.XLOOKUP(_xlfn.CONCAT(2,"-",$A143, "-", "A"), PlayerData!$M:$M,PlayerData!N:N,""),
_xlfn.XLOOKUP(_xlfn.CONCAT(3,"-",$A143, "-", "A"), PlayerData!$M:$M,PlayerData!N:N,""),
_xlfn.XLOOKUP(_xlfn.CONCAT(4,"-",$A143, "-", "A"), PlayerData!$M:$M,PlayerData!N:N,""),
_xlfn.XLOOKUP(_xlfn.CONCAT(5,"-",$A143, "-", "A"), PlayerData!$M:$M,PlayerData!N:N,""),
_xlfn.XLOOKUP(_xlfn.CONCAT(6,"-",$A143, "-", "A"), PlayerData!$M:$M,PlayerData!N:N,""),
_xlfn.XLOOKUP(_xlfn.CONCAT(7,"-",$A143, "-", "A"), PlayerData!$M:$M,PlayerData!N:N,""),
_xlfn.XLOOKUP(_xlfn.CONCAT(8,"-",$A143, "-", "A"), PlayerData!$M:$M,PlayerData!N:N,""),
_xlfn.XLOOKUP(_xlfn.CONCAT(9,"-",$A143, "-", "A"), PlayerData!$M:$M,PlayerData!N:N,""),
_xlfn.XLOOKUP(_xlfn.CONCAT(10,"-",$A143, "-", "A"), PlayerData!$M:$M,PlayerData!N:N,""),
_xlfn.XLOOKUP(_xlfn.CONCAT(11,"-",$A143, "-", "A"), PlayerData!$M:$M,PlayerData!N:N,""),
_xlfn.XLOOKUP(_xlfn.CONCAT(12,"-",$A143, "-", "A"), PlayerData!$M:$M,PlayerData!N:N,""),
_xlfn.XLOOKUP(_xlfn.CONCAT(13,"-",$A143, "-", "A"), PlayerData!$M:$M,PlayerData!N:N,""),
_xlfn.XLOOKUP(_xlfn.CONCAT(14,"-",$A143, "-", "A"), PlayerData!$M:$M,PlayerData!N:N,""),
_xlfn.XLOOKUP(_xlfn.CONCAT(15,"-",$A143, "-", "A"), PlayerData!$M:$M,PlayerData!N:N,""),
_xlfn.XLOOKUP(_xlfn.CONCAT(16,"-",$A143, "-", "A"), PlayerData!$M:$M,PlayerData!N:N,""),
_xlfn.XLOOKUP(_xlfn.CONCAT(17,"-",$A143, "-", "A"), PlayerData!$M:$M,PlayerData!N:N,""),
_xlfn.XLOOKUP(_xlfn.CONCAT(18,"-",$A143, "-", "A"), PlayerData!$M:$M,PlayerData!N:N,"")))</f>
        <v>0.4</v>
      </c>
      <c r="L143" s="138" cm="1">
        <f t="array" ref="L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"A"), PlayerData!$M:$M,PlayerData!O:O,""),
_xlfn.XLOOKUP(_xlfn.CONCAT(1,"-",$A143, "-", "A"), PlayerData!$M:$M,PlayerData!O:O,""),
_xlfn.XLOOKUP(_xlfn.CONCAT(2,"-",$A143, "-", "A"), PlayerData!$M:$M,PlayerData!O:O,""),
_xlfn.XLOOKUP(_xlfn.CONCAT(3,"-",$A143, "-", "A"), PlayerData!$M:$M,PlayerData!O:O,""),
_xlfn.XLOOKUP(_xlfn.CONCAT(4,"-",$A143, "-", "A"), PlayerData!$M:$M,PlayerData!O:O,""),
_xlfn.XLOOKUP(_xlfn.CONCAT(5,"-",$A143, "-", "A"), PlayerData!$M:$M,PlayerData!O:O,""),
_xlfn.XLOOKUP(_xlfn.CONCAT(6,"-",$A143, "-", "A"), PlayerData!$M:$M,PlayerData!O:O,""),
_xlfn.XLOOKUP(_xlfn.CONCAT(7,"-",$A143, "-", "A"), PlayerData!$M:$M,PlayerData!O:O,""),
_xlfn.XLOOKUP(_xlfn.CONCAT(8,"-",$A143, "-", "A"), PlayerData!$M:$M,PlayerData!O:O,""),
_xlfn.XLOOKUP(_xlfn.CONCAT(9,"-",$A143, "-", "A"), PlayerData!$M:$M,PlayerData!O:O,""),
_xlfn.XLOOKUP(_xlfn.CONCAT(10,"-",$A143, "-", "A"), PlayerData!$M:$M,PlayerData!O:O,""),
_xlfn.XLOOKUP(_xlfn.CONCAT(11,"-",$A143, "-", "A"), PlayerData!$M:$M,PlayerData!O:O,""),
_xlfn.XLOOKUP(_xlfn.CONCAT(12,"-",$A143, "-", "A"), PlayerData!$M:$M,PlayerData!O:O,""),
_xlfn.XLOOKUP(_xlfn.CONCAT(13,"-",$A143, "-", "A"), PlayerData!$M:$M,PlayerData!O:O,""),
_xlfn.XLOOKUP(_xlfn.CONCAT(14,"-",$A143, "-", "A"), PlayerData!$M:$M,PlayerData!O:O,""),
_xlfn.XLOOKUP(_xlfn.CONCAT(15,"-",$A143, "-", "A"), PlayerData!$M:$M,PlayerData!O:O,""),
_xlfn.XLOOKUP(_xlfn.CONCAT(16,"-",$A143, "-", "A"), PlayerData!$M:$M,PlayerData!O:O,""),
_xlfn.XLOOKUP(_xlfn.CONCAT(17,"-",$A143, "-", "A"), PlayerData!$M:$M,PlayerData!O:O,""),
_xlfn.XLOOKUP(_xlfn.CONCAT(18,"-",$A143, "-", "A"), PlayerData!$M:$M,PlayerData!O:O,"")))</f>
        <v>0</v>
      </c>
      <c r="M143" s="96" cm="1">
        <f t="array" ref="M1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_xlfn.XLOOKUP(_xlfn.CONCAT(0,"-",$A143, "-", "A"), PlayerData!$M:$M,PlayerData!R:R,""),
_xlfn.XLOOKUP(_xlfn.CONCAT(1,"-",$A143, "-", "A"), PlayerData!$M:$M,PlayerData!R:R,""),
_xlfn.XLOOKUP(_xlfn.CONCAT(2,"-",$A143, "-", "A"), PlayerData!$M:$M,PlayerData!R:R,""),
_xlfn.XLOOKUP(_xlfn.CONCAT(3,"-",$A143, "-", "A"), PlayerData!$M:$M,PlayerData!R:R,""),
_xlfn.XLOOKUP(_xlfn.CONCAT(4,"-",$A143, "-", "A"), PlayerData!$M:$M,PlayerData!R:R,""),
_xlfn.XLOOKUP(_xlfn.CONCAT(5,"-",$A143, "-", "A"), PlayerData!$M:$M,PlayerData!R:R,""),
_xlfn.XLOOKUP(_xlfn.CONCAT(6,"-",$A143, "-", "A"), PlayerData!$M:$M,PlayerData!R:R,""),
_xlfn.XLOOKUP(_xlfn.CONCAT(7,"-",$A143, "-", "A"), PlayerData!$M:$M,PlayerData!R:R,""),
_xlfn.XLOOKUP(_xlfn.CONCAT(8,"-",$A143, "-", "A"), PlayerData!$M:$M,PlayerData!R:R,""),
_xlfn.XLOOKUP(_xlfn.CONCAT(9,"-",$A143, "-", "A"), PlayerData!$M:$M,PlayerData!R:R,""),
_xlfn.XLOOKUP(_xlfn.CONCAT(10,"-",$A143, "-", "A"), PlayerData!$M:$M,PlayerData!R:R,""),
_xlfn.XLOOKUP(_xlfn.CONCAT(11,"-",$A143, "-", "A"), PlayerData!$M:$M,PlayerData!R:R,""),
_xlfn.XLOOKUP(_xlfn.CONCAT(12,"-",$A143, "-", "A"), PlayerData!$M:$M,PlayerData!R:R,""),
_xlfn.XLOOKUP(_xlfn.CONCAT(13,"-",$A143, "-", "A"), PlayerData!$M:$M,PlayerData!R:R,""),
_xlfn.XLOOKUP(_xlfn.CONCAT(14,"-",$A143, "-", "A"), PlayerData!$M:$M,PlayerData!R:R,""),
_xlfn.XLOOKUP(_xlfn.CONCAT(15,"-",$A143, "-", "A"), PlayerData!$M:$M,PlayerData!R:R,""),
_xlfn.XLOOKUP(_xlfn.CONCAT(16,"-",$A143, "-", "A"), PlayerData!$M:$M,PlayerData!R:R,""),
_xlfn.XLOOKUP(_xlfn.CONCAT(17,"-",$A143, "-", "A"), PlayerData!$M:$M,PlayerData!R:R,""),
_xlfn.XLOOKUP(_xlfn.CONCAT(18,"-",$A143, "-", "A"), PlayerData!$M:$M,PlayerData!R:R,"")))</f>
        <v>0.8600000000000001</v>
      </c>
      <c r="N143" s="134">
        <f t="shared" si="17"/>
        <v>9.0909090909090899</v>
      </c>
      <c r="O143" s="134">
        <f t="shared" si="18"/>
        <v>0</v>
      </c>
      <c r="P143" s="73">
        <f t="shared" si="19"/>
        <v>11.590296495956876</v>
      </c>
      <c r="Q143" s="132" cm="1">
        <f t="array" ref="Q143">IF(OR($A143=Solver!$T$12:$T$201),0,SUMPRODUCT($H143:$J143,$T$4:$V$4))</f>
        <v>18.463611859838277</v>
      </c>
      <c r="R143" s="73" cm="1">
        <f t="array" ref="R143">IF(OR($A143=Solver!$T$12:$T$201),0, SUMPRODUCT($N143:$P143, $T$4:$V$4))</f>
        <v>11.590296495956876</v>
      </c>
    </row>
    <row r="144" spans="1:18">
      <c r="A144" s="55">
        <v>142</v>
      </c>
      <c r="B144" s="55" t="str">
        <f>_xlfn.XLOOKUP($A144, PlayerData!$B$3:$B$394, PlayerData!C$3:C$394)</f>
        <v>SOU</v>
      </c>
      <c r="C144" s="55" t="str">
        <f>_xlfn.XLOOKUP($A144, PlayerData!$B$3:$B$394, PlayerData!D$3:D$394)</f>
        <v>M</v>
      </c>
      <c r="D144" s="31" t="str">
        <f>_xlfn.XLOOKUP($A144, PlayerData!$B$3:$B$394, PlayerData!E$3:E$394)</f>
        <v>fal</v>
      </c>
      <c r="E144" s="136" cm="1">
        <f t="array" ref="E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"H"), PlayerData!$G:$G,PlayerData!H:H,""),
_xlfn.XLOOKUP(_xlfn.CONCAT(1,"-",$A144, "-", "H"), PlayerData!$G:$G,PlayerData!H:H,""),
_xlfn.XLOOKUP(_xlfn.CONCAT(2,"-",$A144, "-", "H"), PlayerData!$G:$G,PlayerData!H:H,""),
_xlfn.XLOOKUP(_xlfn.CONCAT(3,"-",$A144, "-", "H"), PlayerData!$G:$G,PlayerData!H:H,""),
_xlfn.XLOOKUP(_xlfn.CONCAT(4,"-",$A144, "-", "H"), PlayerData!$G:$G,PlayerData!H:H,""),
_xlfn.XLOOKUP(_xlfn.CONCAT(5,"-",$A144, "-", "H"), PlayerData!$G:$G,PlayerData!H:H,""),
_xlfn.XLOOKUP(_xlfn.CONCAT(6,"-",$A144, "-", "H"), PlayerData!$G:$G,PlayerData!H:H,""),
_xlfn.XLOOKUP(_xlfn.CONCAT(7,"-",$A144, "-", "H"), PlayerData!$G:$G,PlayerData!H:H,""),
_xlfn.XLOOKUP(_xlfn.CONCAT(8,"-",$A144, "-", "H"), PlayerData!$G:$G,PlayerData!H:H,""),
_xlfn.XLOOKUP(_xlfn.CONCAT(9,"-",$A144, "-", "H"), PlayerData!$G:$G,PlayerData!H:H,""),
_xlfn.XLOOKUP(_xlfn.CONCAT(10,"-",$A144, "-", "H"), PlayerData!$G:$G,PlayerData!H:H,""),
_xlfn.XLOOKUP(_xlfn.CONCAT(11,"-",$A144, "-", "H"), PlayerData!$G:$G,PlayerData!H:H,""),
_xlfn.XLOOKUP(_xlfn.CONCAT(12,"-",$A144, "-", "H"), PlayerData!$G:$G,PlayerData!H:H,""),
_xlfn.XLOOKUP(_xlfn.CONCAT(13,"-",$A144, "-", "H"), PlayerData!$G:$G,PlayerData!H:H,""),
_xlfn.XLOOKUP(_xlfn.CONCAT(14,"-",$A144, "-", "H"), PlayerData!$G:$G,PlayerData!H:H,""),
_xlfn.XLOOKUP(_xlfn.CONCAT(15,"-",$A144, "-", "H"), PlayerData!$G:$G,PlayerData!H:H,""),
_xlfn.XLOOKUP(_xlfn.CONCAT(16,"-",$A144, "-", "H"), PlayerData!$G:$G,PlayerData!H:H,""),
_xlfn.XLOOKUP(_xlfn.CONCAT(17,"-",$A144, "-", "H"), PlayerData!$G:$G,PlayerData!H:H,""),
_xlfn.XLOOKUP(_xlfn.CONCAT(18,"-",$A144, "-", "H"), PlayerData!$G:$G,PlayerData!H:H,"")))</f>
        <v>0</v>
      </c>
      <c r="F144" s="136" cm="1">
        <f t="array" ref="F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"H"), PlayerData!$G:$G,PlayerData!I:I,""),
_xlfn.XLOOKUP(_xlfn.CONCAT(1,"-",$A144, "-", "H"), PlayerData!$G:$G,PlayerData!I:I,""),
_xlfn.XLOOKUP(_xlfn.CONCAT(2,"-",$A144, "-", "H"), PlayerData!$G:$G,PlayerData!I:I,""),
_xlfn.XLOOKUP(_xlfn.CONCAT(3,"-",$A144, "-", "H"), PlayerData!$G:$G,PlayerData!I:I,""),
_xlfn.XLOOKUP(_xlfn.CONCAT(4,"-",$A144, "-", "H"), PlayerData!$G:$G,PlayerData!I:I,""),
_xlfn.XLOOKUP(_xlfn.CONCAT(5,"-",$A144, "-", "H"), PlayerData!$G:$G,PlayerData!I:I,""),
_xlfn.XLOOKUP(_xlfn.CONCAT(6,"-",$A144, "-", "H"), PlayerData!$G:$G,PlayerData!I:I,""),
_xlfn.XLOOKUP(_xlfn.CONCAT(7,"-",$A144, "-", "H"), PlayerData!$G:$G,PlayerData!I:I,""),
_xlfn.XLOOKUP(_xlfn.CONCAT(8,"-",$A144, "-", "H"), PlayerData!$G:$G,PlayerData!I:I,""),
_xlfn.XLOOKUP(_xlfn.CONCAT(9,"-",$A144, "-", "H"), PlayerData!$G:$G,PlayerData!I:I,""),
_xlfn.XLOOKUP(_xlfn.CONCAT(10,"-",$A144, "-", "H"), PlayerData!$G:$G,PlayerData!I:I,""),
_xlfn.XLOOKUP(_xlfn.CONCAT(11,"-",$A144, "-", "H"), PlayerData!$G:$G,PlayerData!I:I,""),
_xlfn.XLOOKUP(_xlfn.CONCAT(12,"-",$A144, "-", "H"), PlayerData!$G:$G,PlayerData!I:I,""),
_xlfn.XLOOKUP(_xlfn.CONCAT(13,"-",$A144, "-", "H"), PlayerData!$G:$G,PlayerData!I:I,""),
_xlfn.XLOOKUP(_xlfn.CONCAT(14,"-",$A144, "-", "H"), PlayerData!$G:$G,PlayerData!I:I,""),
_xlfn.XLOOKUP(_xlfn.CONCAT(15,"-",$A144, "-", "H"), PlayerData!$G:$G,PlayerData!I:I,""),
_xlfn.XLOOKUP(_xlfn.CONCAT(16,"-",$A144, "-", "H"), PlayerData!$G:$G,PlayerData!I:I,""),
_xlfn.XLOOKUP(_xlfn.CONCAT(17,"-",$A144, "-", "H"), PlayerData!$G:$G,PlayerData!I:I,""),
_xlfn.XLOOKUP(_xlfn.CONCAT(18,"-",$A144, "-", "H"), PlayerData!$G:$G,PlayerData!I:I,"")))</f>
        <v>0</v>
      </c>
      <c r="G144" s="90" cm="1">
        <f t="array" ref="G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"H"), PlayerData!$G:$G,PlayerData!L:L,""),
_xlfn.XLOOKUP(_xlfn.CONCAT(1,"-",$A144, "-", "H"), PlayerData!$G:$G,PlayerData!L:L,""),
_xlfn.XLOOKUP(_xlfn.CONCAT(2,"-",$A144, "-", "H"), PlayerData!$G:$G,PlayerData!L:L,""),
_xlfn.XLOOKUP(_xlfn.CONCAT(3,"-",$A144, "-", "H"), PlayerData!$G:$G,PlayerData!L:L,""),
_xlfn.XLOOKUP(_xlfn.CONCAT(4,"-",$A144, "-", "H"), PlayerData!$G:$G,PlayerData!L:L,""),
_xlfn.XLOOKUP(_xlfn.CONCAT(5,"-",$A144, "-", "H"), PlayerData!$G:$G,PlayerData!L:L,""),
_xlfn.XLOOKUP(_xlfn.CONCAT(6,"-",$A144, "-", "H"), PlayerData!$G:$G,PlayerData!L:L,""),
_xlfn.XLOOKUP(_xlfn.CONCAT(7,"-",$A144, "-", "H"), PlayerData!$G:$G,PlayerData!L:L,""),
_xlfn.XLOOKUP(_xlfn.CONCAT(8,"-",$A144, "-", "H"), PlayerData!$G:$G,PlayerData!L:L,""),
_xlfn.XLOOKUP(_xlfn.CONCAT(9,"-",$A144, "-", "H"), PlayerData!$G:$G,PlayerData!L:L,""),
_xlfn.XLOOKUP(_xlfn.CONCAT(10,"-",$A144, "-", "H"), PlayerData!$G:$G,PlayerData!L:L,""),
_xlfn.XLOOKUP(_xlfn.CONCAT(11,"-",$A144, "-", "H"), PlayerData!$G:$G,PlayerData!L:L,""),
_xlfn.XLOOKUP(_xlfn.CONCAT(12,"-",$A144, "-", "H"), PlayerData!$G:$G,PlayerData!L:L,""),
_xlfn.XLOOKUP(_xlfn.CONCAT(13,"-",$A144, "-", "H"), PlayerData!$G:$G,PlayerData!L:L,""),
_xlfn.XLOOKUP(_xlfn.CONCAT(14,"-",$A144, "-", "H"), PlayerData!$G:$G,PlayerData!L:L,""),
_xlfn.XLOOKUP(_xlfn.CONCAT(15,"-",$A144, "-", "H"), PlayerData!$G:$G,PlayerData!L:L,""),
_xlfn.XLOOKUP(_xlfn.CONCAT(16,"-",$A144, "-", "H"), PlayerData!$G:$G,PlayerData!L:L,""),
_xlfn.XLOOKUP(_xlfn.CONCAT(17,"-",$A144, "-", "H"), PlayerData!$G:$G,PlayerData!L:L,""),
_xlfn.XLOOKUP(_xlfn.CONCAT(18,"-",$A144, "-", "H"), PlayerData!$G:$G,PlayerData!L:L,"")))</f>
        <v>0.39</v>
      </c>
      <c r="H144" s="132">
        <f t="shared" si="14"/>
        <v>0</v>
      </c>
      <c r="I144" s="132">
        <f t="shared" si="15"/>
        <v>0</v>
      </c>
      <c r="J144" s="72">
        <f t="shared" si="16"/>
        <v>5.256064690026955</v>
      </c>
      <c r="K144" s="138" cm="1">
        <f t="array" ref="K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"A"), PlayerData!$M:$M,PlayerData!N:N,""),
_xlfn.XLOOKUP(_xlfn.CONCAT(1,"-",$A144, "-", "A"), PlayerData!$M:$M,PlayerData!N:N,""),
_xlfn.XLOOKUP(_xlfn.CONCAT(2,"-",$A144, "-", "A"), PlayerData!$M:$M,PlayerData!N:N,""),
_xlfn.XLOOKUP(_xlfn.CONCAT(3,"-",$A144, "-", "A"), PlayerData!$M:$M,PlayerData!N:N,""),
_xlfn.XLOOKUP(_xlfn.CONCAT(4,"-",$A144, "-", "A"), PlayerData!$M:$M,PlayerData!N:N,""),
_xlfn.XLOOKUP(_xlfn.CONCAT(5,"-",$A144, "-", "A"), PlayerData!$M:$M,PlayerData!N:N,""),
_xlfn.XLOOKUP(_xlfn.CONCAT(6,"-",$A144, "-", "A"), PlayerData!$M:$M,PlayerData!N:N,""),
_xlfn.XLOOKUP(_xlfn.CONCAT(7,"-",$A144, "-", "A"), PlayerData!$M:$M,PlayerData!N:N,""),
_xlfn.XLOOKUP(_xlfn.CONCAT(8,"-",$A144, "-", "A"), PlayerData!$M:$M,PlayerData!N:N,""),
_xlfn.XLOOKUP(_xlfn.CONCAT(9,"-",$A144, "-", "A"), PlayerData!$M:$M,PlayerData!N:N,""),
_xlfn.XLOOKUP(_xlfn.CONCAT(10,"-",$A144, "-", "A"), PlayerData!$M:$M,PlayerData!N:N,""),
_xlfn.XLOOKUP(_xlfn.CONCAT(11,"-",$A144, "-", "A"), PlayerData!$M:$M,PlayerData!N:N,""),
_xlfn.XLOOKUP(_xlfn.CONCAT(12,"-",$A144, "-", "A"), PlayerData!$M:$M,PlayerData!N:N,""),
_xlfn.XLOOKUP(_xlfn.CONCAT(13,"-",$A144, "-", "A"), PlayerData!$M:$M,PlayerData!N:N,""),
_xlfn.XLOOKUP(_xlfn.CONCAT(14,"-",$A144, "-", "A"), PlayerData!$M:$M,PlayerData!N:N,""),
_xlfn.XLOOKUP(_xlfn.CONCAT(15,"-",$A144, "-", "A"), PlayerData!$M:$M,PlayerData!N:N,""),
_xlfn.XLOOKUP(_xlfn.CONCAT(16,"-",$A144, "-", "A"), PlayerData!$M:$M,PlayerData!N:N,""),
_xlfn.XLOOKUP(_xlfn.CONCAT(17,"-",$A144, "-", "A"), PlayerData!$M:$M,PlayerData!N:N,""),
_xlfn.XLOOKUP(_xlfn.CONCAT(18,"-",$A144, "-", "A"), PlayerData!$M:$M,PlayerData!N:N,"")))</f>
        <v>0</v>
      </c>
      <c r="L144" s="138" cm="1">
        <f t="array" ref="L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"A"), PlayerData!$M:$M,PlayerData!O:O,""),
_xlfn.XLOOKUP(_xlfn.CONCAT(1,"-",$A144, "-", "A"), PlayerData!$M:$M,PlayerData!O:O,""),
_xlfn.XLOOKUP(_xlfn.CONCAT(2,"-",$A144, "-", "A"), PlayerData!$M:$M,PlayerData!O:O,""),
_xlfn.XLOOKUP(_xlfn.CONCAT(3,"-",$A144, "-", "A"), PlayerData!$M:$M,PlayerData!O:O,""),
_xlfn.XLOOKUP(_xlfn.CONCAT(4,"-",$A144, "-", "A"), PlayerData!$M:$M,PlayerData!O:O,""),
_xlfn.XLOOKUP(_xlfn.CONCAT(5,"-",$A144, "-", "A"), PlayerData!$M:$M,PlayerData!O:O,""),
_xlfn.XLOOKUP(_xlfn.CONCAT(6,"-",$A144, "-", "A"), PlayerData!$M:$M,PlayerData!O:O,""),
_xlfn.XLOOKUP(_xlfn.CONCAT(7,"-",$A144, "-", "A"), PlayerData!$M:$M,PlayerData!O:O,""),
_xlfn.XLOOKUP(_xlfn.CONCAT(8,"-",$A144, "-", "A"), PlayerData!$M:$M,PlayerData!O:O,""),
_xlfn.XLOOKUP(_xlfn.CONCAT(9,"-",$A144, "-", "A"), PlayerData!$M:$M,PlayerData!O:O,""),
_xlfn.XLOOKUP(_xlfn.CONCAT(10,"-",$A144, "-", "A"), PlayerData!$M:$M,PlayerData!O:O,""),
_xlfn.XLOOKUP(_xlfn.CONCAT(11,"-",$A144, "-", "A"), PlayerData!$M:$M,PlayerData!O:O,""),
_xlfn.XLOOKUP(_xlfn.CONCAT(12,"-",$A144, "-", "A"), PlayerData!$M:$M,PlayerData!O:O,""),
_xlfn.XLOOKUP(_xlfn.CONCAT(13,"-",$A144, "-", "A"), PlayerData!$M:$M,PlayerData!O:O,""),
_xlfn.XLOOKUP(_xlfn.CONCAT(14,"-",$A144, "-", "A"), PlayerData!$M:$M,PlayerData!O:O,""),
_xlfn.XLOOKUP(_xlfn.CONCAT(15,"-",$A144, "-", "A"), PlayerData!$M:$M,PlayerData!O:O,""),
_xlfn.XLOOKUP(_xlfn.CONCAT(16,"-",$A144, "-", "A"), PlayerData!$M:$M,PlayerData!O:O,""),
_xlfn.XLOOKUP(_xlfn.CONCAT(17,"-",$A144, "-", "A"), PlayerData!$M:$M,PlayerData!O:O,""),
_xlfn.XLOOKUP(_xlfn.CONCAT(18,"-",$A144, "-", "A"), PlayerData!$M:$M,PlayerData!O:O,"")))</f>
        <v>0</v>
      </c>
      <c r="M144" s="96" cm="1">
        <f t="array" ref="M1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_xlfn.XLOOKUP(_xlfn.CONCAT(0,"-",$A144, "-", "A"), PlayerData!$M:$M,PlayerData!R:R,""),
_xlfn.XLOOKUP(_xlfn.CONCAT(1,"-",$A144, "-", "A"), PlayerData!$M:$M,PlayerData!R:R,""),
_xlfn.XLOOKUP(_xlfn.CONCAT(2,"-",$A144, "-", "A"), PlayerData!$M:$M,PlayerData!R:R,""),
_xlfn.XLOOKUP(_xlfn.CONCAT(3,"-",$A144, "-", "A"), PlayerData!$M:$M,PlayerData!R:R,""),
_xlfn.XLOOKUP(_xlfn.CONCAT(4,"-",$A144, "-", "A"), PlayerData!$M:$M,PlayerData!R:R,""),
_xlfn.XLOOKUP(_xlfn.CONCAT(5,"-",$A144, "-", "A"), PlayerData!$M:$M,PlayerData!R:R,""),
_xlfn.XLOOKUP(_xlfn.CONCAT(6,"-",$A144, "-", "A"), PlayerData!$M:$M,PlayerData!R:R,""),
_xlfn.XLOOKUP(_xlfn.CONCAT(7,"-",$A144, "-", "A"), PlayerData!$M:$M,PlayerData!R:R,""),
_xlfn.XLOOKUP(_xlfn.CONCAT(8,"-",$A144, "-", "A"), PlayerData!$M:$M,PlayerData!R:R,""),
_xlfn.XLOOKUP(_xlfn.CONCAT(9,"-",$A144, "-", "A"), PlayerData!$M:$M,PlayerData!R:R,""),
_xlfn.XLOOKUP(_xlfn.CONCAT(10,"-",$A144, "-", "A"), PlayerData!$M:$M,PlayerData!R:R,""),
_xlfn.XLOOKUP(_xlfn.CONCAT(11,"-",$A144, "-", "A"), PlayerData!$M:$M,PlayerData!R:R,""),
_xlfn.XLOOKUP(_xlfn.CONCAT(12,"-",$A144, "-", "A"), PlayerData!$M:$M,PlayerData!R:R,""),
_xlfn.XLOOKUP(_xlfn.CONCAT(13,"-",$A144, "-", "A"), PlayerData!$M:$M,PlayerData!R:R,""),
_xlfn.XLOOKUP(_xlfn.CONCAT(14,"-",$A144, "-", "A"), PlayerData!$M:$M,PlayerData!R:R,""),
_xlfn.XLOOKUP(_xlfn.CONCAT(15,"-",$A144, "-", "A"), PlayerData!$M:$M,PlayerData!R:R,""),
_xlfn.XLOOKUP(_xlfn.CONCAT(16,"-",$A144, "-", "A"), PlayerData!$M:$M,PlayerData!R:R,""),
_xlfn.XLOOKUP(_xlfn.CONCAT(17,"-",$A144, "-", "A"), PlayerData!$M:$M,PlayerData!R:R,""),
_xlfn.XLOOKUP(_xlfn.CONCAT(18,"-",$A144, "-", "A"), PlayerData!$M:$M,PlayerData!R:R,"")))</f>
        <v>0.28999999999999998</v>
      </c>
      <c r="N144" s="134">
        <f t="shared" si="17"/>
        <v>0</v>
      </c>
      <c r="O144" s="134">
        <f t="shared" si="18"/>
        <v>0</v>
      </c>
      <c r="P144" s="73">
        <f t="shared" si="19"/>
        <v>3.9083557951482479</v>
      </c>
      <c r="Q144" s="132" cm="1">
        <f t="array" ref="Q144">IF(OR($A144=Solver!$T$12:$T$201),0,SUMPRODUCT($H144:$J144,$T$4:$V$4))</f>
        <v>5.256064690026955</v>
      </c>
      <c r="R144" s="73" cm="1">
        <f t="array" ref="R144">IF(OR($A144=Solver!$T$12:$T$201),0, SUMPRODUCT($N144:$P144, $T$4:$V$4))</f>
        <v>3.9083557951482479</v>
      </c>
    </row>
    <row r="145" spans="1:18">
      <c r="A145" s="55">
        <v>143</v>
      </c>
      <c r="B145" s="55" t="str">
        <f>_xlfn.XLOOKUP($A145, PlayerData!$B$3:$B$394, PlayerData!C$3:C$394)</f>
        <v>SOU</v>
      </c>
      <c r="C145" s="55" t="str">
        <f>_xlfn.XLOOKUP($A145, PlayerData!$B$3:$B$394, PlayerData!D$3:D$394)</f>
        <v>M</v>
      </c>
      <c r="D145" s="31" t="str">
        <f>_xlfn.XLOOKUP($A145, PlayerData!$B$3:$B$394, PlayerData!E$3:E$394)</f>
        <v>Armstrong</v>
      </c>
      <c r="E145" s="136" cm="1">
        <f t="array" ref="E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"H"), PlayerData!$G:$G,PlayerData!H:H,""),
_xlfn.XLOOKUP(_xlfn.CONCAT(1,"-",$A145, "-", "H"), PlayerData!$G:$G,PlayerData!H:H,""),
_xlfn.XLOOKUP(_xlfn.CONCAT(2,"-",$A145, "-", "H"), PlayerData!$G:$G,PlayerData!H:H,""),
_xlfn.XLOOKUP(_xlfn.CONCAT(3,"-",$A145, "-", "H"), PlayerData!$G:$G,PlayerData!H:H,""),
_xlfn.XLOOKUP(_xlfn.CONCAT(4,"-",$A145, "-", "H"), PlayerData!$G:$G,PlayerData!H:H,""),
_xlfn.XLOOKUP(_xlfn.CONCAT(5,"-",$A145, "-", "H"), PlayerData!$G:$G,PlayerData!H:H,""),
_xlfn.XLOOKUP(_xlfn.CONCAT(6,"-",$A145, "-", "H"), PlayerData!$G:$G,PlayerData!H:H,""),
_xlfn.XLOOKUP(_xlfn.CONCAT(7,"-",$A145, "-", "H"), PlayerData!$G:$G,PlayerData!H:H,""),
_xlfn.XLOOKUP(_xlfn.CONCAT(8,"-",$A145, "-", "H"), PlayerData!$G:$G,PlayerData!H:H,""),
_xlfn.XLOOKUP(_xlfn.CONCAT(9,"-",$A145, "-", "H"), PlayerData!$G:$G,PlayerData!H:H,""),
_xlfn.XLOOKUP(_xlfn.CONCAT(10,"-",$A145, "-", "H"), PlayerData!$G:$G,PlayerData!H:H,""),
_xlfn.XLOOKUP(_xlfn.CONCAT(11,"-",$A145, "-", "H"), PlayerData!$G:$G,PlayerData!H:H,""),
_xlfn.XLOOKUP(_xlfn.CONCAT(12,"-",$A145, "-", "H"), PlayerData!$G:$G,PlayerData!H:H,""),
_xlfn.XLOOKUP(_xlfn.CONCAT(13,"-",$A145, "-", "H"), PlayerData!$G:$G,PlayerData!H:H,""),
_xlfn.XLOOKUP(_xlfn.CONCAT(14,"-",$A145, "-", "H"), PlayerData!$G:$G,PlayerData!H:H,""),
_xlfn.XLOOKUP(_xlfn.CONCAT(15,"-",$A145, "-", "H"), PlayerData!$G:$G,PlayerData!H:H,""),
_xlfn.XLOOKUP(_xlfn.CONCAT(16,"-",$A145, "-", "H"), PlayerData!$G:$G,PlayerData!H:H,""),
_xlfn.XLOOKUP(_xlfn.CONCAT(17,"-",$A145, "-", "H"), PlayerData!$G:$G,PlayerData!H:H,""),
_xlfn.XLOOKUP(_xlfn.CONCAT(18,"-",$A145, "-", "H"), PlayerData!$G:$G,PlayerData!H:H,"")))</f>
        <v>0.86</v>
      </c>
      <c r="F145" s="136" cm="1">
        <f t="array" ref="F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"H"), PlayerData!$G:$G,PlayerData!I:I,""),
_xlfn.XLOOKUP(_xlfn.CONCAT(1,"-",$A145, "-", "H"), PlayerData!$G:$G,PlayerData!I:I,""),
_xlfn.XLOOKUP(_xlfn.CONCAT(2,"-",$A145, "-", "H"), PlayerData!$G:$G,PlayerData!I:I,""),
_xlfn.XLOOKUP(_xlfn.CONCAT(3,"-",$A145, "-", "H"), PlayerData!$G:$G,PlayerData!I:I,""),
_xlfn.XLOOKUP(_xlfn.CONCAT(4,"-",$A145, "-", "H"), PlayerData!$G:$G,PlayerData!I:I,""),
_xlfn.XLOOKUP(_xlfn.CONCAT(5,"-",$A145, "-", "H"), PlayerData!$G:$G,PlayerData!I:I,""),
_xlfn.XLOOKUP(_xlfn.CONCAT(6,"-",$A145, "-", "H"), PlayerData!$G:$G,PlayerData!I:I,""),
_xlfn.XLOOKUP(_xlfn.CONCAT(7,"-",$A145, "-", "H"), PlayerData!$G:$G,PlayerData!I:I,""),
_xlfn.XLOOKUP(_xlfn.CONCAT(8,"-",$A145, "-", "H"), PlayerData!$G:$G,PlayerData!I:I,""),
_xlfn.XLOOKUP(_xlfn.CONCAT(9,"-",$A145, "-", "H"), PlayerData!$G:$G,PlayerData!I:I,""),
_xlfn.XLOOKUP(_xlfn.CONCAT(10,"-",$A145, "-", "H"), PlayerData!$G:$G,PlayerData!I:I,""),
_xlfn.XLOOKUP(_xlfn.CONCAT(11,"-",$A145, "-", "H"), PlayerData!$G:$G,PlayerData!I:I,""),
_xlfn.XLOOKUP(_xlfn.CONCAT(12,"-",$A145, "-", "H"), PlayerData!$G:$G,PlayerData!I:I,""),
_xlfn.XLOOKUP(_xlfn.CONCAT(13,"-",$A145, "-", "H"), PlayerData!$G:$G,PlayerData!I:I,""),
_xlfn.XLOOKUP(_xlfn.CONCAT(14,"-",$A145, "-", "H"), PlayerData!$G:$G,PlayerData!I:I,""),
_xlfn.XLOOKUP(_xlfn.CONCAT(15,"-",$A145, "-", "H"), PlayerData!$G:$G,PlayerData!I:I,""),
_xlfn.XLOOKUP(_xlfn.CONCAT(16,"-",$A145, "-", "H"), PlayerData!$G:$G,PlayerData!I:I,""),
_xlfn.XLOOKUP(_xlfn.CONCAT(17,"-",$A145, "-", "H"), PlayerData!$G:$G,PlayerData!I:I,""),
_xlfn.XLOOKUP(_xlfn.CONCAT(18,"-",$A145, "-", "H"), PlayerData!$G:$G,PlayerData!I:I,"")))</f>
        <v>0.14000000000000001</v>
      </c>
      <c r="G145" s="90" cm="1">
        <f t="array" ref="G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"H"), PlayerData!$G:$G,PlayerData!L:L,""),
_xlfn.XLOOKUP(_xlfn.CONCAT(1,"-",$A145, "-", "H"), PlayerData!$G:$G,PlayerData!L:L,""),
_xlfn.XLOOKUP(_xlfn.CONCAT(2,"-",$A145, "-", "H"), PlayerData!$G:$G,PlayerData!L:L,""),
_xlfn.XLOOKUP(_xlfn.CONCAT(3,"-",$A145, "-", "H"), PlayerData!$G:$G,PlayerData!L:L,""),
_xlfn.XLOOKUP(_xlfn.CONCAT(4,"-",$A145, "-", "H"), PlayerData!$G:$G,PlayerData!L:L,""),
_xlfn.XLOOKUP(_xlfn.CONCAT(5,"-",$A145, "-", "H"), PlayerData!$G:$G,PlayerData!L:L,""),
_xlfn.XLOOKUP(_xlfn.CONCAT(6,"-",$A145, "-", "H"), PlayerData!$G:$G,PlayerData!L:L,""),
_xlfn.XLOOKUP(_xlfn.CONCAT(7,"-",$A145, "-", "H"), PlayerData!$G:$G,PlayerData!L:L,""),
_xlfn.XLOOKUP(_xlfn.CONCAT(8,"-",$A145, "-", "H"), PlayerData!$G:$G,PlayerData!L:L,""),
_xlfn.XLOOKUP(_xlfn.CONCAT(9,"-",$A145, "-", "H"), PlayerData!$G:$G,PlayerData!L:L,""),
_xlfn.XLOOKUP(_xlfn.CONCAT(10,"-",$A145, "-", "H"), PlayerData!$G:$G,PlayerData!L:L,""),
_xlfn.XLOOKUP(_xlfn.CONCAT(11,"-",$A145, "-", "H"), PlayerData!$G:$G,PlayerData!L:L,""),
_xlfn.XLOOKUP(_xlfn.CONCAT(12,"-",$A145, "-", "H"), PlayerData!$G:$G,PlayerData!L:L,""),
_xlfn.XLOOKUP(_xlfn.CONCAT(13,"-",$A145, "-", "H"), PlayerData!$G:$G,PlayerData!L:L,""),
_xlfn.XLOOKUP(_xlfn.CONCAT(14,"-",$A145, "-", "H"), PlayerData!$G:$G,PlayerData!L:L,""),
_xlfn.XLOOKUP(_xlfn.CONCAT(15,"-",$A145, "-", "H"), PlayerData!$G:$G,PlayerData!L:L,""),
_xlfn.XLOOKUP(_xlfn.CONCAT(16,"-",$A145, "-", "H"), PlayerData!$G:$G,PlayerData!L:L,""),
_xlfn.XLOOKUP(_xlfn.CONCAT(17,"-",$A145, "-", "H"), PlayerData!$G:$G,PlayerData!L:L,""),
_xlfn.XLOOKUP(_xlfn.CONCAT(18,"-",$A145, "-", "H"), PlayerData!$G:$G,PlayerData!L:L,"")))</f>
        <v>1.35</v>
      </c>
      <c r="H145" s="132">
        <f t="shared" si="14"/>
        <v>19.545454545454543</v>
      </c>
      <c r="I145" s="132">
        <f t="shared" si="15"/>
        <v>6.3636363636363642</v>
      </c>
      <c r="J145" s="72">
        <f t="shared" si="16"/>
        <v>18.194070080862534</v>
      </c>
      <c r="K145" s="138" cm="1">
        <f t="array" ref="K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"A"), PlayerData!$M:$M,PlayerData!N:N,""),
_xlfn.XLOOKUP(_xlfn.CONCAT(1,"-",$A145, "-", "A"), PlayerData!$M:$M,PlayerData!N:N,""),
_xlfn.XLOOKUP(_xlfn.CONCAT(2,"-",$A145, "-", "A"), PlayerData!$M:$M,PlayerData!N:N,""),
_xlfn.XLOOKUP(_xlfn.CONCAT(3,"-",$A145, "-", "A"), PlayerData!$M:$M,PlayerData!N:N,""),
_xlfn.XLOOKUP(_xlfn.CONCAT(4,"-",$A145, "-", "A"), PlayerData!$M:$M,PlayerData!N:N,""),
_xlfn.XLOOKUP(_xlfn.CONCAT(5,"-",$A145, "-", "A"), PlayerData!$M:$M,PlayerData!N:N,""),
_xlfn.XLOOKUP(_xlfn.CONCAT(6,"-",$A145, "-", "A"), PlayerData!$M:$M,PlayerData!N:N,""),
_xlfn.XLOOKUP(_xlfn.CONCAT(7,"-",$A145, "-", "A"), PlayerData!$M:$M,PlayerData!N:N,""),
_xlfn.XLOOKUP(_xlfn.CONCAT(8,"-",$A145, "-", "A"), PlayerData!$M:$M,PlayerData!N:N,""),
_xlfn.XLOOKUP(_xlfn.CONCAT(9,"-",$A145, "-", "A"), PlayerData!$M:$M,PlayerData!N:N,""),
_xlfn.XLOOKUP(_xlfn.CONCAT(10,"-",$A145, "-", "A"), PlayerData!$M:$M,PlayerData!N:N,""),
_xlfn.XLOOKUP(_xlfn.CONCAT(11,"-",$A145, "-", "A"), PlayerData!$M:$M,PlayerData!N:N,""),
_xlfn.XLOOKUP(_xlfn.CONCAT(12,"-",$A145, "-", "A"), PlayerData!$M:$M,PlayerData!N:N,""),
_xlfn.XLOOKUP(_xlfn.CONCAT(13,"-",$A145, "-", "A"), PlayerData!$M:$M,PlayerData!N:N,""),
_xlfn.XLOOKUP(_xlfn.CONCAT(14,"-",$A145, "-", "A"), PlayerData!$M:$M,PlayerData!N:N,""),
_xlfn.XLOOKUP(_xlfn.CONCAT(15,"-",$A145, "-", "A"), PlayerData!$M:$M,PlayerData!N:N,""),
_xlfn.XLOOKUP(_xlfn.CONCAT(16,"-",$A145, "-", "A"), PlayerData!$M:$M,PlayerData!N:N,""),
_xlfn.XLOOKUP(_xlfn.CONCAT(17,"-",$A145, "-", "A"), PlayerData!$M:$M,PlayerData!N:N,""),
_xlfn.XLOOKUP(_xlfn.CONCAT(18,"-",$A145, "-", "A"), PlayerData!$M:$M,PlayerData!N:N,"")))</f>
        <v>1</v>
      </c>
      <c r="L145" s="138" cm="1">
        <f t="array" ref="L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"A"), PlayerData!$M:$M,PlayerData!O:O,""),
_xlfn.XLOOKUP(_xlfn.CONCAT(1,"-",$A145, "-", "A"), PlayerData!$M:$M,PlayerData!O:O,""),
_xlfn.XLOOKUP(_xlfn.CONCAT(2,"-",$A145, "-", "A"), PlayerData!$M:$M,PlayerData!O:O,""),
_xlfn.XLOOKUP(_xlfn.CONCAT(3,"-",$A145, "-", "A"), PlayerData!$M:$M,PlayerData!O:O,""),
_xlfn.XLOOKUP(_xlfn.CONCAT(4,"-",$A145, "-", "A"), PlayerData!$M:$M,PlayerData!O:O,""),
_xlfn.XLOOKUP(_xlfn.CONCAT(5,"-",$A145, "-", "A"), PlayerData!$M:$M,PlayerData!O:O,""),
_xlfn.XLOOKUP(_xlfn.CONCAT(6,"-",$A145, "-", "A"), PlayerData!$M:$M,PlayerData!O:O,""),
_xlfn.XLOOKUP(_xlfn.CONCAT(7,"-",$A145, "-", "A"), PlayerData!$M:$M,PlayerData!O:O,""),
_xlfn.XLOOKUP(_xlfn.CONCAT(8,"-",$A145, "-", "A"), PlayerData!$M:$M,PlayerData!O:O,""),
_xlfn.XLOOKUP(_xlfn.CONCAT(9,"-",$A145, "-", "A"), PlayerData!$M:$M,PlayerData!O:O,""),
_xlfn.XLOOKUP(_xlfn.CONCAT(10,"-",$A145, "-", "A"), PlayerData!$M:$M,PlayerData!O:O,""),
_xlfn.XLOOKUP(_xlfn.CONCAT(11,"-",$A145, "-", "A"), PlayerData!$M:$M,PlayerData!O:O,""),
_xlfn.XLOOKUP(_xlfn.CONCAT(12,"-",$A145, "-", "A"), PlayerData!$M:$M,PlayerData!O:O,""),
_xlfn.XLOOKUP(_xlfn.CONCAT(13,"-",$A145, "-", "A"), PlayerData!$M:$M,PlayerData!O:O,""),
_xlfn.XLOOKUP(_xlfn.CONCAT(14,"-",$A145, "-", "A"), PlayerData!$M:$M,PlayerData!O:O,""),
_xlfn.XLOOKUP(_xlfn.CONCAT(15,"-",$A145, "-", "A"), PlayerData!$M:$M,PlayerData!O:O,""),
_xlfn.XLOOKUP(_xlfn.CONCAT(16,"-",$A145, "-", "A"), PlayerData!$M:$M,PlayerData!O:O,""),
_xlfn.XLOOKUP(_xlfn.CONCAT(17,"-",$A145, "-", "A"), PlayerData!$M:$M,PlayerData!O:O,""),
_xlfn.XLOOKUP(_xlfn.CONCAT(18,"-",$A145, "-", "A"), PlayerData!$M:$M,PlayerData!O:O,"")))</f>
        <v>0.14000000000000001</v>
      </c>
      <c r="M145" s="96" cm="1">
        <f t="array" ref="M1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_xlfn.XLOOKUP(_xlfn.CONCAT(0,"-",$A145, "-", "A"), PlayerData!$M:$M,PlayerData!R:R,""),
_xlfn.XLOOKUP(_xlfn.CONCAT(1,"-",$A145, "-", "A"), PlayerData!$M:$M,PlayerData!R:R,""),
_xlfn.XLOOKUP(_xlfn.CONCAT(2,"-",$A145, "-", "A"), PlayerData!$M:$M,PlayerData!R:R,""),
_xlfn.XLOOKUP(_xlfn.CONCAT(3,"-",$A145, "-", "A"), PlayerData!$M:$M,PlayerData!R:R,""),
_xlfn.XLOOKUP(_xlfn.CONCAT(4,"-",$A145, "-", "A"), PlayerData!$M:$M,PlayerData!R:R,""),
_xlfn.XLOOKUP(_xlfn.CONCAT(5,"-",$A145, "-", "A"), PlayerData!$M:$M,PlayerData!R:R,""),
_xlfn.XLOOKUP(_xlfn.CONCAT(6,"-",$A145, "-", "A"), PlayerData!$M:$M,PlayerData!R:R,""),
_xlfn.XLOOKUP(_xlfn.CONCAT(7,"-",$A145, "-", "A"), PlayerData!$M:$M,PlayerData!R:R,""),
_xlfn.XLOOKUP(_xlfn.CONCAT(8,"-",$A145, "-", "A"), PlayerData!$M:$M,PlayerData!R:R,""),
_xlfn.XLOOKUP(_xlfn.CONCAT(9,"-",$A145, "-", "A"), PlayerData!$M:$M,PlayerData!R:R,""),
_xlfn.XLOOKUP(_xlfn.CONCAT(10,"-",$A145, "-", "A"), PlayerData!$M:$M,PlayerData!R:R,""),
_xlfn.XLOOKUP(_xlfn.CONCAT(11,"-",$A145, "-", "A"), PlayerData!$M:$M,PlayerData!R:R,""),
_xlfn.XLOOKUP(_xlfn.CONCAT(12,"-",$A145, "-", "A"), PlayerData!$M:$M,PlayerData!R:R,""),
_xlfn.XLOOKUP(_xlfn.CONCAT(13,"-",$A145, "-", "A"), PlayerData!$M:$M,PlayerData!R:R,""),
_xlfn.XLOOKUP(_xlfn.CONCAT(14,"-",$A145, "-", "A"), PlayerData!$M:$M,PlayerData!R:R,""),
_xlfn.XLOOKUP(_xlfn.CONCAT(15,"-",$A145, "-", "A"), PlayerData!$M:$M,PlayerData!R:R,""),
_xlfn.XLOOKUP(_xlfn.CONCAT(16,"-",$A145, "-", "A"), PlayerData!$M:$M,PlayerData!R:R,""),
_xlfn.XLOOKUP(_xlfn.CONCAT(17,"-",$A145, "-", "A"), PlayerData!$M:$M,PlayerData!R:R,""),
_xlfn.XLOOKUP(_xlfn.CONCAT(18,"-",$A145, "-", "A"), PlayerData!$M:$M,PlayerData!R:R,"")))</f>
        <v>1.85</v>
      </c>
      <c r="N145" s="134">
        <f t="shared" si="17"/>
        <v>22.727272727272727</v>
      </c>
      <c r="O145" s="134">
        <f t="shared" si="18"/>
        <v>6.3636363636363642</v>
      </c>
      <c r="P145" s="73">
        <f t="shared" si="19"/>
        <v>24.93261455525607</v>
      </c>
      <c r="Q145" s="132" cm="1">
        <f t="array" ref="Q145">IF(OR($A145=Solver!$T$12:$T$201),0,SUMPRODUCT($H145:$J145,$T$4:$V$4))</f>
        <v>18.194070080862534</v>
      </c>
      <c r="R145" s="73" cm="1">
        <f t="array" ref="R145">IF(OR($A145=Solver!$T$12:$T$201),0, SUMPRODUCT($N145:$P145, $T$4:$V$4))</f>
        <v>24.93261455525607</v>
      </c>
    </row>
    <row r="146" spans="1:18">
      <c r="A146" s="55">
        <v>144</v>
      </c>
      <c r="B146" s="55" t="str">
        <f>_xlfn.XLOOKUP($A146, PlayerData!$B$3:$B$394, PlayerData!C$3:C$394)</f>
        <v>TOT</v>
      </c>
      <c r="C146" s="55" t="str">
        <f>_xlfn.XLOOKUP($A146, PlayerData!$B$3:$B$394, PlayerData!D$3:D$394)</f>
        <v>M</v>
      </c>
      <c r="D146" s="31" t="str">
        <f>_xlfn.XLOOKUP($A146, PlayerData!$B$3:$B$394, PlayerData!E$3:E$394)</f>
        <v>Winks</v>
      </c>
      <c r="E146" s="136" cm="1">
        <f t="array" ref="E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"H"), PlayerData!$G:$G,PlayerData!H:H,""),
_xlfn.XLOOKUP(_xlfn.CONCAT(1,"-",$A146, "-", "H"), PlayerData!$G:$G,PlayerData!H:H,""),
_xlfn.XLOOKUP(_xlfn.CONCAT(2,"-",$A146, "-", "H"), PlayerData!$G:$G,PlayerData!H:H,""),
_xlfn.XLOOKUP(_xlfn.CONCAT(3,"-",$A146, "-", "H"), PlayerData!$G:$G,PlayerData!H:H,""),
_xlfn.XLOOKUP(_xlfn.CONCAT(4,"-",$A146, "-", "H"), PlayerData!$G:$G,PlayerData!H:H,""),
_xlfn.XLOOKUP(_xlfn.CONCAT(5,"-",$A146, "-", "H"), PlayerData!$G:$G,PlayerData!H:H,""),
_xlfn.XLOOKUP(_xlfn.CONCAT(6,"-",$A146, "-", "H"), PlayerData!$G:$G,PlayerData!H:H,""),
_xlfn.XLOOKUP(_xlfn.CONCAT(7,"-",$A146, "-", "H"), PlayerData!$G:$G,PlayerData!H:H,""),
_xlfn.XLOOKUP(_xlfn.CONCAT(8,"-",$A146, "-", "H"), PlayerData!$G:$G,PlayerData!H:H,""),
_xlfn.XLOOKUP(_xlfn.CONCAT(9,"-",$A146, "-", "H"), PlayerData!$G:$G,PlayerData!H:H,""),
_xlfn.XLOOKUP(_xlfn.CONCAT(10,"-",$A146, "-", "H"), PlayerData!$G:$G,PlayerData!H:H,""),
_xlfn.XLOOKUP(_xlfn.CONCAT(11,"-",$A146, "-", "H"), PlayerData!$G:$G,PlayerData!H:H,""),
_xlfn.XLOOKUP(_xlfn.CONCAT(12,"-",$A146, "-", "H"), PlayerData!$G:$G,PlayerData!H:H,""),
_xlfn.XLOOKUP(_xlfn.CONCAT(13,"-",$A146, "-", "H"), PlayerData!$G:$G,PlayerData!H:H,""),
_xlfn.XLOOKUP(_xlfn.CONCAT(14,"-",$A146, "-", "H"), PlayerData!$G:$G,PlayerData!H:H,""),
_xlfn.XLOOKUP(_xlfn.CONCAT(15,"-",$A146, "-", "H"), PlayerData!$G:$G,PlayerData!H:H,""),
_xlfn.XLOOKUP(_xlfn.CONCAT(16,"-",$A146, "-", "H"), PlayerData!$G:$G,PlayerData!H:H,""),
_xlfn.XLOOKUP(_xlfn.CONCAT(17,"-",$A146, "-", "H"), PlayerData!$G:$G,PlayerData!H:H,""),
_xlfn.XLOOKUP(_xlfn.CONCAT(18,"-",$A146, "-", "H"), PlayerData!$G:$G,PlayerData!H:H,"")))</f>
        <v>0.12</v>
      </c>
      <c r="F146" s="136" cm="1">
        <f t="array" ref="F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"H"), PlayerData!$G:$G,PlayerData!I:I,""),
_xlfn.XLOOKUP(_xlfn.CONCAT(1,"-",$A146, "-", "H"), PlayerData!$G:$G,PlayerData!I:I,""),
_xlfn.XLOOKUP(_xlfn.CONCAT(2,"-",$A146, "-", "H"), PlayerData!$G:$G,PlayerData!I:I,""),
_xlfn.XLOOKUP(_xlfn.CONCAT(3,"-",$A146, "-", "H"), PlayerData!$G:$G,PlayerData!I:I,""),
_xlfn.XLOOKUP(_xlfn.CONCAT(4,"-",$A146, "-", "H"), PlayerData!$G:$G,PlayerData!I:I,""),
_xlfn.XLOOKUP(_xlfn.CONCAT(5,"-",$A146, "-", "H"), PlayerData!$G:$G,PlayerData!I:I,""),
_xlfn.XLOOKUP(_xlfn.CONCAT(6,"-",$A146, "-", "H"), PlayerData!$G:$G,PlayerData!I:I,""),
_xlfn.XLOOKUP(_xlfn.CONCAT(7,"-",$A146, "-", "H"), PlayerData!$G:$G,PlayerData!I:I,""),
_xlfn.XLOOKUP(_xlfn.CONCAT(8,"-",$A146, "-", "H"), PlayerData!$G:$G,PlayerData!I:I,""),
_xlfn.XLOOKUP(_xlfn.CONCAT(9,"-",$A146, "-", "H"), PlayerData!$G:$G,PlayerData!I:I,""),
_xlfn.XLOOKUP(_xlfn.CONCAT(10,"-",$A146, "-", "H"), PlayerData!$G:$G,PlayerData!I:I,""),
_xlfn.XLOOKUP(_xlfn.CONCAT(11,"-",$A146, "-", "H"), PlayerData!$G:$G,PlayerData!I:I,""),
_xlfn.XLOOKUP(_xlfn.CONCAT(12,"-",$A146, "-", "H"), PlayerData!$G:$G,PlayerData!I:I,""),
_xlfn.XLOOKUP(_xlfn.CONCAT(13,"-",$A146, "-", "H"), PlayerData!$G:$G,PlayerData!I:I,""),
_xlfn.XLOOKUP(_xlfn.CONCAT(14,"-",$A146, "-", "H"), PlayerData!$G:$G,PlayerData!I:I,""),
_xlfn.XLOOKUP(_xlfn.CONCAT(15,"-",$A146, "-", "H"), PlayerData!$G:$G,PlayerData!I:I,""),
_xlfn.XLOOKUP(_xlfn.CONCAT(16,"-",$A146, "-", "H"), PlayerData!$G:$G,PlayerData!I:I,""),
_xlfn.XLOOKUP(_xlfn.CONCAT(17,"-",$A146, "-", "H"), PlayerData!$G:$G,PlayerData!I:I,""),
_xlfn.XLOOKUP(_xlfn.CONCAT(18,"-",$A146, "-", "H"), PlayerData!$G:$G,PlayerData!I:I,"")))</f>
        <v>0</v>
      </c>
      <c r="G146" s="90" cm="1">
        <f t="array" ref="G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"H"), PlayerData!$G:$G,PlayerData!L:L,""),
_xlfn.XLOOKUP(_xlfn.CONCAT(1,"-",$A146, "-", "H"), PlayerData!$G:$G,PlayerData!L:L,""),
_xlfn.XLOOKUP(_xlfn.CONCAT(2,"-",$A146, "-", "H"), PlayerData!$G:$G,PlayerData!L:L,""),
_xlfn.XLOOKUP(_xlfn.CONCAT(3,"-",$A146, "-", "H"), PlayerData!$G:$G,PlayerData!L:L,""),
_xlfn.XLOOKUP(_xlfn.CONCAT(4,"-",$A146, "-", "H"), PlayerData!$G:$G,PlayerData!L:L,""),
_xlfn.XLOOKUP(_xlfn.CONCAT(5,"-",$A146, "-", "H"), PlayerData!$G:$G,PlayerData!L:L,""),
_xlfn.XLOOKUP(_xlfn.CONCAT(6,"-",$A146, "-", "H"), PlayerData!$G:$G,PlayerData!L:L,""),
_xlfn.XLOOKUP(_xlfn.CONCAT(7,"-",$A146, "-", "H"), PlayerData!$G:$G,PlayerData!L:L,""),
_xlfn.XLOOKUP(_xlfn.CONCAT(8,"-",$A146, "-", "H"), PlayerData!$G:$G,PlayerData!L:L,""),
_xlfn.XLOOKUP(_xlfn.CONCAT(9,"-",$A146, "-", "H"), PlayerData!$G:$G,PlayerData!L:L,""),
_xlfn.XLOOKUP(_xlfn.CONCAT(10,"-",$A146, "-", "H"), PlayerData!$G:$G,PlayerData!L:L,""),
_xlfn.XLOOKUP(_xlfn.CONCAT(11,"-",$A146, "-", "H"), PlayerData!$G:$G,PlayerData!L:L,""),
_xlfn.XLOOKUP(_xlfn.CONCAT(12,"-",$A146, "-", "H"), PlayerData!$G:$G,PlayerData!L:L,""),
_xlfn.XLOOKUP(_xlfn.CONCAT(13,"-",$A146, "-", "H"), PlayerData!$G:$G,PlayerData!L:L,""),
_xlfn.XLOOKUP(_xlfn.CONCAT(14,"-",$A146, "-", "H"), PlayerData!$G:$G,PlayerData!L:L,""),
_xlfn.XLOOKUP(_xlfn.CONCAT(15,"-",$A146, "-", "H"), PlayerData!$G:$G,PlayerData!L:L,""),
_xlfn.XLOOKUP(_xlfn.CONCAT(16,"-",$A146, "-", "H"), PlayerData!$G:$G,PlayerData!L:L,""),
_xlfn.XLOOKUP(_xlfn.CONCAT(17,"-",$A146, "-", "H"), PlayerData!$G:$G,PlayerData!L:L,""),
_xlfn.XLOOKUP(_xlfn.CONCAT(18,"-",$A146, "-", "H"), PlayerData!$G:$G,PlayerData!L:L,"")))</f>
        <v>0.11</v>
      </c>
      <c r="H146" s="132">
        <f t="shared" si="14"/>
        <v>2.7272727272727271</v>
      </c>
      <c r="I146" s="132">
        <f t="shared" si="15"/>
        <v>0</v>
      </c>
      <c r="J146" s="72">
        <f t="shared" si="16"/>
        <v>1.4824797843665769</v>
      </c>
      <c r="K146" s="138" cm="1">
        <f t="array" ref="K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"A"), PlayerData!$M:$M,PlayerData!N:N,""),
_xlfn.XLOOKUP(_xlfn.CONCAT(1,"-",$A146, "-", "A"), PlayerData!$M:$M,PlayerData!N:N,""),
_xlfn.XLOOKUP(_xlfn.CONCAT(2,"-",$A146, "-", "A"), PlayerData!$M:$M,PlayerData!N:N,""),
_xlfn.XLOOKUP(_xlfn.CONCAT(3,"-",$A146, "-", "A"), PlayerData!$M:$M,PlayerData!N:N,""),
_xlfn.XLOOKUP(_xlfn.CONCAT(4,"-",$A146, "-", "A"), PlayerData!$M:$M,PlayerData!N:N,""),
_xlfn.XLOOKUP(_xlfn.CONCAT(5,"-",$A146, "-", "A"), PlayerData!$M:$M,PlayerData!N:N,""),
_xlfn.XLOOKUP(_xlfn.CONCAT(6,"-",$A146, "-", "A"), PlayerData!$M:$M,PlayerData!N:N,""),
_xlfn.XLOOKUP(_xlfn.CONCAT(7,"-",$A146, "-", "A"), PlayerData!$M:$M,PlayerData!N:N,""),
_xlfn.XLOOKUP(_xlfn.CONCAT(8,"-",$A146, "-", "A"), PlayerData!$M:$M,PlayerData!N:N,""),
_xlfn.XLOOKUP(_xlfn.CONCAT(9,"-",$A146, "-", "A"), PlayerData!$M:$M,PlayerData!N:N,""),
_xlfn.XLOOKUP(_xlfn.CONCAT(10,"-",$A146, "-", "A"), PlayerData!$M:$M,PlayerData!N:N,""),
_xlfn.XLOOKUP(_xlfn.CONCAT(11,"-",$A146, "-", "A"), PlayerData!$M:$M,PlayerData!N:N,""),
_xlfn.XLOOKUP(_xlfn.CONCAT(12,"-",$A146, "-", "A"), PlayerData!$M:$M,PlayerData!N:N,""),
_xlfn.XLOOKUP(_xlfn.CONCAT(13,"-",$A146, "-", "A"), PlayerData!$M:$M,PlayerData!N:N,""),
_xlfn.XLOOKUP(_xlfn.CONCAT(14,"-",$A146, "-", "A"), PlayerData!$M:$M,PlayerData!N:N,""),
_xlfn.XLOOKUP(_xlfn.CONCAT(15,"-",$A146, "-", "A"), PlayerData!$M:$M,PlayerData!N:N,""),
_xlfn.XLOOKUP(_xlfn.CONCAT(16,"-",$A146, "-", "A"), PlayerData!$M:$M,PlayerData!N:N,""),
_xlfn.XLOOKUP(_xlfn.CONCAT(17,"-",$A146, "-", "A"), PlayerData!$M:$M,PlayerData!N:N,""),
_xlfn.XLOOKUP(_xlfn.CONCAT(18,"-",$A146, "-", "A"), PlayerData!$M:$M,PlayerData!N:N,"")))</f>
        <v>0</v>
      </c>
      <c r="L146" s="138" cm="1">
        <f t="array" ref="L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"A"), PlayerData!$M:$M,PlayerData!O:O,""),
_xlfn.XLOOKUP(_xlfn.CONCAT(1,"-",$A146, "-", "A"), PlayerData!$M:$M,PlayerData!O:O,""),
_xlfn.XLOOKUP(_xlfn.CONCAT(2,"-",$A146, "-", "A"), PlayerData!$M:$M,PlayerData!O:O,""),
_xlfn.XLOOKUP(_xlfn.CONCAT(3,"-",$A146, "-", "A"), PlayerData!$M:$M,PlayerData!O:O,""),
_xlfn.XLOOKUP(_xlfn.CONCAT(4,"-",$A146, "-", "A"), PlayerData!$M:$M,PlayerData!O:O,""),
_xlfn.XLOOKUP(_xlfn.CONCAT(5,"-",$A146, "-", "A"), PlayerData!$M:$M,PlayerData!O:O,""),
_xlfn.XLOOKUP(_xlfn.CONCAT(6,"-",$A146, "-", "A"), PlayerData!$M:$M,PlayerData!O:O,""),
_xlfn.XLOOKUP(_xlfn.CONCAT(7,"-",$A146, "-", "A"), PlayerData!$M:$M,PlayerData!O:O,""),
_xlfn.XLOOKUP(_xlfn.CONCAT(8,"-",$A146, "-", "A"), PlayerData!$M:$M,PlayerData!O:O,""),
_xlfn.XLOOKUP(_xlfn.CONCAT(9,"-",$A146, "-", "A"), PlayerData!$M:$M,PlayerData!O:O,""),
_xlfn.XLOOKUP(_xlfn.CONCAT(10,"-",$A146, "-", "A"), PlayerData!$M:$M,PlayerData!O:O,""),
_xlfn.XLOOKUP(_xlfn.CONCAT(11,"-",$A146, "-", "A"), PlayerData!$M:$M,PlayerData!O:O,""),
_xlfn.XLOOKUP(_xlfn.CONCAT(12,"-",$A146, "-", "A"), PlayerData!$M:$M,PlayerData!O:O,""),
_xlfn.XLOOKUP(_xlfn.CONCAT(13,"-",$A146, "-", "A"), PlayerData!$M:$M,PlayerData!O:O,""),
_xlfn.XLOOKUP(_xlfn.CONCAT(14,"-",$A146, "-", "A"), PlayerData!$M:$M,PlayerData!O:O,""),
_xlfn.XLOOKUP(_xlfn.CONCAT(15,"-",$A146, "-", "A"), PlayerData!$M:$M,PlayerData!O:O,""),
_xlfn.XLOOKUP(_xlfn.CONCAT(16,"-",$A146, "-", "A"), PlayerData!$M:$M,PlayerData!O:O,""),
_xlfn.XLOOKUP(_xlfn.CONCAT(17,"-",$A146, "-", "A"), PlayerData!$M:$M,PlayerData!O:O,""),
_xlfn.XLOOKUP(_xlfn.CONCAT(18,"-",$A146, "-", "A"), PlayerData!$M:$M,PlayerData!O:O,"")))</f>
        <v>0</v>
      </c>
      <c r="M146" s="96" cm="1">
        <f t="array" ref="M1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_xlfn.XLOOKUP(_xlfn.CONCAT(0,"-",$A146, "-", "A"), PlayerData!$M:$M,PlayerData!R:R,""),
_xlfn.XLOOKUP(_xlfn.CONCAT(1,"-",$A146, "-", "A"), PlayerData!$M:$M,PlayerData!R:R,""),
_xlfn.XLOOKUP(_xlfn.CONCAT(2,"-",$A146, "-", "A"), PlayerData!$M:$M,PlayerData!R:R,""),
_xlfn.XLOOKUP(_xlfn.CONCAT(3,"-",$A146, "-", "A"), PlayerData!$M:$M,PlayerData!R:R,""),
_xlfn.XLOOKUP(_xlfn.CONCAT(4,"-",$A146, "-", "A"), PlayerData!$M:$M,PlayerData!R:R,""),
_xlfn.XLOOKUP(_xlfn.CONCAT(5,"-",$A146, "-", "A"), PlayerData!$M:$M,PlayerData!R:R,""),
_xlfn.XLOOKUP(_xlfn.CONCAT(6,"-",$A146, "-", "A"), PlayerData!$M:$M,PlayerData!R:R,""),
_xlfn.XLOOKUP(_xlfn.CONCAT(7,"-",$A146, "-", "A"), PlayerData!$M:$M,PlayerData!R:R,""),
_xlfn.XLOOKUP(_xlfn.CONCAT(8,"-",$A146, "-", "A"), PlayerData!$M:$M,PlayerData!R:R,""),
_xlfn.XLOOKUP(_xlfn.CONCAT(9,"-",$A146, "-", "A"), PlayerData!$M:$M,PlayerData!R:R,""),
_xlfn.XLOOKUP(_xlfn.CONCAT(10,"-",$A146, "-", "A"), PlayerData!$M:$M,PlayerData!R:R,""),
_xlfn.XLOOKUP(_xlfn.CONCAT(11,"-",$A146, "-", "A"), PlayerData!$M:$M,PlayerData!R:R,""),
_xlfn.XLOOKUP(_xlfn.CONCAT(12,"-",$A146, "-", "A"), PlayerData!$M:$M,PlayerData!R:R,""),
_xlfn.XLOOKUP(_xlfn.CONCAT(13,"-",$A146, "-", "A"), PlayerData!$M:$M,PlayerData!R:R,""),
_xlfn.XLOOKUP(_xlfn.CONCAT(14,"-",$A146, "-", "A"), PlayerData!$M:$M,PlayerData!R:R,""),
_xlfn.XLOOKUP(_xlfn.CONCAT(15,"-",$A146, "-", "A"), PlayerData!$M:$M,PlayerData!R:R,""),
_xlfn.XLOOKUP(_xlfn.CONCAT(16,"-",$A146, "-", "A"), PlayerData!$M:$M,PlayerData!R:R,""),
_xlfn.XLOOKUP(_xlfn.CONCAT(17,"-",$A146, "-", "A"), PlayerData!$M:$M,PlayerData!R:R,""),
_xlfn.XLOOKUP(_xlfn.CONCAT(18,"-",$A146, "-", "A"), PlayerData!$M:$M,PlayerData!R:R,"")))</f>
        <v>0.09</v>
      </c>
      <c r="N146" s="134">
        <f t="shared" si="17"/>
        <v>0</v>
      </c>
      <c r="O146" s="134">
        <f t="shared" si="18"/>
        <v>0</v>
      </c>
      <c r="P146" s="73">
        <f t="shared" si="19"/>
        <v>1.2129380053908356</v>
      </c>
      <c r="Q146" s="132" cm="1">
        <f t="array" ref="Q146">IF(OR($A146=Solver!$T$12:$T$201),0,SUMPRODUCT($H146:$J146,$T$4:$V$4))</f>
        <v>1.4824797843665769</v>
      </c>
      <c r="R146" s="73" cm="1">
        <f t="array" ref="R146">IF(OR($A146=Solver!$T$12:$T$201),0, SUMPRODUCT($N146:$P146, $T$4:$V$4))</f>
        <v>1.2129380053908356</v>
      </c>
    </row>
    <row r="147" spans="1:18">
      <c r="A147" s="55">
        <v>145</v>
      </c>
      <c r="B147" s="55" t="str">
        <f>_xlfn.XLOOKUP($A147, PlayerData!$B$3:$B$394, PlayerData!C$3:C$394)</f>
        <v>LEI</v>
      </c>
      <c r="C147" s="55" t="str">
        <f>_xlfn.XLOOKUP($A147, PlayerData!$B$3:$B$394, PlayerData!D$3:D$394)</f>
        <v>M</v>
      </c>
      <c r="D147" s="31" t="str">
        <f>_xlfn.XLOOKUP($A147, PlayerData!$B$3:$B$394, PlayerData!E$3:E$394)</f>
        <v>Praet</v>
      </c>
      <c r="E147" s="136" cm="1">
        <f t="array" ref="E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"H"), PlayerData!$G:$G,PlayerData!H:H,""),
_xlfn.XLOOKUP(_xlfn.CONCAT(1,"-",$A147, "-", "H"), PlayerData!$G:$G,PlayerData!H:H,""),
_xlfn.XLOOKUP(_xlfn.CONCAT(2,"-",$A147, "-", "H"), PlayerData!$G:$G,PlayerData!H:H,""),
_xlfn.XLOOKUP(_xlfn.CONCAT(3,"-",$A147, "-", "H"), PlayerData!$G:$G,PlayerData!H:H,""),
_xlfn.XLOOKUP(_xlfn.CONCAT(4,"-",$A147, "-", "H"), PlayerData!$G:$G,PlayerData!H:H,""),
_xlfn.XLOOKUP(_xlfn.CONCAT(5,"-",$A147, "-", "H"), PlayerData!$G:$G,PlayerData!H:H,""),
_xlfn.XLOOKUP(_xlfn.CONCAT(6,"-",$A147, "-", "H"), PlayerData!$G:$G,PlayerData!H:H,""),
_xlfn.XLOOKUP(_xlfn.CONCAT(7,"-",$A147, "-", "H"), PlayerData!$G:$G,PlayerData!H:H,""),
_xlfn.XLOOKUP(_xlfn.CONCAT(8,"-",$A147, "-", "H"), PlayerData!$G:$G,PlayerData!H:H,""),
_xlfn.XLOOKUP(_xlfn.CONCAT(9,"-",$A147, "-", "H"), PlayerData!$G:$G,PlayerData!H:H,""),
_xlfn.XLOOKUP(_xlfn.CONCAT(10,"-",$A147, "-", "H"), PlayerData!$G:$G,PlayerData!H:H,""),
_xlfn.XLOOKUP(_xlfn.CONCAT(11,"-",$A147, "-", "H"), PlayerData!$G:$G,PlayerData!H:H,""),
_xlfn.XLOOKUP(_xlfn.CONCAT(12,"-",$A147, "-", "H"), PlayerData!$G:$G,PlayerData!H:H,""),
_xlfn.XLOOKUP(_xlfn.CONCAT(13,"-",$A147, "-", "H"), PlayerData!$G:$G,PlayerData!H:H,""),
_xlfn.XLOOKUP(_xlfn.CONCAT(14,"-",$A147, "-", "H"), PlayerData!$G:$G,PlayerData!H:H,""),
_xlfn.XLOOKUP(_xlfn.CONCAT(15,"-",$A147, "-", "H"), PlayerData!$G:$G,PlayerData!H:H,""),
_xlfn.XLOOKUP(_xlfn.CONCAT(16,"-",$A147, "-", "H"), PlayerData!$G:$G,PlayerData!H:H,""),
_xlfn.XLOOKUP(_xlfn.CONCAT(17,"-",$A147, "-", "H"), PlayerData!$G:$G,PlayerData!H:H,""),
_xlfn.XLOOKUP(_xlfn.CONCAT(18,"-",$A147, "-", "H"), PlayerData!$G:$G,PlayerData!H:H,"")))</f>
        <v>0.33</v>
      </c>
      <c r="F147" s="136" cm="1">
        <f t="array" ref="F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"H"), PlayerData!$G:$G,PlayerData!I:I,""),
_xlfn.XLOOKUP(_xlfn.CONCAT(1,"-",$A147, "-", "H"), PlayerData!$G:$G,PlayerData!I:I,""),
_xlfn.XLOOKUP(_xlfn.CONCAT(2,"-",$A147, "-", "H"), PlayerData!$G:$G,PlayerData!I:I,""),
_xlfn.XLOOKUP(_xlfn.CONCAT(3,"-",$A147, "-", "H"), PlayerData!$G:$G,PlayerData!I:I,""),
_xlfn.XLOOKUP(_xlfn.CONCAT(4,"-",$A147, "-", "H"), PlayerData!$G:$G,PlayerData!I:I,""),
_xlfn.XLOOKUP(_xlfn.CONCAT(5,"-",$A147, "-", "H"), PlayerData!$G:$G,PlayerData!I:I,""),
_xlfn.XLOOKUP(_xlfn.CONCAT(6,"-",$A147, "-", "H"), PlayerData!$G:$G,PlayerData!I:I,""),
_xlfn.XLOOKUP(_xlfn.CONCAT(7,"-",$A147, "-", "H"), PlayerData!$G:$G,PlayerData!I:I,""),
_xlfn.XLOOKUP(_xlfn.CONCAT(8,"-",$A147, "-", "H"), PlayerData!$G:$G,PlayerData!I:I,""),
_xlfn.XLOOKUP(_xlfn.CONCAT(9,"-",$A147, "-", "H"), PlayerData!$G:$G,PlayerData!I:I,""),
_xlfn.XLOOKUP(_xlfn.CONCAT(10,"-",$A147, "-", "H"), PlayerData!$G:$G,PlayerData!I:I,""),
_xlfn.XLOOKUP(_xlfn.CONCAT(11,"-",$A147, "-", "H"), PlayerData!$G:$G,PlayerData!I:I,""),
_xlfn.XLOOKUP(_xlfn.CONCAT(12,"-",$A147, "-", "H"), PlayerData!$G:$G,PlayerData!I:I,""),
_xlfn.XLOOKUP(_xlfn.CONCAT(13,"-",$A147, "-", "H"), PlayerData!$G:$G,PlayerData!I:I,""),
_xlfn.XLOOKUP(_xlfn.CONCAT(14,"-",$A147, "-", "H"), PlayerData!$G:$G,PlayerData!I:I,""),
_xlfn.XLOOKUP(_xlfn.CONCAT(15,"-",$A147, "-", "H"), PlayerData!$G:$G,PlayerData!I:I,""),
_xlfn.XLOOKUP(_xlfn.CONCAT(16,"-",$A147, "-", "H"), PlayerData!$G:$G,PlayerData!I:I,""),
_xlfn.XLOOKUP(_xlfn.CONCAT(17,"-",$A147, "-", "H"), PlayerData!$G:$G,PlayerData!I:I,""),
_xlfn.XLOOKUP(_xlfn.CONCAT(18,"-",$A147, "-", "H"), PlayerData!$G:$G,PlayerData!I:I,"")))</f>
        <v>0.33</v>
      </c>
      <c r="G147" s="90" cm="1">
        <f t="array" ref="G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"H"), PlayerData!$G:$G,PlayerData!L:L,""),
_xlfn.XLOOKUP(_xlfn.CONCAT(1,"-",$A147, "-", "H"), PlayerData!$G:$G,PlayerData!L:L,""),
_xlfn.XLOOKUP(_xlfn.CONCAT(2,"-",$A147, "-", "H"), PlayerData!$G:$G,PlayerData!L:L,""),
_xlfn.XLOOKUP(_xlfn.CONCAT(3,"-",$A147, "-", "H"), PlayerData!$G:$G,PlayerData!L:L,""),
_xlfn.XLOOKUP(_xlfn.CONCAT(4,"-",$A147, "-", "H"), PlayerData!$G:$G,PlayerData!L:L,""),
_xlfn.XLOOKUP(_xlfn.CONCAT(5,"-",$A147, "-", "H"), PlayerData!$G:$G,PlayerData!L:L,""),
_xlfn.XLOOKUP(_xlfn.CONCAT(6,"-",$A147, "-", "H"), PlayerData!$G:$G,PlayerData!L:L,""),
_xlfn.XLOOKUP(_xlfn.CONCAT(7,"-",$A147, "-", "H"), PlayerData!$G:$G,PlayerData!L:L,""),
_xlfn.XLOOKUP(_xlfn.CONCAT(8,"-",$A147, "-", "H"), PlayerData!$G:$G,PlayerData!L:L,""),
_xlfn.XLOOKUP(_xlfn.CONCAT(9,"-",$A147, "-", "H"), PlayerData!$G:$G,PlayerData!L:L,""),
_xlfn.XLOOKUP(_xlfn.CONCAT(10,"-",$A147, "-", "H"), PlayerData!$G:$G,PlayerData!L:L,""),
_xlfn.XLOOKUP(_xlfn.CONCAT(11,"-",$A147, "-", "H"), PlayerData!$G:$G,PlayerData!L:L,""),
_xlfn.XLOOKUP(_xlfn.CONCAT(12,"-",$A147, "-", "H"), PlayerData!$G:$G,PlayerData!L:L,""),
_xlfn.XLOOKUP(_xlfn.CONCAT(13,"-",$A147, "-", "H"), PlayerData!$G:$G,PlayerData!L:L,""),
_xlfn.XLOOKUP(_xlfn.CONCAT(14,"-",$A147, "-", "H"), PlayerData!$G:$G,PlayerData!L:L,""),
_xlfn.XLOOKUP(_xlfn.CONCAT(15,"-",$A147, "-", "H"), PlayerData!$G:$G,PlayerData!L:L,""),
_xlfn.XLOOKUP(_xlfn.CONCAT(16,"-",$A147, "-", "H"), PlayerData!$G:$G,PlayerData!L:L,""),
_xlfn.XLOOKUP(_xlfn.CONCAT(17,"-",$A147, "-", "H"), PlayerData!$G:$G,PlayerData!L:L,""),
_xlfn.XLOOKUP(_xlfn.CONCAT(18,"-",$A147, "-", "H"), PlayerData!$G:$G,PlayerData!L:L,"")))</f>
        <v>0.92</v>
      </c>
      <c r="H147" s="132">
        <f t="shared" si="14"/>
        <v>7.4999999999999991</v>
      </c>
      <c r="I147" s="132">
        <f t="shared" si="15"/>
        <v>14.999999999999998</v>
      </c>
      <c r="J147" s="72">
        <f t="shared" si="16"/>
        <v>12.398921832884099</v>
      </c>
      <c r="K147" s="138" cm="1">
        <f t="array" ref="K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"A"), PlayerData!$M:$M,PlayerData!N:N,""),
_xlfn.XLOOKUP(_xlfn.CONCAT(1,"-",$A147, "-", "A"), PlayerData!$M:$M,PlayerData!N:N,""),
_xlfn.XLOOKUP(_xlfn.CONCAT(2,"-",$A147, "-", "A"), PlayerData!$M:$M,PlayerData!N:N,""),
_xlfn.XLOOKUP(_xlfn.CONCAT(3,"-",$A147, "-", "A"), PlayerData!$M:$M,PlayerData!N:N,""),
_xlfn.XLOOKUP(_xlfn.CONCAT(4,"-",$A147, "-", "A"), PlayerData!$M:$M,PlayerData!N:N,""),
_xlfn.XLOOKUP(_xlfn.CONCAT(5,"-",$A147, "-", "A"), PlayerData!$M:$M,PlayerData!N:N,""),
_xlfn.XLOOKUP(_xlfn.CONCAT(6,"-",$A147, "-", "A"), PlayerData!$M:$M,PlayerData!N:N,""),
_xlfn.XLOOKUP(_xlfn.CONCAT(7,"-",$A147, "-", "A"), PlayerData!$M:$M,PlayerData!N:N,""),
_xlfn.XLOOKUP(_xlfn.CONCAT(8,"-",$A147, "-", "A"), PlayerData!$M:$M,PlayerData!N:N,""),
_xlfn.XLOOKUP(_xlfn.CONCAT(9,"-",$A147, "-", "A"), PlayerData!$M:$M,PlayerData!N:N,""),
_xlfn.XLOOKUP(_xlfn.CONCAT(10,"-",$A147, "-", "A"), PlayerData!$M:$M,PlayerData!N:N,""),
_xlfn.XLOOKUP(_xlfn.CONCAT(11,"-",$A147, "-", "A"), PlayerData!$M:$M,PlayerData!N:N,""),
_xlfn.XLOOKUP(_xlfn.CONCAT(12,"-",$A147, "-", "A"), PlayerData!$M:$M,PlayerData!N:N,""),
_xlfn.XLOOKUP(_xlfn.CONCAT(13,"-",$A147, "-", "A"), PlayerData!$M:$M,PlayerData!N:N,""),
_xlfn.XLOOKUP(_xlfn.CONCAT(14,"-",$A147, "-", "A"), PlayerData!$M:$M,PlayerData!N:N,""),
_xlfn.XLOOKUP(_xlfn.CONCAT(15,"-",$A147, "-", "A"), PlayerData!$M:$M,PlayerData!N:N,""),
_xlfn.XLOOKUP(_xlfn.CONCAT(16,"-",$A147, "-", "A"), PlayerData!$M:$M,PlayerData!N:N,""),
_xlfn.XLOOKUP(_xlfn.CONCAT(17,"-",$A147, "-", "A"), PlayerData!$M:$M,PlayerData!N:N,""),
_xlfn.XLOOKUP(_xlfn.CONCAT(18,"-",$A147, "-", "A"), PlayerData!$M:$M,PlayerData!N:N,"")))</f>
        <v>1</v>
      </c>
      <c r="L147" s="138" cm="1">
        <f t="array" ref="L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"A"), PlayerData!$M:$M,PlayerData!O:O,""),
_xlfn.XLOOKUP(_xlfn.CONCAT(1,"-",$A147, "-", "A"), PlayerData!$M:$M,PlayerData!O:O,""),
_xlfn.XLOOKUP(_xlfn.CONCAT(2,"-",$A147, "-", "A"), PlayerData!$M:$M,PlayerData!O:O,""),
_xlfn.XLOOKUP(_xlfn.CONCAT(3,"-",$A147, "-", "A"), PlayerData!$M:$M,PlayerData!O:O,""),
_xlfn.XLOOKUP(_xlfn.CONCAT(4,"-",$A147, "-", "A"), PlayerData!$M:$M,PlayerData!O:O,""),
_xlfn.XLOOKUP(_xlfn.CONCAT(5,"-",$A147, "-", "A"), PlayerData!$M:$M,PlayerData!O:O,""),
_xlfn.XLOOKUP(_xlfn.CONCAT(6,"-",$A147, "-", "A"), PlayerData!$M:$M,PlayerData!O:O,""),
_xlfn.XLOOKUP(_xlfn.CONCAT(7,"-",$A147, "-", "A"), PlayerData!$M:$M,PlayerData!O:O,""),
_xlfn.XLOOKUP(_xlfn.CONCAT(8,"-",$A147, "-", "A"), PlayerData!$M:$M,PlayerData!O:O,""),
_xlfn.XLOOKUP(_xlfn.CONCAT(9,"-",$A147, "-", "A"), PlayerData!$M:$M,PlayerData!O:O,""),
_xlfn.XLOOKUP(_xlfn.CONCAT(10,"-",$A147, "-", "A"), PlayerData!$M:$M,PlayerData!O:O,""),
_xlfn.XLOOKUP(_xlfn.CONCAT(11,"-",$A147, "-", "A"), PlayerData!$M:$M,PlayerData!O:O,""),
_xlfn.XLOOKUP(_xlfn.CONCAT(12,"-",$A147, "-", "A"), PlayerData!$M:$M,PlayerData!O:O,""),
_xlfn.XLOOKUP(_xlfn.CONCAT(13,"-",$A147, "-", "A"), PlayerData!$M:$M,PlayerData!O:O,""),
_xlfn.XLOOKUP(_xlfn.CONCAT(14,"-",$A147, "-", "A"), PlayerData!$M:$M,PlayerData!O:O,""),
_xlfn.XLOOKUP(_xlfn.CONCAT(15,"-",$A147, "-", "A"), PlayerData!$M:$M,PlayerData!O:O,""),
_xlfn.XLOOKUP(_xlfn.CONCAT(16,"-",$A147, "-", "A"), PlayerData!$M:$M,PlayerData!O:O,""),
_xlfn.XLOOKUP(_xlfn.CONCAT(17,"-",$A147, "-", "A"), PlayerData!$M:$M,PlayerData!O:O,""),
_xlfn.XLOOKUP(_xlfn.CONCAT(18,"-",$A147, "-", "A"), PlayerData!$M:$M,PlayerData!O:O,"")))</f>
        <v>0</v>
      </c>
      <c r="M147" s="96" cm="1">
        <f t="array" ref="M1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_xlfn.XLOOKUP(_xlfn.CONCAT(0,"-",$A147, "-", "A"), PlayerData!$M:$M,PlayerData!R:R,""),
_xlfn.XLOOKUP(_xlfn.CONCAT(1,"-",$A147, "-", "A"), PlayerData!$M:$M,PlayerData!R:R,""),
_xlfn.XLOOKUP(_xlfn.CONCAT(2,"-",$A147, "-", "A"), PlayerData!$M:$M,PlayerData!R:R,""),
_xlfn.XLOOKUP(_xlfn.CONCAT(3,"-",$A147, "-", "A"), PlayerData!$M:$M,PlayerData!R:R,""),
_xlfn.XLOOKUP(_xlfn.CONCAT(4,"-",$A147, "-", "A"), PlayerData!$M:$M,PlayerData!R:R,""),
_xlfn.XLOOKUP(_xlfn.CONCAT(5,"-",$A147, "-", "A"), PlayerData!$M:$M,PlayerData!R:R,""),
_xlfn.XLOOKUP(_xlfn.CONCAT(6,"-",$A147, "-", "A"), PlayerData!$M:$M,PlayerData!R:R,""),
_xlfn.XLOOKUP(_xlfn.CONCAT(7,"-",$A147, "-", "A"), PlayerData!$M:$M,PlayerData!R:R,""),
_xlfn.XLOOKUP(_xlfn.CONCAT(8,"-",$A147, "-", "A"), PlayerData!$M:$M,PlayerData!R:R,""),
_xlfn.XLOOKUP(_xlfn.CONCAT(9,"-",$A147, "-", "A"), PlayerData!$M:$M,PlayerData!R:R,""),
_xlfn.XLOOKUP(_xlfn.CONCAT(10,"-",$A147, "-", "A"), PlayerData!$M:$M,PlayerData!R:R,""),
_xlfn.XLOOKUP(_xlfn.CONCAT(11,"-",$A147, "-", "A"), PlayerData!$M:$M,PlayerData!R:R,""),
_xlfn.XLOOKUP(_xlfn.CONCAT(12,"-",$A147, "-", "A"), PlayerData!$M:$M,PlayerData!R:R,""),
_xlfn.XLOOKUP(_xlfn.CONCAT(13,"-",$A147, "-", "A"), PlayerData!$M:$M,PlayerData!R:R,""),
_xlfn.XLOOKUP(_xlfn.CONCAT(14,"-",$A147, "-", "A"), PlayerData!$M:$M,PlayerData!R:R,""),
_xlfn.XLOOKUP(_xlfn.CONCAT(15,"-",$A147, "-", "A"), PlayerData!$M:$M,PlayerData!R:R,""),
_xlfn.XLOOKUP(_xlfn.CONCAT(16,"-",$A147, "-", "A"), PlayerData!$M:$M,PlayerData!R:R,""),
_xlfn.XLOOKUP(_xlfn.CONCAT(17,"-",$A147, "-", "A"), PlayerData!$M:$M,PlayerData!R:R,""),
_xlfn.XLOOKUP(_xlfn.CONCAT(18,"-",$A147, "-", "A"), PlayerData!$M:$M,PlayerData!R:R,"")))</f>
        <v>1.03</v>
      </c>
      <c r="N147" s="134">
        <f t="shared" si="17"/>
        <v>22.727272727272727</v>
      </c>
      <c r="O147" s="134">
        <f t="shared" si="18"/>
        <v>0</v>
      </c>
      <c r="P147" s="73">
        <f t="shared" si="19"/>
        <v>13.881401617250676</v>
      </c>
      <c r="Q147" s="132" cm="1">
        <f t="array" ref="Q147">IF(OR($A147=Solver!$T$12:$T$201),0,SUMPRODUCT($H147:$J147,$T$4:$V$4))</f>
        <v>12.398921832884099</v>
      </c>
      <c r="R147" s="73" cm="1">
        <f t="array" ref="R147">IF(OR($A147=Solver!$T$12:$T$201),0, SUMPRODUCT($N147:$P147, $T$4:$V$4))</f>
        <v>13.881401617250676</v>
      </c>
    </row>
    <row r="148" spans="1:18">
      <c r="A148" s="55">
        <v>146</v>
      </c>
      <c r="B148" s="55" t="str">
        <f>_xlfn.XLOOKUP($A148, PlayerData!$B$3:$B$394, PlayerData!C$3:C$394)</f>
        <v>NEW</v>
      </c>
      <c r="C148" s="55" t="str">
        <f>_xlfn.XLOOKUP($A148, PlayerData!$B$3:$B$394, PlayerData!D$3:D$394)</f>
        <v>M</v>
      </c>
      <c r="D148" s="31" t="str">
        <f>_xlfn.XLOOKUP($A148, PlayerData!$B$3:$B$394, PlayerData!E$3:E$394)</f>
        <v>Saint-Maximin</v>
      </c>
      <c r="E148" s="136" cm="1">
        <f t="array" ref="E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"H"), PlayerData!$G:$G,PlayerData!H:H,""),
_xlfn.XLOOKUP(_xlfn.CONCAT(1,"-",$A148, "-", "H"), PlayerData!$G:$G,PlayerData!H:H,""),
_xlfn.XLOOKUP(_xlfn.CONCAT(2,"-",$A148, "-", "H"), PlayerData!$G:$G,PlayerData!H:H,""),
_xlfn.XLOOKUP(_xlfn.CONCAT(3,"-",$A148, "-", "H"), PlayerData!$G:$G,PlayerData!H:H,""),
_xlfn.XLOOKUP(_xlfn.CONCAT(4,"-",$A148, "-", "H"), PlayerData!$G:$G,PlayerData!H:H,""),
_xlfn.XLOOKUP(_xlfn.CONCAT(5,"-",$A148, "-", "H"), PlayerData!$G:$G,PlayerData!H:H,""),
_xlfn.XLOOKUP(_xlfn.CONCAT(6,"-",$A148, "-", "H"), PlayerData!$G:$G,PlayerData!H:H,""),
_xlfn.XLOOKUP(_xlfn.CONCAT(7,"-",$A148, "-", "H"), PlayerData!$G:$G,PlayerData!H:H,""),
_xlfn.XLOOKUP(_xlfn.CONCAT(8,"-",$A148, "-", "H"), PlayerData!$G:$G,PlayerData!H:H,""),
_xlfn.XLOOKUP(_xlfn.CONCAT(9,"-",$A148, "-", "H"), PlayerData!$G:$G,PlayerData!H:H,""),
_xlfn.XLOOKUP(_xlfn.CONCAT(10,"-",$A148, "-", "H"), PlayerData!$G:$G,PlayerData!H:H,""),
_xlfn.XLOOKUP(_xlfn.CONCAT(11,"-",$A148, "-", "H"), PlayerData!$G:$G,PlayerData!H:H,""),
_xlfn.XLOOKUP(_xlfn.CONCAT(12,"-",$A148, "-", "H"), PlayerData!$G:$G,PlayerData!H:H,""),
_xlfn.XLOOKUP(_xlfn.CONCAT(13,"-",$A148, "-", "H"), PlayerData!$G:$G,PlayerData!H:H,""),
_xlfn.XLOOKUP(_xlfn.CONCAT(14,"-",$A148, "-", "H"), PlayerData!$G:$G,PlayerData!H:H,""),
_xlfn.XLOOKUP(_xlfn.CONCAT(15,"-",$A148, "-", "H"), PlayerData!$G:$G,PlayerData!H:H,""),
_xlfn.XLOOKUP(_xlfn.CONCAT(16,"-",$A148, "-", "H"), PlayerData!$G:$G,PlayerData!H:H,""),
_xlfn.XLOOKUP(_xlfn.CONCAT(17,"-",$A148, "-", "H"), PlayerData!$G:$G,PlayerData!H:H,""),
_xlfn.XLOOKUP(_xlfn.CONCAT(18,"-",$A148, "-", "H"), PlayerData!$G:$G,PlayerData!H:H,"")))</f>
        <v>0.56999999999999995</v>
      </c>
      <c r="F148" s="136" cm="1">
        <f t="array" ref="F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"H"), PlayerData!$G:$G,PlayerData!I:I,""),
_xlfn.XLOOKUP(_xlfn.CONCAT(1,"-",$A148, "-", "H"), PlayerData!$G:$G,PlayerData!I:I,""),
_xlfn.XLOOKUP(_xlfn.CONCAT(2,"-",$A148, "-", "H"), PlayerData!$G:$G,PlayerData!I:I,""),
_xlfn.XLOOKUP(_xlfn.CONCAT(3,"-",$A148, "-", "H"), PlayerData!$G:$G,PlayerData!I:I,""),
_xlfn.XLOOKUP(_xlfn.CONCAT(4,"-",$A148, "-", "H"), PlayerData!$G:$G,PlayerData!I:I,""),
_xlfn.XLOOKUP(_xlfn.CONCAT(5,"-",$A148, "-", "H"), PlayerData!$G:$G,PlayerData!I:I,""),
_xlfn.XLOOKUP(_xlfn.CONCAT(6,"-",$A148, "-", "H"), PlayerData!$G:$G,PlayerData!I:I,""),
_xlfn.XLOOKUP(_xlfn.CONCAT(7,"-",$A148, "-", "H"), PlayerData!$G:$G,PlayerData!I:I,""),
_xlfn.XLOOKUP(_xlfn.CONCAT(8,"-",$A148, "-", "H"), PlayerData!$G:$G,PlayerData!I:I,""),
_xlfn.XLOOKUP(_xlfn.CONCAT(9,"-",$A148, "-", "H"), PlayerData!$G:$G,PlayerData!I:I,""),
_xlfn.XLOOKUP(_xlfn.CONCAT(10,"-",$A148, "-", "H"), PlayerData!$G:$G,PlayerData!I:I,""),
_xlfn.XLOOKUP(_xlfn.CONCAT(11,"-",$A148, "-", "H"), PlayerData!$G:$G,PlayerData!I:I,""),
_xlfn.XLOOKUP(_xlfn.CONCAT(12,"-",$A148, "-", "H"), PlayerData!$G:$G,PlayerData!I:I,""),
_xlfn.XLOOKUP(_xlfn.CONCAT(13,"-",$A148, "-", "H"), PlayerData!$G:$G,PlayerData!I:I,""),
_xlfn.XLOOKUP(_xlfn.CONCAT(14,"-",$A148, "-", "H"), PlayerData!$G:$G,PlayerData!I:I,""),
_xlfn.XLOOKUP(_xlfn.CONCAT(15,"-",$A148, "-", "H"), PlayerData!$G:$G,PlayerData!I:I,""),
_xlfn.XLOOKUP(_xlfn.CONCAT(16,"-",$A148, "-", "H"), PlayerData!$G:$G,PlayerData!I:I,""),
_xlfn.XLOOKUP(_xlfn.CONCAT(17,"-",$A148, "-", "H"), PlayerData!$G:$G,PlayerData!I:I,""),
_xlfn.XLOOKUP(_xlfn.CONCAT(18,"-",$A148, "-", "H"), PlayerData!$G:$G,PlayerData!I:I,"")))</f>
        <v>0.14000000000000001</v>
      </c>
      <c r="G148" s="90" cm="1">
        <f t="array" ref="G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"H"), PlayerData!$G:$G,PlayerData!L:L,""),
_xlfn.XLOOKUP(_xlfn.CONCAT(1,"-",$A148, "-", "H"), PlayerData!$G:$G,PlayerData!L:L,""),
_xlfn.XLOOKUP(_xlfn.CONCAT(2,"-",$A148, "-", "H"), PlayerData!$G:$G,PlayerData!L:L,""),
_xlfn.XLOOKUP(_xlfn.CONCAT(3,"-",$A148, "-", "H"), PlayerData!$G:$G,PlayerData!L:L,""),
_xlfn.XLOOKUP(_xlfn.CONCAT(4,"-",$A148, "-", "H"), PlayerData!$G:$G,PlayerData!L:L,""),
_xlfn.XLOOKUP(_xlfn.CONCAT(5,"-",$A148, "-", "H"), PlayerData!$G:$G,PlayerData!L:L,""),
_xlfn.XLOOKUP(_xlfn.CONCAT(6,"-",$A148, "-", "H"), PlayerData!$G:$G,PlayerData!L:L,""),
_xlfn.XLOOKUP(_xlfn.CONCAT(7,"-",$A148, "-", "H"), PlayerData!$G:$G,PlayerData!L:L,""),
_xlfn.XLOOKUP(_xlfn.CONCAT(8,"-",$A148, "-", "H"), PlayerData!$G:$G,PlayerData!L:L,""),
_xlfn.XLOOKUP(_xlfn.CONCAT(9,"-",$A148, "-", "H"), PlayerData!$G:$G,PlayerData!L:L,""),
_xlfn.XLOOKUP(_xlfn.CONCAT(10,"-",$A148, "-", "H"), PlayerData!$G:$G,PlayerData!L:L,""),
_xlfn.XLOOKUP(_xlfn.CONCAT(11,"-",$A148, "-", "H"), PlayerData!$G:$G,PlayerData!L:L,""),
_xlfn.XLOOKUP(_xlfn.CONCAT(12,"-",$A148, "-", "H"), PlayerData!$G:$G,PlayerData!L:L,""),
_xlfn.XLOOKUP(_xlfn.CONCAT(13,"-",$A148, "-", "H"), PlayerData!$G:$G,PlayerData!L:L,""),
_xlfn.XLOOKUP(_xlfn.CONCAT(14,"-",$A148, "-", "H"), PlayerData!$G:$G,PlayerData!L:L,""),
_xlfn.XLOOKUP(_xlfn.CONCAT(15,"-",$A148, "-", "H"), PlayerData!$G:$G,PlayerData!L:L,""),
_xlfn.XLOOKUP(_xlfn.CONCAT(16,"-",$A148, "-", "H"), PlayerData!$G:$G,PlayerData!L:L,""),
_xlfn.XLOOKUP(_xlfn.CONCAT(17,"-",$A148, "-", "H"), PlayerData!$G:$G,PlayerData!L:L,""),
_xlfn.XLOOKUP(_xlfn.CONCAT(18,"-",$A148, "-", "H"), PlayerData!$G:$G,PlayerData!L:L,"")))</f>
        <v>1.7500000000000002</v>
      </c>
      <c r="H148" s="132">
        <f t="shared" si="14"/>
        <v>12.954545454545451</v>
      </c>
      <c r="I148" s="132">
        <f t="shared" si="15"/>
        <v>6.3636363636363642</v>
      </c>
      <c r="J148" s="72">
        <f t="shared" si="16"/>
        <v>23.584905660377366</v>
      </c>
      <c r="K148" s="138" cm="1">
        <f t="array" ref="K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"A"), PlayerData!$M:$M,PlayerData!N:N,""),
_xlfn.XLOOKUP(_xlfn.CONCAT(1,"-",$A148, "-", "A"), PlayerData!$M:$M,PlayerData!N:N,""),
_xlfn.XLOOKUP(_xlfn.CONCAT(2,"-",$A148, "-", "A"), PlayerData!$M:$M,PlayerData!N:N,""),
_xlfn.XLOOKUP(_xlfn.CONCAT(3,"-",$A148, "-", "A"), PlayerData!$M:$M,PlayerData!N:N,""),
_xlfn.XLOOKUP(_xlfn.CONCAT(4,"-",$A148, "-", "A"), PlayerData!$M:$M,PlayerData!N:N,""),
_xlfn.XLOOKUP(_xlfn.CONCAT(5,"-",$A148, "-", "A"), PlayerData!$M:$M,PlayerData!N:N,""),
_xlfn.XLOOKUP(_xlfn.CONCAT(6,"-",$A148, "-", "A"), PlayerData!$M:$M,PlayerData!N:N,""),
_xlfn.XLOOKUP(_xlfn.CONCAT(7,"-",$A148, "-", "A"), PlayerData!$M:$M,PlayerData!N:N,""),
_xlfn.XLOOKUP(_xlfn.CONCAT(8,"-",$A148, "-", "A"), PlayerData!$M:$M,PlayerData!N:N,""),
_xlfn.XLOOKUP(_xlfn.CONCAT(9,"-",$A148, "-", "A"), PlayerData!$M:$M,PlayerData!N:N,""),
_xlfn.XLOOKUP(_xlfn.CONCAT(10,"-",$A148, "-", "A"), PlayerData!$M:$M,PlayerData!N:N,""),
_xlfn.XLOOKUP(_xlfn.CONCAT(11,"-",$A148, "-", "A"), PlayerData!$M:$M,PlayerData!N:N,""),
_xlfn.XLOOKUP(_xlfn.CONCAT(12,"-",$A148, "-", "A"), PlayerData!$M:$M,PlayerData!N:N,""),
_xlfn.XLOOKUP(_xlfn.CONCAT(13,"-",$A148, "-", "A"), PlayerData!$M:$M,PlayerData!N:N,""),
_xlfn.XLOOKUP(_xlfn.CONCAT(14,"-",$A148, "-", "A"), PlayerData!$M:$M,PlayerData!N:N,""),
_xlfn.XLOOKUP(_xlfn.CONCAT(15,"-",$A148, "-", "A"), PlayerData!$M:$M,PlayerData!N:N,""),
_xlfn.XLOOKUP(_xlfn.CONCAT(16,"-",$A148, "-", "A"), PlayerData!$M:$M,PlayerData!N:N,""),
_xlfn.XLOOKUP(_xlfn.CONCAT(17,"-",$A148, "-", "A"), PlayerData!$M:$M,PlayerData!N:N,""),
_xlfn.XLOOKUP(_xlfn.CONCAT(18,"-",$A148, "-", "A"), PlayerData!$M:$M,PlayerData!N:N,"")))</f>
        <v>0.5</v>
      </c>
      <c r="L148" s="138" cm="1">
        <f t="array" ref="L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"A"), PlayerData!$M:$M,PlayerData!O:O,""),
_xlfn.XLOOKUP(_xlfn.CONCAT(1,"-",$A148, "-", "A"), PlayerData!$M:$M,PlayerData!O:O,""),
_xlfn.XLOOKUP(_xlfn.CONCAT(2,"-",$A148, "-", "A"), PlayerData!$M:$M,PlayerData!O:O,""),
_xlfn.XLOOKUP(_xlfn.CONCAT(3,"-",$A148, "-", "A"), PlayerData!$M:$M,PlayerData!O:O,""),
_xlfn.XLOOKUP(_xlfn.CONCAT(4,"-",$A148, "-", "A"), PlayerData!$M:$M,PlayerData!O:O,""),
_xlfn.XLOOKUP(_xlfn.CONCAT(5,"-",$A148, "-", "A"), PlayerData!$M:$M,PlayerData!O:O,""),
_xlfn.XLOOKUP(_xlfn.CONCAT(6,"-",$A148, "-", "A"), PlayerData!$M:$M,PlayerData!O:O,""),
_xlfn.XLOOKUP(_xlfn.CONCAT(7,"-",$A148, "-", "A"), PlayerData!$M:$M,PlayerData!O:O,""),
_xlfn.XLOOKUP(_xlfn.CONCAT(8,"-",$A148, "-", "A"), PlayerData!$M:$M,PlayerData!O:O,""),
_xlfn.XLOOKUP(_xlfn.CONCAT(9,"-",$A148, "-", "A"), PlayerData!$M:$M,PlayerData!O:O,""),
_xlfn.XLOOKUP(_xlfn.CONCAT(10,"-",$A148, "-", "A"), PlayerData!$M:$M,PlayerData!O:O,""),
_xlfn.XLOOKUP(_xlfn.CONCAT(11,"-",$A148, "-", "A"), PlayerData!$M:$M,PlayerData!O:O,""),
_xlfn.XLOOKUP(_xlfn.CONCAT(12,"-",$A148, "-", "A"), PlayerData!$M:$M,PlayerData!O:O,""),
_xlfn.XLOOKUP(_xlfn.CONCAT(13,"-",$A148, "-", "A"), PlayerData!$M:$M,PlayerData!O:O,""),
_xlfn.XLOOKUP(_xlfn.CONCAT(14,"-",$A148, "-", "A"), PlayerData!$M:$M,PlayerData!O:O,""),
_xlfn.XLOOKUP(_xlfn.CONCAT(15,"-",$A148, "-", "A"), PlayerData!$M:$M,PlayerData!O:O,""),
_xlfn.XLOOKUP(_xlfn.CONCAT(16,"-",$A148, "-", "A"), PlayerData!$M:$M,PlayerData!O:O,""),
_xlfn.XLOOKUP(_xlfn.CONCAT(17,"-",$A148, "-", "A"), PlayerData!$M:$M,PlayerData!O:O,""),
_xlfn.XLOOKUP(_xlfn.CONCAT(18,"-",$A148, "-", "A"), PlayerData!$M:$M,PlayerData!O:O,"")))</f>
        <v>0.17</v>
      </c>
      <c r="M148" s="96" cm="1">
        <f t="array" ref="M1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_xlfn.XLOOKUP(_xlfn.CONCAT(0,"-",$A148, "-", "A"), PlayerData!$M:$M,PlayerData!R:R,""),
_xlfn.XLOOKUP(_xlfn.CONCAT(1,"-",$A148, "-", "A"), PlayerData!$M:$M,PlayerData!R:R,""),
_xlfn.XLOOKUP(_xlfn.CONCAT(2,"-",$A148, "-", "A"), PlayerData!$M:$M,PlayerData!R:R,""),
_xlfn.XLOOKUP(_xlfn.CONCAT(3,"-",$A148, "-", "A"), PlayerData!$M:$M,PlayerData!R:R,""),
_xlfn.XLOOKUP(_xlfn.CONCAT(4,"-",$A148, "-", "A"), PlayerData!$M:$M,PlayerData!R:R,""),
_xlfn.XLOOKUP(_xlfn.CONCAT(5,"-",$A148, "-", "A"), PlayerData!$M:$M,PlayerData!R:R,""),
_xlfn.XLOOKUP(_xlfn.CONCAT(6,"-",$A148, "-", "A"), PlayerData!$M:$M,PlayerData!R:R,""),
_xlfn.XLOOKUP(_xlfn.CONCAT(7,"-",$A148, "-", "A"), PlayerData!$M:$M,PlayerData!R:R,""),
_xlfn.XLOOKUP(_xlfn.CONCAT(8,"-",$A148, "-", "A"), PlayerData!$M:$M,PlayerData!R:R,""),
_xlfn.XLOOKUP(_xlfn.CONCAT(9,"-",$A148, "-", "A"), PlayerData!$M:$M,PlayerData!R:R,""),
_xlfn.XLOOKUP(_xlfn.CONCAT(10,"-",$A148, "-", "A"), PlayerData!$M:$M,PlayerData!R:R,""),
_xlfn.XLOOKUP(_xlfn.CONCAT(11,"-",$A148, "-", "A"), PlayerData!$M:$M,PlayerData!R:R,""),
_xlfn.XLOOKUP(_xlfn.CONCAT(12,"-",$A148, "-", "A"), PlayerData!$M:$M,PlayerData!R:R,""),
_xlfn.XLOOKUP(_xlfn.CONCAT(13,"-",$A148, "-", "A"), PlayerData!$M:$M,PlayerData!R:R,""),
_xlfn.XLOOKUP(_xlfn.CONCAT(14,"-",$A148, "-", "A"), PlayerData!$M:$M,PlayerData!R:R,""),
_xlfn.XLOOKUP(_xlfn.CONCAT(15,"-",$A148, "-", "A"), PlayerData!$M:$M,PlayerData!R:R,""),
_xlfn.XLOOKUP(_xlfn.CONCAT(16,"-",$A148, "-", "A"), PlayerData!$M:$M,PlayerData!R:R,""),
_xlfn.XLOOKUP(_xlfn.CONCAT(17,"-",$A148, "-", "A"), PlayerData!$M:$M,PlayerData!R:R,""),
_xlfn.XLOOKUP(_xlfn.CONCAT(18,"-",$A148, "-", "A"), PlayerData!$M:$M,PlayerData!R:R,"")))</f>
        <v>2.0099999999999998</v>
      </c>
      <c r="N148" s="134">
        <f t="shared" si="17"/>
        <v>11.363636363636363</v>
      </c>
      <c r="O148" s="134">
        <f t="shared" si="18"/>
        <v>7.7272727272727266</v>
      </c>
      <c r="P148" s="73">
        <f t="shared" si="19"/>
        <v>27.088948787061994</v>
      </c>
      <c r="Q148" s="132" cm="1">
        <f t="array" ref="Q148">IF(OR($A148=Solver!$T$12:$T$201),0,SUMPRODUCT($H148:$J148,$T$4:$V$4))</f>
        <v>23.584905660377366</v>
      </c>
      <c r="R148" s="73" cm="1">
        <f t="array" ref="R148">IF(OR($A148=Solver!$T$12:$T$201),0, SUMPRODUCT($N148:$P148, $T$4:$V$4))</f>
        <v>27.088948787061994</v>
      </c>
    </row>
    <row r="149" spans="1:18">
      <c r="A149" s="55">
        <v>147</v>
      </c>
      <c r="B149" s="55" t="str">
        <f>_xlfn.XLOOKUP($A149, PlayerData!$B$3:$B$394, PlayerData!C$3:C$394)</f>
        <v>WOL</v>
      </c>
      <c r="C149" s="55" t="str">
        <f>_xlfn.XLOOKUP($A149, PlayerData!$B$3:$B$394, PlayerData!D$3:D$394)</f>
        <v>M</v>
      </c>
      <c r="D149" s="31" t="str">
        <f>_xlfn.XLOOKUP($A149, PlayerData!$B$3:$B$394, PlayerData!E$3:E$394)</f>
        <v>Neto</v>
      </c>
      <c r="E149" s="136" cm="1">
        <f t="array" ref="E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"H"), PlayerData!$G:$G,PlayerData!H:H,""),
_xlfn.XLOOKUP(_xlfn.CONCAT(1,"-",$A149, "-", "H"), PlayerData!$G:$G,PlayerData!H:H,""),
_xlfn.XLOOKUP(_xlfn.CONCAT(2,"-",$A149, "-", "H"), PlayerData!$G:$G,PlayerData!H:H,""),
_xlfn.XLOOKUP(_xlfn.CONCAT(3,"-",$A149, "-", "H"), PlayerData!$G:$G,PlayerData!H:H,""),
_xlfn.XLOOKUP(_xlfn.CONCAT(4,"-",$A149, "-", "H"), PlayerData!$G:$G,PlayerData!H:H,""),
_xlfn.XLOOKUP(_xlfn.CONCAT(5,"-",$A149, "-", "H"), PlayerData!$G:$G,PlayerData!H:H,""),
_xlfn.XLOOKUP(_xlfn.CONCAT(6,"-",$A149, "-", "H"), PlayerData!$G:$G,PlayerData!H:H,""),
_xlfn.XLOOKUP(_xlfn.CONCAT(7,"-",$A149, "-", "H"), PlayerData!$G:$G,PlayerData!H:H,""),
_xlfn.XLOOKUP(_xlfn.CONCAT(8,"-",$A149, "-", "H"), PlayerData!$G:$G,PlayerData!H:H,""),
_xlfn.XLOOKUP(_xlfn.CONCAT(9,"-",$A149, "-", "H"), PlayerData!$G:$G,PlayerData!H:H,""),
_xlfn.XLOOKUP(_xlfn.CONCAT(10,"-",$A149, "-", "H"), PlayerData!$G:$G,PlayerData!H:H,""),
_xlfn.XLOOKUP(_xlfn.CONCAT(11,"-",$A149, "-", "H"), PlayerData!$G:$G,PlayerData!H:H,""),
_xlfn.XLOOKUP(_xlfn.CONCAT(12,"-",$A149, "-", "H"), PlayerData!$G:$G,PlayerData!H:H,""),
_xlfn.XLOOKUP(_xlfn.CONCAT(13,"-",$A149, "-", "H"), PlayerData!$G:$G,PlayerData!H:H,""),
_xlfn.XLOOKUP(_xlfn.CONCAT(14,"-",$A149, "-", "H"), PlayerData!$G:$G,PlayerData!H:H,""),
_xlfn.XLOOKUP(_xlfn.CONCAT(15,"-",$A149, "-", "H"), PlayerData!$G:$G,PlayerData!H:H,""),
_xlfn.XLOOKUP(_xlfn.CONCAT(16,"-",$A149, "-", "H"), PlayerData!$G:$G,PlayerData!H:H,""),
_xlfn.XLOOKUP(_xlfn.CONCAT(17,"-",$A149, "-", "H"), PlayerData!$G:$G,PlayerData!H:H,""),
_xlfn.XLOOKUP(_xlfn.CONCAT(18,"-",$A149, "-", "H"), PlayerData!$G:$G,PlayerData!H:H,"")))</f>
        <v>0.75</v>
      </c>
      <c r="F149" s="136" cm="1">
        <f t="array" ref="F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"H"), PlayerData!$G:$G,PlayerData!I:I,""),
_xlfn.XLOOKUP(_xlfn.CONCAT(1,"-",$A149, "-", "H"), PlayerData!$G:$G,PlayerData!I:I,""),
_xlfn.XLOOKUP(_xlfn.CONCAT(2,"-",$A149, "-", "H"), PlayerData!$G:$G,PlayerData!I:I,""),
_xlfn.XLOOKUP(_xlfn.CONCAT(3,"-",$A149, "-", "H"), PlayerData!$G:$G,PlayerData!I:I,""),
_xlfn.XLOOKUP(_xlfn.CONCAT(4,"-",$A149, "-", "H"), PlayerData!$G:$G,PlayerData!I:I,""),
_xlfn.XLOOKUP(_xlfn.CONCAT(5,"-",$A149, "-", "H"), PlayerData!$G:$G,PlayerData!I:I,""),
_xlfn.XLOOKUP(_xlfn.CONCAT(6,"-",$A149, "-", "H"), PlayerData!$G:$G,PlayerData!I:I,""),
_xlfn.XLOOKUP(_xlfn.CONCAT(7,"-",$A149, "-", "H"), PlayerData!$G:$G,PlayerData!I:I,""),
_xlfn.XLOOKUP(_xlfn.CONCAT(8,"-",$A149, "-", "H"), PlayerData!$G:$G,PlayerData!I:I,""),
_xlfn.XLOOKUP(_xlfn.CONCAT(9,"-",$A149, "-", "H"), PlayerData!$G:$G,PlayerData!I:I,""),
_xlfn.XLOOKUP(_xlfn.CONCAT(10,"-",$A149, "-", "H"), PlayerData!$G:$G,PlayerData!I:I,""),
_xlfn.XLOOKUP(_xlfn.CONCAT(11,"-",$A149, "-", "H"), PlayerData!$G:$G,PlayerData!I:I,""),
_xlfn.XLOOKUP(_xlfn.CONCAT(12,"-",$A149, "-", "H"), PlayerData!$G:$G,PlayerData!I:I,""),
_xlfn.XLOOKUP(_xlfn.CONCAT(13,"-",$A149, "-", "H"), PlayerData!$G:$G,PlayerData!I:I,""),
_xlfn.XLOOKUP(_xlfn.CONCAT(14,"-",$A149, "-", "H"), PlayerData!$G:$G,PlayerData!I:I,""),
_xlfn.XLOOKUP(_xlfn.CONCAT(15,"-",$A149, "-", "H"), PlayerData!$G:$G,PlayerData!I:I,""),
_xlfn.XLOOKUP(_xlfn.CONCAT(16,"-",$A149, "-", "H"), PlayerData!$G:$G,PlayerData!I:I,""),
_xlfn.XLOOKUP(_xlfn.CONCAT(17,"-",$A149, "-", "H"), PlayerData!$G:$G,PlayerData!I:I,""),
_xlfn.XLOOKUP(_xlfn.CONCAT(18,"-",$A149, "-", "H"), PlayerData!$G:$G,PlayerData!I:I,"")))</f>
        <v>0.25</v>
      </c>
      <c r="G149" s="90" cm="1">
        <f t="array" ref="G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"H"), PlayerData!$G:$G,PlayerData!L:L,""),
_xlfn.XLOOKUP(_xlfn.CONCAT(1,"-",$A149, "-", "H"), PlayerData!$G:$G,PlayerData!L:L,""),
_xlfn.XLOOKUP(_xlfn.CONCAT(2,"-",$A149, "-", "H"), PlayerData!$G:$G,PlayerData!L:L,""),
_xlfn.XLOOKUP(_xlfn.CONCAT(3,"-",$A149, "-", "H"), PlayerData!$G:$G,PlayerData!L:L,""),
_xlfn.XLOOKUP(_xlfn.CONCAT(4,"-",$A149, "-", "H"), PlayerData!$G:$G,PlayerData!L:L,""),
_xlfn.XLOOKUP(_xlfn.CONCAT(5,"-",$A149, "-", "H"), PlayerData!$G:$G,PlayerData!L:L,""),
_xlfn.XLOOKUP(_xlfn.CONCAT(6,"-",$A149, "-", "H"), PlayerData!$G:$G,PlayerData!L:L,""),
_xlfn.XLOOKUP(_xlfn.CONCAT(7,"-",$A149, "-", "H"), PlayerData!$G:$G,PlayerData!L:L,""),
_xlfn.XLOOKUP(_xlfn.CONCAT(8,"-",$A149, "-", "H"), PlayerData!$G:$G,PlayerData!L:L,""),
_xlfn.XLOOKUP(_xlfn.CONCAT(9,"-",$A149, "-", "H"), PlayerData!$G:$G,PlayerData!L:L,""),
_xlfn.XLOOKUP(_xlfn.CONCAT(10,"-",$A149, "-", "H"), PlayerData!$G:$G,PlayerData!L:L,""),
_xlfn.XLOOKUP(_xlfn.CONCAT(11,"-",$A149, "-", "H"), PlayerData!$G:$G,PlayerData!L:L,""),
_xlfn.XLOOKUP(_xlfn.CONCAT(12,"-",$A149, "-", "H"), PlayerData!$G:$G,PlayerData!L:L,""),
_xlfn.XLOOKUP(_xlfn.CONCAT(13,"-",$A149, "-", "H"), PlayerData!$G:$G,PlayerData!L:L,""),
_xlfn.XLOOKUP(_xlfn.CONCAT(14,"-",$A149, "-", "H"), PlayerData!$G:$G,PlayerData!L:L,""),
_xlfn.XLOOKUP(_xlfn.CONCAT(15,"-",$A149, "-", "H"), PlayerData!$G:$G,PlayerData!L:L,""),
_xlfn.XLOOKUP(_xlfn.CONCAT(16,"-",$A149, "-", "H"), PlayerData!$G:$G,PlayerData!L:L,""),
_xlfn.XLOOKUP(_xlfn.CONCAT(17,"-",$A149, "-", "H"), PlayerData!$G:$G,PlayerData!L:L,""),
_xlfn.XLOOKUP(_xlfn.CONCAT(18,"-",$A149, "-", "H"), PlayerData!$G:$G,PlayerData!L:L,"")))</f>
        <v>1.1299999999999999</v>
      </c>
      <c r="H149" s="132">
        <f t="shared" si="14"/>
        <v>17.045454545454543</v>
      </c>
      <c r="I149" s="132">
        <f t="shared" si="15"/>
        <v>11.363636363636363</v>
      </c>
      <c r="J149" s="72">
        <f t="shared" si="16"/>
        <v>15.229110512129379</v>
      </c>
      <c r="K149" s="138" cm="1">
        <f t="array" ref="K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"A"), PlayerData!$M:$M,PlayerData!N:N,""),
_xlfn.XLOOKUP(_xlfn.CONCAT(1,"-",$A149, "-", "A"), PlayerData!$M:$M,PlayerData!N:N,""),
_xlfn.XLOOKUP(_xlfn.CONCAT(2,"-",$A149, "-", "A"), PlayerData!$M:$M,PlayerData!N:N,""),
_xlfn.XLOOKUP(_xlfn.CONCAT(3,"-",$A149, "-", "A"), PlayerData!$M:$M,PlayerData!N:N,""),
_xlfn.XLOOKUP(_xlfn.CONCAT(4,"-",$A149, "-", "A"), PlayerData!$M:$M,PlayerData!N:N,""),
_xlfn.XLOOKUP(_xlfn.CONCAT(5,"-",$A149, "-", "A"), PlayerData!$M:$M,PlayerData!N:N,""),
_xlfn.XLOOKUP(_xlfn.CONCAT(6,"-",$A149, "-", "A"), PlayerData!$M:$M,PlayerData!N:N,""),
_xlfn.XLOOKUP(_xlfn.CONCAT(7,"-",$A149, "-", "A"), PlayerData!$M:$M,PlayerData!N:N,""),
_xlfn.XLOOKUP(_xlfn.CONCAT(8,"-",$A149, "-", "A"), PlayerData!$M:$M,PlayerData!N:N,""),
_xlfn.XLOOKUP(_xlfn.CONCAT(9,"-",$A149, "-", "A"), PlayerData!$M:$M,PlayerData!N:N,""),
_xlfn.XLOOKUP(_xlfn.CONCAT(10,"-",$A149, "-", "A"), PlayerData!$M:$M,PlayerData!N:N,""),
_xlfn.XLOOKUP(_xlfn.CONCAT(11,"-",$A149, "-", "A"), PlayerData!$M:$M,PlayerData!N:N,""),
_xlfn.XLOOKUP(_xlfn.CONCAT(12,"-",$A149, "-", "A"), PlayerData!$M:$M,PlayerData!N:N,""),
_xlfn.XLOOKUP(_xlfn.CONCAT(13,"-",$A149, "-", "A"), PlayerData!$M:$M,PlayerData!N:N,""),
_xlfn.XLOOKUP(_xlfn.CONCAT(14,"-",$A149, "-", "A"), PlayerData!$M:$M,PlayerData!N:N,""),
_xlfn.XLOOKUP(_xlfn.CONCAT(15,"-",$A149, "-", "A"), PlayerData!$M:$M,PlayerData!N:N,""),
_xlfn.XLOOKUP(_xlfn.CONCAT(16,"-",$A149, "-", "A"), PlayerData!$M:$M,PlayerData!N:N,""),
_xlfn.XLOOKUP(_xlfn.CONCAT(17,"-",$A149, "-", "A"), PlayerData!$M:$M,PlayerData!N:N,""),
_xlfn.XLOOKUP(_xlfn.CONCAT(18,"-",$A149, "-", "A"), PlayerData!$M:$M,PlayerData!N:N,"")))</f>
        <v>0.5</v>
      </c>
      <c r="L149" s="138" cm="1">
        <f t="array" ref="L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"A"), PlayerData!$M:$M,PlayerData!O:O,""),
_xlfn.XLOOKUP(_xlfn.CONCAT(1,"-",$A149, "-", "A"), PlayerData!$M:$M,PlayerData!O:O,""),
_xlfn.XLOOKUP(_xlfn.CONCAT(2,"-",$A149, "-", "A"), PlayerData!$M:$M,PlayerData!O:O,""),
_xlfn.XLOOKUP(_xlfn.CONCAT(3,"-",$A149, "-", "A"), PlayerData!$M:$M,PlayerData!O:O,""),
_xlfn.XLOOKUP(_xlfn.CONCAT(4,"-",$A149, "-", "A"), PlayerData!$M:$M,PlayerData!O:O,""),
_xlfn.XLOOKUP(_xlfn.CONCAT(5,"-",$A149, "-", "A"), PlayerData!$M:$M,PlayerData!O:O,""),
_xlfn.XLOOKUP(_xlfn.CONCAT(6,"-",$A149, "-", "A"), PlayerData!$M:$M,PlayerData!O:O,""),
_xlfn.XLOOKUP(_xlfn.CONCAT(7,"-",$A149, "-", "A"), PlayerData!$M:$M,PlayerData!O:O,""),
_xlfn.XLOOKUP(_xlfn.CONCAT(8,"-",$A149, "-", "A"), PlayerData!$M:$M,PlayerData!O:O,""),
_xlfn.XLOOKUP(_xlfn.CONCAT(9,"-",$A149, "-", "A"), PlayerData!$M:$M,PlayerData!O:O,""),
_xlfn.XLOOKUP(_xlfn.CONCAT(10,"-",$A149, "-", "A"), PlayerData!$M:$M,PlayerData!O:O,""),
_xlfn.XLOOKUP(_xlfn.CONCAT(11,"-",$A149, "-", "A"), PlayerData!$M:$M,PlayerData!O:O,""),
_xlfn.XLOOKUP(_xlfn.CONCAT(12,"-",$A149, "-", "A"), PlayerData!$M:$M,PlayerData!O:O,""),
_xlfn.XLOOKUP(_xlfn.CONCAT(13,"-",$A149, "-", "A"), PlayerData!$M:$M,PlayerData!O:O,""),
_xlfn.XLOOKUP(_xlfn.CONCAT(14,"-",$A149, "-", "A"), PlayerData!$M:$M,PlayerData!O:O,""),
_xlfn.XLOOKUP(_xlfn.CONCAT(15,"-",$A149, "-", "A"), PlayerData!$M:$M,PlayerData!O:O,""),
_xlfn.XLOOKUP(_xlfn.CONCAT(16,"-",$A149, "-", "A"), PlayerData!$M:$M,PlayerData!O:O,""),
_xlfn.XLOOKUP(_xlfn.CONCAT(17,"-",$A149, "-", "A"), PlayerData!$M:$M,PlayerData!O:O,""),
_xlfn.XLOOKUP(_xlfn.CONCAT(18,"-",$A149, "-", "A"), PlayerData!$M:$M,PlayerData!O:O,"")))</f>
        <v>0.25</v>
      </c>
      <c r="M149" s="96" cm="1">
        <f t="array" ref="M1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_xlfn.XLOOKUP(_xlfn.CONCAT(0,"-",$A149, "-", "A"), PlayerData!$M:$M,PlayerData!R:R,""),
_xlfn.XLOOKUP(_xlfn.CONCAT(1,"-",$A149, "-", "A"), PlayerData!$M:$M,PlayerData!R:R,""),
_xlfn.XLOOKUP(_xlfn.CONCAT(2,"-",$A149, "-", "A"), PlayerData!$M:$M,PlayerData!R:R,""),
_xlfn.XLOOKUP(_xlfn.CONCAT(3,"-",$A149, "-", "A"), PlayerData!$M:$M,PlayerData!R:R,""),
_xlfn.XLOOKUP(_xlfn.CONCAT(4,"-",$A149, "-", "A"), PlayerData!$M:$M,PlayerData!R:R,""),
_xlfn.XLOOKUP(_xlfn.CONCAT(5,"-",$A149, "-", "A"), PlayerData!$M:$M,PlayerData!R:R,""),
_xlfn.XLOOKUP(_xlfn.CONCAT(6,"-",$A149, "-", "A"), PlayerData!$M:$M,PlayerData!R:R,""),
_xlfn.XLOOKUP(_xlfn.CONCAT(7,"-",$A149, "-", "A"), PlayerData!$M:$M,PlayerData!R:R,""),
_xlfn.XLOOKUP(_xlfn.CONCAT(8,"-",$A149, "-", "A"), PlayerData!$M:$M,PlayerData!R:R,""),
_xlfn.XLOOKUP(_xlfn.CONCAT(9,"-",$A149, "-", "A"), PlayerData!$M:$M,PlayerData!R:R,""),
_xlfn.XLOOKUP(_xlfn.CONCAT(10,"-",$A149, "-", "A"), PlayerData!$M:$M,PlayerData!R:R,""),
_xlfn.XLOOKUP(_xlfn.CONCAT(11,"-",$A149, "-", "A"), PlayerData!$M:$M,PlayerData!R:R,""),
_xlfn.XLOOKUP(_xlfn.CONCAT(12,"-",$A149, "-", "A"), PlayerData!$M:$M,PlayerData!R:R,""),
_xlfn.XLOOKUP(_xlfn.CONCAT(13,"-",$A149, "-", "A"), PlayerData!$M:$M,PlayerData!R:R,""),
_xlfn.XLOOKUP(_xlfn.CONCAT(14,"-",$A149, "-", "A"), PlayerData!$M:$M,PlayerData!R:R,""),
_xlfn.XLOOKUP(_xlfn.CONCAT(15,"-",$A149, "-", "A"), PlayerData!$M:$M,PlayerData!R:R,""),
_xlfn.XLOOKUP(_xlfn.CONCAT(16,"-",$A149, "-", "A"), PlayerData!$M:$M,PlayerData!R:R,""),
_xlfn.XLOOKUP(_xlfn.CONCAT(17,"-",$A149, "-", "A"), PlayerData!$M:$M,PlayerData!R:R,""),
_xlfn.XLOOKUP(_xlfn.CONCAT(18,"-",$A149, "-", "A"), PlayerData!$M:$M,PlayerData!R:R,"")))</f>
        <v>1.2200000000000002</v>
      </c>
      <c r="N149" s="134">
        <f t="shared" si="17"/>
        <v>11.363636363636363</v>
      </c>
      <c r="O149" s="134">
        <f t="shared" si="18"/>
        <v>11.363636363636363</v>
      </c>
      <c r="P149" s="73">
        <f t="shared" si="19"/>
        <v>16.44204851752022</v>
      </c>
      <c r="Q149" s="132" cm="1">
        <f t="array" ref="Q149">IF(OR($A149=Solver!$T$12:$T$201),0,SUMPRODUCT($H149:$J149,$T$4:$V$4))</f>
        <v>0</v>
      </c>
      <c r="R149" s="73" cm="1">
        <f t="array" ref="R149">IF(OR($A149=Solver!$T$12:$T$201),0, SUMPRODUCT($N149:$P149, $T$4:$V$4))</f>
        <v>0</v>
      </c>
    </row>
    <row r="150" spans="1:18">
      <c r="A150" s="55">
        <v>148</v>
      </c>
      <c r="B150" s="55" t="str">
        <f>_xlfn.XLOOKUP($A150, PlayerData!$B$3:$B$394, PlayerData!C$3:C$394)</f>
        <v>WOL</v>
      </c>
      <c r="C150" s="55" t="str">
        <f>_xlfn.XLOOKUP($A150, PlayerData!$B$3:$B$394, PlayerData!D$3:D$394)</f>
        <v>M</v>
      </c>
      <c r="D150" s="31" t="str">
        <f>_xlfn.XLOOKUP($A150, PlayerData!$B$3:$B$394, PlayerData!E$3:E$394)</f>
        <v>Podence</v>
      </c>
      <c r="E150" s="136" cm="1">
        <f t="array" ref="E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"H"), PlayerData!$G:$G,PlayerData!H:H,""),
_xlfn.XLOOKUP(_xlfn.CONCAT(1,"-",$A150, "-", "H"), PlayerData!$G:$G,PlayerData!H:H,""),
_xlfn.XLOOKUP(_xlfn.CONCAT(2,"-",$A150, "-", "H"), PlayerData!$G:$G,PlayerData!H:H,""),
_xlfn.XLOOKUP(_xlfn.CONCAT(3,"-",$A150, "-", "H"), PlayerData!$G:$G,PlayerData!H:H,""),
_xlfn.XLOOKUP(_xlfn.CONCAT(4,"-",$A150, "-", "H"), PlayerData!$G:$G,PlayerData!H:H,""),
_xlfn.XLOOKUP(_xlfn.CONCAT(5,"-",$A150, "-", "H"), PlayerData!$G:$G,PlayerData!H:H,""),
_xlfn.XLOOKUP(_xlfn.CONCAT(6,"-",$A150, "-", "H"), PlayerData!$G:$G,PlayerData!H:H,""),
_xlfn.XLOOKUP(_xlfn.CONCAT(7,"-",$A150, "-", "H"), PlayerData!$G:$G,PlayerData!H:H,""),
_xlfn.XLOOKUP(_xlfn.CONCAT(8,"-",$A150, "-", "H"), PlayerData!$G:$G,PlayerData!H:H,""),
_xlfn.XLOOKUP(_xlfn.CONCAT(9,"-",$A150, "-", "H"), PlayerData!$G:$G,PlayerData!H:H,""),
_xlfn.XLOOKUP(_xlfn.CONCAT(10,"-",$A150, "-", "H"), PlayerData!$G:$G,PlayerData!H:H,""),
_xlfn.XLOOKUP(_xlfn.CONCAT(11,"-",$A150, "-", "H"), PlayerData!$G:$G,PlayerData!H:H,""),
_xlfn.XLOOKUP(_xlfn.CONCAT(12,"-",$A150, "-", "H"), PlayerData!$G:$G,PlayerData!H:H,""),
_xlfn.XLOOKUP(_xlfn.CONCAT(13,"-",$A150, "-", "H"), PlayerData!$G:$G,PlayerData!H:H,""),
_xlfn.XLOOKUP(_xlfn.CONCAT(14,"-",$A150, "-", "H"), PlayerData!$G:$G,PlayerData!H:H,""),
_xlfn.XLOOKUP(_xlfn.CONCAT(15,"-",$A150, "-", "H"), PlayerData!$G:$G,PlayerData!H:H,""),
_xlfn.XLOOKUP(_xlfn.CONCAT(16,"-",$A150, "-", "H"), PlayerData!$G:$G,PlayerData!H:H,""),
_xlfn.XLOOKUP(_xlfn.CONCAT(17,"-",$A150, "-", "H"), PlayerData!$G:$G,PlayerData!H:H,""),
_xlfn.XLOOKUP(_xlfn.CONCAT(18,"-",$A150, "-", "H"), PlayerData!$G:$G,PlayerData!H:H,"")))</f>
        <v>3</v>
      </c>
      <c r="F150" s="136" cm="1">
        <f t="array" ref="F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"H"), PlayerData!$G:$G,PlayerData!I:I,""),
_xlfn.XLOOKUP(_xlfn.CONCAT(1,"-",$A150, "-", "H"), PlayerData!$G:$G,PlayerData!I:I,""),
_xlfn.XLOOKUP(_xlfn.CONCAT(2,"-",$A150, "-", "H"), PlayerData!$G:$G,PlayerData!I:I,""),
_xlfn.XLOOKUP(_xlfn.CONCAT(3,"-",$A150, "-", "H"), PlayerData!$G:$G,PlayerData!I:I,""),
_xlfn.XLOOKUP(_xlfn.CONCAT(4,"-",$A150, "-", "H"), PlayerData!$G:$G,PlayerData!I:I,""),
_xlfn.XLOOKUP(_xlfn.CONCAT(5,"-",$A150, "-", "H"), PlayerData!$G:$G,PlayerData!I:I,""),
_xlfn.XLOOKUP(_xlfn.CONCAT(6,"-",$A150, "-", "H"), PlayerData!$G:$G,PlayerData!I:I,""),
_xlfn.XLOOKUP(_xlfn.CONCAT(7,"-",$A150, "-", "H"), PlayerData!$G:$G,PlayerData!I:I,""),
_xlfn.XLOOKUP(_xlfn.CONCAT(8,"-",$A150, "-", "H"), PlayerData!$G:$G,PlayerData!I:I,""),
_xlfn.XLOOKUP(_xlfn.CONCAT(9,"-",$A150, "-", "H"), PlayerData!$G:$G,PlayerData!I:I,""),
_xlfn.XLOOKUP(_xlfn.CONCAT(10,"-",$A150, "-", "H"), PlayerData!$G:$G,PlayerData!I:I,""),
_xlfn.XLOOKUP(_xlfn.CONCAT(11,"-",$A150, "-", "H"), PlayerData!$G:$G,PlayerData!I:I,""),
_xlfn.XLOOKUP(_xlfn.CONCAT(12,"-",$A150, "-", "H"), PlayerData!$G:$G,PlayerData!I:I,""),
_xlfn.XLOOKUP(_xlfn.CONCAT(13,"-",$A150, "-", "H"), PlayerData!$G:$G,PlayerData!I:I,""),
_xlfn.XLOOKUP(_xlfn.CONCAT(14,"-",$A150, "-", "H"), PlayerData!$G:$G,PlayerData!I:I,""),
_xlfn.XLOOKUP(_xlfn.CONCAT(15,"-",$A150, "-", "H"), PlayerData!$G:$G,PlayerData!I:I,""),
_xlfn.XLOOKUP(_xlfn.CONCAT(16,"-",$A150, "-", "H"), PlayerData!$G:$G,PlayerData!I:I,""),
_xlfn.XLOOKUP(_xlfn.CONCAT(17,"-",$A150, "-", "H"), PlayerData!$G:$G,PlayerData!I:I,""),
_xlfn.XLOOKUP(_xlfn.CONCAT(18,"-",$A150, "-", "H"), PlayerData!$G:$G,PlayerData!I:I,"")))</f>
        <v>0.5</v>
      </c>
      <c r="G150" s="90" cm="1">
        <f t="array" ref="G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"H"), PlayerData!$G:$G,PlayerData!L:L,""),
_xlfn.XLOOKUP(_xlfn.CONCAT(1,"-",$A150, "-", "H"), PlayerData!$G:$G,PlayerData!L:L,""),
_xlfn.XLOOKUP(_xlfn.CONCAT(2,"-",$A150, "-", "H"), PlayerData!$G:$G,PlayerData!L:L,""),
_xlfn.XLOOKUP(_xlfn.CONCAT(3,"-",$A150, "-", "H"), PlayerData!$G:$G,PlayerData!L:L,""),
_xlfn.XLOOKUP(_xlfn.CONCAT(4,"-",$A150, "-", "H"), PlayerData!$G:$G,PlayerData!L:L,""),
_xlfn.XLOOKUP(_xlfn.CONCAT(5,"-",$A150, "-", "H"), PlayerData!$G:$G,PlayerData!L:L,""),
_xlfn.XLOOKUP(_xlfn.CONCAT(6,"-",$A150, "-", "H"), PlayerData!$G:$G,PlayerData!L:L,""),
_xlfn.XLOOKUP(_xlfn.CONCAT(7,"-",$A150, "-", "H"), PlayerData!$G:$G,PlayerData!L:L,""),
_xlfn.XLOOKUP(_xlfn.CONCAT(8,"-",$A150, "-", "H"), PlayerData!$G:$G,PlayerData!L:L,""),
_xlfn.XLOOKUP(_xlfn.CONCAT(9,"-",$A150, "-", "H"), PlayerData!$G:$G,PlayerData!L:L,""),
_xlfn.XLOOKUP(_xlfn.CONCAT(10,"-",$A150, "-", "H"), PlayerData!$G:$G,PlayerData!L:L,""),
_xlfn.XLOOKUP(_xlfn.CONCAT(11,"-",$A150, "-", "H"), PlayerData!$G:$G,PlayerData!L:L,""),
_xlfn.XLOOKUP(_xlfn.CONCAT(12,"-",$A150, "-", "H"), PlayerData!$G:$G,PlayerData!L:L,""),
_xlfn.XLOOKUP(_xlfn.CONCAT(13,"-",$A150, "-", "H"), PlayerData!$G:$G,PlayerData!L:L,""),
_xlfn.XLOOKUP(_xlfn.CONCAT(14,"-",$A150, "-", "H"), PlayerData!$G:$G,PlayerData!L:L,""),
_xlfn.XLOOKUP(_xlfn.CONCAT(15,"-",$A150, "-", "H"), PlayerData!$G:$G,PlayerData!L:L,""),
_xlfn.XLOOKUP(_xlfn.CONCAT(16,"-",$A150, "-", "H"), PlayerData!$G:$G,PlayerData!L:L,""),
_xlfn.XLOOKUP(_xlfn.CONCAT(17,"-",$A150, "-", "H"), PlayerData!$G:$G,PlayerData!L:L,""),
_xlfn.XLOOKUP(_xlfn.CONCAT(18,"-",$A150, "-", "H"), PlayerData!$G:$G,PlayerData!L:L,"")))</f>
        <v>3.1900000000000004</v>
      </c>
      <c r="H150" s="132">
        <f t="shared" si="14"/>
        <v>68.181818181818173</v>
      </c>
      <c r="I150" s="132">
        <f t="shared" si="15"/>
        <v>22.727272727272727</v>
      </c>
      <c r="J150" s="72">
        <f t="shared" si="16"/>
        <v>42.991913746630743</v>
      </c>
      <c r="K150" s="138" cm="1">
        <f t="array" ref="K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"A"), PlayerData!$M:$M,PlayerData!N:N,""),
_xlfn.XLOOKUP(_xlfn.CONCAT(1,"-",$A150, "-", "A"), PlayerData!$M:$M,PlayerData!N:N,""),
_xlfn.XLOOKUP(_xlfn.CONCAT(2,"-",$A150, "-", "A"), PlayerData!$M:$M,PlayerData!N:N,""),
_xlfn.XLOOKUP(_xlfn.CONCAT(3,"-",$A150, "-", "A"), PlayerData!$M:$M,PlayerData!N:N,""),
_xlfn.XLOOKUP(_xlfn.CONCAT(4,"-",$A150, "-", "A"), PlayerData!$M:$M,PlayerData!N:N,""),
_xlfn.XLOOKUP(_xlfn.CONCAT(5,"-",$A150, "-", "A"), PlayerData!$M:$M,PlayerData!N:N,""),
_xlfn.XLOOKUP(_xlfn.CONCAT(6,"-",$A150, "-", "A"), PlayerData!$M:$M,PlayerData!N:N,""),
_xlfn.XLOOKUP(_xlfn.CONCAT(7,"-",$A150, "-", "A"), PlayerData!$M:$M,PlayerData!N:N,""),
_xlfn.XLOOKUP(_xlfn.CONCAT(8,"-",$A150, "-", "A"), PlayerData!$M:$M,PlayerData!N:N,""),
_xlfn.XLOOKUP(_xlfn.CONCAT(9,"-",$A150, "-", "A"), PlayerData!$M:$M,PlayerData!N:N,""),
_xlfn.XLOOKUP(_xlfn.CONCAT(10,"-",$A150, "-", "A"), PlayerData!$M:$M,PlayerData!N:N,""),
_xlfn.XLOOKUP(_xlfn.CONCAT(11,"-",$A150, "-", "A"), PlayerData!$M:$M,PlayerData!N:N,""),
_xlfn.XLOOKUP(_xlfn.CONCAT(12,"-",$A150, "-", "A"), PlayerData!$M:$M,PlayerData!N:N,""),
_xlfn.XLOOKUP(_xlfn.CONCAT(13,"-",$A150, "-", "A"), PlayerData!$M:$M,PlayerData!N:N,""),
_xlfn.XLOOKUP(_xlfn.CONCAT(14,"-",$A150, "-", "A"), PlayerData!$M:$M,PlayerData!N:N,""),
_xlfn.XLOOKUP(_xlfn.CONCAT(15,"-",$A150, "-", "A"), PlayerData!$M:$M,PlayerData!N:N,""),
_xlfn.XLOOKUP(_xlfn.CONCAT(16,"-",$A150, "-", "A"), PlayerData!$M:$M,PlayerData!N:N,""),
_xlfn.XLOOKUP(_xlfn.CONCAT(17,"-",$A150, "-", "A"), PlayerData!$M:$M,PlayerData!N:N,""),
_xlfn.XLOOKUP(_xlfn.CONCAT(18,"-",$A150, "-", "A"), PlayerData!$M:$M,PlayerData!N:N,"")))</f>
        <v>0</v>
      </c>
      <c r="L150" s="138" cm="1">
        <f t="array" ref="L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"A"), PlayerData!$M:$M,PlayerData!O:O,""),
_xlfn.XLOOKUP(_xlfn.CONCAT(1,"-",$A150, "-", "A"), PlayerData!$M:$M,PlayerData!O:O,""),
_xlfn.XLOOKUP(_xlfn.CONCAT(2,"-",$A150, "-", "A"), PlayerData!$M:$M,PlayerData!O:O,""),
_xlfn.XLOOKUP(_xlfn.CONCAT(3,"-",$A150, "-", "A"), PlayerData!$M:$M,PlayerData!O:O,""),
_xlfn.XLOOKUP(_xlfn.CONCAT(4,"-",$A150, "-", "A"), PlayerData!$M:$M,PlayerData!O:O,""),
_xlfn.XLOOKUP(_xlfn.CONCAT(5,"-",$A150, "-", "A"), PlayerData!$M:$M,PlayerData!O:O,""),
_xlfn.XLOOKUP(_xlfn.CONCAT(6,"-",$A150, "-", "A"), PlayerData!$M:$M,PlayerData!O:O,""),
_xlfn.XLOOKUP(_xlfn.CONCAT(7,"-",$A150, "-", "A"), PlayerData!$M:$M,PlayerData!O:O,""),
_xlfn.XLOOKUP(_xlfn.CONCAT(8,"-",$A150, "-", "A"), PlayerData!$M:$M,PlayerData!O:O,""),
_xlfn.XLOOKUP(_xlfn.CONCAT(9,"-",$A150, "-", "A"), PlayerData!$M:$M,PlayerData!O:O,""),
_xlfn.XLOOKUP(_xlfn.CONCAT(10,"-",$A150, "-", "A"), PlayerData!$M:$M,PlayerData!O:O,""),
_xlfn.XLOOKUP(_xlfn.CONCAT(11,"-",$A150, "-", "A"), PlayerData!$M:$M,PlayerData!O:O,""),
_xlfn.XLOOKUP(_xlfn.CONCAT(12,"-",$A150, "-", "A"), PlayerData!$M:$M,PlayerData!O:O,""),
_xlfn.XLOOKUP(_xlfn.CONCAT(13,"-",$A150, "-", "A"), PlayerData!$M:$M,PlayerData!O:O,""),
_xlfn.XLOOKUP(_xlfn.CONCAT(14,"-",$A150, "-", "A"), PlayerData!$M:$M,PlayerData!O:O,""),
_xlfn.XLOOKUP(_xlfn.CONCAT(15,"-",$A150, "-", "A"), PlayerData!$M:$M,PlayerData!O:O,""),
_xlfn.XLOOKUP(_xlfn.CONCAT(16,"-",$A150, "-", "A"), PlayerData!$M:$M,PlayerData!O:O,""),
_xlfn.XLOOKUP(_xlfn.CONCAT(17,"-",$A150, "-", "A"), PlayerData!$M:$M,PlayerData!O:O,""),
_xlfn.XLOOKUP(_xlfn.CONCAT(18,"-",$A150, "-", "A"), PlayerData!$M:$M,PlayerData!O:O,"")))</f>
        <v>0</v>
      </c>
      <c r="M150" s="96" cm="1">
        <f t="array" ref="M1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_xlfn.XLOOKUP(_xlfn.CONCAT(0,"-",$A150, "-", "A"), PlayerData!$M:$M,PlayerData!R:R,""),
_xlfn.XLOOKUP(_xlfn.CONCAT(1,"-",$A150, "-", "A"), PlayerData!$M:$M,PlayerData!R:R,""),
_xlfn.XLOOKUP(_xlfn.CONCAT(2,"-",$A150, "-", "A"), PlayerData!$M:$M,PlayerData!R:R,""),
_xlfn.XLOOKUP(_xlfn.CONCAT(3,"-",$A150, "-", "A"), PlayerData!$M:$M,PlayerData!R:R,""),
_xlfn.XLOOKUP(_xlfn.CONCAT(4,"-",$A150, "-", "A"), PlayerData!$M:$M,PlayerData!R:R,""),
_xlfn.XLOOKUP(_xlfn.CONCAT(5,"-",$A150, "-", "A"), PlayerData!$M:$M,PlayerData!R:R,""),
_xlfn.XLOOKUP(_xlfn.CONCAT(6,"-",$A150, "-", "A"), PlayerData!$M:$M,PlayerData!R:R,""),
_xlfn.XLOOKUP(_xlfn.CONCAT(7,"-",$A150, "-", "A"), PlayerData!$M:$M,PlayerData!R:R,""),
_xlfn.XLOOKUP(_xlfn.CONCAT(8,"-",$A150, "-", "A"), PlayerData!$M:$M,PlayerData!R:R,""),
_xlfn.XLOOKUP(_xlfn.CONCAT(9,"-",$A150, "-", "A"), PlayerData!$M:$M,PlayerData!R:R,""),
_xlfn.XLOOKUP(_xlfn.CONCAT(10,"-",$A150, "-", "A"), PlayerData!$M:$M,PlayerData!R:R,""),
_xlfn.XLOOKUP(_xlfn.CONCAT(11,"-",$A150, "-", "A"), PlayerData!$M:$M,PlayerData!R:R,""),
_xlfn.XLOOKUP(_xlfn.CONCAT(12,"-",$A150, "-", "A"), PlayerData!$M:$M,PlayerData!R:R,""),
_xlfn.XLOOKUP(_xlfn.CONCAT(13,"-",$A150, "-", "A"), PlayerData!$M:$M,PlayerData!R:R,""),
_xlfn.XLOOKUP(_xlfn.CONCAT(14,"-",$A150, "-", "A"), PlayerData!$M:$M,PlayerData!R:R,""),
_xlfn.XLOOKUP(_xlfn.CONCAT(15,"-",$A150, "-", "A"), PlayerData!$M:$M,PlayerData!R:R,""),
_xlfn.XLOOKUP(_xlfn.CONCAT(16,"-",$A150, "-", "A"), PlayerData!$M:$M,PlayerData!R:R,""),
_xlfn.XLOOKUP(_xlfn.CONCAT(17,"-",$A150, "-", "A"), PlayerData!$M:$M,PlayerData!R:R,""),
_xlfn.XLOOKUP(_xlfn.CONCAT(18,"-",$A150, "-", "A"), PlayerData!$M:$M,PlayerData!R:R,"")))</f>
        <v>0.25</v>
      </c>
      <c r="N150" s="134">
        <f t="shared" si="17"/>
        <v>0</v>
      </c>
      <c r="O150" s="134">
        <f t="shared" si="18"/>
        <v>0</v>
      </c>
      <c r="P150" s="73">
        <f t="shared" si="19"/>
        <v>3.3692722371967658</v>
      </c>
      <c r="Q150" s="132" cm="1">
        <f t="array" ref="Q150">IF(OR($A150=Solver!$T$12:$T$201),0,SUMPRODUCT($H150:$J150,$T$4:$V$4))</f>
        <v>0</v>
      </c>
      <c r="R150" s="73" cm="1">
        <f t="array" ref="R150">IF(OR($A150=Solver!$T$12:$T$201),0, SUMPRODUCT($N150:$P150, $T$4:$V$4))</f>
        <v>0</v>
      </c>
    </row>
    <row r="151" spans="1:18">
      <c r="A151" s="55">
        <v>149</v>
      </c>
      <c r="B151" s="55" t="str">
        <f>_xlfn.XLOOKUP($A151, PlayerData!$B$3:$B$394, PlayerData!C$3:C$394)</f>
        <v>ARS</v>
      </c>
      <c r="C151" s="55" t="str">
        <f>_xlfn.XLOOKUP($A151, PlayerData!$B$3:$B$394, PlayerData!D$3:D$394)</f>
        <v>M</v>
      </c>
      <c r="D151" s="31" t="str">
        <f>_xlfn.XLOOKUP($A151, PlayerData!$B$3:$B$394, PlayerData!E$3:E$394)</f>
        <v>Xhaka</v>
      </c>
      <c r="E151" s="136" cm="1">
        <f t="array" ref="E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"H"), PlayerData!$G:$G,PlayerData!H:H,""),
_xlfn.XLOOKUP(_xlfn.CONCAT(1,"-",$A151, "-", "H"), PlayerData!$G:$G,PlayerData!H:H,""),
_xlfn.XLOOKUP(_xlfn.CONCAT(2,"-",$A151, "-", "H"), PlayerData!$G:$G,PlayerData!H:H,""),
_xlfn.XLOOKUP(_xlfn.CONCAT(3,"-",$A151, "-", "H"), PlayerData!$G:$G,PlayerData!H:H,""),
_xlfn.XLOOKUP(_xlfn.CONCAT(4,"-",$A151, "-", "H"), PlayerData!$G:$G,PlayerData!H:H,""),
_xlfn.XLOOKUP(_xlfn.CONCAT(5,"-",$A151, "-", "H"), PlayerData!$G:$G,PlayerData!H:H,""),
_xlfn.XLOOKUP(_xlfn.CONCAT(6,"-",$A151, "-", "H"), PlayerData!$G:$G,PlayerData!H:H,""),
_xlfn.XLOOKUP(_xlfn.CONCAT(7,"-",$A151, "-", "H"), PlayerData!$G:$G,PlayerData!H:H,""),
_xlfn.XLOOKUP(_xlfn.CONCAT(8,"-",$A151, "-", "H"), PlayerData!$G:$G,PlayerData!H:H,""),
_xlfn.XLOOKUP(_xlfn.CONCAT(9,"-",$A151, "-", "H"), PlayerData!$G:$G,PlayerData!H:H,""),
_xlfn.XLOOKUP(_xlfn.CONCAT(10,"-",$A151, "-", "H"), PlayerData!$G:$G,PlayerData!H:H,""),
_xlfn.XLOOKUP(_xlfn.CONCAT(11,"-",$A151, "-", "H"), PlayerData!$G:$G,PlayerData!H:H,""),
_xlfn.XLOOKUP(_xlfn.CONCAT(12,"-",$A151, "-", "H"), PlayerData!$G:$G,PlayerData!H:H,""),
_xlfn.XLOOKUP(_xlfn.CONCAT(13,"-",$A151, "-", "H"), PlayerData!$G:$G,PlayerData!H:H,""),
_xlfn.XLOOKUP(_xlfn.CONCAT(14,"-",$A151, "-", "H"), PlayerData!$G:$G,PlayerData!H:H,""),
_xlfn.XLOOKUP(_xlfn.CONCAT(15,"-",$A151, "-", "H"), PlayerData!$G:$G,PlayerData!H:H,""),
_xlfn.XLOOKUP(_xlfn.CONCAT(16,"-",$A151, "-", "H"), PlayerData!$G:$G,PlayerData!H:H,""),
_xlfn.XLOOKUP(_xlfn.CONCAT(17,"-",$A151, "-", "H"), PlayerData!$G:$G,PlayerData!H:H,""),
_xlfn.XLOOKUP(_xlfn.CONCAT(18,"-",$A151, "-", "H"), PlayerData!$G:$G,PlayerData!H:H,"")))</f>
        <v>0.11</v>
      </c>
      <c r="F151" s="136" cm="1">
        <f t="array" ref="F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"H"), PlayerData!$G:$G,PlayerData!I:I,""),
_xlfn.XLOOKUP(_xlfn.CONCAT(1,"-",$A151, "-", "H"), PlayerData!$G:$G,PlayerData!I:I,""),
_xlfn.XLOOKUP(_xlfn.CONCAT(2,"-",$A151, "-", "H"), PlayerData!$G:$G,PlayerData!I:I,""),
_xlfn.XLOOKUP(_xlfn.CONCAT(3,"-",$A151, "-", "H"), PlayerData!$G:$G,PlayerData!I:I,""),
_xlfn.XLOOKUP(_xlfn.CONCAT(4,"-",$A151, "-", "H"), PlayerData!$G:$G,PlayerData!I:I,""),
_xlfn.XLOOKUP(_xlfn.CONCAT(5,"-",$A151, "-", "H"), PlayerData!$G:$G,PlayerData!I:I,""),
_xlfn.XLOOKUP(_xlfn.CONCAT(6,"-",$A151, "-", "H"), PlayerData!$G:$G,PlayerData!I:I,""),
_xlfn.XLOOKUP(_xlfn.CONCAT(7,"-",$A151, "-", "H"), PlayerData!$G:$G,PlayerData!I:I,""),
_xlfn.XLOOKUP(_xlfn.CONCAT(8,"-",$A151, "-", "H"), PlayerData!$G:$G,PlayerData!I:I,""),
_xlfn.XLOOKUP(_xlfn.CONCAT(9,"-",$A151, "-", "H"), PlayerData!$G:$G,PlayerData!I:I,""),
_xlfn.XLOOKUP(_xlfn.CONCAT(10,"-",$A151, "-", "H"), PlayerData!$G:$G,PlayerData!I:I,""),
_xlfn.XLOOKUP(_xlfn.CONCAT(11,"-",$A151, "-", "H"), PlayerData!$G:$G,PlayerData!I:I,""),
_xlfn.XLOOKUP(_xlfn.CONCAT(12,"-",$A151, "-", "H"), PlayerData!$G:$G,PlayerData!I:I,""),
_xlfn.XLOOKUP(_xlfn.CONCAT(13,"-",$A151, "-", "H"), PlayerData!$G:$G,PlayerData!I:I,""),
_xlfn.XLOOKUP(_xlfn.CONCAT(14,"-",$A151, "-", "H"), PlayerData!$G:$G,PlayerData!I:I,""),
_xlfn.XLOOKUP(_xlfn.CONCAT(15,"-",$A151, "-", "H"), PlayerData!$G:$G,PlayerData!I:I,""),
_xlfn.XLOOKUP(_xlfn.CONCAT(16,"-",$A151, "-", "H"), PlayerData!$G:$G,PlayerData!I:I,""),
_xlfn.XLOOKUP(_xlfn.CONCAT(17,"-",$A151, "-", "H"), PlayerData!$G:$G,PlayerData!I:I,""),
_xlfn.XLOOKUP(_xlfn.CONCAT(18,"-",$A151, "-", "H"), PlayerData!$G:$G,PlayerData!I:I,"")))</f>
        <v>0.11</v>
      </c>
      <c r="G151" s="90" cm="1">
        <f t="array" ref="G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"H"), PlayerData!$G:$G,PlayerData!L:L,""),
_xlfn.XLOOKUP(_xlfn.CONCAT(1,"-",$A151, "-", "H"), PlayerData!$G:$G,PlayerData!L:L,""),
_xlfn.XLOOKUP(_xlfn.CONCAT(2,"-",$A151, "-", "H"), PlayerData!$G:$G,PlayerData!L:L,""),
_xlfn.XLOOKUP(_xlfn.CONCAT(3,"-",$A151, "-", "H"), PlayerData!$G:$G,PlayerData!L:L,""),
_xlfn.XLOOKUP(_xlfn.CONCAT(4,"-",$A151, "-", "H"), PlayerData!$G:$G,PlayerData!L:L,""),
_xlfn.XLOOKUP(_xlfn.CONCAT(5,"-",$A151, "-", "H"), PlayerData!$G:$G,PlayerData!L:L,""),
_xlfn.XLOOKUP(_xlfn.CONCAT(6,"-",$A151, "-", "H"), PlayerData!$G:$G,PlayerData!L:L,""),
_xlfn.XLOOKUP(_xlfn.CONCAT(7,"-",$A151, "-", "H"), PlayerData!$G:$G,PlayerData!L:L,""),
_xlfn.XLOOKUP(_xlfn.CONCAT(8,"-",$A151, "-", "H"), PlayerData!$G:$G,PlayerData!L:L,""),
_xlfn.XLOOKUP(_xlfn.CONCAT(9,"-",$A151, "-", "H"), PlayerData!$G:$G,PlayerData!L:L,""),
_xlfn.XLOOKUP(_xlfn.CONCAT(10,"-",$A151, "-", "H"), PlayerData!$G:$G,PlayerData!L:L,""),
_xlfn.XLOOKUP(_xlfn.CONCAT(11,"-",$A151, "-", "H"), PlayerData!$G:$G,PlayerData!L:L,""),
_xlfn.XLOOKUP(_xlfn.CONCAT(12,"-",$A151, "-", "H"), PlayerData!$G:$G,PlayerData!L:L,""),
_xlfn.XLOOKUP(_xlfn.CONCAT(13,"-",$A151, "-", "H"), PlayerData!$G:$G,PlayerData!L:L,""),
_xlfn.XLOOKUP(_xlfn.CONCAT(14,"-",$A151, "-", "H"), PlayerData!$G:$G,PlayerData!L:L,""),
_xlfn.XLOOKUP(_xlfn.CONCAT(15,"-",$A151, "-", "H"), PlayerData!$G:$G,PlayerData!L:L,""),
_xlfn.XLOOKUP(_xlfn.CONCAT(16,"-",$A151, "-", "H"), PlayerData!$G:$G,PlayerData!L:L,""),
_xlfn.XLOOKUP(_xlfn.CONCAT(17,"-",$A151, "-", "H"), PlayerData!$G:$G,PlayerData!L:L,""),
_xlfn.XLOOKUP(_xlfn.CONCAT(18,"-",$A151, "-", "H"), PlayerData!$G:$G,PlayerData!L:L,"")))</f>
        <v>0.28000000000000003</v>
      </c>
      <c r="H151" s="132">
        <f t="shared" si="14"/>
        <v>2.5</v>
      </c>
      <c r="I151" s="132">
        <f t="shared" si="15"/>
        <v>5</v>
      </c>
      <c r="J151" s="72">
        <f t="shared" si="16"/>
        <v>3.7735849056603783</v>
      </c>
      <c r="K151" s="138" cm="1">
        <f t="array" ref="K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"A"), PlayerData!$M:$M,PlayerData!N:N,""),
_xlfn.XLOOKUP(_xlfn.CONCAT(1,"-",$A151, "-", "A"), PlayerData!$M:$M,PlayerData!N:N,""),
_xlfn.XLOOKUP(_xlfn.CONCAT(2,"-",$A151, "-", "A"), PlayerData!$M:$M,PlayerData!N:N,""),
_xlfn.XLOOKUP(_xlfn.CONCAT(3,"-",$A151, "-", "A"), PlayerData!$M:$M,PlayerData!N:N,""),
_xlfn.XLOOKUP(_xlfn.CONCAT(4,"-",$A151, "-", "A"), PlayerData!$M:$M,PlayerData!N:N,""),
_xlfn.XLOOKUP(_xlfn.CONCAT(5,"-",$A151, "-", "A"), PlayerData!$M:$M,PlayerData!N:N,""),
_xlfn.XLOOKUP(_xlfn.CONCAT(6,"-",$A151, "-", "A"), PlayerData!$M:$M,PlayerData!N:N,""),
_xlfn.XLOOKUP(_xlfn.CONCAT(7,"-",$A151, "-", "A"), PlayerData!$M:$M,PlayerData!N:N,""),
_xlfn.XLOOKUP(_xlfn.CONCAT(8,"-",$A151, "-", "A"), PlayerData!$M:$M,PlayerData!N:N,""),
_xlfn.XLOOKUP(_xlfn.CONCAT(9,"-",$A151, "-", "A"), PlayerData!$M:$M,PlayerData!N:N,""),
_xlfn.XLOOKUP(_xlfn.CONCAT(10,"-",$A151, "-", "A"), PlayerData!$M:$M,PlayerData!N:N,""),
_xlfn.XLOOKUP(_xlfn.CONCAT(11,"-",$A151, "-", "A"), PlayerData!$M:$M,PlayerData!N:N,""),
_xlfn.XLOOKUP(_xlfn.CONCAT(12,"-",$A151, "-", "A"), PlayerData!$M:$M,PlayerData!N:N,""),
_xlfn.XLOOKUP(_xlfn.CONCAT(13,"-",$A151, "-", "A"), PlayerData!$M:$M,PlayerData!N:N,""),
_xlfn.XLOOKUP(_xlfn.CONCAT(14,"-",$A151, "-", "A"), PlayerData!$M:$M,PlayerData!N:N,""),
_xlfn.XLOOKUP(_xlfn.CONCAT(15,"-",$A151, "-", "A"), PlayerData!$M:$M,PlayerData!N:N,""),
_xlfn.XLOOKUP(_xlfn.CONCAT(16,"-",$A151, "-", "A"), PlayerData!$M:$M,PlayerData!N:N,""),
_xlfn.XLOOKUP(_xlfn.CONCAT(17,"-",$A151, "-", "A"), PlayerData!$M:$M,PlayerData!N:N,""),
_xlfn.XLOOKUP(_xlfn.CONCAT(18,"-",$A151, "-", "A"), PlayerData!$M:$M,PlayerData!N:N,"")))</f>
        <v>0.14000000000000001</v>
      </c>
      <c r="L151" s="138" cm="1">
        <f t="array" ref="L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"A"), PlayerData!$M:$M,PlayerData!O:O,""),
_xlfn.XLOOKUP(_xlfn.CONCAT(1,"-",$A151, "-", "A"), PlayerData!$M:$M,PlayerData!O:O,""),
_xlfn.XLOOKUP(_xlfn.CONCAT(2,"-",$A151, "-", "A"), PlayerData!$M:$M,PlayerData!O:O,""),
_xlfn.XLOOKUP(_xlfn.CONCAT(3,"-",$A151, "-", "A"), PlayerData!$M:$M,PlayerData!O:O,""),
_xlfn.XLOOKUP(_xlfn.CONCAT(4,"-",$A151, "-", "A"), PlayerData!$M:$M,PlayerData!O:O,""),
_xlfn.XLOOKUP(_xlfn.CONCAT(5,"-",$A151, "-", "A"), PlayerData!$M:$M,PlayerData!O:O,""),
_xlfn.XLOOKUP(_xlfn.CONCAT(6,"-",$A151, "-", "A"), PlayerData!$M:$M,PlayerData!O:O,""),
_xlfn.XLOOKUP(_xlfn.CONCAT(7,"-",$A151, "-", "A"), PlayerData!$M:$M,PlayerData!O:O,""),
_xlfn.XLOOKUP(_xlfn.CONCAT(8,"-",$A151, "-", "A"), PlayerData!$M:$M,PlayerData!O:O,""),
_xlfn.XLOOKUP(_xlfn.CONCAT(9,"-",$A151, "-", "A"), PlayerData!$M:$M,PlayerData!O:O,""),
_xlfn.XLOOKUP(_xlfn.CONCAT(10,"-",$A151, "-", "A"), PlayerData!$M:$M,PlayerData!O:O,""),
_xlfn.XLOOKUP(_xlfn.CONCAT(11,"-",$A151, "-", "A"), PlayerData!$M:$M,PlayerData!O:O,""),
_xlfn.XLOOKUP(_xlfn.CONCAT(12,"-",$A151, "-", "A"), PlayerData!$M:$M,PlayerData!O:O,""),
_xlfn.XLOOKUP(_xlfn.CONCAT(13,"-",$A151, "-", "A"), PlayerData!$M:$M,PlayerData!O:O,""),
_xlfn.XLOOKUP(_xlfn.CONCAT(14,"-",$A151, "-", "A"), PlayerData!$M:$M,PlayerData!O:O,""),
_xlfn.XLOOKUP(_xlfn.CONCAT(15,"-",$A151, "-", "A"), PlayerData!$M:$M,PlayerData!O:O,""),
_xlfn.XLOOKUP(_xlfn.CONCAT(16,"-",$A151, "-", "A"), PlayerData!$M:$M,PlayerData!O:O,""),
_xlfn.XLOOKUP(_xlfn.CONCAT(17,"-",$A151, "-", "A"), PlayerData!$M:$M,PlayerData!O:O,""),
_xlfn.XLOOKUP(_xlfn.CONCAT(18,"-",$A151, "-", "A"), PlayerData!$M:$M,PlayerData!O:O,"")))</f>
        <v>0</v>
      </c>
      <c r="M151" s="96" cm="1">
        <f t="array" ref="M1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_xlfn.XLOOKUP(_xlfn.CONCAT(0,"-",$A151, "-", "A"), PlayerData!$M:$M,PlayerData!R:R,""),
_xlfn.XLOOKUP(_xlfn.CONCAT(1,"-",$A151, "-", "A"), PlayerData!$M:$M,PlayerData!R:R,""),
_xlfn.XLOOKUP(_xlfn.CONCAT(2,"-",$A151, "-", "A"), PlayerData!$M:$M,PlayerData!R:R,""),
_xlfn.XLOOKUP(_xlfn.CONCAT(3,"-",$A151, "-", "A"), PlayerData!$M:$M,PlayerData!R:R,""),
_xlfn.XLOOKUP(_xlfn.CONCAT(4,"-",$A151, "-", "A"), PlayerData!$M:$M,PlayerData!R:R,""),
_xlfn.XLOOKUP(_xlfn.CONCAT(5,"-",$A151, "-", "A"), PlayerData!$M:$M,PlayerData!R:R,""),
_xlfn.XLOOKUP(_xlfn.CONCAT(6,"-",$A151, "-", "A"), PlayerData!$M:$M,PlayerData!R:R,""),
_xlfn.XLOOKUP(_xlfn.CONCAT(7,"-",$A151, "-", "A"), PlayerData!$M:$M,PlayerData!R:R,""),
_xlfn.XLOOKUP(_xlfn.CONCAT(8,"-",$A151, "-", "A"), PlayerData!$M:$M,PlayerData!R:R,""),
_xlfn.XLOOKUP(_xlfn.CONCAT(9,"-",$A151, "-", "A"), PlayerData!$M:$M,PlayerData!R:R,""),
_xlfn.XLOOKUP(_xlfn.CONCAT(10,"-",$A151, "-", "A"), PlayerData!$M:$M,PlayerData!R:R,""),
_xlfn.XLOOKUP(_xlfn.CONCAT(11,"-",$A151, "-", "A"), PlayerData!$M:$M,PlayerData!R:R,""),
_xlfn.XLOOKUP(_xlfn.CONCAT(12,"-",$A151, "-", "A"), PlayerData!$M:$M,PlayerData!R:R,""),
_xlfn.XLOOKUP(_xlfn.CONCAT(13,"-",$A151, "-", "A"), PlayerData!$M:$M,PlayerData!R:R,""),
_xlfn.XLOOKUP(_xlfn.CONCAT(14,"-",$A151, "-", "A"), PlayerData!$M:$M,PlayerData!R:R,""),
_xlfn.XLOOKUP(_xlfn.CONCAT(15,"-",$A151, "-", "A"), PlayerData!$M:$M,PlayerData!R:R,""),
_xlfn.XLOOKUP(_xlfn.CONCAT(16,"-",$A151, "-", "A"), PlayerData!$M:$M,PlayerData!R:R,""),
_xlfn.XLOOKUP(_xlfn.CONCAT(17,"-",$A151, "-", "A"), PlayerData!$M:$M,PlayerData!R:R,""),
_xlfn.XLOOKUP(_xlfn.CONCAT(18,"-",$A151, "-", "A"), PlayerData!$M:$M,PlayerData!R:R,"")))</f>
        <v>0.26</v>
      </c>
      <c r="N151" s="134">
        <f t="shared" si="17"/>
        <v>3.1818181818181821</v>
      </c>
      <c r="O151" s="134">
        <f t="shared" si="18"/>
        <v>0</v>
      </c>
      <c r="P151" s="73">
        <f t="shared" si="19"/>
        <v>3.5040431266846364</v>
      </c>
      <c r="Q151" s="132" cm="1">
        <f t="array" ref="Q151">IF(OR($A151=Solver!$T$12:$T$201),0,SUMPRODUCT($H151:$J151,$T$4:$V$4))</f>
        <v>3.7735849056603783</v>
      </c>
      <c r="R151" s="73" cm="1">
        <f t="array" ref="R151">IF(OR($A151=Solver!$T$12:$T$201),0, SUMPRODUCT($N151:$P151, $T$4:$V$4))</f>
        <v>3.5040431266846364</v>
      </c>
    </row>
    <row r="152" spans="1:18">
      <c r="A152" s="55">
        <v>150</v>
      </c>
      <c r="B152" s="55" t="str">
        <f>_xlfn.XLOOKUP($A152, PlayerData!$B$3:$B$394, PlayerData!C$3:C$394)</f>
        <v>WOL</v>
      </c>
      <c r="C152" s="55" t="str">
        <f>_xlfn.XLOOKUP($A152, PlayerData!$B$3:$B$394, PlayerData!D$3:D$394)</f>
        <v>M</v>
      </c>
      <c r="D152" s="31" t="str">
        <f>_xlfn.XLOOKUP($A152, PlayerData!$B$3:$B$394, PlayerData!E$3:E$394)</f>
        <v>Neves</v>
      </c>
      <c r="E152" s="136" cm="1">
        <f t="array" ref="E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"H"), PlayerData!$G:$G,PlayerData!H:H,""),
_xlfn.XLOOKUP(_xlfn.CONCAT(1,"-",$A152, "-", "H"), PlayerData!$G:$G,PlayerData!H:H,""),
_xlfn.XLOOKUP(_xlfn.CONCAT(2,"-",$A152, "-", "H"), PlayerData!$G:$G,PlayerData!H:H,""),
_xlfn.XLOOKUP(_xlfn.CONCAT(3,"-",$A152, "-", "H"), PlayerData!$G:$G,PlayerData!H:H,""),
_xlfn.XLOOKUP(_xlfn.CONCAT(4,"-",$A152, "-", "H"), PlayerData!$G:$G,PlayerData!H:H,""),
_xlfn.XLOOKUP(_xlfn.CONCAT(5,"-",$A152, "-", "H"), PlayerData!$G:$G,PlayerData!H:H,""),
_xlfn.XLOOKUP(_xlfn.CONCAT(6,"-",$A152, "-", "H"), PlayerData!$G:$G,PlayerData!H:H,""),
_xlfn.XLOOKUP(_xlfn.CONCAT(7,"-",$A152, "-", "H"), PlayerData!$G:$G,PlayerData!H:H,""),
_xlfn.XLOOKUP(_xlfn.CONCAT(8,"-",$A152, "-", "H"), PlayerData!$G:$G,PlayerData!H:H,""),
_xlfn.XLOOKUP(_xlfn.CONCAT(9,"-",$A152, "-", "H"), PlayerData!$G:$G,PlayerData!H:H,""),
_xlfn.XLOOKUP(_xlfn.CONCAT(10,"-",$A152, "-", "H"), PlayerData!$G:$G,PlayerData!H:H,""),
_xlfn.XLOOKUP(_xlfn.CONCAT(11,"-",$A152, "-", "H"), PlayerData!$G:$G,PlayerData!H:H,""),
_xlfn.XLOOKUP(_xlfn.CONCAT(12,"-",$A152, "-", "H"), PlayerData!$G:$G,PlayerData!H:H,""),
_xlfn.XLOOKUP(_xlfn.CONCAT(13,"-",$A152, "-", "H"), PlayerData!$G:$G,PlayerData!H:H,""),
_xlfn.XLOOKUP(_xlfn.CONCAT(14,"-",$A152, "-", "H"), PlayerData!$G:$G,PlayerData!H:H,""),
_xlfn.XLOOKUP(_xlfn.CONCAT(15,"-",$A152, "-", "H"), PlayerData!$G:$G,PlayerData!H:H,""),
_xlfn.XLOOKUP(_xlfn.CONCAT(16,"-",$A152, "-", "H"), PlayerData!$G:$G,PlayerData!H:H,""),
_xlfn.XLOOKUP(_xlfn.CONCAT(17,"-",$A152, "-", "H"), PlayerData!$G:$G,PlayerData!H:H,""),
_xlfn.XLOOKUP(_xlfn.CONCAT(18,"-",$A152, "-", "H"), PlayerData!$G:$G,PlayerData!H:H,"")))</f>
        <v>0</v>
      </c>
      <c r="F152" s="136" cm="1">
        <f t="array" ref="F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"H"), PlayerData!$G:$G,PlayerData!I:I,""),
_xlfn.XLOOKUP(_xlfn.CONCAT(1,"-",$A152, "-", "H"), PlayerData!$G:$G,PlayerData!I:I,""),
_xlfn.XLOOKUP(_xlfn.CONCAT(2,"-",$A152, "-", "H"), PlayerData!$G:$G,PlayerData!I:I,""),
_xlfn.XLOOKUP(_xlfn.CONCAT(3,"-",$A152, "-", "H"), PlayerData!$G:$G,PlayerData!I:I,""),
_xlfn.XLOOKUP(_xlfn.CONCAT(4,"-",$A152, "-", "H"), PlayerData!$G:$G,PlayerData!I:I,""),
_xlfn.XLOOKUP(_xlfn.CONCAT(5,"-",$A152, "-", "H"), PlayerData!$G:$G,PlayerData!I:I,""),
_xlfn.XLOOKUP(_xlfn.CONCAT(6,"-",$A152, "-", "H"), PlayerData!$G:$G,PlayerData!I:I,""),
_xlfn.XLOOKUP(_xlfn.CONCAT(7,"-",$A152, "-", "H"), PlayerData!$G:$G,PlayerData!I:I,""),
_xlfn.XLOOKUP(_xlfn.CONCAT(8,"-",$A152, "-", "H"), PlayerData!$G:$G,PlayerData!I:I,""),
_xlfn.XLOOKUP(_xlfn.CONCAT(9,"-",$A152, "-", "H"), PlayerData!$G:$G,PlayerData!I:I,""),
_xlfn.XLOOKUP(_xlfn.CONCAT(10,"-",$A152, "-", "H"), PlayerData!$G:$G,PlayerData!I:I,""),
_xlfn.XLOOKUP(_xlfn.CONCAT(11,"-",$A152, "-", "H"), PlayerData!$G:$G,PlayerData!I:I,""),
_xlfn.XLOOKUP(_xlfn.CONCAT(12,"-",$A152, "-", "H"), PlayerData!$G:$G,PlayerData!I:I,""),
_xlfn.XLOOKUP(_xlfn.CONCAT(13,"-",$A152, "-", "H"), PlayerData!$G:$G,PlayerData!I:I,""),
_xlfn.XLOOKUP(_xlfn.CONCAT(14,"-",$A152, "-", "H"), PlayerData!$G:$G,PlayerData!I:I,""),
_xlfn.XLOOKUP(_xlfn.CONCAT(15,"-",$A152, "-", "H"), PlayerData!$G:$G,PlayerData!I:I,""),
_xlfn.XLOOKUP(_xlfn.CONCAT(16,"-",$A152, "-", "H"), PlayerData!$G:$G,PlayerData!I:I,""),
_xlfn.XLOOKUP(_xlfn.CONCAT(17,"-",$A152, "-", "H"), PlayerData!$G:$G,PlayerData!I:I,""),
_xlfn.XLOOKUP(_xlfn.CONCAT(18,"-",$A152, "-", "H"), PlayerData!$G:$G,PlayerData!I:I,"")))</f>
        <v>0</v>
      </c>
      <c r="G152" s="90" cm="1">
        <f t="array" ref="G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"H"), PlayerData!$G:$G,PlayerData!L:L,""),
_xlfn.XLOOKUP(_xlfn.CONCAT(1,"-",$A152, "-", "H"), PlayerData!$G:$G,PlayerData!L:L,""),
_xlfn.XLOOKUP(_xlfn.CONCAT(2,"-",$A152, "-", "H"), PlayerData!$G:$G,PlayerData!L:L,""),
_xlfn.XLOOKUP(_xlfn.CONCAT(3,"-",$A152, "-", "H"), PlayerData!$G:$G,PlayerData!L:L,""),
_xlfn.XLOOKUP(_xlfn.CONCAT(4,"-",$A152, "-", "H"), PlayerData!$G:$G,PlayerData!L:L,""),
_xlfn.XLOOKUP(_xlfn.CONCAT(5,"-",$A152, "-", "H"), PlayerData!$G:$G,PlayerData!L:L,""),
_xlfn.XLOOKUP(_xlfn.CONCAT(6,"-",$A152, "-", "H"), PlayerData!$G:$G,PlayerData!L:L,""),
_xlfn.XLOOKUP(_xlfn.CONCAT(7,"-",$A152, "-", "H"), PlayerData!$G:$G,PlayerData!L:L,""),
_xlfn.XLOOKUP(_xlfn.CONCAT(8,"-",$A152, "-", "H"), PlayerData!$G:$G,PlayerData!L:L,""),
_xlfn.XLOOKUP(_xlfn.CONCAT(9,"-",$A152, "-", "H"), PlayerData!$G:$G,PlayerData!L:L,""),
_xlfn.XLOOKUP(_xlfn.CONCAT(10,"-",$A152, "-", "H"), PlayerData!$G:$G,PlayerData!L:L,""),
_xlfn.XLOOKUP(_xlfn.CONCAT(11,"-",$A152, "-", "H"), PlayerData!$G:$G,PlayerData!L:L,""),
_xlfn.XLOOKUP(_xlfn.CONCAT(12,"-",$A152, "-", "H"), PlayerData!$G:$G,PlayerData!L:L,""),
_xlfn.XLOOKUP(_xlfn.CONCAT(13,"-",$A152, "-", "H"), PlayerData!$G:$G,PlayerData!L:L,""),
_xlfn.XLOOKUP(_xlfn.CONCAT(14,"-",$A152, "-", "H"), PlayerData!$G:$G,PlayerData!L:L,""),
_xlfn.XLOOKUP(_xlfn.CONCAT(15,"-",$A152, "-", "H"), PlayerData!$G:$G,PlayerData!L:L,""),
_xlfn.XLOOKUP(_xlfn.CONCAT(16,"-",$A152, "-", "H"), PlayerData!$G:$G,PlayerData!L:L,""),
_xlfn.XLOOKUP(_xlfn.CONCAT(17,"-",$A152, "-", "H"), PlayerData!$G:$G,PlayerData!L:L,""),
_xlfn.XLOOKUP(_xlfn.CONCAT(18,"-",$A152, "-", "H"), PlayerData!$G:$G,PlayerData!L:L,"")))</f>
        <v>0.76</v>
      </c>
      <c r="H152" s="132">
        <f t="shared" si="14"/>
        <v>0</v>
      </c>
      <c r="I152" s="132">
        <f t="shared" si="15"/>
        <v>0</v>
      </c>
      <c r="J152" s="72">
        <f t="shared" si="16"/>
        <v>10.242587601078169</v>
      </c>
      <c r="K152" s="138" cm="1">
        <f t="array" ref="K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"A"), PlayerData!$M:$M,PlayerData!N:N,""),
_xlfn.XLOOKUP(_xlfn.CONCAT(1,"-",$A152, "-", "A"), PlayerData!$M:$M,PlayerData!N:N,""),
_xlfn.XLOOKUP(_xlfn.CONCAT(2,"-",$A152, "-", "A"), PlayerData!$M:$M,PlayerData!N:N,""),
_xlfn.XLOOKUP(_xlfn.CONCAT(3,"-",$A152, "-", "A"), PlayerData!$M:$M,PlayerData!N:N,""),
_xlfn.XLOOKUP(_xlfn.CONCAT(4,"-",$A152, "-", "A"), PlayerData!$M:$M,PlayerData!N:N,""),
_xlfn.XLOOKUP(_xlfn.CONCAT(5,"-",$A152, "-", "A"), PlayerData!$M:$M,PlayerData!N:N,""),
_xlfn.XLOOKUP(_xlfn.CONCAT(6,"-",$A152, "-", "A"), PlayerData!$M:$M,PlayerData!N:N,""),
_xlfn.XLOOKUP(_xlfn.CONCAT(7,"-",$A152, "-", "A"), PlayerData!$M:$M,PlayerData!N:N,""),
_xlfn.XLOOKUP(_xlfn.CONCAT(8,"-",$A152, "-", "A"), PlayerData!$M:$M,PlayerData!N:N,""),
_xlfn.XLOOKUP(_xlfn.CONCAT(9,"-",$A152, "-", "A"), PlayerData!$M:$M,PlayerData!N:N,""),
_xlfn.XLOOKUP(_xlfn.CONCAT(10,"-",$A152, "-", "A"), PlayerData!$M:$M,PlayerData!N:N,""),
_xlfn.XLOOKUP(_xlfn.CONCAT(11,"-",$A152, "-", "A"), PlayerData!$M:$M,PlayerData!N:N,""),
_xlfn.XLOOKUP(_xlfn.CONCAT(12,"-",$A152, "-", "A"), PlayerData!$M:$M,PlayerData!N:N,""),
_xlfn.XLOOKUP(_xlfn.CONCAT(13,"-",$A152, "-", "A"), PlayerData!$M:$M,PlayerData!N:N,""),
_xlfn.XLOOKUP(_xlfn.CONCAT(14,"-",$A152, "-", "A"), PlayerData!$M:$M,PlayerData!N:N,""),
_xlfn.XLOOKUP(_xlfn.CONCAT(15,"-",$A152, "-", "A"), PlayerData!$M:$M,PlayerData!N:N,""),
_xlfn.XLOOKUP(_xlfn.CONCAT(16,"-",$A152, "-", "A"), PlayerData!$M:$M,PlayerData!N:N,""),
_xlfn.XLOOKUP(_xlfn.CONCAT(17,"-",$A152, "-", "A"), PlayerData!$M:$M,PlayerData!N:N,""),
_xlfn.XLOOKUP(_xlfn.CONCAT(18,"-",$A152, "-", "A"), PlayerData!$M:$M,PlayerData!N:N,"")))</f>
        <v>0.33</v>
      </c>
      <c r="L152" s="138" cm="1">
        <f t="array" ref="L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"A"), PlayerData!$M:$M,PlayerData!O:O,""),
_xlfn.XLOOKUP(_xlfn.CONCAT(1,"-",$A152, "-", "A"), PlayerData!$M:$M,PlayerData!O:O,""),
_xlfn.XLOOKUP(_xlfn.CONCAT(2,"-",$A152, "-", "A"), PlayerData!$M:$M,PlayerData!O:O,""),
_xlfn.XLOOKUP(_xlfn.CONCAT(3,"-",$A152, "-", "A"), PlayerData!$M:$M,PlayerData!O:O,""),
_xlfn.XLOOKUP(_xlfn.CONCAT(4,"-",$A152, "-", "A"), PlayerData!$M:$M,PlayerData!O:O,""),
_xlfn.XLOOKUP(_xlfn.CONCAT(5,"-",$A152, "-", "A"), PlayerData!$M:$M,PlayerData!O:O,""),
_xlfn.XLOOKUP(_xlfn.CONCAT(6,"-",$A152, "-", "A"), PlayerData!$M:$M,PlayerData!O:O,""),
_xlfn.XLOOKUP(_xlfn.CONCAT(7,"-",$A152, "-", "A"), PlayerData!$M:$M,PlayerData!O:O,""),
_xlfn.XLOOKUP(_xlfn.CONCAT(8,"-",$A152, "-", "A"), PlayerData!$M:$M,PlayerData!O:O,""),
_xlfn.XLOOKUP(_xlfn.CONCAT(9,"-",$A152, "-", "A"), PlayerData!$M:$M,PlayerData!O:O,""),
_xlfn.XLOOKUP(_xlfn.CONCAT(10,"-",$A152, "-", "A"), PlayerData!$M:$M,PlayerData!O:O,""),
_xlfn.XLOOKUP(_xlfn.CONCAT(11,"-",$A152, "-", "A"), PlayerData!$M:$M,PlayerData!O:O,""),
_xlfn.XLOOKUP(_xlfn.CONCAT(12,"-",$A152, "-", "A"), PlayerData!$M:$M,PlayerData!O:O,""),
_xlfn.XLOOKUP(_xlfn.CONCAT(13,"-",$A152, "-", "A"), PlayerData!$M:$M,PlayerData!O:O,""),
_xlfn.XLOOKUP(_xlfn.CONCAT(14,"-",$A152, "-", "A"), PlayerData!$M:$M,PlayerData!O:O,""),
_xlfn.XLOOKUP(_xlfn.CONCAT(15,"-",$A152, "-", "A"), PlayerData!$M:$M,PlayerData!O:O,""),
_xlfn.XLOOKUP(_xlfn.CONCAT(16,"-",$A152, "-", "A"), PlayerData!$M:$M,PlayerData!O:O,""),
_xlfn.XLOOKUP(_xlfn.CONCAT(17,"-",$A152, "-", "A"), PlayerData!$M:$M,PlayerData!O:O,""),
_xlfn.XLOOKUP(_xlfn.CONCAT(18,"-",$A152, "-", "A"), PlayerData!$M:$M,PlayerData!O:O,"")))</f>
        <v>0</v>
      </c>
      <c r="M152" s="96" cm="1">
        <f t="array" ref="M1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_xlfn.XLOOKUP(_xlfn.CONCAT(0,"-",$A152, "-", "A"), PlayerData!$M:$M,PlayerData!R:R,""),
_xlfn.XLOOKUP(_xlfn.CONCAT(1,"-",$A152, "-", "A"), PlayerData!$M:$M,PlayerData!R:R,""),
_xlfn.XLOOKUP(_xlfn.CONCAT(2,"-",$A152, "-", "A"), PlayerData!$M:$M,PlayerData!R:R,""),
_xlfn.XLOOKUP(_xlfn.CONCAT(3,"-",$A152, "-", "A"), PlayerData!$M:$M,PlayerData!R:R,""),
_xlfn.XLOOKUP(_xlfn.CONCAT(4,"-",$A152, "-", "A"), PlayerData!$M:$M,PlayerData!R:R,""),
_xlfn.XLOOKUP(_xlfn.CONCAT(5,"-",$A152, "-", "A"), PlayerData!$M:$M,PlayerData!R:R,""),
_xlfn.XLOOKUP(_xlfn.CONCAT(6,"-",$A152, "-", "A"), PlayerData!$M:$M,PlayerData!R:R,""),
_xlfn.XLOOKUP(_xlfn.CONCAT(7,"-",$A152, "-", "A"), PlayerData!$M:$M,PlayerData!R:R,""),
_xlfn.XLOOKUP(_xlfn.CONCAT(8,"-",$A152, "-", "A"), PlayerData!$M:$M,PlayerData!R:R,""),
_xlfn.XLOOKUP(_xlfn.CONCAT(9,"-",$A152, "-", "A"), PlayerData!$M:$M,PlayerData!R:R,""),
_xlfn.XLOOKUP(_xlfn.CONCAT(10,"-",$A152, "-", "A"), PlayerData!$M:$M,PlayerData!R:R,""),
_xlfn.XLOOKUP(_xlfn.CONCAT(11,"-",$A152, "-", "A"), PlayerData!$M:$M,PlayerData!R:R,""),
_xlfn.XLOOKUP(_xlfn.CONCAT(12,"-",$A152, "-", "A"), PlayerData!$M:$M,PlayerData!R:R,""),
_xlfn.XLOOKUP(_xlfn.CONCAT(13,"-",$A152, "-", "A"), PlayerData!$M:$M,PlayerData!R:R,""),
_xlfn.XLOOKUP(_xlfn.CONCAT(14,"-",$A152, "-", "A"), PlayerData!$M:$M,PlayerData!R:R,""),
_xlfn.XLOOKUP(_xlfn.CONCAT(15,"-",$A152, "-", "A"), PlayerData!$M:$M,PlayerData!R:R,""),
_xlfn.XLOOKUP(_xlfn.CONCAT(16,"-",$A152, "-", "A"), PlayerData!$M:$M,PlayerData!R:R,""),
_xlfn.XLOOKUP(_xlfn.CONCAT(17,"-",$A152, "-", "A"), PlayerData!$M:$M,PlayerData!R:R,""),
_xlfn.XLOOKUP(_xlfn.CONCAT(18,"-",$A152, "-", "A"), PlayerData!$M:$M,PlayerData!R:R,"")))</f>
        <v>0.29000000000000004</v>
      </c>
      <c r="N152" s="134">
        <f t="shared" si="17"/>
        <v>7.4999999999999991</v>
      </c>
      <c r="O152" s="134">
        <f t="shared" si="18"/>
        <v>0</v>
      </c>
      <c r="P152" s="73">
        <f t="shared" si="19"/>
        <v>3.9083557951482488</v>
      </c>
      <c r="Q152" s="132" cm="1">
        <f t="array" ref="Q152">IF(OR($A152=Solver!$T$12:$T$201),0,SUMPRODUCT($H152:$J152,$T$4:$V$4))</f>
        <v>10.242587601078169</v>
      </c>
      <c r="R152" s="73" cm="1">
        <f t="array" ref="R152">IF(OR($A152=Solver!$T$12:$T$201),0, SUMPRODUCT($N152:$P152, $T$4:$V$4))</f>
        <v>3.9083557951482488</v>
      </c>
    </row>
    <row r="153" spans="1:18">
      <c r="A153" s="55">
        <v>151</v>
      </c>
      <c r="B153" s="55" t="str">
        <f>_xlfn.XLOOKUP($A153, PlayerData!$B$3:$B$394, PlayerData!C$3:C$394)</f>
        <v>WOL</v>
      </c>
      <c r="C153" s="55" t="str">
        <f>_xlfn.XLOOKUP($A153, PlayerData!$B$3:$B$394, PlayerData!D$3:D$394)</f>
        <v>M</v>
      </c>
      <c r="D153" s="31" t="str">
        <f>_xlfn.XLOOKUP($A153, PlayerData!$B$3:$B$394, PlayerData!E$3:E$394)</f>
        <v>Moutinho</v>
      </c>
      <c r="E153" s="136" cm="1">
        <f t="array" ref="E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"H"), PlayerData!$G:$G,PlayerData!H:H,""),
_xlfn.XLOOKUP(_xlfn.CONCAT(1,"-",$A153, "-", "H"), PlayerData!$G:$G,PlayerData!H:H,""),
_xlfn.XLOOKUP(_xlfn.CONCAT(2,"-",$A153, "-", "H"), PlayerData!$G:$G,PlayerData!H:H,""),
_xlfn.XLOOKUP(_xlfn.CONCAT(3,"-",$A153, "-", "H"), PlayerData!$G:$G,PlayerData!H:H,""),
_xlfn.XLOOKUP(_xlfn.CONCAT(4,"-",$A153, "-", "H"), PlayerData!$G:$G,PlayerData!H:H,""),
_xlfn.XLOOKUP(_xlfn.CONCAT(5,"-",$A153, "-", "H"), PlayerData!$G:$G,PlayerData!H:H,""),
_xlfn.XLOOKUP(_xlfn.CONCAT(6,"-",$A153, "-", "H"), PlayerData!$G:$G,PlayerData!H:H,""),
_xlfn.XLOOKUP(_xlfn.CONCAT(7,"-",$A153, "-", "H"), PlayerData!$G:$G,PlayerData!H:H,""),
_xlfn.XLOOKUP(_xlfn.CONCAT(8,"-",$A153, "-", "H"), PlayerData!$G:$G,PlayerData!H:H,""),
_xlfn.XLOOKUP(_xlfn.CONCAT(9,"-",$A153, "-", "H"), PlayerData!$G:$G,PlayerData!H:H,""),
_xlfn.XLOOKUP(_xlfn.CONCAT(10,"-",$A153, "-", "H"), PlayerData!$G:$G,PlayerData!H:H,""),
_xlfn.XLOOKUP(_xlfn.CONCAT(11,"-",$A153, "-", "H"), PlayerData!$G:$G,PlayerData!H:H,""),
_xlfn.XLOOKUP(_xlfn.CONCAT(12,"-",$A153, "-", "H"), PlayerData!$G:$G,PlayerData!H:H,""),
_xlfn.XLOOKUP(_xlfn.CONCAT(13,"-",$A153, "-", "H"), PlayerData!$G:$G,PlayerData!H:H,""),
_xlfn.XLOOKUP(_xlfn.CONCAT(14,"-",$A153, "-", "H"), PlayerData!$G:$G,PlayerData!H:H,""),
_xlfn.XLOOKUP(_xlfn.CONCAT(15,"-",$A153, "-", "H"), PlayerData!$G:$G,PlayerData!H:H,""),
_xlfn.XLOOKUP(_xlfn.CONCAT(16,"-",$A153, "-", "H"), PlayerData!$G:$G,PlayerData!H:H,""),
_xlfn.XLOOKUP(_xlfn.CONCAT(17,"-",$A153, "-", "H"), PlayerData!$G:$G,PlayerData!H:H,""),
_xlfn.XLOOKUP(_xlfn.CONCAT(18,"-",$A153, "-", "H"), PlayerData!$G:$G,PlayerData!H:H,"")))</f>
        <v>0</v>
      </c>
      <c r="F153" s="136" cm="1">
        <f t="array" ref="F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"H"), PlayerData!$G:$G,PlayerData!I:I,""),
_xlfn.XLOOKUP(_xlfn.CONCAT(1,"-",$A153, "-", "H"), PlayerData!$G:$G,PlayerData!I:I,""),
_xlfn.XLOOKUP(_xlfn.CONCAT(2,"-",$A153, "-", "H"), PlayerData!$G:$G,PlayerData!I:I,""),
_xlfn.XLOOKUP(_xlfn.CONCAT(3,"-",$A153, "-", "H"), PlayerData!$G:$G,PlayerData!I:I,""),
_xlfn.XLOOKUP(_xlfn.CONCAT(4,"-",$A153, "-", "H"), PlayerData!$G:$G,PlayerData!I:I,""),
_xlfn.XLOOKUP(_xlfn.CONCAT(5,"-",$A153, "-", "H"), PlayerData!$G:$G,PlayerData!I:I,""),
_xlfn.XLOOKUP(_xlfn.CONCAT(6,"-",$A153, "-", "H"), PlayerData!$G:$G,PlayerData!I:I,""),
_xlfn.XLOOKUP(_xlfn.CONCAT(7,"-",$A153, "-", "H"), PlayerData!$G:$G,PlayerData!I:I,""),
_xlfn.XLOOKUP(_xlfn.CONCAT(8,"-",$A153, "-", "H"), PlayerData!$G:$G,PlayerData!I:I,""),
_xlfn.XLOOKUP(_xlfn.CONCAT(9,"-",$A153, "-", "H"), PlayerData!$G:$G,PlayerData!I:I,""),
_xlfn.XLOOKUP(_xlfn.CONCAT(10,"-",$A153, "-", "H"), PlayerData!$G:$G,PlayerData!I:I,""),
_xlfn.XLOOKUP(_xlfn.CONCAT(11,"-",$A153, "-", "H"), PlayerData!$G:$G,PlayerData!I:I,""),
_xlfn.XLOOKUP(_xlfn.CONCAT(12,"-",$A153, "-", "H"), PlayerData!$G:$G,PlayerData!I:I,""),
_xlfn.XLOOKUP(_xlfn.CONCAT(13,"-",$A153, "-", "H"), PlayerData!$G:$G,PlayerData!I:I,""),
_xlfn.XLOOKUP(_xlfn.CONCAT(14,"-",$A153, "-", "H"), PlayerData!$G:$G,PlayerData!I:I,""),
_xlfn.XLOOKUP(_xlfn.CONCAT(15,"-",$A153, "-", "H"), PlayerData!$G:$G,PlayerData!I:I,""),
_xlfn.XLOOKUP(_xlfn.CONCAT(16,"-",$A153, "-", "H"), PlayerData!$G:$G,PlayerData!I:I,""),
_xlfn.XLOOKUP(_xlfn.CONCAT(17,"-",$A153, "-", "H"), PlayerData!$G:$G,PlayerData!I:I,""),
_xlfn.XLOOKUP(_xlfn.CONCAT(18,"-",$A153, "-", "H"), PlayerData!$G:$G,PlayerData!I:I,"")))</f>
        <v>0</v>
      </c>
      <c r="G153" s="90" cm="1">
        <f t="array" ref="G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"H"), PlayerData!$G:$G,PlayerData!L:L,""),
_xlfn.XLOOKUP(_xlfn.CONCAT(1,"-",$A153, "-", "H"), PlayerData!$G:$G,PlayerData!L:L,""),
_xlfn.XLOOKUP(_xlfn.CONCAT(2,"-",$A153, "-", "H"), PlayerData!$G:$G,PlayerData!L:L,""),
_xlfn.XLOOKUP(_xlfn.CONCAT(3,"-",$A153, "-", "H"), PlayerData!$G:$G,PlayerData!L:L,""),
_xlfn.XLOOKUP(_xlfn.CONCAT(4,"-",$A153, "-", "H"), PlayerData!$G:$G,PlayerData!L:L,""),
_xlfn.XLOOKUP(_xlfn.CONCAT(5,"-",$A153, "-", "H"), PlayerData!$G:$G,PlayerData!L:L,""),
_xlfn.XLOOKUP(_xlfn.CONCAT(6,"-",$A153, "-", "H"), PlayerData!$G:$G,PlayerData!L:L,""),
_xlfn.XLOOKUP(_xlfn.CONCAT(7,"-",$A153, "-", "H"), PlayerData!$G:$G,PlayerData!L:L,""),
_xlfn.XLOOKUP(_xlfn.CONCAT(8,"-",$A153, "-", "H"), PlayerData!$G:$G,PlayerData!L:L,""),
_xlfn.XLOOKUP(_xlfn.CONCAT(9,"-",$A153, "-", "H"), PlayerData!$G:$G,PlayerData!L:L,""),
_xlfn.XLOOKUP(_xlfn.CONCAT(10,"-",$A153, "-", "H"), PlayerData!$G:$G,PlayerData!L:L,""),
_xlfn.XLOOKUP(_xlfn.CONCAT(11,"-",$A153, "-", "H"), PlayerData!$G:$G,PlayerData!L:L,""),
_xlfn.XLOOKUP(_xlfn.CONCAT(12,"-",$A153, "-", "H"), PlayerData!$G:$G,PlayerData!L:L,""),
_xlfn.XLOOKUP(_xlfn.CONCAT(13,"-",$A153, "-", "H"), PlayerData!$G:$G,PlayerData!L:L,""),
_xlfn.XLOOKUP(_xlfn.CONCAT(14,"-",$A153, "-", "H"), PlayerData!$G:$G,PlayerData!L:L,""),
_xlfn.XLOOKUP(_xlfn.CONCAT(15,"-",$A153, "-", "H"), PlayerData!$G:$G,PlayerData!L:L,""),
_xlfn.XLOOKUP(_xlfn.CONCAT(16,"-",$A153, "-", "H"), PlayerData!$G:$G,PlayerData!L:L,""),
_xlfn.XLOOKUP(_xlfn.CONCAT(17,"-",$A153, "-", "H"), PlayerData!$G:$G,PlayerData!L:L,""),
_xlfn.XLOOKUP(_xlfn.CONCAT(18,"-",$A153, "-", "H"), PlayerData!$G:$G,PlayerData!L:L,"")))</f>
        <v>0.15000000000000002</v>
      </c>
      <c r="H153" s="132">
        <f t="shared" si="14"/>
        <v>0</v>
      </c>
      <c r="I153" s="132">
        <f t="shared" si="15"/>
        <v>0</v>
      </c>
      <c r="J153" s="72">
        <f t="shared" si="16"/>
        <v>2.0215633423180597</v>
      </c>
      <c r="K153" s="138" cm="1">
        <f t="array" ref="K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"A"), PlayerData!$M:$M,PlayerData!N:N,""),
_xlfn.XLOOKUP(_xlfn.CONCAT(1,"-",$A153, "-", "A"), PlayerData!$M:$M,PlayerData!N:N,""),
_xlfn.XLOOKUP(_xlfn.CONCAT(2,"-",$A153, "-", "A"), PlayerData!$M:$M,PlayerData!N:N,""),
_xlfn.XLOOKUP(_xlfn.CONCAT(3,"-",$A153, "-", "A"), PlayerData!$M:$M,PlayerData!N:N,""),
_xlfn.XLOOKUP(_xlfn.CONCAT(4,"-",$A153, "-", "A"), PlayerData!$M:$M,PlayerData!N:N,""),
_xlfn.XLOOKUP(_xlfn.CONCAT(5,"-",$A153, "-", "A"), PlayerData!$M:$M,PlayerData!N:N,""),
_xlfn.XLOOKUP(_xlfn.CONCAT(6,"-",$A153, "-", "A"), PlayerData!$M:$M,PlayerData!N:N,""),
_xlfn.XLOOKUP(_xlfn.CONCAT(7,"-",$A153, "-", "A"), PlayerData!$M:$M,PlayerData!N:N,""),
_xlfn.XLOOKUP(_xlfn.CONCAT(8,"-",$A153, "-", "A"), PlayerData!$M:$M,PlayerData!N:N,""),
_xlfn.XLOOKUP(_xlfn.CONCAT(9,"-",$A153, "-", "A"), PlayerData!$M:$M,PlayerData!N:N,""),
_xlfn.XLOOKUP(_xlfn.CONCAT(10,"-",$A153, "-", "A"), PlayerData!$M:$M,PlayerData!N:N,""),
_xlfn.XLOOKUP(_xlfn.CONCAT(11,"-",$A153, "-", "A"), PlayerData!$M:$M,PlayerData!N:N,""),
_xlfn.XLOOKUP(_xlfn.CONCAT(12,"-",$A153, "-", "A"), PlayerData!$M:$M,PlayerData!N:N,""),
_xlfn.XLOOKUP(_xlfn.CONCAT(13,"-",$A153, "-", "A"), PlayerData!$M:$M,PlayerData!N:N,""),
_xlfn.XLOOKUP(_xlfn.CONCAT(14,"-",$A153, "-", "A"), PlayerData!$M:$M,PlayerData!N:N,""),
_xlfn.XLOOKUP(_xlfn.CONCAT(15,"-",$A153, "-", "A"), PlayerData!$M:$M,PlayerData!N:N,""),
_xlfn.XLOOKUP(_xlfn.CONCAT(16,"-",$A153, "-", "A"), PlayerData!$M:$M,PlayerData!N:N,""),
_xlfn.XLOOKUP(_xlfn.CONCAT(17,"-",$A153, "-", "A"), PlayerData!$M:$M,PlayerData!N:N,""),
_xlfn.XLOOKUP(_xlfn.CONCAT(18,"-",$A153, "-", "A"), PlayerData!$M:$M,PlayerData!N:N,"")))</f>
        <v>0</v>
      </c>
      <c r="L153" s="138" cm="1">
        <f t="array" ref="L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"A"), PlayerData!$M:$M,PlayerData!O:O,""),
_xlfn.XLOOKUP(_xlfn.CONCAT(1,"-",$A153, "-", "A"), PlayerData!$M:$M,PlayerData!O:O,""),
_xlfn.XLOOKUP(_xlfn.CONCAT(2,"-",$A153, "-", "A"), PlayerData!$M:$M,PlayerData!O:O,""),
_xlfn.XLOOKUP(_xlfn.CONCAT(3,"-",$A153, "-", "A"), PlayerData!$M:$M,PlayerData!O:O,""),
_xlfn.XLOOKUP(_xlfn.CONCAT(4,"-",$A153, "-", "A"), PlayerData!$M:$M,PlayerData!O:O,""),
_xlfn.XLOOKUP(_xlfn.CONCAT(5,"-",$A153, "-", "A"), PlayerData!$M:$M,PlayerData!O:O,""),
_xlfn.XLOOKUP(_xlfn.CONCAT(6,"-",$A153, "-", "A"), PlayerData!$M:$M,PlayerData!O:O,""),
_xlfn.XLOOKUP(_xlfn.CONCAT(7,"-",$A153, "-", "A"), PlayerData!$M:$M,PlayerData!O:O,""),
_xlfn.XLOOKUP(_xlfn.CONCAT(8,"-",$A153, "-", "A"), PlayerData!$M:$M,PlayerData!O:O,""),
_xlfn.XLOOKUP(_xlfn.CONCAT(9,"-",$A153, "-", "A"), PlayerData!$M:$M,PlayerData!O:O,""),
_xlfn.XLOOKUP(_xlfn.CONCAT(10,"-",$A153, "-", "A"), PlayerData!$M:$M,PlayerData!O:O,""),
_xlfn.XLOOKUP(_xlfn.CONCAT(11,"-",$A153, "-", "A"), PlayerData!$M:$M,PlayerData!O:O,""),
_xlfn.XLOOKUP(_xlfn.CONCAT(12,"-",$A153, "-", "A"), PlayerData!$M:$M,PlayerData!O:O,""),
_xlfn.XLOOKUP(_xlfn.CONCAT(13,"-",$A153, "-", "A"), PlayerData!$M:$M,PlayerData!O:O,""),
_xlfn.XLOOKUP(_xlfn.CONCAT(14,"-",$A153, "-", "A"), PlayerData!$M:$M,PlayerData!O:O,""),
_xlfn.XLOOKUP(_xlfn.CONCAT(15,"-",$A153, "-", "A"), PlayerData!$M:$M,PlayerData!O:O,""),
_xlfn.XLOOKUP(_xlfn.CONCAT(16,"-",$A153, "-", "A"), PlayerData!$M:$M,PlayerData!O:O,""),
_xlfn.XLOOKUP(_xlfn.CONCAT(17,"-",$A153, "-", "A"), PlayerData!$M:$M,PlayerData!O:O,""),
_xlfn.XLOOKUP(_xlfn.CONCAT(18,"-",$A153, "-", "A"), PlayerData!$M:$M,PlayerData!O:O,"")))</f>
        <v>0</v>
      </c>
      <c r="M153" s="96" cm="1">
        <f t="array" ref="M1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_xlfn.XLOOKUP(_xlfn.CONCAT(0,"-",$A153, "-", "A"), PlayerData!$M:$M,PlayerData!R:R,""),
_xlfn.XLOOKUP(_xlfn.CONCAT(1,"-",$A153, "-", "A"), PlayerData!$M:$M,PlayerData!R:R,""),
_xlfn.XLOOKUP(_xlfn.CONCAT(2,"-",$A153, "-", "A"), PlayerData!$M:$M,PlayerData!R:R,""),
_xlfn.XLOOKUP(_xlfn.CONCAT(3,"-",$A153, "-", "A"), PlayerData!$M:$M,PlayerData!R:R,""),
_xlfn.XLOOKUP(_xlfn.CONCAT(4,"-",$A153, "-", "A"), PlayerData!$M:$M,PlayerData!R:R,""),
_xlfn.XLOOKUP(_xlfn.CONCAT(5,"-",$A153, "-", "A"), PlayerData!$M:$M,PlayerData!R:R,""),
_xlfn.XLOOKUP(_xlfn.CONCAT(6,"-",$A153, "-", "A"), PlayerData!$M:$M,PlayerData!R:R,""),
_xlfn.XLOOKUP(_xlfn.CONCAT(7,"-",$A153, "-", "A"), PlayerData!$M:$M,PlayerData!R:R,""),
_xlfn.XLOOKUP(_xlfn.CONCAT(8,"-",$A153, "-", "A"), PlayerData!$M:$M,PlayerData!R:R,""),
_xlfn.XLOOKUP(_xlfn.CONCAT(9,"-",$A153, "-", "A"), PlayerData!$M:$M,PlayerData!R:R,""),
_xlfn.XLOOKUP(_xlfn.CONCAT(10,"-",$A153, "-", "A"), PlayerData!$M:$M,PlayerData!R:R,""),
_xlfn.XLOOKUP(_xlfn.CONCAT(11,"-",$A153, "-", "A"), PlayerData!$M:$M,PlayerData!R:R,""),
_xlfn.XLOOKUP(_xlfn.CONCAT(12,"-",$A153, "-", "A"), PlayerData!$M:$M,PlayerData!R:R,""),
_xlfn.XLOOKUP(_xlfn.CONCAT(13,"-",$A153, "-", "A"), PlayerData!$M:$M,PlayerData!R:R,""),
_xlfn.XLOOKUP(_xlfn.CONCAT(14,"-",$A153, "-", "A"), PlayerData!$M:$M,PlayerData!R:R,""),
_xlfn.XLOOKUP(_xlfn.CONCAT(15,"-",$A153, "-", "A"), PlayerData!$M:$M,PlayerData!R:R,""),
_xlfn.XLOOKUP(_xlfn.CONCAT(16,"-",$A153, "-", "A"), PlayerData!$M:$M,PlayerData!R:R,""),
_xlfn.XLOOKUP(_xlfn.CONCAT(17,"-",$A153, "-", "A"), PlayerData!$M:$M,PlayerData!R:R,""),
_xlfn.XLOOKUP(_xlfn.CONCAT(18,"-",$A153, "-", "A"), PlayerData!$M:$M,PlayerData!R:R,"")))</f>
        <v>0.83000000000000007</v>
      </c>
      <c r="N153" s="134">
        <f t="shared" si="17"/>
        <v>0</v>
      </c>
      <c r="O153" s="134">
        <f t="shared" si="18"/>
        <v>0</v>
      </c>
      <c r="P153" s="73">
        <f t="shared" si="19"/>
        <v>11.185983827493263</v>
      </c>
      <c r="Q153" s="132" cm="1">
        <f t="array" ref="Q153">IF(OR($A153=Solver!$T$12:$T$201),0,SUMPRODUCT($H153:$J153,$T$4:$V$4))</f>
        <v>2.0215633423180597</v>
      </c>
      <c r="R153" s="73" cm="1">
        <f t="array" ref="R153">IF(OR($A153=Solver!$T$12:$T$201),0, SUMPRODUCT($N153:$P153, $T$4:$V$4))</f>
        <v>11.185983827493263</v>
      </c>
    </row>
    <row r="154" spans="1:18">
      <c r="A154" s="55">
        <v>152</v>
      </c>
      <c r="B154" s="55" t="str">
        <f>_xlfn.XLOOKUP($A154, PlayerData!$B$3:$B$394, PlayerData!C$3:C$394)</f>
        <v>AVL</v>
      </c>
      <c r="C154" s="55" t="str">
        <f>_xlfn.XLOOKUP($A154, PlayerData!$B$3:$B$394, PlayerData!D$3:D$394)</f>
        <v>M</v>
      </c>
      <c r="D154" s="31" t="str">
        <f>_xlfn.XLOOKUP($A154, PlayerData!$B$3:$B$394, PlayerData!E$3:E$394)</f>
        <v>McGinn</v>
      </c>
      <c r="E154" s="136" cm="1">
        <f t="array" ref="E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"H"), PlayerData!$G:$G,PlayerData!H:H,""),
_xlfn.XLOOKUP(_xlfn.CONCAT(1,"-",$A154, "-", "H"), PlayerData!$G:$G,PlayerData!H:H,""),
_xlfn.XLOOKUP(_xlfn.CONCAT(2,"-",$A154, "-", "H"), PlayerData!$G:$G,PlayerData!H:H,""),
_xlfn.XLOOKUP(_xlfn.CONCAT(3,"-",$A154, "-", "H"), PlayerData!$G:$G,PlayerData!H:H,""),
_xlfn.XLOOKUP(_xlfn.CONCAT(4,"-",$A154, "-", "H"), PlayerData!$G:$G,PlayerData!H:H,""),
_xlfn.XLOOKUP(_xlfn.CONCAT(5,"-",$A154, "-", "H"), PlayerData!$G:$G,PlayerData!H:H,""),
_xlfn.XLOOKUP(_xlfn.CONCAT(6,"-",$A154, "-", "H"), PlayerData!$G:$G,PlayerData!H:H,""),
_xlfn.XLOOKUP(_xlfn.CONCAT(7,"-",$A154, "-", "H"), PlayerData!$G:$G,PlayerData!H:H,""),
_xlfn.XLOOKUP(_xlfn.CONCAT(8,"-",$A154, "-", "H"), PlayerData!$G:$G,PlayerData!H:H,""),
_xlfn.XLOOKUP(_xlfn.CONCAT(9,"-",$A154, "-", "H"), PlayerData!$G:$G,PlayerData!H:H,""),
_xlfn.XLOOKUP(_xlfn.CONCAT(10,"-",$A154, "-", "H"), PlayerData!$G:$G,PlayerData!H:H,""),
_xlfn.XLOOKUP(_xlfn.CONCAT(11,"-",$A154, "-", "H"), PlayerData!$G:$G,PlayerData!H:H,""),
_xlfn.XLOOKUP(_xlfn.CONCAT(12,"-",$A154, "-", "H"), PlayerData!$G:$G,PlayerData!H:H,""),
_xlfn.XLOOKUP(_xlfn.CONCAT(13,"-",$A154, "-", "H"), PlayerData!$G:$G,PlayerData!H:H,""),
_xlfn.XLOOKUP(_xlfn.CONCAT(14,"-",$A154, "-", "H"), PlayerData!$G:$G,PlayerData!H:H,""),
_xlfn.XLOOKUP(_xlfn.CONCAT(15,"-",$A154, "-", "H"), PlayerData!$G:$G,PlayerData!H:H,""),
_xlfn.XLOOKUP(_xlfn.CONCAT(16,"-",$A154, "-", "H"), PlayerData!$G:$G,PlayerData!H:H,""),
_xlfn.XLOOKUP(_xlfn.CONCAT(17,"-",$A154, "-", "H"), PlayerData!$G:$G,PlayerData!H:H,""),
_xlfn.XLOOKUP(_xlfn.CONCAT(18,"-",$A154, "-", "H"), PlayerData!$G:$G,PlayerData!H:H,"")))</f>
        <v>0.8</v>
      </c>
      <c r="F154" s="136" cm="1">
        <f t="array" ref="F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"H"), PlayerData!$G:$G,PlayerData!I:I,""),
_xlfn.XLOOKUP(_xlfn.CONCAT(1,"-",$A154, "-", "H"), PlayerData!$G:$G,PlayerData!I:I,""),
_xlfn.XLOOKUP(_xlfn.CONCAT(2,"-",$A154, "-", "H"), PlayerData!$G:$G,PlayerData!I:I,""),
_xlfn.XLOOKUP(_xlfn.CONCAT(3,"-",$A154, "-", "H"), PlayerData!$G:$G,PlayerData!I:I,""),
_xlfn.XLOOKUP(_xlfn.CONCAT(4,"-",$A154, "-", "H"), PlayerData!$G:$G,PlayerData!I:I,""),
_xlfn.XLOOKUP(_xlfn.CONCAT(5,"-",$A154, "-", "H"), PlayerData!$G:$G,PlayerData!I:I,""),
_xlfn.XLOOKUP(_xlfn.CONCAT(6,"-",$A154, "-", "H"), PlayerData!$G:$G,PlayerData!I:I,""),
_xlfn.XLOOKUP(_xlfn.CONCAT(7,"-",$A154, "-", "H"), PlayerData!$G:$G,PlayerData!I:I,""),
_xlfn.XLOOKUP(_xlfn.CONCAT(8,"-",$A154, "-", "H"), PlayerData!$G:$G,PlayerData!I:I,""),
_xlfn.XLOOKUP(_xlfn.CONCAT(9,"-",$A154, "-", "H"), PlayerData!$G:$G,PlayerData!I:I,""),
_xlfn.XLOOKUP(_xlfn.CONCAT(10,"-",$A154, "-", "H"), PlayerData!$G:$G,PlayerData!I:I,""),
_xlfn.XLOOKUP(_xlfn.CONCAT(11,"-",$A154, "-", "H"), PlayerData!$G:$G,PlayerData!I:I,""),
_xlfn.XLOOKUP(_xlfn.CONCAT(12,"-",$A154, "-", "H"), PlayerData!$G:$G,PlayerData!I:I,""),
_xlfn.XLOOKUP(_xlfn.CONCAT(13,"-",$A154, "-", "H"), PlayerData!$G:$G,PlayerData!I:I,""),
_xlfn.XLOOKUP(_xlfn.CONCAT(14,"-",$A154, "-", "H"), PlayerData!$G:$G,PlayerData!I:I,""),
_xlfn.XLOOKUP(_xlfn.CONCAT(15,"-",$A154, "-", "H"), PlayerData!$G:$G,PlayerData!I:I,""),
_xlfn.XLOOKUP(_xlfn.CONCAT(16,"-",$A154, "-", "H"), PlayerData!$G:$G,PlayerData!I:I,""),
_xlfn.XLOOKUP(_xlfn.CONCAT(17,"-",$A154, "-", "H"), PlayerData!$G:$G,PlayerData!I:I,""),
_xlfn.XLOOKUP(_xlfn.CONCAT(18,"-",$A154, "-", "H"), PlayerData!$G:$G,PlayerData!I:I,"")))</f>
        <v>0</v>
      </c>
      <c r="G154" s="90" cm="1">
        <f t="array" ref="G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"H"), PlayerData!$G:$G,PlayerData!L:L,""),
_xlfn.XLOOKUP(_xlfn.CONCAT(1,"-",$A154, "-", "H"), PlayerData!$G:$G,PlayerData!L:L,""),
_xlfn.XLOOKUP(_xlfn.CONCAT(2,"-",$A154, "-", "H"), PlayerData!$G:$G,PlayerData!L:L,""),
_xlfn.XLOOKUP(_xlfn.CONCAT(3,"-",$A154, "-", "H"), PlayerData!$G:$G,PlayerData!L:L,""),
_xlfn.XLOOKUP(_xlfn.CONCAT(4,"-",$A154, "-", "H"), PlayerData!$G:$G,PlayerData!L:L,""),
_xlfn.XLOOKUP(_xlfn.CONCAT(5,"-",$A154, "-", "H"), PlayerData!$G:$G,PlayerData!L:L,""),
_xlfn.XLOOKUP(_xlfn.CONCAT(6,"-",$A154, "-", "H"), PlayerData!$G:$G,PlayerData!L:L,""),
_xlfn.XLOOKUP(_xlfn.CONCAT(7,"-",$A154, "-", "H"), PlayerData!$G:$G,PlayerData!L:L,""),
_xlfn.XLOOKUP(_xlfn.CONCAT(8,"-",$A154, "-", "H"), PlayerData!$G:$G,PlayerData!L:L,""),
_xlfn.XLOOKUP(_xlfn.CONCAT(9,"-",$A154, "-", "H"), PlayerData!$G:$G,PlayerData!L:L,""),
_xlfn.XLOOKUP(_xlfn.CONCAT(10,"-",$A154, "-", "H"), PlayerData!$G:$G,PlayerData!L:L,""),
_xlfn.XLOOKUP(_xlfn.CONCAT(11,"-",$A154, "-", "H"), PlayerData!$G:$G,PlayerData!L:L,""),
_xlfn.XLOOKUP(_xlfn.CONCAT(12,"-",$A154, "-", "H"), PlayerData!$G:$G,PlayerData!L:L,""),
_xlfn.XLOOKUP(_xlfn.CONCAT(13,"-",$A154, "-", "H"), PlayerData!$G:$G,PlayerData!L:L,""),
_xlfn.XLOOKUP(_xlfn.CONCAT(14,"-",$A154, "-", "H"), PlayerData!$G:$G,PlayerData!L:L,""),
_xlfn.XLOOKUP(_xlfn.CONCAT(15,"-",$A154, "-", "H"), PlayerData!$G:$G,PlayerData!L:L,""),
_xlfn.XLOOKUP(_xlfn.CONCAT(16,"-",$A154, "-", "H"), PlayerData!$G:$G,PlayerData!L:L,""),
_xlfn.XLOOKUP(_xlfn.CONCAT(17,"-",$A154, "-", "H"), PlayerData!$G:$G,PlayerData!L:L,""),
_xlfn.XLOOKUP(_xlfn.CONCAT(18,"-",$A154, "-", "H"), PlayerData!$G:$G,PlayerData!L:L,"")))</f>
        <v>0.95000000000000007</v>
      </c>
      <c r="H154" s="132">
        <f t="shared" si="14"/>
        <v>18.18181818181818</v>
      </c>
      <c r="I154" s="132">
        <f t="shared" si="15"/>
        <v>0</v>
      </c>
      <c r="J154" s="72">
        <f t="shared" si="16"/>
        <v>12.80323450134771</v>
      </c>
      <c r="K154" s="138" cm="1">
        <f t="array" ref="K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"A"), PlayerData!$M:$M,PlayerData!N:N,""),
_xlfn.XLOOKUP(_xlfn.CONCAT(1,"-",$A154, "-", "A"), PlayerData!$M:$M,PlayerData!N:N,""),
_xlfn.XLOOKUP(_xlfn.CONCAT(2,"-",$A154, "-", "A"), PlayerData!$M:$M,PlayerData!N:N,""),
_xlfn.XLOOKUP(_xlfn.CONCAT(3,"-",$A154, "-", "A"), PlayerData!$M:$M,PlayerData!N:N,""),
_xlfn.XLOOKUP(_xlfn.CONCAT(4,"-",$A154, "-", "A"), PlayerData!$M:$M,PlayerData!N:N,""),
_xlfn.XLOOKUP(_xlfn.CONCAT(5,"-",$A154, "-", "A"), PlayerData!$M:$M,PlayerData!N:N,""),
_xlfn.XLOOKUP(_xlfn.CONCAT(6,"-",$A154, "-", "A"), PlayerData!$M:$M,PlayerData!N:N,""),
_xlfn.XLOOKUP(_xlfn.CONCAT(7,"-",$A154, "-", "A"), PlayerData!$M:$M,PlayerData!N:N,""),
_xlfn.XLOOKUP(_xlfn.CONCAT(8,"-",$A154, "-", "A"), PlayerData!$M:$M,PlayerData!N:N,""),
_xlfn.XLOOKUP(_xlfn.CONCAT(9,"-",$A154, "-", "A"), PlayerData!$M:$M,PlayerData!N:N,""),
_xlfn.XLOOKUP(_xlfn.CONCAT(10,"-",$A154, "-", "A"), PlayerData!$M:$M,PlayerData!N:N,""),
_xlfn.XLOOKUP(_xlfn.CONCAT(11,"-",$A154, "-", "A"), PlayerData!$M:$M,PlayerData!N:N,""),
_xlfn.XLOOKUP(_xlfn.CONCAT(12,"-",$A154, "-", "A"), PlayerData!$M:$M,PlayerData!N:N,""),
_xlfn.XLOOKUP(_xlfn.CONCAT(13,"-",$A154, "-", "A"), PlayerData!$M:$M,PlayerData!N:N,""),
_xlfn.XLOOKUP(_xlfn.CONCAT(14,"-",$A154, "-", "A"), PlayerData!$M:$M,PlayerData!N:N,""),
_xlfn.XLOOKUP(_xlfn.CONCAT(15,"-",$A154, "-", "A"), PlayerData!$M:$M,PlayerData!N:N,""),
_xlfn.XLOOKUP(_xlfn.CONCAT(16,"-",$A154, "-", "A"), PlayerData!$M:$M,PlayerData!N:N,""),
_xlfn.XLOOKUP(_xlfn.CONCAT(17,"-",$A154, "-", "A"), PlayerData!$M:$M,PlayerData!N:N,""),
_xlfn.XLOOKUP(_xlfn.CONCAT(18,"-",$A154, "-", "A"), PlayerData!$M:$M,PlayerData!N:N,"")))</f>
        <v>0.75</v>
      </c>
      <c r="L154" s="138" cm="1">
        <f t="array" ref="L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"A"), PlayerData!$M:$M,PlayerData!O:O,""),
_xlfn.XLOOKUP(_xlfn.CONCAT(1,"-",$A154, "-", "A"), PlayerData!$M:$M,PlayerData!O:O,""),
_xlfn.XLOOKUP(_xlfn.CONCAT(2,"-",$A154, "-", "A"), PlayerData!$M:$M,PlayerData!O:O,""),
_xlfn.XLOOKUP(_xlfn.CONCAT(3,"-",$A154, "-", "A"), PlayerData!$M:$M,PlayerData!O:O,""),
_xlfn.XLOOKUP(_xlfn.CONCAT(4,"-",$A154, "-", "A"), PlayerData!$M:$M,PlayerData!O:O,""),
_xlfn.XLOOKUP(_xlfn.CONCAT(5,"-",$A154, "-", "A"), PlayerData!$M:$M,PlayerData!O:O,""),
_xlfn.XLOOKUP(_xlfn.CONCAT(6,"-",$A154, "-", "A"), PlayerData!$M:$M,PlayerData!O:O,""),
_xlfn.XLOOKUP(_xlfn.CONCAT(7,"-",$A154, "-", "A"), PlayerData!$M:$M,PlayerData!O:O,""),
_xlfn.XLOOKUP(_xlfn.CONCAT(8,"-",$A154, "-", "A"), PlayerData!$M:$M,PlayerData!O:O,""),
_xlfn.XLOOKUP(_xlfn.CONCAT(9,"-",$A154, "-", "A"), PlayerData!$M:$M,PlayerData!O:O,""),
_xlfn.XLOOKUP(_xlfn.CONCAT(10,"-",$A154, "-", "A"), PlayerData!$M:$M,PlayerData!O:O,""),
_xlfn.XLOOKUP(_xlfn.CONCAT(11,"-",$A154, "-", "A"), PlayerData!$M:$M,PlayerData!O:O,""),
_xlfn.XLOOKUP(_xlfn.CONCAT(12,"-",$A154, "-", "A"), PlayerData!$M:$M,PlayerData!O:O,""),
_xlfn.XLOOKUP(_xlfn.CONCAT(13,"-",$A154, "-", "A"), PlayerData!$M:$M,PlayerData!O:O,""),
_xlfn.XLOOKUP(_xlfn.CONCAT(14,"-",$A154, "-", "A"), PlayerData!$M:$M,PlayerData!O:O,""),
_xlfn.XLOOKUP(_xlfn.CONCAT(15,"-",$A154, "-", "A"), PlayerData!$M:$M,PlayerData!O:O,""),
_xlfn.XLOOKUP(_xlfn.CONCAT(16,"-",$A154, "-", "A"), PlayerData!$M:$M,PlayerData!O:O,""),
_xlfn.XLOOKUP(_xlfn.CONCAT(17,"-",$A154, "-", "A"), PlayerData!$M:$M,PlayerData!O:O,""),
_xlfn.XLOOKUP(_xlfn.CONCAT(18,"-",$A154, "-", "A"), PlayerData!$M:$M,PlayerData!O:O,"")))</f>
        <v>0.25</v>
      </c>
      <c r="M154" s="96" cm="1">
        <f t="array" ref="M1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_xlfn.XLOOKUP(_xlfn.CONCAT(0,"-",$A154, "-", "A"), PlayerData!$M:$M,PlayerData!R:R,""),
_xlfn.XLOOKUP(_xlfn.CONCAT(1,"-",$A154, "-", "A"), PlayerData!$M:$M,PlayerData!R:R,""),
_xlfn.XLOOKUP(_xlfn.CONCAT(2,"-",$A154, "-", "A"), PlayerData!$M:$M,PlayerData!R:R,""),
_xlfn.XLOOKUP(_xlfn.CONCAT(3,"-",$A154, "-", "A"), PlayerData!$M:$M,PlayerData!R:R,""),
_xlfn.XLOOKUP(_xlfn.CONCAT(4,"-",$A154, "-", "A"), PlayerData!$M:$M,PlayerData!R:R,""),
_xlfn.XLOOKUP(_xlfn.CONCAT(5,"-",$A154, "-", "A"), PlayerData!$M:$M,PlayerData!R:R,""),
_xlfn.XLOOKUP(_xlfn.CONCAT(6,"-",$A154, "-", "A"), PlayerData!$M:$M,PlayerData!R:R,""),
_xlfn.XLOOKUP(_xlfn.CONCAT(7,"-",$A154, "-", "A"), PlayerData!$M:$M,PlayerData!R:R,""),
_xlfn.XLOOKUP(_xlfn.CONCAT(8,"-",$A154, "-", "A"), PlayerData!$M:$M,PlayerData!R:R,""),
_xlfn.XLOOKUP(_xlfn.CONCAT(9,"-",$A154, "-", "A"), PlayerData!$M:$M,PlayerData!R:R,""),
_xlfn.XLOOKUP(_xlfn.CONCAT(10,"-",$A154, "-", "A"), PlayerData!$M:$M,PlayerData!R:R,""),
_xlfn.XLOOKUP(_xlfn.CONCAT(11,"-",$A154, "-", "A"), PlayerData!$M:$M,PlayerData!R:R,""),
_xlfn.XLOOKUP(_xlfn.CONCAT(12,"-",$A154, "-", "A"), PlayerData!$M:$M,PlayerData!R:R,""),
_xlfn.XLOOKUP(_xlfn.CONCAT(13,"-",$A154, "-", "A"), PlayerData!$M:$M,PlayerData!R:R,""),
_xlfn.XLOOKUP(_xlfn.CONCAT(14,"-",$A154, "-", "A"), PlayerData!$M:$M,PlayerData!R:R,""),
_xlfn.XLOOKUP(_xlfn.CONCAT(15,"-",$A154, "-", "A"), PlayerData!$M:$M,PlayerData!R:R,""),
_xlfn.XLOOKUP(_xlfn.CONCAT(16,"-",$A154, "-", "A"), PlayerData!$M:$M,PlayerData!R:R,""),
_xlfn.XLOOKUP(_xlfn.CONCAT(17,"-",$A154, "-", "A"), PlayerData!$M:$M,PlayerData!R:R,""),
_xlfn.XLOOKUP(_xlfn.CONCAT(18,"-",$A154, "-", "A"), PlayerData!$M:$M,PlayerData!R:R,"")))</f>
        <v>0.74</v>
      </c>
      <c r="N154" s="134">
        <f t="shared" si="17"/>
        <v>17.045454545454543</v>
      </c>
      <c r="O154" s="134">
        <f t="shared" si="18"/>
        <v>11.363636363636363</v>
      </c>
      <c r="P154" s="73">
        <f t="shared" si="19"/>
        <v>9.9730458221024278</v>
      </c>
      <c r="Q154" s="132" cm="1">
        <f t="array" ref="Q154">IF(OR($A154=Solver!$T$12:$T$201),0,SUMPRODUCT($H154:$J154,$T$4:$V$4))</f>
        <v>12.80323450134771</v>
      </c>
      <c r="R154" s="73" cm="1">
        <f t="array" ref="R154">IF(OR($A154=Solver!$T$12:$T$201),0, SUMPRODUCT($N154:$P154, $T$4:$V$4))</f>
        <v>9.9730458221024278</v>
      </c>
    </row>
    <row r="155" spans="1:18">
      <c r="A155" s="55">
        <v>153</v>
      </c>
      <c r="B155" s="55" t="str">
        <f>_xlfn.XLOOKUP($A155, PlayerData!$B$3:$B$394, PlayerData!C$3:C$394)</f>
        <v>SHU</v>
      </c>
      <c r="C155" s="55" t="str">
        <f>_xlfn.XLOOKUP($A155, PlayerData!$B$3:$B$394, PlayerData!D$3:D$394)</f>
        <v>M</v>
      </c>
      <c r="D155" s="31" t="str">
        <f>_xlfn.XLOOKUP($A155, PlayerData!$B$3:$B$394, PlayerData!E$3:E$394)</f>
        <v>Lundstram</v>
      </c>
      <c r="E155" s="136" cm="1">
        <f t="array" ref="E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"H"), PlayerData!$G:$G,PlayerData!H:H,""),
_xlfn.XLOOKUP(_xlfn.CONCAT(1,"-",$A155, "-", "H"), PlayerData!$G:$G,PlayerData!H:H,""),
_xlfn.XLOOKUP(_xlfn.CONCAT(2,"-",$A155, "-", "H"), PlayerData!$G:$G,PlayerData!H:H,""),
_xlfn.XLOOKUP(_xlfn.CONCAT(3,"-",$A155, "-", "H"), PlayerData!$G:$G,PlayerData!H:H,""),
_xlfn.XLOOKUP(_xlfn.CONCAT(4,"-",$A155, "-", "H"), PlayerData!$G:$G,PlayerData!H:H,""),
_xlfn.XLOOKUP(_xlfn.CONCAT(5,"-",$A155, "-", "H"), PlayerData!$G:$G,PlayerData!H:H,""),
_xlfn.XLOOKUP(_xlfn.CONCAT(6,"-",$A155, "-", "H"), PlayerData!$G:$G,PlayerData!H:H,""),
_xlfn.XLOOKUP(_xlfn.CONCAT(7,"-",$A155, "-", "H"), PlayerData!$G:$G,PlayerData!H:H,""),
_xlfn.XLOOKUP(_xlfn.CONCAT(8,"-",$A155, "-", "H"), PlayerData!$G:$G,PlayerData!H:H,""),
_xlfn.XLOOKUP(_xlfn.CONCAT(9,"-",$A155, "-", "H"), PlayerData!$G:$G,PlayerData!H:H,""),
_xlfn.XLOOKUP(_xlfn.CONCAT(10,"-",$A155, "-", "H"), PlayerData!$G:$G,PlayerData!H:H,""),
_xlfn.XLOOKUP(_xlfn.CONCAT(11,"-",$A155, "-", "H"), PlayerData!$G:$G,PlayerData!H:H,""),
_xlfn.XLOOKUP(_xlfn.CONCAT(12,"-",$A155, "-", "H"), PlayerData!$G:$G,PlayerData!H:H,""),
_xlfn.XLOOKUP(_xlfn.CONCAT(13,"-",$A155, "-", "H"), PlayerData!$G:$G,PlayerData!H:H,""),
_xlfn.XLOOKUP(_xlfn.CONCAT(14,"-",$A155, "-", "H"), PlayerData!$G:$G,PlayerData!H:H,""),
_xlfn.XLOOKUP(_xlfn.CONCAT(15,"-",$A155, "-", "H"), PlayerData!$G:$G,PlayerData!H:H,""),
_xlfn.XLOOKUP(_xlfn.CONCAT(16,"-",$A155, "-", "H"), PlayerData!$G:$G,PlayerData!H:H,""),
_xlfn.XLOOKUP(_xlfn.CONCAT(17,"-",$A155, "-", "H"), PlayerData!$G:$G,PlayerData!H:H,""),
_xlfn.XLOOKUP(_xlfn.CONCAT(18,"-",$A155, "-", "H"), PlayerData!$G:$G,PlayerData!H:H,"")))</f>
        <v>2.5</v>
      </c>
      <c r="F155" s="136" cm="1">
        <f t="array" ref="F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"H"), PlayerData!$G:$G,PlayerData!I:I,""),
_xlfn.XLOOKUP(_xlfn.CONCAT(1,"-",$A155, "-", "H"), PlayerData!$G:$G,PlayerData!I:I,""),
_xlfn.XLOOKUP(_xlfn.CONCAT(2,"-",$A155, "-", "H"), PlayerData!$G:$G,PlayerData!I:I,""),
_xlfn.XLOOKUP(_xlfn.CONCAT(3,"-",$A155, "-", "H"), PlayerData!$G:$G,PlayerData!I:I,""),
_xlfn.XLOOKUP(_xlfn.CONCAT(4,"-",$A155, "-", "H"), PlayerData!$G:$G,PlayerData!I:I,""),
_xlfn.XLOOKUP(_xlfn.CONCAT(5,"-",$A155, "-", "H"), PlayerData!$G:$G,PlayerData!I:I,""),
_xlfn.XLOOKUP(_xlfn.CONCAT(6,"-",$A155, "-", "H"), PlayerData!$G:$G,PlayerData!I:I,""),
_xlfn.XLOOKUP(_xlfn.CONCAT(7,"-",$A155, "-", "H"), PlayerData!$G:$G,PlayerData!I:I,""),
_xlfn.XLOOKUP(_xlfn.CONCAT(8,"-",$A155, "-", "H"), PlayerData!$G:$G,PlayerData!I:I,""),
_xlfn.XLOOKUP(_xlfn.CONCAT(9,"-",$A155, "-", "H"), PlayerData!$G:$G,PlayerData!I:I,""),
_xlfn.XLOOKUP(_xlfn.CONCAT(10,"-",$A155, "-", "H"), PlayerData!$G:$G,PlayerData!I:I,""),
_xlfn.XLOOKUP(_xlfn.CONCAT(11,"-",$A155, "-", "H"), PlayerData!$G:$G,PlayerData!I:I,""),
_xlfn.XLOOKUP(_xlfn.CONCAT(12,"-",$A155, "-", "H"), PlayerData!$G:$G,PlayerData!I:I,""),
_xlfn.XLOOKUP(_xlfn.CONCAT(13,"-",$A155, "-", "H"), PlayerData!$G:$G,PlayerData!I:I,""),
_xlfn.XLOOKUP(_xlfn.CONCAT(14,"-",$A155, "-", "H"), PlayerData!$G:$G,PlayerData!I:I,""),
_xlfn.XLOOKUP(_xlfn.CONCAT(15,"-",$A155, "-", "H"), PlayerData!$G:$G,PlayerData!I:I,""),
_xlfn.XLOOKUP(_xlfn.CONCAT(16,"-",$A155, "-", "H"), PlayerData!$G:$G,PlayerData!I:I,""),
_xlfn.XLOOKUP(_xlfn.CONCAT(17,"-",$A155, "-", "H"), PlayerData!$G:$G,PlayerData!I:I,""),
_xlfn.XLOOKUP(_xlfn.CONCAT(18,"-",$A155, "-", "H"), PlayerData!$G:$G,PlayerData!I:I,"")))</f>
        <v>0</v>
      </c>
      <c r="G155" s="90" cm="1">
        <f t="array" ref="G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"H"), PlayerData!$G:$G,PlayerData!L:L,""),
_xlfn.XLOOKUP(_xlfn.CONCAT(1,"-",$A155, "-", "H"), PlayerData!$G:$G,PlayerData!L:L,""),
_xlfn.XLOOKUP(_xlfn.CONCAT(2,"-",$A155, "-", "H"), PlayerData!$G:$G,PlayerData!L:L,""),
_xlfn.XLOOKUP(_xlfn.CONCAT(3,"-",$A155, "-", "H"), PlayerData!$G:$G,PlayerData!L:L,""),
_xlfn.XLOOKUP(_xlfn.CONCAT(4,"-",$A155, "-", "H"), PlayerData!$G:$G,PlayerData!L:L,""),
_xlfn.XLOOKUP(_xlfn.CONCAT(5,"-",$A155, "-", "H"), PlayerData!$G:$G,PlayerData!L:L,""),
_xlfn.XLOOKUP(_xlfn.CONCAT(6,"-",$A155, "-", "H"), PlayerData!$G:$G,PlayerData!L:L,""),
_xlfn.XLOOKUP(_xlfn.CONCAT(7,"-",$A155, "-", "H"), PlayerData!$G:$G,PlayerData!L:L,""),
_xlfn.XLOOKUP(_xlfn.CONCAT(8,"-",$A155, "-", "H"), PlayerData!$G:$G,PlayerData!L:L,""),
_xlfn.XLOOKUP(_xlfn.CONCAT(9,"-",$A155, "-", "H"), PlayerData!$G:$G,PlayerData!L:L,""),
_xlfn.XLOOKUP(_xlfn.CONCAT(10,"-",$A155, "-", "H"), PlayerData!$G:$G,PlayerData!L:L,""),
_xlfn.XLOOKUP(_xlfn.CONCAT(11,"-",$A155, "-", "H"), PlayerData!$G:$G,PlayerData!L:L,""),
_xlfn.XLOOKUP(_xlfn.CONCAT(12,"-",$A155, "-", "H"), PlayerData!$G:$G,PlayerData!L:L,""),
_xlfn.XLOOKUP(_xlfn.CONCAT(13,"-",$A155, "-", "H"), PlayerData!$G:$G,PlayerData!L:L,""),
_xlfn.XLOOKUP(_xlfn.CONCAT(14,"-",$A155, "-", "H"), PlayerData!$G:$G,PlayerData!L:L,""),
_xlfn.XLOOKUP(_xlfn.CONCAT(15,"-",$A155, "-", "H"), PlayerData!$G:$G,PlayerData!L:L,""),
_xlfn.XLOOKUP(_xlfn.CONCAT(16,"-",$A155, "-", "H"), PlayerData!$G:$G,PlayerData!L:L,""),
_xlfn.XLOOKUP(_xlfn.CONCAT(17,"-",$A155, "-", "H"), PlayerData!$G:$G,PlayerData!L:L,""),
_xlfn.XLOOKUP(_xlfn.CONCAT(18,"-",$A155, "-", "H"), PlayerData!$G:$G,PlayerData!L:L,"")))</f>
        <v>1.58</v>
      </c>
      <c r="H155" s="132">
        <f t="shared" si="14"/>
        <v>56.818181818181813</v>
      </c>
      <c r="I155" s="132">
        <f t="shared" si="15"/>
        <v>0</v>
      </c>
      <c r="J155" s="72">
        <f t="shared" si="16"/>
        <v>21.293800539083559</v>
      </c>
      <c r="K155" s="138" cm="1">
        <f t="array" ref="K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"A"), PlayerData!$M:$M,PlayerData!N:N,""),
_xlfn.XLOOKUP(_xlfn.CONCAT(1,"-",$A155, "-", "A"), PlayerData!$M:$M,PlayerData!N:N,""),
_xlfn.XLOOKUP(_xlfn.CONCAT(2,"-",$A155, "-", "A"), PlayerData!$M:$M,PlayerData!N:N,""),
_xlfn.XLOOKUP(_xlfn.CONCAT(3,"-",$A155, "-", "A"), PlayerData!$M:$M,PlayerData!N:N,""),
_xlfn.XLOOKUP(_xlfn.CONCAT(4,"-",$A155, "-", "A"), PlayerData!$M:$M,PlayerData!N:N,""),
_xlfn.XLOOKUP(_xlfn.CONCAT(5,"-",$A155, "-", "A"), PlayerData!$M:$M,PlayerData!N:N,""),
_xlfn.XLOOKUP(_xlfn.CONCAT(6,"-",$A155, "-", "A"), PlayerData!$M:$M,PlayerData!N:N,""),
_xlfn.XLOOKUP(_xlfn.CONCAT(7,"-",$A155, "-", "A"), PlayerData!$M:$M,PlayerData!N:N,""),
_xlfn.XLOOKUP(_xlfn.CONCAT(8,"-",$A155, "-", "A"), PlayerData!$M:$M,PlayerData!N:N,""),
_xlfn.XLOOKUP(_xlfn.CONCAT(9,"-",$A155, "-", "A"), PlayerData!$M:$M,PlayerData!N:N,""),
_xlfn.XLOOKUP(_xlfn.CONCAT(10,"-",$A155, "-", "A"), PlayerData!$M:$M,PlayerData!N:N,""),
_xlfn.XLOOKUP(_xlfn.CONCAT(11,"-",$A155, "-", "A"), PlayerData!$M:$M,PlayerData!N:N,""),
_xlfn.XLOOKUP(_xlfn.CONCAT(12,"-",$A155, "-", "A"), PlayerData!$M:$M,PlayerData!N:N,""),
_xlfn.XLOOKUP(_xlfn.CONCAT(13,"-",$A155, "-", "A"), PlayerData!$M:$M,PlayerData!N:N,""),
_xlfn.XLOOKUP(_xlfn.CONCAT(14,"-",$A155, "-", "A"), PlayerData!$M:$M,PlayerData!N:N,""),
_xlfn.XLOOKUP(_xlfn.CONCAT(15,"-",$A155, "-", "A"), PlayerData!$M:$M,PlayerData!N:N,""),
_xlfn.XLOOKUP(_xlfn.CONCAT(16,"-",$A155, "-", "A"), PlayerData!$M:$M,PlayerData!N:N,""),
_xlfn.XLOOKUP(_xlfn.CONCAT(17,"-",$A155, "-", "A"), PlayerData!$M:$M,PlayerData!N:N,""),
_xlfn.XLOOKUP(_xlfn.CONCAT(18,"-",$A155, "-", "A"), PlayerData!$M:$M,PlayerData!N:N,"")))</f>
        <v>1</v>
      </c>
      <c r="L155" s="138" cm="1">
        <f t="array" ref="L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"A"), PlayerData!$M:$M,PlayerData!O:O,""),
_xlfn.XLOOKUP(_xlfn.CONCAT(1,"-",$A155, "-", "A"), PlayerData!$M:$M,PlayerData!O:O,""),
_xlfn.XLOOKUP(_xlfn.CONCAT(2,"-",$A155, "-", "A"), PlayerData!$M:$M,PlayerData!O:O,""),
_xlfn.XLOOKUP(_xlfn.CONCAT(3,"-",$A155, "-", "A"), PlayerData!$M:$M,PlayerData!O:O,""),
_xlfn.XLOOKUP(_xlfn.CONCAT(4,"-",$A155, "-", "A"), PlayerData!$M:$M,PlayerData!O:O,""),
_xlfn.XLOOKUP(_xlfn.CONCAT(5,"-",$A155, "-", "A"), PlayerData!$M:$M,PlayerData!O:O,""),
_xlfn.XLOOKUP(_xlfn.CONCAT(6,"-",$A155, "-", "A"), PlayerData!$M:$M,PlayerData!O:O,""),
_xlfn.XLOOKUP(_xlfn.CONCAT(7,"-",$A155, "-", "A"), PlayerData!$M:$M,PlayerData!O:O,""),
_xlfn.XLOOKUP(_xlfn.CONCAT(8,"-",$A155, "-", "A"), PlayerData!$M:$M,PlayerData!O:O,""),
_xlfn.XLOOKUP(_xlfn.CONCAT(9,"-",$A155, "-", "A"), PlayerData!$M:$M,PlayerData!O:O,""),
_xlfn.XLOOKUP(_xlfn.CONCAT(10,"-",$A155, "-", "A"), PlayerData!$M:$M,PlayerData!O:O,""),
_xlfn.XLOOKUP(_xlfn.CONCAT(11,"-",$A155, "-", "A"), PlayerData!$M:$M,PlayerData!O:O,""),
_xlfn.XLOOKUP(_xlfn.CONCAT(12,"-",$A155, "-", "A"), PlayerData!$M:$M,PlayerData!O:O,""),
_xlfn.XLOOKUP(_xlfn.CONCAT(13,"-",$A155, "-", "A"), PlayerData!$M:$M,PlayerData!O:O,""),
_xlfn.XLOOKUP(_xlfn.CONCAT(14,"-",$A155, "-", "A"), PlayerData!$M:$M,PlayerData!O:O,""),
_xlfn.XLOOKUP(_xlfn.CONCAT(15,"-",$A155, "-", "A"), PlayerData!$M:$M,PlayerData!O:O,""),
_xlfn.XLOOKUP(_xlfn.CONCAT(16,"-",$A155, "-", "A"), PlayerData!$M:$M,PlayerData!O:O,""),
_xlfn.XLOOKUP(_xlfn.CONCAT(17,"-",$A155, "-", "A"), PlayerData!$M:$M,PlayerData!O:O,""),
_xlfn.XLOOKUP(_xlfn.CONCAT(18,"-",$A155, "-", "A"), PlayerData!$M:$M,PlayerData!O:O,"")))</f>
        <v>0.4</v>
      </c>
      <c r="M155" s="96" cm="1">
        <f t="array" ref="M1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_xlfn.XLOOKUP(_xlfn.CONCAT(0,"-",$A155, "-", "A"), PlayerData!$M:$M,PlayerData!R:R,""),
_xlfn.XLOOKUP(_xlfn.CONCAT(1,"-",$A155, "-", "A"), PlayerData!$M:$M,PlayerData!R:R,""),
_xlfn.XLOOKUP(_xlfn.CONCAT(2,"-",$A155, "-", "A"), PlayerData!$M:$M,PlayerData!R:R,""),
_xlfn.XLOOKUP(_xlfn.CONCAT(3,"-",$A155, "-", "A"), PlayerData!$M:$M,PlayerData!R:R,""),
_xlfn.XLOOKUP(_xlfn.CONCAT(4,"-",$A155, "-", "A"), PlayerData!$M:$M,PlayerData!R:R,""),
_xlfn.XLOOKUP(_xlfn.CONCAT(5,"-",$A155, "-", "A"), PlayerData!$M:$M,PlayerData!R:R,""),
_xlfn.XLOOKUP(_xlfn.CONCAT(6,"-",$A155, "-", "A"), PlayerData!$M:$M,PlayerData!R:R,""),
_xlfn.XLOOKUP(_xlfn.CONCAT(7,"-",$A155, "-", "A"), PlayerData!$M:$M,PlayerData!R:R,""),
_xlfn.XLOOKUP(_xlfn.CONCAT(8,"-",$A155, "-", "A"), PlayerData!$M:$M,PlayerData!R:R,""),
_xlfn.XLOOKUP(_xlfn.CONCAT(9,"-",$A155, "-", "A"), PlayerData!$M:$M,PlayerData!R:R,""),
_xlfn.XLOOKUP(_xlfn.CONCAT(10,"-",$A155, "-", "A"), PlayerData!$M:$M,PlayerData!R:R,""),
_xlfn.XLOOKUP(_xlfn.CONCAT(11,"-",$A155, "-", "A"), PlayerData!$M:$M,PlayerData!R:R,""),
_xlfn.XLOOKUP(_xlfn.CONCAT(12,"-",$A155, "-", "A"), PlayerData!$M:$M,PlayerData!R:R,""),
_xlfn.XLOOKUP(_xlfn.CONCAT(13,"-",$A155, "-", "A"), PlayerData!$M:$M,PlayerData!R:R,""),
_xlfn.XLOOKUP(_xlfn.CONCAT(14,"-",$A155, "-", "A"), PlayerData!$M:$M,PlayerData!R:R,""),
_xlfn.XLOOKUP(_xlfn.CONCAT(15,"-",$A155, "-", "A"), PlayerData!$M:$M,PlayerData!R:R,""),
_xlfn.XLOOKUP(_xlfn.CONCAT(16,"-",$A155, "-", "A"), PlayerData!$M:$M,PlayerData!R:R,""),
_xlfn.XLOOKUP(_xlfn.CONCAT(17,"-",$A155, "-", "A"), PlayerData!$M:$M,PlayerData!R:R,""),
_xlfn.XLOOKUP(_xlfn.CONCAT(18,"-",$A155, "-", "A"), PlayerData!$M:$M,PlayerData!R:R,"")))</f>
        <v>1.28</v>
      </c>
      <c r="N155" s="134">
        <f t="shared" si="17"/>
        <v>22.727272727272727</v>
      </c>
      <c r="O155" s="134">
        <f t="shared" si="18"/>
        <v>18.18181818181818</v>
      </c>
      <c r="P155" s="73">
        <f t="shared" si="19"/>
        <v>17.250673854447442</v>
      </c>
      <c r="Q155" s="132" cm="1">
        <f t="array" ref="Q155">IF(OR($A155=Solver!$T$12:$T$201),0,SUMPRODUCT($H155:$J155,$T$4:$V$4))</f>
        <v>0</v>
      </c>
      <c r="R155" s="73" cm="1">
        <f t="array" ref="R155">IF(OR($A155=Solver!$T$12:$T$201),0, SUMPRODUCT($N155:$P155, $T$4:$V$4))</f>
        <v>0</v>
      </c>
    </row>
    <row r="156" spans="1:18">
      <c r="A156" s="55">
        <v>154</v>
      </c>
      <c r="B156" s="55" t="str">
        <f>_xlfn.XLOOKUP($A156, PlayerData!$B$3:$B$394, PlayerData!C$3:C$394)</f>
        <v>MCI</v>
      </c>
      <c r="C156" s="55" t="str">
        <f>_xlfn.XLOOKUP($A156, PlayerData!$B$3:$B$394, PlayerData!D$3:D$394)</f>
        <v>M</v>
      </c>
      <c r="D156" s="31" t="str">
        <f>_xlfn.XLOOKUP($A156, PlayerData!$B$3:$B$394, PlayerData!E$3:E$394)</f>
        <v>Rodrigo</v>
      </c>
      <c r="E156" s="136" cm="1">
        <f t="array" ref="E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"H"), PlayerData!$G:$G,PlayerData!H:H,""),
_xlfn.XLOOKUP(_xlfn.CONCAT(1,"-",$A156, "-", "H"), PlayerData!$G:$G,PlayerData!H:H,""),
_xlfn.XLOOKUP(_xlfn.CONCAT(2,"-",$A156, "-", "H"), PlayerData!$G:$G,PlayerData!H:H,""),
_xlfn.XLOOKUP(_xlfn.CONCAT(3,"-",$A156, "-", "H"), PlayerData!$G:$G,PlayerData!H:H,""),
_xlfn.XLOOKUP(_xlfn.CONCAT(4,"-",$A156, "-", "H"), PlayerData!$G:$G,PlayerData!H:H,""),
_xlfn.XLOOKUP(_xlfn.CONCAT(5,"-",$A156, "-", "H"), PlayerData!$G:$G,PlayerData!H:H,""),
_xlfn.XLOOKUP(_xlfn.CONCAT(6,"-",$A156, "-", "H"), PlayerData!$G:$G,PlayerData!H:H,""),
_xlfn.XLOOKUP(_xlfn.CONCAT(7,"-",$A156, "-", "H"), PlayerData!$G:$G,PlayerData!H:H,""),
_xlfn.XLOOKUP(_xlfn.CONCAT(8,"-",$A156, "-", "H"), PlayerData!$G:$G,PlayerData!H:H,""),
_xlfn.XLOOKUP(_xlfn.CONCAT(9,"-",$A156, "-", "H"), PlayerData!$G:$G,PlayerData!H:H,""),
_xlfn.XLOOKUP(_xlfn.CONCAT(10,"-",$A156, "-", "H"), PlayerData!$G:$G,PlayerData!H:H,""),
_xlfn.XLOOKUP(_xlfn.CONCAT(11,"-",$A156, "-", "H"), PlayerData!$G:$G,PlayerData!H:H,""),
_xlfn.XLOOKUP(_xlfn.CONCAT(12,"-",$A156, "-", "H"), PlayerData!$G:$G,PlayerData!H:H,""),
_xlfn.XLOOKUP(_xlfn.CONCAT(13,"-",$A156, "-", "H"), PlayerData!$G:$G,PlayerData!H:H,""),
_xlfn.XLOOKUP(_xlfn.CONCAT(14,"-",$A156, "-", "H"), PlayerData!$G:$G,PlayerData!H:H,""),
_xlfn.XLOOKUP(_xlfn.CONCAT(15,"-",$A156, "-", "H"), PlayerData!$G:$G,PlayerData!H:H,""),
_xlfn.XLOOKUP(_xlfn.CONCAT(16,"-",$A156, "-", "H"), PlayerData!$G:$G,PlayerData!H:H,""),
_xlfn.XLOOKUP(_xlfn.CONCAT(17,"-",$A156, "-", "H"), PlayerData!$G:$G,PlayerData!H:H,""),
_xlfn.XLOOKUP(_xlfn.CONCAT(18,"-",$A156, "-", "H"), PlayerData!$G:$G,PlayerData!H:H,"")))</f>
        <v>0.28999999999999998</v>
      </c>
      <c r="F156" s="136" cm="1">
        <f t="array" ref="F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"H"), PlayerData!$G:$G,PlayerData!I:I,""),
_xlfn.XLOOKUP(_xlfn.CONCAT(1,"-",$A156, "-", "H"), PlayerData!$G:$G,PlayerData!I:I,""),
_xlfn.XLOOKUP(_xlfn.CONCAT(2,"-",$A156, "-", "H"), PlayerData!$G:$G,PlayerData!I:I,""),
_xlfn.XLOOKUP(_xlfn.CONCAT(3,"-",$A156, "-", "H"), PlayerData!$G:$G,PlayerData!I:I,""),
_xlfn.XLOOKUP(_xlfn.CONCAT(4,"-",$A156, "-", "H"), PlayerData!$G:$G,PlayerData!I:I,""),
_xlfn.XLOOKUP(_xlfn.CONCAT(5,"-",$A156, "-", "H"), PlayerData!$G:$G,PlayerData!I:I,""),
_xlfn.XLOOKUP(_xlfn.CONCAT(6,"-",$A156, "-", "H"), PlayerData!$G:$G,PlayerData!I:I,""),
_xlfn.XLOOKUP(_xlfn.CONCAT(7,"-",$A156, "-", "H"), PlayerData!$G:$G,PlayerData!I:I,""),
_xlfn.XLOOKUP(_xlfn.CONCAT(8,"-",$A156, "-", "H"), PlayerData!$G:$G,PlayerData!I:I,""),
_xlfn.XLOOKUP(_xlfn.CONCAT(9,"-",$A156, "-", "H"), PlayerData!$G:$G,PlayerData!I:I,""),
_xlfn.XLOOKUP(_xlfn.CONCAT(10,"-",$A156, "-", "H"), PlayerData!$G:$G,PlayerData!I:I,""),
_xlfn.XLOOKUP(_xlfn.CONCAT(11,"-",$A156, "-", "H"), PlayerData!$G:$G,PlayerData!I:I,""),
_xlfn.XLOOKUP(_xlfn.CONCAT(12,"-",$A156, "-", "H"), PlayerData!$G:$G,PlayerData!I:I,""),
_xlfn.XLOOKUP(_xlfn.CONCAT(13,"-",$A156, "-", "H"), PlayerData!$G:$G,PlayerData!I:I,""),
_xlfn.XLOOKUP(_xlfn.CONCAT(14,"-",$A156, "-", "H"), PlayerData!$G:$G,PlayerData!I:I,""),
_xlfn.XLOOKUP(_xlfn.CONCAT(15,"-",$A156, "-", "H"), PlayerData!$G:$G,PlayerData!I:I,""),
_xlfn.XLOOKUP(_xlfn.CONCAT(16,"-",$A156, "-", "H"), PlayerData!$G:$G,PlayerData!I:I,""),
_xlfn.XLOOKUP(_xlfn.CONCAT(17,"-",$A156, "-", "H"), PlayerData!$G:$G,PlayerData!I:I,""),
_xlfn.XLOOKUP(_xlfn.CONCAT(18,"-",$A156, "-", "H"), PlayerData!$G:$G,PlayerData!I:I,"")))</f>
        <v>0</v>
      </c>
      <c r="G156" s="90" cm="1">
        <f t="array" ref="G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"H"), PlayerData!$G:$G,PlayerData!L:L,""),
_xlfn.XLOOKUP(_xlfn.CONCAT(1,"-",$A156, "-", "H"), PlayerData!$G:$G,PlayerData!L:L,""),
_xlfn.XLOOKUP(_xlfn.CONCAT(2,"-",$A156, "-", "H"), PlayerData!$G:$G,PlayerData!L:L,""),
_xlfn.XLOOKUP(_xlfn.CONCAT(3,"-",$A156, "-", "H"), PlayerData!$G:$G,PlayerData!L:L,""),
_xlfn.XLOOKUP(_xlfn.CONCAT(4,"-",$A156, "-", "H"), PlayerData!$G:$G,PlayerData!L:L,""),
_xlfn.XLOOKUP(_xlfn.CONCAT(5,"-",$A156, "-", "H"), PlayerData!$G:$G,PlayerData!L:L,""),
_xlfn.XLOOKUP(_xlfn.CONCAT(6,"-",$A156, "-", "H"), PlayerData!$G:$G,PlayerData!L:L,""),
_xlfn.XLOOKUP(_xlfn.CONCAT(7,"-",$A156, "-", "H"), PlayerData!$G:$G,PlayerData!L:L,""),
_xlfn.XLOOKUP(_xlfn.CONCAT(8,"-",$A156, "-", "H"), PlayerData!$G:$G,PlayerData!L:L,""),
_xlfn.XLOOKUP(_xlfn.CONCAT(9,"-",$A156, "-", "H"), PlayerData!$G:$G,PlayerData!L:L,""),
_xlfn.XLOOKUP(_xlfn.CONCAT(10,"-",$A156, "-", "H"), PlayerData!$G:$G,PlayerData!L:L,""),
_xlfn.XLOOKUP(_xlfn.CONCAT(11,"-",$A156, "-", "H"), PlayerData!$G:$G,PlayerData!L:L,""),
_xlfn.XLOOKUP(_xlfn.CONCAT(12,"-",$A156, "-", "H"), PlayerData!$G:$G,PlayerData!L:L,""),
_xlfn.XLOOKUP(_xlfn.CONCAT(13,"-",$A156, "-", "H"), PlayerData!$G:$G,PlayerData!L:L,""),
_xlfn.XLOOKUP(_xlfn.CONCAT(14,"-",$A156, "-", "H"), PlayerData!$G:$G,PlayerData!L:L,""),
_xlfn.XLOOKUP(_xlfn.CONCAT(15,"-",$A156, "-", "H"), PlayerData!$G:$G,PlayerData!L:L,""),
_xlfn.XLOOKUP(_xlfn.CONCAT(16,"-",$A156, "-", "H"), PlayerData!$G:$G,PlayerData!L:L,""),
_xlfn.XLOOKUP(_xlfn.CONCAT(17,"-",$A156, "-", "H"), PlayerData!$G:$G,PlayerData!L:L,""),
_xlfn.XLOOKUP(_xlfn.CONCAT(18,"-",$A156, "-", "H"), PlayerData!$G:$G,PlayerData!L:L,"")))</f>
        <v>0.37</v>
      </c>
      <c r="H156" s="132">
        <f t="shared" si="14"/>
        <v>6.5909090909090899</v>
      </c>
      <c r="I156" s="132">
        <f t="shared" si="15"/>
        <v>0</v>
      </c>
      <c r="J156" s="72">
        <f t="shared" si="16"/>
        <v>4.9865229110512139</v>
      </c>
      <c r="K156" s="138" cm="1">
        <f t="array" ref="K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"A"), PlayerData!$M:$M,PlayerData!N:N,""),
_xlfn.XLOOKUP(_xlfn.CONCAT(1,"-",$A156, "-", "A"), PlayerData!$M:$M,PlayerData!N:N,""),
_xlfn.XLOOKUP(_xlfn.CONCAT(2,"-",$A156, "-", "A"), PlayerData!$M:$M,PlayerData!N:N,""),
_xlfn.XLOOKUP(_xlfn.CONCAT(3,"-",$A156, "-", "A"), PlayerData!$M:$M,PlayerData!N:N,""),
_xlfn.XLOOKUP(_xlfn.CONCAT(4,"-",$A156, "-", "A"), PlayerData!$M:$M,PlayerData!N:N,""),
_xlfn.XLOOKUP(_xlfn.CONCAT(5,"-",$A156, "-", "A"), PlayerData!$M:$M,PlayerData!N:N,""),
_xlfn.XLOOKUP(_xlfn.CONCAT(6,"-",$A156, "-", "A"), PlayerData!$M:$M,PlayerData!N:N,""),
_xlfn.XLOOKUP(_xlfn.CONCAT(7,"-",$A156, "-", "A"), PlayerData!$M:$M,PlayerData!N:N,""),
_xlfn.XLOOKUP(_xlfn.CONCAT(8,"-",$A156, "-", "A"), PlayerData!$M:$M,PlayerData!N:N,""),
_xlfn.XLOOKUP(_xlfn.CONCAT(9,"-",$A156, "-", "A"), PlayerData!$M:$M,PlayerData!N:N,""),
_xlfn.XLOOKUP(_xlfn.CONCAT(10,"-",$A156, "-", "A"), PlayerData!$M:$M,PlayerData!N:N,""),
_xlfn.XLOOKUP(_xlfn.CONCAT(11,"-",$A156, "-", "A"), PlayerData!$M:$M,PlayerData!N:N,""),
_xlfn.XLOOKUP(_xlfn.CONCAT(12,"-",$A156, "-", "A"), PlayerData!$M:$M,PlayerData!N:N,""),
_xlfn.XLOOKUP(_xlfn.CONCAT(13,"-",$A156, "-", "A"), PlayerData!$M:$M,PlayerData!N:N,""),
_xlfn.XLOOKUP(_xlfn.CONCAT(14,"-",$A156, "-", "A"), PlayerData!$M:$M,PlayerData!N:N,""),
_xlfn.XLOOKUP(_xlfn.CONCAT(15,"-",$A156, "-", "A"), PlayerData!$M:$M,PlayerData!N:N,""),
_xlfn.XLOOKUP(_xlfn.CONCAT(16,"-",$A156, "-", "A"), PlayerData!$M:$M,PlayerData!N:N,""),
_xlfn.XLOOKUP(_xlfn.CONCAT(17,"-",$A156, "-", "A"), PlayerData!$M:$M,PlayerData!N:N,""),
_xlfn.XLOOKUP(_xlfn.CONCAT(18,"-",$A156, "-", "A"), PlayerData!$M:$M,PlayerData!N:N,"")))</f>
        <v>0.62</v>
      </c>
      <c r="L156" s="138" cm="1">
        <f t="array" ref="L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"A"), PlayerData!$M:$M,PlayerData!O:O,""),
_xlfn.XLOOKUP(_xlfn.CONCAT(1,"-",$A156, "-", "A"), PlayerData!$M:$M,PlayerData!O:O,""),
_xlfn.XLOOKUP(_xlfn.CONCAT(2,"-",$A156, "-", "A"), PlayerData!$M:$M,PlayerData!O:O,""),
_xlfn.XLOOKUP(_xlfn.CONCAT(3,"-",$A156, "-", "A"), PlayerData!$M:$M,PlayerData!O:O,""),
_xlfn.XLOOKUP(_xlfn.CONCAT(4,"-",$A156, "-", "A"), PlayerData!$M:$M,PlayerData!O:O,""),
_xlfn.XLOOKUP(_xlfn.CONCAT(5,"-",$A156, "-", "A"), PlayerData!$M:$M,PlayerData!O:O,""),
_xlfn.XLOOKUP(_xlfn.CONCAT(6,"-",$A156, "-", "A"), PlayerData!$M:$M,PlayerData!O:O,""),
_xlfn.XLOOKUP(_xlfn.CONCAT(7,"-",$A156, "-", "A"), PlayerData!$M:$M,PlayerData!O:O,""),
_xlfn.XLOOKUP(_xlfn.CONCAT(8,"-",$A156, "-", "A"), PlayerData!$M:$M,PlayerData!O:O,""),
_xlfn.XLOOKUP(_xlfn.CONCAT(9,"-",$A156, "-", "A"), PlayerData!$M:$M,PlayerData!O:O,""),
_xlfn.XLOOKUP(_xlfn.CONCAT(10,"-",$A156, "-", "A"), PlayerData!$M:$M,PlayerData!O:O,""),
_xlfn.XLOOKUP(_xlfn.CONCAT(11,"-",$A156, "-", "A"), PlayerData!$M:$M,PlayerData!O:O,""),
_xlfn.XLOOKUP(_xlfn.CONCAT(12,"-",$A156, "-", "A"), PlayerData!$M:$M,PlayerData!O:O,""),
_xlfn.XLOOKUP(_xlfn.CONCAT(13,"-",$A156, "-", "A"), PlayerData!$M:$M,PlayerData!O:O,""),
_xlfn.XLOOKUP(_xlfn.CONCAT(14,"-",$A156, "-", "A"), PlayerData!$M:$M,PlayerData!O:O,""),
_xlfn.XLOOKUP(_xlfn.CONCAT(15,"-",$A156, "-", "A"), PlayerData!$M:$M,PlayerData!O:O,""),
_xlfn.XLOOKUP(_xlfn.CONCAT(16,"-",$A156, "-", "A"), PlayerData!$M:$M,PlayerData!O:O,""),
_xlfn.XLOOKUP(_xlfn.CONCAT(17,"-",$A156, "-", "A"), PlayerData!$M:$M,PlayerData!O:O,""),
_xlfn.XLOOKUP(_xlfn.CONCAT(18,"-",$A156, "-", "A"), PlayerData!$M:$M,PlayerData!O:O,"")))</f>
        <v>0</v>
      </c>
      <c r="M156" s="96" cm="1">
        <f t="array" ref="M1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_xlfn.XLOOKUP(_xlfn.CONCAT(0,"-",$A156, "-", "A"), PlayerData!$M:$M,PlayerData!R:R,""),
_xlfn.XLOOKUP(_xlfn.CONCAT(1,"-",$A156, "-", "A"), PlayerData!$M:$M,PlayerData!R:R,""),
_xlfn.XLOOKUP(_xlfn.CONCAT(2,"-",$A156, "-", "A"), PlayerData!$M:$M,PlayerData!R:R,""),
_xlfn.XLOOKUP(_xlfn.CONCAT(3,"-",$A156, "-", "A"), PlayerData!$M:$M,PlayerData!R:R,""),
_xlfn.XLOOKUP(_xlfn.CONCAT(4,"-",$A156, "-", "A"), PlayerData!$M:$M,PlayerData!R:R,""),
_xlfn.XLOOKUP(_xlfn.CONCAT(5,"-",$A156, "-", "A"), PlayerData!$M:$M,PlayerData!R:R,""),
_xlfn.XLOOKUP(_xlfn.CONCAT(6,"-",$A156, "-", "A"), PlayerData!$M:$M,PlayerData!R:R,""),
_xlfn.XLOOKUP(_xlfn.CONCAT(7,"-",$A156, "-", "A"), PlayerData!$M:$M,PlayerData!R:R,""),
_xlfn.XLOOKUP(_xlfn.CONCAT(8,"-",$A156, "-", "A"), PlayerData!$M:$M,PlayerData!R:R,""),
_xlfn.XLOOKUP(_xlfn.CONCAT(9,"-",$A156, "-", "A"), PlayerData!$M:$M,PlayerData!R:R,""),
_xlfn.XLOOKUP(_xlfn.CONCAT(10,"-",$A156, "-", "A"), PlayerData!$M:$M,PlayerData!R:R,""),
_xlfn.XLOOKUP(_xlfn.CONCAT(11,"-",$A156, "-", "A"), PlayerData!$M:$M,PlayerData!R:R,""),
_xlfn.XLOOKUP(_xlfn.CONCAT(12,"-",$A156, "-", "A"), PlayerData!$M:$M,PlayerData!R:R,""),
_xlfn.XLOOKUP(_xlfn.CONCAT(13,"-",$A156, "-", "A"), PlayerData!$M:$M,PlayerData!R:R,""),
_xlfn.XLOOKUP(_xlfn.CONCAT(14,"-",$A156, "-", "A"), PlayerData!$M:$M,PlayerData!R:R,""),
_xlfn.XLOOKUP(_xlfn.CONCAT(15,"-",$A156, "-", "A"), PlayerData!$M:$M,PlayerData!R:R,""),
_xlfn.XLOOKUP(_xlfn.CONCAT(16,"-",$A156, "-", "A"), PlayerData!$M:$M,PlayerData!R:R,""),
_xlfn.XLOOKUP(_xlfn.CONCAT(17,"-",$A156, "-", "A"), PlayerData!$M:$M,PlayerData!R:R,""),
_xlfn.XLOOKUP(_xlfn.CONCAT(18,"-",$A156, "-", "A"), PlayerData!$M:$M,PlayerData!R:R,"")))</f>
        <v>0.48</v>
      </c>
      <c r="N156" s="134">
        <f t="shared" si="17"/>
        <v>14.09090909090909</v>
      </c>
      <c r="O156" s="134">
        <f t="shared" si="18"/>
        <v>0</v>
      </c>
      <c r="P156" s="73">
        <f t="shared" si="19"/>
        <v>6.4690026954177906</v>
      </c>
      <c r="Q156" s="132" cm="1">
        <f t="array" ref="Q156">IF(OR($A156=Solver!$T$12:$T$201),0,SUMPRODUCT($H156:$J156,$T$4:$V$4))</f>
        <v>4.9865229110512139</v>
      </c>
      <c r="R156" s="73" cm="1">
        <f t="array" ref="R156">IF(OR($A156=Solver!$T$12:$T$201),0, SUMPRODUCT($N156:$P156, $T$4:$V$4))</f>
        <v>6.4690026954177906</v>
      </c>
    </row>
    <row r="157" spans="1:18">
      <c r="A157" s="55">
        <v>155</v>
      </c>
      <c r="B157" s="55" t="str">
        <f>_xlfn.XLOOKUP($A157, PlayerData!$B$3:$B$394, PlayerData!C$3:C$394)</f>
        <v>SOU</v>
      </c>
      <c r="C157" s="55" t="str">
        <f>_xlfn.XLOOKUP($A157, PlayerData!$B$3:$B$394, PlayerData!D$3:D$394)</f>
        <v>M</v>
      </c>
      <c r="D157" s="31" t="str">
        <f>_xlfn.XLOOKUP($A157, PlayerData!$B$3:$B$394, PlayerData!E$3:E$394)</f>
        <v>Djenepo</v>
      </c>
      <c r="E157" s="136" cm="1">
        <f t="array" ref="E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"H"), PlayerData!$G:$G,PlayerData!H:H,""),
_xlfn.XLOOKUP(_xlfn.CONCAT(1,"-",$A157, "-", "H"), PlayerData!$G:$G,PlayerData!H:H,""),
_xlfn.XLOOKUP(_xlfn.CONCAT(2,"-",$A157, "-", "H"), PlayerData!$G:$G,PlayerData!H:H,""),
_xlfn.XLOOKUP(_xlfn.CONCAT(3,"-",$A157, "-", "H"), PlayerData!$G:$G,PlayerData!H:H,""),
_xlfn.XLOOKUP(_xlfn.CONCAT(4,"-",$A157, "-", "H"), PlayerData!$G:$G,PlayerData!H:H,""),
_xlfn.XLOOKUP(_xlfn.CONCAT(5,"-",$A157, "-", "H"), PlayerData!$G:$G,PlayerData!H:H,""),
_xlfn.XLOOKUP(_xlfn.CONCAT(6,"-",$A157, "-", "H"), PlayerData!$G:$G,PlayerData!H:H,""),
_xlfn.XLOOKUP(_xlfn.CONCAT(7,"-",$A157, "-", "H"), PlayerData!$G:$G,PlayerData!H:H,""),
_xlfn.XLOOKUP(_xlfn.CONCAT(8,"-",$A157, "-", "H"), PlayerData!$G:$G,PlayerData!H:H,""),
_xlfn.XLOOKUP(_xlfn.CONCAT(9,"-",$A157, "-", "H"), PlayerData!$G:$G,PlayerData!H:H,""),
_xlfn.XLOOKUP(_xlfn.CONCAT(10,"-",$A157, "-", "H"), PlayerData!$G:$G,PlayerData!H:H,""),
_xlfn.XLOOKUP(_xlfn.CONCAT(11,"-",$A157, "-", "H"), PlayerData!$G:$G,PlayerData!H:H,""),
_xlfn.XLOOKUP(_xlfn.CONCAT(12,"-",$A157, "-", "H"), PlayerData!$G:$G,PlayerData!H:H,""),
_xlfn.XLOOKUP(_xlfn.CONCAT(13,"-",$A157, "-", "H"), PlayerData!$G:$G,PlayerData!H:H,""),
_xlfn.XLOOKUP(_xlfn.CONCAT(14,"-",$A157, "-", "H"), PlayerData!$G:$G,PlayerData!H:H,""),
_xlfn.XLOOKUP(_xlfn.CONCAT(15,"-",$A157, "-", "H"), PlayerData!$G:$G,PlayerData!H:H,""),
_xlfn.XLOOKUP(_xlfn.CONCAT(16,"-",$A157, "-", "H"), PlayerData!$G:$G,PlayerData!H:H,""),
_xlfn.XLOOKUP(_xlfn.CONCAT(17,"-",$A157, "-", "H"), PlayerData!$G:$G,PlayerData!H:H,""),
_xlfn.XLOOKUP(_xlfn.CONCAT(18,"-",$A157, "-", "H"), PlayerData!$G:$G,PlayerData!H:H,"")))</f>
        <v>1</v>
      </c>
      <c r="F157" s="136" cm="1">
        <f t="array" ref="F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"H"), PlayerData!$G:$G,PlayerData!I:I,""),
_xlfn.XLOOKUP(_xlfn.CONCAT(1,"-",$A157, "-", "H"), PlayerData!$G:$G,PlayerData!I:I,""),
_xlfn.XLOOKUP(_xlfn.CONCAT(2,"-",$A157, "-", "H"), PlayerData!$G:$G,PlayerData!I:I,""),
_xlfn.XLOOKUP(_xlfn.CONCAT(3,"-",$A157, "-", "H"), PlayerData!$G:$G,PlayerData!I:I,""),
_xlfn.XLOOKUP(_xlfn.CONCAT(4,"-",$A157, "-", "H"), PlayerData!$G:$G,PlayerData!I:I,""),
_xlfn.XLOOKUP(_xlfn.CONCAT(5,"-",$A157, "-", "H"), PlayerData!$G:$G,PlayerData!I:I,""),
_xlfn.XLOOKUP(_xlfn.CONCAT(6,"-",$A157, "-", "H"), PlayerData!$G:$G,PlayerData!I:I,""),
_xlfn.XLOOKUP(_xlfn.CONCAT(7,"-",$A157, "-", "H"), PlayerData!$G:$G,PlayerData!I:I,""),
_xlfn.XLOOKUP(_xlfn.CONCAT(8,"-",$A157, "-", "H"), PlayerData!$G:$G,PlayerData!I:I,""),
_xlfn.XLOOKUP(_xlfn.CONCAT(9,"-",$A157, "-", "H"), PlayerData!$G:$G,PlayerData!I:I,""),
_xlfn.XLOOKUP(_xlfn.CONCAT(10,"-",$A157, "-", "H"), PlayerData!$G:$G,PlayerData!I:I,""),
_xlfn.XLOOKUP(_xlfn.CONCAT(11,"-",$A157, "-", "H"), PlayerData!$G:$G,PlayerData!I:I,""),
_xlfn.XLOOKUP(_xlfn.CONCAT(12,"-",$A157, "-", "H"), PlayerData!$G:$G,PlayerData!I:I,""),
_xlfn.XLOOKUP(_xlfn.CONCAT(13,"-",$A157, "-", "H"), PlayerData!$G:$G,PlayerData!I:I,""),
_xlfn.XLOOKUP(_xlfn.CONCAT(14,"-",$A157, "-", "H"), PlayerData!$G:$G,PlayerData!I:I,""),
_xlfn.XLOOKUP(_xlfn.CONCAT(15,"-",$A157, "-", "H"), PlayerData!$G:$G,PlayerData!I:I,""),
_xlfn.XLOOKUP(_xlfn.CONCAT(16,"-",$A157, "-", "H"), PlayerData!$G:$G,PlayerData!I:I,""),
_xlfn.XLOOKUP(_xlfn.CONCAT(17,"-",$A157, "-", "H"), PlayerData!$G:$G,PlayerData!I:I,""),
_xlfn.XLOOKUP(_xlfn.CONCAT(18,"-",$A157, "-", "H"), PlayerData!$G:$G,PlayerData!I:I,"")))</f>
        <v>0.33</v>
      </c>
      <c r="G157" s="90" cm="1">
        <f t="array" ref="G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"H"), PlayerData!$G:$G,PlayerData!L:L,""),
_xlfn.XLOOKUP(_xlfn.CONCAT(1,"-",$A157, "-", "H"), PlayerData!$G:$G,PlayerData!L:L,""),
_xlfn.XLOOKUP(_xlfn.CONCAT(2,"-",$A157, "-", "H"), PlayerData!$G:$G,PlayerData!L:L,""),
_xlfn.XLOOKUP(_xlfn.CONCAT(3,"-",$A157, "-", "H"), PlayerData!$G:$G,PlayerData!L:L,""),
_xlfn.XLOOKUP(_xlfn.CONCAT(4,"-",$A157, "-", "H"), PlayerData!$G:$G,PlayerData!L:L,""),
_xlfn.XLOOKUP(_xlfn.CONCAT(5,"-",$A157, "-", "H"), PlayerData!$G:$G,PlayerData!L:L,""),
_xlfn.XLOOKUP(_xlfn.CONCAT(6,"-",$A157, "-", "H"), PlayerData!$G:$G,PlayerData!L:L,""),
_xlfn.XLOOKUP(_xlfn.CONCAT(7,"-",$A157, "-", "H"), PlayerData!$G:$G,PlayerData!L:L,""),
_xlfn.XLOOKUP(_xlfn.CONCAT(8,"-",$A157, "-", "H"), PlayerData!$G:$G,PlayerData!L:L,""),
_xlfn.XLOOKUP(_xlfn.CONCAT(9,"-",$A157, "-", "H"), PlayerData!$G:$G,PlayerData!L:L,""),
_xlfn.XLOOKUP(_xlfn.CONCAT(10,"-",$A157, "-", "H"), PlayerData!$G:$G,PlayerData!L:L,""),
_xlfn.XLOOKUP(_xlfn.CONCAT(11,"-",$A157, "-", "H"), PlayerData!$G:$G,PlayerData!L:L,""),
_xlfn.XLOOKUP(_xlfn.CONCAT(12,"-",$A157, "-", "H"), PlayerData!$G:$G,PlayerData!L:L,""),
_xlfn.XLOOKUP(_xlfn.CONCAT(13,"-",$A157, "-", "H"), PlayerData!$G:$G,PlayerData!L:L,""),
_xlfn.XLOOKUP(_xlfn.CONCAT(14,"-",$A157, "-", "H"), PlayerData!$G:$G,PlayerData!L:L,""),
_xlfn.XLOOKUP(_xlfn.CONCAT(15,"-",$A157, "-", "H"), PlayerData!$G:$G,PlayerData!L:L,""),
_xlfn.XLOOKUP(_xlfn.CONCAT(16,"-",$A157, "-", "H"), PlayerData!$G:$G,PlayerData!L:L,""),
_xlfn.XLOOKUP(_xlfn.CONCAT(17,"-",$A157, "-", "H"), PlayerData!$G:$G,PlayerData!L:L,""),
_xlfn.XLOOKUP(_xlfn.CONCAT(18,"-",$A157, "-", "H"), PlayerData!$G:$G,PlayerData!L:L,"")))</f>
        <v>1.4500000000000002</v>
      </c>
      <c r="H157" s="132">
        <f t="shared" si="14"/>
        <v>22.727272727272727</v>
      </c>
      <c r="I157" s="132">
        <f t="shared" si="15"/>
        <v>14.999999999999998</v>
      </c>
      <c r="J157" s="72">
        <f t="shared" si="16"/>
        <v>19.541778975741245</v>
      </c>
      <c r="K157" s="138" cm="1">
        <f t="array" ref="K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"A"), PlayerData!$M:$M,PlayerData!N:N,""),
_xlfn.XLOOKUP(_xlfn.CONCAT(1,"-",$A157, "-", "A"), PlayerData!$M:$M,PlayerData!N:N,""),
_xlfn.XLOOKUP(_xlfn.CONCAT(2,"-",$A157, "-", "A"), PlayerData!$M:$M,PlayerData!N:N,""),
_xlfn.XLOOKUP(_xlfn.CONCAT(3,"-",$A157, "-", "A"), PlayerData!$M:$M,PlayerData!N:N,""),
_xlfn.XLOOKUP(_xlfn.CONCAT(4,"-",$A157, "-", "A"), PlayerData!$M:$M,PlayerData!N:N,""),
_xlfn.XLOOKUP(_xlfn.CONCAT(5,"-",$A157, "-", "A"), PlayerData!$M:$M,PlayerData!N:N,""),
_xlfn.XLOOKUP(_xlfn.CONCAT(6,"-",$A157, "-", "A"), PlayerData!$M:$M,PlayerData!N:N,""),
_xlfn.XLOOKUP(_xlfn.CONCAT(7,"-",$A157, "-", "A"), PlayerData!$M:$M,PlayerData!N:N,""),
_xlfn.XLOOKUP(_xlfn.CONCAT(8,"-",$A157, "-", "A"), PlayerData!$M:$M,PlayerData!N:N,""),
_xlfn.XLOOKUP(_xlfn.CONCAT(9,"-",$A157, "-", "A"), PlayerData!$M:$M,PlayerData!N:N,""),
_xlfn.XLOOKUP(_xlfn.CONCAT(10,"-",$A157, "-", "A"), PlayerData!$M:$M,PlayerData!N:N,""),
_xlfn.XLOOKUP(_xlfn.CONCAT(11,"-",$A157, "-", "A"), PlayerData!$M:$M,PlayerData!N:N,""),
_xlfn.XLOOKUP(_xlfn.CONCAT(12,"-",$A157, "-", "A"), PlayerData!$M:$M,PlayerData!N:N,""),
_xlfn.XLOOKUP(_xlfn.CONCAT(13,"-",$A157, "-", "A"), PlayerData!$M:$M,PlayerData!N:N,""),
_xlfn.XLOOKUP(_xlfn.CONCAT(14,"-",$A157, "-", "A"), PlayerData!$M:$M,PlayerData!N:N,""),
_xlfn.XLOOKUP(_xlfn.CONCAT(15,"-",$A157, "-", "A"), PlayerData!$M:$M,PlayerData!N:N,""),
_xlfn.XLOOKUP(_xlfn.CONCAT(16,"-",$A157, "-", "A"), PlayerData!$M:$M,PlayerData!N:N,""),
_xlfn.XLOOKUP(_xlfn.CONCAT(17,"-",$A157, "-", "A"), PlayerData!$M:$M,PlayerData!N:N,""),
_xlfn.XLOOKUP(_xlfn.CONCAT(18,"-",$A157, "-", "A"), PlayerData!$M:$M,PlayerData!N:N,"")))</f>
        <v>1</v>
      </c>
      <c r="L157" s="138" cm="1">
        <f t="array" ref="L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"A"), PlayerData!$M:$M,PlayerData!O:O,""),
_xlfn.XLOOKUP(_xlfn.CONCAT(1,"-",$A157, "-", "A"), PlayerData!$M:$M,PlayerData!O:O,""),
_xlfn.XLOOKUP(_xlfn.CONCAT(2,"-",$A157, "-", "A"), PlayerData!$M:$M,PlayerData!O:O,""),
_xlfn.XLOOKUP(_xlfn.CONCAT(3,"-",$A157, "-", "A"), PlayerData!$M:$M,PlayerData!O:O,""),
_xlfn.XLOOKUP(_xlfn.CONCAT(4,"-",$A157, "-", "A"), PlayerData!$M:$M,PlayerData!O:O,""),
_xlfn.XLOOKUP(_xlfn.CONCAT(5,"-",$A157, "-", "A"), PlayerData!$M:$M,PlayerData!O:O,""),
_xlfn.XLOOKUP(_xlfn.CONCAT(6,"-",$A157, "-", "A"), PlayerData!$M:$M,PlayerData!O:O,""),
_xlfn.XLOOKUP(_xlfn.CONCAT(7,"-",$A157, "-", "A"), PlayerData!$M:$M,PlayerData!O:O,""),
_xlfn.XLOOKUP(_xlfn.CONCAT(8,"-",$A157, "-", "A"), PlayerData!$M:$M,PlayerData!O:O,""),
_xlfn.XLOOKUP(_xlfn.CONCAT(9,"-",$A157, "-", "A"), PlayerData!$M:$M,PlayerData!O:O,""),
_xlfn.XLOOKUP(_xlfn.CONCAT(10,"-",$A157, "-", "A"), PlayerData!$M:$M,PlayerData!O:O,""),
_xlfn.XLOOKUP(_xlfn.CONCAT(11,"-",$A157, "-", "A"), PlayerData!$M:$M,PlayerData!O:O,""),
_xlfn.XLOOKUP(_xlfn.CONCAT(12,"-",$A157, "-", "A"), PlayerData!$M:$M,PlayerData!O:O,""),
_xlfn.XLOOKUP(_xlfn.CONCAT(13,"-",$A157, "-", "A"), PlayerData!$M:$M,PlayerData!O:O,""),
_xlfn.XLOOKUP(_xlfn.CONCAT(14,"-",$A157, "-", "A"), PlayerData!$M:$M,PlayerData!O:O,""),
_xlfn.XLOOKUP(_xlfn.CONCAT(15,"-",$A157, "-", "A"), PlayerData!$M:$M,PlayerData!O:O,""),
_xlfn.XLOOKUP(_xlfn.CONCAT(16,"-",$A157, "-", "A"), PlayerData!$M:$M,PlayerData!O:O,""),
_xlfn.XLOOKUP(_xlfn.CONCAT(17,"-",$A157, "-", "A"), PlayerData!$M:$M,PlayerData!O:O,""),
_xlfn.XLOOKUP(_xlfn.CONCAT(18,"-",$A157, "-", "A"), PlayerData!$M:$M,PlayerData!O:O,"")))</f>
        <v>0</v>
      </c>
      <c r="M157" s="96" cm="1">
        <f t="array" ref="M1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_xlfn.XLOOKUP(_xlfn.CONCAT(0,"-",$A157, "-", "A"), PlayerData!$M:$M,PlayerData!R:R,""),
_xlfn.XLOOKUP(_xlfn.CONCAT(1,"-",$A157, "-", "A"), PlayerData!$M:$M,PlayerData!R:R,""),
_xlfn.XLOOKUP(_xlfn.CONCAT(2,"-",$A157, "-", "A"), PlayerData!$M:$M,PlayerData!R:R,""),
_xlfn.XLOOKUP(_xlfn.CONCAT(3,"-",$A157, "-", "A"), PlayerData!$M:$M,PlayerData!R:R,""),
_xlfn.XLOOKUP(_xlfn.CONCAT(4,"-",$A157, "-", "A"), PlayerData!$M:$M,PlayerData!R:R,""),
_xlfn.XLOOKUP(_xlfn.CONCAT(5,"-",$A157, "-", "A"), PlayerData!$M:$M,PlayerData!R:R,""),
_xlfn.XLOOKUP(_xlfn.CONCAT(6,"-",$A157, "-", "A"), PlayerData!$M:$M,PlayerData!R:R,""),
_xlfn.XLOOKUP(_xlfn.CONCAT(7,"-",$A157, "-", "A"), PlayerData!$M:$M,PlayerData!R:R,""),
_xlfn.XLOOKUP(_xlfn.CONCAT(8,"-",$A157, "-", "A"), PlayerData!$M:$M,PlayerData!R:R,""),
_xlfn.XLOOKUP(_xlfn.CONCAT(9,"-",$A157, "-", "A"), PlayerData!$M:$M,PlayerData!R:R,""),
_xlfn.XLOOKUP(_xlfn.CONCAT(10,"-",$A157, "-", "A"), PlayerData!$M:$M,PlayerData!R:R,""),
_xlfn.XLOOKUP(_xlfn.CONCAT(11,"-",$A157, "-", "A"), PlayerData!$M:$M,PlayerData!R:R,""),
_xlfn.XLOOKUP(_xlfn.CONCAT(12,"-",$A157, "-", "A"), PlayerData!$M:$M,PlayerData!R:R,""),
_xlfn.XLOOKUP(_xlfn.CONCAT(13,"-",$A157, "-", "A"), PlayerData!$M:$M,PlayerData!R:R,""),
_xlfn.XLOOKUP(_xlfn.CONCAT(14,"-",$A157, "-", "A"), PlayerData!$M:$M,PlayerData!R:R,""),
_xlfn.XLOOKUP(_xlfn.CONCAT(15,"-",$A157, "-", "A"), PlayerData!$M:$M,PlayerData!R:R,""),
_xlfn.XLOOKUP(_xlfn.CONCAT(16,"-",$A157, "-", "A"), PlayerData!$M:$M,PlayerData!R:R,""),
_xlfn.XLOOKUP(_xlfn.CONCAT(17,"-",$A157, "-", "A"), PlayerData!$M:$M,PlayerData!R:R,""),
_xlfn.XLOOKUP(_xlfn.CONCAT(18,"-",$A157, "-", "A"), PlayerData!$M:$M,PlayerData!R:R,"")))</f>
        <v>1.0799999999999998</v>
      </c>
      <c r="N157" s="134">
        <f t="shared" si="17"/>
        <v>22.727272727272727</v>
      </c>
      <c r="O157" s="134">
        <f t="shared" si="18"/>
        <v>0</v>
      </c>
      <c r="P157" s="73">
        <f t="shared" si="19"/>
        <v>14.555256064690028</v>
      </c>
      <c r="Q157" s="132" cm="1">
        <f t="array" ref="Q157">IF(OR($A157=Solver!$T$12:$T$201),0,SUMPRODUCT($H157:$J157,$T$4:$V$4))</f>
        <v>0</v>
      </c>
      <c r="R157" s="73" cm="1">
        <f t="array" ref="R157">IF(OR($A157=Solver!$T$12:$T$201),0, SUMPRODUCT($N157:$P157, $T$4:$V$4))</f>
        <v>0</v>
      </c>
    </row>
    <row r="158" spans="1:18">
      <c r="A158" s="55">
        <v>156</v>
      </c>
      <c r="B158" s="55" t="str">
        <f>_xlfn.XLOOKUP($A158, PlayerData!$B$3:$B$394, PlayerData!C$3:C$394)</f>
        <v>AVL</v>
      </c>
      <c r="C158" s="55" t="str">
        <f>_xlfn.XLOOKUP($A158, PlayerData!$B$3:$B$394, PlayerData!D$3:D$394)</f>
        <v>M</v>
      </c>
      <c r="D158" s="31" t="str">
        <f>_xlfn.XLOOKUP($A158, PlayerData!$B$3:$B$394, PlayerData!E$3:E$394)</f>
        <v>Trézéguet</v>
      </c>
      <c r="E158" s="136" cm="1">
        <f t="array" ref="E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"H"), PlayerData!$G:$G,PlayerData!H:H,""),
_xlfn.XLOOKUP(_xlfn.CONCAT(1,"-",$A158, "-", "H"), PlayerData!$G:$G,PlayerData!H:H,""),
_xlfn.XLOOKUP(_xlfn.CONCAT(2,"-",$A158, "-", "H"), PlayerData!$G:$G,PlayerData!H:H,""),
_xlfn.XLOOKUP(_xlfn.CONCAT(3,"-",$A158, "-", "H"), PlayerData!$G:$G,PlayerData!H:H,""),
_xlfn.XLOOKUP(_xlfn.CONCAT(4,"-",$A158, "-", "H"), PlayerData!$G:$G,PlayerData!H:H,""),
_xlfn.XLOOKUP(_xlfn.CONCAT(5,"-",$A158, "-", "H"), PlayerData!$G:$G,PlayerData!H:H,""),
_xlfn.XLOOKUP(_xlfn.CONCAT(6,"-",$A158, "-", "H"), PlayerData!$G:$G,PlayerData!H:H,""),
_xlfn.XLOOKUP(_xlfn.CONCAT(7,"-",$A158, "-", "H"), PlayerData!$G:$G,PlayerData!H:H,""),
_xlfn.XLOOKUP(_xlfn.CONCAT(8,"-",$A158, "-", "H"), PlayerData!$G:$G,PlayerData!H:H,""),
_xlfn.XLOOKUP(_xlfn.CONCAT(9,"-",$A158, "-", "H"), PlayerData!$G:$G,PlayerData!H:H,""),
_xlfn.XLOOKUP(_xlfn.CONCAT(10,"-",$A158, "-", "H"), PlayerData!$G:$G,PlayerData!H:H,""),
_xlfn.XLOOKUP(_xlfn.CONCAT(11,"-",$A158, "-", "H"), PlayerData!$G:$G,PlayerData!H:H,""),
_xlfn.XLOOKUP(_xlfn.CONCAT(12,"-",$A158, "-", "H"), PlayerData!$G:$G,PlayerData!H:H,""),
_xlfn.XLOOKUP(_xlfn.CONCAT(13,"-",$A158, "-", "H"), PlayerData!$G:$G,PlayerData!H:H,""),
_xlfn.XLOOKUP(_xlfn.CONCAT(14,"-",$A158, "-", "H"), PlayerData!$G:$G,PlayerData!H:H,""),
_xlfn.XLOOKUP(_xlfn.CONCAT(15,"-",$A158, "-", "H"), PlayerData!$G:$G,PlayerData!H:H,""),
_xlfn.XLOOKUP(_xlfn.CONCAT(16,"-",$A158, "-", "H"), PlayerData!$G:$G,PlayerData!H:H,""),
_xlfn.XLOOKUP(_xlfn.CONCAT(17,"-",$A158, "-", "H"), PlayerData!$G:$G,PlayerData!H:H,""),
_xlfn.XLOOKUP(_xlfn.CONCAT(18,"-",$A158, "-", "H"), PlayerData!$G:$G,PlayerData!H:H,"")))</f>
        <v>1.5</v>
      </c>
      <c r="F158" s="136" cm="1">
        <f t="array" ref="F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"H"), PlayerData!$G:$G,PlayerData!I:I,""),
_xlfn.XLOOKUP(_xlfn.CONCAT(1,"-",$A158, "-", "H"), PlayerData!$G:$G,PlayerData!I:I,""),
_xlfn.XLOOKUP(_xlfn.CONCAT(2,"-",$A158, "-", "H"), PlayerData!$G:$G,PlayerData!I:I,""),
_xlfn.XLOOKUP(_xlfn.CONCAT(3,"-",$A158, "-", "H"), PlayerData!$G:$G,PlayerData!I:I,""),
_xlfn.XLOOKUP(_xlfn.CONCAT(4,"-",$A158, "-", "H"), PlayerData!$G:$G,PlayerData!I:I,""),
_xlfn.XLOOKUP(_xlfn.CONCAT(5,"-",$A158, "-", "H"), PlayerData!$G:$G,PlayerData!I:I,""),
_xlfn.XLOOKUP(_xlfn.CONCAT(6,"-",$A158, "-", "H"), PlayerData!$G:$G,PlayerData!I:I,""),
_xlfn.XLOOKUP(_xlfn.CONCAT(7,"-",$A158, "-", "H"), PlayerData!$G:$G,PlayerData!I:I,""),
_xlfn.XLOOKUP(_xlfn.CONCAT(8,"-",$A158, "-", "H"), PlayerData!$G:$G,PlayerData!I:I,""),
_xlfn.XLOOKUP(_xlfn.CONCAT(9,"-",$A158, "-", "H"), PlayerData!$G:$G,PlayerData!I:I,""),
_xlfn.XLOOKUP(_xlfn.CONCAT(10,"-",$A158, "-", "H"), PlayerData!$G:$G,PlayerData!I:I,""),
_xlfn.XLOOKUP(_xlfn.CONCAT(11,"-",$A158, "-", "H"), PlayerData!$G:$G,PlayerData!I:I,""),
_xlfn.XLOOKUP(_xlfn.CONCAT(12,"-",$A158, "-", "H"), PlayerData!$G:$G,PlayerData!I:I,""),
_xlfn.XLOOKUP(_xlfn.CONCAT(13,"-",$A158, "-", "H"), PlayerData!$G:$G,PlayerData!I:I,""),
_xlfn.XLOOKUP(_xlfn.CONCAT(14,"-",$A158, "-", "H"), PlayerData!$G:$G,PlayerData!I:I,""),
_xlfn.XLOOKUP(_xlfn.CONCAT(15,"-",$A158, "-", "H"), PlayerData!$G:$G,PlayerData!I:I,""),
_xlfn.XLOOKUP(_xlfn.CONCAT(16,"-",$A158, "-", "H"), PlayerData!$G:$G,PlayerData!I:I,""),
_xlfn.XLOOKUP(_xlfn.CONCAT(17,"-",$A158, "-", "H"), PlayerData!$G:$G,PlayerData!I:I,""),
_xlfn.XLOOKUP(_xlfn.CONCAT(18,"-",$A158, "-", "H"), PlayerData!$G:$G,PlayerData!I:I,"")))</f>
        <v>1</v>
      </c>
      <c r="G158" s="90" cm="1">
        <f t="array" ref="G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"H"), PlayerData!$G:$G,PlayerData!L:L,""),
_xlfn.XLOOKUP(_xlfn.CONCAT(1,"-",$A158, "-", "H"), PlayerData!$G:$G,PlayerData!L:L,""),
_xlfn.XLOOKUP(_xlfn.CONCAT(2,"-",$A158, "-", "H"), PlayerData!$G:$G,PlayerData!L:L,""),
_xlfn.XLOOKUP(_xlfn.CONCAT(3,"-",$A158, "-", "H"), PlayerData!$G:$G,PlayerData!L:L,""),
_xlfn.XLOOKUP(_xlfn.CONCAT(4,"-",$A158, "-", "H"), PlayerData!$G:$G,PlayerData!L:L,""),
_xlfn.XLOOKUP(_xlfn.CONCAT(5,"-",$A158, "-", "H"), PlayerData!$G:$G,PlayerData!L:L,""),
_xlfn.XLOOKUP(_xlfn.CONCAT(6,"-",$A158, "-", "H"), PlayerData!$G:$G,PlayerData!L:L,""),
_xlfn.XLOOKUP(_xlfn.CONCAT(7,"-",$A158, "-", "H"), PlayerData!$G:$G,PlayerData!L:L,""),
_xlfn.XLOOKUP(_xlfn.CONCAT(8,"-",$A158, "-", "H"), PlayerData!$G:$G,PlayerData!L:L,""),
_xlfn.XLOOKUP(_xlfn.CONCAT(9,"-",$A158, "-", "H"), PlayerData!$G:$G,PlayerData!L:L,""),
_xlfn.XLOOKUP(_xlfn.CONCAT(10,"-",$A158, "-", "H"), PlayerData!$G:$G,PlayerData!L:L,""),
_xlfn.XLOOKUP(_xlfn.CONCAT(11,"-",$A158, "-", "H"), PlayerData!$G:$G,PlayerData!L:L,""),
_xlfn.XLOOKUP(_xlfn.CONCAT(12,"-",$A158, "-", "H"), PlayerData!$G:$G,PlayerData!L:L,""),
_xlfn.XLOOKUP(_xlfn.CONCAT(13,"-",$A158, "-", "H"), PlayerData!$G:$G,PlayerData!L:L,""),
_xlfn.XLOOKUP(_xlfn.CONCAT(14,"-",$A158, "-", "H"), PlayerData!$G:$G,PlayerData!L:L,""),
_xlfn.XLOOKUP(_xlfn.CONCAT(15,"-",$A158, "-", "H"), PlayerData!$G:$G,PlayerData!L:L,""),
_xlfn.XLOOKUP(_xlfn.CONCAT(16,"-",$A158, "-", "H"), PlayerData!$G:$G,PlayerData!L:L,""),
_xlfn.XLOOKUP(_xlfn.CONCAT(17,"-",$A158, "-", "H"), PlayerData!$G:$G,PlayerData!L:L,""),
_xlfn.XLOOKUP(_xlfn.CONCAT(18,"-",$A158, "-", "H"), PlayerData!$G:$G,PlayerData!L:L,"")))</f>
        <v>2.8</v>
      </c>
      <c r="H158" s="132">
        <f t="shared" si="14"/>
        <v>34.090909090909086</v>
      </c>
      <c r="I158" s="132">
        <f t="shared" si="15"/>
        <v>45.454545454545453</v>
      </c>
      <c r="J158" s="72">
        <f t="shared" si="16"/>
        <v>37.735849056603776</v>
      </c>
      <c r="K158" s="138" cm="1">
        <f t="array" ref="K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"A"), PlayerData!$M:$M,PlayerData!N:N,""),
_xlfn.XLOOKUP(_xlfn.CONCAT(1,"-",$A158, "-", "A"), PlayerData!$M:$M,PlayerData!N:N,""),
_xlfn.XLOOKUP(_xlfn.CONCAT(2,"-",$A158, "-", "A"), PlayerData!$M:$M,PlayerData!N:N,""),
_xlfn.XLOOKUP(_xlfn.CONCAT(3,"-",$A158, "-", "A"), PlayerData!$M:$M,PlayerData!N:N,""),
_xlfn.XLOOKUP(_xlfn.CONCAT(4,"-",$A158, "-", "A"), PlayerData!$M:$M,PlayerData!N:N,""),
_xlfn.XLOOKUP(_xlfn.CONCAT(5,"-",$A158, "-", "A"), PlayerData!$M:$M,PlayerData!N:N,""),
_xlfn.XLOOKUP(_xlfn.CONCAT(6,"-",$A158, "-", "A"), PlayerData!$M:$M,PlayerData!N:N,""),
_xlfn.XLOOKUP(_xlfn.CONCAT(7,"-",$A158, "-", "A"), PlayerData!$M:$M,PlayerData!N:N,""),
_xlfn.XLOOKUP(_xlfn.CONCAT(8,"-",$A158, "-", "A"), PlayerData!$M:$M,PlayerData!N:N,""),
_xlfn.XLOOKUP(_xlfn.CONCAT(9,"-",$A158, "-", "A"), PlayerData!$M:$M,PlayerData!N:N,""),
_xlfn.XLOOKUP(_xlfn.CONCAT(10,"-",$A158, "-", "A"), PlayerData!$M:$M,PlayerData!N:N,""),
_xlfn.XLOOKUP(_xlfn.CONCAT(11,"-",$A158, "-", "A"), PlayerData!$M:$M,PlayerData!N:N,""),
_xlfn.XLOOKUP(_xlfn.CONCAT(12,"-",$A158, "-", "A"), PlayerData!$M:$M,PlayerData!N:N,""),
_xlfn.XLOOKUP(_xlfn.CONCAT(13,"-",$A158, "-", "A"), PlayerData!$M:$M,PlayerData!N:N,""),
_xlfn.XLOOKUP(_xlfn.CONCAT(14,"-",$A158, "-", "A"), PlayerData!$M:$M,PlayerData!N:N,""),
_xlfn.XLOOKUP(_xlfn.CONCAT(15,"-",$A158, "-", "A"), PlayerData!$M:$M,PlayerData!N:N,""),
_xlfn.XLOOKUP(_xlfn.CONCAT(16,"-",$A158, "-", "A"), PlayerData!$M:$M,PlayerData!N:N,""),
_xlfn.XLOOKUP(_xlfn.CONCAT(17,"-",$A158, "-", "A"), PlayerData!$M:$M,PlayerData!N:N,""),
_xlfn.XLOOKUP(_xlfn.CONCAT(18,"-",$A158, "-", "A"), PlayerData!$M:$M,PlayerData!N:N,"")))</f>
        <v>0.5</v>
      </c>
      <c r="L158" s="138" cm="1">
        <f t="array" ref="L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"A"), PlayerData!$M:$M,PlayerData!O:O,""),
_xlfn.XLOOKUP(_xlfn.CONCAT(1,"-",$A158, "-", "A"), PlayerData!$M:$M,PlayerData!O:O,""),
_xlfn.XLOOKUP(_xlfn.CONCAT(2,"-",$A158, "-", "A"), PlayerData!$M:$M,PlayerData!O:O,""),
_xlfn.XLOOKUP(_xlfn.CONCAT(3,"-",$A158, "-", "A"), PlayerData!$M:$M,PlayerData!O:O,""),
_xlfn.XLOOKUP(_xlfn.CONCAT(4,"-",$A158, "-", "A"), PlayerData!$M:$M,PlayerData!O:O,""),
_xlfn.XLOOKUP(_xlfn.CONCAT(5,"-",$A158, "-", "A"), PlayerData!$M:$M,PlayerData!O:O,""),
_xlfn.XLOOKUP(_xlfn.CONCAT(6,"-",$A158, "-", "A"), PlayerData!$M:$M,PlayerData!O:O,""),
_xlfn.XLOOKUP(_xlfn.CONCAT(7,"-",$A158, "-", "A"), PlayerData!$M:$M,PlayerData!O:O,""),
_xlfn.XLOOKUP(_xlfn.CONCAT(8,"-",$A158, "-", "A"), PlayerData!$M:$M,PlayerData!O:O,""),
_xlfn.XLOOKUP(_xlfn.CONCAT(9,"-",$A158, "-", "A"), PlayerData!$M:$M,PlayerData!O:O,""),
_xlfn.XLOOKUP(_xlfn.CONCAT(10,"-",$A158, "-", "A"), PlayerData!$M:$M,PlayerData!O:O,""),
_xlfn.XLOOKUP(_xlfn.CONCAT(11,"-",$A158, "-", "A"), PlayerData!$M:$M,PlayerData!O:O,""),
_xlfn.XLOOKUP(_xlfn.CONCAT(12,"-",$A158, "-", "A"), PlayerData!$M:$M,PlayerData!O:O,""),
_xlfn.XLOOKUP(_xlfn.CONCAT(13,"-",$A158, "-", "A"), PlayerData!$M:$M,PlayerData!O:O,""),
_xlfn.XLOOKUP(_xlfn.CONCAT(14,"-",$A158, "-", "A"), PlayerData!$M:$M,PlayerData!O:O,""),
_xlfn.XLOOKUP(_xlfn.CONCAT(15,"-",$A158, "-", "A"), PlayerData!$M:$M,PlayerData!O:O,""),
_xlfn.XLOOKUP(_xlfn.CONCAT(16,"-",$A158, "-", "A"), PlayerData!$M:$M,PlayerData!O:O,""),
_xlfn.XLOOKUP(_xlfn.CONCAT(17,"-",$A158, "-", "A"), PlayerData!$M:$M,PlayerData!O:O,""),
_xlfn.XLOOKUP(_xlfn.CONCAT(18,"-",$A158, "-", "A"), PlayerData!$M:$M,PlayerData!O:O,"")))</f>
        <v>0.17</v>
      </c>
      <c r="M158" s="96" cm="1">
        <f t="array" ref="M1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_xlfn.XLOOKUP(_xlfn.CONCAT(0,"-",$A158, "-", "A"), PlayerData!$M:$M,PlayerData!R:R,""),
_xlfn.XLOOKUP(_xlfn.CONCAT(1,"-",$A158, "-", "A"), PlayerData!$M:$M,PlayerData!R:R,""),
_xlfn.XLOOKUP(_xlfn.CONCAT(2,"-",$A158, "-", "A"), PlayerData!$M:$M,PlayerData!R:R,""),
_xlfn.XLOOKUP(_xlfn.CONCAT(3,"-",$A158, "-", "A"), PlayerData!$M:$M,PlayerData!R:R,""),
_xlfn.XLOOKUP(_xlfn.CONCAT(4,"-",$A158, "-", "A"), PlayerData!$M:$M,PlayerData!R:R,""),
_xlfn.XLOOKUP(_xlfn.CONCAT(5,"-",$A158, "-", "A"), PlayerData!$M:$M,PlayerData!R:R,""),
_xlfn.XLOOKUP(_xlfn.CONCAT(6,"-",$A158, "-", "A"), PlayerData!$M:$M,PlayerData!R:R,""),
_xlfn.XLOOKUP(_xlfn.CONCAT(7,"-",$A158, "-", "A"), PlayerData!$M:$M,PlayerData!R:R,""),
_xlfn.XLOOKUP(_xlfn.CONCAT(8,"-",$A158, "-", "A"), PlayerData!$M:$M,PlayerData!R:R,""),
_xlfn.XLOOKUP(_xlfn.CONCAT(9,"-",$A158, "-", "A"), PlayerData!$M:$M,PlayerData!R:R,""),
_xlfn.XLOOKUP(_xlfn.CONCAT(10,"-",$A158, "-", "A"), PlayerData!$M:$M,PlayerData!R:R,""),
_xlfn.XLOOKUP(_xlfn.CONCAT(11,"-",$A158, "-", "A"), PlayerData!$M:$M,PlayerData!R:R,""),
_xlfn.XLOOKUP(_xlfn.CONCAT(12,"-",$A158, "-", "A"), PlayerData!$M:$M,PlayerData!R:R,""),
_xlfn.XLOOKUP(_xlfn.CONCAT(13,"-",$A158, "-", "A"), PlayerData!$M:$M,PlayerData!R:R,""),
_xlfn.XLOOKUP(_xlfn.CONCAT(14,"-",$A158, "-", "A"), PlayerData!$M:$M,PlayerData!R:R,""),
_xlfn.XLOOKUP(_xlfn.CONCAT(15,"-",$A158, "-", "A"), PlayerData!$M:$M,PlayerData!R:R,""),
_xlfn.XLOOKUP(_xlfn.CONCAT(16,"-",$A158, "-", "A"), PlayerData!$M:$M,PlayerData!R:R,""),
_xlfn.XLOOKUP(_xlfn.CONCAT(17,"-",$A158, "-", "A"), PlayerData!$M:$M,PlayerData!R:R,""),
_xlfn.XLOOKUP(_xlfn.CONCAT(18,"-",$A158, "-", "A"), PlayerData!$M:$M,PlayerData!R:R,"")))</f>
        <v>0.52</v>
      </c>
      <c r="N158" s="134">
        <f t="shared" si="17"/>
        <v>11.363636363636363</v>
      </c>
      <c r="O158" s="134">
        <f t="shared" si="18"/>
        <v>7.7272727272727266</v>
      </c>
      <c r="P158" s="73">
        <f t="shared" si="19"/>
        <v>7.0080862533692727</v>
      </c>
      <c r="Q158" s="132" cm="1">
        <f t="array" ref="Q158">IF(OR($A158=Solver!$T$12:$T$201),0,SUMPRODUCT($H158:$J158,$T$4:$V$4))</f>
        <v>0</v>
      </c>
      <c r="R158" s="73" cm="1">
        <f t="array" ref="R158">IF(OR($A158=Solver!$T$12:$T$201),0, SUMPRODUCT($N158:$P158, $T$4:$V$4))</f>
        <v>0</v>
      </c>
    </row>
    <row r="159" spans="1:18">
      <c r="A159" s="55">
        <v>157</v>
      </c>
      <c r="B159" s="55" t="str">
        <f>_xlfn.XLOOKUP($A159, PlayerData!$B$3:$B$394, PlayerData!C$3:C$394)</f>
        <v>LIV</v>
      </c>
      <c r="C159" s="55" t="str">
        <f>_xlfn.XLOOKUP($A159, PlayerData!$B$3:$B$394, PlayerData!D$3:D$394)</f>
        <v>M</v>
      </c>
      <c r="D159" s="31" t="str">
        <f>_xlfn.XLOOKUP($A159, PlayerData!$B$3:$B$394, PlayerData!E$3:E$394)</f>
        <v>Harry Wilson</v>
      </c>
      <c r="E159" s="136" cm="1">
        <f t="array" ref="E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"H"), PlayerData!$G:$G,PlayerData!H:H,""),
_xlfn.XLOOKUP(_xlfn.CONCAT(1,"-",$A159, "-", "H"), PlayerData!$G:$G,PlayerData!H:H,""),
_xlfn.XLOOKUP(_xlfn.CONCAT(2,"-",$A159, "-", "H"), PlayerData!$G:$G,PlayerData!H:H,""),
_xlfn.XLOOKUP(_xlfn.CONCAT(3,"-",$A159, "-", "H"), PlayerData!$G:$G,PlayerData!H:H,""),
_xlfn.XLOOKUP(_xlfn.CONCAT(4,"-",$A159, "-", "H"), PlayerData!$G:$G,PlayerData!H:H,""),
_xlfn.XLOOKUP(_xlfn.CONCAT(5,"-",$A159, "-", "H"), PlayerData!$G:$G,PlayerData!H:H,""),
_xlfn.XLOOKUP(_xlfn.CONCAT(6,"-",$A159, "-", "H"), PlayerData!$G:$G,PlayerData!H:H,""),
_xlfn.XLOOKUP(_xlfn.CONCAT(7,"-",$A159, "-", "H"), PlayerData!$G:$G,PlayerData!H:H,""),
_xlfn.XLOOKUP(_xlfn.CONCAT(8,"-",$A159, "-", "H"), PlayerData!$G:$G,PlayerData!H:H,""),
_xlfn.XLOOKUP(_xlfn.CONCAT(9,"-",$A159, "-", "H"), PlayerData!$G:$G,PlayerData!H:H,""),
_xlfn.XLOOKUP(_xlfn.CONCAT(10,"-",$A159, "-", "H"), PlayerData!$G:$G,PlayerData!H:H,""),
_xlfn.XLOOKUP(_xlfn.CONCAT(11,"-",$A159, "-", "H"), PlayerData!$G:$G,PlayerData!H:H,""),
_xlfn.XLOOKUP(_xlfn.CONCAT(12,"-",$A159, "-", "H"), PlayerData!$G:$G,PlayerData!H:H,""),
_xlfn.XLOOKUP(_xlfn.CONCAT(13,"-",$A159, "-", "H"), PlayerData!$G:$G,PlayerData!H:H,""),
_xlfn.XLOOKUP(_xlfn.CONCAT(14,"-",$A159, "-", "H"), PlayerData!$G:$G,PlayerData!H:H,""),
_xlfn.XLOOKUP(_xlfn.CONCAT(15,"-",$A159, "-", "H"), PlayerData!$G:$G,PlayerData!H:H,""),
_xlfn.XLOOKUP(_xlfn.CONCAT(16,"-",$A159, "-", "H"), PlayerData!$G:$G,PlayerData!H:H,""),
_xlfn.XLOOKUP(_xlfn.CONCAT(17,"-",$A159, "-", "H"), PlayerData!$G:$G,PlayerData!H:H,""),
_xlfn.XLOOKUP(_xlfn.CONCAT(18,"-",$A159, "-", "H"), PlayerData!$G:$G,PlayerData!H:H,"")))</f>
        <v>1</v>
      </c>
      <c r="F159" s="136" cm="1">
        <f t="array" ref="F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"H"), PlayerData!$G:$G,PlayerData!I:I,""),
_xlfn.XLOOKUP(_xlfn.CONCAT(1,"-",$A159, "-", "H"), PlayerData!$G:$G,PlayerData!I:I,""),
_xlfn.XLOOKUP(_xlfn.CONCAT(2,"-",$A159, "-", "H"), PlayerData!$G:$G,PlayerData!I:I,""),
_xlfn.XLOOKUP(_xlfn.CONCAT(3,"-",$A159, "-", "H"), PlayerData!$G:$G,PlayerData!I:I,""),
_xlfn.XLOOKUP(_xlfn.CONCAT(4,"-",$A159, "-", "H"), PlayerData!$G:$G,PlayerData!I:I,""),
_xlfn.XLOOKUP(_xlfn.CONCAT(5,"-",$A159, "-", "H"), PlayerData!$G:$G,PlayerData!I:I,""),
_xlfn.XLOOKUP(_xlfn.CONCAT(6,"-",$A159, "-", "H"), PlayerData!$G:$G,PlayerData!I:I,""),
_xlfn.XLOOKUP(_xlfn.CONCAT(7,"-",$A159, "-", "H"), PlayerData!$G:$G,PlayerData!I:I,""),
_xlfn.XLOOKUP(_xlfn.CONCAT(8,"-",$A159, "-", "H"), PlayerData!$G:$G,PlayerData!I:I,""),
_xlfn.XLOOKUP(_xlfn.CONCAT(9,"-",$A159, "-", "H"), PlayerData!$G:$G,PlayerData!I:I,""),
_xlfn.XLOOKUP(_xlfn.CONCAT(10,"-",$A159, "-", "H"), PlayerData!$G:$G,PlayerData!I:I,""),
_xlfn.XLOOKUP(_xlfn.CONCAT(11,"-",$A159, "-", "H"), PlayerData!$G:$G,PlayerData!I:I,""),
_xlfn.XLOOKUP(_xlfn.CONCAT(12,"-",$A159, "-", "H"), PlayerData!$G:$G,PlayerData!I:I,""),
_xlfn.XLOOKUP(_xlfn.CONCAT(13,"-",$A159, "-", "H"), PlayerData!$G:$G,PlayerData!I:I,""),
_xlfn.XLOOKUP(_xlfn.CONCAT(14,"-",$A159, "-", "H"), PlayerData!$G:$G,PlayerData!I:I,""),
_xlfn.XLOOKUP(_xlfn.CONCAT(15,"-",$A159, "-", "H"), PlayerData!$G:$G,PlayerData!I:I,""),
_xlfn.XLOOKUP(_xlfn.CONCAT(16,"-",$A159, "-", "H"), PlayerData!$G:$G,PlayerData!I:I,""),
_xlfn.XLOOKUP(_xlfn.CONCAT(17,"-",$A159, "-", "H"), PlayerData!$G:$G,PlayerData!I:I,""),
_xlfn.XLOOKUP(_xlfn.CONCAT(18,"-",$A159, "-", "H"), PlayerData!$G:$G,PlayerData!I:I,"")))</f>
        <v>0</v>
      </c>
      <c r="G159" s="90" cm="1">
        <f t="array" ref="G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"H"), PlayerData!$G:$G,PlayerData!L:L,""),
_xlfn.XLOOKUP(_xlfn.CONCAT(1,"-",$A159, "-", "H"), PlayerData!$G:$G,PlayerData!L:L,""),
_xlfn.XLOOKUP(_xlfn.CONCAT(2,"-",$A159, "-", "H"), PlayerData!$G:$G,PlayerData!L:L,""),
_xlfn.XLOOKUP(_xlfn.CONCAT(3,"-",$A159, "-", "H"), PlayerData!$G:$G,PlayerData!L:L,""),
_xlfn.XLOOKUP(_xlfn.CONCAT(4,"-",$A159, "-", "H"), PlayerData!$G:$G,PlayerData!L:L,""),
_xlfn.XLOOKUP(_xlfn.CONCAT(5,"-",$A159, "-", "H"), PlayerData!$G:$G,PlayerData!L:L,""),
_xlfn.XLOOKUP(_xlfn.CONCAT(6,"-",$A159, "-", "H"), PlayerData!$G:$G,PlayerData!L:L,""),
_xlfn.XLOOKUP(_xlfn.CONCAT(7,"-",$A159, "-", "H"), PlayerData!$G:$G,PlayerData!L:L,""),
_xlfn.XLOOKUP(_xlfn.CONCAT(8,"-",$A159, "-", "H"), PlayerData!$G:$G,PlayerData!L:L,""),
_xlfn.XLOOKUP(_xlfn.CONCAT(9,"-",$A159, "-", "H"), PlayerData!$G:$G,PlayerData!L:L,""),
_xlfn.XLOOKUP(_xlfn.CONCAT(10,"-",$A159, "-", "H"), PlayerData!$G:$G,PlayerData!L:L,""),
_xlfn.XLOOKUP(_xlfn.CONCAT(11,"-",$A159, "-", "H"), PlayerData!$G:$G,PlayerData!L:L,""),
_xlfn.XLOOKUP(_xlfn.CONCAT(12,"-",$A159, "-", "H"), PlayerData!$G:$G,PlayerData!L:L,""),
_xlfn.XLOOKUP(_xlfn.CONCAT(13,"-",$A159, "-", "H"), PlayerData!$G:$G,PlayerData!L:L,""),
_xlfn.XLOOKUP(_xlfn.CONCAT(14,"-",$A159, "-", "H"), PlayerData!$G:$G,PlayerData!L:L,""),
_xlfn.XLOOKUP(_xlfn.CONCAT(15,"-",$A159, "-", "H"), PlayerData!$G:$G,PlayerData!L:L,""),
_xlfn.XLOOKUP(_xlfn.CONCAT(16,"-",$A159, "-", "H"), PlayerData!$G:$G,PlayerData!L:L,""),
_xlfn.XLOOKUP(_xlfn.CONCAT(17,"-",$A159, "-", "H"), PlayerData!$G:$G,PlayerData!L:L,""),
_xlfn.XLOOKUP(_xlfn.CONCAT(18,"-",$A159, "-", "H"), PlayerData!$G:$G,PlayerData!L:L,"")))</f>
        <v>1.31</v>
      </c>
      <c r="H159" s="132">
        <f t="shared" si="14"/>
        <v>22.727272727272727</v>
      </c>
      <c r="I159" s="132">
        <f t="shared" si="15"/>
        <v>0</v>
      </c>
      <c r="J159" s="72">
        <f t="shared" si="16"/>
        <v>17.654986522911052</v>
      </c>
      <c r="K159" s="138" cm="1">
        <f t="array" ref="K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"A"), PlayerData!$M:$M,PlayerData!N:N,""),
_xlfn.XLOOKUP(_xlfn.CONCAT(1,"-",$A159, "-", "A"), PlayerData!$M:$M,PlayerData!N:N,""),
_xlfn.XLOOKUP(_xlfn.CONCAT(2,"-",$A159, "-", "A"), PlayerData!$M:$M,PlayerData!N:N,""),
_xlfn.XLOOKUP(_xlfn.CONCAT(3,"-",$A159, "-", "A"), PlayerData!$M:$M,PlayerData!N:N,""),
_xlfn.XLOOKUP(_xlfn.CONCAT(4,"-",$A159, "-", "A"), PlayerData!$M:$M,PlayerData!N:N,""),
_xlfn.XLOOKUP(_xlfn.CONCAT(5,"-",$A159, "-", "A"), PlayerData!$M:$M,PlayerData!N:N,""),
_xlfn.XLOOKUP(_xlfn.CONCAT(6,"-",$A159, "-", "A"), PlayerData!$M:$M,PlayerData!N:N,""),
_xlfn.XLOOKUP(_xlfn.CONCAT(7,"-",$A159, "-", "A"), PlayerData!$M:$M,PlayerData!N:N,""),
_xlfn.XLOOKUP(_xlfn.CONCAT(8,"-",$A159, "-", "A"), PlayerData!$M:$M,PlayerData!N:N,""),
_xlfn.XLOOKUP(_xlfn.CONCAT(9,"-",$A159, "-", "A"), PlayerData!$M:$M,PlayerData!N:N,""),
_xlfn.XLOOKUP(_xlfn.CONCAT(10,"-",$A159, "-", "A"), PlayerData!$M:$M,PlayerData!N:N,""),
_xlfn.XLOOKUP(_xlfn.CONCAT(11,"-",$A159, "-", "A"), PlayerData!$M:$M,PlayerData!N:N,""),
_xlfn.XLOOKUP(_xlfn.CONCAT(12,"-",$A159, "-", "A"), PlayerData!$M:$M,PlayerData!N:N,""),
_xlfn.XLOOKUP(_xlfn.CONCAT(13,"-",$A159, "-", "A"), PlayerData!$M:$M,PlayerData!N:N,""),
_xlfn.XLOOKUP(_xlfn.CONCAT(14,"-",$A159, "-", "A"), PlayerData!$M:$M,PlayerData!N:N,""),
_xlfn.XLOOKUP(_xlfn.CONCAT(15,"-",$A159, "-", "A"), PlayerData!$M:$M,PlayerData!N:N,""),
_xlfn.XLOOKUP(_xlfn.CONCAT(16,"-",$A159, "-", "A"), PlayerData!$M:$M,PlayerData!N:N,""),
_xlfn.XLOOKUP(_xlfn.CONCAT(17,"-",$A159, "-", "A"), PlayerData!$M:$M,PlayerData!N:N,""),
_xlfn.XLOOKUP(_xlfn.CONCAT(18,"-",$A159, "-", "A"), PlayerData!$M:$M,PlayerData!N:N,"")))</f>
        <v>0.8</v>
      </c>
      <c r="L159" s="138" cm="1">
        <f t="array" ref="L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"A"), PlayerData!$M:$M,PlayerData!O:O,""),
_xlfn.XLOOKUP(_xlfn.CONCAT(1,"-",$A159, "-", "A"), PlayerData!$M:$M,PlayerData!O:O,""),
_xlfn.XLOOKUP(_xlfn.CONCAT(2,"-",$A159, "-", "A"), PlayerData!$M:$M,PlayerData!O:O,""),
_xlfn.XLOOKUP(_xlfn.CONCAT(3,"-",$A159, "-", "A"), PlayerData!$M:$M,PlayerData!O:O,""),
_xlfn.XLOOKUP(_xlfn.CONCAT(4,"-",$A159, "-", "A"), PlayerData!$M:$M,PlayerData!O:O,""),
_xlfn.XLOOKUP(_xlfn.CONCAT(5,"-",$A159, "-", "A"), PlayerData!$M:$M,PlayerData!O:O,""),
_xlfn.XLOOKUP(_xlfn.CONCAT(6,"-",$A159, "-", "A"), PlayerData!$M:$M,PlayerData!O:O,""),
_xlfn.XLOOKUP(_xlfn.CONCAT(7,"-",$A159, "-", "A"), PlayerData!$M:$M,PlayerData!O:O,""),
_xlfn.XLOOKUP(_xlfn.CONCAT(8,"-",$A159, "-", "A"), PlayerData!$M:$M,PlayerData!O:O,""),
_xlfn.XLOOKUP(_xlfn.CONCAT(9,"-",$A159, "-", "A"), PlayerData!$M:$M,PlayerData!O:O,""),
_xlfn.XLOOKUP(_xlfn.CONCAT(10,"-",$A159, "-", "A"), PlayerData!$M:$M,PlayerData!O:O,""),
_xlfn.XLOOKUP(_xlfn.CONCAT(11,"-",$A159, "-", "A"), PlayerData!$M:$M,PlayerData!O:O,""),
_xlfn.XLOOKUP(_xlfn.CONCAT(12,"-",$A159, "-", "A"), PlayerData!$M:$M,PlayerData!O:O,""),
_xlfn.XLOOKUP(_xlfn.CONCAT(13,"-",$A159, "-", "A"), PlayerData!$M:$M,PlayerData!O:O,""),
_xlfn.XLOOKUP(_xlfn.CONCAT(14,"-",$A159, "-", "A"), PlayerData!$M:$M,PlayerData!O:O,""),
_xlfn.XLOOKUP(_xlfn.CONCAT(15,"-",$A159, "-", "A"), PlayerData!$M:$M,PlayerData!O:O,""),
_xlfn.XLOOKUP(_xlfn.CONCAT(16,"-",$A159, "-", "A"), PlayerData!$M:$M,PlayerData!O:O,""),
_xlfn.XLOOKUP(_xlfn.CONCAT(17,"-",$A159, "-", "A"), PlayerData!$M:$M,PlayerData!O:O,""),
_xlfn.XLOOKUP(_xlfn.CONCAT(18,"-",$A159, "-", "A"), PlayerData!$M:$M,PlayerData!O:O,"")))</f>
        <v>0.2</v>
      </c>
      <c r="M159" s="96" cm="1">
        <f t="array" ref="M1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_xlfn.XLOOKUP(_xlfn.CONCAT(0,"-",$A159, "-", "A"), PlayerData!$M:$M,PlayerData!R:R,""),
_xlfn.XLOOKUP(_xlfn.CONCAT(1,"-",$A159, "-", "A"), PlayerData!$M:$M,PlayerData!R:R,""),
_xlfn.XLOOKUP(_xlfn.CONCAT(2,"-",$A159, "-", "A"), PlayerData!$M:$M,PlayerData!R:R,""),
_xlfn.XLOOKUP(_xlfn.CONCAT(3,"-",$A159, "-", "A"), PlayerData!$M:$M,PlayerData!R:R,""),
_xlfn.XLOOKUP(_xlfn.CONCAT(4,"-",$A159, "-", "A"), PlayerData!$M:$M,PlayerData!R:R,""),
_xlfn.XLOOKUP(_xlfn.CONCAT(5,"-",$A159, "-", "A"), PlayerData!$M:$M,PlayerData!R:R,""),
_xlfn.XLOOKUP(_xlfn.CONCAT(6,"-",$A159, "-", "A"), PlayerData!$M:$M,PlayerData!R:R,""),
_xlfn.XLOOKUP(_xlfn.CONCAT(7,"-",$A159, "-", "A"), PlayerData!$M:$M,PlayerData!R:R,""),
_xlfn.XLOOKUP(_xlfn.CONCAT(8,"-",$A159, "-", "A"), PlayerData!$M:$M,PlayerData!R:R,""),
_xlfn.XLOOKUP(_xlfn.CONCAT(9,"-",$A159, "-", "A"), PlayerData!$M:$M,PlayerData!R:R,""),
_xlfn.XLOOKUP(_xlfn.CONCAT(10,"-",$A159, "-", "A"), PlayerData!$M:$M,PlayerData!R:R,""),
_xlfn.XLOOKUP(_xlfn.CONCAT(11,"-",$A159, "-", "A"), PlayerData!$M:$M,PlayerData!R:R,""),
_xlfn.XLOOKUP(_xlfn.CONCAT(12,"-",$A159, "-", "A"), PlayerData!$M:$M,PlayerData!R:R,""),
_xlfn.XLOOKUP(_xlfn.CONCAT(13,"-",$A159, "-", "A"), PlayerData!$M:$M,PlayerData!R:R,""),
_xlfn.XLOOKUP(_xlfn.CONCAT(14,"-",$A159, "-", "A"), PlayerData!$M:$M,PlayerData!R:R,""),
_xlfn.XLOOKUP(_xlfn.CONCAT(15,"-",$A159, "-", "A"), PlayerData!$M:$M,PlayerData!R:R,""),
_xlfn.XLOOKUP(_xlfn.CONCAT(16,"-",$A159, "-", "A"), PlayerData!$M:$M,PlayerData!R:R,""),
_xlfn.XLOOKUP(_xlfn.CONCAT(17,"-",$A159, "-", "A"), PlayerData!$M:$M,PlayerData!R:R,""),
_xlfn.XLOOKUP(_xlfn.CONCAT(18,"-",$A159, "-", "A"), PlayerData!$M:$M,PlayerData!R:R,"")))</f>
        <v>0.94000000000000006</v>
      </c>
      <c r="N159" s="134">
        <f t="shared" si="17"/>
        <v>18.18181818181818</v>
      </c>
      <c r="O159" s="134">
        <f t="shared" si="18"/>
        <v>9.0909090909090899</v>
      </c>
      <c r="P159" s="73">
        <f t="shared" si="19"/>
        <v>12.66846361185984</v>
      </c>
      <c r="Q159" s="132" cm="1">
        <f t="array" ref="Q159">IF(OR($A159=Solver!$T$12:$T$201),0,SUMPRODUCT($H159:$J159,$T$4:$V$4))</f>
        <v>17.654986522911052</v>
      </c>
      <c r="R159" s="73" cm="1">
        <f t="array" ref="R159">IF(OR($A159=Solver!$T$12:$T$201),0, SUMPRODUCT($N159:$P159, $T$4:$V$4))</f>
        <v>12.66846361185984</v>
      </c>
    </row>
    <row r="160" spans="1:18">
      <c r="A160" s="55">
        <v>158</v>
      </c>
      <c r="B160" s="55">
        <f>_xlfn.XLOOKUP($A160, PlayerData!$B$3:$B$394, PlayerData!C$3:C$394)</f>
        <v>0</v>
      </c>
      <c r="C160" s="55" t="str">
        <f>_xlfn.XLOOKUP($A160, PlayerData!$B$3:$B$394, PlayerData!D$3:D$394)</f>
        <v>M</v>
      </c>
      <c r="D160" s="31" t="str">
        <f>_xlfn.XLOOKUP($A160, PlayerData!$B$3:$B$394, PlayerData!E$3:E$394)</f>
        <v>Doucouré</v>
      </c>
      <c r="E160" s="136" cm="1">
        <f t="array" ref="E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"H"), PlayerData!$G:$G,PlayerData!H:H,""),
_xlfn.XLOOKUP(_xlfn.CONCAT(1,"-",$A160, "-", "H"), PlayerData!$G:$G,PlayerData!H:H,""),
_xlfn.XLOOKUP(_xlfn.CONCAT(2,"-",$A160, "-", "H"), PlayerData!$G:$G,PlayerData!H:H,""),
_xlfn.XLOOKUP(_xlfn.CONCAT(3,"-",$A160, "-", "H"), PlayerData!$G:$G,PlayerData!H:H,""),
_xlfn.XLOOKUP(_xlfn.CONCAT(4,"-",$A160, "-", "H"), PlayerData!$G:$G,PlayerData!H:H,""),
_xlfn.XLOOKUP(_xlfn.CONCAT(5,"-",$A160, "-", "H"), PlayerData!$G:$G,PlayerData!H:H,""),
_xlfn.XLOOKUP(_xlfn.CONCAT(6,"-",$A160, "-", "H"), PlayerData!$G:$G,PlayerData!H:H,""),
_xlfn.XLOOKUP(_xlfn.CONCAT(7,"-",$A160, "-", "H"), PlayerData!$G:$G,PlayerData!H:H,""),
_xlfn.XLOOKUP(_xlfn.CONCAT(8,"-",$A160, "-", "H"), PlayerData!$G:$G,PlayerData!H:H,""),
_xlfn.XLOOKUP(_xlfn.CONCAT(9,"-",$A160, "-", "H"), PlayerData!$G:$G,PlayerData!H:H,""),
_xlfn.XLOOKUP(_xlfn.CONCAT(10,"-",$A160, "-", "H"), PlayerData!$G:$G,PlayerData!H:H,""),
_xlfn.XLOOKUP(_xlfn.CONCAT(11,"-",$A160, "-", "H"), PlayerData!$G:$G,PlayerData!H:H,""),
_xlfn.XLOOKUP(_xlfn.CONCAT(12,"-",$A160, "-", "H"), PlayerData!$G:$G,PlayerData!H:H,""),
_xlfn.XLOOKUP(_xlfn.CONCAT(13,"-",$A160, "-", "H"), PlayerData!$G:$G,PlayerData!H:H,""),
_xlfn.XLOOKUP(_xlfn.CONCAT(14,"-",$A160, "-", "H"), PlayerData!$G:$G,PlayerData!H:H,""),
_xlfn.XLOOKUP(_xlfn.CONCAT(15,"-",$A160, "-", "H"), PlayerData!$G:$G,PlayerData!H:H,""),
_xlfn.XLOOKUP(_xlfn.CONCAT(16,"-",$A160, "-", "H"), PlayerData!$G:$G,PlayerData!H:H,""),
_xlfn.XLOOKUP(_xlfn.CONCAT(17,"-",$A160, "-", "H"), PlayerData!$G:$G,PlayerData!H:H,""),
_xlfn.XLOOKUP(_xlfn.CONCAT(18,"-",$A160, "-", "H"), PlayerData!$G:$G,PlayerData!H:H,"")))</f>
        <v>1</v>
      </c>
      <c r="F160" s="136" cm="1">
        <f t="array" ref="F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"H"), PlayerData!$G:$G,PlayerData!I:I,""),
_xlfn.XLOOKUP(_xlfn.CONCAT(1,"-",$A160, "-", "H"), PlayerData!$G:$G,PlayerData!I:I,""),
_xlfn.XLOOKUP(_xlfn.CONCAT(2,"-",$A160, "-", "H"), PlayerData!$G:$G,PlayerData!I:I,""),
_xlfn.XLOOKUP(_xlfn.CONCAT(3,"-",$A160, "-", "H"), PlayerData!$G:$G,PlayerData!I:I,""),
_xlfn.XLOOKUP(_xlfn.CONCAT(4,"-",$A160, "-", "H"), PlayerData!$G:$G,PlayerData!I:I,""),
_xlfn.XLOOKUP(_xlfn.CONCAT(5,"-",$A160, "-", "H"), PlayerData!$G:$G,PlayerData!I:I,""),
_xlfn.XLOOKUP(_xlfn.CONCAT(6,"-",$A160, "-", "H"), PlayerData!$G:$G,PlayerData!I:I,""),
_xlfn.XLOOKUP(_xlfn.CONCAT(7,"-",$A160, "-", "H"), PlayerData!$G:$G,PlayerData!I:I,""),
_xlfn.XLOOKUP(_xlfn.CONCAT(8,"-",$A160, "-", "H"), PlayerData!$G:$G,PlayerData!I:I,""),
_xlfn.XLOOKUP(_xlfn.CONCAT(9,"-",$A160, "-", "H"), PlayerData!$G:$G,PlayerData!I:I,""),
_xlfn.XLOOKUP(_xlfn.CONCAT(10,"-",$A160, "-", "H"), PlayerData!$G:$G,PlayerData!I:I,""),
_xlfn.XLOOKUP(_xlfn.CONCAT(11,"-",$A160, "-", "H"), PlayerData!$G:$G,PlayerData!I:I,""),
_xlfn.XLOOKUP(_xlfn.CONCAT(12,"-",$A160, "-", "H"), PlayerData!$G:$G,PlayerData!I:I,""),
_xlfn.XLOOKUP(_xlfn.CONCAT(13,"-",$A160, "-", "H"), PlayerData!$G:$G,PlayerData!I:I,""),
_xlfn.XLOOKUP(_xlfn.CONCAT(14,"-",$A160, "-", "H"), PlayerData!$G:$G,PlayerData!I:I,""),
_xlfn.XLOOKUP(_xlfn.CONCAT(15,"-",$A160, "-", "H"), PlayerData!$G:$G,PlayerData!I:I,""),
_xlfn.XLOOKUP(_xlfn.CONCAT(16,"-",$A160, "-", "H"), PlayerData!$G:$G,PlayerData!I:I,""),
_xlfn.XLOOKUP(_xlfn.CONCAT(17,"-",$A160, "-", "H"), PlayerData!$G:$G,PlayerData!I:I,""),
_xlfn.XLOOKUP(_xlfn.CONCAT(18,"-",$A160, "-", "H"), PlayerData!$G:$G,PlayerData!I:I,"")))</f>
        <v>0.2</v>
      </c>
      <c r="G160" s="90" cm="1">
        <f t="array" ref="G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"H"), PlayerData!$G:$G,PlayerData!L:L,""),
_xlfn.XLOOKUP(_xlfn.CONCAT(1,"-",$A160, "-", "H"), PlayerData!$G:$G,PlayerData!L:L,""),
_xlfn.XLOOKUP(_xlfn.CONCAT(2,"-",$A160, "-", "H"), PlayerData!$G:$G,PlayerData!L:L,""),
_xlfn.XLOOKUP(_xlfn.CONCAT(3,"-",$A160, "-", "H"), PlayerData!$G:$G,PlayerData!L:L,""),
_xlfn.XLOOKUP(_xlfn.CONCAT(4,"-",$A160, "-", "H"), PlayerData!$G:$G,PlayerData!L:L,""),
_xlfn.XLOOKUP(_xlfn.CONCAT(5,"-",$A160, "-", "H"), PlayerData!$G:$G,PlayerData!L:L,""),
_xlfn.XLOOKUP(_xlfn.CONCAT(6,"-",$A160, "-", "H"), PlayerData!$G:$G,PlayerData!L:L,""),
_xlfn.XLOOKUP(_xlfn.CONCAT(7,"-",$A160, "-", "H"), PlayerData!$G:$G,PlayerData!L:L,""),
_xlfn.XLOOKUP(_xlfn.CONCAT(8,"-",$A160, "-", "H"), PlayerData!$G:$G,PlayerData!L:L,""),
_xlfn.XLOOKUP(_xlfn.CONCAT(9,"-",$A160, "-", "H"), PlayerData!$G:$G,PlayerData!L:L,""),
_xlfn.XLOOKUP(_xlfn.CONCAT(10,"-",$A160, "-", "H"), PlayerData!$G:$G,PlayerData!L:L,""),
_xlfn.XLOOKUP(_xlfn.CONCAT(11,"-",$A160, "-", "H"), PlayerData!$G:$G,PlayerData!L:L,""),
_xlfn.XLOOKUP(_xlfn.CONCAT(12,"-",$A160, "-", "H"), PlayerData!$G:$G,PlayerData!L:L,""),
_xlfn.XLOOKUP(_xlfn.CONCAT(13,"-",$A160, "-", "H"), PlayerData!$G:$G,PlayerData!L:L,""),
_xlfn.XLOOKUP(_xlfn.CONCAT(14,"-",$A160, "-", "H"), PlayerData!$G:$G,PlayerData!L:L,""),
_xlfn.XLOOKUP(_xlfn.CONCAT(15,"-",$A160, "-", "H"), PlayerData!$G:$G,PlayerData!L:L,""),
_xlfn.XLOOKUP(_xlfn.CONCAT(16,"-",$A160, "-", "H"), PlayerData!$G:$G,PlayerData!L:L,""),
_xlfn.XLOOKUP(_xlfn.CONCAT(17,"-",$A160, "-", "H"), PlayerData!$G:$G,PlayerData!L:L,""),
_xlfn.XLOOKUP(_xlfn.CONCAT(18,"-",$A160, "-", "H"), PlayerData!$G:$G,PlayerData!L:L,"")))</f>
        <v>0.95000000000000007</v>
      </c>
      <c r="H160" s="132">
        <f t="shared" si="14"/>
        <v>22.727272727272727</v>
      </c>
      <c r="I160" s="132">
        <f t="shared" si="15"/>
        <v>9.0909090909090899</v>
      </c>
      <c r="J160" s="72">
        <f t="shared" si="16"/>
        <v>12.80323450134771</v>
      </c>
      <c r="K160" s="138" cm="1">
        <f t="array" ref="K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"A"), PlayerData!$M:$M,PlayerData!N:N,""),
_xlfn.XLOOKUP(_xlfn.CONCAT(1,"-",$A160, "-", "A"), PlayerData!$M:$M,PlayerData!N:N,""),
_xlfn.XLOOKUP(_xlfn.CONCAT(2,"-",$A160, "-", "A"), PlayerData!$M:$M,PlayerData!N:N,""),
_xlfn.XLOOKUP(_xlfn.CONCAT(3,"-",$A160, "-", "A"), PlayerData!$M:$M,PlayerData!N:N,""),
_xlfn.XLOOKUP(_xlfn.CONCAT(4,"-",$A160, "-", "A"), PlayerData!$M:$M,PlayerData!N:N,""),
_xlfn.XLOOKUP(_xlfn.CONCAT(5,"-",$A160, "-", "A"), PlayerData!$M:$M,PlayerData!N:N,""),
_xlfn.XLOOKUP(_xlfn.CONCAT(6,"-",$A160, "-", "A"), PlayerData!$M:$M,PlayerData!N:N,""),
_xlfn.XLOOKUP(_xlfn.CONCAT(7,"-",$A160, "-", "A"), PlayerData!$M:$M,PlayerData!N:N,""),
_xlfn.XLOOKUP(_xlfn.CONCAT(8,"-",$A160, "-", "A"), PlayerData!$M:$M,PlayerData!N:N,""),
_xlfn.XLOOKUP(_xlfn.CONCAT(9,"-",$A160, "-", "A"), PlayerData!$M:$M,PlayerData!N:N,""),
_xlfn.XLOOKUP(_xlfn.CONCAT(10,"-",$A160, "-", "A"), PlayerData!$M:$M,PlayerData!N:N,""),
_xlfn.XLOOKUP(_xlfn.CONCAT(11,"-",$A160, "-", "A"), PlayerData!$M:$M,PlayerData!N:N,""),
_xlfn.XLOOKUP(_xlfn.CONCAT(12,"-",$A160, "-", "A"), PlayerData!$M:$M,PlayerData!N:N,""),
_xlfn.XLOOKUP(_xlfn.CONCAT(13,"-",$A160, "-", "A"), PlayerData!$M:$M,PlayerData!N:N,""),
_xlfn.XLOOKUP(_xlfn.CONCAT(14,"-",$A160, "-", "A"), PlayerData!$M:$M,PlayerData!N:N,""),
_xlfn.XLOOKUP(_xlfn.CONCAT(15,"-",$A160, "-", "A"), PlayerData!$M:$M,PlayerData!N:N,""),
_xlfn.XLOOKUP(_xlfn.CONCAT(16,"-",$A160, "-", "A"), PlayerData!$M:$M,PlayerData!N:N,""),
_xlfn.XLOOKUP(_xlfn.CONCAT(17,"-",$A160, "-", "A"), PlayerData!$M:$M,PlayerData!N:N,""),
_xlfn.XLOOKUP(_xlfn.CONCAT(18,"-",$A160, "-", "A"), PlayerData!$M:$M,PlayerData!N:N,"")))</f>
        <v>1.25</v>
      </c>
      <c r="L160" s="138" cm="1">
        <f t="array" ref="L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"A"), PlayerData!$M:$M,PlayerData!O:O,""),
_xlfn.XLOOKUP(_xlfn.CONCAT(1,"-",$A160, "-", "A"), PlayerData!$M:$M,PlayerData!O:O,""),
_xlfn.XLOOKUP(_xlfn.CONCAT(2,"-",$A160, "-", "A"), PlayerData!$M:$M,PlayerData!O:O,""),
_xlfn.XLOOKUP(_xlfn.CONCAT(3,"-",$A160, "-", "A"), PlayerData!$M:$M,PlayerData!O:O,""),
_xlfn.XLOOKUP(_xlfn.CONCAT(4,"-",$A160, "-", "A"), PlayerData!$M:$M,PlayerData!O:O,""),
_xlfn.XLOOKUP(_xlfn.CONCAT(5,"-",$A160, "-", "A"), PlayerData!$M:$M,PlayerData!O:O,""),
_xlfn.XLOOKUP(_xlfn.CONCAT(6,"-",$A160, "-", "A"), PlayerData!$M:$M,PlayerData!O:O,""),
_xlfn.XLOOKUP(_xlfn.CONCAT(7,"-",$A160, "-", "A"), PlayerData!$M:$M,PlayerData!O:O,""),
_xlfn.XLOOKUP(_xlfn.CONCAT(8,"-",$A160, "-", "A"), PlayerData!$M:$M,PlayerData!O:O,""),
_xlfn.XLOOKUP(_xlfn.CONCAT(9,"-",$A160, "-", "A"), PlayerData!$M:$M,PlayerData!O:O,""),
_xlfn.XLOOKUP(_xlfn.CONCAT(10,"-",$A160, "-", "A"), PlayerData!$M:$M,PlayerData!O:O,""),
_xlfn.XLOOKUP(_xlfn.CONCAT(11,"-",$A160, "-", "A"), PlayerData!$M:$M,PlayerData!O:O,""),
_xlfn.XLOOKUP(_xlfn.CONCAT(12,"-",$A160, "-", "A"), PlayerData!$M:$M,PlayerData!O:O,""),
_xlfn.XLOOKUP(_xlfn.CONCAT(13,"-",$A160, "-", "A"), PlayerData!$M:$M,PlayerData!O:O,""),
_xlfn.XLOOKUP(_xlfn.CONCAT(14,"-",$A160, "-", "A"), PlayerData!$M:$M,PlayerData!O:O,""),
_xlfn.XLOOKUP(_xlfn.CONCAT(15,"-",$A160, "-", "A"), PlayerData!$M:$M,PlayerData!O:O,""),
_xlfn.XLOOKUP(_xlfn.CONCAT(16,"-",$A160, "-", "A"), PlayerData!$M:$M,PlayerData!O:O,""),
_xlfn.XLOOKUP(_xlfn.CONCAT(17,"-",$A160, "-", "A"), PlayerData!$M:$M,PlayerData!O:O,""),
_xlfn.XLOOKUP(_xlfn.CONCAT(18,"-",$A160, "-", "A"), PlayerData!$M:$M,PlayerData!O:O,"")))</f>
        <v>0.12</v>
      </c>
      <c r="M160" s="96" cm="1">
        <f t="array" ref="M1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_xlfn.XLOOKUP(_xlfn.CONCAT(0,"-",$A160, "-", "A"), PlayerData!$M:$M,PlayerData!R:R,""),
_xlfn.XLOOKUP(_xlfn.CONCAT(1,"-",$A160, "-", "A"), PlayerData!$M:$M,PlayerData!R:R,""),
_xlfn.XLOOKUP(_xlfn.CONCAT(2,"-",$A160, "-", "A"), PlayerData!$M:$M,PlayerData!R:R,""),
_xlfn.XLOOKUP(_xlfn.CONCAT(3,"-",$A160, "-", "A"), PlayerData!$M:$M,PlayerData!R:R,""),
_xlfn.XLOOKUP(_xlfn.CONCAT(4,"-",$A160, "-", "A"), PlayerData!$M:$M,PlayerData!R:R,""),
_xlfn.XLOOKUP(_xlfn.CONCAT(5,"-",$A160, "-", "A"), PlayerData!$M:$M,PlayerData!R:R,""),
_xlfn.XLOOKUP(_xlfn.CONCAT(6,"-",$A160, "-", "A"), PlayerData!$M:$M,PlayerData!R:R,""),
_xlfn.XLOOKUP(_xlfn.CONCAT(7,"-",$A160, "-", "A"), PlayerData!$M:$M,PlayerData!R:R,""),
_xlfn.XLOOKUP(_xlfn.CONCAT(8,"-",$A160, "-", "A"), PlayerData!$M:$M,PlayerData!R:R,""),
_xlfn.XLOOKUP(_xlfn.CONCAT(9,"-",$A160, "-", "A"), PlayerData!$M:$M,PlayerData!R:R,""),
_xlfn.XLOOKUP(_xlfn.CONCAT(10,"-",$A160, "-", "A"), PlayerData!$M:$M,PlayerData!R:R,""),
_xlfn.XLOOKUP(_xlfn.CONCAT(11,"-",$A160, "-", "A"), PlayerData!$M:$M,PlayerData!R:R,""),
_xlfn.XLOOKUP(_xlfn.CONCAT(12,"-",$A160, "-", "A"), PlayerData!$M:$M,PlayerData!R:R,""),
_xlfn.XLOOKUP(_xlfn.CONCAT(13,"-",$A160, "-", "A"), PlayerData!$M:$M,PlayerData!R:R,""),
_xlfn.XLOOKUP(_xlfn.CONCAT(14,"-",$A160, "-", "A"), PlayerData!$M:$M,PlayerData!R:R,""),
_xlfn.XLOOKUP(_xlfn.CONCAT(15,"-",$A160, "-", "A"), PlayerData!$M:$M,PlayerData!R:R,""),
_xlfn.XLOOKUP(_xlfn.CONCAT(16,"-",$A160, "-", "A"), PlayerData!$M:$M,PlayerData!R:R,""),
_xlfn.XLOOKUP(_xlfn.CONCAT(17,"-",$A160, "-", "A"), PlayerData!$M:$M,PlayerData!R:R,""),
_xlfn.XLOOKUP(_xlfn.CONCAT(18,"-",$A160, "-", "A"), PlayerData!$M:$M,PlayerData!R:R,"")))</f>
        <v>1.42</v>
      </c>
      <c r="N160" s="134">
        <f t="shared" si="17"/>
        <v>28.409090909090907</v>
      </c>
      <c r="O160" s="134">
        <f t="shared" si="18"/>
        <v>5.4545454545454541</v>
      </c>
      <c r="P160" s="73">
        <f t="shared" si="19"/>
        <v>19.137466307277631</v>
      </c>
      <c r="Q160" s="132" cm="1">
        <f t="array" ref="Q160">IF(OR($A160=Solver!$T$12:$T$201),0,SUMPRODUCT($H160:$J160,$T$4:$V$4))</f>
        <v>12.80323450134771</v>
      </c>
      <c r="R160" s="73" cm="1">
        <f t="array" ref="R160">IF(OR($A160=Solver!$T$12:$T$201),0, SUMPRODUCT($N160:$P160, $T$4:$V$4))</f>
        <v>19.137466307277631</v>
      </c>
    </row>
    <row r="161" spans="1:18">
      <c r="A161" s="55">
        <v>159</v>
      </c>
      <c r="B161" s="55">
        <f>_xlfn.XLOOKUP($A161, PlayerData!$B$3:$B$394, PlayerData!C$3:C$394)</f>
        <v>0</v>
      </c>
      <c r="C161" s="55" t="str">
        <f>_xlfn.XLOOKUP($A161, PlayerData!$B$3:$B$394, PlayerData!D$3:D$394)</f>
        <v>M</v>
      </c>
      <c r="D161" s="31" t="str">
        <f>_xlfn.XLOOKUP($A161, PlayerData!$B$3:$B$394, PlayerData!E$3:E$394)</f>
        <v>Hughes</v>
      </c>
      <c r="E161" s="136" cm="1">
        <f t="array" ref="E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"H"), PlayerData!$G:$G,PlayerData!H:H,""),
_xlfn.XLOOKUP(_xlfn.CONCAT(1,"-",$A161, "-", "H"), PlayerData!$G:$G,PlayerData!H:H,""),
_xlfn.XLOOKUP(_xlfn.CONCAT(2,"-",$A161, "-", "H"), PlayerData!$G:$G,PlayerData!H:H,""),
_xlfn.XLOOKUP(_xlfn.CONCAT(3,"-",$A161, "-", "H"), PlayerData!$G:$G,PlayerData!H:H,""),
_xlfn.XLOOKUP(_xlfn.CONCAT(4,"-",$A161, "-", "H"), PlayerData!$G:$G,PlayerData!H:H,""),
_xlfn.XLOOKUP(_xlfn.CONCAT(5,"-",$A161, "-", "H"), PlayerData!$G:$G,PlayerData!H:H,""),
_xlfn.XLOOKUP(_xlfn.CONCAT(6,"-",$A161, "-", "H"), PlayerData!$G:$G,PlayerData!H:H,""),
_xlfn.XLOOKUP(_xlfn.CONCAT(7,"-",$A161, "-", "H"), PlayerData!$G:$G,PlayerData!H:H,""),
_xlfn.XLOOKUP(_xlfn.CONCAT(8,"-",$A161, "-", "H"), PlayerData!$G:$G,PlayerData!H:H,""),
_xlfn.XLOOKUP(_xlfn.CONCAT(9,"-",$A161, "-", "H"), PlayerData!$G:$G,PlayerData!H:H,""),
_xlfn.XLOOKUP(_xlfn.CONCAT(10,"-",$A161, "-", "H"), PlayerData!$G:$G,PlayerData!H:H,""),
_xlfn.XLOOKUP(_xlfn.CONCAT(11,"-",$A161, "-", "H"), PlayerData!$G:$G,PlayerData!H:H,""),
_xlfn.XLOOKUP(_xlfn.CONCAT(12,"-",$A161, "-", "H"), PlayerData!$G:$G,PlayerData!H:H,""),
_xlfn.XLOOKUP(_xlfn.CONCAT(13,"-",$A161, "-", "H"), PlayerData!$G:$G,PlayerData!H:H,""),
_xlfn.XLOOKUP(_xlfn.CONCAT(14,"-",$A161, "-", "H"), PlayerData!$G:$G,PlayerData!H:H,""),
_xlfn.XLOOKUP(_xlfn.CONCAT(15,"-",$A161, "-", "H"), PlayerData!$G:$G,PlayerData!H:H,""),
_xlfn.XLOOKUP(_xlfn.CONCAT(16,"-",$A161, "-", "H"), PlayerData!$G:$G,PlayerData!H:H,""),
_xlfn.XLOOKUP(_xlfn.CONCAT(17,"-",$A161, "-", "H"), PlayerData!$G:$G,PlayerData!H:H,""),
_xlfn.XLOOKUP(_xlfn.CONCAT(18,"-",$A161, "-", "H"), PlayerData!$G:$G,PlayerData!H:H,"")))</f>
        <v>0.43</v>
      </c>
      <c r="F161" s="136" cm="1">
        <f t="array" ref="F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"H"), PlayerData!$G:$G,PlayerData!I:I,""),
_xlfn.XLOOKUP(_xlfn.CONCAT(1,"-",$A161, "-", "H"), PlayerData!$G:$G,PlayerData!I:I,""),
_xlfn.XLOOKUP(_xlfn.CONCAT(2,"-",$A161, "-", "H"), PlayerData!$G:$G,PlayerData!I:I,""),
_xlfn.XLOOKUP(_xlfn.CONCAT(3,"-",$A161, "-", "H"), PlayerData!$G:$G,PlayerData!I:I,""),
_xlfn.XLOOKUP(_xlfn.CONCAT(4,"-",$A161, "-", "H"), PlayerData!$G:$G,PlayerData!I:I,""),
_xlfn.XLOOKUP(_xlfn.CONCAT(5,"-",$A161, "-", "H"), PlayerData!$G:$G,PlayerData!I:I,""),
_xlfn.XLOOKUP(_xlfn.CONCAT(6,"-",$A161, "-", "H"), PlayerData!$G:$G,PlayerData!I:I,""),
_xlfn.XLOOKUP(_xlfn.CONCAT(7,"-",$A161, "-", "H"), PlayerData!$G:$G,PlayerData!I:I,""),
_xlfn.XLOOKUP(_xlfn.CONCAT(8,"-",$A161, "-", "H"), PlayerData!$G:$G,PlayerData!I:I,""),
_xlfn.XLOOKUP(_xlfn.CONCAT(9,"-",$A161, "-", "H"), PlayerData!$G:$G,PlayerData!I:I,""),
_xlfn.XLOOKUP(_xlfn.CONCAT(10,"-",$A161, "-", "H"), PlayerData!$G:$G,PlayerData!I:I,""),
_xlfn.XLOOKUP(_xlfn.CONCAT(11,"-",$A161, "-", "H"), PlayerData!$G:$G,PlayerData!I:I,""),
_xlfn.XLOOKUP(_xlfn.CONCAT(12,"-",$A161, "-", "H"), PlayerData!$G:$G,PlayerData!I:I,""),
_xlfn.XLOOKUP(_xlfn.CONCAT(13,"-",$A161, "-", "H"), PlayerData!$G:$G,PlayerData!I:I,""),
_xlfn.XLOOKUP(_xlfn.CONCAT(14,"-",$A161, "-", "H"), PlayerData!$G:$G,PlayerData!I:I,""),
_xlfn.XLOOKUP(_xlfn.CONCAT(15,"-",$A161, "-", "H"), PlayerData!$G:$G,PlayerData!I:I,""),
_xlfn.XLOOKUP(_xlfn.CONCAT(16,"-",$A161, "-", "H"), PlayerData!$G:$G,PlayerData!I:I,""),
_xlfn.XLOOKUP(_xlfn.CONCAT(17,"-",$A161, "-", "H"), PlayerData!$G:$G,PlayerData!I:I,""),
_xlfn.XLOOKUP(_xlfn.CONCAT(18,"-",$A161, "-", "H"), PlayerData!$G:$G,PlayerData!I:I,"")))</f>
        <v>0</v>
      </c>
      <c r="G161" s="90" cm="1">
        <f t="array" ref="G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"H"), PlayerData!$G:$G,PlayerData!L:L,""),
_xlfn.XLOOKUP(_xlfn.CONCAT(1,"-",$A161, "-", "H"), PlayerData!$G:$G,PlayerData!L:L,""),
_xlfn.XLOOKUP(_xlfn.CONCAT(2,"-",$A161, "-", "H"), PlayerData!$G:$G,PlayerData!L:L,""),
_xlfn.XLOOKUP(_xlfn.CONCAT(3,"-",$A161, "-", "H"), PlayerData!$G:$G,PlayerData!L:L,""),
_xlfn.XLOOKUP(_xlfn.CONCAT(4,"-",$A161, "-", "H"), PlayerData!$G:$G,PlayerData!L:L,""),
_xlfn.XLOOKUP(_xlfn.CONCAT(5,"-",$A161, "-", "H"), PlayerData!$G:$G,PlayerData!L:L,""),
_xlfn.XLOOKUP(_xlfn.CONCAT(6,"-",$A161, "-", "H"), PlayerData!$G:$G,PlayerData!L:L,""),
_xlfn.XLOOKUP(_xlfn.CONCAT(7,"-",$A161, "-", "H"), PlayerData!$G:$G,PlayerData!L:L,""),
_xlfn.XLOOKUP(_xlfn.CONCAT(8,"-",$A161, "-", "H"), PlayerData!$G:$G,PlayerData!L:L,""),
_xlfn.XLOOKUP(_xlfn.CONCAT(9,"-",$A161, "-", "H"), PlayerData!$G:$G,PlayerData!L:L,""),
_xlfn.XLOOKUP(_xlfn.CONCAT(10,"-",$A161, "-", "H"), PlayerData!$G:$G,PlayerData!L:L,""),
_xlfn.XLOOKUP(_xlfn.CONCAT(11,"-",$A161, "-", "H"), PlayerData!$G:$G,PlayerData!L:L,""),
_xlfn.XLOOKUP(_xlfn.CONCAT(12,"-",$A161, "-", "H"), PlayerData!$G:$G,PlayerData!L:L,""),
_xlfn.XLOOKUP(_xlfn.CONCAT(13,"-",$A161, "-", "H"), PlayerData!$G:$G,PlayerData!L:L,""),
_xlfn.XLOOKUP(_xlfn.CONCAT(14,"-",$A161, "-", "H"), PlayerData!$G:$G,PlayerData!L:L,""),
_xlfn.XLOOKUP(_xlfn.CONCAT(15,"-",$A161, "-", "H"), PlayerData!$G:$G,PlayerData!L:L,""),
_xlfn.XLOOKUP(_xlfn.CONCAT(16,"-",$A161, "-", "H"), PlayerData!$G:$G,PlayerData!L:L,""),
_xlfn.XLOOKUP(_xlfn.CONCAT(17,"-",$A161, "-", "H"), PlayerData!$G:$G,PlayerData!L:L,""),
_xlfn.XLOOKUP(_xlfn.CONCAT(18,"-",$A161, "-", "H"), PlayerData!$G:$G,PlayerData!L:L,"")))</f>
        <v>0.56000000000000005</v>
      </c>
      <c r="H161" s="132">
        <f t="shared" si="14"/>
        <v>9.7727272727272716</v>
      </c>
      <c r="I161" s="132">
        <f t="shared" si="15"/>
        <v>0</v>
      </c>
      <c r="J161" s="72">
        <f t="shared" si="16"/>
        <v>7.5471698113207566</v>
      </c>
      <c r="K161" s="138" cm="1">
        <f t="array" ref="K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"A"), PlayerData!$M:$M,PlayerData!N:N,""),
_xlfn.XLOOKUP(_xlfn.CONCAT(1,"-",$A161, "-", "A"), PlayerData!$M:$M,PlayerData!N:N,""),
_xlfn.XLOOKUP(_xlfn.CONCAT(2,"-",$A161, "-", "A"), PlayerData!$M:$M,PlayerData!N:N,""),
_xlfn.XLOOKUP(_xlfn.CONCAT(3,"-",$A161, "-", "A"), PlayerData!$M:$M,PlayerData!N:N,""),
_xlfn.XLOOKUP(_xlfn.CONCAT(4,"-",$A161, "-", "A"), PlayerData!$M:$M,PlayerData!N:N,""),
_xlfn.XLOOKUP(_xlfn.CONCAT(5,"-",$A161, "-", "A"), PlayerData!$M:$M,PlayerData!N:N,""),
_xlfn.XLOOKUP(_xlfn.CONCAT(6,"-",$A161, "-", "A"), PlayerData!$M:$M,PlayerData!N:N,""),
_xlfn.XLOOKUP(_xlfn.CONCAT(7,"-",$A161, "-", "A"), PlayerData!$M:$M,PlayerData!N:N,""),
_xlfn.XLOOKUP(_xlfn.CONCAT(8,"-",$A161, "-", "A"), PlayerData!$M:$M,PlayerData!N:N,""),
_xlfn.XLOOKUP(_xlfn.CONCAT(9,"-",$A161, "-", "A"), PlayerData!$M:$M,PlayerData!N:N,""),
_xlfn.XLOOKUP(_xlfn.CONCAT(10,"-",$A161, "-", "A"), PlayerData!$M:$M,PlayerData!N:N,""),
_xlfn.XLOOKUP(_xlfn.CONCAT(11,"-",$A161, "-", "A"), PlayerData!$M:$M,PlayerData!N:N,""),
_xlfn.XLOOKUP(_xlfn.CONCAT(12,"-",$A161, "-", "A"), PlayerData!$M:$M,PlayerData!N:N,""),
_xlfn.XLOOKUP(_xlfn.CONCAT(13,"-",$A161, "-", "A"), PlayerData!$M:$M,PlayerData!N:N,""),
_xlfn.XLOOKUP(_xlfn.CONCAT(14,"-",$A161, "-", "A"), PlayerData!$M:$M,PlayerData!N:N,""),
_xlfn.XLOOKUP(_xlfn.CONCAT(15,"-",$A161, "-", "A"), PlayerData!$M:$M,PlayerData!N:N,""),
_xlfn.XLOOKUP(_xlfn.CONCAT(16,"-",$A161, "-", "A"), PlayerData!$M:$M,PlayerData!N:N,""),
_xlfn.XLOOKUP(_xlfn.CONCAT(17,"-",$A161, "-", "A"), PlayerData!$M:$M,PlayerData!N:N,""),
_xlfn.XLOOKUP(_xlfn.CONCAT(18,"-",$A161, "-", "A"), PlayerData!$M:$M,PlayerData!N:N,"")))</f>
        <v>0.28999999999999998</v>
      </c>
      <c r="L161" s="138" cm="1">
        <f t="array" ref="L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"A"), PlayerData!$M:$M,PlayerData!O:O,""),
_xlfn.XLOOKUP(_xlfn.CONCAT(1,"-",$A161, "-", "A"), PlayerData!$M:$M,PlayerData!O:O,""),
_xlfn.XLOOKUP(_xlfn.CONCAT(2,"-",$A161, "-", "A"), PlayerData!$M:$M,PlayerData!O:O,""),
_xlfn.XLOOKUP(_xlfn.CONCAT(3,"-",$A161, "-", "A"), PlayerData!$M:$M,PlayerData!O:O,""),
_xlfn.XLOOKUP(_xlfn.CONCAT(4,"-",$A161, "-", "A"), PlayerData!$M:$M,PlayerData!O:O,""),
_xlfn.XLOOKUP(_xlfn.CONCAT(5,"-",$A161, "-", "A"), PlayerData!$M:$M,PlayerData!O:O,""),
_xlfn.XLOOKUP(_xlfn.CONCAT(6,"-",$A161, "-", "A"), PlayerData!$M:$M,PlayerData!O:O,""),
_xlfn.XLOOKUP(_xlfn.CONCAT(7,"-",$A161, "-", "A"), PlayerData!$M:$M,PlayerData!O:O,""),
_xlfn.XLOOKUP(_xlfn.CONCAT(8,"-",$A161, "-", "A"), PlayerData!$M:$M,PlayerData!O:O,""),
_xlfn.XLOOKUP(_xlfn.CONCAT(9,"-",$A161, "-", "A"), PlayerData!$M:$M,PlayerData!O:O,""),
_xlfn.XLOOKUP(_xlfn.CONCAT(10,"-",$A161, "-", "A"), PlayerData!$M:$M,PlayerData!O:O,""),
_xlfn.XLOOKUP(_xlfn.CONCAT(11,"-",$A161, "-", "A"), PlayerData!$M:$M,PlayerData!O:O,""),
_xlfn.XLOOKUP(_xlfn.CONCAT(12,"-",$A161, "-", "A"), PlayerData!$M:$M,PlayerData!O:O,""),
_xlfn.XLOOKUP(_xlfn.CONCAT(13,"-",$A161, "-", "A"), PlayerData!$M:$M,PlayerData!O:O,""),
_xlfn.XLOOKUP(_xlfn.CONCAT(14,"-",$A161, "-", "A"), PlayerData!$M:$M,PlayerData!O:O,""),
_xlfn.XLOOKUP(_xlfn.CONCAT(15,"-",$A161, "-", "A"), PlayerData!$M:$M,PlayerData!O:O,""),
_xlfn.XLOOKUP(_xlfn.CONCAT(16,"-",$A161, "-", "A"), PlayerData!$M:$M,PlayerData!O:O,""),
_xlfn.XLOOKUP(_xlfn.CONCAT(17,"-",$A161, "-", "A"), PlayerData!$M:$M,PlayerData!O:O,""),
_xlfn.XLOOKUP(_xlfn.CONCAT(18,"-",$A161, "-", "A"), PlayerData!$M:$M,PlayerData!O:O,"")))</f>
        <v>0</v>
      </c>
      <c r="M161" s="96" cm="1">
        <f t="array" ref="M1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_xlfn.XLOOKUP(_xlfn.CONCAT(0,"-",$A161, "-", "A"), PlayerData!$M:$M,PlayerData!R:R,""),
_xlfn.XLOOKUP(_xlfn.CONCAT(1,"-",$A161, "-", "A"), PlayerData!$M:$M,PlayerData!R:R,""),
_xlfn.XLOOKUP(_xlfn.CONCAT(2,"-",$A161, "-", "A"), PlayerData!$M:$M,PlayerData!R:R,""),
_xlfn.XLOOKUP(_xlfn.CONCAT(3,"-",$A161, "-", "A"), PlayerData!$M:$M,PlayerData!R:R,""),
_xlfn.XLOOKUP(_xlfn.CONCAT(4,"-",$A161, "-", "A"), PlayerData!$M:$M,PlayerData!R:R,""),
_xlfn.XLOOKUP(_xlfn.CONCAT(5,"-",$A161, "-", "A"), PlayerData!$M:$M,PlayerData!R:R,""),
_xlfn.XLOOKUP(_xlfn.CONCAT(6,"-",$A161, "-", "A"), PlayerData!$M:$M,PlayerData!R:R,""),
_xlfn.XLOOKUP(_xlfn.CONCAT(7,"-",$A161, "-", "A"), PlayerData!$M:$M,PlayerData!R:R,""),
_xlfn.XLOOKUP(_xlfn.CONCAT(8,"-",$A161, "-", "A"), PlayerData!$M:$M,PlayerData!R:R,""),
_xlfn.XLOOKUP(_xlfn.CONCAT(9,"-",$A161, "-", "A"), PlayerData!$M:$M,PlayerData!R:R,""),
_xlfn.XLOOKUP(_xlfn.CONCAT(10,"-",$A161, "-", "A"), PlayerData!$M:$M,PlayerData!R:R,""),
_xlfn.XLOOKUP(_xlfn.CONCAT(11,"-",$A161, "-", "A"), PlayerData!$M:$M,PlayerData!R:R,""),
_xlfn.XLOOKUP(_xlfn.CONCAT(12,"-",$A161, "-", "A"), PlayerData!$M:$M,PlayerData!R:R,""),
_xlfn.XLOOKUP(_xlfn.CONCAT(13,"-",$A161, "-", "A"), PlayerData!$M:$M,PlayerData!R:R,""),
_xlfn.XLOOKUP(_xlfn.CONCAT(14,"-",$A161, "-", "A"), PlayerData!$M:$M,PlayerData!R:R,""),
_xlfn.XLOOKUP(_xlfn.CONCAT(15,"-",$A161, "-", "A"), PlayerData!$M:$M,PlayerData!R:R,""),
_xlfn.XLOOKUP(_xlfn.CONCAT(16,"-",$A161, "-", "A"), PlayerData!$M:$M,PlayerData!R:R,""),
_xlfn.XLOOKUP(_xlfn.CONCAT(17,"-",$A161, "-", "A"), PlayerData!$M:$M,PlayerData!R:R,""),
_xlfn.XLOOKUP(_xlfn.CONCAT(18,"-",$A161, "-", "A"), PlayerData!$M:$M,PlayerData!R:R,"")))</f>
        <v>0.22999999999999998</v>
      </c>
      <c r="N161" s="134">
        <f t="shared" si="17"/>
        <v>6.5909090909090899</v>
      </c>
      <c r="O161" s="134">
        <f t="shared" si="18"/>
        <v>0</v>
      </c>
      <c r="P161" s="73">
        <f t="shared" si="19"/>
        <v>3.0997304582210248</v>
      </c>
      <c r="Q161" s="132" cm="1">
        <f t="array" ref="Q161">IF(OR($A161=Solver!$T$12:$T$201),0,SUMPRODUCT($H161:$J161,$T$4:$V$4))</f>
        <v>7.5471698113207566</v>
      </c>
      <c r="R161" s="73" cm="1">
        <f t="array" ref="R161">IF(OR($A161=Solver!$T$12:$T$201),0, SUMPRODUCT($N161:$P161, $T$4:$V$4))</f>
        <v>3.0997304582210248</v>
      </c>
    </row>
    <row r="162" spans="1:18">
      <c r="A162" s="55">
        <v>160</v>
      </c>
      <c r="B162" s="55">
        <f>_xlfn.XLOOKUP($A162, PlayerData!$B$3:$B$394, PlayerData!C$3:C$394)</f>
        <v>0</v>
      </c>
      <c r="C162" s="55" t="str">
        <f>_xlfn.XLOOKUP($A162, PlayerData!$B$3:$B$394, PlayerData!D$3:D$394)</f>
        <v>M</v>
      </c>
      <c r="D162" s="31" t="str">
        <f>_xlfn.XLOOKUP($A162, PlayerData!$B$3:$B$394, PlayerData!E$3:E$394)</f>
        <v>Hernández</v>
      </c>
      <c r="E162" s="136" cm="1">
        <f t="array" ref="E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"H"), PlayerData!$G:$G,PlayerData!H:H,""),
_xlfn.XLOOKUP(_xlfn.CONCAT(1,"-",$A162, "-", "H"), PlayerData!$G:$G,PlayerData!H:H,""),
_xlfn.XLOOKUP(_xlfn.CONCAT(2,"-",$A162, "-", "H"), PlayerData!$G:$G,PlayerData!H:H,""),
_xlfn.XLOOKUP(_xlfn.CONCAT(3,"-",$A162, "-", "H"), PlayerData!$G:$G,PlayerData!H:H,""),
_xlfn.XLOOKUP(_xlfn.CONCAT(4,"-",$A162, "-", "H"), PlayerData!$G:$G,PlayerData!H:H,""),
_xlfn.XLOOKUP(_xlfn.CONCAT(5,"-",$A162, "-", "H"), PlayerData!$G:$G,PlayerData!H:H,""),
_xlfn.XLOOKUP(_xlfn.CONCAT(6,"-",$A162, "-", "H"), PlayerData!$G:$G,PlayerData!H:H,""),
_xlfn.XLOOKUP(_xlfn.CONCAT(7,"-",$A162, "-", "H"), PlayerData!$G:$G,PlayerData!H:H,""),
_xlfn.XLOOKUP(_xlfn.CONCAT(8,"-",$A162, "-", "H"), PlayerData!$G:$G,PlayerData!H:H,""),
_xlfn.XLOOKUP(_xlfn.CONCAT(9,"-",$A162, "-", "H"), PlayerData!$G:$G,PlayerData!H:H,""),
_xlfn.XLOOKUP(_xlfn.CONCAT(10,"-",$A162, "-", "H"), PlayerData!$G:$G,PlayerData!H:H,""),
_xlfn.XLOOKUP(_xlfn.CONCAT(11,"-",$A162, "-", "H"), PlayerData!$G:$G,PlayerData!H:H,""),
_xlfn.XLOOKUP(_xlfn.CONCAT(12,"-",$A162, "-", "H"), PlayerData!$G:$G,PlayerData!H:H,""),
_xlfn.XLOOKUP(_xlfn.CONCAT(13,"-",$A162, "-", "H"), PlayerData!$G:$G,PlayerData!H:H,""),
_xlfn.XLOOKUP(_xlfn.CONCAT(14,"-",$A162, "-", "H"), PlayerData!$G:$G,PlayerData!H:H,""),
_xlfn.XLOOKUP(_xlfn.CONCAT(15,"-",$A162, "-", "H"), PlayerData!$G:$G,PlayerData!H:H,""),
_xlfn.XLOOKUP(_xlfn.CONCAT(16,"-",$A162, "-", "H"), PlayerData!$G:$G,PlayerData!H:H,""),
_xlfn.XLOOKUP(_xlfn.CONCAT(17,"-",$A162, "-", "H"), PlayerData!$G:$G,PlayerData!H:H,""),
_xlfn.XLOOKUP(_xlfn.CONCAT(18,"-",$A162, "-", "H"), PlayerData!$G:$G,PlayerData!H:H,"")))</f>
        <v>1.4</v>
      </c>
      <c r="F162" s="136" cm="1">
        <f t="array" ref="F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"H"), PlayerData!$G:$G,PlayerData!I:I,""),
_xlfn.XLOOKUP(_xlfn.CONCAT(1,"-",$A162, "-", "H"), PlayerData!$G:$G,PlayerData!I:I,""),
_xlfn.XLOOKUP(_xlfn.CONCAT(2,"-",$A162, "-", "H"), PlayerData!$G:$G,PlayerData!I:I,""),
_xlfn.XLOOKUP(_xlfn.CONCAT(3,"-",$A162, "-", "H"), PlayerData!$G:$G,PlayerData!I:I,""),
_xlfn.XLOOKUP(_xlfn.CONCAT(4,"-",$A162, "-", "H"), PlayerData!$G:$G,PlayerData!I:I,""),
_xlfn.XLOOKUP(_xlfn.CONCAT(5,"-",$A162, "-", "H"), PlayerData!$G:$G,PlayerData!I:I,""),
_xlfn.XLOOKUP(_xlfn.CONCAT(6,"-",$A162, "-", "H"), PlayerData!$G:$G,PlayerData!I:I,""),
_xlfn.XLOOKUP(_xlfn.CONCAT(7,"-",$A162, "-", "H"), PlayerData!$G:$G,PlayerData!I:I,""),
_xlfn.XLOOKUP(_xlfn.CONCAT(8,"-",$A162, "-", "H"), PlayerData!$G:$G,PlayerData!I:I,""),
_xlfn.XLOOKUP(_xlfn.CONCAT(9,"-",$A162, "-", "H"), PlayerData!$G:$G,PlayerData!I:I,""),
_xlfn.XLOOKUP(_xlfn.CONCAT(10,"-",$A162, "-", "H"), PlayerData!$G:$G,PlayerData!I:I,""),
_xlfn.XLOOKUP(_xlfn.CONCAT(11,"-",$A162, "-", "H"), PlayerData!$G:$G,PlayerData!I:I,""),
_xlfn.XLOOKUP(_xlfn.CONCAT(12,"-",$A162, "-", "H"), PlayerData!$G:$G,PlayerData!I:I,""),
_xlfn.XLOOKUP(_xlfn.CONCAT(13,"-",$A162, "-", "H"), PlayerData!$G:$G,PlayerData!I:I,""),
_xlfn.XLOOKUP(_xlfn.CONCAT(14,"-",$A162, "-", "H"), PlayerData!$G:$G,PlayerData!I:I,""),
_xlfn.XLOOKUP(_xlfn.CONCAT(15,"-",$A162, "-", "H"), PlayerData!$G:$G,PlayerData!I:I,""),
_xlfn.XLOOKUP(_xlfn.CONCAT(16,"-",$A162, "-", "H"), PlayerData!$G:$G,PlayerData!I:I,""),
_xlfn.XLOOKUP(_xlfn.CONCAT(17,"-",$A162, "-", "H"), PlayerData!$G:$G,PlayerData!I:I,""),
_xlfn.XLOOKUP(_xlfn.CONCAT(18,"-",$A162, "-", "H"), PlayerData!$G:$G,PlayerData!I:I,"")))</f>
        <v>0</v>
      </c>
      <c r="G162" s="90" cm="1">
        <f t="array" ref="G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"H"), PlayerData!$G:$G,PlayerData!L:L,""),
_xlfn.XLOOKUP(_xlfn.CONCAT(1,"-",$A162, "-", "H"), PlayerData!$G:$G,PlayerData!L:L,""),
_xlfn.XLOOKUP(_xlfn.CONCAT(2,"-",$A162, "-", "H"), PlayerData!$G:$G,PlayerData!L:L,""),
_xlfn.XLOOKUP(_xlfn.CONCAT(3,"-",$A162, "-", "H"), PlayerData!$G:$G,PlayerData!L:L,""),
_xlfn.XLOOKUP(_xlfn.CONCAT(4,"-",$A162, "-", "H"), PlayerData!$G:$G,PlayerData!L:L,""),
_xlfn.XLOOKUP(_xlfn.CONCAT(5,"-",$A162, "-", "H"), PlayerData!$G:$G,PlayerData!L:L,""),
_xlfn.XLOOKUP(_xlfn.CONCAT(6,"-",$A162, "-", "H"), PlayerData!$G:$G,PlayerData!L:L,""),
_xlfn.XLOOKUP(_xlfn.CONCAT(7,"-",$A162, "-", "H"), PlayerData!$G:$G,PlayerData!L:L,""),
_xlfn.XLOOKUP(_xlfn.CONCAT(8,"-",$A162, "-", "H"), PlayerData!$G:$G,PlayerData!L:L,""),
_xlfn.XLOOKUP(_xlfn.CONCAT(9,"-",$A162, "-", "H"), PlayerData!$G:$G,PlayerData!L:L,""),
_xlfn.XLOOKUP(_xlfn.CONCAT(10,"-",$A162, "-", "H"), PlayerData!$G:$G,PlayerData!L:L,""),
_xlfn.XLOOKUP(_xlfn.CONCAT(11,"-",$A162, "-", "H"), PlayerData!$G:$G,PlayerData!L:L,""),
_xlfn.XLOOKUP(_xlfn.CONCAT(12,"-",$A162, "-", "H"), PlayerData!$G:$G,PlayerData!L:L,""),
_xlfn.XLOOKUP(_xlfn.CONCAT(13,"-",$A162, "-", "H"), PlayerData!$G:$G,PlayerData!L:L,""),
_xlfn.XLOOKUP(_xlfn.CONCAT(14,"-",$A162, "-", "H"), PlayerData!$G:$G,PlayerData!L:L,""),
_xlfn.XLOOKUP(_xlfn.CONCAT(15,"-",$A162, "-", "H"), PlayerData!$G:$G,PlayerData!L:L,""),
_xlfn.XLOOKUP(_xlfn.CONCAT(16,"-",$A162, "-", "H"), PlayerData!$G:$G,PlayerData!L:L,""),
_xlfn.XLOOKUP(_xlfn.CONCAT(17,"-",$A162, "-", "H"), PlayerData!$G:$G,PlayerData!L:L,""),
_xlfn.XLOOKUP(_xlfn.CONCAT(18,"-",$A162, "-", "H"), PlayerData!$G:$G,PlayerData!L:L,"")))</f>
        <v>0.74</v>
      </c>
      <c r="H162" s="132">
        <f t="shared" si="14"/>
        <v>31.818181818181817</v>
      </c>
      <c r="I162" s="132">
        <f t="shared" si="15"/>
        <v>0</v>
      </c>
      <c r="J162" s="72">
        <f t="shared" si="16"/>
        <v>9.9730458221024278</v>
      </c>
      <c r="K162" s="138" cm="1">
        <f t="array" ref="K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"A"), PlayerData!$M:$M,PlayerData!N:N,""),
_xlfn.XLOOKUP(_xlfn.CONCAT(1,"-",$A162, "-", "A"), PlayerData!$M:$M,PlayerData!N:N,""),
_xlfn.XLOOKUP(_xlfn.CONCAT(2,"-",$A162, "-", "A"), PlayerData!$M:$M,PlayerData!N:N,""),
_xlfn.XLOOKUP(_xlfn.CONCAT(3,"-",$A162, "-", "A"), PlayerData!$M:$M,PlayerData!N:N,""),
_xlfn.XLOOKUP(_xlfn.CONCAT(4,"-",$A162, "-", "A"), PlayerData!$M:$M,PlayerData!N:N,""),
_xlfn.XLOOKUP(_xlfn.CONCAT(5,"-",$A162, "-", "A"), PlayerData!$M:$M,PlayerData!N:N,""),
_xlfn.XLOOKUP(_xlfn.CONCAT(6,"-",$A162, "-", "A"), PlayerData!$M:$M,PlayerData!N:N,""),
_xlfn.XLOOKUP(_xlfn.CONCAT(7,"-",$A162, "-", "A"), PlayerData!$M:$M,PlayerData!N:N,""),
_xlfn.XLOOKUP(_xlfn.CONCAT(8,"-",$A162, "-", "A"), PlayerData!$M:$M,PlayerData!N:N,""),
_xlfn.XLOOKUP(_xlfn.CONCAT(9,"-",$A162, "-", "A"), PlayerData!$M:$M,PlayerData!N:N,""),
_xlfn.XLOOKUP(_xlfn.CONCAT(10,"-",$A162, "-", "A"), PlayerData!$M:$M,PlayerData!N:N,""),
_xlfn.XLOOKUP(_xlfn.CONCAT(11,"-",$A162, "-", "A"), PlayerData!$M:$M,PlayerData!N:N,""),
_xlfn.XLOOKUP(_xlfn.CONCAT(12,"-",$A162, "-", "A"), PlayerData!$M:$M,PlayerData!N:N,""),
_xlfn.XLOOKUP(_xlfn.CONCAT(13,"-",$A162, "-", "A"), PlayerData!$M:$M,PlayerData!N:N,""),
_xlfn.XLOOKUP(_xlfn.CONCAT(14,"-",$A162, "-", "A"), PlayerData!$M:$M,PlayerData!N:N,""),
_xlfn.XLOOKUP(_xlfn.CONCAT(15,"-",$A162, "-", "A"), PlayerData!$M:$M,PlayerData!N:N,""),
_xlfn.XLOOKUP(_xlfn.CONCAT(16,"-",$A162, "-", "A"), PlayerData!$M:$M,PlayerData!N:N,""),
_xlfn.XLOOKUP(_xlfn.CONCAT(17,"-",$A162, "-", "A"), PlayerData!$M:$M,PlayerData!N:N,""),
_xlfn.XLOOKUP(_xlfn.CONCAT(18,"-",$A162, "-", "A"), PlayerData!$M:$M,PlayerData!N:N,"")))</f>
        <v>0.67</v>
      </c>
      <c r="L162" s="138" cm="1">
        <f t="array" ref="L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"A"), PlayerData!$M:$M,PlayerData!O:O,""),
_xlfn.XLOOKUP(_xlfn.CONCAT(1,"-",$A162, "-", "A"), PlayerData!$M:$M,PlayerData!O:O,""),
_xlfn.XLOOKUP(_xlfn.CONCAT(2,"-",$A162, "-", "A"), PlayerData!$M:$M,PlayerData!O:O,""),
_xlfn.XLOOKUP(_xlfn.CONCAT(3,"-",$A162, "-", "A"), PlayerData!$M:$M,PlayerData!O:O,""),
_xlfn.XLOOKUP(_xlfn.CONCAT(4,"-",$A162, "-", "A"), PlayerData!$M:$M,PlayerData!O:O,""),
_xlfn.XLOOKUP(_xlfn.CONCAT(5,"-",$A162, "-", "A"), PlayerData!$M:$M,PlayerData!O:O,""),
_xlfn.XLOOKUP(_xlfn.CONCAT(6,"-",$A162, "-", "A"), PlayerData!$M:$M,PlayerData!O:O,""),
_xlfn.XLOOKUP(_xlfn.CONCAT(7,"-",$A162, "-", "A"), PlayerData!$M:$M,PlayerData!O:O,""),
_xlfn.XLOOKUP(_xlfn.CONCAT(8,"-",$A162, "-", "A"), PlayerData!$M:$M,PlayerData!O:O,""),
_xlfn.XLOOKUP(_xlfn.CONCAT(9,"-",$A162, "-", "A"), PlayerData!$M:$M,PlayerData!O:O,""),
_xlfn.XLOOKUP(_xlfn.CONCAT(10,"-",$A162, "-", "A"), PlayerData!$M:$M,PlayerData!O:O,""),
_xlfn.XLOOKUP(_xlfn.CONCAT(11,"-",$A162, "-", "A"), PlayerData!$M:$M,PlayerData!O:O,""),
_xlfn.XLOOKUP(_xlfn.CONCAT(12,"-",$A162, "-", "A"), PlayerData!$M:$M,PlayerData!O:O,""),
_xlfn.XLOOKUP(_xlfn.CONCAT(13,"-",$A162, "-", "A"), PlayerData!$M:$M,PlayerData!O:O,""),
_xlfn.XLOOKUP(_xlfn.CONCAT(14,"-",$A162, "-", "A"), PlayerData!$M:$M,PlayerData!O:O,""),
_xlfn.XLOOKUP(_xlfn.CONCAT(15,"-",$A162, "-", "A"), PlayerData!$M:$M,PlayerData!O:O,""),
_xlfn.XLOOKUP(_xlfn.CONCAT(16,"-",$A162, "-", "A"), PlayerData!$M:$M,PlayerData!O:O,""),
_xlfn.XLOOKUP(_xlfn.CONCAT(17,"-",$A162, "-", "A"), PlayerData!$M:$M,PlayerData!O:O,""),
_xlfn.XLOOKUP(_xlfn.CONCAT(18,"-",$A162, "-", "A"), PlayerData!$M:$M,PlayerData!O:O,"")))</f>
        <v>0.33</v>
      </c>
      <c r="M162" s="96" cm="1">
        <f t="array" ref="M1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_xlfn.XLOOKUP(_xlfn.CONCAT(0,"-",$A162, "-", "A"), PlayerData!$M:$M,PlayerData!R:R,""),
_xlfn.XLOOKUP(_xlfn.CONCAT(1,"-",$A162, "-", "A"), PlayerData!$M:$M,PlayerData!R:R,""),
_xlfn.XLOOKUP(_xlfn.CONCAT(2,"-",$A162, "-", "A"), PlayerData!$M:$M,PlayerData!R:R,""),
_xlfn.XLOOKUP(_xlfn.CONCAT(3,"-",$A162, "-", "A"), PlayerData!$M:$M,PlayerData!R:R,""),
_xlfn.XLOOKUP(_xlfn.CONCAT(4,"-",$A162, "-", "A"), PlayerData!$M:$M,PlayerData!R:R,""),
_xlfn.XLOOKUP(_xlfn.CONCAT(5,"-",$A162, "-", "A"), PlayerData!$M:$M,PlayerData!R:R,""),
_xlfn.XLOOKUP(_xlfn.CONCAT(6,"-",$A162, "-", "A"), PlayerData!$M:$M,PlayerData!R:R,""),
_xlfn.XLOOKUP(_xlfn.CONCAT(7,"-",$A162, "-", "A"), PlayerData!$M:$M,PlayerData!R:R,""),
_xlfn.XLOOKUP(_xlfn.CONCAT(8,"-",$A162, "-", "A"), PlayerData!$M:$M,PlayerData!R:R,""),
_xlfn.XLOOKUP(_xlfn.CONCAT(9,"-",$A162, "-", "A"), PlayerData!$M:$M,PlayerData!R:R,""),
_xlfn.XLOOKUP(_xlfn.CONCAT(10,"-",$A162, "-", "A"), PlayerData!$M:$M,PlayerData!R:R,""),
_xlfn.XLOOKUP(_xlfn.CONCAT(11,"-",$A162, "-", "A"), PlayerData!$M:$M,PlayerData!R:R,""),
_xlfn.XLOOKUP(_xlfn.CONCAT(12,"-",$A162, "-", "A"), PlayerData!$M:$M,PlayerData!R:R,""),
_xlfn.XLOOKUP(_xlfn.CONCAT(13,"-",$A162, "-", "A"), PlayerData!$M:$M,PlayerData!R:R,""),
_xlfn.XLOOKUP(_xlfn.CONCAT(14,"-",$A162, "-", "A"), PlayerData!$M:$M,PlayerData!R:R,""),
_xlfn.XLOOKUP(_xlfn.CONCAT(15,"-",$A162, "-", "A"), PlayerData!$M:$M,PlayerData!R:R,""),
_xlfn.XLOOKUP(_xlfn.CONCAT(16,"-",$A162, "-", "A"), PlayerData!$M:$M,PlayerData!R:R,""),
_xlfn.XLOOKUP(_xlfn.CONCAT(17,"-",$A162, "-", "A"), PlayerData!$M:$M,PlayerData!R:R,""),
_xlfn.XLOOKUP(_xlfn.CONCAT(18,"-",$A162, "-", "A"), PlayerData!$M:$M,PlayerData!R:R,"")))</f>
        <v>1.06</v>
      </c>
      <c r="N162" s="134">
        <f t="shared" si="17"/>
        <v>15.227272727272727</v>
      </c>
      <c r="O162" s="134">
        <f t="shared" si="18"/>
        <v>14.999999999999998</v>
      </c>
      <c r="P162" s="73">
        <f t="shared" si="19"/>
        <v>14.285714285714288</v>
      </c>
      <c r="Q162" s="132" cm="1">
        <f t="array" ref="Q162">IF(OR($A162=Solver!$T$12:$T$201),0,SUMPRODUCT($H162:$J162,$T$4:$V$4))</f>
        <v>9.9730458221024278</v>
      </c>
      <c r="R162" s="73" cm="1">
        <f t="array" ref="R162">IF(OR($A162=Solver!$T$12:$T$201),0, SUMPRODUCT($N162:$P162, $T$4:$V$4))</f>
        <v>14.285714285714288</v>
      </c>
    </row>
    <row r="163" spans="1:18">
      <c r="A163" s="55">
        <v>161</v>
      </c>
      <c r="B163" s="55" t="str">
        <f>_xlfn.XLOOKUP($A163, PlayerData!$B$3:$B$394, PlayerData!C$3:C$394)</f>
        <v>NEW</v>
      </c>
      <c r="C163" s="55" t="str">
        <f>_xlfn.XLOOKUP($A163, PlayerData!$B$3:$B$394, PlayerData!D$3:D$394)</f>
        <v>M</v>
      </c>
      <c r="D163" s="31" t="str">
        <f>_xlfn.XLOOKUP($A163, PlayerData!$B$3:$B$394, PlayerData!E$3:E$394)</f>
        <v>Lazaro</v>
      </c>
      <c r="E163" s="136" cm="1">
        <f t="array" ref="E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"H"), PlayerData!$G:$G,PlayerData!H:H,""),
_xlfn.XLOOKUP(_xlfn.CONCAT(1,"-",$A163, "-", "H"), PlayerData!$G:$G,PlayerData!H:H,""),
_xlfn.XLOOKUP(_xlfn.CONCAT(2,"-",$A163, "-", "H"), PlayerData!$G:$G,PlayerData!H:H,""),
_xlfn.XLOOKUP(_xlfn.CONCAT(3,"-",$A163, "-", "H"), PlayerData!$G:$G,PlayerData!H:H,""),
_xlfn.XLOOKUP(_xlfn.CONCAT(4,"-",$A163, "-", "H"), PlayerData!$G:$G,PlayerData!H:H,""),
_xlfn.XLOOKUP(_xlfn.CONCAT(5,"-",$A163, "-", "H"), PlayerData!$G:$G,PlayerData!H:H,""),
_xlfn.XLOOKUP(_xlfn.CONCAT(6,"-",$A163, "-", "H"), PlayerData!$G:$G,PlayerData!H:H,""),
_xlfn.XLOOKUP(_xlfn.CONCAT(7,"-",$A163, "-", "H"), PlayerData!$G:$G,PlayerData!H:H,""),
_xlfn.XLOOKUP(_xlfn.CONCAT(8,"-",$A163, "-", "H"), PlayerData!$G:$G,PlayerData!H:H,""),
_xlfn.XLOOKUP(_xlfn.CONCAT(9,"-",$A163, "-", "H"), PlayerData!$G:$G,PlayerData!H:H,""),
_xlfn.XLOOKUP(_xlfn.CONCAT(10,"-",$A163, "-", "H"), PlayerData!$G:$G,PlayerData!H:H,""),
_xlfn.XLOOKUP(_xlfn.CONCAT(11,"-",$A163, "-", "H"), PlayerData!$G:$G,PlayerData!H:H,""),
_xlfn.XLOOKUP(_xlfn.CONCAT(12,"-",$A163, "-", "H"), PlayerData!$G:$G,PlayerData!H:H,""),
_xlfn.XLOOKUP(_xlfn.CONCAT(13,"-",$A163, "-", "H"), PlayerData!$G:$G,PlayerData!H:H,""),
_xlfn.XLOOKUP(_xlfn.CONCAT(14,"-",$A163, "-", "H"), PlayerData!$G:$G,PlayerData!H:H,""),
_xlfn.XLOOKUP(_xlfn.CONCAT(15,"-",$A163, "-", "H"), PlayerData!$G:$G,PlayerData!H:H,""),
_xlfn.XLOOKUP(_xlfn.CONCAT(16,"-",$A163, "-", "H"), PlayerData!$G:$G,PlayerData!H:H,""),
_xlfn.XLOOKUP(_xlfn.CONCAT(17,"-",$A163, "-", "H"), PlayerData!$G:$G,PlayerData!H:H,""),
_xlfn.XLOOKUP(_xlfn.CONCAT(18,"-",$A163, "-", "H"), PlayerData!$G:$G,PlayerData!H:H,"")))</f>
        <v>0</v>
      </c>
      <c r="F163" s="136" cm="1">
        <f t="array" ref="F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"H"), PlayerData!$G:$G,PlayerData!I:I,""),
_xlfn.XLOOKUP(_xlfn.CONCAT(1,"-",$A163, "-", "H"), PlayerData!$G:$G,PlayerData!I:I,""),
_xlfn.XLOOKUP(_xlfn.CONCAT(2,"-",$A163, "-", "H"), PlayerData!$G:$G,PlayerData!I:I,""),
_xlfn.XLOOKUP(_xlfn.CONCAT(3,"-",$A163, "-", "H"), PlayerData!$G:$G,PlayerData!I:I,""),
_xlfn.XLOOKUP(_xlfn.CONCAT(4,"-",$A163, "-", "H"), PlayerData!$G:$G,PlayerData!I:I,""),
_xlfn.XLOOKUP(_xlfn.CONCAT(5,"-",$A163, "-", "H"), PlayerData!$G:$G,PlayerData!I:I,""),
_xlfn.XLOOKUP(_xlfn.CONCAT(6,"-",$A163, "-", "H"), PlayerData!$G:$G,PlayerData!I:I,""),
_xlfn.XLOOKUP(_xlfn.CONCAT(7,"-",$A163, "-", "H"), PlayerData!$G:$G,PlayerData!I:I,""),
_xlfn.XLOOKUP(_xlfn.CONCAT(8,"-",$A163, "-", "H"), PlayerData!$G:$G,PlayerData!I:I,""),
_xlfn.XLOOKUP(_xlfn.CONCAT(9,"-",$A163, "-", "H"), PlayerData!$G:$G,PlayerData!I:I,""),
_xlfn.XLOOKUP(_xlfn.CONCAT(10,"-",$A163, "-", "H"), PlayerData!$G:$G,PlayerData!I:I,""),
_xlfn.XLOOKUP(_xlfn.CONCAT(11,"-",$A163, "-", "H"), PlayerData!$G:$G,PlayerData!I:I,""),
_xlfn.XLOOKUP(_xlfn.CONCAT(12,"-",$A163, "-", "H"), PlayerData!$G:$G,PlayerData!I:I,""),
_xlfn.XLOOKUP(_xlfn.CONCAT(13,"-",$A163, "-", "H"), PlayerData!$G:$G,PlayerData!I:I,""),
_xlfn.XLOOKUP(_xlfn.CONCAT(14,"-",$A163, "-", "H"), PlayerData!$G:$G,PlayerData!I:I,""),
_xlfn.XLOOKUP(_xlfn.CONCAT(15,"-",$A163, "-", "H"), PlayerData!$G:$G,PlayerData!I:I,""),
_xlfn.XLOOKUP(_xlfn.CONCAT(16,"-",$A163, "-", "H"), PlayerData!$G:$G,PlayerData!I:I,""),
_xlfn.XLOOKUP(_xlfn.CONCAT(17,"-",$A163, "-", "H"), PlayerData!$G:$G,PlayerData!I:I,""),
_xlfn.XLOOKUP(_xlfn.CONCAT(18,"-",$A163, "-", "H"), PlayerData!$G:$G,PlayerData!I:I,"")))</f>
        <v>0</v>
      </c>
      <c r="G163" s="90" cm="1">
        <f t="array" ref="G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"H"), PlayerData!$G:$G,PlayerData!L:L,""),
_xlfn.XLOOKUP(_xlfn.CONCAT(1,"-",$A163, "-", "H"), PlayerData!$G:$G,PlayerData!L:L,""),
_xlfn.XLOOKUP(_xlfn.CONCAT(2,"-",$A163, "-", "H"), PlayerData!$G:$G,PlayerData!L:L,""),
_xlfn.XLOOKUP(_xlfn.CONCAT(3,"-",$A163, "-", "H"), PlayerData!$G:$G,PlayerData!L:L,""),
_xlfn.XLOOKUP(_xlfn.CONCAT(4,"-",$A163, "-", "H"), PlayerData!$G:$G,PlayerData!L:L,""),
_xlfn.XLOOKUP(_xlfn.CONCAT(5,"-",$A163, "-", "H"), PlayerData!$G:$G,PlayerData!L:L,""),
_xlfn.XLOOKUP(_xlfn.CONCAT(6,"-",$A163, "-", "H"), PlayerData!$G:$G,PlayerData!L:L,""),
_xlfn.XLOOKUP(_xlfn.CONCAT(7,"-",$A163, "-", "H"), PlayerData!$G:$G,PlayerData!L:L,""),
_xlfn.XLOOKUP(_xlfn.CONCAT(8,"-",$A163, "-", "H"), PlayerData!$G:$G,PlayerData!L:L,""),
_xlfn.XLOOKUP(_xlfn.CONCAT(9,"-",$A163, "-", "H"), PlayerData!$G:$G,PlayerData!L:L,""),
_xlfn.XLOOKUP(_xlfn.CONCAT(10,"-",$A163, "-", "H"), PlayerData!$G:$G,PlayerData!L:L,""),
_xlfn.XLOOKUP(_xlfn.CONCAT(11,"-",$A163, "-", "H"), PlayerData!$G:$G,PlayerData!L:L,""),
_xlfn.XLOOKUP(_xlfn.CONCAT(12,"-",$A163, "-", "H"), PlayerData!$G:$G,PlayerData!L:L,""),
_xlfn.XLOOKUP(_xlfn.CONCAT(13,"-",$A163, "-", "H"), PlayerData!$G:$G,PlayerData!L:L,""),
_xlfn.XLOOKUP(_xlfn.CONCAT(14,"-",$A163, "-", "H"), PlayerData!$G:$G,PlayerData!L:L,""),
_xlfn.XLOOKUP(_xlfn.CONCAT(15,"-",$A163, "-", "H"), PlayerData!$G:$G,PlayerData!L:L,""),
_xlfn.XLOOKUP(_xlfn.CONCAT(16,"-",$A163, "-", "H"), PlayerData!$G:$G,PlayerData!L:L,""),
_xlfn.XLOOKUP(_xlfn.CONCAT(17,"-",$A163, "-", "H"), PlayerData!$G:$G,PlayerData!L:L,""),
_xlfn.XLOOKUP(_xlfn.CONCAT(18,"-",$A163, "-", "H"), PlayerData!$G:$G,PlayerData!L:L,"")))</f>
        <v>0</v>
      </c>
      <c r="H163" s="132">
        <f t="shared" si="14"/>
        <v>0</v>
      </c>
      <c r="I163" s="132">
        <f t="shared" si="15"/>
        <v>0</v>
      </c>
      <c r="J163" s="72">
        <f t="shared" si="16"/>
        <v>0</v>
      </c>
      <c r="K163" s="138" cm="1">
        <f t="array" ref="K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"A"), PlayerData!$M:$M,PlayerData!N:N,""),
_xlfn.XLOOKUP(_xlfn.CONCAT(1,"-",$A163, "-", "A"), PlayerData!$M:$M,PlayerData!N:N,""),
_xlfn.XLOOKUP(_xlfn.CONCAT(2,"-",$A163, "-", "A"), PlayerData!$M:$M,PlayerData!N:N,""),
_xlfn.XLOOKUP(_xlfn.CONCAT(3,"-",$A163, "-", "A"), PlayerData!$M:$M,PlayerData!N:N,""),
_xlfn.XLOOKUP(_xlfn.CONCAT(4,"-",$A163, "-", "A"), PlayerData!$M:$M,PlayerData!N:N,""),
_xlfn.XLOOKUP(_xlfn.CONCAT(5,"-",$A163, "-", "A"), PlayerData!$M:$M,PlayerData!N:N,""),
_xlfn.XLOOKUP(_xlfn.CONCAT(6,"-",$A163, "-", "A"), PlayerData!$M:$M,PlayerData!N:N,""),
_xlfn.XLOOKUP(_xlfn.CONCAT(7,"-",$A163, "-", "A"), PlayerData!$M:$M,PlayerData!N:N,""),
_xlfn.XLOOKUP(_xlfn.CONCAT(8,"-",$A163, "-", "A"), PlayerData!$M:$M,PlayerData!N:N,""),
_xlfn.XLOOKUP(_xlfn.CONCAT(9,"-",$A163, "-", "A"), PlayerData!$M:$M,PlayerData!N:N,""),
_xlfn.XLOOKUP(_xlfn.CONCAT(10,"-",$A163, "-", "A"), PlayerData!$M:$M,PlayerData!N:N,""),
_xlfn.XLOOKUP(_xlfn.CONCAT(11,"-",$A163, "-", "A"), PlayerData!$M:$M,PlayerData!N:N,""),
_xlfn.XLOOKUP(_xlfn.CONCAT(12,"-",$A163, "-", "A"), PlayerData!$M:$M,PlayerData!N:N,""),
_xlfn.XLOOKUP(_xlfn.CONCAT(13,"-",$A163, "-", "A"), PlayerData!$M:$M,PlayerData!N:N,""),
_xlfn.XLOOKUP(_xlfn.CONCAT(14,"-",$A163, "-", "A"), PlayerData!$M:$M,PlayerData!N:N,""),
_xlfn.XLOOKUP(_xlfn.CONCAT(15,"-",$A163, "-", "A"), PlayerData!$M:$M,PlayerData!N:N,""),
_xlfn.XLOOKUP(_xlfn.CONCAT(16,"-",$A163, "-", "A"), PlayerData!$M:$M,PlayerData!N:N,""),
_xlfn.XLOOKUP(_xlfn.CONCAT(17,"-",$A163, "-", "A"), PlayerData!$M:$M,PlayerData!N:N,""),
_xlfn.XLOOKUP(_xlfn.CONCAT(18,"-",$A163, "-", "A"), PlayerData!$M:$M,PlayerData!N:N,"")))</f>
        <v>0</v>
      </c>
      <c r="L163" s="138" cm="1">
        <f t="array" ref="L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"A"), PlayerData!$M:$M,PlayerData!O:O,""),
_xlfn.XLOOKUP(_xlfn.CONCAT(1,"-",$A163, "-", "A"), PlayerData!$M:$M,PlayerData!O:O,""),
_xlfn.XLOOKUP(_xlfn.CONCAT(2,"-",$A163, "-", "A"), PlayerData!$M:$M,PlayerData!O:O,""),
_xlfn.XLOOKUP(_xlfn.CONCAT(3,"-",$A163, "-", "A"), PlayerData!$M:$M,PlayerData!O:O,""),
_xlfn.XLOOKUP(_xlfn.CONCAT(4,"-",$A163, "-", "A"), PlayerData!$M:$M,PlayerData!O:O,""),
_xlfn.XLOOKUP(_xlfn.CONCAT(5,"-",$A163, "-", "A"), PlayerData!$M:$M,PlayerData!O:O,""),
_xlfn.XLOOKUP(_xlfn.CONCAT(6,"-",$A163, "-", "A"), PlayerData!$M:$M,PlayerData!O:O,""),
_xlfn.XLOOKUP(_xlfn.CONCAT(7,"-",$A163, "-", "A"), PlayerData!$M:$M,PlayerData!O:O,""),
_xlfn.XLOOKUP(_xlfn.CONCAT(8,"-",$A163, "-", "A"), PlayerData!$M:$M,PlayerData!O:O,""),
_xlfn.XLOOKUP(_xlfn.CONCAT(9,"-",$A163, "-", "A"), PlayerData!$M:$M,PlayerData!O:O,""),
_xlfn.XLOOKUP(_xlfn.CONCAT(10,"-",$A163, "-", "A"), PlayerData!$M:$M,PlayerData!O:O,""),
_xlfn.XLOOKUP(_xlfn.CONCAT(11,"-",$A163, "-", "A"), PlayerData!$M:$M,PlayerData!O:O,""),
_xlfn.XLOOKUP(_xlfn.CONCAT(12,"-",$A163, "-", "A"), PlayerData!$M:$M,PlayerData!O:O,""),
_xlfn.XLOOKUP(_xlfn.CONCAT(13,"-",$A163, "-", "A"), PlayerData!$M:$M,PlayerData!O:O,""),
_xlfn.XLOOKUP(_xlfn.CONCAT(14,"-",$A163, "-", "A"), PlayerData!$M:$M,PlayerData!O:O,""),
_xlfn.XLOOKUP(_xlfn.CONCAT(15,"-",$A163, "-", "A"), PlayerData!$M:$M,PlayerData!O:O,""),
_xlfn.XLOOKUP(_xlfn.CONCAT(16,"-",$A163, "-", "A"), PlayerData!$M:$M,PlayerData!O:O,""),
_xlfn.XLOOKUP(_xlfn.CONCAT(17,"-",$A163, "-", "A"), PlayerData!$M:$M,PlayerData!O:O,""),
_xlfn.XLOOKUP(_xlfn.CONCAT(18,"-",$A163, "-", "A"), PlayerData!$M:$M,PlayerData!O:O,"")))</f>
        <v>0</v>
      </c>
      <c r="M163" s="96" cm="1">
        <f t="array" ref="M1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_xlfn.XLOOKUP(_xlfn.CONCAT(0,"-",$A163, "-", "A"), PlayerData!$M:$M,PlayerData!R:R,""),
_xlfn.XLOOKUP(_xlfn.CONCAT(1,"-",$A163, "-", "A"), PlayerData!$M:$M,PlayerData!R:R,""),
_xlfn.XLOOKUP(_xlfn.CONCAT(2,"-",$A163, "-", "A"), PlayerData!$M:$M,PlayerData!R:R,""),
_xlfn.XLOOKUP(_xlfn.CONCAT(3,"-",$A163, "-", "A"), PlayerData!$M:$M,PlayerData!R:R,""),
_xlfn.XLOOKUP(_xlfn.CONCAT(4,"-",$A163, "-", "A"), PlayerData!$M:$M,PlayerData!R:R,""),
_xlfn.XLOOKUP(_xlfn.CONCAT(5,"-",$A163, "-", "A"), PlayerData!$M:$M,PlayerData!R:R,""),
_xlfn.XLOOKUP(_xlfn.CONCAT(6,"-",$A163, "-", "A"), PlayerData!$M:$M,PlayerData!R:R,""),
_xlfn.XLOOKUP(_xlfn.CONCAT(7,"-",$A163, "-", "A"), PlayerData!$M:$M,PlayerData!R:R,""),
_xlfn.XLOOKUP(_xlfn.CONCAT(8,"-",$A163, "-", "A"), PlayerData!$M:$M,PlayerData!R:R,""),
_xlfn.XLOOKUP(_xlfn.CONCAT(9,"-",$A163, "-", "A"), PlayerData!$M:$M,PlayerData!R:R,""),
_xlfn.XLOOKUP(_xlfn.CONCAT(10,"-",$A163, "-", "A"), PlayerData!$M:$M,PlayerData!R:R,""),
_xlfn.XLOOKUP(_xlfn.CONCAT(11,"-",$A163, "-", "A"), PlayerData!$M:$M,PlayerData!R:R,""),
_xlfn.XLOOKUP(_xlfn.CONCAT(12,"-",$A163, "-", "A"), PlayerData!$M:$M,PlayerData!R:R,""),
_xlfn.XLOOKUP(_xlfn.CONCAT(13,"-",$A163, "-", "A"), PlayerData!$M:$M,PlayerData!R:R,""),
_xlfn.XLOOKUP(_xlfn.CONCAT(14,"-",$A163, "-", "A"), PlayerData!$M:$M,PlayerData!R:R,""),
_xlfn.XLOOKUP(_xlfn.CONCAT(15,"-",$A163, "-", "A"), PlayerData!$M:$M,PlayerData!R:R,""),
_xlfn.XLOOKUP(_xlfn.CONCAT(16,"-",$A163, "-", "A"), PlayerData!$M:$M,PlayerData!R:R,""),
_xlfn.XLOOKUP(_xlfn.CONCAT(17,"-",$A163, "-", "A"), PlayerData!$M:$M,PlayerData!R:R,""),
_xlfn.XLOOKUP(_xlfn.CONCAT(18,"-",$A163, "-", "A"), PlayerData!$M:$M,PlayerData!R:R,"")))</f>
        <v>0.26</v>
      </c>
      <c r="N163" s="134">
        <f t="shared" si="17"/>
        <v>0</v>
      </c>
      <c r="O163" s="134">
        <f t="shared" si="18"/>
        <v>0</v>
      </c>
      <c r="P163" s="73">
        <f t="shared" si="19"/>
        <v>3.5040431266846364</v>
      </c>
      <c r="Q163" s="132" cm="1">
        <f t="array" ref="Q163">IF(OR($A163=Solver!$T$12:$T$201),0,SUMPRODUCT($H163:$J163,$T$4:$V$4))</f>
        <v>0</v>
      </c>
      <c r="R163" s="73" cm="1">
        <f t="array" ref="R163">IF(OR($A163=Solver!$T$12:$T$201),0, SUMPRODUCT($N163:$P163, $T$4:$V$4))</f>
        <v>3.5040431266846364</v>
      </c>
    </row>
    <row r="164" spans="1:18">
      <c r="A164" s="55">
        <v>162</v>
      </c>
      <c r="B164" s="55" t="str">
        <f>_xlfn.XLOOKUP($A164, PlayerData!$B$3:$B$394, PlayerData!C$3:C$394)</f>
        <v>ARS</v>
      </c>
      <c r="C164" s="55" t="str">
        <f>_xlfn.XLOOKUP($A164, PlayerData!$B$3:$B$394, PlayerData!D$3:D$394)</f>
        <v>M</v>
      </c>
      <c r="D164" s="31" t="str">
        <f>_xlfn.XLOOKUP($A164, PlayerData!$B$3:$B$394, PlayerData!E$3:E$394)</f>
        <v>Ceballos</v>
      </c>
      <c r="E164" s="136" cm="1">
        <f t="array" ref="E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"H"), PlayerData!$G:$G,PlayerData!H:H,""),
_xlfn.XLOOKUP(_xlfn.CONCAT(1,"-",$A164, "-", "H"), PlayerData!$G:$G,PlayerData!H:H,""),
_xlfn.XLOOKUP(_xlfn.CONCAT(2,"-",$A164, "-", "H"), PlayerData!$G:$G,PlayerData!H:H,""),
_xlfn.XLOOKUP(_xlfn.CONCAT(3,"-",$A164, "-", "H"), PlayerData!$G:$G,PlayerData!H:H,""),
_xlfn.XLOOKUP(_xlfn.CONCAT(4,"-",$A164, "-", "H"), PlayerData!$G:$G,PlayerData!H:H,""),
_xlfn.XLOOKUP(_xlfn.CONCAT(5,"-",$A164, "-", "H"), PlayerData!$G:$G,PlayerData!H:H,""),
_xlfn.XLOOKUP(_xlfn.CONCAT(6,"-",$A164, "-", "H"), PlayerData!$G:$G,PlayerData!H:H,""),
_xlfn.XLOOKUP(_xlfn.CONCAT(7,"-",$A164, "-", "H"), PlayerData!$G:$G,PlayerData!H:H,""),
_xlfn.XLOOKUP(_xlfn.CONCAT(8,"-",$A164, "-", "H"), PlayerData!$G:$G,PlayerData!H:H,""),
_xlfn.XLOOKUP(_xlfn.CONCAT(9,"-",$A164, "-", "H"), PlayerData!$G:$G,PlayerData!H:H,""),
_xlfn.XLOOKUP(_xlfn.CONCAT(10,"-",$A164, "-", "H"), PlayerData!$G:$G,PlayerData!H:H,""),
_xlfn.XLOOKUP(_xlfn.CONCAT(11,"-",$A164, "-", "H"), PlayerData!$G:$G,PlayerData!H:H,""),
_xlfn.XLOOKUP(_xlfn.CONCAT(12,"-",$A164, "-", "H"), PlayerData!$G:$G,PlayerData!H:H,""),
_xlfn.XLOOKUP(_xlfn.CONCAT(13,"-",$A164, "-", "H"), PlayerData!$G:$G,PlayerData!H:H,""),
_xlfn.XLOOKUP(_xlfn.CONCAT(14,"-",$A164, "-", "H"), PlayerData!$G:$G,PlayerData!H:H,""),
_xlfn.XLOOKUP(_xlfn.CONCAT(15,"-",$A164, "-", "H"), PlayerData!$G:$G,PlayerData!H:H,""),
_xlfn.XLOOKUP(_xlfn.CONCAT(16,"-",$A164, "-", "H"), PlayerData!$G:$G,PlayerData!H:H,""),
_xlfn.XLOOKUP(_xlfn.CONCAT(17,"-",$A164, "-", "H"), PlayerData!$G:$G,PlayerData!H:H,""),
_xlfn.XLOOKUP(_xlfn.CONCAT(18,"-",$A164, "-", "H"), PlayerData!$G:$G,PlayerData!H:H,"")))</f>
        <v>0</v>
      </c>
      <c r="F164" s="136" cm="1">
        <f t="array" ref="F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"H"), PlayerData!$G:$G,PlayerData!I:I,""),
_xlfn.XLOOKUP(_xlfn.CONCAT(1,"-",$A164, "-", "H"), PlayerData!$G:$G,PlayerData!I:I,""),
_xlfn.XLOOKUP(_xlfn.CONCAT(2,"-",$A164, "-", "H"), PlayerData!$G:$G,PlayerData!I:I,""),
_xlfn.XLOOKUP(_xlfn.CONCAT(3,"-",$A164, "-", "H"), PlayerData!$G:$G,PlayerData!I:I,""),
_xlfn.XLOOKUP(_xlfn.CONCAT(4,"-",$A164, "-", "H"), PlayerData!$G:$G,PlayerData!I:I,""),
_xlfn.XLOOKUP(_xlfn.CONCAT(5,"-",$A164, "-", "H"), PlayerData!$G:$G,PlayerData!I:I,""),
_xlfn.XLOOKUP(_xlfn.CONCAT(6,"-",$A164, "-", "H"), PlayerData!$G:$G,PlayerData!I:I,""),
_xlfn.XLOOKUP(_xlfn.CONCAT(7,"-",$A164, "-", "H"), PlayerData!$G:$G,PlayerData!I:I,""),
_xlfn.XLOOKUP(_xlfn.CONCAT(8,"-",$A164, "-", "H"), PlayerData!$G:$G,PlayerData!I:I,""),
_xlfn.XLOOKUP(_xlfn.CONCAT(9,"-",$A164, "-", "H"), PlayerData!$G:$G,PlayerData!I:I,""),
_xlfn.XLOOKUP(_xlfn.CONCAT(10,"-",$A164, "-", "H"), PlayerData!$G:$G,PlayerData!I:I,""),
_xlfn.XLOOKUP(_xlfn.CONCAT(11,"-",$A164, "-", "H"), PlayerData!$G:$G,PlayerData!I:I,""),
_xlfn.XLOOKUP(_xlfn.CONCAT(12,"-",$A164, "-", "H"), PlayerData!$G:$G,PlayerData!I:I,""),
_xlfn.XLOOKUP(_xlfn.CONCAT(13,"-",$A164, "-", "H"), PlayerData!$G:$G,PlayerData!I:I,""),
_xlfn.XLOOKUP(_xlfn.CONCAT(14,"-",$A164, "-", "H"), PlayerData!$G:$G,PlayerData!I:I,""),
_xlfn.XLOOKUP(_xlfn.CONCAT(15,"-",$A164, "-", "H"), PlayerData!$G:$G,PlayerData!I:I,""),
_xlfn.XLOOKUP(_xlfn.CONCAT(16,"-",$A164, "-", "H"), PlayerData!$G:$G,PlayerData!I:I,""),
_xlfn.XLOOKUP(_xlfn.CONCAT(17,"-",$A164, "-", "H"), PlayerData!$G:$G,PlayerData!I:I,""),
_xlfn.XLOOKUP(_xlfn.CONCAT(18,"-",$A164, "-", "H"), PlayerData!$G:$G,PlayerData!I:I,"")))</f>
        <v>0</v>
      </c>
      <c r="G164" s="90" cm="1">
        <f t="array" ref="G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"H"), PlayerData!$G:$G,PlayerData!L:L,""),
_xlfn.XLOOKUP(_xlfn.CONCAT(1,"-",$A164, "-", "H"), PlayerData!$G:$G,PlayerData!L:L,""),
_xlfn.XLOOKUP(_xlfn.CONCAT(2,"-",$A164, "-", "H"), PlayerData!$G:$G,PlayerData!L:L,""),
_xlfn.XLOOKUP(_xlfn.CONCAT(3,"-",$A164, "-", "H"), PlayerData!$G:$G,PlayerData!L:L,""),
_xlfn.XLOOKUP(_xlfn.CONCAT(4,"-",$A164, "-", "H"), PlayerData!$G:$G,PlayerData!L:L,""),
_xlfn.XLOOKUP(_xlfn.CONCAT(5,"-",$A164, "-", "H"), PlayerData!$G:$G,PlayerData!L:L,""),
_xlfn.XLOOKUP(_xlfn.CONCAT(6,"-",$A164, "-", "H"), PlayerData!$G:$G,PlayerData!L:L,""),
_xlfn.XLOOKUP(_xlfn.CONCAT(7,"-",$A164, "-", "H"), PlayerData!$G:$G,PlayerData!L:L,""),
_xlfn.XLOOKUP(_xlfn.CONCAT(8,"-",$A164, "-", "H"), PlayerData!$G:$G,PlayerData!L:L,""),
_xlfn.XLOOKUP(_xlfn.CONCAT(9,"-",$A164, "-", "H"), PlayerData!$G:$G,PlayerData!L:L,""),
_xlfn.XLOOKUP(_xlfn.CONCAT(10,"-",$A164, "-", "H"), PlayerData!$G:$G,PlayerData!L:L,""),
_xlfn.XLOOKUP(_xlfn.CONCAT(11,"-",$A164, "-", "H"), PlayerData!$G:$G,PlayerData!L:L,""),
_xlfn.XLOOKUP(_xlfn.CONCAT(12,"-",$A164, "-", "H"), PlayerData!$G:$G,PlayerData!L:L,""),
_xlfn.XLOOKUP(_xlfn.CONCAT(13,"-",$A164, "-", "H"), PlayerData!$G:$G,PlayerData!L:L,""),
_xlfn.XLOOKUP(_xlfn.CONCAT(14,"-",$A164, "-", "H"), PlayerData!$G:$G,PlayerData!L:L,""),
_xlfn.XLOOKUP(_xlfn.CONCAT(15,"-",$A164, "-", "H"), PlayerData!$G:$G,PlayerData!L:L,""),
_xlfn.XLOOKUP(_xlfn.CONCAT(16,"-",$A164, "-", "H"), PlayerData!$G:$G,PlayerData!L:L,""),
_xlfn.XLOOKUP(_xlfn.CONCAT(17,"-",$A164, "-", "H"), PlayerData!$G:$G,PlayerData!L:L,""),
_xlfn.XLOOKUP(_xlfn.CONCAT(18,"-",$A164, "-", "H"), PlayerData!$G:$G,PlayerData!L:L,"")))</f>
        <v>0.36</v>
      </c>
      <c r="H164" s="132">
        <f t="shared" si="14"/>
        <v>0</v>
      </c>
      <c r="I164" s="132">
        <f t="shared" si="15"/>
        <v>0</v>
      </c>
      <c r="J164" s="72">
        <f t="shared" si="16"/>
        <v>4.8517520215633425</v>
      </c>
      <c r="K164" s="138" cm="1">
        <f t="array" ref="K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"A"), PlayerData!$M:$M,PlayerData!N:N,""),
_xlfn.XLOOKUP(_xlfn.CONCAT(1,"-",$A164, "-", "A"), PlayerData!$M:$M,PlayerData!N:N,""),
_xlfn.XLOOKUP(_xlfn.CONCAT(2,"-",$A164, "-", "A"), PlayerData!$M:$M,PlayerData!N:N,""),
_xlfn.XLOOKUP(_xlfn.CONCAT(3,"-",$A164, "-", "A"), PlayerData!$M:$M,PlayerData!N:N,""),
_xlfn.XLOOKUP(_xlfn.CONCAT(4,"-",$A164, "-", "A"), PlayerData!$M:$M,PlayerData!N:N,""),
_xlfn.XLOOKUP(_xlfn.CONCAT(5,"-",$A164, "-", "A"), PlayerData!$M:$M,PlayerData!N:N,""),
_xlfn.XLOOKUP(_xlfn.CONCAT(6,"-",$A164, "-", "A"), PlayerData!$M:$M,PlayerData!N:N,""),
_xlfn.XLOOKUP(_xlfn.CONCAT(7,"-",$A164, "-", "A"), PlayerData!$M:$M,PlayerData!N:N,""),
_xlfn.XLOOKUP(_xlfn.CONCAT(8,"-",$A164, "-", "A"), PlayerData!$M:$M,PlayerData!N:N,""),
_xlfn.XLOOKUP(_xlfn.CONCAT(9,"-",$A164, "-", "A"), PlayerData!$M:$M,PlayerData!N:N,""),
_xlfn.XLOOKUP(_xlfn.CONCAT(10,"-",$A164, "-", "A"), PlayerData!$M:$M,PlayerData!N:N,""),
_xlfn.XLOOKUP(_xlfn.CONCAT(11,"-",$A164, "-", "A"), PlayerData!$M:$M,PlayerData!N:N,""),
_xlfn.XLOOKUP(_xlfn.CONCAT(12,"-",$A164, "-", "A"), PlayerData!$M:$M,PlayerData!N:N,""),
_xlfn.XLOOKUP(_xlfn.CONCAT(13,"-",$A164, "-", "A"), PlayerData!$M:$M,PlayerData!N:N,""),
_xlfn.XLOOKUP(_xlfn.CONCAT(14,"-",$A164, "-", "A"), PlayerData!$M:$M,PlayerData!N:N,""),
_xlfn.XLOOKUP(_xlfn.CONCAT(15,"-",$A164, "-", "A"), PlayerData!$M:$M,PlayerData!N:N,""),
_xlfn.XLOOKUP(_xlfn.CONCAT(16,"-",$A164, "-", "A"), PlayerData!$M:$M,PlayerData!N:N,""),
_xlfn.XLOOKUP(_xlfn.CONCAT(17,"-",$A164, "-", "A"), PlayerData!$M:$M,PlayerData!N:N,""),
_xlfn.XLOOKUP(_xlfn.CONCAT(18,"-",$A164, "-", "A"), PlayerData!$M:$M,PlayerData!N:N,"")))</f>
        <v>0</v>
      </c>
      <c r="L164" s="138" cm="1">
        <f t="array" ref="L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"A"), PlayerData!$M:$M,PlayerData!O:O,""),
_xlfn.XLOOKUP(_xlfn.CONCAT(1,"-",$A164, "-", "A"), PlayerData!$M:$M,PlayerData!O:O,""),
_xlfn.XLOOKUP(_xlfn.CONCAT(2,"-",$A164, "-", "A"), PlayerData!$M:$M,PlayerData!O:O,""),
_xlfn.XLOOKUP(_xlfn.CONCAT(3,"-",$A164, "-", "A"), PlayerData!$M:$M,PlayerData!O:O,""),
_xlfn.XLOOKUP(_xlfn.CONCAT(4,"-",$A164, "-", "A"), PlayerData!$M:$M,PlayerData!O:O,""),
_xlfn.XLOOKUP(_xlfn.CONCAT(5,"-",$A164, "-", "A"), PlayerData!$M:$M,PlayerData!O:O,""),
_xlfn.XLOOKUP(_xlfn.CONCAT(6,"-",$A164, "-", "A"), PlayerData!$M:$M,PlayerData!O:O,""),
_xlfn.XLOOKUP(_xlfn.CONCAT(7,"-",$A164, "-", "A"), PlayerData!$M:$M,PlayerData!O:O,""),
_xlfn.XLOOKUP(_xlfn.CONCAT(8,"-",$A164, "-", "A"), PlayerData!$M:$M,PlayerData!O:O,""),
_xlfn.XLOOKUP(_xlfn.CONCAT(9,"-",$A164, "-", "A"), PlayerData!$M:$M,PlayerData!O:O,""),
_xlfn.XLOOKUP(_xlfn.CONCAT(10,"-",$A164, "-", "A"), PlayerData!$M:$M,PlayerData!O:O,""),
_xlfn.XLOOKUP(_xlfn.CONCAT(11,"-",$A164, "-", "A"), PlayerData!$M:$M,PlayerData!O:O,""),
_xlfn.XLOOKUP(_xlfn.CONCAT(12,"-",$A164, "-", "A"), PlayerData!$M:$M,PlayerData!O:O,""),
_xlfn.XLOOKUP(_xlfn.CONCAT(13,"-",$A164, "-", "A"), PlayerData!$M:$M,PlayerData!O:O,""),
_xlfn.XLOOKUP(_xlfn.CONCAT(14,"-",$A164, "-", "A"), PlayerData!$M:$M,PlayerData!O:O,""),
_xlfn.XLOOKUP(_xlfn.CONCAT(15,"-",$A164, "-", "A"), PlayerData!$M:$M,PlayerData!O:O,""),
_xlfn.XLOOKUP(_xlfn.CONCAT(16,"-",$A164, "-", "A"), PlayerData!$M:$M,PlayerData!O:O,""),
_xlfn.XLOOKUP(_xlfn.CONCAT(17,"-",$A164, "-", "A"), PlayerData!$M:$M,PlayerData!O:O,""),
_xlfn.XLOOKUP(_xlfn.CONCAT(18,"-",$A164, "-", "A"), PlayerData!$M:$M,PlayerData!O:O,"")))</f>
        <v>0</v>
      </c>
      <c r="M164" s="96" cm="1">
        <f t="array" ref="M1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_xlfn.XLOOKUP(_xlfn.CONCAT(0,"-",$A164, "-", "A"), PlayerData!$M:$M,PlayerData!R:R,""),
_xlfn.XLOOKUP(_xlfn.CONCAT(1,"-",$A164, "-", "A"), PlayerData!$M:$M,PlayerData!R:R,""),
_xlfn.XLOOKUP(_xlfn.CONCAT(2,"-",$A164, "-", "A"), PlayerData!$M:$M,PlayerData!R:R,""),
_xlfn.XLOOKUP(_xlfn.CONCAT(3,"-",$A164, "-", "A"), PlayerData!$M:$M,PlayerData!R:R,""),
_xlfn.XLOOKUP(_xlfn.CONCAT(4,"-",$A164, "-", "A"), PlayerData!$M:$M,PlayerData!R:R,""),
_xlfn.XLOOKUP(_xlfn.CONCAT(5,"-",$A164, "-", "A"), PlayerData!$M:$M,PlayerData!R:R,""),
_xlfn.XLOOKUP(_xlfn.CONCAT(6,"-",$A164, "-", "A"), PlayerData!$M:$M,PlayerData!R:R,""),
_xlfn.XLOOKUP(_xlfn.CONCAT(7,"-",$A164, "-", "A"), PlayerData!$M:$M,PlayerData!R:R,""),
_xlfn.XLOOKUP(_xlfn.CONCAT(8,"-",$A164, "-", "A"), PlayerData!$M:$M,PlayerData!R:R,""),
_xlfn.XLOOKUP(_xlfn.CONCAT(9,"-",$A164, "-", "A"), PlayerData!$M:$M,PlayerData!R:R,""),
_xlfn.XLOOKUP(_xlfn.CONCAT(10,"-",$A164, "-", "A"), PlayerData!$M:$M,PlayerData!R:R,""),
_xlfn.XLOOKUP(_xlfn.CONCAT(11,"-",$A164, "-", "A"), PlayerData!$M:$M,PlayerData!R:R,""),
_xlfn.XLOOKUP(_xlfn.CONCAT(12,"-",$A164, "-", "A"), PlayerData!$M:$M,PlayerData!R:R,""),
_xlfn.XLOOKUP(_xlfn.CONCAT(13,"-",$A164, "-", "A"), PlayerData!$M:$M,PlayerData!R:R,""),
_xlfn.XLOOKUP(_xlfn.CONCAT(14,"-",$A164, "-", "A"), PlayerData!$M:$M,PlayerData!R:R,""),
_xlfn.XLOOKUP(_xlfn.CONCAT(15,"-",$A164, "-", "A"), PlayerData!$M:$M,PlayerData!R:R,""),
_xlfn.XLOOKUP(_xlfn.CONCAT(16,"-",$A164, "-", "A"), PlayerData!$M:$M,PlayerData!R:R,""),
_xlfn.XLOOKUP(_xlfn.CONCAT(17,"-",$A164, "-", "A"), PlayerData!$M:$M,PlayerData!R:R,""),
_xlfn.XLOOKUP(_xlfn.CONCAT(18,"-",$A164, "-", "A"), PlayerData!$M:$M,PlayerData!R:R,"")))</f>
        <v>0.26</v>
      </c>
      <c r="N164" s="134">
        <f t="shared" si="17"/>
        <v>0</v>
      </c>
      <c r="O164" s="134">
        <f t="shared" si="18"/>
        <v>0</v>
      </c>
      <c r="P164" s="73">
        <f t="shared" si="19"/>
        <v>3.5040431266846364</v>
      </c>
      <c r="Q164" s="132" cm="1">
        <f t="array" ref="Q164">IF(OR($A164=Solver!$T$12:$T$201),0,SUMPRODUCT($H164:$J164,$T$4:$V$4))</f>
        <v>4.8517520215633425</v>
      </c>
      <c r="R164" s="73" cm="1">
        <f t="array" ref="R164">IF(OR($A164=Solver!$T$12:$T$201),0, SUMPRODUCT($N164:$P164, $T$4:$V$4))</f>
        <v>3.5040431266846364</v>
      </c>
    </row>
    <row r="165" spans="1:18">
      <c r="A165" s="55">
        <v>163</v>
      </c>
      <c r="B165" s="55" t="str">
        <f>_xlfn.XLOOKUP($A165, PlayerData!$B$3:$B$394, PlayerData!C$3:C$394)</f>
        <v>SHU</v>
      </c>
      <c r="C165" s="55" t="str">
        <f>_xlfn.XLOOKUP($A165, PlayerData!$B$3:$B$394, PlayerData!D$3:D$394)</f>
        <v>M</v>
      </c>
      <c r="D165" s="31" t="str">
        <f>_xlfn.XLOOKUP($A165, PlayerData!$B$3:$B$394, PlayerData!E$3:E$394)</f>
        <v>Berge</v>
      </c>
      <c r="E165" s="136" cm="1">
        <f t="array" ref="E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"H"), PlayerData!$G:$G,PlayerData!H:H,""),
_xlfn.XLOOKUP(_xlfn.CONCAT(1,"-",$A165, "-", "H"), PlayerData!$G:$G,PlayerData!H:H,""),
_xlfn.XLOOKUP(_xlfn.CONCAT(2,"-",$A165, "-", "H"), PlayerData!$G:$G,PlayerData!H:H,""),
_xlfn.XLOOKUP(_xlfn.CONCAT(3,"-",$A165, "-", "H"), PlayerData!$G:$G,PlayerData!H:H,""),
_xlfn.XLOOKUP(_xlfn.CONCAT(4,"-",$A165, "-", "H"), PlayerData!$G:$G,PlayerData!H:H,""),
_xlfn.XLOOKUP(_xlfn.CONCAT(5,"-",$A165, "-", "H"), PlayerData!$G:$G,PlayerData!H:H,""),
_xlfn.XLOOKUP(_xlfn.CONCAT(6,"-",$A165, "-", "H"), PlayerData!$G:$G,PlayerData!H:H,""),
_xlfn.XLOOKUP(_xlfn.CONCAT(7,"-",$A165, "-", "H"), PlayerData!$G:$G,PlayerData!H:H,""),
_xlfn.XLOOKUP(_xlfn.CONCAT(8,"-",$A165, "-", "H"), PlayerData!$G:$G,PlayerData!H:H,""),
_xlfn.XLOOKUP(_xlfn.CONCAT(9,"-",$A165, "-", "H"), PlayerData!$G:$G,PlayerData!H:H,""),
_xlfn.XLOOKUP(_xlfn.CONCAT(10,"-",$A165, "-", "H"), PlayerData!$G:$G,PlayerData!H:H,""),
_xlfn.XLOOKUP(_xlfn.CONCAT(11,"-",$A165, "-", "H"), PlayerData!$G:$G,PlayerData!H:H,""),
_xlfn.XLOOKUP(_xlfn.CONCAT(12,"-",$A165, "-", "H"), PlayerData!$G:$G,PlayerData!H:H,""),
_xlfn.XLOOKUP(_xlfn.CONCAT(13,"-",$A165, "-", "H"), PlayerData!$G:$G,PlayerData!H:H,""),
_xlfn.XLOOKUP(_xlfn.CONCAT(14,"-",$A165, "-", "H"), PlayerData!$G:$G,PlayerData!H:H,""),
_xlfn.XLOOKUP(_xlfn.CONCAT(15,"-",$A165, "-", "H"), PlayerData!$G:$G,PlayerData!H:H,""),
_xlfn.XLOOKUP(_xlfn.CONCAT(16,"-",$A165, "-", "H"), PlayerData!$G:$G,PlayerData!H:H,""),
_xlfn.XLOOKUP(_xlfn.CONCAT(17,"-",$A165, "-", "H"), PlayerData!$G:$G,PlayerData!H:H,""),
_xlfn.XLOOKUP(_xlfn.CONCAT(18,"-",$A165, "-", "H"), PlayerData!$G:$G,PlayerData!H:H,"")))</f>
        <v>0.33</v>
      </c>
      <c r="F165" s="136" cm="1">
        <f t="array" ref="F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"H"), PlayerData!$G:$G,PlayerData!I:I,""),
_xlfn.XLOOKUP(_xlfn.CONCAT(1,"-",$A165, "-", "H"), PlayerData!$G:$G,PlayerData!I:I,""),
_xlfn.XLOOKUP(_xlfn.CONCAT(2,"-",$A165, "-", "H"), PlayerData!$G:$G,PlayerData!I:I,""),
_xlfn.XLOOKUP(_xlfn.CONCAT(3,"-",$A165, "-", "H"), PlayerData!$G:$G,PlayerData!I:I,""),
_xlfn.XLOOKUP(_xlfn.CONCAT(4,"-",$A165, "-", "H"), PlayerData!$G:$G,PlayerData!I:I,""),
_xlfn.XLOOKUP(_xlfn.CONCAT(5,"-",$A165, "-", "H"), PlayerData!$G:$G,PlayerData!I:I,""),
_xlfn.XLOOKUP(_xlfn.CONCAT(6,"-",$A165, "-", "H"), PlayerData!$G:$G,PlayerData!I:I,""),
_xlfn.XLOOKUP(_xlfn.CONCAT(7,"-",$A165, "-", "H"), PlayerData!$G:$G,PlayerData!I:I,""),
_xlfn.XLOOKUP(_xlfn.CONCAT(8,"-",$A165, "-", "H"), PlayerData!$G:$G,PlayerData!I:I,""),
_xlfn.XLOOKUP(_xlfn.CONCAT(9,"-",$A165, "-", "H"), PlayerData!$G:$G,PlayerData!I:I,""),
_xlfn.XLOOKUP(_xlfn.CONCAT(10,"-",$A165, "-", "H"), PlayerData!$G:$G,PlayerData!I:I,""),
_xlfn.XLOOKUP(_xlfn.CONCAT(11,"-",$A165, "-", "H"), PlayerData!$G:$G,PlayerData!I:I,""),
_xlfn.XLOOKUP(_xlfn.CONCAT(12,"-",$A165, "-", "H"), PlayerData!$G:$G,PlayerData!I:I,""),
_xlfn.XLOOKUP(_xlfn.CONCAT(13,"-",$A165, "-", "H"), PlayerData!$G:$G,PlayerData!I:I,""),
_xlfn.XLOOKUP(_xlfn.CONCAT(14,"-",$A165, "-", "H"), PlayerData!$G:$G,PlayerData!I:I,""),
_xlfn.XLOOKUP(_xlfn.CONCAT(15,"-",$A165, "-", "H"), PlayerData!$G:$G,PlayerData!I:I,""),
_xlfn.XLOOKUP(_xlfn.CONCAT(16,"-",$A165, "-", "H"), PlayerData!$G:$G,PlayerData!I:I,""),
_xlfn.XLOOKUP(_xlfn.CONCAT(17,"-",$A165, "-", "H"), PlayerData!$G:$G,PlayerData!I:I,""),
_xlfn.XLOOKUP(_xlfn.CONCAT(18,"-",$A165, "-", "H"), PlayerData!$G:$G,PlayerData!I:I,"")))</f>
        <v>0</v>
      </c>
      <c r="G165" s="90" cm="1">
        <f t="array" ref="G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"H"), PlayerData!$G:$G,PlayerData!L:L,""),
_xlfn.XLOOKUP(_xlfn.CONCAT(1,"-",$A165, "-", "H"), PlayerData!$G:$G,PlayerData!L:L,""),
_xlfn.XLOOKUP(_xlfn.CONCAT(2,"-",$A165, "-", "H"), PlayerData!$G:$G,PlayerData!L:L,""),
_xlfn.XLOOKUP(_xlfn.CONCAT(3,"-",$A165, "-", "H"), PlayerData!$G:$G,PlayerData!L:L,""),
_xlfn.XLOOKUP(_xlfn.CONCAT(4,"-",$A165, "-", "H"), PlayerData!$G:$G,PlayerData!L:L,""),
_xlfn.XLOOKUP(_xlfn.CONCAT(5,"-",$A165, "-", "H"), PlayerData!$G:$G,PlayerData!L:L,""),
_xlfn.XLOOKUP(_xlfn.CONCAT(6,"-",$A165, "-", "H"), PlayerData!$G:$G,PlayerData!L:L,""),
_xlfn.XLOOKUP(_xlfn.CONCAT(7,"-",$A165, "-", "H"), PlayerData!$G:$G,PlayerData!L:L,""),
_xlfn.XLOOKUP(_xlfn.CONCAT(8,"-",$A165, "-", "H"), PlayerData!$G:$G,PlayerData!L:L,""),
_xlfn.XLOOKUP(_xlfn.CONCAT(9,"-",$A165, "-", "H"), PlayerData!$G:$G,PlayerData!L:L,""),
_xlfn.XLOOKUP(_xlfn.CONCAT(10,"-",$A165, "-", "H"), PlayerData!$G:$G,PlayerData!L:L,""),
_xlfn.XLOOKUP(_xlfn.CONCAT(11,"-",$A165, "-", "H"), PlayerData!$G:$G,PlayerData!L:L,""),
_xlfn.XLOOKUP(_xlfn.CONCAT(12,"-",$A165, "-", "H"), PlayerData!$G:$G,PlayerData!L:L,""),
_xlfn.XLOOKUP(_xlfn.CONCAT(13,"-",$A165, "-", "H"), PlayerData!$G:$G,PlayerData!L:L,""),
_xlfn.XLOOKUP(_xlfn.CONCAT(14,"-",$A165, "-", "H"), PlayerData!$G:$G,PlayerData!L:L,""),
_xlfn.XLOOKUP(_xlfn.CONCAT(15,"-",$A165, "-", "H"), PlayerData!$G:$G,PlayerData!L:L,""),
_xlfn.XLOOKUP(_xlfn.CONCAT(16,"-",$A165, "-", "H"), PlayerData!$G:$G,PlayerData!L:L,""),
_xlfn.XLOOKUP(_xlfn.CONCAT(17,"-",$A165, "-", "H"), PlayerData!$G:$G,PlayerData!L:L,""),
_xlfn.XLOOKUP(_xlfn.CONCAT(18,"-",$A165, "-", "H"), PlayerData!$G:$G,PlayerData!L:L,"")))</f>
        <v>0.42000000000000004</v>
      </c>
      <c r="H165" s="132">
        <f t="shared" si="14"/>
        <v>7.4999999999999991</v>
      </c>
      <c r="I165" s="132">
        <f t="shared" si="15"/>
        <v>0</v>
      </c>
      <c r="J165" s="72">
        <f t="shared" si="16"/>
        <v>5.6603773584905674</v>
      </c>
      <c r="K165" s="138" cm="1">
        <f t="array" ref="K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"A"), PlayerData!$M:$M,PlayerData!N:N,""),
_xlfn.XLOOKUP(_xlfn.CONCAT(1,"-",$A165, "-", "A"), PlayerData!$M:$M,PlayerData!N:N,""),
_xlfn.XLOOKUP(_xlfn.CONCAT(2,"-",$A165, "-", "A"), PlayerData!$M:$M,PlayerData!N:N,""),
_xlfn.XLOOKUP(_xlfn.CONCAT(3,"-",$A165, "-", "A"), PlayerData!$M:$M,PlayerData!N:N,""),
_xlfn.XLOOKUP(_xlfn.CONCAT(4,"-",$A165, "-", "A"), PlayerData!$M:$M,PlayerData!N:N,""),
_xlfn.XLOOKUP(_xlfn.CONCAT(5,"-",$A165, "-", "A"), PlayerData!$M:$M,PlayerData!N:N,""),
_xlfn.XLOOKUP(_xlfn.CONCAT(6,"-",$A165, "-", "A"), PlayerData!$M:$M,PlayerData!N:N,""),
_xlfn.XLOOKUP(_xlfn.CONCAT(7,"-",$A165, "-", "A"), PlayerData!$M:$M,PlayerData!N:N,""),
_xlfn.XLOOKUP(_xlfn.CONCAT(8,"-",$A165, "-", "A"), PlayerData!$M:$M,PlayerData!N:N,""),
_xlfn.XLOOKUP(_xlfn.CONCAT(9,"-",$A165, "-", "A"), PlayerData!$M:$M,PlayerData!N:N,""),
_xlfn.XLOOKUP(_xlfn.CONCAT(10,"-",$A165, "-", "A"), PlayerData!$M:$M,PlayerData!N:N,""),
_xlfn.XLOOKUP(_xlfn.CONCAT(11,"-",$A165, "-", "A"), PlayerData!$M:$M,PlayerData!N:N,""),
_xlfn.XLOOKUP(_xlfn.CONCAT(12,"-",$A165, "-", "A"), PlayerData!$M:$M,PlayerData!N:N,""),
_xlfn.XLOOKUP(_xlfn.CONCAT(13,"-",$A165, "-", "A"), PlayerData!$M:$M,PlayerData!N:N,""),
_xlfn.XLOOKUP(_xlfn.CONCAT(14,"-",$A165, "-", "A"), PlayerData!$M:$M,PlayerData!N:N,""),
_xlfn.XLOOKUP(_xlfn.CONCAT(15,"-",$A165, "-", "A"), PlayerData!$M:$M,PlayerData!N:N,""),
_xlfn.XLOOKUP(_xlfn.CONCAT(16,"-",$A165, "-", "A"), PlayerData!$M:$M,PlayerData!N:N,""),
_xlfn.XLOOKUP(_xlfn.CONCAT(17,"-",$A165, "-", "A"), PlayerData!$M:$M,PlayerData!N:N,""),
_xlfn.XLOOKUP(_xlfn.CONCAT(18,"-",$A165, "-", "A"), PlayerData!$M:$M,PlayerData!N:N,"")))</f>
        <v>0.33</v>
      </c>
      <c r="L165" s="138" cm="1">
        <f t="array" ref="L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"A"), PlayerData!$M:$M,PlayerData!O:O,""),
_xlfn.XLOOKUP(_xlfn.CONCAT(1,"-",$A165, "-", "A"), PlayerData!$M:$M,PlayerData!O:O,""),
_xlfn.XLOOKUP(_xlfn.CONCAT(2,"-",$A165, "-", "A"), PlayerData!$M:$M,PlayerData!O:O,""),
_xlfn.XLOOKUP(_xlfn.CONCAT(3,"-",$A165, "-", "A"), PlayerData!$M:$M,PlayerData!O:O,""),
_xlfn.XLOOKUP(_xlfn.CONCAT(4,"-",$A165, "-", "A"), PlayerData!$M:$M,PlayerData!O:O,""),
_xlfn.XLOOKUP(_xlfn.CONCAT(5,"-",$A165, "-", "A"), PlayerData!$M:$M,PlayerData!O:O,""),
_xlfn.XLOOKUP(_xlfn.CONCAT(6,"-",$A165, "-", "A"), PlayerData!$M:$M,PlayerData!O:O,""),
_xlfn.XLOOKUP(_xlfn.CONCAT(7,"-",$A165, "-", "A"), PlayerData!$M:$M,PlayerData!O:O,""),
_xlfn.XLOOKUP(_xlfn.CONCAT(8,"-",$A165, "-", "A"), PlayerData!$M:$M,PlayerData!O:O,""),
_xlfn.XLOOKUP(_xlfn.CONCAT(9,"-",$A165, "-", "A"), PlayerData!$M:$M,PlayerData!O:O,""),
_xlfn.XLOOKUP(_xlfn.CONCAT(10,"-",$A165, "-", "A"), PlayerData!$M:$M,PlayerData!O:O,""),
_xlfn.XLOOKUP(_xlfn.CONCAT(11,"-",$A165, "-", "A"), PlayerData!$M:$M,PlayerData!O:O,""),
_xlfn.XLOOKUP(_xlfn.CONCAT(12,"-",$A165, "-", "A"), PlayerData!$M:$M,PlayerData!O:O,""),
_xlfn.XLOOKUP(_xlfn.CONCAT(13,"-",$A165, "-", "A"), PlayerData!$M:$M,PlayerData!O:O,""),
_xlfn.XLOOKUP(_xlfn.CONCAT(14,"-",$A165, "-", "A"), PlayerData!$M:$M,PlayerData!O:O,""),
_xlfn.XLOOKUP(_xlfn.CONCAT(15,"-",$A165, "-", "A"), PlayerData!$M:$M,PlayerData!O:O,""),
_xlfn.XLOOKUP(_xlfn.CONCAT(16,"-",$A165, "-", "A"), PlayerData!$M:$M,PlayerData!O:O,""),
_xlfn.XLOOKUP(_xlfn.CONCAT(17,"-",$A165, "-", "A"), PlayerData!$M:$M,PlayerData!O:O,""),
_xlfn.XLOOKUP(_xlfn.CONCAT(18,"-",$A165, "-", "A"), PlayerData!$M:$M,PlayerData!O:O,"")))</f>
        <v>0.17</v>
      </c>
      <c r="M165" s="96" cm="1">
        <f t="array" ref="M1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_xlfn.XLOOKUP(_xlfn.CONCAT(0,"-",$A165, "-", "A"), PlayerData!$M:$M,PlayerData!R:R,""),
_xlfn.XLOOKUP(_xlfn.CONCAT(1,"-",$A165, "-", "A"), PlayerData!$M:$M,PlayerData!R:R,""),
_xlfn.XLOOKUP(_xlfn.CONCAT(2,"-",$A165, "-", "A"), PlayerData!$M:$M,PlayerData!R:R,""),
_xlfn.XLOOKUP(_xlfn.CONCAT(3,"-",$A165, "-", "A"), PlayerData!$M:$M,PlayerData!R:R,""),
_xlfn.XLOOKUP(_xlfn.CONCAT(4,"-",$A165, "-", "A"), PlayerData!$M:$M,PlayerData!R:R,""),
_xlfn.XLOOKUP(_xlfn.CONCAT(5,"-",$A165, "-", "A"), PlayerData!$M:$M,PlayerData!R:R,""),
_xlfn.XLOOKUP(_xlfn.CONCAT(6,"-",$A165, "-", "A"), PlayerData!$M:$M,PlayerData!R:R,""),
_xlfn.XLOOKUP(_xlfn.CONCAT(7,"-",$A165, "-", "A"), PlayerData!$M:$M,PlayerData!R:R,""),
_xlfn.XLOOKUP(_xlfn.CONCAT(8,"-",$A165, "-", "A"), PlayerData!$M:$M,PlayerData!R:R,""),
_xlfn.XLOOKUP(_xlfn.CONCAT(9,"-",$A165, "-", "A"), PlayerData!$M:$M,PlayerData!R:R,""),
_xlfn.XLOOKUP(_xlfn.CONCAT(10,"-",$A165, "-", "A"), PlayerData!$M:$M,PlayerData!R:R,""),
_xlfn.XLOOKUP(_xlfn.CONCAT(11,"-",$A165, "-", "A"), PlayerData!$M:$M,PlayerData!R:R,""),
_xlfn.XLOOKUP(_xlfn.CONCAT(12,"-",$A165, "-", "A"), PlayerData!$M:$M,PlayerData!R:R,""),
_xlfn.XLOOKUP(_xlfn.CONCAT(13,"-",$A165, "-", "A"), PlayerData!$M:$M,PlayerData!R:R,""),
_xlfn.XLOOKUP(_xlfn.CONCAT(14,"-",$A165, "-", "A"), PlayerData!$M:$M,PlayerData!R:R,""),
_xlfn.XLOOKUP(_xlfn.CONCAT(15,"-",$A165, "-", "A"), PlayerData!$M:$M,PlayerData!R:R,""),
_xlfn.XLOOKUP(_xlfn.CONCAT(16,"-",$A165, "-", "A"), PlayerData!$M:$M,PlayerData!R:R,""),
_xlfn.XLOOKUP(_xlfn.CONCAT(17,"-",$A165, "-", "A"), PlayerData!$M:$M,PlayerData!R:R,""),
_xlfn.XLOOKUP(_xlfn.CONCAT(18,"-",$A165, "-", "A"), PlayerData!$M:$M,PlayerData!R:R,"")))</f>
        <v>0.43000000000000005</v>
      </c>
      <c r="N165" s="134">
        <f t="shared" si="17"/>
        <v>7.4999999999999991</v>
      </c>
      <c r="O165" s="134">
        <f t="shared" si="18"/>
        <v>7.7272727272727266</v>
      </c>
      <c r="P165" s="73">
        <f t="shared" si="19"/>
        <v>5.795148247978438</v>
      </c>
      <c r="Q165" s="132" cm="1">
        <f t="array" ref="Q165">IF(OR($A165=Solver!$T$12:$T$201),0,SUMPRODUCT($H165:$J165,$T$4:$V$4))</f>
        <v>5.6603773584905674</v>
      </c>
      <c r="R165" s="73" cm="1">
        <f t="array" ref="R165">IF(OR($A165=Solver!$T$12:$T$201),0, SUMPRODUCT($N165:$P165, $T$4:$V$4))</f>
        <v>5.795148247978438</v>
      </c>
    </row>
    <row r="166" spans="1:18">
      <c r="A166" s="55">
        <v>164</v>
      </c>
      <c r="B166" s="55" t="str">
        <f>_xlfn.XLOOKUP($A166, PlayerData!$B$3:$B$394, PlayerData!C$3:C$394)</f>
        <v>ARS</v>
      </c>
      <c r="C166" s="55" t="str">
        <f>_xlfn.XLOOKUP($A166, PlayerData!$B$3:$B$394, PlayerData!D$3:D$394)</f>
        <v>M</v>
      </c>
      <c r="D166" s="31" t="str">
        <f>_xlfn.XLOOKUP($A166, PlayerData!$B$3:$B$394, PlayerData!E$3:E$394)</f>
        <v>Guendouzi</v>
      </c>
      <c r="E166" s="136" cm="1">
        <f t="array" ref="E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"H"), PlayerData!$G:$G,PlayerData!H:H,""),
_xlfn.XLOOKUP(_xlfn.CONCAT(1,"-",$A166, "-", "H"), PlayerData!$G:$G,PlayerData!H:H,""),
_xlfn.XLOOKUP(_xlfn.CONCAT(2,"-",$A166, "-", "H"), PlayerData!$G:$G,PlayerData!H:H,""),
_xlfn.XLOOKUP(_xlfn.CONCAT(3,"-",$A166, "-", "H"), PlayerData!$G:$G,PlayerData!H:H,""),
_xlfn.XLOOKUP(_xlfn.CONCAT(4,"-",$A166, "-", "H"), PlayerData!$G:$G,PlayerData!H:H,""),
_xlfn.XLOOKUP(_xlfn.CONCAT(5,"-",$A166, "-", "H"), PlayerData!$G:$G,PlayerData!H:H,""),
_xlfn.XLOOKUP(_xlfn.CONCAT(6,"-",$A166, "-", "H"), PlayerData!$G:$G,PlayerData!H:H,""),
_xlfn.XLOOKUP(_xlfn.CONCAT(7,"-",$A166, "-", "H"), PlayerData!$G:$G,PlayerData!H:H,""),
_xlfn.XLOOKUP(_xlfn.CONCAT(8,"-",$A166, "-", "H"), PlayerData!$G:$G,PlayerData!H:H,""),
_xlfn.XLOOKUP(_xlfn.CONCAT(9,"-",$A166, "-", "H"), PlayerData!$G:$G,PlayerData!H:H,""),
_xlfn.XLOOKUP(_xlfn.CONCAT(10,"-",$A166, "-", "H"), PlayerData!$G:$G,PlayerData!H:H,""),
_xlfn.XLOOKUP(_xlfn.CONCAT(11,"-",$A166, "-", "H"), PlayerData!$G:$G,PlayerData!H:H,""),
_xlfn.XLOOKUP(_xlfn.CONCAT(12,"-",$A166, "-", "H"), PlayerData!$G:$G,PlayerData!H:H,""),
_xlfn.XLOOKUP(_xlfn.CONCAT(13,"-",$A166, "-", "H"), PlayerData!$G:$G,PlayerData!H:H,""),
_xlfn.XLOOKUP(_xlfn.CONCAT(14,"-",$A166, "-", "H"), PlayerData!$G:$G,PlayerData!H:H,""),
_xlfn.XLOOKUP(_xlfn.CONCAT(15,"-",$A166, "-", "H"), PlayerData!$G:$G,PlayerData!H:H,""),
_xlfn.XLOOKUP(_xlfn.CONCAT(16,"-",$A166, "-", "H"), PlayerData!$G:$G,PlayerData!H:H,""),
_xlfn.XLOOKUP(_xlfn.CONCAT(17,"-",$A166, "-", "H"), PlayerData!$G:$G,PlayerData!H:H,""),
_xlfn.XLOOKUP(_xlfn.CONCAT(18,"-",$A166, "-", "H"), PlayerData!$G:$G,PlayerData!H:H,"")))</f>
        <v>0</v>
      </c>
      <c r="F166" s="136" cm="1">
        <f t="array" ref="F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"H"), PlayerData!$G:$G,PlayerData!I:I,""),
_xlfn.XLOOKUP(_xlfn.CONCAT(1,"-",$A166, "-", "H"), PlayerData!$G:$G,PlayerData!I:I,""),
_xlfn.XLOOKUP(_xlfn.CONCAT(2,"-",$A166, "-", "H"), PlayerData!$G:$G,PlayerData!I:I,""),
_xlfn.XLOOKUP(_xlfn.CONCAT(3,"-",$A166, "-", "H"), PlayerData!$G:$G,PlayerData!I:I,""),
_xlfn.XLOOKUP(_xlfn.CONCAT(4,"-",$A166, "-", "H"), PlayerData!$G:$G,PlayerData!I:I,""),
_xlfn.XLOOKUP(_xlfn.CONCAT(5,"-",$A166, "-", "H"), PlayerData!$G:$G,PlayerData!I:I,""),
_xlfn.XLOOKUP(_xlfn.CONCAT(6,"-",$A166, "-", "H"), PlayerData!$G:$G,PlayerData!I:I,""),
_xlfn.XLOOKUP(_xlfn.CONCAT(7,"-",$A166, "-", "H"), PlayerData!$G:$G,PlayerData!I:I,""),
_xlfn.XLOOKUP(_xlfn.CONCAT(8,"-",$A166, "-", "H"), PlayerData!$G:$G,PlayerData!I:I,""),
_xlfn.XLOOKUP(_xlfn.CONCAT(9,"-",$A166, "-", "H"), PlayerData!$G:$G,PlayerData!I:I,""),
_xlfn.XLOOKUP(_xlfn.CONCAT(10,"-",$A166, "-", "H"), PlayerData!$G:$G,PlayerData!I:I,""),
_xlfn.XLOOKUP(_xlfn.CONCAT(11,"-",$A166, "-", "H"), PlayerData!$G:$G,PlayerData!I:I,""),
_xlfn.XLOOKUP(_xlfn.CONCAT(12,"-",$A166, "-", "H"), PlayerData!$G:$G,PlayerData!I:I,""),
_xlfn.XLOOKUP(_xlfn.CONCAT(13,"-",$A166, "-", "H"), PlayerData!$G:$G,PlayerData!I:I,""),
_xlfn.XLOOKUP(_xlfn.CONCAT(14,"-",$A166, "-", "H"), PlayerData!$G:$G,PlayerData!I:I,""),
_xlfn.XLOOKUP(_xlfn.CONCAT(15,"-",$A166, "-", "H"), PlayerData!$G:$G,PlayerData!I:I,""),
_xlfn.XLOOKUP(_xlfn.CONCAT(16,"-",$A166, "-", "H"), PlayerData!$G:$G,PlayerData!I:I,""),
_xlfn.XLOOKUP(_xlfn.CONCAT(17,"-",$A166, "-", "H"), PlayerData!$G:$G,PlayerData!I:I,""),
_xlfn.XLOOKUP(_xlfn.CONCAT(18,"-",$A166, "-", "H"), PlayerData!$G:$G,PlayerData!I:I,"")))</f>
        <v>0</v>
      </c>
      <c r="G166" s="90" cm="1">
        <f t="array" ref="G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"H"), PlayerData!$G:$G,PlayerData!L:L,""),
_xlfn.XLOOKUP(_xlfn.CONCAT(1,"-",$A166, "-", "H"), PlayerData!$G:$G,PlayerData!L:L,""),
_xlfn.XLOOKUP(_xlfn.CONCAT(2,"-",$A166, "-", "H"), PlayerData!$G:$G,PlayerData!L:L,""),
_xlfn.XLOOKUP(_xlfn.CONCAT(3,"-",$A166, "-", "H"), PlayerData!$G:$G,PlayerData!L:L,""),
_xlfn.XLOOKUP(_xlfn.CONCAT(4,"-",$A166, "-", "H"), PlayerData!$G:$G,PlayerData!L:L,""),
_xlfn.XLOOKUP(_xlfn.CONCAT(5,"-",$A166, "-", "H"), PlayerData!$G:$G,PlayerData!L:L,""),
_xlfn.XLOOKUP(_xlfn.CONCAT(6,"-",$A166, "-", "H"), PlayerData!$G:$G,PlayerData!L:L,""),
_xlfn.XLOOKUP(_xlfn.CONCAT(7,"-",$A166, "-", "H"), PlayerData!$G:$G,PlayerData!L:L,""),
_xlfn.XLOOKUP(_xlfn.CONCAT(8,"-",$A166, "-", "H"), PlayerData!$G:$G,PlayerData!L:L,""),
_xlfn.XLOOKUP(_xlfn.CONCAT(9,"-",$A166, "-", "H"), PlayerData!$G:$G,PlayerData!L:L,""),
_xlfn.XLOOKUP(_xlfn.CONCAT(10,"-",$A166, "-", "H"), PlayerData!$G:$G,PlayerData!L:L,""),
_xlfn.XLOOKUP(_xlfn.CONCAT(11,"-",$A166, "-", "H"), PlayerData!$G:$G,PlayerData!L:L,""),
_xlfn.XLOOKUP(_xlfn.CONCAT(12,"-",$A166, "-", "H"), PlayerData!$G:$G,PlayerData!L:L,""),
_xlfn.XLOOKUP(_xlfn.CONCAT(13,"-",$A166, "-", "H"), PlayerData!$G:$G,PlayerData!L:L,""),
_xlfn.XLOOKUP(_xlfn.CONCAT(14,"-",$A166, "-", "H"), PlayerData!$G:$G,PlayerData!L:L,""),
_xlfn.XLOOKUP(_xlfn.CONCAT(15,"-",$A166, "-", "H"), PlayerData!$G:$G,PlayerData!L:L,""),
_xlfn.XLOOKUP(_xlfn.CONCAT(16,"-",$A166, "-", "H"), PlayerData!$G:$G,PlayerData!L:L,""),
_xlfn.XLOOKUP(_xlfn.CONCAT(17,"-",$A166, "-", "H"), PlayerData!$G:$G,PlayerData!L:L,""),
_xlfn.XLOOKUP(_xlfn.CONCAT(18,"-",$A166, "-", "H"), PlayerData!$G:$G,PlayerData!L:L,"")))</f>
        <v>0</v>
      </c>
      <c r="H166" s="132">
        <f t="shared" si="14"/>
        <v>0</v>
      </c>
      <c r="I166" s="132">
        <f t="shared" si="15"/>
        <v>0</v>
      </c>
      <c r="J166" s="72">
        <f t="shared" si="16"/>
        <v>0</v>
      </c>
      <c r="K166" s="138" cm="1">
        <f t="array" ref="K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"A"), PlayerData!$M:$M,PlayerData!N:N,""),
_xlfn.XLOOKUP(_xlfn.CONCAT(1,"-",$A166, "-", "A"), PlayerData!$M:$M,PlayerData!N:N,""),
_xlfn.XLOOKUP(_xlfn.CONCAT(2,"-",$A166, "-", "A"), PlayerData!$M:$M,PlayerData!N:N,""),
_xlfn.XLOOKUP(_xlfn.CONCAT(3,"-",$A166, "-", "A"), PlayerData!$M:$M,PlayerData!N:N,""),
_xlfn.XLOOKUP(_xlfn.CONCAT(4,"-",$A166, "-", "A"), PlayerData!$M:$M,PlayerData!N:N,""),
_xlfn.XLOOKUP(_xlfn.CONCAT(5,"-",$A166, "-", "A"), PlayerData!$M:$M,PlayerData!N:N,""),
_xlfn.XLOOKUP(_xlfn.CONCAT(6,"-",$A166, "-", "A"), PlayerData!$M:$M,PlayerData!N:N,""),
_xlfn.XLOOKUP(_xlfn.CONCAT(7,"-",$A166, "-", "A"), PlayerData!$M:$M,PlayerData!N:N,""),
_xlfn.XLOOKUP(_xlfn.CONCAT(8,"-",$A166, "-", "A"), PlayerData!$M:$M,PlayerData!N:N,""),
_xlfn.XLOOKUP(_xlfn.CONCAT(9,"-",$A166, "-", "A"), PlayerData!$M:$M,PlayerData!N:N,""),
_xlfn.XLOOKUP(_xlfn.CONCAT(10,"-",$A166, "-", "A"), PlayerData!$M:$M,PlayerData!N:N,""),
_xlfn.XLOOKUP(_xlfn.CONCAT(11,"-",$A166, "-", "A"), PlayerData!$M:$M,PlayerData!N:N,""),
_xlfn.XLOOKUP(_xlfn.CONCAT(12,"-",$A166, "-", "A"), PlayerData!$M:$M,PlayerData!N:N,""),
_xlfn.XLOOKUP(_xlfn.CONCAT(13,"-",$A166, "-", "A"), PlayerData!$M:$M,PlayerData!N:N,""),
_xlfn.XLOOKUP(_xlfn.CONCAT(14,"-",$A166, "-", "A"), PlayerData!$M:$M,PlayerData!N:N,""),
_xlfn.XLOOKUP(_xlfn.CONCAT(15,"-",$A166, "-", "A"), PlayerData!$M:$M,PlayerData!N:N,""),
_xlfn.XLOOKUP(_xlfn.CONCAT(16,"-",$A166, "-", "A"), PlayerData!$M:$M,PlayerData!N:N,""),
_xlfn.XLOOKUP(_xlfn.CONCAT(17,"-",$A166, "-", "A"), PlayerData!$M:$M,PlayerData!N:N,""),
_xlfn.XLOOKUP(_xlfn.CONCAT(18,"-",$A166, "-", "A"), PlayerData!$M:$M,PlayerData!N:N,"")))</f>
        <v>0</v>
      </c>
      <c r="L166" s="138" cm="1">
        <f t="array" ref="L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"A"), PlayerData!$M:$M,PlayerData!O:O,""),
_xlfn.XLOOKUP(_xlfn.CONCAT(1,"-",$A166, "-", "A"), PlayerData!$M:$M,PlayerData!O:O,""),
_xlfn.XLOOKUP(_xlfn.CONCAT(2,"-",$A166, "-", "A"), PlayerData!$M:$M,PlayerData!O:O,""),
_xlfn.XLOOKUP(_xlfn.CONCAT(3,"-",$A166, "-", "A"), PlayerData!$M:$M,PlayerData!O:O,""),
_xlfn.XLOOKUP(_xlfn.CONCAT(4,"-",$A166, "-", "A"), PlayerData!$M:$M,PlayerData!O:O,""),
_xlfn.XLOOKUP(_xlfn.CONCAT(5,"-",$A166, "-", "A"), PlayerData!$M:$M,PlayerData!O:O,""),
_xlfn.XLOOKUP(_xlfn.CONCAT(6,"-",$A166, "-", "A"), PlayerData!$M:$M,PlayerData!O:O,""),
_xlfn.XLOOKUP(_xlfn.CONCAT(7,"-",$A166, "-", "A"), PlayerData!$M:$M,PlayerData!O:O,""),
_xlfn.XLOOKUP(_xlfn.CONCAT(8,"-",$A166, "-", "A"), PlayerData!$M:$M,PlayerData!O:O,""),
_xlfn.XLOOKUP(_xlfn.CONCAT(9,"-",$A166, "-", "A"), PlayerData!$M:$M,PlayerData!O:O,""),
_xlfn.XLOOKUP(_xlfn.CONCAT(10,"-",$A166, "-", "A"), PlayerData!$M:$M,PlayerData!O:O,""),
_xlfn.XLOOKUP(_xlfn.CONCAT(11,"-",$A166, "-", "A"), PlayerData!$M:$M,PlayerData!O:O,""),
_xlfn.XLOOKUP(_xlfn.CONCAT(12,"-",$A166, "-", "A"), PlayerData!$M:$M,PlayerData!O:O,""),
_xlfn.XLOOKUP(_xlfn.CONCAT(13,"-",$A166, "-", "A"), PlayerData!$M:$M,PlayerData!O:O,""),
_xlfn.XLOOKUP(_xlfn.CONCAT(14,"-",$A166, "-", "A"), PlayerData!$M:$M,PlayerData!O:O,""),
_xlfn.XLOOKUP(_xlfn.CONCAT(15,"-",$A166, "-", "A"), PlayerData!$M:$M,PlayerData!O:O,""),
_xlfn.XLOOKUP(_xlfn.CONCAT(16,"-",$A166, "-", "A"), PlayerData!$M:$M,PlayerData!O:O,""),
_xlfn.XLOOKUP(_xlfn.CONCAT(17,"-",$A166, "-", "A"), PlayerData!$M:$M,PlayerData!O:O,""),
_xlfn.XLOOKUP(_xlfn.CONCAT(18,"-",$A166, "-", "A"), PlayerData!$M:$M,PlayerData!O:O,"")))</f>
        <v>0</v>
      </c>
      <c r="M166" s="96" cm="1">
        <f t="array" ref="M1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_xlfn.XLOOKUP(_xlfn.CONCAT(0,"-",$A166, "-", "A"), PlayerData!$M:$M,PlayerData!R:R,""),
_xlfn.XLOOKUP(_xlfn.CONCAT(1,"-",$A166, "-", "A"), PlayerData!$M:$M,PlayerData!R:R,""),
_xlfn.XLOOKUP(_xlfn.CONCAT(2,"-",$A166, "-", "A"), PlayerData!$M:$M,PlayerData!R:R,""),
_xlfn.XLOOKUP(_xlfn.CONCAT(3,"-",$A166, "-", "A"), PlayerData!$M:$M,PlayerData!R:R,""),
_xlfn.XLOOKUP(_xlfn.CONCAT(4,"-",$A166, "-", "A"), PlayerData!$M:$M,PlayerData!R:R,""),
_xlfn.XLOOKUP(_xlfn.CONCAT(5,"-",$A166, "-", "A"), PlayerData!$M:$M,PlayerData!R:R,""),
_xlfn.XLOOKUP(_xlfn.CONCAT(6,"-",$A166, "-", "A"), PlayerData!$M:$M,PlayerData!R:R,""),
_xlfn.XLOOKUP(_xlfn.CONCAT(7,"-",$A166, "-", "A"), PlayerData!$M:$M,PlayerData!R:R,""),
_xlfn.XLOOKUP(_xlfn.CONCAT(8,"-",$A166, "-", "A"), PlayerData!$M:$M,PlayerData!R:R,""),
_xlfn.XLOOKUP(_xlfn.CONCAT(9,"-",$A166, "-", "A"), PlayerData!$M:$M,PlayerData!R:R,""),
_xlfn.XLOOKUP(_xlfn.CONCAT(10,"-",$A166, "-", "A"), PlayerData!$M:$M,PlayerData!R:R,""),
_xlfn.XLOOKUP(_xlfn.CONCAT(11,"-",$A166, "-", "A"), PlayerData!$M:$M,PlayerData!R:R,""),
_xlfn.XLOOKUP(_xlfn.CONCAT(12,"-",$A166, "-", "A"), PlayerData!$M:$M,PlayerData!R:R,""),
_xlfn.XLOOKUP(_xlfn.CONCAT(13,"-",$A166, "-", "A"), PlayerData!$M:$M,PlayerData!R:R,""),
_xlfn.XLOOKUP(_xlfn.CONCAT(14,"-",$A166, "-", "A"), PlayerData!$M:$M,PlayerData!R:R,""),
_xlfn.XLOOKUP(_xlfn.CONCAT(15,"-",$A166, "-", "A"), PlayerData!$M:$M,PlayerData!R:R,""),
_xlfn.XLOOKUP(_xlfn.CONCAT(16,"-",$A166, "-", "A"), PlayerData!$M:$M,PlayerData!R:R,""),
_xlfn.XLOOKUP(_xlfn.CONCAT(17,"-",$A166, "-", "A"), PlayerData!$M:$M,PlayerData!R:R,""),
_xlfn.XLOOKUP(_xlfn.CONCAT(18,"-",$A166, "-", "A"), PlayerData!$M:$M,PlayerData!R:R,"")))</f>
        <v>0.08</v>
      </c>
      <c r="N166" s="134">
        <f t="shared" si="17"/>
        <v>0</v>
      </c>
      <c r="O166" s="134">
        <f t="shared" si="18"/>
        <v>0</v>
      </c>
      <c r="P166" s="73">
        <f t="shared" si="19"/>
        <v>1.0781671159029651</v>
      </c>
      <c r="Q166" s="132" cm="1">
        <f t="array" ref="Q166">IF(OR($A166=Solver!$T$12:$T$201),0,SUMPRODUCT($H166:$J166,$T$4:$V$4))</f>
        <v>0</v>
      </c>
      <c r="R166" s="73" cm="1">
        <f t="array" ref="R166">IF(OR($A166=Solver!$T$12:$T$201),0, SUMPRODUCT($N166:$P166, $T$4:$V$4))</f>
        <v>1.0781671159029651</v>
      </c>
    </row>
    <row r="167" spans="1:18">
      <c r="A167" s="55">
        <v>165</v>
      </c>
      <c r="B167" s="55" t="str">
        <f>_xlfn.XLOOKUP($A167, PlayerData!$B$3:$B$394, PlayerData!C$3:C$394)</f>
        <v>ARS</v>
      </c>
      <c r="C167" s="55" t="str">
        <f>_xlfn.XLOOKUP($A167, PlayerData!$B$3:$B$394, PlayerData!D$3:D$394)</f>
        <v>M</v>
      </c>
      <c r="D167" s="31" t="str">
        <f>_xlfn.XLOOKUP($A167, PlayerData!$B$3:$B$394, PlayerData!E$3:E$394)</f>
        <v>Willock</v>
      </c>
      <c r="E167" s="136" cm="1">
        <f t="array" ref="E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"H"), PlayerData!$G:$G,PlayerData!H:H,""),
_xlfn.XLOOKUP(_xlfn.CONCAT(1,"-",$A167, "-", "H"), PlayerData!$G:$G,PlayerData!H:H,""),
_xlfn.XLOOKUP(_xlfn.CONCAT(2,"-",$A167, "-", "H"), PlayerData!$G:$G,PlayerData!H:H,""),
_xlfn.XLOOKUP(_xlfn.CONCAT(3,"-",$A167, "-", "H"), PlayerData!$G:$G,PlayerData!H:H,""),
_xlfn.XLOOKUP(_xlfn.CONCAT(4,"-",$A167, "-", "H"), PlayerData!$G:$G,PlayerData!H:H,""),
_xlfn.XLOOKUP(_xlfn.CONCAT(5,"-",$A167, "-", "H"), PlayerData!$G:$G,PlayerData!H:H,""),
_xlfn.XLOOKUP(_xlfn.CONCAT(6,"-",$A167, "-", "H"), PlayerData!$G:$G,PlayerData!H:H,""),
_xlfn.XLOOKUP(_xlfn.CONCAT(7,"-",$A167, "-", "H"), PlayerData!$G:$G,PlayerData!H:H,""),
_xlfn.XLOOKUP(_xlfn.CONCAT(8,"-",$A167, "-", "H"), PlayerData!$G:$G,PlayerData!H:H,""),
_xlfn.XLOOKUP(_xlfn.CONCAT(9,"-",$A167, "-", "H"), PlayerData!$G:$G,PlayerData!H:H,""),
_xlfn.XLOOKUP(_xlfn.CONCAT(10,"-",$A167, "-", "H"), PlayerData!$G:$G,PlayerData!H:H,""),
_xlfn.XLOOKUP(_xlfn.CONCAT(11,"-",$A167, "-", "H"), PlayerData!$G:$G,PlayerData!H:H,""),
_xlfn.XLOOKUP(_xlfn.CONCAT(12,"-",$A167, "-", "H"), PlayerData!$G:$G,PlayerData!H:H,""),
_xlfn.XLOOKUP(_xlfn.CONCAT(13,"-",$A167, "-", "H"), PlayerData!$G:$G,PlayerData!H:H,""),
_xlfn.XLOOKUP(_xlfn.CONCAT(14,"-",$A167, "-", "H"), PlayerData!$G:$G,PlayerData!H:H,""),
_xlfn.XLOOKUP(_xlfn.CONCAT(15,"-",$A167, "-", "H"), PlayerData!$G:$G,PlayerData!H:H,""),
_xlfn.XLOOKUP(_xlfn.CONCAT(16,"-",$A167, "-", "H"), PlayerData!$G:$G,PlayerData!H:H,""),
_xlfn.XLOOKUP(_xlfn.CONCAT(17,"-",$A167, "-", "H"), PlayerData!$G:$G,PlayerData!H:H,""),
_xlfn.XLOOKUP(_xlfn.CONCAT(18,"-",$A167, "-", "H"), PlayerData!$G:$G,PlayerData!H:H,"")))</f>
        <v>1</v>
      </c>
      <c r="F167" s="136" cm="1">
        <f t="array" ref="F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"H"), PlayerData!$G:$G,PlayerData!I:I,""),
_xlfn.XLOOKUP(_xlfn.CONCAT(1,"-",$A167, "-", "H"), PlayerData!$G:$G,PlayerData!I:I,""),
_xlfn.XLOOKUP(_xlfn.CONCAT(2,"-",$A167, "-", "H"), PlayerData!$G:$G,PlayerData!I:I,""),
_xlfn.XLOOKUP(_xlfn.CONCAT(3,"-",$A167, "-", "H"), PlayerData!$G:$G,PlayerData!I:I,""),
_xlfn.XLOOKUP(_xlfn.CONCAT(4,"-",$A167, "-", "H"), PlayerData!$G:$G,PlayerData!I:I,""),
_xlfn.XLOOKUP(_xlfn.CONCAT(5,"-",$A167, "-", "H"), PlayerData!$G:$G,PlayerData!I:I,""),
_xlfn.XLOOKUP(_xlfn.CONCAT(6,"-",$A167, "-", "H"), PlayerData!$G:$G,PlayerData!I:I,""),
_xlfn.XLOOKUP(_xlfn.CONCAT(7,"-",$A167, "-", "H"), PlayerData!$G:$G,PlayerData!I:I,""),
_xlfn.XLOOKUP(_xlfn.CONCAT(8,"-",$A167, "-", "H"), PlayerData!$G:$G,PlayerData!I:I,""),
_xlfn.XLOOKUP(_xlfn.CONCAT(9,"-",$A167, "-", "H"), PlayerData!$G:$G,PlayerData!I:I,""),
_xlfn.XLOOKUP(_xlfn.CONCAT(10,"-",$A167, "-", "H"), PlayerData!$G:$G,PlayerData!I:I,""),
_xlfn.XLOOKUP(_xlfn.CONCAT(11,"-",$A167, "-", "H"), PlayerData!$G:$G,PlayerData!I:I,""),
_xlfn.XLOOKUP(_xlfn.CONCAT(12,"-",$A167, "-", "H"), PlayerData!$G:$G,PlayerData!I:I,""),
_xlfn.XLOOKUP(_xlfn.CONCAT(13,"-",$A167, "-", "H"), PlayerData!$G:$G,PlayerData!I:I,""),
_xlfn.XLOOKUP(_xlfn.CONCAT(14,"-",$A167, "-", "H"), PlayerData!$G:$G,PlayerData!I:I,""),
_xlfn.XLOOKUP(_xlfn.CONCAT(15,"-",$A167, "-", "H"), PlayerData!$G:$G,PlayerData!I:I,""),
_xlfn.XLOOKUP(_xlfn.CONCAT(16,"-",$A167, "-", "H"), PlayerData!$G:$G,PlayerData!I:I,""),
_xlfn.XLOOKUP(_xlfn.CONCAT(17,"-",$A167, "-", "H"), PlayerData!$G:$G,PlayerData!I:I,""),
_xlfn.XLOOKUP(_xlfn.CONCAT(18,"-",$A167, "-", "H"), PlayerData!$G:$G,PlayerData!I:I,"")))</f>
        <v>0</v>
      </c>
      <c r="G167" s="90" cm="1">
        <f t="array" ref="G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"H"), PlayerData!$G:$G,PlayerData!L:L,""),
_xlfn.XLOOKUP(_xlfn.CONCAT(1,"-",$A167, "-", "H"), PlayerData!$G:$G,PlayerData!L:L,""),
_xlfn.XLOOKUP(_xlfn.CONCAT(2,"-",$A167, "-", "H"), PlayerData!$G:$G,PlayerData!L:L,""),
_xlfn.XLOOKUP(_xlfn.CONCAT(3,"-",$A167, "-", "H"), PlayerData!$G:$G,PlayerData!L:L,""),
_xlfn.XLOOKUP(_xlfn.CONCAT(4,"-",$A167, "-", "H"), PlayerData!$G:$G,PlayerData!L:L,""),
_xlfn.XLOOKUP(_xlfn.CONCAT(5,"-",$A167, "-", "H"), PlayerData!$G:$G,PlayerData!L:L,""),
_xlfn.XLOOKUP(_xlfn.CONCAT(6,"-",$A167, "-", "H"), PlayerData!$G:$G,PlayerData!L:L,""),
_xlfn.XLOOKUP(_xlfn.CONCAT(7,"-",$A167, "-", "H"), PlayerData!$G:$G,PlayerData!L:L,""),
_xlfn.XLOOKUP(_xlfn.CONCAT(8,"-",$A167, "-", "H"), PlayerData!$G:$G,PlayerData!L:L,""),
_xlfn.XLOOKUP(_xlfn.CONCAT(9,"-",$A167, "-", "H"), PlayerData!$G:$G,PlayerData!L:L,""),
_xlfn.XLOOKUP(_xlfn.CONCAT(10,"-",$A167, "-", "H"), PlayerData!$G:$G,PlayerData!L:L,""),
_xlfn.XLOOKUP(_xlfn.CONCAT(11,"-",$A167, "-", "H"), PlayerData!$G:$G,PlayerData!L:L,""),
_xlfn.XLOOKUP(_xlfn.CONCAT(12,"-",$A167, "-", "H"), PlayerData!$G:$G,PlayerData!L:L,""),
_xlfn.XLOOKUP(_xlfn.CONCAT(13,"-",$A167, "-", "H"), PlayerData!$G:$G,PlayerData!L:L,""),
_xlfn.XLOOKUP(_xlfn.CONCAT(14,"-",$A167, "-", "H"), PlayerData!$G:$G,PlayerData!L:L,""),
_xlfn.XLOOKUP(_xlfn.CONCAT(15,"-",$A167, "-", "H"), PlayerData!$G:$G,PlayerData!L:L,""),
_xlfn.XLOOKUP(_xlfn.CONCAT(16,"-",$A167, "-", "H"), PlayerData!$G:$G,PlayerData!L:L,""),
_xlfn.XLOOKUP(_xlfn.CONCAT(17,"-",$A167, "-", "H"), PlayerData!$G:$G,PlayerData!L:L,""),
_xlfn.XLOOKUP(_xlfn.CONCAT(18,"-",$A167, "-", "H"), PlayerData!$G:$G,PlayerData!L:L,"")))</f>
        <v>0.08</v>
      </c>
      <c r="H167" s="132">
        <f t="shared" si="14"/>
        <v>22.727272727272727</v>
      </c>
      <c r="I167" s="132">
        <f t="shared" si="15"/>
        <v>0</v>
      </c>
      <c r="J167" s="72">
        <f t="shared" si="16"/>
        <v>1.0781671159029651</v>
      </c>
      <c r="K167" s="138" cm="1">
        <f t="array" ref="K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"A"), PlayerData!$M:$M,PlayerData!N:N,""),
_xlfn.XLOOKUP(_xlfn.CONCAT(1,"-",$A167, "-", "A"), PlayerData!$M:$M,PlayerData!N:N,""),
_xlfn.XLOOKUP(_xlfn.CONCAT(2,"-",$A167, "-", "A"), PlayerData!$M:$M,PlayerData!N:N,""),
_xlfn.XLOOKUP(_xlfn.CONCAT(3,"-",$A167, "-", "A"), PlayerData!$M:$M,PlayerData!N:N,""),
_xlfn.XLOOKUP(_xlfn.CONCAT(4,"-",$A167, "-", "A"), PlayerData!$M:$M,PlayerData!N:N,""),
_xlfn.XLOOKUP(_xlfn.CONCAT(5,"-",$A167, "-", "A"), PlayerData!$M:$M,PlayerData!N:N,""),
_xlfn.XLOOKUP(_xlfn.CONCAT(6,"-",$A167, "-", "A"), PlayerData!$M:$M,PlayerData!N:N,""),
_xlfn.XLOOKUP(_xlfn.CONCAT(7,"-",$A167, "-", "A"), PlayerData!$M:$M,PlayerData!N:N,""),
_xlfn.XLOOKUP(_xlfn.CONCAT(8,"-",$A167, "-", "A"), PlayerData!$M:$M,PlayerData!N:N,""),
_xlfn.XLOOKUP(_xlfn.CONCAT(9,"-",$A167, "-", "A"), PlayerData!$M:$M,PlayerData!N:N,""),
_xlfn.XLOOKUP(_xlfn.CONCAT(10,"-",$A167, "-", "A"), PlayerData!$M:$M,PlayerData!N:N,""),
_xlfn.XLOOKUP(_xlfn.CONCAT(11,"-",$A167, "-", "A"), PlayerData!$M:$M,PlayerData!N:N,""),
_xlfn.XLOOKUP(_xlfn.CONCAT(12,"-",$A167, "-", "A"), PlayerData!$M:$M,PlayerData!N:N,""),
_xlfn.XLOOKUP(_xlfn.CONCAT(13,"-",$A167, "-", "A"), PlayerData!$M:$M,PlayerData!N:N,""),
_xlfn.XLOOKUP(_xlfn.CONCAT(14,"-",$A167, "-", "A"), PlayerData!$M:$M,PlayerData!N:N,""),
_xlfn.XLOOKUP(_xlfn.CONCAT(15,"-",$A167, "-", "A"), PlayerData!$M:$M,PlayerData!N:N,""),
_xlfn.XLOOKUP(_xlfn.CONCAT(16,"-",$A167, "-", "A"), PlayerData!$M:$M,PlayerData!N:N,""),
_xlfn.XLOOKUP(_xlfn.CONCAT(17,"-",$A167, "-", "A"), PlayerData!$M:$M,PlayerData!N:N,""),
_xlfn.XLOOKUP(_xlfn.CONCAT(18,"-",$A167, "-", "A"), PlayerData!$M:$M,PlayerData!N:N,"")))</f>
        <v>0</v>
      </c>
      <c r="L167" s="138" cm="1">
        <f t="array" ref="L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"A"), PlayerData!$M:$M,PlayerData!O:O,""),
_xlfn.XLOOKUP(_xlfn.CONCAT(1,"-",$A167, "-", "A"), PlayerData!$M:$M,PlayerData!O:O,""),
_xlfn.XLOOKUP(_xlfn.CONCAT(2,"-",$A167, "-", "A"), PlayerData!$M:$M,PlayerData!O:O,""),
_xlfn.XLOOKUP(_xlfn.CONCAT(3,"-",$A167, "-", "A"), PlayerData!$M:$M,PlayerData!O:O,""),
_xlfn.XLOOKUP(_xlfn.CONCAT(4,"-",$A167, "-", "A"), PlayerData!$M:$M,PlayerData!O:O,""),
_xlfn.XLOOKUP(_xlfn.CONCAT(5,"-",$A167, "-", "A"), PlayerData!$M:$M,PlayerData!O:O,""),
_xlfn.XLOOKUP(_xlfn.CONCAT(6,"-",$A167, "-", "A"), PlayerData!$M:$M,PlayerData!O:O,""),
_xlfn.XLOOKUP(_xlfn.CONCAT(7,"-",$A167, "-", "A"), PlayerData!$M:$M,PlayerData!O:O,""),
_xlfn.XLOOKUP(_xlfn.CONCAT(8,"-",$A167, "-", "A"), PlayerData!$M:$M,PlayerData!O:O,""),
_xlfn.XLOOKUP(_xlfn.CONCAT(9,"-",$A167, "-", "A"), PlayerData!$M:$M,PlayerData!O:O,""),
_xlfn.XLOOKUP(_xlfn.CONCAT(10,"-",$A167, "-", "A"), PlayerData!$M:$M,PlayerData!O:O,""),
_xlfn.XLOOKUP(_xlfn.CONCAT(11,"-",$A167, "-", "A"), PlayerData!$M:$M,PlayerData!O:O,""),
_xlfn.XLOOKUP(_xlfn.CONCAT(12,"-",$A167, "-", "A"), PlayerData!$M:$M,PlayerData!O:O,""),
_xlfn.XLOOKUP(_xlfn.CONCAT(13,"-",$A167, "-", "A"), PlayerData!$M:$M,PlayerData!O:O,""),
_xlfn.XLOOKUP(_xlfn.CONCAT(14,"-",$A167, "-", "A"), PlayerData!$M:$M,PlayerData!O:O,""),
_xlfn.XLOOKUP(_xlfn.CONCAT(15,"-",$A167, "-", "A"), PlayerData!$M:$M,PlayerData!O:O,""),
_xlfn.XLOOKUP(_xlfn.CONCAT(16,"-",$A167, "-", "A"), PlayerData!$M:$M,PlayerData!O:O,""),
_xlfn.XLOOKUP(_xlfn.CONCAT(17,"-",$A167, "-", "A"), PlayerData!$M:$M,PlayerData!O:O,""),
_xlfn.XLOOKUP(_xlfn.CONCAT(18,"-",$A167, "-", "A"), PlayerData!$M:$M,PlayerData!O:O,"")))</f>
        <v>0</v>
      </c>
      <c r="M167" s="96" cm="1">
        <f t="array" ref="M1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_xlfn.XLOOKUP(_xlfn.CONCAT(0,"-",$A167, "-", "A"), PlayerData!$M:$M,PlayerData!R:R,""),
_xlfn.XLOOKUP(_xlfn.CONCAT(1,"-",$A167, "-", "A"), PlayerData!$M:$M,PlayerData!R:R,""),
_xlfn.XLOOKUP(_xlfn.CONCAT(2,"-",$A167, "-", "A"), PlayerData!$M:$M,PlayerData!R:R,""),
_xlfn.XLOOKUP(_xlfn.CONCAT(3,"-",$A167, "-", "A"), PlayerData!$M:$M,PlayerData!R:R,""),
_xlfn.XLOOKUP(_xlfn.CONCAT(4,"-",$A167, "-", "A"), PlayerData!$M:$M,PlayerData!R:R,""),
_xlfn.XLOOKUP(_xlfn.CONCAT(5,"-",$A167, "-", "A"), PlayerData!$M:$M,PlayerData!R:R,""),
_xlfn.XLOOKUP(_xlfn.CONCAT(6,"-",$A167, "-", "A"), PlayerData!$M:$M,PlayerData!R:R,""),
_xlfn.XLOOKUP(_xlfn.CONCAT(7,"-",$A167, "-", "A"), PlayerData!$M:$M,PlayerData!R:R,""),
_xlfn.XLOOKUP(_xlfn.CONCAT(8,"-",$A167, "-", "A"), PlayerData!$M:$M,PlayerData!R:R,""),
_xlfn.XLOOKUP(_xlfn.CONCAT(9,"-",$A167, "-", "A"), PlayerData!$M:$M,PlayerData!R:R,""),
_xlfn.XLOOKUP(_xlfn.CONCAT(10,"-",$A167, "-", "A"), PlayerData!$M:$M,PlayerData!R:R,""),
_xlfn.XLOOKUP(_xlfn.CONCAT(11,"-",$A167, "-", "A"), PlayerData!$M:$M,PlayerData!R:R,""),
_xlfn.XLOOKUP(_xlfn.CONCAT(12,"-",$A167, "-", "A"), PlayerData!$M:$M,PlayerData!R:R,""),
_xlfn.XLOOKUP(_xlfn.CONCAT(13,"-",$A167, "-", "A"), PlayerData!$M:$M,PlayerData!R:R,""),
_xlfn.XLOOKUP(_xlfn.CONCAT(14,"-",$A167, "-", "A"), PlayerData!$M:$M,PlayerData!R:R,""),
_xlfn.XLOOKUP(_xlfn.CONCAT(15,"-",$A167, "-", "A"), PlayerData!$M:$M,PlayerData!R:R,""),
_xlfn.XLOOKUP(_xlfn.CONCAT(16,"-",$A167, "-", "A"), PlayerData!$M:$M,PlayerData!R:R,""),
_xlfn.XLOOKUP(_xlfn.CONCAT(17,"-",$A167, "-", "A"), PlayerData!$M:$M,PlayerData!R:R,""),
_xlfn.XLOOKUP(_xlfn.CONCAT(18,"-",$A167, "-", "A"), PlayerData!$M:$M,PlayerData!R:R,"")))</f>
        <v>0.08</v>
      </c>
      <c r="N167" s="134">
        <f t="shared" si="17"/>
        <v>0</v>
      </c>
      <c r="O167" s="134">
        <f t="shared" si="18"/>
        <v>0</v>
      </c>
      <c r="P167" s="73">
        <f t="shared" si="19"/>
        <v>1.0781671159029651</v>
      </c>
      <c r="Q167" s="132" cm="1">
        <f t="array" ref="Q167">IF(OR($A167=Solver!$T$12:$T$201),0,SUMPRODUCT($H167:$J167,$T$4:$V$4))</f>
        <v>1.0781671159029651</v>
      </c>
      <c r="R167" s="73" cm="1">
        <f t="array" ref="R167">IF(OR($A167=Solver!$T$12:$T$201),0, SUMPRODUCT($N167:$P167, $T$4:$V$4))</f>
        <v>1.0781671159029651</v>
      </c>
    </row>
    <row r="168" spans="1:18">
      <c r="A168" s="55">
        <v>166</v>
      </c>
      <c r="B168" s="55" t="str">
        <f>_xlfn.XLOOKUP($A168, PlayerData!$B$3:$B$394, PlayerData!C$3:C$394)</f>
        <v>SHU</v>
      </c>
      <c r="C168" s="55" t="str">
        <f>_xlfn.XLOOKUP($A168, PlayerData!$B$3:$B$394, PlayerData!D$3:D$394)</f>
        <v>M</v>
      </c>
      <c r="D168" s="31" t="str">
        <f>_xlfn.XLOOKUP($A168, PlayerData!$B$3:$B$394, PlayerData!E$3:E$394)</f>
        <v>Norwood</v>
      </c>
      <c r="E168" s="136" cm="1">
        <f t="array" ref="E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"H"), PlayerData!$G:$G,PlayerData!H:H,""),
_xlfn.XLOOKUP(_xlfn.CONCAT(1,"-",$A168, "-", "H"), PlayerData!$G:$G,PlayerData!H:H,""),
_xlfn.XLOOKUP(_xlfn.CONCAT(2,"-",$A168, "-", "H"), PlayerData!$G:$G,PlayerData!H:H,""),
_xlfn.XLOOKUP(_xlfn.CONCAT(3,"-",$A168, "-", "H"), PlayerData!$G:$G,PlayerData!H:H,""),
_xlfn.XLOOKUP(_xlfn.CONCAT(4,"-",$A168, "-", "H"), PlayerData!$G:$G,PlayerData!H:H,""),
_xlfn.XLOOKUP(_xlfn.CONCAT(5,"-",$A168, "-", "H"), PlayerData!$G:$G,PlayerData!H:H,""),
_xlfn.XLOOKUP(_xlfn.CONCAT(6,"-",$A168, "-", "H"), PlayerData!$G:$G,PlayerData!H:H,""),
_xlfn.XLOOKUP(_xlfn.CONCAT(7,"-",$A168, "-", "H"), PlayerData!$G:$G,PlayerData!H:H,""),
_xlfn.XLOOKUP(_xlfn.CONCAT(8,"-",$A168, "-", "H"), PlayerData!$G:$G,PlayerData!H:H,""),
_xlfn.XLOOKUP(_xlfn.CONCAT(9,"-",$A168, "-", "H"), PlayerData!$G:$G,PlayerData!H:H,""),
_xlfn.XLOOKUP(_xlfn.CONCAT(10,"-",$A168, "-", "H"), PlayerData!$G:$G,PlayerData!H:H,""),
_xlfn.XLOOKUP(_xlfn.CONCAT(11,"-",$A168, "-", "H"), PlayerData!$G:$G,PlayerData!H:H,""),
_xlfn.XLOOKUP(_xlfn.CONCAT(12,"-",$A168, "-", "H"), PlayerData!$G:$G,PlayerData!H:H,""),
_xlfn.XLOOKUP(_xlfn.CONCAT(13,"-",$A168, "-", "H"), PlayerData!$G:$G,PlayerData!H:H,""),
_xlfn.XLOOKUP(_xlfn.CONCAT(14,"-",$A168, "-", "H"), PlayerData!$G:$G,PlayerData!H:H,""),
_xlfn.XLOOKUP(_xlfn.CONCAT(15,"-",$A168, "-", "H"), PlayerData!$G:$G,PlayerData!H:H,""),
_xlfn.XLOOKUP(_xlfn.CONCAT(16,"-",$A168, "-", "H"), PlayerData!$G:$G,PlayerData!H:H,""),
_xlfn.XLOOKUP(_xlfn.CONCAT(17,"-",$A168, "-", "H"), PlayerData!$G:$G,PlayerData!H:H,""),
_xlfn.XLOOKUP(_xlfn.CONCAT(18,"-",$A168, "-", "H"), PlayerData!$G:$G,PlayerData!H:H,"")))</f>
        <v>0</v>
      </c>
      <c r="F168" s="136" cm="1">
        <f t="array" ref="F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"H"), PlayerData!$G:$G,PlayerData!I:I,""),
_xlfn.XLOOKUP(_xlfn.CONCAT(1,"-",$A168, "-", "H"), PlayerData!$G:$G,PlayerData!I:I,""),
_xlfn.XLOOKUP(_xlfn.CONCAT(2,"-",$A168, "-", "H"), PlayerData!$G:$G,PlayerData!I:I,""),
_xlfn.XLOOKUP(_xlfn.CONCAT(3,"-",$A168, "-", "H"), PlayerData!$G:$G,PlayerData!I:I,""),
_xlfn.XLOOKUP(_xlfn.CONCAT(4,"-",$A168, "-", "H"), PlayerData!$G:$G,PlayerData!I:I,""),
_xlfn.XLOOKUP(_xlfn.CONCAT(5,"-",$A168, "-", "H"), PlayerData!$G:$G,PlayerData!I:I,""),
_xlfn.XLOOKUP(_xlfn.CONCAT(6,"-",$A168, "-", "H"), PlayerData!$G:$G,PlayerData!I:I,""),
_xlfn.XLOOKUP(_xlfn.CONCAT(7,"-",$A168, "-", "H"), PlayerData!$G:$G,PlayerData!I:I,""),
_xlfn.XLOOKUP(_xlfn.CONCAT(8,"-",$A168, "-", "H"), PlayerData!$G:$G,PlayerData!I:I,""),
_xlfn.XLOOKUP(_xlfn.CONCAT(9,"-",$A168, "-", "H"), PlayerData!$G:$G,PlayerData!I:I,""),
_xlfn.XLOOKUP(_xlfn.CONCAT(10,"-",$A168, "-", "H"), PlayerData!$G:$G,PlayerData!I:I,""),
_xlfn.XLOOKUP(_xlfn.CONCAT(11,"-",$A168, "-", "H"), PlayerData!$G:$G,PlayerData!I:I,""),
_xlfn.XLOOKUP(_xlfn.CONCAT(12,"-",$A168, "-", "H"), PlayerData!$G:$G,PlayerData!I:I,""),
_xlfn.XLOOKUP(_xlfn.CONCAT(13,"-",$A168, "-", "H"), PlayerData!$G:$G,PlayerData!I:I,""),
_xlfn.XLOOKUP(_xlfn.CONCAT(14,"-",$A168, "-", "H"), PlayerData!$G:$G,PlayerData!I:I,""),
_xlfn.XLOOKUP(_xlfn.CONCAT(15,"-",$A168, "-", "H"), PlayerData!$G:$G,PlayerData!I:I,""),
_xlfn.XLOOKUP(_xlfn.CONCAT(16,"-",$A168, "-", "H"), PlayerData!$G:$G,PlayerData!I:I,""),
_xlfn.XLOOKUP(_xlfn.CONCAT(17,"-",$A168, "-", "H"), PlayerData!$G:$G,PlayerData!I:I,""),
_xlfn.XLOOKUP(_xlfn.CONCAT(18,"-",$A168, "-", "H"), PlayerData!$G:$G,PlayerData!I:I,"")))</f>
        <v>0</v>
      </c>
      <c r="G168" s="90" cm="1">
        <f t="array" ref="G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"H"), PlayerData!$G:$G,PlayerData!L:L,""),
_xlfn.XLOOKUP(_xlfn.CONCAT(1,"-",$A168, "-", "H"), PlayerData!$G:$G,PlayerData!L:L,""),
_xlfn.XLOOKUP(_xlfn.CONCAT(2,"-",$A168, "-", "H"), PlayerData!$G:$G,PlayerData!L:L,""),
_xlfn.XLOOKUP(_xlfn.CONCAT(3,"-",$A168, "-", "H"), PlayerData!$G:$G,PlayerData!L:L,""),
_xlfn.XLOOKUP(_xlfn.CONCAT(4,"-",$A168, "-", "H"), PlayerData!$G:$G,PlayerData!L:L,""),
_xlfn.XLOOKUP(_xlfn.CONCAT(5,"-",$A168, "-", "H"), PlayerData!$G:$G,PlayerData!L:L,""),
_xlfn.XLOOKUP(_xlfn.CONCAT(6,"-",$A168, "-", "H"), PlayerData!$G:$G,PlayerData!L:L,""),
_xlfn.XLOOKUP(_xlfn.CONCAT(7,"-",$A168, "-", "H"), PlayerData!$G:$G,PlayerData!L:L,""),
_xlfn.XLOOKUP(_xlfn.CONCAT(8,"-",$A168, "-", "H"), PlayerData!$G:$G,PlayerData!L:L,""),
_xlfn.XLOOKUP(_xlfn.CONCAT(9,"-",$A168, "-", "H"), PlayerData!$G:$G,PlayerData!L:L,""),
_xlfn.XLOOKUP(_xlfn.CONCAT(10,"-",$A168, "-", "H"), PlayerData!$G:$G,PlayerData!L:L,""),
_xlfn.XLOOKUP(_xlfn.CONCAT(11,"-",$A168, "-", "H"), PlayerData!$G:$G,PlayerData!L:L,""),
_xlfn.XLOOKUP(_xlfn.CONCAT(12,"-",$A168, "-", "H"), PlayerData!$G:$G,PlayerData!L:L,""),
_xlfn.XLOOKUP(_xlfn.CONCAT(13,"-",$A168, "-", "H"), PlayerData!$G:$G,PlayerData!L:L,""),
_xlfn.XLOOKUP(_xlfn.CONCAT(14,"-",$A168, "-", "H"), PlayerData!$G:$G,PlayerData!L:L,""),
_xlfn.XLOOKUP(_xlfn.CONCAT(15,"-",$A168, "-", "H"), PlayerData!$G:$G,PlayerData!L:L,""),
_xlfn.XLOOKUP(_xlfn.CONCAT(16,"-",$A168, "-", "H"), PlayerData!$G:$G,PlayerData!L:L,""),
_xlfn.XLOOKUP(_xlfn.CONCAT(17,"-",$A168, "-", "H"), PlayerData!$G:$G,PlayerData!L:L,""),
_xlfn.XLOOKUP(_xlfn.CONCAT(18,"-",$A168, "-", "H"), PlayerData!$G:$G,PlayerData!L:L,"")))</f>
        <v>0.36</v>
      </c>
      <c r="H168" s="132">
        <f t="shared" si="14"/>
        <v>0</v>
      </c>
      <c r="I168" s="132">
        <f t="shared" si="15"/>
        <v>0</v>
      </c>
      <c r="J168" s="72">
        <f t="shared" si="16"/>
        <v>4.8517520215633425</v>
      </c>
      <c r="K168" s="138" cm="1">
        <f t="array" ref="K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"A"), PlayerData!$M:$M,PlayerData!N:N,""),
_xlfn.XLOOKUP(_xlfn.CONCAT(1,"-",$A168, "-", "A"), PlayerData!$M:$M,PlayerData!N:N,""),
_xlfn.XLOOKUP(_xlfn.CONCAT(2,"-",$A168, "-", "A"), PlayerData!$M:$M,PlayerData!N:N,""),
_xlfn.XLOOKUP(_xlfn.CONCAT(3,"-",$A168, "-", "A"), PlayerData!$M:$M,PlayerData!N:N,""),
_xlfn.XLOOKUP(_xlfn.CONCAT(4,"-",$A168, "-", "A"), PlayerData!$M:$M,PlayerData!N:N,""),
_xlfn.XLOOKUP(_xlfn.CONCAT(5,"-",$A168, "-", "A"), PlayerData!$M:$M,PlayerData!N:N,""),
_xlfn.XLOOKUP(_xlfn.CONCAT(6,"-",$A168, "-", "A"), PlayerData!$M:$M,PlayerData!N:N,""),
_xlfn.XLOOKUP(_xlfn.CONCAT(7,"-",$A168, "-", "A"), PlayerData!$M:$M,PlayerData!N:N,""),
_xlfn.XLOOKUP(_xlfn.CONCAT(8,"-",$A168, "-", "A"), PlayerData!$M:$M,PlayerData!N:N,""),
_xlfn.XLOOKUP(_xlfn.CONCAT(9,"-",$A168, "-", "A"), PlayerData!$M:$M,PlayerData!N:N,""),
_xlfn.XLOOKUP(_xlfn.CONCAT(10,"-",$A168, "-", "A"), PlayerData!$M:$M,PlayerData!N:N,""),
_xlfn.XLOOKUP(_xlfn.CONCAT(11,"-",$A168, "-", "A"), PlayerData!$M:$M,PlayerData!N:N,""),
_xlfn.XLOOKUP(_xlfn.CONCAT(12,"-",$A168, "-", "A"), PlayerData!$M:$M,PlayerData!N:N,""),
_xlfn.XLOOKUP(_xlfn.CONCAT(13,"-",$A168, "-", "A"), PlayerData!$M:$M,PlayerData!N:N,""),
_xlfn.XLOOKUP(_xlfn.CONCAT(14,"-",$A168, "-", "A"), PlayerData!$M:$M,PlayerData!N:N,""),
_xlfn.XLOOKUP(_xlfn.CONCAT(15,"-",$A168, "-", "A"), PlayerData!$M:$M,PlayerData!N:N,""),
_xlfn.XLOOKUP(_xlfn.CONCAT(16,"-",$A168, "-", "A"), PlayerData!$M:$M,PlayerData!N:N,""),
_xlfn.XLOOKUP(_xlfn.CONCAT(17,"-",$A168, "-", "A"), PlayerData!$M:$M,PlayerData!N:N,""),
_xlfn.XLOOKUP(_xlfn.CONCAT(18,"-",$A168, "-", "A"), PlayerData!$M:$M,PlayerData!N:N,"")))</f>
        <v>0</v>
      </c>
      <c r="L168" s="138" cm="1">
        <f t="array" ref="L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"A"), PlayerData!$M:$M,PlayerData!O:O,""),
_xlfn.XLOOKUP(_xlfn.CONCAT(1,"-",$A168, "-", "A"), PlayerData!$M:$M,PlayerData!O:O,""),
_xlfn.XLOOKUP(_xlfn.CONCAT(2,"-",$A168, "-", "A"), PlayerData!$M:$M,PlayerData!O:O,""),
_xlfn.XLOOKUP(_xlfn.CONCAT(3,"-",$A168, "-", "A"), PlayerData!$M:$M,PlayerData!O:O,""),
_xlfn.XLOOKUP(_xlfn.CONCAT(4,"-",$A168, "-", "A"), PlayerData!$M:$M,PlayerData!O:O,""),
_xlfn.XLOOKUP(_xlfn.CONCAT(5,"-",$A168, "-", "A"), PlayerData!$M:$M,PlayerData!O:O,""),
_xlfn.XLOOKUP(_xlfn.CONCAT(6,"-",$A168, "-", "A"), PlayerData!$M:$M,PlayerData!O:O,""),
_xlfn.XLOOKUP(_xlfn.CONCAT(7,"-",$A168, "-", "A"), PlayerData!$M:$M,PlayerData!O:O,""),
_xlfn.XLOOKUP(_xlfn.CONCAT(8,"-",$A168, "-", "A"), PlayerData!$M:$M,PlayerData!O:O,""),
_xlfn.XLOOKUP(_xlfn.CONCAT(9,"-",$A168, "-", "A"), PlayerData!$M:$M,PlayerData!O:O,""),
_xlfn.XLOOKUP(_xlfn.CONCAT(10,"-",$A168, "-", "A"), PlayerData!$M:$M,PlayerData!O:O,""),
_xlfn.XLOOKUP(_xlfn.CONCAT(11,"-",$A168, "-", "A"), PlayerData!$M:$M,PlayerData!O:O,""),
_xlfn.XLOOKUP(_xlfn.CONCAT(12,"-",$A168, "-", "A"), PlayerData!$M:$M,PlayerData!O:O,""),
_xlfn.XLOOKUP(_xlfn.CONCAT(13,"-",$A168, "-", "A"), PlayerData!$M:$M,PlayerData!O:O,""),
_xlfn.XLOOKUP(_xlfn.CONCAT(14,"-",$A168, "-", "A"), PlayerData!$M:$M,PlayerData!O:O,""),
_xlfn.XLOOKUP(_xlfn.CONCAT(15,"-",$A168, "-", "A"), PlayerData!$M:$M,PlayerData!O:O,""),
_xlfn.XLOOKUP(_xlfn.CONCAT(16,"-",$A168, "-", "A"), PlayerData!$M:$M,PlayerData!O:O,""),
_xlfn.XLOOKUP(_xlfn.CONCAT(17,"-",$A168, "-", "A"), PlayerData!$M:$M,PlayerData!O:O,""),
_xlfn.XLOOKUP(_xlfn.CONCAT(18,"-",$A168, "-", "A"), PlayerData!$M:$M,PlayerData!O:O,"")))</f>
        <v>0</v>
      </c>
      <c r="M168" s="96" cm="1">
        <f t="array" ref="M1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_xlfn.XLOOKUP(_xlfn.CONCAT(0,"-",$A168, "-", "A"), PlayerData!$M:$M,PlayerData!R:R,""),
_xlfn.XLOOKUP(_xlfn.CONCAT(1,"-",$A168, "-", "A"), PlayerData!$M:$M,PlayerData!R:R,""),
_xlfn.XLOOKUP(_xlfn.CONCAT(2,"-",$A168, "-", "A"), PlayerData!$M:$M,PlayerData!R:R,""),
_xlfn.XLOOKUP(_xlfn.CONCAT(3,"-",$A168, "-", "A"), PlayerData!$M:$M,PlayerData!R:R,""),
_xlfn.XLOOKUP(_xlfn.CONCAT(4,"-",$A168, "-", "A"), PlayerData!$M:$M,PlayerData!R:R,""),
_xlfn.XLOOKUP(_xlfn.CONCAT(5,"-",$A168, "-", "A"), PlayerData!$M:$M,PlayerData!R:R,""),
_xlfn.XLOOKUP(_xlfn.CONCAT(6,"-",$A168, "-", "A"), PlayerData!$M:$M,PlayerData!R:R,""),
_xlfn.XLOOKUP(_xlfn.CONCAT(7,"-",$A168, "-", "A"), PlayerData!$M:$M,PlayerData!R:R,""),
_xlfn.XLOOKUP(_xlfn.CONCAT(8,"-",$A168, "-", "A"), PlayerData!$M:$M,PlayerData!R:R,""),
_xlfn.XLOOKUP(_xlfn.CONCAT(9,"-",$A168, "-", "A"), PlayerData!$M:$M,PlayerData!R:R,""),
_xlfn.XLOOKUP(_xlfn.CONCAT(10,"-",$A168, "-", "A"), PlayerData!$M:$M,PlayerData!R:R,""),
_xlfn.XLOOKUP(_xlfn.CONCAT(11,"-",$A168, "-", "A"), PlayerData!$M:$M,PlayerData!R:R,""),
_xlfn.XLOOKUP(_xlfn.CONCAT(12,"-",$A168, "-", "A"), PlayerData!$M:$M,PlayerData!R:R,""),
_xlfn.XLOOKUP(_xlfn.CONCAT(13,"-",$A168, "-", "A"), PlayerData!$M:$M,PlayerData!R:R,""),
_xlfn.XLOOKUP(_xlfn.CONCAT(14,"-",$A168, "-", "A"), PlayerData!$M:$M,PlayerData!R:R,""),
_xlfn.XLOOKUP(_xlfn.CONCAT(15,"-",$A168, "-", "A"), PlayerData!$M:$M,PlayerData!R:R,""),
_xlfn.XLOOKUP(_xlfn.CONCAT(16,"-",$A168, "-", "A"), PlayerData!$M:$M,PlayerData!R:R,""),
_xlfn.XLOOKUP(_xlfn.CONCAT(17,"-",$A168, "-", "A"), PlayerData!$M:$M,PlayerData!R:R,""),
_xlfn.XLOOKUP(_xlfn.CONCAT(18,"-",$A168, "-", "A"), PlayerData!$M:$M,PlayerData!R:R,"")))</f>
        <v>0.4</v>
      </c>
      <c r="N168" s="134">
        <f t="shared" si="17"/>
        <v>0</v>
      </c>
      <c r="O168" s="134">
        <f t="shared" si="18"/>
        <v>0</v>
      </c>
      <c r="P168" s="73">
        <f t="shared" si="19"/>
        <v>5.3908355795148255</v>
      </c>
      <c r="Q168" s="132" cm="1">
        <f t="array" ref="Q168">IF(OR($A168=Solver!$T$12:$T$201),0,SUMPRODUCT($H168:$J168,$T$4:$V$4))</f>
        <v>0</v>
      </c>
      <c r="R168" s="73" cm="1">
        <f t="array" ref="R168">IF(OR($A168=Solver!$T$12:$T$201),0, SUMPRODUCT($N168:$P168, $T$4:$V$4))</f>
        <v>0</v>
      </c>
    </row>
    <row r="169" spans="1:18">
      <c r="A169" s="55">
        <v>167</v>
      </c>
      <c r="B169" s="55" t="str">
        <f>_xlfn.XLOOKUP($A169, PlayerData!$B$3:$B$394, PlayerData!C$3:C$394)</f>
        <v>AVL</v>
      </c>
      <c r="C169" s="55" t="str">
        <f>_xlfn.XLOOKUP($A169, PlayerData!$B$3:$B$394, PlayerData!D$3:D$394)</f>
        <v>M</v>
      </c>
      <c r="D169" s="31" t="str">
        <f>_xlfn.XLOOKUP($A169, PlayerData!$B$3:$B$394, PlayerData!E$3:E$394)</f>
        <v>Douglas Luiz</v>
      </c>
      <c r="E169" s="136" cm="1">
        <f t="array" ref="E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"H"), PlayerData!$G:$G,PlayerData!H:H,""),
_xlfn.XLOOKUP(_xlfn.CONCAT(1,"-",$A169, "-", "H"), PlayerData!$G:$G,PlayerData!H:H,""),
_xlfn.XLOOKUP(_xlfn.CONCAT(2,"-",$A169, "-", "H"), PlayerData!$G:$G,PlayerData!H:H,""),
_xlfn.XLOOKUP(_xlfn.CONCAT(3,"-",$A169, "-", "H"), PlayerData!$G:$G,PlayerData!H:H,""),
_xlfn.XLOOKUP(_xlfn.CONCAT(4,"-",$A169, "-", "H"), PlayerData!$G:$G,PlayerData!H:H,""),
_xlfn.XLOOKUP(_xlfn.CONCAT(5,"-",$A169, "-", "H"), PlayerData!$G:$G,PlayerData!H:H,""),
_xlfn.XLOOKUP(_xlfn.CONCAT(6,"-",$A169, "-", "H"), PlayerData!$G:$G,PlayerData!H:H,""),
_xlfn.XLOOKUP(_xlfn.CONCAT(7,"-",$A169, "-", "H"), PlayerData!$G:$G,PlayerData!H:H,""),
_xlfn.XLOOKUP(_xlfn.CONCAT(8,"-",$A169, "-", "H"), PlayerData!$G:$G,PlayerData!H:H,""),
_xlfn.XLOOKUP(_xlfn.CONCAT(9,"-",$A169, "-", "H"), PlayerData!$G:$G,PlayerData!H:H,""),
_xlfn.XLOOKUP(_xlfn.CONCAT(10,"-",$A169, "-", "H"), PlayerData!$G:$G,PlayerData!H:H,""),
_xlfn.XLOOKUP(_xlfn.CONCAT(11,"-",$A169, "-", "H"), PlayerData!$G:$G,PlayerData!H:H,""),
_xlfn.XLOOKUP(_xlfn.CONCAT(12,"-",$A169, "-", "H"), PlayerData!$G:$G,PlayerData!H:H,""),
_xlfn.XLOOKUP(_xlfn.CONCAT(13,"-",$A169, "-", "H"), PlayerData!$G:$G,PlayerData!H:H,""),
_xlfn.XLOOKUP(_xlfn.CONCAT(14,"-",$A169, "-", "H"), PlayerData!$G:$G,PlayerData!H:H,""),
_xlfn.XLOOKUP(_xlfn.CONCAT(15,"-",$A169, "-", "H"), PlayerData!$G:$G,PlayerData!H:H,""),
_xlfn.XLOOKUP(_xlfn.CONCAT(16,"-",$A169, "-", "H"), PlayerData!$G:$G,PlayerData!H:H,""),
_xlfn.XLOOKUP(_xlfn.CONCAT(17,"-",$A169, "-", "H"), PlayerData!$G:$G,PlayerData!H:H,""),
_xlfn.XLOOKUP(_xlfn.CONCAT(18,"-",$A169, "-", "H"), PlayerData!$G:$G,PlayerData!H:H,"")))</f>
        <v>0.12</v>
      </c>
      <c r="F169" s="136" cm="1">
        <f t="array" ref="F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"H"), PlayerData!$G:$G,PlayerData!I:I,""),
_xlfn.XLOOKUP(_xlfn.CONCAT(1,"-",$A169, "-", "H"), PlayerData!$G:$G,PlayerData!I:I,""),
_xlfn.XLOOKUP(_xlfn.CONCAT(2,"-",$A169, "-", "H"), PlayerData!$G:$G,PlayerData!I:I,""),
_xlfn.XLOOKUP(_xlfn.CONCAT(3,"-",$A169, "-", "H"), PlayerData!$G:$G,PlayerData!I:I,""),
_xlfn.XLOOKUP(_xlfn.CONCAT(4,"-",$A169, "-", "H"), PlayerData!$G:$G,PlayerData!I:I,""),
_xlfn.XLOOKUP(_xlfn.CONCAT(5,"-",$A169, "-", "H"), PlayerData!$G:$G,PlayerData!I:I,""),
_xlfn.XLOOKUP(_xlfn.CONCAT(6,"-",$A169, "-", "H"), PlayerData!$G:$G,PlayerData!I:I,""),
_xlfn.XLOOKUP(_xlfn.CONCAT(7,"-",$A169, "-", "H"), PlayerData!$G:$G,PlayerData!I:I,""),
_xlfn.XLOOKUP(_xlfn.CONCAT(8,"-",$A169, "-", "H"), PlayerData!$G:$G,PlayerData!I:I,""),
_xlfn.XLOOKUP(_xlfn.CONCAT(9,"-",$A169, "-", "H"), PlayerData!$G:$G,PlayerData!I:I,""),
_xlfn.XLOOKUP(_xlfn.CONCAT(10,"-",$A169, "-", "H"), PlayerData!$G:$G,PlayerData!I:I,""),
_xlfn.XLOOKUP(_xlfn.CONCAT(11,"-",$A169, "-", "H"), PlayerData!$G:$G,PlayerData!I:I,""),
_xlfn.XLOOKUP(_xlfn.CONCAT(12,"-",$A169, "-", "H"), PlayerData!$G:$G,PlayerData!I:I,""),
_xlfn.XLOOKUP(_xlfn.CONCAT(13,"-",$A169, "-", "H"), PlayerData!$G:$G,PlayerData!I:I,""),
_xlfn.XLOOKUP(_xlfn.CONCAT(14,"-",$A169, "-", "H"), PlayerData!$G:$G,PlayerData!I:I,""),
_xlfn.XLOOKUP(_xlfn.CONCAT(15,"-",$A169, "-", "H"), PlayerData!$G:$G,PlayerData!I:I,""),
_xlfn.XLOOKUP(_xlfn.CONCAT(16,"-",$A169, "-", "H"), PlayerData!$G:$G,PlayerData!I:I,""),
_xlfn.XLOOKUP(_xlfn.CONCAT(17,"-",$A169, "-", "H"), PlayerData!$G:$G,PlayerData!I:I,""),
_xlfn.XLOOKUP(_xlfn.CONCAT(18,"-",$A169, "-", "H"), PlayerData!$G:$G,PlayerData!I:I,"")))</f>
        <v>0.12</v>
      </c>
      <c r="G169" s="90" cm="1">
        <f t="array" ref="G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"H"), PlayerData!$G:$G,PlayerData!L:L,""),
_xlfn.XLOOKUP(_xlfn.CONCAT(1,"-",$A169, "-", "H"), PlayerData!$G:$G,PlayerData!L:L,""),
_xlfn.XLOOKUP(_xlfn.CONCAT(2,"-",$A169, "-", "H"), PlayerData!$G:$G,PlayerData!L:L,""),
_xlfn.XLOOKUP(_xlfn.CONCAT(3,"-",$A169, "-", "H"), PlayerData!$G:$G,PlayerData!L:L,""),
_xlfn.XLOOKUP(_xlfn.CONCAT(4,"-",$A169, "-", "H"), PlayerData!$G:$G,PlayerData!L:L,""),
_xlfn.XLOOKUP(_xlfn.CONCAT(5,"-",$A169, "-", "H"), PlayerData!$G:$G,PlayerData!L:L,""),
_xlfn.XLOOKUP(_xlfn.CONCAT(6,"-",$A169, "-", "H"), PlayerData!$G:$G,PlayerData!L:L,""),
_xlfn.XLOOKUP(_xlfn.CONCAT(7,"-",$A169, "-", "H"), PlayerData!$G:$G,PlayerData!L:L,""),
_xlfn.XLOOKUP(_xlfn.CONCAT(8,"-",$A169, "-", "H"), PlayerData!$G:$G,PlayerData!L:L,""),
_xlfn.XLOOKUP(_xlfn.CONCAT(9,"-",$A169, "-", "H"), PlayerData!$G:$G,PlayerData!L:L,""),
_xlfn.XLOOKUP(_xlfn.CONCAT(10,"-",$A169, "-", "H"), PlayerData!$G:$G,PlayerData!L:L,""),
_xlfn.XLOOKUP(_xlfn.CONCAT(11,"-",$A169, "-", "H"), PlayerData!$G:$G,PlayerData!L:L,""),
_xlfn.XLOOKUP(_xlfn.CONCAT(12,"-",$A169, "-", "H"), PlayerData!$G:$G,PlayerData!L:L,""),
_xlfn.XLOOKUP(_xlfn.CONCAT(13,"-",$A169, "-", "H"), PlayerData!$G:$G,PlayerData!L:L,""),
_xlfn.XLOOKUP(_xlfn.CONCAT(14,"-",$A169, "-", "H"), PlayerData!$G:$G,PlayerData!L:L,""),
_xlfn.XLOOKUP(_xlfn.CONCAT(15,"-",$A169, "-", "H"), PlayerData!$G:$G,PlayerData!L:L,""),
_xlfn.XLOOKUP(_xlfn.CONCAT(16,"-",$A169, "-", "H"), PlayerData!$G:$G,PlayerData!L:L,""),
_xlfn.XLOOKUP(_xlfn.CONCAT(17,"-",$A169, "-", "H"), PlayerData!$G:$G,PlayerData!L:L,""),
_xlfn.XLOOKUP(_xlfn.CONCAT(18,"-",$A169, "-", "H"), PlayerData!$G:$G,PlayerData!L:L,"")))</f>
        <v>0.49</v>
      </c>
      <c r="H169" s="132">
        <f t="shared" si="14"/>
        <v>2.7272727272727271</v>
      </c>
      <c r="I169" s="132">
        <f t="shared" si="15"/>
        <v>5.4545454545454541</v>
      </c>
      <c r="J169" s="72">
        <f t="shared" si="16"/>
        <v>6.6037735849056611</v>
      </c>
      <c r="K169" s="138" cm="1">
        <f t="array" ref="K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"A"), PlayerData!$M:$M,PlayerData!N:N,""),
_xlfn.XLOOKUP(_xlfn.CONCAT(1,"-",$A169, "-", "A"), PlayerData!$M:$M,PlayerData!N:N,""),
_xlfn.XLOOKUP(_xlfn.CONCAT(2,"-",$A169, "-", "A"), PlayerData!$M:$M,PlayerData!N:N,""),
_xlfn.XLOOKUP(_xlfn.CONCAT(3,"-",$A169, "-", "A"), PlayerData!$M:$M,PlayerData!N:N,""),
_xlfn.XLOOKUP(_xlfn.CONCAT(4,"-",$A169, "-", "A"), PlayerData!$M:$M,PlayerData!N:N,""),
_xlfn.XLOOKUP(_xlfn.CONCAT(5,"-",$A169, "-", "A"), PlayerData!$M:$M,PlayerData!N:N,""),
_xlfn.XLOOKUP(_xlfn.CONCAT(6,"-",$A169, "-", "A"), PlayerData!$M:$M,PlayerData!N:N,""),
_xlfn.XLOOKUP(_xlfn.CONCAT(7,"-",$A169, "-", "A"), PlayerData!$M:$M,PlayerData!N:N,""),
_xlfn.XLOOKUP(_xlfn.CONCAT(8,"-",$A169, "-", "A"), PlayerData!$M:$M,PlayerData!N:N,""),
_xlfn.XLOOKUP(_xlfn.CONCAT(9,"-",$A169, "-", "A"), PlayerData!$M:$M,PlayerData!N:N,""),
_xlfn.XLOOKUP(_xlfn.CONCAT(10,"-",$A169, "-", "A"), PlayerData!$M:$M,PlayerData!N:N,""),
_xlfn.XLOOKUP(_xlfn.CONCAT(11,"-",$A169, "-", "A"), PlayerData!$M:$M,PlayerData!N:N,""),
_xlfn.XLOOKUP(_xlfn.CONCAT(12,"-",$A169, "-", "A"), PlayerData!$M:$M,PlayerData!N:N,""),
_xlfn.XLOOKUP(_xlfn.CONCAT(13,"-",$A169, "-", "A"), PlayerData!$M:$M,PlayerData!N:N,""),
_xlfn.XLOOKUP(_xlfn.CONCAT(14,"-",$A169, "-", "A"), PlayerData!$M:$M,PlayerData!N:N,""),
_xlfn.XLOOKUP(_xlfn.CONCAT(15,"-",$A169, "-", "A"), PlayerData!$M:$M,PlayerData!N:N,""),
_xlfn.XLOOKUP(_xlfn.CONCAT(16,"-",$A169, "-", "A"), PlayerData!$M:$M,PlayerData!N:N,""),
_xlfn.XLOOKUP(_xlfn.CONCAT(17,"-",$A169, "-", "A"), PlayerData!$M:$M,PlayerData!N:N,""),
_xlfn.XLOOKUP(_xlfn.CONCAT(18,"-",$A169, "-", "A"), PlayerData!$M:$M,PlayerData!N:N,"")))</f>
        <v>0.33</v>
      </c>
      <c r="L169" s="138" cm="1">
        <f t="array" ref="L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"A"), PlayerData!$M:$M,PlayerData!O:O,""),
_xlfn.XLOOKUP(_xlfn.CONCAT(1,"-",$A169, "-", "A"), PlayerData!$M:$M,PlayerData!O:O,""),
_xlfn.XLOOKUP(_xlfn.CONCAT(2,"-",$A169, "-", "A"), PlayerData!$M:$M,PlayerData!O:O,""),
_xlfn.XLOOKUP(_xlfn.CONCAT(3,"-",$A169, "-", "A"), PlayerData!$M:$M,PlayerData!O:O,""),
_xlfn.XLOOKUP(_xlfn.CONCAT(4,"-",$A169, "-", "A"), PlayerData!$M:$M,PlayerData!O:O,""),
_xlfn.XLOOKUP(_xlfn.CONCAT(5,"-",$A169, "-", "A"), PlayerData!$M:$M,PlayerData!O:O,""),
_xlfn.XLOOKUP(_xlfn.CONCAT(6,"-",$A169, "-", "A"), PlayerData!$M:$M,PlayerData!O:O,""),
_xlfn.XLOOKUP(_xlfn.CONCAT(7,"-",$A169, "-", "A"), PlayerData!$M:$M,PlayerData!O:O,""),
_xlfn.XLOOKUP(_xlfn.CONCAT(8,"-",$A169, "-", "A"), PlayerData!$M:$M,PlayerData!O:O,""),
_xlfn.XLOOKUP(_xlfn.CONCAT(9,"-",$A169, "-", "A"), PlayerData!$M:$M,PlayerData!O:O,""),
_xlfn.XLOOKUP(_xlfn.CONCAT(10,"-",$A169, "-", "A"), PlayerData!$M:$M,PlayerData!O:O,""),
_xlfn.XLOOKUP(_xlfn.CONCAT(11,"-",$A169, "-", "A"), PlayerData!$M:$M,PlayerData!O:O,""),
_xlfn.XLOOKUP(_xlfn.CONCAT(12,"-",$A169, "-", "A"), PlayerData!$M:$M,PlayerData!O:O,""),
_xlfn.XLOOKUP(_xlfn.CONCAT(13,"-",$A169, "-", "A"), PlayerData!$M:$M,PlayerData!O:O,""),
_xlfn.XLOOKUP(_xlfn.CONCAT(14,"-",$A169, "-", "A"), PlayerData!$M:$M,PlayerData!O:O,""),
_xlfn.XLOOKUP(_xlfn.CONCAT(15,"-",$A169, "-", "A"), PlayerData!$M:$M,PlayerData!O:O,""),
_xlfn.XLOOKUP(_xlfn.CONCAT(16,"-",$A169, "-", "A"), PlayerData!$M:$M,PlayerData!O:O,""),
_xlfn.XLOOKUP(_xlfn.CONCAT(17,"-",$A169, "-", "A"), PlayerData!$M:$M,PlayerData!O:O,""),
_xlfn.XLOOKUP(_xlfn.CONCAT(18,"-",$A169, "-", "A"), PlayerData!$M:$M,PlayerData!O:O,"")))</f>
        <v>0.11</v>
      </c>
      <c r="M169" s="96" cm="1">
        <f t="array" ref="M1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_xlfn.XLOOKUP(_xlfn.CONCAT(0,"-",$A169, "-", "A"), PlayerData!$M:$M,PlayerData!R:R,""),
_xlfn.XLOOKUP(_xlfn.CONCAT(1,"-",$A169, "-", "A"), PlayerData!$M:$M,PlayerData!R:R,""),
_xlfn.XLOOKUP(_xlfn.CONCAT(2,"-",$A169, "-", "A"), PlayerData!$M:$M,PlayerData!R:R,""),
_xlfn.XLOOKUP(_xlfn.CONCAT(3,"-",$A169, "-", "A"), PlayerData!$M:$M,PlayerData!R:R,""),
_xlfn.XLOOKUP(_xlfn.CONCAT(4,"-",$A169, "-", "A"), PlayerData!$M:$M,PlayerData!R:R,""),
_xlfn.XLOOKUP(_xlfn.CONCAT(5,"-",$A169, "-", "A"), PlayerData!$M:$M,PlayerData!R:R,""),
_xlfn.XLOOKUP(_xlfn.CONCAT(6,"-",$A169, "-", "A"), PlayerData!$M:$M,PlayerData!R:R,""),
_xlfn.XLOOKUP(_xlfn.CONCAT(7,"-",$A169, "-", "A"), PlayerData!$M:$M,PlayerData!R:R,""),
_xlfn.XLOOKUP(_xlfn.CONCAT(8,"-",$A169, "-", "A"), PlayerData!$M:$M,PlayerData!R:R,""),
_xlfn.XLOOKUP(_xlfn.CONCAT(9,"-",$A169, "-", "A"), PlayerData!$M:$M,PlayerData!R:R,""),
_xlfn.XLOOKUP(_xlfn.CONCAT(10,"-",$A169, "-", "A"), PlayerData!$M:$M,PlayerData!R:R,""),
_xlfn.XLOOKUP(_xlfn.CONCAT(11,"-",$A169, "-", "A"), PlayerData!$M:$M,PlayerData!R:R,""),
_xlfn.XLOOKUP(_xlfn.CONCAT(12,"-",$A169, "-", "A"), PlayerData!$M:$M,PlayerData!R:R,""),
_xlfn.XLOOKUP(_xlfn.CONCAT(13,"-",$A169, "-", "A"), PlayerData!$M:$M,PlayerData!R:R,""),
_xlfn.XLOOKUP(_xlfn.CONCAT(14,"-",$A169, "-", "A"), PlayerData!$M:$M,PlayerData!R:R,""),
_xlfn.XLOOKUP(_xlfn.CONCAT(15,"-",$A169, "-", "A"), PlayerData!$M:$M,PlayerData!R:R,""),
_xlfn.XLOOKUP(_xlfn.CONCAT(16,"-",$A169, "-", "A"), PlayerData!$M:$M,PlayerData!R:R,""),
_xlfn.XLOOKUP(_xlfn.CONCAT(17,"-",$A169, "-", "A"), PlayerData!$M:$M,PlayerData!R:R,""),
_xlfn.XLOOKUP(_xlfn.CONCAT(18,"-",$A169, "-", "A"), PlayerData!$M:$M,PlayerData!R:R,"")))</f>
        <v>0.77</v>
      </c>
      <c r="N169" s="134">
        <f t="shared" si="17"/>
        <v>7.4999999999999991</v>
      </c>
      <c r="O169" s="134">
        <f t="shared" si="18"/>
        <v>5</v>
      </c>
      <c r="P169" s="73">
        <f t="shared" si="19"/>
        <v>10.377358490566039</v>
      </c>
      <c r="Q169" s="132" cm="1">
        <f t="array" ref="Q169">IF(OR($A169=Solver!$T$12:$T$201),0,SUMPRODUCT($H169:$J169,$T$4:$V$4))</f>
        <v>6.6037735849056611</v>
      </c>
      <c r="R169" s="73" cm="1">
        <f t="array" ref="R169">IF(OR($A169=Solver!$T$12:$T$201),0, SUMPRODUCT($N169:$P169, $T$4:$V$4))</f>
        <v>10.377358490566039</v>
      </c>
    </row>
    <row r="170" spans="1:18">
      <c r="A170" s="55">
        <v>168</v>
      </c>
      <c r="B170" s="55" t="str">
        <f>_xlfn.XLOOKUP($A170, PlayerData!$B$3:$B$394, PlayerData!C$3:C$394)</f>
        <v>SHU</v>
      </c>
      <c r="C170" s="55" t="str">
        <f>_xlfn.XLOOKUP($A170, PlayerData!$B$3:$B$394, PlayerData!D$3:D$394)</f>
        <v>M</v>
      </c>
      <c r="D170" s="31" t="str">
        <f>_xlfn.XLOOKUP($A170, PlayerData!$B$3:$B$394, PlayerData!E$3:E$394)</f>
        <v>Osborn</v>
      </c>
      <c r="E170" s="136" cm="1">
        <f t="array" ref="E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"H"), PlayerData!$G:$G,PlayerData!H:H,""),
_xlfn.XLOOKUP(_xlfn.CONCAT(1,"-",$A170, "-", "H"), PlayerData!$G:$G,PlayerData!H:H,""),
_xlfn.XLOOKUP(_xlfn.CONCAT(2,"-",$A170, "-", "H"), PlayerData!$G:$G,PlayerData!H:H,""),
_xlfn.XLOOKUP(_xlfn.CONCAT(3,"-",$A170, "-", "H"), PlayerData!$G:$G,PlayerData!H:H,""),
_xlfn.XLOOKUP(_xlfn.CONCAT(4,"-",$A170, "-", "H"), PlayerData!$G:$G,PlayerData!H:H,""),
_xlfn.XLOOKUP(_xlfn.CONCAT(5,"-",$A170, "-", "H"), PlayerData!$G:$G,PlayerData!H:H,""),
_xlfn.XLOOKUP(_xlfn.CONCAT(6,"-",$A170, "-", "H"), PlayerData!$G:$G,PlayerData!H:H,""),
_xlfn.XLOOKUP(_xlfn.CONCAT(7,"-",$A170, "-", "H"), PlayerData!$G:$G,PlayerData!H:H,""),
_xlfn.XLOOKUP(_xlfn.CONCAT(8,"-",$A170, "-", "H"), PlayerData!$G:$G,PlayerData!H:H,""),
_xlfn.XLOOKUP(_xlfn.CONCAT(9,"-",$A170, "-", "H"), PlayerData!$G:$G,PlayerData!H:H,""),
_xlfn.XLOOKUP(_xlfn.CONCAT(10,"-",$A170, "-", "H"), PlayerData!$G:$G,PlayerData!H:H,""),
_xlfn.XLOOKUP(_xlfn.CONCAT(11,"-",$A170, "-", "H"), PlayerData!$G:$G,PlayerData!H:H,""),
_xlfn.XLOOKUP(_xlfn.CONCAT(12,"-",$A170, "-", "H"), PlayerData!$G:$G,PlayerData!H:H,""),
_xlfn.XLOOKUP(_xlfn.CONCAT(13,"-",$A170, "-", "H"), PlayerData!$G:$G,PlayerData!H:H,""),
_xlfn.XLOOKUP(_xlfn.CONCAT(14,"-",$A170, "-", "H"), PlayerData!$G:$G,PlayerData!H:H,""),
_xlfn.XLOOKUP(_xlfn.CONCAT(15,"-",$A170, "-", "H"), PlayerData!$G:$G,PlayerData!H:H,""),
_xlfn.XLOOKUP(_xlfn.CONCAT(16,"-",$A170, "-", "H"), PlayerData!$G:$G,PlayerData!H:H,""),
_xlfn.XLOOKUP(_xlfn.CONCAT(17,"-",$A170, "-", "H"), PlayerData!$G:$G,PlayerData!H:H,""),
_xlfn.XLOOKUP(_xlfn.CONCAT(18,"-",$A170, "-", "H"), PlayerData!$G:$G,PlayerData!H:H,"")))</f>
        <v>0.75</v>
      </c>
      <c r="F170" s="136" cm="1">
        <f t="array" ref="F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"H"), PlayerData!$G:$G,PlayerData!I:I,""),
_xlfn.XLOOKUP(_xlfn.CONCAT(1,"-",$A170, "-", "H"), PlayerData!$G:$G,PlayerData!I:I,""),
_xlfn.XLOOKUP(_xlfn.CONCAT(2,"-",$A170, "-", "H"), PlayerData!$G:$G,PlayerData!I:I,""),
_xlfn.XLOOKUP(_xlfn.CONCAT(3,"-",$A170, "-", "H"), PlayerData!$G:$G,PlayerData!I:I,""),
_xlfn.XLOOKUP(_xlfn.CONCAT(4,"-",$A170, "-", "H"), PlayerData!$G:$G,PlayerData!I:I,""),
_xlfn.XLOOKUP(_xlfn.CONCAT(5,"-",$A170, "-", "H"), PlayerData!$G:$G,PlayerData!I:I,""),
_xlfn.XLOOKUP(_xlfn.CONCAT(6,"-",$A170, "-", "H"), PlayerData!$G:$G,PlayerData!I:I,""),
_xlfn.XLOOKUP(_xlfn.CONCAT(7,"-",$A170, "-", "H"), PlayerData!$G:$G,PlayerData!I:I,""),
_xlfn.XLOOKUP(_xlfn.CONCAT(8,"-",$A170, "-", "H"), PlayerData!$G:$G,PlayerData!I:I,""),
_xlfn.XLOOKUP(_xlfn.CONCAT(9,"-",$A170, "-", "H"), PlayerData!$G:$G,PlayerData!I:I,""),
_xlfn.XLOOKUP(_xlfn.CONCAT(10,"-",$A170, "-", "H"), PlayerData!$G:$G,PlayerData!I:I,""),
_xlfn.XLOOKUP(_xlfn.CONCAT(11,"-",$A170, "-", "H"), PlayerData!$G:$G,PlayerData!I:I,""),
_xlfn.XLOOKUP(_xlfn.CONCAT(12,"-",$A170, "-", "H"), PlayerData!$G:$G,PlayerData!I:I,""),
_xlfn.XLOOKUP(_xlfn.CONCAT(13,"-",$A170, "-", "H"), PlayerData!$G:$G,PlayerData!I:I,""),
_xlfn.XLOOKUP(_xlfn.CONCAT(14,"-",$A170, "-", "H"), PlayerData!$G:$G,PlayerData!I:I,""),
_xlfn.XLOOKUP(_xlfn.CONCAT(15,"-",$A170, "-", "H"), PlayerData!$G:$G,PlayerData!I:I,""),
_xlfn.XLOOKUP(_xlfn.CONCAT(16,"-",$A170, "-", "H"), PlayerData!$G:$G,PlayerData!I:I,""),
_xlfn.XLOOKUP(_xlfn.CONCAT(17,"-",$A170, "-", "H"), PlayerData!$G:$G,PlayerData!I:I,""),
_xlfn.XLOOKUP(_xlfn.CONCAT(18,"-",$A170, "-", "H"), PlayerData!$G:$G,PlayerData!I:I,"")))</f>
        <v>0</v>
      </c>
      <c r="G170" s="90" cm="1">
        <f t="array" ref="G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"H"), PlayerData!$G:$G,PlayerData!L:L,""),
_xlfn.XLOOKUP(_xlfn.CONCAT(1,"-",$A170, "-", "H"), PlayerData!$G:$G,PlayerData!L:L,""),
_xlfn.XLOOKUP(_xlfn.CONCAT(2,"-",$A170, "-", "H"), PlayerData!$G:$G,PlayerData!L:L,""),
_xlfn.XLOOKUP(_xlfn.CONCAT(3,"-",$A170, "-", "H"), PlayerData!$G:$G,PlayerData!L:L,""),
_xlfn.XLOOKUP(_xlfn.CONCAT(4,"-",$A170, "-", "H"), PlayerData!$G:$G,PlayerData!L:L,""),
_xlfn.XLOOKUP(_xlfn.CONCAT(5,"-",$A170, "-", "H"), PlayerData!$G:$G,PlayerData!L:L,""),
_xlfn.XLOOKUP(_xlfn.CONCAT(6,"-",$A170, "-", "H"), PlayerData!$G:$G,PlayerData!L:L,""),
_xlfn.XLOOKUP(_xlfn.CONCAT(7,"-",$A170, "-", "H"), PlayerData!$G:$G,PlayerData!L:L,""),
_xlfn.XLOOKUP(_xlfn.CONCAT(8,"-",$A170, "-", "H"), PlayerData!$G:$G,PlayerData!L:L,""),
_xlfn.XLOOKUP(_xlfn.CONCAT(9,"-",$A170, "-", "H"), PlayerData!$G:$G,PlayerData!L:L,""),
_xlfn.XLOOKUP(_xlfn.CONCAT(10,"-",$A170, "-", "H"), PlayerData!$G:$G,PlayerData!L:L,""),
_xlfn.XLOOKUP(_xlfn.CONCAT(11,"-",$A170, "-", "H"), PlayerData!$G:$G,PlayerData!L:L,""),
_xlfn.XLOOKUP(_xlfn.CONCAT(12,"-",$A170, "-", "H"), PlayerData!$G:$G,PlayerData!L:L,""),
_xlfn.XLOOKUP(_xlfn.CONCAT(13,"-",$A170, "-", "H"), PlayerData!$G:$G,PlayerData!L:L,""),
_xlfn.XLOOKUP(_xlfn.CONCAT(14,"-",$A170, "-", "H"), PlayerData!$G:$G,PlayerData!L:L,""),
_xlfn.XLOOKUP(_xlfn.CONCAT(15,"-",$A170, "-", "H"), PlayerData!$G:$G,PlayerData!L:L,""),
_xlfn.XLOOKUP(_xlfn.CONCAT(16,"-",$A170, "-", "H"), PlayerData!$G:$G,PlayerData!L:L,""),
_xlfn.XLOOKUP(_xlfn.CONCAT(17,"-",$A170, "-", "H"), PlayerData!$G:$G,PlayerData!L:L,""),
_xlfn.XLOOKUP(_xlfn.CONCAT(18,"-",$A170, "-", "H"), PlayerData!$G:$G,PlayerData!L:L,"")))</f>
        <v>0.54</v>
      </c>
      <c r="H170" s="132">
        <f t="shared" si="14"/>
        <v>17.045454545454543</v>
      </c>
      <c r="I170" s="132">
        <f t="shared" si="15"/>
        <v>0</v>
      </c>
      <c r="J170" s="72">
        <f t="shared" si="16"/>
        <v>7.2776280323450147</v>
      </c>
      <c r="K170" s="138" cm="1">
        <f t="array" ref="K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"A"), PlayerData!$M:$M,PlayerData!N:N,""),
_xlfn.XLOOKUP(_xlfn.CONCAT(1,"-",$A170, "-", "A"), PlayerData!$M:$M,PlayerData!N:N,""),
_xlfn.XLOOKUP(_xlfn.CONCAT(2,"-",$A170, "-", "A"), PlayerData!$M:$M,PlayerData!N:N,""),
_xlfn.XLOOKUP(_xlfn.CONCAT(3,"-",$A170, "-", "A"), PlayerData!$M:$M,PlayerData!N:N,""),
_xlfn.XLOOKUP(_xlfn.CONCAT(4,"-",$A170, "-", "A"), PlayerData!$M:$M,PlayerData!N:N,""),
_xlfn.XLOOKUP(_xlfn.CONCAT(5,"-",$A170, "-", "A"), PlayerData!$M:$M,PlayerData!N:N,""),
_xlfn.XLOOKUP(_xlfn.CONCAT(6,"-",$A170, "-", "A"), PlayerData!$M:$M,PlayerData!N:N,""),
_xlfn.XLOOKUP(_xlfn.CONCAT(7,"-",$A170, "-", "A"), PlayerData!$M:$M,PlayerData!N:N,""),
_xlfn.XLOOKUP(_xlfn.CONCAT(8,"-",$A170, "-", "A"), PlayerData!$M:$M,PlayerData!N:N,""),
_xlfn.XLOOKUP(_xlfn.CONCAT(9,"-",$A170, "-", "A"), PlayerData!$M:$M,PlayerData!N:N,""),
_xlfn.XLOOKUP(_xlfn.CONCAT(10,"-",$A170, "-", "A"), PlayerData!$M:$M,PlayerData!N:N,""),
_xlfn.XLOOKUP(_xlfn.CONCAT(11,"-",$A170, "-", "A"), PlayerData!$M:$M,PlayerData!N:N,""),
_xlfn.XLOOKUP(_xlfn.CONCAT(12,"-",$A170, "-", "A"), PlayerData!$M:$M,PlayerData!N:N,""),
_xlfn.XLOOKUP(_xlfn.CONCAT(13,"-",$A170, "-", "A"), PlayerData!$M:$M,PlayerData!N:N,""),
_xlfn.XLOOKUP(_xlfn.CONCAT(14,"-",$A170, "-", "A"), PlayerData!$M:$M,PlayerData!N:N,""),
_xlfn.XLOOKUP(_xlfn.CONCAT(15,"-",$A170, "-", "A"), PlayerData!$M:$M,PlayerData!N:N,""),
_xlfn.XLOOKUP(_xlfn.CONCAT(16,"-",$A170, "-", "A"), PlayerData!$M:$M,PlayerData!N:N,""),
_xlfn.XLOOKUP(_xlfn.CONCAT(17,"-",$A170, "-", "A"), PlayerData!$M:$M,PlayerData!N:N,""),
_xlfn.XLOOKUP(_xlfn.CONCAT(18,"-",$A170, "-", "A"), PlayerData!$M:$M,PlayerData!N:N,"")))</f>
        <v>0</v>
      </c>
      <c r="L170" s="138" cm="1">
        <f t="array" ref="L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"A"), PlayerData!$M:$M,PlayerData!O:O,""),
_xlfn.XLOOKUP(_xlfn.CONCAT(1,"-",$A170, "-", "A"), PlayerData!$M:$M,PlayerData!O:O,""),
_xlfn.XLOOKUP(_xlfn.CONCAT(2,"-",$A170, "-", "A"), PlayerData!$M:$M,PlayerData!O:O,""),
_xlfn.XLOOKUP(_xlfn.CONCAT(3,"-",$A170, "-", "A"), PlayerData!$M:$M,PlayerData!O:O,""),
_xlfn.XLOOKUP(_xlfn.CONCAT(4,"-",$A170, "-", "A"), PlayerData!$M:$M,PlayerData!O:O,""),
_xlfn.XLOOKUP(_xlfn.CONCAT(5,"-",$A170, "-", "A"), PlayerData!$M:$M,PlayerData!O:O,""),
_xlfn.XLOOKUP(_xlfn.CONCAT(6,"-",$A170, "-", "A"), PlayerData!$M:$M,PlayerData!O:O,""),
_xlfn.XLOOKUP(_xlfn.CONCAT(7,"-",$A170, "-", "A"), PlayerData!$M:$M,PlayerData!O:O,""),
_xlfn.XLOOKUP(_xlfn.CONCAT(8,"-",$A170, "-", "A"), PlayerData!$M:$M,PlayerData!O:O,""),
_xlfn.XLOOKUP(_xlfn.CONCAT(9,"-",$A170, "-", "A"), PlayerData!$M:$M,PlayerData!O:O,""),
_xlfn.XLOOKUP(_xlfn.CONCAT(10,"-",$A170, "-", "A"), PlayerData!$M:$M,PlayerData!O:O,""),
_xlfn.XLOOKUP(_xlfn.CONCAT(11,"-",$A170, "-", "A"), PlayerData!$M:$M,PlayerData!O:O,""),
_xlfn.XLOOKUP(_xlfn.CONCAT(12,"-",$A170, "-", "A"), PlayerData!$M:$M,PlayerData!O:O,""),
_xlfn.XLOOKUP(_xlfn.CONCAT(13,"-",$A170, "-", "A"), PlayerData!$M:$M,PlayerData!O:O,""),
_xlfn.XLOOKUP(_xlfn.CONCAT(14,"-",$A170, "-", "A"), PlayerData!$M:$M,PlayerData!O:O,""),
_xlfn.XLOOKUP(_xlfn.CONCAT(15,"-",$A170, "-", "A"), PlayerData!$M:$M,PlayerData!O:O,""),
_xlfn.XLOOKUP(_xlfn.CONCAT(16,"-",$A170, "-", "A"), PlayerData!$M:$M,PlayerData!O:O,""),
_xlfn.XLOOKUP(_xlfn.CONCAT(17,"-",$A170, "-", "A"), PlayerData!$M:$M,PlayerData!O:O,""),
_xlfn.XLOOKUP(_xlfn.CONCAT(18,"-",$A170, "-", "A"), PlayerData!$M:$M,PlayerData!O:O,"")))</f>
        <v>0</v>
      </c>
      <c r="M170" s="96" cm="1">
        <f t="array" ref="M1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_xlfn.XLOOKUP(_xlfn.CONCAT(0,"-",$A170, "-", "A"), PlayerData!$M:$M,PlayerData!R:R,""),
_xlfn.XLOOKUP(_xlfn.CONCAT(1,"-",$A170, "-", "A"), PlayerData!$M:$M,PlayerData!R:R,""),
_xlfn.XLOOKUP(_xlfn.CONCAT(2,"-",$A170, "-", "A"), PlayerData!$M:$M,PlayerData!R:R,""),
_xlfn.XLOOKUP(_xlfn.CONCAT(3,"-",$A170, "-", "A"), PlayerData!$M:$M,PlayerData!R:R,""),
_xlfn.XLOOKUP(_xlfn.CONCAT(4,"-",$A170, "-", "A"), PlayerData!$M:$M,PlayerData!R:R,""),
_xlfn.XLOOKUP(_xlfn.CONCAT(5,"-",$A170, "-", "A"), PlayerData!$M:$M,PlayerData!R:R,""),
_xlfn.XLOOKUP(_xlfn.CONCAT(6,"-",$A170, "-", "A"), PlayerData!$M:$M,PlayerData!R:R,""),
_xlfn.XLOOKUP(_xlfn.CONCAT(7,"-",$A170, "-", "A"), PlayerData!$M:$M,PlayerData!R:R,""),
_xlfn.XLOOKUP(_xlfn.CONCAT(8,"-",$A170, "-", "A"), PlayerData!$M:$M,PlayerData!R:R,""),
_xlfn.XLOOKUP(_xlfn.CONCAT(9,"-",$A170, "-", "A"), PlayerData!$M:$M,PlayerData!R:R,""),
_xlfn.XLOOKUP(_xlfn.CONCAT(10,"-",$A170, "-", "A"), PlayerData!$M:$M,PlayerData!R:R,""),
_xlfn.XLOOKUP(_xlfn.CONCAT(11,"-",$A170, "-", "A"), PlayerData!$M:$M,PlayerData!R:R,""),
_xlfn.XLOOKUP(_xlfn.CONCAT(12,"-",$A170, "-", "A"), PlayerData!$M:$M,PlayerData!R:R,""),
_xlfn.XLOOKUP(_xlfn.CONCAT(13,"-",$A170, "-", "A"), PlayerData!$M:$M,PlayerData!R:R,""),
_xlfn.XLOOKUP(_xlfn.CONCAT(14,"-",$A170, "-", "A"), PlayerData!$M:$M,PlayerData!R:R,""),
_xlfn.XLOOKUP(_xlfn.CONCAT(15,"-",$A170, "-", "A"), PlayerData!$M:$M,PlayerData!R:R,""),
_xlfn.XLOOKUP(_xlfn.CONCAT(16,"-",$A170, "-", "A"), PlayerData!$M:$M,PlayerData!R:R,""),
_xlfn.XLOOKUP(_xlfn.CONCAT(17,"-",$A170, "-", "A"), PlayerData!$M:$M,PlayerData!R:R,""),
_xlfn.XLOOKUP(_xlfn.CONCAT(18,"-",$A170, "-", "A"), PlayerData!$M:$M,PlayerData!R:R,"")))</f>
        <v>0</v>
      </c>
      <c r="N170" s="134">
        <f t="shared" si="17"/>
        <v>0</v>
      </c>
      <c r="O170" s="134">
        <f t="shared" si="18"/>
        <v>0</v>
      </c>
      <c r="P170" s="73">
        <f t="shared" si="19"/>
        <v>0</v>
      </c>
      <c r="Q170" s="132" cm="1">
        <f t="array" ref="Q170">IF(OR($A170=Solver!$T$12:$T$201),0,SUMPRODUCT($H170:$J170,$T$4:$V$4))</f>
        <v>7.2776280323450147</v>
      </c>
      <c r="R170" s="73" cm="1">
        <f t="array" ref="R170">IF(OR($A170=Solver!$T$12:$T$201),0, SUMPRODUCT($N170:$P170, $T$4:$V$4))</f>
        <v>0</v>
      </c>
    </row>
    <row r="171" spans="1:18">
      <c r="A171" s="55">
        <v>169</v>
      </c>
      <c r="B171" s="55" t="str">
        <f>_xlfn.XLOOKUP($A171, PlayerData!$B$3:$B$394, PlayerData!C$3:C$394)</f>
        <v>ARS</v>
      </c>
      <c r="C171" s="55" t="str">
        <f>_xlfn.XLOOKUP($A171, PlayerData!$B$3:$B$394, PlayerData!D$3:D$394)</f>
        <v>M</v>
      </c>
      <c r="D171" s="31" t="str">
        <f>_xlfn.XLOOKUP($A171, PlayerData!$B$3:$B$394, PlayerData!E$3:E$394)</f>
        <v>Martinelli</v>
      </c>
      <c r="E171" s="136" cm="1">
        <f t="array" ref="E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"H"), PlayerData!$G:$G,PlayerData!H:H,""),
_xlfn.XLOOKUP(_xlfn.CONCAT(1,"-",$A171, "-", "H"), PlayerData!$G:$G,PlayerData!H:H,""),
_xlfn.XLOOKUP(_xlfn.CONCAT(2,"-",$A171, "-", "H"), PlayerData!$G:$G,PlayerData!H:H,""),
_xlfn.XLOOKUP(_xlfn.CONCAT(3,"-",$A171, "-", "H"), PlayerData!$G:$G,PlayerData!H:H,""),
_xlfn.XLOOKUP(_xlfn.CONCAT(4,"-",$A171, "-", "H"), PlayerData!$G:$G,PlayerData!H:H,""),
_xlfn.XLOOKUP(_xlfn.CONCAT(5,"-",$A171, "-", "H"), PlayerData!$G:$G,PlayerData!H:H,""),
_xlfn.XLOOKUP(_xlfn.CONCAT(6,"-",$A171, "-", "H"), PlayerData!$G:$G,PlayerData!H:H,""),
_xlfn.XLOOKUP(_xlfn.CONCAT(7,"-",$A171, "-", "H"), PlayerData!$G:$G,PlayerData!H:H,""),
_xlfn.XLOOKUP(_xlfn.CONCAT(8,"-",$A171, "-", "H"), PlayerData!$G:$G,PlayerData!H:H,""),
_xlfn.XLOOKUP(_xlfn.CONCAT(9,"-",$A171, "-", "H"), PlayerData!$G:$G,PlayerData!H:H,""),
_xlfn.XLOOKUP(_xlfn.CONCAT(10,"-",$A171, "-", "H"), PlayerData!$G:$G,PlayerData!H:H,""),
_xlfn.XLOOKUP(_xlfn.CONCAT(11,"-",$A171, "-", "H"), PlayerData!$G:$G,PlayerData!H:H,""),
_xlfn.XLOOKUP(_xlfn.CONCAT(12,"-",$A171, "-", "H"), PlayerData!$G:$G,PlayerData!H:H,""),
_xlfn.XLOOKUP(_xlfn.CONCAT(13,"-",$A171, "-", "H"), PlayerData!$G:$G,PlayerData!H:H,""),
_xlfn.XLOOKUP(_xlfn.CONCAT(14,"-",$A171, "-", "H"), PlayerData!$G:$G,PlayerData!H:H,""),
_xlfn.XLOOKUP(_xlfn.CONCAT(15,"-",$A171, "-", "H"), PlayerData!$G:$G,PlayerData!H:H,""),
_xlfn.XLOOKUP(_xlfn.CONCAT(16,"-",$A171, "-", "H"), PlayerData!$G:$G,PlayerData!H:H,""),
_xlfn.XLOOKUP(_xlfn.CONCAT(17,"-",$A171, "-", "H"), PlayerData!$G:$G,PlayerData!H:H,""),
_xlfn.XLOOKUP(_xlfn.CONCAT(18,"-",$A171, "-", "H"), PlayerData!$G:$G,PlayerData!H:H,"")))</f>
        <v>3</v>
      </c>
      <c r="F171" s="136" cm="1">
        <f t="array" ref="F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"H"), PlayerData!$G:$G,PlayerData!I:I,""),
_xlfn.XLOOKUP(_xlfn.CONCAT(1,"-",$A171, "-", "H"), PlayerData!$G:$G,PlayerData!I:I,""),
_xlfn.XLOOKUP(_xlfn.CONCAT(2,"-",$A171, "-", "H"), PlayerData!$G:$G,PlayerData!I:I,""),
_xlfn.XLOOKUP(_xlfn.CONCAT(3,"-",$A171, "-", "H"), PlayerData!$G:$G,PlayerData!I:I,""),
_xlfn.XLOOKUP(_xlfn.CONCAT(4,"-",$A171, "-", "H"), PlayerData!$G:$G,PlayerData!I:I,""),
_xlfn.XLOOKUP(_xlfn.CONCAT(5,"-",$A171, "-", "H"), PlayerData!$G:$G,PlayerData!I:I,""),
_xlfn.XLOOKUP(_xlfn.CONCAT(6,"-",$A171, "-", "H"), PlayerData!$G:$G,PlayerData!I:I,""),
_xlfn.XLOOKUP(_xlfn.CONCAT(7,"-",$A171, "-", "H"), PlayerData!$G:$G,PlayerData!I:I,""),
_xlfn.XLOOKUP(_xlfn.CONCAT(8,"-",$A171, "-", "H"), PlayerData!$G:$G,PlayerData!I:I,""),
_xlfn.XLOOKUP(_xlfn.CONCAT(9,"-",$A171, "-", "H"), PlayerData!$G:$G,PlayerData!I:I,""),
_xlfn.XLOOKUP(_xlfn.CONCAT(10,"-",$A171, "-", "H"), PlayerData!$G:$G,PlayerData!I:I,""),
_xlfn.XLOOKUP(_xlfn.CONCAT(11,"-",$A171, "-", "H"), PlayerData!$G:$G,PlayerData!I:I,""),
_xlfn.XLOOKUP(_xlfn.CONCAT(12,"-",$A171, "-", "H"), PlayerData!$G:$G,PlayerData!I:I,""),
_xlfn.XLOOKUP(_xlfn.CONCAT(13,"-",$A171, "-", "H"), PlayerData!$G:$G,PlayerData!I:I,""),
_xlfn.XLOOKUP(_xlfn.CONCAT(14,"-",$A171, "-", "H"), PlayerData!$G:$G,PlayerData!I:I,""),
_xlfn.XLOOKUP(_xlfn.CONCAT(15,"-",$A171, "-", "H"), PlayerData!$G:$G,PlayerData!I:I,""),
_xlfn.XLOOKUP(_xlfn.CONCAT(16,"-",$A171, "-", "H"), PlayerData!$G:$G,PlayerData!I:I,""),
_xlfn.XLOOKUP(_xlfn.CONCAT(17,"-",$A171, "-", "H"), PlayerData!$G:$G,PlayerData!I:I,""),
_xlfn.XLOOKUP(_xlfn.CONCAT(18,"-",$A171, "-", "H"), PlayerData!$G:$G,PlayerData!I:I,"")))</f>
        <v>1</v>
      </c>
      <c r="G171" s="90" cm="1">
        <f t="array" ref="G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"H"), PlayerData!$G:$G,PlayerData!L:L,""),
_xlfn.XLOOKUP(_xlfn.CONCAT(1,"-",$A171, "-", "H"), PlayerData!$G:$G,PlayerData!L:L,""),
_xlfn.XLOOKUP(_xlfn.CONCAT(2,"-",$A171, "-", "H"), PlayerData!$G:$G,PlayerData!L:L,""),
_xlfn.XLOOKUP(_xlfn.CONCAT(3,"-",$A171, "-", "H"), PlayerData!$G:$G,PlayerData!L:L,""),
_xlfn.XLOOKUP(_xlfn.CONCAT(4,"-",$A171, "-", "H"), PlayerData!$G:$G,PlayerData!L:L,""),
_xlfn.XLOOKUP(_xlfn.CONCAT(5,"-",$A171, "-", "H"), PlayerData!$G:$G,PlayerData!L:L,""),
_xlfn.XLOOKUP(_xlfn.CONCAT(6,"-",$A171, "-", "H"), PlayerData!$G:$G,PlayerData!L:L,""),
_xlfn.XLOOKUP(_xlfn.CONCAT(7,"-",$A171, "-", "H"), PlayerData!$G:$G,PlayerData!L:L,""),
_xlfn.XLOOKUP(_xlfn.CONCAT(8,"-",$A171, "-", "H"), PlayerData!$G:$G,PlayerData!L:L,""),
_xlfn.XLOOKUP(_xlfn.CONCAT(9,"-",$A171, "-", "H"), PlayerData!$G:$G,PlayerData!L:L,""),
_xlfn.XLOOKUP(_xlfn.CONCAT(10,"-",$A171, "-", "H"), PlayerData!$G:$G,PlayerData!L:L,""),
_xlfn.XLOOKUP(_xlfn.CONCAT(11,"-",$A171, "-", "H"), PlayerData!$G:$G,PlayerData!L:L,""),
_xlfn.XLOOKUP(_xlfn.CONCAT(12,"-",$A171, "-", "H"), PlayerData!$G:$G,PlayerData!L:L,""),
_xlfn.XLOOKUP(_xlfn.CONCAT(13,"-",$A171, "-", "H"), PlayerData!$G:$G,PlayerData!L:L,""),
_xlfn.XLOOKUP(_xlfn.CONCAT(14,"-",$A171, "-", "H"), PlayerData!$G:$G,PlayerData!L:L,""),
_xlfn.XLOOKUP(_xlfn.CONCAT(15,"-",$A171, "-", "H"), PlayerData!$G:$G,PlayerData!L:L,""),
_xlfn.XLOOKUP(_xlfn.CONCAT(16,"-",$A171, "-", "H"), PlayerData!$G:$G,PlayerData!L:L,""),
_xlfn.XLOOKUP(_xlfn.CONCAT(17,"-",$A171, "-", "H"), PlayerData!$G:$G,PlayerData!L:L,""),
_xlfn.XLOOKUP(_xlfn.CONCAT(18,"-",$A171, "-", "H"), PlayerData!$G:$G,PlayerData!L:L,"")))</f>
        <v>2.8499999999999996</v>
      </c>
      <c r="H171" s="132">
        <f t="shared" si="14"/>
        <v>68.181818181818173</v>
      </c>
      <c r="I171" s="132">
        <f t="shared" si="15"/>
        <v>45.454545454545453</v>
      </c>
      <c r="J171" s="72">
        <f t="shared" si="16"/>
        <v>38.409703504043122</v>
      </c>
      <c r="K171" s="138" cm="1">
        <f t="array" ref="K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"A"), PlayerData!$M:$M,PlayerData!N:N,""),
_xlfn.XLOOKUP(_xlfn.CONCAT(1,"-",$A171, "-", "A"), PlayerData!$M:$M,PlayerData!N:N,""),
_xlfn.XLOOKUP(_xlfn.CONCAT(2,"-",$A171, "-", "A"), PlayerData!$M:$M,PlayerData!N:N,""),
_xlfn.XLOOKUP(_xlfn.CONCAT(3,"-",$A171, "-", "A"), PlayerData!$M:$M,PlayerData!N:N,""),
_xlfn.XLOOKUP(_xlfn.CONCAT(4,"-",$A171, "-", "A"), PlayerData!$M:$M,PlayerData!N:N,""),
_xlfn.XLOOKUP(_xlfn.CONCAT(5,"-",$A171, "-", "A"), PlayerData!$M:$M,PlayerData!N:N,""),
_xlfn.XLOOKUP(_xlfn.CONCAT(6,"-",$A171, "-", "A"), PlayerData!$M:$M,PlayerData!N:N,""),
_xlfn.XLOOKUP(_xlfn.CONCAT(7,"-",$A171, "-", "A"), PlayerData!$M:$M,PlayerData!N:N,""),
_xlfn.XLOOKUP(_xlfn.CONCAT(8,"-",$A171, "-", "A"), PlayerData!$M:$M,PlayerData!N:N,""),
_xlfn.XLOOKUP(_xlfn.CONCAT(9,"-",$A171, "-", "A"), PlayerData!$M:$M,PlayerData!N:N,""),
_xlfn.XLOOKUP(_xlfn.CONCAT(10,"-",$A171, "-", "A"), PlayerData!$M:$M,PlayerData!N:N,""),
_xlfn.XLOOKUP(_xlfn.CONCAT(11,"-",$A171, "-", "A"), PlayerData!$M:$M,PlayerData!N:N,""),
_xlfn.XLOOKUP(_xlfn.CONCAT(12,"-",$A171, "-", "A"), PlayerData!$M:$M,PlayerData!N:N,""),
_xlfn.XLOOKUP(_xlfn.CONCAT(13,"-",$A171, "-", "A"), PlayerData!$M:$M,PlayerData!N:N,""),
_xlfn.XLOOKUP(_xlfn.CONCAT(14,"-",$A171, "-", "A"), PlayerData!$M:$M,PlayerData!N:N,""),
_xlfn.XLOOKUP(_xlfn.CONCAT(15,"-",$A171, "-", "A"), PlayerData!$M:$M,PlayerData!N:N,""),
_xlfn.XLOOKUP(_xlfn.CONCAT(16,"-",$A171, "-", "A"), PlayerData!$M:$M,PlayerData!N:N,""),
_xlfn.XLOOKUP(_xlfn.CONCAT(17,"-",$A171, "-", "A"), PlayerData!$M:$M,PlayerData!N:N,""),
_xlfn.XLOOKUP(_xlfn.CONCAT(18,"-",$A171, "-", "A"), PlayerData!$M:$M,PlayerData!N:N,"")))</f>
        <v>1</v>
      </c>
      <c r="L171" s="138" cm="1">
        <f t="array" ref="L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"A"), PlayerData!$M:$M,PlayerData!O:O,""),
_xlfn.XLOOKUP(_xlfn.CONCAT(1,"-",$A171, "-", "A"), PlayerData!$M:$M,PlayerData!O:O,""),
_xlfn.XLOOKUP(_xlfn.CONCAT(2,"-",$A171, "-", "A"), PlayerData!$M:$M,PlayerData!O:O,""),
_xlfn.XLOOKUP(_xlfn.CONCAT(3,"-",$A171, "-", "A"), PlayerData!$M:$M,PlayerData!O:O,""),
_xlfn.XLOOKUP(_xlfn.CONCAT(4,"-",$A171, "-", "A"), PlayerData!$M:$M,PlayerData!O:O,""),
_xlfn.XLOOKUP(_xlfn.CONCAT(5,"-",$A171, "-", "A"), PlayerData!$M:$M,PlayerData!O:O,""),
_xlfn.XLOOKUP(_xlfn.CONCAT(6,"-",$A171, "-", "A"), PlayerData!$M:$M,PlayerData!O:O,""),
_xlfn.XLOOKUP(_xlfn.CONCAT(7,"-",$A171, "-", "A"), PlayerData!$M:$M,PlayerData!O:O,""),
_xlfn.XLOOKUP(_xlfn.CONCAT(8,"-",$A171, "-", "A"), PlayerData!$M:$M,PlayerData!O:O,""),
_xlfn.XLOOKUP(_xlfn.CONCAT(9,"-",$A171, "-", "A"), PlayerData!$M:$M,PlayerData!O:O,""),
_xlfn.XLOOKUP(_xlfn.CONCAT(10,"-",$A171, "-", "A"), PlayerData!$M:$M,PlayerData!O:O,""),
_xlfn.XLOOKUP(_xlfn.CONCAT(11,"-",$A171, "-", "A"), PlayerData!$M:$M,PlayerData!O:O,""),
_xlfn.XLOOKUP(_xlfn.CONCAT(12,"-",$A171, "-", "A"), PlayerData!$M:$M,PlayerData!O:O,""),
_xlfn.XLOOKUP(_xlfn.CONCAT(13,"-",$A171, "-", "A"), PlayerData!$M:$M,PlayerData!O:O,""),
_xlfn.XLOOKUP(_xlfn.CONCAT(14,"-",$A171, "-", "A"), PlayerData!$M:$M,PlayerData!O:O,""),
_xlfn.XLOOKUP(_xlfn.CONCAT(15,"-",$A171, "-", "A"), PlayerData!$M:$M,PlayerData!O:O,""),
_xlfn.XLOOKUP(_xlfn.CONCAT(16,"-",$A171, "-", "A"), PlayerData!$M:$M,PlayerData!O:O,""),
_xlfn.XLOOKUP(_xlfn.CONCAT(17,"-",$A171, "-", "A"), PlayerData!$M:$M,PlayerData!O:O,""),
_xlfn.XLOOKUP(_xlfn.CONCAT(18,"-",$A171, "-", "A"), PlayerData!$M:$M,PlayerData!O:O,"")))</f>
        <v>0.5</v>
      </c>
      <c r="M171" s="96" cm="1">
        <f t="array" ref="M1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_xlfn.XLOOKUP(_xlfn.CONCAT(0,"-",$A171, "-", "A"), PlayerData!$M:$M,PlayerData!R:R,""),
_xlfn.XLOOKUP(_xlfn.CONCAT(1,"-",$A171, "-", "A"), PlayerData!$M:$M,PlayerData!R:R,""),
_xlfn.XLOOKUP(_xlfn.CONCAT(2,"-",$A171, "-", "A"), PlayerData!$M:$M,PlayerData!R:R,""),
_xlfn.XLOOKUP(_xlfn.CONCAT(3,"-",$A171, "-", "A"), PlayerData!$M:$M,PlayerData!R:R,""),
_xlfn.XLOOKUP(_xlfn.CONCAT(4,"-",$A171, "-", "A"), PlayerData!$M:$M,PlayerData!R:R,""),
_xlfn.XLOOKUP(_xlfn.CONCAT(5,"-",$A171, "-", "A"), PlayerData!$M:$M,PlayerData!R:R,""),
_xlfn.XLOOKUP(_xlfn.CONCAT(6,"-",$A171, "-", "A"), PlayerData!$M:$M,PlayerData!R:R,""),
_xlfn.XLOOKUP(_xlfn.CONCAT(7,"-",$A171, "-", "A"), PlayerData!$M:$M,PlayerData!R:R,""),
_xlfn.XLOOKUP(_xlfn.CONCAT(8,"-",$A171, "-", "A"), PlayerData!$M:$M,PlayerData!R:R,""),
_xlfn.XLOOKUP(_xlfn.CONCAT(9,"-",$A171, "-", "A"), PlayerData!$M:$M,PlayerData!R:R,""),
_xlfn.XLOOKUP(_xlfn.CONCAT(10,"-",$A171, "-", "A"), PlayerData!$M:$M,PlayerData!R:R,""),
_xlfn.XLOOKUP(_xlfn.CONCAT(11,"-",$A171, "-", "A"), PlayerData!$M:$M,PlayerData!R:R,""),
_xlfn.XLOOKUP(_xlfn.CONCAT(12,"-",$A171, "-", "A"), PlayerData!$M:$M,PlayerData!R:R,""),
_xlfn.XLOOKUP(_xlfn.CONCAT(13,"-",$A171, "-", "A"), PlayerData!$M:$M,PlayerData!R:R,""),
_xlfn.XLOOKUP(_xlfn.CONCAT(14,"-",$A171, "-", "A"), PlayerData!$M:$M,PlayerData!R:R,""),
_xlfn.XLOOKUP(_xlfn.CONCAT(15,"-",$A171, "-", "A"), PlayerData!$M:$M,PlayerData!R:R,""),
_xlfn.XLOOKUP(_xlfn.CONCAT(16,"-",$A171, "-", "A"), PlayerData!$M:$M,PlayerData!R:R,""),
_xlfn.XLOOKUP(_xlfn.CONCAT(17,"-",$A171, "-", "A"), PlayerData!$M:$M,PlayerData!R:R,""),
_xlfn.XLOOKUP(_xlfn.CONCAT(18,"-",$A171, "-", "A"), PlayerData!$M:$M,PlayerData!R:R,"")))</f>
        <v>1.51</v>
      </c>
      <c r="N171" s="134">
        <f t="shared" si="17"/>
        <v>22.727272727272727</v>
      </c>
      <c r="O171" s="134">
        <f t="shared" si="18"/>
        <v>22.727272727272727</v>
      </c>
      <c r="P171" s="73">
        <f t="shared" si="19"/>
        <v>20.350404312668466</v>
      </c>
      <c r="Q171" s="132" cm="1">
        <f t="array" ref="Q171">IF(OR($A171=Solver!$T$12:$T$201),0,SUMPRODUCT($H171:$J171,$T$4:$V$4))</f>
        <v>0</v>
      </c>
      <c r="R171" s="73" cm="1">
        <f t="array" ref="R171">IF(OR($A171=Solver!$T$12:$T$201),0, SUMPRODUCT($N171:$P171, $T$4:$V$4))</f>
        <v>0</v>
      </c>
    </row>
    <row r="172" spans="1:18">
      <c r="A172" s="55">
        <v>170</v>
      </c>
      <c r="B172" s="55" t="str">
        <f>_xlfn.XLOOKUP($A172, PlayerData!$B$3:$B$394, PlayerData!C$3:C$394)</f>
        <v>WHU</v>
      </c>
      <c r="C172" s="55" t="str">
        <f>_xlfn.XLOOKUP($A172, PlayerData!$B$3:$B$394, PlayerData!D$3:D$394)</f>
        <v>M</v>
      </c>
      <c r="D172" s="31" t="str">
        <f>_xlfn.XLOOKUP($A172, PlayerData!$B$3:$B$394, PlayerData!E$3:E$394)</f>
        <v>Soucek</v>
      </c>
      <c r="E172" s="136" cm="1">
        <f t="array" ref="E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"H"), PlayerData!$G:$G,PlayerData!H:H,""),
_xlfn.XLOOKUP(_xlfn.CONCAT(1,"-",$A172, "-", "H"), PlayerData!$G:$G,PlayerData!H:H,""),
_xlfn.XLOOKUP(_xlfn.CONCAT(2,"-",$A172, "-", "H"), PlayerData!$G:$G,PlayerData!H:H,""),
_xlfn.XLOOKUP(_xlfn.CONCAT(3,"-",$A172, "-", "H"), PlayerData!$G:$G,PlayerData!H:H,""),
_xlfn.XLOOKUP(_xlfn.CONCAT(4,"-",$A172, "-", "H"), PlayerData!$G:$G,PlayerData!H:H,""),
_xlfn.XLOOKUP(_xlfn.CONCAT(5,"-",$A172, "-", "H"), PlayerData!$G:$G,PlayerData!H:H,""),
_xlfn.XLOOKUP(_xlfn.CONCAT(6,"-",$A172, "-", "H"), PlayerData!$G:$G,PlayerData!H:H,""),
_xlfn.XLOOKUP(_xlfn.CONCAT(7,"-",$A172, "-", "H"), PlayerData!$G:$G,PlayerData!H:H,""),
_xlfn.XLOOKUP(_xlfn.CONCAT(8,"-",$A172, "-", "H"), PlayerData!$G:$G,PlayerData!H:H,""),
_xlfn.XLOOKUP(_xlfn.CONCAT(9,"-",$A172, "-", "H"), PlayerData!$G:$G,PlayerData!H:H,""),
_xlfn.XLOOKUP(_xlfn.CONCAT(10,"-",$A172, "-", "H"), PlayerData!$G:$G,PlayerData!H:H,""),
_xlfn.XLOOKUP(_xlfn.CONCAT(11,"-",$A172, "-", "H"), PlayerData!$G:$G,PlayerData!H:H,""),
_xlfn.XLOOKUP(_xlfn.CONCAT(12,"-",$A172, "-", "H"), PlayerData!$G:$G,PlayerData!H:H,""),
_xlfn.XLOOKUP(_xlfn.CONCAT(13,"-",$A172, "-", "H"), PlayerData!$G:$G,PlayerData!H:H,""),
_xlfn.XLOOKUP(_xlfn.CONCAT(14,"-",$A172, "-", "H"), PlayerData!$G:$G,PlayerData!H:H,""),
_xlfn.XLOOKUP(_xlfn.CONCAT(15,"-",$A172, "-", "H"), PlayerData!$G:$G,PlayerData!H:H,""),
_xlfn.XLOOKUP(_xlfn.CONCAT(16,"-",$A172, "-", "H"), PlayerData!$G:$G,PlayerData!H:H,""),
_xlfn.XLOOKUP(_xlfn.CONCAT(17,"-",$A172, "-", "H"), PlayerData!$G:$G,PlayerData!H:H,""),
_xlfn.XLOOKUP(_xlfn.CONCAT(18,"-",$A172, "-", "H"), PlayerData!$G:$G,PlayerData!H:H,"")))</f>
        <v>1.67</v>
      </c>
      <c r="F172" s="136" cm="1">
        <f t="array" ref="F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"H"), PlayerData!$G:$G,PlayerData!I:I,""),
_xlfn.XLOOKUP(_xlfn.CONCAT(1,"-",$A172, "-", "H"), PlayerData!$G:$G,PlayerData!I:I,""),
_xlfn.XLOOKUP(_xlfn.CONCAT(2,"-",$A172, "-", "H"), PlayerData!$G:$G,PlayerData!I:I,""),
_xlfn.XLOOKUP(_xlfn.CONCAT(3,"-",$A172, "-", "H"), PlayerData!$G:$G,PlayerData!I:I,""),
_xlfn.XLOOKUP(_xlfn.CONCAT(4,"-",$A172, "-", "H"), PlayerData!$G:$G,PlayerData!I:I,""),
_xlfn.XLOOKUP(_xlfn.CONCAT(5,"-",$A172, "-", "H"), PlayerData!$G:$G,PlayerData!I:I,""),
_xlfn.XLOOKUP(_xlfn.CONCAT(6,"-",$A172, "-", "H"), PlayerData!$G:$G,PlayerData!I:I,""),
_xlfn.XLOOKUP(_xlfn.CONCAT(7,"-",$A172, "-", "H"), PlayerData!$G:$G,PlayerData!I:I,""),
_xlfn.XLOOKUP(_xlfn.CONCAT(8,"-",$A172, "-", "H"), PlayerData!$G:$G,PlayerData!I:I,""),
_xlfn.XLOOKUP(_xlfn.CONCAT(9,"-",$A172, "-", "H"), PlayerData!$G:$G,PlayerData!I:I,""),
_xlfn.XLOOKUP(_xlfn.CONCAT(10,"-",$A172, "-", "H"), PlayerData!$G:$G,PlayerData!I:I,""),
_xlfn.XLOOKUP(_xlfn.CONCAT(11,"-",$A172, "-", "H"), PlayerData!$G:$G,PlayerData!I:I,""),
_xlfn.XLOOKUP(_xlfn.CONCAT(12,"-",$A172, "-", "H"), PlayerData!$G:$G,PlayerData!I:I,""),
_xlfn.XLOOKUP(_xlfn.CONCAT(13,"-",$A172, "-", "H"), PlayerData!$G:$G,PlayerData!I:I,""),
_xlfn.XLOOKUP(_xlfn.CONCAT(14,"-",$A172, "-", "H"), PlayerData!$G:$G,PlayerData!I:I,""),
_xlfn.XLOOKUP(_xlfn.CONCAT(15,"-",$A172, "-", "H"), PlayerData!$G:$G,PlayerData!I:I,""),
_xlfn.XLOOKUP(_xlfn.CONCAT(16,"-",$A172, "-", "H"), PlayerData!$G:$G,PlayerData!I:I,""),
_xlfn.XLOOKUP(_xlfn.CONCAT(17,"-",$A172, "-", "H"), PlayerData!$G:$G,PlayerData!I:I,""),
_xlfn.XLOOKUP(_xlfn.CONCAT(18,"-",$A172, "-", "H"), PlayerData!$G:$G,PlayerData!I:I,"")))</f>
        <v>0.5</v>
      </c>
      <c r="G172" s="90" cm="1">
        <f t="array" ref="G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"H"), PlayerData!$G:$G,PlayerData!L:L,""),
_xlfn.XLOOKUP(_xlfn.CONCAT(1,"-",$A172, "-", "H"), PlayerData!$G:$G,PlayerData!L:L,""),
_xlfn.XLOOKUP(_xlfn.CONCAT(2,"-",$A172, "-", "H"), PlayerData!$G:$G,PlayerData!L:L,""),
_xlfn.XLOOKUP(_xlfn.CONCAT(3,"-",$A172, "-", "H"), PlayerData!$G:$G,PlayerData!L:L,""),
_xlfn.XLOOKUP(_xlfn.CONCAT(4,"-",$A172, "-", "H"), PlayerData!$G:$G,PlayerData!L:L,""),
_xlfn.XLOOKUP(_xlfn.CONCAT(5,"-",$A172, "-", "H"), PlayerData!$G:$G,PlayerData!L:L,""),
_xlfn.XLOOKUP(_xlfn.CONCAT(6,"-",$A172, "-", "H"), PlayerData!$G:$G,PlayerData!L:L,""),
_xlfn.XLOOKUP(_xlfn.CONCAT(7,"-",$A172, "-", "H"), PlayerData!$G:$G,PlayerData!L:L,""),
_xlfn.XLOOKUP(_xlfn.CONCAT(8,"-",$A172, "-", "H"), PlayerData!$G:$G,PlayerData!L:L,""),
_xlfn.XLOOKUP(_xlfn.CONCAT(9,"-",$A172, "-", "H"), PlayerData!$G:$G,PlayerData!L:L,""),
_xlfn.XLOOKUP(_xlfn.CONCAT(10,"-",$A172, "-", "H"), PlayerData!$G:$G,PlayerData!L:L,""),
_xlfn.XLOOKUP(_xlfn.CONCAT(11,"-",$A172, "-", "H"), PlayerData!$G:$G,PlayerData!L:L,""),
_xlfn.XLOOKUP(_xlfn.CONCAT(12,"-",$A172, "-", "H"), PlayerData!$G:$G,PlayerData!L:L,""),
_xlfn.XLOOKUP(_xlfn.CONCAT(13,"-",$A172, "-", "H"), PlayerData!$G:$G,PlayerData!L:L,""),
_xlfn.XLOOKUP(_xlfn.CONCAT(14,"-",$A172, "-", "H"), PlayerData!$G:$G,PlayerData!L:L,""),
_xlfn.XLOOKUP(_xlfn.CONCAT(15,"-",$A172, "-", "H"), PlayerData!$G:$G,PlayerData!L:L,""),
_xlfn.XLOOKUP(_xlfn.CONCAT(16,"-",$A172, "-", "H"), PlayerData!$G:$G,PlayerData!L:L,""),
_xlfn.XLOOKUP(_xlfn.CONCAT(17,"-",$A172, "-", "H"), PlayerData!$G:$G,PlayerData!L:L,""),
_xlfn.XLOOKUP(_xlfn.CONCAT(18,"-",$A172, "-", "H"), PlayerData!$G:$G,PlayerData!L:L,"")))</f>
        <v>1.74</v>
      </c>
      <c r="H172" s="132">
        <f t="shared" si="14"/>
        <v>37.954545454545453</v>
      </c>
      <c r="I172" s="132">
        <f t="shared" si="15"/>
        <v>22.727272727272727</v>
      </c>
      <c r="J172" s="72">
        <f t="shared" si="16"/>
        <v>23.450134770889491</v>
      </c>
      <c r="K172" s="138" cm="1">
        <f t="array" ref="K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"A"), PlayerData!$M:$M,PlayerData!N:N,""),
_xlfn.XLOOKUP(_xlfn.CONCAT(1,"-",$A172, "-", "A"), PlayerData!$M:$M,PlayerData!N:N,""),
_xlfn.XLOOKUP(_xlfn.CONCAT(2,"-",$A172, "-", "A"), PlayerData!$M:$M,PlayerData!N:N,""),
_xlfn.XLOOKUP(_xlfn.CONCAT(3,"-",$A172, "-", "A"), PlayerData!$M:$M,PlayerData!N:N,""),
_xlfn.XLOOKUP(_xlfn.CONCAT(4,"-",$A172, "-", "A"), PlayerData!$M:$M,PlayerData!N:N,""),
_xlfn.XLOOKUP(_xlfn.CONCAT(5,"-",$A172, "-", "A"), PlayerData!$M:$M,PlayerData!N:N,""),
_xlfn.XLOOKUP(_xlfn.CONCAT(6,"-",$A172, "-", "A"), PlayerData!$M:$M,PlayerData!N:N,""),
_xlfn.XLOOKUP(_xlfn.CONCAT(7,"-",$A172, "-", "A"), PlayerData!$M:$M,PlayerData!N:N,""),
_xlfn.XLOOKUP(_xlfn.CONCAT(8,"-",$A172, "-", "A"), PlayerData!$M:$M,PlayerData!N:N,""),
_xlfn.XLOOKUP(_xlfn.CONCAT(9,"-",$A172, "-", "A"), PlayerData!$M:$M,PlayerData!N:N,""),
_xlfn.XLOOKUP(_xlfn.CONCAT(10,"-",$A172, "-", "A"), PlayerData!$M:$M,PlayerData!N:N,""),
_xlfn.XLOOKUP(_xlfn.CONCAT(11,"-",$A172, "-", "A"), PlayerData!$M:$M,PlayerData!N:N,""),
_xlfn.XLOOKUP(_xlfn.CONCAT(12,"-",$A172, "-", "A"), PlayerData!$M:$M,PlayerData!N:N,""),
_xlfn.XLOOKUP(_xlfn.CONCAT(13,"-",$A172, "-", "A"), PlayerData!$M:$M,PlayerData!N:N,""),
_xlfn.XLOOKUP(_xlfn.CONCAT(14,"-",$A172, "-", "A"), PlayerData!$M:$M,PlayerData!N:N,""),
_xlfn.XLOOKUP(_xlfn.CONCAT(15,"-",$A172, "-", "A"), PlayerData!$M:$M,PlayerData!N:N,""),
_xlfn.XLOOKUP(_xlfn.CONCAT(16,"-",$A172, "-", "A"), PlayerData!$M:$M,PlayerData!N:N,""),
_xlfn.XLOOKUP(_xlfn.CONCAT(17,"-",$A172, "-", "A"), PlayerData!$M:$M,PlayerData!N:N,""),
_xlfn.XLOOKUP(_xlfn.CONCAT(18,"-",$A172, "-", "A"), PlayerData!$M:$M,PlayerData!N:N,"")))</f>
        <v>1</v>
      </c>
      <c r="L172" s="138" cm="1">
        <f t="array" ref="L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"A"), PlayerData!$M:$M,PlayerData!O:O,""),
_xlfn.XLOOKUP(_xlfn.CONCAT(1,"-",$A172, "-", "A"), PlayerData!$M:$M,PlayerData!O:O,""),
_xlfn.XLOOKUP(_xlfn.CONCAT(2,"-",$A172, "-", "A"), PlayerData!$M:$M,PlayerData!O:O,""),
_xlfn.XLOOKUP(_xlfn.CONCAT(3,"-",$A172, "-", "A"), PlayerData!$M:$M,PlayerData!O:O,""),
_xlfn.XLOOKUP(_xlfn.CONCAT(4,"-",$A172, "-", "A"), PlayerData!$M:$M,PlayerData!O:O,""),
_xlfn.XLOOKUP(_xlfn.CONCAT(5,"-",$A172, "-", "A"), PlayerData!$M:$M,PlayerData!O:O,""),
_xlfn.XLOOKUP(_xlfn.CONCAT(6,"-",$A172, "-", "A"), PlayerData!$M:$M,PlayerData!O:O,""),
_xlfn.XLOOKUP(_xlfn.CONCAT(7,"-",$A172, "-", "A"), PlayerData!$M:$M,PlayerData!O:O,""),
_xlfn.XLOOKUP(_xlfn.CONCAT(8,"-",$A172, "-", "A"), PlayerData!$M:$M,PlayerData!O:O,""),
_xlfn.XLOOKUP(_xlfn.CONCAT(9,"-",$A172, "-", "A"), PlayerData!$M:$M,PlayerData!O:O,""),
_xlfn.XLOOKUP(_xlfn.CONCAT(10,"-",$A172, "-", "A"), PlayerData!$M:$M,PlayerData!O:O,""),
_xlfn.XLOOKUP(_xlfn.CONCAT(11,"-",$A172, "-", "A"), PlayerData!$M:$M,PlayerData!O:O,""),
_xlfn.XLOOKUP(_xlfn.CONCAT(12,"-",$A172, "-", "A"), PlayerData!$M:$M,PlayerData!O:O,""),
_xlfn.XLOOKUP(_xlfn.CONCAT(13,"-",$A172, "-", "A"), PlayerData!$M:$M,PlayerData!O:O,""),
_xlfn.XLOOKUP(_xlfn.CONCAT(14,"-",$A172, "-", "A"), PlayerData!$M:$M,PlayerData!O:O,""),
_xlfn.XLOOKUP(_xlfn.CONCAT(15,"-",$A172, "-", "A"), PlayerData!$M:$M,PlayerData!O:O,""),
_xlfn.XLOOKUP(_xlfn.CONCAT(16,"-",$A172, "-", "A"), PlayerData!$M:$M,PlayerData!O:O,""),
_xlfn.XLOOKUP(_xlfn.CONCAT(17,"-",$A172, "-", "A"), PlayerData!$M:$M,PlayerData!O:O,""),
_xlfn.XLOOKUP(_xlfn.CONCAT(18,"-",$A172, "-", "A"), PlayerData!$M:$M,PlayerData!O:O,"")))</f>
        <v>0.17</v>
      </c>
      <c r="M172" s="96" cm="1">
        <f t="array" ref="M1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_xlfn.XLOOKUP(_xlfn.CONCAT(0,"-",$A172, "-", "A"), PlayerData!$M:$M,PlayerData!R:R,""),
_xlfn.XLOOKUP(_xlfn.CONCAT(1,"-",$A172, "-", "A"), PlayerData!$M:$M,PlayerData!R:R,""),
_xlfn.XLOOKUP(_xlfn.CONCAT(2,"-",$A172, "-", "A"), PlayerData!$M:$M,PlayerData!R:R,""),
_xlfn.XLOOKUP(_xlfn.CONCAT(3,"-",$A172, "-", "A"), PlayerData!$M:$M,PlayerData!R:R,""),
_xlfn.XLOOKUP(_xlfn.CONCAT(4,"-",$A172, "-", "A"), PlayerData!$M:$M,PlayerData!R:R,""),
_xlfn.XLOOKUP(_xlfn.CONCAT(5,"-",$A172, "-", "A"), PlayerData!$M:$M,PlayerData!R:R,""),
_xlfn.XLOOKUP(_xlfn.CONCAT(6,"-",$A172, "-", "A"), PlayerData!$M:$M,PlayerData!R:R,""),
_xlfn.XLOOKUP(_xlfn.CONCAT(7,"-",$A172, "-", "A"), PlayerData!$M:$M,PlayerData!R:R,""),
_xlfn.XLOOKUP(_xlfn.CONCAT(8,"-",$A172, "-", "A"), PlayerData!$M:$M,PlayerData!R:R,""),
_xlfn.XLOOKUP(_xlfn.CONCAT(9,"-",$A172, "-", "A"), PlayerData!$M:$M,PlayerData!R:R,""),
_xlfn.XLOOKUP(_xlfn.CONCAT(10,"-",$A172, "-", "A"), PlayerData!$M:$M,PlayerData!R:R,""),
_xlfn.XLOOKUP(_xlfn.CONCAT(11,"-",$A172, "-", "A"), PlayerData!$M:$M,PlayerData!R:R,""),
_xlfn.XLOOKUP(_xlfn.CONCAT(12,"-",$A172, "-", "A"), PlayerData!$M:$M,PlayerData!R:R,""),
_xlfn.XLOOKUP(_xlfn.CONCAT(13,"-",$A172, "-", "A"), PlayerData!$M:$M,PlayerData!R:R,""),
_xlfn.XLOOKUP(_xlfn.CONCAT(14,"-",$A172, "-", "A"), PlayerData!$M:$M,PlayerData!R:R,""),
_xlfn.XLOOKUP(_xlfn.CONCAT(15,"-",$A172, "-", "A"), PlayerData!$M:$M,PlayerData!R:R,""),
_xlfn.XLOOKUP(_xlfn.CONCAT(16,"-",$A172, "-", "A"), PlayerData!$M:$M,PlayerData!R:R,""),
_xlfn.XLOOKUP(_xlfn.CONCAT(17,"-",$A172, "-", "A"), PlayerData!$M:$M,PlayerData!R:R,""),
_xlfn.XLOOKUP(_xlfn.CONCAT(18,"-",$A172, "-", "A"), PlayerData!$M:$M,PlayerData!R:R,"")))</f>
        <v>0.82000000000000006</v>
      </c>
      <c r="N172" s="134">
        <f t="shared" si="17"/>
        <v>22.727272727272727</v>
      </c>
      <c r="O172" s="134">
        <f t="shared" si="18"/>
        <v>7.7272727272727266</v>
      </c>
      <c r="P172" s="73">
        <f t="shared" si="19"/>
        <v>11.051212938005392</v>
      </c>
      <c r="Q172" s="132" cm="1">
        <f t="array" ref="Q172">IF(OR($A172=Solver!$T$12:$T$201),0,SUMPRODUCT($H172:$J172,$T$4:$V$4))</f>
        <v>23.450134770889491</v>
      </c>
      <c r="R172" s="73" cm="1">
        <f t="array" ref="R172">IF(OR($A172=Solver!$T$12:$T$201),0, SUMPRODUCT($N172:$P172, $T$4:$V$4))</f>
        <v>11.051212938005392</v>
      </c>
    </row>
    <row r="173" spans="1:18">
      <c r="A173" s="55">
        <v>171</v>
      </c>
      <c r="B173" s="55" t="str">
        <f>_xlfn.XLOOKUP($A173, PlayerData!$B$3:$B$394, PlayerData!C$3:C$394)</f>
        <v>BUR</v>
      </c>
      <c r="C173" s="55" t="str">
        <f>_xlfn.XLOOKUP($A173, PlayerData!$B$3:$B$394, PlayerData!D$3:D$394)</f>
        <v>M</v>
      </c>
      <c r="D173" s="31" t="str">
        <f>_xlfn.XLOOKUP($A173, PlayerData!$B$3:$B$394, PlayerData!E$3:E$394)</f>
        <v>Brownhill</v>
      </c>
      <c r="E173" s="136" cm="1">
        <f t="array" ref="E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"H"), PlayerData!$G:$G,PlayerData!H:H,""),
_xlfn.XLOOKUP(_xlfn.CONCAT(1,"-",$A173, "-", "H"), PlayerData!$G:$G,PlayerData!H:H,""),
_xlfn.XLOOKUP(_xlfn.CONCAT(2,"-",$A173, "-", "H"), PlayerData!$G:$G,PlayerData!H:H,""),
_xlfn.XLOOKUP(_xlfn.CONCAT(3,"-",$A173, "-", "H"), PlayerData!$G:$G,PlayerData!H:H,""),
_xlfn.XLOOKUP(_xlfn.CONCAT(4,"-",$A173, "-", "H"), PlayerData!$G:$G,PlayerData!H:H,""),
_xlfn.XLOOKUP(_xlfn.CONCAT(5,"-",$A173, "-", "H"), PlayerData!$G:$G,PlayerData!H:H,""),
_xlfn.XLOOKUP(_xlfn.CONCAT(6,"-",$A173, "-", "H"), PlayerData!$G:$G,PlayerData!H:H,""),
_xlfn.XLOOKUP(_xlfn.CONCAT(7,"-",$A173, "-", "H"), PlayerData!$G:$G,PlayerData!H:H,""),
_xlfn.XLOOKUP(_xlfn.CONCAT(8,"-",$A173, "-", "H"), PlayerData!$G:$G,PlayerData!H:H,""),
_xlfn.XLOOKUP(_xlfn.CONCAT(9,"-",$A173, "-", "H"), PlayerData!$G:$G,PlayerData!H:H,""),
_xlfn.XLOOKUP(_xlfn.CONCAT(10,"-",$A173, "-", "H"), PlayerData!$G:$G,PlayerData!H:H,""),
_xlfn.XLOOKUP(_xlfn.CONCAT(11,"-",$A173, "-", "H"), PlayerData!$G:$G,PlayerData!H:H,""),
_xlfn.XLOOKUP(_xlfn.CONCAT(12,"-",$A173, "-", "H"), PlayerData!$G:$G,PlayerData!H:H,""),
_xlfn.XLOOKUP(_xlfn.CONCAT(13,"-",$A173, "-", "H"), PlayerData!$G:$G,PlayerData!H:H,""),
_xlfn.XLOOKUP(_xlfn.CONCAT(14,"-",$A173, "-", "H"), PlayerData!$G:$G,PlayerData!H:H,""),
_xlfn.XLOOKUP(_xlfn.CONCAT(15,"-",$A173, "-", "H"), PlayerData!$G:$G,PlayerData!H:H,""),
_xlfn.XLOOKUP(_xlfn.CONCAT(16,"-",$A173, "-", "H"), PlayerData!$G:$G,PlayerData!H:H,""),
_xlfn.XLOOKUP(_xlfn.CONCAT(17,"-",$A173, "-", "H"), PlayerData!$G:$G,PlayerData!H:H,""),
_xlfn.XLOOKUP(_xlfn.CONCAT(18,"-",$A173, "-", "H"), PlayerData!$G:$G,PlayerData!H:H,"")))</f>
        <v>0.75</v>
      </c>
      <c r="F173" s="136" cm="1">
        <f t="array" ref="F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"H"), PlayerData!$G:$G,PlayerData!I:I,""),
_xlfn.XLOOKUP(_xlfn.CONCAT(1,"-",$A173, "-", "H"), PlayerData!$G:$G,PlayerData!I:I,""),
_xlfn.XLOOKUP(_xlfn.CONCAT(2,"-",$A173, "-", "H"), PlayerData!$G:$G,PlayerData!I:I,""),
_xlfn.XLOOKUP(_xlfn.CONCAT(3,"-",$A173, "-", "H"), PlayerData!$G:$G,PlayerData!I:I,""),
_xlfn.XLOOKUP(_xlfn.CONCAT(4,"-",$A173, "-", "H"), PlayerData!$G:$G,PlayerData!I:I,""),
_xlfn.XLOOKUP(_xlfn.CONCAT(5,"-",$A173, "-", "H"), PlayerData!$G:$G,PlayerData!I:I,""),
_xlfn.XLOOKUP(_xlfn.CONCAT(6,"-",$A173, "-", "H"), PlayerData!$G:$G,PlayerData!I:I,""),
_xlfn.XLOOKUP(_xlfn.CONCAT(7,"-",$A173, "-", "H"), PlayerData!$G:$G,PlayerData!I:I,""),
_xlfn.XLOOKUP(_xlfn.CONCAT(8,"-",$A173, "-", "H"), PlayerData!$G:$G,PlayerData!I:I,""),
_xlfn.XLOOKUP(_xlfn.CONCAT(9,"-",$A173, "-", "H"), PlayerData!$G:$G,PlayerData!I:I,""),
_xlfn.XLOOKUP(_xlfn.CONCAT(10,"-",$A173, "-", "H"), PlayerData!$G:$G,PlayerData!I:I,""),
_xlfn.XLOOKUP(_xlfn.CONCAT(11,"-",$A173, "-", "H"), PlayerData!$G:$G,PlayerData!I:I,""),
_xlfn.XLOOKUP(_xlfn.CONCAT(12,"-",$A173, "-", "H"), PlayerData!$G:$G,PlayerData!I:I,""),
_xlfn.XLOOKUP(_xlfn.CONCAT(13,"-",$A173, "-", "H"), PlayerData!$G:$G,PlayerData!I:I,""),
_xlfn.XLOOKUP(_xlfn.CONCAT(14,"-",$A173, "-", "H"), PlayerData!$G:$G,PlayerData!I:I,""),
_xlfn.XLOOKUP(_xlfn.CONCAT(15,"-",$A173, "-", "H"), PlayerData!$G:$G,PlayerData!I:I,""),
_xlfn.XLOOKUP(_xlfn.CONCAT(16,"-",$A173, "-", "H"), PlayerData!$G:$G,PlayerData!I:I,""),
_xlfn.XLOOKUP(_xlfn.CONCAT(17,"-",$A173, "-", "H"), PlayerData!$G:$G,PlayerData!I:I,""),
_xlfn.XLOOKUP(_xlfn.CONCAT(18,"-",$A173, "-", "H"), PlayerData!$G:$G,PlayerData!I:I,"")))</f>
        <v>0.25</v>
      </c>
      <c r="G173" s="90" cm="1">
        <f t="array" ref="G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"H"), PlayerData!$G:$G,PlayerData!L:L,""),
_xlfn.XLOOKUP(_xlfn.CONCAT(1,"-",$A173, "-", "H"), PlayerData!$G:$G,PlayerData!L:L,""),
_xlfn.XLOOKUP(_xlfn.CONCAT(2,"-",$A173, "-", "H"), PlayerData!$G:$G,PlayerData!L:L,""),
_xlfn.XLOOKUP(_xlfn.CONCAT(3,"-",$A173, "-", "H"), PlayerData!$G:$G,PlayerData!L:L,""),
_xlfn.XLOOKUP(_xlfn.CONCAT(4,"-",$A173, "-", "H"), PlayerData!$G:$G,PlayerData!L:L,""),
_xlfn.XLOOKUP(_xlfn.CONCAT(5,"-",$A173, "-", "H"), PlayerData!$G:$G,PlayerData!L:L,""),
_xlfn.XLOOKUP(_xlfn.CONCAT(6,"-",$A173, "-", "H"), PlayerData!$G:$G,PlayerData!L:L,""),
_xlfn.XLOOKUP(_xlfn.CONCAT(7,"-",$A173, "-", "H"), PlayerData!$G:$G,PlayerData!L:L,""),
_xlfn.XLOOKUP(_xlfn.CONCAT(8,"-",$A173, "-", "H"), PlayerData!$G:$G,PlayerData!L:L,""),
_xlfn.XLOOKUP(_xlfn.CONCAT(9,"-",$A173, "-", "H"), PlayerData!$G:$G,PlayerData!L:L,""),
_xlfn.XLOOKUP(_xlfn.CONCAT(10,"-",$A173, "-", "H"), PlayerData!$G:$G,PlayerData!L:L,""),
_xlfn.XLOOKUP(_xlfn.CONCAT(11,"-",$A173, "-", "H"), PlayerData!$G:$G,PlayerData!L:L,""),
_xlfn.XLOOKUP(_xlfn.CONCAT(12,"-",$A173, "-", "H"), PlayerData!$G:$G,PlayerData!L:L,""),
_xlfn.XLOOKUP(_xlfn.CONCAT(13,"-",$A173, "-", "H"), PlayerData!$G:$G,PlayerData!L:L,""),
_xlfn.XLOOKUP(_xlfn.CONCAT(14,"-",$A173, "-", "H"), PlayerData!$G:$G,PlayerData!L:L,""),
_xlfn.XLOOKUP(_xlfn.CONCAT(15,"-",$A173, "-", "H"), PlayerData!$G:$G,PlayerData!L:L,""),
_xlfn.XLOOKUP(_xlfn.CONCAT(16,"-",$A173, "-", "H"), PlayerData!$G:$G,PlayerData!L:L,""),
_xlfn.XLOOKUP(_xlfn.CONCAT(17,"-",$A173, "-", "H"), PlayerData!$G:$G,PlayerData!L:L,""),
_xlfn.XLOOKUP(_xlfn.CONCAT(18,"-",$A173, "-", "H"), PlayerData!$G:$G,PlayerData!L:L,"")))</f>
        <v>0.46</v>
      </c>
      <c r="H173" s="132">
        <f t="shared" si="14"/>
        <v>17.045454545454543</v>
      </c>
      <c r="I173" s="132">
        <f t="shared" si="15"/>
        <v>11.363636363636363</v>
      </c>
      <c r="J173" s="72">
        <f t="shared" si="16"/>
        <v>6.1994609164420496</v>
      </c>
      <c r="K173" s="138" cm="1">
        <f t="array" ref="K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"A"), PlayerData!$M:$M,PlayerData!N:N,""),
_xlfn.XLOOKUP(_xlfn.CONCAT(1,"-",$A173, "-", "A"), PlayerData!$M:$M,PlayerData!N:N,""),
_xlfn.XLOOKUP(_xlfn.CONCAT(2,"-",$A173, "-", "A"), PlayerData!$M:$M,PlayerData!N:N,""),
_xlfn.XLOOKUP(_xlfn.CONCAT(3,"-",$A173, "-", "A"), PlayerData!$M:$M,PlayerData!N:N,""),
_xlfn.XLOOKUP(_xlfn.CONCAT(4,"-",$A173, "-", "A"), PlayerData!$M:$M,PlayerData!N:N,""),
_xlfn.XLOOKUP(_xlfn.CONCAT(5,"-",$A173, "-", "A"), PlayerData!$M:$M,PlayerData!N:N,""),
_xlfn.XLOOKUP(_xlfn.CONCAT(6,"-",$A173, "-", "A"), PlayerData!$M:$M,PlayerData!N:N,""),
_xlfn.XLOOKUP(_xlfn.CONCAT(7,"-",$A173, "-", "A"), PlayerData!$M:$M,PlayerData!N:N,""),
_xlfn.XLOOKUP(_xlfn.CONCAT(8,"-",$A173, "-", "A"), PlayerData!$M:$M,PlayerData!N:N,""),
_xlfn.XLOOKUP(_xlfn.CONCAT(9,"-",$A173, "-", "A"), PlayerData!$M:$M,PlayerData!N:N,""),
_xlfn.XLOOKUP(_xlfn.CONCAT(10,"-",$A173, "-", "A"), PlayerData!$M:$M,PlayerData!N:N,""),
_xlfn.XLOOKUP(_xlfn.CONCAT(11,"-",$A173, "-", "A"), PlayerData!$M:$M,PlayerData!N:N,""),
_xlfn.XLOOKUP(_xlfn.CONCAT(12,"-",$A173, "-", "A"), PlayerData!$M:$M,PlayerData!N:N,""),
_xlfn.XLOOKUP(_xlfn.CONCAT(13,"-",$A173, "-", "A"), PlayerData!$M:$M,PlayerData!N:N,""),
_xlfn.XLOOKUP(_xlfn.CONCAT(14,"-",$A173, "-", "A"), PlayerData!$M:$M,PlayerData!N:N,""),
_xlfn.XLOOKUP(_xlfn.CONCAT(15,"-",$A173, "-", "A"), PlayerData!$M:$M,PlayerData!N:N,""),
_xlfn.XLOOKUP(_xlfn.CONCAT(16,"-",$A173, "-", "A"), PlayerData!$M:$M,PlayerData!N:N,""),
_xlfn.XLOOKUP(_xlfn.CONCAT(17,"-",$A173, "-", "A"), PlayerData!$M:$M,PlayerData!N:N,""),
_xlfn.XLOOKUP(_xlfn.CONCAT(18,"-",$A173, "-", "A"), PlayerData!$M:$M,PlayerData!N:N,"")))</f>
        <v>0.2</v>
      </c>
      <c r="L173" s="138" cm="1">
        <f t="array" ref="L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"A"), PlayerData!$M:$M,PlayerData!O:O,""),
_xlfn.XLOOKUP(_xlfn.CONCAT(1,"-",$A173, "-", "A"), PlayerData!$M:$M,PlayerData!O:O,""),
_xlfn.XLOOKUP(_xlfn.CONCAT(2,"-",$A173, "-", "A"), PlayerData!$M:$M,PlayerData!O:O,""),
_xlfn.XLOOKUP(_xlfn.CONCAT(3,"-",$A173, "-", "A"), PlayerData!$M:$M,PlayerData!O:O,""),
_xlfn.XLOOKUP(_xlfn.CONCAT(4,"-",$A173, "-", "A"), PlayerData!$M:$M,PlayerData!O:O,""),
_xlfn.XLOOKUP(_xlfn.CONCAT(5,"-",$A173, "-", "A"), PlayerData!$M:$M,PlayerData!O:O,""),
_xlfn.XLOOKUP(_xlfn.CONCAT(6,"-",$A173, "-", "A"), PlayerData!$M:$M,PlayerData!O:O,""),
_xlfn.XLOOKUP(_xlfn.CONCAT(7,"-",$A173, "-", "A"), PlayerData!$M:$M,PlayerData!O:O,""),
_xlfn.XLOOKUP(_xlfn.CONCAT(8,"-",$A173, "-", "A"), PlayerData!$M:$M,PlayerData!O:O,""),
_xlfn.XLOOKUP(_xlfn.CONCAT(9,"-",$A173, "-", "A"), PlayerData!$M:$M,PlayerData!O:O,""),
_xlfn.XLOOKUP(_xlfn.CONCAT(10,"-",$A173, "-", "A"), PlayerData!$M:$M,PlayerData!O:O,""),
_xlfn.XLOOKUP(_xlfn.CONCAT(11,"-",$A173, "-", "A"), PlayerData!$M:$M,PlayerData!O:O,""),
_xlfn.XLOOKUP(_xlfn.CONCAT(12,"-",$A173, "-", "A"), PlayerData!$M:$M,PlayerData!O:O,""),
_xlfn.XLOOKUP(_xlfn.CONCAT(13,"-",$A173, "-", "A"), PlayerData!$M:$M,PlayerData!O:O,""),
_xlfn.XLOOKUP(_xlfn.CONCAT(14,"-",$A173, "-", "A"), PlayerData!$M:$M,PlayerData!O:O,""),
_xlfn.XLOOKUP(_xlfn.CONCAT(15,"-",$A173, "-", "A"), PlayerData!$M:$M,PlayerData!O:O,""),
_xlfn.XLOOKUP(_xlfn.CONCAT(16,"-",$A173, "-", "A"), PlayerData!$M:$M,PlayerData!O:O,""),
_xlfn.XLOOKUP(_xlfn.CONCAT(17,"-",$A173, "-", "A"), PlayerData!$M:$M,PlayerData!O:O,""),
_xlfn.XLOOKUP(_xlfn.CONCAT(18,"-",$A173, "-", "A"), PlayerData!$M:$M,PlayerData!O:O,"")))</f>
        <v>0</v>
      </c>
      <c r="M173" s="96" cm="1">
        <f t="array" ref="M1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_xlfn.XLOOKUP(_xlfn.CONCAT(0,"-",$A173, "-", "A"), PlayerData!$M:$M,PlayerData!R:R,""),
_xlfn.XLOOKUP(_xlfn.CONCAT(1,"-",$A173, "-", "A"), PlayerData!$M:$M,PlayerData!R:R,""),
_xlfn.XLOOKUP(_xlfn.CONCAT(2,"-",$A173, "-", "A"), PlayerData!$M:$M,PlayerData!R:R,""),
_xlfn.XLOOKUP(_xlfn.CONCAT(3,"-",$A173, "-", "A"), PlayerData!$M:$M,PlayerData!R:R,""),
_xlfn.XLOOKUP(_xlfn.CONCAT(4,"-",$A173, "-", "A"), PlayerData!$M:$M,PlayerData!R:R,""),
_xlfn.XLOOKUP(_xlfn.CONCAT(5,"-",$A173, "-", "A"), PlayerData!$M:$M,PlayerData!R:R,""),
_xlfn.XLOOKUP(_xlfn.CONCAT(6,"-",$A173, "-", "A"), PlayerData!$M:$M,PlayerData!R:R,""),
_xlfn.XLOOKUP(_xlfn.CONCAT(7,"-",$A173, "-", "A"), PlayerData!$M:$M,PlayerData!R:R,""),
_xlfn.XLOOKUP(_xlfn.CONCAT(8,"-",$A173, "-", "A"), PlayerData!$M:$M,PlayerData!R:R,""),
_xlfn.XLOOKUP(_xlfn.CONCAT(9,"-",$A173, "-", "A"), PlayerData!$M:$M,PlayerData!R:R,""),
_xlfn.XLOOKUP(_xlfn.CONCAT(10,"-",$A173, "-", "A"), PlayerData!$M:$M,PlayerData!R:R,""),
_xlfn.XLOOKUP(_xlfn.CONCAT(11,"-",$A173, "-", "A"), PlayerData!$M:$M,PlayerData!R:R,""),
_xlfn.XLOOKUP(_xlfn.CONCAT(12,"-",$A173, "-", "A"), PlayerData!$M:$M,PlayerData!R:R,""),
_xlfn.XLOOKUP(_xlfn.CONCAT(13,"-",$A173, "-", "A"), PlayerData!$M:$M,PlayerData!R:R,""),
_xlfn.XLOOKUP(_xlfn.CONCAT(14,"-",$A173, "-", "A"), PlayerData!$M:$M,PlayerData!R:R,""),
_xlfn.XLOOKUP(_xlfn.CONCAT(15,"-",$A173, "-", "A"), PlayerData!$M:$M,PlayerData!R:R,""),
_xlfn.XLOOKUP(_xlfn.CONCAT(16,"-",$A173, "-", "A"), PlayerData!$M:$M,PlayerData!R:R,""),
_xlfn.XLOOKUP(_xlfn.CONCAT(17,"-",$A173, "-", "A"), PlayerData!$M:$M,PlayerData!R:R,""),
_xlfn.XLOOKUP(_xlfn.CONCAT(18,"-",$A173, "-", "A"), PlayerData!$M:$M,PlayerData!R:R,"")))</f>
        <v>0.11</v>
      </c>
      <c r="N173" s="134">
        <f t="shared" si="17"/>
        <v>4.545454545454545</v>
      </c>
      <c r="O173" s="134">
        <f t="shared" si="18"/>
        <v>0</v>
      </c>
      <c r="P173" s="73">
        <f t="shared" si="19"/>
        <v>1.4824797843665769</v>
      </c>
      <c r="Q173" s="132" cm="1">
        <f t="array" ref="Q173">IF(OR($A173=Solver!$T$12:$T$201),0,SUMPRODUCT($H173:$J173,$T$4:$V$4))</f>
        <v>6.1994609164420496</v>
      </c>
      <c r="R173" s="73" cm="1">
        <f t="array" ref="R173">IF(OR($A173=Solver!$T$12:$T$201),0, SUMPRODUCT($N173:$P173, $T$4:$V$4))</f>
        <v>1.4824797843665769</v>
      </c>
    </row>
    <row r="174" spans="1:18">
      <c r="A174" s="55">
        <v>172</v>
      </c>
      <c r="B174" s="55" t="str">
        <f>_xlfn.XLOOKUP($A174, PlayerData!$B$3:$B$394, PlayerData!C$3:C$394)</f>
        <v>ARS</v>
      </c>
      <c r="C174" s="55" t="str">
        <f>_xlfn.XLOOKUP($A174, PlayerData!$B$3:$B$394, PlayerData!D$3:D$394)</f>
        <v>M</v>
      </c>
      <c r="D174" s="31" t="str">
        <f>_xlfn.XLOOKUP($A174, PlayerData!$B$3:$B$394, PlayerData!E$3:E$394)</f>
        <v>Torreira</v>
      </c>
      <c r="E174" s="136" cm="1">
        <f t="array" ref="E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"H"), PlayerData!$G:$G,PlayerData!H:H,""),
_xlfn.XLOOKUP(_xlfn.CONCAT(1,"-",$A174, "-", "H"), PlayerData!$G:$G,PlayerData!H:H,""),
_xlfn.XLOOKUP(_xlfn.CONCAT(2,"-",$A174, "-", "H"), PlayerData!$G:$G,PlayerData!H:H,""),
_xlfn.XLOOKUP(_xlfn.CONCAT(3,"-",$A174, "-", "H"), PlayerData!$G:$G,PlayerData!H:H,""),
_xlfn.XLOOKUP(_xlfn.CONCAT(4,"-",$A174, "-", "H"), PlayerData!$G:$G,PlayerData!H:H,""),
_xlfn.XLOOKUP(_xlfn.CONCAT(5,"-",$A174, "-", "H"), PlayerData!$G:$G,PlayerData!H:H,""),
_xlfn.XLOOKUP(_xlfn.CONCAT(6,"-",$A174, "-", "H"), PlayerData!$G:$G,PlayerData!H:H,""),
_xlfn.XLOOKUP(_xlfn.CONCAT(7,"-",$A174, "-", "H"), PlayerData!$G:$G,PlayerData!H:H,""),
_xlfn.XLOOKUP(_xlfn.CONCAT(8,"-",$A174, "-", "H"), PlayerData!$G:$G,PlayerData!H:H,""),
_xlfn.XLOOKUP(_xlfn.CONCAT(9,"-",$A174, "-", "H"), PlayerData!$G:$G,PlayerData!H:H,""),
_xlfn.XLOOKUP(_xlfn.CONCAT(10,"-",$A174, "-", "H"), PlayerData!$G:$G,PlayerData!H:H,""),
_xlfn.XLOOKUP(_xlfn.CONCAT(11,"-",$A174, "-", "H"), PlayerData!$G:$G,PlayerData!H:H,""),
_xlfn.XLOOKUP(_xlfn.CONCAT(12,"-",$A174, "-", "H"), PlayerData!$G:$G,PlayerData!H:H,""),
_xlfn.XLOOKUP(_xlfn.CONCAT(13,"-",$A174, "-", "H"), PlayerData!$G:$G,PlayerData!H:H,""),
_xlfn.XLOOKUP(_xlfn.CONCAT(14,"-",$A174, "-", "H"), PlayerData!$G:$G,PlayerData!H:H,""),
_xlfn.XLOOKUP(_xlfn.CONCAT(15,"-",$A174, "-", "H"), PlayerData!$G:$G,PlayerData!H:H,""),
_xlfn.XLOOKUP(_xlfn.CONCAT(16,"-",$A174, "-", "H"), PlayerData!$G:$G,PlayerData!H:H,""),
_xlfn.XLOOKUP(_xlfn.CONCAT(17,"-",$A174, "-", "H"), PlayerData!$G:$G,PlayerData!H:H,""),
_xlfn.XLOOKUP(_xlfn.CONCAT(18,"-",$A174, "-", "H"), PlayerData!$G:$G,PlayerData!H:H,"")))</f>
        <v>0.5</v>
      </c>
      <c r="F174" s="136" cm="1">
        <f t="array" ref="F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"H"), PlayerData!$G:$G,PlayerData!I:I,""),
_xlfn.XLOOKUP(_xlfn.CONCAT(1,"-",$A174, "-", "H"), PlayerData!$G:$G,PlayerData!I:I,""),
_xlfn.XLOOKUP(_xlfn.CONCAT(2,"-",$A174, "-", "H"), PlayerData!$G:$G,PlayerData!I:I,""),
_xlfn.XLOOKUP(_xlfn.CONCAT(3,"-",$A174, "-", "H"), PlayerData!$G:$G,PlayerData!I:I,""),
_xlfn.XLOOKUP(_xlfn.CONCAT(4,"-",$A174, "-", "H"), PlayerData!$G:$G,PlayerData!I:I,""),
_xlfn.XLOOKUP(_xlfn.CONCAT(5,"-",$A174, "-", "H"), PlayerData!$G:$G,PlayerData!I:I,""),
_xlfn.XLOOKUP(_xlfn.CONCAT(6,"-",$A174, "-", "H"), PlayerData!$G:$G,PlayerData!I:I,""),
_xlfn.XLOOKUP(_xlfn.CONCAT(7,"-",$A174, "-", "H"), PlayerData!$G:$G,PlayerData!I:I,""),
_xlfn.XLOOKUP(_xlfn.CONCAT(8,"-",$A174, "-", "H"), PlayerData!$G:$G,PlayerData!I:I,""),
_xlfn.XLOOKUP(_xlfn.CONCAT(9,"-",$A174, "-", "H"), PlayerData!$G:$G,PlayerData!I:I,""),
_xlfn.XLOOKUP(_xlfn.CONCAT(10,"-",$A174, "-", "H"), PlayerData!$G:$G,PlayerData!I:I,""),
_xlfn.XLOOKUP(_xlfn.CONCAT(11,"-",$A174, "-", "H"), PlayerData!$G:$G,PlayerData!I:I,""),
_xlfn.XLOOKUP(_xlfn.CONCAT(12,"-",$A174, "-", "H"), PlayerData!$G:$G,PlayerData!I:I,""),
_xlfn.XLOOKUP(_xlfn.CONCAT(13,"-",$A174, "-", "H"), PlayerData!$G:$G,PlayerData!I:I,""),
_xlfn.XLOOKUP(_xlfn.CONCAT(14,"-",$A174, "-", "H"), PlayerData!$G:$G,PlayerData!I:I,""),
_xlfn.XLOOKUP(_xlfn.CONCAT(15,"-",$A174, "-", "H"), PlayerData!$G:$G,PlayerData!I:I,""),
_xlfn.XLOOKUP(_xlfn.CONCAT(16,"-",$A174, "-", "H"), PlayerData!$G:$G,PlayerData!I:I,""),
_xlfn.XLOOKUP(_xlfn.CONCAT(17,"-",$A174, "-", "H"), PlayerData!$G:$G,PlayerData!I:I,""),
_xlfn.XLOOKUP(_xlfn.CONCAT(18,"-",$A174, "-", "H"), PlayerData!$G:$G,PlayerData!I:I,"")))</f>
        <v>0</v>
      </c>
      <c r="G174" s="90" cm="1">
        <f t="array" ref="G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"H"), PlayerData!$G:$G,PlayerData!L:L,""),
_xlfn.XLOOKUP(_xlfn.CONCAT(1,"-",$A174, "-", "H"), PlayerData!$G:$G,PlayerData!L:L,""),
_xlfn.XLOOKUP(_xlfn.CONCAT(2,"-",$A174, "-", "H"), PlayerData!$G:$G,PlayerData!L:L,""),
_xlfn.XLOOKUP(_xlfn.CONCAT(3,"-",$A174, "-", "H"), PlayerData!$G:$G,PlayerData!L:L,""),
_xlfn.XLOOKUP(_xlfn.CONCAT(4,"-",$A174, "-", "H"), PlayerData!$G:$G,PlayerData!L:L,""),
_xlfn.XLOOKUP(_xlfn.CONCAT(5,"-",$A174, "-", "H"), PlayerData!$G:$G,PlayerData!L:L,""),
_xlfn.XLOOKUP(_xlfn.CONCAT(6,"-",$A174, "-", "H"), PlayerData!$G:$G,PlayerData!L:L,""),
_xlfn.XLOOKUP(_xlfn.CONCAT(7,"-",$A174, "-", "H"), PlayerData!$G:$G,PlayerData!L:L,""),
_xlfn.XLOOKUP(_xlfn.CONCAT(8,"-",$A174, "-", "H"), PlayerData!$G:$G,PlayerData!L:L,""),
_xlfn.XLOOKUP(_xlfn.CONCAT(9,"-",$A174, "-", "H"), PlayerData!$G:$G,PlayerData!L:L,""),
_xlfn.XLOOKUP(_xlfn.CONCAT(10,"-",$A174, "-", "H"), PlayerData!$G:$G,PlayerData!L:L,""),
_xlfn.XLOOKUP(_xlfn.CONCAT(11,"-",$A174, "-", "H"), PlayerData!$G:$G,PlayerData!L:L,""),
_xlfn.XLOOKUP(_xlfn.CONCAT(12,"-",$A174, "-", "H"), PlayerData!$G:$G,PlayerData!L:L,""),
_xlfn.XLOOKUP(_xlfn.CONCAT(13,"-",$A174, "-", "H"), PlayerData!$G:$G,PlayerData!L:L,""),
_xlfn.XLOOKUP(_xlfn.CONCAT(14,"-",$A174, "-", "H"), PlayerData!$G:$G,PlayerData!L:L,""),
_xlfn.XLOOKUP(_xlfn.CONCAT(15,"-",$A174, "-", "H"), PlayerData!$G:$G,PlayerData!L:L,""),
_xlfn.XLOOKUP(_xlfn.CONCAT(16,"-",$A174, "-", "H"), PlayerData!$G:$G,PlayerData!L:L,""),
_xlfn.XLOOKUP(_xlfn.CONCAT(17,"-",$A174, "-", "H"), PlayerData!$G:$G,PlayerData!L:L,""),
_xlfn.XLOOKUP(_xlfn.CONCAT(18,"-",$A174, "-", "H"), PlayerData!$G:$G,PlayerData!L:L,"")))</f>
        <v>0.23</v>
      </c>
      <c r="H174" s="132">
        <f t="shared" si="14"/>
        <v>11.363636363636363</v>
      </c>
      <c r="I174" s="132">
        <f t="shared" si="15"/>
        <v>0</v>
      </c>
      <c r="J174" s="72">
        <f t="shared" si="16"/>
        <v>3.0997304582210248</v>
      </c>
      <c r="K174" s="138" cm="1">
        <f t="array" ref="K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"A"), PlayerData!$M:$M,PlayerData!N:N,""),
_xlfn.XLOOKUP(_xlfn.CONCAT(1,"-",$A174, "-", "A"), PlayerData!$M:$M,PlayerData!N:N,""),
_xlfn.XLOOKUP(_xlfn.CONCAT(2,"-",$A174, "-", "A"), PlayerData!$M:$M,PlayerData!N:N,""),
_xlfn.XLOOKUP(_xlfn.CONCAT(3,"-",$A174, "-", "A"), PlayerData!$M:$M,PlayerData!N:N,""),
_xlfn.XLOOKUP(_xlfn.CONCAT(4,"-",$A174, "-", "A"), PlayerData!$M:$M,PlayerData!N:N,""),
_xlfn.XLOOKUP(_xlfn.CONCAT(5,"-",$A174, "-", "A"), PlayerData!$M:$M,PlayerData!N:N,""),
_xlfn.XLOOKUP(_xlfn.CONCAT(6,"-",$A174, "-", "A"), PlayerData!$M:$M,PlayerData!N:N,""),
_xlfn.XLOOKUP(_xlfn.CONCAT(7,"-",$A174, "-", "A"), PlayerData!$M:$M,PlayerData!N:N,""),
_xlfn.XLOOKUP(_xlfn.CONCAT(8,"-",$A174, "-", "A"), PlayerData!$M:$M,PlayerData!N:N,""),
_xlfn.XLOOKUP(_xlfn.CONCAT(9,"-",$A174, "-", "A"), PlayerData!$M:$M,PlayerData!N:N,""),
_xlfn.XLOOKUP(_xlfn.CONCAT(10,"-",$A174, "-", "A"), PlayerData!$M:$M,PlayerData!N:N,""),
_xlfn.XLOOKUP(_xlfn.CONCAT(11,"-",$A174, "-", "A"), PlayerData!$M:$M,PlayerData!N:N,""),
_xlfn.XLOOKUP(_xlfn.CONCAT(12,"-",$A174, "-", "A"), PlayerData!$M:$M,PlayerData!N:N,""),
_xlfn.XLOOKUP(_xlfn.CONCAT(13,"-",$A174, "-", "A"), PlayerData!$M:$M,PlayerData!N:N,""),
_xlfn.XLOOKUP(_xlfn.CONCAT(14,"-",$A174, "-", "A"), PlayerData!$M:$M,PlayerData!N:N,""),
_xlfn.XLOOKUP(_xlfn.CONCAT(15,"-",$A174, "-", "A"), PlayerData!$M:$M,PlayerData!N:N,""),
_xlfn.XLOOKUP(_xlfn.CONCAT(16,"-",$A174, "-", "A"), PlayerData!$M:$M,PlayerData!N:N,""),
_xlfn.XLOOKUP(_xlfn.CONCAT(17,"-",$A174, "-", "A"), PlayerData!$M:$M,PlayerData!N:N,""),
_xlfn.XLOOKUP(_xlfn.CONCAT(18,"-",$A174, "-", "A"), PlayerData!$M:$M,PlayerData!N:N,"")))</f>
        <v>0</v>
      </c>
      <c r="L174" s="138" cm="1">
        <f t="array" ref="L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"A"), PlayerData!$M:$M,PlayerData!O:O,""),
_xlfn.XLOOKUP(_xlfn.CONCAT(1,"-",$A174, "-", "A"), PlayerData!$M:$M,PlayerData!O:O,""),
_xlfn.XLOOKUP(_xlfn.CONCAT(2,"-",$A174, "-", "A"), PlayerData!$M:$M,PlayerData!O:O,""),
_xlfn.XLOOKUP(_xlfn.CONCAT(3,"-",$A174, "-", "A"), PlayerData!$M:$M,PlayerData!O:O,""),
_xlfn.XLOOKUP(_xlfn.CONCAT(4,"-",$A174, "-", "A"), PlayerData!$M:$M,PlayerData!O:O,""),
_xlfn.XLOOKUP(_xlfn.CONCAT(5,"-",$A174, "-", "A"), PlayerData!$M:$M,PlayerData!O:O,""),
_xlfn.XLOOKUP(_xlfn.CONCAT(6,"-",$A174, "-", "A"), PlayerData!$M:$M,PlayerData!O:O,""),
_xlfn.XLOOKUP(_xlfn.CONCAT(7,"-",$A174, "-", "A"), PlayerData!$M:$M,PlayerData!O:O,""),
_xlfn.XLOOKUP(_xlfn.CONCAT(8,"-",$A174, "-", "A"), PlayerData!$M:$M,PlayerData!O:O,""),
_xlfn.XLOOKUP(_xlfn.CONCAT(9,"-",$A174, "-", "A"), PlayerData!$M:$M,PlayerData!O:O,""),
_xlfn.XLOOKUP(_xlfn.CONCAT(10,"-",$A174, "-", "A"), PlayerData!$M:$M,PlayerData!O:O,""),
_xlfn.XLOOKUP(_xlfn.CONCAT(11,"-",$A174, "-", "A"), PlayerData!$M:$M,PlayerData!O:O,""),
_xlfn.XLOOKUP(_xlfn.CONCAT(12,"-",$A174, "-", "A"), PlayerData!$M:$M,PlayerData!O:O,""),
_xlfn.XLOOKUP(_xlfn.CONCAT(13,"-",$A174, "-", "A"), PlayerData!$M:$M,PlayerData!O:O,""),
_xlfn.XLOOKUP(_xlfn.CONCAT(14,"-",$A174, "-", "A"), PlayerData!$M:$M,PlayerData!O:O,""),
_xlfn.XLOOKUP(_xlfn.CONCAT(15,"-",$A174, "-", "A"), PlayerData!$M:$M,PlayerData!O:O,""),
_xlfn.XLOOKUP(_xlfn.CONCAT(16,"-",$A174, "-", "A"), PlayerData!$M:$M,PlayerData!O:O,""),
_xlfn.XLOOKUP(_xlfn.CONCAT(17,"-",$A174, "-", "A"), PlayerData!$M:$M,PlayerData!O:O,""),
_xlfn.XLOOKUP(_xlfn.CONCAT(18,"-",$A174, "-", "A"), PlayerData!$M:$M,PlayerData!O:O,"")))</f>
        <v>0</v>
      </c>
      <c r="M174" s="96" cm="1">
        <f t="array" ref="M1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_xlfn.XLOOKUP(_xlfn.CONCAT(0,"-",$A174, "-", "A"), PlayerData!$M:$M,PlayerData!R:R,""),
_xlfn.XLOOKUP(_xlfn.CONCAT(1,"-",$A174, "-", "A"), PlayerData!$M:$M,PlayerData!R:R,""),
_xlfn.XLOOKUP(_xlfn.CONCAT(2,"-",$A174, "-", "A"), PlayerData!$M:$M,PlayerData!R:R,""),
_xlfn.XLOOKUP(_xlfn.CONCAT(3,"-",$A174, "-", "A"), PlayerData!$M:$M,PlayerData!R:R,""),
_xlfn.XLOOKUP(_xlfn.CONCAT(4,"-",$A174, "-", "A"), PlayerData!$M:$M,PlayerData!R:R,""),
_xlfn.XLOOKUP(_xlfn.CONCAT(5,"-",$A174, "-", "A"), PlayerData!$M:$M,PlayerData!R:R,""),
_xlfn.XLOOKUP(_xlfn.CONCAT(6,"-",$A174, "-", "A"), PlayerData!$M:$M,PlayerData!R:R,""),
_xlfn.XLOOKUP(_xlfn.CONCAT(7,"-",$A174, "-", "A"), PlayerData!$M:$M,PlayerData!R:R,""),
_xlfn.XLOOKUP(_xlfn.CONCAT(8,"-",$A174, "-", "A"), PlayerData!$M:$M,PlayerData!R:R,""),
_xlfn.XLOOKUP(_xlfn.CONCAT(9,"-",$A174, "-", "A"), PlayerData!$M:$M,PlayerData!R:R,""),
_xlfn.XLOOKUP(_xlfn.CONCAT(10,"-",$A174, "-", "A"), PlayerData!$M:$M,PlayerData!R:R,""),
_xlfn.XLOOKUP(_xlfn.CONCAT(11,"-",$A174, "-", "A"), PlayerData!$M:$M,PlayerData!R:R,""),
_xlfn.XLOOKUP(_xlfn.CONCAT(12,"-",$A174, "-", "A"), PlayerData!$M:$M,PlayerData!R:R,""),
_xlfn.XLOOKUP(_xlfn.CONCAT(13,"-",$A174, "-", "A"), PlayerData!$M:$M,PlayerData!R:R,""),
_xlfn.XLOOKUP(_xlfn.CONCAT(14,"-",$A174, "-", "A"), PlayerData!$M:$M,PlayerData!R:R,""),
_xlfn.XLOOKUP(_xlfn.CONCAT(15,"-",$A174, "-", "A"), PlayerData!$M:$M,PlayerData!R:R,""),
_xlfn.XLOOKUP(_xlfn.CONCAT(16,"-",$A174, "-", "A"), PlayerData!$M:$M,PlayerData!R:R,""),
_xlfn.XLOOKUP(_xlfn.CONCAT(17,"-",$A174, "-", "A"), PlayerData!$M:$M,PlayerData!R:R,""),
_xlfn.XLOOKUP(_xlfn.CONCAT(18,"-",$A174, "-", "A"), PlayerData!$M:$M,PlayerData!R:R,"")))</f>
        <v>0.11</v>
      </c>
      <c r="N174" s="134">
        <f t="shared" si="17"/>
        <v>0</v>
      </c>
      <c r="O174" s="134">
        <f t="shared" si="18"/>
        <v>0</v>
      </c>
      <c r="P174" s="73">
        <f t="shared" si="19"/>
        <v>1.4824797843665769</v>
      </c>
      <c r="Q174" s="132" cm="1">
        <f t="array" ref="Q174">IF(OR($A174=Solver!$T$12:$T$201),0,SUMPRODUCT($H174:$J174,$T$4:$V$4))</f>
        <v>3.0997304582210248</v>
      </c>
      <c r="R174" s="73" cm="1">
        <f t="array" ref="R174">IF(OR($A174=Solver!$T$12:$T$201),0, SUMPRODUCT($N174:$P174, $T$4:$V$4))</f>
        <v>1.4824797843665769</v>
      </c>
    </row>
    <row r="175" spans="1:18">
      <c r="A175" s="55">
        <v>173</v>
      </c>
      <c r="B175" s="55">
        <f>_xlfn.XLOOKUP($A175, PlayerData!$B$3:$B$394, PlayerData!C$3:C$394)</f>
        <v>0</v>
      </c>
      <c r="C175" s="55" t="str">
        <f>_xlfn.XLOOKUP($A175, PlayerData!$B$3:$B$394, PlayerData!D$3:D$394)</f>
        <v>M</v>
      </c>
      <c r="D175" s="31" t="str">
        <f>_xlfn.XLOOKUP($A175, PlayerData!$B$3:$B$394, PlayerData!E$3:E$394)</f>
        <v>Lewis Cook</v>
      </c>
      <c r="E175" s="136" cm="1">
        <f t="array" ref="E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"H"), PlayerData!$G:$G,PlayerData!H:H,""),
_xlfn.XLOOKUP(_xlfn.CONCAT(1,"-",$A175, "-", "H"), PlayerData!$G:$G,PlayerData!H:H,""),
_xlfn.XLOOKUP(_xlfn.CONCAT(2,"-",$A175, "-", "H"), PlayerData!$G:$G,PlayerData!H:H,""),
_xlfn.XLOOKUP(_xlfn.CONCAT(3,"-",$A175, "-", "H"), PlayerData!$G:$G,PlayerData!H:H,""),
_xlfn.XLOOKUP(_xlfn.CONCAT(4,"-",$A175, "-", "H"), PlayerData!$G:$G,PlayerData!H:H,""),
_xlfn.XLOOKUP(_xlfn.CONCAT(5,"-",$A175, "-", "H"), PlayerData!$G:$G,PlayerData!H:H,""),
_xlfn.XLOOKUP(_xlfn.CONCAT(6,"-",$A175, "-", "H"), PlayerData!$G:$G,PlayerData!H:H,""),
_xlfn.XLOOKUP(_xlfn.CONCAT(7,"-",$A175, "-", "H"), PlayerData!$G:$G,PlayerData!H:H,""),
_xlfn.XLOOKUP(_xlfn.CONCAT(8,"-",$A175, "-", "H"), PlayerData!$G:$G,PlayerData!H:H,""),
_xlfn.XLOOKUP(_xlfn.CONCAT(9,"-",$A175, "-", "H"), PlayerData!$G:$G,PlayerData!H:H,""),
_xlfn.XLOOKUP(_xlfn.CONCAT(10,"-",$A175, "-", "H"), PlayerData!$G:$G,PlayerData!H:H,""),
_xlfn.XLOOKUP(_xlfn.CONCAT(11,"-",$A175, "-", "H"), PlayerData!$G:$G,PlayerData!H:H,""),
_xlfn.XLOOKUP(_xlfn.CONCAT(12,"-",$A175, "-", "H"), PlayerData!$G:$G,PlayerData!H:H,""),
_xlfn.XLOOKUP(_xlfn.CONCAT(13,"-",$A175, "-", "H"), PlayerData!$G:$G,PlayerData!H:H,""),
_xlfn.XLOOKUP(_xlfn.CONCAT(14,"-",$A175, "-", "H"), PlayerData!$G:$G,PlayerData!H:H,""),
_xlfn.XLOOKUP(_xlfn.CONCAT(15,"-",$A175, "-", "H"), PlayerData!$G:$G,PlayerData!H:H,""),
_xlfn.XLOOKUP(_xlfn.CONCAT(16,"-",$A175, "-", "H"), PlayerData!$G:$G,PlayerData!H:H,""),
_xlfn.XLOOKUP(_xlfn.CONCAT(17,"-",$A175, "-", "H"), PlayerData!$G:$G,PlayerData!H:H,""),
_xlfn.XLOOKUP(_xlfn.CONCAT(18,"-",$A175, "-", "H"), PlayerData!$G:$G,PlayerData!H:H,"")))</f>
        <v>0</v>
      </c>
      <c r="F175" s="136" cm="1">
        <f t="array" ref="F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"H"), PlayerData!$G:$G,PlayerData!I:I,""),
_xlfn.XLOOKUP(_xlfn.CONCAT(1,"-",$A175, "-", "H"), PlayerData!$G:$G,PlayerData!I:I,""),
_xlfn.XLOOKUP(_xlfn.CONCAT(2,"-",$A175, "-", "H"), PlayerData!$G:$G,PlayerData!I:I,""),
_xlfn.XLOOKUP(_xlfn.CONCAT(3,"-",$A175, "-", "H"), PlayerData!$G:$G,PlayerData!I:I,""),
_xlfn.XLOOKUP(_xlfn.CONCAT(4,"-",$A175, "-", "H"), PlayerData!$G:$G,PlayerData!I:I,""),
_xlfn.XLOOKUP(_xlfn.CONCAT(5,"-",$A175, "-", "H"), PlayerData!$G:$G,PlayerData!I:I,""),
_xlfn.XLOOKUP(_xlfn.CONCAT(6,"-",$A175, "-", "H"), PlayerData!$G:$G,PlayerData!I:I,""),
_xlfn.XLOOKUP(_xlfn.CONCAT(7,"-",$A175, "-", "H"), PlayerData!$G:$G,PlayerData!I:I,""),
_xlfn.XLOOKUP(_xlfn.CONCAT(8,"-",$A175, "-", "H"), PlayerData!$G:$G,PlayerData!I:I,""),
_xlfn.XLOOKUP(_xlfn.CONCAT(9,"-",$A175, "-", "H"), PlayerData!$G:$G,PlayerData!I:I,""),
_xlfn.XLOOKUP(_xlfn.CONCAT(10,"-",$A175, "-", "H"), PlayerData!$G:$G,PlayerData!I:I,""),
_xlfn.XLOOKUP(_xlfn.CONCAT(11,"-",$A175, "-", "H"), PlayerData!$G:$G,PlayerData!I:I,""),
_xlfn.XLOOKUP(_xlfn.CONCAT(12,"-",$A175, "-", "H"), PlayerData!$G:$G,PlayerData!I:I,""),
_xlfn.XLOOKUP(_xlfn.CONCAT(13,"-",$A175, "-", "H"), PlayerData!$G:$G,PlayerData!I:I,""),
_xlfn.XLOOKUP(_xlfn.CONCAT(14,"-",$A175, "-", "H"), PlayerData!$G:$G,PlayerData!I:I,""),
_xlfn.XLOOKUP(_xlfn.CONCAT(15,"-",$A175, "-", "H"), PlayerData!$G:$G,PlayerData!I:I,""),
_xlfn.XLOOKUP(_xlfn.CONCAT(16,"-",$A175, "-", "H"), PlayerData!$G:$G,PlayerData!I:I,""),
_xlfn.XLOOKUP(_xlfn.CONCAT(17,"-",$A175, "-", "H"), PlayerData!$G:$G,PlayerData!I:I,""),
_xlfn.XLOOKUP(_xlfn.CONCAT(18,"-",$A175, "-", "H"), PlayerData!$G:$G,PlayerData!I:I,"")))</f>
        <v>0</v>
      </c>
      <c r="G175" s="90" cm="1">
        <f t="array" ref="G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"H"), PlayerData!$G:$G,PlayerData!L:L,""),
_xlfn.XLOOKUP(_xlfn.CONCAT(1,"-",$A175, "-", "H"), PlayerData!$G:$G,PlayerData!L:L,""),
_xlfn.XLOOKUP(_xlfn.CONCAT(2,"-",$A175, "-", "H"), PlayerData!$G:$G,PlayerData!L:L,""),
_xlfn.XLOOKUP(_xlfn.CONCAT(3,"-",$A175, "-", "H"), PlayerData!$G:$G,PlayerData!L:L,""),
_xlfn.XLOOKUP(_xlfn.CONCAT(4,"-",$A175, "-", "H"), PlayerData!$G:$G,PlayerData!L:L,""),
_xlfn.XLOOKUP(_xlfn.CONCAT(5,"-",$A175, "-", "H"), PlayerData!$G:$G,PlayerData!L:L,""),
_xlfn.XLOOKUP(_xlfn.CONCAT(6,"-",$A175, "-", "H"), PlayerData!$G:$G,PlayerData!L:L,""),
_xlfn.XLOOKUP(_xlfn.CONCAT(7,"-",$A175, "-", "H"), PlayerData!$G:$G,PlayerData!L:L,""),
_xlfn.XLOOKUP(_xlfn.CONCAT(8,"-",$A175, "-", "H"), PlayerData!$G:$G,PlayerData!L:L,""),
_xlfn.XLOOKUP(_xlfn.CONCAT(9,"-",$A175, "-", "H"), PlayerData!$G:$G,PlayerData!L:L,""),
_xlfn.XLOOKUP(_xlfn.CONCAT(10,"-",$A175, "-", "H"), PlayerData!$G:$G,PlayerData!L:L,""),
_xlfn.XLOOKUP(_xlfn.CONCAT(11,"-",$A175, "-", "H"), PlayerData!$G:$G,PlayerData!L:L,""),
_xlfn.XLOOKUP(_xlfn.CONCAT(12,"-",$A175, "-", "H"), PlayerData!$G:$G,PlayerData!L:L,""),
_xlfn.XLOOKUP(_xlfn.CONCAT(13,"-",$A175, "-", "H"), PlayerData!$G:$G,PlayerData!L:L,""),
_xlfn.XLOOKUP(_xlfn.CONCAT(14,"-",$A175, "-", "H"), PlayerData!$G:$G,PlayerData!L:L,""),
_xlfn.XLOOKUP(_xlfn.CONCAT(15,"-",$A175, "-", "H"), PlayerData!$G:$G,PlayerData!L:L,""),
_xlfn.XLOOKUP(_xlfn.CONCAT(16,"-",$A175, "-", "H"), PlayerData!$G:$G,PlayerData!L:L,""),
_xlfn.XLOOKUP(_xlfn.CONCAT(17,"-",$A175, "-", "H"), PlayerData!$G:$G,PlayerData!L:L,""),
_xlfn.XLOOKUP(_xlfn.CONCAT(18,"-",$A175, "-", "H"), PlayerData!$G:$G,PlayerData!L:L,"")))</f>
        <v>0.12</v>
      </c>
      <c r="H175" s="132">
        <f t="shared" si="14"/>
        <v>0</v>
      </c>
      <c r="I175" s="132">
        <f t="shared" si="15"/>
        <v>0</v>
      </c>
      <c r="J175" s="72">
        <f t="shared" si="16"/>
        <v>1.6172506738544477</v>
      </c>
      <c r="K175" s="138" cm="1">
        <f t="array" ref="K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"A"), PlayerData!$M:$M,PlayerData!N:N,""),
_xlfn.XLOOKUP(_xlfn.CONCAT(1,"-",$A175, "-", "A"), PlayerData!$M:$M,PlayerData!N:N,""),
_xlfn.XLOOKUP(_xlfn.CONCAT(2,"-",$A175, "-", "A"), PlayerData!$M:$M,PlayerData!N:N,""),
_xlfn.XLOOKUP(_xlfn.CONCAT(3,"-",$A175, "-", "A"), PlayerData!$M:$M,PlayerData!N:N,""),
_xlfn.XLOOKUP(_xlfn.CONCAT(4,"-",$A175, "-", "A"), PlayerData!$M:$M,PlayerData!N:N,""),
_xlfn.XLOOKUP(_xlfn.CONCAT(5,"-",$A175, "-", "A"), PlayerData!$M:$M,PlayerData!N:N,""),
_xlfn.XLOOKUP(_xlfn.CONCAT(6,"-",$A175, "-", "A"), PlayerData!$M:$M,PlayerData!N:N,""),
_xlfn.XLOOKUP(_xlfn.CONCAT(7,"-",$A175, "-", "A"), PlayerData!$M:$M,PlayerData!N:N,""),
_xlfn.XLOOKUP(_xlfn.CONCAT(8,"-",$A175, "-", "A"), PlayerData!$M:$M,PlayerData!N:N,""),
_xlfn.XLOOKUP(_xlfn.CONCAT(9,"-",$A175, "-", "A"), PlayerData!$M:$M,PlayerData!N:N,""),
_xlfn.XLOOKUP(_xlfn.CONCAT(10,"-",$A175, "-", "A"), PlayerData!$M:$M,PlayerData!N:N,""),
_xlfn.XLOOKUP(_xlfn.CONCAT(11,"-",$A175, "-", "A"), PlayerData!$M:$M,PlayerData!N:N,""),
_xlfn.XLOOKUP(_xlfn.CONCAT(12,"-",$A175, "-", "A"), PlayerData!$M:$M,PlayerData!N:N,""),
_xlfn.XLOOKUP(_xlfn.CONCAT(13,"-",$A175, "-", "A"), PlayerData!$M:$M,PlayerData!N:N,""),
_xlfn.XLOOKUP(_xlfn.CONCAT(14,"-",$A175, "-", "A"), PlayerData!$M:$M,PlayerData!N:N,""),
_xlfn.XLOOKUP(_xlfn.CONCAT(15,"-",$A175, "-", "A"), PlayerData!$M:$M,PlayerData!N:N,""),
_xlfn.XLOOKUP(_xlfn.CONCAT(16,"-",$A175, "-", "A"), PlayerData!$M:$M,PlayerData!N:N,""),
_xlfn.XLOOKUP(_xlfn.CONCAT(17,"-",$A175, "-", "A"), PlayerData!$M:$M,PlayerData!N:N,""),
_xlfn.XLOOKUP(_xlfn.CONCAT(18,"-",$A175, "-", "A"), PlayerData!$M:$M,PlayerData!N:N,"")))</f>
        <v>0</v>
      </c>
      <c r="L175" s="138" cm="1">
        <f t="array" ref="L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"A"), PlayerData!$M:$M,PlayerData!O:O,""),
_xlfn.XLOOKUP(_xlfn.CONCAT(1,"-",$A175, "-", "A"), PlayerData!$M:$M,PlayerData!O:O,""),
_xlfn.XLOOKUP(_xlfn.CONCAT(2,"-",$A175, "-", "A"), PlayerData!$M:$M,PlayerData!O:O,""),
_xlfn.XLOOKUP(_xlfn.CONCAT(3,"-",$A175, "-", "A"), PlayerData!$M:$M,PlayerData!O:O,""),
_xlfn.XLOOKUP(_xlfn.CONCAT(4,"-",$A175, "-", "A"), PlayerData!$M:$M,PlayerData!O:O,""),
_xlfn.XLOOKUP(_xlfn.CONCAT(5,"-",$A175, "-", "A"), PlayerData!$M:$M,PlayerData!O:O,""),
_xlfn.XLOOKUP(_xlfn.CONCAT(6,"-",$A175, "-", "A"), PlayerData!$M:$M,PlayerData!O:O,""),
_xlfn.XLOOKUP(_xlfn.CONCAT(7,"-",$A175, "-", "A"), PlayerData!$M:$M,PlayerData!O:O,""),
_xlfn.XLOOKUP(_xlfn.CONCAT(8,"-",$A175, "-", "A"), PlayerData!$M:$M,PlayerData!O:O,""),
_xlfn.XLOOKUP(_xlfn.CONCAT(9,"-",$A175, "-", "A"), PlayerData!$M:$M,PlayerData!O:O,""),
_xlfn.XLOOKUP(_xlfn.CONCAT(10,"-",$A175, "-", "A"), PlayerData!$M:$M,PlayerData!O:O,""),
_xlfn.XLOOKUP(_xlfn.CONCAT(11,"-",$A175, "-", "A"), PlayerData!$M:$M,PlayerData!O:O,""),
_xlfn.XLOOKUP(_xlfn.CONCAT(12,"-",$A175, "-", "A"), PlayerData!$M:$M,PlayerData!O:O,""),
_xlfn.XLOOKUP(_xlfn.CONCAT(13,"-",$A175, "-", "A"), PlayerData!$M:$M,PlayerData!O:O,""),
_xlfn.XLOOKUP(_xlfn.CONCAT(14,"-",$A175, "-", "A"), PlayerData!$M:$M,PlayerData!O:O,""),
_xlfn.XLOOKUP(_xlfn.CONCAT(15,"-",$A175, "-", "A"), PlayerData!$M:$M,PlayerData!O:O,""),
_xlfn.XLOOKUP(_xlfn.CONCAT(16,"-",$A175, "-", "A"), PlayerData!$M:$M,PlayerData!O:O,""),
_xlfn.XLOOKUP(_xlfn.CONCAT(17,"-",$A175, "-", "A"), PlayerData!$M:$M,PlayerData!O:O,""),
_xlfn.XLOOKUP(_xlfn.CONCAT(18,"-",$A175, "-", "A"), PlayerData!$M:$M,PlayerData!O:O,"")))</f>
        <v>0</v>
      </c>
      <c r="M175" s="96" cm="1">
        <f t="array" ref="M1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_xlfn.XLOOKUP(_xlfn.CONCAT(0,"-",$A175, "-", "A"), PlayerData!$M:$M,PlayerData!R:R,""),
_xlfn.XLOOKUP(_xlfn.CONCAT(1,"-",$A175, "-", "A"), PlayerData!$M:$M,PlayerData!R:R,""),
_xlfn.XLOOKUP(_xlfn.CONCAT(2,"-",$A175, "-", "A"), PlayerData!$M:$M,PlayerData!R:R,""),
_xlfn.XLOOKUP(_xlfn.CONCAT(3,"-",$A175, "-", "A"), PlayerData!$M:$M,PlayerData!R:R,""),
_xlfn.XLOOKUP(_xlfn.CONCAT(4,"-",$A175, "-", "A"), PlayerData!$M:$M,PlayerData!R:R,""),
_xlfn.XLOOKUP(_xlfn.CONCAT(5,"-",$A175, "-", "A"), PlayerData!$M:$M,PlayerData!R:R,""),
_xlfn.XLOOKUP(_xlfn.CONCAT(6,"-",$A175, "-", "A"), PlayerData!$M:$M,PlayerData!R:R,""),
_xlfn.XLOOKUP(_xlfn.CONCAT(7,"-",$A175, "-", "A"), PlayerData!$M:$M,PlayerData!R:R,""),
_xlfn.XLOOKUP(_xlfn.CONCAT(8,"-",$A175, "-", "A"), PlayerData!$M:$M,PlayerData!R:R,""),
_xlfn.XLOOKUP(_xlfn.CONCAT(9,"-",$A175, "-", "A"), PlayerData!$M:$M,PlayerData!R:R,""),
_xlfn.XLOOKUP(_xlfn.CONCAT(10,"-",$A175, "-", "A"), PlayerData!$M:$M,PlayerData!R:R,""),
_xlfn.XLOOKUP(_xlfn.CONCAT(11,"-",$A175, "-", "A"), PlayerData!$M:$M,PlayerData!R:R,""),
_xlfn.XLOOKUP(_xlfn.CONCAT(12,"-",$A175, "-", "A"), PlayerData!$M:$M,PlayerData!R:R,""),
_xlfn.XLOOKUP(_xlfn.CONCAT(13,"-",$A175, "-", "A"), PlayerData!$M:$M,PlayerData!R:R,""),
_xlfn.XLOOKUP(_xlfn.CONCAT(14,"-",$A175, "-", "A"), PlayerData!$M:$M,PlayerData!R:R,""),
_xlfn.XLOOKUP(_xlfn.CONCAT(15,"-",$A175, "-", "A"), PlayerData!$M:$M,PlayerData!R:R,""),
_xlfn.XLOOKUP(_xlfn.CONCAT(16,"-",$A175, "-", "A"), PlayerData!$M:$M,PlayerData!R:R,""),
_xlfn.XLOOKUP(_xlfn.CONCAT(17,"-",$A175, "-", "A"), PlayerData!$M:$M,PlayerData!R:R,""),
_xlfn.XLOOKUP(_xlfn.CONCAT(18,"-",$A175, "-", "A"), PlayerData!$M:$M,PlayerData!R:R,"")))</f>
        <v>0.23</v>
      </c>
      <c r="N175" s="134">
        <f t="shared" si="17"/>
        <v>0</v>
      </c>
      <c r="O175" s="134">
        <f t="shared" si="18"/>
        <v>0</v>
      </c>
      <c r="P175" s="73">
        <f t="shared" si="19"/>
        <v>3.0997304582210248</v>
      </c>
      <c r="Q175" s="132" cm="1">
        <f t="array" ref="Q175">IF(OR($A175=Solver!$T$12:$T$201),0,SUMPRODUCT($H175:$J175,$T$4:$V$4))</f>
        <v>1.6172506738544477</v>
      </c>
      <c r="R175" s="73" cm="1">
        <f t="array" ref="R175">IF(OR($A175=Solver!$T$12:$T$201),0, SUMPRODUCT($N175:$P175, $T$4:$V$4))</f>
        <v>3.0997304582210248</v>
      </c>
    </row>
    <row r="176" spans="1:18">
      <c r="A176" s="55">
        <v>174</v>
      </c>
      <c r="B176" s="55" t="str">
        <f>_xlfn.XLOOKUP($A176, PlayerData!$B$3:$B$394, PlayerData!C$3:C$394)</f>
        <v>BHA</v>
      </c>
      <c r="C176" s="55" t="str">
        <f>_xlfn.XLOOKUP($A176, PlayerData!$B$3:$B$394, PlayerData!D$3:D$394)</f>
        <v>M</v>
      </c>
      <c r="D176" s="31" t="str">
        <f>_xlfn.XLOOKUP($A176, PlayerData!$B$3:$B$394, PlayerData!E$3:E$394)</f>
        <v>March</v>
      </c>
      <c r="E176" s="136" cm="1">
        <f t="array" ref="E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"H"), PlayerData!$G:$G,PlayerData!H:H,""),
_xlfn.XLOOKUP(_xlfn.CONCAT(1,"-",$A176, "-", "H"), PlayerData!$G:$G,PlayerData!H:H,""),
_xlfn.XLOOKUP(_xlfn.CONCAT(2,"-",$A176, "-", "H"), PlayerData!$G:$G,PlayerData!H:H,""),
_xlfn.XLOOKUP(_xlfn.CONCAT(3,"-",$A176, "-", "H"), PlayerData!$G:$G,PlayerData!H:H,""),
_xlfn.XLOOKUP(_xlfn.CONCAT(4,"-",$A176, "-", "H"), PlayerData!$G:$G,PlayerData!H:H,""),
_xlfn.XLOOKUP(_xlfn.CONCAT(5,"-",$A176, "-", "H"), PlayerData!$G:$G,PlayerData!H:H,""),
_xlfn.XLOOKUP(_xlfn.CONCAT(6,"-",$A176, "-", "H"), PlayerData!$G:$G,PlayerData!H:H,""),
_xlfn.XLOOKUP(_xlfn.CONCAT(7,"-",$A176, "-", "H"), PlayerData!$G:$G,PlayerData!H:H,""),
_xlfn.XLOOKUP(_xlfn.CONCAT(8,"-",$A176, "-", "H"), PlayerData!$G:$G,PlayerData!H:H,""),
_xlfn.XLOOKUP(_xlfn.CONCAT(9,"-",$A176, "-", "H"), PlayerData!$G:$G,PlayerData!H:H,""),
_xlfn.XLOOKUP(_xlfn.CONCAT(10,"-",$A176, "-", "H"), PlayerData!$G:$G,PlayerData!H:H,""),
_xlfn.XLOOKUP(_xlfn.CONCAT(11,"-",$A176, "-", "H"), PlayerData!$G:$G,PlayerData!H:H,""),
_xlfn.XLOOKUP(_xlfn.CONCAT(12,"-",$A176, "-", "H"), PlayerData!$G:$G,PlayerData!H:H,""),
_xlfn.XLOOKUP(_xlfn.CONCAT(13,"-",$A176, "-", "H"), PlayerData!$G:$G,PlayerData!H:H,""),
_xlfn.XLOOKUP(_xlfn.CONCAT(14,"-",$A176, "-", "H"), PlayerData!$G:$G,PlayerData!H:H,""),
_xlfn.XLOOKUP(_xlfn.CONCAT(15,"-",$A176, "-", "H"), PlayerData!$G:$G,PlayerData!H:H,""),
_xlfn.XLOOKUP(_xlfn.CONCAT(16,"-",$A176, "-", "H"), PlayerData!$G:$G,PlayerData!H:H,""),
_xlfn.XLOOKUP(_xlfn.CONCAT(17,"-",$A176, "-", "H"), PlayerData!$G:$G,PlayerData!H:H,""),
_xlfn.XLOOKUP(_xlfn.CONCAT(18,"-",$A176, "-", "H"), PlayerData!$G:$G,PlayerData!H:H,"")))</f>
        <v>2.5</v>
      </c>
      <c r="F176" s="136" cm="1">
        <f t="array" ref="F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"H"), PlayerData!$G:$G,PlayerData!I:I,""),
_xlfn.XLOOKUP(_xlfn.CONCAT(1,"-",$A176, "-", "H"), PlayerData!$G:$G,PlayerData!I:I,""),
_xlfn.XLOOKUP(_xlfn.CONCAT(2,"-",$A176, "-", "H"), PlayerData!$G:$G,PlayerData!I:I,""),
_xlfn.XLOOKUP(_xlfn.CONCAT(3,"-",$A176, "-", "H"), PlayerData!$G:$G,PlayerData!I:I,""),
_xlfn.XLOOKUP(_xlfn.CONCAT(4,"-",$A176, "-", "H"), PlayerData!$G:$G,PlayerData!I:I,""),
_xlfn.XLOOKUP(_xlfn.CONCAT(5,"-",$A176, "-", "H"), PlayerData!$G:$G,PlayerData!I:I,""),
_xlfn.XLOOKUP(_xlfn.CONCAT(6,"-",$A176, "-", "H"), PlayerData!$G:$G,PlayerData!I:I,""),
_xlfn.XLOOKUP(_xlfn.CONCAT(7,"-",$A176, "-", "H"), PlayerData!$G:$G,PlayerData!I:I,""),
_xlfn.XLOOKUP(_xlfn.CONCAT(8,"-",$A176, "-", "H"), PlayerData!$G:$G,PlayerData!I:I,""),
_xlfn.XLOOKUP(_xlfn.CONCAT(9,"-",$A176, "-", "H"), PlayerData!$G:$G,PlayerData!I:I,""),
_xlfn.XLOOKUP(_xlfn.CONCAT(10,"-",$A176, "-", "H"), PlayerData!$G:$G,PlayerData!I:I,""),
_xlfn.XLOOKUP(_xlfn.CONCAT(11,"-",$A176, "-", "H"), PlayerData!$G:$G,PlayerData!I:I,""),
_xlfn.XLOOKUP(_xlfn.CONCAT(12,"-",$A176, "-", "H"), PlayerData!$G:$G,PlayerData!I:I,""),
_xlfn.XLOOKUP(_xlfn.CONCAT(13,"-",$A176, "-", "H"), PlayerData!$G:$G,PlayerData!I:I,""),
_xlfn.XLOOKUP(_xlfn.CONCAT(14,"-",$A176, "-", "H"), PlayerData!$G:$G,PlayerData!I:I,""),
_xlfn.XLOOKUP(_xlfn.CONCAT(15,"-",$A176, "-", "H"), PlayerData!$G:$G,PlayerData!I:I,""),
_xlfn.XLOOKUP(_xlfn.CONCAT(16,"-",$A176, "-", "H"), PlayerData!$G:$G,PlayerData!I:I,""),
_xlfn.XLOOKUP(_xlfn.CONCAT(17,"-",$A176, "-", "H"), PlayerData!$G:$G,PlayerData!I:I,""),
_xlfn.XLOOKUP(_xlfn.CONCAT(18,"-",$A176, "-", "H"), PlayerData!$G:$G,PlayerData!I:I,"")))</f>
        <v>0.5</v>
      </c>
      <c r="G176" s="90" cm="1">
        <f t="array" ref="G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"H"), PlayerData!$G:$G,PlayerData!L:L,""),
_xlfn.XLOOKUP(_xlfn.CONCAT(1,"-",$A176, "-", "H"), PlayerData!$G:$G,PlayerData!L:L,""),
_xlfn.XLOOKUP(_xlfn.CONCAT(2,"-",$A176, "-", "H"), PlayerData!$G:$G,PlayerData!L:L,""),
_xlfn.XLOOKUP(_xlfn.CONCAT(3,"-",$A176, "-", "H"), PlayerData!$G:$G,PlayerData!L:L,""),
_xlfn.XLOOKUP(_xlfn.CONCAT(4,"-",$A176, "-", "H"), PlayerData!$G:$G,PlayerData!L:L,""),
_xlfn.XLOOKUP(_xlfn.CONCAT(5,"-",$A176, "-", "H"), PlayerData!$G:$G,PlayerData!L:L,""),
_xlfn.XLOOKUP(_xlfn.CONCAT(6,"-",$A176, "-", "H"), PlayerData!$G:$G,PlayerData!L:L,""),
_xlfn.XLOOKUP(_xlfn.CONCAT(7,"-",$A176, "-", "H"), PlayerData!$G:$G,PlayerData!L:L,""),
_xlfn.XLOOKUP(_xlfn.CONCAT(8,"-",$A176, "-", "H"), PlayerData!$G:$G,PlayerData!L:L,""),
_xlfn.XLOOKUP(_xlfn.CONCAT(9,"-",$A176, "-", "H"), PlayerData!$G:$G,PlayerData!L:L,""),
_xlfn.XLOOKUP(_xlfn.CONCAT(10,"-",$A176, "-", "H"), PlayerData!$G:$G,PlayerData!L:L,""),
_xlfn.XLOOKUP(_xlfn.CONCAT(11,"-",$A176, "-", "H"), PlayerData!$G:$G,PlayerData!L:L,""),
_xlfn.XLOOKUP(_xlfn.CONCAT(12,"-",$A176, "-", "H"), PlayerData!$G:$G,PlayerData!L:L,""),
_xlfn.XLOOKUP(_xlfn.CONCAT(13,"-",$A176, "-", "H"), PlayerData!$G:$G,PlayerData!L:L,""),
_xlfn.XLOOKUP(_xlfn.CONCAT(14,"-",$A176, "-", "H"), PlayerData!$G:$G,PlayerData!L:L,""),
_xlfn.XLOOKUP(_xlfn.CONCAT(15,"-",$A176, "-", "H"), PlayerData!$G:$G,PlayerData!L:L,""),
_xlfn.XLOOKUP(_xlfn.CONCAT(16,"-",$A176, "-", "H"), PlayerData!$G:$G,PlayerData!L:L,""),
_xlfn.XLOOKUP(_xlfn.CONCAT(17,"-",$A176, "-", "H"), PlayerData!$G:$G,PlayerData!L:L,""),
_xlfn.XLOOKUP(_xlfn.CONCAT(18,"-",$A176, "-", "H"), PlayerData!$G:$G,PlayerData!L:L,"")))</f>
        <v>2.4900000000000002</v>
      </c>
      <c r="H176" s="132">
        <f t="shared" si="14"/>
        <v>56.818181818181813</v>
      </c>
      <c r="I176" s="132">
        <f t="shared" si="15"/>
        <v>22.727272727272727</v>
      </c>
      <c r="J176" s="72">
        <f t="shared" si="16"/>
        <v>33.557951482479794</v>
      </c>
      <c r="K176" s="138" cm="1">
        <f t="array" ref="K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"A"), PlayerData!$M:$M,PlayerData!N:N,""),
_xlfn.XLOOKUP(_xlfn.CONCAT(1,"-",$A176, "-", "A"), PlayerData!$M:$M,PlayerData!N:N,""),
_xlfn.XLOOKUP(_xlfn.CONCAT(2,"-",$A176, "-", "A"), PlayerData!$M:$M,PlayerData!N:N,""),
_xlfn.XLOOKUP(_xlfn.CONCAT(3,"-",$A176, "-", "A"), PlayerData!$M:$M,PlayerData!N:N,""),
_xlfn.XLOOKUP(_xlfn.CONCAT(4,"-",$A176, "-", "A"), PlayerData!$M:$M,PlayerData!N:N,""),
_xlfn.XLOOKUP(_xlfn.CONCAT(5,"-",$A176, "-", "A"), PlayerData!$M:$M,PlayerData!N:N,""),
_xlfn.XLOOKUP(_xlfn.CONCAT(6,"-",$A176, "-", "A"), PlayerData!$M:$M,PlayerData!N:N,""),
_xlfn.XLOOKUP(_xlfn.CONCAT(7,"-",$A176, "-", "A"), PlayerData!$M:$M,PlayerData!N:N,""),
_xlfn.XLOOKUP(_xlfn.CONCAT(8,"-",$A176, "-", "A"), PlayerData!$M:$M,PlayerData!N:N,""),
_xlfn.XLOOKUP(_xlfn.CONCAT(9,"-",$A176, "-", "A"), PlayerData!$M:$M,PlayerData!N:N,""),
_xlfn.XLOOKUP(_xlfn.CONCAT(10,"-",$A176, "-", "A"), PlayerData!$M:$M,PlayerData!N:N,""),
_xlfn.XLOOKUP(_xlfn.CONCAT(11,"-",$A176, "-", "A"), PlayerData!$M:$M,PlayerData!N:N,""),
_xlfn.XLOOKUP(_xlfn.CONCAT(12,"-",$A176, "-", "A"), PlayerData!$M:$M,PlayerData!N:N,""),
_xlfn.XLOOKUP(_xlfn.CONCAT(13,"-",$A176, "-", "A"), PlayerData!$M:$M,PlayerData!N:N,""),
_xlfn.XLOOKUP(_xlfn.CONCAT(14,"-",$A176, "-", "A"), PlayerData!$M:$M,PlayerData!N:N,""),
_xlfn.XLOOKUP(_xlfn.CONCAT(15,"-",$A176, "-", "A"), PlayerData!$M:$M,PlayerData!N:N,""),
_xlfn.XLOOKUP(_xlfn.CONCAT(16,"-",$A176, "-", "A"), PlayerData!$M:$M,PlayerData!N:N,""),
_xlfn.XLOOKUP(_xlfn.CONCAT(17,"-",$A176, "-", "A"), PlayerData!$M:$M,PlayerData!N:N,""),
_xlfn.XLOOKUP(_xlfn.CONCAT(18,"-",$A176, "-", "A"), PlayerData!$M:$M,PlayerData!N:N,"")))</f>
        <v>1</v>
      </c>
      <c r="L176" s="138" cm="1">
        <f t="array" ref="L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"A"), PlayerData!$M:$M,PlayerData!O:O,""),
_xlfn.XLOOKUP(_xlfn.CONCAT(1,"-",$A176, "-", "A"), PlayerData!$M:$M,PlayerData!O:O,""),
_xlfn.XLOOKUP(_xlfn.CONCAT(2,"-",$A176, "-", "A"), PlayerData!$M:$M,PlayerData!O:O,""),
_xlfn.XLOOKUP(_xlfn.CONCAT(3,"-",$A176, "-", "A"), PlayerData!$M:$M,PlayerData!O:O,""),
_xlfn.XLOOKUP(_xlfn.CONCAT(4,"-",$A176, "-", "A"), PlayerData!$M:$M,PlayerData!O:O,""),
_xlfn.XLOOKUP(_xlfn.CONCAT(5,"-",$A176, "-", "A"), PlayerData!$M:$M,PlayerData!O:O,""),
_xlfn.XLOOKUP(_xlfn.CONCAT(6,"-",$A176, "-", "A"), PlayerData!$M:$M,PlayerData!O:O,""),
_xlfn.XLOOKUP(_xlfn.CONCAT(7,"-",$A176, "-", "A"), PlayerData!$M:$M,PlayerData!O:O,""),
_xlfn.XLOOKUP(_xlfn.CONCAT(8,"-",$A176, "-", "A"), PlayerData!$M:$M,PlayerData!O:O,""),
_xlfn.XLOOKUP(_xlfn.CONCAT(9,"-",$A176, "-", "A"), PlayerData!$M:$M,PlayerData!O:O,""),
_xlfn.XLOOKUP(_xlfn.CONCAT(10,"-",$A176, "-", "A"), PlayerData!$M:$M,PlayerData!O:O,""),
_xlfn.XLOOKUP(_xlfn.CONCAT(11,"-",$A176, "-", "A"), PlayerData!$M:$M,PlayerData!O:O,""),
_xlfn.XLOOKUP(_xlfn.CONCAT(12,"-",$A176, "-", "A"), PlayerData!$M:$M,PlayerData!O:O,""),
_xlfn.XLOOKUP(_xlfn.CONCAT(13,"-",$A176, "-", "A"), PlayerData!$M:$M,PlayerData!O:O,""),
_xlfn.XLOOKUP(_xlfn.CONCAT(14,"-",$A176, "-", "A"), PlayerData!$M:$M,PlayerData!O:O,""),
_xlfn.XLOOKUP(_xlfn.CONCAT(15,"-",$A176, "-", "A"), PlayerData!$M:$M,PlayerData!O:O,""),
_xlfn.XLOOKUP(_xlfn.CONCAT(16,"-",$A176, "-", "A"), PlayerData!$M:$M,PlayerData!O:O,""),
_xlfn.XLOOKUP(_xlfn.CONCAT(17,"-",$A176, "-", "A"), PlayerData!$M:$M,PlayerData!O:O,""),
_xlfn.XLOOKUP(_xlfn.CONCAT(18,"-",$A176, "-", "A"), PlayerData!$M:$M,PlayerData!O:O,"")))</f>
        <v>0</v>
      </c>
      <c r="M176" s="96" cm="1">
        <f t="array" ref="M1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_xlfn.XLOOKUP(_xlfn.CONCAT(0,"-",$A176, "-", "A"), PlayerData!$M:$M,PlayerData!R:R,""),
_xlfn.XLOOKUP(_xlfn.CONCAT(1,"-",$A176, "-", "A"), PlayerData!$M:$M,PlayerData!R:R,""),
_xlfn.XLOOKUP(_xlfn.CONCAT(2,"-",$A176, "-", "A"), PlayerData!$M:$M,PlayerData!R:R,""),
_xlfn.XLOOKUP(_xlfn.CONCAT(3,"-",$A176, "-", "A"), PlayerData!$M:$M,PlayerData!R:R,""),
_xlfn.XLOOKUP(_xlfn.CONCAT(4,"-",$A176, "-", "A"), PlayerData!$M:$M,PlayerData!R:R,""),
_xlfn.XLOOKUP(_xlfn.CONCAT(5,"-",$A176, "-", "A"), PlayerData!$M:$M,PlayerData!R:R,""),
_xlfn.XLOOKUP(_xlfn.CONCAT(6,"-",$A176, "-", "A"), PlayerData!$M:$M,PlayerData!R:R,""),
_xlfn.XLOOKUP(_xlfn.CONCAT(7,"-",$A176, "-", "A"), PlayerData!$M:$M,PlayerData!R:R,""),
_xlfn.XLOOKUP(_xlfn.CONCAT(8,"-",$A176, "-", "A"), PlayerData!$M:$M,PlayerData!R:R,""),
_xlfn.XLOOKUP(_xlfn.CONCAT(9,"-",$A176, "-", "A"), PlayerData!$M:$M,PlayerData!R:R,""),
_xlfn.XLOOKUP(_xlfn.CONCAT(10,"-",$A176, "-", "A"), PlayerData!$M:$M,PlayerData!R:R,""),
_xlfn.XLOOKUP(_xlfn.CONCAT(11,"-",$A176, "-", "A"), PlayerData!$M:$M,PlayerData!R:R,""),
_xlfn.XLOOKUP(_xlfn.CONCAT(12,"-",$A176, "-", "A"), PlayerData!$M:$M,PlayerData!R:R,""),
_xlfn.XLOOKUP(_xlfn.CONCAT(13,"-",$A176, "-", "A"), PlayerData!$M:$M,PlayerData!R:R,""),
_xlfn.XLOOKUP(_xlfn.CONCAT(14,"-",$A176, "-", "A"), PlayerData!$M:$M,PlayerData!R:R,""),
_xlfn.XLOOKUP(_xlfn.CONCAT(15,"-",$A176, "-", "A"), PlayerData!$M:$M,PlayerData!R:R,""),
_xlfn.XLOOKUP(_xlfn.CONCAT(16,"-",$A176, "-", "A"), PlayerData!$M:$M,PlayerData!R:R,""),
_xlfn.XLOOKUP(_xlfn.CONCAT(17,"-",$A176, "-", "A"), PlayerData!$M:$M,PlayerData!R:R,""),
_xlfn.XLOOKUP(_xlfn.CONCAT(18,"-",$A176, "-", "A"), PlayerData!$M:$M,PlayerData!R:R,"")))</f>
        <v>0.19</v>
      </c>
      <c r="N176" s="134">
        <f t="shared" si="17"/>
        <v>22.727272727272727</v>
      </c>
      <c r="O176" s="134">
        <f t="shared" si="18"/>
        <v>0</v>
      </c>
      <c r="P176" s="73">
        <f t="shared" si="19"/>
        <v>2.5606469002695422</v>
      </c>
      <c r="Q176" s="132" cm="1">
        <f t="array" ref="Q176">IF(OR($A176=Solver!$T$12:$T$201),0,SUMPRODUCT($H176:$J176,$T$4:$V$4))</f>
        <v>0</v>
      </c>
      <c r="R176" s="73" cm="1">
        <f t="array" ref="R176">IF(OR($A176=Solver!$T$12:$T$201),0, SUMPRODUCT($N176:$P176, $T$4:$V$4))</f>
        <v>0</v>
      </c>
    </row>
    <row r="177" spans="1:18">
      <c r="A177" s="55">
        <v>175</v>
      </c>
      <c r="B177" s="55" t="str">
        <f>_xlfn.XLOOKUP($A177, PlayerData!$B$3:$B$394, PlayerData!C$3:C$394)</f>
        <v>BHA</v>
      </c>
      <c r="C177" s="55" t="str">
        <f>_xlfn.XLOOKUP($A177, PlayerData!$B$3:$B$394, PlayerData!D$3:D$394)</f>
        <v>M</v>
      </c>
      <c r="D177" s="31" t="str">
        <f>_xlfn.XLOOKUP($A177, PlayerData!$B$3:$B$394, PlayerData!E$3:E$394)</f>
        <v>Pröpper</v>
      </c>
      <c r="E177" s="136" cm="1">
        <f t="array" ref="E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"H"), PlayerData!$G:$G,PlayerData!H:H,""),
_xlfn.XLOOKUP(_xlfn.CONCAT(1,"-",$A177, "-", "H"), PlayerData!$G:$G,PlayerData!H:H,""),
_xlfn.XLOOKUP(_xlfn.CONCAT(2,"-",$A177, "-", "H"), PlayerData!$G:$G,PlayerData!H:H,""),
_xlfn.XLOOKUP(_xlfn.CONCAT(3,"-",$A177, "-", "H"), PlayerData!$G:$G,PlayerData!H:H,""),
_xlfn.XLOOKUP(_xlfn.CONCAT(4,"-",$A177, "-", "H"), PlayerData!$G:$G,PlayerData!H:H,""),
_xlfn.XLOOKUP(_xlfn.CONCAT(5,"-",$A177, "-", "H"), PlayerData!$G:$G,PlayerData!H:H,""),
_xlfn.XLOOKUP(_xlfn.CONCAT(6,"-",$A177, "-", "H"), PlayerData!$G:$G,PlayerData!H:H,""),
_xlfn.XLOOKUP(_xlfn.CONCAT(7,"-",$A177, "-", "H"), PlayerData!$G:$G,PlayerData!H:H,""),
_xlfn.XLOOKUP(_xlfn.CONCAT(8,"-",$A177, "-", "H"), PlayerData!$G:$G,PlayerData!H:H,""),
_xlfn.XLOOKUP(_xlfn.CONCAT(9,"-",$A177, "-", "H"), PlayerData!$G:$G,PlayerData!H:H,""),
_xlfn.XLOOKUP(_xlfn.CONCAT(10,"-",$A177, "-", "H"), PlayerData!$G:$G,PlayerData!H:H,""),
_xlfn.XLOOKUP(_xlfn.CONCAT(11,"-",$A177, "-", "H"), PlayerData!$G:$G,PlayerData!H:H,""),
_xlfn.XLOOKUP(_xlfn.CONCAT(12,"-",$A177, "-", "H"), PlayerData!$G:$G,PlayerData!H:H,""),
_xlfn.XLOOKUP(_xlfn.CONCAT(13,"-",$A177, "-", "H"), PlayerData!$G:$G,PlayerData!H:H,""),
_xlfn.XLOOKUP(_xlfn.CONCAT(14,"-",$A177, "-", "H"), PlayerData!$G:$G,PlayerData!H:H,""),
_xlfn.XLOOKUP(_xlfn.CONCAT(15,"-",$A177, "-", "H"), PlayerData!$G:$G,PlayerData!H:H,""),
_xlfn.XLOOKUP(_xlfn.CONCAT(16,"-",$A177, "-", "H"), PlayerData!$G:$G,PlayerData!H:H,""),
_xlfn.XLOOKUP(_xlfn.CONCAT(17,"-",$A177, "-", "H"), PlayerData!$G:$G,PlayerData!H:H,""),
_xlfn.XLOOKUP(_xlfn.CONCAT(18,"-",$A177, "-", "H"), PlayerData!$G:$G,PlayerData!H:H,"")))</f>
        <v>0.22</v>
      </c>
      <c r="F177" s="136" cm="1">
        <f t="array" ref="F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"H"), PlayerData!$G:$G,PlayerData!I:I,""),
_xlfn.XLOOKUP(_xlfn.CONCAT(1,"-",$A177, "-", "H"), PlayerData!$G:$G,PlayerData!I:I,""),
_xlfn.XLOOKUP(_xlfn.CONCAT(2,"-",$A177, "-", "H"), PlayerData!$G:$G,PlayerData!I:I,""),
_xlfn.XLOOKUP(_xlfn.CONCAT(3,"-",$A177, "-", "H"), PlayerData!$G:$G,PlayerData!I:I,""),
_xlfn.XLOOKUP(_xlfn.CONCAT(4,"-",$A177, "-", "H"), PlayerData!$G:$G,PlayerData!I:I,""),
_xlfn.XLOOKUP(_xlfn.CONCAT(5,"-",$A177, "-", "H"), PlayerData!$G:$G,PlayerData!I:I,""),
_xlfn.XLOOKUP(_xlfn.CONCAT(6,"-",$A177, "-", "H"), PlayerData!$G:$G,PlayerData!I:I,""),
_xlfn.XLOOKUP(_xlfn.CONCAT(7,"-",$A177, "-", "H"), PlayerData!$G:$G,PlayerData!I:I,""),
_xlfn.XLOOKUP(_xlfn.CONCAT(8,"-",$A177, "-", "H"), PlayerData!$G:$G,PlayerData!I:I,""),
_xlfn.XLOOKUP(_xlfn.CONCAT(9,"-",$A177, "-", "H"), PlayerData!$G:$G,PlayerData!I:I,""),
_xlfn.XLOOKUP(_xlfn.CONCAT(10,"-",$A177, "-", "H"), PlayerData!$G:$G,PlayerData!I:I,""),
_xlfn.XLOOKUP(_xlfn.CONCAT(11,"-",$A177, "-", "H"), PlayerData!$G:$G,PlayerData!I:I,""),
_xlfn.XLOOKUP(_xlfn.CONCAT(12,"-",$A177, "-", "H"), PlayerData!$G:$G,PlayerData!I:I,""),
_xlfn.XLOOKUP(_xlfn.CONCAT(13,"-",$A177, "-", "H"), PlayerData!$G:$G,PlayerData!I:I,""),
_xlfn.XLOOKUP(_xlfn.CONCAT(14,"-",$A177, "-", "H"), PlayerData!$G:$G,PlayerData!I:I,""),
_xlfn.XLOOKUP(_xlfn.CONCAT(15,"-",$A177, "-", "H"), PlayerData!$G:$G,PlayerData!I:I,""),
_xlfn.XLOOKUP(_xlfn.CONCAT(16,"-",$A177, "-", "H"), PlayerData!$G:$G,PlayerData!I:I,""),
_xlfn.XLOOKUP(_xlfn.CONCAT(17,"-",$A177, "-", "H"), PlayerData!$G:$G,PlayerData!I:I,""),
_xlfn.XLOOKUP(_xlfn.CONCAT(18,"-",$A177, "-", "H"), PlayerData!$G:$G,PlayerData!I:I,"")))</f>
        <v>0</v>
      </c>
      <c r="G177" s="90" cm="1">
        <f t="array" ref="G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"H"), PlayerData!$G:$G,PlayerData!L:L,""),
_xlfn.XLOOKUP(_xlfn.CONCAT(1,"-",$A177, "-", "H"), PlayerData!$G:$G,PlayerData!L:L,""),
_xlfn.XLOOKUP(_xlfn.CONCAT(2,"-",$A177, "-", "H"), PlayerData!$G:$G,PlayerData!L:L,""),
_xlfn.XLOOKUP(_xlfn.CONCAT(3,"-",$A177, "-", "H"), PlayerData!$G:$G,PlayerData!L:L,""),
_xlfn.XLOOKUP(_xlfn.CONCAT(4,"-",$A177, "-", "H"), PlayerData!$G:$G,PlayerData!L:L,""),
_xlfn.XLOOKUP(_xlfn.CONCAT(5,"-",$A177, "-", "H"), PlayerData!$G:$G,PlayerData!L:L,""),
_xlfn.XLOOKUP(_xlfn.CONCAT(6,"-",$A177, "-", "H"), PlayerData!$G:$G,PlayerData!L:L,""),
_xlfn.XLOOKUP(_xlfn.CONCAT(7,"-",$A177, "-", "H"), PlayerData!$G:$G,PlayerData!L:L,""),
_xlfn.XLOOKUP(_xlfn.CONCAT(8,"-",$A177, "-", "H"), PlayerData!$G:$G,PlayerData!L:L,""),
_xlfn.XLOOKUP(_xlfn.CONCAT(9,"-",$A177, "-", "H"), PlayerData!$G:$G,PlayerData!L:L,""),
_xlfn.XLOOKUP(_xlfn.CONCAT(10,"-",$A177, "-", "H"), PlayerData!$G:$G,PlayerData!L:L,""),
_xlfn.XLOOKUP(_xlfn.CONCAT(11,"-",$A177, "-", "H"), PlayerData!$G:$G,PlayerData!L:L,""),
_xlfn.XLOOKUP(_xlfn.CONCAT(12,"-",$A177, "-", "H"), PlayerData!$G:$G,PlayerData!L:L,""),
_xlfn.XLOOKUP(_xlfn.CONCAT(13,"-",$A177, "-", "H"), PlayerData!$G:$G,PlayerData!L:L,""),
_xlfn.XLOOKUP(_xlfn.CONCAT(14,"-",$A177, "-", "H"), PlayerData!$G:$G,PlayerData!L:L,""),
_xlfn.XLOOKUP(_xlfn.CONCAT(15,"-",$A177, "-", "H"), PlayerData!$G:$G,PlayerData!L:L,""),
_xlfn.XLOOKUP(_xlfn.CONCAT(16,"-",$A177, "-", "H"), PlayerData!$G:$G,PlayerData!L:L,""),
_xlfn.XLOOKUP(_xlfn.CONCAT(17,"-",$A177, "-", "H"), PlayerData!$G:$G,PlayerData!L:L,""),
_xlfn.XLOOKUP(_xlfn.CONCAT(18,"-",$A177, "-", "H"), PlayerData!$G:$G,PlayerData!L:L,"")))</f>
        <v>0.28999999999999998</v>
      </c>
      <c r="H177" s="132">
        <f t="shared" si="14"/>
        <v>5</v>
      </c>
      <c r="I177" s="132">
        <f t="shared" si="15"/>
        <v>0</v>
      </c>
      <c r="J177" s="72">
        <f t="shared" si="16"/>
        <v>3.9083557951482479</v>
      </c>
      <c r="K177" s="138" cm="1">
        <f t="array" ref="K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"A"), PlayerData!$M:$M,PlayerData!N:N,""),
_xlfn.XLOOKUP(_xlfn.CONCAT(1,"-",$A177, "-", "A"), PlayerData!$M:$M,PlayerData!N:N,""),
_xlfn.XLOOKUP(_xlfn.CONCAT(2,"-",$A177, "-", "A"), PlayerData!$M:$M,PlayerData!N:N,""),
_xlfn.XLOOKUP(_xlfn.CONCAT(3,"-",$A177, "-", "A"), PlayerData!$M:$M,PlayerData!N:N,""),
_xlfn.XLOOKUP(_xlfn.CONCAT(4,"-",$A177, "-", "A"), PlayerData!$M:$M,PlayerData!N:N,""),
_xlfn.XLOOKUP(_xlfn.CONCAT(5,"-",$A177, "-", "A"), PlayerData!$M:$M,PlayerData!N:N,""),
_xlfn.XLOOKUP(_xlfn.CONCAT(6,"-",$A177, "-", "A"), PlayerData!$M:$M,PlayerData!N:N,""),
_xlfn.XLOOKUP(_xlfn.CONCAT(7,"-",$A177, "-", "A"), PlayerData!$M:$M,PlayerData!N:N,""),
_xlfn.XLOOKUP(_xlfn.CONCAT(8,"-",$A177, "-", "A"), PlayerData!$M:$M,PlayerData!N:N,""),
_xlfn.XLOOKUP(_xlfn.CONCAT(9,"-",$A177, "-", "A"), PlayerData!$M:$M,PlayerData!N:N,""),
_xlfn.XLOOKUP(_xlfn.CONCAT(10,"-",$A177, "-", "A"), PlayerData!$M:$M,PlayerData!N:N,""),
_xlfn.XLOOKUP(_xlfn.CONCAT(11,"-",$A177, "-", "A"), PlayerData!$M:$M,PlayerData!N:N,""),
_xlfn.XLOOKUP(_xlfn.CONCAT(12,"-",$A177, "-", "A"), PlayerData!$M:$M,PlayerData!N:N,""),
_xlfn.XLOOKUP(_xlfn.CONCAT(13,"-",$A177, "-", "A"), PlayerData!$M:$M,PlayerData!N:N,""),
_xlfn.XLOOKUP(_xlfn.CONCAT(14,"-",$A177, "-", "A"), PlayerData!$M:$M,PlayerData!N:N,""),
_xlfn.XLOOKUP(_xlfn.CONCAT(15,"-",$A177, "-", "A"), PlayerData!$M:$M,PlayerData!N:N,""),
_xlfn.XLOOKUP(_xlfn.CONCAT(16,"-",$A177, "-", "A"), PlayerData!$M:$M,PlayerData!N:N,""),
_xlfn.XLOOKUP(_xlfn.CONCAT(17,"-",$A177, "-", "A"), PlayerData!$M:$M,PlayerData!N:N,""),
_xlfn.XLOOKUP(_xlfn.CONCAT(18,"-",$A177, "-", "A"), PlayerData!$M:$M,PlayerData!N:N,"")))</f>
        <v>0.43</v>
      </c>
      <c r="L177" s="138" cm="1">
        <f t="array" ref="L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"A"), PlayerData!$M:$M,PlayerData!O:O,""),
_xlfn.XLOOKUP(_xlfn.CONCAT(1,"-",$A177, "-", "A"), PlayerData!$M:$M,PlayerData!O:O,""),
_xlfn.XLOOKUP(_xlfn.CONCAT(2,"-",$A177, "-", "A"), PlayerData!$M:$M,PlayerData!O:O,""),
_xlfn.XLOOKUP(_xlfn.CONCAT(3,"-",$A177, "-", "A"), PlayerData!$M:$M,PlayerData!O:O,""),
_xlfn.XLOOKUP(_xlfn.CONCAT(4,"-",$A177, "-", "A"), PlayerData!$M:$M,PlayerData!O:O,""),
_xlfn.XLOOKUP(_xlfn.CONCAT(5,"-",$A177, "-", "A"), PlayerData!$M:$M,PlayerData!O:O,""),
_xlfn.XLOOKUP(_xlfn.CONCAT(6,"-",$A177, "-", "A"), PlayerData!$M:$M,PlayerData!O:O,""),
_xlfn.XLOOKUP(_xlfn.CONCAT(7,"-",$A177, "-", "A"), PlayerData!$M:$M,PlayerData!O:O,""),
_xlfn.XLOOKUP(_xlfn.CONCAT(8,"-",$A177, "-", "A"), PlayerData!$M:$M,PlayerData!O:O,""),
_xlfn.XLOOKUP(_xlfn.CONCAT(9,"-",$A177, "-", "A"), PlayerData!$M:$M,PlayerData!O:O,""),
_xlfn.XLOOKUP(_xlfn.CONCAT(10,"-",$A177, "-", "A"), PlayerData!$M:$M,PlayerData!O:O,""),
_xlfn.XLOOKUP(_xlfn.CONCAT(11,"-",$A177, "-", "A"), PlayerData!$M:$M,PlayerData!O:O,""),
_xlfn.XLOOKUP(_xlfn.CONCAT(12,"-",$A177, "-", "A"), PlayerData!$M:$M,PlayerData!O:O,""),
_xlfn.XLOOKUP(_xlfn.CONCAT(13,"-",$A177, "-", "A"), PlayerData!$M:$M,PlayerData!O:O,""),
_xlfn.XLOOKUP(_xlfn.CONCAT(14,"-",$A177, "-", "A"), PlayerData!$M:$M,PlayerData!O:O,""),
_xlfn.XLOOKUP(_xlfn.CONCAT(15,"-",$A177, "-", "A"), PlayerData!$M:$M,PlayerData!O:O,""),
_xlfn.XLOOKUP(_xlfn.CONCAT(16,"-",$A177, "-", "A"), PlayerData!$M:$M,PlayerData!O:O,""),
_xlfn.XLOOKUP(_xlfn.CONCAT(17,"-",$A177, "-", "A"), PlayerData!$M:$M,PlayerData!O:O,""),
_xlfn.XLOOKUP(_xlfn.CONCAT(18,"-",$A177, "-", "A"), PlayerData!$M:$M,PlayerData!O:O,"")))</f>
        <v>0</v>
      </c>
      <c r="M177" s="96" cm="1">
        <f t="array" ref="M1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_xlfn.XLOOKUP(_xlfn.CONCAT(0,"-",$A177, "-", "A"), PlayerData!$M:$M,PlayerData!R:R,""),
_xlfn.XLOOKUP(_xlfn.CONCAT(1,"-",$A177, "-", "A"), PlayerData!$M:$M,PlayerData!R:R,""),
_xlfn.XLOOKUP(_xlfn.CONCAT(2,"-",$A177, "-", "A"), PlayerData!$M:$M,PlayerData!R:R,""),
_xlfn.XLOOKUP(_xlfn.CONCAT(3,"-",$A177, "-", "A"), PlayerData!$M:$M,PlayerData!R:R,""),
_xlfn.XLOOKUP(_xlfn.CONCAT(4,"-",$A177, "-", "A"), PlayerData!$M:$M,PlayerData!R:R,""),
_xlfn.XLOOKUP(_xlfn.CONCAT(5,"-",$A177, "-", "A"), PlayerData!$M:$M,PlayerData!R:R,""),
_xlfn.XLOOKUP(_xlfn.CONCAT(6,"-",$A177, "-", "A"), PlayerData!$M:$M,PlayerData!R:R,""),
_xlfn.XLOOKUP(_xlfn.CONCAT(7,"-",$A177, "-", "A"), PlayerData!$M:$M,PlayerData!R:R,""),
_xlfn.XLOOKUP(_xlfn.CONCAT(8,"-",$A177, "-", "A"), PlayerData!$M:$M,PlayerData!R:R,""),
_xlfn.XLOOKUP(_xlfn.CONCAT(9,"-",$A177, "-", "A"), PlayerData!$M:$M,PlayerData!R:R,""),
_xlfn.XLOOKUP(_xlfn.CONCAT(10,"-",$A177, "-", "A"), PlayerData!$M:$M,PlayerData!R:R,""),
_xlfn.XLOOKUP(_xlfn.CONCAT(11,"-",$A177, "-", "A"), PlayerData!$M:$M,PlayerData!R:R,""),
_xlfn.XLOOKUP(_xlfn.CONCAT(12,"-",$A177, "-", "A"), PlayerData!$M:$M,PlayerData!R:R,""),
_xlfn.XLOOKUP(_xlfn.CONCAT(13,"-",$A177, "-", "A"), PlayerData!$M:$M,PlayerData!R:R,""),
_xlfn.XLOOKUP(_xlfn.CONCAT(14,"-",$A177, "-", "A"), PlayerData!$M:$M,PlayerData!R:R,""),
_xlfn.XLOOKUP(_xlfn.CONCAT(15,"-",$A177, "-", "A"), PlayerData!$M:$M,PlayerData!R:R,""),
_xlfn.XLOOKUP(_xlfn.CONCAT(16,"-",$A177, "-", "A"), PlayerData!$M:$M,PlayerData!R:R,""),
_xlfn.XLOOKUP(_xlfn.CONCAT(17,"-",$A177, "-", "A"), PlayerData!$M:$M,PlayerData!R:R,""),
_xlfn.XLOOKUP(_xlfn.CONCAT(18,"-",$A177, "-", "A"), PlayerData!$M:$M,PlayerData!R:R,"")))</f>
        <v>0.42000000000000004</v>
      </c>
      <c r="N177" s="134">
        <f t="shared" si="17"/>
        <v>9.7727272727272716</v>
      </c>
      <c r="O177" s="134">
        <f t="shared" si="18"/>
        <v>0</v>
      </c>
      <c r="P177" s="73">
        <f t="shared" si="19"/>
        <v>5.6603773584905674</v>
      </c>
      <c r="Q177" s="132" cm="1">
        <f t="array" ref="Q177">IF(OR($A177=Solver!$T$12:$T$201),0,SUMPRODUCT($H177:$J177,$T$4:$V$4))</f>
        <v>3.9083557951482479</v>
      </c>
      <c r="R177" s="73" cm="1">
        <f t="array" ref="R177">IF(OR($A177=Solver!$T$12:$T$201),0, SUMPRODUCT($N177:$P177, $T$4:$V$4))</f>
        <v>5.6603773584905674</v>
      </c>
    </row>
    <row r="178" spans="1:18">
      <c r="A178" s="55">
        <v>176</v>
      </c>
      <c r="B178" s="55" t="str">
        <f>_xlfn.XLOOKUP($A178, PlayerData!$B$3:$B$394, PlayerData!C$3:C$394)</f>
        <v>NEW</v>
      </c>
      <c r="C178" s="55" t="str">
        <f>_xlfn.XLOOKUP($A178, PlayerData!$B$3:$B$394, PlayerData!D$3:D$394)</f>
        <v>M</v>
      </c>
      <c r="D178" s="31" t="str">
        <f>_xlfn.XLOOKUP($A178, PlayerData!$B$3:$B$394, PlayerData!E$3:E$394)</f>
        <v>Hendrick</v>
      </c>
      <c r="E178" s="136" cm="1">
        <f t="array" ref="E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"H"), PlayerData!$G:$G,PlayerData!H:H,""),
_xlfn.XLOOKUP(_xlfn.CONCAT(1,"-",$A178, "-", "H"), PlayerData!$G:$G,PlayerData!H:H,""),
_xlfn.XLOOKUP(_xlfn.CONCAT(2,"-",$A178, "-", "H"), PlayerData!$G:$G,PlayerData!H:H,""),
_xlfn.XLOOKUP(_xlfn.CONCAT(3,"-",$A178, "-", "H"), PlayerData!$G:$G,PlayerData!H:H,""),
_xlfn.XLOOKUP(_xlfn.CONCAT(4,"-",$A178, "-", "H"), PlayerData!$G:$G,PlayerData!H:H,""),
_xlfn.XLOOKUP(_xlfn.CONCAT(5,"-",$A178, "-", "H"), PlayerData!$G:$G,PlayerData!H:H,""),
_xlfn.XLOOKUP(_xlfn.CONCAT(6,"-",$A178, "-", "H"), PlayerData!$G:$G,PlayerData!H:H,""),
_xlfn.XLOOKUP(_xlfn.CONCAT(7,"-",$A178, "-", "H"), PlayerData!$G:$G,PlayerData!H:H,""),
_xlfn.XLOOKUP(_xlfn.CONCAT(8,"-",$A178, "-", "H"), PlayerData!$G:$G,PlayerData!H:H,""),
_xlfn.XLOOKUP(_xlfn.CONCAT(9,"-",$A178, "-", "H"), PlayerData!$G:$G,PlayerData!H:H,""),
_xlfn.XLOOKUP(_xlfn.CONCAT(10,"-",$A178, "-", "H"), PlayerData!$G:$G,PlayerData!H:H,""),
_xlfn.XLOOKUP(_xlfn.CONCAT(11,"-",$A178, "-", "H"), PlayerData!$G:$G,PlayerData!H:H,""),
_xlfn.XLOOKUP(_xlfn.CONCAT(12,"-",$A178, "-", "H"), PlayerData!$G:$G,PlayerData!H:H,""),
_xlfn.XLOOKUP(_xlfn.CONCAT(13,"-",$A178, "-", "H"), PlayerData!$G:$G,PlayerData!H:H,""),
_xlfn.XLOOKUP(_xlfn.CONCAT(14,"-",$A178, "-", "H"), PlayerData!$G:$G,PlayerData!H:H,""),
_xlfn.XLOOKUP(_xlfn.CONCAT(15,"-",$A178, "-", "H"), PlayerData!$G:$G,PlayerData!H:H,""),
_xlfn.XLOOKUP(_xlfn.CONCAT(16,"-",$A178, "-", "H"), PlayerData!$G:$G,PlayerData!H:H,""),
_xlfn.XLOOKUP(_xlfn.CONCAT(17,"-",$A178, "-", "H"), PlayerData!$G:$G,PlayerData!H:H,""),
_xlfn.XLOOKUP(_xlfn.CONCAT(18,"-",$A178, "-", "H"), PlayerData!$G:$G,PlayerData!H:H,"")))</f>
        <v>0.8</v>
      </c>
      <c r="F178" s="136" cm="1">
        <f t="array" ref="F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"H"), PlayerData!$G:$G,PlayerData!I:I,""),
_xlfn.XLOOKUP(_xlfn.CONCAT(1,"-",$A178, "-", "H"), PlayerData!$G:$G,PlayerData!I:I,""),
_xlfn.XLOOKUP(_xlfn.CONCAT(2,"-",$A178, "-", "H"), PlayerData!$G:$G,PlayerData!I:I,""),
_xlfn.XLOOKUP(_xlfn.CONCAT(3,"-",$A178, "-", "H"), PlayerData!$G:$G,PlayerData!I:I,""),
_xlfn.XLOOKUP(_xlfn.CONCAT(4,"-",$A178, "-", "H"), PlayerData!$G:$G,PlayerData!I:I,""),
_xlfn.XLOOKUP(_xlfn.CONCAT(5,"-",$A178, "-", "H"), PlayerData!$G:$G,PlayerData!I:I,""),
_xlfn.XLOOKUP(_xlfn.CONCAT(6,"-",$A178, "-", "H"), PlayerData!$G:$G,PlayerData!I:I,""),
_xlfn.XLOOKUP(_xlfn.CONCAT(7,"-",$A178, "-", "H"), PlayerData!$G:$G,PlayerData!I:I,""),
_xlfn.XLOOKUP(_xlfn.CONCAT(8,"-",$A178, "-", "H"), PlayerData!$G:$G,PlayerData!I:I,""),
_xlfn.XLOOKUP(_xlfn.CONCAT(9,"-",$A178, "-", "H"), PlayerData!$G:$G,PlayerData!I:I,""),
_xlfn.XLOOKUP(_xlfn.CONCAT(10,"-",$A178, "-", "H"), PlayerData!$G:$G,PlayerData!I:I,""),
_xlfn.XLOOKUP(_xlfn.CONCAT(11,"-",$A178, "-", "H"), PlayerData!$G:$G,PlayerData!I:I,""),
_xlfn.XLOOKUP(_xlfn.CONCAT(12,"-",$A178, "-", "H"), PlayerData!$G:$G,PlayerData!I:I,""),
_xlfn.XLOOKUP(_xlfn.CONCAT(13,"-",$A178, "-", "H"), PlayerData!$G:$G,PlayerData!I:I,""),
_xlfn.XLOOKUP(_xlfn.CONCAT(14,"-",$A178, "-", "H"), PlayerData!$G:$G,PlayerData!I:I,""),
_xlfn.XLOOKUP(_xlfn.CONCAT(15,"-",$A178, "-", "H"), PlayerData!$G:$G,PlayerData!I:I,""),
_xlfn.XLOOKUP(_xlfn.CONCAT(16,"-",$A178, "-", "H"), PlayerData!$G:$G,PlayerData!I:I,""),
_xlfn.XLOOKUP(_xlfn.CONCAT(17,"-",$A178, "-", "H"), PlayerData!$G:$G,PlayerData!I:I,""),
_xlfn.XLOOKUP(_xlfn.CONCAT(18,"-",$A178, "-", "H"), PlayerData!$G:$G,PlayerData!I:I,"")))</f>
        <v>0.2</v>
      </c>
      <c r="G178" s="90" cm="1">
        <f t="array" ref="G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"H"), PlayerData!$G:$G,PlayerData!L:L,""),
_xlfn.XLOOKUP(_xlfn.CONCAT(1,"-",$A178, "-", "H"), PlayerData!$G:$G,PlayerData!L:L,""),
_xlfn.XLOOKUP(_xlfn.CONCAT(2,"-",$A178, "-", "H"), PlayerData!$G:$G,PlayerData!L:L,""),
_xlfn.XLOOKUP(_xlfn.CONCAT(3,"-",$A178, "-", "H"), PlayerData!$G:$G,PlayerData!L:L,""),
_xlfn.XLOOKUP(_xlfn.CONCAT(4,"-",$A178, "-", "H"), PlayerData!$G:$G,PlayerData!L:L,""),
_xlfn.XLOOKUP(_xlfn.CONCAT(5,"-",$A178, "-", "H"), PlayerData!$G:$G,PlayerData!L:L,""),
_xlfn.XLOOKUP(_xlfn.CONCAT(6,"-",$A178, "-", "H"), PlayerData!$G:$G,PlayerData!L:L,""),
_xlfn.XLOOKUP(_xlfn.CONCAT(7,"-",$A178, "-", "H"), PlayerData!$G:$G,PlayerData!L:L,""),
_xlfn.XLOOKUP(_xlfn.CONCAT(8,"-",$A178, "-", "H"), PlayerData!$G:$G,PlayerData!L:L,""),
_xlfn.XLOOKUP(_xlfn.CONCAT(9,"-",$A178, "-", "H"), PlayerData!$G:$G,PlayerData!L:L,""),
_xlfn.XLOOKUP(_xlfn.CONCAT(10,"-",$A178, "-", "H"), PlayerData!$G:$G,PlayerData!L:L,""),
_xlfn.XLOOKUP(_xlfn.CONCAT(11,"-",$A178, "-", "H"), PlayerData!$G:$G,PlayerData!L:L,""),
_xlfn.XLOOKUP(_xlfn.CONCAT(12,"-",$A178, "-", "H"), PlayerData!$G:$G,PlayerData!L:L,""),
_xlfn.XLOOKUP(_xlfn.CONCAT(13,"-",$A178, "-", "H"), PlayerData!$G:$G,PlayerData!L:L,""),
_xlfn.XLOOKUP(_xlfn.CONCAT(14,"-",$A178, "-", "H"), PlayerData!$G:$G,PlayerData!L:L,""),
_xlfn.XLOOKUP(_xlfn.CONCAT(15,"-",$A178, "-", "H"), PlayerData!$G:$G,PlayerData!L:L,""),
_xlfn.XLOOKUP(_xlfn.CONCAT(16,"-",$A178, "-", "H"), PlayerData!$G:$G,PlayerData!L:L,""),
_xlfn.XLOOKUP(_xlfn.CONCAT(17,"-",$A178, "-", "H"), PlayerData!$G:$G,PlayerData!L:L,""),
_xlfn.XLOOKUP(_xlfn.CONCAT(18,"-",$A178, "-", "H"), PlayerData!$G:$G,PlayerData!L:L,"")))</f>
        <v>0.55000000000000004</v>
      </c>
      <c r="H178" s="132">
        <f t="shared" si="14"/>
        <v>18.18181818181818</v>
      </c>
      <c r="I178" s="132">
        <f t="shared" si="15"/>
        <v>9.0909090909090899</v>
      </c>
      <c r="J178" s="72">
        <f t="shared" si="16"/>
        <v>7.4123989218328861</v>
      </c>
      <c r="K178" s="138" cm="1">
        <f t="array" ref="K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"A"), PlayerData!$M:$M,PlayerData!N:N,""),
_xlfn.XLOOKUP(_xlfn.CONCAT(1,"-",$A178, "-", "A"), PlayerData!$M:$M,PlayerData!N:N,""),
_xlfn.XLOOKUP(_xlfn.CONCAT(2,"-",$A178, "-", "A"), PlayerData!$M:$M,PlayerData!N:N,""),
_xlfn.XLOOKUP(_xlfn.CONCAT(3,"-",$A178, "-", "A"), PlayerData!$M:$M,PlayerData!N:N,""),
_xlfn.XLOOKUP(_xlfn.CONCAT(4,"-",$A178, "-", "A"), PlayerData!$M:$M,PlayerData!N:N,""),
_xlfn.XLOOKUP(_xlfn.CONCAT(5,"-",$A178, "-", "A"), PlayerData!$M:$M,PlayerData!N:N,""),
_xlfn.XLOOKUP(_xlfn.CONCAT(6,"-",$A178, "-", "A"), PlayerData!$M:$M,PlayerData!N:N,""),
_xlfn.XLOOKUP(_xlfn.CONCAT(7,"-",$A178, "-", "A"), PlayerData!$M:$M,PlayerData!N:N,""),
_xlfn.XLOOKUP(_xlfn.CONCAT(8,"-",$A178, "-", "A"), PlayerData!$M:$M,PlayerData!N:N,""),
_xlfn.XLOOKUP(_xlfn.CONCAT(9,"-",$A178, "-", "A"), PlayerData!$M:$M,PlayerData!N:N,""),
_xlfn.XLOOKUP(_xlfn.CONCAT(10,"-",$A178, "-", "A"), PlayerData!$M:$M,PlayerData!N:N,""),
_xlfn.XLOOKUP(_xlfn.CONCAT(11,"-",$A178, "-", "A"), PlayerData!$M:$M,PlayerData!N:N,""),
_xlfn.XLOOKUP(_xlfn.CONCAT(12,"-",$A178, "-", "A"), PlayerData!$M:$M,PlayerData!N:N,""),
_xlfn.XLOOKUP(_xlfn.CONCAT(13,"-",$A178, "-", "A"), PlayerData!$M:$M,PlayerData!N:N,""),
_xlfn.XLOOKUP(_xlfn.CONCAT(14,"-",$A178, "-", "A"), PlayerData!$M:$M,PlayerData!N:N,""),
_xlfn.XLOOKUP(_xlfn.CONCAT(15,"-",$A178, "-", "A"), PlayerData!$M:$M,PlayerData!N:N,""),
_xlfn.XLOOKUP(_xlfn.CONCAT(16,"-",$A178, "-", "A"), PlayerData!$M:$M,PlayerData!N:N,""),
_xlfn.XLOOKUP(_xlfn.CONCAT(17,"-",$A178, "-", "A"), PlayerData!$M:$M,PlayerData!N:N,""),
_xlfn.XLOOKUP(_xlfn.CONCAT(18,"-",$A178, "-", "A"), PlayerData!$M:$M,PlayerData!N:N,"")))</f>
        <v>0.25</v>
      </c>
      <c r="L178" s="138" cm="1">
        <f t="array" ref="L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"A"), PlayerData!$M:$M,PlayerData!O:O,""),
_xlfn.XLOOKUP(_xlfn.CONCAT(1,"-",$A178, "-", "A"), PlayerData!$M:$M,PlayerData!O:O,""),
_xlfn.XLOOKUP(_xlfn.CONCAT(2,"-",$A178, "-", "A"), PlayerData!$M:$M,PlayerData!O:O,""),
_xlfn.XLOOKUP(_xlfn.CONCAT(3,"-",$A178, "-", "A"), PlayerData!$M:$M,PlayerData!O:O,""),
_xlfn.XLOOKUP(_xlfn.CONCAT(4,"-",$A178, "-", "A"), PlayerData!$M:$M,PlayerData!O:O,""),
_xlfn.XLOOKUP(_xlfn.CONCAT(5,"-",$A178, "-", "A"), PlayerData!$M:$M,PlayerData!O:O,""),
_xlfn.XLOOKUP(_xlfn.CONCAT(6,"-",$A178, "-", "A"), PlayerData!$M:$M,PlayerData!O:O,""),
_xlfn.XLOOKUP(_xlfn.CONCAT(7,"-",$A178, "-", "A"), PlayerData!$M:$M,PlayerData!O:O,""),
_xlfn.XLOOKUP(_xlfn.CONCAT(8,"-",$A178, "-", "A"), PlayerData!$M:$M,PlayerData!O:O,""),
_xlfn.XLOOKUP(_xlfn.CONCAT(9,"-",$A178, "-", "A"), PlayerData!$M:$M,PlayerData!O:O,""),
_xlfn.XLOOKUP(_xlfn.CONCAT(10,"-",$A178, "-", "A"), PlayerData!$M:$M,PlayerData!O:O,""),
_xlfn.XLOOKUP(_xlfn.CONCAT(11,"-",$A178, "-", "A"), PlayerData!$M:$M,PlayerData!O:O,""),
_xlfn.XLOOKUP(_xlfn.CONCAT(12,"-",$A178, "-", "A"), PlayerData!$M:$M,PlayerData!O:O,""),
_xlfn.XLOOKUP(_xlfn.CONCAT(13,"-",$A178, "-", "A"), PlayerData!$M:$M,PlayerData!O:O,""),
_xlfn.XLOOKUP(_xlfn.CONCAT(14,"-",$A178, "-", "A"), PlayerData!$M:$M,PlayerData!O:O,""),
_xlfn.XLOOKUP(_xlfn.CONCAT(15,"-",$A178, "-", "A"), PlayerData!$M:$M,PlayerData!O:O,""),
_xlfn.XLOOKUP(_xlfn.CONCAT(16,"-",$A178, "-", "A"), PlayerData!$M:$M,PlayerData!O:O,""),
_xlfn.XLOOKUP(_xlfn.CONCAT(17,"-",$A178, "-", "A"), PlayerData!$M:$M,PlayerData!O:O,""),
_xlfn.XLOOKUP(_xlfn.CONCAT(18,"-",$A178, "-", "A"), PlayerData!$M:$M,PlayerData!O:O,"")))</f>
        <v>0</v>
      </c>
      <c r="M178" s="96" cm="1">
        <f t="array" ref="M1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_xlfn.XLOOKUP(_xlfn.CONCAT(0,"-",$A178, "-", "A"), PlayerData!$M:$M,PlayerData!R:R,""),
_xlfn.XLOOKUP(_xlfn.CONCAT(1,"-",$A178, "-", "A"), PlayerData!$M:$M,PlayerData!R:R,""),
_xlfn.XLOOKUP(_xlfn.CONCAT(2,"-",$A178, "-", "A"), PlayerData!$M:$M,PlayerData!R:R,""),
_xlfn.XLOOKUP(_xlfn.CONCAT(3,"-",$A178, "-", "A"), PlayerData!$M:$M,PlayerData!R:R,""),
_xlfn.XLOOKUP(_xlfn.CONCAT(4,"-",$A178, "-", "A"), PlayerData!$M:$M,PlayerData!R:R,""),
_xlfn.XLOOKUP(_xlfn.CONCAT(5,"-",$A178, "-", "A"), PlayerData!$M:$M,PlayerData!R:R,""),
_xlfn.XLOOKUP(_xlfn.CONCAT(6,"-",$A178, "-", "A"), PlayerData!$M:$M,PlayerData!R:R,""),
_xlfn.XLOOKUP(_xlfn.CONCAT(7,"-",$A178, "-", "A"), PlayerData!$M:$M,PlayerData!R:R,""),
_xlfn.XLOOKUP(_xlfn.CONCAT(8,"-",$A178, "-", "A"), PlayerData!$M:$M,PlayerData!R:R,""),
_xlfn.XLOOKUP(_xlfn.CONCAT(9,"-",$A178, "-", "A"), PlayerData!$M:$M,PlayerData!R:R,""),
_xlfn.XLOOKUP(_xlfn.CONCAT(10,"-",$A178, "-", "A"), PlayerData!$M:$M,PlayerData!R:R,""),
_xlfn.XLOOKUP(_xlfn.CONCAT(11,"-",$A178, "-", "A"), PlayerData!$M:$M,PlayerData!R:R,""),
_xlfn.XLOOKUP(_xlfn.CONCAT(12,"-",$A178, "-", "A"), PlayerData!$M:$M,PlayerData!R:R,""),
_xlfn.XLOOKUP(_xlfn.CONCAT(13,"-",$A178, "-", "A"), PlayerData!$M:$M,PlayerData!R:R,""),
_xlfn.XLOOKUP(_xlfn.CONCAT(14,"-",$A178, "-", "A"), PlayerData!$M:$M,PlayerData!R:R,""),
_xlfn.XLOOKUP(_xlfn.CONCAT(15,"-",$A178, "-", "A"), PlayerData!$M:$M,PlayerData!R:R,""),
_xlfn.XLOOKUP(_xlfn.CONCAT(16,"-",$A178, "-", "A"), PlayerData!$M:$M,PlayerData!R:R,""),
_xlfn.XLOOKUP(_xlfn.CONCAT(17,"-",$A178, "-", "A"), PlayerData!$M:$M,PlayerData!R:R,""),
_xlfn.XLOOKUP(_xlfn.CONCAT(18,"-",$A178, "-", "A"), PlayerData!$M:$M,PlayerData!R:R,"")))</f>
        <v>0.16999999999999998</v>
      </c>
      <c r="N178" s="134">
        <f t="shared" si="17"/>
        <v>5.6818181818181817</v>
      </c>
      <c r="O178" s="134">
        <f t="shared" si="18"/>
        <v>0</v>
      </c>
      <c r="P178" s="73">
        <f t="shared" si="19"/>
        <v>2.2911051212938007</v>
      </c>
      <c r="Q178" s="132" cm="1">
        <f t="array" ref="Q178">IF(OR($A178=Solver!$T$12:$T$201),0,SUMPRODUCT($H178:$J178,$T$4:$V$4))</f>
        <v>7.4123989218328861</v>
      </c>
      <c r="R178" s="73" cm="1">
        <f t="array" ref="R178">IF(OR($A178=Solver!$T$12:$T$201),0, SUMPRODUCT($N178:$P178, $T$4:$V$4))</f>
        <v>2.2911051212938007</v>
      </c>
    </row>
    <row r="179" spans="1:18">
      <c r="A179" s="55">
        <v>177</v>
      </c>
      <c r="B179" s="55" t="str">
        <f>_xlfn.XLOOKUP($A179, PlayerData!$B$3:$B$394, PlayerData!C$3:C$394)</f>
        <v>BUR</v>
      </c>
      <c r="C179" s="55" t="str">
        <f>_xlfn.XLOOKUP($A179, PlayerData!$B$3:$B$394, PlayerData!D$3:D$394)</f>
        <v>M</v>
      </c>
      <c r="D179" s="31" t="str">
        <f>_xlfn.XLOOKUP($A179, PlayerData!$B$3:$B$394, PlayerData!E$3:E$394)</f>
        <v>Brady</v>
      </c>
      <c r="E179" s="136" cm="1">
        <f t="array" ref="E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"H"), PlayerData!$G:$G,PlayerData!H:H,""),
_xlfn.XLOOKUP(_xlfn.CONCAT(1,"-",$A179, "-", "H"), PlayerData!$G:$G,PlayerData!H:H,""),
_xlfn.XLOOKUP(_xlfn.CONCAT(2,"-",$A179, "-", "H"), PlayerData!$G:$G,PlayerData!H:H,""),
_xlfn.XLOOKUP(_xlfn.CONCAT(3,"-",$A179, "-", "H"), PlayerData!$G:$G,PlayerData!H:H,""),
_xlfn.XLOOKUP(_xlfn.CONCAT(4,"-",$A179, "-", "H"), PlayerData!$G:$G,PlayerData!H:H,""),
_xlfn.XLOOKUP(_xlfn.CONCAT(5,"-",$A179, "-", "H"), PlayerData!$G:$G,PlayerData!H:H,""),
_xlfn.XLOOKUP(_xlfn.CONCAT(6,"-",$A179, "-", "H"), PlayerData!$G:$G,PlayerData!H:H,""),
_xlfn.XLOOKUP(_xlfn.CONCAT(7,"-",$A179, "-", "H"), PlayerData!$G:$G,PlayerData!H:H,""),
_xlfn.XLOOKUP(_xlfn.CONCAT(8,"-",$A179, "-", "H"), PlayerData!$G:$G,PlayerData!H:H,""),
_xlfn.XLOOKUP(_xlfn.CONCAT(9,"-",$A179, "-", "H"), PlayerData!$G:$G,PlayerData!H:H,""),
_xlfn.XLOOKUP(_xlfn.CONCAT(10,"-",$A179, "-", "H"), PlayerData!$G:$G,PlayerData!H:H,""),
_xlfn.XLOOKUP(_xlfn.CONCAT(11,"-",$A179, "-", "H"), PlayerData!$G:$G,PlayerData!H:H,""),
_xlfn.XLOOKUP(_xlfn.CONCAT(12,"-",$A179, "-", "H"), PlayerData!$G:$G,PlayerData!H:H,""),
_xlfn.XLOOKUP(_xlfn.CONCAT(13,"-",$A179, "-", "H"), PlayerData!$G:$G,PlayerData!H:H,""),
_xlfn.XLOOKUP(_xlfn.CONCAT(14,"-",$A179, "-", "H"), PlayerData!$G:$G,PlayerData!H:H,""),
_xlfn.XLOOKUP(_xlfn.CONCAT(15,"-",$A179, "-", "H"), PlayerData!$G:$G,PlayerData!H:H,""),
_xlfn.XLOOKUP(_xlfn.CONCAT(16,"-",$A179, "-", "H"), PlayerData!$G:$G,PlayerData!H:H,""),
_xlfn.XLOOKUP(_xlfn.CONCAT(17,"-",$A179, "-", "H"), PlayerData!$G:$G,PlayerData!H:H,""),
_xlfn.XLOOKUP(_xlfn.CONCAT(18,"-",$A179, "-", "H"), PlayerData!$G:$G,PlayerData!H:H,"")))</f>
        <v>0</v>
      </c>
      <c r="F179" s="136" cm="1">
        <f t="array" ref="F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"H"), PlayerData!$G:$G,PlayerData!I:I,""),
_xlfn.XLOOKUP(_xlfn.CONCAT(1,"-",$A179, "-", "H"), PlayerData!$G:$G,PlayerData!I:I,""),
_xlfn.XLOOKUP(_xlfn.CONCAT(2,"-",$A179, "-", "H"), PlayerData!$G:$G,PlayerData!I:I,""),
_xlfn.XLOOKUP(_xlfn.CONCAT(3,"-",$A179, "-", "H"), PlayerData!$G:$G,PlayerData!I:I,""),
_xlfn.XLOOKUP(_xlfn.CONCAT(4,"-",$A179, "-", "H"), PlayerData!$G:$G,PlayerData!I:I,""),
_xlfn.XLOOKUP(_xlfn.CONCAT(5,"-",$A179, "-", "H"), PlayerData!$G:$G,PlayerData!I:I,""),
_xlfn.XLOOKUP(_xlfn.CONCAT(6,"-",$A179, "-", "H"), PlayerData!$G:$G,PlayerData!I:I,""),
_xlfn.XLOOKUP(_xlfn.CONCAT(7,"-",$A179, "-", "H"), PlayerData!$G:$G,PlayerData!I:I,""),
_xlfn.XLOOKUP(_xlfn.CONCAT(8,"-",$A179, "-", "H"), PlayerData!$G:$G,PlayerData!I:I,""),
_xlfn.XLOOKUP(_xlfn.CONCAT(9,"-",$A179, "-", "H"), PlayerData!$G:$G,PlayerData!I:I,""),
_xlfn.XLOOKUP(_xlfn.CONCAT(10,"-",$A179, "-", "H"), PlayerData!$G:$G,PlayerData!I:I,""),
_xlfn.XLOOKUP(_xlfn.CONCAT(11,"-",$A179, "-", "H"), PlayerData!$G:$G,PlayerData!I:I,""),
_xlfn.XLOOKUP(_xlfn.CONCAT(12,"-",$A179, "-", "H"), PlayerData!$G:$G,PlayerData!I:I,""),
_xlfn.XLOOKUP(_xlfn.CONCAT(13,"-",$A179, "-", "H"), PlayerData!$G:$G,PlayerData!I:I,""),
_xlfn.XLOOKUP(_xlfn.CONCAT(14,"-",$A179, "-", "H"), PlayerData!$G:$G,PlayerData!I:I,""),
_xlfn.XLOOKUP(_xlfn.CONCAT(15,"-",$A179, "-", "H"), PlayerData!$G:$G,PlayerData!I:I,""),
_xlfn.XLOOKUP(_xlfn.CONCAT(16,"-",$A179, "-", "H"), PlayerData!$G:$G,PlayerData!I:I,""),
_xlfn.XLOOKUP(_xlfn.CONCAT(17,"-",$A179, "-", "H"), PlayerData!$G:$G,PlayerData!I:I,""),
_xlfn.XLOOKUP(_xlfn.CONCAT(18,"-",$A179, "-", "H"), PlayerData!$G:$G,PlayerData!I:I,"")))</f>
        <v>0</v>
      </c>
      <c r="G179" s="90" cm="1">
        <f t="array" ref="G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"H"), PlayerData!$G:$G,PlayerData!L:L,""),
_xlfn.XLOOKUP(_xlfn.CONCAT(1,"-",$A179, "-", "H"), PlayerData!$G:$G,PlayerData!L:L,""),
_xlfn.XLOOKUP(_xlfn.CONCAT(2,"-",$A179, "-", "H"), PlayerData!$G:$G,PlayerData!L:L,""),
_xlfn.XLOOKUP(_xlfn.CONCAT(3,"-",$A179, "-", "H"), PlayerData!$G:$G,PlayerData!L:L,""),
_xlfn.XLOOKUP(_xlfn.CONCAT(4,"-",$A179, "-", "H"), PlayerData!$G:$G,PlayerData!L:L,""),
_xlfn.XLOOKUP(_xlfn.CONCAT(5,"-",$A179, "-", "H"), PlayerData!$G:$G,PlayerData!L:L,""),
_xlfn.XLOOKUP(_xlfn.CONCAT(6,"-",$A179, "-", "H"), PlayerData!$G:$G,PlayerData!L:L,""),
_xlfn.XLOOKUP(_xlfn.CONCAT(7,"-",$A179, "-", "H"), PlayerData!$G:$G,PlayerData!L:L,""),
_xlfn.XLOOKUP(_xlfn.CONCAT(8,"-",$A179, "-", "H"), PlayerData!$G:$G,PlayerData!L:L,""),
_xlfn.XLOOKUP(_xlfn.CONCAT(9,"-",$A179, "-", "H"), PlayerData!$G:$G,PlayerData!L:L,""),
_xlfn.XLOOKUP(_xlfn.CONCAT(10,"-",$A179, "-", "H"), PlayerData!$G:$G,PlayerData!L:L,""),
_xlfn.XLOOKUP(_xlfn.CONCAT(11,"-",$A179, "-", "H"), PlayerData!$G:$G,PlayerData!L:L,""),
_xlfn.XLOOKUP(_xlfn.CONCAT(12,"-",$A179, "-", "H"), PlayerData!$G:$G,PlayerData!L:L,""),
_xlfn.XLOOKUP(_xlfn.CONCAT(13,"-",$A179, "-", "H"), PlayerData!$G:$G,PlayerData!L:L,""),
_xlfn.XLOOKUP(_xlfn.CONCAT(14,"-",$A179, "-", "H"), PlayerData!$G:$G,PlayerData!L:L,""),
_xlfn.XLOOKUP(_xlfn.CONCAT(15,"-",$A179, "-", "H"), PlayerData!$G:$G,PlayerData!L:L,""),
_xlfn.XLOOKUP(_xlfn.CONCAT(16,"-",$A179, "-", "H"), PlayerData!$G:$G,PlayerData!L:L,""),
_xlfn.XLOOKUP(_xlfn.CONCAT(17,"-",$A179, "-", "H"), PlayerData!$G:$G,PlayerData!L:L,""),
_xlfn.XLOOKUP(_xlfn.CONCAT(18,"-",$A179, "-", "H"), PlayerData!$G:$G,PlayerData!L:L,"")))</f>
        <v>0</v>
      </c>
      <c r="H179" s="132">
        <f t="shared" si="14"/>
        <v>0</v>
      </c>
      <c r="I179" s="132">
        <f t="shared" si="15"/>
        <v>0</v>
      </c>
      <c r="J179" s="72">
        <f t="shared" si="16"/>
        <v>0</v>
      </c>
      <c r="K179" s="138" cm="1">
        <f t="array" ref="K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"A"), PlayerData!$M:$M,PlayerData!N:N,""),
_xlfn.XLOOKUP(_xlfn.CONCAT(1,"-",$A179, "-", "A"), PlayerData!$M:$M,PlayerData!N:N,""),
_xlfn.XLOOKUP(_xlfn.CONCAT(2,"-",$A179, "-", "A"), PlayerData!$M:$M,PlayerData!N:N,""),
_xlfn.XLOOKUP(_xlfn.CONCAT(3,"-",$A179, "-", "A"), PlayerData!$M:$M,PlayerData!N:N,""),
_xlfn.XLOOKUP(_xlfn.CONCAT(4,"-",$A179, "-", "A"), PlayerData!$M:$M,PlayerData!N:N,""),
_xlfn.XLOOKUP(_xlfn.CONCAT(5,"-",$A179, "-", "A"), PlayerData!$M:$M,PlayerData!N:N,""),
_xlfn.XLOOKUP(_xlfn.CONCAT(6,"-",$A179, "-", "A"), PlayerData!$M:$M,PlayerData!N:N,""),
_xlfn.XLOOKUP(_xlfn.CONCAT(7,"-",$A179, "-", "A"), PlayerData!$M:$M,PlayerData!N:N,""),
_xlfn.XLOOKUP(_xlfn.CONCAT(8,"-",$A179, "-", "A"), PlayerData!$M:$M,PlayerData!N:N,""),
_xlfn.XLOOKUP(_xlfn.CONCAT(9,"-",$A179, "-", "A"), PlayerData!$M:$M,PlayerData!N:N,""),
_xlfn.XLOOKUP(_xlfn.CONCAT(10,"-",$A179, "-", "A"), PlayerData!$M:$M,PlayerData!N:N,""),
_xlfn.XLOOKUP(_xlfn.CONCAT(11,"-",$A179, "-", "A"), PlayerData!$M:$M,PlayerData!N:N,""),
_xlfn.XLOOKUP(_xlfn.CONCAT(12,"-",$A179, "-", "A"), PlayerData!$M:$M,PlayerData!N:N,""),
_xlfn.XLOOKUP(_xlfn.CONCAT(13,"-",$A179, "-", "A"), PlayerData!$M:$M,PlayerData!N:N,""),
_xlfn.XLOOKUP(_xlfn.CONCAT(14,"-",$A179, "-", "A"), PlayerData!$M:$M,PlayerData!N:N,""),
_xlfn.XLOOKUP(_xlfn.CONCAT(15,"-",$A179, "-", "A"), PlayerData!$M:$M,PlayerData!N:N,""),
_xlfn.XLOOKUP(_xlfn.CONCAT(16,"-",$A179, "-", "A"), PlayerData!$M:$M,PlayerData!N:N,""),
_xlfn.XLOOKUP(_xlfn.CONCAT(17,"-",$A179, "-", "A"), PlayerData!$M:$M,PlayerData!N:N,""),
_xlfn.XLOOKUP(_xlfn.CONCAT(18,"-",$A179, "-", "A"), PlayerData!$M:$M,PlayerData!N:N,"")))</f>
        <v>0</v>
      </c>
      <c r="L179" s="138" cm="1">
        <f t="array" ref="L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"A"), PlayerData!$M:$M,PlayerData!O:O,""),
_xlfn.XLOOKUP(_xlfn.CONCAT(1,"-",$A179, "-", "A"), PlayerData!$M:$M,PlayerData!O:O,""),
_xlfn.XLOOKUP(_xlfn.CONCAT(2,"-",$A179, "-", "A"), PlayerData!$M:$M,PlayerData!O:O,""),
_xlfn.XLOOKUP(_xlfn.CONCAT(3,"-",$A179, "-", "A"), PlayerData!$M:$M,PlayerData!O:O,""),
_xlfn.XLOOKUP(_xlfn.CONCAT(4,"-",$A179, "-", "A"), PlayerData!$M:$M,PlayerData!O:O,""),
_xlfn.XLOOKUP(_xlfn.CONCAT(5,"-",$A179, "-", "A"), PlayerData!$M:$M,PlayerData!O:O,""),
_xlfn.XLOOKUP(_xlfn.CONCAT(6,"-",$A179, "-", "A"), PlayerData!$M:$M,PlayerData!O:O,""),
_xlfn.XLOOKUP(_xlfn.CONCAT(7,"-",$A179, "-", "A"), PlayerData!$M:$M,PlayerData!O:O,""),
_xlfn.XLOOKUP(_xlfn.CONCAT(8,"-",$A179, "-", "A"), PlayerData!$M:$M,PlayerData!O:O,""),
_xlfn.XLOOKUP(_xlfn.CONCAT(9,"-",$A179, "-", "A"), PlayerData!$M:$M,PlayerData!O:O,""),
_xlfn.XLOOKUP(_xlfn.CONCAT(10,"-",$A179, "-", "A"), PlayerData!$M:$M,PlayerData!O:O,""),
_xlfn.XLOOKUP(_xlfn.CONCAT(11,"-",$A179, "-", "A"), PlayerData!$M:$M,PlayerData!O:O,""),
_xlfn.XLOOKUP(_xlfn.CONCAT(12,"-",$A179, "-", "A"), PlayerData!$M:$M,PlayerData!O:O,""),
_xlfn.XLOOKUP(_xlfn.CONCAT(13,"-",$A179, "-", "A"), PlayerData!$M:$M,PlayerData!O:O,""),
_xlfn.XLOOKUP(_xlfn.CONCAT(14,"-",$A179, "-", "A"), PlayerData!$M:$M,PlayerData!O:O,""),
_xlfn.XLOOKUP(_xlfn.CONCAT(15,"-",$A179, "-", "A"), PlayerData!$M:$M,PlayerData!O:O,""),
_xlfn.XLOOKUP(_xlfn.CONCAT(16,"-",$A179, "-", "A"), PlayerData!$M:$M,PlayerData!O:O,""),
_xlfn.XLOOKUP(_xlfn.CONCAT(17,"-",$A179, "-", "A"), PlayerData!$M:$M,PlayerData!O:O,""),
_xlfn.XLOOKUP(_xlfn.CONCAT(18,"-",$A179, "-", "A"), PlayerData!$M:$M,PlayerData!O:O,"")))</f>
        <v>0</v>
      </c>
      <c r="M179" s="96" cm="1">
        <f t="array" ref="M1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_xlfn.XLOOKUP(_xlfn.CONCAT(0,"-",$A179, "-", "A"), PlayerData!$M:$M,PlayerData!R:R,""),
_xlfn.XLOOKUP(_xlfn.CONCAT(1,"-",$A179, "-", "A"), PlayerData!$M:$M,PlayerData!R:R,""),
_xlfn.XLOOKUP(_xlfn.CONCAT(2,"-",$A179, "-", "A"), PlayerData!$M:$M,PlayerData!R:R,""),
_xlfn.XLOOKUP(_xlfn.CONCAT(3,"-",$A179, "-", "A"), PlayerData!$M:$M,PlayerData!R:R,""),
_xlfn.XLOOKUP(_xlfn.CONCAT(4,"-",$A179, "-", "A"), PlayerData!$M:$M,PlayerData!R:R,""),
_xlfn.XLOOKUP(_xlfn.CONCAT(5,"-",$A179, "-", "A"), PlayerData!$M:$M,PlayerData!R:R,""),
_xlfn.XLOOKUP(_xlfn.CONCAT(6,"-",$A179, "-", "A"), PlayerData!$M:$M,PlayerData!R:R,""),
_xlfn.XLOOKUP(_xlfn.CONCAT(7,"-",$A179, "-", "A"), PlayerData!$M:$M,PlayerData!R:R,""),
_xlfn.XLOOKUP(_xlfn.CONCAT(8,"-",$A179, "-", "A"), PlayerData!$M:$M,PlayerData!R:R,""),
_xlfn.XLOOKUP(_xlfn.CONCAT(9,"-",$A179, "-", "A"), PlayerData!$M:$M,PlayerData!R:R,""),
_xlfn.XLOOKUP(_xlfn.CONCAT(10,"-",$A179, "-", "A"), PlayerData!$M:$M,PlayerData!R:R,""),
_xlfn.XLOOKUP(_xlfn.CONCAT(11,"-",$A179, "-", "A"), PlayerData!$M:$M,PlayerData!R:R,""),
_xlfn.XLOOKUP(_xlfn.CONCAT(12,"-",$A179, "-", "A"), PlayerData!$M:$M,PlayerData!R:R,""),
_xlfn.XLOOKUP(_xlfn.CONCAT(13,"-",$A179, "-", "A"), PlayerData!$M:$M,PlayerData!R:R,""),
_xlfn.XLOOKUP(_xlfn.CONCAT(14,"-",$A179, "-", "A"), PlayerData!$M:$M,PlayerData!R:R,""),
_xlfn.XLOOKUP(_xlfn.CONCAT(15,"-",$A179, "-", "A"), PlayerData!$M:$M,PlayerData!R:R,""),
_xlfn.XLOOKUP(_xlfn.CONCAT(16,"-",$A179, "-", "A"), PlayerData!$M:$M,PlayerData!R:R,""),
_xlfn.XLOOKUP(_xlfn.CONCAT(17,"-",$A179, "-", "A"), PlayerData!$M:$M,PlayerData!R:R,""),
_xlfn.XLOOKUP(_xlfn.CONCAT(18,"-",$A179, "-", "A"), PlayerData!$M:$M,PlayerData!R:R,"")))</f>
        <v>0</v>
      </c>
      <c r="N179" s="134">
        <f t="shared" si="17"/>
        <v>0</v>
      </c>
      <c r="O179" s="134">
        <f t="shared" si="18"/>
        <v>0</v>
      </c>
      <c r="P179" s="73">
        <f t="shared" si="19"/>
        <v>0</v>
      </c>
      <c r="Q179" s="132" cm="1">
        <f t="array" ref="Q179">IF(OR($A179=Solver!$T$12:$T$201),0,SUMPRODUCT($H179:$J179,$T$4:$V$4))</f>
        <v>0</v>
      </c>
      <c r="R179" s="73" cm="1">
        <f t="array" ref="R179">IF(OR($A179=Solver!$T$12:$T$201),0, SUMPRODUCT($N179:$P179, $T$4:$V$4))</f>
        <v>0</v>
      </c>
    </row>
    <row r="180" spans="1:18">
      <c r="A180" s="55">
        <v>178</v>
      </c>
      <c r="B180" s="55" t="str">
        <f>_xlfn.XLOOKUP($A180, PlayerData!$B$3:$B$394, PlayerData!C$3:C$394)</f>
        <v>BUR</v>
      </c>
      <c r="C180" s="55" t="str">
        <f>_xlfn.XLOOKUP($A180, PlayerData!$B$3:$B$394, PlayerData!D$3:D$394)</f>
        <v>M</v>
      </c>
      <c r="D180" s="31" t="str">
        <f>_xlfn.XLOOKUP($A180, PlayerData!$B$3:$B$394, PlayerData!E$3:E$394)</f>
        <v>Cork</v>
      </c>
      <c r="E180" s="136" cm="1">
        <f t="array" ref="E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"H"), PlayerData!$G:$G,PlayerData!H:H,""),
_xlfn.XLOOKUP(_xlfn.CONCAT(1,"-",$A180, "-", "H"), PlayerData!$G:$G,PlayerData!H:H,""),
_xlfn.XLOOKUP(_xlfn.CONCAT(2,"-",$A180, "-", "H"), PlayerData!$G:$G,PlayerData!H:H,""),
_xlfn.XLOOKUP(_xlfn.CONCAT(3,"-",$A180, "-", "H"), PlayerData!$G:$G,PlayerData!H:H,""),
_xlfn.XLOOKUP(_xlfn.CONCAT(4,"-",$A180, "-", "H"), PlayerData!$G:$G,PlayerData!H:H,""),
_xlfn.XLOOKUP(_xlfn.CONCAT(5,"-",$A180, "-", "H"), PlayerData!$G:$G,PlayerData!H:H,""),
_xlfn.XLOOKUP(_xlfn.CONCAT(6,"-",$A180, "-", "H"), PlayerData!$G:$G,PlayerData!H:H,""),
_xlfn.XLOOKUP(_xlfn.CONCAT(7,"-",$A180, "-", "H"), PlayerData!$G:$G,PlayerData!H:H,""),
_xlfn.XLOOKUP(_xlfn.CONCAT(8,"-",$A180, "-", "H"), PlayerData!$G:$G,PlayerData!H:H,""),
_xlfn.XLOOKUP(_xlfn.CONCAT(9,"-",$A180, "-", "H"), PlayerData!$G:$G,PlayerData!H:H,""),
_xlfn.XLOOKUP(_xlfn.CONCAT(10,"-",$A180, "-", "H"), PlayerData!$G:$G,PlayerData!H:H,""),
_xlfn.XLOOKUP(_xlfn.CONCAT(11,"-",$A180, "-", "H"), PlayerData!$G:$G,PlayerData!H:H,""),
_xlfn.XLOOKUP(_xlfn.CONCAT(12,"-",$A180, "-", "H"), PlayerData!$G:$G,PlayerData!H:H,""),
_xlfn.XLOOKUP(_xlfn.CONCAT(13,"-",$A180, "-", "H"), PlayerData!$G:$G,PlayerData!H:H,""),
_xlfn.XLOOKUP(_xlfn.CONCAT(14,"-",$A180, "-", "H"), PlayerData!$G:$G,PlayerData!H:H,""),
_xlfn.XLOOKUP(_xlfn.CONCAT(15,"-",$A180, "-", "H"), PlayerData!$G:$G,PlayerData!H:H,""),
_xlfn.XLOOKUP(_xlfn.CONCAT(16,"-",$A180, "-", "H"), PlayerData!$G:$G,PlayerData!H:H,""),
_xlfn.XLOOKUP(_xlfn.CONCAT(17,"-",$A180, "-", "H"), PlayerData!$G:$G,PlayerData!H:H,""),
_xlfn.XLOOKUP(_xlfn.CONCAT(18,"-",$A180, "-", "H"), PlayerData!$G:$G,PlayerData!H:H,"")))</f>
        <v>0.43</v>
      </c>
      <c r="F180" s="136" cm="1">
        <f t="array" ref="F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"H"), PlayerData!$G:$G,PlayerData!I:I,""),
_xlfn.XLOOKUP(_xlfn.CONCAT(1,"-",$A180, "-", "H"), PlayerData!$G:$G,PlayerData!I:I,""),
_xlfn.XLOOKUP(_xlfn.CONCAT(2,"-",$A180, "-", "H"), PlayerData!$G:$G,PlayerData!I:I,""),
_xlfn.XLOOKUP(_xlfn.CONCAT(3,"-",$A180, "-", "H"), PlayerData!$G:$G,PlayerData!I:I,""),
_xlfn.XLOOKUP(_xlfn.CONCAT(4,"-",$A180, "-", "H"), PlayerData!$G:$G,PlayerData!I:I,""),
_xlfn.XLOOKUP(_xlfn.CONCAT(5,"-",$A180, "-", "H"), PlayerData!$G:$G,PlayerData!I:I,""),
_xlfn.XLOOKUP(_xlfn.CONCAT(6,"-",$A180, "-", "H"), PlayerData!$G:$G,PlayerData!I:I,""),
_xlfn.XLOOKUP(_xlfn.CONCAT(7,"-",$A180, "-", "H"), PlayerData!$G:$G,PlayerData!I:I,""),
_xlfn.XLOOKUP(_xlfn.CONCAT(8,"-",$A180, "-", "H"), PlayerData!$G:$G,PlayerData!I:I,""),
_xlfn.XLOOKUP(_xlfn.CONCAT(9,"-",$A180, "-", "H"), PlayerData!$G:$G,PlayerData!I:I,""),
_xlfn.XLOOKUP(_xlfn.CONCAT(10,"-",$A180, "-", "H"), PlayerData!$G:$G,PlayerData!I:I,""),
_xlfn.XLOOKUP(_xlfn.CONCAT(11,"-",$A180, "-", "H"), PlayerData!$G:$G,PlayerData!I:I,""),
_xlfn.XLOOKUP(_xlfn.CONCAT(12,"-",$A180, "-", "H"), PlayerData!$G:$G,PlayerData!I:I,""),
_xlfn.XLOOKUP(_xlfn.CONCAT(13,"-",$A180, "-", "H"), PlayerData!$G:$G,PlayerData!I:I,""),
_xlfn.XLOOKUP(_xlfn.CONCAT(14,"-",$A180, "-", "H"), PlayerData!$G:$G,PlayerData!I:I,""),
_xlfn.XLOOKUP(_xlfn.CONCAT(15,"-",$A180, "-", "H"), PlayerData!$G:$G,PlayerData!I:I,""),
_xlfn.XLOOKUP(_xlfn.CONCAT(16,"-",$A180, "-", "H"), PlayerData!$G:$G,PlayerData!I:I,""),
_xlfn.XLOOKUP(_xlfn.CONCAT(17,"-",$A180, "-", "H"), PlayerData!$G:$G,PlayerData!I:I,""),
_xlfn.XLOOKUP(_xlfn.CONCAT(18,"-",$A180, "-", "H"), PlayerData!$G:$G,PlayerData!I:I,"")))</f>
        <v>0</v>
      </c>
      <c r="G180" s="90" cm="1">
        <f t="array" ref="G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"H"), PlayerData!$G:$G,PlayerData!L:L,""),
_xlfn.XLOOKUP(_xlfn.CONCAT(1,"-",$A180, "-", "H"), PlayerData!$G:$G,PlayerData!L:L,""),
_xlfn.XLOOKUP(_xlfn.CONCAT(2,"-",$A180, "-", "H"), PlayerData!$G:$G,PlayerData!L:L,""),
_xlfn.XLOOKUP(_xlfn.CONCAT(3,"-",$A180, "-", "H"), PlayerData!$G:$G,PlayerData!L:L,""),
_xlfn.XLOOKUP(_xlfn.CONCAT(4,"-",$A180, "-", "H"), PlayerData!$G:$G,PlayerData!L:L,""),
_xlfn.XLOOKUP(_xlfn.CONCAT(5,"-",$A180, "-", "H"), PlayerData!$G:$G,PlayerData!L:L,""),
_xlfn.XLOOKUP(_xlfn.CONCAT(6,"-",$A180, "-", "H"), PlayerData!$G:$G,PlayerData!L:L,""),
_xlfn.XLOOKUP(_xlfn.CONCAT(7,"-",$A180, "-", "H"), PlayerData!$G:$G,PlayerData!L:L,""),
_xlfn.XLOOKUP(_xlfn.CONCAT(8,"-",$A180, "-", "H"), PlayerData!$G:$G,PlayerData!L:L,""),
_xlfn.XLOOKUP(_xlfn.CONCAT(9,"-",$A180, "-", "H"), PlayerData!$G:$G,PlayerData!L:L,""),
_xlfn.XLOOKUP(_xlfn.CONCAT(10,"-",$A180, "-", "H"), PlayerData!$G:$G,PlayerData!L:L,""),
_xlfn.XLOOKUP(_xlfn.CONCAT(11,"-",$A180, "-", "H"), PlayerData!$G:$G,PlayerData!L:L,""),
_xlfn.XLOOKUP(_xlfn.CONCAT(12,"-",$A180, "-", "H"), PlayerData!$G:$G,PlayerData!L:L,""),
_xlfn.XLOOKUP(_xlfn.CONCAT(13,"-",$A180, "-", "H"), PlayerData!$G:$G,PlayerData!L:L,""),
_xlfn.XLOOKUP(_xlfn.CONCAT(14,"-",$A180, "-", "H"), PlayerData!$G:$G,PlayerData!L:L,""),
_xlfn.XLOOKUP(_xlfn.CONCAT(15,"-",$A180, "-", "H"), PlayerData!$G:$G,PlayerData!L:L,""),
_xlfn.XLOOKUP(_xlfn.CONCAT(16,"-",$A180, "-", "H"), PlayerData!$G:$G,PlayerData!L:L,""),
_xlfn.XLOOKUP(_xlfn.CONCAT(17,"-",$A180, "-", "H"), PlayerData!$G:$G,PlayerData!L:L,""),
_xlfn.XLOOKUP(_xlfn.CONCAT(18,"-",$A180, "-", "H"), PlayerData!$G:$G,PlayerData!L:L,"")))</f>
        <v>0.5</v>
      </c>
      <c r="H180" s="132">
        <f t="shared" si="14"/>
        <v>9.7727272727272716</v>
      </c>
      <c r="I180" s="132">
        <f t="shared" si="15"/>
        <v>0</v>
      </c>
      <c r="J180" s="72">
        <f t="shared" si="16"/>
        <v>6.7385444743935317</v>
      </c>
      <c r="K180" s="138" cm="1">
        <f t="array" ref="K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"A"), PlayerData!$M:$M,PlayerData!N:N,""),
_xlfn.XLOOKUP(_xlfn.CONCAT(1,"-",$A180, "-", "A"), PlayerData!$M:$M,PlayerData!N:N,""),
_xlfn.XLOOKUP(_xlfn.CONCAT(2,"-",$A180, "-", "A"), PlayerData!$M:$M,PlayerData!N:N,""),
_xlfn.XLOOKUP(_xlfn.CONCAT(3,"-",$A180, "-", "A"), PlayerData!$M:$M,PlayerData!N:N,""),
_xlfn.XLOOKUP(_xlfn.CONCAT(4,"-",$A180, "-", "A"), PlayerData!$M:$M,PlayerData!N:N,""),
_xlfn.XLOOKUP(_xlfn.CONCAT(5,"-",$A180, "-", "A"), PlayerData!$M:$M,PlayerData!N:N,""),
_xlfn.XLOOKUP(_xlfn.CONCAT(6,"-",$A180, "-", "A"), PlayerData!$M:$M,PlayerData!N:N,""),
_xlfn.XLOOKUP(_xlfn.CONCAT(7,"-",$A180, "-", "A"), PlayerData!$M:$M,PlayerData!N:N,""),
_xlfn.XLOOKUP(_xlfn.CONCAT(8,"-",$A180, "-", "A"), PlayerData!$M:$M,PlayerData!N:N,""),
_xlfn.XLOOKUP(_xlfn.CONCAT(9,"-",$A180, "-", "A"), PlayerData!$M:$M,PlayerData!N:N,""),
_xlfn.XLOOKUP(_xlfn.CONCAT(10,"-",$A180, "-", "A"), PlayerData!$M:$M,PlayerData!N:N,""),
_xlfn.XLOOKUP(_xlfn.CONCAT(11,"-",$A180, "-", "A"), PlayerData!$M:$M,PlayerData!N:N,""),
_xlfn.XLOOKUP(_xlfn.CONCAT(12,"-",$A180, "-", "A"), PlayerData!$M:$M,PlayerData!N:N,""),
_xlfn.XLOOKUP(_xlfn.CONCAT(13,"-",$A180, "-", "A"), PlayerData!$M:$M,PlayerData!N:N,""),
_xlfn.XLOOKUP(_xlfn.CONCAT(14,"-",$A180, "-", "A"), PlayerData!$M:$M,PlayerData!N:N,""),
_xlfn.XLOOKUP(_xlfn.CONCAT(15,"-",$A180, "-", "A"), PlayerData!$M:$M,PlayerData!N:N,""),
_xlfn.XLOOKUP(_xlfn.CONCAT(16,"-",$A180, "-", "A"), PlayerData!$M:$M,PlayerData!N:N,""),
_xlfn.XLOOKUP(_xlfn.CONCAT(17,"-",$A180, "-", "A"), PlayerData!$M:$M,PlayerData!N:N,""),
_xlfn.XLOOKUP(_xlfn.CONCAT(18,"-",$A180, "-", "A"), PlayerData!$M:$M,PlayerData!N:N,"")))</f>
        <v>0.33</v>
      </c>
      <c r="L180" s="138" cm="1">
        <f t="array" ref="L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"A"), PlayerData!$M:$M,PlayerData!O:O,""),
_xlfn.XLOOKUP(_xlfn.CONCAT(1,"-",$A180, "-", "A"), PlayerData!$M:$M,PlayerData!O:O,""),
_xlfn.XLOOKUP(_xlfn.CONCAT(2,"-",$A180, "-", "A"), PlayerData!$M:$M,PlayerData!O:O,""),
_xlfn.XLOOKUP(_xlfn.CONCAT(3,"-",$A180, "-", "A"), PlayerData!$M:$M,PlayerData!O:O,""),
_xlfn.XLOOKUP(_xlfn.CONCAT(4,"-",$A180, "-", "A"), PlayerData!$M:$M,PlayerData!O:O,""),
_xlfn.XLOOKUP(_xlfn.CONCAT(5,"-",$A180, "-", "A"), PlayerData!$M:$M,PlayerData!O:O,""),
_xlfn.XLOOKUP(_xlfn.CONCAT(6,"-",$A180, "-", "A"), PlayerData!$M:$M,PlayerData!O:O,""),
_xlfn.XLOOKUP(_xlfn.CONCAT(7,"-",$A180, "-", "A"), PlayerData!$M:$M,PlayerData!O:O,""),
_xlfn.XLOOKUP(_xlfn.CONCAT(8,"-",$A180, "-", "A"), PlayerData!$M:$M,PlayerData!O:O,""),
_xlfn.XLOOKUP(_xlfn.CONCAT(9,"-",$A180, "-", "A"), PlayerData!$M:$M,PlayerData!O:O,""),
_xlfn.XLOOKUP(_xlfn.CONCAT(10,"-",$A180, "-", "A"), PlayerData!$M:$M,PlayerData!O:O,""),
_xlfn.XLOOKUP(_xlfn.CONCAT(11,"-",$A180, "-", "A"), PlayerData!$M:$M,PlayerData!O:O,""),
_xlfn.XLOOKUP(_xlfn.CONCAT(12,"-",$A180, "-", "A"), PlayerData!$M:$M,PlayerData!O:O,""),
_xlfn.XLOOKUP(_xlfn.CONCAT(13,"-",$A180, "-", "A"), PlayerData!$M:$M,PlayerData!O:O,""),
_xlfn.XLOOKUP(_xlfn.CONCAT(14,"-",$A180, "-", "A"), PlayerData!$M:$M,PlayerData!O:O,""),
_xlfn.XLOOKUP(_xlfn.CONCAT(15,"-",$A180, "-", "A"), PlayerData!$M:$M,PlayerData!O:O,""),
_xlfn.XLOOKUP(_xlfn.CONCAT(16,"-",$A180, "-", "A"), PlayerData!$M:$M,PlayerData!O:O,""),
_xlfn.XLOOKUP(_xlfn.CONCAT(17,"-",$A180, "-", "A"), PlayerData!$M:$M,PlayerData!O:O,""),
_xlfn.XLOOKUP(_xlfn.CONCAT(18,"-",$A180, "-", "A"), PlayerData!$M:$M,PlayerData!O:O,"")))</f>
        <v>0</v>
      </c>
      <c r="M180" s="96" cm="1">
        <f t="array" ref="M1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_xlfn.XLOOKUP(_xlfn.CONCAT(0,"-",$A180, "-", "A"), PlayerData!$M:$M,PlayerData!R:R,""),
_xlfn.XLOOKUP(_xlfn.CONCAT(1,"-",$A180, "-", "A"), PlayerData!$M:$M,PlayerData!R:R,""),
_xlfn.XLOOKUP(_xlfn.CONCAT(2,"-",$A180, "-", "A"), PlayerData!$M:$M,PlayerData!R:R,""),
_xlfn.XLOOKUP(_xlfn.CONCAT(3,"-",$A180, "-", "A"), PlayerData!$M:$M,PlayerData!R:R,""),
_xlfn.XLOOKUP(_xlfn.CONCAT(4,"-",$A180, "-", "A"), PlayerData!$M:$M,PlayerData!R:R,""),
_xlfn.XLOOKUP(_xlfn.CONCAT(5,"-",$A180, "-", "A"), PlayerData!$M:$M,PlayerData!R:R,""),
_xlfn.XLOOKUP(_xlfn.CONCAT(6,"-",$A180, "-", "A"), PlayerData!$M:$M,PlayerData!R:R,""),
_xlfn.XLOOKUP(_xlfn.CONCAT(7,"-",$A180, "-", "A"), PlayerData!$M:$M,PlayerData!R:R,""),
_xlfn.XLOOKUP(_xlfn.CONCAT(8,"-",$A180, "-", "A"), PlayerData!$M:$M,PlayerData!R:R,""),
_xlfn.XLOOKUP(_xlfn.CONCAT(9,"-",$A180, "-", "A"), PlayerData!$M:$M,PlayerData!R:R,""),
_xlfn.XLOOKUP(_xlfn.CONCAT(10,"-",$A180, "-", "A"), PlayerData!$M:$M,PlayerData!R:R,""),
_xlfn.XLOOKUP(_xlfn.CONCAT(11,"-",$A180, "-", "A"), PlayerData!$M:$M,PlayerData!R:R,""),
_xlfn.XLOOKUP(_xlfn.CONCAT(12,"-",$A180, "-", "A"), PlayerData!$M:$M,PlayerData!R:R,""),
_xlfn.XLOOKUP(_xlfn.CONCAT(13,"-",$A180, "-", "A"), PlayerData!$M:$M,PlayerData!R:R,""),
_xlfn.XLOOKUP(_xlfn.CONCAT(14,"-",$A180, "-", "A"), PlayerData!$M:$M,PlayerData!R:R,""),
_xlfn.XLOOKUP(_xlfn.CONCAT(15,"-",$A180, "-", "A"), PlayerData!$M:$M,PlayerData!R:R,""),
_xlfn.XLOOKUP(_xlfn.CONCAT(16,"-",$A180, "-", "A"), PlayerData!$M:$M,PlayerData!R:R,""),
_xlfn.XLOOKUP(_xlfn.CONCAT(17,"-",$A180, "-", "A"), PlayerData!$M:$M,PlayerData!R:R,""),
_xlfn.XLOOKUP(_xlfn.CONCAT(18,"-",$A180, "-", "A"), PlayerData!$M:$M,PlayerData!R:R,"")))</f>
        <v>0.16</v>
      </c>
      <c r="N180" s="134">
        <f t="shared" si="17"/>
        <v>7.4999999999999991</v>
      </c>
      <c r="O180" s="134">
        <f t="shared" si="18"/>
        <v>0</v>
      </c>
      <c r="P180" s="73">
        <f t="shared" si="19"/>
        <v>2.1563342318059302</v>
      </c>
      <c r="Q180" s="132" cm="1">
        <f t="array" ref="Q180">IF(OR($A180=Solver!$T$12:$T$201),0,SUMPRODUCT($H180:$J180,$T$4:$V$4))</f>
        <v>6.7385444743935317</v>
      </c>
      <c r="R180" s="73" cm="1">
        <f t="array" ref="R180">IF(OR($A180=Solver!$T$12:$T$201),0, SUMPRODUCT($N180:$P180, $T$4:$V$4))</f>
        <v>2.1563342318059302</v>
      </c>
    </row>
    <row r="181" spans="1:18">
      <c r="A181" s="55">
        <v>179</v>
      </c>
      <c r="B181" s="55" t="str">
        <f>_xlfn.XLOOKUP($A181, PlayerData!$B$3:$B$394, PlayerData!C$3:C$394)</f>
        <v>CHE</v>
      </c>
      <c r="C181" s="55" t="str">
        <f>_xlfn.XLOOKUP($A181, PlayerData!$B$3:$B$394, PlayerData!D$3:D$394)</f>
        <v>M</v>
      </c>
      <c r="D181" s="31" t="str">
        <f>_xlfn.XLOOKUP($A181, PlayerData!$B$3:$B$394, PlayerData!E$3:E$394)</f>
        <v>Kanté</v>
      </c>
      <c r="E181" s="136" cm="1">
        <f t="array" ref="E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"H"), PlayerData!$G:$G,PlayerData!H:H,""),
_xlfn.XLOOKUP(_xlfn.CONCAT(1,"-",$A181, "-", "H"), PlayerData!$G:$G,PlayerData!H:H,""),
_xlfn.XLOOKUP(_xlfn.CONCAT(2,"-",$A181, "-", "H"), PlayerData!$G:$G,PlayerData!H:H,""),
_xlfn.XLOOKUP(_xlfn.CONCAT(3,"-",$A181, "-", "H"), PlayerData!$G:$G,PlayerData!H:H,""),
_xlfn.XLOOKUP(_xlfn.CONCAT(4,"-",$A181, "-", "H"), PlayerData!$G:$G,PlayerData!H:H,""),
_xlfn.XLOOKUP(_xlfn.CONCAT(5,"-",$A181, "-", "H"), PlayerData!$G:$G,PlayerData!H:H,""),
_xlfn.XLOOKUP(_xlfn.CONCAT(6,"-",$A181, "-", "H"), PlayerData!$G:$G,PlayerData!H:H,""),
_xlfn.XLOOKUP(_xlfn.CONCAT(7,"-",$A181, "-", "H"), PlayerData!$G:$G,PlayerData!H:H,""),
_xlfn.XLOOKUP(_xlfn.CONCAT(8,"-",$A181, "-", "H"), PlayerData!$G:$G,PlayerData!H:H,""),
_xlfn.XLOOKUP(_xlfn.CONCAT(9,"-",$A181, "-", "H"), PlayerData!$G:$G,PlayerData!H:H,""),
_xlfn.XLOOKUP(_xlfn.CONCAT(10,"-",$A181, "-", "H"), PlayerData!$G:$G,PlayerData!H:H,""),
_xlfn.XLOOKUP(_xlfn.CONCAT(11,"-",$A181, "-", "H"), PlayerData!$G:$G,PlayerData!H:H,""),
_xlfn.XLOOKUP(_xlfn.CONCAT(12,"-",$A181, "-", "H"), PlayerData!$G:$G,PlayerData!H:H,""),
_xlfn.XLOOKUP(_xlfn.CONCAT(13,"-",$A181, "-", "H"), PlayerData!$G:$G,PlayerData!H:H,""),
_xlfn.XLOOKUP(_xlfn.CONCAT(14,"-",$A181, "-", "H"), PlayerData!$G:$G,PlayerData!H:H,""),
_xlfn.XLOOKUP(_xlfn.CONCAT(15,"-",$A181, "-", "H"), PlayerData!$G:$G,PlayerData!H:H,""),
_xlfn.XLOOKUP(_xlfn.CONCAT(16,"-",$A181, "-", "H"), PlayerData!$G:$G,PlayerData!H:H,""),
_xlfn.XLOOKUP(_xlfn.CONCAT(17,"-",$A181, "-", "H"), PlayerData!$G:$G,PlayerData!H:H,""),
_xlfn.XLOOKUP(_xlfn.CONCAT(18,"-",$A181, "-", "H"), PlayerData!$G:$G,PlayerData!H:H,"")))</f>
        <v>0.25</v>
      </c>
      <c r="F181" s="136" cm="1">
        <f t="array" ref="F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"H"), PlayerData!$G:$G,PlayerData!I:I,""),
_xlfn.XLOOKUP(_xlfn.CONCAT(1,"-",$A181, "-", "H"), PlayerData!$G:$G,PlayerData!I:I,""),
_xlfn.XLOOKUP(_xlfn.CONCAT(2,"-",$A181, "-", "H"), PlayerData!$G:$G,PlayerData!I:I,""),
_xlfn.XLOOKUP(_xlfn.CONCAT(3,"-",$A181, "-", "H"), PlayerData!$G:$G,PlayerData!I:I,""),
_xlfn.XLOOKUP(_xlfn.CONCAT(4,"-",$A181, "-", "H"), PlayerData!$G:$G,PlayerData!I:I,""),
_xlfn.XLOOKUP(_xlfn.CONCAT(5,"-",$A181, "-", "H"), PlayerData!$G:$G,PlayerData!I:I,""),
_xlfn.XLOOKUP(_xlfn.CONCAT(6,"-",$A181, "-", "H"), PlayerData!$G:$G,PlayerData!I:I,""),
_xlfn.XLOOKUP(_xlfn.CONCAT(7,"-",$A181, "-", "H"), PlayerData!$G:$G,PlayerData!I:I,""),
_xlfn.XLOOKUP(_xlfn.CONCAT(8,"-",$A181, "-", "H"), PlayerData!$G:$G,PlayerData!I:I,""),
_xlfn.XLOOKUP(_xlfn.CONCAT(9,"-",$A181, "-", "H"), PlayerData!$G:$G,PlayerData!I:I,""),
_xlfn.XLOOKUP(_xlfn.CONCAT(10,"-",$A181, "-", "H"), PlayerData!$G:$G,PlayerData!I:I,""),
_xlfn.XLOOKUP(_xlfn.CONCAT(11,"-",$A181, "-", "H"), PlayerData!$G:$G,PlayerData!I:I,""),
_xlfn.XLOOKUP(_xlfn.CONCAT(12,"-",$A181, "-", "H"), PlayerData!$G:$G,PlayerData!I:I,""),
_xlfn.XLOOKUP(_xlfn.CONCAT(13,"-",$A181, "-", "H"), PlayerData!$G:$G,PlayerData!I:I,""),
_xlfn.XLOOKUP(_xlfn.CONCAT(14,"-",$A181, "-", "H"), PlayerData!$G:$G,PlayerData!I:I,""),
_xlfn.XLOOKUP(_xlfn.CONCAT(15,"-",$A181, "-", "H"), PlayerData!$G:$G,PlayerData!I:I,""),
_xlfn.XLOOKUP(_xlfn.CONCAT(16,"-",$A181, "-", "H"), PlayerData!$G:$G,PlayerData!I:I,""),
_xlfn.XLOOKUP(_xlfn.CONCAT(17,"-",$A181, "-", "H"), PlayerData!$G:$G,PlayerData!I:I,""),
_xlfn.XLOOKUP(_xlfn.CONCAT(18,"-",$A181, "-", "H"), PlayerData!$G:$G,PlayerData!I:I,"")))</f>
        <v>0</v>
      </c>
      <c r="G181" s="90" cm="1">
        <f t="array" ref="G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"H"), PlayerData!$G:$G,PlayerData!L:L,""),
_xlfn.XLOOKUP(_xlfn.CONCAT(1,"-",$A181, "-", "H"), PlayerData!$G:$G,PlayerData!L:L,""),
_xlfn.XLOOKUP(_xlfn.CONCAT(2,"-",$A181, "-", "H"), PlayerData!$G:$G,PlayerData!L:L,""),
_xlfn.XLOOKUP(_xlfn.CONCAT(3,"-",$A181, "-", "H"), PlayerData!$G:$G,PlayerData!L:L,""),
_xlfn.XLOOKUP(_xlfn.CONCAT(4,"-",$A181, "-", "H"), PlayerData!$G:$G,PlayerData!L:L,""),
_xlfn.XLOOKUP(_xlfn.CONCAT(5,"-",$A181, "-", "H"), PlayerData!$G:$G,PlayerData!L:L,""),
_xlfn.XLOOKUP(_xlfn.CONCAT(6,"-",$A181, "-", "H"), PlayerData!$G:$G,PlayerData!L:L,""),
_xlfn.XLOOKUP(_xlfn.CONCAT(7,"-",$A181, "-", "H"), PlayerData!$G:$G,PlayerData!L:L,""),
_xlfn.XLOOKUP(_xlfn.CONCAT(8,"-",$A181, "-", "H"), PlayerData!$G:$G,PlayerData!L:L,""),
_xlfn.XLOOKUP(_xlfn.CONCAT(9,"-",$A181, "-", "H"), PlayerData!$G:$G,PlayerData!L:L,""),
_xlfn.XLOOKUP(_xlfn.CONCAT(10,"-",$A181, "-", "H"), PlayerData!$G:$G,PlayerData!L:L,""),
_xlfn.XLOOKUP(_xlfn.CONCAT(11,"-",$A181, "-", "H"), PlayerData!$G:$G,PlayerData!L:L,""),
_xlfn.XLOOKUP(_xlfn.CONCAT(12,"-",$A181, "-", "H"), PlayerData!$G:$G,PlayerData!L:L,""),
_xlfn.XLOOKUP(_xlfn.CONCAT(13,"-",$A181, "-", "H"), PlayerData!$G:$G,PlayerData!L:L,""),
_xlfn.XLOOKUP(_xlfn.CONCAT(14,"-",$A181, "-", "H"), PlayerData!$G:$G,PlayerData!L:L,""),
_xlfn.XLOOKUP(_xlfn.CONCAT(15,"-",$A181, "-", "H"), PlayerData!$G:$G,PlayerData!L:L,""),
_xlfn.XLOOKUP(_xlfn.CONCAT(16,"-",$A181, "-", "H"), PlayerData!$G:$G,PlayerData!L:L,""),
_xlfn.XLOOKUP(_xlfn.CONCAT(17,"-",$A181, "-", "H"), PlayerData!$G:$G,PlayerData!L:L,""),
_xlfn.XLOOKUP(_xlfn.CONCAT(18,"-",$A181, "-", "H"), PlayerData!$G:$G,PlayerData!L:L,"")))</f>
        <v>0.19</v>
      </c>
      <c r="H181" s="132">
        <f t="shared" si="14"/>
        <v>5.6818181818181817</v>
      </c>
      <c r="I181" s="132">
        <f t="shared" si="15"/>
        <v>0</v>
      </c>
      <c r="J181" s="72">
        <f t="shared" si="16"/>
        <v>2.5606469002695422</v>
      </c>
      <c r="K181" s="138" cm="1">
        <f t="array" ref="K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"A"), PlayerData!$M:$M,PlayerData!N:N,""),
_xlfn.XLOOKUP(_xlfn.CONCAT(1,"-",$A181, "-", "A"), PlayerData!$M:$M,PlayerData!N:N,""),
_xlfn.XLOOKUP(_xlfn.CONCAT(2,"-",$A181, "-", "A"), PlayerData!$M:$M,PlayerData!N:N,""),
_xlfn.XLOOKUP(_xlfn.CONCAT(3,"-",$A181, "-", "A"), PlayerData!$M:$M,PlayerData!N:N,""),
_xlfn.XLOOKUP(_xlfn.CONCAT(4,"-",$A181, "-", "A"), PlayerData!$M:$M,PlayerData!N:N,""),
_xlfn.XLOOKUP(_xlfn.CONCAT(5,"-",$A181, "-", "A"), PlayerData!$M:$M,PlayerData!N:N,""),
_xlfn.XLOOKUP(_xlfn.CONCAT(6,"-",$A181, "-", "A"), PlayerData!$M:$M,PlayerData!N:N,""),
_xlfn.XLOOKUP(_xlfn.CONCAT(7,"-",$A181, "-", "A"), PlayerData!$M:$M,PlayerData!N:N,""),
_xlfn.XLOOKUP(_xlfn.CONCAT(8,"-",$A181, "-", "A"), PlayerData!$M:$M,PlayerData!N:N,""),
_xlfn.XLOOKUP(_xlfn.CONCAT(9,"-",$A181, "-", "A"), PlayerData!$M:$M,PlayerData!N:N,""),
_xlfn.XLOOKUP(_xlfn.CONCAT(10,"-",$A181, "-", "A"), PlayerData!$M:$M,PlayerData!N:N,""),
_xlfn.XLOOKUP(_xlfn.CONCAT(11,"-",$A181, "-", "A"), PlayerData!$M:$M,PlayerData!N:N,""),
_xlfn.XLOOKUP(_xlfn.CONCAT(12,"-",$A181, "-", "A"), PlayerData!$M:$M,PlayerData!N:N,""),
_xlfn.XLOOKUP(_xlfn.CONCAT(13,"-",$A181, "-", "A"), PlayerData!$M:$M,PlayerData!N:N,""),
_xlfn.XLOOKUP(_xlfn.CONCAT(14,"-",$A181, "-", "A"), PlayerData!$M:$M,PlayerData!N:N,""),
_xlfn.XLOOKUP(_xlfn.CONCAT(15,"-",$A181, "-", "A"), PlayerData!$M:$M,PlayerData!N:N,""),
_xlfn.XLOOKUP(_xlfn.CONCAT(16,"-",$A181, "-", "A"), PlayerData!$M:$M,PlayerData!N:N,""),
_xlfn.XLOOKUP(_xlfn.CONCAT(17,"-",$A181, "-", "A"), PlayerData!$M:$M,PlayerData!N:N,""),
_xlfn.XLOOKUP(_xlfn.CONCAT(18,"-",$A181, "-", "A"), PlayerData!$M:$M,PlayerData!N:N,"")))</f>
        <v>0.33</v>
      </c>
      <c r="L181" s="138" cm="1">
        <f t="array" ref="L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"A"), PlayerData!$M:$M,PlayerData!O:O,""),
_xlfn.XLOOKUP(_xlfn.CONCAT(1,"-",$A181, "-", "A"), PlayerData!$M:$M,PlayerData!O:O,""),
_xlfn.XLOOKUP(_xlfn.CONCAT(2,"-",$A181, "-", "A"), PlayerData!$M:$M,PlayerData!O:O,""),
_xlfn.XLOOKUP(_xlfn.CONCAT(3,"-",$A181, "-", "A"), PlayerData!$M:$M,PlayerData!O:O,""),
_xlfn.XLOOKUP(_xlfn.CONCAT(4,"-",$A181, "-", "A"), PlayerData!$M:$M,PlayerData!O:O,""),
_xlfn.XLOOKUP(_xlfn.CONCAT(5,"-",$A181, "-", "A"), PlayerData!$M:$M,PlayerData!O:O,""),
_xlfn.XLOOKUP(_xlfn.CONCAT(6,"-",$A181, "-", "A"), PlayerData!$M:$M,PlayerData!O:O,""),
_xlfn.XLOOKUP(_xlfn.CONCAT(7,"-",$A181, "-", "A"), PlayerData!$M:$M,PlayerData!O:O,""),
_xlfn.XLOOKUP(_xlfn.CONCAT(8,"-",$A181, "-", "A"), PlayerData!$M:$M,PlayerData!O:O,""),
_xlfn.XLOOKUP(_xlfn.CONCAT(9,"-",$A181, "-", "A"), PlayerData!$M:$M,PlayerData!O:O,""),
_xlfn.XLOOKUP(_xlfn.CONCAT(10,"-",$A181, "-", "A"), PlayerData!$M:$M,PlayerData!O:O,""),
_xlfn.XLOOKUP(_xlfn.CONCAT(11,"-",$A181, "-", "A"), PlayerData!$M:$M,PlayerData!O:O,""),
_xlfn.XLOOKUP(_xlfn.CONCAT(12,"-",$A181, "-", "A"), PlayerData!$M:$M,PlayerData!O:O,""),
_xlfn.XLOOKUP(_xlfn.CONCAT(13,"-",$A181, "-", "A"), PlayerData!$M:$M,PlayerData!O:O,""),
_xlfn.XLOOKUP(_xlfn.CONCAT(14,"-",$A181, "-", "A"), PlayerData!$M:$M,PlayerData!O:O,""),
_xlfn.XLOOKUP(_xlfn.CONCAT(15,"-",$A181, "-", "A"), PlayerData!$M:$M,PlayerData!O:O,""),
_xlfn.XLOOKUP(_xlfn.CONCAT(16,"-",$A181, "-", "A"), PlayerData!$M:$M,PlayerData!O:O,""),
_xlfn.XLOOKUP(_xlfn.CONCAT(17,"-",$A181, "-", "A"), PlayerData!$M:$M,PlayerData!O:O,""),
_xlfn.XLOOKUP(_xlfn.CONCAT(18,"-",$A181, "-", "A"), PlayerData!$M:$M,PlayerData!O:O,"")))</f>
        <v>0</v>
      </c>
      <c r="M181" s="96" cm="1">
        <f t="array" ref="M1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_xlfn.XLOOKUP(_xlfn.CONCAT(0,"-",$A181, "-", "A"), PlayerData!$M:$M,PlayerData!R:R,""),
_xlfn.XLOOKUP(_xlfn.CONCAT(1,"-",$A181, "-", "A"), PlayerData!$M:$M,PlayerData!R:R,""),
_xlfn.XLOOKUP(_xlfn.CONCAT(2,"-",$A181, "-", "A"), PlayerData!$M:$M,PlayerData!R:R,""),
_xlfn.XLOOKUP(_xlfn.CONCAT(3,"-",$A181, "-", "A"), PlayerData!$M:$M,PlayerData!R:R,""),
_xlfn.XLOOKUP(_xlfn.CONCAT(4,"-",$A181, "-", "A"), PlayerData!$M:$M,PlayerData!R:R,""),
_xlfn.XLOOKUP(_xlfn.CONCAT(5,"-",$A181, "-", "A"), PlayerData!$M:$M,PlayerData!R:R,""),
_xlfn.XLOOKUP(_xlfn.CONCAT(6,"-",$A181, "-", "A"), PlayerData!$M:$M,PlayerData!R:R,""),
_xlfn.XLOOKUP(_xlfn.CONCAT(7,"-",$A181, "-", "A"), PlayerData!$M:$M,PlayerData!R:R,""),
_xlfn.XLOOKUP(_xlfn.CONCAT(8,"-",$A181, "-", "A"), PlayerData!$M:$M,PlayerData!R:R,""),
_xlfn.XLOOKUP(_xlfn.CONCAT(9,"-",$A181, "-", "A"), PlayerData!$M:$M,PlayerData!R:R,""),
_xlfn.XLOOKUP(_xlfn.CONCAT(10,"-",$A181, "-", "A"), PlayerData!$M:$M,PlayerData!R:R,""),
_xlfn.XLOOKUP(_xlfn.CONCAT(11,"-",$A181, "-", "A"), PlayerData!$M:$M,PlayerData!R:R,""),
_xlfn.XLOOKUP(_xlfn.CONCAT(12,"-",$A181, "-", "A"), PlayerData!$M:$M,PlayerData!R:R,""),
_xlfn.XLOOKUP(_xlfn.CONCAT(13,"-",$A181, "-", "A"), PlayerData!$M:$M,PlayerData!R:R,""),
_xlfn.XLOOKUP(_xlfn.CONCAT(14,"-",$A181, "-", "A"), PlayerData!$M:$M,PlayerData!R:R,""),
_xlfn.XLOOKUP(_xlfn.CONCAT(15,"-",$A181, "-", "A"), PlayerData!$M:$M,PlayerData!R:R,""),
_xlfn.XLOOKUP(_xlfn.CONCAT(16,"-",$A181, "-", "A"), PlayerData!$M:$M,PlayerData!R:R,""),
_xlfn.XLOOKUP(_xlfn.CONCAT(17,"-",$A181, "-", "A"), PlayerData!$M:$M,PlayerData!R:R,""),
_xlfn.XLOOKUP(_xlfn.CONCAT(18,"-",$A181, "-", "A"), PlayerData!$M:$M,PlayerData!R:R,"")))</f>
        <v>0.69</v>
      </c>
      <c r="N181" s="134">
        <f t="shared" si="17"/>
        <v>7.4999999999999991</v>
      </c>
      <c r="O181" s="134">
        <f t="shared" si="18"/>
        <v>0</v>
      </c>
      <c r="P181" s="73">
        <f t="shared" si="19"/>
        <v>9.2991913746630743</v>
      </c>
      <c r="Q181" s="132" cm="1">
        <f t="array" ref="Q181">IF(OR($A181=Solver!$T$12:$T$201),0,SUMPRODUCT($H181:$J181,$T$4:$V$4))</f>
        <v>2.5606469002695422</v>
      </c>
      <c r="R181" s="73" cm="1">
        <f t="array" ref="R181">IF(OR($A181=Solver!$T$12:$T$201),0, SUMPRODUCT($N181:$P181, $T$4:$V$4))</f>
        <v>9.2991913746630743</v>
      </c>
    </row>
    <row r="182" spans="1:18">
      <c r="A182" s="55">
        <v>180</v>
      </c>
      <c r="B182" s="55" t="str">
        <f>_xlfn.XLOOKUP($A182, PlayerData!$B$3:$B$394, PlayerData!C$3:C$394)</f>
        <v>CHE</v>
      </c>
      <c r="C182" s="55" t="str">
        <f>_xlfn.XLOOKUP($A182, PlayerData!$B$3:$B$394, PlayerData!D$3:D$394)</f>
        <v>M</v>
      </c>
      <c r="D182" s="31" t="str">
        <f>_xlfn.XLOOKUP($A182, PlayerData!$B$3:$B$394, PlayerData!E$3:E$394)</f>
        <v>Jorginho</v>
      </c>
      <c r="E182" s="136" cm="1">
        <f t="array" ref="E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"H"), PlayerData!$G:$G,PlayerData!H:H,""),
_xlfn.XLOOKUP(_xlfn.CONCAT(1,"-",$A182, "-", "H"), PlayerData!$G:$G,PlayerData!H:H,""),
_xlfn.XLOOKUP(_xlfn.CONCAT(2,"-",$A182, "-", "H"), PlayerData!$G:$G,PlayerData!H:H,""),
_xlfn.XLOOKUP(_xlfn.CONCAT(3,"-",$A182, "-", "H"), PlayerData!$G:$G,PlayerData!H:H,""),
_xlfn.XLOOKUP(_xlfn.CONCAT(4,"-",$A182, "-", "H"), PlayerData!$G:$G,PlayerData!H:H,""),
_xlfn.XLOOKUP(_xlfn.CONCAT(5,"-",$A182, "-", "H"), PlayerData!$G:$G,PlayerData!H:H,""),
_xlfn.XLOOKUP(_xlfn.CONCAT(6,"-",$A182, "-", "H"), PlayerData!$G:$G,PlayerData!H:H,""),
_xlfn.XLOOKUP(_xlfn.CONCAT(7,"-",$A182, "-", "H"), PlayerData!$G:$G,PlayerData!H:H,""),
_xlfn.XLOOKUP(_xlfn.CONCAT(8,"-",$A182, "-", "H"), PlayerData!$G:$G,PlayerData!H:H,""),
_xlfn.XLOOKUP(_xlfn.CONCAT(9,"-",$A182, "-", "H"), PlayerData!$G:$G,PlayerData!H:H,""),
_xlfn.XLOOKUP(_xlfn.CONCAT(10,"-",$A182, "-", "H"), PlayerData!$G:$G,PlayerData!H:H,""),
_xlfn.XLOOKUP(_xlfn.CONCAT(11,"-",$A182, "-", "H"), PlayerData!$G:$G,PlayerData!H:H,""),
_xlfn.XLOOKUP(_xlfn.CONCAT(12,"-",$A182, "-", "H"), PlayerData!$G:$G,PlayerData!H:H,""),
_xlfn.XLOOKUP(_xlfn.CONCAT(13,"-",$A182, "-", "H"), PlayerData!$G:$G,PlayerData!H:H,""),
_xlfn.XLOOKUP(_xlfn.CONCAT(14,"-",$A182, "-", "H"), PlayerData!$G:$G,PlayerData!H:H,""),
_xlfn.XLOOKUP(_xlfn.CONCAT(15,"-",$A182, "-", "H"), PlayerData!$G:$G,PlayerData!H:H,""),
_xlfn.XLOOKUP(_xlfn.CONCAT(16,"-",$A182, "-", "H"), PlayerData!$G:$G,PlayerData!H:H,""),
_xlfn.XLOOKUP(_xlfn.CONCAT(17,"-",$A182, "-", "H"), PlayerData!$G:$G,PlayerData!H:H,""),
_xlfn.XLOOKUP(_xlfn.CONCAT(18,"-",$A182, "-", "H"), PlayerData!$G:$G,PlayerData!H:H,"")))</f>
        <v>0.5</v>
      </c>
      <c r="F182" s="136" cm="1">
        <f t="array" ref="F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"H"), PlayerData!$G:$G,PlayerData!I:I,""),
_xlfn.XLOOKUP(_xlfn.CONCAT(1,"-",$A182, "-", "H"), PlayerData!$G:$G,PlayerData!I:I,""),
_xlfn.XLOOKUP(_xlfn.CONCAT(2,"-",$A182, "-", "H"), PlayerData!$G:$G,PlayerData!I:I,""),
_xlfn.XLOOKUP(_xlfn.CONCAT(3,"-",$A182, "-", "H"), PlayerData!$G:$G,PlayerData!I:I,""),
_xlfn.XLOOKUP(_xlfn.CONCAT(4,"-",$A182, "-", "H"), PlayerData!$G:$G,PlayerData!I:I,""),
_xlfn.XLOOKUP(_xlfn.CONCAT(5,"-",$A182, "-", "H"), PlayerData!$G:$G,PlayerData!I:I,""),
_xlfn.XLOOKUP(_xlfn.CONCAT(6,"-",$A182, "-", "H"), PlayerData!$G:$G,PlayerData!I:I,""),
_xlfn.XLOOKUP(_xlfn.CONCAT(7,"-",$A182, "-", "H"), PlayerData!$G:$G,PlayerData!I:I,""),
_xlfn.XLOOKUP(_xlfn.CONCAT(8,"-",$A182, "-", "H"), PlayerData!$G:$G,PlayerData!I:I,""),
_xlfn.XLOOKUP(_xlfn.CONCAT(9,"-",$A182, "-", "H"), PlayerData!$G:$G,PlayerData!I:I,""),
_xlfn.XLOOKUP(_xlfn.CONCAT(10,"-",$A182, "-", "H"), PlayerData!$G:$G,PlayerData!I:I,""),
_xlfn.XLOOKUP(_xlfn.CONCAT(11,"-",$A182, "-", "H"), PlayerData!$G:$G,PlayerData!I:I,""),
_xlfn.XLOOKUP(_xlfn.CONCAT(12,"-",$A182, "-", "H"), PlayerData!$G:$G,PlayerData!I:I,""),
_xlfn.XLOOKUP(_xlfn.CONCAT(13,"-",$A182, "-", "H"), PlayerData!$G:$G,PlayerData!I:I,""),
_xlfn.XLOOKUP(_xlfn.CONCAT(14,"-",$A182, "-", "H"), PlayerData!$G:$G,PlayerData!I:I,""),
_xlfn.XLOOKUP(_xlfn.CONCAT(15,"-",$A182, "-", "H"), PlayerData!$G:$G,PlayerData!I:I,""),
_xlfn.XLOOKUP(_xlfn.CONCAT(16,"-",$A182, "-", "H"), PlayerData!$G:$G,PlayerData!I:I,""),
_xlfn.XLOOKUP(_xlfn.CONCAT(17,"-",$A182, "-", "H"), PlayerData!$G:$G,PlayerData!I:I,""),
_xlfn.XLOOKUP(_xlfn.CONCAT(18,"-",$A182, "-", "H"), PlayerData!$G:$G,PlayerData!I:I,"")))</f>
        <v>0.33</v>
      </c>
      <c r="G182" s="90" cm="1">
        <f t="array" ref="G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"H"), PlayerData!$G:$G,PlayerData!L:L,""),
_xlfn.XLOOKUP(_xlfn.CONCAT(1,"-",$A182, "-", "H"), PlayerData!$G:$G,PlayerData!L:L,""),
_xlfn.XLOOKUP(_xlfn.CONCAT(2,"-",$A182, "-", "H"), PlayerData!$G:$G,PlayerData!L:L,""),
_xlfn.XLOOKUP(_xlfn.CONCAT(3,"-",$A182, "-", "H"), PlayerData!$G:$G,PlayerData!L:L,""),
_xlfn.XLOOKUP(_xlfn.CONCAT(4,"-",$A182, "-", "H"), PlayerData!$G:$G,PlayerData!L:L,""),
_xlfn.XLOOKUP(_xlfn.CONCAT(5,"-",$A182, "-", "H"), PlayerData!$G:$G,PlayerData!L:L,""),
_xlfn.XLOOKUP(_xlfn.CONCAT(6,"-",$A182, "-", "H"), PlayerData!$G:$G,PlayerData!L:L,""),
_xlfn.XLOOKUP(_xlfn.CONCAT(7,"-",$A182, "-", "H"), PlayerData!$G:$G,PlayerData!L:L,""),
_xlfn.XLOOKUP(_xlfn.CONCAT(8,"-",$A182, "-", "H"), PlayerData!$G:$G,PlayerData!L:L,""),
_xlfn.XLOOKUP(_xlfn.CONCAT(9,"-",$A182, "-", "H"), PlayerData!$G:$G,PlayerData!L:L,""),
_xlfn.XLOOKUP(_xlfn.CONCAT(10,"-",$A182, "-", "H"), PlayerData!$G:$G,PlayerData!L:L,""),
_xlfn.XLOOKUP(_xlfn.CONCAT(11,"-",$A182, "-", "H"), PlayerData!$G:$G,PlayerData!L:L,""),
_xlfn.XLOOKUP(_xlfn.CONCAT(12,"-",$A182, "-", "H"), PlayerData!$G:$G,PlayerData!L:L,""),
_xlfn.XLOOKUP(_xlfn.CONCAT(13,"-",$A182, "-", "H"), PlayerData!$G:$G,PlayerData!L:L,""),
_xlfn.XLOOKUP(_xlfn.CONCAT(14,"-",$A182, "-", "H"), PlayerData!$G:$G,PlayerData!L:L,""),
_xlfn.XLOOKUP(_xlfn.CONCAT(15,"-",$A182, "-", "H"), PlayerData!$G:$G,PlayerData!L:L,""),
_xlfn.XLOOKUP(_xlfn.CONCAT(16,"-",$A182, "-", "H"), PlayerData!$G:$G,PlayerData!L:L,""),
_xlfn.XLOOKUP(_xlfn.CONCAT(17,"-",$A182, "-", "H"), PlayerData!$G:$G,PlayerData!L:L,""),
_xlfn.XLOOKUP(_xlfn.CONCAT(18,"-",$A182, "-", "H"), PlayerData!$G:$G,PlayerData!L:L,"")))</f>
        <v>1.6600000000000001</v>
      </c>
      <c r="H182" s="132">
        <f t="shared" si="14"/>
        <v>11.363636363636363</v>
      </c>
      <c r="I182" s="132">
        <f t="shared" si="15"/>
        <v>14.999999999999998</v>
      </c>
      <c r="J182" s="72">
        <f t="shared" si="16"/>
        <v>22.371967654986527</v>
      </c>
      <c r="K182" s="138" cm="1">
        <f t="array" ref="K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"A"), PlayerData!$M:$M,PlayerData!N:N,""),
_xlfn.XLOOKUP(_xlfn.CONCAT(1,"-",$A182, "-", "A"), PlayerData!$M:$M,PlayerData!N:N,""),
_xlfn.XLOOKUP(_xlfn.CONCAT(2,"-",$A182, "-", "A"), PlayerData!$M:$M,PlayerData!N:N,""),
_xlfn.XLOOKUP(_xlfn.CONCAT(3,"-",$A182, "-", "A"), PlayerData!$M:$M,PlayerData!N:N,""),
_xlfn.XLOOKUP(_xlfn.CONCAT(4,"-",$A182, "-", "A"), PlayerData!$M:$M,PlayerData!N:N,""),
_xlfn.XLOOKUP(_xlfn.CONCAT(5,"-",$A182, "-", "A"), PlayerData!$M:$M,PlayerData!N:N,""),
_xlfn.XLOOKUP(_xlfn.CONCAT(6,"-",$A182, "-", "A"), PlayerData!$M:$M,PlayerData!N:N,""),
_xlfn.XLOOKUP(_xlfn.CONCAT(7,"-",$A182, "-", "A"), PlayerData!$M:$M,PlayerData!N:N,""),
_xlfn.XLOOKUP(_xlfn.CONCAT(8,"-",$A182, "-", "A"), PlayerData!$M:$M,PlayerData!N:N,""),
_xlfn.XLOOKUP(_xlfn.CONCAT(9,"-",$A182, "-", "A"), PlayerData!$M:$M,PlayerData!N:N,""),
_xlfn.XLOOKUP(_xlfn.CONCAT(10,"-",$A182, "-", "A"), PlayerData!$M:$M,PlayerData!N:N,""),
_xlfn.XLOOKUP(_xlfn.CONCAT(11,"-",$A182, "-", "A"), PlayerData!$M:$M,PlayerData!N:N,""),
_xlfn.XLOOKUP(_xlfn.CONCAT(12,"-",$A182, "-", "A"), PlayerData!$M:$M,PlayerData!N:N,""),
_xlfn.XLOOKUP(_xlfn.CONCAT(13,"-",$A182, "-", "A"), PlayerData!$M:$M,PlayerData!N:N,""),
_xlfn.XLOOKUP(_xlfn.CONCAT(14,"-",$A182, "-", "A"), PlayerData!$M:$M,PlayerData!N:N,""),
_xlfn.XLOOKUP(_xlfn.CONCAT(15,"-",$A182, "-", "A"), PlayerData!$M:$M,PlayerData!N:N,""),
_xlfn.XLOOKUP(_xlfn.CONCAT(16,"-",$A182, "-", "A"), PlayerData!$M:$M,PlayerData!N:N,""),
_xlfn.XLOOKUP(_xlfn.CONCAT(17,"-",$A182, "-", "A"), PlayerData!$M:$M,PlayerData!N:N,""),
_xlfn.XLOOKUP(_xlfn.CONCAT(18,"-",$A182, "-", "A"), PlayerData!$M:$M,PlayerData!N:N,"")))</f>
        <v>0</v>
      </c>
      <c r="L182" s="138" cm="1">
        <f t="array" ref="L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"A"), PlayerData!$M:$M,PlayerData!O:O,""),
_xlfn.XLOOKUP(_xlfn.CONCAT(1,"-",$A182, "-", "A"), PlayerData!$M:$M,PlayerData!O:O,""),
_xlfn.XLOOKUP(_xlfn.CONCAT(2,"-",$A182, "-", "A"), PlayerData!$M:$M,PlayerData!O:O,""),
_xlfn.XLOOKUP(_xlfn.CONCAT(3,"-",$A182, "-", "A"), PlayerData!$M:$M,PlayerData!O:O,""),
_xlfn.XLOOKUP(_xlfn.CONCAT(4,"-",$A182, "-", "A"), PlayerData!$M:$M,PlayerData!O:O,""),
_xlfn.XLOOKUP(_xlfn.CONCAT(5,"-",$A182, "-", "A"), PlayerData!$M:$M,PlayerData!O:O,""),
_xlfn.XLOOKUP(_xlfn.CONCAT(6,"-",$A182, "-", "A"), PlayerData!$M:$M,PlayerData!O:O,""),
_xlfn.XLOOKUP(_xlfn.CONCAT(7,"-",$A182, "-", "A"), PlayerData!$M:$M,PlayerData!O:O,""),
_xlfn.XLOOKUP(_xlfn.CONCAT(8,"-",$A182, "-", "A"), PlayerData!$M:$M,PlayerData!O:O,""),
_xlfn.XLOOKUP(_xlfn.CONCAT(9,"-",$A182, "-", "A"), PlayerData!$M:$M,PlayerData!O:O,""),
_xlfn.XLOOKUP(_xlfn.CONCAT(10,"-",$A182, "-", "A"), PlayerData!$M:$M,PlayerData!O:O,""),
_xlfn.XLOOKUP(_xlfn.CONCAT(11,"-",$A182, "-", "A"), PlayerData!$M:$M,PlayerData!O:O,""),
_xlfn.XLOOKUP(_xlfn.CONCAT(12,"-",$A182, "-", "A"), PlayerData!$M:$M,PlayerData!O:O,""),
_xlfn.XLOOKUP(_xlfn.CONCAT(13,"-",$A182, "-", "A"), PlayerData!$M:$M,PlayerData!O:O,""),
_xlfn.XLOOKUP(_xlfn.CONCAT(14,"-",$A182, "-", "A"), PlayerData!$M:$M,PlayerData!O:O,""),
_xlfn.XLOOKUP(_xlfn.CONCAT(15,"-",$A182, "-", "A"), PlayerData!$M:$M,PlayerData!O:O,""),
_xlfn.XLOOKUP(_xlfn.CONCAT(16,"-",$A182, "-", "A"), PlayerData!$M:$M,PlayerData!O:O,""),
_xlfn.XLOOKUP(_xlfn.CONCAT(17,"-",$A182, "-", "A"), PlayerData!$M:$M,PlayerData!O:O,""),
_xlfn.XLOOKUP(_xlfn.CONCAT(18,"-",$A182, "-", "A"), PlayerData!$M:$M,PlayerData!O:O,"")))</f>
        <v>0</v>
      </c>
      <c r="M182" s="96" cm="1">
        <f t="array" ref="M1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_xlfn.XLOOKUP(_xlfn.CONCAT(0,"-",$A182, "-", "A"), PlayerData!$M:$M,PlayerData!R:R,""),
_xlfn.XLOOKUP(_xlfn.CONCAT(1,"-",$A182, "-", "A"), PlayerData!$M:$M,PlayerData!R:R,""),
_xlfn.XLOOKUP(_xlfn.CONCAT(2,"-",$A182, "-", "A"), PlayerData!$M:$M,PlayerData!R:R,""),
_xlfn.XLOOKUP(_xlfn.CONCAT(3,"-",$A182, "-", "A"), PlayerData!$M:$M,PlayerData!R:R,""),
_xlfn.XLOOKUP(_xlfn.CONCAT(4,"-",$A182, "-", "A"), PlayerData!$M:$M,PlayerData!R:R,""),
_xlfn.XLOOKUP(_xlfn.CONCAT(5,"-",$A182, "-", "A"), PlayerData!$M:$M,PlayerData!R:R,""),
_xlfn.XLOOKUP(_xlfn.CONCAT(6,"-",$A182, "-", "A"), PlayerData!$M:$M,PlayerData!R:R,""),
_xlfn.XLOOKUP(_xlfn.CONCAT(7,"-",$A182, "-", "A"), PlayerData!$M:$M,PlayerData!R:R,""),
_xlfn.XLOOKUP(_xlfn.CONCAT(8,"-",$A182, "-", "A"), PlayerData!$M:$M,PlayerData!R:R,""),
_xlfn.XLOOKUP(_xlfn.CONCAT(9,"-",$A182, "-", "A"), PlayerData!$M:$M,PlayerData!R:R,""),
_xlfn.XLOOKUP(_xlfn.CONCAT(10,"-",$A182, "-", "A"), PlayerData!$M:$M,PlayerData!R:R,""),
_xlfn.XLOOKUP(_xlfn.CONCAT(11,"-",$A182, "-", "A"), PlayerData!$M:$M,PlayerData!R:R,""),
_xlfn.XLOOKUP(_xlfn.CONCAT(12,"-",$A182, "-", "A"), PlayerData!$M:$M,PlayerData!R:R,""),
_xlfn.XLOOKUP(_xlfn.CONCAT(13,"-",$A182, "-", "A"), PlayerData!$M:$M,PlayerData!R:R,""),
_xlfn.XLOOKUP(_xlfn.CONCAT(14,"-",$A182, "-", "A"), PlayerData!$M:$M,PlayerData!R:R,""),
_xlfn.XLOOKUP(_xlfn.CONCAT(15,"-",$A182, "-", "A"), PlayerData!$M:$M,PlayerData!R:R,""),
_xlfn.XLOOKUP(_xlfn.CONCAT(16,"-",$A182, "-", "A"), PlayerData!$M:$M,PlayerData!R:R,""),
_xlfn.XLOOKUP(_xlfn.CONCAT(17,"-",$A182, "-", "A"), PlayerData!$M:$M,PlayerData!R:R,""),
_xlfn.XLOOKUP(_xlfn.CONCAT(18,"-",$A182, "-", "A"), PlayerData!$M:$M,PlayerData!R:R,"")))</f>
        <v>0.06</v>
      </c>
      <c r="N182" s="134">
        <f t="shared" si="17"/>
        <v>0</v>
      </c>
      <c r="O182" s="134">
        <f t="shared" si="18"/>
        <v>0</v>
      </c>
      <c r="P182" s="73">
        <f t="shared" si="19"/>
        <v>0.80862533692722383</v>
      </c>
      <c r="Q182" s="132" cm="1">
        <f t="array" ref="Q182">IF(OR($A182=Solver!$T$12:$T$201),0,SUMPRODUCT($H182:$J182,$T$4:$V$4))</f>
        <v>0</v>
      </c>
      <c r="R182" s="73" cm="1">
        <f t="array" ref="R182">IF(OR($A182=Solver!$T$12:$T$201),0, SUMPRODUCT($N182:$P182, $T$4:$V$4))</f>
        <v>0</v>
      </c>
    </row>
    <row r="183" spans="1:18">
      <c r="A183" s="55">
        <v>181</v>
      </c>
      <c r="B183" s="55" t="str">
        <f>_xlfn.XLOOKUP($A183, PlayerData!$B$3:$B$394, PlayerData!C$3:C$394)</f>
        <v>CRY</v>
      </c>
      <c r="C183" s="55" t="str">
        <f>_xlfn.XLOOKUP($A183, PlayerData!$B$3:$B$394, PlayerData!D$3:D$394)</f>
        <v>M</v>
      </c>
      <c r="D183" s="31" t="str">
        <f>_xlfn.XLOOKUP($A183, PlayerData!$B$3:$B$394, PlayerData!E$3:E$394)</f>
        <v>Kouyaté</v>
      </c>
      <c r="E183" s="136" cm="1">
        <f t="array" ref="E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"H"), PlayerData!$G:$G,PlayerData!H:H,""),
_xlfn.XLOOKUP(_xlfn.CONCAT(1,"-",$A183, "-", "H"), PlayerData!$G:$G,PlayerData!H:H,""),
_xlfn.XLOOKUP(_xlfn.CONCAT(2,"-",$A183, "-", "H"), PlayerData!$G:$G,PlayerData!H:H,""),
_xlfn.XLOOKUP(_xlfn.CONCAT(3,"-",$A183, "-", "H"), PlayerData!$G:$G,PlayerData!H:H,""),
_xlfn.XLOOKUP(_xlfn.CONCAT(4,"-",$A183, "-", "H"), PlayerData!$G:$G,PlayerData!H:H,""),
_xlfn.XLOOKUP(_xlfn.CONCAT(5,"-",$A183, "-", "H"), PlayerData!$G:$G,PlayerData!H:H,""),
_xlfn.XLOOKUP(_xlfn.CONCAT(6,"-",$A183, "-", "H"), PlayerData!$G:$G,PlayerData!H:H,""),
_xlfn.XLOOKUP(_xlfn.CONCAT(7,"-",$A183, "-", "H"), PlayerData!$G:$G,PlayerData!H:H,""),
_xlfn.XLOOKUP(_xlfn.CONCAT(8,"-",$A183, "-", "H"), PlayerData!$G:$G,PlayerData!H:H,""),
_xlfn.XLOOKUP(_xlfn.CONCAT(9,"-",$A183, "-", "H"), PlayerData!$G:$G,PlayerData!H:H,""),
_xlfn.XLOOKUP(_xlfn.CONCAT(10,"-",$A183, "-", "H"), PlayerData!$G:$G,PlayerData!H:H,""),
_xlfn.XLOOKUP(_xlfn.CONCAT(11,"-",$A183, "-", "H"), PlayerData!$G:$G,PlayerData!H:H,""),
_xlfn.XLOOKUP(_xlfn.CONCAT(12,"-",$A183, "-", "H"), PlayerData!$G:$G,PlayerData!H:H,""),
_xlfn.XLOOKUP(_xlfn.CONCAT(13,"-",$A183, "-", "H"), PlayerData!$G:$G,PlayerData!H:H,""),
_xlfn.XLOOKUP(_xlfn.CONCAT(14,"-",$A183, "-", "H"), PlayerData!$G:$G,PlayerData!H:H,""),
_xlfn.XLOOKUP(_xlfn.CONCAT(15,"-",$A183, "-", "H"), PlayerData!$G:$G,PlayerData!H:H,""),
_xlfn.XLOOKUP(_xlfn.CONCAT(16,"-",$A183, "-", "H"), PlayerData!$G:$G,PlayerData!H:H,""),
_xlfn.XLOOKUP(_xlfn.CONCAT(17,"-",$A183, "-", "H"), PlayerData!$G:$G,PlayerData!H:H,""),
_xlfn.XLOOKUP(_xlfn.CONCAT(18,"-",$A183, "-", "H"), PlayerData!$G:$G,PlayerData!H:H,"")))</f>
        <v>0.43</v>
      </c>
      <c r="F183" s="136" cm="1">
        <f t="array" ref="F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"H"), PlayerData!$G:$G,PlayerData!I:I,""),
_xlfn.XLOOKUP(_xlfn.CONCAT(1,"-",$A183, "-", "H"), PlayerData!$G:$G,PlayerData!I:I,""),
_xlfn.XLOOKUP(_xlfn.CONCAT(2,"-",$A183, "-", "H"), PlayerData!$G:$G,PlayerData!I:I,""),
_xlfn.XLOOKUP(_xlfn.CONCAT(3,"-",$A183, "-", "H"), PlayerData!$G:$G,PlayerData!I:I,""),
_xlfn.XLOOKUP(_xlfn.CONCAT(4,"-",$A183, "-", "H"), PlayerData!$G:$G,PlayerData!I:I,""),
_xlfn.XLOOKUP(_xlfn.CONCAT(5,"-",$A183, "-", "H"), PlayerData!$G:$G,PlayerData!I:I,""),
_xlfn.XLOOKUP(_xlfn.CONCAT(6,"-",$A183, "-", "H"), PlayerData!$G:$G,PlayerData!I:I,""),
_xlfn.XLOOKUP(_xlfn.CONCAT(7,"-",$A183, "-", "H"), PlayerData!$G:$G,PlayerData!I:I,""),
_xlfn.XLOOKUP(_xlfn.CONCAT(8,"-",$A183, "-", "H"), PlayerData!$G:$G,PlayerData!I:I,""),
_xlfn.XLOOKUP(_xlfn.CONCAT(9,"-",$A183, "-", "H"), PlayerData!$G:$G,PlayerData!I:I,""),
_xlfn.XLOOKUP(_xlfn.CONCAT(10,"-",$A183, "-", "H"), PlayerData!$G:$G,PlayerData!I:I,""),
_xlfn.XLOOKUP(_xlfn.CONCAT(11,"-",$A183, "-", "H"), PlayerData!$G:$G,PlayerData!I:I,""),
_xlfn.XLOOKUP(_xlfn.CONCAT(12,"-",$A183, "-", "H"), PlayerData!$G:$G,PlayerData!I:I,""),
_xlfn.XLOOKUP(_xlfn.CONCAT(13,"-",$A183, "-", "H"), PlayerData!$G:$G,PlayerData!I:I,""),
_xlfn.XLOOKUP(_xlfn.CONCAT(14,"-",$A183, "-", "H"), PlayerData!$G:$G,PlayerData!I:I,""),
_xlfn.XLOOKUP(_xlfn.CONCAT(15,"-",$A183, "-", "H"), PlayerData!$G:$G,PlayerData!I:I,""),
_xlfn.XLOOKUP(_xlfn.CONCAT(16,"-",$A183, "-", "H"), PlayerData!$G:$G,PlayerData!I:I,""),
_xlfn.XLOOKUP(_xlfn.CONCAT(17,"-",$A183, "-", "H"), PlayerData!$G:$G,PlayerData!I:I,""),
_xlfn.XLOOKUP(_xlfn.CONCAT(18,"-",$A183, "-", "H"), PlayerData!$G:$G,PlayerData!I:I,"")))</f>
        <v>0</v>
      </c>
      <c r="G183" s="90" cm="1">
        <f t="array" ref="G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"H"), PlayerData!$G:$G,PlayerData!L:L,""),
_xlfn.XLOOKUP(_xlfn.CONCAT(1,"-",$A183, "-", "H"), PlayerData!$G:$G,PlayerData!L:L,""),
_xlfn.XLOOKUP(_xlfn.CONCAT(2,"-",$A183, "-", "H"), PlayerData!$G:$G,PlayerData!L:L,""),
_xlfn.XLOOKUP(_xlfn.CONCAT(3,"-",$A183, "-", "H"), PlayerData!$G:$G,PlayerData!L:L,""),
_xlfn.XLOOKUP(_xlfn.CONCAT(4,"-",$A183, "-", "H"), PlayerData!$G:$G,PlayerData!L:L,""),
_xlfn.XLOOKUP(_xlfn.CONCAT(5,"-",$A183, "-", "H"), PlayerData!$G:$G,PlayerData!L:L,""),
_xlfn.XLOOKUP(_xlfn.CONCAT(6,"-",$A183, "-", "H"), PlayerData!$G:$G,PlayerData!L:L,""),
_xlfn.XLOOKUP(_xlfn.CONCAT(7,"-",$A183, "-", "H"), PlayerData!$G:$G,PlayerData!L:L,""),
_xlfn.XLOOKUP(_xlfn.CONCAT(8,"-",$A183, "-", "H"), PlayerData!$G:$G,PlayerData!L:L,""),
_xlfn.XLOOKUP(_xlfn.CONCAT(9,"-",$A183, "-", "H"), PlayerData!$G:$G,PlayerData!L:L,""),
_xlfn.XLOOKUP(_xlfn.CONCAT(10,"-",$A183, "-", "H"), PlayerData!$G:$G,PlayerData!L:L,""),
_xlfn.XLOOKUP(_xlfn.CONCAT(11,"-",$A183, "-", "H"), PlayerData!$G:$G,PlayerData!L:L,""),
_xlfn.XLOOKUP(_xlfn.CONCAT(12,"-",$A183, "-", "H"), PlayerData!$G:$G,PlayerData!L:L,""),
_xlfn.XLOOKUP(_xlfn.CONCAT(13,"-",$A183, "-", "H"), PlayerData!$G:$G,PlayerData!L:L,""),
_xlfn.XLOOKUP(_xlfn.CONCAT(14,"-",$A183, "-", "H"), PlayerData!$G:$G,PlayerData!L:L,""),
_xlfn.XLOOKUP(_xlfn.CONCAT(15,"-",$A183, "-", "H"), PlayerData!$G:$G,PlayerData!L:L,""),
_xlfn.XLOOKUP(_xlfn.CONCAT(16,"-",$A183, "-", "H"), PlayerData!$G:$G,PlayerData!L:L,""),
_xlfn.XLOOKUP(_xlfn.CONCAT(17,"-",$A183, "-", "H"), PlayerData!$G:$G,PlayerData!L:L,""),
_xlfn.XLOOKUP(_xlfn.CONCAT(18,"-",$A183, "-", "H"), PlayerData!$G:$G,PlayerData!L:L,"")))</f>
        <v>0.24</v>
      </c>
      <c r="H183" s="132">
        <f t="shared" si="14"/>
        <v>9.7727272727272716</v>
      </c>
      <c r="I183" s="132">
        <f t="shared" si="15"/>
        <v>0</v>
      </c>
      <c r="J183" s="72">
        <f t="shared" si="16"/>
        <v>3.2345013477088953</v>
      </c>
      <c r="K183" s="138" cm="1">
        <f t="array" ref="K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"A"), PlayerData!$M:$M,PlayerData!N:N,""),
_xlfn.XLOOKUP(_xlfn.CONCAT(1,"-",$A183, "-", "A"), PlayerData!$M:$M,PlayerData!N:N,""),
_xlfn.XLOOKUP(_xlfn.CONCAT(2,"-",$A183, "-", "A"), PlayerData!$M:$M,PlayerData!N:N,""),
_xlfn.XLOOKUP(_xlfn.CONCAT(3,"-",$A183, "-", "A"), PlayerData!$M:$M,PlayerData!N:N,""),
_xlfn.XLOOKUP(_xlfn.CONCAT(4,"-",$A183, "-", "A"), PlayerData!$M:$M,PlayerData!N:N,""),
_xlfn.XLOOKUP(_xlfn.CONCAT(5,"-",$A183, "-", "A"), PlayerData!$M:$M,PlayerData!N:N,""),
_xlfn.XLOOKUP(_xlfn.CONCAT(6,"-",$A183, "-", "A"), PlayerData!$M:$M,PlayerData!N:N,""),
_xlfn.XLOOKUP(_xlfn.CONCAT(7,"-",$A183, "-", "A"), PlayerData!$M:$M,PlayerData!N:N,""),
_xlfn.XLOOKUP(_xlfn.CONCAT(8,"-",$A183, "-", "A"), PlayerData!$M:$M,PlayerData!N:N,""),
_xlfn.XLOOKUP(_xlfn.CONCAT(9,"-",$A183, "-", "A"), PlayerData!$M:$M,PlayerData!N:N,""),
_xlfn.XLOOKUP(_xlfn.CONCAT(10,"-",$A183, "-", "A"), PlayerData!$M:$M,PlayerData!N:N,""),
_xlfn.XLOOKUP(_xlfn.CONCAT(11,"-",$A183, "-", "A"), PlayerData!$M:$M,PlayerData!N:N,""),
_xlfn.XLOOKUP(_xlfn.CONCAT(12,"-",$A183, "-", "A"), PlayerData!$M:$M,PlayerData!N:N,""),
_xlfn.XLOOKUP(_xlfn.CONCAT(13,"-",$A183, "-", "A"), PlayerData!$M:$M,PlayerData!N:N,""),
_xlfn.XLOOKUP(_xlfn.CONCAT(14,"-",$A183, "-", "A"), PlayerData!$M:$M,PlayerData!N:N,""),
_xlfn.XLOOKUP(_xlfn.CONCAT(15,"-",$A183, "-", "A"), PlayerData!$M:$M,PlayerData!N:N,""),
_xlfn.XLOOKUP(_xlfn.CONCAT(16,"-",$A183, "-", "A"), PlayerData!$M:$M,PlayerData!N:N,""),
_xlfn.XLOOKUP(_xlfn.CONCAT(17,"-",$A183, "-", "A"), PlayerData!$M:$M,PlayerData!N:N,""),
_xlfn.XLOOKUP(_xlfn.CONCAT(18,"-",$A183, "-", "A"), PlayerData!$M:$M,PlayerData!N:N,"")))</f>
        <v>0.2</v>
      </c>
      <c r="L183" s="138" cm="1">
        <f t="array" ref="L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"A"), PlayerData!$M:$M,PlayerData!O:O,""),
_xlfn.XLOOKUP(_xlfn.CONCAT(1,"-",$A183, "-", "A"), PlayerData!$M:$M,PlayerData!O:O,""),
_xlfn.XLOOKUP(_xlfn.CONCAT(2,"-",$A183, "-", "A"), PlayerData!$M:$M,PlayerData!O:O,""),
_xlfn.XLOOKUP(_xlfn.CONCAT(3,"-",$A183, "-", "A"), PlayerData!$M:$M,PlayerData!O:O,""),
_xlfn.XLOOKUP(_xlfn.CONCAT(4,"-",$A183, "-", "A"), PlayerData!$M:$M,PlayerData!O:O,""),
_xlfn.XLOOKUP(_xlfn.CONCAT(5,"-",$A183, "-", "A"), PlayerData!$M:$M,PlayerData!O:O,""),
_xlfn.XLOOKUP(_xlfn.CONCAT(6,"-",$A183, "-", "A"), PlayerData!$M:$M,PlayerData!O:O,""),
_xlfn.XLOOKUP(_xlfn.CONCAT(7,"-",$A183, "-", "A"), PlayerData!$M:$M,PlayerData!O:O,""),
_xlfn.XLOOKUP(_xlfn.CONCAT(8,"-",$A183, "-", "A"), PlayerData!$M:$M,PlayerData!O:O,""),
_xlfn.XLOOKUP(_xlfn.CONCAT(9,"-",$A183, "-", "A"), PlayerData!$M:$M,PlayerData!O:O,""),
_xlfn.XLOOKUP(_xlfn.CONCAT(10,"-",$A183, "-", "A"), PlayerData!$M:$M,PlayerData!O:O,""),
_xlfn.XLOOKUP(_xlfn.CONCAT(11,"-",$A183, "-", "A"), PlayerData!$M:$M,PlayerData!O:O,""),
_xlfn.XLOOKUP(_xlfn.CONCAT(12,"-",$A183, "-", "A"), PlayerData!$M:$M,PlayerData!O:O,""),
_xlfn.XLOOKUP(_xlfn.CONCAT(13,"-",$A183, "-", "A"), PlayerData!$M:$M,PlayerData!O:O,""),
_xlfn.XLOOKUP(_xlfn.CONCAT(14,"-",$A183, "-", "A"), PlayerData!$M:$M,PlayerData!O:O,""),
_xlfn.XLOOKUP(_xlfn.CONCAT(15,"-",$A183, "-", "A"), PlayerData!$M:$M,PlayerData!O:O,""),
_xlfn.XLOOKUP(_xlfn.CONCAT(16,"-",$A183, "-", "A"), PlayerData!$M:$M,PlayerData!O:O,""),
_xlfn.XLOOKUP(_xlfn.CONCAT(17,"-",$A183, "-", "A"), PlayerData!$M:$M,PlayerData!O:O,""),
_xlfn.XLOOKUP(_xlfn.CONCAT(18,"-",$A183, "-", "A"), PlayerData!$M:$M,PlayerData!O:O,"")))</f>
        <v>0</v>
      </c>
      <c r="M183" s="96" cm="1">
        <f t="array" ref="M1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_xlfn.XLOOKUP(_xlfn.CONCAT(0,"-",$A183, "-", "A"), PlayerData!$M:$M,PlayerData!R:R,""),
_xlfn.XLOOKUP(_xlfn.CONCAT(1,"-",$A183, "-", "A"), PlayerData!$M:$M,PlayerData!R:R,""),
_xlfn.XLOOKUP(_xlfn.CONCAT(2,"-",$A183, "-", "A"), PlayerData!$M:$M,PlayerData!R:R,""),
_xlfn.XLOOKUP(_xlfn.CONCAT(3,"-",$A183, "-", "A"), PlayerData!$M:$M,PlayerData!R:R,""),
_xlfn.XLOOKUP(_xlfn.CONCAT(4,"-",$A183, "-", "A"), PlayerData!$M:$M,PlayerData!R:R,""),
_xlfn.XLOOKUP(_xlfn.CONCAT(5,"-",$A183, "-", "A"), PlayerData!$M:$M,PlayerData!R:R,""),
_xlfn.XLOOKUP(_xlfn.CONCAT(6,"-",$A183, "-", "A"), PlayerData!$M:$M,PlayerData!R:R,""),
_xlfn.XLOOKUP(_xlfn.CONCAT(7,"-",$A183, "-", "A"), PlayerData!$M:$M,PlayerData!R:R,""),
_xlfn.XLOOKUP(_xlfn.CONCAT(8,"-",$A183, "-", "A"), PlayerData!$M:$M,PlayerData!R:R,""),
_xlfn.XLOOKUP(_xlfn.CONCAT(9,"-",$A183, "-", "A"), PlayerData!$M:$M,PlayerData!R:R,""),
_xlfn.XLOOKUP(_xlfn.CONCAT(10,"-",$A183, "-", "A"), PlayerData!$M:$M,PlayerData!R:R,""),
_xlfn.XLOOKUP(_xlfn.CONCAT(11,"-",$A183, "-", "A"), PlayerData!$M:$M,PlayerData!R:R,""),
_xlfn.XLOOKUP(_xlfn.CONCAT(12,"-",$A183, "-", "A"), PlayerData!$M:$M,PlayerData!R:R,""),
_xlfn.XLOOKUP(_xlfn.CONCAT(13,"-",$A183, "-", "A"), PlayerData!$M:$M,PlayerData!R:R,""),
_xlfn.XLOOKUP(_xlfn.CONCAT(14,"-",$A183, "-", "A"), PlayerData!$M:$M,PlayerData!R:R,""),
_xlfn.XLOOKUP(_xlfn.CONCAT(15,"-",$A183, "-", "A"), PlayerData!$M:$M,PlayerData!R:R,""),
_xlfn.XLOOKUP(_xlfn.CONCAT(16,"-",$A183, "-", "A"), PlayerData!$M:$M,PlayerData!R:R,""),
_xlfn.XLOOKUP(_xlfn.CONCAT(17,"-",$A183, "-", "A"), PlayerData!$M:$M,PlayerData!R:R,""),
_xlfn.XLOOKUP(_xlfn.CONCAT(18,"-",$A183, "-", "A"), PlayerData!$M:$M,PlayerData!R:R,"")))</f>
        <v>0.26</v>
      </c>
      <c r="N183" s="134">
        <f t="shared" si="17"/>
        <v>4.545454545454545</v>
      </c>
      <c r="O183" s="134">
        <f t="shared" si="18"/>
        <v>0</v>
      </c>
      <c r="P183" s="73">
        <f t="shared" si="19"/>
        <v>3.5040431266846364</v>
      </c>
      <c r="Q183" s="132" cm="1">
        <f t="array" ref="Q183">IF(OR($A183=Solver!$T$12:$T$201),0,SUMPRODUCT($H183:$J183,$T$4:$V$4))</f>
        <v>3.2345013477088953</v>
      </c>
      <c r="R183" s="73" cm="1">
        <f t="array" ref="R183">IF(OR($A183=Solver!$T$12:$T$201),0, SUMPRODUCT($N183:$P183, $T$4:$V$4))</f>
        <v>3.5040431266846364</v>
      </c>
    </row>
    <row r="184" spans="1:18">
      <c r="A184" s="55">
        <v>182</v>
      </c>
      <c r="B184" s="55" t="str">
        <f>_xlfn.XLOOKUP($A184, PlayerData!$B$3:$B$394, PlayerData!C$3:C$394)</f>
        <v>CRY</v>
      </c>
      <c r="C184" s="55" t="str">
        <f>_xlfn.XLOOKUP($A184, PlayerData!$B$3:$B$394, PlayerData!D$3:D$394)</f>
        <v>M</v>
      </c>
      <c r="D184" s="31" t="str">
        <f>_xlfn.XLOOKUP($A184, PlayerData!$B$3:$B$394, PlayerData!E$3:E$394)</f>
        <v>Meyer</v>
      </c>
      <c r="E184" s="136" cm="1">
        <f t="array" ref="E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"H"), PlayerData!$G:$G,PlayerData!H:H,""),
_xlfn.XLOOKUP(_xlfn.CONCAT(1,"-",$A184, "-", "H"), PlayerData!$G:$G,PlayerData!H:H,""),
_xlfn.XLOOKUP(_xlfn.CONCAT(2,"-",$A184, "-", "H"), PlayerData!$G:$G,PlayerData!H:H,""),
_xlfn.XLOOKUP(_xlfn.CONCAT(3,"-",$A184, "-", "H"), PlayerData!$G:$G,PlayerData!H:H,""),
_xlfn.XLOOKUP(_xlfn.CONCAT(4,"-",$A184, "-", "H"), PlayerData!$G:$G,PlayerData!H:H,""),
_xlfn.XLOOKUP(_xlfn.CONCAT(5,"-",$A184, "-", "H"), PlayerData!$G:$G,PlayerData!H:H,""),
_xlfn.XLOOKUP(_xlfn.CONCAT(6,"-",$A184, "-", "H"), PlayerData!$G:$G,PlayerData!H:H,""),
_xlfn.XLOOKUP(_xlfn.CONCAT(7,"-",$A184, "-", "H"), PlayerData!$G:$G,PlayerData!H:H,""),
_xlfn.XLOOKUP(_xlfn.CONCAT(8,"-",$A184, "-", "H"), PlayerData!$G:$G,PlayerData!H:H,""),
_xlfn.XLOOKUP(_xlfn.CONCAT(9,"-",$A184, "-", "H"), PlayerData!$G:$G,PlayerData!H:H,""),
_xlfn.XLOOKUP(_xlfn.CONCAT(10,"-",$A184, "-", "H"), PlayerData!$G:$G,PlayerData!H:H,""),
_xlfn.XLOOKUP(_xlfn.CONCAT(11,"-",$A184, "-", "H"), PlayerData!$G:$G,PlayerData!H:H,""),
_xlfn.XLOOKUP(_xlfn.CONCAT(12,"-",$A184, "-", "H"), PlayerData!$G:$G,PlayerData!H:H,""),
_xlfn.XLOOKUP(_xlfn.CONCAT(13,"-",$A184, "-", "H"), PlayerData!$G:$G,PlayerData!H:H,""),
_xlfn.XLOOKUP(_xlfn.CONCAT(14,"-",$A184, "-", "H"), PlayerData!$G:$G,PlayerData!H:H,""),
_xlfn.XLOOKUP(_xlfn.CONCAT(15,"-",$A184, "-", "H"), PlayerData!$G:$G,PlayerData!H:H,""),
_xlfn.XLOOKUP(_xlfn.CONCAT(16,"-",$A184, "-", "H"), PlayerData!$G:$G,PlayerData!H:H,""),
_xlfn.XLOOKUP(_xlfn.CONCAT(17,"-",$A184, "-", "H"), PlayerData!$G:$G,PlayerData!H:H,""),
_xlfn.XLOOKUP(_xlfn.CONCAT(18,"-",$A184, "-", "H"), PlayerData!$G:$G,PlayerData!H:H,"")))</f>
        <v>1</v>
      </c>
      <c r="F184" s="136" cm="1">
        <f t="array" ref="F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"H"), PlayerData!$G:$G,PlayerData!I:I,""),
_xlfn.XLOOKUP(_xlfn.CONCAT(1,"-",$A184, "-", "H"), PlayerData!$G:$G,PlayerData!I:I,""),
_xlfn.XLOOKUP(_xlfn.CONCAT(2,"-",$A184, "-", "H"), PlayerData!$G:$G,PlayerData!I:I,""),
_xlfn.XLOOKUP(_xlfn.CONCAT(3,"-",$A184, "-", "H"), PlayerData!$G:$G,PlayerData!I:I,""),
_xlfn.XLOOKUP(_xlfn.CONCAT(4,"-",$A184, "-", "H"), PlayerData!$G:$G,PlayerData!I:I,""),
_xlfn.XLOOKUP(_xlfn.CONCAT(5,"-",$A184, "-", "H"), PlayerData!$G:$G,PlayerData!I:I,""),
_xlfn.XLOOKUP(_xlfn.CONCAT(6,"-",$A184, "-", "H"), PlayerData!$G:$G,PlayerData!I:I,""),
_xlfn.XLOOKUP(_xlfn.CONCAT(7,"-",$A184, "-", "H"), PlayerData!$G:$G,PlayerData!I:I,""),
_xlfn.XLOOKUP(_xlfn.CONCAT(8,"-",$A184, "-", "H"), PlayerData!$G:$G,PlayerData!I:I,""),
_xlfn.XLOOKUP(_xlfn.CONCAT(9,"-",$A184, "-", "H"), PlayerData!$G:$G,PlayerData!I:I,""),
_xlfn.XLOOKUP(_xlfn.CONCAT(10,"-",$A184, "-", "H"), PlayerData!$G:$G,PlayerData!I:I,""),
_xlfn.XLOOKUP(_xlfn.CONCAT(11,"-",$A184, "-", "H"), PlayerData!$G:$G,PlayerData!I:I,""),
_xlfn.XLOOKUP(_xlfn.CONCAT(12,"-",$A184, "-", "H"), PlayerData!$G:$G,PlayerData!I:I,""),
_xlfn.XLOOKUP(_xlfn.CONCAT(13,"-",$A184, "-", "H"), PlayerData!$G:$G,PlayerData!I:I,""),
_xlfn.XLOOKUP(_xlfn.CONCAT(14,"-",$A184, "-", "H"), PlayerData!$G:$G,PlayerData!I:I,""),
_xlfn.XLOOKUP(_xlfn.CONCAT(15,"-",$A184, "-", "H"), PlayerData!$G:$G,PlayerData!I:I,""),
_xlfn.XLOOKUP(_xlfn.CONCAT(16,"-",$A184, "-", "H"), PlayerData!$G:$G,PlayerData!I:I,""),
_xlfn.XLOOKUP(_xlfn.CONCAT(17,"-",$A184, "-", "H"), PlayerData!$G:$G,PlayerData!I:I,""),
_xlfn.XLOOKUP(_xlfn.CONCAT(18,"-",$A184, "-", "H"), PlayerData!$G:$G,PlayerData!I:I,"")))</f>
        <v>0</v>
      </c>
      <c r="G184" s="90" cm="1">
        <f t="array" ref="G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"H"), PlayerData!$G:$G,PlayerData!L:L,""),
_xlfn.XLOOKUP(_xlfn.CONCAT(1,"-",$A184, "-", "H"), PlayerData!$G:$G,PlayerData!L:L,""),
_xlfn.XLOOKUP(_xlfn.CONCAT(2,"-",$A184, "-", "H"), PlayerData!$G:$G,PlayerData!L:L,""),
_xlfn.XLOOKUP(_xlfn.CONCAT(3,"-",$A184, "-", "H"), PlayerData!$G:$G,PlayerData!L:L,""),
_xlfn.XLOOKUP(_xlfn.CONCAT(4,"-",$A184, "-", "H"), PlayerData!$G:$G,PlayerData!L:L,""),
_xlfn.XLOOKUP(_xlfn.CONCAT(5,"-",$A184, "-", "H"), PlayerData!$G:$G,PlayerData!L:L,""),
_xlfn.XLOOKUP(_xlfn.CONCAT(6,"-",$A184, "-", "H"), PlayerData!$G:$G,PlayerData!L:L,""),
_xlfn.XLOOKUP(_xlfn.CONCAT(7,"-",$A184, "-", "H"), PlayerData!$G:$G,PlayerData!L:L,""),
_xlfn.XLOOKUP(_xlfn.CONCAT(8,"-",$A184, "-", "H"), PlayerData!$G:$G,PlayerData!L:L,""),
_xlfn.XLOOKUP(_xlfn.CONCAT(9,"-",$A184, "-", "H"), PlayerData!$G:$G,PlayerData!L:L,""),
_xlfn.XLOOKUP(_xlfn.CONCAT(10,"-",$A184, "-", "H"), PlayerData!$G:$G,PlayerData!L:L,""),
_xlfn.XLOOKUP(_xlfn.CONCAT(11,"-",$A184, "-", "H"), PlayerData!$G:$G,PlayerData!L:L,""),
_xlfn.XLOOKUP(_xlfn.CONCAT(12,"-",$A184, "-", "H"), PlayerData!$G:$G,PlayerData!L:L,""),
_xlfn.XLOOKUP(_xlfn.CONCAT(13,"-",$A184, "-", "H"), PlayerData!$G:$G,PlayerData!L:L,""),
_xlfn.XLOOKUP(_xlfn.CONCAT(14,"-",$A184, "-", "H"), PlayerData!$G:$G,PlayerData!L:L,""),
_xlfn.XLOOKUP(_xlfn.CONCAT(15,"-",$A184, "-", "H"), PlayerData!$G:$G,PlayerData!L:L,""),
_xlfn.XLOOKUP(_xlfn.CONCAT(16,"-",$A184, "-", "H"), PlayerData!$G:$G,PlayerData!L:L,""),
_xlfn.XLOOKUP(_xlfn.CONCAT(17,"-",$A184, "-", "H"), PlayerData!$G:$G,PlayerData!L:L,""),
_xlfn.XLOOKUP(_xlfn.CONCAT(18,"-",$A184, "-", "H"), PlayerData!$G:$G,PlayerData!L:L,"")))</f>
        <v>0.08</v>
      </c>
      <c r="H184" s="132">
        <f t="shared" si="14"/>
        <v>22.727272727272727</v>
      </c>
      <c r="I184" s="132">
        <f t="shared" si="15"/>
        <v>0</v>
      </c>
      <c r="J184" s="72">
        <f t="shared" si="16"/>
        <v>1.0781671159029651</v>
      </c>
      <c r="K184" s="138" cm="1">
        <f t="array" ref="K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"A"), PlayerData!$M:$M,PlayerData!N:N,""),
_xlfn.XLOOKUP(_xlfn.CONCAT(1,"-",$A184, "-", "A"), PlayerData!$M:$M,PlayerData!N:N,""),
_xlfn.XLOOKUP(_xlfn.CONCAT(2,"-",$A184, "-", "A"), PlayerData!$M:$M,PlayerData!N:N,""),
_xlfn.XLOOKUP(_xlfn.CONCAT(3,"-",$A184, "-", "A"), PlayerData!$M:$M,PlayerData!N:N,""),
_xlfn.XLOOKUP(_xlfn.CONCAT(4,"-",$A184, "-", "A"), PlayerData!$M:$M,PlayerData!N:N,""),
_xlfn.XLOOKUP(_xlfn.CONCAT(5,"-",$A184, "-", "A"), PlayerData!$M:$M,PlayerData!N:N,""),
_xlfn.XLOOKUP(_xlfn.CONCAT(6,"-",$A184, "-", "A"), PlayerData!$M:$M,PlayerData!N:N,""),
_xlfn.XLOOKUP(_xlfn.CONCAT(7,"-",$A184, "-", "A"), PlayerData!$M:$M,PlayerData!N:N,""),
_xlfn.XLOOKUP(_xlfn.CONCAT(8,"-",$A184, "-", "A"), PlayerData!$M:$M,PlayerData!N:N,""),
_xlfn.XLOOKUP(_xlfn.CONCAT(9,"-",$A184, "-", "A"), PlayerData!$M:$M,PlayerData!N:N,""),
_xlfn.XLOOKUP(_xlfn.CONCAT(10,"-",$A184, "-", "A"), PlayerData!$M:$M,PlayerData!N:N,""),
_xlfn.XLOOKUP(_xlfn.CONCAT(11,"-",$A184, "-", "A"), PlayerData!$M:$M,PlayerData!N:N,""),
_xlfn.XLOOKUP(_xlfn.CONCAT(12,"-",$A184, "-", "A"), PlayerData!$M:$M,PlayerData!N:N,""),
_xlfn.XLOOKUP(_xlfn.CONCAT(13,"-",$A184, "-", "A"), PlayerData!$M:$M,PlayerData!N:N,""),
_xlfn.XLOOKUP(_xlfn.CONCAT(14,"-",$A184, "-", "A"), PlayerData!$M:$M,PlayerData!N:N,""),
_xlfn.XLOOKUP(_xlfn.CONCAT(15,"-",$A184, "-", "A"), PlayerData!$M:$M,PlayerData!N:N,""),
_xlfn.XLOOKUP(_xlfn.CONCAT(16,"-",$A184, "-", "A"), PlayerData!$M:$M,PlayerData!N:N,""),
_xlfn.XLOOKUP(_xlfn.CONCAT(17,"-",$A184, "-", "A"), PlayerData!$M:$M,PlayerData!N:N,""),
_xlfn.XLOOKUP(_xlfn.CONCAT(18,"-",$A184, "-", "A"), PlayerData!$M:$M,PlayerData!N:N,"")))</f>
        <v>0.5</v>
      </c>
      <c r="L184" s="138" cm="1">
        <f t="array" ref="L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"A"), PlayerData!$M:$M,PlayerData!O:O,""),
_xlfn.XLOOKUP(_xlfn.CONCAT(1,"-",$A184, "-", "A"), PlayerData!$M:$M,PlayerData!O:O,""),
_xlfn.XLOOKUP(_xlfn.CONCAT(2,"-",$A184, "-", "A"), PlayerData!$M:$M,PlayerData!O:O,""),
_xlfn.XLOOKUP(_xlfn.CONCAT(3,"-",$A184, "-", "A"), PlayerData!$M:$M,PlayerData!O:O,""),
_xlfn.XLOOKUP(_xlfn.CONCAT(4,"-",$A184, "-", "A"), PlayerData!$M:$M,PlayerData!O:O,""),
_xlfn.XLOOKUP(_xlfn.CONCAT(5,"-",$A184, "-", "A"), PlayerData!$M:$M,PlayerData!O:O,""),
_xlfn.XLOOKUP(_xlfn.CONCAT(6,"-",$A184, "-", "A"), PlayerData!$M:$M,PlayerData!O:O,""),
_xlfn.XLOOKUP(_xlfn.CONCAT(7,"-",$A184, "-", "A"), PlayerData!$M:$M,PlayerData!O:O,""),
_xlfn.XLOOKUP(_xlfn.CONCAT(8,"-",$A184, "-", "A"), PlayerData!$M:$M,PlayerData!O:O,""),
_xlfn.XLOOKUP(_xlfn.CONCAT(9,"-",$A184, "-", "A"), PlayerData!$M:$M,PlayerData!O:O,""),
_xlfn.XLOOKUP(_xlfn.CONCAT(10,"-",$A184, "-", "A"), PlayerData!$M:$M,PlayerData!O:O,""),
_xlfn.XLOOKUP(_xlfn.CONCAT(11,"-",$A184, "-", "A"), PlayerData!$M:$M,PlayerData!O:O,""),
_xlfn.XLOOKUP(_xlfn.CONCAT(12,"-",$A184, "-", "A"), PlayerData!$M:$M,PlayerData!O:O,""),
_xlfn.XLOOKUP(_xlfn.CONCAT(13,"-",$A184, "-", "A"), PlayerData!$M:$M,PlayerData!O:O,""),
_xlfn.XLOOKUP(_xlfn.CONCAT(14,"-",$A184, "-", "A"), PlayerData!$M:$M,PlayerData!O:O,""),
_xlfn.XLOOKUP(_xlfn.CONCAT(15,"-",$A184, "-", "A"), PlayerData!$M:$M,PlayerData!O:O,""),
_xlfn.XLOOKUP(_xlfn.CONCAT(16,"-",$A184, "-", "A"), PlayerData!$M:$M,PlayerData!O:O,""),
_xlfn.XLOOKUP(_xlfn.CONCAT(17,"-",$A184, "-", "A"), PlayerData!$M:$M,PlayerData!O:O,""),
_xlfn.XLOOKUP(_xlfn.CONCAT(18,"-",$A184, "-", "A"), PlayerData!$M:$M,PlayerData!O:O,"")))</f>
        <v>0</v>
      </c>
      <c r="M184" s="96" cm="1">
        <f t="array" ref="M1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_xlfn.XLOOKUP(_xlfn.CONCAT(0,"-",$A184, "-", "A"), PlayerData!$M:$M,PlayerData!R:R,""),
_xlfn.XLOOKUP(_xlfn.CONCAT(1,"-",$A184, "-", "A"), PlayerData!$M:$M,PlayerData!R:R,""),
_xlfn.XLOOKUP(_xlfn.CONCAT(2,"-",$A184, "-", "A"), PlayerData!$M:$M,PlayerData!R:R,""),
_xlfn.XLOOKUP(_xlfn.CONCAT(3,"-",$A184, "-", "A"), PlayerData!$M:$M,PlayerData!R:R,""),
_xlfn.XLOOKUP(_xlfn.CONCAT(4,"-",$A184, "-", "A"), PlayerData!$M:$M,PlayerData!R:R,""),
_xlfn.XLOOKUP(_xlfn.CONCAT(5,"-",$A184, "-", "A"), PlayerData!$M:$M,PlayerData!R:R,""),
_xlfn.XLOOKUP(_xlfn.CONCAT(6,"-",$A184, "-", "A"), PlayerData!$M:$M,PlayerData!R:R,""),
_xlfn.XLOOKUP(_xlfn.CONCAT(7,"-",$A184, "-", "A"), PlayerData!$M:$M,PlayerData!R:R,""),
_xlfn.XLOOKUP(_xlfn.CONCAT(8,"-",$A184, "-", "A"), PlayerData!$M:$M,PlayerData!R:R,""),
_xlfn.XLOOKUP(_xlfn.CONCAT(9,"-",$A184, "-", "A"), PlayerData!$M:$M,PlayerData!R:R,""),
_xlfn.XLOOKUP(_xlfn.CONCAT(10,"-",$A184, "-", "A"), PlayerData!$M:$M,PlayerData!R:R,""),
_xlfn.XLOOKUP(_xlfn.CONCAT(11,"-",$A184, "-", "A"), PlayerData!$M:$M,PlayerData!R:R,""),
_xlfn.XLOOKUP(_xlfn.CONCAT(12,"-",$A184, "-", "A"), PlayerData!$M:$M,PlayerData!R:R,""),
_xlfn.XLOOKUP(_xlfn.CONCAT(13,"-",$A184, "-", "A"), PlayerData!$M:$M,PlayerData!R:R,""),
_xlfn.XLOOKUP(_xlfn.CONCAT(14,"-",$A184, "-", "A"), PlayerData!$M:$M,PlayerData!R:R,""),
_xlfn.XLOOKUP(_xlfn.CONCAT(15,"-",$A184, "-", "A"), PlayerData!$M:$M,PlayerData!R:R,""),
_xlfn.XLOOKUP(_xlfn.CONCAT(16,"-",$A184, "-", "A"), PlayerData!$M:$M,PlayerData!R:R,""),
_xlfn.XLOOKUP(_xlfn.CONCAT(17,"-",$A184, "-", "A"), PlayerData!$M:$M,PlayerData!R:R,""),
_xlfn.XLOOKUP(_xlfn.CONCAT(18,"-",$A184, "-", "A"), PlayerData!$M:$M,PlayerData!R:R,"")))</f>
        <v>0.46</v>
      </c>
      <c r="N184" s="134">
        <f t="shared" si="17"/>
        <v>11.363636363636363</v>
      </c>
      <c r="O184" s="134">
        <f t="shared" si="18"/>
        <v>0</v>
      </c>
      <c r="P184" s="73">
        <f t="shared" si="19"/>
        <v>6.1994609164420496</v>
      </c>
      <c r="Q184" s="132" cm="1">
        <f t="array" ref="Q184">IF(OR($A184=Solver!$T$12:$T$201),0,SUMPRODUCT($H184:$J184,$T$4:$V$4))</f>
        <v>1.0781671159029651</v>
      </c>
      <c r="R184" s="73" cm="1">
        <f t="array" ref="R184">IF(OR($A184=Solver!$T$12:$T$201),0, SUMPRODUCT($N184:$P184, $T$4:$V$4))</f>
        <v>6.1994609164420496</v>
      </c>
    </row>
    <row r="185" spans="1:18">
      <c r="A185" s="55">
        <v>183</v>
      </c>
      <c r="B185" s="55" t="str">
        <f>_xlfn.XLOOKUP($A185, PlayerData!$B$3:$B$394, PlayerData!C$3:C$394)</f>
        <v>BHA</v>
      </c>
      <c r="C185" s="55" t="str">
        <f>_xlfn.XLOOKUP($A185, PlayerData!$B$3:$B$394, PlayerData!D$3:D$394)</f>
        <v>M</v>
      </c>
      <c r="D185" s="31" t="str">
        <f>_xlfn.XLOOKUP($A185, PlayerData!$B$3:$B$394, PlayerData!E$3:E$394)</f>
        <v>Mooy</v>
      </c>
      <c r="E185" s="136" cm="1">
        <f t="array" ref="E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"H"), PlayerData!$G:$G,PlayerData!H:H,""),
_xlfn.XLOOKUP(_xlfn.CONCAT(1,"-",$A185, "-", "H"), PlayerData!$G:$G,PlayerData!H:H,""),
_xlfn.XLOOKUP(_xlfn.CONCAT(2,"-",$A185, "-", "H"), PlayerData!$G:$G,PlayerData!H:H,""),
_xlfn.XLOOKUP(_xlfn.CONCAT(3,"-",$A185, "-", "H"), PlayerData!$G:$G,PlayerData!H:H,""),
_xlfn.XLOOKUP(_xlfn.CONCAT(4,"-",$A185, "-", "H"), PlayerData!$G:$G,PlayerData!H:H,""),
_xlfn.XLOOKUP(_xlfn.CONCAT(5,"-",$A185, "-", "H"), PlayerData!$G:$G,PlayerData!H:H,""),
_xlfn.XLOOKUP(_xlfn.CONCAT(6,"-",$A185, "-", "H"), PlayerData!$G:$G,PlayerData!H:H,""),
_xlfn.XLOOKUP(_xlfn.CONCAT(7,"-",$A185, "-", "H"), PlayerData!$G:$G,PlayerData!H:H,""),
_xlfn.XLOOKUP(_xlfn.CONCAT(8,"-",$A185, "-", "H"), PlayerData!$G:$G,PlayerData!H:H,""),
_xlfn.XLOOKUP(_xlfn.CONCAT(9,"-",$A185, "-", "H"), PlayerData!$G:$G,PlayerData!H:H,""),
_xlfn.XLOOKUP(_xlfn.CONCAT(10,"-",$A185, "-", "H"), PlayerData!$G:$G,PlayerData!H:H,""),
_xlfn.XLOOKUP(_xlfn.CONCAT(11,"-",$A185, "-", "H"), PlayerData!$G:$G,PlayerData!H:H,""),
_xlfn.XLOOKUP(_xlfn.CONCAT(12,"-",$A185, "-", "H"), PlayerData!$G:$G,PlayerData!H:H,""),
_xlfn.XLOOKUP(_xlfn.CONCAT(13,"-",$A185, "-", "H"), PlayerData!$G:$G,PlayerData!H:H,""),
_xlfn.XLOOKUP(_xlfn.CONCAT(14,"-",$A185, "-", "H"), PlayerData!$G:$G,PlayerData!H:H,""),
_xlfn.XLOOKUP(_xlfn.CONCAT(15,"-",$A185, "-", "H"), PlayerData!$G:$G,PlayerData!H:H,""),
_xlfn.XLOOKUP(_xlfn.CONCAT(16,"-",$A185, "-", "H"), PlayerData!$G:$G,PlayerData!H:H,""),
_xlfn.XLOOKUP(_xlfn.CONCAT(17,"-",$A185, "-", "H"), PlayerData!$G:$G,PlayerData!H:H,""),
_xlfn.XLOOKUP(_xlfn.CONCAT(18,"-",$A185, "-", "H"), PlayerData!$G:$G,PlayerData!H:H,"")))</f>
        <v>0.62</v>
      </c>
      <c r="F185" s="136" cm="1">
        <f t="array" ref="F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"H"), PlayerData!$G:$G,PlayerData!I:I,""),
_xlfn.XLOOKUP(_xlfn.CONCAT(1,"-",$A185, "-", "H"), PlayerData!$G:$G,PlayerData!I:I,""),
_xlfn.XLOOKUP(_xlfn.CONCAT(2,"-",$A185, "-", "H"), PlayerData!$G:$G,PlayerData!I:I,""),
_xlfn.XLOOKUP(_xlfn.CONCAT(3,"-",$A185, "-", "H"), PlayerData!$G:$G,PlayerData!I:I,""),
_xlfn.XLOOKUP(_xlfn.CONCAT(4,"-",$A185, "-", "H"), PlayerData!$G:$G,PlayerData!I:I,""),
_xlfn.XLOOKUP(_xlfn.CONCAT(5,"-",$A185, "-", "H"), PlayerData!$G:$G,PlayerData!I:I,""),
_xlfn.XLOOKUP(_xlfn.CONCAT(6,"-",$A185, "-", "H"), PlayerData!$G:$G,PlayerData!I:I,""),
_xlfn.XLOOKUP(_xlfn.CONCAT(7,"-",$A185, "-", "H"), PlayerData!$G:$G,PlayerData!I:I,""),
_xlfn.XLOOKUP(_xlfn.CONCAT(8,"-",$A185, "-", "H"), PlayerData!$G:$G,PlayerData!I:I,""),
_xlfn.XLOOKUP(_xlfn.CONCAT(9,"-",$A185, "-", "H"), PlayerData!$G:$G,PlayerData!I:I,""),
_xlfn.XLOOKUP(_xlfn.CONCAT(10,"-",$A185, "-", "H"), PlayerData!$G:$G,PlayerData!I:I,""),
_xlfn.XLOOKUP(_xlfn.CONCAT(11,"-",$A185, "-", "H"), PlayerData!$G:$G,PlayerData!I:I,""),
_xlfn.XLOOKUP(_xlfn.CONCAT(12,"-",$A185, "-", "H"), PlayerData!$G:$G,PlayerData!I:I,""),
_xlfn.XLOOKUP(_xlfn.CONCAT(13,"-",$A185, "-", "H"), PlayerData!$G:$G,PlayerData!I:I,""),
_xlfn.XLOOKUP(_xlfn.CONCAT(14,"-",$A185, "-", "H"), PlayerData!$G:$G,PlayerData!I:I,""),
_xlfn.XLOOKUP(_xlfn.CONCAT(15,"-",$A185, "-", "H"), PlayerData!$G:$G,PlayerData!I:I,""),
_xlfn.XLOOKUP(_xlfn.CONCAT(16,"-",$A185, "-", "H"), PlayerData!$G:$G,PlayerData!I:I,""),
_xlfn.XLOOKUP(_xlfn.CONCAT(17,"-",$A185, "-", "H"), PlayerData!$G:$G,PlayerData!I:I,""),
_xlfn.XLOOKUP(_xlfn.CONCAT(18,"-",$A185, "-", "H"), PlayerData!$G:$G,PlayerData!I:I,"")))</f>
        <v>0.25</v>
      </c>
      <c r="G185" s="90" cm="1">
        <f t="array" ref="G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"H"), PlayerData!$G:$G,PlayerData!L:L,""),
_xlfn.XLOOKUP(_xlfn.CONCAT(1,"-",$A185, "-", "H"), PlayerData!$G:$G,PlayerData!L:L,""),
_xlfn.XLOOKUP(_xlfn.CONCAT(2,"-",$A185, "-", "H"), PlayerData!$G:$G,PlayerData!L:L,""),
_xlfn.XLOOKUP(_xlfn.CONCAT(3,"-",$A185, "-", "H"), PlayerData!$G:$G,PlayerData!L:L,""),
_xlfn.XLOOKUP(_xlfn.CONCAT(4,"-",$A185, "-", "H"), PlayerData!$G:$G,PlayerData!L:L,""),
_xlfn.XLOOKUP(_xlfn.CONCAT(5,"-",$A185, "-", "H"), PlayerData!$G:$G,PlayerData!L:L,""),
_xlfn.XLOOKUP(_xlfn.CONCAT(6,"-",$A185, "-", "H"), PlayerData!$G:$G,PlayerData!L:L,""),
_xlfn.XLOOKUP(_xlfn.CONCAT(7,"-",$A185, "-", "H"), PlayerData!$G:$G,PlayerData!L:L,""),
_xlfn.XLOOKUP(_xlfn.CONCAT(8,"-",$A185, "-", "H"), PlayerData!$G:$G,PlayerData!L:L,""),
_xlfn.XLOOKUP(_xlfn.CONCAT(9,"-",$A185, "-", "H"), PlayerData!$G:$G,PlayerData!L:L,""),
_xlfn.XLOOKUP(_xlfn.CONCAT(10,"-",$A185, "-", "H"), PlayerData!$G:$G,PlayerData!L:L,""),
_xlfn.XLOOKUP(_xlfn.CONCAT(11,"-",$A185, "-", "H"), PlayerData!$G:$G,PlayerData!L:L,""),
_xlfn.XLOOKUP(_xlfn.CONCAT(12,"-",$A185, "-", "H"), PlayerData!$G:$G,PlayerData!L:L,""),
_xlfn.XLOOKUP(_xlfn.CONCAT(13,"-",$A185, "-", "H"), PlayerData!$G:$G,PlayerData!L:L,""),
_xlfn.XLOOKUP(_xlfn.CONCAT(14,"-",$A185, "-", "H"), PlayerData!$G:$G,PlayerData!L:L,""),
_xlfn.XLOOKUP(_xlfn.CONCAT(15,"-",$A185, "-", "H"), PlayerData!$G:$G,PlayerData!L:L,""),
_xlfn.XLOOKUP(_xlfn.CONCAT(16,"-",$A185, "-", "H"), PlayerData!$G:$G,PlayerData!L:L,""),
_xlfn.XLOOKUP(_xlfn.CONCAT(17,"-",$A185, "-", "H"), PlayerData!$G:$G,PlayerData!L:L,""),
_xlfn.XLOOKUP(_xlfn.CONCAT(18,"-",$A185, "-", "H"), PlayerData!$G:$G,PlayerData!L:L,"")))</f>
        <v>1.01</v>
      </c>
      <c r="H185" s="132">
        <f t="shared" si="14"/>
        <v>14.09090909090909</v>
      </c>
      <c r="I185" s="132">
        <f t="shared" si="15"/>
        <v>11.363636363636363</v>
      </c>
      <c r="J185" s="72">
        <f t="shared" si="16"/>
        <v>13.611859838274935</v>
      </c>
      <c r="K185" s="138" cm="1">
        <f t="array" ref="K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"A"), PlayerData!$M:$M,PlayerData!N:N,""),
_xlfn.XLOOKUP(_xlfn.CONCAT(1,"-",$A185, "-", "A"), PlayerData!$M:$M,PlayerData!N:N,""),
_xlfn.XLOOKUP(_xlfn.CONCAT(2,"-",$A185, "-", "A"), PlayerData!$M:$M,PlayerData!N:N,""),
_xlfn.XLOOKUP(_xlfn.CONCAT(3,"-",$A185, "-", "A"), PlayerData!$M:$M,PlayerData!N:N,""),
_xlfn.XLOOKUP(_xlfn.CONCAT(4,"-",$A185, "-", "A"), PlayerData!$M:$M,PlayerData!N:N,""),
_xlfn.XLOOKUP(_xlfn.CONCAT(5,"-",$A185, "-", "A"), PlayerData!$M:$M,PlayerData!N:N,""),
_xlfn.XLOOKUP(_xlfn.CONCAT(6,"-",$A185, "-", "A"), PlayerData!$M:$M,PlayerData!N:N,""),
_xlfn.XLOOKUP(_xlfn.CONCAT(7,"-",$A185, "-", "A"), PlayerData!$M:$M,PlayerData!N:N,""),
_xlfn.XLOOKUP(_xlfn.CONCAT(8,"-",$A185, "-", "A"), PlayerData!$M:$M,PlayerData!N:N,""),
_xlfn.XLOOKUP(_xlfn.CONCAT(9,"-",$A185, "-", "A"), PlayerData!$M:$M,PlayerData!N:N,""),
_xlfn.XLOOKUP(_xlfn.CONCAT(10,"-",$A185, "-", "A"), PlayerData!$M:$M,PlayerData!N:N,""),
_xlfn.XLOOKUP(_xlfn.CONCAT(11,"-",$A185, "-", "A"), PlayerData!$M:$M,PlayerData!N:N,""),
_xlfn.XLOOKUP(_xlfn.CONCAT(12,"-",$A185, "-", "A"), PlayerData!$M:$M,PlayerData!N:N,""),
_xlfn.XLOOKUP(_xlfn.CONCAT(13,"-",$A185, "-", "A"), PlayerData!$M:$M,PlayerData!N:N,""),
_xlfn.XLOOKUP(_xlfn.CONCAT(14,"-",$A185, "-", "A"), PlayerData!$M:$M,PlayerData!N:N,""),
_xlfn.XLOOKUP(_xlfn.CONCAT(15,"-",$A185, "-", "A"), PlayerData!$M:$M,PlayerData!N:N,""),
_xlfn.XLOOKUP(_xlfn.CONCAT(16,"-",$A185, "-", "A"), PlayerData!$M:$M,PlayerData!N:N,""),
_xlfn.XLOOKUP(_xlfn.CONCAT(17,"-",$A185, "-", "A"), PlayerData!$M:$M,PlayerData!N:N,""),
_xlfn.XLOOKUP(_xlfn.CONCAT(18,"-",$A185, "-", "A"), PlayerData!$M:$M,PlayerData!N:N,"")))</f>
        <v>0.5</v>
      </c>
      <c r="L185" s="138" cm="1">
        <f t="array" ref="L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"A"), PlayerData!$M:$M,PlayerData!O:O,""),
_xlfn.XLOOKUP(_xlfn.CONCAT(1,"-",$A185, "-", "A"), PlayerData!$M:$M,PlayerData!O:O,""),
_xlfn.XLOOKUP(_xlfn.CONCAT(2,"-",$A185, "-", "A"), PlayerData!$M:$M,PlayerData!O:O,""),
_xlfn.XLOOKUP(_xlfn.CONCAT(3,"-",$A185, "-", "A"), PlayerData!$M:$M,PlayerData!O:O,""),
_xlfn.XLOOKUP(_xlfn.CONCAT(4,"-",$A185, "-", "A"), PlayerData!$M:$M,PlayerData!O:O,""),
_xlfn.XLOOKUP(_xlfn.CONCAT(5,"-",$A185, "-", "A"), PlayerData!$M:$M,PlayerData!O:O,""),
_xlfn.XLOOKUP(_xlfn.CONCAT(6,"-",$A185, "-", "A"), PlayerData!$M:$M,PlayerData!O:O,""),
_xlfn.XLOOKUP(_xlfn.CONCAT(7,"-",$A185, "-", "A"), PlayerData!$M:$M,PlayerData!O:O,""),
_xlfn.XLOOKUP(_xlfn.CONCAT(8,"-",$A185, "-", "A"), PlayerData!$M:$M,PlayerData!O:O,""),
_xlfn.XLOOKUP(_xlfn.CONCAT(9,"-",$A185, "-", "A"), PlayerData!$M:$M,PlayerData!O:O,""),
_xlfn.XLOOKUP(_xlfn.CONCAT(10,"-",$A185, "-", "A"), PlayerData!$M:$M,PlayerData!O:O,""),
_xlfn.XLOOKUP(_xlfn.CONCAT(11,"-",$A185, "-", "A"), PlayerData!$M:$M,PlayerData!O:O,""),
_xlfn.XLOOKUP(_xlfn.CONCAT(12,"-",$A185, "-", "A"), PlayerData!$M:$M,PlayerData!O:O,""),
_xlfn.XLOOKUP(_xlfn.CONCAT(13,"-",$A185, "-", "A"), PlayerData!$M:$M,PlayerData!O:O,""),
_xlfn.XLOOKUP(_xlfn.CONCAT(14,"-",$A185, "-", "A"), PlayerData!$M:$M,PlayerData!O:O,""),
_xlfn.XLOOKUP(_xlfn.CONCAT(15,"-",$A185, "-", "A"), PlayerData!$M:$M,PlayerData!O:O,""),
_xlfn.XLOOKUP(_xlfn.CONCAT(16,"-",$A185, "-", "A"), PlayerData!$M:$M,PlayerData!O:O,""),
_xlfn.XLOOKUP(_xlfn.CONCAT(17,"-",$A185, "-", "A"), PlayerData!$M:$M,PlayerData!O:O,""),
_xlfn.XLOOKUP(_xlfn.CONCAT(18,"-",$A185, "-", "A"), PlayerData!$M:$M,PlayerData!O:O,"")))</f>
        <v>0.17</v>
      </c>
      <c r="M185" s="96" cm="1">
        <f t="array" ref="M1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_xlfn.XLOOKUP(_xlfn.CONCAT(0,"-",$A185, "-", "A"), PlayerData!$M:$M,PlayerData!R:R,""),
_xlfn.XLOOKUP(_xlfn.CONCAT(1,"-",$A185, "-", "A"), PlayerData!$M:$M,PlayerData!R:R,""),
_xlfn.XLOOKUP(_xlfn.CONCAT(2,"-",$A185, "-", "A"), PlayerData!$M:$M,PlayerData!R:R,""),
_xlfn.XLOOKUP(_xlfn.CONCAT(3,"-",$A185, "-", "A"), PlayerData!$M:$M,PlayerData!R:R,""),
_xlfn.XLOOKUP(_xlfn.CONCAT(4,"-",$A185, "-", "A"), PlayerData!$M:$M,PlayerData!R:R,""),
_xlfn.XLOOKUP(_xlfn.CONCAT(5,"-",$A185, "-", "A"), PlayerData!$M:$M,PlayerData!R:R,""),
_xlfn.XLOOKUP(_xlfn.CONCAT(6,"-",$A185, "-", "A"), PlayerData!$M:$M,PlayerData!R:R,""),
_xlfn.XLOOKUP(_xlfn.CONCAT(7,"-",$A185, "-", "A"), PlayerData!$M:$M,PlayerData!R:R,""),
_xlfn.XLOOKUP(_xlfn.CONCAT(8,"-",$A185, "-", "A"), PlayerData!$M:$M,PlayerData!R:R,""),
_xlfn.XLOOKUP(_xlfn.CONCAT(9,"-",$A185, "-", "A"), PlayerData!$M:$M,PlayerData!R:R,""),
_xlfn.XLOOKUP(_xlfn.CONCAT(10,"-",$A185, "-", "A"), PlayerData!$M:$M,PlayerData!R:R,""),
_xlfn.XLOOKUP(_xlfn.CONCAT(11,"-",$A185, "-", "A"), PlayerData!$M:$M,PlayerData!R:R,""),
_xlfn.XLOOKUP(_xlfn.CONCAT(12,"-",$A185, "-", "A"), PlayerData!$M:$M,PlayerData!R:R,""),
_xlfn.XLOOKUP(_xlfn.CONCAT(13,"-",$A185, "-", "A"), PlayerData!$M:$M,PlayerData!R:R,""),
_xlfn.XLOOKUP(_xlfn.CONCAT(14,"-",$A185, "-", "A"), PlayerData!$M:$M,PlayerData!R:R,""),
_xlfn.XLOOKUP(_xlfn.CONCAT(15,"-",$A185, "-", "A"), PlayerData!$M:$M,PlayerData!R:R,""),
_xlfn.XLOOKUP(_xlfn.CONCAT(16,"-",$A185, "-", "A"), PlayerData!$M:$M,PlayerData!R:R,""),
_xlfn.XLOOKUP(_xlfn.CONCAT(17,"-",$A185, "-", "A"), PlayerData!$M:$M,PlayerData!R:R,""),
_xlfn.XLOOKUP(_xlfn.CONCAT(18,"-",$A185, "-", "A"), PlayerData!$M:$M,PlayerData!R:R,"")))</f>
        <v>1.4699999999999998</v>
      </c>
      <c r="N185" s="134">
        <f t="shared" si="17"/>
        <v>11.363636363636363</v>
      </c>
      <c r="O185" s="134">
        <f t="shared" si="18"/>
        <v>7.7272727272727266</v>
      </c>
      <c r="P185" s="73">
        <f t="shared" si="19"/>
        <v>19.811320754716981</v>
      </c>
      <c r="Q185" s="132" cm="1">
        <f t="array" ref="Q185">IF(OR($A185=Solver!$T$12:$T$201),0,SUMPRODUCT($H185:$J185,$T$4:$V$4))</f>
        <v>0</v>
      </c>
      <c r="R185" s="73" cm="1">
        <f t="array" ref="R185">IF(OR($A185=Solver!$T$12:$T$201),0, SUMPRODUCT($N185:$P185, $T$4:$V$4))</f>
        <v>0</v>
      </c>
    </row>
    <row r="186" spans="1:18">
      <c r="A186" s="55">
        <v>184</v>
      </c>
      <c r="B186" s="55" t="str">
        <f>_xlfn.XLOOKUP($A186, PlayerData!$B$3:$B$394, PlayerData!C$3:C$394)</f>
        <v>LEI</v>
      </c>
      <c r="C186" s="55" t="str">
        <f>_xlfn.XLOOKUP($A186, PlayerData!$B$3:$B$394, PlayerData!D$3:D$394)</f>
        <v>M</v>
      </c>
      <c r="D186" s="31" t="str">
        <f>_xlfn.XLOOKUP($A186, PlayerData!$B$3:$B$394, PlayerData!E$3:E$394)</f>
        <v>Ndidi</v>
      </c>
      <c r="E186" s="136" cm="1">
        <f t="array" ref="E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"H"), PlayerData!$G:$G,PlayerData!H:H,""),
_xlfn.XLOOKUP(_xlfn.CONCAT(1,"-",$A186, "-", "H"), PlayerData!$G:$G,PlayerData!H:H,""),
_xlfn.XLOOKUP(_xlfn.CONCAT(2,"-",$A186, "-", "H"), PlayerData!$G:$G,PlayerData!H:H,""),
_xlfn.XLOOKUP(_xlfn.CONCAT(3,"-",$A186, "-", "H"), PlayerData!$G:$G,PlayerData!H:H,""),
_xlfn.XLOOKUP(_xlfn.CONCAT(4,"-",$A186, "-", "H"), PlayerData!$G:$G,PlayerData!H:H,""),
_xlfn.XLOOKUP(_xlfn.CONCAT(5,"-",$A186, "-", "H"), PlayerData!$G:$G,PlayerData!H:H,""),
_xlfn.XLOOKUP(_xlfn.CONCAT(6,"-",$A186, "-", "H"), PlayerData!$G:$G,PlayerData!H:H,""),
_xlfn.XLOOKUP(_xlfn.CONCAT(7,"-",$A186, "-", "H"), PlayerData!$G:$G,PlayerData!H:H,""),
_xlfn.XLOOKUP(_xlfn.CONCAT(8,"-",$A186, "-", "H"), PlayerData!$G:$G,PlayerData!H:H,""),
_xlfn.XLOOKUP(_xlfn.CONCAT(9,"-",$A186, "-", "H"), PlayerData!$G:$G,PlayerData!H:H,""),
_xlfn.XLOOKUP(_xlfn.CONCAT(10,"-",$A186, "-", "H"), PlayerData!$G:$G,PlayerData!H:H,""),
_xlfn.XLOOKUP(_xlfn.CONCAT(11,"-",$A186, "-", "H"), PlayerData!$G:$G,PlayerData!H:H,""),
_xlfn.XLOOKUP(_xlfn.CONCAT(12,"-",$A186, "-", "H"), PlayerData!$G:$G,PlayerData!H:H,""),
_xlfn.XLOOKUP(_xlfn.CONCAT(13,"-",$A186, "-", "H"), PlayerData!$G:$G,PlayerData!H:H,""),
_xlfn.XLOOKUP(_xlfn.CONCAT(14,"-",$A186, "-", "H"), PlayerData!$G:$G,PlayerData!H:H,""),
_xlfn.XLOOKUP(_xlfn.CONCAT(15,"-",$A186, "-", "H"), PlayerData!$G:$G,PlayerData!H:H,""),
_xlfn.XLOOKUP(_xlfn.CONCAT(16,"-",$A186, "-", "H"), PlayerData!$G:$G,PlayerData!H:H,""),
_xlfn.XLOOKUP(_xlfn.CONCAT(17,"-",$A186, "-", "H"), PlayerData!$G:$G,PlayerData!H:H,""),
_xlfn.XLOOKUP(_xlfn.CONCAT(18,"-",$A186, "-", "H"), PlayerData!$G:$G,PlayerData!H:H,"")))</f>
        <v>0.4</v>
      </c>
      <c r="F186" s="136" cm="1">
        <f t="array" ref="F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"H"), PlayerData!$G:$G,PlayerData!I:I,""),
_xlfn.XLOOKUP(_xlfn.CONCAT(1,"-",$A186, "-", "H"), PlayerData!$G:$G,PlayerData!I:I,""),
_xlfn.XLOOKUP(_xlfn.CONCAT(2,"-",$A186, "-", "H"), PlayerData!$G:$G,PlayerData!I:I,""),
_xlfn.XLOOKUP(_xlfn.CONCAT(3,"-",$A186, "-", "H"), PlayerData!$G:$G,PlayerData!I:I,""),
_xlfn.XLOOKUP(_xlfn.CONCAT(4,"-",$A186, "-", "H"), PlayerData!$G:$G,PlayerData!I:I,""),
_xlfn.XLOOKUP(_xlfn.CONCAT(5,"-",$A186, "-", "H"), PlayerData!$G:$G,PlayerData!I:I,""),
_xlfn.XLOOKUP(_xlfn.CONCAT(6,"-",$A186, "-", "H"), PlayerData!$G:$G,PlayerData!I:I,""),
_xlfn.XLOOKUP(_xlfn.CONCAT(7,"-",$A186, "-", "H"), PlayerData!$G:$G,PlayerData!I:I,""),
_xlfn.XLOOKUP(_xlfn.CONCAT(8,"-",$A186, "-", "H"), PlayerData!$G:$G,PlayerData!I:I,""),
_xlfn.XLOOKUP(_xlfn.CONCAT(9,"-",$A186, "-", "H"), PlayerData!$G:$G,PlayerData!I:I,""),
_xlfn.XLOOKUP(_xlfn.CONCAT(10,"-",$A186, "-", "H"), PlayerData!$G:$G,PlayerData!I:I,""),
_xlfn.XLOOKUP(_xlfn.CONCAT(11,"-",$A186, "-", "H"), PlayerData!$G:$G,PlayerData!I:I,""),
_xlfn.XLOOKUP(_xlfn.CONCAT(12,"-",$A186, "-", "H"), PlayerData!$G:$G,PlayerData!I:I,""),
_xlfn.XLOOKUP(_xlfn.CONCAT(13,"-",$A186, "-", "H"), PlayerData!$G:$G,PlayerData!I:I,""),
_xlfn.XLOOKUP(_xlfn.CONCAT(14,"-",$A186, "-", "H"), PlayerData!$G:$G,PlayerData!I:I,""),
_xlfn.XLOOKUP(_xlfn.CONCAT(15,"-",$A186, "-", "H"), PlayerData!$G:$G,PlayerData!I:I,""),
_xlfn.XLOOKUP(_xlfn.CONCAT(16,"-",$A186, "-", "H"), PlayerData!$G:$G,PlayerData!I:I,""),
_xlfn.XLOOKUP(_xlfn.CONCAT(17,"-",$A186, "-", "H"), PlayerData!$G:$G,PlayerData!I:I,""),
_xlfn.XLOOKUP(_xlfn.CONCAT(18,"-",$A186, "-", "H"), PlayerData!$G:$G,PlayerData!I:I,"")))</f>
        <v>0</v>
      </c>
      <c r="G186" s="90" cm="1">
        <f t="array" ref="G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"H"), PlayerData!$G:$G,PlayerData!L:L,""),
_xlfn.XLOOKUP(_xlfn.CONCAT(1,"-",$A186, "-", "H"), PlayerData!$G:$G,PlayerData!L:L,""),
_xlfn.XLOOKUP(_xlfn.CONCAT(2,"-",$A186, "-", "H"), PlayerData!$G:$G,PlayerData!L:L,""),
_xlfn.XLOOKUP(_xlfn.CONCAT(3,"-",$A186, "-", "H"), PlayerData!$G:$G,PlayerData!L:L,""),
_xlfn.XLOOKUP(_xlfn.CONCAT(4,"-",$A186, "-", "H"), PlayerData!$G:$G,PlayerData!L:L,""),
_xlfn.XLOOKUP(_xlfn.CONCAT(5,"-",$A186, "-", "H"), PlayerData!$G:$G,PlayerData!L:L,""),
_xlfn.XLOOKUP(_xlfn.CONCAT(6,"-",$A186, "-", "H"), PlayerData!$G:$G,PlayerData!L:L,""),
_xlfn.XLOOKUP(_xlfn.CONCAT(7,"-",$A186, "-", "H"), PlayerData!$G:$G,PlayerData!L:L,""),
_xlfn.XLOOKUP(_xlfn.CONCAT(8,"-",$A186, "-", "H"), PlayerData!$G:$G,PlayerData!L:L,""),
_xlfn.XLOOKUP(_xlfn.CONCAT(9,"-",$A186, "-", "H"), PlayerData!$G:$G,PlayerData!L:L,""),
_xlfn.XLOOKUP(_xlfn.CONCAT(10,"-",$A186, "-", "H"), PlayerData!$G:$G,PlayerData!L:L,""),
_xlfn.XLOOKUP(_xlfn.CONCAT(11,"-",$A186, "-", "H"), PlayerData!$G:$G,PlayerData!L:L,""),
_xlfn.XLOOKUP(_xlfn.CONCAT(12,"-",$A186, "-", "H"), PlayerData!$G:$G,PlayerData!L:L,""),
_xlfn.XLOOKUP(_xlfn.CONCAT(13,"-",$A186, "-", "H"), PlayerData!$G:$G,PlayerData!L:L,""),
_xlfn.XLOOKUP(_xlfn.CONCAT(14,"-",$A186, "-", "H"), PlayerData!$G:$G,PlayerData!L:L,""),
_xlfn.XLOOKUP(_xlfn.CONCAT(15,"-",$A186, "-", "H"), PlayerData!$G:$G,PlayerData!L:L,""),
_xlfn.XLOOKUP(_xlfn.CONCAT(16,"-",$A186, "-", "H"), PlayerData!$G:$G,PlayerData!L:L,""),
_xlfn.XLOOKUP(_xlfn.CONCAT(17,"-",$A186, "-", "H"), PlayerData!$G:$G,PlayerData!L:L,""),
_xlfn.XLOOKUP(_xlfn.CONCAT(18,"-",$A186, "-", "H"), PlayerData!$G:$G,PlayerData!L:L,"")))</f>
        <v>0.14000000000000001</v>
      </c>
      <c r="H186" s="132">
        <f t="shared" si="14"/>
        <v>9.0909090909090899</v>
      </c>
      <c r="I186" s="132">
        <f t="shared" si="15"/>
        <v>0</v>
      </c>
      <c r="J186" s="72">
        <f t="shared" si="16"/>
        <v>1.8867924528301891</v>
      </c>
      <c r="K186" s="138" cm="1">
        <f t="array" ref="K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"A"), PlayerData!$M:$M,PlayerData!N:N,""),
_xlfn.XLOOKUP(_xlfn.CONCAT(1,"-",$A186, "-", "A"), PlayerData!$M:$M,PlayerData!N:N,""),
_xlfn.XLOOKUP(_xlfn.CONCAT(2,"-",$A186, "-", "A"), PlayerData!$M:$M,PlayerData!N:N,""),
_xlfn.XLOOKUP(_xlfn.CONCAT(3,"-",$A186, "-", "A"), PlayerData!$M:$M,PlayerData!N:N,""),
_xlfn.XLOOKUP(_xlfn.CONCAT(4,"-",$A186, "-", "A"), PlayerData!$M:$M,PlayerData!N:N,""),
_xlfn.XLOOKUP(_xlfn.CONCAT(5,"-",$A186, "-", "A"), PlayerData!$M:$M,PlayerData!N:N,""),
_xlfn.XLOOKUP(_xlfn.CONCAT(6,"-",$A186, "-", "A"), PlayerData!$M:$M,PlayerData!N:N,""),
_xlfn.XLOOKUP(_xlfn.CONCAT(7,"-",$A186, "-", "A"), PlayerData!$M:$M,PlayerData!N:N,""),
_xlfn.XLOOKUP(_xlfn.CONCAT(8,"-",$A186, "-", "A"), PlayerData!$M:$M,PlayerData!N:N,""),
_xlfn.XLOOKUP(_xlfn.CONCAT(9,"-",$A186, "-", "A"), PlayerData!$M:$M,PlayerData!N:N,""),
_xlfn.XLOOKUP(_xlfn.CONCAT(10,"-",$A186, "-", "A"), PlayerData!$M:$M,PlayerData!N:N,""),
_xlfn.XLOOKUP(_xlfn.CONCAT(11,"-",$A186, "-", "A"), PlayerData!$M:$M,PlayerData!N:N,""),
_xlfn.XLOOKUP(_xlfn.CONCAT(12,"-",$A186, "-", "A"), PlayerData!$M:$M,PlayerData!N:N,""),
_xlfn.XLOOKUP(_xlfn.CONCAT(13,"-",$A186, "-", "A"), PlayerData!$M:$M,PlayerData!N:N,""),
_xlfn.XLOOKUP(_xlfn.CONCAT(14,"-",$A186, "-", "A"), PlayerData!$M:$M,PlayerData!N:N,""),
_xlfn.XLOOKUP(_xlfn.CONCAT(15,"-",$A186, "-", "A"), PlayerData!$M:$M,PlayerData!N:N,""),
_xlfn.XLOOKUP(_xlfn.CONCAT(16,"-",$A186, "-", "A"), PlayerData!$M:$M,PlayerData!N:N,""),
_xlfn.XLOOKUP(_xlfn.CONCAT(17,"-",$A186, "-", "A"), PlayerData!$M:$M,PlayerData!N:N,""),
_xlfn.XLOOKUP(_xlfn.CONCAT(18,"-",$A186, "-", "A"), PlayerData!$M:$M,PlayerData!N:N,"")))</f>
        <v>0.17</v>
      </c>
      <c r="L186" s="138" cm="1">
        <f t="array" ref="L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"A"), PlayerData!$M:$M,PlayerData!O:O,""),
_xlfn.XLOOKUP(_xlfn.CONCAT(1,"-",$A186, "-", "A"), PlayerData!$M:$M,PlayerData!O:O,""),
_xlfn.XLOOKUP(_xlfn.CONCAT(2,"-",$A186, "-", "A"), PlayerData!$M:$M,PlayerData!O:O,""),
_xlfn.XLOOKUP(_xlfn.CONCAT(3,"-",$A186, "-", "A"), PlayerData!$M:$M,PlayerData!O:O,""),
_xlfn.XLOOKUP(_xlfn.CONCAT(4,"-",$A186, "-", "A"), PlayerData!$M:$M,PlayerData!O:O,""),
_xlfn.XLOOKUP(_xlfn.CONCAT(5,"-",$A186, "-", "A"), PlayerData!$M:$M,PlayerData!O:O,""),
_xlfn.XLOOKUP(_xlfn.CONCAT(6,"-",$A186, "-", "A"), PlayerData!$M:$M,PlayerData!O:O,""),
_xlfn.XLOOKUP(_xlfn.CONCAT(7,"-",$A186, "-", "A"), PlayerData!$M:$M,PlayerData!O:O,""),
_xlfn.XLOOKUP(_xlfn.CONCAT(8,"-",$A186, "-", "A"), PlayerData!$M:$M,PlayerData!O:O,""),
_xlfn.XLOOKUP(_xlfn.CONCAT(9,"-",$A186, "-", "A"), PlayerData!$M:$M,PlayerData!O:O,""),
_xlfn.XLOOKUP(_xlfn.CONCAT(10,"-",$A186, "-", "A"), PlayerData!$M:$M,PlayerData!O:O,""),
_xlfn.XLOOKUP(_xlfn.CONCAT(11,"-",$A186, "-", "A"), PlayerData!$M:$M,PlayerData!O:O,""),
_xlfn.XLOOKUP(_xlfn.CONCAT(12,"-",$A186, "-", "A"), PlayerData!$M:$M,PlayerData!O:O,""),
_xlfn.XLOOKUP(_xlfn.CONCAT(13,"-",$A186, "-", "A"), PlayerData!$M:$M,PlayerData!O:O,""),
_xlfn.XLOOKUP(_xlfn.CONCAT(14,"-",$A186, "-", "A"), PlayerData!$M:$M,PlayerData!O:O,""),
_xlfn.XLOOKUP(_xlfn.CONCAT(15,"-",$A186, "-", "A"), PlayerData!$M:$M,PlayerData!O:O,""),
_xlfn.XLOOKUP(_xlfn.CONCAT(16,"-",$A186, "-", "A"), PlayerData!$M:$M,PlayerData!O:O,""),
_xlfn.XLOOKUP(_xlfn.CONCAT(17,"-",$A186, "-", "A"), PlayerData!$M:$M,PlayerData!O:O,""),
_xlfn.XLOOKUP(_xlfn.CONCAT(18,"-",$A186, "-", "A"), PlayerData!$M:$M,PlayerData!O:O,"")))</f>
        <v>0</v>
      </c>
      <c r="M186" s="96" cm="1">
        <f t="array" ref="M1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_xlfn.XLOOKUP(_xlfn.CONCAT(0,"-",$A186, "-", "A"), PlayerData!$M:$M,PlayerData!R:R,""),
_xlfn.XLOOKUP(_xlfn.CONCAT(1,"-",$A186, "-", "A"), PlayerData!$M:$M,PlayerData!R:R,""),
_xlfn.XLOOKUP(_xlfn.CONCAT(2,"-",$A186, "-", "A"), PlayerData!$M:$M,PlayerData!R:R,""),
_xlfn.XLOOKUP(_xlfn.CONCAT(3,"-",$A186, "-", "A"), PlayerData!$M:$M,PlayerData!R:R,""),
_xlfn.XLOOKUP(_xlfn.CONCAT(4,"-",$A186, "-", "A"), PlayerData!$M:$M,PlayerData!R:R,""),
_xlfn.XLOOKUP(_xlfn.CONCAT(5,"-",$A186, "-", "A"), PlayerData!$M:$M,PlayerData!R:R,""),
_xlfn.XLOOKUP(_xlfn.CONCAT(6,"-",$A186, "-", "A"), PlayerData!$M:$M,PlayerData!R:R,""),
_xlfn.XLOOKUP(_xlfn.CONCAT(7,"-",$A186, "-", "A"), PlayerData!$M:$M,PlayerData!R:R,""),
_xlfn.XLOOKUP(_xlfn.CONCAT(8,"-",$A186, "-", "A"), PlayerData!$M:$M,PlayerData!R:R,""),
_xlfn.XLOOKUP(_xlfn.CONCAT(9,"-",$A186, "-", "A"), PlayerData!$M:$M,PlayerData!R:R,""),
_xlfn.XLOOKUP(_xlfn.CONCAT(10,"-",$A186, "-", "A"), PlayerData!$M:$M,PlayerData!R:R,""),
_xlfn.XLOOKUP(_xlfn.CONCAT(11,"-",$A186, "-", "A"), PlayerData!$M:$M,PlayerData!R:R,""),
_xlfn.XLOOKUP(_xlfn.CONCAT(12,"-",$A186, "-", "A"), PlayerData!$M:$M,PlayerData!R:R,""),
_xlfn.XLOOKUP(_xlfn.CONCAT(13,"-",$A186, "-", "A"), PlayerData!$M:$M,PlayerData!R:R,""),
_xlfn.XLOOKUP(_xlfn.CONCAT(14,"-",$A186, "-", "A"), PlayerData!$M:$M,PlayerData!R:R,""),
_xlfn.XLOOKUP(_xlfn.CONCAT(15,"-",$A186, "-", "A"), PlayerData!$M:$M,PlayerData!R:R,""),
_xlfn.XLOOKUP(_xlfn.CONCAT(16,"-",$A186, "-", "A"), PlayerData!$M:$M,PlayerData!R:R,""),
_xlfn.XLOOKUP(_xlfn.CONCAT(17,"-",$A186, "-", "A"), PlayerData!$M:$M,PlayerData!R:R,""),
_xlfn.XLOOKUP(_xlfn.CONCAT(18,"-",$A186, "-", "A"), PlayerData!$M:$M,PlayerData!R:R,"")))</f>
        <v>0.06</v>
      </c>
      <c r="N186" s="134">
        <f t="shared" si="17"/>
        <v>3.8636363636363633</v>
      </c>
      <c r="O186" s="134">
        <f t="shared" si="18"/>
        <v>0</v>
      </c>
      <c r="P186" s="73">
        <f t="shared" si="19"/>
        <v>0.80862533692722383</v>
      </c>
      <c r="Q186" s="132" cm="1">
        <f t="array" ref="Q186">IF(OR($A186=Solver!$T$12:$T$201),0,SUMPRODUCT($H186:$J186,$T$4:$V$4))</f>
        <v>1.8867924528301891</v>
      </c>
      <c r="R186" s="73" cm="1">
        <f t="array" ref="R186">IF(OR($A186=Solver!$T$12:$T$201),0, SUMPRODUCT($N186:$P186, $T$4:$V$4))</f>
        <v>0.80862533692722383</v>
      </c>
    </row>
    <row r="187" spans="1:18">
      <c r="A187" s="55">
        <v>185</v>
      </c>
      <c r="B187" s="55" t="str">
        <f>_xlfn.XLOOKUP($A187, PlayerData!$B$3:$B$394, PlayerData!C$3:C$394)</f>
        <v>LEI</v>
      </c>
      <c r="C187" s="55" t="str">
        <f>_xlfn.XLOOKUP($A187, PlayerData!$B$3:$B$394, PlayerData!D$3:D$394)</f>
        <v>M</v>
      </c>
      <c r="D187" s="31" t="str">
        <f>_xlfn.XLOOKUP($A187, PlayerData!$B$3:$B$394, PlayerData!E$3:E$394)</f>
        <v>Choudhury</v>
      </c>
      <c r="E187" s="136" cm="1">
        <f t="array" ref="E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"H"), PlayerData!$G:$G,PlayerData!H:H,""),
_xlfn.XLOOKUP(_xlfn.CONCAT(1,"-",$A187, "-", "H"), PlayerData!$G:$G,PlayerData!H:H,""),
_xlfn.XLOOKUP(_xlfn.CONCAT(2,"-",$A187, "-", "H"), PlayerData!$G:$G,PlayerData!H:H,""),
_xlfn.XLOOKUP(_xlfn.CONCAT(3,"-",$A187, "-", "H"), PlayerData!$G:$G,PlayerData!H:H,""),
_xlfn.XLOOKUP(_xlfn.CONCAT(4,"-",$A187, "-", "H"), PlayerData!$G:$G,PlayerData!H:H,""),
_xlfn.XLOOKUP(_xlfn.CONCAT(5,"-",$A187, "-", "H"), PlayerData!$G:$G,PlayerData!H:H,""),
_xlfn.XLOOKUP(_xlfn.CONCAT(6,"-",$A187, "-", "H"), PlayerData!$G:$G,PlayerData!H:H,""),
_xlfn.XLOOKUP(_xlfn.CONCAT(7,"-",$A187, "-", "H"), PlayerData!$G:$G,PlayerData!H:H,""),
_xlfn.XLOOKUP(_xlfn.CONCAT(8,"-",$A187, "-", "H"), PlayerData!$G:$G,PlayerData!H:H,""),
_xlfn.XLOOKUP(_xlfn.CONCAT(9,"-",$A187, "-", "H"), PlayerData!$G:$G,PlayerData!H:H,""),
_xlfn.XLOOKUP(_xlfn.CONCAT(10,"-",$A187, "-", "H"), PlayerData!$G:$G,PlayerData!H:H,""),
_xlfn.XLOOKUP(_xlfn.CONCAT(11,"-",$A187, "-", "H"), PlayerData!$G:$G,PlayerData!H:H,""),
_xlfn.XLOOKUP(_xlfn.CONCAT(12,"-",$A187, "-", "H"), PlayerData!$G:$G,PlayerData!H:H,""),
_xlfn.XLOOKUP(_xlfn.CONCAT(13,"-",$A187, "-", "H"), PlayerData!$G:$G,PlayerData!H:H,""),
_xlfn.XLOOKUP(_xlfn.CONCAT(14,"-",$A187, "-", "H"), PlayerData!$G:$G,PlayerData!H:H,""),
_xlfn.XLOOKUP(_xlfn.CONCAT(15,"-",$A187, "-", "H"), PlayerData!$G:$G,PlayerData!H:H,""),
_xlfn.XLOOKUP(_xlfn.CONCAT(16,"-",$A187, "-", "H"), PlayerData!$G:$G,PlayerData!H:H,""),
_xlfn.XLOOKUP(_xlfn.CONCAT(17,"-",$A187, "-", "H"), PlayerData!$G:$G,PlayerData!H:H,""),
_xlfn.XLOOKUP(_xlfn.CONCAT(18,"-",$A187, "-", "H"), PlayerData!$G:$G,PlayerData!H:H,"")))</f>
        <v>0.33</v>
      </c>
      <c r="F187" s="136" cm="1">
        <f t="array" ref="F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"H"), PlayerData!$G:$G,PlayerData!I:I,""),
_xlfn.XLOOKUP(_xlfn.CONCAT(1,"-",$A187, "-", "H"), PlayerData!$G:$G,PlayerData!I:I,""),
_xlfn.XLOOKUP(_xlfn.CONCAT(2,"-",$A187, "-", "H"), PlayerData!$G:$G,PlayerData!I:I,""),
_xlfn.XLOOKUP(_xlfn.CONCAT(3,"-",$A187, "-", "H"), PlayerData!$G:$G,PlayerData!I:I,""),
_xlfn.XLOOKUP(_xlfn.CONCAT(4,"-",$A187, "-", "H"), PlayerData!$G:$G,PlayerData!I:I,""),
_xlfn.XLOOKUP(_xlfn.CONCAT(5,"-",$A187, "-", "H"), PlayerData!$G:$G,PlayerData!I:I,""),
_xlfn.XLOOKUP(_xlfn.CONCAT(6,"-",$A187, "-", "H"), PlayerData!$G:$G,PlayerData!I:I,""),
_xlfn.XLOOKUP(_xlfn.CONCAT(7,"-",$A187, "-", "H"), PlayerData!$G:$G,PlayerData!I:I,""),
_xlfn.XLOOKUP(_xlfn.CONCAT(8,"-",$A187, "-", "H"), PlayerData!$G:$G,PlayerData!I:I,""),
_xlfn.XLOOKUP(_xlfn.CONCAT(9,"-",$A187, "-", "H"), PlayerData!$G:$G,PlayerData!I:I,""),
_xlfn.XLOOKUP(_xlfn.CONCAT(10,"-",$A187, "-", "H"), PlayerData!$G:$G,PlayerData!I:I,""),
_xlfn.XLOOKUP(_xlfn.CONCAT(11,"-",$A187, "-", "H"), PlayerData!$G:$G,PlayerData!I:I,""),
_xlfn.XLOOKUP(_xlfn.CONCAT(12,"-",$A187, "-", "H"), PlayerData!$G:$G,PlayerData!I:I,""),
_xlfn.XLOOKUP(_xlfn.CONCAT(13,"-",$A187, "-", "H"), PlayerData!$G:$G,PlayerData!I:I,""),
_xlfn.XLOOKUP(_xlfn.CONCAT(14,"-",$A187, "-", "H"), PlayerData!$G:$G,PlayerData!I:I,""),
_xlfn.XLOOKUP(_xlfn.CONCAT(15,"-",$A187, "-", "H"), PlayerData!$G:$G,PlayerData!I:I,""),
_xlfn.XLOOKUP(_xlfn.CONCAT(16,"-",$A187, "-", "H"), PlayerData!$G:$G,PlayerData!I:I,""),
_xlfn.XLOOKUP(_xlfn.CONCAT(17,"-",$A187, "-", "H"), PlayerData!$G:$G,PlayerData!I:I,""),
_xlfn.XLOOKUP(_xlfn.CONCAT(18,"-",$A187, "-", "H"), PlayerData!$G:$G,PlayerData!I:I,"")))</f>
        <v>0</v>
      </c>
      <c r="G187" s="90" cm="1">
        <f t="array" ref="G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"H"), PlayerData!$G:$G,PlayerData!L:L,""),
_xlfn.XLOOKUP(_xlfn.CONCAT(1,"-",$A187, "-", "H"), PlayerData!$G:$G,PlayerData!L:L,""),
_xlfn.XLOOKUP(_xlfn.CONCAT(2,"-",$A187, "-", "H"), PlayerData!$G:$G,PlayerData!L:L,""),
_xlfn.XLOOKUP(_xlfn.CONCAT(3,"-",$A187, "-", "H"), PlayerData!$G:$G,PlayerData!L:L,""),
_xlfn.XLOOKUP(_xlfn.CONCAT(4,"-",$A187, "-", "H"), PlayerData!$G:$G,PlayerData!L:L,""),
_xlfn.XLOOKUP(_xlfn.CONCAT(5,"-",$A187, "-", "H"), PlayerData!$G:$G,PlayerData!L:L,""),
_xlfn.XLOOKUP(_xlfn.CONCAT(6,"-",$A187, "-", "H"), PlayerData!$G:$G,PlayerData!L:L,""),
_xlfn.XLOOKUP(_xlfn.CONCAT(7,"-",$A187, "-", "H"), PlayerData!$G:$G,PlayerData!L:L,""),
_xlfn.XLOOKUP(_xlfn.CONCAT(8,"-",$A187, "-", "H"), PlayerData!$G:$G,PlayerData!L:L,""),
_xlfn.XLOOKUP(_xlfn.CONCAT(9,"-",$A187, "-", "H"), PlayerData!$G:$G,PlayerData!L:L,""),
_xlfn.XLOOKUP(_xlfn.CONCAT(10,"-",$A187, "-", "H"), PlayerData!$G:$G,PlayerData!L:L,""),
_xlfn.XLOOKUP(_xlfn.CONCAT(11,"-",$A187, "-", "H"), PlayerData!$G:$G,PlayerData!L:L,""),
_xlfn.XLOOKUP(_xlfn.CONCAT(12,"-",$A187, "-", "H"), PlayerData!$G:$G,PlayerData!L:L,""),
_xlfn.XLOOKUP(_xlfn.CONCAT(13,"-",$A187, "-", "H"), PlayerData!$G:$G,PlayerData!L:L,""),
_xlfn.XLOOKUP(_xlfn.CONCAT(14,"-",$A187, "-", "H"), PlayerData!$G:$G,PlayerData!L:L,""),
_xlfn.XLOOKUP(_xlfn.CONCAT(15,"-",$A187, "-", "H"), PlayerData!$G:$G,PlayerData!L:L,""),
_xlfn.XLOOKUP(_xlfn.CONCAT(16,"-",$A187, "-", "H"), PlayerData!$G:$G,PlayerData!L:L,""),
_xlfn.XLOOKUP(_xlfn.CONCAT(17,"-",$A187, "-", "H"), PlayerData!$G:$G,PlayerData!L:L,""),
_xlfn.XLOOKUP(_xlfn.CONCAT(18,"-",$A187, "-", "H"), PlayerData!$G:$G,PlayerData!L:L,"")))</f>
        <v>0.11</v>
      </c>
      <c r="H187" s="132">
        <f t="shared" si="14"/>
        <v>7.4999999999999991</v>
      </c>
      <c r="I187" s="132">
        <f t="shared" si="15"/>
        <v>0</v>
      </c>
      <c r="J187" s="72">
        <f t="shared" si="16"/>
        <v>1.4824797843665769</v>
      </c>
      <c r="K187" s="138" cm="1">
        <f t="array" ref="K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"A"), PlayerData!$M:$M,PlayerData!N:N,""),
_xlfn.XLOOKUP(_xlfn.CONCAT(1,"-",$A187, "-", "A"), PlayerData!$M:$M,PlayerData!N:N,""),
_xlfn.XLOOKUP(_xlfn.CONCAT(2,"-",$A187, "-", "A"), PlayerData!$M:$M,PlayerData!N:N,""),
_xlfn.XLOOKUP(_xlfn.CONCAT(3,"-",$A187, "-", "A"), PlayerData!$M:$M,PlayerData!N:N,""),
_xlfn.XLOOKUP(_xlfn.CONCAT(4,"-",$A187, "-", "A"), PlayerData!$M:$M,PlayerData!N:N,""),
_xlfn.XLOOKUP(_xlfn.CONCAT(5,"-",$A187, "-", "A"), PlayerData!$M:$M,PlayerData!N:N,""),
_xlfn.XLOOKUP(_xlfn.CONCAT(6,"-",$A187, "-", "A"), PlayerData!$M:$M,PlayerData!N:N,""),
_xlfn.XLOOKUP(_xlfn.CONCAT(7,"-",$A187, "-", "A"), PlayerData!$M:$M,PlayerData!N:N,""),
_xlfn.XLOOKUP(_xlfn.CONCAT(8,"-",$A187, "-", "A"), PlayerData!$M:$M,PlayerData!N:N,""),
_xlfn.XLOOKUP(_xlfn.CONCAT(9,"-",$A187, "-", "A"), PlayerData!$M:$M,PlayerData!N:N,""),
_xlfn.XLOOKUP(_xlfn.CONCAT(10,"-",$A187, "-", "A"), PlayerData!$M:$M,PlayerData!N:N,""),
_xlfn.XLOOKUP(_xlfn.CONCAT(11,"-",$A187, "-", "A"), PlayerData!$M:$M,PlayerData!N:N,""),
_xlfn.XLOOKUP(_xlfn.CONCAT(12,"-",$A187, "-", "A"), PlayerData!$M:$M,PlayerData!N:N,""),
_xlfn.XLOOKUP(_xlfn.CONCAT(13,"-",$A187, "-", "A"), PlayerData!$M:$M,PlayerData!N:N,""),
_xlfn.XLOOKUP(_xlfn.CONCAT(14,"-",$A187, "-", "A"), PlayerData!$M:$M,PlayerData!N:N,""),
_xlfn.XLOOKUP(_xlfn.CONCAT(15,"-",$A187, "-", "A"), PlayerData!$M:$M,PlayerData!N:N,""),
_xlfn.XLOOKUP(_xlfn.CONCAT(16,"-",$A187, "-", "A"), PlayerData!$M:$M,PlayerData!N:N,""),
_xlfn.XLOOKUP(_xlfn.CONCAT(17,"-",$A187, "-", "A"), PlayerData!$M:$M,PlayerData!N:N,""),
_xlfn.XLOOKUP(_xlfn.CONCAT(18,"-",$A187, "-", "A"), PlayerData!$M:$M,PlayerData!N:N,"")))</f>
        <v>0.67</v>
      </c>
      <c r="L187" s="138" cm="1">
        <f t="array" ref="L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"A"), PlayerData!$M:$M,PlayerData!O:O,""),
_xlfn.XLOOKUP(_xlfn.CONCAT(1,"-",$A187, "-", "A"), PlayerData!$M:$M,PlayerData!O:O,""),
_xlfn.XLOOKUP(_xlfn.CONCAT(2,"-",$A187, "-", "A"), PlayerData!$M:$M,PlayerData!O:O,""),
_xlfn.XLOOKUP(_xlfn.CONCAT(3,"-",$A187, "-", "A"), PlayerData!$M:$M,PlayerData!O:O,""),
_xlfn.XLOOKUP(_xlfn.CONCAT(4,"-",$A187, "-", "A"), PlayerData!$M:$M,PlayerData!O:O,""),
_xlfn.XLOOKUP(_xlfn.CONCAT(5,"-",$A187, "-", "A"), PlayerData!$M:$M,PlayerData!O:O,""),
_xlfn.XLOOKUP(_xlfn.CONCAT(6,"-",$A187, "-", "A"), PlayerData!$M:$M,PlayerData!O:O,""),
_xlfn.XLOOKUP(_xlfn.CONCAT(7,"-",$A187, "-", "A"), PlayerData!$M:$M,PlayerData!O:O,""),
_xlfn.XLOOKUP(_xlfn.CONCAT(8,"-",$A187, "-", "A"), PlayerData!$M:$M,PlayerData!O:O,""),
_xlfn.XLOOKUP(_xlfn.CONCAT(9,"-",$A187, "-", "A"), PlayerData!$M:$M,PlayerData!O:O,""),
_xlfn.XLOOKUP(_xlfn.CONCAT(10,"-",$A187, "-", "A"), PlayerData!$M:$M,PlayerData!O:O,""),
_xlfn.XLOOKUP(_xlfn.CONCAT(11,"-",$A187, "-", "A"), PlayerData!$M:$M,PlayerData!O:O,""),
_xlfn.XLOOKUP(_xlfn.CONCAT(12,"-",$A187, "-", "A"), PlayerData!$M:$M,PlayerData!O:O,""),
_xlfn.XLOOKUP(_xlfn.CONCAT(13,"-",$A187, "-", "A"), PlayerData!$M:$M,PlayerData!O:O,""),
_xlfn.XLOOKUP(_xlfn.CONCAT(14,"-",$A187, "-", "A"), PlayerData!$M:$M,PlayerData!O:O,""),
_xlfn.XLOOKUP(_xlfn.CONCAT(15,"-",$A187, "-", "A"), PlayerData!$M:$M,PlayerData!O:O,""),
_xlfn.XLOOKUP(_xlfn.CONCAT(16,"-",$A187, "-", "A"), PlayerData!$M:$M,PlayerData!O:O,""),
_xlfn.XLOOKUP(_xlfn.CONCAT(17,"-",$A187, "-", "A"), PlayerData!$M:$M,PlayerData!O:O,""),
_xlfn.XLOOKUP(_xlfn.CONCAT(18,"-",$A187, "-", "A"), PlayerData!$M:$M,PlayerData!O:O,"")))</f>
        <v>0</v>
      </c>
      <c r="M187" s="96" cm="1">
        <f t="array" ref="M1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_xlfn.XLOOKUP(_xlfn.CONCAT(0,"-",$A187, "-", "A"), PlayerData!$M:$M,PlayerData!R:R,""),
_xlfn.XLOOKUP(_xlfn.CONCAT(1,"-",$A187, "-", "A"), PlayerData!$M:$M,PlayerData!R:R,""),
_xlfn.XLOOKUP(_xlfn.CONCAT(2,"-",$A187, "-", "A"), PlayerData!$M:$M,PlayerData!R:R,""),
_xlfn.XLOOKUP(_xlfn.CONCAT(3,"-",$A187, "-", "A"), PlayerData!$M:$M,PlayerData!R:R,""),
_xlfn.XLOOKUP(_xlfn.CONCAT(4,"-",$A187, "-", "A"), PlayerData!$M:$M,PlayerData!R:R,""),
_xlfn.XLOOKUP(_xlfn.CONCAT(5,"-",$A187, "-", "A"), PlayerData!$M:$M,PlayerData!R:R,""),
_xlfn.XLOOKUP(_xlfn.CONCAT(6,"-",$A187, "-", "A"), PlayerData!$M:$M,PlayerData!R:R,""),
_xlfn.XLOOKUP(_xlfn.CONCAT(7,"-",$A187, "-", "A"), PlayerData!$M:$M,PlayerData!R:R,""),
_xlfn.XLOOKUP(_xlfn.CONCAT(8,"-",$A187, "-", "A"), PlayerData!$M:$M,PlayerData!R:R,""),
_xlfn.XLOOKUP(_xlfn.CONCAT(9,"-",$A187, "-", "A"), PlayerData!$M:$M,PlayerData!R:R,""),
_xlfn.XLOOKUP(_xlfn.CONCAT(10,"-",$A187, "-", "A"), PlayerData!$M:$M,PlayerData!R:R,""),
_xlfn.XLOOKUP(_xlfn.CONCAT(11,"-",$A187, "-", "A"), PlayerData!$M:$M,PlayerData!R:R,""),
_xlfn.XLOOKUP(_xlfn.CONCAT(12,"-",$A187, "-", "A"), PlayerData!$M:$M,PlayerData!R:R,""),
_xlfn.XLOOKUP(_xlfn.CONCAT(13,"-",$A187, "-", "A"), PlayerData!$M:$M,PlayerData!R:R,""),
_xlfn.XLOOKUP(_xlfn.CONCAT(14,"-",$A187, "-", "A"), PlayerData!$M:$M,PlayerData!R:R,""),
_xlfn.XLOOKUP(_xlfn.CONCAT(15,"-",$A187, "-", "A"), PlayerData!$M:$M,PlayerData!R:R,""),
_xlfn.XLOOKUP(_xlfn.CONCAT(16,"-",$A187, "-", "A"), PlayerData!$M:$M,PlayerData!R:R,""),
_xlfn.XLOOKUP(_xlfn.CONCAT(17,"-",$A187, "-", "A"), PlayerData!$M:$M,PlayerData!R:R,""),
_xlfn.XLOOKUP(_xlfn.CONCAT(18,"-",$A187, "-", "A"), PlayerData!$M:$M,PlayerData!R:R,"")))</f>
        <v>0.16</v>
      </c>
      <c r="N187" s="134">
        <f t="shared" si="17"/>
        <v>15.227272727272727</v>
      </c>
      <c r="O187" s="134">
        <f t="shared" si="18"/>
        <v>0</v>
      </c>
      <c r="P187" s="73">
        <f t="shared" si="19"/>
        <v>2.1563342318059302</v>
      </c>
      <c r="Q187" s="132" cm="1">
        <f t="array" ref="Q187">IF(OR($A187=Solver!$T$12:$T$201),0,SUMPRODUCT($H187:$J187,$T$4:$V$4))</f>
        <v>1.4824797843665769</v>
      </c>
      <c r="R187" s="73" cm="1">
        <f t="array" ref="R187">IF(OR($A187=Solver!$T$12:$T$201),0, SUMPRODUCT($N187:$P187, $T$4:$V$4))</f>
        <v>2.1563342318059302</v>
      </c>
    </row>
    <row r="188" spans="1:18">
      <c r="A188" s="55">
        <v>186</v>
      </c>
      <c r="B188" s="55" t="str">
        <f>_xlfn.XLOOKUP($A188, PlayerData!$B$3:$B$394, PlayerData!C$3:C$394)</f>
        <v>EVE</v>
      </c>
      <c r="C188" s="55" t="str">
        <f>_xlfn.XLOOKUP($A188, PlayerData!$B$3:$B$394, PlayerData!D$3:D$394)</f>
        <v>M</v>
      </c>
      <c r="D188" s="31" t="str">
        <f>_xlfn.XLOOKUP($A188, PlayerData!$B$3:$B$394, PlayerData!E$3:E$394)</f>
        <v>Delph</v>
      </c>
      <c r="E188" s="136" cm="1">
        <f t="array" ref="E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"H"), PlayerData!$G:$G,PlayerData!H:H,""),
_xlfn.XLOOKUP(_xlfn.CONCAT(1,"-",$A188, "-", "H"), PlayerData!$G:$G,PlayerData!H:H,""),
_xlfn.XLOOKUP(_xlfn.CONCAT(2,"-",$A188, "-", "H"), PlayerData!$G:$G,PlayerData!H:H,""),
_xlfn.XLOOKUP(_xlfn.CONCAT(3,"-",$A188, "-", "H"), PlayerData!$G:$G,PlayerData!H:H,""),
_xlfn.XLOOKUP(_xlfn.CONCAT(4,"-",$A188, "-", "H"), PlayerData!$G:$G,PlayerData!H:H,""),
_xlfn.XLOOKUP(_xlfn.CONCAT(5,"-",$A188, "-", "H"), PlayerData!$G:$G,PlayerData!H:H,""),
_xlfn.XLOOKUP(_xlfn.CONCAT(6,"-",$A188, "-", "H"), PlayerData!$G:$G,PlayerData!H:H,""),
_xlfn.XLOOKUP(_xlfn.CONCAT(7,"-",$A188, "-", "H"), PlayerData!$G:$G,PlayerData!H:H,""),
_xlfn.XLOOKUP(_xlfn.CONCAT(8,"-",$A188, "-", "H"), PlayerData!$G:$G,PlayerData!H:H,""),
_xlfn.XLOOKUP(_xlfn.CONCAT(9,"-",$A188, "-", "H"), PlayerData!$G:$G,PlayerData!H:H,""),
_xlfn.XLOOKUP(_xlfn.CONCAT(10,"-",$A188, "-", "H"), PlayerData!$G:$G,PlayerData!H:H,""),
_xlfn.XLOOKUP(_xlfn.CONCAT(11,"-",$A188, "-", "H"), PlayerData!$G:$G,PlayerData!H:H,""),
_xlfn.XLOOKUP(_xlfn.CONCAT(12,"-",$A188, "-", "H"), PlayerData!$G:$G,PlayerData!H:H,""),
_xlfn.XLOOKUP(_xlfn.CONCAT(13,"-",$A188, "-", "H"), PlayerData!$G:$G,PlayerData!H:H,""),
_xlfn.XLOOKUP(_xlfn.CONCAT(14,"-",$A188, "-", "H"), PlayerData!$G:$G,PlayerData!H:H,""),
_xlfn.XLOOKUP(_xlfn.CONCAT(15,"-",$A188, "-", "H"), PlayerData!$G:$G,PlayerData!H:H,""),
_xlfn.XLOOKUP(_xlfn.CONCAT(16,"-",$A188, "-", "H"), PlayerData!$G:$G,PlayerData!H:H,""),
_xlfn.XLOOKUP(_xlfn.CONCAT(17,"-",$A188, "-", "H"), PlayerData!$G:$G,PlayerData!H:H,""),
_xlfn.XLOOKUP(_xlfn.CONCAT(18,"-",$A188, "-", "H"), PlayerData!$G:$G,PlayerData!H:H,"")))</f>
        <v>0</v>
      </c>
      <c r="F188" s="136" cm="1">
        <f t="array" ref="F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"H"), PlayerData!$G:$G,PlayerData!I:I,""),
_xlfn.XLOOKUP(_xlfn.CONCAT(1,"-",$A188, "-", "H"), PlayerData!$G:$G,PlayerData!I:I,""),
_xlfn.XLOOKUP(_xlfn.CONCAT(2,"-",$A188, "-", "H"), PlayerData!$G:$G,PlayerData!I:I,""),
_xlfn.XLOOKUP(_xlfn.CONCAT(3,"-",$A188, "-", "H"), PlayerData!$G:$G,PlayerData!I:I,""),
_xlfn.XLOOKUP(_xlfn.CONCAT(4,"-",$A188, "-", "H"), PlayerData!$G:$G,PlayerData!I:I,""),
_xlfn.XLOOKUP(_xlfn.CONCAT(5,"-",$A188, "-", "H"), PlayerData!$G:$G,PlayerData!I:I,""),
_xlfn.XLOOKUP(_xlfn.CONCAT(6,"-",$A188, "-", "H"), PlayerData!$G:$G,PlayerData!I:I,""),
_xlfn.XLOOKUP(_xlfn.CONCAT(7,"-",$A188, "-", "H"), PlayerData!$G:$G,PlayerData!I:I,""),
_xlfn.XLOOKUP(_xlfn.CONCAT(8,"-",$A188, "-", "H"), PlayerData!$G:$G,PlayerData!I:I,""),
_xlfn.XLOOKUP(_xlfn.CONCAT(9,"-",$A188, "-", "H"), PlayerData!$G:$G,PlayerData!I:I,""),
_xlfn.XLOOKUP(_xlfn.CONCAT(10,"-",$A188, "-", "H"), PlayerData!$G:$G,PlayerData!I:I,""),
_xlfn.XLOOKUP(_xlfn.CONCAT(11,"-",$A188, "-", "H"), PlayerData!$G:$G,PlayerData!I:I,""),
_xlfn.XLOOKUP(_xlfn.CONCAT(12,"-",$A188, "-", "H"), PlayerData!$G:$G,PlayerData!I:I,""),
_xlfn.XLOOKUP(_xlfn.CONCAT(13,"-",$A188, "-", "H"), PlayerData!$G:$G,PlayerData!I:I,""),
_xlfn.XLOOKUP(_xlfn.CONCAT(14,"-",$A188, "-", "H"), PlayerData!$G:$G,PlayerData!I:I,""),
_xlfn.XLOOKUP(_xlfn.CONCAT(15,"-",$A188, "-", "H"), PlayerData!$G:$G,PlayerData!I:I,""),
_xlfn.XLOOKUP(_xlfn.CONCAT(16,"-",$A188, "-", "H"), PlayerData!$G:$G,PlayerData!I:I,""),
_xlfn.XLOOKUP(_xlfn.CONCAT(17,"-",$A188, "-", "H"), PlayerData!$G:$G,PlayerData!I:I,""),
_xlfn.XLOOKUP(_xlfn.CONCAT(18,"-",$A188, "-", "H"), PlayerData!$G:$G,PlayerData!I:I,"")))</f>
        <v>0</v>
      </c>
      <c r="G188" s="90" cm="1">
        <f t="array" ref="G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"H"), PlayerData!$G:$G,PlayerData!L:L,""),
_xlfn.XLOOKUP(_xlfn.CONCAT(1,"-",$A188, "-", "H"), PlayerData!$G:$G,PlayerData!L:L,""),
_xlfn.XLOOKUP(_xlfn.CONCAT(2,"-",$A188, "-", "H"), PlayerData!$G:$G,PlayerData!L:L,""),
_xlfn.XLOOKUP(_xlfn.CONCAT(3,"-",$A188, "-", "H"), PlayerData!$G:$G,PlayerData!L:L,""),
_xlfn.XLOOKUP(_xlfn.CONCAT(4,"-",$A188, "-", "H"), PlayerData!$G:$G,PlayerData!L:L,""),
_xlfn.XLOOKUP(_xlfn.CONCAT(5,"-",$A188, "-", "H"), PlayerData!$G:$G,PlayerData!L:L,""),
_xlfn.XLOOKUP(_xlfn.CONCAT(6,"-",$A188, "-", "H"), PlayerData!$G:$G,PlayerData!L:L,""),
_xlfn.XLOOKUP(_xlfn.CONCAT(7,"-",$A188, "-", "H"), PlayerData!$G:$G,PlayerData!L:L,""),
_xlfn.XLOOKUP(_xlfn.CONCAT(8,"-",$A188, "-", "H"), PlayerData!$G:$G,PlayerData!L:L,""),
_xlfn.XLOOKUP(_xlfn.CONCAT(9,"-",$A188, "-", "H"), PlayerData!$G:$G,PlayerData!L:L,""),
_xlfn.XLOOKUP(_xlfn.CONCAT(10,"-",$A188, "-", "H"), PlayerData!$G:$G,PlayerData!L:L,""),
_xlfn.XLOOKUP(_xlfn.CONCAT(11,"-",$A188, "-", "H"), PlayerData!$G:$G,PlayerData!L:L,""),
_xlfn.XLOOKUP(_xlfn.CONCAT(12,"-",$A188, "-", "H"), PlayerData!$G:$G,PlayerData!L:L,""),
_xlfn.XLOOKUP(_xlfn.CONCAT(13,"-",$A188, "-", "H"), PlayerData!$G:$G,PlayerData!L:L,""),
_xlfn.XLOOKUP(_xlfn.CONCAT(14,"-",$A188, "-", "H"), PlayerData!$G:$G,PlayerData!L:L,""),
_xlfn.XLOOKUP(_xlfn.CONCAT(15,"-",$A188, "-", "H"), PlayerData!$G:$G,PlayerData!L:L,""),
_xlfn.XLOOKUP(_xlfn.CONCAT(16,"-",$A188, "-", "H"), PlayerData!$G:$G,PlayerData!L:L,""),
_xlfn.XLOOKUP(_xlfn.CONCAT(17,"-",$A188, "-", "H"), PlayerData!$G:$G,PlayerData!L:L,""),
_xlfn.XLOOKUP(_xlfn.CONCAT(18,"-",$A188, "-", "H"), PlayerData!$G:$G,PlayerData!L:L,"")))</f>
        <v>0</v>
      </c>
      <c r="H188" s="132">
        <f t="shared" si="14"/>
        <v>0</v>
      </c>
      <c r="I188" s="132">
        <f t="shared" si="15"/>
        <v>0</v>
      </c>
      <c r="J188" s="72">
        <f t="shared" si="16"/>
        <v>0</v>
      </c>
      <c r="K188" s="138" cm="1">
        <f t="array" ref="K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"A"), PlayerData!$M:$M,PlayerData!N:N,""),
_xlfn.XLOOKUP(_xlfn.CONCAT(1,"-",$A188, "-", "A"), PlayerData!$M:$M,PlayerData!N:N,""),
_xlfn.XLOOKUP(_xlfn.CONCAT(2,"-",$A188, "-", "A"), PlayerData!$M:$M,PlayerData!N:N,""),
_xlfn.XLOOKUP(_xlfn.CONCAT(3,"-",$A188, "-", "A"), PlayerData!$M:$M,PlayerData!N:N,""),
_xlfn.XLOOKUP(_xlfn.CONCAT(4,"-",$A188, "-", "A"), PlayerData!$M:$M,PlayerData!N:N,""),
_xlfn.XLOOKUP(_xlfn.CONCAT(5,"-",$A188, "-", "A"), PlayerData!$M:$M,PlayerData!N:N,""),
_xlfn.XLOOKUP(_xlfn.CONCAT(6,"-",$A188, "-", "A"), PlayerData!$M:$M,PlayerData!N:N,""),
_xlfn.XLOOKUP(_xlfn.CONCAT(7,"-",$A188, "-", "A"), PlayerData!$M:$M,PlayerData!N:N,""),
_xlfn.XLOOKUP(_xlfn.CONCAT(8,"-",$A188, "-", "A"), PlayerData!$M:$M,PlayerData!N:N,""),
_xlfn.XLOOKUP(_xlfn.CONCAT(9,"-",$A188, "-", "A"), PlayerData!$M:$M,PlayerData!N:N,""),
_xlfn.XLOOKUP(_xlfn.CONCAT(10,"-",$A188, "-", "A"), PlayerData!$M:$M,PlayerData!N:N,""),
_xlfn.XLOOKUP(_xlfn.CONCAT(11,"-",$A188, "-", "A"), PlayerData!$M:$M,PlayerData!N:N,""),
_xlfn.XLOOKUP(_xlfn.CONCAT(12,"-",$A188, "-", "A"), PlayerData!$M:$M,PlayerData!N:N,""),
_xlfn.XLOOKUP(_xlfn.CONCAT(13,"-",$A188, "-", "A"), PlayerData!$M:$M,PlayerData!N:N,""),
_xlfn.XLOOKUP(_xlfn.CONCAT(14,"-",$A188, "-", "A"), PlayerData!$M:$M,PlayerData!N:N,""),
_xlfn.XLOOKUP(_xlfn.CONCAT(15,"-",$A188, "-", "A"), PlayerData!$M:$M,PlayerData!N:N,""),
_xlfn.XLOOKUP(_xlfn.CONCAT(16,"-",$A188, "-", "A"), PlayerData!$M:$M,PlayerData!N:N,""),
_xlfn.XLOOKUP(_xlfn.CONCAT(17,"-",$A188, "-", "A"), PlayerData!$M:$M,PlayerData!N:N,""),
_xlfn.XLOOKUP(_xlfn.CONCAT(18,"-",$A188, "-", "A"), PlayerData!$M:$M,PlayerData!N:N,"")))</f>
        <v>0</v>
      </c>
      <c r="L188" s="138" cm="1">
        <f t="array" ref="L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"A"), PlayerData!$M:$M,PlayerData!O:O,""),
_xlfn.XLOOKUP(_xlfn.CONCAT(1,"-",$A188, "-", "A"), PlayerData!$M:$M,PlayerData!O:O,""),
_xlfn.XLOOKUP(_xlfn.CONCAT(2,"-",$A188, "-", "A"), PlayerData!$M:$M,PlayerData!O:O,""),
_xlfn.XLOOKUP(_xlfn.CONCAT(3,"-",$A188, "-", "A"), PlayerData!$M:$M,PlayerData!O:O,""),
_xlfn.XLOOKUP(_xlfn.CONCAT(4,"-",$A188, "-", "A"), PlayerData!$M:$M,PlayerData!O:O,""),
_xlfn.XLOOKUP(_xlfn.CONCAT(5,"-",$A188, "-", "A"), PlayerData!$M:$M,PlayerData!O:O,""),
_xlfn.XLOOKUP(_xlfn.CONCAT(6,"-",$A188, "-", "A"), PlayerData!$M:$M,PlayerData!O:O,""),
_xlfn.XLOOKUP(_xlfn.CONCAT(7,"-",$A188, "-", "A"), PlayerData!$M:$M,PlayerData!O:O,""),
_xlfn.XLOOKUP(_xlfn.CONCAT(8,"-",$A188, "-", "A"), PlayerData!$M:$M,PlayerData!O:O,""),
_xlfn.XLOOKUP(_xlfn.CONCAT(9,"-",$A188, "-", "A"), PlayerData!$M:$M,PlayerData!O:O,""),
_xlfn.XLOOKUP(_xlfn.CONCAT(10,"-",$A188, "-", "A"), PlayerData!$M:$M,PlayerData!O:O,""),
_xlfn.XLOOKUP(_xlfn.CONCAT(11,"-",$A188, "-", "A"), PlayerData!$M:$M,PlayerData!O:O,""),
_xlfn.XLOOKUP(_xlfn.CONCAT(12,"-",$A188, "-", "A"), PlayerData!$M:$M,PlayerData!O:O,""),
_xlfn.XLOOKUP(_xlfn.CONCAT(13,"-",$A188, "-", "A"), PlayerData!$M:$M,PlayerData!O:O,""),
_xlfn.XLOOKUP(_xlfn.CONCAT(14,"-",$A188, "-", "A"), PlayerData!$M:$M,PlayerData!O:O,""),
_xlfn.XLOOKUP(_xlfn.CONCAT(15,"-",$A188, "-", "A"), PlayerData!$M:$M,PlayerData!O:O,""),
_xlfn.XLOOKUP(_xlfn.CONCAT(16,"-",$A188, "-", "A"), PlayerData!$M:$M,PlayerData!O:O,""),
_xlfn.XLOOKUP(_xlfn.CONCAT(17,"-",$A188, "-", "A"), PlayerData!$M:$M,PlayerData!O:O,""),
_xlfn.XLOOKUP(_xlfn.CONCAT(18,"-",$A188, "-", "A"), PlayerData!$M:$M,PlayerData!O:O,"")))</f>
        <v>0</v>
      </c>
      <c r="M188" s="96" cm="1">
        <f t="array" ref="M1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_xlfn.XLOOKUP(_xlfn.CONCAT(0,"-",$A188, "-", "A"), PlayerData!$M:$M,PlayerData!R:R,""),
_xlfn.XLOOKUP(_xlfn.CONCAT(1,"-",$A188, "-", "A"), PlayerData!$M:$M,PlayerData!R:R,""),
_xlfn.XLOOKUP(_xlfn.CONCAT(2,"-",$A188, "-", "A"), PlayerData!$M:$M,PlayerData!R:R,""),
_xlfn.XLOOKUP(_xlfn.CONCAT(3,"-",$A188, "-", "A"), PlayerData!$M:$M,PlayerData!R:R,""),
_xlfn.XLOOKUP(_xlfn.CONCAT(4,"-",$A188, "-", "A"), PlayerData!$M:$M,PlayerData!R:R,""),
_xlfn.XLOOKUP(_xlfn.CONCAT(5,"-",$A188, "-", "A"), PlayerData!$M:$M,PlayerData!R:R,""),
_xlfn.XLOOKUP(_xlfn.CONCAT(6,"-",$A188, "-", "A"), PlayerData!$M:$M,PlayerData!R:R,""),
_xlfn.XLOOKUP(_xlfn.CONCAT(7,"-",$A188, "-", "A"), PlayerData!$M:$M,PlayerData!R:R,""),
_xlfn.XLOOKUP(_xlfn.CONCAT(8,"-",$A188, "-", "A"), PlayerData!$M:$M,PlayerData!R:R,""),
_xlfn.XLOOKUP(_xlfn.CONCAT(9,"-",$A188, "-", "A"), PlayerData!$M:$M,PlayerData!R:R,""),
_xlfn.XLOOKUP(_xlfn.CONCAT(10,"-",$A188, "-", "A"), PlayerData!$M:$M,PlayerData!R:R,""),
_xlfn.XLOOKUP(_xlfn.CONCAT(11,"-",$A188, "-", "A"), PlayerData!$M:$M,PlayerData!R:R,""),
_xlfn.XLOOKUP(_xlfn.CONCAT(12,"-",$A188, "-", "A"), PlayerData!$M:$M,PlayerData!R:R,""),
_xlfn.XLOOKUP(_xlfn.CONCAT(13,"-",$A188, "-", "A"), PlayerData!$M:$M,PlayerData!R:R,""),
_xlfn.XLOOKUP(_xlfn.CONCAT(14,"-",$A188, "-", "A"), PlayerData!$M:$M,PlayerData!R:R,""),
_xlfn.XLOOKUP(_xlfn.CONCAT(15,"-",$A188, "-", "A"), PlayerData!$M:$M,PlayerData!R:R,""),
_xlfn.XLOOKUP(_xlfn.CONCAT(16,"-",$A188, "-", "A"), PlayerData!$M:$M,PlayerData!R:R,""),
_xlfn.XLOOKUP(_xlfn.CONCAT(17,"-",$A188, "-", "A"), PlayerData!$M:$M,PlayerData!R:R,""),
_xlfn.XLOOKUP(_xlfn.CONCAT(18,"-",$A188, "-", "A"), PlayerData!$M:$M,PlayerData!R:R,"")))</f>
        <v>0.06</v>
      </c>
      <c r="N188" s="134">
        <f t="shared" si="17"/>
        <v>0</v>
      </c>
      <c r="O188" s="134">
        <f t="shared" si="18"/>
        <v>0</v>
      </c>
      <c r="P188" s="73">
        <f t="shared" si="19"/>
        <v>0.80862533692722383</v>
      </c>
      <c r="Q188" s="132" cm="1">
        <f t="array" ref="Q188">IF(OR($A188=Solver!$T$12:$T$201),0,SUMPRODUCT($H188:$J188,$T$4:$V$4))</f>
        <v>0</v>
      </c>
      <c r="R188" s="73" cm="1">
        <f t="array" ref="R188">IF(OR($A188=Solver!$T$12:$T$201),0, SUMPRODUCT($N188:$P188, $T$4:$V$4))</f>
        <v>0.80862533692722383</v>
      </c>
    </row>
    <row r="189" spans="1:18">
      <c r="A189" s="55">
        <v>187</v>
      </c>
      <c r="B189" s="55" t="str">
        <f>_xlfn.XLOOKUP($A189, PlayerData!$B$3:$B$394, PlayerData!C$3:C$394)</f>
        <v>MUN</v>
      </c>
      <c r="C189" s="55" t="str">
        <f>_xlfn.XLOOKUP($A189, PlayerData!$B$3:$B$394, PlayerData!D$3:D$394)</f>
        <v>M</v>
      </c>
      <c r="D189" s="31" t="str">
        <f>_xlfn.XLOOKUP($A189, PlayerData!$B$3:$B$394, PlayerData!E$3:E$394)</f>
        <v>Matic</v>
      </c>
      <c r="E189" s="136" cm="1">
        <f t="array" ref="E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"H"), PlayerData!$G:$G,PlayerData!H:H,""),
_xlfn.XLOOKUP(_xlfn.CONCAT(1,"-",$A189, "-", "H"), PlayerData!$G:$G,PlayerData!H:H,""),
_xlfn.XLOOKUP(_xlfn.CONCAT(2,"-",$A189, "-", "H"), PlayerData!$G:$G,PlayerData!H:H,""),
_xlfn.XLOOKUP(_xlfn.CONCAT(3,"-",$A189, "-", "H"), PlayerData!$G:$G,PlayerData!H:H,""),
_xlfn.XLOOKUP(_xlfn.CONCAT(4,"-",$A189, "-", "H"), PlayerData!$G:$G,PlayerData!H:H,""),
_xlfn.XLOOKUP(_xlfn.CONCAT(5,"-",$A189, "-", "H"), PlayerData!$G:$G,PlayerData!H:H,""),
_xlfn.XLOOKUP(_xlfn.CONCAT(6,"-",$A189, "-", "H"), PlayerData!$G:$G,PlayerData!H:H,""),
_xlfn.XLOOKUP(_xlfn.CONCAT(7,"-",$A189, "-", "H"), PlayerData!$G:$G,PlayerData!H:H,""),
_xlfn.XLOOKUP(_xlfn.CONCAT(8,"-",$A189, "-", "H"), PlayerData!$G:$G,PlayerData!H:H,""),
_xlfn.XLOOKUP(_xlfn.CONCAT(9,"-",$A189, "-", "H"), PlayerData!$G:$G,PlayerData!H:H,""),
_xlfn.XLOOKUP(_xlfn.CONCAT(10,"-",$A189, "-", "H"), PlayerData!$G:$G,PlayerData!H:H,""),
_xlfn.XLOOKUP(_xlfn.CONCAT(11,"-",$A189, "-", "H"), PlayerData!$G:$G,PlayerData!H:H,""),
_xlfn.XLOOKUP(_xlfn.CONCAT(12,"-",$A189, "-", "H"), PlayerData!$G:$G,PlayerData!H:H,""),
_xlfn.XLOOKUP(_xlfn.CONCAT(13,"-",$A189, "-", "H"), PlayerData!$G:$G,PlayerData!H:H,""),
_xlfn.XLOOKUP(_xlfn.CONCAT(14,"-",$A189, "-", "H"), PlayerData!$G:$G,PlayerData!H:H,""),
_xlfn.XLOOKUP(_xlfn.CONCAT(15,"-",$A189, "-", "H"), PlayerData!$G:$G,PlayerData!H:H,""),
_xlfn.XLOOKUP(_xlfn.CONCAT(16,"-",$A189, "-", "H"), PlayerData!$G:$G,PlayerData!H:H,""),
_xlfn.XLOOKUP(_xlfn.CONCAT(17,"-",$A189, "-", "H"), PlayerData!$G:$G,PlayerData!H:H,""),
_xlfn.XLOOKUP(_xlfn.CONCAT(18,"-",$A189, "-", "H"), PlayerData!$G:$G,PlayerData!H:H,"")))</f>
        <v>0</v>
      </c>
      <c r="F189" s="136" cm="1">
        <f t="array" ref="F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"H"), PlayerData!$G:$G,PlayerData!I:I,""),
_xlfn.XLOOKUP(_xlfn.CONCAT(1,"-",$A189, "-", "H"), PlayerData!$G:$G,PlayerData!I:I,""),
_xlfn.XLOOKUP(_xlfn.CONCAT(2,"-",$A189, "-", "H"), PlayerData!$G:$G,PlayerData!I:I,""),
_xlfn.XLOOKUP(_xlfn.CONCAT(3,"-",$A189, "-", "H"), PlayerData!$G:$G,PlayerData!I:I,""),
_xlfn.XLOOKUP(_xlfn.CONCAT(4,"-",$A189, "-", "H"), PlayerData!$G:$G,PlayerData!I:I,""),
_xlfn.XLOOKUP(_xlfn.CONCAT(5,"-",$A189, "-", "H"), PlayerData!$G:$G,PlayerData!I:I,""),
_xlfn.XLOOKUP(_xlfn.CONCAT(6,"-",$A189, "-", "H"), PlayerData!$G:$G,PlayerData!I:I,""),
_xlfn.XLOOKUP(_xlfn.CONCAT(7,"-",$A189, "-", "H"), PlayerData!$G:$G,PlayerData!I:I,""),
_xlfn.XLOOKUP(_xlfn.CONCAT(8,"-",$A189, "-", "H"), PlayerData!$G:$G,PlayerData!I:I,""),
_xlfn.XLOOKUP(_xlfn.CONCAT(9,"-",$A189, "-", "H"), PlayerData!$G:$G,PlayerData!I:I,""),
_xlfn.XLOOKUP(_xlfn.CONCAT(10,"-",$A189, "-", "H"), PlayerData!$G:$G,PlayerData!I:I,""),
_xlfn.XLOOKUP(_xlfn.CONCAT(11,"-",$A189, "-", "H"), PlayerData!$G:$G,PlayerData!I:I,""),
_xlfn.XLOOKUP(_xlfn.CONCAT(12,"-",$A189, "-", "H"), PlayerData!$G:$G,PlayerData!I:I,""),
_xlfn.XLOOKUP(_xlfn.CONCAT(13,"-",$A189, "-", "H"), PlayerData!$G:$G,PlayerData!I:I,""),
_xlfn.XLOOKUP(_xlfn.CONCAT(14,"-",$A189, "-", "H"), PlayerData!$G:$G,PlayerData!I:I,""),
_xlfn.XLOOKUP(_xlfn.CONCAT(15,"-",$A189, "-", "H"), PlayerData!$G:$G,PlayerData!I:I,""),
_xlfn.XLOOKUP(_xlfn.CONCAT(16,"-",$A189, "-", "H"), PlayerData!$G:$G,PlayerData!I:I,""),
_xlfn.XLOOKUP(_xlfn.CONCAT(17,"-",$A189, "-", "H"), PlayerData!$G:$G,PlayerData!I:I,""),
_xlfn.XLOOKUP(_xlfn.CONCAT(18,"-",$A189, "-", "H"), PlayerData!$G:$G,PlayerData!I:I,"")))</f>
        <v>0</v>
      </c>
      <c r="G189" s="90" cm="1">
        <f t="array" ref="G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"H"), PlayerData!$G:$G,PlayerData!L:L,""),
_xlfn.XLOOKUP(_xlfn.CONCAT(1,"-",$A189, "-", "H"), PlayerData!$G:$G,PlayerData!L:L,""),
_xlfn.XLOOKUP(_xlfn.CONCAT(2,"-",$A189, "-", "H"), PlayerData!$G:$G,PlayerData!L:L,""),
_xlfn.XLOOKUP(_xlfn.CONCAT(3,"-",$A189, "-", "H"), PlayerData!$G:$G,PlayerData!L:L,""),
_xlfn.XLOOKUP(_xlfn.CONCAT(4,"-",$A189, "-", "H"), PlayerData!$G:$G,PlayerData!L:L,""),
_xlfn.XLOOKUP(_xlfn.CONCAT(5,"-",$A189, "-", "H"), PlayerData!$G:$G,PlayerData!L:L,""),
_xlfn.XLOOKUP(_xlfn.CONCAT(6,"-",$A189, "-", "H"), PlayerData!$G:$G,PlayerData!L:L,""),
_xlfn.XLOOKUP(_xlfn.CONCAT(7,"-",$A189, "-", "H"), PlayerData!$G:$G,PlayerData!L:L,""),
_xlfn.XLOOKUP(_xlfn.CONCAT(8,"-",$A189, "-", "H"), PlayerData!$G:$G,PlayerData!L:L,""),
_xlfn.XLOOKUP(_xlfn.CONCAT(9,"-",$A189, "-", "H"), PlayerData!$G:$G,PlayerData!L:L,""),
_xlfn.XLOOKUP(_xlfn.CONCAT(10,"-",$A189, "-", "H"), PlayerData!$G:$G,PlayerData!L:L,""),
_xlfn.XLOOKUP(_xlfn.CONCAT(11,"-",$A189, "-", "H"), PlayerData!$G:$G,PlayerData!L:L,""),
_xlfn.XLOOKUP(_xlfn.CONCAT(12,"-",$A189, "-", "H"), PlayerData!$G:$G,PlayerData!L:L,""),
_xlfn.XLOOKUP(_xlfn.CONCAT(13,"-",$A189, "-", "H"), PlayerData!$G:$G,PlayerData!L:L,""),
_xlfn.XLOOKUP(_xlfn.CONCAT(14,"-",$A189, "-", "H"), PlayerData!$G:$G,PlayerData!L:L,""),
_xlfn.XLOOKUP(_xlfn.CONCAT(15,"-",$A189, "-", "H"), PlayerData!$G:$G,PlayerData!L:L,""),
_xlfn.XLOOKUP(_xlfn.CONCAT(16,"-",$A189, "-", "H"), PlayerData!$G:$G,PlayerData!L:L,""),
_xlfn.XLOOKUP(_xlfn.CONCAT(17,"-",$A189, "-", "H"), PlayerData!$G:$G,PlayerData!L:L,""),
_xlfn.XLOOKUP(_xlfn.CONCAT(18,"-",$A189, "-", "H"), PlayerData!$G:$G,PlayerData!L:L,"")))</f>
        <v>0.12</v>
      </c>
      <c r="H189" s="132">
        <f t="shared" si="14"/>
        <v>0</v>
      </c>
      <c r="I189" s="132">
        <f t="shared" si="15"/>
        <v>0</v>
      </c>
      <c r="J189" s="72">
        <f t="shared" si="16"/>
        <v>1.6172506738544477</v>
      </c>
      <c r="K189" s="138" cm="1">
        <f t="array" ref="K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"A"), PlayerData!$M:$M,PlayerData!N:N,""),
_xlfn.XLOOKUP(_xlfn.CONCAT(1,"-",$A189, "-", "A"), PlayerData!$M:$M,PlayerData!N:N,""),
_xlfn.XLOOKUP(_xlfn.CONCAT(2,"-",$A189, "-", "A"), PlayerData!$M:$M,PlayerData!N:N,""),
_xlfn.XLOOKUP(_xlfn.CONCAT(3,"-",$A189, "-", "A"), PlayerData!$M:$M,PlayerData!N:N,""),
_xlfn.XLOOKUP(_xlfn.CONCAT(4,"-",$A189, "-", "A"), PlayerData!$M:$M,PlayerData!N:N,""),
_xlfn.XLOOKUP(_xlfn.CONCAT(5,"-",$A189, "-", "A"), PlayerData!$M:$M,PlayerData!N:N,""),
_xlfn.XLOOKUP(_xlfn.CONCAT(6,"-",$A189, "-", "A"), PlayerData!$M:$M,PlayerData!N:N,""),
_xlfn.XLOOKUP(_xlfn.CONCAT(7,"-",$A189, "-", "A"), PlayerData!$M:$M,PlayerData!N:N,""),
_xlfn.XLOOKUP(_xlfn.CONCAT(8,"-",$A189, "-", "A"), PlayerData!$M:$M,PlayerData!N:N,""),
_xlfn.XLOOKUP(_xlfn.CONCAT(9,"-",$A189, "-", "A"), PlayerData!$M:$M,PlayerData!N:N,""),
_xlfn.XLOOKUP(_xlfn.CONCAT(10,"-",$A189, "-", "A"), PlayerData!$M:$M,PlayerData!N:N,""),
_xlfn.XLOOKUP(_xlfn.CONCAT(11,"-",$A189, "-", "A"), PlayerData!$M:$M,PlayerData!N:N,""),
_xlfn.XLOOKUP(_xlfn.CONCAT(12,"-",$A189, "-", "A"), PlayerData!$M:$M,PlayerData!N:N,""),
_xlfn.XLOOKUP(_xlfn.CONCAT(13,"-",$A189, "-", "A"), PlayerData!$M:$M,PlayerData!N:N,""),
_xlfn.XLOOKUP(_xlfn.CONCAT(14,"-",$A189, "-", "A"), PlayerData!$M:$M,PlayerData!N:N,""),
_xlfn.XLOOKUP(_xlfn.CONCAT(15,"-",$A189, "-", "A"), PlayerData!$M:$M,PlayerData!N:N,""),
_xlfn.XLOOKUP(_xlfn.CONCAT(16,"-",$A189, "-", "A"), PlayerData!$M:$M,PlayerData!N:N,""),
_xlfn.XLOOKUP(_xlfn.CONCAT(17,"-",$A189, "-", "A"), PlayerData!$M:$M,PlayerData!N:N,""),
_xlfn.XLOOKUP(_xlfn.CONCAT(18,"-",$A189, "-", "A"), PlayerData!$M:$M,PlayerData!N:N,"")))</f>
        <v>0</v>
      </c>
      <c r="L189" s="138" cm="1">
        <f t="array" ref="L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"A"), PlayerData!$M:$M,PlayerData!O:O,""),
_xlfn.XLOOKUP(_xlfn.CONCAT(1,"-",$A189, "-", "A"), PlayerData!$M:$M,PlayerData!O:O,""),
_xlfn.XLOOKUP(_xlfn.CONCAT(2,"-",$A189, "-", "A"), PlayerData!$M:$M,PlayerData!O:O,""),
_xlfn.XLOOKUP(_xlfn.CONCAT(3,"-",$A189, "-", "A"), PlayerData!$M:$M,PlayerData!O:O,""),
_xlfn.XLOOKUP(_xlfn.CONCAT(4,"-",$A189, "-", "A"), PlayerData!$M:$M,PlayerData!O:O,""),
_xlfn.XLOOKUP(_xlfn.CONCAT(5,"-",$A189, "-", "A"), PlayerData!$M:$M,PlayerData!O:O,""),
_xlfn.XLOOKUP(_xlfn.CONCAT(6,"-",$A189, "-", "A"), PlayerData!$M:$M,PlayerData!O:O,""),
_xlfn.XLOOKUP(_xlfn.CONCAT(7,"-",$A189, "-", "A"), PlayerData!$M:$M,PlayerData!O:O,""),
_xlfn.XLOOKUP(_xlfn.CONCAT(8,"-",$A189, "-", "A"), PlayerData!$M:$M,PlayerData!O:O,""),
_xlfn.XLOOKUP(_xlfn.CONCAT(9,"-",$A189, "-", "A"), PlayerData!$M:$M,PlayerData!O:O,""),
_xlfn.XLOOKUP(_xlfn.CONCAT(10,"-",$A189, "-", "A"), PlayerData!$M:$M,PlayerData!O:O,""),
_xlfn.XLOOKUP(_xlfn.CONCAT(11,"-",$A189, "-", "A"), PlayerData!$M:$M,PlayerData!O:O,""),
_xlfn.XLOOKUP(_xlfn.CONCAT(12,"-",$A189, "-", "A"), PlayerData!$M:$M,PlayerData!O:O,""),
_xlfn.XLOOKUP(_xlfn.CONCAT(13,"-",$A189, "-", "A"), PlayerData!$M:$M,PlayerData!O:O,""),
_xlfn.XLOOKUP(_xlfn.CONCAT(14,"-",$A189, "-", "A"), PlayerData!$M:$M,PlayerData!O:O,""),
_xlfn.XLOOKUP(_xlfn.CONCAT(15,"-",$A189, "-", "A"), PlayerData!$M:$M,PlayerData!O:O,""),
_xlfn.XLOOKUP(_xlfn.CONCAT(16,"-",$A189, "-", "A"), PlayerData!$M:$M,PlayerData!O:O,""),
_xlfn.XLOOKUP(_xlfn.CONCAT(17,"-",$A189, "-", "A"), PlayerData!$M:$M,PlayerData!O:O,""),
_xlfn.XLOOKUP(_xlfn.CONCAT(18,"-",$A189, "-", "A"), PlayerData!$M:$M,PlayerData!O:O,"")))</f>
        <v>0</v>
      </c>
      <c r="M189" s="96" cm="1">
        <f t="array" ref="M1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_xlfn.XLOOKUP(_xlfn.CONCAT(0,"-",$A189, "-", "A"), PlayerData!$M:$M,PlayerData!R:R,""),
_xlfn.XLOOKUP(_xlfn.CONCAT(1,"-",$A189, "-", "A"), PlayerData!$M:$M,PlayerData!R:R,""),
_xlfn.XLOOKUP(_xlfn.CONCAT(2,"-",$A189, "-", "A"), PlayerData!$M:$M,PlayerData!R:R,""),
_xlfn.XLOOKUP(_xlfn.CONCAT(3,"-",$A189, "-", "A"), PlayerData!$M:$M,PlayerData!R:R,""),
_xlfn.XLOOKUP(_xlfn.CONCAT(4,"-",$A189, "-", "A"), PlayerData!$M:$M,PlayerData!R:R,""),
_xlfn.XLOOKUP(_xlfn.CONCAT(5,"-",$A189, "-", "A"), PlayerData!$M:$M,PlayerData!R:R,""),
_xlfn.XLOOKUP(_xlfn.CONCAT(6,"-",$A189, "-", "A"), PlayerData!$M:$M,PlayerData!R:R,""),
_xlfn.XLOOKUP(_xlfn.CONCAT(7,"-",$A189, "-", "A"), PlayerData!$M:$M,PlayerData!R:R,""),
_xlfn.XLOOKUP(_xlfn.CONCAT(8,"-",$A189, "-", "A"), PlayerData!$M:$M,PlayerData!R:R,""),
_xlfn.XLOOKUP(_xlfn.CONCAT(9,"-",$A189, "-", "A"), PlayerData!$M:$M,PlayerData!R:R,""),
_xlfn.XLOOKUP(_xlfn.CONCAT(10,"-",$A189, "-", "A"), PlayerData!$M:$M,PlayerData!R:R,""),
_xlfn.XLOOKUP(_xlfn.CONCAT(11,"-",$A189, "-", "A"), PlayerData!$M:$M,PlayerData!R:R,""),
_xlfn.XLOOKUP(_xlfn.CONCAT(12,"-",$A189, "-", "A"), PlayerData!$M:$M,PlayerData!R:R,""),
_xlfn.XLOOKUP(_xlfn.CONCAT(13,"-",$A189, "-", "A"), PlayerData!$M:$M,PlayerData!R:R,""),
_xlfn.XLOOKUP(_xlfn.CONCAT(14,"-",$A189, "-", "A"), PlayerData!$M:$M,PlayerData!R:R,""),
_xlfn.XLOOKUP(_xlfn.CONCAT(15,"-",$A189, "-", "A"), PlayerData!$M:$M,PlayerData!R:R,""),
_xlfn.XLOOKUP(_xlfn.CONCAT(16,"-",$A189, "-", "A"), PlayerData!$M:$M,PlayerData!R:R,""),
_xlfn.XLOOKUP(_xlfn.CONCAT(17,"-",$A189, "-", "A"), PlayerData!$M:$M,PlayerData!R:R,""),
_xlfn.XLOOKUP(_xlfn.CONCAT(18,"-",$A189, "-", "A"), PlayerData!$M:$M,PlayerData!R:R,"")))</f>
        <v>0.16</v>
      </c>
      <c r="N189" s="134">
        <f t="shared" si="17"/>
        <v>0</v>
      </c>
      <c r="O189" s="134">
        <f t="shared" si="18"/>
        <v>0</v>
      </c>
      <c r="P189" s="73">
        <f t="shared" si="19"/>
        <v>2.1563342318059302</v>
      </c>
      <c r="Q189" s="132" cm="1">
        <f t="array" ref="Q189">IF(OR($A189=Solver!$T$12:$T$201),0,SUMPRODUCT($H189:$J189,$T$4:$V$4))</f>
        <v>1.6172506738544477</v>
      </c>
      <c r="R189" s="73" cm="1">
        <f t="array" ref="R189">IF(OR($A189=Solver!$T$12:$T$201),0, SUMPRODUCT($N189:$P189, $T$4:$V$4))</f>
        <v>2.1563342318059302</v>
      </c>
    </row>
    <row r="190" spans="1:18">
      <c r="A190" s="55">
        <v>188</v>
      </c>
      <c r="B190" s="55" t="str">
        <f>_xlfn.XLOOKUP($A190, PlayerData!$B$3:$B$394, PlayerData!C$3:C$394)</f>
        <v>MUN</v>
      </c>
      <c r="C190" s="55" t="str">
        <f>_xlfn.XLOOKUP($A190, PlayerData!$B$3:$B$394, PlayerData!D$3:D$394)</f>
        <v>M</v>
      </c>
      <c r="D190" s="31" t="str">
        <f>_xlfn.XLOOKUP($A190, PlayerData!$B$3:$B$394, PlayerData!E$3:E$394)</f>
        <v>Pereira Andreas</v>
      </c>
      <c r="E190" s="136" cm="1">
        <f t="array" ref="E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"H"), PlayerData!$G:$G,PlayerData!H:H,""),
_xlfn.XLOOKUP(_xlfn.CONCAT(1,"-",$A190, "-", "H"), PlayerData!$G:$G,PlayerData!H:H,""),
_xlfn.XLOOKUP(_xlfn.CONCAT(2,"-",$A190, "-", "H"), PlayerData!$G:$G,PlayerData!H:H,""),
_xlfn.XLOOKUP(_xlfn.CONCAT(3,"-",$A190, "-", "H"), PlayerData!$G:$G,PlayerData!H:H,""),
_xlfn.XLOOKUP(_xlfn.CONCAT(4,"-",$A190, "-", "H"), PlayerData!$G:$G,PlayerData!H:H,""),
_xlfn.XLOOKUP(_xlfn.CONCAT(5,"-",$A190, "-", "H"), PlayerData!$G:$G,PlayerData!H:H,""),
_xlfn.XLOOKUP(_xlfn.CONCAT(6,"-",$A190, "-", "H"), PlayerData!$G:$G,PlayerData!H:H,""),
_xlfn.XLOOKUP(_xlfn.CONCAT(7,"-",$A190, "-", "H"), PlayerData!$G:$G,PlayerData!H:H,""),
_xlfn.XLOOKUP(_xlfn.CONCAT(8,"-",$A190, "-", "H"), PlayerData!$G:$G,PlayerData!H:H,""),
_xlfn.XLOOKUP(_xlfn.CONCAT(9,"-",$A190, "-", "H"), PlayerData!$G:$G,PlayerData!H:H,""),
_xlfn.XLOOKUP(_xlfn.CONCAT(10,"-",$A190, "-", "H"), PlayerData!$G:$G,PlayerData!H:H,""),
_xlfn.XLOOKUP(_xlfn.CONCAT(11,"-",$A190, "-", "H"), PlayerData!$G:$G,PlayerData!H:H,""),
_xlfn.XLOOKUP(_xlfn.CONCAT(12,"-",$A190, "-", "H"), PlayerData!$G:$G,PlayerData!H:H,""),
_xlfn.XLOOKUP(_xlfn.CONCAT(13,"-",$A190, "-", "H"), PlayerData!$G:$G,PlayerData!H:H,""),
_xlfn.XLOOKUP(_xlfn.CONCAT(14,"-",$A190, "-", "H"), PlayerData!$G:$G,PlayerData!H:H,""),
_xlfn.XLOOKUP(_xlfn.CONCAT(15,"-",$A190, "-", "H"), PlayerData!$G:$G,PlayerData!H:H,""),
_xlfn.XLOOKUP(_xlfn.CONCAT(16,"-",$A190, "-", "H"), PlayerData!$G:$G,PlayerData!H:H,""),
_xlfn.XLOOKUP(_xlfn.CONCAT(17,"-",$A190, "-", "H"), PlayerData!$G:$G,PlayerData!H:H,""),
_xlfn.XLOOKUP(_xlfn.CONCAT(18,"-",$A190, "-", "H"), PlayerData!$G:$G,PlayerData!H:H,"")))</f>
        <v>0.67</v>
      </c>
      <c r="F190" s="136" cm="1">
        <f t="array" ref="F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"H"), PlayerData!$G:$G,PlayerData!I:I,""),
_xlfn.XLOOKUP(_xlfn.CONCAT(1,"-",$A190, "-", "H"), PlayerData!$G:$G,PlayerData!I:I,""),
_xlfn.XLOOKUP(_xlfn.CONCAT(2,"-",$A190, "-", "H"), PlayerData!$G:$G,PlayerData!I:I,""),
_xlfn.XLOOKUP(_xlfn.CONCAT(3,"-",$A190, "-", "H"), PlayerData!$G:$G,PlayerData!I:I,""),
_xlfn.XLOOKUP(_xlfn.CONCAT(4,"-",$A190, "-", "H"), PlayerData!$G:$G,PlayerData!I:I,""),
_xlfn.XLOOKUP(_xlfn.CONCAT(5,"-",$A190, "-", "H"), PlayerData!$G:$G,PlayerData!I:I,""),
_xlfn.XLOOKUP(_xlfn.CONCAT(6,"-",$A190, "-", "H"), PlayerData!$G:$G,PlayerData!I:I,""),
_xlfn.XLOOKUP(_xlfn.CONCAT(7,"-",$A190, "-", "H"), PlayerData!$G:$G,PlayerData!I:I,""),
_xlfn.XLOOKUP(_xlfn.CONCAT(8,"-",$A190, "-", "H"), PlayerData!$G:$G,PlayerData!I:I,""),
_xlfn.XLOOKUP(_xlfn.CONCAT(9,"-",$A190, "-", "H"), PlayerData!$G:$G,PlayerData!I:I,""),
_xlfn.XLOOKUP(_xlfn.CONCAT(10,"-",$A190, "-", "H"), PlayerData!$G:$G,PlayerData!I:I,""),
_xlfn.XLOOKUP(_xlfn.CONCAT(11,"-",$A190, "-", "H"), PlayerData!$G:$G,PlayerData!I:I,""),
_xlfn.XLOOKUP(_xlfn.CONCAT(12,"-",$A190, "-", "H"), PlayerData!$G:$G,PlayerData!I:I,""),
_xlfn.XLOOKUP(_xlfn.CONCAT(13,"-",$A190, "-", "H"), PlayerData!$G:$G,PlayerData!I:I,""),
_xlfn.XLOOKUP(_xlfn.CONCAT(14,"-",$A190, "-", "H"), PlayerData!$G:$G,PlayerData!I:I,""),
_xlfn.XLOOKUP(_xlfn.CONCAT(15,"-",$A190, "-", "H"), PlayerData!$G:$G,PlayerData!I:I,""),
_xlfn.XLOOKUP(_xlfn.CONCAT(16,"-",$A190, "-", "H"), PlayerData!$G:$G,PlayerData!I:I,""),
_xlfn.XLOOKUP(_xlfn.CONCAT(17,"-",$A190, "-", "H"), PlayerData!$G:$G,PlayerData!I:I,""),
_xlfn.XLOOKUP(_xlfn.CONCAT(18,"-",$A190, "-", "H"), PlayerData!$G:$G,PlayerData!I:I,"")))</f>
        <v>0</v>
      </c>
      <c r="G190" s="90" cm="1">
        <f t="array" ref="G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"H"), PlayerData!$G:$G,PlayerData!L:L,""),
_xlfn.XLOOKUP(_xlfn.CONCAT(1,"-",$A190, "-", "H"), PlayerData!$G:$G,PlayerData!L:L,""),
_xlfn.XLOOKUP(_xlfn.CONCAT(2,"-",$A190, "-", "H"), PlayerData!$G:$G,PlayerData!L:L,""),
_xlfn.XLOOKUP(_xlfn.CONCAT(3,"-",$A190, "-", "H"), PlayerData!$G:$G,PlayerData!L:L,""),
_xlfn.XLOOKUP(_xlfn.CONCAT(4,"-",$A190, "-", "H"), PlayerData!$G:$G,PlayerData!L:L,""),
_xlfn.XLOOKUP(_xlfn.CONCAT(5,"-",$A190, "-", "H"), PlayerData!$G:$G,PlayerData!L:L,""),
_xlfn.XLOOKUP(_xlfn.CONCAT(6,"-",$A190, "-", "H"), PlayerData!$G:$G,PlayerData!L:L,""),
_xlfn.XLOOKUP(_xlfn.CONCAT(7,"-",$A190, "-", "H"), PlayerData!$G:$G,PlayerData!L:L,""),
_xlfn.XLOOKUP(_xlfn.CONCAT(8,"-",$A190, "-", "H"), PlayerData!$G:$G,PlayerData!L:L,""),
_xlfn.XLOOKUP(_xlfn.CONCAT(9,"-",$A190, "-", "H"), PlayerData!$G:$G,PlayerData!L:L,""),
_xlfn.XLOOKUP(_xlfn.CONCAT(10,"-",$A190, "-", "H"), PlayerData!$G:$G,PlayerData!L:L,""),
_xlfn.XLOOKUP(_xlfn.CONCAT(11,"-",$A190, "-", "H"), PlayerData!$G:$G,PlayerData!L:L,""),
_xlfn.XLOOKUP(_xlfn.CONCAT(12,"-",$A190, "-", "H"), PlayerData!$G:$G,PlayerData!L:L,""),
_xlfn.XLOOKUP(_xlfn.CONCAT(13,"-",$A190, "-", "H"), PlayerData!$G:$G,PlayerData!L:L,""),
_xlfn.XLOOKUP(_xlfn.CONCAT(14,"-",$A190, "-", "H"), PlayerData!$G:$G,PlayerData!L:L,""),
_xlfn.XLOOKUP(_xlfn.CONCAT(15,"-",$A190, "-", "H"), PlayerData!$G:$G,PlayerData!L:L,""),
_xlfn.XLOOKUP(_xlfn.CONCAT(16,"-",$A190, "-", "H"), PlayerData!$G:$G,PlayerData!L:L,""),
_xlfn.XLOOKUP(_xlfn.CONCAT(17,"-",$A190, "-", "H"), PlayerData!$G:$G,PlayerData!L:L,""),
_xlfn.XLOOKUP(_xlfn.CONCAT(18,"-",$A190, "-", "H"), PlayerData!$G:$G,PlayerData!L:L,"")))</f>
        <v>1.1200000000000001</v>
      </c>
      <c r="H190" s="132">
        <f t="shared" si="14"/>
        <v>15.227272727272727</v>
      </c>
      <c r="I190" s="132">
        <f t="shared" si="15"/>
        <v>0</v>
      </c>
      <c r="J190" s="72">
        <f t="shared" si="16"/>
        <v>15.094339622641513</v>
      </c>
      <c r="K190" s="138" cm="1">
        <f t="array" ref="K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"A"), PlayerData!$M:$M,PlayerData!N:N,""),
_xlfn.XLOOKUP(_xlfn.CONCAT(1,"-",$A190, "-", "A"), PlayerData!$M:$M,PlayerData!N:N,""),
_xlfn.XLOOKUP(_xlfn.CONCAT(2,"-",$A190, "-", "A"), PlayerData!$M:$M,PlayerData!N:N,""),
_xlfn.XLOOKUP(_xlfn.CONCAT(3,"-",$A190, "-", "A"), PlayerData!$M:$M,PlayerData!N:N,""),
_xlfn.XLOOKUP(_xlfn.CONCAT(4,"-",$A190, "-", "A"), PlayerData!$M:$M,PlayerData!N:N,""),
_xlfn.XLOOKUP(_xlfn.CONCAT(5,"-",$A190, "-", "A"), PlayerData!$M:$M,PlayerData!N:N,""),
_xlfn.XLOOKUP(_xlfn.CONCAT(6,"-",$A190, "-", "A"), PlayerData!$M:$M,PlayerData!N:N,""),
_xlfn.XLOOKUP(_xlfn.CONCAT(7,"-",$A190, "-", "A"), PlayerData!$M:$M,PlayerData!N:N,""),
_xlfn.XLOOKUP(_xlfn.CONCAT(8,"-",$A190, "-", "A"), PlayerData!$M:$M,PlayerData!N:N,""),
_xlfn.XLOOKUP(_xlfn.CONCAT(9,"-",$A190, "-", "A"), PlayerData!$M:$M,PlayerData!N:N,""),
_xlfn.XLOOKUP(_xlfn.CONCAT(10,"-",$A190, "-", "A"), PlayerData!$M:$M,PlayerData!N:N,""),
_xlfn.XLOOKUP(_xlfn.CONCAT(11,"-",$A190, "-", "A"), PlayerData!$M:$M,PlayerData!N:N,""),
_xlfn.XLOOKUP(_xlfn.CONCAT(12,"-",$A190, "-", "A"), PlayerData!$M:$M,PlayerData!N:N,""),
_xlfn.XLOOKUP(_xlfn.CONCAT(13,"-",$A190, "-", "A"), PlayerData!$M:$M,PlayerData!N:N,""),
_xlfn.XLOOKUP(_xlfn.CONCAT(14,"-",$A190, "-", "A"), PlayerData!$M:$M,PlayerData!N:N,""),
_xlfn.XLOOKUP(_xlfn.CONCAT(15,"-",$A190, "-", "A"), PlayerData!$M:$M,PlayerData!N:N,""),
_xlfn.XLOOKUP(_xlfn.CONCAT(16,"-",$A190, "-", "A"), PlayerData!$M:$M,PlayerData!N:N,""),
_xlfn.XLOOKUP(_xlfn.CONCAT(17,"-",$A190, "-", "A"), PlayerData!$M:$M,PlayerData!N:N,""),
_xlfn.XLOOKUP(_xlfn.CONCAT(18,"-",$A190, "-", "A"), PlayerData!$M:$M,PlayerData!N:N,"")))</f>
        <v>0.5</v>
      </c>
      <c r="L190" s="138" cm="1">
        <f t="array" ref="L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"A"), PlayerData!$M:$M,PlayerData!O:O,""),
_xlfn.XLOOKUP(_xlfn.CONCAT(1,"-",$A190, "-", "A"), PlayerData!$M:$M,PlayerData!O:O,""),
_xlfn.XLOOKUP(_xlfn.CONCAT(2,"-",$A190, "-", "A"), PlayerData!$M:$M,PlayerData!O:O,""),
_xlfn.XLOOKUP(_xlfn.CONCAT(3,"-",$A190, "-", "A"), PlayerData!$M:$M,PlayerData!O:O,""),
_xlfn.XLOOKUP(_xlfn.CONCAT(4,"-",$A190, "-", "A"), PlayerData!$M:$M,PlayerData!O:O,""),
_xlfn.XLOOKUP(_xlfn.CONCAT(5,"-",$A190, "-", "A"), PlayerData!$M:$M,PlayerData!O:O,""),
_xlfn.XLOOKUP(_xlfn.CONCAT(6,"-",$A190, "-", "A"), PlayerData!$M:$M,PlayerData!O:O,""),
_xlfn.XLOOKUP(_xlfn.CONCAT(7,"-",$A190, "-", "A"), PlayerData!$M:$M,PlayerData!O:O,""),
_xlfn.XLOOKUP(_xlfn.CONCAT(8,"-",$A190, "-", "A"), PlayerData!$M:$M,PlayerData!O:O,""),
_xlfn.XLOOKUP(_xlfn.CONCAT(9,"-",$A190, "-", "A"), PlayerData!$M:$M,PlayerData!O:O,""),
_xlfn.XLOOKUP(_xlfn.CONCAT(10,"-",$A190, "-", "A"), PlayerData!$M:$M,PlayerData!O:O,""),
_xlfn.XLOOKUP(_xlfn.CONCAT(11,"-",$A190, "-", "A"), PlayerData!$M:$M,PlayerData!O:O,""),
_xlfn.XLOOKUP(_xlfn.CONCAT(12,"-",$A190, "-", "A"), PlayerData!$M:$M,PlayerData!O:O,""),
_xlfn.XLOOKUP(_xlfn.CONCAT(13,"-",$A190, "-", "A"), PlayerData!$M:$M,PlayerData!O:O,""),
_xlfn.XLOOKUP(_xlfn.CONCAT(14,"-",$A190, "-", "A"), PlayerData!$M:$M,PlayerData!O:O,""),
_xlfn.XLOOKUP(_xlfn.CONCAT(15,"-",$A190, "-", "A"), PlayerData!$M:$M,PlayerData!O:O,""),
_xlfn.XLOOKUP(_xlfn.CONCAT(16,"-",$A190, "-", "A"), PlayerData!$M:$M,PlayerData!O:O,""),
_xlfn.XLOOKUP(_xlfn.CONCAT(17,"-",$A190, "-", "A"), PlayerData!$M:$M,PlayerData!O:O,""),
_xlfn.XLOOKUP(_xlfn.CONCAT(18,"-",$A190, "-", "A"), PlayerData!$M:$M,PlayerData!O:O,"")))</f>
        <v>0.5</v>
      </c>
      <c r="M190" s="96" cm="1">
        <f t="array" ref="M1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_xlfn.XLOOKUP(_xlfn.CONCAT(0,"-",$A190, "-", "A"), PlayerData!$M:$M,PlayerData!R:R,""),
_xlfn.XLOOKUP(_xlfn.CONCAT(1,"-",$A190, "-", "A"), PlayerData!$M:$M,PlayerData!R:R,""),
_xlfn.XLOOKUP(_xlfn.CONCAT(2,"-",$A190, "-", "A"), PlayerData!$M:$M,PlayerData!R:R,""),
_xlfn.XLOOKUP(_xlfn.CONCAT(3,"-",$A190, "-", "A"), PlayerData!$M:$M,PlayerData!R:R,""),
_xlfn.XLOOKUP(_xlfn.CONCAT(4,"-",$A190, "-", "A"), PlayerData!$M:$M,PlayerData!R:R,""),
_xlfn.XLOOKUP(_xlfn.CONCAT(5,"-",$A190, "-", "A"), PlayerData!$M:$M,PlayerData!R:R,""),
_xlfn.XLOOKUP(_xlfn.CONCAT(6,"-",$A190, "-", "A"), PlayerData!$M:$M,PlayerData!R:R,""),
_xlfn.XLOOKUP(_xlfn.CONCAT(7,"-",$A190, "-", "A"), PlayerData!$M:$M,PlayerData!R:R,""),
_xlfn.XLOOKUP(_xlfn.CONCAT(8,"-",$A190, "-", "A"), PlayerData!$M:$M,PlayerData!R:R,""),
_xlfn.XLOOKUP(_xlfn.CONCAT(9,"-",$A190, "-", "A"), PlayerData!$M:$M,PlayerData!R:R,""),
_xlfn.XLOOKUP(_xlfn.CONCAT(10,"-",$A190, "-", "A"), PlayerData!$M:$M,PlayerData!R:R,""),
_xlfn.XLOOKUP(_xlfn.CONCAT(11,"-",$A190, "-", "A"), PlayerData!$M:$M,PlayerData!R:R,""),
_xlfn.XLOOKUP(_xlfn.CONCAT(12,"-",$A190, "-", "A"), PlayerData!$M:$M,PlayerData!R:R,""),
_xlfn.XLOOKUP(_xlfn.CONCAT(13,"-",$A190, "-", "A"), PlayerData!$M:$M,PlayerData!R:R,""),
_xlfn.XLOOKUP(_xlfn.CONCAT(14,"-",$A190, "-", "A"), PlayerData!$M:$M,PlayerData!R:R,""),
_xlfn.XLOOKUP(_xlfn.CONCAT(15,"-",$A190, "-", "A"), PlayerData!$M:$M,PlayerData!R:R,""),
_xlfn.XLOOKUP(_xlfn.CONCAT(16,"-",$A190, "-", "A"), PlayerData!$M:$M,PlayerData!R:R,""),
_xlfn.XLOOKUP(_xlfn.CONCAT(17,"-",$A190, "-", "A"), PlayerData!$M:$M,PlayerData!R:R,""),
_xlfn.XLOOKUP(_xlfn.CONCAT(18,"-",$A190, "-", "A"), PlayerData!$M:$M,PlayerData!R:R,"")))</f>
        <v>2.67</v>
      </c>
      <c r="N190" s="134">
        <f t="shared" si="17"/>
        <v>11.363636363636363</v>
      </c>
      <c r="O190" s="134">
        <f t="shared" si="18"/>
        <v>22.727272727272727</v>
      </c>
      <c r="P190" s="73">
        <f t="shared" si="19"/>
        <v>35.983827493261458</v>
      </c>
      <c r="Q190" s="132" cm="1">
        <f t="array" ref="Q190">IF(OR($A190=Solver!$T$12:$T$201),0,SUMPRODUCT($H190:$J190,$T$4:$V$4))</f>
        <v>0</v>
      </c>
      <c r="R190" s="73" cm="1">
        <f t="array" ref="R190">IF(OR($A190=Solver!$T$12:$T$201),0, SUMPRODUCT($N190:$P190, $T$4:$V$4))</f>
        <v>0</v>
      </c>
    </row>
    <row r="191" spans="1:18">
      <c r="A191" s="55">
        <v>189</v>
      </c>
      <c r="B191" s="55" t="str">
        <f>_xlfn.XLOOKUP($A191, PlayerData!$B$3:$B$394, PlayerData!C$3:C$394)</f>
        <v>NEW</v>
      </c>
      <c r="C191" s="55" t="str">
        <f>_xlfn.XLOOKUP($A191, PlayerData!$B$3:$B$394, PlayerData!D$3:D$394)</f>
        <v>M</v>
      </c>
      <c r="D191" s="31" t="str">
        <f>_xlfn.XLOOKUP($A191, PlayerData!$B$3:$B$394, PlayerData!E$3:E$394)</f>
        <v>Ritchie</v>
      </c>
      <c r="E191" s="136" cm="1">
        <f t="array" ref="E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"H"), PlayerData!$G:$G,PlayerData!H:H,""),
_xlfn.XLOOKUP(_xlfn.CONCAT(1,"-",$A191, "-", "H"), PlayerData!$G:$G,PlayerData!H:H,""),
_xlfn.XLOOKUP(_xlfn.CONCAT(2,"-",$A191, "-", "H"), PlayerData!$G:$G,PlayerData!H:H,""),
_xlfn.XLOOKUP(_xlfn.CONCAT(3,"-",$A191, "-", "H"), PlayerData!$G:$G,PlayerData!H:H,""),
_xlfn.XLOOKUP(_xlfn.CONCAT(4,"-",$A191, "-", "H"), PlayerData!$G:$G,PlayerData!H:H,""),
_xlfn.XLOOKUP(_xlfn.CONCAT(5,"-",$A191, "-", "H"), PlayerData!$G:$G,PlayerData!H:H,""),
_xlfn.XLOOKUP(_xlfn.CONCAT(6,"-",$A191, "-", "H"), PlayerData!$G:$G,PlayerData!H:H,""),
_xlfn.XLOOKUP(_xlfn.CONCAT(7,"-",$A191, "-", "H"), PlayerData!$G:$G,PlayerData!H:H,""),
_xlfn.XLOOKUP(_xlfn.CONCAT(8,"-",$A191, "-", "H"), PlayerData!$G:$G,PlayerData!H:H,""),
_xlfn.XLOOKUP(_xlfn.CONCAT(9,"-",$A191, "-", "H"), PlayerData!$G:$G,PlayerData!H:H,""),
_xlfn.XLOOKUP(_xlfn.CONCAT(10,"-",$A191, "-", "H"), PlayerData!$G:$G,PlayerData!H:H,""),
_xlfn.XLOOKUP(_xlfn.CONCAT(11,"-",$A191, "-", "H"), PlayerData!$G:$G,PlayerData!H:H,""),
_xlfn.XLOOKUP(_xlfn.CONCAT(12,"-",$A191, "-", "H"), PlayerData!$G:$G,PlayerData!H:H,""),
_xlfn.XLOOKUP(_xlfn.CONCAT(13,"-",$A191, "-", "H"), PlayerData!$G:$G,PlayerData!H:H,""),
_xlfn.XLOOKUP(_xlfn.CONCAT(14,"-",$A191, "-", "H"), PlayerData!$G:$G,PlayerData!H:H,""),
_xlfn.XLOOKUP(_xlfn.CONCAT(15,"-",$A191, "-", "H"), PlayerData!$G:$G,PlayerData!H:H,""),
_xlfn.XLOOKUP(_xlfn.CONCAT(16,"-",$A191, "-", "H"), PlayerData!$G:$G,PlayerData!H:H,""),
_xlfn.XLOOKUP(_xlfn.CONCAT(17,"-",$A191, "-", "H"), PlayerData!$G:$G,PlayerData!H:H,""),
_xlfn.XLOOKUP(_xlfn.CONCAT(18,"-",$A191, "-", "H"), PlayerData!$G:$G,PlayerData!H:H,"")))</f>
        <v>1</v>
      </c>
      <c r="F191" s="136" cm="1">
        <f t="array" ref="F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"H"), PlayerData!$G:$G,PlayerData!I:I,""),
_xlfn.XLOOKUP(_xlfn.CONCAT(1,"-",$A191, "-", "H"), PlayerData!$G:$G,PlayerData!I:I,""),
_xlfn.XLOOKUP(_xlfn.CONCAT(2,"-",$A191, "-", "H"), PlayerData!$G:$G,PlayerData!I:I,""),
_xlfn.XLOOKUP(_xlfn.CONCAT(3,"-",$A191, "-", "H"), PlayerData!$G:$G,PlayerData!I:I,""),
_xlfn.XLOOKUP(_xlfn.CONCAT(4,"-",$A191, "-", "H"), PlayerData!$G:$G,PlayerData!I:I,""),
_xlfn.XLOOKUP(_xlfn.CONCAT(5,"-",$A191, "-", "H"), PlayerData!$G:$G,PlayerData!I:I,""),
_xlfn.XLOOKUP(_xlfn.CONCAT(6,"-",$A191, "-", "H"), PlayerData!$G:$G,PlayerData!I:I,""),
_xlfn.XLOOKUP(_xlfn.CONCAT(7,"-",$A191, "-", "H"), PlayerData!$G:$G,PlayerData!I:I,""),
_xlfn.XLOOKUP(_xlfn.CONCAT(8,"-",$A191, "-", "H"), PlayerData!$G:$G,PlayerData!I:I,""),
_xlfn.XLOOKUP(_xlfn.CONCAT(9,"-",$A191, "-", "H"), PlayerData!$G:$G,PlayerData!I:I,""),
_xlfn.XLOOKUP(_xlfn.CONCAT(10,"-",$A191, "-", "H"), PlayerData!$G:$G,PlayerData!I:I,""),
_xlfn.XLOOKUP(_xlfn.CONCAT(11,"-",$A191, "-", "H"), PlayerData!$G:$G,PlayerData!I:I,""),
_xlfn.XLOOKUP(_xlfn.CONCAT(12,"-",$A191, "-", "H"), PlayerData!$G:$G,PlayerData!I:I,""),
_xlfn.XLOOKUP(_xlfn.CONCAT(13,"-",$A191, "-", "H"), PlayerData!$G:$G,PlayerData!I:I,""),
_xlfn.XLOOKUP(_xlfn.CONCAT(14,"-",$A191, "-", "H"), PlayerData!$G:$G,PlayerData!I:I,""),
_xlfn.XLOOKUP(_xlfn.CONCAT(15,"-",$A191, "-", "H"), PlayerData!$G:$G,PlayerData!I:I,""),
_xlfn.XLOOKUP(_xlfn.CONCAT(16,"-",$A191, "-", "H"), PlayerData!$G:$G,PlayerData!I:I,""),
_xlfn.XLOOKUP(_xlfn.CONCAT(17,"-",$A191, "-", "H"), PlayerData!$G:$G,PlayerData!I:I,""),
_xlfn.XLOOKUP(_xlfn.CONCAT(18,"-",$A191, "-", "H"), PlayerData!$G:$G,PlayerData!I:I,"")))</f>
        <v>0</v>
      </c>
      <c r="G191" s="90" cm="1">
        <f t="array" ref="G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"H"), PlayerData!$G:$G,PlayerData!L:L,""),
_xlfn.XLOOKUP(_xlfn.CONCAT(1,"-",$A191, "-", "H"), PlayerData!$G:$G,PlayerData!L:L,""),
_xlfn.XLOOKUP(_xlfn.CONCAT(2,"-",$A191, "-", "H"), PlayerData!$G:$G,PlayerData!L:L,""),
_xlfn.XLOOKUP(_xlfn.CONCAT(3,"-",$A191, "-", "H"), PlayerData!$G:$G,PlayerData!L:L,""),
_xlfn.XLOOKUP(_xlfn.CONCAT(4,"-",$A191, "-", "H"), PlayerData!$G:$G,PlayerData!L:L,""),
_xlfn.XLOOKUP(_xlfn.CONCAT(5,"-",$A191, "-", "H"), PlayerData!$G:$G,PlayerData!L:L,""),
_xlfn.XLOOKUP(_xlfn.CONCAT(6,"-",$A191, "-", "H"), PlayerData!$G:$G,PlayerData!L:L,""),
_xlfn.XLOOKUP(_xlfn.CONCAT(7,"-",$A191, "-", "H"), PlayerData!$G:$G,PlayerData!L:L,""),
_xlfn.XLOOKUP(_xlfn.CONCAT(8,"-",$A191, "-", "H"), PlayerData!$G:$G,PlayerData!L:L,""),
_xlfn.XLOOKUP(_xlfn.CONCAT(9,"-",$A191, "-", "H"), PlayerData!$G:$G,PlayerData!L:L,""),
_xlfn.XLOOKUP(_xlfn.CONCAT(10,"-",$A191, "-", "H"), PlayerData!$G:$G,PlayerData!L:L,""),
_xlfn.XLOOKUP(_xlfn.CONCAT(11,"-",$A191, "-", "H"), PlayerData!$G:$G,PlayerData!L:L,""),
_xlfn.XLOOKUP(_xlfn.CONCAT(12,"-",$A191, "-", "H"), PlayerData!$G:$G,PlayerData!L:L,""),
_xlfn.XLOOKUP(_xlfn.CONCAT(13,"-",$A191, "-", "H"), PlayerData!$G:$G,PlayerData!L:L,""),
_xlfn.XLOOKUP(_xlfn.CONCAT(14,"-",$A191, "-", "H"), PlayerData!$G:$G,PlayerData!L:L,""),
_xlfn.XLOOKUP(_xlfn.CONCAT(15,"-",$A191, "-", "H"), PlayerData!$G:$G,PlayerData!L:L,""),
_xlfn.XLOOKUP(_xlfn.CONCAT(16,"-",$A191, "-", "H"), PlayerData!$G:$G,PlayerData!L:L,""),
_xlfn.XLOOKUP(_xlfn.CONCAT(17,"-",$A191, "-", "H"), PlayerData!$G:$G,PlayerData!L:L,""),
_xlfn.XLOOKUP(_xlfn.CONCAT(18,"-",$A191, "-", "H"), PlayerData!$G:$G,PlayerData!L:L,"")))</f>
        <v>1.65</v>
      </c>
      <c r="H191" s="132">
        <f t="shared" si="14"/>
        <v>22.727272727272727</v>
      </c>
      <c r="I191" s="132">
        <f t="shared" si="15"/>
        <v>0</v>
      </c>
      <c r="J191" s="72">
        <f t="shared" si="16"/>
        <v>22.237196765498656</v>
      </c>
      <c r="K191" s="138" cm="1">
        <f t="array" ref="K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"A"), PlayerData!$M:$M,PlayerData!N:N,""),
_xlfn.XLOOKUP(_xlfn.CONCAT(1,"-",$A191, "-", "A"), PlayerData!$M:$M,PlayerData!N:N,""),
_xlfn.XLOOKUP(_xlfn.CONCAT(2,"-",$A191, "-", "A"), PlayerData!$M:$M,PlayerData!N:N,""),
_xlfn.XLOOKUP(_xlfn.CONCAT(3,"-",$A191, "-", "A"), PlayerData!$M:$M,PlayerData!N:N,""),
_xlfn.XLOOKUP(_xlfn.CONCAT(4,"-",$A191, "-", "A"), PlayerData!$M:$M,PlayerData!N:N,""),
_xlfn.XLOOKUP(_xlfn.CONCAT(5,"-",$A191, "-", "A"), PlayerData!$M:$M,PlayerData!N:N,""),
_xlfn.XLOOKUP(_xlfn.CONCAT(6,"-",$A191, "-", "A"), PlayerData!$M:$M,PlayerData!N:N,""),
_xlfn.XLOOKUP(_xlfn.CONCAT(7,"-",$A191, "-", "A"), PlayerData!$M:$M,PlayerData!N:N,""),
_xlfn.XLOOKUP(_xlfn.CONCAT(8,"-",$A191, "-", "A"), PlayerData!$M:$M,PlayerData!N:N,""),
_xlfn.XLOOKUP(_xlfn.CONCAT(9,"-",$A191, "-", "A"), PlayerData!$M:$M,PlayerData!N:N,""),
_xlfn.XLOOKUP(_xlfn.CONCAT(10,"-",$A191, "-", "A"), PlayerData!$M:$M,PlayerData!N:N,""),
_xlfn.XLOOKUP(_xlfn.CONCAT(11,"-",$A191, "-", "A"), PlayerData!$M:$M,PlayerData!N:N,""),
_xlfn.XLOOKUP(_xlfn.CONCAT(12,"-",$A191, "-", "A"), PlayerData!$M:$M,PlayerData!N:N,""),
_xlfn.XLOOKUP(_xlfn.CONCAT(13,"-",$A191, "-", "A"), PlayerData!$M:$M,PlayerData!N:N,""),
_xlfn.XLOOKUP(_xlfn.CONCAT(14,"-",$A191, "-", "A"), PlayerData!$M:$M,PlayerData!N:N,""),
_xlfn.XLOOKUP(_xlfn.CONCAT(15,"-",$A191, "-", "A"), PlayerData!$M:$M,PlayerData!N:N,""),
_xlfn.XLOOKUP(_xlfn.CONCAT(16,"-",$A191, "-", "A"), PlayerData!$M:$M,PlayerData!N:N,""),
_xlfn.XLOOKUP(_xlfn.CONCAT(17,"-",$A191, "-", "A"), PlayerData!$M:$M,PlayerData!N:N,""),
_xlfn.XLOOKUP(_xlfn.CONCAT(18,"-",$A191, "-", "A"), PlayerData!$M:$M,PlayerData!N:N,"")))</f>
        <v>0.4</v>
      </c>
      <c r="L191" s="138" cm="1">
        <f t="array" ref="L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"A"), PlayerData!$M:$M,PlayerData!O:O,""),
_xlfn.XLOOKUP(_xlfn.CONCAT(1,"-",$A191, "-", "A"), PlayerData!$M:$M,PlayerData!O:O,""),
_xlfn.XLOOKUP(_xlfn.CONCAT(2,"-",$A191, "-", "A"), PlayerData!$M:$M,PlayerData!O:O,""),
_xlfn.XLOOKUP(_xlfn.CONCAT(3,"-",$A191, "-", "A"), PlayerData!$M:$M,PlayerData!O:O,""),
_xlfn.XLOOKUP(_xlfn.CONCAT(4,"-",$A191, "-", "A"), PlayerData!$M:$M,PlayerData!O:O,""),
_xlfn.XLOOKUP(_xlfn.CONCAT(5,"-",$A191, "-", "A"), PlayerData!$M:$M,PlayerData!O:O,""),
_xlfn.XLOOKUP(_xlfn.CONCAT(6,"-",$A191, "-", "A"), PlayerData!$M:$M,PlayerData!O:O,""),
_xlfn.XLOOKUP(_xlfn.CONCAT(7,"-",$A191, "-", "A"), PlayerData!$M:$M,PlayerData!O:O,""),
_xlfn.XLOOKUP(_xlfn.CONCAT(8,"-",$A191, "-", "A"), PlayerData!$M:$M,PlayerData!O:O,""),
_xlfn.XLOOKUP(_xlfn.CONCAT(9,"-",$A191, "-", "A"), PlayerData!$M:$M,PlayerData!O:O,""),
_xlfn.XLOOKUP(_xlfn.CONCAT(10,"-",$A191, "-", "A"), PlayerData!$M:$M,PlayerData!O:O,""),
_xlfn.XLOOKUP(_xlfn.CONCAT(11,"-",$A191, "-", "A"), PlayerData!$M:$M,PlayerData!O:O,""),
_xlfn.XLOOKUP(_xlfn.CONCAT(12,"-",$A191, "-", "A"), PlayerData!$M:$M,PlayerData!O:O,""),
_xlfn.XLOOKUP(_xlfn.CONCAT(13,"-",$A191, "-", "A"), PlayerData!$M:$M,PlayerData!O:O,""),
_xlfn.XLOOKUP(_xlfn.CONCAT(14,"-",$A191, "-", "A"), PlayerData!$M:$M,PlayerData!O:O,""),
_xlfn.XLOOKUP(_xlfn.CONCAT(15,"-",$A191, "-", "A"), PlayerData!$M:$M,PlayerData!O:O,""),
_xlfn.XLOOKUP(_xlfn.CONCAT(16,"-",$A191, "-", "A"), PlayerData!$M:$M,PlayerData!O:O,""),
_xlfn.XLOOKUP(_xlfn.CONCAT(17,"-",$A191, "-", "A"), PlayerData!$M:$M,PlayerData!O:O,""),
_xlfn.XLOOKUP(_xlfn.CONCAT(18,"-",$A191, "-", "A"), PlayerData!$M:$M,PlayerData!O:O,"")))</f>
        <v>0.2</v>
      </c>
      <c r="M191" s="96" cm="1">
        <f t="array" ref="M1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_xlfn.XLOOKUP(_xlfn.CONCAT(0,"-",$A191, "-", "A"), PlayerData!$M:$M,PlayerData!R:R,""),
_xlfn.XLOOKUP(_xlfn.CONCAT(1,"-",$A191, "-", "A"), PlayerData!$M:$M,PlayerData!R:R,""),
_xlfn.XLOOKUP(_xlfn.CONCAT(2,"-",$A191, "-", "A"), PlayerData!$M:$M,PlayerData!R:R,""),
_xlfn.XLOOKUP(_xlfn.CONCAT(3,"-",$A191, "-", "A"), PlayerData!$M:$M,PlayerData!R:R,""),
_xlfn.XLOOKUP(_xlfn.CONCAT(4,"-",$A191, "-", "A"), PlayerData!$M:$M,PlayerData!R:R,""),
_xlfn.XLOOKUP(_xlfn.CONCAT(5,"-",$A191, "-", "A"), PlayerData!$M:$M,PlayerData!R:R,""),
_xlfn.XLOOKUP(_xlfn.CONCAT(6,"-",$A191, "-", "A"), PlayerData!$M:$M,PlayerData!R:R,""),
_xlfn.XLOOKUP(_xlfn.CONCAT(7,"-",$A191, "-", "A"), PlayerData!$M:$M,PlayerData!R:R,""),
_xlfn.XLOOKUP(_xlfn.CONCAT(8,"-",$A191, "-", "A"), PlayerData!$M:$M,PlayerData!R:R,""),
_xlfn.XLOOKUP(_xlfn.CONCAT(9,"-",$A191, "-", "A"), PlayerData!$M:$M,PlayerData!R:R,""),
_xlfn.XLOOKUP(_xlfn.CONCAT(10,"-",$A191, "-", "A"), PlayerData!$M:$M,PlayerData!R:R,""),
_xlfn.XLOOKUP(_xlfn.CONCAT(11,"-",$A191, "-", "A"), PlayerData!$M:$M,PlayerData!R:R,""),
_xlfn.XLOOKUP(_xlfn.CONCAT(12,"-",$A191, "-", "A"), PlayerData!$M:$M,PlayerData!R:R,""),
_xlfn.XLOOKUP(_xlfn.CONCAT(13,"-",$A191, "-", "A"), PlayerData!$M:$M,PlayerData!R:R,""),
_xlfn.XLOOKUP(_xlfn.CONCAT(14,"-",$A191, "-", "A"), PlayerData!$M:$M,PlayerData!R:R,""),
_xlfn.XLOOKUP(_xlfn.CONCAT(15,"-",$A191, "-", "A"), PlayerData!$M:$M,PlayerData!R:R,""),
_xlfn.XLOOKUP(_xlfn.CONCAT(16,"-",$A191, "-", "A"), PlayerData!$M:$M,PlayerData!R:R,""),
_xlfn.XLOOKUP(_xlfn.CONCAT(17,"-",$A191, "-", "A"), PlayerData!$M:$M,PlayerData!R:R,""),
_xlfn.XLOOKUP(_xlfn.CONCAT(18,"-",$A191, "-", "A"), PlayerData!$M:$M,PlayerData!R:R,"")))</f>
        <v>1.31</v>
      </c>
      <c r="N191" s="134">
        <f t="shared" si="17"/>
        <v>9.0909090909090899</v>
      </c>
      <c r="O191" s="134">
        <f t="shared" si="18"/>
        <v>9.0909090909090899</v>
      </c>
      <c r="P191" s="73">
        <f t="shared" si="19"/>
        <v>17.654986522911052</v>
      </c>
      <c r="Q191" s="132" cm="1">
        <f t="array" ref="Q191">IF(OR($A191=Solver!$T$12:$T$201),0,SUMPRODUCT($H191:$J191,$T$4:$V$4))</f>
        <v>0</v>
      </c>
      <c r="R191" s="73" cm="1">
        <f t="array" ref="R191">IF(OR($A191=Solver!$T$12:$T$201),0, SUMPRODUCT($N191:$P191, $T$4:$V$4))</f>
        <v>0</v>
      </c>
    </row>
    <row r="192" spans="1:18">
      <c r="A192" s="55">
        <v>190</v>
      </c>
      <c r="B192" s="55" t="str">
        <f>_xlfn.XLOOKUP($A192, PlayerData!$B$3:$B$394, PlayerData!C$3:C$394)</f>
        <v>NEW</v>
      </c>
      <c r="C192" s="55" t="str">
        <f>_xlfn.XLOOKUP($A192, PlayerData!$B$3:$B$394, PlayerData!D$3:D$394)</f>
        <v>M</v>
      </c>
      <c r="D192" s="31" t="str">
        <f>_xlfn.XLOOKUP($A192, PlayerData!$B$3:$B$394, PlayerData!E$3:E$394)</f>
        <v>Hayden</v>
      </c>
      <c r="E192" s="136" cm="1">
        <f t="array" ref="E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"H"), PlayerData!$G:$G,PlayerData!H:H,""),
_xlfn.XLOOKUP(_xlfn.CONCAT(1,"-",$A192, "-", "H"), PlayerData!$G:$G,PlayerData!H:H,""),
_xlfn.XLOOKUP(_xlfn.CONCAT(2,"-",$A192, "-", "H"), PlayerData!$G:$G,PlayerData!H:H,""),
_xlfn.XLOOKUP(_xlfn.CONCAT(3,"-",$A192, "-", "H"), PlayerData!$G:$G,PlayerData!H:H,""),
_xlfn.XLOOKUP(_xlfn.CONCAT(4,"-",$A192, "-", "H"), PlayerData!$G:$G,PlayerData!H:H,""),
_xlfn.XLOOKUP(_xlfn.CONCAT(5,"-",$A192, "-", "H"), PlayerData!$G:$G,PlayerData!H:H,""),
_xlfn.XLOOKUP(_xlfn.CONCAT(6,"-",$A192, "-", "H"), PlayerData!$G:$G,PlayerData!H:H,""),
_xlfn.XLOOKUP(_xlfn.CONCAT(7,"-",$A192, "-", "H"), PlayerData!$G:$G,PlayerData!H:H,""),
_xlfn.XLOOKUP(_xlfn.CONCAT(8,"-",$A192, "-", "H"), PlayerData!$G:$G,PlayerData!H:H,""),
_xlfn.XLOOKUP(_xlfn.CONCAT(9,"-",$A192, "-", "H"), PlayerData!$G:$G,PlayerData!H:H,""),
_xlfn.XLOOKUP(_xlfn.CONCAT(10,"-",$A192, "-", "H"), PlayerData!$G:$G,PlayerData!H:H,""),
_xlfn.XLOOKUP(_xlfn.CONCAT(11,"-",$A192, "-", "H"), PlayerData!$G:$G,PlayerData!H:H,""),
_xlfn.XLOOKUP(_xlfn.CONCAT(12,"-",$A192, "-", "H"), PlayerData!$G:$G,PlayerData!H:H,""),
_xlfn.XLOOKUP(_xlfn.CONCAT(13,"-",$A192, "-", "H"), PlayerData!$G:$G,PlayerData!H:H,""),
_xlfn.XLOOKUP(_xlfn.CONCAT(14,"-",$A192, "-", "H"), PlayerData!$G:$G,PlayerData!H:H,""),
_xlfn.XLOOKUP(_xlfn.CONCAT(15,"-",$A192, "-", "H"), PlayerData!$G:$G,PlayerData!H:H,""),
_xlfn.XLOOKUP(_xlfn.CONCAT(16,"-",$A192, "-", "H"), PlayerData!$G:$G,PlayerData!H:H,""),
_xlfn.XLOOKUP(_xlfn.CONCAT(17,"-",$A192, "-", "H"), PlayerData!$G:$G,PlayerData!H:H,""),
_xlfn.XLOOKUP(_xlfn.CONCAT(18,"-",$A192, "-", "H"), PlayerData!$G:$G,PlayerData!H:H,"")))</f>
        <v>0.12</v>
      </c>
      <c r="F192" s="136" cm="1">
        <f t="array" ref="F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"H"), PlayerData!$G:$G,PlayerData!I:I,""),
_xlfn.XLOOKUP(_xlfn.CONCAT(1,"-",$A192, "-", "H"), PlayerData!$G:$G,PlayerData!I:I,""),
_xlfn.XLOOKUP(_xlfn.CONCAT(2,"-",$A192, "-", "H"), PlayerData!$G:$G,PlayerData!I:I,""),
_xlfn.XLOOKUP(_xlfn.CONCAT(3,"-",$A192, "-", "H"), PlayerData!$G:$G,PlayerData!I:I,""),
_xlfn.XLOOKUP(_xlfn.CONCAT(4,"-",$A192, "-", "H"), PlayerData!$G:$G,PlayerData!I:I,""),
_xlfn.XLOOKUP(_xlfn.CONCAT(5,"-",$A192, "-", "H"), PlayerData!$G:$G,PlayerData!I:I,""),
_xlfn.XLOOKUP(_xlfn.CONCAT(6,"-",$A192, "-", "H"), PlayerData!$G:$G,PlayerData!I:I,""),
_xlfn.XLOOKUP(_xlfn.CONCAT(7,"-",$A192, "-", "H"), PlayerData!$G:$G,PlayerData!I:I,""),
_xlfn.XLOOKUP(_xlfn.CONCAT(8,"-",$A192, "-", "H"), PlayerData!$G:$G,PlayerData!I:I,""),
_xlfn.XLOOKUP(_xlfn.CONCAT(9,"-",$A192, "-", "H"), PlayerData!$G:$G,PlayerData!I:I,""),
_xlfn.XLOOKUP(_xlfn.CONCAT(10,"-",$A192, "-", "H"), PlayerData!$G:$G,PlayerData!I:I,""),
_xlfn.XLOOKUP(_xlfn.CONCAT(11,"-",$A192, "-", "H"), PlayerData!$G:$G,PlayerData!I:I,""),
_xlfn.XLOOKUP(_xlfn.CONCAT(12,"-",$A192, "-", "H"), PlayerData!$G:$G,PlayerData!I:I,""),
_xlfn.XLOOKUP(_xlfn.CONCAT(13,"-",$A192, "-", "H"), PlayerData!$G:$G,PlayerData!I:I,""),
_xlfn.XLOOKUP(_xlfn.CONCAT(14,"-",$A192, "-", "H"), PlayerData!$G:$G,PlayerData!I:I,""),
_xlfn.XLOOKUP(_xlfn.CONCAT(15,"-",$A192, "-", "H"), PlayerData!$G:$G,PlayerData!I:I,""),
_xlfn.XLOOKUP(_xlfn.CONCAT(16,"-",$A192, "-", "H"), PlayerData!$G:$G,PlayerData!I:I,""),
_xlfn.XLOOKUP(_xlfn.CONCAT(17,"-",$A192, "-", "H"), PlayerData!$G:$G,PlayerData!I:I,""),
_xlfn.XLOOKUP(_xlfn.CONCAT(18,"-",$A192, "-", "H"), PlayerData!$G:$G,PlayerData!I:I,"")))</f>
        <v>0.12</v>
      </c>
      <c r="G192" s="90" cm="1">
        <f t="array" ref="G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"H"), PlayerData!$G:$G,PlayerData!L:L,""),
_xlfn.XLOOKUP(_xlfn.CONCAT(1,"-",$A192, "-", "H"), PlayerData!$G:$G,PlayerData!L:L,""),
_xlfn.XLOOKUP(_xlfn.CONCAT(2,"-",$A192, "-", "H"), PlayerData!$G:$G,PlayerData!L:L,""),
_xlfn.XLOOKUP(_xlfn.CONCAT(3,"-",$A192, "-", "H"), PlayerData!$G:$G,PlayerData!L:L,""),
_xlfn.XLOOKUP(_xlfn.CONCAT(4,"-",$A192, "-", "H"), PlayerData!$G:$G,PlayerData!L:L,""),
_xlfn.XLOOKUP(_xlfn.CONCAT(5,"-",$A192, "-", "H"), PlayerData!$G:$G,PlayerData!L:L,""),
_xlfn.XLOOKUP(_xlfn.CONCAT(6,"-",$A192, "-", "H"), PlayerData!$G:$G,PlayerData!L:L,""),
_xlfn.XLOOKUP(_xlfn.CONCAT(7,"-",$A192, "-", "H"), PlayerData!$G:$G,PlayerData!L:L,""),
_xlfn.XLOOKUP(_xlfn.CONCAT(8,"-",$A192, "-", "H"), PlayerData!$G:$G,PlayerData!L:L,""),
_xlfn.XLOOKUP(_xlfn.CONCAT(9,"-",$A192, "-", "H"), PlayerData!$G:$G,PlayerData!L:L,""),
_xlfn.XLOOKUP(_xlfn.CONCAT(10,"-",$A192, "-", "H"), PlayerData!$G:$G,PlayerData!L:L,""),
_xlfn.XLOOKUP(_xlfn.CONCAT(11,"-",$A192, "-", "H"), PlayerData!$G:$G,PlayerData!L:L,""),
_xlfn.XLOOKUP(_xlfn.CONCAT(12,"-",$A192, "-", "H"), PlayerData!$G:$G,PlayerData!L:L,""),
_xlfn.XLOOKUP(_xlfn.CONCAT(13,"-",$A192, "-", "H"), PlayerData!$G:$G,PlayerData!L:L,""),
_xlfn.XLOOKUP(_xlfn.CONCAT(14,"-",$A192, "-", "H"), PlayerData!$G:$G,PlayerData!L:L,""),
_xlfn.XLOOKUP(_xlfn.CONCAT(15,"-",$A192, "-", "H"), PlayerData!$G:$G,PlayerData!L:L,""),
_xlfn.XLOOKUP(_xlfn.CONCAT(16,"-",$A192, "-", "H"), PlayerData!$G:$G,PlayerData!L:L,""),
_xlfn.XLOOKUP(_xlfn.CONCAT(17,"-",$A192, "-", "H"), PlayerData!$G:$G,PlayerData!L:L,""),
_xlfn.XLOOKUP(_xlfn.CONCAT(18,"-",$A192, "-", "H"), PlayerData!$G:$G,PlayerData!L:L,"")))</f>
        <v>0.42</v>
      </c>
      <c r="H192" s="132">
        <f t="shared" si="14"/>
        <v>2.7272727272727271</v>
      </c>
      <c r="I192" s="132">
        <f t="shared" si="15"/>
        <v>5.4545454545454541</v>
      </c>
      <c r="J192" s="72">
        <f t="shared" si="16"/>
        <v>5.6603773584905666</v>
      </c>
      <c r="K192" s="138" cm="1">
        <f t="array" ref="K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"A"), PlayerData!$M:$M,PlayerData!N:N,""),
_xlfn.XLOOKUP(_xlfn.CONCAT(1,"-",$A192, "-", "A"), PlayerData!$M:$M,PlayerData!N:N,""),
_xlfn.XLOOKUP(_xlfn.CONCAT(2,"-",$A192, "-", "A"), PlayerData!$M:$M,PlayerData!N:N,""),
_xlfn.XLOOKUP(_xlfn.CONCAT(3,"-",$A192, "-", "A"), PlayerData!$M:$M,PlayerData!N:N,""),
_xlfn.XLOOKUP(_xlfn.CONCAT(4,"-",$A192, "-", "A"), PlayerData!$M:$M,PlayerData!N:N,""),
_xlfn.XLOOKUP(_xlfn.CONCAT(5,"-",$A192, "-", "A"), PlayerData!$M:$M,PlayerData!N:N,""),
_xlfn.XLOOKUP(_xlfn.CONCAT(6,"-",$A192, "-", "A"), PlayerData!$M:$M,PlayerData!N:N,""),
_xlfn.XLOOKUP(_xlfn.CONCAT(7,"-",$A192, "-", "A"), PlayerData!$M:$M,PlayerData!N:N,""),
_xlfn.XLOOKUP(_xlfn.CONCAT(8,"-",$A192, "-", "A"), PlayerData!$M:$M,PlayerData!N:N,""),
_xlfn.XLOOKUP(_xlfn.CONCAT(9,"-",$A192, "-", "A"), PlayerData!$M:$M,PlayerData!N:N,""),
_xlfn.XLOOKUP(_xlfn.CONCAT(10,"-",$A192, "-", "A"), PlayerData!$M:$M,PlayerData!N:N,""),
_xlfn.XLOOKUP(_xlfn.CONCAT(11,"-",$A192, "-", "A"), PlayerData!$M:$M,PlayerData!N:N,""),
_xlfn.XLOOKUP(_xlfn.CONCAT(12,"-",$A192, "-", "A"), PlayerData!$M:$M,PlayerData!N:N,""),
_xlfn.XLOOKUP(_xlfn.CONCAT(13,"-",$A192, "-", "A"), PlayerData!$M:$M,PlayerData!N:N,""),
_xlfn.XLOOKUP(_xlfn.CONCAT(14,"-",$A192, "-", "A"), PlayerData!$M:$M,PlayerData!N:N,""),
_xlfn.XLOOKUP(_xlfn.CONCAT(15,"-",$A192, "-", "A"), PlayerData!$M:$M,PlayerData!N:N,""),
_xlfn.XLOOKUP(_xlfn.CONCAT(16,"-",$A192, "-", "A"), PlayerData!$M:$M,PlayerData!N:N,""),
_xlfn.XLOOKUP(_xlfn.CONCAT(17,"-",$A192, "-", "A"), PlayerData!$M:$M,PlayerData!N:N,""),
_xlfn.XLOOKUP(_xlfn.CONCAT(18,"-",$A192, "-", "A"), PlayerData!$M:$M,PlayerData!N:N,"")))</f>
        <v>0.67</v>
      </c>
      <c r="L192" s="138" cm="1">
        <f t="array" ref="L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"A"), PlayerData!$M:$M,PlayerData!O:O,""),
_xlfn.XLOOKUP(_xlfn.CONCAT(1,"-",$A192, "-", "A"), PlayerData!$M:$M,PlayerData!O:O,""),
_xlfn.XLOOKUP(_xlfn.CONCAT(2,"-",$A192, "-", "A"), PlayerData!$M:$M,PlayerData!O:O,""),
_xlfn.XLOOKUP(_xlfn.CONCAT(3,"-",$A192, "-", "A"), PlayerData!$M:$M,PlayerData!O:O,""),
_xlfn.XLOOKUP(_xlfn.CONCAT(4,"-",$A192, "-", "A"), PlayerData!$M:$M,PlayerData!O:O,""),
_xlfn.XLOOKUP(_xlfn.CONCAT(5,"-",$A192, "-", "A"), PlayerData!$M:$M,PlayerData!O:O,""),
_xlfn.XLOOKUP(_xlfn.CONCAT(6,"-",$A192, "-", "A"), PlayerData!$M:$M,PlayerData!O:O,""),
_xlfn.XLOOKUP(_xlfn.CONCAT(7,"-",$A192, "-", "A"), PlayerData!$M:$M,PlayerData!O:O,""),
_xlfn.XLOOKUP(_xlfn.CONCAT(8,"-",$A192, "-", "A"), PlayerData!$M:$M,PlayerData!O:O,""),
_xlfn.XLOOKUP(_xlfn.CONCAT(9,"-",$A192, "-", "A"), PlayerData!$M:$M,PlayerData!O:O,""),
_xlfn.XLOOKUP(_xlfn.CONCAT(10,"-",$A192, "-", "A"), PlayerData!$M:$M,PlayerData!O:O,""),
_xlfn.XLOOKUP(_xlfn.CONCAT(11,"-",$A192, "-", "A"), PlayerData!$M:$M,PlayerData!O:O,""),
_xlfn.XLOOKUP(_xlfn.CONCAT(12,"-",$A192, "-", "A"), PlayerData!$M:$M,PlayerData!O:O,""),
_xlfn.XLOOKUP(_xlfn.CONCAT(13,"-",$A192, "-", "A"), PlayerData!$M:$M,PlayerData!O:O,""),
_xlfn.XLOOKUP(_xlfn.CONCAT(14,"-",$A192, "-", "A"), PlayerData!$M:$M,PlayerData!O:O,""),
_xlfn.XLOOKUP(_xlfn.CONCAT(15,"-",$A192, "-", "A"), PlayerData!$M:$M,PlayerData!O:O,""),
_xlfn.XLOOKUP(_xlfn.CONCAT(16,"-",$A192, "-", "A"), PlayerData!$M:$M,PlayerData!O:O,""),
_xlfn.XLOOKUP(_xlfn.CONCAT(17,"-",$A192, "-", "A"), PlayerData!$M:$M,PlayerData!O:O,""),
_xlfn.XLOOKUP(_xlfn.CONCAT(18,"-",$A192, "-", "A"), PlayerData!$M:$M,PlayerData!O:O,"")))</f>
        <v>0</v>
      </c>
      <c r="M192" s="96" cm="1">
        <f t="array" ref="M1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_xlfn.XLOOKUP(_xlfn.CONCAT(0,"-",$A192, "-", "A"), PlayerData!$M:$M,PlayerData!R:R,""),
_xlfn.XLOOKUP(_xlfn.CONCAT(1,"-",$A192, "-", "A"), PlayerData!$M:$M,PlayerData!R:R,""),
_xlfn.XLOOKUP(_xlfn.CONCAT(2,"-",$A192, "-", "A"), PlayerData!$M:$M,PlayerData!R:R,""),
_xlfn.XLOOKUP(_xlfn.CONCAT(3,"-",$A192, "-", "A"), PlayerData!$M:$M,PlayerData!R:R,""),
_xlfn.XLOOKUP(_xlfn.CONCAT(4,"-",$A192, "-", "A"), PlayerData!$M:$M,PlayerData!R:R,""),
_xlfn.XLOOKUP(_xlfn.CONCAT(5,"-",$A192, "-", "A"), PlayerData!$M:$M,PlayerData!R:R,""),
_xlfn.XLOOKUP(_xlfn.CONCAT(6,"-",$A192, "-", "A"), PlayerData!$M:$M,PlayerData!R:R,""),
_xlfn.XLOOKUP(_xlfn.CONCAT(7,"-",$A192, "-", "A"), PlayerData!$M:$M,PlayerData!R:R,""),
_xlfn.XLOOKUP(_xlfn.CONCAT(8,"-",$A192, "-", "A"), PlayerData!$M:$M,PlayerData!R:R,""),
_xlfn.XLOOKUP(_xlfn.CONCAT(9,"-",$A192, "-", "A"), PlayerData!$M:$M,PlayerData!R:R,""),
_xlfn.XLOOKUP(_xlfn.CONCAT(10,"-",$A192, "-", "A"), PlayerData!$M:$M,PlayerData!R:R,""),
_xlfn.XLOOKUP(_xlfn.CONCAT(11,"-",$A192, "-", "A"), PlayerData!$M:$M,PlayerData!R:R,""),
_xlfn.XLOOKUP(_xlfn.CONCAT(12,"-",$A192, "-", "A"), PlayerData!$M:$M,PlayerData!R:R,""),
_xlfn.XLOOKUP(_xlfn.CONCAT(13,"-",$A192, "-", "A"), PlayerData!$M:$M,PlayerData!R:R,""),
_xlfn.XLOOKUP(_xlfn.CONCAT(14,"-",$A192, "-", "A"), PlayerData!$M:$M,PlayerData!R:R,""),
_xlfn.XLOOKUP(_xlfn.CONCAT(15,"-",$A192, "-", "A"), PlayerData!$M:$M,PlayerData!R:R,""),
_xlfn.XLOOKUP(_xlfn.CONCAT(16,"-",$A192, "-", "A"), PlayerData!$M:$M,PlayerData!R:R,""),
_xlfn.XLOOKUP(_xlfn.CONCAT(17,"-",$A192, "-", "A"), PlayerData!$M:$M,PlayerData!R:R,""),
_xlfn.XLOOKUP(_xlfn.CONCAT(18,"-",$A192, "-", "A"), PlayerData!$M:$M,PlayerData!R:R,"")))</f>
        <v>0.25</v>
      </c>
      <c r="N192" s="134">
        <f t="shared" si="17"/>
        <v>15.227272727272727</v>
      </c>
      <c r="O192" s="134">
        <f t="shared" si="18"/>
        <v>0</v>
      </c>
      <c r="P192" s="73">
        <f t="shared" si="19"/>
        <v>3.3692722371967658</v>
      </c>
      <c r="Q192" s="132" cm="1">
        <f t="array" ref="Q192">IF(OR($A192=Solver!$T$12:$T$201),0,SUMPRODUCT($H192:$J192,$T$4:$V$4))</f>
        <v>5.6603773584905666</v>
      </c>
      <c r="R192" s="73" cm="1">
        <f t="array" ref="R192">IF(OR($A192=Solver!$T$12:$T$201),0, SUMPRODUCT($N192:$P192, $T$4:$V$4))</f>
        <v>3.3692722371967658</v>
      </c>
    </row>
    <row r="193" spans="1:18">
      <c r="A193" s="55">
        <v>191</v>
      </c>
      <c r="B193" s="55" t="str">
        <f>_xlfn.XLOOKUP($A193, PlayerData!$B$3:$B$394, PlayerData!C$3:C$394)</f>
        <v>TOT</v>
      </c>
      <c r="C193" s="55" t="str">
        <f>_xlfn.XLOOKUP($A193, PlayerData!$B$3:$B$394, PlayerData!D$3:D$394)</f>
        <v>M</v>
      </c>
      <c r="D193" s="31" t="str">
        <f>_xlfn.XLOOKUP($A193, PlayerData!$B$3:$B$394, PlayerData!E$3:E$394)</f>
        <v>Højbjerg</v>
      </c>
      <c r="E193" s="136" cm="1">
        <f t="array" ref="E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"H"), PlayerData!$G:$G,PlayerData!H:H,""),
_xlfn.XLOOKUP(_xlfn.CONCAT(1,"-",$A193, "-", "H"), PlayerData!$G:$G,PlayerData!H:H,""),
_xlfn.XLOOKUP(_xlfn.CONCAT(2,"-",$A193, "-", "H"), PlayerData!$G:$G,PlayerData!H:H,""),
_xlfn.XLOOKUP(_xlfn.CONCAT(3,"-",$A193, "-", "H"), PlayerData!$G:$G,PlayerData!H:H,""),
_xlfn.XLOOKUP(_xlfn.CONCAT(4,"-",$A193, "-", "H"), PlayerData!$G:$G,PlayerData!H:H,""),
_xlfn.XLOOKUP(_xlfn.CONCAT(5,"-",$A193, "-", "H"), PlayerData!$G:$G,PlayerData!H:H,""),
_xlfn.XLOOKUP(_xlfn.CONCAT(6,"-",$A193, "-", "H"), PlayerData!$G:$G,PlayerData!H:H,""),
_xlfn.XLOOKUP(_xlfn.CONCAT(7,"-",$A193, "-", "H"), PlayerData!$G:$G,PlayerData!H:H,""),
_xlfn.XLOOKUP(_xlfn.CONCAT(8,"-",$A193, "-", "H"), PlayerData!$G:$G,PlayerData!H:H,""),
_xlfn.XLOOKUP(_xlfn.CONCAT(9,"-",$A193, "-", "H"), PlayerData!$G:$G,PlayerData!H:H,""),
_xlfn.XLOOKUP(_xlfn.CONCAT(10,"-",$A193, "-", "H"), PlayerData!$G:$G,PlayerData!H:H,""),
_xlfn.XLOOKUP(_xlfn.CONCAT(11,"-",$A193, "-", "H"), PlayerData!$G:$G,PlayerData!H:H,""),
_xlfn.XLOOKUP(_xlfn.CONCAT(12,"-",$A193, "-", "H"), PlayerData!$G:$G,PlayerData!H:H,""),
_xlfn.XLOOKUP(_xlfn.CONCAT(13,"-",$A193, "-", "H"), PlayerData!$G:$G,PlayerData!H:H,""),
_xlfn.XLOOKUP(_xlfn.CONCAT(14,"-",$A193, "-", "H"), PlayerData!$G:$G,PlayerData!H:H,""),
_xlfn.XLOOKUP(_xlfn.CONCAT(15,"-",$A193, "-", "H"), PlayerData!$G:$G,PlayerData!H:H,""),
_xlfn.XLOOKUP(_xlfn.CONCAT(16,"-",$A193, "-", "H"), PlayerData!$G:$G,PlayerData!H:H,""),
_xlfn.XLOOKUP(_xlfn.CONCAT(17,"-",$A193, "-", "H"), PlayerData!$G:$G,PlayerData!H:H,""),
_xlfn.XLOOKUP(_xlfn.CONCAT(18,"-",$A193, "-", "H"), PlayerData!$G:$G,PlayerData!H:H,"")))</f>
        <v>0.5</v>
      </c>
      <c r="F193" s="136" cm="1">
        <f t="array" ref="F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"H"), PlayerData!$G:$G,PlayerData!I:I,""),
_xlfn.XLOOKUP(_xlfn.CONCAT(1,"-",$A193, "-", "H"), PlayerData!$G:$G,PlayerData!I:I,""),
_xlfn.XLOOKUP(_xlfn.CONCAT(2,"-",$A193, "-", "H"), PlayerData!$G:$G,PlayerData!I:I,""),
_xlfn.XLOOKUP(_xlfn.CONCAT(3,"-",$A193, "-", "H"), PlayerData!$G:$G,PlayerData!I:I,""),
_xlfn.XLOOKUP(_xlfn.CONCAT(4,"-",$A193, "-", "H"), PlayerData!$G:$G,PlayerData!I:I,""),
_xlfn.XLOOKUP(_xlfn.CONCAT(5,"-",$A193, "-", "H"), PlayerData!$G:$G,PlayerData!I:I,""),
_xlfn.XLOOKUP(_xlfn.CONCAT(6,"-",$A193, "-", "H"), PlayerData!$G:$G,PlayerData!I:I,""),
_xlfn.XLOOKUP(_xlfn.CONCAT(7,"-",$A193, "-", "H"), PlayerData!$G:$G,PlayerData!I:I,""),
_xlfn.XLOOKUP(_xlfn.CONCAT(8,"-",$A193, "-", "H"), PlayerData!$G:$G,PlayerData!I:I,""),
_xlfn.XLOOKUP(_xlfn.CONCAT(9,"-",$A193, "-", "H"), PlayerData!$G:$G,PlayerData!I:I,""),
_xlfn.XLOOKUP(_xlfn.CONCAT(10,"-",$A193, "-", "H"), PlayerData!$G:$G,PlayerData!I:I,""),
_xlfn.XLOOKUP(_xlfn.CONCAT(11,"-",$A193, "-", "H"), PlayerData!$G:$G,PlayerData!I:I,""),
_xlfn.XLOOKUP(_xlfn.CONCAT(12,"-",$A193, "-", "H"), PlayerData!$G:$G,PlayerData!I:I,""),
_xlfn.XLOOKUP(_xlfn.CONCAT(13,"-",$A193, "-", "H"), PlayerData!$G:$G,PlayerData!I:I,""),
_xlfn.XLOOKUP(_xlfn.CONCAT(14,"-",$A193, "-", "H"), PlayerData!$G:$G,PlayerData!I:I,""),
_xlfn.XLOOKUP(_xlfn.CONCAT(15,"-",$A193, "-", "H"), PlayerData!$G:$G,PlayerData!I:I,""),
_xlfn.XLOOKUP(_xlfn.CONCAT(16,"-",$A193, "-", "H"), PlayerData!$G:$G,PlayerData!I:I,""),
_xlfn.XLOOKUP(_xlfn.CONCAT(17,"-",$A193, "-", "H"), PlayerData!$G:$G,PlayerData!I:I,""),
_xlfn.XLOOKUP(_xlfn.CONCAT(18,"-",$A193, "-", "H"), PlayerData!$G:$G,PlayerData!I:I,"")))</f>
        <v>0.38</v>
      </c>
      <c r="G193" s="90" cm="1">
        <f t="array" ref="G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"H"), PlayerData!$G:$G,PlayerData!L:L,""),
_xlfn.XLOOKUP(_xlfn.CONCAT(1,"-",$A193, "-", "H"), PlayerData!$G:$G,PlayerData!L:L,""),
_xlfn.XLOOKUP(_xlfn.CONCAT(2,"-",$A193, "-", "H"), PlayerData!$G:$G,PlayerData!L:L,""),
_xlfn.XLOOKUP(_xlfn.CONCAT(3,"-",$A193, "-", "H"), PlayerData!$G:$G,PlayerData!L:L,""),
_xlfn.XLOOKUP(_xlfn.CONCAT(4,"-",$A193, "-", "H"), PlayerData!$G:$G,PlayerData!L:L,""),
_xlfn.XLOOKUP(_xlfn.CONCAT(5,"-",$A193, "-", "H"), PlayerData!$G:$G,PlayerData!L:L,""),
_xlfn.XLOOKUP(_xlfn.CONCAT(6,"-",$A193, "-", "H"), PlayerData!$G:$G,PlayerData!L:L,""),
_xlfn.XLOOKUP(_xlfn.CONCAT(7,"-",$A193, "-", "H"), PlayerData!$G:$G,PlayerData!L:L,""),
_xlfn.XLOOKUP(_xlfn.CONCAT(8,"-",$A193, "-", "H"), PlayerData!$G:$G,PlayerData!L:L,""),
_xlfn.XLOOKUP(_xlfn.CONCAT(9,"-",$A193, "-", "H"), PlayerData!$G:$G,PlayerData!L:L,""),
_xlfn.XLOOKUP(_xlfn.CONCAT(10,"-",$A193, "-", "H"), PlayerData!$G:$G,PlayerData!L:L,""),
_xlfn.XLOOKUP(_xlfn.CONCAT(11,"-",$A193, "-", "H"), PlayerData!$G:$G,PlayerData!L:L,""),
_xlfn.XLOOKUP(_xlfn.CONCAT(12,"-",$A193, "-", "H"), PlayerData!$G:$G,PlayerData!L:L,""),
_xlfn.XLOOKUP(_xlfn.CONCAT(13,"-",$A193, "-", "H"), PlayerData!$G:$G,PlayerData!L:L,""),
_xlfn.XLOOKUP(_xlfn.CONCAT(14,"-",$A193, "-", "H"), PlayerData!$G:$G,PlayerData!L:L,""),
_xlfn.XLOOKUP(_xlfn.CONCAT(15,"-",$A193, "-", "H"), PlayerData!$G:$G,PlayerData!L:L,""),
_xlfn.XLOOKUP(_xlfn.CONCAT(16,"-",$A193, "-", "H"), PlayerData!$G:$G,PlayerData!L:L,""),
_xlfn.XLOOKUP(_xlfn.CONCAT(17,"-",$A193, "-", "H"), PlayerData!$G:$G,PlayerData!L:L,""),
_xlfn.XLOOKUP(_xlfn.CONCAT(18,"-",$A193, "-", "H"), PlayerData!$G:$G,PlayerData!L:L,"")))</f>
        <v>1.1000000000000001</v>
      </c>
      <c r="H193" s="132">
        <f t="shared" si="14"/>
        <v>11.363636363636363</v>
      </c>
      <c r="I193" s="132">
        <f t="shared" si="15"/>
        <v>17.27272727272727</v>
      </c>
      <c r="J193" s="72">
        <f t="shared" si="16"/>
        <v>14.824797843665772</v>
      </c>
      <c r="K193" s="138" cm="1">
        <f t="array" ref="K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"A"), PlayerData!$M:$M,PlayerData!N:N,""),
_xlfn.XLOOKUP(_xlfn.CONCAT(1,"-",$A193, "-", "A"), PlayerData!$M:$M,PlayerData!N:N,""),
_xlfn.XLOOKUP(_xlfn.CONCAT(2,"-",$A193, "-", "A"), PlayerData!$M:$M,PlayerData!N:N,""),
_xlfn.XLOOKUP(_xlfn.CONCAT(3,"-",$A193, "-", "A"), PlayerData!$M:$M,PlayerData!N:N,""),
_xlfn.XLOOKUP(_xlfn.CONCAT(4,"-",$A193, "-", "A"), PlayerData!$M:$M,PlayerData!N:N,""),
_xlfn.XLOOKUP(_xlfn.CONCAT(5,"-",$A193, "-", "A"), PlayerData!$M:$M,PlayerData!N:N,""),
_xlfn.XLOOKUP(_xlfn.CONCAT(6,"-",$A193, "-", "A"), PlayerData!$M:$M,PlayerData!N:N,""),
_xlfn.XLOOKUP(_xlfn.CONCAT(7,"-",$A193, "-", "A"), PlayerData!$M:$M,PlayerData!N:N,""),
_xlfn.XLOOKUP(_xlfn.CONCAT(8,"-",$A193, "-", "A"), PlayerData!$M:$M,PlayerData!N:N,""),
_xlfn.XLOOKUP(_xlfn.CONCAT(9,"-",$A193, "-", "A"), PlayerData!$M:$M,PlayerData!N:N,""),
_xlfn.XLOOKUP(_xlfn.CONCAT(10,"-",$A193, "-", "A"), PlayerData!$M:$M,PlayerData!N:N,""),
_xlfn.XLOOKUP(_xlfn.CONCAT(11,"-",$A193, "-", "A"), PlayerData!$M:$M,PlayerData!N:N,""),
_xlfn.XLOOKUP(_xlfn.CONCAT(12,"-",$A193, "-", "A"), PlayerData!$M:$M,PlayerData!N:N,""),
_xlfn.XLOOKUP(_xlfn.CONCAT(13,"-",$A193, "-", "A"), PlayerData!$M:$M,PlayerData!N:N,""),
_xlfn.XLOOKUP(_xlfn.CONCAT(14,"-",$A193, "-", "A"), PlayerData!$M:$M,PlayerData!N:N,""),
_xlfn.XLOOKUP(_xlfn.CONCAT(15,"-",$A193, "-", "A"), PlayerData!$M:$M,PlayerData!N:N,""),
_xlfn.XLOOKUP(_xlfn.CONCAT(16,"-",$A193, "-", "A"), PlayerData!$M:$M,PlayerData!N:N,""),
_xlfn.XLOOKUP(_xlfn.CONCAT(17,"-",$A193, "-", "A"), PlayerData!$M:$M,PlayerData!N:N,""),
_xlfn.XLOOKUP(_xlfn.CONCAT(18,"-",$A193, "-", "A"), PlayerData!$M:$M,PlayerData!N:N,"")))</f>
        <v>0.8</v>
      </c>
      <c r="L193" s="138" cm="1">
        <f t="array" ref="L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"A"), PlayerData!$M:$M,PlayerData!O:O,""),
_xlfn.XLOOKUP(_xlfn.CONCAT(1,"-",$A193, "-", "A"), PlayerData!$M:$M,PlayerData!O:O,""),
_xlfn.XLOOKUP(_xlfn.CONCAT(2,"-",$A193, "-", "A"), PlayerData!$M:$M,PlayerData!O:O,""),
_xlfn.XLOOKUP(_xlfn.CONCAT(3,"-",$A193, "-", "A"), PlayerData!$M:$M,PlayerData!O:O,""),
_xlfn.XLOOKUP(_xlfn.CONCAT(4,"-",$A193, "-", "A"), PlayerData!$M:$M,PlayerData!O:O,""),
_xlfn.XLOOKUP(_xlfn.CONCAT(5,"-",$A193, "-", "A"), PlayerData!$M:$M,PlayerData!O:O,""),
_xlfn.XLOOKUP(_xlfn.CONCAT(6,"-",$A193, "-", "A"), PlayerData!$M:$M,PlayerData!O:O,""),
_xlfn.XLOOKUP(_xlfn.CONCAT(7,"-",$A193, "-", "A"), PlayerData!$M:$M,PlayerData!O:O,""),
_xlfn.XLOOKUP(_xlfn.CONCAT(8,"-",$A193, "-", "A"), PlayerData!$M:$M,PlayerData!O:O,""),
_xlfn.XLOOKUP(_xlfn.CONCAT(9,"-",$A193, "-", "A"), PlayerData!$M:$M,PlayerData!O:O,""),
_xlfn.XLOOKUP(_xlfn.CONCAT(10,"-",$A193, "-", "A"), PlayerData!$M:$M,PlayerData!O:O,""),
_xlfn.XLOOKUP(_xlfn.CONCAT(11,"-",$A193, "-", "A"), PlayerData!$M:$M,PlayerData!O:O,""),
_xlfn.XLOOKUP(_xlfn.CONCAT(12,"-",$A193, "-", "A"), PlayerData!$M:$M,PlayerData!O:O,""),
_xlfn.XLOOKUP(_xlfn.CONCAT(13,"-",$A193, "-", "A"), PlayerData!$M:$M,PlayerData!O:O,""),
_xlfn.XLOOKUP(_xlfn.CONCAT(14,"-",$A193, "-", "A"), PlayerData!$M:$M,PlayerData!O:O,""),
_xlfn.XLOOKUP(_xlfn.CONCAT(15,"-",$A193, "-", "A"), PlayerData!$M:$M,PlayerData!O:O,""),
_xlfn.XLOOKUP(_xlfn.CONCAT(16,"-",$A193, "-", "A"), PlayerData!$M:$M,PlayerData!O:O,""),
_xlfn.XLOOKUP(_xlfn.CONCAT(17,"-",$A193, "-", "A"), PlayerData!$M:$M,PlayerData!O:O,""),
_xlfn.XLOOKUP(_xlfn.CONCAT(18,"-",$A193, "-", "A"), PlayerData!$M:$M,PlayerData!O:O,"")))</f>
        <v>0</v>
      </c>
      <c r="M193" s="96" cm="1">
        <f t="array" ref="M1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_xlfn.XLOOKUP(_xlfn.CONCAT(0,"-",$A193, "-", "A"), PlayerData!$M:$M,PlayerData!R:R,""),
_xlfn.XLOOKUP(_xlfn.CONCAT(1,"-",$A193, "-", "A"), PlayerData!$M:$M,PlayerData!R:R,""),
_xlfn.XLOOKUP(_xlfn.CONCAT(2,"-",$A193, "-", "A"), PlayerData!$M:$M,PlayerData!R:R,""),
_xlfn.XLOOKUP(_xlfn.CONCAT(3,"-",$A193, "-", "A"), PlayerData!$M:$M,PlayerData!R:R,""),
_xlfn.XLOOKUP(_xlfn.CONCAT(4,"-",$A193, "-", "A"), PlayerData!$M:$M,PlayerData!R:R,""),
_xlfn.XLOOKUP(_xlfn.CONCAT(5,"-",$A193, "-", "A"), PlayerData!$M:$M,PlayerData!R:R,""),
_xlfn.XLOOKUP(_xlfn.CONCAT(6,"-",$A193, "-", "A"), PlayerData!$M:$M,PlayerData!R:R,""),
_xlfn.XLOOKUP(_xlfn.CONCAT(7,"-",$A193, "-", "A"), PlayerData!$M:$M,PlayerData!R:R,""),
_xlfn.XLOOKUP(_xlfn.CONCAT(8,"-",$A193, "-", "A"), PlayerData!$M:$M,PlayerData!R:R,""),
_xlfn.XLOOKUP(_xlfn.CONCAT(9,"-",$A193, "-", "A"), PlayerData!$M:$M,PlayerData!R:R,""),
_xlfn.XLOOKUP(_xlfn.CONCAT(10,"-",$A193, "-", "A"), PlayerData!$M:$M,PlayerData!R:R,""),
_xlfn.XLOOKUP(_xlfn.CONCAT(11,"-",$A193, "-", "A"), PlayerData!$M:$M,PlayerData!R:R,""),
_xlfn.XLOOKUP(_xlfn.CONCAT(12,"-",$A193, "-", "A"), PlayerData!$M:$M,PlayerData!R:R,""),
_xlfn.XLOOKUP(_xlfn.CONCAT(13,"-",$A193, "-", "A"), PlayerData!$M:$M,PlayerData!R:R,""),
_xlfn.XLOOKUP(_xlfn.CONCAT(14,"-",$A193, "-", "A"), PlayerData!$M:$M,PlayerData!R:R,""),
_xlfn.XLOOKUP(_xlfn.CONCAT(15,"-",$A193, "-", "A"), PlayerData!$M:$M,PlayerData!R:R,""),
_xlfn.XLOOKUP(_xlfn.CONCAT(16,"-",$A193, "-", "A"), PlayerData!$M:$M,PlayerData!R:R,""),
_xlfn.XLOOKUP(_xlfn.CONCAT(17,"-",$A193, "-", "A"), PlayerData!$M:$M,PlayerData!R:R,""),
_xlfn.XLOOKUP(_xlfn.CONCAT(18,"-",$A193, "-", "A"), PlayerData!$M:$M,PlayerData!R:R,"")))</f>
        <v>0.55000000000000004</v>
      </c>
      <c r="N193" s="134">
        <f t="shared" si="17"/>
        <v>18.18181818181818</v>
      </c>
      <c r="O193" s="134">
        <f t="shared" si="18"/>
        <v>0</v>
      </c>
      <c r="P193" s="73">
        <f t="shared" si="19"/>
        <v>7.4123989218328861</v>
      </c>
      <c r="Q193" s="132" cm="1">
        <f t="array" ref="Q193">IF(OR($A193=Solver!$T$12:$T$201),0,SUMPRODUCT($H193:$J193,$T$4:$V$4))</f>
        <v>0</v>
      </c>
      <c r="R193" s="73" cm="1">
        <f t="array" ref="R193">IF(OR($A193=Solver!$T$12:$T$201),0, SUMPRODUCT($N193:$P193, $T$4:$V$4))</f>
        <v>0</v>
      </c>
    </row>
    <row r="194" spans="1:18">
      <c r="A194" s="55">
        <v>192</v>
      </c>
      <c r="B194" s="55" t="str">
        <f>_xlfn.XLOOKUP($A194, PlayerData!$B$3:$B$394, PlayerData!C$3:C$394)</f>
        <v>TOT</v>
      </c>
      <c r="C194" s="55" t="str">
        <f>_xlfn.XLOOKUP($A194, PlayerData!$B$3:$B$394, PlayerData!D$3:D$394)</f>
        <v>M</v>
      </c>
      <c r="D194" s="31" t="str">
        <f>_xlfn.XLOOKUP($A194, PlayerData!$B$3:$B$394, PlayerData!E$3:E$394)</f>
        <v>Sissoko</v>
      </c>
      <c r="E194" s="136" cm="1">
        <f t="array" ref="E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"H"), PlayerData!$G:$G,PlayerData!H:H,""),
_xlfn.XLOOKUP(_xlfn.CONCAT(1,"-",$A194, "-", "H"), PlayerData!$G:$G,PlayerData!H:H,""),
_xlfn.XLOOKUP(_xlfn.CONCAT(2,"-",$A194, "-", "H"), PlayerData!$G:$G,PlayerData!H:H,""),
_xlfn.XLOOKUP(_xlfn.CONCAT(3,"-",$A194, "-", "H"), PlayerData!$G:$G,PlayerData!H:H,""),
_xlfn.XLOOKUP(_xlfn.CONCAT(4,"-",$A194, "-", "H"), PlayerData!$G:$G,PlayerData!H:H,""),
_xlfn.XLOOKUP(_xlfn.CONCAT(5,"-",$A194, "-", "H"), PlayerData!$G:$G,PlayerData!H:H,""),
_xlfn.XLOOKUP(_xlfn.CONCAT(6,"-",$A194, "-", "H"), PlayerData!$G:$G,PlayerData!H:H,""),
_xlfn.XLOOKUP(_xlfn.CONCAT(7,"-",$A194, "-", "H"), PlayerData!$G:$G,PlayerData!H:H,""),
_xlfn.XLOOKUP(_xlfn.CONCAT(8,"-",$A194, "-", "H"), PlayerData!$G:$G,PlayerData!H:H,""),
_xlfn.XLOOKUP(_xlfn.CONCAT(9,"-",$A194, "-", "H"), PlayerData!$G:$G,PlayerData!H:H,""),
_xlfn.XLOOKUP(_xlfn.CONCAT(10,"-",$A194, "-", "H"), PlayerData!$G:$G,PlayerData!H:H,""),
_xlfn.XLOOKUP(_xlfn.CONCAT(11,"-",$A194, "-", "H"), PlayerData!$G:$G,PlayerData!H:H,""),
_xlfn.XLOOKUP(_xlfn.CONCAT(12,"-",$A194, "-", "H"), PlayerData!$G:$G,PlayerData!H:H,""),
_xlfn.XLOOKUP(_xlfn.CONCAT(13,"-",$A194, "-", "H"), PlayerData!$G:$G,PlayerData!H:H,""),
_xlfn.XLOOKUP(_xlfn.CONCAT(14,"-",$A194, "-", "H"), PlayerData!$G:$G,PlayerData!H:H,""),
_xlfn.XLOOKUP(_xlfn.CONCAT(15,"-",$A194, "-", "H"), PlayerData!$G:$G,PlayerData!H:H,""),
_xlfn.XLOOKUP(_xlfn.CONCAT(16,"-",$A194, "-", "H"), PlayerData!$G:$G,PlayerData!H:H,""),
_xlfn.XLOOKUP(_xlfn.CONCAT(17,"-",$A194, "-", "H"), PlayerData!$G:$G,PlayerData!H:H,""),
_xlfn.XLOOKUP(_xlfn.CONCAT(18,"-",$A194, "-", "H"), PlayerData!$G:$G,PlayerData!H:H,"")))</f>
        <v>0</v>
      </c>
      <c r="F194" s="136" cm="1">
        <f t="array" ref="F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"H"), PlayerData!$G:$G,PlayerData!I:I,""),
_xlfn.XLOOKUP(_xlfn.CONCAT(1,"-",$A194, "-", "H"), PlayerData!$G:$G,PlayerData!I:I,""),
_xlfn.XLOOKUP(_xlfn.CONCAT(2,"-",$A194, "-", "H"), PlayerData!$G:$G,PlayerData!I:I,""),
_xlfn.XLOOKUP(_xlfn.CONCAT(3,"-",$A194, "-", "H"), PlayerData!$G:$G,PlayerData!I:I,""),
_xlfn.XLOOKUP(_xlfn.CONCAT(4,"-",$A194, "-", "H"), PlayerData!$G:$G,PlayerData!I:I,""),
_xlfn.XLOOKUP(_xlfn.CONCAT(5,"-",$A194, "-", "H"), PlayerData!$G:$G,PlayerData!I:I,""),
_xlfn.XLOOKUP(_xlfn.CONCAT(6,"-",$A194, "-", "H"), PlayerData!$G:$G,PlayerData!I:I,""),
_xlfn.XLOOKUP(_xlfn.CONCAT(7,"-",$A194, "-", "H"), PlayerData!$G:$G,PlayerData!I:I,""),
_xlfn.XLOOKUP(_xlfn.CONCAT(8,"-",$A194, "-", "H"), PlayerData!$G:$G,PlayerData!I:I,""),
_xlfn.XLOOKUP(_xlfn.CONCAT(9,"-",$A194, "-", "H"), PlayerData!$G:$G,PlayerData!I:I,""),
_xlfn.XLOOKUP(_xlfn.CONCAT(10,"-",$A194, "-", "H"), PlayerData!$G:$G,PlayerData!I:I,""),
_xlfn.XLOOKUP(_xlfn.CONCAT(11,"-",$A194, "-", "H"), PlayerData!$G:$G,PlayerData!I:I,""),
_xlfn.XLOOKUP(_xlfn.CONCAT(12,"-",$A194, "-", "H"), PlayerData!$G:$G,PlayerData!I:I,""),
_xlfn.XLOOKUP(_xlfn.CONCAT(13,"-",$A194, "-", "H"), PlayerData!$G:$G,PlayerData!I:I,""),
_xlfn.XLOOKUP(_xlfn.CONCAT(14,"-",$A194, "-", "H"), PlayerData!$G:$G,PlayerData!I:I,""),
_xlfn.XLOOKUP(_xlfn.CONCAT(15,"-",$A194, "-", "H"), PlayerData!$G:$G,PlayerData!I:I,""),
_xlfn.XLOOKUP(_xlfn.CONCAT(16,"-",$A194, "-", "H"), PlayerData!$G:$G,PlayerData!I:I,""),
_xlfn.XLOOKUP(_xlfn.CONCAT(17,"-",$A194, "-", "H"), PlayerData!$G:$G,PlayerData!I:I,""),
_xlfn.XLOOKUP(_xlfn.CONCAT(18,"-",$A194, "-", "H"), PlayerData!$G:$G,PlayerData!I:I,"")))</f>
        <v>0</v>
      </c>
      <c r="G194" s="90" cm="1">
        <f t="array" ref="G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"H"), PlayerData!$G:$G,PlayerData!L:L,""),
_xlfn.XLOOKUP(_xlfn.CONCAT(1,"-",$A194, "-", "H"), PlayerData!$G:$G,PlayerData!L:L,""),
_xlfn.XLOOKUP(_xlfn.CONCAT(2,"-",$A194, "-", "H"), PlayerData!$G:$G,PlayerData!L:L,""),
_xlfn.XLOOKUP(_xlfn.CONCAT(3,"-",$A194, "-", "H"), PlayerData!$G:$G,PlayerData!L:L,""),
_xlfn.XLOOKUP(_xlfn.CONCAT(4,"-",$A194, "-", "H"), PlayerData!$G:$G,PlayerData!L:L,""),
_xlfn.XLOOKUP(_xlfn.CONCAT(5,"-",$A194, "-", "H"), PlayerData!$G:$G,PlayerData!L:L,""),
_xlfn.XLOOKUP(_xlfn.CONCAT(6,"-",$A194, "-", "H"), PlayerData!$G:$G,PlayerData!L:L,""),
_xlfn.XLOOKUP(_xlfn.CONCAT(7,"-",$A194, "-", "H"), PlayerData!$G:$G,PlayerData!L:L,""),
_xlfn.XLOOKUP(_xlfn.CONCAT(8,"-",$A194, "-", "H"), PlayerData!$G:$G,PlayerData!L:L,""),
_xlfn.XLOOKUP(_xlfn.CONCAT(9,"-",$A194, "-", "H"), PlayerData!$G:$G,PlayerData!L:L,""),
_xlfn.XLOOKUP(_xlfn.CONCAT(10,"-",$A194, "-", "H"), PlayerData!$G:$G,PlayerData!L:L,""),
_xlfn.XLOOKUP(_xlfn.CONCAT(11,"-",$A194, "-", "H"), PlayerData!$G:$G,PlayerData!L:L,""),
_xlfn.XLOOKUP(_xlfn.CONCAT(12,"-",$A194, "-", "H"), PlayerData!$G:$G,PlayerData!L:L,""),
_xlfn.XLOOKUP(_xlfn.CONCAT(13,"-",$A194, "-", "H"), PlayerData!$G:$G,PlayerData!L:L,""),
_xlfn.XLOOKUP(_xlfn.CONCAT(14,"-",$A194, "-", "H"), PlayerData!$G:$G,PlayerData!L:L,""),
_xlfn.XLOOKUP(_xlfn.CONCAT(15,"-",$A194, "-", "H"), PlayerData!$G:$G,PlayerData!L:L,""),
_xlfn.XLOOKUP(_xlfn.CONCAT(16,"-",$A194, "-", "H"), PlayerData!$G:$G,PlayerData!L:L,""),
_xlfn.XLOOKUP(_xlfn.CONCAT(17,"-",$A194, "-", "H"), PlayerData!$G:$G,PlayerData!L:L,""),
_xlfn.XLOOKUP(_xlfn.CONCAT(18,"-",$A194, "-", "H"), PlayerData!$G:$G,PlayerData!L:L,"")))</f>
        <v>0.09</v>
      </c>
      <c r="H194" s="132">
        <f t="shared" si="14"/>
        <v>0</v>
      </c>
      <c r="I194" s="132">
        <f t="shared" si="15"/>
        <v>0</v>
      </c>
      <c r="J194" s="72">
        <f t="shared" si="16"/>
        <v>1.2129380053908356</v>
      </c>
      <c r="K194" s="138" cm="1">
        <f t="array" ref="K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"A"), PlayerData!$M:$M,PlayerData!N:N,""),
_xlfn.XLOOKUP(_xlfn.CONCAT(1,"-",$A194, "-", "A"), PlayerData!$M:$M,PlayerData!N:N,""),
_xlfn.XLOOKUP(_xlfn.CONCAT(2,"-",$A194, "-", "A"), PlayerData!$M:$M,PlayerData!N:N,""),
_xlfn.XLOOKUP(_xlfn.CONCAT(3,"-",$A194, "-", "A"), PlayerData!$M:$M,PlayerData!N:N,""),
_xlfn.XLOOKUP(_xlfn.CONCAT(4,"-",$A194, "-", "A"), PlayerData!$M:$M,PlayerData!N:N,""),
_xlfn.XLOOKUP(_xlfn.CONCAT(5,"-",$A194, "-", "A"), PlayerData!$M:$M,PlayerData!N:N,""),
_xlfn.XLOOKUP(_xlfn.CONCAT(6,"-",$A194, "-", "A"), PlayerData!$M:$M,PlayerData!N:N,""),
_xlfn.XLOOKUP(_xlfn.CONCAT(7,"-",$A194, "-", "A"), PlayerData!$M:$M,PlayerData!N:N,""),
_xlfn.XLOOKUP(_xlfn.CONCAT(8,"-",$A194, "-", "A"), PlayerData!$M:$M,PlayerData!N:N,""),
_xlfn.XLOOKUP(_xlfn.CONCAT(9,"-",$A194, "-", "A"), PlayerData!$M:$M,PlayerData!N:N,""),
_xlfn.XLOOKUP(_xlfn.CONCAT(10,"-",$A194, "-", "A"), PlayerData!$M:$M,PlayerData!N:N,""),
_xlfn.XLOOKUP(_xlfn.CONCAT(11,"-",$A194, "-", "A"), PlayerData!$M:$M,PlayerData!N:N,""),
_xlfn.XLOOKUP(_xlfn.CONCAT(12,"-",$A194, "-", "A"), PlayerData!$M:$M,PlayerData!N:N,""),
_xlfn.XLOOKUP(_xlfn.CONCAT(13,"-",$A194, "-", "A"), PlayerData!$M:$M,PlayerData!N:N,""),
_xlfn.XLOOKUP(_xlfn.CONCAT(14,"-",$A194, "-", "A"), PlayerData!$M:$M,PlayerData!N:N,""),
_xlfn.XLOOKUP(_xlfn.CONCAT(15,"-",$A194, "-", "A"), PlayerData!$M:$M,PlayerData!N:N,""),
_xlfn.XLOOKUP(_xlfn.CONCAT(16,"-",$A194, "-", "A"), PlayerData!$M:$M,PlayerData!N:N,""),
_xlfn.XLOOKUP(_xlfn.CONCAT(17,"-",$A194, "-", "A"), PlayerData!$M:$M,PlayerData!N:N,""),
_xlfn.XLOOKUP(_xlfn.CONCAT(18,"-",$A194, "-", "A"), PlayerData!$M:$M,PlayerData!N:N,"")))</f>
        <v>0.2</v>
      </c>
      <c r="L194" s="138" cm="1">
        <f t="array" ref="L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"A"), PlayerData!$M:$M,PlayerData!O:O,""),
_xlfn.XLOOKUP(_xlfn.CONCAT(1,"-",$A194, "-", "A"), PlayerData!$M:$M,PlayerData!O:O,""),
_xlfn.XLOOKUP(_xlfn.CONCAT(2,"-",$A194, "-", "A"), PlayerData!$M:$M,PlayerData!O:O,""),
_xlfn.XLOOKUP(_xlfn.CONCAT(3,"-",$A194, "-", "A"), PlayerData!$M:$M,PlayerData!O:O,""),
_xlfn.XLOOKUP(_xlfn.CONCAT(4,"-",$A194, "-", "A"), PlayerData!$M:$M,PlayerData!O:O,""),
_xlfn.XLOOKUP(_xlfn.CONCAT(5,"-",$A194, "-", "A"), PlayerData!$M:$M,PlayerData!O:O,""),
_xlfn.XLOOKUP(_xlfn.CONCAT(6,"-",$A194, "-", "A"), PlayerData!$M:$M,PlayerData!O:O,""),
_xlfn.XLOOKUP(_xlfn.CONCAT(7,"-",$A194, "-", "A"), PlayerData!$M:$M,PlayerData!O:O,""),
_xlfn.XLOOKUP(_xlfn.CONCAT(8,"-",$A194, "-", "A"), PlayerData!$M:$M,PlayerData!O:O,""),
_xlfn.XLOOKUP(_xlfn.CONCAT(9,"-",$A194, "-", "A"), PlayerData!$M:$M,PlayerData!O:O,""),
_xlfn.XLOOKUP(_xlfn.CONCAT(10,"-",$A194, "-", "A"), PlayerData!$M:$M,PlayerData!O:O,""),
_xlfn.XLOOKUP(_xlfn.CONCAT(11,"-",$A194, "-", "A"), PlayerData!$M:$M,PlayerData!O:O,""),
_xlfn.XLOOKUP(_xlfn.CONCAT(12,"-",$A194, "-", "A"), PlayerData!$M:$M,PlayerData!O:O,""),
_xlfn.XLOOKUP(_xlfn.CONCAT(13,"-",$A194, "-", "A"), PlayerData!$M:$M,PlayerData!O:O,""),
_xlfn.XLOOKUP(_xlfn.CONCAT(14,"-",$A194, "-", "A"), PlayerData!$M:$M,PlayerData!O:O,""),
_xlfn.XLOOKUP(_xlfn.CONCAT(15,"-",$A194, "-", "A"), PlayerData!$M:$M,PlayerData!O:O,""),
_xlfn.XLOOKUP(_xlfn.CONCAT(16,"-",$A194, "-", "A"), PlayerData!$M:$M,PlayerData!O:O,""),
_xlfn.XLOOKUP(_xlfn.CONCAT(17,"-",$A194, "-", "A"), PlayerData!$M:$M,PlayerData!O:O,""),
_xlfn.XLOOKUP(_xlfn.CONCAT(18,"-",$A194, "-", "A"), PlayerData!$M:$M,PlayerData!O:O,"")))</f>
        <v>0</v>
      </c>
      <c r="M194" s="96" cm="1">
        <f t="array" ref="M1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_xlfn.XLOOKUP(_xlfn.CONCAT(0,"-",$A194, "-", "A"), PlayerData!$M:$M,PlayerData!R:R,""),
_xlfn.XLOOKUP(_xlfn.CONCAT(1,"-",$A194, "-", "A"), PlayerData!$M:$M,PlayerData!R:R,""),
_xlfn.XLOOKUP(_xlfn.CONCAT(2,"-",$A194, "-", "A"), PlayerData!$M:$M,PlayerData!R:R,""),
_xlfn.XLOOKUP(_xlfn.CONCAT(3,"-",$A194, "-", "A"), PlayerData!$M:$M,PlayerData!R:R,""),
_xlfn.XLOOKUP(_xlfn.CONCAT(4,"-",$A194, "-", "A"), PlayerData!$M:$M,PlayerData!R:R,""),
_xlfn.XLOOKUP(_xlfn.CONCAT(5,"-",$A194, "-", "A"), PlayerData!$M:$M,PlayerData!R:R,""),
_xlfn.XLOOKUP(_xlfn.CONCAT(6,"-",$A194, "-", "A"), PlayerData!$M:$M,PlayerData!R:R,""),
_xlfn.XLOOKUP(_xlfn.CONCAT(7,"-",$A194, "-", "A"), PlayerData!$M:$M,PlayerData!R:R,""),
_xlfn.XLOOKUP(_xlfn.CONCAT(8,"-",$A194, "-", "A"), PlayerData!$M:$M,PlayerData!R:R,""),
_xlfn.XLOOKUP(_xlfn.CONCAT(9,"-",$A194, "-", "A"), PlayerData!$M:$M,PlayerData!R:R,""),
_xlfn.XLOOKUP(_xlfn.CONCAT(10,"-",$A194, "-", "A"), PlayerData!$M:$M,PlayerData!R:R,""),
_xlfn.XLOOKUP(_xlfn.CONCAT(11,"-",$A194, "-", "A"), PlayerData!$M:$M,PlayerData!R:R,""),
_xlfn.XLOOKUP(_xlfn.CONCAT(12,"-",$A194, "-", "A"), PlayerData!$M:$M,PlayerData!R:R,""),
_xlfn.XLOOKUP(_xlfn.CONCAT(13,"-",$A194, "-", "A"), PlayerData!$M:$M,PlayerData!R:R,""),
_xlfn.XLOOKUP(_xlfn.CONCAT(14,"-",$A194, "-", "A"), PlayerData!$M:$M,PlayerData!R:R,""),
_xlfn.XLOOKUP(_xlfn.CONCAT(15,"-",$A194, "-", "A"), PlayerData!$M:$M,PlayerData!R:R,""),
_xlfn.XLOOKUP(_xlfn.CONCAT(16,"-",$A194, "-", "A"), PlayerData!$M:$M,PlayerData!R:R,""),
_xlfn.XLOOKUP(_xlfn.CONCAT(17,"-",$A194, "-", "A"), PlayerData!$M:$M,PlayerData!R:R,""),
_xlfn.XLOOKUP(_xlfn.CONCAT(18,"-",$A194, "-", "A"), PlayerData!$M:$M,PlayerData!R:R,"")))</f>
        <v>0.18</v>
      </c>
      <c r="N194" s="134">
        <f t="shared" si="17"/>
        <v>4.545454545454545</v>
      </c>
      <c r="O194" s="134">
        <f t="shared" si="18"/>
        <v>0</v>
      </c>
      <c r="P194" s="73">
        <f t="shared" si="19"/>
        <v>2.4258760107816713</v>
      </c>
      <c r="Q194" s="132" cm="1">
        <f t="array" ref="Q194">IF(OR($A194=Solver!$T$12:$T$201),0,SUMPRODUCT($H194:$J194,$T$4:$V$4))</f>
        <v>1.2129380053908356</v>
      </c>
      <c r="R194" s="73" cm="1">
        <f t="array" ref="R194">IF(OR($A194=Solver!$T$12:$T$201),0, SUMPRODUCT($N194:$P194, $T$4:$V$4))</f>
        <v>2.4258760107816713</v>
      </c>
    </row>
    <row r="195" spans="1:18">
      <c r="A195" s="55">
        <v>193</v>
      </c>
      <c r="B195" s="55" t="str">
        <f>_xlfn.XLOOKUP($A195, PlayerData!$B$3:$B$394, PlayerData!C$3:C$394)</f>
        <v>WHU</v>
      </c>
      <c r="C195" s="55" t="str">
        <f>_xlfn.XLOOKUP($A195, PlayerData!$B$3:$B$394, PlayerData!D$3:D$394)</f>
        <v>M</v>
      </c>
      <c r="D195" s="31" t="str">
        <f>_xlfn.XLOOKUP($A195, PlayerData!$B$3:$B$394, PlayerData!E$3:E$394)</f>
        <v>Rice</v>
      </c>
      <c r="E195" s="136" cm="1">
        <f t="array" ref="E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"H"), PlayerData!$G:$G,PlayerData!H:H,""),
_xlfn.XLOOKUP(_xlfn.CONCAT(1,"-",$A195, "-", "H"), PlayerData!$G:$G,PlayerData!H:H,""),
_xlfn.XLOOKUP(_xlfn.CONCAT(2,"-",$A195, "-", "H"), PlayerData!$G:$G,PlayerData!H:H,""),
_xlfn.XLOOKUP(_xlfn.CONCAT(3,"-",$A195, "-", "H"), PlayerData!$G:$G,PlayerData!H:H,""),
_xlfn.XLOOKUP(_xlfn.CONCAT(4,"-",$A195, "-", "H"), PlayerData!$G:$G,PlayerData!H:H,""),
_xlfn.XLOOKUP(_xlfn.CONCAT(5,"-",$A195, "-", "H"), PlayerData!$G:$G,PlayerData!H:H,""),
_xlfn.XLOOKUP(_xlfn.CONCAT(6,"-",$A195, "-", "H"), PlayerData!$G:$G,PlayerData!H:H,""),
_xlfn.XLOOKUP(_xlfn.CONCAT(7,"-",$A195, "-", "H"), PlayerData!$G:$G,PlayerData!H:H,""),
_xlfn.XLOOKUP(_xlfn.CONCAT(8,"-",$A195, "-", "H"), PlayerData!$G:$G,PlayerData!H:H,""),
_xlfn.XLOOKUP(_xlfn.CONCAT(9,"-",$A195, "-", "H"), PlayerData!$G:$G,PlayerData!H:H,""),
_xlfn.XLOOKUP(_xlfn.CONCAT(10,"-",$A195, "-", "H"), PlayerData!$G:$G,PlayerData!H:H,""),
_xlfn.XLOOKUP(_xlfn.CONCAT(11,"-",$A195, "-", "H"), PlayerData!$G:$G,PlayerData!H:H,""),
_xlfn.XLOOKUP(_xlfn.CONCAT(12,"-",$A195, "-", "H"), PlayerData!$G:$G,PlayerData!H:H,""),
_xlfn.XLOOKUP(_xlfn.CONCAT(13,"-",$A195, "-", "H"), PlayerData!$G:$G,PlayerData!H:H,""),
_xlfn.XLOOKUP(_xlfn.CONCAT(14,"-",$A195, "-", "H"), PlayerData!$G:$G,PlayerData!H:H,""),
_xlfn.XLOOKUP(_xlfn.CONCAT(15,"-",$A195, "-", "H"), PlayerData!$G:$G,PlayerData!H:H,""),
_xlfn.XLOOKUP(_xlfn.CONCAT(16,"-",$A195, "-", "H"), PlayerData!$G:$G,PlayerData!H:H,""),
_xlfn.XLOOKUP(_xlfn.CONCAT(17,"-",$A195, "-", "H"), PlayerData!$G:$G,PlayerData!H:H,""),
_xlfn.XLOOKUP(_xlfn.CONCAT(18,"-",$A195, "-", "H"), PlayerData!$G:$G,PlayerData!H:H,"")))</f>
        <v>0.36</v>
      </c>
      <c r="F195" s="136" cm="1">
        <f t="array" ref="F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"H"), PlayerData!$G:$G,PlayerData!I:I,""),
_xlfn.XLOOKUP(_xlfn.CONCAT(1,"-",$A195, "-", "H"), PlayerData!$G:$G,PlayerData!I:I,""),
_xlfn.XLOOKUP(_xlfn.CONCAT(2,"-",$A195, "-", "H"), PlayerData!$G:$G,PlayerData!I:I,""),
_xlfn.XLOOKUP(_xlfn.CONCAT(3,"-",$A195, "-", "H"), PlayerData!$G:$G,PlayerData!I:I,""),
_xlfn.XLOOKUP(_xlfn.CONCAT(4,"-",$A195, "-", "H"), PlayerData!$G:$G,PlayerData!I:I,""),
_xlfn.XLOOKUP(_xlfn.CONCAT(5,"-",$A195, "-", "H"), PlayerData!$G:$G,PlayerData!I:I,""),
_xlfn.XLOOKUP(_xlfn.CONCAT(6,"-",$A195, "-", "H"), PlayerData!$G:$G,PlayerData!I:I,""),
_xlfn.XLOOKUP(_xlfn.CONCAT(7,"-",$A195, "-", "H"), PlayerData!$G:$G,PlayerData!I:I,""),
_xlfn.XLOOKUP(_xlfn.CONCAT(8,"-",$A195, "-", "H"), PlayerData!$G:$G,PlayerData!I:I,""),
_xlfn.XLOOKUP(_xlfn.CONCAT(9,"-",$A195, "-", "H"), PlayerData!$G:$G,PlayerData!I:I,""),
_xlfn.XLOOKUP(_xlfn.CONCAT(10,"-",$A195, "-", "H"), PlayerData!$G:$G,PlayerData!I:I,""),
_xlfn.XLOOKUP(_xlfn.CONCAT(11,"-",$A195, "-", "H"), PlayerData!$G:$G,PlayerData!I:I,""),
_xlfn.XLOOKUP(_xlfn.CONCAT(12,"-",$A195, "-", "H"), PlayerData!$G:$G,PlayerData!I:I,""),
_xlfn.XLOOKUP(_xlfn.CONCAT(13,"-",$A195, "-", "H"), PlayerData!$G:$G,PlayerData!I:I,""),
_xlfn.XLOOKUP(_xlfn.CONCAT(14,"-",$A195, "-", "H"), PlayerData!$G:$G,PlayerData!I:I,""),
_xlfn.XLOOKUP(_xlfn.CONCAT(15,"-",$A195, "-", "H"), PlayerData!$G:$G,PlayerData!I:I,""),
_xlfn.XLOOKUP(_xlfn.CONCAT(16,"-",$A195, "-", "H"), PlayerData!$G:$G,PlayerData!I:I,""),
_xlfn.XLOOKUP(_xlfn.CONCAT(17,"-",$A195, "-", "H"), PlayerData!$G:$G,PlayerData!I:I,""),
_xlfn.XLOOKUP(_xlfn.CONCAT(18,"-",$A195, "-", "H"), PlayerData!$G:$G,PlayerData!I:I,"")))</f>
        <v>0</v>
      </c>
      <c r="G195" s="90" cm="1">
        <f t="array" ref="G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"H"), PlayerData!$G:$G,PlayerData!L:L,""),
_xlfn.XLOOKUP(_xlfn.CONCAT(1,"-",$A195, "-", "H"), PlayerData!$G:$G,PlayerData!L:L,""),
_xlfn.XLOOKUP(_xlfn.CONCAT(2,"-",$A195, "-", "H"), PlayerData!$G:$G,PlayerData!L:L,""),
_xlfn.XLOOKUP(_xlfn.CONCAT(3,"-",$A195, "-", "H"), PlayerData!$G:$G,PlayerData!L:L,""),
_xlfn.XLOOKUP(_xlfn.CONCAT(4,"-",$A195, "-", "H"), PlayerData!$G:$G,PlayerData!L:L,""),
_xlfn.XLOOKUP(_xlfn.CONCAT(5,"-",$A195, "-", "H"), PlayerData!$G:$G,PlayerData!L:L,""),
_xlfn.XLOOKUP(_xlfn.CONCAT(6,"-",$A195, "-", "H"), PlayerData!$G:$G,PlayerData!L:L,""),
_xlfn.XLOOKUP(_xlfn.CONCAT(7,"-",$A195, "-", "H"), PlayerData!$G:$G,PlayerData!L:L,""),
_xlfn.XLOOKUP(_xlfn.CONCAT(8,"-",$A195, "-", "H"), PlayerData!$G:$G,PlayerData!L:L,""),
_xlfn.XLOOKUP(_xlfn.CONCAT(9,"-",$A195, "-", "H"), PlayerData!$G:$G,PlayerData!L:L,""),
_xlfn.XLOOKUP(_xlfn.CONCAT(10,"-",$A195, "-", "H"), PlayerData!$G:$G,PlayerData!L:L,""),
_xlfn.XLOOKUP(_xlfn.CONCAT(11,"-",$A195, "-", "H"), PlayerData!$G:$G,PlayerData!L:L,""),
_xlfn.XLOOKUP(_xlfn.CONCAT(12,"-",$A195, "-", "H"), PlayerData!$G:$G,PlayerData!L:L,""),
_xlfn.XLOOKUP(_xlfn.CONCAT(13,"-",$A195, "-", "H"), PlayerData!$G:$G,PlayerData!L:L,""),
_xlfn.XLOOKUP(_xlfn.CONCAT(14,"-",$A195, "-", "H"), PlayerData!$G:$G,PlayerData!L:L,""),
_xlfn.XLOOKUP(_xlfn.CONCAT(15,"-",$A195, "-", "H"), PlayerData!$G:$G,PlayerData!L:L,""),
_xlfn.XLOOKUP(_xlfn.CONCAT(16,"-",$A195, "-", "H"), PlayerData!$G:$G,PlayerData!L:L,""),
_xlfn.XLOOKUP(_xlfn.CONCAT(17,"-",$A195, "-", "H"), PlayerData!$G:$G,PlayerData!L:L,""),
_xlfn.XLOOKUP(_xlfn.CONCAT(18,"-",$A195, "-", "H"), PlayerData!$G:$G,PlayerData!L:L,"")))</f>
        <v>0.67</v>
      </c>
      <c r="H195" s="132">
        <f t="shared" ref="H195:H258" si="20">100*E195/MAX(E:E, K:K)</f>
        <v>8.1818181818181817</v>
      </c>
      <c r="I195" s="132">
        <f t="shared" ref="I195:I258" si="21">100*F195/MAX(F:F, L:L)</f>
        <v>0</v>
      </c>
      <c r="J195" s="72">
        <f t="shared" ref="J195:J258" si="22">100*G195/MAX(G:G, M:M)</f>
        <v>9.0296495956873333</v>
      </c>
      <c r="K195" s="138" cm="1">
        <f t="array" ref="K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"A"), PlayerData!$M:$M,PlayerData!N:N,""),
_xlfn.XLOOKUP(_xlfn.CONCAT(1,"-",$A195, "-", "A"), PlayerData!$M:$M,PlayerData!N:N,""),
_xlfn.XLOOKUP(_xlfn.CONCAT(2,"-",$A195, "-", "A"), PlayerData!$M:$M,PlayerData!N:N,""),
_xlfn.XLOOKUP(_xlfn.CONCAT(3,"-",$A195, "-", "A"), PlayerData!$M:$M,PlayerData!N:N,""),
_xlfn.XLOOKUP(_xlfn.CONCAT(4,"-",$A195, "-", "A"), PlayerData!$M:$M,PlayerData!N:N,""),
_xlfn.XLOOKUP(_xlfn.CONCAT(5,"-",$A195, "-", "A"), PlayerData!$M:$M,PlayerData!N:N,""),
_xlfn.XLOOKUP(_xlfn.CONCAT(6,"-",$A195, "-", "A"), PlayerData!$M:$M,PlayerData!N:N,""),
_xlfn.XLOOKUP(_xlfn.CONCAT(7,"-",$A195, "-", "A"), PlayerData!$M:$M,PlayerData!N:N,""),
_xlfn.XLOOKUP(_xlfn.CONCAT(8,"-",$A195, "-", "A"), PlayerData!$M:$M,PlayerData!N:N,""),
_xlfn.XLOOKUP(_xlfn.CONCAT(9,"-",$A195, "-", "A"), PlayerData!$M:$M,PlayerData!N:N,""),
_xlfn.XLOOKUP(_xlfn.CONCAT(10,"-",$A195, "-", "A"), PlayerData!$M:$M,PlayerData!N:N,""),
_xlfn.XLOOKUP(_xlfn.CONCAT(11,"-",$A195, "-", "A"), PlayerData!$M:$M,PlayerData!N:N,""),
_xlfn.XLOOKUP(_xlfn.CONCAT(12,"-",$A195, "-", "A"), PlayerData!$M:$M,PlayerData!N:N,""),
_xlfn.XLOOKUP(_xlfn.CONCAT(13,"-",$A195, "-", "A"), PlayerData!$M:$M,PlayerData!N:N,""),
_xlfn.XLOOKUP(_xlfn.CONCAT(14,"-",$A195, "-", "A"), PlayerData!$M:$M,PlayerData!N:N,""),
_xlfn.XLOOKUP(_xlfn.CONCAT(15,"-",$A195, "-", "A"), PlayerData!$M:$M,PlayerData!N:N,""),
_xlfn.XLOOKUP(_xlfn.CONCAT(16,"-",$A195, "-", "A"), PlayerData!$M:$M,PlayerData!N:N,""),
_xlfn.XLOOKUP(_xlfn.CONCAT(17,"-",$A195, "-", "A"), PlayerData!$M:$M,PlayerData!N:N,""),
_xlfn.XLOOKUP(_xlfn.CONCAT(18,"-",$A195, "-", "A"), PlayerData!$M:$M,PlayerData!N:N,"")))</f>
        <v>0.33</v>
      </c>
      <c r="L195" s="138" cm="1">
        <f t="array" ref="L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"A"), PlayerData!$M:$M,PlayerData!O:O,""),
_xlfn.XLOOKUP(_xlfn.CONCAT(1,"-",$A195, "-", "A"), PlayerData!$M:$M,PlayerData!O:O,""),
_xlfn.XLOOKUP(_xlfn.CONCAT(2,"-",$A195, "-", "A"), PlayerData!$M:$M,PlayerData!O:O,""),
_xlfn.XLOOKUP(_xlfn.CONCAT(3,"-",$A195, "-", "A"), PlayerData!$M:$M,PlayerData!O:O,""),
_xlfn.XLOOKUP(_xlfn.CONCAT(4,"-",$A195, "-", "A"), PlayerData!$M:$M,PlayerData!O:O,""),
_xlfn.XLOOKUP(_xlfn.CONCAT(5,"-",$A195, "-", "A"), PlayerData!$M:$M,PlayerData!O:O,""),
_xlfn.XLOOKUP(_xlfn.CONCAT(6,"-",$A195, "-", "A"), PlayerData!$M:$M,PlayerData!O:O,""),
_xlfn.XLOOKUP(_xlfn.CONCAT(7,"-",$A195, "-", "A"), PlayerData!$M:$M,PlayerData!O:O,""),
_xlfn.XLOOKUP(_xlfn.CONCAT(8,"-",$A195, "-", "A"), PlayerData!$M:$M,PlayerData!O:O,""),
_xlfn.XLOOKUP(_xlfn.CONCAT(9,"-",$A195, "-", "A"), PlayerData!$M:$M,PlayerData!O:O,""),
_xlfn.XLOOKUP(_xlfn.CONCAT(10,"-",$A195, "-", "A"), PlayerData!$M:$M,PlayerData!O:O,""),
_xlfn.XLOOKUP(_xlfn.CONCAT(11,"-",$A195, "-", "A"), PlayerData!$M:$M,PlayerData!O:O,""),
_xlfn.XLOOKUP(_xlfn.CONCAT(12,"-",$A195, "-", "A"), PlayerData!$M:$M,PlayerData!O:O,""),
_xlfn.XLOOKUP(_xlfn.CONCAT(13,"-",$A195, "-", "A"), PlayerData!$M:$M,PlayerData!O:O,""),
_xlfn.XLOOKUP(_xlfn.CONCAT(14,"-",$A195, "-", "A"), PlayerData!$M:$M,PlayerData!O:O,""),
_xlfn.XLOOKUP(_xlfn.CONCAT(15,"-",$A195, "-", "A"), PlayerData!$M:$M,PlayerData!O:O,""),
_xlfn.XLOOKUP(_xlfn.CONCAT(16,"-",$A195, "-", "A"), PlayerData!$M:$M,PlayerData!O:O,""),
_xlfn.XLOOKUP(_xlfn.CONCAT(17,"-",$A195, "-", "A"), PlayerData!$M:$M,PlayerData!O:O,""),
_xlfn.XLOOKUP(_xlfn.CONCAT(18,"-",$A195, "-", "A"), PlayerData!$M:$M,PlayerData!O:O,"")))</f>
        <v>0.11</v>
      </c>
      <c r="M195" s="96" cm="1">
        <f t="array" ref="M1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_xlfn.XLOOKUP(_xlfn.CONCAT(0,"-",$A195, "-", "A"), PlayerData!$M:$M,PlayerData!R:R,""),
_xlfn.XLOOKUP(_xlfn.CONCAT(1,"-",$A195, "-", "A"), PlayerData!$M:$M,PlayerData!R:R,""),
_xlfn.XLOOKUP(_xlfn.CONCAT(2,"-",$A195, "-", "A"), PlayerData!$M:$M,PlayerData!R:R,""),
_xlfn.XLOOKUP(_xlfn.CONCAT(3,"-",$A195, "-", "A"), PlayerData!$M:$M,PlayerData!R:R,""),
_xlfn.XLOOKUP(_xlfn.CONCAT(4,"-",$A195, "-", "A"), PlayerData!$M:$M,PlayerData!R:R,""),
_xlfn.XLOOKUP(_xlfn.CONCAT(5,"-",$A195, "-", "A"), PlayerData!$M:$M,PlayerData!R:R,""),
_xlfn.XLOOKUP(_xlfn.CONCAT(6,"-",$A195, "-", "A"), PlayerData!$M:$M,PlayerData!R:R,""),
_xlfn.XLOOKUP(_xlfn.CONCAT(7,"-",$A195, "-", "A"), PlayerData!$M:$M,PlayerData!R:R,""),
_xlfn.XLOOKUP(_xlfn.CONCAT(8,"-",$A195, "-", "A"), PlayerData!$M:$M,PlayerData!R:R,""),
_xlfn.XLOOKUP(_xlfn.CONCAT(9,"-",$A195, "-", "A"), PlayerData!$M:$M,PlayerData!R:R,""),
_xlfn.XLOOKUP(_xlfn.CONCAT(10,"-",$A195, "-", "A"), PlayerData!$M:$M,PlayerData!R:R,""),
_xlfn.XLOOKUP(_xlfn.CONCAT(11,"-",$A195, "-", "A"), PlayerData!$M:$M,PlayerData!R:R,""),
_xlfn.XLOOKUP(_xlfn.CONCAT(12,"-",$A195, "-", "A"), PlayerData!$M:$M,PlayerData!R:R,""),
_xlfn.XLOOKUP(_xlfn.CONCAT(13,"-",$A195, "-", "A"), PlayerData!$M:$M,PlayerData!R:R,""),
_xlfn.XLOOKUP(_xlfn.CONCAT(14,"-",$A195, "-", "A"), PlayerData!$M:$M,PlayerData!R:R,""),
_xlfn.XLOOKUP(_xlfn.CONCAT(15,"-",$A195, "-", "A"), PlayerData!$M:$M,PlayerData!R:R,""),
_xlfn.XLOOKUP(_xlfn.CONCAT(16,"-",$A195, "-", "A"), PlayerData!$M:$M,PlayerData!R:R,""),
_xlfn.XLOOKUP(_xlfn.CONCAT(17,"-",$A195, "-", "A"), PlayerData!$M:$M,PlayerData!R:R,""),
_xlfn.XLOOKUP(_xlfn.CONCAT(18,"-",$A195, "-", "A"), PlayerData!$M:$M,PlayerData!R:R,"")))</f>
        <v>0.29000000000000004</v>
      </c>
      <c r="N195" s="134">
        <f t="shared" ref="N195:N258" si="23">100*K195/MAX(K:K, E:E)</f>
        <v>7.4999999999999991</v>
      </c>
      <c r="O195" s="134">
        <f t="shared" ref="O195:O258" si="24">100*L195/MAX(L:L, F:F)</f>
        <v>5</v>
      </c>
      <c r="P195" s="73">
        <f t="shared" ref="P195:P258" si="25">100*M195/MAX(M:M, G:G)</f>
        <v>3.9083557951482488</v>
      </c>
      <c r="Q195" s="132" cm="1">
        <f t="array" ref="Q195">IF(OR($A195=Solver!$T$12:$T$201),0,SUMPRODUCT($H195:$J195,$T$4:$V$4))</f>
        <v>9.0296495956873333</v>
      </c>
      <c r="R195" s="73" cm="1">
        <f t="array" ref="R195">IF(OR($A195=Solver!$T$12:$T$201),0, SUMPRODUCT($N195:$P195, $T$4:$V$4))</f>
        <v>3.9083557951482488</v>
      </c>
    </row>
    <row r="196" spans="1:18">
      <c r="A196" s="55">
        <v>194</v>
      </c>
      <c r="B196" s="55" t="str">
        <f>_xlfn.XLOOKUP($A196, PlayerData!$B$3:$B$394, PlayerData!C$3:C$394)</f>
        <v>WHU</v>
      </c>
      <c r="C196" s="55" t="str">
        <f>_xlfn.XLOOKUP($A196, PlayerData!$B$3:$B$394, PlayerData!D$3:D$394)</f>
        <v>M</v>
      </c>
      <c r="D196" s="31" t="str">
        <f>_xlfn.XLOOKUP($A196, PlayerData!$B$3:$B$394, PlayerData!E$3:E$394)</f>
        <v>Noble</v>
      </c>
      <c r="E196" s="136" cm="1">
        <f t="array" ref="E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"H"), PlayerData!$G:$G,PlayerData!H:H,""),
_xlfn.XLOOKUP(_xlfn.CONCAT(1,"-",$A196, "-", "H"), PlayerData!$G:$G,PlayerData!H:H,""),
_xlfn.XLOOKUP(_xlfn.CONCAT(2,"-",$A196, "-", "H"), PlayerData!$G:$G,PlayerData!H:H,""),
_xlfn.XLOOKUP(_xlfn.CONCAT(3,"-",$A196, "-", "H"), PlayerData!$G:$G,PlayerData!H:H,""),
_xlfn.XLOOKUP(_xlfn.CONCAT(4,"-",$A196, "-", "H"), PlayerData!$G:$G,PlayerData!H:H,""),
_xlfn.XLOOKUP(_xlfn.CONCAT(5,"-",$A196, "-", "H"), PlayerData!$G:$G,PlayerData!H:H,""),
_xlfn.XLOOKUP(_xlfn.CONCAT(6,"-",$A196, "-", "H"), PlayerData!$G:$G,PlayerData!H:H,""),
_xlfn.XLOOKUP(_xlfn.CONCAT(7,"-",$A196, "-", "H"), PlayerData!$G:$G,PlayerData!H:H,""),
_xlfn.XLOOKUP(_xlfn.CONCAT(8,"-",$A196, "-", "H"), PlayerData!$G:$G,PlayerData!H:H,""),
_xlfn.XLOOKUP(_xlfn.CONCAT(9,"-",$A196, "-", "H"), PlayerData!$G:$G,PlayerData!H:H,""),
_xlfn.XLOOKUP(_xlfn.CONCAT(10,"-",$A196, "-", "H"), PlayerData!$G:$G,PlayerData!H:H,""),
_xlfn.XLOOKUP(_xlfn.CONCAT(11,"-",$A196, "-", "H"), PlayerData!$G:$G,PlayerData!H:H,""),
_xlfn.XLOOKUP(_xlfn.CONCAT(12,"-",$A196, "-", "H"), PlayerData!$G:$G,PlayerData!H:H,""),
_xlfn.XLOOKUP(_xlfn.CONCAT(13,"-",$A196, "-", "H"), PlayerData!$G:$G,PlayerData!H:H,""),
_xlfn.XLOOKUP(_xlfn.CONCAT(14,"-",$A196, "-", "H"), PlayerData!$G:$G,PlayerData!H:H,""),
_xlfn.XLOOKUP(_xlfn.CONCAT(15,"-",$A196, "-", "H"), PlayerData!$G:$G,PlayerData!H:H,""),
_xlfn.XLOOKUP(_xlfn.CONCAT(16,"-",$A196, "-", "H"), PlayerData!$G:$G,PlayerData!H:H,""),
_xlfn.XLOOKUP(_xlfn.CONCAT(17,"-",$A196, "-", "H"), PlayerData!$G:$G,PlayerData!H:H,""),
_xlfn.XLOOKUP(_xlfn.CONCAT(18,"-",$A196, "-", "H"), PlayerData!$G:$G,PlayerData!H:H,"")))</f>
        <v>0.12</v>
      </c>
      <c r="F196" s="136" cm="1">
        <f t="array" ref="F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"H"), PlayerData!$G:$G,PlayerData!I:I,""),
_xlfn.XLOOKUP(_xlfn.CONCAT(1,"-",$A196, "-", "H"), PlayerData!$G:$G,PlayerData!I:I,""),
_xlfn.XLOOKUP(_xlfn.CONCAT(2,"-",$A196, "-", "H"), PlayerData!$G:$G,PlayerData!I:I,""),
_xlfn.XLOOKUP(_xlfn.CONCAT(3,"-",$A196, "-", "H"), PlayerData!$G:$G,PlayerData!I:I,""),
_xlfn.XLOOKUP(_xlfn.CONCAT(4,"-",$A196, "-", "H"), PlayerData!$G:$G,PlayerData!I:I,""),
_xlfn.XLOOKUP(_xlfn.CONCAT(5,"-",$A196, "-", "H"), PlayerData!$G:$G,PlayerData!I:I,""),
_xlfn.XLOOKUP(_xlfn.CONCAT(6,"-",$A196, "-", "H"), PlayerData!$G:$G,PlayerData!I:I,""),
_xlfn.XLOOKUP(_xlfn.CONCAT(7,"-",$A196, "-", "H"), PlayerData!$G:$G,PlayerData!I:I,""),
_xlfn.XLOOKUP(_xlfn.CONCAT(8,"-",$A196, "-", "H"), PlayerData!$G:$G,PlayerData!I:I,""),
_xlfn.XLOOKUP(_xlfn.CONCAT(9,"-",$A196, "-", "H"), PlayerData!$G:$G,PlayerData!I:I,""),
_xlfn.XLOOKUP(_xlfn.CONCAT(10,"-",$A196, "-", "H"), PlayerData!$G:$G,PlayerData!I:I,""),
_xlfn.XLOOKUP(_xlfn.CONCAT(11,"-",$A196, "-", "H"), PlayerData!$G:$G,PlayerData!I:I,""),
_xlfn.XLOOKUP(_xlfn.CONCAT(12,"-",$A196, "-", "H"), PlayerData!$G:$G,PlayerData!I:I,""),
_xlfn.XLOOKUP(_xlfn.CONCAT(13,"-",$A196, "-", "H"), PlayerData!$G:$G,PlayerData!I:I,""),
_xlfn.XLOOKUP(_xlfn.CONCAT(14,"-",$A196, "-", "H"), PlayerData!$G:$G,PlayerData!I:I,""),
_xlfn.XLOOKUP(_xlfn.CONCAT(15,"-",$A196, "-", "H"), PlayerData!$G:$G,PlayerData!I:I,""),
_xlfn.XLOOKUP(_xlfn.CONCAT(16,"-",$A196, "-", "H"), PlayerData!$G:$G,PlayerData!I:I,""),
_xlfn.XLOOKUP(_xlfn.CONCAT(17,"-",$A196, "-", "H"), PlayerData!$G:$G,PlayerData!I:I,""),
_xlfn.XLOOKUP(_xlfn.CONCAT(18,"-",$A196, "-", "H"), PlayerData!$G:$G,PlayerData!I:I,"")))</f>
        <v>0.12</v>
      </c>
      <c r="G196" s="90" cm="1">
        <f t="array" ref="G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"H"), PlayerData!$G:$G,PlayerData!L:L,""),
_xlfn.XLOOKUP(_xlfn.CONCAT(1,"-",$A196, "-", "H"), PlayerData!$G:$G,PlayerData!L:L,""),
_xlfn.XLOOKUP(_xlfn.CONCAT(2,"-",$A196, "-", "H"), PlayerData!$G:$G,PlayerData!L:L,""),
_xlfn.XLOOKUP(_xlfn.CONCAT(3,"-",$A196, "-", "H"), PlayerData!$G:$G,PlayerData!L:L,""),
_xlfn.XLOOKUP(_xlfn.CONCAT(4,"-",$A196, "-", "H"), PlayerData!$G:$G,PlayerData!L:L,""),
_xlfn.XLOOKUP(_xlfn.CONCAT(5,"-",$A196, "-", "H"), PlayerData!$G:$G,PlayerData!L:L,""),
_xlfn.XLOOKUP(_xlfn.CONCAT(6,"-",$A196, "-", "H"), PlayerData!$G:$G,PlayerData!L:L,""),
_xlfn.XLOOKUP(_xlfn.CONCAT(7,"-",$A196, "-", "H"), PlayerData!$G:$G,PlayerData!L:L,""),
_xlfn.XLOOKUP(_xlfn.CONCAT(8,"-",$A196, "-", "H"), PlayerData!$G:$G,PlayerData!L:L,""),
_xlfn.XLOOKUP(_xlfn.CONCAT(9,"-",$A196, "-", "H"), PlayerData!$G:$G,PlayerData!L:L,""),
_xlfn.XLOOKUP(_xlfn.CONCAT(10,"-",$A196, "-", "H"), PlayerData!$G:$G,PlayerData!L:L,""),
_xlfn.XLOOKUP(_xlfn.CONCAT(11,"-",$A196, "-", "H"), PlayerData!$G:$G,PlayerData!L:L,""),
_xlfn.XLOOKUP(_xlfn.CONCAT(12,"-",$A196, "-", "H"), PlayerData!$G:$G,PlayerData!L:L,""),
_xlfn.XLOOKUP(_xlfn.CONCAT(13,"-",$A196, "-", "H"), PlayerData!$G:$G,PlayerData!L:L,""),
_xlfn.XLOOKUP(_xlfn.CONCAT(14,"-",$A196, "-", "H"), PlayerData!$G:$G,PlayerData!L:L,""),
_xlfn.XLOOKUP(_xlfn.CONCAT(15,"-",$A196, "-", "H"), PlayerData!$G:$G,PlayerData!L:L,""),
_xlfn.XLOOKUP(_xlfn.CONCAT(16,"-",$A196, "-", "H"), PlayerData!$G:$G,PlayerData!L:L,""),
_xlfn.XLOOKUP(_xlfn.CONCAT(17,"-",$A196, "-", "H"), PlayerData!$G:$G,PlayerData!L:L,""),
_xlfn.XLOOKUP(_xlfn.CONCAT(18,"-",$A196, "-", "H"), PlayerData!$G:$G,PlayerData!L:L,"")))</f>
        <v>1.1800000000000002</v>
      </c>
      <c r="H196" s="132">
        <f t="shared" si="20"/>
        <v>2.7272727272727271</v>
      </c>
      <c r="I196" s="132">
        <f t="shared" si="21"/>
        <v>5.4545454545454541</v>
      </c>
      <c r="J196" s="72">
        <f t="shared" si="22"/>
        <v>15.902964959568736</v>
      </c>
      <c r="K196" s="138" cm="1">
        <f t="array" ref="K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"A"), PlayerData!$M:$M,PlayerData!N:N,""),
_xlfn.XLOOKUP(_xlfn.CONCAT(1,"-",$A196, "-", "A"), PlayerData!$M:$M,PlayerData!N:N,""),
_xlfn.XLOOKUP(_xlfn.CONCAT(2,"-",$A196, "-", "A"), PlayerData!$M:$M,PlayerData!N:N,""),
_xlfn.XLOOKUP(_xlfn.CONCAT(3,"-",$A196, "-", "A"), PlayerData!$M:$M,PlayerData!N:N,""),
_xlfn.XLOOKUP(_xlfn.CONCAT(4,"-",$A196, "-", "A"), PlayerData!$M:$M,PlayerData!N:N,""),
_xlfn.XLOOKUP(_xlfn.CONCAT(5,"-",$A196, "-", "A"), PlayerData!$M:$M,PlayerData!N:N,""),
_xlfn.XLOOKUP(_xlfn.CONCAT(6,"-",$A196, "-", "A"), PlayerData!$M:$M,PlayerData!N:N,""),
_xlfn.XLOOKUP(_xlfn.CONCAT(7,"-",$A196, "-", "A"), PlayerData!$M:$M,PlayerData!N:N,""),
_xlfn.XLOOKUP(_xlfn.CONCAT(8,"-",$A196, "-", "A"), PlayerData!$M:$M,PlayerData!N:N,""),
_xlfn.XLOOKUP(_xlfn.CONCAT(9,"-",$A196, "-", "A"), PlayerData!$M:$M,PlayerData!N:N,""),
_xlfn.XLOOKUP(_xlfn.CONCAT(10,"-",$A196, "-", "A"), PlayerData!$M:$M,PlayerData!N:N,""),
_xlfn.XLOOKUP(_xlfn.CONCAT(11,"-",$A196, "-", "A"), PlayerData!$M:$M,PlayerData!N:N,""),
_xlfn.XLOOKUP(_xlfn.CONCAT(12,"-",$A196, "-", "A"), PlayerData!$M:$M,PlayerData!N:N,""),
_xlfn.XLOOKUP(_xlfn.CONCAT(13,"-",$A196, "-", "A"), PlayerData!$M:$M,PlayerData!N:N,""),
_xlfn.XLOOKUP(_xlfn.CONCAT(14,"-",$A196, "-", "A"), PlayerData!$M:$M,PlayerData!N:N,""),
_xlfn.XLOOKUP(_xlfn.CONCAT(15,"-",$A196, "-", "A"), PlayerData!$M:$M,PlayerData!N:N,""),
_xlfn.XLOOKUP(_xlfn.CONCAT(16,"-",$A196, "-", "A"), PlayerData!$M:$M,PlayerData!N:N,""),
_xlfn.XLOOKUP(_xlfn.CONCAT(17,"-",$A196, "-", "A"), PlayerData!$M:$M,PlayerData!N:N,""),
_xlfn.XLOOKUP(_xlfn.CONCAT(18,"-",$A196, "-", "A"), PlayerData!$M:$M,PlayerData!N:N,"")))</f>
        <v>0.12</v>
      </c>
      <c r="L196" s="138" cm="1">
        <f t="array" ref="L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"A"), PlayerData!$M:$M,PlayerData!O:O,""),
_xlfn.XLOOKUP(_xlfn.CONCAT(1,"-",$A196, "-", "A"), PlayerData!$M:$M,PlayerData!O:O,""),
_xlfn.XLOOKUP(_xlfn.CONCAT(2,"-",$A196, "-", "A"), PlayerData!$M:$M,PlayerData!O:O,""),
_xlfn.XLOOKUP(_xlfn.CONCAT(3,"-",$A196, "-", "A"), PlayerData!$M:$M,PlayerData!O:O,""),
_xlfn.XLOOKUP(_xlfn.CONCAT(4,"-",$A196, "-", "A"), PlayerData!$M:$M,PlayerData!O:O,""),
_xlfn.XLOOKUP(_xlfn.CONCAT(5,"-",$A196, "-", "A"), PlayerData!$M:$M,PlayerData!O:O,""),
_xlfn.XLOOKUP(_xlfn.CONCAT(6,"-",$A196, "-", "A"), PlayerData!$M:$M,PlayerData!O:O,""),
_xlfn.XLOOKUP(_xlfn.CONCAT(7,"-",$A196, "-", "A"), PlayerData!$M:$M,PlayerData!O:O,""),
_xlfn.XLOOKUP(_xlfn.CONCAT(8,"-",$A196, "-", "A"), PlayerData!$M:$M,PlayerData!O:O,""),
_xlfn.XLOOKUP(_xlfn.CONCAT(9,"-",$A196, "-", "A"), PlayerData!$M:$M,PlayerData!O:O,""),
_xlfn.XLOOKUP(_xlfn.CONCAT(10,"-",$A196, "-", "A"), PlayerData!$M:$M,PlayerData!O:O,""),
_xlfn.XLOOKUP(_xlfn.CONCAT(11,"-",$A196, "-", "A"), PlayerData!$M:$M,PlayerData!O:O,""),
_xlfn.XLOOKUP(_xlfn.CONCAT(12,"-",$A196, "-", "A"), PlayerData!$M:$M,PlayerData!O:O,""),
_xlfn.XLOOKUP(_xlfn.CONCAT(13,"-",$A196, "-", "A"), PlayerData!$M:$M,PlayerData!O:O,""),
_xlfn.XLOOKUP(_xlfn.CONCAT(14,"-",$A196, "-", "A"), PlayerData!$M:$M,PlayerData!O:O,""),
_xlfn.XLOOKUP(_xlfn.CONCAT(15,"-",$A196, "-", "A"), PlayerData!$M:$M,PlayerData!O:O,""),
_xlfn.XLOOKUP(_xlfn.CONCAT(16,"-",$A196, "-", "A"), PlayerData!$M:$M,PlayerData!O:O,""),
_xlfn.XLOOKUP(_xlfn.CONCAT(17,"-",$A196, "-", "A"), PlayerData!$M:$M,PlayerData!O:O,""),
_xlfn.XLOOKUP(_xlfn.CONCAT(18,"-",$A196, "-", "A"), PlayerData!$M:$M,PlayerData!O:O,"")))</f>
        <v>0.12</v>
      </c>
      <c r="M196" s="96" cm="1">
        <f t="array" ref="M1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_xlfn.XLOOKUP(_xlfn.CONCAT(0,"-",$A196, "-", "A"), PlayerData!$M:$M,PlayerData!R:R,""),
_xlfn.XLOOKUP(_xlfn.CONCAT(1,"-",$A196, "-", "A"), PlayerData!$M:$M,PlayerData!R:R,""),
_xlfn.XLOOKUP(_xlfn.CONCAT(2,"-",$A196, "-", "A"), PlayerData!$M:$M,PlayerData!R:R,""),
_xlfn.XLOOKUP(_xlfn.CONCAT(3,"-",$A196, "-", "A"), PlayerData!$M:$M,PlayerData!R:R,""),
_xlfn.XLOOKUP(_xlfn.CONCAT(4,"-",$A196, "-", "A"), PlayerData!$M:$M,PlayerData!R:R,""),
_xlfn.XLOOKUP(_xlfn.CONCAT(5,"-",$A196, "-", "A"), PlayerData!$M:$M,PlayerData!R:R,""),
_xlfn.XLOOKUP(_xlfn.CONCAT(6,"-",$A196, "-", "A"), PlayerData!$M:$M,PlayerData!R:R,""),
_xlfn.XLOOKUP(_xlfn.CONCAT(7,"-",$A196, "-", "A"), PlayerData!$M:$M,PlayerData!R:R,""),
_xlfn.XLOOKUP(_xlfn.CONCAT(8,"-",$A196, "-", "A"), PlayerData!$M:$M,PlayerData!R:R,""),
_xlfn.XLOOKUP(_xlfn.CONCAT(9,"-",$A196, "-", "A"), PlayerData!$M:$M,PlayerData!R:R,""),
_xlfn.XLOOKUP(_xlfn.CONCAT(10,"-",$A196, "-", "A"), PlayerData!$M:$M,PlayerData!R:R,""),
_xlfn.XLOOKUP(_xlfn.CONCAT(11,"-",$A196, "-", "A"), PlayerData!$M:$M,PlayerData!R:R,""),
_xlfn.XLOOKUP(_xlfn.CONCAT(12,"-",$A196, "-", "A"), PlayerData!$M:$M,PlayerData!R:R,""),
_xlfn.XLOOKUP(_xlfn.CONCAT(13,"-",$A196, "-", "A"), PlayerData!$M:$M,PlayerData!R:R,""),
_xlfn.XLOOKUP(_xlfn.CONCAT(14,"-",$A196, "-", "A"), PlayerData!$M:$M,PlayerData!R:R,""),
_xlfn.XLOOKUP(_xlfn.CONCAT(15,"-",$A196, "-", "A"), PlayerData!$M:$M,PlayerData!R:R,""),
_xlfn.XLOOKUP(_xlfn.CONCAT(16,"-",$A196, "-", "A"), PlayerData!$M:$M,PlayerData!R:R,""),
_xlfn.XLOOKUP(_xlfn.CONCAT(17,"-",$A196, "-", "A"), PlayerData!$M:$M,PlayerData!R:R,""),
_xlfn.XLOOKUP(_xlfn.CONCAT(18,"-",$A196, "-", "A"), PlayerData!$M:$M,PlayerData!R:R,"")))</f>
        <v>1.07</v>
      </c>
      <c r="N196" s="134">
        <f t="shared" si="23"/>
        <v>2.7272727272727271</v>
      </c>
      <c r="O196" s="134">
        <f t="shared" si="24"/>
        <v>5.4545454545454541</v>
      </c>
      <c r="P196" s="73">
        <f t="shared" si="25"/>
        <v>14.420485175202158</v>
      </c>
      <c r="Q196" s="132" cm="1">
        <f t="array" ref="Q196">IF(OR($A196=Solver!$T$12:$T$201),0,SUMPRODUCT($H196:$J196,$T$4:$V$4))</f>
        <v>15.902964959568736</v>
      </c>
      <c r="R196" s="73" cm="1">
        <f t="array" ref="R196">IF(OR($A196=Solver!$T$12:$T$201),0, SUMPRODUCT($N196:$P196, $T$4:$V$4))</f>
        <v>14.420485175202158</v>
      </c>
    </row>
    <row r="197" spans="1:18">
      <c r="A197" s="55">
        <v>195</v>
      </c>
      <c r="B197" s="55" t="str">
        <f>_xlfn.XLOOKUP($A197, PlayerData!$B$3:$B$394, PlayerData!C$3:C$394)</f>
        <v>WOL</v>
      </c>
      <c r="C197" s="55" t="str">
        <f>_xlfn.XLOOKUP($A197, PlayerData!$B$3:$B$394, PlayerData!D$3:D$394)</f>
        <v>M</v>
      </c>
      <c r="D197" s="31" t="str">
        <f>_xlfn.XLOOKUP($A197, PlayerData!$B$3:$B$394, PlayerData!E$3:E$394)</f>
        <v>Dendoncker</v>
      </c>
      <c r="E197" s="136" cm="1">
        <f t="array" ref="E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"H"), PlayerData!$G:$G,PlayerData!H:H,""),
_xlfn.XLOOKUP(_xlfn.CONCAT(1,"-",$A197, "-", "H"), PlayerData!$G:$G,PlayerData!H:H,""),
_xlfn.XLOOKUP(_xlfn.CONCAT(2,"-",$A197, "-", "H"), PlayerData!$G:$G,PlayerData!H:H,""),
_xlfn.XLOOKUP(_xlfn.CONCAT(3,"-",$A197, "-", "H"), PlayerData!$G:$G,PlayerData!H:H,""),
_xlfn.XLOOKUP(_xlfn.CONCAT(4,"-",$A197, "-", "H"), PlayerData!$G:$G,PlayerData!H:H,""),
_xlfn.XLOOKUP(_xlfn.CONCAT(5,"-",$A197, "-", "H"), PlayerData!$G:$G,PlayerData!H:H,""),
_xlfn.XLOOKUP(_xlfn.CONCAT(6,"-",$A197, "-", "H"), PlayerData!$G:$G,PlayerData!H:H,""),
_xlfn.XLOOKUP(_xlfn.CONCAT(7,"-",$A197, "-", "H"), PlayerData!$G:$G,PlayerData!H:H,""),
_xlfn.XLOOKUP(_xlfn.CONCAT(8,"-",$A197, "-", "H"), PlayerData!$G:$G,PlayerData!H:H,""),
_xlfn.XLOOKUP(_xlfn.CONCAT(9,"-",$A197, "-", "H"), PlayerData!$G:$G,PlayerData!H:H,""),
_xlfn.XLOOKUP(_xlfn.CONCAT(10,"-",$A197, "-", "H"), PlayerData!$G:$G,PlayerData!H:H,""),
_xlfn.XLOOKUP(_xlfn.CONCAT(11,"-",$A197, "-", "H"), PlayerData!$G:$G,PlayerData!H:H,""),
_xlfn.XLOOKUP(_xlfn.CONCAT(12,"-",$A197, "-", "H"), PlayerData!$G:$G,PlayerData!H:H,""),
_xlfn.XLOOKUP(_xlfn.CONCAT(13,"-",$A197, "-", "H"), PlayerData!$G:$G,PlayerData!H:H,""),
_xlfn.XLOOKUP(_xlfn.CONCAT(14,"-",$A197, "-", "H"), PlayerData!$G:$G,PlayerData!H:H,""),
_xlfn.XLOOKUP(_xlfn.CONCAT(15,"-",$A197, "-", "H"), PlayerData!$G:$G,PlayerData!H:H,""),
_xlfn.XLOOKUP(_xlfn.CONCAT(16,"-",$A197, "-", "H"), PlayerData!$G:$G,PlayerData!H:H,""),
_xlfn.XLOOKUP(_xlfn.CONCAT(17,"-",$A197, "-", "H"), PlayerData!$G:$G,PlayerData!H:H,""),
_xlfn.XLOOKUP(_xlfn.CONCAT(18,"-",$A197, "-", "H"), PlayerData!$G:$G,PlayerData!H:H,"")))</f>
        <v>0.75</v>
      </c>
      <c r="F197" s="136" cm="1">
        <f t="array" ref="F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"H"), PlayerData!$G:$G,PlayerData!I:I,""),
_xlfn.XLOOKUP(_xlfn.CONCAT(1,"-",$A197, "-", "H"), PlayerData!$G:$G,PlayerData!I:I,""),
_xlfn.XLOOKUP(_xlfn.CONCAT(2,"-",$A197, "-", "H"), PlayerData!$G:$G,PlayerData!I:I,""),
_xlfn.XLOOKUP(_xlfn.CONCAT(3,"-",$A197, "-", "H"), PlayerData!$G:$G,PlayerData!I:I,""),
_xlfn.XLOOKUP(_xlfn.CONCAT(4,"-",$A197, "-", "H"), PlayerData!$G:$G,PlayerData!I:I,""),
_xlfn.XLOOKUP(_xlfn.CONCAT(5,"-",$A197, "-", "H"), PlayerData!$G:$G,PlayerData!I:I,""),
_xlfn.XLOOKUP(_xlfn.CONCAT(6,"-",$A197, "-", "H"), PlayerData!$G:$G,PlayerData!I:I,""),
_xlfn.XLOOKUP(_xlfn.CONCAT(7,"-",$A197, "-", "H"), PlayerData!$G:$G,PlayerData!I:I,""),
_xlfn.XLOOKUP(_xlfn.CONCAT(8,"-",$A197, "-", "H"), PlayerData!$G:$G,PlayerData!I:I,""),
_xlfn.XLOOKUP(_xlfn.CONCAT(9,"-",$A197, "-", "H"), PlayerData!$G:$G,PlayerData!I:I,""),
_xlfn.XLOOKUP(_xlfn.CONCAT(10,"-",$A197, "-", "H"), PlayerData!$G:$G,PlayerData!I:I,""),
_xlfn.XLOOKUP(_xlfn.CONCAT(11,"-",$A197, "-", "H"), PlayerData!$G:$G,PlayerData!I:I,""),
_xlfn.XLOOKUP(_xlfn.CONCAT(12,"-",$A197, "-", "H"), PlayerData!$G:$G,PlayerData!I:I,""),
_xlfn.XLOOKUP(_xlfn.CONCAT(13,"-",$A197, "-", "H"), PlayerData!$G:$G,PlayerData!I:I,""),
_xlfn.XLOOKUP(_xlfn.CONCAT(14,"-",$A197, "-", "H"), PlayerData!$G:$G,PlayerData!I:I,""),
_xlfn.XLOOKUP(_xlfn.CONCAT(15,"-",$A197, "-", "H"), PlayerData!$G:$G,PlayerData!I:I,""),
_xlfn.XLOOKUP(_xlfn.CONCAT(16,"-",$A197, "-", "H"), PlayerData!$G:$G,PlayerData!I:I,""),
_xlfn.XLOOKUP(_xlfn.CONCAT(17,"-",$A197, "-", "H"), PlayerData!$G:$G,PlayerData!I:I,""),
_xlfn.XLOOKUP(_xlfn.CONCAT(18,"-",$A197, "-", "H"), PlayerData!$G:$G,PlayerData!I:I,"")))</f>
        <v>0.25</v>
      </c>
      <c r="G197" s="90" cm="1">
        <f t="array" ref="G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"H"), PlayerData!$G:$G,PlayerData!L:L,""),
_xlfn.XLOOKUP(_xlfn.CONCAT(1,"-",$A197, "-", "H"), PlayerData!$G:$G,PlayerData!L:L,""),
_xlfn.XLOOKUP(_xlfn.CONCAT(2,"-",$A197, "-", "H"), PlayerData!$G:$G,PlayerData!L:L,""),
_xlfn.XLOOKUP(_xlfn.CONCAT(3,"-",$A197, "-", "H"), PlayerData!$G:$G,PlayerData!L:L,""),
_xlfn.XLOOKUP(_xlfn.CONCAT(4,"-",$A197, "-", "H"), PlayerData!$G:$G,PlayerData!L:L,""),
_xlfn.XLOOKUP(_xlfn.CONCAT(5,"-",$A197, "-", "H"), PlayerData!$G:$G,PlayerData!L:L,""),
_xlfn.XLOOKUP(_xlfn.CONCAT(6,"-",$A197, "-", "H"), PlayerData!$G:$G,PlayerData!L:L,""),
_xlfn.XLOOKUP(_xlfn.CONCAT(7,"-",$A197, "-", "H"), PlayerData!$G:$G,PlayerData!L:L,""),
_xlfn.XLOOKUP(_xlfn.CONCAT(8,"-",$A197, "-", "H"), PlayerData!$G:$G,PlayerData!L:L,""),
_xlfn.XLOOKUP(_xlfn.CONCAT(9,"-",$A197, "-", "H"), PlayerData!$G:$G,PlayerData!L:L,""),
_xlfn.XLOOKUP(_xlfn.CONCAT(10,"-",$A197, "-", "H"), PlayerData!$G:$G,PlayerData!L:L,""),
_xlfn.XLOOKUP(_xlfn.CONCAT(11,"-",$A197, "-", "H"), PlayerData!$G:$G,PlayerData!L:L,""),
_xlfn.XLOOKUP(_xlfn.CONCAT(12,"-",$A197, "-", "H"), PlayerData!$G:$G,PlayerData!L:L,""),
_xlfn.XLOOKUP(_xlfn.CONCAT(13,"-",$A197, "-", "H"), PlayerData!$G:$G,PlayerData!L:L,""),
_xlfn.XLOOKUP(_xlfn.CONCAT(14,"-",$A197, "-", "H"), PlayerData!$G:$G,PlayerData!L:L,""),
_xlfn.XLOOKUP(_xlfn.CONCAT(15,"-",$A197, "-", "H"), PlayerData!$G:$G,PlayerData!L:L,""),
_xlfn.XLOOKUP(_xlfn.CONCAT(16,"-",$A197, "-", "H"), PlayerData!$G:$G,PlayerData!L:L,""),
_xlfn.XLOOKUP(_xlfn.CONCAT(17,"-",$A197, "-", "H"), PlayerData!$G:$G,PlayerData!L:L,""),
_xlfn.XLOOKUP(_xlfn.CONCAT(18,"-",$A197, "-", "H"), PlayerData!$G:$G,PlayerData!L:L,"")))</f>
        <v>0.79</v>
      </c>
      <c r="H197" s="132">
        <f t="shared" si="20"/>
        <v>17.045454545454543</v>
      </c>
      <c r="I197" s="132">
        <f t="shared" si="21"/>
        <v>11.363636363636363</v>
      </c>
      <c r="J197" s="72">
        <f t="shared" si="22"/>
        <v>10.64690026954178</v>
      </c>
      <c r="K197" s="138" cm="1">
        <f t="array" ref="K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"A"), PlayerData!$M:$M,PlayerData!N:N,""),
_xlfn.XLOOKUP(_xlfn.CONCAT(1,"-",$A197, "-", "A"), PlayerData!$M:$M,PlayerData!N:N,""),
_xlfn.XLOOKUP(_xlfn.CONCAT(2,"-",$A197, "-", "A"), PlayerData!$M:$M,PlayerData!N:N,""),
_xlfn.XLOOKUP(_xlfn.CONCAT(3,"-",$A197, "-", "A"), PlayerData!$M:$M,PlayerData!N:N,""),
_xlfn.XLOOKUP(_xlfn.CONCAT(4,"-",$A197, "-", "A"), PlayerData!$M:$M,PlayerData!N:N,""),
_xlfn.XLOOKUP(_xlfn.CONCAT(5,"-",$A197, "-", "A"), PlayerData!$M:$M,PlayerData!N:N,""),
_xlfn.XLOOKUP(_xlfn.CONCAT(6,"-",$A197, "-", "A"), PlayerData!$M:$M,PlayerData!N:N,""),
_xlfn.XLOOKUP(_xlfn.CONCAT(7,"-",$A197, "-", "A"), PlayerData!$M:$M,PlayerData!N:N,""),
_xlfn.XLOOKUP(_xlfn.CONCAT(8,"-",$A197, "-", "A"), PlayerData!$M:$M,PlayerData!N:N,""),
_xlfn.XLOOKUP(_xlfn.CONCAT(9,"-",$A197, "-", "A"), PlayerData!$M:$M,PlayerData!N:N,""),
_xlfn.XLOOKUP(_xlfn.CONCAT(10,"-",$A197, "-", "A"), PlayerData!$M:$M,PlayerData!N:N,""),
_xlfn.XLOOKUP(_xlfn.CONCAT(11,"-",$A197, "-", "A"), PlayerData!$M:$M,PlayerData!N:N,""),
_xlfn.XLOOKUP(_xlfn.CONCAT(12,"-",$A197, "-", "A"), PlayerData!$M:$M,PlayerData!N:N,""),
_xlfn.XLOOKUP(_xlfn.CONCAT(13,"-",$A197, "-", "A"), PlayerData!$M:$M,PlayerData!N:N,""),
_xlfn.XLOOKUP(_xlfn.CONCAT(14,"-",$A197, "-", "A"), PlayerData!$M:$M,PlayerData!N:N,""),
_xlfn.XLOOKUP(_xlfn.CONCAT(15,"-",$A197, "-", "A"), PlayerData!$M:$M,PlayerData!N:N,""),
_xlfn.XLOOKUP(_xlfn.CONCAT(16,"-",$A197, "-", "A"), PlayerData!$M:$M,PlayerData!N:N,""),
_xlfn.XLOOKUP(_xlfn.CONCAT(17,"-",$A197, "-", "A"), PlayerData!$M:$M,PlayerData!N:N,""),
_xlfn.XLOOKUP(_xlfn.CONCAT(18,"-",$A197, "-", "A"), PlayerData!$M:$M,PlayerData!N:N,"")))</f>
        <v>0.67</v>
      </c>
      <c r="L197" s="138" cm="1">
        <f t="array" ref="L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"A"), PlayerData!$M:$M,PlayerData!O:O,""),
_xlfn.XLOOKUP(_xlfn.CONCAT(1,"-",$A197, "-", "A"), PlayerData!$M:$M,PlayerData!O:O,""),
_xlfn.XLOOKUP(_xlfn.CONCAT(2,"-",$A197, "-", "A"), PlayerData!$M:$M,PlayerData!O:O,""),
_xlfn.XLOOKUP(_xlfn.CONCAT(3,"-",$A197, "-", "A"), PlayerData!$M:$M,PlayerData!O:O,""),
_xlfn.XLOOKUP(_xlfn.CONCAT(4,"-",$A197, "-", "A"), PlayerData!$M:$M,PlayerData!O:O,""),
_xlfn.XLOOKUP(_xlfn.CONCAT(5,"-",$A197, "-", "A"), PlayerData!$M:$M,PlayerData!O:O,""),
_xlfn.XLOOKUP(_xlfn.CONCAT(6,"-",$A197, "-", "A"), PlayerData!$M:$M,PlayerData!O:O,""),
_xlfn.XLOOKUP(_xlfn.CONCAT(7,"-",$A197, "-", "A"), PlayerData!$M:$M,PlayerData!O:O,""),
_xlfn.XLOOKUP(_xlfn.CONCAT(8,"-",$A197, "-", "A"), PlayerData!$M:$M,PlayerData!O:O,""),
_xlfn.XLOOKUP(_xlfn.CONCAT(9,"-",$A197, "-", "A"), PlayerData!$M:$M,PlayerData!O:O,""),
_xlfn.XLOOKUP(_xlfn.CONCAT(10,"-",$A197, "-", "A"), PlayerData!$M:$M,PlayerData!O:O,""),
_xlfn.XLOOKUP(_xlfn.CONCAT(11,"-",$A197, "-", "A"), PlayerData!$M:$M,PlayerData!O:O,""),
_xlfn.XLOOKUP(_xlfn.CONCAT(12,"-",$A197, "-", "A"), PlayerData!$M:$M,PlayerData!O:O,""),
_xlfn.XLOOKUP(_xlfn.CONCAT(13,"-",$A197, "-", "A"), PlayerData!$M:$M,PlayerData!O:O,""),
_xlfn.XLOOKUP(_xlfn.CONCAT(14,"-",$A197, "-", "A"), PlayerData!$M:$M,PlayerData!O:O,""),
_xlfn.XLOOKUP(_xlfn.CONCAT(15,"-",$A197, "-", "A"), PlayerData!$M:$M,PlayerData!O:O,""),
_xlfn.XLOOKUP(_xlfn.CONCAT(16,"-",$A197, "-", "A"), PlayerData!$M:$M,PlayerData!O:O,""),
_xlfn.XLOOKUP(_xlfn.CONCAT(17,"-",$A197, "-", "A"), PlayerData!$M:$M,PlayerData!O:O,""),
_xlfn.XLOOKUP(_xlfn.CONCAT(18,"-",$A197, "-", "A"), PlayerData!$M:$M,PlayerData!O:O,"")))</f>
        <v>0</v>
      </c>
      <c r="M197" s="96" cm="1">
        <f t="array" ref="M1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_xlfn.XLOOKUP(_xlfn.CONCAT(0,"-",$A197, "-", "A"), PlayerData!$M:$M,PlayerData!R:R,""),
_xlfn.XLOOKUP(_xlfn.CONCAT(1,"-",$A197, "-", "A"), PlayerData!$M:$M,PlayerData!R:R,""),
_xlfn.XLOOKUP(_xlfn.CONCAT(2,"-",$A197, "-", "A"), PlayerData!$M:$M,PlayerData!R:R,""),
_xlfn.XLOOKUP(_xlfn.CONCAT(3,"-",$A197, "-", "A"), PlayerData!$M:$M,PlayerData!R:R,""),
_xlfn.XLOOKUP(_xlfn.CONCAT(4,"-",$A197, "-", "A"), PlayerData!$M:$M,PlayerData!R:R,""),
_xlfn.XLOOKUP(_xlfn.CONCAT(5,"-",$A197, "-", "A"), PlayerData!$M:$M,PlayerData!R:R,""),
_xlfn.XLOOKUP(_xlfn.CONCAT(6,"-",$A197, "-", "A"), PlayerData!$M:$M,PlayerData!R:R,""),
_xlfn.XLOOKUP(_xlfn.CONCAT(7,"-",$A197, "-", "A"), PlayerData!$M:$M,PlayerData!R:R,""),
_xlfn.XLOOKUP(_xlfn.CONCAT(8,"-",$A197, "-", "A"), PlayerData!$M:$M,PlayerData!R:R,""),
_xlfn.XLOOKUP(_xlfn.CONCAT(9,"-",$A197, "-", "A"), PlayerData!$M:$M,PlayerData!R:R,""),
_xlfn.XLOOKUP(_xlfn.CONCAT(10,"-",$A197, "-", "A"), PlayerData!$M:$M,PlayerData!R:R,""),
_xlfn.XLOOKUP(_xlfn.CONCAT(11,"-",$A197, "-", "A"), PlayerData!$M:$M,PlayerData!R:R,""),
_xlfn.XLOOKUP(_xlfn.CONCAT(12,"-",$A197, "-", "A"), PlayerData!$M:$M,PlayerData!R:R,""),
_xlfn.XLOOKUP(_xlfn.CONCAT(13,"-",$A197, "-", "A"), PlayerData!$M:$M,PlayerData!R:R,""),
_xlfn.XLOOKUP(_xlfn.CONCAT(14,"-",$A197, "-", "A"), PlayerData!$M:$M,PlayerData!R:R,""),
_xlfn.XLOOKUP(_xlfn.CONCAT(15,"-",$A197, "-", "A"), PlayerData!$M:$M,PlayerData!R:R,""),
_xlfn.XLOOKUP(_xlfn.CONCAT(16,"-",$A197, "-", "A"), PlayerData!$M:$M,PlayerData!R:R,""),
_xlfn.XLOOKUP(_xlfn.CONCAT(17,"-",$A197, "-", "A"), PlayerData!$M:$M,PlayerData!R:R,""),
_xlfn.XLOOKUP(_xlfn.CONCAT(18,"-",$A197, "-", "A"), PlayerData!$M:$M,PlayerData!R:R,"")))</f>
        <v>0.32</v>
      </c>
      <c r="N197" s="134">
        <f t="shared" si="23"/>
        <v>15.227272727272727</v>
      </c>
      <c r="O197" s="134">
        <f t="shared" si="24"/>
        <v>0</v>
      </c>
      <c r="P197" s="73">
        <f t="shared" si="25"/>
        <v>4.3126684636118604</v>
      </c>
      <c r="Q197" s="132" cm="1">
        <f t="array" ref="Q197">IF(OR($A197=Solver!$T$12:$T$201),0,SUMPRODUCT($H197:$J197,$T$4:$V$4))</f>
        <v>10.64690026954178</v>
      </c>
      <c r="R197" s="73" cm="1">
        <f t="array" ref="R197">IF(OR($A197=Solver!$T$12:$T$201),0, SUMPRODUCT($N197:$P197, $T$4:$V$4))</f>
        <v>4.3126684636118604</v>
      </c>
    </row>
    <row r="198" spans="1:18">
      <c r="A198" s="55">
        <v>196</v>
      </c>
      <c r="B198" s="55">
        <f>_xlfn.XLOOKUP($A198, PlayerData!$B$3:$B$394, PlayerData!C$3:C$394)</f>
        <v>0</v>
      </c>
      <c r="C198" s="55" t="str">
        <f>_xlfn.XLOOKUP($A198, PlayerData!$B$3:$B$394, PlayerData!D$3:D$394)</f>
        <v>M</v>
      </c>
      <c r="D198" s="31" t="str">
        <f>_xlfn.XLOOKUP($A198, PlayerData!$B$3:$B$394, PlayerData!E$3:E$394)</f>
        <v>Stiepermann</v>
      </c>
      <c r="E198" s="136" cm="1">
        <f t="array" ref="E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"H"), PlayerData!$G:$G,PlayerData!H:H,""),
_xlfn.XLOOKUP(_xlfn.CONCAT(1,"-",$A198, "-", "H"), PlayerData!$G:$G,PlayerData!H:H,""),
_xlfn.XLOOKUP(_xlfn.CONCAT(2,"-",$A198, "-", "H"), PlayerData!$G:$G,PlayerData!H:H,""),
_xlfn.XLOOKUP(_xlfn.CONCAT(3,"-",$A198, "-", "H"), PlayerData!$G:$G,PlayerData!H:H,""),
_xlfn.XLOOKUP(_xlfn.CONCAT(4,"-",$A198, "-", "H"), PlayerData!$G:$G,PlayerData!H:H,""),
_xlfn.XLOOKUP(_xlfn.CONCAT(5,"-",$A198, "-", "H"), PlayerData!$G:$G,PlayerData!H:H,""),
_xlfn.XLOOKUP(_xlfn.CONCAT(6,"-",$A198, "-", "H"), PlayerData!$G:$G,PlayerData!H:H,""),
_xlfn.XLOOKUP(_xlfn.CONCAT(7,"-",$A198, "-", "H"), PlayerData!$G:$G,PlayerData!H:H,""),
_xlfn.XLOOKUP(_xlfn.CONCAT(8,"-",$A198, "-", "H"), PlayerData!$G:$G,PlayerData!H:H,""),
_xlfn.XLOOKUP(_xlfn.CONCAT(9,"-",$A198, "-", "H"), PlayerData!$G:$G,PlayerData!H:H,""),
_xlfn.XLOOKUP(_xlfn.CONCAT(10,"-",$A198, "-", "H"), PlayerData!$G:$G,PlayerData!H:H,""),
_xlfn.XLOOKUP(_xlfn.CONCAT(11,"-",$A198, "-", "H"), PlayerData!$G:$G,PlayerData!H:H,""),
_xlfn.XLOOKUP(_xlfn.CONCAT(12,"-",$A198, "-", "H"), PlayerData!$G:$G,PlayerData!H:H,""),
_xlfn.XLOOKUP(_xlfn.CONCAT(13,"-",$A198, "-", "H"), PlayerData!$G:$G,PlayerData!H:H,""),
_xlfn.XLOOKUP(_xlfn.CONCAT(14,"-",$A198, "-", "H"), PlayerData!$G:$G,PlayerData!H:H,""),
_xlfn.XLOOKUP(_xlfn.CONCAT(15,"-",$A198, "-", "H"), PlayerData!$G:$G,PlayerData!H:H,""),
_xlfn.XLOOKUP(_xlfn.CONCAT(16,"-",$A198, "-", "H"), PlayerData!$G:$G,PlayerData!H:H,""),
_xlfn.XLOOKUP(_xlfn.CONCAT(17,"-",$A198, "-", "H"), PlayerData!$G:$G,PlayerData!H:H,""),
_xlfn.XLOOKUP(_xlfn.CONCAT(18,"-",$A198, "-", "H"), PlayerData!$G:$G,PlayerData!H:H,"")))</f>
        <v>1</v>
      </c>
      <c r="F198" s="136" cm="1">
        <f t="array" ref="F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"H"), PlayerData!$G:$G,PlayerData!I:I,""),
_xlfn.XLOOKUP(_xlfn.CONCAT(1,"-",$A198, "-", "H"), PlayerData!$G:$G,PlayerData!I:I,""),
_xlfn.XLOOKUP(_xlfn.CONCAT(2,"-",$A198, "-", "H"), PlayerData!$G:$G,PlayerData!I:I,""),
_xlfn.XLOOKUP(_xlfn.CONCAT(3,"-",$A198, "-", "H"), PlayerData!$G:$G,PlayerData!I:I,""),
_xlfn.XLOOKUP(_xlfn.CONCAT(4,"-",$A198, "-", "H"), PlayerData!$G:$G,PlayerData!I:I,""),
_xlfn.XLOOKUP(_xlfn.CONCAT(5,"-",$A198, "-", "H"), PlayerData!$G:$G,PlayerData!I:I,""),
_xlfn.XLOOKUP(_xlfn.CONCAT(6,"-",$A198, "-", "H"), PlayerData!$G:$G,PlayerData!I:I,""),
_xlfn.XLOOKUP(_xlfn.CONCAT(7,"-",$A198, "-", "H"), PlayerData!$G:$G,PlayerData!I:I,""),
_xlfn.XLOOKUP(_xlfn.CONCAT(8,"-",$A198, "-", "H"), PlayerData!$G:$G,PlayerData!I:I,""),
_xlfn.XLOOKUP(_xlfn.CONCAT(9,"-",$A198, "-", "H"), PlayerData!$G:$G,PlayerData!I:I,""),
_xlfn.XLOOKUP(_xlfn.CONCAT(10,"-",$A198, "-", "H"), PlayerData!$G:$G,PlayerData!I:I,""),
_xlfn.XLOOKUP(_xlfn.CONCAT(11,"-",$A198, "-", "H"), PlayerData!$G:$G,PlayerData!I:I,""),
_xlfn.XLOOKUP(_xlfn.CONCAT(12,"-",$A198, "-", "H"), PlayerData!$G:$G,PlayerData!I:I,""),
_xlfn.XLOOKUP(_xlfn.CONCAT(13,"-",$A198, "-", "H"), PlayerData!$G:$G,PlayerData!I:I,""),
_xlfn.XLOOKUP(_xlfn.CONCAT(14,"-",$A198, "-", "H"), PlayerData!$G:$G,PlayerData!I:I,""),
_xlfn.XLOOKUP(_xlfn.CONCAT(15,"-",$A198, "-", "H"), PlayerData!$G:$G,PlayerData!I:I,""),
_xlfn.XLOOKUP(_xlfn.CONCAT(16,"-",$A198, "-", "H"), PlayerData!$G:$G,PlayerData!I:I,""),
_xlfn.XLOOKUP(_xlfn.CONCAT(17,"-",$A198, "-", "H"), PlayerData!$G:$G,PlayerData!I:I,""),
_xlfn.XLOOKUP(_xlfn.CONCAT(18,"-",$A198, "-", "H"), PlayerData!$G:$G,PlayerData!I:I,"")))</f>
        <v>0</v>
      </c>
      <c r="G198" s="90" cm="1">
        <f t="array" ref="G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"H"), PlayerData!$G:$G,PlayerData!L:L,""),
_xlfn.XLOOKUP(_xlfn.CONCAT(1,"-",$A198, "-", "H"), PlayerData!$G:$G,PlayerData!L:L,""),
_xlfn.XLOOKUP(_xlfn.CONCAT(2,"-",$A198, "-", "H"), PlayerData!$G:$G,PlayerData!L:L,""),
_xlfn.XLOOKUP(_xlfn.CONCAT(3,"-",$A198, "-", "H"), PlayerData!$G:$G,PlayerData!L:L,""),
_xlfn.XLOOKUP(_xlfn.CONCAT(4,"-",$A198, "-", "H"), PlayerData!$G:$G,PlayerData!L:L,""),
_xlfn.XLOOKUP(_xlfn.CONCAT(5,"-",$A198, "-", "H"), PlayerData!$G:$G,PlayerData!L:L,""),
_xlfn.XLOOKUP(_xlfn.CONCAT(6,"-",$A198, "-", "H"), PlayerData!$G:$G,PlayerData!L:L,""),
_xlfn.XLOOKUP(_xlfn.CONCAT(7,"-",$A198, "-", "H"), PlayerData!$G:$G,PlayerData!L:L,""),
_xlfn.XLOOKUP(_xlfn.CONCAT(8,"-",$A198, "-", "H"), PlayerData!$G:$G,PlayerData!L:L,""),
_xlfn.XLOOKUP(_xlfn.CONCAT(9,"-",$A198, "-", "H"), PlayerData!$G:$G,PlayerData!L:L,""),
_xlfn.XLOOKUP(_xlfn.CONCAT(10,"-",$A198, "-", "H"), PlayerData!$G:$G,PlayerData!L:L,""),
_xlfn.XLOOKUP(_xlfn.CONCAT(11,"-",$A198, "-", "H"), PlayerData!$G:$G,PlayerData!L:L,""),
_xlfn.XLOOKUP(_xlfn.CONCAT(12,"-",$A198, "-", "H"), PlayerData!$G:$G,PlayerData!L:L,""),
_xlfn.XLOOKUP(_xlfn.CONCAT(13,"-",$A198, "-", "H"), PlayerData!$G:$G,PlayerData!L:L,""),
_xlfn.XLOOKUP(_xlfn.CONCAT(14,"-",$A198, "-", "H"), PlayerData!$G:$G,PlayerData!L:L,""),
_xlfn.XLOOKUP(_xlfn.CONCAT(15,"-",$A198, "-", "H"), PlayerData!$G:$G,PlayerData!L:L,""),
_xlfn.XLOOKUP(_xlfn.CONCAT(16,"-",$A198, "-", "H"), PlayerData!$G:$G,PlayerData!L:L,""),
_xlfn.XLOOKUP(_xlfn.CONCAT(17,"-",$A198, "-", "H"), PlayerData!$G:$G,PlayerData!L:L,""),
_xlfn.XLOOKUP(_xlfn.CONCAT(18,"-",$A198, "-", "H"), PlayerData!$G:$G,PlayerData!L:L,"")))</f>
        <v>0.74</v>
      </c>
      <c r="H198" s="132">
        <f t="shared" si="20"/>
        <v>22.727272727272727</v>
      </c>
      <c r="I198" s="132">
        <f t="shared" si="21"/>
        <v>0</v>
      </c>
      <c r="J198" s="72">
        <f t="shared" si="22"/>
        <v>9.9730458221024278</v>
      </c>
      <c r="K198" s="138" cm="1">
        <f t="array" ref="K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"A"), PlayerData!$M:$M,PlayerData!N:N,""),
_xlfn.XLOOKUP(_xlfn.CONCAT(1,"-",$A198, "-", "A"), PlayerData!$M:$M,PlayerData!N:N,""),
_xlfn.XLOOKUP(_xlfn.CONCAT(2,"-",$A198, "-", "A"), PlayerData!$M:$M,PlayerData!N:N,""),
_xlfn.XLOOKUP(_xlfn.CONCAT(3,"-",$A198, "-", "A"), PlayerData!$M:$M,PlayerData!N:N,""),
_xlfn.XLOOKUP(_xlfn.CONCAT(4,"-",$A198, "-", "A"), PlayerData!$M:$M,PlayerData!N:N,""),
_xlfn.XLOOKUP(_xlfn.CONCAT(5,"-",$A198, "-", "A"), PlayerData!$M:$M,PlayerData!N:N,""),
_xlfn.XLOOKUP(_xlfn.CONCAT(6,"-",$A198, "-", "A"), PlayerData!$M:$M,PlayerData!N:N,""),
_xlfn.XLOOKUP(_xlfn.CONCAT(7,"-",$A198, "-", "A"), PlayerData!$M:$M,PlayerData!N:N,""),
_xlfn.XLOOKUP(_xlfn.CONCAT(8,"-",$A198, "-", "A"), PlayerData!$M:$M,PlayerData!N:N,""),
_xlfn.XLOOKUP(_xlfn.CONCAT(9,"-",$A198, "-", "A"), PlayerData!$M:$M,PlayerData!N:N,""),
_xlfn.XLOOKUP(_xlfn.CONCAT(10,"-",$A198, "-", "A"), PlayerData!$M:$M,PlayerData!N:N,""),
_xlfn.XLOOKUP(_xlfn.CONCAT(11,"-",$A198, "-", "A"), PlayerData!$M:$M,PlayerData!N:N,""),
_xlfn.XLOOKUP(_xlfn.CONCAT(12,"-",$A198, "-", "A"), PlayerData!$M:$M,PlayerData!N:N,""),
_xlfn.XLOOKUP(_xlfn.CONCAT(13,"-",$A198, "-", "A"), PlayerData!$M:$M,PlayerData!N:N,""),
_xlfn.XLOOKUP(_xlfn.CONCAT(14,"-",$A198, "-", "A"), PlayerData!$M:$M,PlayerData!N:N,""),
_xlfn.XLOOKUP(_xlfn.CONCAT(15,"-",$A198, "-", "A"), PlayerData!$M:$M,PlayerData!N:N,""),
_xlfn.XLOOKUP(_xlfn.CONCAT(16,"-",$A198, "-", "A"), PlayerData!$M:$M,PlayerData!N:N,""),
_xlfn.XLOOKUP(_xlfn.CONCAT(17,"-",$A198, "-", "A"), PlayerData!$M:$M,PlayerData!N:N,""),
_xlfn.XLOOKUP(_xlfn.CONCAT(18,"-",$A198, "-", "A"), PlayerData!$M:$M,PlayerData!N:N,"")))</f>
        <v>0</v>
      </c>
      <c r="L198" s="138" cm="1">
        <f t="array" ref="L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"A"), PlayerData!$M:$M,PlayerData!O:O,""),
_xlfn.XLOOKUP(_xlfn.CONCAT(1,"-",$A198, "-", "A"), PlayerData!$M:$M,PlayerData!O:O,""),
_xlfn.XLOOKUP(_xlfn.CONCAT(2,"-",$A198, "-", "A"), PlayerData!$M:$M,PlayerData!O:O,""),
_xlfn.XLOOKUP(_xlfn.CONCAT(3,"-",$A198, "-", "A"), PlayerData!$M:$M,PlayerData!O:O,""),
_xlfn.XLOOKUP(_xlfn.CONCAT(4,"-",$A198, "-", "A"), PlayerData!$M:$M,PlayerData!O:O,""),
_xlfn.XLOOKUP(_xlfn.CONCAT(5,"-",$A198, "-", "A"), PlayerData!$M:$M,PlayerData!O:O,""),
_xlfn.XLOOKUP(_xlfn.CONCAT(6,"-",$A198, "-", "A"), PlayerData!$M:$M,PlayerData!O:O,""),
_xlfn.XLOOKUP(_xlfn.CONCAT(7,"-",$A198, "-", "A"), PlayerData!$M:$M,PlayerData!O:O,""),
_xlfn.XLOOKUP(_xlfn.CONCAT(8,"-",$A198, "-", "A"), PlayerData!$M:$M,PlayerData!O:O,""),
_xlfn.XLOOKUP(_xlfn.CONCAT(9,"-",$A198, "-", "A"), PlayerData!$M:$M,PlayerData!O:O,""),
_xlfn.XLOOKUP(_xlfn.CONCAT(10,"-",$A198, "-", "A"), PlayerData!$M:$M,PlayerData!O:O,""),
_xlfn.XLOOKUP(_xlfn.CONCAT(11,"-",$A198, "-", "A"), PlayerData!$M:$M,PlayerData!O:O,""),
_xlfn.XLOOKUP(_xlfn.CONCAT(12,"-",$A198, "-", "A"), PlayerData!$M:$M,PlayerData!O:O,""),
_xlfn.XLOOKUP(_xlfn.CONCAT(13,"-",$A198, "-", "A"), PlayerData!$M:$M,PlayerData!O:O,""),
_xlfn.XLOOKUP(_xlfn.CONCAT(14,"-",$A198, "-", "A"), PlayerData!$M:$M,PlayerData!O:O,""),
_xlfn.XLOOKUP(_xlfn.CONCAT(15,"-",$A198, "-", "A"), PlayerData!$M:$M,PlayerData!O:O,""),
_xlfn.XLOOKUP(_xlfn.CONCAT(16,"-",$A198, "-", "A"), PlayerData!$M:$M,PlayerData!O:O,""),
_xlfn.XLOOKUP(_xlfn.CONCAT(17,"-",$A198, "-", "A"), PlayerData!$M:$M,PlayerData!O:O,""),
_xlfn.XLOOKUP(_xlfn.CONCAT(18,"-",$A198, "-", "A"), PlayerData!$M:$M,PlayerData!O:O,"")))</f>
        <v>0</v>
      </c>
      <c r="M198" s="96" cm="1">
        <f t="array" ref="M1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_xlfn.XLOOKUP(_xlfn.CONCAT(0,"-",$A198, "-", "A"), PlayerData!$M:$M,PlayerData!R:R,""),
_xlfn.XLOOKUP(_xlfn.CONCAT(1,"-",$A198, "-", "A"), PlayerData!$M:$M,PlayerData!R:R,""),
_xlfn.XLOOKUP(_xlfn.CONCAT(2,"-",$A198, "-", "A"), PlayerData!$M:$M,PlayerData!R:R,""),
_xlfn.XLOOKUP(_xlfn.CONCAT(3,"-",$A198, "-", "A"), PlayerData!$M:$M,PlayerData!R:R,""),
_xlfn.XLOOKUP(_xlfn.CONCAT(4,"-",$A198, "-", "A"), PlayerData!$M:$M,PlayerData!R:R,""),
_xlfn.XLOOKUP(_xlfn.CONCAT(5,"-",$A198, "-", "A"), PlayerData!$M:$M,PlayerData!R:R,""),
_xlfn.XLOOKUP(_xlfn.CONCAT(6,"-",$A198, "-", "A"), PlayerData!$M:$M,PlayerData!R:R,""),
_xlfn.XLOOKUP(_xlfn.CONCAT(7,"-",$A198, "-", "A"), PlayerData!$M:$M,PlayerData!R:R,""),
_xlfn.XLOOKUP(_xlfn.CONCAT(8,"-",$A198, "-", "A"), PlayerData!$M:$M,PlayerData!R:R,""),
_xlfn.XLOOKUP(_xlfn.CONCAT(9,"-",$A198, "-", "A"), PlayerData!$M:$M,PlayerData!R:R,""),
_xlfn.XLOOKUP(_xlfn.CONCAT(10,"-",$A198, "-", "A"), PlayerData!$M:$M,PlayerData!R:R,""),
_xlfn.XLOOKUP(_xlfn.CONCAT(11,"-",$A198, "-", "A"), PlayerData!$M:$M,PlayerData!R:R,""),
_xlfn.XLOOKUP(_xlfn.CONCAT(12,"-",$A198, "-", "A"), PlayerData!$M:$M,PlayerData!R:R,""),
_xlfn.XLOOKUP(_xlfn.CONCAT(13,"-",$A198, "-", "A"), PlayerData!$M:$M,PlayerData!R:R,""),
_xlfn.XLOOKUP(_xlfn.CONCAT(14,"-",$A198, "-", "A"), PlayerData!$M:$M,PlayerData!R:R,""),
_xlfn.XLOOKUP(_xlfn.CONCAT(15,"-",$A198, "-", "A"), PlayerData!$M:$M,PlayerData!R:R,""),
_xlfn.XLOOKUP(_xlfn.CONCAT(16,"-",$A198, "-", "A"), PlayerData!$M:$M,PlayerData!R:R,""),
_xlfn.XLOOKUP(_xlfn.CONCAT(17,"-",$A198, "-", "A"), PlayerData!$M:$M,PlayerData!R:R,""),
_xlfn.XLOOKUP(_xlfn.CONCAT(18,"-",$A198, "-", "A"), PlayerData!$M:$M,PlayerData!R:R,"")))</f>
        <v>0</v>
      </c>
      <c r="N198" s="134">
        <f t="shared" si="23"/>
        <v>0</v>
      </c>
      <c r="O198" s="134">
        <f t="shared" si="24"/>
        <v>0</v>
      </c>
      <c r="P198" s="73">
        <f t="shared" si="25"/>
        <v>0</v>
      </c>
      <c r="Q198" s="132" cm="1">
        <f t="array" ref="Q198">IF(OR($A198=Solver!$T$12:$T$201),0,SUMPRODUCT($H198:$J198,$T$4:$V$4))</f>
        <v>9.9730458221024278</v>
      </c>
      <c r="R198" s="73" cm="1">
        <f t="array" ref="R198">IF(OR($A198=Solver!$T$12:$T$201),0, SUMPRODUCT($N198:$P198, $T$4:$V$4))</f>
        <v>0</v>
      </c>
    </row>
    <row r="199" spans="1:18">
      <c r="A199" s="55">
        <v>197</v>
      </c>
      <c r="B199" s="55">
        <f>_xlfn.XLOOKUP($A199, PlayerData!$B$3:$B$394, PlayerData!C$3:C$394)</f>
        <v>0</v>
      </c>
      <c r="C199" s="55" t="str">
        <f>_xlfn.XLOOKUP($A199, PlayerData!$B$3:$B$394, PlayerData!D$3:D$394)</f>
        <v>M</v>
      </c>
      <c r="D199" s="31" t="str">
        <f>_xlfn.XLOOKUP($A199, PlayerData!$B$3:$B$394, PlayerData!E$3:E$394)</f>
        <v>Billing</v>
      </c>
      <c r="E199" s="136" cm="1">
        <f t="array" ref="E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"H"), PlayerData!$G:$G,PlayerData!H:H,""),
_xlfn.XLOOKUP(_xlfn.CONCAT(1,"-",$A199, "-", "H"), PlayerData!$G:$G,PlayerData!H:H,""),
_xlfn.XLOOKUP(_xlfn.CONCAT(2,"-",$A199, "-", "H"), PlayerData!$G:$G,PlayerData!H:H,""),
_xlfn.XLOOKUP(_xlfn.CONCAT(3,"-",$A199, "-", "H"), PlayerData!$G:$G,PlayerData!H:H,""),
_xlfn.XLOOKUP(_xlfn.CONCAT(4,"-",$A199, "-", "H"), PlayerData!$G:$G,PlayerData!H:H,""),
_xlfn.XLOOKUP(_xlfn.CONCAT(5,"-",$A199, "-", "H"), PlayerData!$G:$G,PlayerData!H:H,""),
_xlfn.XLOOKUP(_xlfn.CONCAT(6,"-",$A199, "-", "H"), PlayerData!$G:$G,PlayerData!H:H,""),
_xlfn.XLOOKUP(_xlfn.CONCAT(7,"-",$A199, "-", "H"), PlayerData!$G:$G,PlayerData!H:H,""),
_xlfn.XLOOKUP(_xlfn.CONCAT(8,"-",$A199, "-", "H"), PlayerData!$G:$G,PlayerData!H:H,""),
_xlfn.XLOOKUP(_xlfn.CONCAT(9,"-",$A199, "-", "H"), PlayerData!$G:$G,PlayerData!H:H,""),
_xlfn.XLOOKUP(_xlfn.CONCAT(10,"-",$A199, "-", "H"), PlayerData!$G:$G,PlayerData!H:H,""),
_xlfn.XLOOKUP(_xlfn.CONCAT(11,"-",$A199, "-", "H"), PlayerData!$G:$G,PlayerData!H:H,""),
_xlfn.XLOOKUP(_xlfn.CONCAT(12,"-",$A199, "-", "H"), PlayerData!$G:$G,PlayerData!H:H,""),
_xlfn.XLOOKUP(_xlfn.CONCAT(13,"-",$A199, "-", "H"), PlayerData!$G:$G,PlayerData!H:H,""),
_xlfn.XLOOKUP(_xlfn.CONCAT(14,"-",$A199, "-", "H"), PlayerData!$G:$G,PlayerData!H:H,""),
_xlfn.XLOOKUP(_xlfn.CONCAT(15,"-",$A199, "-", "H"), PlayerData!$G:$G,PlayerData!H:H,""),
_xlfn.XLOOKUP(_xlfn.CONCAT(16,"-",$A199, "-", "H"), PlayerData!$G:$G,PlayerData!H:H,""),
_xlfn.XLOOKUP(_xlfn.CONCAT(17,"-",$A199, "-", "H"), PlayerData!$G:$G,PlayerData!H:H,""),
_xlfn.XLOOKUP(_xlfn.CONCAT(18,"-",$A199, "-", "H"), PlayerData!$G:$G,PlayerData!H:H,"")))</f>
        <v>0.8</v>
      </c>
      <c r="F199" s="136" cm="1">
        <f t="array" ref="F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"H"), PlayerData!$G:$G,PlayerData!I:I,""),
_xlfn.XLOOKUP(_xlfn.CONCAT(1,"-",$A199, "-", "H"), PlayerData!$G:$G,PlayerData!I:I,""),
_xlfn.XLOOKUP(_xlfn.CONCAT(2,"-",$A199, "-", "H"), PlayerData!$G:$G,PlayerData!I:I,""),
_xlfn.XLOOKUP(_xlfn.CONCAT(3,"-",$A199, "-", "H"), PlayerData!$G:$G,PlayerData!I:I,""),
_xlfn.XLOOKUP(_xlfn.CONCAT(4,"-",$A199, "-", "H"), PlayerData!$G:$G,PlayerData!I:I,""),
_xlfn.XLOOKUP(_xlfn.CONCAT(5,"-",$A199, "-", "H"), PlayerData!$G:$G,PlayerData!I:I,""),
_xlfn.XLOOKUP(_xlfn.CONCAT(6,"-",$A199, "-", "H"), PlayerData!$G:$G,PlayerData!I:I,""),
_xlfn.XLOOKUP(_xlfn.CONCAT(7,"-",$A199, "-", "H"), PlayerData!$G:$G,PlayerData!I:I,""),
_xlfn.XLOOKUP(_xlfn.CONCAT(8,"-",$A199, "-", "H"), PlayerData!$G:$G,PlayerData!I:I,""),
_xlfn.XLOOKUP(_xlfn.CONCAT(9,"-",$A199, "-", "H"), PlayerData!$G:$G,PlayerData!I:I,""),
_xlfn.XLOOKUP(_xlfn.CONCAT(10,"-",$A199, "-", "H"), PlayerData!$G:$G,PlayerData!I:I,""),
_xlfn.XLOOKUP(_xlfn.CONCAT(11,"-",$A199, "-", "H"), PlayerData!$G:$G,PlayerData!I:I,""),
_xlfn.XLOOKUP(_xlfn.CONCAT(12,"-",$A199, "-", "H"), PlayerData!$G:$G,PlayerData!I:I,""),
_xlfn.XLOOKUP(_xlfn.CONCAT(13,"-",$A199, "-", "H"), PlayerData!$G:$G,PlayerData!I:I,""),
_xlfn.XLOOKUP(_xlfn.CONCAT(14,"-",$A199, "-", "H"), PlayerData!$G:$G,PlayerData!I:I,""),
_xlfn.XLOOKUP(_xlfn.CONCAT(15,"-",$A199, "-", "H"), PlayerData!$G:$G,PlayerData!I:I,""),
_xlfn.XLOOKUP(_xlfn.CONCAT(16,"-",$A199, "-", "H"), PlayerData!$G:$G,PlayerData!I:I,""),
_xlfn.XLOOKUP(_xlfn.CONCAT(17,"-",$A199, "-", "H"), PlayerData!$G:$G,PlayerData!I:I,""),
_xlfn.XLOOKUP(_xlfn.CONCAT(18,"-",$A199, "-", "H"), PlayerData!$G:$G,PlayerData!I:I,"")))</f>
        <v>0.6</v>
      </c>
      <c r="G199" s="90" cm="1">
        <f t="array" ref="G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"H"), PlayerData!$G:$G,PlayerData!L:L,""),
_xlfn.XLOOKUP(_xlfn.CONCAT(1,"-",$A199, "-", "H"), PlayerData!$G:$G,PlayerData!L:L,""),
_xlfn.XLOOKUP(_xlfn.CONCAT(2,"-",$A199, "-", "H"), PlayerData!$G:$G,PlayerData!L:L,""),
_xlfn.XLOOKUP(_xlfn.CONCAT(3,"-",$A199, "-", "H"), PlayerData!$G:$G,PlayerData!L:L,""),
_xlfn.XLOOKUP(_xlfn.CONCAT(4,"-",$A199, "-", "H"), PlayerData!$G:$G,PlayerData!L:L,""),
_xlfn.XLOOKUP(_xlfn.CONCAT(5,"-",$A199, "-", "H"), PlayerData!$G:$G,PlayerData!L:L,""),
_xlfn.XLOOKUP(_xlfn.CONCAT(6,"-",$A199, "-", "H"), PlayerData!$G:$G,PlayerData!L:L,""),
_xlfn.XLOOKUP(_xlfn.CONCAT(7,"-",$A199, "-", "H"), PlayerData!$G:$G,PlayerData!L:L,""),
_xlfn.XLOOKUP(_xlfn.CONCAT(8,"-",$A199, "-", "H"), PlayerData!$G:$G,PlayerData!L:L,""),
_xlfn.XLOOKUP(_xlfn.CONCAT(9,"-",$A199, "-", "H"), PlayerData!$G:$G,PlayerData!L:L,""),
_xlfn.XLOOKUP(_xlfn.CONCAT(10,"-",$A199, "-", "H"), PlayerData!$G:$G,PlayerData!L:L,""),
_xlfn.XLOOKUP(_xlfn.CONCAT(11,"-",$A199, "-", "H"), PlayerData!$G:$G,PlayerData!L:L,""),
_xlfn.XLOOKUP(_xlfn.CONCAT(12,"-",$A199, "-", "H"), PlayerData!$G:$G,PlayerData!L:L,""),
_xlfn.XLOOKUP(_xlfn.CONCAT(13,"-",$A199, "-", "H"), PlayerData!$G:$G,PlayerData!L:L,""),
_xlfn.XLOOKUP(_xlfn.CONCAT(14,"-",$A199, "-", "H"), PlayerData!$G:$G,PlayerData!L:L,""),
_xlfn.XLOOKUP(_xlfn.CONCAT(15,"-",$A199, "-", "H"), PlayerData!$G:$G,PlayerData!L:L,""),
_xlfn.XLOOKUP(_xlfn.CONCAT(16,"-",$A199, "-", "H"), PlayerData!$G:$G,PlayerData!L:L,""),
_xlfn.XLOOKUP(_xlfn.CONCAT(17,"-",$A199, "-", "H"), PlayerData!$G:$G,PlayerData!L:L,""),
_xlfn.XLOOKUP(_xlfn.CONCAT(18,"-",$A199, "-", "H"), PlayerData!$G:$G,PlayerData!L:L,"")))</f>
        <v>1.82</v>
      </c>
      <c r="H199" s="132">
        <f t="shared" si="20"/>
        <v>18.18181818181818</v>
      </c>
      <c r="I199" s="132">
        <f t="shared" si="21"/>
        <v>27.27272727272727</v>
      </c>
      <c r="J199" s="72">
        <f t="shared" si="22"/>
        <v>24.528301886792455</v>
      </c>
      <c r="K199" s="138" cm="1">
        <f t="array" ref="K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"A"), PlayerData!$M:$M,PlayerData!N:N,""),
_xlfn.XLOOKUP(_xlfn.CONCAT(1,"-",$A199, "-", "A"), PlayerData!$M:$M,PlayerData!N:N,""),
_xlfn.XLOOKUP(_xlfn.CONCAT(2,"-",$A199, "-", "A"), PlayerData!$M:$M,PlayerData!N:N,""),
_xlfn.XLOOKUP(_xlfn.CONCAT(3,"-",$A199, "-", "A"), PlayerData!$M:$M,PlayerData!N:N,""),
_xlfn.XLOOKUP(_xlfn.CONCAT(4,"-",$A199, "-", "A"), PlayerData!$M:$M,PlayerData!N:N,""),
_xlfn.XLOOKUP(_xlfn.CONCAT(5,"-",$A199, "-", "A"), PlayerData!$M:$M,PlayerData!N:N,""),
_xlfn.XLOOKUP(_xlfn.CONCAT(6,"-",$A199, "-", "A"), PlayerData!$M:$M,PlayerData!N:N,""),
_xlfn.XLOOKUP(_xlfn.CONCAT(7,"-",$A199, "-", "A"), PlayerData!$M:$M,PlayerData!N:N,""),
_xlfn.XLOOKUP(_xlfn.CONCAT(8,"-",$A199, "-", "A"), PlayerData!$M:$M,PlayerData!N:N,""),
_xlfn.XLOOKUP(_xlfn.CONCAT(9,"-",$A199, "-", "A"), PlayerData!$M:$M,PlayerData!N:N,""),
_xlfn.XLOOKUP(_xlfn.CONCAT(10,"-",$A199, "-", "A"), PlayerData!$M:$M,PlayerData!N:N,""),
_xlfn.XLOOKUP(_xlfn.CONCAT(11,"-",$A199, "-", "A"), PlayerData!$M:$M,PlayerData!N:N,""),
_xlfn.XLOOKUP(_xlfn.CONCAT(12,"-",$A199, "-", "A"), PlayerData!$M:$M,PlayerData!N:N,""),
_xlfn.XLOOKUP(_xlfn.CONCAT(13,"-",$A199, "-", "A"), PlayerData!$M:$M,PlayerData!N:N,""),
_xlfn.XLOOKUP(_xlfn.CONCAT(14,"-",$A199, "-", "A"), PlayerData!$M:$M,PlayerData!N:N,""),
_xlfn.XLOOKUP(_xlfn.CONCAT(15,"-",$A199, "-", "A"), PlayerData!$M:$M,PlayerData!N:N,""),
_xlfn.XLOOKUP(_xlfn.CONCAT(16,"-",$A199, "-", "A"), PlayerData!$M:$M,PlayerData!N:N,""),
_xlfn.XLOOKUP(_xlfn.CONCAT(17,"-",$A199, "-", "A"), PlayerData!$M:$M,PlayerData!N:N,""),
_xlfn.XLOOKUP(_xlfn.CONCAT(18,"-",$A199, "-", "A"), PlayerData!$M:$M,PlayerData!N:N,"")))</f>
        <v>0.56999999999999995</v>
      </c>
      <c r="L199" s="138" cm="1">
        <f t="array" ref="L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"A"), PlayerData!$M:$M,PlayerData!O:O,""),
_xlfn.XLOOKUP(_xlfn.CONCAT(1,"-",$A199, "-", "A"), PlayerData!$M:$M,PlayerData!O:O,""),
_xlfn.XLOOKUP(_xlfn.CONCAT(2,"-",$A199, "-", "A"), PlayerData!$M:$M,PlayerData!O:O,""),
_xlfn.XLOOKUP(_xlfn.CONCAT(3,"-",$A199, "-", "A"), PlayerData!$M:$M,PlayerData!O:O,""),
_xlfn.XLOOKUP(_xlfn.CONCAT(4,"-",$A199, "-", "A"), PlayerData!$M:$M,PlayerData!O:O,""),
_xlfn.XLOOKUP(_xlfn.CONCAT(5,"-",$A199, "-", "A"), PlayerData!$M:$M,PlayerData!O:O,""),
_xlfn.XLOOKUP(_xlfn.CONCAT(6,"-",$A199, "-", "A"), PlayerData!$M:$M,PlayerData!O:O,""),
_xlfn.XLOOKUP(_xlfn.CONCAT(7,"-",$A199, "-", "A"), PlayerData!$M:$M,PlayerData!O:O,""),
_xlfn.XLOOKUP(_xlfn.CONCAT(8,"-",$A199, "-", "A"), PlayerData!$M:$M,PlayerData!O:O,""),
_xlfn.XLOOKUP(_xlfn.CONCAT(9,"-",$A199, "-", "A"), PlayerData!$M:$M,PlayerData!O:O,""),
_xlfn.XLOOKUP(_xlfn.CONCAT(10,"-",$A199, "-", "A"), PlayerData!$M:$M,PlayerData!O:O,""),
_xlfn.XLOOKUP(_xlfn.CONCAT(11,"-",$A199, "-", "A"), PlayerData!$M:$M,PlayerData!O:O,""),
_xlfn.XLOOKUP(_xlfn.CONCAT(12,"-",$A199, "-", "A"), PlayerData!$M:$M,PlayerData!O:O,""),
_xlfn.XLOOKUP(_xlfn.CONCAT(13,"-",$A199, "-", "A"), PlayerData!$M:$M,PlayerData!O:O,""),
_xlfn.XLOOKUP(_xlfn.CONCAT(14,"-",$A199, "-", "A"), PlayerData!$M:$M,PlayerData!O:O,""),
_xlfn.XLOOKUP(_xlfn.CONCAT(15,"-",$A199, "-", "A"), PlayerData!$M:$M,PlayerData!O:O,""),
_xlfn.XLOOKUP(_xlfn.CONCAT(16,"-",$A199, "-", "A"), PlayerData!$M:$M,PlayerData!O:O,""),
_xlfn.XLOOKUP(_xlfn.CONCAT(17,"-",$A199, "-", "A"), PlayerData!$M:$M,PlayerData!O:O,""),
_xlfn.XLOOKUP(_xlfn.CONCAT(18,"-",$A199, "-", "A"), PlayerData!$M:$M,PlayerData!O:O,"")))</f>
        <v>0</v>
      </c>
      <c r="M199" s="96" cm="1">
        <f t="array" ref="M1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_xlfn.XLOOKUP(_xlfn.CONCAT(0,"-",$A199, "-", "A"), PlayerData!$M:$M,PlayerData!R:R,""),
_xlfn.XLOOKUP(_xlfn.CONCAT(1,"-",$A199, "-", "A"), PlayerData!$M:$M,PlayerData!R:R,""),
_xlfn.XLOOKUP(_xlfn.CONCAT(2,"-",$A199, "-", "A"), PlayerData!$M:$M,PlayerData!R:R,""),
_xlfn.XLOOKUP(_xlfn.CONCAT(3,"-",$A199, "-", "A"), PlayerData!$M:$M,PlayerData!R:R,""),
_xlfn.XLOOKUP(_xlfn.CONCAT(4,"-",$A199, "-", "A"), PlayerData!$M:$M,PlayerData!R:R,""),
_xlfn.XLOOKUP(_xlfn.CONCAT(5,"-",$A199, "-", "A"), PlayerData!$M:$M,PlayerData!R:R,""),
_xlfn.XLOOKUP(_xlfn.CONCAT(6,"-",$A199, "-", "A"), PlayerData!$M:$M,PlayerData!R:R,""),
_xlfn.XLOOKUP(_xlfn.CONCAT(7,"-",$A199, "-", "A"), PlayerData!$M:$M,PlayerData!R:R,""),
_xlfn.XLOOKUP(_xlfn.CONCAT(8,"-",$A199, "-", "A"), PlayerData!$M:$M,PlayerData!R:R,""),
_xlfn.XLOOKUP(_xlfn.CONCAT(9,"-",$A199, "-", "A"), PlayerData!$M:$M,PlayerData!R:R,""),
_xlfn.XLOOKUP(_xlfn.CONCAT(10,"-",$A199, "-", "A"), PlayerData!$M:$M,PlayerData!R:R,""),
_xlfn.XLOOKUP(_xlfn.CONCAT(11,"-",$A199, "-", "A"), PlayerData!$M:$M,PlayerData!R:R,""),
_xlfn.XLOOKUP(_xlfn.CONCAT(12,"-",$A199, "-", "A"), PlayerData!$M:$M,PlayerData!R:R,""),
_xlfn.XLOOKUP(_xlfn.CONCAT(13,"-",$A199, "-", "A"), PlayerData!$M:$M,PlayerData!R:R,""),
_xlfn.XLOOKUP(_xlfn.CONCAT(14,"-",$A199, "-", "A"), PlayerData!$M:$M,PlayerData!R:R,""),
_xlfn.XLOOKUP(_xlfn.CONCAT(15,"-",$A199, "-", "A"), PlayerData!$M:$M,PlayerData!R:R,""),
_xlfn.XLOOKUP(_xlfn.CONCAT(16,"-",$A199, "-", "A"), PlayerData!$M:$M,PlayerData!R:R,""),
_xlfn.XLOOKUP(_xlfn.CONCAT(17,"-",$A199, "-", "A"), PlayerData!$M:$M,PlayerData!R:R,""),
_xlfn.XLOOKUP(_xlfn.CONCAT(18,"-",$A199, "-", "A"), PlayerData!$M:$M,PlayerData!R:R,"")))</f>
        <v>0.28999999999999998</v>
      </c>
      <c r="N199" s="134">
        <f t="shared" si="23"/>
        <v>12.954545454545451</v>
      </c>
      <c r="O199" s="134">
        <f t="shared" si="24"/>
        <v>0</v>
      </c>
      <c r="P199" s="73">
        <f t="shared" si="25"/>
        <v>3.9083557951482479</v>
      </c>
      <c r="Q199" s="132" cm="1">
        <f t="array" ref="Q199">IF(OR($A199=Solver!$T$12:$T$201),0,SUMPRODUCT($H199:$J199,$T$4:$V$4))</f>
        <v>24.528301886792455</v>
      </c>
      <c r="R199" s="73" cm="1">
        <f t="array" ref="R199">IF(OR($A199=Solver!$T$12:$T$201),0, SUMPRODUCT($N199:$P199, $T$4:$V$4))</f>
        <v>3.9083557951482479</v>
      </c>
    </row>
    <row r="200" spans="1:18">
      <c r="A200" s="55">
        <v>198</v>
      </c>
      <c r="B200" s="55">
        <f>_xlfn.XLOOKUP($A200, PlayerData!$B$3:$B$394, PlayerData!C$3:C$394)</f>
        <v>0</v>
      </c>
      <c r="C200" s="55" t="str">
        <f>_xlfn.XLOOKUP($A200, PlayerData!$B$3:$B$394, PlayerData!D$3:D$394)</f>
        <v>M</v>
      </c>
      <c r="D200" s="31" t="str">
        <f>_xlfn.XLOOKUP($A200, PlayerData!$B$3:$B$394, PlayerData!E$3:E$394)</f>
        <v>McLean</v>
      </c>
      <c r="E200" s="136" cm="1">
        <f t="array" ref="E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"H"), PlayerData!$G:$G,PlayerData!H:H,""),
_xlfn.XLOOKUP(_xlfn.CONCAT(1,"-",$A200, "-", "H"), PlayerData!$G:$G,PlayerData!H:H,""),
_xlfn.XLOOKUP(_xlfn.CONCAT(2,"-",$A200, "-", "H"), PlayerData!$G:$G,PlayerData!H:H,""),
_xlfn.XLOOKUP(_xlfn.CONCAT(3,"-",$A200, "-", "H"), PlayerData!$G:$G,PlayerData!H:H,""),
_xlfn.XLOOKUP(_xlfn.CONCAT(4,"-",$A200, "-", "H"), PlayerData!$G:$G,PlayerData!H:H,""),
_xlfn.XLOOKUP(_xlfn.CONCAT(5,"-",$A200, "-", "H"), PlayerData!$G:$G,PlayerData!H:H,""),
_xlfn.XLOOKUP(_xlfn.CONCAT(6,"-",$A200, "-", "H"), PlayerData!$G:$G,PlayerData!H:H,""),
_xlfn.XLOOKUP(_xlfn.CONCAT(7,"-",$A200, "-", "H"), PlayerData!$G:$G,PlayerData!H:H,""),
_xlfn.XLOOKUP(_xlfn.CONCAT(8,"-",$A200, "-", "H"), PlayerData!$G:$G,PlayerData!H:H,""),
_xlfn.XLOOKUP(_xlfn.CONCAT(9,"-",$A200, "-", "H"), PlayerData!$G:$G,PlayerData!H:H,""),
_xlfn.XLOOKUP(_xlfn.CONCAT(10,"-",$A200, "-", "H"), PlayerData!$G:$G,PlayerData!H:H,""),
_xlfn.XLOOKUP(_xlfn.CONCAT(11,"-",$A200, "-", "H"), PlayerData!$G:$G,PlayerData!H:H,""),
_xlfn.XLOOKUP(_xlfn.CONCAT(12,"-",$A200, "-", "H"), PlayerData!$G:$G,PlayerData!H:H,""),
_xlfn.XLOOKUP(_xlfn.CONCAT(13,"-",$A200, "-", "H"), PlayerData!$G:$G,PlayerData!H:H,""),
_xlfn.XLOOKUP(_xlfn.CONCAT(14,"-",$A200, "-", "H"), PlayerData!$G:$G,PlayerData!H:H,""),
_xlfn.XLOOKUP(_xlfn.CONCAT(15,"-",$A200, "-", "H"), PlayerData!$G:$G,PlayerData!H:H,""),
_xlfn.XLOOKUP(_xlfn.CONCAT(16,"-",$A200, "-", "H"), PlayerData!$G:$G,PlayerData!H:H,""),
_xlfn.XLOOKUP(_xlfn.CONCAT(17,"-",$A200, "-", "H"), PlayerData!$G:$G,PlayerData!H:H,""),
_xlfn.XLOOKUP(_xlfn.CONCAT(18,"-",$A200, "-", "H"), PlayerData!$G:$G,PlayerData!H:H,"")))</f>
        <v>0.38</v>
      </c>
      <c r="F200" s="136" cm="1">
        <f t="array" ref="F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"H"), PlayerData!$G:$G,PlayerData!I:I,""),
_xlfn.XLOOKUP(_xlfn.CONCAT(1,"-",$A200, "-", "H"), PlayerData!$G:$G,PlayerData!I:I,""),
_xlfn.XLOOKUP(_xlfn.CONCAT(2,"-",$A200, "-", "H"), PlayerData!$G:$G,PlayerData!I:I,""),
_xlfn.XLOOKUP(_xlfn.CONCAT(3,"-",$A200, "-", "H"), PlayerData!$G:$G,PlayerData!I:I,""),
_xlfn.XLOOKUP(_xlfn.CONCAT(4,"-",$A200, "-", "H"), PlayerData!$G:$G,PlayerData!I:I,""),
_xlfn.XLOOKUP(_xlfn.CONCAT(5,"-",$A200, "-", "H"), PlayerData!$G:$G,PlayerData!I:I,""),
_xlfn.XLOOKUP(_xlfn.CONCAT(6,"-",$A200, "-", "H"), PlayerData!$G:$G,PlayerData!I:I,""),
_xlfn.XLOOKUP(_xlfn.CONCAT(7,"-",$A200, "-", "H"), PlayerData!$G:$G,PlayerData!I:I,""),
_xlfn.XLOOKUP(_xlfn.CONCAT(8,"-",$A200, "-", "H"), PlayerData!$G:$G,PlayerData!I:I,""),
_xlfn.XLOOKUP(_xlfn.CONCAT(9,"-",$A200, "-", "H"), PlayerData!$G:$G,PlayerData!I:I,""),
_xlfn.XLOOKUP(_xlfn.CONCAT(10,"-",$A200, "-", "H"), PlayerData!$G:$G,PlayerData!I:I,""),
_xlfn.XLOOKUP(_xlfn.CONCAT(11,"-",$A200, "-", "H"), PlayerData!$G:$G,PlayerData!I:I,""),
_xlfn.XLOOKUP(_xlfn.CONCAT(12,"-",$A200, "-", "H"), PlayerData!$G:$G,PlayerData!I:I,""),
_xlfn.XLOOKUP(_xlfn.CONCAT(13,"-",$A200, "-", "H"), PlayerData!$G:$G,PlayerData!I:I,""),
_xlfn.XLOOKUP(_xlfn.CONCAT(14,"-",$A200, "-", "H"), PlayerData!$G:$G,PlayerData!I:I,""),
_xlfn.XLOOKUP(_xlfn.CONCAT(15,"-",$A200, "-", "H"), PlayerData!$G:$G,PlayerData!I:I,""),
_xlfn.XLOOKUP(_xlfn.CONCAT(16,"-",$A200, "-", "H"), PlayerData!$G:$G,PlayerData!I:I,""),
_xlfn.XLOOKUP(_xlfn.CONCAT(17,"-",$A200, "-", "H"), PlayerData!$G:$G,PlayerData!I:I,""),
_xlfn.XLOOKUP(_xlfn.CONCAT(18,"-",$A200, "-", "H"), PlayerData!$G:$G,PlayerData!I:I,"")))</f>
        <v>0</v>
      </c>
      <c r="G200" s="90" cm="1">
        <f t="array" ref="G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"H"), PlayerData!$G:$G,PlayerData!L:L,""),
_xlfn.XLOOKUP(_xlfn.CONCAT(1,"-",$A200, "-", "H"), PlayerData!$G:$G,PlayerData!L:L,""),
_xlfn.XLOOKUP(_xlfn.CONCAT(2,"-",$A200, "-", "H"), PlayerData!$G:$G,PlayerData!L:L,""),
_xlfn.XLOOKUP(_xlfn.CONCAT(3,"-",$A200, "-", "H"), PlayerData!$G:$G,PlayerData!L:L,""),
_xlfn.XLOOKUP(_xlfn.CONCAT(4,"-",$A200, "-", "H"), PlayerData!$G:$G,PlayerData!L:L,""),
_xlfn.XLOOKUP(_xlfn.CONCAT(5,"-",$A200, "-", "H"), PlayerData!$G:$G,PlayerData!L:L,""),
_xlfn.XLOOKUP(_xlfn.CONCAT(6,"-",$A200, "-", "H"), PlayerData!$G:$G,PlayerData!L:L,""),
_xlfn.XLOOKUP(_xlfn.CONCAT(7,"-",$A200, "-", "H"), PlayerData!$G:$G,PlayerData!L:L,""),
_xlfn.XLOOKUP(_xlfn.CONCAT(8,"-",$A200, "-", "H"), PlayerData!$G:$G,PlayerData!L:L,""),
_xlfn.XLOOKUP(_xlfn.CONCAT(9,"-",$A200, "-", "H"), PlayerData!$G:$G,PlayerData!L:L,""),
_xlfn.XLOOKUP(_xlfn.CONCAT(10,"-",$A200, "-", "H"), PlayerData!$G:$G,PlayerData!L:L,""),
_xlfn.XLOOKUP(_xlfn.CONCAT(11,"-",$A200, "-", "H"), PlayerData!$G:$G,PlayerData!L:L,""),
_xlfn.XLOOKUP(_xlfn.CONCAT(12,"-",$A200, "-", "H"), PlayerData!$G:$G,PlayerData!L:L,""),
_xlfn.XLOOKUP(_xlfn.CONCAT(13,"-",$A200, "-", "H"), PlayerData!$G:$G,PlayerData!L:L,""),
_xlfn.XLOOKUP(_xlfn.CONCAT(14,"-",$A200, "-", "H"), PlayerData!$G:$G,PlayerData!L:L,""),
_xlfn.XLOOKUP(_xlfn.CONCAT(15,"-",$A200, "-", "H"), PlayerData!$G:$G,PlayerData!L:L,""),
_xlfn.XLOOKUP(_xlfn.CONCAT(16,"-",$A200, "-", "H"), PlayerData!$G:$G,PlayerData!L:L,""),
_xlfn.XLOOKUP(_xlfn.CONCAT(17,"-",$A200, "-", "H"), PlayerData!$G:$G,PlayerData!L:L,""),
_xlfn.XLOOKUP(_xlfn.CONCAT(18,"-",$A200, "-", "H"), PlayerData!$G:$G,PlayerData!L:L,"")))</f>
        <v>0.42000000000000004</v>
      </c>
      <c r="H200" s="132">
        <f t="shared" si="20"/>
        <v>8.6363636363636349</v>
      </c>
      <c r="I200" s="132">
        <f t="shared" si="21"/>
        <v>0</v>
      </c>
      <c r="J200" s="72">
        <f t="shared" si="22"/>
        <v>5.6603773584905674</v>
      </c>
      <c r="K200" s="138" cm="1">
        <f t="array" ref="K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"A"), PlayerData!$M:$M,PlayerData!N:N,""),
_xlfn.XLOOKUP(_xlfn.CONCAT(1,"-",$A200, "-", "A"), PlayerData!$M:$M,PlayerData!N:N,""),
_xlfn.XLOOKUP(_xlfn.CONCAT(2,"-",$A200, "-", "A"), PlayerData!$M:$M,PlayerData!N:N,""),
_xlfn.XLOOKUP(_xlfn.CONCAT(3,"-",$A200, "-", "A"), PlayerData!$M:$M,PlayerData!N:N,""),
_xlfn.XLOOKUP(_xlfn.CONCAT(4,"-",$A200, "-", "A"), PlayerData!$M:$M,PlayerData!N:N,""),
_xlfn.XLOOKUP(_xlfn.CONCAT(5,"-",$A200, "-", "A"), PlayerData!$M:$M,PlayerData!N:N,""),
_xlfn.XLOOKUP(_xlfn.CONCAT(6,"-",$A200, "-", "A"), PlayerData!$M:$M,PlayerData!N:N,""),
_xlfn.XLOOKUP(_xlfn.CONCAT(7,"-",$A200, "-", "A"), PlayerData!$M:$M,PlayerData!N:N,""),
_xlfn.XLOOKUP(_xlfn.CONCAT(8,"-",$A200, "-", "A"), PlayerData!$M:$M,PlayerData!N:N,""),
_xlfn.XLOOKUP(_xlfn.CONCAT(9,"-",$A200, "-", "A"), PlayerData!$M:$M,PlayerData!N:N,""),
_xlfn.XLOOKUP(_xlfn.CONCAT(10,"-",$A200, "-", "A"), PlayerData!$M:$M,PlayerData!N:N,""),
_xlfn.XLOOKUP(_xlfn.CONCAT(11,"-",$A200, "-", "A"), PlayerData!$M:$M,PlayerData!N:N,""),
_xlfn.XLOOKUP(_xlfn.CONCAT(12,"-",$A200, "-", "A"), PlayerData!$M:$M,PlayerData!N:N,""),
_xlfn.XLOOKUP(_xlfn.CONCAT(13,"-",$A200, "-", "A"), PlayerData!$M:$M,PlayerData!N:N,""),
_xlfn.XLOOKUP(_xlfn.CONCAT(14,"-",$A200, "-", "A"), PlayerData!$M:$M,PlayerData!N:N,""),
_xlfn.XLOOKUP(_xlfn.CONCAT(15,"-",$A200, "-", "A"), PlayerData!$M:$M,PlayerData!N:N,""),
_xlfn.XLOOKUP(_xlfn.CONCAT(16,"-",$A200, "-", "A"), PlayerData!$M:$M,PlayerData!N:N,""),
_xlfn.XLOOKUP(_xlfn.CONCAT(17,"-",$A200, "-", "A"), PlayerData!$M:$M,PlayerData!N:N,""),
_xlfn.XLOOKUP(_xlfn.CONCAT(18,"-",$A200, "-", "A"), PlayerData!$M:$M,PlayerData!N:N,"")))</f>
        <v>0.12</v>
      </c>
      <c r="L200" s="138" cm="1">
        <f t="array" ref="L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"A"), PlayerData!$M:$M,PlayerData!O:O,""),
_xlfn.XLOOKUP(_xlfn.CONCAT(1,"-",$A200, "-", "A"), PlayerData!$M:$M,PlayerData!O:O,""),
_xlfn.XLOOKUP(_xlfn.CONCAT(2,"-",$A200, "-", "A"), PlayerData!$M:$M,PlayerData!O:O,""),
_xlfn.XLOOKUP(_xlfn.CONCAT(3,"-",$A200, "-", "A"), PlayerData!$M:$M,PlayerData!O:O,""),
_xlfn.XLOOKUP(_xlfn.CONCAT(4,"-",$A200, "-", "A"), PlayerData!$M:$M,PlayerData!O:O,""),
_xlfn.XLOOKUP(_xlfn.CONCAT(5,"-",$A200, "-", "A"), PlayerData!$M:$M,PlayerData!O:O,""),
_xlfn.XLOOKUP(_xlfn.CONCAT(6,"-",$A200, "-", "A"), PlayerData!$M:$M,PlayerData!O:O,""),
_xlfn.XLOOKUP(_xlfn.CONCAT(7,"-",$A200, "-", "A"), PlayerData!$M:$M,PlayerData!O:O,""),
_xlfn.XLOOKUP(_xlfn.CONCAT(8,"-",$A200, "-", "A"), PlayerData!$M:$M,PlayerData!O:O,""),
_xlfn.XLOOKUP(_xlfn.CONCAT(9,"-",$A200, "-", "A"), PlayerData!$M:$M,PlayerData!O:O,""),
_xlfn.XLOOKUP(_xlfn.CONCAT(10,"-",$A200, "-", "A"), PlayerData!$M:$M,PlayerData!O:O,""),
_xlfn.XLOOKUP(_xlfn.CONCAT(11,"-",$A200, "-", "A"), PlayerData!$M:$M,PlayerData!O:O,""),
_xlfn.XLOOKUP(_xlfn.CONCAT(12,"-",$A200, "-", "A"), PlayerData!$M:$M,PlayerData!O:O,""),
_xlfn.XLOOKUP(_xlfn.CONCAT(13,"-",$A200, "-", "A"), PlayerData!$M:$M,PlayerData!O:O,""),
_xlfn.XLOOKUP(_xlfn.CONCAT(14,"-",$A200, "-", "A"), PlayerData!$M:$M,PlayerData!O:O,""),
_xlfn.XLOOKUP(_xlfn.CONCAT(15,"-",$A200, "-", "A"), PlayerData!$M:$M,PlayerData!O:O,""),
_xlfn.XLOOKUP(_xlfn.CONCAT(16,"-",$A200, "-", "A"), PlayerData!$M:$M,PlayerData!O:O,""),
_xlfn.XLOOKUP(_xlfn.CONCAT(17,"-",$A200, "-", "A"), PlayerData!$M:$M,PlayerData!O:O,""),
_xlfn.XLOOKUP(_xlfn.CONCAT(18,"-",$A200, "-", "A"), PlayerData!$M:$M,PlayerData!O:O,"")))</f>
        <v>0</v>
      </c>
      <c r="M200" s="96" cm="1">
        <f t="array" ref="M2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_xlfn.XLOOKUP(_xlfn.CONCAT(0,"-",$A200, "-", "A"), PlayerData!$M:$M,PlayerData!R:R,""),
_xlfn.XLOOKUP(_xlfn.CONCAT(1,"-",$A200, "-", "A"), PlayerData!$M:$M,PlayerData!R:R,""),
_xlfn.XLOOKUP(_xlfn.CONCAT(2,"-",$A200, "-", "A"), PlayerData!$M:$M,PlayerData!R:R,""),
_xlfn.XLOOKUP(_xlfn.CONCAT(3,"-",$A200, "-", "A"), PlayerData!$M:$M,PlayerData!R:R,""),
_xlfn.XLOOKUP(_xlfn.CONCAT(4,"-",$A200, "-", "A"), PlayerData!$M:$M,PlayerData!R:R,""),
_xlfn.XLOOKUP(_xlfn.CONCAT(5,"-",$A200, "-", "A"), PlayerData!$M:$M,PlayerData!R:R,""),
_xlfn.XLOOKUP(_xlfn.CONCAT(6,"-",$A200, "-", "A"), PlayerData!$M:$M,PlayerData!R:R,""),
_xlfn.XLOOKUP(_xlfn.CONCAT(7,"-",$A200, "-", "A"), PlayerData!$M:$M,PlayerData!R:R,""),
_xlfn.XLOOKUP(_xlfn.CONCAT(8,"-",$A200, "-", "A"), PlayerData!$M:$M,PlayerData!R:R,""),
_xlfn.XLOOKUP(_xlfn.CONCAT(9,"-",$A200, "-", "A"), PlayerData!$M:$M,PlayerData!R:R,""),
_xlfn.XLOOKUP(_xlfn.CONCAT(10,"-",$A200, "-", "A"), PlayerData!$M:$M,PlayerData!R:R,""),
_xlfn.XLOOKUP(_xlfn.CONCAT(11,"-",$A200, "-", "A"), PlayerData!$M:$M,PlayerData!R:R,""),
_xlfn.XLOOKUP(_xlfn.CONCAT(12,"-",$A200, "-", "A"), PlayerData!$M:$M,PlayerData!R:R,""),
_xlfn.XLOOKUP(_xlfn.CONCAT(13,"-",$A200, "-", "A"), PlayerData!$M:$M,PlayerData!R:R,""),
_xlfn.XLOOKUP(_xlfn.CONCAT(14,"-",$A200, "-", "A"), PlayerData!$M:$M,PlayerData!R:R,""),
_xlfn.XLOOKUP(_xlfn.CONCAT(15,"-",$A200, "-", "A"), PlayerData!$M:$M,PlayerData!R:R,""),
_xlfn.XLOOKUP(_xlfn.CONCAT(16,"-",$A200, "-", "A"), PlayerData!$M:$M,PlayerData!R:R,""),
_xlfn.XLOOKUP(_xlfn.CONCAT(17,"-",$A200, "-", "A"), PlayerData!$M:$M,PlayerData!R:R,""),
_xlfn.XLOOKUP(_xlfn.CONCAT(18,"-",$A200, "-", "A"), PlayerData!$M:$M,PlayerData!R:R,"")))</f>
        <v>0.44</v>
      </c>
      <c r="N200" s="134">
        <f t="shared" si="23"/>
        <v>2.7272727272727271</v>
      </c>
      <c r="O200" s="134">
        <f t="shared" si="24"/>
        <v>0</v>
      </c>
      <c r="P200" s="73">
        <f t="shared" si="25"/>
        <v>5.9299191374663076</v>
      </c>
      <c r="Q200" s="132" cm="1">
        <f t="array" ref="Q200">IF(OR($A200=Solver!$T$12:$T$201),0,SUMPRODUCT($H200:$J200,$T$4:$V$4))</f>
        <v>5.6603773584905674</v>
      </c>
      <c r="R200" s="73" cm="1">
        <f t="array" ref="R200">IF(OR($A200=Solver!$T$12:$T$201),0, SUMPRODUCT($N200:$P200, $T$4:$V$4))</f>
        <v>5.9299191374663076</v>
      </c>
    </row>
    <row r="201" spans="1:18">
      <c r="A201" s="55">
        <v>199</v>
      </c>
      <c r="B201" s="55">
        <f>_xlfn.XLOOKUP($A201, PlayerData!$B$3:$B$394, PlayerData!C$3:C$394)</f>
        <v>0</v>
      </c>
      <c r="C201" s="55" t="str">
        <f>_xlfn.XLOOKUP($A201, PlayerData!$B$3:$B$394, PlayerData!D$3:D$394)</f>
        <v>M</v>
      </c>
      <c r="D201" s="31" t="str">
        <f>_xlfn.XLOOKUP($A201, PlayerData!$B$3:$B$394, PlayerData!E$3:E$394)</f>
        <v>Lerma</v>
      </c>
      <c r="E201" s="136" cm="1">
        <f t="array" ref="E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"H"), PlayerData!$G:$G,PlayerData!H:H,""),
_xlfn.XLOOKUP(_xlfn.CONCAT(1,"-",$A201, "-", "H"), PlayerData!$G:$G,PlayerData!H:H,""),
_xlfn.XLOOKUP(_xlfn.CONCAT(2,"-",$A201, "-", "H"), PlayerData!$G:$G,PlayerData!H:H,""),
_xlfn.XLOOKUP(_xlfn.CONCAT(3,"-",$A201, "-", "H"), PlayerData!$G:$G,PlayerData!H:H,""),
_xlfn.XLOOKUP(_xlfn.CONCAT(4,"-",$A201, "-", "H"), PlayerData!$G:$G,PlayerData!H:H,""),
_xlfn.XLOOKUP(_xlfn.CONCAT(5,"-",$A201, "-", "H"), PlayerData!$G:$G,PlayerData!H:H,""),
_xlfn.XLOOKUP(_xlfn.CONCAT(6,"-",$A201, "-", "H"), PlayerData!$G:$G,PlayerData!H:H,""),
_xlfn.XLOOKUP(_xlfn.CONCAT(7,"-",$A201, "-", "H"), PlayerData!$G:$G,PlayerData!H:H,""),
_xlfn.XLOOKUP(_xlfn.CONCAT(8,"-",$A201, "-", "H"), PlayerData!$G:$G,PlayerData!H:H,""),
_xlfn.XLOOKUP(_xlfn.CONCAT(9,"-",$A201, "-", "H"), PlayerData!$G:$G,PlayerData!H:H,""),
_xlfn.XLOOKUP(_xlfn.CONCAT(10,"-",$A201, "-", "H"), PlayerData!$G:$G,PlayerData!H:H,""),
_xlfn.XLOOKUP(_xlfn.CONCAT(11,"-",$A201, "-", "H"), PlayerData!$G:$G,PlayerData!H:H,""),
_xlfn.XLOOKUP(_xlfn.CONCAT(12,"-",$A201, "-", "H"), PlayerData!$G:$G,PlayerData!H:H,""),
_xlfn.XLOOKUP(_xlfn.CONCAT(13,"-",$A201, "-", "H"), PlayerData!$G:$G,PlayerData!H:H,""),
_xlfn.XLOOKUP(_xlfn.CONCAT(14,"-",$A201, "-", "H"), PlayerData!$G:$G,PlayerData!H:H,""),
_xlfn.XLOOKUP(_xlfn.CONCAT(15,"-",$A201, "-", "H"), PlayerData!$G:$G,PlayerData!H:H,""),
_xlfn.XLOOKUP(_xlfn.CONCAT(16,"-",$A201, "-", "H"), PlayerData!$G:$G,PlayerData!H:H,""),
_xlfn.XLOOKUP(_xlfn.CONCAT(17,"-",$A201, "-", "H"), PlayerData!$G:$G,PlayerData!H:H,""),
_xlfn.XLOOKUP(_xlfn.CONCAT(18,"-",$A201, "-", "H"), PlayerData!$G:$G,PlayerData!H:H,"")))</f>
        <v>0.44</v>
      </c>
      <c r="F201" s="136" cm="1">
        <f t="array" ref="F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"H"), PlayerData!$G:$G,PlayerData!I:I,""),
_xlfn.XLOOKUP(_xlfn.CONCAT(1,"-",$A201, "-", "H"), PlayerData!$G:$G,PlayerData!I:I,""),
_xlfn.XLOOKUP(_xlfn.CONCAT(2,"-",$A201, "-", "H"), PlayerData!$G:$G,PlayerData!I:I,""),
_xlfn.XLOOKUP(_xlfn.CONCAT(3,"-",$A201, "-", "H"), PlayerData!$G:$G,PlayerData!I:I,""),
_xlfn.XLOOKUP(_xlfn.CONCAT(4,"-",$A201, "-", "H"), PlayerData!$G:$G,PlayerData!I:I,""),
_xlfn.XLOOKUP(_xlfn.CONCAT(5,"-",$A201, "-", "H"), PlayerData!$G:$G,PlayerData!I:I,""),
_xlfn.XLOOKUP(_xlfn.CONCAT(6,"-",$A201, "-", "H"), PlayerData!$G:$G,PlayerData!I:I,""),
_xlfn.XLOOKUP(_xlfn.CONCAT(7,"-",$A201, "-", "H"), PlayerData!$G:$G,PlayerData!I:I,""),
_xlfn.XLOOKUP(_xlfn.CONCAT(8,"-",$A201, "-", "H"), PlayerData!$G:$G,PlayerData!I:I,""),
_xlfn.XLOOKUP(_xlfn.CONCAT(9,"-",$A201, "-", "H"), PlayerData!$G:$G,PlayerData!I:I,""),
_xlfn.XLOOKUP(_xlfn.CONCAT(10,"-",$A201, "-", "H"), PlayerData!$G:$G,PlayerData!I:I,""),
_xlfn.XLOOKUP(_xlfn.CONCAT(11,"-",$A201, "-", "H"), PlayerData!$G:$G,PlayerData!I:I,""),
_xlfn.XLOOKUP(_xlfn.CONCAT(12,"-",$A201, "-", "H"), PlayerData!$G:$G,PlayerData!I:I,""),
_xlfn.XLOOKUP(_xlfn.CONCAT(13,"-",$A201, "-", "H"), PlayerData!$G:$G,PlayerData!I:I,""),
_xlfn.XLOOKUP(_xlfn.CONCAT(14,"-",$A201, "-", "H"), PlayerData!$G:$G,PlayerData!I:I,""),
_xlfn.XLOOKUP(_xlfn.CONCAT(15,"-",$A201, "-", "H"), PlayerData!$G:$G,PlayerData!I:I,""),
_xlfn.XLOOKUP(_xlfn.CONCAT(16,"-",$A201, "-", "H"), PlayerData!$G:$G,PlayerData!I:I,""),
_xlfn.XLOOKUP(_xlfn.CONCAT(17,"-",$A201, "-", "H"), PlayerData!$G:$G,PlayerData!I:I,""),
_xlfn.XLOOKUP(_xlfn.CONCAT(18,"-",$A201, "-", "H"), PlayerData!$G:$G,PlayerData!I:I,"")))</f>
        <v>0</v>
      </c>
      <c r="G201" s="90" cm="1">
        <f t="array" ref="G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"H"), PlayerData!$G:$G,PlayerData!L:L,""),
_xlfn.XLOOKUP(_xlfn.CONCAT(1,"-",$A201, "-", "H"), PlayerData!$G:$G,PlayerData!L:L,""),
_xlfn.XLOOKUP(_xlfn.CONCAT(2,"-",$A201, "-", "H"), PlayerData!$G:$G,PlayerData!L:L,""),
_xlfn.XLOOKUP(_xlfn.CONCAT(3,"-",$A201, "-", "H"), PlayerData!$G:$G,PlayerData!L:L,""),
_xlfn.XLOOKUP(_xlfn.CONCAT(4,"-",$A201, "-", "H"), PlayerData!$G:$G,PlayerData!L:L,""),
_xlfn.XLOOKUP(_xlfn.CONCAT(5,"-",$A201, "-", "H"), PlayerData!$G:$G,PlayerData!L:L,""),
_xlfn.XLOOKUP(_xlfn.CONCAT(6,"-",$A201, "-", "H"), PlayerData!$G:$G,PlayerData!L:L,""),
_xlfn.XLOOKUP(_xlfn.CONCAT(7,"-",$A201, "-", "H"), PlayerData!$G:$G,PlayerData!L:L,""),
_xlfn.XLOOKUP(_xlfn.CONCAT(8,"-",$A201, "-", "H"), PlayerData!$G:$G,PlayerData!L:L,""),
_xlfn.XLOOKUP(_xlfn.CONCAT(9,"-",$A201, "-", "H"), PlayerData!$G:$G,PlayerData!L:L,""),
_xlfn.XLOOKUP(_xlfn.CONCAT(10,"-",$A201, "-", "H"), PlayerData!$G:$G,PlayerData!L:L,""),
_xlfn.XLOOKUP(_xlfn.CONCAT(11,"-",$A201, "-", "H"), PlayerData!$G:$G,PlayerData!L:L,""),
_xlfn.XLOOKUP(_xlfn.CONCAT(12,"-",$A201, "-", "H"), PlayerData!$G:$G,PlayerData!L:L,""),
_xlfn.XLOOKUP(_xlfn.CONCAT(13,"-",$A201, "-", "H"), PlayerData!$G:$G,PlayerData!L:L,""),
_xlfn.XLOOKUP(_xlfn.CONCAT(14,"-",$A201, "-", "H"), PlayerData!$G:$G,PlayerData!L:L,""),
_xlfn.XLOOKUP(_xlfn.CONCAT(15,"-",$A201, "-", "H"), PlayerData!$G:$G,PlayerData!L:L,""),
_xlfn.XLOOKUP(_xlfn.CONCAT(16,"-",$A201, "-", "H"), PlayerData!$G:$G,PlayerData!L:L,""),
_xlfn.XLOOKUP(_xlfn.CONCAT(17,"-",$A201, "-", "H"), PlayerData!$G:$G,PlayerData!L:L,""),
_xlfn.XLOOKUP(_xlfn.CONCAT(18,"-",$A201, "-", "H"), PlayerData!$G:$G,PlayerData!L:L,"")))</f>
        <v>0.24</v>
      </c>
      <c r="H201" s="132">
        <f t="shared" si="20"/>
        <v>10</v>
      </c>
      <c r="I201" s="132">
        <f t="shared" si="21"/>
        <v>0</v>
      </c>
      <c r="J201" s="72">
        <f t="shared" si="22"/>
        <v>3.2345013477088953</v>
      </c>
      <c r="K201" s="138" cm="1">
        <f t="array" ref="K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"A"), PlayerData!$M:$M,PlayerData!N:N,""),
_xlfn.XLOOKUP(_xlfn.CONCAT(1,"-",$A201, "-", "A"), PlayerData!$M:$M,PlayerData!N:N,""),
_xlfn.XLOOKUP(_xlfn.CONCAT(2,"-",$A201, "-", "A"), PlayerData!$M:$M,PlayerData!N:N,""),
_xlfn.XLOOKUP(_xlfn.CONCAT(3,"-",$A201, "-", "A"), PlayerData!$M:$M,PlayerData!N:N,""),
_xlfn.XLOOKUP(_xlfn.CONCAT(4,"-",$A201, "-", "A"), PlayerData!$M:$M,PlayerData!N:N,""),
_xlfn.XLOOKUP(_xlfn.CONCAT(5,"-",$A201, "-", "A"), PlayerData!$M:$M,PlayerData!N:N,""),
_xlfn.XLOOKUP(_xlfn.CONCAT(6,"-",$A201, "-", "A"), PlayerData!$M:$M,PlayerData!N:N,""),
_xlfn.XLOOKUP(_xlfn.CONCAT(7,"-",$A201, "-", "A"), PlayerData!$M:$M,PlayerData!N:N,""),
_xlfn.XLOOKUP(_xlfn.CONCAT(8,"-",$A201, "-", "A"), PlayerData!$M:$M,PlayerData!N:N,""),
_xlfn.XLOOKUP(_xlfn.CONCAT(9,"-",$A201, "-", "A"), PlayerData!$M:$M,PlayerData!N:N,""),
_xlfn.XLOOKUP(_xlfn.CONCAT(10,"-",$A201, "-", "A"), PlayerData!$M:$M,PlayerData!N:N,""),
_xlfn.XLOOKUP(_xlfn.CONCAT(11,"-",$A201, "-", "A"), PlayerData!$M:$M,PlayerData!N:N,""),
_xlfn.XLOOKUP(_xlfn.CONCAT(12,"-",$A201, "-", "A"), PlayerData!$M:$M,PlayerData!N:N,""),
_xlfn.XLOOKUP(_xlfn.CONCAT(13,"-",$A201, "-", "A"), PlayerData!$M:$M,PlayerData!N:N,""),
_xlfn.XLOOKUP(_xlfn.CONCAT(14,"-",$A201, "-", "A"), PlayerData!$M:$M,PlayerData!N:N,""),
_xlfn.XLOOKUP(_xlfn.CONCAT(15,"-",$A201, "-", "A"), PlayerData!$M:$M,PlayerData!N:N,""),
_xlfn.XLOOKUP(_xlfn.CONCAT(16,"-",$A201, "-", "A"), PlayerData!$M:$M,PlayerData!N:N,""),
_xlfn.XLOOKUP(_xlfn.CONCAT(17,"-",$A201, "-", "A"), PlayerData!$M:$M,PlayerData!N:N,""),
_xlfn.XLOOKUP(_xlfn.CONCAT(18,"-",$A201, "-", "A"), PlayerData!$M:$M,PlayerData!N:N,"")))</f>
        <v>0.43</v>
      </c>
      <c r="L201" s="138" cm="1">
        <f t="array" ref="L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"A"), PlayerData!$M:$M,PlayerData!O:O,""),
_xlfn.XLOOKUP(_xlfn.CONCAT(1,"-",$A201, "-", "A"), PlayerData!$M:$M,PlayerData!O:O,""),
_xlfn.XLOOKUP(_xlfn.CONCAT(2,"-",$A201, "-", "A"), PlayerData!$M:$M,PlayerData!O:O,""),
_xlfn.XLOOKUP(_xlfn.CONCAT(3,"-",$A201, "-", "A"), PlayerData!$M:$M,PlayerData!O:O,""),
_xlfn.XLOOKUP(_xlfn.CONCAT(4,"-",$A201, "-", "A"), PlayerData!$M:$M,PlayerData!O:O,""),
_xlfn.XLOOKUP(_xlfn.CONCAT(5,"-",$A201, "-", "A"), PlayerData!$M:$M,PlayerData!O:O,""),
_xlfn.XLOOKUP(_xlfn.CONCAT(6,"-",$A201, "-", "A"), PlayerData!$M:$M,PlayerData!O:O,""),
_xlfn.XLOOKUP(_xlfn.CONCAT(7,"-",$A201, "-", "A"), PlayerData!$M:$M,PlayerData!O:O,""),
_xlfn.XLOOKUP(_xlfn.CONCAT(8,"-",$A201, "-", "A"), PlayerData!$M:$M,PlayerData!O:O,""),
_xlfn.XLOOKUP(_xlfn.CONCAT(9,"-",$A201, "-", "A"), PlayerData!$M:$M,PlayerData!O:O,""),
_xlfn.XLOOKUP(_xlfn.CONCAT(10,"-",$A201, "-", "A"), PlayerData!$M:$M,PlayerData!O:O,""),
_xlfn.XLOOKUP(_xlfn.CONCAT(11,"-",$A201, "-", "A"), PlayerData!$M:$M,PlayerData!O:O,""),
_xlfn.XLOOKUP(_xlfn.CONCAT(12,"-",$A201, "-", "A"), PlayerData!$M:$M,PlayerData!O:O,""),
_xlfn.XLOOKUP(_xlfn.CONCAT(13,"-",$A201, "-", "A"), PlayerData!$M:$M,PlayerData!O:O,""),
_xlfn.XLOOKUP(_xlfn.CONCAT(14,"-",$A201, "-", "A"), PlayerData!$M:$M,PlayerData!O:O,""),
_xlfn.XLOOKUP(_xlfn.CONCAT(15,"-",$A201, "-", "A"), PlayerData!$M:$M,PlayerData!O:O,""),
_xlfn.XLOOKUP(_xlfn.CONCAT(16,"-",$A201, "-", "A"), PlayerData!$M:$M,PlayerData!O:O,""),
_xlfn.XLOOKUP(_xlfn.CONCAT(17,"-",$A201, "-", "A"), PlayerData!$M:$M,PlayerData!O:O,""),
_xlfn.XLOOKUP(_xlfn.CONCAT(18,"-",$A201, "-", "A"), PlayerData!$M:$M,PlayerData!O:O,"")))</f>
        <v>0</v>
      </c>
      <c r="M201" s="96" cm="1">
        <f t="array" ref="M2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_xlfn.XLOOKUP(_xlfn.CONCAT(0,"-",$A201, "-", "A"), PlayerData!$M:$M,PlayerData!R:R,""),
_xlfn.XLOOKUP(_xlfn.CONCAT(1,"-",$A201, "-", "A"), PlayerData!$M:$M,PlayerData!R:R,""),
_xlfn.XLOOKUP(_xlfn.CONCAT(2,"-",$A201, "-", "A"), PlayerData!$M:$M,PlayerData!R:R,""),
_xlfn.XLOOKUP(_xlfn.CONCAT(3,"-",$A201, "-", "A"), PlayerData!$M:$M,PlayerData!R:R,""),
_xlfn.XLOOKUP(_xlfn.CONCAT(4,"-",$A201, "-", "A"), PlayerData!$M:$M,PlayerData!R:R,""),
_xlfn.XLOOKUP(_xlfn.CONCAT(5,"-",$A201, "-", "A"), PlayerData!$M:$M,PlayerData!R:R,""),
_xlfn.XLOOKUP(_xlfn.CONCAT(6,"-",$A201, "-", "A"), PlayerData!$M:$M,PlayerData!R:R,""),
_xlfn.XLOOKUP(_xlfn.CONCAT(7,"-",$A201, "-", "A"), PlayerData!$M:$M,PlayerData!R:R,""),
_xlfn.XLOOKUP(_xlfn.CONCAT(8,"-",$A201, "-", "A"), PlayerData!$M:$M,PlayerData!R:R,""),
_xlfn.XLOOKUP(_xlfn.CONCAT(9,"-",$A201, "-", "A"), PlayerData!$M:$M,PlayerData!R:R,""),
_xlfn.XLOOKUP(_xlfn.CONCAT(10,"-",$A201, "-", "A"), PlayerData!$M:$M,PlayerData!R:R,""),
_xlfn.XLOOKUP(_xlfn.CONCAT(11,"-",$A201, "-", "A"), PlayerData!$M:$M,PlayerData!R:R,""),
_xlfn.XLOOKUP(_xlfn.CONCAT(12,"-",$A201, "-", "A"), PlayerData!$M:$M,PlayerData!R:R,""),
_xlfn.XLOOKUP(_xlfn.CONCAT(13,"-",$A201, "-", "A"), PlayerData!$M:$M,PlayerData!R:R,""),
_xlfn.XLOOKUP(_xlfn.CONCAT(14,"-",$A201, "-", "A"), PlayerData!$M:$M,PlayerData!R:R,""),
_xlfn.XLOOKUP(_xlfn.CONCAT(15,"-",$A201, "-", "A"), PlayerData!$M:$M,PlayerData!R:R,""),
_xlfn.XLOOKUP(_xlfn.CONCAT(16,"-",$A201, "-", "A"), PlayerData!$M:$M,PlayerData!R:R,""),
_xlfn.XLOOKUP(_xlfn.CONCAT(17,"-",$A201, "-", "A"), PlayerData!$M:$M,PlayerData!R:R,""),
_xlfn.XLOOKUP(_xlfn.CONCAT(18,"-",$A201, "-", "A"), PlayerData!$M:$M,PlayerData!R:R,"")))</f>
        <v>0.33999999999999997</v>
      </c>
      <c r="N201" s="134">
        <f t="shared" si="23"/>
        <v>9.7727272727272716</v>
      </c>
      <c r="O201" s="134">
        <f t="shared" si="24"/>
        <v>0</v>
      </c>
      <c r="P201" s="73">
        <f t="shared" si="25"/>
        <v>4.5822102425876015</v>
      </c>
      <c r="Q201" s="132" cm="1">
        <f t="array" ref="Q201">IF(OR($A201=Solver!$T$12:$T$201),0,SUMPRODUCT($H201:$J201,$T$4:$V$4))</f>
        <v>3.2345013477088953</v>
      </c>
      <c r="R201" s="73" cm="1">
        <f t="array" ref="R201">IF(OR($A201=Solver!$T$12:$T$201),0, SUMPRODUCT($N201:$P201, $T$4:$V$4))</f>
        <v>4.5822102425876015</v>
      </c>
    </row>
    <row r="202" spans="1:18">
      <c r="A202" s="55">
        <v>200</v>
      </c>
      <c r="B202" s="55">
        <f>_xlfn.XLOOKUP($A202, PlayerData!$B$3:$B$394, PlayerData!C$3:C$394)</f>
        <v>0</v>
      </c>
      <c r="C202" s="55" t="str">
        <f>_xlfn.XLOOKUP($A202, PlayerData!$B$3:$B$394, PlayerData!D$3:D$394)</f>
        <v>M</v>
      </c>
      <c r="D202" s="31" t="str">
        <f>_xlfn.XLOOKUP($A202, PlayerData!$B$3:$B$394, PlayerData!E$3:E$394)</f>
        <v>Gosling</v>
      </c>
      <c r="E202" s="136" cm="1">
        <f t="array" ref="E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"H"), PlayerData!$G:$G,PlayerData!H:H,""),
_xlfn.XLOOKUP(_xlfn.CONCAT(1,"-",$A202, "-", "H"), PlayerData!$G:$G,PlayerData!H:H,""),
_xlfn.XLOOKUP(_xlfn.CONCAT(2,"-",$A202, "-", "H"), PlayerData!$G:$G,PlayerData!H:H,""),
_xlfn.XLOOKUP(_xlfn.CONCAT(3,"-",$A202, "-", "H"), PlayerData!$G:$G,PlayerData!H:H,""),
_xlfn.XLOOKUP(_xlfn.CONCAT(4,"-",$A202, "-", "H"), PlayerData!$G:$G,PlayerData!H:H,""),
_xlfn.XLOOKUP(_xlfn.CONCAT(5,"-",$A202, "-", "H"), PlayerData!$G:$G,PlayerData!H:H,""),
_xlfn.XLOOKUP(_xlfn.CONCAT(6,"-",$A202, "-", "H"), PlayerData!$G:$G,PlayerData!H:H,""),
_xlfn.XLOOKUP(_xlfn.CONCAT(7,"-",$A202, "-", "H"), PlayerData!$G:$G,PlayerData!H:H,""),
_xlfn.XLOOKUP(_xlfn.CONCAT(8,"-",$A202, "-", "H"), PlayerData!$G:$G,PlayerData!H:H,""),
_xlfn.XLOOKUP(_xlfn.CONCAT(9,"-",$A202, "-", "H"), PlayerData!$G:$G,PlayerData!H:H,""),
_xlfn.XLOOKUP(_xlfn.CONCAT(10,"-",$A202, "-", "H"), PlayerData!$G:$G,PlayerData!H:H,""),
_xlfn.XLOOKUP(_xlfn.CONCAT(11,"-",$A202, "-", "H"), PlayerData!$G:$G,PlayerData!H:H,""),
_xlfn.XLOOKUP(_xlfn.CONCAT(12,"-",$A202, "-", "H"), PlayerData!$G:$G,PlayerData!H:H,""),
_xlfn.XLOOKUP(_xlfn.CONCAT(13,"-",$A202, "-", "H"), PlayerData!$G:$G,PlayerData!H:H,""),
_xlfn.XLOOKUP(_xlfn.CONCAT(14,"-",$A202, "-", "H"), PlayerData!$G:$G,PlayerData!H:H,""),
_xlfn.XLOOKUP(_xlfn.CONCAT(15,"-",$A202, "-", "H"), PlayerData!$G:$G,PlayerData!H:H,""),
_xlfn.XLOOKUP(_xlfn.CONCAT(16,"-",$A202, "-", "H"), PlayerData!$G:$G,PlayerData!H:H,""),
_xlfn.XLOOKUP(_xlfn.CONCAT(17,"-",$A202, "-", "H"), PlayerData!$G:$G,PlayerData!H:H,""),
_xlfn.XLOOKUP(_xlfn.CONCAT(18,"-",$A202, "-", "H"), PlayerData!$G:$G,PlayerData!H:H,"")))</f>
        <v>0.25</v>
      </c>
      <c r="F202" s="136" cm="1">
        <f t="array" ref="F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"H"), PlayerData!$G:$G,PlayerData!I:I,""),
_xlfn.XLOOKUP(_xlfn.CONCAT(1,"-",$A202, "-", "H"), PlayerData!$G:$G,PlayerData!I:I,""),
_xlfn.XLOOKUP(_xlfn.CONCAT(2,"-",$A202, "-", "H"), PlayerData!$G:$G,PlayerData!I:I,""),
_xlfn.XLOOKUP(_xlfn.CONCAT(3,"-",$A202, "-", "H"), PlayerData!$G:$G,PlayerData!I:I,""),
_xlfn.XLOOKUP(_xlfn.CONCAT(4,"-",$A202, "-", "H"), PlayerData!$G:$G,PlayerData!I:I,""),
_xlfn.XLOOKUP(_xlfn.CONCAT(5,"-",$A202, "-", "H"), PlayerData!$G:$G,PlayerData!I:I,""),
_xlfn.XLOOKUP(_xlfn.CONCAT(6,"-",$A202, "-", "H"), PlayerData!$G:$G,PlayerData!I:I,""),
_xlfn.XLOOKUP(_xlfn.CONCAT(7,"-",$A202, "-", "H"), PlayerData!$G:$G,PlayerData!I:I,""),
_xlfn.XLOOKUP(_xlfn.CONCAT(8,"-",$A202, "-", "H"), PlayerData!$G:$G,PlayerData!I:I,""),
_xlfn.XLOOKUP(_xlfn.CONCAT(9,"-",$A202, "-", "H"), PlayerData!$G:$G,PlayerData!I:I,""),
_xlfn.XLOOKUP(_xlfn.CONCAT(10,"-",$A202, "-", "H"), PlayerData!$G:$G,PlayerData!I:I,""),
_xlfn.XLOOKUP(_xlfn.CONCAT(11,"-",$A202, "-", "H"), PlayerData!$G:$G,PlayerData!I:I,""),
_xlfn.XLOOKUP(_xlfn.CONCAT(12,"-",$A202, "-", "H"), PlayerData!$G:$G,PlayerData!I:I,""),
_xlfn.XLOOKUP(_xlfn.CONCAT(13,"-",$A202, "-", "H"), PlayerData!$G:$G,PlayerData!I:I,""),
_xlfn.XLOOKUP(_xlfn.CONCAT(14,"-",$A202, "-", "H"), PlayerData!$G:$G,PlayerData!I:I,""),
_xlfn.XLOOKUP(_xlfn.CONCAT(15,"-",$A202, "-", "H"), PlayerData!$G:$G,PlayerData!I:I,""),
_xlfn.XLOOKUP(_xlfn.CONCAT(16,"-",$A202, "-", "H"), PlayerData!$G:$G,PlayerData!I:I,""),
_xlfn.XLOOKUP(_xlfn.CONCAT(17,"-",$A202, "-", "H"), PlayerData!$G:$G,PlayerData!I:I,""),
_xlfn.XLOOKUP(_xlfn.CONCAT(18,"-",$A202, "-", "H"), PlayerData!$G:$G,PlayerData!I:I,"")))</f>
        <v>0.25</v>
      </c>
      <c r="G202" s="90" cm="1">
        <f t="array" ref="G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"H"), PlayerData!$G:$G,PlayerData!L:L,""),
_xlfn.XLOOKUP(_xlfn.CONCAT(1,"-",$A202, "-", "H"), PlayerData!$G:$G,PlayerData!L:L,""),
_xlfn.XLOOKUP(_xlfn.CONCAT(2,"-",$A202, "-", "H"), PlayerData!$G:$G,PlayerData!L:L,""),
_xlfn.XLOOKUP(_xlfn.CONCAT(3,"-",$A202, "-", "H"), PlayerData!$G:$G,PlayerData!L:L,""),
_xlfn.XLOOKUP(_xlfn.CONCAT(4,"-",$A202, "-", "H"), PlayerData!$G:$G,PlayerData!L:L,""),
_xlfn.XLOOKUP(_xlfn.CONCAT(5,"-",$A202, "-", "H"), PlayerData!$G:$G,PlayerData!L:L,""),
_xlfn.XLOOKUP(_xlfn.CONCAT(6,"-",$A202, "-", "H"), PlayerData!$G:$G,PlayerData!L:L,""),
_xlfn.XLOOKUP(_xlfn.CONCAT(7,"-",$A202, "-", "H"), PlayerData!$G:$G,PlayerData!L:L,""),
_xlfn.XLOOKUP(_xlfn.CONCAT(8,"-",$A202, "-", "H"), PlayerData!$G:$G,PlayerData!L:L,""),
_xlfn.XLOOKUP(_xlfn.CONCAT(9,"-",$A202, "-", "H"), PlayerData!$G:$G,PlayerData!L:L,""),
_xlfn.XLOOKUP(_xlfn.CONCAT(10,"-",$A202, "-", "H"), PlayerData!$G:$G,PlayerData!L:L,""),
_xlfn.XLOOKUP(_xlfn.CONCAT(11,"-",$A202, "-", "H"), PlayerData!$G:$G,PlayerData!L:L,""),
_xlfn.XLOOKUP(_xlfn.CONCAT(12,"-",$A202, "-", "H"), PlayerData!$G:$G,PlayerData!L:L,""),
_xlfn.XLOOKUP(_xlfn.CONCAT(13,"-",$A202, "-", "H"), PlayerData!$G:$G,PlayerData!L:L,""),
_xlfn.XLOOKUP(_xlfn.CONCAT(14,"-",$A202, "-", "H"), PlayerData!$G:$G,PlayerData!L:L,""),
_xlfn.XLOOKUP(_xlfn.CONCAT(15,"-",$A202, "-", "H"), PlayerData!$G:$G,PlayerData!L:L,""),
_xlfn.XLOOKUP(_xlfn.CONCAT(16,"-",$A202, "-", "H"), PlayerData!$G:$G,PlayerData!L:L,""),
_xlfn.XLOOKUP(_xlfn.CONCAT(17,"-",$A202, "-", "H"), PlayerData!$G:$G,PlayerData!L:L,""),
_xlfn.XLOOKUP(_xlfn.CONCAT(18,"-",$A202, "-", "H"), PlayerData!$G:$G,PlayerData!L:L,"")))</f>
        <v>0.73</v>
      </c>
      <c r="H202" s="132">
        <f t="shared" si="20"/>
        <v>5.6818181818181817</v>
      </c>
      <c r="I202" s="132">
        <f t="shared" si="21"/>
        <v>11.363636363636363</v>
      </c>
      <c r="J202" s="72">
        <f t="shared" si="22"/>
        <v>9.8382749326145564</v>
      </c>
      <c r="K202" s="138" cm="1">
        <f t="array" ref="K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"A"), PlayerData!$M:$M,PlayerData!N:N,""),
_xlfn.XLOOKUP(_xlfn.CONCAT(1,"-",$A202, "-", "A"), PlayerData!$M:$M,PlayerData!N:N,""),
_xlfn.XLOOKUP(_xlfn.CONCAT(2,"-",$A202, "-", "A"), PlayerData!$M:$M,PlayerData!N:N,""),
_xlfn.XLOOKUP(_xlfn.CONCAT(3,"-",$A202, "-", "A"), PlayerData!$M:$M,PlayerData!N:N,""),
_xlfn.XLOOKUP(_xlfn.CONCAT(4,"-",$A202, "-", "A"), PlayerData!$M:$M,PlayerData!N:N,""),
_xlfn.XLOOKUP(_xlfn.CONCAT(5,"-",$A202, "-", "A"), PlayerData!$M:$M,PlayerData!N:N,""),
_xlfn.XLOOKUP(_xlfn.CONCAT(6,"-",$A202, "-", "A"), PlayerData!$M:$M,PlayerData!N:N,""),
_xlfn.XLOOKUP(_xlfn.CONCAT(7,"-",$A202, "-", "A"), PlayerData!$M:$M,PlayerData!N:N,""),
_xlfn.XLOOKUP(_xlfn.CONCAT(8,"-",$A202, "-", "A"), PlayerData!$M:$M,PlayerData!N:N,""),
_xlfn.XLOOKUP(_xlfn.CONCAT(9,"-",$A202, "-", "A"), PlayerData!$M:$M,PlayerData!N:N,""),
_xlfn.XLOOKUP(_xlfn.CONCAT(10,"-",$A202, "-", "A"), PlayerData!$M:$M,PlayerData!N:N,""),
_xlfn.XLOOKUP(_xlfn.CONCAT(11,"-",$A202, "-", "A"), PlayerData!$M:$M,PlayerData!N:N,""),
_xlfn.XLOOKUP(_xlfn.CONCAT(12,"-",$A202, "-", "A"), PlayerData!$M:$M,PlayerData!N:N,""),
_xlfn.XLOOKUP(_xlfn.CONCAT(13,"-",$A202, "-", "A"), PlayerData!$M:$M,PlayerData!N:N,""),
_xlfn.XLOOKUP(_xlfn.CONCAT(14,"-",$A202, "-", "A"), PlayerData!$M:$M,PlayerData!N:N,""),
_xlfn.XLOOKUP(_xlfn.CONCAT(15,"-",$A202, "-", "A"), PlayerData!$M:$M,PlayerData!N:N,""),
_xlfn.XLOOKUP(_xlfn.CONCAT(16,"-",$A202, "-", "A"), PlayerData!$M:$M,PlayerData!N:N,""),
_xlfn.XLOOKUP(_xlfn.CONCAT(17,"-",$A202, "-", "A"), PlayerData!$M:$M,PlayerData!N:N,""),
_xlfn.XLOOKUP(_xlfn.CONCAT(18,"-",$A202, "-", "A"), PlayerData!$M:$M,PlayerData!N:N,"")))</f>
        <v>0.56999999999999995</v>
      </c>
      <c r="L202" s="138" cm="1">
        <f t="array" ref="L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"A"), PlayerData!$M:$M,PlayerData!O:O,""),
_xlfn.XLOOKUP(_xlfn.CONCAT(1,"-",$A202, "-", "A"), PlayerData!$M:$M,PlayerData!O:O,""),
_xlfn.XLOOKUP(_xlfn.CONCAT(2,"-",$A202, "-", "A"), PlayerData!$M:$M,PlayerData!O:O,""),
_xlfn.XLOOKUP(_xlfn.CONCAT(3,"-",$A202, "-", "A"), PlayerData!$M:$M,PlayerData!O:O,""),
_xlfn.XLOOKUP(_xlfn.CONCAT(4,"-",$A202, "-", "A"), PlayerData!$M:$M,PlayerData!O:O,""),
_xlfn.XLOOKUP(_xlfn.CONCAT(5,"-",$A202, "-", "A"), PlayerData!$M:$M,PlayerData!O:O,""),
_xlfn.XLOOKUP(_xlfn.CONCAT(6,"-",$A202, "-", "A"), PlayerData!$M:$M,PlayerData!O:O,""),
_xlfn.XLOOKUP(_xlfn.CONCAT(7,"-",$A202, "-", "A"), PlayerData!$M:$M,PlayerData!O:O,""),
_xlfn.XLOOKUP(_xlfn.CONCAT(8,"-",$A202, "-", "A"), PlayerData!$M:$M,PlayerData!O:O,""),
_xlfn.XLOOKUP(_xlfn.CONCAT(9,"-",$A202, "-", "A"), PlayerData!$M:$M,PlayerData!O:O,""),
_xlfn.XLOOKUP(_xlfn.CONCAT(10,"-",$A202, "-", "A"), PlayerData!$M:$M,PlayerData!O:O,""),
_xlfn.XLOOKUP(_xlfn.CONCAT(11,"-",$A202, "-", "A"), PlayerData!$M:$M,PlayerData!O:O,""),
_xlfn.XLOOKUP(_xlfn.CONCAT(12,"-",$A202, "-", "A"), PlayerData!$M:$M,PlayerData!O:O,""),
_xlfn.XLOOKUP(_xlfn.CONCAT(13,"-",$A202, "-", "A"), PlayerData!$M:$M,PlayerData!O:O,""),
_xlfn.XLOOKUP(_xlfn.CONCAT(14,"-",$A202, "-", "A"), PlayerData!$M:$M,PlayerData!O:O,""),
_xlfn.XLOOKUP(_xlfn.CONCAT(15,"-",$A202, "-", "A"), PlayerData!$M:$M,PlayerData!O:O,""),
_xlfn.XLOOKUP(_xlfn.CONCAT(16,"-",$A202, "-", "A"), PlayerData!$M:$M,PlayerData!O:O,""),
_xlfn.XLOOKUP(_xlfn.CONCAT(17,"-",$A202, "-", "A"), PlayerData!$M:$M,PlayerData!O:O,""),
_xlfn.XLOOKUP(_xlfn.CONCAT(18,"-",$A202, "-", "A"), PlayerData!$M:$M,PlayerData!O:O,"")))</f>
        <v>0.14000000000000001</v>
      </c>
      <c r="M202" s="96" cm="1">
        <f t="array" ref="M2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_xlfn.XLOOKUP(_xlfn.CONCAT(0,"-",$A202, "-", "A"), PlayerData!$M:$M,PlayerData!R:R,""),
_xlfn.XLOOKUP(_xlfn.CONCAT(1,"-",$A202, "-", "A"), PlayerData!$M:$M,PlayerData!R:R,""),
_xlfn.XLOOKUP(_xlfn.CONCAT(2,"-",$A202, "-", "A"), PlayerData!$M:$M,PlayerData!R:R,""),
_xlfn.XLOOKUP(_xlfn.CONCAT(3,"-",$A202, "-", "A"), PlayerData!$M:$M,PlayerData!R:R,""),
_xlfn.XLOOKUP(_xlfn.CONCAT(4,"-",$A202, "-", "A"), PlayerData!$M:$M,PlayerData!R:R,""),
_xlfn.XLOOKUP(_xlfn.CONCAT(5,"-",$A202, "-", "A"), PlayerData!$M:$M,PlayerData!R:R,""),
_xlfn.XLOOKUP(_xlfn.CONCAT(6,"-",$A202, "-", "A"), PlayerData!$M:$M,PlayerData!R:R,""),
_xlfn.XLOOKUP(_xlfn.CONCAT(7,"-",$A202, "-", "A"), PlayerData!$M:$M,PlayerData!R:R,""),
_xlfn.XLOOKUP(_xlfn.CONCAT(8,"-",$A202, "-", "A"), PlayerData!$M:$M,PlayerData!R:R,""),
_xlfn.XLOOKUP(_xlfn.CONCAT(9,"-",$A202, "-", "A"), PlayerData!$M:$M,PlayerData!R:R,""),
_xlfn.XLOOKUP(_xlfn.CONCAT(10,"-",$A202, "-", "A"), PlayerData!$M:$M,PlayerData!R:R,""),
_xlfn.XLOOKUP(_xlfn.CONCAT(11,"-",$A202, "-", "A"), PlayerData!$M:$M,PlayerData!R:R,""),
_xlfn.XLOOKUP(_xlfn.CONCAT(12,"-",$A202, "-", "A"), PlayerData!$M:$M,PlayerData!R:R,""),
_xlfn.XLOOKUP(_xlfn.CONCAT(13,"-",$A202, "-", "A"), PlayerData!$M:$M,PlayerData!R:R,""),
_xlfn.XLOOKUP(_xlfn.CONCAT(14,"-",$A202, "-", "A"), PlayerData!$M:$M,PlayerData!R:R,""),
_xlfn.XLOOKUP(_xlfn.CONCAT(15,"-",$A202, "-", "A"), PlayerData!$M:$M,PlayerData!R:R,""),
_xlfn.XLOOKUP(_xlfn.CONCAT(16,"-",$A202, "-", "A"), PlayerData!$M:$M,PlayerData!R:R,""),
_xlfn.XLOOKUP(_xlfn.CONCAT(17,"-",$A202, "-", "A"), PlayerData!$M:$M,PlayerData!R:R,""),
_xlfn.XLOOKUP(_xlfn.CONCAT(18,"-",$A202, "-", "A"), PlayerData!$M:$M,PlayerData!R:R,"")))</f>
        <v>0.87</v>
      </c>
      <c r="N202" s="134">
        <f t="shared" si="23"/>
        <v>12.954545454545451</v>
      </c>
      <c r="O202" s="134">
        <f t="shared" si="24"/>
        <v>6.3636363636363642</v>
      </c>
      <c r="P202" s="73">
        <f t="shared" si="25"/>
        <v>11.725067385444746</v>
      </c>
      <c r="Q202" s="132" cm="1">
        <f t="array" ref="Q202">IF(OR($A202=Solver!$T$12:$T$201),0,SUMPRODUCT($H202:$J202,$T$4:$V$4))</f>
        <v>9.8382749326145564</v>
      </c>
      <c r="R202" s="73" cm="1">
        <f t="array" ref="R202">IF(OR($A202=Solver!$T$12:$T$201),0, SUMPRODUCT($N202:$P202, $T$4:$V$4))</f>
        <v>11.725067385444746</v>
      </c>
    </row>
    <row r="203" spans="1:18">
      <c r="A203" s="55">
        <v>201</v>
      </c>
      <c r="B203" s="55">
        <f>_xlfn.XLOOKUP($A203, PlayerData!$B$3:$B$394, PlayerData!C$3:C$394)</f>
        <v>0</v>
      </c>
      <c r="C203" s="55" t="str">
        <f>_xlfn.XLOOKUP($A203, PlayerData!$B$3:$B$394, PlayerData!D$3:D$394)</f>
        <v>M</v>
      </c>
      <c r="D203" s="31" t="str">
        <f>_xlfn.XLOOKUP($A203, PlayerData!$B$3:$B$394, PlayerData!E$3:E$394)</f>
        <v>Cleverley</v>
      </c>
      <c r="E203" s="136" cm="1">
        <f t="array" ref="E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"H"), PlayerData!$G:$G,PlayerData!H:H,""),
_xlfn.XLOOKUP(_xlfn.CONCAT(1,"-",$A203, "-", "H"), PlayerData!$G:$G,PlayerData!H:H,""),
_xlfn.XLOOKUP(_xlfn.CONCAT(2,"-",$A203, "-", "H"), PlayerData!$G:$G,PlayerData!H:H,""),
_xlfn.XLOOKUP(_xlfn.CONCAT(3,"-",$A203, "-", "H"), PlayerData!$G:$G,PlayerData!H:H,""),
_xlfn.XLOOKUP(_xlfn.CONCAT(4,"-",$A203, "-", "H"), PlayerData!$G:$G,PlayerData!H:H,""),
_xlfn.XLOOKUP(_xlfn.CONCAT(5,"-",$A203, "-", "H"), PlayerData!$G:$G,PlayerData!H:H,""),
_xlfn.XLOOKUP(_xlfn.CONCAT(6,"-",$A203, "-", "H"), PlayerData!$G:$G,PlayerData!H:H,""),
_xlfn.XLOOKUP(_xlfn.CONCAT(7,"-",$A203, "-", "H"), PlayerData!$G:$G,PlayerData!H:H,""),
_xlfn.XLOOKUP(_xlfn.CONCAT(8,"-",$A203, "-", "H"), PlayerData!$G:$G,PlayerData!H:H,""),
_xlfn.XLOOKUP(_xlfn.CONCAT(9,"-",$A203, "-", "H"), PlayerData!$G:$G,PlayerData!H:H,""),
_xlfn.XLOOKUP(_xlfn.CONCAT(10,"-",$A203, "-", "H"), PlayerData!$G:$G,PlayerData!H:H,""),
_xlfn.XLOOKUP(_xlfn.CONCAT(11,"-",$A203, "-", "H"), PlayerData!$G:$G,PlayerData!H:H,""),
_xlfn.XLOOKUP(_xlfn.CONCAT(12,"-",$A203, "-", "H"), PlayerData!$G:$G,PlayerData!H:H,""),
_xlfn.XLOOKUP(_xlfn.CONCAT(13,"-",$A203, "-", "H"), PlayerData!$G:$G,PlayerData!H:H,""),
_xlfn.XLOOKUP(_xlfn.CONCAT(14,"-",$A203, "-", "H"), PlayerData!$G:$G,PlayerData!H:H,""),
_xlfn.XLOOKUP(_xlfn.CONCAT(15,"-",$A203, "-", "H"), PlayerData!$G:$G,PlayerData!H:H,""),
_xlfn.XLOOKUP(_xlfn.CONCAT(16,"-",$A203, "-", "H"), PlayerData!$G:$G,PlayerData!H:H,""),
_xlfn.XLOOKUP(_xlfn.CONCAT(17,"-",$A203, "-", "H"), PlayerData!$G:$G,PlayerData!H:H,""),
_xlfn.XLOOKUP(_xlfn.CONCAT(18,"-",$A203, "-", "H"), PlayerData!$G:$G,PlayerData!H:H,"")))</f>
        <v>0</v>
      </c>
      <c r="F203" s="136" cm="1">
        <f t="array" ref="F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"H"), PlayerData!$G:$G,PlayerData!I:I,""),
_xlfn.XLOOKUP(_xlfn.CONCAT(1,"-",$A203, "-", "H"), PlayerData!$G:$G,PlayerData!I:I,""),
_xlfn.XLOOKUP(_xlfn.CONCAT(2,"-",$A203, "-", "H"), PlayerData!$G:$G,PlayerData!I:I,""),
_xlfn.XLOOKUP(_xlfn.CONCAT(3,"-",$A203, "-", "H"), PlayerData!$G:$G,PlayerData!I:I,""),
_xlfn.XLOOKUP(_xlfn.CONCAT(4,"-",$A203, "-", "H"), PlayerData!$G:$G,PlayerData!I:I,""),
_xlfn.XLOOKUP(_xlfn.CONCAT(5,"-",$A203, "-", "H"), PlayerData!$G:$G,PlayerData!I:I,""),
_xlfn.XLOOKUP(_xlfn.CONCAT(6,"-",$A203, "-", "H"), PlayerData!$G:$G,PlayerData!I:I,""),
_xlfn.XLOOKUP(_xlfn.CONCAT(7,"-",$A203, "-", "H"), PlayerData!$G:$G,PlayerData!I:I,""),
_xlfn.XLOOKUP(_xlfn.CONCAT(8,"-",$A203, "-", "H"), PlayerData!$G:$G,PlayerData!I:I,""),
_xlfn.XLOOKUP(_xlfn.CONCAT(9,"-",$A203, "-", "H"), PlayerData!$G:$G,PlayerData!I:I,""),
_xlfn.XLOOKUP(_xlfn.CONCAT(10,"-",$A203, "-", "H"), PlayerData!$G:$G,PlayerData!I:I,""),
_xlfn.XLOOKUP(_xlfn.CONCAT(11,"-",$A203, "-", "H"), PlayerData!$G:$G,PlayerData!I:I,""),
_xlfn.XLOOKUP(_xlfn.CONCAT(12,"-",$A203, "-", "H"), PlayerData!$G:$G,PlayerData!I:I,""),
_xlfn.XLOOKUP(_xlfn.CONCAT(13,"-",$A203, "-", "H"), PlayerData!$G:$G,PlayerData!I:I,""),
_xlfn.XLOOKUP(_xlfn.CONCAT(14,"-",$A203, "-", "H"), PlayerData!$G:$G,PlayerData!I:I,""),
_xlfn.XLOOKUP(_xlfn.CONCAT(15,"-",$A203, "-", "H"), PlayerData!$G:$G,PlayerData!I:I,""),
_xlfn.XLOOKUP(_xlfn.CONCAT(16,"-",$A203, "-", "H"), PlayerData!$G:$G,PlayerData!I:I,""),
_xlfn.XLOOKUP(_xlfn.CONCAT(17,"-",$A203, "-", "H"), PlayerData!$G:$G,PlayerData!I:I,""),
_xlfn.XLOOKUP(_xlfn.CONCAT(18,"-",$A203, "-", "H"), PlayerData!$G:$G,PlayerData!I:I,"")))</f>
        <v>0</v>
      </c>
      <c r="G203" s="90" cm="1">
        <f t="array" ref="G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"H"), PlayerData!$G:$G,PlayerData!L:L,""),
_xlfn.XLOOKUP(_xlfn.CONCAT(1,"-",$A203, "-", "H"), PlayerData!$G:$G,PlayerData!L:L,""),
_xlfn.XLOOKUP(_xlfn.CONCAT(2,"-",$A203, "-", "H"), PlayerData!$G:$G,PlayerData!L:L,""),
_xlfn.XLOOKUP(_xlfn.CONCAT(3,"-",$A203, "-", "H"), PlayerData!$G:$G,PlayerData!L:L,""),
_xlfn.XLOOKUP(_xlfn.CONCAT(4,"-",$A203, "-", "H"), PlayerData!$G:$G,PlayerData!L:L,""),
_xlfn.XLOOKUP(_xlfn.CONCAT(5,"-",$A203, "-", "H"), PlayerData!$G:$G,PlayerData!L:L,""),
_xlfn.XLOOKUP(_xlfn.CONCAT(6,"-",$A203, "-", "H"), PlayerData!$G:$G,PlayerData!L:L,""),
_xlfn.XLOOKUP(_xlfn.CONCAT(7,"-",$A203, "-", "H"), PlayerData!$G:$G,PlayerData!L:L,""),
_xlfn.XLOOKUP(_xlfn.CONCAT(8,"-",$A203, "-", "H"), PlayerData!$G:$G,PlayerData!L:L,""),
_xlfn.XLOOKUP(_xlfn.CONCAT(9,"-",$A203, "-", "H"), PlayerData!$G:$G,PlayerData!L:L,""),
_xlfn.XLOOKUP(_xlfn.CONCAT(10,"-",$A203, "-", "H"), PlayerData!$G:$G,PlayerData!L:L,""),
_xlfn.XLOOKUP(_xlfn.CONCAT(11,"-",$A203, "-", "H"), PlayerData!$G:$G,PlayerData!L:L,""),
_xlfn.XLOOKUP(_xlfn.CONCAT(12,"-",$A203, "-", "H"), PlayerData!$G:$G,PlayerData!L:L,""),
_xlfn.XLOOKUP(_xlfn.CONCAT(13,"-",$A203, "-", "H"), PlayerData!$G:$G,PlayerData!L:L,""),
_xlfn.XLOOKUP(_xlfn.CONCAT(14,"-",$A203, "-", "H"), PlayerData!$G:$G,PlayerData!L:L,""),
_xlfn.XLOOKUP(_xlfn.CONCAT(15,"-",$A203, "-", "H"), PlayerData!$G:$G,PlayerData!L:L,""),
_xlfn.XLOOKUP(_xlfn.CONCAT(16,"-",$A203, "-", "H"), PlayerData!$G:$G,PlayerData!L:L,""),
_xlfn.XLOOKUP(_xlfn.CONCAT(17,"-",$A203, "-", "H"), PlayerData!$G:$G,PlayerData!L:L,""),
_xlfn.XLOOKUP(_xlfn.CONCAT(18,"-",$A203, "-", "H"), PlayerData!$G:$G,PlayerData!L:L,"")))</f>
        <v>0</v>
      </c>
      <c r="H203" s="132">
        <f t="shared" si="20"/>
        <v>0</v>
      </c>
      <c r="I203" s="132">
        <f t="shared" si="21"/>
        <v>0</v>
      </c>
      <c r="J203" s="72">
        <f t="shared" si="22"/>
        <v>0</v>
      </c>
      <c r="K203" s="138" cm="1">
        <f t="array" ref="K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"A"), PlayerData!$M:$M,PlayerData!N:N,""),
_xlfn.XLOOKUP(_xlfn.CONCAT(1,"-",$A203, "-", "A"), PlayerData!$M:$M,PlayerData!N:N,""),
_xlfn.XLOOKUP(_xlfn.CONCAT(2,"-",$A203, "-", "A"), PlayerData!$M:$M,PlayerData!N:N,""),
_xlfn.XLOOKUP(_xlfn.CONCAT(3,"-",$A203, "-", "A"), PlayerData!$M:$M,PlayerData!N:N,""),
_xlfn.XLOOKUP(_xlfn.CONCAT(4,"-",$A203, "-", "A"), PlayerData!$M:$M,PlayerData!N:N,""),
_xlfn.XLOOKUP(_xlfn.CONCAT(5,"-",$A203, "-", "A"), PlayerData!$M:$M,PlayerData!N:N,""),
_xlfn.XLOOKUP(_xlfn.CONCAT(6,"-",$A203, "-", "A"), PlayerData!$M:$M,PlayerData!N:N,""),
_xlfn.XLOOKUP(_xlfn.CONCAT(7,"-",$A203, "-", "A"), PlayerData!$M:$M,PlayerData!N:N,""),
_xlfn.XLOOKUP(_xlfn.CONCAT(8,"-",$A203, "-", "A"), PlayerData!$M:$M,PlayerData!N:N,""),
_xlfn.XLOOKUP(_xlfn.CONCAT(9,"-",$A203, "-", "A"), PlayerData!$M:$M,PlayerData!N:N,""),
_xlfn.XLOOKUP(_xlfn.CONCAT(10,"-",$A203, "-", "A"), PlayerData!$M:$M,PlayerData!N:N,""),
_xlfn.XLOOKUP(_xlfn.CONCAT(11,"-",$A203, "-", "A"), PlayerData!$M:$M,PlayerData!N:N,""),
_xlfn.XLOOKUP(_xlfn.CONCAT(12,"-",$A203, "-", "A"), PlayerData!$M:$M,PlayerData!N:N,""),
_xlfn.XLOOKUP(_xlfn.CONCAT(13,"-",$A203, "-", "A"), PlayerData!$M:$M,PlayerData!N:N,""),
_xlfn.XLOOKUP(_xlfn.CONCAT(14,"-",$A203, "-", "A"), PlayerData!$M:$M,PlayerData!N:N,""),
_xlfn.XLOOKUP(_xlfn.CONCAT(15,"-",$A203, "-", "A"), PlayerData!$M:$M,PlayerData!N:N,""),
_xlfn.XLOOKUP(_xlfn.CONCAT(16,"-",$A203, "-", "A"), PlayerData!$M:$M,PlayerData!N:N,""),
_xlfn.XLOOKUP(_xlfn.CONCAT(17,"-",$A203, "-", "A"), PlayerData!$M:$M,PlayerData!N:N,""),
_xlfn.XLOOKUP(_xlfn.CONCAT(18,"-",$A203, "-", "A"), PlayerData!$M:$M,PlayerData!N:N,"")))</f>
        <v>0.5</v>
      </c>
      <c r="L203" s="138" cm="1">
        <f t="array" ref="L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"A"), PlayerData!$M:$M,PlayerData!O:O,""),
_xlfn.XLOOKUP(_xlfn.CONCAT(1,"-",$A203, "-", "A"), PlayerData!$M:$M,PlayerData!O:O,""),
_xlfn.XLOOKUP(_xlfn.CONCAT(2,"-",$A203, "-", "A"), PlayerData!$M:$M,PlayerData!O:O,""),
_xlfn.XLOOKUP(_xlfn.CONCAT(3,"-",$A203, "-", "A"), PlayerData!$M:$M,PlayerData!O:O,""),
_xlfn.XLOOKUP(_xlfn.CONCAT(4,"-",$A203, "-", "A"), PlayerData!$M:$M,PlayerData!O:O,""),
_xlfn.XLOOKUP(_xlfn.CONCAT(5,"-",$A203, "-", "A"), PlayerData!$M:$M,PlayerData!O:O,""),
_xlfn.XLOOKUP(_xlfn.CONCAT(6,"-",$A203, "-", "A"), PlayerData!$M:$M,PlayerData!O:O,""),
_xlfn.XLOOKUP(_xlfn.CONCAT(7,"-",$A203, "-", "A"), PlayerData!$M:$M,PlayerData!O:O,""),
_xlfn.XLOOKUP(_xlfn.CONCAT(8,"-",$A203, "-", "A"), PlayerData!$M:$M,PlayerData!O:O,""),
_xlfn.XLOOKUP(_xlfn.CONCAT(9,"-",$A203, "-", "A"), PlayerData!$M:$M,PlayerData!O:O,""),
_xlfn.XLOOKUP(_xlfn.CONCAT(10,"-",$A203, "-", "A"), PlayerData!$M:$M,PlayerData!O:O,""),
_xlfn.XLOOKUP(_xlfn.CONCAT(11,"-",$A203, "-", "A"), PlayerData!$M:$M,PlayerData!O:O,""),
_xlfn.XLOOKUP(_xlfn.CONCAT(12,"-",$A203, "-", "A"), PlayerData!$M:$M,PlayerData!O:O,""),
_xlfn.XLOOKUP(_xlfn.CONCAT(13,"-",$A203, "-", "A"), PlayerData!$M:$M,PlayerData!O:O,""),
_xlfn.XLOOKUP(_xlfn.CONCAT(14,"-",$A203, "-", "A"), PlayerData!$M:$M,PlayerData!O:O,""),
_xlfn.XLOOKUP(_xlfn.CONCAT(15,"-",$A203, "-", "A"), PlayerData!$M:$M,PlayerData!O:O,""),
_xlfn.XLOOKUP(_xlfn.CONCAT(16,"-",$A203, "-", "A"), PlayerData!$M:$M,PlayerData!O:O,""),
_xlfn.XLOOKUP(_xlfn.CONCAT(17,"-",$A203, "-", "A"), PlayerData!$M:$M,PlayerData!O:O,""),
_xlfn.XLOOKUP(_xlfn.CONCAT(18,"-",$A203, "-", "A"), PlayerData!$M:$M,PlayerData!O:O,"")))</f>
        <v>0</v>
      </c>
      <c r="M203" s="96" cm="1">
        <f t="array" ref="M2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_xlfn.XLOOKUP(_xlfn.CONCAT(0,"-",$A203, "-", "A"), PlayerData!$M:$M,PlayerData!R:R,""),
_xlfn.XLOOKUP(_xlfn.CONCAT(1,"-",$A203, "-", "A"), PlayerData!$M:$M,PlayerData!R:R,""),
_xlfn.XLOOKUP(_xlfn.CONCAT(2,"-",$A203, "-", "A"), PlayerData!$M:$M,PlayerData!R:R,""),
_xlfn.XLOOKUP(_xlfn.CONCAT(3,"-",$A203, "-", "A"), PlayerData!$M:$M,PlayerData!R:R,""),
_xlfn.XLOOKUP(_xlfn.CONCAT(4,"-",$A203, "-", "A"), PlayerData!$M:$M,PlayerData!R:R,""),
_xlfn.XLOOKUP(_xlfn.CONCAT(5,"-",$A203, "-", "A"), PlayerData!$M:$M,PlayerData!R:R,""),
_xlfn.XLOOKUP(_xlfn.CONCAT(6,"-",$A203, "-", "A"), PlayerData!$M:$M,PlayerData!R:R,""),
_xlfn.XLOOKUP(_xlfn.CONCAT(7,"-",$A203, "-", "A"), PlayerData!$M:$M,PlayerData!R:R,""),
_xlfn.XLOOKUP(_xlfn.CONCAT(8,"-",$A203, "-", "A"), PlayerData!$M:$M,PlayerData!R:R,""),
_xlfn.XLOOKUP(_xlfn.CONCAT(9,"-",$A203, "-", "A"), PlayerData!$M:$M,PlayerData!R:R,""),
_xlfn.XLOOKUP(_xlfn.CONCAT(10,"-",$A203, "-", "A"), PlayerData!$M:$M,PlayerData!R:R,""),
_xlfn.XLOOKUP(_xlfn.CONCAT(11,"-",$A203, "-", "A"), PlayerData!$M:$M,PlayerData!R:R,""),
_xlfn.XLOOKUP(_xlfn.CONCAT(12,"-",$A203, "-", "A"), PlayerData!$M:$M,PlayerData!R:R,""),
_xlfn.XLOOKUP(_xlfn.CONCAT(13,"-",$A203, "-", "A"), PlayerData!$M:$M,PlayerData!R:R,""),
_xlfn.XLOOKUP(_xlfn.CONCAT(14,"-",$A203, "-", "A"), PlayerData!$M:$M,PlayerData!R:R,""),
_xlfn.XLOOKUP(_xlfn.CONCAT(15,"-",$A203, "-", "A"), PlayerData!$M:$M,PlayerData!R:R,""),
_xlfn.XLOOKUP(_xlfn.CONCAT(16,"-",$A203, "-", "A"), PlayerData!$M:$M,PlayerData!R:R,""),
_xlfn.XLOOKUP(_xlfn.CONCAT(17,"-",$A203, "-", "A"), PlayerData!$M:$M,PlayerData!R:R,""),
_xlfn.XLOOKUP(_xlfn.CONCAT(18,"-",$A203, "-", "A"), PlayerData!$M:$M,PlayerData!R:R,"")))</f>
        <v>0.28000000000000003</v>
      </c>
      <c r="N203" s="134">
        <f t="shared" si="23"/>
        <v>11.363636363636363</v>
      </c>
      <c r="O203" s="134">
        <f t="shared" si="24"/>
        <v>0</v>
      </c>
      <c r="P203" s="73">
        <f t="shared" si="25"/>
        <v>3.7735849056603783</v>
      </c>
      <c r="Q203" s="132" cm="1">
        <f t="array" ref="Q203">IF(OR($A203=Solver!$T$12:$T$201),0,SUMPRODUCT($H203:$J203,$T$4:$V$4))</f>
        <v>0</v>
      </c>
      <c r="R203" s="73" cm="1">
        <f t="array" ref="R203">IF(OR($A203=Solver!$T$12:$T$201),0, SUMPRODUCT($N203:$P203, $T$4:$V$4))</f>
        <v>3.7735849056603783</v>
      </c>
    </row>
    <row r="204" spans="1:18">
      <c r="A204" s="55">
        <v>202</v>
      </c>
      <c r="B204" s="55">
        <f>_xlfn.XLOOKUP($A204, PlayerData!$B$3:$B$394, PlayerData!C$3:C$394)</f>
        <v>0</v>
      </c>
      <c r="C204" s="55" t="str">
        <f>_xlfn.XLOOKUP($A204, PlayerData!$B$3:$B$394, PlayerData!D$3:D$394)</f>
        <v>M</v>
      </c>
      <c r="D204" s="31" t="str">
        <f>_xlfn.XLOOKUP($A204, PlayerData!$B$3:$B$394, PlayerData!E$3:E$394)</f>
        <v>Capoue</v>
      </c>
      <c r="E204" s="136" cm="1">
        <f t="array" ref="E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"H"), PlayerData!$G:$G,PlayerData!H:H,""),
_xlfn.XLOOKUP(_xlfn.CONCAT(1,"-",$A204, "-", "H"), PlayerData!$G:$G,PlayerData!H:H,""),
_xlfn.XLOOKUP(_xlfn.CONCAT(2,"-",$A204, "-", "H"), PlayerData!$G:$G,PlayerData!H:H,""),
_xlfn.XLOOKUP(_xlfn.CONCAT(3,"-",$A204, "-", "H"), PlayerData!$G:$G,PlayerData!H:H,""),
_xlfn.XLOOKUP(_xlfn.CONCAT(4,"-",$A204, "-", "H"), PlayerData!$G:$G,PlayerData!H:H,""),
_xlfn.XLOOKUP(_xlfn.CONCAT(5,"-",$A204, "-", "H"), PlayerData!$G:$G,PlayerData!H:H,""),
_xlfn.XLOOKUP(_xlfn.CONCAT(6,"-",$A204, "-", "H"), PlayerData!$G:$G,PlayerData!H:H,""),
_xlfn.XLOOKUP(_xlfn.CONCAT(7,"-",$A204, "-", "H"), PlayerData!$G:$G,PlayerData!H:H,""),
_xlfn.XLOOKUP(_xlfn.CONCAT(8,"-",$A204, "-", "H"), PlayerData!$G:$G,PlayerData!H:H,""),
_xlfn.XLOOKUP(_xlfn.CONCAT(9,"-",$A204, "-", "H"), PlayerData!$G:$G,PlayerData!H:H,""),
_xlfn.XLOOKUP(_xlfn.CONCAT(10,"-",$A204, "-", "H"), PlayerData!$G:$G,PlayerData!H:H,""),
_xlfn.XLOOKUP(_xlfn.CONCAT(11,"-",$A204, "-", "H"), PlayerData!$G:$G,PlayerData!H:H,""),
_xlfn.XLOOKUP(_xlfn.CONCAT(12,"-",$A204, "-", "H"), PlayerData!$G:$G,PlayerData!H:H,""),
_xlfn.XLOOKUP(_xlfn.CONCAT(13,"-",$A204, "-", "H"), PlayerData!$G:$G,PlayerData!H:H,""),
_xlfn.XLOOKUP(_xlfn.CONCAT(14,"-",$A204, "-", "H"), PlayerData!$G:$G,PlayerData!H:H,""),
_xlfn.XLOOKUP(_xlfn.CONCAT(15,"-",$A204, "-", "H"), PlayerData!$G:$G,PlayerData!H:H,""),
_xlfn.XLOOKUP(_xlfn.CONCAT(16,"-",$A204, "-", "H"), PlayerData!$G:$G,PlayerData!H:H,""),
_xlfn.XLOOKUP(_xlfn.CONCAT(17,"-",$A204, "-", "H"), PlayerData!$G:$G,PlayerData!H:H,""),
_xlfn.XLOOKUP(_xlfn.CONCAT(18,"-",$A204, "-", "H"), PlayerData!$G:$G,PlayerData!H:H,"")))</f>
        <v>0</v>
      </c>
      <c r="F204" s="136" cm="1">
        <f t="array" ref="F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"H"), PlayerData!$G:$G,PlayerData!I:I,""),
_xlfn.XLOOKUP(_xlfn.CONCAT(1,"-",$A204, "-", "H"), PlayerData!$G:$G,PlayerData!I:I,""),
_xlfn.XLOOKUP(_xlfn.CONCAT(2,"-",$A204, "-", "H"), PlayerData!$G:$G,PlayerData!I:I,""),
_xlfn.XLOOKUP(_xlfn.CONCAT(3,"-",$A204, "-", "H"), PlayerData!$G:$G,PlayerData!I:I,""),
_xlfn.XLOOKUP(_xlfn.CONCAT(4,"-",$A204, "-", "H"), PlayerData!$G:$G,PlayerData!I:I,""),
_xlfn.XLOOKUP(_xlfn.CONCAT(5,"-",$A204, "-", "H"), PlayerData!$G:$G,PlayerData!I:I,""),
_xlfn.XLOOKUP(_xlfn.CONCAT(6,"-",$A204, "-", "H"), PlayerData!$G:$G,PlayerData!I:I,""),
_xlfn.XLOOKUP(_xlfn.CONCAT(7,"-",$A204, "-", "H"), PlayerData!$G:$G,PlayerData!I:I,""),
_xlfn.XLOOKUP(_xlfn.CONCAT(8,"-",$A204, "-", "H"), PlayerData!$G:$G,PlayerData!I:I,""),
_xlfn.XLOOKUP(_xlfn.CONCAT(9,"-",$A204, "-", "H"), PlayerData!$G:$G,PlayerData!I:I,""),
_xlfn.XLOOKUP(_xlfn.CONCAT(10,"-",$A204, "-", "H"), PlayerData!$G:$G,PlayerData!I:I,""),
_xlfn.XLOOKUP(_xlfn.CONCAT(11,"-",$A204, "-", "H"), PlayerData!$G:$G,PlayerData!I:I,""),
_xlfn.XLOOKUP(_xlfn.CONCAT(12,"-",$A204, "-", "H"), PlayerData!$G:$G,PlayerData!I:I,""),
_xlfn.XLOOKUP(_xlfn.CONCAT(13,"-",$A204, "-", "H"), PlayerData!$G:$G,PlayerData!I:I,""),
_xlfn.XLOOKUP(_xlfn.CONCAT(14,"-",$A204, "-", "H"), PlayerData!$G:$G,PlayerData!I:I,""),
_xlfn.XLOOKUP(_xlfn.CONCAT(15,"-",$A204, "-", "H"), PlayerData!$G:$G,PlayerData!I:I,""),
_xlfn.XLOOKUP(_xlfn.CONCAT(16,"-",$A204, "-", "H"), PlayerData!$G:$G,PlayerData!I:I,""),
_xlfn.XLOOKUP(_xlfn.CONCAT(17,"-",$A204, "-", "H"), PlayerData!$G:$G,PlayerData!I:I,""),
_xlfn.XLOOKUP(_xlfn.CONCAT(18,"-",$A204, "-", "H"), PlayerData!$G:$G,PlayerData!I:I,"")))</f>
        <v>0</v>
      </c>
      <c r="G204" s="90" cm="1">
        <f t="array" ref="G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"H"), PlayerData!$G:$G,PlayerData!L:L,""),
_xlfn.XLOOKUP(_xlfn.CONCAT(1,"-",$A204, "-", "H"), PlayerData!$G:$G,PlayerData!L:L,""),
_xlfn.XLOOKUP(_xlfn.CONCAT(2,"-",$A204, "-", "H"), PlayerData!$G:$G,PlayerData!L:L,""),
_xlfn.XLOOKUP(_xlfn.CONCAT(3,"-",$A204, "-", "H"), PlayerData!$G:$G,PlayerData!L:L,""),
_xlfn.XLOOKUP(_xlfn.CONCAT(4,"-",$A204, "-", "H"), PlayerData!$G:$G,PlayerData!L:L,""),
_xlfn.XLOOKUP(_xlfn.CONCAT(5,"-",$A204, "-", "H"), PlayerData!$G:$G,PlayerData!L:L,""),
_xlfn.XLOOKUP(_xlfn.CONCAT(6,"-",$A204, "-", "H"), PlayerData!$G:$G,PlayerData!L:L,""),
_xlfn.XLOOKUP(_xlfn.CONCAT(7,"-",$A204, "-", "H"), PlayerData!$G:$G,PlayerData!L:L,""),
_xlfn.XLOOKUP(_xlfn.CONCAT(8,"-",$A204, "-", "H"), PlayerData!$G:$G,PlayerData!L:L,""),
_xlfn.XLOOKUP(_xlfn.CONCAT(9,"-",$A204, "-", "H"), PlayerData!$G:$G,PlayerData!L:L,""),
_xlfn.XLOOKUP(_xlfn.CONCAT(10,"-",$A204, "-", "H"), PlayerData!$G:$G,PlayerData!L:L,""),
_xlfn.XLOOKUP(_xlfn.CONCAT(11,"-",$A204, "-", "H"), PlayerData!$G:$G,PlayerData!L:L,""),
_xlfn.XLOOKUP(_xlfn.CONCAT(12,"-",$A204, "-", "H"), PlayerData!$G:$G,PlayerData!L:L,""),
_xlfn.XLOOKUP(_xlfn.CONCAT(13,"-",$A204, "-", "H"), PlayerData!$G:$G,PlayerData!L:L,""),
_xlfn.XLOOKUP(_xlfn.CONCAT(14,"-",$A204, "-", "H"), PlayerData!$G:$G,PlayerData!L:L,""),
_xlfn.XLOOKUP(_xlfn.CONCAT(15,"-",$A204, "-", "H"), PlayerData!$G:$G,PlayerData!L:L,""),
_xlfn.XLOOKUP(_xlfn.CONCAT(16,"-",$A204, "-", "H"), PlayerData!$G:$G,PlayerData!L:L,""),
_xlfn.XLOOKUP(_xlfn.CONCAT(17,"-",$A204, "-", "H"), PlayerData!$G:$G,PlayerData!L:L,""),
_xlfn.XLOOKUP(_xlfn.CONCAT(18,"-",$A204, "-", "H"), PlayerData!$G:$G,PlayerData!L:L,"")))</f>
        <v>0.65000000000000013</v>
      </c>
      <c r="H204" s="132">
        <f t="shared" si="20"/>
        <v>0</v>
      </c>
      <c r="I204" s="132">
        <f t="shared" si="21"/>
        <v>0</v>
      </c>
      <c r="J204" s="72">
        <f t="shared" si="22"/>
        <v>8.760107816711594</v>
      </c>
      <c r="K204" s="138" cm="1">
        <f t="array" ref="K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"A"), PlayerData!$M:$M,PlayerData!N:N,""),
_xlfn.XLOOKUP(_xlfn.CONCAT(1,"-",$A204, "-", "A"), PlayerData!$M:$M,PlayerData!N:N,""),
_xlfn.XLOOKUP(_xlfn.CONCAT(2,"-",$A204, "-", "A"), PlayerData!$M:$M,PlayerData!N:N,""),
_xlfn.XLOOKUP(_xlfn.CONCAT(3,"-",$A204, "-", "A"), PlayerData!$M:$M,PlayerData!N:N,""),
_xlfn.XLOOKUP(_xlfn.CONCAT(4,"-",$A204, "-", "A"), PlayerData!$M:$M,PlayerData!N:N,""),
_xlfn.XLOOKUP(_xlfn.CONCAT(5,"-",$A204, "-", "A"), PlayerData!$M:$M,PlayerData!N:N,""),
_xlfn.XLOOKUP(_xlfn.CONCAT(6,"-",$A204, "-", "A"), PlayerData!$M:$M,PlayerData!N:N,""),
_xlfn.XLOOKUP(_xlfn.CONCAT(7,"-",$A204, "-", "A"), PlayerData!$M:$M,PlayerData!N:N,""),
_xlfn.XLOOKUP(_xlfn.CONCAT(8,"-",$A204, "-", "A"), PlayerData!$M:$M,PlayerData!N:N,""),
_xlfn.XLOOKUP(_xlfn.CONCAT(9,"-",$A204, "-", "A"), PlayerData!$M:$M,PlayerData!N:N,""),
_xlfn.XLOOKUP(_xlfn.CONCAT(10,"-",$A204, "-", "A"), PlayerData!$M:$M,PlayerData!N:N,""),
_xlfn.XLOOKUP(_xlfn.CONCAT(11,"-",$A204, "-", "A"), PlayerData!$M:$M,PlayerData!N:N,""),
_xlfn.XLOOKUP(_xlfn.CONCAT(12,"-",$A204, "-", "A"), PlayerData!$M:$M,PlayerData!N:N,""),
_xlfn.XLOOKUP(_xlfn.CONCAT(13,"-",$A204, "-", "A"), PlayerData!$M:$M,PlayerData!N:N,""),
_xlfn.XLOOKUP(_xlfn.CONCAT(14,"-",$A204, "-", "A"), PlayerData!$M:$M,PlayerData!N:N,""),
_xlfn.XLOOKUP(_xlfn.CONCAT(15,"-",$A204, "-", "A"), PlayerData!$M:$M,PlayerData!N:N,""),
_xlfn.XLOOKUP(_xlfn.CONCAT(16,"-",$A204, "-", "A"), PlayerData!$M:$M,PlayerData!N:N,""),
_xlfn.XLOOKUP(_xlfn.CONCAT(17,"-",$A204, "-", "A"), PlayerData!$M:$M,PlayerData!N:N,""),
_xlfn.XLOOKUP(_xlfn.CONCAT(18,"-",$A204, "-", "A"), PlayerData!$M:$M,PlayerData!N:N,"")))</f>
        <v>0</v>
      </c>
      <c r="L204" s="138" cm="1">
        <f t="array" ref="L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"A"), PlayerData!$M:$M,PlayerData!O:O,""),
_xlfn.XLOOKUP(_xlfn.CONCAT(1,"-",$A204, "-", "A"), PlayerData!$M:$M,PlayerData!O:O,""),
_xlfn.XLOOKUP(_xlfn.CONCAT(2,"-",$A204, "-", "A"), PlayerData!$M:$M,PlayerData!O:O,""),
_xlfn.XLOOKUP(_xlfn.CONCAT(3,"-",$A204, "-", "A"), PlayerData!$M:$M,PlayerData!O:O,""),
_xlfn.XLOOKUP(_xlfn.CONCAT(4,"-",$A204, "-", "A"), PlayerData!$M:$M,PlayerData!O:O,""),
_xlfn.XLOOKUP(_xlfn.CONCAT(5,"-",$A204, "-", "A"), PlayerData!$M:$M,PlayerData!O:O,""),
_xlfn.XLOOKUP(_xlfn.CONCAT(6,"-",$A204, "-", "A"), PlayerData!$M:$M,PlayerData!O:O,""),
_xlfn.XLOOKUP(_xlfn.CONCAT(7,"-",$A204, "-", "A"), PlayerData!$M:$M,PlayerData!O:O,""),
_xlfn.XLOOKUP(_xlfn.CONCAT(8,"-",$A204, "-", "A"), PlayerData!$M:$M,PlayerData!O:O,""),
_xlfn.XLOOKUP(_xlfn.CONCAT(9,"-",$A204, "-", "A"), PlayerData!$M:$M,PlayerData!O:O,""),
_xlfn.XLOOKUP(_xlfn.CONCAT(10,"-",$A204, "-", "A"), PlayerData!$M:$M,PlayerData!O:O,""),
_xlfn.XLOOKUP(_xlfn.CONCAT(11,"-",$A204, "-", "A"), PlayerData!$M:$M,PlayerData!O:O,""),
_xlfn.XLOOKUP(_xlfn.CONCAT(12,"-",$A204, "-", "A"), PlayerData!$M:$M,PlayerData!O:O,""),
_xlfn.XLOOKUP(_xlfn.CONCAT(13,"-",$A204, "-", "A"), PlayerData!$M:$M,PlayerData!O:O,""),
_xlfn.XLOOKUP(_xlfn.CONCAT(14,"-",$A204, "-", "A"), PlayerData!$M:$M,PlayerData!O:O,""),
_xlfn.XLOOKUP(_xlfn.CONCAT(15,"-",$A204, "-", "A"), PlayerData!$M:$M,PlayerData!O:O,""),
_xlfn.XLOOKUP(_xlfn.CONCAT(16,"-",$A204, "-", "A"), PlayerData!$M:$M,PlayerData!O:O,""),
_xlfn.XLOOKUP(_xlfn.CONCAT(17,"-",$A204, "-", "A"), PlayerData!$M:$M,PlayerData!O:O,""),
_xlfn.XLOOKUP(_xlfn.CONCAT(18,"-",$A204, "-", "A"), PlayerData!$M:$M,PlayerData!O:O,"")))</f>
        <v>0</v>
      </c>
      <c r="M204" s="96" cm="1">
        <f t="array" ref="M2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_xlfn.XLOOKUP(_xlfn.CONCAT(0,"-",$A204, "-", "A"), PlayerData!$M:$M,PlayerData!R:R,""),
_xlfn.XLOOKUP(_xlfn.CONCAT(1,"-",$A204, "-", "A"), PlayerData!$M:$M,PlayerData!R:R,""),
_xlfn.XLOOKUP(_xlfn.CONCAT(2,"-",$A204, "-", "A"), PlayerData!$M:$M,PlayerData!R:R,""),
_xlfn.XLOOKUP(_xlfn.CONCAT(3,"-",$A204, "-", "A"), PlayerData!$M:$M,PlayerData!R:R,""),
_xlfn.XLOOKUP(_xlfn.CONCAT(4,"-",$A204, "-", "A"), PlayerData!$M:$M,PlayerData!R:R,""),
_xlfn.XLOOKUP(_xlfn.CONCAT(5,"-",$A204, "-", "A"), PlayerData!$M:$M,PlayerData!R:R,""),
_xlfn.XLOOKUP(_xlfn.CONCAT(6,"-",$A204, "-", "A"), PlayerData!$M:$M,PlayerData!R:R,""),
_xlfn.XLOOKUP(_xlfn.CONCAT(7,"-",$A204, "-", "A"), PlayerData!$M:$M,PlayerData!R:R,""),
_xlfn.XLOOKUP(_xlfn.CONCAT(8,"-",$A204, "-", "A"), PlayerData!$M:$M,PlayerData!R:R,""),
_xlfn.XLOOKUP(_xlfn.CONCAT(9,"-",$A204, "-", "A"), PlayerData!$M:$M,PlayerData!R:R,""),
_xlfn.XLOOKUP(_xlfn.CONCAT(10,"-",$A204, "-", "A"), PlayerData!$M:$M,PlayerData!R:R,""),
_xlfn.XLOOKUP(_xlfn.CONCAT(11,"-",$A204, "-", "A"), PlayerData!$M:$M,PlayerData!R:R,""),
_xlfn.XLOOKUP(_xlfn.CONCAT(12,"-",$A204, "-", "A"), PlayerData!$M:$M,PlayerData!R:R,""),
_xlfn.XLOOKUP(_xlfn.CONCAT(13,"-",$A204, "-", "A"), PlayerData!$M:$M,PlayerData!R:R,""),
_xlfn.XLOOKUP(_xlfn.CONCAT(14,"-",$A204, "-", "A"), PlayerData!$M:$M,PlayerData!R:R,""),
_xlfn.XLOOKUP(_xlfn.CONCAT(15,"-",$A204, "-", "A"), PlayerData!$M:$M,PlayerData!R:R,""),
_xlfn.XLOOKUP(_xlfn.CONCAT(16,"-",$A204, "-", "A"), PlayerData!$M:$M,PlayerData!R:R,""),
_xlfn.XLOOKUP(_xlfn.CONCAT(17,"-",$A204, "-", "A"), PlayerData!$M:$M,PlayerData!R:R,""),
_xlfn.XLOOKUP(_xlfn.CONCAT(18,"-",$A204, "-", "A"), PlayerData!$M:$M,PlayerData!R:R,"")))</f>
        <v>0.14000000000000001</v>
      </c>
      <c r="N204" s="134">
        <f t="shared" si="23"/>
        <v>0</v>
      </c>
      <c r="O204" s="134">
        <f t="shared" si="24"/>
        <v>0</v>
      </c>
      <c r="P204" s="73">
        <f t="shared" si="25"/>
        <v>1.8867924528301891</v>
      </c>
      <c r="Q204" s="132" cm="1">
        <f t="array" ref="Q204">IF(OR($A204=Solver!$T$12:$T$201),0,SUMPRODUCT($H204:$J204,$T$4:$V$4))</f>
        <v>8.760107816711594</v>
      </c>
      <c r="R204" s="73" cm="1">
        <f t="array" ref="R204">IF(OR($A204=Solver!$T$12:$T$201),0, SUMPRODUCT($N204:$P204, $T$4:$V$4))</f>
        <v>1.8867924528301891</v>
      </c>
    </row>
    <row r="205" spans="1:18">
      <c r="A205" s="55">
        <v>203</v>
      </c>
      <c r="B205" s="55" t="str">
        <f>_xlfn.XLOOKUP($A205, PlayerData!$B$3:$B$394, PlayerData!C$3:C$394)</f>
        <v>NEW</v>
      </c>
      <c r="C205" s="55" t="str">
        <f>_xlfn.XLOOKUP($A205, PlayerData!$B$3:$B$394, PlayerData!D$3:D$394)</f>
        <v>M</v>
      </c>
      <c r="D205" s="31" t="str">
        <f>_xlfn.XLOOKUP($A205, PlayerData!$B$3:$B$394, PlayerData!E$3:E$394)</f>
        <v>Bentaleb</v>
      </c>
      <c r="E205" s="136" cm="1">
        <f t="array" ref="E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"H"), PlayerData!$G:$G,PlayerData!H:H,""),
_xlfn.XLOOKUP(_xlfn.CONCAT(1,"-",$A205, "-", "H"), PlayerData!$G:$G,PlayerData!H:H,""),
_xlfn.XLOOKUP(_xlfn.CONCAT(2,"-",$A205, "-", "H"), PlayerData!$G:$G,PlayerData!H:H,""),
_xlfn.XLOOKUP(_xlfn.CONCAT(3,"-",$A205, "-", "H"), PlayerData!$G:$G,PlayerData!H:H,""),
_xlfn.XLOOKUP(_xlfn.CONCAT(4,"-",$A205, "-", "H"), PlayerData!$G:$G,PlayerData!H:H,""),
_xlfn.XLOOKUP(_xlfn.CONCAT(5,"-",$A205, "-", "H"), PlayerData!$G:$G,PlayerData!H:H,""),
_xlfn.XLOOKUP(_xlfn.CONCAT(6,"-",$A205, "-", "H"), PlayerData!$G:$G,PlayerData!H:H,""),
_xlfn.XLOOKUP(_xlfn.CONCAT(7,"-",$A205, "-", "H"), PlayerData!$G:$G,PlayerData!H:H,""),
_xlfn.XLOOKUP(_xlfn.CONCAT(8,"-",$A205, "-", "H"), PlayerData!$G:$G,PlayerData!H:H,""),
_xlfn.XLOOKUP(_xlfn.CONCAT(9,"-",$A205, "-", "H"), PlayerData!$G:$G,PlayerData!H:H,""),
_xlfn.XLOOKUP(_xlfn.CONCAT(10,"-",$A205, "-", "H"), PlayerData!$G:$G,PlayerData!H:H,""),
_xlfn.XLOOKUP(_xlfn.CONCAT(11,"-",$A205, "-", "H"), PlayerData!$G:$G,PlayerData!H:H,""),
_xlfn.XLOOKUP(_xlfn.CONCAT(12,"-",$A205, "-", "H"), PlayerData!$G:$G,PlayerData!H:H,""),
_xlfn.XLOOKUP(_xlfn.CONCAT(13,"-",$A205, "-", "H"), PlayerData!$G:$G,PlayerData!H:H,""),
_xlfn.XLOOKUP(_xlfn.CONCAT(14,"-",$A205, "-", "H"), PlayerData!$G:$G,PlayerData!H:H,""),
_xlfn.XLOOKUP(_xlfn.CONCAT(15,"-",$A205, "-", "H"), PlayerData!$G:$G,PlayerData!H:H,""),
_xlfn.XLOOKUP(_xlfn.CONCAT(16,"-",$A205, "-", "H"), PlayerData!$G:$G,PlayerData!H:H,""),
_xlfn.XLOOKUP(_xlfn.CONCAT(17,"-",$A205, "-", "H"), PlayerData!$G:$G,PlayerData!H:H,""),
_xlfn.XLOOKUP(_xlfn.CONCAT(18,"-",$A205, "-", "H"), PlayerData!$G:$G,PlayerData!H:H,"")))</f>
        <v>0</v>
      </c>
      <c r="F205" s="136" cm="1">
        <f t="array" ref="F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"H"), PlayerData!$G:$G,PlayerData!I:I,""),
_xlfn.XLOOKUP(_xlfn.CONCAT(1,"-",$A205, "-", "H"), PlayerData!$G:$G,PlayerData!I:I,""),
_xlfn.XLOOKUP(_xlfn.CONCAT(2,"-",$A205, "-", "H"), PlayerData!$G:$G,PlayerData!I:I,""),
_xlfn.XLOOKUP(_xlfn.CONCAT(3,"-",$A205, "-", "H"), PlayerData!$G:$G,PlayerData!I:I,""),
_xlfn.XLOOKUP(_xlfn.CONCAT(4,"-",$A205, "-", "H"), PlayerData!$G:$G,PlayerData!I:I,""),
_xlfn.XLOOKUP(_xlfn.CONCAT(5,"-",$A205, "-", "H"), PlayerData!$G:$G,PlayerData!I:I,""),
_xlfn.XLOOKUP(_xlfn.CONCAT(6,"-",$A205, "-", "H"), PlayerData!$G:$G,PlayerData!I:I,""),
_xlfn.XLOOKUP(_xlfn.CONCAT(7,"-",$A205, "-", "H"), PlayerData!$G:$G,PlayerData!I:I,""),
_xlfn.XLOOKUP(_xlfn.CONCAT(8,"-",$A205, "-", "H"), PlayerData!$G:$G,PlayerData!I:I,""),
_xlfn.XLOOKUP(_xlfn.CONCAT(9,"-",$A205, "-", "H"), PlayerData!$G:$G,PlayerData!I:I,""),
_xlfn.XLOOKUP(_xlfn.CONCAT(10,"-",$A205, "-", "H"), PlayerData!$G:$G,PlayerData!I:I,""),
_xlfn.XLOOKUP(_xlfn.CONCAT(11,"-",$A205, "-", "H"), PlayerData!$G:$G,PlayerData!I:I,""),
_xlfn.XLOOKUP(_xlfn.CONCAT(12,"-",$A205, "-", "H"), PlayerData!$G:$G,PlayerData!I:I,""),
_xlfn.XLOOKUP(_xlfn.CONCAT(13,"-",$A205, "-", "H"), PlayerData!$G:$G,PlayerData!I:I,""),
_xlfn.XLOOKUP(_xlfn.CONCAT(14,"-",$A205, "-", "H"), PlayerData!$G:$G,PlayerData!I:I,""),
_xlfn.XLOOKUP(_xlfn.CONCAT(15,"-",$A205, "-", "H"), PlayerData!$G:$G,PlayerData!I:I,""),
_xlfn.XLOOKUP(_xlfn.CONCAT(16,"-",$A205, "-", "H"), PlayerData!$G:$G,PlayerData!I:I,""),
_xlfn.XLOOKUP(_xlfn.CONCAT(17,"-",$A205, "-", "H"), PlayerData!$G:$G,PlayerData!I:I,""),
_xlfn.XLOOKUP(_xlfn.CONCAT(18,"-",$A205, "-", "H"), PlayerData!$G:$G,PlayerData!I:I,"")))</f>
        <v>0</v>
      </c>
      <c r="G205" s="90" cm="1">
        <f t="array" ref="G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"H"), PlayerData!$G:$G,PlayerData!L:L,""),
_xlfn.XLOOKUP(_xlfn.CONCAT(1,"-",$A205, "-", "H"), PlayerData!$G:$G,PlayerData!L:L,""),
_xlfn.XLOOKUP(_xlfn.CONCAT(2,"-",$A205, "-", "H"), PlayerData!$G:$G,PlayerData!L:L,""),
_xlfn.XLOOKUP(_xlfn.CONCAT(3,"-",$A205, "-", "H"), PlayerData!$G:$G,PlayerData!L:L,""),
_xlfn.XLOOKUP(_xlfn.CONCAT(4,"-",$A205, "-", "H"), PlayerData!$G:$G,PlayerData!L:L,""),
_xlfn.XLOOKUP(_xlfn.CONCAT(5,"-",$A205, "-", "H"), PlayerData!$G:$G,PlayerData!L:L,""),
_xlfn.XLOOKUP(_xlfn.CONCAT(6,"-",$A205, "-", "H"), PlayerData!$G:$G,PlayerData!L:L,""),
_xlfn.XLOOKUP(_xlfn.CONCAT(7,"-",$A205, "-", "H"), PlayerData!$G:$G,PlayerData!L:L,""),
_xlfn.XLOOKUP(_xlfn.CONCAT(8,"-",$A205, "-", "H"), PlayerData!$G:$G,PlayerData!L:L,""),
_xlfn.XLOOKUP(_xlfn.CONCAT(9,"-",$A205, "-", "H"), PlayerData!$G:$G,PlayerData!L:L,""),
_xlfn.XLOOKUP(_xlfn.CONCAT(10,"-",$A205, "-", "H"), PlayerData!$G:$G,PlayerData!L:L,""),
_xlfn.XLOOKUP(_xlfn.CONCAT(11,"-",$A205, "-", "H"), PlayerData!$G:$G,PlayerData!L:L,""),
_xlfn.XLOOKUP(_xlfn.CONCAT(12,"-",$A205, "-", "H"), PlayerData!$G:$G,PlayerData!L:L,""),
_xlfn.XLOOKUP(_xlfn.CONCAT(13,"-",$A205, "-", "H"), PlayerData!$G:$G,PlayerData!L:L,""),
_xlfn.XLOOKUP(_xlfn.CONCAT(14,"-",$A205, "-", "H"), PlayerData!$G:$G,PlayerData!L:L,""),
_xlfn.XLOOKUP(_xlfn.CONCAT(15,"-",$A205, "-", "H"), PlayerData!$G:$G,PlayerData!L:L,""),
_xlfn.XLOOKUP(_xlfn.CONCAT(16,"-",$A205, "-", "H"), PlayerData!$G:$G,PlayerData!L:L,""),
_xlfn.XLOOKUP(_xlfn.CONCAT(17,"-",$A205, "-", "H"), PlayerData!$G:$G,PlayerData!L:L,""),
_xlfn.XLOOKUP(_xlfn.CONCAT(18,"-",$A205, "-", "H"), PlayerData!$G:$G,PlayerData!L:L,"")))</f>
        <v>0.22999999999999998</v>
      </c>
      <c r="H205" s="132">
        <f t="shared" si="20"/>
        <v>0</v>
      </c>
      <c r="I205" s="132">
        <f t="shared" si="21"/>
        <v>0</v>
      </c>
      <c r="J205" s="72">
        <f t="shared" si="22"/>
        <v>3.0997304582210248</v>
      </c>
      <c r="K205" s="138" cm="1">
        <f t="array" ref="K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"A"), PlayerData!$M:$M,PlayerData!N:N,""),
_xlfn.XLOOKUP(_xlfn.CONCAT(1,"-",$A205, "-", "A"), PlayerData!$M:$M,PlayerData!N:N,""),
_xlfn.XLOOKUP(_xlfn.CONCAT(2,"-",$A205, "-", "A"), PlayerData!$M:$M,PlayerData!N:N,""),
_xlfn.XLOOKUP(_xlfn.CONCAT(3,"-",$A205, "-", "A"), PlayerData!$M:$M,PlayerData!N:N,""),
_xlfn.XLOOKUP(_xlfn.CONCAT(4,"-",$A205, "-", "A"), PlayerData!$M:$M,PlayerData!N:N,""),
_xlfn.XLOOKUP(_xlfn.CONCAT(5,"-",$A205, "-", "A"), PlayerData!$M:$M,PlayerData!N:N,""),
_xlfn.XLOOKUP(_xlfn.CONCAT(6,"-",$A205, "-", "A"), PlayerData!$M:$M,PlayerData!N:N,""),
_xlfn.XLOOKUP(_xlfn.CONCAT(7,"-",$A205, "-", "A"), PlayerData!$M:$M,PlayerData!N:N,""),
_xlfn.XLOOKUP(_xlfn.CONCAT(8,"-",$A205, "-", "A"), PlayerData!$M:$M,PlayerData!N:N,""),
_xlfn.XLOOKUP(_xlfn.CONCAT(9,"-",$A205, "-", "A"), PlayerData!$M:$M,PlayerData!N:N,""),
_xlfn.XLOOKUP(_xlfn.CONCAT(10,"-",$A205, "-", "A"), PlayerData!$M:$M,PlayerData!N:N,""),
_xlfn.XLOOKUP(_xlfn.CONCAT(11,"-",$A205, "-", "A"), PlayerData!$M:$M,PlayerData!N:N,""),
_xlfn.XLOOKUP(_xlfn.CONCAT(12,"-",$A205, "-", "A"), PlayerData!$M:$M,PlayerData!N:N,""),
_xlfn.XLOOKUP(_xlfn.CONCAT(13,"-",$A205, "-", "A"), PlayerData!$M:$M,PlayerData!N:N,""),
_xlfn.XLOOKUP(_xlfn.CONCAT(14,"-",$A205, "-", "A"), PlayerData!$M:$M,PlayerData!N:N,""),
_xlfn.XLOOKUP(_xlfn.CONCAT(15,"-",$A205, "-", "A"), PlayerData!$M:$M,PlayerData!N:N,""),
_xlfn.XLOOKUP(_xlfn.CONCAT(16,"-",$A205, "-", "A"), PlayerData!$M:$M,PlayerData!N:N,""),
_xlfn.XLOOKUP(_xlfn.CONCAT(17,"-",$A205, "-", "A"), PlayerData!$M:$M,PlayerData!N:N,""),
_xlfn.XLOOKUP(_xlfn.CONCAT(18,"-",$A205, "-", "A"), PlayerData!$M:$M,PlayerData!N:N,"")))</f>
        <v>0</v>
      </c>
      <c r="L205" s="138" cm="1">
        <f t="array" ref="L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"A"), PlayerData!$M:$M,PlayerData!O:O,""),
_xlfn.XLOOKUP(_xlfn.CONCAT(1,"-",$A205, "-", "A"), PlayerData!$M:$M,PlayerData!O:O,""),
_xlfn.XLOOKUP(_xlfn.CONCAT(2,"-",$A205, "-", "A"), PlayerData!$M:$M,PlayerData!O:O,""),
_xlfn.XLOOKUP(_xlfn.CONCAT(3,"-",$A205, "-", "A"), PlayerData!$M:$M,PlayerData!O:O,""),
_xlfn.XLOOKUP(_xlfn.CONCAT(4,"-",$A205, "-", "A"), PlayerData!$M:$M,PlayerData!O:O,""),
_xlfn.XLOOKUP(_xlfn.CONCAT(5,"-",$A205, "-", "A"), PlayerData!$M:$M,PlayerData!O:O,""),
_xlfn.XLOOKUP(_xlfn.CONCAT(6,"-",$A205, "-", "A"), PlayerData!$M:$M,PlayerData!O:O,""),
_xlfn.XLOOKUP(_xlfn.CONCAT(7,"-",$A205, "-", "A"), PlayerData!$M:$M,PlayerData!O:O,""),
_xlfn.XLOOKUP(_xlfn.CONCAT(8,"-",$A205, "-", "A"), PlayerData!$M:$M,PlayerData!O:O,""),
_xlfn.XLOOKUP(_xlfn.CONCAT(9,"-",$A205, "-", "A"), PlayerData!$M:$M,PlayerData!O:O,""),
_xlfn.XLOOKUP(_xlfn.CONCAT(10,"-",$A205, "-", "A"), PlayerData!$M:$M,PlayerData!O:O,""),
_xlfn.XLOOKUP(_xlfn.CONCAT(11,"-",$A205, "-", "A"), PlayerData!$M:$M,PlayerData!O:O,""),
_xlfn.XLOOKUP(_xlfn.CONCAT(12,"-",$A205, "-", "A"), PlayerData!$M:$M,PlayerData!O:O,""),
_xlfn.XLOOKUP(_xlfn.CONCAT(13,"-",$A205, "-", "A"), PlayerData!$M:$M,PlayerData!O:O,""),
_xlfn.XLOOKUP(_xlfn.CONCAT(14,"-",$A205, "-", "A"), PlayerData!$M:$M,PlayerData!O:O,""),
_xlfn.XLOOKUP(_xlfn.CONCAT(15,"-",$A205, "-", "A"), PlayerData!$M:$M,PlayerData!O:O,""),
_xlfn.XLOOKUP(_xlfn.CONCAT(16,"-",$A205, "-", "A"), PlayerData!$M:$M,PlayerData!O:O,""),
_xlfn.XLOOKUP(_xlfn.CONCAT(17,"-",$A205, "-", "A"), PlayerData!$M:$M,PlayerData!O:O,""),
_xlfn.XLOOKUP(_xlfn.CONCAT(18,"-",$A205, "-", "A"), PlayerData!$M:$M,PlayerData!O:O,"")))</f>
        <v>0</v>
      </c>
      <c r="M205" s="96" cm="1">
        <f t="array" ref="M2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_xlfn.XLOOKUP(_xlfn.CONCAT(0,"-",$A205, "-", "A"), PlayerData!$M:$M,PlayerData!R:R,""),
_xlfn.XLOOKUP(_xlfn.CONCAT(1,"-",$A205, "-", "A"), PlayerData!$M:$M,PlayerData!R:R,""),
_xlfn.XLOOKUP(_xlfn.CONCAT(2,"-",$A205, "-", "A"), PlayerData!$M:$M,PlayerData!R:R,""),
_xlfn.XLOOKUP(_xlfn.CONCAT(3,"-",$A205, "-", "A"), PlayerData!$M:$M,PlayerData!R:R,""),
_xlfn.XLOOKUP(_xlfn.CONCAT(4,"-",$A205, "-", "A"), PlayerData!$M:$M,PlayerData!R:R,""),
_xlfn.XLOOKUP(_xlfn.CONCAT(5,"-",$A205, "-", "A"), PlayerData!$M:$M,PlayerData!R:R,""),
_xlfn.XLOOKUP(_xlfn.CONCAT(6,"-",$A205, "-", "A"), PlayerData!$M:$M,PlayerData!R:R,""),
_xlfn.XLOOKUP(_xlfn.CONCAT(7,"-",$A205, "-", "A"), PlayerData!$M:$M,PlayerData!R:R,""),
_xlfn.XLOOKUP(_xlfn.CONCAT(8,"-",$A205, "-", "A"), PlayerData!$M:$M,PlayerData!R:R,""),
_xlfn.XLOOKUP(_xlfn.CONCAT(9,"-",$A205, "-", "A"), PlayerData!$M:$M,PlayerData!R:R,""),
_xlfn.XLOOKUP(_xlfn.CONCAT(10,"-",$A205, "-", "A"), PlayerData!$M:$M,PlayerData!R:R,""),
_xlfn.XLOOKUP(_xlfn.CONCAT(11,"-",$A205, "-", "A"), PlayerData!$M:$M,PlayerData!R:R,""),
_xlfn.XLOOKUP(_xlfn.CONCAT(12,"-",$A205, "-", "A"), PlayerData!$M:$M,PlayerData!R:R,""),
_xlfn.XLOOKUP(_xlfn.CONCAT(13,"-",$A205, "-", "A"), PlayerData!$M:$M,PlayerData!R:R,""),
_xlfn.XLOOKUP(_xlfn.CONCAT(14,"-",$A205, "-", "A"), PlayerData!$M:$M,PlayerData!R:R,""),
_xlfn.XLOOKUP(_xlfn.CONCAT(15,"-",$A205, "-", "A"), PlayerData!$M:$M,PlayerData!R:R,""),
_xlfn.XLOOKUP(_xlfn.CONCAT(16,"-",$A205, "-", "A"), PlayerData!$M:$M,PlayerData!R:R,""),
_xlfn.XLOOKUP(_xlfn.CONCAT(17,"-",$A205, "-", "A"), PlayerData!$M:$M,PlayerData!R:R,""),
_xlfn.XLOOKUP(_xlfn.CONCAT(18,"-",$A205, "-", "A"), PlayerData!$M:$M,PlayerData!R:R,"")))</f>
        <v>0.09</v>
      </c>
      <c r="N205" s="134">
        <f t="shared" si="23"/>
        <v>0</v>
      </c>
      <c r="O205" s="134">
        <f t="shared" si="24"/>
        <v>0</v>
      </c>
      <c r="P205" s="73">
        <f t="shared" si="25"/>
        <v>1.2129380053908356</v>
      </c>
      <c r="Q205" s="132" cm="1">
        <f t="array" ref="Q205">IF(OR($A205=Solver!$T$12:$T$201),0,SUMPRODUCT($H205:$J205,$T$4:$V$4))</f>
        <v>3.0997304582210248</v>
      </c>
      <c r="R205" s="73" cm="1">
        <f t="array" ref="R205">IF(OR($A205=Solver!$T$12:$T$201),0, SUMPRODUCT($N205:$P205, $T$4:$V$4))</f>
        <v>1.2129380053908356</v>
      </c>
    </row>
    <row r="206" spans="1:18">
      <c r="A206" s="55">
        <v>204</v>
      </c>
      <c r="B206" s="55" t="str">
        <f>_xlfn.XLOOKUP($A206, PlayerData!$B$3:$B$394, PlayerData!C$3:C$394)</f>
        <v>BHA</v>
      </c>
      <c r="C206" s="55" t="str">
        <f>_xlfn.XLOOKUP($A206, PlayerData!$B$3:$B$394, PlayerData!D$3:D$394)</f>
        <v>M</v>
      </c>
      <c r="D206" s="31" t="str">
        <f>_xlfn.XLOOKUP($A206, PlayerData!$B$3:$B$394, PlayerData!E$3:E$394)</f>
        <v>Stephens Dale</v>
      </c>
      <c r="E206" s="136" cm="1">
        <f t="array" ref="E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"H"), PlayerData!$G:$G,PlayerData!H:H,""),
_xlfn.XLOOKUP(_xlfn.CONCAT(1,"-",$A206, "-", "H"), PlayerData!$G:$G,PlayerData!H:H,""),
_xlfn.XLOOKUP(_xlfn.CONCAT(2,"-",$A206, "-", "H"), PlayerData!$G:$G,PlayerData!H:H,""),
_xlfn.XLOOKUP(_xlfn.CONCAT(3,"-",$A206, "-", "H"), PlayerData!$G:$G,PlayerData!H:H,""),
_xlfn.XLOOKUP(_xlfn.CONCAT(4,"-",$A206, "-", "H"), PlayerData!$G:$G,PlayerData!H:H,""),
_xlfn.XLOOKUP(_xlfn.CONCAT(5,"-",$A206, "-", "H"), PlayerData!$G:$G,PlayerData!H:H,""),
_xlfn.XLOOKUP(_xlfn.CONCAT(6,"-",$A206, "-", "H"), PlayerData!$G:$G,PlayerData!H:H,""),
_xlfn.XLOOKUP(_xlfn.CONCAT(7,"-",$A206, "-", "H"), PlayerData!$G:$G,PlayerData!H:H,""),
_xlfn.XLOOKUP(_xlfn.CONCAT(8,"-",$A206, "-", "H"), PlayerData!$G:$G,PlayerData!H:H,""),
_xlfn.XLOOKUP(_xlfn.CONCAT(9,"-",$A206, "-", "H"), PlayerData!$G:$G,PlayerData!H:H,""),
_xlfn.XLOOKUP(_xlfn.CONCAT(10,"-",$A206, "-", "H"), PlayerData!$G:$G,PlayerData!H:H,""),
_xlfn.XLOOKUP(_xlfn.CONCAT(11,"-",$A206, "-", "H"), PlayerData!$G:$G,PlayerData!H:H,""),
_xlfn.XLOOKUP(_xlfn.CONCAT(12,"-",$A206, "-", "H"), PlayerData!$G:$G,PlayerData!H:H,""),
_xlfn.XLOOKUP(_xlfn.CONCAT(13,"-",$A206, "-", "H"), PlayerData!$G:$G,PlayerData!H:H,""),
_xlfn.XLOOKUP(_xlfn.CONCAT(14,"-",$A206, "-", "H"), PlayerData!$G:$G,PlayerData!H:H,""),
_xlfn.XLOOKUP(_xlfn.CONCAT(15,"-",$A206, "-", "H"), PlayerData!$G:$G,PlayerData!H:H,""),
_xlfn.XLOOKUP(_xlfn.CONCAT(16,"-",$A206, "-", "H"), PlayerData!$G:$G,PlayerData!H:H,""),
_xlfn.XLOOKUP(_xlfn.CONCAT(17,"-",$A206, "-", "H"), PlayerData!$G:$G,PlayerData!H:H,""),
_xlfn.XLOOKUP(_xlfn.CONCAT(18,"-",$A206, "-", "H"), PlayerData!$G:$G,PlayerData!H:H,"")))</f>
        <v>0</v>
      </c>
      <c r="F206" s="136" cm="1">
        <f t="array" ref="F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"H"), PlayerData!$G:$G,PlayerData!I:I,""),
_xlfn.XLOOKUP(_xlfn.CONCAT(1,"-",$A206, "-", "H"), PlayerData!$G:$G,PlayerData!I:I,""),
_xlfn.XLOOKUP(_xlfn.CONCAT(2,"-",$A206, "-", "H"), PlayerData!$G:$G,PlayerData!I:I,""),
_xlfn.XLOOKUP(_xlfn.CONCAT(3,"-",$A206, "-", "H"), PlayerData!$G:$G,PlayerData!I:I,""),
_xlfn.XLOOKUP(_xlfn.CONCAT(4,"-",$A206, "-", "H"), PlayerData!$G:$G,PlayerData!I:I,""),
_xlfn.XLOOKUP(_xlfn.CONCAT(5,"-",$A206, "-", "H"), PlayerData!$G:$G,PlayerData!I:I,""),
_xlfn.XLOOKUP(_xlfn.CONCAT(6,"-",$A206, "-", "H"), PlayerData!$G:$G,PlayerData!I:I,""),
_xlfn.XLOOKUP(_xlfn.CONCAT(7,"-",$A206, "-", "H"), PlayerData!$G:$G,PlayerData!I:I,""),
_xlfn.XLOOKUP(_xlfn.CONCAT(8,"-",$A206, "-", "H"), PlayerData!$G:$G,PlayerData!I:I,""),
_xlfn.XLOOKUP(_xlfn.CONCAT(9,"-",$A206, "-", "H"), PlayerData!$G:$G,PlayerData!I:I,""),
_xlfn.XLOOKUP(_xlfn.CONCAT(10,"-",$A206, "-", "H"), PlayerData!$G:$G,PlayerData!I:I,""),
_xlfn.XLOOKUP(_xlfn.CONCAT(11,"-",$A206, "-", "H"), PlayerData!$G:$G,PlayerData!I:I,""),
_xlfn.XLOOKUP(_xlfn.CONCAT(12,"-",$A206, "-", "H"), PlayerData!$G:$G,PlayerData!I:I,""),
_xlfn.XLOOKUP(_xlfn.CONCAT(13,"-",$A206, "-", "H"), PlayerData!$G:$G,PlayerData!I:I,""),
_xlfn.XLOOKUP(_xlfn.CONCAT(14,"-",$A206, "-", "H"), PlayerData!$G:$G,PlayerData!I:I,""),
_xlfn.XLOOKUP(_xlfn.CONCAT(15,"-",$A206, "-", "H"), PlayerData!$G:$G,PlayerData!I:I,""),
_xlfn.XLOOKUP(_xlfn.CONCAT(16,"-",$A206, "-", "H"), PlayerData!$G:$G,PlayerData!I:I,""),
_xlfn.XLOOKUP(_xlfn.CONCAT(17,"-",$A206, "-", "H"), PlayerData!$G:$G,PlayerData!I:I,""),
_xlfn.XLOOKUP(_xlfn.CONCAT(18,"-",$A206, "-", "H"), PlayerData!$G:$G,PlayerData!I:I,"")))</f>
        <v>0</v>
      </c>
      <c r="G206" s="90" cm="1">
        <f t="array" ref="G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"H"), PlayerData!$G:$G,PlayerData!L:L,""),
_xlfn.XLOOKUP(_xlfn.CONCAT(1,"-",$A206, "-", "H"), PlayerData!$G:$G,PlayerData!L:L,""),
_xlfn.XLOOKUP(_xlfn.CONCAT(2,"-",$A206, "-", "H"), PlayerData!$G:$G,PlayerData!L:L,""),
_xlfn.XLOOKUP(_xlfn.CONCAT(3,"-",$A206, "-", "H"), PlayerData!$G:$G,PlayerData!L:L,""),
_xlfn.XLOOKUP(_xlfn.CONCAT(4,"-",$A206, "-", "H"), PlayerData!$G:$G,PlayerData!L:L,""),
_xlfn.XLOOKUP(_xlfn.CONCAT(5,"-",$A206, "-", "H"), PlayerData!$G:$G,PlayerData!L:L,""),
_xlfn.XLOOKUP(_xlfn.CONCAT(6,"-",$A206, "-", "H"), PlayerData!$G:$G,PlayerData!L:L,""),
_xlfn.XLOOKUP(_xlfn.CONCAT(7,"-",$A206, "-", "H"), PlayerData!$G:$G,PlayerData!L:L,""),
_xlfn.XLOOKUP(_xlfn.CONCAT(8,"-",$A206, "-", "H"), PlayerData!$G:$G,PlayerData!L:L,""),
_xlfn.XLOOKUP(_xlfn.CONCAT(9,"-",$A206, "-", "H"), PlayerData!$G:$G,PlayerData!L:L,""),
_xlfn.XLOOKUP(_xlfn.CONCAT(10,"-",$A206, "-", "H"), PlayerData!$G:$G,PlayerData!L:L,""),
_xlfn.XLOOKUP(_xlfn.CONCAT(11,"-",$A206, "-", "H"), PlayerData!$G:$G,PlayerData!L:L,""),
_xlfn.XLOOKUP(_xlfn.CONCAT(12,"-",$A206, "-", "H"), PlayerData!$G:$G,PlayerData!L:L,""),
_xlfn.XLOOKUP(_xlfn.CONCAT(13,"-",$A206, "-", "H"), PlayerData!$G:$G,PlayerData!L:L,""),
_xlfn.XLOOKUP(_xlfn.CONCAT(14,"-",$A206, "-", "H"), PlayerData!$G:$G,PlayerData!L:L,""),
_xlfn.XLOOKUP(_xlfn.CONCAT(15,"-",$A206, "-", "H"), PlayerData!$G:$G,PlayerData!L:L,""),
_xlfn.XLOOKUP(_xlfn.CONCAT(16,"-",$A206, "-", "H"), PlayerData!$G:$G,PlayerData!L:L,""),
_xlfn.XLOOKUP(_xlfn.CONCAT(17,"-",$A206, "-", "H"), PlayerData!$G:$G,PlayerData!L:L,""),
_xlfn.XLOOKUP(_xlfn.CONCAT(18,"-",$A206, "-", "H"), PlayerData!$G:$G,PlayerData!L:L,"")))</f>
        <v>0.36</v>
      </c>
      <c r="H206" s="132">
        <f t="shared" si="20"/>
        <v>0</v>
      </c>
      <c r="I206" s="132">
        <f t="shared" si="21"/>
        <v>0</v>
      </c>
      <c r="J206" s="72">
        <f t="shared" si="22"/>
        <v>4.8517520215633425</v>
      </c>
      <c r="K206" s="138" cm="1">
        <f t="array" ref="K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"A"), PlayerData!$M:$M,PlayerData!N:N,""),
_xlfn.XLOOKUP(_xlfn.CONCAT(1,"-",$A206, "-", "A"), PlayerData!$M:$M,PlayerData!N:N,""),
_xlfn.XLOOKUP(_xlfn.CONCAT(2,"-",$A206, "-", "A"), PlayerData!$M:$M,PlayerData!N:N,""),
_xlfn.XLOOKUP(_xlfn.CONCAT(3,"-",$A206, "-", "A"), PlayerData!$M:$M,PlayerData!N:N,""),
_xlfn.XLOOKUP(_xlfn.CONCAT(4,"-",$A206, "-", "A"), PlayerData!$M:$M,PlayerData!N:N,""),
_xlfn.XLOOKUP(_xlfn.CONCAT(5,"-",$A206, "-", "A"), PlayerData!$M:$M,PlayerData!N:N,""),
_xlfn.XLOOKUP(_xlfn.CONCAT(6,"-",$A206, "-", "A"), PlayerData!$M:$M,PlayerData!N:N,""),
_xlfn.XLOOKUP(_xlfn.CONCAT(7,"-",$A206, "-", "A"), PlayerData!$M:$M,PlayerData!N:N,""),
_xlfn.XLOOKUP(_xlfn.CONCAT(8,"-",$A206, "-", "A"), PlayerData!$M:$M,PlayerData!N:N,""),
_xlfn.XLOOKUP(_xlfn.CONCAT(9,"-",$A206, "-", "A"), PlayerData!$M:$M,PlayerData!N:N,""),
_xlfn.XLOOKUP(_xlfn.CONCAT(10,"-",$A206, "-", "A"), PlayerData!$M:$M,PlayerData!N:N,""),
_xlfn.XLOOKUP(_xlfn.CONCAT(11,"-",$A206, "-", "A"), PlayerData!$M:$M,PlayerData!N:N,""),
_xlfn.XLOOKUP(_xlfn.CONCAT(12,"-",$A206, "-", "A"), PlayerData!$M:$M,PlayerData!N:N,""),
_xlfn.XLOOKUP(_xlfn.CONCAT(13,"-",$A206, "-", "A"), PlayerData!$M:$M,PlayerData!N:N,""),
_xlfn.XLOOKUP(_xlfn.CONCAT(14,"-",$A206, "-", "A"), PlayerData!$M:$M,PlayerData!N:N,""),
_xlfn.XLOOKUP(_xlfn.CONCAT(15,"-",$A206, "-", "A"), PlayerData!$M:$M,PlayerData!N:N,""),
_xlfn.XLOOKUP(_xlfn.CONCAT(16,"-",$A206, "-", "A"), PlayerData!$M:$M,PlayerData!N:N,""),
_xlfn.XLOOKUP(_xlfn.CONCAT(17,"-",$A206, "-", "A"), PlayerData!$M:$M,PlayerData!N:N,""),
_xlfn.XLOOKUP(_xlfn.CONCAT(18,"-",$A206, "-", "A"), PlayerData!$M:$M,PlayerData!N:N,"")))</f>
        <v>0</v>
      </c>
      <c r="L206" s="138" cm="1">
        <f t="array" ref="L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"A"), PlayerData!$M:$M,PlayerData!O:O,""),
_xlfn.XLOOKUP(_xlfn.CONCAT(1,"-",$A206, "-", "A"), PlayerData!$M:$M,PlayerData!O:O,""),
_xlfn.XLOOKUP(_xlfn.CONCAT(2,"-",$A206, "-", "A"), PlayerData!$M:$M,PlayerData!O:O,""),
_xlfn.XLOOKUP(_xlfn.CONCAT(3,"-",$A206, "-", "A"), PlayerData!$M:$M,PlayerData!O:O,""),
_xlfn.XLOOKUP(_xlfn.CONCAT(4,"-",$A206, "-", "A"), PlayerData!$M:$M,PlayerData!O:O,""),
_xlfn.XLOOKUP(_xlfn.CONCAT(5,"-",$A206, "-", "A"), PlayerData!$M:$M,PlayerData!O:O,""),
_xlfn.XLOOKUP(_xlfn.CONCAT(6,"-",$A206, "-", "A"), PlayerData!$M:$M,PlayerData!O:O,""),
_xlfn.XLOOKUP(_xlfn.CONCAT(7,"-",$A206, "-", "A"), PlayerData!$M:$M,PlayerData!O:O,""),
_xlfn.XLOOKUP(_xlfn.CONCAT(8,"-",$A206, "-", "A"), PlayerData!$M:$M,PlayerData!O:O,""),
_xlfn.XLOOKUP(_xlfn.CONCAT(9,"-",$A206, "-", "A"), PlayerData!$M:$M,PlayerData!O:O,""),
_xlfn.XLOOKUP(_xlfn.CONCAT(10,"-",$A206, "-", "A"), PlayerData!$M:$M,PlayerData!O:O,""),
_xlfn.XLOOKUP(_xlfn.CONCAT(11,"-",$A206, "-", "A"), PlayerData!$M:$M,PlayerData!O:O,""),
_xlfn.XLOOKUP(_xlfn.CONCAT(12,"-",$A206, "-", "A"), PlayerData!$M:$M,PlayerData!O:O,""),
_xlfn.XLOOKUP(_xlfn.CONCAT(13,"-",$A206, "-", "A"), PlayerData!$M:$M,PlayerData!O:O,""),
_xlfn.XLOOKUP(_xlfn.CONCAT(14,"-",$A206, "-", "A"), PlayerData!$M:$M,PlayerData!O:O,""),
_xlfn.XLOOKUP(_xlfn.CONCAT(15,"-",$A206, "-", "A"), PlayerData!$M:$M,PlayerData!O:O,""),
_xlfn.XLOOKUP(_xlfn.CONCAT(16,"-",$A206, "-", "A"), PlayerData!$M:$M,PlayerData!O:O,""),
_xlfn.XLOOKUP(_xlfn.CONCAT(17,"-",$A206, "-", "A"), PlayerData!$M:$M,PlayerData!O:O,""),
_xlfn.XLOOKUP(_xlfn.CONCAT(18,"-",$A206, "-", "A"), PlayerData!$M:$M,PlayerData!O:O,"")))</f>
        <v>0</v>
      </c>
      <c r="M206" s="96" cm="1">
        <f t="array" ref="M2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_xlfn.XLOOKUP(_xlfn.CONCAT(0,"-",$A206, "-", "A"), PlayerData!$M:$M,PlayerData!R:R,""),
_xlfn.XLOOKUP(_xlfn.CONCAT(1,"-",$A206, "-", "A"), PlayerData!$M:$M,PlayerData!R:R,""),
_xlfn.XLOOKUP(_xlfn.CONCAT(2,"-",$A206, "-", "A"), PlayerData!$M:$M,PlayerData!R:R,""),
_xlfn.XLOOKUP(_xlfn.CONCAT(3,"-",$A206, "-", "A"), PlayerData!$M:$M,PlayerData!R:R,""),
_xlfn.XLOOKUP(_xlfn.CONCAT(4,"-",$A206, "-", "A"), PlayerData!$M:$M,PlayerData!R:R,""),
_xlfn.XLOOKUP(_xlfn.CONCAT(5,"-",$A206, "-", "A"), PlayerData!$M:$M,PlayerData!R:R,""),
_xlfn.XLOOKUP(_xlfn.CONCAT(6,"-",$A206, "-", "A"), PlayerData!$M:$M,PlayerData!R:R,""),
_xlfn.XLOOKUP(_xlfn.CONCAT(7,"-",$A206, "-", "A"), PlayerData!$M:$M,PlayerData!R:R,""),
_xlfn.XLOOKUP(_xlfn.CONCAT(8,"-",$A206, "-", "A"), PlayerData!$M:$M,PlayerData!R:R,""),
_xlfn.XLOOKUP(_xlfn.CONCAT(9,"-",$A206, "-", "A"), PlayerData!$M:$M,PlayerData!R:R,""),
_xlfn.XLOOKUP(_xlfn.CONCAT(10,"-",$A206, "-", "A"), PlayerData!$M:$M,PlayerData!R:R,""),
_xlfn.XLOOKUP(_xlfn.CONCAT(11,"-",$A206, "-", "A"), PlayerData!$M:$M,PlayerData!R:R,""),
_xlfn.XLOOKUP(_xlfn.CONCAT(12,"-",$A206, "-", "A"), PlayerData!$M:$M,PlayerData!R:R,""),
_xlfn.XLOOKUP(_xlfn.CONCAT(13,"-",$A206, "-", "A"), PlayerData!$M:$M,PlayerData!R:R,""),
_xlfn.XLOOKUP(_xlfn.CONCAT(14,"-",$A206, "-", "A"), PlayerData!$M:$M,PlayerData!R:R,""),
_xlfn.XLOOKUP(_xlfn.CONCAT(15,"-",$A206, "-", "A"), PlayerData!$M:$M,PlayerData!R:R,""),
_xlfn.XLOOKUP(_xlfn.CONCAT(16,"-",$A206, "-", "A"), PlayerData!$M:$M,PlayerData!R:R,""),
_xlfn.XLOOKUP(_xlfn.CONCAT(17,"-",$A206, "-", "A"), PlayerData!$M:$M,PlayerData!R:R,""),
_xlfn.XLOOKUP(_xlfn.CONCAT(18,"-",$A206, "-", "A"), PlayerData!$M:$M,PlayerData!R:R,"")))</f>
        <v>0.30000000000000004</v>
      </c>
      <c r="N206" s="134">
        <f t="shared" si="23"/>
        <v>0</v>
      </c>
      <c r="O206" s="134">
        <f t="shared" si="24"/>
        <v>0</v>
      </c>
      <c r="P206" s="73">
        <f t="shared" si="25"/>
        <v>4.0431266846361194</v>
      </c>
      <c r="Q206" s="132" cm="1">
        <f t="array" ref="Q206">IF(OR($A206=Solver!$T$12:$T$201),0,SUMPRODUCT($H206:$J206,$T$4:$V$4))</f>
        <v>4.8517520215633425</v>
      </c>
      <c r="R206" s="73" cm="1">
        <f t="array" ref="R206">IF(OR($A206=Solver!$T$12:$T$201),0, SUMPRODUCT($N206:$P206, $T$4:$V$4))</f>
        <v>4.0431266846361194</v>
      </c>
    </row>
    <row r="207" spans="1:18">
      <c r="A207" s="55">
        <v>205</v>
      </c>
      <c r="B207" s="55" t="str">
        <f>_xlfn.XLOOKUP($A207, PlayerData!$B$3:$B$394, PlayerData!C$3:C$394)</f>
        <v>BHA</v>
      </c>
      <c r="C207" s="55" t="str">
        <f>_xlfn.XLOOKUP($A207, PlayerData!$B$3:$B$394, PlayerData!D$3:D$394)</f>
        <v>M</v>
      </c>
      <c r="D207" s="31" t="str">
        <f>_xlfn.XLOOKUP($A207, PlayerData!$B$3:$B$394, PlayerData!E$3:E$394)</f>
        <v>Bissouma</v>
      </c>
      <c r="E207" s="136" cm="1">
        <f t="array" ref="E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"H"), PlayerData!$G:$G,PlayerData!H:H,""),
_xlfn.XLOOKUP(_xlfn.CONCAT(1,"-",$A207, "-", "H"), PlayerData!$G:$G,PlayerData!H:H,""),
_xlfn.XLOOKUP(_xlfn.CONCAT(2,"-",$A207, "-", "H"), PlayerData!$G:$G,PlayerData!H:H,""),
_xlfn.XLOOKUP(_xlfn.CONCAT(3,"-",$A207, "-", "H"), PlayerData!$G:$G,PlayerData!H:H,""),
_xlfn.XLOOKUP(_xlfn.CONCAT(4,"-",$A207, "-", "H"), PlayerData!$G:$G,PlayerData!H:H,""),
_xlfn.XLOOKUP(_xlfn.CONCAT(5,"-",$A207, "-", "H"), PlayerData!$G:$G,PlayerData!H:H,""),
_xlfn.XLOOKUP(_xlfn.CONCAT(6,"-",$A207, "-", "H"), PlayerData!$G:$G,PlayerData!H:H,""),
_xlfn.XLOOKUP(_xlfn.CONCAT(7,"-",$A207, "-", "H"), PlayerData!$G:$G,PlayerData!H:H,""),
_xlfn.XLOOKUP(_xlfn.CONCAT(8,"-",$A207, "-", "H"), PlayerData!$G:$G,PlayerData!H:H,""),
_xlfn.XLOOKUP(_xlfn.CONCAT(9,"-",$A207, "-", "H"), PlayerData!$G:$G,PlayerData!H:H,""),
_xlfn.XLOOKUP(_xlfn.CONCAT(10,"-",$A207, "-", "H"), PlayerData!$G:$G,PlayerData!H:H,""),
_xlfn.XLOOKUP(_xlfn.CONCAT(11,"-",$A207, "-", "H"), PlayerData!$G:$G,PlayerData!H:H,""),
_xlfn.XLOOKUP(_xlfn.CONCAT(12,"-",$A207, "-", "H"), PlayerData!$G:$G,PlayerData!H:H,""),
_xlfn.XLOOKUP(_xlfn.CONCAT(13,"-",$A207, "-", "H"), PlayerData!$G:$G,PlayerData!H:H,""),
_xlfn.XLOOKUP(_xlfn.CONCAT(14,"-",$A207, "-", "H"), PlayerData!$G:$G,PlayerData!H:H,""),
_xlfn.XLOOKUP(_xlfn.CONCAT(15,"-",$A207, "-", "H"), PlayerData!$G:$G,PlayerData!H:H,""),
_xlfn.XLOOKUP(_xlfn.CONCAT(16,"-",$A207, "-", "H"), PlayerData!$G:$G,PlayerData!H:H,""),
_xlfn.XLOOKUP(_xlfn.CONCAT(17,"-",$A207, "-", "H"), PlayerData!$G:$G,PlayerData!H:H,""),
_xlfn.XLOOKUP(_xlfn.CONCAT(18,"-",$A207, "-", "H"), PlayerData!$G:$G,PlayerData!H:H,"")))</f>
        <v>0.14000000000000001</v>
      </c>
      <c r="F207" s="136" cm="1">
        <f t="array" ref="F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"H"), PlayerData!$G:$G,PlayerData!I:I,""),
_xlfn.XLOOKUP(_xlfn.CONCAT(1,"-",$A207, "-", "H"), PlayerData!$G:$G,PlayerData!I:I,""),
_xlfn.XLOOKUP(_xlfn.CONCAT(2,"-",$A207, "-", "H"), PlayerData!$G:$G,PlayerData!I:I,""),
_xlfn.XLOOKUP(_xlfn.CONCAT(3,"-",$A207, "-", "H"), PlayerData!$G:$G,PlayerData!I:I,""),
_xlfn.XLOOKUP(_xlfn.CONCAT(4,"-",$A207, "-", "H"), PlayerData!$G:$G,PlayerData!I:I,""),
_xlfn.XLOOKUP(_xlfn.CONCAT(5,"-",$A207, "-", "H"), PlayerData!$G:$G,PlayerData!I:I,""),
_xlfn.XLOOKUP(_xlfn.CONCAT(6,"-",$A207, "-", "H"), PlayerData!$G:$G,PlayerData!I:I,""),
_xlfn.XLOOKUP(_xlfn.CONCAT(7,"-",$A207, "-", "H"), PlayerData!$G:$G,PlayerData!I:I,""),
_xlfn.XLOOKUP(_xlfn.CONCAT(8,"-",$A207, "-", "H"), PlayerData!$G:$G,PlayerData!I:I,""),
_xlfn.XLOOKUP(_xlfn.CONCAT(9,"-",$A207, "-", "H"), PlayerData!$G:$G,PlayerData!I:I,""),
_xlfn.XLOOKUP(_xlfn.CONCAT(10,"-",$A207, "-", "H"), PlayerData!$G:$G,PlayerData!I:I,""),
_xlfn.XLOOKUP(_xlfn.CONCAT(11,"-",$A207, "-", "H"), PlayerData!$G:$G,PlayerData!I:I,""),
_xlfn.XLOOKUP(_xlfn.CONCAT(12,"-",$A207, "-", "H"), PlayerData!$G:$G,PlayerData!I:I,""),
_xlfn.XLOOKUP(_xlfn.CONCAT(13,"-",$A207, "-", "H"), PlayerData!$G:$G,PlayerData!I:I,""),
_xlfn.XLOOKUP(_xlfn.CONCAT(14,"-",$A207, "-", "H"), PlayerData!$G:$G,PlayerData!I:I,""),
_xlfn.XLOOKUP(_xlfn.CONCAT(15,"-",$A207, "-", "H"), PlayerData!$G:$G,PlayerData!I:I,""),
_xlfn.XLOOKUP(_xlfn.CONCAT(16,"-",$A207, "-", "H"), PlayerData!$G:$G,PlayerData!I:I,""),
_xlfn.XLOOKUP(_xlfn.CONCAT(17,"-",$A207, "-", "H"), PlayerData!$G:$G,PlayerData!I:I,""),
_xlfn.XLOOKUP(_xlfn.CONCAT(18,"-",$A207, "-", "H"), PlayerData!$G:$G,PlayerData!I:I,"")))</f>
        <v>0</v>
      </c>
      <c r="G207" s="90" cm="1">
        <f t="array" ref="G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"H"), PlayerData!$G:$G,PlayerData!L:L,""),
_xlfn.XLOOKUP(_xlfn.CONCAT(1,"-",$A207, "-", "H"), PlayerData!$G:$G,PlayerData!L:L,""),
_xlfn.XLOOKUP(_xlfn.CONCAT(2,"-",$A207, "-", "H"), PlayerData!$G:$G,PlayerData!L:L,""),
_xlfn.XLOOKUP(_xlfn.CONCAT(3,"-",$A207, "-", "H"), PlayerData!$G:$G,PlayerData!L:L,""),
_xlfn.XLOOKUP(_xlfn.CONCAT(4,"-",$A207, "-", "H"), PlayerData!$G:$G,PlayerData!L:L,""),
_xlfn.XLOOKUP(_xlfn.CONCAT(5,"-",$A207, "-", "H"), PlayerData!$G:$G,PlayerData!L:L,""),
_xlfn.XLOOKUP(_xlfn.CONCAT(6,"-",$A207, "-", "H"), PlayerData!$G:$G,PlayerData!L:L,""),
_xlfn.XLOOKUP(_xlfn.CONCAT(7,"-",$A207, "-", "H"), PlayerData!$G:$G,PlayerData!L:L,""),
_xlfn.XLOOKUP(_xlfn.CONCAT(8,"-",$A207, "-", "H"), PlayerData!$G:$G,PlayerData!L:L,""),
_xlfn.XLOOKUP(_xlfn.CONCAT(9,"-",$A207, "-", "H"), PlayerData!$G:$G,PlayerData!L:L,""),
_xlfn.XLOOKUP(_xlfn.CONCAT(10,"-",$A207, "-", "H"), PlayerData!$G:$G,PlayerData!L:L,""),
_xlfn.XLOOKUP(_xlfn.CONCAT(11,"-",$A207, "-", "H"), PlayerData!$G:$G,PlayerData!L:L,""),
_xlfn.XLOOKUP(_xlfn.CONCAT(12,"-",$A207, "-", "H"), PlayerData!$G:$G,PlayerData!L:L,""),
_xlfn.XLOOKUP(_xlfn.CONCAT(13,"-",$A207, "-", "H"), PlayerData!$G:$G,PlayerData!L:L,""),
_xlfn.XLOOKUP(_xlfn.CONCAT(14,"-",$A207, "-", "H"), PlayerData!$G:$G,PlayerData!L:L,""),
_xlfn.XLOOKUP(_xlfn.CONCAT(15,"-",$A207, "-", "H"), PlayerData!$G:$G,PlayerData!L:L,""),
_xlfn.XLOOKUP(_xlfn.CONCAT(16,"-",$A207, "-", "H"), PlayerData!$G:$G,PlayerData!L:L,""),
_xlfn.XLOOKUP(_xlfn.CONCAT(17,"-",$A207, "-", "H"), PlayerData!$G:$G,PlayerData!L:L,""),
_xlfn.XLOOKUP(_xlfn.CONCAT(18,"-",$A207, "-", "H"), PlayerData!$G:$G,PlayerData!L:L,"")))</f>
        <v>0.16</v>
      </c>
      <c r="H207" s="132">
        <f t="shared" si="20"/>
        <v>3.1818181818181821</v>
      </c>
      <c r="I207" s="132">
        <f t="shared" si="21"/>
        <v>0</v>
      </c>
      <c r="J207" s="72">
        <f t="shared" si="22"/>
        <v>2.1563342318059302</v>
      </c>
      <c r="K207" s="138" cm="1">
        <f t="array" ref="K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"A"), PlayerData!$M:$M,PlayerData!N:N,""),
_xlfn.XLOOKUP(_xlfn.CONCAT(1,"-",$A207, "-", "A"), PlayerData!$M:$M,PlayerData!N:N,""),
_xlfn.XLOOKUP(_xlfn.CONCAT(2,"-",$A207, "-", "A"), PlayerData!$M:$M,PlayerData!N:N,""),
_xlfn.XLOOKUP(_xlfn.CONCAT(3,"-",$A207, "-", "A"), PlayerData!$M:$M,PlayerData!N:N,""),
_xlfn.XLOOKUP(_xlfn.CONCAT(4,"-",$A207, "-", "A"), PlayerData!$M:$M,PlayerData!N:N,""),
_xlfn.XLOOKUP(_xlfn.CONCAT(5,"-",$A207, "-", "A"), PlayerData!$M:$M,PlayerData!N:N,""),
_xlfn.XLOOKUP(_xlfn.CONCAT(6,"-",$A207, "-", "A"), PlayerData!$M:$M,PlayerData!N:N,""),
_xlfn.XLOOKUP(_xlfn.CONCAT(7,"-",$A207, "-", "A"), PlayerData!$M:$M,PlayerData!N:N,""),
_xlfn.XLOOKUP(_xlfn.CONCAT(8,"-",$A207, "-", "A"), PlayerData!$M:$M,PlayerData!N:N,""),
_xlfn.XLOOKUP(_xlfn.CONCAT(9,"-",$A207, "-", "A"), PlayerData!$M:$M,PlayerData!N:N,""),
_xlfn.XLOOKUP(_xlfn.CONCAT(10,"-",$A207, "-", "A"), PlayerData!$M:$M,PlayerData!N:N,""),
_xlfn.XLOOKUP(_xlfn.CONCAT(11,"-",$A207, "-", "A"), PlayerData!$M:$M,PlayerData!N:N,""),
_xlfn.XLOOKUP(_xlfn.CONCAT(12,"-",$A207, "-", "A"), PlayerData!$M:$M,PlayerData!N:N,""),
_xlfn.XLOOKUP(_xlfn.CONCAT(13,"-",$A207, "-", "A"), PlayerData!$M:$M,PlayerData!N:N,""),
_xlfn.XLOOKUP(_xlfn.CONCAT(14,"-",$A207, "-", "A"), PlayerData!$M:$M,PlayerData!N:N,""),
_xlfn.XLOOKUP(_xlfn.CONCAT(15,"-",$A207, "-", "A"), PlayerData!$M:$M,PlayerData!N:N,""),
_xlfn.XLOOKUP(_xlfn.CONCAT(16,"-",$A207, "-", "A"), PlayerData!$M:$M,PlayerData!N:N,""),
_xlfn.XLOOKUP(_xlfn.CONCAT(17,"-",$A207, "-", "A"), PlayerData!$M:$M,PlayerData!N:N,""),
_xlfn.XLOOKUP(_xlfn.CONCAT(18,"-",$A207, "-", "A"), PlayerData!$M:$M,PlayerData!N:N,"")))</f>
        <v>0</v>
      </c>
      <c r="L207" s="138" cm="1">
        <f t="array" ref="L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"A"), PlayerData!$M:$M,PlayerData!O:O,""),
_xlfn.XLOOKUP(_xlfn.CONCAT(1,"-",$A207, "-", "A"), PlayerData!$M:$M,PlayerData!O:O,""),
_xlfn.XLOOKUP(_xlfn.CONCAT(2,"-",$A207, "-", "A"), PlayerData!$M:$M,PlayerData!O:O,""),
_xlfn.XLOOKUP(_xlfn.CONCAT(3,"-",$A207, "-", "A"), PlayerData!$M:$M,PlayerData!O:O,""),
_xlfn.XLOOKUP(_xlfn.CONCAT(4,"-",$A207, "-", "A"), PlayerData!$M:$M,PlayerData!O:O,""),
_xlfn.XLOOKUP(_xlfn.CONCAT(5,"-",$A207, "-", "A"), PlayerData!$M:$M,PlayerData!O:O,""),
_xlfn.XLOOKUP(_xlfn.CONCAT(6,"-",$A207, "-", "A"), PlayerData!$M:$M,PlayerData!O:O,""),
_xlfn.XLOOKUP(_xlfn.CONCAT(7,"-",$A207, "-", "A"), PlayerData!$M:$M,PlayerData!O:O,""),
_xlfn.XLOOKUP(_xlfn.CONCAT(8,"-",$A207, "-", "A"), PlayerData!$M:$M,PlayerData!O:O,""),
_xlfn.XLOOKUP(_xlfn.CONCAT(9,"-",$A207, "-", "A"), PlayerData!$M:$M,PlayerData!O:O,""),
_xlfn.XLOOKUP(_xlfn.CONCAT(10,"-",$A207, "-", "A"), PlayerData!$M:$M,PlayerData!O:O,""),
_xlfn.XLOOKUP(_xlfn.CONCAT(11,"-",$A207, "-", "A"), PlayerData!$M:$M,PlayerData!O:O,""),
_xlfn.XLOOKUP(_xlfn.CONCAT(12,"-",$A207, "-", "A"), PlayerData!$M:$M,PlayerData!O:O,""),
_xlfn.XLOOKUP(_xlfn.CONCAT(13,"-",$A207, "-", "A"), PlayerData!$M:$M,PlayerData!O:O,""),
_xlfn.XLOOKUP(_xlfn.CONCAT(14,"-",$A207, "-", "A"), PlayerData!$M:$M,PlayerData!O:O,""),
_xlfn.XLOOKUP(_xlfn.CONCAT(15,"-",$A207, "-", "A"), PlayerData!$M:$M,PlayerData!O:O,""),
_xlfn.XLOOKUP(_xlfn.CONCAT(16,"-",$A207, "-", "A"), PlayerData!$M:$M,PlayerData!O:O,""),
_xlfn.XLOOKUP(_xlfn.CONCAT(17,"-",$A207, "-", "A"), PlayerData!$M:$M,PlayerData!O:O,""),
_xlfn.XLOOKUP(_xlfn.CONCAT(18,"-",$A207, "-", "A"), PlayerData!$M:$M,PlayerData!O:O,"")))</f>
        <v>0</v>
      </c>
      <c r="M207" s="96" cm="1">
        <f t="array" ref="M2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_xlfn.XLOOKUP(_xlfn.CONCAT(0,"-",$A207, "-", "A"), PlayerData!$M:$M,PlayerData!R:R,""),
_xlfn.XLOOKUP(_xlfn.CONCAT(1,"-",$A207, "-", "A"), PlayerData!$M:$M,PlayerData!R:R,""),
_xlfn.XLOOKUP(_xlfn.CONCAT(2,"-",$A207, "-", "A"), PlayerData!$M:$M,PlayerData!R:R,""),
_xlfn.XLOOKUP(_xlfn.CONCAT(3,"-",$A207, "-", "A"), PlayerData!$M:$M,PlayerData!R:R,""),
_xlfn.XLOOKUP(_xlfn.CONCAT(4,"-",$A207, "-", "A"), PlayerData!$M:$M,PlayerData!R:R,""),
_xlfn.XLOOKUP(_xlfn.CONCAT(5,"-",$A207, "-", "A"), PlayerData!$M:$M,PlayerData!R:R,""),
_xlfn.XLOOKUP(_xlfn.CONCAT(6,"-",$A207, "-", "A"), PlayerData!$M:$M,PlayerData!R:R,""),
_xlfn.XLOOKUP(_xlfn.CONCAT(7,"-",$A207, "-", "A"), PlayerData!$M:$M,PlayerData!R:R,""),
_xlfn.XLOOKUP(_xlfn.CONCAT(8,"-",$A207, "-", "A"), PlayerData!$M:$M,PlayerData!R:R,""),
_xlfn.XLOOKUP(_xlfn.CONCAT(9,"-",$A207, "-", "A"), PlayerData!$M:$M,PlayerData!R:R,""),
_xlfn.XLOOKUP(_xlfn.CONCAT(10,"-",$A207, "-", "A"), PlayerData!$M:$M,PlayerData!R:R,""),
_xlfn.XLOOKUP(_xlfn.CONCAT(11,"-",$A207, "-", "A"), PlayerData!$M:$M,PlayerData!R:R,""),
_xlfn.XLOOKUP(_xlfn.CONCAT(12,"-",$A207, "-", "A"), PlayerData!$M:$M,PlayerData!R:R,""),
_xlfn.XLOOKUP(_xlfn.CONCAT(13,"-",$A207, "-", "A"), PlayerData!$M:$M,PlayerData!R:R,""),
_xlfn.XLOOKUP(_xlfn.CONCAT(14,"-",$A207, "-", "A"), PlayerData!$M:$M,PlayerData!R:R,""),
_xlfn.XLOOKUP(_xlfn.CONCAT(15,"-",$A207, "-", "A"), PlayerData!$M:$M,PlayerData!R:R,""),
_xlfn.XLOOKUP(_xlfn.CONCAT(16,"-",$A207, "-", "A"), PlayerData!$M:$M,PlayerData!R:R,""),
_xlfn.XLOOKUP(_xlfn.CONCAT(17,"-",$A207, "-", "A"), PlayerData!$M:$M,PlayerData!R:R,""),
_xlfn.XLOOKUP(_xlfn.CONCAT(18,"-",$A207, "-", "A"), PlayerData!$M:$M,PlayerData!R:R,"")))</f>
        <v>0.48</v>
      </c>
      <c r="N207" s="134">
        <f t="shared" si="23"/>
        <v>0</v>
      </c>
      <c r="O207" s="134">
        <f t="shared" si="24"/>
        <v>0</v>
      </c>
      <c r="P207" s="73">
        <f t="shared" si="25"/>
        <v>6.4690026954177906</v>
      </c>
      <c r="Q207" s="132" cm="1">
        <f t="array" ref="Q207">IF(OR($A207=Solver!$T$12:$T$201),0,SUMPRODUCT($H207:$J207,$T$4:$V$4))</f>
        <v>2.1563342318059302</v>
      </c>
      <c r="R207" s="73" cm="1">
        <f t="array" ref="R207">IF(OR($A207=Solver!$T$12:$T$201),0, SUMPRODUCT($N207:$P207, $T$4:$V$4))</f>
        <v>6.4690026954177906</v>
      </c>
    </row>
    <row r="208" spans="1:18">
      <c r="A208" s="55">
        <v>206</v>
      </c>
      <c r="B208" s="55" t="str">
        <f>_xlfn.XLOOKUP($A208, PlayerData!$B$3:$B$394, PlayerData!C$3:C$394)</f>
        <v>CRY</v>
      </c>
      <c r="C208" s="55" t="str">
        <f>_xlfn.XLOOKUP($A208, PlayerData!$B$3:$B$394, PlayerData!D$3:D$394)</f>
        <v>M</v>
      </c>
      <c r="D208" s="31" t="str">
        <f>_xlfn.XLOOKUP($A208, PlayerData!$B$3:$B$394, PlayerData!E$3:E$394)</f>
        <v>Riedewald</v>
      </c>
      <c r="E208" s="136" cm="1">
        <f t="array" ref="E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"H"), PlayerData!$G:$G,PlayerData!H:H,""),
_xlfn.XLOOKUP(_xlfn.CONCAT(1,"-",$A208, "-", "H"), PlayerData!$G:$G,PlayerData!H:H,""),
_xlfn.XLOOKUP(_xlfn.CONCAT(2,"-",$A208, "-", "H"), PlayerData!$G:$G,PlayerData!H:H,""),
_xlfn.XLOOKUP(_xlfn.CONCAT(3,"-",$A208, "-", "H"), PlayerData!$G:$G,PlayerData!H:H,""),
_xlfn.XLOOKUP(_xlfn.CONCAT(4,"-",$A208, "-", "H"), PlayerData!$G:$G,PlayerData!H:H,""),
_xlfn.XLOOKUP(_xlfn.CONCAT(5,"-",$A208, "-", "H"), PlayerData!$G:$G,PlayerData!H:H,""),
_xlfn.XLOOKUP(_xlfn.CONCAT(6,"-",$A208, "-", "H"), PlayerData!$G:$G,PlayerData!H:H,""),
_xlfn.XLOOKUP(_xlfn.CONCAT(7,"-",$A208, "-", "H"), PlayerData!$G:$G,PlayerData!H:H,""),
_xlfn.XLOOKUP(_xlfn.CONCAT(8,"-",$A208, "-", "H"), PlayerData!$G:$G,PlayerData!H:H,""),
_xlfn.XLOOKUP(_xlfn.CONCAT(9,"-",$A208, "-", "H"), PlayerData!$G:$G,PlayerData!H:H,""),
_xlfn.XLOOKUP(_xlfn.CONCAT(10,"-",$A208, "-", "H"), PlayerData!$G:$G,PlayerData!H:H,""),
_xlfn.XLOOKUP(_xlfn.CONCAT(11,"-",$A208, "-", "H"), PlayerData!$G:$G,PlayerData!H:H,""),
_xlfn.XLOOKUP(_xlfn.CONCAT(12,"-",$A208, "-", "H"), PlayerData!$G:$G,PlayerData!H:H,""),
_xlfn.XLOOKUP(_xlfn.CONCAT(13,"-",$A208, "-", "H"), PlayerData!$G:$G,PlayerData!H:H,""),
_xlfn.XLOOKUP(_xlfn.CONCAT(14,"-",$A208, "-", "H"), PlayerData!$G:$G,PlayerData!H:H,""),
_xlfn.XLOOKUP(_xlfn.CONCAT(15,"-",$A208, "-", "H"), PlayerData!$G:$G,PlayerData!H:H,""),
_xlfn.XLOOKUP(_xlfn.CONCAT(16,"-",$A208, "-", "H"), PlayerData!$G:$G,PlayerData!H:H,""),
_xlfn.XLOOKUP(_xlfn.CONCAT(17,"-",$A208, "-", "H"), PlayerData!$G:$G,PlayerData!H:H,""),
_xlfn.XLOOKUP(_xlfn.CONCAT(18,"-",$A208, "-", "H"), PlayerData!$G:$G,PlayerData!H:H,"")))</f>
        <v>0</v>
      </c>
      <c r="F208" s="136" cm="1">
        <f t="array" ref="F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"H"), PlayerData!$G:$G,PlayerData!I:I,""),
_xlfn.XLOOKUP(_xlfn.CONCAT(1,"-",$A208, "-", "H"), PlayerData!$G:$G,PlayerData!I:I,""),
_xlfn.XLOOKUP(_xlfn.CONCAT(2,"-",$A208, "-", "H"), PlayerData!$G:$G,PlayerData!I:I,""),
_xlfn.XLOOKUP(_xlfn.CONCAT(3,"-",$A208, "-", "H"), PlayerData!$G:$G,PlayerData!I:I,""),
_xlfn.XLOOKUP(_xlfn.CONCAT(4,"-",$A208, "-", "H"), PlayerData!$G:$G,PlayerData!I:I,""),
_xlfn.XLOOKUP(_xlfn.CONCAT(5,"-",$A208, "-", "H"), PlayerData!$G:$G,PlayerData!I:I,""),
_xlfn.XLOOKUP(_xlfn.CONCAT(6,"-",$A208, "-", "H"), PlayerData!$G:$G,PlayerData!I:I,""),
_xlfn.XLOOKUP(_xlfn.CONCAT(7,"-",$A208, "-", "H"), PlayerData!$G:$G,PlayerData!I:I,""),
_xlfn.XLOOKUP(_xlfn.CONCAT(8,"-",$A208, "-", "H"), PlayerData!$G:$G,PlayerData!I:I,""),
_xlfn.XLOOKUP(_xlfn.CONCAT(9,"-",$A208, "-", "H"), PlayerData!$G:$G,PlayerData!I:I,""),
_xlfn.XLOOKUP(_xlfn.CONCAT(10,"-",$A208, "-", "H"), PlayerData!$G:$G,PlayerData!I:I,""),
_xlfn.XLOOKUP(_xlfn.CONCAT(11,"-",$A208, "-", "H"), PlayerData!$G:$G,PlayerData!I:I,""),
_xlfn.XLOOKUP(_xlfn.CONCAT(12,"-",$A208, "-", "H"), PlayerData!$G:$G,PlayerData!I:I,""),
_xlfn.XLOOKUP(_xlfn.CONCAT(13,"-",$A208, "-", "H"), PlayerData!$G:$G,PlayerData!I:I,""),
_xlfn.XLOOKUP(_xlfn.CONCAT(14,"-",$A208, "-", "H"), PlayerData!$G:$G,PlayerData!I:I,""),
_xlfn.XLOOKUP(_xlfn.CONCAT(15,"-",$A208, "-", "H"), PlayerData!$G:$G,PlayerData!I:I,""),
_xlfn.XLOOKUP(_xlfn.CONCAT(16,"-",$A208, "-", "H"), PlayerData!$G:$G,PlayerData!I:I,""),
_xlfn.XLOOKUP(_xlfn.CONCAT(17,"-",$A208, "-", "H"), PlayerData!$G:$G,PlayerData!I:I,""),
_xlfn.XLOOKUP(_xlfn.CONCAT(18,"-",$A208, "-", "H"), PlayerData!$G:$G,PlayerData!I:I,"")))</f>
        <v>0</v>
      </c>
      <c r="G208" s="90" cm="1">
        <f t="array" ref="G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"H"), PlayerData!$G:$G,PlayerData!L:L,""),
_xlfn.XLOOKUP(_xlfn.CONCAT(1,"-",$A208, "-", "H"), PlayerData!$G:$G,PlayerData!L:L,""),
_xlfn.XLOOKUP(_xlfn.CONCAT(2,"-",$A208, "-", "H"), PlayerData!$G:$G,PlayerData!L:L,""),
_xlfn.XLOOKUP(_xlfn.CONCAT(3,"-",$A208, "-", "H"), PlayerData!$G:$G,PlayerData!L:L,""),
_xlfn.XLOOKUP(_xlfn.CONCAT(4,"-",$A208, "-", "H"), PlayerData!$G:$G,PlayerData!L:L,""),
_xlfn.XLOOKUP(_xlfn.CONCAT(5,"-",$A208, "-", "H"), PlayerData!$G:$G,PlayerData!L:L,""),
_xlfn.XLOOKUP(_xlfn.CONCAT(6,"-",$A208, "-", "H"), PlayerData!$G:$G,PlayerData!L:L,""),
_xlfn.XLOOKUP(_xlfn.CONCAT(7,"-",$A208, "-", "H"), PlayerData!$G:$G,PlayerData!L:L,""),
_xlfn.XLOOKUP(_xlfn.CONCAT(8,"-",$A208, "-", "H"), PlayerData!$G:$G,PlayerData!L:L,""),
_xlfn.XLOOKUP(_xlfn.CONCAT(9,"-",$A208, "-", "H"), PlayerData!$G:$G,PlayerData!L:L,""),
_xlfn.XLOOKUP(_xlfn.CONCAT(10,"-",$A208, "-", "H"), PlayerData!$G:$G,PlayerData!L:L,""),
_xlfn.XLOOKUP(_xlfn.CONCAT(11,"-",$A208, "-", "H"), PlayerData!$G:$G,PlayerData!L:L,""),
_xlfn.XLOOKUP(_xlfn.CONCAT(12,"-",$A208, "-", "H"), PlayerData!$G:$G,PlayerData!L:L,""),
_xlfn.XLOOKUP(_xlfn.CONCAT(13,"-",$A208, "-", "H"), PlayerData!$G:$G,PlayerData!L:L,""),
_xlfn.XLOOKUP(_xlfn.CONCAT(14,"-",$A208, "-", "H"), PlayerData!$G:$G,PlayerData!L:L,""),
_xlfn.XLOOKUP(_xlfn.CONCAT(15,"-",$A208, "-", "H"), PlayerData!$G:$G,PlayerData!L:L,""),
_xlfn.XLOOKUP(_xlfn.CONCAT(16,"-",$A208, "-", "H"), PlayerData!$G:$G,PlayerData!L:L,""),
_xlfn.XLOOKUP(_xlfn.CONCAT(17,"-",$A208, "-", "H"), PlayerData!$G:$G,PlayerData!L:L,""),
_xlfn.XLOOKUP(_xlfn.CONCAT(18,"-",$A208, "-", "H"), PlayerData!$G:$G,PlayerData!L:L,"")))</f>
        <v>0.14000000000000001</v>
      </c>
      <c r="H208" s="132">
        <f t="shared" si="20"/>
        <v>0</v>
      </c>
      <c r="I208" s="132">
        <f t="shared" si="21"/>
        <v>0</v>
      </c>
      <c r="J208" s="72">
        <f t="shared" si="22"/>
        <v>1.8867924528301891</v>
      </c>
      <c r="K208" s="138" cm="1">
        <f t="array" ref="K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"A"), PlayerData!$M:$M,PlayerData!N:N,""),
_xlfn.XLOOKUP(_xlfn.CONCAT(1,"-",$A208, "-", "A"), PlayerData!$M:$M,PlayerData!N:N,""),
_xlfn.XLOOKUP(_xlfn.CONCAT(2,"-",$A208, "-", "A"), PlayerData!$M:$M,PlayerData!N:N,""),
_xlfn.XLOOKUP(_xlfn.CONCAT(3,"-",$A208, "-", "A"), PlayerData!$M:$M,PlayerData!N:N,""),
_xlfn.XLOOKUP(_xlfn.CONCAT(4,"-",$A208, "-", "A"), PlayerData!$M:$M,PlayerData!N:N,""),
_xlfn.XLOOKUP(_xlfn.CONCAT(5,"-",$A208, "-", "A"), PlayerData!$M:$M,PlayerData!N:N,""),
_xlfn.XLOOKUP(_xlfn.CONCAT(6,"-",$A208, "-", "A"), PlayerData!$M:$M,PlayerData!N:N,""),
_xlfn.XLOOKUP(_xlfn.CONCAT(7,"-",$A208, "-", "A"), PlayerData!$M:$M,PlayerData!N:N,""),
_xlfn.XLOOKUP(_xlfn.CONCAT(8,"-",$A208, "-", "A"), PlayerData!$M:$M,PlayerData!N:N,""),
_xlfn.XLOOKUP(_xlfn.CONCAT(9,"-",$A208, "-", "A"), PlayerData!$M:$M,PlayerData!N:N,""),
_xlfn.XLOOKUP(_xlfn.CONCAT(10,"-",$A208, "-", "A"), PlayerData!$M:$M,PlayerData!N:N,""),
_xlfn.XLOOKUP(_xlfn.CONCAT(11,"-",$A208, "-", "A"), PlayerData!$M:$M,PlayerData!N:N,""),
_xlfn.XLOOKUP(_xlfn.CONCAT(12,"-",$A208, "-", "A"), PlayerData!$M:$M,PlayerData!N:N,""),
_xlfn.XLOOKUP(_xlfn.CONCAT(13,"-",$A208, "-", "A"), PlayerData!$M:$M,PlayerData!N:N,""),
_xlfn.XLOOKUP(_xlfn.CONCAT(14,"-",$A208, "-", "A"), PlayerData!$M:$M,PlayerData!N:N,""),
_xlfn.XLOOKUP(_xlfn.CONCAT(15,"-",$A208, "-", "A"), PlayerData!$M:$M,PlayerData!N:N,""),
_xlfn.XLOOKUP(_xlfn.CONCAT(16,"-",$A208, "-", "A"), PlayerData!$M:$M,PlayerData!N:N,""),
_xlfn.XLOOKUP(_xlfn.CONCAT(17,"-",$A208, "-", "A"), PlayerData!$M:$M,PlayerData!N:N,""),
_xlfn.XLOOKUP(_xlfn.CONCAT(18,"-",$A208, "-", "A"), PlayerData!$M:$M,PlayerData!N:N,"")))</f>
        <v>0</v>
      </c>
      <c r="L208" s="138" cm="1">
        <f t="array" ref="L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"A"), PlayerData!$M:$M,PlayerData!O:O,""),
_xlfn.XLOOKUP(_xlfn.CONCAT(1,"-",$A208, "-", "A"), PlayerData!$M:$M,PlayerData!O:O,""),
_xlfn.XLOOKUP(_xlfn.CONCAT(2,"-",$A208, "-", "A"), PlayerData!$M:$M,PlayerData!O:O,""),
_xlfn.XLOOKUP(_xlfn.CONCAT(3,"-",$A208, "-", "A"), PlayerData!$M:$M,PlayerData!O:O,""),
_xlfn.XLOOKUP(_xlfn.CONCAT(4,"-",$A208, "-", "A"), PlayerData!$M:$M,PlayerData!O:O,""),
_xlfn.XLOOKUP(_xlfn.CONCAT(5,"-",$A208, "-", "A"), PlayerData!$M:$M,PlayerData!O:O,""),
_xlfn.XLOOKUP(_xlfn.CONCAT(6,"-",$A208, "-", "A"), PlayerData!$M:$M,PlayerData!O:O,""),
_xlfn.XLOOKUP(_xlfn.CONCAT(7,"-",$A208, "-", "A"), PlayerData!$M:$M,PlayerData!O:O,""),
_xlfn.XLOOKUP(_xlfn.CONCAT(8,"-",$A208, "-", "A"), PlayerData!$M:$M,PlayerData!O:O,""),
_xlfn.XLOOKUP(_xlfn.CONCAT(9,"-",$A208, "-", "A"), PlayerData!$M:$M,PlayerData!O:O,""),
_xlfn.XLOOKUP(_xlfn.CONCAT(10,"-",$A208, "-", "A"), PlayerData!$M:$M,PlayerData!O:O,""),
_xlfn.XLOOKUP(_xlfn.CONCAT(11,"-",$A208, "-", "A"), PlayerData!$M:$M,PlayerData!O:O,""),
_xlfn.XLOOKUP(_xlfn.CONCAT(12,"-",$A208, "-", "A"), PlayerData!$M:$M,PlayerData!O:O,""),
_xlfn.XLOOKUP(_xlfn.CONCAT(13,"-",$A208, "-", "A"), PlayerData!$M:$M,PlayerData!O:O,""),
_xlfn.XLOOKUP(_xlfn.CONCAT(14,"-",$A208, "-", "A"), PlayerData!$M:$M,PlayerData!O:O,""),
_xlfn.XLOOKUP(_xlfn.CONCAT(15,"-",$A208, "-", "A"), PlayerData!$M:$M,PlayerData!O:O,""),
_xlfn.XLOOKUP(_xlfn.CONCAT(16,"-",$A208, "-", "A"), PlayerData!$M:$M,PlayerData!O:O,""),
_xlfn.XLOOKUP(_xlfn.CONCAT(17,"-",$A208, "-", "A"), PlayerData!$M:$M,PlayerData!O:O,""),
_xlfn.XLOOKUP(_xlfn.CONCAT(18,"-",$A208, "-", "A"), PlayerData!$M:$M,PlayerData!O:O,"")))</f>
        <v>0</v>
      </c>
      <c r="M208" s="96" cm="1">
        <f t="array" ref="M2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_xlfn.XLOOKUP(_xlfn.CONCAT(0,"-",$A208, "-", "A"), PlayerData!$M:$M,PlayerData!R:R,""),
_xlfn.XLOOKUP(_xlfn.CONCAT(1,"-",$A208, "-", "A"), PlayerData!$M:$M,PlayerData!R:R,""),
_xlfn.XLOOKUP(_xlfn.CONCAT(2,"-",$A208, "-", "A"), PlayerData!$M:$M,PlayerData!R:R,""),
_xlfn.XLOOKUP(_xlfn.CONCAT(3,"-",$A208, "-", "A"), PlayerData!$M:$M,PlayerData!R:R,""),
_xlfn.XLOOKUP(_xlfn.CONCAT(4,"-",$A208, "-", "A"), PlayerData!$M:$M,PlayerData!R:R,""),
_xlfn.XLOOKUP(_xlfn.CONCAT(5,"-",$A208, "-", "A"), PlayerData!$M:$M,PlayerData!R:R,""),
_xlfn.XLOOKUP(_xlfn.CONCAT(6,"-",$A208, "-", "A"), PlayerData!$M:$M,PlayerData!R:R,""),
_xlfn.XLOOKUP(_xlfn.CONCAT(7,"-",$A208, "-", "A"), PlayerData!$M:$M,PlayerData!R:R,""),
_xlfn.XLOOKUP(_xlfn.CONCAT(8,"-",$A208, "-", "A"), PlayerData!$M:$M,PlayerData!R:R,""),
_xlfn.XLOOKUP(_xlfn.CONCAT(9,"-",$A208, "-", "A"), PlayerData!$M:$M,PlayerData!R:R,""),
_xlfn.XLOOKUP(_xlfn.CONCAT(10,"-",$A208, "-", "A"), PlayerData!$M:$M,PlayerData!R:R,""),
_xlfn.XLOOKUP(_xlfn.CONCAT(11,"-",$A208, "-", "A"), PlayerData!$M:$M,PlayerData!R:R,""),
_xlfn.XLOOKUP(_xlfn.CONCAT(12,"-",$A208, "-", "A"), PlayerData!$M:$M,PlayerData!R:R,""),
_xlfn.XLOOKUP(_xlfn.CONCAT(13,"-",$A208, "-", "A"), PlayerData!$M:$M,PlayerData!R:R,""),
_xlfn.XLOOKUP(_xlfn.CONCAT(14,"-",$A208, "-", "A"), PlayerData!$M:$M,PlayerData!R:R,""),
_xlfn.XLOOKUP(_xlfn.CONCAT(15,"-",$A208, "-", "A"), PlayerData!$M:$M,PlayerData!R:R,""),
_xlfn.XLOOKUP(_xlfn.CONCAT(16,"-",$A208, "-", "A"), PlayerData!$M:$M,PlayerData!R:R,""),
_xlfn.XLOOKUP(_xlfn.CONCAT(17,"-",$A208, "-", "A"), PlayerData!$M:$M,PlayerData!R:R,""),
_xlfn.XLOOKUP(_xlfn.CONCAT(18,"-",$A208, "-", "A"), PlayerData!$M:$M,PlayerData!R:R,"")))</f>
        <v>0.33</v>
      </c>
      <c r="N208" s="134">
        <f t="shared" si="23"/>
        <v>0</v>
      </c>
      <c r="O208" s="134">
        <f t="shared" si="24"/>
        <v>0</v>
      </c>
      <c r="P208" s="73">
        <f t="shared" si="25"/>
        <v>4.4474393530997309</v>
      </c>
      <c r="Q208" s="132" cm="1">
        <f t="array" ref="Q208">IF(OR($A208=Solver!$T$12:$T$201),0,SUMPRODUCT($H208:$J208,$T$4:$V$4))</f>
        <v>1.8867924528301891</v>
      </c>
      <c r="R208" s="73" cm="1">
        <f t="array" ref="R208">IF(OR($A208=Solver!$T$12:$T$201),0, SUMPRODUCT($N208:$P208, $T$4:$V$4))</f>
        <v>4.4474393530997309</v>
      </c>
    </row>
    <row r="209" spans="1:18">
      <c r="A209" s="55">
        <v>207</v>
      </c>
      <c r="B209" s="55" t="str">
        <f>_xlfn.XLOOKUP($A209, PlayerData!$B$3:$B$394, PlayerData!C$3:C$394)</f>
        <v>CRY</v>
      </c>
      <c r="C209" s="55" t="str">
        <f>_xlfn.XLOOKUP($A209, PlayerData!$B$3:$B$394, PlayerData!D$3:D$394)</f>
        <v>M</v>
      </c>
      <c r="D209" s="31" t="str">
        <f>_xlfn.XLOOKUP($A209, PlayerData!$B$3:$B$394, PlayerData!E$3:E$394)</f>
        <v>McCarthy</v>
      </c>
      <c r="E209" s="136" cm="1">
        <f t="array" ref="E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"H"), PlayerData!$G:$G,PlayerData!H:H,""),
_xlfn.XLOOKUP(_xlfn.CONCAT(1,"-",$A209, "-", "H"), PlayerData!$G:$G,PlayerData!H:H,""),
_xlfn.XLOOKUP(_xlfn.CONCAT(2,"-",$A209, "-", "H"), PlayerData!$G:$G,PlayerData!H:H,""),
_xlfn.XLOOKUP(_xlfn.CONCAT(3,"-",$A209, "-", "H"), PlayerData!$G:$G,PlayerData!H:H,""),
_xlfn.XLOOKUP(_xlfn.CONCAT(4,"-",$A209, "-", "H"), PlayerData!$G:$G,PlayerData!H:H,""),
_xlfn.XLOOKUP(_xlfn.CONCAT(5,"-",$A209, "-", "H"), PlayerData!$G:$G,PlayerData!H:H,""),
_xlfn.XLOOKUP(_xlfn.CONCAT(6,"-",$A209, "-", "H"), PlayerData!$G:$G,PlayerData!H:H,""),
_xlfn.XLOOKUP(_xlfn.CONCAT(7,"-",$A209, "-", "H"), PlayerData!$G:$G,PlayerData!H:H,""),
_xlfn.XLOOKUP(_xlfn.CONCAT(8,"-",$A209, "-", "H"), PlayerData!$G:$G,PlayerData!H:H,""),
_xlfn.XLOOKUP(_xlfn.CONCAT(9,"-",$A209, "-", "H"), PlayerData!$G:$G,PlayerData!H:H,""),
_xlfn.XLOOKUP(_xlfn.CONCAT(10,"-",$A209, "-", "H"), PlayerData!$G:$G,PlayerData!H:H,""),
_xlfn.XLOOKUP(_xlfn.CONCAT(11,"-",$A209, "-", "H"), PlayerData!$G:$G,PlayerData!H:H,""),
_xlfn.XLOOKUP(_xlfn.CONCAT(12,"-",$A209, "-", "H"), PlayerData!$G:$G,PlayerData!H:H,""),
_xlfn.XLOOKUP(_xlfn.CONCAT(13,"-",$A209, "-", "H"), PlayerData!$G:$G,PlayerData!H:H,""),
_xlfn.XLOOKUP(_xlfn.CONCAT(14,"-",$A209, "-", "H"), PlayerData!$G:$G,PlayerData!H:H,""),
_xlfn.XLOOKUP(_xlfn.CONCAT(15,"-",$A209, "-", "H"), PlayerData!$G:$G,PlayerData!H:H,""),
_xlfn.XLOOKUP(_xlfn.CONCAT(16,"-",$A209, "-", "H"), PlayerData!$G:$G,PlayerData!H:H,""),
_xlfn.XLOOKUP(_xlfn.CONCAT(17,"-",$A209, "-", "H"), PlayerData!$G:$G,PlayerData!H:H,""),
_xlfn.XLOOKUP(_xlfn.CONCAT(18,"-",$A209, "-", "H"), PlayerData!$G:$G,PlayerData!H:H,"")))</f>
        <v>0.14000000000000001</v>
      </c>
      <c r="F209" s="136" cm="1">
        <f t="array" ref="F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"H"), PlayerData!$G:$G,PlayerData!I:I,""),
_xlfn.XLOOKUP(_xlfn.CONCAT(1,"-",$A209, "-", "H"), PlayerData!$G:$G,PlayerData!I:I,""),
_xlfn.XLOOKUP(_xlfn.CONCAT(2,"-",$A209, "-", "H"), PlayerData!$G:$G,PlayerData!I:I,""),
_xlfn.XLOOKUP(_xlfn.CONCAT(3,"-",$A209, "-", "H"), PlayerData!$G:$G,PlayerData!I:I,""),
_xlfn.XLOOKUP(_xlfn.CONCAT(4,"-",$A209, "-", "H"), PlayerData!$G:$G,PlayerData!I:I,""),
_xlfn.XLOOKUP(_xlfn.CONCAT(5,"-",$A209, "-", "H"), PlayerData!$G:$G,PlayerData!I:I,""),
_xlfn.XLOOKUP(_xlfn.CONCAT(6,"-",$A209, "-", "H"), PlayerData!$G:$G,PlayerData!I:I,""),
_xlfn.XLOOKUP(_xlfn.CONCAT(7,"-",$A209, "-", "H"), PlayerData!$G:$G,PlayerData!I:I,""),
_xlfn.XLOOKUP(_xlfn.CONCAT(8,"-",$A209, "-", "H"), PlayerData!$G:$G,PlayerData!I:I,""),
_xlfn.XLOOKUP(_xlfn.CONCAT(9,"-",$A209, "-", "H"), PlayerData!$G:$G,PlayerData!I:I,""),
_xlfn.XLOOKUP(_xlfn.CONCAT(10,"-",$A209, "-", "H"), PlayerData!$G:$G,PlayerData!I:I,""),
_xlfn.XLOOKUP(_xlfn.CONCAT(11,"-",$A209, "-", "H"), PlayerData!$G:$G,PlayerData!I:I,""),
_xlfn.XLOOKUP(_xlfn.CONCAT(12,"-",$A209, "-", "H"), PlayerData!$G:$G,PlayerData!I:I,""),
_xlfn.XLOOKUP(_xlfn.CONCAT(13,"-",$A209, "-", "H"), PlayerData!$G:$G,PlayerData!I:I,""),
_xlfn.XLOOKUP(_xlfn.CONCAT(14,"-",$A209, "-", "H"), PlayerData!$G:$G,PlayerData!I:I,""),
_xlfn.XLOOKUP(_xlfn.CONCAT(15,"-",$A209, "-", "H"), PlayerData!$G:$G,PlayerData!I:I,""),
_xlfn.XLOOKUP(_xlfn.CONCAT(16,"-",$A209, "-", "H"), PlayerData!$G:$G,PlayerData!I:I,""),
_xlfn.XLOOKUP(_xlfn.CONCAT(17,"-",$A209, "-", "H"), PlayerData!$G:$G,PlayerData!I:I,""),
_xlfn.XLOOKUP(_xlfn.CONCAT(18,"-",$A209, "-", "H"), PlayerData!$G:$G,PlayerData!I:I,"")))</f>
        <v>0</v>
      </c>
      <c r="G209" s="90" cm="1">
        <f t="array" ref="G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"H"), PlayerData!$G:$G,PlayerData!L:L,""),
_xlfn.XLOOKUP(_xlfn.CONCAT(1,"-",$A209, "-", "H"), PlayerData!$G:$G,PlayerData!L:L,""),
_xlfn.XLOOKUP(_xlfn.CONCAT(2,"-",$A209, "-", "H"), PlayerData!$G:$G,PlayerData!L:L,""),
_xlfn.XLOOKUP(_xlfn.CONCAT(3,"-",$A209, "-", "H"), PlayerData!$G:$G,PlayerData!L:L,""),
_xlfn.XLOOKUP(_xlfn.CONCAT(4,"-",$A209, "-", "H"), PlayerData!$G:$G,PlayerData!L:L,""),
_xlfn.XLOOKUP(_xlfn.CONCAT(5,"-",$A209, "-", "H"), PlayerData!$G:$G,PlayerData!L:L,""),
_xlfn.XLOOKUP(_xlfn.CONCAT(6,"-",$A209, "-", "H"), PlayerData!$G:$G,PlayerData!L:L,""),
_xlfn.XLOOKUP(_xlfn.CONCAT(7,"-",$A209, "-", "H"), PlayerData!$G:$G,PlayerData!L:L,""),
_xlfn.XLOOKUP(_xlfn.CONCAT(8,"-",$A209, "-", "H"), PlayerData!$G:$G,PlayerData!L:L,""),
_xlfn.XLOOKUP(_xlfn.CONCAT(9,"-",$A209, "-", "H"), PlayerData!$G:$G,PlayerData!L:L,""),
_xlfn.XLOOKUP(_xlfn.CONCAT(10,"-",$A209, "-", "H"), PlayerData!$G:$G,PlayerData!L:L,""),
_xlfn.XLOOKUP(_xlfn.CONCAT(11,"-",$A209, "-", "H"), PlayerData!$G:$G,PlayerData!L:L,""),
_xlfn.XLOOKUP(_xlfn.CONCAT(12,"-",$A209, "-", "H"), PlayerData!$G:$G,PlayerData!L:L,""),
_xlfn.XLOOKUP(_xlfn.CONCAT(13,"-",$A209, "-", "H"), PlayerData!$G:$G,PlayerData!L:L,""),
_xlfn.XLOOKUP(_xlfn.CONCAT(14,"-",$A209, "-", "H"), PlayerData!$G:$G,PlayerData!L:L,""),
_xlfn.XLOOKUP(_xlfn.CONCAT(15,"-",$A209, "-", "H"), PlayerData!$G:$G,PlayerData!L:L,""),
_xlfn.XLOOKUP(_xlfn.CONCAT(16,"-",$A209, "-", "H"), PlayerData!$G:$G,PlayerData!L:L,""),
_xlfn.XLOOKUP(_xlfn.CONCAT(17,"-",$A209, "-", "H"), PlayerData!$G:$G,PlayerData!L:L,""),
_xlfn.XLOOKUP(_xlfn.CONCAT(18,"-",$A209, "-", "H"), PlayerData!$G:$G,PlayerData!L:L,"")))</f>
        <v>0.30000000000000004</v>
      </c>
      <c r="H209" s="132">
        <f t="shared" si="20"/>
        <v>3.1818181818181821</v>
      </c>
      <c r="I209" s="132">
        <f t="shared" si="21"/>
        <v>0</v>
      </c>
      <c r="J209" s="72">
        <f t="shared" si="22"/>
        <v>4.0431266846361194</v>
      </c>
      <c r="K209" s="138" cm="1">
        <f t="array" ref="K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"A"), PlayerData!$M:$M,PlayerData!N:N,""),
_xlfn.XLOOKUP(_xlfn.CONCAT(1,"-",$A209, "-", "A"), PlayerData!$M:$M,PlayerData!N:N,""),
_xlfn.XLOOKUP(_xlfn.CONCAT(2,"-",$A209, "-", "A"), PlayerData!$M:$M,PlayerData!N:N,""),
_xlfn.XLOOKUP(_xlfn.CONCAT(3,"-",$A209, "-", "A"), PlayerData!$M:$M,PlayerData!N:N,""),
_xlfn.XLOOKUP(_xlfn.CONCAT(4,"-",$A209, "-", "A"), PlayerData!$M:$M,PlayerData!N:N,""),
_xlfn.XLOOKUP(_xlfn.CONCAT(5,"-",$A209, "-", "A"), PlayerData!$M:$M,PlayerData!N:N,""),
_xlfn.XLOOKUP(_xlfn.CONCAT(6,"-",$A209, "-", "A"), PlayerData!$M:$M,PlayerData!N:N,""),
_xlfn.XLOOKUP(_xlfn.CONCAT(7,"-",$A209, "-", "A"), PlayerData!$M:$M,PlayerData!N:N,""),
_xlfn.XLOOKUP(_xlfn.CONCAT(8,"-",$A209, "-", "A"), PlayerData!$M:$M,PlayerData!N:N,""),
_xlfn.XLOOKUP(_xlfn.CONCAT(9,"-",$A209, "-", "A"), PlayerData!$M:$M,PlayerData!N:N,""),
_xlfn.XLOOKUP(_xlfn.CONCAT(10,"-",$A209, "-", "A"), PlayerData!$M:$M,PlayerData!N:N,""),
_xlfn.XLOOKUP(_xlfn.CONCAT(11,"-",$A209, "-", "A"), PlayerData!$M:$M,PlayerData!N:N,""),
_xlfn.XLOOKUP(_xlfn.CONCAT(12,"-",$A209, "-", "A"), PlayerData!$M:$M,PlayerData!N:N,""),
_xlfn.XLOOKUP(_xlfn.CONCAT(13,"-",$A209, "-", "A"), PlayerData!$M:$M,PlayerData!N:N,""),
_xlfn.XLOOKUP(_xlfn.CONCAT(14,"-",$A209, "-", "A"), PlayerData!$M:$M,PlayerData!N:N,""),
_xlfn.XLOOKUP(_xlfn.CONCAT(15,"-",$A209, "-", "A"), PlayerData!$M:$M,PlayerData!N:N,""),
_xlfn.XLOOKUP(_xlfn.CONCAT(16,"-",$A209, "-", "A"), PlayerData!$M:$M,PlayerData!N:N,""),
_xlfn.XLOOKUP(_xlfn.CONCAT(17,"-",$A209, "-", "A"), PlayerData!$M:$M,PlayerData!N:N,""),
_xlfn.XLOOKUP(_xlfn.CONCAT(18,"-",$A209, "-", "A"), PlayerData!$M:$M,PlayerData!N:N,"")))</f>
        <v>0.14000000000000001</v>
      </c>
      <c r="L209" s="138" cm="1">
        <f t="array" ref="L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"A"), PlayerData!$M:$M,PlayerData!O:O,""),
_xlfn.XLOOKUP(_xlfn.CONCAT(1,"-",$A209, "-", "A"), PlayerData!$M:$M,PlayerData!O:O,""),
_xlfn.XLOOKUP(_xlfn.CONCAT(2,"-",$A209, "-", "A"), PlayerData!$M:$M,PlayerData!O:O,""),
_xlfn.XLOOKUP(_xlfn.CONCAT(3,"-",$A209, "-", "A"), PlayerData!$M:$M,PlayerData!O:O,""),
_xlfn.XLOOKUP(_xlfn.CONCAT(4,"-",$A209, "-", "A"), PlayerData!$M:$M,PlayerData!O:O,""),
_xlfn.XLOOKUP(_xlfn.CONCAT(5,"-",$A209, "-", "A"), PlayerData!$M:$M,PlayerData!O:O,""),
_xlfn.XLOOKUP(_xlfn.CONCAT(6,"-",$A209, "-", "A"), PlayerData!$M:$M,PlayerData!O:O,""),
_xlfn.XLOOKUP(_xlfn.CONCAT(7,"-",$A209, "-", "A"), PlayerData!$M:$M,PlayerData!O:O,""),
_xlfn.XLOOKUP(_xlfn.CONCAT(8,"-",$A209, "-", "A"), PlayerData!$M:$M,PlayerData!O:O,""),
_xlfn.XLOOKUP(_xlfn.CONCAT(9,"-",$A209, "-", "A"), PlayerData!$M:$M,PlayerData!O:O,""),
_xlfn.XLOOKUP(_xlfn.CONCAT(10,"-",$A209, "-", "A"), PlayerData!$M:$M,PlayerData!O:O,""),
_xlfn.XLOOKUP(_xlfn.CONCAT(11,"-",$A209, "-", "A"), PlayerData!$M:$M,PlayerData!O:O,""),
_xlfn.XLOOKUP(_xlfn.CONCAT(12,"-",$A209, "-", "A"), PlayerData!$M:$M,PlayerData!O:O,""),
_xlfn.XLOOKUP(_xlfn.CONCAT(13,"-",$A209, "-", "A"), PlayerData!$M:$M,PlayerData!O:O,""),
_xlfn.XLOOKUP(_xlfn.CONCAT(14,"-",$A209, "-", "A"), PlayerData!$M:$M,PlayerData!O:O,""),
_xlfn.XLOOKUP(_xlfn.CONCAT(15,"-",$A209, "-", "A"), PlayerData!$M:$M,PlayerData!O:O,""),
_xlfn.XLOOKUP(_xlfn.CONCAT(16,"-",$A209, "-", "A"), PlayerData!$M:$M,PlayerData!O:O,""),
_xlfn.XLOOKUP(_xlfn.CONCAT(17,"-",$A209, "-", "A"), PlayerData!$M:$M,PlayerData!O:O,""),
_xlfn.XLOOKUP(_xlfn.CONCAT(18,"-",$A209, "-", "A"), PlayerData!$M:$M,PlayerData!O:O,"")))</f>
        <v>0</v>
      </c>
      <c r="M209" s="96" cm="1">
        <f t="array" ref="M2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_xlfn.XLOOKUP(_xlfn.CONCAT(0,"-",$A209, "-", "A"), PlayerData!$M:$M,PlayerData!R:R,""),
_xlfn.XLOOKUP(_xlfn.CONCAT(1,"-",$A209, "-", "A"), PlayerData!$M:$M,PlayerData!R:R,""),
_xlfn.XLOOKUP(_xlfn.CONCAT(2,"-",$A209, "-", "A"), PlayerData!$M:$M,PlayerData!R:R,""),
_xlfn.XLOOKUP(_xlfn.CONCAT(3,"-",$A209, "-", "A"), PlayerData!$M:$M,PlayerData!R:R,""),
_xlfn.XLOOKUP(_xlfn.CONCAT(4,"-",$A209, "-", "A"), PlayerData!$M:$M,PlayerData!R:R,""),
_xlfn.XLOOKUP(_xlfn.CONCAT(5,"-",$A209, "-", "A"), PlayerData!$M:$M,PlayerData!R:R,""),
_xlfn.XLOOKUP(_xlfn.CONCAT(6,"-",$A209, "-", "A"), PlayerData!$M:$M,PlayerData!R:R,""),
_xlfn.XLOOKUP(_xlfn.CONCAT(7,"-",$A209, "-", "A"), PlayerData!$M:$M,PlayerData!R:R,""),
_xlfn.XLOOKUP(_xlfn.CONCAT(8,"-",$A209, "-", "A"), PlayerData!$M:$M,PlayerData!R:R,""),
_xlfn.XLOOKUP(_xlfn.CONCAT(9,"-",$A209, "-", "A"), PlayerData!$M:$M,PlayerData!R:R,""),
_xlfn.XLOOKUP(_xlfn.CONCAT(10,"-",$A209, "-", "A"), PlayerData!$M:$M,PlayerData!R:R,""),
_xlfn.XLOOKUP(_xlfn.CONCAT(11,"-",$A209, "-", "A"), PlayerData!$M:$M,PlayerData!R:R,""),
_xlfn.XLOOKUP(_xlfn.CONCAT(12,"-",$A209, "-", "A"), PlayerData!$M:$M,PlayerData!R:R,""),
_xlfn.XLOOKUP(_xlfn.CONCAT(13,"-",$A209, "-", "A"), PlayerData!$M:$M,PlayerData!R:R,""),
_xlfn.XLOOKUP(_xlfn.CONCAT(14,"-",$A209, "-", "A"), PlayerData!$M:$M,PlayerData!R:R,""),
_xlfn.XLOOKUP(_xlfn.CONCAT(15,"-",$A209, "-", "A"), PlayerData!$M:$M,PlayerData!R:R,""),
_xlfn.XLOOKUP(_xlfn.CONCAT(16,"-",$A209, "-", "A"), PlayerData!$M:$M,PlayerData!R:R,""),
_xlfn.XLOOKUP(_xlfn.CONCAT(17,"-",$A209, "-", "A"), PlayerData!$M:$M,PlayerData!R:R,""),
_xlfn.XLOOKUP(_xlfn.CONCAT(18,"-",$A209, "-", "A"), PlayerData!$M:$M,PlayerData!R:R,"")))</f>
        <v>0.32</v>
      </c>
      <c r="N209" s="134">
        <f t="shared" si="23"/>
        <v>3.1818181818181821</v>
      </c>
      <c r="O209" s="134">
        <f t="shared" si="24"/>
        <v>0</v>
      </c>
      <c r="P209" s="73">
        <f t="shared" si="25"/>
        <v>4.3126684636118604</v>
      </c>
      <c r="Q209" s="132" cm="1">
        <f t="array" ref="Q209">IF(OR($A209=Solver!$T$12:$T$201),0,SUMPRODUCT($H209:$J209,$T$4:$V$4))</f>
        <v>4.0431266846361194</v>
      </c>
      <c r="R209" s="73" cm="1">
        <f t="array" ref="R209">IF(OR($A209=Solver!$T$12:$T$201),0, SUMPRODUCT($N209:$P209, $T$4:$V$4))</f>
        <v>4.3126684636118604</v>
      </c>
    </row>
    <row r="210" spans="1:18">
      <c r="A210" s="55">
        <v>208</v>
      </c>
      <c r="B210" s="55" t="str">
        <f>_xlfn.XLOOKUP($A210, PlayerData!$B$3:$B$394, PlayerData!C$3:C$394)</f>
        <v>LIV</v>
      </c>
      <c r="C210" s="55" t="str">
        <f>_xlfn.XLOOKUP($A210, PlayerData!$B$3:$B$394, PlayerData!D$3:D$394)</f>
        <v>M</v>
      </c>
      <c r="D210" s="31" t="str">
        <f>_xlfn.XLOOKUP($A210, PlayerData!$B$3:$B$394, PlayerData!E$3:E$394)</f>
        <v>Jones Curtis</v>
      </c>
      <c r="E210" s="136" cm="1">
        <f t="array" ref="E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"H"), PlayerData!$G:$G,PlayerData!H:H,""),
_xlfn.XLOOKUP(_xlfn.CONCAT(1,"-",$A210, "-", "H"), PlayerData!$G:$G,PlayerData!H:H,""),
_xlfn.XLOOKUP(_xlfn.CONCAT(2,"-",$A210, "-", "H"), PlayerData!$G:$G,PlayerData!H:H,""),
_xlfn.XLOOKUP(_xlfn.CONCAT(3,"-",$A210, "-", "H"), PlayerData!$G:$G,PlayerData!H:H,""),
_xlfn.XLOOKUP(_xlfn.CONCAT(4,"-",$A210, "-", "H"), PlayerData!$G:$G,PlayerData!H:H,""),
_xlfn.XLOOKUP(_xlfn.CONCAT(5,"-",$A210, "-", "H"), PlayerData!$G:$G,PlayerData!H:H,""),
_xlfn.XLOOKUP(_xlfn.CONCAT(6,"-",$A210, "-", "H"), PlayerData!$G:$G,PlayerData!H:H,""),
_xlfn.XLOOKUP(_xlfn.CONCAT(7,"-",$A210, "-", "H"), PlayerData!$G:$G,PlayerData!H:H,""),
_xlfn.XLOOKUP(_xlfn.CONCAT(8,"-",$A210, "-", "H"), PlayerData!$G:$G,PlayerData!H:H,""),
_xlfn.XLOOKUP(_xlfn.CONCAT(9,"-",$A210, "-", "H"), PlayerData!$G:$G,PlayerData!H:H,""),
_xlfn.XLOOKUP(_xlfn.CONCAT(10,"-",$A210, "-", "H"), PlayerData!$G:$G,PlayerData!H:H,""),
_xlfn.XLOOKUP(_xlfn.CONCAT(11,"-",$A210, "-", "H"), PlayerData!$G:$G,PlayerData!H:H,""),
_xlfn.XLOOKUP(_xlfn.CONCAT(12,"-",$A210, "-", "H"), PlayerData!$G:$G,PlayerData!H:H,""),
_xlfn.XLOOKUP(_xlfn.CONCAT(13,"-",$A210, "-", "H"), PlayerData!$G:$G,PlayerData!H:H,""),
_xlfn.XLOOKUP(_xlfn.CONCAT(14,"-",$A210, "-", "H"), PlayerData!$G:$G,PlayerData!H:H,""),
_xlfn.XLOOKUP(_xlfn.CONCAT(15,"-",$A210, "-", "H"), PlayerData!$G:$G,PlayerData!H:H,""),
_xlfn.XLOOKUP(_xlfn.CONCAT(16,"-",$A210, "-", "H"), PlayerData!$G:$G,PlayerData!H:H,""),
_xlfn.XLOOKUP(_xlfn.CONCAT(17,"-",$A210, "-", "H"), PlayerData!$G:$G,PlayerData!H:H,""),
_xlfn.XLOOKUP(_xlfn.CONCAT(18,"-",$A210, "-", "H"), PlayerData!$G:$G,PlayerData!H:H,"")))</f>
        <v>3</v>
      </c>
      <c r="F210" s="136" cm="1">
        <f t="array" ref="F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"H"), PlayerData!$G:$G,PlayerData!I:I,""),
_xlfn.XLOOKUP(_xlfn.CONCAT(1,"-",$A210, "-", "H"), PlayerData!$G:$G,PlayerData!I:I,""),
_xlfn.XLOOKUP(_xlfn.CONCAT(2,"-",$A210, "-", "H"), PlayerData!$G:$G,PlayerData!I:I,""),
_xlfn.XLOOKUP(_xlfn.CONCAT(3,"-",$A210, "-", "H"), PlayerData!$G:$G,PlayerData!I:I,""),
_xlfn.XLOOKUP(_xlfn.CONCAT(4,"-",$A210, "-", "H"), PlayerData!$G:$G,PlayerData!I:I,""),
_xlfn.XLOOKUP(_xlfn.CONCAT(5,"-",$A210, "-", "H"), PlayerData!$G:$G,PlayerData!I:I,""),
_xlfn.XLOOKUP(_xlfn.CONCAT(6,"-",$A210, "-", "H"), PlayerData!$G:$G,PlayerData!I:I,""),
_xlfn.XLOOKUP(_xlfn.CONCAT(7,"-",$A210, "-", "H"), PlayerData!$G:$G,PlayerData!I:I,""),
_xlfn.XLOOKUP(_xlfn.CONCAT(8,"-",$A210, "-", "H"), PlayerData!$G:$G,PlayerData!I:I,""),
_xlfn.XLOOKUP(_xlfn.CONCAT(9,"-",$A210, "-", "H"), PlayerData!$G:$G,PlayerData!I:I,""),
_xlfn.XLOOKUP(_xlfn.CONCAT(10,"-",$A210, "-", "H"), PlayerData!$G:$G,PlayerData!I:I,""),
_xlfn.XLOOKUP(_xlfn.CONCAT(11,"-",$A210, "-", "H"), PlayerData!$G:$G,PlayerData!I:I,""),
_xlfn.XLOOKUP(_xlfn.CONCAT(12,"-",$A210, "-", "H"), PlayerData!$G:$G,PlayerData!I:I,""),
_xlfn.XLOOKUP(_xlfn.CONCAT(13,"-",$A210, "-", "H"), PlayerData!$G:$G,PlayerData!I:I,""),
_xlfn.XLOOKUP(_xlfn.CONCAT(14,"-",$A210, "-", "H"), PlayerData!$G:$G,PlayerData!I:I,""),
_xlfn.XLOOKUP(_xlfn.CONCAT(15,"-",$A210, "-", "H"), PlayerData!$G:$G,PlayerData!I:I,""),
_xlfn.XLOOKUP(_xlfn.CONCAT(16,"-",$A210, "-", "H"), PlayerData!$G:$G,PlayerData!I:I,""),
_xlfn.XLOOKUP(_xlfn.CONCAT(17,"-",$A210, "-", "H"), PlayerData!$G:$G,PlayerData!I:I,""),
_xlfn.XLOOKUP(_xlfn.CONCAT(18,"-",$A210, "-", "H"), PlayerData!$G:$G,PlayerData!I:I,"")))</f>
        <v>0</v>
      </c>
      <c r="G210" s="90" cm="1">
        <f t="array" ref="G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"H"), PlayerData!$G:$G,PlayerData!L:L,""),
_xlfn.XLOOKUP(_xlfn.CONCAT(1,"-",$A210, "-", "H"), PlayerData!$G:$G,PlayerData!L:L,""),
_xlfn.XLOOKUP(_xlfn.CONCAT(2,"-",$A210, "-", "H"), PlayerData!$G:$G,PlayerData!L:L,""),
_xlfn.XLOOKUP(_xlfn.CONCAT(3,"-",$A210, "-", "H"), PlayerData!$G:$G,PlayerData!L:L,""),
_xlfn.XLOOKUP(_xlfn.CONCAT(4,"-",$A210, "-", "H"), PlayerData!$G:$G,PlayerData!L:L,""),
_xlfn.XLOOKUP(_xlfn.CONCAT(5,"-",$A210, "-", "H"), PlayerData!$G:$G,PlayerData!L:L,""),
_xlfn.XLOOKUP(_xlfn.CONCAT(6,"-",$A210, "-", "H"), PlayerData!$G:$G,PlayerData!L:L,""),
_xlfn.XLOOKUP(_xlfn.CONCAT(7,"-",$A210, "-", "H"), PlayerData!$G:$G,PlayerData!L:L,""),
_xlfn.XLOOKUP(_xlfn.CONCAT(8,"-",$A210, "-", "H"), PlayerData!$G:$G,PlayerData!L:L,""),
_xlfn.XLOOKUP(_xlfn.CONCAT(9,"-",$A210, "-", "H"), PlayerData!$G:$G,PlayerData!L:L,""),
_xlfn.XLOOKUP(_xlfn.CONCAT(10,"-",$A210, "-", "H"), PlayerData!$G:$G,PlayerData!L:L,""),
_xlfn.XLOOKUP(_xlfn.CONCAT(11,"-",$A210, "-", "H"), PlayerData!$G:$G,PlayerData!L:L,""),
_xlfn.XLOOKUP(_xlfn.CONCAT(12,"-",$A210, "-", "H"), PlayerData!$G:$G,PlayerData!L:L,""),
_xlfn.XLOOKUP(_xlfn.CONCAT(13,"-",$A210, "-", "H"), PlayerData!$G:$G,PlayerData!L:L,""),
_xlfn.XLOOKUP(_xlfn.CONCAT(14,"-",$A210, "-", "H"), PlayerData!$G:$G,PlayerData!L:L,""),
_xlfn.XLOOKUP(_xlfn.CONCAT(15,"-",$A210, "-", "H"), PlayerData!$G:$G,PlayerData!L:L,""),
_xlfn.XLOOKUP(_xlfn.CONCAT(16,"-",$A210, "-", "H"), PlayerData!$G:$G,PlayerData!L:L,""),
_xlfn.XLOOKUP(_xlfn.CONCAT(17,"-",$A210, "-", "H"), PlayerData!$G:$G,PlayerData!L:L,""),
_xlfn.XLOOKUP(_xlfn.CONCAT(18,"-",$A210, "-", "H"), PlayerData!$G:$G,PlayerData!L:L,"")))</f>
        <v>1.32</v>
      </c>
      <c r="H210" s="132">
        <f t="shared" si="20"/>
        <v>68.181818181818173</v>
      </c>
      <c r="I210" s="132">
        <f t="shared" si="21"/>
        <v>0</v>
      </c>
      <c r="J210" s="72">
        <f t="shared" si="22"/>
        <v>17.789757412398924</v>
      </c>
      <c r="K210" s="138" cm="1">
        <f t="array" ref="K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"A"), PlayerData!$M:$M,PlayerData!N:N,""),
_xlfn.XLOOKUP(_xlfn.CONCAT(1,"-",$A210, "-", "A"), PlayerData!$M:$M,PlayerData!N:N,""),
_xlfn.XLOOKUP(_xlfn.CONCAT(2,"-",$A210, "-", "A"), PlayerData!$M:$M,PlayerData!N:N,""),
_xlfn.XLOOKUP(_xlfn.CONCAT(3,"-",$A210, "-", "A"), PlayerData!$M:$M,PlayerData!N:N,""),
_xlfn.XLOOKUP(_xlfn.CONCAT(4,"-",$A210, "-", "A"), PlayerData!$M:$M,PlayerData!N:N,""),
_xlfn.XLOOKUP(_xlfn.CONCAT(5,"-",$A210, "-", "A"), PlayerData!$M:$M,PlayerData!N:N,""),
_xlfn.XLOOKUP(_xlfn.CONCAT(6,"-",$A210, "-", "A"), PlayerData!$M:$M,PlayerData!N:N,""),
_xlfn.XLOOKUP(_xlfn.CONCAT(7,"-",$A210, "-", "A"), PlayerData!$M:$M,PlayerData!N:N,""),
_xlfn.XLOOKUP(_xlfn.CONCAT(8,"-",$A210, "-", "A"), PlayerData!$M:$M,PlayerData!N:N,""),
_xlfn.XLOOKUP(_xlfn.CONCAT(9,"-",$A210, "-", "A"), PlayerData!$M:$M,PlayerData!N:N,""),
_xlfn.XLOOKUP(_xlfn.CONCAT(10,"-",$A210, "-", "A"), PlayerData!$M:$M,PlayerData!N:N,""),
_xlfn.XLOOKUP(_xlfn.CONCAT(11,"-",$A210, "-", "A"), PlayerData!$M:$M,PlayerData!N:N,""),
_xlfn.XLOOKUP(_xlfn.CONCAT(12,"-",$A210, "-", "A"), PlayerData!$M:$M,PlayerData!N:N,""),
_xlfn.XLOOKUP(_xlfn.CONCAT(13,"-",$A210, "-", "A"), PlayerData!$M:$M,PlayerData!N:N,""),
_xlfn.XLOOKUP(_xlfn.CONCAT(14,"-",$A210, "-", "A"), PlayerData!$M:$M,PlayerData!N:N,""),
_xlfn.XLOOKUP(_xlfn.CONCAT(15,"-",$A210, "-", "A"), PlayerData!$M:$M,PlayerData!N:N,""),
_xlfn.XLOOKUP(_xlfn.CONCAT(16,"-",$A210, "-", "A"), PlayerData!$M:$M,PlayerData!N:N,""),
_xlfn.XLOOKUP(_xlfn.CONCAT(17,"-",$A210, "-", "A"), PlayerData!$M:$M,PlayerData!N:N,""),
_xlfn.XLOOKUP(_xlfn.CONCAT(18,"-",$A210, "-", "A"), PlayerData!$M:$M,PlayerData!N:N,"")))</f>
        <v>0</v>
      </c>
      <c r="L210" s="138" cm="1">
        <f t="array" ref="L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"A"), PlayerData!$M:$M,PlayerData!O:O,""),
_xlfn.XLOOKUP(_xlfn.CONCAT(1,"-",$A210, "-", "A"), PlayerData!$M:$M,PlayerData!O:O,""),
_xlfn.XLOOKUP(_xlfn.CONCAT(2,"-",$A210, "-", "A"), PlayerData!$M:$M,PlayerData!O:O,""),
_xlfn.XLOOKUP(_xlfn.CONCAT(3,"-",$A210, "-", "A"), PlayerData!$M:$M,PlayerData!O:O,""),
_xlfn.XLOOKUP(_xlfn.CONCAT(4,"-",$A210, "-", "A"), PlayerData!$M:$M,PlayerData!O:O,""),
_xlfn.XLOOKUP(_xlfn.CONCAT(5,"-",$A210, "-", "A"), PlayerData!$M:$M,PlayerData!O:O,""),
_xlfn.XLOOKUP(_xlfn.CONCAT(6,"-",$A210, "-", "A"), PlayerData!$M:$M,PlayerData!O:O,""),
_xlfn.XLOOKUP(_xlfn.CONCAT(7,"-",$A210, "-", "A"), PlayerData!$M:$M,PlayerData!O:O,""),
_xlfn.XLOOKUP(_xlfn.CONCAT(8,"-",$A210, "-", "A"), PlayerData!$M:$M,PlayerData!O:O,""),
_xlfn.XLOOKUP(_xlfn.CONCAT(9,"-",$A210, "-", "A"), PlayerData!$M:$M,PlayerData!O:O,""),
_xlfn.XLOOKUP(_xlfn.CONCAT(10,"-",$A210, "-", "A"), PlayerData!$M:$M,PlayerData!O:O,""),
_xlfn.XLOOKUP(_xlfn.CONCAT(11,"-",$A210, "-", "A"), PlayerData!$M:$M,PlayerData!O:O,""),
_xlfn.XLOOKUP(_xlfn.CONCAT(12,"-",$A210, "-", "A"), PlayerData!$M:$M,PlayerData!O:O,""),
_xlfn.XLOOKUP(_xlfn.CONCAT(13,"-",$A210, "-", "A"), PlayerData!$M:$M,PlayerData!O:O,""),
_xlfn.XLOOKUP(_xlfn.CONCAT(14,"-",$A210, "-", "A"), PlayerData!$M:$M,PlayerData!O:O,""),
_xlfn.XLOOKUP(_xlfn.CONCAT(15,"-",$A210, "-", "A"), PlayerData!$M:$M,PlayerData!O:O,""),
_xlfn.XLOOKUP(_xlfn.CONCAT(16,"-",$A210, "-", "A"), PlayerData!$M:$M,PlayerData!O:O,""),
_xlfn.XLOOKUP(_xlfn.CONCAT(17,"-",$A210, "-", "A"), PlayerData!$M:$M,PlayerData!O:O,""),
_xlfn.XLOOKUP(_xlfn.CONCAT(18,"-",$A210, "-", "A"), PlayerData!$M:$M,PlayerData!O:O,"")))</f>
        <v>0</v>
      </c>
      <c r="M210" s="96" cm="1">
        <f t="array" ref="M2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_xlfn.XLOOKUP(_xlfn.CONCAT(0,"-",$A210, "-", "A"), PlayerData!$M:$M,PlayerData!R:R,""),
_xlfn.XLOOKUP(_xlfn.CONCAT(1,"-",$A210, "-", "A"), PlayerData!$M:$M,PlayerData!R:R,""),
_xlfn.XLOOKUP(_xlfn.CONCAT(2,"-",$A210, "-", "A"), PlayerData!$M:$M,PlayerData!R:R,""),
_xlfn.XLOOKUP(_xlfn.CONCAT(3,"-",$A210, "-", "A"), PlayerData!$M:$M,PlayerData!R:R,""),
_xlfn.XLOOKUP(_xlfn.CONCAT(4,"-",$A210, "-", "A"), PlayerData!$M:$M,PlayerData!R:R,""),
_xlfn.XLOOKUP(_xlfn.CONCAT(5,"-",$A210, "-", "A"), PlayerData!$M:$M,PlayerData!R:R,""),
_xlfn.XLOOKUP(_xlfn.CONCAT(6,"-",$A210, "-", "A"), PlayerData!$M:$M,PlayerData!R:R,""),
_xlfn.XLOOKUP(_xlfn.CONCAT(7,"-",$A210, "-", "A"), PlayerData!$M:$M,PlayerData!R:R,""),
_xlfn.XLOOKUP(_xlfn.CONCAT(8,"-",$A210, "-", "A"), PlayerData!$M:$M,PlayerData!R:R,""),
_xlfn.XLOOKUP(_xlfn.CONCAT(9,"-",$A210, "-", "A"), PlayerData!$M:$M,PlayerData!R:R,""),
_xlfn.XLOOKUP(_xlfn.CONCAT(10,"-",$A210, "-", "A"), PlayerData!$M:$M,PlayerData!R:R,""),
_xlfn.XLOOKUP(_xlfn.CONCAT(11,"-",$A210, "-", "A"), PlayerData!$M:$M,PlayerData!R:R,""),
_xlfn.XLOOKUP(_xlfn.CONCAT(12,"-",$A210, "-", "A"), PlayerData!$M:$M,PlayerData!R:R,""),
_xlfn.XLOOKUP(_xlfn.CONCAT(13,"-",$A210, "-", "A"), PlayerData!$M:$M,PlayerData!R:R,""),
_xlfn.XLOOKUP(_xlfn.CONCAT(14,"-",$A210, "-", "A"), PlayerData!$M:$M,PlayerData!R:R,""),
_xlfn.XLOOKUP(_xlfn.CONCAT(15,"-",$A210, "-", "A"), PlayerData!$M:$M,PlayerData!R:R,""),
_xlfn.XLOOKUP(_xlfn.CONCAT(16,"-",$A210, "-", "A"), PlayerData!$M:$M,PlayerData!R:R,""),
_xlfn.XLOOKUP(_xlfn.CONCAT(17,"-",$A210, "-", "A"), PlayerData!$M:$M,PlayerData!R:R,""),
_xlfn.XLOOKUP(_xlfn.CONCAT(18,"-",$A210, "-", "A"), PlayerData!$M:$M,PlayerData!R:R,"")))</f>
        <v>0</v>
      </c>
      <c r="N210" s="134">
        <f t="shared" si="23"/>
        <v>0</v>
      </c>
      <c r="O210" s="134">
        <f t="shared" si="24"/>
        <v>0</v>
      </c>
      <c r="P210" s="73">
        <f t="shared" si="25"/>
        <v>0</v>
      </c>
      <c r="Q210" s="132" cm="1">
        <f t="array" ref="Q210">IF(OR($A210=Solver!$T$12:$T$201),0,SUMPRODUCT($H210:$J210,$T$4:$V$4))</f>
        <v>0</v>
      </c>
      <c r="R210" s="73" cm="1">
        <f t="array" ref="R210">IF(OR($A210=Solver!$T$12:$T$201),0, SUMPRODUCT($N210:$P210, $T$4:$V$4))</f>
        <v>0</v>
      </c>
    </row>
    <row r="211" spans="1:18">
      <c r="A211" s="55">
        <v>209</v>
      </c>
      <c r="B211" s="55" t="str">
        <f>_xlfn.XLOOKUP($A211, PlayerData!$B$3:$B$394, PlayerData!C$3:C$394)</f>
        <v>SOU</v>
      </c>
      <c r="C211" s="55" t="str">
        <f>_xlfn.XLOOKUP($A211, PlayerData!$B$3:$B$394, PlayerData!D$3:D$394)</f>
        <v>M</v>
      </c>
      <c r="D211" s="31" t="str">
        <f>_xlfn.XLOOKUP($A211, PlayerData!$B$3:$B$394, PlayerData!E$3:E$394)</f>
        <v>Oriol Romeu</v>
      </c>
      <c r="E211" s="136" cm="1">
        <f t="array" ref="E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"H"), PlayerData!$G:$G,PlayerData!H:H,""),
_xlfn.XLOOKUP(_xlfn.CONCAT(1,"-",$A211, "-", "H"), PlayerData!$G:$G,PlayerData!H:H,""),
_xlfn.XLOOKUP(_xlfn.CONCAT(2,"-",$A211, "-", "H"), PlayerData!$G:$G,PlayerData!H:H,""),
_xlfn.XLOOKUP(_xlfn.CONCAT(3,"-",$A211, "-", "H"), PlayerData!$G:$G,PlayerData!H:H,""),
_xlfn.XLOOKUP(_xlfn.CONCAT(4,"-",$A211, "-", "H"), PlayerData!$G:$G,PlayerData!H:H,""),
_xlfn.XLOOKUP(_xlfn.CONCAT(5,"-",$A211, "-", "H"), PlayerData!$G:$G,PlayerData!H:H,""),
_xlfn.XLOOKUP(_xlfn.CONCAT(6,"-",$A211, "-", "H"), PlayerData!$G:$G,PlayerData!H:H,""),
_xlfn.XLOOKUP(_xlfn.CONCAT(7,"-",$A211, "-", "H"), PlayerData!$G:$G,PlayerData!H:H,""),
_xlfn.XLOOKUP(_xlfn.CONCAT(8,"-",$A211, "-", "H"), PlayerData!$G:$G,PlayerData!H:H,""),
_xlfn.XLOOKUP(_xlfn.CONCAT(9,"-",$A211, "-", "H"), PlayerData!$G:$G,PlayerData!H:H,""),
_xlfn.XLOOKUP(_xlfn.CONCAT(10,"-",$A211, "-", "H"), PlayerData!$G:$G,PlayerData!H:H,""),
_xlfn.XLOOKUP(_xlfn.CONCAT(11,"-",$A211, "-", "H"), PlayerData!$G:$G,PlayerData!H:H,""),
_xlfn.XLOOKUP(_xlfn.CONCAT(12,"-",$A211, "-", "H"), PlayerData!$G:$G,PlayerData!H:H,""),
_xlfn.XLOOKUP(_xlfn.CONCAT(13,"-",$A211, "-", "H"), PlayerData!$G:$G,PlayerData!H:H,""),
_xlfn.XLOOKUP(_xlfn.CONCAT(14,"-",$A211, "-", "H"), PlayerData!$G:$G,PlayerData!H:H,""),
_xlfn.XLOOKUP(_xlfn.CONCAT(15,"-",$A211, "-", "H"), PlayerData!$G:$G,PlayerData!H:H,""),
_xlfn.XLOOKUP(_xlfn.CONCAT(16,"-",$A211, "-", "H"), PlayerData!$G:$G,PlayerData!H:H,""),
_xlfn.XLOOKUP(_xlfn.CONCAT(17,"-",$A211, "-", "H"), PlayerData!$G:$G,PlayerData!H:H,""),
_xlfn.XLOOKUP(_xlfn.CONCAT(18,"-",$A211, "-", "H"), PlayerData!$G:$G,PlayerData!H:H,"")))</f>
        <v>0</v>
      </c>
      <c r="F211" s="136" cm="1">
        <f t="array" ref="F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"H"), PlayerData!$G:$G,PlayerData!I:I,""),
_xlfn.XLOOKUP(_xlfn.CONCAT(1,"-",$A211, "-", "H"), PlayerData!$G:$G,PlayerData!I:I,""),
_xlfn.XLOOKUP(_xlfn.CONCAT(2,"-",$A211, "-", "H"), PlayerData!$G:$G,PlayerData!I:I,""),
_xlfn.XLOOKUP(_xlfn.CONCAT(3,"-",$A211, "-", "H"), PlayerData!$G:$G,PlayerData!I:I,""),
_xlfn.XLOOKUP(_xlfn.CONCAT(4,"-",$A211, "-", "H"), PlayerData!$G:$G,PlayerData!I:I,""),
_xlfn.XLOOKUP(_xlfn.CONCAT(5,"-",$A211, "-", "H"), PlayerData!$G:$G,PlayerData!I:I,""),
_xlfn.XLOOKUP(_xlfn.CONCAT(6,"-",$A211, "-", "H"), PlayerData!$G:$G,PlayerData!I:I,""),
_xlfn.XLOOKUP(_xlfn.CONCAT(7,"-",$A211, "-", "H"), PlayerData!$G:$G,PlayerData!I:I,""),
_xlfn.XLOOKUP(_xlfn.CONCAT(8,"-",$A211, "-", "H"), PlayerData!$G:$G,PlayerData!I:I,""),
_xlfn.XLOOKUP(_xlfn.CONCAT(9,"-",$A211, "-", "H"), PlayerData!$G:$G,PlayerData!I:I,""),
_xlfn.XLOOKUP(_xlfn.CONCAT(10,"-",$A211, "-", "H"), PlayerData!$G:$G,PlayerData!I:I,""),
_xlfn.XLOOKUP(_xlfn.CONCAT(11,"-",$A211, "-", "H"), PlayerData!$G:$G,PlayerData!I:I,""),
_xlfn.XLOOKUP(_xlfn.CONCAT(12,"-",$A211, "-", "H"), PlayerData!$G:$G,PlayerData!I:I,""),
_xlfn.XLOOKUP(_xlfn.CONCAT(13,"-",$A211, "-", "H"), PlayerData!$G:$G,PlayerData!I:I,""),
_xlfn.XLOOKUP(_xlfn.CONCAT(14,"-",$A211, "-", "H"), PlayerData!$G:$G,PlayerData!I:I,""),
_xlfn.XLOOKUP(_xlfn.CONCAT(15,"-",$A211, "-", "H"), PlayerData!$G:$G,PlayerData!I:I,""),
_xlfn.XLOOKUP(_xlfn.CONCAT(16,"-",$A211, "-", "H"), PlayerData!$G:$G,PlayerData!I:I,""),
_xlfn.XLOOKUP(_xlfn.CONCAT(17,"-",$A211, "-", "H"), PlayerData!$G:$G,PlayerData!I:I,""),
_xlfn.XLOOKUP(_xlfn.CONCAT(18,"-",$A211, "-", "H"), PlayerData!$G:$G,PlayerData!I:I,"")))</f>
        <v>0</v>
      </c>
      <c r="G211" s="90" cm="1">
        <f t="array" ref="G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"H"), PlayerData!$G:$G,PlayerData!L:L,""),
_xlfn.XLOOKUP(_xlfn.CONCAT(1,"-",$A211, "-", "H"), PlayerData!$G:$G,PlayerData!L:L,""),
_xlfn.XLOOKUP(_xlfn.CONCAT(2,"-",$A211, "-", "H"), PlayerData!$G:$G,PlayerData!L:L,""),
_xlfn.XLOOKUP(_xlfn.CONCAT(3,"-",$A211, "-", "H"), PlayerData!$G:$G,PlayerData!L:L,""),
_xlfn.XLOOKUP(_xlfn.CONCAT(4,"-",$A211, "-", "H"), PlayerData!$G:$G,PlayerData!L:L,""),
_xlfn.XLOOKUP(_xlfn.CONCAT(5,"-",$A211, "-", "H"), PlayerData!$G:$G,PlayerData!L:L,""),
_xlfn.XLOOKUP(_xlfn.CONCAT(6,"-",$A211, "-", "H"), PlayerData!$G:$G,PlayerData!L:L,""),
_xlfn.XLOOKUP(_xlfn.CONCAT(7,"-",$A211, "-", "H"), PlayerData!$G:$G,PlayerData!L:L,""),
_xlfn.XLOOKUP(_xlfn.CONCAT(8,"-",$A211, "-", "H"), PlayerData!$G:$G,PlayerData!L:L,""),
_xlfn.XLOOKUP(_xlfn.CONCAT(9,"-",$A211, "-", "H"), PlayerData!$G:$G,PlayerData!L:L,""),
_xlfn.XLOOKUP(_xlfn.CONCAT(10,"-",$A211, "-", "H"), PlayerData!$G:$G,PlayerData!L:L,""),
_xlfn.XLOOKUP(_xlfn.CONCAT(11,"-",$A211, "-", "H"), PlayerData!$G:$G,PlayerData!L:L,""),
_xlfn.XLOOKUP(_xlfn.CONCAT(12,"-",$A211, "-", "H"), PlayerData!$G:$G,PlayerData!L:L,""),
_xlfn.XLOOKUP(_xlfn.CONCAT(13,"-",$A211, "-", "H"), PlayerData!$G:$G,PlayerData!L:L,""),
_xlfn.XLOOKUP(_xlfn.CONCAT(14,"-",$A211, "-", "H"), PlayerData!$G:$G,PlayerData!L:L,""),
_xlfn.XLOOKUP(_xlfn.CONCAT(15,"-",$A211, "-", "H"), PlayerData!$G:$G,PlayerData!L:L,""),
_xlfn.XLOOKUP(_xlfn.CONCAT(16,"-",$A211, "-", "H"), PlayerData!$G:$G,PlayerData!L:L,""),
_xlfn.XLOOKUP(_xlfn.CONCAT(17,"-",$A211, "-", "H"), PlayerData!$G:$G,PlayerData!L:L,""),
_xlfn.XLOOKUP(_xlfn.CONCAT(18,"-",$A211, "-", "H"), PlayerData!$G:$G,PlayerData!L:L,"")))</f>
        <v>0.49999999999999994</v>
      </c>
      <c r="H211" s="132">
        <f t="shared" si="20"/>
        <v>0</v>
      </c>
      <c r="I211" s="132">
        <f t="shared" si="21"/>
        <v>0</v>
      </c>
      <c r="J211" s="72">
        <f t="shared" si="22"/>
        <v>6.7385444743935308</v>
      </c>
      <c r="K211" s="138" cm="1">
        <f t="array" ref="K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"A"), PlayerData!$M:$M,PlayerData!N:N,""),
_xlfn.XLOOKUP(_xlfn.CONCAT(1,"-",$A211, "-", "A"), PlayerData!$M:$M,PlayerData!N:N,""),
_xlfn.XLOOKUP(_xlfn.CONCAT(2,"-",$A211, "-", "A"), PlayerData!$M:$M,PlayerData!N:N,""),
_xlfn.XLOOKUP(_xlfn.CONCAT(3,"-",$A211, "-", "A"), PlayerData!$M:$M,PlayerData!N:N,""),
_xlfn.XLOOKUP(_xlfn.CONCAT(4,"-",$A211, "-", "A"), PlayerData!$M:$M,PlayerData!N:N,""),
_xlfn.XLOOKUP(_xlfn.CONCAT(5,"-",$A211, "-", "A"), PlayerData!$M:$M,PlayerData!N:N,""),
_xlfn.XLOOKUP(_xlfn.CONCAT(6,"-",$A211, "-", "A"), PlayerData!$M:$M,PlayerData!N:N,""),
_xlfn.XLOOKUP(_xlfn.CONCAT(7,"-",$A211, "-", "A"), PlayerData!$M:$M,PlayerData!N:N,""),
_xlfn.XLOOKUP(_xlfn.CONCAT(8,"-",$A211, "-", "A"), PlayerData!$M:$M,PlayerData!N:N,""),
_xlfn.XLOOKUP(_xlfn.CONCAT(9,"-",$A211, "-", "A"), PlayerData!$M:$M,PlayerData!N:N,""),
_xlfn.XLOOKUP(_xlfn.CONCAT(10,"-",$A211, "-", "A"), PlayerData!$M:$M,PlayerData!N:N,""),
_xlfn.XLOOKUP(_xlfn.CONCAT(11,"-",$A211, "-", "A"), PlayerData!$M:$M,PlayerData!N:N,""),
_xlfn.XLOOKUP(_xlfn.CONCAT(12,"-",$A211, "-", "A"), PlayerData!$M:$M,PlayerData!N:N,""),
_xlfn.XLOOKUP(_xlfn.CONCAT(13,"-",$A211, "-", "A"), PlayerData!$M:$M,PlayerData!N:N,""),
_xlfn.XLOOKUP(_xlfn.CONCAT(14,"-",$A211, "-", "A"), PlayerData!$M:$M,PlayerData!N:N,""),
_xlfn.XLOOKUP(_xlfn.CONCAT(15,"-",$A211, "-", "A"), PlayerData!$M:$M,PlayerData!N:N,""),
_xlfn.XLOOKUP(_xlfn.CONCAT(16,"-",$A211, "-", "A"), PlayerData!$M:$M,PlayerData!N:N,""),
_xlfn.XLOOKUP(_xlfn.CONCAT(17,"-",$A211, "-", "A"), PlayerData!$M:$M,PlayerData!N:N,""),
_xlfn.XLOOKUP(_xlfn.CONCAT(18,"-",$A211, "-", "A"), PlayerData!$M:$M,PlayerData!N:N,"")))</f>
        <v>0.2</v>
      </c>
      <c r="L211" s="138" cm="1">
        <f t="array" ref="L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"A"), PlayerData!$M:$M,PlayerData!O:O,""),
_xlfn.XLOOKUP(_xlfn.CONCAT(1,"-",$A211, "-", "A"), PlayerData!$M:$M,PlayerData!O:O,""),
_xlfn.XLOOKUP(_xlfn.CONCAT(2,"-",$A211, "-", "A"), PlayerData!$M:$M,PlayerData!O:O,""),
_xlfn.XLOOKUP(_xlfn.CONCAT(3,"-",$A211, "-", "A"), PlayerData!$M:$M,PlayerData!O:O,""),
_xlfn.XLOOKUP(_xlfn.CONCAT(4,"-",$A211, "-", "A"), PlayerData!$M:$M,PlayerData!O:O,""),
_xlfn.XLOOKUP(_xlfn.CONCAT(5,"-",$A211, "-", "A"), PlayerData!$M:$M,PlayerData!O:O,""),
_xlfn.XLOOKUP(_xlfn.CONCAT(6,"-",$A211, "-", "A"), PlayerData!$M:$M,PlayerData!O:O,""),
_xlfn.XLOOKUP(_xlfn.CONCAT(7,"-",$A211, "-", "A"), PlayerData!$M:$M,PlayerData!O:O,""),
_xlfn.XLOOKUP(_xlfn.CONCAT(8,"-",$A211, "-", "A"), PlayerData!$M:$M,PlayerData!O:O,""),
_xlfn.XLOOKUP(_xlfn.CONCAT(9,"-",$A211, "-", "A"), PlayerData!$M:$M,PlayerData!O:O,""),
_xlfn.XLOOKUP(_xlfn.CONCAT(10,"-",$A211, "-", "A"), PlayerData!$M:$M,PlayerData!O:O,""),
_xlfn.XLOOKUP(_xlfn.CONCAT(11,"-",$A211, "-", "A"), PlayerData!$M:$M,PlayerData!O:O,""),
_xlfn.XLOOKUP(_xlfn.CONCAT(12,"-",$A211, "-", "A"), PlayerData!$M:$M,PlayerData!O:O,""),
_xlfn.XLOOKUP(_xlfn.CONCAT(13,"-",$A211, "-", "A"), PlayerData!$M:$M,PlayerData!O:O,""),
_xlfn.XLOOKUP(_xlfn.CONCAT(14,"-",$A211, "-", "A"), PlayerData!$M:$M,PlayerData!O:O,""),
_xlfn.XLOOKUP(_xlfn.CONCAT(15,"-",$A211, "-", "A"), PlayerData!$M:$M,PlayerData!O:O,""),
_xlfn.XLOOKUP(_xlfn.CONCAT(16,"-",$A211, "-", "A"), PlayerData!$M:$M,PlayerData!O:O,""),
_xlfn.XLOOKUP(_xlfn.CONCAT(17,"-",$A211, "-", "A"), PlayerData!$M:$M,PlayerData!O:O,""),
_xlfn.XLOOKUP(_xlfn.CONCAT(18,"-",$A211, "-", "A"), PlayerData!$M:$M,PlayerData!O:O,"")))</f>
        <v>0</v>
      </c>
      <c r="M211" s="96" cm="1">
        <f t="array" ref="M2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_xlfn.XLOOKUP(_xlfn.CONCAT(0,"-",$A211, "-", "A"), PlayerData!$M:$M,PlayerData!R:R,""),
_xlfn.XLOOKUP(_xlfn.CONCAT(1,"-",$A211, "-", "A"), PlayerData!$M:$M,PlayerData!R:R,""),
_xlfn.XLOOKUP(_xlfn.CONCAT(2,"-",$A211, "-", "A"), PlayerData!$M:$M,PlayerData!R:R,""),
_xlfn.XLOOKUP(_xlfn.CONCAT(3,"-",$A211, "-", "A"), PlayerData!$M:$M,PlayerData!R:R,""),
_xlfn.XLOOKUP(_xlfn.CONCAT(4,"-",$A211, "-", "A"), PlayerData!$M:$M,PlayerData!R:R,""),
_xlfn.XLOOKUP(_xlfn.CONCAT(5,"-",$A211, "-", "A"), PlayerData!$M:$M,PlayerData!R:R,""),
_xlfn.XLOOKUP(_xlfn.CONCAT(6,"-",$A211, "-", "A"), PlayerData!$M:$M,PlayerData!R:R,""),
_xlfn.XLOOKUP(_xlfn.CONCAT(7,"-",$A211, "-", "A"), PlayerData!$M:$M,PlayerData!R:R,""),
_xlfn.XLOOKUP(_xlfn.CONCAT(8,"-",$A211, "-", "A"), PlayerData!$M:$M,PlayerData!R:R,""),
_xlfn.XLOOKUP(_xlfn.CONCAT(9,"-",$A211, "-", "A"), PlayerData!$M:$M,PlayerData!R:R,""),
_xlfn.XLOOKUP(_xlfn.CONCAT(10,"-",$A211, "-", "A"), PlayerData!$M:$M,PlayerData!R:R,""),
_xlfn.XLOOKUP(_xlfn.CONCAT(11,"-",$A211, "-", "A"), PlayerData!$M:$M,PlayerData!R:R,""),
_xlfn.XLOOKUP(_xlfn.CONCAT(12,"-",$A211, "-", "A"), PlayerData!$M:$M,PlayerData!R:R,""),
_xlfn.XLOOKUP(_xlfn.CONCAT(13,"-",$A211, "-", "A"), PlayerData!$M:$M,PlayerData!R:R,""),
_xlfn.XLOOKUP(_xlfn.CONCAT(14,"-",$A211, "-", "A"), PlayerData!$M:$M,PlayerData!R:R,""),
_xlfn.XLOOKUP(_xlfn.CONCAT(15,"-",$A211, "-", "A"), PlayerData!$M:$M,PlayerData!R:R,""),
_xlfn.XLOOKUP(_xlfn.CONCAT(16,"-",$A211, "-", "A"), PlayerData!$M:$M,PlayerData!R:R,""),
_xlfn.XLOOKUP(_xlfn.CONCAT(17,"-",$A211, "-", "A"), PlayerData!$M:$M,PlayerData!R:R,""),
_xlfn.XLOOKUP(_xlfn.CONCAT(18,"-",$A211, "-", "A"), PlayerData!$M:$M,PlayerData!R:R,"")))</f>
        <v>0.65000000000000013</v>
      </c>
      <c r="N211" s="134">
        <f t="shared" si="23"/>
        <v>4.545454545454545</v>
      </c>
      <c r="O211" s="134">
        <f t="shared" si="24"/>
        <v>0</v>
      </c>
      <c r="P211" s="73">
        <f t="shared" si="25"/>
        <v>8.760107816711594</v>
      </c>
      <c r="Q211" s="132" cm="1">
        <f t="array" ref="Q211">IF(OR($A211=Solver!$T$12:$T$201),0,SUMPRODUCT($H211:$J211,$T$4:$V$4))</f>
        <v>0</v>
      </c>
      <c r="R211" s="73" cm="1">
        <f t="array" ref="R211">IF(OR($A211=Solver!$T$12:$T$201),0, SUMPRODUCT($N211:$P211, $T$4:$V$4))</f>
        <v>0</v>
      </c>
    </row>
    <row r="212" spans="1:18">
      <c r="A212" s="55">
        <v>210</v>
      </c>
      <c r="B212" s="55">
        <f>_xlfn.XLOOKUP($A212, PlayerData!$B$3:$B$394, PlayerData!C$3:C$394)</f>
        <v>0</v>
      </c>
      <c r="C212" s="55" t="str">
        <f>_xlfn.XLOOKUP($A212, PlayerData!$B$3:$B$394, PlayerData!D$3:D$394)</f>
        <v>M</v>
      </c>
      <c r="D212" s="31" t="str">
        <f>_xlfn.XLOOKUP($A212, PlayerData!$B$3:$B$394, PlayerData!E$3:E$394)</f>
        <v>Cantwell</v>
      </c>
      <c r="E212" s="136" cm="1">
        <f t="array" ref="E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"H"), PlayerData!$G:$G,PlayerData!H:H,""),
_xlfn.XLOOKUP(_xlfn.CONCAT(1,"-",$A212, "-", "H"), PlayerData!$G:$G,PlayerData!H:H,""),
_xlfn.XLOOKUP(_xlfn.CONCAT(2,"-",$A212, "-", "H"), PlayerData!$G:$G,PlayerData!H:H,""),
_xlfn.XLOOKUP(_xlfn.CONCAT(3,"-",$A212, "-", "H"), PlayerData!$G:$G,PlayerData!H:H,""),
_xlfn.XLOOKUP(_xlfn.CONCAT(4,"-",$A212, "-", "H"), PlayerData!$G:$G,PlayerData!H:H,""),
_xlfn.XLOOKUP(_xlfn.CONCAT(5,"-",$A212, "-", "H"), PlayerData!$G:$G,PlayerData!H:H,""),
_xlfn.XLOOKUP(_xlfn.CONCAT(6,"-",$A212, "-", "H"), PlayerData!$G:$G,PlayerData!H:H,""),
_xlfn.XLOOKUP(_xlfn.CONCAT(7,"-",$A212, "-", "H"), PlayerData!$G:$G,PlayerData!H:H,""),
_xlfn.XLOOKUP(_xlfn.CONCAT(8,"-",$A212, "-", "H"), PlayerData!$G:$G,PlayerData!H:H,""),
_xlfn.XLOOKUP(_xlfn.CONCAT(9,"-",$A212, "-", "H"), PlayerData!$G:$G,PlayerData!H:H,""),
_xlfn.XLOOKUP(_xlfn.CONCAT(10,"-",$A212, "-", "H"), PlayerData!$G:$G,PlayerData!H:H,""),
_xlfn.XLOOKUP(_xlfn.CONCAT(11,"-",$A212, "-", "H"), PlayerData!$G:$G,PlayerData!H:H,""),
_xlfn.XLOOKUP(_xlfn.CONCAT(12,"-",$A212, "-", "H"), PlayerData!$G:$G,PlayerData!H:H,""),
_xlfn.XLOOKUP(_xlfn.CONCAT(13,"-",$A212, "-", "H"), PlayerData!$G:$G,PlayerData!H:H,""),
_xlfn.XLOOKUP(_xlfn.CONCAT(14,"-",$A212, "-", "H"), PlayerData!$G:$G,PlayerData!H:H,""),
_xlfn.XLOOKUP(_xlfn.CONCAT(15,"-",$A212, "-", "H"), PlayerData!$G:$G,PlayerData!H:H,""),
_xlfn.XLOOKUP(_xlfn.CONCAT(16,"-",$A212, "-", "H"), PlayerData!$G:$G,PlayerData!H:H,""),
_xlfn.XLOOKUP(_xlfn.CONCAT(17,"-",$A212, "-", "H"), PlayerData!$G:$G,PlayerData!H:H,""),
_xlfn.XLOOKUP(_xlfn.CONCAT(18,"-",$A212, "-", "H"), PlayerData!$G:$G,PlayerData!H:H,"")))</f>
        <v>1.17</v>
      </c>
      <c r="F212" s="136" cm="1">
        <f t="array" ref="F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"H"), PlayerData!$G:$G,PlayerData!I:I,""),
_xlfn.XLOOKUP(_xlfn.CONCAT(1,"-",$A212, "-", "H"), PlayerData!$G:$G,PlayerData!I:I,""),
_xlfn.XLOOKUP(_xlfn.CONCAT(2,"-",$A212, "-", "H"), PlayerData!$G:$G,PlayerData!I:I,""),
_xlfn.XLOOKUP(_xlfn.CONCAT(3,"-",$A212, "-", "H"), PlayerData!$G:$G,PlayerData!I:I,""),
_xlfn.XLOOKUP(_xlfn.CONCAT(4,"-",$A212, "-", "H"), PlayerData!$G:$G,PlayerData!I:I,""),
_xlfn.XLOOKUP(_xlfn.CONCAT(5,"-",$A212, "-", "H"), PlayerData!$G:$G,PlayerData!I:I,""),
_xlfn.XLOOKUP(_xlfn.CONCAT(6,"-",$A212, "-", "H"), PlayerData!$G:$G,PlayerData!I:I,""),
_xlfn.XLOOKUP(_xlfn.CONCAT(7,"-",$A212, "-", "H"), PlayerData!$G:$G,PlayerData!I:I,""),
_xlfn.XLOOKUP(_xlfn.CONCAT(8,"-",$A212, "-", "H"), PlayerData!$G:$G,PlayerData!I:I,""),
_xlfn.XLOOKUP(_xlfn.CONCAT(9,"-",$A212, "-", "H"), PlayerData!$G:$G,PlayerData!I:I,""),
_xlfn.XLOOKUP(_xlfn.CONCAT(10,"-",$A212, "-", "H"), PlayerData!$G:$G,PlayerData!I:I,""),
_xlfn.XLOOKUP(_xlfn.CONCAT(11,"-",$A212, "-", "H"), PlayerData!$G:$G,PlayerData!I:I,""),
_xlfn.XLOOKUP(_xlfn.CONCAT(12,"-",$A212, "-", "H"), PlayerData!$G:$G,PlayerData!I:I,""),
_xlfn.XLOOKUP(_xlfn.CONCAT(13,"-",$A212, "-", "H"), PlayerData!$G:$G,PlayerData!I:I,""),
_xlfn.XLOOKUP(_xlfn.CONCAT(14,"-",$A212, "-", "H"), PlayerData!$G:$G,PlayerData!I:I,""),
_xlfn.XLOOKUP(_xlfn.CONCAT(15,"-",$A212, "-", "H"), PlayerData!$G:$G,PlayerData!I:I,""),
_xlfn.XLOOKUP(_xlfn.CONCAT(16,"-",$A212, "-", "H"), PlayerData!$G:$G,PlayerData!I:I,""),
_xlfn.XLOOKUP(_xlfn.CONCAT(17,"-",$A212, "-", "H"), PlayerData!$G:$G,PlayerData!I:I,""),
_xlfn.XLOOKUP(_xlfn.CONCAT(18,"-",$A212, "-", "H"), PlayerData!$G:$G,PlayerData!I:I,"")))</f>
        <v>0.17</v>
      </c>
      <c r="G212" s="90" cm="1">
        <f t="array" ref="G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"H"), PlayerData!$G:$G,PlayerData!L:L,""),
_xlfn.XLOOKUP(_xlfn.CONCAT(1,"-",$A212, "-", "H"), PlayerData!$G:$G,PlayerData!L:L,""),
_xlfn.XLOOKUP(_xlfn.CONCAT(2,"-",$A212, "-", "H"), PlayerData!$G:$G,PlayerData!L:L,""),
_xlfn.XLOOKUP(_xlfn.CONCAT(3,"-",$A212, "-", "H"), PlayerData!$G:$G,PlayerData!L:L,""),
_xlfn.XLOOKUP(_xlfn.CONCAT(4,"-",$A212, "-", "H"), PlayerData!$G:$G,PlayerData!L:L,""),
_xlfn.XLOOKUP(_xlfn.CONCAT(5,"-",$A212, "-", "H"), PlayerData!$G:$G,PlayerData!L:L,""),
_xlfn.XLOOKUP(_xlfn.CONCAT(6,"-",$A212, "-", "H"), PlayerData!$G:$G,PlayerData!L:L,""),
_xlfn.XLOOKUP(_xlfn.CONCAT(7,"-",$A212, "-", "H"), PlayerData!$G:$G,PlayerData!L:L,""),
_xlfn.XLOOKUP(_xlfn.CONCAT(8,"-",$A212, "-", "H"), PlayerData!$G:$G,PlayerData!L:L,""),
_xlfn.XLOOKUP(_xlfn.CONCAT(9,"-",$A212, "-", "H"), PlayerData!$G:$G,PlayerData!L:L,""),
_xlfn.XLOOKUP(_xlfn.CONCAT(10,"-",$A212, "-", "H"), PlayerData!$G:$G,PlayerData!L:L,""),
_xlfn.XLOOKUP(_xlfn.CONCAT(11,"-",$A212, "-", "H"), PlayerData!$G:$G,PlayerData!L:L,""),
_xlfn.XLOOKUP(_xlfn.CONCAT(12,"-",$A212, "-", "H"), PlayerData!$G:$G,PlayerData!L:L,""),
_xlfn.XLOOKUP(_xlfn.CONCAT(13,"-",$A212, "-", "H"), PlayerData!$G:$G,PlayerData!L:L,""),
_xlfn.XLOOKUP(_xlfn.CONCAT(14,"-",$A212, "-", "H"), PlayerData!$G:$G,PlayerData!L:L,""),
_xlfn.XLOOKUP(_xlfn.CONCAT(15,"-",$A212, "-", "H"), PlayerData!$G:$G,PlayerData!L:L,""),
_xlfn.XLOOKUP(_xlfn.CONCAT(16,"-",$A212, "-", "H"), PlayerData!$G:$G,PlayerData!L:L,""),
_xlfn.XLOOKUP(_xlfn.CONCAT(17,"-",$A212, "-", "H"), PlayerData!$G:$G,PlayerData!L:L,""),
_xlfn.XLOOKUP(_xlfn.CONCAT(18,"-",$A212, "-", "H"), PlayerData!$G:$G,PlayerData!L:L,"")))</f>
        <v>0.97000000000000008</v>
      </c>
      <c r="H212" s="132">
        <f t="shared" si="20"/>
        <v>26.59090909090909</v>
      </c>
      <c r="I212" s="132">
        <f t="shared" si="21"/>
        <v>7.7272727272727266</v>
      </c>
      <c r="J212" s="72">
        <f t="shared" si="22"/>
        <v>13.072776280323454</v>
      </c>
      <c r="K212" s="138" cm="1">
        <f t="array" ref="K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"A"), PlayerData!$M:$M,PlayerData!N:N,""),
_xlfn.XLOOKUP(_xlfn.CONCAT(1,"-",$A212, "-", "A"), PlayerData!$M:$M,PlayerData!N:N,""),
_xlfn.XLOOKUP(_xlfn.CONCAT(2,"-",$A212, "-", "A"), PlayerData!$M:$M,PlayerData!N:N,""),
_xlfn.XLOOKUP(_xlfn.CONCAT(3,"-",$A212, "-", "A"), PlayerData!$M:$M,PlayerData!N:N,""),
_xlfn.XLOOKUP(_xlfn.CONCAT(4,"-",$A212, "-", "A"), PlayerData!$M:$M,PlayerData!N:N,""),
_xlfn.XLOOKUP(_xlfn.CONCAT(5,"-",$A212, "-", "A"), PlayerData!$M:$M,PlayerData!N:N,""),
_xlfn.XLOOKUP(_xlfn.CONCAT(6,"-",$A212, "-", "A"), PlayerData!$M:$M,PlayerData!N:N,""),
_xlfn.XLOOKUP(_xlfn.CONCAT(7,"-",$A212, "-", "A"), PlayerData!$M:$M,PlayerData!N:N,""),
_xlfn.XLOOKUP(_xlfn.CONCAT(8,"-",$A212, "-", "A"), PlayerData!$M:$M,PlayerData!N:N,""),
_xlfn.XLOOKUP(_xlfn.CONCAT(9,"-",$A212, "-", "A"), PlayerData!$M:$M,PlayerData!N:N,""),
_xlfn.XLOOKUP(_xlfn.CONCAT(10,"-",$A212, "-", "A"), PlayerData!$M:$M,PlayerData!N:N,""),
_xlfn.XLOOKUP(_xlfn.CONCAT(11,"-",$A212, "-", "A"), PlayerData!$M:$M,PlayerData!N:N,""),
_xlfn.XLOOKUP(_xlfn.CONCAT(12,"-",$A212, "-", "A"), PlayerData!$M:$M,PlayerData!N:N,""),
_xlfn.XLOOKUP(_xlfn.CONCAT(13,"-",$A212, "-", "A"), PlayerData!$M:$M,PlayerData!N:N,""),
_xlfn.XLOOKUP(_xlfn.CONCAT(14,"-",$A212, "-", "A"), PlayerData!$M:$M,PlayerData!N:N,""),
_xlfn.XLOOKUP(_xlfn.CONCAT(15,"-",$A212, "-", "A"), PlayerData!$M:$M,PlayerData!N:N,""),
_xlfn.XLOOKUP(_xlfn.CONCAT(16,"-",$A212, "-", "A"), PlayerData!$M:$M,PlayerData!N:N,""),
_xlfn.XLOOKUP(_xlfn.CONCAT(17,"-",$A212, "-", "A"), PlayerData!$M:$M,PlayerData!N:N,""),
_xlfn.XLOOKUP(_xlfn.CONCAT(18,"-",$A212, "-", "A"), PlayerData!$M:$M,PlayerData!N:N,"")))</f>
        <v>0.38</v>
      </c>
      <c r="L212" s="138" cm="1">
        <f t="array" ref="L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"A"), PlayerData!$M:$M,PlayerData!O:O,""),
_xlfn.XLOOKUP(_xlfn.CONCAT(1,"-",$A212, "-", "A"), PlayerData!$M:$M,PlayerData!O:O,""),
_xlfn.XLOOKUP(_xlfn.CONCAT(2,"-",$A212, "-", "A"), PlayerData!$M:$M,PlayerData!O:O,""),
_xlfn.XLOOKUP(_xlfn.CONCAT(3,"-",$A212, "-", "A"), PlayerData!$M:$M,PlayerData!O:O,""),
_xlfn.XLOOKUP(_xlfn.CONCAT(4,"-",$A212, "-", "A"), PlayerData!$M:$M,PlayerData!O:O,""),
_xlfn.XLOOKUP(_xlfn.CONCAT(5,"-",$A212, "-", "A"), PlayerData!$M:$M,PlayerData!O:O,""),
_xlfn.XLOOKUP(_xlfn.CONCAT(6,"-",$A212, "-", "A"), PlayerData!$M:$M,PlayerData!O:O,""),
_xlfn.XLOOKUP(_xlfn.CONCAT(7,"-",$A212, "-", "A"), PlayerData!$M:$M,PlayerData!O:O,""),
_xlfn.XLOOKUP(_xlfn.CONCAT(8,"-",$A212, "-", "A"), PlayerData!$M:$M,PlayerData!O:O,""),
_xlfn.XLOOKUP(_xlfn.CONCAT(9,"-",$A212, "-", "A"), PlayerData!$M:$M,PlayerData!O:O,""),
_xlfn.XLOOKUP(_xlfn.CONCAT(10,"-",$A212, "-", "A"), PlayerData!$M:$M,PlayerData!O:O,""),
_xlfn.XLOOKUP(_xlfn.CONCAT(11,"-",$A212, "-", "A"), PlayerData!$M:$M,PlayerData!O:O,""),
_xlfn.XLOOKUP(_xlfn.CONCAT(12,"-",$A212, "-", "A"), PlayerData!$M:$M,PlayerData!O:O,""),
_xlfn.XLOOKUP(_xlfn.CONCAT(13,"-",$A212, "-", "A"), PlayerData!$M:$M,PlayerData!O:O,""),
_xlfn.XLOOKUP(_xlfn.CONCAT(14,"-",$A212, "-", "A"), PlayerData!$M:$M,PlayerData!O:O,""),
_xlfn.XLOOKUP(_xlfn.CONCAT(15,"-",$A212, "-", "A"), PlayerData!$M:$M,PlayerData!O:O,""),
_xlfn.XLOOKUP(_xlfn.CONCAT(16,"-",$A212, "-", "A"), PlayerData!$M:$M,PlayerData!O:O,""),
_xlfn.XLOOKUP(_xlfn.CONCAT(17,"-",$A212, "-", "A"), PlayerData!$M:$M,PlayerData!O:O,""),
_xlfn.XLOOKUP(_xlfn.CONCAT(18,"-",$A212, "-", "A"), PlayerData!$M:$M,PlayerData!O:O,"")))</f>
        <v>0</v>
      </c>
      <c r="M212" s="96" cm="1">
        <f t="array" ref="M2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_xlfn.XLOOKUP(_xlfn.CONCAT(0,"-",$A212, "-", "A"), PlayerData!$M:$M,PlayerData!R:R,""),
_xlfn.XLOOKUP(_xlfn.CONCAT(1,"-",$A212, "-", "A"), PlayerData!$M:$M,PlayerData!R:R,""),
_xlfn.XLOOKUP(_xlfn.CONCAT(2,"-",$A212, "-", "A"), PlayerData!$M:$M,PlayerData!R:R,""),
_xlfn.XLOOKUP(_xlfn.CONCAT(3,"-",$A212, "-", "A"), PlayerData!$M:$M,PlayerData!R:R,""),
_xlfn.XLOOKUP(_xlfn.CONCAT(4,"-",$A212, "-", "A"), PlayerData!$M:$M,PlayerData!R:R,""),
_xlfn.XLOOKUP(_xlfn.CONCAT(5,"-",$A212, "-", "A"), PlayerData!$M:$M,PlayerData!R:R,""),
_xlfn.XLOOKUP(_xlfn.CONCAT(6,"-",$A212, "-", "A"), PlayerData!$M:$M,PlayerData!R:R,""),
_xlfn.XLOOKUP(_xlfn.CONCAT(7,"-",$A212, "-", "A"), PlayerData!$M:$M,PlayerData!R:R,""),
_xlfn.XLOOKUP(_xlfn.CONCAT(8,"-",$A212, "-", "A"), PlayerData!$M:$M,PlayerData!R:R,""),
_xlfn.XLOOKUP(_xlfn.CONCAT(9,"-",$A212, "-", "A"), PlayerData!$M:$M,PlayerData!R:R,""),
_xlfn.XLOOKUP(_xlfn.CONCAT(10,"-",$A212, "-", "A"), PlayerData!$M:$M,PlayerData!R:R,""),
_xlfn.XLOOKUP(_xlfn.CONCAT(11,"-",$A212, "-", "A"), PlayerData!$M:$M,PlayerData!R:R,""),
_xlfn.XLOOKUP(_xlfn.CONCAT(12,"-",$A212, "-", "A"), PlayerData!$M:$M,PlayerData!R:R,""),
_xlfn.XLOOKUP(_xlfn.CONCAT(13,"-",$A212, "-", "A"), PlayerData!$M:$M,PlayerData!R:R,""),
_xlfn.XLOOKUP(_xlfn.CONCAT(14,"-",$A212, "-", "A"), PlayerData!$M:$M,PlayerData!R:R,""),
_xlfn.XLOOKUP(_xlfn.CONCAT(15,"-",$A212, "-", "A"), PlayerData!$M:$M,PlayerData!R:R,""),
_xlfn.XLOOKUP(_xlfn.CONCAT(16,"-",$A212, "-", "A"), PlayerData!$M:$M,PlayerData!R:R,""),
_xlfn.XLOOKUP(_xlfn.CONCAT(17,"-",$A212, "-", "A"), PlayerData!$M:$M,PlayerData!R:R,""),
_xlfn.XLOOKUP(_xlfn.CONCAT(18,"-",$A212, "-", "A"), PlayerData!$M:$M,PlayerData!R:R,"")))</f>
        <v>0.35000000000000003</v>
      </c>
      <c r="N212" s="134">
        <f t="shared" si="23"/>
        <v>8.6363636363636349</v>
      </c>
      <c r="O212" s="134">
        <f t="shared" si="24"/>
        <v>0</v>
      </c>
      <c r="P212" s="73">
        <f t="shared" si="25"/>
        <v>4.716981132075472</v>
      </c>
      <c r="Q212" s="132" cm="1">
        <f t="array" ref="Q212">IF(OR($A212=Solver!$T$12:$T$201),0,SUMPRODUCT($H212:$J212,$T$4:$V$4))</f>
        <v>13.072776280323454</v>
      </c>
      <c r="R212" s="73" cm="1">
        <f t="array" ref="R212">IF(OR($A212=Solver!$T$12:$T$201),0, SUMPRODUCT($N212:$P212, $T$4:$V$4))</f>
        <v>4.716981132075472</v>
      </c>
    </row>
    <row r="213" spans="1:18">
      <c r="A213" s="55">
        <v>211</v>
      </c>
      <c r="B213" s="55" t="str">
        <f>_xlfn.XLOOKUP($A213, PlayerData!$B$3:$B$394, PlayerData!C$3:C$394)</f>
        <v>AVL</v>
      </c>
      <c r="C213" s="55" t="str">
        <f>_xlfn.XLOOKUP($A213, PlayerData!$B$3:$B$394, PlayerData!D$3:D$394)</f>
        <v>M</v>
      </c>
      <c r="D213" s="31" t="str">
        <f>_xlfn.XLOOKUP($A213, PlayerData!$B$3:$B$394, PlayerData!E$3:E$394)</f>
        <v>Nakamba</v>
      </c>
      <c r="E213" s="136" cm="1">
        <f t="array" ref="E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"H"), PlayerData!$G:$G,PlayerData!H:H,""),
_xlfn.XLOOKUP(_xlfn.CONCAT(1,"-",$A213, "-", "H"), PlayerData!$G:$G,PlayerData!H:H,""),
_xlfn.XLOOKUP(_xlfn.CONCAT(2,"-",$A213, "-", "H"), PlayerData!$G:$G,PlayerData!H:H,""),
_xlfn.XLOOKUP(_xlfn.CONCAT(3,"-",$A213, "-", "H"), PlayerData!$G:$G,PlayerData!H:H,""),
_xlfn.XLOOKUP(_xlfn.CONCAT(4,"-",$A213, "-", "H"), PlayerData!$G:$G,PlayerData!H:H,""),
_xlfn.XLOOKUP(_xlfn.CONCAT(5,"-",$A213, "-", "H"), PlayerData!$G:$G,PlayerData!H:H,""),
_xlfn.XLOOKUP(_xlfn.CONCAT(6,"-",$A213, "-", "H"), PlayerData!$G:$G,PlayerData!H:H,""),
_xlfn.XLOOKUP(_xlfn.CONCAT(7,"-",$A213, "-", "H"), PlayerData!$G:$G,PlayerData!H:H,""),
_xlfn.XLOOKUP(_xlfn.CONCAT(8,"-",$A213, "-", "H"), PlayerData!$G:$G,PlayerData!H:H,""),
_xlfn.XLOOKUP(_xlfn.CONCAT(9,"-",$A213, "-", "H"), PlayerData!$G:$G,PlayerData!H:H,""),
_xlfn.XLOOKUP(_xlfn.CONCAT(10,"-",$A213, "-", "H"), PlayerData!$G:$G,PlayerData!H:H,""),
_xlfn.XLOOKUP(_xlfn.CONCAT(11,"-",$A213, "-", "H"), PlayerData!$G:$G,PlayerData!H:H,""),
_xlfn.XLOOKUP(_xlfn.CONCAT(12,"-",$A213, "-", "H"), PlayerData!$G:$G,PlayerData!H:H,""),
_xlfn.XLOOKUP(_xlfn.CONCAT(13,"-",$A213, "-", "H"), PlayerData!$G:$G,PlayerData!H:H,""),
_xlfn.XLOOKUP(_xlfn.CONCAT(14,"-",$A213, "-", "H"), PlayerData!$G:$G,PlayerData!H:H,""),
_xlfn.XLOOKUP(_xlfn.CONCAT(15,"-",$A213, "-", "H"), PlayerData!$G:$G,PlayerData!H:H,""),
_xlfn.XLOOKUP(_xlfn.CONCAT(16,"-",$A213, "-", "H"), PlayerData!$G:$G,PlayerData!H:H,""),
_xlfn.XLOOKUP(_xlfn.CONCAT(17,"-",$A213, "-", "H"), PlayerData!$G:$G,PlayerData!H:H,""),
_xlfn.XLOOKUP(_xlfn.CONCAT(18,"-",$A213, "-", "H"), PlayerData!$G:$G,PlayerData!H:H,"")))</f>
        <v>0</v>
      </c>
      <c r="F213" s="136" cm="1">
        <f t="array" ref="F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"H"), PlayerData!$G:$G,PlayerData!I:I,""),
_xlfn.XLOOKUP(_xlfn.CONCAT(1,"-",$A213, "-", "H"), PlayerData!$G:$G,PlayerData!I:I,""),
_xlfn.XLOOKUP(_xlfn.CONCAT(2,"-",$A213, "-", "H"), PlayerData!$G:$G,PlayerData!I:I,""),
_xlfn.XLOOKUP(_xlfn.CONCAT(3,"-",$A213, "-", "H"), PlayerData!$G:$G,PlayerData!I:I,""),
_xlfn.XLOOKUP(_xlfn.CONCAT(4,"-",$A213, "-", "H"), PlayerData!$G:$G,PlayerData!I:I,""),
_xlfn.XLOOKUP(_xlfn.CONCAT(5,"-",$A213, "-", "H"), PlayerData!$G:$G,PlayerData!I:I,""),
_xlfn.XLOOKUP(_xlfn.CONCAT(6,"-",$A213, "-", "H"), PlayerData!$G:$G,PlayerData!I:I,""),
_xlfn.XLOOKUP(_xlfn.CONCAT(7,"-",$A213, "-", "H"), PlayerData!$G:$G,PlayerData!I:I,""),
_xlfn.XLOOKUP(_xlfn.CONCAT(8,"-",$A213, "-", "H"), PlayerData!$G:$G,PlayerData!I:I,""),
_xlfn.XLOOKUP(_xlfn.CONCAT(9,"-",$A213, "-", "H"), PlayerData!$G:$G,PlayerData!I:I,""),
_xlfn.XLOOKUP(_xlfn.CONCAT(10,"-",$A213, "-", "H"), PlayerData!$G:$G,PlayerData!I:I,""),
_xlfn.XLOOKUP(_xlfn.CONCAT(11,"-",$A213, "-", "H"), PlayerData!$G:$G,PlayerData!I:I,""),
_xlfn.XLOOKUP(_xlfn.CONCAT(12,"-",$A213, "-", "H"), PlayerData!$G:$G,PlayerData!I:I,""),
_xlfn.XLOOKUP(_xlfn.CONCAT(13,"-",$A213, "-", "H"), PlayerData!$G:$G,PlayerData!I:I,""),
_xlfn.XLOOKUP(_xlfn.CONCAT(14,"-",$A213, "-", "H"), PlayerData!$G:$G,PlayerData!I:I,""),
_xlfn.XLOOKUP(_xlfn.CONCAT(15,"-",$A213, "-", "H"), PlayerData!$G:$G,PlayerData!I:I,""),
_xlfn.XLOOKUP(_xlfn.CONCAT(16,"-",$A213, "-", "H"), PlayerData!$G:$G,PlayerData!I:I,""),
_xlfn.XLOOKUP(_xlfn.CONCAT(17,"-",$A213, "-", "H"), PlayerData!$G:$G,PlayerData!I:I,""),
_xlfn.XLOOKUP(_xlfn.CONCAT(18,"-",$A213, "-", "H"), PlayerData!$G:$G,PlayerData!I:I,"")))</f>
        <v>0</v>
      </c>
      <c r="G213" s="90" cm="1">
        <f t="array" ref="G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"H"), PlayerData!$G:$G,PlayerData!L:L,""),
_xlfn.XLOOKUP(_xlfn.CONCAT(1,"-",$A213, "-", "H"), PlayerData!$G:$G,PlayerData!L:L,""),
_xlfn.XLOOKUP(_xlfn.CONCAT(2,"-",$A213, "-", "H"), PlayerData!$G:$G,PlayerData!L:L,""),
_xlfn.XLOOKUP(_xlfn.CONCAT(3,"-",$A213, "-", "H"), PlayerData!$G:$G,PlayerData!L:L,""),
_xlfn.XLOOKUP(_xlfn.CONCAT(4,"-",$A213, "-", "H"), PlayerData!$G:$G,PlayerData!L:L,""),
_xlfn.XLOOKUP(_xlfn.CONCAT(5,"-",$A213, "-", "H"), PlayerData!$G:$G,PlayerData!L:L,""),
_xlfn.XLOOKUP(_xlfn.CONCAT(6,"-",$A213, "-", "H"), PlayerData!$G:$G,PlayerData!L:L,""),
_xlfn.XLOOKUP(_xlfn.CONCAT(7,"-",$A213, "-", "H"), PlayerData!$G:$G,PlayerData!L:L,""),
_xlfn.XLOOKUP(_xlfn.CONCAT(8,"-",$A213, "-", "H"), PlayerData!$G:$G,PlayerData!L:L,""),
_xlfn.XLOOKUP(_xlfn.CONCAT(9,"-",$A213, "-", "H"), PlayerData!$G:$G,PlayerData!L:L,""),
_xlfn.XLOOKUP(_xlfn.CONCAT(10,"-",$A213, "-", "H"), PlayerData!$G:$G,PlayerData!L:L,""),
_xlfn.XLOOKUP(_xlfn.CONCAT(11,"-",$A213, "-", "H"), PlayerData!$G:$G,PlayerData!L:L,""),
_xlfn.XLOOKUP(_xlfn.CONCAT(12,"-",$A213, "-", "H"), PlayerData!$G:$G,PlayerData!L:L,""),
_xlfn.XLOOKUP(_xlfn.CONCAT(13,"-",$A213, "-", "H"), PlayerData!$G:$G,PlayerData!L:L,""),
_xlfn.XLOOKUP(_xlfn.CONCAT(14,"-",$A213, "-", "H"), PlayerData!$G:$G,PlayerData!L:L,""),
_xlfn.XLOOKUP(_xlfn.CONCAT(15,"-",$A213, "-", "H"), PlayerData!$G:$G,PlayerData!L:L,""),
_xlfn.XLOOKUP(_xlfn.CONCAT(16,"-",$A213, "-", "H"), PlayerData!$G:$G,PlayerData!L:L,""),
_xlfn.XLOOKUP(_xlfn.CONCAT(17,"-",$A213, "-", "H"), PlayerData!$G:$G,PlayerData!L:L,""),
_xlfn.XLOOKUP(_xlfn.CONCAT(18,"-",$A213, "-", "H"), PlayerData!$G:$G,PlayerData!L:L,"")))</f>
        <v>0</v>
      </c>
      <c r="H213" s="132">
        <f t="shared" si="20"/>
        <v>0</v>
      </c>
      <c r="I213" s="132">
        <f t="shared" si="21"/>
        <v>0</v>
      </c>
      <c r="J213" s="72">
        <f t="shared" si="22"/>
        <v>0</v>
      </c>
      <c r="K213" s="138" cm="1">
        <f t="array" ref="K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"A"), PlayerData!$M:$M,PlayerData!N:N,""),
_xlfn.XLOOKUP(_xlfn.CONCAT(1,"-",$A213, "-", "A"), PlayerData!$M:$M,PlayerData!N:N,""),
_xlfn.XLOOKUP(_xlfn.CONCAT(2,"-",$A213, "-", "A"), PlayerData!$M:$M,PlayerData!N:N,""),
_xlfn.XLOOKUP(_xlfn.CONCAT(3,"-",$A213, "-", "A"), PlayerData!$M:$M,PlayerData!N:N,""),
_xlfn.XLOOKUP(_xlfn.CONCAT(4,"-",$A213, "-", "A"), PlayerData!$M:$M,PlayerData!N:N,""),
_xlfn.XLOOKUP(_xlfn.CONCAT(5,"-",$A213, "-", "A"), PlayerData!$M:$M,PlayerData!N:N,""),
_xlfn.XLOOKUP(_xlfn.CONCAT(6,"-",$A213, "-", "A"), PlayerData!$M:$M,PlayerData!N:N,""),
_xlfn.XLOOKUP(_xlfn.CONCAT(7,"-",$A213, "-", "A"), PlayerData!$M:$M,PlayerData!N:N,""),
_xlfn.XLOOKUP(_xlfn.CONCAT(8,"-",$A213, "-", "A"), PlayerData!$M:$M,PlayerData!N:N,""),
_xlfn.XLOOKUP(_xlfn.CONCAT(9,"-",$A213, "-", "A"), PlayerData!$M:$M,PlayerData!N:N,""),
_xlfn.XLOOKUP(_xlfn.CONCAT(10,"-",$A213, "-", "A"), PlayerData!$M:$M,PlayerData!N:N,""),
_xlfn.XLOOKUP(_xlfn.CONCAT(11,"-",$A213, "-", "A"), PlayerData!$M:$M,PlayerData!N:N,""),
_xlfn.XLOOKUP(_xlfn.CONCAT(12,"-",$A213, "-", "A"), PlayerData!$M:$M,PlayerData!N:N,""),
_xlfn.XLOOKUP(_xlfn.CONCAT(13,"-",$A213, "-", "A"), PlayerData!$M:$M,PlayerData!N:N,""),
_xlfn.XLOOKUP(_xlfn.CONCAT(14,"-",$A213, "-", "A"), PlayerData!$M:$M,PlayerData!N:N,""),
_xlfn.XLOOKUP(_xlfn.CONCAT(15,"-",$A213, "-", "A"), PlayerData!$M:$M,PlayerData!N:N,""),
_xlfn.XLOOKUP(_xlfn.CONCAT(16,"-",$A213, "-", "A"), PlayerData!$M:$M,PlayerData!N:N,""),
_xlfn.XLOOKUP(_xlfn.CONCAT(17,"-",$A213, "-", "A"), PlayerData!$M:$M,PlayerData!N:N,""),
_xlfn.XLOOKUP(_xlfn.CONCAT(18,"-",$A213, "-", "A"), PlayerData!$M:$M,PlayerData!N:N,"")))</f>
        <v>0</v>
      </c>
      <c r="L213" s="138" cm="1">
        <f t="array" ref="L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"A"), PlayerData!$M:$M,PlayerData!O:O,""),
_xlfn.XLOOKUP(_xlfn.CONCAT(1,"-",$A213, "-", "A"), PlayerData!$M:$M,PlayerData!O:O,""),
_xlfn.XLOOKUP(_xlfn.CONCAT(2,"-",$A213, "-", "A"), PlayerData!$M:$M,PlayerData!O:O,""),
_xlfn.XLOOKUP(_xlfn.CONCAT(3,"-",$A213, "-", "A"), PlayerData!$M:$M,PlayerData!O:O,""),
_xlfn.XLOOKUP(_xlfn.CONCAT(4,"-",$A213, "-", "A"), PlayerData!$M:$M,PlayerData!O:O,""),
_xlfn.XLOOKUP(_xlfn.CONCAT(5,"-",$A213, "-", "A"), PlayerData!$M:$M,PlayerData!O:O,""),
_xlfn.XLOOKUP(_xlfn.CONCAT(6,"-",$A213, "-", "A"), PlayerData!$M:$M,PlayerData!O:O,""),
_xlfn.XLOOKUP(_xlfn.CONCAT(7,"-",$A213, "-", "A"), PlayerData!$M:$M,PlayerData!O:O,""),
_xlfn.XLOOKUP(_xlfn.CONCAT(8,"-",$A213, "-", "A"), PlayerData!$M:$M,PlayerData!O:O,""),
_xlfn.XLOOKUP(_xlfn.CONCAT(9,"-",$A213, "-", "A"), PlayerData!$M:$M,PlayerData!O:O,""),
_xlfn.XLOOKUP(_xlfn.CONCAT(10,"-",$A213, "-", "A"), PlayerData!$M:$M,PlayerData!O:O,""),
_xlfn.XLOOKUP(_xlfn.CONCAT(11,"-",$A213, "-", "A"), PlayerData!$M:$M,PlayerData!O:O,""),
_xlfn.XLOOKUP(_xlfn.CONCAT(12,"-",$A213, "-", "A"), PlayerData!$M:$M,PlayerData!O:O,""),
_xlfn.XLOOKUP(_xlfn.CONCAT(13,"-",$A213, "-", "A"), PlayerData!$M:$M,PlayerData!O:O,""),
_xlfn.XLOOKUP(_xlfn.CONCAT(14,"-",$A213, "-", "A"), PlayerData!$M:$M,PlayerData!O:O,""),
_xlfn.XLOOKUP(_xlfn.CONCAT(15,"-",$A213, "-", "A"), PlayerData!$M:$M,PlayerData!O:O,""),
_xlfn.XLOOKUP(_xlfn.CONCAT(16,"-",$A213, "-", "A"), PlayerData!$M:$M,PlayerData!O:O,""),
_xlfn.XLOOKUP(_xlfn.CONCAT(17,"-",$A213, "-", "A"), PlayerData!$M:$M,PlayerData!O:O,""),
_xlfn.XLOOKUP(_xlfn.CONCAT(18,"-",$A213, "-", "A"), PlayerData!$M:$M,PlayerData!O:O,"")))</f>
        <v>0</v>
      </c>
      <c r="M213" s="96" cm="1">
        <f t="array" ref="M2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_xlfn.XLOOKUP(_xlfn.CONCAT(0,"-",$A213, "-", "A"), PlayerData!$M:$M,PlayerData!R:R,""),
_xlfn.XLOOKUP(_xlfn.CONCAT(1,"-",$A213, "-", "A"), PlayerData!$M:$M,PlayerData!R:R,""),
_xlfn.XLOOKUP(_xlfn.CONCAT(2,"-",$A213, "-", "A"), PlayerData!$M:$M,PlayerData!R:R,""),
_xlfn.XLOOKUP(_xlfn.CONCAT(3,"-",$A213, "-", "A"), PlayerData!$M:$M,PlayerData!R:R,""),
_xlfn.XLOOKUP(_xlfn.CONCAT(4,"-",$A213, "-", "A"), PlayerData!$M:$M,PlayerData!R:R,""),
_xlfn.XLOOKUP(_xlfn.CONCAT(5,"-",$A213, "-", "A"), PlayerData!$M:$M,PlayerData!R:R,""),
_xlfn.XLOOKUP(_xlfn.CONCAT(6,"-",$A213, "-", "A"), PlayerData!$M:$M,PlayerData!R:R,""),
_xlfn.XLOOKUP(_xlfn.CONCAT(7,"-",$A213, "-", "A"), PlayerData!$M:$M,PlayerData!R:R,""),
_xlfn.XLOOKUP(_xlfn.CONCAT(8,"-",$A213, "-", "A"), PlayerData!$M:$M,PlayerData!R:R,""),
_xlfn.XLOOKUP(_xlfn.CONCAT(9,"-",$A213, "-", "A"), PlayerData!$M:$M,PlayerData!R:R,""),
_xlfn.XLOOKUP(_xlfn.CONCAT(10,"-",$A213, "-", "A"), PlayerData!$M:$M,PlayerData!R:R,""),
_xlfn.XLOOKUP(_xlfn.CONCAT(11,"-",$A213, "-", "A"), PlayerData!$M:$M,PlayerData!R:R,""),
_xlfn.XLOOKUP(_xlfn.CONCAT(12,"-",$A213, "-", "A"), PlayerData!$M:$M,PlayerData!R:R,""),
_xlfn.XLOOKUP(_xlfn.CONCAT(13,"-",$A213, "-", "A"), PlayerData!$M:$M,PlayerData!R:R,""),
_xlfn.XLOOKUP(_xlfn.CONCAT(14,"-",$A213, "-", "A"), PlayerData!$M:$M,PlayerData!R:R,""),
_xlfn.XLOOKUP(_xlfn.CONCAT(15,"-",$A213, "-", "A"), PlayerData!$M:$M,PlayerData!R:R,""),
_xlfn.XLOOKUP(_xlfn.CONCAT(16,"-",$A213, "-", "A"), PlayerData!$M:$M,PlayerData!R:R,""),
_xlfn.XLOOKUP(_xlfn.CONCAT(17,"-",$A213, "-", "A"), PlayerData!$M:$M,PlayerData!R:R,""),
_xlfn.XLOOKUP(_xlfn.CONCAT(18,"-",$A213, "-", "A"), PlayerData!$M:$M,PlayerData!R:R,"")))</f>
        <v>0</v>
      </c>
      <c r="N213" s="134">
        <f t="shared" si="23"/>
        <v>0</v>
      </c>
      <c r="O213" s="134">
        <f t="shared" si="24"/>
        <v>0</v>
      </c>
      <c r="P213" s="73">
        <f t="shared" si="25"/>
        <v>0</v>
      </c>
      <c r="Q213" s="132" cm="1">
        <f t="array" ref="Q213">IF(OR($A213=Solver!$T$12:$T$201),0,SUMPRODUCT($H213:$J213,$T$4:$V$4))</f>
        <v>0</v>
      </c>
      <c r="R213" s="73" cm="1">
        <f t="array" ref="R213">IF(OR($A213=Solver!$T$12:$T$201),0, SUMPRODUCT($N213:$P213, $T$4:$V$4))</f>
        <v>0</v>
      </c>
    </row>
    <row r="214" spans="1:18">
      <c r="A214" s="55">
        <v>212</v>
      </c>
      <c r="B214" s="55" t="str">
        <f>_xlfn.XLOOKUP($A214, PlayerData!$B$3:$B$394, PlayerData!C$3:C$394)</f>
        <v>CHE</v>
      </c>
      <c r="C214" s="55" t="str">
        <f>_xlfn.XLOOKUP($A214, PlayerData!$B$3:$B$394, PlayerData!D$3:D$394)</f>
        <v>M</v>
      </c>
      <c r="D214" s="31" t="str">
        <f>_xlfn.XLOOKUP($A214, PlayerData!$B$3:$B$394, PlayerData!E$3:E$394)</f>
        <v>Gilmour</v>
      </c>
      <c r="E214" s="136" cm="1">
        <f t="array" ref="E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"H"), PlayerData!$G:$G,PlayerData!H:H,""),
_xlfn.XLOOKUP(_xlfn.CONCAT(1,"-",$A214, "-", "H"), PlayerData!$G:$G,PlayerData!H:H,""),
_xlfn.XLOOKUP(_xlfn.CONCAT(2,"-",$A214, "-", "H"), PlayerData!$G:$G,PlayerData!H:H,""),
_xlfn.XLOOKUP(_xlfn.CONCAT(3,"-",$A214, "-", "H"), PlayerData!$G:$G,PlayerData!H:H,""),
_xlfn.XLOOKUP(_xlfn.CONCAT(4,"-",$A214, "-", "H"), PlayerData!$G:$G,PlayerData!H:H,""),
_xlfn.XLOOKUP(_xlfn.CONCAT(5,"-",$A214, "-", "H"), PlayerData!$G:$G,PlayerData!H:H,""),
_xlfn.XLOOKUP(_xlfn.CONCAT(6,"-",$A214, "-", "H"), PlayerData!$G:$G,PlayerData!H:H,""),
_xlfn.XLOOKUP(_xlfn.CONCAT(7,"-",$A214, "-", "H"), PlayerData!$G:$G,PlayerData!H:H,""),
_xlfn.XLOOKUP(_xlfn.CONCAT(8,"-",$A214, "-", "H"), PlayerData!$G:$G,PlayerData!H:H,""),
_xlfn.XLOOKUP(_xlfn.CONCAT(9,"-",$A214, "-", "H"), PlayerData!$G:$G,PlayerData!H:H,""),
_xlfn.XLOOKUP(_xlfn.CONCAT(10,"-",$A214, "-", "H"), PlayerData!$G:$G,PlayerData!H:H,""),
_xlfn.XLOOKUP(_xlfn.CONCAT(11,"-",$A214, "-", "H"), PlayerData!$G:$G,PlayerData!H:H,""),
_xlfn.XLOOKUP(_xlfn.CONCAT(12,"-",$A214, "-", "H"), PlayerData!$G:$G,PlayerData!H:H,""),
_xlfn.XLOOKUP(_xlfn.CONCAT(13,"-",$A214, "-", "H"), PlayerData!$G:$G,PlayerData!H:H,""),
_xlfn.XLOOKUP(_xlfn.CONCAT(14,"-",$A214, "-", "H"), PlayerData!$G:$G,PlayerData!H:H,""),
_xlfn.XLOOKUP(_xlfn.CONCAT(15,"-",$A214, "-", "H"), PlayerData!$G:$G,PlayerData!H:H,""),
_xlfn.XLOOKUP(_xlfn.CONCAT(16,"-",$A214, "-", "H"), PlayerData!$G:$G,PlayerData!H:H,""),
_xlfn.XLOOKUP(_xlfn.CONCAT(17,"-",$A214, "-", "H"), PlayerData!$G:$G,PlayerData!H:H,""),
_xlfn.XLOOKUP(_xlfn.CONCAT(18,"-",$A214, "-", "H"), PlayerData!$G:$G,PlayerData!H:H,"")))</f>
        <v>0</v>
      </c>
      <c r="F214" s="136" cm="1">
        <f t="array" ref="F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"H"), PlayerData!$G:$G,PlayerData!I:I,""),
_xlfn.XLOOKUP(_xlfn.CONCAT(1,"-",$A214, "-", "H"), PlayerData!$G:$G,PlayerData!I:I,""),
_xlfn.XLOOKUP(_xlfn.CONCAT(2,"-",$A214, "-", "H"), PlayerData!$G:$G,PlayerData!I:I,""),
_xlfn.XLOOKUP(_xlfn.CONCAT(3,"-",$A214, "-", "H"), PlayerData!$G:$G,PlayerData!I:I,""),
_xlfn.XLOOKUP(_xlfn.CONCAT(4,"-",$A214, "-", "H"), PlayerData!$G:$G,PlayerData!I:I,""),
_xlfn.XLOOKUP(_xlfn.CONCAT(5,"-",$A214, "-", "H"), PlayerData!$G:$G,PlayerData!I:I,""),
_xlfn.XLOOKUP(_xlfn.CONCAT(6,"-",$A214, "-", "H"), PlayerData!$G:$G,PlayerData!I:I,""),
_xlfn.XLOOKUP(_xlfn.CONCAT(7,"-",$A214, "-", "H"), PlayerData!$G:$G,PlayerData!I:I,""),
_xlfn.XLOOKUP(_xlfn.CONCAT(8,"-",$A214, "-", "H"), PlayerData!$G:$G,PlayerData!I:I,""),
_xlfn.XLOOKUP(_xlfn.CONCAT(9,"-",$A214, "-", "H"), PlayerData!$G:$G,PlayerData!I:I,""),
_xlfn.XLOOKUP(_xlfn.CONCAT(10,"-",$A214, "-", "H"), PlayerData!$G:$G,PlayerData!I:I,""),
_xlfn.XLOOKUP(_xlfn.CONCAT(11,"-",$A214, "-", "H"), PlayerData!$G:$G,PlayerData!I:I,""),
_xlfn.XLOOKUP(_xlfn.CONCAT(12,"-",$A214, "-", "H"), PlayerData!$G:$G,PlayerData!I:I,""),
_xlfn.XLOOKUP(_xlfn.CONCAT(13,"-",$A214, "-", "H"), PlayerData!$G:$G,PlayerData!I:I,""),
_xlfn.XLOOKUP(_xlfn.CONCAT(14,"-",$A214, "-", "H"), PlayerData!$G:$G,PlayerData!I:I,""),
_xlfn.XLOOKUP(_xlfn.CONCAT(15,"-",$A214, "-", "H"), PlayerData!$G:$G,PlayerData!I:I,""),
_xlfn.XLOOKUP(_xlfn.CONCAT(16,"-",$A214, "-", "H"), PlayerData!$G:$G,PlayerData!I:I,""),
_xlfn.XLOOKUP(_xlfn.CONCAT(17,"-",$A214, "-", "H"), PlayerData!$G:$G,PlayerData!I:I,""),
_xlfn.XLOOKUP(_xlfn.CONCAT(18,"-",$A214, "-", "H"), PlayerData!$G:$G,PlayerData!I:I,"")))</f>
        <v>0</v>
      </c>
      <c r="G214" s="90" cm="1">
        <f t="array" ref="G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"H"), PlayerData!$G:$G,PlayerData!L:L,""),
_xlfn.XLOOKUP(_xlfn.CONCAT(1,"-",$A214, "-", "H"), PlayerData!$G:$G,PlayerData!L:L,""),
_xlfn.XLOOKUP(_xlfn.CONCAT(2,"-",$A214, "-", "H"), PlayerData!$G:$G,PlayerData!L:L,""),
_xlfn.XLOOKUP(_xlfn.CONCAT(3,"-",$A214, "-", "H"), PlayerData!$G:$G,PlayerData!L:L,""),
_xlfn.XLOOKUP(_xlfn.CONCAT(4,"-",$A214, "-", "H"), PlayerData!$G:$G,PlayerData!L:L,""),
_xlfn.XLOOKUP(_xlfn.CONCAT(5,"-",$A214, "-", "H"), PlayerData!$G:$G,PlayerData!L:L,""),
_xlfn.XLOOKUP(_xlfn.CONCAT(6,"-",$A214, "-", "H"), PlayerData!$G:$G,PlayerData!L:L,""),
_xlfn.XLOOKUP(_xlfn.CONCAT(7,"-",$A214, "-", "H"), PlayerData!$G:$G,PlayerData!L:L,""),
_xlfn.XLOOKUP(_xlfn.CONCAT(8,"-",$A214, "-", "H"), PlayerData!$G:$G,PlayerData!L:L,""),
_xlfn.XLOOKUP(_xlfn.CONCAT(9,"-",$A214, "-", "H"), PlayerData!$G:$G,PlayerData!L:L,""),
_xlfn.XLOOKUP(_xlfn.CONCAT(10,"-",$A214, "-", "H"), PlayerData!$G:$G,PlayerData!L:L,""),
_xlfn.XLOOKUP(_xlfn.CONCAT(11,"-",$A214, "-", "H"), PlayerData!$G:$G,PlayerData!L:L,""),
_xlfn.XLOOKUP(_xlfn.CONCAT(12,"-",$A214, "-", "H"), PlayerData!$G:$G,PlayerData!L:L,""),
_xlfn.XLOOKUP(_xlfn.CONCAT(13,"-",$A214, "-", "H"), PlayerData!$G:$G,PlayerData!L:L,""),
_xlfn.XLOOKUP(_xlfn.CONCAT(14,"-",$A214, "-", "H"), PlayerData!$G:$G,PlayerData!L:L,""),
_xlfn.XLOOKUP(_xlfn.CONCAT(15,"-",$A214, "-", "H"), PlayerData!$G:$G,PlayerData!L:L,""),
_xlfn.XLOOKUP(_xlfn.CONCAT(16,"-",$A214, "-", "H"), PlayerData!$G:$G,PlayerData!L:L,""),
_xlfn.XLOOKUP(_xlfn.CONCAT(17,"-",$A214, "-", "H"), PlayerData!$G:$G,PlayerData!L:L,""),
_xlfn.XLOOKUP(_xlfn.CONCAT(18,"-",$A214, "-", "H"), PlayerData!$G:$G,PlayerData!L:L,"")))</f>
        <v>0.16999999999999998</v>
      </c>
      <c r="H214" s="132">
        <f t="shared" si="20"/>
        <v>0</v>
      </c>
      <c r="I214" s="132">
        <f t="shared" si="21"/>
        <v>0</v>
      </c>
      <c r="J214" s="72">
        <f t="shared" si="22"/>
        <v>2.2911051212938007</v>
      </c>
      <c r="K214" s="138" cm="1">
        <f t="array" ref="K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"A"), PlayerData!$M:$M,PlayerData!N:N,""),
_xlfn.XLOOKUP(_xlfn.CONCAT(1,"-",$A214, "-", "A"), PlayerData!$M:$M,PlayerData!N:N,""),
_xlfn.XLOOKUP(_xlfn.CONCAT(2,"-",$A214, "-", "A"), PlayerData!$M:$M,PlayerData!N:N,""),
_xlfn.XLOOKUP(_xlfn.CONCAT(3,"-",$A214, "-", "A"), PlayerData!$M:$M,PlayerData!N:N,""),
_xlfn.XLOOKUP(_xlfn.CONCAT(4,"-",$A214, "-", "A"), PlayerData!$M:$M,PlayerData!N:N,""),
_xlfn.XLOOKUP(_xlfn.CONCAT(5,"-",$A214, "-", "A"), PlayerData!$M:$M,PlayerData!N:N,""),
_xlfn.XLOOKUP(_xlfn.CONCAT(6,"-",$A214, "-", "A"), PlayerData!$M:$M,PlayerData!N:N,""),
_xlfn.XLOOKUP(_xlfn.CONCAT(7,"-",$A214, "-", "A"), PlayerData!$M:$M,PlayerData!N:N,""),
_xlfn.XLOOKUP(_xlfn.CONCAT(8,"-",$A214, "-", "A"), PlayerData!$M:$M,PlayerData!N:N,""),
_xlfn.XLOOKUP(_xlfn.CONCAT(9,"-",$A214, "-", "A"), PlayerData!$M:$M,PlayerData!N:N,""),
_xlfn.XLOOKUP(_xlfn.CONCAT(10,"-",$A214, "-", "A"), PlayerData!$M:$M,PlayerData!N:N,""),
_xlfn.XLOOKUP(_xlfn.CONCAT(11,"-",$A214, "-", "A"), PlayerData!$M:$M,PlayerData!N:N,""),
_xlfn.XLOOKUP(_xlfn.CONCAT(12,"-",$A214, "-", "A"), PlayerData!$M:$M,PlayerData!N:N,""),
_xlfn.XLOOKUP(_xlfn.CONCAT(13,"-",$A214, "-", "A"), PlayerData!$M:$M,PlayerData!N:N,""),
_xlfn.XLOOKUP(_xlfn.CONCAT(14,"-",$A214, "-", "A"), PlayerData!$M:$M,PlayerData!N:N,""),
_xlfn.XLOOKUP(_xlfn.CONCAT(15,"-",$A214, "-", "A"), PlayerData!$M:$M,PlayerData!N:N,""),
_xlfn.XLOOKUP(_xlfn.CONCAT(16,"-",$A214, "-", "A"), PlayerData!$M:$M,PlayerData!N:N,""),
_xlfn.XLOOKUP(_xlfn.CONCAT(17,"-",$A214, "-", "A"), PlayerData!$M:$M,PlayerData!N:N,""),
_xlfn.XLOOKUP(_xlfn.CONCAT(18,"-",$A214, "-", "A"), PlayerData!$M:$M,PlayerData!N:N,"")))</f>
        <v>0</v>
      </c>
      <c r="L214" s="138" cm="1">
        <f t="array" ref="L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"A"), PlayerData!$M:$M,PlayerData!O:O,""),
_xlfn.XLOOKUP(_xlfn.CONCAT(1,"-",$A214, "-", "A"), PlayerData!$M:$M,PlayerData!O:O,""),
_xlfn.XLOOKUP(_xlfn.CONCAT(2,"-",$A214, "-", "A"), PlayerData!$M:$M,PlayerData!O:O,""),
_xlfn.XLOOKUP(_xlfn.CONCAT(3,"-",$A214, "-", "A"), PlayerData!$M:$M,PlayerData!O:O,""),
_xlfn.XLOOKUP(_xlfn.CONCAT(4,"-",$A214, "-", "A"), PlayerData!$M:$M,PlayerData!O:O,""),
_xlfn.XLOOKUP(_xlfn.CONCAT(5,"-",$A214, "-", "A"), PlayerData!$M:$M,PlayerData!O:O,""),
_xlfn.XLOOKUP(_xlfn.CONCAT(6,"-",$A214, "-", "A"), PlayerData!$M:$M,PlayerData!O:O,""),
_xlfn.XLOOKUP(_xlfn.CONCAT(7,"-",$A214, "-", "A"), PlayerData!$M:$M,PlayerData!O:O,""),
_xlfn.XLOOKUP(_xlfn.CONCAT(8,"-",$A214, "-", "A"), PlayerData!$M:$M,PlayerData!O:O,""),
_xlfn.XLOOKUP(_xlfn.CONCAT(9,"-",$A214, "-", "A"), PlayerData!$M:$M,PlayerData!O:O,""),
_xlfn.XLOOKUP(_xlfn.CONCAT(10,"-",$A214, "-", "A"), PlayerData!$M:$M,PlayerData!O:O,""),
_xlfn.XLOOKUP(_xlfn.CONCAT(11,"-",$A214, "-", "A"), PlayerData!$M:$M,PlayerData!O:O,""),
_xlfn.XLOOKUP(_xlfn.CONCAT(12,"-",$A214, "-", "A"), PlayerData!$M:$M,PlayerData!O:O,""),
_xlfn.XLOOKUP(_xlfn.CONCAT(13,"-",$A214, "-", "A"), PlayerData!$M:$M,PlayerData!O:O,""),
_xlfn.XLOOKUP(_xlfn.CONCAT(14,"-",$A214, "-", "A"), PlayerData!$M:$M,PlayerData!O:O,""),
_xlfn.XLOOKUP(_xlfn.CONCAT(15,"-",$A214, "-", "A"), PlayerData!$M:$M,PlayerData!O:O,""),
_xlfn.XLOOKUP(_xlfn.CONCAT(16,"-",$A214, "-", "A"), PlayerData!$M:$M,PlayerData!O:O,""),
_xlfn.XLOOKUP(_xlfn.CONCAT(17,"-",$A214, "-", "A"), PlayerData!$M:$M,PlayerData!O:O,""),
_xlfn.XLOOKUP(_xlfn.CONCAT(18,"-",$A214, "-", "A"), PlayerData!$M:$M,PlayerData!O:O,"")))</f>
        <v>0</v>
      </c>
      <c r="M214" s="96" cm="1">
        <f t="array" ref="M2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_xlfn.XLOOKUP(_xlfn.CONCAT(0,"-",$A214, "-", "A"), PlayerData!$M:$M,PlayerData!R:R,""),
_xlfn.XLOOKUP(_xlfn.CONCAT(1,"-",$A214, "-", "A"), PlayerData!$M:$M,PlayerData!R:R,""),
_xlfn.XLOOKUP(_xlfn.CONCAT(2,"-",$A214, "-", "A"), PlayerData!$M:$M,PlayerData!R:R,""),
_xlfn.XLOOKUP(_xlfn.CONCAT(3,"-",$A214, "-", "A"), PlayerData!$M:$M,PlayerData!R:R,""),
_xlfn.XLOOKUP(_xlfn.CONCAT(4,"-",$A214, "-", "A"), PlayerData!$M:$M,PlayerData!R:R,""),
_xlfn.XLOOKUP(_xlfn.CONCAT(5,"-",$A214, "-", "A"), PlayerData!$M:$M,PlayerData!R:R,""),
_xlfn.XLOOKUP(_xlfn.CONCAT(6,"-",$A214, "-", "A"), PlayerData!$M:$M,PlayerData!R:R,""),
_xlfn.XLOOKUP(_xlfn.CONCAT(7,"-",$A214, "-", "A"), PlayerData!$M:$M,PlayerData!R:R,""),
_xlfn.XLOOKUP(_xlfn.CONCAT(8,"-",$A214, "-", "A"), PlayerData!$M:$M,PlayerData!R:R,""),
_xlfn.XLOOKUP(_xlfn.CONCAT(9,"-",$A214, "-", "A"), PlayerData!$M:$M,PlayerData!R:R,""),
_xlfn.XLOOKUP(_xlfn.CONCAT(10,"-",$A214, "-", "A"), PlayerData!$M:$M,PlayerData!R:R,""),
_xlfn.XLOOKUP(_xlfn.CONCAT(11,"-",$A214, "-", "A"), PlayerData!$M:$M,PlayerData!R:R,""),
_xlfn.XLOOKUP(_xlfn.CONCAT(12,"-",$A214, "-", "A"), PlayerData!$M:$M,PlayerData!R:R,""),
_xlfn.XLOOKUP(_xlfn.CONCAT(13,"-",$A214, "-", "A"), PlayerData!$M:$M,PlayerData!R:R,""),
_xlfn.XLOOKUP(_xlfn.CONCAT(14,"-",$A214, "-", "A"), PlayerData!$M:$M,PlayerData!R:R,""),
_xlfn.XLOOKUP(_xlfn.CONCAT(15,"-",$A214, "-", "A"), PlayerData!$M:$M,PlayerData!R:R,""),
_xlfn.XLOOKUP(_xlfn.CONCAT(16,"-",$A214, "-", "A"), PlayerData!$M:$M,PlayerData!R:R,""),
_xlfn.XLOOKUP(_xlfn.CONCAT(17,"-",$A214, "-", "A"), PlayerData!$M:$M,PlayerData!R:R,""),
_xlfn.XLOOKUP(_xlfn.CONCAT(18,"-",$A214, "-", "A"), PlayerData!$M:$M,PlayerData!R:R,"")))</f>
        <v>0.12</v>
      </c>
      <c r="N214" s="134">
        <f t="shared" si="23"/>
        <v>0</v>
      </c>
      <c r="O214" s="134">
        <f t="shared" si="24"/>
        <v>0</v>
      </c>
      <c r="P214" s="73">
        <f t="shared" si="25"/>
        <v>1.6172506738544477</v>
      </c>
      <c r="Q214" s="132" cm="1">
        <f t="array" ref="Q214">IF(OR($A214=Solver!$T$12:$T$201),0,SUMPRODUCT($H214:$J214,$T$4:$V$4))</f>
        <v>2.2911051212938007</v>
      </c>
      <c r="R214" s="73" cm="1">
        <f t="array" ref="R214">IF(OR($A214=Solver!$T$12:$T$201),0, SUMPRODUCT($N214:$P214, $T$4:$V$4))</f>
        <v>1.6172506738544477</v>
      </c>
    </row>
    <row r="215" spans="1:18">
      <c r="A215" s="55">
        <v>213</v>
      </c>
      <c r="B215" s="55" t="str">
        <f>_xlfn.XLOOKUP($A215, PlayerData!$B$3:$B$394, PlayerData!C$3:C$394)</f>
        <v>BHA</v>
      </c>
      <c r="C215" s="55" t="str">
        <f>_xlfn.XLOOKUP($A215, PlayerData!$B$3:$B$394, PlayerData!D$3:D$394)</f>
        <v>M</v>
      </c>
      <c r="D215" s="31" t="str">
        <f>_xlfn.XLOOKUP($A215, PlayerData!$B$3:$B$394, PlayerData!E$3:E$394)</f>
        <v>Alzate</v>
      </c>
      <c r="E215" s="136" cm="1">
        <f t="array" ref="E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"H"), PlayerData!$G:$G,PlayerData!H:H,""),
_xlfn.XLOOKUP(_xlfn.CONCAT(1,"-",$A215, "-", "H"), PlayerData!$G:$G,PlayerData!H:H,""),
_xlfn.XLOOKUP(_xlfn.CONCAT(2,"-",$A215, "-", "H"), PlayerData!$G:$G,PlayerData!H:H,""),
_xlfn.XLOOKUP(_xlfn.CONCAT(3,"-",$A215, "-", "H"), PlayerData!$G:$G,PlayerData!H:H,""),
_xlfn.XLOOKUP(_xlfn.CONCAT(4,"-",$A215, "-", "H"), PlayerData!$G:$G,PlayerData!H:H,""),
_xlfn.XLOOKUP(_xlfn.CONCAT(5,"-",$A215, "-", "H"), PlayerData!$G:$G,PlayerData!H:H,""),
_xlfn.XLOOKUP(_xlfn.CONCAT(6,"-",$A215, "-", "H"), PlayerData!$G:$G,PlayerData!H:H,""),
_xlfn.XLOOKUP(_xlfn.CONCAT(7,"-",$A215, "-", "H"), PlayerData!$G:$G,PlayerData!H:H,""),
_xlfn.XLOOKUP(_xlfn.CONCAT(8,"-",$A215, "-", "H"), PlayerData!$G:$G,PlayerData!H:H,""),
_xlfn.XLOOKUP(_xlfn.CONCAT(9,"-",$A215, "-", "H"), PlayerData!$G:$G,PlayerData!H:H,""),
_xlfn.XLOOKUP(_xlfn.CONCAT(10,"-",$A215, "-", "H"), PlayerData!$G:$G,PlayerData!H:H,""),
_xlfn.XLOOKUP(_xlfn.CONCAT(11,"-",$A215, "-", "H"), PlayerData!$G:$G,PlayerData!H:H,""),
_xlfn.XLOOKUP(_xlfn.CONCAT(12,"-",$A215, "-", "H"), PlayerData!$G:$G,PlayerData!H:H,""),
_xlfn.XLOOKUP(_xlfn.CONCAT(13,"-",$A215, "-", "H"), PlayerData!$G:$G,PlayerData!H:H,""),
_xlfn.XLOOKUP(_xlfn.CONCAT(14,"-",$A215, "-", "H"), PlayerData!$G:$G,PlayerData!H:H,""),
_xlfn.XLOOKUP(_xlfn.CONCAT(15,"-",$A215, "-", "H"), PlayerData!$G:$G,PlayerData!H:H,""),
_xlfn.XLOOKUP(_xlfn.CONCAT(16,"-",$A215, "-", "H"), PlayerData!$G:$G,PlayerData!H:H,""),
_xlfn.XLOOKUP(_xlfn.CONCAT(17,"-",$A215, "-", "H"), PlayerData!$G:$G,PlayerData!H:H,""),
_xlfn.XLOOKUP(_xlfn.CONCAT(18,"-",$A215, "-", "H"), PlayerData!$G:$G,PlayerData!H:H,"")))</f>
        <v>1</v>
      </c>
      <c r="F215" s="136" cm="1">
        <f t="array" ref="F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"H"), PlayerData!$G:$G,PlayerData!I:I,""),
_xlfn.XLOOKUP(_xlfn.CONCAT(1,"-",$A215, "-", "H"), PlayerData!$G:$G,PlayerData!I:I,""),
_xlfn.XLOOKUP(_xlfn.CONCAT(2,"-",$A215, "-", "H"), PlayerData!$G:$G,PlayerData!I:I,""),
_xlfn.XLOOKUP(_xlfn.CONCAT(3,"-",$A215, "-", "H"), PlayerData!$G:$G,PlayerData!I:I,""),
_xlfn.XLOOKUP(_xlfn.CONCAT(4,"-",$A215, "-", "H"), PlayerData!$G:$G,PlayerData!I:I,""),
_xlfn.XLOOKUP(_xlfn.CONCAT(5,"-",$A215, "-", "H"), PlayerData!$G:$G,PlayerData!I:I,""),
_xlfn.XLOOKUP(_xlfn.CONCAT(6,"-",$A215, "-", "H"), PlayerData!$G:$G,PlayerData!I:I,""),
_xlfn.XLOOKUP(_xlfn.CONCAT(7,"-",$A215, "-", "H"), PlayerData!$G:$G,PlayerData!I:I,""),
_xlfn.XLOOKUP(_xlfn.CONCAT(8,"-",$A215, "-", "H"), PlayerData!$G:$G,PlayerData!I:I,""),
_xlfn.XLOOKUP(_xlfn.CONCAT(9,"-",$A215, "-", "H"), PlayerData!$G:$G,PlayerData!I:I,""),
_xlfn.XLOOKUP(_xlfn.CONCAT(10,"-",$A215, "-", "H"), PlayerData!$G:$G,PlayerData!I:I,""),
_xlfn.XLOOKUP(_xlfn.CONCAT(11,"-",$A215, "-", "H"), PlayerData!$G:$G,PlayerData!I:I,""),
_xlfn.XLOOKUP(_xlfn.CONCAT(12,"-",$A215, "-", "H"), PlayerData!$G:$G,PlayerData!I:I,""),
_xlfn.XLOOKUP(_xlfn.CONCAT(13,"-",$A215, "-", "H"), PlayerData!$G:$G,PlayerData!I:I,""),
_xlfn.XLOOKUP(_xlfn.CONCAT(14,"-",$A215, "-", "H"), PlayerData!$G:$G,PlayerData!I:I,""),
_xlfn.XLOOKUP(_xlfn.CONCAT(15,"-",$A215, "-", "H"), PlayerData!$G:$G,PlayerData!I:I,""),
_xlfn.XLOOKUP(_xlfn.CONCAT(16,"-",$A215, "-", "H"), PlayerData!$G:$G,PlayerData!I:I,""),
_xlfn.XLOOKUP(_xlfn.CONCAT(17,"-",$A215, "-", "H"), PlayerData!$G:$G,PlayerData!I:I,""),
_xlfn.XLOOKUP(_xlfn.CONCAT(18,"-",$A215, "-", "H"), PlayerData!$G:$G,PlayerData!I:I,"")))</f>
        <v>0</v>
      </c>
      <c r="G215" s="90" cm="1">
        <f t="array" ref="G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"H"), PlayerData!$G:$G,PlayerData!L:L,""),
_xlfn.XLOOKUP(_xlfn.CONCAT(1,"-",$A215, "-", "H"), PlayerData!$G:$G,PlayerData!L:L,""),
_xlfn.XLOOKUP(_xlfn.CONCAT(2,"-",$A215, "-", "H"), PlayerData!$G:$G,PlayerData!L:L,""),
_xlfn.XLOOKUP(_xlfn.CONCAT(3,"-",$A215, "-", "H"), PlayerData!$G:$G,PlayerData!L:L,""),
_xlfn.XLOOKUP(_xlfn.CONCAT(4,"-",$A215, "-", "H"), PlayerData!$G:$G,PlayerData!L:L,""),
_xlfn.XLOOKUP(_xlfn.CONCAT(5,"-",$A215, "-", "H"), PlayerData!$G:$G,PlayerData!L:L,""),
_xlfn.XLOOKUP(_xlfn.CONCAT(6,"-",$A215, "-", "H"), PlayerData!$G:$G,PlayerData!L:L,""),
_xlfn.XLOOKUP(_xlfn.CONCAT(7,"-",$A215, "-", "H"), PlayerData!$G:$G,PlayerData!L:L,""),
_xlfn.XLOOKUP(_xlfn.CONCAT(8,"-",$A215, "-", "H"), PlayerData!$G:$G,PlayerData!L:L,""),
_xlfn.XLOOKUP(_xlfn.CONCAT(9,"-",$A215, "-", "H"), PlayerData!$G:$G,PlayerData!L:L,""),
_xlfn.XLOOKUP(_xlfn.CONCAT(10,"-",$A215, "-", "H"), PlayerData!$G:$G,PlayerData!L:L,""),
_xlfn.XLOOKUP(_xlfn.CONCAT(11,"-",$A215, "-", "H"), PlayerData!$G:$G,PlayerData!L:L,""),
_xlfn.XLOOKUP(_xlfn.CONCAT(12,"-",$A215, "-", "H"), PlayerData!$G:$G,PlayerData!L:L,""),
_xlfn.XLOOKUP(_xlfn.CONCAT(13,"-",$A215, "-", "H"), PlayerData!$G:$G,PlayerData!L:L,""),
_xlfn.XLOOKUP(_xlfn.CONCAT(14,"-",$A215, "-", "H"), PlayerData!$G:$G,PlayerData!L:L,""),
_xlfn.XLOOKUP(_xlfn.CONCAT(15,"-",$A215, "-", "H"), PlayerData!$G:$G,PlayerData!L:L,""),
_xlfn.XLOOKUP(_xlfn.CONCAT(16,"-",$A215, "-", "H"), PlayerData!$G:$G,PlayerData!L:L,""),
_xlfn.XLOOKUP(_xlfn.CONCAT(17,"-",$A215, "-", "H"), PlayerData!$G:$G,PlayerData!L:L,""),
_xlfn.XLOOKUP(_xlfn.CONCAT(18,"-",$A215, "-", "H"), PlayerData!$G:$G,PlayerData!L:L,"")))</f>
        <v>0.4</v>
      </c>
      <c r="H215" s="132">
        <f t="shared" si="20"/>
        <v>22.727272727272727</v>
      </c>
      <c r="I215" s="132">
        <f t="shared" si="21"/>
        <v>0</v>
      </c>
      <c r="J215" s="72">
        <f t="shared" si="22"/>
        <v>5.3908355795148255</v>
      </c>
      <c r="K215" s="138" cm="1">
        <f t="array" ref="K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"A"), PlayerData!$M:$M,PlayerData!N:N,""),
_xlfn.XLOOKUP(_xlfn.CONCAT(1,"-",$A215, "-", "A"), PlayerData!$M:$M,PlayerData!N:N,""),
_xlfn.XLOOKUP(_xlfn.CONCAT(2,"-",$A215, "-", "A"), PlayerData!$M:$M,PlayerData!N:N,""),
_xlfn.XLOOKUP(_xlfn.CONCAT(3,"-",$A215, "-", "A"), PlayerData!$M:$M,PlayerData!N:N,""),
_xlfn.XLOOKUP(_xlfn.CONCAT(4,"-",$A215, "-", "A"), PlayerData!$M:$M,PlayerData!N:N,""),
_xlfn.XLOOKUP(_xlfn.CONCAT(5,"-",$A215, "-", "A"), PlayerData!$M:$M,PlayerData!N:N,""),
_xlfn.XLOOKUP(_xlfn.CONCAT(6,"-",$A215, "-", "A"), PlayerData!$M:$M,PlayerData!N:N,""),
_xlfn.XLOOKUP(_xlfn.CONCAT(7,"-",$A215, "-", "A"), PlayerData!$M:$M,PlayerData!N:N,""),
_xlfn.XLOOKUP(_xlfn.CONCAT(8,"-",$A215, "-", "A"), PlayerData!$M:$M,PlayerData!N:N,""),
_xlfn.XLOOKUP(_xlfn.CONCAT(9,"-",$A215, "-", "A"), PlayerData!$M:$M,PlayerData!N:N,""),
_xlfn.XLOOKUP(_xlfn.CONCAT(10,"-",$A215, "-", "A"), PlayerData!$M:$M,PlayerData!N:N,""),
_xlfn.XLOOKUP(_xlfn.CONCAT(11,"-",$A215, "-", "A"), PlayerData!$M:$M,PlayerData!N:N,""),
_xlfn.XLOOKUP(_xlfn.CONCAT(12,"-",$A215, "-", "A"), PlayerData!$M:$M,PlayerData!N:N,""),
_xlfn.XLOOKUP(_xlfn.CONCAT(13,"-",$A215, "-", "A"), PlayerData!$M:$M,PlayerData!N:N,""),
_xlfn.XLOOKUP(_xlfn.CONCAT(14,"-",$A215, "-", "A"), PlayerData!$M:$M,PlayerData!N:N,""),
_xlfn.XLOOKUP(_xlfn.CONCAT(15,"-",$A215, "-", "A"), PlayerData!$M:$M,PlayerData!N:N,""),
_xlfn.XLOOKUP(_xlfn.CONCAT(16,"-",$A215, "-", "A"), PlayerData!$M:$M,PlayerData!N:N,""),
_xlfn.XLOOKUP(_xlfn.CONCAT(17,"-",$A215, "-", "A"), PlayerData!$M:$M,PlayerData!N:N,""),
_xlfn.XLOOKUP(_xlfn.CONCAT(18,"-",$A215, "-", "A"), PlayerData!$M:$M,PlayerData!N:N,"")))</f>
        <v>0</v>
      </c>
      <c r="L215" s="138" cm="1">
        <f t="array" ref="L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"A"), PlayerData!$M:$M,PlayerData!O:O,""),
_xlfn.XLOOKUP(_xlfn.CONCAT(1,"-",$A215, "-", "A"), PlayerData!$M:$M,PlayerData!O:O,""),
_xlfn.XLOOKUP(_xlfn.CONCAT(2,"-",$A215, "-", "A"), PlayerData!$M:$M,PlayerData!O:O,""),
_xlfn.XLOOKUP(_xlfn.CONCAT(3,"-",$A215, "-", "A"), PlayerData!$M:$M,PlayerData!O:O,""),
_xlfn.XLOOKUP(_xlfn.CONCAT(4,"-",$A215, "-", "A"), PlayerData!$M:$M,PlayerData!O:O,""),
_xlfn.XLOOKUP(_xlfn.CONCAT(5,"-",$A215, "-", "A"), PlayerData!$M:$M,PlayerData!O:O,""),
_xlfn.XLOOKUP(_xlfn.CONCAT(6,"-",$A215, "-", "A"), PlayerData!$M:$M,PlayerData!O:O,""),
_xlfn.XLOOKUP(_xlfn.CONCAT(7,"-",$A215, "-", "A"), PlayerData!$M:$M,PlayerData!O:O,""),
_xlfn.XLOOKUP(_xlfn.CONCAT(8,"-",$A215, "-", "A"), PlayerData!$M:$M,PlayerData!O:O,""),
_xlfn.XLOOKUP(_xlfn.CONCAT(9,"-",$A215, "-", "A"), PlayerData!$M:$M,PlayerData!O:O,""),
_xlfn.XLOOKUP(_xlfn.CONCAT(10,"-",$A215, "-", "A"), PlayerData!$M:$M,PlayerData!O:O,""),
_xlfn.XLOOKUP(_xlfn.CONCAT(11,"-",$A215, "-", "A"), PlayerData!$M:$M,PlayerData!O:O,""),
_xlfn.XLOOKUP(_xlfn.CONCAT(12,"-",$A215, "-", "A"), PlayerData!$M:$M,PlayerData!O:O,""),
_xlfn.XLOOKUP(_xlfn.CONCAT(13,"-",$A215, "-", "A"), PlayerData!$M:$M,PlayerData!O:O,""),
_xlfn.XLOOKUP(_xlfn.CONCAT(14,"-",$A215, "-", "A"), PlayerData!$M:$M,PlayerData!O:O,""),
_xlfn.XLOOKUP(_xlfn.CONCAT(15,"-",$A215, "-", "A"), PlayerData!$M:$M,PlayerData!O:O,""),
_xlfn.XLOOKUP(_xlfn.CONCAT(16,"-",$A215, "-", "A"), PlayerData!$M:$M,PlayerData!O:O,""),
_xlfn.XLOOKUP(_xlfn.CONCAT(17,"-",$A215, "-", "A"), PlayerData!$M:$M,PlayerData!O:O,""),
_xlfn.XLOOKUP(_xlfn.CONCAT(18,"-",$A215, "-", "A"), PlayerData!$M:$M,PlayerData!O:O,"")))</f>
        <v>0</v>
      </c>
      <c r="M215" s="96" cm="1">
        <f t="array" ref="M2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_xlfn.XLOOKUP(_xlfn.CONCAT(0,"-",$A215, "-", "A"), PlayerData!$M:$M,PlayerData!R:R,""),
_xlfn.XLOOKUP(_xlfn.CONCAT(1,"-",$A215, "-", "A"), PlayerData!$M:$M,PlayerData!R:R,""),
_xlfn.XLOOKUP(_xlfn.CONCAT(2,"-",$A215, "-", "A"), PlayerData!$M:$M,PlayerData!R:R,""),
_xlfn.XLOOKUP(_xlfn.CONCAT(3,"-",$A215, "-", "A"), PlayerData!$M:$M,PlayerData!R:R,""),
_xlfn.XLOOKUP(_xlfn.CONCAT(4,"-",$A215, "-", "A"), PlayerData!$M:$M,PlayerData!R:R,""),
_xlfn.XLOOKUP(_xlfn.CONCAT(5,"-",$A215, "-", "A"), PlayerData!$M:$M,PlayerData!R:R,""),
_xlfn.XLOOKUP(_xlfn.CONCAT(6,"-",$A215, "-", "A"), PlayerData!$M:$M,PlayerData!R:R,""),
_xlfn.XLOOKUP(_xlfn.CONCAT(7,"-",$A215, "-", "A"), PlayerData!$M:$M,PlayerData!R:R,""),
_xlfn.XLOOKUP(_xlfn.CONCAT(8,"-",$A215, "-", "A"), PlayerData!$M:$M,PlayerData!R:R,""),
_xlfn.XLOOKUP(_xlfn.CONCAT(9,"-",$A215, "-", "A"), PlayerData!$M:$M,PlayerData!R:R,""),
_xlfn.XLOOKUP(_xlfn.CONCAT(10,"-",$A215, "-", "A"), PlayerData!$M:$M,PlayerData!R:R,""),
_xlfn.XLOOKUP(_xlfn.CONCAT(11,"-",$A215, "-", "A"), PlayerData!$M:$M,PlayerData!R:R,""),
_xlfn.XLOOKUP(_xlfn.CONCAT(12,"-",$A215, "-", "A"), PlayerData!$M:$M,PlayerData!R:R,""),
_xlfn.XLOOKUP(_xlfn.CONCAT(13,"-",$A215, "-", "A"), PlayerData!$M:$M,PlayerData!R:R,""),
_xlfn.XLOOKUP(_xlfn.CONCAT(14,"-",$A215, "-", "A"), PlayerData!$M:$M,PlayerData!R:R,""),
_xlfn.XLOOKUP(_xlfn.CONCAT(15,"-",$A215, "-", "A"), PlayerData!$M:$M,PlayerData!R:R,""),
_xlfn.XLOOKUP(_xlfn.CONCAT(16,"-",$A215, "-", "A"), PlayerData!$M:$M,PlayerData!R:R,""),
_xlfn.XLOOKUP(_xlfn.CONCAT(17,"-",$A215, "-", "A"), PlayerData!$M:$M,PlayerData!R:R,""),
_xlfn.XLOOKUP(_xlfn.CONCAT(18,"-",$A215, "-", "A"), PlayerData!$M:$M,PlayerData!R:R,"")))</f>
        <v>0.28999999999999998</v>
      </c>
      <c r="N215" s="134">
        <f t="shared" si="23"/>
        <v>0</v>
      </c>
      <c r="O215" s="134">
        <f t="shared" si="24"/>
        <v>0</v>
      </c>
      <c r="P215" s="73">
        <f t="shared" si="25"/>
        <v>3.9083557951482479</v>
      </c>
      <c r="Q215" s="132" cm="1">
        <f t="array" ref="Q215">IF(OR($A215=Solver!$T$12:$T$201),0,SUMPRODUCT($H215:$J215,$T$4:$V$4))</f>
        <v>5.3908355795148255</v>
      </c>
      <c r="R215" s="73" cm="1">
        <f t="array" ref="R215">IF(OR($A215=Solver!$T$12:$T$201),0, SUMPRODUCT($N215:$P215, $T$4:$V$4))</f>
        <v>3.9083557951482479</v>
      </c>
    </row>
    <row r="216" spans="1:18">
      <c r="A216" s="55">
        <v>214</v>
      </c>
      <c r="B216" s="55" t="str">
        <f>_xlfn.XLOOKUP($A216, PlayerData!$B$3:$B$394, PlayerData!C$3:C$394)</f>
        <v>EVE</v>
      </c>
      <c r="C216" s="55" t="str">
        <f>_xlfn.XLOOKUP($A216, PlayerData!$B$3:$B$394, PlayerData!D$3:D$394)</f>
        <v>M</v>
      </c>
      <c r="D216" s="31" t="str">
        <f>_xlfn.XLOOKUP($A216, PlayerData!$B$3:$B$394, PlayerData!E$3:E$394)</f>
        <v>Gordon</v>
      </c>
      <c r="E216" s="136" cm="1">
        <f t="array" ref="E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"H"), PlayerData!$G:$G,PlayerData!H:H,""),
_xlfn.XLOOKUP(_xlfn.CONCAT(1,"-",$A216, "-", "H"), PlayerData!$G:$G,PlayerData!H:H,""),
_xlfn.XLOOKUP(_xlfn.CONCAT(2,"-",$A216, "-", "H"), PlayerData!$G:$G,PlayerData!H:H,""),
_xlfn.XLOOKUP(_xlfn.CONCAT(3,"-",$A216, "-", "H"), PlayerData!$G:$G,PlayerData!H:H,""),
_xlfn.XLOOKUP(_xlfn.CONCAT(4,"-",$A216, "-", "H"), PlayerData!$G:$G,PlayerData!H:H,""),
_xlfn.XLOOKUP(_xlfn.CONCAT(5,"-",$A216, "-", "H"), PlayerData!$G:$G,PlayerData!H:H,""),
_xlfn.XLOOKUP(_xlfn.CONCAT(6,"-",$A216, "-", "H"), PlayerData!$G:$G,PlayerData!H:H,""),
_xlfn.XLOOKUP(_xlfn.CONCAT(7,"-",$A216, "-", "H"), PlayerData!$G:$G,PlayerData!H:H,""),
_xlfn.XLOOKUP(_xlfn.CONCAT(8,"-",$A216, "-", "H"), PlayerData!$G:$G,PlayerData!H:H,""),
_xlfn.XLOOKUP(_xlfn.CONCAT(9,"-",$A216, "-", "H"), PlayerData!$G:$G,PlayerData!H:H,""),
_xlfn.XLOOKUP(_xlfn.CONCAT(10,"-",$A216, "-", "H"), PlayerData!$G:$G,PlayerData!H:H,""),
_xlfn.XLOOKUP(_xlfn.CONCAT(11,"-",$A216, "-", "H"), PlayerData!$G:$G,PlayerData!H:H,""),
_xlfn.XLOOKUP(_xlfn.CONCAT(12,"-",$A216, "-", "H"), PlayerData!$G:$G,PlayerData!H:H,""),
_xlfn.XLOOKUP(_xlfn.CONCAT(13,"-",$A216, "-", "H"), PlayerData!$G:$G,PlayerData!H:H,""),
_xlfn.XLOOKUP(_xlfn.CONCAT(14,"-",$A216, "-", "H"), PlayerData!$G:$G,PlayerData!H:H,""),
_xlfn.XLOOKUP(_xlfn.CONCAT(15,"-",$A216, "-", "H"), PlayerData!$G:$G,PlayerData!H:H,""),
_xlfn.XLOOKUP(_xlfn.CONCAT(16,"-",$A216, "-", "H"), PlayerData!$G:$G,PlayerData!H:H,""),
_xlfn.XLOOKUP(_xlfn.CONCAT(17,"-",$A216, "-", "H"), PlayerData!$G:$G,PlayerData!H:H,""),
_xlfn.XLOOKUP(_xlfn.CONCAT(18,"-",$A216, "-", "H"), PlayerData!$G:$G,PlayerData!H:H,"")))</f>
        <v>0</v>
      </c>
      <c r="F216" s="136" cm="1">
        <f t="array" ref="F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"H"), PlayerData!$G:$G,PlayerData!I:I,""),
_xlfn.XLOOKUP(_xlfn.CONCAT(1,"-",$A216, "-", "H"), PlayerData!$G:$G,PlayerData!I:I,""),
_xlfn.XLOOKUP(_xlfn.CONCAT(2,"-",$A216, "-", "H"), PlayerData!$G:$G,PlayerData!I:I,""),
_xlfn.XLOOKUP(_xlfn.CONCAT(3,"-",$A216, "-", "H"), PlayerData!$G:$G,PlayerData!I:I,""),
_xlfn.XLOOKUP(_xlfn.CONCAT(4,"-",$A216, "-", "H"), PlayerData!$G:$G,PlayerData!I:I,""),
_xlfn.XLOOKUP(_xlfn.CONCAT(5,"-",$A216, "-", "H"), PlayerData!$G:$G,PlayerData!I:I,""),
_xlfn.XLOOKUP(_xlfn.CONCAT(6,"-",$A216, "-", "H"), PlayerData!$G:$G,PlayerData!I:I,""),
_xlfn.XLOOKUP(_xlfn.CONCAT(7,"-",$A216, "-", "H"), PlayerData!$G:$G,PlayerData!I:I,""),
_xlfn.XLOOKUP(_xlfn.CONCAT(8,"-",$A216, "-", "H"), PlayerData!$G:$G,PlayerData!I:I,""),
_xlfn.XLOOKUP(_xlfn.CONCAT(9,"-",$A216, "-", "H"), PlayerData!$G:$G,PlayerData!I:I,""),
_xlfn.XLOOKUP(_xlfn.CONCAT(10,"-",$A216, "-", "H"), PlayerData!$G:$G,PlayerData!I:I,""),
_xlfn.XLOOKUP(_xlfn.CONCAT(11,"-",$A216, "-", "H"), PlayerData!$G:$G,PlayerData!I:I,""),
_xlfn.XLOOKUP(_xlfn.CONCAT(12,"-",$A216, "-", "H"), PlayerData!$G:$G,PlayerData!I:I,""),
_xlfn.XLOOKUP(_xlfn.CONCAT(13,"-",$A216, "-", "H"), PlayerData!$G:$G,PlayerData!I:I,""),
_xlfn.XLOOKUP(_xlfn.CONCAT(14,"-",$A216, "-", "H"), PlayerData!$G:$G,PlayerData!I:I,""),
_xlfn.XLOOKUP(_xlfn.CONCAT(15,"-",$A216, "-", "H"), PlayerData!$G:$G,PlayerData!I:I,""),
_xlfn.XLOOKUP(_xlfn.CONCAT(16,"-",$A216, "-", "H"), PlayerData!$G:$G,PlayerData!I:I,""),
_xlfn.XLOOKUP(_xlfn.CONCAT(17,"-",$A216, "-", "H"), PlayerData!$G:$G,PlayerData!I:I,""),
_xlfn.XLOOKUP(_xlfn.CONCAT(18,"-",$A216, "-", "H"), PlayerData!$G:$G,PlayerData!I:I,"")))</f>
        <v>0</v>
      </c>
      <c r="G216" s="90" cm="1">
        <f t="array" ref="G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"H"), PlayerData!$G:$G,PlayerData!L:L,""),
_xlfn.XLOOKUP(_xlfn.CONCAT(1,"-",$A216, "-", "H"), PlayerData!$G:$G,PlayerData!L:L,""),
_xlfn.XLOOKUP(_xlfn.CONCAT(2,"-",$A216, "-", "H"), PlayerData!$G:$G,PlayerData!L:L,""),
_xlfn.XLOOKUP(_xlfn.CONCAT(3,"-",$A216, "-", "H"), PlayerData!$G:$G,PlayerData!L:L,""),
_xlfn.XLOOKUP(_xlfn.CONCAT(4,"-",$A216, "-", "H"), PlayerData!$G:$G,PlayerData!L:L,""),
_xlfn.XLOOKUP(_xlfn.CONCAT(5,"-",$A216, "-", "H"), PlayerData!$G:$G,PlayerData!L:L,""),
_xlfn.XLOOKUP(_xlfn.CONCAT(6,"-",$A216, "-", "H"), PlayerData!$G:$G,PlayerData!L:L,""),
_xlfn.XLOOKUP(_xlfn.CONCAT(7,"-",$A216, "-", "H"), PlayerData!$G:$G,PlayerData!L:L,""),
_xlfn.XLOOKUP(_xlfn.CONCAT(8,"-",$A216, "-", "H"), PlayerData!$G:$G,PlayerData!L:L,""),
_xlfn.XLOOKUP(_xlfn.CONCAT(9,"-",$A216, "-", "H"), PlayerData!$G:$G,PlayerData!L:L,""),
_xlfn.XLOOKUP(_xlfn.CONCAT(10,"-",$A216, "-", "H"), PlayerData!$G:$G,PlayerData!L:L,""),
_xlfn.XLOOKUP(_xlfn.CONCAT(11,"-",$A216, "-", "H"), PlayerData!$G:$G,PlayerData!L:L,""),
_xlfn.XLOOKUP(_xlfn.CONCAT(12,"-",$A216, "-", "H"), PlayerData!$G:$G,PlayerData!L:L,""),
_xlfn.XLOOKUP(_xlfn.CONCAT(13,"-",$A216, "-", "H"), PlayerData!$G:$G,PlayerData!L:L,""),
_xlfn.XLOOKUP(_xlfn.CONCAT(14,"-",$A216, "-", "H"), PlayerData!$G:$G,PlayerData!L:L,""),
_xlfn.XLOOKUP(_xlfn.CONCAT(15,"-",$A216, "-", "H"), PlayerData!$G:$G,PlayerData!L:L,""),
_xlfn.XLOOKUP(_xlfn.CONCAT(16,"-",$A216, "-", "H"), PlayerData!$G:$G,PlayerData!L:L,""),
_xlfn.XLOOKUP(_xlfn.CONCAT(17,"-",$A216, "-", "H"), PlayerData!$G:$G,PlayerData!L:L,""),
_xlfn.XLOOKUP(_xlfn.CONCAT(18,"-",$A216, "-", "H"), PlayerData!$G:$G,PlayerData!L:L,"")))</f>
        <v>0.15000000000000002</v>
      </c>
      <c r="H216" s="132">
        <f t="shared" si="20"/>
        <v>0</v>
      </c>
      <c r="I216" s="132">
        <f t="shared" si="21"/>
        <v>0</v>
      </c>
      <c r="J216" s="72">
        <f t="shared" si="22"/>
        <v>2.0215633423180597</v>
      </c>
      <c r="K216" s="138" cm="1">
        <f t="array" ref="K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"A"), PlayerData!$M:$M,PlayerData!N:N,""),
_xlfn.XLOOKUP(_xlfn.CONCAT(1,"-",$A216, "-", "A"), PlayerData!$M:$M,PlayerData!N:N,""),
_xlfn.XLOOKUP(_xlfn.CONCAT(2,"-",$A216, "-", "A"), PlayerData!$M:$M,PlayerData!N:N,""),
_xlfn.XLOOKUP(_xlfn.CONCAT(3,"-",$A216, "-", "A"), PlayerData!$M:$M,PlayerData!N:N,""),
_xlfn.XLOOKUP(_xlfn.CONCAT(4,"-",$A216, "-", "A"), PlayerData!$M:$M,PlayerData!N:N,""),
_xlfn.XLOOKUP(_xlfn.CONCAT(5,"-",$A216, "-", "A"), PlayerData!$M:$M,PlayerData!N:N,""),
_xlfn.XLOOKUP(_xlfn.CONCAT(6,"-",$A216, "-", "A"), PlayerData!$M:$M,PlayerData!N:N,""),
_xlfn.XLOOKUP(_xlfn.CONCAT(7,"-",$A216, "-", "A"), PlayerData!$M:$M,PlayerData!N:N,""),
_xlfn.XLOOKUP(_xlfn.CONCAT(8,"-",$A216, "-", "A"), PlayerData!$M:$M,PlayerData!N:N,""),
_xlfn.XLOOKUP(_xlfn.CONCAT(9,"-",$A216, "-", "A"), PlayerData!$M:$M,PlayerData!N:N,""),
_xlfn.XLOOKUP(_xlfn.CONCAT(10,"-",$A216, "-", "A"), PlayerData!$M:$M,PlayerData!N:N,""),
_xlfn.XLOOKUP(_xlfn.CONCAT(11,"-",$A216, "-", "A"), PlayerData!$M:$M,PlayerData!N:N,""),
_xlfn.XLOOKUP(_xlfn.CONCAT(12,"-",$A216, "-", "A"), PlayerData!$M:$M,PlayerData!N:N,""),
_xlfn.XLOOKUP(_xlfn.CONCAT(13,"-",$A216, "-", "A"), PlayerData!$M:$M,PlayerData!N:N,""),
_xlfn.XLOOKUP(_xlfn.CONCAT(14,"-",$A216, "-", "A"), PlayerData!$M:$M,PlayerData!N:N,""),
_xlfn.XLOOKUP(_xlfn.CONCAT(15,"-",$A216, "-", "A"), PlayerData!$M:$M,PlayerData!N:N,""),
_xlfn.XLOOKUP(_xlfn.CONCAT(16,"-",$A216, "-", "A"), PlayerData!$M:$M,PlayerData!N:N,""),
_xlfn.XLOOKUP(_xlfn.CONCAT(17,"-",$A216, "-", "A"), PlayerData!$M:$M,PlayerData!N:N,""),
_xlfn.XLOOKUP(_xlfn.CONCAT(18,"-",$A216, "-", "A"), PlayerData!$M:$M,PlayerData!N:N,"")))</f>
        <v>0</v>
      </c>
      <c r="L216" s="138" cm="1">
        <f t="array" ref="L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"A"), PlayerData!$M:$M,PlayerData!O:O,""),
_xlfn.XLOOKUP(_xlfn.CONCAT(1,"-",$A216, "-", "A"), PlayerData!$M:$M,PlayerData!O:O,""),
_xlfn.XLOOKUP(_xlfn.CONCAT(2,"-",$A216, "-", "A"), PlayerData!$M:$M,PlayerData!O:O,""),
_xlfn.XLOOKUP(_xlfn.CONCAT(3,"-",$A216, "-", "A"), PlayerData!$M:$M,PlayerData!O:O,""),
_xlfn.XLOOKUP(_xlfn.CONCAT(4,"-",$A216, "-", "A"), PlayerData!$M:$M,PlayerData!O:O,""),
_xlfn.XLOOKUP(_xlfn.CONCAT(5,"-",$A216, "-", "A"), PlayerData!$M:$M,PlayerData!O:O,""),
_xlfn.XLOOKUP(_xlfn.CONCAT(6,"-",$A216, "-", "A"), PlayerData!$M:$M,PlayerData!O:O,""),
_xlfn.XLOOKUP(_xlfn.CONCAT(7,"-",$A216, "-", "A"), PlayerData!$M:$M,PlayerData!O:O,""),
_xlfn.XLOOKUP(_xlfn.CONCAT(8,"-",$A216, "-", "A"), PlayerData!$M:$M,PlayerData!O:O,""),
_xlfn.XLOOKUP(_xlfn.CONCAT(9,"-",$A216, "-", "A"), PlayerData!$M:$M,PlayerData!O:O,""),
_xlfn.XLOOKUP(_xlfn.CONCAT(10,"-",$A216, "-", "A"), PlayerData!$M:$M,PlayerData!O:O,""),
_xlfn.XLOOKUP(_xlfn.CONCAT(11,"-",$A216, "-", "A"), PlayerData!$M:$M,PlayerData!O:O,""),
_xlfn.XLOOKUP(_xlfn.CONCAT(12,"-",$A216, "-", "A"), PlayerData!$M:$M,PlayerData!O:O,""),
_xlfn.XLOOKUP(_xlfn.CONCAT(13,"-",$A216, "-", "A"), PlayerData!$M:$M,PlayerData!O:O,""),
_xlfn.XLOOKUP(_xlfn.CONCAT(14,"-",$A216, "-", "A"), PlayerData!$M:$M,PlayerData!O:O,""),
_xlfn.XLOOKUP(_xlfn.CONCAT(15,"-",$A216, "-", "A"), PlayerData!$M:$M,PlayerData!O:O,""),
_xlfn.XLOOKUP(_xlfn.CONCAT(16,"-",$A216, "-", "A"), PlayerData!$M:$M,PlayerData!O:O,""),
_xlfn.XLOOKUP(_xlfn.CONCAT(17,"-",$A216, "-", "A"), PlayerData!$M:$M,PlayerData!O:O,""),
_xlfn.XLOOKUP(_xlfn.CONCAT(18,"-",$A216, "-", "A"), PlayerData!$M:$M,PlayerData!O:O,"")))</f>
        <v>0</v>
      </c>
      <c r="M216" s="96" cm="1">
        <f t="array" ref="M2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_xlfn.XLOOKUP(_xlfn.CONCAT(0,"-",$A216, "-", "A"), PlayerData!$M:$M,PlayerData!R:R,""),
_xlfn.XLOOKUP(_xlfn.CONCAT(1,"-",$A216, "-", "A"), PlayerData!$M:$M,PlayerData!R:R,""),
_xlfn.XLOOKUP(_xlfn.CONCAT(2,"-",$A216, "-", "A"), PlayerData!$M:$M,PlayerData!R:R,""),
_xlfn.XLOOKUP(_xlfn.CONCAT(3,"-",$A216, "-", "A"), PlayerData!$M:$M,PlayerData!R:R,""),
_xlfn.XLOOKUP(_xlfn.CONCAT(4,"-",$A216, "-", "A"), PlayerData!$M:$M,PlayerData!R:R,""),
_xlfn.XLOOKUP(_xlfn.CONCAT(5,"-",$A216, "-", "A"), PlayerData!$M:$M,PlayerData!R:R,""),
_xlfn.XLOOKUP(_xlfn.CONCAT(6,"-",$A216, "-", "A"), PlayerData!$M:$M,PlayerData!R:R,""),
_xlfn.XLOOKUP(_xlfn.CONCAT(7,"-",$A216, "-", "A"), PlayerData!$M:$M,PlayerData!R:R,""),
_xlfn.XLOOKUP(_xlfn.CONCAT(8,"-",$A216, "-", "A"), PlayerData!$M:$M,PlayerData!R:R,""),
_xlfn.XLOOKUP(_xlfn.CONCAT(9,"-",$A216, "-", "A"), PlayerData!$M:$M,PlayerData!R:R,""),
_xlfn.XLOOKUP(_xlfn.CONCAT(10,"-",$A216, "-", "A"), PlayerData!$M:$M,PlayerData!R:R,""),
_xlfn.XLOOKUP(_xlfn.CONCAT(11,"-",$A216, "-", "A"), PlayerData!$M:$M,PlayerData!R:R,""),
_xlfn.XLOOKUP(_xlfn.CONCAT(12,"-",$A216, "-", "A"), PlayerData!$M:$M,PlayerData!R:R,""),
_xlfn.XLOOKUP(_xlfn.CONCAT(13,"-",$A216, "-", "A"), PlayerData!$M:$M,PlayerData!R:R,""),
_xlfn.XLOOKUP(_xlfn.CONCAT(14,"-",$A216, "-", "A"), PlayerData!$M:$M,PlayerData!R:R,""),
_xlfn.XLOOKUP(_xlfn.CONCAT(15,"-",$A216, "-", "A"), PlayerData!$M:$M,PlayerData!R:R,""),
_xlfn.XLOOKUP(_xlfn.CONCAT(16,"-",$A216, "-", "A"), PlayerData!$M:$M,PlayerData!R:R,""),
_xlfn.XLOOKUP(_xlfn.CONCAT(17,"-",$A216, "-", "A"), PlayerData!$M:$M,PlayerData!R:R,""),
_xlfn.XLOOKUP(_xlfn.CONCAT(18,"-",$A216, "-", "A"), PlayerData!$M:$M,PlayerData!R:R,"")))</f>
        <v>0.16</v>
      </c>
      <c r="N216" s="134">
        <f t="shared" si="23"/>
        <v>0</v>
      </c>
      <c r="O216" s="134">
        <f t="shared" si="24"/>
        <v>0</v>
      </c>
      <c r="P216" s="73">
        <f t="shared" si="25"/>
        <v>2.1563342318059302</v>
      </c>
      <c r="Q216" s="132" cm="1">
        <f t="array" ref="Q216">IF(OR($A216=Solver!$T$12:$T$201),0,SUMPRODUCT($H216:$J216,$T$4:$V$4))</f>
        <v>2.0215633423180597</v>
      </c>
      <c r="R216" s="73" cm="1">
        <f t="array" ref="R216">IF(OR($A216=Solver!$T$12:$T$201),0, SUMPRODUCT($N216:$P216, $T$4:$V$4))</f>
        <v>2.1563342318059302</v>
      </c>
    </row>
    <row r="217" spans="1:18">
      <c r="A217" s="55">
        <v>215</v>
      </c>
      <c r="B217" s="55" t="str">
        <f>_xlfn.XLOOKUP($A217, PlayerData!$B$3:$B$394, PlayerData!C$3:C$394)</f>
        <v>SOU</v>
      </c>
      <c r="C217" s="55" t="str">
        <f>_xlfn.XLOOKUP($A217, PlayerData!$B$3:$B$394, PlayerData!D$3:D$394)</f>
        <v>M</v>
      </c>
      <c r="D217" s="31" t="str">
        <f>_xlfn.XLOOKUP($A217, PlayerData!$B$3:$B$394, PlayerData!E$3:E$394)</f>
        <v>Smallbone</v>
      </c>
      <c r="E217" s="136" cm="1">
        <f t="array" ref="E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"H"), PlayerData!$G:$G,PlayerData!H:H,""),
_xlfn.XLOOKUP(_xlfn.CONCAT(1,"-",$A217, "-", "H"), PlayerData!$G:$G,PlayerData!H:H,""),
_xlfn.XLOOKUP(_xlfn.CONCAT(2,"-",$A217, "-", "H"), PlayerData!$G:$G,PlayerData!H:H,""),
_xlfn.XLOOKUP(_xlfn.CONCAT(3,"-",$A217, "-", "H"), PlayerData!$G:$G,PlayerData!H:H,""),
_xlfn.XLOOKUP(_xlfn.CONCAT(4,"-",$A217, "-", "H"), PlayerData!$G:$G,PlayerData!H:H,""),
_xlfn.XLOOKUP(_xlfn.CONCAT(5,"-",$A217, "-", "H"), PlayerData!$G:$G,PlayerData!H:H,""),
_xlfn.XLOOKUP(_xlfn.CONCAT(6,"-",$A217, "-", "H"), PlayerData!$G:$G,PlayerData!H:H,""),
_xlfn.XLOOKUP(_xlfn.CONCAT(7,"-",$A217, "-", "H"), PlayerData!$G:$G,PlayerData!H:H,""),
_xlfn.XLOOKUP(_xlfn.CONCAT(8,"-",$A217, "-", "H"), PlayerData!$G:$G,PlayerData!H:H,""),
_xlfn.XLOOKUP(_xlfn.CONCAT(9,"-",$A217, "-", "H"), PlayerData!$G:$G,PlayerData!H:H,""),
_xlfn.XLOOKUP(_xlfn.CONCAT(10,"-",$A217, "-", "H"), PlayerData!$G:$G,PlayerData!H:H,""),
_xlfn.XLOOKUP(_xlfn.CONCAT(11,"-",$A217, "-", "H"), PlayerData!$G:$G,PlayerData!H:H,""),
_xlfn.XLOOKUP(_xlfn.CONCAT(12,"-",$A217, "-", "H"), PlayerData!$G:$G,PlayerData!H:H,""),
_xlfn.XLOOKUP(_xlfn.CONCAT(13,"-",$A217, "-", "H"), PlayerData!$G:$G,PlayerData!H:H,""),
_xlfn.XLOOKUP(_xlfn.CONCAT(14,"-",$A217, "-", "H"), PlayerData!$G:$G,PlayerData!H:H,""),
_xlfn.XLOOKUP(_xlfn.CONCAT(15,"-",$A217, "-", "H"), PlayerData!$G:$G,PlayerData!H:H,""),
_xlfn.XLOOKUP(_xlfn.CONCAT(16,"-",$A217, "-", "H"), PlayerData!$G:$G,PlayerData!H:H,""),
_xlfn.XLOOKUP(_xlfn.CONCAT(17,"-",$A217, "-", "H"), PlayerData!$G:$G,PlayerData!H:H,""),
_xlfn.XLOOKUP(_xlfn.CONCAT(18,"-",$A217, "-", "H"), PlayerData!$G:$G,PlayerData!H:H,"")))</f>
        <v>0</v>
      </c>
      <c r="F217" s="136" cm="1">
        <f t="array" ref="F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"H"), PlayerData!$G:$G,PlayerData!I:I,""),
_xlfn.XLOOKUP(_xlfn.CONCAT(1,"-",$A217, "-", "H"), PlayerData!$G:$G,PlayerData!I:I,""),
_xlfn.XLOOKUP(_xlfn.CONCAT(2,"-",$A217, "-", "H"), PlayerData!$G:$G,PlayerData!I:I,""),
_xlfn.XLOOKUP(_xlfn.CONCAT(3,"-",$A217, "-", "H"), PlayerData!$G:$G,PlayerData!I:I,""),
_xlfn.XLOOKUP(_xlfn.CONCAT(4,"-",$A217, "-", "H"), PlayerData!$G:$G,PlayerData!I:I,""),
_xlfn.XLOOKUP(_xlfn.CONCAT(5,"-",$A217, "-", "H"), PlayerData!$G:$G,PlayerData!I:I,""),
_xlfn.XLOOKUP(_xlfn.CONCAT(6,"-",$A217, "-", "H"), PlayerData!$G:$G,PlayerData!I:I,""),
_xlfn.XLOOKUP(_xlfn.CONCAT(7,"-",$A217, "-", "H"), PlayerData!$G:$G,PlayerData!I:I,""),
_xlfn.XLOOKUP(_xlfn.CONCAT(8,"-",$A217, "-", "H"), PlayerData!$G:$G,PlayerData!I:I,""),
_xlfn.XLOOKUP(_xlfn.CONCAT(9,"-",$A217, "-", "H"), PlayerData!$G:$G,PlayerData!I:I,""),
_xlfn.XLOOKUP(_xlfn.CONCAT(10,"-",$A217, "-", "H"), PlayerData!$G:$G,PlayerData!I:I,""),
_xlfn.XLOOKUP(_xlfn.CONCAT(11,"-",$A217, "-", "H"), PlayerData!$G:$G,PlayerData!I:I,""),
_xlfn.XLOOKUP(_xlfn.CONCAT(12,"-",$A217, "-", "H"), PlayerData!$G:$G,PlayerData!I:I,""),
_xlfn.XLOOKUP(_xlfn.CONCAT(13,"-",$A217, "-", "H"), PlayerData!$G:$G,PlayerData!I:I,""),
_xlfn.XLOOKUP(_xlfn.CONCAT(14,"-",$A217, "-", "H"), PlayerData!$G:$G,PlayerData!I:I,""),
_xlfn.XLOOKUP(_xlfn.CONCAT(15,"-",$A217, "-", "H"), PlayerData!$G:$G,PlayerData!I:I,""),
_xlfn.XLOOKUP(_xlfn.CONCAT(16,"-",$A217, "-", "H"), PlayerData!$G:$G,PlayerData!I:I,""),
_xlfn.XLOOKUP(_xlfn.CONCAT(17,"-",$A217, "-", "H"), PlayerData!$G:$G,PlayerData!I:I,""),
_xlfn.XLOOKUP(_xlfn.CONCAT(18,"-",$A217, "-", "H"), PlayerData!$G:$G,PlayerData!I:I,"")))</f>
        <v>0</v>
      </c>
      <c r="G217" s="90" cm="1">
        <f t="array" ref="G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"H"), PlayerData!$G:$G,PlayerData!L:L,""),
_xlfn.XLOOKUP(_xlfn.CONCAT(1,"-",$A217, "-", "H"), PlayerData!$G:$G,PlayerData!L:L,""),
_xlfn.XLOOKUP(_xlfn.CONCAT(2,"-",$A217, "-", "H"), PlayerData!$G:$G,PlayerData!L:L,""),
_xlfn.XLOOKUP(_xlfn.CONCAT(3,"-",$A217, "-", "H"), PlayerData!$G:$G,PlayerData!L:L,""),
_xlfn.XLOOKUP(_xlfn.CONCAT(4,"-",$A217, "-", "H"), PlayerData!$G:$G,PlayerData!L:L,""),
_xlfn.XLOOKUP(_xlfn.CONCAT(5,"-",$A217, "-", "H"), PlayerData!$G:$G,PlayerData!L:L,""),
_xlfn.XLOOKUP(_xlfn.CONCAT(6,"-",$A217, "-", "H"), PlayerData!$G:$G,PlayerData!L:L,""),
_xlfn.XLOOKUP(_xlfn.CONCAT(7,"-",$A217, "-", "H"), PlayerData!$G:$G,PlayerData!L:L,""),
_xlfn.XLOOKUP(_xlfn.CONCAT(8,"-",$A217, "-", "H"), PlayerData!$G:$G,PlayerData!L:L,""),
_xlfn.XLOOKUP(_xlfn.CONCAT(9,"-",$A217, "-", "H"), PlayerData!$G:$G,PlayerData!L:L,""),
_xlfn.XLOOKUP(_xlfn.CONCAT(10,"-",$A217, "-", "H"), PlayerData!$G:$G,PlayerData!L:L,""),
_xlfn.XLOOKUP(_xlfn.CONCAT(11,"-",$A217, "-", "H"), PlayerData!$G:$G,PlayerData!L:L,""),
_xlfn.XLOOKUP(_xlfn.CONCAT(12,"-",$A217, "-", "H"), PlayerData!$G:$G,PlayerData!L:L,""),
_xlfn.XLOOKUP(_xlfn.CONCAT(13,"-",$A217, "-", "H"), PlayerData!$G:$G,PlayerData!L:L,""),
_xlfn.XLOOKUP(_xlfn.CONCAT(14,"-",$A217, "-", "H"), PlayerData!$G:$G,PlayerData!L:L,""),
_xlfn.XLOOKUP(_xlfn.CONCAT(15,"-",$A217, "-", "H"), PlayerData!$G:$G,PlayerData!L:L,""),
_xlfn.XLOOKUP(_xlfn.CONCAT(16,"-",$A217, "-", "H"), PlayerData!$G:$G,PlayerData!L:L,""),
_xlfn.XLOOKUP(_xlfn.CONCAT(17,"-",$A217, "-", "H"), PlayerData!$G:$G,PlayerData!L:L,""),
_xlfn.XLOOKUP(_xlfn.CONCAT(18,"-",$A217, "-", "H"), PlayerData!$G:$G,PlayerData!L:L,"")))</f>
        <v>0.11</v>
      </c>
      <c r="H217" s="132">
        <f t="shared" si="20"/>
        <v>0</v>
      </c>
      <c r="I217" s="132">
        <f t="shared" si="21"/>
        <v>0</v>
      </c>
      <c r="J217" s="72">
        <f t="shared" si="22"/>
        <v>1.4824797843665769</v>
      </c>
      <c r="K217" s="138" cm="1">
        <f t="array" ref="K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"A"), PlayerData!$M:$M,PlayerData!N:N,""),
_xlfn.XLOOKUP(_xlfn.CONCAT(1,"-",$A217, "-", "A"), PlayerData!$M:$M,PlayerData!N:N,""),
_xlfn.XLOOKUP(_xlfn.CONCAT(2,"-",$A217, "-", "A"), PlayerData!$M:$M,PlayerData!N:N,""),
_xlfn.XLOOKUP(_xlfn.CONCAT(3,"-",$A217, "-", "A"), PlayerData!$M:$M,PlayerData!N:N,""),
_xlfn.XLOOKUP(_xlfn.CONCAT(4,"-",$A217, "-", "A"), PlayerData!$M:$M,PlayerData!N:N,""),
_xlfn.XLOOKUP(_xlfn.CONCAT(5,"-",$A217, "-", "A"), PlayerData!$M:$M,PlayerData!N:N,""),
_xlfn.XLOOKUP(_xlfn.CONCAT(6,"-",$A217, "-", "A"), PlayerData!$M:$M,PlayerData!N:N,""),
_xlfn.XLOOKUP(_xlfn.CONCAT(7,"-",$A217, "-", "A"), PlayerData!$M:$M,PlayerData!N:N,""),
_xlfn.XLOOKUP(_xlfn.CONCAT(8,"-",$A217, "-", "A"), PlayerData!$M:$M,PlayerData!N:N,""),
_xlfn.XLOOKUP(_xlfn.CONCAT(9,"-",$A217, "-", "A"), PlayerData!$M:$M,PlayerData!N:N,""),
_xlfn.XLOOKUP(_xlfn.CONCAT(10,"-",$A217, "-", "A"), PlayerData!$M:$M,PlayerData!N:N,""),
_xlfn.XLOOKUP(_xlfn.CONCAT(11,"-",$A217, "-", "A"), PlayerData!$M:$M,PlayerData!N:N,""),
_xlfn.XLOOKUP(_xlfn.CONCAT(12,"-",$A217, "-", "A"), PlayerData!$M:$M,PlayerData!N:N,""),
_xlfn.XLOOKUP(_xlfn.CONCAT(13,"-",$A217, "-", "A"), PlayerData!$M:$M,PlayerData!N:N,""),
_xlfn.XLOOKUP(_xlfn.CONCAT(14,"-",$A217, "-", "A"), PlayerData!$M:$M,PlayerData!N:N,""),
_xlfn.XLOOKUP(_xlfn.CONCAT(15,"-",$A217, "-", "A"), PlayerData!$M:$M,PlayerData!N:N,""),
_xlfn.XLOOKUP(_xlfn.CONCAT(16,"-",$A217, "-", "A"), PlayerData!$M:$M,PlayerData!N:N,""),
_xlfn.XLOOKUP(_xlfn.CONCAT(17,"-",$A217, "-", "A"), PlayerData!$M:$M,PlayerData!N:N,""),
_xlfn.XLOOKUP(_xlfn.CONCAT(18,"-",$A217, "-", "A"), PlayerData!$M:$M,PlayerData!N:N,"")))</f>
        <v>0.5</v>
      </c>
      <c r="L217" s="138" cm="1">
        <f t="array" ref="L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"A"), PlayerData!$M:$M,PlayerData!O:O,""),
_xlfn.XLOOKUP(_xlfn.CONCAT(1,"-",$A217, "-", "A"), PlayerData!$M:$M,PlayerData!O:O,""),
_xlfn.XLOOKUP(_xlfn.CONCAT(2,"-",$A217, "-", "A"), PlayerData!$M:$M,PlayerData!O:O,""),
_xlfn.XLOOKUP(_xlfn.CONCAT(3,"-",$A217, "-", "A"), PlayerData!$M:$M,PlayerData!O:O,""),
_xlfn.XLOOKUP(_xlfn.CONCAT(4,"-",$A217, "-", "A"), PlayerData!$M:$M,PlayerData!O:O,""),
_xlfn.XLOOKUP(_xlfn.CONCAT(5,"-",$A217, "-", "A"), PlayerData!$M:$M,PlayerData!O:O,""),
_xlfn.XLOOKUP(_xlfn.CONCAT(6,"-",$A217, "-", "A"), PlayerData!$M:$M,PlayerData!O:O,""),
_xlfn.XLOOKUP(_xlfn.CONCAT(7,"-",$A217, "-", "A"), PlayerData!$M:$M,PlayerData!O:O,""),
_xlfn.XLOOKUP(_xlfn.CONCAT(8,"-",$A217, "-", "A"), PlayerData!$M:$M,PlayerData!O:O,""),
_xlfn.XLOOKUP(_xlfn.CONCAT(9,"-",$A217, "-", "A"), PlayerData!$M:$M,PlayerData!O:O,""),
_xlfn.XLOOKUP(_xlfn.CONCAT(10,"-",$A217, "-", "A"), PlayerData!$M:$M,PlayerData!O:O,""),
_xlfn.XLOOKUP(_xlfn.CONCAT(11,"-",$A217, "-", "A"), PlayerData!$M:$M,PlayerData!O:O,""),
_xlfn.XLOOKUP(_xlfn.CONCAT(12,"-",$A217, "-", "A"), PlayerData!$M:$M,PlayerData!O:O,""),
_xlfn.XLOOKUP(_xlfn.CONCAT(13,"-",$A217, "-", "A"), PlayerData!$M:$M,PlayerData!O:O,""),
_xlfn.XLOOKUP(_xlfn.CONCAT(14,"-",$A217, "-", "A"), PlayerData!$M:$M,PlayerData!O:O,""),
_xlfn.XLOOKUP(_xlfn.CONCAT(15,"-",$A217, "-", "A"), PlayerData!$M:$M,PlayerData!O:O,""),
_xlfn.XLOOKUP(_xlfn.CONCAT(16,"-",$A217, "-", "A"), PlayerData!$M:$M,PlayerData!O:O,""),
_xlfn.XLOOKUP(_xlfn.CONCAT(17,"-",$A217, "-", "A"), PlayerData!$M:$M,PlayerData!O:O,""),
_xlfn.XLOOKUP(_xlfn.CONCAT(18,"-",$A217, "-", "A"), PlayerData!$M:$M,PlayerData!O:O,"")))</f>
        <v>0</v>
      </c>
      <c r="M217" s="96" cm="1">
        <f t="array" ref="M2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_xlfn.XLOOKUP(_xlfn.CONCAT(0,"-",$A217, "-", "A"), PlayerData!$M:$M,PlayerData!R:R,""),
_xlfn.XLOOKUP(_xlfn.CONCAT(1,"-",$A217, "-", "A"), PlayerData!$M:$M,PlayerData!R:R,""),
_xlfn.XLOOKUP(_xlfn.CONCAT(2,"-",$A217, "-", "A"), PlayerData!$M:$M,PlayerData!R:R,""),
_xlfn.XLOOKUP(_xlfn.CONCAT(3,"-",$A217, "-", "A"), PlayerData!$M:$M,PlayerData!R:R,""),
_xlfn.XLOOKUP(_xlfn.CONCAT(4,"-",$A217, "-", "A"), PlayerData!$M:$M,PlayerData!R:R,""),
_xlfn.XLOOKUP(_xlfn.CONCAT(5,"-",$A217, "-", "A"), PlayerData!$M:$M,PlayerData!R:R,""),
_xlfn.XLOOKUP(_xlfn.CONCAT(6,"-",$A217, "-", "A"), PlayerData!$M:$M,PlayerData!R:R,""),
_xlfn.XLOOKUP(_xlfn.CONCAT(7,"-",$A217, "-", "A"), PlayerData!$M:$M,PlayerData!R:R,""),
_xlfn.XLOOKUP(_xlfn.CONCAT(8,"-",$A217, "-", "A"), PlayerData!$M:$M,PlayerData!R:R,""),
_xlfn.XLOOKUP(_xlfn.CONCAT(9,"-",$A217, "-", "A"), PlayerData!$M:$M,PlayerData!R:R,""),
_xlfn.XLOOKUP(_xlfn.CONCAT(10,"-",$A217, "-", "A"), PlayerData!$M:$M,PlayerData!R:R,""),
_xlfn.XLOOKUP(_xlfn.CONCAT(11,"-",$A217, "-", "A"), PlayerData!$M:$M,PlayerData!R:R,""),
_xlfn.XLOOKUP(_xlfn.CONCAT(12,"-",$A217, "-", "A"), PlayerData!$M:$M,PlayerData!R:R,""),
_xlfn.XLOOKUP(_xlfn.CONCAT(13,"-",$A217, "-", "A"), PlayerData!$M:$M,PlayerData!R:R,""),
_xlfn.XLOOKUP(_xlfn.CONCAT(14,"-",$A217, "-", "A"), PlayerData!$M:$M,PlayerData!R:R,""),
_xlfn.XLOOKUP(_xlfn.CONCAT(15,"-",$A217, "-", "A"), PlayerData!$M:$M,PlayerData!R:R,""),
_xlfn.XLOOKUP(_xlfn.CONCAT(16,"-",$A217, "-", "A"), PlayerData!$M:$M,PlayerData!R:R,""),
_xlfn.XLOOKUP(_xlfn.CONCAT(17,"-",$A217, "-", "A"), PlayerData!$M:$M,PlayerData!R:R,""),
_xlfn.XLOOKUP(_xlfn.CONCAT(18,"-",$A217, "-", "A"), PlayerData!$M:$M,PlayerData!R:R,"")))</f>
        <v>0.06</v>
      </c>
      <c r="N217" s="134">
        <f t="shared" si="23"/>
        <v>11.363636363636363</v>
      </c>
      <c r="O217" s="134">
        <f t="shared" si="24"/>
        <v>0</v>
      </c>
      <c r="P217" s="73">
        <f t="shared" si="25"/>
        <v>0.80862533692722383</v>
      </c>
      <c r="Q217" s="132" cm="1">
        <f t="array" ref="Q217">IF(OR($A217=Solver!$T$12:$T$201),0,SUMPRODUCT($H217:$J217,$T$4:$V$4))</f>
        <v>1.4824797843665769</v>
      </c>
      <c r="R217" s="73" cm="1">
        <f t="array" ref="R217">IF(OR($A217=Solver!$T$12:$T$201),0, SUMPRODUCT($N217:$P217, $T$4:$V$4))</f>
        <v>0.80862533692722383</v>
      </c>
    </row>
    <row r="218" spans="1:18">
      <c r="A218" s="55">
        <v>216</v>
      </c>
      <c r="B218" s="55" t="str">
        <f>_xlfn.XLOOKUP($A218, PlayerData!$B$3:$B$394, PlayerData!C$3:C$394)</f>
        <v>LIV</v>
      </c>
      <c r="C218" s="55" t="str">
        <f>_xlfn.XLOOKUP($A218, PlayerData!$B$3:$B$394, PlayerData!D$3:D$394)</f>
        <v>D</v>
      </c>
      <c r="D218" s="31" t="str">
        <f>_xlfn.XLOOKUP($A218, PlayerData!$B$3:$B$394, PlayerData!E$3:E$394)</f>
        <v>Alexander-Arnold</v>
      </c>
      <c r="E218" s="136" cm="1">
        <f t="array" ref="E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"H"), PlayerData!$G:$G,PlayerData!H:H,""),
_xlfn.XLOOKUP(_xlfn.CONCAT(1,"-",$A218, "-", "H"), PlayerData!$G:$G,PlayerData!H:H,""),
_xlfn.XLOOKUP(_xlfn.CONCAT(2,"-",$A218, "-", "H"), PlayerData!$G:$G,PlayerData!H:H,""),
_xlfn.XLOOKUP(_xlfn.CONCAT(3,"-",$A218, "-", "H"), PlayerData!$G:$G,PlayerData!H:H,""),
_xlfn.XLOOKUP(_xlfn.CONCAT(4,"-",$A218, "-", "H"), PlayerData!$G:$G,PlayerData!H:H,""),
_xlfn.XLOOKUP(_xlfn.CONCAT(5,"-",$A218, "-", "H"), PlayerData!$G:$G,PlayerData!H:H,""),
_xlfn.XLOOKUP(_xlfn.CONCAT(6,"-",$A218, "-", "H"), PlayerData!$G:$G,PlayerData!H:H,""),
_xlfn.XLOOKUP(_xlfn.CONCAT(7,"-",$A218, "-", "H"), PlayerData!$G:$G,PlayerData!H:H,""),
_xlfn.XLOOKUP(_xlfn.CONCAT(8,"-",$A218, "-", "H"), PlayerData!$G:$G,PlayerData!H:H,""),
_xlfn.XLOOKUP(_xlfn.CONCAT(9,"-",$A218, "-", "H"), PlayerData!$G:$G,PlayerData!H:H,""),
_xlfn.XLOOKUP(_xlfn.CONCAT(10,"-",$A218, "-", "H"), PlayerData!$G:$G,PlayerData!H:H,""),
_xlfn.XLOOKUP(_xlfn.CONCAT(11,"-",$A218, "-", "H"), PlayerData!$G:$G,PlayerData!H:H,""),
_xlfn.XLOOKUP(_xlfn.CONCAT(12,"-",$A218, "-", "H"), PlayerData!$G:$G,PlayerData!H:H,""),
_xlfn.XLOOKUP(_xlfn.CONCAT(13,"-",$A218, "-", "H"), PlayerData!$G:$G,PlayerData!H:H,""),
_xlfn.XLOOKUP(_xlfn.CONCAT(14,"-",$A218, "-", "H"), PlayerData!$G:$G,PlayerData!H:H,""),
_xlfn.XLOOKUP(_xlfn.CONCAT(15,"-",$A218, "-", "H"), PlayerData!$G:$G,PlayerData!H:H,""),
_xlfn.XLOOKUP(_xlfn.CONCAT(16,"-",$A218, "-", "H"), PlayerData!$G:$G,PlayerData!H:H,""),
_xlfn.XLOOKUP(_xlfn.CONCAT(17,"-",$A218, "-", "H"), PlayerData!$G:$G,PlayerData!H:H,""),
_xlfn.XLOOKUP(_xlfn.CONCAT(18,"-",$A218, "-", "H"), PlayerData!$G:$G,PlayerData!H:H,"")))</f>
        <v>0.11</v>
      </c>
      <c r="F218" s="136" cm="1">
        <f t="array" ref="F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"H"), PlayerData!$G:$G,PlayerData!I:I,""),
_xlfn.XLOOKUP(_xlfn.CONCAT(1,"-",$A218, "-", "H"), PlayerData!$G:$G,PlayerData!I:I,""),
_xlfn.XLOOKUP(_xlfn.CONCAT(2,"-",$A218, "-", "H"), PlayerData!$G:$G,PlayerData!I:I,""),
_xlfn.XLOOKUP(_xlfn.CONCAT(3,"-",$A218, "-", "H"), PlayerData!$G:$G,PlayerData!I:I,""),
_xlfn.XLOOKUP(_xlfn.CONCAT(4,"-",$A218, "-", "H"), PlayerData!$G:$G,PlayerData!I:I,""),
_xlfn.XLOOKUP(_xlfn.CONCAT(5,"-",$A218, "-", "H"), PlayerData!$G:$G,PlayerData!I:I,""),
_xlfn.XLOOKUP(_xlfn.CONCAT(6,"-",$A218, "-", "H"), PlayerData!$G:$G,PlayerData!I:I,""),
_xlfn.XLOOKUP(_xlfn.CONCAT(7,"-",$A218, "-", "H"), PlayerData!$G:$G,PlayerData!I:I,""),
_xlfn.XLOOKUP(_xlfn.CONCAT(8,"-",$A218, "-", "H"), PlayerData!$G:$G,PlayerData!I:I,""),
_xlfn.XLOOKUP(_xlfn.CONCAT(9,"-",$A218, "-", "H"), PlayerData!$G:$G,PlayerData!I:I,""),
_xlfn.XLOOKUP(_xlfn.CONCAT(10,"-",$A218, "-", "H"), PlayerData!$G:$G,PlayerData!I:I,""),
_xlfn.XLOOKUP(_xlfn.CONCAT(11,"-",$A218, "-", "H"), PlayerData!$G:$G,PlayerData!I:I,""),
_xlfn.XLOOKUP(_xlfn.CONCAT(12,"-",$A218, "-", "H"), PlayerData!$G:$G,PlayerData!I:I,""),
_xlfn.XLOOKUP(_xlfn.CONCAT(13,"-",$A218, "-", "H"), PlayerData!$G:$G,PlayerData!I:I,""),
_xlfn.XLOOKUP(_xlfn.CONCAT(14,"-",$A218, "-", "H"), PlayerData!$G:$G,PlayerData!I:I,""),
_xlfn.XLOOKUP(_xlfn.CONCAT(15,"-",$A218, "-", "H"), PlayerData!$G:$G,PlayerData!I:I,""),
_xlfn.XLOOKUP(_xlfn.CONCAT(16,"-",$A218, "-", "H"), PlayerData!$G:$G,PlayerData!I:I,""),
_xlfn.XLOOKUP(_xlfn.CONCAT(17,"-",$A218, "-", "H"), PlayerData!$G:$G,PlayerData!I:I,""),
_xlfn.XLOOKUP(_xlfn.CONCAT(18,"-",$A218, "-", "H"), PlayerData!$G:$G,PlayerData!I:I,"")))</f>
        <v>0</v>
      </c>
      <c r="G218" s="90" cm="1">
        <f t="array" ref="G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"H"), PlayerData!$G:$G,PlayerData!L:L,""),
_xlfn.XLOOKUP(_xlfn.CONCAT(1,"-",$A218, "-", "H"), PlayerData!$G:$G,PlayerData!L:L,""),
_xlfn.XLOOKUP(_xlfn.CONCAT(2,"-",$A218, "-", "H"), PlayerData!$G:$G,PlayerData!L:L,""),
_xlfn.XLOOKUP(_xlfn.CONCAT(3,"-",$A218, "-", "H"), PlayerData!$G:$G,PlayerData!L:L,""),
_xlfn.XLOOKUP(_xlfn.CONCAT(4,"-",$A218, "-", "H"), PlayerData!$G:$G,PlayerData!L:L,""),
_xlfn.XLOOKUP(_xlfn.CONCAT(5,"-",$A218, "-", "H"), PlayerData!$G:$G,PlayerData!L:L,""),
_xlfn.XLOOKUP(_xlfn.CONCAT(6,"-",$A218, "-", "H"), PlayerData!$G:$G,PlayerData!L:L,""),
_xlfn.XLOOKUP(_xlfn.CONCAT(7,"-",$A218, "-", "H"), PlayerData!$G:$G,PlayerData!L:L,""),
_xlfn.XLOOKUP(_xlfn.CONCAT(8,"-",$A218, "-", "H"), PlayerData!$G:$G,PlayerData!L:L,""),
_xlfn.XLOOKUP(_xlfn.CONCAT(9,"-",$A218, "-", "H"), PlayerData!$G:$G,PlayerData!L:L,""),
_xlfn.XLOOKUP(_xlfn.CONCAT(10,"-",$A218, "-", "H"), PlayerData!$G:$G,PlayerData!L:L,""),
_xlfn.XLOOKUP(_xlfn.CONCAT(11,"-",$A218, "-", "H"), PlayerData!$G:$G,PlayerData!L:L,""),
_xlfn.XLOOKUP(_xlfn.CONCAT(12,"-",$A218, "-", "H"), PlayerData!$G:$G,PlayerData!L:L,""),
_xlfn.XLOOKUP(_xlfn.CONCAT(13,"-",$A218, "-", "H"), PlayerData!$G:$G,PlayerData!L:L,""),
_xlfn.XLOOKUP(_xlfn.CONCAT(14,"-",$A218, "-", "H"), PlayerData!$G:$G,PlayerData!L:L,""),
_xlfn.XLOOKUP(_xlfn.CONCAT(15,"-",$A218, "-", "H"), PlayerData!$G:$G,PlayerData!L:L,""),
_xlfn.XLOOKUP(_xlfn.CONCAT(16,"-",$A218, "-", "H"), PlayerData!$G:$G,PlayerData!L:L,""),
_xlfn.XLOOKUP(_xlfn.CONCAT(17,"-",$A218, "-", "H"), PlayerData!$G:$G,PlayerData!L:L,""),
_xlfn.XLOOKUP(_xlfn.CONCAT(18,"-",$A218, "-", "H"), PlayerData!$G:$G,PlayerData!L:L,"")))</f>
        <v>1.23</v>
      </c>
      <c r="H218" s="132">
        <f t="shared" si="20"/>
        <v>2.5</v>
      </c>
      <c r="I218" s="132">
        <f t="shared" si="21"/>
        <v>0</v>
      </c>
      <c r="J218" s="72">
        <f t="shared" si="22"/>
        <v>16.576819407008088</v>
      </c>
      <c r="K218" s="138" cm="1">
        <f t="array" ref="K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"A"), PlayerData!$M:$M,PlayerData!N:N,""),
_xlfn.XLOOKUP(_xlfn.CONCAT(1,"-",$A218, "-", "A"), PlayerData!$M:$M,PlayerData!N:N,""),
_xlfn.XLOOKUP(_xlfn.CONCAT(2,"-",$A218, "-", "A"), PlayerData!$M:$M,PlayerData!N:N,""),
_xlfn.XLOOKUP(_xlfn.CONCAT(3,"-",$A218, "-", "A"), PlayerData!$M:$M,PlayerData!N:N,""),
_xlfn.XLOOKUP(_xlfn.CONCAT(4,"-",$A218, "-", "A"), PlayerData!$M:$M,PlayerData!N:N,""),
_xlfn.XLOOKUP(_xlfn.CONCAT(5,"-",$A218, "-", "A"), PlayerData!$M:$M,PlayerData!N:N,""),
_xlfn.XLOOKUP(_xlfn.CONCAT(6,"-",$A218, "-", "A"), PlayerData!$M:$M,PlayerData!N:N,""),
_xlfn.XLOOKUP(_xlfn.CONCAT(7,"-",$A218, "-", "A"), PlayerData!$M:$M,PlayerData!N:N,""),
_xlfn.XLOOKUP(_xlfn.CONCAT(8,"-",$A218, "-", "A"), PlayerData!$M:$M,PlayerData!N:N,""),
_xlfn.XLOOKUP(_xlfn.CONCAT(9,"-",$A218, "-", "A"), PlayerData!$M:$M,PlayerData!N:N,""),
_xlfn.XLOOKUP(_xlfn.CONCAT(10,"-",$A218, "-", "A"), PlayerData!$M:$M,PlayerData!N:N,""),
_xlfn.XLOOKUP(_xlfn.CONCAT(11,"-",$A218, "-", "A"), PlayerData!$M:$M,PlayerData!N:N,""),
_xlfn.XLOOKUP(_xlfn.CONCAT(12,"-",$A218, "-", "A"), PlayerData!$M:$M,PlayerData!N:N,""),
_xlfn.XLOOKUP(_xlfn.CONCAT(13,"-",$A218, "-", "A"), PlayerData!$M:$M,PlayerData!N:N,""),
_xlfn.XLOOKUP(_xlfn.CONCAT(14,"-",$A218, "-", "A"), PlayerData!$M:$M,PlayerData!N:N,""),
_xlfn.XLOOKUP(_xlfn.CONCAT(15,"-",$A218, "-", "A"), PlayerData!$M:$M,PlayerData!N:N,""),
_xlfn.XLOOKUP(_xlfn.CONCAT(16,"-",$A218, "-", "A"), PlayerData!$M:$M,PlayerData!N:N,""),
_xlfn.XLOOKUP(_xlfn.CONCAT(17,"-",$A218, "-", "A"), PlayerData!$M:$M,PlayerData!N:N,""),
_xlfn.XLOOKUP(_xlfn.CONCAT(18,"-",$A218, "-", "A"), PlayerData!$M:$M,PlayerData!N:N,"")))</f>
        <v>0.22</v>
      </c>
      <c r="L218" s="138" cm="1">
        <f t="array" ref="L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"A"), PlayerData!$M:$M,PlayerData!O:O,""),
_xlfn.XLOOKUP(_xlfn.CONCAT(1,"-",$A218, "-", "A"), PlayerData!$M:$M,PlayerData!O:O,""),
_xlfn.XLOOKUP(_xlfn.CONCAT(2,"-",$A218, "-", "A"), PlayerData!$M:$M,PlayerData!O:O,""),
_xlfn.XLOOKUP(_xlfn.CONCAT(3,"-",$A218, "-", "A"), PlayerData!$M:$M,PlayerData!O:O,""),
_xlfn.XLOOKUP(_xlfn.CONCAT(4,"-",$A218, "-", "A"), PlayerData!$M:$M,PlayerData!O:O,""),
_xlfn.XLOOKUP(_xlfn.CONCAT(5,"-",$A218, "-", "A"), PlayerData!$M:$M,PlayerData!O:O,""),
_xlfn.XLOOKUP(_xlfn.CONCAT(6,"-",$A218, "-", "A"), PlayerData!$M:$M,PlayerData!O:O,""),
_xlfn.XLOOKUP(_xlfn.CONCAT(7,"-",$A218, "-", "A"), PlayerData!$M:$M,PlayerData!O:O,""),
_xlfn.XLOOKUP(_xlfn.CONCAT(8,"-",$A218, "-", "A"), PlayerData!$M:$M,PlayerData!O:O,""),
_xlfn.XLOOKUP(_xlfn.CONCAT(9,"-",$A218, "-", "A"), PlayerData!$M:$M,PlayerData!O:O,""),
_xlfn.XLOOKUP(_xlfn.CONCAT(10,"-",$A218, "-", "A"), PlayerData!$M:$M,PlayerData!O:O,""),
_xlfn.XLOOKUP(_xlfn.CONCAT(11,"-",$A218, "-", "A"), PlayerData!$M:$M,PlayerData!O:O,""),
_xlfn.XLOOKUP(_xlfn.CONCAT(12,"-",$A218, "-", "A"), PlayerData!$M:$M,PlayerData!O:O,""),
_xlfn.XLOOKUP(_xlfn.CONCAT(13,"-",$A218, "-", "A"), PlayerData!$M:$M,PlayerData!O:O,""),
_xlfn.XLOOKUP(_xlfn.CONCAT(14,"-",$A218, "-", "A"), PlayerData!$M:$M,PlayerData!O:O,""),
_xlfn.XLOOKUP(_xlfn.CONCAT(15,"-",$A218, "-", "A"), PlayerData!$M:$M,PlayerData!O:O,""),
_xlfn.XLOOKUP(_xlfn.CONCAT(16,"-",$A218, "-", "A"), PlayerData!$M:$M,PlayerData!O:O,""),
_xlfn.XLOOKUP(_xlfn.CONCAT(17,"-",$A218, "-", "A"), PlayerData!$M:$M,PlayerData!O:O,""),
_xlfn.XLOOKUP(_xlfn.CONCAT(18,"-",$A218, "-", "A"), PlayerData!$M:$M,PlayerData!O:O,"")))</f>
        <v>0</v>
      </c>
      <c r="M218" s="96" cm="1">
        <f t="array" ref="M2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_xlfn.XLOOKUP(_xlfn.CONCAT(0,"-",$A218, "-", "A"), PlayerData!$M:$M,PlayerData!R:R,""),
_xlfn.XLOOKUP(_xlfn.CONCAT(1,"-",$A218, "-", "A"), PlayerData!$M:$M,PlayerData!R:R,""),
_xlfn.XLOOKUP(_xlfn.CONCAT(2,"-",$A218, "-", "A"), PlayerData!$M:$M,PlayerData!R:R,""),
_xlfn.XLOOKUP(_xlfn.CONCAT(3,"-",$A218, "-", "A"), PlayerData!$M:$M,PlayerData!R:R,""),
_xlfn.XLOOKUP(_xlfn.CONCAT(4,"-",$A218, "-", "A"), PlayerData!$M:$M,PlayerData!R:R,""),
_xlfn.XLOOKUP(_xlfn.CONCAT(5,"-",$A218, "-", "A"), PlayerData!$M:$M,PlayerData!R:R,""),
_xlfn.XLOOKUP(_xlfn.CONCAT(6,"-",$A218, "-", "A"), PlayerData!$M:$M,PlayerData!R:R,""),
_xlfn.XLOOKUP(_xlfn.CONCAT(7,"-",$A218, "-", "A"), PlayerData!$M:$M,PlayerData!R:R,""),
_xlfn.XLOOKUP(_xlfn.CONCAT(8,"-",$A218, "-", "A"), PlayerData!$M:$M,PlayerData!R:R,""),
_xlfn.XLOOKUP(_xlfn.CONCAT(9,"-",$A218, "-", "A"), PlayerData!$M:$M,PlayerData!R:R,""),
_xlfn.XLOOKUP(_xlfn.CONCAT(10,"-",$A218, "-", "A"), PlayerData!$M:$M,PlayerData!R:R,""),
_xlfn.XLOOKUP(_xlfn.CONCAT(11,"-",$A218, "-", "A"), PlayerData!$M:$M,PlayerData!R:R,""),
_xlfn.XLOOKUP(_xlfn.CONCAT(12,"-",$A218, "-", "A"), PlayerData!$M:$M,PlayerData!R:R,""),
_xlfn.XLOOKUP(_xlfn.CONCAT(13,"-",$A218, "-", "A"), PlayerData!$M:$M,PlayerData!R:R,""),
_xlfn.XLOOKUP(_xlfn.CONCAT(14,"-",$A218, "-", "A"), PlayerData!$M:$M,PlayerData!R:R,""),
_xlfn.XLOOKUP(_xlfn.CONCAT(15,"-",$A218, "-", "A"), PlayerData!$M:$M,PlayerData!R:R,""),
_xlfn.XLOOKUP(_xlfn.CONCAT(16,"-",$A218, "-", "A"), PlayerData!$M:$M,PlayerData!R:R,""),
_xlfn.XLOOKUP(_xlfn.CONCAT(17,"-",$A218, "-", "A"), PlayerData!$M:$M,PlayerData!R:R,""),
_xlfn.XLOOKUP(_xlfn.CONCAT(18,"-",$A218, "-", "A"), PlayerData!$M:$M,PlayerData!R:R,"")))</f>
        <v>0.84000000000000008</v>
      </c>
      <c r="N218" s="134">
        <f t="shared" si="23"/>
        <v>5</v>
      </c>
      <c r="O218" s="134">
        <f t="shared" si="24"/>
        <v>0</v>
      </c>
      <c r="P218" s="73">
        <f t="shared" si="25"/>
        <v>11.320754716981135</v>
      </c>
      <c r="Q218" s="132" cm="1">
        <f t="array" ref="Q218">IF(OR($A218=Solver!$T$12:$T$201),0,SUMPRODUCT($H218:$J218,$T$4:$V$4))</f>
        <v>16.576819407008088</v>
      </c>
      <c r="R218" s="73" cm="1">
        <f t="array" ref="R218">IF(OR($A218=Solver!$T$12:$T$201),0, SUMPRODUCT($N218:$P218, $T$4:$V$4))</f>
        <v>11.320754716981135</v>
      </c>
    </row>
    <row r="219" spans="1:18">
      <c r="A219" s="55">
        <v>217</v>
      </c>
      <c r="B219" s="55" t="str">
        <f>_xlfn.XLOOKUP($A219, PlayerData!$B$3:$B$394, PlayerData!C$3:C$394)</f>
        <v>LIV</v>
      </c>
      <c r="C219" s="55" t="str">
        <f>_xlfn.XLOOKUP($A219, PlayerData!$B$3:$B$394, PlayerData!D$3:D$394)</f>
        <v>D</v>
      </c>
      <c r="D219" s="31" t="str">
        <f>_xlfn.XLOOKUP($A219, PlayerData!$B$3:$B$394, PlayerData!E$3:E$394)</f>
        <v>Robertson</v>
      </c>
      <c r="E219" s="136" cm="1">
        <f t="array" ref="E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"H"), PlayerData!$G:$G,PlayerData!H:H,""),
_xlfn.XLOOKUP(_xlfn.CONCAT(1,"-",$A219, "-", "H"), PlayerData!$G:$G,PlayerData!H:H,""),
_xlfn.XLOOKUP(_xlfn.CONCAT(2,"-",$A219, "-", "H"), PlayerData!$G:$G,PlayerData!H:H,""),
_xlfn.XLOOKUP(_xlfn.CONCAT(3,"-",$A219, "-", "H"), PlayerData!$G:$G,PlayerData!H:H,""),
_xlfn.XLOOKUP(_xlfn.CONCAT(4,"-",$A219, "-", "H"), PlayerData!$G:$G,PlayerData!H:H,""),
_xlfn.XLOOKUP(_xlfn.CONCAT(5,"-",$A219, "-", "H"), PlayerData!$G:$G,PlayerData!H:H,""),
_xlfn.XLOOKUP(_xlfn.CONCAT(6,"-",$A219, "-", "H"), PlayerData!$G:$G,PlayerData!H:H,""),
_xlfn.XLOOKUP(_xlfn.CONCAT(7,"-",$A219, "-", "H"), PlayerData!$G:$G,PlayerData!H:H,""),
_xlfn.XLOOKUP(_xlfn.CONCAT(8,"-",$A219, "-", "H"), PlayerData!$G:$G,PlayerData!H:H,""),
_xlfn.XLOOKUP(_xlfn.CONCAT(9,"-",$A219, "-", "H"), PlayerData!$G:$G,PlayerData!H:H,""),
_xlfn.XLOOKUP(_xlfn.CONCAT(10,"-",$A219, "-", "H"), PlayerData!$G:$G,PlayerData!H:H,""),
_xlfn.XLOOKUP(_xlfn.CONCAT(11,"-",$A219, "-", "H"), PlayerData!$G:$G,PlayerData!H:H,""),
_xlfn.XLOOKUP(_xlfn.CONCAT(12,"-",$A219, "-", "H"), PlayerData!$G:$G,PlayerData!H:H,""),
_xlfn.XLOOKUP(_xlfn.CONCAT(13,"-",$A219, "-", "H"), PlayerData!$G:$G,PlayerData!H:H,""),
_xlfn.XLOOKUP(_xlfn.CONCAT(14,"-",$A219, "-", "H"), PlayerData!$G:$G,PlayerData!H:H,""),
_xlfn.XLOOKUP(_xlfn.CONCAT(15,"-",$A219, "-", "H"), PlayerData!$G:$G,PlayerData!H:H,""),
_xlfn.XLOOKUP(_xlfn.CONCAT(16,"-",$A219, "-", "H"), PlayerData!$G:$G,PlayerData!H:H,""),
_xlfn.XLOOKUP(_xlfn.CONCAT(17,"-",$A219, "-", "H"), PlayerData!$G:$G,PlayerData!H:H,""),
_xlfn.XLOOKUP(_xlfn.CONCAT(18,"-",$A219, "-", "H"), PlayerData!$G:$G,PlayerData!H:H,"")))</f>
        <v>0.11</v>
      </c>
      <c r="F219" s="136" cm="1">
        <f t="array" ref="F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"H"), PlayerData!$G:$G,PlayerData!I:I,""),
_xlfn.XLOOKUP(_xlfn.CONCAT(1,"-",$A219, "-", "H"), PlayerData!$G:$G,PlayerData!I:I,""),
_xlfn.XLOOKUP(_xlfn.CONCAT(2,"-",$A219, "-", "H"), PlayerData!$G:$G,PlayerData!I:I,""),
_xlfn.XLOOKUP(_xlfn.CONCAT(3,"-",$A219, "-", "H"), PlayerData!$G:$G,PlayerData!I:I,""),
_xlfn.XLOOKUP(_xlfn.CONCAT(4,"-",$A219, "-", "H"), PlayerData!$G:$G,PlayerData!I:I,""),
_xlfn.XLOOKUP(_xlfn.CONCAT(5,"-",$A219, "-", "H"), PlayerData!$G:$G,PlayerData!I:I,""),
_xlfn.XLOOKUP(_xlfn.CONCAT(6,"-",$A219, "-", "H"), PlayerData!$G:$G,PlayerData!I:I,""),
_xlfn.XLOOKUP(_xlfn.CONCAT(7,"-",$A219, "-", "H"), PlayerData!$G:$G,PlayerData!I:I,""),
_xlfn.XLOOKUP(_xlfn.CONCAT(8,"-",$A219, "-", "H"), PlayerData!$G:$G,PlayerData!I:I,""),
_xlfn.XLOOKUP(_xlfn.CONCAT(9,"-",$A219, "-", "H"), PlayerData!$G:$G,PlayerData!I:I,""),
_xlfn.XLOOKUP(_xlfn.CONCAT(10,"-",$A219, "-", "H"), PlayerData!$G:$G,PlayerData!I:I,""),
_xlfn.XLOOKUP(_xlfn.CONCAT(11,"-",$A219, "-", "H"), PlayerData!$G:$G,PlayerData!I:I,""),
_xlfn.XLOOKUP(_xlfn.CONCAT(12,"-",$A219, "-", "H"), PlayerData!$G:$G,PlayerData!I:I,""),
_xlfn.XLOOKUP(_xlfn.CONCAT(13,"-",$A219, "-", "H"), PlayerData!$G:$G,PlayerData!I:I,""),
_xlfn.XLOOKUP(_xlfn.CONCAT(14,"-",$A219, "-", "H"), PlayerData!$G:$G,PlayerData!I:I,""),
_xlfn.XLOOKUP(_xlfn.CONCAT(15,"-",$A219, "-", "H"), PlayerData!$G:$G,PlayerData!I:I,""),
_xlfn.XLOOKUP(_xlfn.CONCAT(16,"-",$A219, "-", "H"), PlayerData!$G:$G,PlayerData!I:I,""),
_xlfn.XLOOKUP(_xlfn.CONCAT(17,"-",$A219, "-", "H"), PlayerData!$G:$G,PlayerData!I:I,""),
_xlfn.XLOOKUP(_xlfn.CONCAT(18,"-",$A219, "-", "H"), PlayerData!$G:$G,PlayerData!I:I,"")))</f>
        <v>0</v>
      </c>
      <c r="G219" s="90" cm="1">
        <f t="array" ref="G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"H"), PlayerData!$G:$G,PlayerData!L:L,""),
_xlfn.XLOOKUP(_xlfn.CONCAT(1,"-",$A219, "-", "H"), PlayerData!$G:$G,PlayerData!L:L,""),
_xlfn.XLOOKUP(_xlfn.CONCAT(2,"-",$A219, "-", "H"), PlayerData!$G:$G,PlayerData!L:L,""),
_xlfn.XLOOKUP(_xlfn.CONCAT(3,"-",$A219, "-", "H"), PlayerData!$G:$G,PlayerData!L:L,""),
_xlfn.XLOOKUP(_xlfn.CONCAT(4,"-",$A219, "-", "H"), PlayerData!$G:$G,PlayerData!L:L,""),
_xlfn.XLOOKUP(_xlfn.CONCAT(5,"-",$A219, "-", "H"), PlayerData!$G:$G,PlayerData!L:L,""),
_xlfn.XLOOKUP(_xlfn.CONCAT(6,"-",$A219, "-", "H"), PlayerData!$G:$G,PlayerData!L:L,""),
_xlfn.XLOOKUP(_xlfn.CONCAT(7,"-",$A219, "-", "H"), PlayerData!$G:$G,PlayerData!L:L,""),
_xlfn.XLOOKUP(_xlfn.CONCAT(8,"-",$A219, "-", "H"), PlayerData!$G:$G,PlayerData!L:L,""),
_xlfn.XLOOKUP(_xlfn.CONCAT(9,"-",$A219, "-", "H"), PlayerData!$G:$G,PlayerData!L:L,""),
_xlfn.XLOOKUP(_xlfn.CONCAT(10,"-",$A219, "-", "H"), PlayerData!$G:$G,PlayerData!L:L,""),
_xlfn.XLOOKUP(_xlfn.CONCAT(11,"-",$A219, "-", "H"), PlayerData!$G:$G,PlayerData!L:L,""),
_xlfn.XLOOKUP(_xlfn.CONCAT(12,"-",$A219, "-", "H"), PlayerData!$G:$G,PlayerData!L:L,""),
_xlfn.XLOOKUP(_xlfn.CONCAT(13,"-",$A219, "-", "H"), PlayerData!$G:$G,PlayerData!L:L,""),
_xlfn.XLOOKUP(_xlfn.CONCAT(14,"-",$A219, "-", "H"), PlayerData!$G:$G,PlayerData!L:L,""),
_xlfn.XLOOKUP(_xlfn.CONCAT(15,"-",$A219, "-", "H"), PlayerData!$G:$G,PlayerData!L:L,""),
_xlfn.XLOOKUP(_xlfn.CONCAT(16,"-",$A219, "-", "H"), PlayerData!$G:$G,PlayerData!L:L,""),
_xlfn.XLOOKUP(_xlfn.CONCAT(17,"-",$A219, "-", "H"), PlayerData!$G:$G,PlayerData!L:L,""),
_xlfn.XLOOKUP(_xlfn.CONCAT(18,"-",$A219, "-", "H"), PlayerData!$G:$G,PlayerData!L:L,"")))</f>
        <v>0.84</v>
      </c>
      <c r="H219" s="132">
        <f t="shared" si="20"/>
        <v>2.5</v>
      </c>
      <c r="I219" s="132">
        <f t="shared" si="21"/>
        <v>0</v>
      </c>
      <c r="J219" s="72">
        <f t="shared" si="22"/>
        <v>11.320754716981133</v>
      </c>
      <c r="K219" s="138" cm="1">
        <f t="array" ref="K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"A"), PlayerData!$M:$M,PlayerData!N:N,""),
_xlfn.XLOOKUP(_xlfn.CONCAT(1,"-",$A219, "-", "A"), PlayerData!$M:$M,PlayerData!N:N,""),
_xlfn.XLOOKUP(_xlfn.CONCAT(2,"-",$A219, "-", "A"), PlayerData!$M:$M,PlayerData!N:N,""),
_xlfn.XLOOKUP(_xlfn.CONCAT(3,"-",$A219, "-", "A"), PlayerData!$M:$M,PlayerData!N:N,""),
_xlfn.XLOOKUP(_xlfn.CONCAT(4,"-",$A219, "-", "A"), PlayerData!$M:$M,PlayerData!N:N,""),
_xlfn.XLOOKUP(_xlfn.CONCAT(5,"-",$A219, "-", "A"), PlayerData!$M:$M,PlayerData!N:N,""),
_xlfn.XLOOKUP(_xlfn.CONCAT(6,"-",$A219, "-", "A"), PlayerData!$M:$M,PlayerData!N:N,""),
_xlfn.XLOOKUP(_xlfn.CONCAT(7,"-",$A219, "-", "A"), PlayerData!$M:$M,PlayerData!N:N,""),
_xlfn.XLOOKUP(_xlfn.CONCAT(8,"-",$A219, "-", "A"), PlayerData!$M:$M,PlayerData!N:N,""),
_xlfn.XLOOKUP(_xlfn.CONCAT(9,"-",$A219, "-", "A"), PlayerData!$M:$M,PlayerData!N:N,""),
_xlfn.XLOOKUP(_xlfn.CONCAT(10,"-",$A219, "-", "A"), PlayerData!$M:$M,PlayerData!N:N,""),
_xlfn.XLOOKUP(_xlfn.CONCAT(11,"-",$A219, "-", "A"), PlayerData!$M:$M,PlayerData!N:N,""),
_xlfn.XLOOKUP(_xlfn.CONCAT(12,"-",$A219, "-", "A"), PlayerData!$M:$M,PlayerData!N:N,""),
_xlfn.XLOOKUP(_xlfn.CONCAT(13,"-",$A219, "-", "A"), PlayerData!$M:$M,PlayerData!N:N,""),
_xlfn.XLOOKUP(_xlfn.CONCAT(14,"-",$A219, "-", "A"), PlayerData!$M:$M,PlayerData!N:N,""),
_xlfn.XLOOKUP(_xlfn.CONCAT(15,"-",$A219, "-", "A"), PlayerData!$M:$M,PlayerData!N:N,""),
_xlfn.XLOOKUP(_xlfn.CONCAT(16,"-",$A219, "-", "A"), PlayerData!$M:$M,PlayerData!N:N,""),
_xlfn.XLOOKUP(_xlfn.CONCAT(17,"-",$A219, "-", "A"), PlayerData!$M:$M,PlayerData!N:N,""),
_xlfn.XLOOKUP(_xlfn.CONCAT(18,"-",$A219, "-", "A"), PlayerData!$M:$M,PlayerData!N:N,"")))</f>
        <v>0.62</v>
      </c>
      <c r="L219" s="138" cm="1">
        <f t="array" ref="L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"A"), PlayerData!$M:$M,PlayerData!O:O,""),
_xlfn.XLOOKUP(_xlfn.CONCAT(1,"-",$A219, "-", "A"), PlayerData!$M:$M,PlayerData!O:O,""),
_xlfn.XLOOKUP(_xlfn.CONCAT(2,"-",$A219, "-", "A"), PlayerData!$M:$M,PlayerData!O:O,""),
_xlfn.XLOOKUP(_xlfn.CONCAT(3,"-",$A219, "-", "A"), PlayerData!$M:$M,PlayerData!O:O,""),
_xlfn.XLOOKUP(_xlfn.CONCAT(4,"-",$A219, "-", "A"), PlayerData!$M:$M,PlayerData!O:O,""),
_xlfn.XLOOKUP(_xlfn.CONCAT(5,"-",$A219, "-", "A"), PlayerData!$M:$M,PlayerData!O:O,""),
_xlfn.XLOOKUP(_xlfn.CONCAT(6,"-",$A219, "-", "A"), PlayerData!$M:$M,PlayerData!O:O,""),
_xlfn.XLOOKUP(_xlfn.CONCAT(7,"-",$A219, "-", "A"), PlayerData!$M:$M,PlayerData!O:O,""),
_xlfn.XLOOKUP(_xlfn.CONCAT(8,"-",$A219, "-", "A"), PlayerData!$M:$M,PlayerData!O:O,""),
_xlfn.XLOOKUP(_xlfn.CONCAT(9,"-",$A219, "-", "A"), PlayerData!$M:$M,PlayerData!O:O,""),
_xlfn.XLOOKUP(_xlfn.CONCAT(10,"-",$A219, "-", "A"), PlayerData!$M:$M,PlayerData!O:O,""),
_xlfn.XLOOKUP(_xlfn.CONCAT(11,"-",$A219, "-", "A"), PlayerData!$M:$M,PlayerData!O:O,""),
_xlfn.XLOOKUP(_xlfn.CONCAT(12,"-",$A219, "-", "A"), PlayerData!$M:$M,PlayerData!O:O,""),
_xlfn.XLOOKUP(_xlfn.CONCAT(13,"-",$A219, "-", "A"), PlayerData!$M:$M,PlayerData!O:O,""),
_xlfn.XLOOKUP(_xlfn.CONCAT(14,"-",$A219, "-", "A"), PlayerData!$M:$M,PlayerData!O:O,""),
_xlfn.XLOOKUP(_xlfn.CONCAT(15,"-",$A219, "-", "A"), PlayerData!$M:$M,PlayerData!O:O,""),
_xlfn.XLOOKUP(_xlfn.CONCAT(16,"-",$A219, "-", "A"), PlayerData!$M:$M,PlayerData!O:O,""),
_xlfn.XLOOKUP(_xlfn.CONCAT(17,"-",$A219, "-", "A"), PlayerData!$M:$M,PlayerData!O:O,""),
_xlfn.XLOOKUP(_xlfn.CONCAT(18,"-",$A219, "-", "A"), PlayerData!$M:$M,PlayerData!O:O,"")))</f>
        <v>0.12</v>
      </c>
      <c r="M219" s="96" cm="1">
        <f t="array" ref="M2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_xlfn.XLOOKUP(_xlfn.CONCAT(0,"-",$A219, "-", "A"), PlayerData!$M:$M,PlayerData!R:R,""),
_xlfn.XLOOKUP(_xlfn.CONCAT(1,"-",$A219, "-", "A"), PlayerData!$M:$M,PlayerData!R:R,""),
_xlfn.XLOOKUP(_xlfn.CONCAT(2,"-",$A219, "-", "A"), PlayerData!$M:$M,PlayerData!R:R,""),
_xlfn.XLOOKUP(_xlfn.CONCAT(3,"-",$A219, "-", "A"), PlayerData!$M:$M,PlayerData!R:R,""),
_xlfn.XLOOKUP(_xlfn.CONCAT(4,"-",$A219, "-", "A"), PlayerData!$M:$M,PlayerData!R:R,""),
_xlfn.XLOOKUP(_xlfn.CONCAT(5,"-",$A219, "-", "A"), PlayerData!$M:$M,PlayerData!R:R,""),
_xlfn.XLOOKUP(_xlfn.CONCAT(6,"-",$A219, "-", "A"), PlayerData!$M:$M,PlayerData!R:R,""),
_xlfn.XLOOKUP(_xlfn.CONCAT(7,"-",$A219, "-", "A"), PlayerData!$M:$M,PlayerData!R:R,""),
_xlfn.XLOOKUP(_xlfn.CONCAT(8,"-",$A219, "-", "A"), PlayerData!$M:$M,PlayerData!R:R,""),
_xlfn.XLOOKUP(_xlfn.CONCAT(9,"-",$A219, "-", "A"), PlayerData!$M:$M,PlayerData!R:R,""),
_xlfn.XLOOKUP(_xlfn.CONCAT(10,"-",$A219, "-", "A"), PlayerData!$M:$M,PlayerData!R:R,""),
_xlfn.XLOOKUP(_xlfn.CONCAT(11,"-",$A219, "-", "A"), PlayerData!$M:$M,PlayerData!R:R,""),
_xlfn.XLOOKUP(_xlfn.CONCAT(12,"-",$A219, "-", "A"), PlayerData!$M:$M,PlayerData!R:R,""),
_xlfn.XLOOKUP(_xlfn.CONCAT(13,"-",$A219, "-", "A"), PlayerData!$M:$M,PlayerData!R:R,""),
_xlfn.XLOOKUP(_xlfn.CONCAT(14,"-",$A219, "-", "A"), PlayerData!$M:$M,PlayerData!R:R,""),
_xlfn.XLOOKUP(_xlfn.CONCAT(15,"-",$A219, "-", "A"), PlayerData!$M:$M,PlayerData!R:R,""),
_xlfn.XLOOKUP(_xlfn.CONCAT(16,"-",$A219, "-", "A"), PlayerData!$M:$M,PlayerData!R:R,""),
_xlfn.XLOOKUP(_xlfn.CONCAT(17,"-",$A219, "-", "A"), PlayerData!$M:$M,PlayerData!R:R,""),
_xlfn.XLOOKUP(_xlfn.CONCAT(18,"-",$A219, "-", "A"), PlayerData!$M:$M,PlayerData!R:R,"")))</f>
        <v>1.02</v>
      </c>
      <c r="N219" s="134">
        <f t="shared" si="23"/>
        <v>14.09090909090909</v>
      </c>
      <c r="O219" s="134">
        <f t="shared" si="24"/>
        <v>5.4545454545454541</v>
      </c>
      <c r="P219" s="73">
        <f t="shared" si="25"/>
        <v>13.746630727762804</v>
      </c>
      <c r="Q219" s="132" cm="1">
        <f t="array" ref="Q219">IF(OR($A219=Solver!$T$12:$T$201),0,SUMPRODUCT($H219:$J219,$T$4:$V$4))</f>
        <v>11.320754716981133</v>
      </c>
      <c r="R219" s="73" cm="1">
        <f t="array" ref="R219">IF(OR($A219=Solver!$T$12:$T$201),0, SUMPRODUCT($N219:$P219, $T$4:$V$4))</f>
        <v>13.746630727762804</v>
      </c>
    </row>
    <row r="220" spans="1:18">
      <c r="A220" s="55">
        <v>218</v>
      </c>
      <c r="B220" s="55" t="str">
        <f>_xlfn.XLOOKUP($A220, PlayerData!$B$3:$B$394, PlayerData!C$3:C$394)</f>
        <v>LIV</v>
      </c>
      <c r="C220" s="55" t="str">
        <f>_xlfn.XLOOKUP($A220, PlayerData!$B$3:$B$394, PlayerData!D$3:D$394)</f>
        <v>D</v>
      </c>
      <c r="D220" s="31" t="str">
        <f>_xlfn.XLOOKUP($A220, PlayerData!$B$3:$B$394, PlayerData!E$3:E$394)</f>
        <v>van Dijk</v>
      </c>
      <c r="E220" s="136" cm="1">
        <f t="array" ref="E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"H"), PlayerData!$G:$G,PlayerData!H:H,""),
_xlfn.XLOOKUP(_xlfn.CONCAT(1,"-",$A220, "-", "H"), PlayerData!$G:$G,PlayerData!H:H,""),
_xlfn.XLOOKUP(_xlfn.CONCAT(2,"-",$A220, "-", "H"), PlayerData!$G:$G,PlayerData!H:H,""),
_xlfn.XLOOKUP(_xlfn.CONCAT(3,"-",$A220, "-", "H"), PlayerData!$G:$G,PlayerData!H:H,""),
_xlfn.XLOOKUP(_xlfn.CONCAT(4,"-",$A220, "-", "H"), PlayerData!$G:$G,PlayerData!H:H,""),
_xlfn.XLOOKUP(_xlfn.CONCAT(5,"-",$A220, "-", "H"), PlayerData!$G:$G,PlayerData!H:H,""),
_xlfn.XLOOKUP(_xlfn.CONCAT(6,"-",$A220, "-", "H"), PlayerData!$G:$G,PlayerData!H:H,""),
_xlfn.XLOOKUP(_xlfn.CONCAT(7,"-",$A220, "-", "H"), PlayerData!$G:$G,PlayerData!H:H,""),
_xlfn.XLOOKUP(_xlfn.CONCAT(8,"-",$A220, "-", "H"), PlayerData!$G:$G,PlayerData!H:H,""),
_xlfn.XLOOKUP(_xlfn.CONCAT(9,"-",$A220, "-", "H"), PlayerData!$G:$G,PlayerData!H:H,""),
_xlfn.XLOOKUP(_xlfn.CONCAT(10,"-",$A220, "-", "H"), PlayerData!$G:$G,PlayerData!H:H,""),
_xlfn.XLOOKUP(_xlfn.CONCAT(11,"-",$A220, "-", "H"), PlayerData!$G:$G,PlayerData!H:H,""),
_xlfn.XLOOKUP(_xlfn.CONCAT(12,"-",$A220, "-", "H"), PlayerData!$G:$G,PlayerData!H:H,""),
_xlfn.XLOOKUP(_xlfn.CONCAT(13,"-",$A220, "-", "H"), PlayerData!$G:$G,PlayerData!H:H,""),
_xlfn.XLOOKUP(_xlfn.CONCAT(14,"-",$A220, "-", "H"), PlayerData!$G:$G,PlayerData!H:H,""),
_xlfn.XLOOKUP(_xlfn.CONCAT(15,"-",$A220, "-", "H"), PlayerData!$G:$G,PlayerData!H:H,""),
_xlfn.XLOOKUP(_xlfn.CONCAT(16,"-",$A220, "-", "H"), PlayerData!$G:$G,PlayerData!H:H,""),
_xlfn.XLOOKUP(_xlfn.CONCAT(17,"-",$A220, "-", "H"), PlayerData!$G:$G,PlayerData!H:H,""),
_xlfn.XLOOKUP(_xlfn.CONCAT(18,"-",$A220, "-", "H"), PlayerData!$G:$G,PlayerData!H:H,"")))</f>
        <v>0.9</v>
      </c>
      <c r="F220" s="136" cm="1">
        <f t="array" ref="F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"H"), PlayerData!$G:$G,PlayerData!I:I,""),
_xlfn.XLOOKUP(_xlfn.CONCAT(1,"-",$A220, "-", "H"), PlayerData!$G:$G,PlayerData!I:I,""),
_xlfn.XLOOKUP(_xlfn.CONCAT(2,"-",$A220, "-", "H"), PlayerData!$G:$G,PlayerData!I:I,""),
_xlfn.XLOOKUP(_xlfn.CONCAT(3,"-",$A220, "-", "H"), PlayerData!$G:$G,PlayerData!I:I,""),
_xlfn.XLOOKUP(_xlfn.CONCAT(4,"-",$A220, "-", "H"), PlayerData!$G:$G,PlayerData!I:I,""),
_xlfn.XLOOKUP(_xlfn.CONCAT(5,"-",$A220, "-", "H"), PlayerData!$G:$G,PlayerData!I:I,""),
_xlfn.XLOOKUP(_xlfn.CONCAT(6,"-",$A220, "-", "H"), PlayerData!$G:$G,PlayerData!I:I,""),
_xlfn.XLOOKUP(_xlfn.CONCAT(7,"-",$A220, "-", "H"), PlayerData!$G:$G,PlayerData!I:I,""),
_xlfn.XLOOKUP(_xlfn.CONCAT(8,"-",$A220, "-", "H"), PlayerData!$G:$G,PlayerData!I:I,""),
_xlfn.XLOOKUP(_xlfn.CONCAT(9,"-",$A220, "-", "H"), PlayerData!$G:$G,PlayerData!I:I,""),
_xlfn.XLOOKUP(_xlfn.CONCAT(10,"-",$A220, "-", "H"), PlayerData!$G:$G,PlayerData!I:I,""),
_xlfn.XLOOKUP(_xlfn.CONCAT(11,"-",$A220, "-", "H"), PlayerData!$G:$G,PlayerData!I:I,""),
_xlfn.XLOOKUP(_xlfn.CONCAT(12,"-",$A220, "-", "H"), PlayerData!$G:$G,PlayerData!I:I,""),
_xlfn.XLOOKUP(_xlfn.CONCAT(13,"-",$A220, "-", "H"), PlayerData!$G:$G,PlayerData!I:I,""),
_xlfn.XLOOKUP(_xlfn.CONCAT(14,"-",$A220, "-", "H"), PlayerData!$G:$G,PlayerData!I:I,""),
_xlfn.XLOOKUP(_xlfn.CONCAT(15,"-",$A220, "-", "H"), PlayerData!$G:$G,PlayerData!I:I,""),
_xlfn.XLOOKUP(_xlfn.CONCAT(16,"-",$A220, "-", "H"), PlayerData!$G:$G,PlayerData!I:I,""),
_xlfn.XLOOKUP(_xlfn.CONCAT(17,"-",$A220, "-", "H"), PlayerData!$G:$G,PlayerData!I:I,""),
_xlfn.XLOOKUP(_xlfn.CONCAT(18,"-",$A220, "-", "H"), PlayerData!$G:$G,PlayerData!I:I,"")))</f>
        <v>0.3</v>
      </c>
      <c r="G220" s="90" cm="1">
        <f t="array" ref="G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"H"), PlayerData!$G:$G,PlayerData!L:L,""),
_xlfn.XLOOKUP(_xlfn.CONCAT(1,"-",$A220, "-", "H"), PlayerData!$G:$G,PlayerData!L:L,""),
_xlfn.XLOOKUP(_xlfn.CONCAT(2,"-",$A220, "-", "H"), PlayerData!$G:$G,PlayerData!L:L,""),
_xlfn.XLOOKUP(_xlfn.CONCAT(3,"-",$A220, "-", "H"), PlayerData!$G:$G,PlayerData!L:L,""),
_xlfn.XLOOKUP(_xlfn.CONCAT(4,"-",$A220, "-", "H"), PlayerData!$G:$G,PlayerData!L:L,""),
_xlfn.XLOOKUP(_xlfn.CONCAT(5,"-",$A220, "-", "H"), PlayerData!$G:$G,PlayerData!L:L,""),
_xlfn.XLOOKUP(_xlfn.CONCAT(6,"-",$A220, "-", "H"), PlayerData!$G:$G,PlayerData!L:L,""),
_xlfn.XLOOKUP(_xlfn.CONCAT(7,"-",$A220, "-", "H"), PlayerData!$G:$G,PlayerData!L:L,""),
_xlfn.XLOOKUP(_xlfn.CONCAT(8,"-",$A220, "-", "H"), PlayerData!$G:$G,PlayerData!L:L,""),
_xlfn.XLOOKUP(_xlfn.CONCAT(9,"-",$A220, "-", "H"), PlayerData!$G:$G,PlayerData!L:L,""),
_xlfn.XLOOKUP(_xlfn.CONCAT(10,"-",$A220, "-", "H"), PlayerData!$G:$G,PlayerData!L:L,""),
_xlfn.XLOOKUP(_xlfn.CONCAT(11,"-",$A220, "-", "H"), PlayerData!$G:$G,PlayerData!L:L,""),
_xlfn.XLOOKUP(_xlfn.CONCAT(12,"-",$A220, "-", "H"), PlayerData!$G:$G,PlayerData!L:L,""),
_xlfn.XLOOKUP(_xlfn.CONCAT(13,"-",$A220, "-", "H"), PlayerData!$G:$G,PlayerData!L:L,""),
_xlfn.XLOOKUP(_xlfn.CONCAT(14,"-",$A220, "-", "H"), PlayerData!$G:$G,PlayerData!L:L,""),
_xlfn.XLOOKUP(_xlfn.CONCAT(15,"-",$A220, "-", "H"), PlayerData!$G:$G,PlayerData!L:L,""),
_xlfn.XLOOKUP(_xlfn.CONCAT(16,"-",$A220, "-", "H"), PlayerData!$G:$G,PlayerData!L:L,""),
_xlfn.XLOOKUP(_xlfn.CONCAT(17,"-",$A220, "-", "H"), PlayerData!$G:$G,PlayerData!L:L,""),
_xlfn.XLOOKUP(_xlfn.CONCAT(18,"-",$A220, "-", "H"), PlayerData!$G:$G,PlayerData!L:L,"")))</f>
        <v>1.2</v>
      </c>
      <c r="H220" s="132">
        <f t="shared" si="20"/>
        <v>20.454545454545453</v>
      </c>
      <c r="I220" s="132">
        <f t="shared" si="21"/>
        <v>13.636363636363635</v>
      </c>
      <c r="J220" s="72">
        <f t="shared" si="22"/>
        <v>16.172506738544477</v>
      </c>
      <c r="K220" s="138" cm="1">
        <f t="array" ref="K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"A"), PlayerData!$M:$M,PlayerData!N:N,""),
_xlfn.XLOOKUP(_xlfn.CONCAT(1,"-",$A220, "-", "A"), PlayerData!$M:$M,PlayerData!N:N,""),
_xlfn.XLOOKUP(_xlfn.CONCAT(2,"-",$A220, "-", "A"), PlayerData!$M:$M,PlayerData!N:N,""),
_xlfn.XLOOKUP(_xlfn.CONCAT(3,"-",$A220, "-", "A"), PlayerData!$M:$M,PlayerData!N:N,""),
_xlfn.XLOOKUP(_xlfn.CONCAT(4,"-",$A220, "-", "A"), PlayerData!$M:$M,PlayerData!N:N,""),
_xlfn.XLOOKUP(_xlfn.CONCAT(5,"-",$A220, "-", "A"), PlayerData!$M:$M,PlayerData!N:N,""),
_xlfn.XLOOKUP(_xlfn.CONCAT(6,"-",$A220, "-", "A"), PlayerData!$M:$M,PlayerData!N:N,""),
_xlfn.XLOOKUP(_xlfn.CONCAT(7,"-",$A220, "-", "A"), PlayerData!$M:$M,PlayerData!N:N,""),
_xlfn.XLOOKUP(_xlfn.CONCAT(8,"-",$A220, "-", "A"), PlayerData!$M:$M,PlayerData!N:N,""),
_xlfn.XLOOKUP(_xlfn.CONCAT(9,"-",$A220, "-", "A"), PlayerData!$M:$M,PlayerData!N:N,""),
_xlfn.XLOOKUP(_xlfn.CONCAT(10,"-",$A220, "-", "A"), PlayerData!$M:$M,PlayerData!N:N,""),
_xlfn.XLOOKUP(_xlfn.CONCAT(11,"-",$A220, "-", "A"), PlayerData!$M:$M,PlayerData!N:N,""),
_xlfn.XLOOKUP(_xlfn.CONCAT(12,"-",$A220, "-", "A"), PlayerData!$M:$M,PlayerData!N:N,""),
_xlfn.XLOOKUP(_xlfn.CONCAT(13,"-",$A220, "-", "A"), PlayerData!$M:$M,PlayerData!N:N,""),
_xlfn.XLOOKUP(_xlfn.CONCAT(14,"-",$A220, "-", "A"), PlayerData!$M:$M,PlayerData!N:N,""),
_xlfn.XLOOKUP(_xlfn.CONCAT(15,"-",$A220, "-", "A"), PlayerData!$M:$M,PlayerData!N:N,""),
_xlfn.XLOOKUP(_xlfn.CONCAT(16,"-",$A220, "-", "A"), PlayerData!$M:$M,PlayerData!N:N,""),
_xlfn.XLOOKUP(_xlfn.CONCAT(17,"-",$A220, "-", "A"), PlayerData!$M:$M,PlayerData!N:N,""),
_xlfn.XLOOKUP(_xlfn.CONCAT(18,"-",$A220, "-", "A"), PlayerData!$M:$M,PlayerData!N:N,"")))</f>
        <v>0.8</v>
      </c>
      <c r="L220" s="138" cm="1">
        <f t="array" ref="L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"A"), PlayerData!$M:$M,PlayerData!O:O,""),
_xlfn.XLOOKUP(_xlfn.CONCAT(1,"-",$A220, "-", "A"), PlayerData!$M:$M,PlayerData!O:O,""),
_xlfn.XLOOKUP(_xlfn.CONCAT(2,"-",$A220, "-", "A"), PlayerData!$M:$M,PlayerData!O:O,""),
_xlfn.XLOOKUP(_xlfn.CONCAT(3,"-",$A220, "-", "A"), PlayerData!$M:$M,PlayerData!O:O,""),
_xlfn.XLOOKUP(_xlfn.CONCAT(4,"-",$A220, "-", "A"), PlayerData!$M:$M,PlayerData!O:O,""),
_xlfn.XLOOKUP(_xlfn.CONCAT(5,"-",$A220, "-", "A"), PlayerData!$M:$M,PlayerData!O:O,""),
_xlfn.XLOOKUP(_xlfn.CONCAT(6,"-",$A220, "-", "A"), PlayerData!$M:$M,PlayerData!O:O,""),
_xlfn.XLOOKUP(_xlfn.CONCAT(7,"-",$A220, "-", "A"), PlayerData!$M:$M,PlayerData!O:O,""),
_xlfn.XLOOKUP(_xlfn.CONCAT(8,"-",$A220, "-", "A"), PlayerData!$M:$M,PlayerData!O:O,""),
_xlfn.XLOOKUP(_xlfn.CONCAT(9,"-",$A220, "-", "A"), PlayerData!$M:$M,PlayerData!O:O,""),
_xlfn.XLOOKUP(_xlfn.CONCAT(10,"-",$A220, "-", "A"), PlayerData!$M:$M,PlayerData!O:O,""),
_xlfn.XLOOKUP(_xlfn.CONCAT(11,"-",$A220, "-", "A"), PlayerData!$M:$M,PlayerData!O:O,""),
_xlfn.XLOOKUP(_xlfn.CONCAT(12,"-",$A220, "-", "A"), PlayerData!$M:$M,PlayerData!O:O,""),
_xlfn.XLOOKUP(_xlfn.CONCAT(13,"-",$A220, "-", "A"), PlayerData!$M:$M,PlayerData!O:O,""),
_xlfn.XLOOKUP(_xlfn.CONCAT(14,"-",$A220, "-", "A"), PlayerData!$M:$M,PlayerData!O:O,""),
_xlfn.XLOOKUP(_xlfn.CONCAT(15,"-",$A220, "-", "A"), PlayerData!$M:$M,PlayerData!O:O,""),
_xlfn.XLOOKUP(_xlfn.CONCAT(16,"-",$A220, "-", "A"), PlayerData!$M:$M,PlayerData!O:O,""),
_xlfn.XLOOKUP(_xlfn.CONCAT(17,"-",$A220, "-", "A"), PlayerData!$M:$M,PlayerData!O:O,""),
_xlfn.XLOOKUP(_xlfn.CONCAT(18,"-",$A220, "-", "A"), PlayerData!$M:$M,PlayerData!O:O,"")))</f>
        <v>0.1</v>
      </c>
      <c r="M220" s="96" cm="1">
        <f t="array" ref="M2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_xlfn.XLOOKUP(_xlfn.CONCAT(0,"-",$A220, "-", "A"), PlayerData!$M:$M,PlayerData!R:R,""),
_xlfn.XLOOKUP(_xlfn.CONCAT(1,"-",$A220, "-", "A"), PlayerData!$M:$M,PlayerData!R:R,""),
_xlfn.XLOOKUP(_xlfn.CONCAT(2,"-",$A220, "-", "A"), PlayerData!$M:$M,PlayerData!R:R,""),
_xlfn.XLOOKUP(_xlfn.CONCAT(3,"-",$A220, "-", "A"), PlayerData!$M:$M,PlayerData!R:R,""),
_xlfn.XLOOKUP(_xlfn.CONCAT(4,"-",$A220, "-", "A"), PlayerData!$M:$M,PlayerData!R:R,""),
_xlfn.XLOOKUP(_xlfn.CONCAT(5,"-",$A220, "-", "A"), PlayerData!$M:$M,PlayerData!R:R,""),
_xlfn.XLOOKUP(_xlfn.CONCAT(6,"-",$A220, "-", "A"), PlayerData!$M:$M,PlayerData!R:R,""),
_xlfn.XLOOKUP(_xlfn.CONCAT(7,"-",$A220, "-", "A"), PlayerData!$M:$M,PlayerData!R:R,""),
_xlfn.XLOOKUP(_xlfn.CONCAT(8,"-",$A220, "-", "A"), PlayerData!$M:$M,PlayerData!R:R,""),
_xlfn.XLOOKUP(_xlfn.CONCAT(9,"-",$A220, "-", "A"), PlayerData!$M:$M,PlayerData!R:R,""),
_xlfn.XLOOKUP(_xlfn.CONCAT(10,"-",$A220, "-", "A"), PlayerData!$M:$M,PlayerData!R:R,""),
_xlfn.XLOOKUP(_xlfn.CONCAT(11,"-",$A220, "-", "A"), PlayerData!$M:$M,PlayerData!R:R,""),
_xlfn.XLOOKUP(_xlfn.CONCAT(12,"-",$A220, "-", "A"), PlayerData!$M:$M,PlayerData!R:R,""),
_xlfn.XLOOKUP(_xlfn.CONCAT(13,"-",$A220, "-", "A"), PlayerData!$M:$M,PlayerData!R:R,""),
_xlfn.XLOOKUP(_xlfn.CONCAT(14,"-",$A220, "-", "A"), PlayerData!$M:$M,PlayerData!R:R,""),
_xlfn.XLOOKUP(_xlfn.CONCAT(15,"-",$A220, "-", "A"), PlayerData!$M:$M,PlayerData!R:R,""),
_xlfn.XLOOKUP(_xlfn.CONCAT(16,"-",$A220, "-", "A"), PlayerData!$M:$M,PlayerData!R:R,""),
_xlfn.XLOOKUP(_xlfn.CONCAT(17,"-",$A220, "-", "A"), PlayerData!$M:$M,PlayerData!R:R,""),
_xlfn.XLOOKUP(_xlfn.CONCAT(18,"-",$A220, "-", "A"), PlayerData!$M:$M,PlayerData!R:R,"")))</f>
        <v>0.9</v>
      </c>
      <c r="N220" s="134">
        <f t="shared" si="23"/>
        <v>18.18181818181818</v>
      </c>
      <c r="O220" s="134">
        <f t="shared" si="24"/>
        <v>4.545454545454545</v>
      </c>
      <c r="P220" s="73">
        <f t="shared" si="25"/>
        <v>12.129380053908358</v>
      </c>
      <c r="Q220" s="132" cm="1">
        <f t="array" ref="Q220">IF(OR($A220=Solver!$T$12:$T$201),0,SUMPRODUCT($H220:$J220,$T$4:$V$4))</f>
        <v>16.172506738544477</v>
      </c>
      <c r="R220" s="73" cm="1">
        <f t="array" ref="R220">IF(OR($A220=Solver!$T$12:$T$201),0, SUMPRODUCT($N220:$P220, $T$4:$V$4))</f>
        <v>12.129380053908358</v>
      </c>
    </row>
    <row r="221" spans="1:18">
      <c r="A221" s="55">
        <v>219</v>
      </c>
      <c r="B221" s="55" t="str">
        <f>_xlfn.XLOOKUP($A221, PlayerData!$B$3:$B$394, PlayerData!C$3:C$394)</f>
        <v>MCI</v>
      </c>
      <c r="C221" s="55" t="str">
        <f>_xlfn.XLOOKUP($A221, PlayerData!$B$3:$B$394, PlayerData!D$3:D$394)</f>
        <v>D</v>
      </c>
      <c r="D221" s="31" t="str">
        <f>_xlfn.XLOOKUP($A221, PlayerData!$B$3:$B$394, PlayerData!E$3:E$394)</f>
        <v>Laporte</v>
      </c>
      <c r="E221" s="136" cm="1">
        <f t="array" ref="E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"H"), PlayerData!$G:$G,PlayerData!H:H,""),
_xlfn.XLOOKUP(_xlfn.CONCAT(1,"-",$A221, "-", "H"), PlayerData!$G:$G,PlayerData!H:H,""),
_xlfn.XLOOKUP(_xlfn.CONCAT(2,"-",$A221, "-", "H"), PlayerData!$G:$G,PlayerData!H:H,""),
_xlfn.XLOOKUP(_xlfn.CONCAT(3,"-",$A221, "-", "H"), PlayerData!$G:$G,PlayerData!H:H,""),
_xlfn.XLOOKUP(_xlfn.CONCAT(4,"-",$A221, "-", "H"), PlayerData!$G:$G,PlayerData!H:H,""),
_xlfn.XLOOKUP(_xlfn.CONCAT(5,"-",$A221, "-", "H"), PlayerData!$G:$G,PlayerData!H:H,""),
_xlfn.XLOOKUP(_xlfn.CONCAT(6,"-",$A221, "-", "H"), PlayerData!$G:$G,PlayerData!H:H,""),
_xlfn.XLOOKUP(_xlfn.CONCAT(7,"-",$A221, "-", "H"), PlayerData!$G:$G,PlayerData!H:H,""),
_xlfn.XLOOKUP(_xlfn.CONCAT(8,"-",$A221, "-", "H"), PlayerData!$G:$G,PlayerData!H:H,""),
_xlfn.XLOOKUP(_xlfn.CONCAT(9,"-",$A221, "-", "H"), PlayerData!$G:$G,PlayerData!H:H,""),
_xlfn.XLOOKUP(_xlfn.CONCAT(10,"-",$A221, "-", "H"), PlayerData!$G:$G,PlayerData!H:H,""),
_xlfn.XLOOKUP(_xlfn.CONCAT(11,"-",$A221, "-", "H"), PlayerData!$G:$G,PlayerData!H:H,""),
_xlfn.XLOOKUP(_xlfn.CONCAT(12,"-",$A221, "-", "H"), PlayerData!$G:$G,PlayerData!H:H,""),
_xlfn.XLOOKUP(_xlfn.CONCAT(13,"-",$A221, "-", "H"), PlayerData!$G:$G,PlayerData!H:H,""),
_xlfn.XLOOKUP(_xlfn.CONCAT(14,"-",$A221, "-", "H"), PlayerData!$G:$G,PlayerData!H:H,""),
_xlfn.XLOOKUP(_xlfn.CONCAT(15,"-",$A221, "-", "H"), PlayerData!$G:$G,PlayerData!H:H,""),
_xlfn.XLOOKUP(_xlfn.CONCAT(16,"-",$A221, "-", "H"), PlayerData!$G:$G,PlayerData!H:H,""),
_xlfn.XLOOKUP(_xlfn.CONCAT(17,"-",$A221, "-", "H"), PlayerData!$G:$G,PlayerData!H:H,""),
_xlfn.XLOOKUP(_xlfn.CONCAT(18,"-",$A221, "-", "H"), PlayerData!$G:$G,PlayerData!H:H,"")))</f>
        <v>0</v>
      </c>
      <c r="F221" s="136" cm="1">
        <f t="array" ref="F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"H"), PlayerData!$G:$G,PlayerData!I:I,""),
_xlfn.XLOOKUP(_xlfn.CONCAT(1,"-",$A221, "-", "H"), PlayerData!$G:$G,PlayerData!I:I,""),
_xlfn.XLOOKUP(_xlfn.CONCAT(2,"-",$A221, "-", "H"), PlayerData!$G:$G,PlayerData!I:I,""),
_xlfn.XLOOKUP(_xlfn.CONCAT(3,"-",$A221, "-", "H"), PlayerData!$G:$G,PlayerData!I:I,""),
_xlfn.XLOOKUP(_xlfn.CONCAT(4,"-",$A221, "-", "H"), PlayerData!$G:$G,PlayerData!I:I,""),
_xlfn.XLOOKUP(_xlfn.CONCAT(5,"-",$A221, "-", "H"), PlayerData!$G:$G,PlayerData!I:I,""),
_xlfn.XLOOKUP(_xlfn.CONCAT(6,"-",$A221, "-", "H"), PlayerData!$G:$G,PlayerData!I:I,""),
_xlfn.XLOOKUP(_xlfn.CONCAT(7,"-",$A221, "-", "H"), PlayerData!$G:$G,PlayerData!I:I,""),
_xlfn.XLOOKUP(_xlfn.CONCAT(8,"-",$A221, "-", "H"), PlayerData!$G:$G,PlayerData!I:I,""),
_xlfn.XLOOKUP(_xlfn.CONCAT(9,"-",$A221, "-", "H"), PlayerData!$G:$G,PlayerData!I:I,""),
_xlfn.XLOOKUP(_xlfn.CONCAT(10,"-",$A221, "-", "H"), PlayerData!$G:$G,PlayerData!I:I,""),
_xlfn.XLOOKUP(_xlfn.CONCAT(11,"-",$A221, "-", "H"), PlayerData!$G:$G,PlayerData!I:I,""),
_xlfn.XLOOKUP(_xlfn.CONCAT(12,"-",$A221, "-", "H"), PlayerData!$G:$G,PlayerData!I:I,""),
_xlfn.XLOOKUP(_xlfn.CONCAT(13,"-",$A221, "-", "H"), PlayerData!$G:$G,PlayerData!I:I,""),
_xlfn.XLOOKUP(_xlfn.CONCAT(14,"-",$A221, "-", "H"), PlayerData!$G:$G,PlayerData!I:I,""),
_xlfn.XLOOKUP(_xlfn.CONCAT(15,"-",$A221, "-", "H"), PlayerData!$G:$G,PlayerData!I:I,""),
_xlfn.XLOOKUP(_xlfn.CONCAT(16,"-",$A221, "-", "H"), PlayerData!$G:$G,PlayerData!I:I,""),
_xlfn.XLOOKUP(_xlfn.CONCAT(17,"-",$A221, "-", "H"), PlayerData!$G:$G,PlayerData!I:I,""),
_xlfn.XLOOKUP(_xlfn.CONCAT(18,"-",$A221, "-", "H"), PlayerData!$G:$G,PlayerData!I:I,"")))</f>
        <v>0</v>
      </c>
      <c r="G221" s="90" cm="1">
        <f t="array" ref="G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"H"), PlayerData!$G:$G,PlayerData!L:L,""),
_xlfn.XLOOKUP(_xlfn.CONCAT(1,"-",$A221, "-", "H"), PlayerData!$G:$G,PlayerData!L:L,""),
_xlfn.XLOOKUP(_xlfn.CONCAT(2,"-",$A221, "-", "H"), PlayerData!$G:$G,PlayerData!L:L,""),
_xlfn.XLOOKUP(_xlfn.CONCAT(3,"-",$A221, "-", "H"), PlayerData!$G:$G,PlayerData!L:L,""),
_xlfn.XLOOKUP(_xlfn.CONCAT(4,"-",$A221, "-", "H"), PlayerData!$G:$G,PlayerData!L:L,""),
_xlfn.XLOOKUP(_xlfn.CONCAT(5,"-",$A221, "-", "H"), PlayerData!$G:$G,PlayerData!L:L,""),
_xlfn.XLOOKUP(_xlfn.CONCAT(6,"-",$A221, "-", "H"), PlayerData!$G:$G,PlayerData!L:L,""),
_xlfn.XLOOKUP(_xlfn.CONCAT(7,"-",$A221, "-", "H"), PlayerData!$G:$G,PlayerData!L:L,""),
_xlfn.XLOOKUP(_xlfn.CONCAT(8,"-",$A221, "-", "H"), PlayerData!$G:$G,PlayerData!L:L,""),
_xlfn.XLOOKUP(_xlfn.CONCAT(9,"-",$A221, "-", "H"), PlayerData!$G:$G,PlayerData!L:L,""),
_xlfn.XLOOKUP(_xlfn.CONCAT(10,"-",$A221, "-", "H"), PlayerData!$G:$G,PlayerData!L:L,""),
_xlfn.XLOOKUP(_xlfn.CONCAT(11,"-",$A221, "-", "H"), PlayerData!$G:$G,PlayerData!L:L,""),
_xlfn.XLOOKUP(_xlfn.CONCAT(12,"-",$A221, "-", "H"), PlayerData!$G:$G,PlayerData!L:L,""),
_xlfn.XLOOKUP(_xlfn.CONCAT(13,"-",$A221, "-", "H"), PlayerData!$G:$G,PlayerData!L:L,""),
_xlfn.XLOOKUP(_xlfn.CONCAT(14,"-",$A221, "-", "H"), PlayerData!$G:$G,PlayerData!L:L,""),
_xlfn.XLOOKUP(_xlfn.CONCAT(15,"-",$A221, "-", "H"), PlayerData!$G:$G,PlayerData!L:L,""),
_xlfn.XLOOKUP(_xlfn.CONCAT(16,"-",$A221, "-", "H"), PlayerData!$G:$G,PlayerData!L:L,""),
_xlfn.XLOOKUP(_xlfn.CONCAT(17,"-",$A221, "-", "H"), PlayerData!$G:$G,PlayerData!L:L,""),
_xlfn.XLOOKUP(_xlfn.CONCAT(18,"-",$A221, "-", "H"), PlayerData!$G:$G,PlayerData!L:L,"")))</f>
        <v>0</v>
      </c>
      <c r="H221" s="132">
        <f t="shared" si="20"/>
        <v>0</v>
      </c>
      <c r="I221" s="132">
        <f t="shared" si="21"/>
        <v>0</v>
      </c>
      <c r="J221" s="72">
        <f t="shared" si="22"/>
        <v>0</v>
      </c>
      <c r="K221" s="138" cm="1">
        <f t="array" ref="K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"A"), PlayerData!$M:$M,PlayerData!N:N,""),
_xlfn.XLOOKUP(_xlfn.CONCAT(1,"-",$A221, "-", "A"), PlayerData!$M:$M,PlayerData!N:N,""),
_xlfn.XLOOKUP(_xlfn.CONCAT(2,"-",$A221, "-", "A"), PlayerData!$M:$M,PlayerData!N:N,""),
_xlfn.XLOOKUP(_xlfn.CONCAT(3,"-",$A221, "-", "A"), PlayerData!$M:$M,PlayerData!N:N,""),
_xlfn.XLOOKUP(_xlfn.CONCAT(4,"-",$A221, "-", "A"), PlayerData!$M:$M,PlayerData!N:N,""),
_xlfn.XLOOKUP(_xlfn.CONCAT(5,"-",$A221, "-", "A"), PlayerData!$M:$M,PlayerData!N:N,""),
_xlfn.XLOOKUP(_xlfn.CONCAT(6,"-",$A221, "-", "A"), PlayerData!$M:$M,PlayerData!N:N,""),
_xlfn.XLOOKUP(_xlfn.CONCAT(7,"-",$A221, "-", "A"), PlayerData!$M:$M,PlayerData!N:N,""),
_xlfn.XLOOKUP(_xlfn.CONCAT(8,"-",$A221, "-", "A"), PlayerData!$M:$M,PlayerData!N:N,""),
_xlfn.XLOOKUP(_xlfn.CONCAT(9,"-",$A221, "-", "A"), PlayerData!$M:$M,PlayerData!N:N,""),
_xlfn.XLOOKUP(_xlfn.CONCAT(10,"-",$A221, "-", "A"), PlayerData!$M:$M,PlayerData!N:N,""),
_xlfn.XLOOKUP(_xlfn.CONCAT(11,"-",$A221, "-", "A"), PlayerData!$M:$M,PlayerData!N:N,""),
_xlfn.XLOOKUP(_xlfn.CONCAT(12,"-",$A221, "-", "A"), PlayerData!$M:$M,PlayerData!N:N,""),
_xlfn.XLOOKUP(_xlfn.CONCAT(13,"-",$A221, "-", "A"), PlayerData!$M:$M,PlayerData!N:N,""),
_xlfn.XLOOKUP(_xlfn.CONCAT(14,"-",$A221, "-", "A"), PlayerData!$M:$M,PlayerData!N:N,""),
_xlfn.XLOOKUP(_xlfn.CONCAT(15,"-",$A221, "-", "A"), PlayerData!$M:$M,PlayerData!N:N,""),
_xlfn.XLOOKUP(_xlfn.CONCAT(16,"-",$A221, "-", "A"), PlayerData!$M:$M,PlayerData!N:N,""),
_xlfn.XLOOKUP(_xlfn.CONCAT(17,"-",$A221, "-", "A"), PlayerData!$M:$M,PlayerData!N:N,""),
_xlfn.XLOOKUP(_xlfn.CONCAT(18,"-",$A221, "-", "A"), PlayerData!$M:$M,PlayerData!N:N,"")))</f>
        <v>0.33</v>
      </c>
      <c r="L221" s="138" cm="1">
        <f t="array" ref="L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"A"), PlayerData!$M:$M,PlayerData!O:O,""),
_xlfn.XLOOKUP(_xlfn.CONCAT(1,"-",$A221, "-", "A"), PlayerData!$M:$M,PlayerData!O:O,""),
_xlfn.XLOOKUP(_xlfn.CONCAT(2,"-",$A221, "-", "A"), PlayerData!$M:$M,PlayerData!O:O,""),
_xlfn.XLOOKUP(_xlfn.CONCAT(3,"-",$A221, "-", "A"), PlayerData!$M:$M,PlayerData!O:O,""),
_xlfn.XLOOKUP(_xlfn.CONCAT(4,"-",$A221, "-", "A"), PlayerData!$M:$M,PlayerData!O:O,""),
_xlfn.XLOOKUP(_xlfn.CONCAT(5,"-",$A221, "-", "A"), PlayerData!$M:$M,PlayerData!O:O,""),
_xlfn.XLOOKUP(_xlfn.CONCAT(6,"-",$A221, "-", "A"), PlayerData!$M:$M,PlayerData!O:O,""),
_xlfn.XLOOKUP(_xlfn.CONCAT(7,"-",$A221, "-", "A"), PlayerData!$M:$M,PlayerData!O:O,""),
_xlfn.XLOOKUP(_xlfn.CONCAT(8,"-",$A221, "-", "A"), PlayerData!$M:$M,PlayerData!O:O,""),
_xlfn.XLOOKUP(_xlfn.CONCAT(9,"-",$A221, "-", "A"), PlayerData!$M:$M,PlayerData!O:O,""),
_xlfn.XLOOKUP(_xlfn.CONCAT(10,"-",$A221, "-", "A"), PlayerData!$M:$M,PlayerData!O:O,""),
_xlfn.XLOOKUP(_xlfn.CONCAT(11,"-",$A221, "-", "A"), PlayerData!$M:$M,PlayerData!O:O,""),
_xlfn.XLOOKUP(_xlfn.CONCAT(12,"-",$A221, "-", "A"), PlayerData!$M:$M,PlayerData!O:O,""),
_xlfn.XLOOKUP(_xlfn.CONCAT(13,"-",$A221, "-", "A"), PlayerData!$M:$M,PlayerData!O:O,""),
_xlfn.XLOOKUP(_xlfn.CONCAT(14,"-",$A221, "-", "A"), PlayerData!$M:$M,PlayerData!O:O,""),
_xlfn.XLOOKUP(_xlfn.CONCAT(15,"-",$A221, "-", "A"), PlayerData!$M:$M,PlayerData!O:O,""),
_xlfn.XLOOKUP(_xlfn.CONCAT(16,"-",$A221, "-", "A"), PlayerData!$M:$M,PlayerData!O:O,""),
_xlfn.XLOOKUP(_xlfn.CONCAT(17,"-",$A221, "-", "A"), PlayerData!$M:$M,PlayerData!O:O,""),
_xlfn.XLOOKUP(_xlfn.CONCAT(18,"-",$A221, "-", "A"), PlayerData!$M:$M,PlayerData!O:O,"")))</f>
        <v>0.17</v>
      </c>
      <c r="M221" s="96" cm="1">
        <f t="array" ref="M2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_xlfn.XLOOKUP(_xlfn.CONCAT(0,"-",$A221, "-", "A"), PlayerData!$M:$M,PlayerData!R:R,""),
_xlfn.XLOOKUP(_xlfn.CONCAT(1,"-",$A221, "-", "A"), PlayerData!$M:$M,PlayerData!R:R,""),
_xlfn.XLOOKUP(_xlfn.CONCAT(2,"-",$A221, "-", "A"), PlayerData!$M:$M,PlayerData!R:R,""),
_xlfn.XLOOKUP(_xlfn.CONCAT(3,"-",$A221, "-", "A"), PlayerData!$M:$M,PlayerData!R:R,""),
_xlfn.XLOOKUP(_xlfn.CONCAT(4,"-",$A221, "-", "A"), PlayerData!$M:$M,PlayerData!R:R,""),
_xlfn.XLOOKUP(_xlfn.CONCAT(5,"-",$A221, "-", "A"), PlayerData!$M:$M,PlayerData!R:R,""),
_xlfn.XLOOKUP(_xlfn.CONCAT(6,"-",$A221, "-", "A"), PlayerData!$M:$M,PlayerData!R:R,""),
_xlfn.XLOOKUP(_xlfn.CONCAT(7,"-",$A221, "-", "A"), PlayerData!$M:$M,PlayerData!R:R,""),
_xlfn.XLOOKUP(_xlfn.CONCAT(8,"-",$A221, "-", "A"), PlayerData!$M:$M,PlayerData!R:R,""),
_xlfn.XLOOKUP(_xlfn.CONCAT(9,"-",$A221, "-", "A"), PlayerData!$M:$M,PlayerData!R:R,""),
_xlfn.XLOOKUP(_xlfn.CONCAT(10,"-",$A221, "-", "A"), PlayerData!$M:$M,PlayerData!R:R,""),
_xlfn.XLOOKUP(_xlfn.CONCAT(11,"-",$A221, "-", "A"), PlayerData!$M:$M,PlayerData!R:R,""),
_xlfn.XLOOKUP(_xlfn.CONCAT(12,"-",$A221, "-", "A"), PlayerData!$M:$M,PlayerData!R:R,""),
_xlfn.XLOOKUP(_xlfn.CONCAT(13,"-",$A221, "-", "A"), PlayerData!$M:$M,PlayerData!R:R,""),
_xlfn.XLOOKUP(_xlfn.CONCAT(14,"-",$A221, "-", "A"), PlayerData!$M:$M,PlayerData!R:R,""),
_xlfn.XLOOKUP(_xlfn.CONCAT(15,"-",$A221, "-", "A"), PlayerData!$M:$M,PlayerData!R:R,""),
_xlfn.XLOOKUP(_xlfn.CONCAT(16,"-",$A221, "-", "A"), PlayerData!$M:$M,PlayerData!R:R,""),
_xlfn.XLOOKUP(_xlfn.CONCAT(17,"-",$A221, "-", "A"), PlayerData!$M:$M,PlayerData!R:R,""),
_xlfn.XLOOKUP(_xlfn.CONCAT(18,"-",$A221, "-", "A"), PlayerData!$M:$M,PlayerData!R:R,"")))</f>
        <v>0.63</v>
      </c>
      <c r="N221" s="134">
        <f t="shared" si="23"/>
        <v>7.4999999999999991</v>
      </c>
      <c r="O221" s="134">
        <f t="shared" si="24"/>
        <v>7.7272727272727266</v>
      </c>
      <c r="P221" s="73">
        <f t="shared" si="25"/>
        <v>8.4905660377358494</v>
      </c>
      <c r="Q221" s="132" cm="1">
        <f t="array" ref="Q221">IF(OR($A221=Solver!$T$12:$T$201),0,SUMPRODUCT($H221:$J221,$T$4:$V$4))</f>
        <v>0</v>
      </c>
      <c r="R221" s="73" cm="1">
        <f t="array" ref="R221">IF(OR($A221=Solver!$T$12:$T$201),0, SUMPRODUCT($N221:$P221, $T$4:$V$4))</f>
        <v>8.4905660377358494</v>
      </c>
    </row>
    <row r="222" spans="1:18">
      <c r="A222" s="55">
        <v>220</v>
      </c>
      <c r="B222" s="55" t="str">
        <f>_xlfn.XLOOKUP($A222, PlayerData!$B$3:$B$394, PlayerData!C$3:C$394)</f>
        <v>LEI</v>
      </c>
      <c r="C222" s="55" t="str">
        <f>_xlfn.XLOOKUP($A222, PlayerData!$B$3:$B$394, PlayerData!D$3:D$394)</f>
        <v>D</v>
      </c>
      <c r="D222" s="31" t="str">
        <f>_xlfn.XLOOKUP($A222, PlayerData!$B$3:$B$394, PlayerData!E$3:E$394)</f>
        <v>Pereira Ricardo</v>
      </c>
      <c r="E222" s="136" cm="1">
        <f t="array" ref="E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"H"), PlayerData!$G:$G,PlayerData!H:H,""),
_xlfn.XLOOKUP(_xlfn.CONCAT(1,"-",$A222, "-", "H"), PlayerData!$G:$G,PlayerData!H:H,""),
_xlfn.XLOOKUP(_xlfn.CONCAT(2,"-",$A222, "-", "H"), PlayerData!$G:$G,PlayerData!H:H,""),
_xlfn.XLOOKUP(_xlfn.CONCAT(3,"-",$A222, "-", "H"), PlayerData!$G:$G,PlayerData!H:H,""),
_xlfn.XLOOKUP(_xlfn.CONCAT(4,"-",$A222, "-", "H"), PlayerData!$G:$G,PlayerData!H:H,""),
_xlfn.XLOOKUP(_xlfn.CONCAT(5,"-",$A222, "-", "H"), PlayerData!$G:$G,PlayerData!H:H,""),
_xlfn.XLOOKUP(_xlfn.CONCAT(6,"-",$A222, "-", "H"), PlayerData!$G:$G,PlayerData!H:H,""),
_xlfn.XLOOKUP(_xlfn.CONCAT(7,"-",$A222, "-", "H"), PlayerData!$G:$G,PlayerData!H:H,""),
_xlfn.XLOOKUP(_xlfn.CONCAT(8,"-",$A222, "-", "H"), PlayerData!$G:$G,PlayerData!H:H,""),
_xlfn.XLOOKUP(_xlfn.CONCAT(9,"-",$A222, "-", "H"), PlayerData!$G:$G,PlayerData!H:H,""),
_xlfn.XLOOKUP(_xlfn.CONCAT(10,"-",$A222, "-", "H"), PlayerData!$G:$G,PlayerData!H:H,""),
_xlfn.XLOOKUP(_xlfn.CONCAT(11,"-",$A222, "-", "H"), PlayerData!$G:$G,PlayerData!H:H,""),
_xlfn.XLOOKUP(_xlfn.CONCAT(12,"-",$A222, "-", "H"), PlayerData!$G:$G,PlayerData!H:H,""),
_xlfn.XLOOKUP(_xlfn.CONCAT(13,"-",$A222, "-", "H"), PlayerData!$G:$G,PlayerData!H:H,""),
_xlfn.XLOOKUP(_xlfn.CONCAT(14,"-",$A222, "-", "H"), PlayerData!$G:$G,PlayerData!H:H,""),
_xlfn.XLOOKUP(_xlfn.CONCAT(15,"-",$A222, "-", "H"), PlayerData!$G:$G,PlayerData!H:H,""),
_xlfn.XLOOKUP(_xlfn.CONCAT(16,"-",$A222, "-", "H"), PlayerData!$G:$G,PlayerData!H:H,""),
_xlfn.XLOOKUP(_xlfn.CONCAT(17,"-",$A222, "-", "H"), PlayerData!$G:$G,PlayerData!H:H,""),
_xlfn.XLOOKUP(_xlfn.CONCAT(18,"-",$A222, "-", "H"), PlayerData!$G:$G,PlayerData!H:H,"")))</f>
        <v>0.8</v>
      </c>
      <c r="F222" s="136" cm="1">
        <f t="array" ref="F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"H"), PlayerData!$G:$G,PlayerData!I:I,""),
_xlfn.XLOOKUP(_xlfn.CONCAT(1,"-",$A222, "-", "H"), PlayerData!$G:$G,PlayerData!I:I,""),
_xlfn.XLOOKUP(_xlfn.CONCAT(2,"-",$A222, "-", "H"), PlayerData!$G:$G,PlayerData!I:I,""),
_xlfn.XLOOKUP(_xlfn.CONCAT(3,"-",$A222, "-", "H"), PlayerData!$G:$G,PlayerData!I:I,""),
_xlfn.XLOOKUP(_xlfn.CONCAT(4,"-",$A222, "-", "H"), PlayerData!$G:$G,PlayerData!I:I,""),
_xlfn.XLOOKUP(_xlfn.CONCAT(5,"-",$A222, "-", "H"), PlayerData!$G:$G,PlayerData!I:I,""),
_xlfn.XLOOKUP(_xlfn.CONCAT(6,"-",$A222, "-", "H"), PlayerData!$G:$G,PlayerData!I:I,""),
_xlfn.XLOOKUP(_xlfn.CONCAT(7,"-",$A222, "-", "H"), PlayerData!$G:$G,PlayerData!I:I,""),
_xlfn.XLOOKUP(_xlfn.CONCAT(8,"-",$A222, "-", "H"), PlayerData!$G:$G,PlayerData!I:I,""),
_xlfn.XLOOKUP(_xlfn.CONCAT(9,"-",$A222, "-", "H"), PlayerData!$G:$G,PlayerData!I:I,""),
_xlfn.XLOOKUP(_xlfn.CONCAT(10,"-",$A222, "-", "H"), PlayerData!$G:$G,PlayerData!I:I,""),
_xlfn.XLOOKUP(_xlfn.CONCAT(11,"-",$A222, "-", "H"), PlayerData!$G:$G,PlayerData!I:I,""),
_xlfn.XLOOKUP(_xlfn.CONCAT(12,"-",$A222, "-", "H"), PlayerData!$G:$G,PlayerData!I:I,""),
_xlfn.XLOOKUP(_xlfn.CONCAT(13,"-",$A222, "-", "H"), PlayerData!$G:$G,PlayerData!I:I,""),
_xlfn.XLOOKUP(_xlfn.CONCAT(14,"-",$A222, "-", "H"), PlayerData!$G:$G,PlayerData!I:I,""),
_xlfn.XLOOKUP(_xlfn.CONCAT(15,"-",$A222, "-", "H"), PlayerData!$G:$G,PlayerData!I:I,""),
_xlfn.XLOOKUP(_xlfn.CONCAT(16,"-",$A222, "-", "H"), PlayerData!$G:$G,PlayerData!I:I,""),
_xlfn.XLOOKUP(_xlfn.CONCAT(17,"-",$A222, "-", "H"), PlayerData!$G:$G,PlayerData!I:I,""),
_xlfn.XLOOKUP(_xlfn.CONCAT(18,"-",$A222, "-", "H"), PlayerData!$G:$G,PlayerData!I:I,"")))</f>
        <v>0</v>
      </c>
      <c r="G222" s="90" cm="1">
        <f t="array" ref="G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"H"), PlayerData!$G:$G,PlayerData!L:L,""),
_xlfn.XLOOKUP(_xlfn.CONCAT(1,"-",$A222, "-", "H"), PlayerData!$G:$G,PlayerData!L:L,""),
_xlfn.XLOOKUP(_xlfn.CONCAT(2,"-",$A222, "-", "H"), PlayerData!$G:$G,PlayerData!L:L,""),
_xlfn.XLOOKUP(_xlfn.CONCAT(3,"-",$A222, "-", "H"), PlayerData!$G:$G,PlayerData!L:L,""),
_xlfn.XLOOKUP(_xlfn.CONCAT(4,"-",$A222, "-", "H"), PlayerData!$G:$G,PlayerData!L:L,""),
_xlfn.XLOOKUP(_xlfn.CONCAT(5,"-",$A222, "-", "H"), PlayerData!$G:$G,PlayerData!L:L,""),
_xlfn.XLOOKUP(_xlfn.CONCAT(6,"-",$A222, "-", "H"), PlayerData!$G:$G,PlayerData!L:L,""),
_xlfn.XLOOKUP(_xlfn.CONCAT(7,"-",$A222, "-", "H"), PlayerData!$G:$G,PlayerData!L:L,""),
_xlfn.XLOOKUP(_xlfn.CONCAT(8,"-",$A222, "-", "H"), PlayerData!$G:$G,PlayerData!L:L,""),
_xlfn.XLOOKUP(_xlfn.CONCAT(9,"-",$A222, "-", "H"), PlayerData!$G:$G,PlayerData!L:L,""),
_xlfn.XLOOKUP(_xlfn.CONCAT(10,"-",$A222, "-", "H"), PlayerData!$G:$G,PlayerData!L:L,""),
_xlfn.XLOOKUP(_xlfn.CONCAT(11,"-",$A222, "-", "H"), PlayerData!$G:$G,PlayerData!L:L,""),
_xlfn.XLOOKUP(_xlfn.CONCAT(12,"-",$A222, "-", "H"), PlayerData!$G:$G,PlayerData!L:L,""),
_xlfn.XLOOKUP(_xlfn.CONCAT(13,"-",$A222, "-", "H"), PlayerData!$G:$G,PlayerData!L:L,""),
_xlfn.XLOOKUP(_xlfn.CONCAT(14,"-",$A222, "-", "H"), PlayerData!$G:$G,PlayerData!L:L,""),
_xlfn.XLOOKUP(_xlfn.CONCAT(15,"-",$A222, "-", "H"), PlayerData!$G:$G,PlayerData!L:L,""),
_xlfn.XLOOKUP(_xlfn.CONCAT(16,"-",$A222, "-", "H"), PlayerData!$G:$G,PlayerData!L:L,""),
_xlfn.XLOOKUP(_xlfn.CONCAT(17,"-",$A222, "-", "H"), PlayerData!$G:$G,PlayerData!L:L,""),
_xlfn.XLOOKUP(_xlfn.CONCAT(18,"-",$A222, "-", "H"), PlayerData!$G:$G,PlayerData!L:L,"")))</f>
        <v>1.1400000000000001</v>
      </c>
      <c r="H222" s="132">
        <f t="shared" si="20"/>
        <v>18.18181818181818</v>
      </c>
      <c r="I222" s="132">
        <f t="shared" si="21"/>
        <v>0</v>
      </c>
      <c r="J222" s="72">
        <f t="shared" si="22"/>
        <v>15.363881401617254</v>
      </c>
      <c r="K222" s="138" cm="1">
        <f t="array" ref="K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"A"), PlayerData!$M:$M,PlayerData!N:N,""),
_xlfn.XLOOKUP(_xlfn.CONCAT(1,"-",$A222, "-", "A"), PlayerData!$M:$M,PlayerData!N:N,""),
_xlfn.XLOOKUP(_xlfn.CONCAT(2,"-",$A222, "-", "A"), PlayerData!$M:$M,PlayerData!N:N,""),
_xlfn.XLOOKUP(_xlfn.CONCAT(3,"-",$A222, "-", "A"), PlayerData!$M:$M,PlayerData!N:N,""),
_xlfn.XLOOKUP(_xlfn.CONCAT(4,"-",$A222, "-", "A"), PlayerData!$M:$M,PlayerData!N:N,""),
_xlfn.XLOOKUP(_xlfn.CONCAT(5,"-",$A222, "-", "A"), PlayerData!$M:$M,PlayerData!N:N,""),
_xlfn.XLOOKUP(_xlfn.CONCAT(6,"-",$A222, "-", "A"), PlayerData!$M:$M,PlayerData!N:N,""),
_xlfn.XLOOKUP(_xlfn.CONCAT(7,"-",$A222, "-", "A"), PlayerData!$M:$M,PlayerData!N:N,""),
_xlfn.XLOOKUP(_xlfn.CONCAT(8,"-",$A222, "-", "A"), PlayerData!$M:$M,PlayerData!N:N,""),
_xlfn.XLOOKUP(_xlfn.CONCAT(9,"-",$A222, "-", "A"), PlayerData!$M:$M,PlayerData!N:N,""),
_xlfn.XLOOKUP(_xlfn.CONCAT(10,"-",$A222, "-", "A"), PlayerData!$M:$M,PlayerData!N:N,""),
_xlfn.XLOOKUP(_xlfn.CONCAT(11,"-",$A222, "-", "A"), PlayerData!$M:$M,PlayerData!N:N,""),
_xlfn.XLOOKUP(_xlfn.CONCAT(12,"-",$A222, "-", "A"), PlayerData!$M:$M,PlayerData!N:N,""),
_xlfn.XLOOKUP(_xlfn.CONCAT(13,"-",$A222, "-", "A"), PlayerData!$M:$M,PlayerData!N:N,""),
_xlfn.XLOOKUP(_xlfn.CONCAT(14,"-",$A222, "-", "A"), PlayerData!$M:$M,PlayerData!N:N,""),
_xlfn.XLOOKUP(_xlfn.CONCAT(15,"-",$A222, "-", "A"), PlayerData!$M:$M,PlayerData!N:N,""),
_xlfn.XLOOKUP(_xlfn.CONCAT(16,"-",$A222, "-", "A"), PlayerData!$M:$M,PlayerData!N:N,""),
_xlfn.XLOOKUP(_xlfn.CONCAT(17,"-",$A222, "-", "A"), PlayerData!$M:$M,PlayerData!N:N,""),
_xlfn.XLOOKUP(_xlfn.CONCAT(18,"-",$A222, "-", "A"), PlayerData!$M:$M,PlayerData!N:N,"")))</f>
        <v>0.5</v>
      </c>
      <c r="L222" s="138" cm="1">
        <f t="array" ref="L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"A"), PlayerData!$M:$M,PlayerData!O:O,""),
_xlfn.XLOOKUP(_xlfn.CONCAT(1,"-",$A222, "-", "A"), PlayerData!$M:$M,PlayerData!O:O,""),
_xlfn.XLOOKUP(_xlfn.CONCAT(2,"-",$A222, "-", "A"), PlayerData!$M:$M,PlayerData!O:O,""),
_xlfn.XLOOKUP(_xlfn.CONCAT(3,"-",$A222, "-", "A"), PlayerData!$M:$M,PlayerData!O:O,""),
_xlfn.XLOOKUP(_xlfn.CONCAT(4,"-",$A222, "-", "A"), PlayerData!$M:$M,PlayerData!O:O,""),
_xlfn.XLOOKUP(_xlfn.CONCAT(5,"-",$A222, "-", "A"), PlayerData!$M:$M,PlayerData!O:O,""),
_xlfn.XLOOKUP(_xlfn.CONCAT(6,"-",$A222, "-", "A"), PlayerData!$M:$M,PlayerData!O:O,""),
_xlfn.XLOOKUP(_xlfn.CONCAT(7,"-",$A222, "-", "A"), PlayerData!$M:$M,PlayerData!O:O,""),
_xlfn.XLOOKUP(_xlfn.CONCAT(8,"-",$A222, "-", "A"), PlayerData!$M:$M,PlayerData!O:O,""),
_xlfn.XLOOKUP(_xlfn.CONCAT(9,"-",$A222, "-", "A"), PlayerData!$M:$M,PlayerData!O:O,""),
_xlfn.XLOOKUP(_xlfn.CONCAT(10,"-",$A222, "-", "A"), PlayerData!$M:$M,PlayerData!O:O,""),
_xlfn.XLOOKUP(_xlfn.CONCAT(11,"-",$A222, "-", "A"), PlayerData!$M:$M,PlayerData!O:O,""),
_xlfn.XLOOKUP(_xlfn.CONCAT(12,"-",$A222, "-", "A"), PlayerData!$M:$M,PlayerData!O:O,""),
_xlfn.XLOOKUP(_xlfn.CONCAT(13,"-",$A222, "-", "A"), PlayerData!$M:$M,PlayerData!O:O,""),
_xlfn.XLOOKUP(_xlfn.CONCAT(14,"-",$A222, "-", "A"), PlayerData!$M:$M,PlayerData!O:O,""),
_xlfn.XLOOKUP(_xlfn.CONCAT(15,"-",$A222, "-", "A"), PlayerData!$M:$M,PlayerData!O:O,""),
_xlfn.XLOOKUP(_xlfn.CONCAT(16,"-",$A222, "-", "A"), PlayerData!$M:$M,PlayerData!O:O,""),
_xlfn.XLOOKUP(_xlfn.CONCAT(17,"-",$A222, "-", "A"), PlayerData!$M:$M,PlayerData!O:O,""),
_xlfn.XLOOKUP(_xlfn.CONCAT(18,"-",$A222, "-", "A"), PlayerData!$M:$M,PlayerData!O:O,"")))</f>
        <v>0</v>
      </c>
      <c r="M222" s="96" cm="1">
        <f t="array" ref="M2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_xlfn.XLOOKUP(_xlfn.CONCAT(0,"-",$A222, "-", "A"), PlayerData!$M:$M,PlayerData!R:R,""),
_xlfn.XLOOKUP(_xlfn.CONCAT(1,"-",$A222, "-", "A"), PlayerData!$M:$M,PlayerData!R:R,""),
_xlfn.XLOOKUP(_xlfn.CONCAT(2,"-",$A222, "-", "A"), PlayerData!$M:$M,PlayerData!R:R,""),
_xlfn.XLOOKUP(_xlfn.CONCAT(3,"-",$A222, "-", "A"), PlayerData!$M:$M,PlayerData!R:R,""),
_xlfn.XLOOKUP(_xlfn.CONCAT(4,"-",$A222, "-", "A"), PlayerData!$M:$M,PlayerData!R:R,""),
_xlfn.XLOOKUP(_xlfn.CONCAT(5,"-",$A222, "-", "A"), PlayerData!$M:$M,PlayerData!R:R,""),
_xlfn.XLOOKUP(_xlfn.CONCAT(6,"-",$A222, "-", "A"), PlayerData!$M:$M,PlayerData!R:R,""),
_xlfn.XLOOKUP(_xlfn.CONCAT(7,"-",$A222, "-", "A"), PlayerData!$M:$M,PlayerData!R:R,""),
_xlfn.XLOOKUP(_xlfn.CONCAT(8,"-",$A222, "-", "A"), PlayerData!$M:$M,PlayerData!R:R,""),
_xlfn.XLOOKUP(_xlfn.CONCAT(9,"-",$A222, "-", "A"), PlayerData!$M:$M,PlayerData!R:R,""),
_xlfn.XLOOKUP(_xlfn.CONCAT(10,"-",$A222, "-", "A"), PlayerData!$M:$M,PlayerData!R:R,""),
_xlfn.XLOOKUP(_xlfn.CONCAT(11,"-",$A222, "-", "A"), PlayerData!$M:$M,PlayerData!R:R,""),
_xlfn.XLOOKUP(_xlfn.CONCAT(12,"-",$A222, "-", "A"), PlayerData!$M:$M,PlayerData!R:R,""),
_xlfn.XLOOKUP(_xlfn.CONCAT(13,"-",$A222, "-", "A"), PlayerData!$M:$M,PlayerData!R:R,""),
_xlfn.XLOOKUP(_xlfn.CONCAT(14,"-",$A222, "-", "A"), PlayerData!$M:$M,PlayerData!R:R,""),
_xlfn.XLOOKUP(_xlfn.CONCAT(15,"-",$A222, "-", "A"), PlayerData!$M:$M,PlayerData!R:R,""),
_xlfn.XLOOKUP(_xlfn.CONCAT(16,"-",$A222, "-", "A"), PlayerData!$M:$M,PlayerData!R:R,""),
_xlfn.XLOOKUP(_xlfn.CONCAT(17,"-",$A222, "-", "A"), PlayerData!$M:$M,PlayerData!R:R,""),
_xlfn.XLOOKUP(_xlfn.CONCAT(18,"-",$A222, "-", "A"), PlayerData!$M:$M,PlayerData!R:R,"")))</f>
        <v>0.21000000000000002</v>
      </c>
      <c r="N222" s="134">
        <f t="shared" si="23"/>
        <v>11.363636363636363</v>
      </c>
      <c r="O222" s="134">
        <f t="shared" si="24"/>
        <v>0</v>
      </c>
      <c r="P222" s="73">
        <f t="shared" si="25"/>
        <v>2.8301886792452837</v>
      </c>
      <c r="Q222" s="132" cm="1">
        <f t="array" ref="Q222">IF(OR($A222=Solver!$T$12:$T$201),0,SUMPRODUCT($H222:$J222,$T$4:$V$4))</f>
        <v>15.363881401617254</v>
      </c>
      <c r="R222" s="73" cm="1">
        <f t="array" ref="R222">IF(OR($A222=Solver!$T$12:$T$201),0, SUMPRODUCT($N222:$P222, $T$4:$V$4))</f>
        <v>2.8301886792452837</v>
      </c>
    </row>
    <row r="223" spans="1:18">
      <c r="A223" s="55">
        <v>221</v>
      </c>
      <c r="B223" s="55" t="str">
        <f>_xlfn.XLOOKUP($A223, PlayerData!$B$3:$B$394, PlayerData!C$3:C$394)</f>
        <v>CHE</v>
      </c>
      <c r="C223" s="55" t="str">
        <f>_xlfn.XLOOKUP($A223, PlayerData!$B$3:$B$394, PlayerData!D$3:D$394)</f>
        <v>D</v>
      </c>
      <c r="D223" s="31" t="str">
        <f>_xlfn.XLOOKUP($A223, PlayerData!$B$3:$B$394, PlayerData!E$3:E$394)</f>
        <v>Alonso</v>
      </c>
      <c r="E223" s="136" cm="1">
        <f t="array" ref="E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"H"), PlayerData!$G:$G,PlayerData!H:H,""),
_xlfn.XLOOKUP(_xlfn.CONCAT(1,"-",$A223, "-", "H"), PlayerData!$G:$G,PlayerData!H:H,""),
_xlfn.XLOOKUP(_xlfn.CONCAT(2,"-",$A223, "-", "H"), PlayerData!$G:$G,PlayerData!H:H,""),
_xlfn.XLOOKUP(_xlfn.CONCAT(3,"-",$A223, "-", "H"), PlayerData!$G:$G,PlayerData!H:H,""),
_xlfn.XLOOKUP(_xlfn.CONCAT(4,"-",$A223, "-", "H"), PlayerData!$G:$G,PlayerData!H:H,""),
_xlfn.XLOOKUP(_xlfn.CONCAT(5,"-",$A223, "-", "H"), PlayerData!$G:$G,PlayerData!H:H,""),
_xlfn.XLOOKUP(_xlfn.CONCAT(6,"-",$A223, "-", "H"), PlayerData!$G:$G,PlayerData!H:H,""),
_xlfn.XLOOKUP(_xlfn.CONCAT(7,"-",$A223, "-", "H"), PlayerData!$G:$G,PlayerData!H:H,""),
_xlfn.XLOOKUP(_xlfn.CONCAT(8,"-",$A223, "-", "H"), PlayerData!$G:$G,PlayerData!H:H,""),
_xlfn.XLOOKUP(_xlfn.CONCAT(9,"-",$A223, "-", "H"), PlayerData!$G:$G,PlayerData!H:H,""),
_xlfn.XLOOKUP(_xlfn.CONCAT(10,"-",$A223, "-", "H"), PlayerData!$G:$G,PlayerData!H:H,""),
_xlfn.XLOOKUP(_xlfn.CONCAT(11,"-",$A223, "-", "H"), PlayerData!$G:$G,PlayerData!H:H,""),
_xlfn.XLOOKUP(_xlfn.CONCAT(12,"-",$A223, "-", "H"), PlayerData!$G:$G,PlayerData!H:H,""),
_xlfn.XLOOKUP(_xlfn.CONCAT(13,"-",$A223, "-", "H"), PlayerData!$G:$G,PlayerData!H:H,""),
_xlfn.XLOOKUP(_xlfn.CONCAT(14,"-",$A223, "-", "H"), PlayerData!$G:$G,PlayerData!H:H,""),
_xlfn.XLOOKUP(_xlfn.CONCAT(15,"-",$A223, "-", "H"), PlayerData!$G:$G,PlayerData!H:H,""),
_xlfn.XLOOKUP(_xlfn.CONCAT(16,"-",$A223, "-", "H"), PlayerData!$G:$G,PlayerData!H:H,""),
_xlfn.XLOOKUP(_xlfn.CONCAT(17,"-",$A223, "-", "H"), PlayerData!$G:$G,PlayerData!H:H,""),
_xlfn.XLOOKUP(_xlfn.CONCAT(18,"-",$A223, "-", "H"), PlayerData!$G:$G,PlayerData!H:H,"")))</f>
        <v>0.8</v>
      </c>
      <c r="F223" s="136" cm="1">
        <f t="array" ref="F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"H"), PlayerData!$G:$G,PlayerData!I:I,""),
_xlfn.XLOOKUP(_xlfn.CONCAT(1,"-",$A223, "-", "H"), PlayerData!$G:$G,PlayerData!I:I,""),
_xlfn.XLOOKUP(_xlfn.CONCAT(2,"-",$A223, "-", "H"), PlayerData!$G:$G,PlayerData!I:I,""),
_xlfn.XLOOKUP(_xlfn.CONCAT(3,"-",$A223, "-", "H"), PlayerData!$G:$G,PlayerData!I:I,""),
_xlfn.XLOOKUP(_xlfn.CONCAT(4,"-",$A223, "-", "H"), PlayerData!$G:$G,PlayerData!I:I,""),
_xlfn.XLOOKUP(_xlfn.CONCAT(5,"-",$A223, "-", "H"), PlayerData!$G:$G,PlayerData!I:I,""),
_xlfn.XLOOKUP(_xlfn.CONCAT(6,"-",$A223, "-", "H"), PlayerData!$G:$G,PlayerData!I:I,""),
_xlfn.XLOOKUP(_xlfn.CONCAT(7,"-",$A223, "-", "H"), PlayerData!$G:$G,PlayerData!I:I,""),
_xlfn.XLOOKUP(_xlfn.CONCAT(8,"-",$A223, "-", "H"), PlayerData!$G:$G,PlayerData!I:I,""),
_xlfn.XLOOKUP(_xlfn.CONCAT(9,"-",$A223, "-", "H"), PlayerData!$G:$G,PlayerData!I:I,""),
_xlfn.XLOOKUP(_xlfn.CONCAT(10,"-",$A223, "-", "H"), PlayerData!$G:$G,PlayerData!I:I,""),
_xlfn.XLOOKUP(_xlfn.CONCAT(11,"-",$A223, "-", "H"), PlayerData!$G:$G,PlayerData!I:I,""),
_xlfn.XLOOKUP(_xlfn.CONCAT(12,"-",$A223, "-", "H"), PlayerData!$G:$G,PlayerData!I:I,""),
_xlfn.XLOOKUP(_xlfn.CONCAT(13,"-",$A223, "-", "H"), PlayerData!$G:$G,PlayerData!I:I,""),
_xlfn.XLOOKUP(_xlfn.CONCAT(14,"-",$A223, "-", "H"), PlayerData!$G:$G,PlayerData!I:I,""),
_xlfn.XLOOKUP(_xlfn.CONCAT(15,"-",$A223, "-", "H"), PlayerData!$G:$G,PlayerData!I:I,""),
_xlfn.XLOOKUP(_xlfn.CONCAT(16,"-",$A223, "-", "H"), PlayerData!$G:$G,PlayerData!I:I,""),
_xlfn.XLOOKUP(_xlfn.CONCAT(17,"-",$A223, "-", "H"), PlayerData!$G:$G,PlayerData!I:I,""),
_xlfn.XLOOKUP(_xlfn.CONCAT(18,"-",$A223, "-", "H"), PlayerData!$G:$G,PlayerData!I:I,"")))</f>
        <v>0.2</v>
      </c>
      <c r="G223" s="90" cm="1">
        <f t="array" ref="G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"H"), PlayerData!$G:$G,PlayerData!L:L,""),
_xlfn.XLOOKUP(_xlfn.CONCAT(1,"-",$A223, "-", "H"), PlayerData!$G:$G,PlayerData!L:L,""),
_xlfn.XLOOKUP(_xlfn.CONCAT(2,"-",$A223, "-", "H"), PlayerData!$G:$G,PlayerData!L:L,""),
_xlfn.XLOOKUP(_xlfn.CONCAT(3,"-",$A223, "-", "H"), PlayerData!$G:$G,PlayerData!L:L,""),
_xlfn.XLOOKUP(_xlfn.CONCAT(4,"-",$A223, "-", "H"), PlayerData!$G:$G,PlayerData!L:L,""),
_xlfn.XLOOKUP(_xlfn.CONCAT(5,"-",$A223, "-", "H"), PlayerData!$G:$G,PlayerData!L:L,""),
_xlfn.XLOOKUP(_xlfn.CONCAT(6,"-",$A223, "-", "H"), PlayerData!$G:$G,PlayerData!L:L,""),
_xlfn.XLOOKUP(_xlfn.CONCAT(7,"-",$A223, "-", "H"), PlayerData!$G:$G,PlayerData!L:L,""),
_xlfn.XLOOKUP(_xlfn.CONCAT(8,"-",$A223, "-", "H"), PlayerData!$G:$G,PlayerData!L:L,""),
_xlfn.XLOOKUP(_xlfn.CONCAT(9,"-",$A223, "-", "H"), PlayerData!$G:$G,PlayerData!L:L,""),
_xlfn.XLOOKUP(_xlfn.CONCAT(10,"-",$A223, "-", "H"), PlayerData!$G:$G,PlayerData!L:L,""),
_xlfn.XLOOKUP(_xlfn.CONCAT(11,"-",$A223, "-", "H"), PlayerData!$G:$G,PlayerData!L:L,""),
_xlfn.XLOOKUP(_xlfn.CONCAT(12,"-",$A223, "-", "H"), PlayerData!$G:$G,PlayerData!L:L,""),
_xlfn.XLOOKUP(_xlfn.CONCAT(13,"-",$A223, "-", "H"), PlayerData!$G:$G,PlayerData!L:L,""),
_xlfn.XLOOKUP(_xlfn.CONCAT(14,"-",$A223, "-", "H"), PlayerData!$G:$G,PlayerData!L:L,""),
_xlfn.XLOOKUP(_xlfn.CONCAT(15,"-",$A223, "-", "H"), PlayerData!$G:$G,PlayerData!L:L,""),
_xlfn.XLOOKUP(_xlfn.CONCAT(16,"-",$A223, "-", "H"), PlayerData!$G:$G,PlayerData!L:L,""),
_xlfn.XLOOKUP(_xlfn.CONCAT(17,"-",$A223, "-", "H"), PlayerData!$G:$G,PlayerData!L:L,""),
_xlfn.XLOOKUP(_xlfn.CONCAT(18,"-",$A223, "-", "H"), PlayerData!$G:$G,PlayerData!L:L,"")))</f>
        <v>1.17</v>
      </c>
      <c r="H223" s="132">
        <f t="shared" si="20"/>
        <v>18.18181818181818</v>
      </c>
      <c r="I223" s="132">
        <f t="shared" si="21"/>
        <v>9.0909090909090899</v>
      </c>
      <c r="J223" s="72">
        <f t="shared" si="22"/>
        <v>15.768194070080865</v>
      </c>
      <c r="K223" s="138" cm="1">
        <f t="array" ref="K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"A"), PlayerData!$M:$M,PlayerData!N:N,""),
_xlfn.XLOOKUP(_xlfn.CONCAT(1,"-",$A223, "-", "A"), PlayerData!$M:$M,PlayerData!N:N,""),
_xlfn.XLOOKUP(_xlfn.CONCAT(2,"-",$A223, "-", "A"), PlayerData!$M:$M,PlayerData!N:N,""),
_xlfn.XLOOKUP(_xlfn.CONCAT(3,"-",$A223, "-", "A"), PlayerData!$M:$M,PlayerData!N:N,""),
_xlfn.XLOOKUP(_xlfn.CONCAT(4,"-",$A223, "-", "A"), PlayerData!$M:$M,PlayerData!N:N,""),
_xlfn.XLOOKUP(_xlfn.CONCAT(5,"-",$A223, "-", "A"), PlayerData!$M:$M,PlayerData!N:N,""),
_xlfn.XLOOKUP(_xlfn.CONCAT(6,"-",$A223, "-", "A"), PlayerData!$M:$M,PlayerData!N:N,""),
_xlfn.XLOOKUP(_xlfn.CONCAT(7,"-",$A223, "-", "A"), PlayerData!$M:$M,PlayerData!N:N,""),
_xlfn.XLOOKUP(_xlfn.CONCAT(8,"-",$A223, "-", "A"), PlayerData!$M:$M,PlayerData!N:N,""),
_xlfn.XLOOKUP(_xlfn.CONCAT(9,"-",$A223, "-", "A"), PlayerData!$M:$M,PlayerData!N:N,""),
_xlfn.XLOOKUP(_xlfn.CONCAT(10,"-",$A223, "-", "A"), PlayerData!$M:$M,PlayerData!N:N,""),
_xlfn.XLOOKUP(_xlfn.CONCAT(11,"-",$A223, "-", "A"), PlayerData!$M:$M,PlayerData!N:N,""),
_xlfn.XLOOKUP(_xlfn.CONCAT(12,"-",$A223, "-", "A"), PlayerData!$M:$M,PlayerData!N:N,""),
_xlfn.XLOOKUP(_xlfn.CONCAT(13,"-",$A223, "-", "A"), PlayerData!$M:$M,PlayerData!N:N,""),
_xlfn.XLOOKUP(_xlfn.CONCAT(14,"-",$A223, "-", "A"), PlayerData!$M:$M,PlayerData!N:N,""),
_xlfn.XLOOKUP(_xlfn.CONCAT(15,"-",$A223, "-", "A"), PlayerData!$M:$M,PlayerData!N:N,""),
_xlfn.XLOOKUP(_xlfn.CONCAT(16,"-",$A223, "-", "A"), PlayerData!$M:$M,PlayerData!N:N,""),
_xlfn.XLOOKUP(_xlfn.CONCAT(17,"-",$A223, "-", "A"), PlayerData!$M:$M,PlayerData!N:N,""),
_xlfn.XLOOKUP(_xlfn.CONCAT(18,"-",$A223, "-", "A"), PlayerData!$M:$M,PlayerData!N:N,"")))</f>
        <v>2.25</v>
      </c>
      <c r="L223" s="138" cm="1">
        <f t="array" ref="L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"A"), PlayerData!$M:$M,PlayerData!O:O,""),
_xlfn.XLOOKUP(_xlfn.CONCAT(1,"-",$A223, "-", "A"), PlayerData!$M:$M,PlayerData!O:O,""),
_xlfn.XLOOKUP(_xlfn.CONCAT(2,"-",$A223, "-", "A"), PlayerData!$M:$M,PlayerData!O:O,""),
_xlfn.XLOOKUP(_xlfn.CONCAT(3,"-",$A223, "-", "A"), PlayerData!$M:$M,PlayerData!O:O,""),
_xlfn.XLOOKUP(_xlfn.CONCAT(4,"-",$A223, "-", "A"), PlayerData!$M:$M,PlayerData!O:O,""),
_xlfn.XLOOKUP(_xlfn.CONCAT(5,"-",$A223, "-", "A"), PlayerData!$M:$M,PlayerData!O:O,""),
_xlfn.XLOOKUP(_xlfn.CONCAT(6,"-",$A223, "-", "A"), PlayerData!$M:$M,PlayerData!O:O,""),
_xlfn.XLOOKUP(_xlfn.CONCAT(7,"-",$A223, "-", "A"), PlayerData!$M:$M,PlayerData!O:O,""),
_xlfn.XLOOKUP(_xlfn.CONCAT(8,"-",$A223, "-", "A"), PlayerData!$M:$M,PlayerData!O:O,""),
_xlfn.XLOOKUP(_xlfn.CONCAT(9,"-",$A223, "-", "A"), PlayerData!$M:$M,PlayerData!O:O,""),
_xlfn.XLOOKUP(_xlfn.CONCAT(10,"-",$A223, "-", "A"), PlayerData!$M:$M,PlayerData!O:O,""),
_xlfn.XLOOKUP(_xlfn.CONCAT(11,"-",$A223, "-", "A"), PlayerData!$M:$M,PlayerData!O:O,""),
_xlfn.XLOOKUP(_xlfn.CONCAT(12,"-",$A223, "-", "A"), PlayerData!$M:$M,PlayerData!O:O,""),
_xlfn.XLOOKUP(_xlfn.CONCAT(13,"-",$A223, "-", "A"), PlayerData!$M:$M,PlayerData!O:O,""),
_xlfn.XLOOKUP(_xlfn.CONCAT(14,"-",$A223, "-", "A"), PlayerData!$M:$M,PlayerData!O:O,""),
_xlfn.XLOOKUP(_xlfn.CONCAT(15,"-",$A223, "-", "A"), PlayerData!$M:$M,PlayerData!O:O,""),
_xlfn.XLOOKUP(_xlfn.CONCAT(16,"-",$A223, "-", "A"), PlayerData!$M:$M,PlayerData!O:O,""),
_xlfn.XLOOKUP(_xlfn.CONCAT(17,"-",$A223, "-", "A"), PlayerData!$M:$M,PlayerData!O:O,""),
_xlfn.XLOOKUP(_xlfn.CONCAT(18,"-",$A223, "-", "A"), PlayerData!$M:$M,PlayerData!O:O,"")))</f>
        <v>0.25</v>
      </c>
      <c r="M223" s="96" cm="1">
        <f t="array" ref="M2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_xlfn.XLOOKUP(_xlfn.CONCAT(0,"-",$A223, "-", "A"), PlayerData!$M:$M,PlayerData!R:R,""),
_xlfn.XLOOKUP(_xlfn.CONCAT(1,"-",$A223, "-", "A"), PlayerData!$M:$M,PlayerData!R:R,""),
_xlfn.XLOOKUP(_xlfn.CONCAT(2,"-",$A223, "-", "A"), PlayerData!$M:$M,PlayerData!R:R,""),
_xlfn.XLOOKUP(_xlfn.CONCAT(3,"-",$A223, "-", "A"), PlayerData!$M:$M,PlayerData!R:R,""),
_xlfn.XLOOKUP(_xlfn.CONCAT(4,"-",$A223, "-", "A"), PlayerData!$M:$M,PlayerData!R:R,""),
_xlfn.XLOOKUP(_xlfn.CONCAT(5,"-",$A223, "-", "A"), PlayerData!$M:$M,PlayerData!R:R,""),
_xlfn.XLOOKUP(_xlfn.CONCAT(6,"-",$A223, "-", "A"), PlayerData!$M:$M,PlayerData!R:R,""),
_xlfn.XLOOKUP(_xlfn.CONCAT(7,"-",$A223, "-", "A"), PlayerData!$M:$M,PlayerData!R:R,""),
_xlfn.XLOOKUP(_xlfn.CONCAT(8,"-",$A223, "-", "A"), PlayerData!$M:$M,PlayerData!R:R,""),
_xlfn.XLOOKUP(_xlfn.CONCAT(9,"-",$A223, "-", "A"), PlayerData!$M:$M,PlayerData!R:R,""),
_xlfn.XLOOKUP(_xlfn.CONCAT(10,"-",$A223, "-", "A"), PlayerData!$M:$M,PlayerData!R:R,""),
_xlfn.XLOOKUP(_xlfn.CONCAT(11,"-",$A223, "-", "A"), PlayerData!$M:$M,PlayerData!R:R,""),
_xlfn.XLOOKUP(_xlfn.CONCAT(12,"-",$A223, "-", "A"), PlayerData!$M:$M,PlayerData!R:R,""),
_xlfn.XLOOKUP(_xlfn.CONCAT(13,"-",$A223, "-", "A"), PlayerData!$M:$M,PlayerData!R:R,""),
_xlfn.XLOOKUP(_xlfn.CONCAT(14,"-",$A223, "-", "A"), PlayerData!$M:$M,PlayerData!R:R,""),
_xlfn.XLOOKUP(_xlfn.CONCAT(15,"-",$A223, "-", "A"), PlayerData!$M:$M,PlayerData!R:R,""),
_xlfn.XLOOKUP(_xlfn.CONCAT(16,"-",$A223, "-", "A"), PlayerData!$M:$M,PlayerData!R:R,""),
_xlfn.XLOOKUP(_xlfn.CONCAT(17,"-",$A223, "-", "A"), PlayerData!$M:$M,PlayerData!R:R,""),
_xlfn.XLOOKUP(_xlfn.CONCAT(18,"-",$A223, "-", "A"), PlayerData!$M:$M,PlayerData!R:R,"")))</f>
        <v>2.7</v>
      </c>
      <c r="N223" s="134">
        <f t="shared" si="23"/>
        <v>51.136363636363633</v>
      </c>
      <c r="O223" s="134">
        <f t="shared" si="24"/>
        <v>11.363636363636363</v>
      </c>
      <c r="P223" s="73">
        <f t="shared" si="25"/>
        <v>36.388140161725069</v>
      </c>
      <c r="Q223" s="132" cm="1">
        <f t="array" ref="Q223">IF(OR($A223=Solver!$T$12:$T$201),0,SUMPRODUCT($H223:$J223,$T$4:$V$4))</f>
        <v>15.768194070080865</v>
      </c>
      <c r="R223" s="73" cm="1">
        <f t="array" ref="R223">IF(OR($A223=Solver!$T$12:$T$201),0, SUMPRODUCT($N223:$P223, $T$4:$V$4))</f>
        <v>36.388140161725069</v>
      </c>
    </row>
    <row r="224" spans="1:18">
      <c r="A224" s="55">
        <v>222</v>
      </c>
      <c r="B224" s="55" t="str">
        <f>_xlfn.XLOOKUP($A224, PlayerData!$B$3:$B$394, PlayerData!C$3:C$394)</f>
        <v>CHE</v>
      </c>
      <c r="C224" s="55" t="str">
        <f>_xlfn.XLOOKUP($A224, PlayerData!$B$3:$B$394, PlayerData!D$3:D$394)</f>
        <v>D</v>
      </c>
      <c r="D224" s="31" t="str">
        <f>_xlfn.XLOOKUP($A224, PlayerData!$B$3:$B$394, PlayerData!E$3:E$394)</f>
        <v>Azpilicueta</v>
      </c>
      <c r="E224" s="136" cm="1">
        <f t="array" ref="E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"H"), PlayerData!$G:$G,PlayerData!H:H,""),
_xlfn.XLOOKUP(_xlfn.CONCAT(1,"-",$A224, "-", "H"), PlayerData!$G:$G,PlayerData!H:H,""),
_xlfn.XLOOKUP(_xlfn.CONCAT(2,"-",$A224, "-", "H"), PlayerData!$G:$G,PlayerData!H:H,""),
_xlfn.XLOOKUP(_xlfn.CONCAT(3,"-",$A224, "-", "H"), PlayerData!$G:$G,PlayerData!H:H,""),
_xlfn.XLOOKUP(_xlfn.CONCAT(4,"-",$A224, "-", "H"), PlayerData!$G:$G,PlayerData!H:H,""),
_xlfn.XLOOKUP(_xlfn.CONCAT(5,"-",$A224, "-", "H"), PlayerData!$G:$G,PlayerData!H:H,""),
_xlfn.XLOOKUP(_xlfn.CONCAT(6,"-",$A224, "-", "H"), PlayerData!$G:$G,PlayerData!H:H,""),
_xlfn.XLOOKUP(_xlfn.CONCAT(7,"-",$A224, "-", "H"), PlayerData!$G:$G,PlayerData!H:H,""),
_xlfn.XLOOKUP(_xlfn.CONCAT(8,"-",$A224, "-", "H"), PlayerData!$G:$G,PlayerData!H:H,""),
_xlfn.XLOOKUP(_xlfn.CONCAT(9,"-",$A224, "-", "H"), PlayerData!$G:$G,PlayerData!H:H,""),
_xlfn.XLOOKUP(_xlfn.CONCAT(10,"-",$A224, "-", "H"), PlayerData!$G:$G,PlayerData!H:H,""),
_xlfn.XLOOKUP(_xlfn.CONCAT(11,"-",$A224, "-", "H"), PlayerData!$G:$G,PlayerData!H:H,""),
_xlfn.XLOOKUP(_xlfn.CONCAT(12,"-",$A224, "-", "H"), PlayerData!$G:$G,PlayerData!H:H,""),
_xlfn.XLOOKUP(_xlfn.CONCAT(13,"-",$A224, "-", "H"), PlayerData!$G:$G,PlayerData!H:H,""),
_xlfn.XLOOKUP(_xlfn.CONCAT(14,"-",$A224, "-", "H"), PlayerData!$G:$G,PlayerData!H:H,""),
_xlfn.XLOOKUP(_xlfn.CONCAT(15,"-",$A224, "-", "H"), PlayerData!$G:$G,PlayerData!H:H,""),
_xlfn.XLOOKUP(_xlfn.CONCAT(16,"-",$A224, "-", "H"), PlayerData!$G:$G,PlayerData!H:H,""),
_xlfn.XLOOKUP(_xlfn.CONCAT(17,"-",$A224, "-", "H"), PlayerData!$G:$G,PlayerData!H:H,""),
_xlfn.XLOOKUP(_xlfn.CONCAT(18,"-",$A224, "-", "H"), PlayerData!$G:$G,PlayerData!H:H,"")))</f>
        <v>0.67</v>
      </c>
      <c r="F224" s="136" cm="1">
        <f t="array" ref="F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"H"), PlayerData!$G:$G,PlayerData!I:I,""),
_xlfn.XLOOKUP(_xlfn.CONCAT(1,"-",$A224, "-", "H"), PlayerData!$G:$G,PlayerData!I:I,""),
_xlfn.XLOOKUP(_xlfn.CONCAT(2,"-",$A224, "-", "H"), PlayerData!$G:$G,PlayerData!I:I,""),
_xlfn.XLOOKUP(_xlfn.CONCAT(3,"-",$A224, "-", "H"), PlayerData!$G:$G,PlayerData!I:I,""),
_xlfn.XLOOKUP(_xlfn.CONCAT(4,"-",$A224, "-", "H"), PlayerData!$G:$G,PlayerData!I:I,""),
_xlfn.XLOOKUP(_xlfn.CONCAT(5,"-",$A224, "-", "H"), PlayerData!$G:$G,PlayerData!I:I,""),
_xlfn.XLOOKUP(_xlfn.CONCAT(6,"-",$A224, "-", "H"), PlayerData!$G:$G,PlayerData!I:I,""),
_xlfn.XLOOKUP(_xlfn.CONCAT(7,"-",$A224, "-", "H"), PlayerData!$G:$G,PlayerData!I:I,""),
_xlfn.XLOOKUP(_xlfn.CONCAT(8,"-",$A224, "-", "H"), PlayerData!$G:$G,PlayerData!I:I,""),
_xlfn.XLOOKUP(_xlfn.CONCAT(9,"-",$A224, "-", "H"), PlayerData!$G:$G,PlayerData!I:I,""),
_xlfn.XLOOKUP(_xlfn.CONCAT(10,"-",$A224, "-", "H"), PlayerData!$G:$G,PlayerData!I:I,""),
_xlfn.XLOOKUP(_xlfn.CONCAT(11,"-",$A224, "-", "H"), PlayerData!$G:$G,PlayerData!I:I,""),
_xlfn.XLOOKUP(_xlfn.CONCAT(12,"-",$A224, "-", "H"), PlayerData!$G:$G,PlayerData!I:I,""),
_xlfn.XLOOKUP(_xlfn.CONCAT(13,"-",$A224, "-", "H"), PlayerData!$G:$G,PlayerData!I:I,""),
_xlfn.XLOOKUP(_xlfn.CONCAT(14,"-",$A224, "-", "H"), PlayerData!$G:$G,PlayerData!I:I,""),
_xlfn.XLOOKUP(_xlfn.CONCAT(15,"-",$A224, "-", "H"), PlayerData!$G:$G,PlayerData!I:I,""),
_xlfn.XLOOKUP(_xlfn.CONCAT(16,"-",$A224, "-", "H"), PlayerData!$G:$G,PlayerData!I:I,""),
_xlfn.XLOOKUP(_xlfn.CONCAT(17,"-",$A224, "-", "H"), PlayerData!$G:$G,PlayerData!I:I,""),
_xlfn.XLOOKUP(_xlfn.CONCAT(18,"-",$A224, "-", "H"), PlayerData!$G:$G,PlayerData!I:I,"")))</f>
        <v>0.11</v>
      </c>
      <c r="G224" s="90" cm="1">
        <f t="array" ref="G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"H"), PlayerData!$G:$G,PlayerData!L:L,""),
_xlfn.XLOOKUP(_xlfn.CONCAT(1,"-",$A224, "-", "H"), PlayerData!$G:$G,PlayerData!L:L,""),
_xlfn.XLOOKUP(_xlfn.CONCAT(2,"-",$A224, "-", "H"), PlayerData!$G:$G,PlayerData!L:L,""),
_xlfn.XLOOKUP(_xlfn.CONCAT(3,"-",$A224, "-", "H"), PlayerData!$G:$G,PlayerData!L:L,""),
_xlfn.XLOOKUP(_xlfn.CONCAT(4,"-",$A224, "-", "H"), PlayerData!$G:$G,PlayerData!L:L,""),
_xlfn.XLOOKUP(_xlfn.CONCAT(5,"-",$A224, "-", "H"), PlayerData!$G:$G,PlayerData!L:L,""),
_xlfn.XLOOKUP(_xlfn.CONCAT(6,"-",$A224, "-", "H"), PlayerData!$G:$G,PlayerData!L:L,""),
_xlfn.XLOOKUP(_xlfn.CONCAT(7,"-",$A224, "-", "H"), PlayerData!$G:$G,PlayerData!L:L,""),
_xlfn.XLOOKUP(_xlfn.CONCAT(8,"-",$A224, "-", "H"), PlayerData!$G:$G,PlayerData!L:L,""),
_xlfn.XLOOKUP(_xlfn.CONCAT(9,"-",$A224, "-", "H"), PlayerData!$G:$G,PlayerData!L:L,""),
_xlfn.XLOOKUP(_xlfn.CONCAT(10,"-",$A224, "-", "H"), PlayerData!$G:$G,PlayerData!L:L,""),
_xlfn.XLOOKUP(_xlfn.CONCAT(11,"-",$A224, "-", "H"), PlayerData!$G:$G,PlayerData!L:L,""),
_xlfn.XLOOKUP(_xlfn.CONCAT(12,"-",$A224, "-", "H"), PlayerData!$G:$G,PlayerData!L:L,""),
_xlfn.XLOOKUP(_xlfn.CONCAT(13,"-",$A224, "-", "H"), PlayerData!$G:$G,PlayerData!L:L,""),
_xlfn.XLOOKUP(_xlfn.CONCAT(14,"-",$A224, "-", "H"), PlayerData!$G:$G,PlayerData!L:L,""),
_xlfn.XLOOKUP(_xlfn.CONCAT(15,"-",$A224, "-", "H"), PlayerData!$G:$G,PlayerData!L:L,""),
_xlfn.XLOOKUP(_xlfn.CONCAT(16,"-",$A224, "-", "H"), PlayerData!$G:$G,PlayerData!L:L,""),
_xlfn.XLOOKUP(_xlfn.CONCAT(17,"-",$A224, "-", "H"), PlayerData!$G:$G,PlayerData!L:L,""),
_xlfn.XLOOKUP(_xlfn.CONCAT(18,"-",$A224, "-", "H"), PlayerData!$G:$G,PlayerData!L:L,"")))</f>
        <v>1.2600000000000002</v>
      </c>
      <c r="H224" s="132">
        <f t="shared" si="20"/>
        <v>15.227272727272727</v>
      </c>
      <c r="I224" s="132">
        <f t="shared" si="21"/>
        <v>5</v>
      </c>
      <c r="J224" s="72">
        <f t="shared" si="22"/>
        <v>16.981132075471706</v>
      </c>
      <c r="K224" s="138" cm="1">
        <f t="array" ref="K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"A"), PlayerData!$M:$M,PlayerData!N:N,""),
_xlfn.XLOOKUP(_xlfn.CONCAT(1,"-",$A224, "-", "A"), PlayerData!$M:$M,PlayerData!N:N,""),
_xlfn.XLOOKUP(_xlfn.CONCAT(2,"-",$A224, "-", "A"), PlayerData!$M:$M,PlayerData!N:N,""),
_xlfn.XLOOKUP(_xlfn.CONCAT(3,"-",$A224, "-", "A"), PlayerData!$M:$M,PlayerData!N:N,""),
_xlfn.XLOOKUP(_xlfn.CONCAT(4,"-",$A224, "-", "A"), PlayerData!$M:$M,PlayerData!N:N,""),
_xlfn.XLOOKUP(_xlfn.CONCAT(5,"-",$A224, "-", "A"), PlayerData!$M:$M,PlayerData!N:N,""),
_xlfn.XLOOKUP(_xlfn.CONCAT(6,"-",$A224, "-", "A"), PlayerData!$M:$M,PlayerData!N:N,""),
_xlfn.XLOOKUP(_xlfn.CONCAT(7,"-",$A224, "-", "A"), PlayerData!$M:$M,PlayerData!N:N,""),
_xlfn.XLOOKUP(_xlfn.CONCAT(8,"-",$A224, "-", "A"), PlayerData!$M:$M,PlayerData!N:N,""),
_xlfn.XLOOKUP(_xlfn.CONCAT(9,"-",$A224, "-", "A"), PlayerData!$M:$M,PlayerData!N:N,""),
_xlfn.XLOOKUP(_xlfn.CONCAT(10,"-",$A224, "-", "A"), PlayerData!$M:$M,PlayerData!N:N,""),
_xlfn.XLOOKUP(_xlfn.CONCAT(11,"-",$A224, "-", "A"), PlayerData!$M:$M,PlayerData!N:N,""),
_xlfn.XLOOKUP(_xlfn.CONCAT(12,"-",$A224, "-", "A"), PlayerData!$M:$M,PlayerData!N:N,""),
_xlfn.XLOOKUP(_xlfn.CONCAT(13,"-",$A224, "-", "A"), PlayerData!$M:$M,PlayerData!N:N,""),
_xlfn.XLOOKUP(_xlfn.CONCAT(14,"-",$A224, "-", "A"), PlayerData!$M:$M,PlayerData!N:N,""),
_xlfn.XLOOKUP(_xlfn.CONCAT(15,"-",$A224, "-", "A"), PlayerData!$M:$M,PlayerData!N:N,""),
_xlfn.XLOOKUP(_xlfn.CONCAT(16,"-",$A224, "-", "A"), PlayerData!$M:$M,PlayerData!N:N,""),
_xlfn.XLOOKUP(_xlfn.CONCAT(17,"-",$A224, "-", "A"), PlayerData!$M:$M,PlayerData!N:N,""),
_xlfn.XLOOKUP(_xlfn.CONCAT(18,"-",$A224, "-", "A"), PlayerData!$M:$M,PlayerData!N:N,"")))</f>
        <v>0.8</v>
      </c>
      <c r="L224" s="138" cm="1">
        <f t="array" ref="L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"A"), PlayerData!$M:$M,PlayerData!O:O,""),
_xlfn.XLOOKUP(_xlfn.CONCAT(1,"-",$A224, "-", "A"), PlayerData!$M:$M,PlayerData!O:O,""),
_xlfn.XLOOKUP(_xlfn.CONCAT(2,"-",$A224, "-", "A"), PlayerData!$M:$M,PlayerData!O:O,""),
_xlfn.XLOOKUP(_xlfn.CONCAT(3,"-",$A224, "-", "A"), PlayerData!$M:$M,PlayerData!O:O,""),
_xlfn.XLOOKUP(_xlfn.CONCAT(4,"-",$A224, "-", "A"), PlayerData!$M:$M,PlayerData!O:O,""),
_xlfn.XLOOKUP(_xlfn.CONCAT(5,"-",$A224, "-", "A"), PlayerData!$M:$M,PlayerData!O:O,""),
_xlfn.XLOOKUP(_xlfn.CONCAT(6,"-",$A224, "-", "A"), PlayerData!$M:$M,PlayerData!O:O,""),
_xlfn.XLOOKUP(_xlfn.CONCAT(7,"-",$A224, "-", "A"), PlayerData!$M:$M,PlayerData!O:O,""),
_xlfn.XLOOKUP(_xlfn.CONCAT(8,"-",$A224, "-", "A"), PlayerData!$M:$M,PlayerData!O:O,""),
_xlfn.XLOOKUP(_xlfn.CONCAT(9,"-",$A224, "-", "A"), PlayerData!$M:$M,PlayerData!O:O,""),
_xlfn.XLOOKUP(_xlfn.CONCAT(10,"-",$A224, "-", "A"), PlayerData!$M:$M,PlayerData!O:O,""),
_xlfn.XLOOKUP(_xlfn.CONCAT(11,"-",$A224, "-", "A"), PlayerData!$M:$M,PlayerData!O:O,""),
_xlfn.XLOOKUP(_xlfn.CONCAT(12,"-",$A224, "-", "A"), PlayerData!$M:$M,PlayerData!O:O,""),
_xlfn.XLOOKUP(_xlfn.CONCAT(13,"-",$A224, "-", "A"), PlayerData!$M:$M,PlayerData!O:O,""),
_xlfn.XLOOKUP(_xlfn.CONCAT(14,"-",$A224, "-", "A"), PlayerData!$M:$M,PlayerData!O:O,""),
_xlfn.XLOOKUP(_xlfn.CONCAT(15,"-",$A224, "-", "A"), PlayerData!$M:$M,PlayerData!O:O,""),
_xlfn.XLOOKUP(_xlfn.CONCAT(16,"-",$A224, "-", "A"), PlayerData!$M:$M,PlayerData!O:O,""),
_xlfn.XLOOKUP(_xlfn.CONCAT(17,"-",$A224, "-", "A"), PlayerData!$M:$M,PlayerData!O:O,""),
_xlfn.XLOOKUP(_xlfn.CONCAT(18,"-",$A224, "-", "A"), PlayerData!$M:$M,PlayerData!O:O,"")))</f>
        <v>0.1</v>
      </c>
      <c r="M224" s="96" cm="1">
        <f t="array" ref="M2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_xlfn.XLOOKUP(_xlfn.CONCAT(0,"-",$A224, "-", "A"), PlayerData!$M:$M,PlayerData!R:R,""),
_xlfn.XLOOKUP(_xlfn.CONCAT(1,"-",$A224, "-", "A"), PlayerData!$M:$M,PlayerData!R:R,""),
_xlfn.XLOOKUP(_xlfn.CONCAT(2,"-",$A224, "-", "A"), PlayerData!$M:$M,PlayerData!R:R,""),
_xlfn.XLOOKUP(_xlfn.CONCAT(3,"-",$A224, "-", "A"), PlayerData!$M:$M,PlayerData!R:R,""),
_xlfn.XLOOKUP(_xlfn.CONCAT(4,"-",$A224, "-", "A"), PlayerData!$M:$M,PlayerData!R:R,""),
_xlfn.XLOOKUP(_xlfn.CONCAT(5,"-",$A224, "-", "A"), PlayerData!$M:$M,PlayerData!R:R,""),
_xlfn.XLOOKUP(_xlfn.CONCAT(6,"-",$A224, "-", "A"), PlayerData!$M:$M,PlayerData!R:R,""),
_xlfn.XLOOKUP(_xlfn.CONCAT(7,"-",$A224, "-", "A"), PlayerData!$M:$M,PlayerData!R:R,""),
_xlfn.XLOOKUP(_xlfn.CONCAT(8,"-",$A224, "-", "A"), PlayerData!$M:$M,PlayerData!R:R,""),
_xlfn.XLOOKUP(_xlfn.CONCAT(9,"-",$A224, "-", "A"), PlayerData!$M:$M,PlayerData!R:R,""),
_xlfn.XLOOKUP(_xlfn.CONCAT(10,"-",$A224, "-", "A"), PlayerData!$M:$M,PlayerData!R:R,""),
_xlfn.XLOOKUP(_xlfn.CONCAT(11,"-",$A224, "-", "A"), PlayerData!$M:$M,PlayerData!R:R,""),
_xlfn.XLOOKUP(_xlfn.CONCAT(12,"-",$A224, "-", "A"), PlayerData!$M:$M,PlayerData!R:R,""),
_xlfn.XLOOKUP(_xlfn.CONCAT(13,"-",$A224, "-", "A"), PlayerData!$M:$M,PlayerData!R:R,""),
_xlfn.XLOOKUP(_xlfn.CONCAT(14,"-",$A224, "-", "A"), PlayerData!$M:$M,PlayerData!R:R,""),
_xlfn.XLOOKUP(_xlfn.CONCAT(15,"-",$A224, "-", "A"), PlayerData!$M:$M,PlayerData!R:R,""),
_xlfn.XLOOKUP(_xlfn.CONCAT(16,"-",$A224, "-", "A"), PlayerData!$M:$M,PlayerData!R:R,""),
_xlfn.XLOOKUP(_xlfn.CONCAT(17,"-",$A224, "-", "A"), PlayerData!$M:$M,PlayerData!R:R,""),
_xlfn.XLOOKUP(_xlfn.CONCAT(18,"-",$A224, "-", "A"), PlayerData!$M:$M,PlayerData!R:R,"")))</f>
        <v>0.9</v>
      </c>
      <c r="N224" s="134">
        <f t="shared" si="23"/>
        <v>18.18181818181818</v>
      </c>
      <c r="O224" s="134">
        <f t="shared" si="24"/>
        <v>4.545454545454545</v>
      </c>
      <c r="P224" s="73">
        <f t="shared" si="25"/>
        <v>12.129380053908358</v>
      </c>
      <c r="Q224" s="132" cm="1">
        <f t="array" ref="Q224">IF(OR($A224=Solver!$T$12:$T$201),0,SUMPRODUCT($H224:$J224,$T$4:$V$4))</f>
        <v>16.981132075471706</v>
      </c>
      <c r="R224" s="73" cm="1">
        <f t="array" ref="R224">IF(OR($A224=Solver!$T$12:$T$201),0, SUMPRODUCT($N224:$P224, $T$4:$V$4))</f>
        <v>12.129380053908358</v>
      </c>
    </row>
    <row r="225" spans="1:18">
      <c r="A225" s="55">
        <v>223</v>
      </c>
      <c r="B225" s="55" t="str">
        <f>_xlfn.XLOOKUP($A225, PlayerData!$B$3:$B$394, PlayerData!C$3:C$394)</f>
        <v>TOT</v>
      </c>
      <c r="C225" s="55" t="str">
        <f>_xlfn.XLOOKUP($A225, PlayerData!$B$3:$B$394, PlayerData!D$3:D$394)</f>
        <v>D</v>
      </c>
      <c r="D225" s="31" t="str">
        <f>_xlfn.XLOOKUP($A225, PlayerData!$B$3:$B$394, PlayerData!E$3:E$394)</f>
        <v>Doherty</v>
      </c>
      <c r="E225" s="136" cm="1">
        <f t="array" ref="E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"H"), PlayerData!$G:$G,PlayerData!H:H,""),
_xlfn.XLOOKUP(_xlfn.CONCAT(1,"-",$A225, "-", "H"), PlayerData!$G:$G,PlayerData!H:H,""),
_xlfn.XLOOKUP(_xlfn.CONCAT(2,"-",$A225, "-", "H"), PlayerData!$G:$G,PlayerData!H:H,""),
_xlfn.XLOOKUP(_xlfn.CONCAT(3,"-",$A225, "-", "H"), PlayerData!$G:$G,PlayerData!H:H,""),
_xlfn.XLOOKUP(_xlfn.CONCAT(4,"-",$A225, "-", "H"), PlayerData!$G:$G,PlayerData!H:H,""),
_xlfn.XLOOKUP(_xlfn.CONCAT(5,"-",$A225, "-", "H"), PlayerData!$G:$G,PlayerData!H:H,""),
_xlfn.XLOOKUP(_xlfn.CONCAT(6,"-",$A225, "-", "H"), PlayerData!$G:$G,PlayerData!H:H,""),
_xlfn.XLOOKUP(_xlfn.CONCAT(7,"-",$A225, "-", "H"), PlayerData!$G:$G,PlayerData!H:H,""),
_xlfn.XLOOKUP(_xlfn.CONCAT(8,"-",$A225, "-", "H"), PlayerData!$G:$G,PlayerData!H:H,""),
_xlfn.XLOOKUP(_xlfn.CONCAT(9,"-",$A225, "-", "H"), PlayerData!$G:$G,PlayerData!H:H,""),
_xlfn.XLOOKUP(_xlfn.CONCAT(10,"-",$A225, "-", "H"), PlayerData!$G:$G,PlayerData!H:H,""),
_xlfn.XLOOKUP(_xlfn.CONCAT(11,"-",$A225, "-", "H"), PlayerData!$G:$G,PlayerData!H:H,""),
_xlfn.XLOOKUP(_xlfn.CONCAT(12,"-",$A225, "-", "H"), PlayerData!$G:$G,PlayerData!H:H,""),
_xlfn.XLOOKUP(_xlfn.CONCAT(13,"-",$A225, "-", "H"), PlayerData!$G:$G,PlayerData!H:H,""),
_xlfn.XLOOKUP(_xlfn.CONCAT(14,"-",$A225, "-", "H"), PlayerData!$G:$G,PlayerData!H:H,""),
_xlfn.XLOOKUP(_xlfn.CONCAT(15,"-",$A225, "-", "H"), PlayerData!$G:$G,PlayerData!H:H,""),
_xlfn.XLOOKUP(_xlfn.CONCAT(16,"-",$A225, "-", "H"), PlayerData!$G:$G,PlayerData!H:H,""),
_xlfn.XLOOKUP(_xlfn.CONCAT(17,"-",$A225, "-", "H"), PlayerData!$G:$G,PlayerData!H:H,""),
_xlfn.XLOOKUP(_xlfn.CONCAT(18,"-",$A225, "-", "H"), PlayerData!$G:$G,PlayerData!H:H,"")))</f>
        <v>0.78</v>
      </c>
      <c r="F225" s="136" cm="1">
        <f t="array" ref="F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"H"), PlayerData!$G:$G,PlayerData!I:I,""),
_xlfn.XLOOKUP(_xlfn.CONCAT(1,"-",$A225, "-", "H"), PlayerData!$G:$G,PlayerData!I:I,""),
_xlfn.XLOOKUP(_xlfn.CONCAT(2,"-",$A225, "-", "H"), PlayerData!$G:$G,PlayerData!I:I,""),
_xlfn.XLOOKUP(_xlfn.CONCAT(3,"-",$A225, "-", "H"), PlayerData!$G:$G,PlayerData!I:I,""),
_xlfn.XLOOKUP(_xlfn.CONCAT(4,"-",$A225, "-", "H"), PlayerData!$G:$G,PlayerData!I:I,""),
_xlfn.XLOOKUP(_xlfn.CONCAT(5,"-",$A225, "-", "H"), PlayerData!$G:$G,PlayerData!I:I,""),
_xlfn.XLOOKUP(_xlfn.CONCAT(6,"-",$A225, "-", "H"), PlayerData!$G:$G,PlayerData!I:I,""),
_xlfn.XLOOKUP(_xlfn.CONCAT(7,"-",$A225, "-", "H"), PlayerData!$G:$G,PlayerData!I:I,""),
_xlfn.XLOOKUP(_xlfn.CONCAT(8,"-",$A225, "-", "H"), PlayerData!$G:$G,PlayerData!I:I,""),
_xlfn.XLOOKUP(_xlfn.CONCAT(9,"-",$A225, "-", "H"), PlayerData!$G:$G,PlayerData!I:I,""),
_xlfn.XLOOKUP(_xlfn.CONCAT(10,"-",$A225, "-", "H"), PlayerData!$G:$G,PlayerData!I:I,""),
_xlfn.XLOOKUP(_xlfn.CONCAT(11,"-",$A225, "-", "H"), PlayerData!$G:$G,PlayerData!I:I,""),
_xlfn.XLOOKUP(_xlfn.CONCAT(12,"-",$A225, "-", "H"), PlayerData!$G:$G,PlayerData!I:I,""),
_xlfn.XLOOKUP(_xlfn.CONCAT(13,"-",$A225, "-", "H"), PlayerData!$G:$G,PlayerData!I:I,""),
_xlfn.XLOOKUP(_xlfn.CONCAT(14,"-",$A225, "-", "H"), PlayerData!$G:$G,PlayerData!I:I,""),
_xlfn.XLOOKUP(_xlfn.CONCAT(15,"-",$A225, "-", "H"), PlayerData!$G:$G,PlayerData!I:I,""),
_xlfn.XLOOKUP(_xlfn.CONCAT(16,"-",$A225, "-", "H"), PlayerData!$G:$G,PlayerData!I:I,""),
_xlfn.XLOOKUP(_xlfn.CONCAT(17,"-",$A225, "-", "H"), PlayerData!$G:$G,PlayerData!I:I,""),
_xlfn.XLOOKUP(_xlfn.CONCAT(18,"-",$A225, "-", "H"), PlayerData!$G:$G,PlayerData!I:I,"")))</f>
        <v>0.33</v>
      </c>
      <c r="G225" s="90" cm="1">
        <f t="array" ref="G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"H"), PlayerData!$G:$G,PlayerData!L:L,""),
_xlfn.XLOOKUP(_xlfn.CONCAT(1,"-",$A225, "-", "H"), PlayerData!$G:$G,PlayerData!L:L,""),
_xlfn.XLOOKUP(_xlfn.CONCAT(2,"-",$A225, "-", "H"), PlayerData!$G:$G,PlayerData!L:L,""),
_xlfn.XLOOKUP(_xlfn.CONCAT(3,"-",$A225, "-", "H"), PlayerData!$G:$G,PlayerData!L:L,""),
_xlfn.XLOOKUP(_xlfn.CONCAT(4,"-",$A225, "-", "H"), PlayerData!$G:$G,PlayerData!L:L,""),
_xlfn.XLOOKUP(_xlfn.CONCAT(5,"-",$A225, "-", "H"), PlayerData!$G:$G,PlayerData!L:L,""),
_xlfn.XLOOKUP(_xlfn.CONCAT(6,"-",$A225, "-", "H"), PlayerData!$G:$G,PlayerData!L:L,""),
_xlfn.XLOOKUP(_xlfn.CONCAT(7,"-",$A225, "-", "H"), PlayerData!$G:$G,PlayerData!L:L,""),
_xlfn.XLOOKUP(_xlfn.CONCAT(8,"-",$A225, "-", "H"), PlayerData!$G:$G,PlayerData!L:L,""),
_xlfn.XLOOKUP(_xlfn.CONCAT(9,"-",$A225, "-", "H"), PlayerData!$G:$G,PlayerData!L:L,""),
_xlfn.XLOOKUP(_xlfn.CONCAT(10,"-",$A225, "-", "H"), PlayerData!$G:$G,PlayerData!L:L,""),
_xlfn.XLOOKUP(_xlfn.CONCAT(11,"-",$A225, "-", "H"), PlayerData!$G:$G,PlayerData!L:L,""),
_xlfn.XLOOKUP(_xlfn.CONCAT(12,"-",$A225, "-", "H"), PlayerData!$G:$G,PlayerData!L:L,""),
_xlfn.XLOOKUP(_xlfn.CONCAT(13,"-",$A225, "-", "H"), PlayerData!$G:$G,PlayerData!L:L,""),
_xlfn.XLOOKUP(_xlfn.CONCAT(14,"-",$A225, "-", "H"), PlayerData!$G:$G,PlayerData!L:L,""),
_xlfn.XLOOKUP(_xlfn.CONCAT(15,"-",$A225, "-", "H"), PlayerData!$G:$G,PlayerData!L:L,""),
_xlfn.XLOOKUP(_xlfn.CONCAT(16,"-",$A225, "-", "H"), PlayerData!$G:$G,PlayerData!L:L,""),
_xlfn.XLOOKUP(_xlfn.CONCAT(17,"-",$A225, "-", "H"), PlayerData!$G:$G,PlayerData!L:L,""),
_xlfn.XLOOKUP(_xlfn.CONCAT(18,"-",$A225, "-", "H"), PlayerData!$G:$G,PlayerData!L:L,"")))</f>
        <v>1.3199999999999998</v>
      </c>
      <c r="H225" s="132">
        <f t="shared" si="20"/>
        <v>17.727272727272727</v>
      </c>
      <c r="I225" s="132">
        <f t="shared" si="21"/>
        <v>14.999999999999998</v>
      </c>
      <c r="J225" s="72">
        <f t="shared" si="22"/>
        <v>17.78975741239892</v>
      </c>
      <c r="K225" s="138" cm="1">
        <f t="array" ref="K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"A"), PlayerData!$M:$M,PlayerData!N:N,""),
_xlfn.XLOOKUP(_xlfn.CONCAT(1,"-",$A225, "-", "A"), PlayerData!$M:$M,PlayerData!N:N,""),
_xlfn.XLOOKUP(_xlfn.CONCAT(2,"-",$A225, "-", "A"), PlayerData!$M:$M,PlayerData!N:N,""),
_xlfn.XLOOKUP(_xlfn.CONCAT(3,"-",$A225, "-", "A"), PlayerData!$M:$M,PlayerData!N:N,""),
_xlfn.XLOOKUP(_xlfn.CONCAT(4,"-",$A225, "-", "A"), PlayerData!$M:$M,PlayerData!N:N,""),
_xlfn.XLOOKUP(_xlfn.CONCAT(5,"-",$A225, "-", "A"), PlayerData!$M:$M,PlayerData!N:N,""),
_xlfn.XLOOKUP(_xlfn.CONCAT(6,"-",$A225, "-", "A"), PlayerData!$M:$M,PlayerData!N:N,""),
_xlfn.XLOOKUP(_xlfn.CONCAT(7,"-",$A225, "-", "A"), PlayerData!$M:$M,PlayerData!N:N,""),
_xlfn.XLOOKUP(_xlfn.CONCAT(8,"-",$A225, "-", "A"), PlayerData!$M:$M,PlayerData!N:N,""),
_xlfn.XLOOKUP(_xlfn.CONCAT(9,"-",$A225, "-", "A"), PlayerData!$M:$M,PlayerData!N:N,""),
_xlfn.XLOOKUP(_xlfn.CONCAT(10,"-",$A225, "-", "A"), PlayerData!$M:$M,PlayerData!N:N,""),
_xlfn.XLOOKUP(_xlfn.CONCAT(11,"-",$A225, "-", "A"), PlayerData!$M:$M,PlayerData!N:N,""),
_xlfn.XLOOKUP(_xlfn.CONCAT(12,"-",$A225, "-", "A"), PlayerData!$M:$M,PlayerData!N:N,""),
_xlfn.XLOOKUP(_xlfn.CONCAT(13,"-",$A225, "-", "A"), PlayerData!$M:$M,PlayerData!N:N,""),
_xlfn.XLOOKUP(_xlfn.CONCAT(14,"-",$A225, "-", "A"), PlayerData!$M:$M,PlayerData!N:N,""),
_xlfn.XLOOKUP(_xlfn.CONCAT(15,"-",$A225, "-", "A"), PlayerData!$M:$M,PlayerData!N:N,""),
_xlfn.XLOOKUP(_xlfn.CONCAT(16,"-",$A225, "-", "A"), PlayerData!$M:$M,PlayerData!N:N,""),
_xlfn.XLOOKUP(_xlfn.CONCAT(17,"-",$A225, "-", "A"), PlayerData!$M:$M,PlayerData!N:N,""),
_xlfn.XLOOKUP(_xlfn.CONCAT(18,"-",$A225, "-", "A"), PlayerData!$M:$M,PlayerData!N:N,"")))</f>
        <v>1</v>
      </c>
      <c r="L225" s="138" cm="1">
        <f t="array" ref="L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"A"), PlayerData!$M:$M,PlayerData!O:O,""),
_xlfn.XLOOKUP(_xlfn.CONCAT(1,"-",$A225, "-", "A"), PlayerData!$M:$M,PlayerData!O:O,""),
_xlfn.XLOOKUP(_xlfn.CONCAT(2,"-",$A225, "-", "A"), PlayerData!$M:$M,PlayerData!O:O,""),
_xlfn.XLOOKUP(_xlfn.CONCAT(3,"-",$A225, "-", "A"), PlayerData!$M:$M,PlayerData!O:O,""),
_xlfn.XLOOKUP(_xlfn.CONCAT(4,"-",$A225, "-", "A"), PlayerData!$M:$M,PlayerData!O:O,""),
_xlfn.XLOOKUP(_xlfn.CONCAT(5,"-",$A225, "-", "A"), PlayerData!$M:$M,PlayerData!O:O,""),
_xlfn.XLOOKUP(_xlfn.CONCAT(6,"-",$A225, "-", "A"), PlayerData!$M:$M,PlayerData!O:O,""),
_xlfn.XLOOKUP(_xlfn.CONCAT(7,"-",$A225, "-", "A"), PlayerData!$M:$M,PlayerData!O:O,""),
_xlfn.XLOOKUP(_xlfn.CONCAT(8,"-",$A225, "-", "A"), PlayerData!$M:$M,PlayerData!O:O,""),
_xlfn.XLOOKUP(_xlfn.CONCAT(9,"-",$A225, "-", "A"), PlayerData!$M:$M,PlayerData!O:O,""),
_xlfn.XLOOKUP(_xlfn.CONCAT(10,"-",$A225, "-", "A"), PlayerData!$M:$M,PlayerData!O:O,""),
_xlfn.XLOOKUP(_xlfn.CONCAT(11,"-",$A225, "-", "A"), PlayerData!$M:$M,PlayerData!O:O,""),
_xlfn.XLOOKUP(_xlfn.CONCAT(12,"-",$A225, "-", "A"), PlayerData!$M:$M,PlayerData!O:O,""),
_xlfn.XLOOKUP(_xlfn.CONCAT(13,"-",$A225, "-", "A"), PlayerData!$M:$M,PlayerData!O:O,""),
_xlfn.XLOOKUP(_xlfn.CONCAT(14,"-",$A225, "-", "A"), PlayerData!$M:$M,PlayerData!O:O,""),
_xlfn.XLOOKUP(_xlfn.CONCAT(15,"-",$A225, "-", "A"), PlayerData!$M:$M,PlayerData!O:O,""),
_xlfn.XLOOKUP(_xlfn.CONCAT(16,"-",$A225, "-", "A"), PlayerData!$M:$M,PlayerData!O:O,""),
_xlfn.XLOOKUP(_xlfn.CONCAT(17,"-",$A225, "-", "A"), PlayerData!$M:$M,PlayerData!O:O,""),
_xlfn.XLOOKUP(_xlfn.CONCAT(18,"-",$A225, "-", "A"), PlayerData!$M:$M,PlayerData!O:O,"")))</f>
        <v>0.5</v>
      </c>
      <c r="M225" s="96" cm="1">
        <f t="array" ref="M2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_xlfn.XLOOKUP(_xlfn.CONCAT(0,"-",$A225, "-", "A"), PlayerData!$M:$M,PlayerData!R:R,""),
_xlfn.XLOOKUP(_xlfn.CONCAT(1,"-",$A225, "-", "A"), PlayerData!$M:$M,PlayerData!R:R,""),
_xlfn.XLOOKUP(_xlfn.CONCAT(2,"-",$A225, "-", "A"), PlayerData!$M:$M,PlayerData!R:R,""),
_xlfn.XLOOKUP(_xlfn.CONCAT(3,"-",$A225, "-", "A"), PlayerData!$M:$M,PlayerData!R:R,""),
_xlfn.XLOOKUP(_xlfn.CONCAT(4,"-",$A225, "-", "A"), PlayerData!$M:$M,PlayerData!R:R,""),
_xlfn.XLOOKUP(_xlfn.CONCAT(5,"-",$A225, "-", "A"), PlayerData!$M:$M,PlayerData!R:R,""),
_xlfn.XLOOKUP(_xlfn.CONCAT(6,"-",$A225, "-", "A"), PlayerData!$M:$M,PlayerData!R:R,""),
_xlfn.XLOOKUP(_xlfn.CONCAT(7,"-",$A225, "-", "A"), PlayerData!$M:$M,PlayerData!R:R,""),
_xlfn.XLOOKUP(_xlfn.CONCAT(8,"-",$A225, "-", "A"), PlayerData!$M:$M,PlayerData!R:R,""),
_xlfn.XLOOKUP(_xlfn.CONCAT(9,"-",$A225, "-", "A"), PlayerData!$M:$M,PlayerData!R:R,""),
_xlfn.XLOOKUP(_xlfn.CONCAT(10,"-",$A225, "-", "A"), PlayerData!$M:$M,PlayerData!R:R,""),
_xlfn.XLOOKUP(_xlfn.CONCAT(11,"-",$A225, "-", "A"), PlayerData!$M:$M,PlayerData!R:R,""),
_xlfn.XLOOKUP(_xlfn.CONCAT(12,"-",$A225, "-", "A"), PlayerData!$M:$M,PlayerData!R:R,""),
_xlfn.XLOOKUP(_xlfn.CONCAT(13,"-",$A225, "-", "A"), PlayerData!$M:$M,PlayerData!R:R,""),
_xlfn.XLOOKUP(_xlfn.CONCAT(14,"-",$A225, "-", "A"), PlayerData!$M:$M,PlayerData!R:R,""),
_xlfn.XLOOKUP(_xlfn.CONCAT(15,"-",$A225, "-", "A"), PlayerData!$M:$M,PlayerData!R:R,""),
_xlfn.XLOOKUP(_xlfn.CONCAT(16,"-",$A225, "-", "A"), PlayerData!$M:$M,PlayerData!R:R,""),
_xlfn.XLOOKUP(_xlfn.CONCAT(17,"-",$A225, "-", "A"), PlayerData!$M:$M,PlayerData!R:R,""),
_xlfn.XLOOKUP(_xlfn.CONCAT(18,"-",$A225, "-", "A"), PlayerData!$M:$M,PlayerData!R:R,"")))</f>
        <v>1.77</v>
      </c>
      <c r="N225" s="134">
        <f t="shared" si="23"/>
        <v>22.727272727272727</v>
      </c>
      <c r="O225" s="134">
        <f t="shared" si="24"/>
        <v>22.727272727272727</v>
      </c>
      <c r="P225" s="73">
        <f t="shared" si="25"/>
        <v>23.854447439353102</v>
      </c>
      <c r="Q225" s="132" cm="1">
        <f t="array" ref="Q225">IF(OR($A225=Solver!$T$12:$T$201),0,SUMPRODUCT($H225:$J225,$T$4:$V$4))</f>
        <v>17.78975741239892</v>
      </c>
      <c r="R225" s="73" cm="1">
        <f t="array" ref="R225">IF(OR($A225=Solver!$T$12:$T$201),0, SUMPRODUCT($N225:$P225, $T$4:$V$4))</f>
        <v>23.854447439353102</v>
      </c>
    </row>
    <row r="226" spans="1:18">
      <c r="A226" s="55">
        <v>224</v>
      </c>
      <c r="B226" s="55" t="str">
        <f>_xlfn.XLOOKUP($A226, PlayerData!$B$3:$B$394, PlayerData!C$3:C$394)</f>
        <v>EVE</v>
      </c>
      <c r="C226" s="55" t="str">
        <f>_xlfn.XLOOKUP($A226, PlayerData!$B$3:$B$394, PlayerData!D$3:D$394)</f>
        <v>D</v>
      </c>
      <c r="D226" s="31" t="str">
        <f>_xlfn.XLOOKUP($A226, PlayerData!$B$3:$B$394, PlayerData!E$3:E$394)</f>
        <v>Digne</v>
      </c>
      <c r="E226" s="136" cm="1">
        <f t="array" ref="E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"H"), PlayerData!$G:$G,PlayerData!H:H,""),
_xlfn.XLOOKUP(_xlfn.CONCAT(1,"-",$A226, "-", "H"), PlayerData!$G:$G,PlayerData!H:H,""),
_xlfn.XLOOKUP(_xlfn.CONCAT(2,"-",$A226, "-", "H"), PlayerData!$G:$G,PlayerData!H:H,""),
_xlfn.XLOOKUP(_xlfn.CONCAT(3,"-",$A226, "-", "H"), PlayerData!$G:$G,PlayerData!H:H,""),
_xlfn.XLOOKUP(_xlfn.CONCAT(4,"-",$A226, "-", "H"), PlayerData!$G:$G,PlayerData!H:H,""),
_xlfn.XLOOKUP(_xlfn.CONCAT(5,"-",$A226, "-", "H"), PlayerData!$G:$G,PlayerData!H:H,""),
_xlfn.XLOOKUP(_xlfn.CONCAT(6,"-",$A226, "-", "H"), PlayerData!$G:$G,PlayerData!H:H,""),
_xlfn.XLOOKUP(_xlfn.CONCAT(7,"-",$A226, "-", "H"), PlayerData!$G:$G,PlayerData!H:H,""),
_xlfn.XLOOKUP(_xlfn.CONCAT(8,"-",$A226, "-", "H"), PlayerData!$G:$G,PlayerData!H:H,""),
_xlfn.XLOOKUP(_xlfn.CONCAT(9,"-",$A226, "-", "H"), PlayerData!$G:$G,PlayerData!H:H,""),
_xlfn.XLOOKUP(_xlfn.CONCAT(10,"-",$A226, "-", "H"), PlayerData!$G:$G,PlayerData!H:H,""),
_xlfn.XLOOKUP(_xlfn.CONCAT(11,"-",$A226, "-", "H"), PlayerData!$G:$G,PlayerData!H:H,""),
_xlfn.XLOOKUP(_xlfn.CONCAT(12,"-",$A226, "-", "H"), PlayerData!$G:$G,PlayerData!H:H,""),
_xlfn.XLOOKUP(_xlfn.CONCAT(13,"-",$A226, "-", "H"), PlayerData!$G:$G,PlayerData!H:H,""),
_xlfn.XLOOKUP(_xlfn.CONCAT(14,"-",$A226, "-", "H"), PlayerData!$G:$G,PlayerData!H:H,""),
_xlfn.XLOOKUP(_xlfn.CONCAT(15,"-",$A226, "-", "H"), PlayerData!$G:$G,PlayerData!H:H,""),
_xlfn.XLOOKUP(_xlfn.CONCAT(16,"-",$A226, "-", "H"), PlayerData!$G:$G,PlayerData!H:H,""),
_xlfn.XLOOKUP(_xlfn.CONCAT(17,"-",$A226, "-", "H"), PlayerData!$G:$G,PlayerData!H:H,""),
_xlfn.XLOOKUP(_xlfn.CONCAT(18,"-",$A226, "-", "H"), PlayerData!$G:$G,PlayerData!H:H,"")))</f>
        <v>0.12</v>
      </c>
      <c r="F226" s="136" cm="1">
        <f t="array" ref="F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"H"), PlayerData!$G:$G,PlayerData!I:I,""),
_xlfn.XLOOKUP(_xlfn.CONCAT(1,"-",$A226, "-", "H"), PlayerData!$G:$G,PlayerData!I:I,""),
_xlfn.XLOOKUP(_xlfn.CONCAT(2,"-",$A226, "-", "H"), PlayerData!$G:$G,PlayerData!I:I,""),
_xlfn.XLOOKUP(_xlfn.CONCAT(3,"-",$A226, "-", "H"), PlayerData!$G:$G,PlayerData!I:I,""),
_xlfn.XLOOKUP(_xlfn.CONCAT(4,"-",$A226, "-", "H"), PlayerData!$G:$G,PlayerData!I:I,""),
_xlfn.XLOOKUP(_xlfn.CONCAT(5,"-",$A226, "-", "H"), PlayerData!$G:$G,PlayerData!I:I,""),
_xlfn.XLOOKUP(_xlfn.CONCAT(6,"-",$A226, "-", "H"), PlayerData!$G:$G,PlayerData!I:I,""),
_xlfn.XLOOKUP(_xlfn.CONCAT(7,"-",$A226, "-", "H"), PlayerData!$G:$G,PlayerData!I:I,""),
_xlfn.XLOOKUP(_xlfn.CONCAT(8,"-",$A226, "-", "H"), PlayerData!$G:$G,PlayerData!I:I,""),
_xlfn.XLOOKUP(_xlfn.CONCAT(9,"-",$A226, "-", "H"), PlayerData!$G:$G,PlayerData!I:I,""),
_xlfn.XLOOKUP(_xlfn.CONCAT(10,"-",$A226, "-", "H"), PlayerData!$G:$G,PlayerData!I:I,""),
_xlfn.XLOOKUP(_xlfn.CONCAT(11,"-",$A226, "-", "H"), PlayerData!$G:$G,PlayerData!I:I,""),
_xlfn.XLOOKUP(_xlfn.CONCAT(12,"-",$A226, "-", "H"), PlayerData!$G:$G,PlayerData!I:I,""),
_xlfn.XLOOKUP(_xlfn.CONCAT(13,"-",$A226, "-", "H"), PlayerData!$G:$G,PlayerData!I:I,""),
_xlfn.XLOOKUP(_xlfn.CONCAT(14,"-",$A226, "-", "H"), PlayerData!$G:$G,PlayerData!I:I,""),
_xlfn.XLOOKUP(_xlfn.CONCAT(15,"-",$A226, "-", "H"), PlayerData!$G:$G,PlayerData!I:I,""),
_xlfn.XLOOKUP(_xlfn.CONCAT(16,"-",$A226, "-", "H"), PlayerData!$G:$G,PlayerData!I:I,""),
_xlfn.XLOOKUP(_xlfn.CONCAT(17,"-",$A226, "-", "H"), PlayerData!$G:$G,PlayerData!I:I,""),
_xlfn.XLOOKUP(_xlfn.CONCAT(18,"-",$A226, "-", "H"), PlayerData!$G:$G,PlayerData!I:I,"")))</f>
        <v>0</v>
      </c>
      <c r="G226" s="90" cm="1">
        <f t="array" ref="G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"H"), PlayerData!$G:$G,PlayerData!L:L,""),
_xlfn.XLOOKUP(_xlfn.CONCAT(1,"-",$A226, "-", "H"), PlayerData!$G:$G,PlayerData!L:L,""),
_xlfn.XLOOKUP(_xlfn.CONCAT(2,"-",$A226, "-", "H"), PlayerData!$G:$G,PlayerData!L:L,""),
_xlfn.XLOOKUP(_xlfn.CONCAT(3,"-",$A226, "-", "H"), PlayerData!$G:$G,PlayerData!L:L,""),
_xlfn.XLOOKUP(_xlfn.CONCAT(4,"-",$A226, "-", "H"), PlayerData!$G:$G,PlayerData!L:L,""),
_xlfn.XLOOKUP(_xlfn.CONCAT(5,"-",$A226, "-", "H"), PlayerData!$G:$G,PlayerData!L:L,""),
_xlfn.XLOOKUP(_xlfn.CONCAT(6,"-",$A226, "-", "H"), PlayerData!$G:$G,PlayerData!L:L,""),
_xlfn.XLOOKUP(_xlfn.CONCAT(7,"-",$A226, "-", "H"), PlayerData!$G:$G,PlayerData!L:L,""),
_xlfn.XLOOKUP(_xlfn.CONCAT(8,"-",$A226, "-", "H"), PlayerData!$G:$G,PlayerData!L:L,""),
_xlfn.XLOOKUP(_xlfn.CONCAT(9,"-",$A226, "-", "H"), PlayerData!$G:$G,PlayerData!L:L,""),
_xlfn.XLOOKUP(_xlfn.CONCAT(10,"-",$A226, "-", "H"), PlayerData!$G:$G,PlayerData!L:L,""),
_xlfn.XLOOKUP(_xlfn.CONCAT(11,"-",$A226, "-", "H"), PlayerData!$G:$G,PlayerData!L:L,""),
_xlfn.XLOOKUP(_xlfn.CONCAT(12,"-",$A226, "-", "H"), PlayerData!$G:$G,PlayerData!L:L,""),
_xlfn.XLOOKUP(_xlfn.CONCAT(13,"-",$A226, "-", "H"), PlayerData!$G:$G,PlayerData!L:L,""),
_xlfn.XLOOKUP(_xlfn.CONCAT(14,"-",$A226, "-", "H"), PlayerData!$G:$G,PlayerData!L:L,""),
_xlfn.XLOOKUP(_xlfn.CONCAT(15,"-",$A226, "-", "H"), PlayerData!$G:$G,PlayerData!L:L,""),
_xlfn.XLOOKUP(_xlfn.CONCAT(16,"-",$A226, "-", "H"), PlayerData!$G:$G,PlayerData!L:L,""),
_xlfn.XLOOKUP(_xlfn.CONCAT(17,"-",$A226, "-", "H"), PlayerData!$G:$G,PlayerData!L:L,""),
_xlfn.XLOOKUP(_xlfn.CONCAT(18,"-",$A226, "-", "H"), PlayerData!$G:$G,PlayerData!L:L,"")))</f>
        <v>0.81</v>
      </c>
      <c r="H226" s="132">
        <f t="shared" si="20"/>
        <v>2.7272727272727271</v>
      </c>
      <c r="I226" s="132">
        <f t="shared" si="21"/>
        <v>0</v>
      </c>
      <c r="J226" s="72">
        <f t="shared" si="22"/>
        <v>10.916442048517522</v>
      </c>
      <c r="K226" s="138" cm="1">
        <f t="array" ref="K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"A"), PlayerData!$M:$M,PlayerData!N:N,""),
_xlfn.XLOOKUP(_xlfn.CONCAT(1,"-",$A226, "-", "A"), PlayerData!$M:$M,PlayerData!N:N,""),
_xlfn.XLOOKUP(_xlfn.CONCAT(2,"-",$A226, "-", "A"), PlayerData!$M:$M,PlayerData!N:N,""),
_xlfn.XLOOKUP(_xlfn.CONCAT(3,"-",$A226, "-", "A"), PlayerData!$M:$M,PlayerData!N:N,""),
_xlfn.XLOOKUP(_xlfn.CONCAT(4,"-",$A226, "-", "A"), PlayerData!$M:$M,PlayerData!N:N,""),
_xlfn.XLOOKUP(_xlfn.CONCAT(5,"-",$A226, "-", "A"), PlayerData!$M:$M,PlayerData!N:N,""),
_xlfn.XLOOKUP(_xlfn.CONCAT(6,"-",$A226, "-", "A"), PlayerData!$M:$M,PlayerData!N:N,""),
_xlfn.XLOOKUP(_xlfn.CONCAT(7,"-",$A226, "-", "A"), PlayerData!$M:$M,PlayerData!N:N,""),
_xlfn.XLOOKUP(_xlfn.CONCAT(8,"-",$A226, "-", "A"), PlayerData!$M:$M,PlayerData!N:N,""),
_xlfn.XLOOKUP(_xlfn.CONCAT(9,"-",$A226, "-", "A"), PlayerData!$M:$M,PlayerData!N:N,""),
_xlfn.XLOOKUP(_xlfn.CONCAT(10,"-",$A226, "-", "A"), PlayerData!$M:$M,PlayerData!N:N,""),
_xlfn.XLOOKUP(_xlfn.CONCAT(11,"-",$A226, "-", "A"), PlayerData!$M:$M,PlayerData!N:N,""),
_xlfn.XLOOKUP(_xlfn.CONCAT(12,"-",$A226, "-", "A"), PlayerData!$M:$M,PlayerData!N:N,""),
_xlfn.XLOOKUP(_xlfn.CONCAT(13,"-",$A226, "-", "A"), PlayerData!$M:$M,PlayerData!N:N,""),
_xlfn.XLOOKUP(_xlfn.CONCAT(14,"-",$A226, "-", "A"), PlayerData!$M:$M,PlayerData!N:N,""),
_xlfn.XLOOKUP(_xlfn.CONCAT(15,"-",$A226, "-", "A"), PlayerData!$M:$M,PlayerData!N:N,""),
_xlfn.XLOOKUP(_xlfn.CONCAT(16,"-",$A226, "-", "A"), PlayerData!$M:$M,PlayerData!N:N,""),
_xlfn.XLOOKUP(_xlfn.CONCAT(17,"-",$A226, "-", "A"), PlayerData!$M:$M,PlayerData!N:N,""),
_xlfn.XLOOKUP(_xlfn.CONCAT(18,"-",$A226, "-", "A"), PlayerData!$M:$M,PlayerData!N:N,"")))</f>
        <v>0.12</v>
      </c>
      <c r="L226" s="138" cm="1">
        <f t="array" ref="L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"A"), PlayerData!$M:$M,PlayerData!O:O,""),
_xlfn.XLOOKUP(_xlfn.CONCAT(1,"-",$A226, "-", "A"), PlayerData!$M:$M,PlayerData!O:O,""),
_xlfn.XLOOKUP(_xlfn.CONCAT(2,"-",$A226, "-", "A"), PlayerData!$M:$M,PlayerData!O:O,""),
_xlfn.XLOOKUP(_xlfn.CONCAT(3,"-",$A226, "-", "A"), PlayerData!$M:$M,PlayerData!O:O,""),
_xlfn.XLOOKUP(_xlfn.CONCAT(4,"-",$A226, "-", "A"), PlayerData!$M:$M,PlayerData!O:O,""),
_xlfn.XLOOKUP(_xlfn.CONCAT(5,"-",$A226, "-", "A"), PlayerData!$M:$M,PlayerData!O:O,""),
_xlfn.XLOOKUP(_xlfn.CONCAT(6,"-",$A226, "-", "A"), PlayerData!$M:$M,PlayerData!O:O,""),
_xlfn.XLOOKUP(_xlfn.CONCAT(7,"-",$A226, "-", "A"), PlayerData!$M:$M,PlayerData!O:O,""),
_xlfn.XLOOKUP(_xlfn.CONCAT(8,"-",$A226, "-", "A"), PlayerData!$M:$M,PlayerData!O:O,""),
_xlfn.XLOOKUP(_xlfn.CONCAT(9,"-",$A226, "-", "A"), PlayerData!$M:$M,PlayerData!O:O,""),
_xlfn.XLOOKUP(_xlfn.CONCAT(10,"-",$A226, "-", "A"), PlayerData!$M:$M,PlayerData!O:O,""),
_xlfn.XLOOKUP(_xlfn.CONCAT(11,"-",$A226, "-", "A"), PlayerData!$M:$M,PlayerData!O:O,""),
_xlfn.XLOOKUP(_xlfn.CONCAT(12,"-",$A226, "-", "A"), PlayerData!$M:$M,PlayerData!O:O,""),
_xlfn.XLOOKUP(_xlfn.CONCAT(13,"-",$A226, "-", "A"), PlayerData!$M:$M,PlayerData!O:O,""),
_xlfn.XLOOKUP(_xlfn.CONCAT(14,"-",$A226, "-", "A"), PlayerData!$M:$M,PlayerData!O:O,""),
_xlfn.XLOOKUP(_xlfn.CONCAT(15,"-",$A226, "-", "A"), PlayerData!$M:$M,PlayerData!O:O,""),
_xlfn.XLOOKUP(_xlfn.CONCAT(16,"-",$A226, "-", "A"), PlayerData!$M:$M,PlayerData!O:O,""),
_xlfn.XLOOKUP(_xlfn.CONCAT(17,"-",$A226, "-", "A"), PlayerData!$M:$M,PlayerData!O:O,""),
_xlfn.XLOOKUP(_xlfn.CONCAT(18,"-",$A226, "-", "A"), PlayerData!$M:$M,PlayerData!O:O,"")))</f>
        <v>0</v>
      </c>
      <c r="M226" s="96" cm="1">
        <f t="array" ref="M2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_xlfn.XLOOKUP(_xlfn.CONCAT(0,"-",$A226, "-", "A"), PlayerData!$M:$M,PlayerData!R:R,""),
_xlfn.XLOOKUP(_xlfn.CONCAT(1,"-",$A226, "-", "A"), PlayerData!$M:$M,PlayerData!R:R,""),
_xlfn.XLOOKUP(_xlfn.CONCAT(2,"-",$A226, "-", "A"), PlayerData!$M:$M,PlayerData!R:R,""),
_xlfn.XLOOKUP(_xlfn.CONCAT(3,"-",$A226, "-", "A"), PlayerData!$M:$M,PlayerData!R:R,""),
_xlfn.XLOOKUP(_xlfn.CONCAT(4,"-",$A226, "-", "A"), PlayerData!$M:$M,PlayerData!R:R,""),
_xlfn.XLOOKUP(_xlfn.CONCAT(5,"-",$A226, "-", "A"), PlayerData!$M:$M,PlayerData!R:R,""),
_xlfn.XLOOKUP(_xlfn.CONCAT(6,"-",$A226, "-", "A"), PlayerData!$M:$M,PlayerData!R:R,""),
_xlfn.XLOOKUP(_xlfn.CONCAT(7,"-",$A226, "-", "A"), PlayerData!$M:$M,PlayerData!R:R,""),
_xlfn.XLOOKUP(_xlfn.CONCAT(8,"-",$A226, "-", "A"), PlayerData!$M:$M,PlayerData!R:R,""),
_xlfn.XLOOKUP(_xlfn.CONCAT(9,"-",$A226, "-", "A"), PlayerData!$M:$M,PlayerData!R:R,""),
_xlfn.XLOOKUP(_xlfn.CONCAT(10,"-",$A226, "-", "A"), PlayerData!$M:$M,PlayerData!R:R,""),
_xlfn.XLOOKUP(_xlfn.CONCAT(11,"-",$A226, "-", "A"), PlayerData!$M:$M,PlayerData!R:R,""),
_xlfn.XLOOKUP(_xlfn.CONCAT(12,"-",$A226, "-", "A"), PlayerData!$M:$M,PlayerData!R:R,""),
_xlfn.XLOOKUP(_xlfn.CONCAT(13,"-",$A226, "-", "A"), PlayerData!$M:$M,PlayerData!R:R,""),
_xlfn.XLOOKUP(_xlfn.CONCAT(14,"-",$A226, "-", "A"), PlayerData!$M:$M,PlayerData!R:R,""),
_xlfn.XLOOKUP(_xlfn.CONCAT(15,"-",$A226, "-", "A"), PlayerData!$M:$M,PlayerData!R:R,""),
_xlfn.XLOOKUP(_xlfn.CONCAT(16,"-",$A226, "-", "A"), PlayerData!$M:$M,PlayerData!R:R,""),
_xlfn.XLOOKUP(_xlfn.CONCAT(17,"-",$A226, "-", "A"), PlayerData!$M:$M,PlayerData!R:R,""),
_xlfn.XLOOKUP(_xlfn.CONCAT(18,"-",$A226, "-", "A"), PlayerData!$M:$M,PlayerData!R:R,"")))</f>
        <v>0.48000000000000004</v>
      </c>
      <c r="N226" s="134">
        <f t="shared" si="23"/>
        <v>2.7272727272727271</v>
      </c>
      <c r="O226" s="134">
        <f t="shared" si="24"/>
        <v>0</v>
      </c>
      <c r="P226" s="73">
        <f t="shared" si="25"/>
        <v>6.4690026954177915</v>
      </c>
      <c r="Q226" s="132" cm="1">
        <f t="array" ref="Q226">IF(OR($A226=Solver!$T$12:$T$201),0,SUMPRODUCT($H226:$J226,$T$4:$V$4))</f>
        <v>10.916442048517522</v>
      </c>
      <c r="R226" s="73" cm="1">
        <f t="array" ref="R226">IF(OR($A226=Solver!$T$12:$T$201),0, SUMPRODUCT($N226:$P226, $T$4:$V$4))</f>
        <v>6.4690026954177915</v>
      </c>
    </row>
    <row r="227" spans="1:18">
      <c r="A227" s="55">
        <v>225</v>
      </c>
      <c r="B227" s="55" t="str">
        <f>_xlfn.XLOOKUP($A227, PlayerData!$B$3:$B$394, PlayerData!C$3:C$394)</f>
        <v>MCI</v>
      </c>
      <c r="C227" s="55" t="str">
        <f>_xlfn.XLOOKUP($A227, PlayerData!$B$3:$B$394, PlayerData!D$3:D$394)</f>
        <v>D</v>
      </c>
      <c r="D227" s="31" t="str">
        <f>_xlfn.XLOOKUP($A227, PlayerData!$B$3:$B$394, PlayerData!E$3:E$394)</f>
        <v>Mendy</v>
      </c>
      <c r="E227" s="136" cm="1">
        <f t="array" ref="E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"H"), PlayerData!$G:$G,PlayerData!H:H,""),
_xlfn.XLOOKUP(_xlfn.CONCAT(1,"-",$A227, "-", "H"), PlayerData!$G:$G,PlayerData!H:H,""),
_xlfn.XLOOKUP(_xlfn.CONCAT(2,"-",$A227, "-", "H"), PlayerData!$G:$G,PlayerData!H:H,""),
_xlfn.XLOOKUP(_xlfn.CONCAT(3,"-",$A227, "-", "H"), PlayerData!$G:$G,PlayerData!H:H,""),
_xlfn.XLOOKUP(_xlfn.CONCAT(4,"-",$A227, "-", "H"), PlayerData!$G:$G,PlayerData!H:H,""),
_xlfn.XLOOKUP(_xlfn.CONCAT(5,"-",$A227, "-", "H"), PlayerData!$G:$G,PlayerData!H:H,""),
_xlfn.XLOOKUP(_xlfn.CONCAT(6,"-",$A227, "-", "H"), PlayerData!$G:$G,PlayerData!H:H,""),
_xlfn.XLOOKUP(_xlfn.CONCAT(7,"-",$A227, "-", "H"), PlayerData!$G:$G,PlayerData!H:H,""),
_xlfn.XLOOKUP(_xlfn.CONCAT(8,"-",$A227, "-", "H"), PlayerData!$G:$G,PlayerData!H:H,""),
_xlfn.XLOOKUP(_xlfn.CONCAT(9,"-",$A227, "-", "H"), PlayerData!$G:$G,PlayerData!H:H,""),
_xlfn.XLOOKUP(_xlfn.CONCAT(10,"-",$A227, "-", "H"), PlayerData!$G:$G,PlayerData!H:H,""),
_xlfn.XLOOKUP(_xlfn.CONCAT(11,"-",$A227, "-", "H"), PlayerData!$G:$G,PlayerData!H:H,""),
_xlfn.XLOOKUP(_xlfn.CONCAT(12,"-",$A227, "-", "H"), PlayerData!$G:$G,PlayerData!H:H,""),
_xlfn.XLOOKUP(_xlfn.CONCAT(13,"-",$A227, "-", "H"), PlayerData!$G:$G,PlayerData!H:H,""),
_xlfn.XLOOKUP(_xlfn.CONCAT(14,"-",$A227, "-", "H"), PlayerData!$G:$G,PlayerData!H:H,""),
_xlfn.XLOOKUP(_xlfn.CONCAT(15,"-",$A227, "-", "H"), PlayerData!$G:$G,PlayerData!H:H,""),
_xlfn.XLOOKUP(_xlfn.CONCAT(16,"-",$A227, "-", "H"), PlayerData!$G:$G,PlayerData!H:H,""),
_xlfn.XLOOKUP(_xlfn.CONCAT(17,"-",$A227, "-", "H"), PlayerData!$G:$G,PlayerData!H:H,""),
_xlfn.XLOOKUP(_xlfn.CONCAT(18,"-",$A227, "-", "H"), PlayerData!$G:$G,PlayerData!H:H,"")))</f>
        <v>0</v>
      </c>
      <c r="F227" s="136" cm="1">
        <f t="array" ref="F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"H"), PlayerData!$G:$G,PlayerData!I:I,""),
_xlfn.XLOOKUP(_xlfn.CONCAT(1,"-",$A227, "-", "H"), PlayerData!$G:$G,PlayerData!I:I,""),
_xlfn.XLOOKUP(_xlfn.CONCAT(2,"-",$A227, "-", "H"), PlayerData!$G:$G,PlayerData!I:I,""),
_xlfn.XLOOKUP(_xlfn.CONCAT(3,"-",$A227, "-", "H"), PlayerData!$G:$G,PlayerData!I:I,""),
_xlfn.XLOOKUP(_xlfn.CONCAT(4,"-",$A227, "-", "H"), PlayerData!$G:$G,PlayerData!I:I,""),
_xlfn.XLOOKUP(_xlfn.CONCAT(5,"-",$A227, "-", "H"), PlayerData!$G:$G,PlayerData!I:I,""),
_xlfn.XLOOKUP(_xlfn.CONCAT(6,"-",$A227, "-", "H"), PlayerData!$G:$G,PlayerData!I:I,""),
_xlfn.XLOOKUP(_xlfn.CONCAT(7,"-",$A227, "-", "H"), PlayerData!$G:$G,PlayerData!I:I,""),
_xlfn.XLOOKUP(_xlfn.CONCAT(8,"-",$A227, "-", "H"), PlayerData!$G:$G,PlayerData!I:I,""),
_xlfn.XLOOKUP(_xlfn.CONCAT(9,"-",$A227, "-", "H"), PlayerData!$G:$G,PlayerData!I:I,""),
_xlfn.XLOOKUP(_xlfn.CONCAT(10,"-",$A227, "-", "H"), PlayerData!$G:$G,PlayerData!I:I,""),
_xlfn.XLOOKUP(_xlfn.CONCAT(11,"-",$A227, "-", "H"), PlayerData!$G:$G,PlayerData!I:I,""),
_xlfn.XLOOKUP(_xlfn.CONCAT(12,"-",$A227, "-", "H"), PlayerData!$G:$G,PlayerData!I:I,""),
_xlfn.XLOOKUP(_xlfn.CONCAT(13,"-",$A227, "-", "H"), PlayerData!$G:$G,PlayerData!I:I,""),
_xlfn.XLOOKUP(_xlfn.CONCAT(14,"-",$A227, "-", "H"), PlayerData!$G:$G,PlayerData!I:I,""),
_xlfn.XLOOKUP(_xlfn.CONCAT(15,"-",$A227, "-", "H"), PlayerData!$G:$G,PlayerData!I:I,""),
_xlfn.XLOOKUP(_xlfn.CONCAT(16,"-",$A227, "-", "H"), PlayerData!$G:$G,PlayerData!I:I,""),
_xlfn.XLOOKUP(_xlfn.CONCAT(17,"-",$A227, "-", "H"), PlayerData!$G:$G,PlayerData!I:I,""),
_xlfn.XLOOKUP(_xlfn.CONCAT(18,"-",$A227, "-", "H"), PlayerData!$G:$G,PlayerData!I:I,"")))</f>
        <v>0</v>
      </c>
      <c r="G227" s="90" cm="1">
        <f t="array" ref="G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"H"), PlayerData!$G:$G,PlayerData!L:L,""),
_xlfn.XLOOKUP(_xlfn.CONCAT(1,"-",$A227, "-", "H"), PlayerData!$G:$G,PlayerData!L:L,""),
_xlfn.XLOOKUP(_xlfn.CONCAT(2,"-",$A227, "-", "H"), PlayerData!$G:$G,PlayerData!L:L,""),
_xlfn.XLOOKUP(_xlfn.CONCAT(3,"-",$A227, "-", "H"), PlayerData!$G:$G,PlayerData!L:L,""),
_xlfn.XLOOKUP(_xlfn.CONCAT(4,"-",$A227, "-", "H"), PlayerData!$G:$G,PlayerData!L:L,""),
_xlfn.XLOOKUP(_xlfn.CONCAT(5,"-",$A227, "-", "H"), PlayerData!$G:$G,PlayerData!L:L,""),
_xlfn.XLOOKUP(_xlfn.CONCAT(6,"-",$A227, "-", "H"), PlayerData!$G:$G,PlayerData!L:L,""),
_xlfn.XLOOKUP(_xlfn.CONCAT(7,"-",$A227, "-", "H"), PlayerData!$G:$G,PlayerData!L:L,""),
_xlfn.XLOOKUP(_xlfn.CONCAT(8,"-",$A227, "-", "H"), PlayerData!$G:$G,PlayerData!L:L,""),
_xlfn.XLOOKUP(_xlfn.CONCAT(9,"-",$A227, "-", "H"), PlayerData!$G:$G,PlayerData!L:L,""),
_xlfn.XLOOKUP(_xlfn.CONCAT(10,"-",$A227, "-", "H"), PlayerData!$G:$G,PlayerData!L:L,""),
_xlfn.XLOOKUP(_xlfn.CONCAT(11,"-",$A227, "-", "H"), PlayerData!$G:$G,PlayerData!L:L,""),
_xlfn.XLOOKUP(_xlfn.CONCAT(12,"-",$A227, "-", "H"), PlayerData!$G:$G,PlayerData!L:L,""),
_xlfn.XLOOKUP(_xlfn.CONCAT(13,"-",$A227, "-", "H"), PlayerData!$G:$G,PlayerData!L:L,""),
_xlfn.XLOOKUP(_xlfn.CONCAT(14,"-",$A227, "-", "H"), PlayerData!$G:$G,PlayerData!L:L,""),
_xlfn.XLOOKUP(_xlfn.CONCAT(15,"-",$A227, "-", "H"), PlayerData!$G:$G,PlayerData!L:L,""),
_xlfn.XLOOKUP(_xlfn.CONCAT(16,"-",$A227, "-", "H"), PlayerData!$G:$G,PlayerData!L:L,""),
_xlfn.XLOOKUP(_xlfn.CONCAT(17,"-",$A227, "-", "H"), PlayerData!$G:$G,PlayerData!L:L,""),
_xlfn.XLOOKUP(_xlfn.CONCAT(18,"-",$A227, "-", "H"), PlayerData!$G:$G,PlayerData!L:L,"")))</f>
        <v>0.48</v>
      </c>
      <c r="H227" s="132">
        <f t="shared" si="20"/>
        <v>0</v>
      </c>
      <c r="I227" s="132">
        <f t="shared" si="21"/>
        <v>0</v>
      </c>
      <c r="J227" s="72">
        <f t="shared" si="22"/>
        <v>6.4690026954177906</v>
      </c>
      <c r="K227" s="138" cm="1">
        <f t="array" ref="K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"A"), PlayerData!$M:$M,PlayerData!N:N,""),
_xlfn.XLOOKUP(_xlfn.CONCAT(1,"-",$A227, "-", "A"), PlayerData!$M:$M,PlayerData!N:N,""),
_xlfn.XLOOKUP(_xlfn.CONCAT(2,"-",$A227, "-", "A"), PlayerData!$M:$M,PlayerData!N:N,""),
_xlfn.XLOOKUP(_xlfn.CONCAT(3,"-",$A227, "-", "A"), PlayerData!$M:$M,PlayerData!N:N,""),
_xlfn.XLOOKUP(_xlfn.CONCAT(4,"-",$A227, "-", "A"), PlayerData!$M:$M,PlayerData!N:N,""),
_xlfn.XLOOKUP(_xlfn.CONCAT(5,"-",$A227, "-", "A"), PlayerData!$M:$M,PlayerData!N:N,""),
_xlfn.XLOOKUP(_xlfn.CONCAT(6,"-",$A227, "-", "A"), PlayerData!$M:$M,PlayerData!N:N,""),
_xlfn.XLOOKUP(_xlfn.CONCAT(7,"-",$A227, "-", "A"), PlayerData!$M:$M,PlayerData!N:N,""),
_xlfn.XLOOKUP(_xlfn.CONCAT(8,"-",$A227, "-", "A"), PlayerData!$M:$M,PlayerData!N:N,""),
_xlfn.XLOOKUP(_xlfn.CONCAT(9,"-",$A227, "-", "A"), PlayerData!$M:$M,PlayerData!N:N,""),
_xlfn.XLOOKUP(_xlfn.CONCAT(10,"-",$A227, "-", "A"), PlayerData!$M:$M,PlayerData!N:N,""),
_xlfn.XLOOKUP(_xlfn.CONCAT(11,"-",$A227, "-", "A"), PlayerData!$M:$M,PlayerData!N:N,""),
_xlfn.XLOOKUP(_xlfn.CONCAT(12,"-",$A227, "-", "A"), PlayerData!$M:$M,PlayerData!N:N,""),
_xlfn.XLOOKUP(_xlfn.CONCAT(13,"-",$A227, "-", "A"), PlayerData!$M:$M,PlayerData!N:N,""),
_xlfn.XLOOKUP(_xlfn.CONCAT(14,"-",$A227, "-", "A"), PlayerData!$M:$M,PlayerData!N:N,""),
_xlfn.XLOOKUP(_xlfn.CONCAT(15,"-",$A227, "-", "A"), PlayerData!$M:$M,PlayerData!N:N,""),
_xlfn.XLOOKUP(_xlfn.CONCAT(16,"-",$A227, "-", "A"), PlayerData!$M:$M,PlayerData!N:N,""),
_xlfn.XLOOKUP(_xlfn.CONCAT(17,"-",$A227, "-", "A"), PlayerData!$M:$M,PlayerData!N:N,""),
_xlfn.XLOOKUP(_xlfn.CONCAT(18,"-",$A227, "-", "A"), PlayerData!$M:$M,PlayerData!N:N,"")))</f>
        <v>0.25</v>
      </c>
      <c r="L227" s="138" cm="1">
        <f t="array" ref="L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"A"), PlayerData!$M:$M,PlayerData!O:O,""),
_xlfn.XLOOKUP(_xlfn.CONCAT(1,"-",$A227, "-", "A"), PlayerData!$M:$M,PlayerData!O:O,""),
_xlfn.XLOOKUP(_xlfn.CONCAT(2,"-",$A227, "-", "A"), PlayerData!$M:$M,PlayerData!O:O,""),
_xlfn.XLOOKUP(_xlfn.CONCAT(3,"-",$A227, "-", "A"), PlayerData!$M:$M,PlayerData!O:O,""),
_xlfn.XLOOKUP(_xlfn.CONCAT(4,"-",$A227, "-", "A"), PlayerData!$M:$M,PlayerData!O:O,""),
_xlfn.XLOOKUP(_xlfn.CONCAT(5,"-",$A227, "-", "A"), PlayerData!$M:$M,PlayerData!O:O,""),
_xlfn.XLOOKUP(_xlfn.CONCAT(6,"-",$A227, "-", "A"), PlayerData!$M:$M,PlayerData!O:O,""),
_xlfn.XLOOKUP(_xlfn.CONCAT(7,"-",$A227, "-", "A"), PlayerData!$M:$M,PlayerData!O:O,""),
_xlfn.XLOOKUP(_xlfn.CONCAT(8,"-",$A227, "-", "A"), PlayerData!$M:$M,PlayerData!O:O,""),
_xlfn.XLOOKUP(_xlfn.CONCAT(9,"-",$A227, "-", "A"), PlayerData!$M:$M,PlayerData!O:O,""),
_xlfn.XLOOKUP(_xlfn.CONCAT(10,"-",$A227, "-", "A"), PlayerData!$M:$M,PlayerData!O:O,""),
_xlfn.XLOOKUP(_xlfn.CONCAT(11,"-",$A227, "-", "A"), PlayerData!$M:$M,PlayerData!O:O,""),
_xlfn.XLOOKUP(_xlfn.CONCAT(12,"-",$A227, "-", "A"), PlayerData!$M:$M,PlayerData!O:O,""),
_xlfn.XLOOKUP(_xlfn.CONCAT(13,"-",$A227, "-", "A"), PlayerData!$M:$M,PlayerData!O:O,""),
_xlfn.XLOOKUP(_xlfn.CONCAT(14,"-",$A227, "-", "A"), PlayerData!$M:$M,PlayerData!O:O,""),
_xlfn.XLOOKUP(_xlfn.CONCAT(15,"-",$A227, "-", "A"), PlayerData!$M:$M,PlayerData!O:O,""),
_xlfn.XLOOKUP(_xlfn.CONCAT(16,"-",$A227, "-", "A"), PlayerData!$M:$M,PlayerData!O:O,""),
_xlfn.XLOOKUP(_xlfn.CONCAT(17,"-",$A227, "-", "A"), PlayerData!$M:$M,PlayerData!O:O,""),
_xlfn.XLOOKUP(_xlfn.CONCAT(18,"-",$A227, "-", "A"), PlayerData!$M:$M,PlayerData!O:O,"")))</f>
        <v>0</v>
      </c>
      <c r="M227" s="96" cm="1">
        <f t="array" ref="M2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_xlfn.XLOOKUP(_xlfn.CONCAT(0,"-",$A227, "-", "A"), PlayerData!$M:$M,PlayerData!R:R,""),
_xlfn.XLOOKUP(_xlfn.CONCAT(1,"-",$A227, "-", "A"), PlayerData!$M:$M,PlayerData!R:R,""),
_xlfn.XLOOKUP(_xlfn.CONCAT(2,"-",$A227, "-", "A"), PlayerData!$M:$M,PlayerData!R:R,""),
_xlfn.XLOOKUP(_xlfn.CONCAT(3,"-",$A227, "-", "A"), PlayerData!$M:$M,PlayerData!R:R,""),
_xlfn.XLOOKUP(_xlfn.CONCAT(4,"-",$A227, "-", "A"), PlayerData!$M:$M,PlayerData!R:R,""),
_xlfn.XLOOKUP(_xlfn.CONCAT(5,"-",$A227, "-", "A"), PlayerData!$M:$M,PlayerData!R:R,""),
_xlfn.XLOOKUP(_xlfn.CONCAT(6,"-",$A227, "-", "A"), PlayerData!$M:$M,PlayerData!R:R,""),
_xlfn.XLOOKUP(_xlfn.CONCAT(7,"-",$A227, "-", "A"), PlayerData!$M:$M,PlayerData!R:R,""),
_xlfn.XLOOKUP(_xlfn.CONCAT(8,"-",$A227, "-", "A"), PlayerData!$M:$M,PlayerData!R:R,""),
_xlfn.XLOOKUP(_xlfn.CONCAT(9,"-",$A227, "-", "A"), PlayerData!$M:$M,PlayerData!R:R,""),
_xlfn.XLOOKUP(_xlfn.CONCAT(10,"-",$A227, "-", "A"), PlayerData!$M:$M,PlayerData!R:R,""),
_xlfn.XLOOKUP(_xlfn.CONCAT(11,"-",$A227, "-", "A"), PlayerData!$M:$M,PlayerData!R:R,""),
_xlfn.XLOOKUP(_xlfn.CONCAT(12,"-",$A227, "-", "A"), PlayerData!$M:$M,PlayerData!R:R,""),
_xlfn.XLOOKUP(_xlfn.CONCAT(13,"-",$A227, "-", "A"), PlayerData!$M:$M,PlayerData!R:R,""),
_xlfn.XLOOKUP(_xlfn.CONCAT(14,"-",$A227, "-", "A"), PlayerData!$M:$M,PlayerData!R:R,""),
_xlfn.XLOOKUP(_xlfn.CONCAT(15,"-",$A227, "-", "A"), PlayerData!$M:$M,PlayerData!R:R,""),
_xlfn.XLOOKUP(_xlfn.CONCAT(16,"-",$A227, "-", "A"), PlayerData!$M:$M,PlayerData!R:R,""),
_xlfn.XLOOKUP(_xlfn.CONCAT(17,"-",$A227, "-", "A"), PlayerData!$M:$M,PlayerData!R:R,""),
_xlfn.XLOOKUP(_xlfn.CONCAT(18,"-",$A227, "-", "A"), PlayerData!$M:$M,PlayerData!R:R,"")))</f>
        <v>0.3</v>
      </c>
      <c r="N227" s="134">
        <f t="shared" si="23"/>
        <v>5.6818181818181817</v>
      </c>
      <c r="O227" s="134">
        <f t="shared" si="24"/>
        <v>0</v>
      </c>
      <c r="P227" s="73">
        <f t="shared" si="25"/>
        <v>4.0431266846361194</v>
      </c>
      <c r="Q227" s="132" cm="1">
        <f t="array" ref="Q227">IF(OR($A227=Solver!$T$12:$T$201),0,SUMPRODUCT($H227:$J227,$T$4:$V$4))</f>
        <v>6.4690026954177906</v>
      </c>
      <c r="R227" s="73" cm="1">
        <f t="array" ref="R227">IF(OR($A227=Solver!$T$12:$T$201),0, SUMPRODUCT($N227:$P227, $T$4:$V$4))</f>
        <v>4.0431266846361194</v>
      </c>
    </row>
    <row r="228" spans="1:18">
      <c r="A228" s="55">
        <v>226</v>
      </c>
      <c r="B228" s="55" t="str">
        <f>_xlfn.XLOOKUP($A228, PlayerData!$B$3:$B$394, PlayerData!C$3:C$394)</f>
        <v>MCI</v>
      </c>
      <c r="C228" s="55" t="str">
        <f>_xlfn.XLOOKUP($A228, PlayerData!$B$3:$B$394, PlayerData!D$3:D$394)</f>
        <v>D</v>
      </c>
      <c r="D228" s="31" t="str">
        <f>_xlfn.XLOOKUP($A228, PlayerData!$B$3:$B$394, PlayerData!E$3:E$394)</f>
        <v>Walker</v>
      </c>
      <c r="E228" s="136" cm="1">
        <f t="array" ref="E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"H"), PlayerData!$G:$G,PlayerData!H:H,""),
_xlfn.XLOOKUP(_xlfn.CONCAT(1,"-",$A228, "-", "H"), PlayerData!$G:$G,PlayerData!H:H,""),
_xlfn.XLOOKUP(_xlfn.CONCAT(2,"-",$A228, "-", "H"), PlayerData!$G:$G,PlayerData!H:H,""),
_xlfn.XLOOKUP(_xlfn.CONCAT(3,"-",$A228, "-", "H"), PlayerData!$G:$G,PlayerData!H:H,""),
_xlfn.XLOOKUP(_xlfn.CONCAT(4,"-",$A228, "-", "H"), PlayerData!$G:$G,PlayerData!H:H,""),
_xlfn.XLOOKUP(_xlfn.CONCAT(5,"-",$A228, "-", "H"), PlayerData!$G:$G,PlayerData!H:H,""),
_xlfn.XLOOKUP(_xlfn.CONCAT(6,"-",$A228, "-", "H"), PlayerData!$G:$G,PlayerData!H:H,""),
_xlfn.XLOOKUP(_xlfn.CONCAT(7,"-",$A228, "-", "H"), PlayerData!$G:$G,PlayerData!H:H,""),
_xlfn.XLOOKUP(_xlfn.CONCAT(8,"-",$A228, "-", "H"), PlayerData!$G:$G,PlayerData!H:H,""),
_xlfn.XLOOKUP(_xlfn.CONCAT(9,"-",$A228, "-", "H"), PlayerData!$G:$G,PlayerData!H:H,""),
_xlfn.XLOOKUP(_xlfn.CONCAT(10,"-",$A228, "-", "H"), PlayerData!$G:$G,PlayerData!H:H,""),
_xlfn.XLOOKUP(_xlfn.CONCAT(11,"-",$A228, "-", "H"), PlayerData!$G:$G,PlayerData!H:H,""),
_xlfn.XLOOKUP(_xlfn.CONCAT(12,"-",$A228, "-", "H"), PlayerData!$G:$G,PlayerData!H:H,""),
_xlfn.XLOOKUP(_xlfn.CONCAT(13,"-",$A228, "-", "H"), PlayerData!$G:$G,PlayerData!H:H,""),
_xlfn.XLOOKUP(_xlfn.CONCAT(14,"-",$A228, "-", "H"), PlayerData!$G:$G,PlayerData!H:H,""),
_xlfn.XLOOKUP(_xlfn.CONCAT(15,"-",$A228, "-", "H"), PlayerData!$G:$G,PlayerData!H:H,""),
_xlfn.XLOOKUP(_xlfn.CONCAT(16,"-",$A228, "-", "H"), PlayerData!$G:$G,PlayerData!H:H,""),
_xlfn.XLOOKUP(_xlfn.CONCAT(17,"-",$A228, "-", "H"), PlayerData!$G:$G,PlayerData!H:H,""),
_xlfn.XLOOKUP(_xlfn.CONCAT(18,"-",$A228, "-", "H"), PlayerData!$G:$G,PlayerData!H:H,"")))</f>
        <v>0</v>
      </c>
      <c r="F228" s="136" cm="1">
        <f t="array" ref="F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"H"), PlayerData!$G:$G,PlayerData!I:I,""),
_xlfn.XLOOKUP(_xlfn.CONCAT(1,"-",$A228, "-", "H"), PlayerData!$G:$G,PlayerData!I:I,""),
_xlfn.XLOOKUP(_xlfn.CONCAT(2,"-",$A228, "-", "H"), PlayerData!$G:$G,PlayerData!I:I,""),
_xlfn.XLOOKUP(_xlfn.CONCAT(3,"-",$A228, "-", "H"), PlayerData!$G:$G,PlayerData!I:I,""),
_xlfn.XLOOKUP(_xlfn.CONCAT(4,"-",$A228, "-", "H"), PlayerData!$G:$G,PlayerData!I:I,""),
_xlfn.XLOOKUP(_xlfn.CONCAT(5,"-",$A228, "-", "H"), PlayerData!$G:$G,PlayerData!I:I,""),
_xlfn.XLOOKUP(_xlfn.CONCAT(6,"-",$A228, "-", "H"), PlayerData!$G:$G,PlayerData!I:I,""),
_xlfn.XLOOKUP(_xlfn.CONCAT(7,"-",$A228, "-", "H"), PlayerData!$G:$G,PlayerData!I:I,""),
_xlfn.XLOOKUP(_xlfn.CONCAT(8,"-",$A228, "-", "H"), PlayerData!$G:$G,PlayerData!I:I,""),
_xlfn.XLOOKUP(_xlfn.CONCAT(9,"-",$A228, "-", "H"), PlayerData!$G:$G,PlayerData!I:I,""),
_xlfn.XLOOKUP(_xlfn.CONCAT(10,"-",$A228, "-", "H"), PlayerData!$G:$G,PlayerData!I:I,""),
_xlfn.XLOOKUP(_xlfn.CONCAT(11,"-",$A228, "-", "H"), PlayerData!$G:$G,PlayerData!I:I,""),
_xlfn.XLOOKUP(_xlfn.CONCAT(12,"-",$A228, "-", "H"), PlayerData!$G:$G,PlayerData!I:I,""),
_xlfn.XLOOKUP(_xlfn.CONCAT(13,"-",$A228, "-", "H"), PlayerData!$G:$G,PlayerData!I:I,""),
_xlfn.XLOOKUP(_xlfn.CONCAT(14,"-",$A228, "-", "H"), PlayerData!$G:$G,PlayerData!I:I,""),
_xlfn.XLOOKUP(_xlfn.CONCAT(15,"-",$A228, "-", "H"), PlayerData!$G:$G,PlayerData!I:I,""),
_xlfn.XLOOKUP(_xlfn.CONCAT(16,"-",$A228, "-", "H"), PlayerData!$G:$G,PlayerData!I:I,""),
_xlfn.XLOOKUP(_xlfn.CONCAT(17,"-",$A228, "-", "H"), PlayerData!$G:$G,PlayerData!I:I,""),
_xlfn.XLOOKUP(_xlfn.CONCAT(18,"-",$A228, "-", "H"), PlayerData!$G:$G,PlayerData!I:I,"")))</f>
        <v>0</v>
      </c>
      <c r="G228" s="90" cm="1">
        <f t="array" ref="G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"H"), PlayerData!$G:$G,PlayerData!L:L,""),
_xlfn.XLOOKUP(_xlfn.CONCAT(1,"-",$A228, "-", "H"), PlayerData!$G:$G,PlayerData!L:L,""),
_xlfn.XLOOKUP(_xlfn.CONCAT(2,"-",$A228, "-", "H"), PlayerData!$G:$G,PlayerData!L:L,""),
_xlfn.XLOOKUP(_xlfn.CONCAT(3,"-",$A228, "-", "H"), PlayerData!$G:$G,PlayerData!L:L,""),
_xlfn.XLOOKUP(_xlfn.CONCAT(4,"-",$A228, "-", "H"), PlayerData!$G:$G,PlayerData!L:L,""),
_xlfn.XLOOKUP(_xlfn.CONCAT(5,"-",$A228, "-", "H"), PlayerData!$G:$G,PlayerData!L:L,""),
_xlfn.XLOOKUP(_xlfn.CONCAT(6,"-",$A228, "-", "H"), PlayerData!$G:$G,PlayerData!L:L,""),
_xlfn.XLOOKUP(_xlfn.CONCAT(7,"-",$A228, "-", "H"), PlayerData!$G:$G,PlayerData!L:L,""),
_xlfn.XLOOKUP(_xlfn.CONCAT(8,"-",$A228, "-", "H"), PlayerData!$G:$G,PlayerData!L:L,""),
_xlfn.XLOOKUP(_xlfn.CONCAT(9,"-",$A228, "-", "H"), PlayerData!$G:$G,PlayerData!L:L,""),
_xlfn.XLOOKUP(_xlfn.CONCAT(10,"-",$A228, "-", "H"), PlayerData!$G:$G,PlayerData!L:L,""),
_xlfn.XLOOKUP(_xlfn.CONCAT(11,"-",$A228, "-", "H"), PlayerData!$G:$G,PlayerData!L:L,""),
_xlfn.XLOOKUP(_xlfn.CONCAT(12,"-",$A228, "-", "H"), PlayerData!$G:$G,PlayerData!L:L,""),
_xlfn.XLOOKUP(_xlfn.CONCAT(13,"-",$A228, "-", "H"), PlayerData!$G:$G,PlayerData!L:L,""),
_xlfn.XLOOKUP(_xlfn.CONCAT(14,"-",$A228, "-", "H"), PlayerData!$G:$G,PlayerData!L:L,""),
_xlfn.XLOOKUP(_xlfn.CONCAT(15,"-",$A228, "-", "H"), PlayerData!$G:$G,PlayerData!L:L,""),
_xlfn.XLOOKUP(_xlfn.CONCAT(16,"-",$A228, "-", "H"), PlayerData!$G:$G,PlayerData!L:L,""),
_xlfn.XLOOKUP(_xlfn.CONCAT(17,"-",$A228, "-", "H"), PlayerData!$G:$G,PlayerData!L:L,""),
_xlfn.XLOOKUP(_xlfn.CONCAT(18,"-",$A228, "-", "H"), PlayerData!$G:$G,PlayerData!L:L,"")))</f>
        <v>0.3</v>
      </c>
      <c r="H228" s="132">
        <f t="shared" si="20"/>
        <v>0</v>
      </c>
      <c r="I228" s="132">
        <f t="shared" si="21"/>
        <v>0</v>
      </c>
      <c r="J228" s="72">
        <f t="shared" si="22"/>
        <v>4.0431266846361194</v>
      </c>
      <c r="K228" s="138" cm="1">
        <f t="array" ref="K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"A"), PlayerData!$M:$M,PlayerData!N:N,""),
_xlfn.XLOOKUP(_xlfn.CONCAT(1,"-",$A228, "-", "A"), PlayerData!$M:$M,PlayerData!N:N,""),
_xlfn.XLOOKUP(_xlfn.CONCAT(2,"-",$A228, "-", "A"), PlayerData!$M:$M,PlayerData!N:N,""),
_xlfn.XLOOKUP(_xlfn.CONCAT(3,"-",$A228, "-", "A"), PlayerData!$M:$M,PlayerData!N:N,""),
_xlfn.XLOOKUP(_xlfn.CONCAT(4,"-",$A228, "-", "A"), PlayerData!$M:$M,PlayerData!N:N,""),
_xlfn.XLOOKUP(_xlfn.CONCAT(5,"-",$A228, "-", "A"), PlayerData!$M:$M,PlayerData!N:N,""),
_xlfn.XLOOKUP(_xlfn.CONCAT(6,"-",$A228, "-", "A"), PlayerData!$M:$M,PlayerData!N:N,""),
_xlfn.XLOOKUP(_xlfn.CONCAT(7,"-",$A228, "-", "A"), PlayerData!$M:$M,PlayerData!N:N,""),
_xlfn.XLOOKUP(_xlfn.CONCAT(8,"-",$A228, "-", "A"), PlayerData!$M:$M,PlayerData!N:N,""),
_xlfn.XLOOKUP(_xlfn.CONCAT(9,"-",$A228, "-", "A"), PlayerData!$M:$M,PlayerData!N:N,""),
_xlfn.XLOOKUP(_xlfn.CONCAT(10,"-",$A228, "-", "A"), PlayerData!$M:$M,PlayerData!N:N,""),
_xlfn.XLOOKUP(_xlfn.CONCAT(11,"-",$A228, "-", "A"), PlayerData!$M:$M,PlayerData!N:N,""),
_xlfn.XLOOKUP(_xlfn.CONCAT(12,"-",$A228, "-", "A"), PlayerData!$M:$M,PlayerData!N:N,""),
_xlfn.XLOOKUP(_xlfn.CONCAT(13,"-",$A228, "-", "A"), PlayerData!$M:$M,PlayerData!N:N,""),
_xlfn.XLOOKUP(_xlfn.CONCAT(14,"-",$A228, "-", "A"), PlayerData!$M:$M,PlayerData!N:N,""),
_xlfn.XLOOKUP(_xlfn.CONCAT(15,"-",$A228, "-", "A"), PlayerData!$M:$M,PlayerData!N:N,""),
_xlfn.XLOOKUP(_xlfn.CONCAT(16,"-",$A228, "-", "A"), PlayerData!$M:$M,PlayerData!N:N,""),
_xlfn.XLOOKUP(_xlfn.CONCAT(17,"-",$A228, "-", "A"), PlayerData!$M:$M,PlayerData!N:N,""),
_xlfn.XLOOKUP(_xlfn.CONCAT(18,"-",$A228, "-", "A"), PlayerData!$M:$M,PlayerData!N:N,"")))</f>
        <v>0</v>
      </c>
      <c r="L228" s="138" cm="1">
        <f t="array" ref="L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"A"), PlayerData!$M:$M,PlayerData!O:O,""),
_xlfn.XLOOKUP(_xlfn.CONCAT(1,"-",$A228, "-", "A"), PlayerData!$M:$M,PlayerData!O:O,""),
_xlfn.XLOOKUP(_xlfn.CONCAT(2,"-",$A228, "-", "A"), PlayerData!$M:$M,PlayerData!O:O,""),
_xlfn.XLOOKUP(_xlfn.CONCAT(3,"-",$A228, "-", "A"), PlayerData!$M:$M,PlayerData!O:O,""),
_xlfn.XLOOKUP(_xlfn.CONCAT(4,"-",$A228, "-", "A"), PlayerData!$M:$M,PlayerData!O:O,""),
_xlfn.XLOOKUP(_xlfn.CONCAT(5,"-",$A228, "-", "A"), PlayerData!$M:$M,PlayerData!O:O,""),
_xlfn.XLOOKUP(_xlfn.CONCAT(6,"-",$A228, "-", "A"), PlayerData!$M:$M,PlayerData!O:O,""),
_xlfn.XLOOKUP(_xlfn.CONCAT(7,"-",$A228, "-", "A"), PlayerData!$M:$M,PlayerData!O:O,""),
_xlfn.XLOOKUP(_xlfn.CONCAT(8,"-",$A228, "-", "A"), PlayerData!$M:$M,PlayerData!O:O,""),
_xlfn.XLOOKUP(_xlfn.CONCAT(9,"-",$A228, "-", "A"), PlayerData!$M:$M,PlayerData!O:O,""),
_xlfn.XLOOKUP(_xlfn.CONCAT(10,"-",$A228, "-", "A"), PlayerData!$M:$M,PlayerData!O:O,""),
_xlfn.XLOOKUP(_xlfn.CONCAT(11,"-",$A228, "-", "A"), PlayerData!$M:$M,PlayerData!O:O,""),
_xlfn.XLOOKUP(_xlfn.CONCAT(12,"-",$A228, "-", "A"), PlayerData!$M:$M,PlayerData!O:O,""),
_xlfn.XLOOKUP(_xlfn.CONCAT(13,"-",$A228, "-", "A"), PlayerData!$M:$M,PlayerData!O:O,""),
_xlfn.XLOOKUP(_xlfn.CONCAT(14,"-",$A228, "-", "A"), PlayerData!$M:$M,PlayerData!O:O,""),
_xlfn.XLOOKUP(_xlfn.CONCAT(15,"-",$A228, "-", "A"), PlayerData!$M:$M,PlayerData!O:O,""),
_xlfn.XLOOKUP(_xlfn.CONCAT(16,"-",$A228, "-", "A"), PlayerData!$M:$M,PlayerData!O:O,""),
_xlfn.XLOOKUP(_xlfn.CONCAT(17,"-",$A228, "-", "A"), PlayerData!$M:$M,PlayerData!O:O,""),
_xlfn.XLOOKUP(_xlfn.CONCAT(18,"-",$A228, "-", "A"), PlayerData!$M:$M,PlayerData!O:O,"")))</f>
        <v>0</v>
      </c>
      <c r="M228" s="96" cm="1">
        <f t="array" ref="M2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_xlfn.XLOOKUP(_xlfn.CONCAT(0,"-",$A228, "-", "A"), PlayerData!$M:$M,PlayerData!R:R,""),
_xlfn.XLOOKUP(_xlfn.CONCAT(1,"-",$A228, "-", "A"), PlayerData!$M:$M,PlayerData!R:R,""),
_xlfn.XLOOKUP(_xlfn.CONCAT(2,"-",$A228, "-", "A"), PlayerData!$M:$M,PlayerData!R:R,""),
_xlfn.XLOOKUP(_xlfn.CONCAT(3,"-",$A228, "-", "A"), PlayerData!$M:$M,PlayerData!R:R,""),
_xlfn.XLOOKUP(_xlfn.CONCAT(4,"-",$A228, "-", "A"), PlayerData!$M:$M,PlayerData!R:R,""),
_xlfn.XLOOKUP(_xlfn.CONCAT(5,"-",$A228, "-", "A"), PlayerData!$M:$M,PlayerData!R:R,""),
_xlfn.XLOOKUP(_xlfn.CONCAT(6,"-",$A228, "-", "A"), PlayerData!$M:$M,PlayerData!R:R,""),
_xlfn.XLOOKUP(_xlfn.CONCAT(7,"-",$A228, "-", "A"), PlayerData!$M:$M,PlayerData!R:R,""),
_xlfn.XLOOKUP(_xlfn.CONCAT(8,"-",$A228, "-", "A"), PlayerData!$M:$M,PlayerData!R:R,""),
_xlfn.XLOOKUP(_xlfn.CONCAT(9,"-",$A228, "-", "A"), PlayerData!$M:$M,PlayerData!R:R,""),
_xlfn.XLOOKUP(_xlfn.CONCAT(10,"-",$A228, "-", "A"), PlayerData!$M:$M,PlayerData!R:R,""),
_xlfn.XLOOKUP(_xlfn.CONCAT(11,"-",$A228, "-", "A"), PlayerData!$M:$M,PlayerData!R:R,""),
_xlfn.XLOOKUP(_xlfn.CONCAT(12,"-",$A228, "-", "A"), PlayerData!$M:$M,PlayerData!R:R,""),
_xlfn.XLOOKUP(_xlfn.CONCAT(13,"-",$A228, "-", "A"), PlayerData!$M:$M,PlayerData!R:R,""),
_xlfn.XLOOKUP(_xlfn.CONCAT(14,"-",$A228, "-", "A"), PlayerData!$M:$M,PlayerData!R:R,""),
_xlfn.XLOOKUP(_xlfn.CONCAT(15,"-",$A228, "-", "A"), PlayerData!$M:$M,PlayerData!R:R,""),
_xlfn.XLOOKUP(_xlfn.CONCAT(16,"-",$A228, "-", "A"), PlayerData!$M:$M,PlayerData!R:R,""),
_xlfn.XLOOKUP(_xlfn.CONCAT(17,"-",$A228, "-", "A"), PlayerData!$M:$M,PlayerData!R:R,""),
_xlfn.XLOOKUP(_xlfn.CONCAT(18,"-",$A228, "-", "A"), PlayerData!$M:$M,PlayerData!R:R,"")))</f>
        <v>0.06</v>
      </c>
      <c r="N228" s="134">
        <f t="shared" si="23"/>
        <v>0</v>
      </c>
      <c r="O228" s="134">
        <f t="shared" si="24"/>
        <v>0</v>
      </c>
      <c r="P228" s="73">
        <f t="shared" si="25"/>
        <v>0.80862533692722383</v>
      </c>
      <c r="Q228" s="132" cm="1">
        <f t="array" ref="Q228">IF(OR($A228=Solver!$T$12:$T$201),0,SUMPRODUCT($H228:$J228,$T$4:$V$4))</f>
        <v>4.0431266846361194</v>
      </c>
      <c r="R228" s="73" cm="1">
        <f t="array" ref="R228">IF(OR($A228=Solver!$T$12:$T$201),0, SUMPRODUCT($N228:$P228, $T$4:$V$4))</f>
        <v>0.80862533692722383</v>
      </c>
    </row>
    <row r="229" spans="1:18">
      <c r="A229" s="55">
        <v>227</v>
      </c>
      <c r="B229" s="55" t="str">
        <f>_xlfn.XLOOKUP($A229, PlayerData!$B$3:$B$394, PlayerData!C$3:C$394)</f>
        <v>MCI</v>
      </c>
      <c r="C229" s="55" t="str">
        <f>_xlfn.XLOOKUP($A229, PlayerData!$B$3:$B$394, PlayerData!D$3:D$394)</f>
        <v>D</v>
      </c>
      <c r="D229" s="31" t="str">
        <f>_xlfn.XLOOKUP($A229, PlayerData!$B$3:$B$394, PlayerData!E$3:E$394)</f>
        <v>Fernandinho</v>
      </c>
      <c r="E229" s="136" cm="1">
        <f t="array" ref="E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"H"), PlayerData!$G:$G,PlayerData!H:H,""),
_xlfn.XLOOKUP(_xlfn.CONCAT(1,"-",$A229, "-", "H"), PlayerData!$G:$G,PlayerData!H:H,""),
_xlfn.XLOOKUP(_xlfn.CONCAT(2,"-",$A229, "-", "H"), PlayerData!$G:$G,PlayerData!H:H,""),
_xlfn.XLOOKUP(_xlfn.CONCAT(3,"-",$A229, "-", "H"), PlayerData!$G:$G,PlayerData!H:H,""),
_xlfn.XLOOKUP(_xlfn.CONCAT(4,"-",$A229, "-", "H"), PlayerData!$G:$G,PlayerData!H:H,""),
_xlfn.XLOOKUP(_xlfn.CONCAT(5,"-",$A229, "-", "H"), PlayerData!$G:$G,PlayerData!H:H,""),
_xlfn.XLOOKUP(_xlfn.CONCAT(6,"-",$A229, "-", "H"), PlayerData!$G:$G,PlayerData!H:H,""),
_xlfn.XLOOKUP(_xlfn.CONCAT(7,"-",$A229, "-", "H"), PlayerData!$G:$G,PlayerData!H:H,""),
_xlfn.XLOOKUP(_xlfn.CONCAT(8,"-",$A229, "-", "H"), PlayerData!$G:$G,PlayerData!H:H,""),
_xlfn.XLOOKUP(_xlfn.CONCAT(9,"-",$A229, "-", "H"), PlayerData!$G:$G,PlayerData!H:H,""),
_xlfn.XLOOKUP(_xlfn.CONCAT(10,"-",$A229, "-", "H"), PlayerData!$G:$G,PlayerData!H:H,""),
_xlfn.XLOOKUP(_xlfn.CONCAT(11,"-",$A229, "-", "H"), PlayerData!$G:$G,PlayerData!H:H,""),
_xlfn.XLOOKUP(_xlfn.CONCAT(12,"-",$A229, "-", "H"), PlayerData!$G:$G,PlayerData!H:H,""),
_xlfn.XLOOKUP(_xlfn.CONCAT(13,"-",$A229, "-", "H"), PlayerData!$G:$G,PlayerData!H:H,""),
_xlfn.XLOOKUP(_xlfn.CONCAT(14,"-",$A229, "-", "H"), PlayerData!$G:$G,PlayerData!H:H,""),
_xlfn.XLOOKUP(_xlfn.CONCAT(15,"-",$A229, "-", "H"), PlayerData!$G:$G,PlayerData!H:H,""),
_xlfn.XLOOKUP(_xlfn.CONCAT(16,"-",$A229, "-", "H"), PlayerData!$G:$G,PlayerData!H:H,""),
_xlfn.XLOOKUP(_xlfn.CONCAT(17,"-",$A229, "-", "H"), PlayerData!$G:$G,PlayerData!H:H,""),
_xlfn.XLOOKUP(_xlfn.CONCAT(18,"-",$A229, "-", "H"), PlayerData!$G:$G,PlayerData!H:H,"")))</f>
        <v>0.2</v>
      </c>
      <c r="F229" s="136" cm="1">
        <f t="array" ref="F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"H"), PlayerData!$G:$G,PlayerData!I:I,""),
_xlfn.XLOOKUP(_xlfn.CONCAT(1,"-",$A229, "-", "H"), PlayerData!$G:$G,PlayerData!I:I,""),
_xlfn.XLOOKUP(_xlfn.CONCAT(2,"-",$A229, "-", "H"), PlayerData!$G:$G,PlayerData!I:I,""),
_xlfn.XLOOKUP(_xlfn.CONCAT(3,"-",$A229, "-", "H"), PlayerData!$G:$G,PlayerData!I:I,""),
_xlfn.XLOOKUP(_xlfn.CONCAT(4,"-",$A229, "-", "H"), PlayerData!$G:$G,PlayerData!I:I,""),
_xlfn.XLOOKUP(_xlfn.CONCAT(5,"-",$A229, "-", "H"), PlayerData!$G:$G,PlayerData!I:I,""),
_xlfn.XLOOKUP(_xlfn.CONCAT(6,"-",$A229, "-", "H"), PlayerData!$G:$G,PlayerData!I:I,""),
_xlfn.XLOOKUP(_xlfn.CONCAT(7,"-",$A229, "-", "H"), PlayerData!$G:$G,PlayerData!I:I,""),
_xlfn.XLOOKUP(_xlfn.CONCAT(8,"-",$A229, "-", "H"), PlayerData!$G:$G,PlayerData!I:I,""),
_xlfn.XLOOKUP(_xlfn.CONCAT(9,"-",$A229, "-", "H"), PlayerData!$G:$G,PlayerData!I:I,""),
_xlfn.XLOOKUP(_xlfn.CONCAT(10,"-",$A229, "-", "H"), PlayerData!$G:$G,PlayerData!I:I,""),
_xlfn.XLOOKUP(_xlfn.CONCAT(11,"-",$A229, "-", "H"), PlayerData!$G:$G,PlayerData!I:I,""),
_xlfn.XLOOKUP(_xlfn.CONCAT(12,"-",$A229, "-", "H"), PlayerData!$G:$G,PlayerData!I:I,""),
_xlfn.XLOOKUP(_xlfn.CONCAT(13,"-",$A229, "-", "H"), PlayerData!$G:$G,PlayerData!I:I,""),
_xlfn.XLOOKUP(_xlfn.CONCAT(14,"-",$A229, "-", "H"), PlayerData!$G:$G,PlayerData!I:I,""),
_xlfn.XLOOKUP(_xlfn.CONCAT(15,"-",$A229, "-", "H"), PlayerData!$G:$G,PlayerData!I:I,""),
_xlfn.XLOOKUP(_xlfn.CONCAT(16,"-",$A229, "-", "H"), PlayerData!$G:$G,PlayerData!I:I,""),
_xlfn.XLOOKUP(_xlfn.CONCAT(17,"-",$A229, "-", "H"), PlayerData!$G:$G,PlayerData!I:I,""),
_xlfn.XLOOKUP(_xlfn.CONCAT(18,"-",$A229, "-", "H"), PlayerData!$G:$G,PlayerData!I:I,"")))</f>
        <v>0</v>
      </c>
      <c r="G229" s="90" cm="1">
        <f t="array" ref="G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"H"), PlayerData!$G:$G,PlayerData!L:L,""),
_xlfn.XLOOKUP(_xlfn.CONCAT(1,"-",$A229, "-", "H"), PlayerData!$G:$G,PlayerData!L:L,""),
_xlfn.XLOOKUP(_xlfn.CONCAT(2,"-",$A229, "-", "H"), PlayerData!$G:$G,PlayerData!L:L,""),
_xlfn.XLOOKUP(_xlfn.CONCAT(3,"-",$A229, "-", "H"), PlayerData!$G:$G,PlayerData!L:L,""),
_xlfn.XLOOKUP(_xlfn.CONCAT(4,"-",$A229, "-", "H"), PlayerData!$G:$G,PlayerData!L:L,""),
_xlfn.XLOOKUP(_xlfn.CONCAT(5,"-",$A229, "-", "H"), PlayerData!$G:$G,PlayerData!L:L,""),
_xlfn.XLOOKUP(_xlfn.CONCAT(6,"-",$A229, "-", "H"), PlayerData!$G:$G,PlayerData!L:L,""),
_xlfn.XLOOKUP(_xlfn.CONCAT(7,"-",$A229, "-", "H"), PlayerData!$G:$G,PlayerData!L:L,""),
_xlfn.XLOOKUP(_xlfn.CONCAT(8,"-",$A229, "-", "H"), PlayerData!$G:$G,PlayerData!L:L,""),
_xlfn.XLOOKUP(_xlfn.CONCAT(9,"-",$A229, "-", "H"), PlayerData!$G:$G,PlayerData!L:L,""),
_xlfn.XLOOKUP(_xlfn.CONCAT(10,"-",$A229, "-", "H"), PlayerData!$G:$G,PlayerData!L:L,""),
_xlfn.XLOOKUP(_xlfn.CONCAT(11,"-",$A229, "-", "H"), PlayerData!$G:$G,PlayerData!L:L,""),
_xlfn.XLOOKUP(_xlfn.CONCAT(12,"-",$A229, "-", "H"), PlayerData!$G:$G,PlayerData!L:L,""),
_xlfn.XLOOKUP(_xlfn.CONCAT(13,"-",$A229, "-", "H"), PlayerData!$G:$G,PlayerData!L:L,""),
_xlfn.XLOOKUP(_xlfn.CONCAT(14,"-",$A229, "-", "H"), PlayerData!$G:$G,PlayerData!L:L,""),
_xlfn.XLOOKUP(_xlfn.CONCAT(15,"-",$A229, "-", "H"), PlayerData!$G:$G,PlayerData!L:L,""),
_xlfn.XLOOKUP(_xlfn.CONCAT(16,"-",$A229, "-", "H"), PlayerData!$G:$G,PlayerData!L:L,""),
_xlfn.XLOOKUP(_xlfn.CONCAT(17,"-",$A229, "-", "H"), PlayerData!$G:$G,PlayerData!L:L,""),
_xlfn.XLOOKUP(_xlfn.CONCAT(18,"-",$A229, "-", "H"), PlayerData!$G:$G,PlayerData!L:L,"")))</f>
        <v>0.03</v>
      </c>
      <c r="H229" s="132">
        <f t="shared" si="20"/>
        <v>4.545454545454545</v>
      </c>
      <c r="I229" s="132">
        <f t="shared" si="21"/>
        <v>0</v>
      </c>
      <c r="J229" s="72">
        <f t="shared" si="22"/>
        <v>0.40431266846361191</v>
      </c>
      <c r="K229" s="138" cm="1">
        <f t="array" ref="K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"A"), PlayerData!$M:$M,PlayerData!N:N,""),
_xlfn.XLOOKUP(_xlfn.CONCAT(1,"-",$A229, "-", "A"), PlayerData!$M:$M,PlayerData!N:N,""),
_xlfn.XLOOKUP(_xlfn.CONCAT(2,"-",$A229, "-", "A"), PlayerData!$M:$M,PlayerData!N:N,""),
_xlfn.XLOOKUP(_xlfn.CONCAT(3,"-",$A229, "-", "A"), PlayerData!$M:$M,PlayerData!N:N,""),
_xlfn.XLOOKUP(_xlfn.CONCAT(4,"-",$A229, "-", "A"), PlayerData!$M:$M,PlayerData!N:N,""),
_xlfn.XLOOKUP(_xlfn.CONCAT(5,"-",$A229, "-", "A"), PlayerData!$M:$M,PlayerData!N:N,""),
_xlfn.XLOOKUP(_xlfn.CONCAT(6,"-",$A229, "-", "A"), PlayerData!$M:$M,PlayerData!N:N,""),
_xlfn.XLOOKUP(_xlfn.CONCAT(7,"-",$A229, "-", "A"), PlayerData!$M:$M,PlayerData!N:N,""),
_xlfn.XLOOKUP(_xlfn.CONCAT(8,"-",$A229, "-", "A"), PlayerData!$M:$M,PlayerData!N:N,""),
_xlfn.XLOOKUP(_xlfn.CONCAT(9,"-",$A229, "-", "A"), PlayerData!$M:$M,PlayerData!N:N,""),
_xlfn.XLOOKUP(_xlfn.CONCAT(10,"-",$A229, "-", "A"), PlayerData!$M:$M,PlayerData!N:N,""),
_xlfn.XLOOKUP(_xlfn.CONCAT(11,"-",$A229, "-", "A"), PlayerData!$M:$M,PlayerData!N:N,""),
_xlfn.XLOOKUP(_xlfn.CONCAT(12,"-",$A229, "-", "A"), PlayerData!$M:$M,PlayerData!N:N,""),
_xlfn.XLOOKUP(_xlfn.CONCAT(13,"-",$A229, "-", "A"), PlayerData!$M:$M,PlayerData!N:N,""),
_xlfn.XLOOKUP(_xlfn.CONCAT(14,"-",$A229, "-", "A"), PlayerData!$M:$M,PlayerData!N:N,""),
_xlfn.XLOOKUP(_xlfn.CONCAT(15,"-",$A229, "-", "A"), PlayerData!$M:$M,PlayerData!N:N,""),
_xlfn.XLOOKUP(_xlfn.CONCAT(16,"-",$A229, "-", "A"), PlayerData!$M:$M,PlayerData!N:N,""),
_xlfn.XLOOKUP(_xlfn.CONCAT(17,"-",$A229, "-", "A"), PlayerData!$M:$M,PlayerData!N:N,""),
_xlfn.XLOOKUP(_xlfn.CONCAT(18,"-",$A229, "-", "A"), PlayerData!$M:$M,PlayerData!N:N,"")))</f>
        <v>0.43</v>
      </c>
      <c r="L229" s="138" cm="1">
        <f t="array" ref="L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"A"), PlayerData!$M:$M,PlayerData!O:O,""),
_xlfn.XLOOKUP(_xlfn.CONCAT(1,"-",$A229, "-", "A"), PlayerData!$M:$M,PlayerData!O:O,""),
_xlfn.XLOOKUP(_xlfn.CONCAT(2,"-",$A229, "-", "A"), PlayerData!$M:$M,PlayerData!O:O,""),
_xlfn.XLOOKUP(_xlfn.CONCAT(3,"-",$A229, "-", "A"), PlayerData!$M:$M,PlayerData!O:O,""),
_xlfn.XLOOKUP(_xlfn.CONCAT(4,"-",$A229, "-", "A"), PlayerData!$M:$M,PlayerData!O:O,""),
_xlfn.XLOOKUP(_xlfn.CONCAT(5,"-",$A229, "-", "A"), PlayerData!$M:$M,PlayerData!O:O,""),
_xlfn.XLOOKUP(_xlfn.CONCAT(6,"-",$A229, "-", "A"), PlayerData!$M:$M,PlayerData!O:O,""),
_xlfn.XLOOKUP(_xlfn.CONCAT(7,"-",$A229, "-", "A"), PlayerData!$M:$M,PlayerData!O:O,""),
_xlfn.XLOOKUP(_xlfn.CONCAT(8,"-",$A229, "-", "A"), PlayerData!$M:$M,PlayerData!O:O,""),
_xlfn.XLOOKUP(_xlfn.CONCAT(9,"-",$A229, "-", "A"), PlayerData!$M:$M,PlayerData!O:O,""),
_xlfn.XLOOKUP(_xlfn.CONCAT(10,"-",$A229, "-", "A"), PlayerData!$M:$M,PlayerData!O:O,""),
_xlfn.XLOOKUP(_xlfn.CONCAT(11,"-",$A229, "-", "A"), PlayerData!$M:$M,PlayerData!O:O,""),
_xlfn.XLOOKUP(_xlfn.CONCAT(12,"-",$A229, "-", "A"), PlayerData!$M:$M,PlayerData!O:O,""),
_xlfn.XLOOKUP(_xlfn.CONCAT(13,"-",$A229, "-", "A"), PlayerData!$M:$M,PlayerData!O:O,""),
_xlfn.XLOOKUP(_xlfn.CONCAT(14,"-",$A229, "-", "A"), PlayerData!$M:$M,PlayerData!O:O,""),
_xlfn.XLOOKUP(_xlfn.CONCAT(15,"-",$A229, "-", "A"), PlayerData!$M:$M,PlayerData!O:O,""),
_xlfn.XLOOKUP(_xlfn.CONCAT(16,"-",$A229, "-", "A"), PlayerData!$M:$M,PlayerData!O:O,""),
_xlfn.XLOOKUP(_xlfn.CONCAT(17,"-",$A229, "-", "A"), PlayerData!$M:$M,PlayerData!O:O,""),
_xlfn.XLOOKUP(_xlfn.CONCAT(18,"-",$A229, "-", "A"), PlayerData!$M:$M,PlayerData!O:O,"")))</f>
        <v>0</v>
      </c>
      <c r="M229" s="96" cm="1">
        <f t="array" ref="M2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_xlfn.XLOOKUP(_xlfn.CONCAT(0,"-",$A229, "-", "A"), PlayerData!$M:$M,PlayerData!R:R,""),
_xlfn.XLOOKUP(_xlfn.CONCAT(1,"-",$A229, "-", "A"), PlayerData!$M:$M,PlayerData!R:R,""),
_xlfn.XLOOKUP(_xlfn.CONCAT(2,"-",$A229, "-", "A"), PlayerData!$M:$M,PlayerData!R:R,""),
_xlfn.XLOOKUP(_xlfn.CONCAT(3,"-",$A229, "-", "A"), PlayerData!$M:$M,PlayerData!R:R,""),
_xlfn.XLOOKUP(_xlfn.CONCAT(4,"-",$A229, "-", "A"), PlayerData!$M:$M,PlayerData!R:R,""),
_xlfn.XLOOKUP(_xlfn.CONCAT(5,"-",$A229, "-", "A"), PlayerData!$M:$M,PlayerData!R:R,""),
_xlfn.XLOOKUP(_xlfn.CONCAT(6,"-",$A229, "-", "A"), PlayerData!$M:$M,PlayerData!R:R,""),
_xlfn.XLOOKUP(_xlfn.CONCAT(7,"-",$A229, "-", "A"), PlayerData!$M:$M,PlayerData!R:R,""),
_xlfn.XLOOKUP(_xlfn.CONCAT(8,"-",$A229, "-", "A"), PlayerData!$M:$M,PlayerData!R:R,""),
_xlfn.XLOOKUP(_xlfn.CONCAT(9,"-",$A229, "-", "A"), PlayerData!$M:$M,PlayerData!R:R,""),
_xlfn.XLOOKUP(_xlfn.CONCAT(10,"-",$A229, "-", "A"), PlayerData!$M:$M,PlayerData!R:R,""),
_xlfn.XLOOKUP(_xlfn.CONCAT(11,"-",$A229, "-", "A"), PlayerData!$M:$M,PlayerData!R:R,""),
_xlfn.XLOOKUP(_xlfn.CONCAT(12,"-",$A229, "-", "A"), PlayerData!$M:$M,PlayerData!R:R,""),
_xlfn.XLOOKUP(_xlfn.CONCAT(13,"-",$A229, "-", "A"), PlayerData!$M:$M,PlayerData!R:R,""),
_xlfn.XLOOKUP(_xlfn.CONCAT(14,"-",$A229, "-", "A"), PlayerData!$M:$M,PlayerData!R:R,""),
_xlfn.XLOOKUP(_xlfn.CONCAT(15,"-",$A229, "-", "A"), PlayerData!$M:$M,PlayerData!R:R,""),
_xlfn.XLOOKUP(_xlfn.CONCAT(16,"-",$A229, "-", "A"), PlayerData!$M:$M,PlayerData!R:R,""),
_xlfn.XLOOKUP(_xlfn.CONCAT(17,"-",$A229, "-", "A"), PlayerData!$M:$M,PlayerData!R:R,""),
_xlfn.XLOOKUP(_xlfn.CONCAT(18,"-",$A229, "-", "A"), PlayerData!$M:$M,PlayerData!R:R,"")))</f>
        <v>0.3</v>
      </c>
      <c r="N229" s="134">
        <f t="shared" si="23"/>
        <v>9.7727272727272716</v>
      </c>
      <c r="O229" s="134">
        <f t="shared" si="24"/>
        <v>0</v>
      </c>
      <c r="P229" s="73">
        <f t="shared" si="25"/>
        <v>4.0431266846361194</v>
      </c>
      <c r="Q229" s="132" cm="1">
        <f t="array" ref="Q229">IF(OR($A229=Solver!$T$12:$T$201),0,SUMPRODUCT($H229:$J229,$T$4:$V$4))</f>
        <v>0.40431266846361191</v>
      </c>
      <c r="R229" s="73" cm="1">
        <f t="array" ref="R229">IF(OR($A229=Solver!$T$12:$T$201),0, SUMPRODUCT($N229:$P229, $T$4:$V$4))</f>
        <v>4.0431266846361194</v>
      </c>
    </row>
    <row r="230" spans="1:18">
      <c r="A230" s="55">
        <v>228</v>
      </c>
      <c r="B230" s="55" t="str">
        <f>_xlfn.XLOOKUP($A230, PlayerData!$B$3:$B$394, PlayerData!C$3:C$394)</f>
        <v>MCI</v>
      </c>
      <c r="C230" s="55" t="str">
        <f>_xlfn.XLOOKUP($A230, PlayerData!$B$3:$B$394, PlayerData!D$3:D$394)</f>
        <v>D</v>
      </c>
      <c r="D230" s="31" t="str">
        <f>_xlfn.XLOOKUP($A230, PlayerData!$B$3:$B$394, PlayerData!E$3:E$394)</f>
        <v>Zinchenko</v>
      </c>
      <c r="E230" s="136" cm="1">
        <f t="array" ref="E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"H"), PlayerData!$G:$G,PlayerData!H:H,""),
_xlfn.XLOOKUP(_xlfn.CONCAT(1,"-",$A230, "-", "H"), PlayerData!$G:$G,PlayerData!H:H,""),
_xlfn.XLOOKUP(_xlfn.CONCAT(2,"-",$A230, "-", "H"), PlayerData!$G:$G,PlayerData!H:H,""),
_xlfn.XLOOKUP(_xlfn.CONCAT(3,"-",$A230, "-", "H"), PlayerData!$G:$G,PlayerData!H:H,""),
_xlfn.XLOOKUP(_xlfn.CONCAT(4,"-",$A230, "-", "H"), PlayerData!$G:$G,PlayerData!H:H,""),
_xlfn.XLOOKUP(_xlfn.CONCAT(5,"-",$A230, "-", "H"), PlayerData!$G:$G,PlayerData!H:H,""),
_xlfn.XLOOKUP(_xlfn.CONCAT(6,"-",$A230, "-", "H"), PlayerData!$G:$G,PlayerData!H:H,""),
_xlfn.XLOOKUP(_xlfn.CONCAT(7,"-",$A230, "-", "H"), PlayerData!$G:$G,PlayerData!H:H,""),
_xlfn.XLOOKUP(_xlfn.CONCAT(8,"-",$A230, "-", "H"), PlayerData!$G:$G,PlayerData!H:H,""),
_xlfn.XLOOKUP(_xlfn.CONCAT(9,"-",$A230, "-", "H"), PlayerData!$G:$G,PlayerData!H:H,""),
_xlfn.XLOOKUP(_xlfn.CONCAT(10,"-",$A230, "-", "H"), PlayerData!$G:$G,PlayerData!H:H,""),
_xlfn.XLOOKUP(_xlfn.CONCAT(11,"-",$A230, "-", "H"), PlayerData!$G:$G,PlayerData!H:H,""),
_xlfn.XLOOKUP(_xlfn.CONCAT(12,"-",$A230, "-", "H"), PlayerData!$G:$G,PlayerData!H:H,""),
_xlfn.XLOOKUP(_xlfn.CONCAT(13,"-",$A230, "-", "H"), PlayerData!$G:$G,PlayerData!H:H,""),
_xlfn.XLOOKUP(_xlfn.CONCAT(14,"-",$A230, "-", "H"), PlayerData!$G:$G,PlayerData!H:H,""),
_xlfn.XLOOKUP(_xlfn.CONCAT(15,"-",$A230, "-", "H"), PlayerData!$G:$G,PlayerData!H:H,""),
_xlfn.XLOOKUP(_xlfn.CONCAT(16,"-",$A230, "-", "H"), PlayerData!$G:$G,PlayerData!H:H,""),
_xlfn.XLOOKUP(_xlfn.CONCAT(17,"-",$A230, "-", "H"), PlayerData!$G:$G,PlayerData!H:H,""),
_xlfn.XLOOKUP(_xlfn.CONCAT(18,"-",$A230, "-", "H"), PlayerData!$G:$G,PlayerData!H:H,"")))</f>
        <v>0.33</v>
      </c>
      <c r="F230" s="136" cm="1">
        <f t="array" ref="F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"H"), PlayerData!$G:$G,PlayerData!I:I,""),
_xlfn.XLOOKUP(_xlfn.CONCAT(1,"-",$A230, "-", "H"), PlayerData!$G:$G,PlayerData!I:I,""),
_xlfn.XLOOKUP(_xlfn.CONCAT(2,"-",$A230, "-", "H"), PlayerData!$G:$G,PlayerData!I:I,""),
_xlfn.XLOOKUP(_xlfn.CONCAT(3,"-",$A230, "-", "H"), PlayerData!$G:$G,PlayerData!I:I,""),
_xlfn.XLOOKUP(_xlfn.CONCAT(4,"-",$A230, "-", "H"), PlayerData!$G:$G,PlayerData!I:I,""),
_xlfn.XLOOKUP(_xlfn.CONCAT(5,"-",$A230, "-", "H"), PlayerData!$G:$G,PlayerData!I:I,""),
_xlfn.XLOOKUP(_xlfn.CONCAT(6,"-",$A230, "-", "H"), PlayerData!$G:$G,PlayerData!I:I,""),
_xlfn.XLOOKUP(_xlfn.CONCAT(7,"-",$A230, "-", "H"), PlayerData!$G:$G,PlayerData!I:I,""),
_xlfn.XLOOKUP(_xlfn.CONCAT(8,"-",$A230, "-", "H"), PlayerData!$G:$G,PlayerData!I:I,""),
_xlfn.XLOOKUP(_xlfn.CONCAT(9,"-",$A230, "-", "H"), PlayerData!$G:$G,PlayerData!I:I,""),
_xlfn.XLOOKUP(_xlfn.CONCAT(10,"-",$A230, "-", "H"), PlayerData!$G:$G,PlayerData!I:I,""),
_xlfn.XLOOKUP(_xlfn.CONCAT(11,"-",$A230, "-", "H"), PlayerData!$G:$G,PlayerData!I:I,""),
_xlfn.XLOOKUP(_xlfn.CONCAT(12,"-",$A230, "-", "H"), PlayerData!$G:$G,PlayerData!I:I,""),
_xlfn.XLOOKUP(_xlfn.CONCAT(13,"-",$A230, "-", "H"), PlayerData!$G:$G,PlayerData!I:I,""),
_xlfn.XLOOKUP(_xlfn.CONCAT(14,"-",$A230, "-", "H"), PlayerData!$G:$G,PlayerData!I:I,""),
_xlfn.XLOOKUP(_xlfn.CONCAT(15,"-",$A230, "-", "H"), PlayerData!$G:$G,PlayerData!I:I,""),
_xlfn.XLOOKUP(_xlfn.CONCAT(16,"-",$A230, "-", "H"), PlayerData!$G:$G,PlayerData!I:I,""),
_xlfn.XLOOKUP(_xlfn.CONCAT(17,"-",$A230, "-", "H"), PlayerData!$G:$G,PlayerData!I:I,""),
_xlfn.XLOOKUP(_xlfn.CONCAT(18,"-",$A230, "-", "H"), PlayerData!$G:$G,PlayerData!I:I,"")))</f>
        <v>0</v>
      </c>
      <c r="G230" s="90" cm="1">
        <f t="array" ref="G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"H"), PlayerData!$G:$G,PlayerData!L:L,""),
_xlfn.XLOOKUP(_xlfn.CONCAT(1,"-",$A230, "-", "H"), PlayerData!$G:$G,PlayerData!L:L,""),
_xlfn.XLOOKUP(_xlfn.CONCAT(2,"-",$A230, "-", "H"), PlayerData!$G:$G,PlayerData!L:L,""),
_xlfn.XLOOKUP(_xlfn.CONCAT(3,"-",$A230, "-", "H"), PlayerData!$G:$G,PlayerData!L:L,""),
_xlfn.XLOOKUP(_xlfn.CONCAT(4,"-",$A230, "-", "H"), PlayerData!$G:$G,PlayerData!L:L,""),
_xlfn.XLOOKUP(_xlfn.CONCAT(5,"-",$A230, "-", "H"), PlayerData!$G:$G,PlayerData!L:L,""),
_xlfn.XLOOKUP(_xlfn.CONCAT(6,"-",$A230, "-", "H"), PlayerData!$G:$G,PlayerData!L:L,""),
_xlfn.XLOOKUP(_xlfn.CONCAT(7,"-",$A230, "-", "H"), PlayerData!$G:$G,PlayerData!L:L,""),
_xlfn.XLOOKUP(_xlfn.CONCAT(8,"-",$A230, "-", "H"), PlayerData!$G:$G,PlayerData!L:L,""),
_xlfn.XLOOKUP(_xlfn.CONCAT(9,"-",$A230, "-", "H"), PlayerData!$G:$G,PlayerData!L:L,""),
_xlfn.XLOOKUP(_xlfn.CONCAT(10,"-",$A230, "-", "H"), PlayerData!$G:$G,PlayerData!L:L,""),
_xlfn.XLOOKUP(_xlfn.CONCAT(11,"-",$A230, "-", "H"), PlayerData!$G:$G,PlayerData!L:L,""),
_xlfn.XLOOKUP(_xlfn.CONCAT(12,"-",$A230, "-", "H"), PlayerData!$G:$G,PlayerData!L:L,""),
_xlfn.XLOOKUP(_xlfn.CONCAT(13,"-",$A230, "-", "H"), PlayerData!$G:$G,PlayerData!L:L,""),
_xlfn.XLOOKUP(_xlfn.CONCAT(14,"-",$A230, "-", "H"), PlayerData!$G:$G,PlayerData!L:L,""),
_xlfn.XLOOKUP(_xlfn.CONCAT(15,"-",$A230, "-", "H"), PlayerData!$G:$G,PlayerData!L:L,""),
_xlfn.XLOOKUP(_xlfn.CONCAT(16,"-",$A230, "-", "H"), PlayerData!$G:$G,PlayerData!L:L,""),
_xlfn.XLOOKUP(_xlfn.CONCAT(17,"-",$A230, "-", "H"), PlayerData!$G:$G,PlayerData!L:L,""),
_xlfn.XLOOKUP(_xlfn.CONCAT(18,"-",$A230, "-", "H"), PlayerData!$G:$G,PlayerData!L:L,"")))</f>
        <v>0.57000000000000006</v>
      </c>
      <c r="H230" s="132">
        <f t="shared" si="20"/>
        <v>7.4999999999999991</v>
      </c>
      <c r="I230" s="132">
        <f t="shared" si="21"/>
        <v>0</v>
      </c>
      <c r="J230" s="72">
        <f t="shared" si="22"/>
        <v>7.6819407008086271</v>
      </c>
      <c r="K230" s="138" cm="1">
        <f t="array" ref="K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"A"), PlayerData!$M:$M,PlayerData!N:N,""),
_xlfn.XLOOKUP(_xlfn.CONCAT(1,"-",$A230, "-", "A"), PlayerData!$M:$M,PlayerData!N:N,""),
_xlfn.XLOOKUP(_xlfn.CONCAT(2,"-",$A230, "-", "A"), PlayerData!$M:$M,PlayerData!N:N,""),
_xlfn.XLOOKUP(_xlfn.CONCAT(3,"-",$A230, "-", "A"), PlayerData!$M:$M,PlayerData!N:N,""),
_xlfn.XLOOKUP(_xlfn.CONCAT(4,"-",$A230, "-", "A"), PlayerData!$M:$M,PlayerData!N:N,""),
_xlfn.XLOOKUP(_xlfn.CONCAT(5,"-",$A230, "-", "A"), PlayerData!$M:$M,PlayerData!N:N,""),
_xlfn.XLOOKUP(_xlfn.CONCAT(6,"-",$A230, "-", "A"), PlayerData!$M:$M,PlayerData!N:N,""),
_xlfn.XLOOKUP(_xlfn.CONCAT(7,"-",$A230, "-", "A"), PlayerData!$M:$M,PlayerData!N:N,""),
_xlfn.XLOOKUP(_xlfn.CONCAT(8,"-",$A230, "-", "A"), PlayerData!$M:$M,PlayerData!N:N,""),
_xlfn.XLOOKUP(_xlfn.CONCAT(9,"-",$A230, "-", "A"), PlayerData!$M:$M,PlayerData!N:N,""),
_xlfn.XLOOKUP(_xlfn.CONCAT(10,"-",$A230, "-", "A"), PlayerData!$M:$M,PlayerData!N:N,""),
_xlfn.XLOOKUP(_xlfn.CONCAT(11,"-",$A230, "-", "A"), PlayerData!$M:$M,PlayerData!N:N,""),
_xlfn.XLOOKUP(_xlfn.CONCAT(12,"-",$A230, "-", "A"), PlayerData!$M:$M,PlayerData!N:N,""),
_xlfn.XLOOKUP(_xlfn.CONCAT(13,"-",$A230, "-", "A"), PlayerData!$M:$M,PlayerData!N:N,""),
_xlfn.XLOOKUP(_xlfn.CONCAT(14,"-",$A230, "-", "A"), PlayerData!$M:$M,PlayerData!N:N,""),
_xlfn.XLOOKUP(_xlfn.CONCAT(15,"-",$A230, "-", "A"), PlayerData!$M:$M,PlayerData!N:N,""),
_xlfn.XLOOKUP(_xlfn.CONCAT(16,"-",$A230, "-", "A"), PlayerData!$M:$M,PlayerData!N:N,""),
_xlfn.XLOOKUP(_xlfn.CONCAT(17,"-",$A230, "-", "A"), PlayerData!$M:$M,PlayerData!N:N,""),
_xlfn.XLOOKUP(_xlfn.CONCAT(18,"-",$A230, "-", "A"), PlayerData!$M:$M,PlayerData!N:N,"")))</f>
        <v>0</v>
      </c>
      <c r="L230" s="138" cm="1">
        <f t="array" ref="L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"A"), PlayerData!$M:$M,PlayerData!O:O,""),
_xlfn.XLOOKUP(_xlfn.CONCAT(1,"-",$A230, "-", "A"), PlayerData!$M:$M,PlayerData!O:O,""),
_xlfn.XLOOKUP(_xlfn.CONCAT(2,"-",$A230, "-", "A"), PlayerData!$M:$M,PlayerData!O:O,""),
_xlfn.XLOOKUP(_xlfn.CONCAT(3,"-",$A230, "-", "A"), PlayerData!$M:$M,PlayerData!O:O,""),
_xlfn.XLOOKUP(_xlfn.CONCAT(4,"-",$A230, "-", "A"), PlayerData!$M:$M,PlayerData!O:O,""),
_xlfn.XLOOKUP(_xlfn.CONCAT(5,"-",$A230, "-", "A"), PlayerData!$M:$M,PlayerData!O:O,""),
_xlfn.XLOOKUP(_xlfn.CONCAT(6,"-",$A230, "-", "A"), PlayerData!$M:$M,PlayerData!O:O,""),
_xlfn.XLOOKUP(_xlfn.CONCAT(7,"-",$A230, "-", "A"), PlayerData!$M:$M,PlayerData!O:O,""),
_xlfn.XLOOKUP(_xlfn.CONCAT(8,"-",$A230, "-", "A"), PlayerData!$M:$M,PlayerData!O:O,""),
_xlfn.XLOOKUP(_xlfn.CONCAT(9,"-",$A230, "-", "A"), PlayerData!$M:$M,PlayerData!O:O,""),
_xlfn.XLOOKUP(_xlfn.CONCAT(10,"-",$A230, "-", "A"), PlayerData!$M:$M,PlayerData!O:O,""),
_xlfn.XLOOKUP(_xlfn.CONCAT(11,"-",$A230, "-", "A"), PlayerData!$M:$M,PlayerData!O:O,""),
_xlfn.XLOOKUP(_xlfn.CONCAT(12,"-",$A230, "-", "A"), PlayerData!$M:$M,PlayerData!O:O,""),
_xlfn.XLOOKUP(_xlfn.CONCAT(13,"-",$A230, "-", "A"), PlayerData!$M:$M,PlayerData!O:O,""),
_xlfn.XLOOKUP(_xlfn.CONCAT(14,"-",$A230, "-", "A"), PlayerData!$M:$M,PlayerData!O:O,""),
_xlfn.XLOOKUP(_xlfn.CONCAT(15,"-",$A230, "-", "A"), PlayerData!$M:$M,PlayerData!O:O,""),
_xlfn.XLOOKUP(_xlfn.CONCAT(16,"-",$A230, "-", "A"), PlayerData!$M:$M,PlayerData!O:O,""),
_xlfn.XLOOKUP(_xlfn.CONCAT(17,"-",$A230, "-", "A"), PlayerData!$M:$M,PlayerData!O:O,""),
_xlfn.XLOOKUP(_xlfn.CONCAT(18,"-",$A230, "-", "A"), PlayerData!$M:$M,PlayerData!O:O,"")))</f>
        <v>0</v>
      </c>
      <c r="M230" s="96" cm="1">
        <f t="array" ref="M2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_xlfn.XLOOKUP(_xlfn.CONCAT(0,"-",$A230, "-", "A"), PlayerData!$M:$M,PlayerData!R:R,""),
_xlfn.XLOOKUP(_xlfn.CONCAT(1,"-",$A230, "-", "A"), PlayerData!$M:$M,PlayerData!R:R,""),
_xlfn.XLOOKUP(_xlfn.CONCAT(2,"-",$A230, "-", "A"), PlayerData!$M:$M,PlayerData!R:R,""),
_xlfn.XLOOKUP(_xlfn.CONCAT(3,"-",$A230, "-", "A"), PlayerData!$M:$M,PlayerData!R:R,""),
_xlfn.XLOOKUP(_xlfn.CONCAT(4,"-",$A230, "-", "A"), PlayerData!$M:$M,PlayerData!R:R,""),
_xlfn.XLOOKUP(_xlfn.CONCAT(5,"-",$A230, "-", "A"), PlayerData!$M:$M,PlayerData!R:R,""),
_xlfn.XLOOKUP(_xlfn.CONCAT(6,"-",$A230, "-", "A"), PlayerData!$M:$M,PlayerData!R:R,""),
_xlfn.XLOOKUP(_xlfn.CONCAT(7,"-",$A230, "-", "A"), PlayerData!$M:$M,PlayerData!R:R,""),
_xlfn.XLOOKUP(_xlfn.CONCAT(8,"-",$A230, "-", "A"), PlayerData!$M:$M,PlayerData!R:R,""),
_xlfn.XLOOKUP(_xlfn.CONCAT(9,"-",$A230, "-", "A"), PlayerData!$M:$M,PlayerData!R:R,""),
_xlfn.XLOOKUP(_xlfn.CONCAT(10,"-",$A230, "-", "A"), PlayerData!$M:$M,PlayerData!R:R,""),
_xlfn.XLOOKUP(_xlfn.CONCAT(11,"-",$A230, "-", "A"), PlayerData!$M:$M,PlayerData!R:R,""),
_xlfn.XLOOKUP(_xlfn.CONCAT(12,"-",$A230, "-", "A"), PlayerData!$M:$M,PlayerData!R:R,""),
_xlfn.XLOOKUP(_xlfn.CONCAT(13,"-",$A230, "-", "A"), PlayerData!$M:$M,PlayerData!R:R,""),
_xlfn.XLOOKUP(_xlfn.CONCAT(14,"-",$A230, "-", "A"), PlayerData!$M:$M,PlayerData!R:R,""),
_xlfn.XLOOKUP(_xlfn.CONCAT(15,"-",$A230, "-", "A"), PlayerData!$M:$M,PlayerData!R:R,""),
_xlfn.XLOOKUP(_xlfn.CONCAT(16,"-",$A230, "-", "A"), PlayerData!$M:$M,PlayerData!R:R,""),
_xlfn.XLOOKUP(_xlfn.CONCAT(17,"-",$A230, "-", "A"), PlayerData!$M:$M,PlayerData!R:R,""),
_xlfn.XLOOKUP(_xlfn.CONCAT(18,"-",$A230, "-", "A"), PlayerData!$M:$M,PlayerData!R:R,"")))</f>
        <v>0.72</v>
      </c>
      <c r="N230" s="134">
        <f t="shared" si="23"/>
        <v>0</v>
      </c>
      <c r="O230" s="134">
        <f t="shared" si="24"/>
        <v>0</v>
      </c>
      <c r="P230" s="73">
        <f t="shared" si="25"/>
        <v>9.703504043126685</v>
      </c>
      <c r="Q230" s="132" cm="1">
        <f t="array" ref="Q230">IF(OR($A230=Solver!$T$12:$T$201),0,SUMPRODUCT($H230:$J230,$T$4:$V$4))</f>
        <v>7.6819407008086271</v>
      </c>
      <c r="R230" s="73" cm="1">
        <f t="array" ref="R230">IF(OR($A230=Solver!$T$12:$T$201),0, SUMPRODUCT($N230:$P230, $T$4:$V$4))</f>
        <v>9.703504043126685</v>
      </c>
    </row>
    <row r="231" spans="1:18">
      <c r="A231" s="55">
        <v>229</v>
      </c>
      <c r="B231" s="55" t="str">
        <f>_xlfn.XLOOKUP($A231, PlayerData!$B$3:$B$394, PlayerData!C$3:C$394)</f>
        <v>TOT</v>
      </c>
      <c r="C231" s="55" t="str">
        <f>_xlfn.XLOOKUP($A231, PlayerData!$B$3:$B$394, PlayerData!D$3:D$394)</f>
        <v>D</v>
      </c>
      <c r="D231" s="31" t="str">
        <f>_xlfn.XLOOKUP($A231, PlayerData!$B$3:$B$394, PlayerData!E$3:E$394)</f>
        <v>Alderweireld</v>
      </c>
      <c r="E231" s="136" cm="1">
        <f t="array" ref="E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"H"), PlayerData!$G:$G,PlayerData!H:H,""),
_xlfn.XLOOKUP(_xlfn.CONCAT(1,"-",$A231, "-", "H"), PlayerData!$G:$G,PlayerData!H:H,""),
_xlfn.XLOOKUP(_xlfn.CONCAT(2,"-",$A231, "-", "H"), PlayerData!$G:$G,PlayerData!H:H,""),
_xlfn.XLOOKUP(_xlfn.CONCAT(3,"-",$A231, "-", "H"), PlayerData!$G:$G,PlayerData!H:H,""),
_xlfn.XLOOKUP(_xlfn.CONCAT(4,"-",$A231, "-", "H"), PlayerData!$G:$G,PlayerData!H:H,""),
_xlfn.XLOOKUP(_xlfn.CONCAT(5,"-",$A231, "-", "H"), PlayerData!$G:$G,PlayerData!H:H,""),
_xlfn.XLOOKUP(_xlfn.CONCAT(6,"-",$A231, "-", "H"), PlayerData!$G:$G,PlayerData!H:H,""),
_xlfn.XLOOKUP(_xlfn.CONCAT(7,"-",$A231, "-", "H"), PlayerData!$G:$G,PlayerData!H:H,""),
_xlfn.XLOOKUP(_xlfn.CONCAT(8,"-",$A231, "-", "H"), PlayerData!$G:$G,PlayerData!H:H,""),
_xlfn.XLOOKUP(_xlfn.CONCAT(9,"-",$A231, "-", "H"), PlayerData!$G:$G,PlayerData!H:H,""),
_xlfn.XLOOKUP(_xlfn.CONCAT(10,"-",$A231, "-", "H"), PlayerData!$G:$G,PlayerData!H:H,""),
_xlfn.XLOOKUP(_xlfn.CONCAT(11,"-",$A231, "-", "H"), PlayerData!$G:$G,PlayerData!H:H,""),
_xlfn.XLOOKUP(_xlfn.CONCAT(12,"-",$A231, "-", "H"), PlayerData!$G:$G,PlayerData!H:H,""),
_xlfn.XLOOKUP(_xlfn.CONCAT(13,"-",$A231, "-", "H"), PlayerData!$G:$G,PlayerData!H:H,""),
_xlfn.XLOOKUP(_xlfn.CONCAT(14,"-",$A231, "-", "H"), PlayerData!$G:$G,PlayerData!H:H,""),
_xlfn.XLOOKUP(_xlfn.CONCAT(15,"-",$A231, "-", "H"), PlayerData!$G:$G,PlayerData!H:H,""),
_xlfn.XLOOKUP(_xlfn.CONCAT(16,"-",$A231, "-", "H"), PlayerData!$G:$G,PlayerData!H:H,""),
_xlfn.XLOOKUP(_xlfn.CONCAT(17,"-",$A231, "-", "H"), PlayerData!$G:$G,PlayerData!H:H,""),
_xlfn.XLOOKUP(_xlfn.CONCAT(18,"-",$A231, "-", "H"), PlayerData!$G:$G,PlayerData!H:H,"")))</f>
        <v>0.5</v>
      </c>
      <c r="F231" s="136" cm="1">
        <f t="array" ref="F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"H"), PlayerData!$G:$G,PlayerData!I:I,""),
_xlfn.XLOOKUP(_xlfn.CONCAT(1,"-",$A231, "-", "H"), PlayerData!$G:$G,PlayerData!I:I,""),
_xlfn.XLOOKUP(_xlfn.CONCAT(2,"-",$A231, "-", "H"), PlayerData!$G:$G,PlayerData!I:I,""),
_xlfn.XLOOKUP(_xlfn.CONCAT(3,"-",$A231, "-", "H"), PlayerData!$G:$G,PlayerData!I:I,""),
_xlfn.XLOOKUP(_xlfn.CONCAT(4,"-",$A231, "-", "H"), PlayerData!$G:$G,PlayerData!I:I,""),
_xlfn.XLOOKUP(_xlfn.CONCAT(5,"-",$A231, "-", "H"), PlayerData!$G:$G,PlayerData!I:I,""),
_xlfn.XLOOKUP(_xlfn.CONCAT(6,"-",$A231, "-", "H"), PlayerData!$G:$G,PlayerData!I:I,""),
_xlfn.XLOOKUP(_xlfn.CONCAT(7,"-",$A231, "-", "H"), PlayerData!$G:$G,PlayerData!I:I,""),
_xlfn.XLOOKUP(_xlfn.CONCAT(8,"-",$A231, "-", "H"), PlayerData!$G:$G,PlayerData!I:I,""),
_xlfn.XLOOKUP(_xlfn.CONCAT(9,"-",$A231, "-", "H"), PlayerData!$G:$G,PlayerData!I:I,""),
_xlfn.XLOOKUP(_xlfn.CONCAT(10,"-",$A231, "-", "H"), PlayerData!$G:$G,PlayerData!I:I,""),
_xlfn.XLOOKUP(_xlfn.CONCAT(11,"-",$A231, "-", "H"), PlayerData!$G:$G,PlayerData!I:I,""),
_xlfn.XLOOKUP(_xlfn.CONCAT(12,"-",$A231, "-", "H"), PlayerData!$G:$G,PlayerData!I:I,""),
_xlfn.XLOOKUP(_xlfn.CONCAT(13,"-",$A231, "-", "H"), PlayerData!$G:$G,PlayerData!I:I,""),
_xlfn.XLOOKUP(_xlfn.CONCAT(14,"-",$A231, "-", "H"), PlayerData!$G:$G,PlayerData!I:I,""),
_xlfn.XLOOKUP(_xlfn.CONCAT(15,"-",$A231, "-", "H"), PlayerData!$G:$G,PlayerData!I:I,""),
_xlfn.XLOOKUP(_xlfn.CONCAT(16,"-",$A231, "-", "H"), PlayerData!$G:$G,PlayerData!I:I,""),
_xlfn.XLOOKUP(_xlfn.CONCAT(17,"-",$A231, "-", "H"), PlayerData!$G:$G,PlayerData!I:I,""),
_xlfn.XLOOKUP(_xlfn.CONCAT(18,"-",$A231, "-", "H"), PlayerData!$G:$G,PlayerData!I:I,"")))</f>
        <v>0</v>
      </c>
      <c r="G231" s="90" cm="1">
        <f t="array" ref="G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"H"), PlayerData!$G:$G,PlayerData!L:L,""),
_xlfn.XLOOKUP(_xlfn.CONCAT(1,"-",$A231, "-", "H"), PlayerData!$G:$G,PlayerData!L:L,""),
_xlfn.XLOOKUP(_xlfn.CONCAT(2,"-",$A231, "-", "H"), PlayerData!$G:$G,PlayerData!L:L,""),
_xlfn.XLOOKUP(_xlfn.CONCAT(3,"-",$A231, "-", "H"), PlayerData!$G:$G,PlayerData!L:L,""),
_xlfn.XLOOKUP(_xlfn.CONCAT(4,"-",$A231, "-", "H"), PlayerData!$G:$G,PlayerData!L:L,""),
_xlfn.XLOOKUP(_xlfn.CONCAT(5,"-",$A231, "-", "H"), PlayerData!$G:$G,PlayerData!L:L,""),
_xlfn.XLOOKUP(_xlfn.CONCAT(6,"-",$A231, "-", "H"), PlayerData!$G:$G,PlayerData!L:L,""),
_xlfn.XLOOKUP(_xlfn.CONCAT(7,"-",$A231, "-", "H"), PlayerData!$G:$G,PlayerData!L:L,""),
_xlfn.XLOOKUP(_xlfn.CONCAT(8,"-",$A231, "-", "H"), PlayerData!$G:$G,PlayerData!L:L,""),
_xlfn.XLOOKUP(_xlfn.CONCAT(9,"-",$A231, "-", "H"), PlayerData!$G:$G,PlayerData!L:L,""),
_xlfn.XLOOKUP(_xlfn.CONCAT(10,"-",$A231, "-", "H"), PlayerData!$G:$G,PlayerData!L:L,""),
_xlfn.XLOOKUP(_xlfn.CONCAT(11,"-",$A231, "-", "H"), PlayerData!$G:$G,PlayerData!L:L,""),
_xlfn.XLOOKUP(_xlfn.CONCAT(12,"-",$A231, "-", "H"), PlayerData!$G:$G,PlayerData!L:L,""),
_xlfn.XLOOKUP(_xlfn.CONCAT(13,"-",$A231, "-", "H"), PlayerData!$G:$G,PlayerData!L:L,""),
_xlfn.XLOOKUP(_xlfn.CONCAT(14,"-",$A231, "-", "H"), PlayerData!$G:$G,PlayerData!L:L,""),
_xlfn.XLOOKUP(_xlfn.CONCAT(15,"-",$A231, "-", "H"), PlayerData!$G:$G,PlayerData!L:L,""),
_xlfn.XLOOKUP(_xlfn.CONCAT(16,"-",$A231, "-", "H"), PlayerData!$G:$G,PlayerData!L:L,""),
_xlfn.XLOOKUP(_xlfn.CONCAT(17,"-",$A231, "-", "H"), PlayerData!$G:$G,PlayerData!L:L,""),
_xlfn.XLOOKUP(_xlfn.CONCAT(18,"-",$A231, "-", "H"), PlayerData!$G:$G,PlayerData!L:L,"")))</f>
        <v>0.24</v>
      </c>
      <c r="H231" s="132">
        <f t="shared" si="20"/>
        <v>11.363636363636363</v>
      </c>
      <c r="I231" s="132">
        <f t="shared" si="21"/>
        <v>0</v>
      </c>
      <c r="J231" s="72">
        <f t="shared" si="22"/>
        <v>3.2345013477088953</v>
      </c>
      <c r="K231" s="138" cm="1">
        <f t="array" ref="K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"A"), PlayerData!$M:$M,PlayerData!N:N,""),
_xlfn.XLOOKUP(_xlfn.CONCAT(1,"-",$A231, "-", "A"), PlayerData!$M:$M,PlayerData!N:N,""),
_xlfn.XLOOKUP(_xlfn.CONCAT(2,"-",$A231, "-", "A"), PlayerData!$M:$M,PlayerData!N:N,""),
_xlfn.XLOOKUP(_xlfn.CONCAT(3,"-",$A231, "-", "A"), PlayerData!$M:$M,PlayerData!N:N,""),
_xlfn.XLOOKUP(_xlfn.CONCAT(4,"-",$A231, "-", "A"), PlayerData!$M:$M,PlayerData!N:N,""),
_xlfn.XLOOKUP(_xlfn.CONCAT(5,"-",$A231, "-", "A"), PlayerData!$M:$M,PlayerData!N:N,""),
_xlfn.XLOOKUP(_xlfn.CONCAT(6,"-",$A231, "-", "A"), PlayerData!$M:$M,PlayerData!N:N,""),
_xlfn.XLOOKUP(_xlfn.CONCAT(7,"-",$A231, "-", "A"), PlayerData!$M:$M,PlayerData!N:N,""),
_xlfn.XLOOKUP(_xlfn.CONCAT(8,"-",$A231, "-", "A"), PlayerData!$M:$M,PlayerData!N:N,""),
_xlfn.XLOOKUP(_xlfn.CONCAT(9,"-",$A231, "-", "A"), PlayerData!$M:$M,PlayerData!N:N,""),
_xlfn.XLOOKUP(_xlfn.CONCAT(10,"-",$A231, "-", "A"), PlayerData!$M:$M,PlayerData!N:N,""),
_xlfn.XLOOKUP(_xlfn.CONCAT(11,"-",$A231, "-", "A"), PlayerData!$M:$M,PlayerData!N:N,""),
_xlfn.XLOOKUP(_xlfn.CONCAT(12,"-",$A231, "-", "A"), PlayerData!$M:$M,PlayerData!N:N,""),
_xlfn.XLOOKUP(_xlfn.CONCAT(13,"-",$A231, "-", "A"), PlayerData!$M:$M,PlayerData!N:N,""),
_xlfn.XLOOKUP(_xlfn.CONCAT(14,"-",$A231, "-", "A"), PlayerData!$M:$M,PlayerData!N:N,""),
_xlfn.XLOOKUP(_xlfn.CONCAT(15,"-",$A231, "-", "A"), PlayerData!$M:$M,PlayerData!N:N,""),
_xlfn.XLOOKUP(_xlfn.CONCAT(16,"-",$A231, "-", "A"), PlayerData!$M:$M,PlayerData!N:N,""),
_xlfn.XLOOKUP(_xlfn.CONCAT(17,"-",$A231, "-", "A"), PlayerData!$M:$M,PlayerData!N:N,""),
_xlfn.XLOOKUP(_xlfn.CONCAT(18,"-",$A231, "-", "A"), PlayerData!$M:$M,PlayerData!N:N,"")))</f>
        <v>0.44</v>
      </c>
      <c r="L231" s="138" cm="1">
        <f t="array" ref="L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"A"), PlayerData!$M:$M,PlayerData!O:O,""),
_xlfn.XLOOKUP(_xlfn.CONCAT(1,"-",$A231, "-", "A"), PlayerData!$M:$M,PlayerData!O:O,""),
_xlfn.XLOOKUP(_xlfn.CONCAT(2,"-",$A231, "-", "A"), PlayerData!$M:$M,PlayerData!O:O,""),
_xlfn.XLOOKUP(_xlfn.CONCAT(3,"-",$A231, "-", "A"), PlayerData!$M:$M,PlayerData!O:O,""),
_xlfn.XLOOKUP(_xlfn.CONCAT(4,"-",$A231, "-", "A"), PlayerData!$M:$M,PlayerData!O:O,""),
_xlfn.XLOOKUP(_xlfn.CONCAT(5,"-",$A231, "-", "A"), PlayerData!$M:$M,PlayerData!O:O,""),
_xlfn.XLOOKUP(_xlfn.CONCAT(6,"-",$A231, "-", "A"), PlayerData!$M:$M,PlayerData!O:O,""),
_xlfn.XLOOKUP(_xlfn.CONCAT(7,"-",$A231, "-", "A"), PlayerData!$M:$M,PlayerData!O:O,""),
_xlfn.XLOOKUP(_xlfn.CONCAT(8,"-",$A231, "-", "A"), PlayerData!$M:$M,PlayerData!O:O,""),
_xlfn.XLOOKUP(_xlfn.CONCAT(9,"-",$A231, "-", "A"), PlayerData!$M:$M,PlayerData!O:O,""),
_xlfn.XLOOKUP(_xlfn.CONCAT(10,"-",$A231, "-", "A"), PlayerData!$M:$M,PlayerData!O:O,""),
_xlfn.XLOOKUP(_xlfn.CONCAT(11,"-",$A231, "-", "A"), PlayerData!$M:$M,PlayerData!O:O,""),
_xlfn.XLOOKUP(_xlfn.CONCAT(12,"-",$A231, "-", "A"), PlayerData!$M:$M,PlayerData!O:O,""),
_xlfn.XLOOKUP(_xlfn.CONCAT(13,"-",$A231, "-", "A"), PlayerData!$M:$M,PlayerData!O:O,""),
_xlfn.XLOOKUP(_xlfn.CONCAT(14,"-",$A231, "-", "A"), PlayerData!$M:$M,PlayerData!O:O,""),
_xlfn.XLOOKUP(_xlfn.CONCAT(15,"-",$A231, "-", "A"), PlayerData!$M:$M,PlayerData!O:O,""),
_xlfn.XLOOKUP(_xlfn.CONCAT(16,"-",$A231, "-", "A"), PlayerData!$M:$M,PlayerData!O:O,""),
_xlfn.XLOOKUP(_xlfn.CONCAT(17,"-",$A231, "-", "A"), PlayerData!$M:$M,PlayerData!O:O,""),
_xlfn.XLOOKUP(_xlfn.CONCAT(18,"-",$A231, "-", "A"), PlayerData!$M:$M,PlayerData!O:O,"")))</f>
        <v>0</v>
      </c>
      <c r="M231" s="96" cm="1">
        <f t="array" ref="M2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_xlfn.XLOOKUP(_xlfn.CONCAT(0,"-",$A231, "-", "A"), PlayerData!$M:$M,PlayerData!R:R,""),
_xlfn.XLOOKUP(_xlfn.CONCAT(1,"-",$A231, "-", "A"), PlayerData!$M:$M,PlayerData!R:R,""),
_xlfn.XLOOKUP(_xlfn.CONCAT(2,"-",$A231, "-", "A"), PlayerData!$M:$M,PlayerData!R:R,""),
_xlfn.XLOOKUP(_xlfn.CONCAT(3,"-",$A231, "-", "A"), PlayerData!$M:$M,PlayerData!R:R,""),
_xlfn.XLOOKUP(_xlfn.CONCAT(4,"-",$A231, "-", "A"), PlayerData!$M:$M,PlayerData!R:R,""),
_xlfn.XLOOKUP(_xlfn.CONCAT(5,"-",$A231, "-", "A"), PlayerData!$M:$M,PlayerData!R:R,""),
_xlfn.XLOOKUP(_xlfn.CONCAT(6,"-",$A231, "-", "A"), PlayerData!$M:$M,PlayerData!R:R,""),
_xlfn.XLOOKUP(_xlfn.CONCAT(7,"-",$A231, "-", "A"), PlayerData!$M:$M,PlayerData!R:R,""),
_xlfn.XLOOKUP(_xlfn.CONCAT(8,"-",$A231, "-", "A"), PlayerData!$M:$M,PlayerData!R:R,""),
_xlfn.XLOOKUP(_xlfn.CONCAT(9,"-",$A231, "-", "A"), PlayerData!$M:$M,PlayerData!R:R,""),
_xlfn.XLOOKUP(_xlfn.CONCAT(10,"-",$A231, "-", "A"), PlayerData!$M:$M,PlayerData!R:R,""),
_xlfn.XLOOKUP(_xlfn.CONCAT(11,"-",$A231, "-", "A"), PlayerData!$M:$M,PlayerData!R:R,""),
_xlfn.XLOOKUP(_xlfn.CONCAT(12,"-",$A231, "-", "A"), PlayerData!$M:$M,PlayerData!R:R,""),
_xlfn.XLOOKUP(_xlfn.CONCAT(13,"-",$A231, "-", "A"), PlayerData!$M:$M,PlayerData!R:R,""),
_xlfn.XLOOKUP(_xlfn.CONCAT(14,"-",$A231, "-", "A"), PlayerData!$M:$M,PlayerData!R:R,""),
_xlfn.XLOOKUP(_xlfn.CONCAT(15,"-",$A231, "-", "A"), PlayerData!$M:$M,PlayerData!R:R,""),
_xlfn.XLOOKUP(_xlfn.CONCAT(16,"-",$A231, "-", "A"), PlayerData!$M:$M,PlayerData!R:R,""),
_xlfn.XLOOKUP(_xlfn.CONCAT(17,"-",$A231, "-", "A"), PlayerData!$M:$M,PlayerData!R:R,""),
_xlfn.XLOOKUP(_xlfn.CONCAT(18,"-",$A231, "-", "A"), PlayerData!$M:$M,PlayerData!R:R,"")))</f>
        <v>0.42</v>
      </c>
      <c r="N231" s="134">
        <f t="shared" si="23"/>
        <v>10</v>
      </c>
      <c r="O231" s="134">
        <f t="shared" si="24"/>
        <v>0</v>
      </c>
      <c r="P231" s="73">
        <f t="shared" si="25"/>
        <v>5.6603773584905666</v>
      </c>
      <c r="Q231" s="132" cm="1">
        <f t="array" ref="Q231">IF(OR($A231=Solver!$T$12:$T$201),0,SUMPRODUCT($H231:$J231,$T$4:$V$4))</f>
        <v>3.2345013477088953</v>
      </c>
      <c r="R231" s="73" cm="1">
        <f t="array" ref="R231">IF(OR($A231=Solver!$T$12:$T$201),0, SUMPRODUCT($N231:$P231, $T$4:$V$4))</f>
        <v>5.6603773584905666</v>
      </c>
    </row>
    <row r="232" spans="1:18">
      <c r="A232" s="55">
        <v>230</v>
      </c>
      <c r="B232" s="55" t="str">
        <f>_xlfn.XLOOKUP($A232, PlayerData!$B$3:$B$394, PlayerData!C$3:C$394)</f>
        <v>TOT</v>
      </c>
      <c r="C232" s="55" t="str">
        <f>_xlfn.XLOOKUP($A232, PlayerData!$B$3:$B$394, PlayerData!D$3:D$394)</f>
        <v>D</v>
      </c>
      <c r="D232" s="31" t="str">
        <f>_xlfn.XLOOKUP($A232, PlayerData!$B$3:$B$394, PlayerData!E$3:E$394)</f>
        <v>Sánchez</v>
      </c>
      <c r="E232" s="136" cm="1">
        <f t="array" ref="E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"H"), PlayerData!$G:$G,PlayerData!H:H,""),
_xlfn.XLOOKUP(_xlfn.CONCAT(1,"-",$A232, "-", "H"), PlayerData!$G:$G,PlayerData!H:H,""),
_xlfn.XLOOKUP(_xlfn.CONCAT(2,"-",$A232, "-", "H"), PlayerData!$G:$G,PlayerData!H:H,""),
_xlfn.XLOOKUP(_xlfn.CONCAT(3,"-",$A232, "-", "H"), PlayerData!$G:$G,PlayerData!H:H,""),
_xlfn.XLOOKUP(_xlfn.CONCAT(4,"-",$A232, "-", "H"), PlayerData!$G:$G,PlayerData!H:H,""),
_xlfn.XLOOKUP(_xlfn.CONCAT(5,"-",$A232, "-", "H"), PlayerData!$G:$G,PlayerData!H:H,""),
_xlfn.XLOOKUP(_xlfn.CONCAT(6,"-",$A232, "-", "H"), PlayerData!$G:$G,PlayerData!H:H,""),
_xlfn.XLOOKUP(_xlfn.CONCAT(7,"-",$A232, "-", "H"), PlayerData!$G:$G,PlayerData!H:H,""),
_xlfn.XLOOKUP(_xlfn.CONCAT(8,"-",$A232, "-", "H"), PlayerData!$G:$G,PlayerData!H:H,""),
_xlfn.XLOOKUP(_xlfn.CONCAT(9,"-",$A232, "-", "H"), PlayerData!$G:$G,PlayerData!H:H,""),
_xlfn.XLOOKUP(_xlfn.CONCAT(10,"-",$A232, "-", "H"), PlayerData!$G:$G,PlayerData!H:H,""),
_xlfn.XLOOKUP(_xlfn.CONCAT(11,"-",$A232, "-", "H"), PlayerData!$G:$G,PlayerData!H:H,""),
_xlfn.XLOOKUP(_xlfn.CONCAT(12,"-",$A232, "-", "H"), PlayerData!$G:$G,PlayerData!H:H,""),
_xlfn.XLOOKUP(_xlfn.CONCAT(13,"-",$A232, "-", "H"), PlayerData!$G:$G,PlayerData!H:H,""),
_xlfn.XLOOKUP(_xlfn.CONCAT(14,"-",$A232, "-", "H"), PlayerData!$G:$G,PlayerData!H:H,""),
_xlfn.XLOOKUP(_xlfn.CONCAT(15,"-",$A232, "-", "H"), PlayerData!$G:$G,PlayerData!H:H,""),
_xlfn.XLOOKUP(_xlfn.CONCAT(16,"-",$A232, "-", "H"), PlayerData!$G:$G,PlayerData!H:H,""),
_xlfn.XLOOKUP(_xlfn.CONCAT(17,"-",$A232, "-", "H"), PlayerData!$G:$G,PlayerData!H:H,""),
_xlfn.XLOOKUP(_xlfn.CONCAT(18,"-",$A232, "-", "H"), PlayerData!$G:$G,PlayerData!H:H,"")))</f>
        <v>0.28999999999999998</v>
      </c>
      <c r="F232" s="136" cm="1">
        <f t="array" ref="F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"H"), PlayerData!$G:$G,PlayerData!I:I,""),
_xlfn.XLOOKUP(_xlfn.CONCAT(1,"-",$A232, "-", "H"), PlayerData!$G:$G,PlayerData!I:I,""),
_xlfn.XLOOKUP(_xlfn.CONCAT(2,"-",$A232, "-", "H"), PlayerData!$G:$G,PlayerData!I:I,""),
_xlfn.XLOOKUP(_xlfn.CONCAT(3,"-",$A232, "-", "H"), PlayerData!$G:$G,PlayerData!I:I,""),
_xlfn.XLOOKUP(_xlfn.CONCAT(4,"-",$A232, "-", "H"), PlayerData!$G:$G,PlayerData!I:I,""),
_xlfn.XLOOKUP(_xlfn.CONCAT(5,"-",$A232, "-", "H"), PlayerData!$G:$G,PlayerData!I:I,""),
_xlfn.XLOOKUP(_xlfn.CONCAT(6,"-",$A232, "-", "H"), PlayerData!$G:$G,PlayerData!I:I,""),
_xlfn.XLOOKUP(_xlfn.CONCAT(7,"-",$A232, "-", "H"), PlayerData!$G:$G,PlayerData!I:I,""),
_xlfn.XLOOKUP(_xlfn.CONCAT(8,"-",$A232, "-", "H"), PlayerData!$G:$G,PlayerData!I:I,""),
_xlfn.XLOOKUP(_xlfn.CONCAT(9,"-",$A232, "-", "H"), PlayerData!$G:$G,PlayerData!I:I,""),
_xlfn.XLOOKUP(_xlfn.CONCAT(10,"-",$A232, "-", "H"), PlayerData!$G:$G,PlayerData!I:I,""),
_xlfn.XLOOKUP(_xlfn.CONCAT(11,"-",$A232, "-", "H"), PlayerData!$G:$G,PlayerData!I:I,""),
_xlfn.XLOOKUP(_xlfn.CONCAT(12,"-",$A232, "-", "H"), PlayerData!$G:$G,PlayerData!I:I,""),
_xlfn.XLOOKUP(_xlfn.CONCAT(13,"-",$A232, "-", "H"), PlayerData!$G:$G,PlayerData!I:I,""),
_xlfn.XLOOKUP(_xlfn.CONCAT(14,"-",$A232, "-", "H"), PlayerData!$G:$G,PlayerData!I:I,""),
_xlfn.XLOOKUP(_xlfn.CONCAT(15,"-",$A232, "-", "H"), PlayerData!$G:$G,PlayerData!I:I,""),
_xlfn.XLOOKUP(_xlfn.CONCAT(16,"-",$A232, "-", "H"), PlayerData!$G:$G,PlayerData!I:I,""),
_xlfn.XLOOKUP(_xlfn.CONCAT(17,"-",$A232, "-", "H"), PlayerData!$G:$G,PlayerData!I:I,""),
_xlfn.XLOOKUP(_xlfn.CONCAT(18,"-",$A232, "-", "H"), PlayerData!$G:$G,PlayerData!I:I,"")))</f>
        <v>0</v>
      </c>
      <c r="G232" s="90" cm="1">
        <f t="array" ref="G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"H"), PlayerData!$G:$G,PlayerData!L:L,""),
_xlfn.XLOOKUP(_xlfn.CONCAT(1,"-",$A232, "-", "H"), PlayerData!$G:$G,PlayerData!L:L,""),
_xlfn.XLOOKUP(_xlfn.CONCAT(2,"-",$A232, "-", "H"), PlayerData!$G:$G,PlayerData!L:L,""),
_xlfn.XLOOKUP(_xlfn.CONCAT(3,"-",$A232, "-", "H"), PlayerData!$G:$G,PlayerData!L:L,""),
_xlfn.XLOOKUP(_xlfn.CONCAT(4,"-",$A232, "-", "H"), PlayerData!$G:$G,PlayerData!L:L,""),
_xlfn.XLOOKUP(_xlfn.CONCAT(5,"-",$A232, "-", "H"), PlayerData!$G:$G,PlayerData!L:L,""),
_xlfn.XLOOKUP(_xlfn.CONCAT(6,"-",$A232, "-", "H"), PlayerData!$G:$G,PlayerData!L:L,""),
_xlfn.XLOOKUP(_xlfn.CONCAT(7,"-",$A232, "-", "H"), PlayerData!$G:$G,PlayerData!L:L,""),
_xlfn.XLOOKUP(_xlfn.CONCAT(8,"-",$A232, "-", "H"), PlayerData!$G:$G,PlayerData!L:L,""),
_xlfn.XLOOKUP(_xlfn.CONCAT(9,"-",$A232, "-", "H"), PlayerData!$G:$G,PlayerData!L:L,""),
_xlfn.XLOOKUP(_xlfn.CONCAT(10,"-",$A232, "-", "H"), PlayerData!$G:$G,PlayerData!L:L,""),
_xlfn.XLOOKUP(_xlfn.CONCAT(11,"-",$A232, "-", "H"), PlayerData!$G:$G,PlayerData!L:L,""),
_xlfn.XLOOKUP(_xlfn.CONCAT(12,"-",$A232, "-", "H"), PlayerData!$G:$G,PlayerData!L:L,""),
_xlfn.XLOOKUP(_xlfn.CONCAT(13,"-",$A232, "-", "H"), PlayerData!$G:$G,PlayerData!L:L,""),
_xlfn.XLOOKUP(_xlfn.CONCAT(14,"-",$A232, "-", "H"), PlayerData!$G:$G,PlayerData!L:L,""),
_xlfn.XLOOKUP(_xlfn.CONCAT(15,"-",$A232, "-", "H"), PlayerData!$G:$G,PlayerData!L:L,""),
_xlfn.XLOOKUP(_xlfn.CONCAT(16,"-",$A232, "-", "H"), PlayerData!$G:$G,PlayerData!L:L,""),
_xlfn.XLOOKUP(_xlfn.CONCAT(17,"-",$A232, "-", "H"), PlayerData!$G:$G,PlayerData!L:L,""),
_xlfn.XLOOKUP(_xlfn.CONCAT(18,"-",$A232, "-", "H"), PlayerData!$G:$G,PlayerData!L:L,"")))</f>
        <v>0</v>
      </c>
      <c r="H232" s="132">
        <f t="shared" si="20"/>
        <v>6.5909090909090899</v>
      </c>
      <c r="I232" s="132">
        <f t="shared" si="21"/>
        <v>0</v>
      </c>
      <c r="J232" s="72">
        <f t="shared" si="22"/>
        <v>0</v>
      </c>
      <c r="K232" s="138" cm="1">
        <f t="array" ref="K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"A"), PlayerData!$M:$M,PlayerData!N:N,""),
_xlfn.XLOOKUP(_xlfn.CONCAT(1,"-",$A232, "-", "A"), PlayerData!$M:$M,PlayerData!N:N,""),
_xlfn.XLOOKUP(_xlfn.CONCAT(2,"-",$A232, "-", "A"), PlayerData!$M:$M,PlayerData!N:N,""),
_xlfn.XLOOKUP(_xlfn.CONCAT(3,"-",$A232, "-", "A"), PlayerData!$M:$M,PlayerData!N:N,""),
_xlfn.XLOOKUP(_xlfn.CONCAT(4,"-",$A232, "-", "A"), PlayerData!$M:$M,PlayerData!N:N,""),
_xlfn.XLOOKUP(_xlfn.CONCAT(5,"-",$A232, "-", "A"), PlayerData!$M:$M,PlayerData!N:N,""),
_xlfn.XLOOKUP(_xlfn.CONCAT(6,"-",$A232, "-", "A"), PlayerData!$M:$M,PlayerData!N:N,""),
_xlfn.XLOOKUP(_xlfn.CONCAT(7,"-",$A232, "-", "A"), PlayerData!$M:$M,PlayerData!N:N,""),
_xlfn.XLOOKUP(_xlfn.CONCAT(8,"-",$A232, "-", "A"), PlayerData!$M:$M,PlayerData!N:N,""),
_xlfn.XLOOKUP(_xlfn.CONCAT(9,"-",$A232, "-", "A"), PlayerData!$M:$M,PlayerData!N:N,""),
_xlfn.XLOOKUP(_xlfn.CONCAT(10,"-",$A232, "-", "A"), PlayerData!$M:$M,PlayerData!N:N,""),
_xlfn.XLOOKUP(_xlfn.CONCAT(11,"-",$A232, "-", "A"), PlayerData!$M:$M,PlayerData!N:N,""),
_xlfn.XLOOKUP(_xlfn.CONCAT(12,"-",$A232, "-", "A"), PlayerData!$M:$M,PlayerData!N:N,""),
_xlfn.XLOOKUP(_xlfn.CONCAT(13,"-",$A232, "-", "A"), PlayerData!$M:$M,PlayerData!N:N,""),
_xlfn.XLOOKUP(_xlfn.CONCAT(14,"-",$A232, "-", "A"), PlayerData!$M:$M,PlayerData!N:N,""),
_xlfn.XLOOKUP(_xlfn.CONCAT(15,"-",$A232, "-", "A"), PlayerData!$M:$M,PlayerData!N:N,""),
_xlfn.XLOOKUP(_xlfn.CONCAT(16,"-",$A232, "-", "A"), PlayerData!$M:$M,PlayerData!N:N,""),
_xlfn.XLOOKUP(_xlfn.CONCAT(17,"-",$A232, "-", "A"), PlayerData!$M:$M,PlayerData!N:N,""),
_xlfn.XLOOKUP(_xlfn.CONCAT(18,"-",$A232, "-", "A"), PlayerData!$M:$M,PlayerData!N:N,"")))</f>
        <v>0.2</v>
      </c>
      <c r="L232" s="138" cm="1">
        <f t="array" ref="L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"A"), PlayerData!$M:$M,PlayerData!O:O,""),
_xlfn.XLOOKUP(_xlfn.CONCAT(1,"-",$A232, "-", "A"), PlayerData!$M:$M,PlayerData!O:O,""),
_xlfn.XLOOKUP(_xlfn.CONCAT(2,"-",$A232, "-", "A"), PlayerData!$M:$M,PlayerData!O:O,""),
_xlfn.XLOOKUP(_xlfn.CONCAT(3,"-",$A232, "-", "A"), PlayerData!$M:$M,PlayerData!O:O,""),
_xlfn.XLOOKUP(_xlfn.CONCAT(4,"-",$A232, "-", "A"), PlayerData!$M:$M,PlayerData!O:O,""),
_xlfn.XLOOKUP(_xlfn.CONCAT(5,"-",$A232, "-", "A"), PlayerData!$M:$M,PlayerData!O:O,""),
_xlfn.XLOOKUP(_xlfn.CONCAT(6,"-",$A232, "-", "A"), PlayerData!$M:$M,PlayerData!O:O,""),
_xlfn.XLOOKUP(_xlfn.CONCAT(7,"-",$A232, "-", "A"), PlayerData!$M:$M,PlayerData!O:O,""),
_xlfn.XLOOKUP(_xlfn.CONCAT(8,"-",$A232, "-", "A"), PlayerData!$M:$M,PlayerData!O:O,""),
_xlfn.XLOOKUP(_xlfn.CONCAT(9,"-",$A232, "-", "A"), PlayerData!$M:$M,PlayerData!O:O,""),
_xlfn.XLOOKUP(_xlfn.CONCAT(10,"-",$A232, "-", "A"), PlayerData!$M:$M,PlayerData!O:O,""),
_xlfn.XLOOKUP(_xlfn.CONCAT(11,"-",$A232, "-", "A"), PlayerData!$M:$M,PlayerData!O:O,""),
_xlfn.XLOOKUP(_xlfn.CONCAT(12,"-",$A232, "-", "A"), PlayerData!$M:$M,PlayerData!O:O,""),
_xlfn.XLOOKUP(_xlfn.CONCAT(13,"-",$A232, "-", "A"), PlayerData!$M:$M,PlayerData!O:O,""),
_xlfn.XLOOKUP(_xlfn.CONCAT(14,"-",$A232, "-", "A"), PlayerData!$M:$M,PlayerData!O:O,""),
_xlfn.XLOOKUP(_xlfn.CONCAT(15,"-",$A232, "-", "A"), PlayerData!$M:$M,PlayerData!O:O,""),
_xlfn.XLOOKUP(_xlfn.CONCAT(16,"-",$A232, "-", "A"), PlayerData!$M:$M,PlayerData!O:O,""),
_xlfn.XLOOKUP(_xlfn.CONCAT(17,"-",$A232, "-", "A"), PlayerData!$M:$M,PlayerData!O:O,""),
_xlfn.XLOOKUP(_xlfn.CONCAT(18,"-",$A232, "-", "A"), PlayerData!$M:$M,PlayerData!O:O,"")))</f>
        <v>0</v>
      </c>
      <c r="M232" s="96" cm="1">
        <f t="array" ref="M2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_xlfn.XLOOKUP(_xlfn.CONCAT(0,"-",$A232, "-", "A"), PlayerData!$M:$M,PlayerData!R:R,""),
_xlfn.XLOOKUP(_xlfn.CONCAT(1,"-",$A232, "-", "A"), PlayerData!$M:$M,PlayerData!R:R,""),
_xlfn.XLOOKUP(_xlfn.CONCAT(2,"-",$A232, "-", "A"), PlayerData!$M:$M,PlayerData!R:R,""),
_xlfn.XLOOKUP(_xlfn.CONCAT(3,"-",$A232, "-", "A"), PlayerData!$M:$M,PlayerData!R:R,""),
_xlfn.XLOOKUP(_xlfn.CONCAT(4,"-",$A232, "-", "A"), PlayerData!$M:$M,PlayerData!R:R,""),
_xlfn.XLOOKUP(_xlfn.CONCAT(5,"-",$A232, "-", "A"), PlayerData!$M:$M,PlayerData!R:R,""),
_xlfn.XLOOKUP(_xlfn.CONCAT(6,"-",$A232, "-", "A"), PlayerData!$M:$M,PlayerData!R:R,""),
_xlfn.XLOOKUP(_xlfn.CONCAT(7,"-",$A232, "-", "A"), PlayerData!$M:$M,PlayerData!R:R,""),
_xlfn.XLOOKUP(_xlfn.CONCAT(8,"-",$A232, "-", "A"), PlayerData!$M:$M,PlayerData!R:R,""),
_xlfn.XLOOKUP(_xlfn.CONCAT(9,"-",$A232, "-", "A"), PlayerData!$M:$M,PlayerData!R:R,""),
_xlfn.XLOOKUP(_xlfn.CONCAT(10,"-",$A232, "-", "A"), PlayerData!$M:$M,PlayerData!R:R,""),
_xlfn.XLOOKUP(_xlfn.CONCAT(11,"-",$A232, "-", "A"), PlayerData!$M:$M,PlayerData!R:R,""),
_xlfn.XLOOKUP(_xlfn.CONCAT(12,"-",$A232, "-", "A"), PlayerData!$M:$M,PlayerData!R:R,""),
_xlfn.XLOOKUP(_xlfn.CONCAT(13,"-",$A232, "-", "A"), PlayerData!$M:$M,PlayerData!R:R,""),
_xlfn.XLOOKUP(_xlfn.CONCAT(14,"-",$A232, "-", "A"), PlayerData!$M:$M,PlayerData!R:R,""),
_xlfn.XLOOKUP(_xlfn.CONCAT(15,"-",$A232, "-", "A"), PlayerData!$M:$M,PlayerData!R:R,""),
_xlfn.XLOOKUP(_xlfn.CONCAT(16,"-",$A232, "-", "A"), PlayerData!$M:$M,PlayerData!R:R,""),
_xlfn.XLOOKUP(_xlfn.CONCAT(17,"-",$A232, "-", "A"), PlayerData!$M:$M,PlayerData!R:R,""),
_xlfn.XLOOKUP(_xlfn.CONCAT(18,"-",$A232, "-", "A"), PlayerData!$M:$M,PlayerData!R:R,"")))</f>
        <v>0.21</v>
      </c>
      <c r="N232" s="134">
        <f t="shared" si="23"/>
        <v>4.545454545454545</v>
      </c>
      <c r="O232" s="134">
        <f t="shared" si="24"/>
        <v>0</v>
      </c>
      <c r="P232" s="73">
        <f t="shared" si="25"/>
        <v>2.8301886792452833</v>
      </c>
      <c r="Q232" s="132" cm="1">
        <f t="array" ref="Q232">IF(OR($A232=Solver!$T$12:$T$201),0,SUMPRODUCT($H232:$J232,$T$4:$V$4))</f>
        <v>0</v>
      </c>
      <c r="R232" s="73" cm="1">
        <f t="array" ref="R232">IF(OR($A232=Solver!$T$12:$T$201),0, SUMPRODUCT($N232:$P232, $T$4:$V$4))</f>
        <v>2.8301886792452833</v>
      </c>
    </row>
    <row r="233" spans="1:18">
      <c r="A233" s="55">
        <v>231</v>
      </c>
      <c r="B233" s="55" t="str">
        <f>_xlfn.XLOOKUP($A233, PlayerData!$B$3:$B$394, PlayerData!C$3:C$394)</f>
        <v>TOT</v>
      </c>
      <c r="C233" s="55" t="str">
        <f>_xlfn.XLOOKUP($A233, PlayerData!$B$3:$B$394, PlayerData!D$3:D$394)</f>
        <v>D</v>
      </c>
      <c r="D233" s="31" t="str">
        <f>_xlfn.XLOOKUP($A233, PlayerData!$B$3:$B$394, PlayerData!E$3:E$394)</f>
        <v>Aurier</v>
      </c>
      <c r="E233" s="136" cm="1">
        <f t="array" ref="E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"H"), PlayerData!$G:$G,PlayerData!H:H,""),
_xlfn.XLOOKUP(_xlfn.CONCAT(1,"-",$A233, "-", "H"), PlayerData!$G:$G,PlayerData!H:H,""),
_xlfn.XLOOKUP(_xlfn.CONCAT(2,"-",$A233, "-", "H"), PlayerData!$G:$G,PlayerData!H:H,""),
_xlfn.XLOOKUP(_xlfn.CONCAT(3,"-",$A233, "-", "H"), PlayerData!$G:$G,PlayerData!H:H,""),
_xlfn.XLOOKUP(_xlfn.CONCAT(4,"-",$A233, "-", "H"), PlayerData!$G:$G,PlayerData!H:H,""),
_xlfn.XLOOKUP(_xlfn.CONCAT(5,"-",$A233, "-", "H"), PlayerData!$G:$G,PlayerData!H:H,""),
_xlfn.XLOOKUP(_xlfn.CONCAT(6,"-",$A233, "-", "H"), PlayerData!$G:$G,PlayerData!H:H,""),
_xlfn.XLOOKUP(_xlfn.CONCAT(7,"-",$A233, "-", "H"), PlayerData!$G:$G,PlayerData!H:H,""),
_xlfn.XLOOKUP(_xlfn.CONCAT(8,"-",$A233, "-", "H"), PlayerData!$G:$G,PlayerData!H:H,""),
_xlfn.XLOOKUP(_xlfn.CONCAT(9,"-",$A233, "-", "H"), PlayerData!$G:$G,PlayerData!H:H,""),
_xlfn.XLOOKUP(_xlfn.CONCAT(10,"-",$A233, "-", "H"), PlayerData!$G:$G,PlayerData!H:H,""),
_xlfn.XLOOKUP(_xlfn.CONCAT(11,"-",$A233, "-", "H"), PlayerData!$G:$G,PlayerData!H:H,""),
_xlfn.XLOOKUP(_xlfn.CONCAT(12,"-",$A233, "-", "H"), PlayerData!$G:$G,PlayerData!H:H,""),
_xlfn.XLOOKUP(_xlfn.CONCAT(13,"-",$A233, "-", "H"), PlayerData!$G:$G,PlayerData!H:H,""),
_xlfn.XLOOKUP(_xlfn.CONCAT(14,"-",$A233, "-", "H"), PlayerData!$G:$G,PlayerData!H:H,""),
_xlfn.XLOOKUP(_xlfn.CONCAT(15,"-",$A233, "-", "H"), PlayerData!$G:$G,PlayerData!H:H,""),
_xlfn.XLOOKUP(_xlfn.CONCAT(16,"-",$A233, "-", "H"), PlayerData!$G:$G,PlayerData!H:H,""),
_xlfn.XLOOKUP(_xlfn.CONCAT(17,"-",$A233, "-", "H"), PlayerData!$G:$G,PlayerData!H:H,""),
_xlfn.XLOOKUP(_xlfn.CONCAT(18,"-",$A233, "-", "H"), PlayerData!$G:$G,PlayerData!H:H,"")))</f>
        <v>0.44</v>
      </c>
      <c r="F233" s="136" cm="1">
        <f t="array" ref="F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"H"), PlayerData!$G:$G,PlayerData!I:I,""),
_xlfn.XLOOKUP(_xlfn.CONCAT(1,"-",$A233, "-", "H"), PlayerData!$G:$G,PlayerData!I:I,""),
_xlfn.XLOOKUP(_xlfn.CONCAT(2,"-",$A233, "-", "H"), PlayerData!$G:$G,PlayerData!I:I,""),
_xlfn.XLOOKUP(_xlfn.CONCAT(3,"-",$A233, "-", "H"), PlayerData!$G:$G,PlayerData!I:I,""),
_xlfn.XLOOKUP(_xlfn.CONCAT(4,"-",$A233, "-", "H"), PlayerData!$G:$G,PlayerData!I:I,""),
_xlfn.XLOOKUP(_xlfn.CONCAT(5,"-",$A233, "-", "H"), PlayerData!$G:$G,PlayerData!I:I,""),
_xlfn.XLOOKUP(_xlfn.CONCAT(6,"-",$A233, "-", "H"), PlayerData!$G:$G,PlayerData!I:I,""),
_xlfn.XLOOKUP(_xlfn.CONCAT(7,"-",$A233, "-", "H"), PlayerData!$G:$G,PlayerData!I:I,""),
_xlfn.XLOOKUP(_xlfn.CONCAT(8,"-",$A233, "-", "H"), PlayerData!$G:$G,PlayerData!I:I,""),
_xlfn.XLOOKUP(_xlfn.CONCAT(9,"-",$A233, "-", "H"), PlayerData!$G:$G,PlayerData!I:I,""),
_xlfn.XLOOKUP(_xlfn.CONCAT(10,"-",$A233, "-", "H"), PlayerData!$G:$G,PlayerData!I:I,""),
_xlfn.XLOOKUP(_xlfn.CONCAT(11,"-",$A233, "-", "H"), PlayerData!$G:$G,PlayerData!I:I,""),
_xlfn.XLOOKUP(_xlfn.CONCAT(12,"-",$A233, "-", "H"), PlayerData!$G:$G,PlayerData!I:I,""),
_xlfn.XLOOKUP(_xlfn.CONCAT(13,"-",$A233, "-", "H"), PlayerData!$G:$G,PlayerData!I:I,""),
_xlfn.XLOOKUP(_xlfn.CONCAT(14,"-",$A233, "-", "H"), PlayerData!$G:$G,PlayerData!I:I,""),
_xlfn.XLOOKUP(_xlfn.CONCAT(15,"-",$A233, "-", "H"), PlayerData!$G:$G,PlayerData!I:I,""),
_xlfn.XLOOKUP(_xlfn.CONCAT(16,"-",$A233, "-", "H"), PlayerData!$G:$G,PlayerData!I:I,""),
_xlfn.XLOOKUP(_xlfn.CONCAT(17,"-",$A233, "-", "H"), PlayerData!$G:$G,PlayerData!I:I,""),
_xlfn.XLOOKUP(_xlfn.CONCAT(18,"-",$A233, "-", "H"), PlayerData!$G:$G,PlayerData!I:I,"")))</f>
        <v>0</v>
      </c>
      <c r="G233" s="90" cm="1">
        <f t="array" ref="G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"H"), PlayerData!$G:$G,PlayerData!L:L,""),
_xlfn.XLOOKUP(_xlfn.CONCAT(1,"-",$A233, "-", "H"), PlayerData!$G:$G,PlayerData!L:L,""),
_xlfn.XLOOKUP(_xlfn.CONCAT(2,"-",$A233, "-", "H"), PlayerData!$G:$G,PlayerData!L:L,""),
_xlfn.XLOOKUP(_xlfn.CONCAT(3,"-",$A233, "-", "H"), PlayerData!$G:$G,PlayerData!L:L,""),
_xlfn.XLOOKUP(_xlfn.CONCAT(4,"-",$A233, "-", "H"), PlayerData!$G:$G,PlayerData!L:L,""),
_xlfn.XLOOKUP(_xlfn.CONCAT(5,"-",$A233, "-", "H"), PlayerData!$G:$G,PlayerData!L:L,""),
_xlfn.XLOOKUP(_xlfn.CONCAT(6,"-",$A233, "-", "H"), PlayerData!$G:$G,PlayerData!L:L,""),
_xlfn.XLOOKUP(_xlfn.CONCAT(7,"-",$A233, "-", "H"), PlayerData!$G:$G,PlayerData!L:L,""),
_xlfn.XLOOKUP(_xlfn.CONCAT(8,"-",$A233, "-", "H"), PlayerData!$G:$G,PlayerData!L:L,""),
_xlfn.XLOOKUP(_xlfn.CONCAT(9,"-",$A233, "-", "H"), PlayerData!$G:$G,PlayerData!L:L,""),
_xlfn.XLOOKUP(_xlfn.CONCAT(10,"-",$A233, "-", "H"), PlayerData!$G:$G,PlayerData!L:L,""),
_xlfn.XLOOKUP(_xlfn.CONCAT(11,"-",$A233, "-", "H"), PlayerData!$G:$G,PlayerData!L:L,""),
_xlfn.XLOOKUP(_xlfn.CONCAT(12,"-",$A233, "-", "H"), PlayerData!$G:$G,PlayerData!L:L,""),
_xlfn.XLOOKUP(_xlfn.CONCAT(13,"-",$A233, "-", "H"), PlayerData!$G:$G,PlayerData!L:L,""),
_xlfn.XLOOKUP(_xlfn.CONCAT(14,"-",$A233, "-", "H"), PlayerData!$G:$G,PlayerData!L:L,""),
_xlfn.XLOOKUP(_xlfn.CONCAT(15,"-",$A233, "-", "H"), PlayerData!$G:$G,PlayerData!L:L,""),
_xlfn.XLOOKUP(_xlfn.CONCAT(16,"-",$A233, "-", "H"), PlayerData!$G:$G,PlayerData!L:L,""),
_xlfn.XLOOKUP(_xlfn.CONCAT(17,"-",$A233, "-", "H"), PlayerData!$G:$G,PlayerData!L:L,""),
_xlfn.XLOOKUP(_xlfn.CONCAT(18,"-",$A233, "-", "H"), PlayerData!$G:$G,PlayerData!L:L,"")))</f>
        <v>0.75</v>
      </c>
      <c r="H233" s="132">
        <f t="shared" si="20"/>
        <v>10</v>
      </c>
      <c r="I233" s="132">
        <f t="shared" si="21"/>
        <v>0</v>
      </c>
      <c r="J233" s="72">
        <f t="shared" si="22"/>
        <v>10.107816711590297</v>
      </c>
      <c r="K233" s="138" cm="1">
        <f t="array" ref="K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"A"), PlayerData!$M:$M,PlayerData!N:N,""),
_xlfn.XLOOKUP(_xlfn.CONCAT(1,"-",$A233, "-", "A"), PlayerData!$M:$M,PlayerData!N:N,""),
_xlfn.XLOOKUP(_xlfn.CONCAT(2,"-",$A233, "-", "A"), PlayerData!$M:$M,PlayerData!N:N,""),
_xlfn.XLOOKUP(_xlfn.CONCAT(3,"-",$A233, "-", "A"), PlayerData!$M:$M,PlayerData!N:N,""),
_xlfn.XLOOKUP(_xlfn.CONCAT(4,"-",$A233, "-", "A"), PlayerData!$M:$M,PlayerData!N:N,""),
_xlfn.XLOOKUP(_xlfn.CONCAT(5,"-",$A233, "-", "A"), PlayerData!$M:$M,PlayerData!N:N,""),
_xlfn.XLOOKUP(_xlfn.CONCAT(6,"-",$A233, "-", "A"), PlayerData!$M:$M,PlayerData!N:N,""),
_xlfn.XLOOKUP(_xlfn.CONCAT(7,"-",$A233, "-", "A"), PlayerData!$M:$M,PlayerData!N:N,""),
_xlfn.XLOOKUP(_xlfn.CONCAT(8,"-",$A233, "-", "A"), PlayerData!$M:$M,PlayerData!N:N,""),
_xlfn.XLOOKUP(_xlfn.CONCAT(9,"-",$A233, "-", "A"), PlayerData!$M:$M,PlayerData!N:N,""),
_xlfn.XLOOKUP(_xlfn.CONCAT(10,"-",$A233, "-", "A"), PlayerData!$M:$M,PlayerData!N:N,""),
_xlfn.XLOOKUP(_xlfn.CONCAT(11,"-",$A233, "-", "A"), PlayerData!$M:$M,PlayerData!N:N,""),
_xlfn.XLOOKUP(_xlfn.CONCAT(12,"-",$A233, "-", "A"), PlayerData!$M:$M,PlayerData!N:N,""),
_xlfn.XLOOKUP(_xlfn.CONCAT(13,"-",$A233, "-", "A"), PlayerData!$M:$M,PlayerData!N:N,""),
_xlfn.XLOOKUP(_xlfn.CONCAT(14,"-",$A233, "-", "A"), PlayerData!$M:$M,PlayerData!N:N,""),
_xlfn.XLOOKUP(_xlfn.CONCAT(15,"-",$A233, "-", "A"), PlayerData!$M:$M,PlayerData!N:N,""),
_xlfn.XLOOKUP(_xlfn.CONCAT(16,"-",$A233, "-", "A"), PlayerData!$M:$M,PlayerData!N:N,""),
_xlfn.XLOOKUP(_xlfn.CONCAT(17,"-",$A233, "-", "A"), PlayerData!$M:$M,PlayerData!N:N,""),
_xlfn.XLOOKUP(_xlfn.CONCAT(18,"-",$A233, "-", "A"), PlayerData!$M:$M,PlayerData!N:N,"")))</f>
        <v>0</v>
      </c>
      <c r="L233" s="138" cm="1">
        <f t="array" ref="L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"A"), PlayerData!$M:$M,PlayerData!O:O,""),
_xlfn.XLOOKUP(_xlfn.CONCAT(1,"-",$A233, "-", "A"), PlayerData!$M:$M,PlayerData!O:O,""),
_xlfn.XLOOKUP(_xlfn.CONCAT(2,"-",$A233, "-", "A"), PlayerData!$M:$M,PlayerData!O:O,""),
_xlfn.XLOOKUP(_xlfn.CONCAT(3,"-",$A233, "-", "A"), PlayerData!$M:$M,PlayerData!O:O,""),
_xlfn.XLOOKUP(_xlfn.CONCAT(4,"-",$A233, "-", "A"), PlayerData!$M:$M,PlayerData!O:O,""),
_xlfn.XLOOKUP(_xlfn.CONCAT(5,"-",$A233, "-", "A"), PlayerData!$M:$M,PlayerData!O:O,""),
_xlfn.XLOOKUP(_xlfn.CONCAT(6,"-",$A233, "-", "A"), PlayerData!$M:$M,PlayerData!O:O,""),
_xlfn.XLOOKUP(_xlfn.CONCAT(7,"-",$A233, "-", "A"), PlayerData!$M:$M,PlayerData!O:O,""),
_xlfn.XLOOKUP(_xlfn.CONCAT(8,"-",$A233, "-", "A"), PlayerData!$M:$M,PlayerData!O:O,""),
_xlfn.XLOOKUP(_xlfn.CONCAT(9,"-",$A233, "-", "A"), PlayerData!$M:$M,PlayerData!O:O,""),
_xlfn.XLOOKUP(_xlfn.CONCAT(10,"-",$A233, "-", "A"), PlayerData!$M:$M,PlayerData!O:O,""),
_xlfn.XLOOKUP(_xlfn.CONCAT(11,"-",$A233, "-", "A"), PlayerData!$M:$M,PlayerData!O:O,""),
_xlfn.XLOOKUP(_xlfn.CONCAT(12,"-",$A233, "-", "A"), PlayerData!$M:$M,PlayerData!O:O,""),
_xlfn.XLOOKUP(_xlfn.CONCAT(13,"-",$A233, "-", "A"), PlayerData!$M:$M,PlayerData!O:O,""),
_xlfn.XLOOKUP(_xlfn.CONCAT(14,"-",$A233, "-", "A"), PlayerData!$M:$M,PlayerData!O:O,""),
_xlfn.XLOOKUP(_xlfn.CONCAT(15,"-",$A233, "-", "A"), PlayerData!$M:$M,PlayerData!O:O,""),
_xlfn.XLOOKUP(_xlfn.CONCAT(16,"-",$A233, "-", "A"), PlayerData!$M:$M,PlayerData!O:O,""),
_xlfn.XLOOKUP(_xlfn.CONCAT(17,"-",$A233, "-", "A"), PlayerData!$M:$M,PlayerData!O:O,""),
_xlfn.XLOOKUP(_xlfn.CONCAT(18,"-",$A233, "-", "A"), PlayerData!$M:$M,PlayerData!O:O,"")))</f>
        <v>0</v>
      </c>
      <c r="M233" s="96" cm="1">
        <f t="array" ref="M2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_xlfn.XLOOKUP(_xlfn.CONCAT(0,"-",$A233, "-", "A"), PlayerData!$M:$M,PlayerData!R:R,""),
_xlfn.XLOOKUP(_xlfn.CONCAT(1,"-",$A233, "-", "A"), PlayerData!$M:$M,PlayerData!R:R,""),
_xlfn.XLOOKUP(_xlfn.CONCAT(2,"-",$A233, "-", "A"), PlayerData!$M:$M,PlayerData!R:R,""),
_xlfn.XLOOKUP(_xlfn.CONCAT(3,"-",$A233, "-", "A"), PlayerData!$M:$M,PlayerData!R:R,""),
_xlfn.XLOOKUP(_xlfn.CONCAT(4,"-",$A233, "-", "A"), PlayerData!$M:$M,PlayerData!R:R,""),
_xlfn.XLOOKUP(_xlfn.CONCAT(5,"-",$A233, "-", "A"), PlayerData!$M:$M,PlayerData!R:R,""),
_xlfn.XLOOKUP(_xlfn.CONCAT(6,"-",$A233, "-", "A"), PlayerData!$M:$M,PlayerData!R:R,""),
_xlfn.XLOOKUP(_xlfn.CONCAT(7,"-",$A233, "-", "A"), PlayerData!$M:$M,PlayerData!R:R,""),
_xlfn.XLOOKUP(_xlfn.CONCAT(8,"-",$A233, "-", "A"), PlayerData!$M:$M,PlayerData!R:R,""),
_xlfn.XLOOKUP(_xlfn.CONCAT(9,"-",$A233, "-", "A"), PlayerData!$M:$M,PlayerData!R:R,""),
_xlfn.XLOOKUP(_xlfn.CONCAT(10,"-",$A233, "-", "A"), PlayerData!$M:$M,PlayerData!R:R,""),
_xlfn.XLOOKUP(_xlfn.CONCAT(11,"-",$A233, "-", "A"), PlayerData!$M:$M,PlayerData!R:R,""),
_xlfn.XLOOKUP(_xlfn.CONCAT(12,"-",$A233, "-", "A"), PlayerData!$M:$M,PlayerData!R:R,""),
_xlfn.XLOOKUP(_xlfn.CONCAT(13,"-",$A233, "-", "A"), PlayerData!$M:$M,PlayerData!R:R,""),
_xlfn.XLOOKUP(_xlfn.CONCAT(14,"-",$A233, "-", "A"), PlayerData!$M:$M,PlayerData!R:R,""),
_xlfn.XLOOKUP(_xlfn.CONCAT(15,"-",$A233, "-", "A"), PlayerData!$M:$M,PlayerData!R:R,""),
_xlfn.XLOOKUP(_xlfn.CONCAT(16,"-",$A233, "-", "A"), PlayerData!$M:$M,PlayerData!R:R,""),
_xlfn.XLOOKUP(_xlfn.CONCAT(17,"-",$A233, "-", "A"), PlayerData!$M:$M,PlayerData!R:R,""),
_xlfn.XLOOKUP(_xlfn.CONCAT(18,"-",$A233, "-", "A"), PlayerData!$M:$M,PlayerData!R:R,"")))</f>
        <v>0.15</v>
      </c>
      <c r="N233" s="134">
        <f t="shared" si="23"/>
        <v>0</v>
      </c>
      <c r="O233" s="134">
        <f t="shared" si="24"/>
        <v>0</v>
      </c>
      <c r="P233" s="73">
        <f t="shared" si="25"/>
        <v>2.0215633423180597</v>
      </c>
      <c r="Q233" s="132" cm="1">
        <f t="array" ref="Q233">IF(OR($A233=Solver!$T$12:$T$201),0,SUMPRODUCT($H233:$J233,$T$4:$V$4))</f>
        <v>10.107816711590297</v>
      </c>
      <c r="R233" s="73" cm="1">
        <f t="array" ref="R233">IF(OR($A233=Solver!$T$12:$T$201),0, SUMPRODUCT($N233:$P233, $T$4:$V$4))</f>
        <v>2.0215633423180597</v>
      </c>
    </row>
    <row r="234" spans="1:18">
      <c r="A234" s="55">
        <v>232</v>
      </c>
      <c r="B234" s="55" t="str">
        <f>_xlfn.XLOOKUP($A234, PlayerData!$B$3:$B$394, PlayerData!C$3:C$394)</f>
        <v>WOL</v>
      </c>
      <c r="C234" s="55" t="str">
        <f>_xlfn.XLOOKUP($A234, PlayerData!$B$3:$B$394, PlayerData!D$3:D$394)</f>
        <v>D</v>
      </c>
      <c r="D234" s="31" t="str">
        <f>_xlfn.XLOOKUP($A234, PlayerData!$B$3:$B$394, PlayerData!E$3:E$394)</f>
        <v>Boly</v>
      </c>
      <c r="E234" s="136" cm="1">
        <f t="array" ref="E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"H"), PlayerData!$G:$G,PlayerData!H:H,""),
_xlfn.XLOOKUP(_xlfn.CONCAT(1,"-",$A234, "-", "H"), PlayerData!$G:$G,PlayerData!H:H,""),
_xlfn.XLOOKUP(_xlfn.CONCAT(2,"-",$A234, "-", "H"), PlayerData!$G:$G,PlayerData!H:H,""),
_xlfn.XLOOKUP(_xlfn.CONCAT(3,"-",$A234, "-", "H"), PlayerData!$G:$G,PlayerData!H:H,""),
_xlfn.XLOOKUP(_xlfn.CONCAT(4,"-",$A234, "-", "H"), PlayerData!$G:$G,PlayerData!H:H,""),
_xlfn.XLOOKUP(_xlfn.CONCAT(5,"-",$A234, "-", "H"), PlayerData!$G:$G,PlayerData!H:H,""),
_xlfn.XLOOKUP(_xlfn.CONCAT(6,"-",$A234, "-", "H"), PlayerData!$G:$G,PlayerData!H:H,""),
_xlfn.XLOOKUP(_xlfn.CONCAT(7,"-",$A234, "-", "H"), PlayerData!$G:$G,PlayerData!H:H,""),
_xlfn.XLOOKUP(_xlfn.CONCAT(8,"-",$A234, "-", "H"), PlayerData!$G:$G,PlayerData!H:H,""),
_xlfn.XLOOKUP(_xlfn.CONCAT(9,"-",$A234, "-", "H"), PlayerData!$G:$G,PlayerData!H:H,""),
_xlfn.XLOOKUP(_xlfn.CONCAT(10,"-",$A234, "-", "H"), PlayerData!$G:$G,PlayerData!H:H,""),
_xlfn.XLOOKUP(_xlfn.CONCAT(11,"-",$A234, "-", "H"), PlayerData!$G:$G,PlayerData!H:H,""),
_xlfn.XLOOKUP(_xlfn.CONCAT(12,"-",$A234, "-", "H"), PlayerData!$G:$G,PlayerData!H:H,""),
_xlfn.XLOOKUP(_xlfn.CONCAT(13,"-",$A234, "-", "H"), PlayerData!$G:$G,PlayerData!H:H,""),
_xlfn.XLOOKUP(_xlfn.CONCAT(14,"-",$A234, "-", "H"), PlayerData!$G:$G,PlayerData!H:H,""),
_xlfn.XLOOKUP(_xlfn.CONCAT(15,"-",$A234, "-", "H"), PlayerData!$G:$G,PlayerData!H:H,""),
_xlfn.XLOOKUP(_xlfn.CONCAT(16,"-",$A234, "-", "H"), PlayerData!$G:$G,PlayerData!H:H,""),
_xlfn.XLOOKUP(_xlfn.CONCAT(17,"-",$A234, "-", "H"), PlayerData!$G:$G,PlayerData!H:H,""),
_xlfn.XLOOKUP(_xlfn.CONCAT(18,"-",$A234, "-", "H"), PlayerData!$G:$G,PlayerData!H:H,"")))</f>
        <v>0.43</v>
      </c>
      <c r="F234" s="136" cm="1">
        <f t="array" ref="F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"H"), PlayerData!$G:$G,PlayerData!I:I,""),
_xlfn.XLOOKUP(_xlfn.CONCAT(1,"-",$A234, "-", "H"), PlayerData!$G:$G,PlayerData!I:I,""),
_xlfn.XLOOKUP(_xlfn.CONCAT(2,"-",$A234, "-", "H"), PlayerData!$G:$G,PlayerData!I:I,""),
_xlfn.XLOOKUP(_xlfn.CONCAT(3,"-",$A234, "-", "H"), PlayerData!$G:$G,PlayerData!I:I,""),
_xlfn.XLOOKUP(_xlfn.CONCAT(4,"-",$A234, "-", "H"), PlayerData!$G:$G,PlayerData!I:I,""),
_xlfn.XLOOKUP(_xlfn.CONCAT(5,"-",$A234, "-", "H"), PlayerData!$G:$G,PlayerData!I:I,""),
_xlfn.XLOOKUP(_xlfn.CONCAT(6,"-",$A234, "-", "H"), PlayerData!$G:$G,PlayerData!I:I,""),
_xlfn.XLOOKUP(_xlfn.CONCAT(7,"-",$A234, "-", "H"), PlayerData!$G:$G,PlayerData!I:I,""),
_xlfn.XLOOKUP(_xlfn.CONCAT(8,"-",$A234, "-", "H"), PlayerData!$G:$G,PlayerData!I:I,""),
_xlfn.XLOOKUP(_xlfn.CONCAT(9,"-",$A234, "-", "H"), PlayerData!$G:$G,PlayerData!I:I,""),
_xlfn.XLOOKUP(_xlfn.CONCAT(10,"-",$A234, "-", "H"), PlayerData!$G:$G,PlayerData!I:I,""),
_xlfn.XLOOKUP(_xlfn.CONCAT(11,"-",$A234, "-", "H"), PlayerData!$G:$G,PlayerData!I:I,""),
_xlfn.XLOOKUP(_xlfn.CONCAT(12,"-",$A234, "-", "H"), PlayerData!$G:$G,PlayerData!I:I,""),
_xlfn.XLOOKUP(_xlfn.CONCAT(13,"-",$A234, "-", "H"), PlayerData!$G:$G,PlayerData!I:I,""),
_xlfn.XLOOKUP(_xlfn.CONCAT(14,"-",$A234, "-", "H"), PlayerData!$G:$G,PlayerData!I:I,""),
_xlfn.XLOOKUP(_xlfn.CONCAT(15,"-",$A234, "-", "H"), PlayerData!$G:$G,PlayerData!I:I,""),
_xlfn.XLOOKUP(_xlfn.CONCAT(16,"-",$A234, "-", "H"), PlayerData!$G:$G,PlayerData!I:I,""),
_xlfn.XLOOKUP(_xlfn.CONCAT(17,"-",$A234, "-", "H"), PlayerData!$G:$G,PlayerData!I:I,""),
_xlfn.XLOOKUP(_xlfn.CONCAT(18,"-",$A234, "-", "H"), PlayerData!$G:$G,PlayerData!I:I,"")))</f>
        <v>0</v>
      </c>
      <c r="G234" s="90" cm="1">
        <f t="array" ref="G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"H"), PlayerData!$G:$G,PlayerData!L:L,""),
_xlfn.XLOOKUP(_xlfn.CONCAT(1,"-",$A234, "-", "H"), PlayerData!$G:$G,PlayerData!L:L,""),
_xlfn.XLOOKUP(_xlfn.CONCAT(2,"-",$A234, "-", "H"), PlayerData!$G:$G,PlayerData!L:L,""),
_xlfn.XLOOKUP(_xlfn.CONCAT(3,"-",$A234, "-", "H"), PlayerData!$G:$G,PlayerData!L:L,""),
_xlfn.XLOOKUP(_xlfn.CONCAT(4,"-",$A234, "-", "H"), PlayerData!$G:$G,PlayerData!L:L,""),
_xlfn.XLOOKUP(_xlfn.CONCAT(5,"-",$A234, "-", "H"), PlayerData!$G:$G,PlayerData!L:L,""),
_xlfn.XLOOKUP(_xlfn.CONCAT(6,"-",$A234, "-", "H"), PlayerData!$G:$G,PlayerData!L:L,""),
_xlfn.XLOOKUP(_xlfn.CONCAT(7,"-",$A234, "-", "H"), PlayerData!$G:$G,PlayerData!L:L,""),
_xlfn.XLOOKUP(_xlfn.CONCAT(8,"-",$A234, "-", "H"), PlayerData!$G:$G,PlayerData!L:L,""),
_xlfn.XLOOKUP(_xlfn.CONCAT(9,"-",$A234, "-", "H"), PlayerData!$G:$G,PlayerData!L:L,""),
_xlfn.XLOOKUP(_xlfn.CONCAT(10,"-",$A234, "-", "H"), PlayerData!$G:$G,PlayerData!L:L,""),
_xlfn.XLOOKUP(_xlfn.CONCAT(11,"-",$A234, "-", "H"), PlayerData!$G:$G,PlayerData!L:L,""),
_xlfn.XLOOKUP(_xlfn.CONCAT(12,"-",$A234, "-", "H"), PlayerData!$G:$G,PlayerData!L:L,""),
_xlfn.XLOOKUP(_xlfn.CONCAT(13,"-",$A234, "-", "H"), PlayerData!$G:$G,PlayerData!L:L,""),
_xlfn.XLOOKUP(_xlfn.CONCAT(14,"-",$A234, "-", "H"), PlayerData!$G:$G,PlayerData!L:L,""),
_xlfn.XLOOKUP(_xlfn.CONCAT(15,"-",$A234, "-", "H"), PlayerData!$G:$G,PlayerData!L:L,""),
_xlfn.XLOOKUP(_xlfn.CONCAT(16,"-",$A234, "-", "H"), PlayerData!$G:$G,PlayerData!L:L,""),
_xlfn.XLOOKUP(_xlfn.CONCAT(17,"-",$A234, "-", "H"), PlayerData!$G:$G,PlayerData!L:L,""),
_xlfn.XLOOKUP(_xlfn.CONCAT(18,"-",$A234, "-", "H"), PlayerData!$G:$G,PlayerData!L:L,"")))</f>
        <v>0.39</v>
      </c>
      <c r="H234" s="132">
        <f t="shared" si="20"/>
        <v>9.7727272727272716</v>
      </c>
      <c r="I234" s="132">
        <f t="shared" si="21"/>
        <v>0</v>
      </c>
      <c r="J234" s="72">
        <f t="shared" si="22"/>
        <v>5.256064690026955</v>
      </c>
      <c r="K234" s="138" cm="1">
        <f t="array" ref="K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"A"), PlayerData!$M:$M,PlayerData!N:N,""),
_xlfn.XLOOKUP(_xlfn.CONCAT(1,"-",$A234, "-", "A"), PlayerData!$M:$M,PlayerData!N:N,""),
_xlfn.XLOOKUP(_xlfn.CONCAT(2,"-",$A234, "-", "A"), PlayerData!$M:$M,PlayerData!N:N,""),
_xlfn.XLOOKUP(_xlfn.CONCAT(3,"-",$A234, "-", "A"), PlayerData!$M:$M,PlayerData!N:N,""),
_xlfn.XLOOKUP(_xlfn.CONCAT(4,"-",$A234, "-", "A"), PlayerData!$M:$M,PlayerData!N:N,""),
_xlfn.XLOOKUP(_xlfn.CONCAT(5,"-",$A234, "-", "A"), PlayerData!$M:$M,PlayerData!N:N,""),
_xlfn.XLOOKUP(_xlfn.CONCAT(6,"-",$A234, "-", "A"), PlayerData!$M:$M,PlayerData!N:N,""),
_xlfn.XLOOKUP(_xlfn.CONCAT(7,"-",$A234, "-", "A"), PlayerData!$M:$M,PlayerData!N:N,""),
_xlfn.XLOOKUP(_xlfn.CONCAT(8,"-",$A234, "-", "A"), PlayerData!$M:$M,PlayerData!N:N,""),
_xlfn.XLOOKUP(_xlfn.CONCAT(9,"-",$A234, "-", "A"), PlayerData!$M:$M,PlayerData!N:N,""),
_xlfn.XLOOKUP(_xlfn.CONCAT(10,"-",$A234, "-", "A"), PlayerData!$M:$M,PlayerData!N:N,""),
_xlfn.XLOOKUP(_xlfn.CONCAT(11,"-",$A234, "-", "A"), PlayerData!$M:$M,PlayerData!N:N,""),
_xlfn.XLOOKUP(_xlfn.CONCAT(12,"-",$A234, "-", "A"), PlayerData!$M:$M,PlayerData!N:N,""),
_xlfn.XLOOKUP(_xlfn.CONCAT(13,"-",$A234, "-", "A"), PlayerData!$M:$M,PlayerData!N:N,""),
_xlfn.XLOOKUP(_xlfn.CONCAT(14,"-",$A234, "-", "A"), PlayerData!$M:$M,PlayerData!N:N,""),
_xlfn.XLOOKUP(_xlfn.CONCAT(15,"-",$A234, "-", "A"), PlayerData!$M:$M,PlayerData!N:N,""),
_xlfn.XLOOKUP(_xlfn.CONCAT(16,"-",$A234, "-", "A"), PlayerData!$M:$M,PlayerData!N:N,""),
_xlfn.XLOOKUP(_xlfn.CONCAT(17,"-",$A234, "-", "A"), PlayerData!$M:$M,PlayerData!N:N,""),
_xlfn.XLOOKUP(_xlfn.CONCAT(18,"-",$A234, "-", "A"), PlayerData!$M:$M,PlayerData!N:N,"")))</f>
        <v>0.28999999999999998</v>
      </c>
      <c r="L234" s="138" cm="1">
        <f t="array" ref="L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"A"), PlayerData!$M:$M,PlayerData!O:O,""),
_xlfn.XLOOKUP(_xlfn.CONCAT(1,"-",$A234, "-", "A"), PlayerData!$M:$M,PlayerData!O:O,""),
_xlfn.XLOOKUP(_xlfn.CONCAT(2,"-",$A234, "-", "A"), PlayerData!$M:$M,PlayerData!O:O,""),
_xlfn.XLOOKUP(_xlfn.CONCAT(3,"-",$A234, "-", "A"), PlayerData!$M:$M,PlayerData!O:O,""),
_xlfn.XLOOKUP(_xlfn.CONCAT(4,"-",$A234, "-", "A"), PlayerData!$M:$M,PlayerData!O:O,""),
_xlfn.XLOOKUP(_xlfn.CONCAT(5,"-",$A234, "-", "A"), PlayerData!$M:$M,PlayerData!O:O,""),
_xlfn.XLOOKUP(_xlfn.CONCAT(6,"-",$A234, "-", "A"), PlayerData!$M:$M,PlayerData!O:O,""),
_xlfn.XLOOKUP(_xlfn.CONCAT(7,"-",$A234, "-", "A"), PlayerData!$M:$M,PlayerData!O:O,""),
_xlfn.XLOOKUP(_xlfn.CONCAT(8,"-",$A234, "-", "A"), PlayerData!$M:$M,PlayerData!O:O,""),
_xlfn.XLOOKUP(_xlfn.CONCAT(9,"-",$A234, "-", "A"), PlayerData!$M:$M,PlayerData!O:O,""),
_xlfn.XLOOKUP(_xlfn.CONCAT(10,"-",$A234, "-", "A"), PlayerData!$M:$M,PlayerData!O:O,""),
_xlfn.XLOOKUP(_xlfn.CONCAT(11,"-",$A234, "-", "A"), PlayerData!$M:$M,PlayerData!O:O,""),
_xlfn.XLOOKUP(_xlfn.CONCAT(12,"-",$A234, "-", "A"), PlayerData!$M:$M,PlayerData!O:O,""),
_xlfn.XLOOKUP(_xlfn.CONCAT(13,"-",$A234, "-", "A"), PlayerData!$M:$M,PlayerData!O:O,""),
_xlfn.XLOOKUP(_xlfn.CONCAT(14,"-",$A234, "-", "A"), PlayerData!$M:$M,PlayerData!O:O,""),
_xlfn.XLOOKUP(_xlfn.CONCAT(15,"-",$A234, "-", "A"), PlayerData!$M:$M,PlayerData!O:O,""),
_xlfn.XLOOKUP(_xlfn.CONCAT(16,"-",$A234, "-", "A"), PlayerData!$M:$M,PlayerData!O:O,""),
_xlfn.XLOOKUP(_xlfn.CONCAT(17,"-",$A234, "-", "A"), PlayerData!$M:$M,PlayerData!O:O,""),
_xlfn.XLOOKUP(_xlfn.CONCAT(18,"-",$A234, "-", "A"), PlayerData!$M:$M,PlayerData!O:O,"")))</f>
        <v>0</v>
      </c>
      <c r="M234" s="96" cm="1">
        <f t="array" ref="M2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_xlfn.XLOOKUP(_xlfn.CONCAT(0,"-",$A234, "-", "A"), PlayerData!$M:$M,PlayerData!R:R,""),
_xlfn.XLOOKUP(_xlfn.CONCAT(1,"-",$A234, "-", "A"), PlayerData!$M:$M,PlayerData!R:R,""),
_xlfn.XLOOKUP(_xlfn.CONCAT(2,"-",$A234, "-", "A"), PlayerData!$M:$M,PlayerData!R:R,""),
_xlfn.XLOOKUP(_xlfn.CONCAT(3,"-",$A234, "-", "A"), PlayerData!$M:$M,PlayerData!R:R,""),
_xlfn.XLOOKUP(_xlfn.CONCAT(4,"-",$A234, "-", "A"), PlayerData!$M:$M,PlayerData!R:R,""),
_xlfn.XLOOKUP(_xlfn.CONCAT(5,"-",$A234, "-", "A"), PlayerData!$M:$M,PlayerData!R:R,""),
_xlfn.XLOOKUP(_xlfn.CONCAT(6,"-",$A234, "-", "A"), PlayerData!$M:$M,PlayerData!R:R,""),
_xlfn.XLOOKUP(_xlfn.CONCAT(7,"-",$A234, "-", "A"), PlayerData!$M:$M,PlayerData!R:R,""),
_xlfn.XLOOKUP(_xlfn.CONCAT(8,"-",$A234, "-", "A"), PlayerData!$M:$M,PlayerData!R:R,""),
_xlfn.XLOOKUP(_xlfn.CONCAT(9,"-",$A234, "-", "A"), PlayerData!$M:$M,PlayerData!R:R,""),
_xlfn.XLOOKUP(_xlfn.CONCAT(10,"-",$A234, "-", "A"), PlayerData!$M:$M,PlayerData!R:R,""),
_xlfn.XLOOKUP(_xlfn.CONCAT(11,"-",$A234, "-", "A"), PlayerData!$M:$M,PlayerData!R:R,""),
_xlfn.XLOOKUP(_xlfn.CONCAT(12,"-",$A234, "-", "A"), PlayerData!$M:$M,PlayerData!R:R,""),
_xlfn.XLOOKUP(_xlfn.CONCAT(13,"-",$A234, "-", "A"), PlayerData!$M:$M,PlayerData!R:R,""),
_xlfn.XLOOKUP(_xlfn.CONCAT(14,"-",$A234, "-", "A"), PlayerData!$M:$M,PlayerData!R:R,""),
_xlfn.XLOOKUP(_xlfn.CONCAT(15,"-",$A234, "-", "A"), PlayerData!$M:$M,PlayerData!R:R,""),
_xlfn.XLOOKUP(_xlfn.CONCAT(16,"-",$A234, "-", "A"), PlayerData!$M:$M,PlayerData!R:R,""),
_xlfn.XLOOKUP(_xlfn.CONCAT(17,"-",$A234, "-", "A"), PlayerData!$M:$M,PlayerData!R:R,""),
_xlfn.XLOOKUP(_xlfn.CONCAT(18,"-",$A234, "-", "A"), PlayerData!$M:$M,PlayerData!R:R,"")))</f>
        <v>0.21</v>
      </c>
      <c r="N234" s="134">
        <f t="shared" si="23"/>
        <v>6.5909090909090899</v>
      </c>
      <c r="O234" s="134">
        <f t="shared" si="24"/>
        <v>0</v>
      </c>
      <c r="P234" s="73">
        <f t="shared" si="25"/>
        <v>2.8301886792452833</v>
      </c>
      <c r="Q234" s="132" cm="1">
        <f t="array" ref="Q234">IF(OR($A234=Solver!$T$12:$T$201),0,SUMPRODUCT($H234:$J234,$T$4:$V$4))</f>
        <v>5.256064690026955</v>
      </c>
      <c r="R234" s="73" cm="1">
        <f t="array" ref="R234">IF(OR($A234=Solver!$T$12:$T$201),0, SUMPRODUCT($N234:$P234, $T$4:$V$4))</f>
        <v>2.8301886792452833</v>
      </c>
    </row>
    <row r="235" spans="1:18">
      <c r="A235" s="55">
        <v>233</v>
      </c>
      <c r="B235" s="55" t="str">
        <f>_xlfn.XLOOKUP($A235, PlayerData!$B$3:$B$394, PlayerData!C$3:C$394)</f>
        <v>MCI</v>
      </c>
      <c r="C235" s="55" t="str">
        <f>_xlfn.XLOOKUP($A235, PlayerData!$B$3:$B$394, PlayerData!D$3:D$394)</f>
        <v>D</v>
      </c>
      <c r="D235" s="31" t="str">
        <f>_xlfn.XLOOKUP($A235, PlayerData!$B$3:$B$394, PlayerData!E$3:E$394)</f>
        <v>Cancelo</v>
      </c>
      <c r="E235" s="136" cm="1">
        <f t="array" ref="E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"H"), PlayerData!$G:$G,PlayerData!H:H,""),
_xlfn.XLOOKUP(_xlfn.CONCAT(1,"-",$A235, "-", "H"), PlayerData!$G:$G,PlayerData!H:H,""),
_xlfn.XLOOKUP(_xlfn.CONCAT(2,"-",$A235, "-", "H"), PlayerData!$G:$G,PlayerData!H:H,""),
_xlfn.XLOOKUP(_xlfn.CONCAT(3,"-",$A235, "-", "H"), PlayerData!$G:$G,PlayerData!H:H,""),
_xlfn.XLOOKUP(_xlfn.CONCAT(4,"-",$A235, "-", "H"), PlayerData!$G:$G,PlayerData!H:H,""),
_xlfn.XLOOKUP(_xlfn.CONCAT(5,"-",$A235, "-", "H"), PlayerData!$G:$G,PlayerData!H:H,""),
_xlfn.XLOOKUP(_xlfn.CONCAT(6,"-",$A235, "-", "H"), PlayerData!$G:$G,PlayerData!H:H,""),
_xlfn.XLOOKUP(_xlfn.CONCAT(7,"-",$A235, "-", "H"), PlayerData!$G:$G,PlayerData!H:H,""),
_xlfn.XLOOKUP(_xlfn.CONCAT(8,"-",$A235, "-", "H"), PlayerData!$G:$G,PlayerData!H:H,""),
_xlfn.XLOOKUP(_xlfn.CONCAT(9,"-",$A235, "-", "H"), PlayerData!$G:$G,PlayerData!H:H,""),
_xlfn.XLOOKUP(_xlfn.CONCAT(10,"-",$A235, "-", "H"), PlayerData!$G:$G,PlayerData!H:H,""),
_xlfn.XLOOKUP(_xlfn.CONCAT(11,"-",$A235, "-", "H"), PlayerData!$G:$G,PlayerData!H:H,""),
_xlfn.XLOOKUP(_xlfn.CONCAT(12,"-",$A235, "-", "H"), PlayerData!$G:$G,PlayerData!H:H,""),
_xlfn.XLOOKUP(_xlfn.CONCAT(13,"-",$A235, "-", "H"), PlayerData!$G:$G,PlayerData!H:H,""),
_xlfn.XLOOKUP(_xlfn.CONCAT(14,"-",$A235, "-", "H"), PlayerData!$G:$G,PlayerData!H:H,""),
_xlfn.XLOOKUP(_xlfn.CONCAT(15,"-",$A235, "-", "H"), PlayerData!$G:$G,PlayerData!H:H,""),
_xlfn.XLOOKUP(_xlfn.CONCAT(16,"-",$A235, "-", "H"), PlayerData!$G:$G,PlayerData!H:H,""),
_xlfn.XLOOKUP(_xlfn.CONCAT(17,"-",$A235, "-", "H"), PlayerData!$G:$G,PlayerData!H:H,""),
_xlfn.XLOOKUP(_xlfn.CONCAT(18,"-",$A235, "-", "H"), PlayerData!$G:$G,PlayerData!H:H,"")))</f>
        <v>0</v>
      </c>
      <c r="F235" s="136" cm="1">
        <f t="array" ref="F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"H"), PlayerData!$G:$G,PlayerData!I:I,""),
_xlfn.XLOOKUP(_xlfn.CONCAT(1,"-",$A235, "-", "H"), PlayerData!$G:$G,PlayerData!I:I,""),
_xlfn.XLOOKUP(_xlfn.CONCAT(2,"-",$A235, "-", "H"), PlayerData!$G:$G,PlayerData!I:I,""),
_xlfn.XLOOKUP(_xlfn.CONCAT(3,"-",$A235, "-", "H"), PlayerData!$G:$G,PlayerData!I:I,""),
_xlfn.XLOOKUP(_xlfn.CONCAT(4,"-",$A235, "-", "H"), PlayerData!$G:$G,PlayerData!I:I,""),
_xlfn.XLOOKUP(_xlfn.CONCAT(5,"-",$A235, "-", "H"), PlayerData!$G:$G,PlayerData!I:I,""),
_xlfn.XLOOKUP(_xlfn.CONCAT(6,"-",$A235, "-", "H"), PlayerData!$G:$G,PlayerData!I:I,""),
_xlfn.XLOOKUP(_xlfn.CONCAT(7,"-",$A235, "-", "H"), PlayerData!$G:$G,PlayerData!I:I,""),
_xlfn.XLOOKUP(_xlfn.CONCAT(8,"-",$A235, "-", "H"), PlayerData!$G:$G,PlayerData!I:I,""),
_xlfn.XLOOKUP(_xlfn.CONCAT(9,"-",$A235, "-", "H"), PlayerData!$G:$G,PlayerData!I:I,""),
_xlfn.XLOOKUP(_xlfn.CONCAT(10,"-",$A235, "-", "H"), PlayerData!$G:$G,PlayerData!I:I,""),
_xlfn.XLOOKUP(_xlfn.CONCAT(11,"-",$A235, "-", "H"), PlayerData!$G:$G,PlayerData!I:I,""),
_xlfn.XLOOKUP(_xlfn.CONCAT(12,"-",$A235, "-", "H"), PlayerData!$G:$G,PlayerData!I:I,""),
_xlfn.XLOOKUP(_xlfn.CONCAT(13,"-",$A235, "-", "H"), PlayerData!$G:$G,PlayerData!I:I,""),
_xlfn.XLOOKUP(_xlfn.CONCAT(14,"-",$A235, "-", "H"), PlayerData!$G:$G,PlayerData!I:I,""),
_xlfn.XLOOKUP(_xlfn.CONCAT(15,"-",$A235, "-", "H"), PlayerData!$G:$G,PlayerData!I:I,""),
_xlfn.XLOOKUP(_xlfn.CONCAT(16,"-",$A235, "-", "H"), PlayerData!$G:$G,PlayerData!I:I,""),
_xlfn.XLOOKUP(_xlfn.CONCAT(17,"-",$A235, "-", "H"), PlayerData!$G:$G,PlayerData!I:I,""),
_xlfn.XLOOKUP(_xlfn.CONCAT(18,"-",$A235, "-", "H"), PlayerData!$G:$G,PlayerData!I:I,"")))</f>
        <v>0</v>
      </c>
      <c r="G235" s="90" cm="1">
        <f t="array" ref="G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"H"), PlayerData!$G:$G,PlayerData!L:L,""),
_xlfn.XLOOKUP(_xlfn.CONCAT(1,"-",$A235, "-", "H"), PlayerData!$G:$G,PlayerData!L:L,""),
_xlfn.XLOOKUP(_xlfn.CONCAT(2,"-",$A235, "-", "H"), PlayerData!$G:$G,PlayerData!L:L,""),
_xlfn.XLOOKUP(_xlfn.CONCAT(3,"-",$A235, "-", "H"), PlayerData!$G:$G,PlayerData!L:L,""),
_xlfn.XLOOKUP(_xlfn.CONCAT(4,"-",$A235, "-", "H"), PlayerData!$G:$G,PlayerData!L:L,""),
_xlfn.XLOOKUP(_xlfn.CONCAT(5,"-",$A235, "-", "H"), PlayerData!$G:$G,PlayerData!L:L,""),
_xlfn.XLOOKUP(_xlfn.CONCAT(6,"-",$A235, "-", "H"), PlayerData!$G:$G,PlayerData!L:L,""),
_xlfn.XLOOKUP(_xlfn.CONCAT(7,"-",$A235, "-", "H"), PlayerData!$G:$G,PlayerData!L:L,""),
_xlfn.XLOOKUP(_xlfn.CONCAT(8,"-",$A235, "-", "H"), PlayerData!$G:$G,PlayerData!L:L,""),
_xlfn.XLOOKUP(_xlfn.CONCAT(9,"-",$A235, "-", "H"), PlayerData!$G:$G,PlayerData!L:L,""),
_xlfn.XLOOKUP(_xlfn.CONCAT(10,"-",$A235, "-", "H"), PlayerData!$G:$G,PlayerData!L:L,""),
_xlfn.XLOOKUP(_xlfn.CONCAT(11,"-",$A235, "-", "H"), PlayerData!$G:$G,PlayerData!L:L,""),
_xlfn.XLOOKUP(_xlfn.CONCAT(12,"-",$A235, "-", "H"), PlayerData!$G:$G,PlayerData!L:L,""),
_xlfn.XLOOKUP(_xlfn.CONCAT(13,"-",$A235, "-", "H"), PlayerData!$G:$G,PlayerData!L:L,""),
_xlfn.XLOOKUP(_xlfn.CONCAT(14,"-",$A235, "-", "H"), PlayerData!$G:$G,PlayerData!L:L,""),
_xlfn.XLOOKUP(_xlfn.CONCAT(15,"-",$A235, "-", "H"), PlayerData!$G:$G,PlayerData!L:L,""),
_xlfn.XLOOKUP(_xlfn.CONCAT(16,"-",$A235, "-", "H"), PlayerData!$G:$G,PlayerData!L:L,""),
_xlfn.XLOOKUP(_xlfn.CONCAT(17,"-",$A235, "-", "H"), PlayerData!$G:$G,PlayerData!L:L,""),
_xlfn.XLOOKUP(_xlfn.CONCAT(18,"-",$A235, "-", "H"), PlayerData!$G:$G,PlayerData!L:L,"")))</f>
        <v>0.42</v>
      </c>
      <c r="H235" s="132">
        <f t="shared" si="20"/>
        <v>0</v>
      </c>
      <c r="I235" s="132">
        <f t="shared" si="21"/>
        <v>0</v>
      </c>
      <c r="J235" s="72">
        <f t="shared" si="22"/>
        <v>5.6603773584905666</v>
      </c>
      <c r="K235" s="138" cm="1">
        <f t="array" ref="K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"A"), PlayerData!$M:$M,PlayerData!N:N,""),
_xlfn.XLOOKUP(_xlfn.CONCAT(1,"-",$A235, "-", "A"), PlayerData!$M:$M,PlayerData!N:N,""),
_xlfn.XLOOKUP(_xlfn.CONCAT(2,"-",$A235, "-", "A"), PlayerData!$M:$M,PlayerData!N:N,""),
_xlfn.XLOOKUP(_xlfn.CONCAT(3,"-",$A235, "-", "A"), PlayerData!$M:$M,PlayerData!N:N,""),
_xlfn.XLOOKUP(_xlfn.CONCAT(4,"-",$A235, "-", "A"), PlayerData!$M:$M,PlayerData!N:N,""),
_xlfn.XLOOKUP(_xlfn.CONCAT(5,"-",$A235, "-", "A"), PlayerData!$M:$M,PlayerData!N:N,""),
_xlfn.XLOOKUP(_xlfn.CONCAT(6,"-",$A235, "-", "A"), PlayerData!$M:$M,PlayerData!N:N,""),
_xlfn.XLOOKUP(_xlfn.CONCAT(7,"-",$A235, "-", "A"), PlayerData!$M:$M,PlayerData!N:N,""),
_xlfn.XLOOKUP(_xlfn.CONCAT(8,"-",$A235, "-", "A"), PlayerData!$M:$M,PlayerData!N:N,""),
_xlfn.XLOOKUP(_xlfn.CONCAT(9,"-",$A235, "-", "A"), PlayerData!$M:$M,PlayerData!N:N,""),
_xlfn.XLOOKUP(_xlfn.CONCAT(10,"-",$A235, "-", "A"), PlayerData!$M:$M,PlayerData!N:N,""),
_xlfn.XLOOKUP(_xlfn.CONCAT(11,"-",$A235, "-", "A"), PlayerData!$M:$M,PlayerData!N:N,""),
_xlfn.XLOOKUP(_xlfn.CONCAT(12,"-",$A235, "-", "A"), PlayerData!$M:$M,PlayerData!N:N,""),
_xlfn.XLOOKUP(_xlfn.CONCAT(13,"-",$A235, "-", "A"), PlayerData!$M:$M,PlayerData!N:N,""),
_xlfn.XLOOKUP(_xlfn.CONCAT(14,"-",$A235, "-", "A"), PlayerData!$M:$M,PlayerData!N:N,""),
_xlfn.XLOOKUP(_xlfn.CONCAT(15,"-",$A235, "-", "A"), PlayerData!$M:$M,PlayerData!N:N,""),
_xlfn.XLOOKUP(_xlfn.CONCAT(16,"-",$A235, "-", "A"), PlayerData!$M:$M,PlayerData!N:N,""),
_xlfn.XLOOKUP(_xlfn.CONCAT(17,"-",$A235, "-", "A"), PlayerData!$M:$M,PlayerData!N:N,""),
_xlfn.XLOOKUP(_xlfn.CONCAT(18,"-",$A235, "-", "A"), PlayerData!$M:$M,PlayerData!N:N,"")))</f>
        <v>0.75</v>
      </c>
      <c r="L235" s="138" cm="1">
        <f t="array" ref="L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"A"), PlayerData!$M:$M,PlayerData!O:O,""),
_xlfn.XLOOKUP(_xlfn.CONCAT(1,"-",$A235, "-", "A"), PlayerData!$M:$M,PlayerData!O:O,""),
_xlfn.XLOOKUP(_xlfn.CONCAT(2,"-",$A235, "-", "A"), PlayerData!$M:$M,PlayerData!O:O,""),
_xlfn.XLOOKUP(_xlfn.CONCAT(3,"-",$A235, "-", "A"), PlayerData!$M:$M,PlayerData!O:O,""),
_xlfn.XLOOKUP(_xlfn.CONCAT(4,"-",$A235, "-", "A"), PlayerData!$M:$M,PlayerData!O:O,""),
_xlfn.XLOOKUP(_xlfn.CONCAT(5,"-",$A235, "-", "A"), PlayerData!$M:$M,PlayerData!O:O,""),
_xlfn.XLOOKUP(_xlfn.CONCAT(6,"-",$A235, "-", "A"), PlayerData!$M:$M,PlayerData!O:O,""),
_xlfn.XLOOKUP(_xlfn.CONCAT(7,"-",$A235, "-", "A"), PlayerData!$M:$M,PlayerData!O:O,""),
_xlfn.XLOOKUP(_xlfn.CONCAT(8,"-",$A235, "-", "A"), PlayerData!$M:$M,PlayerData!O:O,""),
_xlfn.XLOOKUP(_xlfn.CONCAT(9,"-",$A235, "-", "A"), PlayerData!$M:$M,PlayerData!O:O,""),
_xlfn.XLOOKUP(_xlfn.CONCAT(10,"-",$A235, "-", "A"), PlayerData!$M:$M,PlayerData!O:O,""),
_xlfn.XLOOKUP(_xlfn.CONCAT(11,"-",$A235, "-", "A"), PlayerData!$M:$M,PlayerData!O:O,""),
_xlfn.XLOOKUP(_xlfn.CONCAT(12,"-",$A235, "-", "A"), PlayerData!$M:$M,PlayerData!O:O,""),
_xlfn.XLOOKUP(_xlfn.CONCAT(13,"-",$A235, "-", "A"), PlayerData!$M:$M,PlayerData!O:O,""),
_xlfn.XLOOKUP(_xlfn.CONCAT(14,"-",$A235, "-", "A"), PlayerData!$M:$M,PlayerData!O:O,""),
_xlfn.XLOOKUP(_xlfn.CONCAT(15,"-",$A235, "-", "A"), PlayerData!$M:$M,PlayerData!O:O,""),
_xlfn.XLOOKUP(_xlfn.CONCAT(16,"-",$A235, "-", "A"), PlayerData!$M:$M,PlayerData!O:O,""),
_xlfn.XLOOKUP(_xlfn.CONCAT(17,"-",$A235, "-", "A"), PlayerData!$M:$M,PlayerData!O:O,""),
_xlfn.XLOOKUP(_xlfn.CONCAT(18,"-",$A235, "-", "A"), PlayerData!$M:$M,PlayerData!O:O,"")))</f>
        <v>0</v>
      </c>
      <c r="M235" s="96" cm="1">
        <f t="array" ref="M2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_xlfn.XLOOKUP(_xlfn.CONCAT(0,"-",$A235, "-", "A"), PlayerData!$M:$M,PlayerData!R:R,""),
_xlfn.XLOOKUP(_xlfn.CONCAT(1,"-",$A235, "-", "A"), PlayerData!$M:$M,PlayerData!R:R,""),
_xlfn.XLOOKUP(_xlfn.CONCAT(2,"-",$A235, "-", "A"), PlayerData!$M:$M,PlayerData!R:R,""),
_xlfn.XLOOKUP(_xlfn.CONCAT(3,"-",$A235, "-", "A"), PlayerData!$M:$M,PlayerData!R:R,""),
_xlfn.XLOOKUP(_xlfn.CONCAT(4,"-",$A235, "-", "A"), PlayerData!$M:$M,PlayerData!R:R,""),
_xlfn.XLOOKUP(_xlfn.CONCAT(5,"-",$A235, "-", "A"), PlayerData!$M:$M,PlayerData!R:R,""),
_xlfn.XLOOKUP(_xlfn.CONCAT(6,"-",$A235, "-", "A"), PlayerData!$M:$M,PlayerData!R:R,""),
_xlfn.XLOOKUP(_xlfn.CONCAT(7,"-",$A235, "-", "A"), PlayerData!$M:$M,PlayerData!R:R,""),
_xlfn.XLOOKUP(_xlfn.CONCAT(8,"-",$A235, "-", "A"), PlayerData!$M:$M,PlayerData!R:R,""),
_xlfn.XLOOKUP(_xlfn.CONCAT(9,"-",$A235, "-", "A"), PlayerData!$M:$M,PlayerData!R:R,""),
_xlfn.XLOOKUP(_xlfn.CONCAT(10,"-",$A235, "-", "A"), PlayerData!$M:$M,PlayerData!R:R,""),
_xlfn.XLOOKUP(_xlfn.CONCAT(11,"-",$A235, "-", "A"), PlayerData!$M:$M,PlayerData!R:R,""),
_xlfn.XLOOKUP(_xlfn.CONCAT(12,"-",$A235, "-", "A"), PlayerData!$M:$M,PlayerData!R:R,""),
_xlfn.XLOOKUP(_xlfn.CONCAT(13,"-",$A235, "-", "A"), PlayerData!$M:$M,PlayerData!R:R,""),
_xlfn.XLOOKUP(_xlfn.CONCAT(14,"-",$A235, "-", "A"), PlayerData!$M:$M,PlayerData!R:R,""),
_xlfn.XLOOKUP(_xlfn.CONCAT(15,"-",$A235, "-", "A"), PlayerData!$M:$M,PlayerData!R:R,""),
_xlfn.XLOOKUP(_xlfn.CONCAT(16,"-",$A235, "-", "A"), PlayerData!$M:$M,PlayerData!R:R,""),
_xlfn.XLOOKUP(_xlfn.CONCAT(17,"-",$A235, "-", "A"), PlayerData!$M:$M,PlayerData!R:R,""),
_xlfn.XLOOKUP(_xlfn.CONCAT(18,"-",$A235, "-", "A"), PlayerData!$M:$M,PlayerData!R:R,"")))</f>
        <v>1.44</v>
      </c>
      <c r="N235" s="134">
        <f t="shared" si="23"/>
        <v>17.045454545454543</v>
      </c>
      <c r="O235" s="134">
        <f t="shared" si="24"/>
        <v>0</v>
      </c>
      <c r="P235" s="73">
        <f t="shared" si="25"/>
        <v>19.40700808625337</v>
      </c>
      <c r="Q235" s="132" cm="1">
        <f t="array" ref="Q235">IF(OR($A235=Solver!$T$12:$T$201),0,SUMPRODUCT($H235:$J235,$T$4:$V$4))</f>
        <v>5.6603773584905666</v>
      </c>
      <c r="R235" s="73" cm="1">
        <f t="array" ref="R235">IF(OR($A235=Solver!$T$12:$T$201),0, SUMPRODUCT($N235:$P235, $T$4:$V$4))</f>
        <v>19.40700808625337</v>
      </c>
    </row>
    <row r="236" spans="1:18">
      <c r="A236" s="55">
        <v>234</v>
      </c>
      <c r="B236" s="55" t="str">
        <f>_xlfn.XLOOKUP($A236, PlayerData!$B$3:$B$394, PlayerData!C$3:C$394)</f>
        <v>BUR</v>
      </c>
      <c r="C236" s="55" t="str">
        <f>_xlfn.XLOOKUP($A236, PlayerData!$B$3:$B$394, PlayerData!D$3:D$394)</f>
        <v>D</v>
      </c>
      <c r="D236" s="31" t="str">
        <f>_xlfn.XLOOKUP($A236, PlayerData!$B$3:$B$394, PlayerData!E$3:E$394)</f>
        <v>Tarkowski</v>
      </c>
      <c r="E236" s="136" cm="1">
        <f t="array" ref="E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"H"), PlayerData!$G:$G,PlayerData!H:H,""),
_xlfn.XLOOKUP(_xlfn.CONCAT(1,"-",$A236, "-", "H"), PlayerData!$G:$G,PlayerData!H:H,""),
_xlfn.XLOOKUP(_xlfn.CONCAT(2,"-",$A236, "-", "H"), PlayerData!$G:$G,PlayerData!H:H,""),
_xlfn.XLOOKUP(_xlfn.CONCAT(3,"-",$A236, "-", "H"), PlayerData!$G:$G,PlayerData!H:H,""),
_xlfn.XLOOKUP(_xlfn.CONCAT(4,"-",$A236, "-", "H"), PlayerData!$G:$G,PlayerData!H:H,""),
_xlfn.XLOOKUP(_xlfn.CONCAT(5,"-",$A236, "-", "H"), PlayerData!$G:$G,PlayerData!H:H,""),
_xlfn.XLOOKUP(_xlfn.CONCAT(6,"-",$A236, "-", "H"), PlayerData!$G:$G,PlayerData!H:H,""),
_xlfn.XLOOKUP(_xlfn.CONCAT(7,"-",$A236, "-", "H"), PlayerData!$G:$G,PlayerData!H:H,""),
_xlfn.XLOOKUP(_xlfn.CONCAT(8,"-",$A236, "-", "H"), PlayerData!$G:$G,PlayerData!H:H,""),
_xlfn.XLOOKUP(_xlfn.CONCAT(9,"-",$A236, "-", "H"), PlayerData!$G:$G,PlayerData!H:H,""),
_xlfn.XLOOKUP(_xlfn.CONCAT(10,"-",$A236, "-", "H"), PlayerData!$G:$G,PlayerData!H:H,""),
_xlfn.XLOOKUP(_xlfn.CONCAT(11,"-",$A236, "-", "H"), PlayerData!$G:$G,PlayerData!H:H,""),
_xlfn.XLOOKUP(_xlfn.CONCAT(12,"-",$A236, "-", "H"), PlayerData!$G:$G,PlayerData!H:H,""),
_xlfn.XLOOKUP(_xlfn.CONCAT(13,"-",$A236, "-", "H"), PlayerData!$G:$G,PlayerData!H:H,""),
_xlfn.XLOOKUP(_xlfn.CONCAT(14,"-",$A236, "-", "H"), PlayerData!$G:$G,PlayerData!H:H,""),
_xlfn.XLOOKUP(_xlfn.CONCAT(15,"-",$A236, "-", "H"), PlayerData!$G:$G,PlayerData!H:H,""),
_xlfn.XLOOKUP(_xlfn.CONCAT(16,"-",$A236, "-", "H"), PlayerData!$G:$G,PlayerData!H:H,""),
_xlfn.XLOOKUP(_xlfn.CONCAT(17,"-",$A236, "-", "H"), PlayerData!$G:$G,PlayerData!H:H,""),
_xlfn.XLOOKUP(_xlfn.CONCAT(18,"-",$A236, "-", "H"), PlayerData!$G:$G,PlayerData!H:H,"")))</f>
        <v>0.6</v>
      </c>
      <c r="F236" s="136" cm="1">
        <f t="array" ref="F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"H"), PlayerData!$G:$G,PlayerData!I:I,""),
_xlfn.XLOOKUP(_xlfn.CONCAT(1,"-",$A236, "-", "H"), PlayerData!$G:$G,PlayerData!I:I,""),
_xlfn.XLOOKUP(_xlfn.CONCAT(2,"-",$A236, "-", "H"), PlayerData!$G:$G,PlayerData!I:I,""),
_xlfn.XLOOKUP(_xlfn.CONCAT(3,"-",$A236, "-", "H"), PlayerData!$G:$G,PlayerData!I:I,""),
_xlfn.XLOOKUP(_xlfn.CONCAT(4,"-",$A236, "-", "H"), PlayerData!$G:$G,PlayerData!I:I,""),
_xlfn.XLOOKUP(_xlfn.CONCAT(5,"-",$A236, "-", "H"), PlayerData!$G:$G,PlayerData!I:I,""),
_xlfn.XLOOKUP(_xlfn.CONCAT(6,"-",$A236, "-", "H"), PlayerData!$G:$G,PlayerData!I:I,""),
_xlfn.XLOOKUP(_xlfn.CONCAT(7,"-",$A236, "-", "H"), PlayerData!$G:$G,PlayerData!I:I,""),
_xlfn.XLOOKUP(_xlfn.CONCAT(8,"-",$A236, "-", "H"), PlayerData!$G:$G,PlayerData!I:I,""),
_xlfn.XLOOKUP(_xlfn.CONCAT(9,"-",$A236, "-", "H"), PlayerData!$G:$G,PlayerData!I:I,""),
_xlfn.XLOOKUP(_xlfn.CONCAT(10,"-",$A236, "-", "H"), PlayerData!$G:$G,PlayerData!I:I,""),
_xlfn.XLOOKUP(_xlfn.CONCAT(11,"-",$A236, "-", "H"), PlayerData!$G:$G,PlayerData!I:I,""),
_xlfn.XLOOKUP(_xlfn.CONCAT(12,"-",$A236, "-", "H"), PlayerData!$G:$G,PlayerData!I:I,""),
_xlfn.XLOOKUP(_xlfn.CONCAT(13,"-",$A236, "-", "H"), PlayerData!$G:$G,PlayerData!I:I,""),
_xlfn.XLOOKUP(_xlfn.CONCAT(14,"-",$A236, "-", "H"), PlayerData!$G:$G,PlayerData!I:I,""),
_xlfn.XLOOKUP(_xlfn.CONCAT(15,"-",$A236, "-", "H"), PlayerData!$G:$G,PlayerData!I:I,""),
_xlfn.XLOOKUP(_xlfn.CONCAT(16,"-",$A236, "-", "H"), PlayerData!$G:$G,PlayerData!I:I,""),
_xlfn.XLOOKUP(_xlfn.CONCAT(17,"-",$A236, "-", "H"), PlayerData!$G:$G,PlayerData!I:I,""),
_xlfn.XLOOKUP(_xlfn.CONCAT(18,"-",$A236, "-", "H"), PlayerData!$G:$G,PlayerData!I:I,"")))</f>
        <v>0.2</v>
      </c>
      <c r="G236" s="90" cm="1">
        <f t="array" ref="G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"H"), PlayerData!$G:$G,PlayerData!L:L,""),
_xlfn.XLOOKUP(_xlfn.CONCAT(1,"-",$A236, "-", "H"), PlayerData!$G:$G,PlayerData!L:L,""),
_xlfn.XLOOKUP(_xlfn.CONCAT(2,"-",$A236, "-", "H"), PlayerData!$G:$G,PlayerData!L:L,""),
_xlfn.XLOOKUP(_xlfn.CONCAT(3,"-",$A236, "-", "H"), PlayerData!$G:$G,PlayerData!L:L,""),
_xlfn.XLOOKUP(_xlfn.CONCAT(4,"-",$A236, "-", "H"), PlayerData!$G:$G,PlayerData!L:L,""),
_xlfn.XLOOKUP(_xlfn.CONCAT(5,"-",$A236, "-", "H"), PlayerData!$G:$G,PlayerData!L:L,""),
_xlfn.XLOOKUP(_xlfn.CONCAT(6,"-",$A236, "-", "H"), PlayerData!$G:$G,PlayerData!L:L,""),
_xlfn.XLOOKUP(_xlfn.CONCAT(7,"-",$A236, "-", "H"), PlayerData!$G:$G,PlayerData!L:L,""),
_xlfn.XLOOKUP(_xlfn.CONCAT(8,"-",$A236, "-", "H"), PlayerData!$G:$G,PlayerData!L:L,""),
_xlfn.XLOOKUP(_xlfn.CONCAT(9,"-",$A236, "-", "H"), PlayerData!$G:$G,PlayerData!L:L,""),
_xlfn.XLOOKUP(_xlfn.CONCAT(10,"-",$A236, "-", "H"), PlayerData!$G:$G,PlayerData!L:L,""),
_xlfn.XLOOKUP(_xlfn.CONCAT(11,"-",$A236, "-", "H"), PlayerData!$G:$G,PlayerData!L:L,""),
_xlfn.XLOOKUP(_xlfn.CONCAT(12,"-",$A236, "-", "H"), PlayerData!$G:$G,PlayerData!L:L,""),
_xlfn.XLOOKUP(_xlfn.CONCAT(13,"-",$A236, "-", "H"), PlayerData!$G:$G,PlayerData!L:L,""),
_xlfn.XLOOKUP(_xlfn.CONCAT(14,"-",$A236, "-", "H"), PlayerData!$G:$G,PlayerData!L:L,""),
_xlfn.XLOOKUP(_xlfn.CONCAT(15,"-",$A236, "-", "H"), PlayerData!$G:$G,PlayerData!L:L,""),
_xlfn.XLOOKUP(_xlfn.CONCAT(16,"-",$A236, "-", "H"), PlayerData!$G:$G,PlayerData!L:L,""),
_xlfn.XLOOKUP(_xlfn.CONCAT(17,"-",$A236, "-", "H"), PlayerData!$G:$G,PlayerData!L:L,""),
_xlfn.XLOOKUP(_xlfn.CONCAT(18,"-",$A236, "-", "H"), PlayerData!$G:$G,PlayerData!L:L,"")))</f>
        <v>1.05</v>
      </c>
      <c r="H236" s="132">
        <f t="shared" si="20"/>
        <v>13.636363636363635</v>
      </c>
      <c r="I236" s="132">
        <f t="shared" si="21"/>
        <v>9.0909090909090899</v>
      </c>
      <c r="J236" s="72">
        <f t="shared" si="22"/>
        <v>14.150943396226417</v>
      </c>
      <c r="K236" s="138" cm="1">
        <f t="array" ref="K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"A"), PlayerData!$M:$M,PlayerData!N:N,""),
_xlfn.XLOOKUP(_xlfn.CONCAT(1,"-",$A236, "-", "A"), PlayerData!$M:$M,PlayerData!N:N,""),
_xlfn.XLOOKUP(_xlfn.CONCAT(2,"-",$A236, "-", "A"), PlayerData!$M:$M,PlayerData!N:N,""),
_xlfn.XLOOKUP(_xlfn.CONCAT(3,"-",$A236, "-", "A"), PlayerData!$M:$M,PlayerData!N:N,""),
_xlfn.XLOOKUP(_xlfn.CONCAT(4,"-",$A236, "-", "A"), PlayerData!$M:$M,PlayerData!N:N,""),
_xlfn.XLOOKUP(_xlfn.CONCAT(5,"-",$A236, "-", "A"), PlayerData!$M:$M,PlayerData!N:N,""),
_xlfn.XLOOKUP(_xlfn.CONCAT(6,"-",$A236, "-", "A"), PlayerData!$M:$M,PlayerData!N:N,""),
_xlfn.XLOOKUP(_xlfn.CONCAT(7,"-",$A236, "-", "A"), PlayerData!$M:$M,PlayerData!N:N,""),
_xlfn.XLOOKUP(_xlfn.CONCAT(8,"-",$A236, "-", "A"), PlayerData!$M:$M,PlayerData!N:N,""),
_xlfn.XLOOKUP(_xlfn.CONCAT(9,"-",$A236, "-", "A"), PlayerData!$M:$M,PlayerData!N:N,""),
_xlfn.XLOOKUP(_xlfn.CONCAT(10,"-",$A236, "-", "A"), PlayerData!$M:$M,PlayerData!N:N,""),
_xlfn.XLOOKUP(_xlfn.CONCAT(11,"-",$A236, "-", "A"), PlayerData!$M:$M,PlayerData!N:N,""),
_xlfn.XLOOKUP(_xlfn.CONCAT(12,"-",$A236, "-", "A"), PlayerData!$M:$M,PlayerData!N:N,""),
_xlfn.XLOOKUP(_xlfn.CONCAT(13,"-",$A236, "-", "A"), PlayerData!$M:$M,PlayerData!N:N,""),
_xlfn.XLOOKUP(_xlfn.CONCAT(14,"-",$A236, "-", "A"), PlayerData!$M:$M,PlayerData!N:N,""),
_xlfn.XLOOKUP(_xlfn.CONCAT(15,"-",$A236, "-", "A"), PlayerData!$M:$M,PlayerData!N:N,""),
_xlfn.XLOOKUP(_xlfn.CONCAT(16,"-",$A236, "-", "A"), PlayerData!$M:$M,PlayerData!N:N,""),
_xlfn.XLOOKUP(_xlfn.CONCAT(17,"-",$A236, "-", "A"), PlayerData!$M:$M,PlayerData!N:N,""),
_xlfn.XLOOKUP(_xlfn.CONCAT(18,"-",$A236, "-", "A"), PlayerData!$M:$M,PlayerData!N:N,"")))</f>
        <v>0.22</v>
      </c>
      <c r="L236" s="138" cm="1">
        <f t="array" ref="L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"A"), PlayerData!$M:$M,PlayerData!O:O,""),
_xlfn.XLOOKUP(_xlfn.CONCAT(1,"-",$A236, "-", "A"), PlayerData!$M:$M,PlayerData!O:O,""),
_xlfn.XLOOKUP(_xlfn.CONCAT(2,"-",$A236, "-", "A"), PlayerData!$M:$M,PlayerData!O:O,""),
_xlfn.XLOOKUP(_xlfn.CONCAT(3,"-",$A236, "-", "A"), PlayerData!$M:$M,PlayerData!O:O,""),
_xlfn.XLOOKUP(_xlfn.CONCAT(4,"-",$A236, "-", "A"), PlayerData!$M:$M,PlayerData!O:O,""),
_xlfn.XLOOKUP(_xlfn.CONCAT(5,"-",$A236, "-", "A"), PlayerData!$M:$M,PlayerData!O:O,""),
_xlfn.XLOOKUP(_xlfn.CONCAT(6,"-",$A236, "-", "A"), PlayerData!$M:$M,PlayerData!O:O,""),
_xlfn.XLOOKUP(_xlfn.CONCAT(7,"-",$A236, "-", "A"), PlayerData!$M:$M,PlayerData!O:O,""),
_xlfn.XLOOKUP(_xlfn.CONCAT(8,"-",$A236, "-", "A"), PlayerData!$M:$M,PlayerData!O:O,""),
_xlfn.XLOOKUP(_xlfn.CONCAT(9,"-",$A236, "-", "A"), PlayerData!$M:$M,PlayerData!O:O,""),
_xlfn.XLOOKUP(_xlfn.CONCAT(10,"-",$A236, "-", "A"), PlayerData!$M:$M,PlayerData!O:O,""),
_xlfn.XLOOKUP(_xlfn.CONCAT(11,"-",$A236, "-", "A"), PlayerData!$M:$M,PlayerData!O:O,""),
_xlfn.XLOOKUP(_xlfn.CONCAT(12,"-",$A236, "-", "A"), PlayerData!$M:$M,PlayerData!O:O,""),
_xlfn.XLOOKUP(_xlfn.CONCAT(13,"-",$A236, "-", "A"), PlayerData!$M:$M,PlayerData!O:O,""),
_xlfn.XLOOKUP(_xlfn.CONCAT(14,"-",$A236, "-", "A"), PlayerData!$M:$M,PlayerData!O:O,""),
_xlfn.XLOOKUP(_xlfn.CONCAT(15,"-",$A236, "-", "A"), PlayerData!$M:$M,PlayerData!O:O,""),
_xlfn.XLOOKUP(_xlfn.CONCAT(16,"-",$A236, "-", "A"), PlayerData!$M:$M,PlayerData!O:O,""),
_xlfn.XLOOKUP(_xlfn.CONCAT(17,"-",$A236, "-", "A"), PlayerData!$M:$M,PlayerData!O:O,""),
_xlfn.XLOOKUP(_xlfn.CONCAT(18,"-",$A236, "-", "A"), PlayerData!$M:$M,PlayerData!O:O,"")))</f>
        <v>0</v>
      </c>
      <c r="M236" s="96" cm="1">
        <f t="array" ref="M2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_xlfn.XLOOKUP(_xlfn.CONCAT(0,"-",$A236, "-", "A"), PlayerData!$M:$M,PlayerData!R:R,""),
_xlfn.XLOOKUP(_xlfn.CONCAT(1,"-",$A236, "-", "A"), PlayerData!$M:$M,PlayerData!R:R,""),
_xlfn.XLOOKUP(_xlfn.CONCAT(2,"-",$A236, "-", "A"), PlayerData!$M:$M,PlayerData!R:R,""),
_xlfn.XLOOKUP(_xlfn.CONCAT(3,"-",$A236, "-", "A"), PlayerData!$M:$M,PlayerData!R:R,""),
_xlfn.XLOOKUP(_xlfn.CONCAT(4,"-",$A236, "-", "A"), PlayerData!$M:$M,PlayerData!R:R,""),
_xlfn.XLOOKUP(_xlfn.CONCAT(5,"-",$A236, "-", "A"), PlayerData!$M:$M,PlayerData!R:R,""),
_xlfn.XLOOKUP(_xlfn.CONCAT(6,"-",$A236, "-", "A"), PlayerData!$M:$M,PlayerData!R:R,""),
_xlfn.XLOOKUP(_xlfn.CONCAT(7,"-",$A236, "-", "A"), PlayerData!$M:$M,PlayerData!R:R,""),
_xlfn.XLOOKUP(_xlfn.CONCAT(8,"-",$A236, "-", "A"), PlayerData!$M:$M,PlayerData!R:R,""),
_xlfn.XLOOKUP(_xlfn.CONCAT(9,"-",$A236, "-", "A"), PlayerData!$M:$M,PlayerData!R:R,""),
_xlfn.XLOOKUP(_xlfn.CONCAT(10,"-",$A236, "-", "A"), PlayerData!$M:$M,PlayerData!R:R,""),
_xlfn.XLOOKUP(_xlfn.CONCAT(11,"-",$A236, "-", "A"), PlayerData!$M:$M,PlayerData!R:R,""),
_xlfn.XLOOKUP(_xlfn.CONCAT(12,"-",$A236, "-", "A"), PlayerData!$M:$M,PlayerData!R:R,""),
_xlfn.XLOOKUP(_xlfn.CONCAT(13,"-",$A236, "-", "A"), PlayerData!$M:$M,PlayerData!R:R,""),
_xlfn.XLOOKUP(_xlfn.CONCAT(14,"-",$A236, "-", "A"), PlayerData!$M:$M,PlayerData!R:R,""),
_xlfn.XLOOKUP(_xlfn.CONCAT(15,"-",$A236, "-", "A"), PlayerData!$M:$M,PlayerData!R:R,""),
_xlfn.XLOOKUP(_xlfn.CONCAT(16,"-",$A236, "-", "A"), PlayerData!$M:$M,PlayerData!R:R,""),
_xlfn.XLOOKUP(_xlfn.CONCAT(17,"-",$A236, "-", "A"), PlayerData!$M:$M,PlayerData!R:R,""),
_xlfn.XLOOKUP(_xlfn.CONCAT(18,"-",$A236, "-", "A"), PlayerData!$M:$M,PlayerData!R:R,"")))</f>
        <v>0.15</v>
      </c>
      <c r="N236" s="134">
        <f t="shared" si="23"/>
        <v>5</v>
      </c>
      <c r="O236" s="134">
        <f t="shared" si="24"/>
        <v>0</v>
      </c>
      <c r="P236" s="73">
        <f t="shared" si="25"/>
        <v>2.0215633423180597</v>
      </c>
      <c r="Q236" s="132" cm="1">
        <f t="array" ref="Q236">IF(OR($A236=Solver!$T$12:$T$201),0,SUMPRODUCT($H236:$J236,$T$4:$V$4))</f>
        <v>14.150943396226417</v>
      </c>
      <c r="R236" s="73" cm="1">
        <f t="array" ref="R236">IF(OR($A236=Solver!$T$12:$T$201),0, SUMPRODUCT($N236:$P236, $T$4:$V$4))</f>
        <v>2.0215633423180597</v>
      </c>
    </row>
    <row r="237" spans="1:18">
      <c r="A237" s="55">
        <v>235</v>
      </c>
      <c r="B237" s="55" t="str">
        <f>_xlfn.XLOOKUP($A237, PlayerData!$B$3:$B$394, PlayerData!C$3:C$394)</f>
        <v>ARS</v>
      </c>
      <c r="C237" s="55" t="str">
        <f>_xlfn.XLOOKUP($A237, PlayerData!$B$3:$B$394, PlayerData!D$3:D$394)</f>
        <v>D</v>
      </c>
      <c r="D237" s="31" t="str">
        <f>_xlfn.XLOOKUP($A237, PlayerData!$B$3:$B$394, PlayerData!E$3:E$394)</f>
        <v>David Luiz</v>
      </c>
      <c r="E237" s="136" cm="1">
        <f t="array" ref="E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"H"), PlayerData!$G:$G,PlayerData!H:H,""),
_xlfn.XLOOKUP(_xlfn.CONCAT(1,"-",$A237, "-", "H"), PlayerData!$G:$G,PlayerData!H:H,""),
_xlfn.XLOOKUP(_xlfn.CONCAT(2,"-",$A237, "-", "H"), PlayerData!$G:$G,PlayerData!H:H,""),
_xlfn.XLOOKUP(_xlfn.CONCAT(3,"-",$A237, "-", "H"), PlayerData!$G:$G,PlayerData!H:H,""),
_xlfn.XLOOKUP(_xlfn.CONCAT(4,"-",$A237, "-", "H"), PlayerData!$G:$G,PlayerData!H:H,""),
_xlfn.XLOOKUP(_xlfn.CONCAT(5,"-",$A237, "-", "H"), PlayerData!$G:$G,PlayerData!H:H,""),
_xlfn.XLOOKUP(_xlfn.CONCAT(6,"-",$A237, "-", "H"), PlayerData!$G:$G,PlayerData!H:H,""),
_xlfn.XLOOKUP(_xlfn.CONCAT(7,"-",$A237, "-", "H"), PlayerData!$G:$G,PlayerData!H:H,""),
_xlfn.XLOOKUP(_xlfn.CONCAT(8,"-",$A237, "-", "H"), PlayerData!$G:$G,PlayerData!H:H,""),
_xlfn.XLOOKUP(_xlfn.CONCAT(9,"-",$A237, "-", "H"), PlayerData!$G:$G,PlayerData!H:H,""),
_xlfn.XLOOKUP(_xlfn.CONCAT(10,"-",$A237, "-", "H"), PlayerData!$G:$G,PlayerData!H:H,""),
_xlfn.XLOOKUP(_xlfn.CONCAT(11,"-",$A237, "-", "H"), PlayerData!$G:$G,PlayerData!H:H,""),
_xlfn.XLOOKUP(_xlfn.CONCAT(12,"-",$A237, "-", "H"), PlayerData!$G:$G,PlayerData!H:H,""),
_xlfn.XLOOKUP(_xlfn.CONCAT(13,"-",$A237, "-", "H"), PlayerData!$G:$G,PlayerData!H:H,""),
_xlfn.XLOOKUP(_xlfn.CONCAT(14,"-",$A237, "-", "H"), PlayerData!$G:$G,PlayerData!H:H,""),
_xlfn.XLOOKUP(_xlfn.CONCAT(15,"-",$A237, "-", "H"), PlayerData!$G:$G,PlayerData!H:H,""),
_xlfn.XLOOKUP(_xlfn.CONCAT(16,"-",$A237, "-", "H"), PlayerData!$G:$G,PlayerData!H:H,""),
_xlfn.XLOOKUP(_xlfn.CONCAT(17,"-",$A237, "-", "H"), PlayerData!$G:$G,PlayerData!H:H,""),
_xlfn.XLOOKUP(_xlfn.CONCAT(18,"-",$A237, "-", "H"), PlayerData!$G:$G,PlayerData!H:H,"")))</f>
        <v>0.3</v>
      </c>
      <c r="F237" s="136" cm="1">
        <f t="array" ref="F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"H"), PlayerData!$G:$G,PlayerData!I:I,""),
_xlfn.XLOOKUP(_xlfn.CONCAT(1,"-",$A237, "-", "H"), PlayerData!$G:$G,PlayerData!I:I,""),
_xlfn.XLOOKUP(_xlfn.CONCAT(2,"-",$A237, "-", "H"), PlayerData!$G:$G,PlayerData!I:I,""),
_xlfn.XLOOKUP(_xlfn.CONCAT(3,"-",$A237, "-", "H"), PlayerData!$G:$G,PlayerData!I:I,""),
_xlfn.XLOOKUP(_xlfn.CONCAT(4,"-",$A237, "-", "H"), PlayerData!$G:$G,PlayerData!I:I,""),
_xlfn.XLOOKUP(_xlfn.CONCAT(5,"-",$A237, "-", "H"), PlayerData!$G:$G,PlayerData!I:I,""),
_xlfn.XLOOKUP(_xlfn.CONCAT(6,"-",$A237, "-", "H"), PlayerData!$G:$G,PlayerData!I:I,""),
_xlfn.XLOOKUP(_xlfn.CONCAT(7,"-",$A237, "-", "H"), PlayerData!$G:$G,PlayerData!I:I,""),
_xlfn.XLOOKUP(_xlfn.CONCAT(8,"-",$A237, "-", "H"), PlayerData!$G:$G,PlayerData!I:I,""),
_xlfn.XLOOKUP(_xlfn.CONCAT(9,"-",$A237, "-", "H"), PlayerData!$G:$G,PlayerData!I:I,""),
_xlfn.XLOOKUP(_xlfn.CONCAT(10,"-",$A237, "-", "H"), PlayerData!$G:$G,PlayerData!I:I,""),
_xlfn.XLOOKUP(_xlfn.CONCAT(11,"-",$A237, "-", "H"), PlayerData!$G:$G,PlayerData!I:I,""),
_xlfn.XLOOKUP(_xlfn.CONCAT(12,"-",$A237, "-", "H"), PlayerData!$G:$G,PlayerData!I:I,""),
_xlfn.XLOOKUP(_xlfn.CONCAT(13,"-",$A237, "-", "H"), PlayerData!$G:$G,PlayerData!I:I,""),
_xlfn.XLOOKUP(_xlfn.CONCAT(14,"-",$A237, "-", "H"), PlayerData!$G:$G,PlayerData!I:I,""),
_xlfn.XLOOKUP(_xlfn.CONCAT(15,"-",$A237, "-", "H"), PlayerData!$G:$G,PlayerData!I:I,""),
_xlfn.XLOOKUP(_xlfn.CONCAT(16,"-",$A237, "-", "H"), PlayerData!$G:$G,PlayerData!I:I,""),
_xlfn.XLOOKUP(_xlfn.CONCAT(17,"-",$A237, "-", "H"), PlayerData!$G:$G,PlayerData!I:I,""),
_xlfn.XLOOKUP(_xlfn.CONCAT(18,"-",$A237, "-", "H"), PlayerData!$G:$G,PlayerData!I:I,"")))</f>
        <v>0</v>
      </c>
      <c r="G237" s="90" cm="1">
        <f t="array" ref="G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"H"), PlayerData!$G:$G,PlayerData!L:L,""),
_xlfn.XLOOKUP(_xlfn.CONCAT(1,"-",$A237, "-", "H"), PlayerData!$G:$G,PlayerData!L:L,""),
_xlfn.XLOOKUP(_xlfn.CONCAT(2,"-",$A237, "-", "H"), PlayerData!$G:$G,PlayerData!L:L,""),
_xlfn.XLOOKUP(_xlfn.CONCAT(3,"-",$A237, "-", "H"), PlayerData!$G:$G,PlayerData!L:L,""),
_xlfn.XLOOKUP(_xlfn.CONCAT(4,"-",$A237, "-", "H"), PlayerData!$G:$G,PlayerData!L:L,""),
_xlfn.XLOOKUP(_xlfn.CONCAT(5,"-",$A237, "-", "H"), PlayerData!$G:$G,PlayerData!L:L,""),
_xlfn.XLOOKUP(_xlfn.CONCAT(6,"-",$A237, "-", "H"), PlayerData!$G:$G,PlayerData!L:L,""),
_xlfn.XLOOKUP(_xlfn.CONCAT(7,"-",$A237, "-", "H"), PlayerData!$G:$G,PlayerData!L:L,""),
_xlfn.XLOOKUP(_xlfn.CONCAT(8,"-",$A237, "-", "H"), PlayerData!$G:$G,PlayerData!L:L,""),
_xlfn.XLOOKUP(_xlfn.CONCAT(9,"-",$A237, "-", "H"), PlayerData!$G:$G,PlayerData!L:L,""),
_xlfn.XLOOKUP(_xlfn.CONCAT(10,"-",$A237, "-", "H"), PlayerData!$G:$G,PlayerData!L:L,""),
_xlfn.XLOOKUP(_xlfn.CONCAT(11,"-",$A237, "-", "H"), PlayerData!$G:$G,PlayerData!L:L,""),
_xlfn.XLOOKUP(_xlfn.CONCAT(12,"-",$A237, "-", "H"), PlayerData!$G:$G,PlayerData!L:L,""),
_xlfn.XLOOKUP(_xlfn.CONCAT(13,"-",$A237, "-", "H"), PlayerData!$G:$G,PlayerData!L:L,""),
_xlfn.XLOOKUP(_xlfn.CONCAT(14,"-",$A237, "-", "H"), PlayerData!$G:$G,PlayerData!L:L,""),
_xlfn.XLOOKUP(_xlfn.CONCAT(15,"-",$A237, "-", "H"), PlayerData!$G:$G,PlayerData!L:L,""),
_xlfn.XLOOKUP(_xlfn.CONCAT(16,"-",$A237, "-", "H"), PlayerData!$G:$G,PlayerData!L:L,""),
_xlfn.XLOOKUP(_xlfn.CONCAT(17,"-",$A237, "-", "H"), PlayerData!$G:$G,PlayerData!L:L,""),
_xlfn.XLOOKUP(_xlfn.CONCAT(18,"-",$A237, "-", "H"), PlayerData!$G:$G,PlayerData!L:L,"")))</f>
        <v>0.45000000000000007</v>
      </c>
      <c r="H237" s="132">
        <f t="shared" si="20"/>
        <v>6.8181818181818175</v>
      </c>
      <c r="I237" s="132">
        <f t="shared" si="21"/>
        <v>0</v>
      </c>
      <c r="J237" s="72">
        <f t="shared" si="22"/>
        <v>6.0646900269541799</v>
      </c>
      <c r="K237" s="138" cm="1">
        <f t="array" ref="K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"A"), PlayerData!$M:$M,PlayerData!N:N,""),
_xlfn.XLOOKUP(_xlfn.CONCAT(1,"-",$A237, "-", "A"), PlayerData!$M:$M,PlayerData!N:N,""),
_xlfn.XLOOKUP(_xlfn.CONCAT(2,"-",$A237, "-", "A"), PlayerData!$M:$M,PlayerData!N:N,""),
_xlfn.XLOOKUP(_xlfn.CONCAT(3,"-",$A237, "-", "A"), PlayerData!$M:$M,PlayerData!N:N,""),
_xlfn.XLOOKUP(_xlfn.CONCAT(4,"-",$A237, "-", "A"), PlayerData!$M:$M,PlayerData!N:N,""),
_xlfn.XLOOKUP(_xlfn.CONCAT(5,"-",$A237, "-", "A"), PlayerData!$M:$M,PlayerData!N:N,""),
_xlfn.XLOOKUP(_xlfn.CONCAT(6,"-",$A237, "-", "A"), PlayerData!$M:$M,PlayerData!N:N,""),
_xlfn.XLOOKUP(_xlfn.CONCAT(7,"-",$A237, "-", "A"), PlayerData!$M:$M,PlayerData!N:N,""),
_xlfn.XLOOKUP(_xlfn.CONCAT(8,"-",$A237, "-", "A"), PlayerData!$M:$M,PlayerData!N:N,""),
_xlfn.XLOOKUP(_xlfn.CONCAT(9,"-",$A237, "-", "A"), PlayerData!$M:$M,PlayerData!N:N,""),
_xlfn.XLOOKUP(_xlfn.CONCAT(10,"-",$A237, "-", "A"), PlayerData!$M:$M,PlayerData!N:N,""),
_xlfn.XLOOKUP(_xlfn.CONCAT(11,"-",$A237, "-", "A"), PlayerData!$M:$M,PlayerData!N:N,""),
_xlfn.XLOOKUP(_xlfn.CONCAT(12,"-",$A237, "-", "A"), PlayerData!$M:$M,PlayerData!N:N,""),
_xlfn.XLOOKUP(_xlfn.CONCAT(13,"-",$A237, "-", "A"), PlayerData!$M:$M,PlayerData!N:N,""),
_xlfn.XLOOKUP(_xlfn.CONCAT(14,"-",$A237, "-", "A"), PlayerData!$M:$M,PlayerData!N:N,""),
_xlfn.XLOOKUP(_xlfn.CONCAT(15,"-",$A237, "-", "A"), PlayerData!$M:$M,PlayerData!N:N,""),
_xlfn.XLOOKUP(_xlfn.CONCAT(16,"-",$A237, "-", "A"), PlayerData!$M:$M,PlayerData!N:N,""),
_xlfn.XLOOKUP(_xlfn.CONCAT(17,"-",$A237, "-", "A"), PlayerData!$M:$M,PlayerData!N:N,""),
_xlfn.XLOOKUP(_xlfn.CONCAT(18,"-",$A237, "-", "A"), PlayerData!$M:$M,PlayerData!N:N,"")))</f>
        <v>0.33</v>
      </c>
      <c r="L237" s="138" cm="1">
        <f t="array" ref="L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"A"), PlayerData!$M:$M,PlayerData!O:O,""),
_xlfn.XLOOKUP(_xlfn.CONCAT(1,"-",$A237, "-", "A"), PlayerData!$M:$M,PlayerData!O:O,""),
_xlfn.XLOOKUP(_xlfn.CONCAT(2,"-",$A237, "-", "A"), PlayerData!$M:$M,PlayerData!O:O,""),
_xlfn.XLOOKUP(_xlfn.CONCAT(3,"-",$A237, "-", "A"), PlayerData!$M:$M,PlayerData!O:O,""),
_xlfn.XLOOKUP(_xlfn.CONCAT(4,"-",$A237, "-", "A"), PlayerData!$M:$M,PlayerData!O:O,""),
_xlfn.XLOOKUP(_xlfn.CONCAT(5,"-",$A237, "-", "A"), PlayerData!$M:$M,PlayerData!O:O,""),
_xlfn.XLOOKUP(_xlfn.CONCAT(6,"-",$A237, "-", "A"), PlayerData!$M:$M,PlayerData!O:O,""),
_xlfn.XLOOKUP(_xlfn.CONCAT(7,"-",$A237, "-", "A"), PlayerData!$M:$M,PlayerData!O:O,""),
_xlfn.XLOOKUP(_xlfn.CONCAT(8,"-",$A237, "-", "A"), PlayerData!$M:$M,PlayerData!O:O,""),
_xlfn.XLOOKUP(_xlfn.CONCAT(9,"-",$A237, "-", "A"), PlayerData!$M:$M,PlayerData!O:O,""),
_xlfn.XLOOKUP(_xlfn.CONCAT(10,"-",$A237, "-", "A"), PlayerData!$M:$M,PlayerData!O:O,""),
_xlfn.XLOOKUP(_xlfn.CONCAT(11,"-",$A237, "-", "A"), PlayerData!$M:$M,PlayerData!O:O,""),
_xlfn.XLOOKUP(_xlfn.CONCAT(12,"-",$A237, "-", "A"), PlayerData!$M:$M,PlayerData!O:O,""),
_xlfn.XLOOKUP(_xlfn.CONCAT(13,"-",$A237, "-", "A"), PlayerData!$M:$M,PlayerData!O:O,""),
_xlfn.XLOOKUP(_xlfn.CONCAT(14,"-",$A237, "-", "A"), PlayerData!$M:$M,PlayerData!O:O,""),
_xlfn.XLOOKUP(_xlfn.CONCAT(15,"-",$A237, "-", "A"), PlayerData!$M:$M,PlayerData!O:O,""),
_xlfn.XLOOKUP(_xlfn.CONCAT(16,"-",$A237, "-", "A"), PlayerData!$M:$M,PlayerData!O:O,""),
_xlfn.XLOOKUP(_xlfn.CONCAT(17,"-",$A237, "-", "A"), PlayerData!$M:$M,PlayerData!O:O,""),
_xlfn.XLOOKUP(_xlfn.CONCAT(18,"-",$A237, "-", "A"), PlayerData!$M:$M,PlayerData!O:O,"")))</f>
        <v>0</v>
      </c>
      <c r="M237" s="96" cm="1">
        <f t="array" ref="M2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_xlfn.XLOOKUP(_xlfn.CONCAT(0,"-",$A237, "-", "A"), PlayerData!$M:$M,PlayerData!R:R,""),
_xlfn.XLOOKUP(_xlfn.CONCAT(1,"-",$A237, "-", "A"), PlayerData!$M:$M,PlayerData!R:R,""),
_xlfn.XLOOKUP(_xlfn.CONCAT(2,"-",$A237, "-", "A"), PlayerData!$M:$M,PlayerData!R:R,""),
_xlfn.XLOOKUP(_xlfn.CONCAT(3,"-",$A237, "-", "A"), PlayerData!$M:$M,PlayerData!R:R,""),
_xlfn.XLOOKUP(_xlfn.CONCAT(4,"-",$A237, "-", "A"), PlayerData!$M:$M,PlayerData!R:R,""),
_xlfn.XLOOKUP(_xlfn.CONCAT(5,"-",$A237, "-", "A"), PlayerData!$M:$M,PlayerData!R:R,""),
_xlfn.XLOOKUP(_xlfn.CONCAT(6,"-",$A237, "-", "A"), PlayerData!$M:$M,PlayerData!R:R,""),
_xlfn.XLOOKUP(_xlfn.CONCAT(7,"-",$A237, "-", "A"), PlayerData!$M:$M,PlayerData!R:R,""),
_xlfn.XLOOKUP(_xlfn.CONCAT(8,"-",$A237, "-", "A"), PlayerData!$M:$M,PlayerData!R:R,""),
_xlfn.XLOOKUP(_xlfn.CONCAT(9,"-",$A237, "-", "A"), PlayerData!$M:$M,PlayerData!R:R,""),
_xlfn.XLOOKUP(_xlfn.CONCAT(10,"-",$A237, "-", "A"), PlayerData!$M:$M,PlayerData!R:R,""),
_xlfn.XLOOKUP(_xlfn.CONCAT(11,"-",$A237, "-", "A"), PlayerData!$M:$M,PlayerData!R:R,""),
_xlfn.XLOOKUP(_xlfn.CONCAT(12,"-",$A237, "-", "A"), PlayerData!$M:$M,PlayerData!R:R,""),
_xlfn.XLOOKUP(_xlfn.CONCAT(13,"-",$A237, "-", "A"), PlayerData!$M:$M,PlayerData!R:R,""),
_xlfn.XLOOKUP(_xlfn.CONCAT(14,"-",$A237, "-", "A"), PlayerData!$M:$M,PlayerData!R:R,""),
_xlfn.XLOOKUP(_xlfn.CONCAT(15,"-",$A237, "-", "A"), PlayerData!$M:$M,PlayerData!R:R,""),
_xlfn.XLOOKUP(_xlfn.CONCAT(16,"-",$A237, "-", "A"), PlayerData!$M:$M,PlayerData!R:R,""),
_xlfn.XLOOKUP(_xlfn.CONCAT(17,"-",$A237, "-", "A"), PlayerData!$M:$M,PlayerData!R:R,""),
_xlfn.XLOOKUP(_xlfn.CONCAT(18,"-",$A237, "-", "A"), PlayerData!$M:$M,PlayerData!R:R,"")))</f>
        <v>0.3</v>
      </c>
      <c r="N237" s="134">
        <f t="shared" si="23"/>
        <v>7.4999999999999991</v>
      </c>
      <c r="O237" s="134">
        <f t="shared" si="24"/>
        <v>0</v>
      </c>
      <c r="P237" s="73">
        <f t="shared" si="25"/>
        <v>4.0431266846361194</v>
      </c>
      <c r="Q237" s="132" cm="1">
        <f t="array" ref="Q237">IF(OR($A237=Solver!$T$12:$T$201),0,SUMPRODUCT($H237:$J237,$T$4:$V$4))</f>
        <v>6.0646900269541799</v>
      </c>
      <c r="R237" s="73" cm="1">
        <f t="array" ref="R237">IF(OR($A237=Solver!$T$12:$T$201),0, SUMPRODUCT($N237:$P237, $T$4:$V$4))</f>
        <v>4.0431266846361194</v>
      </c>
    </row>
    <row r="238" spans="1:18">
      <c r="A238" s="55">
        <v>236</v>
      </c>
      <c r="B238" s="55" t="str">
        <f>_xlfn.XLOOKUP($A238, PlayerData!$B$3:$B$394, PlayerData!C$3:C$394)</f>
        <v>CRY</v>
      </c>
      <c r="C238" s="55" t="str">
        <f>_xlfn.XLOOKUP($A238, PlayerData!$B$3:$B$394, PlayerData!D$3:D$394)</f>
        <v>D</v>
      </c>
      <c r="D238" s="31" t="str">
        <f>_xlfn.XLOOKUP($A238, PlayerData!$B$3:$B$394, PlayerData!E$3:E$394)</f>
        <v>van Aanholt</v>
      </c>
      <c r="E238" s="136" cm="1">
        <f t="array" ref="E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"H"), PlayerData!$G:$G,PlayerData!H:H,""),
_xlfn.XLOOKUP(_xlfn.CONCAT(1,"-",$A238, "-", "H"), PlayerData!$G:$G,PlayerData!H:H,""),
_xlfn.XLOOKUP(_xlfn.CONCAT(2,"-",$A238, "-", "H"), PlayerData!$G:$G,PlayerData!H:H,""),
_xlfn.XLOOKUP(_xlfn.CONCAT(3,"-",$A238, "-", "H"), PlayerData!$G:$G,PlayerData!H:H,""),
_xlfn.XLOOKUP(_xlfn.CONCAT(4,"-",$A238, "-", "H"), PlayerData!$G:$G,PlayerData!H:H,""),
_xlfn.XLOOKUP(_xlfn.CONCAT(5,"-",$A238, "-", "H"), PlayerData!$G:$G,PlayerData!H:H,""),
_xlfn.XLOOKUP(_xlfn.CONCAT(6,"-",$A238, "-", "H"), PlayerData!$G:$G,PlayerData!H:H,""),
_xlfn.XLOOKUP(_xlfn.CONCAT(7,"-",$A238, "-", "H"), PlayerData!$G:$G,PlayerData!H:H,""),
_xlfn.XLOOKUP(_xlfn.CONCAT(8,"-",$A238, "-", "H"), PlayerData!$G:$G,PlayerData!H:H,""),
_xlfn.XLOOKUP(_xlfn.CONCAT(9,"-",$A238, "-", "H"), PlayerData!$G:$G,PlayerData!H:H,""),
_xlfn.XLOOKUP(_xlfn.CONCAT(10,"-",$A238, "-", "H"), PlayerData!$G:$G,PlayerData!H:H,""),
_xlfn.XLOOKUP(_xlfn.CONCAT(11,"-",$A238, "-", "H"), PlayerData!$G:$G,PlayerData!H:H,""),
_xlfn.XLOOKUP(_xlfn.CONCAT(12,"-",$A238, "-", "H"), PlayerData!$G:$G,PlayerData!H:H,""),
_xlfn.XLOOKUP(_xlfn.CONCAT(13,"-",$A238, "-", "H"), PlayerData!$G:$G,PlayerData!H:H,""),
_xlfn.XLOOKUP(_xlfn.CONCAT(14,"-",$A238, "-", "H"), PlayerData!$G:$G,PlayerData!H:H,""),
_xlfn.XLOOKUP(_xlfn.CONCAT(15,"-",$A238, "-", "H"), PlayerData!$G:$G,PlayerData!H:H,""),
_xlfn.XLOOKUP(_xlfn.CONCAT(16,"-",$A238, "-", "H"), PlayerData!$G:$G,PlayerData!H:H,""),
_xlfn.XLOOKUP(_xlfn.CONCAT(17,"-",$A238, "-", "H"), PlayerData!$G:$G,PlayerData!H:H,""),
_xlfn.XLOOKUP(_xlfn.CONCAT(18,"-",$A238, "-", "H"), PlayerData!$G:$G,PlayerData!H:H,"")))</f>
        <v>0.5</v>
      </c>
      <c r="F238" s="136" cm="1">
        <f t="array" ref="F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"H"), PlayerData!$G:$G,PlayerData!I:I,""),
_xlfn.XLOOKUP(_xlfn.CONCAT(1,"-",$A238, "-", "H"), PlayerData!$G:$G,PlayerData!I:I,""),
_xlfn.XLOOKUP(_xlfn.CONCAT(2,"-",$A238, "-", "H"), PlayerData!$G:$G,PlayerData!I:I,""),
_xlfn.XLOOKUP(_xlfn.CONCAT(3,"-",$A238, "-", "H"), PlayerData!$G:$G,PlayerData!I:I,""),
_xlfn.XLOOKUP(_xlfn.CONCAT(4,"-",$A238, "-", "H"), PlayerData!$G:$G,PlayerData!I:I,""),
_xlfn.XLOOKUP(_xlfn.CONCAT(5,"-",$A238, "-", "H"), PlayerData!$G:$G,PlayerData!I:I,""),
_xlfn.XLOOKUP(_xlfn.CONCAT(6,"-",$A238, "-", "H"), PlayerData!$G:$G,PlayerData!I:I,""),
_xlfn.XLOOKUP(_xlfn.CONCAT(7,"-",$A238, "-", "H"), PlayerData!$G:$G,PlayerData!I:I,""),
_xlfn.XLOOKUP(_xlfn.CONCAT(8,"-",$A238, "-", "H"), PlayerData!$G:$G,PlayerData!I:I,""),
_xlfn.XLOOKUP(_xlfn.CONCAT(9,"-",$A238, "-", "H"), PlayerData!$G:$G,PlayerData!I:I,""),
_xlfn.XLOOKUP(_xlfn.CONCAT(10,"-",$A238, "-", "H"), PlayerData!$G:$G,PlayerData!I:I,""),
_xlfn.XLOOKUP(_xlfn.CONCAT(11,"-",$A238, "-", "H"), PlayerData!$G:$G,PlayerData!I:I,""),
_xlfn.XLOOKUP(_xlfn.CONCAT(12,"-",$A238, "-", "H"), PlayerData!$G:$G,PlayerData!I:I,""),
_xlfn.XLOOKUP(_xlfn.CONCAT(13,"-",$A238, "-", "H"), PlayerData!$G:$G,PlayerData!I:I,""),
_xlfn.XLOOKUP(_xlfn.CONCAT(14,"-",$A238, "-", "H"), PlayerData!$G:$G,PlayerData!I:I,""),
_xlfn.XLOOKUP(_xlfn.CONCAT(15,"-",$A238, "-", "H"), PlayerData!$G:$G,PlayerData!I:I,""),
_xlfn.XLOOKUP(_xlfn.CONCAT(16,"-",$A238, "-", "H"), PlayerData!$G:$G,PlayerData!I:I,""),
_xlfn.XLOOKUP(_xlfn.CONCAT(17,"-",$A238, "-", "H"), PlayerData!$G:$G,PlayerData!I:I,""),
_xlfn.XLOOKUP(_xlfn.CONCAT(18,"-",$A238, "-", "H"), PlayerData!$G:$G,PlayerData!I:I,"")))</f>
        <v>0</v>
      </c>
      <c r="G238" s="90" cm="1">
        <f t="array" ref="G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"H"), PlayerData!$G:$G,PlayerData!L:L,""),
_xlfn.XLOOKUP(_xlfn.CONCAT(1,"-",$A238, "-", "H"), PlayerData!$G:$G,PlayerData!L:L,""),
_xlfn.XLOOKUP(_xlfn.CONCAT(2,"-",$A238, "-", "H"), PlayerData!$G:$G,PlayerData!L:L,""),
_xlfn.XLOOKUP(_xlfn.CONCAT(3,"-",$A238, "-", "H"), PlayerData!$G:$G,PlayerData!L:L,""),
_xlfn.XLOOKUP(_xlfn.CONCAT(4,"-",$A238, "-", "H"), PlayerData!$G:$G,PlayerData!L:L,""),
_xlfn.XLOOKUP(_xlfn.CONCAT(5,"-",$A238, "-", "H"), PlayerData!$G:$G,PlayerData!L:L,""),
_xlfn.XLOOKUP(_xlfn.CONCAT(6,"-",$A238, "-", "H"), PlayerData!$G:$G,PlayerData!L:L,""),
_xlfn.XLOOKUP(_xlfn.CONCAT(7,"-",$A238, "-", "H"), PlayerData!$G:$G,PlayerData!L:L,""),
_xlfn.XLOOKUP(_xlfn.CONCAT(8,"-",$A238, "-", "H"), PlayerData!$G:$G,PlayerData!L:L,""),
_xlfn.XLOOKUP(_xlfn.CONCAT(9,"-",$A238, "-", "H"), PlayerData!$G:$G,PlayerData!L:L,""),
_xlfn.XLOOKUP(_xlfn.CONCAT(10,"-",$A238, "-", "H"), PlayerData!$G:$G,PlayerData!L:L,""),
_xlfn.XLOOKUP(_xlfn.CONCAT(11,"-",$A238, "-", "H"), PlayerData!$G:$G,PlayerData!L:L,""),
_xlfn.XLOOKUP(_xlfn.CONCAT(12,"-",$A238, "-", "H"), PlayerData!$G:$G,PlayerData!L:L,""),
_xlfn.XLOOKUP(_xlfn.CONCAT(13,"-",$A238, "-", "H"), PlayerData!$G:$G,PlayerData!L:L,""),
_xlfn.XLOOKUP(_xlfn.CONCAT(14,"-",$A238, "-", "H"), PlayerData!$G:$G,PlayerData!L:L,""),
_xlfn.XLOOKUP(_xlfn.CONCAT(15,"-",$A238, "-", "H"), PlayerData!$G:$G,PlayerData!L:L,""),
_xlfn.XLOOKUP(_xlfn.CONCAT(16,"-",$A238, "-", "H"), PlayerData!$G:$G,PlayerData!L:L,""),
_xlfn.XLOOKUP(_xlfn.CONCAT(17,"-",$A238, "-", "H"), PlayerData!$G:$G,PlayerData!L:L,""),
_xlfn.XLOOKUP(_xlfn.CONCAT(18,"-",$A238, "-", "H"), PlayerData!$G:$G,PlayerData!L:L,"")))</f>
        <v>1.32</v>
      </c>
      <c r="H238" s="132">
        <f t="shared" si="20"/>
        <v>11.363636363636363</v>
      </c>
      <c r="I238" s="132">
        <f t="shared" si="21"/>
        <v>0</v>
      </c>
      <c r="J238" s="72">
        <f t="shared" si="22"/>
        <v>17.789757412398924</v>
      </c>
      <c r="K238" s="138" cm="1">
        <f t="array" ref="K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"A"), PlayerData!$M:$M,PlayerData!N:N,""),
_xlfn.XLOOKUP(_xlfn.CONCAT(1,"-",$A238, "-", "A"), PlayerData!$M:$M,PlayerData!N:N,""),
_xlfn.XLOOKUP(_xlfn.CONCAT(2,"-",$A238, "-", "A"), PlayerData!$M:$M,PlayerData!N:N,""),
_xlfn.XLOOKUP(_xlfn.CONCAT(3,"-",$A238, "-", "A"), PlayerData!$M:$M,PlayerData!N:N,""),
_xlfn.XLOOKUP(_xlfn.CONCAT(4,"-",$A238, "-", "A"), PlayerData!$M:$M,PlayerData!N:N,""),
_xlfn.XLOOKUP(_xlfn.CONCAT(5,"-",$A238, "-", "A"), PlayerData!$M:$M,PlayerData!N:N,""),
_xlfn.XLOOKUP(_xlfn.CONCAT(6,"-",$A238, "-", "A"), PlayerData!$M:$M,PlayerData!N:N,""),
_xlfn.XLOOKUP(_xlfn.CONCAT(7,"-",$A238, "-", "A"), PlayerData!$M:$M,PlayerData!N:N,""),
_xlfn.XLOOKUP(_xlfn.CONCAT(8,"-",$A238, "-", "A"), PlayerData!$M:$M,PlayerData!N:N,""),
_xlfn.XLOOKUP(_xlfn.CONCAT(9,"-",$A238, "-", "A"), PlayerData!$M:$M,PlayerData!N:N,""),
_xlfn.XLOOKUP(_xlfn.CONCAT(10,"-",$A238, "-", "A"), PlayerData!$M:$M,PlayerData!N:N,""),
_xlfn.XLOOKUP(_xlfn.CONCAT(11,"-",$A238, "-", "A"), PlayerData!$M:$M,PlayerData!N:N,""),
_xlfn.XLOOKUP(_xlfn.CONCAT(12,"-",$A238, "-", "A"), PlayerData!$M:$M,PlayerData!N:N,""),
_xlfn.XLOOKUP(_xlfn.CONCAT(13,"-",$A238, "-", "A"), PlayerData!$M:$M,PlayerData!N:N,""),
_xlfn.XLOOKUP(_xlfn.CONCAT(14,"-",$A238, "-", "A"), PlayerData!$M:$M,PlayerData!N:N,""),
_xlfn.XLOOKUP(_xlfn.CONCAT(15,"-",$A238, "-", "A"), PlayerData!$M:$M,PlayerData!N:N,""),
_xlfn.XLOOKUP(_xlfn.CONCAT(16,"-",$A238, "-", "A"), PlayerData!$M:$M,PlayerData!N:N,""),
_xlfn.XLOOKUP(_xlfn.CONCAT(17,"-",$A238, "-", "A"), PlayerData!$M:$M,PlayerData!N:N,""),
_xlfn.XLOOKUP(_xlfn.CONCAT(18,"-",$A238, "-", "A"), PlayerData!$M:$M,PlayerData!N:N,"")))</f>
        <v>0.33</v>
      </c>
      <c r="L238" s="138" cm="1">
        <f t="array" ref="L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"A"), PlayerData!$M:$M,PlayerData!O:O,""),
_xlfn.XLOOKUP(_xlfn.CONCAT(1,"-",$A238, "-", "A"), PlayerData!$M:$M,PlayerData!O:O,""),
_xlfn.XLOOKUP(_xlfn.CONCAT(2,"-",$A238, "-", "A"), PlayerData!$M:$M,PlayerData!O:O,""),
_xlfn.XLOOKUP(_xlfn.CONCAT(3,"-",$A238, "-", "A"), PlayerData!$M:$M,PlayerData!O:O,""),
_xlfn.XLOOKUP(_xlfn.CONCAT(4,"-",$A238, "-", "A"), PlayerData!$M:$M,PlayerData!O:O,""),
_xlfn.XLOOKUP(_xlfn.CONCAT(5,"-",$A238, "-", "A"), PlayerData!$M:$M,PlayerData!O:O,""),
_xlfn.XLOOKUP(_xlfn.CONCAT(6,"-",$A238, "-", "A"), PlayerData!$M:$M,PlayerData!O:O,""),
_xlfn.XLOOKUP(_xlfn.CONCAT(7,"-",$A238, "-", "A"), PlayerData!$M:$M,PlayerData!O:O,""),
_xlfn.XLOOKUP(_xlfn.CONCAT(8,"-",$A238, "-", "A"), PlayerData!$M:$M,PlayerData!O:O,""),
_xlfn.XLOOKUP(_xlfn.CONCAT(9,"-",$A238, "-", "A"), PlayerData!$M:$M,PlayerData!O:O,""),
_xlfn.XLOOKUP(_xlfn.CONCAT(10,"-",$A238, "-", "A"), PlayerData!$M:$M,PlayerData!O:O,""),
_xlfn.XLOOKUP(_xlfn.CONCAT(11,"-",$A238, "-", "A"), PlayerData!$M:$M,PlayerData!O:O,""),
_xlfn.XLOOKUP(_xlfn.CONCAT(12,"-",$A238, "-", "A"), PlayerData!$M:$M,PlayerData!O:O,""),
_xlfn.XLOOKUP(_xlfn.CONCAT(13,"-",$A238, "-", "A"), PlayerData!$M:$M,PlayerData!O:O,""),
_xlfn.XLOOKUP(_xlfn.CONCAT(14,"-",$A238, "-", "A"), PlayerData!$M:$M,PlayerData!O:O,""),
_xlfn.XLOOKUP(_xlfn.CONCAT(15,"-",$A238, "-", "A"), PlayerData!$M:$M,PlayerData!O:O,""),
_xlfn.XLOOKUP(_xlfn.CONCAT(16,"-",$A238, "-", "A"), PlayerData!$M:$M,PlayerData!O:O,""),
_xlfn.XLOOKUP(_xlfn.CONCAT(17,"-",$A238, "-", "A"), PlayerData!$M:$M,PlayerData!O:O,""),
_xlfn.XLOOKUP(_xlfn.CONCAT(18,"-",$A238, "-", "A"), PlayerData!$M:$M,PlayerData!O:O,"")))</f>
        <v>0.17</v>
      </c>
      <c r="M238" s="96" cm="1">
        <f t="array" ref="M2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_xlfn.XLOOKUP(_xlfn.CONCAT(0,"-",$A238, "-", "A"), PlayerData!$M:$M,PlayerData!R:R,""),
_xlfn.XLOOKUP(_xlfn.CONCAT(1,"-",$A238, "-", "A"), PlayerData!$M:$M,PlayerData!R:R,""),
_xlfn.XLOOKUP(_xlfn.CONCAT(2,"-",$A238, "-", "A"), PlayerData!$M:$M,PlayerData!R:R,""),
_xlfn.XLOOKUP(_xlfn.CONCAT(3,"-",$A238, "-", "A"), PlayerData!$M:$M,PlayerData!R:R,""),
_xlfn.XLOOKUP(_xlfn.CONCAT(4,"-",$A238, "-", "A"), PlayerData!$M:$M,PlayerData!R:R,""),
_xlfn.XLOOKUP(_xlfn.CONCAT(5,"-",$A238, "-", "A"), PlayerData!$M:$M,PlayerData!R:R,""),
_xlfn.XLOOKUP(_xlfn.CONCAT(6,"-",$A238, "-", "A"), PlayerData!$M:$M,PlayerData!R:R,""),
_xlfn.XLOOKUP(_xlfn.CONCAT(7,"-",$A238, "-", "A"), PlayerData!$M:$M,PlayerData!R:R,""),
_xlfn.XLOOKUP(_xlfn.CONCAT(8,"-",$A238, "-", "A"), PlayerData!$M:$M,PlayerData!R:R,""),
_xlfn.XLOOKUP(_xlfn.CONCAT(9,"-",$A238, "-", "A"), PlayerData!$M:$M,PlayerData!R:R,""),
_xlfn.XLOOKUP(_xlfn.CONCAT(10,"-",$A238, "-", "A"), PlayerData!$M:$M,PlayerData!R:R,""),
_xlfn.XLOOKUP(_xlfn.CONCAT(11,"-",$A238, "-", "A"), PlayerData!$M:$M,PlayerData!R:R,""),
_xlfn.XLOOKUP(_xlfn.CONCAT(12,"-",$A238, "-", "A"), PlayerData!$M:$M,PlayerData!R:R,""),
_xlfn.XLOOKUP(_xlfn.CONCAT(13,"-",$A238, "-", "A"), PlayerData!$M:$M,PlayerData!R:R,""),
_xlfn.XLOOKUP(_xlfn.CONCAT(14,"-",$A238, "-", "A"), PlayerData!$M:$M,PlayerData!R:R,""),
_xlfn.XLOOKUP(_xlfn.CONCAT(15,"-",$A238, "-", "A"), PlayerData!$M:$M,PlayerData!R:R,""),
_xlfn.XLOOKUP(_xlfn.CONCAT(16,"-",$A238, "-", "A"), PlayerData!$M:$M,PlayerData!R:R,""),
_xlfn.XLOOKUP(_xlfn.CONCAT(17,"-",$A238, "-", "A"), PlayerData!$M:$M,PlayerData!R:R,""),
_xlfn.XLOOKUP(_xlfn.CONCAT(18,"-",$A238, "-", "A"), PlayerData!$M:$M,PlayerData!R:R,"")))</f>
        <v>0.81</v>
      </c>
      <c r="N238" s="134">
        <f t="shared" si="23"/>
        <v>7.4999999999999991</v>
      </c>
      <c r="O238" s="134">
        <f t="shared" si="24"/>
        <v>7.7272727272727266</v>
      </c>
      <c r="P238" s="73">
        <f t="shared" si="25"/>
        <v>10.916442048517522</v>
      </c>
      <c r="Q238" s="132" cm="1">
        <f t="array" ref="Q238">IF(OR($A238=Solver!$T$12:$T$201),0,SUMPRODUCT($H238:$J238,$T$4:$V$4))</f>
        <v>17.789757412398924</v>
      </c>
      <c r="R238" s="73" cm="1">
        <f t="array" ref="R238">IF(OR($A238=Solver!$T$12:$T$201),0, SUMPRODUCT($N238:$P238, $T$4:$V$4))</f>
        <v>10.916442048517522</v>
      </c>
    </row>
    <row r="239" spans="1:18">
      <c r="A239" s="55">
        <v>237</v>
      </c>
      <c r="B239" s="55" t="str">
        <f>_xlfn.XLOOKUP($A239, PlayerData!$B$3:$B$394, PlayerData!C$3:C$394)</f>
        <v>MUN</v>
      </c>
      <c r="C239" s="55" t="str">
        <f>_xlfn.XLOOKUP($A239, PlayerData!$B$3:$B$394, PlayerData!D$3:D$394)</f>
        <v>D</v>
      </c>
      <c r="D239" s="31" t="str">
        <f>_xlfn.XLOOKUP($A239, PlayerData!$B$3:$B$394, PlayerData!E$3:E$394)</f>
        <v>Wan-Bissaka</v>
      </c>
      <c r="E239" s="136" cm="1">
        <f t="array" ref="E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"H"), PlayerData!$G:$G,PlayerData!H:H,""),
_xlfn.XLOOKUP(_xlfn.CONCAT(1,"-",$A239, "-", "H"), PlayerData!$G:$G,PlayerData!H:H,""),
_xlfn.XLOOKUP(_xlfn.CONCAT(2,"-",$A239, "-", "H"), PlayerData!$G:$G,PlayerData!H:H,""),
_xlfn.XLOOKUP(_xlfn.CONCAT(3,"-",$A239, "-", "H"), PlayerData!$G:$G,PlayerData!H:H,""),
_xlfn.XLOOKUP(_xlfn.CONCAT(4,"-",$A239, "-", "H"), PlayerData!$G:$G,PlayerData!H:H,""),
_xlfn.XLOOKUP(_xlfn.CONCAT(5,"-",$A239, "-", "H"), PlayerData!$G:$G,PlayerData!H:H,""),
_xlfn.XLOOKUP(_xlfn.CONCAT(6,"-",$A239, "-", "H"), PlayerData!$G:$G,PlayerData!H:H,""),
_xlfn.XLOOKUP(_xlfn.CONCAT(7,"-",$A239, "-", "H"), PlayerData!$G:$G,PlayerData!H:H,""),
_xlfn.XLOOKUP(_xlfn.CONCAT(8,"-",$A239, "-", "H"), PlayerData!$G:$G,PlayerData!H:H,""),
_xlfn.XLOOKUP(_xlfn.CONCAT(9,"-",$A239, "-", "H"), PlayerData!$G:$G,PlayerData!H:H,""),
_xlfn.XLOOKUP(_xlfn.CONCAT(10,"-",$A239, "-", "H"), PlayerData!$G:$G,PlayerData!H:H,""),
_xlfn.XLOOKUP(_xlfn.CONCAT(11,"-",$A239, "-", "H"), PlayerData!$G:$G,PlayerData!H:H,""),
_xlfn.XLOOKUP(_xlfn.CONCAT(12,"-",$A239, "-", "H"), PlayerData!$G:$G,PlayerData!H:H,""),
_xlfn.XLOOKUP(_xlfn.CONCAT(13,"-",$A239, "-", "H"), PlayerData!$G:$G,PlayerData!H:H,""),
_xlfn.XLOOKUP(_xlfn.CONCAT(14,"-",$A239, "-", "H"), PlayerData!$G:$G,PlayerData!H:H,""),
_xlfn.XLOOKUP(_xlfn.CONCAT(15,"-",$A239, "-", "H"), PlayerData!$G:$G,PlayerData!H:H,""),
_xlfn.XLOOKUP(_xlfn.CONCAT(16,"-",$A239, "-", "H"), PlayerData!$G:$G,PlayerData!H:H,""),
_xlfn.XLOOKUP(_xlfn.CONCAT(17,"-",$A239, "-", "H"), PlayerData!$G:$G,PlayerData!H:H,""),
_xlfn.XLOOKUP(_xlfn.CONCAT(18,"-",$A239, "-", "H"), PlayerData!$G:$G,PlayerData!H:H,"")))</f>
        <v>0.12</v>
      </c>
      <c r="F239" s="136" cm="1">
        <f t="array" ref="F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"H"), PlayerData!$G:$G,PlayerData!I:I,""),
_xlfn.XLOOKUP(_xlfn.CONCAT(1,"-",$A239, "-", "H"), PlayerData!$G:$G,PlayerData!I:I,""),
_xlfn.XLOOKUP(_xlfn.CONCAT(2,"-",$A239, "-", "H"), PlayerData!$G:$G,PlayerData!I:I,""),
_xlfn.XLOOKUP(_xlfn.CONCAT(3,"-",$A239, "-", "H"), PlayerData!$G:$G,PlayerData!I:I,""),
_xlfn.XLOOKUP(_xlfn.CONCAT(4,"-",$A239, "-", "H"), PlayerData!$G:$G,PlayerData!I:I,""),
_xlfn.XLOOKUP(_xlfn.CONCAT(5,"-",$A239, "-", "H"), PlayerData!$G:$G,PlayerData!I:I,""),
_xlfn.XLOOKUP(_xlfn.CONCAT(6,"-",$A239, "-", "H"), PlayerData!$G:$G,PlayerData!I:I,""),
_xlfn.XLOOKUP(_xlfn.CONCAT(7,"-",$A239, "-", "H"), PlayerData!$G:$G,PlayerData!I:I,""),
_xlfn.XLOOKUP(_xlfn.CONCAT(8,"-",$A239, "-", "H"), PlayerData!$G:$G,PlayerData!I:I,""),
_xlfn.XLOOKUP(_xlfn.CONCAT(9,"-",$A239, "-", "H"), PlayerData!$G:$G,PlayerData!I:I,""),
_xlfn.XLOOKUP(_xlfn.CONCAT(10,"-",$A239, "-", "H"), PlayerData!$G:$G,PlayerData!I:I,""),
_xlfn.XLOOKUP(_xlfn.CONCAT(11,"-",$A239, "-", "H"), PlayerData!$G:$G,PlayerData!I:I,""),
_xlfn.XLOOKUP(_xlfn.CONCAT(12,"-",$A239, "-", "H"), PlayerData!$G:$G,PlayerData!I:I,""),
_xlfn.XLOOKUP(_xlfn.CONCAT(13,"-",$A239, "-", "H"), PlayerData!$G:$G,PlayerData!I:I,""),
_xlfn.XLOOKUP(_xlfn.CONCAT(14,"-",$A239, "-", "H"), PlayerData!$G:$G,PlayerData!I:I,""),
_xlfn.XLOOKUP(_xlfn.CONCAT(15,"-",$A239, "-", "H"), PlayerData!$G:$G,PlayerData!I:I,""),
_xlfn.XLOOKUP(_xlfn.CONCAT(16,"-",$A239, "-", "H"), PlayerData!$G:$G,PlayerData!I:I,""),
_xlfn.XLOOKUP(_xlfn.CONCAT(17,"-",$A239, "-", "H"), PlayerData!$G:$G,PlayerData!I:I,""),
_xlfn.XLOOKUP(_xlfn.CONCAT(18,"-",$A239, "-", "H"), PlayerData!$G:$G,PlayerData!I:I,"")))</f>
        <v>0</v>
      </c>
      <c r="G239" s="90" cm="1">
        <f t="array" ref="G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"H"), PlayerData!$G:$G,PlayerData!L:L,""),
_xlfn.XLOOKUP(_xlfn.CONCAT(1,"-",$A239, "-", "H"), PlayerData!$G:$G,PlayerData!L:L,""),
_xlfn.XLOOKUP(_xlfn.CONCAT(2,"-",$A239, "-", "H"), PlayerData!$G:$G,PlayerData!L:L,""),
_xlfn.XLOOKUP(_xlfn.CONCAT(3,"-",$A239, "-", "H"), PlayerData!$G:$G,PlayerData!L:L,""),
_xlfn.XLOOKUP(_xlfn.CONCAT(4,"-",$A239, "-", "H"), PlayerData!$G:$G,PlayerData!L:L,""),
_xlfn.XLOOKUP(_xlfn.CONCAT(5,"-",$A239, "-", "H"), PlayerData!$G:$G,PlayerData!L:L,""),
_xlfn.XLOOKUP(_xlfn.CONCAT(6,"-",$A239, "-", "H"), PlayerData!$G:$G,PlayerData!L:L,""),
_xlfn.XLOOKUP(_xlfn.CONCAT(7,"-",$A239, "-", "H"), PlayerData!$G:$G,PlayerData!L:L,""),
_xlfn.XLOOKUP(_xlfn.CONCAT(8,"-",$A239, "-", "H"), PlayerData!$G:$G,PlayerData!L:L,""),
_xlfn.XLOOKUP(_xlfn.CONCAT(9,"-",$A239, "-", "H"), PlayerData!$G:$G,PlayerData!L:L,""),
_xlfn.XLOOKUP(_xlfn.CONCAT(10,"-",$A239, "-", "H"), PlayerData!$G:$G,PlayerData!L:L,""),
_xlfn.XLOOKUP(_xlfn.CONCAT(11,"-",$A239, "-", "H"), PlayerData!$G:$G,PlayerData!L:L,""),
_xlfn.XLOOKUP(_xlfn.CONCAT(12,"-",$A239, "-", "H"), PlayerData!$G:$G,PlayerData!L:L,""),
_xlfn.XLOOKUP(_xlfn.CONCAT(13,"-",$A239, "-", "H"), PlayerData!$G:$G,PlayerData!L:L,""),
_xlfn.XLOOKUP(_xlfn.CONCAT(14,"-",$A239, "-", "H"), PlayerData!$G:$G,PlayerData!L:L,""),
_xlfn.XLOOKUP(_xlfn.CONCAT(15,"-",$A239, "-", "H"), PlayerData!$G:$G,PlayerData!L:L,""),
_xlfn.XLOOKUP(_xlfn.CONCAT(16,"-",$A239, "-", "H"), PlayerData!$G:$G,PlayerData!L:L,""),
_xlfn.XLOOKUP(_xlfn.CONCAT(17,"-",$A239, "-", "H"), PlayerData!$G:$G,PlayerData!L:L,""),
_xlfn.XLOOKUP(_xlfn.CONCAT(18,"-",$A239, "-", "H"), PlayerData!$G:$G,PlayerData!L:L,"")))</f>
        <v>0.45</v>
      </c>
      <c r="H239" s="132">
        <f t="shared" si="20"/>
        <v>2.7272727272727271</v>
      </c>
      <c r="I239" s="132">
        <f t="shared" si="21"/>
        <v>0</v>
      </c>
      <c r="J239" s="72">
        <f t="shared" si="22"/>
        <v>6.064690026954179</v>
      </c>
      <c r="K239" s="138" cm="1">
        <f t="array" ref="K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"A"), PlayerData!$M:$M,PlayerData!N:N,""),
_xlfn.XLOOKUP(_xlfn.CONCAT(1,"-",$A239, "-", "A"), PlayerData!$M:$M,PlayerData!N:N,""),
_xlfn.XLOOKUP(_xlfn.CONCAT(2,"-",$A239, "-", "A"), PlayerData!$M:$M,PlayerData!N:N,""),
_xlfn.XLOOKUP(_xlfn.CONCAT(3,"-",$A239, "-", "A"), PlayerData!$M:$M,PlayerData!N:N,""),
_xlfn.XLOOKUP(_xlfn.CONCAT(4,"-",$A239, "-", "A"), PlayerData!$M:$M,PlayerData!N:N,""),
_xlfn.XLOOKUP(_xlfn.CONCAT(5,"-",$A239, "-", "A"), PlayerData!$M:$M,PlayerData!N:N,""),
_xlfn.XLOOKUP(_xlfn.CONCAT(6,"-",$A239, "-", "A"), PlayerData!$M:$M,PlayerData!N:N,""),
_xlfn.XLOOKUP(_xlfn.CONCAT(7,"-",$A239, "-", "A"), PlayerData!$M:$M,PlayerData!N:N,""),
_xlfn.XLOOKUP(_xlfn.CONCAT(8,"-",$A239, "-", "A"), PlayerData!$M:$M,PlayerData!N:N,""),
_xlfn.XLOOKUP(_xlfn.CONCAT(9,"-",$A239, "-", "A"), PlayerData!$M:$M,PlayerData!N:N,""),
_xlfn.XLOOKUP(_xlfn.CONCAT(10,"-",$A239, "-", "A"), PlayerData!$M:$M,PlayerData!N:N,""),
_xlfn.XLOOKUP(_xlfn.CONCAT(11,"-",$A239, "-", "A"), PlayerData!$M:$M,PlayerData!N:N,""),
_xlfn.XLOOKUP(_xlfn.CONCAT(12,"-",$A239, "-", "A"), PlayerData!$M:$M,PlayerData!N:N,""),
_xlfn.XLOOKUP(_xlfn.CONCAT(13,"-",$A239, "-", "A"), PlayerData!$M:$M,PlayerData!N:N,""),
_xlfn.XLOOKUP(_xlfn.CONCAT(14,"-",$A239, "-", "A"), PlayerData!$M:$M,PlayerData!N:N,""),
_xlfn.XLOOKUP(_xlfn.CONCAT(15,"-",$A239, "-", "A"), PlayerData!$M:$M,PlayerData!N:N,""),
_xlfn.XLOOKUP(_xlfn.CONCAT(16,"-",$A239, "-", "A"), PlayerData!$M:$M,PlayerData!N:N,""),
_xlfn.XLOOKUP(_xlfn.CONCAT(17,"-",$A239, "-", "A"), PlayerData!$M:$M,PlayerData!N:N,""),
_xlfn.XLOOKUP(_xlfn.CONCAT(18,"-",$A239, "-", "A"), PlayerData!$M:$M,PlayerData!N:N,"")))</f>
        <v>0.22</v>
      </c>
      <c r="L239" s="138" cm="1">
        <f t="array" ref="L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"A"), PlayerData!$M:$M,PlayerData!O:O,""),
_xlfn.XLOOKUP(_xlfn.CONCAT(1,"-",$A239, "-", "A"), PlayerData!$M:$M,PlayerData!O:O,""),
_xlfn.XLOOKUP(_xlfn.CONCAT(2,"-",$A239, "-", "A"), PlayerData!$M:$M,PlayerData!O:O,""),
_xlfn.XLOOKUP(_xlfn.CONCAT(3,"-",$A239, "-", "A"), PlayerData!$M:$M,PlayerData!O:O,""),
_xlfn.XLOOKUP(_xlfn.CONCAT(4,"-",$A239, "-", "A"), PlayerData!$M:$M,PlayerData!O:O,""),
_xlfn.XLOOKUP(_xlfn.CONCAT(5,"-",$A239, "-", "A"), PlayerData!$M:$M,PlayerData!O:O,""),
_xlfn.XLOOKUP(_xlfn.CONCAT(6,"-",$A239, "-", "A"), PlayerData!$M:$M,PlayerData!O:O,""),
_xlfn.XLOOKUP(_xlfn.CONCAT(7,"-",$A239, "-", "A"), PlayerData!$M:$M,PlayerData!O:O,""),
_xlfn.XLOOKUP(_xlfn.CONCAT(8,"-",$A239, "-", "A"), PlayerData!$M:$M,PlayerData!O:O,""),
_xlfn.XLOOKUP(_xlfn.CONCAT(9,"-",$A239, "-", "A"), PlayerData!$M:$M,PlayerData!O:O,""),
_xlfn.XLOOKUP(_xlfn.CONCAT(10,"-",$A239, "-", "A"), PlayerData!$M:$M,PlayerData!O:O,""),
_xlfn.XLOOKUP(_xlfn.CONCAT(11,"-",$A239, "-", "A"), PlayerData!$M:$M,PlayerData!O:O,""),
_xlfn.XLOOKUP(_xlfn.CONCAT(12,"-",$A239, "-", "A"), PlayerData!$M:$M,PlayerData!O:O,""),
_xlfn.XLOOKUP(_xlfn.CONCAT(13,"-",$A239, "-", "A"), PlayerData!$M:$M,PlayerData!O:O,""),
_xlfn.XLOOKUP(_xlfn.CONCAT(14,"-",$A239, "-", "A"), PlayerData!$M:$M,PlayerData!O:O,""),
_xlfn.XLOOKUP(_xlfn.CONCAT(15,"-",$A239, "-", "A"), PlayerData!$M:$M,PlayerData!O:O,""),
_xlfn.XLOOKUP(_xlfn.CONCAT(16,"-",$A239, "-", "A"), PlayerData!$M:$M,PlayerData!O:O,""),
_xlfn.XLOOKUP(_xlfn.CONCAT(17,"-",$A239, "-", "A"), PlayerData!$M:$M,PlayerData!O:O,""),
_xlfn.XLOOKUP(_xlfn.CONCAT(18,"-",$A239, "-", "A"), PlayerData!$M:$M,PlayerData!O:O,"")))</f>
        <v>0.11</v>
      </c>
      <c r="M239" s="96" cm="1">
        <f t="array" ref="M2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_xlfn.XLOOKUP(_xlfn.CONCAT(0,"-",$A239, "-", "A"), PlayerData!$M:$M,PlayerData!R:R,""),
_xlfn.XLOOKUP(_xlfn.CONCAT(1,"-",$A239, "-", "A"), PlayerData!$M:$M,PlayerData!R:R,""),
_xlfn.XLOOKUP(_xlfn.CONCAT(2,"-",$A239, "-", "A"), PlayerData!$M:$M,PlayerData!R:R,""),
_xlfn.XLOOKUP(_xlfn.CONCAT(3,"-",$A239, "-", "A"), PlayerData!$M:$M,PlayerData!R:R,""),
_xlfn.XLOOKUP(_xlfn.CONCAT(4,"-",$A239, "-", "A"), PlayerData!$M:$M,PlayerData!R:R,""),
_xlfn.XLOOKUP(_xlfn.CONCAT(5,"-",$A239, "-", "A"), PlayerData!$M:$M,PlayerData!R:R,""),
_xlfn.XLOOKUP(_xlfn.CONCAT(6,"-",$A239, "-", "A"), PlayerData!$M:$M,PlayerData!R:R,""),
_xlfn.XLOOKUP(_xlfn.CONCAT(7,"-",$A239, "-", "A"), PlayerData!$M:$M,PlayerData!R:R,""),
_xlfn.XLOOKUP(_xlfn.CONCAT(8,"-",$A239, "-", "A"), PlayerData!$M:$M,PlayerData!R:R,""),
_xlfn.XLOOKUP(_xlfn.CONCAT(9,"-",$A239, "-", "A"), PlayerData!$M:$M,PlayerData!R:R,""),
_xlfn.XLOOKUP(_xlfn.CONCAT(10,"-",$A239, "-", "A"), PlayerData!$M:$M,PlayerData!R:R,""),
_xlfn.XLOOKUP(_xlfn.CONCAT(11,"-",$A239, "-", "A"), PlayerData!$M:$M,PlayerData!R:R,""),
_xlfn.XLOOKUP(_xlfn.CONCAT(12,"-",$A239, "-", "A"), PlayerData!$M:$M,PlayerData!R:R,""),
_xlfn.XLOOKUP(_xlfn.CONCAT(13,"-",$A239, "-", "A"), PlayerData!$M:$M,PlayerData!R:R,""),
_xlfn.XLOOKUP(_xlfn.CONCAT(14,"-",$A239, "-", "A"), PlayerData!$M:$M,PlayerData!R:R,""),
_xlfn.XLOOKUP(_xlfn.CONCAT(15,"-",$A239, "-", "A"), PlayerData!$M:$M,PlayerData!R:R,""),
_xlfn.XLOOKUP(_xlfn.CONCAT(16,"-",$A239, "-", "A"), PlayerData!$M:$M,PlayerData!R:R,""),
_xlfn.XLOOKUP(_xlfn.CONCAT(17,"-",$A239, "-", "A"), PlayerData!$M:$M,PlayerData!R:R,""),
_xlfn.XLOOKUP(_xlfn.CONCAT(18,"-",$A239, "-", "A"), PlayerData!$M:$M,PlayerData!R:R,"")))</f>
        <v>0.48</v>
      </c>
      <c r="N239" s="134">
        <f t="shared" si="23"/>
        <v>5</v>
      </c>
      <c r="O239" s="134">
        <f t="shared" si="24"/>
        <v>5</v>
      </c>
      <c r="P239" s="73">
        <f t="shared" si="25"/>
        <v>6.4690026954177906</v>
      </c>
      <c r="Q239" s="132" cm="1">
        <f t="array" ref="Q239">IF(OR($A239=Solver!$T$12:$T$201),0,SUMPRODUCT($H239:$J239,$T$4:$V$4))</f>
        <v>6.064690026954179</v>
      </c>
      <c r="R239" s="73" cm="1">
        <f t="array" ref="R239">IF(OR($A239=Solver!$T$12:$T$201),0, SUMPRODUCT($N239:$P239, $T$4:$V$4))</f>
        <v>6.4690026954177906</v>
      </c>
    </row>
    <row r="240" spans="1:18">
      <c r="A240" s="55">
        <v>238</v>
      </c>
      <c r="B240" s="55" t="str">
        <f>_xlfn.XLOOKUP($A240, PlayerData!$B$3:$B$394, PlayerData!C$3:C$394)</f>
        <v>EVE</v>
      </c>
      <c r="C240" s="55" t="str">
        <f>_xlfn.XLOOKUP($A240, PlayerData!$B$3:$B$394, PlayerData!D$3:D$394)</f>
        <v>D</v>
      </c>
      <c r="D240" s="31" t="str">
        <f>_xlfn.XLOOKUP($A240, PlayerData!$B$3:$B$394, PlayerData!E$3:E$394)</f>
        <v>Mina</v>
      </c>
      <c r="E240" s="136" cm="1">
        <f t="array" ref="E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"H"), PlayerData!$G:$G,PlayerData!H:H,""),
_xlfn.XLOOKUP(_xlfn.CONCAT(1,"-",$A240, "-", "H"), PlayerData!$G:$G,PlayerData!H:H,""),
_xlfn.XLOOKUP(_xlfn.CONCAT(2,"-",$A240, "-", "H"), PlayerData!$G:$G,PlayerData!H:H,""),
_xlfn.XLOOKUP(_xlfn.CONCAT(3,"-",$A240, "-", "H"), PlayerData!$G:$G,PlayerData!H:H,""),
_xlfn.XLOOKUP(_xlfn.CONCAT(4,"-",$A240, "-", "H"), PlayerData!$G:$G,PlayerData!H:H,""),
_xlfn.XLOOKUP(_xlfn.CONCAT(5,"-",$A240, "-", "H"), PlayerData!$G:$G,PlayerData!H:H,""),
_xlfn.XLOOKUP(_xlfn.CONCAT(6,"-",$A240, "-", "H"), PlayerData!$G:$G,PlayerData!H:H,""),
_xlfn.XLOOKUP(_xlfn.CONCAT(7,"-",$A240, "-", "H"), PlayerData!$G:$G,PlayerData!H:H,""),
_xlfn.XLOOKUP(_xlfn.CONCAT(8,"-",$A240, "-", "H"), PlayerData!$G:$G,PlayerData!H:H,""),
_xlfn.XLOOKUP(_xlfn.CONCAT(9,"-",$A240, "-", "H"), PlayerData!$G:$G,PlayerData!H:H,""),
_xlfn.XLOOKUP(_xlfn.CONCAT(10,"-",$A240, "-", "H"), PlayerData!$G:$G,PlayerData!H:H,""),
_xlfn.XLOOKUP(_xlfn.CONCAT(11,"-",$A240, "-", "H"), PlayerData!$G:$G,PlayerData!H:H,""),
_xlfn.XLOOKUP(_xlfn.CONCAT(12,"-",$A240, "-", "H"), PlayerData!$G:$G,PlayerData!H:H,""),
_xlfn.XLOOKUP(_xlfn.CONCAT(13,"-",$A240, "-", "H"), PlayerData!$G:$G,PlayerData!H:H,""),
_xlfn.XLOOKUP(_xlfn.CONCAT(14,"-",$A240, "-", "H"), PlayerData!$G:$G,PlayerData!H:H,""),
_xlfn.XLOOKUP(_xlfn.CONCAT(15,"-",$A240, "-", "H"), PlayerData!$G:$G,PlayerData!H:H,""),
_xlfn.XLOOKUP(_xlfn.CONCAT(16,"-",$A240, "-", "H"), PlayerData!$G:$G,PlayerData!H:H,""),
_xlfn.XLOOKUP(_xlfn.CONCAT(17,"-",$A240, "-", "H"), PlayerData!$G:$G,PlayerData!H:H,""),
_xlfn.XLOOKUP(_xlfn.CONCAT(18,"-",$A240, "-", "H"), PlayerData!$G:$G,PlayerData!H:H,"")))</f>
        <v>1</v>
      </c>
      <c r="F240" s="136" cm="1">
        <f t="array" ref="F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"H"), PlayerData!$G:$G,PlayerData!I:I,""),
_xlfn.XLOOKUP(_xlfn.CONCAT(1,"-",$A240, "-", "H"), PlayerData!$G:$G,PlayerData!I:I,""),
_xlfn.XLOOKUP(_xlfn.CONCAT(2,"-",$A240, "-", "H"), PlayerData!$G:$G,PlayerData!I:I,""),
_xlfn.XLOOKUP(_xlfn.CONCAT(3,"-",$A240, "-", "H"), PlayerData!$G:$G,PlayerData!I:I,""),
_xlfn.XLOOKUP(_xlfn.CONCAT(4,"-",$A240, "-", "H"), PlayerData!$G:$G,PlayerData!I:I,""),
_xlfn.XLOOKUP(_xlfn.CONCAT(5,"-",$A240, "-", "H"), PlayerData!$G:$G,PlayerData!I:I,""),
_xlfn.XLOOKUP(_xlfn.CONCAT(6,"-",$A240, "-", "H"), PlayerData!$G:$G,PlayerData!I:I,""),
_xlfn.XLOOKUP(_xlfn.CONCAT(7,"-",$A240, "-", "H"), PlayerData!$G:$G,PlayerData!I:I,""),
_xlfn.XLOOKUP(_xlfn.CONCAT(8,"-",$A240, "-", "H"), PlayerData!$G:$G,PlayerData!I:I,""),
_xlfn.XLOOKUP(_xlfn.CONCAT(9,"-",$A240, "-", "H"), PlayerData!$G:$G,PlayerData!I:I,""),
_xlfn.XLOOKUP(_xlfn.CONCAT(10,"-",$A240, "-", "H"), PlayerData!$G:$G,PlayerData!I:I,""),
_xlfn.XLOOKUP(_xlfn.CONCAT(11,"-",$A240, "-", "H"), PlayerData!$G:$G,PlayerData!I:I,""),
_xlfn.XLOOKUP(_xlfn.CONCAT(12,"-",$A240, "-", "H"), PlayerData!$G:$G,PlayerData!I:I,""),
_xlfn.XLOOKUP(_xlfn.CONCAT(13,"-",$A240, "-", "H"), PlayerData!$G:$G,PlayerData!I:I,""),
_xlfn.XLOOKUP(_xlfn.CONCAT(14,"-",$A240, "-", "H"), PlayerData!$G:$G,PlayerData!I:I,""),
_xlfn.XLOOKUP(_xlfn.CONCAT(15,"-",$A240, "-", "H"), PlayerData!$G:$G,PlayerData!I:I,""),
_xlfn.XLOOKUP(_xlfn.CONCAT(16,"-",$A240, "-", "H"), PlayerData!$G:$G,PlayerData!I:I,""),
_xlfn.XLOOKUP(_xlfn.CONCAT(17,"-",$A240, "-", "H"), PlayerData!$G:$G,PlayerData!I:I,""),
_xlfn.XLOOKUP(_xlfn.CONCAT(18,"-",$A240, "-", "H"), PlayerData!$G:$G,PlayerData!I:I,"")))</f>
        <v>0.33</v>
      </c>
      <c r="G240" s="90" cm="1">
        <f t="array" ref="G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"H"), PlayerData!$G:$G,PlayerData!L:L,""),
_xlfn.XLOOKUP(_xlfn.CONCAT(1,"-",$A240, "-", "H"), PlayerData!$G:$G,PlayerData!L:L,""),
_xlfn.XLOOKUP(_xlfn.CONCAT(2,"-",$A240, "-", "H"), PlayerData!$G:$G,PlayerData!L:L,""),
_xlfn.XLOOKUP(_xlfn.CONCAT(3,"-",$A240, "-", "H"), PlayerData!$G:$G,PlayerData!L:L,""),
_xlfn.XLOOKUP(_xlfn.CONCAT(4,"-",$A240, "-", "H"), PlayerData!$G:$G,PlayerData!L:L,""),
_xlfn.XLOOKUP(_xlfn.CONCAT(5,"-",$A240, "-", "H"), PlayerData!$G:$G,PlayerData!L:L,""),
_xlfn.XLOOKUP(_xlfn.CONCAT(6,"-",$A240, "-", "H"), PlayerData!$G:$G,PlayerData!L:L,""),
_xlfn.XLOOKUP(_xlfn.CONCAT(7,"-",$A240, "-", "H"), PlayerData!$G:$G,PlayerData!L:L,""),
_xlfn.XLOOKUP(_xlfn.CONCAT(8,"-",$A240, "-", "H"), PlayerData!$G:$G,PlayerData!L:L,""),
_xlfn.XLOOKUP(_xlfn.CONCAT(9,"-",$A240, "-", "H"), PlayerData!$G:$G,PlayerData!L:L,""),
_xlfn.XLOOKUP(_xlfn.CONCAT(10,"-",$A240, "-", "H"), PlayerData!$G:$G,PlayerData!L:L,""),
_xlfn.XLOOKUP(_xlfn.CONCAT(11,"-",$A240, "-", "H"), PlayerData!$G:$G,PlayerData!L:L,""),
_xlfn.XLOOKUP(_xlfn.CONCAT(12,"-",$A240, "-", "H"), PlayerData!$G:$G,PlayerData!L:L,""),
_xlfn.XLOOKUP(_xlfn.CONCAT(13,"-",$A240, "-", "H"), PlayerData!$G:$G,PlayerData!L:L,""),
_xlfn.XLOOKUP(_xlfn.CONCAT(14,"-",$A240, "-", "H"), PlayerData!$G:$G,PlayerData!L:L,""),
_xlfn.XLOOKUP(_xlfn.CONCAT(15,"-",$A240, "-", "H"), PlayerData!$G:$G,PlayerData!L:L,""),
_xlfn.XLOOKUP(_xlfn.CONCAT(16,"-",$A240, "-", "H"), PlayerData!$G:$G,PlayerData!L:L,""),
_xlfn.XLOOKUP(_xlfn.CONCAT(17,"-",$A240, "-", "H"), PlayerData!$G:$G,PlayerData!L:L,""),
_xlfn.XLOOKUP(_xlfn.CONCAT(18,"-",$A240, "-", "H"), PlayerData!$G:$G,PlayerData!L:L,"")))</f>
        <v>1.05</v>
      </c>
      <c r="H240" s="132">
        <f t="shared" si="20"/>
        <v>22.727272727272727</v>
      </c>
      <c r="I240" s="132">
        <f t="shared" si="21"/>
        <v>14.999999999999998</v>
      </c>
      <c r="J240" s="72">
        <f t="shared" si="22"/>
        <v>14.150943396226417</v>
      </c>
      <c r="K240" s="138" cm="1">
        <f t="array" ref="K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"A"), PlayerData!$M:$M,PlayerData!N:N,""),
_xlfn.XLOOKUP(_xlfn.CONCAT(1,"-",$A240, "-", "A"), PlayerData!$M:$M,PlayerData!N:N,""),
_xlfn.XLOOKUP(_xlfn.CONCAT(2,"-",$A240, "-", "A"), PlayerData!$M:$M,PlayerData!N:N,""),
_xlfn.XLOOKUP(_xlfn.CONCAT(3,"-",$A240, "-", "A"), PlayerData!$M:$M,PlayerData!N:N,""),
_xlfn.XLOOKUP(_xlfn.CONCAT(4,"-",$A240, "-", "A"), PlayerData!$M:$M,PlayerData!N:N,""),
_xlfn.XLOOKUP(_xlfn.CONCAT(5,"-",$A240, "-", "A"), PlayerData!$M:$M,PlayerData!N:N,""),
_xlfn.XLOOKUP(_xlfn.CONCAT(6,"-",$A240, "-", "A"), PlayerData!$M:$M,PlayerData!N:N,""),
_xlfn.XLOOKUP(_xlfn.CONCAT(7,"-",$A240, "-", "A"), PlayerData!$M:$M,PlayerData!N:N,""),
_xlfn.XLOOKUP(_xlfn.CONCAT(8,"-",$A240, "-", "A"), PlayerData!$M:$M,PlayerData!N:N,""),
_xlfn.XLOOKUP(_xlfn.CONCAT(9,"-",$A240, "-", "A"), PlayerData!$M:$M,PlayerData!N:N,""),
_xlfn.XLOOKUP(_xlfn.CONCAT(10,"-",$A240, "-", "A"), PlayerData!$M:$M,PlayerData!N:N,""),
_xlfn.XLOOKUP(_xlfn.CONCAT(11,"-",$A240, "-", "A"), PlayerData!$M:$M,PlayerData!N:N,""),
_xlfn.XLOOKUP(_xlfn.CONCAT(12,"-",$A240, "-", "A"), PlayerData!$M:$M,PlayerData!N:N,""),
_xlfn.XLOOKUP(_xlfn.CONCAT(13,"-",$A240, "-", "A"), PlayerData!$M:$M,PlayerData!N:N,""),
_xlfn.XLOOKUP(_xlfn.CONCAT(14,"-",$A240, "-", "A"), PlayerData!$M:$M,PlayerData!N:N,""),
_xlfn.XLOOKUP(_xlfn.CONCAT(15,"-",$A240, "-", "A"), PlayerData!$M:$M,PlayerData!N:N,""),
_xlfn.XLOOKUP(_xlfn.CONCAT(16,"-",$A240, "-", "A"), PlayerData!$M:$M,PlayerData!N:N,""),
_xlfn.XLOOKUP(_xlfn.CONCAT(17,"-",$A240, "-", "A"), PlayerData!$M:$M,PlayerData!N:N,""),
_xlfn.XLOOKUP(_xlfn.CONCAT(18,"-",$A240, "-", "A"), PlayerData!$M:$M,PlayerData!N:N,"")))</f>
        <v>1.2</v>
      </c>
      <c r="L240" s="138" cm="1">
        <f t="array" ref="L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"A"), PlayerData!$M:$M,PlayerData!O:O,""),
_xlfn.XLOOKUP(_xlfn.CONCAT(1,"-",$A240, "-", "A"), PlayerData!$M:$M,PlayerData!O:O,""),
_xlfn.XLOOKUP(_xlfn.CONCAT(2,"-",$A240, "-", "A"), PlayerData!$M:$M,PlayerData!O:O,""),
_xlfn.XLOOKUP(_xlfn.CONCAT(3,"-",$A240, "-", "A"), PlayerData!$M:$M,PlayerData!O:O,""),
_xlfn.XLOOKUP(_xlfn.CONCAT(4,"-",$A240, "-", "A"), PlayerData!$M:$M,PlayerData!O:O,""),
_xlfn.XLOOKUP(_xlfn.CONCAT(5,"-",$A240, "-", "A"), PlayerData!$M:$M,PlayerData!O:O,""),
_xlfn.XLOOKUP(_xlfn.CONCAT(6,"-",$A240, "-", "A"), PlayerData!$M:$M,PlayerData!O:O,""),
_xlfn.XLOOKUP(_xlfn.CONCAT(7,"-",$A240, "-", "A"), PlayerData!$M:$M,PlayerData!O:O,""),
_xlfn.XLOOKUP(_xlfn.CONCAT(8,"-",$A240, "-", "A"), PlayerData!$M:$M,PlayerData!O:O,""),
_xlfn.XLOOKUP(_xlfn.CONCAT(9,"-",$A240, "-", "A"), PlayerData!$M:$M,PlayerData!O:O,""),
_xlfn.XLOOKUP(_xlfn.CONCAT(10,"-",$A240, "-", "A"), PlayerData!$M:$M,PlayerData!O:O,""),
_xlfn.XLOOKUP(_xlfn.CONCAT(11,"-",$A240, "-", "A"), PlayerData!$M:$M,PlayerData!O:O,""),
_xlfn.XLOOKUP(_xlfn.CONCAT(12,"-",$A240, "-", "A"), PlayerData!$M:$M,PlayerData!O:O,""),
_xlfn.XLOOKUP(_xlfn.CONCAT(13,"-",$A240, "-", "A"), PlayerData!$M:$M,PlayerData!O:O,""),
_xlfn.XLOOKUP(_xlfn.CONCAT(14,"-",$A240, "-", "A"), PlayerData!$M:$M,PlayerData!O:O,""),
_xlfn.XLOOKUP(_xlfn.CONCAT(15,"-",$A240, "-", "A"), PlayerData!$M:$M,PlayerData!O:O,""),
_xlfn.XLOOKUP(_xlfn.CONCAT(16,"-",$A240, "-", "A"), PlayerData!$M:$M,PlayerData!O:O,""),
_xlfn.XLOOKUP(_xlfn.CONCAT(17,"-",$A240, "-", "A"), PlayerData!$M:$M,PlayerData!O:O,""),
_xlfn.XLOOKUP(_xlfn.CONCAT(18,"-",$A240, "-", "A"), PlayerData!$M:$M,PlayerData!O:O,"")))</f>
        <v>0.2</v>
      </c>
      <c r="M240" s="96" cm="1">
        <f t="array" ref="M2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_xlfn.XLOOKUP(_xlfn.CONCAT(0,"-",$A240, "-", "A"), PlayerData!$M:$M,PlayerData!R:R,""),
_xlfn.XLOOKUP(_xlfn.CONCAT(1,"-",$A240, "-", "A"), PlayerData!$M:$M,PlayerData!R:R,""),
_xlfn.XLOOKUP(_xlfn.CONCAT(2,"-",$A240, "-", "A"), PlayerData!$M:$M,PlayerData!R:R,""),
_xlfn.XLOOKUP(_xlfn.CONCAT(3,"-",$A240, "-", "A"), PlayerData!$M:$M,PlayerData!R:R,""),
_xlfn.XLOOKUP(_xlfn.CONCAT(4,"-",$A240, "-", "A"), PlayerData!$M:$M,PlayerData!R:R,""),
_xlfn.XLOOKUP(_xlfn.CONCAT(5,"-",$A240, "-", "A"), PlayerData!$M:$M,PlayerData!R:R,""),
_xlfn.XLOOKUP(_xlfn.CONCAT(6,"-",$A240, "-", "A"), PlayerData!$M:$M,PlayerData!R:R,""),
_xlfn.XLOOKUP(_xlfn.CONCAT(7,"-",$A240, "-", "A"), PlayerData!$M:$M,PlayerData!R:R,""),
_xlfn.XLOOKUP(_xlfn.CONCAT(8,"-",$A240, "-", "A"), PlayerData!$M:$M,PlayerData!R:R,""),
_xlfn.XLOOKUP(_xlfn.CONCAT(9,"-",$A240, "-", "A"), PlayerData!$M:$M,PlayerData!R:R,""),
_xlfn.XLOOKUP(_xlfn.CONCAT(10,"-",$A240, "-", "A"), PlayerData!$M:$M,PlayerData!R:R,""),
_xlfn.XLOOKUP(_xlfn.CONCAT(11,"-",$A240, "-", "A"), PlayerData!$M:$M,PlayerData!R:R,""),
_xlfn.XLOOKUP(_xlfn.CONCAT(12,"-",$A240, "-", "A"), PlayerData!$M:$M,PlayerData!R:R,""),
_xlfn.XLOOKUP(_xlfn.CONCAT(13,"-",$A240, "-", "A"), PlayerData!$M:$M,PlayerData!R:R,""),
_xlfn.XLOOKUP(_xlfn.CONCAT(14,"-",$A240, "-", "A"), PlayerData!$M:$M,PlayerData!R:R,""),
_xlfn.XLOOKUP(_xlfn.CONCAT(15,"-",$A240, "-", "A"), PlayerData!$M:$M,PlayerData!R:R,""),
_xlfn.XLOOKUP(_xlfn.CONCAT(16,"-",$A240, "-", "A"), PlayerData!$M:$M,PlayerData!R:R,""),
_xlfn.XLOOKUP(_xlfn.CONCAT(17,"-",$A240, "-", "A"), PlayerData!$M:$M,PlayerData!R:R,""),
_xlfn.XLOOKUP(_xlfn.CONCAT(18,"-",$A240, "-", "A"), PlayerData!$M:$M,PlayerData!R:R,"")))</f>
        <v>1.4700000000000002</v>
      </c>
      <c r="N240" s="134">
        <f t="shared" si="23"/>
        <v>27.27272727272727</v>
      </c>
      <c r="O240" s="134">
        <f t="shared" si="24"/>
        <v>9.0909090909090899</v>
      </c>
      <c r="P240" s="73">
        <f t="shared" si="25"/>
        <v>19.811320754716988</v>
      </c>
      <c r="Q240" s="132" cm="1">
        <f t="array" ref="Q240">IF(OR($A240=Solver!$T$12:$T$201),0,SUMPRODUCT($H240:$J240,$T$4:$V$4))</f>
        <v>0</v>
      </c>
      <c r="R240" s="73" cm="1">
        <f t="array" ref="R240">IF(OR($A240=Solver!$T$12:$T$201),0, SUMPRODUCT($N240:$P240, $T$4:$V$4))</f>
        <v>0</v>
      </c>
    </row>
    <row r="241" spans="1:18">
      <c r="A241" s="55">
        <v>239</v>
      </c>
      <c r="B241" s="55" t="str">
        <f>_xlfn.XLOOKUP($A241, PlayerData!$B$3:$B$394, PlayerData!C$3:C$394)</f>
        <v>CHE</v>
      </c>
      <c r="C241" s="55" t="str">
        <f>_xlfn.XLOOKUP($A241, PlayerData!$B$3:$B$394, PlayerData!D$3:D$394)</f>
        <v>D</v>
      </c>
      <c r="D241" s="31" t="str">
        <f>_xlfn.XLOOKUP($A241, PlayerData!$B$3:$B$394, PlayerData!E$3:E$394)</f>
        <v>Chilwell</v>
      </c>
      <c r="E241" s="136" cm="1">
        <f t="array" ref="E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"H"), PlayerData!$G:$G,PlayerData!H:H,""),
_xlfn.XLOOKUP(_xlfn.CONCAT(1,"-",$A241, "-", "H"), PlayerData!$G:$G,PlayerData!H:H,""),
_xlfn.XLOOKUP(_xlfn.CONCAT(2,"-",$A241, "-", "H"), PlayerData!$G:$G,PlayerData!H:H,""),
_xlfn.XLOOKUP(_xlfn.CONCAT(3,"-",$A241, "-", "H"), PlayerData!$G:$G,PlayerData!H:H,""),
_xlfn.XLOOKUP(_xlfn.CONCAT(4,"-",$A241, "-", "H"), PlayerData!$G:$G,PlayerData!H:H,""),
_xlfn.XLOOKUP(_xlfn.CONCAT(5,"-",$A241, "-", "H"), PlayerData!$G:$G,PlayerData!H:H,""),
_xlfn.XLOOKUP(_xlfn.CONCAT(6,"-",$A241, "-", "H"), PlayerData!$G:$G,PlayerData!H:H,""),
_xlfn.XLOOKUP(_xlfn.CONCAT(7,"-",$A241, "-", "H"), PlayerData!$G:$G,PlayerData!H:H,""),
_xlfn.XLOOKUP(_xlfn.CONCAT(8,"-",$A241, "-", "H"), PlayerData!$G:$G,PlayerData!H:H,""),
_xlfn.XLOOKUP(_xlfn.CONCAT(9,"-",$A241, "-", "H"), PlayerData!$G:$G,PlayerData!H:H,""),
_xlfn.XLOOKUP(_xlfn.CONCAT(10,"-",$A241, "-", "H"), PlayerData!$G:$G,PlayerData!H:H,""),
_xlfn.XLOOKUP(_xlfn.CONCAT(11,"-",$A241, "-", "H"), PlayerData!$G:$G,PlayerData!H:H,""),
_xlfn.XLOOKUP(_xlfn.CONCAT(12,"-",$A241, "-", "H"), PlayerData!$G:$G,PlayerData!H:H,""),
_xlfn.XLOOKUP(_xlfn.CONCAT(13,"-",$A241, "-", "H"), PlayerData!$G:$G,PlayerData!H:H,""),
_xlfn.XLOOKUP(_xlfn.CONCAT(14,"-",$A241, "-", "H"), PlayerData!$G:$G,PlayerData!H:H,""),
_xlfn.XLOOKUP(_xlfn.CONCAT(15,"-",$A241, "-", "H"), PlayerData!$G:$G,PlayerData!H:H,""),
_xlfn.XLOOKUP(_xlfn.CONCAT(16,"-",$A241, "-", "H"), PlayerData!$G:$G,PlayerData!H:H,""),
_xlfn.XLOOKUP(_xlfn.CONCAT(17,"-",$A241, "-", "H"), PlayerData!$G:$G,PlayerData!H:H,""),
_xlfn.XLOOKUP(_xlfn.CONCAT(18,"-",$A241, "-", "H"), PlayerData!$G:$G,PlayerData!H:H,"")))</f>
        <v>0.67</v>
      </c>
      <c r="F241" s="136" cm="1">
        <f t="array" ref="F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"H"), PlayerData!$G:$G,PlayerData!I:I,""),
_xlfn.XLOOKUP(_xlfn.CONCAT(1,"-",$A241, "-", "H"), PlayerData!$G:$G,PlayerData!I:I,""),
_xlfn.XLOOKUP(_xlfn.CONCAT(2,"-",$A241, "-", "H"), PlayerData!$G:$G,PlayerData!I:I,""),
_xlfn.XLOOKUP(_xlfn.CONCAT(3,"-",$A241, "-", "H"), PlayerData!$G:$G,PlayerData!I:I,""),
_xlfn.XLOOKUP(_xlfn.CONCAT(4,"-",$A241, "-", "H"), PlayerData!$G:$G,PlayerData!I:I,""),
_xlfn.XLOOKUP(_xlfn.CONCAT(5,"-",$A241, "-", "H"), PlayerData!$G:$G,PlayerData!I:I,""),
_xlfn.XLOOKUP(_xlfn.CONCAT(6,"-",$A241, "-", "H"), PlayerData!$G:$G,PlayerData!I:I,""),
_xlfn.XLOOKUP(_xlfn.CONCAT(7,"-",$A241, "-", "H"), PlayerData!$G:$G,PlayerData!I:I,""),
_xlfn.XLOOKUP(_xlfn.CONCAT(8,"-",$A241, "-", "H"), PlayerData!$G:$G,PlayerData!I:I,""),
_xlfn.XLOOKUP(_xlfn.CONCAT(9,"-",$A241, "-", "H"), PlayerData!$G:$G,PlayerData!I:I,""),
_xlfn.XLOOKUP(_xlfn.CONCAT(10,"-",$A241, "-", "H"), PlayerData!$G:$G,PlayerData!I:I,""),
_xlfn.XLOOKUP(_xlfn.CONCAT(11,"-",$A241, "-", "H"), PlayerData!$G:$G,PlayerData!I:I,""),
_xlfn.XLOOKUP(_xlfn.CONCAT(12,"-",$A241, "-", "H"), PlayerData!$G:$G,PlayerData!I:I,""),
_xlfn.XLOOKUP(_xlfn.CONCAT(13,"-",$A241, "-", "H"), PlayerData!$G:$G,PlayerData!I:I,""),
_xlfn.XLOOKUP(_xlfn.CONCAT(14,"-",$A241, "-", "H"), PlayerData!$G:$G,PlayerData!I:I,""),
_xlfn.XLOOKUP(_xlfn.CONCAT(15,"-",$A241, "-", "H"), PlayerData!$G:$G,PlayerData!I:I,""),
_xlfn.XLOOKUP(_xlfn.CONCAT(16,"-",$A241, "-", "H"), PlayerData!$G:$G,PlayerData!I:I,""),
_xlfn.XLOOKUP(_xlfn.CONCAT(17,"-",$A241, "-", "H"), PlayerData!$G:$G,PlayerData!I:I,""),
_xlfn.XLOOKUP(_xlfn.CONCAT(18,"-",$A241, "-", "H"), PlayerData!$G:$G,PlayerData!I:I,"")))</f>
        <v>0</v>
      </c>
      <c r="G241" s="90" cm="1">
        <f t="array" ref="G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"H"), PlayerData!$G:$G,PlayerData!L:L,""),
_xlfn.XLOOKUP(_xlfn.CONCAT(1,"-",$A241, "-", "H"), PlayerData!$G:$G,PlayerData!L:L,""),
_xlfn.XLOOKUP(_xlfn.CONCAT(2,"-",$A241, "-", "H"), PlayerData!$G:$G,PlayerData!L:L,""),
_xlfn.XLOOKUP(_xlfn.CONCAT(3,"-",$A241, "-", "H"), PlayerData!$G:$G,PlayerData!L:L,""),
_xlfn.XLOOKUP(_xlfn.CONCAT(4,"-",$A241, "-", "H"), PlayerData!$G:$G,PlayerData!L:L,""),
_xlfn.XLOOKUP(_xlfn.CONCAT(5,"-",$A241, "-", "H"), PlayerData!$G:$G,PlayerData!L:L,""),
_xlfn.XLOOKUP(_xlfn.CONCAT(6,"-",$A241, "-", "H"), PlayerData!$G:$G,PlayerData!L:L,""),
_xlfn.XLOOKUP(_xlfn.CONCAT(7,"-",$A241, "-", "H"), PlayerData!$G:$G,PlayerData!L:L,""),
_xlfn.XLOOKUP(_xlfn.CONCAT(8,"-",$A241, "-", "H"), PlayerData!$G:$G,PlayerData!L:L,""),
_xlfn.XLOOKUP(_xlfn.CONCAT(9,"-",$A241, "-", "H"), PlayerData!$G:$G,PlayerData!L:L,""),
_xlfn.XLOOKUP(_xlfn.CONCAT(10,"-",$A241, "-", "H"), PlayerData!$G:$G,PlayerData!L:L,""),
_xlfn.XLOOKUP(_xlfn.CONCAT(11,"-",$A241, "-", "H"), PlayerData!$G:$G,PlayerData!L:L,""),
_xlfn.XLOOKUP(_xlfn.CONCAT(12,"-",$A241, "-", "H"), PlayerData!$G:$G,PlayerData!L:L,""),
_xlfn.XLOOKUP(_xlfn.CONCAT(13,"-",$A241, "-", "H"), PlayerData!$G:$G,PlayerData!L:L,""),
_xlfn.XLOOKUP(_xlfn.CONCAT(14,"-",$A241, "-", "H"), PlayerData!$G:$G,PlayerData!L:L,""),
_xlfn.XLOOKUP(_xlfn.CONCAT(15,"-",$A241, "-", "H"), PlayerData!$G:$G,PlayerData!L:L,""),
_xlfn.XLOOKUP(_xlfn.CONCAT(16,"-",$A241, "-", "H"), PlayerData!$G:$G,PlayerData!L:L,""),
_xlfn.XLOOKUP(_xlfn.CONCAT(17,"-",$A241, "-", "H"), PlayerData!$G:$G,PlayerData!L:L,""),
_xlfn.XLOOKUP(_xlfn.CONCAT(18,"-",$A241, "-", "H"), PlayerData!$G:$G,PlayerData!L:L,"")))</f>
        <v>0.48</v>
      </c>
      <c r="H241" s="132">
        <f t="shared" si="20"/>
        <v>15.227272727272727</v>
      </c>
      <c r="I241" s="132">
        <f t="shared" si="21"/>
        <v>0</v>
      </c>
      <c r="J241" s="72">
        <f t="shared" si="22"/>
        <v>6.4690026954177906</v>
      </c>
      <c r="K241" s="138" cm="1">
        <f t="array" ref="K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"A"), PlayerData!$M:$M,PlayerData!N:N,""),
_xlfn.XLOOKUP(_xlfn.CONCAT(1,"-",$A241, "-", "A"), PlayerData!$M:$M,PlayerData!N:N,""),
_xlfn.XLOOKUP(_xlfn.CONCAT(2,"-",$A241, "-", "A"), PlayerData!$M:$M,PlayerData!N:N,""),
_xlfn.XLOOKUP(_xlfn.CONCAT(3,"-",$A241, "-", "A"), PlayerData!$M:$M,PlayerData!N:N,""),
_xlfn.XLOOKUP(_xlfn.CONCAT(4,"-",$A241, "-", "A"), PlayerData!$M:$M,PlayerData!N:N,""),
_xlfn.XLOOKUP(_xlfn.CONCAT(5,"-",$A241, "-", "A"), PlayerData!$M:$M,PlayerData!N:N,""),
_xlfn.XLOOKUP(_xlfn.CONCAT(6,"-",$A241, "-", "A"), PlayerData!$M:$M,PlayerData!N:N,""),
_xlfn.XLOOKUP(_xlfn.CONCAT(7,"-",$A241, "-", "A"), PlayerData!$M:$M,PlayerData!N:N,""),
_xlfn.XLOOKUP(_xlfn.CONCAT(8,"-",$A241, "-", "A"), PlayerData!$M:$M,PlayerData!N:N,""),
_xlfn.XLOOKUP(_xlfn.CONCAT(9,"-",$A241, "-", "A"), PlayerData!$M:$M,PlayerData!N:N,""),
_xlfn.XLOOKUP(_xlfn.CONCAT(10,"-",$A241, "-", "A"), PlayerData!$M:$M,PlayerData!N:N,""),
_xlfn.XLOOKUP(_xlfn.CONCAT(11,"-",$A241, "-", "A"), PlayerData!$M:$M,PlayerData!N:N,""),
_xlfn.XLOOKUP(_xlfn.CONCAT(12,"-",$A241, "-", "A"), PlayerData!$M:$M,PlayerData!N:N,""),
_xlfn.XLOOKUP(_xlfn.CONCAT(13,"-",$A241, "-", "A"), PlayerData!$M:$M,PlayerData!N:N,""),
_xlfn.XLOOKUP(_xlfn.CONCAT(14,"-",$A241, "-", "A"), PlayerData!$M:$M,PlayerData!N:N,""),
_xlfn.XLOOKUP(_xlfn.CONCAT(15,"-",$A241, "-", "A"), PlayerData!$M:$M,PlayerData!N:N,""),
_xlfn.XLOOKUP(_xlfn.CONCAT(16,"-",$A241, "-", "A"), PlayerData!$M:$M,PlayerData!N:N,""),
_xlfn.XLOOKUP(_xlfn.CONCAT(17,"-",$A241, "-", "A"), PlayerData!$M:$M,PlayerData!N:N,""),
_xlfn.XLOOKUP(_xlfn.CONCAT(18,"-",$A241, "-", "A"), PlayerData!$M:$M,PlayerData!N:N,"")))</f>
        <v>0.4</v>
      </c>
      <c r="L241" s="138" cm="1">
        <f t="array" ref="L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"A"), PlayerData!$M:$M,PlayerData!O:O,""),
_xlfn.XLOOKUP(_xlfn.CONCAT(1,"-",$A241, "-", "A"), PlayerData!$M:$M,PlayerData!O:O,""),
_xlfn.XLOOKUP(_xlfn.CONCAT(2,"-",$A241, "-", "A"), PlayerData!$M:$M,PlayerData!O:O,""),
_xlfn.XLOOKUP(_xlfn.CONCAT(3,"-",$A241, "-", "A"), PlayerData!$M:$M,PlayerData!O:O,""),
_xlfn.XLOOKUP(_xlfn.CONCAT(4,"-",$A241, "-", "A"), PlayerData!$M:$M,PlayerData!O:O,""),
_xlfn.XLOOKUP(_xlfn.CONCAT(5,"-",$A241, "-", "A"), PlayerData!$M:$M,PlayerData!O:O,""),
_xlfn.XLOOKUP(_xlfn.CONCAT(6,"-",$A241, "-", "A"), PlayerData!$M:$M,PlayerData!O:O,""),
_xlfn.XLOOKUP(_xlfn.CONCAT(7,"-",$A241, "-", "A"), PlayerData!$M:$M,PlayerData!O:O,""),
_xlfn.XLOOKUP(_xlfn.CONCAT(8,"-",$A241, "-", "A"), PlayerData!$M:$M,PlayerData!O:O,""),
_xlfn.XLOOKUP(_xlfn.CONCAT(9,"-",$A241, "-", "A"), PlayerData!$M:$M,PlayerData!O:O,""),
_xlfn.XLOOKUP(_xlfn.CONCAT(10,"-",$A241, "-", "A"), PlayerData!$M:$M,PlayerData!O:O,""),
_xlfn.XLOOKUP(_xlfn.CONCAT(11,"-",$A241, "-", "A"), PlayerData!$M:$M,PlayerData!O:O,""),
_xlfn.XLOOKUP(_xlfn.CONCAT(12,"-",$A241, "-", "A"), PlayerData!$M:$M,PlayerData!O:O,""),
_xlfn.XLOOKUP(_xlfn.CONCAT(13,"-",$A241, "-", "A"), PlayerData!$M:$M,PlayerData!O:O,""),
_xlfn.XLOOKUP(_xlfn.CONCAT(14,"-",$A241, "-", "A"), PlayerData!$M:$M,PlayerData!O:O,""),
_xlfn.XLOOKUP(_xlfn.CONCAT(15,"-",$A241, "-", "A"), PlayerData!$M:$M,PlayerData!O:O,""),
_xlfn.XLOOKUP(_xlfn.CONCAT(16,"-",$A241, "-", "A"), PlayerData!$M:$M,PlayerData!O:O,""),
_xlfn.XLOOKUP(_xlfn.CONCAT(17,"-",$A241, "-", "A"), PlayerData!$M:$M,PlayerData!O:O,""),
_xlfn.XLOOKUP(_xlfn.CONCAT(18,"-",$A241, "-", "A"), PlayerData!$M:$M,PlayerData!O:O,"")))</f>
        <v>0</v>
      </c>
      <c r="M241" s="96" cm="1">
        <f t="array" ref="M2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_xlfn.XLOOKUP(_xlfn.CONCAT(0,"-",$A241, "-", "A"), PlayerData!$M:$M,PlayerData!R:R,""),
_xlfn.XLOOKUP(_xlfn.CONCAT(1,"-",$A241, "-", "A"), PlayerData!$M:$M,PlayerData!R:R,""),
_xlfn.XLOOKUP(_xlfn.CONCAT(2,"-",$A241, "-", "A"), PlayerData!$M:$M,PlayerData!R:R,""),
_xlfn.XLOOKUP(_xlfn.CONCAT(3,"-",$A241, "-", "A"), PlayerData!$M:$M,PlayerData!R:R,""),
_xlfn.XLOOKUP(_xlfn.CONCAT(4,"-",$A241, "-", "A"), PlayerData!$M:$M,PlayerData!R:R,""),
_xlfn.XLOOKUP(_xlfn.CONCAT(5,"-",$A241, "-", "A"), PlayerData!$M:$M,PlayerData!R:R,""),
_xlfn.XLOOKUP(_xlfn.CONCAT(6,"-",$A241, "-", "A"), PlayerData!$M:$M,PlayerData!R:R,""),
_xlfn.XLOOKUP(_xlfn.CONCAT(7,"-",$A241, "-", "A"), PlayerData!$M:$M,PlayerData!R:R,""),
_xlfn.XLOOKUP(_xlfn.CONCAT(8,"-",$A241, "-", "A"), PlayerData!$M:$M,PlayerData!R:R,""),
_xlfn.XLOOKUP(_xlfn.CONCAT(9,"-",$A241, "-", "A"), PlayerData!$M:$M,PlayerData!R:R,""),
_xlfn.XLOOKUP(_xlfn.CONCAT(10,"-",$A241, "-", "A"), PlayerData!$M:$M,PlayerData!R:R,""),
_xlfn.XLOOKUP(_xlfn.CONCAT(11,"-",$A241, "-", "A"), PlayerData!$M:$M,PlayerData!R:R,""),
_xlfn.XLOOKUP(_xlfn.CONCAT(12,"-",$A241, "-", "A"), PlayerData!$M:$M,PlayerData!R:R,""),
_xlfn.XLOOKUP(_xlfn.CONCAT(13,"-",$A241, "-", "A"), PlayerData!$M:$M,PlayerData!R:R,""),
_xlfn.XLOOKUP(_xlfn.CONCAT(14,"-",$A241, "-", "A"), PlayerData!$M:$M,PlayerData!R:R,""),
_xlfn.XLOOKUP(_xlfn.CONCAT(15,"-",$A241, "-", "A"), PlayerData!$M:$M,PlayerData!R:R,""),
_xlfn.XLOOKUP(_xlfn.CONCAT(16,"-",$A241, "-", "A"), PlayerData!$M:$M,PlayerData!R:R,""),
_xlfn.XLOOKUP(_xlfn.CONCAT(17,"-",$A241, "-", "A"), PlayerData!$M:$M,PlayerData!R:R,""),
_xlfn.XLOOKUP(_xlfn.CONCAT(18,"-",$A241, "-", "A"), PlayerData!$M:$M,PlayerData!R:R,"")))</f>
        <v>0.69</v>
      </c>
      <c r="N241" s="134">
        <f t="shared" si="23"/>
        <v>9.0909090909090899</v>
      </c>
      <c r="O241" s="134">
        <f t="shared" si="24"/>
        <v>0</v>
      </c>
      <c r="P241" s="73">
        <f t="shared" si="25"/>
        <v>9.2991913746630743</v>
      </c>
      <c r="Q241" s="132" cm="1">
        <f t="array" ref="Q241">IF(OR($A241=Solver!$T$12:$T$201),0,SUMPRODUCT($H241:$J241,$T$4:$V$4))</f>
        <v>6.4690026954177906</v>
      </c>
      <c r="R241" s="73" cm="1">
        <f t="array" ref="R241">IF(OR($A241=Solver!$T$12:$T$201),0, SUMPRODUCT($N241:$P241, $T$4:$V$4))</f>
        <v>9.2991913746630743</v>
      </c>
    </row>
    <row r="242" spans="1:18">
      <c r="A242" s="55">
        <v>240</v>
      </c>
      <c r="B242" s="55" t="str">
        <f>_xlfn.XLOOKUP($A242, PlayerData!$B$3:$B$394, PlayerData!C$3:C$394)</f>
        <v>MUN</v>
      </c>
      <c r="C242" s="55" t="str">
        <f>_xlfn.XLOOKUP($A242, PlayerData!$B$3:$B$394, PlayerData!D$3:D$394)</f>
        <v>D</v>
      </c>
      <c r="D242" s="31" t="str">
        <f>_xlfn.XLOOKUP($A242, PlayerData!$B$3:$B$394, PlayerData!E$3:E$394)</f>
        <v>Maguire</v>
      </c>
      <c r="E242" s="136" cm="1">
        <f t="array" ref="E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"H"), PlayerData!$G:$G,PlayerData!H:H,""),
_xlfn.XLOOKUP(_xlfn.CONCAT(1,"-",$A242, "-", "H"), PlayerData!$G:$G,PlayerData!H:H,""),
_xlfn.XLOOKUP(_xlfn.CONCAT(2,"-",$A242, "-", "H"), PlayerData!$G:$G,PlayerData!H:H,""),
_xlfn.XLOOKUP(_xlfn.CONCAT(3,"-",$A242, "-", "H"), PlayerData!$G:$G,PlayerData!H:H,""),
_xlfn.XLOOKUP(_xlfn.CONCAT(4,"-",$A242, "-", "H"), PlayerData!$G:$G,PlayerData!H:H,""),
_xlfn.XLOOKUP(_xlfn.CONCAT(5,"-",$A242, "-", "H"), PlayerData!$G:$G,PlayerData!H:H,""),
_xlfn.XLOOKUP(_xlfn.CONCAT(6,"-",$A242, "-", "H"), PlayerData!$G:$G,PlayerData!H:H,""),
_xlfn.XLOOKUP(_xlfn.CONCAT(7,"-",$A242, "-", "H"), PlayerData!$G:$G,PlayerData!H:H,""),
_xlfn.XLOOKUP(_xlfn.CONCAT(8,"-",$A242, "-", "H"), PlayerData!$G:$G,PlayerData!H:H,""),
_xlfn.XLOOKUP(_xlfn.CONCAT(9,"-",$A242, "-", "H"), PlayerData!$G:$G,PlayerData!H:H,""),
_xlfn.XLOOKUP(_xlfn.CONCAT(10,"-",$A242, "-", "H"), PlayerData!$G:$G,PlayerData!H:H,""),
_xlfn.XLOOKUP(_xlfn.CONCAT(11,"-",$A242, "-", "H"), PlayerData!$G:$G,PlayerData!H:H,""),
_xlfn.XLOOKUP(_xlfn.CONCAT(12,"-",$A242, "-", "H"), PlayerData!$G:$G,PlayerData!H:H,""),
_xlfn.XLOOKUP(_xlfn.CONCAT(13,"-",$A242, "-", "H"), PlayerData!$G:$G,PlayerData!H:H,""),
_xlfn.XLOOKUP(_xlfn.CONCAT(14,"-",$A242, "-", "H"), PlayerData!$G:$G,PlayerData!H:H,""),
_xlfn.XLOOKUP(_xlfn.CONCAT(15,"-",$A242, "-", "H"), PlayerData!$G:$G,PlayerData!H:H,""),
_xlfn.XLOOKUP(_xlfn.CONCAT(16,"-",$A242, "-", "H"), PlayerData!$G:$G,PlayerData!H:H,""),
_xlfn.XLOOKUP(_xlfn.CONCAT(17,"-",$A242, "-", "H"), PlayerData!$G:$G,PlayerData!H:H,""),
_xlfn.XLOOKUP(_xlfn.CONCAT(18,"-",$A242, "-", "H"), PlayerData!$G:$G,PlayerData!H:H,"")))</f>
        <v>0.56000000000000005</v>
      </c>
      <c r="F242" s="136" cm="1">
        <f t="array" ref="F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"H"), PlayerData!$G:$G,PlayerData!I:I,""),
_xlfn.XLOOKUP(_xlfn.CONCAT(1,"-",$A242, "-", "H"), PlayerData!$G:$G,PlayerData!I:I,""),
_xlfn.XLOOKUP(_xlfn.CONCAT(2,"-",$A242, "-", "H"), PlayerData!$G:$G,PlayerData!I:I,""),
_xlfn.XLOOKUP(_xlfn.CONCAT(3,"-",$A242, "-", "H"), PlayerData!$G:$G,PlayerData!I:I,""),
_xlfn.XLOOKUP(_xlfn.CONCAT(4,"-",$A242, "-", "H"), PlayerData!$G:$G,PlayerData!I:I,""),
_xlfn.XLOOKUP(_xlfn.CONCAT(5,"-",$A242, "-", "H"), PlayerData!$G:$G,PlayerData!I:I,""),
_xlfn.XLOOKUP(_xlfn.CONCAT(6,"-",$A242, "-", "H"), PlayerData!$G:$G,PlayerData!I:I,""),
_xlfn.XLOOKUP(_xlfn.CONCAT(7,"-",$A242, "-", "H"), PlayerData!$G:$G,PlayerData!I:I,""),
_xlfn.XLOOKUP(_xlfn.CONCAT(8,"-",$A242, "-", "H"), PlayerData!$G:$G,PlayerData!I:I,""),
_xlfn.XLOOKUP(_xlfn.CONCAT(9,"-",$A242, "-", "H"), PlayerData!$G:$G,PlayerData!I:I,""),
_xlfn.XLOOKUP(_xlfn.CONCAT(10,"-",$A242, "-", "H"), PlayerData!$G:$G,PlayerData!I:I,""),
_xlfn.XLOOKUP(_xlfn.CONCAT(11,"-",$A242, "-", "H"), PlayerData!$G:$G,PlayerData!I:I,""),
_xlfn.XLOOKUP(_xlfn.CONCAT(12,"-",$A242, "-", "H"), PlayerData!$G:$G,PlayerData!I:I,""),
_xlfn.XLOOKUP(_xlfn.CONCAT(13,"-",$A242, "-", "H"), PlayerData!$G:$G,PlayerData!I:I,""),
_xlfn.XLOOKUP(_xlfn.CONCAT(14,"-",$A242, "-", "H"), PlayerData!$G:$G,PlayerData!I:I,""),
_xlfn.XLOOKUP(_xlfn.CONCAT(15,"-",$A242, "-", "H"), PlayerData!$G:$G,PlayerData!I:I,""),
_xlfn.XLOOKUP(_xlfn.CONCAT(16,"-",$A242, "-", "H"), PlayerData!$G:$G,PlayerData!I:I,""),
_xlfn.XLOOKUP(_xlfn.CONCAT(17,"-",$A242, "-", "H"), PlayerData!$G:$G,PlayerData!I:I,""),
_xlfn.XLOOKUP(_xlfn.CONCAT(18,"-",$A242, "-", "H"), PlayerData!$G:$G,PlayerData!I:I,"")))</f>
        <v>0.11</v>
      </c>
      <c r="G242" s="90" cm="1">
        <f t="array" ref="G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"H"), PlayerData!$G:$G,PlayerData!L:L,""),
_xlfn.XLOOKUP(_xlfn.CONCAT(1,"-",$A242, "-", "H"), PlayerData!$G:$G,PlayerData!L:L,""),
_xlfn.XLOOKUP(_xlfn.CONCAT(2,"-",$A242, "-", "H"), PlayerData!$G:$G,PlayerData!L:L,""),
_xlfn.XLOOKUP(_xlfn.CONCAT(3,"-",$A242, "-", "H"), PlayerData!$G:$G,PlayerData!L:L,""),
_xlfn.XLOOKUP(_xlfn.CONCAT(4,"-",$A242, "-", "H"), PlayerData!$G:$G,PlayerData!L:L,""),
_xlfn.XLOOKUP(_xlfn.CONCAT(5,"-",$A242, "-", "H"), PlayerData!$G:$G,PlayerData!L:L,""),
_xlfn.XLOOKUP(_xlfn.CONCAT(6,"-",$A242, "-", "H"), PlayerData!$G:$G,PlayerData!L:L,""),
_xlfn.XLOOKUP(_xlfn.CONCAT(7,"-",$A242, "-", "H"), PlayerData!$G:$G,PlayerData!L:L,""),
_xlfn.XLOOKUP(_xlfn.CONCAT(8,"-",$A242, "-", "H"), PlayerData!$G:$G,PlayerData!L:L,""),
_xlfn.XLOOKUP(_xlfn.CONCAT(9,"-",$A242, "-", "H"), PlayerData!$G:$G,PlayerData!L:L,""),
_xlfn.XLOOKUP(_xlfn.CONCAT(10,"-",$A242, "-", "H"), PlayerData!$G:$G,PlayerData!L:L,""),
_xlfn.XLOOKUP(_xlfn.CONCAT(11,"-",$A242, "-", "H"), PlayerData!$G:$G,PlayerData!L:L,""),
_xlfn.XLOOKUP(_xlfn.CONCAT(12,"-",$A242, "-", "H"), PlayerData!$G:$G,PlayerData!L:L,""),
_xlfn.XLOOKUP(_xlfn.CONCAT(13,"-",$A242, "-", "H"), PlayerData!$G:$G,PlayerData!L:L,""),
_xlfn.XLOOKUP(_xlfn.CONCAT(14,"-",$A242, "-", "H"), PlayerData!$G:$G,PlayerData!L:L,""),
_xlfn.XLOOKUP(_xlfn.CONCAT(15,"-",$A242, "-", "H"), PlayerData!$G:$G,PlayerData!L:L,""),
_xlfn.XLOOKUP(_xlfn.CONCAT(16,"-",$A242, "-", "H"), PlayerData!$G:$G,PlayerData!L:L,""),
_xlfn.XLOOKUP(_xlfn.CONCAT(17,"-",$A242, "-", "H"), PlayerData!$G:$G,PlayerData!L:L,""),
_xlfn.XLOOKUP(_xlfn.CONCAT(18,"-",$A242, "-", "H"), PlayerData!$G:$G,PlayerData!L:L,"")))</f>
        <v>0.3</v>
      </c>
      <c r="H242" s="132">
        <f t="shared" si="20"/>
        <v>12.727272727272728</v>
      </c>
      <c r="I242" s="132">
        <f t="shared" si="21"/>
        <v>5</v>
      </c>
      <c r="J242" s="72">
        <f t="shared" si="22"/>
        <v>4.0431266846361194</v>
      </c>
      <c r="K242" s="138" cm="1">
        <f t="array" ref="K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"A"), PlayerData!$M:$M,PlayerData!N:N,""),
_xlfn.XLOOKUP(_xlfn.CONCAT(1,"-",$A242, "-", "A"), PlayerData!$M:$M,PlayerData!N:N,""),
_xlfn.XLOOKUP(_xlfn.CONCAT(2,"-",$A242, "-", "A"), PlayerData!$M:$M,PlayerData!N:N,""),
_xlfn.XLOOKUP(_xlfn.CONCAT(3,"-",$A242, "-", "A"), PlayerData!$M:$M,PlayerData!N:N,""),
_xlfn.XLOOKUP(_xlfn.CONCAT(4,"-",$A242, "-", "A"), PlayerData!$M:$M,PlayerData!N:N,""),
_xlfn.XLOOKUP(_xlfn.CONCAT(5,"-",$A242, "-", "A"), PlayerData!$M:$M,PlayerData!N:N,""),
_xlfn.XLOOKUP(_xlfn.CONCAT(6,"-",$A242, "-", "A"), PlayerData!$M:$M,PlayerData!N:N,""),
_xlfn.XLOOKUP(_xlfn.CONCAT(7,"-",$A242, "-", "A"), PlayerData!$M:$M,PlayerData!N:N,""),
_xlfn.XLOOKUP(_xlfn.CONCAT(8,"-",$A242, "-", "A"), PlayerData!$M:$M,PlayerData!N:N,""),
_xlfn.XLOOKUP(_xlfn.CONCAT(9,"-",$A242, "-", "A"), PlayerData!$M:$M,PlayerData!N:N,""),
_xlfn.XLOOKUP(_xlfn.CONCAT(10,"-",$A242, "-", "A"), PlayerData!$M:$M,PlayerData!N:N,""),
_xlfn.XLOOKUP(_xlfn.CONCAT(11,"-",$A242, "-", "A"), PlayerData!$M:$M,PlayerData!N:N,""),
_xlfn.XLOOKUP(_xlfn.CONCAT(12,"-",$A242, "-", "A"), PlayerData!$M:$M,PlayerData!N:N,""),
_xlfn.XLOOKUP(_xlfn.CONCAT(13,"-",$A242, "-", "A"), PlayerData!$M:$M,PlayerData!N:N,""),
_xlfn.XLOOKUP(_xlfn.CONCAT(14,"-",$A242, "-", "A"), PlayerData!$M:$M,PlayerData!N:N,""),
_xlfn.XLOOKUP(_xlfn.CONCAT(15,"-",$A242, "-", "A"), PlayerData!$M:$M,PlayerData!N:N,""),
_xlfn.XLOOKUP(_xlfn.CONCAT(16,"-",$A242, "-", "A"), PlayerData!$M:$M,PlayerData!N:N,""),
_xlfn.XLOOKUP(_xlfn.CONCAT(17,"-",$A242, "-", "A"), PlayerData!$M:$M,PlayerData!N:N,""),
_xlfn.XLOOKUP(_xlfn.CONCAT(18,"-",$A242, "-", "A"), PlayerData!$M:$M,PlayerData!N:N,"")))</f>
        <v>0.6</v>
      </c>
      <c r="L242" s="138" cm="1">
        <f t="array" ref="L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"A"), PlayerData!$M:$M,PlayerData!O:O,""),
_xlfn.XLOOKUP(_xlfn.CONCAT(1,"-",$A242, "-", "A"), PlayerData!$M:$M,PlayerData!O:O,""),
_xlfn.XLOOKUP(_xlfn.CONCAT(2,"-",$A242, "-", "A"), PlayerData!$M:$M,PlayerData!O:O,""),
_xlfn.XLOOKUP(_xlfn.CONCAT(3,"-",$A242, "-", "A"), PlayerData!$M:$M,PlayerData!O:O,""),
_xlfn.XLOOKUP(_xlfn.CONCAT(4,"-",$A242, "-", "A"), PlayerData!$M:$M,PlayerData!O:O,""),
_xlfn.XLOOKUP(_xlfn.CONCAT(5,"-",$A242, "-", "A"), PlayerData!$M:$M,PlayerData!O:O,""),
_xlfn.XLOOKUP(_xlfn.CONCAT(6,"-",$A242, "-", "A"), PlayerData!$M:$M,PlayerData!O:O,""),
_xlfn.XLOOKUP(_xlfn.CONCAT(7,"-",$A242, "-", "A"), PlayerData!$M:$M,PlayerData!O:O,""),
_xlfn.XLOOKUP(_xlfn.CONCAT(8,"-",$A242, "-", "A"), PlayerData!$M:$M,PlayerData!O:O,""),
_xlfn.XLOOKUP(_xlfn.CONCAT(9,"-",$A242, "-", "A"), PlayerData!$M:$M,PlayerData!O:O,""),
_xlfn.XLOOKUP(_xlfn.CONCAT(10,"-",$A242, "-", "A"), PlayerData!$M:$M,PlayerData!O:O,""),
_xlfn.XLOOKUP(_xlfn.CONCAT(11,"-",$A242, "-", "A"), PlayerData!$M:$M,PlayerData!O:O,""),
_xlfn.XLOOKUP(_xlfn.CONCAT(12,"-",$A242, "-", "A"), PlayerData!$M:$M,PlayerData!O:O,""),
_xlfn.XLOOKUP(_xlfn.CONCAT(13,"-",$A242, "-", "A"), PlayerData!$M:$M,PlayerData!O:O,""),
_xlfn.XLOOKUP(_xlfn.CONCAT(14,"-",$A242, "-", "A"), PlayerData!$M:$M,PlayerData!O:O,""),
_xlfn.XLOOKUP(_xlfn.CONCAT(15,"-",$A242, "-", "A"), PlayerData!$M:$M,PlayerData!O:O,""),
_xlfn.XLOOKUP(_xlfn.CONCAT(16,"-",$A242, "-", "A"), PlayerData!$M:$M,PlayerData!O:O,""),
_xlfn.XLOOKUP(_xlfn.CONCAT(17,"-",$A242, "-", "A"), PlayerData!$M:$M,PlayerData!O:O,""),
_xlfn.XLOOKUP(_xlfn.CONCAT(18,"-",$A242, "-", "A"), PlayerData!$M:$M,PlayerData!O:O,"")))</f>
        <v>0.1</v>
      </c>
      <c r="M242" s="96" cm="1">
        <f t="array" ref="M2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_xlfn.XLOOKUP(_xlfn.CONCAT(0,"-",$A242, "-", "A"), PlayerData!$M:$M,PlayerData!R:R,""),
_xlfn.XLOOKUP(_xlfn.CONCAT(1,"-",$A242, "-", "A"), PlayerData!$M:$M,PlayerData!R:R,""),
_xlfn.XLOOKUP(_xlfn.CONCAT(2,"-",$A242, "-", "A"), PlayerData!$M:$M,PlayerData!R:R,""),
_xlfn.XLOOKUP(_xlfn.CONCAT(3,"-",$A242, "-", "A"), PlayerData!$M:$M,PlayerData!R:R,""),
_xlfn.XLOOKUP(_xlfn.CONCAT(4,"-",$A242, "-", "A"), PlayerData!$M:$M,PlayerData!R:R,""),
_xlfn.XLOOKUP(_xlfn.CONCAT(5,"-",$A242, "-", "A"), PlayerData!$M:$M,PlayerData!R:R,""),
_xlfn.XLOOKUP(_xlfn.CONCAT(6,"-",$A242, "-", "A"), PlayerData!$M:$M,PlayerData!R:R,""),
_xlfn.XLOOKUP(_xlfn.CONCAT(7,"-",$A242, "-", "A"), PlayerData!$M:$M,PlayerData!R:R,""),
_xlfn.XLOOKUP(_xlfn.CONCAT(8,"-",$A242, "-", "A"), PlayerData!$M:$M,PlayerData!R:R,""),
_xlfn.XLOOKUP(_xlfn.CONCAT(9,"-",$A242, "-", "A"), PlayerData!$M:$M,PlayerData!R:R,""),
_xlfn.XLOOKUP(_xlfn.CONCAT(10,"-",$A242, "-", "A"), PlayerData!$M:$M,PlayerData!R:R,""),
_xlfn.XLOOKUP(_xlfn.CONCAT(11,"-",$A242, "-", "A"), PlayerData!$M:$M,PlayerData!R:R,""),
_xlfn.XLOOKUP(_xlfn.CONCAT(12,"-",$A242, "-", "A"), PlayerData!$M:$M,PlayerData!R:R,""),
_xlfn.XLOOKUP(_xlfn.CONCAT(13,"-",$A242, "-", "A"), PlayerData!$M:$M,PlayerData!R:R,""),
_xlfn.XLOOKUP(_xlfn.CONCAT(14,"-",$A242, "-", "A"), PlayerData!$M:$M,PlayerData!R:R,""),
_xlfn.XLOOKUP(_xlfn.CONCAT(15,"-",$A242, "-", "A"), PlayerData!$M:$M,PlayerData!R:R,""),
_xlfn.XLOOKUP(_xlfn.CONCAT(16,"-",$A242, "-", "A"), PlayerData!$M:$M,PlayerData!R:R,""),
_xlfn.XLOOKUP(_xlfn.CONCAT(17,"-",$A242, "-", "A"), PlayerData!$M:$M,PlayerData!R:R,""),
_xlfn.XLOOKUP(_xlfn.CONCAT(18,"-",$A242, "-", "A"), PlayerData!$M:$M,PlayerData!R:R,"")))</f>
        <v>0.51</v>
      </c>
      <c r="N242" s="134">
        <f t="shared" si="23"/>
        <v>13.636363636363635</v>
      </c>
      <c r="O242" s="134">
        <f t="shared" si="24"/>
        <v>4.545454545454545</v>
      </c>
      <c r="P242" s="73">
        <f t="shared" si="25"/>
        <v>6.8733153638814022</v>
      </c>
      <c r="Q242" s="132" cm="1">
        <f t="array" ref="Q242">IF(OR($A242=Solver!$T$12:$T$201),0,SUMPRODUCT($H242:$J242,$T$4:$V$4))</f>
        <v>4.0431266846361194</v>
      </c>
      <c r="R242" s="73" cm="1">
        <f t="array" ref="R242">IF(OR($A242=Solver!$T$12:$T$201),0, SUMPRODUCT($N242:$P242, $T$4:$V$4))</f>
        <v>6.8733153638814022</v>
      </c>
    </row>
    <row r="243" spans="1:18">
      <c r="A243" s="55">
        <v>241</v>
      </c>
      <c r="B243" s="55" t="str">
        <f>_xlfn.XLOOKUP($A243, PlayerData!$B$3:$B$394, PlayerData!C$3:C$394)</f>
        <v>LEI</v>
      </c>
      <c r="C243" s="55" t="str">
        <f>_xlfn.XLOOKUP($A243, PlayerData!$B$3:$B$394, PlayerData!D$3:D$394)</f>
        <v>D</v>
      </c>
      <c r="D243" s="31" t="str">
        <f>_xlfn.XLOOKUP($A243, PlayerData!$B$3:$B$394, PlayerData!E$3:E$394)</f>
        <v>Evans</v>
      </c>
      <c r="E243" s="136" cm="1">
        <f t="array" ref="E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"H"), PlayerData!$G:$G,PlayerData!H:H,""),
_xlfn.XLOOKUP(_xlfn.CONCAT(1,"-",$A243, "-", "H"), PlayerData!$G:$G,PlayerData!H:H,""),
_xlfn.XLOOKUP(_xlfn.CONCAT(2,"-",$A243, "-", "H"), PlayerData!$G:$G,PlayerData!H:H,""),
_xlfn.XLOOKUP(_xlfn.CONCAT(3,"-",$A243, "-", "H"), PlayerData!$G:$G,PlayerData!H:H,""),
_xlfn.XLOOKUP(_xlfn.CONCAT(4,"-",$A243, "-", "H"), PlayerData!$G:$G,PlayerData!H:H,""),
_xlfn.XLOOKUP(_xlfn.CONCAT(5,"-",$A243, "-", "H"), PlayerData!$G:$G,PlayerData!H:H,""),
_xlfn.XLOOKUP(_xlfn.CONCAT(6,"-",$A243, "-", "H"), PlayerData!$G:$G,PlayerData!H:H,""),
_xlfn.XLOOKUP(_xlfn.CONCAT(7,"-",$A243, "-", "H"), PlayerData!$G:$G,PlayerData!H:H,""),
_xlfn.XLOOKUP(_xlfn.CONCAT(8,"-",$A243, "-", "H"), PlayerData!$G:$G,PlayerData!H:H,""),
_xlfn.XLOOKUP(_xlfn.CONCAT(9,"-",$A243, "-", "H"), PlayerData!$G:$G,PlayerData!H:H,""),
_xlfn.XLOOKUP(_xlfn.CONCAT(10,"-",$A243, "-", "H"), PlayerData!$G:$G,PlayerData!H:H,""),
_xlfn.XLOOKUP(_xlfn.CONCAT(11,"-",$A243, "-", "H"), PlayerData!$G:$G,PlayerData!H:H,""),
_xlfn.XLOOKUP(_xlfn.CONCAT(12,"-",$A243, "-", "H"), PlayerData!$G:$G,PlayerData!H:H,""),
_xlfn.XLOOKUP(_xlfn.CONCAT(13,"-",$A243, "-", "H"), PlayerData!$G:$G,PlayerData!H:H,""),
_xlfn.XLOOKUP(_xlfn.CONCAT(14,"-",$A243, "-", "H"), PlayerData!$G:$G,PlayerData!H:H,""),
_xlfn.XLOOKUP(_xlfn.CONCAT(15,"-",$A243, "-", "H"), PlayerData!$G:$G,PlayerData!H:H,""),
_xlfn.XLOOKUP(_xlfn.CONCAT(16,"-",$A243, "-", "H"), PlayerData!$G:$G,PlayerData!H:H,""),
_xlfn.XLOOKUP(_xlfn.CONCAT(17,"-",$A243, "-", "H"), PlayerData!$G:$G,PlayerData!H:H,""),
_xlfn.XLOOKUP(_xlfn.CONCAT(18,"-",$A243, "-", "H"), PlayerData!$G:$G,PlayerData!H:H,"")))</f>
        <v>0.44</v>
      </c>
      <c r="F243" s="136" cm="1">
        <f t="array" ref="F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"H"), PlayerData!$G:$G,PlayerData!I:I,""),
_xlfn.XLOOKUP(_xlfn.CONCAT(1,"-",$A243, "-", "H"), PlayerData!$G:$G,PlayerData!I:I,""),
_xlfn.XLOOKUP(_xlfn.CONCAT(2,"-",$A243, "-", "H"), PlayerData!$G:$G,PlayerData!I:I,""),
_xlfn.XLOOKUP(_xlfn.CONCAT(3,"-",$A243, "-", "H"), PlayerData!$G:$G,PlayerData!I:I,""),
_xlfn.XLOOKUP(_xlfn.CONCAT(4,"-",$A243, "-", "H"), PlayerData!$G:$G,PlayerData!I:I,""),
_xlfn.XLOOKUP(_xlfn.CONCAT(5,"-",$A243, "-", "H"), PlayerData!$G:$G,PlayerData!I:I,""),
_xlfn.XLOOKUP(_xlfn.CONCAT(6,"-",$A243, "-", "H"), PlayerData!$G:$G,PlayerData!I:I,""),
_xlfn.XLOOKUP(_xlfn.CONCAT(7,"-",$A243, "-", "H"), PlayerData!$G:$G,PlayerData!I:I,""),
_xlfn.XLOOKUP(_xlfn.CONCAT(8,"-",$A243, "-", "H"), PlayerData!$G:$G,PlayerData!I:I,""),
_xlfn.XLOOKUP(_xlfn.CONCAT(9,"-",$A243, "-", "H"), PlayerData!$G:$G,PlayerData!I:I,""),
_xlfn.XLOOKUP(_xlfn.CONCAT(10,"-",$A243, "-", "H"), PlayerData!$G:$G,PlayerData!I:I,""),
_xlfn.XLOOKUP(_xlfn.CONCAT(11,"-",$A243, "-", "H"), PlayerData!$G:$G,PlayerData!I:I,""),
_xlfn.XLOOKUP(_xlfn.CONCAT(12,"-",$A243, "-", "H"), PlayerData!$G:$G,PlayerData!I:I,""),
_xlfn.XLOOKUP(_xlfn.CONCAT(13,"-",$A243, "-", "H"), PlayerData!$G:$G,PlayerData!I:I,""),
_xlfn.XLOOKUP(_xlfn.CONCAT(14,"-",$A243, "-", "H"), PlayerData!$G:$G,PlayerData!I:I,""),
_xlfn.XLOOKUP(_xlfn.CONCAT(15,"-",$A243, "-", "H"), PlayerData!$G:$G,PlayerData!I:I,""),
_xlfn.XLOOKUP(_xlfn.CONCAT(16,"-",$A243, "-", "H"), PlayerData!$G:$G,PlayerData!I:I,""),
_xlfn.XLOOKUP(_xlfn.CONCAT(17,"-",$A243, "-", "H"), PlayerData!$G:$G,PlayerData!I:I,""),
_xlfn.XLOOKUP(_xlfn.CONCAT(18,"-",$A243, "-", "H"), PlayerData!$G:$G,PlayerData!I:I,"")))</f>
        <v>0.11</v>
      </c>
      <c r="G243" s="90" cm="1">
        <f t="array" ref="G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"H"), PlayerData!$G:$G,PlayerData!L:L,""),
_xlfn.XLOOKUP(_xlfn.CONCAT(1,"-",$A243, "-", "H"), PlayerData!$G:$G,PlayerData!L:L,""),
_xlfn.XLOOKUP(_xlfn.CONCAT(2,"-",$A243, "-", "H"), PlayerData!$G:$G,PlayerData!L:L,""),
_xlfn.XLOOKUP(_xlfn.CONCAT(3,"-",$A243, "-", "H"), PlayerData!$G:$G,PlayerData!L:L,""),
_xlfn.XLOOKUP(_xlfn.CONCAT(4,"-",$A243, "-", "H"), PlayerData!$G:$G,PlayerData!L:L,""),
_xlfn.XLOOKUP(_xlfn.CONCAT(5,"-",$A243, "-", "H"), PlayerData!$G:$G,PlayerData!L:L,""),
_xlfn.XLOOKUP(_xlfn.CONCAT(6,"-",$A243, "-", "H"), PlayerData!$G:$G,PlayerData!L:L,""),
_xlfn.XLOOKUP(_xlfn.CONCAT(7,"-",$A243, "-", "H"), PlayerData!$G:$G,PlayerData!L:L,""),
_xlfn.XLOOKUP(_xlfn.CONCAT(8,"-",$A243, "-", "H"), PlayerData!$G:$G,PlayerData!L:L,""),
_xlfn.XLOOKUP(_xlfn.CONCAT(9,"-",$A243, "-", "H"), PlayerData!$G:$G,PlayerData!L:L,""),
_xlfn.XLOOKUP(_xlfn.CONCAT(10,"-",$A243, "-", "H"), PlayerData!$G:$G,PlayerData!L:L,""),
_xlfn.XLOOKUP(_xlfn.CONCAT(11,"-",$A243, "-", "H"), PlayerData!$G:$G,PlayerData!L:L,""),
_xlfn.XLOOKUP(_xlfn.CONCAT(12,"-",$A243, "-", "H"), PlayerData!$G:$G,PlayerData!L:L,""),
_xlfn.XLOOKUP(_xlfn.CONCAT(13,"-",$A243, "-", "H"), PlayerData!$G:$G,PlayerData!L:L,""),
_xlfn.XLOOKUP(_xlfn.CONCAT(14,"-",$A243, "-", "H"), PlayerData!$G:$G,PlayerData!L:L,""),
_xlfn.XLOOKUP(_xlfn.CONCAT(15,"-",$A243, "-", "H"), PlayerData!$G:$G,PlayerData!L:L,""),
_xlfn.XLOOKUP(_xlfn.CONCAT(16,"-",$A243, "-", "H"), PlayerData!$G:$G,PlayerData!L:L,""),
_xlfn.XLOOKUP(_xlfn.CONCAT(17,"-",$A243, "-", "H"), PlayerData!$G:$G,PlayerData!L:L,""),
_xlfn.XLOOKUP(_xlfn.CONCAT(18,"-",$A243, "-", "H"), PlayerData!$G:$G,PlayerData!L:L,"")))</f>
        <v>0.56999999999999995</v>
      </c>
      <c r="H243" s="132">
        <f t="shared" si="20"/>
        <v>10</v>
      </c>
      <c r="I243" s="132">
        <f t="shared" si="21"/>
        <v>5</v>
      </c>
      <c r="J243" s="72">
        <f t="shared" si="22"/>
        <v>7.6819407008086253</v>
      </c>
      <c r="K243" s="138" cm="1">
        <f t="array" ref="K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"A"), PlayerData!$M:$M,PlayerData!N:N,""),
_xlfn.XLOOKUP(_xlfn.CONCAT(1,"-",$A243, "-", "A"), PlayerData!$M:$M,PlayerData!N:N,""),
_xlfn.XLOOKUP(_xlfn.CONCAT(2,"-",$A243, "-", "A"), PlayerData!$M:$M,PlayerData!N:N,""),
_xlfn.XLOOKUP(_xlfn.CONCAT(3,"-",$A243, "-", "A"), PlayerData!$M:$M,PlayerData!N:N,""),
_xlfn.XLOOKUP(_xlfn.CONCAT(4,"-",$A243, "-", "A"), PlayerData!$M:$M,PlayerData!N:N,""),
_xlfn.XLOOKUP(_xlfn.CONCAT(5,"-",$A243, "-", "A"), PlayerData!$M:$M,PlayerData!N:N,""),
_xlfn.XLOOKUP(_xlfn.CONCAT(6,"-",$A243, "-", "A"), PlayerData!$M:$M,PlayerData!N:N,""),
_xlfn.XLOOKUP(_xlfn.CONCAT(7,"-",$A243, "-", "A"), PlayerData!$M:$M,PlayerData!N:N,""),
_xlfn.XLOOKUP(_xlfn.CONCAT(8,"-",$A243, "-", "A"), PlayerData!$M:$M,PlayerData!N:N,""),
_xlfn.XLOOKUP(_xlfn.CONCAT(9,"-",$A243, "-", "A"), PlayerData!$M:$M,PlayerData!N:N,""),
_xlfn.XLOOKUP(_xlfn.CONCAT(10,"-",$A243, "-", "A"), PlayerData!$M:$M,PlayerData!N:N,""),
_xlfn.XLOOKUP(_xlfn.CONCAT(11,"-",$A243, "-", "A"), PlayerData!$M:$M,PlayerData!N:N,""),
_xlfn.XLOOKUP(_xlfn.CONCAT(12,"-",$A243, "-", "A"), PlayerData!$M:$M,PlayerData!N:N,""),
_xlfn.XLOOKUP(_xlfn.CONCAT(13,"-",$A243, "-", "A"), PlayerData!$M:$M,PlayerData!N:N,""),
_xlfn.XLOOKUP(_xlfn.CONCAT(14,"-",$A243, "-", "A"), PlayerData!$M:$M,PlayerData!N:N,""),
_xlfn.XLOOKUP(_xlfn.CONCAT(15,"-",$A243, "-", "A"), PlayerData!$M:$M,PlayerData!N:N,""),
_xlfn.XLOOKUP(_xlfn.CONCAT(16,"-",$A243, "-", "A"), PlayerData!$M:$M,PlayerData!N:N,""),
_xlfn.XLOOKUP(_xlfn.CONCAT(17,"-",$A243, "-", "A"), PlayerData!$M:$M,PlayerData!N:N,""),
_xlfn.XLOOKUP(_xlfn.CONCAT(18,"-",$A243, "-", "A"), PlayerData!$M:$M,PlayerData!N:N,"")))</f>
        <v>0.8</v>
      </c>
      <c r="L243" s="138" cm="1">
        <f t="array" ref="L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"A"), PlayerData!$M:$M,PlayerData!O:O,""),
_xlfn.XLOOKUP(_xlfn.CONCAT(1,"-",$A243, "-", "A"), PlayerData!$M:$M,PlayerData!O:O,""),
_xlfn.XLOOKUP(_xlfn.CONCAT(2,"-",$A243, "-", "A"), PlayerData!$M:$M,PlayerData!O:O,""),
_xlfn.XLOOKUP(_xlfn.CONCAT(3,"-",$A243, "-", "A"), PlayerData!$M:$M,PlayerData!O:O,""),
_xlfn.XLOOKUP(_xlfn.CONCAT(4,"-",$A243, "-", "A"), PlayerData!$M:$M,PlayerData!O:O,""),
_xlfn.XLOOKUP(_xlfn.CONCAT(5,"-",$A243, "-", "A"), PlayerData!$M:$M,PlayerData!O:O,""),
_xlfn.XLOOKUP(_xlfn.CONCAT(6,"-",$A243, "-", "A"), PlayerData!$M:$M,PlayerData!O:O,""),
_xlfn.XLOOKUP(_xlfn.CONCAT(7,"-",$A243, "-", "A"), PlayerData!$M:$M,PlayerData!O:O,""),
_xlfn.XLOOKUP(_xlfn.CONCAT(8,"-",$A243, "-", "A"), PlayerData!$M:$M,PlayerData!O:O,""),
_xlfn.XLOOKUP(_xlfn.CONCAT(9,"-",$A243, "-", "A"), PlayerData!$M:$M,PlayerData!O:O,""),
_xlfn.XLOOKUP(_xlfn.CONCAT(10,"-",$A243, "-", "A"), PlayerData!$M:$M,PlayerData!O:O,""),
_xlfn.XLOOKUP(_xlfn.CONCAT(11,"-",$A243, "-", "A"), PlayerData!$M:$M,PlayerData!O:O,""),
_xlfn.XLOOKUP(_xlfn.CONCAT(12,"-",$A243, "-", "A"), PlayerData!$M:$M,PlayerData!O:O,""),
_xlfn.XLOOKUP(_xlfn.CONCAT(13,"-",$A243, "-", "A"), PlayerData!$M:$M,PlayerData!O:O,""),
_xlfn.XLOOKUP(_xlfn.CONCAT(14,"-",$A243, "-", "A"), PlayerData!$M:$M,PlayerData!O:O,""),
_xlfn.XLOOKUP(_xlfn.CONCAT(15,"-",$A243, "-", "A"), PlayerData!$M:$M,PlayerData!O:O,""),
_xlfn.XLOOKUP(_xlfn.CONCAT(16,"-",$A243, "-", "A"), PlayerData!$M:$M,PlayerData!O:O,""),
_xlfn.XLOOKUP(_xlfn.CONCAT(17,"-",$A243, "-", "A"), PlayerData!$M:$M,PlayerData!O:O,""),
_xlfn.XLOOKUP(_xlfn.CONCAT(18,"-",$A243, "-", "A"), PlayerData!$M:$M,PlayerData!O:O,"")))</f>
        <v>0.1</v>
      </c>
      <c r="M243" s="96" cm="1">
        <f t="array" ref="M2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_xlfn.XLOOKUP(_xlfn.CONCAT(0,"-",$A243, "-", "A"), PlayerData!$M:$M,PlayerData!R:R,""),
_xlfn.XLOOKUP(_xlfn.CONCAT(1,"-",$A243, "-", "A"), PlayerData!$M:$M,PlayerData!R:R,""),
_xlfn.XLOOKUP(_xlfn.CONCAT(2,"-",$A243, "-", "A"), PlayerData!$M:$M,PlayerData!R:R,""),
_xlfn.XLOOKUP(_xlfn.CONCAT(3,"-",$A243, "-", "A"), PlayerData!$M:$M,PlayerData!R:R,""),
_xlfn.XLOOKUP(_xlfn.CONCAT(4,"-",$A243, "-", "A"), PlayerData!$M:$M,PlayerData!R:R,""),
_xlfn.XLOOKUP(_xlfn.CONCAT(5,"-",$A243, "-", "A"), PlayerData!$M:$M,PlayerData!R:R,""),
_xlfn.XLOOKUP(_xlfn.CONCAT(6,"-",$A243, "-", "A"), PlayerData!$M:$M,PlayerData!R:R,""),
_xlfn.XLOOKUP(_xlfn.CONCAT(7,"-",$A243, "-", "A"), PlayerData!$M:$M,PlayerData!R:R,""),
_xlfn.XLOOKUP(_xlfn.CONCAT(8,"-",$A243, "-", "A"), PlayerData!$M:$M,PlayerData!R:R,""),
_xlfn.XLOOKUP(_xlfn.CONCAT(9,"-",$A243, "-", "A"), PlayerData!$M:$M,PlayerData!R:R,""),
_xlfn.XLOOKUP(_xlfn.CONCAT(10,"-",$A243, "-", "A"), PlayerData!$M:$M,PlayerData!R:R,""),
_xlfn.XLOOKUP(_xlfn.CONCAT(11,"-",$A243, "-", "A"), PlayerData!$M:$M,PlayerData!R:R,""),
_xlfn.XLOOKUP(_xlfn.CONCAT(12,"-",$A243, "-", "A"), PlayerData!$M:$M,PlayerData!R:R,""),
_xlfn.XLOOKUP(_xlfn.CONCAT(13,"-",$A243, "-", "A"), PlayerData!$M:$M,PlayerData!R:R,""),
_xlfn.XLOOKUP(_xlfn.CONCAT(14,"-",$A243, "-", "A"), PlayerData!$M:$M,PlayerData!R:R,""),
_xlfn.XLOOKUP(_xlfn.CONCAT(15,"-",$A243, "-", "A"), PlayerData!$M:$M,PlayerData!R:R,""),
_xlfn.XLOOKUP(_xlfn.CONCAT(16,"-",$A243, "-", "A"), PlayerData!$M:$M,PlayerData!R:R,""),
_xlfn.XLOOKUP(_xlfn.CONCAT(17,"-",$A243, "-", "A"), PlayerData!$M:$M,PlayerData!R:R,""),
_xlfn.XLOOKUP(_xlfn.CONCAT(18,"-",$A243, "-", "A"), PlayerData!$M:$M,PlayerData!R:R,"")))</f>
        <v>0.56999999999999995</v>
      </c>
      <c r="N243" s="134">
        <f t="shared" si="23"/>
        <v>18.18181818181818</v>
      </c>
      <c r="O243" s="134">
        <f t="shared" si="24"/>
        <v>4.545454545454545</v>
      </c>
      <c r="P243" s="73">
        <f t="shared" si="25"/>
        <v>7.6819407008086253</v>
      </c>
      <c r="Q243" s="132" cm="1">
        <f t="array" ref="Q243">IF(OR($A243=Solver!$T$12:$T$201),0,SUMPRODUCT($H243:$J243,$T$4:$V$4))</f>
        <v>7.6819407008086253</v>
      </c>
      <c r="R243" s="73" cm="1">
        <f t="array" ref="R243">IF(OR($A243=Solver!$T$12:$T$201),0, SUMPRODUCT($N243:$P243, $T$4:$V$4))</f>
        <v>7.6819407008086253</v>
      </c>
    </row>
    <row r="244" spans="1:18">
      <c r="A244" s="55">
        <v>242</v>
      </c>
      <c r="B244" s="55" t="str">
        <f>_xlfn.XLOOKUP($A244, PlayerData!$B$3:$B$394, PlayerData!C$3:C$394)</f>
        <v>LEI</v>
      </c>
      <c r="C244" s="55" t="str">
        <f>_xlfn.XLOOKUP($A244, PlayerData!$B$3:$B$394, PlayerData!D$3:D$394)</f>
        <v>D</v>
      </c>
      <c r="D244" s="31" t="str">
        <f>_xlfn.XLOOKUP($A244, PlayerData!$B$3:$B$394, PlayerData!E$3:E$394)</f>
        <v>Söyüncü</v>
      </c>
      <c r="E244" s="136" cm="1">
        <f t="array" ref="E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"H"), PlayerData!$G:$G,PlayerData!H:H,""),
_xlfn.XLOOKUP(_xlfn.CONCAT(1,"-",$A244, "-", "H"), PlayerData!$G:$G,PlayerData!H:H,""),
_xlfn.XLOOKUP(_xlfn.CONCAT(2,"-",$A244, "-", "H"), PlayerData!$G:$G,PlayerData!H:H,""),
_xlfn.XLOOKUP(_xlfn.CONCAT(3,"-",$A244, "-", "H"), PlayerData!$G:$G,PlayerData!H:H,""),
_xlfn.XLOOKUP(_xlfn.CONCAT(4,"-",$A244, "-", "H"), PlayerData!$G:$G,PlayerData!H:H,""),
_xlfn.XLOOKUP(_xlfn.CONCAT(5,"-",$A244, "-", "H"), PlayerData!$G:$G,PlayerData!H:H,""),
_xlfn.XLOOKUP(_xlfn.CONCAT(6,"-",$A244, "-", "H"), PlayerData!$G:$G,PlayerData!H:H,""),
_xlfn.XLOOKUP(_xlfn.CONCAT(7,"-",$A244, "-", "H"), PlayerData!$G:$G,PlayerData!H:H,""),
_xlfn.XLOOKUP(_xlfn.CONCAT(8,"-",$A244, "-", "H"), PlayerData!$G:$G,PlayerData!H:H,""),
_xlfn.XLOOKUP(_xlfn.CONCAT(9,"-",$A244, "-", "H"), PlayerData!$G:$G,PlayerData!H:H,""),
_xlfn.XLOOKUP(_xlfn.CONCAT(10,"-",$A244, "-", "H"), PlayerData!$G:$G,PlayerData!H:H,""),
_xlfn.XLOOKUP(_xlfn.CONCAT(11,"-",$A244, "-", "H"), PlayerData!$G:$G,PlayerData!H:H,""),
_xlfn.XLOOKUP(_xlfn.CONCAT(12,"-",$A244, "-", "H"), PlayerData!$G:$G,PlayerData!H:H,""),
_xlfn.XLOOKUP(_xlfn.CONCAT(13,"-",$A244, "-", "H"), PlayerData!$G:$G,PlayerData!H:H,""),
_xlfn.XLOOKUP(_xlfn.CONCAT(14,"-",$A244, "-", "H"), PlayerData!$G:$G,PlayerData!H:H,""),
_xlfn.XLOOKUP(_xlfn.CONCAT(15,"-",$A244, "-", "H"), PlayerData!$G:$G,PlayerData!H:H,""),
_xlfn.XLOOKUP(_xlfn.CONCAT(16,"-",$A244, "-", "H"), PlayerData!$G:$G,PlayerData!H:H,""),
_xlfn.XLOOKUP(_xlfn.CONCAT(17,"-",$A244, "-", "H"), PlayerData!$G:$G,PlayerData!H:H,""),
_xlfn.XLOOKUP(_xlfn.CONCAT(18,"-",$A244, "-", "H"), PlayerData!$G:$G,PlayerData!H:H,"")))</f>
        <v>0.43</v>
      </c>
      <c r="F244" s="136" cm="1">
        <f t="array" ref="F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"H"), PlayerData!$G:$G,PlayerData!I:I,""),
_xlfn.XLOOKUP(_xlfn.CONCAT(1,"-",$A244, "-", "H"), PlayerData!$G:$G,PlayerData!I:I,""),
_xlfn.XLOOKUP(_xlfn.CONCAT(2,"-",$A244, "-", "H"), PlayerData!$G:$G,PlayerData!I:I,""),
_xlfn.XLOOKUP(_xlfn.CONCAT(3,"-",$A244, "-", "H"), PlayerData!$G:$G,PlayerData!I:I,""),
_xlfn.XLOOKUP(_xlfn.CONCAT(4,"-",$A244, "-", "H"), PlayerData!$G:$G,PlayerData!I:I,""),
_xlfn.XLOOKUP(_xlfn.CONCAT(5,"-",$A244, "-", "H"), PlayerData!$G:$G,PlayerData!I:I,""),
_xlfn.XLOOKUP(_xlfn.CONCAT(6,"-",$A244, "-", "H"), PlayerData!$G:$G,PlayerData!I:I,""),
_xlfn.XLOOKUP(_xlfn.CONCAT(7,"-",$A244, "-", "H"), PlayerData!$G:$G,PlayerData!I:I,""),
_xlfn.XLOOKUP(_xlfn.CONCAT(8,"-",$A244, "-", "H"), PlayerData!$G:$G,PlayerData!I:I,""),
_xlfn.XLOOKUP(_xlfn.CONCAT(9,"-",$A244, "-", "H"), PlayerData!$G:$G,PlayerData!I:I,""),
_xlfn.XLOOKUP(_xlfn.CONCAT(10,"-",$A244, "-", "H"), PlayerData!$G:$G,PlayerData!I:I,""),
_xlfn.XLOOKUP(_xlfn.CONCAT(11,"-",$A244, "-", "H"), PlayerData!$G:$G,PlayerData!I:I,""),
_xlfn.XLOOKUP(_xlfn.CONCAT(12,"-",$A244, "-", "H"), PlayerData!$G:$G,PlayerData!I:I,""),
_xlfn.XLOOKUP(_xlfn.CONCAT(13,"-",$A244, "-", "H"), PlayerData!$G:$G,PlayerData!I:I,""),
_xlfn.XLOOKUP(_xlfn.CONCAT(14,"-",$A244, "-", "H"), PlayerData!$G:$G,PlayerData!I:I,""),
_xlfn.XLOOKUP(_xlfn.CONCAT(15,"-",$A244, "-", "H"), PlayerData!$G:$G,PlayerData!I:I,""),
_xlfn.XLOOKUP(_xlfn.CONCAT(16,"-",$A244, "-", "H"), PlayerData!$G:$G,PlayerData!I:I,""),
_xlfn.XLOOKUP(_xlfn.CONCAT(17,"-",$A244, "-", "H"), PlayerData!$G:$G,PlayerData!I:I,""),
_xlfn.XLOOKUP(_xlfn.CONCAT(18,"-",$A244, "-", "H"), PlayerData!$G:$G,PlayerData!I:I,"")))</f>
        <v>0</v>
      </c>
      <c r="G244" s="90" cm="1">
        <f t="array" ref="G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"H"), PlayerData!$G:$G,PlayerData!L:L,""),
_xlfn.XLOOKUP(_xlfn.CONCAT(1,"-",$A244, "-", "H"), PlayerData!$G:$G,PlayerData!L:L,""),
_xlfn.XLOOKUP(_xlfn.CONCAT(2,"-",$A244, "-", "H"), PlayerData!$G:$G,PlayerData!L:L,""),
_xlfn.XLOOKUP(_xlfn.CONCAT(3,"-",$A244, "-", "H"), PlayerData!$G:$G,PlayerData!L:L,""),
_xlfn.XLOOKUP(_xlfn.CONCAT(4,"-",$A244, "-", "H"), PlayerData!$G:$G,PlayerData!L:L,""),
_xlfn.XLOOKUP(_xlfn.CONCAT(5,"-",$A244, "-", "H"), PlayerData!$G:$G,PlayerData!L:L,""),
_xlfn.XLOOKUP(_xlfn.CONCAT(6,"-",$A244, "-", "H"), PlayerData!$G:$G,PlayerData!L:L,""),
_xlfn.XLOOKUP(_xlfn.CONCAT(7,"-",$A244, "-", "H"), PlayerData!$G:$G,PlayerData!L:L,""),
_xlfn.XLOOKUP(_xlfn.CONCAT(8,"-",$A244, "-", "H"), PlayerData!$G:$G,PlayerData!L:L,""),
_xlfn.XLOOKUP(_xlfn.CONCAT(9,"-",$A244, "-", "H"), PlayerData!$G:$G,PlayerData!L:L,""),
_xlfn.XLOOKUP(_xlfn.CONCAT(10,"-",$A244, "-", "H"), PlayerData!$G:$G,PlayerData!L:L,""),
_xlfn.XLOOKUP(_xlfn.CONCAT(11,"-",$A244, "-", "H"), PlayerData!$G:$G,PlayerData!L:L,""),
_xlfn.XLOOKUP(_xlfn.CONCAT(12,"-",$A244, "-", "H"), PlayerData!$G:$G,PlayerData!L:L,""),
_xlfn.XLOOKUP(_xlfn.CONCAT(13,"-",$A244, "-", "H"), PlayerData!$G:$G,PlayerData!L:L,""),
_xlfn.XLOOKUP(_xlfn.CONCAT(14,"-",$A244, "-", "H"), PlayerData!$G:$G,PlayerData!L:L,""),
_xlfn.XLOOKUP(_xlfn.CONCAT(15,"-",$A244, "-", "H"), PlayerData!$G:$G,PlayerData!L:L,""),
_xlfn.XLOOKUP(_xlfn.CONCAT(16,"-",$A244, "-", "H"), PlayerData!$G:$G,PlayerData!L:L,""),
_xlfn.XLOOKUP(_xlfn.CONCAT(17,"-",$A244, "-", "H"), PlayerData!$G:$G,PlayerData!L:L,""),
_xlfn.XLOOKUP(_xlfn.CONCAT(18,"-",$A244, "-", "H"), PlayerData!$G:$G,PlayerData!L:L,"")))</f>
        <v>0.24</v>
      </c>
      <c r="H244" s="132">
        <f t="shared" si="20"/>
        <v>9.7727272727272716</v>
      </c>
      <c r="I244" s="132">
        <f t="shared" si="21"/>
        <v>0</v>
      </c>
      <c r="J244" s="72">
        <f t="shared" si="22"/>
        <v>3.2345013477088953</v>
      </c>
      <c r="K244" s="138" cm="1">
        <f t="array" ref="K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"A"), PlayerData!$M:$M,PlayerData!N:N,""),
_xlfn.XLOOKUP(_xlfn.CONCAT(1,"-",$A244, "-", "A"), PlayerData!$M:$M,PlayerData!N:N,""),
_xlfn.XLOOKUP(_xlfn.CONCAT(2,"-",$A244, "-", "A"), PlayerData!$M:$M,PlayerData!N:N,""),
_xlfn.XLOOKUP(_xlfn.CONCAT(3,"-",$A244, "-", "A"), PlayerData!$M:$M,PlayerData!N:N,""),
_xlfn.XLOOKUP(_xlfn.CONCAT(4,"-",$A244, "-", "A"), PlayerData!$M:$M,PlayerData!N:N,""),
_xlfn.XLOOKUP(_xlfn.CONCAT(5,"-",$A244, "-", "A"), PlayerData!$M:$M,PlayerData!N:N,""),
_xlfn.XLOOKUP(_xlfn.CONCAT(6,"-",$A244, "-", "A"), PlayerData!$M:$M,PlayerData!N:N,""),
_xlfn.XLOOKUP(_xlfn.CONCAT(7,"-",$A244, "-", "A"), PlayerData!$M:$M,PlayerData!N:N,""),
_xlfn.XLOOKUP(_xlfn.CONCAT(8,"-",$A244, "-", "A"), PlayerData!$M:$M,PlayerData!N:N,""),
_xlfn.XLOOKUP(_xlfn.CONCAT(9,"-",$A244, "-", "A"), PlayerData!$M:$M,PlayerData!N:N,""),
_xlfn.XLOOKUP(_xlfn.CONCAT(10,"-",$A244, "-", "A"), PlayerData!$M:$M,PlayerData!N:N,""),
_xlfn.XLOOKUP(_xlfn.CONCAT(11,"-",$A244, "-", "A"), PlayerData!$M:$M,PlayerData!N:N,""),
_xlfn.XLOOKUP(_xlfn.CONCAT(12,"-",$A244, "-", "A"), PlayerData!$M:$M,PlayerData!N:N,""),
_xlfn.XLOOKUP(_xlfn.CONCAT(13,"-",$A244, "-", "A"), PlayerData!$M:$M,PlayerData!N:N,""),
_xlfn.XLOOKUP(_xlfn.CONCAT(14,"-",$A244, "-", "A"), PlayerData!$M:$M,PlayerData!N:N,""),
_xlfn.XLOOKUP(_xlfn.CONCAT(15,"-",$A244, "-", "A"), PlayerData!$M:$M,PlayerData!N:N,""),
_xlfn.XLOOKUP(_xlfn.CONCAT(16,"-",$A244, "-", "A"), PlayerData!$M:$M,PlayerData!N:N,""),
_xlfn.XLOOKUP(_xlfn.CONCAT(17,"-",$A244, "-", "A"), PlayerData!$M:$M,PlayerData!N:N,""),
_xlfn.XLOOKUP(_xlfn.CONCAT(18,"-",$A244, "-", "A"), PlayerData!$M:$M,PlayerData!N:N,"")))</f>
        <v>0.38</v>
      </c>
      <c r="L244" s="138" cm="1">
        <f t="array" ref="L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"A"), PlayerData!$M:$M,PlayerData!O:O,""),
_xlfn.XLOOKUP(_xlfn.CONCAT(1,"-",$A244, "-", "A"), PlayerData!$M:$M,PlayerData!O:O,""),
_xlfn.XLOOKUP(_xlfn.CONCAT(2,"-",$A244, "-", "A"), PlayerData!$M:$M,PlayerData!O:O,""),
_xlfn.XLOOKUP(_xlfn.CONCAT(3,"-",$A244, "-", "A"), PlayerData!$M:$M,PlayerData!O:O,""),
_xlfn.XLOOKUP(_xlfn.CONCAT(4,"-",$A244, "-", "A"), PlayerData!$M:$M,PlayerData!O:O,""),
_xlfn.XLOOKUP(_xlfn.CONCAT(5,"-",$A244, "-", "A"), PlayerData!$M:$M,PlayerData!O:O,""),
_xlfn.XLOOKUP(_xlfn.CONCAT(6,"-",$A244, "-", "A"), PlayerData!$M:$M,PlayerData!O:O,""),
_xlfn.XLOOKUP(_xlfn.CONCAT(7,"-",$A244, "-", "A"), PlayerData!$M:$M,PlayerData!O:O,""),
_xlfn.XLOOKUP(_xlfn.CONCAT(8,"-",$A244, "-", "A"), PlayerData!$M:$M,PlayerData!O:O,""),
_xlfn.XLOOKUP(_xlfn.CONCAT(9,"-",$A244, "-", "A"), PlayerData!$M:$M,PlayerData!O:O,""),
_xlfn.XLOOKUP(_xlfn.CONCAT(10,"-",$A244, "-", "A"), PlayerData!$M:$M,PlayerData!O:O,""),
_xlfn.XLOOKUP(_xlfn.CONCAT(11,"-",$A244, "-", "A"), PlayerData!$M:$M,PlayerData!O:O,""),
_xlfn.XLOOKUP(_xlfn.CONCAT(12,"-",$A244, "-", "A"), PlayerData!$M:$M,PlayerData!O:O,""),
_xlfn.XLOOKUP(_xlfn.CONCAT(13,"-",$A244, "-", "A"), PlayerData!$M:$M,PlayerData!O:O,""),
_xlfn.XLOOKUP(_xlfn.CONCAT(14,"-",$A244, "-", "A"), PlayerData!$M:$M,PlayerData!O:O,""),
_xlfn.XLOOKUP(_xlfn.CONCAT(15,"-",$A244, "-", "A"), PlayerData!$M:$M,PlayerData!O:O,""),
_xlfn.XLOOKUP(_xlfn.CONCAT(16,"-",$A244, "-", "A"), PlayerData!$M:$M,PlayerData!O:O,""),
_xlfn.XLOOKUP(_xlfn.CONCAT(17,"-",$A244, "-", "A"), PlayerData!$M:$M,PlayerData!O:O,""),
_xlfn.XLOOKUP(_xlfn.CONCAT(18,"-",$A244, "-", "A"), PlayerData!$M:$M,PlayerData!O:O,"")))</f>
        <v>0.12</v>
      </c>
      <c r="M244" s="96" cm="1">
        <f t="array" ref="M2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_xlfn.XLOOKUP(_xlfn.CONCAT(0,"-",$A244, "-", "A"), PlayerData!$M:$M,PlayerData!R:R,""),
_xlfn.XLOOKUP(_xlfn.CONCAT(1,"-",$A244, "-", "A"), PlayerData!$M:$M,PlayerData!R:R,""),
_xlfn.XLOOKUP(_xlfn.CONCAT(2,"-",$A244, "-", "A"), PlayerData!$M:$M,PlayerData!R:R,""),
_xlfn.XLOOKUP(_xlfn.CONCAT(3,"-",$A244, "-", "A"), PlayerData!$M:$M,PlayerData!R:R,""),
_xlfn.XLOOKUP(_xlfn.CONCAT(4,"-",$A244, "-", "A"), PlayerData!$M:$M,PlayerData!R:R,""),
_xlfn.XLOOKUP(_xlfn.CONCAT(5,"-",$A244, "-", "A"), PlayerData!$M:$M,PlayerData!R:R,""),
_xlfn.XLOOKUP(_xlfn.CONCAT(6,"-",$A244, "-", "A"), PlayerData!$M:$M,PlayerData!R:R,""),
_xlfn.XLOOKUP(_xlfn.CONCAT(7,"-",$A244, "-", "A"), PlayerData!$M:$M,PlayerData!R:R,""),
_xlfn.XLOOKUP(_xlfn.CONCAT(8,"-",$A244, "-", "A"), PlayerData!$M:$M,PlayerData!R:R,""),
_xlfn.XLOOKUP(_xlfn.CONCAT(9,"-",$A244, "-", "A"), PlayerData!$M:$M,PlayerData!R:R,""),
_xlfn.XLOOKUP(_xlfn.CONCAT(10,"-",$A244, "-", "A"), PlayerData!$M:$M,PlayerData!R:R,""),
_xlfn.XLOOKUP(_xlfn.CONCAT(11,"-",$A244, "-", "A"), PlayerData!$M:$M,PlayerData!R:R,""),
_xlfn.XLOOKUP(_xlfn.CONCAT(12,"-",$A244, "-", "A"), PlayerData!$M:$M,PlayerData!R:R,""),
_xlfn.XLOOKUP(_xlfn.CONCAT(13,"-",$A244, "-", "A"), PlayerData!$M:$M,PlayerData!R:R,""),
_xlfn.XLOOKUP(_xlfn.CONCAT(14,"-",$A244, "-", "A"), PlayerData!$M:$M,PlayerData!R:R,""),
_xlfn.XLOOKUP(_xlfn.CONCAT(15,"-",$A244, "-", "A"), PlayerData!$M:$M,PlayerData!R:R,""),
_xlfn.XLOOKUP(_xlfn.CONCAT(16,"-",$A244, "-", "A"), PlayerData!$M:$M,PlayerData!R:R,""),
_xlfn.XLOOKUP(_xlfn.CONCAT(17,"-",$A244, "-", "A"), PlayerData!$M:$M,PlayerData!R:R,""),
_xlfn.XLOOKUP(_xlfn.CONCAT(18,"-",$A244, "-", "A"), PlayerData!$M:$M,PlayerData!R:R,"")))</f>
        <v>0.42</v>
      </c>
      <c r="N244" s="134">
        <f t="shared" si="23"/>
        <v>8.6363636363636349</v>
      </c>
      <c r="O244" s="134">
        <f t="shared" si="24"/>
        <v>5.4545454545454541</v>
      </c>
      <c r="P244" s="73">
        <f t="shared" si="25"/>
        <v>5.6603773584905666</v>
      </c>
      <c r="Q244" s="132" cm="1">
        <f t="array" ref="Q244">IF(OR($A244=Solver!$T$12:$T$201),0,SUMPRODUCT($H244:$J244,$T$4:$V$4))</f>
        <v>3.2345013477088953</v>
      </c>
      <c r="R244" s="73" cm="1">
        <f t="array" ref="R244">IF(OR($A244=Solver!$T$12:$T$201),0, SUMPRODUCT($N244:$P244, $T$4:$V$4))</f>
        <v>5.6603773584905666</v>
      </c>
    </row>
    <row r="245" spans="1:18">
      <c r="A245" s="55">
        <v>243</v>
      </c>
      <c r="B245" s="55" t="str">
        <f>_xlfn.XLOOKUP($A245, PlayerData!$B$3:$B$394, PlayerData!C$3:C$394)</f>
        <v>LIV</v>
      </c>
      <c r="C245" s="55" t="str">
        <f>_xlfn.XLOOKUP($A245, PlayerData!$B$3:$B$394, PlayerData!D$3:D$394)</f>
        <v>D</v>
      </c>
      <c r="D245" s="31" t="str">
        <f>_xlfn.XLOOKUP($A245, PlayerData!$B$3:$B$394, PlayerData!E$3:E$394)</f>
        <v>Gomez</v>
      </c>
      <c r="E245" s="136" cm="1">
        <f t="array" ref="E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"H"), PlayerData!$G:$G,PlayerData!H:H,""),
_xlfn.XLOOKUP(_xlfn.CONCAT(1,"-",$A245, "-", "H"), PlayerData!$G:$G,PlayerData!H:H,""),
_xlfn.XLOOKUP(_xlfn.CONCAT(2,"-",$A245, "-", "H"), PlayerData!$G:$G,PlayerData!H:H,""),
_xlfn.XLOOKUP(_xlfn.CONCAT(3,"-",$A245, "-", "H"), PlayerData!$G:$G,PlayerData!H:H,""),
_xlfn.XLOOKUP(_xlfn.CONCAT(4,"-",$A245, "-", "H"), PlayerData!$G:$G,PlayerData!H:H,""),
_xlfn.XLOOKUP(_xlfn.CONCAT(5,"-",$A245, "-", "H"), PlayerData!$G:$G,PlayerData!H:H,""),
_xlfn.XLOOKUP(_xlfn.CONCAT(6,"-",$A245, "-", "H"), PlayerData!$G:$G,PlayerData!H:H,""),
_xlfn.XLOOKUP(_xlfn.CONCAT(7,"-",$A245, "-", "H"), PlayerData!$G:$G,PlayerData!H:H,""),
_xlfn.XLOOKUP(_xlfn.CONCAT(8,"-",$A245, "-", "H"), PlayerData!$G:$G,PlayerData!H:H,""),
_xlfn.XLOOKUP(_xlfn.CONCAT(9,"-",$A245, "-", "H"), PlayerData!$G:$G,PlayerData!H:H,""),
_xlfn.XLOOKUP(_xlfn.CONCAT(10,"-",$A245, "-", "H"), PlayerData!$G:$G,PlayerData!H:H,""),
_xlfn.XLOOKUP(_xlfn.CONCAT(11,"-",$A245, "-", "H"), PlayerData!$G:$G,PlayerData!H:H,""),
_xlfn.XLOOKUP(_xlfn.CONCAT(12,"-",$A245, "-", "H"), PlayerData!$G:$G,PlayerData!H:H,""),
_xlfn.XLOOKUP(_xlfn.CONCAT(13,"-",$A245, "-", "H"), PlayerData!$G:$G,PlayerData!H:H,""),
_xlfn.XLOOKUP(_xlfn.CONCAT(14,"-",$A245, "-", "H"), PlayerData!$G:$G,PlayerData!H:H,""),
_xlfn.XLOOKUP(_xlfn.CONCAT(15,"-",$A245, "-", "H"), PlayerData!$G:$G,PlayerData!H:H,""),
_xlfn.XLOOKUP(_xlfn.CONCAT(16,"-",$A245, "-", "H"), PlayerData!$G:$G,PlayerData!H:H,""),
_xlfn.XLOOKUP(_xlfn.CONCAT(17,"-",$A245, "-", "H"), PlayerData!$G:$G,PlayerData!H:H,""),
_xlfn.XLOOKUP(_xlfn.CONCAT(18,"-",$A245, "-", "H"), PlayerData!$G:$G,PlayerData!H:H,"")))</f>
        <v>0</v>
      </c>
      <c r="F245" s="136" cm="1">
        <f t="array" ref="F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"H"), PlayerData!$G:$G,PlayerData!I:I,""),
_xlfn.XLOOKUP(_xlfn.CONCAT(1,"-",$A245, "-", "H"), PlayerData!$G:$G,PlayerData!I:I,""),
_xlfn.XLOOKUP(_xlfn.CONCAT(2,"-",$A245, "-", "H"), PlayerData!$G:$G,PlayerData!I:I,""),
_xlfn.XLOOKUP(_xlfn.CONCAT(3,"-",$A245, "-", "H"), PlayerData!$G:$G,PlayerData!I:I,""),
_xlfn.XLOOKUP(_xlfn.CONCAT(4,"-",$A245, "-", "H"), PlayerData!$G:$G,PlayerData!I:I,""),
_xlfn.XLOOKUP(_xlfn.CONCAT(5,"-",$A245, "-", "H"), PlayerData!$G:$G,PlayerData!I:I,""),
_xlfn.XLOOKUP(_xlfn.CONCAT(6,"-",$A245, "-", "H"), PlayerData!$G:$G,PlayerData!I:I,""),
_xlfn.XLOOKUP(_xlfn.CONCAT(7,"-",$A245, "-", "H"), PlayerData!$G:$G,PlayerData!I:I,""),
_xlfn.XLOOKUP(_xlfn.CONCAT(8,"-",$A245, "-", "H"), PlayerData!$G:$G,PlayerData!I:I,""),
_xlfn.XLOOKUP(_xlfn.CONCAT(9,"-",$A245, "-", "H"), PlayerData!$G:$G,PlayerData!I:I,""),
_xlfn.XLOOKUP(_xlfn.CONCAT(10,"-",$A245, "-", "H"), PlayerData!$G:$G,PlayerData!I:I,""),
_xlfn.XLOOKUP(_xlfn.CONCAT(11,"-",$A245, "-", "H"), PlayerData!$G:$G,PlayerData!I:I,""),
_xlfn.XLOOKUP(_xlfn.CONCAT(12,"-",$A245, "-", "H"), PlayerData!$G:$G,PlayerData!I:I,""),
_xlfn.XLOOKUP(_xlfn.CONCAT(13,"-",$A245, "-", "H"), PlayerData!$G:$G,PlayerData!I:I,""),
_xlfn.XLOOKUP(_xlfn.CONCAT(14,"-",$A245, "-", "H"), PlayerData!$G:$G,PlayerData!I:I,""),
_xlfn.XLOOKUP(_xlfn.CONCAT(15,"-",$A245, "-", "H"), PlayerData!$G:$G,PlayerData!I:I,""),
_xlfn.XLOOKUP(_xlfn.CONCAT(16,"-",$A245, "-", "H"), PlayerData!$G:$G,PlayerData!I:I,""),
_xlfn.XLOOKUP(_xlfn.CONCAT(17,"-",$A245, "-", "H"), PlayerData!$G:$G,PlayerData!I:I,""),
_xlfn.XLOOKUP(_xlfn.CONCAT(18,"-",$A245, "-", "H"), PlayerData!$G:$G,PlayerData!I:I,"")))</f>
        <v>0</v>
      </c>
      <c r="G245" s="90" cm="1">
        <f t="array" ref="G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"H"), PlayerData!$G:$G,PlayerData!L:L,""),
_xlfn.XLOOKUP(_xlfn.CONCAT(1,"-",$A245, "-", "H"), PlayerData!$G:$G,PlayerData!L:L,""),
_xlfn.XLOOKUP(_xlfn.CONCAT(2,"-",$A245, "-", "H"), PlayerData!$G:$G,PlayerData!L:L,""),
_xlfn.XLOOKUP(_xlfn.CONCAT(3,"-",$A245, "-", "H"), PlayerData!$G:$G,PlayerData!L:L,""),
_xlfn.XLOOKUP(_xlfn.CONCAT(4,"-",$A245, "-", "H"), PlayerData!$G:$G,PlayerData!L:L,""),
_xlfn.XLOOKUP(_xlfn.CONCAT(5,"-",$A245, "-", "H"), PlayerData!$G:$G,PlayerData!L:L,""),
_xlfn.XLOOKUP(_xlfn.CONCAT(6,"-",$A245, "-", "H"), PlayerData!$G:$G,PlayerData!L:L,""),
_xlfn.XLOOKUP(_xlfn.CONCAT(7,"-",$A245, "-", "H"), PlayerData!$G:$G,PlayerData!L:L,""),
_xlfn.XLOOKUP(_xlfn.CONCAT(8,"-",$A245, "-", "H"), PlayerData!$G:$G,PlayerData!L:L,""),
_xlfn.XLOOKUP(_xlfn.CONCAT(9,"-",$A245, "-", "H"), PlayerData!$G:$G,PlayerData!L:L,""),
_xlfn.XLOOKUP(_xlfn.CONCAT(10,"-",$A245, "-", "H"), PlayerData!$G:$G,PlayerData!L:L,""),
_xlfn.XLOOKUP(_xlfn.CONCAT(11,"-",$A245, "-", "H"), PlayerData!$G:$G,PlayerData!L:L,""),
_xlfn.XLOOKUP(_xlfn.CONCAT(12,"-",$A245, "-", "H"), PlayerData!$G:$G,PlayerData!L:L,""),
_xlfn.XLOOKUP(_xlfn.CONCAT(13,"-",$A245, "-", "H"), PlayerData!$G:$G,PlayerData!L:L,""),
_xlfn.XLOOKUP(_xlfn.CONCAT(14,"-",$A245, "-", "H"), PlayerData!$G:$G,PlayerData!L:L,""),
_xlfn.XLOOKUP(_xlfn.CONCAT(15,"-",$A245, "-", "H"), PlayerData!$G:$G,PlayerData!L:L,""),
_xlfn.XLOOKUP(_xlfn.CONCAT(16,"-",$A245, "-", "H"), PlayerData!$G:$G,PlayerData!L:L,""),
_xlfn.XLOOKUP(_xlfn.CONCAT(17,"-",$A245, "-", "H"), PlayerData!$G:$G,PlayerData!L:L,""),
_xlfn.XLOOKUP(_xlfn.CONCAT(18,"-",$A245, "-", "H"), PlayerData!$G:$G,PlayerData!L:L,"")))</f>
        <v>0</v>
      </c>
      <c r="H245" s="132">
        <f t="shared" si="20"/>
        <v>0</v>
      </c>
      <c r="I245" s="132">
        <f t="shared" si="21"/>
        <v>0</v>
      </c>
      <c r="J245" s="72">
        <f t="shared" si="22"/>
        <v>0</v>
      </c>
      <c r="K245" s="138" cm="1">
        <f t="array" ref="K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"A"), PlayerData!$M:$M,PlayerData!N:N,""),
_xlfn.XLOOKUP(_xlfn.CONCAT(1,"-",$A245, "-", "A"), PlayerData!$M:$M,PlayerData!N:N,""),
_xlfn.XLOOKUP(_xlfn.CONCAT(2,"-",$A245, "-", "A"), PlayerData!$M:$M,PlayerData!N:N,""),
_xlfn.XLOOKUP(_xlfn.CONCAT(3,"-",$A245, "-", "A"), PlayerData!$M:$M,PlayerData!N:N,""),
_xlfn.XLOOKUP(_xlfn.CONCAT(4,"-",$A245, "-", "A"), PlayerData!$M:$M,PlayerData!N:N,""),
_xlfn.XLOOKUP(_xlfn.CONCAT(5,"-",$A245, "-", "A"), PlayerData!$M:$M,PlayerData!N:N,""),
_xlfn.XLOOKUP(_xlfn.CONCAT(6,"-",$A245, "-", "A"), PlayerData!$M:$M,PlayerData!N:N,""),
_xlfn.XLOOKUP(_xlfn.CONCAT(7,"-",$A245, "-", "A"), PlayerData!$M:$M,PlayerData!N:N,""),
_xlfn.XLOOKUP(_xlfn.CONCAT(8,"-",$A245, "-", "A"), PlayerData!$M:$M,PlayerData!N:N,""),
_xlfn.XLOOKUP(_xlfn.CONCAT(9,"-",$A245, "-", "A"), PlayerData!$M:$M,PlayerData!N:N,""),
_xlfn.XLOOKUP(_xlfn.CONCAT(10,"-",$A245, "-", "A"), PlayerData!$M:$M,PlayerData!N:N,""),
_xlfn.XLOOKUP(_xlfn.CONCAT(11,"-",$A245, "-", "A"), PlayerData!$M:$M,PlayerData!N:N,""),
_xlfn.XLOOKUP(_xlfn.CONCAT(12,"-",$A245, "-", "A"), PlayerData!$M:$M,PlayerData!N:N,""),
_xlfn.XLOOKUP(_xlfn.CONCAT(13,"-",$A245, "-", "A"), PlayerData!$M:$M,PlayerData!N:N,""),
_xlfn.XLOOKUP(_xlfn.CONCAT(14,"-",$A245, "-", "A"), PlayerData!$M:$M,PlayerData!N:N,""),
_xlfn.XLOOKUP(_xlfn.CONCAT(15,"-",$A245, "-", "A"), PlayerData!$M:$M,PlayerData!N:N,""),
_xlfn.XLOOKUP(_xlfn.CONCAT(16,"-",$A245, "-", "A"), PlayerData!$M:$M,PlayerData!N:N,""),
_xlfn.XLOOKUP(_xlfn.CONCAT(17,"-",$A245, "-", "A"), PlayerData!$M:$M,PlayerData!N:N,""),
_xlfn.XLOOKUP(_xlfn.CONCAT(18,"-",$A245, "-", "A"), PlayerData!$M:$M,PlayerData!N:N,"")))</f>
        <v>0</v>
      </c>
      <c r="L245" s="138" cm="1">
        <f t="array" ref="L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"A"), PlayerData!$M:$M,PlayerData!O:O,""),
_xlfn.XLOOKUP(_xlfn.CONCAT(1,"-",$A245, "-", "A"), PlayerData!$M:$M,PlayerData!O:O,""),
_xlfn.XLOOKUP(_xlfn.CONCAT(2,"-",$A245, "-", "A"), PlayerData!$M:$M,PlayerData!O:O,""),
_xlfn.XLOOKUP(_xlfn.CONCAT(3,"-",$A245, "-", "A"), PlayerData!$M:$M,PlayerData!O:O,""),
_xlfn.XLOOKUP(_xlfn.CONCAT(4,"-",$A245, "-", "A"), PlayerData!$M:$M,PlayerData!O:O,""),
_xlfn.XLOOKUP(_xlfn.CONCAT(5,"-",$A245, "-", "A"), PlayerData!$M:$M,PlayerData!O:O,""),
_xlfn.XLOOKUP(_xlfn.CONCAT(6,"-",$A245, "-", "A"), PlayerData!$M:$M,PlayerData!O:O,""),
_xlfn.XLOOKUP(_xlfn.CONCAT(7,"-",$A245, "-", "A"), PlayerData!$M:$M,PlayerData!O:O,""),
_xlfn.XLOOKUP(_xlfn.CONCAT(8,"-",$A245, "-", "A"), PlayerData!$M:$M,PlayerData!O:O,""),
_xlfn.XLOOKUP(_xlfn.CONCAT(9,"-",$A245, "-", "A"), PlayerData!$M:$M,PlayerData!O:O,""),
_xlfn.XLOOKUP(_xlfn.CONCAT(10,"-",$A245, "-", "A"), PlayerData!$M:$M,PlayerData!O:O,""),
_xlfn.XLOOKUP(_xlfn.CONCAT(11,"-",$A245, "-", "A"), PlayerData!$M:$M,PlayerData!O:O,""),
_xlfn.XLOOKUP(_xlfn.CONCAT(12,"-",$A245, "-", "A"), PlayerData!$M:$M,PlayerData!O:O,""),
_xlfn.XLOOKUP(_xlfn.CONCAT(13,"-",$A245, "-", "A"), PlayerData!$M:$M,PlayerData!O:O,""),
_xlfn.XLOOKUP(_xlfn.CONCAT(14,"-",$A245, "-", "A"), PlayerData!$M:$M,PlayerData!O:O,""),
_xlfn.XLOOKUP(_xlfn.CONCAT(15,"-",$A245, "-", "A"), PlayerData!$M:$M,PlayerData!O:O,""),
_xlfn.XLOOKUP(_xlfn.CONCAT(16,"-",$A245, "-", "A"), PlayerData!$M:$M,PlayerData!O:O,""),
_xlfn.XLOOKUP(_xlfn.CONCAT(17,"-",$A245, "-", "A"), PlayerData!$M:$M,PlayerData!O:O,""),
_xlfn.XLOOKUP(_xlfn.CONCAT(18,"-",$A245, "-", "A"), PlayerData!$M:$M,PlayerData!O:O,"")))</f>
        <v>0</v>
      </c>
      <c r="M245" s="96" cm="1">
        <f t="array" ref="M2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_xlfn.XLOOKUP(_xlfn.CONCAT(0,"-",$A245, "-", "A"), PlayerData!$M:$M,PlayerData!R:R,""),
_xlfn.XLOOKUP(_xlfn.CONCAT(1,"-",$A245, "-", "A"), PlayerData!$M:$M,PlayerData!R:R,""),
_xlfn.XLOOKUP(_xlfn.CONCAT(2,"-",$A245, "-", "A"), PlayerData!$M:$M,PlayerData!R:R,""),
_xlfn.XLOOKUP(_xlfn.CONCAT(3,"-",$A245, "-", "A"), PlayerData!$M:$M,PlayerData!R:R,""),
_xlfn.XLOOKUP(_xlfn.CONCAT(4,"-",$A245, "-", "A"), PlayerData!$M:$M,PlayerData!R:R,""),
_xlfn.XLOOKUP(_xlfn.CONCAT(5,"-",$A245, "-", "A"), PlayerData!$M:$M,PlayerData!R:R,""),
_xlfn.XLOOKUP(_xlfn.CONCAT(6,"-",$A245, "-", "A"), PlayerData!$M:$M,PlayerData!R:R,""),
_xlfn.XLOOKUP(_xlfn.CONCAT(7,"-",$A245, "-", "A"), PlayerData!$M:$M,PlayerData!R:R,""),
_xlfn.XLOOKUP(_xlfn.CONCAT(8,"-",$A245, "-", "A"), PlayerData!$M:$M,PlayerData!R:R,""),
_xlfn.XLOOKUP(_xlfn.CONCAT(9,"-",$A245, "-", "A"), PlayerData!$M:$M,PlayerData!R:R,""),
_xlfn.XLOOKUP(_xlfn.CONCAT(10,"-",$A245, "-", "A"), PlayerData!$M:$M,PlayerData!R:R,""),
_xlfn.XLOOKUP(_xlfn.CONCAT(11,"-",$A245, "-", "A"), PlayerData!$M:$M,PlayerData!R:R,""),
_xlfn.XLOOKUP(_xlfn.CONCAT(12,"-",$A245, "-", "A"), PlayerData!$M:$M,PlayerData!R:R,""),
_xlfn.XLOOKUP(_xlfn.CONCAT(13,"-",$A245, "-", "A"), PlayerData!$M:$M,PlayerData!R:R,""),
_xlfn.XLOOKUP(_xlfn.CONCAT(14,"-",$A245, "-", "A"), PlayerData!$M:$M,PlayerData!R:R,""),
_xlfn.XLOOKUP(_xlfn.CONCAT(15,"-",$A245, "-", "A"), PlayerData!$M:$M,PlayerData!R:R,""),
_xlfn.XLOOKUP(_xlfn.CONCAT(16,"-",$A245, "-", "A"), PlayerData!$M:$M,PlayerData!R:R,""),
_xlfn.XLOOKUP(_xlfn.CONCAT(17,"-",$A245, "-", "A"), PlayerData!$M:$M,PlayerData!R:R,""),
_xlfn.XLOOKUP(_xlfn.CONCAT(18,"-",$A245, "-", "A"), PlayerData!$M:$M,PlayerData!R:R,"")))</f>
        <v>0</v>
      </c>
      <c r="N245" s="134">
        <f t="shared" si="23"/>
        <v>0</v>
      </c>
      <c r="O245" s="134">
        <f t="shared" si="24"/>
        <v>0</v>
      </c>
      <c r="P245" s="73">
        <f t="shared" si="25"/>
        <v>0</v>
      </c>
      <c r="Q245" s="132" cm="1">
        <f t="array" ref="Q245">IF(OR($A245=Solver!$T$12:$T$201),0,SUMPRODUCT($H245:$J245,$T$4:$V$4))</f>
        <v>0</v>
      </c>
      <c r="R245" s="73" cm="1">
        <f t="array" ref="R245">IF(OR($A245=Solver!$T$12:$T$201),0, SUMPRODUCT($N245:$P245, $T$4:$V$4))</f>
        <v>0</v>
      </c>
    </row>
    <row r="246" spans="1:18">
      <c r="A246" s="55">
        <v>244</v>
      </c>
      <c r="B246" s="55" t="str">
        <f>_xlfn.XLOOKUP($A246, PlayerData!$B$3:$B$394, PlayerData!C$3:C$394)</f>
        <v>MCI</v>
      </c>
      <c r="C246" s="55" t="str">
        <f>_xlfn.XLOOKUP($A246, PlayerData!$B$3:$B$394, PlayerData!D$3:D$394)</f>
        <v>D</v>
      </c>
      <c r="D246" s="31" t="str">
        <f>_xlfn.XLOOKUP($A246, PlayerData!$B$3:$B$394, PlayerData!E$3:E$394)</f>
        <v>Aké</v>
      </c>
      <c r="E246" s="136" cm="1">
        <f t="array" ref="E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"H"), PlayerData!$G:$G,PlayerData!H:H,""),
_xlfn.XLOOKUP(_xlfn.CONCAT(1,"-",$A246, "-", "H"), PlayerData!$G:$G,PlayerData!H:H,""),
_xlfn.XLOOKUP(_xlfn.CONCAT(2,"-",$A246, "-", "H"), PlayerData!$G:$G,PlayerData!H:H,""),
_xlfn.XLOOKUP(_xlfn.CONCAT(3,"-",$A246, "-", "H"), PlayerData!$G:$G,PlayerData!H:H,""),
_xlfn.XLOOKUP(_xlfn.CONCAT(4,"-",$A246, "-", "H"), PlayerData!$G:$G,PlayerData!H:H,""),
_xlfn.XLOOKUP(_xlfn.CONCAT(5,"-",$A246, "-", "H"), PlayerData!$G:$G,PlayerData!H:H,""),
_xlfn.XLOOKUP(_xlfn.CONCAT(6,"-",$A246, "-", "H"), PlayerData!$G:$G,PlayerData!H:H,""),
_xlfn.XLOOKUP(_xlfn.CONCAT(7,"-",$A246, "-", "H"), PlayerData!$G:$G,PlayerData!H:H,""),
_xlfn.XLOOKUP(_xlfn.CONCAT(8,"-",$A246, "-", "H"), PlayerData!$G:$G,PlayerData!H:H,""),
_xlfn.XLOOKUP(_xlfn.CONCAT(9,"-",$A246, "-", "H"), PlayerData!$G:$G,PlayerData!H:H,""),
_xlfn.XLOOKUP(_xlfn.CONCAT(10,"-",$A246, "-", "H"), PlayerData!$G:$G,PlayerData!H:H,""),
_xlfn.XLOOKUP(_xlfn.CONCAT(11,"-",$A246, "-", "H"), PlayerData!$G:$G,PlayerData!H:H,""),
_xlfn.XLOOKUP(_xlfn.CONCAT(12,"-",$A246, "-", "H"), PlayerData!$G:$G,PlayerData!H:H,""),
_xlfn.XLOOKUP(_xlfn.CONCAT(13,"-",$A246, "-", "H"), PlayerData!$G:$G,PlayerData!H:H,""),
_xlfn.XLOOKUP(_xlfn.CONCAT(14,"-",$A246, "-", "H"), PlayerData!$G:$G,PlayerData!H:H,""),
_xlfn.XLOOKUP(_xlfn.CONCAT(15,"-",$A246, "-", "H"), PlayerData!$G:$G,PlayerData!H:H,""),
_xlfn.XLOOKUP(_xlfn.CONCAT(16,"-",$A246, "-", "H"), PlayerData!$G:$G,PlayerData!H:H,""),
_xlfn.XLOOKUP(_xlfn.CONCAT(17,"-",$A246, "-", "H"), PlayerData!$G:$G,PlayerData!H:H,""),
_xlfn.XLOOKUP(_xlfn.CONCAT(18,"-",$A246, "-", "H"), PlayerData!$G:$G,PlayerData!H:H,"")))</f>
        <v>0.75</v>
      </c>
      <c r="F246" s="136" cm="1">
        <f t="array" ref="F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"H"), PlayerData!$G:$G,PlayerData!I:I,""),
_xlfn.XLOOKUP(_xlfn.CONCAT(1,"-",$A246, "-", "H"), PlayerData!$G:$G,PlayerData!I:I,""),
_xlfn.XLOOKUP(_xlfn.CONCAT(2,"-",$A246, "-", "H"), PlayerData!$G:$G,PlayerData!I:I,""),
_xlfn.XLOOKUP(_xlfn.CONCAT(3,"-",$A246, "-", "H"), PlayerData!$G:$G,PlayerData!I:I,""),
_xlfn.XLOOKUP(_xlfn.CONCAT(4,"-",$A246, "-", "H"), PlayerData!$G:$G,PlayerData!I:I,""),
_xlfn.XLOOKUP(_xlfn.CONCAT(5,"-",$A246, "-", "H"), PlayerData!$G:$G,PlayerData!I:I,""),
_xlfn.XLOOKUP(_xlfn.CONCAT(6,"-",$A246, "-", "H"), PlayerData!$G:$G,PlayerData!I:I,""),
_xlfn.XLOOKUP(_xlfn.CONCAT(7,"-",$A246, "-", "H"), PlayerData!$G:$G,PlayerData!I:I,""),
_xlfn.XLOOKUP(_xlfn.CONCAT(8,"-",$A246, "-", "H"), PlayerData!$G:$G,PlayerData!I:I,""),
_xlfn.XLOOKUP(_xlfn.CONCAT(9,"-",$A246, "-", "H"), PlayerData!$G:$G,PlayerData!I:I,""),
_xlfn.XLOOKUP(_xlfn.CONCAT(10,"-",$A246, "-", "H"), PlayerData!$G:$G,PlayerData!I:I,""),
_xlfn.XLOOKUP(_xlfn.CONCAT(11,"-",$A246, "-", "H"), PlayerData!$G:$G,PlayerData!I:I,""),
_xlfn.XLOOKUP(_xlfn.CONCAT(12,"-",$A246, "-", "H"), PlayerData!$G:$G,PlayerData!I:I,""),
_xlfn.XLOOKUP(_xlfn.CONCAT(13,"-",$A246, "-", "H"), PlayerData!$G:$G,PlayerData!I:I,""),
_xlfn.XLOOKUP(_xlfn.CONCAT(14,"-",$A246, "-", "H"), PlayerData!$G:$G,PlayerData!I:I,""),
_xlfn.XLOOKUP(_xlfn.CONCAT(15,"-",$A246, "-", "H"), PlayerData!$G:$G,PlayerData!I:I,""),
_xlfn.XLOOKUP(_xlfn.CONCAT(16,"-",$A246, "-", "H"), PlayerData!$G:$G,PlayerData!I:I,""),
_xlfn.XLOOKUP(_xlfn.CONCAT(17,"-",$A246, "-", "H"), PlayerData!$G:$G,PlayerData!I:I,""),
_xlfn.XLOOKUP(_xlfn.CONCAT(18,"-",$A246, "-", "H"), PlayerData!$G:$G,PlayerData!I:I,"")))</f>
        <v>0.12</v>
      </c>
      <c r="G246" s="90" cm="1">
        <f t="array" ref="G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"H"), PlayerData!$G:$G,PlayerData!L:L,""),
_xlfn.XLOOKUP(_xlfn.CONCAT(1,"-",$A246, "-", "H"), PlayerData!$G:$G,PlayerData!L:L,""),
_xlfn.XLOOKUP(_xlfn.CONCAT(2,"-",$A246, "-", "H"), PlayerData!$G:$G,PlayerData!L:L,""),
_xlfn.XLOOKUP(_xlfn.CONCAT(3,"-",$A246, "-", "H"), PlayerData!$G:$G,PlayerData!L:L,""),
_xlfn.XLOOKUP(_xlfn.CONCAT(4,"-",$A246, "-", "H"), PlayerData!$G:$G,PlayerData!L:L,""),
_xlfn.XLOOKUP(_xlfn.CONCAT(5,"-",$A246, "-", "H"), PlayerData!$G:$G,PlayerData!L:L,""),
_xlfn.XLOOKUP(_xlfn.CONCAT(6,"-",$A246, "-", "H"), PlayerData!$G:$G,PlayerData!L:L,""),
_xlfn.XLOOKUP(_xlfn.CONCAT(7,"-",$A246, "-", "H"), PlayerData!$G:$G,PlayerData!L:L,""),
_xlfn.XLOOKUP(_xlfn.CONCAT(8,"-",$A246, "-", "H"), PlayerData!$G:$G,PlayerData!L:L,""),
_xlfn.XLOOKUP(_xlfn.CONCAT(9,"-",$A246, "-", "H"), PlayerData!$G:$G,PlayerData!L:L,""),
_xlfn.XLOOKUP(_xlfn.CONCAT(10,"-",$A246, "-", "H"), PlayerData!$G:$G,PlayerData!L:L,""),
_xlfn.XLOOKUP(_xlfn.CONCAT(11,"-",$A246, "-", "H"), PlayerData!$G:$G,PlayerData!L:L,""),
_xlfn.XLOOKUP(_xlfn.CONCAT(12,"-",$A246, "-", "H"), PlayerData!$G:$G,PlayerData!L:L,""),
_xlfn.XLOOKUP(_xlfn.CONCAT(13,"-",$A246, "-", "H"), PlayerData!$G:$G,PlayerData!L:L,""),
_xlfn.XLOOKUP(_xlfn.CONCAT(14,"-",$A246, "-", "H"), PlayerData!$G:$G,PlayerData!L:L,""),
_xlfn.XLOOKUP(_xlfn.CONCAT(15,"-",$A246, "-", "H"), PlayerData!$G:$G,PlayerData!L:L,""),
_xlfn.XLOOKUP(_xlfn.CONCAT(16,"-",$A246, "-", "H"), PlayerData!$G:$G,PlayerData!L:L,""),
_xlfn.XLOOKUP(_xlfn.CONCAT(17,"-",$A246, "-", "H"), PlayerData!$G:$G,PlayerData!L:L,""),
_xlfn.XLOOKUP(_xlfn.CONCAT(18,"-",$A246, "-", "H"), PlayerData!$G:$G,PlayerData!L:L,"")))</f>
        <v>0.56999999999999995</v>
      </c>
      <c r="H246" s="132">
        <f t="shared" si="20"/>
        <v>17.045454545454543</v>
      </c>
      <c r="I246" s="132">
        <f t="shared" si="21"/>
        <v>5.4545454545454541</v>
      </c>
      <c r="J246" s="72">
        <f t="shared" si="22"/>
        <v>7.6819407008086253</v>
      </c>
      <c r="K246" s="138" cm="1">
        <f t="array" ref="K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"A"), PlayerData!$M:$M,PlayerData!N:N,""),
_xlfn.XLOOKUP(_xlfn.CONCAT(1,"-",$A246, "-", "A"), PlayerData!$M:$M,PlayerData!N:N,""),
_xlfn.XLOOKUP(_xlfn.CONCAT(2,"-",$A246, "-", "A"), PlayerData!$M:$M,PlayerData!N:N,""),
_xlfn.XLOOKUP(_xlfn.CONCAT(3,"-",$A246, "-", "A"), PlayerData!$M:$M,PlayerData!N:N,""),
_xlfn.XLOOKUP(_xlfn.CONCAT(4,"-",$A246, "-", "A"), PlayerData!$M:$M,PlayerData!N:N,""),
_xlfn.XLOOKUP(_xlfn.CONCAT(5,"-",$A246, "-", "A"), PlayerData!$M:$M,PlayerData!N:N,""),
_xlfn.XLOOKUP(_xlfn.CONCAT(6,"-",$A246, "-", "A"), PlayerData!$M:$M,PlayerData!N:N,""),
_xlfn.XLOOKUP(_xlfn.CONCAT(7,"-",$A246, "-", "A"), PlayerData!$M:$M,PlayerData!N:N,""),
_xlfn.XLOOKUP(_xlfn.CONCAT(8,"-",$A246, "-", "A"), PlayerData!$M:$M,PlayerData!N:N,""),
_xlfn.XLOOKUP(_xlfn.CONCAT(9,"-",$A246, "-", "A"), PlayerData!$M:$M,PlayerData!N:N,""),
_xlfn.XLOOKUP(_xlfn.CONCAT(10,"-",$A246, "-", "A"), PlayerData!$M:$M,PlayerData!N:N,""),
_xlfn.XLOOKUP(_xlfn.CONCAT(11,"-",$A246, "-", "A"), PlayerData!$M:$M,PlayerData!N:N,""),
_xlfn.XLOOKUP(_xlfn.CONCAT(12,"-",$A246, "-", "A"), PlayerData!$M:$M,PlayerData!N:N,""),
_xlfn.XLOOKUP(_xlfn.CONCAT(13,"-",$A246, "-", "A"), PlayerData!$M:$M,PlayerData!N:N,""),
_xlfn.XLOOKUP(_xlfn.CONCAT(14,"-",$A246, "-", "A"), PlayerData!$M:$M,PlayerData!N:N,""),
_xlfn.XLOOKUP(_xlfn.CONCAT(15,"-",$A246, "-", "A"), PlayerData!$M:$M,PlayerData!N:N,""),
_xlfn.XLOOKUP(_xlfn.CONCAT(16,"-",$A246, "-", "A"), PlayerData!$M:$M,PlayerData!N:N,""),
_xlfn.XLOOKUP(_xlfn.CONCAT(17,"-",$A246, "-", "A"), PlayerData!$M:$M,PlayerData!N:N,""),
_xlfn.XLOOKUP(_xlfn.CONCAT(18,"-",$A246, "-", "A"), PlayerData!$M:$M,PlayerData!N:N,"")))</f>
        <v>1</v>
      </c>
      <c r="L246" s="138" cm="1">
        <f t="array" ref="L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"A"), PlayerData!$M:$M,PlayerData!O:O,""),
_xlfn.XLOOKUP(_xlfn.CONCAT(1,"-",$A246, "-", "A"), PlayerData!$M:$M,PlayerData!O:O,""),
_xlfn.XLOOKUP(_xlfn.CONCAT(2,"-",$A246, "-", "A"), PlayerData!$M:$M,PlayerData!O:O,""),
_xlfn.XLOOKUP(_xlfn.CONCAT(3,"-",$A246, "-", "A"), PlayerData!$M:$M,PlayerData!O:O,""),
_xlfn.XLOOKUP(_xlfn.CONCAT(4,"-",$A246, "-", "A"), PlayerData!$M:$M,PlayerData!O:O,""),
_xlfn.XLOOKUP(_xlfn.CONCAT(5,"-",$A246, "-", "A"), PlayerData!$M:$M,PlayerData!O:O,""),
_xlfn.XLOOKUP(_xlfn.CONCAT(6,"-",$A246, "-", "A"), PlayerData!$M:$M,PlayerData!O:O,""),
_xlfn.XLOOKUP(_xlfn.CONCAT(7,"-",$A246, "-", "A"), PlayerData!$M:$M,PlayerData!O:O,""),
_xlfn.XLOOKUP(_xlfn.CONCAT(8,"-",$A246, "-", "A"), PlayerData!$M:$M,PlayerData!O:O,""),
_xlfn.XLOOKUP(_xlfn.CONCAT(9,"-",$A246, "-", "A"), PlayerData!$M:$M,PlayerData!O:O,""),
_xlfn.XLOOKUP(_xlfn.CONCAT(10,"-",$A246, "-", "A"), PlayerData!$M:$M,PlayerData!O:O,""),
_xlfn.XLOOKUP(_xlfn.CONCAT(11,"-",$A246, "-", "A"), PlayerData!$M:$M,PlayerData!O:O,""),
_xlfn.XLOOKUP(_xlfn.CONCAT(12,"-",$A246, "-", "A"), PlayerData!$M:$M,PlayerData!O:O,""),
_xlfn.XLOOKUP(_xlfn.CONCAT(13,"-",$A246, "-", "A"), PlayerData!$M:$M,PlayerData!O:O,""),
_xlfn.XLOOKUP(_xlfn.CONCAT(14,"-",$A246, "-", "A"), PlayerData!$M:$M,PlayerData!O:O,""),
_xlfn.XLOOKUP(_xlfn.CONCAT(15,"-",$A246, "-", "A"), PlayerData!$M:$M,PlayerData!O:O,""),
_xlfn.XLOOKUP(_xlfn.CONCAT(16,"-",$A246, "-", "A"), PlayerData!$M:$M,PlayerData!O:O,""),
_xlfn.XLOOKUP(_xlfn.CONCAT(17,"-",$A246, "-", "A"), PlayerData!$M:$M,PlayerData!O:O,""),
_xlfn.XLOOKUP(_xlfn.CONCAT(18,"-",$A246, "-", "A"), PlayerData!$M:$M,PlayerData!O:O,"")))</f>
        <v>0.2</v>
      </c>
      <c r="M246" s="96" cm="1">
        <f t="array" ref="M2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_xlfn.XLOOKUP(_xlfn.CONCAT(0,"-",$A246, "-", "A"), PlayerData!$M:$M,PlayerData!R:R,""),
_xlfn.XLOOKUP(_xlfn.CONCAT(1,"-",$A246, "-", "A"), PlayerData!$M:$M,PlayerData!R:R,""),
_xlfn.XLOOKUP(_xlfn.CONCAT(2,"-",$A246, "-", "A"), PlayerData!$M:$M,PlayerData!R:R,""),
_xlfn.XLOOKUP(_xlfn.CONCAT(3,"-",$A246, "-", "A"), PlayerData!$M:$M,PlayerData!R:R,""),
_xlfn.XLOOKUP(_xlfn.CONCAT(4,"-",$A246, "-", "A"), PlayerData!$M:$M,PlayerData!R:R,""),
_xlfn.XLOOKUP(_xlfn.CONCAT(5,"-",$A246, "-", "A"), PlayerData!$M:$M,PlayerData!R:R,""),
_xlfn.XLOOKUP(_xlfn.CONCAT(6,"-",$A246, "-", "A"), PlayerData!$M:$M,PlayerData!R:R,""),
_xlfn.XLOOKUP(_xlfn.CONCAT(7,"-",$A246, "-", "A"), PlayerData!$M:$M,PlayerData!R:R,""),
_xlfn.XLOOKUP(_xlfn.CONCAT(8,"-",$A246, "-", "A"), PlayerData!$M:$M,PlayerData!R:R,""),
_xlfn.XLOOKUP(_xlfn.CONCAT(9,"-",$A246, "-", "A"), PlayerData!$M:$M,PlayerData!R:R,""),
_xlfn.XLOOKUP(_xlfn.CONCAT(10,"-",$A246, "-", "A"), PlayerData!$M:$M,PlayerData!R:R,""),
_xlfn.XLOOKUP(_xlfn.CONCAT(11,"-",$A246, "-", "A"), PlayerData!$M:$M,PlayerData!R:R,""),
_xlfn.XLOOKUP(_xlfn.CONCAT(12,"-",$A246, "-", "A"), PlayerData!$M:$M,PlayerData!R:R,""),
_xlfn.XLOOKUP(_xlfn.CONCAT(13,"-",$A246, "-", "A"), PlayerData!$M:$M,PlayerData!R:R,""),
_xlfn.XLOOKUP(_xlfn.CONCAT(14,"-",$A246, "-", "A"), PlayerData!$M:$M,PlayerData!R:R,""),
_xlfn.XLOOKUP(_xlfn.CONCAT(15,"-",$A246, "-", "A"), PlayerData!$M:$M,PlayerData!R:R,""),
_xlfn.XLOOKUP(_xlfn.CONCAT(16,"-",$A246, "-", "A"), PlayerData!$M:$M,PlayerData!R:R,""),
_xlfn.XLOOKUP(_xlfn.CONCAT(17,"-",$A246, "-", "A"), PlayerData!$M:$M,PlayerData!R:R,""),
_xlfn.XLOOKUP(_xlfn.CONCAT(18,"-",$A246, "-", "A"), PlayerData!$M:$M,PlayerData!R:R,"")))</f>
        <v>0.96000000000000008</v>
      </c>
      <c r="N246" s="134">
        <f t="shared" si="23"/>
        <v>22.727272727272727</v>
      </c>
      <c r="O246" s="134">
        <f t="shared" si="24"/>
        <v>9.0909090909090899</v>
      </c>
      <c r="P246" s="73">
        <f t="shared" si="25"/>
        <v>12.938005390835583</v>
      </c>
      <c r="Q246" s="132" cm="1">
        <f t="array" ref="Q246">IF(OR($A246=Solver!$T$12:$T$201),0,SUMPRODUCT($H246:$J246,$T$4:$V$4))</f>
        <v>7.6819407008086253</v>
      </c>
      <c r="R246" s="73" cm="1">
        <f t="array" ref="R246">IF(OR($A246=Solver!$T$12:$T$201),0, SUMPRODUCT($N246:$P246, $T$4:$V$4))</f>
        <v>12.938005390835583</v>
      </c>
    </row>
    <row r="247" spans="1:18">
      <c r="A247" s="55">
        <v>245</v>
      </c>
      <c r="B247" s="55" t="str">
        <f>_xlfn.XLOOKUP($A247, PlayerData!$B$3:$B$394, PlayerData!C$3:C$394)</f>
        <v>WOL</v>
      </c>
      <c r="C247" s="55" t="str">
        <f>_xlfn.XLOOKUP($A247, PlayerData!$B$3:$B$394, PlayerData!D$3:D$394)</f>
        <v>D</v>
      </c>
      <c r="D247" s="31" t="str">
        <f>_xlfn.XLOOKUP($A247, PlayerData!$B$3:$B$394, PlayerData!E$3:E$394)</f>
        <v>Jonny</v>
      </c>
      <c r="E247" s="136" cm="1">
        <f t="array" ref="E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"H"), PlayerData!$G:$G,PlayerData!H:H,""),
_xlfn.XLOOKUP(_xlfn.CONCAT(1,"-",$A247, "-", "H"), PlayerData!$G:$G,PlayerData!H:H,""),
_xlfn.XLOOKUP(_xlfn.CONCAT(2,"-",$A247, "-", "H"), PlayerData!$G:$G,PlayerData!H:H,""),
_xlfn.XLOOKUP(_xlfn.CONCAT(3,"-",$A247, "-", "H"), PlayerData!$G:$G,PlayerData!H:H,""),
_xlfn.XLOOKUP(_xlfn.CONCAT(4,"-",$A247, "-", "H"), PlayerData!$G:$G,PlayerData!H:H,""),
_xlfn.XLOOKUP(_xlfn.CONCAT(5,"-",$A247, "-", "H"), PlayerData!$G:$G,PlayerData!H:H,""),
_xlfn.XLOOKUP(_xlfn.CONCAT(6,"-",$A247, "-", "H"), PlayerData!$G:$G,PlayerData!H:H,""),
_xlfn.XLOOKUP(_xlfn.CONCAT(7,"-",$A247, "-", "H"), PlayerData!$G:$G,PlayerData!H:H,""),
_xlfn.XLOOKUP(_xlfn.CONCAT(8,"-",$A247, "-", "H"), PlayerData!$G:$G,PlayerData!H:H,""),
_xlfn.XLOOKUP(_xlfn.CONCAT(9,"-",$A247, "-", "H"), PlayerData!$G:$G,PlayerData!H:H,""),
_xlfn.XLOOKUP(_xlfn.CONCAT(10,"-",$A247, "-", "H"), PlayerData!$G:$G,PlayerData!H:H,""),
_xlfn.XLOOKUP(_xlfn.CONCAT(11,"-",$A247, "-", "H"), PlayerData!$G:$G,PlayerData!H:H,""),
_xlfn.XLOOKUP(_xlfn.CONCAT(12,"-",$A247, "-", "H"), PlayerData!$G:$G,PlayerData!H:H,""),
_xlfn.XLOOKUP(_xlfn.CONCAT(13,"-",$A247, "-", "H"), PlayerData!$G:$G,PlayerData!H:H,""),
_xlfn.XLOOKUP(_xlfn.CONCAT(14,"-",$A247, "-", "H"), PlayerData!$G:$G,PlayerData!H:H,""),
_xlfn.XLOOKUP(_xlfn.CONCAT(15,"-",$A247, "-", "H"), PlayerData!$G:$G,PlayerData!H:H,""),
_xlfn.XLOOKUP(_xlfn.CONCAT(16,"-",$A247, "-", "H"), PlayerData!$G:$G,PlayerData!H:H,""),
_xlfn.XLOOKUP(_xlfn.CONCAT(17,"-",$A247, "-", "H"), PlayerData!$G:$G,PlayerData!H:H,""),
_xlfn.XLOOKUP(_xlfn.CONCAT(18,"-",$A247, "-", "H"), PlayerData!$G:$G,PlayerData!H:H,"")))</f>
        <v>0.38</v>
      </c>
      <c r="F247" s="136" cm="1">
        <f t="array" ref="F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"H"), PlayerData!$G:$G,PlayerData!I:I,""),
_xlfn.XLOOKUP(_xlfn.CONCAT(1,"-",$A247, "-", "H"), PlayerData!$G:$G,PlayerData!I:I,""),
_xlfn.XLOOKUP(_xlfn.CONCAT(2,"-",$A247, "-", "H"), PlayerData!$G:$G,PlayerData!I:I,""),
_xlfn.XLOOKUP(_xlfn.CONCAT(3,"-",$A247, "-", "H"), PlayerData!$G:$G,PlayerData!I:I,""),
_xlfn.XLOOKUP(_xlfn.CONCAT(4,"-",$A247, "-", "H"), PlayerData!$G:$G,PlayerData!I:I,""),
_xlfn.XLOOKUP(_xlfn.CONCAT(5,"-",$A247, "-", "H"), PlayerData!$G:$G,PlayerData!I:I,""),
_xlfn.XLOOKUP(_xlfn.CONCAT(6,"-",$A247, "-", "H"), PlayerData!$G:$G,PlayerData!I:I,""),
_xlfn.XLOOKUP(_xlfn.CONCAT(7,"-",$A247, "-", "H"), PlayerData!$G:$G,PlayerData!I:I,""),
_xlfn.XLOOKUP(_xlfn.CONCAT(8,"-",$A247, "-", "H"), PlayerData!$G:$G,PlayerData!I:I,""),
_xlfn.XLOOKUP(_xlfn.CONCAT(9,"-",$A247, "-", "H"), PlayerData!$G:$G,PlayerData!I:I,""),
_xlfn.XLOOKUP(_xlfn.CONCAT(10,"-",$A247, "-", "H"), PlayerData!$G:$G,PlayerData!I:I,""),
_xlfn.XLOOKUP(_xlfn.CONCAT(11,"-",$A247, "-", "H"), PlayerData!$G:$G,PlayerData!I:I,""),
_xlfn.XLOOKUP(_xlfn.CONCAT(12,"-",$A247, "-", "H"), PlayerData!$G:$G,PlayerData!I:I,""),
_xlfn.XLOOKUP(_xlfn.CONCAT(13,"-",$A247, "-", "H"), PlayerData!$G:$G,PlayerData!I:I,""),
_xlfn.XLOOKUP(_xlfn.CONCAT(14,"-",$A247, "-", "H"), PlayerData!$G:$G,PlayerData!I:I,""),
_xlfn.XLOOKUP(_xlfn.CONCAT(15,"-",$A247, "-", "H"), PlayerData!$G:$G,PlayerData!I:I,""),
_xlfn.XLOOKUP(_xlfn.CONCAT(16,"-",$A247, "-", "H"), PlayerData!$G:$G,PlayerData!I:I,""),
_xlfn.XLOOKUP(_xlfn.CONCAT(17,"-",$A247, "-", "H"), PlayerData!$G:$G,PlayerData!I:I,""),
_xlfn.XLOOKUP(_xlfn.CONCAT(18,"-",$A247, "-", "H"), PlayerData!$G:$G,PlayerData!I:I,"")))</f>
        <v>0</v>
      </c>
      <c r="G247" s="90" cm="1">
        <f t="array" ref="G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"H"), PlayerData!$G:$G,PlayerData!L:L,""),
_xlfn.XLOOKUP(_xlfn.CONCAT(1,"-",$A247, "-", "H"), PlayerData!$G:$G,PlayerData!L:L,""),
_xlfn.XLOOKUP(_xlfn.CONCAT(2,"-",$A247, "-", "H"), PlayerData!$G:$G,PlayerData!L:L,""),
_xlfn.XLOOKUP(_xlfn.CONCAT(3,"-",$A247, "-", "H"), PlayerData!$G:$G,PlayerData!L:L,""),
_xlfn.XLOOKUP(_xlfn.CONCAT(4,"-",$A247, "-", "H"), PlayerData!$G:$G,PlayerData!L:L,""),
_xlfn.XLOOKUP(_xlfn.CONCAT(5,"-",$A247, "-", "H"), PlayerData!$G:$G,PlayerData!L:L,""),
_xlfn.XLOOKUP(_xlfn.CONCAT(6,"-",$A247, "-", "H"), PlayerData!$G:$G,PlayerData!L:L,""),
_xlfn.XLOOKUP(_xlfn.CONCAT(7,"-",$A247, "-", "H"), PlayerData!$G:$G,PlayerData!L:L,""),
_xlfn.XLOOKUP(_xlfn.CONCAT(8,"-",$A247, "-", "H"), PlayerData!$G:$G,PlayerData!L:L,""),
_xlfn.XLOOKUP(_xlfn.CONCAT(9,"-",$A247, "-", "H"), PlayerData!$G:$G,PlayerData!L:L,""),
_xlfn.XLOOKUP(_xlfn.CONCAT(10,"-",$A247, "-", "H"), PlayerData!$G:$G,PlayerData!L:L,""),
_xlfn.XLOOKUP(_xlfn.CONCAT(11,"-",$A247, "-", "H"), PlayerData!$G:$G,PlayerData!L:L,""),
_xlfn.XLOOKUP(_xlfn.CONCAT(12,"-",$A247, "-", "H"), PlayerData!$G:$G,PlayerData!L:L,""),
_xlfn.XLOOKUP(_xlfn.CONCAT(13,"-",$A247, "-", "H"), PlayerData!$G:$G,PlayerData!L:L,""),
_xlfn.XLOOKUP(_xlfn.CONCAT(14,"-",$A247, "-", "H"), PlayerData!$G:$G,PlayerData!L:L,""),
_xlfn.XLOOKUP(_xlfn.CONCAT(15,"-",$A247, "-", "H"), PlayerData!$G:$G,PlayerData!L:L,""),
_xlfn.XLOOKUP(_xlfn.CONCAT(16,"-",$A247, "-", "H"), PlayerData!$G:$G,PlayerData!L:L,""),
_xlfn.XLOOKUP(_xlfn.CONCAT(17,"-",$A247, "-", "H"), PlayerData!$G:$G,PlayerData!L:L,""),
_xlfn.XLOOKUP(_xlfn.CONCAT(18,"-",$A247, "-", "H"), PlayerData!$G:$G,PlayerData!L:L,"")))</f>
        <v>0.39</v>
      </c>
      <c r="H247" s="132">
        <f t="shared" si="20"/>
        <v>8.6363636363636349</v>
      </c>
      <c r="I247" s="132">
        <f t="shared" si="21"/>
        <v>0</v>
      </c>
      <c r="J247" s="72">
        <f t="shared" si="22"/>
        <v>5.256064690026955</v>
      </c>
      <c r="K247" s="138" cm="1">
        <f t="array" ref="K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"A"), PlayerData!$M:$M,PlayerData!N:N,""),
_xlfn.XLOOKUP(_xlfn.CONCAT(1,"-",$A247, "-", "A"), PlayerData!$M:$M,PlayerData!N:N,""),
_xlfn.XLOOKUP(_xlfn.CONCAT(2,"-",$A247, "-", "A"), PlayerData!$M:$M,PlayerData!N:N,""),
_xlfn.XLOOKUP(_xlfn.CONCAT(3,"-",$A247, "-", "A"), PlayerData!$M:$M,PlayerData!N:N,""),
_xlfn.XLOOKUP(_xlfn.CONCAT(4,"-",$A247, "-", "A"), PlayerData!$M:$M,PlayerData!N:N,""),
_xlfn.XLOOKUP(_xlfn.CONCAT(5,"-",$A247, "-", "A"), PlayerData!$M:$M,PlayerData!N:N,""),
_xlfn.XLOOKUP(_xlfn.CONCAT(6,"-",$A247, "-", "A"), PlayerData!$M:$M,PlayerData!N:N,""),
_xlfn.XLOOKUP(_xlfn.CONCAT(7,"-",$A247, "-", "A"), PlayerData!$M:$M,PlayerData!N:N,""),
_xlfn.XLOOKUP(_xlfn.CONCAT(8,"-",$A247, "-", "A"), PlayerData!$M:$M,PlayerData!N:N,""),
_xlfn.XLOOKUP(_xlfn.CONCAT(9,"-",$A247, "-", "A"), PlayerData!$M:$M,PlayerData!N:N,""),
_xlfn.XLOOKUP(_xlfn.CONCAT(10,"-",$A247, "-", "A"), PlayerData!$M:$M,PlayerData!N:N,""),
_xlfn.XLOOKUP(_xlfn.CONCAT(11,"-",$A247, "-", "A"), PlayerData!$M:$M,PlayerData!N:N,""),
_xlfn.XLOOKUP(_xlfn.CONCAT(12,"-",$A247, "-", "A"), PlayerData!$M:$M,PlayerData!N:N,""),
_xlfn.XLOOKUP(_xlfn.CONCAT(13,"-",$A247, "-", "A"), PlayerData!$M:$M,PlayerData!N:N,""),
_xlfn.XLOOKUP(_xlfn.CONCAT(14,"-",$A247, "-", "A"), PlayerData!$M:$M,PlayerData!N:N,""),
_xlfn.XLOOKUP(_xlfn.CONCAT(15,"-",$A247, "-", "A"), PlayerData!$M:$M,PlayerData!N:N,""),
_xlfn.XLOOKUP(_xlfn.CONCAT(16,"-",$A247, "-", "A"), PlayerData!$M:$M,PlayerData!N:N,""),
_xlfn.XLOOKUP(_xlfn.CONCAT(17,"-",$A247, "-", "A"), PlayerData!$M:$M,PlayerData!N:N,""),
_xlfn.XLOOKUP(_xlfn.CONCAT(18,"-",$A247, "-", "A"), PlayerData!$M:$M,PlayerData!N:N,"")))</f>
        <v>0</v>
      </c>
      <c r="L247" s="138" cm="1">
        <f t="array" ref="L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"A"), PlayerData!$M:$M,PlayerData!O:O,""),
_xlfn.XLOOKUP(_xlfn.CONCAT(1,"-",$A247, "-", "A"), PlayerData!$M:$M,PlayerData!O:O,""),
_xlfn.XLOOKUP(_xlfn.CONCAT(2,"-",$A247, "-", "A"), PlayerData!$M:$M,PlayerData!O:O,""),
_xlfn.XLOOKUP(_xlfn.CONCAT(3,"-",$A247, "-", "A"), PlayerData!$M:$M,PlayerData!O:O,""),
_xlfn.XLOOKUP(_xlfn.CONCAT(4,"-",$A247, "-", "A"), PlayerData!$M:$M,PlayerData!O:O,""),
_xlfn.XLOOKUP(_xlfn.CONCAT(5,"-",$A247, "-", "A"), PlayerData!$M:$M,PlayerData!O:O,""),
_xlfn.XLOOKUP(_xlfn.CONCAT(6,"-",$A247, "-", "A"), PlayerData!$M:$M,PlayerData!O:O,""),
_xlfn.XLOOKUP(_xlfn.CONCAT(7,"-",$A247, "-", "A"), PlayerData!$M:$M,PlayerData!O:O,""),
_xlfn.XLOOKUP(_xlfn.CONCAT(8,"-",$A247, "-", "A"), PlayerData!$M:$M,PlayerData!O:O,""),
_xlfn.XLOOKUP(_xlfn.CONCAT(9,"-",$A247, "-", "A"), PlayerData!$M:$M,PlayerData!O:O,""),
_xlfn.XLOOKUP(_xlfn.CONCAT(10,"-",$A247, "-", "A"), PlayerData!$M:$M,PlayerData!O:O,""),
_xlfn.XLOOKUP(_xlfn.CONCAT(11,"-",$A247, "-", "A"), PlayerData!$M:$M,PlayerData!O:O,""),
_xlfn.XLOOKUP(_xlfn.CONCAT(12,"-",$A247, "-", "A"), PlayerData!$M:$M,PlayerData!O:O,""),
_xlfn.XLOOKUP(_xlfn.CONCAT(13,"-",$A247, "-", "A"), PlayerData!$M:$M,PlayerData!O:O,""),
_xlfn.XLOOKUP(_xlfn.CONCAT(14,"-",$A247, "-", "A"), PlayerData!$M:$M,PlayerData!O:O,""),
_xlfn.XLOOKUP(_xlfn.CONCAT(15,"-",$A247, "-", "A"), PlayerData!$M:$M,PlayerData!O:O,""),
_xlfn.XLOOKUP(_xlfn.CONCAT(16,"-",$A247, "-", "A"), PlayerData!$M:$M,PlayerData!O:O,""),
_xlfn.XLOOKUP(_xlfn.CONCAT(17,"-",$A247, "-", "A"), PlayerData!$M:$M,PlayerData!O:O,""),
_xlfn.XLOOKUP(_xlfn.CONCAT(18,"-",$A247, "-", "A"), PlayerData!$M:$M,PlayerData!O:O,"")))</f>
        <v>0</v>
      </c>
      <c r="M247" s="96" cm="1">
        <f t="array" ref="M2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_xlfn.XLOOKUP(_xlfn.CONCAT(0,"-",$A247, "-", "A"), PlayerData!$M:$M,PlayerData!R:R,""),
_xlfn.XLOOKUP(_xlfn.CONCAT(1,"-",$A247, "-", "A"), PlayerData!$M:$M,PlayerData!R:R,""),
_xlfn.XLOOKUP(_xlfn.CONCAT(2,"-",$A247, "-", "A"), PlayerData!$M:$M,PlayerData!R:R,""),
_xlfn.XLOOKUP(_xlfn.CONCAT(3,"-",$A247, "-", "A"), PlayerData!$M:$M,PlayerData!R:R,""),
_xlfn.XLOOKUP(_xlfn.CONCAT(4,"-",$A247, "-", "A"), PlayerData!$M:$M,PlayerData!R:R,""),
_xlfn.XLOOKUP(_xlfn.CONCAT(5,"-",$A247, "-", "A"), PlayerData!$M:$M,PlayerData!R:R,""),
_xlfn.XLOOKUP(_xlfn.CONCAT(6,"-",$A247, "-", "A"), PlayerData!$M:$M,PlayerData!R:R,""),
_xlfn.XLOOKUP(_xlfn.CONCAT(7,"-",$A247, "-", "A"), PlayerData!$M:$M,PlayerData!R:R,""),
_xlfn.XLOOKUP(_xlfn.CONCAT(8,"-",$A247, "-", "A"), PlayerData!$M:$M,PlayerData!R:R,""),
_xlfn.XLOOKUP(_xlfn.CONCAT(9,"-",$A247, "-", "A"), PlayerData!$M:$M,PlayerData!R:R,""),
_xlfn.XLOOKUP(_xlfn.CONCAT(10,"-",$A247, "-", "A"), PlayerData!$M:$M,PlayerData!R:R,""),
_xlfn.XLOOKUP(_xlfn.CONCAT(11,"-",$A247, "-", "A"), PlayerData!$M:$M,PlayerData!R:R,""),
_xlfn.XLOOKUP(_xlfn.CONCAT(12,"-",$A247, "-", "A"), PlayerData!$M:$M,PlayerData!R:R,""),
_xlfn.XLOOKUP(_xlfn.CONCAT(13,"-",$A247, "-", "A"), PlayerData!$M:$M,PlayerData!R:R,""),
_xlfn.XLOOKUP(_xlfn.CONCAT(14,"-",$A247, "-", "A"), PlayerData!$M:$M,PlayerData!R:R,""),
_xlfn.XLOOKUP(_xlfn.CONCAT(15,"-",$A247, "-", "A"), PlayerData!$M:$M,PlayerData!R:R,""),
_xlfn.XLOOKUP(_xlfn.CONCAT(16,"-",$A247, "-", "A"), PlayerData!$M:$M,PlayerData!R:R,""),
_xlfn.XLOOKUP(_xlfn.CONCAT(17,"-",$A247, "-", "A"), PlayerData!$M:$M,PlayerData!R:R,""),
_xlfn.XLOOKUP(_xlfn.CONCAT(18,"-",$A247, "-", "A"), PlayerData!$M:$M,PlayerData!R:R,"")))</f>
        <v>0.09</v>
      </c>
      <c r="N247" s="134">
        <f t="shared" si="23"/>
        <v>0</v>
      </c>
      <c r="O247" s="134">
        <f t="shared" si="24"/>
        <v>0</v>
      </c>
      <c r="P247" s="73">
        <f t="shared" si="25"/>
        <v>1.2129380053908356</v>
      </c>
      <c r="Q247" s="132" cm="1">
        <f t="array" ref="Q247">IF(OR($A247=Solver!$T$12:$T$201),0,SUMPRODUCT($H247:$J247,$T$4:$V$4))</f>
        <v>5.256064690026955</v>
      </c>
      <c r="R247" s="73" cm="1">
        <f t="array" ref="R247">IF(OR($A247=Solver!$T$12:$T$201),0, SUMPRODUCT($N247:$P247, $T$4:$V$4))</f>
        <v>1.2129380053908356</v>
      </c>
    </row>
    <row r="248" spans="1:18">
      <c r="A248" s="55">
        <v>246</v>
      </c>
      <c r="B248" s="55" t="str">
        <f>_xlfn.XLOOKUP($A248, PlayerData!$B$3:$B$394, PlayerData!C$3:C$394)</f>
        <v>SHU</v>
      </c>
      <c r="C248" s="55" t="str">
        <f>_xlfn.XLOOKUP($A248, PlayerData!$B$3:$B$394, PlayerData!D$3:D$394)</f>
        <v>D</v>
      </c>
      <c r="D248" s="31" t="str">
        <f>_xlfn.XLOOKUP($A248, PlayerData!$B$3:$B$394, PlayerData!E$3:E$394)</f>
        <v>Stevens</v>
      </c>
      <c r="E248" s="136" cm="1">
        <f t="array" ref="E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"H"), PlayerData!$G:$G,PlayerData!H:H,""),
_xlfn.XLOOKUP(_xlfn.CONCAT(1,"-",$A248, "-", "H"), PlayerData!$G:$G,PlayerData!H:H,""),
_xlfn.XLOOKUP(_xlfn.CONCAT(2,"-",$A248, "-", "H"), PlayerData!$G:$G,PlayerData!H:H,""),
_xlfn.XLOOKUP(_xlfn.CONCAT(3,"-",$A248, "-", "H"), PlayerData!$G:$G,PlayerData!H:H,""),
_xlfn.XLOOKUP(_xlfn.CONCAT(4,"-",$A248, "-", "H"), PlayerData!$G:$G,PlayerData!H:H,""),
_xlfn.XLOOKUP(_xlfn.CONCAT(5,"-",$A248, "-", "H"), PlayerData!$G:$G,PlayerData!H:H,""),
_xlfn.XLOOKUP(_xlfn.CONCAT(6,"-",$A248, "-", "H"), PlayerData!$G:$G,PlayerData!H:H,""),
_xlfn.XLOOKUP(_xlfn.CONCAT(7,"-",$A248, "-", "H"), PlayerData!$G:$G,PlayerData!H:H,""),
_xlfn.XLOOKUP(_xlfn.CONCAT(8,"-",$A248, "-", "H"), PlayerData!$G:$G,PlayerData!H:H,""),
_xlfn.XLOOKUP(_xlfn.CONCAT(9,"-",$A248, "-", "H"), PlayerData!$G:$G,PlayerData!H:H,""),
_xlfn.XLOOKUP(_xlfn.CONCAT(10,"-",$A248, "-", "H"), PlayerData!$G:$G,PlayerData!H:H,""),
_xlfn.XLOOKUP(_xlfn.CONCAT(11,"-",$A248, "-", "H"), PlayerData!$G:$G,PlayerData!H:H,""),
_xlfn.XLOOKUP(_xlfn.CONCAT(12,"-",$A248, "-", "H"), PlayerData!$G:$G,PlayerData!H:H,""),
_xlfn.XLOOKUP(_xlfn.CONCAT(13,"-",$A248, "-", "H"), PlayerData!$G:$G,PlayerData!H:H,""),
_xlfn.XLOOKUP(_xlfn.CONCAT(14,"-",$A248, "-", "H"), PlayerData!$G:$G,PlayerData!H:H,""),
_xlfn.XLOOKUP(_xlfn.CONCAT(15,"-",$A248, "-", "H"), PlayerData!$G:$G,PlayerData!H:H,""),
_xlfn.XLOOKUP(_xlfn.CONCAT(16,"-",$A248, "-", "H"), PlayerData!$G:$G,PlayerData!H:H,""),
_xlfn.XLOOKUP(_xlfn.CONCAT(17,"-",$A248, "-", "H"), PlayerData!$G:$G,PlayerData!H:H,""),
_xlfn.XLOOKUP(_xlfn.CONCAT(18,"-",$A248, "-", "H"), PlayerData!$G:$G,PlayerData!H:H,"")))</f>
        <v>0.44</v>
      </c>
      <c r="F248" s="136" cm="1">
        <f t="array" ref="F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"H"), PlayerData!$G:$G,PlayerData!I:I,""),
_xlfn.XLOOKUP(_xlfn.CONCAT(1,"-",$A248, "-", "H"), PlayerData!$G:$G,PlayerData!I:I,""),
_xlfn.XLOOKUP(_xlfn.CONCAT(2,"-",$A248, "-", "H"), PlayerData!$G:$G,PlayerData!I:I,""),
_xlfn.XLOOKUP(_xlfn.CONCAT(3,"-",$A248, "-", "H"), PlayerData!$G:$G,PlayerData!I:I,""),
_xlfn.XLOOKUP(_xlfn.CONCAT(4,"-",$A248, "-", "H"), PlayerData!$G:$G,PlayerData!I:I,""),
_xlfn.XLOOKUP(_xlfn.CONCAT(5,"-",$A248, "-", "H"), PlayerData!$G:$G,PlayerData!I:I,""),
_xlfn.XLOOKUP(_xlfn.CONCAT(6,"-",$A248, "-", "H"), PlayerData!$G:$G,PlayerData!I:I,""),
_xlfn.XLOOKUP(_xlfn.CONCAT(7,"-",$A248, "-", "H"), PlayerData!$G:$G,PlayerData!I:I,""),
_xlfn.XLOOKUP(_xlfn.CONCAT(8,"-",$A248, "-", "H"), PlayerData!$G:$G,PlayerData!I:I,""),
_xlfn.XLOOKUP(_xlfn.CONCAT(9,"-",$A248, "-", "H"), PlayerData!$G:$G,PlayerData!I:I,""),
_xlfn.XLOOKUP(_xlfn.CONCAT(10,"-",$A248, "-", "H"), PlayerData!$G:$G,PlayerData!I:I,""),
_xlfn.XLOOKUP(_xlfn.CONCAT(11,"-",$A248, "-", "H"), PlayerData!$G:$G,PlayerData!I:I,""),
_xlfn.XLOOKUP(_xlfn.CONCAT(12,"-",$A248, "-", "H"), PlayerData!$G:$G,PlayerData!I:I,""),
_xlfn.XLOOKUP(_xlfn.CONCAT(13,"-",$A248, "-", "H"), PlayerData!$G:$G,PlayerData!I:I,""),
_xlfn.XLOOKUP(_xlfn.CONCAT(14,"-",$A248, "-", "H"), PlayerData!$G:$G,PlayerData!I:I,""),
_xlfn.XLOOKUP(_xlfn.CONCAT(15,"-",$A248, "-", "H"), PlayerData!$G:$G,PlayerData!I:I,""),
_xlfn.XLOOKUP(_xlfn.CONCAT(16,"-",$A248, "-", "H"), PlayerData!$G:$G,PlayerData!I:I,""),
_xlfn.XLOOKUP(_xlfn.CONCAT(17,"-",$A248, "-", "H"), PlayerData!$G:$G,PlayerData!I:I,""),
_xlfn.XLOOKUP(_xlfn.CONCAT(18,"-",$A248, "-", "H"), PlayerData!$G:$G,PlayerData!I:I,"")))</f>
        <v>0</v>
      </c>
      <c r="G248" s="90" cm="1">
        <f t="array" ref="G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"H"), PlayerData!$G:$G,PlayerData!L:L,""),
_xlfn.XLOOKUP(_xlfn.CONCAT(1,"-",$A248, "-", "H"), PlayerData!$G:$G,PlayerData!L:L,""),
_xlfn.XLOOKUP(_xlfn.CONCAT(2,"-",$A248, "-", "H"), PlayerData!$G:$G,PlayerData!L:L,""),
_xlfn.XLOOKUP(_xlfn.CONCAT(3,"-",$A248, "-", "H"), PlayerData!$G:$G,PlayerData!L:L,""),
_xlfn.XLOOKUP(_xlfn.CONCAT(4,"-",$A248, "-", "H"), PlayerData!$G:$G,PlayerData!L:L,""),
_xlfn.XLOOKUP(_xlfn.CONCAT(5,"-",$A248, "-", "H"), PlayerData!$G:$G,PlayerData!L:L,""),
_xlfn.XLOOKUP(_xlfn.CONCAT(6,"-",$A248, "-", "H"), PlayerData!$G:$G,PlayerData!L:L,""),
_xlfn.XLOOKUP(_xlfn.CONCAT(7,"-",$A248, "-", "H"), PlayerData!$G:$G,PlayerData!L:L,""),
_xlfn.XLOOKUP(_xlfn.CONCAT(8,"-",$A248, "-", "H"), PlayerData!$G:$G,PlayerData!L:L,""),
_xlfn.XLOOKUP(_xlfn.CONCAT(9,"-",$A248, "-", "H"), PlayerData!$G:$G,PlayerData!L:L,""),
_xlfn.XLOOKUP(_xlfn.CONCAT(10,"-",$A248, "-", "H"), PlayerData!$G:$G,PlayerData!L:L,""),
_xlfn.XLOOKUP(_xlfn.CONCAT(11,"-",$A248, "-", "H"), PlayerData!$G:$G,PlayerData!L:L,""),
_xlfn.XLOOKUP(_xlfn.CONCAT(12,"-",$A248, "-", "H"), PlayerData!$G:$G,PlayerData!L:L,""),
_xlfn.XLOOKUP(_xlfn.CONCAT(13,"-",$A248, "-", "H"), PlayerData!$G:$G,PlayerData!L:L,""),
_xlfn.XLOOKUP(_xlfn.CONCAT(14,"-",$A248, "-", "H"), PlayerData!$G:$G,PlayerData!L:L,""),
_xlfn.XLOOKUP(_xlfn.CONCAT(15,"-",$A248, "-", "H"), PlayerData!$G:$G,PlayerData!L:L,""),
_xlfn.XLOOKUP(_xlfn.CONCAT(16,"-",$A248, "-", "H"), PlayerData!$G:$G,PlayerData!L:L,""),
_xlfn.XLOOKUP(_xlfn.CONCAT(17,"-",$A248, "-", "H"), PlayerData!$G:$G,PlayerData!L:L,""),
_xlfn.XLOOKUP(_xlfn.CONCAT(18,"-",$A248, "-", "H"), PlayerData!$G:$G,PlayerData!L:L,"")))</f>
        <v>0.57000000000000006</v>
      </c>
      <c r="H248" s="132">
        <f t="shared" si="20"/>
        <v>10</v>
      </c>
      <c r="I248" s="132">
        <f t="shared" si="21"/>
        <v>0</v>
      </c>
      <c r="J248" s="72">
        <f t="shared" si="22"/>
        <v>7.6819407008086271</v>
      </c>
      <c r="K248" s="138" cm="1">
        <f t="array" ref="K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"A"), PlayerData!$M:$M,PlayerData!N:N,""),
_xlfn.XLOOKUP(_xlfn.CONCAT(1,"-",$A248, "-", "A"), PlayerData!$M:$M,PlayerData!N:N,""),
_xlfn.XLOOKUP(_xlfn.CONCAT(2,"-",$A248, "-", "A"), PlayerData!$M:$M,PlayerData!N:N,""),
_xlfn.XLOOKUP(_xlfn.CONCAT(3,"-",$A248, "-", "A"), PlayerData!$M:$M,PlayerData!N:N,""),
_xlfn.XLOOKUP(_xlfn.CONCAT(4,"-",$A248, "-", "A"), PlayerData!$M:$M,PlayerData!N:N,""),
_xlfn.XLOOKUP(_xlfn.CONCAT(5,"-",$A248, "-", "A"), PlayerData!$M:$M,PlayerData!N:N,""),
_xlfn.XLOOKUP(_xlfn.CONCAT(6,"-",$A248, "-", "A"), PlayerData!$M:$M,PlayerData!N:N,""),
_xlfn.XLOOKUP(_xlfn.CONCAT(7,"-",$A248, "-", "A"), PlayerData!$M:$M,PlayerData!N:N,""),
_xlfn.XLOOKUP(_xlfn.CONCAT(8,"-",$A248, "-", "A"), PlayerData!$M:$M,PlayerData!N:N,""),
_xlfn.XLOOKUP(_xlfn.CONCAT(9,"-",$A248, "-", "A"), PlayerData!$M:$M,PlayerData!N:N,""),
_xlfn.XLOOKUP(_xlfn.CONCAT(10,"-",$A248, "-", "A"), PlayerData!$M:$M,PlayerData!N:N,""),
_xlfn.XLOOKUP(_xlfn.CONCAT(11,"-",$A248, "-", "A"), PlayerData!$M:$M,PlayerData!N:N,""),
_xlfn.XLOOKUP(_xlfn.CONCAT(12,"-",$A248, "-", "A"), PlayerData!$M:$M,PlayerData!N:N,""),
_xlfn.XLOOKUP(_xlfn.CONCAT(13,"-",$A248, "-", "A"), PlayerData!$M:$M,PlayerData!N:N,""),
_xlfn.XLOOKUP(_xlfn.CONCAT(14,"-",$A248, "-", "A"), PlayerData!$M:$M,PlayerData!N:N,""),
_xlfn.XLOOKUP(_xlfn.CONCAT(15,"-",$A248, "-", "A"), PlayerData!$M:$M,PlayerData!N:N,""),
_xlfn.XLOOKUP(_xlfn.CONCAT(16,"-",$A248, "-", "A"), PlayerData!$M:$M,PlayerData!N:N,""),
_xlfn.XLOOKUP(_xlfn.CONCAT(17,"-",$A248, "-", "A"), PlayerData!$M:$M,PlayerData!N:N,""),
_xlfn.XLOOKUP(_xlfn.CONCAT(18,"-",$A248, "-", "A"), PlayerData!$M:$M,PlayerData!N:N,"")))</f>
        <v>0.4</v>
      </c>
      <c r="L248" s="138" cm="1">
        <f t="array" ref="L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"A"), PlayerData!$M:$M,PlayerData!O:O,""),
_xlfn.XLOOKUP(_xlfn.CONCAT(1,"-",$A248, "-", "A"), PlayerData!$M:$M,PlayerData!O:O,""),
_xlfn.XLOOKUP(_xlfn.CONCAT(2,"-",$A248, "-", "A"), PlayerData!$M:$M,PlayerData!O:O,""),
_xlfn.XLOOKUP(_xlfn.CONCAT(3,"-",$A248, "-", "A"), PlayerData!$M:$M,PlayerData!O:O,""),
_xlfn.XLOOKUP(_xlfn.CONCAT(4,"-",$A248, "-", "A"), PlayerData!$M:$M,PlayerData!O:O,""),
_xlfn.XLOOKUP(_xlfn.CONCAT(5,"-",$A248, "-", "A"), PlayerData!$M:$M,PlayerData!O:O,""),
_xlfn.XLOOKUP(_xlfn.CONCAT(6,"-",$A248, "-", "A"), PlayerData!$M:$M,PlayerData!O:O,""),
_xlfn.XLOOKUP(_xlfn.CONCAT(7,"-",$A248, "-", "A"), PlayerData!$M:$M,PlayerData!O:O,""),
_xlfn.XLOOKUP(_xlfn.CONCAT(8,"-",$A248, "-", "A"), PlayerData!$M:$M,PlayerData!O:O,""),
_xlfn.XLOOKUP(_xlfn.CONCAT(9,"-",$A248, "-", "A"), PlayerData!$M:$M,PlayerData!O:O,""),
_xlfn.XLOOKUP(_xlfn.CONCAT(10,"-",$A248, "-", "A"), PlayerData!$M:$M,PlayerData!O:O,""),
_xlfn.XLOOKUP(_xlfn.CONCAT(11,"-",$A248, "-", "A"), PlayerData!$M:$M,PlayerData!O:O,""),
_xlfn.XLOOKUP(_xlfn.CONCAT(12,"-",$A248, "-", "A"), PlayerData!$M:$M,PlayerData!O:O,""),
_xlfn.XLOOKUP(_xlfn.CONCAT(13,"-",$A248, "-", "A"), PlayerData!$M:$M,PlayerData!O:O,""),
_xlfn.XLOOKUP(_xlfn.CONCAT(14,"-",$A248, "-", "A"), PlayerData!$M:$M,PlayerData!O:O,""),
_xlfn.XLOOKUP(_xlfn.CONCAT(15,"-",$A248, "-", "A"), PlayerData!$M:$M,PlayerData!O:O,""),
_xlfn.XLOOKUP(_xlfn.CONCAT(16,"-",$A248, "-", "A"), PlayerData!$M:$M,PlayerData!O:O,""),
_xlfn.XLOOKUP(_xlfn.CONCAT(17,"-",$A248, "-", "A"), PlayerData!$M:$M,PlayerData!O:O,""),
_xlfn.XLOOKUP(_xlfn.CONCAT(18,"-",$A248, "-", "A"), PlayerData!$M:$M,PlayerData!O:O,"")))</f>
        <v>0.1</v>
      </c>
      <c r="M248" s="96" cm="1">
        <f t="array" ref="M2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_xlfn.XLOOKUP(_xlfn.CONCAT(0,"-",$A248, "-", "A"), PlayerData!$M:$M,PlayerData!R:R,""),
_xlfn.XLOOKUP(_xlfn.CONCAT(1,"-",$A248, "-", "A"), PlayerData!$M:$M,PlayerData!R:R,""),
_xlfn.XLOOKUP(_xlfn.CONCAT(2,"-",$A248, "-", "A"), PlayerData!$M:$M,PlayerData!R:R,""),
_xlfn.XLOOKUP(_xlfn.CONCAT(3,"-",$A248, "-", "A"), PlayerData!$M:$M,PlayerData!R:R,""),
_xlfn.XLOOKUP(_xlfn.CONCAT(4,"-",$A248, "-", "A"), PlayerData!$M:$M,PlayerData!R:R,""),
_xlfn.XLOOKUP(_xlfn.CONCAT(5,"-",$A248, "-", "A"), PlayerData!$M:$M,PlayerData!R:R,""),
_xlfn.XLOOKUP(_xlfn.CONCAT(6,"-",$A248, "-", "A"), PlayerData!$M:$M,PlayerData!R:R,""),
_xlfn.XLOOKUP(_xlfn.CONCAT(7,"-",$A248, "-", "A"), PlayerData!$M:$M,PlayerData!R:R,""),
_xlfn.XLOOKUP(_xlfn.CONCAT(8,"-",$A248, "-", "A"), PlayerData!$M:$M,PlayerData!R:R,""),
_xlfn.XLOOKUP(_xlfn.CONCAT(9,"-",$A248, "-", "A"), PlayerData!$M:$M,PlayerData!R:R,""),
_xlfn.XLOOKUP(_xlfn.CONCAT(10,"-",$A248, "-", "A"), PlayerData!$M:$M,PlayerData!R:R,""),
_xlfn.XLOOKUP(_xlfn.CONCAT(11,"-",$A248, "-", "A"), PlayerData!$M:$M,PlayerData!R:R,""),
_xlfn.XLOOKUP(_xlfn.CONCAT(12,"-",$A248, "-", "A"), PlayerData!$M:$M,PlayerData!R:R,""),
_xlfn.XLOOKUP(_xlfn.CONCAT(13,"-",$A248, "-", "A"), PlayerData!$M:$M,PlayerData!R:R,""),
_xlfn.XLOOKUP(_xlfn.CONCAT(14,"-",$A248, "-", "A"), PlayerData!$M:$M,PlayerData!R:R,""),
_xlfn.XLOOKUP(_xlfn.CONCAT(15,"-",$A248, "-", "A"), PlayerData!$M:$M,PlayerData!R:R,""),
_xlfn.XLOOKUP(_xlfn.CONCAT(16,"-",$A248, "-", "A"), PlayerData!$M:$M,PlayerData!R:R,""),
_xlfn.XLOOKUP(_xlfn.CONCAT(17,"-",$A248, "-", "A"), PlayerData!$M:$M,PlayerData!R:R,""),
_xlfn.XLOOKUP(_xlfn.CONCAT(18,"-",$A248, "-", "A"), PlayerData!$M:$M,PlayerData!R:R,"")))</f>
        <v>0.57000000000000006</v>
      </c>
      <c r="N248" s="134">
        <f t="shared" si="23"/>
        <v>9.0909090909090899</v>
      </c>
      <c r="O248" s="134">
        <f t="shared" si="24"/>
        <v>4.545454545454545</v>
      </c>
      <c r="P248" s="73">
        <f t="shared" si="25"/>
        <v>7.6819407008086271</v>
      </c>
      <c r="Q248" s="132" cm="1">
        <f t="array" ref="Q248">IF(OR($A248=Solver!$T$12:$T$201),0,SUMPRODUCT($H248:$J248,$T$4:$V$4))</f>
        <v>7.6819407008086271</v>
      </c>
      <c r="R248" s="73" cm="1">
        <f t="array" ref="R248">IF(OR($A248=Solver!$T$12:$T$201),0, SUMPRODUCT($N248:$P248, $T$4:$V$4))</f>
        <v>7.6819407008086271</v>
      </c>
    </row>
    <row r="249" spans="1:18">
      <c r="A249" s="55">
        <v>247</v>
      </c>
      <c r="B249" s="55" t="str">
        <f>_xlfn.XLOOKUP($A249, PlayerData!$B$3:$B$394, PlayerData!C$3:C$394)</f>
        <v>SHU</v>
      </c>
      <c r="C249" s="55" t="str">
        <f>_xlfn.XLOOKUP($A249, PlayerData!$B$3:$B$394, PlayerData!D$3:D$394)</f>
        <v>D</v>
      </c>
      <c r="D249" s="31" t="str">
        <f>_xlfn.XLOOKUP($A249, PlayerData!$B$3:$B$394, PlayerData!E$3:E$394)</f>
        <v>Baldock</v>
      </c>
      <c r="E249" s="136" cm="1">
        <f t="array" ref="E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"H"), PlayerData!$G:$G,PlayerData!H:H,""),
_xlfn.XLOOKUP(_xlfn.CONCAT(1,"-",$A249, "-", "H"), PlayerData!$G:$G,PlayerData!H:H,""),
_xlfn.XLOOKUP(_xlfn.CONCAT(2,"-",$A249, "-", "H"), PlayerData!$G:$G,PlayerData!H:H,""),
_xlfn.XLOOKUP(_xlfn.CONCAT(3,"-",$A249, "-", "H"), PlayerData!$G:$G,PlayerData!H:H,""),
_xlfn.XLOOKUP(_xlfn.CONCAT(4,"-",$A249, "-", "H"), PlayerData!$G:$G,PlayerData!H:H,""),
_xlfn.XLOOKUP(_xlfn.CONCAT(5,"-",$A249, "-", "H"), PlayerData!$G:$G,PlayerData!H:H,""),
_xlfn.XLOOKUP(_xlfn.CONCAT(6,"-",$A249, "-", "H"), PlayerData!$G:$G,PlayerData!H:H,""),
_xlfn.XLOOKUP(_xlfn.CONCAT(7,"-",$A249, "-", "H"), PlayerData!$G:$G,PlayerData!H:H,""),
_xlfn.XLOOKUP(_xlfn.CONCAT(8,"-",$A249, "-", "H"), PlayerData!$G:$G,PlayerData!H:H,""),
_xlfn.XLOOKUP(_xlfn.CONCAT(9,"-",$A249, "-", "H"), PlayerData!$G:$G,PlayerData!H:H,""),
_xlfn.XLOOKUP(_xlfn.CONCAT(10,"-",$A249, "-", "H"), PlayerData!$G:$G,PlayerData!H:H,""),
_xlfn.XLOOKUP(_xlfn.CONCAT(11,"-",$A249, "-", "H"), PlayerData!$G:$G,PlayerData!H:H,""),
_xlfn.XLOOKUP(_xlfn.CONCAT(12,"-",$A249, "-", "H"), PlayerData!$G:$G,PlayerData!H:H,""),
_xlfn.XLOOKUP(_xlfn.CONCAT(13,"-",$A249, "-", "H"), PlayerData!$G:$G,PlayerData!H:H,""),
_xlfn.XLOOKUP(_xlfn.CONCAT(14,"-",$A249, "-", "H"), PlayerData!$G:$G,PlayerData!H:H,""),
_xlfn.XLOOKUP(_xlfn.CONCAT(15,"-",$A249, "-", "H"), PlayerData!$G:$G,PlayerData!H:H,""),
_xlfn.XLOOKUP(_xlfn.CONCAT(16,"-",$A249, "-", "H"), PlayerData!$G:$G,PlayerData!H:H,""),
_xlfn.XLOOKUP(_xlfn.CONCAT(17,"-",$A249, "-", "H"), PlayerData!$G:$G,PlayerData!H:H,""),
_xlfn.XLOOKUP(_xlfn.CONCAT(18,"-",$A249, "-", "H"), PlayerData!$G:$G,PlayerData!H:H,"")))</f>
        <v>0.33</v>
      </c>
      <c r="F249" s="136" cm="1">
        <f t="array" ref="F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"H"), PlayerData!$G:$G,PlayerData!I:I,""),
_xlfn.XLOOKUP(_xlfn.CONCAT(1,"-",$A249, "-", "H"), PlayerData!$G:$G,PlayerData!I:I,""),
_xlfn.XLOOKUP(_xlfn.CONCAT(2,"-",$A249, "-", "H"), PlayerData!$G:$G,PlayerData!I:I,""),
_xlfn.XLOOKUP(_xlfn.CONCAT(3,"-",$A249, "-", "H"), PlayerData!$G:$G,PlayerData!I:I,""),
_xlfn.XLOOKUP(_xlfn.CONCAT(4,"-",$A249, "-", "H"), PlayerData!$G:$G,PlayerData!I:I,""),
_xlfn.XLOOKUP(_xlfn.CONCAT(5,"-",$A249, "-", "H"), PlayerData!$G:$G,PlayerData!I:I,""),
_xlfn.XLOOKUP(_xlfn.CONCAT(6,"-",$A249, "-", "H"), PlayerData!$G:$G,PlayerData!I:I,""),
_xlfn.XLOOKUP(_xlfn.CONCAT(7,"-",$A249, "-", "H"), PlayerData!$G:$G,PlayerData!I:I,""),
_xlfn.XLOOKUP(_xlfn.CONCAT(8,"-",$A249, "-", "H"), PlayerData!$G:$G,PlayerData!I:I,""),
_xlfn.XLOOKUP(_xlfn.CONCAT(9,"-",$A249, "-", "H"), PlayerData!$G:$G,PlayerData!I:I,""),
_xlfn.XLOOKUP(_xlfn.CONCAT(10,"-",$A249, "-", "H"), PlayerData!$G:$G,PlayerData!I:I,""),
_xlfn.XLOOKUP(_xlfn.CONCAT(11,"-",$A249, "-", "H"), PlayerData!$G:$G,PlayerData!I:I,""),
_xlfn.XLOOKUP(_xlfn.CONCAT(12,"-",$A249, "-", "H"), PlayerData!$G:$G,PlayerData!I:I,""),
_xlfn.XLOOKUP(_xlfn.CONCAT(13,"-",$A249, "-", "H"), PlayerData!$G:$G,PlayerData!I:I,""),
_xlfn.XLOOKUP(_xlfn.CONCAT(14,"-",$A249, "-", "H"), PlayerData!$G:$G,PlayerData!I:I,""),
_xlfn.XLOOKUP(_xlfn.CONCAT(15,"-",$A249, "-", "H"), PlayerData!$G:$G,PlayerData!I:I,""),
_xlfn.XLOOKUP(_xlfn.CONCAT(16,"-",$A249, "-", "H"), PlayerData!$G:$G,PlayerData!I:I,""),
_xlfn.XLOOKUP(_xlfn.CONCAT(17,"-",$A249, "-", "H"), PlayerData!$G:$G,PlayerData!I:I,""),
_xlfn.XLOOKUP(_xlfn.CONCAT(18,"-",$A249, "-", "H"), PlayerData!$G:$G,PlayerData!I:I,"")))</f>
        <v>0</v>
      </c>
      <c r="G249" s="90" cm="1">
        <f t="array" ref="G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"H"), PlayerData!$G:$G,PlayerData!L:L,""),
_xlfn.XLOOKUP(_xlfn.CONCAT(1,"-",$A249, "-", "H"), PlayerData!$G:$G,PlayerData!L:L,""),
_xlfn.XLOOKUP(_xlfn.CONCAT(2,"-",$A249, "-", "H"), PlayerData!$G:$G,PlayerData!L:L,""),
_xlfn.XLOOKUP(_xlfn.CONCAT(3,"-",$A249, "-", "H"), PlayerData!$G:$G,PlayerData!L:L,""),
_xlfn.XLOOKUP(_xlfn.CONCAT(4,"-",$A249, "-", "H"), PlayerData!$G:$G,PlayerData!L:L,""),
_xlfn.XLOOKUP(_xlfn.CONCAT(5,"-",$A249, "-", "H"), PlayerData!$G:$G,PlayerData!L:L,""),
_xlfn.XLOOKUP(_xlfn.CONCAT(6,"-",$A249, "-", "H"), PlayerData!$G:$G,PlayerData!L:L,""),
_xlfn.XLOOKUP(_xlfn.CONCAT(7,"-",$A249, "-", "H"), PlayerData!$G:$G,PlayerData!L:L,""),
_xlfn.XLOOKUP(_xlfn.CONCAT(8,"-",$A249, "-", "H"), PlayerData!$G:$G,PlayerData!L:L,""),
_xlfn.XLOOKUP(_xlfn.CONCAT(9,"-",$A249, "-", "H"), PlayerData!$G:$G,PlayerData!L:L,""),
_xlfn.XLOOKUP(_xlfn.CONCAT(10,"-",$A249, "-", "H"), PlayerData!$G:$G,PlayerData!L:L,""),
_xlfn.XLOOKUP(_xlfn.CONCAT(11,"-",$A249, "-", "H"), PlayerData!$G:$G,PlayerData!L:L,""),
_xlfn.XLOOKUP(_xlfn.CONCAT(12,"-",$A249, "-", "H"), PlayerData!$G:$G,PlayerData!L:L,""),
_xlfn.XLOOKUP(_xlfn.CONCAT(13,"-",$A249, "-", "H"), PlayerData!$G:$G,PlayerData!L:L,""),
_xlfn.XLOOKUP(_xlfn.CONCAT(14,"-",$A249, "-", "H"), PlayerData!$G:$G,PlayerData!L:L,""),
_xlfn.XLOOKUP(_xlfn.CONCAT(15,"-",$A249, "-", "H"), PlayerData!$G:$G,PlayerData!L:L,""),
_xlfn.XLOOKUP(_xlfn.CONCAT(16,"-",$A249, "-", "H"), PlayerData!$G:$G,PlayerData!L:L,""),
_xlfn.XLOOKUP(_xlfn.CONCAT(17,"-",$A249, "-", "H"), PlayerData!$G:$G,PlayerData!L:L,""),
_xlfn.XLOOKUP(_xlfn.CONCAT(18,"-",$A249, "-", "H"), PlayerData!$G:$G,PlayerData!L:L,"")))</f>
        <v>0.3</v>
      </c>
      <c r="H249" s="132">
        <f t="shared" si="20"/>
        <v>7.4999999999999991</v>
      </c>
      <c r="I249" s="132">
        <f t="shared" si="21"/>
        <v>0</v>
      </c>
      <c r="J249" s="72">
        <f t="shared" si="22"/>
        <v>4.0431266846361194</v>
      </c>
      <c r="K249" s="138" cm="1">
        <f t="array" ref="K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"A"), PlayerData!$M:$M,PlayerData!N:N,""),
_xlfn.XLOOKUP(_xlfn.CONCAT(1,"-",$A249, "-", "A"), PlayerData!$M:$M,PlayerData!N:N,""),
_xlfn.XLOOKUP(_xlfn.CONCAT(2,"-",$A249, "-", "A"), PlayerData!$M:$M,PlayerData!N:N,""),
_xlfn.XLOOKUP(_xlfn.CONCAT(3,"-",$A249, "-", "A"), PlayerData!$M:$M,PlayerData!N:N,""),
_xlfn.XLOOKUP(_xlfn.CONCAT(4,"-",$A249, "-", "A"), PlayerData!$M:$M,PlayerData!N:N,""),
_xlfn.XLOOKUP(_xlfn.CONCAT(5,"-",$A249, "-", "A"), PlayerData!$M:$M,PlayerData!N:N,""),
_xlfn.XLOOKUP(_xlfn.CONCAT(6,"-",$A249, "-", "A"), PlayerData!$M:$M,PlayerData!N:N,""),
_xlfn.XLOOKUP(_xlfn.CONCAT(7,"-",$A249, "-", "A"), PlayerData!$M:$M,PlayerData!N:N,""),
_xlfn.XLOOKUP(_xlfn.CONCAT(8,"-",$A249, "-", "A"), PlayerData!$M:$M,PlayerData!N:N,""),
_xlfn.XLOOKUP(_xlfn.CONCAT(9,"-",$A249, "-", "A"), PlayerData!$M:$M,PlayerData!N:N,""),
_xlfn.XLOOKUP(_xlfn.CONCAT(10,"-",$A249, "-", "A"), PlayerData!$M:$M,PlayerData!N:N,""),
_xlfn.XLOOKUP(_xlfn.CONCAT(11,"-",$A249, "-", "A"), PlayerData!$M:$M,PlayerData!N:N,""),
_xlfn.XLOOKUP(_xlfn.CONCAT(12,"-",$A249, "-", "A"), PlayerData!$M:$M,PlayerData!N:N,""),
_xlfn.XLOOKUP(_xlfn.CONCAT(13,"-",$A249, "-", "A"), PlayerData!$M:$M,PlayerData!N:N,""),
_xlfn.XLOOKUP(_xlfn.CONCAT(14,"-",$A249, "-", "A"), PlayerData!$M:$M,PlayerData!N:N,""),
_xlfn.XLOOKUP(_xlfn.CONCAT(15,"-",$A249, "-", "A"), PlayerData!$M:$M,PlayerData!N:N,""),
_xlfn.XLOOKUP(_xlfn.CONCAT(16,"-",$A249, "-", "A"), PlayerData!$M:$M,PlayerData!N:N,""),
_xlfn.XLOOKUP(_xlfn.CONCAT(17,"-",$A249, "-", "A"), PlayerData!$M:$M,PlayerData!N:N,""),
_xlfn.XLOOKUP(_xlfn.CONCAT(18,"-",$A249, "-", "A"), PlayerData!$M:$M,PlayerData!N:N,"")))</f>
        <v>0.1</v>
      </c>
      <c r="L249" s="138" cm="1">
        <f t="array" ref="L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"A"), PlayerData!$M:$M,PlayerData!O:O,""),
_xlfn.XLOOKUP(_xlfn.CONCAT(1,"-",$A249, "-", "A"), PlayerData!$M:$M,PlayerData!O:O,""),
_xlfn.XLOOKUP(_xlfn.CONCAT(2,"-",$A249, "-", "A"), PlayerData!$M:$M,PlayerData!O:O,""),
_xlfn.XLOOKUP(_xlfn.CONCAT(3,"-",$A249, "-", "A"), PlayerData!$M:$M,PlayerData!O:O,""),
_xlfn.XLOOKUP(_xlfn.CONCAT(4,"-",$A249, "-", "A"), PlayerData!$M:$M,PlayerData!O:O,""),
_xlfn.XLOOKUP(_xlfn.CONCAT(5,"-",$A249, "-", "A"), PlayerData!$M:$M,PlayerData!O:O,""),
_xlfn.XLOOKUP(_xlfn.CONCAT(6,"-",$A249, "-", "A"), PlayerData!$M:$M,PlayerData!O:O,""),
_xlfn.XLOOKUP(_xlfn.CONCAT(7,"-",$A249, "-", "A"), PlayerData!$M:$M,PlayerData!O:O,""),
_xlfn.XLOOKUP(_xlfn.CONCAT(8,"-",$A249, "-", "A"), PlayerData!$M:$M,PlayerData!O:O,""),
_xlfn.XLOOKUP(_xlfn.CONCAT(9,"-",$A249, "-", "A"), PlayerData!$M:$M,PlayerData!O:O,""),
_xlfn.XLOOKUP(_xlfn.CONCAT(10,"-",$A249, "-", "A"), PlayerData!$M:$M,PlayerData!O:O,""),
_xlfn.XLOOKUP(_xlfn.CONCAT(11,"-",$A249, "-", "A"), PlayerData!$M:$M,PlayerData!O:O,""),
_xlfn.XLOOKUP(_xlfn.CONCAT(12,"-",$A249, "-", "A"), PlayerData!$M:$M,PlayerData!O:O,""),
_xlfn.XLOOKUP(_xlfn.CONCAT(13,"-",$A249, "-", "A"), PlayerData!$M:$M,PlayerData!O:O,""),
_xlfn.XLOOKUP(_xlfn.CONCAT(14,"-",$A249, "-", "A"), PlayerData!$M:$M,PlayerData!O:O,""),
_xlfn.XLOOKUP(_xlfn.CONCAT(15,"-",$A249, "-", "A"), PlayerData!$M:$M,PlayerData!O:O,""),
_xlfn.XLOOKUP(_xlfn.CONCAT(16,"-",$A249, "-", "A"), PlayerData!$M:$M,PlayerData!O:O,""),
_xlfn.XLOOKUP(_xlfn.CONCAT(17,"-",$A249, "-", "A"), PlayerData!$M:$M,PlayerData!O:O,""),
_xlfn.XLOOKUP(_xlfn.CONCAT(18,"-",$A249, "-", "A"), PlayerData!$M:$M,PlayerData!O:O,"")))</f>
        <v>0</v>
      </c>
      <c r="M249" s="96" cm="1">
        <f t="array" ref="M2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_xlfn.XLOOKUP(_xlfn.CONCAT(0,"-",$A249, "-", "A"), PlayerData!$M:$M,PlayerData!R:R,""),
_xlfn.XLOOKUP(_xlfn.CONCAT(1,"-",$A249, "-", "A"), PlayerData!$M:$M,PlayerData!R:R,""),
_xlfn.XLOOKUP(_xlfn.CONCAT(2,"-",$A249, "-", "A"), PlayerData!$M:$M,PlayerData!R:R,""),
_xlfn.XLOOKUP(_xlfn.CONCAT(3,"-",$A249, "-", "A"), PlayerData!$M:$M,PlayerData!R:R,""),
_xlfn.XLOOKUP(_xlfn.CONCAT(4,"-",$A249, "-", "A"), PlayerData!$M:$M,PlayerData!R:R,""),
_xlfn.XLOOKUP(_xlfn.CONCAT(5,"-",$A249, "-", "A"), PlayerData!$M:$M,PlayerData!R:R,""),
_xlfn.XLOOKUP(_xlfn.CONCAT(6,"-",$A249, "-", "A"), PlayerData!$M:$M,PlayerData!R:R,""),
_xlfn.XLOOKUP(_xlfn.CONCAT(7,"-",$A249, "-", "A"), PlayerData!$M:$M,PlayerData!R:R,""),
_xlfn.XLOOKUP(_xlfn.CONCAT(8,"-",$A249, "-", "A"), PlayerData!$M:$M,PlayerData!R:R,""),
_xlfn.XLOOKUP(_xlfn.CONCAT(9,"-",$A249, "-", "A"), PlayerData!$M:$M,PlayerData!R:R,""),
_xlfn.XLOOKUP(_xlfn.CONCAT(10,"-",$A249, "-", "A"), PlayerData!$M:$M,PlayerData!R:R,""),
_xlfn.XLOOKUP(_xlfn.CONCAT(11,"-",$A249, "-", "A"), PlayerData!$M:$M,PlayerData!R:R,""),
_xlfn.XLOOKUP(_xlfn.CONCAT(12,"-",$A249, "-", "A"), PlayerData!$M:$M,PlayerData!R:R,""),
_xlfn.XLOOKUP(_xlfn.CONCAT(13,"-",$A249, "-", "A"), PlayerData!$M:$M,PlayerData!R:R,""),
_xlfn.XLOOKUP(_xlfn.CONCAT(14,"-",$A249, "-", "A"), PlayerData!$M:$M,PlayerData!R:R,""),
_xlfn.XLOOKUP(_xlfn.CONCAT(15,"-",$A249, "-", "A"), PlayerData!$M:$M,PlayerData!R:R,""),
_xlfn.XLOOKUP(_xlfn.CONCAT(16,"-",$A249, "-", "A"), PlayerData!$M:$M,PlayerData!R:R,""),
_xlfn.XLOOKUP(_xlfn.CONCAT(17,"-",$A249, "-", "A"), PlayerData!$M:$M,PlayerData!R:R,""),
_xlfn.XLOOKUP(_xlfn.CONCAT(18,"-",$A249, "-", "A"), PlayerData!$M:$M,PlayerData!R:R,"")))</f>
        <v>0.24</v>
      </c>
      <c r="N249" s="134">
        <f t="shared" si="23"/>
        <v>2.2727272727272725</v>
      </c>
      <c r="O249" s="134">
        <f t="shared" si="24"/>
        <v>0</v>
      </c>
      <c r="P249" s="73">
        <f t="shared" si="25"/>
        <v>3.2345013477088953</v>
      </c>
      <c r="Q249" s="132" cm="1">
        <f t="array" ref="Q249">IF(OR($A249=Solver!$T$12:$T$201),0,SUMPRODUCT($H249:$J249,$T$4:$V$4))</f>
        <v>4.0431266846361194</v>
      </c>
      <c r="R249" s="73" cm="1">
        <f t="array" ref="R249">IF(OR($A249=Solver!$T$12:$T$201),0, SUMPRODUCT($N249:$P249, $T$4:$V$4))</f>
        <v>3.2345013477088953</v>
      </c>
    </row>
    <row r="250" spans="1:18">
      <c r="A250" s="55">
        <v>248</v>
      </c>
      <c r="B250" s="55" t="str">
        <f>_xlfn.XLOOKUP($A250, PlayerData!$B$3:$B$394, PlayerData!C$3:C$394)</f>
        <v>ARS</v>
      </c>
      <c r="C250" s="55" t="str">
        <f>_xlfn.XLOOKUP($A250, PlayerData!$B$3:$B$394, PlayerData!D$3:D$394)</f>
        <v>D</v>
      </c>
      <c r="D250" s="31" t="str">
        <f>_xlfn.XLOOKUP($A250, PlayerData!$B$3:$B$394, PlayerData!E$3:E$394)</f>
        <v>Tierney</v>
      </c>
      <c r="E250" s="136" cm="1">
        <f t="array" ref="E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"H"), PlayerData!$G:$G,PlayerData!H:H,""),
_xlfn.XLOOKUP(_xlfn.CONCAT(1,"-",$A250, "-", "H"), PlayerData!$G:$G,PlayerData!H:H,""),
_xlfn.XLOOKUP(_xlfn.CONCAT(2,"-",$A250, "-", "H"), PlayerData!$G:$G,PlayerData!H:H,""),
_xlfn.XLOOKUP(_xlfn.CONCAT(3,"-",$A250, "-", "H"), PlayerData!$G:$G,PlayerData!H:H,""),
_xlfn.XLOOKUP(_xlfn.CONCAT(4,"-",$A250, "-", "H"), PlayerData!$G:$G,PlayerData!H:H,""),
_xlfn.XLOOKUP(_xlfn.CONCAT(5,"-",$A250, "-", "H"), PlayerData!$G:$G,PlayerData!H:H,""),
_xlfn.XLOOKUP(_xlfn.CONCAT(6,"-",$A250, "-", "H"), PlayerData!$G:$G,PlayerData!H:H,""),
_xlfn.XLOOKUP(_xlfn.CONCAT(7,"-",$A250, "-", "H"), PlayerData!$G:$G,PlayerData!H:H,""),
_xlfn.XLOOKUP(_xlfn.CONCAT(8,"-",$A250, "-", "H"), PlayerData!$G:$G,PlayerData!H:H,""),
_xlfn.XLOOKUP(_xlfn.CONCAT(9,"-",$A250, "-", "H"), PlayerData!$G:$G,PlayerData!H:H,""),
_xlfn.XLOOKUP(_xlfn.CONCAT(10,"-",$A250, "-", "H"), PlayerData!$G:$G,PlayerData!H:H,""),
_xlfn.XLOOKUP(_xlfn.CONCAT(11,"-",$A250, "-", "H"), PlayerData!$G:$G,PlayerData!H:H,""),
_xlfn.XLOOKUP(_xlfn.CONCAT(12,"-",$A250, "-", "H"), PlayerData!$G:$G,PlayerData!H:H,""),
_xlfn.XLOOKUP(_xlfn.CONCAT(13,"-",$A250, "-", "H"), PlayerData!$G:$G,PlayerData!H:H,""),
_xlfn.XLOOKUP(_xlfn.CONCAT(14,"-",$A250, "-", "H"), PlayerData!$G:$G,PlayerData!H:H,""),
_xlfn.XLOOKUP(_xlfn.CONCAT(15,"-",$A250, "-", "H"), PlayerData!$G:$G,PlayerData!H:H,""),
_xlfn.XLOOKUP(_xlfn.CONCAT(16,"-",$A250, "-", "H"), PlayerData!$G:$G,PlayerData!H:H,""),
_xlfn.XLOOKUP(_xlfn.CONCAT(17,"-",$A250, "-", "H"), PlayerData!$G:$G,PlayerData!H:H,""),
_xlfn.XLOOKUP(_xlfn.CONCAT(18,"-",$A250, "-", "H"), PlayerData!$G:$G,PlayerData!H:H,"")))</f>
        <v>0.5</v>
      </c>
      <c r="F250" s="136" cm="1">
        <f t="array" ref="F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"H"), PlayerData!$G:$G,PlayerData!I:I,""),
_xlfn.XLOOKUP(_xlfn.CONCAT(1,"-",$A250, "-", "H"), PlayerData!$G:$G,PlayerData!I:I,""),
_xlfn.XLOOKUP(_xlfn.CONCAT(2,"-",$A250, "-", "H"), PlayerData!$G:$G,PlayerData!I:I,""),
_xlfn.XLOOKUP(_xlfn.CONCAT(3,"-",$A250, "-", "H"), PlayerData!$G:$G,PlayerData!I:I,""),
_xlfn.XLOOKUP(_xlfn.CONCAT(4,"-",$A250, "-", "H"), PlayerData!$G:$G,PlayerData!I:I,""),
_xlfn.XLOOKUP(_xlfn.CONCAT(5,"-",$A250, "-", "H"), PlayerData!$G:$G,PlayerData!I:I,""),
_xlfn.XLOOKUP(_xlfn.CONCAT(6,"-",$A250, "-", "H"), PlayerData!$G:$G,PlayerData!I:I,""),
_xlfn.XLOOKUP(_xlfn.CONCAT(7,"-",$A250, "-", "H"), PlayerData!$G:$G,PlayerData!I:I,""),
_xlfn.XLOOKUP(_xlfn.CONCAT(8,"-",$A250, "-", "H"), PlayerData!$G:$G,PlayerData!I:I,""),
_xlfn.XLOOKUP(_xlfn.CONCAT(9,"-",$A250, "-", "H"), PlayerData!$G:$G,PlayerData!I:I,""),
_xlfn.XLOOKUP(_xlfn.CONCAT(10,"-",$A250, "-", "H"), PlayerData!$G:$G,PlayerData!I:I,""),
_xlfn.XLOOKUP(_xlfn.CONCAT(11,"-",$A250, "-", "H"), PlayerData!$G:$G,PlayerData!I:I,""),
_xlfn.XLOOKUP(_xlfn.CONCAT(12,"-",$A250, "-", "H"), PlayerData!$G:$G,PlayerData!I:I,""),
_xlfn.XLOOKUP(_xlfn.CONCAT(13,"-",$A250, "-", "H"), PlayerData!$G:$G,PlayerData!I:I,""),
_xlfn.XLOOKUP(_xlfn.CONCAT(14,"-",$A250, "-", "H"), PlayerData!$G:$G,PlayerData!I:I,""),
_xlfn.XLOOKUP(_xlfn.CONCAT(15,"-",$A250, "-", "H"), PlayerData!$G:$G,PlayerData!I:I,""),
_xlfn.XLOOKUP(_xlfn.CONCAT(16,"-",$A250, "-", "H"), PlayerData!$G:$G,PlayerData!I:I,""),
_xlfn.XLOOKUP(_xlfn.CONCAT(17,"-",$A250, "-", "H"), PlayerData!$G:$G,PlayerData!I:I,""),
_xlfn.XLOOKUP(_xlfn.CONCAT(18,"-",$A250, "-", "H"), PlayerData!$G:$G,PlayerData!I:I,"")))</f>
        <v>0</v>
      </c>
      <c r="G250" s="90" cm="1">
        <f t="array" ref="G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"H"), PlayerData!$G:$G,PlayerData!L:L,""),
_xlfn.XLOOKUP(_xlfn.CONCAT(1,"-",$A250, "-", "H"), PlayerData!$G:$G,PlayerData!L:L,""),
_xlfn.XLOOKUP(_xlfn.CONCAT(2,"-",$A250, "-", "H"), PlayerData!$G:$G,PlayerData!L:L,""),
_xlfn.XLOOKUP(_xlfn.CONCAT(3,"-",$A250, "-", "H"), PlayerData!$G:$G,PlayerData!L:L,""),
_xlfn.XLOOKUP(_xlfn.CONCAT(4,"-",$A250, "-", "H"), PlayerData!$G:$G,PlayerData!L:L,""),
_xlfn.XLOOKUP(_xlfn.CONCAT(5,"-",$A250, "-", "H"), PlayerData!$G:$G,PlayerData!L:L,""),
_xlfn.XLOOKUP(_xlfn.CONCAT(6,"-",$A250, "-", "H"), PlayerData!$G:$G,PlayerData!L:L,""),
_xlfn.XLOOKUP(_xlfn.CONCAT(7,"-",$A250, "-", "H"), PlayerData!$G:$G,PlayerData!L:L,""),
_xlfn.XLOOKUP(_xlfn.CONCAT(8,"-",$A250, "-", "H"), PlayerData!$G:$G,PlayerData!L:L,""),
_xlfn.XLOOKUP(_xlfn.CONCAT(9,"-",$A250, "-", "H"), PlayerData!$G:$G,PlayerData!L:L,""),
_xlfn.XLOOKUP(_xlfn.CONCAT(10,"-",$A250, "-", "H"), PlayerData!$G:$G,PlayerData!L:L,""),
_xlfn.XLOOKUP(_xlfn.CONCAT(11,"-",$A250, "-", "H"), PlayerData!$G:$G,PlayerData!L:L,""),
_xlfn.XLOOKUP(_xlfn.CONCAT(12,"-",$A250, "-", "H"), PlayerData!$G:$G,PlayerData!L:L,""),
_xlfn.XLOOKUP(_xlfn.CONCAT(13,"-",$A250, "-", "H"), PlayerData!$G:$G,PlayerData!L:L,""),
_xlfn.XLOOKUP(_xlfn.CONCAT(14,"-",$A250, "-", "H"), PlayerData!$G:$G,PlayerData!L:L,""),
_xlfn.XLOOKUP(_xlfn.CONCAT(15,"-",$A250, "-", "H"), PlayerData!$G:$G,PlayerData!L:L,""),
_xlfn.XLOOKUP(_xlfn.CONCAT(16,"-",$A250, "-", "H"), PlayerData!$G:$G,PlayerData!L:L,""),
_xlfn.XLOOKUP(_xlfn.CONCAT(17,"-",$A250, "-", "H"), PlayerData!$G:$G,PlayerData!L:L,""),
_xlfn.XLOOKUP(_xlfn.CONCAT(18,"-",$A250, "-", "H"), PlayerData!$G:$G,PlayerData!L:L,"")))</f>
        <v>0.56999999999999995</v>
      </c>
      <c r="H250" s="132">
        <f t="shared" si="20"/>
        <v>11.363636363636363</v>
      </c>
      <c r="I250" s="132">
        <f t="shared" si="21"/>
        <v>0</v>
      </c>
      <c r="J250" s="72">
        <f t="shared" si="22"/>
        <v>7.6819407008086253</v>
      </c>
      <c r="K250" s="138" cm="1">
        <f t="array" ref="K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"A"), PlayerData!$M:$M,PlayerData!N:N,""),
_xlfn.XLOOKUP(_xlfn.CONCAT(1,"-",$A250, "-", "A"), PlayerData!$M:$M,PlayerData!N:N,""),
_xlfn.XLOOKUP(_xlfn.CONCAT(2,"-",$A250, "-", "A"), PlayerData!$M:$M,PlayerData!N:N,""),
_xlfn.XLOOKUP(_xlfn.CONCAT(3,"-",$A250, "-", "A"), PlayerData!$M:$M,PlayerData!N:N,""),
_xlfn.XLOOKUP(_xlfn.CONCAT(4,"-",$A250, "-", "A"), PlayerData!$M:$M,PlayerData!N:N,""),
_xlfn.XLOOKUP(_xlfn.CONCAT(5,"-",$A250, "-", "A"), PlayerData!$M:$M,PlayerData!N:N,""),
_xlfn.XLOOKUP(_xlfn.CONCAT(6,"-",$A250, "-", "A"), PlayerData!$M:$M,PlayerData!N:N,""),
_xlfn.XLOOKUP(_xlfn.CONCAT(7,"-",$A250, "-", "A"), PlayerData!$M:$M,PlayerData!N:N,""),
_xlfn.XLOOKUP(_xlfn.CONCAT(8,"-",$A250, "-", "A"), PlayerData!$M:$M,PlayerData!N:N,""),
_xlfn.XLOOKUP(_xlfn.CONCAT(9,"-",$A250, "-", "A"), PlayerData!$M:$M,PlayerData!N:N,""),
_xlfn.XLOOKUP(_xlfn.CONCAT(10,"-",$A250, "-", "A"), PlayerData!$M:$M,PlayerData!N:N,""),
_xlfn.XLOOKUP(_xlfn.CONCAT(11,"-",$A250, "-", "A"), PlayerData!$M:$M,PlayerData!N:N,""),
_xlfn.XLOOKUP(_xlfn.CONCAT(12,"-",$A250, "-", "A"), PlayerData!$M:$M,PlayerData!N:N,""),
_xlfn.XLOOKUP(_xlfn.CONCAT(13,"-",$A250, "-", "A"), PlayerData!$M:$M,PlayerData!N:N,""),
_xlfn.XLOOKUP(_xlfn.CONCAT(14,"-",$A250, "-", "A"), PlayerData!$M:$M,PlayerData!N:N,""),
_xlfn.XLOOKUP(_xlfn.CONCAT(15,"-",$A250, "-", "A"), PlayerData!$M:$M,PlayerData!N:N,""),
_xlfn.XLOOKUP(_xlfn.CONCAT(16,"-",$A250, "-", "A"), PlayerData!$M:$M,PlayerData!N:N,""),
_xlfn.XLOOKUP(_xlfn.CONCAT(17,"-",$A250, "-", "A"), PlayerData!$M:$M,PlayerData!N:N,""),
_xlfn.XLOOKUP(_xlfn.CONCAT(18,"-",$A250, "-", "A"), PlayerData!$M:$M,PlayerData!N:N,"")))</f>
        <v>0.25</v>
      </c>
      <c r="L250" s="138" cm="1">
        <f t="array" ref="L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"A"), PlayerData!$M:$M,PlayerData!O:O,""),
_xlfn.XLOOKUP(_xlfn.CONCAT(1,"-",$A250, "-", "A"), PlayerData!$M:$M,PlayerData!O:O,""),
_xlfn.XLOOKUP(_xlfn.CONCAT(2,"-",$A250, "-", "A"), PlayerData!$M:$M,PlayerData!O:O,""),
_xlfn.XLOOKUP(_xlfn.CONCAT(3,"-",$A250, "-", "A"), PlayerData!$M:$M,PlayerData!O:O,""),
_xlfn.XLOOKUP(_xlfn.CONCAT(4,"-",$A250, "-", "A"), PlayerData!$M:$M,PlayerData!O:O,""),
_xlfn.XLOOKUP(_xlfn.CONCAT(5,"-",$A250, "-", "A"), PlayerData!$M:$M,PlayerData!O:O,""),
_xlfn.XLOOKUP(_xlfn.CONCAT(6,"-",$A250, "-", "A"), PlayerData!$M:$M,PlayerData!O:O,""),
_xlfn.XLOOKUP(_xlfn.CONCAT(7,"-",$A250, "-", "A"), PlayerData!$M:$M,PlayerData!O:O,""),
_xlfn.XLOOKUP(_xlfn.CONCAT(8,"-",$A250, "-", "A"), PlayerData!$M:$M,PlayerData!O:O,""),
_xlfn.XLOOKUP(_xlfn.CONCAT(9,"-",$A250, "-", "A"), PlayerData!$M:$M,PlayerData!O:O,""),
_xlfn.XLOOKUP(_xlfn.CONCAT(10,"-",$A250, "-", "A"), PlayerData!$M:$M,PlayerData!O:O,""),
_xlfn.XLOOKUP(_xlfn.CONCAT(11,"-",$A250, "-", "A"), PlayerData!$M:$M,PlayerData!O:O,""),
_xlfn.XLOOKUP(_xlfn.CONCAT(12,"-",$A250, "-", "A"), PlayerData!$M:$M,PlayerData!O:O,""),
_xlfn.XLOOKUP(_xlfn.CONCAT(13,"-",$A250, "-", "A"), PlayerData!$M:$M,PlayerData!O:O,""),
_xlfn.XLOOKUP(_xlfn.CONCAT(14,"-",$A250, "-", "A"), PlayerData!$M:$M,PlayerData!O:O,""),
_xlfn.XLOOKUP(_xlfn.CONCAT(15,"-",$A250, "-", "A"), PlayerData!$M:$M,PlayerData!O:O,""),
_xlfn.XLOOKUP(_xlfn.CONCAT(16,"-",$A250, "-", "A"), PlayerData!$M:$M,PlayerData!O:O,""),
_xlfn.XLOOKUP(_xlfn.CONCAT(17,"-",$A250, "-", "A"), PlayerData!$M:$M,PlayerData!O:O,""),
_xlfn.XLOOKUP(_xlfn.CONCAT(18,"-",$A250, "-", "A"), PlayerData!$M:$M,PlayerData!O:O,"")))</f>
        <v>0</v>
      </c>
      <c r="M250" s="96" cm="1">
        <f t="array" ref="M2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_xlfn.XLOOKUP(_xlfn.CONCAT(0,"-",$A250, "-", "A"), PlayerData!$M:$M,PlayerData!R:R,""),
_xlfn.XLOOKUP(_xlfn.CONCAT(1,"-",$A250, "-", "A"), PlayerData!$M:$M,PlayerData!R:R,""),
_xlfn.XLOOKUP(_xlfn.CONCAT(2,"-",$A250, "-", "A"), PlayerData!$M:$M,PlayerData!R:R,""),
_xlfn.XLOOKUP(_xlfn.CONCAT(3,"-",$A250, "-", "A"), PlayerData!$M:$M,PlayerData!R:R,""),
_xlfn.XLOOKUP(_xlfn.CONCAT(4,"-",$A250, "-", "A"), PlayerData!$M:$M,PlayerData!R:R,""),
_xlfn.XLOOKUP(_xlfn.CONCAT(5,"-",$A250, "-", "A"), PlayerData!$M:$M,PlayerData!R:R,""),
_xlfn.XLOOKUP(_xlfn.CONCAT(6,"-",$A250, "-", "A"), PlayerData!$M:$M,PlayerData!R:R,""),
_xlfn.XLOOKUP(_xlfn.CONCAT(7,"-",$A250, "-", "A"), PlayerData!$M:$M,PlayerData!R:R,""),
_xlfn.XLOOKUP(_xlfn.CONCAT(8,"-",$A250, "-", "A"), PlayerData!$M:$M,PlayerData!R:R,""),
_xlfn.XLOOKUP(_xlfn.CONCAT(9,"-",$A250, "-", "A"), PlayerData!$M:$M,PlayerData!R:R,""),
_xlfn.XLOOKUP(_xlfn.CONCAT(10,"-",$A250, "-", "A"), PlayerData!$M:$M,PlayerData!R:R,""),
_xlfn.XLOOKUP(_xlfn.CONCAT(11,"-",$A250, "-", "A"), PlayerData!$M:$M,PlayerData!R:R,""),
_xlfn.XLOOKUP(_xlfn.CONCAT(12,"-",$A250, "-", "A"), PlayerData!$M:$M,PlayerData!R:R,""),
_xlfn.XLOOKUP(_xlfn.CONCAT(13,"-",$A250, "-", "A"), PlayerData!$M:$M,PlayerData!R:R,""),
_xlfn.XLOOKUP(_xlfn.CONCAT(14,"-",$A250, "-", "A"), PlayerData!$M:$M,PlayerData!R:R,""),
_xlfn.XLOOKUP(_xlfn.CONCAT(15,"-",$A250, "-", "A"), PlayerData!$M:$M,PlayerData!R:R,""),
_xlfn.XLOOKUP(_xlfn.CONCAT(16,"-",$A250, "-", "A"), PlayerData!$M:$M,PlayerData!R:R,""),
_xlfn.XLOOKUP(_xlfn.CONCAT(17,"-",$A250, "-", "A"), PlayerData!$M:$M,PlayerData!R:R,""),
_xlfn.XLOOKUP(_xlfn.CONCAT(18,"-",$A250, "-", "A"), PlayerData!$M:$M,PlayerData!R:R,"")))</f>
        <v>0.30000000000000004</v>
      </c>
      <c r="N250" s="134">
        <f t="shared" si="23"/>
        <v>5.6818181818181817</v>
      </c>
      <c r="O250" s="134">
        <f t="shared" si="24"/>
        <v>0</v>
      </c>
      <c r="P250" s="73">
        <f t="shared" si="25"/>
        <v>4.0431266846361194</v>
      </c>
      <c r="Q250" s="132" cm="1">
        <f t="array" ref="Q250">IF(OR($A250=Solver!$T$12:$T$201),0,SUMPRODUCT($H250:$J250,$T$4:$V$4))</f>
        <v>7.6819407008086253</v>
      </c>
      <c r="R250" s="73" cm="1">
        <f t="array" ref="R250">IF(OR($A250=Solver!$T$12:$T$201),0, SUMPRODUCT($N250:$P250, $T$4:$V$4))</f>
        <v>4.0431266846361194</v>
      </c>
    </row>
    <row r="251" spans="1:18">
      <c r="A251" s="55">
        <v>249</v>
      </c>
      <c r="B251" s="55" t="str">
        <f>_xlfn.XLOOKUP($A251, PlayerData!$B$3:$B$394, PlayerData!C$3:C$394)</f>
        <v>TOT</v>
      </c>
      <c r="C251" s="55" t="str">
        <f>_xlfn.XLOOKUP($A251, PlayerData!$B$3:$B$394, PlayerData!D$3:D$394)</f>
        <v>D</v>
      </c>
      <c r="D251" s="31" t="str">
        <f>_xlfn.XLOOKUP($A251, PlayerData!$B$3:$B$394, PlayerData!E$3:E$394)</f>
        <v>Vertonghen</v>
      </c>
      <c r="E251" s="136" cm="1">
        <f t="array" ref="E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"H"), PlayerData!$G:$G,PlayerData!H:H,""),
_xlfn.XLOOKUP(_xlfn.CONCAT(1,"-",$A251, "-", "H"), PlayerData!$G:$G,PlayerData!H:H,""),
_xlfn.XLOOKUP(_xlfn.CONCAT(2,"-",$A251, "-", "H"), PlayerData!$G:$G,PlayerData!H:H,""),
_xlfn.XLOOKUP(_xlfn.CONCAT(3,"-",$A251, "-", "H"), PlayerData!$G:$G,PlayerData!H:H,""),
_xlfn.XLOOKUP(_xlfn.CONCAT(4,"-",$A251, "-", "H"), PlayerData!$G:$G,PlayerData!H:H,""),
_xlfn.XLOOKUP(_xlfn.CONCAT(5,"-",$A251, "-", "H"), PlayerData!$G:$G,PlayerData!H:H,""),
_xlfn.XLOOKUP(_xlfn.CONCAT(6,"-",$A251, "-", "H"), PlayerData!$G:$G,PlayerData!H:H,""),
_xlfn.XLOOKUP(_xlfn.CONCAT(7,"-",$A251, "-", "H"), PlayerData!$G:$G,PlayerData!H:H,""),
_xlfn.XLOOKUP(_xlfn.CONCAT(8,"-",$A251, "-", "H"), PlayerData!$G:$G,PlayerData!H:H,""),
_xlfn.XLOOKUP(_xlfn.CONCAT(9,"-",$A251, "-", "H"), PlayerData!$G:$G,PlayerData!H:H,""),
_xlfn.XLOOKUP(_xlfn.CONCAT(10,"-",$A251, "-", "H"), PlayerData!$G:$G,PlayerData!H:H,""),
_xlfn.XLOOKUP(_xlfn.CONCAT(11,"-",$A251, "-", "H"), PlayerData!$G:$G,PlayerData!H:H,""),
_xlfn.XLOOKUP(_xlfn.CONCAT(12,"-",$A251, "-", "H"), PlayerData!$G:$G,PlayerData!H:H,""),
_xlfn.XLOOKUP(_xlfn.CONCAT(13,"-",$A251, "-", "H"), PlayerData!$G:$G,PlayerData!H:H,""),
_xlfn.XLOOKUP(_xlfn.CONCAT(14,"-",$A251, "-", "H"), PlayerData!$G:$G,PlayerData!H:H,""),
_xlfn.XLOOKUP(_xlfn.CONCAT(15,"-",$A251, "-", "H"), PlayerData!$G:$G,PlayerData!H:H,""),
_xlfn.XLOOKUP(_xlfn.CONCAT(16,"-",$A251, "-", "H"), PlayerData!$G:$G,PlayerData!H:H,""),
_xlfn.XLOOKUP(_xlfn.CONCAT(17,"-",$A251, "-", "H"), PlayerData!$G:$G,PlayerData!H:H,""),
_xlfn.XLOOKUP(_xlfn.CONCAT(18,"-",$A251, "-", "H"), PlayerData!$G:$G,PlayerData!H:H,"")))</f>
        <v>0</v>
      </c>
      <c r="F251" s="136" cm="1">
        <f t="array" ref="F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"H"), PlayerData!$G:$G,PlayerData!I:I,""),
_xlfn.XLOOKUP(_xlfn.CONCAT(1,"-",$A251, "-", "H"), PlayerData!$G:$G,PlayerData!I:I,""),
_xlfn.XLOOKUP(_xlfn.CONCAT(2,"-",$A251, "-", "H"), PlayerData!$G:$G,PlayerData!I:I,""),
_xlfn.XLOOKUP(_xlfn.CONCAT(3,"-",$A251, "-", "H"), PlayerData!$G:$G,PlayerData!I:I,""),
_xlfn.XLOOKUP(_xlfn.CONCAT(4,"-",$A251, "-", "H"), PlayerData!$G:$G,PlayerData!I:I,""),
_xlfn.XLOOKUP(_xlfn.CONCAT(5,"-",$A251, "-", "H"), PlayerData!$G:$G,PlayerData!I:I,""),
_xlfn.XLOOKUP(_xlfn.CONCAT(6,"-",$A251, "-", "H"), PlayerData!$G:$G,PlayerData!I:I,""),
_xlfn.XLOOKUP(_xlfn.CONCAT(7,"-",$A251, "-", "H"), PlayerData!$G:$G,PlayerData!I:I,""),
_xlfn.XLOOKUP(_xlfn.CONCAT(8,"-",$A251, "-", "H"), PlayerData!$G:$G,PlayerData!I:I,""),
_xlfn.XLOOKUP(_xlfn.CONCAT(9,"-",$A251, "-", "H"), PlayerData!$G:$G,PlayerData!I:I,""),
_xlfn.XLOOKUP(_xlfn.CONCAT(10,"-",$A251, "-", "H"), PlayerData!$G:$G,PlayerData!I:I,""),
_xlfn.XLOOKUP(_xlfn.CONCAT(11,"-",$A251, "-", "H"), PlayerData!$G:$G,PlayerData!I:I,""),
_xlfn.XLOOKUP(_xlfn.CONCAT(12,"-",$A251, "-", "H"), PlayerData!$G:$G,PlayerData!I:I,""),
_xlfn.XLOOKUP(_xlfn.CONCAT(13,"-",$A251, "-", "H"), PlayerData!$G:$G,PlayerData!I:I,""),
_xlfn.XLOOKUP(_xlfn.CONCAT(14,"-",$A251, "-", "H"), PlayerData!$G:$G,PlayerData!I:I,""),
_xlfn.XLOOKUP(_xlfn.CONCAT(15,"-",$A251, "-", "H"), PlayerData!$G:$G,PlayerData!I:I,""),
_xlfn.XLOOKUP(_xlfn.CONCAT(16,"-",$A251, "-", "H"), PlayerData!$G:$G,PlayerData!I:I,""),
_xlfn.XLOOKUP(_xlfn.CONCAT(17,"-",$A251, "-", "H"), PlayerData!$G:$G,PlayerData!I:I,""),
_xlfn.XLOOKUP(_xlfn.CONCAT(18,"-",$A251, "-", "H"), PlayerData!$G:$G,PlayerData!I:I,"")))</f>
        <v>0</v>
      </c>
      <c r="G251" s="90" cm="1">
        <f t="array" ref="G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"H"), PlayerData!$G:$G,PlayerData!L:L,""),
_xlfn.XLOOKUP(_xlfn.CONCAT(1,"-",$A251, "-", "H"), PlayerData!$G:$G,PlayerData!L:L,""),
_xlfn.XLOOKUP(_xlfn.CONCAT(2,"-",$A251, "-", "H"), PlayerData!$G:$G,PlayerData!L:L,""),
_xlfn.XLOOKUP(_xlfn.CONCAT(3,"-",$A251, "-", "H"), PlayerData!$G:$G,PlayerData!L:L,""),
_xlfn.XLOOKUP(_xlfn.CONCAT(4,"-",$A251, "-", "H"), PlayerData!$G:$G,PlayerData!L:L,""),
_xlfn.XLOOKUP(_xlfn.CONCAT(5,"-",$A251, "-", "H"), PlayerData!$G:$G,PlayerData!L:L,""),
_xlfn.XLOOKUP(_xlfn.CONCAT(6,"-",$A251, "-", "H"), PlayerData!$G:$G,PlayerData!L:L,""),
_xlfn.XLOOKUP(_xlfn.CONCAT(7,"-",$A251, "-", "H"), PlayerData!$G:$G,PlayerData!L:L,""),
_xlfn.XLOOKUP(_xlfn.CONCAT(8,"-",$A251, "-", "H"), PlayerData!$G:$G,PlayerData!L:L,""),
_xlfn.XLOOKUP(_xlfn.CONCAT(9,"-",$A251, "-", "H"), PlayerData!$G:$G,PlayerData!L:L,""),
_xlfn.XLOOKUP(_xlfn.CONCAT(10,"-",$A251, "-", "H"), PlayerData!$G:$G,PlayerData!L:L,""),
_xlfn.XLOOKUP(_xlfn.CONCAT(11,"-",$A251, "-", "H"), PlayerData!$G:$G,PlayerData!L:L,""),
_xlfn.XLOOKUP(_xlfn.CONCAT(12,"-",$A251, "-", "H"), PlayerData!$G:$G,PlayerData!L:L,""),
_xlfn.XLOOKUP(_xlfn.CONCAT(13,"-",$A251, "-", "H"), PlayerData!$G:$G,PlayerData!L:L,""),
_xlfn.XLOOKUP(_xlfn.CONCAT(14,"-",$A251, "-", "H"), PlayerData!$G:$G,PlayerData!L:L,""),
_xlfn.XLOOKUP(_xlfn.CONCAT(15,"-",$A251, "-", "H"), PlayerData!$G:$G,PlayerData!L:L,""),
_xlfn.XLOOKUP(_xlfn.CONCAT(16,"-",$A251, "-", "H"), PlayerData!$G:$G,PlayerData!L:L,""),
_xlfn.XLOOKUP(_xlfn.CONCAT(17,"-",$A251, "-", "H"), PlayerData!$G:$G,PlayerData!L:L,""),
_xlfn.XLOOKUP(_xlfn.CONCAT(18,"-",$A251, "-", "H"), PlayerData!$G:$G,PlayerData!L:L,"")))</f>
        <v>0</v>
      </c>
      <c r="H251" s="132">
        <f t="shared" si="20"/>
        <v>0</v>
      </c>
      <c r="I251" s="132">
        <f t="shared" si="21"/>
        <v>0</v>
      </c>
      <c r="J251" s="72">
        <f t="shared" si="22"/>
        <v>0</v>
      </c>
      <c r="K251" s="138" cm="1">
        <f t="array" ref="K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"A"), PlayerData!$M:$M,PlayerData!N:N,""),
_xlfn.XLOOKUP(_xlfn.CONCAT(1,"-",$A251, "-", "A"), PlayerData!$M:$M,PlayerData!N:N,""),
_xlfn.XLOOKUP(_xlfn.CONCAT(2,"-",$A251, "-", "A"), PlayerData!$M:$M,PlayerData!N:N,""),
_xlfn.XLOOKUP(_xlfn.CONCAT(3,"-",$A251, "-", "A"), PlayerData!$M:$M,PlayerData!N:N,""),
_xlfn.XLOOKUP(_xlfn.CONCAT(4,"-",$A251, "-", "A"), PlayerData!$M:$M,PlayerData!N:N,""),
_xlfn.XLOOKUP(_xlfn.CONCAT(5,"-",$A251, "-", "A"), PlayerData!$M:$M,PlayerData!N:N,""),
_xlfn.XLOOKUP(_xlfn.CONCAT(6,"-",$A251, "-", "A"), PlayerData!$M:$M,PlayerData!N:N,""),
_xlfn.XLOOKUP(_xlfn.CONCAT(7,"-",$A251, "-", "A"), PlayerData!$M:$M,PlayerData!N:N,""),
_xlfn.XLOOKUP(_xlfn.CONCAT(8,"-",$A251, "-", "A"), PlayerData!$M:$M,PlayerData!N:N,""),
_xlfn.XLOOKUP(_xlfn.CONCAT(9,"-",$A251, "-", "A"), PlayerData!$M:$M,PlayerData!N:N,""),
_xlfn.XLOOKUP(_xlfn.CONCAT(10,"-",$A251, "-", "A"), PlayerData!$M:$M,PlayerData!N:N,""),
_xlfn.XLOOKUP(_xlfn.CONCAT(11,"-",$A251, "-", "A"), PlayerData!$M:$M,PlayerData!N:N,""),
_xlfn.XLOOKUP(_xlfn.CONCAT(12,"-",$A251, "-", "A"), PlayerData!$M:$M,PlayerData!N:N,""),
_xlfn.XLOOKUP(_xlfn.CONCAT(13,"-",$A251, "-", "A"), PlayerData!$M:$M,PlayerData!N:N,""),
_xlfn.XLOOKUP(_xlfn.CONCAT(14,"-",$A251, "-", "A"), PlayerData!$M:$M,PlayerData!N:N,""),
_xlfn.XLOOKUP(_xlfn.CONCAT(15,"-",$A251, "-", "A"), PlayerData!$M:$M,PlayerData!N:N,""),
_xlfn.XLOOKUP(_xlfn.CONCAT(16,"-",$A251, "-", "A"), PlayerData!$M:$M,PlayerData!N:N,""),
_xlfn.XLOOKUP(_xlfn.CONCAT(17,"-",$A251, "-", "A"), PlayerData!$M:$M,PlayerData!N:N,""),
_xlfn.XLOOKUP(_xlfn.CONCAT(18,"-",$A251, "-", "A"), PlayerData!$M:$M,PlayerData!N:N,"")))</f>
        <v>0.5</v>
      </c>
      <c r="L251" s="138" cm="1">
        <f t="array" ref="L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"A"), PlayerData!$M:$M,PlayerData!O:O,""),
_xlfn.XLOOKUP(_xlfn.CONCAT(1,"-",$A251, "-", "A"), PlayerData!$M:$M,PlayerData!O:O,""),
_xlfn.XLOOKUP(_xlfn.CONCAT(2,"-",$A251, "-", "A"), PlayerData!$M:$M,PlayerData!O:O,""),
_xlfn.XLOOKUP(_xlfn.CONCAT(3,"-",$A251, "-", "A"), PlayerData!$M:$M,PlayerData!O:O,""),
_xlfn.XLOOKUP(_xlfn.CONCAT(4,"-",$A251, "-", "A"), PlayerData!$M:$M,PlayerData!O:O,""),
_xlfn.XLOOKUP(_xlfn.CONCAT(5,"-",$A251, "-", "A"), PlayerData!$M:$M,PlayerData!O:O,""),
_xlfn.XLOOKUP(_xlfn.CONCAT(6,"-",$A251, "-", "A"), PlayerData!$M:$M,PlayerData!O:O,""),
_xlfn.XLOOKUP(_xlfn.CONCAT(7,"-",$A251, "-", "A"), PlayerData!$M:$M,PlayerData!O:O,""),
_xlfn.XLOOKUP(_xlfn.CONCAT(8,"-",$A251, "-", "A"), PlayerData!$M:$M,PlayerData!O:O,""),
_xlfn.XLOOKUP(_xlfn.CONCAT(9,"-",$A251, "-", "A"), PlayerData!$M:$M,PlayerData!O:O,""),
_xlfn.XLOOKUP(_xlfn.CONCAT(10,"-",$A251, "-", "A"), PlayerData!$M:$M,PlayerData!O:O,""),
_xlfn.XLOOKUP(_xlfn.CONCAT(11,"-",$A251, "-", "A"), PlayerData!$M:$M,PlayerData!O:O,""),
_xlfn.XLOOKUP(_xlfn.CONCAT(12,"-",$A251, "-", "A"), PlayerData!$M:$M,PlayerData!O:O,""),
_xlfn.XLOOKUP(_xlfn.CONCAT(13,"-",$A251, "-", "A"), PlayerData!$M:$M,PlayerData!O:O,""),
_xlfn.XLOOKUP(_xlfn.CONCAT(14,"-",$A251, "-", "A"), PlayerData!$M:$M,PlayerData!O:O,""),
_xlfn.XLOOKUP(_xlfn.CONCAT(15,"-",$A251, "-", "A"), PlayerData!$M:$M,PlayerData!O:O,""),
_xlfn.XLOOKUP(_xlfn.CONCAT(16,"-",$A251, "-", "A"), PlayerData!$M:$M,PlayerData!O:O,""),
_xlfn.XLOOKUP(_xlfn.CONCAT(17,"-",$A251, "-", "A"), PlayerData!$M:$M,PlayerData!O:O,""),
_xlfn.XLOOKUP(_xlfn.CONCAT(18,"-",$A251, "-", "A"), PlayerData!$M:$M,PlayerData!O:O,"")))</f>
        <v>0.17</v>
      </c>
      <c r="M251" s="96" cm="1">
        <f t="array" ref="M2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_xlfn.XLOOKUP(_xlfn.CONCAT(0,"-",$A251, "-", "A"), PlayerData!$M:$M,PlayerData!R:R,""),
_xlfn.XLOOKUP(_xlfn.CONCAT(1,"-",$A251, "-", "A"), PlayerData!$M:$M,PlayerData!R:R,""),
_xlfn.XLOOKUP(_xlfn.CONCAT(2,"-",$A251, "-", "A"), PlayerData!$M:$M,PlayerData!R:R,""),
_xlfn.XLOOKUP(_xlfn.CONCAT(3,"-",$A251, "-", "A"), PlayerData!$M:$M,PlayerData!R:R,""),
_xlfn.XLOOKUP(_xlfn.CONCAT(4,"-",$A251, "-", "A"), PlayerData!$M:$M,PlayerData!R:R,""),
_xlfn.XLOOKUP(_xlfn.CONCAT(5,"-",$A251, "-", "A"), PlayerData!$M:$M,PlayerData!R:R,""),
_xlfn.XLOOKUP(_xlfn.CONCAT(6,"-",$A251, "-", "A"), PlayerData!$M:$M,PlayerData!R:R,""),
_xlfn.XLOOKUP(_xlfn.CONCAT(7,"-",$A251, "-", "A"), PlayerData!$M:$M,PlayerData!R:R,""),
_xlfn.XLOOKUP(_xlfn.CONCAT(8,"-",$A251, "-", "A"), PlayerData!$M:$M,PlayerData!R:R,""),
_xlfn.XLOOKUP(_xlfn.CONCAT(9,"-",$A251, "-", "A"), PlayerData!$M:$M,PlayerData!R:R,""),
_xlfn.XLOOKUP(_xlfn.CONCAT(10,"-",$A251, "-", "A"), PlayerData!$M:$M,PlayerData!R:R,""),
_xlfn.XLOOKUP(_xlfn.CONCAT(11,"-",$A251, "-", "A"), PlayerData!$M:$M,PlayerData!R:R,""),
_xlfn.XLOOKUP(_xlfn.CONCAT(12,"-",$A251, "-", "A"), PlayerData!$M:$M,PlayerData!R:R,""),
_xlfn.XLOOKUP(_xlfn.CONCAT(13,"-",$A251, "-", "A"), PlayerData!$M:$M,PlayerData!R:R,""),
_xlfn.XLOOKUP(_xlfn.CONCAT(14,"-",$A251, "-", "A"), PlayerData!$M:$M,PlayerData!R:R,""),
_xlfn.XLOOKUP(_xlfn.CONCAT(15,"-",$A251, "-", "A"), PlayerData!$M:$M,PlayerData!R:R,""),
_xlfn.XLOOKUP(_xlfn.CONCAT(16,"-",$A251, "-", "A"), PlayerData!$M:$M,PlayerData!R:R,""),
_xlfn.XLOOKUP(_xlfn.CONCAT(17,"-",$A251, "-", "A"), PlayerData!$M:$M,PlayerData!R:R,""),
_xlfn.XLOOKUP(_xlfn.CONCAT(18,"-",$A251, "-", "A"), PlayerData!$M:$M,PlayerData!R:R,"")))</f>
        <v>0.54</v>
      </c>
      <c r="N251" s="134">
        <f t="shared" si="23"/>
        <v>11.363636363636363</v>
      </c>
      <c r="O251" s="134">
        <f t="shared" si="24"/>
        <v>7.7272727272727266</v>
      </c>
      <c r="P251" s="73">
        <f t="shared" si="25"/>
        <v>7.2776280323450147</v>
      </c>
      <c r="Q251" s="132" cm="1">
        <f t="array" ref="Q251">IF(OR($A251=Solver!$T$12:$T$201),0,SUMPRODUCT($H251:$J251,$T$4:$V$4))</f>
        <v>0</v>
      </c>
      <c r="R251" s="73" cm="1">
        <f t="array" ref="R251">IF(OR($A251=Solver!$T$12:$T$201),0, SUMPRODUCT($N251:$P251, $T$4:$V$4))</f>
        <v>7.2776280323450147</v>
      </c>
    </row>
    <row r="252" spans="1:18">
      <c r="A252" s="55">
        <v>250</v>
      </c>
      <c r="B252" s="55" t="str">
        <f>_xlfn.XLOOKUP($A252, PlayerData!$B$3:$B$394, PlayerData!C$3:C$394)</f>
        <v>TOT</v>
      </c>
      <c r="C252" s="55" t="str">
        <f>_xlfn.XLOOKUP($A252, PlayerData!$B$3:$B$394, PlayerData!D$3:D$394)</f>
        <v>D</v>
      </c>
      <c r="D252" s="31" t="str">
        <f>_xlfn.XLOOKUP($A252, PlayerData!$B$3:$B$394, PlayerData!E$3:E$394)</f>
        <v>Tanganga</v>
      </c>
      <c r="E252" s="136" cm="1">
        <f t="array" ref="E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"H"), PlayerData!$G:$G,PlayerData!H:H,""),
_xlfn.XLOOKUP(_xlfn.CONCAT(1,"-",$A252, "-", "H"), PlayerData!$G:$G,PlayerData!H:H,""),
_xlfn.XLOOKUP(_xlfn.CONCAT(2,"-",$A252, "-", "H"), PlayerData!$G:$G,PlayerData!H:H,""),
_xlfn.XLOOKUP(_xlfn.CONCAT(3,"-",$A252, "-", "H"), PlayerData!$G:$G,PlayerData!H:H,""),
_xlfn.XLOOKUP(_xlfn.CONCAT(4,"-",$A252, "-", "H"), PlayerData!$G:$G,PlayerData!H:H,""),
_xlfn.XLOOKUP(_xlfn.CONCAT(5,"-",$A252, "-", "H"), PlayerData!$G:$G,PlayerData!H:H,""),
_xlfn.XLOOKUP(_xlfn.CONCAT(6,"-",$A252, "-", "H"), PlayerData!$G:$G,PlayerData!H:H,""),
_xlfn.XLOOKUP(_xlfn.CONCAT(7,"-",$A252, "-", "H"), PlayerData!$G:$G,PlayerData!H:H,""),
_xlfn.XLOOKUP(_xlfn.CONCAT(8,"-",$A252, "-", "H"), PlayerData!$G:$G,PlayerData!H:H,""),
_xlfn.XLOOKUP(_xlfn.CONCAT(9,"-",$A252, "-", "H"), PlayerData!$G:$G,PlayerData!H:H,""),
_xlfn.XLOOKUP(_xlfn.CONCAT(10,"-",$A252, "-", "H"), PlayerData!$G:$G,PlayerData!H:H,""),
_xlfn.XLOOKUP(_xlfn.CONCAT(11,"-",$A252, "-", "H"), PlayerData!$G:$G,PlayerData!H:H,""),
_xlfn.XLOOKUP(_xlfn.CONCAT(12,"-",$A252, "-", "H"), PlayerData!$G:$G,PlayerData!H:H,""),
_xlfn.XLOOKUP(_xlfn.CONCAT(13,"-",$A252, "-", "H"), PlayerData!$G:$G,PlayerData!H:H,""),
_xlfn.XLOOKUP(_xlfn.CONCAT(14,"-",$A252, "-", "H"), PlayerData!$G:$G,PlayerData!H:H,""),
_xlfn.XLOOKUP(_xlfn.CONCAT(15,"-",$A252, "-", "H"), PlayerData!$G:$G,PlayerData!H:H,""),
_xlfn.XLOOKUP(_xlfn.CONCAT(16,"-",$A252, "-", "H"), PlayerData!$G:$G,PlayerData!H:H,""),
_xlfn.XLOOKUP(_xlfn.CONCAT(17,"-",$A252, "-", "H"), PlayerData!$G:$G,PlayerData!H:H,""),
_xlfn.XLOOKUP(_xlfn.CONCAT(18,"-",$A252, "-", "H"), PlayerData!$G:$G,PlayerData!H:H,"")))</f>
        <v>0</v>
      </c>
      <c r="F252" s="136" cm="1">
        <f t="array" ref="F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"H"), PlayerData!$G:$G,PlayerData!I:I,""),
_xlfn.XLOOKUP(_xlfn.CONCAT(1,"-",$A252, "-", "H"), PlayerData!$G:$G,PlayerData!I:I,""),
_xlfn.XLOOKUP(_xlfn.CONCAT(2,"-",$A252, "-", "H"), PlayerData!$G:$G,PlayerData!I:I,""),
_xlfn.XLOOKUP(_xlfn.CONCAT(3,"-",$A252, "-", "H"), PlayerData!$G:$G,PlayerData!I:I,""),
_xlfn.XLOOKUP(_xlfn.CONCAT(4,"-",$A252, "-", "H"), PlayerData!$G:$G,PlayerData!I:I,""),
_xlfn.XLOOKUP(_xlfn.CONCAT(5,"-",$A252, "-", "H"), PlayerData!$G:$G,PlayerData!I:I,""),
_xlfn.XLOOKUP(_xlfn.CONCAT(6,"-",$A252, "-", "H"), PlayerData!$G:$G,PlayerData!I:I,""),
_xlfn.XLOOKUP(_xlfn.CONCAT(7,"-",$A252, "-", "H"), PlayerData!$G:$G,PlayerData!I:I,""),
_xlfn.XLOOKUP(_xlfn.CONCAT(8,"-",$A252, "-", "H"), PlayerData!$G:$G,PlayerData!I:I,""),
_xlfn.XLOOKUP(_xlfn.CONCAT(9,"-",$A252, "-", "H"), PlayerData!$G:$G,PlayerData!I:I,""),
_xlfn.XLOOKUP(_xlfn.CONCAT(10,"-",$A252, "-", "H"), PlayerData!$G:$G,PlayerData!I:I,""),
_xlfn.XLOOKUP(_xlfn.CONCAT(11,"-",$A252, "-", "H"), PlayerData!$G:$G,PlayerData!I:I,""),
_xlfn.XLOOKUP(_xlfn.CONCAT(12,"-",$A252, "-", "H"), PlayerData!$G:$G,PlayerData!I:I,""),
_xlfn.XLOOKUP(_xlfn.CONCAT(13,"-",$A252, "-", "H"), PlayerData!$G:$G,PlayerData!I:I,""),
_xlfn.XLOOKUP(_xlfn.CONCAT(14,"-",$A252, "-", "H"), PlayerData!$G:$G,PlayerData!I:I,""),
_xlfn.XLOOKUP(_xlfn.CONCAT(15,"-",$A252, "-", "H"), PlayerData!$G:$G,PlayerData!I:I,""),
_xlfn.XLOOKUP(_xlfn.CONCAT(16,"-",$A252, "-", "H"), PlayerData!$G:$G,PlayerData!I:I,""),
_xlfn.XLOOKUP(_xlfn.CONCAT(17,"-",$A252, "-", "H"), PlayerData!$G:$G,PlayerData!I:I,""),
_xlfn.XLOOKUP(_xlfn.CONCAT(18,"-",$A252, "-", "H"), PlayerData!$G:$G,PlayerData!I:I,"")))</f>
        <v>0</v>
      </c>
      <c r="G252" s="90" cm="1">
        <f t="array" ref="G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"H"), PlayerData!$G:$G,PlayerData!L:L,""),
_xlfn.XLOOKUP(_xlfn.CONCAT(1,"-",$A252, "-", "H"), PlayerData!$G:$G,PlayerData!L:L,""),
_xlfn.XLOOKUP(_xlfn.CONCAT(2,"-",$A252, "-", "H"), PlayerData!$G:$G,PlayerData!L:L,""),
_xlfn.XLOOKUP(_xlfn.CONCAT(3,"-",$A252, "-", "H"), PlayerData!$G:$G,PlayerData!L:L,""),
_xlfn.XLOOKUP(_xlfn.CONCAT(4,"-",$A252, "-", "H"), PlayerData!$G:$G,PlayerData!L:L,""),
_xlfn.XLOOKUP(_xlfn.CONCAT(5,"-",$A252, "-", "H"), PlayerData!$G:$G,PlayerData!L:L,""),
_xlfn.XLOOKUP(_xlfn.CONCAT(6,"-",$A252, "-", "H"), PlayerData!$G:$G,PlayerData!L:L,""),
_xlfn.XLOOKUP(_xlfn.CONCAT(7,"-",$A252, "-", "H"), PlayerData!$G:$G,PlayerData!L:L,""),
_xlfn.XLOOKUP(_xlfn.CONCAT(8,"-",$A252, "-", "H"), PlayerData!$G:$G,PlayerData!L:L,""),
_xlfn.XLOOKUP(_xlfn.CONCAT(9,"-",$A252, "-", "H"), PlayerData!$G:$G,PlayerData!L:L,""),
_xlfn.XLOOKUP(_xlfn.CONCAT(10,"-",$A252, "-", "H"), PlayerData!$G:$G,PlayerData!L:L,""),
_xlfn.XLOOKUP(_xlfn.CONCAT(11,"-",$A252, "-", "H"), PlayerData!$G:$G,PlayerData!L:L,""),
_xlfn.XLOOKUP(_xlfn.CONCAT(12,"-",$A252, "-", "H"), PlayerData!$G:$G,PlayerData!L:L,""),
_xlfn.XLOOKUP(_xlfn.CONCAT(13,"-",$A252, "-", "H"), PlayerData!$G:$G,PlayerData!L:L,""),
_xlfn.XLOOKUP(_xlfn.CONCAT(14,"-",$A252, "-", "H"), PlayerData!$G:$G,PlayerData!L:L,""),
_xlfn.XLOOKUP(_xlfn.CONCAT(15,"-",$A252, "-", "H"), PlayerData!$G:$G,PlayerData!L:L,""),
_xlfn.XLOOKUP(_xlfn.CONCAT(16,"-",$A252, "-", "H"), PlayerData!$G:$G,PlayerData!L:L,""),
_xlfn.XLOOKUP(_xlfn.CONCAT(17,"-",$A252, "-", "H"), PlayerData!$G:$G,PlayerData!L:L,""),
_xlfn.XLOOKUP(_xlfn.CONCAT(18,"-",$A252, "-", "H"), PlayerData!$G:$G,PlayerData!L:L,"")))</f>
        <v>0</v>
      </c>
      <c r="H252" s="132">
        <f t="shared" si="20"/>
        <v>0</v>
      </c>
      <c r="I252" s="132">
        <f t="shared" si="21"/>
        <v>0</v>
      </c>
      <c r="J252" s="72">
        <f t="shared" si="22"/>
        <v>0</v>
      </c>
      <c r="K252" s="138" cm="1">
        <f t="array" ref="K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"A"), PlayerData!$M:$M,PlayerData!N:N,""),
_xlfn.XLOOKUP(_xlfn.CONCAT(1,"-",$A252, "-", "A"), PlayerData!$M:$M,PlayerData!N:N,""),
_xlfn.XLOOKUP(_xlfn.CONCAT(2,"-",$A252, "-", "A"), PlayerData!$M:$M,PlayerData!N:N,""),
_xlfn.XLOOKUP(_xlfn.CONCAT(3,"-",$A252, "-", "A"), PlayerData!$M:$M,PlayerData!N:N,""),
_xlfn.XLOOKUP(_xlfn.CONCAT(4,"-",$A252, "-", "A"), PlayerData!$M:$M,PlayerData!N:N,""),
_xlfn.XLOOKUP(_xlfn.CONCAT(5,"-",$A252, "-", "A"), PlayerData!$M:$M,PlayerData!N:N,""),
_xlfn.XLOOKUP(_xlfn.CONCAT(6,"-",$A252, "-", "A"), PlayerData!$M:$M,PlayerData!N:N,""),
_xlfn.XLOOKUP(_xlfn.CONCAT(7,"-",$A252, "-", "A"), PlayerData!$M:$M,PlayerData!N:N,""),
_xlfn.XLOOKUP(_xlfn.CONCAT(8,"-",$A252, "-", "A"), PlayerData!$M:$M,PlayerData!N:N,""),
_xlfn.XLOOKUP(_xlfn.CONCAT(9,"-",$A252, "-", "A"), PlayerData!$M:$M,PlayerData!N:N,""),
_xlfn.XLOOKUP(_xlfn.CONCAT(10,"-",$A252, "-", "A"), PlayerData!$M:$M,PlayerData!N:N,""),
_xlfn.XLOOKUP(_xlfn.CONCAT(11,"-",$A252, "-", "A"), PlayerData!$M:$M,PlayerData!N:N,""),
_xlfn.XLOOKUP(_xlfn.CONCAT(12,"-",$A252, "-", "A"), PlayerData!$M:$M,PlayerData!N:N,""),
_xlfn.XLOOKUP(_xlfn.CONCAT(13,"-",$A252, "-", "A"), PlayerData!$M:$M,PlayerData!N:N,""),
_xlfn.XLOOKUP(_xlfn.CONCAT(14,"-",$A252, "-", "A"), PlayerData!$M:$M,PlayerData!N:N,""),
_xlfn.XLOOKUP(_xlfn.CONCAT(15,"-",$A252, "-", "A"), PlayerData!$M:$M,PlayerData!N:N,""),
_xlfn.XLOOKUP(_xlfn.CONCAT(16,"-",$A252, "-", "A"), PlayerData!$M:$M,PlayerData!N:N,""),
_xlfn.XLOOKUP(_xlfn.CONCAT(17,"-",$A252, "-", "A"), PlayerData!$M:$M,PlayerData!N:N,""),
_xlfn.XLOOKUP(_xlfn.CONCAT(18,"-",$A252, "-", "A"), PlayerData!$M:$M,PlayerData!N:N,"")))</f>
        <v>0</v>
      </c>
      <c r="L252" s="138" cm="1">
        <f t="array" ref="L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"A"), PlayerData!$M:$M,PlayerData!O:O,""),
_xlfn.XLOOKUP(_xlfn.CONCAT(1,"-",$A252, "-", "A"), PlayerData!$M:$M,PlayerData!O:O,""),
_xlfn.XLOOKUP(_xlfn.CONCAT(2,"-",$A252, "-", "A"), PlayerData!$M:$M,PlayerData!O:O,""),
_xlfn.XLOOKUP(_xlfn.CONCAT(3,"-",$A252, "-", "A"), PlayerData!$M:$M,PlayerData!O:O,""),
_xlfn.XLOOKUP(_xlfn.CONCAT(4,"-",$A252, "-", "A"), PlayerData!$M:$M,PlayerData!O:O,""),
_xlfn.XLOOKUP(_xlfn.CONCAT(5,"-",$A252, "-", "A"), PlayerData!$M:$M,PlayerData!O:O,""),
_xlfn.XLOOKUP(_xlfn.CONCAT(6,"-",$A252, "-", "A"), PlayerData!$M:$M,PlayerData!O:O,""),
_xlfn.XLOOKUP(_xlfn.CONCAT(7,"-",$A252, "-", "A"), PlayerData!$M:$M,PlayerData!O:O,""),
_xlfn.XLOOKUP(_xlfn.CONCAT(8,"-",$A252, "-", "A"), PlayerData!$M:$M,PlayerData!O:O,""),
_xlfn.XLOOKUP(_xlfn.CONCAT(9,"-",$A252, "-", "A"), PlayerData!$M:$M,PlayerData!O:O,""),
_xlfn.XLOOKUP(_xlfn.CONCAT(10,"-",$A252, "-", "A"), PlayerData!$M:$M,PlayerData!O:O,""),
_xlfn.XLOOKUP(_xlfn.CONCAT(11,"-",$A252, "-", "A"), PlayerData!$M:$M,PlayerData!O:O,""),
_xlfn.XLOOKUP(_xlfn.CONCAT(12,"-",$A252, "-", "A"), PlayerData!$M:$M,PlayerData!O:O,""),
_xlfn.XLOOKUP(_xlfn.CONCAT(13,"-",$A252, "-", "A"), PlayerData!$M:$M,PlayerData!O:O,""),
_xlfn.XLOOKUP(_xlfn.CONCAT(14,"-",$A252, "-", "A"), PlayerData!$M:$M,PlayerData!O:O,""),
_xlfn.XLOOKUP(_xlfn.CONCAT(15,"-",$A252, "-", "A"), PlayerData!$M:$M,PlayerData!O:O,""),
_xlfn.XLOOKUP(_xlfn.CONCAT(16,"-",$A252, "-", "A"), PlayerData!$M:$M,PlayerData!O:O,""),
_xlfn.XLOOKUP(_xlfn.CONCAT(17,"-",$A252, "-", "A"), PlayerData!$M:$M,PlayerData!O:O,""),
_xlfn.XLOOKUP(_xlfn.CONCAT(18,"-",$A252, "-", "A"), PlayerData!$M:$M,PlayerData!O:O,"")))</f>
        <v>0</v>
      </c>
      <c r="M252" s="96" cm="1">
        <f t="array" ref="M2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_xlfn.XLOOKUP(_xlfn.CONCAT(0,"-",$A252, "-", "A"), PlayerData!$M:$M,PlayerData!R:R,""),
_xlfn.XLOOKUP(_xlfn.CONCAT(1,"-",$A252, "-", "A"), PlayerData!$M:$M,PlayerData!R:R,""),
_xlfn.XLOOKUP(_xlfn.CONCAT(2,"-",$A252, "-", "A"), PlayerData!$M:$M,PlayerData!R:R,""),
_xlfn.XLOOKUP(_xlfn.CONCAT(3,"-",$A252, "-", "A"), PlayerData!$M:$M,PlayerData!R:R,""),
_xlfn.XLOOKUP(_xlfn.CONCAT(4,"-",$A252, "-", "A"), PlayerData!$M:$M,PlayerData!R:R,""),
_xlfn.XLOOKUP(_xlfn.CONCAT(5,"-",$A252, "-", "A"), PlayerData!$M:$M,PlayerData!R:R,""),
_xlfn.XLOOKUP(_xlfn.CONCAT(6,"-",$A252, "-", "A"), PlayerData!$M:$M,PlayerData!R:R,""),
_xlfn.XLOOKUP(_xlfn.CONCAT(7,"-",$A252, "-", "A"), PlayerData!$M:$M,PlayerData!R:R,""),
_xlfn.XLOOKUP(_xlfn.CONCAT(8,"-",$A252, "-", "A"), PlayerData!$M:$M,PlayerData!R:R,""),
_xlfn.XLOOKUP(_xlfn.CONCAT(9,"-",$A252, "-", "A"), PlayerData!$M:$M,PlayerData!R:R,""),
_xlfn.XLOOKUP(_xlfn.CONCAT(10,"-",$A252, "-", "A"), PlayerData!$M:$M,PlayerData!R:R,""),
_xlfn.XLOOKUP(_xlfn.CONCAT(11,"-",$A252, "-", "A"), PlayerData!$M:$M,PlayerData!R:R,""),
_xlfn.XLOOKUP(_xlfn.CONCAT(12,"-",$A252, "-", "A"), PlayerData!$M:$M,PlayerData!R:R,""),
_xlfn.XLOOKUP(_xlfn.CONCAT(13,"-",$A252, "-", "A"), PlayerData!$M:$M,PlayerData!R:R,""),
_xlfn.XLOOKUP(_xlfn.CONCAT(14,"-",$A252, "-", "A"), PlayerData!$M:$M,PlayerData!R:R,""),
_xlfn.XLOOKUP(_xlfn.CONCAT(15,"-",$A252, "-", "A"), PlayerData!$M:$M,PlayerData!R:R,""),
_xlfn.XLOOKUP(_xlfn.CONCAT(16,"-",$A252, "-", "A"), PlayerData!$M:$M,PlayerData!R:R,""),
_xlfn.XLOOKUP(_xlfn.CONCAT(17,"-",$A252, "-", "A"), PlayerData!$M:$M,PlayerData!R:R,""),
_xlfn.XLOOKUP(_xlfn.CONCAT(18,"-",$A252, "-", "A"), PlayerData!$M:$M,PlayerData!R:R,"")))</f>
        <v>0.36000000000000004</v>
      </c>
      <c r="N252" s="134">
        <f t="shared" si="23"/>
        <v>0</v>
      </c>
      <c r="O252" s="134">
        <f t="shared" si="24"/>
        <v>0</v>
      </c>
      <c r="P252" s="73">
        <f t="shared" si="25"/>
        <v>4.8517520215633443</v>
      </c>
      <c r="Q252" s="132" cm="1">
        <f t="array" ref="Q252">IF(OR($A252=Solver!$T$12:$T$201),0,SUMPRODUCT($H252:$J252,$T$4:$V$4))</f>
        <v>0</v>
      </c>
      <c r="R252" s="73" cm="1">
        <f t="array" ref="R252">IF(OR($A252=Solver!$T$12:$T$201),0, SUMPRODUCT($N252:$P252, $T$4:$V$4))</f>
        <v>4.8517520215633443</v>
      </c>
    </row>
    <row r="253" spans="1:18">
      <c r="A253" s="55">
        <v>251</v>
      </c>
      <c r="B253" s="55" t="str">
        <f>_xlfn.XLOOKUP($A253, PlayerData!$B$3:$B$394, PlayerData!C$3:C$394)</f>
        <v>ARS</v>
      </c>
      <c r="C253" s="55" t="str">
        <f>_xlfn.XLOOKUP($A253, PlayerData!$B$3:$B$394, PlayerData!D$3:D$394)</f>
        <v>D</v>
      </c>
      <c r="D253" s="31" t="str">
        <f>_xlfn.XLOOKUP($A253, PlayerData!$B$3:$B$394, PlayerData!E$3:E$394)</f>
        <v>Mustafi</v>
      </c>
      <c r="E253" s="136" cm="1">
        <f t="array" ref="E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"H"), PlayerData!$G:$G,PlayerData!H:H,""),
_xlfn.XLOOKUP(_xlfn.CONCAT(1,"-",$A253, "-", "H"), PlayerData!$G:$G,PlayerData!H:H,""),
_xlfn.XLOOKUP(_xlfn.CONCAT(2,"-",$A253, "-", "H"), PlayerData!$G:$G,PlayerData!H:H,""),
_xlfn.XLOOKUP(_xlfn.CONCAT(3,"-",$A253, "-", "H"), PlayerData!$G:$G,PlayerData!H:H,""),
_xlfn.XLOOKUP(_xlfn.CONCAT(4,"-",$A253, "-", "H"), PlayerData!$G:$G,PlayerData!H:H,""),
_xlfn.XLOOKUP(_xlfn.CONCAT(5,"-",$A253, "-", "H"), PlayerData!$G:$G,PlayerData!H:H,""),
_xlfn.XLOOKUP(_xlfn.CONCAT(6,"-",$A253, "-", "H"), PlayerData!$G:$G,PlayerData!H:H,""),
_xlfn.XLOOKUP(_xlfn.CONCAT(7,"-",$A253, "-", "H"), PlayerData!$G:$G,PlayerData!H:H,""),
_xlfn.XLOOKUP(_xlfn.CONCAT(8,"-",$A253, "-", "H"), PlayerData!$G:$G,PlayerData!H:H,""),
_xlfn.XLOOKUP(_xlfn.CONCAT(9,"-",$A253, "-", "H"), PlayerData!$G:$G,PlayerData!H:H,""),
_xlfn.XLOOKUP(_xlfn.CONCAT(10,"-",$A253, "-", "H"), PlayerData!$G:$G,PlayerData!H:H,""),
_xlfn.XLOOKUP(_xlfn.CONCAT(11,"-",$A253, "-", "H"), PlayerData!$G:$G,PlayerData!H:H,""),
_xlfn.XLOOKUP(_xlfn.CONCAT(12,"-",$A253, "-", "H"), PlayerData!$G:$G,PlayerData!H:H,""),
_xlfn.XLOOKUP(_xlfn.CONCAT(13,"-",$A253, "-", "H"), PlayerData!$G:$G,PlayerData!H:H,""),
_xlfn.XLOOKUP(_xlfn.CONCAT(14,"-",$A253, "-", "H"), PlayerData!$G:$G,PlayerData!H:H,""),
_xlfn.XLOOKUP(_xlfn.CONCAT(15,"-",$A253, "-", "H"), PlayerData!$G:$G,PlayerData!H:H,""),
_xlfn.XLOOKUP(_xlfn.CONCAT(16,"-",$A253, "-", "H"), PlayerData!$G:$G,PlayerData!H:H,""),
_xlfn.XLOOKUP(_xlfn.CONCAT(17,"-",$A253, "-", "H"), PlayerData!$G:$G,PlayerData!H:H,""),
_xlfn.XLOOKUP(_xlfn.CONCAT(18,"-",$A253, "-", "H"), PlayerData!$G:$G,PlayerData!H:H,"")))</f>
        <v>1</v>
      </c>
      <c r="F253" s="136" cm="1">
        <f t="array" ref="F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"H"), PlayerData!$G:$G,PlayerData!I:I,""),
_xlfn.XLOOKUP(_xlfn.CONCAT(1,"-",$A253, "-", "H"), PlayerData!$G:$G,PlayerData!I:I,""),
_xlfn.XLOOKUP(_xlfn.CONCAT(2,"-",$A253, "-", "H"), PlayerData!$G:$G,PlayerData!I:I,""),
_xlfn.XLOOKUP(_xlfn.CONCAT(3,"-",$A253, "-", "H"), PlayerData!$G:$G,PlayerData!I:I,""),
_xlfn.XLOOKUP(_xlfn.CONCAT(4,"-",$A253, "-", "H"), PlayerData!$G:$G,PlayerData!I:I,""),
_xlfn.XLOOKUP(_xlfn.CONCAT(5,"-",$A253, "-", "H"), PlayerData!$G:$G,PlayerData!I:I,""),
_xlfn.XLOOKUP(_xlfn.CONCAT(6,"-",$A253, "-", "H"), PlayerData!$G:$G,PlayerData!I:I,""),
_xlfn.XLOOKUP(_xlfn.CONCAT(7,"-",$A253, "-", "H"), PlayerData!$G:$G,PlayerData!I:I,""),
_xlfn.XLOOKUP(_xlfn.CONCAT(8,"-",$A253, "-", "H"), PlayerData!$G:$G,PlayerData!I:I,""),
_xlfn.XLOOKUP(_xlfn.CONCAT(9,"-",$A253, "-", "H"), PlayerData!$G:$G,PlayerData!I:I,""),
_xlfn.XLOOKUP(_xlfn.CONCAT(10,"-",$A253, "-", "H"), PlayerData!$G:$G,PlayerData!I:I,""),
_xlfn.XLOOKUP(_xlfn.CONCAT(11,"-",$A253, "-", "H"), PlayerData!$G:$G,PlayerData!I:I,""),
_xlfn.XLOOKUP(_xlfn.CONCAT(12,"-",$A253, "-", "H"), PlayerData!$G:$G,PlayerData!I:I,""),
_xlfn.XLOOKUP(_xlfn.CONCAT(13,"-",$A253, "-", "H"), PlayerData!$G:$G,PlayerData!I:I,""),
_xlfn.XLOOKUP(_xlfn.CONCAT(14,"-",$A253, "-", "H"), PlayerData!$G:$G,PlayerData!I:I,""),
_xlfn.XLOOKUP(_xlfn.CONCAT(15,"-",$A253, "-", "H"), PlayerData!$G:$G,PlayerData!I:I,""),
_xlfn.XLOOKUP(_xlfn.CONCAT(16,"-",$A253, "-", "H"), PlayerData!$G:$G,PlayerData!I:I,""),
_xlfn.XLOOKUP(_xlfn.CONCAT(17,"-",$A253, "-", "H"), PlayerData!$G:$G,PlayerData!I:I,""),
_xlfn.XLOOKUP(_xlfn.CONCAT(18,"-",$A253, "-", "H"), PlayerData!$G:$G,PlayerData!I:I,"")))</f>
        <v>0</v>
      </c>
      <c r="G253" s="90" cm="1">
        <f t="array" ref="G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"H"), PlayerData!$G:$G,PlayerData!L:L,""),
_xlfn.XLOOKUP(_xlfn.CONCAT(1,"-",$A253, "-", "H"), PlayerData!$G:$G,PlayerData!L:L,""),
_xlfn.XLOOKUP(_xlfn.CONCAT(2,"-",$A253, "-", "H"), PlayerData!$G:$G,PlayerData!L:L,""),
_xlfn.XLOOKUP(_xlfn.CONCAT(3,"-",$A253, "-", "H"), PlayerData!$G:$G,PlayerData!L:L,""),
_xlfn.XLOOKUP(_xlfn.CONCAT(4,"-",$A253, "-", "H"), PlayerData!$G:$G,PlayerData!L:L,""),
_xlfn.XLOOKUP(_xlfn.CONCAT(5,"-",$A253, "-", "H"), PlayerData!$G:$G,PlayerData!L:L,""),
_xlfn.XLOOKUP(_xlfn.CONCAT(6,"-",$A253, "-", "H"), PlayerData!$G:$G,PlayerData!L:L,""),
_xlfn.XLOOKUP(_xlfn.CONCAT(7,"-",$A253, "-", "H"), PlayerData!$G:$G,PlayerData!L:L,""),
_xlfn.XLOOKUP(_xlfn.CONCAT(8,"-",$A253, "-", "H"), PlayerData!$G:$G,PlayerData!L:L,""),
_xlfn.XLOOKUP(_xlfn.CONCAT(9,"-",$A253, "-", "H"), PlayerData!$G:$G,PlayerData!L:L,""),
_xlfn.XLOOKUP(_xlfn.CONCAT(10,"-",$A253, "-", "H"), PlayerData!$G:$G,PlayerData!L:L,""),
_xlfn.XLOOKUP(_xlfn.CONCAT(11,"-",$A253, "-", "H"), PlayerData!$G:$G,PlayerData!L:L,""),
_xlfn.XLOOKUP(_xlfn.CONCAT(12,"-",$A253, "-", "H"), PlayerData!$G:$G,PlayerData!L:L,""),
_xlfn.XLOOKUP(_xlfn.CONCAT(13,"-",$A253, "-", "H"), PlayerData!$G:$G,PlayerData!L:L,""),
_xlfn.XLOOKUP(_xlfn.CONCAT(14,"-",$A253, "-", "H"), PlayerData!$G:$G,PlayerData!L:L,""),
_xlfn.XLOOKUP(_xlfn.CONCAT(15,"-",$A253, "-", "H"), PlayerData!$G:$G,PlayerData!L:L,""),
_xlfn.XLOOKUP(_xlfn.CONCAT(16,"-",$A253, "-", "H"), PlayerData!$G:$G,PlayerData!L:L,""),
_xlfn.XLOOKUP(_xlfn.CONCAT(17,"-",$A253, "-", "H"), PlayerData!$G:$G,PlayerData!L:L,""),
_xlfn.XLOOKUP(_xlfn.CONCAT(18,"-",$A253, "-", "H"), PlayerData!$G:$G,PlayerData!L:L,"")))</f>
        <v>0.36000000000000004</v>
      </c>
      <c r="H253" s="132">
        <f t="shared" si="20"/>
        <v>22.727272727272727</v>
      </c>
      <c r="I253" s="132">
        <f t="shared" si="21"/>
        <v>0</v>
      </c>
      <c r="J253" s="72">
        <f t="shared" si="22"/>
        <v>4.8517520215633443</v>
      </c>
      <c r="K253" s="138" cm="1">
        <f t="array" ref="K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"A"), PlayerData!$M:$M,PlayerData!N:N,""),
_xlfn.XLOOKUP(_xlfn.CONCAT(1,"-",$A253, "-", "A"), PlayerData!$M:$M,PlayerData!N:N,""),
_xlfn.XLOOKUP(_xlfn.CONCAT(2,"-",$A253, "-", "A"), PlayerData!$M:$M,PlayerData!N:N,""),
_xlfn.XLOOKUP(_xlfn.CONCAT(3,"-",$A253, "-", "A"), PlayerData!$M:$M,PlayerData!N:N,""),
_xlfn.XLOOKUP(_xlfn.CONCAT(4,"-",$A253, "-", "A"), PlayerData!$M:$M,PlayerData!N:N,""),
_xlfn.XLOOKUP(_xlfn.CONCAT(5,"-",$A253, "-", "A"), PlayerData!$M:$M,PlayerData!N:N,""),
_xlfn.XLOOKUP(_xlfn.CONCAT(6,"-",$A253, "-", "A"), PlayerData!$M:$M,PlayerData!N:N,""),
_xlfn.XLOOKUP(_xlfn.CONCAT(7,"-",$A253, "-", "A"), PlayerData!$M:$M,PlayerData!N:N,""),
_xlfn.XLOOKUP(_xlfn.CONCAT(8,"-",$A253, "-", "A"), PlayerData!$M:$M,PlayerData!N:N,""),
_xlfn.XLOOKUP(_xlfn.CONCAT(9,"-",$A253, "-", "A"), PlayerData!$M:$M,PlayerData!N:N,""),
_xlfn.XLOOKUP(_xlfn.CONCAT(10,"-",$A253, "-", "A"), PlayerData!$M:$M,PlayerData!N:N,""),
_xlfn.XLOOKUP(_xlfn.CONCAT(11,"-",$A253, "-", "A"), PlayerData!$M:$M,PlayerData!N:N,""),
_xlfn.XLOOKUP(_xlfn.CONCAT(12,"-",$A253, "-", "A"), PlayerData!$M:$M,PlayerData!N:N,""),
_xlfn.XLOOKUP(_xlfn.CONCAT(13,"-",$A253, "-", "A"), PlayerData!$M:$M,PlayerData!N:N,""),
_xlfn.XLOOKUP(_xlfn.CONCAT(14,"-",$A253, "-", "A"), PlayerData!$M:$M,PlayerData!N:N,""),
_xlfn.XLOOKUP(_xlfn.CONCAT(15,"-",$A253, "-", "A"), PlayerData!$M:$M,PlayerData!N:N,""),
_xlfn.XLOOKUP(_xlfn.CONCAT(16,"-",$A253, "-", "A"), PlayerData!$M:$M,PlayerData!N:N,""),
_xlfn.XLOOKUP(_xlfn.CONCAT(17,"-",$A253, "-", "A"), PlayerData!$M:$M,PlayerData!N:N,""),
_xlfn.XLOOKUP(_xlfn.CONCAT(18,"-",$A253, "-", "A"), PlayerData!$M:$M,PlayerData!N:N,"")))</f>
        <v>0.56999999999999995</v>
      </c>
      <c r="L253" s="138" cm="1">
        <f t="array" ref="L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"A"), PlayerData!$M:$M,PlayerData!O:O,""),
_xlfn.XLOOKUP(_xlfn.CONCAT(1,"-",$A253, "-", "A"), PlayerData!$M:$M,PlayerData!O:O,""),
_xlfn.XLOOKUP(_xlfn.CONCAT(2,"-",$A253, "-", "A"), PlayerData!$M:$M,PlayerData!O:O,""),
_xlfn.XLOOKUP(_xlfn.CONCAT(3,"-",$A253, "-", "A"), PlayerData!$M:$M,PlayerData!O:O,""),
_xlfn.XLOOKUP(_xlfn.CONCAT(4,"-",$A253, "-", "A"), PlayerData!$M:$M,PlayerData!O:O,""),
_xlfn.XLOOKUP(_xlfn.CONCAT(5,"-",$A253, "-", "A"), PlayerData!$M:$M,PlayerData!O:O,""),
_xlfn.XLOOKUP(_xlfn.CONCAT(6,"-",$A253, "-", "A"), PlayerData!$M:$M,PlayerData!O:O,""),
_xlfn.XLOOKUP(_xlfn.CONCAT(7,"-",$A253, "-", "A"), PlayerData!$M:$M,PlayerData!O:O,""),
_xlfn.XLOOKUP(_xlfn.CONCAT(8,"-",$A253, "-", "A"), PlayerData!$M:$M,PlayerData!O:O,""),
_xlfn.XLOOKUP(_xlfn.CONCAT(9,"-",$A253, "-", "A"), PlayerData!$M:$M,PlayerData!O:O,""),
_xlfn.XLOOKUP(_xlfn.CONCAT(10,"-",$A253, "-", "A"), PlayerData!$M:$M,PlayerData!O:O,""),
_xlfn.XLOOKUP(_xlfn.CONCAT(11,"-",$A253, "-", "A"), PlayerData!$M:$M,PlayerData!O:O,""),
_xlfn.XLOOKUP(_xlfn.CONCAT(12,"-",$A253, "-", "A"), PlayerData!$M:$M,PlayerData!O:O,""),
_xlfn.XLOOKUP(_xlfn.CONCAT(13,"-",$A253, "-", "A"), PlayerData!$M:$M,PlayerData!O:O,""),
_xlfn.XLOOKUP(_xlfn.CONCAT(14,"-",$A253, "-", "A"), PlayerData!$M:$M,PlayerData!O:O,""),
_xlfn.XLOOKUP(_xlfn.CONCAT(15,"-",$A253, "-", "A"), PlayerData!$M:$M,PlayerData!O:O,""),
_xlfn.XLOOKUP(_xlfn.CONCAT(16,"-",$A253, "-", "A"), PlayerData!$M:$M,PlayerData!O:O,""),
_xlfn.XLOOKUP(_xlfn.CONCAT(17,"-",$A253, "-", "A"), PlayerData!$M:$M,PlayerData!O:O,""),
_xlfn.XLOOKUP(_xlfn.CONCAT(18,"-",$A253, "-", "A"), PlayerData!$M:$M,PlayerData!O:O,"")))</f>
        <v>0</v>
      </c>
      <c r="M253" s="96" cm="1">
        <f t="array" ref="M2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_xlfn.XLOOKUP(_xlfn.CONCAT(0,"-",$A253, "-", "A"), PlayerData!$M:$M,PlayerData!R:R,""),
_xlfn.XLOOKUP(_xlfn.CONCAT(1,"-",$A253, "-", "A"), PlayerData!$M:$M,PlayerData!R:R,""),
_xlfn.XLOOKUP(_xlfn.CONCAT(2,"-",$A253, "-", "A"), PlayerData!$M:$M,PlayerData!R:R,""),
_xlfn.XLOOKUP(_xlfn.CONCAT(3,"-",$A253, "-", "A"), PlayerData!$M:$M,PlayerData!R:R,""),
_xlfn.XLOOKUP(_xlfn.CONCAT(4,"-",$A253, "-", "A"), PlayerData!$M:$M,PlayerData!R:R,""),
_xlfn.XLOOKUP(_xlfn.CONCAT(5,"-",$A253, "-", "A"), PlayerData!$M:$M,PlayerData!R:R,""),
_xlfn.XLOOKUP(_xlfn.CONCAT(6,"-",$A253, "-", "A"), PlayerData!$M:$M,PlayerData!R:R,""),
_xlfn.XLOOKUP(_xlfn.CONCAT(7,"-",$A253, "-", "A"), PlayerData!$M:$M,PlayerData!R:R,""),
_xlfn.XLOOKUP(_xlfn.CONCAT(8,"-",$A253, "-", "A"), PlayerData!$M:$M,PlayerData!R:R,""),
_xlfn.XLOOKUP(_xlfn.CONCAT(9,"-",$A253, "-", "A"), PlayerData!$M:$M,PlayerData!R:R,""),
_xlfn.XLOOKUP(_xlfn.CONCAT(10,"-",$A253, "-", "A"), PlayerData!$M:$M,PlayerData!R:R,""),
_xlfn.XLOOKUP(_xlfn.CONCAT(11,"-",$A253, "-", "A"), PlayerData!$M:$M,PlayerData!R:R,""),
_xlfn.XLOOKUP(_xlfn.CONCAT(12,"-",$A253, "-", "A"), PlayerData!$M:$M,PlayerData!R:R,""),
_xlfn.XLOOKUP(_xlfn.CONCAT(13,"-",$A253, "-", "A"), PlayerData!$M:$M,PlayerData!R:R,""),
_xlfn.XLOOKUP(_xlfn.CONCAT(14,"-",$A253, "-", "A"), PlayerData!$M:$M,PlayerData!R:R,""),
_xlfn.XLOOKUP(_xlfn.CONCAT(15,"-",$A253, "-", "A"), PlayerData!$M:$M,PlayerData!R:R,""),
_xlfn.XLOOKUP(_xlfn.CONCAT(16,"-",$A253, "-", "A"), PlayerData!$M:$M,PlayerData!R:R,""),
_xlfn.XLOOKUP(_xlfn.CONCAT(17,"-",$A253, "-", "A"), PlayerData!$M:$M,PlayerData!R:R,""),
_xlfn.XLOOKUP(_xlfn.CONCAT(18,"-",$A253, "-", "A"), PlayerData!$M:$M,PlayerData!R:R,"")))</f>
        <v>0.54</v>
      </c>
      <c r="N253" s="134">
        <f t="shared" si="23"/>
        <v>12.954545454545451</v>
      </c>
      <c r="O253" s="134">
        <f t="shared" si="24"/>
        <v>0</v>
      </c>
      <c r="P253" s="73">
        <f t="shared" si="25"/>
        <v>7.2776280323450147</v>
      </c>
      <c r="Q253" s="132" cm="1">
        <f t="array" ref="Q253">IF(OR($A253=Solver!$T$12:$T$201),0,SUMPRODUCT($H253:$J253,$T$4:$V$4))</f>
        <v>4.8517520215633443</v>
      </c>
      <c r="R253" s="73" cm="1">
        <f t="array" ref="R253">IF(OR($A253=Solver!$T$12:$T$201),0, SUMPRODUCT($N253:$P253, $T$4:$V$4))</f>
        <v>7.2776280323450147</v>
      </c>
    </row>
    <row r="254" spans="1:18">
      <c r="A254" s="55">
        <v>252</v>
      </c>
      <c r="B254" s="55" t="str">
        <f>_xlfn.XLOOKUP($A254, PlayerData!$B$3:$B$394, PlayerData!C$3:C$394)</f>
        <v>ARS</v>
      </c>
      <c r="C254" s="55" t="str">
        <f>_xlfn.XLOOKUP($A254, PlayerData!$B$3:$B$394, PlayerData!D$3:D$394)</f>
        <v>D</v>
      </c>
      <c r="D254" s="31" t="str">
        <f>_xlfn.XLOOKUP($A254, PlayerData!$B$3:$B$394, PlayerData!E$3:E$394)</f>
        <v>Kolasinac</v>
      </c>
      <c r="E254" s="136" cm="1">
        <f t="array" ref="E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"H"), PlayerData!$G:$G,PlayerData!H:H,""),
_xlfn.XLOOKUP(_xlfn.CONCAT(1,"-",$A254, "-", "H"), PlayerData!$G:$G,PlayerData!H:H,""),
_xlfn.XLOOKUP(_xlfn.CONCAT(2,"-",$A254, "-", "H"), PlayerData!$G:$G,PlayerData!H:H,""),
_xlfn.XLOOKUP(_xlfn.CONCAT(3,"-",$A254, "-", "H"), PlayerData!$G:$G,PlayerData!H:H,""),
_xlfn.XLOOKUP(_xlfn.CONCAT(4,"-",$A254, "-", "H"), PlayerData!$G:$G,PlayerData!H:H,""),
_xlfn.XLOOKUP(_xlfn.CONCAT(5,"-",$A254, "-", "H"), PlayerData!$G:$G,PlayerData!H:H,""),
_xlfn.XLOOKUP(_xlfn.CONCAT(6,"-",$A254, "-", "H"), PlayerData!$G:$G,PlayerData!H:H,""),
_xlfn.XLOOKUP(_xlfn.CONCAT(7,"-",$A254, "-", "H"), PlayerData!$G:$G,PlayerData!H:H,""),
_xlfn.XLOOKUP(_xlfn.CONCAT(8,"-",$A254, "-", "H"), PlayerData!$G:$G,PlayerData!H:H,""),
_xlfn.XLOOKUP(_xlfn.CONCAT(9,"-",$A254, "-", "H"), PlayerData!$G:$G,PlayerData!H:H,""),
_xlfn.XLOOKUP(_xlfn.CONCAT(10,"-",$A254, "-", "H"), PlayerData!$G:$G,PlayerData!H:H,""),
_xlfn.XLOOKUP(_xlfn.CONCAT(11,"-",$A254, "-", "H"), PlayerData!$G:$G,PlayerData!H:H,""),
_xlfn.XLOOKUP(_xlfn.CONCAT(12,"-",$A254, "-", "H"), PlayerData!$G:$G,PlayerData!H:H,""),
_xlfn.XLOOKUP(_xlfn.CONCAT(13,"-",$A254, "-", "H"), PlayerData!$G:$G,PlayerData!H:H,""),
_xlfn.XLOOKUP(_xlfn.CONCAT(14,"-",$A254, "-", "H"), PlayerData!$G:$G,PlayerData!H:H,""),
_xlfn.XLOOKUP(_xlfn.CONCAT(15,"-",$A254, "-", "H"), PlayerData!$G:$G,PlayerData!H:H,""),
_xlfn.XLOOKUP(_xlfn.CONCAT(16,"-",$A254, "-", "H"), PlayerData!$G:$G,PlayerData!H:H,""),
_xlfn.XLOOKUP(_xlfn.CONCAT(17,"-",$A254, "-", "H"), PlayerData!$G:$G,PlayerData!H:H,""),
_xlfn.XLOOKUP(_xlfn.CONCAT(18,"-",$A254, "-", "H"), PlayerData!$G:$G,PlayerData!H:H,"")))</f>
        <v>0</v>
      </c>
      <c r="F254" s="136" cm="1">
        <f t="array" ref="F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"H"), PlayerData!$G:$G,PlayerData!I:I,""),
_xlfn.XLOOKUP(_xlfn.CONCAT(1,"-",$A254, "-", "H"), PlayerData!$G:$G,PlayerData!I:I,""),
_xlfn.XLOOKUP(_xlfn.CONCAT(2,"-",$A254, "-", "H"), PlayerData!$G:$G,PlayerData!I:I,""),
_xlfn.XLOOKUP(_xlfn.CONCAT(3,"-",$A254, "-", "H"), PlayerData!$G:$G,PlayerData!I:I,""),
_xlfn.XLOOKUP(_xlfn.CONCAT(4,"-",$A254, "-", "H"), PlayerData!$G:$G,PlayerData!I:I,""),
_xlfn.XLOOKUP(_xlfn.CONCAT(5,"-",$A254, "-", "H"), PlayerData!$G:$G,PlayerData!I:I,""),
_xlfn.XLOOKUP(_xlfn.CONCAT(6,"-",$A254, "-", "H"), PlayerData!$G:$G,PlayerData!I:I,""),
_xlfn.XLOOKUP(_xlfn.CONCAT(7,"-",$A254, "-", "H"), PlayerData!$G:$G,PlayerData!I:I,""),
_xlfn.XLOOKUP(_xlfn.CONCAT(8,"-",$A254, "-", "H"), PlayerData!$G:$G,PlayerData!I:I,""),
_xlfn.XLOOKUP(_xlfn.CONCAT(9,"-",$A254, "-", "H"), PlayerData!$G:$G,PlayerData!I:I,""),
_xlfn.XLOOKUP(_xlfn.CONCAT(10,"-",$A254, "-", "H"), PlayerData!$G:$G,PlayerData!I:I,""),
_xlfn.XLOOKUP(_xlfn.CONCAT(11,"-",$A254, "-", "H"), PlayerData!$G:$G,PlayerData!I:I,""),
_xlfn.XLOOKUP(_xlfn.CONCAT(12,"-",$A254, "-", "H"), PlayerData!$G:$G,PlayerData!I:I,""),
_xlfn.XLOOKUP(_xlfn.CONCAT(13,"-",$A254, "-", "H"), PlayerData!$G:$G,PlayerData!I:I,""),
_xlfn.XLOOKUP(_xlfn.CONCAT(14,"-",$A254, "-", "H"), PlayerData!$G:$G,PlayerData!I:I,""),
_xlfn.XLOOKUP(_xlfn.CONCAT(15,"-",$A254, "-", "H"), PlayerData!$G:$G,PlayerData!I:I,""),
_xlfn.XLOOKUP(_xlfn.CONCAT(16,"-",$A254, "-", "H"), PlayerData!$G:$G,PlayerData!I:I,""),
_xlfn.XLOOKUP(_xlfn.CONCAT(17,"-",$A254, "-", "H"), PlayerData!$G:$G,PlayerData!I:I,""),
_xlfn.XLOOKUP(_xlfn.CONCAT(18,"-",$A254, "-", "H"), PlayerData!$G:$G,PlayerData!I:I,"")))</f>
        <v>0</v>
      </c>
      <c r="G254" s="90" cm="1">
        <f t="array" ref="G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"H"), PlayerData!$G:$G,PlayerData!L:L,""),
_xlfn.XLOOKUP(_xlfn.CONCAT(1,"-",$A254, "-", "H"), PlayerData!$G:$G,PlayerData!L:L,""),
_xlfn.XLOOKUP(_xlfn.CONCAT(2,"-",$A254, "-", "H"), PlayerData!$G:$G,PlayerData!L:L,""),
_xlfn.XLOOKUP(_xlfn.CONCAT(3,"-",$A254, "-", "H"), PlayerData!$G:$G,PlayerData!L:L,""),
_xlfn.XLOOKUP(_xlfn.CONCAT(4,"-",$A254, "-", "H"), PlayerData!$G:$G,PlayerData!L:L,""),
_xlfn.XLOOKUP(_xlfn.CONCAT(5,"-",$A254, "-", "H"), PlayerData!$G:$G,PlayerData!L:L,""),
_xlfn.XLOOKUP(_xlfn.CONCAT(6,"-",$A254, "-", "H"), PlayerData!$G:$G,PlayerData!L:L,""),
_xlfn.XLOOKUP(_xlfn.CONCAT(7,"-",$A254, "-", "H"), PlayerData!$G:$G,PlayerData!L:L,""),
_xlfn.XLOOKUP(_xlfn.CONCAT(8,"-",$A254, "-", "H"), PlayerData!$G:$G,PlayerData!L:L,""),
_xlfn.XLOOKUP(_xlfn.CONCAT(9,"-",$A254, "-", "H"), PlayerData!$G:$G,PlayerData!L:L,""),
_xlfn.XLOOKUP(_xlfn.CONCAT(10,"-",$A254, "-", "H"), PlayerData!$G:$G,PlayerData!L:L,""),
_xlfn.XLOOKUP(_xlfn.CONCAT(11,"-",$A254, "-", "H"), PlayerData!$G:$G,PlayerData!L:L,""),
_xlfn.XLOOKUP(_xlfn.CONCAT(12,"-",$A254, "-", "H"), PlayerData!$G:$G,PlayerData!L:L,""),
_xlfn.XLOOKUP(_xlfn.CONCAT(13,"-",$A254, "-", "H"), PlayerData!$G:$G,PlayerData!L:L,""),
_xlfn.XLOOKUP(_xlfn.CONCAT(14,"-",$A254, "-", "H"), PlayerData!$G:$G,PlayerData!L:L,""),
_xlfn.XLOOKUP(_xlfn.CONCAT(15,"-",$A254, "-", "H"), PlayerData!$G:$G,PlayerData!L:L,""),
_xlfn.XLOOKUP(_xlfn.CONCAT(16,"-",$A254, "-", "H"), PlayerData!$G:$G,PlayerData!L:L,""),
_xlfn.XLOOKUP(_xlfn.CONCAT(17,"-",$A254, "-", "H"), PlayerData!$G:$G,PlayerData!L:L,""),
_xlfn.XLOOKUP(_xlfn.CONCAT(18,"-",$A254, "-", "H"), PlayerData!$G:$G,PlayerData!L:L,"")))</f>
        <v>0</v>
      </c>
      <c r="H254" s="132">
        <f t="shared" si="20"/>
        <v>0</v>
      </c>
      <c r="I254" s="132">
        <f t="shared" si="21"/>
        <v>0</v>
      </c>
      <c r="J254" s="72">
        <f t="shared" si="22"/>
        <v>0</v>
      </c>
      <c r="K254" s="138" cm="1">
        <f t="array" ref="K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"A"), PlayerData!$M:$M,PlayerData!N:N,""),
_xlfn.XLOOKUP(_xlfn.CONCAT(1,"-",$A254, "-", "A"), PlayerData!$M:$M,PlayerData!N:N,""),
_xlfn.XLOOKUP(_xlfn.CONCAT(2,"-",$A254, "-", "A"), PlayerData!$M:$M,PlayerData!N:N,""),
_xlfn.XLOOKUP(_xlfn.CONCAT(3,"-",$A254, "-", "A"), PlayerData!$M:$M,PlayerData!N:N,""),
_xlfn.XLOOKUP(_xlfn.CONCAT(4,"-",$A254, "-", "A"), PlayerData!$M:$M,PlayerData!N:N,""),
_xlfn.XLOOKUP(_xlfn.CONCAT(5,"-",$A254, "-", "A"), PlayerData!$M:$M,PlayerData!N:N,""),
_xlfn.XLOOKUP(_xlfn.CONCAT(6,"-",$A254, "-", "A"), PlayerData!$M:$M,PlayerData!N:N,""),
_xlfn.XLOOKUP(_xlfn.CONCAT(7,"-",$A254, "-", "A"), PlayerData!$M:$M,PlayerData!N:N,""),
_xlfn.XLOOKUP(_xlfn.CONCAT(8,"-",$A254, "-", "A"), PlayerData!$M:$M,PlayerData!N:N,""),
_xlfn.XLOOKUP(_xlfn.CONCAT(9,"-",$A254, "-", "A"), PlayerData!$M:$M,PlayerData!N:N,""),
_xlfn.XLOOKUP(_xlfn.CONCAT(10,"-",$A254, "-", "A"), PlayerData!$M:$M,PlayerData!N:N,""),
_xlfn.XLOOKUP(_xlfn.CONCAT(11,"-",$A254, "-", "A"), PlayerData!$M:$M,PlayerData!N:N,""),
_xlfn.XLOOKUP(_xlfn.CONCAT(12,"-",$A254, "-", "A"), PlayerData!$M:$M,PlayerData!N:N,""),
_xlfn.XLOOKUP(_xlfn.CONCAT(13,"-",$A254, "-", "A"), PlayerData!$M:$M,PlayerData!N:N,""),
_xlfn.XLOOKUP(_xlfn.CONCAT(14,"-",$A254, "-", "A"), PlayerData!$M:$M,PlayerData!N:N,""),
_xlfn.XLOOKUP(_xlfn.CONCAT(15,"-",$A254, "-", "A"), PlayerData!$M:$M,PlayerData!N:N,""),
_xlfn.XLOOKUP(_xlfn.CONCAT(16,"-",$A254, "-", "A"), PlayerData!$M:$M,PlayerData!N:N,""),
_xlfn.XLOOKUP(_xlfn.CONCAT(17,"-",$A254, "-", "A"), PlayerData!$M:$M,PlayerData!N:N,""),
_xlfn.XLOOKUP(_xlfn.CONCAT(18,"-",$A254, "-", "A"), PlayerData!$M:$M,PlayerData!N:N,"")))</f>
        <v>0.2</v>
      </c>
      <c r="L254" s="138" cm="1">
        <f t="array" ref="L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"A"), PlayerData!$M:$M,PlayerData!O:O,""),
_xlfn.XLOOKUP(_xlfn.CONCAT(1,"-",$A254, "-", "A"), PlayerData!$M:$M,PlayerData!O:O,""),
_xlfn.XLOOKUP(_xlfn.CONCAT(2,"-",$A254, "-", "A"), PlayerData!$M:$M,PlayerData!O:O,""),
_xlfn.XLOOKUP(_xlfn.CONCAT(3,"-",$A254, "-", "A"), PlayerData!$M:$M,PlayerData!O:O,""),
_xlfn.XLOOKUP(_xlfn.CONCAT(4,"-",$A254, "-", "A"), PlayerData!$M:$M,PlayerData!O:O,""),
_xlfn.XLOOKUP(_xlfn.CONCAT(5,"-",$A254, "-", "A"), PlayerData!$M:$M,PlayerData!O:O,""),
_xlfn.XLOOKUP(_xlfn.CONCAT(6,"-",$A254, "-", "A"), PlayerData!$M:$M,PlayerData!O:O,""),
_xlfn.XLOOKUP(_xlfn.CONCAT(7,"-",$A254, "-", "A"), PlayerData!$M:$M,PlayerData!O:O,""),
_xlfn.XLOOKUP(_xlfn.CONCAT(8,"-",$A254, "-", "A"), PlayerData!$M:$M,PlayerData!O:O,""),
_xlfn.XLOOKUP(_xlfn.CONCAT(9,"-",$A254, "-", "A"), PlayerData!$M:$M,PlayerData!O:O,""),
_xlfn.XLOOKUP(_xlfn.CONCAT(10,"-",$A254, "-", "A"), PlayerData!$M:$M,PlayerData!O:O,""),
_xlfn.XLOOKUP(_xlfn.CONCAT(11,"-",$A254, "-", "A"), PlayerData!$M:$M,PlayerData!O:O,""),
_xlfn.XLOOKUP(_xlfn.CONCAT(12,"-",$A254, "-", "A"), PlayerData!$M:$M,PlayerData!O:O,""),
_xlfn.XLOOKUP(_xlfn.CONCAT(13,"-",$A254, "-", "A"), PlayerData!$M:$M,PlayerData!O:O,""),
_xlfn.XLOOKUP(_xlfn.CONCAT(14,"-",$A254, "-", "A"), PlayerData!$M:$M,PlayerData!O:O,""),
_xlfn.XLOOKUP(_xlfn.CONCAT(15,"-",$A254, "-", "A"), PlayerData!$M:$M,PlayerData!O:O,""),
_xlfn.XLOOKUP(_xlfn.CONCAT(16,"-",$A254, "-", "A"), PlayerData!$M:$M,PlayerData!O:O,""),
_xlfn.XLOOKUP(_xlfn.CONCAT(17,"-",$A254, "-", "A"), PlayerData!$M:$M,PlayerData!O:O,""),
_xlfn.XLOOKUP(_xlfn.CONCAT(18,"-",$A254, "-", "A"), PlayerData!$M:$M,PlayerData!O:O,"")))</f>
        <v>0</v>
      </c>
      <c r="M254" s="96" cm="1">
        <f t="array" ref="M2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_xlfn.XLOOKUP(_xlfn.CONCAT(0,"-",$A254, "-", "A"), PlayerData!$M:$M,PlayerData!R:R,""),
_xlfn.XLOOKUP(_xlfn.CONCAT(1,"-",$A254, "-", "A"), PlayerData!$M:$M,PlayerData!R:R,""),
_xlfn.XLOOKUP(_xlfn.CONCAT(2,"-",$A254, "-", "A"), PlayerData!$M:$M,PlayerData!R:R,""),
_xlfn.XLOOKUP(_xlfn.CONCAT(3,"-",$A254, "-", "A"), PlayerData!$M:$M,PlayerData!R:R,""),
_xlfn.XLOOKUP(_xlfn.CONCAT(4,"-",$A254, "-", "A"), PlayerData!$M:$M,PlayerData!R:R,""),
_xlfn.XLOOKUP(_xlfn.CONCAT(5,"-",$A254, "-", "A"), PlayerData!$M:$M,PlayerData!R:R,""),
_xlfn.XLOOKUP(_xlfn.CONCAT(6,"-",$A254, "-", "A"), PlayerData!$M:$M,PlayerData!R:R,""),
_xlfn.XLOOKUP(_xlfn.CONCAT(7,"-",$A254, "-", "A"), PlayerData!$M:$M,PlayerData!R:R,""),
_xlfn.XLOOKUP(_xlfn.CONCAT(8,"-",$A254, "-", "A"), PlayerData!$M:$M,PlayerData!R:R,""),
_xlfn.XLOOKUP(_xlfn.CONCAT(9,"-",$A254, "-", "A"), PlayerData!$M:$M,PlayerData!R:R,""),
_xlfn.XLOOKUP(_xlfn.CONCAT(10,"-",$A254, "-", "A"), PlayerData!$M:$M,PlayerData!R:R,""),
_xlfn.XLOOKUP(_xlfn.CONCAT(11,"-",$A254, "-", "A"), PlayerData!$M:$M,PlayerData!R:R,""),
_xlfn.XLOOKUP(_xlfn.CONCAT(12,"-",$A254, "-", "A"), PlayerData!$M:$M,PlayerData!R:R,""),
_xlfn.XLOOKUP(_xlfn.CONCAT(13,"-",$A254, "-", "A"), PlayerData!$M:$M,PlayerData!R:R,""),
_xlfn.XLOOKUP(_xlfn.CONCAT(14,"-",$A254, "-", "A"), PlayerData!$M:$M,PlayerData!R:R,""),
_xlfn.XLOOKUP(_xlfn.CONCAT(15,"-",$A254, "-", "A"), PlayerData!$M:$M,PlayerData!R:R,""),
_xlfn.XLOOKUP(_xlfn.CONCAT(16,"-",$A254, "-", "A"), PlayerData!$M:$M,PlayerData!R:R,""),
_xlfn.XLOOKUP(_xlfn.CONCAT(17,"-",$A254, "-", "A"), PlayerData!$M:$M,PlayerData!R:R,""),
_xlfn.XLOOKUP(_xlfn.CONCAT(18,"-",$A254, "-", "A"), PlayerData!$M:$M,PlayerData!R:R,"")))</f>
        <v>0.09</v>
      </c>
      <c r="N254" s="134">
        <f t="shared" si="23"/>
        <v>4.545454545454545</v>
      </c>
      <c r="O254" s="134">
        <f t="shared" si="24"/>
        <v>0</v>
      </c>
      <c r="P254" s="73">
        <f t="shared" si="25"/>
        <v>1.2129380053908356</v>
      </c>
      <c r="Q254" s="132" cm="1">
        <f t="array" ref="Q254">IF(OR($A254=Solver!$T$12:$T$201),0,SUMPRODUCT($H254:$J254,$T$4:$V$4))</f>
        <v>0</v>
      </c>
      <c r="R254" s="73" cm="1">
        <f t="array" ref="R254">IF(OR($A254=Solver!$T$12:$T$201),0, SUMPRODUCT($N254:$P254, $T$4:$V$4))</f>
        <v>1.2129380053908356</v>
      </c>
    </row>
    <row r="255" spans="1:18">
      <c r="A255" s="55">
        <v>253</v>
      </c>
      <c r="B255" s="55" t="str">
        <f>_xlfn.XLOOKUP($A255, PlayerData!$B$3:$B$394, PlayerData!C$3:C$394)</f>
        <v>ARS</v>
      </c>
      <c r="C255" s="55" t="str">
        <f>_xlfn.XLOOKUP($A255, PlayerData!$B$3:$B$394, PlayerData!D$3:D$394)</f>
        <v>D</v>
      </c>
      <c r="D255" s="31" t="str">
        <f>_xlfn.XLOOKUP($A255, PlayerData!$B$3:$B$394, PlayerData!E$3:E$394)</f>
        <v>Sokratis</v>
      </c>
      <c r="E255" s="136" cm="1">
        <f t="array" ref="E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"H"), PlayerData!$G:$G,PlayerData!H:H,""),
_xlfn.XLOOKUP(_xlfn.CONCAT(1,"-",$A255, "-", "H"), PlayerData!$G:$G,PlayerData!H:H,""),
_xlfn.XLOOKUP(_xlfn.CONCAT(2,"-",$A255, "-", "H"), PlayerData!$G:$G,PlayerData!H:H,""),
_xlfn.XLOOKUP(_xlfn.CONCAT(3,"-",$A255, "-", "H"), PlayerData!$G:$G,PlayerData!H:H,""),
_xlfn.XLOOKUP(_xlfn.CONCAT(4,"-",$A255, "-", "H"), PlayerData!$G:$G,PlayerData!H:H,""),
_xlfn.XLOOKUP(_xlfn.CONCAT(5,"-",$A255, "-", "H"), PlayerData!$G:$G,PlayerData!H:H,""),
_xlfn.XLOOKUP(_xlfn.CONCAT(6,"-",$A255, "-", "H"), PlayerData!$G:$G,PlayerData!H:H,""),
_xlfn.XLOOKUP(_xlfn.CONCAT(7,"-",$A255, "-", "H"), PlayerData!$G:$G,PlayerData!H:H,""),
_xlfn.XLOOKUP(_xlfn.CONCAT(8,"-",$A255, "-", "H"), PlayerData!$G:$G,PlayerData!H:H,""),
_xlfn.XLOOKUP(_xlfn.CONCAT(9,"-",$A255, "-", "H"), PlayerData!$G:$G,PlayerData!H:H,""),
_xlfn.XLOOKUP(_xlfn.CONCAT(10,"-",$A255, "-", "H"), PlayerData!$G:$G,PlayerData!H:H,""),
_xlfn.XLOOKUP(_xlfn.CONCAT(11,"-",$A255, "-", "H"), PlayerData!$G:$G,PlayerData!H:H,""),
_xlfn.XLOOKUP(_xlfn.CONCAT(12,"-",$A255, "-", "H"), PlayerData!$G:$G,PlayerData!H:H,""),
_xlfn.XLOOKUP(_xlfn.CONCAT(13,"-",$A255, "-", "H"), PlayerData!$G:$G,PlayerData!H:H,""),
_xlfn.XLOOKUP(_xlfn.CONCAT(14,"-",$A255, "-", "H"), PlayerData!$G:$G,PlayerData!H:H,""),
_xlfn.XLOOKUP(_xlfn.CONCAT(15,"-",$A255, "-", "H"), PlayerData!$G:$G,PlayerData!H:H,""),
_xlfn.XLOOKUP(_xlfn.CONCAT(16,"-",$A255, "-", "H"), PlayerData!$G:$G,PlayerData!H:H,""),
_xlfn.XLOOKUP(_xlfn.CONCAT(17,"-",$A255, "-", "H"), PlayerData!$G:$G,PlayerData!H:H,""),
_xlfn.XLOOKUP(_xlfn.CONCAT(18,"-",$A255, "-", "H"), PlayerData!$G:$G,PlayerData!H:H,"")))</f>
        <v>1</v>
      </c>
      <c r="F255" s="136" cm="1">
        <f t="array" ref="F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"H"), PlayerData!$G:$G,PlayerData!I:I,""),
_xlfn.XLOOKUP(_xlfn.CONCAT(1,"-",$A255, "-", "H"), PlayerData!$G:$G,PlayerData!I:I,""),
_xlfn.XLOOKUP(_xlfn.CONCAT(2,"-",$A255, "-", "H"), PlayerData!$G:$G,PlayerData!I:I,""),
_xlfn.XLOOKUP(_xlfn.CONCAT(3,"-",$A255, "-", "H"), PlayerData!$G:$G,PlayerData!I:I,""),
_xlfn.XLOOKUP(_xlfn.CONCAT(4,"-",$A255, "-", "H"), PlayerData!$G:$G,PlayerData!I:I,""),
_xlfn.XLOOKUP(_xlfn.CONCAT(5,"-",$A255, "-", "H"), PlayerData!$G:$G,PlayerData!I:I,""),
_xlfn.XLOOKUP(_xlfn.CONCAT(6,"-",$A255, "-", "H"), PlayerData!$G:$G,PlayerData!I:I,""),
_xlfn.XLOOKUP(_xlfn.CONCAT(7,"-",$A255, "-", "H"), PlayerData!$G:$G,PlayerData!I:I,""),
_xlfn.XLOOKUP(_xlfn.CONCAT(8,"-",$A255, "-", "H"), PlayerData!$G:$G,PlayerData!I:I,""),
_xlfn.XLOOKUP(_xlfn.CONCAT(9,"-",$A255, "-", "H"), PlayerData!$G:$G,PlayerData!I:I,""),
_xlfn.XLOOKUP(_xlfn.CONCAT(10,"-",$A255, "-", "H"), PlayerData!$G:$G,PlayerData!I:I,""),
_xlfn.XLOOKUP(_xlfn.CONCAT(11,"-",$A255, "-", "H"), PlayerData!$G:$G,PlayerData!I:I,""),
_xlfn.XLOOKUP(_xlfn.CONCAT(12,"-",$A255, "-", "H"), PlayerData!$G:$G,PlayerData!I:I,""),
_xlfn.XLOOKUP(_xlfn.CONCAT(13,"-",$A255, "-", "H"), PlayerData!$G:$G,PlayerData!I:I,""),
_xlfn.XLOOKUP(_xlfn.CONCAT(14,"-",$A255, "-", "H"), PlayerData!$G:$G,PlayerData!I:I,""),
_xlfn.XLOOKUP(_xlfn.CONCAT(15,"-",$A255, "-", "H"), PlayerData!$G:$G,PlayerData!I:I,""),
_xlfn.XLOOKUP(_xlfn.CONCAT(16,"-",$A255, "-", "H"), PlayerData!$G:$G,PlayerData!I:I,""),
_xlfn.XLOOKUP(_xlfn.CONCAT(17,"-",$A255, "-", "H"), PlayerData!$G:$G,PlayerData!I:I,""),
_xlfn.XLOOKUP(_xlfn.CONCAT(18,"-",$A255, "-", "H"), PlayerData!$G:$G,PlayerData!I:I,"")))</f>
        <v>1</v>
      </c>
      <c r="G255" s="90" cm="1">
        <f t="array" ref="G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"H"), PlayerData!$G:$G,PlayerData!L:L,""),
_xlfn.XLOOKUP(_xlfn.CONCAT(1,"-",$A255, "-", "H"), PlayerData!$G:$G,PlayerData!L:L,""),
_xlfn.XLOOKUP(_xlfn.CONCAT(2,"-",$A255, "-", "H"), PlayerData!$G:$G,PlayerData!L:L,""),
_xlfn.XLOOKUP(_xlfn.CONCAT(3,"-",$A255, "-", "H"), PlayerData!$G:$G,PlayerData!L:L,""),
_xlfn.XLOOKUP(_xlfn.CONCAT(4,"-",$A255, "-", "H"), PlayerData!$G:$G,PlayerData!L:L,""),
_xlfn.XLOOKUP(_xlfn.CONCAT(5,"-",$A255, "-", "H"), PlayerData!$G:$G,PlayerData!L:L,""),
_xlfn.XLOOKUP(_xlfn.CONCAT(6,"-",$A255, "-", "H"), PlayerData!$G:$G,PlayerData!L:L,""),
_xlfn.XLOOKUP(_xlfn.CONCAT(7,"-",$A255, "-", "H"), PlayerData!$G:$G,PlayerData!L:L,""),
_xlfn.XLOOKUP(_xlfn.CONCAT(8,"-",$A255, "-", "H"), PlayerData!$G:$G,PlayerData!L:L,""),
_xlfn.XLOOKUP(_xlfn.CONCAT(9,"-",$A255, "-", "H"), PlayerData!$G:$G,PlayerData!L:L,""),
_xlfn.XLOOKUP(_xlfn.CONCAT(10,"-",$A255, "-", "H"), PlayerData!$G:$G,PlayerData!L:L,""),
_xlfn.XLOOKUP(_xlfn.CONCAT(11,"-",$A255, "-", "H"), PlayerData!$G:$G,PlayerData!L:L,""),
_xlfn.XLOOKUP(_xlfn.CONCAT(12,"-",$A255, "-", "H"), PlayerData!$G:$G,PlayerData!L:L,""),
_xlfn.XLOOKUP(_xlfn.CONCAT(13,"-",$A255, "-", "H"), PlayerData!$G:$G,PlayerData!L:L,""),
_xlfn.XLOOKUP(_xlfn.CONCAT(14,"-",$A255, "-", "H"), PlayerData!$G:$G,PlayerData!L:L,""),
_xlfn.XLOOKUP(_xlfn.CONCAT(15,"-",$A255, "-", "H"), PlayerData!$G:$G,PlayerData!L:L,""),
_xlfn.XLOOKUP(_xlfn.CONCAT(16,"-",$A255, "-", "H"), PlayerData!$G:$G,PlayerData!L:L,""),
_xlfn.XLOOKUP(_xlfn.CONCAT(17,"-",$A255, "-", "H"), PlayerData!$G:$G,PlayerData!L:L,""),
_xlfn.XLOOKUP(_xlfn.CONCAT(18,"-",$A255, "-", "H"), PlayerData!$G:$G,PlayerData!L:L,"")))</f>
        <v>2.4000000000000004</v>
      </c>
      <c r="H255" s="132">
        <f t="shared" si="20"/>
        <v>22.727272727272727</v>
      </c>
      <c r="I255" s="132">
        <f t="shared" si="21"/>
        <v>45.454545454545453</v>
      </c>
      <c r="J255" s="72">
        <f t="shared" si="22"/>
        <v>32.345013477088955</v>
      </c>
      <c r="K255" s="138" cm="1">
        <f t="array" ref="K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"A"), PlayerData!$M:$M,PlayerData!N:N,""),
_xlfn.XLOOKUP(_xlfn.CONCAT(1,"-",$A255, "-", "A"), PlayerData!$M:$M,PlayerData!N:N,""),
_xlfn.XLOOKUP(_xlfn.CONCAT(2,"-",$A255, "-", "A"), PlayerData!$M:$M,PlayerData!N:N,""),
_xlfn.XLOOKUP(_xlfn.CONCAT(3,"-",$A255, "-", "A"), PlayerData!$M:$M,PlayerData!N:N,""),
_xlfn.XLOOKUP(_xlfn.CONCAT(4,"-",$A255, "-", "A"), PlayerData!$M:$M,PlayerData!N:N,""),
_xlfn.XLOOKUP(_xlfn.CONCAT(5,"-",$A255, "-", "A"), PlayerData!$M:$M,PlayerData!N:N,""),
_xlfn.XLOOKUP(_xlfn.CONCAT(6,"-",$A255, "-", "A"), PlayerData!$M:$M,PlayerData!N:N,""),
_xlfn.XLOOKUP(_xlfn.CONCAT(7,"-",$A255, "-", "A"), PlayerData!$M:$M,PlayerData!N:N,""),
_xlfn.XLOOKUP(_xlfn.CONCAT(8,"-",$A255, "-", "A"), PlayerData!$M:$M,PlayerData!N:N,""),
_xlfn.XLOOKUP(_xlfn.CONCAT(9,"-",$A255, "-", "A"), PlayerData!$M:$M,PlayerData!N:N,""),
_xlfn.XLOOKUP(_xlfn.CONCAT(10,"-",$A255, "-", "A"), PlayerData!$M:$M,PlayerData!N:N,""),
_xlfn.XLOOKUP(_xlfn.CONCAT(11,"-",$A255, "-", "A"), PlayerData!$M:$M,PlayerData!N:N,""),
_xlfn.XLOOKUP(_xlfn.CONCAT(12,"-",$A255, "-", "A"), PlayerData!$M:$M,PlayerData!N:N,""),
_xlfn.XLOOKUP(_xlfn.CONCAT(13,"-",$A255, "-", "A"), PlayerData!$M:$M,PlayerData!N:N,""),
_xlfn.XLOOKUP(_xlfn.CONCAT(14,"-",$A255, "-", "A"), PlayerData!$M:$M,PlayerData!N:N,""),
_xlfn.XLOOKUP(_xlfn.CONCAT(15,"-",$A255, "-", "A"), PlayerData!$M:$M,PlayerData!N:N,""),
_xlfn.XLOOKUP(_xlfn.CONCAT(16,"-",$A255, "-", "A"), PlayerData!$M:$M,PlayerData!N:N,""),
_xlfn.XLOOKUP(_xlfn.CONCAT(17,"-",$A255, "-", "A"), PlayerData!$M:$M,PlayerData!N:N,""),
_xlfn.XLOOKUP(_xlfn.CONCAT(18,"-",$A255, "-", "A"), PlayerData!$M:$M,PlayerData!N:N,"")))</f>
        <v>0</v>
      </c>
      <c r="L255" s="138" cm="1">
        <f t="array" ref="L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"A"), PlayerData!$M:$M,PlayerData!O:O,""),
_xlfn.XLOOKUP(_xlfn.CONCAT(1,"-",$A255, "-", "A"), PlayerData!$M:$M,PlayerData!O:O,""),
_xlfn.XLOOKUP(_xlfn.CONCAT(2,"-",$A255, "-", "A"), PlayerData!$M:$M,PlayerData!O:O,""),
_xlfn.XLOOKUP(_xlfn.CONCAT(3,"-",$A255, "-", "A"), PlayerData!$M:$M,PlayerData!O:O,""),
_xlfn.XLOOKUP(_xlfn.CONCAT(4,"-",$A255, "-", "A"), PlayerData!$M:$M,PlayerData!O:O,""),
_xlfn.XLOOKUP(_xlfn.CONCAT(5,"-",$A255, "-", "A"), PlayerData!$M:$M,PlayerData!O:O,""),
_xlfn.XLOOKUP(_xlfn.CONCAT(6,"-",$A255, "-", "A"), PlayerData!$M:$M,PlayerData!O:O,""),
_xlfn.XLOOKUP(_xlfn.CONCAT(7,"-",$A255, "-", "A"), PlayerData!$M:$M,PlayerData!O:O,""),
_xlfn.XLOOKUP(_xlfn.CONCAT(8,"-",$A255, "-", "A"), PlayerData!$M:$M,PlayerData!O:O,""),
_xlfn.XLOOKUP(_xlfn.CONCAT(9,"-",$A255, "-", "A"), PlayerData!$M:$M,PlayerData!O:O,""),
_xlfn.XLOOKUP(_xlfn.CONCAT(10,"-",$A255, "-", "A"), PlayerData!$M:$M,PlayerData!O:O,""),
_xlfn.XLOOKUP(_xlfn.CONCAT(11,"-",$A255, "-", "A"), PlayerData!$M:$M,PlayerData!O:O,""),
_xlfn.XLOOKUP(_xlfn.CONCAT(12,"-",$A255, "-", "A"), PlayerData!$M:$M,PlayerData!O:O,""),
_xlfn.XLOOKUP(_xlfn.CONCAT(13,"-",$A255, "-", "A"), PlayerData!$M:$M,PlayerData!O:O,""),
_xlfn.XLOOKUP(_xlfn.CONCAT(14,"-",$A255, "-", "A"), PlayerData!$M:$M,PlayerData!O:O,""),
_xlfn.XLOOKUP(_xlfn.CONCAT(15,"-",$A255, "-", "A"), PlayerData!$M:$M,PlayerData!O:O,""),
_xlfn.XLOOKUP(_xlfn.CONCAT(16,"-",$A255, "-", "A"), PlayerData!$M:$M,PlayerData!O:O,""),
_xlfn.XLOOKUP(_xlfn.CONCAT(17,"-",$A255, "-", "A"), PlayerData!$M:$M,PlayerData!O:O,""),
_xlfn.XLOOKUP(_xlfn.CONCAT(18,"-",$A255, "-", "A"), PlayerData!$M:$M,PlayerData!O:O,"")))</f>
        <v>0</v>
      </c>
      <c r="M255" s="96" cm="1">
        <f t="array" ref="M2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_xlfn.XLOOKUP(_xlfn.CONCAT(0,"-",$A255, "-", "A"), PlayerData!$M:$M,PlayerData!R:R,""),
_xlfn.XLOOKUP(_xlfn.CONCAT(1,"-",$A255, "-", "A"), PlayerData!$M:$M,PlayerData!R:R,""),
_xlfn.XLOOKUP(_xlfn.CONCAT(2,"-",$A255, "-", "A"), PlayerData!$M:$M,PlayerData!R:R,""),
_xlfn.XLOOKUP(_xlfn.CONCAT(3,"-",$A255, "-", "A"), PlayerData!$M:$M,PlayerData!R:R,""),
_xlfn.XLOOKUP(_xlfn.CONCAT(4,"-",$A255, "-", "A"), PlayerData!$M:$M,PlayerData!R:R,""),
_xlfn.XLOOKUP(_xlfn.CONCAT(5,"-",$A255, "-", "A"), PlayerData!$M:$M,PlayerData!R:R,""),
_xlfn.XLOOKUP(_xlfn.CONCAT(6,"-",$A255, "-", "A"), PlayerData!$M:$M,PlayerData!R:R,""),
_xlfn.XLOOKUP(_xlfn.CONCAT(7,"-",$A255, "-", "A"), PlayerData!$M:$M,PlayerData!R:R,""),
_xlfn.XLOOKUP(_xlfn.CONCAT(8,"-",$A255, "-", "A"), PlayerData!$M:$M,PlayerData!R:R,""),
_xlfn.XLOOKUP(_xlfn.CONCAT(9,"-",$A255, "-", "A"), PlayerData!$M:$M,PlayerData!R:R,""),
_xlfn.XLOOKUP(_xlfn.CONCAT(10,"-",$A255, "-", "A"), PlayerData!$M:$M,PlayerData!R:R,""),
_xlfn.XLOOKUP(_xlfn.CONCAT(11,"-",$A255, "-", "A"), PlayerData!$M:$M,PlayerData!R:R,""),
_xlfn.XLOOKUP(_xlfn.CONCAT(12,"-",$A255, "-", "A"), PlayerData!$M:$M,PlayerData!R:R,""),
_xlfn.XLOOKUP(_xlfn.CONCAT(13,"-",$A255, "-", "A"), PlayerData!$M:$M,PlayerData!R:R,""),
_xlfn.XLOOKUP(_xlfn.CONCAT(14,"-",$A255, "-", "A"), PlayerData!$M:$M,PlayerData!R:R,""),
_xlfn.XLOOKUP(_xlfn.CONCAT(15,"-",$A255, "-", "A"), PlayerData!$M:$M,PlayerData!R:R,""),
_xlfn.XLOOKUP(_xlfn.CONCAT(16,"-",$A255, "-", "A"), PlayerData!$M:$M,PlayerData!R:R,""),
_xlfn.XLOOKUP(_xlfn.CONCAT(17,"-",$A255, "-", "A"), PlayerData!$M:$M,PlayerData!R:R,""),
_xlfn.XLOOKUP(_xlfn.CONCAT(18,"-",$A255, "-", "A"), PlayerData!$M:$M,PlayerData!R:R,"")))</f>
        <v>0</v>
      </c>
      <c r="N255" s="134">
        <f t="shared" si="23"/>
        <v>0</v>
      </c>
      <c r="O255" s="134">
        <f t="shared" si="24"/>
        <v>0</v>
      </c>
      <c r="P255" s="73">
        <f t="shared" si="25"/>
        <v>0</v>
      </c>
      <c r="Q255" s="132" cm="1">
        <f t="array" ref="Q255">IF(OR($A255=Solver!$T$12:$T$201),0,SUMPRODUCT($H255:$J255,$T$4:$V$4))</f>
        <v>0</v>
      </c>
      <c r="R255" s="73" cm="1">
        <f t="array" ref="R255">IF(OR($A255=Solver!$T$12:$T$201),0, SUMPRODUCT($N255:$P255, $T$4:$V$4))</f>
        <v>0</v>
      </c>
    </row>
    <row r="256" spans="1:18">
      <c r="A256" s="55">
        <v>254</v>
      </c>
      <c r="B256" s="55" t="str">
        <f>_xlfn.XLOOKUP($A256, PlayerData!$B$3:$B$394, PlayerData!C$3:C$394)</f>
        <v>ARS</v>
      </c>
      <c r="C256" s="55" t="str">
        <f>_xlfn.XLOOKUP($A256, PlayerData!$B$3:$B$394, PlayerData!D$3:D$394)</f>
        <v>D</v>
      </c>
      <c r="D256" s="31" t="str">
        <f>_xlfn.XLOOKUP($A256, PlayerData!$B$3:$B$394, PlayerData!E$3:E$394)</f>
        <v>Maitland-Niles</v>
      </c>
      <c r="E256" s="136" cm="1">
        <f t="array" ref="E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"H"), PlayerData!$G:$G,PlayerData!H:H,""),
_xlfn.XLOOKUP(_xlfn.CONCAT(1,"-",$A256, "-", "H"), PlayerData!$G:$G,PlayerData!H:H,""),
_xlfn.XLOOKUP(_xlfn.CONCAT(2,"-",$A256, "-", "H"), PlayerData!$G:$G,PlayerData!H:H,""),
_xlfn.XLOOKUP(_xlfn.CONCAT(3,"-",$A256, "-", "H"), PlayerData!$G:$G,PlayerData!H:H,""),
_xlfn.XLOOKUP(_xlfn.CONCAT(4,"-",$A256, "-", "H"), PlayerData!$G:$G,PlayerData!H:H,""),
_xlfn.XLOOKUP(_xlfn.CONCAT(5,"-",$A256, "-", "H"), PlayerData!$G:$G,PlayerData!H:H,""),
_xlfn.XLOOKUP(_xlfn.CONCAT(6,"-",$A256, "-", "H"), PlayerData!$G:$G,PlayerData!H:H,""),
_xlfn.XLOOKUP(_xlfn.CONCAT(7,"-",$A256, "-", "H"), PlayerData!$G:$G,PlayerData!H:H,""),
_xlfn.XLOOKUP(_xlfn.CONCAT(8,"-",$A256, "-", "H"), PlayerData!$G:$G,PlayerData!H:H,""),
_xlfn.XLOOKUP(_xlfn.CONCAT(9,"-",$A256, "-", "H"), PlayerData!$G:$G,PlayerData!H:H,""),
_xlfn.XLOOKUP(_xlfn.CONCAT(10,"-",$A256, "-", "H"), PlayerData!$G:$G,PlayerData!H:H,""),
_xlfn.XLOOKUP(_xlfn.CONCAT(11,"-",$A256, "-", "H"), PlayerData!$G:$G,PlayerData!H:H,""),
_xlfn.XLOOKUP(_xlfn.CONCAT(12,"-",$A256, "-", "H"), PlayerData!$G:$G,PlayerData!H:H,""),
_xlfn.XLOOKUP(_xlfn.CONCAT(13,"-",$A256, "-", "H"), PlayerData!$G:$G,PlayerData!H:H,""),
_xlfn.XLOOKUP(_xlfn.CONCAT(14,"-",$A256, "-", "H"), PlayerData!$G:$G,PlayerData!H:H,""),
_xlfn.XLOOKUP(_xlfn.CONCAT(15,"-",$A256, "-", "H"), PlayerData!$G:$G,PlayerData!H:H,""),
_xlfn.XLOOKUP(_xlfn.CONCAT(16,"-",$A256, "-", "H"), PlayerData!$G:$G,PlayerData!H:H,""),
_xlfn.XLOOKUP(_xlfn.CONCAT(17,"-",$A256, "-", "H"), PlayerData!$G:$G,PlayerData!H:H,""),
_xlfn.XLOOKUP(_xlfn.CONCAT(18,"-",$A256, "-", "H"), PlayerData!$G:$G,PlayerData!H:H,"")))</f>
        <v>0.25</v>
      </c>
      <c r="F256" s="136" cm="1">
        <f t="array" ref="F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"H"), PlayerData!$G:$G,PlayerData!I:I,""),
_xlfn.XLOOKUP(_xlfn.CONCAT(1,"-",$A256, "-", "H"), PlayerData!$G:$G,PlayerData!I:I,""),
_xlfn.XLOOKUP(_xlfn.CONCAT(2,"-",$A256, "-", "H"), PlayerData!$G:$G,PlayerData!I:I,""),
_xlfn.XLOOKUP(_xlfn.CONCAT(3,"-",$A256, "-", "H"), PlayerData!$G:$G,PlayerData!I:I,""),
_xlfn.XLOOKUP(_xlfn.CONCAT(4,"-",$A256, "-", "H"), PlayerData!$G:$G,PlayerData!I:I,""),
_xlfn.XLOOKUP(_xlfn.CONCAT(5,"-",$A256, "-", "H"), PlayerData!$G:$G,PlayerData!I:I,""),
_xlfn.XLOOKUP(_xlfn.CONCAT(6,"-",$A256, "-", "H"), PlayerData!$G:$G,PlayerData!I:I,""),
_xlfn.XLOOKUP(_xlfn.CONCAT(7,"-",$A256, "-", "H"), PlayerData!$G:$G,PlayerData!I:I,""),
_xlfn.XLOOKUP(_xlfn.CONCAT(8,"-",$A256, "-", "H"), PlayerData!$G:$G,PlayerData!I:I,""),
_xlfn.XLOOKUP(_xlfn.CONCAT(9,"-",$A256, "-", "H"), PlayerData!$G:$G,PlayerData!I:I,""),
_xlfn.XLOOKUP(_xlfn.CONCAT(10,"-",$A256, "-", "H"), PlayerData!$G:$G,PlayerData!I:I,""),
_xlfn.XLOOKUP(_xlfn.CONCAT(11,"-",$A256, "-", "H"), PlayerData!$G:$G,PlayerData!I:I,""),
_xlfn.XLOOKUP(_xlfn.CONCAT(12,"-",$A256, "-", "H"), PlayerData!$G:$G,PlayerData!I:I,""),
_xlfn.XLOOKUP(_xlfn.CONCAT(13,"-",$A256, "-", "H"), PlayerData!$G:$G,PlayerData!I:I,""),
_xlfn.XLOOKUP(_xlfn.CONCAT(14,"-",$A256, "-", "H"), PlayerData!$G:$G,PlayerData!I:I,""),
_xlfn.XLOOKUP(_xlfn.CONCAT(15,"-",$A256, "-", "H"), PlayerData!$G:$G,PlayerData!I:I,""),
_xlfn.XLOOKUP(_xlfn.CONCAT(16,"-",$A256, "-", "H"), PlayerData!$G:$G,PlayerData!I:I,""),
_xlfn.XLOOKUP(_xlfn.CONCAT(17,"-",$A256, "-", "H"), PlayerData!$G:$G,PlayerData!I:I,""),
_xlfn.XLOOKUP(_xlfn.CONCAT(18,"-",$A256, "-", "H"), PlayerData!$G:$G,PlayerData!I:I,"")))</f>
        <v>0</v>
      </c>
      <c r="G256" s="90" cm="1">
        <f t="array" ref="G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"H"), PlayerData!$G:$G,PlayerData!L:L,""),
_xlfn.XLOOKUP(_xlfn.CONCAT(1,"-",$A256, "-", "H"), PlayerData!$G:$G,PlayerData!L:L,""),
_xlfn.XLOOKUP(_xlfn.CONCAT(2,"-",$A256, "-", "H"), PlayerData!$G:$G,PlayerData!L:L,""),
_xlfn.XLOOKUP(_xlfn.CONCAT(3,"-",$A256, "-", "H"), PlayerData!$G:$G,PlayerData!L:L,""),
_xlfn.XLOOKUP(_xlfn.CONCAT(4,"-",$A256, "-", "H"), PlayerData!$G:$G,PlayerData!L:L,""),
_xlfn.XLOOKUP(_xlfn.CONCAT(5,"-",$A256, "-", "H"), PlayerData!$G:$G,PlayerData!L:L,""),
_xlfn.XLOOKUP(_xlfn.CONCAT(6,"-",$A256, "-", "H"), PlayerData!$G:$G,PlayerData!L:L,""),
_xlfn.XLOOKUP(_xlfn.CONCAT(7,"-",$A256, "-", "H"), PlayerData!$G:$G,PlayerData!L:L,""),
_xlfn.XLOOKUP(_xlfn.CONCAT(8,"-",$A256, "-", "H"), PlayerData!$G:$G,PlayerData!L:L,""),
_xlfn.XLOOKUP(_xlfn.CONCAT(9,"-",$A256, "-", "H"), PlayerData!$G:$G,PlayerData!L:L,""),
_xlfn.XLOOKUP(_xlfn.CONCAT(10,"-",$A256, "-", "H"), PlayerData!$G:$G,PlayerData!L:L,""),
_xlfn.XLOOKUP(_xlfn.CONCAT(11,"-",$A256, "-", "H"), PlayerData!$G:$G,PlayerData!L:L,""),
_xlfn.XLOOKUP(_xlfn.CONCAT(12,"-",$A256, "-", "H"), PlayerData!$G:$G,PlayerData!L:L,""),
_xlfn.XLOOKUP(_xlfn.CONCAT(13,"-",$A256, "-", "H"), PlayerData!$G:$G,PlayerData!L:L,""),
_xlfn.XLOOKUP(_xlfn.CONCAT(14,"-",$A256, "-", "H"), PlayerData!$G:$G,PlayerData!L:L,""),
_xlfn.XLOOKUP(_xlfn.CONCAT(15,"-",$A256, "-", "H"), PlayerData!$G:$G,PlayerData!L:L,""),
_xlfn.XLOOKUP(_xlfn.CONCAT(16,"-",$A256, "-", "H"), PlayerData!$G:$G,PlayerData!L:L,""),
_xlfn.XLOOKUP(_xlfn.CONCAT(17,"-",$A256, "-", "H"), PlayerData!$G:$G,PlayerData!L:L,""),
_xlfn.XLOOKUP(_xlfn.CONCAT(18,"-",$A256, "-", "H"), PlayerData!$G:$G,PlayerData!L:L,"")))</f>
        <v>0.32999999999999996</v>
      </c>
      <c r="H256" s="132">
        <f t="shared" si="20"/>
        <v>5.6818181818181817</v>
      </c>
      <c r="I256" s="132">
        <f t="shared" si="21"/>
        <v>0</v>
      </c>
      <c r="J256" s="72">
        <f t="shared" si="22"/>
        <v>4.44743935309973</v>
      </c>
      <c r="K256" s="138" cm="1">
        <f t="array" ref="K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"A"), PlayerData!$M:$M,PlayerData!N:N,""),
_xlfn.XLOOKUP(_xlfn.CONCAT(1,"-",$A256, "-", "A"), PlayerData!$M:$M,PlayerData!N:N,""),
_xlfn.XLOOKUP(_xlfn.CONCAT(2,"-",$A256, "-", "A"), PlayerData!$M:$M,PlayerData!N:N,""),
_xlfn.XLOOKUP(_xlfn.CONCAT(3,"-",$A256, "-", "A"), PlayerData!$M:$M,PlayerData!N:N,""),
_xlfn.XLOOKUP(_xlfn.CONCAT(4,"-",$A256, "-", "A"), PlayerData!$M:$M,PlayerData!N:N,""),
_xlfn.XLOOKUP(_xlfn.CONCAT(5,"-",$A256, "-", "A"), PlayerData!$M:$M,PlayerData!N:N,""),
_xlfn.XLOOKUP(_xlfn.CONCAT(6,"-",$A256, "-", "A"), PlayerData!$M:$M,PlayerData!N:N,""),
_xlfn.XLOOKUP(_xlfn.CONCAT(7,"-",$A256, "-", "A"), PlayerData!$M:$M,PlayerData!N:N,""),
_xlfn.XLOOKUP(_xlfn.CONCAT(8,"-",$A256, "-", "A"), PlayerData!$M:$M,PlayerData!N:N,""),
_xlfn.XLOOKUP(_xlfn.CONCAT(9,"-",$A256, "-", "A"), PlayerData!$M:$M,PlayerData!N:N,""),
_xlfn.XLOOKUP(_xlfn.CONCAT(10,"-",$A256, "-", "A"), PlayerData!$M:$M,PlayerData!N:N,""),
_xlfn.XLOOKUP(_xlfn.CONCAT(11,"-",$A256, "-", "A"), PlayerData!$M:$M,PlayerData!N:N,""),
_xlfn.XLOOKUP(_xlfn.CONCAT(12,"-",$A256, "-", "A"), PlayerData!$M:$M,PlayerData!N:N,""),
_xlfn.XLOOKUP(_xlfn.CONCAT(13,"-",$A256, "-", "A"), PlayerData!$M:$M,PlayerData!N:N,""),
_xlfn.XLOOKUP(_xlfn.CONCAT(14,"-",$A256, "-", "A"), PlayerData!$M:$M,PlayerData!N:N,""),
_xlfn.XLOOKUP(_xlfn.CONCAT(15,"-",$A256, "-", "A"), PlayerData!$M:$M,PlayerData!N:N,""),
_xlfn.XLOOKUP(_xlfn.CONCAT(16,"-",$A256, "-", "A"), PlayerData!$M:$M,PlayerData!N:N,""),
_xlfn.XLOOKUP(_xlfn.CONCAT(17,"-",$A256, "-", "A"), PlayerData!$M:$M,PlayerData!N:N,""),
_xlfn.XLOOKUP(_xlfn.CONCAT(18,"-",$A256, "-", "A"), PlayerData!$M:$M,PlayerData!N:N,"")))</f>
        <v>0</v>
      </c>
      <c r="L256" s="138" cm="1">
        <f t="array" ref="L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"A"), PlayerData!$M:$M,PlayerData!O:O,""),
_xlfn.XLOOKUP(_xlfn.CONCAT(1,"-",$A256, "-", "A"), PlayerData!$M:$M,PlayerData!O:O,""),
_xlfn.XLOOKUP(_xlfn.CONCAT(2,"-",$A256, "-", "A"), PlayerData!$M:$M,PlayerData!O:O,""),
_xlfn.XLOOKUP(_xlfn.CONCAT(3,"-",$A256, "-", "A"), PlayerData!$M:$M,PlayerData!O:O,""),
_xlfn.XLOOKUP(_xlfn.CONCAT(4,"-",$A256, "-", "A"), PlayerData!$M:$M,PlayerData!O:O,""),
_xlfn.XLOOKUP(_xlfn.CONCAT(5,"-",$A256, "-", "A"), PlayerData!$M:$M,PlayerData!O:O,""),
_xlfn.XLOOKUP(_xlfn.CONCAT(6,"-",$A256, "-", "A"), PlayerData!$M:$M,PlayerData!O:O,""),
_xlfn.XLOOKUP(_xlfn.CONCAT(7,"-",$A256, "-", "A"), PlayerData!$M:$M,PlayerData!O:O,""),
_xlfn.XLOOKUP(_xlfn.CONCAT(8,"-",$A256, "-", "A"), PlayerData!$M:$M,PlayerData!O:O,""),
_xlfn.XLOOKUP(_xlfn.CONCAT(9,"-",$A256, "-", "A"), PlayerData!$M:$M,PlayerData!O:O,""),
_xlfn.XLOOKUP(_xlfn.CONCAT(10,"-",$A256, "-", "A"), PlayerData!$M:$M,PlayerData!O:O,""),
_xlfn.XLOOKUP(_xlfn.CONCAT(11,"-",$A256, "-", "A"), PlayerData!$M:$M,PlayerData!O:O,""),
_xlfn.XLOOKUP(_xlfn.CONCAT(12,"-",$A256, "-", "A"), PlayerData!$M:$M,PlayerData!O:O,""),
_xlfn.XLOOKUP(_xlfn.CONCAT(13,"-",$A256, "-", "A"), PlayerData!$M:$M,PlayerData!O:O,""),
_xlfn.XLOOKUP(_xlfn.CONCAT(14,"-",$A256, "-", "A"), PlayerData!$M:$M,PlayerData!O:O,""),
_xlfn.XLOOKUP(_xlfn.CONCAT(15,"-",$A256, "-", "A"), PlayerData!$M:$M,PlayerData!O:O,""),
_xlfn.XLOOKUP(_xlfn.CONCAT(16,"-",$A256, "-", "A"), PlayerData!$M:$M,PlayerData!O:O,""),
_xlfn.XLOOKUP(_xlfn.CONCAT(17,"-",$A256, "-", "A"), PlayerData!$M:$M,PlayerData!O:O,""),
_xlfn.XLOOKUP(_xlfn.CONCAT(18,"-",$A256, "-", "A"), PlayerData!$M:$M,PlayerData!O:O,"")))</f>
        <v>0</v>
      </c>
      <c r="M256" s="96" cm="1">
        <f t="array" ref="M2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_xlfn.XLOOKUP(_xlfn.CONCAT(0,"-",$A256, "-", "A"), PlayerData!$M:$M,PlayerData!R:R,""),
_xlfn.XLOOKUP(_xlfn.CONCAT(1,"-",$A256, "-", "A"), PlayerData!$M:$M,PlayerData!R:R,""),
_xlfn.XLOOKUP(_xlfn.CONCAT(2,"-",$A256, "-", "A"), PlayerData!$M:$M,PlayerData!R:R,""),
_xlfn.XLOOKUP(_xlfn.CONCAT(3,"-",$A256, "-", "A"), PlayerData!$M:$M,PlayerData!R:R,""),
_xlfn.XLOOKUP(_xlfn.CONCAT(4,"-",$A256, "-", "A"), PlayerData!$M:$M,PlayerData!R:R,""),
_xlfn.XLOOKUP(_xlfn.CONCAT(5,"-",$A256, "-", "A"), PlayerData!$M:$M,PlayerData!R:R,""),
_xlfn.XLOOKUP(_xlfn.CONCAT(6,"-",$A256, "-", "A"), PlayerData!$M:$M,PlayerData!R:R,""),
_xlfn.XLOOKUP(_xlfn.CONCAT(7,"-",$A256, "-", "A"), PlayerData!$M:$M,PlayerData!R:R,""),
_xlfn.XLOOKUP(_xlfn.CONCAT(8,"-",$A256, "-", "A"), PlayerData!$M:$M,PlayerData!R:R,""),
_xlfn.XLOOKUP(_xlfn.CONCAT(9,"-",$A256, "-", "A"), PlayerData!$M:$M,PlayerData!R:R,""),
_xlfn.XLOOKUP(_xlfn.CONCAT(10,"-",$A256, "-", "A"), PlayerData!$M:$M,PlayerData!R:R,""),
_xlfn.XLOOKUP(_xlfn.CONCAT(11,"-",$A256, "-", "A"), PlayerData!$M:$M,PlayerData!R:R,""),
_xlfn.XLOOKUP(_xlfn.CONCAT(12,"-",$A256, "-", "A"), PlayerData!$M:$M,PlayerData!R:R,""),
_xlfn.XLOOKUP(_xlfn.CONCAT(13,"-",$A256, "-", "A"), PlayerData!$M:$M,PlayerData!R:R,""),
_xlfn.XLOOKUP(_xlfn.CONCAT(14,"-",$A256, "-", "A"), PlayerData!$M:$M,PlayerData!R:R,""),
_xlfn.XLOOKUP(_xlfn.CONCAT(15,"-",$A256, "-", "A"), PlayerData!$M:$M,PlayerData!R:R,""),
_xlfn.XLOOKUP(_xlfn.CONCAT(16,"-",$A256, "-", "A"), PlayerData!$M:$M,PlayerData!R:R,""),
_xlfn.XLOOKUP(_xlfn.CONCAT(17,"-",$A256, "-", "A"), PlayerData!$M:$M,PlayerData!R:R,""),
_xlfn.XLOOKUP(_xlfn.CONCAT(18,"-",$A256, "-", "A"), PlayerData!$M:$M,PlayerData!R:R,"")))</f>
        <v>0</v>
      </c>
      <c r="N256" s="134">
        <f t="shared" si="23"/>
        <v>0</v>
      </c>
      <c r="O256" s="134">
        <f t="shared" si="24"/>
        <v>0</v>
      </c>
      <c r="P256" s="73">
        <f t="shared" si="25"/>
        <v>0</v>
      </c>
      <c r="Q256" s="132" cm="1">
        <f t="array" ref="Q256">IF(OR($A256=Solver!$T$12:$T$201),0,SUMPRODUCT($H256:$J256,$T$4:$V$4))</f>
        <v>4.44743935309973</v>
      </c>
      <c r="R256" s="73" cm="1">
        <f t="array" ref="R256">IF(OR($A256=Solver!$T$12:$T$201),0, SUMPRODUCT($N256:$P256, $T$4:$V$4))</f>
        <v>0</v>
      </c>
    </row>
    <row r="257" spans="1:18">
      <c r="A257" s="55">
        <v>255</v>
      </c>
      <c r="B257" s="55">
        <f>_xlfn.XLOOKUP($A257, PlayerData!$B$3:$B$394, PlayerData!C$3:C$394)</f>
        <v>0</v>
      </c>
      <c r="C257" s="55" t="str">
        <f>_xlfn.XLOOKUP($A257, PlayerData!$B$3:$B$394, PlayerData!D$3:D$394)</f>
        <v>D</v>
      </c>
      <c r="D257" s="31" t="str">
        <f>_xlfn.XLOOKUP($A257, PlayerData!$B$3:$B$394, PlayerData!E$3:E$394)</f>
        <v>Steve Cook</v>
      </c>
      <c r="E257" s="136" cm="1">
        <f t="array" ref="E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"H"), PlayerData!$G:$G,PlayerData!H:H,""),
_xlfn.XLOOKUP(_xlfn.CONCAT(1,"-",$A257, "-", "H"), PlayerData!$G:$G,PlayerData!H:H,""),
_xlfn.XLOOKUP(_xlfn.CONCAT(2,"-",$A257, "-", "H"), PlayerData!$G:$G,PlayerData!H:H,""),
_xlfn.XLOOKUP(_xlfn.CONCAT(3,"-",$A257, "-", "H"), PlayerData!$G:$G,PlayerData!H:H,""),
_xlfn.XLOOKUP(_xlfn.CONCAT(4,"-",$A257, "-", "H"), PlayerData!$G:$G,PlayerData!H:H,""),
_xlfn.XLOOKUP(_xlfn.CONCAT(5,"-",$A257, "-", "H"), PlayerData!$G:$G,PlayerData!H:H,""),
_xlfn.XLOOKUP(_xlfn.CONCAT(6,"-",$A257, "-", "H"), PlayerData!$G:$G,PlayerData!H:H,""),
_xlfn.XLOOKUP(_xlfn.CONCAT(7,"-",$A257, "-", "H"), PlayerData!$G:$G,PlayerData!H:H,""),
_xlfn.XLOOKUP(_xlfn.CONCAT(8,"-",$A257, "-", "H"), PlayerData!$G:$G,PlayerData!H:H,""),
_xlfn.XLOOKUP(_xlfn.CONCAT(9,"-",$A257, "-", "H"), PlayerData!$G:$G,PlayerData!H:H,""),
_xlfn.XLOOKUP(_xlfn.CONCAT(10,"-",$A257, "-", "H"), PlayerData!$G:$G,PlayerData!H:H,""),
_xlfn.XLOOKUP(_xlfn.CONCAT(11,"-",$A257, "-", "H"), PlayerData!$G:$G,PlayerData!H:H,""),
_xlfn.XLOOKUP(_xlfn.CONCAT(12,"-",$A257, "-", "H"), PlayerData!$G:$G,PlayerData!H:H,""),
_xlfn.XLOOKUP(_xlfn.CONCAT(13,"-",$A257, "-", "H"), PlayerData!$G:$G,PlayerData!H:H,""),
_xlfn.XLOOKUP(_xlfn.CONCAT(14,"-",$A257, "-", "H"), PlayerData!$G:$G,PlayerData!H:H,""),
_xlfn.XLOOKUP(_xlfn.CONCAT(15,"-",$A257, "-", "H"), PlayerData!$G:$G,PlayerData!H:H,""),
_xlfn.XLOOKUP(_xlfn.CONCAT(16,"-",$A257, "-", "H"), PlayerData!$G:$G,PlayerData!H:H,""),
_xlfn.XLOOKUP(_xlfn.CONCAT(17,"-",$A257, "-", "H"), PlayerData!$G:$G,PlayerData!H:H,""),
_xlfn.XLOOKUP(_xlfn.CONCAT(18,"-",$A257, "-", "H"), PlayerData!$G:$G,PlayerData!H:H,"")))</f>
        <v>0.4</v>
      </c>
      <c r="F257" s="136" cm="1">
        <f t="array" ref="F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"H"), PlayerData!$G:$G,PlayerData!I:I,""),
_xlfn.XLOOKUP(_xlfn.CONCAT(1,"-",$A257, "-", "H"), PlayerData!$G:$G,PlayerData!I:I,""),
_xlfn.XLOOKUP(_xlfn.CONCAT(2,"-",$A257, "-", "H"), PlayerData!$G:$G,PlayerData!I:I,""),
_xlfn.XLOOKUP(_xlfn.CONCAT(3,"-",$A257, "-", "H"), PlayerData!$G:$G,PlayerData!I:I,""),
_xlfn.XLOOKUP(_xlfn.CONCAT(4,"-",$A257, "-", "H"), PlayerData!$G:$G,PlayerData!I:I,""),
_xlfn.XLOOKUP(_xlfn.CONCAT(5,"-",$A257, "-", "H"), PlayerData!$G:$G,PlayerData!I:I,""),
_xlfn.XLOOKUP(_xlfn.CONCAT(6,"-",$A257, "-", "H"), PlayerData!$G:$G,PlayerData!I:I,""),
_xlfn.XLOOKUP(_xlfn.CONCAT(7,"-",$A257, "-", "H"), PlayerData!$G:$G,PlayerData!I:I,""),
_xlfn.XLOOKUP(_xlfn.CONCAT(8,"-",$A257, "-", "H"), PlayerData!$G:$G,PlayerData!I:I,""),
_xlfn.XLOOKUP(_xlfn.CONCAT(9,"-",$A257, "-", "H"), PlayerData!$G:$G,PlayerData!I:I,""),
_xlfn.XLOOKUP(_xlfn.CONCAT(10,"-",$A257, "-", "H"), PlayerData!$G:$G,PlayerData!I:I,""),
_xlfn.XLOOKUP(_xlfn.CONCAT(11,"-",$A257, "-", "H"), PlayerData!$G:$G,PlayerData!I:I,""),
_xlfn.XLOOKUP(_xlfn.CONCAT(12,"-",$A257, "-", "H"), PlayerData!$G:$G,PlayerData!I:I,""),
_xlfn.XLOOKUP(_xlfn.CONCAT(13,"-",$A257, "-", "H"), PlayerData!$G:$G,PlayerData!I:I,""),
_xlfn.XLOOKUP(_xlfn.CONCAT(14,"-",$A257, "-", "H"), PlayerData!$G:$G,PlayerData!I:I,""),
_xlfn.XLOOKUP(_xlfn.CONCAT(15,"-",$A257, "-", "H"), PlayerData!$G:$G,PlayerData!I:I,""),
_xlfn.XLOOKUP(_xlfn.CONCAT(16,"-",$A257, "-", "H"), PlayerData!$G:$G,PlayerData!I:I,""),
_xlfn.XLOOKUP(_xlfn.CONCAT(17,"-",$A257, "-", "H"), PlayerData!$G:$G,PlayerData!I:I,""),
_xlfn.XLOOKUP(_xlfn.CONCAT(18,"-",$A257, "-", "H"), PlayerData!$G:$G,PlayerData!I:I,"")))</f>
        <v>0</v>
      </c>
      <c r="G257" s="90" cm="1">
        <f t="array" ref="G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"H"), PlayerData!$G:$G,PlayerData!L:L,""),
_xlfn.XLOOKUP(_xlfn.CONCAT(1,"-",$A257, "-", "H"), PlayerData!$G:$G,PlayerData!L:L,""),
_xlfn.XLOOKUP(_xlfn.CONCAT(2,"-",$A257, "-", "H"), PlayerData!$G:$G,PlayerData!L:L,""),
_xlfn.XLOOKUP(_xlfn.CONCAT(3,"-",$A257, "-", "H"), PlayerData!$G:$G,PlayerData!L:L,""),
_xlfn.XLOOKUP(_xlfn.CONCAT(4,"-",$A257, "-", "H"), PlayerData!$G:$G,PlayerData!L:L,""),
_xlfn.XLOOKUP(_xlfn.CONCAT(5,"-",$A257, "-", "H"), PlayerData!$G:$G,PlayerData!L:L,""),
_xlfn.XLOOKUP(_xlfn.CONCAT(6,"-",$A257, "-", "H"), PlayerData!$G:$G,PlayerData!L:L,""),
_xlfn.XLOOKUP(_xlfn.CONCAT(7,"-",$A257, "-", "H"), PlayerData!$G:$G,PlayerData!L:L,""),
_xlfn.XLOOKUP(_xlfn.CONCAT(8,"-",$A257, "-", "H"), PlayerData!$G:$G,PlayerData!L:L,""),
_xlfn.XLOOKUP(_xlfn.CONCAT(9,"-",$A257, "-", "H"), PlayerData!$G:$G,PlayerData!L:L,""),
_xlfn.XLOOKUP(_xlfn.CONCAT(10,"-",$A257, "-", "H"), PlayerData!$G:$G,PlayerData!L:L,""),
_xlfn.XLOOKUP(_xlfn.CONCAT(11,"-",$A257, "-", "H"), PlayerData!$G:$G,PlayerData!L:L,""),
_xlfn.XLOOKUP(_xlfn.CONCAT(12,"-",$A257, "-", "H"), PlayerData!$G:$G,PlayerData!L:L,""),
_xlfn.XLOOKUP(_xlfn.CONCAT(13,"-",$A257, "-", "H"), PlayerData!$G:$G,PlayerData!L:L,""),
_xlfn.XLOOKUP(_xlfn.CONCAT(14,"-",$A257, "-", "H"), PlayerData!$G:$G,PlayerData!L:L,""),
_xlfn.XLOOKUP(_xlfn.CONCAT(15,"-",$A257, "-", "H"), PlayerData!$G:$G,PlayerData!L:L,""),
_xlfn.XLOOKUP(_xlfn.CONCAT(16,"-",$A257, "-", "H"), PlayerData!$G:$G,PlayerData!L:L,""),
_xlfn.XLOOKUP(_xlfn.CONCAT(17,"-",$A257, "-", "H"), PlayerData!$G:$G,PlayerData!L:L,""),
_xlfn.XLOOKUP(_xlfn.CONCAT(18,"-",$A257, "-", "H"), PlayerData!$G:$G,PlayerData!L:L,"")))</f>
        <v>0.3</v>
      </c>
      <c r="H257" s="132">
        <f t="shared" si="20"/>
        <v>9.0909090909090899</v>
      </c>
      <c r="I257" s="132">
        <f t="shared" si="21"/>
        <v>0</v>
      </c>
      <c r="J257" s="72">
        <f t="shared" si="22"/>
        <v>4.0431266846361194</v>
      </c>
      <c r="K257" s="138" cm="1">
        <f t="array" ref="K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"A"), PlayerData!$M:$M,PlayerData!N:N,""),
_xlfn.XLOOKUP(_xlfn.CONCAT(1,"-",$A257, "-", "A"), PlayerData!$M:$M,PlayerData!N:N,""),
_xlfn.XLOOKUP(_xlfn.CONCAT(2,"-",$A257, "-", "A"), PlayerData!$M:$M,PlayerData!N:N,""),
_xlfn.XLOOKUP(_xlfn.CONCAT(3,"-",$A257, "-", "A"), PlayerData!$M:$M,PlayerData!N:N,""),
_xlfn.XLOOKUP(_xlfn.CONCAT(4,"-",$A257, "-", "A"), PlayerData!$M:$M,PlayerData!N:N,""),
_xlfn.XLOOKUP(_xlfn.CONCAT(5,"-",$A257, "-", "A"), PlayerData!$M:$M,PlayerData!N:N,""),
_xlfn.XLOOKUP(_xlfn.CONCAT(6,"-",$A257, "-", "A"), PlayerData!$M:$M,PlayerData!N:N,""),
_xlfn.XLOOKUP(_xlfn.CONCAT(7,"-",$A257, "-", "A"), PlayerData!$M:$M,PlayerData!N:N,""),
_xlfn.XLOOKUP(_xlfn.CONCAT(8,"-",$A257, "-", "A"), PlayerData!$M:$M,PlayerData!N:N,""),
_xlfn.XLOOKUP(_xlfn.CONCAT(9,"-",$A257, "-", "A"), PlayerData!$M:$M,PlayerData!N:N,""),
_xlfn.XLOOKUP(_xlfn.CONCAT(10,"-",$A257, "-", "A"), PlayerData!$M:$M,PlayerData!N:N,""),
_xlfn.XLOOKUP(_xlfn.CONCAT(11,"-",$A257, "-", "A"), PlayerData!$M:$M,PlayerData!N:N,""),
_xlfn.XLOOKUP(_xlfn.CONCAT(12,"-",$A257, "-", "A"), PlayerData!$M:$M,PlayerData!N:N,""),
_xlfn.XLOOKUP(_xlfn.CONCAT(13,"-",$A257, "-", "A"), PlayerData!$M:$M,PlayerData!N:N,""),
_xlfn.XLOOKUP(_xlfn.CONCAT(14,"-",$A257, "-", "A"), PlayerData!$M:$M,PlayerData!N:N,""),
_xlfn.XLOOKUP(_xlfn.CONCAT(15,"-",$A257, "-", "A"), PlayerData!$M:$M,PlayerData!N:N,""),
_xlfn.XLOOKUP(_xlfn.CONCAT(16,"-",$A257, "-", "A"), PlayerData!$M:$M,PlayerData!N:N,""),
_xlfn.XLOOKUP(_xlfn.CONCAT(17,"-",$A257, "-", "A"), PlayerData!$M:$M,PlayerData!N:N,""),
_xlfn.XLOOKUP(_xlfn.CONCAT(18,"-",$A257, "-", "A"), PlayerData!$M:$M,PlayerData!N:N,"")))</f>
        <v>0</v>
      </c>
      <c r="L257" s="138" cm="1">
        <f t="array" ref="L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"A"), PlayerData!$M:$M,PlayerData!O:O,""),
_xlfn.XLOOKUP(_xlfn.CONCAT(1,"-",$A257, "-", "A"), PlayerData!$M:$M,PlayerData!O:O,""),
_xlfn.XLOOKUP(_xlfn.CONCAT(2,"-",$A257, "-", "A"), PlayerData!$M:$M,PlayerData!O:O,""),
_xlfn.XLOOKUP(_xlfn.CONCAT(3,"-",$A257, "-", "A"), PlayerData!$M:$M,PlayerData!O:O,""),
_xlfn.XLOOKUP(_xlfn.CONCAT(4,"-",$A257, "-", "A"), PlayerData!$M:$M,PlayerData!O:O,""),
_xlfn.XLOOKUP(_xlfn.CONCAT(5,"-",$A257, "-", "A"), PlayerData!$M:$M,PlayerData!O:O,""),
_xlfn.XLOOKUP(_xlfn.CONCAT(6,"-",$A257, "-", "A"), PlayerData!$M:$M,PlayerData!O:O,""),
_xlfn.XLOOKUP(_xlfn.CONCAT(7,"-",$A257, "-", "A"), PlayerData!$M:$M,PlayerData!O:O,""),
_xlfn.XLOOKUP(_xlfn.CONCAT(8,"-",$A257, "-", "A"), PlayerData!$M:$M,PlayerData!O:O,""),
_xlfn.XLOOKUP(_xlfn.CONCAT(9,"-",$A257, "-", "A"), PlayerData!$M:$M,PlayerData!O:O,""),
_xlfn.XLOOKUP(_xlfn.CONCAT(10,"-",$A257, "-", "A"), PlayerData!$M:$M,PlayerData!O:O,""),
_xlfn.XLOOKUP(_xlfn.CONCAT(11,"-",$A257, "-", "A"), PlayerData!$M:$M,PlayerData!O:O,""),
_xlfn.XLOOKUP(_xlfn.CONCAT(12,"-",$A257, "-", "A"), PlayerData!$M:$M,PlayerData!O:O,""),
_xlfn.XLOOKUP(_xlfn.CONCAT(13,"-",$A257, "-", "A"), PlayerData!$M:$M,PlayerData!O:O,""),
_xlfn.XLOOKUP(_xlfn.CONCAT(14,"-",$A257, "-", "A"), PlayerData!$M:$M,PlayerData!O:O,""),
_xlfn.XLOOKUP(_xlfn.CONCAT(15,"-",$A257, "-", "A"), PlayerData!$M:$M,PlayerData!O:O,""),
_xlfn.XLOOKUP(_xlfn.CONCAT(16,"-",$A257, "-", "A"), PlayerData!$M:$M,PlayerData!O:O,""),
_xlfn.XLOOKUP(_xlfn.CONCAT(17,"-",$A257, "-", "A"), PlayerData!$M:$M,PlayerData!O:O,""),
_xlfn.XLOOKUP(_xlfn.CONCAT(18,"-",$A257, "-", "A"), PlayerData!$M:$M,PlayerData!O:O,"")))</f>
        <v>0</v>
      </c>
      <c r="M257" s="96" cm="1">
        <f t="array" ref="M2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_xlfn.XLOOKUP(_xlfn.CONCAT(0,"-",$A257, "-", "A"), PlayerData!$M:$M,PlayerData!R:R,""),
_xlfn.XLOOKUP(_xlfn.CONCAT(1,"-",$A257, "-", "A"), PlayerData!$M:$M,PlayerData!R:R,""),
_xlfn.XLOOKUP(_xlfn.CONCAT(2,"-",$A257, "-", "A"), PlayerData!$M:$M,PlayerData!R:R,""),
_xlfn.XLOOKUP(_xlfn.CONCAT(3,"-",$A257, "-", "A"), PlayerData!$M:$M,PlayerData!R:R,""),
_xlfn.XLOOKUP(_xlfn.CONCAT(4,"-",$A257, "-", "A"), PlayerData!$M:$M,PlayerData!R:R,""),
_xlfn.XLOOKUP(_xlfn.CONCAT(5,"-",$A257, "-", "A"), PlayerData!$M:$M,PlayerData!R:R,""),
_xlfn.XLOOKUP(_xlfn.CONCAT(6,"-",$A257, "-", "A"), PlayerData!$M:$M,PlayerData!R:R,""),
_xlfn.XLOOKUP(_xlfn.CONCAT(7,"-",$A257, "-", "A"), PlayerData!$M:$M,PlayerData!R:R,""),
_xlfn.XLOOKUP(_xlfn.CONCAT(8,"-",$A257, "-", "A"), PlayerData!$M:$M,PlayerData!R:R,""),
_xlfn.XLOOKUP(_xlfn.CONCAT(9,"-",$A257, "-", "A"), PlayerData!$M:$M,PlayerData!R:R,""),
_xlfn.XLOOKUP(_xlfn.CONCAT(10,"-",$A257, "-", "A"), PlayerData!$M:$M,PlayerData!R:R,""),
_xlfn.XLOOKUP(_xlfn.CONCAT(11,"-",$A257, "-", "A"), PlayerData!$M:$M,PlayerData!R:R,""),
_xlfn.XLOOKUP(_xlfn.CONCAT(12,"-",$A257, "-", "A"), PlayerData!$M:$M,PlayerData!R:R,""),
_xlfn.XLOOKUP(_xlfn.CONCAT(13,"-",$A257, "-", "A"), PlayerData!$M:$M,PlayerData!R:R,""),
_xlfn.XLOOKUP(_xlfn.CONCAT(14,"-",$A257, "-", "A"), PlayerData!$M:$M,PlayerData!R:R,""),
_xlfn.XLOOKUP(_xlfn.CONCAT(15,"-",$A257, "-", "A"), PlayerData!$M:$M,PlayerData!R:R,""),
_xlfn.XLOOKUP(_xlfn.CONCAT(16,"-",$A257, "-", "A"), PlayerData!$M:$M,PlayerData!R:R,""),
_xlfn.XLOOKUP(_xlfn.CONCAT(17,"-",$A257, "-", "A"), PlayerData!$M:$M,PlayerData!R:R,""),
_xlfn.XLOOKUP(_xlfn.CONCAT(18,"-",$A257, "-", "A"), PlayerData!$M:$M,PlayerData!R:R,"")))</f>
        <v>0</v>
      </c>
      <c r="N257" s="134">
        <f t="shared" si="23"/>
        <v>0</v>
      </c>
      <c r="O257" s="134">
        <f t="shared" si="24"/>
        <v>0</v>
      </c>
      <c r="P257" s="73">
        <f t="shared" si="25"/>
        <v>0</v>
      </c>
      <c r="Q257" s="132" cm="1">
        <f t="array" ref="Q257">IF(OR($A257=Solver!$T$12:$T$201),0,SUMPRODUCT($H257:$J257,$T$4:$V$4))</f>
        <v>4.0431266846361194</v>
      </c>
      <c r="R257" s="73" cm="1">
        <f t="array" ref="R257">IF(OR($A257=Solver!$T$12:$T$201),0, SUMPRODUCT($N257:$P257, $T$4:$V$4))</f>
        <v>0</v>
      </c>
    </row>
    <row r="258" spans="1:18">
      <c r="A258" s="55">
        <v>256</v>
      </c>
      <c r="B258" s="55" t="str">
        <f>_xlfn.XLOOKUP($A258, PlayerData!$B$3:$B$394, PlayerData!C$3:C$394)</f>
        <v>AVL</v>
      </c>
      <c r="C258" s="55" t="str">
        <f>_xlfn.XLOOKUP($A258, PlayerData!$B$3:$B$394, PlayerData!D$3:D$394)</f>
        <v>D</v>
      </c>
      <c r="D258" s="31" t="str">
        <f>_xlfn.XLOOKUP($A258, PlayerData!$B$3:$B$394, PlayerData!E$3:E$394)</f>
        <v>Mings</v>
      </c>
      <c r="E258" s="136" cm="1">
        <f t="array" ref="E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"H"), PlayerData!$G:$G,PlayerData!H:H,""),
_xlfn.XLOOKUP(_xlfn.CONCAT(1,"-",$A258, "-", "H"), PlayerData!$G:$G,PlayerData!H:H,""),
_xlfn.XLOOKUP(_xlfn.CONCAT(2,"-",$A258, "-", "H"), PlayerData!$G:$G,PlayerData!H:H,""),
_xlfn.XLOOKUP(_xlfn.CONCAT(3,"-",$A258, "-", "H"), PlayerData!$G:$G,PlayerData!H:H,""),
_xlfn.XLOOKUP(_xlfn.CONCAT(4,"-",$A258, "-", "H"), PlayerData!$G:$G,PlayerData!H:H,""),
_xlfn.XLOOKUP(_xlfn.CONCAT(5,"-",$A258, "-", "H"), PlayerData!$G:$G,PlayerData!H:H,""),
_xlfn.XLOOKUP(_xlfn.CONCAT(6,"-",$A258, "-", "H"), PlayerData!$G:$G,PlayerData!H:H,""),
_xlfn.XLOOKUP(_xlfn.CONCAT(7,"-",$A258, "-", "H"), PlayerData!$G:$G,PlayerData!H:H,""),
_xlfn.XLOOKUP(_xlfn.CONCAT(8,"-",$A258, "-", "H"), PlayerData!$G:$G,PlayerData!H:H,""),
_xlfn.XLOOKUP(_xlfn.CONCAT(9,"-",$A258, "-", "H"), PlayerData!$G:$G,PlayerData!H:H,""),
_xlfn.XLOOKUP(_xlfn.CONCAT(10,"-",$A258, "-", "H"), PlayerData!$G:$G,PlayerData!H:H,""),
_xlfn.XLOOKUP(_xlfn.CONCAT(11,"-",$A258, "-", "H"), PlayerData!$G:$G,PlayerData!H:H,""),
_xlfn.XLOOKUP(_xlfn.CONCAT(12,"-",$A258, "-", "H"), PlayerData!$G:$G,PlayerData!H:H,""),
_xlfn.XLOOKUP(_xlfn.CONCAT(13,"-",$A258, "-", "H"), PlayerData!$G:$G,PlayerData!H:H,""),
_xlfn.XLOOKUP(_xlfn.CONCAT(14,"-",$A258, "-", "H"), PlayerData!$G:$G,PlayerData!H:H,""),
_xlfn.XLOOKUP(_xlfn.CONCAT(15,"-",$A258, "-", "H"), PlayerData!$G:$G,PlayerData!H:H,""),
_xlfn.XLOOKUP(_xlfn.CONCAT(16,"-",$A258, "-", "H"), PlayerData!$G:$G,PlayerData!H:H,""),
_xlfn.XLOOKUP(_xlfn.CONCAT(17,"-",$A258, "-", "H"), PlayerData!$G:$G,PlayerData!H:H,""),
_xlfn.XLOOKUP(_xlfn.CONCAT(18,"-",$A258, "-", "H"), PlayerData!$G:$G,PlayerData!H:H,"")))</f>
        <v>0.25</v>
      </c>
      <c r="F258" s="136" cm="1">
        <f t="array" ref="F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"H"), PlayerData!$G:$G,PlayerData!I:I,""),
_xlfn.XLOOKUP(_xlfn.CONCAT(1,"-",$A258, "-", "H"), PlayerData!$G:$G,PlayerData!I:I,""),
_xlfn.XLOOKUP(_xlfn.CONCAT(2,"-",$A258, "-", "H"), PlayerData!$G:$G,PlayerData!I:I,""),
_xlfn.XLOOKUP(_xlfn.CONCAT(3,"-",$A258, "-", "H"), PlayerData!$G:$G,PlayerData!I:I,""),
_xlfn.XLOOKUP(_xlfn.CONCAT(4,"-",$A258, "-", "H"), PlayerData!$G:$G,PlayerData!I:I,""),
_xlfn.XLOOKUP(_xlfn.CONCAT(5,"-",$A258, "-", "H"), PlayerData!$G:$G,PlayerData!I:I,""),
_xlfn.XLOOKUP(_xlfn.CONCAT(6,"-",$A258, "-", "H"), PlayerData!$G:$G,PlayerData!I:I,""),
_xlfn.XLOOKUP(_xlfn.CONCAT(7,"-",$A258, "-", "H"), PlayerData!$G:$G,PlayerData!I:I,""),
_xlfn.XLOOKUP(_xlfn.CONCAT(8,"-",$A258, "-", "H"), PlayerData!$G:$G,PlayerData!I:I,""),
_xlfn.XLOOKUP(_xlfn.CONCAT(9,"-",$A258, "-", "H"), PlayerData!$G:$G,PlayerData!I:I,""),
_xlfn.XLOOKUP(_xlfn.CONCAT(10,"-",$A258, "-", "H"), PlayerData!$G:$G,PlayerData!I:I,""),
_xlfn.XLOOKUP(_xlfn.CONCAT(11,"-",$A258, "-", "H"), PlayerData!$G:$G,PlayerData!I:I,""),
_xlfn.XLOOKUP(_xlfn.CONCAT(12,"-",$A258, "-", "H"), PlayerData!$G:$G,PlayerData!I:I,""),
_xlfn.XLOOKUP(_xlfn.CONCAT(13,"-",$A258, "-", "H"), PlayerData!$G:$G,PlayerData!I:I,""),
_xlfn.XLOOKUP(_xlfn.CONCAT(14,"-",$A258, "-", "H"), PlayerData!$G:$G,PlayerData!I:I,""),
_xlfn.XLOOKUP(_xlfn.CONCAT(15,"-",$A258, "-", "H"), PlayerData!$G:$G,PlayerData!I:I,""),
_xlfn.XLOOKUP(_xlfn.CONCAT(16,"-",$A258, "-", "H"), PlayerData!$G:$G,PlayerData!I:I,""),
_xlfn.XLOOKUP(_xlfn.CONCAT(17,"-",$A258, "-", "H"), PlayerData!$G:$G,PlayerData!I:I,""),
_xlfn.XLOOKUP(_xlfn.CONCAT(18,"-",$A258, "-", "H"), PlayerData!$G:$G,PlayerData!I:I,"")))</f>
        <v>0</v>
      </c>
      <c r="G258" s="90" cm="1">
        <f t="array" ref="G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"H"), PlayerData!$G:$G,PlayerData!L:L,""),
_xlfn.XLOOKUP(_xlfn.CONCAT(1,"-",$A258, "-", "H"), PlayerData!$G:$G,PlayerData!L:L,""),
_xlfn.XLOOKUP(_xlfn.CONCAT(2,"-",$A258, "-", "H"), PlayerData!$G:$G,PlayerData!L:L,""),
_xlfn.XLOOKUP(_xlfn.CONCAT(3,"-",$A258, "-", "H"), PlayerData!$G:$G,PlayerData!L:L,""),
_xlfn.XLOOKUP(_xlfn.CONCAT(4,"-",$A258, "-", "H"), PlayerData!$G:$G,PlayerData!L:L,""),
_xlfn.XLOOKUP(_xlfn.CONCAT(5,"-",$A258, "-", "H"), PlayerData!$G:$G,PlayerData!L:L,""),
_xlfn.XLOOKUP(_xlfn.CONCAT(6,"-",$A258, "-", "H"), PlayerData!$G:$G,PlayerData!L:L,""),
_xlfn.XLOOKUP(_xlfn.CONCAT(7,"-",$A258, "-", "H"), PlayerData!$G:$G,PlayerData!L:L,""),
_xlfn.XLOOKUP(_xlfn.CONCAT(8,"-",$A258, "-", "H"), PlayerData!$G:$G,PlayerData!L:L,""),
_xlfn.XLOOKUP(_xlfn.CONCAT(9,"-",$A258, "-", "H"), PlayerData!$G:$G,PlayerData!L:L,""),
_xlfn.XLOOKUP(_xlfn.CONCAT(10,"-",$A258, "-", "H"), PlayerData!$G:$G,PlayerData!L:L,""),
_xlfn.XLOOKUP(_xlfn.CONCAT(11,"-",$A258, "-", "H"), PlayerData!$G:$G,PlayerData!L:L,""),
_xlfn.XLOOKUP(_xlfn.CONCAT(12,"-",$A258, "-", "H"), PlayerData!$G:$G,PlayerData!L:L,""),
_xlfn.XLOOKUP(_xlfn.CONCAT(13,"-",$A258, "-", "H"), PlayerData!$G:$G,PlayerData!L:L,""),
_xlfn.XLOOKUP(_xlfn.CONCAT(14,"-",$A258, "-", "H"), PlayerData!$G:$G,PlayerData!L:L,""),
_xlfn.XLOOKUP(_xlfn.CONCAT(15,"-",$A258, "-", "H"), PlayerData!$G:$G,PlayerData!L:L,""),
_xlfn.XLOOKUP(_xlfn.CONCAT(16,"-",$A258, "-", "H"), PlayerData!$G:$G,PlayerData!L:L,""),
_xlfn.XLOOKUP(_xlfn.CONCAT(17,"-",$A258, "-", "H"), PlayerData!$G:$G,PlayerData!L:L,""),
_xlfn.XLOOKUP(_xlfn.CONCAT(18,"-",$A258, "-", "H"), PlayerData!$G:$G,PlayerData!L:L,"")))</f>
        <v>0.18</v>
      </c>
      <c r="H258" s="132">
        <f t="shared" si="20"/>
        <v>5.6818181818181817</v>
      </c>
      <c r="I258" s="132">
        <f t="shared" si="21"/>
        <v>0</v>
      </c>
      <c r="J258" s="72">
        <f t="shared" si="22"/>
        <v>2.4258760107816713</v>
      </c>
      <c r="K258" s="138" cm="1">
        <f t="array" ref="K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"A"), PlayerData!$M:$M,PlayerData!N:N,""),
_xlfn.XLOOKUP(_xlfn.CONCAT(1,"-",$A258, "-", "A"), PlayerData!$M:$M,PlayerData!N:N,""),
_xlfn.XLOOKUP(_xlfn.CONCAT(2,"-",$A258, "-", "A"), PlayerData!$M:$M,PlayerData!N:N,""),
_xlfn.XLOOKUP(_xlfn.CONCAT(3,"-",$A258, "-", "A"), PlayerData!$M:$M,PlayerData!N:N,""),
_xlfn.XLOOKUP(_xlfn.CONCAT(4,"-",$A258, "-", "A"), PlayerData!$M:$M,PlayerData!N:N,""),
_xlfn.XLOOKUP(_xlfn.CONCAT(5,"-",$A258, "-", "A"), PlayerData!$M:$M,PlayerData!N:N,""),
_xlfn.XLOOKUP(_xlfn.CONCAT(6,"-",$A258, "-", "A"), PlayerData!$M:$M,PlayerData!N:N,""),
_xlfn.XLOOKUP(_xlfn.CONCAT(7,"-",$A258, "-", "A"), PlayerData!$M:$M,PlayerData!N:N,""),
_xlfn.XLOOKUP(_xlfn.CONCAT(8,"-",$A258, "-", "A"), PlayerData!$M:$M,PlayerData!N:N,""),
_xlfn.XLOOKUP(_xlfn.CONCAT(9,"-",$A258, "-", "A"), PlayerData!$M:$M,PlayerData!N:N,""),
_xlfn.XLOOKUP(_xlfn.CONCAT(10,"-",$A258, "-", "A"), PlayerData!$M:$M,PlayerData!N:N,""),
_xlfn.XLOOKUP(_xlfn.CONCAT(11,"-",$A258, "-", "A"), PlayerData!$M:$M,PlayerData!N:N,""),
_xlfn.XLOOKUP(_xlfn.CONCAT(12,"-",$A258, "-", "A"), PlayerData!$M:$M,PlayerData!N:N,""),
_xlfn.XLOOKUP(_xlfn.CONCAT(13,"-",$A258, "-", "A"), PlayerData!$M:$M,PlayerData!N:N,""),
_xlfn.XLOOKUP(_xlfn.CONCAT(14,"-",$A258, "-", "A"), PlayerData!$M:$M,PlayerData!N:N,""),
_xlfn.XLOOKUP(_xlfn.CONCAT(15,"-",$A258, "-", "A"), PlayerData!$M:$M,PlayerData!N:N,""),
_xlfn.XLOOKUP(_xlfn.CONCAT(16,"-",$A258, "-", "A"), PlayerData!$M:$M,PlayerData!N:N,""),
_xlfn.XLOOKUP(_xlfn.CONCAT(17,"-",$A258, "-", "A"), PlayerData!$M:$M,PlayerData!N:N,""),
_xlfn.XLOOKUP(_xlfn.CONCAT(18,"-",$A258, "-", "A"), PlayerData!$M:$M,PlayerData!N:N,"")))</f>
        <v>0.22</v>
      </c>
      <c r="L258" s="138" cm="1">
        <f t="array" ref="L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"A"), PlayerData!$M:$M,PlayerData!O:O,""),
_xlfn.XLOOKUP(_xlfn.CONCAT(1,"-",$A258, "-", "A"), PlayerData!$M:$M,PlayerData!O:O,""),
_xlfn.XLOOKUP(_xlfn.CONCAT(2,"-",$A258, "-", "A"), PlayerData!$M:$M,PlayerData!O:O,""),
_xlfn.XLOOKUP(_xlfn.CONCAT(3,"-",$A258, "-", "A"), PlayerData!$M:$M,PlayerData!O:O,""),
_xlfn.XLOOKUP(_xlfn.CONCAT(4,"-",$A258, "-", "A"), PlayerData!$M:$M,PlayerData!O:O,""),
_xlfn.XLOOKUP(_xlfn.CONCAT(5,"-",$A258, "-", "A"), PlayerData!$M:$M,PlayerData!O:O,""),
_xlfn.XLOOKUP(_xlfn.CONCAT(6,"-",$A258, "-", "A"), PlayerData!$M:$M,PlayerData!O:O,""),
_xlfn.XLOOKUP(_xlfn.CONCAT(7,"-",$A258, "-", "A"), PlayerData!$M:$M,PlayerData!O:O,""),
_xlfn.XLOOKUP(_xlfn.CONCAT(8,"-",$A258, "-", "A"), PlayerData!$M:$M,PlayerData!O:O,""),
_xlfn.XLOOKUP(_xlfn.CONCAT(9,"-",$A258, "-", "A"), PlayerData!$M:$M,PlayerData!O:O,""),
_xlfn.XLOOKUP(_xlfn.CONCAT(10,"-",$A258, "-", "A"), PlayerData!$M:$M,PlayerData!O:O,""),
_xlfn.XLOOKUP(_xlfn.CONCAT(11,"-",$A258, "-", "A"), PlayerData!$M:$M,PlayerData!O:O,""),
_xlfn.XLOOKUP(_xlfn.CONCAT(12,"-",$A258, "-", "A"), PlayerData!$M:$M,PlayerData!O:O,""),
_xlfn.XLOOKUP(_xlfn.CONCAT(13,"-",$A258, "-", "A"), PlayerData!$M:$M,PlayerData!O:O,""),
_xlfn.XLOOKUP(_xlfn.CONCAT(14,"-",$A258, "-", "A"), PlayerData!$M:$M,PlayerData!O:O,""),
_xlfn.XLOOKUP(_xlfn.CONCAT(15,"-",$A258, "-", "A"), PlayerData!$M:$M,PlayerData!O:O,""),
_xlfn.XLOOKUP(_xlfn.CONCAT(16,"-",$A258, "-", "A"), PlayerData!$M:$M,PlayerData!O:O,""),
_xlfn.XLOOKUP(_xlfn.CONCAT(17,"-",$A258, "-", "A"), PlayerData!$M:$M,PlayerData!O:O,""),
_xlfn.XLOOKUP(_xlfn.CONCAT(18,"-",$A258, "-", "A"), PlayerData!$M:$M,PlayerData!O:O,"")))</f>
        <v>0</v>
      </c>
      <c r="M258" s="96" cm="1">
        <f t="array" ref="M2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_xlfn.XLOOKUP(_xlfn.CONCAT(0,"-",$A258, "-", "A"), PlayerData!$M:$M,PlayerData!R:R,""),
_xlfn.XLOOKUP(_xlfn.CONCAT(1,"-",$A258, "-", "A"), PlayerData!$M:$M,PlayerData!R:R,""),
_xlfn.XLOOKUP(_xlfn.CONCAT(2,"-",$A258, "-", "A"), PlayerData!$M:$M,PlayerData!R:R,""),
_xlfn.XLOOKUP(_xlfn.CONCAT(3,"-",$A258, "-", "A"), PlayerData!$M:$M,PlayerData!R:R,""),
_xlfn.XLOOKUP(_xlfn.CONCAT(4,"-",$A258, "-", "A"), PlayerData!$M:$M,PlayerData!R:R,""),
_xlfn.XLOOKUP(_xlfn.CONCAT(5,"-",$A258, "-", "A"), PlayerData!$M:$M,PlayerData!R:R,""),
_xlfn.XLOOKUP(_xlfn.CONCAT(6,"-",$A258, "-", "A"), PlayerData!$M:$M,PlayerData!R:R,""),
_xlfn.XLOOKUP(_xlfn.CONCAT(7,"-",$A258, "-", "A"), PlayerData!$M:$M,PlayerData!R:R,""),
_xlfn.XLOOKUP(_xlfn.CONCAT(8,"-",$A258, "-", "A"), PlayerData!$M:$M,PlayerData!R:R,""),
_xlfn.XLOOKUP(_xlfn.CONCAT(9,"-",$A258, "-", "A"), PlayerData!$M:$M,PlayerData!R:R,""),
_xlfn.XLOOKUP(_xlfn.CONCAT(10,"-",$A258, "-", "A"), PlayerData!$M:$M,PlayerData!R:R,""),
_xlfn.XLOOKUP(_xlfn.CONCAT(11,"-",$A258, "-", "A"), PlayerData!$M:$M,PlayerData!R:R,""),
_xlfn.XLOOKUP(_xlfn.CONCAT(12,"-",$A258, "-", "A"), PlayerData!$M:$M,PlayerData!R:R,""),
_xlfn.XLOOKUP(_xlfn.CONCAT(13,"-",$A258, "-", "A"), PlayerData!$M:$M,PlayerData!R:R,""),
_xlfn.XLOOKUP(_xlfn.CONCAT(14,"-",$A258, "-", "A"), PlayerData!$M:$M,PlayerData!R:R,""),
_xlfn.XLOOKUP(_xlfn.CONCAT(15,"-",$A258, "-", "A"), PlayerData!$M:$M,PlayerData!R:R,""),
_xlfn.XLOOKUP(_xlfn.CONCAT(16,"-",$A258, "-", "A"), PlayerData!$M:$M,PlayerData!R:R,""),
_xlfn.XLOOKUP(_xlfn.CONCAT(17,"-",$A258, "-", "A"), PlayerData!$M:$M,PlayerData!R:R,""),
_xlfn.XLOOKUP(_xlfn.CONCAT(18,"-",$A258, "-", "A"), PlayerData!$M:$M,PlayerData!R:R,"")))</f>
        <v>0.15</v>
      </c>
      <c r="N258" s="134">
        <f t="shared" si="23"/>
        <v>5</v>
      </c>
      <c r="O258" s="134">
        <f t="shared" si="24"/>
        <v>0</v>
      </c>
      <c r="P258" s="73">
        <f t="shared" si="25"/>
        <v>2.0215633423180597</v>
      </c>
      <c r="Q258" s="132" cm="1">
        <f t="array" ref="Q258">IF(OR($A258=Solver!$T$12:$T$201),0,SUMPRODUCT($H258:$J258,$T$4:$V$4))</f>
        <v>2.4258760107816713</v>
      </c>
      <c r="R258" s="73" cm="1">
        <f t="array" ref="R258">IF(OR($A258=Solver!$T$12:$T$201),0, SUMPRODUCT($N258:$P258, $T$4:$V$4))</f>
        <v>2.0215633423180597</v>
      </c>
    </row>
    <row r="259" spans="1:18">
      <c r="A259" s="55">
        <v>257</v>
      </c>
      <c r="B259" s="55" t="str">
        <f>_xlfn.XLOOKUP($A259, PlayerData!$B$3:$B$394, PlayerData!C$3:C$394)</f>
        <v>BHA</v>
      </c>
      <c r="C259" s="55" t="str">
        <f>_xlfn.XLOOKUP($A259, PlayerData!$B$3:$B$394, PlayerData!D$3:D$394)</f>
        <v>D</v>
      </c>
      <c r="D259" s="31" t="str">
        <f>_xlfn.XLOOKUP($A259, PlayerData!$B$3:$B$394, PlayerData!E$3:E$394)</f>
        <v>Dunk</v>
      </c>
      <c r="E259" s="136" cm="1">
        <f t="array" ref="E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"H"), PlayerData!$G:$G,PlayerData!H:H,""),
_xlfn.XLOOKUP(_xlfn.CONCAT(1,"-",$A259, "-", "H"), PlayerData!$G:$G,PlayerData!H:H,""),
_xlfn.XLOOKUP(_xlfn.CONCAT(2,"-",$A259, "-", "H"), PlayerData!$G:$G,PlayerData!H:H,""),
_xlfn.XLOOKUP(_xlfn.CONCAT(3,"-",$A259, "-", "H"), PlayerData!$G:$G,PlayerData!H:H,""),
_xlfn.XLOOKUP(_xlfn.CONCAT(4,"-",$A259, "-", "H"), PlayerData!$G:$G,PlayerData!H:H,""),
_xlfn.XLOOKUP(_xlfn.CONCAT(5,"-",$A259, "-", "H"), PlayerData!$G:$G,PlayerData!H:H,""),
_xlfn.XLOOKUP(_xlfn.CONCAT(6,"-",$A259, "-", "H"), PlayerData!$G:$G,PlayerData!H:H,""),
_xlfn.XLOOKUP(_xlfn.CONCAT(7,"-",$A259, "-", "H"), PlayerData!$G:$G,PlayerData!H:H,""),
_xlfn.XLOOKUP(_xlfn.CONCAT(8,"-",$A259, "-", "H"), PlayerData!$G:$G,PlayerData!H:H,""),
_xlfn.XLOOKUP(_xlfn.CONCAT(9,"-",$A259, "-", "H"), PlayerData!$G:$G,PlayerData!H:H,""),
_xlfn.XLOOKUP(_xlfn.CONCAT(10,"-",$A259, "-", "H"), PlayerData!$G:$G,PlayerData!H:H,""),
_xlfn.XLOOKUP(_xlfn.CONCAT(11,"-",$A259, "-", "H"), PlayerData!$G:$G,PlayerData!H:H,""),
_xlfn.XLOOKUP(_xlfn.CONCAT(12,"-",$A259, "-", "H"), PlayerData!$G:$G,PlayerData!H:H,""),
_xlfn.XLOOKUP(_xlfn.CONCAT(13,"-",$A259, "-", "H"), PlayerData!$G:$G,PlayerData!H:H,""),
_xlfn.XLOOKUP(_xlfn.CONCAT(14,"-",$A259, "-", "H"), PlayerData!$G:$G,PlayerData!H:H,""),
_xlfn.XLOOKUP(_xlfn.CONCAT(15,"-",$A259, "-", "H"), PlayerData!$G:$G,PlayerData!H:H,""),
_xlfn.XLOOKUP(_xlfn.CONCAT(16,"-",$A259, "-", "H"), PlayerData!$G:$G,PlayerData!H:H,""),
_xlfn.XLOOKUP(_xlfn.CONCAT(17,"-",$A259, "-", "H"), PlayerData!$G:$G,PlayerData!H:H,""),
_xlfn.XLOOKUP(_xlfn.CONCAT(18,"-",$A259, "-", "H"), PlayerData!$G:$G,PlayerData!H:H,"")))</f>
        <v>0.9</v>
      </c>
      <c r="F259" s="136" cm="1">
        <f t="array" ref="F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"H"), PlayerData!$G:$G,PlayerData!I:I,""),
_xlfn.XLOOKUP(_xlfn.CONCAT(1,"-",$A259, "-", "H"), PlayerData!$G:$G,PlayerData!I:I,""),
_xlfn.XLOOKUP(_xlfn.CONCAT(2,"-",$A259, "-", "H"), PlayerData!$G:$G,PlayerData!I:I,""),
_xlfn.XLOOKUP(_xlfn.CONCAT(3,"-",$A259, "-", "H"), PlayerData!$G:$G,PlayerData!I:I,""),
_xlfn.XLOOKUP(_xlfn.CONCAT(4,"-",$A259, "-", "H"), PlayerData!$G:$G,PlayerData!I:I,""),
_xlfn.XLOOKUP(_xlfn.CONCAT(5,"-",$A259, "-", "H"), PlayerData!$G:$G,PlayerData!I:I,""),
_xlfn.XLOOKUP(_xlfn.CONCAT(6,"-",$A259, "-", "H"), PlayerData!$G:$G,PlayerData!I:I,""),
_xlfn.XLOOKUP(_xlfn.CONCAT(7,"-",$A259, "-", "H"), PlayerData!$G:$G,PlayerData!I:I,""),
_xlfn.XLOOKUP(_xlfn.CONCAT(8,"-",$A259, "-", "H"), PlayerData!$G:$G,PlayerData!I:I,""),
_xlfn.XLOOKUP(_xlfn.CONCAT(9,"-",$A259, "-", "H"), PlayerData!$G:$G,PlayerData!I:I,""),
_xlfn.XLOOKUP(_xlfn.CONCAT(10,"-",$A259, "-", "H"), PlayerData!$G:$G,PlayerData!I:I,""),
_xlfn.XLOOKUP(_xlfn.CONCAT(11,"-",$A259, "-", "H"), PlayerData!$G:$G,PlayerData!I:I,""),
_xlfn.XLOOKUP(_xlfn.CONCAT(12,"-",$A259, "-", "H"), PlayerData!$G:$G,PlayerData!I:I,""),
_xlfn.XLOOKUP(_xlfn.CONCAT(13,"-",$A259, "-", "H"), PlayerData!$G:$G,PlayerData!I:I,""),
_xlfn.XLOOKUP(_xlfn.CONCAT(14,"-",$A259, "-", "H"), PlayerData!$G:$G,PlayerData!I:I,""),
_xlfn.XLOOKUP(_xlfn.CONCAT(15,"-",$A259, "-", "H"), PlayerData!$G:$G,PlayerData!I:I,""),
_xlfn.XLOOKUP(_xlfn.CONCAT(16,"-",$A259, "-", "H"), PlayerData!$G:$G,PlayerData!I:I,""),
_xlfn.XLOOKUP(_xlfn.CONCAT(17,"-",$A259, "-", "H"), PlayerData!$G:$G,PlayerData!I:I,""),
_xlfn.XLOOKUP(_xlfn.CONCAT(18,"-",$A259, "-", "H"), PlayerData!$G:$G,PlayerData!I:I,"")))</f>
        <v>0</v>
      </c>
      <c r="G259" s="90" cm="1">
        <f t="array" ref="G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"H"), PlayerData!$G:$G,PlayerData!L:L,""),
_xlfn.XLOOKUP(_xlfn.CONCAT(1,"-",$A259, "-", "H"), PlayerData!$G:$G,PlayerData!L:L,""),
_xlfn.XLOOKUP(_xlfn.CONCAT(2,"-",$A259, "-", "H"), PlayerData!$G:$G,PlayerData!L:L,""),
_xlfn.XLOOKUP(_xlfn.CONCAT(3,"-",$A259, "-", "H"), PlayerData!$G:$G,PlayerData!L:L,""),
_xlfn.XLOOKUP(_xlfn.CONCAT(4,"-",$A259, "-", "H"), PlayerData!$G:$G,PlayerData!L:L,""),
_xlfn.XLOOKUP(_xlfn.CONCAT(5,"-",$A259, "-", "H"), PlayerData!$G:$G,PlayerData!L:L,""),
_xlfn.XLOOKUP(_xlfn.CONCAT(6,"-",$A259, "-", "H"), PlayerData!$G:$G,PlayerData!L:L,""),
_xlfn.XLOOKUP(_xlfn.CONCAT(7,"-",$A259, "-", "H"), PlayerData!$G:$G,PlayerData!L:L,""),
_xlfn.XLOOKUP(_xlfn.CONCAT(8,"-",$A259, "-", "H"), PlayerData!$G:$G,PlayerData!L:L,""),
_xlfn.XLOOKUP(_xlfn.CONCAT(9,"-",$A259, "-", "H"), PlayerData!$G:$G,PlayerData!L:L,""),
_xlfn.XLOOKUP(_xlfn.CONCAT(10,"-",$A259, "-", "H"), PlayerData!$G:$G,PlayerData!L:L,""),
_xlfn.XLOOKUP(_xlfn.CONCAT(11,"-",$A259, "-", "H"), PlayerData!$G:$G,PlayerData!L:L,""),
_xlfn.XLOOKUP(_xlfn.CONCAT(12,"-",$A259, "-", "H"), PlayerData!$G:$G,PlayerData!L:L,""),
_xlfn.XLOOKUP(_xlfn.CONCAT(13,"-",$A259, "-", "H"), PlayerData!$G:$G,PlayerData!L:L,""),
_xlfn.XLOOKUP(_xlfn.CONCAT(14,"-",$A259, "-", "H"), PlayerData!$G:$G,PlayerData!L:L,""),
_xlfn.XLOOKUP(_xlfn.CONCAT(15,"-",$A259, "-", "H"), PlayerData!$G:$G,PlayerData!L:L,""),
_xlfn.XLOOKUP(_xlfn.CONCAT(16,"-",$A259, "-", "H"), PlayerData!$G:$G,PlayerData!L:L,""),
_xlfn.XLOOKUP(_xlfn.CONCAT(17,"-",$A259, "-", "H"), PlayerData!$G:$G,PlayerData!L:L,""),
_xlfn.XLOOKUP(_xlfn.CONCAT(18,"-",$A259, "-", "H"), PlayerData!$G:$G,PlayerData!L:L,"")))</f>
        <v>0.65999999999999992</v>
      </c>
      <c r="H259" s="132">
        <f t="shared" ref="H259:H322" si="26">100*E259/MAX(E:E, K:K)</f>
        <v>20.454545454545453</v>
      </c>
      <c r="I259" s="132">
        <f t="shared" ref="I259:I322" si="27">100*F259/MAX(F:F, L:L)</f>
        <v>0</v>
      </c>
      <c r="J259" s="72">
        <f t="shared" ref="J259:J322" si="28">100*G259/MAX(G:G, M:M)</f>
        <v>8.8948787061994601</v>
      </c>
      <c r="K259" s="138" cm="1">
        <f t="array" ref="K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"A"), PlayerData!$M:$M,PlayerData!N:N,""),
_xlfn.XLOOKUP(_xlfn.CONCAT(1,"-",$A259, "-", "A"), PlayerData!$M:$M,PlayerData!N:N,""),
_xlfn.XLOOKUP(_xlfn.CONCAT(2,"-",$A259, "-", "A"), PlayerData!$M:$M,PlayerData!N:N,""),
_xlfn.XLOOKUP(_xlfn.CONCAT(3,"-",$A259, "-", "A"), PlayerData!$M:$M,PlayerData!N:N,""),
_xlfn.XLOOKUP(_xlfn.CONCAT(4,"-",$A259, "-", "A"), PlayerData!$M:$M,PlayerData!N:N,""),
_xlfn.XLOOKUP(_xlfn.CONCAT(5,"-",$A259, "-", "A"), PlayerData!$M:$M,PlayerData!N:N,""),
_xlfn.XLOOKUP(_xlfn.CONCAT(6,"-",$A259, "-", "A"), PlayerData!$M:$M,PlayerData!N:N,""),
_xlfn.XLOOKUP(_xlfn.CONCAT(7,"-",$A259, "-", "A"), PlayerData!$M:$M,PlayerData!N:N,""),
_xlfn.XLOOKUP(_xlfn.CONCAT(8,"-",$A259, "-", "A"), PlayerData!$M:$M,PlayerData!N:N,""),
_xlfn.XLOOKUP(_xlfn.CONCAT(9,"-",$A259, "-", "A"), PlayerData!$M:$M,PlayerData!N:N,""),
_xlfn.XLOOKUP(_xlfn.CONCAT(10,"-",$A259, "-", "A"), PlayerData!$M:$M,PlayerData!N:N,""),
_xlfn.XLOOKUP(_xlfn.CONCAT(11,"-",$A259, "-", "A"), PlayerData!$M:$M,PlayerData!N:N,""),
_xlfn.XLOOKUP(_xlfn.CONCAT(12,"-",$A259, "-", "A"), PlayerData!$M:$M,PlayerData!N:N,""),
_xlfn.XLOOKUP(_xlfn.CONCAT(13,"-",$A259, "-", "A"), PlayerData!$M:$M,PlayerData!N:N,""),
_xlfn.XLOOKUP(_xlfn.CONCAT(14,"-",$A259, "-", "A"), PlayerData!$M:$M,PlayerData!N:N,""),
_xlfn.XLOOKUP(_xlfn.CONCAT(15,"-",$A259, "-", "A"), PlayerData!$M:$M,PlayerData!N:N,""),
_xlfn.XLOOKUP(_xlfn.CONCAT(16,"-",$A259, "-", "A"), PlayerData!$M:$M,PlayerData!N:N,""),
_xlfn.XLOOKUP(_xlfn.CONCAT(17,"-",$A259, "-", "A"), PlayerData!$M:$M,PlayerData!N:N,""),
_xlfn.XLOOKUP(_xlfn.CONCAT(18,"-",$A259, "-", "A"), PlayerData!$M:$M,PlayerData!N:N,"")))</f>
        <v>0.56000000000000005</v>
      </c>
      <c r="L259" s="138" cm="1">
        <f t="array" ref="L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"A"), PlayerData!$M:$M,PlayerData!O:O,""),
_xlfn.XLOOKUP(_xlfn.CONCAT(1,"-",$A259, "-", "A"), PlayerData!$M:$M,PlayerData!O:O,""),
_xlfn.XLOOKUP(_xlfn.CONCAT(2,"-",$A259, "-", "A"), PlayerData!$M:$M,PlayerData!O:O,""),
_xlfn.XLOOKUP(_xlfn.CONCAT(3,"-",$A259, "-", "A"), PlayerData!$M:$M,PlayerData!O:O,""),
_xlfn.XLOOKUP(_xlfn.CONCAT(4,"-",$A259, "-", "A"), PlayerData!$M:$M,PlayerData!O:O,""),
_xlfn.XLOOKUP(_xlfn.CONCAT(5,"-",$A259, "-", "A"), PlayerData!$M:$M,PlayerData!O:O,""),
_xlfn.XLOOKUP(_xlfn.CONCAT(6,"-",$A259, "-", "A"), PlayerData!$M:$M,PlayerData!O:O,""),
_xlfn.XLOOKUP(_xlfn.CONCAT(7,"-",$A259, "-", "A"), PlayerData!$M:$M,PlayerData!O:O,""),
_xlfn.XLOOKUP(_xlfn.CONCAT(8,"-",$A259, "-", "A"), PlayerData!$M:$M,PlayerData!O:O,""),
_xlfn.XLOOKUP(_xlfn.CONCAT(9,"-",$A259, "-", "A"), PlayerData!$M:$M,PlayerData!O:O,""),
_xlfn.XLOOKUP(_xlfn.CONCAT(10,"-",$A259, "-", "A"), PlayerData!$M:$M,PlayerData!O:O,""),
_xlfn.XLOOKUP(_xlfn.CONCAT(11,"-",$A259, "-", "A"), PlayerData!$M:$M,PlayerData!O:O,""),
_xlfn.XLOOKUP(_xlfn.CONCAT(12,"-",$A259, "-", "A"), PlayerData!$M:$M,PlayerData!O:O,""),
_xlfn.XLOOKUP(_xlfn.CONCAT(13,"-",$A259, "-", "A"), PlayerData!$M:$M,PlayerData!O:O,""),
_xlfn.XLOOKUP(_xlfn.CONCAT(14,"-",$A259, "-", "A"), PlayerData!$M:$M,PlayerData!O:O,""),
_xlfn.XLOOKUP(_xlfn.CONCAT(15,"-",$A259, "-", "A"), PlayerData!$M:$M,PlayerData!O:O,""),
_xlfn.XLOOKUP(_xlfn.CONCAT(16,"-",$A259, "-", "A"), PlayerData!$M:$M,PlayerData!O:O,""),
_xlfn.XLOOKUP(_xlfn.CONCAT(17,"-",$A259, "-", "A"), PlayerData!$M:$M,PlayerData!O:O,""),
_xlfn.XLOOKUP(_xlfn.CONCAT(18,"-",$A259, "-", "A"), PlayerData!$M:$M,PlayerData!O:O,"")))</f>
        <v>0.33</v>
      </c>
      <c r="M259" s="96" cm="1">
        <f t="array" ref="M2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_xlfn.XLOOKUP(_xlfn.CONCAT(0,"-",$A259, "-", "A"), PlayerData!$M:$M,PlayerData!R:R,""),
_xlfn.XLOOKUP(_xlfn.CONCAT(1,"-",$A259, "-", "A"), PlayerData!$M:$M,PlayerData!R:R,""),
_xlfn.XLOOKUP(_xlfn.CONCAT(2,"-",$A259, "-", "A"), PlayerData!$M:$M,PlayerData!R:R,""),
_xlfn.XLOOKUP(_xlfn.CONCAT(3,"-",$A259, "-", "A"), PlayerData!$M:$M,PlayerData!R:R,""),
_xlfn.XLOOKUP(_xlfn.CONCAT(4,"-",$A259, "-", "A"), PlayerData!$M:$M,PlayerData!R:R,""),
_xlfn.XLOOKUP(_xlfn.CONCAT(5,"-",$A259, "-", "A"), PlayerData!$M:$M,PlayerData!R:R,""),
_xlfn.XLOOKUP(_xlfn.CONCAT(6,"-",$A259, "-", "A"), PlayerData!$M:$M,PlayerData!R:R,""),
_xlfn.XLOOKUP(_xlfn.CONCAT(7,"-",$A259, "-", "A"), PlayerData!$M:$M,PlayerData!R:R,""),
_xlfn.XLOOKUP(_xlfn.CONCAT(8,"-",$A259, "-", "A"), PlayerData!$M:$M,PlayerData!R:R,""),
_xlfn.XLOOKUP(_xlfn.CONCAT(9,"-",$A259, "-", "A"), PlayerData!$M:$M,PlayerData!R:R,""),
_xlfn.XLOOKUP(_xlfn.CONCAT(10,"-",$A259, "-", "A"), PlayerData!$M:$M,PlayerData!R:R,""),
_xlfn.XLOOKUP(_xlfn.CONCAT(11,"-",$A259, "-", "A"), PlayerData!$M:$M,PlayerData!R:R,""),
_xlfn.XLOOKUP(_xlfn.CONCAT(12,"-",$A259, "-", "A"), PlayerData!$M:$M,PlayerData!R:R,""),
_xlfn.XLOOKUP(_xlfn.CONCAT(13,"-",$A259, "-", "A"), PlayerData!$M:$M,PlayerData!R:R,""),
_xlfn.XLOOKUP(_xlfn.CONCAT(14,"-",$A259, "-", "A"), PlayerData!$M:$M,PlayerData!R:R,""),
_xlfn.XLOOKUP(_xlfn.CONCAT(15,"-",$A259, "-", "A"), PlayerData!$M:$M,PlayerData!R:R,""),
_xlfn.XLOOKUP(_xlfn.CONCAT(16,"-",$A259, "-", "A"), PlayerData!$M:$M,PlayerData!R:R,""),
_xlfn.XLOOKUP(_xlfn.CONCAT(17,"-",$A259, "-", "A"), PlayerData!$M:$M,PlayerData!R:R,""),
_xlfn.XLOOKUP(_xlfn.CONCAT(18,"-",$A259, "-", "A"), PlayerData!$M:$M,PlayerData!R:R,"")))</f>
        <v>1.08</v>
      </c>
      <c r="N259" s="134">
        <f t="shared" ref="N259:N322" si="29">100*K259/MAX(K:K, E:E)</f>
        <v>12.727272727272728</v>
      </c>
      <c r="O259" s="134">
        <f t="shared" ref="O259:O322" si="30">100*L259/MAX(L:L, F:F)</f>
        <v>14.999999999999998</v>
      </c>
      <c r="P259" s="73">
        <f t="shared" ref="P259:P322" si="31">100*M259/MAX(M:M, G:G)</f>
        <v>14.555256064690029</v>
      </c>
      <c r="Q259" s="132" cm="1">
        <f t="array" ref="Q259">IF(OR($A259=Solver!$T$12:$T$201),0,SUMPRODUCT($H259:$J259,$T$4:$V$4))</f>
        <v>8.8948787061994601</v>
      </c>
      <c r="R259" s="73" cm="1">
        <f t="array" ref="R259">IF(OR($A259=Solver!$T$12:$T$201),0, SUMPRODUCT($N259:$P259, $T$4:$V$4))</f>
        <v>14.555256064690029</v>
      </c>
    </row>
    <row r="260" spans="1:18">
      <c r="A260" s="55">
        <v>258</v>
      </c>
      <c r="B260" s="55" t="str">
        <f>_xlfn.XLOOKUP($A260, PlayerData!$B$3:$B$394, PlayerData!C$3:C$394)</f>
        <v>BUR</v>
      </c>
      <c r="C260" s="55" t="str">
        <f>_xlfn.XLOOKUP($A260, PlayerData!$B$3:$B$394, PlayerData!D$3:D$394)</f>
        <v>D</v>
      </c>
      <c r="D260" s="31" t="str">
        <f>_xlfn.XLOOKUP($A260, PlayerData!$B$3:$B$394, PlayerData!E$3:E$394)</f>
        <v>Mee</v>
      </c>
      <c r="E260" s="136" cm="1">
        <f t="array" ref="E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"H"), PlayerData!$G:$G,PlayerData!H:H,""),
_xlfn.XLOOKUP(_xlfn.CONCAT(1,"-",$A260, "-", "H"), PlayerData!$G:$G,PlayerData!H:H,""),
_xlfn.XLOOKUP(_xlfn.CONCAT(2,"-",$A260, "-", "H"), PlayerData!$G:$G,PlayerData!H:H,""),
_xlfn.XLOOKUP(_xlfn.CONCAT(3,"-",$A260, "-", "H"), PlayerData!$G:$G,PlayerData!H:H,""),
_xlfn.XLOOKUP(_xlfn.CONCAT(4,"-",$A260, "-", "H"), PlayerData!$G:$G,PlayerData!H:H,""),
_xlfn.XLOOKUP(_xlfn.CONCAT(5,"-",$A260, "-", "H"), PlayerData!$G:$G,PlayerData!H:H,""),
_xlfn.XLOOKUP(_xlfn.CONCAT(6,"-",$A260, "-", "H"), PlayerData!$G:$G,PlayerData!H:H,""),
_xlfn.XLOOKUP(_xlfn.CONCAT(7,"-",$A260, "-", "H"), PlayerData!$G:$G,PlayerData!H:H,""),
_xlfn.XLOOKUP(_xlfn.CONCAT(8,"-",$A260, "-", "H"), PlayerData!$G:$G,PlayerData!H:H,""),
_xlfn.XLOOKUP(_xlfn.CONCAT(9,"-",$A260, "-", "H"), PlayerData!$G:$G,PlayerData!H:H,""),
_xlfn.XLOOKUP(_xlfn.CONCAT(10,"-",$A260, "-", "H"), PlayerData!$G:$G,PlayerData!H:H,""),
_xlfn.XLOOKUP(_xlfn.CONCAT(11,"-",$A260, "-", "H"), PlayerData!$G:$G,PlayerData!H:H,""),
_xlfn.XLOOKUP(_xlfn.CONCAT(12,"-",$A260, "-", "H"), PlayerData!$G:$G,PlayerData!H:H,""),
_xlfn.XLOOKUP(_xlfn.CONCAT(13,"-",$A260, "-", "H"), PlayerData!$G:$G,PlayerData!H:H,""),
_xlfn.XLOOKUP(_xlfn.CONCAT(14,"-",$A260, "-", "H"), PlayerData!$G:$G,PlayerData!H:H,""),
_xlfn.XLOOKUP(_xlfn.CONCAT(15,"-",$A260, "-", "H"), PlayerData!$G:$G,PlayerData!H:H,""),
_xlfn.XLOOKUP(_xlfn.CONCAT(16,"-",$A260, "-", "H"), PlayerData!$G:$G,PlayerData!H:H,""),
_xlfn.XLOOKUP(_xlfn.CONCAT(17,"-",$A260, "-", "H"), PlayerData!$G:$G,PlayerData!H:H,""),
_xlfn.XLOOKUP(_xlfn.CONCAT(18,"-",$A260, "-", "H"), PlayerData!$G:$G,PlayerData!H:H,"")))</f>
        <v>0.86</v>
      </c>
      <c r="F260" s="136" cm="1">
        <f t="array" ref="F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"H"), PlayerData!$G:$G,PlayerData!I:I,""),
_xlfn.XLOOKUP(_xlfn.CONCAT(1,"-",$A260, "-", "H"), PlayerData!$G:$G,PlayerData!I:I,""),
_xlfn.XLOOKUP(_xlfn.CONCAT(2,"-",$A260, "-", "H"), PlayerData!$G:$G,PlayerData!I:I,""),
_xlfn.XLOOKUP(_xlfn.CONCAT(3,"-",$A260, "-", "H"), PlayerData!$G:$G,PlayerData!I:I,""),
_xlfn.XLOOKUP(_xlfn.CONCAT(4,"-",$A260, "-", "H"), PlayerData!$G:$G,PlayerData!I:I,""),
_xlfn.XLOOKUP(_xlfn.CONCAT(5,"-",$A260, "-", "H"), PlayerData!$G:$G,PlayerData!I:I,""),
_xlfn.XLOOKUP(_xlfn.CONCAT(6,"-",$A260, "-", "H"), PlayerData!$G:$G,PlayerData!I:I,""),
_xlfn.XLOOKUP(_xlfn.CONCAT(7,"-",$A260, "-", "H"), PlayerData!$G:$G,PlayerData!I:I,""),
_xlfn.XLOOKUP(_xlfn.CONCAT(8,"-",$A260, "-", "H"), PlayerData!$G:$G,PlayerData!I:I,""),
_xlfn.XLOOKUP(_xlfn.CONCAT(9,"-",$A260, "-", "H"), PlayerData!$G:$G,PlayerData!I:I,""),
_xlfn.XLOOKUP(_xlfn.CONCAT(10,"-",$A260, "-", "H"), PlayerData!$G:$G,PlayerData!I:I,""),
_xlfn.XLOOKUP(_xlfn.CONCAT(11,"-",$A260, "-", "H"), PlayerData!$G:$G,PlayerData!I:I,""),
_xlfn.XLOOKUP(_xlfn.CONCAT(12,"-",$A260, "-", "H"), PlayerData!$G:$G,PlayerData!I:I,""),
_xlfn.XLOOKUP(_xlfn.CONCAT(13,"-",$A260, "-", "H"), PlayerData!$G:$G,PlayerData!I:I,""),
_xlfn.XLOOKUP(_xlfn.CONCAT(14,"-",$A260, "-", "H"), PlayerData!$G:$G,PlayerData!I:I,""),
_xlfn.XLOOKUP(_xlfn.CONCAT(15,"-",$A260, "-", "H"), PlayerData!$G:$G,PlayerData!I:I,""),
_xlfn.XLOOKUP(_xlfn.CONCAT(16,"-",$A260, "-", "H"), PlayerData!$G:$G,PlayerData!I:I,""),
_xlfn.XLOOKUP(_xlfn.CONCAT(17,"-",$A260, "-", "H"), PlayerData!$G:$G,PlayerData!I:I,""),
_xlfn.XLOOKUP(_xlfn.CONCAT(18,"-",$A260, "-", "H"), PlayerData!$G:$G,PlayerData!I:I,"")))</f>
        <v>0.14000000000000001</v>
      </c>
      <c r="G260" s="90" cm="1">
        <f t="array" ref="G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"H"), PlayerData!$G:$G,PlayerData!L:L,""),
_xlfn.XLOOKUP(_xlfn.CONCAT(1,"-",$A260, "-", "H"), PlayerData!$G:$G,PlayerData!L:L,""),
_xlfn.XLOOKUP(_xlfn.CONCAT(2,"-",$A260, "-", "H"), PlayerData!$G:$G,PlayerData!L:L,""),
_xlfn.XLOOKUP(_xlfn.CONCAT(3,"-",$A260, "-", "H"), PlayerData!$G:$G,PlayerData!L:L,""),
_xlfn.XLOOKUP(_xlfn.CONCAT(4,"-",$A260, "-", "H"), PlayerData!$G:$G,PlayerData!L:L,""),
_xlfn.XLOOKUP(_xlfn.CONCAT(5,"-",$A260, "-", "H"), PlayerData!$G:$G,PlayerData!L:L,""),
_xlfn.XLOOKUP(_xlfn.CONCAT(6,"-",$A260, "-", "H"), PlayerData!$G:$G,PlayerData!L:L,""),
_xlfn.XLOOKUP(_xlfn.CONCAT(7,"-",$A260, "-", "H"), PlayerData!$G:$G,PlayerData!L:L,""),
_xlfn.XLOOKUP(_xlfn.CONCAT(8,"-",$A260, "-", "H"), PlayerData!$G:$G,PlayerData!L:L,""),
_xlfn.XLOOKUP(_xlfn.CONCAT(9,"-",$A260, "-", "H"), PlayerData!$G:$G,PlayerData!L:L,""),
_xlfn.XLOOKUP(_xlfn.CONCAT(10,"-",$A260, "-", "H"), PlayerData!$G:$G,PlayerData!L:L,""),
_xlfn.XLOOKUP(_xlfn.CONCAT(11,"-",$A260, "-", "H"), PlayerData!$G:$G,PlayerData!L:L,""),
_xlfn.XLOOKUP(_xlfn.CONCAT(12,"-",$A260, "-", "H"), PlayerData!$G:$G,PlayerData!L:L,""),
_xlfn.XLOOKUP(_xlfn.CONCAT(13,"-",$A260, "-", "H"), PlayerData!$G:$G,PlayerData!L:L,""),
_xlfn.XLOOKUP(_xlfn.CONCAT(14,"-",$A260, "-", "H"), PlayerData!$G:$G,PlayerData!L:L,""),
_xlfn.XLOOKUP(_xlfn.CONCAT(15,"-",$A260, "-", "H"), PlayerData!$G:$G,PlayerData!L:L,""),
_xlfn.XLOOKUP(_xlfn.CONCAT(16,"-",$A260, "-", "H"), PlayerData!$G:$G,PlayerData!L:L,""),
_xlfn.XLOOKUP(_xlfn.CONCAT(17,"-",$A260, "-", "H"), PlayerData!$G:$G,PlayerData!L:L,""),
_xlfn.XLOOKUP(_xlfn.CONCAT(18,"-",$A260, "-", "H"), PlayerData!$G:$G,PlayerData!L:L,"")))</f>
        <v>0.81</v>
      </c>
      <c r="H260" s="132">
        <f t="shared" si="26"/>
        <v>19.545454545454543</v>
      </c>
      <c r="I260" s="132">
        <f t="shared" si="27"/>
        <v>6.3636363636363642</v>
      </c>
      <c r="J260" s="72">
        <f t="shared" si="28"/>
        <v>10.916442048517522</v>
      </c>
      <c r="K260" s="138" cm="1">
        <f t="array" ref="K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"A"), PlayerData!$M:$M,PlayerData!N:N,""),
_xlfn.XLOOKUP(_xlfn.CONCAT(1,"-",$A260, "-", "A"), PlayerData!$M:$M,PlayerData!N:N,""),
_xlfn.XLOOKUP(_xlfn.CONCAT(2,"-",$A260, "-", "A"), PlayerData!$M:$M,PlayerData!N:N,""),
_xlfn.XLOOKUP(_xlfn.CONCAT(3,"-",$A260, "-", "A"), PlayerData!$M:$M,PlayerData!N:N,""),
_xlfn.XLOOKUP(_xlfn.CONCAT(4,"-",$A260, "-", "A"), PlayerData!$M:$M,PlayerData!N:N,""),
_xlfn.XLOOKUP(_xlfn.CONCAT(5,"-",$A260, "-", "A"), PlayerData!$M:$M,PlayerData!N:N,""),
_xlfn.XLOOKUP(_xlfn.CONCAT(6,"-",$A260, "-", "A"), PlayerData!$M:$M,PlayerData!N:N,""),
_xlfn.XLOOKUP(_xlfn.CONCAT(7,"-",$A260, "-", "A"), PlayerData!$M:$M,PlayerData!N:N,""),
_xlfn.XLOOKUP(_xlfn.CONCAT(8,"-",$A260, "-", "A"), PlayerData!$M:$M,PlayerData!N:N,""),
_xlfn.XLOOKUP(_xlfn.CONCAT(9,"-",$A260, "-", "A"), PlayerData!$M:$M,PlayerData!N:N,""),
_xlfn.XLOOKUP(_xlfn.CONCAT(10,"-",$A260, "-", "A"), PlayerData!$M:$M,PlayerData!N:N,""),
_xlfn.XLOOKUP(_xlfn.CONCAT(11,"-",$A260, "-", "A"), PlayerData!$M:$M,PlayerData!N:N,""),
_xlfn.XLOOKUP(_xlfn.CONCAT(12,"-",$A260, "-", "A"), PlayerData!$M:$M,PlayerData!N:N,""),
_xlfn.XLOOKUP(_xlfn.CONCAT(13,"-",$A260, "-", "A"), PlayerData!$M:$M,PlayerData!N:N,""),
_xlfn.XLOOKUP(_xlfn.CONCAT(14,"-",$A260, "-", "A"), PlayerData!$M:$M,PlayerData!N:N,""),
_xlfn.XLOOKUP(_xlfn.CONCAT(15,"-",$A260, "-", "A"), PlayerData!$M:$M,PlayerData!N:N,""),
_xlfn.XLOOKUP(_xlfn.CONCAT(16,"-",$A260, "-", "A"), PlayerData!$M:$M,PlayerData!N:N,""),
_xlfn.XLOOKUP(_xlfn.CONCAT(17,"-",$A260, "-", "A"), PlayerData!$M:$M,PlayerData!N:N,""),
_xlfn.XLOOKUP(_xlfn.CONCAT(18,"-",$A260, "-", "A"), PlayerData!$M:$M,PlayerData!N:N,"")))</f>
        <v>0.5</v>
      </c>
      <c r="L260" s="138" cm="1">
        <f t="array" ref="L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"A"), PlayerData!$M:$M,PlayerData!O:O,""),
_xlfn.XLOOKUP(_xlfn.CONCAT(1,"-",$A260, "-", "A"), PlayerData!$M:$M,PlayerData!O:O,""),
_xlfn.XLOOKUP(_xlfn.CONCAT(2,"-",$A260, "-", "A"), PlayerData!$M:$M,PlayerData!O:O,""),
_xlfn.XLOOKUP(_xlfn.CONCAT(3,"-",$A260, "-", "A"), PlayerData!$M:$M,PlayerData!O:O,""),
_xlfn.XLOOKUP(_xlfn.CONCAT(4,"-",$A260, "-", "A"), PlayerData!$M:$M,PlayerData!O:O,""),
_xlfn.XLOOKUP(_xlfn.CONCAT(5,"-",$A260, "-", "A"), PlayerData!$M:$M,PlayerData!O:O,""),
_xlfn.XLOOKUP(_xlfn.CONCAT(6,"-",$A260, "-", "A"), PlayerData!$M:$M,PlayerData!O:O,""),
_xlfn.XLOOKUP(_xlfn.CONCAT(7,"-",$A260, "-", "A"), PlayerData!$M:$M,PlayerData!O:O,""),
_xlfn.XLOOKUP(_xlfn.CONCAT(8,"-",$A260, "-", "A"), PlayerData!$M:$M,PlayerData!O:O,""),
_xlfn.XLOOKUP(_xlfn.CONCAT(9,"-",$A260, "-", "A"), PlayerData!$M:$M,PlayerData!O:O,""),
_xlfn.XLOOKUP(_xlfn.CONCAT(10,"-",$A260, "-", "A"), PlayerData!$M:$M,PlayerData!O:O,""),
_xlfn.XLOOKUP(_xlfn.CONCAT(11,"-",$A260, "-", "A"), PlayerData!$M:$M,PlayerData!O:O,""),
_xlfn.XLOOKUP(_xlfn.CONCAT(12,"-",$A260, "-", "A"), PlayerData!$M:$M,PlayerData!O:O,""),
_xlfn.XLOOKUP(_xlfn.CONCAT(13,"-",$A260, "-", "A"), PlayerData!$M:$M,PlayerData!O:O,""),
_xlfn.XLOOKUP(_xlfn.CONCAT(14,"-",$A260, "-", "A"), PlayerData!$M:$M,PlayerData!O:O,""),
_xlfn.XLOOKUP(_xlfn.CONCAT(15,"-",$A260, "-", "A"), PlayerData!$M:$M,PlayerData!O:O,""),
_xlfn.XLOOKUP(_xlfn.CONCAT(16,"-",$A260, "-", "A"), PlayerData!$M:$M,PlayerData!O:O,""),
_xlfn.XLOOKUP(_xlfn.CONCAT(17,"-",$A260, "-", "A"), PlayerData!$M:$M,PlayerData!O:O,""),
_xlfn.XLOOKUP(_xlfn.CONCAT(18,"-",$A260, "-", "A"), PlayerData!$M:$M,PlayerData!O:O,"")))</f>
        <v>0.17</v>
      </c>
      <c r="M260" s="96" cm="1">
        <f t="array" ref="M2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_xlfn.XLOOKUP(_xlfn.CONCAT(0,"-",$A260, "-", "A"), PlayerData!$M:$M,PlayerData!R:R,""),
_xlfn.XLOOKUP(_xlfn.CONCAT(1,"-",$A260, "-", "A"), PlayerData!$M:$M,PlayerData!R:R,""),
_xlfn.XLOOKUP(_xlfn.CONCAT(2,"-",$A260, "-", "A"), PlayerData!$M:$M,PlayerData!R:R,""),
_xlfn.XLOOKUP(_xlfn.CONCAT(3,"-",$A260, "-", "A"), PlayerData!$M:$M,PlayerData!R:R,""),
_xlfn.XLOOKUP(_xlfn.CONCAT(4,"-",$A260, "-", "A"), PlayerData!$M:$M,PlayerData!R:R,""),
_xlfn.XLOOKUP(_xlfn.CONCAT(5,"-",$A260, "-", "A"), PlayerData!$M:$M,PlayerData!R:R,""),
_xlfn.XLOOKUP(_xlfn.CONCAT(6,"-",$A260, "-", "A"), PlayerData!$M:$M,PlayerData!R:R,""),
_xlfn.XLOOKUP(_xlfn.CONCAT(7,"-",$A260, "-", "A"), PlayerData!$M:$M,PlayerData!R:R,""),
_xlfn.XLOOKUP(_xlfn.CONCAT(8,"-",$A260, "-", "A"), PlayerData!$M:$M,PlayerData!R:R,""),
_xlfn.XLOOKUP(_xlfn.CONCAT(9,"-",$A260, "-", "A"), PlayerData!$M:$M,PlayerData!R:R,""),
_xlfn.XLOOKUP(_xlfn.CONCAT(10,"-",$A260, "-", "A"), PlayerData!$M:$M,PlayerData!R:R,""),
_xlfn.XLOOKUP(_xlfn.CONCAT(11,"-",$A260, "-", "A"), PlayerData!$M:$M,PlayerData!R:R,""),
_xlfn.XLOOKUP(_xlfn.CONCAT(12,"-",$A260, "-", "A"), PlayerData!$M:$M,PlayerData!R:R,""),
_xlfn.XLOOKUP(_xlfn.CONCAT(13,"-",$A260, "-", "A"), PlayerData!$M:$M,PlayerData!R:R,""),
_xlfn.XLOOKUP(_xlfn.CONCAT(14,"-",$A260, "-", "A"), PlayerData!$M:$M,PlayerData!R:R,""),
_xlfn.XLOOKUP(_xlfn.CONCAT(15,"-",$A260, "-", "A"), PlayerData!$M:$M,PlayerData!R:R,""),
_xlfn.XLOOKUP(_xlfn.CONCAT(16,"-",$A260, "-", "A"), PlayerData!$M:$M,PlayerData!R:R,""),
_xlfn.XLOOKUP(_xlfn.CONCAT(17,"-",$A260, "-", "A"), PlayerData!$M:$M,PlayerData!R:R,""),
_xlfn.XLOOKUP(_xlfn.CONCAT(18,"-",$A260, "-", "A"), PlayerData!$M:$M,PlayerData!R:R,"")))</f>
        <v>0.96000000000000008</v>
      </c>
      <c r="N260" s="134">
        <f t="shared" si="29"/>
        <v>11.363636363636363</v>
      </c>
      <c r="O260" s="134">
        <f t="shared" si="30"/>
        <v>7.7272727272727266</v>
      </c>
      <c r="P260" s="73">
        <f t="shared" si="31"/>
        <v>12.938005390835583</v>
      </c>
      <c r="Q260" s="132" cm="1">
        <f t="array" ref="Q260">IF(OR($A260=Solver!$T$12:$T$201),0,SUMPRODUCT($H260:$J260,$T$4:$V$4))</f>
        <v>10.916442048517522</v>
      </c>
      <c r="R260" s="73" cm="1">
        <f t="array" ref="R260">IF(OR($A260=Solver!$T$12:$T$201),0, SUMPRODUCT($N260:$P260, $T$4:$V$4))</f>
        <v>12.938005390835583</v>
      </c>
    </row>
    <row r="261" spans="1:18">
      <c r="A261" s="55">
        <v>259</v>
      </c>
      <c r="B261" s="55" t="str">
        <f>_xlfn.XLOOKUP($A261, PlayerData!$B$3:$B$394, PlayerData!C$3:C$394)</f>
        <v>CHE</v>
      </c>
      <c r="C261" s="55" t="str">
        <f>_xlfn.XLOOKUP($A261, PlayerData!$B$3:$B$394, PlayerData!D$3:D$394)</f>
        <v>D</v>
      </c>
      <c r="D261" s="31" t="str">
        <f>_xlfn.XLOOKUP($A261, PlayerData!$B$3:$B$394, PlayerData!E$3:E$394)</f>
        <v>Rüdiger</v>
      </c>
      <c r="E261" s="136" cm="1">
        <f t="array" ref="E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"H"), PlayerData!$G:$G,PlayerData!H:H,""),
_xlfn.XLOOKUP(_xlfn.CONCAT(1,"-",$A261, "-", "H"), PlayerData!$G:$G,PlayerData!H:H,""),
_xlfn.XLOOKUP(_xlfn.CONCAT(2,"-",$A261, "-", "H"), PlayerData!$G:$G,PlayerData!H:H,""),
_xlfn.XLOOKUP(_xlfn.CONCAT(3,"-",$A261, "-", "H"), PlayerData!$G:$G,PlayerData!H:H,""),
_xlfn.XLOOKUP(_xlfn.CONCAT(4,"-",$A261, "-", "H"), PlayerData!$G:$G,PlayerData!H:H,""),
_xlfn.XLOOKUP(_xlfn.CONCAT(5,"-",$A261, "-", "H"), PlayerData!$G:$G,PlayerData!H:H,""),
_xlfn.XLOOKUP(_xlfn.CONCAT(6,"-",$A261, "-", "H"), PlayerData!$G:$G,PlayerData!H:H,""),
_xlfn.XLOOKUP(_xlfn.CONCAT(7,"-",$A261, "-", "H"), PlayerData!$G:$G,PlayerData!H:H,""),
_xlfn.XLOOKUP(_xlfn.CONCAT(8,"-",$A261, "-", "H"), PlayerData!$G:$G,PlayerData!H:H,""),
_xlfn.XLOOKUP(_xlfn.CONCAT(9,"-",$A261, "-", "H"), PlayerData!$G:$G,PlayerData!H:H,""),
_xlfn.XLOOKUP(_xlfn.CONCAT(10,"-",$A261, "-", "H"), PlayerData!$G:$G,PlayerData!H:H,""),
_xlfn.XLOOKUP(_xlfn.CONCAT(11,"-",$A261, "-", "H"), PlayerData!$G:$G,PlayerData!H:H,""),
_xlfn.XLOOKUP(_xlfn.CONCAT(12,"-",$A261, "-", "H"), PlayerData!$G:$G,PlayerData!H:H,""),
_xlfn.XLOOKUP(_xlfn.CONCAT(13,"-",$A261, "-", "H"), PlayerData!$G:$G,PlayerData!H:H,""),
_xlfn.XLOOKUP(_xlfn.CONCAT(14,"-",$A261, "-", "H"), PlayerData!$G:$G,PlayerData!H:H,""),
_xlfn.XLOOKUP(_xlfn.CONCAT(15,"-",$A261, "-", "H"), PlayerData!$G:$G,PlayerData!H:H,""),
_xlfn.XLOOKUP(_xlfn.CONCAT(16,"-",$A261, "-", "H"), PlayerData!$G:$G,PlayerData!H:H,""),
_xlfn.XLOOKUP(_xlfn.CONCAT(17,"-",$A261, "-", "H"), PlayerData!$G:$G,PlayerData!H:H,""),
_xlfn.XLOOKUP(_xlfn.CONCAT(18,"-",$A261, "-", "H"), PlayerData!$G:$G,PlayerData!H:H,"")))</f>
        <v>0.5</v>
      </c>
      <c r="F261" s="136" cm="1">
        <f t="array" ref="F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"H"), PlayerData!$G:$G,PlayerData!I:I,""),
_xlfn.XLOOKUP(_xlfn.CONCAT(1,"-",$A261, "-", "H"), PlayerData!$G:$G,PlayerData!I:I,""),
_xlfn.XLOOKUP(_xlfn.CONCAT(2,"-",$A261, "-", "H"), PlayerData!$G:$G,PlayerData!I:I,""),
_xlfn.XLOOKUP(_xlfn.CONCAT(3,"-",$A261, "-", "H"), PlayerData!$G:$G,PlayerData!I:I,""),
_xlfn.XLOOKUP(_xlfn.CONCAT(4,"-",$A261, "-", "H"), PlayerData!$G:$G,PlayerData!I:I,""),
_xlfn.XLOOKUP(_xlfn.CONCAT(5,"-",$A261, "-", "H"), PlayerData!$G:$G,PlayerData!I:I,""),
_xlfn.XLOOKUP(_xlfn.CONCAT(6,"-",$A261, "-", "H"), PlayerData!$G:$G,PlayerData!I:I,""),
_xlfn.XLOOKUP(_xlfn.CONCAT(7,"-",$A261, "-", "H"), PlayerData!$G:$G,PlayerData!I:I,""),
_xlfn.XLOOKUP(_xlfn.CONCAT(8,"-",$A261, "-", "H"), PlayerData!$G:$G,PlayerData!I:I,""),
_xlfn.XLOOKUP(_xlfn.CONCAT(9,"-",$A261, "-", "H"), PlayerData!$G:$G,PlayerData!I:I,""),
_xlfn.XLOOKUP(_xlfn.CONCAT(10,"-",$A261, "-", "H"), PlayerData!$G:$G,PlayerData!I:I,""),
_xlfn.XLOOKUP(_xlfn.CONCAT(11,"-",$A261, "-", "H"), PlayerData!$G:$G,PlayerData!I:I,""),
_xlfn.XLOOKUP(_xlfn.CONCAT(12,"-",$A261, "-", "H"), PlayerData!$G:$G,PlayerData!I:I,""),
_xlfn.XLOOKUP(_xlfn.CONCAT(13,"-",$A261, "-", "H"), PlayerData!$G:$G,PlayerData!I:I,""),
_xlfn.XLOOKUP(_xlfn.CONCAT(14,"-",$A261, "-", "H"), PlayerData!$G:$G,PlayerData!I:I,""),
_xlfn.XLOOKUP(_xlfn.CONCAT(15,"-",$A261, "-", "H"), PlayerData!$G:$G,PlayerData!I:I,""),
_xlfn.XLOOKUP(_xlfn.CONCAT(16,"-",$A261, "-", "H"), PlayerData!$G:$G,PlayerData!I:I,""),
_xlfn.XLOOKUP(_xlfn.CONCAT(17,"-",$A261, "-", "H"), PlayerData!$G:$G,PlayerData!I:I,""),
_xlfn.XLOOKUP(_xlfn.CONCAT(18,"-",$A261, "-", "H"), PlayerData!$G:$G,PlayerData!I:I,"")))</f>
        <v>0</v>
      </c>
      <c r="G261" s="90" cm="1">
        <f t="array" ref="G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"H"), PlayerData!$G:$G,PlayerData!L:L,""),
_xlfn.XLOOKUP(_xlfn.CONCAT(1,"-",$A261, "-", "H"), PlayerData!$G:$G,PlayerData!L:L,""),
_xlfn.XLOOKUP(_xlfn.CONCAT(2,"-",$A261, "-", "H"), PlayerData!$G:$G,PlayerData!L:L,""),
_xlfn.XLOOKUP(_xlfn.CONCAT(3,"-",$A261, "-", "H"), PlayerData!$G:$G,PlayerData!L:L,""),
_xlfn.XLOOKUP(_xlfn.CONCAT(4,"-",$A261, "-", "H"), PlayerData!$G:$G,PlayerData!L:L,""),
_xlfn.XLOOKUP(_xlfn.CONCAT(5,"-",$A261, "-", "H"), PlayerData!$G:$G,PlayerData!L:L,""),
_xlfn.XLOOKUP(_xlfn.CONCAT(6,"-",$A261, "-", "H"), PlayerData!$G:$G,PlayerData!L:L,""),
_xlfn.XLOOKUP(_xlfn.CONCAT(7,"-",$A261, "-", "H"), PlayerData!$G:$G,PlayerData!L:L,""),
_xlfn.XLOOKUP(_xlfn.CONCAT(8,"-",$A261, "-", "H"), PlayerData!$G:$G,PlayerData!L:L,""),
_xlfn.XLOOKUP(_xlfn.CONCAT(9,"-",$A261, "-", "H"), PlayerData!$G:$G,PlayerData!L:L,""),
_xlfn.XLOOKUP(_xlfn.CONCAT(10,"-",$A261, "-", "H"), PlayerData!$G:$G,PlayerData!L:L,""),
_xlfn.XLOOKUP(_xlfn.CONCAT(11,"-",$A261, "-", "H"), PlayerData!$G:$G,PlayerData!L:L,""),
_xlfn.XLOOKUP(_xlfn.CONCAT(12,"-",$A261, "-", "H"), PlayerData!$G:$G,PlayerData!L:L,""),
_xlfn.XLOOKUP(_xlfn.CONCAT(13,"-",$A261, "-", "H"), PlayerData!$G:$G,PlayerData!L:L,""),
_xlfn.XLOOKUP(_xlfn.CONCAT(14,"-",$A261, "-", "H"), PlayerData!$G:$G,PlayerData!L:L,""),
_xlfn.XLOOKUP(_xlfn.CONCAT(15,"-",$A261, "-", "H"), PlayerData!$G:$G,PlayerData!L:L,""),
_xlfn.XLOOKUP(_xlfn.CONCAT(16,"-",$A261, "-", "H"), PlayerData!$G:$G,PlayerData!L:L,""),
_xlfn.XLOOKUP(_xlfn.CONCAT(17,"-",$A261, "-", "H"), PlayerData!$G:$G,PlayerData!L:L,""),
_xlfn.XLOOKUP(_xlfn.CONCAT(18,"-",$A261, "-", "H"), PlayerData!$G:$G,PlayerData!L:L,"")))</f>
        <v>0.39</v>
      </c>
      <c r="H261" s="132">
        <f t="shared" si="26"/>
        <v>11.363636363636363</v>
      </c>
      <c r="I261" s="132">
        <f t="shared" si="27"/>
        <v>0</v>
      </c>
      <c r="J261" s="72">
        <f t="shared" si="28"/>
        <v>5.256064690026955</v>
      </c>
      <c r="K261" s="138" cm="1">
        <f t="array" ref="K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"A"), PlayerData!$M:$M,PlayerData!N:N,""),
_xlfn.XLOOKUP(_xlfn.CONCAT(1,"-",$A261, "-", "A"), PlayerData!$M:$M,PlayerData!N:N,""),
_xlfn.XLOOKUP(_xlfn.CONCAT(2,"-",$A261, "-", "A"), PlayerData!$M:$M,PlayerData!N:N,""),
_xlfn.XLOOKUP(_xlfn.CONCAT(3,"-",$A261, "-", "A"), PlayerData!$M:$M,PlayerData!N:N,""),
_xlfn.XLOOKUP(_xlfn.CONCAT(4,"-",$A261, "-", "A"), PlayerData!$M:$M,PlayerData!N:N,""),
_xlfn.XLOOKUP(_xlfn.CONCAT(5,"-",$A261, "-", "A"), PlayerData!$M:$M,PlayerData!N:N,""),
_xlfn.XLOOKUP(_xlfn.CONCAT(6,"-",$A261, "-", "A"), PlayerData!$M:$M,PlayerData!N:N,""),
_xlfn.XLOOKUP(_xlfn.CONCAT(7,"-",$A261, "-", "A"), PlayerData!$M:$M,PlayerData!N:N,""),
_xlfn.XLOOKUP(_xlfn.CONCAT(8,"-",$A261, "-", "A"), PlayerData!$M:$M,PlayerData!N:N,""),
_xlfn.XLOOKUP(_xlfn.CONCAT(9,"-",$A261, "-", "A"), PlayerData!$M:$M,PlayerData!N:N,""),
_xlfn.XLOOKUP(_xlfn.CONCAT(10,"-",$A261, "-", "A"), PlayerData!$M:$M,PlayerData!N:N,""),
_xlfn.XLOOKUP(_xlfn.CONCAT(11,"-",$A261, "-", "A"), PlayerData!$M:$M,PlayerData!N:N,""),
_xlfn.XLOOKUP(_xlfn.CONCAT(12,"-",$A261, "-", "A"), PlayerData!$M:$M,PlayerData!N:N,""),
_xlfn.XLOOKUP(_xlfn.CONCAT(13,"-",$A261, "-", "A"), PlayerData!$M:$M,PlayerData!N:N,""),
_xlfn.XLOOKUP(_xlfn.CONCAT(14,"-",$A261, "-", "A"), PlayerData!$M:$M,PlayerData!N:N,""),
_xlfn.XLOOKUP(_xlfn.CONCAT(15,"-",$A261, "-", "A"), PlayerData!$M:$M,PlayerData!N:N,""),
_xlfn.XLOOKUP(_xlfn.CONCAT(16,"-",$A261, "-", "A"), PlayerData!$M:$M,PlayerData!N:N,""),
_xlfn.XLOOKUP(_xlfn.CONCAT(17,"-",$A261, "-", "A"), PlayerData!$M:$M,PlayerData!N:N,""),
_xlfn.XLOOKUP(_xlfn.CONCAT(18,"-",$A261, "-", "A"), PlayerData!$M:$M,PlayerData!N:N,"")))</f>
        <v>0.43</v>
      </c>
      <c r="L261" s="138" cm="1">
        <f t="array" ref="L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"A"), PlayerData!$M:$M,PlayerData!O:O,""),
_xlfn.XLOOKUP(_xlfn.CONCAT(1,"-",$A261, "-", "A"), PlayerData!$M:$M,PlayerData!O:O,""),
_xlfn.XLOOKUP(_xlfn.CONCAT(2,"-",$A261, "-", "A"), PlayerData!$M:$M,PlayerData!O:O,""),
_xlfn.XLOOKUP(_xlfn.CONCAT(3,"-",$A261, "-", "A"), PlayerData!$M:$M,PlayerData!O:O,""),
_xlfn.XLOOKUP(_xlfn.CONCAT(4,"-",$A261, "-", "A"), PlayerData!$M:$M,PlayerData!O:O,""),
_xlfn.XLOOKUP(_xlfn.CONCAT(5,"-",$A261, "-", "A"), PlayerData!$M:$M,PlayerData!O:O,""),
_xlfn.XLOOKUP(_xlfn.CONCAT(6,"-",$A261, "-", "A"), PlayerData!$M:$M,PlayerData!O:O,""),
_xlfn.XLOOKUP(_xlfn.CONCAT(7,"-",$A261, "-", "A"), PlayerData!$M:$M,PlayerData!O:O,""),
_xlfn.XLOOKUP(_xlfn.CONCAT(8,"-",$A261, "-", "A"), PlayerData!$M:$M,PlayerData!O:O,""),
_xlfn.XLOOKUP(_xlfn.CONCAT(9,"-",$A261, "-", "A"), PlayerData!$M:$M,PlayerData!O:O,""),
_xlfn.XLOOKUP(_xlfn.CONCAT(10,"-",$A261, "-", "A"), PlayerData!$M:$M,PlayerData!O:O,""),
_xlfn.XLOOKUP(_xlfn.CONCAT(11,"-",$A261, "-", "A"), PlayerData!$M:$M,PlayerData!O:O,""),
_xlfn.XLOOKUP(_xlfn.CONCAT(12,"-",$A261, "-", "A"), PlayerData!$M:$M,PlayerData!O:O,""),
_xlfn.XLOOKUP(_xlfn.CONCAT(13,"-",$A261, "-", "A"), PlayerData!$M:$M,PlayerData!O:O,""),
_xlfn.XLOOKUP(_xlfn.CONCAT(14,"-",$A261, "-", "A"), PlayerData!$M:$M,PlayerData!O:O,""),
_xlfn.XLOOKUP(_xlfn.CONCAT(15,"-",$A261, "-", "A"), PlayerData!$M:$M,PlayerData!O:O,""),
_xlfn.XLOOKUP(_xlfn.CONCAT(16,"-",$A261, "-", "A"), PlayerData!$M:$M,PlayerData!O:O,""),
_xlfn.XLOOKUP(_xlfn.CONCAT(17,"-",$A261, "-", "A"), PlayerData!$M:$M,PlayerData!O:O,""),
_xlfn.XLOOKUP(_xlfn.CONCAT(18,"-",$A261, "-", "A"), PlayerData!$M:$M,PlayerData!O:O,"")))</f>
        <v>0.14000000000000001</v>
      </c>
      <c r="M261" s="96" cm="1">
        <f t="array" ref="M2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_xlfn.XLOOKUP(_xlfn.CONCAT(0,"-",$A261, "-", "A"), PlayerData!$M:$M,PlayerData!R:R,""),
_xlfn.XLOOKUP(_xlfn.CONCAT(1,"-",$A261, "-", "A"), PlayerData!$M:$M,PlayerData!R:R,""),
_xlfn.XLOOKUP(_xlfn.CONCAT(2,"-",$A261, "-", "A"), PlayerData!$M:$M,PlayerData!R:R,""),
_xlfn.XLOOKUP(_xlfn.CONCAT(3,"-",$A261, "-", "A"), PlayerData!$M:$M,PlayerData!R:R,""),
_xlfn.XLOOKUP(_xlfn.CONCAT(4,"-",$A261, "-", "A"), PlayerData!$M:$M,PlayerData!R:R,""),
_xlfn.XLOOKUP(_xlfn.CONCAT(5,"-",$A261, "-", "A"), PlayerData!$M:$M,PlayerData!R:R,""),
_xlfn.XLOOKUP(_xlfn.CONCAT(6,"-",$A261, "-", "A"), PlayerData!$M:$M,PlayerData!R:R,""),
_xlfn.XLOOKUP(_xlfn.CONCAT(7,"-",$A261, "-", "A"), PlayerData!$M:$M,PlayerData!R:R,""),
_xlfn.XLOOKUP(_xlfn.CONCAT(8,"-",$A261, "-", "A"), PlayerData!$M:$M,PlayerData!R:R,""),
_xlfn.XLOOKUP(_xlfn.CONCAT(9,"-",$A261, "-", "A"), PlayerData!$M:$M,PlayerData!R:R,""),
_xlfn.XLOOKUP(_xlfn.CONCAT(10,"-",$A261, "-", "A"), PlayerData!$M:$M,PlayerData!R:R,""),
_xlfn.XLOOKUP(_xlfn.CONCAT(11,"-",$A261, "-", "A"), PlayerData!$M:$M,PlayerData!R:R,""),
_xlfn.XLOOKUP(_xlfn.CONCAT(12,"-",$A261, "-", "A"), PlayerData!$M:$M,PlayerData!R:R,""),
_xlfn.XLOOKUP(_xlfn.CONCAT(13,"-",$A261, "-", "A"), PlayerData!$M:$M,PlayerData!R:R,""),
_xlfn.XLOOKUP(_xlfn.CONCAT(14,"-",$A261, "-", "A"), PlayerData!$M:$M,PlayerData!R:R,""),
_xlfn.XLOOKUP(_xlfn.CONCAT(15,"-",$A261, "-", "A"), PlayerData!$M:$M,PlayerData!R:R,""),
_xlfn.XLOOKUP(_xlfn.CONCAT(16,"-",$A261, "-", "A"), PlayerData!$M:$M,PlayerData!R:R,""),
_xlfn.XLOOKUP(_xlfn.CONCAT(17,"-",$A261, "-", "A"), PlayerData!$M:$M,PlayerData!R:R,""),
_xlfn.XLOOKUP(_xlfn.CONCAT(18,"-",$A261, "-", "A"), PlayerData!$M:$M,PlayerData!R:R,"")))</f>
        <v>0.69000000000000006</v>
      </c>
      <c r="N261" s="134">
        <f t="shared" si="29"/>
        <v>9.7727272727272716</v>
      </c>
      <c r="O261" s="134">
        <f t="shared" si="30"/>
        <v>6.3636363636363642</v>
      </c>
      <c r="P261" s="73">
        <f t="shared" si="31"/>
        <v>9.2991913746630743</v>
      </c>
      <c r="Q261" s="132" cm="1">
        <f t="array" ref="Q261">IF(OR($A261=Solver!$T$12:$T$201),0,SUMPRODUCT($H261:$J261,$T$4:$V$4))</f>
        <v>5.256064690026955</v>
      </c>
      <c r="R261" s="73" cm="1">
        <f t="array" ref="R261">IF(OR($A261=Solver!$T$12:$T$201),0, SUMPRODUCT($N261:$P261, $T$4:$V$4))</f>
        <v>9.2991913746630743</v>
      </c>
    </row>
    <row r="262" spans="1:18">
      <c r="A262" s="55">
        <v>260</v>
      </c>
      <c r="B262" s="55" t="str">
        <f>_xlfn.XLOOKUP($A262, PlayerData!$B$3:$B$394, PlayerData!C$3:C$394)</f>
        <v>CHE</v>
      </c>
      <c r="C262" s="55" t="str">
        <f>_xlfn.XLOOKUP($A262, PlayerData!$B$3:$B$394, PlayerData!D$3:D$394)</f>
        <v>D</v>
      </c>
      <c r="D262" s="31" t="str">
        <f>_xlfn.XLOOKUP($A262, PlayerData!$B$3:$B$394, PlayerData!E$3:E$394)</f>
        <v>Christensen</v>
      </c>
      <c r="E262" s="136" cm="1">
        <f t="array" ref="E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"H"), PlayerData!$G:$G,PlayerData!H:H,""),
_xlfn.XLOOKUP(_xlfn.CONCAT(1,"-",$A262, "-", "H"), PlayerData!$G:$G,PlayerData!H:H,""),
_xlfn.XLOOKUP(_xlfn.CONCAT(2,"-",$A262, "-", "H"), PlayerData!$G:$G,PlayerData!H:H,""),
_xlfn.XLOOKUP(_xlfn.CONCAT(3,"-",$A262, "-", "H"), PlayerData!$G:$G,PlayerData!H:H,""),
_xlfn.XLOOKUP(_xlfn.CONCAT(4,"-",$A262, "-", "H"), PlayerData!$G:$G,PlayerData!H:H,""),
_xlfn.XLOOKUP(_xlfn.CONCAT(5,"-",$A262, "-", "H"), PlayerData!$G:$G,PlayerData!H:H,""),
_xlfn.XLOOKUP(_xlfn.CONCAT(6,"-",$A262, "-", "H"), PlayerData!$G:$G,PlayerData!H:H,""),
_xlfn.XLOOKUP(_xlfn.CONCAT(7,"-",$A262, "-", "H"), PlayerData!$G:$G,PlayerData!H:H,""),
_xlfn.XLOOKUP(_xlfn.CONCAT(8,"-",$A262, "-", "H"), PlayerData!$G:$G,PlayerData!H:H,""),
_xlfn.XLOOKUP(_xlfn.CONCAT(9,"-",$A262, "-", "H"), PlayerData!$G:$G,PlayerData!H:H,""),
_xlfn.XLOOKUP(_xlfn.CONCAT(10,"-",$A262, "-", "H"), PlayerData!$G:$G,PlayerData!H:H,""),
_xlfn.XLOOKUP(_xlfn.CONCAT(11,"-",$A262, "-", "H"), PlayerData!$G:$G,PlayerData!H:H,""),
_xlfn.XLOOKUP(_xlfn.CONCAT(12,"-",$A262, "-", "H"), PlayerData!$G:$G,PlayerData!H:H,""),
_xlfn.XLOOKUP(_xlfn.CONCAT(13,"-",$A262, "-", "H"), PlayerData!$G:$G,PlayerData!H:H,""),
_xlfn.XLOOKUP(_xlfn.CONCAT(14,"-",$A262, "-", "H"), PlayerData!$G:$G,PlayerData!H:H,""),
_xlfn.XLOOKUP(_xlfn.CONCAT(15,"-",$A262, "-", "H"), PlayerData!$G:$G,PlayerData!H:H,""),
_xlfn.XLOOKUP(_xlfn.CONCAT(16,"-",$A262, "-", "H"), PlayerData!$G:$G,PlayerData!H:H,""),
_xlfn.XLOOKUP(_xlfn.CONCAT(17,"-",$A262, "-", "H"), PlayerData!$G:$G,PlayerData!H:H,""),
_xlfn.XLOOKUP(_xlfn.CONCAT(18,"-",$A262, "-", "H"), PlayerData!$G:$G,PlayerData!H:H,"")))</f>
        <v>0.5</v>
      </c>
      <c r="F262" s="136" cm="1">
        <f t="array" ref="F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"H"), PlayerData!$G:$G,PlayerData!I:I,""),
_xlfn.XLOOKUP(_xlfn.CONCAT(1,"-",$A262, "-", "H"), PlayerData!$G:$G,PlayerData!I:I,""),
_xlfn.XLOOKUP(_xlfn.CONCAT(2,"-",$A262, "-", "H"), PlayerData!$G:$G,PlayerData!I:I,""),
_xlfn.XLOOKUP(_xlfn.CONCAT(3,"-",$A262, "-", "H"), PlayerData!$G:$G,PlayerData!I:I,""),
_xlfn.XLOOKUP(_xlfn.CONCAT(4,"-",$A262, "-", "H"), PlayerData!$G:$G,PlayerData!I:I,""),
_xlfn.XLOOKUP(_xlfn.CONCAT(5,"-",$A262, "-", "H"), PlayerData!$G:$G,PlayerData!I:I,""),
_xlfn.XLOOKUP(_xlfn.CONCAT(6,"-",$A262, "-", "H"), PlayerData!$G:$G,PlayerData!I:I,""),
_xlfn.XLOOKUP(_xlfn.CONCAT(7,"-",$A262, "-", "H"), PlayerData!$G:$G,PlayerData!I:I,""),
_xlfn.XLOOKUP(_xlfn.CONCAT(8,"-",$A262, "-", "H"), PlayerData!$G:$G,PlayerData!I:I,""),
_xlfn.XLOOKUP(_xlfn.CONCAT(9,"-",$A262, "-", "H"), PlayerData!$G:$G,PlayerData!I:I,""),
_xlfn.XLOOKUP(_xlfn.CONCAT(10,"-",$A262, "-", "H"), PlayerData!$G:$G,PlayerData!I:I,""),
_xlfn.XLOOKUP(_xlfn.CONCAT(11,"-",$A262, "-", "H"), PlayerData!$G:$G,PlayerData!I:I,""),
_xlfn.XLOOKUP(_xlfn.CONCAT(12,"-",$A262, "-", "H"), PlayerData!$G:$G,PlayerData!I:I,""),
_xlfn.XLOOKUP(_xlfn.CONCAT(13,"-",$A262, "-", "H"), PlayerData!$G:$G,PlayerData!I:I,""),
_xlfn.XLOOKUP(_xlfn.CONCAT(14,"-",$A262, "-", "H"), PlayerData!$G:$G,PlayerData!I:I,""),
_xlfn.XLOOKUP(_xlfn.CONCAT(15,"-",$A262, "-", "H"), PlayerData!$G:$G,PlayerData!I:I,""),
_xlfn.XLOOKUP(_xlfn.CONCAT(16,"-",$A262, "-", "H"), PlayerData!$G:$G,PlayerData!I:I,""),
_xlfn.XLOOKUP(_xlfn.CONCAT(17,"-",$A262, "-", "H"), PlayerData!$G:$G,PlayerData!I:I,""),
_xlfn.XLOOKUP(_xlfn.CONCAT(18,"-",$A262, "-", "H"), PlayerData!$G:$G,PlayerData!I:I,"")))</f>
        <v>0</v>
      </c>
      <c r="G262" s="90" cm="1">
        <f t="array" ref="G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"H"), PlayerData!$G:$G,PlayerData!L:L,""),
_xlfn.XLOOKUP(_xlfn.CONCAT(1,"-",$A262, "-", "H"), PlayerData!$G:$G,PlayerData!L:L,""),
_xlfn.XLOOKUP(_xlfn.CONCAT(2,"-",$A262, "-", "H"), PlayerData!$G:$G,PlayerData!L:L,""),
_xlfn.XLOOKUP(_xlfn.CONCAT(3,"-",$A262, "-", "H"), PlayerData!$G:$G,PlayerData!L:L,""),
_xlfn.XLOOKUP(_xlfn.CONCAT(4,"-",$A262, "-", "H"), PlayerData!$G:$G,PlayerData!L:L,""),
_xlfn.XLOOKUP(_xlfn.CONCAT(5,"-",$A262, "-", "H"), PlayerData!$G:$G,PlayerData!L:L,""),
_xlfn.XLOOKUP(_xlfn.CONCAT(6,"-",$A262, "-", "H"), PlayerData!$G:$G,PlayerData!L:L,""),
_xlfn.XLOOKUP(_xlfn.CONCAT(7,"-",$A262, "-", "H"), PlayerData!$G:$G,PlayerData!L:L,""),
_xlfn.XLOOKUP(_xlfn.CONCAT(8,"-",$A262, "-", "H"), PlayerData!$G:$G,PlayerData!L:L,""),
_xlfn.XLOOKUP(_xlfn.CONCAT(9,"-",$A262, "-", "H"), PlayerData!$G:$G,PlayerData!L:L,""),
_xlfn.XLOOKUP(_xlfn.CONCAT(10,"-",$A262, "-", "H"), PlayerData!$G:$G,PlayerData!L:L,""),
_xlfn.XLOOKUP(_xlfn.CONCAT(11,"-",$A262, "-", "H"), PlayerData!$G:$G,PlayerData!L:L,""),
_xlfn.XLOOKUP(_xlfn.CONCAT(12,"-",$A262, "-", "H"), PlayerData!$G:$G,PlayerData!L:L,""),
_xlfn.XLOOKUP(_xlfn.CONCAT(13,"-",$A262, "-", "H"), PlayerData!$G:$G,PlayerData!L:L,""),
_xlfn.XLOOKUP(_xlfn.CONCAT(14,"-",$A262, "-", "H"), PlayerData!$G:$G,PlayerData!L:L,""),
_xlfn.XLOOKUP(_xlfn.CONCAT(15,"-",$A262, "-", "H"), PlayerData!$G:$G,PlayerData!L:L,""),
_xlfn.XLOOKUP(_xlfn.CONCAT(16,"-",$A262, "-", "H"), PlayerData!$G:$G,PlayerData!L:L,""),
_xlfn.XLOOKUP(_xlfn.CONCAT(17,"-",$A262, "-", "H"), PlayerData!$G:$G,PlayerData!L:L,""),
_xlfn.XLOOKUP(_xlfn.CONCAT(18,"-",$A262, "-", "H"), PlayerData!$G:$G,PlayerData!L:L,"")))</f>
        <v>0.51</v>
      </c>
      <c r="H262" s="132">
        <f t="shared" si="26"/>
        <v>11.363636363636363</v>
      </c>
      <c r="I262" s="132">
        <f t="shared" si="27"/>
        <v>0</v>
      </c>
      <c r="J262" s="72">
        <f t="shared" si="28"/>
        <v>6.8733153638814022</v>
      </c>
      <c r="K262" s="138" cm="1">
        <f t="array" ref="K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"A"), PlayerData!$M:$M,PlayerData!N:N,""),
_xlfn.XLOOKUP(_xlfn.CONCAT(1,"-",$A262, "-", "A"), PlayerData!$M:$M,PlayerData!N:N,""),
_xlfn.XLOOKUP(_xlfn.CONCAT(2,"-",$A262, "-", "A"), PlayerData!$M:$M,PlayerData!N:N,""),
_xlfn.XLOOKUP(_xlfn.CONCAT(3,"-",$A262, "-", "A"), PlayerData!$M:$M,PlayerData!N:N,""),
_xlfn.XLOOKUP(_xlfn.CONCAT(4,"-",$A262, "-", "A"), PlayerData!$M:$M,PlayerData!N:N,""),
_xlfn.XLOOKUP(_xlfn.CONCAT(5,"-",$A262, "-", "A"), PlayerData!$M:$M,PlayerData!N:N,""),
_xlfn.XLOOKUP(_xlfn.CONCAT(6,"-",$A262, "-", "A"), PlayerData!$M:$M,PlayerData!N:N,""),
_xlfn.XLOOKUP(_xlfn.CONCAT(7,"-",$A262, "-", "A"), PlayerData!$M:$M,PlayerData!N:N,""),
_xlfn.XLOOKUP(_xlfn.CONCAT(8,"-",$A262, "-", "A"), PlayerData!$M:$M,PlayerData!N:N,""),
_xlfn.XLOOKUP(_xlfn.CONCAT(9,"-",$A262, "-", "A"), PlayerData!$M:$M,PlayerData!N:N,""),
_xlfn.XLOOKUP(_xlfn.CONCAT(10,"-",$A262, "-", "A"), PlayerData!$M:$M,PlayerData!N:N,""),
_xlfn.XLOOKUP(_xlfn.CONCAT(11,"-",$A262, "-", "A"), PlayerData!$M:$M,PlayerData!N:N,""),
_xlfn.XLOOKUP(_xlfn.CONCAT(12,"-",$A262, "-", "A"), PlayerData!$M:$M,PlayerData!N:N,""),
_xlfn.XLOOKUP(_xlfn.CONCAT(13,"-",$A262, "-", "A"), PlayerData!$M:$M,PlayerData!N:N,""),
_xlfn.XLOOKUP(_xlfn.CONCAT(14,"-",$A262, "-", "A"), PlayerData!$M:$M,PlayerData!N:N,""),
_xlfn.XLOOKUP(_xlfn.CONCAT(15,"-",$A262, "-", "A"), PlayerData!$M:$M,PlayerData!N:N,""),
_xlfn.XLOOKUP(_xlfn.CONCAT(16,"-",$A262, "-", "A"), PlayerData!$M:$M,PlayerData!N:N,""),
_xlfn.XLOOKUP(_xlfn.CONCAT(17,"-",$A262, "-", "A"), PlayerData!$M:$M,PlayerData!N:N,""),
_xlfn.XLOOKUP(_xlfn.CONCAT(18,"-",$A262, "-", "A"), PlayerData!$M:$M,PlayerData!N:N,"")))</f>
        <v>0.14000000000000001</v>
      </c>
      <c r="L262" s="138" cm="1">
        <f t="array" ref="L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"A"), PlayerData!$M:$M,PlayerData!O:O,""),
_xlfn.XLOOKUP(_xlfn.CONCAT(1,"-",$A262, "-", "A"), PlayerData!$M:$M,PlayerData!O:O,""),
_xlfn.XLOOKUP(_xlfn.CONCAT(2,"-",$A262, "-", "A"), PlayerData!$M:$M,PlayerData!O:O,""),
_xlfn.XLOOKUP(_xlfn.CONCAT(3,"-",$A262, "-", "A"), PlayerData!$M:$M,PlayerData!O:O,""),
_xlfn.XLOOKUP(_xlfn.CONCAT(4,"-",$A262, "-", "A"), PlayerData!$M:$M,PlayerData!O:O,""),
_xlfn.XLOOKUP(_xlfn.CONCAT(5,"-",$A262, "-", "A"), PlayerData!$M:$M,PlayerData!O:O,""),
_xlfn.XLOOKUP(_xlfn.CONCAT(6,"-",$A262, "-", "A"), PlayerData!$M:$M,PlayerData!O:O,""),
_xlfn.XLOOKUP(_xlfn.CONCAT(7,"-",$A262, "-", "A"), PlayerData!$M:$M,PlayerData!O:O,""),
_xlfn.XLOOKUP(_xlfn.CONCAT(8,"-",$A262, "-", "A"), PlayerData!$M:$M,PlayerData!O:O,""),
_xlfn.XLOOKUP(_xlfn.CONCAT(9,"-",$A262, "-", "A"), PlayerData!$M:$M,PlayerData!O:O,""),
_xlfn.XLOOKUP(_xlfn.CONCAT(10,"-",$A262, "-", "A"), PlayerData!$M:$M,PlayerData!O:O,""),
_xlfn.XLOOKUP(_xlfn.CONCAT(11,"-",$A262, "-", "A"), PlayerData!$M:$M,PlayerData!O:O,""),
_xlfn.XLOOKUP(_xlfn.CONCAT(12,"-",$A262, "-", "A"), PlayerData!$M:$M,PlayerData!O:O,""),
_xlfn.XLOOKUP(_xlfn.CONCAT(13,"-",$A262, "-", "A"), PlayerData!$M:$M,PlayerData!O:O,""),
_xlfn.XLOOKUP(_xlfn.CONCAT(14,"-",$A262, "-", "A"), PlayerData!$M:$M,PlayerData!O:O,""),
_xlfn.XLOOKUP(_xlfn.CONCAT(15,"-",$A262, "-", "A"), PlayerData!$M:$M,PlayerData!O:O,""),
_xlfn.XLOOKUP(_xlfn.CONCAT(16,"-",$A262, "-", "A"), PlayerData!$M:$M,PlayerData!O:O,""),
_xlfn.XLOOKUP(_xlfn.CONCAT(17,"-",$A262, "-", "A"), PlayerData!$M:$M,PlayerData!O:O,""),
_xlfn.XLOOKUP(_xlfn.CONCAT(18,"-",$A262, "-", "A"), PlayerData!$M:$M,PlayerData!O:O,"")))</f>
        <v>0</v>
      </c>
      <c r="M262" s="96" cm="1">
        <f t="array" ref="M2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_xlfn.XLOOKUP(_xlfn.CONCAT(0,"-",$A262, "-", "A"), PlayerData!$M:$M,PlayerData!R:R,""),
_xlfn.XLOOKUP(_xlfn.CONCAT(1,"-",$A262, "-", "A"), PlayerData!$M:$M,PlayerData!R:R,""),
_xlfn.XLOOKUP(_xlfn.CONCAT(2,"-",$A262, "-", "A"), PlayerData!$M:$M,PlayerData!R:R,""),
_xlfn.XLOOKUP(_xlfn.CONCAT(3,"-",$A262, "-", "A"), PlayerData!$M:$M,PlayerData!R:R,""),
_xlfn.XLOOKUP(_xlfn.CONCAT(4,"-",$A262, "-", "A"), PlayerData!$M:$M,PlayerData!R:R,""),
_xlfn.XLOOKUP(_xlfn.CONCAT(5,"-",$A262, "-", "A"), PlayerData!$M:$M,PlayerData!R:R,""),
_xlfn.XLOOKUP(_xlfn.CONCAT(6,"-",$A262, "-", "A"), PlayerData!$M:$M,PlayerData!R:R,""),
_xlfn.XLOOKUP(_xlfn.CONCAT(7,"-",$A262, "-", "A"), PlayerData!$M:$M,PlayerData!R:R,""),
_xlfn.XLOOKUP(_xlfn.CONCAT(8,"-",$A262, "-", "A"), PlayerData!$M:$M,PlayerData!R:R,""),
_xlfn.XLOOKUP(_xlfn.CONCAT(9,"-",$A262, "-", "A"), PlayerData!$M:$M,PlayerData!R:R,""),
_xlfn.XLOOKUP(_xlfn.CONCAT(10,"-",$A262, "-", "A"), PlayerData!$M:$M,PlayerData!R:R,""),
_xlfn.XLOOKUP(_xlfn.CONCAT(11,"-",$A262, "-", "A"), PlayerData!$M:$M,PlayerData!R:R,""),
_xlfn.XLOOKUP(_xlfn.CONCAT(12,"-",$A262, "-", "A"), PlayerData!$M:$M,PlayerData!R:R,""),
_xlfn.XLOOKUP(_xlfn.CONCAT(13,"-",$A262, "-", "A"), PlayerData!$M:$M,PlayerData!R:R,""),
_xlfn.XLOOKUP(_xlfn.CONCAT(14,"-",$A262, "-", "A"), PlayerData!$M:$M,PlayerData!R:R,""),
_xlfn.XLOOKUP(_xlfn.CONCAT(15,"-",$A262, "-", "A"), PlayerData!$M:$M,PlayerData!R:R,""),
_xlfn.XLOOKUP(_xlfn.CONCAT(16,"-",$A262, "-", "A"), PlayerData!$M:$M,PlayerData!R:R,""),
_xlfn.XLOOKUP(_xlfn.CONCAT(17,"-",$A262, "-", "A"), PlayerData!$M:$M,PlayerData!R:R,""),
_xlfn.XLOOKUP(_xlfn.CONCAT(18,"-",$A262, "-", "A"), PlayerData!$M:$M,PlayerData!R:R,"")))</f>
        <v>0.03</v>
      </c>
      <c r="N262" s="134">
        <f t="shared" si="29"/>
        <v>3.1818181818181821</v>
      </c>
      <c r="O262" s="134">
        <f t="shared" si="30"/>
        <v>0</v>
      </c>
      <c r="P262" s="73">
        <f t="shared" si="31"/>
        <v>0.40431266846361191</v>
      </c>
      <c r="Q262" s="132" cm="1">
        <f t="array" ref="Q262">IF(OR($A262=Solver!$T$12:$T$201),0,SUMPRODUCT($H262:$J262,$T$4:$V$4))</f>
        <v>6.8733153638814022</v>
      </c>
      <c r="R262" s="73" cm="1">
        <f t="array" ref="R262">IF(OR($A262=Solver!$T$12:$T$201),0, SUMPRODUCT($N262:$P262, $T$4:$V$4))</f>
        <v>0.40431266846361191</v>
      </c>
    </row>
    <row r="263" spans="1:18">
      <c r="A263" s="55">
        <v>261</v>
      </c>
      <c r="B263" s="55" t="str">
        <f>_xlfn.XLOOKUP($A263, PlayerData!$B$3:$B$394, PlayerData!C$3:C$394)</f>
        <v>CHE</v>
      </c>
      <c r="C263" s="55" t="str">
        <f>_xlfn.XLOOKUP($A263, PlayerData!$B$3:$B$394, PlayerData!D$3:D$394)</f>
        <v>D</v>
      </c>
      <c r="D263" s="31" t="str">
        <f>_xlfn.XLOOKUP($A263, PlayerData!$B$3:$B$394, PlayerData!E$3:E$394)</f>
        <v>Emerson</v>
      </c>
      <c r="E263" s="136" cm="1">
        <f t="array" ref="E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"H"), PlayerData!$G:$G,PlayerData!H:H,""),
_xlfn.XLOOKUP(_xlfn.CONCAT(1,"-",$A263, "-", "H"), PlayerData!$G:$G,PlayerData!H:H,""),
_xlfn.XLOOKUP(_xlfn.CONCAT(2,"-",$A263, "-", "H"), PlayerData!$G:$G,PlayerData!H:H,""),
_xlfn.XLOOKUP(_xlfn.CONCAT(3,"-",$A263, "-", "H"), PlayerData!$G:$G,PlayerData!H:H,""),
_xlfn.XLOOKUP(_xlfn.CONCAT(4,"-",$A263, "-", "H"), PlayerData!$G:$G,PlayerData!H:H,""),
_xlfn.XLOOKUP(_xlfn.CONCAT(5,"-",$A263, "-", "H"), PlayerData!$G:$G,PlayerData!H:H,""),
_xlfn.XLOOKUP(_xlfn.CONCAT(6,"-",$A263, "-", "H"), PlayerData!$G:$G,PlayerData!H:H,""),
_xlfn.XLOOKUP(_xlfn.CONCAT(7,"-",$A263, "-", "H"), PlayerData!$G:$G,PlayerData!H:H,""),
_xlfn.XLOOKUP(_xlfn.CONCAT(8,"-",$A263, "-", "H"), PlayerData!$G:$G,PlayerData!H:H,""),
_xlfn.XLOOKUP(_xlfn.CONCAT(9,"-",$A263, "-", "H"), PlayerData!$G:$G,PlayerData!H:H,""),
_xlfn.XLOOKUP(_xlfn.CONCAT(10,"-",$A263, "-", "H"), PlayerData!$G:$G,PlayerData!H:H,""),
_xlfn.XLOOKUP(_xlfn.CONCAT(11,"-",$A263, "-", "H"), PlayerData!$G:$G,PlayerData!H:H,""),
_xlfn.XLOOKUP(_xlfn.CONCAT(12,"-",$A263, "-", "H"), PlayerData!$G:$G,PlayerData!H:H,""),
_xlfn.XLOOKUP(_xlfn.CONCAT(13,"-",$A263, "-", "H"), PlayerData!$G:$G,PlayerData!H:H,""),
_xlfn.XLOOKUP(_xlfn.CONCAT(14,"-",$A263, "-", "H"), PlayerData!$G:$G,PlayerData!H:H,""),
_xlfn.XLOOKUP(_xlfn.CONCAT(15,"-",$A263, "-", "H"), PlayerData!$G:$G,PlayerData!H:H,""),
_xlfn.XLOOKUP(_xlfn.CONCAT(16,"-",$A263, "-", "H"), PlayerData!$G:$G,PlayerData!H:H,""),
_xlfn.XLOOKUP(_xlfn.CONCAT(17,"-",$A263, "-", "H"), PlayerData!$G:$G,PlayerData!H:H,""),
_xlfn.XLOOKUP(_xlfn.CONCAT(18,"-",$A263, "-", "H"), PlayerData!$G:$G,PlayerData!H:H,"")))</f>
        <v>1</v>
      </c>
      <c r="F263" s="136" cm="1">
        <f t="array" ref="F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"H"), PlayerData!$G:$G,PlayerData!I:I,""),
_xlfn.XLOOKUP(_xlfn.CONCAT(1,"-",$A263, "-", "H"), PlayerData!$G:$G,PlayerData!I:I,""),
_xlfn.XLOOKUP(_xlfn.CONCAT(2,"-",$A263, "-", "H"), PlayerData!$G:$G,PlayerData!I:I,""),
_xlfn.XLOOKUP(_xlfn.CONCAT(3,"-",$A263, "-", "H"), PlayerData!$G:$G,PlayerData!I:I,""),
_xlfn.XLOOKUP(_xlfn.CONCAT(4,"-",$A263, "-", "H"), PlayerData!$G:$G,PlayerData!I:I,""),
_xlfn.XLOOKUP(_xlfn.CONCAT(5,"-",$A263, "-", "H"), PlayerData!$G:$G,PlayerData!I:I,""),
_xlfn.XLOOKUP(_xlfn.CONCAT(6,"-",$A263, "-", "H"), PlayerData!$G:$G,PlayerData!I:I,""),
_xlfn.XLOOKUP(_xlfn.CONCAT(7,"-",$A263, "-", "H"), PlayerData!$G:$G,PlayerData!I:I,""),
_xlfn.XLOOKUP(_xlfn.CONCAT(8,"-",$A263, "-", "H"), PlayerData!$G:$G,PlayerData!I:I,""),
_xlfn.XLOOKUP(_xlfn.CONCAT(9,"-",$A263, "-", "H"), PlayerData!$G:$G,PlayerData!I:I,""),
_xlfn.XLOOKUP(_xlfn.CONCAT(10,"-",$A263, "-", "H"), PlayerData!$G:$G,PlayerData!I:I,""),
_xlfn.XLOOKUP(_xlfn.CONCAT(11,"-",$A263, "-", "H"), PlayerData!$G:$G,PlayerData!I:I,""),
_xlfn.XLOOKUP(_xlfn.CONCAT(12,"-",$A263, "-", "H"), PlayerData!$G:$G,PlayerData!I:I,""),
_xlfn.XLOOKUP(_xlfn.CONCAT(13,"-",$A263, "-", "H"), PlayerData!$G:$G,PlayerData!I:I,""),
_xlfn.XLOOKUP(_xlfn.CONCAT(14,"-",$A263, "-", "H"), PlayerData!$G:$G,PlayerData!I:I,""),
_xlfn.XLOOKUP(_xlfn.CONCAT(15,"-",$A263, "-", "H"), PlayerData!$G:$G,PlayerData!I:I,""),
_xlfn.XLOOKUP(_xlfn.CONCAT(16,"-",$A263, "-", "H"), PlayerData!$G:$G,PlayerData!I:I,""),
_xlfn.XLOOKUP(_xlfn.CONCAT(17,"-",$A263, "-", "H"), PlayerData!$G:$G,PlayerData!I:I,""),
_xlfn.XLOOKUP(_xlfn.CONCAT(18,"-",$A263, "-", "H"), PlayerData!$G:$G,PlayerData!I:I,"")))</f>
        <v>0</v>
      </c>
      <c r="G263" s="90" cm="1">
        <f t="array" ref="G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"H"), PlayerData!$G:$G,PlayerData!L:L,""),
_xlfn.XLOOKUP(_xlfn.CONCAT(1,"-",$A263, "-", "H"), PlayerData!$G:$G,PlayerData!L:L,""),
_xlfn.XLOOKUP(_xlfn.CONCAT(2,"-",$A263, "-", "H"), PlayerData!$G:$G,PlayerData!L:L,""),
_xlfn.XLOOKUP(_xlfn.CONCAT(3,"-",$A263, "-", "H"), PlayerData!$G:$G,PlayerData!L:L,""),
_xlfn.XLOOKUP(_xlfn.CONCAT(4,"-",$A263, "-", "H"), PlayerData!$G:$G,PlayerData!L:L,""),
_xlfn.XLOOKUP(_xlfn.CONCAT(5,"-",$A263, "-", "H"), PlayerData!$G:$G,PlayerData!L:L,""),
_xlfn.XLOOKUP(_xlfn.CONCAT(6,"-",$A263, "-", "H"), PlayerData!$G:$G,PlayerData!L:L,""),
_xlfn.XLOOKUP(_xlfn.CONCAT(7,"-",$A263, "-", "H"), PlayerData!$G:$G,PlayerData!L:L,""),
_xlfn.XLOOKUP(_xlfn.CONCAT(8,"-",$A263, "-", "H"), PlayerData!$G:$G,PlayerData!L:L,""),
_xlfn.XLOOKUP(_xlfn.CONCAT(9,"-",$A263, "-", "H"), PlayerData!$G:$G,PlayerData!L:L,""),
_xlfn.XLOOKUP(_xlfn.CONCAT(10,"-",$A263, "-", "H"), PlayerData!$G:$G,PlayerData!L:L,""),
_xlfn.XLOOKUP(_xlfn.CONCAT(11,"-",$A263, "-", "H"), PlayerData!$G:$G,PlayerData!L:L,""),
_xlfn.XLOOKUP(_xlfn.CONCAT(12,"-",$A263, "-", "H"), PlayerData!$G:$G,PlayerData!L:L,""),
_xlfn.XLOOKUP(_xlfn.CONCAT(13,"-",$A263, "-", "H"), PlayerData!$G:$G,PlayerData!L:L,""),
_xlfn.XLOOKUP(_xlfn.CONCAT(14,"-",$A263, "-", "H"), PlayerData!$G:$G,PlayerData!L:L,""),
_xlfn.XLOOKUP(_xlfn.CONCAT(15,"-",$A263, "-", "H"), PlayerData!$G:$G,PlayerData!L:L,""),
_xlfn.XLOOKUP(_xlfn.CONCAT(16,"-",$A263, "-", "H"), PlayerData!$G:$G,PlayerData!L:L,""),
_xlfn.XLOOKUP(_xlfn.CONCAT(17,"-",$A263, "-", "H"), PlayerData!$G:$G,PlayerData!L:L,""),
_xlfn.XLOOKUP(_xlfn.CONCAT(18,"-",$A263, "-", "H"), PlayerData!$G:$G,PlayerData!L:L,"")))</f>
        <v>1.05</v>
      </c>
      <c r="H263" s="132">
        <f t="shared" si="26"/>
        <v>22.727272727272727</v>
      </c>
      <c r="I263" s="132">
        <f t="shared" si="27"/>
        <v>0</v>
      </c>
      <c r="J263" s="72">
        <f t="shared" si="28"/>
        <v>14.150943396226417</v>
      </c>
      <c r="K263" s="138" cm="1">
        <f t="array" ref="K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"A"), PlayerData!$M:$M,PlayerData!N:N,""),
_xlfn.XLOOKUP(_xlfn.CONCAT(1,"-",$A263, "-", "A"), PlayerData!$M:$M,PlayerData!N:N,""),
_xlfn.XLOOKUP(_xlfn.CONCAT(2,"-",$A263, "-", "A"), PlayerData!$M:$M,PlayerData!N:N,""),
_xlfn.XLOOKUP(_xlfn.CONCAT(3,"-",$A263, "-", "A"), PlayerData!$M:$M,PlayerData!N:N,""),
_xlfn.XLOOKUP(_xlfn.CONCAT(4,"-",$A263, "-", "A"), PlayerData!$M:$M,PlayerData!N:N,""),
_xlfn.XLOOKUP(_xlfn.CONCAT(5,"-",$A263, "-", "A"), PlayerData!$M:$M,PlayerData!N:N,""),
_xlfn.XLOOKUP(_xlfn.CONCAT(6,"-",$A263, "-", "A"), PlayerData!$M:$M,PlayerData!N:N,""),
_xlfn.XLOOKUP(_xlfn.CONCAT(7,"-",$A263, "-", "A"), PlayerData!$M:$M,PlayerData!N:N,""),
_xlfn.XLOOKUP(_xlfn.CONCAT(8,"-",$A263, "-", "A"), PlayerData!$M:$M,PlayerData!N:N,""),
_xlfn.XLOOKUP(_xlfn.CONCAT(9,"-",$A263, "-", "A"), PlayerData!$M:$M,PlayerData!N:N,""),
_xlfn.XLOOKUP(_xlfn.CONCAT(10,"-",$A263, "-", "A"), PlayerData!$M:$M,PlayerData!N:N,""),
_xlfn.XLOOKUP(_xlfn.CONCAT(11,"-",$A263, "-", "A"), PlayerData!$M:$M,PlayerData!N:N,""),
_xlfn.XLOOKUP(_xlfn.CONCAT(12,"-",$A263, "-", "A"), PlayerData!$M:$M,PlayerData!N:N,""),
_xlfn.XLOOKUP(_xlfn.CONCAT(13,"-",$A263, "-", "A"), PlayerData!$M:$M,PlayerData!N:N,""),
_xlfn.XLOOKUP(_xlfn.CONCAT(14,"-",$A263, "-", "A"), PlayerData!$M:$M,PlayerData!N:N,""),
_xlfn.XLOOKUP(_xlfn.CONCAT(15,"-",$A263, "-", "A"), PlayerData!$M:$M,PlayerData!N:N,""),
_xlfn.XLOOKUP(_xlfn.CONCAT(16,"-",$A263, "-", "A"), PlayerData!$M:$M,PlayerData!N:N,""),
_xlfn.XLOOKUP(_xlfn.CONCAT(17,"-",$A263, "-", "A"), PlayerData!$M:$M,PlayerData!N:N,""),
_xlfn.XLOOKUP(_xlfn.CONCAT(18,"-",$A263, "-", "A"), PlayerData!$M:$M,PlayerData!N:N,"")))</f>
        <v>0</v>
      </c>
      <c r="L263" s="138" cm="1">
        <f t="array" ref="L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"A"), PlayerData!$M:$M,PlayerData!O:O,""),
_xlfn.XLOOKUP(_xlfn.CONCAT(1,"-",$A263, "-", "A"), PlayerData!$M:$M,PlayerData!O:O,""),
_xlfn.XLOOKUP(_xlfn.CONCAT(2,"-",$A263, "-", "A"), PlayerData!$M:$M,PlayerData!O:O,""),
_xlfn.XLOOKUP(_xlfn.CONCAT(3,"-",$A263, "-", "A"), PlayerData!$M:$M,PlayerData!O:O,""),
_xlfn.XLOOKUP(_xlfn.CONCAT(4,"-",$A263, "-", "A"), PlayerData!$M:$M,PlayerData!O:O,""),
_xlfn.XLOOKUP(_xlfn.CONCAT(5,"-",$A263, "-", "A"), PlayerData!$M:$M,PlayerData!O:O,""),
_xlfn.XLOOKUP(_xlfn.CONCAT(6,"-",$A263, "-", "A"), PlayerData!$M:$M,PlayerData!O:O,""),
_xlfn.XLOOKUP(_xlfn.CONCAT(7,"-",$A263, "-", "A"), PlayerData!$M:$M,PlayerData!O:O,""),
_xlfn.XLOOKUP(_xlfn.CONCAT(8,"-",$A263, "-", "A"), PlayerData!$M:$M,PlayerData!O:O,""),
_xlfn.XLOOKUP(_xlfn.CONCAT(9,"-",$A263, "-", "A"), PlayerData!$M:$M,PlayerData!O:O,""),
_xlfn.XLOOKUP(_xlfn.CONCAT(10,"-",$A263, "-", "A"), PlayerData!$M:$M,PlayerData!O:O,""),
_xlfn.XLOOKUP(_xlfn.CONCAT(11,"-",$A263, "-", "A"), PlayerData!$M:$M,PlayerData!O:O,""),
_xlfn.XLOOKUP(_xlfn.CONCAT(12,"-",$A263, "-", "A"), PlayerData!$M:$M,PlayerData!O:O,""),
_xlfn.XLOOKUP(_xlfn.CONCAT(13,"-",$A263, "-", "A"), PlayerData!$M:$M,PlayerData!O:O,""),
_xlfn.XLOOKUP(_xlfn.CONCAT(14,"-",$A263, "-", "A"), PlayerData!$M:$M,PlayerData!O:O,""),
_xlfn.XLOOKUP(_xlfn.CONCAT(15,"-",$A263, "-", "A"), PlayerData!$M:$M,PlayerData!O:O,""),
_xlfn.XLOOKUP(_xlfn.CONCAT(16,"-",$A263, "-", "A"), PlayerData!$M:$M,PlayerData!O:O,""),
_xlfn.XLOOKUP(_xlfn.CONCAT(17,"-",$A263, "-", "A"), PlayerData!$M:$M,PlayerData!O:O,""),
_xlfn.XLOOKUP(_xlfn.CONCAT(18,"-",$A263, "-", "A"), PlayerData!$M:$M,PlayerData!O:O,"")))</f>
        <v>0</v>
      </c>
      <c r="M263" s="96" cm="1">
        <f t="array" ref="M2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_xlfn.XLOOKUP(_xlfn.CONCAT(0,"-",$A263, "-", "A"), PlayerData!$M:$M,PlayerData!R:R,""),
_xlfn.XLOOKUP(_xlfn.CONCAT(1,"-",$A263, "-", "A"), PlayerData!$M:$M,PlayerData!R:R,""),
_xlfn.XLOOKUP(_xlfn.CONCAT(2,"-",$A263, "-", "A"), PlayerData!$M:$M,PlayerData!R:R,""),
_xlfn.XLOOKUP(_xlfn.CONCAT(3,"-",$A263, "-", "A"), PlayerData!$M:$M,PlayerData!R:R,""),
_xlfn.XLOOKUP(_xlfn.CONCAT(4,"-",$A263, "-", "A"), PlayerData!$M:$M,PlayerData!R:R,""),
_xlfn.XLOOKUP(_xlfn.CONCAT(5,"-",$A263, "-", "A"), PlayerData!$M:$M,PlayerData!R:R,""),
_xlfn.XLOOKUP(_xlfn.CONCAT(6,"-",$A263, "-", "A"), PlayerData!$M:$M,PlayerData!R:R,""),
_xlfn.XLOOKUP(_xlfn.CONCAT(7,"-",$A263, "-", "A"), PlayerData!$M:$M,PlayerData!R:R,""),
_xlfn.XLOOKUP(_xlfn.CONCAT(8,"-",$A263, "-", "A"), PlayerData!$M:$M,PlayerData!R:R,""),
_xlfn.XLOOKUP(_xlfn.CONCAT(9,"-",$A263, "-", "A"), PlayerData!$M:$M,PlayerData!R:R,""),
_xlfn.XLOOKUP(_xlfn.CONCAT(10,"-",$A263, "-", "A"), PlayerData!$M:$M,PlayerData!R:R,""),
_xlfn.XLOOKUP(_xlfn.CONCAT(11,"-",$A263, "-", "A"), PlayerData!$M:$M,PlayerData!R:R,""),
_xlfn.XLOOKUP(_xlfn.CONCAT(12,"-",$A263, "-", "A"), PlayerData!$M:$M,PlayerData!R:R,""),
_xlfn.XLOOKUP(_xlfn.CONCAT(13,"-",$A263, "-", "A"), PlayerData!$M:$M,PlayerData!R:R,""),
_xlfn.XLOOKUP(_xlfn.CONCAT(14,"-",$A263, "-", "A"), PlayerData!$M:$M,PlayerData!R:R,""),
_xlfn.XLOOKUP(_xlfn.CONCAT(15,"-",$A263, "-", "A"), PlayerData!$M:$M,PlayerData!R:R,""),
_xlfn.XLOOKUP(_xlfn.CONCAT(16,"-",$A263, "-", "A"), PlayerData!$M:$M,PlayerData!R:R,""),
_xlfn.XLOOKUP(_xlfn.CONCAT(17,"-",$A263, "-", "A"), PlayerData!$M:$M,PlayerData!R:R,""),
_xlfn.XLOOKUP(_xlfn.CONCAT(18,"-",$A263, "-", "A"), PlayerData!$M:$M,PlayerData!R:R,"")))</f>
        <v>0</v>
      </c>
      <c r="N263" s="134">
        <f t="shared" si="29"/>
        <v>0</v>
      </c>
      <c r="O263" s="134">
        <f t="shared" si="30"/>
        <v>0</v>
      </c>
      <c r="P263" s="73">
        <f t="shared" si="31"/>
        <v>0</v>
      </c>
      <c r="Q263" s="132" cm="1">
        <f t="array" ref="Q263">IF(OR($A263=Solver!$T$12:$T$201),0,SUMPRODUCT($H263:$J263,$T$4:$V$4))</f>
        <v>14.150943396226417</v>
      </c>
      <c r="R263" s="73" cm="1">
        <f t="array" ref="R263">IF(OR($A263=Solver!$T$12:$T$201),0, SUMPRODUCT($N263:$P263, $T$4:$V$4))</f>
        <v>0</v>
      </c>
    </row>
    <row r="264" spans="1:18">
      <c r="A264" s="55">
        <v>262</v>
      </c>
      <c r="B264" s="55" t="str">
        <f>_xlfn.XLOOKUP($A264, PlayerData!$B$3:$B$394, PlayerData!C$3:C$394)</f>
        <v>MCI</v>
      </c>
      <c r="C264" s="55" t="str">
        <f>_xlfn.XLOOKUP($A264, PlayerData!$B$3:$B$394, PlayerData!D$3:D$394)</f>
        <v>D</v>
      </c>
      <c r="D264" s="31" t="str">
        <f>_xlfn.XLOOKUP($A264, PlayerData!$B$3:$B$394, PlayerData!E$3:E$394)</f>
        <v>Garcia</v>
      </c>
      <c r="E264" s="136" cm="1">
        <f t="array" ref="E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"H"), PlayerData!$G:$G,PlayerData!H:H,""),
_xlfn.XLOOKUP(_xlfn.CONCAT(1,"-",$A264, "-", "H"), PlayerData!$G:$G,PlayerData!H:H,""),
_xlfn.XLOOKUP(_xlfn.CONCAT(2,"-",$A264, "-", "H"), PlayerData!$G:$G,PlayerData!H:H,""),
_xlfn.XLOOKUP(_xlfn.CONCAT(3,"-",$A264, "-", "H"), PlayerData!$G:$G,PlayerData!H:H,""),
_xlfn.XLOOKUP(_xlfn.CONCAT(4,"-",$A264, "-", "H"), PlayerData!$G:$G,PlayerData!H:H,""),
_xlfn.XLOOKUP(_xlfn.CONCAT(5,"-",$A264, "-", "H"), PlayerData!$G:$G,PlayerData!H:H,""),
_xlfn.XLOOKUP(_xlfn.CONCAT(6,"-",$A264, "-", "H"), PlayerData!$G:$G,PlayerData!H:H,""),
_xlfn.XLOOKUP(_xlfn.CONCAT(7,"-",$A264, "-", "H"), PlayerData!$G:$G,PlayerData!H:H,""),
_xlfn.XLOOKUP(_xlfn.CONCAT(8,"-",$A264, "-", "H"), PlayerData!$G:$G,PlayerData!H:H,""),
_xlfn.XLOOKUP(_xlfn.CONCAT(9,"-",$A264, "-", "H"), PlayerData!$G:$G,PlayerData!H:H,""),
_xlfn.XLOOKUP(_xlfn.CONCAT(10,"-",$A264, "-", "H"), PlayerData!$G:$G,PlayerData!H:H,""),
_xlfn.XLOOKUP(_xlfn.CONCAT(11,"-",$A264, "-", "H"), PlayerData!$G:$G,PlayerData!H:H,""),
_xlfn.XLOOKUP(_xlfn.CONCAT(12,"-",$A264, "-", "H"), PlayerData!$G:$G,PlayerData!H:H,""),
_xlfn.XLOOKUP(_xlfn.CONCAT(13,"-",$A264, "-", "H"), PlayerData!$G:$G,PlayerData!H:H,""),
_xlfn.XLOOKUP(_xlfn.CONCAT(14,"-",$A264, "-", "H"), PlayerData!$G:$G,PlayerData!H:H,""),
_xlfn.XLOOKUP(_xlfn.CONCAT(15,"-",$A264, "-", "H"), PlayerData!$G:$G,PlayerData!H:H,""),
_xlfn.XLOOKUP(_xlfn.CONCAT(16,"-",$A264, "-", "H"), PlayerData!$G:$G,PlayerData!H:H,""),
_xlfn.XLOOKUP(_xlfn.CONCAT(17,"-",$A264, "-", "H"), PlayerData!$G:$G,PlayerData!H:H,""),
_xlfn.XLOOKUP(_xlfn.CONCAT(18,"-",$A264, "-", "H"), PlayerData!$G:$G,PlayerData!H:H,"")))</f>
        <v>0</v>
      </c>
      <c r="F264" s="136" cm="1">
        <f t="array" ref="F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"H"), PlayerData!$G:$G,PlayerData!I:I,""),
_xlfn.XLOOKUP(_xlfn.CONCAT(1,"-",$A264, "-", "H"), PlayerData!$G:$G,PlayerData!I:I,""),
_xlfn.XLOOKUP(_xlfn.CONCAT(2,"-",$A264, "-", "H"), PlayerData!$G:$G,PlayerData!I:I,""),
_xlfn.XLOOKUP(_xlfn.CONCAT(3,"-",$A264, "-", "H"), PlayerData!$G:$G,PlayerData!I:I,""),
_xlfn.XLOOKUP(_xlfn.CONCAT(4,"-",$A264, "-", "H"), PlayerData!$G:$G,PlayerData!I:I,""),
_xlfn.XLOOKUP(_xlfn.CONCAT(5,"-",$A264, "-", "H"), PlayerData!$G:$G,PlayerData!I:I,""),
_xlfn.XLOOKUP(_xlfn.CONCAT(6,"-",$A264, "-", "H"), PlayerData!$G:$G,PlayerData!I:I,""),
_xlfn.XLOOKUP(_xlfn.CONCAT(7,"-",$A264, "-", "H"), PlayerData!$G:$G,PlayerData!I:I,""),
_xlfn.XLOOKUP(_xlfn.CONCAT(8,"-",$A264, "-", "H"), PlayerData!$G:$G,PlayerData!I:I,""),
_xlfn.XLOOKUP(_xlfn.CONCAT(9,"-",$A264, "-", "H"), PlayerData!$G:$G,PlayerData!I:I,""),
_xlfn.XLOOKUP(_xlfn.CONCAT(10,"-",$A264, "-", "H"), PlayerData!$G:$G,PlayerData!I:I,""),
_xlfn.XLOOKUP(_xlfn.CONCAT(11,"-",$A264, "-", "H"), PlayerData!$G:$G,PlayerData!I:I,""),
_xlfn.XLOOKUP(_xlfn.CONCAT(12,"-",$A264, "-", "H"), PlayerData!$G:$G,PlayerData!I:I,""),
_xlfn.XLOOKUP(_xlfn.CONCAT(13,"-",$A264, "-", "H"), PlayerData!$G:$G,PlayerData!I:I,""),
_xlfn.XLOOKUP(_xlfn.CONCAT(14,"-",$A264, "-", "H"), PlayerData!$G:$G,PlayerData!I:I,""),
_xlfn.XLOOKUP(_xlfn.CONCAT(15,"-",$A264, "-", "H"), PlayerData!$G:$G,PlayerData!I:I,""),
_xlfn.XLOOKUP(_xlfn.CONCAT(16,"-",$A264, "-", "H"), PlayerData!$G:$G,PlayerData!I:I,""),
_xlfn.XLOOKUP(_xlfn.CONCAT(17,"-",$A264, "-", "H"), PlayerData!$G:$G,PlayerData!I:I,""),
_xlfn.XLOOKUP(_xlfn.CONCAT(18,"-",$A264, "-", "H"), PlayerData!$G:$G,PlayerData!I:I,"")))</f>
        <v>0</v>
      </c>
      <c r="G264" s="90" cm="1">
        <f t="array" ref="G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"H"), PlayerData!$G:$G,PlayerData!L:L,""),
_xlfn.XLOOKUP(_xlfn.CONCAT(1,"-",$A264, "-", "H"), PlayerData!$G:$G,PlayerData!L:L,""),
_xlfn.XLOOKUP(_xlfn.CONCAT(2,"-",$A264, "-", "H"), PlayerData!$G:$G,PlayerData!L:L,""),
_xlfn.XLOOKUP(_xlfn.CONCAT(3,"-",$A264, "-", "H"), PlayerData!$G:$G,PlayerData!L:L,""),
_xlfn.XLOOKUP(_xlfn.CONCAT(4,"-",$A264, "-", "H"), PlayerData!$G:$G,PlayerData!L:L,""),
_xlfn.XLOOKUP(_xlfn.CONCAT(5,"-",$A264, "-", "H"), PlayerData!$G:$G,PlayerData!L:L,""),
_xlfn.XLOOKUP(_xlfn.CONCAT(6,"-",$A264, "-", "H"), PlayerData!$G:$G,PlayerData!L:L,""),
_xlfn.XLOOKUP(_xlfn.CONCAT(7,"-",$A264, "-", "H"), PlayerData!$G:$G,PlayerData!L:L,""),
_xlfn.XLOOKUP(_xlfn.CONCAT(8,"-",$A264, "-", "H"), PlayerData!$G:$G,PlayerData!L:L,""),
_xlfn.XLOOKUP(_xlfn.CONCAT(9,"-",$A264, "-", "H"), PlayerData!$G:$G,PlayerData!L:L,""),
_xlfn.XLOOKUP(_xlfn.CONCAT(10,"-",$A264, "-", "H"), PlayerData!$G:$G,PlayerData!L:L,""),
_xlfn.XLOOKUP(_xlfn.CONCAT(11,"-",$A264, "-", "H"), PlayerData!$G:$G,PlayerData!L:L,""),
_xlfn.XLOOKUP(_xlfn.CONCAT(12,"-",$A264, "-", "H"), PlayerData!$G:$G,PlayerData!L:L,""),
_xlfn.XLOOKUP(_xlfn.CONCAT(13,"-",$A264, "-", "H"), PlayerData!$G:$G,PlayerData!L:L,""),
_xlfn.XLOOKUP(_xlfn.CONCAT(14,"-",$A264, "-", "H"), PlayerData!$G:$G,PlayerData!L:L,""),
_xlfn.XLOOKUP(_xlfn.CONCAT(15,"-",$A264, "-", "H"), PlayerData!$G:$G,PlayerData!L:L,""),
_xlfn.XLOOKUP(_xlfn.CONCAT(16,"-",$A264, "-", "H"), PlayerData!$G:$G,PlayerData!L:L,""),
_xlfn.XLOOKUP(_xlfn.CONCAT(17,"-",$A264, "-", "H"), PlayerData!$G:$G,PlayerData!L:L,""),
_xlfn.XLOOKUP(_xlfn.CONCAT(18,"-",$A264, "-", "H"), PlayerData!$G:$G,PlayerData!L:L,"")))</f>
        <v>0.03</v>
      </c>
      <c r="H264" s="132">
        <f t="shared" si="26"/>
        <v>0</v>
      </c>
      <c r="I264" s="132">
        <f t="shared" si="27"/>
        <v>0</v>
      </c>
      <c r="J264" s="72">
        <f t="shared" si="28"/>
        <v>0.40431266846361191</v>
      </c>
      <c r="K264" s="138" cm="1">
        <f t="array" ref="K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"A"), PlayerData!$M:$M,PlayerData!N:N,""),
_xlfn.XLOOKUP(_xlfn.CONCAT(1,"-",$A264, "-", "A"), PlayerData!$M:$M,PlayerData!N:N,""),
_xlfn.XLOOKUP(_xlfn.CONCAT(2,"-",$A264, "-", "A"), PlayerData!$M:$M,PlayerData!N:N,""),
_xlfn.XLOOKUP(_xlfn.CONCAT(3,"-",$A264, "-", "A"), PlayerData!$M:$M,PlayerData!N:N,""),
_xlfn.XLOOKUP(_xlfn.CONCAT(4,"-",$A264, "-", "A"), PlayerData!$M:$M,PlayerData!N:N,""),
_xlfn.XLOOKUP(_xlfn.CONCAT(5,"-",$A264, "-", "A"), PlayerData!$M:$M,PlayerData!N:N,""),
_xlfn.XLOOKUP(_xlfn.CONCAT(6,"-",$A264, "-", "A"), PlayerData!$M:$M,PlayerData!N:N,""),
_xlfn.XLOOKUP(_xlfn.CONCAT(7,"-",$A264, "-", "A"), PlayerData!$M:$M,PlayerData!N:N,""),
_xlfn.XLOOKUP(_xlfn.CONCAT(8,"-",$A264, "-", "A"), PlayerData!$M:$M,PlayerData!N:N,""),
_xlfn.XLOOKUP(_xlfn.CONCAT(9,"-",$A264, "-", "A"), PlayerData!$M:$M,PlayerData!N:N,""),
_xlfn.XLOOKUP(_xlfn.CONCAT(10,"-",$A264, "-", "A"), PlayerData!$M:$M,PlayerData!N:N,""),
_xlfn.XLOOKUP(_xlfn.CONCAT(11,"-",$A264, "-", "A"), PlayerData!$M:$M,PlayerData!N:N,""),
_xlfn.XLOOKUP(_xlfn.CONCAT(12,"-",$A264, "-", "A"), PlayerData!$M:$M,PlayerData!N:N,""),
_xlfn.XLOOKUP(_xlfn.CONCAT(13,"-",$A264, "-", "A"), PlayerData!$M:$M,PlayerData!N:N,""),
_xlfn.XLOOKUP(_xlfn.CONCAT(14,"-",$A264, "-", "A"), PlayerData!$M:$M,PlayerData!N:N,""),
_xlfn.XLOOKUP(_xlfn.CONCAT(15,"-",$A264, "-", "A"), PlayerData!$M:$M,PlayerData!N:N,""),
_xlfn.XLOOKUP(_xlfn.CONCAT(16,"-",$A264, "-", "A"), PlayerData!$M:$M,PlayerData!N:N,""),
_xlfn.XLOOKUP(_xlfn.CONCAT(17,"-",$A264, "-", "A"), PlayerData!$M:$M,PlayerData!N:N,""),
_xlfn.XLOOKUP(_xlfn.CONCAT(18,"-",$A264, "-", "A"), PlayerData!$M:$M,PlayerData!N:N,"")))</f>
        <v>0.67</v>
      </c>
      <c r="L264" s="138" cm="1">
        <f t="array" ref="L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"A"), PlayerData!$M:$M,PlayerData!O:O,""),
_xlfn.XLOOKUP(_xlfn.CONCAT(1,"-",$A264, "-", "A"), PlayerData!$M:$M,PlayerData!O:O,""),
_xlfn.XLOOKUP(_xlfn.CONCAT(2,"-",$A264, "-", "A"), PlayerData!$M:$M,PlayerData!O:O,""),
_xlfn.XLOOKUP(_xlfn.CONCAT(3,"-",$A264, "-", "A"), PlayerData!$M:$M,PlayerData!O:O,""),
_xlfn.XLOOKUP(_xlfn.CONCAT(4,"-",$A264, "-", "A"), PlayerData!$M:$M,PlayerData!O:O,""),
_xlfn.XLOOKUP(_xlfn.CONCAT(5,"-",$A264, "-", "A"), PlayerData!$M:$M,PlayerData!O:O,""),
_xlfn.XLOOKUP(_xlfn.CONCAT(6,"-",$A264, "-", "A"), PlayerData!$M:$M,PlayerData!O:O,""),
_xlfn.XLOOKUP(_xlfn.CONCAT(7,"-",$A264, "-", "A"), PlayerData!$M:$M,PlayerData!O:O,""),
_xlfn.XLOOKUP(_xlfn.CONCAT(8,"-",$A264, "-", "A"), PlayerData!$M:$M,PlayerData!O:O,""),
_xlfn.XLOOKUP(_xlfn.CONCAT(9,"-",$A264, "-", "A"), PlayerData!$M:$M,PlayerData!O:O,""),
_xlfn.XLOOKUP(_xlfn.CONCAT(10,"-",$A264, "-", "A"), PlayerData!$M:$M,PlayerData!O:O,""),
_xlfn.XLOOKUP(_xlfn.CONCAT(11,"-",$A264, "-", "A"), PlayerData!$M:$M,PlayerData!O:O,""),
_xlfn.XLOOKUP(_xlfn.CONCAT(12,"-",$A264, "-", "A"), PlayerData!$M:$M,PlayerData!O:O,""),
_xlfn.XLOOKUP(_xlfn.CONCAT(13,"-",$A264, "-", "A"), PlayerData!$M:$M,PlayerData!O:O,""),
_xlfn.XLOOKUP(_xlfn.CONCAT(14,"-",$A264, "-", "A"), PlayerData!$M:$M,PlayerData!O:O,""),
_xlfn.XLOOKUP(_xlfn.CONCAT(15,"-",$A264, "-", "A"), PlayerData!$M:$M,PlayerData!O:O,""),
_xlfn.XLOOKUP(_xlfn.CONCAT(16,"-",$A264, "-", "A"), PlayerData!$M:$M,PlayerData!O:O,""),
_xlfn.XLOOKUP(_xlfn.CONCAT(17,"-",$A264, "-", "A"), PlayerData!$M:$M,PlayerData!O:O,""),
_xlfn.XLOOKUP(_xlfn.CONCAT(18,"-",$A264, "-", "A"), PlayerData!$M:$M,PlayerData!O:O,"")))</f>
        <v>0.33</v>
      </c>
      <c r="M264" s="96" cm="1">
        <f t="array" ref="M2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_xlfn.XLOOKUP(_xlfn.CONCAT(0,"-",$A264, "-", "A"), PlayerData!$M:$M,PlayerData!R:R,""),
_xlfn.XLOOKUP(_xlfn.CONCAT(1,"-",$A264, "-", "A"), PlayerData!$M:$M,PlayerData!R:R,""),
_xlfn.XLOOKUP(_xlfn.CONCAT(2,"-",$A264, "-", "A"), PlayerData!$M:$M,PlayerData!R:R,""),
_xlfn.XLOOKUP(_xlfn.CONCAT(3,"-",$A264, "-", "A"), PlayerData!$M:$M,PlayerData!R:R,""),
_xlfn.XLOOKUP(_xlfn.CONCAT(4,"-",$A264, "-", "A"), PlayerData!$M:$M,PlayerData!R:R,""),
_xlfn.XLOOKUP(_xlfn.CONCAT(5,"-",$A264, "-", "A"), PlayerData!$M:$M,PlayerData!R:R,""),
_xlfn.XLOOKUP(_xlfn.CONCAT(6,"-",$A264, "-", "A"), PlayerData!$M:$M,PlayerData!R:R,""),
_xlfn.XLOOKUP(_xlfn.CONCAT(7,"-",$A264, "-", "A"), PlayerData!$M:$M,PlayerData!R:R,""),
_xlfn.XLOOKUP(_xlfn.CONCAT(8,"-",$A264, "-", "A"), PlayerData!$M:$M,PlayerData!R:R,""),
_xlfn.XLOOKUP(_xlfn.CONCAT(9,"-",$A264, "-", "A"), PlayerData!$M:$M,PlayerData!R:R,""),
_xlfn.XLOOKUP(_xlfn.CONCAT(10,"-",$A264, "-", "A"), PlayerData!$M:$M,PlayerData!R:R,""),
_xlfn.XLOOKUP(_xlfn.CONCAT(11,"-",$A264, "-", "A"), PlayerData!$M:$M,PlayerData!R:R,""),
_xlfn.XLOOKUP(_xlfn.CONCAT(12,"-",$A264, "-", "A"), PlayerData!$M:$M,PlayerData!R:R,""),
_xlfn.XLOOKUP(_xlfn.CONCAT(13,"-",$A264, "-", "A"), PlayerData!$M:$M,PlayerData!R:R,""),
_xlfn.XLOOKUP(_xlfn.CONCAT(14,"-",$A264, "-", "A"), PlayerData!$M:$M,PlayerData!R:R,""),
_xlfn.XLOOKUP(_xlfn.CONCAT(15,"-",$A264, "-", "A"), PlayerData!$M:$M,PlayerData!R:R,""),
_xlfn.XLOOKUP(_xlfn.CONCAT(16,"-",$A264, "-", "A"), PlayerData!$M:$M,PlayerData!R:R,""),
_xlfn.XLOOKUP(_xlfn.CONCAT(17,"-",$A264, "-", "A"), PlayerData!$M:$M,PlayerData!R:R,""),
_xlfn.XLOOKUP(_xlfn.CONCAT(18,"-",$A264, "-", "A"), PlayerData!$M:$M,PlayerData!R:R,"")))</f>
        <v>0.96</v>
      </c>
      <c r="N264" s="134">
        <f t="shared" si="29"/>
        <v>15.227272727272727</v>
      </c>
      <c r="O264" s="134">
        <f t="shared" si="30"/>
        <v>14.999999999999998</v>
      </c>
      <c r="P264" s="73">
        <f t="shared" si="31"/>
        <v>12.938005390835581</v>
      </c>
      <c r="Q264" s="132" cm="1">
        <f t="array" ref="Q264">IF(OR($A264=Solver!$T$12:$T$201),0,SUMPRODUCT($H264:$J264,$T$4:$V$4))</f>
        <v>0.40431266846361191</v>
      </c>
      <c r="R264" s="73" cm="1">
        <f t="array" ref="R264">IF(OR($A264=Solver!$T$12:$T$201),0, SUMPRODUCT($N264:$P264, $T$4:$V$4))</f>
        <v>12.938005390835581</v>
      </c>
    </row>
    <row r="265" spans="1:18">
      <c r="A265" s="55">
        <v>263</v>
      </c>
      <c r="B265" s="55" t="str">
        <f>_xlfn.XLOOKUP($A265, PlayerData!$B$3:$B$394, PlayerData!C$3:C$394)</f>
        <v>ARS</v>
      </c>
      <c r="C265" s="55" t="str">
        <f>_xlfn.XLOOKUP($A265, PlayerData!$B$3:$B$394, PlayerData!D$3:D$394)</f>
        <v>D</v>
      </c>
      <c r="D265" s="31" t="str">
        <f>_xlfn.XLOOKUP($A265, PlayerData!$B$3:$B$394, PlayerData!E$3:E$394)</f>
        <v>Bellerín</v>
      </c>
      <c r="E265" s="136" cm="1">
        <f t="array" ref="E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"H"), PlayerData!$G:$G,PlayerData!H:H,""),
_xlfn.XLOOKUP(_xlfn.CONCAT(1,"-",$A265, "-", "H"), PlayerData!$G:$G,PlayerData!H:H,""),
_xlfn.XLOOKUP(_xlfn.CONCAT(2,"-",$A265, "-", "H"), PlayerData!$G:$G,PlayerData!H:H,""),
_xlfn.XLOOKUP(_xlfn.CONCAT(3,"-",$A265, "-", "H"), PlayerData!$G:$G,PlayerData!H:H,""),
_xlfn.XLOOKUP(_xlfn.CONCAT(4,"-",$A265, "-", "H"), PlayerData!$G:$G,PlayerData!H:H,""),
_xlfn.XLOOKUP(_xlfn.CONCAT(5,"-",$A265, "-", "H"), PlayerData!$G:$G,PlayerData!H:H,""),
_xlfn.XLOOKUP(_xlfn.CONCAT(6,"-",$A265, "-", "H"), PlayerData!$G:$G,PlayerData!H:H,""),
_xlfn.XLOOKUP(_xlfn.CONCAT(7,"-",$A265, "-", "H"), PlayerData!$G:$G,PlayerData!H:H,""),
_xlfn.XLOOKUP(_xlfn.CONCAT(8,"-",$A265, "-", "H"), PlayerData!$G:$G,PlayerData!H:H,""),
_xlfn.XLOOKUP(_xlfn.CONCAT(9,"-",$A265, "-", "H"), PlayerData!$G:$G,PlayerData!H:H,""),
_xlfn.XLOOKUP(_xlfn.CONCAT(10,"-",$A265, "-", "H"), PlayerData!$G:$G,PlayerData!H:H,""),
_xlfn.XLOOKUP(_xlfn.CONCAT(11,"-",$A265, "-", "H"), PlayerData!$G:$G,PlayerData!H:H,""),
_xlfn.XLOOKUP(_xlfn.CONCAT(12,"-",$A265, "-", "H"), PlayerData!$G:$G,PlayerData!H:H,""),
_xlfn.XLOOKUP(_xlfn.CONCAT(13,"-",$A265, "-", "H"), PlayerData!$G:$G,PlayerData!H:H,""),
_xlfn.XLOOKUP(_xlfn.CONCAT(14,"-",$A265, "-", "H"), PlayerData!$G:$G,PlayerData!H:H,""),
_xlfn.XLOOKUP(_xlfn.CONCAT(15,"-",$A265, "-", "H"), PlayerData!$G:$G,PlayerData!H:H,""),
_xlfn.XLOOKUP(_xlfn.CONCAT(16,"-",$A265, "-", "H"), PlayerData!$G:$G,PlayerData!H:H,""),
_xlfn.XLOOKUP(_xlfn.CONCAT(17,"-",$A265, "-", "H"), PlayerData!$G:$G,PlayerData!H:H,""),
_xlfn.XLOOKUP(_xlfn.CONCAT(18,"-",$A265, "-", "H"), PlayerData!$G:$G,PlayerData!H:H,"")))</f>
        <v>0.5</v>
      </c>
      <c r="F265" s="136" cm="1">
        <f t="array" ref="F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"H"), PlayerData!$G:$G,PlayerData!I:I,""),
_xlfn.XLOOKUP(_xlfn.CONCAT(1,"-",$A265, "-", "H"), PlayerData!$G:$G,PlayerData!I:I,""),
_xlfn.XLOOKUP(_xlfn.CONCAT(2,"-",$A265, "-", "H"), PlayerData!$G:$G,PlayerData!I:I,""),
_xlfn.XLOOKUP(_xlfn.CONCAT(3,"-",$A265, "-", "H"), PlayerData!$G:$G,PlayerData!I:I,""),
_xlfn.XLOOKUP(_xlfn.CONCAT(4,"-",$A265, "-", "H"), PlayerData!$G:$G,PlayerData!I:I,""),
_xlfn.XLOOKUP(_xlfn.CONCAT(5,"-",$A265, "-", "H"), PlayerData!$G:$G,PlayerData!I:I,""),
_xlfn.XLOOKUP(_xlfn.CONCAT(6,"-",$A265, "-", "H"), PlayerData!$G:$G,PlayerData!I:I,""),
_xlfn.XLOOKUP(_xlfn.CONCAT(7,"-",$A265, "-", "H"), PlayerData!$G:$G,PlayerData!I:I,""),
_xlfn.XLOOKUP(_xlfn.CONCAT(8,"-",$A265, "-", "H"), PlayerData!$G:$G,PlayerData!I:I,""),
_xlfn.XLOOKUP(_xlfn.CONCAT(9,"-",$A265, "-", "H"), PlayerData!$G:$G,PlayerData!I:I,""),
_xlfn.XLOOKUP(_xlfn.CONCAT(10,"-",$A265, "-", "H"), PlayerData!$G:$G,PlayerData!I:I,""),
_xlfn.XLOOKUP(_xlfn.CONCAT(11,"-",$A265, "-", "H"), PlayerData!$G:$G,PlayerData!I:I,""),
_xlfn.XLOOKUP(_xlfn.CONCAT(12,"-",$A265, "-", "H"), PlayerData!$G:$G,PlayerData!I:I,""),
_xlfn.XLOOKUP(_xlfn.CONCAT(13,"-",$A265, "-", "H"), PlayerData!$G:$G,PlayerData!I:I,""),
_xlfn.XLOOKUP(_xlfn.CONCAT(14,"-",$A265, "-", "H"), PlayerData!$G:$G,PlayerData!I:I,""),
_xlfn.XLOOKUP(_xlfn.CONCAT(15,"-",$A265, "-", "H"), PlayerData!$G:$G,PlayerData!I:I,""),
_xlfn.XLOOKUP(_xlfn.CONCAT(16,"-",$A265, "-", "H"), PlayerData!$G:$G,PlayerData!I:I,""),
_xlfn.XLOOKUP(_xlfn.CONCAT(17,"-",$A265, "-", "H"), PlayerData!$G:$G,PlayerData!I:I,""),
_xlfn.XLOOKUP(_xlfn.CONCAT(18,"-",$A265, "-", "H"), PlayerData!$G:$G,PlayerData!I:I,"")))</f>
        <v>0</v>
      </c>
      <c r="G265" s="90" cm="1">
        <f t="array" ref="G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"H"), PlayerData!$G:$G,PlayerData!L:L,""),
_xlfn.XLOOKUP(_xlfn.CONCAT(1,"-",$A265, "-", "H"), PlayerData!$G:$G,PlayerData!L:L,""),
_xlfn.XLOOKUP(_xlfn.CONCAT(2,"-",$A265, "-", "H"), PlayerData!$G:$G,PlayerData!L:L,""),
_xlfn.XLOOKUP(_xlfn.CONCAT(3,"-",$A265, "-", "H"), PlayerData!$G:$G,PlayerData!L:L,""),
_xlfn.XLOOKUP(_xlfn.CONCAT(4,"-",$A265, "-", "H"), PlayerData!$G:$G,PlayerData!L:L,""),
_xlfn.XLOOKUP(_xlfn.CONCAT(5,"-",$A265, "-", "H"), PlayerData!$G:$G,PlayerData!L:L,""),
_xlfn.XLOOKUP(_xlfn.CONCAT(6,"-",$A265, "-", "H"), PlayerData!$G:$G,PlayerData!L:L,""),
_xlfn.XLOOKUP(_xlfn.CONCAT(7,"-",$A265, "-", "H"), PlayerData!$G:$G,PlayerData!L:L,""),
_xlfn.XLOOKUP(_xlfn.CONCAT(8,"-",$A265, "-", "H"), PlayerData!$G:$G,PlayerData!L:L,""),
_xlfn.XLOOKUP(_xlfn.CONCAT(9,"-",$A265, "-", "H"), PlayerData!$G:$G,PlayerData!L:L,""),
_xlfn.XLOOKUP(_xlfn.CONCAT(10,"-",$A265, "-", "H"), PlayerData!$G:$G,PlayerData!L:L,""),
_xlfn.XLOOKUP(_xlfn.CONCAT(11,"-",$A265, "-", "H"), PlayerData!$G:$G,PlayerData!L:L,""),
_xlfn.XLOOKUP(_xlfn.CONCAT(12,"-",$A265, "-", "H"), PlayerData!$G:$G,PlayerData!L:L,""),
_xlfn.XLOOKUP(_xlfn.CONCAT(13,"-",$A265, "-", "H"), PlayerData!$G:$G,PlayerData!L:L,""),
_xlfn.XLOOKUP(_xlfn.CONCAT(14,"-",$A265, "-", "H"), PlayerData!$G:$G,PlayerData!L:L,""),
_xlfn.XLOOKUP(_xlfn.CONCAT(15,"-",$A265, "-", "H"), PlayerData!$G:$G,PlayerData!L:L,""),
_xlfn.XLOOKUP(_xlfn.CONCAT(16,"-",$A265, "-", "H"), PlayerData!$G:$G,PlayerData!L:L,""),
_xlfn.XLOOKUP(_xlfn.CONCAT(17,"-",$A265, "-", "H"), PlayerData!$G:$G,PlayerData!L:L,""),
_xlfn.XLOOKUP(_xlfn.CONCAT(18,"-",$A265, "-", "H"), PlayerData!$G:$G,PlayerData!L:L,"")))</f>
        <v>0.66</v>
      </c>
      <c r="H265" s="132">
        <f t="shared" si="26"/>
        <v>11.363636363636363</v>
      </c>
      <c r="I265" s="132">
        <f t="shared" si="27"/>
        <v>0</v>
      </c>
      <c r="J265" s="72">
        <f t="shared" si="28"/>
        <v>8.8948787061994619</v>
      </c>
      <c r="K265" s="138" cm="1">
        <f t="array" ref="K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"A"), PlayerData!$M:$M,PlayerData!N:N,""),
_xlfn.XLOOKUP(_xlfn.CONCAT(1,"-",$A265, "-", "A"), PlayerData!$M:$M,PlayerData!N:N,""),
_xlfn.XLOOKUP(_xlfn.CONCAT(2,"-",$A265, "-", "A"), PlayerData!$M:$M,PlayerData!N:N,""),
_xlfn.XLOOKUP(_xlfn.CONCAT(3,"-",$A265, "-", "A"), PlayerData!$M:$M,PlayerData!N:N,""),
_xlfn.XLOOKUP(_xlfn.CONCAT(4,"-",$A265, "-", "A"), PlayerData!$M:$M,PlayerData!N:N,""),
_xlfn.XLOOKUP(_xlfn.CONCAT(5,"-",$A265, "-", "A"), PlayerData!$M:$M,PlayerData!N:N,""),
_xlfn.XLOOKUP(_xlfn.CONCAT(6,"-",$A265, "-", "A"), PlayerData!$M:$M,PlayerData!N:N,""),
_xlfn.XLOOKUP(_xlfn.CONCAT(7,"-",$A265, "-", "A"), PlayerData!$M:$M,PlayerData!N:N,""),
_xlfn.XLOOKUP(_xlfn.CONCAT(8,"-",$A265, "-", "A"), PlayerData!$M:$M,PlayerData!N:N,""),
_xlfn.XLOOKUP(_xlfn.CONCAT(9,"-",$A265, "-", "A"), PlayerData!$M:$M,PlayerData!N:N,""),
_xlfn.XLOOKUP(_xlfn.CONCAT(10,"-",$A265, "-", "A"), PlayerData!$M:$M,PlayerData!N:N,""),
_xlfn.XLOOKUP(_xlfn.CONCAT(11,"-",$A265, "-", "A"), PlayerData!$M:$M,PlayerData!N:N,""),
_xlfn.XLOOKUP(_xlfn.CONCAT(12,"-",$A265, "-", "A"), PlayerData!$M:$M,PlayerData!N:N,""),
_xlfn.XLOOKUP(_xlfn.CONCAT(13,"-",$A265, "-", "A"), PlayerData!$M:$M,PlayerData!N:N,""),
_xlfn.XLOOKUP(_xlfn.CONCAT(14,"-",$A265, "-", "A"), PlayerData!$M:$M,PlayerData!N:N,""),
_xlfn.XLOOKUP(_xlfn.CONCAT(15,"-",$A265, "-", "A"), PlayerData!$M:$M,PlayerData!N:N,""),
_xlfn.XLOOKUP(_xlfn.CONCAT(16,"-",$A265, "-", "A"), PlayerData!$M:$M,PlayerData!N:N,""),
_xlfn.XLOOKUP(_xlfn.CONCAT(17,"-",$A265, "-", "A"), PlayerData!$M:$M,PlayerData!N:N,""),
_xlfn.XLOOKUP(_xlfn.CONCAT(18,"-",$A265, "-", "A"), PlayerData!$M:$M,PlayerData!N:N,"")))</f>
        <v>0.33</v>
      </c>
      <c r="L265" s="138" cm="1">
        <f t="array" ref="L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"A"), PlayerData!$M:$M,PlayerData!O:O,""),
_xlfn.XLOOKUP(_xlfn.CONCAT(1,"-",$A265, "-", "A"), PlayerData!$M:$M,PlayerData!O:O,""),
_xlfn.XLOOKUP(_xlfn.CONCAT(2,"-",$A265, "-", "A"), PlayerData!$M:$M,PlayerData!O:O,""),
_xlfn.XLOOKUP(_xlfn.CONCAT(3,"-",$A265, "-", "A"), PlayerData!$M:$M,PlayerData!O:O,""),
_xlfn.XLOOKUP(_xlfn.CONCAT(4,"-",$A265, "-", "A"), PlayerData!$M:$M,PlayerData!O:O,""),
_xlfn.XLOOKUP(_xlfn.CONCAT(5,"-",$A265, "-", "A"), PlayerData!$M:$M,PlayerData!O:O,""),
_xlfn.XLOOKUP(_xlfn.CONCAT(6,"-",$A265, "-", "A"), PlayerData!$M:$M,PlayerData!O:O,""),
_xlfn.XLOOKUP(_xlfn.CONCAT(7,"-",$A265, "-", "A"), PlayerData!$M:$M,PlayerData!O:O,""),
_xlfn.XLOOKUP(_xlfn.CONCAT(8,"-",$A265, "-", "A"), PlayerData!$M:$M,PlayerData!O:O,""),
_xlfn.XLOOKUP(_xlfn.CONCAT(9,"-",$A265, "-", "A"), PlayerData!$M:$M,PlayerData!O:O,""),
_xlfn.XLOOKUP(_xlfn.CONCAT(10,"-",$A265, "-", "A"), PlayerData!$M:$M,PlayerData!O:O,""),
_xlfn.XLOOKUP(_xlfn.CONCAT(11,"-",$A265, "-", "A"), PlayerData!$M:$M,PlayerData!O:O,""),
_xlfn.XLOOKUP(_xlfn.CONCAT(12,"-",$A265, "-", "A"), PlayerData!$M:$M,PlayerData!O:O,""),
_xlfn.XLOOKUP(_xlfn.CONCAT(13,"-",$A265, "-", "A"), PlayerData!$M:$M,PlayerData!O:O,""),
_xlfn.XLOOKUP(_xlfn.CONCAT(14,"-",$A265, "-", "A"), PlayerData!$M:$M,PlayerData!O:O,""),
_xlfn.XLOOKUP(_xlfn.CONCAT(15,"-",$A265, "-", "A"), PlayerData!$M:$M,PlayerData!O:O,""),
_xlfn.XLOOKUP(_xlfn.CONCAT(16,"-",$A265, "-", "A"), PlayerData!$M:$M,PlayerData!O:O,""),
_xlfn.XLOOKUP(_xlfn.CONCAT(17,"-",$A265, "-", "A"), PlayerData!$M:$M,PlayerData!O:O,""),
_xlfn.XLOOKUP(_xlfn.CONCAT(18,"-",$A265, "-", "A"), PlayerData!$M:$M,PlayerData!O:O,"")))</f>
        <v>0</v>
      </c>
      <c r="M265" s="96" cm="1">
        <f t="array" ref="M2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_xlfn.XLOOKUP(_xlfn.CONCAT(0,"-",$A265, "-", "A"), PlayerData!$M:$M,PlayerData!R:R,""),
_xlfn.XLOOKUP(_xlfn.CONCAT(1,"-",$A265, "-", "A"), PlayerData!$M:$M,PlayerData!R:R,""),
_xlfn.XLOOKUP(_xlfn.CONCAT(2,"-",$A265, "-", "A"), PlayerData!$M:$M,PlayerData!R:R,""),
_xlfn.XLOOKUP(_xlfn.CONCAT(3,"-",$A265, "-", "A"), PlayerData!$M:$M,PlayerData!R:R,""),
_xlfn.XLOOKUP(_xlfn.CONCAT(4,"-",$A265, "-", "A"), PlayerData!$M:$M,PlayerData!R:R,""),
_xlfn.XLOOKUP(_xlfn.CONCAT(5,"-",$A265, "-", "A"), PlayerData!$M:$M,PlayerData!R:R,""),
_xlfn.XLOOKUP(_xlfn.CONCAT(6,"-",$A265, "-", "A"), PlayerData!$M:$M,PlayerData!R:R,""),
_xlfn.XLOOKUP(_xlfn.CONCAT(7,"-",$A265, "-", "A"), PlayerData!$M:$M,PlayerData!R:R,""),
_xlfn.XLOOKUP(_xlfn.CONCAT(8,"-",$A265, "-", "A"), PlayerData!$M:$M,PlayerData!R:R,""),
_xlfn.XLOOKUP(_xlfn.CONCAT(9,"-",$A265, "-", "A"), PlayerData!$M:$M,PlayerData!R:R,""),
_xlfn.XLOOKUP(_xlfn.CONCAT(10,"-",$A265, "-", "A"), PlayerData!$M:$M,PlayerData!R:R,""),
_xlfn.XLOOKUP(_xlfn.CONCAT(11,"-",$A265, "-", "A"), PlayerData!$M:$M,PlayerData!R:R,""),
_xlfn.XLOOKUP(_xlfn.CONCAT(12,"-",$A265, "-", "A"), PlayerData!$M:$M,PlayerData!R:R,""),
_xlfn.XLOOKUP(_xlfn.CONCAT(13,"-",$A265, "-", "A"), PlayerData!$M:$M,PlayerData!R:R,""),
_xlfn.XLOOKUP(_xlfn.CONCAT(14,"-",$A265, "-", "A"), PlayerData!$M:$M,PlayerData!R:R,""),
_xlfn.XLOOKUP(_xlfn.CONCAT(15,"-",$A265, "-", "A"), PlayerData!$M:$M,PlayerData!R:R,""),
_xlfn.XLOOKUP(_xlfn.CONCAT(16,"-",$A265, "-", "A"), PlayerData!$M:$M,PlayerData!R:R,""),
_xlfn.XLOOKUP(_xlfn.CONCAT(17,"-",$A265, "-", "A"), PlayerData!$M:$M,PlayerData!R:R,""),
_xlfn.XLOOKUP(_xlfn.CONCAT(18,"-",$A265, "-", "A"), PlayerData!$M:$M,PlayerData!R:R,"")))</f>
        <v>0.3</v>
      </c>
      <c r="N265" s="134">
        <f t="shared" si="29"/>
        <v>7.4999999999999991</v>
      </c>
      <c r="O265" s="134">
        <f t="shared" si="30"/>
        <v>0</v>
      </c>
      <c r="P265" s="73">
        <f t="shared" si="31"/>
        <v>4.0431266846361194</v>
      </c>
      <c r="Q265" s="132" cm="1">
        <f t="array" ref="Q265">IF(OR($A265=Solver!$T$12:$T$201),0,SUMPRODUCT($H265:$J265,$T$4:$V$4))</f>
        <v>8.8948787061994619</v>
      </c>
      <c r="R265" s="73" cm="1">
        <f t="array" ref="R265">IF(OR($A265=Solver!$T$12:$T$201),0, SUMPRODUCT($N265:$P265, $T$4:$V$4))</f>
        <v>4.0431266846361194</v>
      </c>
    </row>
    <row r="266" spans="1:18">
      <c r="A266" s="55">
        <v>264</v>
      </c>
      <c r="B266" s="55" t="str">
        <f>_xlfn.XLOOKUP($A266, PlayerData!$B$3:$B$394, PlayerData!C$3:C$394)</f>
        <v>EVE</v>
      </c>
      <c r="C266" s="55" t="str">
        <f>_xlfn.XLOOKUP($A266, PlayerData!$B$3:$B$394, PlayerData!D$3:D$394)</f>
        <v>D</v>
      </c>
      <c r="D266" s="31" t="str">
        <f>_xlfn.XLOOKUP($A266, PlayerData!$B$3:$B$394, PlayerData!E$3:E$394)</f>
        <v>Coleman</v>
      </c>
      <c r="E266" s="136" cm="1">
        <f t="array" ref="E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"H"), PlayerData!$G:$G,PlayerData!H:H,""),
_xlfn.XLOOKUP(_xlfn.CONCAT(1,"-",$A266, "-", "H"), PlayerData!$G:$G,PlayerData!H:H,""),
_xlfn.XLOOKUP(_xlfn.CONCAT(2,"-",$A266, "-", "H"), PlayerData!$G:$G,PlayerData!H:H,""),
_xlfn.XLOOKUP(_xlfn.CONCAT(3,"-",$A266, "-", "H"), PlayerData!$G:$G,PlayerData!H:H,""),
_xlfn.XLOOKUP(_xlfn.CONCAT(4,"-",$A266, "-", "H"), PlayerData!$G:$G,PlayerData!H:H,""),
_xlfn.XLOOKUP(_xlfn.CONCAT(5,"-",$A266, "-", "H"), PlayerData!$G:$G,PlayerData!H:H,""),
_xlfn.XLOOKUP(_xlfn.CONCAT(6,"-",$A266, "-", "H"), PlayerData!$G:$G,PlayerData!H:H,""),
_xlfn.XLOOKUP(_xlfn.CONCAT(7,"-",$A266, "-", "H"), PlayerData!$G:$G,PlayerData!H:H,""),
_xlfn.XLOOKUP(_xlfn.CONCAT(8,"-",$A266, "-", "H"), PlayerData!$G:$G,PlayerData!H:H,""),
_xlfn.XLOOKUP(_xlfn.CONCAT(9,"-",$A266, "-", "H"), PlayerData!$G:$G,PlayerData!H:H,""),
_xlfn.XLOOKUP(_xlfn.CONCAT(10,"-",$A266, "-", "H"), PlayerData!$G:$G,PlayerData!H:H,""),
_xlfn.XLOOKUP(_xlfn.CONCAT(11,"-",$A266, "-", "H"), PlayerData!$G:$G,PlayerData!H:H,""),
_xlfn.XLOOKUP(_xlfn.CONCAT(12,"-",$A266, "-", "H"), PlayerData!$G:$G,PlayerData!H:H,""),
_xlfn.XLOOKUP(_xlfn.CONCAT(13,"-",$A266, "-", "H"), PlayerData!$G:$G,PlayerData!H:H,""),
_xlfn.XLOOKUP(_xlfn.CONCAT(14,"-",$A266, "-", "H"), PlayerData!$G:$G,PlayerData!H:H,""),
_xlfn.XLOOKUP(_xlfn.CONCAT(15,"-",$A266, "-", "H"), PlayerData!$G:$G,PlayerData!H:H,""),
_xlfn.XLOOKUP(_xlfn.CONCAT(16,"-",$A266, "-", "H"), PlayerData!$G:$G,PlayerData!H:H,""),
_xlfn.XLOOKUP(_xlfn.CONCAT(17,"-",$A266, "-", "H"), PlayerData!$G:$G,PlayerData!H:H,""),
_xlfn.XLOOKUP(_xlfn.CONCAT(18,"-",$A266, "-", "H"), PlayerData!$G:$G,PlayerData!H:H,"")))</f>
        <v>0.14000000000000001</v>
      </c>
      <c r="F266" s="136" cm="1">
        <f t="array" ref="F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"H"), PlayerData!$G:$G,PlayerData!I:I,""),
_xlfn.XLOOKUP(_xlfn.CONCAT(1,"-",$A266, "-", "H"), PlayerData!$G:$G,PlayerData!I:I,""),
_xlfn.XLOOKUP(_xlfn.CONCAT(2,"-",$A266, "-", "H"), PlayerData!$G:$G,PlayerData!I:I,""),
_xlfn.XLOOKUP(_xlfn.CONCAT(3,"-",$A266, "-", "H"), PlayerData!$G:$G,PlayerData!I:I,""),
_xlfn.XLOOKUP(_xlfn.CONCAT(4,"-",$A266, "-", "H"), PlayerData!$G:$G,PlayerData!I:I,""),
_xlfn.XLOOKUP(_xlfn.CONCAT(5,"-",$A266, "-", "H"), PlayerData!$G:$G,PlayerData!I:I,""),
_xlfn.XLOOKUP(_xlfn.CONCAT(6,"-",$A266, "-", "H"), PlayerData!$G:$G,PlayerData!I:I,""),
_xlfn.XLOOKUP(_xlfn.CONCAT(7,"-",$A266, "-", "H"), PlayerData!$G:$G,PlayerData!I:I,""),
_xlfn.XLOOKUP(_xlfn.CONCAT(8,"-",$A266, "-", "H"), PlayerData!$G:$G,PlayerData!I:I,""),
_xlfn.XLOOKUP(_xlfn.CONCAT(9,"-",$A266, "-", "H"), PlayerData!$G:$G,PlayerData!I:I,""),
_xlfn.XLOOKUP(_xlfn.CONCAT(10,"-",$A266, "-", "H"), PlayerData!$G:$G,PlayerData!I:I,""),
_xlfn.XLOOKUP(_xlfn.CONCAT(11,"-",$A266, "-", "H"), PlayerData!$G:$G,PlayerData!I:I,""),
_xlfn.XLOOKUP(_xlfn.CONCAT(12,"-",$A266, "-", "H"), PlayerData!$G:$G,PlayerData!I:I,""),
_xlfn.XLOOKUP(_xlfn.CONCAT(13,"-",$A266, "-", "H"), PlayerData!$G:$G,PlayerData!I:I,""),
_xlfn.XLOOKUP(_xlfn.CONCAT(14,"-",$A266, "-", "H"), PlayerData!$G:$G,PlayerData!I:I,""),
_xlfn.XLOOKUP(_xlfn.CONCAT(15,"-",$A266, "-", "H"), PlayerData!$G:$G,PlayerData!I:I,""),
_xlfn.XLOOKUP(_xlfn.CONCAT(16,"-",$A266, "-", "H"), PlayerData!$G:$G,PlayerData!I:I,""),
_xlfn.XLOOKUP(_xlfn.CONCAT(17,"-",$A266, "-", "H"), PlayerData!$G:$G,PlayerData!I:I,""),
_xlfn.XLOOKUP(_xlfn.CONCAT(18,"-",$A266, "-", "H"), PlayerData!$G:$G,PlayerData!I:I,"")))</f>
        <v>0</v>
      </c>
      <c r="G266" s="90" cm="1">
        <f t="array" ref="G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"H"), PlayerData!$G:$G,PlayerData!L:L,""),
_xlfn.XLOOKUP(_xlfn.CONCAT(1,"-",$A266, "-", "H"), PlayerData!$G:$G,PlayerData!L:L,""),
_xlfn.XLOOKUP(_xlfn.CONCAT(2,"-",$A266, "-", "H"), PlayerData!$G:$G,PlayerData!L:L,""),
_xlfn.XLOOKUP(_xlfn.CONCAT(3,"-",$A266, "-", "H"), PlayerData!$G:$G,PlayerData!L:L,""),
_xlfn.XLOOKUP(_xlfn.CONCAT(4,"-",$A266, "-", "H"), PlayerData!$G:$G,PlayerData!L:L,""),
_xlfn.XLOOKUP(_xlfn.CONCAT(5,"-",$A266, "-", "H"), PlayerData!$G:$G,PlayerData!L:L,""),
_xlfn.XLOOKUP(_xlfn.CONCAT(6,"-",$A266, "-", "H"), PlayerData!$G:$G,PlayerData!L:L,""),
_xlfn.XLOOKUP(_xlfn.CONCAT(7,"-",$A266, "-", "H"), PlayerData!$G:$G,PlayerData!L:L,""),
_xlfn.XLOOKUP(_xlfn.CONCAT(8,"-",$A266, "-", "H"), PlayerData!$G:$G,PlayerData!L:L,""),
_xlfn.XLOOKUP(_xlfn.CONCAT(9,"-",$A266, "-", "H"), PlayerData!$G:$G,PlayerData!L:L,""),
_xlfn.XLOOKUP(_xlfn.CONCAT(10,"-",$A266, "-", "H"), PlayerData!$G:$G,PlayerData!L:L,""),
_xlfn.XLOOKUP(_xlfn.CONCAT(11,"-",$A266, "-", "H"), PlayerData!$G:$G,PlayerData!L:L,""),
_xlfn.XLOOKUP(_xlfn.CONCAT(12,"-",$A266, "-", "H"), PlayerData!$G:$G,PlayerData!L:L,""),
_xlfn.XLOOKUP(_xlfn.CONCAT(13,"-",$A266, "-", "H"), PlayerData!$G:$G,PlayerData!L:L,""),
_xlfn.XLOOKUP(_xlfn.CONCAT(14,"-",$A266, "-", "H"), PlayerData!$G:$G,PlayerData!L:L,""),
_xlfn.XLOOKUP(_xlfn.CONCAT(15,"-",$A266, "-", "H"), PlayerData!$G:$G,PlayerData!L:L,""),
_xlfn.XLOOKUP(_xlfn.CONCAT(16,"-",$A266, "-", "H"), PlayerData!$G:$G,PlayerData!L:L,""),
_xlfn.XLOOKUP(_xlfn.CONCAT(17,"-",$A266, "-", "H"), PlayerData!$G:$G,PlayerData!L:L,""),
_xlfn.XLOOKUP(_xlfn.CONCAT(18,"-",$A266, "-", "H"), PlayerData!$G:$G,PlayerData!L:L,"")))</f>
        <v>0.15</v>
      </c>
      <c r="H266" s="132">
        <f t="shared" si="26"/>
        <v>3.1818181818181821</v>
      </c>
      <c r="I266" s="132">
        <f t="shared" si="27"/>
        <v>0</v>
      </c>
      <c r="J266" s="72">
        <f t="shared" si="28"/>
        <v>2.0215633423180597</v>
      </c>
      <c r="K266" s="138" cm="1">
        <f t="array" ref="K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"A"), PlayerData!$M:$M,PlayerData!N:N,""),
_xlfn.XLOOKUP(_xlfn.CONCAT(1,"-",$A266, "-", "A"), PlayerData!$M:$M,PlayerData!N:N,""),
_xlfn.XLOOKUP(_xlfn.CONCAT(2,"-",$A266, "-", "A"), PlayerData!$M:$M,PlayerData!N:N,""),
_xlfn.XLOOKUP(_xlfn.CONCAT(3,"-",$A266, "-", "A"), PlayerData!$M:$M,PlayerData!N:N,""),
_xlfn.XLOOKUP(_xlfn.CONCAT(4,"-",$A266, "-", "A"), PlayerData!$M:$M,PlayerData!N:N,""),
_xlfn.XLOOKUP(_xlfn.CONCAT(5,"-",$A266, "-", "A"), PlayerData!$M:$M,PlayerData!N:N,""),
_xlfn.XLOOKUP(_xlfn.CONCAT(6,"-",$A266, "-", "A"), PlayerData!$M:$M,PlayerData!N:N,""),
_xlfn.XLOOKUP(_xlfn.CONCAT(7,"-",$A266, "-", "A"), PlayerData!$M:$M,PlayerData!N:N,""),
_xlfn.XLOOKUP(_xlfn.CONCAT(8,"-",$A266, "-", "A"), PlayerData!$M:$M,PlayerData!N:N,""),
_xlfn.XLOOKUP(_xlfn.CONCAT(9,"-",$A266, "-", "A"), PlayerData!$M:$M,PlayerData!N:N,""),
_xlfn.XLOOKUP(_xlfn.CONCAT(10,"-",$A266, "-", "A"), PlayerData!$M:$M,PlayerData!N:N,""),
_xlfn.XLOOKUP(_xlfn.CONCAT(11,"-",$A266, "-", "A"), PlayerData!$M:$M,PlayerData!N:N,""),
_xlfn.XLOOKUP(_xlfn.CONCAT(12,"-",$A266, "-", "A"), PlayerData!$M:$M,PlayerData!N:N,""),
_xlfn.XLOOKUP(_xlfn.CONCAT(13,"-",$A266, "-", "A"), PlayerData!$M:$M,PlayerData!N:N,""),
_xlfn.XLOOKUP(_xlfn.CONCAT(14,"-",$A266, "-", "A"), PlayerData!$M:$M,PlayerData!N:N,""),
_xlfn.XLOOKUP(_xlfn.CONCAT(15,"-",$A266, "-", "A"), PlayerData!$M:$M,PlayerData!N:N,""),
_xlfn.XLOOKUP(_xlfn.CONCAT(16,"-",$A266, "-", "A"), PlayerData!$M:$M,PlayerData!N:N,""),
_xlfn.XLOOKUP(_xlfn.CONCAT(17,"-",$A266, "-", "A"), PlayerData!$M:$M,PlayerData!N:N,""),
_xlfn.XLOOKUP(_xlfn.CONCAT(18,"-",$A266, "-", "A"), PlayerData!$M:$M,PlayerData!N:N,"")))</f>
        <v>0.25</v>
      </c>
      <c r="L266" s="138" cm="1">
        <f t="array" ref="L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"A"), PlayerData!$M:$M,PlayerData!O:O,""),
_xlfn.XLOOKUP(_xlfn.CONCAT(1,"-",$A266, "-", "A"), PlayerData!$M:$M,PlayerData!O:O,""),
_xlfn.XLOOKUP(_xlfn.CONCAT(2,"-",$A266, "-", "A"), PlayerData!$M:$M,PlayerData!O:O,""),
_xlfn.XLOOKUP(_xlfn.CONCAT(3,"-",$A266, "-", "A"), PlayerData!$M:$M,PlayerData!O:O,""),
_xlfn.XLOOKUP(_xlfn.CONCAT(4,"-",$A266, "-", "A"), PlayerData!$M:$M,PlayerData!O:O,""),
_xlfn.XLOOKUP(_xlfn.CONCAT(5,"-",$A266, "-", "A"), PlayerData!$M:$M,PlayerData!O:O,""),
_xlfn.XLOOKUP(_xlfn.CONCAT(6,"-",$A266, "-", "A"), PlayerData!$M:$M,PlayerData!O:O,""),
_xlfn.XLOOKUP(_xlfn.CONCAT(7,"-",$A266, "-", "A"), PlayerData!$M:$M,PlayerData!O:O,""),
_xlfn.XLOOKUP(_xlfn.CONCAT(8,"-",$A266, "-", "A"), PlayerData!$M:$M,PlayerData!O:O,""),
_xlfn.XLOOKUP(_xlfn.CONCAT(9,"-",$A266, "-", "A"), PlayerData!$M:$M,PlayerData!O:O,""),
_xlfn.XLOOKUP(_xlfn.CONCAT(10,"-",$A266, "-", "A"), PlayerData!$M:$M,PlayerData!O:O,""),
_xlfn.XLOOKUP(_xlfn.CONCAT(11,"-",$A266, "-", "A"), PlayerData!$M:$M,PlayerData!O:O,""),
_xlfn.XLOOKUP(_xlfn.CONCAT(12,"-",$A266, "-", "A"), PlayerData!$M:$M,PlayerData!O:O,""),
_xlfn.XLOOKUP(_xlfn.CONCAT(13,"-",$A266, "-", "A"), PlayerData!$M:$M,PlayerData!O:O,""),
_xlfn.XLOOKUP(_xlfn.CONCAT(14,"-",$A266, "-", "A"), PlayerData!$M:$M,PlayerData!O:O,""),
_xlfn.XLOOKUP(_xlfn.CONCAT(15,"-",$A266, "-", "A"), PlayerData!$M:$M,PlayerData!O:O,""),
_xlfn.XLOOKUP(_xlfn.CONCAT(16,"-",$A266, "-", "A"), PlayerData!$M:$M,PlayerData!O:O,""),
_xlfn.XLOOKUP(_xlfn.CONCAT(17,"-",$A266, "-", "A"), PlayerData!$M:$M,PlayerData!O:O,""),
_xlfn.XLOOKUP(_xlfn.CONCAT(18,"-",$A266, "-", "A"), PlayerData!$M:$M,PlayerData!O:O,"")))</f>
        <v>0</v>
      </c>
      <c r="M266" s="96" cm="1">
        <f t="array" ref="M2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_xlfn.XLOOKUP(_xlfn.CONCAT(0,"-",$A266, "-", "A"), PlayerData!$M:$M,PlayerData!R:R,""),
_xlfn.XLOOKUP(_xlfn.CONCAT(1,"-",$A266, "-", "A"), PlayerData!$M:$M,PlayerData!R:R,""),
_xlfn.XLOOKUP(_xlfn.CONCAT(2,"-",$A266, "-", "A"), PlayerData!$M:$M,PlayerData!R:R,""),
_xlfn.XLOOKUP(_xlfn.CONCAT(3,"-",$A266, "-", "A"), PlayerData!$M:$M,PlayerData!R:R,""),
_xlfn.XLOOKUP(_xlfn.CONCAT(4,"-",$A266, "-", "A"), PlayerData!$M:$M,PlayerData!R:R,""),
_xlfn.XLOOKUP(_xlfn.CONCAT(5,"-",$A266, "-", "A"), PlayerData!$M:$M,PlayerData!R:R,""),
_xlfn.XLOOKUP(_xlfn.CONCAT(6,"-",$A266, "-", "A"), PlayerData!$M:$M,PlayerData!R:R,""),
_xlfn.XLOOKUP(_xlfn.CONCAT(7,"-",$A266, "-", "A"), PlayerData!$M:$M,PlayerData!R:R,""),
_xlfn.XLOOKUP(_xlfn.CONCAT(8,"-",$A266, "-", "A"), PlayerData!$M:$M,PlayerData!R:R,""),
_xlfn.XLOOKUP(_xlfn.CONCAT(9,"-",$A266, "-", "A"), PlayerData!$M:$M,PlayerData!R:R,""),
_xlfn.XLOOKUP(_xlfn.CONCAT(10,"-",$A266, "-", "A"), PlayerData!$M:$M,PlayerData!R:R,""),
_xlfn.XLOOKUP(_xlfn.CONCAT(11,"-",$A266, "-", "A"), PlayerData!$M:$M,PlayerData!R:R,""),
_xlfn.XLOOKUP(_xlfn.CONCAT(12,"-",$A266, "-", "A"), PlayerData!$M:$M,PlayerData!R:R,""),
_xlfn.XLOOKUP(_xlfn.CONCAT(13,"-",$A266, "-", "A"), PlayerData!$M:$M,PlayerData!R:R,""),
_xlfn.XLOOKUP(_xlfn.CONCAT(14,"-",$A266, "-", "A"), PlayerData!$M:$M,PlayerData!R:R,""),
_xlfn.XLOOKUP(_xlfn.CONCAT(15,"-",$A266, "-", "A"), PlayerData!$M:$M,PlayerData!R:R,""),
_xlfn.XLOOKUP(_xlfn.CONCAT(16,"-",$A266, "-", "A"), PlayerData!$M:$M,PlayerData!R:R,""),
_xlfn.XLOOKUP(_xlfn.CONCAT(17,"-",$A266, "-", "A"), PlayerData!$M:$M,PlayerData!R:R,""),
_xlfn.XLOOKUP(_xlfn.CONCAT(18,"-",$A266, "-", "A"), PlayerData!$M:$M,PlayerData!R:R,"")))</f>
        <v>0.3</v>
      </c>
      <c r="N266" s="134">
        <f t="shared" si="29"/>
        <v>5.6818181818181817</v>
      </c>
      <c r="O266" s="134">
        <f t="shared" si="30"/>
        <v>0</v>
      </c>
      <c r="P266" s="73">
        <f t="shared" si="31"/>
        <v>4.0431266846361194</v>
      </c>
      <c r="Q266" s="132" cm="1">
        <f t="array" ref="Q266">IF(OR($A266=Solver!$T$12:$T$201),0,SUMPRODUCT($H266:$J266,$T$4:$V$4))</f>
        <v>2.0215633423180597</v>
      </c>
      <c r="R266" s="73" cm="1">
        <f t="array" ref="R266">IF(OR($A266=Solver!$T$12:$T$201),0, SUMPRODUCT($N266:$P266, $T$4:$V$4))</f>
        <v>4.0431266846361194</v>
      </c>
    </row>
    <row r="267" spans="1:18">
      <c r="A267" s="55">
        <v>265</v>
      </c>
      <c r="B267" s="55" t="str">
        <f>_xlfn.XLOOKUP($A267, PlayerData!$B$3:$B$394, PlayerData!C$3:C$394)</f>
        <v>EVE</v>
      </c>
      <c r="C267" s="55" t="str">
        <f>_xlfn.XLOOKUP($A267, PlayerData!$B$3:$B$394, PlayerData!D$3:D$394)</f>
        <v>D</v>
      </c>
      <c r="D267" s="31" t="str">
        <f>_xlfn.XLOOKUP($A267, PlayerData!$B$3:$B$394, PlayerData!E$3:E$394)</f>
        <v>Holgate</v>
      </c>
      <c r="E267" s="136" cm="1">
        <f t="array" ref="E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"H"), PlayerData!$G:$G,PlayerData!H:H,""),
_xlfn.XLOOKUP(_xlfn.CONCAT(1,"-",$A267, "-", "H"), PlayerData!$G:$G,PlayerData!H:H,""),
_xlfn.XLOOKUP(_xlfn.CONCAT(2,"-",$A267, "-", "H"), PlayerData!$G:$G,PlayerData!H:H,""),
_xlfn.XLOOKUP(_xlfn.CONCAT(3,"-",$A267, "-", "H"), PlayerData!$G:$G,PlayerData!H:H,""),
_xlfn.XLOOKUP(_xlfn.CONCAT(4,"-",$A267, "-", "H"), PlayerData!$G:$G,PlayerData!H:H,""),
_xlfn.XLOOKUP(_xlfn.CONCAT(5,"-",$A267, "-", "H"), PlayerData!$G:$G,PlayerData!H:H,""),
_xlfn.XLOOKUP(_xlfn.CONCAT(6,"-",$A267, "-", "H"), PlayerData!$G:$G,PlayerData!H:H,""),
_xlfn.XLOOKUP(_xlfn.CONCAT(7,"-",$A267, "-", "H"), PlayerData!$G:$G,PlayerData!H:H,""),
_xlfn.XLOOKUP(_xlfn.CONCAT(8,"-",$A267, "-", "H"), PlayerData!$G:$G,PlayerData!H:H,""),
_xlfn.XLOOKUP(_xlfn.CONCAT(9,"-",$A267, "-", "H"), PlayerData!$G:$G,PlayerData!H:H,""),
_xlfn.XLOOKUP(_xlfn.CONCAT(10,"-",$A267, "-", "H"), PlayerData!$G:$G,PlayerData!H:H,""),
_xlfn.XLOOKUP(_xlfn.CONCAT(11,"-",$A267, "-", "H"), PlayerData!$G:$G,PlayerData!H:H,""),
_xlfn.XLOOKUP(_xlfn.CONCAT(12,"-",$A267, "-", "H"), PlayerData!$G:$G,PlayerData!H:H,""),
_xlfn.XLOOKUP(_xlfn.CONCAT(13,"-",$A267, "-", "H"), PlayerData!$G:$G,PlayerData!H:H,""),
_xlfn.XLOOKUP(_xlfn.CONCAT(14,"-",$A267, "-", "H"), PlayerData!$G:$G,PlayerData!H:H,""),
_xlfn.XLOOKUP(_xlfn.CONCAT(15,"-",$A267, "-", "H"), PlayerData!$G:$G,PlayerData!H:H,""),
_xlfn.XLOOKUP(_xlfn.CONCAT(16,"-",$A267, "-", "H"), PlayerData!$G:$G,PlayerData!H:H,""),
_xlfn.XLOOKUP(_xlfn.CONCAT(17,"-",$A267, "-", "H"), PlayerData!$G:$G,PlayerData!H:H,""),
_xlfn.XLOOKUP(_xlfn.CONCAT(18,"-",$A267, "-", "H"), PlayerData!$G:$G,PlayerData!H:H,"")))</f>
        <v>0.17</v>
      </c>
      <c r="F267" s="136" cm="1">
        <f t="array" ref="F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"H"), PlayerData!$G:$G,PlayerData!I:I,""),
_xlfn.XLOOKUP(_xlfn.CONCAT(1,"-",$A267, "-", "H"), PlayerData!$G:$G,PlayerData!I:I,""),
_xlfn.XLOOKUP(_xlfn.CONCAT(2,"-",$A267, "-", "H"), PlayerData!$G:$G,PlayerData!I:I,""),
_xlfn.XLOOKUP(_xlfn.CONCAT(3,"-",$A267, "-", "H"), PlayerData!$G:$G,PlayerData!I:I,""),
_xlfn.XLOOKUP(_xlfn.CONCAT(4,"-",$A267, "-", "H"), PlayerData!$G:$G,PlayerData!I:I,""),
_xlfn.XLOOKUP(_xlfn.CONCAT(5,"-",$A267, "-", "H"), PlayerData!$G:$G,PlayerData!I:I,""),
_xlfn.XLOOKUP(_xlfn.CONCAT(6,"-",$A267, "-", "H"), PlayerData!$G:$G,PlayerData!I:I,""),
_xlfn.XLOOKUP(_xlfn.CONCAT(7,"-",$A267, "-", "H"), PlayerData!$G:$G,PlayerData!I:I,""),
_xlfn.XLOOKUP(_xlfn.CONCAT(8,"-",$A267, "-", "H"), PlayerData!$G:$G,PlayerData!I:I,""),
_xlfn.XLOOKUP(_xlfn.CONCAT(9,"-",$A267, "-", "H"), PlayerData!$G:$G,PlayerData!I:I,""),
_xlfn.XLOOKUP(_xlfn.CONCAT(10,"-",$A267, "-", "H"), PlayerData!$G:$G,PlayerData!I:I,""),
_xlfn.XLOOKUP(_xlfn.CONCAT(11,"-",$A267, "-", "H"), PlayerData!$G:$G,PlayerData!I:I,""),
_xlfn.XLOOKUP(_xlfn.CONCAT(12,"-",$A267, "-", "H"), PlayerData!$G:$G,PlayerData!I:I,""),
_xlfn.XLOOKUP(_xlfn.CONCAT(13,"-",$A267, "-", "H"), PlayerData!$G:$G,PlayerData!I:I,""),
_xlfn.XLOOKUP(_xlfn.CONCAT(14,"-",$A267, "-", "H"), PlayerData!$G:$G,PlayerData!I:I,""),
_xlfn.XLOOKUP(_xlfn.CONCAT(15,"-",$A267, "-", "H"), PlayerData!$G:$G,PlayerData!I:I,""),
_xlfn.XLOOKUP(_xlfn.CONCAT(16,"-",$A267, "-", "H"), PlayerData!$G:$G,PlayerData!I:I,""),
_xlfn.XLOOKUP(_xlfn.CONCAT(17,"-",$A267, "-", "H"), PlayerData!$G:$G,PlayerData!I:I,""),
_xlfn.XLOOKUP(_xlfn.CONCAT(18,"-",$A267, "-", "H"), PlayerData!$G:$G,PlayerData!I:I,"")))</f>
        <v>0</v>
      </c>
      <c r="G267" s="90" cm="1">
        <f t="array" ref="G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"H"), PlayerData!$G:$G,PlayerData!L:L,""),
_xlfn.XLOOKUP(_xlfn.CONCAT(1,"-",$A267, "-", "H"), PlayerData!$G:$G,PlayerData!L:L,""),
_xlfn.XLOOKUP(_xlfn.CONCAT(2,"-",$A267, "-", "H"), PlayerData!$G:$G,PlayerData!L:L,""),
_xlfn.XLOOKUP(_xlfn.CONCAT(3,"-",$A267, "-", "H"), PlayerData!$G:$G,PlayerData!L:L,""),
_xlfn.XLOOKUP(_xlfn.CONCAT(4,"-",$A267, "-", "H"), PlayerData!$G:$G,PlayerData!L:L,""),
_xlfn.XLOOKUP(_xlfn.CONCAT(5,"-",$A267, "-", "H"), PlayerData!$G:$G,PlayerData!L:L,""),
_xlfn.XLOOKUP(_xlfn.CONCAT(6,"-",$A267, "-", "H"), PlayerData!$G:$G,PlayerData!L:L,""),
_xlfn.XLOOKUP(_xlfn.CONCAT(7,"-",$A267, "-", "H"), PlayerData!$G:$G,PlayerData!L:L,""),
_xlfn.XLOOKUP(_xlfn.CONCAT(8,"-",$A267, "-", "H"), PlayerData!$G:$G,PlayerData!L:L,""),
_xlfn.XLOOKUP(_xlfn.CONCAT(9,"-",$A267, "-", "H"), PlayerData!$G:$G,PlayerData!L:L,""),
_xlfn.XLOOKUP(_xlfn.CONCAT(10,"-",$A267, "-", "H"), PlayerData!$G:$G,PlayerData!L:L,""),
_xlfn.XLOOKUP(_xlfn.CONCAT(11,"-",$A267, "-", "H"), PlayerData!$G:$G,PlayerData!L:L,""),
_xlfn.XLOOKUP(_xlfn.CONCAT(12,"-",$A267, "-", "H"), PlayerData!$G:$G,PlayerData!L:L,""),
_xlfn.XLOOKUP(_xlfn.CONCAT(13,"-",$A267, "-", "H"), PlayerData!$G:$G,PlayerData!L:L,""),
_xlfn.XLOOKUP(_xlfn.CONCAT(14,"-",$A267, "-", "H"), PlayerData!$G:$G,PlayerData!L:L,""),
_xlfn.XLOOKUP(_xlfn.CONCAT(15,"-",$A267, "-", "H"), PlayerData!$G:$G,PlayerData!L:L,""),
_xlfn.XLOOKUP(_xlfn.CONCAT(16,"-",$A267, "-", "H"), PlayerData!$G:$G,PlayerData!L:L,""),
_xlfn.XLOOKUP(_xlfn.CONCAT(17,"-",$A267, "-", "H"), PlayerData!$G:$G,PlayerData!L:L,""),
_xlfn.XLOOKUP(_xlfn.CONCAT(18,"-",$A267, "-", "H"), PlayerData!$G:$G,PlayerData!L:L,"")))</f>
        <v>0.21</v>
      </c>
      <c r="H267" s="132">
        <f t="shared" si="26"/>
        <v>3.8636363636363633</v>
      </c>
      <c r="I267" s="132">
        <f t="shared" si="27"/>
        <v>0</v>
      </c>
      <c r="J267" s="72">
        <f t="shared" si="28"/>
        <v>2.8301886792452833</v>
      </c>
      <c r="K267" s="138" cm="1">
        <f t="array" ref="K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"A"), PlayerData!$M:$M,PlayerData!N:N,""),
_xlfn.XLOOKUP(_xlfn.CONCAT(1,"-",$A267, "-", "A"), PlayerData!$M:$M,PlayerData!N:N,""),
_xlfn.XLOOKUP(_xlfn.CONCAT(2,"-",$A267, "-", "A"), PlayerData!$M:$M,PlayerData!N:N,""),
_xlfn.XLOOKUP(_xlfn.CONCAT(3,"-",$A267, "-", "A"), PlayerData!$M:$M,PlayerData!N:N,""),
_xlfn.XLOOKUP(_xlfn.CONCAT(4,"-",$A267, "-", "A"), PlayerData!$M:$M,PlayerData!N:N,""),
_xlfn.XLOOKUP(_xlfn.CONCAT(5,"-",$A267, "-", "A"), PlayerData!$M:$M,PlayerData!N:N,""),
_xlfn.XLOOKUP(_xlfn.CONCAT(6,"-",$A267, "-", "A"), PlayerData!$M:$M,PlayerData!N:N,""),
_xlfn.XLOOKUP(_xlfn.CONCAT(7,"-",$A267, "-", "A"), PlayerData!$M:$M,PlayerData!N:N,""),
_xlfn.XLOOKUP(_xlfn.CONCAT(8,"-",$A267, "-", "A"), PlayerData!$M:$M,PlayerData!N:N,""),
_xlfn.XLOOKUP(_xlfn.CONCAT(9,"-",$A267, "-", "A"), PlayerData!$M:$M,PlayerData!N:N,""),
_xlfn.XLOOKUP(_xlfn.CONCAT(10,"-",$A267, "-", "A"), PlayerData!$M:$M,PlayerData!N:N,""),
_xlfn.XLOOKUP(_xlfn.CONCAT(11,"-",$A267, "-", "A"), PlayerData!$M:$M,PlayerData!N:N,""),
_xlfn.XLOOKUP(_xlfn.CONCAT(12,"-",$A267, "-", "A"), PlayerData!$M:$M,PlayerData!N:N,""),
_xlfn.XLOOKUP(_xlfn.CONCAT(13,"-",$A267, "-", "A"), PlayerData!$M:$M,PlayerData!N:N,""),
_xlfn.XLOOKUP(_xlfn.CONCAT(14,"-",$A267, "-", "A"), PlayerData!$M:$M,PlayerData!N:N,""),
_xlfn.XLOOKUP(_xlfn.CONCAT(15,"-",$A267, "-", "A"), PlayerData!$M:$M,PlayerData!N:N,""),
_xlfn.XLOOKUP(_xlfn.CONCAT(16,"-",$A267, "-", "A"), PlayerData!$M:$M,PlayerData!N:N,""),
_xlfn.XLOOKUP(_xlfn.CONCAT(17,"-",$A267, "-", "A"), PlayerData!$M:$M,PlayerData!N:N,""),
_xlfn.XLOOKUP(_xlfn.CONCAT(18,"-",$A267, "-", "A"), PlayerData!$M:$M,PlayerData!N:N,"")))</f>
        <v>0.25</v>
      </c>
      <c r="L267" s="138" cm="1">
        <f t="array" ref="L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"A"), PlayerData!$M:$M,PlayerData!O:O,""),
_xlfn.XLOOKUP(_xlfn.CONCAT(1,"-",$A267, "-", "A"), PlayerData!$M:$M,PlayerData!O:O,""),
_xlfn.XLOOKUP(_xlfn.CONCAT(2,"-",$A267, "-", "A"), PlayerData!$M:$M,PlayerData!O:O,""),
_xlfn.XLOOKUP(_xlfn.CONCAT(3,"-",$A267, "-", "A"), PlayerData!$M:$M,PlayerData!O:O,""),
_xlfn.XLOOKUP(_xlfn.CONCAT(4,"-",$A267, "-", "A"), PlayerData!$M:$M,PlayerData!O:O,""),
_xlfn.XLOOKUP(_xlfn.CONCAT(5,"-",$A267, "-", "A"), PlayerData!$M:$M,PlayerData!O:O,""),
_xlfn.XLOOKUP(_xlfn.CONCAT(6,"-",$A267, "-", "A"), PlayerData!$M:$M,PlayerData!O:O,""),
_xlfn.XLOOKUP(_xlfn.CONCAT(7,"-",$A267, "-", "A"), PlayerData!$M:$M,PlayerData!O:O,""),
_xlfn.XLOOKUP(_xlfn.CONCAT(8,"-",$A267, "-", "A"), PlayerData!$M:$M,PlayerData!O:O,""),
_xlfn.XLOOKUP(_xlfn.CONCAT(9,"-",$A267, "-", "A"), PlayerData!$M:$M,PlayerData!O:O,""),
_xlfn.XLOOKUP(_xlfn.CONCAT(10,"-",$A267, "-", "A"), PlayerData!$M:$M,PlayerData!O:O,""),
_xlfn.XLOOKUP(_xlfn.CONCAT(11,"-",$A267, "-", "A"), PlayerData!$M:$M,PlayerData!O:O,""),
_xlfn.XLOOKUP(_xlfn.CONCAT(12,"-",$A267, "-", "A"), PlayerData!$M:$M,PlayerData!O:O,""),
_xlfn.XLOOKUP(_xlfn.CONCAT(13,"-",$A267, "-", "A"), PlayerData!$M:$M,PlayerData!O:O,""),
_xlfn.XLOOKUP(_xlfn.CONCAT(14,"-",$A267, "-", "A"), PlayerData!$M:$M,PlayerData!O:O,""),
_xlfn.XLOOKUP(_xlfn.CONCAT(15,"-",$A267, "-", "A"), PlayerData!$M:$M,PlayerData!O:O,""),
_xlfn.XLOOKUP(_xlfn.CONCAT(16,"-",$A267, "-", "A"), PlayerData!$M:$M,PlayerData!O:O,""),
_xlfn.XLOOKUP(_xlfn.CONCAT(17,"-",$A267, "-", "A"), PlayerData!$M:$M,PlayerData!O:O,""),
_xlfn.XLOOKUP(_xlfn.CONCAT(18,"-",$A267, "-", "A"), PlayerData!$M:$M,PlayerData!O:O,"")))</f>
        <v>0</v>
      </c>
      <c r="M267" s="96" cm="1">
        <f t="array" ref="M2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_xlfn.XLOOKUP(_xlfn.CONCAT(0,"-",$A267, "-", "A"), PlayerData!$M:$M,PlayerData!R:R,""),
_xlfn.XLOOKUP(_xlfn.CONCAT(1,"-",$A267, "-", "A"), PlayerData!$M:$M,PlayerData!R:R,""),
_xlfn.XLOOKUP(_xlfn.CONCAT(2,"-",$A267, "-", "A"), PlayerData!$M:$M,PlayerData!R:R,""),
_xlfn.XLOOKUP(_xlfn.CONCAT(3,"-",$A267, "-", "A"), PlayerData!$M:$M,PlayerData!R:R,""),
_xlfn.XLOOKUP(_xlfn.CONCAT(4,"-",$A267, "-", "A"), PlayerData!$M:$M,PlayerData!R:R,""),
_xlfn.XLOOKUP(_xlfn.CONCAT(5,"-",$A267, "-", "A"), PlayerData!$M:$M,PlayerData!R:R,""),
_xlfn.XLOOKUP(_xlfn.CONCAT(6,"-",$A267, "-", "A"), PlayerData!$M:$M,PlayerData!R:R,""),
_xlfn.XLOOKUP(_xlfn.CONCAT(7,"-",$A267, "-", "A"), PlayerData!$M:$M,PlayerData!R:R,""),
_xlfn.XLOOKUP(_xlfn.CONCAT(8,"-",$A267, "-", "A"), PlayerData!$M:$M,PlayerData!R:R,""),
_xlfn.XLOOKUP(_xlfn.CONCAT(9,"-",$A267, "-", "A"), PlayerData!$M:$M,PlayerData!R:R,""),
_xlfn.XLOOKUP(_xlfn.CONCAT(10,"-",$A267, "-", "A"), PlayerData!$M:$M,PlayerData!R:R,""),
_xlfn.XLOOKUP(_xlfn.CONCAT(11,"-",$A267, "-", "A"), PlayerData!$M:$M,PlayerData!R:R,""),
_xlfn.XLOOKUP(_xlfn.CONCAT(12,"-",$A267, "-", "A"), PlayerData!$M:$M,PlayerData!R:R,""),
_xlfn.XLOOKUP(_xlfn.CONCAT(13,"-",$A267, "-", "A"), PlayerData!$M:$M,PlayerData!R:R,""),
_xlfn.XLOOKUP(_xlfn.CONCAT(14,"-",$A267, "-", "A"), PlayerData!$M:$M,PlayerData!R:R,""),
_xlfn.XLOOKUP(_xlfn.CONCAT(15,"-",$A267, "-", "A"), PlayerData!$M:$M,PlayerData!R:R,""),
_xlfn.XLOOKUP(_xlfn.CONCAT(16,"-",$A267, "-", "A"), PlayerData!$M:$M,PlayerData!R:R,""),
_xlfn.XLOOKUP(_xlfn.CONCAT(17,"-",$A267, "-", "A"), PlayerData!$M:$M,PlayerData!R:R,""),
_xlfn.XLOOKUP(_xlfn.CONCAT(18,"-",$A267, "-", "A"), PlayerData!$M:$M,PlayerData!R:R,"")))</f>
        <v>0.42</v>
      </c>
      <c r="N267" s="134">
        <f t="shared" si="29"/>
        <v>5.6818181818181817</v>
      </c>
      <c r="O267" s="134">
        <f t="shared" si="30"/>
        <v>0</v>
      </c>
      <c r="P267" s="73">
        <f t="shared" si="31"/>
        <v>5.6603773584905666</v>
      </c>
      <c r="Q267" s="132" cm="1">
        <f t="array" ref="Q267">IF(OR($A267=Solver!$T$12:$T$201),0,SUMPRODUCT($H267:$J267,$T$4:$V$4))</f>
        <v>2.8301886792452833</v>
      </c>
      <c r="R267" s="73" cm="1">
        <f t="array" ref="R267">IF(OR($A267=Solver!$T$12:$T$201),0, SUMPRODUCT($N267:$P267, $T$4:$V$4))</f>
        <v>5.6603773584905666</v>
      </c>
    </row>
    <row r="268" spans="1:18">
      <c r="A268" s="55">
        <v>266</v>
      </c>
      <c r="B268" s="55" t="str">
        <f>_xlfn.XLOOKUP($A268, PlayerData!$B$3:$B$394, PlayerData!C$3:C$394)</f>
        <v>EVE</v>
      </c>
      <c r="C268" s="55" t="str">
        <f>_xlfn.XLOOKUP($A268, PlayerData!$B$3:$B$394, PlayerData!D$3:D$394)</f>
        <v>D</v>
      </c>
      <c r="D268" s="31" t="str">
        <f>_xlfn.XLOOKUP($A268, PlayerData!$B$3:$B$394, PlayerData!E$3:E$394)</f>
        <v>Keane</v>
      </c>
      <c r="E268" s="136" cm="1">
        <f t="array" ref="E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"H"), PlayerData!$G:$G,PlayerData!H:H,""),
_xlfn.XLOOKUP(_xlfn.CONCAT(1,"-",$A268, "-", "H"), PlayerData!$G:$G,PlayerData!H:H,""),
_xlfn.XLOOKUP(_xlfn.CONCAT(2,"-",$A268, "-", "H"), PlayerData!$G:$G,PlayerData!H:H,""),
_xlfn.XLOOKUP(_xlfn.CONCAT(3,"-",$A268, "-", "H"), PlayerData!$G:$G,PlayerData!H:H,""),
_xlfn.XLOOKUP(_xlfn.CONCAT(4,"-",$A268, "-", "H"), PlayerData!$G:$G,PlayerData!H:H,""),
_xlfn.XLOOKUP(_xlfn.CONCAT(5,"-",$A268, "-", "H"), PlayerData!$G:$G,PlayerData!H:H,""),
_xlfn.XLOOKUP(_xlfn.CONCAT(6,"-",$A268, "-", "H"), PlayerData!$G:$G,PlayerData!H:H,""),
_xlfn.XLOOKUP(_xlfn.CONCAT(7,"-",$A268, "-", "H"), PlayerData!$G:$G,PlayerData!H:H,""),
_xlfn.XLOOKUP(_xlfn.CONCAT(8,"-",$A268, "-", "H"), PlayerData!$G:$G,PlayerData!H:H,""),
_xlfn.XLOOKUP(_xlfn.CONCAT(9,"-",$A268, "-", "H"), PlayerData!$G:$G,PlayerData!H:H,""),
_xlfn.XLOOKUP(_xlfn.CONCAT(10,"-",$A268, "-", "H"), PlayerData!$G:$G,PlayerData!H:H,""),
_xlfn.XLOOKUP(_xlfn.CONCAT(11,"-",$A268, "-", "H"), PlayerData!$G:$G,PlayerData!H:H,""),
_xlfn.XLOOKUP(_xlfn.CONCAT(12,"-",$A268, "-", "H"), PlayerData!$G:$G,PlayerData!H:H,""),
_xlfn.XLOOKUP(_xlfn.CONCAT(13,"-",$A268, "-", "H"), PlayerData!$G:$G,PlayerData!H:H,""),
_xlfn.XLOOKUP(_xlfn.CONCAT(14,"-",$A268, "-", "H"), PlayerData!$G:$G,PlayerData!H:H,""),
_xlfn.XLOOKUP(_xlfn.CONCAT(15,"-",$A268, "-", "H"), PlayerData!$G:$G,PlayerData!H:H,""),
_xlfn.XLOOKUP(_xlfn.CONCAT(16,"-",$A268, "-", "H"), PlayerData!$G:$G,PlayerData!H:H,""),
_xlfn.XLOOKUP(_xlfn.CONCAT(17,"-",$A268, "-", "H"), PlayerData!$G:$G,PlayerData!H:H,""),
_xlfn.XLOOKUP(_xlfn.CONCAT(18,"-",$A268, "-", "H"), PlayerData!$G:$G,PlayerData!H:H,"")))</f>
        <v>0.5</v>
      </c>
      <c r="F268" s="136" cm="1">
        <f t="array" ref="F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"H"), PlayerData!$G:$G,PlayerData!I:I,""),
_xlfn.XLOOKUP(_xlfn.CONCAT(1,"-",$A268, "-", "H"), PlayerData!$G:$G,PlayerData!I:I,""),
_xlfn.XLOOKUP(_xlfn.CONCAT(2,"-",$A268, "-", "H"), PlayerData!$G:$G,PlayerData!I:I,""),
_xlfn.XLOOKUP(_xlfn.CONCAT(3,"-",$A268, "-", "H"), PlayerData!$G:$G,PlayerData!I:I,""),
_xlfn.XLOOKUP(_xlfn.CONCAT(4,"-",$A268, "-", "H"), PlayerData!$G:$G,PlayerData!I:I,""),
_xlfn.XLOOKUP(_xlfn.CONCAT(5,"-",$A268, "-", "H"), PlayerData!$G:$G,PlayerData!I:I,""),
_xlfn.XLOOKUP(_xlfn.CONCAT(6,"-",$A268, "-", "H"), PlayerData!$G:$G,PlayerData!I:I,""),
_xlfn.XLOOKUP(_xlfn.CONCAT(7,"-",$A268, "-", "H"), PlayerData!$G:$G,PlayerData!I:I,""),
_xlfn.XLOOKUP(_xlfn.CONCAT(8,"-",$A268, "-", "H"), PlayerData!$G:$G,PlayerData!I:I,""),
_xlfn.XLOOKUP(_xlfn.CONCAT(9,"-",$A268, "-", "H"), PlayerData!$G:$G,PlayerData!I:I,""),
_xlfn.XLOOKUP(_xlfn.CONCAT(10,"-",$A268, "-", "H"), PlayerData!$G:$G,PlayerData!I:I,""),
_xlfn.XLOOKUP(_xlfn.CONCAT(11,"-",$A268, "-", "H"), PlayerData!$G:$G,PlayerData!I:I,""),
_xlfn.XLOOKUP(_xlfn.CONCAT(12,"-",$A268, "-", "H"), PlayerData!$G:$G,PlayerData!I:I,""),
_xlfn.XLOOKUP(_xlfn.CONCAT(13,"-",$A268, "-", "H"), PlayerData!$G:$G,PlayerData!I:I,""),
_xlfn.XLOOKUP(_xlfn.CONCAT(14,"-",$A268, "-", "H"), PlayerData!$G:$G,PlayerData!I:I,""),
_xlfn.XLOOKUP(_xlfn.CONCAT(15,"-",$A268, "-", "H"), PlayerData!$G:$G,PlayerData!I:I,""),
_xlfn.XLOOKUP(_xlfn.CONCAT(16,"-",$A268, "-", "H"), PlayerData!$G:$G,PlayerData!I:I,""),
_xlfn.XLOOKUP(_xlfn.CONCAT(17,"-",$A268, "-", "H"), PlayerData!$G:$G,PlayerData!I:I,""),
_xlfn.XLOOKUP(_xlfn.CONCAT(18,"-",$A268, "-", "H"), PlayerData!$G:$G,PlayerData!I:I,"")))</f>
        <v>0.12</v>
      </c>
      <c r="G268" s="90" cm="1">
        <f t="array" ref="G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"H"), PlayerData!$G:$G,PlayerData!L:L,""),
_xlfn.XLOOKUP(_xlfn.CONCAT(1,"-",$A268, "-", "H"), PlayerData!$G:$G,PlayerData!L:L,""),
_xlfn.XLOOKUP(_xlfn.CONCAT(2,"-",$A268, "-", "H"), PlayerData!$G:$G,PlayerData!L:L,""),
_xlfn.XLOOKUP(_xlfn.CONCAT(3,"-",$A268, "-", "H"), PlayerData!$G:$G,PlayerData!L:L,""),
_xlfn.XLOOKUP(_xlfn.CONCAT(4,"-",$A268, "-", "H"), PlayerData!$G:$G,PlayerData!L:L,""),
_xlfn.XLOOKUP(_xlfn.CONCAT(5,"-",$A268, "-", "H"), PlayerData!$G:$G,PlayerData!L:L,""),
_xlfn.XLOOKUP(_xlfn.CONCAT(6,"-",$A268, "-", "H"), PlayerData!$G:$G,PlayerData!L:L,""),
_xlfn.XLOOKUP(_xlfn.CONCAT(7,"-",$A268, "-", "H"), PlayerData!$G:$G,PlayerData!L:L,""),
_xlfn.XLOOKUP(_xlfn.CONCAT(8,"-",$A268, "-", "H"), PlayerData!$G:$G,PlayerData!L:L,""),
_xlfn.XLOOKUP(_xlfn.CONCAT(9,"-",$A268, "-", "H"), PlayerData!$G:$G,PlayerData!L:L,""),
_xlfn.XLOOKUP(_xlfn.CONCAT(10,"-",$A268, "-", "H"), PlayerData!$G:$G,PlayerData!L:L,""),
_xlfn.XLOOKUP(_xlfn.CONCAT(11,"-",$A268, "-", "H"), PlayerData!$G:$G,PlayerData!L:L,""),
_xlfn.XLOOKUP(_xlfn.CONCAT(12,"-",$A268, "-", "H"), PlayerData!$G:$G,PlayerData!L:L,""),
_xlfn.XLOOKUP(_xlfn.CONCAT(13,"-",$A268, "-", "H"), PlayerData!$G:$G,PlayerData!L:L,""),
_xlfn.XLOOKUP(_xlfn.CONCAT(14,"-",$A268, "-", "H"), PlayerData!$G:$G,PlayerData!L:L,""),
_xlfn.XLOOKUP(_xlfn.CONCAT(15,"-",$A268, "-", "H"), PlayerData!$G:$G,PlayerData!L:L,""),
_xlfn.XLOOKUP(_xlfn.CONCAT(16,"-",$A268, "-", "H"), PlayerData!$G:$G,PlayerData!L:L,""),
_xlfn.XLOOKUP(_xlfn.CONCAT(17,"-",$A268, "-", "H"), PlayerData!$G:$G,PlayerData!L:L,""),
_xlfn.XLOOKUP(_xlfn.CONCAT(18,"-",$A268, "-", "H"), PlayerData!$G:$G,PlayerData!L:L,"")))</f>
        <v>0.42</v>
      </c>
      <c r="H268" s="132">
        <f t="shared" si="26"/>
        <v>11.363636363636363</v>
      </c>
      <c r="I268" s="132">
        <f t="shared" si="27"/>
        <v>5.4545454545454541</v>
      </c>
      <c r="J268" s="72">
        <f t="shared" si="28"/>
        <v>5.6603773584905666</v>
      </c>
      <c r="K268" s="138" cm="1">
        <f t="array" ref="K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"A"), PlayerData!$M:$M,PlayerData!N:N,""),
_xlfn.XLOOKUP(_xlfn.CONCAT(1,"-",$A268, "-", "A"), PlayerData!$M:$M,PlayerData!N:N,""),
_xlfn.XLOOKUP(_xlfn.CONCAT(2,"-",$A268, "-", "A"), PlayerData!$M:$M,PlayerData!N:N,""),
_xlfn.XLOOKUP(_xlfn.CONCAT(3,"-",$A268, "-", "A"), PlayerData!$M:$M,PlayerData!N:N,""),
_xlfn.XLOOKUP(_xlfn.CONCAT(4,"-",$A268, "-", "A"), PlayerData!$M:$M,PlayerData!N:N,""),
_xlfn.XLOOKUP(_xlfn.CONCAT(5,"-",$A268, "-", "A"), PlayerData!$M:$M,PlayerData!N:N,""),
_xlfn.XLOOKUP(_xlfn.CONCAT(6,"-",$A268, "-", "A"), PlayerData!$M:$M,PlayerData!N:N,""),
_xlfn.XLOOKUP(_xlfn.CONCAT(7,"-",$A268, "-", "A"), PlayerData!$M:$M,PlayerData!N:N,""),
_xlfn.XLOOKUP(_xlfn.CONCAT(8,"-",$A268, "-", "A"), PlayerData!$M:$M,PlayerData!N:N,""),
_xlfn.XLOOKUP(_xlfn.CONCAT(9,"-",$A268, "-", "A"), PlayerData!$M:$M,PlayerData!N:N,""),
_xlfn.XLOOKUP(_xlfn.CONCAT(10,"-",$A268, "-", "A"), PlayerData!$M:$M,PlayerData!N:N,""),
_xlfn.XLOOKUP(_xlfn.CONCAT(11,"-",$A268, "-", "A"), PlayerData!$M:$M,PlayerData!N:N,""),
_xlfn.XLOOKUP(_xlfn.CONCAT(12,"-",$A268, "-", "A"), PlayerData!$M:$M,PlayerData!N:N,""),
_xlfn.XLOOKUP(_xlfn.CONCAT(13,"-",$A268, "-", "A"), PlayerData!$M:$M,PlayerData!N:N,""),
_xlfn.XLOOKUP(_xlfn.CONCAT(14,"-",$A268, "-", "A"), PlayerData!$M:$M,PlayerData!N:N,""),
_xlfn.XLOOKUP(_xlfn.CONCAT(15,"-",$A268, "-", "A"), PlayerData!$M:$M,PlayerData!N:N,""),
_xlfn.XLOOKUP(_xlfn.CONCAT(16,"-",$A268, "-", "A"), PlayerData!$M:$M,PlayerData!N:N,""),
_xlfn.XLOOKUP(_xlfn.CONCAT(17,"-",$A268, "-", "A"), PlayerData!$M:$M,PlayerData!N:N,""),
_xlfn.XLOOKUP(_xlfn.CONCAT(18,"-",$A268, "-", "A"), PlayerData!$M:$M,PlayerData!N:N,"")))</f>
        <v>0.33</v>
      </c>
      <c r="L268" s="138" cm="1">
        <f t="array" ref="L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"A"), PlayerData!$M:$M,PlayerData!O:O,""),
_xlfn.XLOOKUP(_xlfn.CONCAT(1,"-",$A268, "-", "A"), PlayerData!$M:$M,PlayerData!O:O,""),
_xlfn.XLOOKUP(_xlfn.CONCAT(2,"-",$A268, "-", "A"), PlayerData!$M:$M,PlayerData!O:O,""),
_xlfn.XLOOKUP(_xlfn.CONCAT(3,"-",$A268, "-", "A"), PlayerData!$M:$M,PlayerData!O:O,""),
_xlfn.XLOOKUP(_xlfn.CONCAT(4,"-",$A268, "-", "A"), PlayerData!$M:$M,PlayerData!O:O,""),
_xlfn.XLOOKUP(_xlfn.CONCAT(5,"-",$A268, "-", "A"), PlayerData!$M:$M,PlayerData!O:O,""),
_xlfn.XLOOKUP(_xlfn.CONCAT(6,"-",$A268, "-", "A"), PlayerData!$M:$M,PlayerData!O:O,""),
_xlfn.XLOOKUP(_xlfn.CONCAT(7,"-",$A268, "-", "A"), PlayerData!$M:$M,PlayerData!O:O,""),
_xlfn.XLOOKUP(_xlfn.CONCAT(8,"-",$A268, "-", "A"), PlayerData!$M:$M,PlayerData!O:O,""),
_xlfn.XLOOKUP(_xlfn.CONCAT(9,"-",$A268, "-", "A"), PlayerData!$M:$M,PlayerData!O:O,""),
_xlfn.XLOOKUP(_xlfn.CONCAT(10,"-",$A268, "-", "A"), PlayerData!$M:$M,PlayerData!O:O,""),
_xlfn.XLOOKUP(_xlfn.CONCAT(11,"-",$A268, "-", "A"), PlayerData!$M:$M,PlayerData!O:O,""),
_xlfn.XLOOKUP(_xlfn.CONCAT(12,"-",$A268, "-", "A"), PlayerData!$M:$M,PlayerData!O:O,""),
_xlfn.XLOOKUP(_xlfn.CONCAT(13,"-",$A268, "-", "A"), PlayerData!$M:$M,PlayerData!O:O,""),
_xlfn.XLOOKUP(_xlfn.CONCAT(14,"-",$A268, "-", "A"), PlayerData!$M:$M,PlayerData!O:O,""),
_xlfn.XLOOKUP(_xlfn.CONCAT(15,"-",$A268, "-", "A"), PlayerData!$M:$M,PlayerData!O:O,""),
_xlfn.XLOOKUP(_xlfn.CONCAT(16,"-",$A268, "-", "A"), PlayerData!$M:$M,PlayerData!O:O,""),
_xlfn.XLOOKUP(_xlfn.CONCAT(17,"-",$A268, "-", "A"), PlayerData!$M:$M,PlayerData!O:O,""),
_xlfn.XLOOKUP(_xlfn.CONCAT(18,"-",$A268, "-", "A"), PlayerData!$M:$M,PlayerData!O:O,"")))</f>
        <v>0</v>
      </c>
      <c r="M268" s="96" cm="1">
        <f t="array" ref="M2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_xlfn.XLOOKUP(_xlfn.CONCAT(0,"-",$A268, "-", "A"), PlayerData!$M:$M,PlayerData!R:R,""),
_xlfn.XLOOKUP(_xlfn.CONCAT(1,"-",$A268, "-", "A"), PlayerData!$M:$M,PlayerData!R:R,""),
_xlfn.XLOOKUP(_xlfn.CONCAT(2,"-",$A268, "-", "A"), PlayerData!$M:$M,PlayerData!R:R,""),
_xlfn.XLOOKUP(_xlfn.CONCAT(3,"-",$A268, "-", "A"), PlayerData!$M:$M,PlayerData!R:R,""),
_xlfn.XLOOKUP(_xlfn.CONCAT(4,"-",$A268, "-", "A"), PlayerData!$M:$M,PlayerData!R:R,""),
_xlfn.XLOOKUP(_xlfn.CONCAT(5,"-",$A268, "-", "A"), PlayerData!$M:$M,PlayerData!R:R,""),
_xlfn.XLOOKUP(_xlfn.CONCAT(6,"-",$A268, "-", "A"), PlayerData!$M:$M,PlayerData!R:R,""),
_xlfn.XLOOKUP(_xlfn.CONCAT(7,"-",$A268, "-", "A"), PlayerData!$M:$M,PlayerData!R:R,""),
_xlfn.XLOOKUP(_xlfn.CONCAT(8,"-",$A268, "-", "A"), PlayerData!$M:$M,PlayerData!R:R,""),
_xlfn.XLOOKUP(_xlfn.CONCAT(9,"-",$A268, "-", "A"), PlayerData!$M:$M,PlayerData!R:R,""),
_xlfn.XLOOKUP(_xlfn.CONCAT(10,"-",$A268, "-", "A"), PlayerData!$M:$M,PlayerData!R:R,""),
_xlfn.XLOOKUP(_xlfn.CONCAT(11,"-",$A268, "-", "A"), PlayerData!$M:$M,PlayerData!R:R,""),
_xlfn.XLOOKUP(_xlfn.CONCAT(12,"-",$A268, "-", "A"), PlayerData!$M:$M,PlayerData!R:R,""),
_xlfn.XLOOKUP(_xlfn.CONCAT(13,"-",$A268, "-", "A"), PlayerData!$M:$M,PlayerData!R:R,""),
_xlfn.XLOOKUP(_xlfn.CONCAT(14,"-",$A268, "-", "A"), PlayerData!$M:$M,PlayerData!R:R,""),
_xlfn.XLOOKUP(_xlfn.CONCAT(15,"-",$A268, "-", "A"), PlayerData!$M:$M,PlayerData!R:R,""),
_xlfn.XLOOKUP(_xlfn.CONCAT(16,"-",$A268, "-", "A"), PlayerData!$M:$M,PlayerData!R:R,""),
_xlfn.XLOOKUP(_xlfn.CONCAT(17,"-",$A268, "-", "A"), PlayerData!$M:$M,PlayerData!R:R,""),
_xlfn.XLOOKUP(_xlfn.CONCAT(18,"-",$A268, "-", "A"), PlayerData!$M:$M,PlayerData!R:R,"")))</f>
        <v>0.3</v>
      </c>
      <c r="N268" s="134">
        <f t="shared" si="29"/>
        <v>7.4999999999999991</v>
      </c>
      <c r="O268" s="134">
        <f t="shared" si="30"/>
        <v>0</v>
      </c>
      <c r="P268" s="73">
        <f t="shared" si="31"/>
        <v>4.0431266846361194</v>
      </c>
      <c r="Q268" s="132" cm="1">
        <f t="array" ref="Q268">IF(OR($A268=Solver!$T$12:$T$201),0,SUMPRODUCT($H268:$J268,$T$4:$V$4))</f>
        <v>5.6603773584905666</v>
      </c>
      <c r="R268" s="73" cm="1">
        <f t="array" ref="R268">IF(OR($A268=Solver!$T$12:$T$201),0, SUMPRODUCT($N268:$P268, $T$4:$V$4))</f>
        <v>4.0431266846361194</v>
      </c>
    </row>
    <row r="269" spans="1:18">
      <c r="A269" s="55">
        <v>267</v>
      </c>
      <c r="B269" s="55" t="str">
        <f>_xlfn.XLOOKUP($A269, PlayerData!$B$3:$B$394, PlayerData!C$3:C$394)</f>
        <v>CHE</v>
      </c>
      <c r="C269" s="55" t="str">
        <f>_xlfn.XLOOKUP($A269, PlayerData!$B$3:$B$394, PlayerData!D$3:D$394)</f>
        <v>D</v>
      </c>
      <c r="D269" s="31" t="str">
        <f>_xlfn.XLOOKUP($A269, PlayerData!$B$3:$B$394, PlayerData!E$3:E$394)</f>
        <v>Zouma</v>
      </c>
      <c r="E269" s="136" cm="1">
        <f t="array" ref="E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"H"), PlayerData!$G:$G,PlayerData!H:H,""),
_xlfn.XLOOKUP(_xlfn.CONCAT(1,"-",$A269, "-", "H"), PlayerData!$G:$G,PlayerData!H:H,""),
_xlfn.XLOOKUP(_xlfn.CONCAT(2,"-",$A269, "-", "H"), PlayerData!$G:$G,PlayerData!H:H,""),
_xlfn.XLOOKUP(_xlfn.CONCAT(3,"-",$A269, "-", "H"), PlayerData!$G:$G,PlayerData!H:H,""),
_xlfn.XLOOKUP(_xlfn.CONCAT(4,"-",$A269, "-", "H"), PlayerData!$G:$G,PlayerData!H:H,""),
_xlfn.XLOOKUP(_xlfn.CONCAT(5,"-",$A269, "-", "H"), PlayerData!$G:$G,PlayerData!H:H,""),
_xlfn.XLOOKUP(_xlfn.CONCAT(6,"-",$A269, "-", "H"), PlayerData!$G:$G,PlayerData!H:H,""),
_xlfn.XLOOKUP(_xlfn.CONCAT(7,"-",$A269, "-", "H"), PlayerData!$G:$G,PlayerData!H:H,""),
_xlfn.XLOOKUP(_xlfn.CONCAT(8,"-",$A269, "-", "H"), PlayerData!$G:$G,PlayerData!H:H,""),
_xlfn.XLOOKUP(_xlfn.CONCAT(9,"-",$A269, "-", "H"), PlayerData!$G:$G,PlayerData!H:H,""),
_xlfn.XLOOKUP(_xlfn.CONCAT(10,"-",$A269, "-", "H"), PlayerData!$G:$G,PlayerData!H:H,""),
_xlfn.XLOOKUP(_xlfn.CONCAT(11,"-",$A269, "-", "H"), PlayerData!$G:$G,PlayerData!H:H,""),
_xlfn.XLOOKUP(_xlfn.CONCAT(12,"-",$A269, "-", "H"), PlayerData!$G:$G,PlayerData!H:H,""),
_xlfn.XLOOKUP(_xlfn.CONCAT(13,"-",$A269, "-", "H"), PlayerData!$G:$G,PlayerData!H:H,""),
_xlfn.XLOOKUP(_xlfn.CONCAT(14,"-",$A269, "-", "H"), PlayerData!$G:$G,PlayerData!H:H,""),
_xlfn.XLOOKUP(_xlfn.CONCAT(15,"-",$A269, "-", "H"), PlayerData!$G:$G,PlayerData!H:H,""),
_xlfn.XLOOKUP(_xlfn.CONCAT(16,"-",$A269, "-", "H"), PlayerData!$G:$G,PlayerData!H:H,""),
_xlfn.XLOOKUP(_xlfn.CONCAT(17,"-",$A269, "-", "H"), PlayerData!$G:$G,PlayerData!H:H,""),
_xlfn.XLOOKUP(_xlfn.CONCAT(18,"-",$A269, "-", "H"), PlayerData!$G:$G,PlayerData!H:H,"")))</f>
        <v>0.5</v>
      </c>
      <c r="F269" s="136" cm="1">
        <f t="array" ref="F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"H"), PlayerData!$G:$G,PlayerData!I:I,""),
_xlfn.XLOOKUP(_xlfn.CONCAT(1,"-",$A269, "-", "H"), PlayerData!$G:$G,PlayerData!I:I,""),
_xlfn.XLOOKUP(_xlfn.CONCAT(2,"-",$A269, "-", "H"), PlayerData!$G:$G,PlayerData!I:I,""),
_xlfn.XLOOKUP(_xlfn.CONCAT(3,"-",$A269, "-", "H"), PlayerData!$G:$G,PlayerData!I:I,""),
_xlfn.XLOOKUP(_xlfn.CONCAT(4,"-",$A269, "-", "H"), PlayerData!$G:$G,PlayerData!I:I,""),
_xlfn.XLOOKUP(_xlfn.CONCAT(5,"-",$A269, "-", "H"), PlayerData!$G:$G,PlayerData!I:I,""),
_xlfn.XLOOKUP(_xlfn.CONCAT(6,"-",$A269, "-", "H"), PlayerData!$G:$G,PlayerData!I:I,""),
_xlfn.XLOOKUP(_xlfn.CONCAT(7,"-",$A269, "-", "H"), PlayerData!$G:$G,PlayerData!I:I,""),
_xlfn.XLOOKUP(_xlfn.CONCAT(8,"-",$A269, "-", "H"), PlayerData!$G:$G,PlayerData!I:I,""),
_xlfn.XLOOKUP(_xlfn.CONCAT(9,"-",$A269, "-", "H"), PlayerData!$G:$G,PlayerData!I:I,""),
_xlfn.XLOOKUP(_xlfn.CONCAT(10,"-",$A269, "-", "H"), PlayerData!$G:$G,PlayerData!I:I,""),
_xlfn.XLOOKUP(_xlfn.CONCAT(11,"-",$A269, "-", "H"), PlayerData!$G:$G,PlayerData!I:I,""),
_xlfn.XLOOKUP(_xlfn.CONCAT(12,"-",$A269, "-", "H"), PlayerData!$G:$G,PlayerData!I:I,""),
_xlfn.XLOOKUP(_xlfn.CONCAT(13,"-",$A269, "-", "H"), PlayerData!$G:$G,PlayerData!I:I,""),
_xlfn.XLOOKUP(_xlfn.CONCAT(14,"-",$A269, "-", "H"), PlayerData!$G:$G,PlayerData!I:I,""),
_xlfn.XLOOKUP(_xlfn.CONCAT(15,"-",$A269, "-", "H"), PlayerData!$G:$G,PlayerData!I:I,""),
_xlfn.XLOOKUP(_xlfn.CONCAT(16,"-",$A269, "-", "H"), PlayerData!$G:$G,PlayerData!I:I,""),
_xlfn.XLOOKUP(_xlfn.CONCAT(17,"-",$A269, "-", "H"), PlayerData!$G:$G,PlayerData!I:I,""),
_xlfn.XLOOKUP(_xlfn.CONCAT(18,"-",$A269, "-", "H"), PlayerData!$G:$G,PlayerData!I:I,"")))</f>
        <v>0</v>
      </c>
      <c r="G269" s="90" cm="1">
        <f t="array" ref="G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"H"), PlayerData!$G:$G,PlayerData!L:L,""),
_xlfn.XLOOKUP(_xlfn.CONCAT(1,"-",$A269, "-", "H"), PlayerData!$G:$G,PlayerData!L:L,""),
_xlfn.XLOOKUP(_xlfn.CONCAT(2,"-",$A269, "-", "H"), PlayerData!$G:$G,PlayerData!L:L,""),
_xlfn.XLOOKUP(_xlfn.CONCAT(3,"-",$A269, "-", "H"), PlayerData!$G:$G,PlayerData!L:L,""),
_xlfn.XLOOKUP(_xlfn.CONCAT(4,"-",$A269, "-", "H"), PlayerData!$G:$G,PlayerData!L:L,""),
_xlfn.XLOOKUP(_xlfn.CONCAT(5,"-",$A269, "-", "H"), PlayerData!$G:$G,PlayerData!L:L,""),
_xlfn.XLOOKUP(_xlfn.CONCAT(6,"-",$A269, "-", "H"), PlayerData!$G:$G,PlayerData!L:L,""),
_xlfn.XLOOKUP(_xlfn.CONCAT(7,"-",$A269, "-", "H"), PlayerData!$G:$G,PlayerData!L:L,""),
_xlfn.XLOOKUP(_xlfn.CONCAT(8,"-",$A269, "-", "H"), PlayerData!$G:$G,PlayerData!L:L,""),
_xlfn.XLOOKUP(_xlfn.CONCAT(9,"-",$A269, "-", "H"), PlayerData!$G:$G,PlayerData!L:L,""),
_xlfn.XLOOKUP(_xlfn.CONCAT(10,"-",$A269, "-", "H"), PlayerData!$G:$G,PlayerData!L:L,""),
_xlfn.XLOOKUP(_xlfn.CONCAT(11,"-",$A269, "-", "H"), PlayerData!$G:$G,PlayerData!L:L,""),
_xlfn.XLOOKUP(_xlfn.CONCAT(12,"-",$A269, "-", "H"), PlayerData!$G:$G,PlayerData!L:L,""),
_xlfn.XLOOKUP(_xlfn.CONCAT(13,"-",$A269, "-", "H"), PlayerData!$G:$G,PlayerData!L:L,""),
_xlfn.XLOOKUP(_xlfn.CONCAT(14,"-",$A269, "-", "H"), PlayerData!$G:$G,PlayerData!L:L,""),
_xlfn.XLOOKUP(_xlfn.CONCAT(15,"-",$A269, "-", "H"), PlayerData!$G:$G,PlayerData!L:L,""),
_xlfn.XLOOKUP(_xlfn.CONCAT(16,"-",$A269, "-", "H"), PlayerData!$G:$G,PlayerData!L:L,""),
_xlfn.XLOOKUP(_xlfn.CONCAT(17,"-",$A269, "-", "H"), PlayerData!$G:$G,PlayerData!L:L,""),
_xlfn.XLOOKUP(_xlfn.CONCAT(18,"-",$A269, "-", "H"), PlayerData!$G:$G,PlayerData!L:L,"")))</f>
        <v>0.27</v>
      </c>
      <c r="H269" s="132">
        <f t="shared" si="26"/>
        <v>11.363636363636363</v>
      </c>
      <c r="I269" s="132">
        <f t="shared" si="27"/>
        <v>0</v>
      </c>
      <c r="J269" s="72">
        <f t="shared" si="28"/>
        <v>3.6388140161725073</v>
      </c>
      <c r="K269" s="138" cm="1">
        <f t="array" ref="K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"A"), PlayerData!$M:$M,PlayerData!N:N,""),
_xlfn.XLOOKUP(_xlfn.CONCAT(1,"-",$A269, "-", "A"), PlayerData!$M:$M,PlayerData!N:N,""),
_xlfn.XLOOKUP(_xlfn.CONCAT(2,"-",$A269, "-", "A"), PlayerData!$M:$M,PlayerData!N:N,""),
_xlfn.XLOOKUP(_xlfn.CONCAT(3,"-",$A269, "-", "A"), PlayerData!$M:$M,PlayerData!N:N,""),
_xlfn.XLOOKUP(_xlfn.CONCAT(4,"-",$A269, "-", "A"), PlayerData!$M:$M,PlayerData!N:N,""),
_xlfn.XLOOKUP(_xlfn.CONCAT(5,"-",$A269, "-", "A"), PlayerData!$M:$M,PlayerData!N:N,""),
_xlfn.XLOOKUP(_xlfn.CONCAT(6,"-",$A269, "-", "A"), PlayerData!$M:$M,PlayerData!N:N,""),
_xlfn.XLOOKUP(_xlfn.CONCAT(7,"-",$A269, "-", "A"), PlayerData!$M:$M,PlayerData!N:N,""),
_xlfn.XLOOKUP(_xlfn.CONCAT(8,"-",$A269, "-", "A"), PlayerData!$M:$M,PlayerData!N:N,""),
_xlfn.XLOOKUP(_xlfn.CONCAT(9,"-",$A269, "-", "A"), PlayerData!$M:$M,PlayerData!N:N,""),
_xlfn.XLOOKUP(_xlfn.CONCAT(10,"-",$A269, "-", "A"), PlayerData!$M:$M,PlayerData!N:N,""),
_xlfn.XLOOKUP(_xlfn.CONCAT(11,"-",$A269, "-", "A"), PlayerData!$M:$M,PlayerData!N:N,""),
_xlfn.XLOOKUP(_xlfn.CONCAT(12,"-",$A269, "-", "A"), PlayerData!$M:$M,PlayerData!N:N,""),
_xlfn.XLOOKUP(_xlfn.CONCAT(13,"-",$A269, "-", "A"), PlayerData!$M:$M,PlayerData!N:N,""),
_xlfn.XLOOKUP(_xlfn.CONCAT(14,"-",$A269, "-", "A"), PlayerData!$M:$M,PlayerData!N:N,""),
_xlfn.XLOOKUP(_xlfn.CONCAT(15,"-",$A269, "-", "A"), PlayerData!$M:$M,PlayerData!N:N,""),
_xlfn.XLOOKUP(_xlfn.CONCAT(16,"-",$A269, "-", "A"), PlayerData!$M:$M,PlayerData!N:N,""),
_xlfn.XLOOKUP(_xlfn.CONCAT(17,"-",$A269, "-", "A"), PlayerData!$M:$M,PlayerData!N:N,""),
_xlfn.XLOOKUP(_xlfn.CONCAT(18,"-",$A269, "-", "A"), PlayerData!$M:$M,PlayerData!N:N,"")))</f>
        <v>0.2</v>
      </c>
      <c r="L269" s="138" cm="1">
        <f t="array" ref="L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"A"), PlayerData!$M:$M,PlayerData!O:O,""),
_xlfn.XLOOKUP(_xlfn.CONCAT(1,"-",$A269, "-", "A"), PlayerData!$M:$M,PlayerData!O:O,""),
_xlfn.XLOOKUP(_xlfn.CONCAT(2,"-",$A269, "-", "A"), PlayerData!$M:$M,PlayerData!O:O,""),
_xlfn.XLOOKUP(_xlfn.CONCAT(3,"-",$A269, "-", "A"), PlayerData!$M:$M,PlayerData!O:O,""),
_xlfn.XLOOKUP(_xlfn.CONCAT(4,"-",$A269, "-", "A"), PlayerData!$M:$M,PlayerData!O:O,""),
_xlfn.XLOOKUP(_xlfn.CONCAT(5,"-",$A269, "-", "A"), PlayerData!$M:$M,PlayerData!O:O,""),
_xlfn.XLOOKUP(_xlfn.CONCAT(6,"-",$A269, "-", "A"), PlayerData!$M:$M,PlayerData!O:O,""),
_xlfn.XLOOKUP(_xlfn.CONCAT(7,"-",$A269, "-", "A"), PlayerData!$M:$M,PlayerData!O:O,""),
_xlfn.XLOOKUP(_xlfn.CONCAT(8,"-",$A269, "-", "A"), PlayerData!$M:$M,PlayerData!O:O,""),
_xlfn.XLOOKUP(_xlfn.CONCAT(9,"-",$A269, "-", "A"), PlayerData!$M:$M,PlayerData!O:O,""),
_xlfn.XLOOKUP(_xlfn.CONCAT(10,"-",$A269, "-", "A"), PlayerData!$M:$M,PlayerData!O:O,""),
_xlfn.XLOOKUP(_xlfn.CONCAT(11,"-",$A269, "-", "A"), PlayerData!$M:$M,PlayerData!O:O,""),
_xlfn.XLOOKUP(_xlfn.CONCAT(12,"-",$A269, "-", "A"), PlayerData!$M:$M,PlayerData!O:O,""),
_xlfn.XLOOKUP(_xlfn.CONCAT(13,"-",$A269, "-", "A"), PlayerData!$M:$M,PlayerData!O:O,""),
_xlfn.XLOOKUP(_xlfn.CONCAT(14,"-",$A269, "-", "A"), PlayerData!$M:$M,PlayerData!O:O,""),
_xlfn.XLOOKUP(_xlfn.CONCAT(15,"-",$A269, "-", "A"), PlayerData!$M:$M,PlayerData!O:O,""),
_xlfn.XLOOKUP(_xlfn.CONCAT(16,"-",$A269, "-", "A"), PlayerData!$M:$M,PlayerData!O:O,""),
_xlfn.XLOOKUP(_xlfn.CONCAT(17,"-",$A269, "-", "A"), PlayerData!$M:$M,PlayerData!O:O,""),
_xlfn.XLOOKUP(_xlfn.CONCAT(18,"-",$A269, "-", "A"), PlayerData!$M:$M,PlayerData!O:O,"")))</f>
        <v>0.2</v>
      </c>
      <c r="M269" s="96" cm="1">
        <f t="array" ref="M2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_xlfn.XLOOKUP(_xlfn.CONCAT(0,"-",$A269, "-", "A"), PlayerData!$M:$M,PlayerData!R:R,""),
_xlfn.XLOOKUP(_xlfn.CONCAT(1,"-",$A269, "-", "A"), PlayerData!$M:$M,PlayerData!R:R,""),
_xlfn.XLOOKUP(_xlfn.CONCAT(2,"-",$A269, "-", "A"), PlayerData!$M:$M,PlayerData!R:R,""),
_xlfn.XLOOKUP(_xlfn.CONCAT(3,"-",$A269, "-", "A"), PlayerData!$M:$M,PlayerData!R:R,""),
_xlfn.XLOOKUP(_xlfn.CONCAT(4,"-",$A269, "-", "A"), PlayerData!$M:$M,PlayerData!R:R,""),
_xlfn.XLOOKUP(_xlfn.CONCAT(5,"-",$A269, "-", "A"), PlayerData!$M:$M,PlayerData!R:R,""),
_xlfn.XLOOKUP(_xlfn.CONCAT(6,"-",$A269, "-", "A"), PlayerData!$M:$M,PlayerData!R:R,""),
_xlfn.XLOOKUP(_xlfn.CONCAT(7,"-",$A269, "-", "A"), PlayerData!$M:$M,PlayerData!R:R,""),
_xlfn.XLOOKUP(_xlfn.CONCAT(8,"-",$A269, "-", "A"), PlayerData!$M:$M,PlayerData!R:R,""),
_xlfn.XLOOKUP(_xlfn.CONCAT(9,"-",$A269, "-", "A"), PlayerData!$M:$M,PlayerData!R:R,""),
_xlfn.XLOOKUP(_xlfn.CONCAT(10,"-",$A269, "-", "A"), PlayerData!$M:$M,PlayerData!R:R,""),
_xlfn.XLOOKUP(_xlfn.CONCAT(11,"-",$A269, "-", "A"), PlayerData!$M:$M,PlayerData!R:R,""),
_xlfn.XLOOKUP(_xlfn.CONCAT(12,"-",$A269, "-", "A"), PlayerData!$M:$M,PlayerData!R:R,""),
_xlfn.XLOOKUP(_xlfn.CONCAT(13,"-",$A269, "-", "A"), PlayerData!$M:$M,PlayerData!R:R,""),
_xlfn.XLOOKUP(_xlfn.CONCAT(14,"-",$A269, "-", "A"), PlayerData!$M:$M,PlayerData!R:R,""),
_xlfn.XLOOKUP(_xlfn.CONCAT(15,"-",$A269, "-", "A"), PlayerData!$M:$M,PlayerData!R:R,""),
_xlfn.XLOOKUP(_xlfn.CONCAT(16,"-",$A269, "-", "A"), PlayerData!$M:$M,PlayerData!R:R,""),
_xlfn.XLOOKUP(_xlfn.CONCAT(17,"-",$A269, "-", "A"), PlayerData!$M:$M,PlayerData!R:R,""),
_xlfn.XLOOKUP(_xlfn.CONCAT(18,"-",$A269, "-", "A"), PlayerData!$M:$M,PlayerData!R:R,"")))</f>
        <v>0.39</v>
      </c>
      <c r="N269" s="134">
        <f t="shared" si="29"/>
        <v>4.545454545454545</v>
      </c>
      <c r="O269" s="134">
        <f t="shared" si="30"/>
        <v>9.0909090909090899</v>
      </c>
      <c r="P269" s="73">
        <f t="shared" si="31"/>
        <v>5.256064690026955</v>
      </c>
      <c r="Q269" s="132" cm="1">
        <f t="array" ref="Q269">IF(OR($A269=Solver!$T$12:$T$201),0,SUMPRODUCT($H269:$J269,$T$4:$V$4))</f>
        <v>3.6388140161725073</v>
      </c>
      <c r="R269" s="73" cm="1">
        <f t="array" ref="R269">IF(OR($A269=Solver!$T$12:$T$201),0, SUMPRODUCT($N269:$P269, $T$4:$V$4))</f>
        <v>5.256064690026955</v>
      </c>
    </row>
    <row r="270" spans="1:18">
      <c r="A270" s="55">
        <v>268</v>
      </c>
      <c r="B270" s="55" t="str">
        <f>_xlfn.XLOOKUP($A270, PlayerData!$B$3:$B$394, PlayerData!C$3:C$394)</f>
        <v>TOT</v>
      </c>
      <c r="C270" s="55" t="str">
        <f>_xlfn.XLOOKUP($A270, PlayerData!$B$3:$B$394, PlayerData!D$3:D$394)</f>
        <v>D</v>
      </c>
      <c r="D270" s="31" t="str">
        <f>_xlfn.XLOOKUP($A270, PlayerData!$B$3:$B$394, PlayerData!E$3:E$394)</f>
        <v>Sessegnon</v>
      </c>
      <c r="E270" s="136" cm="1">
        <f t="array" ref="E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"H"), PlayerData!$G:$G,PlayerData!H:H,""),
_xlfn.XLOOKUP(_xlfn.CONCAT(1,"-",$A270, "-", "H"), PlayerData!$G:$G,PlayerData!H:H,""),
_xlfn.XLOOKUP(_xlfn.CONCAT(2,"-",$A270, "-", "H"), PlayerData!$G:$G,PlayerData!H:H,""),
_xlfn.XLOOKUP(_xlfn.CONCAT(3,"-",$A270, "-", "H"), PlayerData!$G:$G,PlayerData!H:H,""),
_xlfn.XLOOKUP(_xlfn.CONCAT(4,"-",$A270, "-", "H"), PlayerData!$G:$G,PlayerData!H:H,""),
_xlfn.XLOOKUP(_xlfn.CONCAT(5,"-",$A270, "-", "H"), PlayerData!$G:$G,PlayerData!H:H,""),
_xlfn.XLOOKUP(_xlfn.CONCAT(6,"-",$A270, "-", "H"), PlayerData!$G:$G,PlayerData!H:H,""),
_xlfn.XLOOKUP(_xlfn.CONCAT(7,"-",$A270, "-", "H"), PlayerData!$G:$G,PlayerData!H:H,""),
_xlfn.XLOOKUP(_xlfn.CONCAT(8,"-",$A270, "-", "H"), PlayerData!$G:$G,PlayerData!H:H,""),
_xlfn.XLOOKUP(_xlfn.CONCAT(9,"-",$A270, "-", "H"), PlayerData!$G:$G,PlayerData!H:H,""),
_xlfn.XLOOKUP(_xlfn.CONCAT(10,"-",$A270, "-", "H"), PlayerData!$G:$G,PlayerData!H:H,""),
_xlfn.XLOOKUP(_xlfn.CONCAT(11,"-",$A270, "-", "H"), PlayerData!$G:$G,PlayerData!H:H,""),
_xlfn.XLOOKUP(_xlfn.CONCAT(12,"-",$A270, "-", "H"), PlayerData!$G:$G,PlayerData!H:H,""),
_xlfn.XLOOKUP(_xlfn.CONCAT(13,"-",$A270, "-", "H"), PlayerData!$G:$G,PlayerData!H:H,""),
_xlfn.XLOOKUP(_xlfn.CONCAT(14,"-",$A270, "-", "H"), PlayerData!$G:$G,PlayerData!H:H,""),
_xlfn.XLOOKUP(_xlfn.CONCAT(15,"-",$A270, "-", "H"), PlayerData!$G:$G,PlayerData!H:H,""),
_xlfn.XLOOKUP(_xlfn.CONCAT(16,"-",$A270, "-", "H"), PlayerData!$G:$G,PlayerData!H:H,""),
_xlfn.XLOOKUP(_xlfn.CONCAT(17,"-",$A270, "-", "H"), PlayerData!$G:$G,PlayerData!H:H,""),
_xlfn.XLOOKUP(_xlfn.CONCAT(18,"-",$A270, "-", "H"), PlayerData!$G:$G,PlayerData!H:H,"")))</f>
        <v>0</v>
      </c>
      <c r="F270" s="136" cm="1">
        <f t="array" ref="F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"H"), PlayerData!$G:$G,PlayerData!I:I,""),
_xlfn.XLOOKUP(_xlfn.CONCAT(1,"-",$A270, "-", "H"), PlayerData!$G:$G,PlayerData!I:I,""),
_xlfn.XLOOKUP(_xlfn.CONCAT(2,"-",$A270, "-", "H"), PlayerData!$G:$G,PlayerData!I:I,""),
_xlfn.XLOOKUP(_xlfn.CONCAT(3,"-",$A270, "-", "H"), PlayerData!$G:$G,PlayerData!I:I,""),
_xlfn.XLOOKUP(_xlfn.CONCAT(4,"-",$A270, "-", "H"), PlayerData!$G:$G,PlayerData!I:I,""),
_xlfn.XLOOKUP(_xlfn.CONCAT(5,"-",$A270, "-", "H"), PlayerData!$G:$G,PlayerData!I:I,""),
_xlfn.XLOOKUP(_xlfn.CONCAT(6,"-",$A270, "-", "H"), PlayerData!$G:$G,PlayerData!I:I,""),
_xlfn.XLOOKUP(_xlfn.CONCAT(7,"-",$A270, "-", "H"), PlayerData!$G:$G,PlayerData!I:I,""),
_xlfn.XLOOKUP(_xlfn.CONCAT(8,"-",$A270, "-", "H"), PlayerData!$G:$G,PlayerData!I:I,""),
_xlfn.XLOOKUP(_xlfn.CONCAT(9,"-",$A270, "-", "H"), PlayerData!$G:$G,PlayerData!I:I,""),
_xlfn.XLOOKUP(_xlfn.CONCAT(10,"-",$A270, "-", "H"), PlayerData!$G:$G,PlayerData!I:I,""),
_xlfn.XLOOKUP(_xlfn.CONCAT(11,"-",$A270, "-", "H"), PlayerData!$G:$G,PlayerData!I:I,""),
_xlfn.XLOOKUP(_xlfn.CONCAT(12,"-",$A270, "-", "H"), PlayerData!$G:$G,PlayerData!I:I,""),
_xlfn.XLOOKUP(_xlfn.CONCAT(13,"-",$A270, "-", "H"), PlayerData!$G:$G,PlayerData!I:I,""),
_xlfn.XLOOKUP(_xlfn.CONCAT(14,"-",$A270, "-", "H"), PlayerData!$G:$G,PlayerData!I:I,""),
_xlfn.XLOOKUP(_xlfn.CONCAT(15,"-",$A270, "-", "H"), PlayerData!$G:$G,PlayerData!I:I,""),
_xlfn.XLOOKUP(_xlfn.CONCAT(16,"-",$A270, "-", "H"), PlayerData!$G:$G,PlayerData!I:I,""),
_xlfn.XLOOKUP(_xlfn.CONCAT(17,"-",$A270, "-", "H"), PlayerData!$G:$G,PlayerData!I:I,""),
_xlfn.XLOOKUP(_xlfn.CONCAT(18,"-",$A270, "-", "H"), PlayerData!$G:$G,PlayerData!I:I,"")))</f>
        <v>0</v>
      </c>
      <c r="G270" s="90" cm="1">
        <f t="array" ref="G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"H"), PlayerData!$G:$G,PlayerData!L:L,""),
_xlfn.XLOOKUP(_xlfn.CONCAT(1,"-",$A270, "-", "H"), PlayerData!$G:$G,PlayerData!L:L,""),
_xlfn.XLOOKUP(_xlfn.CONCAT(2,"-",$A270, "-", "H"), PlayerData!$G:$G,PlayerData!L:L,""),
_xlfn.XLOOKUP(_xlfn.CONCAT(3,"-",$A270, "-", "H"), PlayerData!$G:$G,PlayerData!L:L,""),
_xlfn.XLOOKUP(_xlfn.CONCAT(4,"-",$A270, "-", "H"), PlayerData!$G:$G,PlayerData!L:L,""),
_xlfn.XLOOKUP(_xlfn.CONCAT(5,"-",$A270, "-", "H"), PlayerData!$G:$G,PlayerData!L:L,""),
_xlfn.XLOOKUP(_xlfn.CONCAT(6,"-",$A270, "-", "H"), PlayerData!$G:$G,PlayerData!L:L,""),
_xlfn.XLOOKUP(_xlfn.CONCAT(7,"-",$A270, "-", "H"), PlayerData!$G:$G,PlayerData!L:L,""),
_xlfn.XLOOKUP(_xlfn.CONCAT(8,"-",$A270, "-", "H"), PlayerData!$G:$G,PlayerData!L:L,""),
_xlfn.XLOOKUP(_xlfn.CONCAT(9,"-",$A270, "-", "H"), PlayerData!$G:$G,PlayerData!L:L,""),
_xlfn.XLOOKUP(_xlfn.CONCAT(10,"-",$A270, "-", "H"), PlayerData!$G:$G,PlayerData!L:L,""),
_xlfn.XLOOKUP(_xlfn.CONCAT(11,"-",$A270, "-", "H"), PlayerData!$G:$G,PlayerData!L:L,""),
_xlfn.XLOOKUP(_xlfn.CONCAT(12,"-",$A270, "-", "H"), PlayerData!$G:$G,PlayerData!L:L,""),
_xlfn.XLOOKUP(_xlfn.CONCAT(13,"-",$A270, "-", "H"), PlayerData!$G:$G,PlayerData!L:L,""),
_xlfn.XLOOKUP(_xlfn.CONCAT(14,"-",$A270, "-", "H"), PlayerData!$G:$G,PlayerData!L:L,""),
_xlfn.XLOOKUP(_xlfn.CONCAT(15,"-",$A270, "-", "H"), PlayerData!$G:$G,PlayerData!L:L,""),
_xlfn.XLOOKUP(_xlfn.CONCAT(16,"-",$A270, "-", "H"), PlayerData!$G:$G,PlayerData!L:L,""),
_xlfn.XLOOKUP(_xlfn.CONCAT(17,"-",$A270, "-", "H"), PlayerData!$G:$G,PlayerData!L:L,""),
_xlfn.XLOOKUP(_xlfn.CONCAT(18,"-",$A270, "-", "H"), PlayerData!$G:$G,PlayerData!L:L,"")))</f>
        <v>0</v>
      </c>
      <c r="H270" s="132">
        <f t="shared" si="26"/>
        <v>0</v>
      </c>
      <c r="I270" s="132">
        <f t="shared" si="27"/>
        <v>0</v>
      </c>
      <c r="J270" s="72">
        <f t="shared" si="28"/>
        <v>0</v>
      </c>
      <c r="K270" s="138" cm="1">
        <f t="array" ref="K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"A"), PlayerData!$M:$M,PlayerData!N:N,""),
_xlfn.XLOOKUP(_xlfn.CONCAT(1,"-",$A270, "-", "A"), PlayerData!$M:$M,PlayerData!N:N,""),
_xlfn.XLOOKUP(_xlfn.CONCAT(2,"-",$A270, "-", "A"), PlayerData!$M:$M,PlayerData!N:N,""),
_xlfn.XLOOKUP(_xlfn.CONCAT(3,"-",$A270, "-", "A"), PlayerData!$M:$M,PlayerData!N:N,""),
_xlfn.XLOOKUP(_xlfn.CONCAT(4,"-",$A270, "-", "A"), PlayerData!$M:$M,PlayerData!N:N,""),
_xlfn.XLOOKUP(_xlfn.CONCAT(5,"-",$A270, "-", "A"), PlayerData!$M:$M,PlayerData!N:N,""),
_xlfn.XLOOKUP(_xlfn.CONCAT(6,"-",$A270, "-", "A"), PlayerData!$M:$M,PlayerData!N:N,""),
_xlfn.XLOOKUP(_xlfn.CONCAT(7,"-",$A270, "-", "A"), PlayerData!$M:$M,PlayerData!N:N,""),
_xlfn.XLOOKUP(_xlfn.CONCAT(8,"-",$A270, "-", "A"), PlayerData!$M:$M,PlayerData!N:N,""),
_xlfn.XLOOKUP(_xlfn.CONCAT(9,"-",$A270, "-", "A"), PlayerData!$M:$M,PlayerData!N:N,""),
_xlfn.XLOOKUP(_xlfn.CONCAT(10,"-",$A270, "-", "A"), PlayerData!$M:$M,PlayerData!N:N,""),
_xlfn.XLOOKUP(_xlfn.CONCAT(11,"-",$A270, "-", "A"), PlayerData!$M:$M,PlayerData!N:N,""),
_xlfn.XLOOKUP(_xlfn.CONCAT(12,"-",$A270, "-", "A"), PlayerData!$M:$M,PlayerData!N:N,""),
_xlfn.XLOOKUP(_xlfn.CONCAT(13,"-",$A270, "-", "A"), PlayerData!$M:$M,PlayerData!N:N,""),
_xlfn.XLOOKUP(_xlfn.CONCAT(14,"-",$A270, "-", "A"), PlayerData!$M:$M,PlayerData!N:N,""),
_xlfn.XLOOKUP(_xlfn.CONCAT(15,"-",$A270, "-", "A"), PlayerData!$M:$M,PlayerData!N:N,""),
_xlfn.XLOOKUP(_xlfn.CONCAT(16,"-",$A270, "-", "A"), PlayerData!$M:$M,PlayerData!N:N,""),
_xlfn.XLOOKUP(_xlfn.CONCAT(17,"-",$A270, "-", "A"), PlayerData!$M:$M,PlayerData!N:N,""),
_xlfn.XLOOKUP(_xlfn.CONCAT(18,"-",$A270, "-", "A"), PlayerData!$M:$M,PlayerData!N:N,"")))</f>
        <v>0.5</v>
      </c>
      <c r="L270" s="138" cm="1">
        <f t="array" ref="L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"A"), PlayerData!$M:$M,PlayerData!O:O,""),
_xlfn.XLOOKUP(_xlfn.CONCAT(1,"-",$A270, "-", "A"), PlayerData!$M:$M,PlayerData!O:O,""),
_xlfn.XLOOKUP(_xlfn.CONCAT(2,"-",$A270, "-", "A"), PlayerData!$M:$M,PlayerData!O:O,""),
_xlfn.XLOOKUP(_xlfn.CONCAT(3,"-",$A270, "-", "A"), PlayerData!$M:$M,PlayerData!O:O,""),
_xlfn.XLOOKUP(_xlfn.CONCAT(4,"-",$A270, "-", "A"), PlayerData!$M:$M,PlayerData!O:O,""),
_xlfn.XLOOKUP(_xlfn.CONCAT(5,"-",$A270, "-", "A"), PlayerData!$M:$M,PlayerData!O:O,""),
_xlfn.XLOOKUP(_xlfn.CONCAT(6,"-",$A270, "-", "A"), PlayerData!$M:$M,PlayerData!O:O,""),
_xlfn.XLOOKUP(_xlfn.CONCAT(7,"-",$A270, "-", "A"), PlayerData!$M:$M,PlayerData!O:O,""),
_xlfn.XLOOKUP(_xlfn.CONCAT(8,"-",$A270, "-", "A"), PlayerData!$M:$M,PlayerData!O:O,""),
_xlfn.XLOOKUP(_xlfn.CONCAT(9,"-",$A270, "-", "A"), PlayerData!$M:$M,PlayerData!O:O,""),
_xlfn.XLOOKUP(_xlfn.CONCAT(10,"-",$A270, "-", "A"), PlayerData!$M:$M,PlayerData!O:O,""),
_xlfn.XLOOKUP(_xlfn.CONCAT(11,"-",$A270, "-", "A"), PlayerData!$M:$M,PlayerData!O:O,""),
_xlfn.XLOOKUP(_xlfn.CONCAT(12,"-",$A270, "-", "A"), PlayerData!$M:$M,PlayerData!O:O,""),
_xlfn.XLOOKUP(_xlfn.CONCAT(13,"-",$A270, "-", "A"), PlayerData!$M:$M,PlayerData!O:O,""),
_xlfn.XLOOKUP(_xlfn.CONCAT(14,"-",$A270, "-", "A"), PlayerData!$M:$M,PlayerData!O:O,""),
_xlfn.XLOOKUP(_xlfn.CONCAT(15,"-",$A270, "-", "A"), PlayerData!$M:$M,PlayerData!O:O,""),
_xlfn.XLOOKUP(_xlfn.CONCAT(16,"-",$A270, "-", "A"), PlayerData!$M:$M,PlayerData!O:O,""),
_xlfn.XLOOKUP(_xlfn.CONCAT(17,"-",$A270, "-", "A"), PlayerData!$M:$M,PlayerData!O:O,""),
_xlfn.XLOOKUP(_xlfn.CONCAT(18,"-",$A270, "-", "A"), PlayerData!$M:$M,PlayerData!O:O,"")))</f>
        <v>0</v>
      </c>
      <c r="M270" s="96" cm="1">
        <f t="array" ref="M2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_xlfn.XLOOKUP(_xlfn.CONCAT(0,"-",$A270, "-", "A"), PlayerData!$M:$M,PlayerData!R:R,""),
_xlfn.XLOOKUP(_xlfn.CONCAT(1,"-",$A270, "-", "A"), PlayerData!$M:$M,PlayerData!R:R,""),
_xlfn.XLOOKUP(_xlfn.CONCAT(2,"-",$A270, "-", "A"), PlayerData!$M:$M,PlayerData!R:R,""),
_xlfn.XLOOKUP(_xlfn.CONCAT(3,"-",$A270, "-", "A"), PlayerData!$M:$M,PlayerData!R:R,""),
_xlfn.XLOOKUP(_xlfn.CONCAT(4,"-",$A270, "-", "A"), PlayerData!$M:$M,PlayerData!R:R,""),
_xlfn.XLOOKUP(_xlfn.CONCAT(5,"-",$A270, "-", "A"), PlayerData!$M:$M,PlayerData!R:R,""),
_xlfn.XLOOKUP(_xlfn.CONCAT(6,"-",$A270, "-", "A"), PlayerData!$M:$M,PlayerData!R:R,""),
_xlfn.XLOOKUP(_xlfn.CONCAT(7,"-",$A270, "-", "A"), PlayerData!$M:$M,PlayerData!R:R,""),
_xlfn.XLOOKUP(_xlfn.CONCAT(8,"-",$A270, "-", "A"), PlayerData!$M:$M,PlayerData!R:R,""),
_xlfn.XLOOKUP(_xlfn.CONCAT(9,"-",$A270, "-", "A"), PlayerData!$M:$M,PlayerData!R:R,""),
_xlfn.XLOOKUP(_xlfn.CONCAT(10,"-",$A270, "-", "A"), PlayerData!$M:$M,PlayerData!R:R,""),
_xlfn.XLOOKUP(_xlfn.CONCAT(11,"-",$A270, "-", "A"), PlayerData!$M:$M,PlayerData!R:R,""),
_xlfn.XLOOKUP(_xlfn.CONCAT(12,"-",$A270, "-", "A"), PlayerData!$M:$M,PlayerData!R:R,""),
_xlfn.XLOOKUP(_xlfn.CONCAT(13,"-",$A270, "-", "A"), PlayerData!$M:$M,PlayerData!R:R,""),
_xlfn.XLOOKUP(_xlfn.CONCAT(14,"-",$A270, "-", "A"), PlayerData!$M:$M,PlayerData!R:R,""),
_xlfn.XLOOKUP(_xlfn.CONCAT(15,"-",$A270, "-", "A"), PlayerData!$M:$M,PlayerData!R:R,""),
_xlfn.XLOOKUP(_xlfn.CONCAT(16,"-",$A270, "-", "A"), PlayerData!$M:$M,PlayerData!R:R,""),
_xlfn.XLOOKUP(_xlfn.CONCAT(17,"-",$A270, "-", "A"), PlayerData!$M:$M,PlayerData!R:R,""),
_xlfn.XLOOKUP(_xlfn.CONCAT(18,"-",$A270, "-", "A"), PlayerData!$M:$M,PlayerData!R:R,"")))</f>
        <v>0.36</v>
      </c>
      <c r="N270" s="134">
        <f t="shared" si="29"/>
        <v>11.363636363636363</v>
      </c>
      <c r="O270" s="134">
        <f t="shared" si="30"/>
        <v>0</v>
      </c>
      <c r="P270" s="73">
        <f t="shared" si="31"/>
        <v>4.8517520215633425</v>
      </c>
      <c r="Q270" s="132" cm="1">
        <f t="array" ref="Q270">IF(OR($A270=Solver!$T$12:$T$201),0,SUMPRODUCT($H270:$J270,$T$4:$V$4))</f>
        <v>0</v>
      </c>
      <c r="R270" s="73" cm="1">
        <f t="array" ref="R270">IF(OR($A270=Solver!$T$12:$T$201),0, SUMPRODUCT($N270:$P270, $T$4:$V$4))</f>
        <v>4.8517520215633425</v>
      </c>
    </row>
    <row r="271" spans="1:18">
      <c r="A271" s="55">
        <v>269</v>
      </c>
      <c r="B271" s="55" t="str">
        <f>_xlfn.XLOOKUP($A271, PlayerData!$B$3:$B$394, PlayerData!C$3:C$394)</f>
        <v>MCI</v>
      </c>
      <c r="C271" s="55" t="str">
        <f>_xlfn.XLOOKUP($A271, PlayerData!$B$3:$B$394, PlayerData!D$3:D$394)</f>
        <v>D</v>
      </c>
      <c r="D271" s="31" t="str">
        <f>_xlfn.XLOOKUP($A271, PlayerData!$B$3:$B$394, PlayerData!E$3:E$394)</f>
        <v>Stones</v>
      </c>
      <c r="E271" s="136" cm="1">
        <f t="array" ref="E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"H"), PlayerData!$G:$G,PlayerData!H:H,""),
_xlfn.XLOOKUP(_xlfn.CONCAT(1,"-",$A271, "-", "H"), PlayerData!$G:$G,PlayerData!H:H,""),
_xlfn.XLOOKUP(_xlfn.CONCAT(2,"-",$A271, "-", "H"), PlayerData!$G:$G,PlayerData!H:H,""),
_xlfn.XLOOKUP(_xlfn.CONCAT(3,"-",$A271, "-", "H"), PlayerData!$G:$G,PlayerData!H:H,""),
_xlfn.XLOOKUP(_xlfn.CONCAT(4,"-",$A271, "-", "H"), PlayerData!$G:$G,PlayerData!H:H,""),
_xlfn.XLOOKUP(_xlfn.CONCAT(5,"-",$A271, "-", "H"), PlayerData!$G:$G,PlayerData!H:H,""),
_xlfn.XLOOKUP(_xlfn.CONCAT(6,"-",$A271, "-", "H"), PlayerData!$G:$G,PlayerData!H:H,""),
_xlfn.XLOOKUP(_xlfn.CONCAT(7,"-",$A271, "-", "H"), PlayerData!$G:$G,PlayerData!H:H,""),
_xlfn.XLOOKUP(_xlfn.CONCAT(8,"-",$A271, "-", "H"), PlayerData!$G:$G,PlayerData!H:H,""),
_xlfn.XLOOKUP(_xlfn.CONCAT(9,"-",$A271, "-", "H"), PlayerData!$G:$G,PlayerData!H:H,""),
_xlfn.XLOOKUP(_xlfn.CONCAT(10,"-",$A271, "-", "H"), PlayerData!$G:$G,PlayerData!H:H,""),
_xlfn.XLOOKUP(_xlfn.CONCAT(11,"-",$A271, "-", "H"), PlayerData!$G:$G,PlayerData!H:H,""),
_xlfn.XLOOKUP(_xlfn.CONCAT(12,"-",$A271, "-", "H"), PlayerData!$G:$G,PlayerData!H:H,""),
_xlfn.XLOOKUP(_xlfn.CONCAT(13,"-",$A271, "-", "H"), PlayerData!$G:$G,PlayerData!H:H,""),
_xlfn.XLOOKUP(_xlfn.CONCAT(14,"-",$A271, "-", "H"), PlayerData!$G:$G,PlayerData!H:H,""),
_xlfn.XLOOKUP(_xlfn.CONCAT(15,"-",$A271, "-", "H"), PlayerData!$G:$G,PlayerData!H:H,""),
_xlfn.XLOOKUP(_xlfn.CONCAT(16,"-",$A271, "-", "H"), PlayerData!$G:$G,PlayerData!H:H,""),
_xlfn.XLOOKUP(_xlfn.CONCAT(17,"-",$A271, "-", "H"), PlayerData!$G:$G,PlayerData!H:H,""),
_xlfn.XLOOKUP(_xlfn.CONCAT(18,"-",$A271, "-", "H"), PlayerData!$G:$G,PlayerData!H:H,"")))</f>
        <v>0.33</v>
      </c>
      <c r="F271" s="136" cm="1">
        <f t="array" ref="F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"H"), PlayerData!$G:$G,PlayerData!I:I,""),
_xlfn.XLOOKUP(_xlfn.CONCAT(1,"-",$A271, "-", "H"), PlayerData!$G:$G,PlayerData!I:I,""),
_xlfn.XLOOKUP(_xlfn.CONCAT(2,"-",$A271, "-", "H"), PlayerData!$G:$G,PlayerData!I:I,""),
_xlfn.XLOOKUP(_xlfn.CONCAT(3,"-",$A271, "-", "H"), PlayerData!$G:$G,PlayerData!I:I,""),
_xlfn.XLOOKUP(_xlfn.CONCAT(4,"-",$A271, "-", "H"), PlayerData!$G:$G,PlayerData!I:I,""),
_xlfn.XLOOKUP(_xlfn.CONCAT(5,"-",$A271, "-", "H"), PlayerData!$G:$G,PlayerData!I:I,""),
_xlfn.XLOOKUP(_xlfn.CONCAT(6,"-",$A271, "-", "H"), PlayerData!$G:$G,PlayerData!I:I,""),
_xlfn.XLOOKUP(_xlfn.CONCAT(7,"-",$A271, "-", "H"), PlayerData!$G:$G,PlayerData!I:I,""),
_xlfn.XLOOKUP(_xlfn.CONCAT(8,"-",$A271, "-", "H"), PlayerData!$G:$G,PlayerData!I:I,""),
_xlfn.XLOOKUP(_xlfn.CONCAT(9,"-",$A271, "-", "H"), PlayerData!$G:$G,PlayerData!I:I,""),
_xlfn.XLOOKUP(_xlfn.CONCAT(10,"-",$A271, "-", "H"), PlayerData!$G:$G,PlayerData!I:I,""),
_xlfn.XLOOKUP(_xlfn.CONCAT(11,"-",$A271, "-", "H"), PlayerData!$G:$G,PlayerData!I:I,""),
_xlfn.XLOOKUP(_xlfn.CONCAT(12,"-",$A271, "-", "H"), PlayerData!$G:$G,PlayerData!I:I,""),
_xlfn.XLOOKUP(_xlfn.CONCAT(13,"-",$A271, "-", "H"), PlayerData!$G:$G,PlayerData!I:I,""),
_xlfn.XLOOKUP(_xlfn.CONCAT(14,"-",$A271, "-", "H"), PlayerData!$G:$G,PlayerData!I:I,""),
_xlfn.XLOOKUP(_xlfn.CONCAT(15,"-",$A271, "-", "H"), PlayerData!$G:$G,PlayerData!I:I,""),
_xlfn.XLOOKUP(_xlfn.CONCAT(16,"-",$A271, "-", "H"), PlayerData!$G:$G,PlayerData!I:I,""),
_xlfn.XLOOKUP(_xlfn.CONCAT(17,"-",$A271, "-", "H"), PlayerData!$G:$G,PlayerData!I:I,""),
_xlfn.XLOOKUP(_xlfn.CONCAT(18,"-",$A271, "-", "H"), PlayerData!$G:$G,PlayerData!I:I,"")))</f>
        <v>0</v>
      </c>
      <c r="G271" s="90" cm="1">
        <f t="array" ref="G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"H"), PlayerData!$G:$G,PlayerData!L:L,""),
_xlfn.XLOOKUP(_xlfn.CONCAT(1,"-",$A271, "-", "H"), PlayerData!$G:$G,PlayerData!L:L,""),
_xlfn.XLOOKUP(_xlfn.CONCAT(2,"-",$A271, "-", "H"), PlayerData!$G:$G,PlayerData!L:L,""),
_xlfn.XLOOKUP(_xlfn.CONCAT(3,"-",$A271, "-", "H"), PlayerData!$G:$G,PlayerData!L:L,""),
_xlfn.XLOOKUP(_xlfn.CONCAT(4,"-",$A271, "-", "H"), PlayerData!$G:$G,PlayerData!L:L,""),
_xlfn.XLOOKUP(_xlfn.CONCAT(5,"-",$A271, "-", "H"), PlayerData!$G:$G,PlayerData!L:L,""),
_xlfn.XLOOKUP(_xlfn.CONCAT(6,"-",$A271, "-", "H"), PlayerData!$G:$G,PlayerData!L:L,""),
_xlfn.XLOOKUP(_xlfn.CONCAT(7,"-",$A271, "-", "H"), PlayerData!$G:$G,PlayerData!L:L,""),
_xlfn.XLOOKUP(_xlfn.CONCAT(8,"-",$A271, "-", "H"), PlayerData!$G:$G,PlayerData!L:L,""),
_xlfn.XLOOKUP(_xlfn.CONCAT(9,"-",$A271, "-", "H"), PlayerData!$G:$G,PlayerData!L:L,""),
_xlfn.XLOOKUP(_xlfn.CONCAT(10,"-",$A271, "-", "H"), PlayerData!$G:$G,PlayerData!L:L,""),
_xlfn.XLOOKUP(_xlfn.CONCAT(11,"-",$A271, "-", "H"), PlayerData!$G:$G,PlayerData!L:L,""),
_xlfn.XLOOKUP(_xlfn.CONCAT(12,"-",$A271, "-", "H"), PlayerData!$G:$G,PlayerData!L:L,""),
_xlfn.XLOOKUP(_xlfn.CONCAT(13,"-",$A271, "-", "H"), PlayerData!$G:$G,PlayerData!L:L,""),
_xlfn.XLOOKUP(_xlfn.CONCAT(14,"-",$A271, "-", "H"), PlayerData!$G:$G,PlayerData!L:L,""),
_xlfn.XLOOKUP(_xlfn.CONCAT(15,"-",$A271, "-", "H"), PlayerData!$G:$G,PlayerData!L:L,""),
_xlfn.XLOOKUP(_xlfn.CONCAT(16,"-",$A271, "-", "H"), PlayerData!$G:$G,PlayerData!L:L,""),
_xlfn.XLOOKUP(_xlfn.CONCAT(17,"-",$A271, "-", "H"), PlayerData!$G:$G,PlayerData!L:L,""),
_xlfn.XLOOKUP(_xlfn.CONCAT(18,"-",$A271, "-", "H"), PlayerData!$G:$G,PlayerData!L:L,"")))</f>
        <v>0.12</v>
      </c>
      <c r="H271" s="132">
        <f t="shared" si="26"/>
        <v>7.4999999999999991</v>
      </c>
      <c r="I271" s="132">
        <f t="shared" si="27"/>
        <v>0</v>
      </c>
      <c r="J271" s="72">
        <f t="shared" si="28"/>
        <v>1.6172506738544477</v>
      </c>
      <c r="K271" s="138" cm="1">
        <f t="array" ref="K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"A"), PlayerData!$M:$M,PlayerData!N:N,""),
_xlfn.XLOOKUP(_xlfn.CONCAT(1,"-",$A271, "-", "A"), PlayerData!$M:$M,PlayerData!N:N,""),
_xlfn.XLOOKUP(_xlfn.CONCAT(2,"-",$A271, "-", "A"), PlayerData!$M:$M,PlayerData!N:N,""),
_xlfn.XLOOKUP(_xlfn.CONCAT(3,"-",$A271, "-", "A"), PlayerData!$M:$M,PlayerData!N:N,""),
_xlfn.XLOOKUP(_xlfn.CONCAT(4,"-",$A271, "-", "A"), PlayerData!$M:$M,PlayerData!N:N,""),
_xlfn.XLOOKUP(_xlfn.CONCAT(5,"-",$A271, "-", "A"), PlayerData!$M:$M,PlayerData!N:N,""),
_xlfn.XLOOKUP(_xlfn.CONCAT(6,"-",$A271, "-", "A"), PlayerData!$M:$M,PlayerData!N:N,""),
_xlfn.XLOOKUP(_xlfn.CONCAT(7,"-",$A271, "-", "A"), PlayerData!$M:$M,PlayerData!N:N,""),
_xlfn.XLOOKUP(_xlfn.CONCAT(8,"-",$A271, "-", "A"), PlayerData!$M:$M,PlayerData!N:N,""),
_xlfn.XLOOKUP(_xlfn.CONCAT(9,"-",$A271, "-", "A"), PlayerData!$M:$M,PlayerData!N:N,""),
_xlfn.XLOOKUP(_xlfn.CONCAT(10,"-",$A271, "-", "A"), PlayerData!$M:$M,PlayerData!N:N,""),
_xlfn.XLOOKUP(_xlfn.CONCAT(11,"-",$A271, "-", "A"), PlayerData!$M:$M,PlayerData!N:N,""),
_xlfn.XLOOKUP(_xlfn.CONCAT(12,"-",$A271, "-", "A"), PlayerData!$M:$M,PlayerData!N:N,""),
_xlfn.XLOOKUP(_xlfn.CONCAT(13,"-",$A271, "-", "A"), PlayerData!$M:$M,PlayerData!N:N,""),
_xlfn.XLOOKUP(_xlfn.CONCAT(14,"-",$A271, "-", "A"), PlayerData!$M:$M,PlayerData!N:N,""),
_xlfn.XLOOKUP(_xlfn.CONCAT(15,"-",$A271, "-", "A"), PlayerData!$M:$M,PlayerData!N:N,""),
_xlfn.XLOOKUP(_xlfn.CONCAT(16,"-",$A271, "-", "A"), PlayerData!$M:$M,PlayerData!N:N,""),
_xlfn.XLOOKUP(_xlfn.CONCAT(17,"-",$A271, "-", "A"), PlayerData!$M:$M,PlayerData!N:N,""),
_xlfn.XLOOKUP(_xlfn.CONCAT(18,"-",$A271, "-", "A"), PlayerData!$M:$M,PlayerData!N:N,"")))</f>
        <v>0</v>
      </c>
      <c r="L271" s="138" cm="1">
        <f t="array" ref="L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"A"), PlayerData!$M:$M,PlayerData!O:O,""),
_xlfn.XLOOKUP(_xlfn.CONCAT(1,"-",$A271, "-", "A"), PlayerData!$M:$M,PlayerData!O:O,""),
_xlfn.XLOOKUP(_xlfn.CONCAT(2,"-",$A271, "-", "A"), PlayerData!$M:$M,PlayerData!O:O,""),
_xlfn.XLOOKUP(_xlfn.CONCAT(3,"-",$A271, "-", "A"), PlayerData!$M:$M,PlayerData!O:O,""),
_xlfn.XLOOKUP(_xlfn.CONCAT(4,"-",$A271, "-", "A"), PlayerData!$M:$M,PlayerData!O:O,""),
_xlfn.XLOOKUP(_xlfn.CONCAT(5,"-",$A271, "-", "A"), PlayerData!$M:$M,PlayerData!O:O,""),
_xlfn.XLOOKUP(_xlfn.CONCAT(6,"-",$A271, "-", "A"), PlayerData!$M:$M,PlayerData!O:O,""),
_xlfn.XLOOKUP(_xlfn.CONCAT(7,"-",$A271, "-", "A"), PlayerData!$M:$M,PlayerData!O:O,""),
_xlfn.XLOOKUP(_xlfn.CONCAT(8,"-",$A271, "-", "A"), PlayerData!$M:$M,PlayerData!O:O,""),
_xlfn.XLOOKUP(_xlfn.CONCAT(9,"-",$A271, "-", "A"), PlayerData!$M:$M,PlayerData!O:O,""),
_xlfn.XLOOKUP(_xlfn.CONCAT(10,"-",$A271, "-", "A"), PlayerData!$M:$M,PlayerData!O:O,""),
_xlfn.XLOOKUP(_xlfn.CONCAT(11,"-",$A271, "-", "A"), PlayerData!$M:$M,PlayerData!O:O,""),
_xlfn.XLOOKUP(_xlfn.CONCAT(12,"-",$A271, "-", "A"), PlayerData!$M:$M,PlayerData!O:O,""),
_xlfn.XLOOKUP(_xlfn.CONCAT(13,"-",$A271, "-", "A"), PlayerData!$M:$M,PlayerData!O:O,""),
_xlfn.XLOOKUP(_xlfn.CONCAT(14,"-",$A271, "-", "A"), PlayerData!$M:$M,PlayerData!O:O,""),
_xlfn.XLOOKUP(_xlfn.CONCAT(15,"-",$A271, "-", "A"), PlayerData!$M:$M,PlayerData!O:O,""),
_xlfn.XLOOKUP(_xlfn.CONCAT(16,"-",$A271, "-", "A"), PlayerData!$M:$M,PlayerData!O:O,""),
_xlfn.XLOOKUP(_xlfn.CONCAT(17,"-",$A271, "-", "A"), PlayerData!$M:$M,PlayerData!O:O,""),
_xlfn.XLOOKUP(_xlfn.CONCAT(18,"-",$A271, "-", "A"), PlayerData!$M:$M,PlayerData!O:O,"")))</f>
        <v>0</v>
      </c>
      <c r="M271" s="96" cm="1">
        <f t="array" ref="M2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_xlfn.XLOOKUP(_xlfn.CONCAT(0,"-",$A271, "-", "A"), PlayerData!$M:$M,PlayerData!R:R,""),
_xlfn.XLOOKUP(_xlfn.CONCAT(1,"-",$A271, "-", "A"), PlayerData!$M:$M,PlayerData!R:R,""),
_xlfn.XLOOKUP(_xlfn.CONCAT(2,"-",$A271, "-", "A"), PlayerData!$M:$M,PlayerData!R:R,""),
_xlfn.XLOOKUP(_xlfn.CONCAT(3,"-",$A271, "-", "A"), PlayerData!$M:$M,PlayerData!R:R,""),
_xlfn.XLOOKUP(_xlfn.CONCAT(4,"-",$A271, "-", "A"), PlayerData!$M:$M,PlayerData!R:R,""),
_xlfn.XLOOKUP(_xlfn.CONCAT(5,"-",$A271, "-", "A"), PlayerData!$M:$M,PlayerData!R:R,""),
_xlfn.XLOOKUP(_xlfn.CONCAT(6,"-",$A271, "-", "A"), PlayerData!$M:$M,PlayerData!R:R,""),
_xlfn.XLOOKUP(_xlfn.CONCAT(7,"-",$A271, "-", "A"), PlayerData!$M:$M,PlayerData!R:R,""),
_xlfn.XLOOKUP(_xlfn.CONCAT(8,"-",$A271, "-", "A"), PlayerData!$M:$M,PlayerData!R:R,""),
_xlfn.XLOOKUP(_xlfn.CONCAT(9,"-",$A271, "-", "A"), PlayerData!$M:$M,PlayerData!R:R,""),
_xlfn.XLOOKUP(_xlfn.CONCAT(10,"-",$A271, "-", "A"), PlayerData!$M:$M,PlayerData!R:R,""),
_xlfn.XLOOKUP(_xlfn.CONCAT(11,"-",$A271, "-", "A"), PlayerData!$M:$M,PlayerData!R:R,""),
_xlfn.XLOOKUP(_xlfn.CONCAT(12,"-",$A271, "-", "A"), PlayerData!$M:$M,PlayerData!R:R,""),
_xlfn.XLOOKUP(_xlfn.CONCAT(13,"-",$A271, "-", "A"), PlayerData!$M:$M,PlayerData!R:R,""),
_xlfn.XLOOKUP(_xlfn.CONCAT(14,"-",$A271, "-", "A"), PlayerData!$M:$M,PlayerData!R:R,""),
_xlfn.XLOOKUP(_xlfn.CONCAT(15,"-",$A271, "-", "A"), PlayerData!$M:$M,PlayerData!R:R,""),
_xlfn.XLOOKUP(_xlfn.CONCAT(16,"-",$A271, "-", "A"), PlayerData!$M:$M,PlayerData!R:R,""),
_xlfn.XLOOKUP(_xlfn.CONCAT(17,"-",$A271, "-", "A"), PlayerData!$M:$M,PlayerData!R:R,""),
_xlfn.XLOOKUP(_xlfn.CONCAT(18,"-",$A271, "-", "A"), PlayerData!$M:$M,PlayerData!R:R,"")))</f>
        <v>0</v>
      </c>
      <c r="N271" s="134">
        <f t="shared" si="29"/>
        <v>0</v>
      </c>
      <c r="O271" s="134">
        <f t="shared" si="30"/>
        <v>0</v>
      </c>
      <c r="P271" s="73">
        <f t="shared" si="31"/>
        <v>0</v>
      </c>
      <c r="Q271" s="132" cm="1">
        <f t="array" ref="Q271">IF(OR($A271=Solver!$T$12:$T$201),0,SUMPRODUCT($H271:$J271,$T$4:$V$4))</f>
        <v>1.6172506738544477</v>
      </c>
      <c r="R271" s="73" cm="1">
        <f t="array" ref="R271">IF(OR($A271=Solver!$T$12:$T$201),0, SUMPRODUCT($N271:$P271, $T$4:$V$4))</f>
        <v>0</v>
      </c>
    </row>
    <row r="272" spans="1:18">
      <c r="A272" s="55">
        <v>270</v>
      </c>
      <c r="B272" s="55" t="str">
        <f>_xlfn.XLOOKUP($A272, PlayerData!$B$3:$B$394, PlayerData!C$3:C$394)</f>
        <v>MCI</v>
      </c>
      <c r="C272" s="55" t="str">
        <f>_xlfn.XLOOKUP($A272, PlayerData!$B$3:$B$394, PlayerData!D$3:D$394)</f>
        <v>D</v>
      </c>
      <c r="D272" s="31" t="str">
        <f>_xlfn.XLOOKUP($A272, PlayerData!$B$3:$B$394, PlayerData!E$3:E$394)</f>
        <v>Otamendi</v>
      </c>
      <c r="E272" s="136" cm="1">
        <f t="array" ref="E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"H"), PlayerData!$G:$G,PlayerData!H:H,""),
_xlfn.XLOOKUP(_xlfn.CONCAT(1,"-",$A272, "-", "H"), PlayerData!$G:$G,PlayerData!H:H,""),
_xlfn.XLOOKUP(_xlfn.CONCAT(2,"-",$A272, "-", "H"), PlayerData!$G:$G,PlayerData!H:H,""),
_xlfn.XLOOKUP(_xlfn.CONCAT(3,"-",$A272, "-", "H"), PlayerData!$G:$G,PlayerData!H:H,""),
_xlfn.XLOOKUP(_xlfn.CONCAT(4,"-",$A272, "-", "H"), PlayerData!$G:$G,PlayerData!H:H,""),
_xlfn.XLOOKUP(_xlfn.CONCAT(5,"-",$A272, "-", "H"), PlayerData!$G:$G,PlayerData!H:H,""),
_xlfn.XLOOKUP(_xlfn.CONCAT(6,"-",$A272, "-", "H"), PlayerData!$G:$G,PlayerData!H:H,""),
_xlfn.XLOOKUP(_xlfn.CONCAT(7,"-",$A272, "-", "H"), PlayerData!$G:$G,PlayerData!H:H,""),
_xlfn.XLOOKUP(_xlfn.CONCAT(8,"-",$A272, "-", "H"), PlayerData!$G:$G,PlayerData!H:H,""),
_xlfn.XLOOKUP(_xlfn.CONCAT(9,"-",$A272, "-", "H"), PlayerData!$G:$G,PlayerData!H:H,""),
_xlfn.XLOOKUP(_xlfn.CONCAT(10,"-",$A272, "-", "H"), PlayerData!$G:$G,PlayerData!H:H,""),
_xlfn.XLOOKUP(_xlfn.CONCAT(11,"-",$A272, "-", "H"), PlayerData!$G:$G,PlayerData!H:H,""),
_xlfn.XLOOKUP(_xlfn.CONCAT(12,"-",$A272, "-", "H"), PlayerData!$G:$G,PlayerData!H:H,""),
_xlfn.XLOOKUP(_xlfn.CONCAT(13,"-",$A272, "-", "H"), PlayerData!$G:$G,PlayerData!H:H,""),
_xlfn.XLOOKUP(_xlfn.CONCAT(14,"-",$A272, "-", "H"), PlayerData!$G:$G,PlayerData!H:H,""),
_xlfn.XLOOKUP(_xlfn.CONCAT(15,"-",$A272, "-", "H"), PlayerData!$G:$G,PlayerData!H:H,""),
_xlfn.XLOOKUP(_xlfn.CONCAT(16,"-",$A272, "-", "H"), PlayerData!$G:$G,PlayerData!H:H,""),
_xlfn.XLOOKUP(_xlfn.CONCAT(17,"-",$A272, "-", "H"), PlayerData!$G:$G,PlayerData!H:H,""),
_xlfn.XLOOKUP(_xlfn.CONCAT(18,"-",$A272, "-", "H"), PlayerData!$G:$G,PlayerData!H:H,"")))</f>
        <v>0.25</v>
      </c>
      <c r="F272" s="136" cm="1">
        <f t="array" ref="F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"H"), PlayerData!$G:$G,PlayerData!I:I,""),
_xlfn.XLOOKUP(_xlfn.CONCAT(1,"-",$A272, "-", "H"), PlayerData!$G:$G,PlayerData!I:I,""),
_xlfn.XLOOKUP(_xlfn.CONCAT(2,"-",$A272, "-", "H"), PlayerData!$G:$G,PlayerData!I:I,""),
_xlfn.XLOOKUP(_xlfn.CONCAT(3,"-",$A272, "-", "H"), PlayerData!$G:$G,PlayerData!I:I,""),
_xlfn.XLOOKUP(_xlfn.CONCAT(4,"-",$A272, "-", "H"), PlayerData!$G:$G,PlayerData!I:I,""),
_xlfn.XLOOKUP(_xlfn.CONCAT(5,"-",$A272, "-", "H"), PlayerData!$G:$G,PlayerData!I:I,""),
_xlfn.XLOOKUP(_xlfn.CONCAT(6,"-",$A272, "-", "H"), PlayerData!$G:$G,PlayerData!I:I,""),
_xlfn.XLOOKUP(_xlfn.CONCAT(7,"-",$A272, "-", "H"), PlayerData!$G:$G,PlayerData!I:I,""),
_xlfn.XLOOKUP(_xlfn.CONCAT(8,"-",$A272, "-", "H"), PlayerData!$G:$G,PlayerData!I:I,""),
_xlfn.XLOOKUP(_xlfn.CONCAT(9,"-",$A272, "-", "H"), PlayerData!$G:$G,PlayerData!I:I,""),
_xlfn.XLOOKUP(_xlfn.CONCAT(10,"-",$A272, "-", "H"), PlayerData!$G:$G,PlayerData!I:I,""),
_xlfn.XLOOKUP(_xlfn.CONCAT(11,"-",$A272, "-", "H"), PlayerData!$G:$G,PlayerData!I:I,""),
_xlfn.XLOOKUP(_xlfn.CONCAT(12,"-",$A272, "-", "H"), PlayerData!$G:$G,PlayerData!I:I,""),
_xlfn.XLOOKUP(_xlfn.CONCAT(13,"-",$A272, "-", "H"), PlayerData!$G:$G,PlayerData!I:I,""),
_xlfn.XLOOKUP(_xlfn.CONCAT(14,"-",$A272, "-", "H"), PlayerData!$G:$G,PlayerData!I:I,""),
_xlfn.XLOOKUP(_xlfn.CONCAT(15,"-",$A272, "-", "H"), PlayerData!$G:$G,PlayerData!I:I,""),
_xlfn.XLOOKUP(_xlfn.CONCAT(16,"-",$A272, "-", "H"), PlayerData!$G:$G,PlayerData!I:I,""),
_xlfn.XLOOKUP(_xlfn.CONCAT(17,"-",$A272, "-", "H"), PlayerData!$G:$G,PlayerData!I:I,""),
_xlfn.XLOOKUP(_xlfn.CONCAT(18,"-",$A272, "-", "H"), PlayerData!$G:$G,PlayerData!I:I,"")))</f>
        <v>0</v>
      </c>
      <c r="G272" s="90" cm="1">
        <f t="array" ref="G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"H"), PlayerData!$G:$G,PlayerData!L:L,""),
_xlfn.XLOOKUP(_xlfn.CONCAT(1,"-",$A272, "-", "H"), PlayerData!$G:$G,PlayerData!L:L,""),
_xlfn.XLOOKUP(_xlfn.CONCAT(2,"-",$A272, "-", "H"), PlayerData!$G:$G,PlayerData!L:L,""),
_xlfn.XLOOKUP(_xlfn.CONCAT(3,"-",$A272, "-", "H"), PlayerData!$G:$G,PlayerData!L:L,""),
_xlfn.XLOOKUP(_xlfn.CONCAT(4,"-",$A272, "-", "H"), PlayerData!$G:$G,PlayerData!L:L,""),
_xlfn.XLOOKUP(_xlfn.CONCAT(5,"-",$A272, "-", "H"), PlayerData!$G:$G,PlayerData!L:L,""),
_xlfn.XLOOKUP(_xlfn.CONCAT(6,"-",$A272, "-", "H"), PlayerData!$G:$G,PlayerData!L:L,""),
_xlfn.XLOOKUP(_xlfn.CONCAT(7,"-",$A272, "-", "H"), PlayerData!$G:$G,PlayerData!L:L,""),
_xlfn.XLOOKUP(_xlfn.CONCAT(8,"-",$A272, "-", "H"), PlayerData!$G:$G,PlayerData!L:L,""),
_xlfn.XLOOKUP(_xlfn.CONCAT(9,"-",$A272, "-", "H"), PlayerData!$G:$G,PlayerData!L:L,""),
_xlfn.XLOOKUP(_xlfn.CONCAT(10,"-",$A272, "-", "H"), PlayerData!$G:$G,PlayerData!L:L,""),
_xlfn.XLOOKUP(_xlfn.CONCAT(11,"-",$A272, "-", "H"), PlayerData!$G:$G,PlayerData!L:L,""),
_xlfn.XLOOKUP(_xlfn.CONCAT(12,"-",$A272, "-", "H"), PlayerData!$G:$G,PlayerData!L:L,""),
_xlfn.XLOOKUP(_xlfn.CONCAT(13,"-",$A272, "-", "H"), PlayerData!$G:$G,PlayerData!L:L,""),
_xlfn.XLOOKUP(_xlfn.CONCAT(14,"-",$A272, "-", "H"), PlayerData!$G:$G,PlayerData!L:L,""),
_xlfn.XLOOKUP(_xlfn.CONCAT(15,"-",$A272, "-", "H"), PlayerData!$G:$G,PlayerData!L:L,""),
_xlfn.XLOOKUP(_xlfn.CONCAT(16,"-",$A272, "-", "H"), PlayerData!$G:$G,PlayerData!L:L,""),
_xlfn.XLOOKUP(_xlfn.CONCAT(17,"-",$A272, "-", "H"), PlayerData!$G:$G,PlayerData!L:L,""),
_xlfn.XLOOKUP(_xlfn.CONCAT(18,"-",$A272, "-", "H"), PlayerData!$G:$G,PlayerData!L:L,"")))</f>
        <v>0.3</v>
      </c>
      <c r="H272" s="132">
        <f t="shared" si="26"/>
        <v>5.6818181818181817</v>
      </c>
      <c r="I272" s="132">
        <f t="shared" si="27"/>
        <v>0</v>
      </c>
      <c r="J272" s="72">
        <f t="shared" si="28"/>
        <v>4.0431266846361194</v>
      </c>
      <c r="K272" s="138" cm="1">
        <f t="array" ref="K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"A"), PlayerData!$M:$M,PlayerData!N:N,""),
_xlfn.XLOOKUP(_xlfn.CONCAT(1,"-",$A272, "-", "A"), PlayerData!$M:$M,PlayerData!N:N,""),
_xlfn.XLOOKUP(_xlfn.CONCAT(2,"-",$A272, "-", "A"), PlayerData!$M:$M,PlayerData!N:N,""),
_xlfn.XLOOKUP(_xlfn.CONCAT(3,"-",$A272, "-", "A"), PlayerData!$M:$M,PlayerData!N:N,""),
_xlfn.XLOOKUP(_xlfn.CONCAT(4,"-",$A272, "-", "A"), PlayerData!$M:$M,PlayerData!N:N,""),
_xlfn.XLOOKUP(_xlfn.CONCAT(5,"-",$A272, "-", "A"), PlayerData!$M:$M,PlayerData!N:N,""),
_xlfn.XLOOKUP(_xlfn.CONCAT(6,"-",$A272, "-", "A"), PlayerData!$M:$M,PlayerData!N:N,""),
_xlfn.XLOOKUP(_xlfn.CONCAT(7,"-",$A272, "-", "A"), PlayerData!$M:$M,PlayerData!N:N,""),
_xlfn.XLOOKUP(_xlfn.CONCAT(8,"-",$A272, "-", "A"), PlayerData!$M:$M,PlayerData!N:N,""),
_xlfn.XLOOKUP(_xlfn.CONCAT(9,"-",$A272, "-", "A"), PlayerData!$M:$M,PlayerData!N:N,""),
_xlfn.XLOOKUP(_xlfn.CONCAT(10,"-",$A272, "-", "A"), PlayerData!$M:$M,PlayerData!N:N,""),
_xlfn.XLOOKUP(_xlfn.CONCAT(11,"-",$A272, "-", "A"), PlayerData!$M:$M,PlayerData!N:N,""),
_xlfn.XLOOKUP(_xlfn.CONCAT(12,"-",$A272, "-", "A"), PlayerData!$M:$M,PlayerData!N:N,""),
_xlfn.XLOOKUP(_xlfn.CONCAT(13,"-",$A272, "-", "A"), PlayerData!$M:$M,PlayerData!N:N,""),
_xlfn.XLOOKUP(_xlfn.CONCAT(14,"-",$A272, "-", "A"), PlayerData!$M:$M,PlayerData!N:N,""),
_xlfn.XLOOKUP(_xlfn.CONCAT(15,"-",$A272, "-", "A"), PlayerData!$M:$M,PlayerData!N:N,""),
_xlfn.XLOOKUP(_xlfn.CONCAT(16,"-",$A272, "-", "A"), PlayerData!$M:$M,PlayerData!N:N,""),
_xlfn.XLOOKUP(_xlfn.CONCAT(17,"-",$A272, "-", "A"), PlayerData!$M:$M,PlayerData!N:N,""),
_xlfn.XLOOKUP(_xlfn.CONCAT(18,"-",$A272, "-", "A"), PlayerData!$M:$M,PlayerData!N:N,"")))</f>
        <v>0.67</v>
      </c>
      <c r="L272" s="138" cm="1">
        <f t="array" ref="L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"A"), PlayerData!$M:$M,PlayerData!O:O,""),
_xlfn.XLOOKUP(_xlfn.CONCAT(1,"-",$A272, "-", "A"), PlayerData!$M:$M,PlayerData!O:O,""),
_xlfn.XLOOKUP(_xlfn.CONCAT(2,"-",$A272, "-", "A"), PlayerData!$M:$M,PlayerData!O:O,""),
_xlfn.XLOOKUP(_xlfn.CONCAT(3,"-",$A272, "-", "A"), PlayerData!$M:$M,PlayerData!O:O,""),
_xlfn.XLOOKUP(_xlfn.CONCAT(4,"-",$A272, "-", "A"), PlayerData!$M:$M,PlayerData!O:O,""),
_xlfn.XLOOKUP(_xlfn.CONCAT(5,"-",$A272, "-", "A"), PlayerData!$M:$M,PlayerData!O:O,""),
_xlfn.XLOOKUP(_xlfn.CONCAT(6,"-",$A272, "-", "A"), PlayerData!$M:$M,PlayerData!O:O,""),
_xlfn.XLOOKUP(_xlfn.CONCAT(7,"-",$A272, "-", "A"), PlayerData!$M:$M,PlayerData!O:O,""),
_xlfn.XLOOKUP(_xlfn.CONCAT(8,"-",$A272, "-", "A"), PlayerData!$M:$M,PlayerData!O:O,""),
_xlfn.XLOOKUP(_xlfn.CONCAT(9,"-",$A272, "-", "A"), PlayerData!$M:$M,PlayerData!O:O,""),
_xlfn.XLOOKUP(_xlfn.CONCAT(10,"-",$A272, "-", "A"), PlayerData!$M:$M,PlayerData!O:O,""),
_xlfn.XLOOKUP(_xlfn.CONCAT(11,"-",$A272, "-", "A"), PlayerData!$M:$M,PlayerData!O:O,""),
_xlfn.XLOOKUP(_xlfn.CONCAT(12,"-",$A272, "-", "A"), PlayerData!$M:$M,PlayerData!O:O,""),
_xlfn.XLOOKUP(_xlfn.CONCAT(13,"-",$A272, "-", "A"), PlayerData!$M:$M,PlayerData!O:O,""),
_xlfn.XLOOKUP(_xlfn.CONCAT(14,"-",$A272, "-", "A"), PlayerData!$M:$M,PlayerData!O:O,""),
_xlfn.XLOOKUP(_xlfn.CONCAT(15,"-",$A272, "-", "A"), PlayerData!$M:$M,PlayerData!O:O,""),
_xlfn.XLOOKUP(_xlfn.CONCAT(16,"-",$A272, "-", "A"), PlayerData!$M:$M,PlayerData!O:O,""),
_xlfn.XLOOKUP(_xlfn.CONCAT(17,"-",$A272, "-", "A"), PlayerData!$M:$M,PlayerData!O:O,""),
_xlfn.XLOOKUP(_xlfn.CONCAT(18,"-",$A272, "-", "A"), PlayerData!$M:$M,PlayerData!O:O,"")))</f>
        <v>0</v>
      </c>
      <c r="M272" s="96" cm="1">
        <f t="array" ref="M2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_xlfn.XLOOKUP(_xlfn.CONCAT(0,"-",$A272, "-", "A"), PlayerData!$M:$M,PlayerData!R:R,""),
_xlfn.XLOOKUP(_xlfn.CONCAT(1,"-",$A272, "-", "A"), PlayerData!$M:$M,PlayerData!R:R,""),
_xlfn.XLOOKUP(_xlfn.CONCAT(2,"-",$A272, "-", "A"), PlayerData!$M:$M,PlayerData!R:R,""),
_xlfn.XLOOKUP(_xlfn.CONCAT(3,"-",$A272, "-", "A"), PlayerData!$M:$M,PlayerData!R:R,""),
_xlfn.XLOOKUP(_xlfn.CONCAT(4,"-",$A272, "-", "A"), PlayerData!$M:$M,PlayerData!R:R,""),
_xlfn.XLOOKUP(_xlfn.CONCAT(5,"-",$A272, "-", "A"), PlayerData!$M:$M,PlayerData!R:R,""),
_xlfn.XLOOKUP(_xlfn.CONCAT(6,"-",$A272, "-", "A"), PlayerData!$M:$M,PlayerData!R:R,""),
_xlfn.XLOOKUP(_xlfn.CONCAT(7,"-",$A272, "-", "A"), PlayerData!$M:$M,PlayerData!R:R,""),
_xlfn.XLOOKUP(_xlfn.CONCAT(8,"-",$A272, "-", "A"), PlayerData!$M:$M,PlayerData!R:R,""),
_xlfn.XLOOKUP(_xlfn.CONCAT(9,"-",$A272, "-", "A"), PlayerData!$M:$M,PlayerData!R:R,""),
_xlfn.XLOOKUP(_xlfn.CONCAT(10,"-",$A272, "-", "A"), PlayerData!$M:$M,PlayerData!R:R,""),
_xlfn.XLOOKUP(_xlfn.CONCAT(11,"-",$A272, "-", "A"), PlayerData!$M:$M,PlayerData!R:R,""),
_xlfn.XLOOKUP(_xlfn.CONCAT(12,"-",$A272, "-", "A"), PlayerData!$M:$M,PlayerData!R:R,""),
_xlfn.XLOOKUP(_xlfn.CONCAT(13,"-",$A272, "-", "A"), PlayerData!$M:$M,PlayerData!R:R,""),
_xlfn.XLOOKUP(_xlfn.CONCAT(14,"-",$A272, "-", "A"), PlayerData!$M:$M,PlayerData!R:R,""),
_xlfn.XLOOKUP(_xlfn.CONCAT(15,"-",$A272, "-", "A"), PlayerData!$M:$M,PlayerData!R:R,""),
_xlfn.XLOOKUP(_xlfn.CONCAT(16,"-",$A272, "-", "A"), PlayerData!$M:$M,PlayerData!R:R,""),
_xlfn.XLOOKUP(_xlfn.CONCAT(17,"-",$A272, "-", "A"), PlayerData!$M:$M,PlayerData!R:R,""),
_xlfn.XLOOKUP(_xlfn.CONCAT(18,"-",$A272, "-", "A"), PlayerData!$M:$M,PlayerData!R:R,"")))</f>
        <v>0.44999999999999996</v>
      </c>
      <c r="N272" s="134">
        <f t="shared" si="29"/>
        <v>15.227272727272727</v>
      </c>
      <c r="O272" s="134">
        <f t="shared" si="30"/>
        <v>0</v>
      </c>
      <c r="P272" s="73">
        <f t="shared" si="31"/>
        <v>6.0646900269541781</v>
      </c>
      <c r="Q272" s="132" cm="1">
        <f t="array" ref="Q272">IF(OR($A272=Solver!$T$12:$T$201),0,SUMPRODUCT($H272:$J272,$T$4:$V$4))</f>
        <v>4.0431266846361194</v>
      </c>
      <c r="R272" s="73" cm="1">
        <f t="array" ref="R272">IF(OR($A272=Solver!$T$12:$T$201),0, SUMPRODUCT($N272:$P272, $T$4:$V$4))</f>
        <v>6.0646900269541781</v>
      </c>
    </row>
    <row r="273" spans="1:18">
      <c r="A273" s="55">
        <v>271</v>
      </c>
      <c r="B273" s="55" t="str">
        <f>_xlfn.XLOOKUP($A273, PlayerData!$B$3:$B$394, PlayerData!C$3:C$394)</f>
        <v>MUN</v>
      </c>
      <c r="C273" s="55" t="str">
        <f>_xlfn.XLOOKUP($A273, PlayerData!$B$3:$B$394, PlayerData!D$3:D$394)</f>
        <v>D</v>
      </c>
      <c r="D273" s="31" t="str">
        <f>_xlfn.XLOOKUP($A273, PlayerData!$B$3:$B$394, PlayerData!E$3:E$394)</f>
        <v>Jones Phil</v>
      </c>
      <c r="E273" s="136" cm="1">
        <f t="array" ref="E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"H"), PlayerData!$G:$G,PlayerData!H:H,""),
_xlfn.XLOOKUP(_xlfn.CONCAT(1,"-",$A273, "-", "H"), PlayerData!$G:$G,PlayerData!H:H,""),
_xlfn.XLOOKUP(_xlfn.CONCAT(2,"-",$A273, "-", "H"), PlayerData!$G:$G,PlayerData!H:H,""),
_xlfn.XLOOKUP(_xlfn.CONCAT(3,"-",$A273, "-", "H"), PlayerData!$G:$G,PlayerData!H:H,""),
_xlfn.XLOOKUP(_xlfn.CONCAT(4,"-",$A273, "-", "H"), PlayerData!$G:$G,PlayerData!H:H,""),
_xlfn.XLOOKUP(_xlfn.CONCAT(5,"-",$A273, "-", "H"), PlayerData!$G:$G,PlayerData!H:H,""),
_xlfn.XLOOKUP(_xlfn.CONCAT(6,"-",$A273, "-", "H"), PlayerData!$G:$G,PlayerData!H:H,""),
_xlfn.XLOOKUP(_xlfn.CONCAT(7,"-",$A273, "-", "H"), PlayerData!$G:$G,PlayerData!H:H,""),
_xlfn.XLOOKUP(_xlfn.CONCAT(8,"-",$A273, "-", "H"), PlayerData!$G:$G,PlayerData!H:H,""),
_xlfn.XLOOKUP(_xlfn.CONCAT(9,"-",$A273, "-", "H"), PlayerData!$G:$G,PlayerData!H:H,""),
_xlfn.XLOOKUP(_xlfn.CONCAT(10,"-",$A273, "-", "H"), PlayerData!$G:$G,PlayerData!H:H,""),
_xlfn.XLOOKUP(_xlfn.CONCAT(11,"-",$A273, "-", "H"), PlayerData!$G:$G,PlayerData!H:H,""),
_xlfn.XLOOKUP(_xlfn.CONCAT(12,"-",$A273, "-", "H"), PlayerData!$G:$G,PlayerData!H:H,""),
_xlfn.XLOOKUP(_xlfn.CONCAT(13,"-",$A273, "-", "H"), PlayerData!$G:$G,PlayerData!H:H,""),
_xlfn.XLOOKUP(_xlfn.CONCAT(14,"-",$A273, "-", "H"), PlayerData!$G:$G,PlayerData!H:H,""),
_xlfn.XLOOKUP(_xlfn.CONCAT(15,"-",$A273, "-", "H"), PlayerData!$G:$G,PlayerData!H:H,""),
_xlfn.XLOOKUP(_xlfn.CONCAT(16,"-",$A273, "-", "H"), PlayerData!$G:$G,PlayerData!H:H,""),
_xlfn.XLOOKUP(_xlfn.CONCAT(17,"-",$A273, "-", "H"), PlayerData!$G:$G,PlayerData!H:H,""),
_xlfn.XLOOKUP(_xlfn.CONCAT(18,"-",$A273, "-", "H"), PlayerData!$G:$G,PlayerData!H:H,"")))</f>
        <v>2</v>
      </c>
      <c r="F273" s="136" cm="1">
        <f t="array" ref="F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"H"), PlayerData!$G:$G,PlayerData!I:I,""),
_xlfn.XLOOKUP(_xlfn.CONCAT(1,"-",$A273, "-", "H"), PlayerData!$G:$G,PlayerData!I:I,""),
_xlfn.XLOOKUP(_xlfn.CONCAT(2,"-",$A273, "-", "H"), PlayerData!$G:$G,PlayerData!I:I,""),
_xlfn.XLOOKUP(_xlfn.CONCAT(3,"-",$A273, "-", "H"), PlayerData!$G:$G,PlayerData!I:I,""),
_xlfn.XLOOKUP(_xlfn.CONCAT(4,"-",$A273, "-", "H"), PlayerData!$G:$G,PlayerData!I:I,""),
_xlfn.XLOOKUP(_xlfn.CONCAT(5,"-",$A273, "-", "H"), PlayerData!$G:$G,PlayerData!I:I,""),
_xlfn.XLOOKUP(_xlfn.CONCAT(6,"-",$A273, "-", "H"), PlayerData!$G:$G,PlayerData!I:I,""),
_xlfn.XLOOKUP(_xlfn.CONCAT(7,"-",$A273, "-", "H"), PlayerData!$G:$G,PlayerData!I:I,""),
_xlfn.XLOOKUP(_xlfn.CONCAT(8,"-",$A273, "-", "H"), PlayerData!$G:$G,PlayerData!I:I,""),
_xlfn.XLOOKUP(_xlfn.CONCAT(9,"-",$A273, "-", "H"), PlayerData!$G:$G,PlayerData!I:I,""),
_xlfn.XLOOKUP(_xlfn.CONCAT(10,"-",$A273, "-", "H"), PlayerData!$G:$G,PlayerData!I:I,""),
_xlfn.XLOOKUP(_xlfn.CONCAT(11,"-",$A273, "-", "H"), PlayerData!$G:$G,PlayerData!I:I,""),
_xlfn.XLOOKUP(_xlfn.CONCAT(12,"-",$A273, "-", "H"), PlayerData!$G:$G,PlayerData!I:I,""),
_xlfn.XLOOKUP(_xlfn.CONCAT(13,"-",$A273, "-", "H"), PlayerData!$G:$G,PlayerData!I:I,""),
_xlfn.XLOOKUP(_xlfn.CONCAT(14,"-",$A273, "-", "H"), PlayerData!$G:$G,PlayerData!I:I,""),
_xlfn.XLOOKUP(_xlfn.CONCAT(15,"-",$A273, "-", "H"), PlayerData!$G:$G,PlayerData!I:I,""),
_xlfn.XLOOKUP(_xlfn.CONCAT(16,"-",$A273, "-", "H"), PlayerData!$G:$G,PlayerData!I:I,""),
_xlfn.XLOOKUP(_xlfn.CONCAT(17,"-",$A273, "-", "H"), PlayerData!$G:$G,PlayerData!I:I,""),
_xlfn.XLOOKUP(_xlfn.CONCAT(18,"-",$A273, "-", "H"), PlayerData!$G:$G,PlayerData!I:I,"")))</f>
        <v>0</v>
      </c>
      <c r="G273" s="90" cm="1">
        <f t="array" ref="G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"H"), PlayerData!$G:$G,PlayerData!L:L,""),
_xlfn.XLOOKUP(_xlfn.CONCAT(1,"-",$A273, "-", "H"), PlayerData!$G:$G,PlayerData!L:L,""),
_xlfn.XLOOKUP(_xlfn.CONCAT(2,"-",$A273, "-", "H"), PlayerData!$G:$G,PlayerData!L:L,""),
_xlfn.XLOOKUP(_xlfn.CONCAT(3,"-",$A273, "-", "H"), PlayerData!$G:$G,PlayerData!L:L,""),
_xlfn.XLOOKUP(_xlfn.CONCAT(4,"-",$A273, "-", "H"), PlayerData!$G:$G,PlayerData!L:L,""),
_xlfn.XLOOKUP(_xlfn.CONCAT(5,"-",$A273, "-", "H"), PlayerData!$G:$G,PlayerData!L:L,""),
_xlfn.XLOOKUP(_xlfn.CONCAT(6,"-",$A273, "-", "H"), PlayerData!$G:$G,PlayerData!L:L,""),
_xlfn.XLOOKUP(_xlfn.CONCAT(7,"-",$A273, "-", "H"), PlayerData!$G:$G,PlayerData!L:L,""),
_xlfn.XLOOKUP(_xlfn.CONCAT(8,"-",$A273, "-", "H"), PlayerData!$G:$G,PlayerData!L:L,""),
_xlfn.XLOOKUP(_xlfn.CONCAT(9,"-",$A273, "-", "H"), PlayerData!$G:$G,PlayerData!L:L,""),
_xlfn.XLOOKUP(_xlfn.CONCAT(10,"-",$A273, "-", "H"), PlayerData!$G:$G,PlayerData!L:L,""),
_xlfn.XLOOKUP(_xlfn.CONCAT(11,"-",$A273, "-", "H"), PlayerData!$G:$G,PlayerData!L:L,""),
_xlfn.XLOOKUP(_xlfn.CONCAT(12,"-",$A273, "-", "H"), PlayerData!$G:$G,PlayerData!L:L,""),
_xlfn.XLOOKUP(_xlfn.CONCAT(13,"-",$A273, "-", "H"), PlayerData!$G:$G,PlayerData!L:L,""),
_xlfn.XLOOKUP(_xlfn.CONCAT(14,"-",$A273, "-", "H"), PlayerData!$G:$G,PlayerData!L:L,""),
_xlfn.XLOOKUP(_xlfn.CONCAT(15,"-",$A273, "-", "H"), PlayerData!$G:$G,PlayerData!L:L,""),
_xlfn.XLOOKUP(_xlfn.CONCAT(16,"-",$A273, "-", "H"), PlayerData!$G:$G,PlayerData!L:L,""),
_xlfn.XLOOKUP(_xlfn.CONCAT(17,"-",$A273, "-", "H"), PlayerData!$G:$G,PlayerData!L:L,""),
_xlfn.XLOOKUP(_xlfn.CONCAT(18,"-",$A273, "-", "H"), PlayerData!$G:$G,PlayerData!L:L,"")))</f>
        <v>1.17</v>
      </c>
      <c r="H273" s="132">
        <f t="shared" si="26"/>
        <v>45.454545454545453</v>
      </c>
      <c r="I273" s="132">
        <f t="shared" si="27"/>
        <v>0</v>
      </c>
      <c r="J273" s="72">
        <f t="shared" si="28"/>
        <v>15.768194070080865</v>
      </c>
      <c r="K273" s="138" cm="1">
        <f t="array" ref="K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"A"), PlayerData!$M:$M,PlayerData!N:N,""),
_xlfn.XLOOKUP(_xlfn.CONCAT(1,"-",$A273, "-", "A"), PlayerData!$M:$M,PlayerData!N:N,""),
_xlfn.XLOOKUP(_xlfn.CONCAT(2,"-",$A273, "-", "A"), PlayerData!$M:$M,PlayerData!N:N,""),
_xlfn.XLOOKUP(_xlfn.CONCAT(3,"-",$A273, "-", "A"), PlayerData!$M:$M,PlayerData!N:N,""),
_xlfn.XLOOKUP(_xlfn.CONCAT(4,"-",$A273, "-", "A"), PlayerData!$M:$M,PlayerData!N:N,""),
_xlfn.XLOOKUP(_xlfn.CONCAT(5,"-",$A273, "-", "A"), PlayerData!$M:$M,PlayerData!N:N,""),
_xlfn.XLOOKUP(_xlfn.CONCAT(6,"-",$A273, "-", "A"), PlayerData!$M:$M,PlayerData!N:N,""),
_xlfn.XLOOKUP(_xlfn.CONCAT(7,"-",$A273, "-", "A"), PlayerData!$M:$M,PlayerData!N:N,""),
_xlfn.XLOOKUP(_xlfn.CONCAT(8,"-",$A273, "-", "A"), PlayerData!$M:$M,PlayerData!N:N,""),
_xlfn.XLOOKUP(_xlfn.CONCAT(9,"-",$A273, "-", "A"), PlayerData!$M:$M,PlayerData!N:N,""),
_xlfn.XLOOKUP(_xlfn.CONCAT(10,"-",$A273, "-", "A"), PlayerData!$M:$M,PlayerData!N:N,""),
_xlfn.XLOOKUP(_xlfn.CONCAT(11,"-",$A273, "-", "A"), PlayerData!$M:$M,PlayerData!N:N,""),
_xlfn.XLOOKUP(_xlfn.CONCAT(12,"-",$A273, "-", "A"), PlayerData!$M:$M,PlayerData!N:N,""),
_xlfn.XLOOKUP(_xlfn.CONCAT(13,"-",$A273, "-", "A"), PlayerData!$M:$M,PlayerData!N:N,""),
_xlfn.XLOOKUP(_xlfn.CONCAT(14,"-",$A273, "-", "A"), PlayerData!$M:$M,PlayerData!N:N,""),
_xlfn.XLOOKUP(_xlfn.CONCAT(15,"-",$A273, "-", "A"), PlayerData!$M:$M,PlayerData!N:N,""),
_xlfn.XLOOKUP(_xlfn.CONCAT(16,"-",$A273, "-", "A"), PlayerData!$M:$M,PlayerData!N:N,""),
_xlfn.XLOOKUP(_xlfn.CONCAT(17,"-",$A273, "-", "A"), PlayerData!$M:$M,PlayerData!N:N,""),
_xlfn.XLOOKUP(_xlfn.CONCAT(18,"-",$A273, "-", "A"), PlayerData!$M:$M,PlayerData!N:N,"")))</f>
        <v>0</v>
      </c>
      <c r="L273" s="138" cm="1">
        <f t="array" ref="L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"A"), PlayerData!$M:$M,PlayerData!O:O,""),
_xlfn.XLOOKUP(_xlfn.CONCAT(1,"-",$A273, "-", "A"), PlayerData!$M:$M,PlayerData!O:O,""),
_xlfn.XLOOKUP(_xlfn.CONCAT(2,"-",$A273, "-", "A"), PlayerData!$M:$M,PlayerData!O:O,""),
_xlfn.XLOOKUP(_xlfn.CONCAT(3,"-",$A273, "-", "A"), PlayerData!$M:$M,PlayerData!O:O,""),
_xlfn.XLOOKUP(_xlfn.CONCAT(4,"-",$A273, "-", "A"), PlayerData!$M:$M,PlayerData!O:O,""),
_xlfn.XLOOKUP(_xlfn.CONCAT(5,"-",$A273, "-", "A"), PlayerData!$M:$M,PlayerData!O:O,""),
_xlfn.XLOOKUP(_xlfn.CONCAT(6,"-",$A273, "-", "A"), PlayerData!$M:$M,PlayerData!O:O,""),
_xlfn.XLOOKUP(_xlfn.CONCAT(7,"-",$A273, "-", "A"), PlayerData!$M:$M,PlayerData!O:O,""),
_xlfn.XLOOKUP(_xlfn.CONCAT(8,"-",$A273, "-", "A"), PlayerData!$M:$M,PlayerData!O:O,""),
_xlfn.XLOOKUP(_xlfn.CONCAT(9,"-",$A273, "-", "A"), PlayerData!$M:$M,PlayerData!O:O,""),
_xlfn.XLOOKUP(_xlfn.CONCAT(10,"-",$A273, "-", "A"), PlayerData!$M:$M,PlayerData!O:O,""),
_xlfn.XLOOKUP(_xlfn.CONCAT(11,"-",$A273, "-", "A"), PlayerData!$M:$M,PlayerData!O:O,""),
_xlfn.XLOOKUP(_xlfn.CONCAT(12,"-",$A273, "-", "A"), PlayerData!$M:$M,PlayerData!O:O,""),
_xlfn.XLOOKUP(_xlfn.CONCAT(13,"-",$A273, "-", "A"), PlayerData!$M:$M,PlayerData!O:O,""),
_xlfn.XLOOKUP(_xlfn.CONCAT(14,"-",$A273, "-", "A"), PlayerData!$M:$M,PlayerData!O:O,""),
_xlfn.XLOOKUP(_xlfn.CONCAT(15,"-",$A273, "-", "A"), PlayerData!$M:$M,PlayerData!O:O,""),
_xlfn.XLOOKUP(_xlfn.CONCAT(16,"-",$A273, "-", "A"), PlayerData!$M:$M,PlayerData!O:O,""),
_xlfn.XLOOKUP(_xlfn.CONCAT(17,"-",$A273, "-", "A"), PlayerData!$M:$M,PlayerData!O:O,""),
_xlfn.XLOOKUP(_xlfn.CONCAT(18,"-",$A273, "-", "A"), PlayerData!$M:$M,PlayerData!O:O,"")))</f>
        <v>0</v>
      </c>
      <c r="M273" s="96" cm="1">
        <f t="array" ref="M2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_xlfn.XLOOKUP(_xlfn.CONCAT(0,"-",$A273, "-", "A"), PlayerData!$M:$M,PlayerData!R:R,""),
_xlfn.XLOOKUP(_xlfn.CONCAT(1,"-",$A273, "-", "A"), PlayerData!$M:$M,PlayerData!R:R,""),
_xlfn.XLOOKUP(_xlfn.CONCAT(2,"-",$A273, "-", "A"), PlayerData!$M:$M,PlayerData!R:R,""),
_xlfn.XLOOKUP(_xlfn.CONCAT(3,"-",$A273, "-", "A"), PlayerData!$M:$M,PlayerData!R:R,""),
_xlfn.XLOOKUP(_xlfn.CONCAT(4,"-",$A273, "-", "A"), PlayerData!$M:$M,PlayerData!R:R,""),
_xlfn.XLOOKUP(_xlfn.CONCAT(5,"-",$A273, "-", "A"), PlayerData!$M:$M,PlayerData!R:R,""),
_xlfn.XLOOKUP(_xlfn.CONCAT(6,"-",$A273, "-", "A"), PlayerData!$M:$M,PlayerData!R:R,""),
_xlfn.XLOOKUP(_xlfn.CONCAT(7,"-",$A273, "-", "A"), PlayerData!$M:$M,PlayerData!R:R,""),
_xlfn.XLOOKUP(_xlfn.CONCAT(8,"-",$A273, "-", "A"), PlayerData!$M:$M,PlayerData!R:R,""),
_xlfn.XLOOKUP(_xlfn.CONCAT(9,"-",$A273, "-", "A"), PlayerData!$M:$M,PlayerData!R:R,""),
_xlfn.XLOOKUP(_xlfn.CONCAT(10,"-",$A273, "-", "A"), PlayerData!$M:$M,PlayerData!R:R,""),
_xlfn.XLOOKUP(_xlfn.CONCAT(11,"-",$A273, "-", "A"), PlayerData!$M:$M,PlayerData!R:R,""),
_xlfn.XLOOKUP(_xlfn.CONCAT(12,"-",$A273, "-", "A"), PlayerData!$M:$M,PlayerData!R:R,""),
_xlfn.XLOOKUP(_xlfn.CONCAT(13,"-",$A273, "-", "A"), PlayerData!$M:$M,PlayerData!R:R,""),
_xlfn.XLOOKUP(_xlfn.CONCAT(14,"-",$A273, "-", "A"), PlayerData!$M:$M,PlayerData!R:R,""),
_xlfn.XLOOKUP(_xlfn.CONCAT(15,"-",$A273, "-", "A"), PlayerData!$M:$M,PlayerData!R:R,""),
_xlfn.XLOOKUP(_xlfn.CONCAT(16,"-",$A273, "-", "A"), PlayerData!$M:$M,PlayerData!R:R,""),
_xlfn.XLOOKUP(_xlfn.CONCAT(17,"-",$A273, "-", "A"), PlayerData!$M:$M,PlayerData!R:R,""),
_xlfn.XLOOKUP(_xlfn.CONCAT(18,"-",$A273, "-", "A"), PlayerData!$M:$M,PlayerData!R:R,"")))</f>
        <v>0</v>
      </c>
      <c r="N273" s="134">
        <f t="shared" si="29"/>
        <v>0</v>
      </c>
      <c r="O273" s="134">
        <f t="shared" si="30"/>
        <v>0</v>
      </c>
      <c r="P273" s="73">
        <f t="shared" si="31"/>
        <v>0</v>
      </c>
      <c r="Q273" s="132" cm="1">
        <f t="array" ref="Q273">IF(OR($A273=Solver!$T$12:$T$201),0,SUMPRODUCT($H273:$J273,$T$4:$V$4))</f>
        <v>15.768194070080865</v>
      </c>
      <c r="R273" s="73" cm="1">
        <f t="array" ref="R273">IF(OR($A273=Solver!$T$12:$T$201),0, SUMPRODUCT($N273:$P273, $T$4:$V$4))</f>
        <v>0</v>
      </c>
    </row>
    <row r="274" spans="1:18">
      <c r="A274" s="55">
        <v>272</v>
      </c>
      <c r="B274" s="55" t="str">
        <f>_xlfn.XLOOKUP($A274, PlayerData!$B$3:$B$394, PlayerData!C$3:C$394)</f>
        <v>MUN</v>
      </c>
      <c r="C274" s="55" t="str">
        <f>_xlfn.XLOOKUP($A274, PlayerData!$B$3:$B$394, PlayerData!D$3:D$394)</f>
        <v>D</v>
      </c>
      <c r="D274" s="31" t="str">
        <f>_xlfn.XLOOKUP($A274, PlayerData!$B$3:$B$394, PlayerData!E$3:E$394)</f>
        <v>Shaw</v>
      </c>
      <c r="E274" s="136" cm="1">
        <f t="array" ref="E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"H"), PlayerData!$G:$G,PlayerData!H:H,""),
_xlfn.XLOOKUP(_xlfn.CONCAT(1,"-",$A274, "-", "H"), PlayerData!$G:$G,PlayerData!H:H,""),
_xlfn.XLOOKUP(_xlfn.CONCAT(2,"-",$A274, "-", "H"), PlayerData!$G:$G,PlayerData!H:H,""),
_xlfn.XLOOKUP(_xlfn.CONCAT(3,"-",$A274, "-", "H"), PlayerData!$G:$G,PlayerData!H:H,""),
_xlfn.XLOOKUP(_xlfn.CONCAT(4,"-",$A274, "-", "H"), PlayerData!$G:$G,PlayerData!H:H,""),
_xlfn.XLOOKUP(_xlfn.CONCAT(5,"-",$A274, "-", "H"), PlayerData!$G:$G,PlayerData!H:H,""),
_xlfn.XLOOKUP(_xlfn.CONCAT(6,"-",$A274, "-", "H"), PlayerData!$G:$G,PlayerData!H:H,""),
_xlfn.XLOOKUP(_xlfn.CONCAT(7,"-",$A274, "-", "H"), PlayerData!$G:$G,PlayerData!H:H,""),
_xlfn.XLOOKUP(_xlfn.CONCAT(8,"-",$A274, "-", "H"), PlayerData!$G:$G,PlayerData!H:H,""),
_xlfn.XLOOKUP(_xlfn.CONCAT(9,"-",$A274, "-", "H"), PlayerData!$G:$G,PlayerData!H:H,""),
_xlfn.XLOOKUP(_xlfn.CONCAT(10,"-",$A274, "-", "H"), PlayerData!$G:$G,PlayerData!H:H,""),
_xlfn.XLOOKUP(_xlfn.CONCAT(11,"-",$A274, "-", "H"), PlayerData!$G:$G,PlayerData!H:H,""),
_xlfn.XLOOKUP(_xlfn.CONCAT(12,"-",$A274, "-", "H"), PlayerData!$G:$G,PlayerData!H:H,""),
_xlfn.XLOOKUP(_xlfn.CONCAT(13,"-",$A274, "-", "H"), PlayerData!$G:$G,PlayerData!H:H,""),
_xlfn.XLOOKUP(_xlfn.CONCAT(14,"-",$A274, "-", "H"), PlayerData!$G:$G,PlayerData!H:H,""),
_xlfn.XLOOKUP(_xlfn.CONCAT(15,"-",$A274, "-", "H"), PlayerData!$G:$G,PlayerData!H:H,""),
_xlfn.XLOOKUP(_xlfn.CONCAT(16,"-",$A274, "-", "H"), PlayerData!$G:$G,PlayerData!H:H,""),
_xlfn.XLOOKUP(_xlfn.CONCAT(17,"-",$A274, "-", "H"), PlayerData!$G:$G,PlayerData!H:H,""),
_xlfn.XLOOKUP(_xlfn.CONCAT(18,"-",$A274, "-", "H"), PlayerData!$G:$G,PlayerData!H:H,"")))</f>
        <v>0.17</v>
      </c>
      <c r="F274" s="136" cm="1">
        <f t="array" ref="F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"H"), PlayerData!$G:$G,PlayerData!I:I,""),
_xlfn.XLOOKUP(_xlfn.CONCAT(1,"-",$A274, "-", "H"), PlayerData!$G:$G,PlayerData!I:I,""),
_xlfn.XLOOKUP(_xlfn.CONCAT(2,"-",$A274, "-", "H"), PlayerData!$G:$G,PlayerData!I:I,""),
_xlfn.XLOOKUP(_xlfn.CONCAT(3,"-",$A274, "-", "H"), PlayerData!$G:$G,PlayerData!I:I,""),
_xlfn.XLOOKUP(_xlfn.CONCAT(4,"-",$A274, "-", "H"), PlayerData!$G:$G,PlayerData!I:I,""),
_xlfn.XLOOKUP(_xlfn.CONCAT(5,"-",$A274, "-", "H"), PlayerData!$G:$G,PlayerData!I:I,""),
_xlfn.XLOOKUP(_xlfn.CONCAT(6,"-",$A274, "-", "H"), PlayerData!$G:$G,PlayerData!I:I,""),
_xlfn.XLOOKUP(_xlfn.CONCAT(7,"-",$A274, "-", "H"), PlayerData!$G:$G,PlayerData!I:I,""),
_xlfn.XLOOKUP(_xlfn.CONCAT(8,"-",$A274, "-", "H"), PlayerData!$G:$G,PlayerData!I:I,""),
_xlfn.XLOOKUP(_xlfn.CONCAT(9,"-",$A274, "-", "H"), PlayerData!$G:$G,PlayerData!I:I,""),
_xlfn.XLOOKUP(_xlfn.CONCAT(10,"-",$A274, "-", "H"), PlayerData!$G:$G,PlayerData!I:I,""),
_xlfn.XLOOKUP(_xlfn.CONCAT(11,"-",$A274, "-", "H"), PlayerData!$G:$G,PlayerData!I:I,""),
_xlfn.XLOOKUP(_xlfn.CONCAT(12,"-",$A274, "-", "H"), PlayerData!$G:$G,PlayerData!I:I,""),
_xlfn.XLOOKUP(_xlfn.CONCAT(13,"-",$A274, "-", "H"), PlayerData!$G:$G,PlayerData!I:I,""),
_xlfn.XLOOKUP(_xlfn.CONCAT(14,"-",$A274, "-", "H"), PlayerData!$G:$G,PlayerData!I:I,""),
_xlfn.XLOOKUP(_xlfn.CONCAT(15,"-",$A274, "-", "H"), PlayerData!$G:$G,PlayerData!I:I,""),
_xlfn.XLOOKUP(_xlfn.CONCAT(16,"-",$A274, "-", "H"), PlayerData!$G:$G,PlayerData!I:I,""),
_xlfn.XLOOKUP(_xlfn.CONCAT(17,"-",$A274, "-", "H"), PlayerData!$G:$G,PlayerData!I:I,""),
_xlfn.XLOOKUP(_xlfn.CONCAT(18,"-",$A274, "-", "H"), PlayerData!$G:$G,PlayerData!I:I,"")))</f>
        <v>0.17</v>
      </c>
      <c r="G274" s="90" cm="1">
        <f t="array" ref="G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"H"), PlayerData!$G:$G,PlayerData!L:L,""),
_xlfn.XLOOKUP(_xlfn.CONCAT(1,"-",$A274, "-", "H"), PlayerData!$G:$G,PlayerData!L:L,""),
_xlfn.XLOOKUP(_xlfn.CONCAT(2,"-",$A274, "-", "H"), PlayerData!$G:$G,PlayerData!L:L,""),
_xlfn.XLOOKUP(_xlfn.CONCAT(3,"-",$A274, "-", "H"), PlayerData!$G:$G,PlayerData!L:L,""),
_xlfn.XLOOKUP(_xlfn.CONCAT(4,"-",$A274, "-", "H"), PlayerData!$G:$G,PlayerData!L:L,""),
_xlfn.XLOOKUP(_xlfn.CONCAT(5,"-",$A274, "-", "H"), PlayerData!$G:$G,PlayerData!L:L,""),
_xlfn.XLOOKUP(_xlfn.CONCAT(6,"-",$A274, "-", "H"), PlayerData!$G:$G,PlayerData!L:L,""),
_xlfn.XLOOKUP(_xlfn.CONCAT(7,"-",$A274, "-", "H"), PlayerData!$G:$G,PlayerData!L:L,""),
_xlfn.XLOOKUP(_xlfn.CONCAT(8,"-",$A274, "-", "H"), PlayerData!$G:$G,PlayerData!L:L,""),
_xlfn.XLOOKUP(_xlfn.CONCAT(9,"-",$A274, "-", "H"), PlayerData!$G:$G,PlayerData!L:L,""),
_xlfn.XLOOKUP(_xlfn.CONCAT(10,"-",$A274, "-", "H"), PlayerData!$G:$G,PlayerData!L:L,""),
_xlfn.XLOOKUP(_xlfn.CONCAT(11,"-",$A274, "-", "H"), PlayerData!$G:$G,PlayerData!L:L,""),
_xlfn.XLOOKUP(_xlfn.CONCAT(12,"-",$A274, "-", "H"), PlayerData!$G:$G,PlayerData!L:L,""),
_xlfn.XLOOKUP(_xlfn.CONCAT(13,"-",$A274, "-", "H"), PlayerData!$G:$G,PlayerData!L:L,""),
_xlfn.XLOOKUP(_xlfn.CONCAT(14,"-",$A274, "-", "H"), PlayerData!$G:$G,PlayerData!L:L,""),
_xlfn.XLOOKUP(_xlfn.CONCAT(15,"-",$A274, "-", "H"), PlayerData!$G:$G,PlayerData!L:L,""),
_xlfn.XLOOKUP(_xlfn.CONCAT(16,"-",$A274, "-", "H"), PlayerData!$G:$G,PlayerData!L:L,""),
_xlfn.XLOOKUP(_xlfn.CONCAT(17,"-",$A274, "-", "H"), PlayerData!$G:$G,PlayerData!L:L,""),
_xlfn.XLOOKUP(_xlfn.CONCAT(18,"-",$A274, "-", "H"), PlayerData!$G:$G,PlayerData!L:L,"")))</f>
        <v>0.78</v>
      </c>
      <c r="H274" s="132">
        <f t="shared" si="26"/>
        <v>3.8636363636363633</v>
      </c>
      <c r="I274" s="132">
        <f t="shared" si="27"/>
        <v>7.7272727272727266</v>
      </c>
      <c r="J274" s="72">
        <f t="shared" si="28"/>
        <v>10.51212938005391</v>
      </c>
      <c r="K274" s="138" cm="1">
        <f t="array" ref="K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"A"), PlayerData!$M:$M,PlayerData!N:N,""),
_xlfn.XLOOKUP(_xlfn.CONCAT(1,"-",$A274, "-", "A"), PlayerData!$M:$M,PlayerData!N:N,""),
_xlfn.XLOOKUP(_xlfn.CONCAT(2,"-",$A274, "-", "A"), PlayerData!$M:$M,PlayerData!N:N,""),
_xlfn.XLOOKUP(_xlfn.CONCAT(3,"-",$A274, "-", "A"), PlayerData!$M:$M,PlayerData!N:N,""),
_xlfn.XLOOKUP(_xlfn.CONCAT(4,"-",$A274, "-", "A"), PlayerData!$M:$M,PlayerData!N:N,""),
_xlfn.XLOOKUP(_xlfn.CONCAT(5,"-",$A274, "-", "A"), PlayerData!$M:$M,PlayerData!N:N,""),
_xlfn.XLOOKUP(_xlfn.CONCAT(6,"-",$A274, "-", "A"), PlayerData!$M:$M,PlayerData!N:N,""),
_xlfn.XLOOKUP(_xlfn.CONCAT(7,"-",$A274, "-", "A"), PlayerData!$M:$M,PlayerData!N:N,""),
_xlfn.XLOOKUP(_xlfn.CONCAT(8,"-",$A274, "-", "A"), PlayerData!$M:$M,PlayerData!N:N,""),
_xlfn.XLOOKUP(_xlfn.CONCAT(9,"-",$A274, "-", "A"), PlayerData!$M:$M,PlayerData!N:N,""),
_xlfn.XLOOKUP(_xlfn.CONCAT(10,"-",$A274, "-", "A"), PlayerData!$M:$M,PlayerData!N:N,""),
_xlfn.XLOOKUP(_xlfn.CONCAT(11,"-",$A274, "-", "A"), PlayerData!$M:$M,PlayerData!N:N,""),
_xlfn.XLOOKUP(_xlfn.CONCAT(12,"-",$A274, "-", "A"), PlayerData!$M:$M,PlayerData!N:N,""),
_xlfn.XLOOKUP(_xlfn.CONCAT(13,"-",$A274, "-", "A"), PlayerData!$M:$M,PlayerData!N:N,""),
_xlfn.XLOOKUP(_xlfn.CONCAT(14,"-",$A274, "-", "A"), PlayerData!$M:$M,PlayerData!N:N,""),
_xlfn.XLOOKUP(_xlfn.CONCAT(15,"-",$A274, "-", "A"), PlayerData!$M:$M,PlayerData!N:N,""),
_xlfn.XLOOKUP(_xlfn.CONCAT(16,"-",$A274, "-", "A"), PlayerData!$M:$M,PlayerData!N:N,""),
_xlfn.XLOOKUP(_xlfn.CONCAT(17,"-",$A274, "-", "A"), PlayerData!$M:$M,PlayerData!N:N,""),
_xlfn.XLOOKUP(_xlfn.CONCAT(18,"-",$A274, "-", "A"), PlayerData!$M:$M,PlayerData!N:N,"")))</f>
        <v>0</v>
      </c>
      <c r="L274" s="138" cm="1">
        <f t="array" ref="L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"A"), PlayerData!$M:$M,PlayerData!O:O,""),
_xlfn.XLOOKUP(_xlfn.CONCAT(1,"-",$A274, "-", "A"), PlayerData!$M:$M,PlayerData!O:O,""),
_xlfn.XLOOKUP(_xlfn.CONCAT(2,"-",$A274, "-", "A"), PlayerData!$M:$M,PlayerData!O:O,""),
_xlfn.XLOOKUP(_xlfn.CONCAT(3,"-",$A274, "-", "A"), PlayerData!$M:$M,PlayerData!O:O,""),
_xlfn.XLOOKUP(_xlfn.CONCAT(4,"-",$A274, "-", "A"), PlayerData!$M:$M,PlayerData!O:O,""),
_xlfn.XLOOKUP(_xlfn.CONCAT(5,"-",$A274, "-", "A"), PlayerData!$M:$M,PlayerData!O:O,""),
_xlfn.XLOOKUP(_xlfn.CONCAT(6,"-",$A274, "-", "A"), PlayerData!$M:$M,PlayerData!O:O,""),
_xlfn.XLOOKUP(_xlfn.CONCAT(7,"-",$A274, "-", "A"), PlayerData!$M:$M,PlayerData!O:O,""),
_xlfn.XLOOKUP(_xlfn.CONCAT(8,"-",$A274, "-", "A"), PlayerData!$M:$M,PlayerData!O:O,""),
_xlfn.XLOOKUP(_xlfn.CONCAT(9,"-",$A274, "-", "A"), PlayerData!$M:$M,PlayerData!O:O,""),
_xlfn.XLOOKUP(_xlfn.CONCAT(10,"-",$A274, "-", "A"), PlayerData!$M:$M,PlayerData!O:O,""),
_xlfn.XLOOKUP(_xlfn.CONCAT(11,"-",$A274, "-", "A"), PlayerData!$M:$M,PlayerData!O:O,""),
_xlfn.XLOOKUP(_xlfn.CONCAT(12,"-",$A274, "-", "A"), PlayerData!$M:$M,PlayerData!O:O,""),
_xlfn.XLOOKUP(_xlfn.CONCAT(13,"-",$A274, "-", "A"), PlayerData!$M:$M,PlayerData!O:O,""),
_xlfn.XLOOKUP(_xlfn.CONCAT(14,"-",$A274, "-", "A"), PlayerData!$M:$M,PlayerData!O:O,""),
_xlfn.XLOOKUP(_xlfn.CONCAT(15,"-",$A274, "-", "A"), PlayerData!$M:$M,PlayerData!O:O,""),
_xlfn.XLOOKUP(_xlfn.CONCAT(16,"-",$A274, "-", "A"), PlayerData!$M:$M,PlayerData!O:O,""),
_xlfn.XLOOKUP(_xlfn.CONCAT(17,"-",$A274, "-", "A"), PlayerData!$M:$M,PlayerData!O:O,""),
_xlfn.XLOOKUP(_xlfn.CONCAT(18,"-",$A274, "-", "A"), PlayerData!$M:$M,PlayerData!O:O,"")))</f>
        <v>0</v>
      </c>
      <c r="M274" s="96" cm="1">
        <f t="array" ref="M2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_xlfn.XLOOKUP(_xlfn.CONCAT(0,"-",$A274, "-", "A"), PlayerData!$M:$M,PlayerData!R:R,""),
_xlfn.XLOOKUP(_xlfn.CONCAT(1,"-",$A274, "-", "A"), PlayerData!$M:$M,PlayerData!R:R,""),
_xlfn.XLOOKUP(_xlfn.CONCAT(2,"-",$A274, "-", "A"), PlayerData!$M:$M,PlayerData!R:R,""),
_xlfn.XLOOKUP(_xlfn.CONCAT(3,"-",$A274, "-", "A"), PlayerData!$M:$M,PlayerData!R:R,""),
_xlfn.XLOOKUP(_xlfn.CONCAT(4,"-",$A274, "-", "A"), PlayerData!$M:$M,PlayerData!R:R,""),
_xlfn.XLOOKUP(_xlfn.CONCAT(5,"-",$A274, "-", "A"), PlayerData!$M:$M,PlayerData!R:R,""),
_xlfn.XLOOKUP(_xlfn.CONCAT(6,"-",$A274, "-", "A"), PlayerData!$M:$M,PlayerData!R:R,""),
_xlfn.XLOOKUP(_xlfn.CONCAT(7,"-",$A274, "-", "A"), PlayerData!$M:$M,PlayerData!R:R,""),
_xlfn.XLOOKUP(_xlfn.CONCAT(8,"-",$A274, "-", "A"), PlayerData!$M:$M,PlayerData!R:R,""),
_xlfn.XLOOKUP(_xlfn.CONCAT(9,"-",$A274, "-", "A"), PlayerData!$M:$M,PlayerData!R:R,""),
_xlfn.XLOOKUP(_xlfn.CONCAT(10,"-",$A274, "-", "A"), PlayerData!$M:$M,PlayerData!R:R,""),
_xlfn.XLOOKUP(_xlfn.CONCAT(11,"-",$A274, "-", "A"), PlayerData!$M:$M,PlayerData!R:R,""),
_xlfn.XLOOKUP(_xlfn.CONCAT(12,"-",$A274, "-", "A"), PlayerData!$M:$M,PlayerData!R:R,""),
_xlfn.XLOOKUP(_xlfn.CONCAT(13,"-",$A274, "-", "A"), PlayerData!$M:$M,PlayerData!R:R,""),
_xlfn.XLOOKUP(_xlfn.CONCAT(14,"-",$A274, "-", "A"), PlayerData!$M:$M,PlayerData!R:R,""),
_xlfn.XLOOKUP(_xlfn.CONCAT(15,"-",$A274, "-", "A"), PlayerData!$M:$M,PlayerData!R:R,""),
_xlfn.XLOOKUP(_xlfn.CONCAT(16,"-",$A274, "-", "A"), PlayerData!$M:$M,PlayerData!R:R,""),
_xlfn.XLOOKUP(_xlfn.CONCAT(17,"-",$A274, "-", "A"), PlayerData!$M:$M,PlayerData!R:R,""),
_xlfn.XLOOKUP(_xlfn.CONCAT(18,"-",$A274, "-", "A"), PlayerData!$M:$M,PlayerData!R:R,"")))</f>
        <v>0.36000000000000004</v>
      </c>
      <c r="N274" s="134">
        <f t="shared" si="29"/>
        <v>0</v>
      </c>
      <c r="O274" s="134">
        <f t="shared" si="30"/>
        <v>0</v>
      </c>
      <c r="P274" s="73">
        <f t="shared" si="31"/>
        <v>4.8517520215633443</v>
      </c>
      <c r="Q274" s="132" cm="1">
        <f t="array" ref="Q274">IF(OR($A274=Solver!$T$12:$T$201),0,SUMPRODUCT($H274:$J274,$T$4:$V$4))</f>
        <v>10.51212938005391</v>
      </c>
      <c r="R274" s="73" cm="1">
        <f t="array" ref="R274">IF(OR($A274=Solver!$T$12:$T$201),0, SUMPRODUCT($N274:$P274, $T$4:$V$4))</f>
        <v>4.8517520215633443</v>
      </c>
    </row>
    <row r="275" spans="1:18">
      <c r="A275" s="55">
        <v>273</v>
      </c>
      <c r="B275" s="55" t="str">
        <f>_xlfn.XLOOKUP($A275, PlayerData!$B$3:$B$394, PlayerData!C$3:C$394)</f>
        <v>MUN</v>
      </c>
      <c r="C275" s="55" t="str">
        <f>_xlfn.XLOOKUP($A275, PlayerData!$B$3:$B$394, PlayerData!D$3:D$394)</f>
        <v>D</v>
      </c>
      <c r="D275" s="31" t="str">
        <f>_xlfn.XLOOKUP($A275, PlayerData!$B$3:$B$394, PlayerData!E$3:E$394)</f>
        <v>Lindelöf</v>
      </c>
      <c r="E275" s="136" cm="1">
        <f t="array" ref="E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"H"), PlayerData!$G:$G,PlayerData!H:H,""),
_xlfn.XLOOKUP(_xlfn.CONCAT(1,"-",$A275, "-", "H"), PlayerData!$G:$G,PlayerData!H:H,""),
_xlfn.XLOOKUP(_xlfn.CONCAT(2,"-",$A275, "-", "H"), PlayerData!$G:$G,PlayerData!H:H,""),
_xlfn.XLOOKUP(_xlfn.CONCAT(3,"-",$A275, "-", "H"), PlayerData!$G:$G,PlayerData!H:H,""),
_xlfn.XLOOKUP(_xlfn.CONCAT(4,"-",$A275, "-", "H"), PlayerData!$G:$G,PlayerData!H:H,""),
_xlfn.XLOOKUP(_xlfn.CONCAT(5,"-",$A275, "-", "H"), PlayerData!$G:$G,PlayerData!H:H,""),
_xlfn.XLOOKUP(_xlfn.CONCAT(6,"-",$A275, "-", "H"), PlayerData!$G:$G,PlayerData!H:H,""),
_xlfn.XLOOKUP(_xlfn.CONCAT(7,"-",$A275, "-", "H"), PlayerData!$G:$G,PlayerData!H:H,""),
_xlfn.XLOOKUP(_xlfn.CONCAT(8,"-",$A275, "-", "H"), PlayerData!$G:$G,PlayerData!H:H,""),
_xlfn.XLOOKUP(_xlfn.CONCAT(9,"-",$A275, "-", "H"), PlayerData!$G:$G,PlayerData!H:H,""),
_xlfn.XLOOKUP(_xlfn.CONCAT(10,"-",$A275, "-", "H"), PlayerData!$G:$G,PlayerData!H:H,""),
_xlfn.XLOOKUP(_xlfn.CONCAT(11,"-",$A275, "-", "H"), PlayerData!$G:$G,PlayerData!H:H,""),
_xlfn.XLOOKUP(_xlfn.CONCAT(12,"-",$A275, "-", "H"), PlayerData!$G:$G,PlayerData!H:H,""),
_xlfn.XLOOKUP(_xlfn.CONCAT(13,"-",$A275, "-", "H"), PlayerData!$G:$G,PlayerData!H:H,""),
_xlfn.XLOOKUP(_xlfn.CONCAT(14,"-",$A275, "-", "H"), PlayerData!$G:$G,PlayerData!H:H,""),
_xlfn.XLOOKUP(_xlfn.CONCAT(15,"-",$A275, "-", "H"), PlayerData!$G:$G,PlayerData!H:H,""),
_xlfn.XLOOKUP(_xlfn.CONCAT(16,"-",$A275, "-", "H"), PlayerData!$G:$G,PlayerData!H:H,""),
_xlfn.XLOOKUP(_xlfn.CONCAT(17,"-",$A275, "-", "H"), PlayerData!$G:$G,PlayerData!H:H,""),
_xlfn.XLOOKUP(_xlfn.CONCAT(18,"-",$A275, "-", "H"), PlayerData!$G:$G,PlayerData!H:H,"")))</f>
        <v>0.38</v>
      </c>
      <c r="F275" s="136" cm="1">
        <f t="array" ref="F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"H"), PlayerData!$G:$G,PlayerData!I:I,""),
_xlfn.XLOOKUP(_xlfn.CONCAT(1,"-",$A275, "-", "H"), PlayerData!$G:$G,PlayerData!I:I,""),
_xlfn.XLOOKUP(_xlfn.CONCAT(2,"-",$A275, "-", "H"), PlayerData!$G:$G,PlayerData!I:I,""),
_xlfn.XLOOKUP(_xlfn.CONCAT(3,"-",$A275, "-", "H"), PlayerData!$G:$G,PlayerData!I:I,""),
_xlfn.XLOOKUP(_xlfn.CONCAT(4,"-",$A275, "-", "H"), PlayerData!$G:$G,PlayerData!I:I,""),
_xlfn.XLOOKUP(_xlfn.CONCAT(5,"-",$A275, "-", "H"), PlayerData!$G:$G,PlayerData!I:I,""),
_xlfn.XLOOKUP(_xlfn.CONCAT(6,"-",$A275, "-", "H"), PlayerData!$G:$G,PlayerData!I:I,""),
_xlfn.XLOOKUP(_xlfn.CONCAT(7,"-",$A275, "-", "H"), PlayerData!$G:$G,PlayerData!I:I,""),
_xlfn.XLOOKUP(_xlfn.CONCAT(8,"-",$A275, "-", "H"), PlayerData!$G:$G,PlayerData!I:I,""),
_xlfn.XLOOKUP(_xlfn.CONCAT(9,"-",$A275, "-", "H"), PlayerData!$G:$G,PlayerData!I:I,""),
_xlfn.XLOOKUP(_xlfn.CONCAT(10,"-",$A275, "-", "H"), PlayerData!$G:$G,PlayerData!I:I,""),
_xlfn.XLOOKUP(_xlfn.CONCAT(11,"-",$A275, "-", "H"), PlayerData!$G:$G,PlayerData!I:I,""),
_xlfn.XLOOKUP(_xlfn.CONCAT(12,"-",$A275, "-", "H"), PlayerData!$G:$G,PlayerData!I:I,""),
_xlfn.XLOOKUP(_xlfn.CONCAT(13,"-",$A275, "-", "H"), PlayerData!$G:$G,PlayerData!I:I,""),
_xlfn.XLOOKUP(_xlfn.CONCAT(14,"-",$A275, "-", "H"), PlayerData!$G:$G,PlayerData!I:I,""),
_xlfn.XLOOKUP(_xlfn.CONCAT(15,"-",$A275, "-", "H"), PlayerData!$G:$G,PlayerData!I:I,""),
_xlfn.XLOOKUP(_xlfn.CONCAT(16,"-",$A275, "-", "H"), PlayerData!$G:$G,PlayerData!I:I,""),
_xlfn.XLOOKUP(_xlfn.CONCAT(17,"-",$A275, "-", "H"), PlayerData!$G:$G,PlayerData!I:I,""),
_xlfn.XLOOKUP(_xlfn.CONCAT(18,"-",$A275, "-", "H"), PlayerData!$G:$G,PlayerData!I:I,"")))</f>
        <v>0</v>
      </c>
      <c r="G275" s="90" cm="1">
        <f t="array" ref="G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"H"), PlayerData!$G:$G,PlayerData!L:L,""),
_xlfn.XLOOKUP(_xlfn.CONCAT(1,"-",$A275, "-", "H"), PlayerData!$G:$G,PlayerData!L:L,""),
_xlfn.XLOOKUP(_xlfn.CONCAT(2,"-",$A275, "-", "H"), PlayerData!$G:$G,PlayerData!L:L,""),
_xlfn.XLOOKUP(_xlfn.CONCAT(3,"-",$A275, "-", "H"), PlayerData!$G:$G,PlayerData!L:L,""),
_xlfn.XLOOKUP(_xlfn.CONCAT(4,"-",$A275, "-", "H"), PlayerData!$G:$G,PlayerData!L:L,""),
_xlfn.XLOOKUP(_xlfn.CONCAT(5,"-",$A275, "-", "H"), PlayerData!$G:$G,PlayerData!L:L,""),
_xlfn.XLOOKUP(_xlfn.CONCAT(6,"-",$A275, "-", "H"), PlayerData!$G:$G,PlayerData!L:L,""),
_xlfn.XLOOKUP(_xlfn.CONCAT(7,"-",$A275, "-", "H"), PlayerData!$G:$G,PlayerData!L:L,""),
_xlfn.XLOOKUP(_xlfn.CONCAT(8,"-",$A275, "-", "H"), PlayerData!$G:$G,PlayerData!L:L,""),
_xlfn.XLOOKUP(_xlfn.CONCAT(9,"-",$A275, "-", "H"), PlayerData!$G:$G,PlayerData!L:L,""),
_xlfn.XLOOKUP(_xlfn.CONCAT(10,"-",$A275, "-", "H"), PlayerData!$G:$G,PlayerData!L:L,""),
_xlfn.XLOOKUP(_xlfn.CONCAT(11,"-",$A275, "-", "H"), PlayerData!$G:$G,PlayerData!L:L,""),
_xlfn.XLOOKUP(_xlfn.CONCAT(12,"-",$A275, "-", "H"), PlayerData!$G:$G,PlayerData!L:L,""),
_xlfn.XLOOKUP(_xlfn.CONCAT(13,"-",$A275, "-", "H"), PlayerData!$G:$G,PlayerData!L:L,""),
_xlfn.XLOOKUP(_xlfn.CONCAT(14,"-",$A275, "-", "H"), PlayerData!$G:$G,PlayerData!L:L,""),
_xlfn.XLOOKUP(_xlfn.CONCAT(15,"-",$A275, "-", "H"), PlayerData!$G:$G,PlayerData!L:L,""),
_xlfn.XLOOKUP(_xlfn.CONCAT(16,"-",$A275, "-", "H"), PlayerData!$G:$G,PlayerData!L:L,""),
_xlfn.XLOOKUP(_xlfn.CONCAT(17,"-",$A275, "-", "H"), PlayerData!$G:$G,PlayerData!L:L,""),
_xlfn.XLOOKUP(_xlfn.CONCAT(18,"-",$A275, "-", "H"), PlayerData!$G:$G,PlayerData!L:L,"")))</f>
        <v>0.09</v>
      </c>
      <c r="H275" s="132">
        <f t="shared" si="26"/>
        <v>8.6363636363636349</v>
      </c>
      <c r="I275" s="132">
        <f t="shared" si="27"/>
        <v>0</v>
      </c>
      <c r="J275" s="72">
        <f t="shared" si="28"/>
        <v>1.2129380053908356</v>
      </c>
      <c r="K275" s="138" cm="1">
        <f t="array" ref="K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"A"), PlayerData!$M:$M,PlayerData!N:N,""),
_xlfn.XLOOKUP(_xlfn.CONCAT(1,"-",$A275, "-", "A"), PlayerData!$M:$M,PlayerData!N:N,""),
_xlfn.XLOOKUP(_xlfn.CONCAT(2,"-",$A275, "-", "A"), PlayerData!$M:$M,PlayerData!N:N,""),
_xlfn.XLOOKUP(_xlfn.CONCAT(3,"-",$A275, "-", "A"), PlayerData!$M:$M,PlayerData!N:N,""),
_xlfn.XLOOKUP(_xlfn.CONCAT(4,"-",$A275, "-", "A"), PlayerData!$M:$M,PlayerData!N:N,""),
_xlfn.XLOOKUP(_xlfn.CONCAT(5,"-",$A275, "-", "A"), PlayerData!$M:$M,PlayerData!N:N,""),
_xlfn.XLOOKUP(_xlfn.CONCAT(6,"-",$A275, "-", "A"), PlayerData!$M:$M,PlayerData!N:N,""),
_xlfn.XLOOKUP(_xlfn.CONCAT(7,"-",$A275, "-", "A"), PlayerData!$M:$M,PlayerData!N:N,""),
_xlfn.XLOOKUP(_xlfn.CONCAT(8,"-",$A275, "-", "A"), PlayerData!$M:$M,PlayerData!N:N,""),
_xlfn.XLOOKUP(_xlfn.CONCAT(9,"-",$A275, "-", "A"), PlayerData!$M:$M,PlayerData!N:N,""),
_xlfn.XLOOKUP(_xlfn.CONCAT(10,"-",$A275, "-", "A"), PlayerData!$M:$M,PlayerData!N:N,""),
_xlfn.XLOOKUP(_xlfn.CONCAT(11,"-",$A275, "-", "A"), PlayerData!$M:$M,PlayerData!N:N,""),
_xlfn.XLOOKUP(_xlfn.CONCAT(12,"-",$A275, "-", "A"), PlayerData!$M:$M,PlayerData!N:N,""),
_xlfn.XLOOKUP(_xlfn.CONCAT(13,"-",$A275, "-", "A"), PlayerData!$M:$M,PlayerData!N:N,""),
_xlfn.XLOOKUP(_xlfn.CONCAT(14,"-",$A275, "-", "A"), PlayerData!$M:$M,PlayerData!N:N,""),
_xlfn.XLOOKUP(_xlfn.CONCAT(15,"-",$A275, "-", "A"), PlayerData!$M:$M,PlayerData!N:N,""),
_xlfn.XLOOKUP(_xlfn.CONCAT(16,"-",$A275, "-", "A"), PlayerData!$M:$M,PlayerData!N:N,""),
_xlfn.XLOOKUP(_xlfn.CONCAT(17,"-",$A275, "-", "A"), PlayerData!$M:$M,PlayerData!N:N,""),
_xlfn.XLOOKUP(_xlfn.CONCAT(18,"-",$A275, "-", "A"), PlayerData!$M:$M,PlayerData!N:N,"")))</f>
        <v>0</v>
      </c>
      <c r="L275" s="138" cm="1">
        <f t="array" ref="L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"A"), PlayerData!$M:$M,PlayerData!O:O,""),
_xlfn.XLOOKUP(_xlfn.CONCAT(1,"-",$A275, "-", "A"), PlayerData!$M:$M,PlayerData!O:O,""),
_xlfn.XLOOKUP(_xlfn.CONCAT(2,"-",$A275, "-", "A"), PlayerData!$M:$M,PlayerData!O:O,""),
_xlfn.XLOOKUP(_xlfn.CONCAT(3,"-",$A275, "-", "A"), PlayerData!$M:$M,PlayerData!O:O,""),
_xlfn.XLOOKUP(_xlfn.CONCAT(4,"-",$A275, "-", "A"), PlayerData!$M:$M,PlayerData!O:O,""),
_xlfn.XLOOKUP(_xlfn.CONCAT(5,"-",$A275, "-", "A"), PlayerData!$M:$M,PlayerData!O:O,""),
_xlfn.XLOOKUP(_xlfn.CONCAT(6,"-",$A275, "-", "A"), PlayerData!$M:$M,PlayerData!O:O,""),
_xlfn.XLOOKUP(_xlfn.CONCAT(7,"-",$A275, "-", "A"), PlayerData!$M:$M,PlayerData!O:O,""),
_xlfn.XLOOKUP(_xlfn.CONCAT(8,"-",$A275, "-", "A"), PlayerData!$M:$M,PlayerData!O:O,""),
_xlfn.XLOOKUP(_xlfn.CONCAT(9,"-",$A275, "-", "A"), PlayerData!$M:$M,PlayerData!O:O,""),
_xlfn.XLOOKUP(_xlfn.CONCAT(10,"-",$A275, "-", "A"), PlayerData!$M:$M,PlayerData!O:O,""),
_xlfn.XLOOKUP(_xlfn.CONCAT(11,"-",$A275, "-", "A"), PlayerData!$M:$M,PlayerData!O:O,""),
_xlfn.XLOOKUP(_xlfn.CONCAT(12,"-",$A275, "-", "A"), PlayerData!$M:$M,PlayerData!O:O,""),
_xlfn.XLOOKUP(_xlfn.CONCAT(13,"-",$A275, "-", "A"), PlayerData!$M:$M,PlayerData!O:O,""),
_xlfn.XLOOKUP(_xlfn.CONCAT(14,"-",$A275, "-", "A"), PlayerData!$M:$M,PlayerData!O:O,""),
_xlfn.XLOOKUP(_xlfn.CONCAT(15,"-",$A275, "-", "A"), PlayerData!$M:$M,PlayerData!O:O,""),
_xlfn.XLOOKUP(_xlfn.CONCAT(16,"-",$A275, "-", "A"), PlayerData!$M:$M,PlayerData!O:O,""),
_xlfn.XLOOKUP(_xlfn.CONCAT(17,"-",$A275, "-", "A"), PlayerData!$M:$M,PlayerData!O:O,""),
_xlfn.XLOOKUP(_xlfn.CONCAT(18,"-",$A275, "-", "A"), PlayerData!$M:$M,PlayerData!O:O,"")))</f>
        <v>0</v>
      </c>
      <c r="M275" s="96" cm="1">
        <f t="array" ref="M2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_xlfn.XLOOKUP(_xlfn.CONCAT(0,"-",$A275, "-", "A"), PlayerData!$M:$M,PlayerData!R:R,""),
_xlfn.XLOOKUP(_xlfn.CONCAT(1,"-",$A275, "-", "A"), PlayerData!$M:$M,PlayerData!R:R,""),
_xlfn.XLOOKUP(_xlfn.CONCAT(2,"-",$A275, "-", "A"), PlayerData!$M:$M,PlayerData!R:R,""),
_xlfn.XLOOKUP(_xlfn.CONCAT(3,"-",$A275, "-", "A"), PlayerData!$M:$M,PlayerData!R:R,""),
_xlfn.XLOOKUP(_xlfn.CONCAT(4,"-",$A275, "-", "A"), PlayerData!$M:$M,PlayerData!R:R,""),
_xlfn.XLOOKUP(_xlfn.CONCAT(5,"-",$A275, "-", "A"), PlayerData!$M:$M,PlayerData!R:R,""),
_xlfn.XLOOKUP(_xlfn.CONCAT(6,"-",$A275, "-", "A"), PlayerData!$M:$M,PlayerData!R:R,""),
_xlfn.XLOOKUP(_xlfn.CONCAT(7,"-",$A275, "-", "A"), PlayerData!$M:$M,PlayerData!R:R,""),
_xlfn.XLOOKUP(_xlfn.CONCAT(8,"-",$A275, "-", "A"), PlayerData!$M:$M,PlayerData!R:R,""),
_xlfn.XLOOKUP(_xlfn.CONCAT(9,"-",$A275, "-", "A"), PlayerData!$M:$M,PlayerData!R:R,""),
_xlfn.XLOOKUP(_xlfn.CONCAT(10,"-",$A275, "-", "A"), PlayerData!$M:$M,PlayerData!R:R,""),
_xlfn.XLOOKUP(_xlfn.CONCAT(11,"-",$A275, "-", "A"), PlayerData!$M:$M,PlayerData!R:R,""),
_xlfn.XLOOKUP(_xlfn.CONCAT(12,"-",$A275, "-", "A"), PlayerData!$M:$M,PlayerData!R:R,""),
_xlfn.XLOOKUP(_xlfn.CONCAT(13,"-",$A275, "-", "A"), PlayerData!$M:$M,PlayerData!R:R,""),
_xlfn.XLOOKUP(_xlfn.CONCAT(14,"-",$A275, "-", "A"), PlayerData!$M:$M,PlayerData!R:R,""),
_xlfn.XLOOKUP(_xlfn.CONCAT(15,"-",$A275, "-", "A"), PlayerData!$M:$M,PlayerData!R:R,""),
_xlfn.XLOOKUP(_xlfn.CONCAT(16,"-",$A275, "-", "A"), PlayerData!$M:$M,PlayerData!R:R,""),
_xlfn.XLOOKUP(_xlfn.CONCAT(17,"-",$A275, "-", "A"), PlayerData!$M:$M,PlayerData!R:R,""),
_xlfn.XLOOKUP(_xlfn.CONCAT(18,"-",$A275, "-", "A"), PlayerData!$M:$M,PlayerData!R:R,"")))</f>
        <v>0</v>
      </c>
      <c r="N275" s="134">
        <f t="shared" si="29"/>
        <v>0</v>
      </c>
      <c r="O275" s="134">
        <f t="shared" si="30"/>
        <v>0</v>
      </c>
      <c r="P275" s="73">
        <f t="shared" si="31"/>
        <v>0</v>
      </c>
      <c r="Q275" s="132" cm="1">
        <f t="array" ref="Q275">IF(OR($A275=Solver!$T$12:$T$201),0,SUMPRODUCT($H275:$J275,$T$4:$V$4))</f>
        <v>1.2129380053908356</v>
      </c>
      <c r="R275" s="73" cm="1">
        <f t="array" ref="R275">IF(OR($A275=Solver!$T$12:$T$201),0, SUMPRODUCT($N275:$P275, $T$4:$V$4))</f>
        <v>0</v>
      </c>
    </row>
    <row r="276" spans="1:18">
      <c r="A276" s="55">
        <v>274</v>
      </c>
      <c r="B276" s="55" t="str">
        <f>_xlfn.XLOOKUP($A276, PlayerData!$B$3:$B$394, PlayerData!C$3:C$394)</f>
        <v>NEW</v>
      </c>
      <c r="C276" s="55" t="str">
        <f>_xlfn.XLOOKUP($A276, PlayerData!$B$3:$B$394, PlayerData!D$3:D$394)</f>
        <v>D</v>
      </c>
      <c r="D276" s="31" t="str">
        <f>_xlfn.XLOOKUP($A276, PlayerData!$B$3:$B$394, PlayerData!E$3:E$394)</f>
        <v>Schär</v>
      </c>
      <c r="E276" s="136" cm="1">
        <f t="array" ref="E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"H"), PlayerData!$G:$G,PlayerData!H:H,""),
_xlfn.XLOOKUP(_xlfn.CONCAT(1,"-",$A276, "-", "H"), PlayerData!$G:$G,PlayerData!H:H,""),
_xlfn.XLOOKUP(_xlfn.CONCAT(2,"-",$A276, "-", "H"), PlayerData!$G:$G,PlayerData!H:H,""),
_xlfn.XLOOKUP(_xlfn.CONCAT(3,"-",$A276, "-", "H"), PlayerData!$G:$G,PlayerData!H:H,""),
_xlfn.XLOOKUP(_xlfn.CONCAT(4,"-",$A276, "-", "H"), PlayerData!$G:$G,PlayerData!H:H,""),
_xlfn.XLOOKUP(_xlfn.CONCAT(5,"-",$A276, "-", "H"), PlayerData!$G:$G,PlayerData!H:H,""),
_xlfn.XLOOKUP(_xlfn.CONCAT(6,"-",$A276, "-", "H"), PlayerData!$G:$G,PlayerData!H:H,""),
_xlfn.XLOOKUP(_xlfn.CONCAT(7,"-",$A276, "-", "H"), PlayerData!$G:$G,PlayerData!H:H,""),
_xlfn.XLOOKUP(_xlfn.CONCAT(8,"-",$A276, "-", "H"), PlayerData!$G:$G,PlayerData!H:H,""),
_xlfn.XLOOKUP(_xlfn.CONCAT(9,"-",$A276, "-", "H"), PlayerData!$G:$G,PlayerData!H:H,""),
_xlfn.XLOOKUP(_xlfn.CONCAT(10,"-",$A276, "-", "H"), PlayerData!$G:$G,PlayerData!H:H,""),
_xlfn.XLOOKUP(_xlfn.CONCAT(11,"-",$A276, "-", "H"), PlayerData!$G:$G,PlayerData!H:H,""),
_xlfn.XLOOKUP(_xlfn.CONCAT(12,"-",$A276, "-", "H"), PlayerData!$G:$G,PlayerData!H:H,""),
_xlfn.XLOOKUP(_xlfn.CONCAT(13,"-",$A276, "-", "H"), PlayerData!$G:$G,PlayerData!H:H,""),
_xlfn.XLOOKUP(_xlfn.CONCAT(14,"-",$A276, "-", "H"), PlayerData!$G:$G,PlayerData!H:H,""),
_xlfn.XLOOKUP(_xlfn.CONCAT(15,"-",$A276, "-", "H"), PlayerData!$G:$G,PlayerData!H:H,""),
_xlfn.XLOOKUP(_xlfn.CONCAT(16,"-",$A276, "-", "H"), PlayerData!$G:$G,PlayerData!H:H,""),
_xlfn.XLOOKUP(_xlfn.CONCAT(17,"-",$A276, "-", "H"), PlayerData!$G:$G,PlayerData!H:H,""),
_xlfn.XLOOKUP(_xlfn.CONCAT(18,"-",$A276, "-", "H"), PlayerData!$G:$G,PlayerData!H:H,"")))</f>
        <v>1</v>
      </c>
      <c r="F276" s="136" cm="1">
        <f t="array" ref="F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"H"), PlayerData!$G:$G,PlayerData!I:I,""),
_xlfn.XLOOKUP(_xlfn.CONCAT(1,"-",$A276, "-", "H"), PlayerData!$G:$G,PlayerData!I:I,""),
_xlfn.XLOOKUP(_xlfn.CONCAT(2,"-",$A276, "-", "H"), PlayerData!$G:$G,PlayerData!I:I,""),
_xlfn.XLOOKUP(_xlfn.CONCAT(3,"-",$A276, "-", "H"), PlayerData!$G:$G,PlayerData!I:I,""),
_xlfn.XLOOKUP(_xlfn.CONCAT(4,"-",$A276, "-", "H"), PlayerData!$G:$G,PlayerData!I:I,""),
_xlfn.XLOOKUP(_xlfn.CONCAT(5,"-",$A276, "-", "H"), PlayerData!$G:$G,PlayerData!I:I,""),
_xlfn.XLOOKUP(_xlfn.CONCAT(6,"-",$A276, "-", "H"), PlayerData!$G:$G,PlayerData!I:I,""),
_xlfn.XLOOKUP(_xlfn.CONCAT(7,"-",$A276, "-", "H"), PlayerData!$G:$G,PlayerData!I:I,""),
_xlfn.XLOOKUP(_xlfn.CONCAT(8,"-",$A276, "-", "H"), PlayerData!$G:$G,PlayerData!I:I,""),
_xlfn.XLOOKUP(_xlfn.CONCAT(9,"-",$A276, "-", "H"), PlayerData!$G:$G,PlayerData!I:I,""),
_xlfn.XLOOKUP(_xlfn.CONCAT(10,"-",$A276, "-", "H"), PlayerData!$G:$G,PlayerData!I:I,""),
_xlfn.XLOOKUP(_xlfn.CONCAT(11,"-",$A276, "-", "H"), PlayerData!$G:$G,PlayerData!I:I,""),
_xlfn.XLOOKUP(_xlfn.CONCAT(12,"-",$A276, "-", "H"), PlayerData!$G:$G,PlayerData!I:I,""),
_xlfn.XLOOKUP(_xlfn.CONCAT(13,"-",$A276, "-", "H"), PlayerData!$G:$G,PlayerData!I:I,""),
_xlfn.XLOOKUP(_xlfn.CONCAT(14,"-",$A276, "-", "H"), PlayerData!$G:$G,PlayerData!I:I,""),
_xlfn.XLOOKUP(_xlfn.CONCAT(15,"-",$A276, "-", "H"), PlayerData!$G:$G,PlayerData!I:I,""),
_xlfn.XLOOKUP(_xlfn.CONCAT(16,"-",$A276, "-", "H"), PlayerData!$G:$G,PlayerData!I:I,""),
_xlfn.XLOOKUP(_xlfn.CONCAT(17,"-",$A276, "-", "H"), PlayerData!$G:$G,PlayerData!I:I,""),
_xlfn.XLOOKUP(_xlfn.CONCAT(18,"-",$A276, "-", "H"), PlayerData!$G:$G,PlayerData!I:I,"")))</f>
        <v>0</v>
      </c>
      <c r="G276" s="90" cm="1">
        <f t="array" ref="G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"H"), PlayerData!$G:$G,PlayerData!L:L,""),
_xlfn.XLOOKUP(_xlfn.CONCAT(1,"-",$A276, "-", "H"), PlayerData!$G:$G,PlayerData!L:L,""),
_xlfn.XLOOKUP(_xlfn.CONCAT(2,"-",$A276, "-", "H"), PlayerData!$G:$G,PlayerData!L:L,""),
_xlfn.XLOOKUP(_xlfn.CONCAT(3,"-",$A276, "-", "H"), PlayerData!$G:$G,PlayerData!L:L,""),
_xlfn.XLOOKUP(_xlfn.CONCAT(4,"-",$A276, "-", "H"), PlayerData!$G:$G,PlayerData!L:L,""),
_xlfn.XLOOKUP(_xlfn.CONCAT(5,"-",$A276, "-", "H"), PlayerData!$G:$G,PlayerData!L:L,""),
_xlfn.XLOOKUP(_xlfn.CONCAT(6,"-",$A276, "-", "H"), PlayerData!$G:$G,PlayerData!L:L,""),
_xlfn.XLOOKUP(_xlfn.CONCAT(7,"-",$A276, "-", "H"), PlayerData!$G:$G,PlayerData!L:L,""),
_xlfn.XLOOKUP(_xlfn.CONCAT(8,"-",$A276, "-", "H"), PlayerData!$G:$G,PlayerData!L:L,""),
_xlfn.XLOOKUP(_xlfn.CONCAT(9,"-",$A276, "-", "H"), PlayerData!$G:$G,PlayerData!L:L,""),
_xlfn.XLOOKUP(_xlfn.CONCAT(10,"-",$A276, "-", "H"), PlayerData!$G:$G,PlayerData!L:L,""),
_xlfn.XLOOKUP(_xlfn.CONCAT(11,"-",$A276, "-", "H"), PlayerData!$G:$G,PlayerData!L:L,""),
_xlfn.XLOOKUP(_xlfn.CONCAT(12,"-",$A276, "-", "H"), PlayerData!$G:$G,PlayerData!L:L,""),
_xlfn.XLOOKUP(_xlfn.CONCAT(13,"-",$A276, "-", "H"), PlayerData!$G:$G,PlayerData!L:L,""),
_xlfn.XLOOKUP(_xlfn.CONCAT(14,"-",$A276, "-", "H"), PlayerData!$G:$G,PlayerData!L:L,""),
_xlfn.XLOOKUP(_xlfn.CONCAT(15,"-",$A276, "-", "H"), PlayerData!$G:$G,PlayerData!L:L,""),
_xlfn.XLOOKUP(_xlfn.CONCAT(16,"-",$A276, "-", "H"), PlayerData!$G:$G,PlayerData!L:L,""),
_xlfn.XLOOKUP(_xlfn.CONCAT(17,"-",$A276, "-", "H"), PlayerData!$G:$G,PlayerData!L:L,""),
_xlfn.XLOOKUP(_xlfn.CONCAT(18,"-",$A276, "-", "H"), PlayerData!$G:$G,PlayerData!L:L,"")))</f>
        <v>1.23</v>
      </c>
      <c r="H276" s="132">
        <f t="shared" si="26"/>
        <v>22.727272727272727</v>
      </c>
      <c r="I276" s="132">
        <f t="shared" si="27"/>
        <v>0</v>
      </c>
      <c r="J276" s="72">
        <f t="shared" si="28"/>
        <v>16.576819407008088</v>
      </c>
      <c r="K276" s="138" cm="1">
        <f t="array" ref="K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"A"), PlayerData!$M:$M,PlayerData!N:N,""),
_xlfn.XLOOKUP(_xlfn.CONCAT(1,"-",$A276, "-", "A"), PlayerData!$M:$M,PlayerData!N:N,""),
_xlfn.XLOOKUP(_xlfn.CONCAT(2,"-",$A276, "-", "A"), PlayerData!$M:$M,PlayerData!N:N,""),
_xlfn.XLOOKUP(_xlfn.CONCAT(3,"-",$A276, "-", "A"), PlayerData!$M:$M,PlayerData!N:N,""),
_xlfn.XLOOKUP(_xlfn.CONCAT(4,"-",$A276, "-", "A"), PlayerData!$M:$M,PlayerData!N:N,""),
_xlfn.XLOOKUP(_xlfn.CONCAT(5,"-",$A276, "-", "A"), PlayerData!$M:$M,PlayerData!N:N,""),
_xlfn.XLOOKUP(_xlfn.CONCAT(6,"-",$A276, "-", "A"), PlayerData!$M:$M,PlayerData!N:N,""),
_xlfn.XLOOKUP(_xlfn.CONCAT(7,"-",$A276, "-", "A"), PlayerData!$M:$M,PlayerData!N:N,""),
_xlfn.XLOOKUP(_xlfn.CONCAT(8,"-",$A276, "-", "A"), PlayerData!$M:$M,PlayerData!N:N,""),
_xlfn.XLOOKUP(_xlfn.CONCAT(9,"-",$A276, "-", "A"), PlayerData!$M:$M,PlayerData!N:N,""),
_xlfn.XLOOKUP(_xlfn.CONCAT(10,"-",$A276, "-", "A"), PlayerData!$M:$M,PlayerData!N:N,""),
_xlfn.XLOOKUP(_xlfn.CONCAT(11,"-",$A276, "-", "A"), PlayerData!$M:$M,PlayerData!N:N,""),
_xlfn.XLOOKUP(_xlfn.CONCAT(12,"-",$A276, "-", "A"), PlayerData!$M:$M,PlayerData!N:N,""),
_xlfn.XLOOKUP(_xlfn.CONCAT(13,"-",$A276, "-", "A"), PlayerData!$M:$M,PlayerData!N:N,""),
_xlfn.XLOOKUP(_xlfn.CONCAT(14,"-",$A276, "-", "A"), PlayerData!$M:$M,PlayerData!N:N,""),
_xlfn.XLOOKUP(_xlfn.CONCAT(15,"-",$A276, "-", "A"), PlayerData!$M:$M,PlayerData!N:N,""),
_xlfn.XLOOKUP(_xlfn.CONCAT(16,"-",$A276, "-", "A"), PlayerData!$M:$M,PlayerData!N:N,""),
_xlfn.XLOOKUP(_xlfn.CONCAT(17,"-",$A276, "-", "A"), PlayerData!$M:$M,PlayerData!N:N,""),
_xlfn.XLOOKUP(_xlfn.CONCAT(18,"-",$A276, "-", "A"), PlayerData!$M:$M,PlayerData!N:N,"")))</f>
        <v>0</v>
      </c>
      <c r="L276" s="138" cm="1">
        <f t="array" ref="L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"A"), PlayerData!$M:$M,PlayerData!O:O,""),
_xlfn.XLOOKUP(_xlfn.CONCAT(1,"-",$A276, "-", "A"), PlayerData!$M:$M,PlayerData!O:O,""),
_xlfn.XLOOKUP(_xlfn.CONCAT(2,"-",$A276, "-", "A"), PlayerData!$M:$M,PlayerData!O:O,""),
_xlfn.XLOOKUP(_xlfn.CONCAT(3,"-",$A276, "-", "A"), PlayerData!$M:$M,PlayerData!O:O,""),
_xlfn.XLOOKUP(_xlfn.CONCAT(4,"-",$A276, "-", "A"), PlayerData!$M:$M,PlayerData!O:O,""),
_xlfn.XLOOKUP(_xlfn.CONCAT(5,"-",$A276, "-", "A"), PlayerData!$M:$M,PlayerData!O:O,""),
_xlfn.XLOOKUP(_xlfn.CONCAT(6,"-",$A276, "-", "A"), PlayerData!$M:$M,PlayerData!O:O,""),
_xlfn.XLOOKUP(_xlfn.CONCAT(7,"-",$A276, "-", "A"), PlayerData!$M:$M,PlayerData!O:O,""),
_xlfn.XLOOKUP(_xlfn.CONCAT(8,"-",$A276, "-", "A"), PlayerData!$M:$M,PlayerData!O:O,""),
_xlfn.XLOOKUP(_xlfn.CONCAT(9,"-",$A276, "-", "A"), PlayerData!$M:$M,PlayerData!O:O,""),
_xlfn.XLOOKUP(_xlfn.CONCAT(10,"-",$A276, "-", "A"), PlayerData!$M:$M,PlayerData!O:O,""),
_xlfn.XLOOKUP(_xlfn.CONCAT(11,"-",$A276, "-", "A"), PlayerData!$M:$M,PlayerData!O:O,""),
_xlfn.XLOOKUP(_xlfn.CONCAT(12,"-",$A276, "-", "A"), PlayerData!$M:$M,PlayerData!O:O,""),
_xlfn.XLOOKUP(_xlfn.CONCAT(13,"-",$A276, "-", "A"), PlayerData!$M:$M,PlayerData!O:O,""),
_xlfn.XLOOKUP(_xlfn.CONCAT(14,"-",$A276, "-", "A"), PlayerData!$M:$M,PlayerData!O:O,""),
_xlfn.XLOOKUP(_xlfn.CONCAT(15,"-",$A276, "-", "A"), PlayerData!$M:$M,PlayerData!O:O,""),
_xlfn.XLOOKUP(_xlfn.CONCAT(16,"-",$A276, "-", "A"), PlayerData!$M:$M,PlayerData!O:O,""),
_xlfn.XLOOKUP(_xlfn.CONCAT(17,"-",$A276, "-", "A"), PlayerData!$M:$M,PlayerData!O:O,""),
_xlfn.XLOOKUP(_xlfn.CONCAT(18,"-",$A276, "-", "A"), PlayerData!$M:$M,PlayerData!O:O,"")))</f>
        <v>0</v>
      </c>
      <c r="M276" s="96" cm="1">
        <f t="array" ref="M2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_xlfn.XLOOKUP(_xlfn.CONCAT(0,"-",$A276, "-", "A"), PlayerData!$M:$M,PlayerData!R:R,""),
_xlfn.XLOOKUP(_xlfn.CONCAT(1,"-",$A276, "-", "A"), PlayerData!$M:$M,PlayerData!R:R,""),
_xlfn.XLOOKUP(_xlfn.CONCAT(2,"-",$A276, "-", "A"), PlayerData!$M:$M,PlayerData!R:R,""),
_xlfn.XLOOKUP(_xlfn.CONCAT(3,"-",$A276, "-", "A"), PlayerData!$M:$M,PlayerData!R:R,""),
_xlfn.XLOOKUP(_xlfn.CONCAT(4,"-",$A276, "-", "A"), PlayerData!$M:$M,PlayerData!R:R,""),
_xlfn.XLOOKUP(_xlfn.CONCAT(5,"-",$A276, "-", "A"), PlayerData!$M:$M,PlayerData!R:R,""),
_xlfn.XLOOKUP(_xlfn.CONCAT(6,"-",$A276, "-", "A"), PlayerData!$M:$M,PlayerData!R:R,""),
_xlfn.XLOOKUP(_xlfn.CONCAT(7,"-",$A276, "-", "A"), PlayerData!$M:$M,PlayerData!R:R,""),
_xlfn.XLOOKUP(_xlfn.CONCAT(8,"-",$A276, "-", "A"), PlayerData!$M:$M,PlayerData!R:R,""),
_xlfn.XLOOKUP(_xlfn.CONCAT(9,"-",$A276, "-", "A"), PlayerData!$M:$M,PlayerData!R:R,""),
_xlfn.XLOOKUP(_xlfn.CONCAT(10,"-",$A276, "-", "A"), PlayerData!$M:$M,PlayerData!R:R,""),
_xlfn.XLOOKUP(_xlfn.CONCAT(11,"-",$A276, "-", "A"), PlayerData!$M:$M,PlayerData!R:R,""),
_xlfn.XLOOKUP(_xlfn.CONCAT(12,"-",$A276, "-", "A"), PlayerData!$M:$M,PlayerData!R:R,""),
_xlfn.XLOOKUP(_xlfn.CONCAT(13,"-",$A276, "-", "A"), PlayerData!$M:$M,PlayerData!R:R,""),
_xlfn.XLOOKUP(_xlfn.CONCAT(14,"-",$A276, "-", "A"), PlayerData!$M:$M,PlayerData!R:R,""),
_xlfn.XLOOKUP(_xlfn.CONCAT(15,"-",$A276, "-", "A"), PlayerData!$M:$M,PlayerData!R:R,""),
_xlfn.XLOOKUP(_xlfn.CONCAT(16,"-",$A276, "-", "A"), PlayerData!$M:$M,PlayerData!R:R,""),
_xlfn.XLOOKUP(_xlfn.CONCAT(17,"-",$A276, "-", "A"), PlayerData!$M:$M,PlayerData!R:R,""),
_xlfn.XLOOKUP(_xlfn.CONCAT(18,"-",$A276, "-", "A"), PlayerData!$M:$M,PlayerData!R:R,"")))</f>
        <v>0.36000000000000004</v>
      </c>
      <c r="N276" s="134">
        <f t="shared" si="29"/>
        <v>0</v>
      </c>
      <c r="O276" s="134">
        <f t="shared" si="30"/>
        <v>0</v>
      </c>
      <c r="P276" s="73">
        <f t="shared" si="31"/>
        <v>4.8517520215633443</v>
      </c>
      <c r="Q276" s="132" cm="1">
        <f t="array" ref="Q276">IF(OR($A276=Solver!$T$12:$T$201),0,SUMPRODUCT($H276:$J276,$T$4:$V$4))</f>
        <v>16.576819407008088</v>
      </c>
      <c r="R276" s="73" cm="1">
        <f t="array" ref="R276">IF(OR($A276=Solver!$T$12:$T$201),0, SUMPRODUCT($N276:$P276, $T$4:$V$4))</f>
        <v>4.8517520215633443</v>
      </c>
    </row>
    <row r="277" spans="1:18">
      <c r="A277" s="55">
        <v>275</v>
      </c>
      <c r="B277" s="55" t="str">
        <f>_xlfn.XLOOKUP($A277, PlayerData!$B$3:$B$394, PlayerData!C$3:C$394)</f>
        <v>NEW</v>
      </c>
      <c r="C277" s="55" t="str">
        <f>_xlfn.XLOOKUP($A277, PlayerData!$B$3:$B$394, PlayerData!D$3:D$394)</f>
        <v>D</v>
      </c>
      <c r="D277" s="31" t="str">
        <f>_xlfn.XLOOKUP($A277, PlayerData!$B$3:$B$394, PlayerData!E$3:E$394)</f>
        <v>Fernández</v>
      </c>
      <c r="E277" s="136" cm="1">
        <f t="array" ref="E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"H"), PlayerData!$G:$G,PlayerData!H:H,""),
_xlfn.XLOOKUP(_xlfn.CONCAT(1,"-",$A277, "-", "H"), PlayerData!$G:$G,PlayerData!H:H,""),
_xlfn.XLOOKUP(_xlfn.CONCAT(2,"-",$A277, "-", "H"), PlayerData!$G:$G,PlayerData!H:H,""),
_xlfn.XLOOKUP(_xlfn.CONCAT(3,"-",$A277, "-", "H"), PlayerData!$G:$G,PlayerData!H:H,""),
_xlfn.XLOOKUP(_xlfn.CONCAT(4,"-",$A277, "-", "H"), PlayerData!$G:$G,PlayerData!H:H,""),
_xlfn.XLOOKUP(_xlfn.CONCAT(5,"-",$A277, "-", "H"), PlayerData!$G:$G,PlayerData!H:H,""),
_xlfn.XLOOKUP(_xlfn.CONCAT(6,"-",$A277, "-", "H"), PlayerData!$G:$G,PlayerData!H:H,""),
_xlfn.XLOOKUP(_xlfn.CONCAT(7,"-",$A277, "-", "H"), PlayerData!$G:$G,PlayerData!H:H,""),
_xlfn.XLOOKUP(_xlfn.CONCAT(8,"-",$A277, "-", "H"), PlayerData!$G:$G,PlayerData!H:H,""),
_xlfn.XLOOKUP(_xlfn.CONCAT(9,"-",$A277, "-", "H"), PlayerData!$G:$G,PlayerData!H:H,""),
_xlfn.XLOOKUP(_xlfn.CONCAT(10,"-",$A277, "-", "H"), PlayerData!$G:$G,PlayerData!H:H,""),
_xlfn.XLOOKUP(_xlfn.CONCAT(11,"-",$A277, "-", "H"), PlayerData!$G:$G,PlayerData!H:H,""),
_xlfn.XLOOKUP(_xlfn.CONCAT(12,"-",$A277, "-", "H"), PlayerData!$G:$G,PlayerData!H:H,""),
_xlfn.XLOOKUP(_xlfn.CONCAT(13,"-",$A277, "-", "H"), PlayerData!$G:$G,PlayerData!H:H,""),
_xlfn.XLOOKUP(_xlfn.CONCAT(14,"-",$A277, "-", "H"), PlayerData!$G:$G,PlayerData!H:H,""),
_xlfn.XLOOKUP(_xlfn.CONCAT(15,"-",$A277, "-", "H"), PlayerData!$G:$G,PlayerData!H:H,""),
_xlfn.XLOOKUP(_xlfn.CONCAT(16,"-",$A277, "-", "H"), PlayerData!$G:$G,PlayerData!H:H,""),
_xlfn.XLOOKUP(_xlfn.CONCAT(17,"-",$A277, "-", "H"), PlayerData!$G:$G,PlayerData!H:H,""),
_xlfn.XLOOKUP(_xlfn.CONCAT(18,"-",$A277, "-", "H"), PlayerData!$G:$G,PlayerData!H:H,"")))</f>
        <v>0.3</v>
      </c>
      <c r="F277" s="136" cm="1">
        <f t="array" ref="F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"H"), PlayerData!$G:$G,PlayerData!I:I,""),
_xlfn.XLOOKUP(_xlfn.CONCAT(1,"-",$A277, "-", "H"), PlayerData!$G:$G,PlayerData!I:I,""),
_xlfn.XLOOKUP(_xlfn.CONCAT(2,"-",$A277, "-", "H"), PlayerData!$G:$G,PlayerData!I:I,""),
_xlfn.XLOOKUP(_xlfn.CONCAT(3,"-",$A277, "-", "H"), PlayerData!$G:$G,PlayerData!I:I,""),
_xlfn.XLOOKUP(_xlfn.CONCAT(4,"-",$A277, "-", "H"), PlayerData!$G:$G,PlayerData!I:I,""),
_xlfn.XLOOKUP(_xlfn.CONCAT(5,"-",$A277, "-", "H"), PlayerData!$G:$G,PlayerData!I:I,""),
_xlfn.XLOOKUP(_xlfn.CONCAT(6,"-",$A277, "-", "H"), PlayerData!$G:$G,PlayerData!I:I,""),
_xlfn.XLOOKUP(_xlfn.CONCAT(7,"-",$A277, "-", "H"), PlayerData!$G:$G,PlayerData!I:I,""),
_xlfn.XLOOKUP(_xlfn.CONCAT(8,"-",$A277, "-", "H"), PlayerData!$G:$G,PlayerData!I:I,""),
_xlfn.XLOOKUP(_xlfn.CONCAT(9,"-",$A277, "-", "H"), PlayerData!$G:$G,PlayerData!I:I,""),
_xlfn.XLOOKUP(_xlfn.CONCAT(10,"-",$A277, "-", "H"), PlayerData!$G:$G,PlayerData!I:I,""),
_xlfn.XLOOKUP(_xlfn.CONCAT(11,"-",$A277, "-", "H"), PlayerData!$G:$G,PlayerData!I:I,""),
_xlfn.XLOOKUP(_xlfn.CONCAT(12,"-",$A277, "-", "H"), PlayerData!$G:$G,PlayerData!I:I,""),
_xlfn.XLOOKUP(_xlfn.CONCAT(13,"-",$A277, "-", "H"), PlayerData!$G:$G,PlayerData!I:I,""),
_xlfn.XLOOKUP(_xlfn.CONCAT(14,"-",$A277, "-", "H"), PlayerData!$G:$G,PlayerData!I:I,""),
_xlfn.XLOOKUP(_xlfn.CONCAT(15,"-",$A277, "-", "H"), PlayerData!$G:$G,PlayerData!I:I,""),
_xlfn.XLOOKUP(_xlfn.CONCAT(16,"-",$A277, "-", "H"), PlayerData!$G:$G,PlayerData!I:I,""),
_xlfn.XLOOKUP(_xlfn.CONCAT(17,"-",$A277, "-", "H"), PlayerData!$G:$G,PlayerData!I:I,""),
_xlfn.XLOOKUP(_xlfn.CONCAT(18,"-",$A277, "-", "H"), PlayerData!$G:$G,PlayerData!I:I,"")))</f>
        <v>0</v>
      </c>
      <c r="G277" s="90" cm="1">
        <f t="array" ref="G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"H"), PlayerData!$G:$G,PlayerData!L:L,""),
_xlfn.XLOOKUP(_xlfn.CONCAT(1,"-",$A277, "-", "H"), PlayerData!$G:$G,PlayerData!L:L,""),
_xlfn.XLOOKUP(_xlfn.CONCAT(2,"-",$A277, "-", "H"), PlayerData!$G:$G,PlayerData!L:L,""),
_xlfn.XLOOKUP(_xlfn.CONCAT(3,"-",$A277, "-", "H"), PlayerData!$G:$G,PlayerData!L:L,""),
_xlfn.XLOOKUP(_xlfn.CONCAT(4,"-",$A277, "-", "H"), PlayerData!$G:$G,PlayerData!L:L,""),
_xlfn.XLOOKUP(_xlfn.CONCAT(5,"-",$A277, "-", "H"), PlayerData!$G:$G,PlayerData!L:L,""),
_xlfn.XLOOKUP(_xlfn.CONCAT(6,"-",$A277, "-", "H"), PlayerData!$G:$G,PlayerData!L:L,""),
_xlfn.XLOOKUP(_xlfn.CONCAT(7,"-",$A277, "-", "H"), PlayerData!$G:$G,PlayerData!L:L,""),
_xlfn.XLOOKUP(_xlfn.CONCAT(8,"-",$A277, "-", "H"), PlayerData!$G:$G,PlayerData!L:L,""),
_xlfn.XLOOKUP(_xlfn.CONCAT(9,"-",$A277, "-", "H"), PlayerData!$G:$G,PlayerData!L:L,""),
_xlfn.XLOOKUP(_xlfn.CONCAT(10,"-",$A277, "-", "H"), PlayerData!$G:$G,PlayerData!L:L,""),
_xlfn.XLOOKUP(_xlfn.CONCAT(11,"-",$A277, "-", "H"), PlayerData!$G:$G,PlayerData!L:L,""),
_xlfn.XLOOKUP(_xlfn.CONCAT(12,"-",$A277, "-", "H"), PlayerData!$G:$G,PlayerData!L:L,""),
_xlfn.XLOOKUP(_xlfn.CONCAT(13,"-",$A277, "-", "H"), PlayerData!$G:$G,PlayerData!L:L,""),
_xlfn.XLOOKUP(_xlfn.CONCAT(14,"-",$A277, "-", "H"), PlayerData!$G:$G,PlayerData!L:L,""),
_xlfn.XLOOKUP(_xlfn.CONCAT(15,"-",$A277, "-", "H"), PlayerData!$G:$G,PlayerData!L:L,""),
_xlfn.XLOOKUP(_xlfn.CONCAT(16,"-",$A277, "-", "H"), PlayerData!$G:$G,PlayerData!L:L,""),
_xlfn.XLOOKUP(_xlfn.CONCAT(17,"-",$A277, "-", "H"), PlayerData!$G:$G,PlayerData!L:L,""),
_xlfn.XLOOKUP(_xlfn.CONCAT(18,"-",$A277, "-", "H"), PlayerData!$G:$G,PlayerData!L:L,"")))</f>
        <v>0.27</v>
      </c>
      <c r="H277" s="132">
        <f t="shared" si="26"/>
        <v>6.8181818181818175</v>
      </c>
      <c r="I277" s="132">
        <f t="shared" si="27"/>
        <v>0</v>
      </c>
      <c r="J277" s="72">
        <f t="shared" si="28"/>
        <v>3.6388140161725073</v>
      </c>
      <c r="K277" s="138" cm="1">
        <f t="array" ref="K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"A"), PlayerData!$M:$M,PlayerData!N:N,""),
_xlfn.XLOOKUP(_xlfn.CONCAT(1,"-",$A277, "-", "A"), PlayerData!$M:$M,PlayerData!N:N,""),
_xlfn.XLOOKUP(_xlfn.CONCAT(2,"-",$A277, "-", "A"), PlayerData!$M:$M,PlayerData!N:N,""),
_xlfn.XLOOKUP(_xlfn.CONCAT(3,"-",$A277, "-", "A"), PlayerData!$M:$M,PlayerData!N:N,""),
_xlfn.XLOOKUP(_xlfn.CONCAT(4,"-",$A277, "-", "A"), PlayerData!$M:$M,PlayerData!N:N,""),
_xlfn.XLOOKUP(_xlfn.CONCAT(5,"-",$A277, "-", "A"), PlayerData!$M:$M,PlayerData!N:N,""),
_xlfn.XLOOKUP(_xlfn.CONCAT(6,"-",$A277, "-", "A"), PlayerData!$M:$M,PlayerData!N:N,""),
_xlfn.XLOOKUP(_xlfn.CONCAT(7,"-",$A277, "-", "A"), PlayerData!$M:$M,PlayerData!N:N,""),
_xlfn.XLOOKUP(_xlfn.CONCAT(8,"-",$A277, "-", "A"), PlayerData!$M:$M,PlayerData!N:N,""),
_xlfn.XLOOKUP(_xlfn.CONCAT(9,"-",$A277, "-", "A"), PlayerData!$M:$M,PlayerData!N:N,""),
_xlfn.XLOOKUP(_xlfn.CONCAT(10,"-",$A277, "-", "A"), PlayerData!$M:$M,PlayerData!N:N,""),
_xlfn.XLOOKUP(_xlfn.CONCAT(11,"-",$A277, "-", "A"), PlayerData!$M:$M,PlayerData!N:N,""),
_xlfn.XLOOKUP(_xlfn.CONCAT(12,"-",$A277, "-", "A"), PlayerData!$M:$M,PlayerData!N:N,""),
_xlfn.XLOOKUP(_xlfn.CONCAT(13,"-",$A277, "-", "A"), PlayerData!$M:$M,PlayerData!N:N,""),
_xlfn.XLOOKUP(_xlfn.CONCAT(14,"-",$A277, "-", "A"), PlayerData!$M:$M,PlayerData!N:N,""),
_xlfn.XLOOKUP(_xlfn.CONCAT(15,"-",$A277, "-", "A"), PlayerData!$M:$M,PlayerData!N:N,""),
_xlfn.XLOOKUP(_xlfn.CONCAT(16,"-",$A277, "-", "A"), PlayerData!$M:$M,PlayerData!N:N,""),
_xlfn.XLOOKUP(_xlfn.CONCAT(17,"-",$A277, "-", "A"), PlayerData!$M:$M,PlayerData!N:N,""),
_xlfn.XLOOKUP(_xlfn.CONCAT(18,"-",$A277, "-", "A"), PlayerData!$M:$M,PlayerData!N:N,"")))</f>
        <v>0.44</v>
      </c>
      <c r="L277" s="138" cm="1">
        <f t="array" ref="L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"A"), PlayerData!$M:$M,PlayerData!O:O,""),
_xlfn.XLOOKUP(_xlfn.CONCAT(1,"-",$A277, "-", "A"), PlayerData!$M:$M,PlayerData!O:O,""),
_xlfn.XLOOKUP(_xlfn.CONCAT(2,"-",$A277, "-", "A"), PlayerData!$M:$M,PlayerData!O:O,""),
_xlfn.XLOOKUP(_xlfn.CONCAT(3,"-",$A277, "-", "A"), PlayerData!$M:$M,PlayerData!O:O,""),
_xlfn.XLOOKUP(_xlfn.CONCAT(4,"-",$A277, "-", "A"), PlayerData!$M:$M,PlayerData!O:O,""),
_xlfn.XLOOKUP(_xlfn.CONCAT(5,"-",$A277, "-", "A"), PlayerData!$M:$M,PlayerData!O:O,""),
_xlfn.XLOOKUP(_xlfn.CONCAT(6,"-",$A277, "-", "A"), PlayerData!$M:$M,PlayerData!O:O,""),
_xlfn.XLOOKUP(_xlfn.CONCAT(7,"-",$A277, "-", "A"), PlayerData!$M:$M,PlayerData!O:O,""),
_xlfn.XLOOKUP(_xlfn.CONCAT(8,"-",$A277, "-", "A"), PlayerData!$M:$M,PlayerData!O:O,""),
_xlfn.XLOOKUP(_xlfn.CONCAT(9,"-",$A277, "-", "A"), PlayerData!$M:$M,PlayerData!O:O,""),
_xlfn.XLOOKUP(_xlfn.CONCAT(10,"-",$A277, "-", "A"), PlayerData!$M:$M,PlayerData!O:O,""),
_xlfn.XLOOKUP(_xlfn.CONCAT(11,"-",$A277, "-", "A"), PlayerData!$M:$M,PlayerData!O:O,""),
_xlfn.XLOOKUP(_xlfn.CONCAT(12,"-",$A277, "-", "A"), PlayerData!$M:$M,PlayerData!O:O,""),
_xlfn.XLOOKUP(_xlfn.CONCAT(13,"-",$A277, "-", "A"), PlayerData!$M:$M,PlayerData!O:O,""),
_xlfn.XLOOKUP(_xlfn.CONCAT(14,"-",$A277, "-", "A"), PlayerData!$M:$M,PlayerData!O:O,""),
_xlfn.XLOOKUP(_xlfn.CONCAT(15,"-",$A277, "-", "A"), PlayerData!$M:$M,PlayerData!O:O,""),
_xlfn.XLOOKUP(_xlfn.CONCAT(16,"-",$A277, "-", "A"), PlayerData!$M:$M,PlayerData!O:O,""),
_xlfn.XLOOKUP(_xlfn.CONCAT(17,"-",$A277, "-", "A"), PlayerData!$M:$M,PlayerData!O:O,""),
_xlfn.XLOOKUP(_xlfn.CONCAT(18,"-",$A277, "-", "A"), PlayerData!$M:$M,PlayerData!O:O,"")))</f>
        <v>0</v>
      </c>
      <c r="M277" s="96" cm="1">
        <f t="array" ref="M2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_xlfn.XLOOKUP(_xlfn.CONCAT(0,"-",$A277, "-", "A"), PlayerData!$M:$M,PlayerData!R:R,""),
_xlfn.XLOOKUP(_xlfn.CONCAT(1,"-",$A277, "-", "A"), PlayerData!$M:$M,PlayerData!R:R,""),
_xlfn.XLOOKUP(_xlfn.CONCAT(2,"-",$A277, "-", "A"), PlayerData!$M:$M,PlayerData!R:R,""),
_xlfn.XLOOKUP(_xlfn.CONCAT(3,"-",$A277, "-", "A"), PlayerData!$M:$M,PlayerData!R:R,""),
_xlfn.XLOOKUP(_xlfn.CONCAT(4,"-",$A277, "-", "A"), PlayerData!$M:$M,PlayerData!R:R,""),
_xlfn.XLOOKUP(_xlfn.CONCAT(5,"-",$A277, "-", "A"), PlayerData!$M:$M,PlayerData!R:R,""),
_xlfn.XLOOKUP(_xlfn.CONCAT(6,"-",$A277, "-", "A"), PlayerData!$M:$M,PlayerData!R:R,""),
_xlfn.XLOOKUP(_xlfn.CONCAT(7,"-",$A277, "-", "A"), PlayerData!$M:$M,PlayerData!R:R,""),
_xlfn.XLOOKUP(_xlfn.CONCAT(8,"-",$A277, "-", "A"), PlayerData!$M:$M,PlayerData!R:R,""),
_xlfn.XLOOKUP(_xlfn.CONCAT(9,"-",$A277, "-", "A"), PlayerData!$M:$M,PlayerData!R:R,""),
_xlfn.XLOOKUP(_xlfn.CONCAT(10,"-",$A277, "-", "A"), PlayerData!$M:$M,PlayerData!R:R,""),
_xlfn.XLOOKUP(_xlfn.CONCAT(11,"-",$A277, "-", "A"), PlayerData!$M:$M,PlayerData!R:R,""),
_xlfn.XLOOKUP(_xlfn.CONCAT(12,"-",$A277, "-", "A"), PlayerData!$M:$M,PlayerData!R:R,""),
_xlfn.XLOOKUP(_xlfn.CONCAT(13,"-",$A277, "-", "A"), PlayerData!$M:$M,PlayerData!R:R,""),
_xlfn.XLOOKUP(_xlfn.CONCAT(14,"-",$A277, "-", "A"), PlayerData!$M:$M,PlayerData!R:R,""),
_xlfn.XLOOKUP(_xlfn.CONCAT(15,"-",$A277, "-", "A"), PlayerData!$M:$M,PlayerData!R:R,""),
_xlfn.XLOOKUP(_xlfn.CONCAT(16,"-",$A277, "-", "A"), PlayerData!$M:$M,PlayerData!R:R,""),
_xlfn.XLOOKUP(_xlfn.CONCAT(17,"-",$A277, "-", "A"), PlayerData!$M:$M,PlayerData!R:R,""),
_xlfn.XLOOKUP(_xlfn.CONCAT(18,"-",$A277, "-", "A"), PlayerData!$M:$M,PlayerData!R:R,"")))</f>
        <v>0.42</v>
      </c>
      <c r="N277" s="134">
        <f t="shared" si="29"/>
        <v>10</v>
      </c>
      <c r="O277" s="134">
        <f t="shared" si="30"/>
        <v>0</v>
      </c>
      <c r="P277" s="73">
        <f t="shared" si="31"/>
        <v>5.6603773584905666</v>
      </c>
      <c r="Q277" s="132" cm="1">
        <f t="array" ref="Q277">IF(OR($A277=Solver!$T$12:$T$201),0,SUMPRODUCT($H277:$J277,$T$4:$V$4))</f>
        <v>3.6388140161725073</v>
      </c>
      <c r="R277" s="73" cm="1">
        <f t="array" ref="R277">IF(OR($A277=Solver!$T$12:$T$201),0, SUMPRODUCT($N277:$P277, $T$4:$V$4))</f>
        <v>5.6603773584905666</v>
      </c>
    </row>
    <row r="278" spans="1:18">
      <c r="A278" s="55">
        <v>276</v>
      </c>
      <c r="B278" s="55" t="str">
        <f>_xlfn.XLOOKUP($A278, PlayerData!$B$3:$B$394, PlayerData!C$3:C$394)</f>
        <v>SOU</v>
      </c>
      <c r="C278" s="55" t="str">
        <f>_xlfn.XLOOKUP($A278, PlayerData!$B$3:$B$394, PlayerData!D$3:D$394)</f>
        <v>D</v>
      </c>
      <c r="D278" s="31" t="str">
        <f>_xlfn.XLOOKUP($A278, PlayerData!$B$3:$B$394, PlayerData!E$3:E$394)</f>
        <v>Bertrand</v>
      </c>
      <c r="E278" s="136" cm="1">
        <f t="array" ref="E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"H"), PlayerData!$G:$G,PlayerData!H:H,""),
_xlfn.XLOOKUP(_xlfn.CONCAT(1,"-",$A278, "-", "H"), PlayerData!$G:$G,PlayerData!H:H,""),
_xlfn.XLOOKUP(_xlfn.CONCAT(2,"-",$A278, "-", "H"), PlayerData!$G:$G,PlayerData!H:H,""),
_xlfn.XLOOKUP(_xlfn.CONCAT(3,"-",$A278, "-", "H"), PlayerData!$G:$G,PlayerData!H:H,""),
_xlfn.XLOOKUP(_xlfn.CONCAT(4,"-",$A278, "-", "H"), PlayerData!$G:$G,PlayerData!H:H,""),
_xlfn.XLOOKUP(_xlfn.CONCAT(5,"-",$A278, "-", "H"), PlayerData!$G:$G,PlayerData!H:H,""),
_xlfn.XLOOKUP(_xlfn.CONCAT(6,"-",$A278, "-", "H"), PlayerData!$G:$G,PlayerData!H:H,""),
_xlfn.XLOOKUP(_xlfn.CONCAT(7,"-",$A278, "-", "H"), PlayerData!$G:$G,PlayerData!H:H,""),
_xlfn.XLOOKUP(_xlfn.CONCAT(8,"-",$A278, "-", "H"), PlayerData!$G:$G,PlayerData!H:H,""),
_xlfn.XLOOKUP(_xlfn.CONCAT(9,"-",$A278, "-", "H"), PlayerData!$G:$G,PlayerData!H:H,""),
_xlfn.XLOOKUP(_xlfn.CONCAT(10,"-",$A278, "-", "H"), PlayerData!$G:$G,PlayerData!H:H,""),
_xlfn.XLOOKUP(_xlfn.CONCAT(11,"-",$A278, "-", "H"), PlayerData!$G:$G,PlayerData!H:H,""),
_xlfn.XLOOKUP(_xlfn.CONCAT(12,"-",$A278, "-", "H"), PlayerData!$G:$G,PlayerData!H:H,""),
_xlfn.XLOOKUP(_xlfn.CONCAT(13,"-",$A278, "-", "H"), PlayerData!$G:$G,PlayerData!H:H,""),
_xlfn.XLOOKUP(_xlfn.CONCAT(14,"-",$A278, "-", "H"), PlayerData!$G:$G,PlayerData!H:H,""),
_xlfn.XLOOKUP(_xlfn.CONCAT(15,"-",$A278, "-", "H"), PlayerData!$G:$G,PlayerData!H:H,""),
_xlfn.XLOOKUP(_xlfn.CONCAT(16,"-",$A278, "-", "H"), PlayerData!$G:$G,PlayerData!H:H,""),
_xlfn.XLOOKUP(_xlfn.CONCAT(17,"-",$A278, "-", "H"), PlayerData!$G:$G,PlayerData!H:H,""),
_xlfn.XLOOKUP(_xlfn.CONCAT(18,"-",$A278, "-", "H"), PlayerData!$G:$G,PlayerData!H:H,"")))</f>
        <v>0.22</v>
      </c>
      <c r="F278" s="136" cm="1">
        <f t="array" ref="F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"H"), PlayerData!$G:$G,PlayerData!I:I,""),
_xlfn.XLOOKUP(_xlfn.CONCAT(1,"-",$A278, "-", "H"), PlayerData!$G:$G,PlayerData!I:I,""),
_xlfn.XLOOKUP(_xlfn.CONCAT(2,"-",$A278, "-", "H"), PlayerData!$G:$G,PlayerData!I:I,""),
_xlfn.XLOOKUP(_xlfn.CONCAT(3,"-",$A278, "-", "H"), PlayerData!$G:$G,PlayerData!I:I,""),
_xlfn.XLOOKUP(_xlfn.CONCAT(4,"-",$A278, "-", "H"), PlayerData!$G:$G,PlayerData!I:I,""),
_xlfn.XLOOKUP(_xlfn.CONCAT(5,"-",$A278, "-", "H"), PlayerData!$G:$G,PlayerData!I:I,""),
_xlfn.XLOOKUP(_xlfn.CONCAT(6,"-",$A278, "-", "H"), PlayerData!$G:$G,PlayerData!I:I,""),
_xlfn.XLOOKUP(_xlfn.CONCAT(7,"-",$A278, "-", "H"), PlayerData!$G:$G,PlayerData!I:I,""),
_xlfn.XLOOKUP(_xlfn.CONCAT(8,"-",$A278, "-", "H"), PlayerData!$G:$G,PlayerData!I:I,""),
_xlfn.XLOOKUP(_xlfn.CONCAT(9,"-",$A278, "-", "H"), PlayerData!$G:$G,PlayerData!I:I,""),
_xlfn.XLOOKUP(_xlfn.CONCAT(10,"-",$A278, "-", "H"), PlayerData!$G:$G,PlayerData!I:I,""),
_xlfn.XLOOKUP(_xlfn.CONCAT(11,"-",$A278, "-", "H"), PlayerData!$G:$G,PlayerData!I:I,""),
_xlfn.XLOOKUP(_xlfn.CONCAT(12,"-",$A278, "-", "H"), PlayerData!$G:$G,PlayerData!I:I,""),
_xlfn.XLOOKUP(_xlfn.CONCAT(13,"-",$A278, "-", "H"), PlayerData!$G:$G,PlayerData!I:I,""),
_xlfn.XLOOKUP(_xlfn.CONCAT(14,"-",$A278, "-", "H"), PlayerData!$G:$G,PlayerData!I:I,""),
_xlfn.XLOOKUP(_xlfn.CONCAT(15,"-",$A278, "-", "H"), PlayerData!$G:$G,PlayerData!I:I,""),
_xlfn.XLOOKUP(_xlfn.CONCAT(16,"-",$A278, "-", "H"), PlayerData!$G:$G,PlayerData!I:I,""),
_xlfn.XLOOKUP(_xlfn.CONCAT(17,"-",$A278, "-", "H"), PlayerData!$G:$G,PlayerData!I:I,""),
_xlfn.XLOOKUP(_xlfn.CONCAT(18,"-",$A278, "-", "H"), PlayerData!$G:$G,PlayerData!I:I,"")))</f>
        <v>0</v>
      </c>
      <c r="G278" s="90" cm="1">
        <f t="array" ref="G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"H"), PlayerData!$G:$G,PlayerData!L:L,""),
_xlfn.XLOOKUP(_xlfn.CONCAT(1,"-",$A278, "-", "H"), PlayerData!$G:$G,PlayerData!L:L,""),
_xlfn.XLOOKUP(_xlfn.CONCAT(2,"-",$A278, "-", "H"), PlayerData!$G:$G,PlayerData!L:L,""),
_xlfn.XLOOKUP(_xlfn.CONCAT(3,"-",$A278, "-", "H"), PlayerData!$G:$G,PlayerData!L:L,""),
_xlfn.XLOOKUP(_xlfn.CONCAT(4,"-",$A278, "-", "H"), PlayerData!$G:$G,PlayerData!L:L,""),
_xlfn.XLOOKUP(_xlfn.CONCAT(5,"-",$A278, "-", "H"), PlayerData!$G:$G,PlayerData!L:L,""),
_xlfn.XLOOKUP(_xlfn.CONCAT(6,"-",$A278, "-", "H"), PlayerData!$G:$G,PlayerData!L:L,""),
_xlfn.XLOOKUP(_xlfn.CONCAT(7,"-",$A278, "-", "H"), PlayerData!$G:$G,PlayerData!L:L,""),
_xlfn.XLOOKUP(_xlfn.CONCAT(8,"-",$A278, "-", "H"), PlayerData!$G:$G,PlayerData!L:L,""),
_xlfn.XLOOKUP(_xlfn.CONCAT(9,"-",$A278, "-", "H"), PlayerData!$G:$G,PlayerData!L:L,""),
_xlfn.XLOOKUP(_xlfn.CONCAT(10,"-",$A278, "-", "H"), PlayerData!$G:$G,PlayerData!L:L,""),
_xlfn.XLOOKUP(_xlfn.CONCAT(11,"-",$A278, "-", "H"), PlayerData!$G:$G,PlayerData!L:L,""),
_xlfn.XLOOKUP(_xlfn.CONCAT(12,"-",$A278, "-", "H"), PlayerData!$G:$G,PlayerData!L:L,""),
_xlfn.XLOOKUP(_xlfn.CONCAT(13,"-",$A278, "-", "H"), PlayerData!$G:$G,PlayerData!L:L,""),
_xlfn.XLOOKUP(_xlfn.CONCAT(14,"-",$A278, "-", "H"), PlayerData!$G:$G,PlayerData!L:L,""),
_xlfn.XLOOKUP(_xlfn.CONCAT(15,"-",$A278, "-", "H"), PlayerData!$G:$G,PlayerData!L:L,""),
_xlfn.XLOOKUP(_xlfn.CONCAT(16,"-",$A278, "-", "H"), PlayerData!$G:$G,PlayerData!L:L,""),
_xlfn.XLOOKUP(_xlfn.CONCAT(17,"-",$A278, "-", "H"), PlayerData!$G:$G,PlayerData!L:L,""),
_xlfn.XLOOKUP(_xlfn.CONCAT(18,"-",$A278, "-", "H"), PlayerData!$G:$G,PlayerData!L:L,"")))</f>
        <v>0.39</v>
      </c>
      <c r="H278" s="132">
        <f t="shared" si="26"/>
        <v>5</v>
      </c>
      <c r="I278" s="132">
        <f t="shared" si="27"/>
        <v>0</v>
      </c>
      <c r="J278" s="72">
        <f t="shared" si="28"/>
        <v>5.256064690026955</v>
      </c>
      <c r="K278" s="138" cm="1">
        <f t="array" ref="K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"A"), PlayerData!$M:$M,PlayerData!N:N,""),
_xlfn.XLOOKUP(_xlfn.CONCAT(1,"-",$A278, "-", "A"), PlayerData!$M:$M,PlayerData!N:N,""),
_xlfn.XLOOKUP(_xlfn.CONCAT(2,"-",$A278, "-", "A"), PlayerData!$M:$M,PlayerData!N:N,""),
_xlfn.XLOOKUP(_xlfn.CONCAT(3,"-",$A278, "-", "A"), PlayerData!$M:$M,PlayerData!N:N,""),
_xlfn.XLOOKUP(_xlfn.CONCAT(4,"-",$A278, "-", "A"), PlayerData!$M:$M,PlayerData!N:N,""),
_xlfn.XLOOKUP(_xlfn.CONCAT(5,"-",$A278, "-", "A"), PlayerData!$M:$M,PlayerData!N:N,""),
_xlfn.XLOOKUP(_xlfn.CONCAT(6,"-",$A278, "-", "A"), PlayerData!$M:$M,PlayerData!N:N,""),
_xlfn.XLOOKUP(_xlfn.CONCAT(7,"-",$A278, "-", "A"), PlayerData!$M:$M,PlayerData!N:N,""),
_xlfn.XLOOKUP(_xlfn.CONCAT(8,"-",$A278, "-", "A"), PlayerData!$M:$M,PlayerData!N:N,""),
_xlfn.XLOOKUP(_xlfn.CONCAT(9,"-",$A278, "-", "A"), PlayerData!$M:$M,PlayerData!N:N,""),
_xlfn.XLOOKUP(_xlfn.CONCAT(10,"-",$A278, "-", "A"), PlayerData!$M:$M,PlayerData!N:N,""),
_xlfn.XLOOKUP(_xlfn.CONCAT(11,"-",$A278, "-", "A"), PlayerData!$M:$M,PlayerData!N:N,""),
_xlfn.XLOOKUP(_xlfn.CONCAT(12,"-",$A278, "-", "A"), PlayerData!$M:$M,PlayerData!N:N,""),
_xlfn.XLOOKUP(_xlfn.CONCAT(13,"-",$A278, "-", "A"), PlayerData!$M:$M,PlayerData!N:N,""),
_xlfn.XLOOKUP(_xlfn.CONCAT(14,"-",$A278, "-", "A"), PlayerData!$M:$M,PlayerData!N:N,""),
_xlfn.XLOOKUP(_xlfn.CONCAT(15,"-",$A278, "-", "A"), PlayerData!$M:$M,PlayerData!N:N,""),
_xlfn.XLOOKUP(_xlfn.CONCAT(16,"-",$A278, "-", "A"), PlayerData!$M:$M,PlayerData!N:N,""),
_xlfn.XLOOKUP(_xlfn.CONCAT(17,"-",$A278, "-", "A"), PlayerData!$M:$M,PlayerData!N:N,""),
_xlfn.XLOOKUP(_xlfn.CONCAT(18,"-",$A278, "-", "A"), PlayerData!$M:$M,PlayerData!N:N,"")))</f>
        <v>0.22</v>
      </c>
      <c r="L278" s="138" cm="1">
        <f t="array" ref="L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"A"), PlayerData!$M:$M,PlayerData!O:O,""),
_xlfn.XLOOKUP(_xlfn.CONCAT(1,"-",$A278, "-", "A"), PlayerData!$M:$M,PlayerData!O:O,""),
_xlfn.XLOOKUP(_xlfn.CONCAT(2,"-",$A278, "-", "A"), PlayerData!$M:$M,PlayerData!O:O,""),
_xlfn.XLOOKUP(_xlfn.CONCAT(3,"-",$A278, "-", "A"), PlayerData!$M:$M,PlayerData!O:O,""),
_xlfn.XLOOKUP(_xlfn.CONCAT(4,"-",$A278, "-", "A"), PlayerData!$M:$M,PlayerData!O:O,""),
_xlfn.XLOOKUP(_xlfn.CONCAT(5,"-",$A278, "-", "A"), PlayerData!$M:$M,PlayerData!O:O,""),
_xlfn.XLOOKUP(_xlfn.CONCAT(6,"-",$A278, "-", "A"), PlayerData!$M:$M,PlayerData!O:O,""),
_xlfn.XLOOKUP(_xlfn.CONCAT(7,"-",$A278, "-", "A"), PlayerData!$M:$M,PlayerData!O:O,""),
_xlfn.XLOOKUP(_xlfn.CONCAT(8,"-",$A278, "-", "A"), PlayerData!$M:$M,PlayerData!O:O,""),
_xlfn.XLOOKUP(_xlfn.CONCAT(9,"-",$A278, "-", "A"), PlayerData!$M:$M,PlayerData!O:O,""),
_xlfn.XLOOKUP(_xlfn.CONCAT(10,"-",$A278, "-", "A"), PlayerData!$M:$M,PlayerData!O:O,""),
_xlfn.XLOOKUP(_xlfn.CONCAT(11,"-",$A278, "-", "A"), PlayerData!$M:$M,PlayerData!O:O,""),
_xlfn.XLOOKUP(_xlfn.CONCAT(12,"-",$A278, "-", "A"), PlayerData!$M:$M,PlayerData!O:O,""),
_xlfn.XLOOKUP(_xlfn.CONCAT(13,"-",$A278, "-", "A"), PlayerData!$M:$M,PlayerData!O:O,""),
_xlfn.XLOOKUP(_xlfn.CONCAT(14,"-",$A278, "-", "A"), PlayerData!$M:$M,PlayerData!O:O,""),
_xlfn.XLOOKUP(_xlfn.CONCAT(15,"-",$A278, "-", "A"), PlayerData!$M:$M,PlayerData!O:O,""),
_xlfn.XLOOKUP(_xlfn.CONCAT(16,"-",$A278, "-", "A"), PlayerData!$M:$M,PlayerData!O:O,""),
_xlfn.XLOOKUP(_xlfn.CONCAT(17,"-",$A278, "-", "A"), PlayerData!$M:$M,PlayerData!O:O,""),
_xlfn.XLOOKUP(_xlfn.CONCAT(18,"-",$A278, "-", "A"), PlayerData!$M:$M,PlayerData!O:O,"")))</f>
        <v>0</v>
      </c>
      <c r="M278" s="96" cm="1">
        <f t="array" ref="M2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_xlfn.XLOOKUP(_xlfn.CONCAT(0,"-",$A278, "-", "A"), PlayerData!$M:$M,PlayerData!R:R,""),
_xlfn.XLOOKUP(_xlfn.CONCAT(1,"-",$A278, "-", "A"), PlayerData!$M:$M,PlayerData!R:R,""),
_xlfn.XLOOKUP(_xlfn.CONCAT(2,"-",$A278, "-", "A"), PlayerData!$M:$M,PlayerData!R:R,""),
_xlfn.XLOOKUP(_xlfn.CONCAT(3,"-",$A278, "-", "A"), PlayerData!$M:$M,PlayerData!R:R,""),
_xlfn.XLOOKUP(_xlfn.CONCAT(4,"-",$A278, "-", "A"), PlayerData!$M:$M,PlayerData!R:R,""),
_xlfn.XLOOKUP(_xlfn.CONCAT(5,"-",$A278, "-", "A"), PlayerData!$M:$M,PlayerData!R:R,""),
_xlfn.XLOOKUP(_xlfn.CONCAT(6,"-",$A278, "-", "A"), PlayerData!$M:$M,PlayerData!R:R,""),
_xlfn.XLOOKUP(_xlfn.CONCAT(7,"-",$A278, "-", "A"), PlayerData!$M:$M,PlayerData!R:R,""),
_xlfn.XLOOKUP(_xlfn.CONCAT(8,"-",$A278, "-", "A"), PlayerData!$M:$M,PlayerData!R:R,""),
_xlfn.XLOOKUP(_xlfn.CONCAT(9,"-",$A278, "-", "A"), PlayerData!$M:$M,PlayerData!R:R,""),
_xlfn.XLOOKUP(_xlfn.CONCAT(10,"-",$A278, "-", "A"), PlayerData!$M:$M,PlayerData!R:R,""),
_xlfn.XLOOKUP(_xlfn.CONCAT(11,"-",$A278, "-", "A"), PlayerData!$M:$M,PlayerData!R:R,""),
_xlfn.XLOOKUP(_xlfn.CONCAT(12,"-",$A278, "-", "A"), PlayerData!$M:$M,PlayerData!R:R,""),
_xlfn.XLOOKUP(_xlfn.CONCAT(13,"-",$A278, "-", "A"), PlayerData!$M:$M,PlayerData!R:R,""),
_xlfn.XLOOKUP(_xlfn.CONCAT(14,"-",$A278, "-", "A"), PlayerData!$M:$M,PlayerData!R:R,""),
_xlfn.XLOOKUP(_xlfn.CONCAT(15,"-",$A278, "-", "A"), PlayerData!$M:$M,PlayerData!R:R,""),
_xlfn.XLOOKUP(_xlfn.CONCAT(16,"-",$A278, "-", "A"), PlayerData!$M:$M,PlayerData!R:R,""),
_xlfn.XLOOKUP(_xlfn.CONCAT(17,"-",$A278, "-", "A"), PlayerData!$M:$M,PlayerData!R:R,""),
_xlfn.XLOOKUP(_xlfn.CONCAT(18,"-",$A278, "-", "A"), PlayerData!$M:$M,PlayerData!R:R,"")))</f>
        <v>0.45</v>
      </c>
      <c r="N278" s="134">
        <f t="shared" si="29"/>
        <v>5</v>
      </c>
      <c r="O278" s="134">
        <f t="shared" si="30"/>
        <v>0</v>
      </c>
      <c r="P278" s="73">
        <f t="shared" si="31"/>
        <v>6.064690026954179</v>
      </c>
      <c r="Q278" s="132" cm="1">
        <f t="array" ref="Q278">IF(OR($A278=Solver!$T$12:$T$201),0,SUMPRODUCT($H278:$J278,$T$4:$V$4))</f>
        <v>5.256064690026955</v>
      </c>
      <c r="R278" s="73" cm="1">
        <f t="array" ref="R278">IF(OR($A278=Solver!$T$12:$T$201),0, SUMPRODUCT($N278:$P278, $T$4:$V$4))</f>
        <v>6.064690026954179</v>
      </c>
    </row>
    <row r="279" spans="1:18">
      <c r="A279" s="55">
        <v>277</v>
      </c>
      <c r="B279" s="55" t="str">
        <f>_xlfn.XLOOKUP($A279, PlayerData!$B$3:$B$394, PlayerData!C$3:C$394)</f>
        <v>ARS</v>
      </c>
      <c r="C279" s="55" t="str">
        <f>_xlfn.XLOOKUP($A279, PlayerData!$B$3:$B$394, PlayerData!D$3:D$394)</f>
        <v>D</v>
      </c>
      <c r="D279" s="31" t="str">
        <f>_xlfn.XLOOKUP($A279, PlayerData!$B$3:$B$394, PlayerData!E$3:E$394)</f>
        <v>Cédric</v>
      </c>
      <c r="E279" s="136" cm="1">
        <f t="array" ref="E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"H"), PlayerData!$G:$G,PlayerData!H:H,""),
_xlfn.XLOOKUP(_xlfn.CONCAT(1,"-",$A279, "-", "H"), PlayerData!$G:$G,PlayerData!H:H,""),
_xlfn.XLOOKUP(_xlfn.CONCAT(2,"-",$A279, "-", "H"), PlayerData!$G:$G,PlayerData!H:H,""),
_xlfn.XLOOKUP(_xlfn.CONCAT(3,"-",$A279, "-", "H"), PlayerData!$G:$G,PlayerData!H:H,""),
_xlfn.XLOOKUP(_xlfn.CONCAT(4,"-",$A279, "-", "H"), PlayerData!$G:$G,PlayerData!H:H,""),
_xlfn.XLOOKUP(_xlfn.CONCAT(5,"-",$A279, "-", "H"), PlayerData!$G:$G,PlayerData!H:H,""),
_xlfn.XLOOKUP(_xlfn.CONCAT(6,"-",$A279, "-", "H"), PlayerData!$G:$G,PlayerData!H:H,""),
_xlfn.XLOOKUP(_xlfn.CONCAT(7,"-",$A279, "-", "H"), PlayerData!$G:$G,PlayerData!H:H,""),
_xlfn.XLOOKUP(_xlfn.CONCAT(8,"-",$A279, "-", "H"), PlayerData!$G:$G,PlayerData!H:H,""),
_xlfn.XLOOKUP(_xlfn.CONCAT(9,"-",$A279, "-", "H"), PlayerData!$G:$G,PlayerData!H:H,""),
_xlfn.XLOOKUP(_xlfn.CONCAT(10,"-",$A279, "-", "H"), PlayerData!$G:$G,PlayerData!H:H,""),
_xlfn.XLOOKUP(_xlfn.CONCAT(11,"-",$A279, "-", "H"), PlayerData!$G:$G,PlayerData!H:H,""),
_xlfn.XLOOKUP(_xlfn.CONCAT(12,"-",$A279, "-", "H"), PlayerData!$G:$G,PlayerData!H:H,""),
_xlfn.XLOOKUP(_xlfn.CONCAT(13,"-",$A279, "-", "H"), PlayerData!$G:$G,PlayerData!H:H,""),
_xlfn.XLOOKUP(_xlfn.CONCAT(14,"-",$A279, "-", "H"), PlayerData!$G:$G,PlayerData!H:H,""),
_xlfn.XLOOKUP(_xlfn.CONCAT(15,"-",$A279, "-", "H"), PlayerData!$G:$G,PlayerData!H:H,""),
_xlfn.XLOOKUP(_xlfn.CONCAT(16,"-",$A279, "-", "H"), PlayerData!$G:$G,PlayerData!H:H,""),
_xlfn.XLOOKUP(_xlfn.CONCAT(17,"-",$A279, "-", "H"), PlayerData!$G:$G,PlayerData!H:H,""),
_xlfn.XLOOKUP(_xlfn.CONCAT(18,"-",$A279, "-", "H"), PlayerData!$G:$G,PlayerData!H:H,"")))</f>
        <v>0.5</v>
      </c>
      <c r="F279" s="136" cm="1">
        <f t="array" ref="F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"H"), PlayerData!$G:$G,PlayerData!I:I,""),
_xlfn.XLOOKUP(_xlfn.CONCAT(1,"-",$A279, "-", "H"), PlayerData!$G:$G,PlayerData!I:I,""),
_xlfn.XLOOKUP(_xlfn.CONCAT(2,"-",$A279, "-", "H"), PlayerData!$G:$G,PlayerData!I:I,""),
_xlfn.XLOOKUP(_xlfn.CONCAT(3,"-",$A279, "-", "H"), PlayerData!$G:$G,PlayerData!I:I,""),
_xlfn.XLOOKUP(_xlfn.CONCAT(4,"-",$A279, "-", "H"), PlayerData!$G:$G,PlayerData!I:I,""),
_xlfn.XLOOKUP(_xlfn.CONCAT(5,"-",$A279, "-", "H"), PlayerData!$G:$G,PlayerData!I:I,""),
_xlfn.XLOOKUP(_xlfn.CONCAT(6,"-",$A279, "-", "H"), PlayerData!$G:$G,PlayerData!I:I,""),
_xlfn.XLOOKUP(_xlfn.CONCAT(7,"-",$A279, "-", "H"), PlayerData!$G:$G,PlayerData!I:I,""),
_xlfn.XLOOKUP(_xlfn.CONCAT(8,"-",$A279, "-", "H"), PlayerData!$G:$G,PlayerData!I:I,""),
_xlfn.XLOOKUP(_xlfn.CONCAT(9,"-",$A279, "-", "H"), PlayerData!$G:$G,PlayerData!I:I,""),
_xlfn.XLOOKUP(_xlfn.CONCAT(10,"-",$A279, "-", "H"), PlayerData!$G:$G,PlayerData!I:I,""),
_xlfn.XLOOKUP(_xlfn.CONCAT(11,"-",$A279, "-", "H"), PlayerData!$G:$G,PlayerData!I:I,""),
_xlfn.XLOOKUP(_xlfn.CONCAT(12,"-",$A279, "-", "H"), PlayerData!$G:$G,PlayerData!I:I,""),
_xlfn.XLOOKUP(_xlfn.CONCAT(13,"-",$A279, "-", "H"), PlayerData!$G:$G,PlayerData!I:I,""),
_xlfn.XLOOKUP(_xlfn.CONCAT(14,"-",$A279, "-", "H"), PlayerData!$G:$G,PlayerData!I:I,""),
_xlfn.XLOOKUP(_xlfn.CONCAT(15,"-",$A279, "-", "H"), PlayerData!$G:$G,PlayerData!I:I,""),
_xlfn.XLOOKUP(_xlfn.CONCAT(16,"-",$A279, "-", "H"), PlayerData!$G:$G,PlayerData!I:I,""),
_xlfn.XLOOKUP(_xlfn.CONCAT(17,"-",$A279, "-", "H"), PlayerData!$G:$G,PlayerData!I:I,""),
_xlfn.XLOOKUP(_xlfn.CONCAT(18,"-",$A279, "-", "H"), PlayerData!$G:$G,PlayerData!I:I,"")))</f>
        <v>0</v>
      </c>
      <c r="G279" s="90" cm="1">
        <f t="array" ref="G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"H"), PlayerData!$G:$G,PlayerData!L:L,""),
_xlfn.XLOOKUP(_xlfn.CONCAT(1,"-",$A279, "-", "H"), PlayerData!$G:$G,PlayerData!L:L,""),
_xlfn.XLOOKUP(_xlfn.CONCAT(2,"-",$A279, "-", "H"), PlayerData!$G:$G,PlayerData!L:L,""),
_xlfn.XLOOKUP(_xlfn.CONCAT(3,"-",$A279, "-", "H"), PlayerData!$G:$G,PlayerData!L:L,""),
_xlfn.XLOOKUP(_xlfn.CONCAT(4,"-",$A279, "-", "H"), PlayerData!$G:$G,PlayerData!L:L,""),
_xlfn.XLOOKUP(_xlfn.CONCAT(5,"-",$A279, "-", "H"), PlayerData!$G:$G,PlayerData!L:L,""),
_xlfn.XLOOKUP(_xlfn.CONCAT(6,"-",$A279, "-", "H"), PlayerData!$G:$G,PlayerData!L:L,""),
_xlfn.XLOOKUP(_xlfn.CONCAT(7,"-",$A279, "-", "H"), PlayerData!$G:$G,PlayerData!L:L,""),
_xlfn.XLOOKUP(_xlfn.CONCAT(8,"-",$A279, "-", "H"), PlayerData!$G:$G,PlayerData!L:L,""),
_xlfn.XLOOKUP(_xlfn.CONCAT(9,"-",$A279, "-", "H"), PlayerData!$G:$G,PlayerData!L:L,""),
_xlfn.XLOOKUP(_xlfn.CONCAT(10,"-",$A279, "-", "H"), PlayerData!$G:$G,PlayerData!L:L,""),
_xlfn.XLOOKUP(_xlfn.CONCAT(11,"-",$A279, "-", "H"), PlayerData!$G:$G,PlayerData!L:L,""),
_xlfn.XLOOKUP(_xlfn.CONCAT(12,"-",$A279, "-", "H"), PlayerData!$G:$G,PlayerData!L:L,""),
_xlfn.XLOOKUP(_xlfn.CONCAT(13,"-",$A279, "-", "H"), PlayerData!$G:$G,PlayerData!L:L,""),
_xlfn.XLOOKUP(_xlfn.CONCAT(14,"-",$A279, "-", "H"), PlayerData!$G:$G,PlayerData!L:L,""),
_xlfn.XLOOKUP(_xlfn.CONCAT(15,"-",$A279, "-", "H"), PlayerData!$G:$G,PlayerData!L:L,""),
_xlfn.XLOOKUP(_xlfn.CONCAT(16,"-",$A279, "-", "H"), PlayerData!$G:$G,PlayerData!L:L,""),
_xlfn.XLOOKUP(_xlfn.CONCAT(17,"-",$A279, "-", "H"), PlayerData!$G:$G,PlayerData!L:L,""),
_xlfn.XLOOKUP(_xlfn.CONCAT(18,"-",$A279, "-", "H"), PlayerData!$G:$G,PlayerData!L:L,"")))</f>
        <v>0.63</v>
      </c>
      <c r="H279" s="132">
        <f t="shared" si="26"/>
        <v>11.363636363636363</v>
      </c>
      <c r="I279" s="132">
        <f t="shared" si="27"/>
        <v>0</v>
      </c>
      <c r="J279" s="72">
        <f t="shared" si="28"/>
        <v>8.4905660377358494</v>
      </c>
      <c r="K279" s="138" cm="1">
        <f t="array" ref="K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"A"), PlayerData!$M:$M,PlayerData!N:N,""),
_xlfn.XLOOKUP(_xlfn.CONCAT(1,"-",$A279, "-", "A"), PlayerData!$M:$M,PlayerData!N:N,""),
_xlfn.XLOOKUP(_xlfn.CONCAT(2,"-",$A279, "-", "A"), PlayerData!$M:$M,PlayerData!N:N,""),
_xlfn.XLOOKUP(_xlfn.CONCAT(3,"-",$A279, "-", "A"), PlayerData!$M:$M,PlayerData!N:N,""),
_xlfn.XLOOKUP(_xlfn.CONCAT(4,"-",$A279, "-", "A"), PlayerData!$M:$M,PlayerData!N:N,""),
_xlfn.XLOOKUP(_xlfn.CONCAT(5,"-",$A279, "-", "A"), PlayerData!$M:$M,PlayerData!N:N,""),
_xlfn.XLOOKUP(_xlfn.CONCAT(6,"-",$A279, "-", "A"), PlayerData!$M:$M,PlayerData!N:N,""),
_xlfn.XLOOKUP(_xlfn.CONCAT(7,"-",$A279, "-", "A"), PlayerData!$M:$M,PlayerData!N:N,""),
_xlfn.XLOOKUP(_xlfn.CONCAT(8,"-",$A279, "-", "A"), PlayerData!$M:$M,PlayerData!N:N,""),
_xlfn.XLOOKUP(_xlfn.CONCAT(9,"-",$A279, "-", "A"), PlayerData!$M:$M,PlayerData!N:N,""),
_xlfn.XLOOKUP(_xlfn.CONCAT(10,"-",$A279, "-", "A"), PlayerData!$M:$M,PlayerData!N:N,""),
_xlfn.XLOOKUP(_xlfn.CONCAT(11,"-",$A279, "-", "A"), PlayerData!$M:$M,PlayerData!N:N,""),
_xlfn.XLOOKUP(_xlfn.CONCAT(12,"-",$A279, "-", "A"), PlayerData!$M:$M,PlayerData!N:N,""),
_xlfn.XLOOKUP(_xlfn.CONCAT(13,"-",$A279, "-", "A"), PlayerData!$M:$M,PlayerData!N:N,""),
_xlfn.XLOOKUP(_xlfn.CONCAT(14,"-",$A279, "-", "A"), PlayerData!$M:$M,PlayerData!N:N,""),
_xlfn.XLOOKUP(_xlfn.CONCAT(15,"-",$A279, "-", "A"), PlayerData!$M:$M,PlayerData!N:N,""),
_xlfn.XLOOKUP(_xlfn.CONCAT(16,"-",$A279, "-", "A"), PlayerData!$M:$M,PlayerData!N:N,""),
_xlfn.XLOOKUP(_xlfn.CONCAT(17,"-",$A279, "-", "A"), PlayerData!$M:$M,PlayerData!N:N,""),
_xlfn.XLOOKUP(_xlfn.CONCAT(18,"-",$A279, "-", "A"), PlayerData!$M:$M,PlayerData!N:N,"")))</f>
        <v>0</v>
      </c>
      <c r="L279" s="138" cm="1">
        <f t="array" ref="L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"A"), PlayerData!$M:$M,PlayerData!O:O,""),
_xlfn.XLOOKUP(_xlfn.CONCAT(1,"-",$A279, "-", "A"), PlayerData!$M:$M,PlayerData!O:O,""),
_xlfn.XLOOKUP(_xlfn.CONCAT(2,"-",$A279, "-", "A"), PlayerData!$M:$M,PlayerData!O:O,""),
_xlfn.XLOOKUP(_xlfn.CONCAT(3,"-",$A279, "-", "A"), PlayerData!$M:$M,PlayerData!O:O,""),
_xlfn.XLOOKUP(_xlfn.CONCAT(4,"-",$A279, "-", "A"), PlayerData!$M:$M,PlayerData!O:O,""),
_xlfn.XLOOKUP(_xlfn.CONCAT(5,"-",$A279, "-", "A"), PlayerData!$M:$M,PlayerData!O:O,""),
_xlfn.XLOOKUP(_xlfn.CONCAT(6,"-",$A279, "-", "A"), PlayerData!$M:$M,PlayerData!O:O,""),
_xlfn.XLOOKUP(_xlfn.CONCAT(7,"-",$A279, "-", "A"), PlayerData!$M:$M,PlayerData!O:O,""),
_xlfn.XLOOKUP(_xlfn.CONCAT(8,"-",$A279, "-", "A"), PlayerData!$M:$M,PlayerData!O:O,""),
_xlfn.XLOOKUP(_xlfn.CONCAT(9,"-",$A279, "-", "A"), PlayerData!$M:$M,PlayerData!O:O,""),
_xlfn.XLOOKUP(_xlfn.CONCAT(10,"-",$A279, "-", "A"), PlayerData!$M:$M,PlayerData!O:O,""),
_xlfn.XLOOKUP(_xlfn.CONCAT(11,"-",$A279, "-", "A"), PlayerData!$M:$M,PlayerData!O:O,""),
_xlfn.XLOOKUP(_xlfn.CONCAT(12,"-",$A279, "-", "A"), PlayerData!$M:$M,PlayerData!O:O,""),
_xlfn.XLOOKUP(_xlfn.CONCAT(13,"-",$A279, "-", "A"), PlayerData!$M:$M,PlayerData!O:O,""),
_xlfn.XLOOKUP(_xlfn.CONCAT(14,"-",$A279, "-", "A"), PlayerData!$M:$M,PlayerData!O:O,""),
_xlfn.XLOOKUP(_xlfn.CONCAT(15,"-",$A279, "-", "A"), PlayerData!$M:$M,PlayerData!O:O,""),
_xlfn.XLOOKUP(_xlfn.CONCAT(16,"-",$A279, "-", "A"), PlayerData!$M:$M,PlayerData!O:O,""),
_xlfn.XLOOKUP(_xlfn.CONCAT(17,"-",$A279, "-", "A"), PlayerData!$M:$M,PlayerData!O:O,""),
_xlfn.XLOOKUP(_xlfn.CONCAT(18,"-",$A279, "-", "A"), PlayerData!$M:$M,PlayerData!O:O,"")))</f>
        <v>0</v>
      </c>
      <c r="M279" s="96" cm="1">
        <f t="array" ref="M2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_xlfn.XLOOKUP(_xlfn.CONCAT(0,"-",$A279, "-", "A"), PlayerData!$M:$M,PlayerData!R:R,""),
_xlfn.XLOOKUP(_xlfn.CONCAT(1,"-",$A279, "-", "A"), PlayerData!$M:$M,PlayerData!R:R,""),
_xlfn.XLOOKUP(_xlfn.CONCAT(2,"-",$A279, "-", "A"), PlayerData!$M:$M,PlayerData!R:R,""),
_xlfn.XLOOKUP(_xlfn.CONCAT(3,"-",$A279, "-", "A"), PlayerData!$M:$M,PlayerData!R:R,""),
_xlfn.XLOOKUP(_xlfn.CONCAT(4,"-",$A279, "-", "A"), PlayerData!$M:$M,PlayerData!R:R,""),
_xlfn.XLOOKUP(_xlfn.CONCAT(5,"-",$A279, "-", "A"), PlayerData!$M:$M,PlayerData!R:R,""),
_xlfn.XLOOKUP(_xlfn.CONCAT(6,"-",$A279, "-", "A"), PlayerData!$M:$M,PlayerData!R:R,""),
_xlfn.XLOOKUP(_xlfn.CONCAT(7,"-",$A279, "-", "A"), PlayerData!$M:$M,PlayerData!R:R,""),
_xlfn.XLOOKUP(_xlfn.CONCAT(8,"-",$A279, "-", "A"), PlayerData!$M:$M,PlayerData!R:R,""),
_xlfn.XLOOKUP(_xlfn.CONCAT(9,"-",$A279, "-", "A"), PlayerData!$M:$M,PlayerData!R:R,""),
_xlfn.XLOOKUP(_xlfn.CONCAT(10,"-",$A279, "-", "A"), PlayerData!$M:$M,PlayerData!R:R,""),
_xlfn.XLOOKUP(_xlfn.CONCAT(11,"-",$A279, "-", "A"), PlayerData!$M:$M,PlayerData!R:R,""),
_xlfn.XLOOKUP(_xlfn.CONCAT(12,"-",$A279, "-", "A"), PlayerData!$M:$M,PlayerData!R:R,""),
_xlfn.XLOOKUP(_xlfn.CONCAT(13,"-",$A279, "-", "A"), PlayerData!$M:$M,PlayerData!R:R,""),
_xlfn.XLOOKUP(_xlfn.CONCAT(14,"-",$A279, "-", "A"), PlayerData!$M:$M,PlayerData!R:R,""),
_xlfn.XLOOKUP(_xlfn.CONCAT(15,"-",$A279, "-", "A"), PlayerData!$M:$M,PlayerData!R:R,""),
_xlfn.XLOOKUP(_xlfn.CONCAT(16,"-",$A279, "-", "A"), PlayerData!$M:$M,PlayerData!R:R,""),
_xlfn.XLOOKUP(_xlfn.CONCAT(17,"-",$A279, "-", "A"), PlayerData!$M:$M,PlayerData!R:R,""),
_xlfn.XLOOKUP(_xlfn.CONCAT(18,"-",$A279, "-", "A"), PlayerData!$M:$M,PlayerData!R:R,"")))</f>
        <v>0.03</v>
      </c>
      <c r="N279" s="134">
        <f t="shared" si="29"/>
        <v>0</v>
      </c>
      <c r="O279" s="134">
        <f t="shared" si="30"/>
        <v>0</v>
      </c>
      <c r="P279" s="73">
        <f t="shared" si="31"/>
        <v>0.40431266846361191</v>
      </c>
      <c r="Q279" s="132" cm="1">
        <f t="array" ref="Q279">IF(OR($A279=Solver!$T$12:$T$201),0,SUMPRODUCT($H279:$J279,$T$4:$V$4))</f>
        <v>8.4905660377358494</v>
      </c>
      <c r="R279" s="73" cm="1">
        <f t="array" ref="R279">IF(OR($A279=Solver!$T$12:$T$201),0, SUMPRODUCT($N279:$P279, $T$4:$V$4))</f>
        <v>0.40431266846361191</v>
      </c>
    </row>
    <row r="280" spans="1:18">
      <c r="A280" s="55">
        <v>278</v>
      </c>
      <c r="B280" s="55" t="str">
        <f>_xlfn.XLOOKUP($A280, PlayerData!$B$3:$B$394, PlayerData!C$3:C$394)</f>
        <v>SOU</v>
      </c>
      <c r="C280" s="55" t="str">
        <f>_xlfn.XLOOKUP($A280, PlayerData!$B$3:$B$394, PlayerData!D$3:D$394)</f>
        <v>D</v>
      </c>
      <c r="D280" s="31" t="str">
        <f>_xlfn.XLOOKUP($A280, PlayerData!$B$3:$B$394, PlayerData!E$3:E$394)</f>
        <v>Stephens Jack</v>
      </c>
      <c r="E280" s="136" cm="1">
        <f t="array" ref="E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"H"), PlayerData!$G:$G,PlayerData!H:H,""),
_xlfn.XLOOKUP(_xlfn.CONCAT(1,"-",$A280, "-", "H"), PlayerData!$G:$G,PlayerData!H:H,""),
_xlfn.XLOOKUP(_xlfn.CONCAT(2,"-",$A280, "-", "H"), PlayerData!$G:$G,PlayerData!H:H,""),
_xlfn.XLOOKUP(_xlfn.CONCAT(3,"-",$A280, "-", "H"), PlayerData!$G:$G,PlayerData!H:H,""),
_xlfn.XLOOKUP(_xlfn.CONCAT(4,"-",$A280, "-", "H"), PlayerData!$G:$G,PlayerData!H:H,""),
_xlfn.XLOOKUP(_xlfn.CONCAT(5,"-",$A280, "-", "H"), PlayerData!$G:$G,PlayerData!H:H,""),
_xlfn.XLOOKUP(_xlfn.CONCAT(6,"-",$A280, "-", "H"), PlayerData!$G:$G,PlayerData!H:H,""),
_xlfn.XLOOKUP(_xlfn.CONCAT(7,"-",$A280, "-", "H"), PlayerData!$G:$G,PlayerData!H:H,""),
_xlfn.XLOOKUP(_xlfn.CONCAT(8,"-",$A280, "-", "H"), PlayerData!$G:$G,PlayerData!H:H,""),
_xlfn.XLOOKUP(_xlfn.CONCAT(9,"-",$A280, "-", "H"), PlayerData!$G:$G,PlayerData!H:H,""),
_xlfn.XLOOKUP(_xlfn.CONCAT(10,"-",$A280, "-", "H"), PlayerData!$G:$G,PlayerData!H:H,""),
_xlfn.XLOOKUP(_xlfn.CONCAT(11,"-",$A280, "-", "H"), PlayerData!$G:$G,PlayerData!H:H,""),
_xlfn.XLOOKUP(_xlfn.CONCAT(12,"-",$A280, "-", "H"), PlayerData!$G:$G,PlayerData!H:H,""),
_xlfn.XLOOKUP(_xlfn.CONCAT(13,"-",$A280, "-", "H"), PlayerData!$G:$G,PlayerData!H:H,""),
_xlfn.XLOOKUP(_xlfn.CONCAT(14,"-",$A280, "-", "H"), PlayerData!$G:$G,PlayerData!H:H,""),
_xlfn.XLOOKUP(_xlfn.CONCAT(15,"-",$A280, "-", "H"), PlayerData!$G:$G,PlayerData!H:H,""),
_xlfn.XLOOKUP(_xlfn.CONCAT(16,"-",$A280, "-", "H"), PlayerData!$G:$G,PlayerData!H:H,""),
_xlfn.XLOOKUP(_xlfn.CONCAT(17,"-",$A280, "-", "H"), PlayerData!$G:$G,PlayerData!H:H,""),
_xlfn.XLOOKUP(_xlfn.CONCAT(18,"-",$A280, "-", "H"), PlayerData!$G:$G,PlayerData!H:H,"")))</f>
        <v>0.33</v>
      </c>
      <c r="F280" s="136" cm="1">
        <f t="array" ref="F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"H"), PlayerData!$G:$G,PlayerData!I:I,""),
_xlfn.XLOOKUP(_xlfn.CONCAT(1,"-",$A280, "-", "H"), PlayerData!$G:$G,PlayerData!I:I,""),
_xlfn.XLOOKUP(_xlfn.CONCAT(2,"-",$A280, "-", "H"), PlayerData!$G:$G,PlayerData!I:I,""),
_xlfn.XLOOKUP(_xlfn.CONCAT(3,"-",$A280, "-", "H"), PlayerData!$G:$G,PlayerData!I:I,""),
_xlfn.XLOOKUP(_xlfn.CONCAT(4,"-",$A280, "-", "H"), PlayerData!$G:$G,PlayerData!I:I,""),
_xlfn.XLOOKUP(_xlfn.CONCAT(5,"-",$A280, "-", "H"), PlayerData!$G:$G,PlayerData!I:I,""),
_xlfn.XLOOKUP(_xlfn.CONCAT(6,"-",$A280, "-", "H"), PlayerData!$G:$G,PlayerData!I:I,""),
_xlfn.XLOOKUP(_xlfn.CONCAT(7,"-",$A280, "-", "H"), PlayerData!$G:$G,PlayerData!I:I,""),
_xlfn.XLOOKUP(_xlfn.CONCAT(8,"-",$A280, "-", "H"), PlayerData!$G:$G,PlayerData!I:I,""),
_xlfn.XLOOKUP(_xlfn.CONCAT(9,"-",$A280, "-", "H"), PlayerData!$G:$G,PlayerData!I:I,""),
_xlfn.XLOOKUP(_xlfn.CONCAT(10,"-",$A280, "-", "H"), PlayerData!$G:$G,PlayerData!I:I,""),
_xlfn.XLOOKUP(_xlfn.CONCAT(11,"-",$A280, "-", "H"), PlayerData!$G:$G,PlayerData!I:I,""),
_xlfn.XLOOKUP(_xlfn.CONCAT(12,"-",$A280, "-", "H"), PlayerData!$G:$G,PlayerData!I:I,""),
_xlfn.XLOOKUP(_xlfn.CONCAT(13,"-",$A280, "-", "H"), PlayerData!$G:$G,PlayerData!I:I,""),
_xlfn.XLOOKUP(_xlfn.CONCAT(14,"-",$A280, "-", "H"), PlayerData!$G:$G,PlayerData!I:I,""),
_xlfn.XLOOKUP(_xlfn.CONCAT(15,"-",$A280, "-", "H"), PlayerData!$G:$G,PlayerData!I:I,""),
_xlfn.XLOOKUP(_xlfn.CONCAT(16,"-",$A280, "-", "H"), PlayerData!$G:$G,PlayerData!I:I,""),
_xlfn.XLOOKUP(_xlfn.CONCAT(17,"-",$A280, "-", "H"), PlayerData!$G:$G,PlayerData!I:I,""),
_xlfn.XLOOKUP(_xlfn.CONCAT(18,"-",$A280, "-", "H"), PlayerData!$G:$G,PlayerData!I:I,"")))</f>
        <v>0</v>
      </c>
      <c r="G280" s="90" cm="1">
        <f t="array" ref="G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"H"), PlayerData!$G:$G,PlayerData!L:L,""),
_xlfn.XLOOKUP(_xlfn.CONCAT(1,"-",$A280, "-", "H"), PlayerData!$G:$G,PlayerData!L:L,""),
_xlfn.XLOOKUP(_xlfn.CONCAT(2,"-",$A280, "-", "H"), PlayerData!$G:$G,PlayerData!L:L,""),
_xlfn.XLOOKUP(_xlfn.CONCAT(3,"-",$A280, "-", "H"), PlayerData!$G:$G,PlayerData!L:L,""),
_xlfn.XLOOKUP(_xlfn.CONCAT(4,"-",$A280, "-", "H"), PlayerData!$G:$G,PlayerData!L:L,""),
_xlfn.XLOOKUP(_xlfn.CONCAT(5,"-",$A280, "-", "H"), PlayerData!$G:$G,PlayerData!L:L,""),
_xlfn.XLOOKUP(_xlfn.CONCAT(6,"-",$A280, "-", "H"), PlayerData!$G:$G,PlayerData!L:L,""),
_xlfn.XLOOKUP(_xlfn.CONCAT(7,"-",$A280, "-", "H"), PlayerData!$G:$G,PlayerData!L:L,""),
_xlfn.XLOOKUP(_xlfn.CONCAT(8,"-",$A280, "-", "H"), PlayerData!$G:$G,PlayerData!L:L,""),
_xlfn.XLOOKUP(_xlfn.CONCAT(9,"-",$A280, "-", "H"), PlayerData!$G:$G,PlayerData!L:L,""),
_xlfn.XLOOKUP(_xlfn.CONCAT(10,"-",$A280, "-", "H"), PlayerData!$G:$G,PlayerData!L:L,""),
_xlfn.XLOOKUP(_xlfn.CONCAT(11,"-",$A280, "-", "H"), PlayerData!$G:$G,PlayerData!L:L,""),
_xlfn.XLOOKUP(_xlfn.CONCAT(12,"-",$A280, "-", "H"), PlayerData!$G:$G,PlayerData!L:L,""),
_xlfn.XLOOKUP(_xlfn.CONCAT(13,"-",$A280, "-", "H"), PlayerData!$G:$G,PlayerData!L:L,""),
_xlfn.XLOOKUP(_xlfn.CONCAT(14,"-",$A280, "-", "H"), PlayerData!$G:$G,PlayerData!L:L,""),
_xlfn.XLOOKUP(_xlfn.CONCAT(15,"-",$A280, "-", "H"), PlayerData!$G:$G,PlayerData!L:L,""),
_xlfn.XLOOKUP(_xlfn.CONCAT(16,"-",$A280, "-", "H"), PlayerData!$G:$G,PlayerData!L:L,""),
_xlfn.XLOOKUP(_xlfn.CONCAT(17,"-",$A280, "-", "H"), PlayerData!$G:$G,PlayerData!L:L,""),
_xlfn.XLOOKUP(_xlfn.CONCAT(18,"-",$A280, "-", "H"), PlayerData!$G:$G,PlayerData!L:L,"")))</f>
        <v>0.18</v>
      </c>
      <c r="H280" s="132">
        <f t="shared" si="26"/>
        <v>7.4999999999999991</v>
      </c>
      <c r="I280" s="132">
        <f t="shared" si="27"/>
        <v>0</v>
      </c>
      <c r="J280" s="72">
        <f t="shared" si="28"/>
        <v>2.4258760107816713</v>
      </c>
      <c r="K280" s="138" cm="1">
        <f t="array" ref="K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"A"), PlayerData!$M:$M,PlayerData!N:N,""),
_xlfn.XLOOKUP(_xlfn.CONCAT(1,"-",$A280, "-", "A"), PlayerData!$M:$M,PlayerData!N:N,""),
_xlfn.XLOOKUP(_xlfn.CONCAT(2,"-",$A280, "-", "A"), PlayerData!$M:$M,PlayerData!N:N,""),
_xlfn.XLOOKUP(_xlfn.CONCAT(3,"-",$A280, "-", "A"), PlayerData!$M:$M,PlayerData!N:N,""),
_xlfn.XLOOKUP(_xlfn.CONCAT(4,"-",$A280, "-", "A"), PlayerData!$M:$M,PlayerData!N:N,""),
_xlfn.XLOOKUP(_xlfn.CONCAT(5,"-",$A280, "-", "A"), PlayerData!$M:$M,PlayerData!N:N,""),
_xlfn.XLOOKUP(_xlfn.CONCAT(6,"-",$A280, "-", "A"), PlayerData!$M:$M,PlayerData!N:N,""),
_xlfn.XLOOKUP(_xlfn.CONCAT(7,"-",$A280, "-", "A"), PlayerData!$M:$M,PlayerData!N:N,""),
_xlfn.XLOOKUP(_xlfn.CONCAT(8,"-",$A280, "-", "A"), PlayerData!$M:$M,PlayerData!N:N,""),
_xlfn.XLOOKUP(_xlfn.CONCAT(9,"-",$A280, "-", "A"), PlayerData!$M:$M,PlayerData!N:N,""),
_xlfn.XLOOKUP(_xlfn.CONCAT(10,"-",$A280, "-", "A"), PlayerData!$M:$M,PlayerData!N:N,""),
_xlfn.XLOOKUP(_xlfn.CONCAT(11,"-",$A280, "-", "A"), PlayerData!$M:$M,PlayerData!N:N,""),
_xlfn.XLOOKUP(_xlfn.CONCAT(12,"-",$A280, "-", "A"), PlayerData!$M:$M,PlayerData!N:N,""),
_xlfn.XLOOKUP(_xlfn.CONCAT(13,"-",$A280, "-", "A"), PlayerData!$M:$M,PlayerData!N:N,""),
_xlfn.XLOOKUP(_xlfn.CONCAT(14,"-",$A280, "-", "A"), PlayerData!$M:$M,PlayerData!N:N,""),
_xlfn.XLOOKUP(_xlfn.CONCAT(15,"-",$A280, "-", "A"), PlayerData!$M:$M,PlayerData!N:N,""),
_xlfn.XLOOKUP(_xlfn.CONCAT(16,"-",$A280, "-", "A"), PlayerData!$M:$M,PlayerData!N:N,""),
_xlfn.XLOOKUP(_xlfn.CONCAT(17,"-",$A280, "-", "A"), PlayerData!$M:$M,PlayerData!N:N,""),
_xlfn.XLOOKUP(_xlfn.CONCAT(18,"-",$A280, "-", "A"), PlayerData!$M:$M,PlayerData!N:N,"")))</f>
        <v>0.12</v>
      </c>
      <c r="L280" s="138" cm="1">
        <f t="array" ref="L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"A"), PlayerData!$M:$M,PlayerData!O:O,""),
_xlfn.XLOOKUP(_xlfn.CONCAT(1,"-",$A280, "-", "A"), PlayerData!$M:$M,PlayerData!O:O,""),
_xlfn.XLOOKUP(_xlfn.CONCAT(2,"-",$A280, "-", "A"), PlayerData!$M:$M,PlayerData!O:O,""),
_xlfn.XLOOKUP(_xlfn.CONCAT(3,"-",$A280, "-", "A"), PlayerData!$M:$M,PlayerData!O:O,""),
_xlfn.XLOOKUP(_xlfn.CONCAT(4,"-",$A280, "-", "A"), PlayerData!$M:$M,PlayerData!O:O,""),
_xlfn.XLOOKUP(_xlfn.CONCAT(5,"-",$A280, "-", "A"), PlayerData!$M:$M,PlayerData!O:O,""),
_xlfn.XLOOKUP(_xlfn.CONCAT(6,"-",$A280, "-", "A"), PlayerData!$M:$M,PlayerData!O:O,""),
_xlfn.XLOOKUP(_xlfn.CONCAT(7,"-",$A280, "-", "A"), PlayerData!$M:$M,PlayerData!O:O,""),
_xlfn.XLOOKUP(_xlfn.CONCAT(8,"-",$A280, "-", "A"), PlayerData!$M:$M,PlayerData!O:O,""),
_xlfn.XLOOKUP(_xlfn.CONCAT(9,"-",$A280, "-", "A"), PlayerData!$M:$M,PlayerData!O:O,""),
_xlfn.XLOOKUP(_xlfn.CONCAT(10,"-",$A280, "-", "A"), PlayerData!$M:$M,PlayerData!O:O,""),
_xlfn.XLOOKUP(_xlfn.CONCAT(11,"-",$A280, "-", "A"), PlayerData!$M:$M,PlayerData!O:O,""),
_xlfn.XLOOKUP(_xlfn.CONCAT(12,"-",$A280, "-", "A"), PlayerData!$M:$M,PlayerData!O:O,""),
_xlfn.XLOOKUP(_xlfn.CONCAT(13,"-",$A280, "-", "A"), PlayerData!$M:$M,PlayerData!O:O,""),
_xlfn.XLOOKUP(_xlfn.CONCAT(14,"-",$A280, "-", "A"), PlayerData!$M:$M,PlayerData!O:O,""),
_xlfn.XLOOKUP(_xlfn.CONCAT(15,"-",$A280, "-", "A"), PlayerData!$M:$M,PlayerData!O:O,""),
_xlfn.XLOOKUP(_xlfn.CONCAT(16,"-",$A280, "-", "A"), PlayerData!$M:$M,PlayerData!O:O,""),
_xlfn.XLOOKUP(_xlfn.CONCAT(17,"-",$A280, "-", "A"), PlayerData!$M:$M,PlayerData!O:O,""),
_xlfn.XLOOKUP(_xlfn.CONCAT(18,"-",$A280, "-", "A"), PlayerData!$M:$M,PlayerData!O:O,"")))</f>
        <v>0.12</v>
      </c>
      <c r="M280" s="96" cm="1">
        <f t="array" ref="M2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_xlfn.XLOOKUP(_xlfn.CONCAT(0,"-",$A280, "-", "A"), PlayerData!$M:$M,PlayerData!R:R,""),
_xlfn.XLOOKUP(_xlfn.CONCAT(1,"-",$A280, "-", "A"), PlayerData!$M:$M,PlayerData!R:R,""),
_xlfn.XLOOKUP(_xlfn.CONCAT(2,"-",$A280, "-", "A"), PlayerData!$M:$M,PlayerData!R:R,""),
_xlfn.XLOOKUP(_xlfn.CONCAT(3,"-",$A280, "-", "A"), PlayerData!$M:$M,PlayerData!R:R,""),
_xlfn.XLOOKUP(_xlfn.CONCAT(4,"-",$A280, "-", "A"), PlayerData!$M:$M,PlayerData!R:R,""),
_xlfn.XLOOKUP(_xlfn.CONCAT(5,"-",$A280, "-", "A"), PlayerData!$M:$M,PlayerData!R:R,""),
_xlfn.XLOOKUP(_xlfn.CONCAT(6,"-",$A280, "-", "A"), PlayerData!$M:$M,PlayerData!R:R,""),
_xlfn.XLOOKUP(_xlfn.CONCAT(7,"-",$A280, "-", "A"), PlayerData!$M:$M,PlayerData!R:R,""),
_xlfn.XLOOKUP(_xlfn.CONCAT(8,"-",$A280, "-", "A"), PlayerData!$M:$M,PlayerData!R:R,""),
_xlfn.XLOOKUP(_xlfn.CONCAT(9,"-",$A280, "-", "A"), PlayerData!$M:$M,PlayerData!R:R,""),
_xlfn.XLOOKUP(_xlfn.CONCAT(10,"-",$A280, "-", "A"), PlayerData!$M:$M,PlayerData!R:R,""),
_xlfn.XLOOKUP(_xlfn.CONCAT(11,"-",$A280, "-", "A"), PlayerData!$M:$M,PlayerData!R:R,""),
_xlfn.XLOOKUP(_xlfn.CONCAT(12,"-",$A280, "-", "A"), PlayerData!$M:$M,PlayerData!R:R,""),
_xlfn.XLOOKUP(_xlfn.CONCAT(13,"-",$A280, "-", "A"), PlayerData!$M:$M,PlayerData!R:R,""),
_xlfn.XLOOKUP(_xlfn.CONCAT(14,"-",$A280, "-", "A"), PlayerData!$M:$M,PlayerData!R:R,""),
_xlfn.XLOOKUP(_xlfn.CONCAT(15,"-",$A280, "-", "A"), PlayerData!$M:$M,PlayerData!R:R,""),
_xlfn.XLOOKUP(_xlfn.CONCAT(16,"-",$A280, "-", "A"), PlayerData!$M:$M,PlayerData!R:R,""),
_xlfn.XLOOKUP(_xlfn.CONCAT(17,"-",$A280, "-", "A"), PlayerData!$M:$M,PlayerData!R:R,""),
_xlfn.XLOOKUP(_xlfn.CONCAT(18,"-",$A280, "-", "A"), PlayerData!$M:$M,PlayerData!R:R,"")))</f>
        <v>0.57000000000000006</v>
      </c>
      <c r="N280" s="134">
        <f t="shared" si="29"/>
        <v>2.7272727272727271</v>
      </c>
      <c r="O280" s="134">
        <f t="shared" si="30"/>
        <v>5.4545454545454541</v>
      </c>
      <c r="P280" s="73">
        <f t="shared" si="31"/>
        <v>7.6819407008086271</v>
      </c>
      <c r="Q280" s="132" cm="1">
        <f t="array" ref="Q280">IF(OR($A280=Solver!$T$12:$T$201),0,SUMPRODUCT($H280:$J280,$T$4:$V$4))</f>
        <v>2.4258760107816713</v>
      </c>
      <c r="R280" s="73" cm="1">
        <f t="array" ref="R280">IF(OR($A280=Solver!$T$12:$T$201),0, SUMPRODUCT($N280:$P280, $T$4:$V$4))</f>
        <v>7.6819407008086271</v>
      </c>
    </row>
    <row r="281" spans="1:18">
      <c r="A281" s="55">
        <v>279</v>
      </c>
      <c r="B281" s="55" t="str">
        <f>_xlfn.XLOOKUP($A281, PlayerData!$B$3:$B$394, PlayerData!C$3:C$394)</f>
        <v>SOU</v>
      </c>
      <c r="C281" s="55" t="str">
        <f>_xlfn.XLOOKUP($A281, PlayerData!$B$3:$B$394, PlayerData!D$3:D$394)</f>
        <v>D</v>
      </c>
      <c r="D281" s="31" t="str">
        <f>_xlfn.XLOOKUP($A281, PlayerData!$B$3:$B$394, PlayerData!E$3:E$394)</f>
        <v>Valery</v>
      </c>
      <c r="E281" s="136" cm="1">
        <f t="array" ref="E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"H"), PlayerData!$G:$G,PlayerData!H:H,""),
_xlfn.XLOOKUP(_xlfn.CONCAT(1,"-",$A281, "-", "H"), PlayerData!$G:$G,PlayerData!H:H,""),
_xlfn.XLOOKUP(_xlfn.CONCAT(2,"-",$A281, "-", "H"), PlayerData!$G:$G,PlayerData!H:H,""),
_xlfn.XLOOKUP(_xlfn.CONCAT(3,"-",$A281, "-", "H"), PlayerData!$G:$G,PlayerData!H:H,""),
_xlfn.XLOOKUP(_xlfn.CONCAT(4,"-",$A281, "-", "H"), PlayerData!$G:$G,PlayerData!H:H,""),
_xlfn.XLOOKUP(_xlfn.CONCAT(5,"-",$A281, "-", "H"), PlayerData!$G:$G,PlayerData!H:H,""),
_xlfn.XLOOKUP(_xlfn.CONCAT(6,"-",$A281, "-", "H"), PlayerData!$G:$G,PlayerData!H:H,""),
_xlfn.XLOOKUP(_xlfn.CONCAT(7,"-",$A281, "-", "H"), PlayerData!$G:$G,PlayerData!H:H,""),
_xlfn.XLOOKUP(_xlfn.CONCAT(8,"-",$A281, "-", "H"), PlayerData!$G:$G,PlayerData!H:H,""),
_xlfn.XLOOKUP(_xlfn.CONCAT(9,"-",$A281, "-", "H"), PlayerData!$G:$G,PlayerData!H:H,""),
_xlfn.XLOOKUP(_xlfn.CONCAT(10,"-",$A281, "-", "H"), PlayerData!$G:$G,PlayerData!H:H,""),
_xlfn.XLOOKUP(_xlfn.CONCAT(11,"-",$A281, "-", "H"), PlayerData!$G:$G,PlayerData!H:H,""),
_xlfn.XLOOKUP(_xlfn.CONCAT(12,"-",$A281, "-", "H"), PlayerData!$G:$G,PlayerData!H:H,""),
_xlfn.XLOOKUP(_xlfn.CONCAT(13,"-",$A281, "-", "H"), PlayerData!$G:$G,PlayerData!H:H,""),
_xlfn.XLOOKUP(_xlfn.CONCAT(14,"-",$A281, "-", "H"), PlayerData!$G:$G,PlayerData!H:H,""),
_xlfn.XLOOKUP(_xlfn.CONCAT(15,"-",$A281, "-", "H"), PlayerData!$G:$G,PlayerData!H:H,""),
_xlfn.XLOOKUP(_xlfn.CONCAT(16,"-",$A281, "-", "H"), PlayerData!$G:$G,PlayerData!H:H,""),
_xlfn.XLOOKUP(_xlfn.CONCAT(17,"-",$A281, "-", "H"), PlayerData!$G:$G,PlayerData!H:H,""),
_xlfn.XLOOKUP(_xlfn.CONCAT(18,"-",$A281, "-", "H"), PlayerData!$G:$G,PlayerData!H:H,"")))</f>
        <v>0.5</v>
      </c>
      <c r="F281" s="136" cm="1">
        <f t="array" ref="F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"H"), PlayerData!$G:$G,PlayerData!I:I,""),
_xlfn.XLOOKUP(_xlfn.CONCAT(1,"-",$A281, "-", "H"), PlayerData!$G:$G,PlayerData!I:I,""),
_xlfn.XLOOKUP(_xlfn.CONCAT(2,"-",$A281, "-", "H"), PlayerData!$G:$G,PlayerData!I:I,""),
_xlfn.XLOOKUP(_xlfn.CONCAT(3,"-",$A281, "-", "H"), PlayerData!$G:$G,PlayerData!I:I,""),
_xlfn.XLOOKUP(_xlfn.CONCAT(4,"-",$A281, "-", "H"), PlayerData!$G:$G,PlayerData!I:I,""),
_xlfn.XLOOKUP(_xlfn.CONCAT(5,"-",$A281, "-", "H"), PlayerData!$G:$G,PlayerData!I:I,""),
_xlfn.XLOOKUP(_xlfn.CONCAT(6,"-",$A281, "-", "H"), PlayerData!$G:$G,PlayerData!I:I,""),
_xlfn.XLOOKUP(_xlfn.CONCAT(7,"-",$A281, "-", "H"), PlayerData!$G:$G,PlayerData!I:I,""),
_xlfn.XLOOKUP(_xlfn.CONCAT(8,"-",$A281, "-", "H"), PlayerData!$G:$G,PlayerData!I:I,""),
_xlfn.XLOOKUP(_xlfn.CONCAT(9,"-",$A281, "-", "H"), PlayerData!$G:$G,PlayerData!I:I,""),
_xlfn.XLOOKUP(_xlfn.CONCAT(10,"-",$A281, "-", "H"), PlayerData!$G:$G,PlayerData!I:I,""),
_xlfn.XLOOKUP(_xlfn.CONCAT(11,"-",$A281, "-", "H"), PlayerData!$G:$G,PlayerData!I:I,""),
_xlfn.XLOOKUP(_xlfn.CONCAT(12,"-",$A281, "-", "H"), PlayerData!$G:$G,PlayerData!I:I,""),
_xlfn.XLOOKUP(_xlfn.CONCAT(13,"-",$A281, "-", "H"), PlayerData!$G:$G,PlayerData!I:I,""),
_xlfn.XLOOKUP(_xlfn.CONCAT(14,"-",$A281, "-", "H"), PlayerData!$G:$G,PlayerData!I:I,""),
_xlfn.XLOOKUP(_xlfn.CONCAT(15,"-",$A281, "-", "H"), PlayerData!$G:$G,PlayerData!I:I,""),
_xlfn.XLOOKUP(_xlfn.CONCAT(16,"-",$A281, "-", "H"), PlayerData!$G:$G,PlayerData!I:I,""),
_xlfn.XLOOKUP(_xlfn.CONCAT(17,"-",$A281, "-", "H"), PlayerData!$G:$G,PlayerData!I:I,""),
_xlfn.XLOOKUP(_xlfn.CONCAT(18,"-",$A281, "-", "H"), PlayerData!$G:$G,PlayerData!I:I,"")))</f>
        <v>0</v>
      </c>
      <c r="G281" s="90" cm="1">
        <f t="array" ref="G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"H"), PlayerData!$G:$G,PlayerData!L:L,""),
_xlfn.XLOOKUP(_xlfn.CONCAT(1,"-",$A281, "-", "H"), PlayerData!$G:$G,PlayerData!L:L,""),
_xlfn.XLOOKUP(_xlfn.CONCAT(2,"-",$A281, "-", "H"), PlayerData!$G:$G,PlayerData!L:L,""),
_xlfn.XLOOKUP(_xlfn.CONCAT(3,"-",$A281, "-", "H"), PlayerData!$G:$G,PlayerData!L:L,""),
_xlfn.XLOOKUP(_xlfn.CONCAT(4,"-",$A281, "-", "H"), PlayerData!$G:$G,PlayerData!L:L,""),
_xlfn.XLOOKUP(_xlfn.CONCAT(5,"-",$A281, "-", "H"), PlayerData!$G:$G,PlayerData!L:L,""),
_xlfn.XLOOKUP(_xlfn.CONCAT(6,"-",$A281, "-", "H"), PlayerData!$G:$G,PlayerData!L:L,""),
_xlfn.XLOOKUP(_xlfn.CONCAT(7,"-",$A281, "-", "H"), PlayerData!$G:$G,PlayerData!L:L,""),
_xlfn.XLOOKUP(_xlfn.CONCAT(8,"-",$A281, "-", "H"), PlayerData!$G:$G,PlayerData!L:L,""),
_xlfn.XLOOKUP(_xlfn.CONCAT(9,"-",$A281, "-", "H"), PlayerData!$G:$G,PlayerData!L:L,""),
_xlfn.XLOOKUP(_xlfn.CONCAT(10,"-",$A281, "-", "H"), PlayerData!$G:$G,PlayerData!L:L,""),
_xlfn.XLOOKUP(_xlfn.CONCAT(11,"-",$A281, "-", "H"), PlayerData!$G:$G,PlayerData!L:L,""),
_xlfn.XLOOKUP(_xlfn.CONCAT(12,"-",$A281, "-", "H"), PlayerData!$G:$G,PlayerData!L:L,""),
_xlfn.XLOOKUP(_xlfn.CONCAT(13,"-",$A281, "-", "H"), PlayerData!$G:$G,PlayerData!L:L,""),
_xlfn.XLOOKUP(_xlfn.CONCAT(14,"-",$A281, "-", "H"), PlayerData!$G:$G,PlayerData!L:L,""),
_xlfn.XLOOKUP(_xlfn.CONCAT(15,"-",$A281, "-", "H"), PlayerData!$G:$G,PlayerData!L:L,""),
_xlfn.XLOOKUP(_xlfn.CONCAT(16,"-",$A281, "-", "H"), PlayerData!$G:$G,PlayerData!L:L,""),
_xlfn.XLOOKUP(_xlfn.CONCAT(17,"-",$A281, "-", "H"), PlayerData!$G:$G,PlayerData!L:L,""),
_xlfn.XLOOKUP(_xlfn.CONCAT(18,"-",$A281, "-", "H"), PlayerData!$G:$G,PlayerData!L:L,"")))</f>
        <v>0.45000000000000007</v>
      </c>
      <c r="H281" s="132">
        <f t="shared" si="26"/>
        <v>11.363636363636363</v>
      </c>
      <c r="I281" s="132">
        <f t="shared" si="27"/>
        <v>0</v>
      </c>
      <c r="J281" s="72">
        <f t="shared" si="28"/>
        <v>6.0646900269541799</v>
      </c>
      <c r="K281" s="138" cm="1">
        <f t="array" ref="K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"A"), PlayerData!$M:$M,PlayerData!N:N,""),
_xlfn.XLOOKUP(_xlfn.CONCAT(1,"-",$A281, "-", "A"), PlayerData!$M:$M,PlayerData!N:N,""),
_xlfn.XLOOKUP(_xlfn.CONCAT(2,"-",$A281, "-", "A"), PlayerData!$M:$M,PlayerData!N:N,""),
_xlfn.XLOOKUP(_xlfn.CONCAT(3,"-",$A281, "-", "A"), PlayerData!$M:$M,PlayerData!N:N,""),
_xlfn.XLOOKUP(_xlfn.CONCAT(4,"-",$A281, "-", "A"), PlayerData!$M:$M,PlayerData!N:N,""),
_xlfn.XLOOKUP(_xlfn.CONCAT(5,"-",$A281, "-", "A"), PlayerData!$M:$M,PlayerData!N:N,""),
_xlfn.XLOOKUP(_xlfn.CONCAT(6,"-",$A281, "-", "A"), PlayerData!$M:$M,PlayerData!N:N,""),
_xlfn.XLOOKUP(_xlfn.CONCAT(7,"-",$A281, "-", "A"), PlayerData!$M:$M,PlayerData!N:N,""),
_xlfn.XLOOKUP(_xlfn.CONCAT(8,"-",$A281, "-", "A"), PlayerData!$M:$M,PlayerData!N:N,""),
_xlfn.XLOOKUP(_xlfn.CONCAT(9,"-",$A281, "-", "A"), PlayerData!$M:$M,PlayerData!N:N,""),
_xlfn.XLOOKUP(_xlfn.CONCAT(10,"-",$A281, "-", "A"), PlayerData!$M:$M,PlayerData!N:N,""),
_xlfn.XLOOKUP(_xlfn.CONCAT(11,"-",$A281, "-", "A"), PlayerData!$M:$M,PlayerData!N:N,""),
_xlfn.XLOOKUP(_xlfn.CONCAT(12,"-",$A281, "-", "A"), PlayerData!$M:$M,PlayerData!N:N,""),
_xlfn.XLOOKUP(_xlfn.CONCAT(13,"-",$A281, "-", "A"), PlayerData!$M:$M,PlayerData!N:N,""),
_xlfn.XLOOKUP(_xlfn.CONCAT(14,"-",$A281, "-", "A"), PlayerData!$M:$M,PlayerData!N:N,""),
_xlfn.XLOOKUP(_xlfn.CONCAT(15,"-",$A281, "-", "A"), PlayerData!$M:$M,PlayerData!N:N,""),
_xlfn.XLOOKUP(_xlfn.CONCAT(16,"-",$A281, "-", "A"), PlayerData!$M:$M,PlayerData!N:N,""),
_xlfn.XLOOKUP(_xlfn.CONCAT(17,"-",$A281, "-", "A"), PlayerData!$M:$M,PlayerData!N:N,""),
_xlfn.XLOOKUP(_xlfn.CONCAT(18,"-",$A281, "-", "A"), PlayerData!$M:$M,PlayerData!N:N,"")))</f>
        <v>0</v>
      </c>
      <c r="L281" s="138" cm="1">
        <f t="array" ref="L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"A"), PlayerData!$M:$M,PlayerData!O:O,""),
_xlfn.XLOOKUP(_xlfn.CONCAT(1,"-",$A281, "-", "A"), PlayerData!$M:$M,PlayerData!O:O,""),
_xlfn.XLOOKUP(_xlfn.CONCAT(2,"-",$A281, "-", "A"), PlayerData!$M:$M,PlayerData!O:O,""),
_xlfn.XLOOKUP(_xlfn.CONCAT(3,"-",$A281, "-", "A"), PlayerData!$M:$M,PlayerData!O:O,""),
_xlfn.XLOOKUP(_xlfn.CONCAT(4,"-",$A281, "-", "A"), PlayerData!$M:$M,PlayerData!O:O,""),
_xlfn.XLOOKUP(_xlfn.CONCAT(5,"-",$A281, "-", "A"), PlayerData!$M:$M,PlayerData!O:O,""),
_xlfn.XLOOKUP(_xlfn.CONCAT(6,"-",$A281, "-", "A"), PlayerData!$M:$M,PlayerData!O:O,""),
_xlfn.XLOOKUP(_xlfn.CONCAT(7,"-",$A281, "-", "A"), PlayerData!$M:$M,PlayerData!O:O,""),
_xlfn.XLOOKUP(_xlfn.CONCAT(8,"-",$A281, "-", "A"), PlayerData!$M:$M,PlayerData!O:O,""),
_xlfn.XLOOKUP(_xlfn.CONCAT(9,"-",$A281, "-", "A"), PlayerData!$M:$M,PlayerData!O:O,""),
_xlfn.XLOOKUP(_xlfn.CONCAT(10,"-",$A281, "-", "A"), PlayerData!$M:$M,PlayerData!O:O,""),
_xlfn.XLOOKUP(_xlfn.CONCAT(11,"-",$A281, "-", "A"), PlayerData!$M:$M,PlayerData!O:O,""),
_xlfn.XLOOKUP(_xlfn.CONCAT(12,"-",$A281, "-", "A"), PlayerData!$M:$M,PlayerData!O:O,""),
_xlfn.XLOOKUP(_xlfn.CONCAT(13,"-",$A281, "-", "A"), PlayerData!$M:$M,PlayerData!O:O,""),
_xlfn.XLOOKUP(_xlfn.CONCAT(14,"-",$A281, "-", "A"), PlayerData!$M:$M,PlayerData!O:O,""),
_xlfn.XLOOKUP(_xlfn.CONCAT(15,"-",$A281, "-", "A"), PlayerData!$M:$M,PlayerData!O:O,""),
_xlfn.XLOOKUP(_xlfn.CONCAT(16,"-",$A281, "-", "A"), PlayerData!$M:$M,PlayerData!O:O,""),
_xlfn.XLOOKUP(_xlfn.CONCAT(17,"-",$A281, "-", "A"), PlayerData!$M:$M,PlayerData!O:O,""),
_xlfn.XLOOKUP(_xlfn.CONCAT(18,"-",$A281, "-", "A"), PlayerData!$M:$M,PlayerData!O:O,"")))</f>
        <v>0</v>
      </c>
      <c r="M281" s="96" cm="1">
        <f t="array" ref="M2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_xlfn.XLOOKUP(_xlfn.CONCAT(0,"-",$A281, "-", "A"), PlayerData!$M:$M,PlayerData!R:R,""),
_xlfn.XLOOKUP(_xlfn.CONCAT(1,"-",$A281, "-", "A"), PlayerData!$M:$M,PlayerData!R:R,""),
_xlfn.XLOOKUP(_xlfn.CONCAT(2,"-",$A281, "-", "A"), PlayerData!$M:$M,PlayerData!R:R,""),
_xlfn.XLOOKUP(_xlfn.CONCAT(3,"-",$A281, "-", "A"), PlayerData!$M:$M,PlayerData!R:R,""),
_xlfn.XLOOKUP(_xlfn.CONCAT(4,"-",$A281, "-", "A"), PlayerData!$M:$M,PlayerData!R:R,""),
_xlfn.XLOOKUP(_xlfn.CONCAT(5,"-",$A281, "-", "A"), PlayerData!$M:$M,PlayerData!R:R,""),
_xlfn.XLOOKUP(_xlfn.CONCAT(6,"-",$A281, "-", "A"), PlayerData!$M:$M,PlayerData!R:R,""),
_xlfn.XLOOKUP(_xlfn.CONCAT(7,"-",$A281, "-", "A"), PlayerData!$M:$M,PlayerData!R:R,""),
_xlfn.XLOOKUP(_xlfn.CONCAT(8,"-",$A281, "-", "A"), PlayerData!$M:$M,PlayerData!R:R,""),
_xlfn.XLOOKUP(_xlfn.CONCAT(9,"-",$A281, "-", "A"), PlayerData!$M:$M,PlayerData!R:R,""),
_xlfn.XLOOKUP(_xlfn.CONCAT(10,"-",$A281, "-", "A"), PlayerData!$M:$M,PlayerData!R:R,""),
_xlfn.XLOOKUP(_xlfn.CONCAT(11,"-",$A281, "-", "A"), PlayerData!$M:$M,PlayerData!R:R,""),
_xlfn.XLOOKUP(_xlfn.CONCAT(12,"-",$A281, "-", "A"), PlayerData!$M:$M,PlayerData!R:R,""),
_xlfn.XLOOKUP(_xlfn.CONCAT(13,"-",$A281, "-", "A"), PlayerData!$M:$M,PlayerData!R:R,""),
_xlfn.XLOOKUP(_xlfn.CONCAT(14,"-",$A281, "-", "A"), PlayerData!$M:$M,PlayerData!R:R,""),
_xlfn.XLOOKUP(_xlfn.CONCAT(15,"-",$A281, "-", "A"), PlayerData!$M:$M,PlayerData!R:R,""),
_xlfn.XLOOKUP(_xlfn.CONCAT(16,"-",$A281, "-", "A"), PlayerData!$M:$M,PlayerData!R:R,""),
_xlfn.XLOOKUP(_xlfn.CONCAT(17,"-",$A281, "-", "A"), PlayerData!$M:$M,PlayerData!R:R,""),
_xlfn.XLOOKUP(_xlfn.CONCAT(18,"-",$A281, "-", "A"), PlayerData!$M:$M,PlayerData!R:R,"")))</f>
        <v>0</v>
      </c>
      <c r="N281" s="134">
        <f t="shared" si="29"/>
        <v>0</v>
      </c>
      <c r="O281" s="134">
        <f t="shared" si="30"/>
        <v>0</v>
      </c>
      <c r="P281" s="73">
        <f t="shared" si="31"/>
        <v>0</v>
      </c>
      <c r="Q281" s="132" cm="1">
        <f t="array" ref="Q281">IF(OR($A281=Solver!$T$12:$T$201),0,SUMPRODUCT($H281:$J281,$T$4:$V$4))</f>
        <v>6.0646900269541799</v>
      </c>
      <c r="R281" s="73" cm="1">
        <f t="array" ref="R281">IF(OR($A281=Solver!$T$12:$T$201),0, SUMPRODUCT($N281:$P281, $T$4:$V$4))</f>
        <v>0</v>
      </c>
    </row>
    <row r="282" spans="1:18">
      <c r="A282" s="55">
        <v>280</v>
      </c>
      <c r="B282" s="55" t="str">
        <f>_xlfn.XLOOKUP($A282, PlayerData!$B$3:$B$394, PlayerData!C$3:C$394)</f>
        <v>TOT</v>
      </c>
      <c r="C282" s="55" t="str">
        <f>_xlfn.XLOOKUP($A282, PlayerData!$B$3:$B$394, PlayerData!D$3:D$394)</f>
        <v>D</v>
      </c>
      <c r="D282" s="31" t="str">
        <f>_xlfn.XLOOKUP($A282, PlayerData!$B$3:$B$394, PlayerData!E$3:E$394)</f>
        <v>Rose</v>
      </c>
      <c r="E282" s="136" cm="1">
        <f t="array" ref="E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"H"), PlayerData!$G:$G,PlayerData!H:H,""),
_xlfn.XLOOKUP(_xlfn.CONCAT(1,"-",$A282, "-", "H"), PlayerData!$G:$G,PlayerData!H:H,""),
_xlfn.XLOOKUP(_xlfn.CONCAT(2,"-",$A282, "-", "H"), PlayerData!$G:$G,PlayerData!H:H,""),
_xlfn.XLOOKUP(_xlfn.CONCAT(3,"-",$A282, "-", "H"), PlayerData!$G:$G,PlayerData!H:H,""),
_xlfn.XLOOKUP(_xlfn.CONCAT(4,"-",$A282, "-", "H"), PlayerData!$G:$G,PlayerData!H:H,""),
_xlfn.XLOOKUP(_xlfn.CONCAT(5,"-",$A282, "-", "H"), PlayerData!$G:$G,PlayerData!H:H,""),
_xlfn.XLOOKUP(_xlfn.CONCAT(6,"-",$A282, "-", "H"), PlayerData!$G:$G,PlayerData!H:H,""),
_xlfn.XLOOKUP(_xlfn.CONCAT(7,"-",$A282, "-", "H"), PlayerData!$G:$G,PlayerData!H:H,""),
_xlfn.XLOOKUP(_xlfn.CONCAT(8,"-",$A282, "-", "H"), PlayerData!$G:$G,PlayerData!H:H,""),
_xlfn.XLOOKUP(_xlfn.CONCAT(9,"-",$A282, "-", "H"), PlayerData!$G:$G,PlayerData!H:H,""),
_xlfn.XLOOKUP(_xlfn.CONCAT(10,"-",$A282, "-", "H"), PlayerData!$G:$G,PlayerData!H:H,""),
_xlfn.XLOOKUP(_xlfn.CONCAT(11,"-",$A282, "-", "H"), PlayerData!$G:$G,PlayerData!H:H,""),
_xlfn.XLOOKUP(_xlfn.CONCAT(12,"-",$A282, "-", "H"), PlayerData!$G:$G,PlayerData!H:H,""),
_xlfn.XLOOKUP(_xlfn.CONCAT(13,"-",$A282, "-", "H"), PlayerData!$G:$G,PlayerData!H:H,""),
_xlfn.XLOOKUP(_xlfn.CONCAT(14,"-",$A282, "-", "H"), PlayerData!$G:$G,PlayerData!H:H,""),
_xlfn.XLOOKUP(_xlfn.CONCAT(15,"-",$A282, "-", "H"), PlayerData!$G:$G,PlayerData!H:H,""),
_xlfn.XLOOKUP(_xlfn.CONCAT(16,"-",$A282, "-", "H"), PlayerData!$G:$G,PlayerData!H:H,""),
_xlfn.XLOOKUP(_xlfn.CONCAT(17,"-",$A282, "-", "H"), PlayerData!$G:$G,PlayerData!H:H,""),
_xlfn.XLOOKUP(_xlfn.CONCAT(18,"-",$A282, "-", "H"), PlayerData!$G:$G,PlayerData!H:H,"")))</f>
        <v>0</v>
      </c>
      <c r="F282" s="136" cm="1">
        <f t="array" ref="F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"H"), PlayerData!$G:$G,PlayerData!I:I,""),
_xlfn.XLOOKUP(_xlfn.CONCAT(1,"-",$A282, "-", "H"), PlayerData!$G:$G,PlayerData!I:I,""),
_xlfn.XLOOKUP(_xlfn.CONCAT(2,"-",$A282, "-", "H"), PlayerData!$G:$G,PlayerData!I:I,""),
_xlfn.XLOOKUP(_xlfn.CONCAT(3,"-",$A282, "-", "H"), PlayerData!$G:$G,PlayerData!I:I,""),
_xlfn.XLOOKUP(_xlfn.CONCAT(4,"-",$A282, "-", "H"), PlayerData!$G:$G,PlayerData!I:I,""),
_xlfn.XLOOKUP(_xlfn.CONCAT(5,"-",$A282, "-", "H"), PlayerData!$G:$G,PlayerData!I:I,""),
_xlfn.XLOOKUP(_xlfn.CONCAT(6,"-",$A282, "-", "H"), PlayerData!$G:$G,PlayerData!I:I,""),
_xlfn.XLOOKUP(_xlfn.CONCAT(7,"-",$A282, "-", "H"), PlayerData!$G:$G,PlayerData!I:I,""),
_xlfn.XLOOKUP(_xlfn.CONCAT(8,"-",$A282, "-", "H"), PlayerData!$G:$G,PlayerData!I:I,""),
_xlfn.XLOOKUP(_xlfn.CONCAT(9,"-",$A282, "-", "H"), PlayerData!$G:$G,PlayerData!I:I,""),
_xlfn.XLOOKUP(_xlfn.CONCAT(10,"-",$A282, "-", "H"), PlayerData!$G:$G,PlayerData!I:I,""),
_xlfn.XLOOKUP(_xlfn.CONCAT(11,"-",$A282, "-", "H"), PlayerData!$G:$G,PlayerData!I:I,""),
_xlfn.XLOOKUP(_xlfn.CONCAT(12,"-",$A282, "-", "H"), PlayerData!$G:$G,PlayerData!I:I,""),
_xlfn.XLOOKUP(_xlfn.CONCAT(13,"-",$A282, "-", "H"), PlayerData!$G:$G,PlayerData!I:I,""),
_xlfn.XLOOKUP(_xlfn.CONCAT(14,"-",$A282, "-", "H"), PlayerData!$G:$G,PlayerData!I:I,""),
_xlfn.XLOOKUP(_xlfn.CONCAT(15,"-",$A282, "-", "H"), PlayerData!$G:$G,PlayerData!I:I,""),
_xlfn.XLOOKUP(_xlfn.CONCAT(16,"-",$A282, "-", "H"), PlayerData!$G:$G,PlayerData!I:I,""),
_xlfn.XLOOKUP(_xlfn.CONCAT(17,"-",$A282, "-", "H"), PlayerData!$G:$G,PlayerData!I:I,""),
_xlfn.XLOOKUP(_xlfn.CONCAT(18,"-",$A282, "-", "H"), PlayerData!$G:$G,PlayerData!I:I,"")))</f>
        <v>0</v>
      </c>
      <c r="G282" s="90" cm="1">
        <f t="array" ref="G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"H"), PlayerData!$G:$G,PlayerData!L:L,""),
_xlfn.XLOOKUP(_xlfn.CONCAT(1,"-",$A282, "-", "H"), PlayerData!$G:$G,PlayerData!L:L,""),
_xlfn.XLOOKUP(_xlfn.CONCAT(2,"-",$A282, "-", "H"), PlayerData!$G:$G,PlayerData!L:L,""),
_xlfn.XLOOKUP(_xlfn.CONCAT(3,"-",$A282, "-", "H"), PlayerData!$G:$G,PlayerData!L:L,""),
_xlfn.XLOOKUP(_xlfn.CONCAT(4,"-",$A282, "-", "H"), PlayerData!$G:$G,PlayerData!L:L,""),
_xlfn.XLOOKUP(_xlfn.CONCAT(5,"-",$A282, "-", "H"), PlayerData!$G:$G,PlayerData!L:L,""),
_xlfn.XLOOKUP(_xlfn.CONCAT(6,"-",$A282, "-", "H"), PlayerData!$G:$G,PlayerData!L:L,""),
_xlfn.XLOOKUP(_xlfn.CONCAT(7,"-",$A282, "-", "H"), PlayerData!$G:$G,PlayerData!L:L,""),
_xlfn.XLOOKUP(_xlfn.CONCAT(8,"-",$A282, "-", "H"), PlayerData!$G:$G,PlayerData!L:L,""),
_xlfn.XLOOKUP(_xlfn.CONCAT(9,"-",$A282, "-", "H"), PlayerData!$G:$G,PlayerData!L:L,""),
_xlfn.XLOOKUP(_xlfn.CONCAT(10,"-",$A282, "-", "H"), PlayerData!$G:$G,PlayerData!L:L,""),
_xlfn.XLOOKUP(_xlfn.CONCAT(11,"-",$A282, "-", "H"), PlayerData!$G:$G,PlayerData!L:L,""),
_xlfn.XLOOKUP(_xlfn.CONCAT(12,"-",$A282, "-", "H"), PlayerData!$G:$G,PlayerData!L:L,""),
_xlfn.XLOOKUP(_xlfn.CONCAT(13,"-",$A282, "-", "H"), PlayerData!$G:$G,PlayerData!L:L,""),
_xlfn.XLOOKUP(_xlfn.CONCAT(14,"-",$A282, "-", "H"), PlayerData!$G:$G,PlayerData!L:L,""),
_xlfn.XLOOKUP(_xlfn.CONCAT(15,"-",$A282, "-", "H"), PlayerData!$G:$G,PlayerData!L:L,""),
_xlfn.XLOOKUP(_xlfn.CONCAT(16,"-",$A282, "-", "H"), PlayerData!$G:$G,PlayerData!L:L,""),
_xlfn.XLOOKUP(_xlfn.CONCAT(17,"-",$A282, "-", "H"), PlayerData!$G:$G,PlayerData!L:L,""),
_xlfn.XLOOKUP(_xlfn.CONCAT(18,"-",$A282, "-", "H"), PlayerData!$G:$G,PlayerData!L:L,"")))</f>
        <v>0.06</v>
      </c>
      <c r="H282" s="132">
        <f t="shared" si="26"/>
        <v>0</v>
      </c>
      <c r="I282" s="132">
        <f t="shared" si="27"/>
        <v>0</v>
      </c>
      <c r="J282" s="72">
        <f t="shared" si="28"/>
        <v>0.80862533692722383</v>
      </c>
      <c r="K282" s="138" cm="1">
        <f t="array" ref="K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"A"), PlayerData!$M:$M,PlayerData!N:N,""),
_xlfn.XLOOKUP(_xlfn.CONCAT(1,"-",$A282, "-", "A"), PlayerData!$M:$M,PlayerData!N:N,""),
_xlfn.XLOOKUP(_xlfn.CONCAT(2,"-",$A282, "-", "A"), PlayerData!$M:$M,PlayerData!N:N,""),
_xlfn.XLOOKUP(_xlfn.CONCAT(3,"-",$A282, "-", "A"), PlayerData!$M:$M,PlayerData!N:N,""),
_xlfn.XLOOKUP(_xlfn.CONCAT(4,"-",$A282, "-", "A"), PlayerData!$M:$M,PlayerData!N:N,""),
_xlfn.XLOOKUP(_xlfn.CONCAT(5,"-",$A282, "-", "A"), PlayerData!$M:$M,PlayerData!N:N,""),
_xlfn.XLOOKUP(_xlfn.CONCAT(6,"-",$A282, "-", "A"), PlayerData!$M:$M,PlayerData!N:N,""),
_xlfn.XLOOKUP(_xlfn.CONCAT(7,"-",$A282, "-", "A"), PlayerData!$M:$M,PlayerData!N:N,""),
_xlfn.XLOOKUP(_xlfn.CONCAT(8,"-",$A282, "-", "A"), PlayerData!$M:$M,PlayerData!N:N,""),
_xlfn.XLOOKUP(_xlfn.CONCAT(9,"-",$A282, "-", "A"), PlayerData!$M:$M,PlayerData!N:N,""),
_xlfn.XLOOKUP(_xlfn.CONCAT(10,"-",$A282, "-", "A"), PlayerData!$M:$M,PlayerData!N:N,""),
_xlfn.XLOOKUP(_xlfn.CONCAT(11,"-",$A282, "-", "A"), PlayerData!$M:$M,PlayerData!N:N,""),
_xlfn.XLOOKUP(_xlfn.CONCAT(12,"-",$A282, "-", "A"), PlayerData!$M:$M,PlayerData!N:N,""),
_xlfn.XLOOKUP(_xlfn.CONCAT(13,"-",$A282, "-", "A"), PlayerData!$M:$M,PlayerData!N:N,""),
_xlfn.XLOOKUP(_xlfn.CONCAT(14,"-",$A282, "-", "A"), PlayerData!$M:$M,PlayerData!N:N,""),
_xlfn.XLOOKUP(_xlfn.CONCAT(15,"-",$A282, "-", "A"), PlayerData!$M:$M,PlayerData!N:N,""),
_xlfn.XLOOKUP(_xlfn.CONCAT(16,"-",$A282, "-", "A"), PlayerData!$M:$M,PlayerData!N:N,""),
_xlfn.XLOOKUP(_xlfn.CONCAT(17,"-",$A282, "-", "A"), PlayerData!$M:$M,PlayerData!N:N,""),
_xlfn.XLOOKUP(_xlfn.CONCAT(18,"-",$A282, "-", "A"), PlayerData!$M:$M,PlayerData!N:N,"")))</f>
        <v>0</v>
      </c>
      <c r="L282" s="138" cm="1">
        <f t="array" ref="L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"A"), PlayerData!$M:$M,PlayerData!O:O,""),
_xlfn.XLOOKUP(_xlfn.CONCAT(1,"-",$A282, "-", "A"), PlayerData!$M:$M,PlayerData!O:O,""),
_xlfn.XLOOKUP(_xlfn.CONCAT(2,"-",$A282, "-", "A"), PlayerData!$M:$M,PlayerData!O:O,""),
_xlfn.XLOOKUP(_xlfn.CONCAT(3,"-",$A282, "-", "A"), PlayerData!$M:$M,PlayerData!O:O,""),
_xlfn.XLOOKUP(_xlfn.CONCAT(4,"-",$A282, "-", "A"), PlayerData!$M:$M,PlayerData!O:O,""),
_xlfn.XLOOKUP(_xlfn.CONCAT(5,"-",$A282, "-", "A"), PlayerData!$M:$M,PlayerData!O:O,""),
_xlfn.XLOOKUP(_xlfn.CONCAT(6,"-",$A282, "-", "A"), PlayerData!$M:$M,PlayerData!O:O,""),
_xlfn.XLOOKUP(_xlfn.CONCAT(7,"-",$A282, "-", "A"), PlayerData!$M:$M,PlayerData!O:O,""),
_xlfn.XLOOKUP(_xlfn.CONCAT(8,"-",$A282, "-", "A"), PlayerData!$M:$M,PlayerData!O:O,""),
_xlfn.XLOOKUP(_xlfn.CONCAT(9,"-",$A282, "-", "A"), PlayerData!$M:$M,PlayerData!O:O,""),
_xlfn.XLOOKUP(_xlfn.CONCAT(10,"-",$A282, "-", "A"), PlayerData!$M:$M,PlayerData!O:O,""),
_xlfn.XLOOKUP(_xlfn.CONCAT(11,"-",$A282, "-", "A"), PlayerData!$M:$M,PlayerData!O:O,""),
_xlfn.XLOOKUP(_xlfn.CONCAT(12,"-",$A282, "-", "A"), PlayerData!$M:$M,PlayerData!O:O,""),
_xlfn.XLOOKUP(_xlfn.CONCAT(13,"-",$A282, "-", "A"), PlayerData!$M:$M,PlayerData!O:O,""),
_xlfn.XLOOKUP(_xlfn.CONCAT(14,"-",$A282, "-", "A"), PlayerData!$M:$M,PlayerData!O:O,""),
_xlfn.XLOOKUP(_xlfn.CONCAT(15,"-",$A282, "-", "A"), PlayerData!$M:$M,PlayerData!O:O,""),
_xlfn.XLOOKUP(_xlfn.CONCAT(16,"-",$A282, "-", "A"), PlayerData!$M:$M,PlayerData!O:O,""),
_xlfn.XLOOKUP(_xlfn.CONCAT(17,"-",$A282, "-", "A"), PlayerData!$M:$M,PlayerData!O:O,""),
_xlfn.XLOOKUP(_xlfn.CONCAT(18,"-",$A282, "-", "A"), PlayerData!$M:$M,PlayerData!O:O,"")))</f>
        <v>0</v>
      </c>
      <c r="M282" s="96" cm="1">
        <f t="array" ref="M2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_xlfn.XLOOKUP(_xlfn.CONCAT(0,"-",$A282, "-", "A"), PlayerData!$M:$M,PlayerData!R:R,""),
_xlfn.XLOOKUP(_xlfn.CONCAT(1,"-",$A282, "-", "A"), PlayerData!$M:$M,PlayerData!R:R,""),
_xlfn.XLOOKUP(_xlfn.CONCAT(2,"-",$A282, "-", "A"), PlayerData!$M:$M,PlayerData!R:R,""),
_xlfn.XLOOKUP(_xlfn.CONCAT(3,"-",$A282, "-", "A"), PlayerData!$M:$M,PlayerData!R:R,""),
_xlfn.XLOOKUP(_xlfn.CONCAT(4,"-",$A282, "-", "A"), PlayerData!$M:$M,PlayerData!R:R,""),
_xlfn.XLOOKUP(_xlfn.CONCAT(5,"-",$A282, "-", "A"), PlayerData!$M:$M,PlayerData!R:R,""),
_xlfn.XLOOKUP(_xlfn.CONCAT(6,"-",$A282, "-", "A"), PlayerData!$M:$M,PlayerData!R:R,""),
_xlfn.XLOOKUP(_xlfn.CONCAT(7,"-",$A282, "-", "A"), PlayerData!$M:$M,PlayerData!R:R,""),
_xlfn.XLOOKUP(_xlfn.CONCAT(8,"-",$A282, "-", "A"), PlayerData!$M:$M,PlayerData!R:R,""),
_xlfn.XLOOKUP(_xlfn.CONCAT(9,"-",$A282, "-", "A"), PlayerData!$M:$M,PlayerData!R:R,""),
_xlfn.XLOOKUP(_xlfn.CONCAT(10,"-",$A282, "-", "A"), PlayerData!$M:$M,PlayerData!R:R,""),
_xlfn.XLOOKUP(_xlfn.CONCAT(11,"-",$A282, "-", "A"), PlayerData!$M:$M,PlayerData!R:R,""),
_xlfn.XLOOKUP(_xlfn.CONCAT(12,"-",$A282, "-", "A"), PlayerData!$M:$M,PlayerData!R:R,""),
_xlfn.XLOOKUP(_xlfn.CONCAT(13,"-",$A282, "-", "A"), PlayerData!$M:$M,PlayerData!R:R,""),
_xlfn.XLOOKUP(_xlfn.CONCAT(14,"-",$A282, "-", "A"), PlayerData!$M:$M,PlayerData!R:R,""),
_xlfn.XLOOKUP(_xlfn.CONCAT(15,"-",$A282, "-", "A"), PlayerData!$M:$M,PlayerData!R:R,""),
_xlfn.XLOOKUP(_xlfn.CONCAT(16,"-",$A282, "-", "A"), PlayerData!$M:$M,PlayerData!R:R,""),
_xlfn.XLOOKUP(_xlfn.CONCAT(17,"-",$A282, "-", "A"), PlayerData!$M:$M,PlayerData!R:R,""),
_xlfn.XLOOKUP(_xlfn.CONCAT(18,"-",$A282, "-", "A"), PlayerData!$M:$M,PlayerData!R:R,"")))</f>
        <v>0</v>
      </c>
      <c r="N282" s="134">
        <f t="shared" si="29"/>
        <v>0</v>
      </c>
      <c r="O282" s="134">
        <f t="shared" si="30"/>
        <v>0</v>
      </c>
      <c r="P282" s="73">
        <f t="shared" si="31"/>
        <v>0</v>
      </c>
      <c r="Q282" s="132" cm="1">
        <f t="array" ref="Q282">IF(OR($A282=Solver!$T$12:$T$201),0,SUMPRODUCT($H282:$J282,$T$4:$V$4))</f>
        <v>0.80862533692722383</v>
      </c>
      <c r="R282" s="73" cm="1">
        <f t="array" ref="R282">IF(OR($A282=Solver!$T$12:$T$201),0, SUMPRODUCT($N282:$P282, $T$4:$V$4))</f>
        <v>0</v>
      </c>
    </row>
    <row r="283" spans="1:18">
      <c r="A283" s="55">
        <v>281</v>
      </c>
      <c r="B283" s="55" t="str">
        <f>_xlfn.XLOOKUP($A283, PlayerData!$B$3:$B$394, PlayerData!C$3:C$394)</f>
        <v>TOT</v>
      </c>
      <c r="C283" s="55" t="str">
        <f>_xlfn.XLOOKUP($A283, PlayerData!$B$3:$B$394, PlayerData!D$3:D$394)</f>
        <v>D</v>
      </c>
      <c r="D283" s="31" t="str">
        <f>_xlfn.XLOOKUP($A283, PlayerData!$B$3:$B$394, PlayerData!E$3:E$394)</f>
        <v>Davies Ben</v>
      </c>
      <c r="E283" s="136" cm="1">
        <f t="array" ref="E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"H"), PlayerData!$G:$G,PlayerData!H:H,""),
_xlfn.XLOOKUP(_xlfn.CONCAT(1,"-",$A283, "-", "H"), PlayerData!$G:$G,PlayerData!H:H,""),
_xlfn.XLOOKUP(_xlfn.CONCAT(2,"-",$A283, "-", "H"), PlayerData!$G:$G,PlayerData!H:H,""),
_xlfn.XLOOKUP(_xlfn.CONCAT(3,"-",$A283, "-", "H"), PlayerData!$G:$G,PlayerData!H:H,""),
_xlfn.XLOOKUP(_xlfn.CONCAT(4,"-",$A283, "-", "H"), PlayerData!$G:$G,PlayerData!H:H,""),
_xlfn.XLOOKUP(_xlfn.CONCAT(5,"-",$A283, "-", "H"), PlayerData!$G:$G,PlayerData!H:H,""),
_xlfn.XLOOKUP(_xlfn.CONCAT(6,"-",$A283, "-", "H"), PlayerData!$G:$G,PlayerData!H:H,""),
_xlfn.XLOOKUP(_xlfn.CONCAT(7,"-",$A283, "-", "H"), PlayerData!$G:$G,PlayerData!H:H,""),
_xlfn.XLOOKUP(_xlfn.CONCAT(8,"-",$A283, "-", "H"), PlayerData!$G:$G,PlayerData!H:H,""),
_xlfn.XLOOKUP(_xlfn.CONCAT(9,"-",$A283, "-", "H"), PlayerData!$G:$G,PlayerData!H:H,""),
_xlfn.XLOOKUP(_xlfn.CONCAT(10,"-",$A283, "-", "H"), PlayerData!$G:$G,PlayerData!H:H,""),
_xlfn.XLOOKUP(_xlfn.CONCAT(11,"-",$A283, "-", "H"), PlayerData!$G:$G,PlayerData!H:H,""),
_xlfn.XLOOKUP(_xlfn.CONCAT(12,"-",$A283, "-", "H"), PlayerData!$G:$G,PlayerData!H:H,""),
_xlfn.XLOOKUP(_xlfn.CONCAT(13,"-",$A283, "-", "H"), PlayerData!$G:$G,PlayerData!H:H,""),
_xlfn.XLOOKUP(_xlfn.CONCAT(14,"-",$A283, "-", "H"), PlayerData!$G:$G,PlayerData!H:H,""),
_xlfn.XLOOKUP(_xlfn.CONCAT(15,"-",$A283, "-", "H"), PlayerData!$G:$G,PlayerData!H:H,""),
_xlfn.XLOOKUP(_xlfn.CONCAT(16,"-",$A283, "-", "H"), PlayerData!$G:$G,PlayerData!H:H,""),
_xlfn.XLOOKUP(_xlfn.CONCAT(17,"-",$A283, "-", "H"), PlayerData!$G:$G,PlayerData!H:H,""),
_xlfn.XLOOKUP(_xlfn.CONCAT(18,"-",$A283, "-", "H"), PlayerData!$G:$G,PlayerData!H:H,"")))</f>
        <v>0.17</v>
      </c>
      <c r="F283" s="136" cm="1">
        <f t="array" ref="F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"H"), PlayerData!$G:$G,PlayerData!I:I,""),
_xlfn.XLOOKUP(_xlfn.CONCAT(1,"-",$A283, "-", "H"), PlayerData!$G:$G,PlayerData!I:I,""),
_xlfn.XLOOKUP(_xlfn.CONCAT(2,"-",$A283, "-", "H"), PlayerData!$G:$G,PlayerData!I:I,""),
_xlfn.XLOOKUP(_xlfn.CONCAT(3,"-",$A283, "-", "H"), PlayerData!$G:$G,PlayerData!I:I,""),
_xlfn.XLOOKUP(_xlfn.CONCAT(4,"-",$A283, "-", "H"), PlayerData!$G:$G,PlayerData!I:I,""),
_xlfn.XLOOKUP(_xlfn.CONCAT(5,"-",$A283, "-", "H"), PlayerData!$G:$G,PlayerData!I:I,""),
_xlfn.XLOOKUP(_xlfn.CONCAT(6,"-",$A283, "-", "H"), PlayerData!$G:$G,PlayerData!I:I,""),
_xlfn.XLOOKUP(_xlfn.CONCAT(7,"-",$A283, "-", "H"), PlayerData!$G:$G,PlayerData!I:I,""),
_xlfn.XLOOKUP(_xlfn.CONCAT(8,"-",$A283, "-", "H"), PlayerData!$G:$G,PlayerData!I:I,""),
_xlfn.XLOOKUP(_xlfn.CONCAT(9,"-",$A283, "-", "H"), PlayerData!$G:$G,PlayerData!I:I,""),
_xlfn.XLOOKUP(_xlfn.CONCAT(10,"-",$A283, "-", "H"), PlayerData!$G:$G,PlayerData!I:I,""),
_xlfn.XLOOKUP(_xlfn.CONCAT(11,"-",$A283, "-", "H"), PlayerData!$G:$G,PlayerData!I:I,""),
_xlfn.XLOOKUP(_xlfn.CONCAT(12,"-",$A283, "-", "H"), PlayerData!$G:$G,PlayerData!I:I,""),
_xlfn.XLOOKUP(_xlfn.CONCAT(13,"-",$A283, "-", "H"), PlayerData!$G:$G,PlayerData!I:I,""),
_xlfn.XLOOKUP(_xlfn.CONCAT(14,"-",$A283, "-", "H"), PlayerData!$G:$G,PlayerData!I:I,""),
_xlfn.XLOOKUP(_xlfn.CONCAT(15,"-",$A283, "-", "H"), PlayerData!$G:$G,PlayerData!I:I,""),
_xlfn.XLOOKUP(_xlfn.CONCAT(16,"-",$A283, "-", "H"), PlayerData!$G:$G,PlayerData!I:I,""),
_xlfn.XLOOKUP(_xlfn.CONCAT(17,"-",$A283, "-", "H"), PlayerData!$G:$G,PlayerData!I:I,""),
_xlfn.XLOOKUP(_xlfn.CONCAT(18,"-",$A283, "-", "H"), PlayerData!$G:$G,PlayerData!I:I,"")))</f>
        <v>0</v>
      </c>
      <c r="G283" s="90" cm="1">
        <f t="array" ref="G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"H"), PlayerData!$G:$G,PlayerData!L:L,""),
_xlfn.XLOOKUP(_xlfn.CONCAT(1,"-",$A283, "-", "H"), PlayerData!$G:$G,PlayerData!L:L,""),
_xlfn.XLOOKUP(_xlfn.CONCAT(2,"-",$A283, "-", "H"), PlayerData!$G:$G,PlayerData!L:L,""),
_xlfn.XLOOKUP(_xlfn.CONCAT(3,"-",$A283, "-", "H"), PlayerData!$G:$G,PlayerData!L:L,""),
_xlfn.XLOOKUP(_xlfn.CONCAT(4,"-",$A283, "-", "H"), PlayerData!$G:$G,PlayerData!L:L,""),
_xlfn.XLOOKUP(_xlfn.CONCAT(5,"-",$A283, "-", "H"), PlayerData!$G:$G,PlayerData!L:L,""),
_xlfn.XLOOKUP(_xlfn.CONCAT(6,"-",$A283, "-", "H"), PlayerData!$G:$G,PlayerData!L:L,""),
_xlfn.XLOOKUP(_xlfn.CONCAT(7,"-",$A283, "-", "H"), PlayerData!$G:$G,PlayerData!L:L,""),
_xlfn.XLOOKUP(_xlfn.CONCAT(8,"-",$A283, "-", "H"), PlayerData!$G:$G,PlayerData!L:L,""),
_xlfn.XLOOKUP(_xlfn.CONCAT(9,"-",$A283, "-", "H"), PlayerData!$G:$G,PlayerData!L:L,""),
_xlfn.XLOOKUP(_xlfn.CONCAT(10,"-",$A283, "-", "H"), PlayerData!$G:$G,PlayerData!L:L,""),
_xlfn.XLOOKUP(_xlfn.CONCAT(11,"-",$A283, "-", "H"), PlayerData!$G:$G,PlayerData!L:L,""),
_xlfn.XLOOKUP(_xlfn.CONCAT(12,"-",$A283, "-", "H"), PlayerData!$G:$G,PlayerData!L:L,""),
_xlfn.XLOOKUP(_xlfn.CONCAT(13,"-",$A283, "-", "H"), PlayerData!$G:$G,PlayerData!L:L,""),
_xlfn.XLOOKUP(_xlfn.CONCAT(14,"-",$A283, "-", "H"), PlayerData!$G:$G,PlayerData!L:L,""),
_xlfn.XLOOKUP(_xlfn.CONCAT(15,"-",$A283, "-", "H"), PlayerData!$G:$G,PlayerData!L:L,""),
_xlfn.XLOOKUP(_xlfn.CONCAT(16,"-",$A283, "-", "H"), PlayerData!$G:$G,PlayerData!L:L,""),
_xlfn.XLOOKUP(_xlfn.CONCAT(17,"-",$A283, "-", "H"), PlayerData!$G:$G,PlayerData!L:L,""),
_xlfn.XLOOKUP(_xlfn.CONCAT(18,"-",$A283, "-", "H"), PlayerData!$G:$G,PlayerData!L:L,"")))</f>
        <v>0.54</v>
      </c>
      <c r="H283" s="132">
        <f t="shared" si="26"/>
        <v>3.8636363636363633</v>
      </c>
      <c r="I283" s="132">
        <f t="shared" si="27"/>
        <v>0</v>
      </c>
      <c r="J283" s="72">
        <f t="shared" si="28"/>
        <v>7.2776280323450147</v>
      </c>
      <c r="K283" s="138" cm="1">
        <f t="array" ref="K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"A"), PlayerData!$M:$M,PlayerData!N:N,""),
_xlfn.XLOOKUP(_xlfn.CONCAT(1,"-",$A283, "-", "A"), PlayerData!$M:$M,PlayerData!N:N,""),
_xlfn.XLOOKUP(_xlfn.CONCAT(2,"-",$A283, "-", "A"), PlayerData!$M:$M,PlayerData!N:N,""),
_xlfn.XLOOKUP(_xlfn.CONCAT(3,"-",$A283, "-", "A"), PlayerData!$M:$M,PlayerData!N:N,""),
_xlfn.XLOOKUP(_xlfn.CONCAT(4,"-",$A283, "-", "A"), PlayerData!$M:$M,PlayerData!N:N,""),
_xlfn.XLOOKUP(_xlfn.CONCAT(5,"-",$A283, "-", "A"), PlayerData!$M:$M,PlayerData!N:N,""),
_xlfn.XLOOKUP(_xlfn.CONCAT(6,"-",$A283, "-", "A"), PlayerData!$M:$M,PlayerData!N:N,""),
_xlfn.XLOOKUP(_xlfn.CONCAT(7,"-",$A283, "-", "A"), PlayerData!$M:$M,PlayerData!N:N,""),
_xlfn.XLOOKUP(_xlfn.CONCAT(8,"-",$A283, "-", "A"), PlayerData!$M:$M,PlayerData!N:N,""),
_xlfn.XLOOKUP(_xlfn.CONCAT(9,"-",$A283, "-", "A"), PlayerData!$M:$M,PlayerData!N:N,""),
_xlfn.XLOOKUP(_xlfn.CONCAT(10,"-",$A283, "-", "A"), PlayerData!$M:$M,PlayerData!N:N,""),
_xlfn.XLOOKUP(_xlfn.CONCAT(11,"-",$A283, "-", "A"), PlayerData!$M:$M,PlayerData!N:N,""),
_xlfn.XLOOKUP(_xlfn.CONCAT(12,"-",$A283, "-", "A"), PlayerData!$M:$M,PlayerData!N:N,""),
_xlfn.XLOOKUP(_xlfn.CONCAT(13,"-",$A283, "-", "A"), PlayerData!$M:$M,PlayerData!N:N,""),
_xlfn.XLOOKUP(_xlfn.CONCAT(14,"-",$A283, "-", "A"), PlayerData!$M:$M,PlayerData!N:N,""),
_xlfn.XLOOKUP(_xlfn.CONCAT(15,"-",$A283, "-", "A"), PlayerData!$M:$M,PlayerData!N:N,""),
_xlfn.XLOOKUP(_xlfn.CONCAT(16,"-",$A283, "-", "A"), PlayerData!$M:$M,PlayerData!N:N,""),
_xlfn.XLOOKUP(_xlfn.CONCAT(17,"-",$A283, "-", "A"), PlayerData!$M:$M,PlayerData!N:N,""),
_xlfn.XLOOKUP(_xlfn.CONCAT(18,"-",$A283, "-", "A"), PlayerData!$M:$M,PlayerData!N:N,"")))</f>
        <v>0.17</v>
      </c>
      <c r="L283" s="138" cm="1">
        <f t="array" ref="L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"A"), PlayerData!$M:$M,PlayerData!O:O,""),
_xlfn.XLOOKUP(_xlfn.CONCAT(1,"-",$A283, "-", "A"), PlayerData!$M:$M,PlayerData!O:O,""),
_xlfn.XLOOKUP(_xlfn.CONCAT(2,"-",$A283, "-", "A"), PlayerData!$M:$M,PlayerData!O:O,""),
_xlfn.XLOOKUP(_xlfn.CONCAT(3,"-",$A283, "-", "A"), PlayerData!$M:$M,PlayerData!O:O,""),
_xlfn.XLOOKUP(_xlfn.CONCAT(4,"-",$A283, "-", "A"), PlayerData!$M:$M,PlayerData!O:O,""),
_xlfn.XLOOKUP(_xlfn.CONCAT(5,"-",$A283, "-", "A"), PlayerData!$M:$M,PlayerData!O:O,""),
_xlfn.XLOOKUP(_xlfn.CONCAT(6,"-",$A283, "-", "A"), PlayerData!$M:$M,PlayerData!O:O,""),
_xlfn.XLOOKUP(_xlfn.CONCAT(7,"-",$A283, "-", "A"), PlayerData!$M:$M,PlayerData!O:O,""),
_xlfn.XLOOKUP(_xlfn.CONCAT(8,"-",$A283, "-", "A"), PlayerData!$M:$M,PlayerData!O:O,""),
_xlfn.XLOOKUP(_xlfn.CONCAT(9,"-",$A283, "-", "A"), PlayerData!$M:$M,PlayerData!O:O,""),
_xlfn.XLOOKUP(_xlfn.CONCAT(10,"-",$A283, "-", "A"), PlayerData!$M:$M,PlayerData!O:O,""),
_xlfn.XLOOKUP(_xlfn.CONCAT(11,"-",$A283, "-", "A"), PlayerData!$M:$M,PlayerData!O:O,""),
_xlfn.XLOOKUP(_xlfn.CONCAT(12,"-",$A283, "-", "A"), PlayerData!$M:$M,PlayerData!O:O,""),
_xlfn.XLOOKUP(_xlfn.CONCAT(13,"-",$A283, "-", "A"), PlayerData!$M:$M,PlayerData!O:O,""),
_xlfn.XLOOKUP(_xlfn.CONCAT(14,"-",$A283, "-", "A"), PlayerData!$M:$M,PlayerData!O:O,""),
_xlfn.XLOOKUP(_xlfn.CONCAT(15,"-",$A283, "-", "A"), PlayerData!$M:$M,PlayerData!O:O,""),
_xlfn.XLOOKUP(_xlfn.CONCAT(16,"-",$A283, "-", "A"), PlayerData!$M:$M,PlayerData!O:O,""),
_xlfn.XLOOKUP(_xlfn.CONCAT(17,"-",$A283, "-", "A"), PlayerData!$M:$M,PlayerData!O:O,""),
_xlfn.XLOOKUP(_xlfn.CONCAT(18,"-",$A283, "-", "A"), PlayerData!$M:$M,PlayerData!O:O,"")))</f>
        <v>0</v>
      </c>
      <c r="M283" s="96" cm="1">
        <f t="array" ref="M2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_xlfn.XLOOKUP(_xlfn.CONCAT(0,"-",$A283, "-", "A"), PlayerData!$M:$M,PlayerData!R:R,""),
_xlfn.XLOOKUP(_xlfn.CONCAT(1,"-",$A283, "-", "A"), PlayerData!$M:$M,PlayerData!R:R,""),
_xlfn.XLOOKUP(_xlfn.CONCAT(2,"-",$A283, "-", "A"), PlayerData!$M:$M,PlayerData!R:R,""),
_xlfn.XLOOKUP(_xlfn.CONCAT(3,"-",$A283, "-", "A"), PlayerData!$M:$M,PlayerData!R:R,""),
_xlfn.XLOOKUP(_xlfn.CONCAT(4,"-",$A283, "-", "A"), PlayerData!$M:$M,PlayerData!R:R,""),
_xlfn.XLOOKUP(_xlfn.CONCAT(5,"-",$A283, "-", "A"), PlayerData!$M:$M,PlayerData!R:R,""),
_xlfn.XLOOKUP(_xlfn.CONCAT(6,"-",$A283, "-", "A"), PlayerData!$M:$M,PlayerData!R:R,""),
_xlfn.XLOOKUP(_xlfn.CONCAT(7,"-",$A283, "-", "A"), PlayerData!$M:$M,PlayerData!R:R,""),
_xlfn.XLOOKUP(_xlfn.CONCAT(8,"-",$A283, "-", "A"), PlayerData!$M:$M,PlayerData!R:R,""),
_xlfn.XLOOKUP(_xlfn.CONCAT(9,"-",$A283, "-", "A"), PlayerData!$M:$M,PlayerData!R:R,""),
_xlfn.XLOOKUP(_xlfn.CONCAT(10,"-",$A283, "-", "A"), PlayerData!$M:$M,PlayerData!R:R,""),
_xlfn.XLOOKUP(_xlfn.CONCAT(11,"-",$A283, "-", "A"), PlayerData!$M:$M,PlayerData!R:R,""),
_xlfn.XLOOKUP(_xlfn.CONCAT(12,"-",$A283, "-", "A"), PlayerData!$M:$M,PlayerData!R:R,""),
_xlfn.XLOOKUP(_xlfn.CONCAT(13,"-",$A283, "-", "A"), PlayerData!$M:$M,PlayerData!R:R,""),
_xlfn.XLOOKUP(_xlfn.CONCAT(14,"-",$A283, "-", "A"), PlayerData!$M:$M,PlayerData!R:R,""),
_xlfn.XLOOKUP(_xlfn.CONCAT(15,"-",$A283, "-", "A"), PlayerData!$M:$M,PlayerData!R:R,""),
_xlfn.XLOOKUP(_xlfn.CONCAT(16,"-",$A283, "-", "A"), PlayerData!$M:$M,PlayerData!R:R,""),
_xlfn.XLOOKUP(_xlfn.CONCAT(17,"-",$A283, "-", "A"), PlayerData!$M:$M,PlayerData!R:R,""),
_xlfn.XLOOKUP(_xlfn.CONCAT(18,"-",$A283, "-", "A"), PlayerData!$M:$M,PlayerData!R:R,"")))</f>
        <v>0.39</v>
      </c>
      <c r="N283" s="134">
        <f t="shared" si="29"/>
        <v>3.8636363636363633</v>
      </c>
      <c r="O283" s="134">
        <f t="shared" si="30"/>
        <v>0</v>
      </c>
      <c r="P283" s="73">
        <f t="shared" si="31"/>
        <v>5.256064690026955</v>
      </c>
      <c r="Q283" s="132" cm="1">
        <f t="array" ref="Q283">IF(OR($A283=Solver!$T$12:$T$201),0,SUMPRODUCT($H283:$J283,$T$4:$V$4))</f>
        <v>7.2776280323450147</v>
      </c>
      <c r="R283" s="73" cm="1">
        <f t="array" ref="R283">IF(OR($A283=Solver!$T$12:$T$201),0, SUMPRODUCT($N283:$P283, $T$4:$V$4))</f>
        <v>5.256064690026955</v>
      </c>
    </row>
    <row r="284" spans="1:18">
      <c r="A284" s="55">
        <v>282</v>
      </c>
      <c r="B284" s="55" t="str">
        <f>_xlfn.XLOOKUP($A284, PlayerData!$B$3:$B$394, PlayerData!C$3:C$394)</f>
        <v>TOT</v>
      </c>
      <c r="C284" s="55" t="str">
        <f>_xlfn.XLOOKUP($A284, PlayerData!$B$3:$B$394, PlayerData!D$3:D$394)</f>
        <v>D</v>
      </c>
      <c r="D284" s="31" t="str">
        <f>_xlfn.XLOOKUP($A284, PlayerData!$B$3:$B$394, PlayerData!E$3:E$394)</f>
        <v>Dier</v>
      </c>
      <c r="E284" s="136" cm="1">
        <f t="array" ref="E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"H"), PlayerData!$G:$G,PlayerData!H:H,""),
_xlfn.XLOOKUP(_xlfn.CONCAT(1,"-",$A284, "-", "H"), PlayerData!$G:$G,PlayerData!H:H,""),
_xlfn.XLOOKUP(_xlfn.CONCAT(2,"-",$A284, "-", "H"), PlayerData!$G:$G,PlayerData!H:H,""),
_xlfn.XLOOKUP(_xlfn.CONCAT(3,"-",$A284, "-", "H"), PlayerData!$G:$G,PlayerData!H:H,""),
_xlfn.XLOOKUP(_xlfn.CONCAT(4,"-",$A284, "-", "H"), PlayerData!$G:$G,PlayerData!H:H,""),
_xlfn.XLOOKUP(_xlfn.CONCAT(5,"-",$A284, "-", "H"), PlayerData!$G:$G,PlayerData!H:H,""),
_xlfn.XLOOKUP(_xlfn.CONCAT(6,"-",$A284, "-", "H"), PlayerData!$G:$G,PlayerData!H:H,""),
_xlfn.XLOOKUP(_xlfn.CONCAT(7,"-",$A284, "-", "H"), PlayerData!$G:$G,PlayerData!H:H,""),
_xlfn.XLOOKUP(_xlfn.CONCAT(8,"-",$A284, "-", "H"), PlayerData!$G:$G,PlayerData!H:H,""),
_xlfn.XLOOKUP(_xlfn.CONCAT(9,"-",$A284, "-", "H"), PlayerData!$G:$G,PlayerData!H:H,""),
_xlfn.XLOOKUP(_xlfn.CONCAT(10,"-",$A284, "-", "H"), PlayerData!$G:$G,PlayerData!H:H,""),
_xlfn.XLOOKUP(_xlfn.CONCAT(11,"-",$A284, "-", "H"), PlayerData!$G:$G,PlayerData!H:H,""),
_xlfn.XLOOKUP(_xlfn.CONCAT(12,"-",$A284, "-", "H"), PlayerData!$G:$G,PlayerData!H:H,""),
_xlfn.XLOOKUP(_xlfn.CONCAT(13,"-",$A284, "-", "H"), PlayerData!$G:$G,PlayerData!H:H,""),
_xlfn.XLOOKUP(_xlfn.CONCAT(14,"-",$A284, "-", "H"), PlayerData!$G:$G,PlayerData!H:H,""),
_xlfn.XLOOKUP(_xlfn.CONCAT(15,"-",$A284, "-", "H"), PlayerData!$G:$G,PlayerData!H:H,""),
_xlfn.XLOOKUP(_xlfn.CONCAT(16,"-",$A284, "-", "H"), PlayerData!$G:$G,PlayerData!H:H,""),
_xlfn.XLOOKUP(_xlfn.CONCAT(17,"-",$A284, "-", "H"), PlayerData!$G:$G,PlayerData!H:H,""),
_xlfn.XLOOKUP(_xlfn.CONCAT(18,"-",$A284, "-", "H"), PlayerData!$G:$G,PlayerData!H:H,"")))</f>
        <v>0.25</v>
      </c>
      <c r="F284" s="136" cm="1">
        <f t="array" ref="F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"H"), PlayerData!$G:$G,PlayerData!I:I,""),
_xlfn.XLOOKUP(_xlfn.CONCAT(1,"-",$A284, "-", "H"), PlayerData!$G:$G,PlayerData!I:I,""),
_xlfn.XLOOKUP(_xlfn.CONCAT(2,"-",$A284, "-", "H"), PlayerData!$G:$G,PlayerData!I:I,""),
_xlfn.XLOOKUP(_xlfn.CONCAT(3,"-",$A284, "-", "H"), PlayerData!$G:$G,PlayerData!I:I,""),
_xlfn.XLOOKUP(_xlfn.CONCAT(4,"-",$A284, "-", "H"), PlayerData!$G:$G,PlayerData!I:I,""),
_xlfn.XLOOKUP(_xlfn.CONCAT(5,"-",$A284, "-", "H"), PlayerData!$G:$G,PlayerData!I:I,""),
_xlfn.XLOOKUP(_xlfn.CONCAT(6,"-",$A284, "-", "H"), PlayerData!$G:$G,PlayerData!I:I,""),
_xlfn.XLOOKUP(_xlfn.CONCAT(7,"-",$A284, "-", "H"), PlayerData!$G:$G,PlayerData!I:I,""),
_xlfn.XLOOKUP(_xlfn.CONCAT(8,"-",$A284, "-", "H"), PlayerData!$G:$G,PlayerData!I:I,""),
_xlfn.XLOOKUP(_xlfn.CONCAT(9,"-",$A284, "-", "H"), PlayerData!$G:$G,PlayerData!I:I,""),
_xlfn.XLOOKUP(_xlfn.CONCAT(10,"-",$A284, "-", "H"), PlayerData!$G:$G,PlayerData!I:I,""),
_xlfn.XLOOKUP(_xlfn.CONCAT(11,"-",$A284, "-", "H"), PlayerData!$G:$G,PlayerData!I:I,""),
_xlfn.XLOOKUP(_xlfn.CONCAT(12,"-",$A284, "-", "H"), PlayerData!$G:$G,PlayerData!I:I,""),
_xlfn.XLOOKUP(_xlfn.CONCAT(13,"-",$A284, "-", "H"), PlayerData!$G:$G,PlayerData!I:I,""),
_xlfn.XLOOKUP(_xlfn.CONCAT(14,"-",$A284, "-", "H"), PlayerData!$G:$G,PlayerData!I:I,""),
_xlfn.XLOOKUP(_xlfn.CONCAT(15,"-",$A284, "-", "H"), PlayerData!$G:$G,PlayerData!I:I,""),
_xlfn.XLOOKUP(_xlfn.CONCAT(16,"-",$A284, "-", "H"), PlayerData!$G:$G,PlayerData!I:I,""),
_xlfn.XLOOKUP(_xlfn.CONCAT(17,"-",$A284, "-", "H"), PlayerData!$G:$G,PlayerData!I:I,""),
_xlfn.XLOOKUP(_xlfn.CONCAT(18,"-",$A284, "-", "H"), PlayerData!$G:$G,PlayerData!I:I,"")))</f>
        <v>0</v>
      </c>
      <c r="G284" s="90" cm="1">
        <f t="array" ref="G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"H"), PlayerData!$G:$G,PlayerData!L:L,""),
_xlfn.XLOOKUP(_xlfn.CONCAT(1,"-",$A284, "-", "H"), PlayerData!$G:$G,PlayerData!L:L,""),
_xlfn.XLOOKUP(_xlfn.CONCAT(2,"-",$A284, "-", "H"), PlayerData!$G:$G,PlayerData!L:L,""),
_xlfn.XLOOKUP(_xlfn.CONCAT(3,"-",$A284, "-", "H"), PlayerData!$G:$G,PlayerData!L:L,""),
_xlfn.XLOOKUP(_xlfn.CONCAT(4,"-",$A284, "-", "H"), PlayerData!$G:$G,PlayerData!L:L,""),
_xlfn.XLOOKUP(_xlfn.CONCAT(5,"-",$A284, "-", "H"), PlayerData!$G:$G,PlayerData!L:L,""),
_xlfn.XLOOKUP(_xlfn.CONCAT(6,"-",$A284, "-", "H"), PlayerData!$G:$G,PlayerData!L:L,""),
_xlfn.XLOOKUP(_xlfn.CONCAT(7,"-",$A284, "-", "H"), PlayerData!$G:$G,PlayerData!L:L,""),
_xlfn.XLOOKUP(_xlfn.CONCAT(8,"-",$A284, "-", "H"), PlayerData!$G:$G,PlayerData!L:L,""),
_xlfn.XLOOKUP(_xlfn.CONCAT(9,"-",$A284, "-", "H"), PlayerData!$G:$G,PlayerData!L:L,""),
_xlfn.XLOOKUP(_xlfn.CONCAT(10,"-",$A284, "-", "H"), PlayerData!$G:$G,PlayerData!L:L,""),
_xlfn.XLOOKUP(_xlfn.CONCAT(11,"-",$A284, "-", "H"), PlayerData!$G:$G,PlayerData!L:L,""),
_xlfn.XLOOKUP(_xlfn.CONCAT(12,"-",$A284, "-", "H"), PlayerData!$G:$G,PlayerData!L:L,""),
_xlfn.XLOOKUP(_xlfn.CONCAT(13,"-",$A284, "-", "H"), PlayerData!$G:$G,PlayerData!L:L,""),
_xlfn.XLOOKUP(_xlfn.CONCAT(14,"-",$A284, "-", "H"), PlayerData!$G:$G,PlayerData!L:L,""),
_xlfn.XLOOKUP(_xlfn.CONCAT(15,"-",$A284, "-", "H"), PlayerData!$G:$G,PlayerData!L:L,""),
_xlfn.XLOOKUP(_xlfn.CONCAT(16,"-",$A284, "-", "H"), PlayerData!$G:$G,PlayerData!L:L,""),
_xlfn.XLOOKUP(_xlfn.CONCAT(17,"-",$A284, "-", "H"), PlayerData!$G:$G,PlayerData!L:L,""),
_xlfn.XLOOKUP(_xlfn.CONCAT(18,"-",$A284, "-", "H"), PlayerData!$G:$G,PlayerData!L:L,"")))</f>
        <v>0</v>
      </c>
      <c r="H284" s="132">
        <f t="shared" si="26"/>
        <v>5.6818181818181817</v>
      </c>
      <c r="I284" s="132">
        <f t="shared" si="27"/>
        <v>0</v>
      </c>
      <c r="J284" s="72">
        <f t="shared" si="28"/>
        <v>0</v>
      </c>
      <c r="K284" s="138" cm="1">
        <f t="array" ref="K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"A"), PlayerData!$M:$M,PlayerData!N:N,""),
_xlfn.XLOOKUP(_xlfn.CONCAT(1,"-",$A284, "-", "A"), PlayerData!$M:$M,PlayerData!N:N,""),
_xlfn.XLOOKUP(_xlfn.CONCAT(2,"-",$A284, "-", "A"), PlayerData!$M:$M,PlayerData!N:N,""),
_xlfn.XLOOKUP(_xlfn.CONCAT(3,"-",$A284, "-", "A"), PlayerData!$M:$M,PlayerData!N:N,""),
_xlfn.XLOOKUP(_xlfn.CONCAT(4,"-",$A284, "-", "A"), PlayerData!$M:$M,PlayerData!N:N,""),
_xlfn.XLOOKUP(_xlfn.CONCAT(5,"-",$A284, "-", "A"), PlayerData!$M:$M,PlayerData!N:N,""),
_xlfn.XLOOKUP(_xlfn.CONCAT(6,"-",$A284, "-", "A"), PlayerData!$M:$M,PlayerData!N:N,""),
_xlfn.XLOOKUP(_xlfn.CONCAT(7,"-",$A284, "-", "A"), PlayerData!$M:$M,PlayerData!N:N,""),
_xlfn.XLOOKUP(_xlfn.CONCAT(8,"-",$A284, "-", "A"), PlayerData!$M:$M,PlayerData!N:N,""),
_xlfn.XLOOKUP(_xlfn.CONCAT(9,"-",$A284, "-", "A"), PlayerData!$M:$M,PlayerData!N:N,""),
_xlfn.XLOOKUP(_xlfn.CONCAT(10,"-",$A284, "-", "A"), PlayerData!$M:$M,PlayerData!N:N,""),
_xlfn.XLOOKUP(_xlfn.CONCAT(11,"-",$A284, "-", "A"), PlayerData!$M:$M,PlayerData!N:N,""),
_xlfn.XLOOKUP(_xlfn.CONCAT(12,"-",$A284, "-", "A"), PlayerData!$M:$M,PlayerData!N:N,""),
_xlfn.XLOOKUP(_xlfn.CONCAT(13,"-",$A284, "-", "A"), PlayerData!$M:$M,PlayerData!N:N,""),
_xlfn.XLOOKUP(_xlfn.CONCAT(14,"-",$A284, "-", "A"), PlayerData!$M:$M,PlayerData!N:N,""),
_xlfn.XLOOKUP(_xlfn.CONCAT(15,"-",$A284, "-", "A"), PlayerData!$M:$M,PlayerData!N:N,""),
_xlfn.XLOOKUP(_xlfn.CONCAT(16,"-",$A284, "-", "A"), PlayerData!$M:$M,PlayerData!N:N,""),
_xlfn.XLOOKUP(_xlfn.CONCAT(17,"-",$A284, "-", "A"), PlayerData!$M:$M,PlayerData!N:N,""),
_xlfn.XLOOKUP(_xlfn.CONCAT(18,"-",$A284, "-", "A"), PlayerData!$M:$M,PlayerData!N:N,"")))</f>
        <v>0.25</v>
      </c>
      <c r="L284" s="138" cm="1">
        <f t="array" ref="L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"A"), PlayerData!$M:$M,PlayerData!O:O,""),
_xlfn.XLOOKUP(_xlfn.CONCAT(1,"-",$A284, "-", "A"), PlayerData!$M:$M,PlayerData!O:O,""),
_xlfn.XLOOKUP(_xlfn.CONCAT(2,"-",$A284, "-", "A"), PlayerData!$M:$M,PlayerData!O:O,""),
_xlfn.XLOOKUP(_xlfn.CONCAT(3,"-",$A284, "-", "A"), PlayerData!$M:$M,PlayerData!O:O,""),
_xlfn.XLOOKUP(_xlfn.CONCAT(4,"-",$A284, "-", "A"), PlayerData!$M:$M,PlayerData!O:O,""),
_xlfn.XLOOKUP(_xlfn.CONCAT(5,"-",$A284, "-", "A"), PlayerData!$M:$M,PlayerData!O:O,""),
_xlfn.XLOOKUP(_xlfn.CONCAT(6,"-",$A284, "-", "A"), PlayerData!$M:$M,PlayerData!O:O,""),
_xlfn.XLOOKUP(_xlfn.CONCAT(7,"-",$A284, "-", "A"), PlayerData!$M:$M,PlayerData!O:O,""),
_xlfn.XLOOKUP(_xlfn.CONCAT(8,"-",$A284, "-", "A"), PlayerData!$M:$M,PlayerData!O:O,""),
_xlfn.XLOOKUP(_xlfn.CONCAT(9,"-",$A284, "-", "A"), PlayerData!$M:$M,PlayerData!O:O,""),
_xlfn.XLOOKUP(_xlfn.CONCAT(10,"-",$A284, "-", "A"), PlayerData!$M:$M,PlayerData!O:O,""),
_xlfn.XLOOKUP(_xlfn.CONCAT(11,"-",$A284, "-", "A"), PlayerData!$M:$M,PlayerData!O:O,""),
_xlfn.XLOOKUP(_xlfn.CONCAT(12,"-",$A284, "-", "A"), PlayerData!$M:$M,PlayerData!O:O,""),
_xlfn.XLOOKUP(_xlfn.CONCAT(13,"-",$A284, "-", "A"), PlayerData!$M:$M,PlayerData!O:O,""),
_xlfn.XLOOKUP(_xlfn.CONCAT(14,"-",$A284, "-", "A"), PlayerData!$M:$M,PlayerData!O:O,""),
_xlfn.XLOOKUP(_xlfn.CONCAT(15,"-",$A284, "-", "A"), PlayerData!$M:$M,PlayerData!O:O,""),
_xlfn.XLOOKUP(_xlfn.CONCAT(16,"-",$A284, "-", "A"), PlayerData!$M:$M,PlayerData!O:O,""),
_xlfn.XLOOKUP(_xlfn.CONCAT(17,"-",$A284, "-", "A"), PlayerData!$M:$M,PlayerData!O:O,""),
_xlfn.XLOOKUP(_xlfn.CONCAT(18,"-",$A284, "-", "A"), PlayerData!$M:$M,PlayerData!O:O,"")))</f>
        <v>0</v>
      </c>
      <c r="M284" s="96" cm="1">
        <f t="array" ref="M2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_xlfn.XLOOKUP(_xlfn.CONCAT(0,"-",$A284, "-", "A"), PlayerData!$M:$M,PlayerData!R:R,""),
_xlfn.XLOOKUP(_xlfn.CONCAT(1,"-",$A284, "-", "A"), PlayerData!$M:$M,PlayerData!R:R,""),
_xlfn.XLOOKUP(_xlfn.CONCAT(2,"-",$A284, "-", "A"), PlayerData!$M:$M,PlayerData!R:R,""),
_xlfn.XLOOKUP(_xlfn.CONCAT(3,"-",$A284, "-", "A"), PlayerData!$M:$M,PlayerData!R:R,""),
_xlfn.XLOOKUP(_xlfn.CONCAT(4,"-",$A284, "-", "A"), PlayerData!$M:$M,PlayerData!R:R,""),
_xlfn.XLOOKUP(_xlfn.CONCAT(5,"-",$A284, "-", "A"), PlayerData!$M:$M,PlayerData!R:R,""),
_xlfn.XLOOKUP(_xlfn.CONCAT(6,"-",$A284, "-", "A"), PlayerData!$M:$M,PlayerData!R:R,""),
_xlfn.XLOOKUP(_xlfn.CONCAT(7,"-",$A284, "-", "A"), PlayerData!$M:$M,PlayerData!R:R,""),
_xlfn.XLOOKUP(_xlfn.CONCAT(8,"-",$A284, "-", "A"), PlayerData!$M:$M,PlayerData!R:R,""),
_xlfn.XLOOKUP(_xlfn.CONCAT(9,"-",$A284, "-", "A"), PlayerData!$M:$M,PlayerData!R:R,""),
_xlfn.XLOOKUP(_xlfn.CONCAT(10,"-",$A284, "-", "A"), PlayerData!$M:$M,PlayerData!R:R,""),
_xlfn.XLOOKUP(_xlfn.CONCAT(11,"-",$A284, "-", "A"), PlayerData!$M:$M,PlayerData!R:R,""),
_xlfn.XLOOKUP(_xlfn.CONCAT(12,"-",$A284, "-", "A"), PlayerData!$M:$M,PlayerData!R:R,""),
_xlfn.XLOOKUP(_xlfn.CONCAT(13,"-",$A284, "-", "A"), PlayerData!$M:$M,PlayerData!R:R,""),
_xlfn.XLOOKUP(_xlfn.CONCAT(14,"-",$A284, "-", "A"), PlayerData!$M:$M,PlayerData!R:R,""),
_xlfn.XLOOKUP(_xlfn.CONCAT(15,"-",$A284, "-", "A"), PlayerData!$M:$M,PlayerData!R:R,""),
_xlfn.XLOOKUP(_xlfn.CONCAT(16,"-",$A284, "-", "A"), PlayerData!$M:$M,PlayerData!R:R,""),
_xlfn.XLOOKUP(_xlfn.CONCAT(17,"-",$A284, "-", "A"), PlayerData!$M:$M,PlayerData!R:R,""),
_xlfn.XLOOKUP(_xlfn.CONCAT(18,"-",$A284, "-", "A"), PlayerData!$M:$M,PlayerData!R:R,"")))</f>
        <v>0.06</v>
      </c>
      <c r="N284" s="134">
        <f t="shared" si="29"/>
        <v>5.6818181818181817</v>
      </c>
      <c r="O284" s="134">
        <f t="shared" si="30"/>
        <v>0</v>
      </c>
      <c r="P284" s="73">
        <f t="shared" si="31"/>
        <v>0.80862533692722383</v>
      </c>
      <c r="Q284" s="132" cm="1">
        <f t="array" ref="Q284">IF(OR($A284=Solver!$T$12:$T$201),0,SUMPRODUCT($H284:$J284,$T$4:$V$4))</f>
        <v>0</v>
      </c>
      <c r="R284" s="73" cm="1">
        <f t="array" ref="R284">IF(OR($A284=Solver!$T$12:$T$201),0, SUMPRODUCT($N284:$P284, $T$4:$V$4))</f>
        <v>0.80862533692722383</v>
      </c>
    </row>
    <row r="285" spans="1:18">
      <c r="A285" s="55">
        <v>283</v>
      </c>
      <c r="B285" s="55" t="str">
        <f>_xlfn.XLOOKUP($A285, PlayerData!$B$3:$B$394, PlayerData!C$3:C$394)</f>
        <v>WHU</v>
      </c>
      <c r="C285" s="55" t="str">
        <f>_xlfn.XLOOKUP($A285, PlayerData!$B$3:$B$394, PlayerData!D$3:D$394)</f>
        <v>D</v>
      </c>
      <c r="D285" s="31" t="str">
        <f>_xlfn.XLOOKUP($A285, PlayerData!$B$3:$B$394, PlayerData!E$3:E$394)</f>
        <v>Cresswell</v>
      </c>
      <c r="E285" s="136" cm="1">
        <f t="array" ref="E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"H"), PlayerData!$G:$G,PlayerData!H:H,""),
_xlfn.XLOOKUP(_xlfn.CONCAT(1,"-",$A285, "-", "H"), PlayerData!$G:$G,PlayerData!H:H,""),
_xlfn.XLOOKUP(_xlfn.CONCAT(2,"-",$A285, "-", "H"), PlayerData!$G:$G,PlayerData!H:H,""),
_xlfn.XLOOKUP(_xlfn.CONCAT(3,"-",$A285, "-", "H"), PlayerData!$G:$G,PlayerData!H:H,""),
_xlfn.XLOOKUP(_xlfn.CONCAT(4,"-",$A285, "-", "H"), PlayerData!$G:$G,PlayerData!H:H,""),
_xlfn.XLOOKUP(_xlfn.CONCAT(5,"-",$A285, "-", "H"), PlayerData!$G:$G,PlayerData!H:H,""),
_xlfn.XLOOKUP(_xlfn.CONCAT(6,"-",$A285, "-", "H"), PlayerData!$G:$G,PlayerData!H:H,""),
_xlfn.XLOOKUP(_xlfn.CONCAT(7,"-",$A285, "-", "H"), PlayerData!$G:$G,PlayerData!H:H,""),
_xlfn.XLOOKUP(_xlfn.CONCAT(8,"-",$A285, "-", "H"), PlayerData!$G:$G,PlayerData!H:H,""),
_xlfn.XLOOKUP(_xlfn.CONCAT(9,"-",$A285, "-", "H"), PlayerData!$G:$G,PlayerData!H:H,""),
_xlfn.XLOOKUP(_xlfn.CONCAT(10,"-",$A285, "-", "H"), PlayerData!$G:$G,PlayerData!H:H,""),
_xlfn.XLOOKUP(_xlfn.CONCAT(11,"-",$A285, "-", "H"), PlayerData!$G:$G,PlayerData!H:H,""),
_xlfn.XLOOKUP(_xlfn.CONCAT(12,"-",$A285, "-", "H"), PlayerData!$G:$G,PlayerData!H:H,""),
_xlfn.XLOOKUP(_xlfn.CONCAT(13,"-",$A285, "-", "H"), PlayerData!$G:$G,PlayerData!H:H,""),
_xlfn.XLOOKUP(_xlfn.CONCAT(14,"-",$A285, "-", "H"), PlayerData!$G:$G,PlayerData!H:H,""),
_xlfn.XLOOKUP(_xlfn.CONCAT(15,"-",$A285, "-", "H"), PlayerData!$G:$G,PlayerData!H:H,""),
_xlfn.XLOOKUP(_xlfn.CONCAT(16,"-",$A285, "-", "H"), PlayerData!$G:$G,PlayerData!H:H,""),
_xlfn.XLOOKUP(_xlfn.CONCAT(17,"-",$A285, "-", "H"), PlayerData!$G:$G,PlayerData!H:H,""),
_xlfn.XLOOKUP(_xlfn.CONCAT(18,"-",$A285, "-", "H"), PlayerData!$G:$G,PlayerData!H:H,"")))</f>
        <v>0.11</v>
      </c>
      <c r="F285" s="136" cm="1">
        <f t="array" ref="F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"H"), PlayerData!$G:$G,PlayerData!I:I,""),
_xlfn.XLOOKUP(_xlfn.CONCAT(1,"-",$A285, "-", "H"), PlayerData!$G:$G,PlayerData!I:I,""),
_xlfn.XLOOKUP(_xlfn.CONCAT(2,"-",$A285, "-", "H"), PlayerData!$G:$G,PlayerData!I:I,""),
_xlfn.XLOOKUP(_xlfn.CONCAT(3,"-",$A285, "-", "H"), PlayerData!$G:$G,PlayerData!I:I,""),
_xlfn.XLOOKUP(_xlfn.CONCAT(4,"-",$A285, "-", "H"), PlayerData!$G:$G,PlayerData!I:I,""),
_xlfn.XLOOKUP(_xlfn.CONCAT(5,"-",$A285, "-", "H"), PlayerData!$G:$G,PlayerData!I:I,""),
_xlfn.XLOOKUP(_xlfn.CONCAT(6,"-",$A285, "-", "H"), PlayerData!$G:$G,PlayerData!I:I,""),
_xlfn.XLOOKUP(_xlfn.CONCAT(7,"-",$A285, "-", "H"), PlayerData!$G:$G,PlayerData!I:I,""),
_xlfn.XLOOKUP(_xlfn.CONCAT(8,"-",$A285, "-", "H"), PlayerData!$G:$G,PlayerData!I:I,""),
_xlfn.XLOOKUP(_xlfn.CONCAT(9,"-",$A285, "-", "H"), PlayerData!$G:$G,PlayerData!I:I,""),
_xlfn.XLOOKUP(_xlfn.CONCAT(10,"-",$A285, "-", "H"), PlayerData!$G:$G,PlayerData!I:I,""),
_xlfn.XLOOKUP(_xlfn.CONCAT(11,"-",$A285, "-", "H"), PlayerData!$G:$G,PlayerData!I:I,""),
_xlfn.XLOOKUP(_xlfn.CONCAT(12,"-",$A285, "-", "H"), PlayerData!$G:$G,PlayerData!I:I,""),
_xlfn.XLOOKUP(_xlfn.CONCAT(13,"-",$A285, "-", "H"), PlayerData!$G:$G,PlayerData!I:I,""),
_xlfn.XLOOKUP(_xlfn.CONCAT(14,"-",$A285, "-", "H"), PlayerData!$G:$G,PlayerData!I:I,""),
_xlfn.XLOOKUP(_xlfn.CONCAT(15,"-",$A285, "-", "H"), PlayerData!$G:$G,PlayerData!I:I,""),
_xlfn.XLOOKUP(_xlfn.CONCAT(16,"-",$A285, "-", "H"), PlayerData!$G:$G,PlayerData!I:I,""),
_xlfn.XLOOKUP(_xlfn.CONCAT(17,"-",$A285, "-", "H"), PlayerData!$G:$G,PlayerData!I:I,""),
_xlfn.XLOOKUP(_xlfn.CONCAT(18,"-",$A285, "-", "H"), PlayerData!$G:$G,PlayerData!I:I,"")))</f>
        <v>0</v>
      </c>
      <c r="G285" s="90" cm="1">
        <f t="array" ref="G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"H"), PlayerData!$G:$G,PlayerData!L:L,""),
_xlfn.XLOOKUP(_xlfn.CONCAT(1,"-",$A285, "-", "H"), PlayerData!$G:$G,PlayerData!L:L,""),
_xlfn.XLOOKUP(_xlfn.CONCAT(2,"-",$A285, "-", "H"), PlayerData!$G:$G,PlayerData!L:L,""),
_xlfn.XLOOKUP(_xlfn.CONCAT(3,"-",$A285, "-", "H"), PlayerData!$G:$G,PlayerData!L:L,""),
_xlfn.XLOOKUP(_xlfn.CONCAT(4,"-",$A285, "-", "H"), PlayerData!$G:$G,PlayerData!L:L,""),
_xlfn.XLOOKUP(_xlfn.CONCAT(5,"-",$A285, "-", "H"), PlayerData!$G:$G,PlayerData!L:L,""),
_xlfn.XLOOKUP(_xlfn.CONCAT(6,"-",$A285, "-", "H"), PlayerData!$G:$G,PlayerData!L:L,""),
_xlfn.XLOOKUP(_xlfn.CONCAT(7,"-",$A285, "-", "H"), PlayerData!$G:$G,PlayerData!L:L,""),
_xlfn.XLOOKUP(_xlfn.CONCAT(8,"-",$A285, "-", "H"), PlayerData!$G:$G,PlayerData!L:L,""),
_xlfn.XLOOKUP(_xlfn.CONCAT(9,"-",$A285, "-", "H"), PlayerData!$G:$G,PlayerData!L:L,""),
_xlfn.XLOOKUP(_xlfn.CONCAT(10,"-",$A285, "-", "H"), PlayerData!$G:$G,PlayerData!L:L,""),
_xlfn.XLOOKUP(_xlfn.CONCAT(11,"-",$A285, "-", "H"), PlayerData!$G:$G,PlayerData!L:L,""),
_xlfn.XLOOKUP(_xlfn.CONCAT(12,"-",$A285, "-", "H"), PlayerData!$G:$G,PlayerData!L:L,""),
_xlfn.XLOOKUP(_xlfn.CONCAT(13,"-",$A285, "-", "H"), PlayerData!$G:$G,PlayerData!L:L,""),
_xlfn.XLOOKUP(_xlfn.CONCAT(14,"-",$A285, "-", "H"), PlayerData!$G:$G,PlayerData!L:L,""),
_xlfn.XLOOKUP(_xlfn.CONCAT(15,"-",$A285, "-", "H"), PlayerData!$G:$G,PlayerData!L:L,""),
_xlfn.XLOOKUP(_xlfn.CONCAT(16,"-",$A285, "-", "H"), PlayerData!$G:$G,PlayerData!L:L,""),
_xlfn.XLOOKUP(_xlfn.CONCAT(17,"-",$A285, "-", "H"), PlayerData!$G:$G,PlayerData!L:L,""),
_xlfn.XLOOKUP(_xlfn.CONCAT(18,"-",$A285, "-", "H"), PlayerData!$G:$G,PlayerData!L:L,"")))</f>
        <v>0.42</v>
      </c>
      <c r="H285" s="132">
        <f t="shared" si="26"/>
        <v>2.5</v>
      </c>
      <c r="I285" s="132">
        <f t="shared" si="27"/>
        <v>0</v>
      </c>
      <c r="J285" s="72">
        <f t="shared" si="28"/>
        <v>5.6603773584905666</v>
      </c>
      <c r="K285" s="138" cm="1">
        <f t="array" ref="K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"A"), PlayerData!$M:$M,PlayerData!N:N,""),
_xlfn.XLOOKUP(_xlfn.CONCAT(1,"-",$A285, "-", "A"), PlayerData!$M:$M,PlayerData!N:N,""),
_xlfn.XLOOKUP(_xlfn.CONCAT(2,"-",$A285, "-", "A"), PlayerData!$M:$M,PlayerData!N:N,""),
_xlfn.XLOOKUP(_xlfn.CONCAT(3,"-",$A285, "-", "A"), PlayerData!$M:$M,PlayerData!N:N,""),
_xlfn.XLOOKUP(_xlfn.CONCAT(4,"-",$A285, "-", "A"), PlayerData!$M:$M,PlayerData!N:N,""),
_xlfn.XLOOKUP(_xlfn.CONCAT(5,"-",$A285, "-", "A"), PlayerData!$M:$M,PlayerData!N:N,""),
_xlfn.XLOOKUP(_xlfn.CONCAT(6,"-",$A285, "-", "A"), PlayerData!$M:$M,PlayerData!N:N,""),
_xlfn.XLOOKUP(_xlfn.CONCAT(7,"-",$A285, "-", "A"), PlayerData!$M:$M,PlayerData!N:N,""),
_xlfn.XLOOKUP(_xlfn.CONCAT(8,"-",$A285, "-", "A"), PlayerData!$M:$M,PlayerData!N:N,""),
_xlfn.XLOOKUP(_xlfn.CONCAT(9,"-",$A285, "-", "A"), PlayerData!$M:$M,PlayerData!N:N,""),
_xlfn.XLOOKUP(_xlfn.CONCAT(10,"-",$A285, "-", "A"), PlayerData!$M:$M,PlayerData!N:N,""),
_xlfn.XLOOKUP(_xlfn.CONCAT(11,"-",$A285, "-", "A"), PlayerData!$M:$M,PlayerData!N:N,""),
_xlfn.XLOOKUP(_xlfn.CONCAT(12,"-",$A285, "-", "A"), PlayerData!$M:$M,PlayerData!N:N,""),
_xlfn.XLOOKUP(_xlfn.CONCAT(13,"-",$A285, "-", "A"), PlayerData!$M:$M,PlayerData!N:N,""),
_xlfn.XLOOKUP(_xlfn.CONCAT(14,"-",$A285, "-", "A"), PlayerData!$M:$M,PlayerData!N:N,""),
_xlfn.XLOOKUP(_xlfn.CONCAT(15,"-",$A285, "-", "A"), PlayerData!$M:$M,PlayerData!N:N,""),
_xlfn.XLOOKUP(_xlfn.CONCAT(16,"-",$A285, "-", "A"), PlayerData!$M:$M,PlayerData!N:N,""),
_xlfn.XLOOKUP(_xlfn.CONCAT(17,"-",$A285, "-", "A"), PlayerData!$M:$M,PlayerData!N:N,""),
_xlfn.XLOOKUP(_xlfn.CONCAT(18,"-",$A285, "-", "A"), PlayerData!$M:$M,PlayerData!N:N,"")))</f>
        <v>0.22</v>
      </c>
      <c r="L285" s="138" cm="1">
        <f t="array" ref="L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"A"), PlayerData!$M:$M,PlayerData!O:O,""),
_xlfn.XLOOKUP(_xlfn.CONCAT(1,"-",$A285, "-", "A"), PlayerData!$M:$M,PlayerData!O:O,""),
_xlfn.XLOOKUP(_xlfn.CONCAT(2,"-",$A285, "-", "A"), PlayerData!$M:$M,PlayerData!O:O,""),
_xlfn.XLOOKUP(_xlfn.CONCAT(3,"-",$A285, "-", "A"), PlayerData!$M:$M,PlayerData!O:O,""),
_xlfn.XLOOKUP(_xlfn.CONCAT(4,"-",$A285, "-", "A"), PlayerData!$M:$M,PlayerData!O:O,""),
_xlfn.XLOOKUP(_xlfn.CONCAT(5,"-",$A285, "-", "A"), PlayerData!$M:$M,PlayerData!O:O,""),
_xlfn.XLOOKUP(_xlfn.CONCAT(6,"-",$A285, "-", "A"), PlayerData!$M:$M,PlayerData!O:O,""),
_xlfn.XLOOKUP(_xlfn.CONCAT(7,"-",$A285, "-", "A"), PlayerData!$M:$M,PlayerData!O:O,""),
_xlfn.XLOOKUP(_xlfn.CONCAT(8,"-",$A285, "-", "A"), PlayerData!$M:$M,PlayerData!O:O,""),
_xlfn.XLOOKUP(_xlfn.CONCAT(9,"-",$A285, "-", "A"), PlayerData!$M:$M,PlayerData!O:O,""),
_xlfn.XLOOKUP(_xlfn.CONCAT(10,"-",$A285, "-", "A"), PlayerData!$M:$M,PlayerData!O:O,""),
_xlfn.XLOOKUP(_xlfn.CONCAT(11,"-",$A285, "-", "A"), PlayerData!$M:$M,PlayerData!O:O,""),
_xlfn.XLOOKUP(_xlfn.CONCAT(12,"-",$A285, "-", "A"), PlayerData!$M:$M,PlayerData!O:O,""),
_xlfn.XLOOKUP(_xlfn.CONCAT(13,"-",$A285, "-", "A"), PlayerData!$M:$M,PlayerData!O:O,""),
_xlfn.XLOOKUP(_xlfn.CONCAT(14,"-",$A285, "-", "A"), PlayerData!$M:$M,PlayerData!O:O,""),
_xlfn.XLOOKUP(_xlfn.CONCAT(15,"-",$A285, "-", "A"), PlayerData!$M:$M,PlayerData!O:O,""),
_xlfn.XLOOKUP(_xlfn.CONCAT(16,"-",$A285, "-", "A"), PlayerData!$M:$M,PlayerData!O:O,""),
_xlfn.XLOOKUP(_xlfn.CONCAT(17,"-",$A285, "-", "A"), PlayerData!$M:$M,PlayerData!O:O,""),
_xlfn.XLOOKUP(_xlfn.CONCAT(18,"-",$A285, "-", "A"), PlayerData!$M:$M,PlayerData!O:O,"")))</f>
        <v>0</v>
      </c>
      <c r="M285" s="96" cm="1">
        <f t="array" ref="M2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_xlfn.XLOOKUP(_xlfn.CONCAT(0,"-",$A285, "-", "A"), PlayerData!$M:$M,PlayerData!R:R,""),
_xlfn.XLOOKUP(_xlfn.CONCAT(1,"-",$A285, "-", "A"), PlayerData!$M:$M,PlayerData!R:R,""),
_xlfn.XLOOKUP(_xlfn.CONCAT(2,"-",$A285, "-", "A"), PlayerData!$M:$M,PlayerData!R:R,""),
_xlfn.XLOOKUP(_xlfn.CONCAT(3,"-",$A285, "-", "A"), PlayerData!$M:$M,PlayerData!R:R,""),
_xlfn.XLOOKUP(_xlfn.CONCAT(4,"-",$A285, "-", "A"), PlayerData!$M:$M,PlayerData!R:R,""),
_xlfn.XLOOKUP(_xlfn.CONCAT(5,"-",$A285, "-", "A"), PlayerData!$M:$M,PlayerData!R:R,""),
_xlfn.XLOOKUP(_xlfn.CONCAT(6,"-",$A285, "-", "A"), PlayerData!$M:$M,PlayerData!R:R,""),
_xlfn.XLOOKUP(_xlfn.CONCAT(7,"-",$A285, "-", "A"), PlayerData!$M:$M,PlayerData!R:R,""),
_xlfn.XLOOKUP(_xlfn.CONCAT(8,"-",$A285, "-", "A"), PlayerData!$M:$M,PlayerData!R:R,""),
_xlfn.XLOOKUP(_xlfn.CONCAT(9,"-",$A285, "-", "A"), PlayerData!$M:$M,PlayerData!R:R,""),
_xlfn.XLOOKUP(_xlfn.CONCAT(10,"-",$A285, "-", "A"), PlayerData!$M:$M,PlayerData!R:R,""),
_xlfn.XLOOKUP(_xlfn.CONCAT(11,"-",$A285, "-", "A"), PlayerData!$M:$M,PlayerData!R:R,""),
_xlfn.XLOOKUP(_xlfn.CONCAT(12,"-",$A285, "-", "A"), PlayerData!$M:$M,PlayerData!R:R,""),
_xlfn.XLOOKUP(_xlfn.CONCAT(13,"-",$A285, "-", "A"), PlayerData!$M:$M,PlayerData!R:R,""),
_xlfn.XLOOKUP(_xlfn.CONCAT(14,"-",$A285, "-", "A"), PlayerData!$M:$M,PlayerData!R:R,""),
_xlfn.XLOOKUP(_xlfn.CONCAT(15,"-",$A285, "-", "A"), PlayerData!$M:$M,PlayerData!R:R,""),
_xlfn.XLOOKUP(_xlfn.CONCAT(16,"-",$A285, "-", "A"), PlayerData!$M:$M,PlayerData!R:R,""),
_xlfn.XLOOKUP(_xlfn.CONCAT(17,"-",$A285, "-", "A"), PlayerData!$M:$M,PlayerData!R:R,""),
_xlfn.XLOOKUP(_xlfn.CONCAT(18,"-",$A285, "-", "A"), PlayerData!$M:$M,PlayerData!R:R,"")))</f>
        <v>0.39</v>
      </c>
      <c r="N285" s="134">
        <f t="shared" si="29"/>
        <v>5</v>
      </c>
      <c r="O285" s="134">
        <f t="shared" si="30"/>
        <v>0</v>
      </c>
      <c r="P285" s="73">
        <f t="shared" si="31"/>
        <v>5.256064690026955</v>
      </c>
      <c r="Q285" s="132" cm="1">
        <f t="array" ref="Q285">IF(OR($A285=Solver!$T$12:$T$201),0,SUMPRODUCT($H285:$J285,$T$4:$V$4))</f>
        <v>5.6603773584905666</v>
      </c>
      <c r="R285" s="73" cm="1">
        <f t="array" ref="R285">IF(OR($A285=Solver!$T$12:$T$201),0, SUMPRODUCT($N285:$P285, $T$4:$V$4))</f>
        <v>5.256064690026955</v>
      </c>
    </row>
    <row r="286" spans="1:18">
      <c r="A286" s="55">
        <v>284</v>
      </c>
      <c r="B286" s="55" t="str">
        <f>_xlfn.XLOOKUP($A286, PlayerData!$B$3:$B$394, PlayerData!C$3:C$394)</f>
        <v>WHU</v>
      </c>
      <c r="C286" s="55" t="str">
        <f>_xlfn.XLOOKUP($A286, PlayerData!$B$3:$B$394, PlayerData!D$3:D$394)</f>
        <v>D</v>
      </c>
      <c r="D286" s="31" t="str">
        <f>_xlfn.XLOOKUP($A286, PlayerData!$B$3:$B$394, PlayerData!E$3:E$394)</f>
        <v>Ogbonna</v>
      </c>
      <c r="E286" s="136" cm="1">
        <f t="array" ref="E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"H"), PlayerData!$G:$G,PlayerData!H:H,""),
_xlfn.XLOOKUP(_xlfn.CONCAT(1,"-",$A286, "-", "H"), PlayerData!$G:$G,PlayerData!H:H,""),
_xlfn.XLOOKUP(_xlfn.CONCAT(2,"-",$A286, "-", "H"), PlayerData!$G:$G,PlayerData!H:H,""),
_xlfn.XLOOKUP(_xlfn.CONCAT(3,"-",$A286, "-", "H"), PlayerData!$G:$G,PlayerData!H:H,""),
_xlfn.XLOOKUP(_xlfn.CONCAT(4,"-",$A286, "-", "H"), PlayerData!$G:$G,PlayerData!H:H,""),
_xlfn.XLOOKUP(_xlfn.CONCAT(5,"-",$A286, "-", "H"), PlayerData!$G:$G,PlayerData!H:H,""),
_xlfn.XLOOKUP(_xlfn.CONCAT(6,"-",$A286, "-", "H"), PlayerData!$G:$G,PlayerData!H:H,""),
_xlfn.XLOOKUP(_xlfn.CONCAT(7,"-",$A286, "-", "H"), PlayerData!$G:$G,PlayerData!H:H,""),
_xlfn.XLOOKUP(_xlfn.CONCAT(8,"-",$A286, "-", "H"), PlayerData!$G:$G,PlayerData!H:H,""),
_xlfn.XLOOKUP(_xlfn.CONCAT(9,"-",$A286, "-", "H"), PlayerData!$G:$G,PlayerData!H:H,""),
_xlfn.XLOOKUP(_xlfn.CONCAT(10,"-",$A286, "-", "H"), PlayerData!$G:$G,PlayerData!H:H,""),
_xlfn.XLOOKUP(_xlfn.CONCAT(11,"-",$A286, "-", "H"), PlayerData!$G:$G,PlayerData!H:H,""),
_xlfn.XLOOKUP(_xlfn.CONCAT(12,"-",$A286, "-", "H"), PlayerData!$G:$G,PlayerData!H:H,""),
_xlfn.XLOOKUP(_xlfn.CONCAT(13,"-",$A286, "-", "H"), PlayerData!$G:$G,PlayerData!H:H,""),
_xlfn.XLOOKUP(_xlfn.CONCAT(14,"-",$A286, "-", "H"), PlayerData!$G:$G,PlayerData!H:H,""),
_xlfn.XLOOKUP(_xlfn.CONCAT(15,"-",$A286, "-", "H"), PlayerData!$G:$G,PlayerData!H:H,""),
_xlfn.XLOOKUP(_xlfn.CONCAT(16,"-",$A286, "-", "H"), PlayerData!$G:$G,PlayerData!H:H,""),
_xlfn.XLOOKUP(_xlfn.CONCAT(17,"-",$A286, "-", "H"), PlayerData!$G:$G,PlayerData!H:H,""),
_xlfn.XLOOKUP(_xlfn.CONCAT(18,"-",$A286, "-", "H"), PlayerData!$G:$G,PlayerData!H:H,"")))</f>
        <v>0.33</v>
      </c>
      <c r="F286" s="136" cm="1">
        <f t="array" ref="F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"H"), PlayerData!$G:$G,PlayerData!I:I,""),
_xlfn.XLOOKUP(_xlfn.CONCAT(1,"-",$A286, "-", "H"), PlayerData!$G:$G,PlayerData!I:I,""),
_xlfn.XLOOKUP(_xlfn.CONCAT(2,"-",$A286, "-", "H"), PlayerData!$G:$G,PlayerData!I:I,""),
_xlfn.XLOOKUP(_xlfn.CONCAT(3,"-",$A286, "-", "H"), PlayerData!$G:$G,PlayerData!I:I,""),
_xlfn.XLOOKUP(_xlfn.CONCAT(4,"-",$A286, "-", "H"), PlayerData!$G:$G,PlayerData!I:I,""),
_xlfn.XLOOKUP(_xlfn.CONCAT(5,"-",$A286, "-", "H"), PlayerData!$G:$G,PlayerData!I:I,""),
_xlfn.XLOOKUP(_xlfn.CONCAT(6,"-",$A286, "-", "H"), PlayerData!$G:$G,PlayerData!I:I,""),
_xlfn.XLOOKUP(_xlfn.CONCAT(7,"-",$A286, "-", "H"), PlayerData!$G:$G,PlayerData!I:I,""),
_xlfn.XLOOKUP(_xlfn.CONCAT(8,"-",$A286, "-", "H"), PlayerData!$G:$G,PlayerData!I:I,""),
_xlfn.XLOOKUP(_xlfn.CONCAT(9,"-",$A286, "-", "H"), PlayerData!$G:$G,PlayerData!I:I,""),
_xlfn.XLOOKUP(_xlfn.CONCAT(10,"-",$A286, "-", "H"), PlayerData!$G:$G,PlayerData!I:I,""),
_xlfn.XLOOKUP(_xlfn.CONCAT(11,"-",$A286, "-", "H"), PlayerData!$G:$G,PlayerData!I:I,""),
_xlfn.XLOOKUP(_xlfn.CONCAT(12,"-",$A286, "-", "H"), PlayerData!$G:$G,PlayerData!I:I,""),
_xlfn.XLOOKUP(_xlfn.CONCAT(13,"-",$A286, "-", "H"), PlayerData!$G:$G,PlayerData!I:I,""),
_xlfn.XLOOKUP(_xlfn.CONCAT(14,"-",$A286, "-", "H"), PlayerData!$G:$G,PlayerData!I:I,""),
_xlfn.XLOOKUP(_xlfn.CONCAT(15,"-",$A286, "-", "H"), PlayerData!$G:$G,PlayerData!I:I,""),
_xlfn.XLOOKUP(_xlfn.CONCAT(16,"-",$A286, "-", "H"), PlayerData!$G:$G,PlayerData!I:I,""),
_xlfn.XLOOKUP(_xlfn.CONCAT(17,"-",$A286, "-", "H"), PlayerData!$G:$G,PlayerData!I:I,""),
_xlfn.XLOOKUP(_xlfn.CONCAT(18,"-",$A286, "-", "H"), PlayerData!$G:$G,PlayerData!I:I,"")))</f>
        <v>0.11</v>
      </c>
      <c r="G286" s="90" cm="1">
        <f t="array" ref="G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"H"), PlayerData!$G:$G,PlayerData!L:L,""),
_xlfn.XLOOKUP(_xlfn.CONCAT(1,"-",$A286, "-", "H"), PlayerData!$G:$G,PlayerData!L:L,""),
_xlfn.XLOOKUP(_xlfn.CONCAT(2,"-",$A286, "-", "H"), PlayerData!$G:$G,PlayerData!L:L,""),
_xlfn.XLOOKUP(_xlfn.CONCAT(3,"-",$A286, "-", "H"), PlayerData!$G:$G,PlayerData!L:L,""),
_xlfn.XLOOKUP(_xlfn.CONCAT(4,"-",$A286, "-", "H"), PlayerData!$G:$G,PlayerData!L:L,""),
_xlfn.XLOOKUP(_xlfn.CONCAT(5,"-",$A286, "-", "H"), PlayerData!$G:$G,PlayerData!L:L,""),
_xlfn.XLOOKUP(_xlfn.CONCAT(6,"-",$A286, "-", "H"), PlayerData!$G:$G,PlayerData!L:L,""),
_xlfn.XLOOKUP(_xlfn.CONCAT(7,"-",$A286, "-", "H"), PlayerData!$G:$G,PlayerData!L:L,""),
_xlfn.XLOOKUP(_xlfn.CONCAT(8,"-",$A286, "-", "H"), PlayerData!$G:$G,PlayerData!L:L,""),
_xlfn.XLOOKUP(_xlfn.CONCAT(9,"-",$A286, "-", "H"), PlayerData!$G:$G,PlayerData!L:L,""),
_xlfn.XLOOKUP(_xlfn.CONCAT(10,"-",$A286, "-", "H"), PlayerData!$G:$G,PlayerData!L:L,""),
_xlfn.XLOOKUP(_xlfn.CONCAT(11,"-",$A286, "-", "H"), PlayerData!$G:$G,PlayerData!L:L,""),
_xlfn.XLOOKUP(_xlfn.CONCAT(12,"-",$A286, "-", "H"), PlayerData!$G:$G,PlayerData!L:L,""),
_xlfn.XLOOKUP(_xlfn.CONCAT(13,"-",$A286, "-", "H"), PlayerData!$G:$G,PlayerData!L:L,""),
_xlfn.XLOOKUP(_xlfn.CONCAT(14,"-",$A286, "-", "H"), PlayerData!$G:$G,PlayerData!L:L,""),
_xlfn.XLOOKUP(_xlfn.CONCAT(15,"-",$A286, "-", "H"), PlayerData!$G:$G,PlayerData!L:L,""),
_xlfn.XLOOKUP(_xlfn.CONCAT(16,"-",$A286, "-", "H"), PlayerData!$G:$G,PlayerData!L:L,""),
_xlfn.XLOOKUP(_xlfn.CONCAT(17,"-",$A286, "-", "H"), PlayerData!$G:$G,PlayerData!L:L,""),
_xlfn.XLOOKUP(_xlfn.CONCAT(18,"-",$A286, "-", "H"), PlayerData!$G:$G,PlayerData!L:L,"")))</f>
        <v>0.27</v>
      </c>
      <c r="H286" s="132">
        <f t="shared" si="26"/>
        <v>7.4999999999999991</v>
      </c>
      <c r="I286" s="132">
        <f t="shared" si="27"/>
        <v>5</v>
      </c>
      <c r="J286" s="72">
        <f t="shared" si="28"/>
        <v>3.6388140161725073</v>
      </c>
      <c r="K286" s="138" cm="1">
        <f t="array" ref="K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"A"), PlayerData!$M:$M,PlayerData!N:N,""),
_xlfn.XLOOKUP(_xlfn.CONCAT(1,"-",$A286, "-", "A"), PlayerData!$M:$M,PlayerData!N:N,""),
_xlfn.XLOOKUP(_xlfn.CONCAT(2,"-",$A286, "-", "A"), PlayerData!$M:$M,PlayerData!N:N,""),
_xlfn.XLOOKUP(_xlfn.CONCAT(3,"-",$A286, "-", "A"), PlayerData!$M:$M,PlayerData!N:N,""),
_xlfn.XLOOKUP(_xlfn.CONCAT(4,"-",$A286, "-", "A"), PlayerData!$M:$M,PlayerData!N:N,""),
_xlfn.XLOOKUP(_xlfn.CONCAT(5,"-",$A286, "-", "A"), PlayerData!$M:$M,PlayerData!N:N,""),
_xlfn.XLOOKUP(_xlfn.CONCAT(6,"-",$A286, "-", "A"), PlayerData!$M:$M,PlayerData!N:N,""),
_xlfn.XLOOKUP(_xlfn.CONCAT(7,"-",$A286, "-", "A"), PlayerData!$M:$M,PlayerData!N:N,""),
_xlfn.XLOOKUP(_xlfn.CONCAT(8,"-",$A286, "-", "A"), PlayerData!$M:$M,PlayerData!N:N,""),
_xlfn.XLOOKUP(_xlfn.CONCAT(9,"-",$A286, "-", "A"), PlayerData!$M:$M,PlayerData!N:N,""),
_xlfn.XLOOKUP(_xlfn.CONCAT(10,"-",$A286, "-", "A"), PlayerData!$M:$M,PlayerData!N:N,""),
_xlfn.XLOOKUP(_xlfn.CONCAT(11,"-",$A286, "-", "A"), PlayerData!$M:$M,PlayerData!N:N,""),
_xlfn.XLOOKUP(_xlfn.CONCAT(12,"-",$A286, "-", "A"), PlayerData!$M:$M,PlayerData!N:N,""),
_xlfn.XLOOKUP(_xlfn.CONCAT(13,"-",$A286, "-", "A"), PlayerData!$M:$M,PlayerData!N:N,""),
_xlfn.XLOOKUP(_xlfn.CONCAT(14,"-",$A286, "-", "A"), PlayerData!$M:$M,PlayerData!N:N,""),
_xlfn.XLOOKUP(_xlfn.CONCAT(15,"-",$A286, "-", "A"), PlayerData!$M:$M,PlayerData!N:N,""),
_xlfn.XLOOKUP(_xlfn.CONCAT(16,"-",$A286, "-", "A"), PlayerData!$M:$M,PlayerData!N:N,""),
_xlfn.XLOOKUP(_xlfn.CONCAT(17,"-",$A286, "-", "A"), PlayerData!$M:$M,PlayerData!N:N,""),
_xlfn.XLOOKUP(_xlfn.CONCAT(18,"-",$A286, "-", "A"), PlayerData!$M:$M,PlayerData!N:N,"")))</f>
        <v>0.38</v>
      </c>
      <c r="L286" s="138" cm="1">
        <f t="array" ref="L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"A"), PlayerData!$M:$M,PlayerData!O:O,""),
_xlfn.XLOOKUP(_xlfn.CONCAT(1,"-",$A286, "-", "A"), PlayerData!$M:$M,PlayerData!O:O,""),
_xlfn.XLOOKUP(_xlfn.CONCAT(2,"-",$A286, "-", "A"), PlayerData!$M:$M,PlayerData!O:O,""),
_xlfn.XLOOKUP(_xlfn.CONCAT(3,"-",$A286, "-", "A"), PlayerData!$M:$M,PlayerData!O:O,""),
_xlfn.XLOOKUP(_xlfn.CONCAT(4,"-",$A286, "-", "A"), PlayerData!$M:$M,PlayerData!O:O,""),
_xlfn.XLOOKUP(_xlfn.CONCAT(5,"-",$A286, "-", "A"), PlayerData!$M:$M,PlayerData!O:O,""),
_xlfn.XLOOKUP(_xlfn.CONCAT(6,"-",$A286, "-", "A"), PlayerData!$M:$M,PlayerData!O:O,""),
_xlfn.XLOOKUP(_xlfn.CONCAT(7,"-",$A286, "-", "A"), PlayerData!$M:$M,PlayerData!O:O,""),
_xlfn.XLOOKUP(_xlfn.CONCAT(8,"-",$A286, "-", "A"), PlayerData!$M:$M,PlayerData!O:O,""),
_xlfn.XLOOKUP(_xlfn.CONCAT(9,"-",$A286, "-", "A"), PlayerData!$M:$M,PlayerData!O:O,""),
_xlfn.XLOOKUP(_xlfn.CONCAT(10,"-",$A286, "-", "A"), PlayerData!$M:$M,PlayerData!O:O,""),
_xlfn.XLOOKUP(_xlfn.CONCAT(11,"-",$A286, "-", "A"), PlayerData!$M:$M,PlayerData!O:O,""),
_xlfn.XLOOKUP(_xlfn.CONCAT(12,"-",$A286, "-", "A"), PlayerData!$M:$M,PlayerData!O:O,""),
_xlfn.XLOOKUP(_xlfn.CONCAT(13,"-",$A286, "-", "A"), PlayerData!$M:$M,PlayerData!O:O,""),
_xlfn.XLOOKUP(_xlfn.CONCAT(14,"-",$A286, "-", "A"), PlayerData!$M:$M,PlayerData!O:O,""),
_xlfn.XLOOKUP(_xlfn.CONCAT(15,"-",$A286, "-", "A"), PlayerData!$M:$M,PlayerData!O:O,""),
_xlfn.XLOOKUP(_xlfn.CONCAT(16,"-",$A286, "-", "A"), PlayerData!$M:$M,PlayerData!O:O,""),
_xlfn.XLOOKUP(_xlfn.CONCAT(17,"-",$A286, "-", "A"), PlayerData!$M:$M,PlayerData!O:O,""),
_xlfn.XLOOKUP(_xlfn.CONCAT(18,"-",$A286, "-", "A"), PlayerData!$M:$M,PlayerData!O:O,"")))</f>
        <v>0</v>
      </c>
      <c r="M286" s="96" cm="1">
        <f t="array" ref="M2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_xlfn.XLOOKUP(_xlfn.CONCAT(0,"-",$A286, "-", "A"), PlayerData!$M:$M,PlayerData!R:R,""),
_xlfn.XLOOKUP(_xlfn.CONCAT(1,"-",$A286, "-", "A"), PlayerData!$M:$M,PlayerData!R:R,""),
_xlfn.XLOOKUP(_xlfn.CONCAT(2,"-",$A286, "-", "A"), PlayerData!$M:$M,PlayerData!R:R,""),
_xlfn.XLOOKUP(_xlfn.CONCAT(3,"-",$A286, "-", "A"), PlayerData!$M:$M,PlayerData!R:R,""),
_xlfn.XLOOKUP(_xlfn.CONCAT(4,"-",$A286, "-", "A"), PlayerData!$M:$M,PlayerData!R:R,""),
_xlfn.XLOOKUP(_xlfn.CONCAT(5,"-",$A286, "-", "A"), PlayerData!$M:$M,PlayerData!R:R,""),
_xlfn.XLOOKUP(_xlfn.CONCAT(6,"-",$A286, "-", "A"), PlayerData!$M:$M,PlayerData!R:R,""),
_xlfn.XLOOKUP(_xlfn.CONCAT(7,"-",$A286, "-", "A"), PlayerData!$M:$M,PlayerData!R:R,""),
_xlfn.XLOOKUP(_xlfn.CONCAT(8,"-",$A286, "-", "A"), PlayerData!$M:$M,PlayerData!R:R,""),
_xlfn.XLOOKUP(_xlfn.CONCAT(9,"-",$A286, "-", "A"), PlayerData!$M:$M,PlayerData!R:R,""),
_xlfn.XLOOKUP(_xlfn.CONCAT(10,"-",$A286, "-", "A"), PlayerData!$M:$M,PlayerData!R:R,""),
_xlfn.XLOOKUP(_xlfn.CONCAT(11,"-",$A286, "-", "A"), PlayerData!$M:$M,PlayerData!R:R,""),
_xlfn.XLOOKUP(_xlfn.CONCAT(12,"-",$A286, "-", "A"), PlayerData!$M:$M,PlayerData!R:R,""),
_xlfn.XLOOKUP(_xlfn.CONCAT(13,"-",$A286, "-", "A"), PlayerData!$M:$M,PlayerData!R:R,""),
_xlfn.XLOOKUP(_xlfn.CONCAT(14,"-",$A286, "-", "A"), PlayerData!$M:$M,PlayerData!R:R,""),
_xlfn.XLOOKUP(_xlfn.CONCAT(15,"-",$A286, "-", "A"), PlayerData!$M:$M,PlayerData!R:R,""),
_xlfn.XLOOKUP(_xlfn.CONCAT(16,"-",$A286, "-", "A"), PlayerData!$M:$M,PlayerData!R:R,""),
_xlfn.XLOOKUP(_xlfn.CONCAT(17,"-",$A286, "-", "A"), PlayerData!$M:$M,PlayerData!R:R,""),
_xlfn.XLOOKUP(_xlfn.CONCAT(18,"-",$A286, "-", "A"), PlayerData!$M:$M,PlayerData!R:R,"")))</f>
        <v>0.09</v>
      </c>
      <c r="N286" s="134">
        <f t="shared" si="29"/>
        <v>8.6363636363636349</v>
      </c>
      <c r="O286" s="134">
        <f t="shared" si="30"/>
        <v>0</v>
      </c>
      <c r="P286" s="73">
        <f t="shared" si="31"/>
        <v>1.2129380053908356</v>
      </c>
      <c r="Q286" s="132" cm="1">
        <f t="array" ref="Q286">IF(OR($A286=Solver!$T$12:$T$201),0,SUMPRODUCT($H286:$J286,$T$4:$V$4))</f>
        <v>3.6388140161725073</v>
      </c>
      <c r="R286" s="73" cm="1">
        <f t="array" ref="R286">IF(OR($A286=Solver!$T$12:$T$201),0, SUMPRODUCT($N286:$P286, $T$4:$V$4))</f>
        <v>1.2129380053908356</v>
      </c>
    </row>
    <row r="287" spans="1:18">
      <c r="A287" s="55">
        <v>285</v>
      </c>
      <c r="B287" s="55" t="str">
        <f>_xlfn.XLOOKUP($A287, PlayerData!$B$3:$B$394, PlayerData!C$3:C$394)</f>
        <v>WOL</v>
      </c>
      <c r="C287" s="55" t="str">
        <f>_xlfn.XLOOKUP($A287, PlayerData!$B$3:$B$394, PlayerData!D$3:D$394)</f>
        <v>D</v>
      </c>
      <c r="D287" s="31" t="str">
        <f>_xlfn.XLOOKUP($A287, PlayerData!$B$3:$B$394, PlayerData!E$3:E$394)</f>
        <v>Saïss</v>
      </c>
      <c r="E287" s="136" cm="1">
        <f t="array" ref="E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"H"), PlayerData!$G:$G,PlayerData!H:H,""),
_xlfn.XLOOKUP(_xlfn.CONCAT(1,"-",$A287, "-", "H"), PlayerData!$G:$G,PlayerData!H:H,""),
_xlfn.XLOOKUP(_xlfn.CONCAT(2,"-",$A287, "-", "H"), PlayerData!$G:$G,PlayerData!H:H,""),
_xlfn.XLOOKUP(_xlfn.CONCAT(3,"-",$A287, "-", "H"), PlayerData!$G:$G,PlayerData!H:H,""),
_xlfn.XLOOKUP(_xlfn.CONCAT(4,"-",$A287, "-", "H"), PlayerData!$G:$G,PlayerData!H:H,""),
_xlfn.XLOOKUP(_xlfn.CONCAT(5,"-",$A287, "-", "H"), PlayerData!$G:$G,PlayerData!H:H,""),
_xlfn.XLOOKUP(_xlfn.CONCAT(6,"-",$A287, "-", "H"), PlayerData!$G:$G,PlayerData!H:H,""),
_xlfn.XLOOKUP(_xlfn.CONCAT(7,"-",$A287, "-", "H"), PlayerData!$G:$G,PlayerData!H:H,""),
_xlfn.XLOOKUP(_xlfn.CONCAT(8,"-",$A287, "-", "H"), PlayerData!$G:$G,PlayerData!H:H,""),
_xlfn.XLOOKUP(_xlfn.CONCAT(9,"-",$A287, "-", "H"), PlayerData!$G:$G,PlayerData!H:H,""),
_xlfn.XLOOKUP(_xlfn.CONCAT(10,"-",$A287, "-", "H"), PlayerData!$G:$G,PlayerData!H:H,""),
_xlfn.XLOOKUP(_xlfn.CONCAT(11,"-",$A287, "-", "H"), PlayerData!$G:$G,PlayerData!H:H,""),
_xlfn.XLOOKUP(_xlfn.CONCAT(12,"-",$A287, "-", "H"), PlayerData!$G:$G,PlayerData!H:H,""),
_xlfn.XLOOKUP(_xlfn.CONCAT(13,"-",$A287, "-", "H"), PlayerData!$G:$G,PlayerData!H:H,""),
_xlfn.XLOOKUP(_xlfn.CONCAT(14,"-",$A287, "-", "H"), PlayerData!$G:$G,PlayerData!H:H,""),
_xlfn.XLOOKUP(_xlfn.CONCAT(15,"-",$A287, "-", "H"), PlayerData!$G:$G,PlayerData!H:H,""),
_xlfn.XLOOKUP(_xlfn.CONCAT(16,"-",$A287, "-", "H"), PlayerData!$G:$G,PlayerData!H:H,""),
_xlfn.XLOOKUP(_xlfn.CONCAT(17,"-",$A287, "-", "H"), PlayerData!$G:$G,PlayerData!H:H,""),
_xlfn.XLOOKUP(_xlfn.CONCAT(18,"-",$A287, "-", "H"), PlayerData!$G:$G,PlayerData!H:H,"")))</f>
        <v>0.12</v>
      </c>
      <c r="F287" s="136" cm="1">
        <f t="array" ref="F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"H"), PlayerData!$G:$G,PlayerData!I:I,""),
_xlfn.XLOOKUP(_xlfn.CONCAT(1,"-",$A287, "-", "H"), PlayerData!$G:$G,PlayerData!I:I,""),
_xlfn.XLOOKUP(_xlfn.CONCAT(2,"-",$A287, "-", "H"), PlayerData!$G:$G,PlayerData!I:I,""),
_xlfn.XLOOKUP(_xlfn.CONCAT(3,"-",$A287, "-", "H"), PlayerData!$G:$G,PlayerData!I:I,""),
_xlfn.XLOOKUP(_xlfn.CONCAT(4,"-",$A287, "-", "H"), PlayerData!$G:$G,PlayerData!I:I,""),
_xlfn.XLOOKUP(_xlfn.CONCAT(5,"-",$A287, "-", "H"), PlayerData!$G:$G,PlayerData!I:I,""),
_xlfn.XLOOKUP(_xlfn.CONCAT(6,"-",$A287, "-", "H"), PlayerData!$G:$G,PlayerData!I:I,""),
_xlfn.XLOOKUP(_xlfn.CONCAT(7,"-",$A287, "-", "H"), PlayerData!$G:$G,PlayerData!I:I,""),
_xlfn.XLOOKUP(_xlfn.CONCAT(8,"-",$A287, "-", "H"), PlayerData!$G:$G,PlayerData!I:I,""),
_xlfn.XLOOKUP(_xlfn.CONCAT(9,"-",$A287, "-", "H"), PlayerData!$G:$G,PlayerData!I:I,""),
_xlfn.XLOOKUP(_xlfn.CONCAT(10,"-",$A287, "-", "H"), PlayerData!$G:$G,PlayerData!I:I,""),
_xlfn.XLOOKUP(_xlfn.CONCAT(11,"-",$A287, "-", "H"), PlayerData!$G:$G,PlayerData!I:I,""),
_xlfn.XLOOKUP(_xlfn.CONCAT(12,"-",$A287, "-", "H"), PlayerData!$G:$G,PlayerData!I:I,""),
_xlfn.XLOOKUP(_xlfn.CONCAT(13,"-",$A287, "-", "H"), PlayerData!$G:$G,PlayerData!I:I,""),
_xlfn.XLOOKUP(_xlfn.CONCAT(14,"-",$A287, "-", "H"), PlayerData!$G:$G,PlayerData!I:I,""),
_xlfn.XLOOKUP(_xlfn.CONCAT(15,"-",$A287, "-", "H"), PlayerData!$G:$G,PlayerData!I:I,""),
_xlfn.XLOOKUP(_xlfn.CONCAT(16,"-",$A287, "-", "H"), PlayerData!$G:$G,PlayerData!I:I,""),
_xlfn.XLOOKUP(_xlfn.CONCAT(17,"-",$A287, "-", "H"), PlayerData!$G:$G,PlayerData!I:I,""),
_xlfn.XLOOKUP(_xlfn.CONCAT(18,"-",$A287, "-", "H"), PlayerData!$G:$G,PlayerData!I:I,"")))</f>
        <v>0</v>
      </c>
      <c r="G287" s="90" cm="1">
        <f t="array" ref="G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"H"), PlayerData!$G:$G,PlayerData!L:L,""),
_xlfn.XLOOKUP(_xlfn.CONCAT(1,"-",$A287, "-", "H"), PlayerData!$G:$G,PlayerData!L:L,""),
_xlfn.XLOOKUP(_xlfn.CONCAT(2,"-",$A287, "-", "H"), PlayerData!$G:$G,PlayerData!L:L,""),
_xlfn.XLOOKUP(_xlfn.CONCAT(3,"-",$A287, "-", "H"), PlayerData!$G:$G,PlayerData!L:L,""),
_xlfn.XLOOKUP(_xlfn.CONCAT(4,"-",$A287, "-", "H"), PlayerData!$G:$G,PlayerData!L:L,""),
_xlfn.XLOOKUP(_xlfn.CONCAT(5,"-",$A287, "-", "H"), PlayerData!$G:$G,PlayerData!L:L,""),
_xlfn.XLOOKUP(_xlfn.CONCAT(6,"-",$A287, "-", "H"), PlayerData!$G:$G,PlayerData!L:L,""),
_xlfn.XLOOKUP(_xlfn.CONCAT(7,"-",$A287, "-", "H"), PlayerData!$G:$G,PlayerData!L:L,""),
_xlfn.XLOOKUP(_xlfn.CONCAT(8,"-",$A287, "-", "H"), PlayerData!$G:$G,PlayerData!L:L,""),
_xlfn.XLOOKUP(_xlfn.CONCAT(9,"-",$A287, "-", "H"), PlayerData!$G:$G,PlayerData!L:L,""),
_xlfn.XLOOKUP(_xlfn.CONCAT(10,"-",$A287, "-", "H"), PlayerData!$G:$G,PlayerData!L:L,""),
_xlfn.XLOOKUP(_xlfn.CONCAT(11,"-",$A287, "-", "H"), PlayerData!$G:$G,PlayerData!L:L,""),
_xlfn.XLOOKUP(_xlfn.CONCAT(12,"-",$A287, "-", "H"), PlayerData!$G:$G,PlayerData!L:L,""),
_xlfn.XLOOKUP(_xlfn.CONCAT(13,"-",$A287, "-", "H"), PlayerData!$G:$G,PlayerData!L:L,""),
_xlfn.XLOOKUP(_xlfn.CONCAT(14,"-",$A287, "-", "H"), PlayerData!$G:$G,PlayerData!L:L,""),
_xlfn.XLOOKUP(_xlfn.CONCAT(15,"-",$A287, "-", "H"), PlayerData!$G:$G,PlayerData!L:L,""),
_xlfn.XLOOKUP(_xlfn.CONCAT(16,"-",$A287, "-", "H"), PlayerData!$G:$G,PlayerData!L:L,""),
_xlfn.XLOOKUP(_xlfn.CONCAT(17,"-",$A287, "-", "H"), PlayerData!$G:$G,PlayerData!L:L,""),
_xlfn.XLOOKUP(_xlfn.CONCAT(18,"-",$A287, "-", "H"), PlayerData!$G:$G,PlayerData!L:L,"")))</f>
        <v>0.42</v>
      </c>
      <c r="H287" s="132">
        <f t="shared" si="26"/>
        <v>2.7272727272727271</v>
      </c>
      <c r="I287" s="132">
        <f t="shared" si="27"/>
        <v>0</v>
      </c>
      <c r="J287" s="72">
        <f t="shared" si="28"/>
        <v>5.6603773584905666</v>
      </c>
      <c r="K287" s="138" cm="1">
        <f t="array" ref="K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"A"), PlayerData!$M:$M,PlayerData!N:N,""),
_xlfn.XLOOKUP(_xlfn.CONCAT(1,"-",$A287, "-", "A"), PlayerData!$M:$M,PlayerData!N:N,""),
_xlfn.XLOOKUP(_xlfn.CONCAT(2,"-",$A287, "-", "A"), PlayerData!$M:$M,PlayerData!N:N,""),
_xlfn.XLOOKUP(_xlfn.CONCAT(3,"-",$A287, "-", "A"), PlayerData!$M:$M,PlayerData!N:N,""),
_xlfn.XLOOKUP(_xlfn.CONCAT(4,"-",$A287, "-", "A"), PlayerData!$M:$M,PlayerData!N:N,""),
_xlfn.XLOOKUP(_xlfn.CONCAT(5,"-",$A287, "-", "A"), PlayerData!$M:$M,PlayerData!N:N,""),
_xlfn.XLOOKUP(_xlfn.CONCAT(6,"-",$A287, "-", "A"), PlayerData!$M:$M,PlayerData!N:N,""),
_xlfn.XLOOKUP(_xlfn.CONCAT(7,"-",$A287, "-", "A"), PlayerData!$M:$M,PlayerData!N:N,""),
_xlfn.XLOOKUP(_xlfn.CONCAT(8,"-",$A287, "-", "A"), PlayerData!$M:$M,PlayerData!N:N,""),
_xlfn.XLOOKUP(_xlfn.CONCAT(9,"-",$A287, "-", "A"), PlayerData!$M:$M,PlayerData!N:N,""),
_xlfn.XLOOKUP(_xlfn.CONCAT(10,"-",$A287, "-", "A"), PlayerData!$M:$M,PlayerData!N:N,""),
_xlfn.XLOOKUP(_xlfn.CONCAT(11,"-",$A287, "-", "A"), PlayerData!$M:$M,PlayerData!N:N,""),
_xlfn.XLOOKUP(_xlfn.CONCAT(12,"-",$A287, "-", "A"), PlayerData!$M:$M,PlayerData!N:N,""),
_xlfn.XLOOKUP(_xlfn.CONCAT(13,"-",$A287, "-", "A"), PlayerData!$M:$M,PlayerData!N:N,""),
_xlfn.XLOOKUP(_xlfn.CONCAT(14,"-",$A287, "-", "A"), PlayerData!$M:$M,PlayerData!N:N,""),
_xlfn.XLOOKUP(_xlfn.CONCAT(15,"-",$A287, "-", "A"), PlayerData!$M:$M,PlayerData!N:N,""),
_xlfn.XLOOKUP(_xlfn.CONCAT(16,"-",$A287, "-", "A"), PlayerData!$M:$M,PlayerData!N:N,""),
_xlfn.XLOOKUP(_xlfn.CONCAT(17,"-",$A287, "-", "A"), PlayerData!$M:$M,PlayerData!N:N,""),
_xlfn.XLOOKUP(_xlfn.CONCAT(18,"-",$A287, "-", "A"), PlayerData!$M:$M,PlayerData!N:N,"")))</f>
        <v>0.67</v>
      </c>
      <c r="L287" s="138" cm="1">
        <f t="array" ref="L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"A"), PlayerData!$M:$M,PlayerData!O:O,""),
_xlfn.XLOOKUP(_xlfn.CONCAT(1,"-",$A287, "-", "A"), PlayerData!$M:$M,PlayerData!O:O,""),
_xlfn.XLOOKUP(_xlfn.CONCAT(2,"-",$A287, "-", "A"), PlayerData!$M:$M,PlayerData!O:O,""),
_xlfn.XLOOKUP(_xlfn.CONCAT(3,"-",$A287, "-", "A"), PlayerData!$M:$M,PlayerData!O:O,""),
_xlfn.XLOOKUP(_xlfn.CONCAT(4,"-",$A287, "-", "A"), PlayerData!$M:$M,PlayerData!O:O,""),
_xlfn.XLOOKUP(_xlfn.CONCAT(5,"-",$A287, "-", "A"), PlayerData!$M:$M,PlayerData!O:O,""),
_xlfn.XLOOKUP(_xlfn.CONCAT(6,"-",$A287, "-", "A"), PlayerData!$M:$M,PlayerData!O:O,""),
_xlfn.XLOOKUP(_xlfn.CONCAT(7,"-",$A287, "-", "A"), PlayerData!$M:$M,PlayerData!O:O,""),
_xlfn.XLOOKUP(_xlfn.CONCAT(8,"-",$A287, "-", "A"), PlayerData!$M:$M,PlayerData!O:O,""),
_xlfn.XLOOKUP(_xlfn.CONCAT(9,"-",$A287, "-", "A"), PlayerData!$M:$M,PlayerData!O:O,""),
_xlfn.XLOOKUP(_xlfn.CONCAT(10,"-",$A287, "-", "A"), PlayerData!$M:$M,PlayerData!O:O,""),
_xlfn.XLOOKUP(_xlfn.CONCAT(11,"-",$A287, "-", "A"), PlayerData!$M:$M,PlayerData!O:O,""),
_xlfn.XLOOKUP(_xlfn.CONCAT(12,"-",$A287, "-", "A"), PlayerData!$M:$M,PlayerData!O:O,""),
_xlfn.XLOOKUP(_xlfn.CONCAT(13,"-",$A287, "-", "A"), PlayerData!$M:$M,PlayerData!O:O,""),
_xlfn.XLOOKUP(_xlfn.CONCAT(14,"-",$A287, "-", "A"), PlayerData!$M:$M,PlayerData!O:O,""),
_xlfn.XLOOKUP(_xlfn.CONCAT(15,"-",$A287, "-", "A"), PlayerData!$M:$M,PlayerData!O:O,""),
_xlfn.XLOOKUP(_xlfn.CONCAT(16,"-",$A287, "-", "A"), PlayerData!$M:$M,PlayerData!O:O,""),
_xlfn.XLOOKUP(_xlfn.CONCAT(17,"-",$A287, "-", "A"), PlayerData!$M:$M,PlayerData!O:O,""),
_xlfn.XLOOKUP(_xlfn.CONCAT(18,"-",$A287, "-", "A"), PlayerData!$M:$M,PlayerData!O:O,"")))</f>
        <v>0.22</v>
      </c>
      <c r="M287" s="96" cm="1">
        <f t="array" ref="M2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_xlfn.XLOOKUP(_xlfn.CONCAT(0,"-",$A287, "-", "A"), PlayerData!$M:$M,PlayerData!R:R,""),
_xlfn.XLOOKUP(_xlfn.CONCAT(1,"-",$A287, "-", "A"), PlayerData!$M:$M,PlayerData!R:R,""),
_xlfn.XLOOKUP(_xlfn.CONCAT(2,"-",$A287, "-", "A"), PlayerData!$M:$M,PlayerData!R:R,""),
_xlfn.XLOOKUP(_xlfn.CONCAT(3,"-",$A287, "-", "A"), PlayerData!$M:$M,PlayerData!R:R,""),
_xlfn.XLOOKUP(_xlfn.CONCAT(4,"-",$A287, "-", "A"), PlayerData!$M:$M,PlayerData!R:R,""),
_xlfn.XLOOKUP(_xlfn.CONCAT(5,"-",$A287, "-", "A"), PlayerData!$M:$M,PlayerData!R:R,""),
_xlfn.XLOOKUP(_xlfn.CONCAT(6,"-",$A287, "-", "A"), PlayerData!$M:$M,PlayerData!R:R,""),
_xlfn.XLOOKUP(_xlfn.CONCAT(7,"-",$A287, "-", "A"), PlayerData!$M:$M,PlayerData!R:R,""),
_xlfn.XLOOKUP(_xlfn.CONCAT(8,"-",$A287, "-", "A"), PlayerData!$M:$M,PlayerData!R:R,""),
_xlfn.XLOOKUP(_xlfn.CONCAT(9,"-",$A287, "-", "A"), PlayerData!$M:$M,PlayerData!R:R,""),
_xlfn.XLOOKUP(_xlfn.CONCAT(10,"-",$A287, "-", "A"), PlayerData!$M:$M,PlayerData!R:R,""),
_xlfn.XLOOKUP(_xlfn.CONCAT(11,"-",$A287, "-", "A"), PlayerData!$M:$M,PlayerData!R:R,""),
_xlfn.XLOOKUP(_xlfn.CONCAT(12,"-",$A287, "-", "A"), PlayerData!$M:$M,PlayerData!R:R,""),
_xlfn.XLOOKUP(_xlfn.CONCAT(13,"-",$A287, "-", "A"), PlayerData!$M:$M,PlayerData!R:R,""),
_xlfn.XLOOKUP(_xlfn.CONCAT(14,"-",$A287, "-", "A"), PlayerData!$M:$M,PlayerData!R:R,""),
_xlfn.XLOOKUP(_xlfn.CONCAT(15,"-",$A287, "-", "A"), PlayerData!$M:$M,PlayerData!R:R,""),
_xlfn.XLOOKUP(_xlfn.CONCAT(16,"-",$A287, "-", "A"), PlayerData!$M:$M,PlayerData!R:R,""),
_xlfn.XLOOKUP(_xlfn.CONCAT(17,"-",$A287, "-", "A"), PlayerData!$M:$M,PlayerData!R:R,""),
_xlfn.XLOOKUP(_xlfn.CONCAT(18,"-",$A287, "-", "A"), PlayerData!$M:$M,PlayerData!R:R,"")))</f>
        <v>0.60000000000000009</v>
      </c>
      <c r="N287" s="134">
        <f t="shared" si="29"/>
        <v>15.227272727272727</v>
      </c>
      <c r="O287" s="134">
        <f t="shared" si="30"/>
        <v>10</v>
      </c>
      <c r="P287" s="73">
        <f t="shared" si="31"/>
        <v>8.0862533692722387</v>
      </c>
      <c r="Q287" s="132" cm="1">
        <f t="array" ref="Q287">IF(OR($A287=Solver!$T$12:$T$201),0,SUMPRODUCT($H287:$J287,$T$4:$V$4))</f>
        <v>5.6603773584905666</v>
      </c>
      <c r="R287" s="73" cm="1">
        <f t="array" ref="R287">IF(OR($A287=Solver!$T$12:$T$201),0, SUMPRODUCT($N287:$P287, $T$4:$V$4))</f>
        <v>8.0862533692722387</v>
      </c>
    </row>
    <row r="288" spans="1:18">
      <c r="A288" s="55">
        <v>286</v>
      </c>
      <c r="B288" s="55" t="str">
        <f>_xlfn.XLOOKUP($A288, PlayerData!$B$3:$B$394, PlayerData!C$3:C$394)</f>
        <v>WOL</v>
      </c>
      <c r="C288" s="55" t="str">
        <f>_xlfn.XLOOKUP($A288, PlayerData!$B$3:$B$394, PlayerData!D$3:D$394)</f>
        <v>D</v>
      </c>
      <c r="D288" s="31" t="str">
        <f>_xlfn.XLOOKUP($A288, PlayerData!$B$3:$B$394, PlayerData!E$3:E$394)</f>
        <v>Coady</v>
      </c>
      <c r="E288" s="136" cm="1">
        <f t="array" ref="E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"H"), PlayerData!$G:$G,PlayerData!H:H,""),
_xlfn.XLOOKUP(_xlfn.CONCAT(1,"-",$A288, "-", "H"), PlayerData!$G:$G,PlayerData!H:H,""),
_xlfn.XLOOKUP(_xlfn.CONCAT(2,"-",$A288, "-", "H"), PlayerData!$G:$G,PlayerData!H:H,""),
_xlfn.XLOOKUP(_xlfn.CONCAT(3,"-",$A288, "-", "H"), PlayerData!$G:$G,PlayerData!H:H,""),
_xlfn.XLOOKUP(_xlfn.CONCAT(4,"-",$A288, "-", "H"), PlayerData!$G:$G,PlayerData!H:H,""),
_xlfn.XLOOKUP(_xlfn.CONCAT(5,"-",$A288, "-", "H"), PlayerData!$G:$G,PlayerData!H:H,""),
_xlfn.XLOOKUP(_xlfn.CONCAT(6,"-",$A288, "-", "H"), PlayerData!$G:$G,PlayerData!H:H,""),
_xlfn.XLOOKUP(_xlfn.CONCAT(7,"-",$A288, "-", "H"), PlayerData!$G:$G,PlayerData!H:H,""),
_xlfn.XLOOKUP(_xlfn.CONCAT(8,"-",$A288, "-", "H"), PlayerData!$G:$G,PlayerData!H:H,""),
_xlfn.XLOOKUP(_xlfn.CONCAT(9,"-",$A288, "-", "H"), PlayerData!$G:$G,PlayerData!H:H,""),
_xlfn.XLOOKUP(_xlfn.CONCAT(10,"-",$A288, "-", "H"), PlayerData!$G:$G,PlayerData!H:H,""),
_xlfn.XLOOKUP(_xlfn.CONCAT(11,"-",$A288, "-", "H"), PlayerData!$G:$G,PlayerData!H:H,""),
_xlfn.XLOOKUP(_xlfn.CONCAT(12,"-",$A288, "-", "H"), PlayerData!$G:$G,PlayerData!H:H,""),
_xlfn.XLOOKUP(_xlfn.CONCAT(13,"-",$A288, "-", "H"), PlayerData!$G:$G,PlayerData!H:H,""),
_xlfn.XLOOKUP(_xlfn.CONCAT(14,"-",$A288, "-", "H"), PlayerData!$G:$G,PlayerData!H:H,""),
_xlfn.XLOOKUP(_xlfn.CONCAT(15,"-",$A288, "-", "H"), PlayerData!$G:$G,PlayerData!H:H,""),
_xlfn.XLOOKUP(_xlfn.CONCAT(16,"-",$A288, "-", "H"), PlayerData!$G:$G,PlayerData!H:H,""),
_xlfn.XLOOKUP(_xlfn.CONCAT(17,"-",$A288, "-", "H"), PlayerData!$G:$G,PlayerData!H:H,""),
_xlfn.XLOOKUP(_xlfn.CONCAT(18,"-",$A288, "-", "H"), PlayerData!$G:$G,PlayerData!H:H,"")))</f>
        <v>0</v>
      </c>
      <c r="F288" s="136" cm="1">
        <f t="array" ref="F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"H"), PlayerData!$G:$G,PlayerData!I:I,""),
_xlfn.XLOOKUP(_xlfn.CONCAT(1,"-",$A288, "-", "H"), PlayerData!$G:$G,PlayerData!I:I,""),
_xlfn.XLOOKUP(_xlfn.CONCAT(2,"-",$A288, "-", "H"), PlayerData!$G:$G,PlayerData!I:I,""),
_xlfn.XLOOKUP(_xlfn.CONCAT(3,"-",$A288, "-", "H"), PlayerData!$G:$G,PlayerData!I:I,""),
_xlfn.XLOOKUP(_xlfn.CONCAT(4,"-",$A288, "-", "H"), PlayerData!$G:$G,PlayerData!I:I,""),
_xlfn.XLOOKUP(_xlfn.CONCAT(5,"-",$A288, "-", "H"), PlayerData!$G:$G,PlayerData!I:I,""),
_xlfn.XLOOKUP(_xlfn.CONCAT(6,"-",$A288, "-", "H"), PlayerData!$G:$G,PlayerData!I:I,""),
_xlfn.XLOOKUP(_xlfn.CONCAT(7,"-",$A288, "-", "H"), PlayerData!$G:$G,PlayerData!I:I,""),
_xlfn.XLOOKUP(_xlfn.CONCAT(8,"-",$A288, "-", "H"), PlayerData!$G:$G,PlayerData!I:I,""),
_xlfn.XLOOKUP(_xlfn.CONCAT(9,"-",$A288, "-", "H"), PlayerData!$G:$G,PlayerData!I:I,""),
_xlfn.XLOOKUP(_xlfn.CONCAT(10,"-",$A288, "-", "H"), PlayerData!$G:$G,PlayerData!I:I,""),
_xlfn.XLOOKUP(_xlfn.CONCAT(11,"-",$A288, "-", "H"), PlayerData!$G:$G,PlayerData!I:I,""),
_xlfn.XLOOKUP(_xlfn.CONCAT(12,"-",$A288, "-", "H"), PlayerData!$G:$G,PlayerData!I:I,""),
_xlfn.XLOOKUP(_xlfn.CONCAT(13,"-",$A288, "-", "H"), PlayerData!$G:$G,PlayerData!I:I,""),
_xlfn.XLOOKUP(_xlfn.CONCAT(14,"-",$A288, "-", "H"), PlayerData!$G:$G,PlayerData!I:I,""),
_xlfn.XLOOKUP(_xlfn.CONCAT(15,"-",$A288, "-", "H"), PlayerData!$G:$G,PlayerData!I:I,""),
_xlfn.XLOOKUP(_xlfn.CONCAT(16,"-",$A288, "-", "H"), PlayerData!$G:$G,PlayerData!I:I,""),
_xlfn.XLOOKUP(_xlfn.CONCAT(17,"-",$A288, "-", "H"), PlayerData!$G:$G,PlayerData!I:I,""),
_xlfn.XLOOKUP(_xlfn.CONCAT(18,"-",$A288, "-", "H"), PlayerData!$G:$G,PlayerData!I:I,"")))</f>
        <v>0</v>
      </c>
      <c r="G288" s="90" cm="1">
        <f t="array" ref="G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"H"), PlayerData!$G:$G,PlayerData!L:L,""),
_xlfn.XLOOKUP(_xlfn.CONCAT(1,"-",$A288, "-", "H"), PlayerData!$G:$G,PlayerData!L:L,""),
_xlfn.XLOOKUP(_xlfn.CONCAT(2,"-",$A288, "-", "H"), PlayerData!$G:$G,PlayerData!L:L,""),
_xlfn.XLOOKUP(_xlfn.CONCAT(3,"-",$A288, "-", "H"), PlayerData!$G:$G,PlayerData!L:L,""),
_xlfn.XLOOKUP(_xlfn.CONCAT(4,"-",$A288, "-", "H"), PlayerData!$G:$G,PlayerData!L:L,""),
_xlfn.XLOOKUP(_xlfn.CONCAT(5,"-",$A288, "-", "H"), PlayerData!$G:$G,PlayerData!L:L,""),
_xlfn.XLOOKUP(_xlfn.CONCAT(6,"-",$A288, "-", "H"), PlayerData!$G:$G,PlayerData!L:L,""),
_xlfn.XLOOKUP(_xlfn.CONCAT(7,"-",$A288, "-", "H"), PlayerData!$G:$G,PlayerData!L:L,""),
_xlfn.XLOOKUP(_xlfn.CONCAT(8,"-",$A288, "-", "H"), PlayerData!$G:$G,PlayerData!L:L,""),
_xlfn.XLOOKUP(_xlfn.CONCAT(9,"-",$A288, "-", "H"), PlayerData!$G:$G,PlayerData!L:L,""),
_xlfn.XLOOKUP(_xlfn.CONCAT(10,"-",$A288, "-", "H"), PlayerData!$G:$G,PlayerData!L:L,""),
_xlfn.XLOOKUP(_xlfn.CONCAT(11,"-",$A288, "-", "H"), PlayerData!$G:$G,PlayerData!L:L,""),
_xlfn.XLOOKUP(_xlfn.CONCAT(12,"-",$A288, "-", "H"), PlayerData!$G:$G,PlayerData!L:L,""),
_xlfn.XLOOKUP(_xlfn.CONCAT(13,"-",$A288, "-", "H"), PlayerData!$G:$G,PlayerData!L:L,""),
_xlfn.XLOOKUP(_xlfn.CONCAT(14,"-",$A288, "-", "H"), PlayerData!$G:$G,PlayerData!L:L,""),
_xlfn.XLOOKUP(_xlfn.CONCAT(15,"-",$A288, "-", "H"), PlayerData!$G:$G,PlayerData!L:L,""),
_xlfn.XLOOKUP(_xlfn.CONCAT(16,"-",$A288, "-", "H"), PlayerData!$G:$G,PlayerData!L:L,""),
_xlfn.XLOOKUP(_xlfn.CONCAT(17,"-",$A288, "-", "H"), PlayerData!$G:$G,PlayerData!L:L,""),
_xlfn.XLOOKUP(_xlfn.CONCAT(18,"-",$A288, "-", "H"), PlayerData!$G:$G,PlayerData!L:L,"")))</f>
        <v>0</v>
      </c>
      <c r="H288" s="132">
        <f t="shared" si="26"/>
        <v>0</v>
      </c>
      <c r="I288" s="132">
        <f t="shared" si="27"/>
        <v>0</v>
      </c>
      <c r="J288" s="72">
        <f t="shared" si="28"/>
        <v>0</v>
      </c>
      <c r="K288" s="138" cm="1">
        <f t="array" ref="K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"A"), PlayerData!$M:$M,PlayerData!N:N,""),
_xlfn.XLOOKUP(_xlfn.CONCAT(1,"-",$A288, "-", "A"), PlayerData!$M:$M,PlayerData!N:N,""),
_xlfn.XLOOKUP(_xlfn.CONCAT(2,"-",$A288, "-", "A"), PlayerData!$M:$M,PlayerData!N:N,""),
_xlfn.XLOOKUP(_xlfn.CONCAT(3,"-",$A288, "-", "A"), PlayerData!$M:$M,PlayerData!N:N,""),
_xlfn.XLOOKUP(_xlfn.CONCAT(4,"-",$A288, "-", "A"), PlayerData!$M:$M,PlayerData!N:N,""),
_xlfn.XLOOKUP(_xlfn.CONCAT(5,"-",$A288, "-", "A"), PlayerData!$M:$M,PlayerData!N:N,""),
_xlfn.XLOOKUP(_xlfn.CONCAT(6,"-",$A288, "-", "A"), PlayerData!$M:$M,PlayerData!N:N,""),
_xlfn.XLOOKUP(_xlfn.CONCAT(7,"-",$A288, "-", "A"), PlayerData!$M:$M,PlayerData!N:N,""),
_xlfn.XLOOKUP(_xlfn.CONCAT(8,"-",$A288, "-", "A"), PlayerData!$M:$M,PlayerData!N:N,""),
_xlfn.XLOOKUP(_xlfn.CONCAT(9,"-",$A288, "-", "A"), PlayerData!$M:$M,PlayerData!N:N,""),
_xlfn.XLOOKUP(_xlfn.CONCAT(10,"-",$A288, "-", "A"), PlayerData!$M:$M,PlayerData!N:N,""),
_xlfn.XLOOKUP(_xlfn.CONCAT(11,"-",$A288, "-", "A"), PlayerData!$M:$M,PlayerData!N:N,""),
_xlfn.XLOOKUP(_xlfn.CONCAT(12,"-",$A288, "-", "A"), PlayerData!$M:$M,PlayerData!N:N,""),
_xlfn.XLOOKUP(_xlfn.CONCAT(13,"-",$A288, "-", "A"), PlayerData!$M:$M,PlayerData!N:N,""),
_xlfn.XLOOKUP(_xlfn.CONCAT(14,"-",$A288, "-", "A"), PlayerData!$M:$M,PlayerData!N:N,""),
_xlfn.XLOOKUP(_xlfn.CONCAT(15,"-",$A288, "-", "A"), PlayerData!$M:$M,PlayerData!N:N,""),
_xlfn.XLOOKUP(_xlfn.CONCAT(16,"-",$A288, "-", "A"), PlayerData!$M:$M,PlayerData!N:N,""),
_xlfn.XLOOKUP(_xlfn.CONCAT(17,"-",$A288, "-", "A"), PlayerData!$M:$M,PlayerData!N:N,""),
_xlfn.XLOOKUP(_xlfn.CONCAT(18,"-",$A288, "-", "A"), PlayerData!$M:$M,PlayerData!N:N,"")))</f>
        <v>0</v>
      </c>
      <c r="L288" s="138" cm="1">
        <f t="array" ref="L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"A"), PlayerData!$M:$M,PlayerData!O:O,""),
_xlfn.XLOOKUP(_xlfn.CONCAT(1,"-",$A288, "-", "A"), PlayerData!$M:$M,PlayerData!O:O,""),
_xlfn.XLOOKUP(_xlfn.CONCAT(2,"-",$A288, "-", "A"), PlayerData!$M:$M,PlayerData!O:O,""),
_xlfn.XLOOKUP(_xlfn.CONCAT(3,"-",$A288, "-", "A"), PlayerData!$M:$M,PlayerData!O:O,""),
_xlfn.XLOOKUP(_xlfn.CONCAT(4,"-",$A288, "-", "A"), PlayerData!$M:$M,PlayerData!O:O,""),
_xlfn.XLOOKUP(_xlfn.CONCAT(5,"-",$A288, "-", "A"), PlayerData!$M:$M,PlayerData!O:O,""),
_xlfn.XLOOKUP(_xlfn.CONCAT(6,"-",$A288, "-", "A"), PlayerData!$M:$M,PlayerData!O:O,""),
_xlfn.XLOOKUP(_xlfn.CONCAT(7,"-",$A288, "-", "A"), PlayerData!$M:$M,PlayerData!O:O,""),
_xlfn.XLOOKUP(_xlfn.CONCAT(8,"-",$A288, "-", "A"), PlayerData!$M:$M,PlayerData!O:O,""),
_xlfn.XLOOKUP(_xlfn.CONCAT(9,"-",$A288, "-", "A"), PlayerData!$M:$M,PlayerData!O:O,""),
_xlfn.XLOOKUP(_xlfn.CONCAT(10,"-",$A288, "-", "A"), PlayerData!$M:$M,PlayerData!O:O,""),
_xlfn.XLOOKUP(_xlfn.CONCAT(11,"-",$A288, "-", "A"), PlayerData!$M:$M,PlayerData!O:O,""),
_xlfn.XLOOKUP(_xlfn.CONCAT(12,"-",$A288, "-", "A"), PlayerData!$M:$M,PlayerData!O:O,""),
_xlfn.XLOOKUP(_xlfn.CONCAT(13,"-",$A288, "-", "A"), PlayerData!$M:$M,PlayerData!O:O,""),
_xlfn.XLOOKUP(_xlfn.CONCAT(14,"-",$A288, "-", "A"), PlayerData!$M:$M,PlayerData!O:O,""),
_xlfn.XLOOKUP(_xlfn.CONCAT(15,"-",$A288, "-", "A"), PlayerData!$M:$M,PlayerData!O:O,""),
_xlfn.XLOOKUP(_xlfn.CONCAT(16,"-",$A288, "-", "A"), PlayerData!$M:$M,PlayerData!O:O,""),
_xlfn.XLOOKUP(_xlfn.CONCAT(17,"-",$A288, "-", "A"), PlayerData!$M:$M,PlayerData!O:O,""),
_xlfn.XLOOKUP(_xlfn.CONCAT(18,"-",$A288, "-", "A"), PlayerData!$M:$M,PlayerData!O:O,"")))</f>
        <v>0</v>
      </c>
      <c r="M288" s="96" cm="1">
        <f t="array" ref="M2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_xlfn.XLOOKUP(_xlfn.CONCAT(0,"-",$A288, "-", "A"), PlayerData!$M:$M,PlayerData!R:R,""),
_xlfn.XLOOKUP(_xlfn.CONCAT(1,"-",$A288, "-", "A"), PlayerData!$M:$M,PlayerData!R:R,""),
_xlfn.XLOOKUP(_xlfn.CONCAT(2,"-",$A288, "-", "A"), PlayerData!$M:$M,PlayerData!R:R,""),
_xlfn.XLOOKUP(_xlfn.CONCAT(3,"-",$A288, "-", "A"), PlayerData!$M:$M,PlayerData!R:R,""),
_xlfn.XLOOKUP(_xlfn.CONCAT(4,"-",$A288, "-", "A"), PlayerData!$M:$M,PlayerData!R:R,""),
_xlfn.XLOOKUP(_xlfn.CONCAT(5,"-",$A288, "-", "A"), PlayerData!$M:$M,PlayerData!R:R,""),
_xlfn.XLOOKUP(_xlfn.CONCAT(6,"-",$A288, "-", "A"), PlayerData!$M:$M,PlayerData!R:R,""),
_xlfn.XLOOKUP(_xlfn.CONCAT(7,"-",$A288, "-", "A"), PlayerData!$M:$M,PlayerData!R:R,""),
_xlfn.XLOOKUP(_xlfn.CONCAT(8,"-",$A288, "-", "A"), PlayerData!$M:$M,PlayerData!R:R,""),
_xlfn.XLOOKUP(_xlfn.CONCAT(9,"-",$A288, "-", "A"), PlayerData!$M:$M,PlayerData!R:R,""),
_xlfn.XLOOKUP(_xlfn.CONCAT(10,"-",$A288, "-", "A"), PlayerData!$M:$M,PlayerData!R:R,""),
_xlfn.XLOOKUP(_xlfn.CONCAT(11,"-",$A288, "-", "A"), PlayerData!$M:$M,PlayerData!R:R,""),
_xlfn.XLOOKUP(_xlfn.CONCAT(12,"-",$A288, "-", "A"), PlayerData!$M:$M,PlayerData!R:R,""),
_xlfn.XLOOKUP(_xlfn.CONCAT(13,"-",$A288, "-", "A"), PlayerData!$M:$M,PlayerData!R:R,""),
_xlfn.XLOOKUP(_xlfn.CONCAT(14,"-",$A288, "-", "A"), PlayerData!$M:$M,PlayerData!R:R,""),
_xlfn.XLOOKUP(_xlfn.CONCAT(15,"-",$A288, "-", "A"), PlayerData!$M:$M,PlayerData!R:R,""),
_xlfn.XLOOKUP(_xlfn.CONCAT(16,"-",$A288, "-", "A"), PlayerData!$M:$M,PlayerData!R:R,""),
_xlfn.XLOOKUP(_xlfn.CONCAT(17,"-",$A288, "-", "A"), PlayerData!$M:$M,PlayerData!R:R,""),
_xlfn.XLOOKUP(_xlfn.CONCAT(18,"-",$A288, "-", "A"), PlayerData!$M:$M,PlayerData!R:R,"")))</f>
        <v>0.12</v>
      </c>
      <c r="N288" s="134">
        <f t="shared" si="29"/>
        <v>0</v>
      </c>
      <c r="O288" s="134">
        <f t="shared" si="30"/>
        <v>0</v>
      </c>
      <c r="P288" s="73">
        <f t="shared" si="31"/>
        <v>1.6172506738544477</v>
      </c>
      <c r="Q288" s="132" cm="1">
        <f t="array" ref="Q288">IF(OR($A288=Solver!$T$12:$T$201),0,SUMPRODUCT($H288:$J288,$T$4:$V$4))</f>
        <v>0</v>
      </c>
      <c r="R288" s="73" cm="1">
        <f t="array" ref="R288">IF(OR($A288=Solver!$T$12:$T$201),0, SUMPRODUCT($N288:$P288, $T$4:$V$4))</f>
        <v>1.6172506738544477</v>
      </c>
    </row>
    <row r="289" spans="1:18">
      <c r="A289" s="55">
        <v>287</v>
      </c>
      <c r="B289" s="55" t="str">
        <f>_xlfn.XLOOKUP($A289, PlayerData!$B$3:$B$394, PlayerData!C$3:C$394)</f>
        <v>SHU</v>
      </c>
      <c r="C289" s="55" t="str">
        <f>_xlfn.XLOOKUP($A289, PlayerData!$B$3:$B$394, PlayerData!D$3:D$394)</f>
        <v>D</v>
      </c>
      <c r="D289" s="31" t="str">
        <f>_xlfn.XLOOKUP($A289, PlayerData!$B$3:$B$394, PlayerData!E$3:E$394)</f>
        <v>O'Connell</v>
      </c>
      <c r="E289" s="136" cm="1">
        <f t="array" ref="E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"H"), PlayerData!$G:$G,PlayerData!H:H,""),
_xlfn.XLOOKUP(_xlfn.CONCAT(1,"-",$A289, "-", "H"), PlayerData!$G:$G,PlayerData!H:H,""),
_xlfn.XLOOKUP(_xlfn.CONCAT(2,"-",$A289, "-", "H"), PlayerData!$G:$G,PlayerData!H:H,""),
_xlfn.XLOOKUP(_xlfn.CONCAT(3,"-",$A289, "-", "H"), PlayerData!$G:$G,PlayerData!H:H,""),
_xlfn.XLOOKUP(_xlfn.CONCAT(4,"-",$A289, "-", "H"), PlayerData!$G:$G,PlayerData!H:H,""),
_xlfn.XLOOKUP(_xlfn.CONCAT(5,"-",$A289, "-", "H"), PlayerData!$G:$G,PlayerData!H:H,""),
_xlfn.XLOOKUP(_xlfn.CONCAT(6,"-",$A289, "-", "H"), PlayerData!$G:$G,PlayerData!H:H,""),
_xlfn.XLOOKUP(_xlfn.CONCAT(7,"-",$A289, "-", "H"), PlayerData!$G:$G,PlayerData!H:H,""),
_xlfn.XLOOKUP(_xlfn.CONCAT(8,"-",$A289, "-", "H"), PlayerData!$G:$G,PlayerData!H:H,""),
_xlfn.XLOOKUP(_xlfn.CONCAT(9,"-",$A289, "-", "H"), PlayerData!$G:$G,PlayerData!H:H,""),
_xlfn.XLOOKUP(_xlfn.CONCAT(10,"-",$A289, "-", "H"), PlayerData!$G:$G,PlayerData!H:H,""),
_xlfn.XLOOKUP(_xlfn.CONCAT(11,"-",$A289, "-", "H"), PlayerData!$G:$G,PlayerData!H:H,""),
_xlfn.XLOOKUP(_xlfn.CONCAT(12,"-",$A289, "-", "H"), PlayerData!$G:$G,PlayerData!H:H,""),
_xlfn.XLOOKUP(_xlfn.CONCAT(13,"-",$A289, "-", "H"), PlayerData!$G:$G,PlayerData!H:H,""),
_xlfn.XLOOKUP(_xlfn.CONCAT(14,"-",$A289, "-", "H"), PlayerData!$G:$G,PlayerData!H:H,""),
_xlfn.XLOOKUP(_xlfn.CONCAT(15,"-",$A289, "-", "H"), PlayerData!$G:$G,PlayerData!H:H,""),
_xlfn.XLOOKUP(_xlfn.CONCAT(16,"-",$A289, "-", "H"), PlayerData!$G:$G,PlayerData!H:H,""),
_xlfn.XLOOKUP(_xlfn.CONCAT(17,"-",$A289, "-", "H"), PlayerData!$G:$G,PlayerData!H:H,""),
_xlfn.XLOOKUP(_xlfn.CONCAT(18,"-",$A289, "-", "H"), PlayerData!$G:$G,PlayerData!H:H,"")))</f>
        <v>0.38</v>
      </c>
      <c r="F289" s="136" cm="1">
        <f t="array" ref="F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"H"), PlayerData!$G:$G,PlayerData!I:I,""),
_xlfn.XLOOKUP(_xlfn.CONCAT(1,"-",$A289, "-", "H"), PlayerData!$G:$G,PlayerData!I:I,""),
_xlfn.XLOOKUP(_xlfn.CONCAT(2,"-",$A289, "-", "H"), PlayerData!$G:$G,PlayerData!I:I,""),
_xlfn.XLOOKUP(_xlfn.CONCAT(3,"-",$A289, "-", "H"), PlayerData!$G:$G,PlayerData!I:I,""),
_xlfn.XLOOKUP(_xlfn.CONCAT(4,"-",$A289, "-", "H"), PlayerData!$G:$G,PlayerData!I:I,""),
_xlfn.XLOOKUP(_xlfn.CONCAT(5,"-",$A289, "-", "H"), PlayerData!$G:$G,PlayerData!I:I,""),
_xlfn.XLOOKUP(_xlfn.CONCAT(6,"-",$A289, "-", "H"), PlayerData!$G:$G,PlayerData!I:I,""),
_xlfn.XLOOKUP(_xlfn.CONCAT(7,"-",$A289, "-", "H"), PlayerData!$G:$G,PlayerData!I:I,""),
_xlfn.XLOOKUP(_xlfn.CONCAT(8,"-",$A289, "-", "H"), PlayerData!$G:$G,PlayerData!I:I,""),
_xlfn.XLOOKUP(_xlfn.CONCAT(9,"-",$A289, "-", "H"), PlayerData!$G:$G,PlayerData!I:I,""),
_xlfn.XLOOKUP(_xlfn.CONCAT(10,"-",$A289, "-", "H"), PlayerData!$G:$G,PlayerData!I:I,""),
_xlfn.XLOOKUP(_xlfn.CONCAT(11,"-",$A289, "-", "H"), PlayerData!$G:$G,PlayerData!I:I,""),
_xlfn.XLOOKUP(_xlfn.CONCAT(12,"-",$A289, "-", "H"), PlayerData!$G:$G,PlayerData!I:I,""),
_xlfn.XLOOKUP(_xlfn.CONCAT(13,"-",$A289, "-", "H"), PlayerData!$G:$G,PlayerData!I:I,""),
_xlfn.XLOOKUP(_xlfn.CONCAT(14,"-",$A289, "-", "H"), PlayerData!$G:$G,PlayerData!I:I,""),
_xlfn.XLOOKUP(_xlfn.CONCAT(15,"-",$A289, "-", "H"), PlayerData!$G:$G,PlayerData!I:I,""),
_xlfn.XLOOKUP(_xlfn.CONCAT(16,"-",$A289, "-", "H"), PlayerData!$G:$G,PlayerData!I:I,""),
_xlfn.XLOOKUP(_xlfn.CONCAT(17,"-",$A289, "-", "H"), PlayerData!$G:$G,PlayerData!I:I,""),
_xlfn.XLOOKUP(_xlfn.CONCAT(18,"-",$A289, "-", "H"), PlayerData!$G:$G,PlayerData!I:I,"")))</f>
        <v>0</v>
      </c>
      <c r="G289" s="90" cm="1">
        <f t="array" ref="G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"H"), PlayerData!$G:$G,PlayerData!L:L,""),
_xlfn.XLOOKUP(_xlfn.CONCAT(1,"-",$A289, "-", "H"), PlayerData!$G:$G,PlayerData!L:L,""),
_xlfn.XLOOKUP(_xlfn.CONCAT(2,"-",$A289, "-", "H"), PlayerData!$G:$G,PlayerData!L:L,""),
_xlfn.XLOOKUP(_xlfn.CONCAT(3,"-",$A289, "-", "H"), PlayerData!$G:$G,PlayerData!L:L,""),
_xlfn.XLOOKUP(_xlfn.CONCAT(4,"-",$A289, "-", "H"), PlayerData!$G:$G,PlayerData!L:L,""),
_xlfn.XLOOKUP(_xlfn.CONCAT(5,"-",$A289, "-", "H"), PlayerData!$G:$G,PlayerData!L:L,""),
_xlfn.XLOOKUP(_xlfn.CONCAT(6,"-",$A289, "-", "H"), PlayerData!$G:$G,PlayerData!L:L,""),
_xlfn.XLOOKUP(_xlfn.CONCAT(7,"-",$A289, "-", "H"), PlayerData!$G:$G,PlayerData!L:L,""),
_xlfn.XLOOKUP(_xlfn.CONCAT(8,"-",$A289, "-", "H"), PlayerData!$G:$G,PlayerData!L:L,""),
_xlfn.XLOOKUP(_xlfn.CONCAT(9,"-",$A289, "-", "H"), PlayerData!$G:$G,PlayerData!L:L,""),
_xlfn.XLOOKUP(_xlfn.CONCAT(10,"-",$A289, "-", "H"), PlayerData!$G:$G,PlayerData!L:L,""),
_xlfn.XLOOKUP(_xlfn.CONCAT(11,"-",$A289, "-", "H"), PlayerData!$G:$G,PlayerData!L:L,""),
_xlfn.XLOOKUP(_xlfn.CONCAT(12,"-",$A289, "-", "H"), PlayerData!$G:$G,PlayerData!L:L,""),
_xlfn.XLOOKUP(_xlfn.CONCAT(13,"-",$A289, "-", "H"), PlayerData!$G:$G,PlayerData!L:L,""),
_xlfn.XLOOKUP(_xlfn.CONCAT(14,"-",$A289, "-", "H"), PlayerData!$G:$G,PlayerData!L:L,""),
_xlfn.XLOOKUP(_xlfn.CONCAT(15,"-",$A289, "-", "H"), PlayerData!$G:$G,PlayerData!L:L,""),
_xlfn.XLOOKUP(_xlfn.CONCAT(16,"-",$A289, "-", "H"), PlayerData!$G:$G,PlayerData!L:L,""),
_xlfn.XLOOKUP(_xlfn.CONCAT(17,"-",$A289, "-", "H"), PlayerData!$G:$G,PlayerData!L:L,""),
_xlfn.XLOOKUP(_xlfn.CONCAT(18,"-",$A289, "-", "H"), PlayerData!$G:$G,PlayerData!L:L,"")))</f>
        <v>0.57000000000000006</v>
      </c>
      <c r="H289" s="132">
        <f t="shared" si="26"/>
        <v>8.6363636363636349</v>
      </c>
      <c r="I289" s="132">
        <f t="shared" si="27"/>
        <v>0</v>
      </c>
      <c r="J289" s="72">
        <f t="shared" si="28"/>
        <v>7.6819407008086271</v>
      </c>
      <c r="K289" s="138" cm="1">
        <f t="array" ref="K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"A"), PlayerData!$M:$M,PlayerData!N:N,""),
_xlfn.XLOOKUP(_xlfn.CONCAT(1,"-",$A289, "-", "A"), PlayerData!$M:$M,PlayerData!N:N,""),
_xlfn.XLOOKUP(_xlfn.CONCAT(2,"-",$A289, "-", "A"), PlayerData!$M:$M,PlayerData!N:N,""),
_xlfn.XLOOKUP(_xlfn.CONCAT(3,"-",$A289, "-", "A"), PlayerData!$M:$M,PlayerData!N:N,""),
_xlfn.XLOOKUP(_xlfn.CONCAT(4,"-",$A289, "-", "A"), PlayerData!$M:$M,PlayerData!N:N,""),
_xlfn.XLOOKUP(_xlfn.CONCAT(5,"-",$A289, "-", "A"), PlayerData!$M:$M,PlayerData!N:N,""),
_xlfn.XLOOKUP(_xlfn.CONCAT(6,"-",$A289, "-", "A"), PlayerData!$M:$M,PlayerData!N:N,""),
_xlfn.XLOOKUP(_xlfn.CONCAT(7,"-",$A289, "-", "A"), PlayerData!$M:$M,PlayerData!N:N,""),
_xlfn.XLOOKUP(_xlfn.CONCAT(8,"-",$A289, "-", "A"), PlayerData!$M:$M,PlayerData!N:N,""),
_xlfn.XLOOKUP(_xlfn.CONCAT(9,"-",$A289, "-", "A"), PlayerData!$M:$M,PlayerData!N:N,""),
_xlfn.XLOOKUP(_xlfn.CONCAT(10,"-",$A289, "-", "A"), PlayerData!$M:$M,PlayerData!N:N,""),
_xlfn.XLOOKUP(_xlfn.CONCAT(11,"-",$A289, "-", "A"), PlayerData!$M:$M,PlayerData!N:N,""),
_xlfn.XLOOKUP(_xlfn.CONCAT(12,"-",$A289, "-", "A"), PlayerData!$M:$M,PlayerData!N:N,""),
_xlfn.XLOOKUP(_xlfn.CONCAT(13,"-",$A289, "-", "A"), PlayerData!$M:$M,PlayerData!N:N,""),
_xlfn.XLOOKUP(_xlfn.CONCAT(14,"-",$A289, "-", "A"), PlayerData!$M:$M,PlayerData!N:N,""),
_xlfn.XLOOKUP(_xlfn.CONCAT(15,"-",$A289, "-", "A"), PlayerData!$M:$M,PlayerData!N:N,""),
_xlfn.XLOOKUP(_xlfn.CONCAT(16,"-",$A289, "-", "A"), PlayerData!$M:$M,PlayerData!N:N,""),
_xlfn.XLOOKUP(_xlfn.CONCAT(17,"-",$A289, "-", "A"), PlayerData!$M:$M,PlayerData!N:N,""),
_xlfn.XLOOKUP(_xlfn.CONCAT(18,"-",$A289, "-", "A"), PlayerData!$M:$M,PlayerData!N:N,"")))</f>
        <v>0</v>
      </c>
      <c r="L289" s="138" cm="1">
        <f t="array" ref="L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"A"), PlayerData!$M:$M,PlayerData!O:O,""),
_xlfn.XLOOKUP(_xlfn.CONCAT(1,"-",$A289, "-", "A"), PlayerData!$M:$M,PlayerData!O:O,""),
_xlfn.XLOOKUP(_xlfn.CONCAT(2,"-",$A289, "-", "A"), PlayerData!$M:$M,PlayerData!O:O,""),
_xlfn.XLOOKUP(_xlfn.CONCAT(3,"-",$A289, "-", "A"), PlayerData!$M:$M,PlayerData!O:O,""),
_xlfn.XLOOKUP(_xlfn.CONCAT(4,"-",$A289, "-", "A"), PlayerData!$M:$M,PlayerData!O:O,""),
_xlfn.XLOOKUP(_xlfn.CONCAT(5,"-",$A289, "-", "A"), PlayerData!$M:$M,PlayerData!O:O,""),
_xlfn.XLOOKUP(_xlfn.CONCAT(6,"-",$A289, "-", "A"), PlayerData!$M:$M,PlayerData!O:O,""),
_xlfn.XLOOKUP(_xlfn.CONCAT(7,"-",$A289, "-", "A"), PlayerData!$M:$M,PlayerData!O:O,""),
_xlfn.XLOOKUP(_xlfn.CONCAT(8,"-",$A289, "-", "A"), PlayerData!$M:$M,PlayerData!O:O,""),
_xlfn.XLOOKUP(_xlfn.CONCAT(9,"-",$A289, "-", "A"), PlayerData!$M:$M,PlayerData!O:O,""),
_xlfn.XLOOKUP(_xlfn.CONCAT(10,"-",$A289, "-", "A"), PlayerData!$M:$M,PlayerData!O:O,""),
_xlfn.XLOOKUP(_xlfn.CONCAT(11,"-",$A289, "-", "A"), PlayerData!$M:$M,PlayerData!O:O,""),
_xlfn.XLOOKUP(_xlfn.CONCAT(12,"-",$A289, "-", "A"), PlayerData!$M:$M,PlayerData!O:O,""),
_xlfn.XLOOKUP(_xlfn.CONCAT(13,"-",$A289, "-", "A"), PlayerData!$M:$M,PlayerData!O:O,""),
_xlfn.XLOOKUP(_xlfn.CONCAT(14,"-",$A289, "-", "A"), PlayerData!$M:$M,PlayerData!O:O,""),
_xlfn.XLOOKUP(_xlfn.CONCAT(15,"-",$A289, "-", "A"), PlayerData!$M:$M,PlayerData!O:O,""),
_xlfn.XLOOKUP(_xlfn.CONCAT(16,"-",$A289, "-", "A"), PlayerData!$M:$M,PlayerData!O:O,""),
_xlfn.XLOOKUP(_xlfn.CONCAT(17,"-",$A289, "-", "A"), PlayerData!$M:$M,PlayerData!O:O,""),
_xlfn.XLOOKUP(_xlfn.CONCAT(18,"-",$A289, "-", "A"), PlayerData!$M:$M,PlayerData!O:O,"")))</f>
        <v>0</v>
      </c>
      <c r="M289" s="96" cm="1">
        <f t="array" ref="M2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_xlfn.XLOOKUP(_xlfn.CONCAT(0,"-",$A289, "-", "A"), PlayerData!$M:$M,PlayerData!R:R,""),
_xlfn.XLOOKUP(_xlfn.CONCAT(1,"-",$A289, "-", "A"), PlayerData!$M:$M,PlayerData!R:R,""),
_xlfn.XLOOKUP(_xlfn.CONCAT(2,"-",$A289, "-", "A"), PlayerData!$M:$M,PlayerData!R:R,""),
_xlfn.XLOOKUP(_xlfn.CONCAT(3,"-",$A289, "-", "A"), PlayerData!$M:$M,PlayerData!R:R,""),
_xlfn.XLOOKUP(_xlfn.CONCAT(4,"-",$A289, "-", "A"), PlayerData!$M:$M,PlayerData!R:R,""),
_xlfn.XLOOKUP(_xlfn.CONCAT(5,"-",$A289, "-", "A"), PlayerData!$M:$M,PlayerData!R:R,""),
_xlfn.XLOOKUP(_xlfn.CONCAT(6,"-",$A289, "-", "A"), PlayerData!$M:$M,PlayerData!R:R,""),
_xlfn.XLOOKUP(_xlfn.CONCAT(7,"-",$A289, "-", "A"), PlayerData!$M:$M,PlayerData!R:R,""),
_xlfn.XLOOKUP(_xlfn.CONCAT(8,"-",$A289, "-", "A"), PlayerData!$M:$M,PlayerData!R:R,""),
_xlfn.XLOOKUP(_xlfn.CONCAT(9,"-",$A289, "-", "A"), PlayerData!$M:$M,PlayerData!R:R,""),
_xlfn.XLOOKUP(_xlfn.CONCAT(10,"-",$A289, "-", "A"), PlayerData!$M:$M,PlayerData!R:R,""),
_xlfn.XLOOKUP(_xlfn.CONCAT(11,"-",$A289, "-", "A"), PlayerData!$M:$M,PlayerData!R:R,""),
_xlfn.XLOOKUP(_xlfn.CONCAT(12,"-",$A289, "-", "A"), PlayerData!$M:$M,PlayerData!R:R,""),
_xlfn.XLOOKUP(_xlfn.CONCAT(13,"-",$A289, "-", "A"), PlayerData!$M:$M,PlayerData!R:R,""),
_xlfn.XLOOKUP(_xlfn.CONCAT(14,"-",$A289, "-", "A"), PlayerData!$M:$M,PlayerData!R:R,""),
_xlfn.XLOOKUP(_xlfn.CONCAT(15,"-",$A289, "-", "A"), PlayerData!$M:$M,PlayerData!R:R,""),
_xlfn.XLOOKUP(_xlfn.CONCAT(16,"-",$A289, "-", "A"), PlayerData!$M:$M,PlayerData!R:R,""),
_xlfn.XLOOKUP(_xlfn.CONCAT(17,"-",$A289, "-", "A"), PlayerData!$M:$M,PlayerData!R:R,""),
_xlfn.XLOOKUP(_xlfn.CONCAT(18,"-",$A289, "-", "A"), PlayerData!$M:$M,PlayerData!R:R,"")))</f>
        <v>0.51</v>
      </c>
      <c r="N289" s="134">
        <f t="shared" si="29"/>
        <v>0</v>
      </c>
      <c r="O289" s="134">
        <f t="shared" si="30"/>
        <v>0</v>
      </c>
      <c r="P289" s="73">
        <f t="shared" si="31"/>
        <v>6.8733153638814022</v>
      </c>
      <c r="Q289" s="132" cm="1">
        <f t="array" ref="Q289">IF(OR($A289=Solver!$T$12:$T$201),0,SUMPRODUCT($H289:$J289,$T$4:$V$4))</f>
        <v>7.6819407008086271</v>
      </c>
      <c r="R289" s="73" cm="1">
        <f t="array" ref="R289">IF(OR($A289=Solver!$T$12:$T$201),0, SUMPRODUCT($N289:$P289, $T$4:$V$4))</f>
        <v>6.8733153638814022</v>
      </c>
    </row>
    <row r="290" spans="1:18">
      <c r="A290" s="55">
        <v>288</v>
      </c>
      <c r="B290" s="55" t="str">
        <f>_xlfn.XLOOKUP($A290, PlayerData!$B$3:$B$394, PlayerData!C$3:C$394)</f>
        <v>SHU</v>
      </c>
      <c r="C290" s="55" t="str">
        <f>_xlfn.XLOOKUP($A290, PlayerData!$B$3:$B$394, PlayerData!D$3:D$394)</f>
        <v>D</v>
      </c>
      <c r="D290" s="31" t="str">
        <f>_xlfn.XLOOKUP($A290, PlayerData!$B$3:$B$394, PlayerData!E$3:E$394)</f>
        <v>Egan</v>
      </c>
      <c r="E290" s="136" cm="1">
        <f t="array" ref="E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"H"), PlayerData!$G:$G,PlayerData!H:H,""),
_xlfn.XLOOKUP(_xlfn.CONCAT(1,"-",$A290, "-", "H"), PlayerData!$G:$G,PlayerData!H:H,""),
_xlfn.XLOOKUP(_xlfn.CONCAT(2,"-",$A290, "-", "H"), PlayerData!$G:$G,PlayerData!H:H,""),
_xlfn.XLOOKUP(_xlfn.CONCAT(3,"-",$A290, "-", "H"), PlayerData!$G:$G,PlayerData!H:H,""),
_xlfn.XLOOKUP(_xlfn.CONCAT(4,"-",$A290, "-", "H"), PlayerData!$G:$G,PlayerData!H:H,""),
_xlfn.XLOOKUP(_xlfn.CONCAT(5,"-",$A290, "-", "H"), PlayerData!$G:$G,PlayerData!H:H,""),
_xlfn.XLOOKUP(_xlfn.CONCAT(6,"-",$A290, "-", "H"), PlayerData!$G:$G,PlayerData!H:H,""),
_xlfn.XLOOKUP(_xlfn.CONCAT(7,"-",$A290, "-", "H"), PlayerData!$G:$G,PlayerData!H:H,""),
_xlfn.XLOOKUP(_xlfn.CONCAT(8,"-",$A290, "-", "H"), PlayerData!$G:$G,PlayerData!H:H,""),
_xlfn.XLOOKUP(_xlfn.CONCAT(9,"-",$A290, "-", "H"), PlayerData!$G:$G,PlayerData!H:H,""),
_xlfn.XLOOKUP(_xlfn.CONCAT(10,"-",$A290, "-", "H"), PlayerData!$G:$G,PlayerData!H:H,""),
_xlfn.XLOOKUP(_xlfn.CONCAT(11,"-",$A290, "-", "H"), PlayerData!$G:$G,PlayerData!H:H,""),
_xlfn.XLOOKUP(_xlfn.CONCAT(12,"-",$A290, "-", "H"), PlayerData!$G:$G,PlayerData!H:H,""),
_xlfn.XLOOKUP(_xlfn.CONCAT(13,"-",$A290, "-", "H"), PlayerData!$G:$G,PlayerData!H:H,""),
_xlfn.XLOOKUP(_xlfn.CONCAT(14,"-",$A290, "-", "H"), PlayerData!$G:$G,PlayerData!H:H,""),
_xlfn.XLOOKUP(_xlfn.CONCAT(15,"-",$A290, "-", "H"), PlayerData!$G:$G,PlayerData!H:H,""),
_xlfn.XLOOKUP(_xlfn.CONCAT(16,"-",$A290, "-", "H"), PlayerData!$G:$G,PlayerData!H:H,""),
_xlfn.XLOOKUP(_xlfn.CONCAT(17,"-",$A290, "-", "H"), PlayerData!$G:$G,PlayerData!H:H,""),
_xlfn.XLOOKUP(_xlfn.CONCAT(18,"-",$A290, "-", "H"), PlayerData!$G:$G,PlayerData!H:H,"")))</f>
        <v>1</v>
      </c>
      <c r="F290" s="136" cm="1">
        <f t="array" ref="F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"H"), PlayerData!$G:$G,PlayerData!I:I,""),
_xlfn.XLOOKUP(_xlfn.CONCAT(1,"-",$A290, "-", "H"), PlayerData!$G:$G,PlayerData!I:I,""),
_xlfn.XLOOKUP(_xlfn.CONCAT(2,"-",$A290, "-", "H"), PlayerData!$G:$G,PlayerData!I:I,""),
_xlfn.XLOOKUP(_xlfn.CONCAT(3,"-",$A290, "-", "H"), PlayerData!$G:$G,PlayerData!I:I,""),
_xlfn.XLOOKUP(_xlfn.CONCAT(4,"-",$A290, "-", "H"), PlayerData!$G:$G,PlayerData!I:I,""),
_xlfn.XLOOKUP(_xlfn.CONCAT(5,"-",$A290, "-", "H"), PlayerData!$G:$G,PlayerData!I:I,""),
_xlfn.XLOOKUP(_xlfn.CONCAT(6,"-",$A290, "-", "H"), PlayerData!$G:$G,PlayerData!I:I,""),
_xlfn.XLOOKUP(_xlfn.CONCAT(7,"-",$A290, "-", "H"), PlayerData!$G:$G,PlayerData!I:I,""),
_xlfn.XLOOKUP(_xlfn.CONCAT(8,"-",$A290, "-", "H"), PlayerData!$G:$G,PlayerData!I:I,""),
_xlfn.XLOOKUP(_xlfn.CONCAT(9,"-",$A290, "-", "H"), PlayerData!$G:$G,PlayerData!I:I,""),
_xlfn.XLOOKUP(_xlfn.CONCAT(10,"-",$A290, "-", "H"), PlayerData!$G:$G,PlayerData!I:I,""),
_xlfn.XLOOKUP(_xlfn.CONCAT(11,"-",$A290, "-", "H"), PlayerData!$G:$G,PlayerData!I:I,""),
_xlfn.XLOOKUP(_xlfn.CONCAT(12,"-",$A290, "-", "H"), PlayerData!$G:$G,PlayerData!I:I,""),
_xlfn.XLOOKUP(_xlfn.CONCAT(13,"-",$A290, "-", "H"), PlayerData!$G:$G,PlayerData!I:I,""),
_xlfn.XLOOKUP(_xlfn.CONCAT(14,"-",$A290, "-", "H"), PlayerData!$G:$G,PlayerData!I:I,""),
_xlfn.XLOOKUP(_xlfn.CONCAT(15,"-",$A290, "-", "H"), PlayerData!$G:$G,PlayerData!I:I,""),
_xlfn.XLOOKUP(_xlfn.CONCAT(16,"-",$A290, "-", "H"), PlayerData!$G:$G,PlayerData!I:I,""),
_xlfn.XLOOKUP(_xlfn.CONCAT(17,"-",$A290, "-", "H"), PlayerData!$G:$G,PlayerData!I:I,""),
_xlfn.XLOOKUP(_xlfn.CONCAT(18,"-",$A290, "-", "H"), PlayerData!$G:$G,PlayerData!I:I,"")))</f>
        <v>0.11</v>
      </c>
      <c r="G290" s="90" cm="1">
        <f t="array" ref="G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"H"), PlayerData!$G:$G,PlayerData!L:L,""),
_xlfn.XLOOKUP(_xlfn.CONCAT(1,"-",$A290, "-", "H"), PlayerData!$G:$G,PlayerData!L:L,""),
_xlfn.XLOOKUP(_xlfn.CONCAT(2,"-",$A290, "-", "H"), PlayerData!$G:$G,PlayerData!L:L,""),
_xlfn.XLOOKUP(_xlfn.CONCAT(3,"-",$A290, "-", "H"), PlayerData!$G:$G,PlayerData!L:L,""),
_xlfn.XLOOKUP(_xlfn.CONCAT(4,"-",$A290, "-", "H"), PlayerData!$G:$G,PlayerData!L:L,""),
_xlfn.XLOOKUP(_xlfn.CONCAT(5,"-",$A290, "-", "H"), PlayerData!$G:$G,PlayerData!L:L,""),
_xlfn.XLOOKUP(_xlfn.CONCAT(6,"-",$A290, "-", "H"), PlayerData!$G:$G,PlayerData!L:L,""),
_xlfn.XLOOKUP(_xlfn.CONCAT(7,"-",$A290, "-", "H"), PlayerData!$G:$G,PlayerData!L:L,""),
_xlfn.XLOOKUP(_xlfn.CONCAT(8,"-",$A290, "-", "H"), PlayerData!$G:$G,PlayerData!L:L,""),
_xlfn.XLOOKUP(_xlfn.CONCAT(9,"-",$A290, "-", "H"), PlayerData!$G:$G,PlayerData!L:L,""),
_xlfn.XLOOKUP(_xlfn.CONCAT(10,"-",$A290, "-", "H"), PlayerData!$G:$G,PlayerData!L:L,""),
_xlfn.XLOOKUP(_xlfn.CONCAT(11,"-",$A290, "-", "H"), PlayerData!$G:$G,PlayerData!L:L,""),
_xlfn.XLOOKUP(_xlfn.CONCAT(12,"-",$A290, "-", "H"), PlayerData!$G:$G,PlayerData!L:L,""),
_xlfn.XLOOKUP(_xlfn.CONCAT(13,"-",$A290, "-", "H"), PlayerData!$G:$G,PlayerData!L:L,""),
_xlfn.XLOOKUP(_xlfn.CONCAT(14,"-",$A290, "-", "H"), PlayerData!$G:$G,PlayerData!L:L,""),
_xlfn.XLOOKUP(_xlfn.CONCAT(15,"-",$A290, "-", "H"), PlayerData!$G:$G,PlayerData!L:L,""),
_xlfn.XLOOKUP(_xlfn.CONCAT(16,"-",$A290, "-", "H"), PlayerData!$G:$G,PlayerData!L:L,""),
_xlfn.XLOOKUP(_xlfn.CONCAT(17,"-",$A290, "-", "H"), PlayerData!$G:$G,PlayerData!L:L,""),
_xlfn.XLOOKUP(_xlfn.CONCAT(18,"-",$A290, "-", "H"), PlayerData!$G:$G,PlayerData!L:L,"")))</f>
        <v>0.81</v>
      </c>
      <c r="H290" s="132">
        <f t="shared" si="26"/>
        <v>22.727272727272727</v>
      </c>
      <c r="I290" s="132">
        <f t="shared" si="27"/>
        <v>5</v>
      </c>
      <c r="J290" s="72">
        <f t="shared" si="28"/>
        <v>10.916442048517522</v>
      </c>
      <c r="K290" s="138" cm="1">
        <f t="array" ref="K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"A"), PlayerData!$M:$M,PlayerData!N:N,""),
_xlfn.XLOOKUP(_xlfn.CONCAT(1,"-",$A290, "-", "A"), PlayerData!$M:$M,PlayerData!N:N,""),
_xlfn.XLOOKUP(_xlfn.CONCAT(2,"-",$A290, "-", "A"), PlayerData!$M:$M,PlayerData!N:N,""),
_xlfn.XLOOKUP(_xlfn.CONCAT(3,"-",$A290, "-", "A"), PlayerData!$M:$M,PlayerData!N:N,""),
_xlfn.XLOOKUP(_xlfn.CONCAT(4,"-",$A290, "-", "A"), PlayerData!$M:$M,PlayerData!N:N,""),
_xlfn.XLOOKUP(_xlfn.CONCAT(5,"-",$A290, "-", "A"), PlayerData!$M:$M,PlayerData!N:N,""),
_xlfn.XLOOKUP(_xlfn.CONCAT(6,"-",$A290, "-", "A"), PlayerData!$M:$M,PlayerData!N:N,""),
_xlfn.XLOOKUP(_xlfn.CONCAT(7,"-",$A290, "-", "A"), PlayerData!$M:$M,PlayerData!N:N,""),
_xlfn.XLOOKUP(_xlfn.CONCAT(8,"-",$A290, "-", "A"), PlayerData!$M:$M,PlayerData!N:N,""),
_xlfn.XLOOKUP(_xlfn.CONCAT(9,"-",$A290, "-", "A"), PlayerData!$M:$M,PlayerData!N:N,""),
_xlfn.XLOOKUP(_xlfn.CONCAT(10,"-",$A290, "-", "A"), PlayerData!$M:$M,PlayerData!N:N,""),
_xlfn.XLOOKUP(_xlfn.CONCAT(11,"-",$A290, "-", "A"), PlayerData!$M:$M,PlayerData!N:N,""),
_xlfn.XLOOKUP(_xlfn.CONCAT(12,"-",$A290, "-", "A"), PlayerData!$M:$M,PlayerData!N:N,""),
_xlfn.XLOOKUP(_xlfn.CONCAT(13,"-",$A290, "-", "A"), PlayerData!$M:$M,PlayerData!N:N,""),
_xlfn.XLOOKUP(_xlfn.CONCAT(14,"-",$A290, "-", "A"), PlayerData!$M:$M,PlayerData!N:N,""),
_xlfn.XLOOKUP(_xlfn.CONCAT(15,"-",$A290, "-", "A"), PlayerData!$M:$M,PlayerData!N:N,""),
_xlfn.XLOOKUP(_xlfn.CONCAT(16,"-",$A290, "-", "A"), PlayerData!$M:$M,PlayerData!N:N,""),
_xlfn.XLOOKUP(_xlfn.CONCAT(17,"-",$A290, "-", "A"), PlayerData!$M:$M,PlayerData!N:N,""),
_xlfn.XLOOKUP(_xlfn.CONCAT(18,"-",$A290, "-", "A"), PlayerData!$M:$M,PlayerData!N:N,"")))</f>
        <v>1</v>
      </c>
      <c r="L290" s="138" cm="1">
        <f t="array" ref="L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"A"), PlayerData!$M:$M,PlayerData!O:O,""),
_xlfn.XLOOKUP(_xlfn.CONCAT(1,"-",$A290, "-", "A"), PlayerData!$M:$M,PlayerData!O:O,""),
_xlfn.XLOOKUP(_xlfn.CONCAT(2,"-",$A290, "-", "A"), PlayerData!$M:$M,PlayerData!O:O,""),
_xlfn.XLOOKUP(_xlfn.CONCAT(3,"-",$A290, "-", "A"), PlayerData!$M:$M,PlayerData!O:O,""),
_xlfn.XLOOKUP(_xlfn.CONCAT(4,"-",$A290, "-", "A"), PlayerData!$M:$M,PlayerData!O:O,""),
_xlfn.XLOOKUP(_xlfn.CONCAT(5,"-",$A290, "-", "A"), PlayerData!$M:$M,PlayerData!O:O,""),
_xlfn.XLOOKUP(_xlfn.CONCAT(6,"-",$A290, "-", "A"), PlayerData!$M:$M,PlayerData!O:O,""),
_xlfn.XLOOKUP(_xlfn.CONCAT(7,"-",$A290, "-", "A"), PlayerData!$M:$M,PlayerData!O:O,""),
_xlfn.XLOOKUP(_xlfn.CONCAT(8,"-",$A290, "-", "A"), PlayerData!$M:$M,PlayerData!O:O,""),
_xlfn.XLOOKUP(_xlfn.CONCAT(9,"-",$A290, "-", "A"), PlayerData!$M:$M,PlayerData!O:O,""),
_xlfn.XLOOKUP(_xlfn.CONCAT(10,"-",$A290, "-", "A"), PlayerData!$M:$M,PlayerData!O:O,""),
_xlfn.XLOOKUP(_xlfn.CONCAT(11,"-",$A290, "-", "A"), PlayerData!$M:$M,PlayerData!O:O,""),
_xlfn.XLOOKUP(_xlfn.CONCAT(12,"-",$A290, "-", "A"), PlayerData!$M:$M,PlayerData!O:O,""),
_xlfn.XLOOKUP(_xlfn.CONCAT(13,"-",$A290, "-", "A"), PlayerData!$M:$M,PlayerData!O:O,""),
_xlfn.XLOOKUP(_xlfn.CONCAT(14,"-",$A290, "-", "A"), PlayerData!$M:$M,PlayerData!O:O,""),
_xlfn.XLOOKUP(_xlfn.CONCAT(15,"-",$A290, "-", "A"), PlayerData!$M:$M,PlayerData!O:O,""),
_xlfn.XLOOKUP(_xlfn.CONCAT(16,"-",$A290, "-", "A"), PlayerData!$M:$M,PlayerData!O:O,""),
_xlfn.XLOOKUP(_xlfn.CONCAT(17,"-",$A290, "-", "A"), PlayerData!$M:$M,PlayerData!O:O,""),
_xlfn.XLOOKUP(_xlfn.CONCAT(18,"-",$A290, "-", "A"), PlayerData!$M:$M,PlayerData!O:O,"")))</f>
        <v>0.22</v>
      </c>
      <c r="M290" s="96" cm="1">
        <f t="array" ref="M2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_xlfn.XLOOKUP(_xlfn.CONCAT(0,"-",$A290, "-", "A"), PlayerData!$M:$M,PlayerData!R:R,""),
_xlfn.XLOOKUP(_xlfn.CONCAT(1,"-",$A290, "-", "A"), PlayerData!$M:$M,PlayerData!R:R,""),
_xlfn.XLOOKUP(_xlfn.CONCAT(2,"-",$A290, "-", "A"), PlayerData!$M:$M,PlayerData!R:R,""),
_xlfn.XLOOKUP(_xlfn.CONCAT(3,"-",$A290, "-", "A"), PlayerData!$M:$M,PlayerData!R:R,""),
_xlfn.XLOOKUP(_xlfn.CONCAT(4,"-",$A290, "-", "A"), PlayerData!$M:$M,PlayerData!R:R,""),
_xlfn.XLOOKUP(_xlfn.CONCAT(5,"-",$A290, "-", "A"), PlayerData!$M:$M,PlayerData!R:R,""),
_xlfn.XLOOKUP(_xlfn.CONCAT(6,"-",$A290, "-", "A"), PlayerData!$M:$M,PlayerData!R:R,""),
_xlfn.XLOOKUP(_xlfn.CONCAT(7,"-",$A290, "-", "A"), PlayerData!$M:$M,PlayerData!R:R,""),
_xlfn.XLOOKUP(_xlfn.CONCAT(8,"-",$A290, "-", "A"), PlayerData!$M:$M,PlayerData!R:R,""),
_xlfn.XLOOKUP(_xlfn.CONCAT(9,"-",$A290, "-", "A"), PlayerData!$M:$M,PlayerData!R:R,""),
_xlfn.XLOOKUP(_xlfn.CONCAT(10,"-",$A290, "-", "A"), PlayerData!$M:$M,PlayerData!R:R,""),
_xlfn.XLOOKUP(_xlfn.CONCAT(11,"-",$A290, "-", "A"), PlayerData!$M:$M,PlayerData!R:R,""),
_xlfn.XLOOKUP(_xlfn.CONCAT(12,"-",$A290, "-", "A"), PlayerData!$M:$M,PlayerData!R:R,""),
_xlfn.XLOOKUP(_xlfn.CONCAT(13,"-",$A290, "-", "A"), PlayerData!$M:$M,PlayerData!R:R,""),
_xlfn.XLOOKUP(_xlfn.CONCAT(14,"-",$A290, "-", "A"), PlayerData!$M:$M,PlayerData!R:R,""),
_xlfn.XLOOKUP(_xlfn.CONCAT(15,"-",$A290, "-", "A"), PlayerData!$M:$M,PlayerData!R:R,""),
_xlfn.XLOOKUP(_xlfn.CONCAT(16,"-",$A290, "-", "A"), PlayerData!$M:$M,PlayerData!R:R,""),
_xlfn.XLOOKUP(_xlfn.CONCAT(17,"-",$A290, "-", "A"), PlayerData!$M:$M,PlayerData!R:R,""),
_xlfn.XLOOKUP(_xlfn.CONCAT(18,"-",$A290, "-", "A"), PlayerData!$M:$M,PlayerData!R:R,"")))</f>
        <v>0.9</v>
      </c>
      <c r="N290" s="134">
        <f t="shared" si="29"/>
        <v>22.727272727272727</v>
      </c>
      <c r="O290" s="134">
        <f t="shared" si="30"/>
        <v>10</v>
      </c>
      <c r="P290" s="73">
        <f t="shared" si="31"/>
        <v>12.129380053908358</v>
      </c>
      <c r="Q290" s="132" cm="1">
        <f t="array" ref="Q290">IF(OR($A290=Solver!$T$12:$T$201),0,SUMPRODUCT($H290:$J290,$T$4:$V$4))</f>
        <v>10.916442048517522</v>
      </c>
      <c r="R290" s="73" cm="1">
        <f t="array" ref="R290">IF(OR($A290=Solver!$T$12:$T$201),0, SUMPRODUCT($N290:$P290, $T$4:$V$4))</f>
        <v>12.129380053908358</v>
      </c>
    </row>
    <row r="291" spans="1:18">
      <c r="A291" s="55">
        <v>289</v>
      </c>
      <c r="B291" s="55" t="str">
        <f>_xlfn.XLOOKUP($A291, PlayerData!$B$3:$B$394, PlayerData!C$3:C$394)</f>
        <v>SHU</v>
      </c>
      <c r="C291" s="55" t="str">
        <f>_xlfn.XLOOKUP($A291, PlayerData!$B$3:$B$394, PlayerData!D$3:D$394)</f>
        <v>D</v>
      </c>
      <c r="D291" s="31" t="str">
        <f>_xlfn.XLOOKUP($A291, PlayerData!$B$3:$B$394, PlayerData!E$3:E$394)</f>
        <v>Basham</v>
      </c>
      <c r="E291" s="136" cm="1">
        <f t="array" ref="E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"H"), PlayerData!$G:$G,PlayerData!H:H,""),
_xlfn.XLOOKUP(_xlfn.CONCAT(1,"-",$A291, "-", "H"), PlayerData!$G:$G,PlayerData!H:H,""),
_xlfn.XLOOKUP(_xlfn.CONCAT(2,"-",$A291, "-", "H"), PlayerData!$G:$G,PlayerData!H:H,""),
_xlfn.XLOOKUP(_xlfn.CONCAT(3,"-",$A291, "-", "H"), PlayerData!$G:$G,PlayerData!H:H,""),
_xlfn.XLOOKUP(_xlfn.CONCAT(4,"-",$A291, "-", "H"), PlayerData!$G:$G,PlayerData!H:H,""),
_xlfn.XLOOKUP(_xlfn.CONCAT(5,"-",$A291, "-", "H"), PlayerData!$G:$G,PlayerData!H:H,""),
_xlfn.XLOOKUP(_xlfn.CONCAT(6,"-",$A291, "-", "H"), PlayerData!$G:$G,PlayerData!H:H,""),
_xlfn.XLOOKUP(_xlfn.CONCAT(7,"-",$A291, "-", "H"), PlayerData!$G:$G,PlayerData!H:H,""),
_xlfn.XLOOKUP(_xlfn.CONCAT(8,"-",$A291, "-", "H"), PlayerData!$G:$G,PlayerData!H:H,""),
_xlfn.XLOOKUP(_xlfn.CONCAT(9,"-",$A291, "-", "H"), PlayerData!$G:$G,PlayerData!H:H,""),
_xlfn.XLOOKUP(_xlfn.CONCAT(10,"-",$A291, "-", "H"), PlayerData!$G:$G,PlayerData!H:H,""),
_xlfn.XLOOKUP(_xlfn.CONCAT(11,"-",$A291, "-", "H"), PlayerData!$G:$G,PlayerData!H:H,""),
_xlfn.XLOOKUP(_xlfn.CONCAT(12,"-",$A291, "-", "H"), PlayerData!$G:$G,PlayerData!H:H,""),
_xlfn.XLOOKUP(_xlfn.CONCAT(13,"-",$A291, "-", "H"), PlayerData!$G:$G,PlayerData!H:H,""),
_xlfn.XLOOKUP(_xlfn.CONCAT(14,"-",$A291, "-", "H"), PlayerData!$G:$G,PlayerData!H:H,""),
_xlfn.XLOOKUP(_xlfn.CONCAT(15,"-",$A291, "-", "H"), PlayerData!$G:$G,PlayerData!H:H,""),
_xlfn.XLOOKUP(_xlfn.CONCAT(16,"-",$A291, "-", "H"), PlayerData!$G:$G,PlayerData!H:H,""),
_xlfn.XLOOKUP(_xlfn.CONCAT(17,"-",$A291, "-", "H"), PlayerData!$G:$G,PlayerData!H:H,""),
_xlfn.XLOOKUP(_xlfn.CONCAT(18,"-",$A291, "-", "H"), PlayerData!$G:$G,PlayerData!H:H,"")))</f>
        <v>0.22</v>
      </c>
      <c r="F291" s="136" cm="1">
        <f t="array" ref="F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"H"), PlayerData!$G:$G,PlayerData!I:I,""),
_xlfn.XLOOKUP(_xlfn.CONCAT(1,"-",$A291, "-", "H"), PlayerData!$G:$G,PlayerData!I:I,""),
_xlfn.XLOOKUP(_xlfn.CONCAT(2,"-",$A291, "-", "H"), PlayerData!$G:$G,PlayerData!I:I,""),
_xlfn.XLOOKUP(_xlfn.CONCAT(3,"-",$A291, "-", "H"), PlayerData!$G:$G,PlayerData!I:I,""),
_xlfn.XLOOKUP(_xlfn.CONCAT(4,"-",$A291, "-", "H"), PlayerData!$G:$G,PlayerData!I:I,""),
_xlfn.XLOOKUP(_xlfn.CONCAT(5,"-",$A291, "-", "H"), PlayerData!$G:$G,PlayerData!I:I,""),
_xlfn.XLOOKUP(_xlfn.CONCAT(6,"-",$A291, "-", "H"), PlayerData!$G:$G,PlayerData!I:I,""),
_xlfn.XLOOKUP(_xlfn.CONCAT(7,"-",$A291, "-", "H"), PlayerData!$G:$G,PlayerData!I:I,""),
_xlfn.XLOOKUP(_xlfn.CONCAT(8,"-",$A291, "-", "H"), PlayerData!$G:$G,PlayerData!I:I,""),
_xlfn.XLOOKUP(_xlfn.CONCAT(9,"-",$A291, "-", "H"), PlayerData!$G:$G,PlayerData!I:I,""),
_xlfn.XLOOKUP(_xlfn.CONCAT(10,"-",$A291, "-", "H"), PlayerData!$G:$G,PlayerData!I:I,""),
_xlfn.XLOOKUP(_xlfn.CONCAT(11,"-",$A291, "-", "H"), PlayerData!$G:$G,PlayerData!I:I,""),
_xlfn.XLOOKUP(_xlfn.CONCAT(12,"-",$A291, "-", "H"), PlayerData!$G:$G,PlayerData!I:I,""),
_xlfn.XLOOKUP(_xlfn.CONCAT(13,"-",$A291, "-", "H"), PlayerData!$G:$G,PlayerData!I:I,""),
_xlfn.XLOOKUP(_xlfn.CONCAT(14,"-",$A291, "-", "H"), PlayerData!$G:$G,PlayerData!I:I,""),
_xlfn.XLOOKUP(_xlfn.CONCAT(15,"-",$A291, "-", "H"), PlayerData!$G:$G,PlayerData!I:I,""),
_xlfn.XLOOKUP(_xlfn.CONCAT(16,"-",$A291, "-", "H"), PlayerData!$G:$G,PlayerData!I:I,""),
_xlfn.XLOOKUP(_xlfn.CONCAT(17,"-",$A291, "-", "H"), PlayerData!$G:$G,PlayerData!I:I,""),
_xlfn.XLOOKUP(_xlfn.CONCAT(18,"-",$A291, "-", "H"), PlayerData!$G:$G,PlayerData!I:I,"")))</f>
        <v>0</v>
      </c>
      <c r="G291" s="90" cm="1">
        <f t="array" ref="G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"H"), PlayerData!$G:$G,PlayerData!L:L,""),
_xlfn.XLOOKUP(_xlfn.CONCAT(1,"-",$A291, "-", "H"), PlayerData!$G:$G,PlayerData!L:L,""),
_xlfn.XLOOKUP(_xlfn.CONCAT(2,"-",$A291, "-", "H"), PlayerData!$G:$G,PlayerData!L:L,""),
_xlfn.XLOOKUP(_xlfn.CONCAT(3,"-",$A291, "-", "H"), PlayerData!$G:$G,PlayerData!L:L,""),
_xlfn.XLOOKUP(_xlfn.CONCAT(4,"-",$A291, "-", "H"), PlayerData!$G:$G,PlayerData!L:L,""),
_xlfn.XLOOKUP(_xlfn.CONCAT(5,"-",$A291, "-", "H"), PlayerData!$G:$G,PlayerData!L:L,""),
_xlfn.XLOOKUP(_xlfn.CONCAT(6,"-",$A291, "-", "H"), PlayerData!$G:$G,PlayerData!L:L,""),
_xlfn.XLOOKUP(_xlfn.CONCAT(7,"-",$A291, "-", "H"), PlayerData!$G:$G,PlayerData!L:L,""),
_xlfn.XLOOKUP(_xlfn.CONCAT(8,"-",$A291, "-", "H"), PlayerData!$G:$G,PlayerData!L:L,""),
_xlfn.XLOOKUP(_xlfn.CONCAT(9,"-",$A291, "-", "H"), PlayerData!$G:$G,PlayerData!L:L,""),
_xlfn.XLOOKUP(_xlfn.CONCAT(10,"-",$A291, "-", "H"), PlayerData!$G:$G,PlayerData!L:L,""),
_xlfn.XLOOKUP(_xlfn.CONCAT(11,"-",$A291, "-", "H"), PlayerData!$G:$G,PlayerData!L:L,""),
_xlfn.XLOOKUP(_xlfn.CONCAT(12,"-",$A291, "-", "H"), PlayerData!$G:$G,PlayerData!L:L,""),
_xlfn.XLOOKUP(_xlfn.CONCAT(13,"-",$A291, "-", "H"), PlayerData!$G:$G,PlayerData!L:L,""),
_xlfn.XLOOKUP(_xlfn.CONCAT(14,"-",$A291, "-", "H"), PlayerData!$G:$G,PlayerData!L:L,""),
_xlfn.XLOOKUP(_xlfn.CONCAT(15,"-",$A291, "-", "H"), PlayerData!$G:$G,PlayerData!L:L,""),
_xlfn.XLOOKUP(_xlfn.CONCAT(16,"-",$A291, "-", "H"), PlayerData!$G:$G,PlayerData!L:L,""),
_xlfn.XLOOKUP(_xlfn.CONCAT(17,"-",$A291, "-", "H"), PlayerData!$G:$G,PlayerData!L:L,""),
_xlfn.XLOOKUP(_xlfn.CONCAT(18,"-",$A291, "-", "H"), PlayerData!$G:$G,PlayerData!L:L,"")))</f>
        <v>0.15</v>
      </c>
      <c r="H291" s="132">
        <f t="shared" si="26"/>
        <v>5</v>
      </c>
      <c r="I291" s="132">
        <f t="shared" si="27"/>
        <v>0</v>
      </c>
      <c r="J291" s="72">
        <f t="shared" si="28"/>
        <v>2.0215633423180597</v>
      </c>
      <c r="K291" s="138" cm="1">
        <f t="array" ref="K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"A"), PlayerData!$M:$M,PlayerData!N:N,""),
_xlfn.XLOOKUP(_xlfn.CONCAT(1,"-",$A291, "-", "A"), PlayerData!$M:$M,PlayerData!N:N,""),
_xlfn.XLOOKUP(_xlfn.CONCAT(2,"-",$A291, "-", "A"), PlayerData!$M:$M,PlayerData!N:N,""),
_xlfn.XLOOKUP(_xlfn.CONCAT(3,"-",$A291, "-", "A"), PlayerData!$M:$M,PlayerData!N:N,""),
_xlfn.XLOOKUP(_xlfn.CONCAT(4,"-",$A291, "-", "A"), PlayerData!$M:$M,PlayerData!N:N,""),
_xlfn.XLOOKUP(_xlfn.CONCAT(5,"-",$A291, "-", "A"), PlayerData!$M:$M,PlayerData!N:N,""),
_xlfn.XLOOKUP(_xlfn.CONCAT(6,"-",$A291, "-", "A"), PlayerData!$M:$M,PlayerData!N:N,""),
_xlfn.XLOOKUP(_xlfn.CONCAT(7,"-",$A291, "-", "A"), PlayerData!$M:$M,PlayerData!N:N,""),
_xlfn.XLOOKUP(_xlfn.CONCAT(8,"-",$A291, "-", "A"), PlayerData!$M:$M,PlayerData!N:N,""),
_xlfn.XLOOKUP(_xlfn.CONCAT(9,"-",$A291, "-", "A"), PlayerData!$M:$M,PlayerData!N:N,""),
_xlfn.XLOOKUP(_xlfn.CONCAT(10,"-",$A291, "-", "A"), PlayerData!$M:$M,PlayerData!N:N,""),
_xlfn.XLOOKUP(_xlfn.CONCAT(11,"-",$A291, "-", "A"), PlayerData!$M:$M,PlayerData!N:N,""),
_xlfn.XLOOKUP(_xlfn.CONCAT(12,"-",$A291, "-", "A"), PlayerData!$M:$M,PlayerData!N:N,""),
_xlfn.XLOOKUP(_xlfn.CONCAT(13,"-",$A291, "-", "A"), PlayerData!$M:$M,PlayerData!N:N,""),
_xlfn.XLOOKUP(_xlfn.CONCAT(14,"-",$A291, "-", "A"), PlayerData!$M:$M,PlayerData!N:N,""),
_xlfn.XLOOKUP(_xlfn.CONCAT(15,"-",$A291, "-", "A"), PlayerData!$M:$M,PlayerData!N:N,""),
_xlfn.XLOOKUP(_xlfn.CONCAT(16,"-",$A291, "-", "A"), PlayerData!$M:$M,PlayerData!N:N,""),
_xlfn.XLOOKUP(_xlfn.CONCAT(17,"-",$A291, "-", "A"), PlayerData!$M:$M,PlayerData!N:N,""),
_xlfn.XLOOKUP(_xlfn.CONCAT(18,"-",$A291, "-", "A"), PlayerData!$M:$M,PlayerData!N:N,"")))</f>
        <v>0.1</v>
      </c>
      <c r="L291" s="138" cm="1">
        <f t="array" ref="L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"A"), PlayerData!$M:$M,PlayerData!O:O,""),
_xlfn.XLOOKUP(_xlfn.CONCAT(1,"-",$A291, "-", "A"), PlayerData!$M:$M,PlayerData!O:O,""),
_xlfn.XLOOKUP(_xlfn.CONCAT(2,"-",$A291, "-", "A"), PlayerData!$M:$M,PlayerData!O:O,""),
_xlfn.XLOOKUP(_xlfn.CONCAT(3,"-",$A291, "-", "A"), PlayerData!$M:$M,PlayerData!O:O,""),
_xlfn.XLOOKUP(_xlfn.CONCAT(4,"-",$A291, "-", "A"), PlayerData!$M:$M,PlayerData!O:O,""),
_xlfn.XLOOKUP(_xlfn.CONCAT(5,"-",$A291, "-", "A"), PlayerData!$M:$M,PlayerData!O:O,""),
_xlfn.XLOOKUP(_xlfn.CONCAT(6,"-",$A291, "-", "A"), PlayerData!$M:$M,PlayerData!O:O,""),
_xlfn.XLOOKUP(_xlfn.CONCAT(7,"-",$A291, "-", "A"), PlayerData!$M:$M,PlayerData!O:O,""),
_xlfn.XLOOKUP(_xlfn.CONCAT(8,"-",$A291, "-", "A"), PlayerData!$M:$M,PlayerData!O:O,""),
_xlfn.XLOOKUP(_xlfn.CONCAT(9,"-",$A291, "-", "A"), PlayerData!$M:$M,PlayerData!O:O,""),
_xlfn.XLOOKUP(_xlfn.CONCAT(10,"-",$A291, "-", "A"), PlayerData!$M:$M,PlayerData!O:O,""),
_xlfn.XLOOKUP(_xlfn.CONCAT(11,"-",$A291, "-", "A"), PlayerData!$M:$M,PlayerData!O:O,""),
_xlfn.XLOOKUP(_xlfn.CONCAT(12,"-",$A291, "-", "A"), PlayerData!$M:$M,PlayerData!O:O,""),
_xlfn.XLOOKUP(_xlfn.CONCAT(13,"-",$A291, "-", "A"), PlayerData!$M:$M,PlayerData!O:O,""),
_xlfn.XLOOKUP(_xlfn.CONCAT(14,"-",$A291, "-", "A"), PlayerData!$M:$M,PlayerData!O:O,""),
_xlfn.XLOOKUP(_xlfn.CONCAT(15,"-",$A291, "-", "A"), PlayerData!$M:$M,PlayerData!O:O,""),
_xlfn.XLOOKUP(_xlfn.CONCAT(16,"-",$A291, "-", "A"), PlayerData!$M:$M,PlayerData!O:O,""),
_xlfn.XLOOKUP(_xlfn.CONCAT(17,"-",$A291, "-", "A"), PlayerData!$M:$M,PlayerData!O:O,""),
_xlfn.XLOOKUP(_xlfn.CONCAT(18,"-",$A291, "-", "A"), PlayerData!$M:$M,PlayerData!O:O,"")))</f>
        <v>0</v>
      </c>
      <c r="M291" s="96" cm="1">
        <f t="array" ref="M2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_xlfn.XLOOKUP(_xlfn.CONCAT(0,"-",$A291, "-", "A"), PlayerData!$M:$M,PlayerData!R:R,""),
_xlfn.XLOOKUP(_xlfn.CONCAT(1,"-",$A291, "-", "A"), PlayerData!$M:$M,PlayerData!R:R,""),
_xlfn.XLOOKUP(_xlfn.CONCAT(2,"-",$A291, "-", "A"), PlayerData!$M:$M,PlayerData!R:R,""),
_xlfn.XLOOKUP(_xlfn.CONCAT(3,"-",$A291, "-", "A"), PlayerData!$M:$M,PlayerData!R:R,""),
_xlfn.XLOOKUP(_xlfn.CONCAT(4,"-",$A291, "-", "A"), PlayerData!$M:$M,PlayerData!R:R,""),
_xlfn.XLOOKUP(_xlfn.CONCAT(5,"-",$A291, "-", "A"), PlayerData!$M:$M,PlayerData!R:R,""),
_xlfn.XLOOKUP(_xlfn.CONCAT(6,"-",$A291, "-", "A"), PlayerData!$M:$M,PlayerData!R:R,""),
_xlfn.XLOOKUP(_xlfn.CONCAT(7,"-",$A291, "-", "A"), PlayerData!$M:$M,PlayerData!R:R,""),
_xlfn.XLOOKUP(_xlfn.CONCAT(8,"-",$A291, "-", "A"), PlayerData!$M:$M,PlayerData!R:R,""),
_xlfn.XLOOKUP(_xlfn.CONCAT(9,"-",$A291, "-", "A"), PlayerData!$M:$M,PlayerData!R:R,""),
_xlfn.XLOOKUP(_xlfn.CONCAT(10,"-",$A291, "-", "A"), PlayerData!$M:$M,PlayerData!R:R,""),
_xlfn.XLOOKUP(_xlfn.CONCAT(11,"-",$A291, "-", "A"), PlayerData!$M:$M,PlayerData!R:R,""),
_xlfn.XLOOKUP(_xlfn.CONCAT(12,"-",$A291, "-", "A"), PlayerData!$M:$M,PlayerData!R:R,""),
_xlfn.XLOOKUP(_xlfn.CONCAT(13,"-",$A291, "-", "A"), PlayerData!$M:$M,PlayerData!R:R,""),
_xlfn.XLOOKUP(_xlfn.CONCAT(14,"-",$A291, "-", "A"), PlayerData!$M:$M,PlayerData!R:R,""),
_xlfn.XLOOKUP(_xlfn.CONCAT(15,"-",$A291, "-", "A"), PlayerData!$M:$M,PlayerData!R:R,""),
_xlfn.XLOOKUP(_xlfn.CONCAT(16,"-",$A291, "-", "A"), PlayerData!$M:$M,PlayerData!R:R,""),
_xlfn.XLOOKUP(_xlfn.CONCAT(17,"-",$A291, "-", "A"), PlayerData!$M:$M,PlayerData!R:R,""),
_xlfn.XLOOKUP(_xlfn.CONCAT(18,"-",$A291, "-", "A"), PlayerData!$M:$M,PlayerData!R:R,"")))</f>
        <v>0.03</v>
      </c>
      <c r="N291" s="134">
        <f t="shared" si="29"/>
        <v>2.2727272727272725</v>
      </c>
      <c r="O291" s="134">
        <f t="shared" si="30"/>
        <v>0</v>
      </c>
      <c r="P291" s="73">
        <f t="shared" si="31"/>
        <v>0.40431266846361191</v>
      </c>
      <c r="Q291" s="132" cm="1">
        <f t="array" ref="Q291">IF(OR($A291=Solver!$T$12:$T$201),0,SUMPRODUCT($H291:$J291,$T$4:$V$4))</f>
        <v>2.0215633423180597</v>
      </c>
      <c r="R291" s="73" cm="1">
        <f t="array" ref="R291">IF(OR($A291=Solver!$T$12:$T$201),0, SUMPRODUCT($N291:$P291, $T$4:$V$4))</f>
        <v>0.40431266846361191</v>
      </c>
    </row>
    <row r="292" spans="1:18">
      <c r="A292" s="55">
        <v>290</v>
      </c>
      <c r="B292" s="55" t="str">
        <f>_xlfn.XLOOKUP($A292, PlayerData!$B$3:$B$394, PlayerData!C$3:C$394)</f>
        <v>CHE</v>
      </c>
      <c r="C292" s="55" t="str">
        <f>_xlfn.XLOOKUP($A292, PlayerData!$B$3:$B$394, PlayerData!D$3:D$394)</f>
        <v>D</v>
      </c>
      <c r="D292" s="31" t="str">
        <f>_xlfn.XLOOKUP($A292, PlayerData!$B$3:$B$394, PlayerData!E$3:E$394)</f>
        <v>James Reece</v>
      </c>
      <c r="E292" s="136" cm="1">
        <f t="array" ref="E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"H"), PlayerData!$G:$G,PlayerData!H:H,""),
_xlfn.XLOOKUP(_xlfn.CONCAT(1,"-",$A292, "-", "H"), PlayerData!$G:$G,PlayerData!H:H,""),
_xlfn.XLOOKUP(_xlfn.CONCAT(2,"-",$A292, "-", "H"), PlayerData!$G:$G,PlayerData!H:H,""),
_xlfn.XLOOKUP(_xlfn.CONCAT(3,"-",$A292, "-", "H"), PlayerData!$G:$G,PlayerData!H:H,""),
_xlfn.XLOOKUP(_xlfn.CONCAT(4,"-",$A292, "-", "H"), PlayerData!$G:$G,PlayerData!H:H,""),
_xlfn.XLOOKUP(_xlfn.CONCAT(5,"-",$A292, "-", "H"), PlayerData!$G:$G,PlayerData!H:H,""),
_xlfn.XLOOKUP(_xlfn.CONCAT(6,"-",$A292, "-", "H"), PlayerData!$G:$G,PlayerData!H:H,""),
_xlfn.XLOOKUP(_xlfn.CONCAT(7,"-",$A292, "-", "H"), PlayerData!$G:$G,PlayerData!H:H,""),
_xlfn.XLOOKUP(_xlfn.CONCAT(8,"-",$A292, "-", "H"), PlayerData!$G:$G,PlayerData!H:H,""),
_xlfn.XLOOKUP(_xlfn.CONCAT(9,"-",$A292, "-", "H"), PlayerData!$G:$G,PlayerData!H:H,""),
_xlfn.XLOOKUP(_xlfn.CONCAT(10,"-",$A292, "-", "H"), PlayerData!$G:$G,PlayerData!H:H,""),
_xlfn.XLOOKUP(_xlfn.CONCAT(11,"-",$A292, "-", "H"), PlayerData!$G:$G,PlayerData!H:H,""),
_xlfn.XLOOKUP(_xlfn.CONCAT(12,"-",$A292, "-", "H"), PlayerData!$G:$G,PlayerData!H:H,""),
_xlfn.XLOOKUP(_xlfn.CONCAT(13,"-",$A292, "-", "H"), PlayerData!$G:$G,PlayerData!H:H,""),
_xlfn.XLOOKUP(_xlfn.CONCAT(14,"-",$A292, "-", "H"), PlayerData!$G:$G,PlayerData!H:H,""),
_xlfn.XLOOKUP(_xlfn.CONCAT(15,"-",$A292, "-", "H"), PlayerData!$G:$G,PlayerData!H:H,""),
_xlfn.XLOOKUP(_xlfn.CONCAT(16,"-",$A292, "-", "H"), PlayerData!$G:$G,PlayerData!H:H,""),
_xlfn.XLOOKUP(_xlfn.CONCAT(17,"-",$A292, "-", "H"), PlayerData!$G:$G,PlayerData!H:H,""),
_xlfn.XLOOKUP(_xlfn.CONCAT(18,"-",$A292, "-", "H"), PlayerData!$G:$G,PlayerData!H:H,"")))</f>
        <v>0.6</v>
      </c>
      <c r="F292" s="136" cm="1">
        <f t="array" ref="F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"H"), PlayerData!$G:$G,PlayerData!I:I,""),
_xlfn.XLOOKUP(_xlfn.CONCAT(1,"-",$A292, "-", "H"), PlayerData!$G:$G,PlayerData!I:I,""),
_xlfn.XLOOKUP(_xlfn.CONCAT(2,"-",$A292, "-", "H"), PlayerData!$G:$G,PlayerData!I:I,""),
_xlfn.XLOOKUP(_xlfn.CONCAT(3,"-",$A292, "-", "H"), PlayerData!$G:$G,PlayerData!I:I,""),
_xlfn.XLOOKUP(_xlfn.CONCAT(4,"-",$A292, "-", "H"), PlayerData!$G:$G,PlayerData!I:I,""),
_xlfn.XLOOKUP(_xlfn.CONCAT(5,"-",$A292, "-", "H"), PlayerData!$G:$G,PlayerData!I:I,""),
_xlfn.XLOOKUP(_xlfn.CONCAT(6,"-",$A292, "-", "H"), PlayerData!$G:$G,PlayerData!I:I,""),
_xlfn.XLOOKUP(_xlfn.CONCAT(7,"-",$A292, "-", "H"), PlayerData!$G:$G,PlayerData!I:I,""),
_xlfn.XLOOKUP(_xlfn.CONCAT(8,"-",$A292, "-", "H"), PlayerData!$G:$G,PlayerData!I:I,""),
_xlfn.XLOOKUP(_xlfn.CONCAT(9,"-",$A292, "-", "H"), PlayerData!$G:$G,PlayerData!I:I,""),
_xlfn.XLOOKUP(_xlfn.CONCAT(10,"-",$A292, "-", "H"), PlayerData!$G:$G,PlayerData!I:I,""),
_xlfn.XLOOKUP(_xlfn.CONCAT(11,"-",$A292, "-", "H"), PlayerData!$G:$G,PlayerData!I:I,""),
_xlfn.XLOOKUP(_xlfn.CONCAT(12,"-",$A292, "-", "H"), PlayerData!$G:$G,PlayerData!I:I,""),
_xlfn.XLOOKUP(_xlfn.CONCAT(13,"-",$A292, "-", "H"), PlayerData!$G:$G,PlayerData!I:I,""),
_xlfn.XLOOKUP(_xlfn.CONCAT(14,"-",$A292, "-", "H"), PlayerData!$G:$G,PlayerData!I:I,""),
_xlfn.XLOOKUP(_xlfn.CONCAT(15,"-",$A292, "-", "H"), PlayerData!$G:$G,PlayerData!I:I,""),
_xlfn.XLOOKUP(_xlfn.CONCAT(16,"-",$A292, "-", "H"), PlayerData!$G:$G,PlayerData!I:I,""),
_xlfn.XLOOKUP(_xlfn.CONCAT(17,"-",$A292, "-", "H"), PlayerData!$G:$G,PlayerData!I:I,""),
_xlfn.XLOOKUP(_xlfn.CONCAT(18,"-",$A292, "-", "H"), PlayerData!$G:$G,PlayerData!I:I,"")))</f>
        <v>0</v>
      </c>
      <c r="G292" s="90" cm="1">
        <f t="array" ref="G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"H"), PlayerData!$G:$G,PlayerData!L:L,""),
_xlfn.XLOOKUP(_xlfn.CONCAT(1,"-",$A292, "-", "H"), PlayerData!$G:$G,PlayerData!L:L,""),
_xlfn.XLOOKUP(_xlfn.CONCAT(2,"-",$A292, "-", "H"), PlayerData!$G:$G,PlayerData!L:L,""),
_xlfn.XLOOKUP(_xlfn.CONCAT(3,"-",$A292, "-", "H"), PlayerData!$G:$G,PlayerData!L:L,""),
_xlfn.XLOOKUP(_xlfn.CONCAT(4,"-",$A292, "-", "H"), PlayerData!$G:$G,PlayerData!L:L,""),
_xlfn.XLOOKUP(_xlfn.CONCAT(5,"-",$A292, "-", "H"), PlayerData!$G:$G,PlayerData!L:L,""),
_xlfn.XLOOKUP(_xlfn.CONCAT(6,"-",$A292, "-", "H"), PlayerData!$G:$G,PlayerData!L:L,""),
_xlfn.XLOOKUP(_xlfn.CONCAT(7,"-",$A292, "-", "H"), PlayerData!$G:$G,PlayerData!L:L,""),
_xlfn.XLOOKUP(_xlfn.CONCAT(8,"-",$A292, "-", "H"), PlayerData!$G:$G,PlayerData!L:L,""),
_xlfn.XLOOKUP(_xlfn.CONCAT(9,"-",$A292, "-", "H"), PlayerData!$G:$G,PlayerData!L:L,""),
_xlfn.XLOOKUP(_xlfn.CONCAT(10,"-",$A292, "-", "H"), PlayerData!$G:$G,PlayerData!L:L,""),
_xlfn.XLOOKUP(_xlfn.CONCAT(11,"-",$A292, "-", "H"), PlayerData!$G:$G,PlayerData!L:L,""),
_xlfn.XLOOKUP(_xlfn.CONCAT(12,"-",$A292, "-", "H"), PlayerData!$G:$G,PlayerData!L:L,""),
_xlfn.XLOOKUP(_xlfn.CONCAT(13,"-",$A292, "-", "H"), PlayerData!$G:$G,PlayerData!L:L,""),
_xlfn.XLOOKUP(_xlfn.CONCAT(14,"-",$A292, "-", "H"), PlayerData!$G:$G,PlayerData!L:L,""),
_xlfn.XLOOKUP(_xlfn.CONCAT(15,"-",$A292, "-", "H"), PlayerData!$G:$G,PlayerData!L:L,""),
_xlfn.XLOOKUP(_xlfn.CONCAT(16,"-",$A292, "-", "H"), PlayerData!$G:$G,PlayerData!L:L,""),
_xlfn.XLOOKUP(_xlfn.CONCAT(17,"-",$A292, "-", "H"), PlayerData!$G:$G,PlayerData!L:L,""),
_xlfn.XLOOKUP(_xlfn.CONCAT(18,"-",$A292, "-", "H"), PlayerData!$G:$G,PlayerData!L:L,"")))</f>
        <v>0.78</v>
      </c>
      <c r="H292" s="132">
        <f t="shared" si="26"/>
        <v>13.636363636363635</v>
      </c>
      <c r="I292" s="132">
        <f t="shared" si="27"/>
        <v>0</v>
      </c>
      <c r="J292" s="72">
        <f t="shared" si="28"/>
        <v>10.51212938005391</v>
      </c>
      <c r="K292" s="138" cm="1">
        <f t="array" ref="K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"A"), PlayerData!$M:$M,PlayerData!N:N,""),
_xlfn.XLOOKUP(_xlfn.CONCAT(1,"-",$A292, "-", "A"), PlayerData!$M:$M,PlayerData!N:N,""),
_xlfn.XLOOKUP(_xlfn.CONCAT(2,"-",$A292, "-", "A"), PlayerData!$M:$M,PlayerData!N:N,""),
_xlfn.XLOOKUP(_xlfn.CONCAT(3,"-",$A292, "-", "A"), PlayerData!$M:$M,PlayerData!N:N,""),
_xlfn.XLOOKUP(_xlfn.CONCAT(4,"-",$A292, "-", "A"), PlayerData!$M:$M,PlayerData!N:N,""),
_xlfn.XLOOKUP(_xlfn.CONCAT(5,"-",$A292, "-", "A"), PlayerData!$M:$M,PlayerData!N:N,""),
_xlfn.XLOOKUP(_xlfn.CONCAT(6,"-",$A292, "-", "A"), PlayerData!$M:$M,PlayerData!N:N,""),
_xlfn.XLOOKUP(_xlfn.CONCAT(7,"-",$A292, "-", "A"), PlayerData!$M:$M,PlayerData!N:N,""),
_xlfn.XLOOKUP(_xlfn.CONCAT(8,"-",$A292, "-", "A"), PlayerData!$M:$M,PlayerData!N:N,""),
_xlfn.XLOOKUP(_xlfn.CONCAT(9,"-",$A292, "-", "A"), PlayerData!$M:$M,PlayerData!N:N,""),
_xlfn.XLOOKUP(_xlfn.CONCAT(10,"-",$A292, "-", "A"), PlayerData!$M:$M,PlayerData!N:N,""),
_xlfn.XLOOKUP(_xlfn.CONCAT(11,"-",$A292, "-", "A"), PlayerData!$M:$M,PlayerData!N:N,""),
_xlfn.XLOOKUP(_xlfn.CONCAT(12,"-",$A292, "-", "A"), PlayerData!$M:$M,PlayerData!N:N,""),
_xlfn.XLOOKUP(_xlfn.CONCAT(13,"-",$A292, "-", "A"), PlayerData!$M:$M,PlayerData!N:N,""),
_xlfn.XLOOKUP(_xlfn.CONCAT(14,"-",$A292, "-", "A"), PlayerData!$M:$M,PlayerData!N:N,""),
_xlfn.XLOOKUP(_xlfn.CONCAT(15,"-",$A292, "-", "A"), PlayerData!$M:$M,PlayerData!N:N,""),
_xlfn.XLOOKUP(_xlfn.CONCAT(16,"-",$A292, "-", "A"), PlayerData!$M:$M,PlayerData!N:N,""),
_xlfn.XLOOKUP(_xlfn.CONCAT(17,"-",$A292, "-", "A"), PlayerData!$M:$M,PlayerData!N:N,""),
_xlfn.XLOOKUP(_xlfn.CONCAT(18,"-",$A292, "-", "A"), PlayerData!$M:$M,PlayerData!N:N,"")))</f>
        <v>0.14000000000000001</v>
      </c>
      <c r="L292" s="138" cm="1">
        <f t="array" ref="L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"A"), PlayerData!$M:$M,PlayerData!O:O,""),
_xlfn.XLOOKUP(_xlfn.CONCAT(1,"-",$A292, "-", "A"), PlayerData!$M:$M,PlayerData!O:O,""),
_xlfn.XLOOKUP(_xlfn.CONCAT(2,"-",$A292, "-", "A"), PlayerData!$M:$M,PlayerData!O:O,""),
_xlfn.XLOOKUP(_xlfn.CONCAT(3,"-",$A292, "-", "A"), PlayerData!$M:$M,PlayerData!O:O,""),
_xlfn.XLOOKUP(_xlfn.CONCAT(4,"-",$A292, "-", "A"), PlayerData!$M:$M,PlayerData!O:O,""),
_xlfn.XLOOKUP(_xlfn.CONCAT(5,"-",$A292, "-", "A"), PlayerData!$M:$M,PlayerData!O:O,""),
_xlfn.XLOOKUP(_xlfn.CONCAT(6,"-",$A292, "-", "A"), PlayerData!$M:$M,PlayerData!O:O,""),
_xlfn.XLOOKUP(_xlfn.CONCAT(7,"-",$A292, "-", "A"), PlayerData!$M:$M,PlayerData!O:O,""),
_xlfn.XLOOKUP(_xlfn.CONCAT(8,"-",$A292, "-", "A"), PlayerData!$M:$M,PlayerData!O:O,""),
_xlfn.XLOOKUP(_xlfn.CONCAT(9,"-",$A292, "-", "A"), PlayerData!$M:$M,PlayerData!O:O,""),
_xlfn.XLOOKUP(_xlfn.CONCAT(10,"-",$A292, "-", "A"), PlayerData!$M:$M,PlayerData!O:O,""),
_xlfn.XLOOKUP(_xlfn.CONCAT(11,"-",$A292, "-", "A"), PlayerData!$M:$M,PlayerData!O:O,""),
_xlfn.XLOOKUP(_xlfn.CONCAT(12,"-",$A292, "-", "A"), PlayerData!$M:$M,PlayerData!O:O,""),
_xlfn.XLOOKUP(_xlfn.CONCAT(13,"-",$A292, "-", "A"), PlayerData!$M:$M,PlayerData!O:O,""),
_xlfn.XLOOKUP(_xlfn.CONCAT(14,"-",$A292, "-", "A"), PlayerData!$M:$M,PlayerData!O:O,""),
_xlfn.XLOOKUP(_xlfn.CONCAT(15,"-",$A292, "-", "A"), PlayerData!$M:$M,PlayerData!O:O,""),
_xlfn.XLOOKUP(_xlfn.CONCAT(16,"-",$A292, "-", "A"), PlayerData!$M:$M,PlayerData!O:O,""),
_xlfn.XLOOKUP(_xlfn.CONCAT(17,"-",$A292, "-", "A"), PlayerData!$M:$M,PlayerData!O:O,""),
_xlfn.XLOOKUP(_xlfn.CONCAT(18,"-",$A292, "-", "A"), PlayerData!$M:$M,PlayerData!O:O,"")))</f>
        <v>0</v>
      </c>
      <c r="M292" s="96" cm="1">
        <f t="array" ref="M2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_xlfn.XLOOKUP(_xlfn.CONCAT(0,"-",$A292, "-", "A"), PlayerData!$M:$M,PlayerData!R:R,""),
_xlfn.XLOOKUP(_xlfn.CONCAT(1,"-",$A292, "-", "A"), PlayerData!$M:$M,PlayerData!R:R,""),
_xlfn.XLOOKUP(_xlfn.CONCAT(2,"-",$A292, "-", "A"), PlayerData!$M:$M,PlayerData!R:R,""),
_xlfn.XLOOKUP(_xlfn.CONCAT(3,"-",$A292, "-", "A"), PlayerData!$M:$M,PlayerData!R:R,""),
_xlfn.XLOOKUP(_xlfn.CONCAT(4,"-",$A292, "-", "A"), PlayerData!$M:$M,PlayerData!R:R,""),
_xlfn.XLOOKUP(_xlfn.CONCAT(5,"-",$A292, "-", "A"), PlayerData!$M:$M,PlayerData!R:R,""),
_xlfn.XLOOKUP(_xlfn.CONCAT(6,"-",$A292, "-", "A"), PlayerData!$M:$M,PlayerData!R:R,""),
_xlfn.XLOOKUP(_xlfn.CONCAT(7,"-",$A292, "-", "A"), PlayerData!$M:$M,PlayerData!R:R,""),
_xlfn.XLOOKUP(_xlfn.CONCAT(8,"-",$A292, "-", "A"), PlayerData!$M:$M,PlayerData!R:R,""),
_xlfn.XLOOKUP(_xlfn.CONCAT(9,"-",$A292, "-", "A"), PlayerData!$M:$M,PlayerData!R:R,""),
_xlfn.XLOOKUP(_xlfn.CONCAT(10,"-",$A292, "-", "A"), PlayerData!$M:$M,PlayerData!R:R,""),
_xlfn.XLOOKUP(_xlfn.CONCAT(11,"-",$A292, "-", "A"), PlayerData!$M:$M,PlayerData!R:R,""),
_xlfn.XLOOKUP(_xlfn.CONCAT(12,"-",$A292, "-", "A"), PlayerData!$M:$M,PlayerData!R:R,""),
_xlfn.XLOOKUP(_xlfn.CONCAT(13,"-",$A292, "-", "A"), PlayerData!$M:$M,PlayerData!R:R,""),
_xlfn.XLOOKUP(_xlfn.CONCAT(14,"-",$A292, "-", "A"), PlayerData!$M:$M,PlayerData!R:R,""),
_xlfn.XLOOKUP(_xlfn.CONCAT(15,"-",$A292, "-", "A"), PlayerData!$M:$M,PlayerData!R:R,""),
_xlfn.XLOOKUP(_xlfn.CONCAT(16,"-",$A292, "-", "A"), PlayerData!$M:$M,PlayerData!R:R,""),
_xlfn.XLOOKUP(_xlfn.CONCAT(17,"-",$A292, "-", "A"), PlayerData!$M:$M,PlayerData!R:R,""),
_xlfn.XLOOKUP(_xlfn.CONCAT(18,"-",$A292, "-", "A"), PlayerData!$M:$M,PlayerData!R:R,"")))</f>
        <v>1.17</v>
      </c>
      <c r="N292" s="134">
        <f t="shared" si="29"/>
        <v>3.1818181818181821</v>
      </c>
      <c r="O292" s="134">
        <f t="shared" si="30"/>
        <v>0</v>
      </c>
      <c r="P292" s="73">
        <f t="shared" si="31"/>
        <v>15.768194070080865</v>
      </c>
      <c r="Q292" s="132" cm="1">
        <f t="array" ref="Q292">IF(OR($A292=Solver!$T$12:$T$201),0,SUMPRODUCT($H292:$J292,$T$4:$V$4))</f>
        <v>10.51212938005391</v>
      </c>
      <c r="R292" s="73" cm="1">
        <f t="array" ref="R292">IF(OR($A292=Solver!$T$12:$T$201),0, SUMPRODUCT($N292:$P292, $T$4:$V$4))</f>
        <v>15.768194070080865</v>
      </c>
    </row>
    <row r="293" spans="1:18">
      <c r="A293" s="55">
        <v>291</v>
      </c>
      <c r="B293" s="55" t="str">
        <f>_xlfn.XLOOKUP($A293, PlayerData!$B$3:$B$394, PlayerData!C$3:C$394)</f>
        <v>EVE</v>
      </c>
      <c r="C293" s="55" t="str">
        <f>_xlfn.XLOOKUP($A293, PlayerData!$B$3:$B$394, PlayerData!D$3:D$394)</f>
        <v>D</v>
      </c>
      <c r="D293" s="31" t="str">
        <f>_xlfn.XLOOKUP($A293, PlayerData!$B$3:$B$394, PlayerData!E$3:E$394)</f>
        <v>Sidibé</v>
      </c>
      <c r="E293" s="136" cm="1">
        <f t="array" ref="E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"H"), PlayerData!$G:$G,PlayerData!H:H,""),
_xlfn.XLOOKUP(_xlfn.CONCAT(1,"-",$A293, "-", "H"), PlayerData!$G:$G,PlayerData!H:H,""),
_xlfn.XLOOKUP(_xlfn.CONCAT(2,"-",$A293, "-", "H"), PlayerData!$G:$G,PlayerData!H:H,""),
_xlfn.XLOOKUP(_xlfn.CONCAT(3,"-",$A293, "-", "H"), PlayerData!$G:$G,PlayerData!H:H,""),
_xlfn.XLOOKUP(_xlfn.CONCAT(4,"-",$A293, "-", "H"), PlayerData!$G:$G,PlayerData!H:H,""),
_xlfn.XLOOKUP(_xlfn.CONCAT(5,"-",$A293, "-", "H"), PlayerData!$G:$G,PlayerData!H:H,""),
_xlfn.XLOOKUP(_xlfn.CONCAT(6,"-",$A293, "-", "H"), PlayerData!$G:$G,PlayerData!H:H,""),
_xlfn.XLOOKUP(_xlfn.CONCAT(7,"-",$A293, "-", "H"), PlayerData!$G:$G,PlayerData!H:H,""),
_xlfn.XLOOKUP(_xlfn.CONCAT(8,"-",$A293, "-", "H"), PlayerData!$G:$G,PlayerData!H:H,""),
_xlfn.XLOOKUP(_xlfn.CONCAT(9,"-",$A293, "-", "H"), PlayerData!$G:$G,PlayerData!H:H,""),
_xlfn.XLOOKUP(_xlfn.CONCAT(10,"-",$A293, "-", "H"), PlayerData!$G:$G,PlayerData!H:H,""),
_xlfn.XLOOKUP(_xlfn.CONCAT(11,"-",$A293, "-", "H"), PlayerData!$G:$G,PlayerData!H:H,""),
_xlfn.XLOOKUP(_xlfn.CONCAT(12,"-",$A293, "-", "H"), PlayerData!$G:$G,PlayerData!H:H,""),
_xlfn.XLOOKUP(_xlfn.CONCAT(13,"-",$A293, "-", "H"), PlayerData!$G:$G,PlayerData!H:H,""),
_xlfn.XLOOKUP(_xlfn.CONCAT(14,"-",$A293, "-", "H"), PlayerData!$G:$G,PlayerData!H:H,""),
_xlfn.XLOOKUP(_xlfn.CONCAT(15,"-",$A293, "-", "H"), PlayerData!$G:$G,PlayerData!H:H,""),
_xlfn.XLOOKUP(_xlfn.CONCAT(16,"-",$A293, "-", "H"), PlayerData!$G:$G,PlayerData!H:H,""),
_xlfn.XLOOKUP(_xlfn.CONCAT(17,"-",$A293, "-", "H"), PlayerData!$G:$G,PlayerData!H:H,""),
_xlfn.XLOOKUP(_xlfn.CONCAT(18,"-",$A293, "-", "H"), PlayerData!$G:$G,PlayerData!H:H,"")))</f>
        <v>0</v>
      </c>
      <c r="F293" s="136" cm="1">
        <f t="array" ref="F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"H"), PlayerData!$G:$G,PlayerData!I:I,""),
_xlfn.XLOOKUP(_xlfn.CONCAT(1,"-",$A293, "-", "H"), PlayerData!$G:$G,PlayerData!I:I,""),
_xlfn.XLOOKUP(_xlfn.CONCAT(2,"-",$A293, "-", "H"), PlayerData!$G:$G,PlayerData!I:I,""),
_xlfn.XLOOKUP(_xlfn.CONCAT(3,"-",$A293, "-", "H"), PlayerData!$G:$G,PlayerData!I:I,""),
_xlfn.XLOOKUP(_xlfn.CONCAT(4,"-",$A293, "-", "H"), PlayerData!$G:$G,PlayerData!I:I,""),
_xlfn.XLOOKUP(_xlfn.CONCAT(5,"-",$A293, "-", "H"), PlayerData!$G:$G,PlayerData!I:I,""),
_xlfn.XLOOKUP(_xlfn.CONCAT(6,"-",$A293, "-", "H"), PlayerData!$G:$G,PlayerData!I:I,""),
_xlfn.XLOOKUP(_xlfn.CONCAT(7,"-",$A293, "-", "H"), PlayerData!$G:$G,PlayerData!I:I,""),
_xlfn.XLOOKUP(_xlfn.CONCAT(8,"-",$A293, "-", "H"), PlayerData!$G:$G,PlayerData!I:I,""),
_xlfn.XLOOKUP(_xlfn.CONCAT(9,"-",$A293, "-", "H"), PlayerData!$G:$G,PlayerData!I:I,""),
_xlfn.XLOOKUP(_xlfn.CONCAT(10,"-",$A293, "-", "H"), PlayerData!$G:$G,PlayerData!I:I,""),
_xlfn.XLOOKUP(_xlfn.CONCAT(11,"-",$A293, "-", "H"), PlayerData!$G:$G,PlayerData!I:I,""),
_xlfn.XLOOKUP(_xlfn.CONCAT(12,"-",$A293, "-", "H"), PlayerData!$G:$G,PlayerData!I:I,""),
_xlfn.XLOOKUP(_xlfn.CONCAT(13,"-",$A293, "-", "H"), PlayerData!$G:$G,PlayerData!I:I,""),
_xlfn.XLOOKUP(_xlfn.CONCAT(14,"-",$A293, "-", "H"), PlayerData!$G:$G,PlayerData!I:I,""),
_xlfn.XLOOKUP(_xlfn.CONCAT(15,"-",$A293, "-", "H"), PlayerData!$G:$G,PlayerData!I:I,""),
_xlfn.XLOOKUP(_xlfn.CONCAT(16,"-",$A293, "-", "H"), PlayerData!$G:$G,PlayerData!I:I,""),
_xlfn.XLOOKUP(_xlfn.CONCAT(17,"-",$A293, "-", "H"), PlayerData!$G:$G,PlayerData!I:I,""),
_xlfn.XLOOKUP(_xlfn.CONCAT(18,"-",$A293, "-", "H"), PlayerData!$G:$G,PlayerData!I:I,"")))</f>
        <v>0</v>
      </c>
      <c r="G293" s="90" cm="1">
        <f t="array" ref="G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"H"), PlayerData!$G:$G,PlayerData!L:L,""),
_xlfn.XLOOKUP(_xlfn.CONCAT(1,"-",$A293, "-", "H"), PlayerData!$G:$G,PlayerData!L:L,""),
_xlfn.XLOOKUP(_xlfn.CONCAT(2,"-",$A293, "-", "H"), PlayerData!$G:$G,PlayerData!L:L,""),
_xlfn.XLOOKUP(_xlfn.CONCAT(3,"-",$A293, "-", "H"), PlayerData!$G:$G,PlayerData!L:L,""),
_xlfn.XLOOKUP(_xlfn.CONCAT(4,"-",$A293, "-", "H"), PlayerData!$G:$G,PlayerData!L:L,""),
_xlfn.XLOOKUP(_xlfn.CONCAT(5,"-",$A293, "-", "H"), PlayerData!$G:$G,PlayerData!L:L,""),
_xlfn.XLOOKUP(_xlfn.CONCAT(6,"-",$A293, "-", "H"), PlayerData!$G:$G,PlayerData!L:L,""),
_xlfn.XLOOKUP(_xlfn.CONCAT(7,"-",$A293, "-", "H"), PlayerData!$G:$G,PlayerData!L:L,""),
_xlfn.XLOOKUP(_xlfn.CONCAT(8,"-",$A293, "-", "H"), PlayerData!$G:$G,PlayerData!L:L,""),
_xlfn.XLOOKUP(_xlfn.CONCAT(9,"-",$A293, "-", "H"), PlayerData!$G:$G,PlayerData!L:L,""),
_xlfn.XLOOKUP(_xlfn.CONCAT(10,"-",$A293, "-", "H"), PlayerData!$G:$G,PlayerData!L:L,""),
_xlfn.XLOOKUP(_xlfn.CONCAT(11,"-",$A293, "-", "H"), PlayerData!$G:$G,PlayerData!L:L,""),
_xlfn.XLOOKUP(_xlfn.CONCAT(12,"-",$A293, "-", "H"), PlayerData!$G:$G,PlayerData!L:L,""),
_xlfn.XLOOKUP(_xlfn.CONCAT(13,"-",$A293, "-", "H"), PlayerData!$G:$G,PlayerData!L:L,""),
_xlfn.XLOOKUP(_xlfn.CONCAT(14,"-",$A293, "-", "H"), PlayerData!$G:$G,PlayerData!L:L,""),
_xlfn.XLOOKUP(_xlfn.CONCAT(15,"-",$A293, "-", "H"), PlayerData!$G:$G,PlayerData!L:L,""),
_xlfn.XLOOKUP(_xlfn.CONCAT(16,"-",$A293, "-", "H"), PlayerData!$G:$G,PlayerData!L:L,""),
_xlfn.XLOOKUP(_xlfn.CONCAT(17,"-",$A293, "-", "H"), PlayerData!$G:$G,PlayerData!L:L,""),
_xlfn.XLOOKUP(_xlfn.CONCAT(18,"-",$A293, "-", "H"), PlayerData!$G:$G,PlayerData!L:L,"")))</f>
        <v>0.56999999999999995</v>
      </c>
      <c r="H293" s="132">
        <f t="shared" si="26"/>
        <v>0</v>
      </c>
      <c r="I293" s="132">
        <f t="shared" si="27"/>
        <v>0</v>
      </c>
      <c r="J293" s="72">
        <f t="shared" si="28"/>
        <v>7.6819407008086253</v>
      </c>
      <c r="K293" s="138" cm="1">
        <f t="array" ref="K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"A"), PlayerData!$M:$M,PlayerData!N:N,""),
_xlfn.XLOOKUP(_xlfn.CONCAT(1,"-",$A293, "-", "A"), PlayerData!$M:$M,PlayerData!N:N,""),
_xlfn.XLOOKUP(_xlfn.CONCAT(2,"-",$A293, "-", "A"), PlayerData!$M:$M,PlayerData!N:N,""),
_xlfn.XLOOKUP(_xlfn.CONCAT(3,"-",$A293, "-", "A"), PlayerData!$M:$M,PlayerData!N:N,""),
_xlfn.XLOOKUP(_xlfn.CONCAT(4,"-",$A293, "-", "A"), PlayerData!$M:$M,PlayerData!N:N,""),
_xlfn.XLOOKUP(_xlfn.CONCAT(5,"-",$A293, "-", "A"), PlayerData!$M:$M,PlayerData!N:N,""),
_xlfn.XLOOKUP(_xlfn.CONCAT(6,"-",$A293, "-", "A"), PlayerData!$M:$M,PlayerData!N:N,""),
_xlfn.XLOOKUP(_xlfn.CONCAT(7,"-",$A293, "-", "A"), PlayerData!$M:$M,PlayerData!N:N,""),
_xlfn.XLOOKUP(_xlfn.CONCAT(8,"-",$A293, "-", "A"), PlayerData!$M:$M,PlayerData!N:N,""),
_xlfn.XLOOKUP(_xlfn.CONCAT(9,"-",$A293, "-", "A"), PlayerData!$M:$M,PlayerData!N:N,""),
_xlfn.XLOOKUP(_xlfn.CONCAT(10,"-",$A293, "-", "A"), PlayerData!$M:$M,PlayerData!N:N,""),
_xlfn.XLOOKUP(_xlfn.CONCAT(11,"-",$A293, "-", "A"), PlayerData!$M:$M,PlayerData!N:N,""),
_xlfn.XLOOKUP(_xlfn.CONCAT(12,"-",$A293, "-", "A"), PlayerData!$M:$M,PlayerData!N:N,""),
_xlfn.XLOOKUP(_xlfn.CONCAT(13,"-",$A293, "-", "A"), PlayerData!$M:$M,PlayerData!N:N,""),
_xlfn.XLOOKUP(_xlfn.CONCAT(14,"-",$A293, "-", "A"), PlayerData!$M:$M,PlayerData!N:N,""),
_xlfn.XLOOKUP(_xlfn.CONCAT(15,"-",$A293, "-", "A"), PlayerData!$M:$M,PlayerData!N:N,""),
_xlfn.XLOOKUP(_xlfn.CONCAT(16,"-",$A293, "-", "A"), PlayerData!$M:$M,PlayerData!N:N,""),
_xlfn.XLOOKUP(_xlfn.CONCAT(17,"-",$A293, "-", "A"), PlayerData!$M:$M,PlayerData!N:N,""),
_xlfn.XLOOKUP(_xlfn.CONCAT(18,"-",$A293, "-", "A"), PlayerData!$M:$M,PlayerData!N:N,"")))</f>
        <v>0</v>
      </c>
      <c r="L293" s="138" cm="1">
        <f t="array" ref="L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"A"), PlayerData!$M:$M,PlayerData!O:O,""),
_xlfn.XLOOKUP(_xlfn.CONCAT(1,"-",$A293, "-", "A"), PlayerData!$M:$M,PlayerData!O:O,""),
_xlfn.XLOOKUP(_xlfn.CONCAT(2,"-",$A293, "-", "A"), PlayerData!$M:$M,PlayerData!O:O,""),
_xlfn.XLOOKUP(_xlfn.CONCAT(3,"-",$A293, "-", "A"), PlayerData!$M:$M,PlayerData!O:O,""),
_xlfn.XLOOKUP(_xlfn.CONCAT(4,"-",$A293, "-", "A"), PlayerData!$M:$M,PlayerData!O:O,""),
_xlfn.XLOOKUP(_xlfn.CONCAT(5,"-",$A293, "-", "A"), PlayerData!$M:$M,PlayerData!O:O,""),
_xlfn.XLOOKUP(_xlfn.CONCAT(6,"-",$A293, "-", "A"), PlayerData!$M:$M,PlayerData!O:O,""),
_xlfn.XLOOKUP(_xlfn.CONCAT(7,"-",$A293, "-", "A"), PlayerData!$M:$M,PlayerData!O:O,""),
_xlfn.XLOOKUP(_xlfn.CONCAT(8,"-",$A293, "-", "A"), PlayerData!$M:$M,PlayerData!O:O,""),
_xlfn.XLOOKUP(_xlfn.CONCAT(9,"-",$A293, "-", "A"), PlayerData!$M:$M,PlayerData!O:O,""),
_xlfn.XLOOKUP(_xlfn.CONCAT(10,"-",$A293, "-", "A"), PlayerData!$M:$M,PlayerData!O:O,""),
_xlfn.XLOOKUP(_xlfn.CONCAT(11,"-",$A293, "-", "A"), PlayerData!$M:$M,PlayerData!O:O,""),
_xlfn.XLOOKUP(_xlfn.CONCAT(12,"-",$A293, "-", "A"), PlayerData!$M:$M,PlayerData!O:O,""),
_xlfn.XLOOKUP(_xlfn.CONCAT(13,"-",$A293, "-", "A"), PlayerData!$M:$M,PlayerData!O:O,""),
_xlfn.XLOOKUP(_xlfn.CONCAT(14,"-",$A293, "-", "A"), PlayerData!$M:$M,PlayerData!O:O,""),
_xlfn.XLOOKUP(_xlfn.CONCAT(15,"-",$A293, "-", "A"), PlayerData!$M:$M,PlayerData!O:O,""),
_xlfn.XLOOKUP(_xlfn.CONCAT(16,"-",$A293, "-", "A"), PlayerData!$M:$M,PlayerData!O:O,""),
_xlfn.XLOOKUP(_xlfn.CONCAT(17,"-",$A293, "-", "A"), PlayerData!$M:$M,PlayerData!O:O,""),
_xlfn.XLOOKUP(_xlfn.CONCAT(18,"-",$A293, "-", "A"), PlayerData!$M:$M,PlayerData!O:O,"")))</f>
        <v>0</v>
      </c>
      <c r="M293" s="96" cm="1">
        <f t="array" ref="M2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_xlfn.XLOOKUP(_xlfn.CONCAT(0,"-",$A293, "-", "A"), PlayerData!$M:$M,PlayerData!R:R,""),
_xlfn.XLOOKUP(_xlfn.CONCAT(1,"-",$A293, "-", "A"), PlayerData!$M:$M,PlayerData!R:R,""),
_xlfn.XLOOKUP(_xlfn.CONCAT(2,"-",$A293, "-", "A"), PlayerData!$M:$M,PlayerData!R:R,""),
_xlfn.XLOOKUP(_xlfn.CONCAT(3,"-",$A293, "-", "A"), PlayerData!$M:$M,PlayerData!R:R,""),
_xlfn.XLOOKUP(_xlfn.CONCAT(4,"-",$A293, "-", "A"), PlayerData!$M:$M,PlayerData!R:R,""),
_xlfn.XLOOKUP(_xlfn.CONCAT(5,"-",$A293, "-", "A"), PlayerData!$M:$M,PlayerData!R:R,""),
_xlfn.XLOOKUP(_xlfn.CONCAT(6,"-",$A293, "-", "A"), PlayerData!$M:$M,PlayerData!R:R,""),
_xlfn.XLOOKUP(_xlfn.CONCAT(7,"-",$A293, "-", "A"), PlayerData!$M:$M,PlayerData!R:R,""),
_xlfn.XLOOKUP(_xlfn.CONCAT(8,"-",$A293, "-", "A"), PlayerData!$M:$M,PlayerData!R:R,""),
_xlfn.XLOOKUP(_xlfn.CONCAT(9,"-",$A293, "-", "A"), PlayerData!$M:$M,PlayerData!R:R,""),
_xlfn.XLOOKUP(_xlfn.CONCAT(10,"-",$A293, "-", "A"), PlayerData!$M:$M,PlayerData!R:R,""),
_xlfn.XLOOKUP(_xlfn.CONCAT(11,"-",$A293, "-", "A"), PlayerData!$M:$M,PlayerData!R:R,""),
_xlfn.XLOOKUP(_xlfn.CONCAT(12,"-",$A293, "-", "A"), PlayerData!$M:$M,PlayerData!R:R,""),
_xlfn.XLOOKUP(_xlfn.CONCAT(13,"-",$A293, "-", "A"), PlayerData!$M:$M,PlayerData!R:R,""),
_xlfn.XLOOKUP(_xlfn.CONCAT(14,"-",$A293, "-", "A"), PlayerData!$M:$M,PlayerData!R:R,""),
_xlfn.XLOOKUP(_xlfn.CONCAT(15,"-",$A293, "-", "A"), PlayerData!$M:$M,PlayerData!R:R,""),
_xlfn.XLOOKUP(_xlfn.CONCAT(16,"-",$A293, "-", "A"), PlayerData!$M:$M,PlayerData!R:R,""),
_xlfn.XLOOKUP(_xlfn.CONCAT(17,"-",$A293, "-", "A"), PlayerData!$M:$M,PlayerData!R:R,""),
_xlfn.XLOOKUP(_xlfn.CONCAT(18,"-",$A293, "-", "A"), PlayerData!$M:$M,PlayerData!R:R,"")))</f>
        <v>0.15</v>
      </c>
      <c r="N293" s="134">
        <f t="shared" si="29"/>
        <v>0</v>
      </c>
      <c r="O293" s="134">
        <f t="shared" si="30"/>
        <v>0</v>
      </c>
      <c r="P293" s="73">
        <f t="shared" si="31"/>
        <v>2.0215633423180597</v>
      </c>
      <c r="Q293" s="132" cm="1">
        <f t="array" ref="Q293">IF(OR($A293=Solver!$T$12:$T$201),0,SUMPRODUCT($H293:$J293,$T$4:$V$4))</f>
        <v>7.6819407008086253</v>
      </c>
      <c r="R293" s="73" cm="1">
        <f t="array" ref="R293">IF(OR($A293=Solver!$T$12:$T$201),0, SUMPRODUCT($N293:$P293, $T$4:$V$4))</f>
        <v>2.0215633423180597</v>
      </c>
    </row>
    <row r="294" spans="1:18">
      <c r="A294" s="55">
        <v>292</v>
      </c>
      <c r="B294" s="55" t="str">
        <f>_xlfn.XLOOKUP($A294, PlayerData!$B$3:$B$394, PlayerData!C$3:C$394)</f>
        <v>EVE</v>
      </c>
      <c r="C294" s="55" t="str">
        <f>_xlfn.XLOOKUP($A294, PlayerData!$B$3:$B$394, PlayerData!D$3:D$394)</f>
        <v>D</v>
      </c>
      <c r="D294" s="31" t="str">
        <f>_xlfn.XLOOKUP($A294, PlayerData!$B$3:$B$394, PlayerData!E$3:E$394)</f>
        <v>Baines</v>
      </c>
      <c r="E294" s="136" cm="1">
        <f t="array" ref="E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"H"), PlayerData!$G:$G,PlayerData!H:H,""),
_xlfn.XLOOKUP(_xlfn.CONCAT(1,"-",$A294, "-", "H"), PlayerData!$G:$G,PlayerData!H:H,""),
_xlfn.XLOOKUP(_xlfn.CONCAT(2,"-",$A294, "-", "H"), PlayerData!$G:$G,PlayerData!H:H,""),
_xlfn.XLOOKUP(_xlfn.CONCAT(3,"-",$A294, "-", "H"), PlayerData!$G:$G,PlayerData!H:H,""),
_xlfn.XLOOKUP(_xlfn.CONCAT(4,"-",$A294, "-", "H"), PlayerData!$G:$G,PlayerData!H:H,""),
_xlfn.XLOOKUP(_xlfn.CONCAT(5,"-",$A294, "-", "H"), PlayerData!$G:$G,PlayerData!H:H,""),
_xlfn.XLOOKUP(_xlfn.CONCAT(6,"-",$A294, "-", "H"), PlayerData!$G:$G,PlayerData!H:H,""),
_xlfn.XLOOKUP(_xlfn.CONCAT(7,"-",$A294, "-", "H"), PlayerData!$G:$G,PlayerData!H:H,""),
_xlfn.XLOOKUP(_xlfn.CONCAT(8,"-",$A294, "-", "H"), PlayerData!$G:$G,PlayerData!H:H,""),
_xlfn.XLOOKUP(_xlfn.CONCAT(9,"-",$A294, "-", "H"), PlayerData!$G:$G,PlayerData!H:H,""),
_xlfn.XLOOKUP(_xlfn.CONCAT(10,"-",$A294, "-", "H"), PlayerData!$G:$G,PlayerData!H:H,""),
_xlfn.XLOOKUP(_xlfn.CONCAT(11,"-",$A294, "-", "H"), PlayerData!$G:$G,PlayerData!H:H,""),
_xlfn.XLOOKUP(_xlfn.CONCAT(12,"-",$A294, "-", "H"), PlayerData!$G:$G,PlayerData!H:H,""),
_xlfn.XLOOKUP(_xlfn.CONCAT(13,"-",$A294, "-", "H"), PlayerData!$G:$G,PlayerData!H:H,""),
_xlfn.XLOOKUP(_xlfn.CONCAT(14,"-",$A294, "-", "H"), PlayerData!$G:$G,PlayerData!H:H,""),
_xlfn.XLOOKUP(_xlfn.CONCAT(15,"-",$A294, "-", "H"), PlayerData!$G:$G,PlayerData!H:H,""),
_xlfn.XLOOKUP(_xlfn.CONCAT(16,"-",$A294, "-", "H"), PlayerData!$G:$G,PlayerData!H:H,""),
_xlfn.XLOOKUP(_xlfn.CONCAT(17,"-",$A294, "-", "H"), PlayerData!$G:$G,PlayerData!H:H,""),
_xlfn.XLOOKUP(_xlfn.CONCAT(18,"-",$A294, "-", "H"), PlayerData!$G:$G,PlayerData!H:H,"")))</f>
        <v>0</v>
      </c>
      <c r="F294" s="136" cm="1">
        <f t="array" ref="F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"H"), PlayerData!$G:$G,PlayerData!I:I,""),
_xlfn.XLOOKUP(_xlfn.CONCAT(1,"-",$A294, "-", "H"), PlayerData!$G:$G,PlayerData!I:I,""),
_xlfn.XLOOKUP(_xlfn.CONCAT(2,"-",$A294, "-", "H"), PlayerData!$G:$G,PlayerData!I:I,""),
_xlfn.XLOOKUP(_xlfn.CONCAT(3,"-",$A294, "-", "H"), PlayerData!$G:$G,PlayerData!I:I,""),
_xlfn.XLOOKUP(_xlfn.CONCAT(4,"-",$A294, "-", "H"), PlayerData!$G:$G,PlayerData!I:I,""),
_xlfn.XLOOKUP(_xlfn.CONCAT(5,"-",$A294, "-", "H"), PlayerData!$G:$G,PlayerData!I:I,""),
_xlfn.XLOOKUP(_xlfn.CONCAT(6,"-",$A294, "-", "H"), PlayerData!$G:$G,PlayerData!I:I,""),
_xlfn.XLOOKUP(_xlfn.CONCAT(7,"-",$A294, "-", "H"), PlayerData!$G:$G,PlayerData!I:I,""),
_xlfn.XLOOKUP(_xlfn.CONCAT(8,"-",$A294, "-", "H"), PlayerData!$G:$G,PlayerData!I:I,""),
_xlfn.XLOOKUP(_xlfn.CONCAT(9,"-",$A294, "-", "H"), PlayerData!$G:$G,PlayerData!I:I,""),
_xlfn.XLOOKUP(_xlfn.CONCAT(10,"-",$A294, "-", "H"), PlayerData!$G:$G,PlayerData!I:I,""),
_xlfn.XLOOKUP(_xlfn.CONCAT(11,"-",$A294, "-", "H"), PlayerData!$G:$G,PlayerData!I:I,""),
_xlfn.XLOOKUP(_xlfn.CONCAT(12,"-",$A294, "-", "H"), PlayerData!$G:$G,PlayerData!I:I,""),
_xlfn.XLOOKUP(_xlfn.CONCAT(13,"-",$A294, "-", "H"), PlayerData!$G:$G,PlayerData!I:I,""),
_xlfn.XLOOKUP(_xlfn.CONCAT(14,"-",$A294, "-", "H"), PlayerData!$G:$G,PlayerData!I:I,""),
_xlfn.XLOOKUP(_xlfn.CONCAT(15,"-",$A294, "-", "H"), PlayerData!$G:$G,PlayerData!I:I,""),
_xlfn.XLOOKUP(_xlfn.CONCAT(16,"-",$A294, "-", "H"), PlayerData!$G:$G,PlayerData!I:I,""),
_xlfn.XLOOKUP(_xlfn.CONCAT(17,"-",$A294, "-", "H"), PlayerData!$G:$G,PlayerData!I:I,""),
_xlfn.XLOOKUP(_xlfn.CONCAT(18,"-",$A294, "-", "H"), PlayerData!$G:$G,PlayerData!I:I,"")))</f>
        <v>0</v>
      </c>
      <c r="G294" s="90" cm="1">
        <f t="array" ref="G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"H"), PlayerData!$G:$G,PlayerData!L:L,""),
_xlfn.XLOOKUP(_xlfn.CONCAT(1,"-",$A294, "-", "H"), PlayerData!$G:$G,PlayerData!L:L,""),
_xlfn.XLOOKUP(_xlfn.CONCAT(2,"-",$A294, "-", "H"), PlayerData!$G:$G,PlayerData!L:L,""),
_xlfn.XLOOKUP(_xlfn.CONCAT(3,"-",$A294, "-", "H"), PlayerData!$G:$G,PlayerData!L:L,""),
_xlfn.XLOOKUP(_xlfn.CONCAT(4,"-",$A294, "-", "H"), PlayerData!$G:$G,PlayerData!L:L,""),
_xlfn.XLOOKUP(_xlfn.CONCAT(5,"-",$A294, "-", "H"), PlayerData!$G:$G,PlayerData!L:L,""),
_xlfn.XLOOKUP(_xlfn.CONCAT(6,"-",$A294, "-", "H"), PlayerData!$G:$G,PlayerData!L:L,""),
_xlfn.XLOOKUP(_xlfn.CONCAT(7,"-",$A294, "-", "H"), PlayerData!$G:$G,PlayerData!L:L,""),
_xlfn.XLOOKUP(_xlfn.CONCAT(8,"-",$A294, "-", "H"), PlayerData!$G:$G,PlayerData!L:L,""),
_xlfn.XLOOKUP(_xlfn.CONCAT(9,"-",$A294, "-", "H"), PlayerData!$G:$G,PlayerData!L:L,""),
_xlfn.XLOOKUP(_xlfn.CONCAT(10,"-",$A294, "-", "H"), PlayerData!$G:$G,PlayerData!L:L,""),
_xlfn.XLOOKUP(_xlfn.CONCAT(11,"-",$A294, "-", "H"), PlayerData!$G:$G,PlayerData!L:L,""),
_xlfn.XLOOKUP(_xlfn.CONCAT(12,"-",$A294, "-", "H"), PlayerData!$G:$G,PlayerData!L:L,""),
_xlfn.XLOOKUP(_xlfn.CONCAT(13,"-",$A294, "-", "H"), PlayerData!$G:$G,PlayerData!L:L,""),
_xlfn.XLOOKUP(_xlfn.CONCAT(14,"-",$A294, "-", "H"), PlayerData!$G:$G,PlayerData!L:L,""),
_xlfn.XLOOKUP(_xlfn.CONCAT(15,"-",$A294, "-", "H"), PlayerData!$G:$G,PlayerData!L:L,""),
_xlfn.XLOOKUP(_xlfn.CONCAT(16,"-",$A294, "-", "H"), PlayerData!$G:$G,PlayerData!L:L,""),
_xlfn.XLOOKUP(_xlfn.CONCAT(17,"-",$A294, "-", "H"), PlayerData!$G:$G,PlayerData!L:L,""),
_xlfn.XLOOKUP(_xlfn.CONCAT(18,"-",$A294, "-", "H"), PlayerData!$G:$G,PlayerData!L:L,"")))</f>
        <v>1.44</v>
      </c>
      <c r="H294" s="132">
        <f t="shared" si="26"/>
        <v>0</v>
      </c>
      <c r="I294" s="132">
        <f t="shared" si="27"/>
        <v>0</v>
      </c>
      <c r="J294" s="72">
        <f t="shared" si="28"/>
        <v>19.40700808625337</v>
      </c>
      <c r="K294" s="138" cm="1">
        <f t="array" ref="K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"A"), PlayerData!$M:$M,PlayerData!N:N,""),
_xlfn.XLOOKUP(_xlfn.CONCAT(1,"-",$A294, "-", "A"), PlayerData!$M:$M,PlayerData!N:N,""),
_xlfn.XLOOKUP(_xlfn.CONCAT(2,"-",$A294, "-", "A"), PlayerData!$M:$M,PlayerData!N:N,""),
_xlfn.XLOOKUP(_xlfn.CONCAT(3,"-",$A294, "-", "A"), PlayerData!$M:$M,PlayerData!N:N,""),
_xlfn.XLOOKUP(_xlfn.CONCAT(4,"-",$A294, "-", "A"), PlayerData!$M:$M,PlayerData!N:N,""),
_xlfn.XLOOKUP(_xlfn.CONCAT(5,"-",$A294, "-", "A"), PlayerData!$M:$M,PlayerData!N:N,""),
_xlfn.XLOOKUP(_xlfn.CONCAT(6,"-",$A294, "-", "A"), PlayerData!$M:$M,PlayerData!N:N,""),
_xlfn.XLOOKUP(_xlfn.CONCAT(7,"-",$A294, "-", "A"), PlayerData!$M:$M,PlayerData!N:N,""),
_xlfn.XLOOKUP(_xlfn.CONCAT(8,"-",$A294, "-", "A"), PlayerData!$M:$M,PlayerData!N:N,""),
_xlfn.XLOOKUP(_xlfn.CONCAT(9,"-",$A294, "-", "A"), PlayerData!$M:$M,PlayerData!N:N,""),
_xlfn.XLOOKUP(_xlfn.CONCAT(10,"-",$A294, "-", "A"), PlayerData!$M:$M,PlayerData!N:N,""),
_xlfn.XLOOKUP(_xlfn.CONCAT(11,"-",$A294, "-", "A"), PlayerData!$M:$M,PlayerData!N:N,""),
_xlfn.XLOOKUP(_xlfn.CONCAT(12,"-",$A294, "-", "A"), PlayerData!$M:$M,PlayerData!N:N,""),
_xlfn.XLOOKUP(_xlfn.CONCAT(13,"-",$A294, "-", "A"), PlayerData!$M:$M,PlayerData!N:N,""),
_xlfn.XLOOKUP(_xlfn.CONCAT(14,"-",$A294, "-", "A"), PlayerData!$M:$M,PlayerData!N:N,""),
_xlfn.XLOOKUP(_xlfn.CONCAT(15,"-",$A294, "-", "A"), PlayerData!$M:$M,PlayerData!N:N,""),
_xlfn.XLOOKUP(_xlfn.CONCAT(16,"-",$A294, "-", "A"), PlayerData!$M:$M,PlayerData!N:N,""),
_xlfn.XLOOKUP(_xlfn.CONCAT(17,"-",$A294, "-", "A"), PlayerData!$M:$M,PlayerData!N:N,""),
_xlfn.XLOOKUP(_xlfn.CONCAT(18,"-",$A294, "-", "A"), PlayerData!$M:$M,PlayerData!N:N,"")))</f>
        <v>0</v>
      </c>
      <c r="L294" s="138" cm="1">
        <f t="array" ref="L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"A"), PlayerData!$M:$M,PlayerData!O:O,""),
_xlfn.XLOOKUP(_xlfn.CONCAT(1,"-",$A294, "-", "A"), PlayerData!$M:$M,PlayerData!O:O,""),
_xlfn.XLOOKUP(_xlfn.CONCAT(2,"-",$A294, "-", "A"), PlayerData!$M:$M,PlayerData!O:O,""),
_xlfn.XLOOKUP(_xlfn.CONCAT(3,"-",$A294, "-", "A"), PlayerData!$M:$M,PlayerData!O:O,""),
_xlfn.XLOOKUP(_xlfn.CONCAT(4,"-",$A294, "-", "A"), PlayerData!$M:$M,PlayerData!O:O,""),
_xlfn.XLOOKUP(_xlfn.CONCAT(5,"-",$A294, "-", "A"), PlayerData!$M:$M,PlayerData!O:O,""),
_xlfn.XLOOKUP(_xlfn.CONCAT(6,"-",$A294, "-", "A"), PlayerData!$M:$M,PlayerData!O:O,""),
_xlfn.XLOOKUP(_xlfn.CONCAT(7,"-",$A294, "-", "A"), PlayerData!$M:$M,PlayerData!O:O,""),
_xlfn.XLOOKUP(_xlfn.CONCAT(8,"-",$A294, "-", "A"), PlayerData!$M:$M,PlayerData!O:O,""),
_xlfn.XLOOKUP(_xlfn.CONCAT(9,"-",$A294, "-", "A"), PlayerData!$M:$M,PlayerData!O:O,""),
_xlfn.XLOOKUP(_xlfn.CONCAT(10,"-",$A294, "-", "A"), PlayerData!$M:$M,PlayerData!O:O,""),
_xlfn.XLOOKUP(_xlfn.CONCAT(11,"-",$A294, "-", "A"), PlayerData!$M:$M,PlayerData!O:O,""),
_xlfn.XLOOKUP(_xlfn.CONCAT(12,"-",$A294, "-", "A"), PlayerData!$M:$M,PlayerData!O:O,""),
_xlfn.XLOOKUP(_xlfn.CONCAT(13,"-",$A294, "-", "A"), PlayerData!$M:$M,PlayerData!O:O,""),
_xlfn.XLOOKUP(_xlfn.CONCAT(14,"-",$A294, "-", "A"), PlayerData!$M:$M,PlayerData!O:O,""),
_xlfn.XLOOKUP(_xlfn.CONCAT(15,"-",$A294, "-", "A"), PlayerData!$M:$M,PlayerData!O:O,""),
_xlfn.XLOOKUP(_xlfn.CONCAT(16,"-",$A294, "-", "A"), PlayerData!$M:$M,PlayerData!O:O,""),
_xlfn.XLOOKUP(_xlfn.CONCAT(17,"-",$A294, "-", "A"), PlayerData!$M:$M,PlayerData!O:O,""),
_xlfn.XLOOKUP(_xlfn.CONCAT(18,"-",$A294, "-", "A"), PlayerData!$M:$M,PlayerData!O:O,"")))</f>
        <v>0</v>
      </c>
      <c r="M294" s="96" cm="1">
        <f t="array" ref="M2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_xlfn.XLOOKUP(_xlfn.CONCAT(0,"-",$A294, "-", "A"), PlayerData!$M:$M,PlayerData!R:R,""),
_xlfn.XLOOKUP(_xlfn.CONCAT(1,"-",$A294, "-", "A"), PlayerData!$M:$M,PlayerData!R:R,""),
_xlfn.XLOOKUP(_xlfn.CONCAT(2,"-",$A294, "-", "A"), PlayerData!$M:$M,PlayerData!R:R,""),
_xlfn.XLOOKUP(_xlfn.CONCAT(3,"-",$A294, "-", "A"), PlayerData!$M:$M,PlayerData!R:R,""),
_xlfn.XLOOKUP(_xlfn.CONCAT(4,"-",$A294, "-", "A"), PlayerData!$M:$M,PlayerData!R:R,""),
_xlfn.XLOOKUP(_xlfn.CONCAT(5,"-",$A294, "-", "A"), PlayerData!$M:$M,PlayerData!R:R,""),
_xlfn.XLOOKUP(_xlfn.CONCAT(6,"-",$A294, "-", "A"), PlayerData!$M:$M,PlayerData!R:R,""),
_xlfn.XLOOKUP(_xlfn.CONCAT(7,"-",$A294, "-", "A"), PlayerData!$M:$M,PlayerData!R:R,""),
_xlfn.XLOOKUP(_xlfn.CONCAT(8,"-",$A294, "-", "A"), PlayerData!$M:$M,PlayerData!R:R,""),
_xlfn.XLOOKUP(_xlfn.CONCAT(9,"-",$A294, "-", "A"), PlayerData!$M:$M,PlayerData!R:R,""),
_xlfn.XLOOKUP(_xlfn.CONCAT(10,"-",$A294, "-", "A"), PlayerData!$M:$M,PlayerData!R:R,""),
_xlfn.XLOOKUP(_xlfn.CONCAT(11,"-",$A294, "-", "A"), PlayerData!$M:$M,PlayerData!R:R,""),
_xlfn.XLOOKUP(_xlfn.CONCAT(12,"-",$A294, "-", "A"), PlayerData!$M:$M,PlayerData!R:R,""),
_xlfn.XLOOKUP(_xlfn.CONCAT(13,"-",$A294, "-", "A"), PlayerData!$M:$M,PlayerData!R:R,""),
_xlfn.XLOOKUP(_xlfn.CONCAT(14,"-",$A294, "-", "A"), PlayerData!$M:$M,PlayerData!R:R,""),
_xlfn.XLOOKUP(_xlfn.CONCAT(15,"-",$A294, "-", "A"), PlayerData!$M:$M,PlayerData!R:R,""),
_xlfn.XLOOKUP(_xlfn.CONCAT(16,"-",$A294, "-", "A"), PlayerData!$M:$M,PlayerData!R:R,""),
_xlfn.XLOOKUP(_xlfn.CONCAT(17,"-",$A294, "-", "A"), PlayerData!$M:$M,PlayerData!R:R,""),
_xlfn.XLOOKUP(_xlfn.CONCAT(18,"-",$A294, "-", "A"), PlayerData!$M:$M,PlayerData!R:R,"")))</f>
        <v>0.09</v>
      </c>
      <c r="N294" s="134">
        <f t="shared" si="29"/>
        <v>0</v>
      </c>
      <c r="O294" s="134">
        <f t="shared" si="30"/>
        <v>0</v>
      </c>
      <c r="P294" s="73">
        <f t="shared" si="31"/>
        <v>1.2129380053908356</v>
      </c>
      <c r="Q294" s="132" cm="1">
        <f t="array" ref="Q294">IF(OR($A294=Solver!$T$12:$T$201),0,SUMPRODUCT($H294:$J294,$T$4:$V$4))</f>
        <v>19.40700808625337</v>
      </c>
      <c r="R294" s="73" cm="1">
        <f t="array" ref="R294">IF(OR($A294=Solver!$T$12:$T$201),0, SUMPRODUCT($N294:$P294, $T$4:$V$4))</f>
        <v>1.2129380053908356</v>
      </c>
    </row>
    <row r="295" spans="1:18">
      <c r="A295" s="55">
        <v>293</v>
      </c>
      <c r="B295" s="55">
        <f>_xlfn.XLOOKUP($A295, PlayerData!$B$3:$B$394, PlayerData!C$3:C$394)</f>
        <v>0</v>
      </c>
      <c r="C295" s="55" t="str">
        <f>_xlfn.XLOOKUP($A295, PlayerData!$B$3:$B$394, PlayerData!D$3:D$394)</f>
        <v>D</v>
      </c>
      <c r="D295" s="31" t="str">
        <f>_xlfn.XLOOKUP($A295, PlayerData!$B$3:$B$394, PlayerData!E$3:E$394)</f>
        <v>Dawson</v>
      </c>
      <c r="E295" s="136" cm="1">
        <f t="array" ref="E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"H"), PlayerData!$G:$G,PlayerData!H:H,""),
_xlfn.XLOOKUP(_xlfn.CONCAT(1,"-",$A295, "-", "H"), PlayerData!$G:$G,PlayerData!H:H,""),
_xlfn.XLOOKUP(_xlfn.CONCAT(2,"-",$A295, "-", "H"), PlayerData!$G:$G,PlayerData!H:H,""),
_xlfn.XLOOKUP(_xlfn.CONCAT(3,"-",$A295, "-", "H"), PlayerData!$G:$G,PlayerData!H:H,""),
_xlfn.XLOOKUP(_xlfn.CONCAT(4,"-",$A295, "-", "H"), PlayerData!$G:$G,PlayerData!H:H,""),
_xlfn.XLOOKUP(_xlfn.CONCAT(5,"-",$A295, "-", "H"), PlayerData!$G:$G,PlayerData!H:H,""),
_xlfn.XLOOKUP(_xlfn.CONCAT(6,"-",$A295, "-", "H"), PlayerData!$G:$G,PlayerData!H:H,""),
_xlfn.XLOOKUP(_xlfn.CONCAT(7,"-",$A295, "-", "H"), PlayerData!$G:$G,PlayerData!H:H,""),
_xlfn.XLOOKUP(_xlfn.CONCAT(8,"-",$A295, "-", "H"), PlayerData!$G:$G,PlayerData!H:H,""),
_xlfn.XLOOKUP(_xlfn.CONCAT(9,"-",$A295, "-", "H"), PlayerData!$G:$G,PlayerData!H:H,""),
_xlfn.XLOOKUP(_xlfn.CONCAT(10,"-",$A295, "-", "H"), PlayerData!$G:$G,PlayerData!H:H,""),
_xlfn.XLOOKUP(_xlfn.CONCAT(11,"-",$A295, "-", "H"), PlayerData!$G:$G,PlayerData!H:H,""),
_xlfn.XLOOKUP(_xlfn.CONCAT(12,"-",$A295, "-", "H"), PlayerData!$G:$G,PlayerData!H:H,""),
_xlfn.XLOOKUP(_xlfn.CONCAT(13,"-",$A295, "-", "H"), PlayerData!$G:$G,PlayerData!H:H,""),
_xlfn.XLOOKUP(_xlfn.CONCAT(14,"-",$A295, "-", "H"), PlayerData!$G:$G,PlayerData!H:H,""),
_xlfn.XLOOKUP(_xlfn.CONCAT(15,"-",$A295, "-", "H"), PlayerData!$G:$G,PlayerData!H:H,""),
_xlfn.XLOOKUP(_xlfn.CONCAT(16,"-",$A295, "-", "H"), PlayerData!$G:$G,PlayerData!H:H,""),
_xlfn.XLOOKUP(_xlfn.CONCAT(17,"-",$A295, "-", "H"), PlayerData!$G:$G,PlayerData!H:H,""),
_xlfn.XLOOKUP(_xlfn.CONCAT(18,"-",$A295, "-", "H"), PlayerData!$G:$G,PlayerData!H:H,"")))</f>
        <v>1.1399999999999999</v>
      </c>
      <c r="F295" s="136" cm="1">
        <f t="array" ref="F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"H"), PlayerData!$G:$G,PlayerData!I:I,""),
_xlfn.XLOOKUP(_xlfn.CONCAT(1,"-",$A295, "-", "H"), PlayerData!$G:$G,PlayerData!I:I,""),
_xlfn.XLOOKUP(_xlfn.CONCAT(2,"-",$A295, "-", "H"), PlayerData!$G:$G,PlayerData!I:I,""),
_xlfn.XLOOKUP(_xlfn.CONCAT(3,"-",$A295, "-", "H"), PlayerData!$G:$G,PlayerData!I:I,""),
_xlfn.XLOOKUP(_xlfn.CONCAT(4,"-",$A295, "-", "H"), PlayerData!$G:$G,PlayerData!I:I,""),
_xlfn.XLOOKUP(_xlfn.CONCAT(5,"-",$A295, "-", "H"), PlayerData!$G:$G,PlayerData!I:I,""),
_xlfn.XLOOKUP(_xlfn.CONCAT(6,"-",$A295, "-", "H"), PlayerData!$G:$G,PlayerData!I:I,""),
_xlfn.XLOOKUP(_xlfn.CONCAT(7,"-",$A295, "-", "H"), PlayerData!$G:$G,PlayerData!I:I,""),
_xlfn.XLOOKUP(_xlfn.CONCAT(8,"-",$A295, "-", "H"), PlayerData!$G:$G,PlayerData!I:I,""),
_xlfn.XLOOKUP(_xlfn.CONCAT(9,"-",$A295, "-", "H"), PlayerData!$G:$G,PlayerData!I:I,""),
_xlfn.XLOOKUP(_xlfn.CONCAT(10,"-",$A295, "-", "H"), PlayerData!$G:$G,PlayerData!I:I,""),
_xlfn.XLOOKUP(_xlfn.CONCAT(11,"-",$A295, "-", "H"), PlayerData!$G:$G,PlayerData!I:I,""),
_xlfn.XLOOKUP(_xlfn.CONCAT(12,"-",$A295, "-", "H"), PlayerData!$G:$G,PlayerData!I:I,""),
_xlfn.XLOOKUP(_xlfn.CONCAT(13,"-",$A295, "-", "H"), PlayerData!$G:$G,PlayerData!I:I,""),
_xlfn.XLOOKUP(_xlfn.CONCAT(14,"-",$A295, "-", "H"), PlayerData!$G:$G,PlayerData!I:I,""),
_xlfn.XLOOKUP(_xlfn.CONCAT(15,"-",$A295, "-", "H"), PlayerData!$G:$G,PlayerData!I:I,""),
_xlfn.XLOOKUP(_xlfn.CONCAT(16,"-",$A295, "-", "H"), PlayerData!$G:$G,PlayerData!I:I,""),
_xlfn.XLOOKUP(_xlfn.CONCAT(17,"-",$A295, "-", "H"), PlayerData!$G:$G,PlayerData!I:I,""),
_xlfn.XLOOKUP(_xlfn.CONCAT(18,"-",$A295, "-", "H"), PlayerData!$G:$G,PlayerData!I:I,"")))</f>
        <v>0.28999999999999998</v>
      </c>
      <c r="G295" s="90" cm="1">
        <f t="array" ref="G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"H"), PlayerData!$G:$G,PlayerData!L:L,""),
_xlfn.XLOOKUP(_xlfn.CONCAT(1,"-",$A295, "-", "H"), PlayerData!$G:$G,PlayerData!L:L,""),
_xlfn.XLOOKUP(_xlfn.CONCAT(2,"-",$A295, "-", "H"), PlayerData!$G:$G,PlayerData!L:L,""),
_xlfn.XLOOKUP(_xlfn.CONCAT(3,"-",$A295, "-", "H"), PlayerData!$G:$G,PlayerData!L:L,""),
_xlfn.XLOOKUP(_xlfn.CONCAT(4,"-",$A295, "-", "H"), PlayerData!$G:$G,PlayerData!L:L,""),
_xlfn.XLOOKUP(_xlfn.CONCAT(5,"-",$A295, "-", "H"), PlayerData!$G:$G,PlayerData!L:L,""),
_xlfn.XLOOKUP(_xlfn.CONCAT(6,"-",$A295, "-", "H"), PlayerData!$G:$G,PlayerData!L:L,""),
_xlfn.XLOOKUP(_xlfn.CONCAT(7,"-",$A295, "-", "H"), PlayerData!$G:$G,PlayerData!L:L,""),
_xlfn.XLOOKUP(_xlfn.CONCAT(8,"-",$A295, "-", "H"), PlayerData!$G:$G,PlayerData!L:L,""),
_xlfn.XLOOKUP(_xlfn.CONCAT(9,"-",$A295, "-", "H"), PlayerData!$G:$G,PlayerData!L:L,""),
_xlfn.XLOOKUP(_xlfn.CONCAT(10,"-",$A295, "-", "H"), PlayerData!$G:$G,PlayerData!L:L,""),
_xlfn.XLOOKUP(_xlfn.CONCAT(11,"-",$A295, "-", "H"), PlayerData!$G:$G,PlayerData!L:L,""),
_xlfn.XLOOKUP(_xlfn.CONCAT(12,"-",$A295, "-", "H"), PlayerData!$G:$G,PlayerData!L:L,""),
_xlfn.XLOOKUP(_xlfn.CONCAT(13,"-",$A295, "-", "H"), PlayerData!$G:$G,PlayerData!L:L,""),
_xlfn.XLOOKUP(_xlfn.CONCAT(14,"-",$A295, "-", "H"), PlayerData!$G:$G,PlayerData!L:L,""),
_xlfn.XLOOKUP(_xlfn.CONCAT(15,"-",$A295, "-", "H"), PlayerData!$G:$G,PlayerData!L:L,""),
_xlfn.XLOOKUP(_xlfn.CONCAT(16,"-",$A295, "-", "H"), PlayerData!$G:$G,PlayerData!L:L,""),
_xlfn.XLOOKUP(_xlfn.CONCAT(17,"-",$A295, "-", "H"), PlayerData!$G:$G,PlayerData!L:L,""),
_xlfn.XLOOKUP(_xlfn.CONCAT(18,"-",$A295, "-", "H"), PlayerData!$G:$G,PlayerData!L:L,"")))</f>
        <v>1.1399999999999999</v>
      </c>
      <c r="H295" s="132">
        <f t="shared" si="26"/>
        <v>25.909090909090903</v>
      </c>
      <c r="I295" s="132">
        <f t="shared" si="27"/>
        <v>13.18181818181818</v>
      </c>
      <c r="J295" s="72">
        <f t="shared" si="28"/>
        <v>15.363881401617251</v>
      </c>
      <c r="K295" s="138" cm="1">
        <f t="array" ref="K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"A"), PlayerData!$M:$M,PlayerData!N:N,""),
_xlfn.XLOOKUP(_xlfn.CONCAT(1,"-",$A295, "-", "A"), PlayerData!$M:$M,PlayerData!N:N,""),
_xlfn.XLOOKUP(_xlfn.CONCAT(2,"-",$A295, "-", "A"), PlayerData!$M:$M,PlayerData!N:N,""),
_xlfn.XLOOKUP(_xlfn.CONCAT(3,"-",$A295, "-", "A"), PlayerData!$M:$M,PlayerData!N:N,""),
_xlfn.XLOOKUP(_xlfn.CONCAT(4,"-",$A295, "-", "A"), PlayerData!$M:$M,PlayerData!N:N,""),
_xlfn.XLOOKUP(_xlfn.CONCAT(5,"-",$A295, "-", "A"), PlayerData!$M:$M,PlayerData!N:N,""),
_xlfn.XLOOKUP(_xlfn.CONCAT(6,"-",$A295, "-", "A"), PlayerData!$M:$M,PlayerData!N:N,""),
_xlfn.XLOOKUP(_xlfn.CONCAT(7,"-",$A295, "-", "A"), PlayerData!$M:$M,PlayerData!N:N,""),
_xlfn.XLOOKUP(_xlfn.CONCAT(8,"-",$A295, "-", "A"), PlayerData!$M:$M,PlayerData!N:N,""),
_xlfn.XLOOKUP(_xlfn.CONCAT(9,"-",$A295, "-", "A"), PlayerData!$M:$M,PlayerData!N:N,""),
_xlfn.XLOOKUP(_xlfn.CONCAT(10,"-",$A295, "-", "A"), PlayerData!$M:$M,PlayerData!N:N,""),
_xlfn.XLOOKUP(_xlfn.CONCAT(11,"-",$A295, "-", "A"), PlayerData!$M:$M,PlayerData!N:N,""),
_xlfn.XLOOKUP(_xlfn.CONCAT(12,"-",$A295, "-", "A"), PlayerData!$M:$M,PlayerData!N:N,""),
_xlfn.XLOOKUP(_xlfn.CONCAT(13,"-",$A295, "-", "A"), PlayerData!$M:$M,PlayerData!N:N,""),
_xlfn.XLOOKUP(_xlfn.CONCAT(14,"-",$A295, "-", "A"), PlayerData!$M:$M,PlayerData!N:N,""),
_xlfn.XLOOKUP(_xlfn.CONCAT(15,"-",$A295, "-", "A"), PlayerData!$M:$M,PlayerData!N:N,""),
_xlfn.XLOOKUP(_xlfn.CONCAT(16,"-",$A295, "-", "A"), PlayerData!$M:$M,PlayerData!N:N,""),
_xlfn.XLOOKUP(_xlfn.CONCAT(17,"-",$A295, "-", "A"), PlayerData!$M:$M,PlayerData!N:N,""),
_xlfn.XLOOKUP(_xlfn.CONCAT(18,"-",$A295, "-", "A"), PlayerData!$M:$M,PlayerData!N:N,"")))</f>
        <v>1.1399999999999999</v>
      </c>
      <c r="L295" s="138" cm="1">
        <f t="array" ref="L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"A"), PlayerData!$M:$M,PlayerData!O:O,""),
_xlfn.XLOOKUP(_xlfn.CONCAT(1,"-",$A295, "-", "A"), PlayerData!$M:$M,PlayerData!O:O,""),
_xlfn.XLOOKUP(_xlfn.CONCAT(2,"-",$A295, "-", "A"), PlayerData!$M:$M,PlayerData!O:O,""),
_xlfn.XLOOKUP(_xlfn.CONCAT(3,"-",$A295, "-", "A"), PlayerData!$M:$M,PlayerData!O:O,""),
_xlfn.XLOOKUP(_xlfn.CONCAT(4,"-",$A295, "-", "A"), PlayerData!$M:$M,PlayerData!O:O,""),
_xlfn.XLOOKUP(_xlfn.CONCAT(5,"-",$A295, "-", "A"), PlayerData!$M:$M,PlayerData!O:O,""),
_xlfn.XLOOKUP(_xlfn.CONCAT(6,"-",$A295, "-", "A"), PlayerData!$M:$M,PlayerData!O:O,""),
_xlfn.XLOOKUP(_xlfn.CONCAT(7,"-",$A295, "-", "A"), PlayerData!$M:$M,PlayerData!O:O,""),
_xlfn.XLOOKUP(_xlfn.CONCAT(8,"-",$A295, "-", "A"), PlayerData!$M:$M,PlayerData!O:O,""),
_xlfn.XLOOKUP(_xlfn.CONCAT(9,"-",$A295, "-", "A"), PlayerData!$M:$M,PlayerData!O:O,""),
_xlfn.XLOOKUP(_xlfn.CONCAT(10,"-",$A295, "-", "A"), PlayerData!$M:$M,PlayerData!O:O,""),
_xlfn.XLOOKUP(_xlfn.CONCAT(11,"-",$A295, "-", "A"), PlayerData!$M:$M,PlayerData!O:O,""),
_xlfn.XLOOKUP(_xlfn.CONCAT(12,"-",$A295, "-", "A"), PlayerData!$M:$M,PlayerData!O:O,""),
_xlfn.XLOOKUP(_xlfn.CONCAT(13,"-",$A295, "-", "A"), PlayerData!$M:$M,PlayerData!O:O,""),
_xlfn.XLOOKUP(_xlfn.CONCAT(14,"-",$A295, "-", "A"), PlayerData!$M:$M,PlayerData!O:O,""),
_xlfn.XLOOKUP(_xlfn.CONCAT(15,"-",$A295, "-", "A"), PlayerData!$M:$M,PlayerData!O:O,""),
_xlfn.XLOOKUP(_xlfn.CONCAT(16,"-",$A295, "-", "A"), PlayerData!$M:$M,PlayerData!O:O,""),
_xlfn.XLOOKUP(_xlfn.CONCAT(17,"-",$A295, "-", "A"), PlayerData!$M:$M,PlayerData!O:O,""),
_xlfn.XLOOKUP(_xlfn.CONCAT(18,"-",$A295, "-", "A"), PlayerData!$M:$M,PlayerData!O:O,"")))</f>
        <v>0</v>
      </c>
      <c r="M295" s="96" cm="1">
        <f t="array" ref="M29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_xlfn.XLOOKUP(_xlfn.CONCAT(0,"-",$A295, "-", "A"), PlayerData!$M:$M,PlayerData!R:R,""),
_xlfn.XLOOKUP(_xlfn.CONCAT(1,"-",$A295, "-", "A"), PlayerData!$M:$M,PlayerData!R:R,""),
_xlfn.XLOOKUP(_xlfn.CONCAT(2,"-",$A295, "-", "A"), PlayerData!$M:$M,PlayerData!R:R,""),
_xlfn.XLOOKUP(_xlfn.CONCAT(3,"-",$A295, "-", "A"), PlayerData!$M:$M,PlayerData!R:R,""),
_xlfn.XLOOKUP(_xlfn.CONCAT(4,"-",$A295, "-", "A"), PlayerData!$M:$M,PlayerData!R:R,""),
_xlfn.XLOOKUP(_xlfn.CONCAT(5,"-",$A295, "-", "A"), PlayerData!$M:$M,PlayerData!R:R,""),
_xlfn.XLOOKUP(_xlfn.CONCAT(6,"-",$A295, "-", "A"), PlayerData!$M:$M,PlayerData!R:R,""),
_xlfn.XLOOKUP(_xlfn.CONCAT(7,"-",$A295, "-", "A"), PlayerData!$M:$M,PlayerData!R:R,""),
_xlfn.XLOOKUP(_xlfn.CONCAT(8,"-",$A295, "-", "A"), PlayerData!$M:$M,PlayerData!R:R,""),
_xlfn.XLOOKUP(_xlfn.CONCAT(9,"-",$A295, "-", "A"), PlayerData!$M:$M,PlayerData!R:R,""),
_xlfn.XLOOKUP(_xlfn.CONCAT(10,"-",$A295, "-", "A"), PlayerData!$M:$M,PlayerData!R:R,""),
_xlfn.XLOOKUP(_xlfn.CONCAT(11,"-",$A295, "-", "A"), PlayerData!$M:$M,PlayerData!R:R,""),
_xlfn.XLOOKUP(_xlfn.CONCAT(12,"-",$A295, "-", "A"), PlayerData!$M:$M,PlayerData!R:R,""),
_xlfn.XLOOKUP(_xlfn.CONCAT(13,"-",$A295, "-", "A"), PlayerData!$M:$M,PlayerData!R:R,""),
_xlfn.XLOOKUP(_xlfn.CONCAT(14,"-",$A295, "-", "A"), PlayerData!$M:$M,PlayerData!R:R,""),
_xlfn.XLOOKUP(_xlfn.CONCAT(15,"-",$A295, "-", "A"), PlayerData!$M:$M,PlayerData!R:R,""),
_xlfn.XLOOKUP(_xlfn.CONCAT(16,"-",$A295, "-", "A"), PlayerData!$M:$M,PlayerData!R:R,""),
_xlfn.XLOOKUP(_xlfn.CONCAT(17,"-",$A295, "-", "A"), PlayerData!$M:$M,PlayerData!R:R,""),
_xlfn.XLOOKUP(_xlfn.CONCAT(18,"-",$A295, "-", "A"), PlayerData!$M:$M,PlayerData!R:R,"")))</f>
        <v>0.56999999999999995</v>
      </c>
      <c r="N295" s="134">
        <f t="shared" si="29"/>
        <v>25.909090909090903</v>
      </c>
      <c r="O295" s="134">
        <f t="shared" si="30"/>
        <v>0</v>
      </c>
      <c r="P295" s="73">
        <f t="shared" si="31"/>
        <v>7.6819407008086253</v>
      </c>
      <c r="Q295" s="132" cm="1">
        <f t="array" ref="Q295">IF(OR($A295=Solver!$T$12:$T$201),0,SUMPRODUCT($H295:$J295,$T$4:$V$4))</f>
        <v>15.363881401617251</v>
      </c>
      <c r="R295" s="73" cm="1">
        <f t="array" ref="R295">IF(OR($A295=Solver!$T$12:$T$201),0, SUMPRODUCT($N295:$P295, $T$4:$V$4))</f>
        <v>7.6819407008086253</v>
      </c>
    </row>
    <row r="296" spans="1:18">
      <c r="A296" s="55">
        <v>294</v>
      </c>
      <c r="B296" s="55" t="str">
        <f>_xlfn.XLOOKUP($A296, PlayerData!$B$3:$B$394, PlayerData!C$3:C$394)</f>
        <v>ARS</v>
      </c>
      <c r="C296" s="55" t="str">
        <f>_xlfn.XLOOKUP($A296, PlayerData!$B$3:$B$394, PlayerData!D$3:D$394)</f>
        <v>D</v>
      </c>
      <c r="D296" s="31" t="str">
        <f>_xlfn.XLOOKUP($A296, PlayerData!$B$3:$B$394, PlayerData!E$3:E$394)</f>
        <v>Holding</v>
      </c>
      <c r="E296" s="136" cm="1">
        <f t="array" ref="E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"H"), PlayerData!$G:$G,PlayerData!H:H,""),
_xlfn.XLOOKUP(_xlfn.CONCAT(1,"-",$A296, "-", "H"), PlayerData!$G:$G,PlayerData!H:H,""),
_xlfn.XLOOKUP(_xlfn.CONCAT(2,"-",$A296, "-", "H"), PlayerData!$G:$G,PlayerData!H:H,""),
_xlfn.XLOOKUP(_xlfn.CONCAT(3,"-",$A296, "-", "H"), PlayerData!$G:$G,PlayerData!H:H,""),
_xlfn.XLOOKUP(_xlfn.CONCAT(4,"-",$A296, "-", "H"), PlayerData!$G:$G,PlayerData!H:H,""),
_xlfn.XLOOKUP(_xlfn.CONCAT(5,"-",$A296, "-", "H"), PlayerData!$G:$G,PlayerData!H:H,""),
_xlfn.XLOOKUP(_xlfn.CONCAT(6,"-",$A296, "-", "H"), PlayerData!$G:$G,PlayerData!H:H,""),
_xlfn.XLOOKUP(_xlfn.CONCAT(7,"-",$A296, "-", "H"), PlayerData!$G:$G,PlayerData!H:H,""),
_xlfn.XLOOKUP(_xlfn.CONCAT(8,"-",$A296, "-", "H"), PlayerData!$G:$G,PlayerData!H:H,""),
_xlfn.XLOOKUP(_xlfn.CONCAT(9,"-",$A296, "-", "H"), PlayerData!$G:$G,PlayerData!H:H,""),
_xlfn.XLOOKUP(_xlfn.CONCAT(10,"-",$A296, "-", "H"), PlayerData!$G:$G,PlayerData!H:H,""),
_xlfn.XLOOKUP(_xlfn.CONCAT(11,"-",$A296, "-", "H"), PlayerData!$G:$G,PlayerData!H:H,""),
_xlfn.XLOOKUP(_xlfn.CONCAT(12,"-",$A296, "-", "H"), PlayerData!$G:$G,PlayerData!H:H,""),
_xlfn.XLOOKUP(_xlfn.CONCAT(13,"-",$A296, "-", "H"), PlayerData!$G:$G,PlayerData!H:H,""),
_xlfn.XLOOKUP(_xlfn.CONCAT(14,"-",$A296, "-", "H"), PlayerData!$G:$G,PlayerData!H:H,""),
_xlfn.XLOOKUP(_xlfn.CONCAT(15,"-",$A296, "-", "H"), PlayerData!$G:$G,PlayerData!H:H,""),
_xlfn.XLOOKUP(_xlfn.CONCAT(16,"-",$A296, "-", "H"), PlayerData!$G:$G,PlayerData!H:H,""),
_xlfn.XLOOKUP(_xlfn.CONCAT(17,"-",$A296, "-", "H"), PlayerData!$G:$G,PlayerData!H:H,""),
_xlfn.XLOOKUP(_xlfn.CONCAT(18,"-",$A296, "-", "H"), PlayerData!$G:$G,PlayerData!H:H,"")))</f>
        <v>1</v>
      </c>
      <c r="F296" s="136" cm="1">
        <f t="array" ref="F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"H"), PlayerData!$G:$G,PlayerData!I:I,""),
_xlfn.XLOOKUP(_xlfn.CONCAT(1,"-",$A296, "-", "H"), PlayerData!$G:$G,PlayerData!I:I,""),
_xlfn.XLOOKUP(_xlfn.CONCAT(2,"-",$A296, "-", "H"), PlayerData!$G:$G,PlayerData!I:I,""),
_xlfn.XLOOKUP(_xlfn.CONCAT(3,"-",$A296, "-", "H"), PlayerData!$G:$G,PlayerData!I:I,""),
_xlfn.XLOOKUP(_xlfn.CONCAT(4,"-",$A296, "-", "H"), PlayerData!$G:$G,PlayerData!I:I,""),
_xlfn.XLOOKUP(_xlfn.CONCAT(5,"-",$A296, "-", "H"), PlayerData!$G:$G,PlayerData!I:I,""),
_xlfn.XLOOKUP(_xlfn.CONCAT(6,"-",$A296, "-", "H"), PlayerData!$G:$G,PlayerData!I:I,""),
_xlfn.XLOOKUP(_xlfn.CONCAT(7,"-",$A296, "-", "H"), PlayerData!$G:$G,PlayerData!I:I,""),
_xlfn.XLOOKUP(_xlfn.CONCAT(8,"-",$A296, "-", "H"), PlayerData!$G:$G,PlayerData!I:I,""),
_xlfn.XLOOKUP(_xlfn.CONCAT(9,"-",$A296, "-", "H"), PlayerData!$G:$G,PlayerData!I:I,""),
_xlfn.XLOOKUP(_xlfn.CONCAT(10,"-",$A296, "-", "H"), PlayerData!$G:$G,PlayerData!I:I,""),
_xlfn.XLOOKUP(_xlfn.CONCAT(11,"-",$A296, "-", "H"), PlayerData!$G:$G,PlayerData!I:I,""),
_xlfn.XLOOKUP(_xlfn.CONCAT(12,"-",$A296, "-", "H"), PlayerData!$G:$G,PlayerData!I:I,""),
_xlfn.XLOOKUP(_xlfn.CONCAT(13,"-",$A296, "-", "H"), PlayerData!$G:$G,PlayerData!I:I,""),
_xlfn.XLOOKUP(_xlfn.CONCAT(14,"-",$A296, "-", "H"), PlayerData!$G:$G,PlayerData!I:I,""),
_xlfn.XLOOKUP(_xlfn.CONCAT(15,"-",$A296, "-", "H"), PlayerData!$G:$G,PlayerData!I:I,""),
_xlfn.XLOOKUP(_xlfn.CONCAT(16,"-",$A296, "-", "H"), PlayerData!$G:$G,PlayerData!I:I,""),
_xlfn.XLOOKUP(_xlfn.CONCAT(17,"-",$A296, "-", "H"), PlayerData!$G:$G,PlayerData!I:I,""),
_xlfn.XLOOKUP(_xlfn.CONCAT(18,"-",$A296, "-", "H"), PlayerData!$G:$G,PlayerData!I:I,"")))</f>
        <v>0</v>
      </c>
      <c r="G296" s="90" cm="1">
        <f t="array" ref="G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"H"), PlayerData!$G:$G,PlayerData!L:L,""),
_xlfn.XLOOKUP(_xlfn.CONCAT(1,"-",$A296, "-", "H"), PlayerData!$G:$G,PlayerData!L:L,""),
_xlfn.XLOOKUP(_xlfn.CONCAT(2,"-",$A296, "-", "H"), PlayerData!$G:$G,PlayerData!L:L,""),
_xlfn.XLOOKUP(_xlfn.CONCAT(3,"-",$A296, "-", "H"), PlayerData!$G:$G,PlayerData!L:L,""),
_xlfn.XLOOKUP(_xlfn.CONCAT(4,"-",$A296, "-", "H"), PlayerData!$G:$G,PlayerData!L:L,""),
_xlfn.XLOOKUP(_xlfn.CONCAT(5,"-",$A296, "-", "H"), PlayerData!$G:$G,PlayerData!L:L,""),
_xlfn.XLOOKUP(_xlfn.CONCAT(6,"-",$A296, "-", "H"), PlayerData!$G:$G,PlayerData!L:L,""),
_xlfn.XLOOKUP(_xlfn.CONCAT(7,"-",$A296, "-", "H"), PlayerData!$G:$G,PlayerData!L:L,""),
_xlfn.XLOOKUP(_xlfn.CONCAT(8,"-",$A296, "-", "H"), PlayerData!$G:$G,PlayerData!L:L,""),
_xlfn.XLOOKUP(_xlfn.CONCAT(9,"-",$A296, "-", "H"), PlayerData!$G:$G,PlayerData!L:L,""),
_xlfn.XLOOKUP(_xlfn.CONCAT(10,"-",$A296, "-", "H"), PlayerData!$G:$G,PlayerData!L:L,""),
_xlfn.XLOOKUP(_xlfn.CONCAT(11,"-",$A296, "-", "H"), PlayerData!$G:$G,PlayerData!L:L,""),
_xlfn.XLOOKUP(_xlfn.CONCAT(12,"-",$A296, "-", "H"), PlayerData!$G:$G,PlayerData!L:L,""),
_xlfn.XLOOKUP(_xlfn.CONCAT(13,"-",$A296, "-", "H"), PlayerData!$G:$G,PlayerData!L:L,""),
_xlfn.XLOOKUP(_xlfn.CONCAT(14,"-",$A296, "-", "H"), PlayerData!$G:$G,PlayerData!L:L,""),
_xlfn.XLOOKUP(_xlfn.CONCAT(15,"-",$A296, "-", "H"), PlayerData!$G:$G,PlayerData!L:L,""),
_xlfn.XLOOKUP(_xlfn.CONCAT(16,"-",$A296, "-", "H"), PlayerData!$G:$G,PlayerData!L:L,""),
_xlfn.XLOOKUP(_xlfn.CONCAT(17,"-",$A296, "-", "H"), PlayerData!$G:$G,PlayerData!L:L,""),
_xlfn.XLOOKUP(_xlfn.CONCAT(18,"-",$A296, "-", "H"), PlayerData!$G:$G,PlayerData!L:L,"")))</f>
        <v>0.18</v>
      </c>
      <c r="H296" s="132">
        <f t="shared" si="26"/>
        <v>22.727272727272727</v>
      </c>
      <c r="I296" s="132">
        <f t="shared" si="27"/>
        <v>0</v>
      </c>
      <c r="J296" s="72">
        <f t="shared" si="28"/>
        <v>2.4258760107816713</v>
      </c>
      <c r="K296" s="138" cm="1">
        <f t="array" ref="K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"A"), PlayerData!$M:$M,PlayerData!N:N,""),
_xlfn.XLOOKUP(_xlfn.CONCAT(1,"-",$A296, "-", "A"), PlayerData!$M:$M,PlayerData!N:N,""),
_xlfn.XLOOKUP(_xlfn.CONCAT(2,"-",$A296, "-", "A"), PlayerData!$M:$M,PlayerData!N:N,""),
_xlfn.XLOOKUP(_xlfn.CONCAT(3,"-",$A296, "-", "A"), PlayerData!$M:$M,PlayerData!N:N,""),
_xlfn.XLOOKUP(_xlfn.CONCAT(4,"-",$A296, "-", "A"), PlayerData!$M:$M,PlayerData!N:N,""),
_xlfn.XLOOKUP(_xlfn.CONCAT(5,"-",$A296, "-", "A"), PlayerData!$M:$M,PlayerData!N:N,""),
_xlfn.XLOOKUP(_xlfn.CONCAT(6,"-",$A296, "-", "A"), PlayerData!$M:$M,PlayerData!N:N,""),
_xlfn.XLOOKUP(_xlfn.CONCAT(7,"-",$A296, "-", "A"), PlayerData!$M:$M,PlayerData!N:N,""),
_xlfn.XLOOKUP(_xlfn.CONCAT(8,"-",$A296, "-", "A"), PlayerData!$M:$M,PlayerData!N:N,""),
_xlfn.XLOOKUP(_xlfn.CONCAT(9,"-",$A296, "-", "A"), PlayerData!$M:$M,PlayerData!N:N,""),
_xlfn.XLOOKUP(_xlfn.CONCAT(10,"-",$A296, "-", "A"), PlayerData!$M:$M,PlayerData!N:N,""),
_xlfn.XLOOKUP(_xlfn.CONCAT(11,"-",$A296, "-", "A"), PlayerData!$M:$M,PlayerData!N:N,""),
_xlfn.XLOOKUP(_xlfn.CONCAT(12,"-",$A296, "-", "A"), PlayerData!$M:$M,PlayerData!N:N,""),
_xlfn.XLOOKUP(_xlfn.CONCAT(13,"-",$A296, "-", "A"), PlayerData!$M:$M,PlayerData!N:N,""),
_xlfn.XLOOKUP(_xlfn.CONCAT(14,"-",$A296, "-", "A"), PlayerData!$M:$M,PlayerData!N:N,""),
_xlfn.XLOOKUP(_xlfn.CONCAT(15,"-",$A296, "-", "A"), PlayerData!$M:$M,PlayerData!N:N,""),
_xlfn.XLOOKUP(_xlfn.CONCAT(16,"-",$A296, "-", "A"), PlayerData!$M:$M,PlayerData!N:N,""),
_xlfn.XLOOKUP(_xlfn.CONCAT(17,"-",$A296, "-", "A"), PlayerData!$M:$M,PlayerData!N:N,""),
_xlfn.XLOOKUP(_xlfn.CONCAT(18,"-",$A296, "-", "A"), PlayerData!$M:$M,PlayerData!N:N,"")))</f>
        <v>0</v>
      </c>
      <c r="L296" s="138" cm="1">
        <f t="array" ref="L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"A"), PlayerData!$M:$M,PlayerData!O:O,""),
_xlfn.XLOOKUP(_xlfn.CONCAT(1,"-",$A296, "-", "A"), PlayerData!$M:$M,PlayerData!O:O,""),
_xlfn.XLOOKUP(_xlfn.CONCAT(2,"-",$A296, "-", "A"), PlayerData!$M:$M,PlayerData!O:O,""),
_xlfn.XLOOKUP(_xlfn.CONCAT(3,"-",$A296, "-", "A"), PlayerData!$M:$M,PlayerData!O:O,""),
_xlfn.XLOOKUP(_xlfn.CONCAT(4,"-",$A296, "-", "A"), PlayerData!$M:$M,PlayerData!O:O,""),
_xlfn.XLOOKUP(_xlfn.CONCAT(5,"-",$A296, "-", "A"), PlayerData!$M:$M,PlayerData!O:O,""),
_xlfn.XLOOKUP(_xlfn.CONCAT(6,"-",$A296, "-", "A"), PlayerData!$M:$M,PlayerData!O:O,""),
_xlfn.XLOOKUP(_xlfn.CONCAT(7,"-",$A296, "-", "A"), PlayerData!$M:$M,PlayerData!O:O,""),
_xlfn.XLOOKUP(_xlfn.CONCAT(8,"-",$A296, "-", "A"), PlayerData!$M:$M,PlayerData!O:O,""),
_xlfn.XLOOKUP(_xlfn.CONCAT(9,"-",$A296, "-", "A"), PlayerData!$M:$M,PlayerData!O:O,""),
_xlfn.XLOOKUP(_xlfn.CONCAT(10,"-",$A296, "-", "A"), PlayerData!$M:$M,PlayerData!O:O,""),
_xlfn.XLOOKUP(_xlfn.CONCAT(11,"-",$A296, "-", "A"), PlayerData!$M:$M,PlayerData!O:O,""),
_xlfn.XLOOKUP(_xlfn.CONCAT(12,"-",$A296, "-", "A"), PlayerData!$M:$M,PlayerData!O:O,""),
_xlfn.XLOOKUP(_xlfn.CONCAT(13,"-",$A296, "-", "A"), PlayerData!$M:$M,PlayerData!O:O,""),
_xlfn.XLOOKUP(_xlfn.CONCAT(14,"-",$A296, "-", "A"), PlayerData!$M:$M,PlayerData!O:O,""),
_xlfn.XLOOKUP(_xlfn.CONCAT(15,"-",$A296, "-", "A"), PlayerData!$M:$M,PlayerData!O:O,""),
_xlfn.XLOOKUP(_xlfn.CONCAT(16,"-",$A296, "-", "A"), PlayerData!$M:$M,PlayerData!O:O,""),
_xlfn.XLOOKUP(_xlfn.CONCAT(17,"-",$A296, "-", "A"), PlayerData!$M:$M,PlayerData!O:O,""),
_xlfn.XLOOKUP(_xlfn.CONCAT(18,"-",$A296, "-", "A"), PlayerData!$M:$M,PlayerData!O:O,"")))</f>
        <v>0</v>
      </c>
      <c r="M296" s="96" cm="1">
        <f t="array" ref="M29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_xlfn.XLOOKUP(_xlfn.CONCAT(0,"-",$A296, "-", "A"), PlayerData!$M:$M,PlayerData!R:R,""),
_xlfn.XLOOKUP(_xlfn.CONCAT(1,"-",$A296, "-", "A"), PlayerData!$M:$M,PlayerData!R:R,""),
_xlfn.XLOOKUP(_xlfn.CONCAT(2,"-",$A296, "-", "A"), PlayerData!$M:$M,PlayerData!R:R,""),
_xlfn.XLOOKUP(_xlfn.CONCAT(3,"-",$A296, "-", "A"), PlayerData!$M:$M,PlayerData!R:R,""),
_xlfn.XLOOKUP(_xlfn.CONCAT(4,"-",$A296, "-", "A"), PlayerData!$M:$M,PlayerData!R:R,""),
_xlfn.XLOOKUP(_xlfn.CONCAT(5,"-",$A296, "-", "A"), PlayerData!$M:$M,PlayerData!R:R,""),
_xlfn.XLOOKUP(_xlfn.CONCAT(6,"-",$A296, "-", "A"), PlayerData!$M:$M,PlayerData!R:R,""),
_xlfn.XLOOKUP(_xlfn.CONCAT(7,"-",$A296, "-", "A"), PlayerData!$M:$M,PlayerData!R:R,""),
_xlfn.XLOOKUP(_xlfn.CONCAT(8,"-",$A296, "-", "A"), PlayerData!$M:$M,PlayerData!R:R,""),
_xlfn.XLOOKUP(_xlfn.CONCAT(9,"-",$A296, "-", "A"), PlayerData!$M:$M,PlayerData!R:R,""),
_xlfn.XLOOKUP(_xlfn.CONCAT(10,"-",$A296, "-", "A"), PlayerData!$M:$M,PlayerData!R:R,""),
_xlfn.XLOOKUP(_xlfn.CONCAT(11,"-",$A296, "-", "A"), PlayerData!$M:$M,PlayerData!R:R,""),
_xlfn.XLOOKUP(_xlfn.CONCAT(12,"-",$A296, "-", "A"), PlayerData!$M:$M,PlayerData!R:R,""),
_xlfn.XLOOKUP(_xlfn.CONCAT(13,"-",$A296, "-", "A"), PlayerData!$M:$M,PlayerData!R:R,""),
_xlfn.XLOOKUP(_xlfn.CONCAT(14,"-",$A296, "-", "A"), PlayerData!$M:$M,PlayerData!R:R,""),
_xlfn.XLOOKUP(_xlfn.CONCAT(15,"-",$A296, "-", "A"), PlayerData!$M:$M,PlayerData!R:R,""),
_xlfn.XLOOKUP(_xlfn.CONCAT(16,"-",$A296, "-", "A"), PlayerData!$M:$M,PlayerData!R:R,""),
_xlfn.XLOOKUP(_xlfn.CONCAT(17,"-",$A296, "-", "A"), PlayerData!$M:$M,PlayerData!R:R,""),
_xlfn.XLOOKUP(_xlfn.CONCAT(18,"-",$A296, "-", "A"), PlayerData!$M:$M,PlayerData!R:R,"")))</f>
        <v>0</v>
      </c>
      <c r="N296" s="134">
        <f t="shared" si="29"/>
        <v>0</v>
      </c>
      <c r="O296" s="134">
        <f t="shared" si="30"/>
        <v>0</v>
      </c>
      <c r="P296" s="73">
        <f t="shared" si="31"/>
        <v>0</v>
      </c>
      <c r="Q296" s="132" cm="1">
        <f t="array" ref="Q296">IF(OR($A296=Solver!$T$12:$T$201),0,SUMPRODUCT($H296:$J296,$T$4:$V$4))</f>
        <v>2.4258760107816713</v>
      </c>
      <c r="R296" s="73" cm="1">
        <f t="array" ref="R296">IF(OR($A296=Solver!$T$12:$T$201),0, SUMPRODUCT($N296:$P296, $T$4:$V$4))</f>
        <v>0</v>
      </c>
    </row>
    <row r="297" spans="1:18">
      <c r="A297" s="55">
        <v>295</v>
      </c>
      <c r="B297" s="55" t="str">
        <f>_xlfn.XLOOKUP($A297, PlayerData!$B$3:$B$394, PlayerData!C$3:C$394)</f>
        <v>BHA</v>
      </c>
      <c r="C297" s="55" t="str">
        <f>_xlfn.XLOOKUP($A297, PlayerData!$B$3:$B$394, PlayerData!D$3:D$394)</f>
        <v>D</v>
      </c>
      <c r="D297" s="31" t="str">
        <f>_xlfn.XLOOKUP($A297, PlayerData!$B$3:$B$394, PlayerData!E$3:E$394)</f>
        <v>Duffy</v>
      </c>
      <c r="E297" s="136" cm="1">
        <f t="array" ref="E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"H"), PlayerData!$G:$G,PlayerData!H:H,""),
_xlfn.XLOOKUP(_xlfn.CONCAT(1,"-",$A297, "-", "H"), PlayerData!$G:$G,PlayerData!H:H,""),
_xlfn.XLOOKUP(_xlfn.CONCAT(2,"-",$A297, "-", "H"), PlayerData!$G:$G,PlayerData!H:H,""),
_xlfn.XLOOKUP(_xlfn.CONCAT(3,"-",$A297, "-", "H"), PlayerData!$G:$G,PlayerData!H:H,""),
_xlfn.XLOOKUP(_xlfn.CONCAT(4,"-",$A297, "-", "H"), PlayerData!$G:$G,PlayerData!H:H,""),
_xlfn.XLOOKUP(_xlfn.CONCAT(5,"-",$A297, "-", "H"), PlayerData!$G:$G,PlayerData!H:H,""),
_xlfn.XLOOKUP(_xlfn.CONCAT(6,"-",$A297, "-", "H"), PlayerData!$G:$G,PlayerData!H:H,""),
_xlfn.XLOOKUP(_xlfn.CONCAT(7,"-",$A297, "-", "H"), PlayerData!$G:$G,PlayerData!H:H,""),
_xlfn.XLOOKUP(_xlfn.CONCAT(8,"-",$A297, "-", "H"), PlayerData!$G:$G,PlayerData!H:H,""),
_xlfn.XLOOKUP(_xlfn.CONCAT(9,"-",$A297, "-", "H"), PlayerData!$G:$G,PlayerData!H:H,""),
_xlfn.XLOOKUP(_xlfn.CONCAT(10,"-",$A297, "-", "H"), PlayerData!$G:$G,PlayerData!H:H,""),
_xlfn.XLOOKUP(_xlfn.CONCAT(11,"-",$A297, "-", "H"), PlayerData!$G:$G,PlayerData!H:H,""),
_xlfn.XLOOKUP(_xlfn.CONCAT(12,"-",$A297, "-", "H"), PlayerData!$G:$G,PlayerData!H:H,""),
_xlfn.XLOOKUP(_xlfn.CONCAT(13,"-",$A297, "-", "H"), PlayerData!$G:$G,PlayerData!H:H,""),
_xlfn.XLOOKUP(_xlfn.CONCAT(14,"-",$A297, "-", "H"), PlayerData!$G:$G,PlayerData!H:H,""),
_xlfn.XLOOKUP(_xlfn.CONCAT(15,"-",$A297, "-", "H"), PlayerData!$G:$G,PlayerData!H:H,""),
_xlfn.XLOOKUP(_xlfn.CONCAT(16,"-",$A297, "-", "H"), PlayerData!$G:$G,PlayerData!H:H,""),
_xlfn.XLOOKUP(_xlfn.CONCAT(17,"-",$A297, "-", "H"), PlayerData!$G:$G,PlayerData!H:H,""),
_xlfn.XLOOKUP(_xlfn.CONCAT(18,"-",$A297, "-", "H"), PlayerData!$G:$G,PlayerData!H:H,"")))</f>
        <v>0.33</v>
      </c>
      <c r="F297" s="136" cm="1">
        <f t="array" ref="F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"H"), PlayerData!$G:$G,PlayerData!I:I,""),
_xlfn.XLOOKUP(_xlfn.CONCAT(1,"-",$A297, "-", "H"), PlayerData!$G:$G,PlayerData!I:I,""),
_xlfn.XLOOKUP(_xlfn.CONCAT(2,"-",$A297, "-", "H"), PlayerData!$G:$G,PlayerData!I:I,""),
_xlfn.XLOOKUP(_xlfn.CONCAT(3,"-",$A297, "-", "H"), PlayerData!$G:$G,PlayerData!I:I,""),
_xlfn.XLOOKUP(_xlfn.CONCAT(4,"-",$A297, "-", "H"), PlayerData!$G:$G,PlayerData!I:I,""),
_xlfn.XLOOKUP(_xlfn.CONCAT(5,"-",$A297, "-", "H"), PlayerData!$G:$G,PlayerData!I:I,""),
_xlfn.XLOOKUP(_xlfn.CONCAT(6,"-",$A297, "-", "H"), PlayerData!$G:$G,PlayerData!I:I,""),
_xlfn.XLOOKUP(_xlfn.CONCAT(7,"-",$A297, "-", "H"), PlayerData!$G:$G,PlayerData!I:I,""),
_xlfn.XLOOKUP(_xlfn.CONCAT(8,"-",$A297, "-", "H"), PlayerData!$G:$G,PlayerData!I:I,""),
_xlfn.XLOOKUP(_xlfn.CONCAT(9,"-",$A297, "-", "H"), PlayerData!$G:$G,PlayerData!I:I,""),
_xlfn.XLOOKUP(_xlfn.CONCAT(10,"-",$A297, "-", "H"), PlayerData!$G:$G,PlayerData!I:I,""),
_xlfn.XLOOKUP(_xlfn.CONCAT(11,"-",$A297, "-", "H"), PlayerData!$G:$G,PlayerData!I:I,""),
_xlfn.XLOOKUP(_xlfn.CONCAT(12,"-",$A297, "-", "H"), PlayerData!$G:$G,PlayerData!I:I,""),
_xlfn.XLOOKUP(_xlfn.CONCAT(13,"-",$A297, "-", "H"), PlayerData!$G:$G,PlayerData!I:I,""),
_xlfn.XLOOKUP(_xlfn.CONCAT(14,"-",$A297, "-", "H"), PlayerData!$G:$G,PlayerData!I:I,""),
_xlfn.XLOOKUP(_xlfn.CONCAT(15,"-",$A297, "-", "H"), PlayerData!$G:$G,PlayerData!I:I,""),
_xlfn.XLOOKUP(_xlfn.CONCAT(16,"-",$A297, "-", "H"), PlayerData!$G:$G,PlayerData!I:I,""),
_xlfn.XLOOKUP(_xlfn.CONCAT(17,"-",$A297, "-", "H"), PlayerData!$G:$G,PlayerData!I:I,""),
_xlfn.XLOOKUP(_xlfn.CONCAT(18,"-",$A297, "-", "H"), PlayerData!$G:$G,PlayerData!I:I,"")))</f>
        <v>0</v>
      </c>
      <c r="G297" s="90" cm="1">
        <f t="array" ref="G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"H"), PlayerData!$G:$G,PlayerData!L:L,""),
_xlfn.XLOOKUP(_xlfn.CONCAT(1,"-",$A297, "-", "H"), PlayerData!$G:$G,PlayerData!L:L,""),
_xlfn.XLOOKUP(_xlfn.CONCAT(2,"-",$A297, "-", "H"), PlayerData!$G:$G,PlayerData!L:L,""),
_xlfn.XLOOKUP(_xlfn.CONCAT(3,"-",$A297, "-", "H"), PlayerData!$G:$G,PlayerData!L:L,""),
_xlfn.XLOOKUP(_xlfn.CONCAT(4,"-",$A297, "-", "H"), PlayerData!$G:$G,PlayerData!L:L,""),
_xlfn.XLOOKUP(_xlfn.CONCAT(5,"-",$A297, "-", "H"), PlayerData!$G:$G,PlayerData!L:L,""),
_xlfn.XLOOKUP(_xlfn.CONCAT(6,"-",$A297, "-", "H"), PlayerData!$G:$G,PlayerData!L:L,""),
_xlfn.XLOOKUP(_xlfn.CONCAT(7,"-",$A297, "-", "H"), PlayerData!$G:$G,PlayerData!L:L,""),
_xlfn.XLOOKUP(_xlfn.CONCAT(8,"-",$A297, "-", "H"), PlayerData!$G:$G,PlayerData!L:L,""),
_xlfn.XLOOKUP(_xlfn.CONCAT(9,"-",$A297, "-", "H"), PlayerData!$G:$G,PlayerData!L:L,""),
_xlfn.XLOOKUP(_xlfn.CONCAT(10,"-",$A297, "-", "H"), PlayerData!$G:$G,PlayerData!L:L,""),
_xlfn.XLOOKUP(_xlfn.CONCAT(11,"-",$A297, "-", "H"), PlayerData!$G:$G,PlayerData!L:L,""),
_xlfn.XLOOKUP(_xlfn.CONCAT(12,"-",$A297, "-", "H"), PlayerData!$G:$G,PlayerData!L:L,""),
_xlfn.XLOOKUP(_xlfn.CONCAT(13,"-",$A297, "-", "H"), PlayerData!$G:$G,PlayerData!L:L,""),
_xlfn.XLOOKUP(_xlfn.CONCAT(14,"-",$A297, "-", "H"), PlayerData!$G:$G,PlayerData!L:L,""),
_xlfn.XLOOKUP(_xlfn.CONCAT(15,"-",$A297, "-", "H"), PlayerData!$G:$G,PlayerData!L:L,""),
_xlfn.XLOOKUP(_xlfn.CONCAT(16,"-",$A297, "-", "H"), PlayerData!$G:$G,PlayerData!L:L,""),
_xlfn.XLOOKUP(_xlfn.CONCAT(17,"-",$A297, "-", "H"), PlayerData!$G:$G,PlayerData!L:L,""),
_xlfn.XLOOKUP(_xlfn.CONCAT(18,"-",$A297, "-", "H"), PlayerData!$G:$G,PlayerData!L:L,"")))</f>
        <v>0.09</v>
      </c>
      <c r="H297" s="132">
        <f t="shared" si="26"/>
        <v>7.4999999999999991</v>
      </c>
      <c r="I297" s="132">
        <f t="shared" si="27"/>
        <v>0</v>
      </c>
      <c r="J297" s="72">
        <f t="shared" si="28"/>
        <v>1.2129380053908356</v>
      </c>
      <c r="K297" s="138" cm="1">
        <f t="array" ref="K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"A"), PlayerData!$M:$M,PlayerData!N:N,""),
_xlfn.XLOOKUP(_xlfn.CONCAT(1,"-",$A297, "-", "A"), PlayerData!$M:$M,PlayerData!N:N,""),
_xlfn.XLOOKUP(_xlfn.CONCAT(2,"-",$A297, "-", "A"), PlayerData!$M:$M,PlayerData!N:N,""),
_xlfn.XLOOKUP(_xlfn.CONCAT(3,"-",$A297, "-", "A"), PlayerData!$M:$M,PlayerData!N:N,""),
_xlfn.XLOOKUP(_xlfn.CONCAT(4,"-",$A297, "-", "A"), PlayerData!$M:$M,PlayerData!N:N,""),
_xlfn.XLOOKUP(_xlfn.CONCAT(5,"-",$A297, "-", "A"), PlayerData!$M:$M,PlayerData!N:N,""),
_xlfn.XLOOKUP(_xlfn.CONCAT(6,"-",$A297, "-", "A"), PlayerData!$M:$M,PlayerData!N:N,""),
_xlfn.XLOOKUP(_xlfn.CONCAT(7,"-",$A297, "-", "A"), PlayerData!$M:$M,PlayerData!N:N,""),
_xlfn.XLOOKUP(_xlfn.CONCAT(8,"-",$A297, "-", "A"), PlayerData!$M:$M,PlayerData!N:N,""),
_xlfn.XLOOKUP(_xlfn.CONCAT(9,"-",$A297, "-", "A"), PlayerData!$M:$M,PlayerData!N:N,""),
_xlfn.XLOOKUP(_xlfn.CONCAT(10,"-",$A297, "-", "A"), PlayerData!$M:$M,PlayerData!N:N,""),
_xlfn.XLOOKUP(_xlfn.CONCAT(11,"-",$A297, "-", "A"), PlayerData!$M:$M,PlayerData!N:N,""),
_xlfn.XLOOKUP(_xlfn.CONCAT(12,"-",$A297, "-", "A"), PlayerData!$M:$M,PlayerData!N:N,""),
_xlfn.XLOOKUP(_xlfn.CONCAT(13,"-",$A297, "-", "A"), PlayerData!$M:$M,PlayerData!N:N,""),
_xlfn.XLOOKUP(_xlfn.CONCAT(14,"-",$A297, "-", "A"), PlayerData!$M:$M,PlayerData!N:N,""),
_xlfn.XLOOKUP(_xlfn.CONCAT(15,"-",$A297, "-", "A"), PlayerData!$M:$M,PlayerData!N:N,""),
_xlfn.XLOOKUP(_xlfn.CONCAT(16,"-",$A297, "-", "A"), PlayerData!$M:$M,PlayerData!N:N,""),
_xlfn.XLOOKUP(_xlfn.CONCAT(17,"-",$A297, "-", "A"), PlayerData!$M:$M,PlayerData!N:N,""),
_xlfn.XLOOKUP(_xlfn.CONCAT(18,"-",$A297, "-", "A"), PlayerData!$M:$M,PlayerData!N:N,"")))</f>
        <v>0.5</v>
      </c>
      <c r="L297" s="138" cm="1">
        <f t="array" ref="L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"A"), PlayerData!$M:$M,PlayerData!O:O,""),
_xlfn.XLOOKUP(_xlfn.CONCAT(1,"-",$A297, "-", "A"), PlayerData!$M:$M,PlayerData!O:O,""),
_xlfn.XLOOKUP(_xlfn.CONCAT(2,"-",$A297, "-", "A"), PlayerData!$M:$M,PlayerData!O:O,""),
_xlfn.XLOOKUP(_xlfn.CONCAT(3,"-",$A297, "-", "A"), PlayerData!$M:$M,PlayerData!O:O,""),
_xlfn.XLOOKUP(_xlfn.CONCAT(4,"-",$A297, "-", "A"), PlayerData!$M:$M,PlayerData!O:O,""),
_xlfn.XLOOKUP(_xlfn.CONCAT(5,"-",$A297, "-", "A"), PlayerData!$M:$M,PlayerData!O:O,""),
_xlfn.XLOOKUP(_xlfn.CONCAT(6,"-",$A297, "-", "A"), PlayerData!$M:$M,PlayerData!O:O,""),
_xlfn.XLOOKUP(_xlfn.CONCAT(7,"-",$A297, "-", "A"), PlayerData!$M:$M,PlayerData!O:O,""),
_xlfn.XLOOKUP(_xlfn.CONCAT(8,"-",$A297, "-", "A"), PlayerData!$M:$M,PlayerData!O:O,""),
_xlfn.XLOOKUP(_xlfn.CONCAT(9,"-",$A297, "-", "A"), PlayerData!$M:$M,PlayerData!O:O,""),
_xlfn.XLOOKUP(_xlfn.CONCAT(10,"-",$A297, "-", "A"), PlayerData!$M:$M,PlayerData!O:O,""),
_xlfn.XLOOKUP(_xlfn.CONCAT(11,"-",$A297, "-", "A"), PlayerData!$M:$M,PlayerData!O:O,""),
_xlfn.XLOOKUP(_xlfn.CONCAT(12,"-",$A297, "-", "A"), PlayerData!$M:$M,PlayerData!O:O,""),
_xlfn.XLOOKUP(_xlfn.CONCAT(13,"-",$A297, "-", "A"), PlayerData!$M:$M,PlayerData!O:O,""),
_xlfn.XLOOKUP(_xlfn.CONCAT(14,"-",$A297, "-", "A"), PlayerData!$M:$M,PlayerData!O:O,""),
_xlfn.XLOOKUP(_xlfn.CONCAT(15,"-",$A297, "-", "A"), PlayerData!$M:$M,PlayerData!O:O,""),
_xlfn.XLOOKUP(_xlfn.CONCAT(16,"-",$A297, "-", "A"), PlayerData!$M:$M,PlayerData!O:O,""),
_xlfn.XLOOKUP(_xlfn.CONCAT(17,"-",$A297, "-", "A"), PlayerData!$M:$M,PlayerData!O:O,""),
_xlfn.XLOOKUP(_xlfn.CONCAT(18,"-",$A297, "-", "A"), PlayerData!$M:$M,PlayerData!O:O,"")))</f>
        <v>0</v>
      </c>
      <c r="M297" s="96" cm="1">
        <f t="array" ref="M29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_xlfn.XLOOKUP(_xlfn.CONCAT(0,"-",$A297, "-", "A"), PlayerData!$M:$M,PlayerData!R:R,""),
_xlfn.XLOOKUP(_xlfn.CONCAT(1,"-",$A297, "-", "A"), PlayerData!$M:$M,PlayerData!R:R,""),
_xlfn.XLOOKUP(_xlfn.CONCAT(2,"-",$A297, "-", "A"), PlayerData!$M:$M,PlayerData!R:R,""),
_xlfn.XLOOKUP(_xlfn.CONCAT(3,"-",$A297, "-", "A"), PlayerData!$M:$M,PlayerData!R:R,""),
_xlfn.XLOOKUP(_xlfn.CONCAT(4,"-",$A297, "-", "A"), PlayerData!$M:$M,PlayerData!R:R,""),
_xlfn.XLOOKUP(_xlfn.CONCAT(5,"-",$A297, "-", "A"), PlayerData!$M:$M,PlayerData!R:R,""),
_xlfn.XLOOKUP(_xlfn.CONCAT(6,"-",$A297, "-", "A"), PlayerData!$M:$M,PlayerData!R:R,""),
_xlfn.XLOOKUP(_xlfn.CONCAT(7,"-",$A297, "-", "A"), PlayerData!$M:$M,PlayerData!R:R,""),
_xlfn.XLOOKUP(_xlfn.CONCAT(8,"-",$A297, "-", "A"), PlayerData!$M:$M,PlayerData!R:R,""),
_xlfn.XLOOKUP(_xlfn.CONCAT(9,"-",$A297, "-", "A"), PlayerData!$M:$M,PlayerData!R:R,""),
_xlfn.XLOOKUP(_xlfn.CONCAT(10,"-",$A297, "-", "A"), PlayerData!$M:$M,PlayerData!R:R,""),
_xlfn.XLOOKUP(_xlfn.CONCAT(11,"-",$A297, "-", "A"), PlayerData!$M:$M,PlayerData!R:R,""),
_xlfn.XLOOKUP(_xlfn.CONCAT(12,"-",$A297, "-", "A"), PlayerData!$M:$M,PlayerData!R:R,""),
_xlfn.XLOOKUP(_xlfn.CONCAT(13,"-",$A297, "-", "A"), PlayerData!$M:$M,PlayerData!R:R,""),
_xlfn.XLOOKUP(_xlfn.CONCAT(14,"-",$A297, "-", "A"), PlayerData!$M:$M,PlayerData!R:R,""),
_xlfn.XLOOKUP(_xlfn.CONCAT(15,"-",$A297, "-", "A"), PlayerData!$M:$M,PlayerData!R:R,""),
_xlfn.XLOOKUP(_xlfn.CONCAT(16,"-",$A297, "-", "A"), PlayerData!$M:$M,PlayerData!R:R,""),
_xlfn.XLOOKUP(_xlfn.CONCAT(17,"-",$A297, "-", "A"), PlayerData!$M:$M,PlayerData!R:R,""),
_xlfn.XLOOKUP(_xlfn.CONCAT(18,"-",$A297, "-", "A"), PlayerData!$M:$M,PlayerData!R:R,"")))</f>
        <v>0.12</v>
      </c>
      <c r="N297" s="134">
        <f t="shared" si="29"/>
        <v>11.363636363636363</v>
      </c>
      <c r="O297" s="134">
        <f t="shared" si="30"/>
        <v>0</v>
      </c>
      <c r="P297" s="73">
        <f t="shared" si="31"/>
        <v>1.6172506738544477</v>
      </c>
      <c r="Q297" s="132" cm="1">
        <f t="array" ref="Q297">IF(OR($A297=Solver!$T$12:$T$201),0,SUMPRODUCT($H297:$J297,$T$4:$V$4))</f>
        <v>1.2129380053908356</v>
      </c>
      <c r="R297" s="73" cm="1">
        <f t="array" ref="R297">IF(OR($A297=Solver!$T$12:$T$201),0, SUMPRODUCT($N297:$P297, $T$4:$V$4))</f>
        <v>1.6172506738544477</v>
      </c>
    </row>
    <row r="298" spans="1:18">
      <c r="A298" s="55">
        <v>296</v>
      </c>
      <c r="B298" s="55" t="str">
        <f>_xlfn.XLOOKUP($A298, PlayerData!$B$3:$B$394, PlayerData!C$3:C$394)</f>
        <v>BHA</v>
      </c>
      <c r="C298" s="55" t="str">
        <f>_xlfn.XLOOKUP($A298, PlayerData!$B$3:$B$394, PlayerData!D$3:D$394)</f>
        <v>D</v>
      </c>
      <c r="D298" s="31" t="str">
        <f>_xlfn.XLOOKUP($A298, PlayerData!$B$3:$B$394, PlayerData!E$3:E$394)</f>
        <v>Montoya</v>
      </c>
      <c r="E298" s="136" cm="1">
        <f t="array" ref="E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"H"), PlayerData!$G:$G,PlayerData!H:H,""),
_xlfn.XLOOKUP(_xlfn.CONCAT(1,"-",$A298, "-", "H"), PlayerData!$G:$G,PlayerData!H:H,""),
_xlfn.XLOOKUP(_xlfn.CONCAT(2,"-",$A298, "-", "H"), PlayerData!$G:$G,PlayerData!H:H,""),
_xlfn.XLOOKUP(_xlfn.CONCAT(3,"-",$A298, "-", "H"), PlayerData!$G:$G,PlayerData!H:H,""),
_xlfn.XLOOKUP(_xlfn.CONCAT(4,"-",$A298, "-", "H"), PlayerData!$G:$G,PlayerData!H:H,""),
_xlfn.XLOOKUP(_xlfn.CONCAT(5,"-",$A298, "-", "H"), PlayerData!$G:$G,PlayerData!H:H,""),
_xlfn.XLOOKUP(_xlfn.CONCAT(6,"-",$A298, "-", "H"), PlayerData!$G:$G,PlayerData!H:H,""),
_xlfn.XLOOKUP(_xlfn.CONCAT(7,"-",$A298, "-", "H"), PlayerData!$G:$G,PlayerData!H:H,""),
_xlfn.XLOOKUP(_xlfn.CONCAT(8,"-",$A298, "-", "H"), PlayerData!$G:$G,PlayerData!H:H,""),
_xlfn.XLOOKUP(_xlfn.CONCAT(9,"-",$A298, "-", "H"), PlayerData!$G:$G,PlayerData!H:H,""),
_xlfn.XLOOKUP(_xlfn.CONCAT(10,"-",$A298, "-", "H"), PlayerData!$G:$G,PlayerData!H:H,""),
_xlfn.XLOOKUP(_xlfn.CONCAT(11,"-",$A298, "-", "H"), PlayerData!$G:$G,PlayerData!H:H,""),
_xlfn.XLOOKUP(_xlfn.CONCAT(12,"-",$A298, "-", "H"), PlayerData!$G:$G,PlayerData!H:H,""),
_xlfn.XLOOKUP(_xlfn.CONCAT(13,"-",$A298, "-", "H"), PlayerData!$G:$G,PlayerData!H:H,""),
_xlfn.XLOOKUP(_xlfn.CONCAT(14,"-",$A298, "-", "H"), PlayerData!$G:$G,PlayerData!H:H,""),
_xlfn.XLOOKUP(_xlfn.CONCAT(15,"-",$A298, "-", "H"), PlayerData!$G:$G,PlayerData!H:H,""),
_xlfn.XLOOKUP(_xlfn.CONCAT(16,"-",$A298, "-", "H"), PlayerData!$G:$G,PlayerData!H:H,""),
_xlfn.XLOOKUP(_xlfn.CONCAT(17,"-",$A298, "-", "H"), PlayerData!$G:$G,PlayerData!H:H,""),
_xlfn.XLOOKUP(_xlfn.CONCAT(18,"-",$A298, "-", "H"), PlayerData!$G:$G,PlayerData!H:H,"")))</f>
        <v>0.2</v>
      </c>
      <c r="F298" s="136" cm="1">
        <f t="array" ref="F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"H"), PlayerData!$G:$G,PlayerData!I:I,""),
_xlfn.XLOOKUP(_xlfn.CONCAT(1,"-",$A298, "-", "H"), PlayerData!$G:$G,PlayerData!I:I,""),
_xlfn.XLOOKUP(_xlfn.CONCAT(2,"-",$A298, "-", "H"), PlayerData!$G:$G,PlayerData!I:I,""),
_xlfn.XLOOKUP(_xlfn.CONCAT(3,"-",$A298, "-", "H"), PlayerData!$G:$G,PlayerData!I:I,""),
_xlfn.XLOOKUP(_xlfn.CONCAT(4,"-",$A298, "-", "H"), PlayerData!$G:$G,PlayerData!I:I,""),
_xlfn.XLOOKUP(_xlfn.CONCAT(5,"-",$A298, "-", "H"), PlayerData!$G:$G,PlayerData!I:I,""),
_xlfn.XLOOKUP(_xlfn.CONCAT(6,"-",$A298, "-", "H"), PlayerData!$G:$G,PlayerData!I:I,""),
_xlfn.XLOOKUP(_xlfn.CONCAT(7,"-",$A298, "-", "H"), PlayerData!$G:$G,PlayerData!I:I,""),
_xlfn.XLOOKUP(_xlfn.CONCAT(8,"-",$A298, "-", "H"), PlayerData!$G:$G,PlayerData!I:I,""),
_xlfn.XLOOKUP(_xlfn.CONCAT(9,"-",$A298, "-", "H"), PlayerData!$G:$G,PlayerData!I:I,""),
_xlfn.XLOOKUP(_xlfn.CONCAT(10,"-",$A298, "-", "H"), PlayerData!$G:$G,PlayerData!I:I,""),
_xlfn.XLOOKUP(_xlfn.CONCAT(11,"-",$A298, "-", "H"), PlayerData!$G:$G,PlayerData!I:I,""),
_xlfn.XLOOKUP(_xlfn.CONCAT(12,"-",$A298, "-", "H"), PlayerData!$G:$G,PlayerData!I:I,""),
_xlfn.XLOOKUP(_xlfn.CONCAT(13,"-",$A298, "-", "H"), PlayerData!$G:$G,PlayerData!I:I,""),
_xlfn.XLOOKUP(_xlfn.CONCAT(14,"-",$A298, "-", "H"), PlayerData!$G:$G,PlayerData!I:I,""),
_xlfn.XLOOKUP(_xlfn.CONCAT(15,"-",$A298, "-", "H"), PlayerData!$G:$G,PlayerData!I:I,""),
_xlfn.XLOOKUP(_xlfn.CONCAT(16,"-",$A298, "-", "H"), PlayerData!$G:$G,PlayerData!I:I,""),
_xlfn.XLOOKUP(_xlfn.CONCAT(17,"-",$A298, "-", "H"), PlayerData!$G:$G,PlayerData!I:I,""),
_xlfn.XLOOKUP(_xlfn.CONCAT(18,"-",$A298, "-", "H"), PlayerData!$G:$G,PlayerData!I:I,"")))</f>
        <v>0</v>
      </c>
      <c r="G298" s="90" cm="1">
        <f t="array" ref="G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"H"), PlayerData!$G:$G,PlayerData!L:L,""),
_xlfn.XLOOKUP(_xlfn.CONCAT(1,"-",$A298, "-", "H"), PlayerData!$G:$G,PlayerData!L:L,""),
_xlfn.XLOOKUP(_xlfn.CONCAT(2,"-",$A298, "-", "H"), PlayerData!$G:$G,PlayerData!L:L,""),
_xlfn.XLOOKUP(_xlfn.CONCAT(3,"-",$A298, "-", "H"), PlayerData!$G:$G,PlayerData!L:L,""),
_xlfn.XLOOKUP(_xlfn.CONCAT(4,"-",$A298, "-", "H"), PlayerData!$G:$G,PlayerData!L:L,""),
_xlfn.XLOOKUP(_xlfn.CONCAT(5,"-",$A298, "-", "H"), PlayerData!$G:$G,PlayerData!L:L,""),
_xlfn.XLOOKUP(_xlfn.CONCAT(6,"-",$A298, "-", "H"), PlayerData!$G:$G,PlayerData!L:L,""),
_xlfn.XLOOKUP(_xlfn.CONCAT(7,"-",$A298, "-", "H"), PlayerData!$G:$G,PlayerData!L:L,""),
_xlfn.XLOOKUP(_xlfn.CONCAT(8,"-",$A298, "-", "H"), PlayerData!$G:$G,PlayerData!L:L,""),
_xlfn.XLOOKUP(_xlfn.CONCAT(9,"-",$A298, "-", "H"), PlayerData!$G:$G,PlayerData!L:L,""),
_xlfn.XLOOKUP(_xlfn.CONCAT(10,"-",$A298, "-", "H"), PlayerData!$G:$G,PlayerData!L:L,""),
_xlfn.XLOOKUP(_xlfn.CONCAT(11,"-",$A298, "-", "H"), PlayerData!$G:$G,PlayerData!L:L,""),
_xlfn.XLOOKUP(_xlfn.CONCAT(12,"-",$A298, "-", "H"), PlayerData!$G:$G,PlayerData!L:L,""),
_xlfn.XLOOKUP(_xlfn.CONCAT(13,"-",$A298, "-", "H"), PlayerData!$G:$G,PlayerData!L:L,""),
_xlfn.XLOOKUP(_xlfn.CONCAT(14,"-",$A298, "-", "H"), PlayerData!$G:$G,PlayerData!L:L,""),
_xlfn.XLOOKUP(_xlfn.CONCAT(15,"-",$A298, "-", "H"), PlayerData!$G:$G,PlayerData!L:L,""),
_xlfn.XLOOKUP(_xlfn.CONCAT(16,"-",$A298, "-", "H"), PlayerData!$G:$G,PlayerData!L:L,""),
_xlfn.XLOOKUP(_xlfn.CONCAT(17,"-",$A298, "-", "H"), PlayerData!$G:$G,PlayerData!L:L,""),
_xlfn.XLOOKUP(_xlfn.CONCAT(18,"-",$A298, "-", "H"), PlayerData!$G:$G,PlayerData!L:L,"")))</f>
        <v>0.21000000000000002</v>
      </c>
      <c r="H298" s="132">
        <f t="shared" si="26"/>
        <v>4.545454545454545</v>
      </c>
      <c r="I298" s="132">
        <f t="shared" si="27"/>
        <v>0</v>
      </c>
      <c r="J298" s="72">
        <f t="shared" si="28"/>
        <v>2.8301886792452837</v>
      </c>
      <c r="K298" s="138" cm="1">
        <f t="array" ref="K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"A"), PlayerData!$M:$M,PlayerData!N:N,""),
_xlfn.XLOOKUP(_xlfn.CONCAT(1,"-",$A298, "-", "A"), PlayerData!$M:$M,PlayerData!N:N,""),
_xlfn.XLOOKUP(_xlfn.CONCAT(2,"-",$A298, "-", "A"), PlayerData!$M:$M,PlayerData!N:N,""),
_xlfn.XLOOKUP(_xlfn.CONCAT(3,"-",$A298, "-", "A"), PlayerData!$M:$M,PlayerData!N:N,""),
_xlfn.XLOOKUP(_xlfn.CONCAT(4,"-",$A298, "-", "A"), PlayerData!$M:$M,PlayerData!N:N,""),
_xlfn.XLOOKUP(_xlfn.CONCAT(5,"-",$A298, "-", "A"), PlayerData!$M:$M,PlayerData!N:N,""),
_xlfn.XLOOKUP(_xlfn.CONCAT(6,"-",$A298, "-", "A"), PlayerData!$M:$M,PlayerData!N:N,""),
_xlfn.XLOOKUP(_xlfn.CONCAT(7,"-",$A298, "-", "A"), PlayerData!$M:$M,PlayerData!N:N,""),
_xlfn.XLOOKUP(_xlfn.CONCAT(8,"-",$A298, "-", "A"), PlayerData!$M:$M,PlayerData!N:N,""),
_xlfn.XLOOKUP(_xlfn.CONCAT(9,"-",$A298, "-", "A"), PlayerData!$M:$M,PlayerData!N:N,""),
_xlfn.XLOOKUP(_xlfn.CONCAT(10,"-",$A298, "-", "A"), PlayerData!$M:$M,PlayerData!N:N,""),
_xlfn.XLOOKUP(_xlfn.CONCAT(11,"-",$A298, "-", "A"), PlayerData!$M:$M,PlayerData!N:N,""),
_xlfn.XLOOKUP(_xlfn.CONCAT(12,"-",$A298, "-", "A"), PlayerData!$M:$M,PlayerData!N:N,""),
_xlfn.XLOOKUP(_xlfn.CONCAT(13,"-",$A298, "-", "A"), PlayerData!$M:$M,PlayerData!N:N,""),
_xlfn.XLOOKUP(_xlfn.CONCAT(14,"-",$A298, "-", "A"), PlayerData!$M:$M,PlayerData!N:N,""),
_xlfn.XLOOKUP(_xlfn.CONCAT(15,"-",$A298, "-", "A"), PlayerData!$M:$M,PlayerData!N:N,""),
_xlfn.XLOOKUP(_xlfn.CONCAT(16,"-",$A298, "-", "A"), PlayerData!$M:$M,PlayerData!N:N,""),
_xlfn.XLOOKUP(_xlfn.CONCAT(17,"-",$A298, "-", "A"), PlayerData!$M:$M,PlayerData!N:N,""),
_xlfn.XLOOKUP(_xlfn.CONCAT(18,"-",$A298, "-", "A"), PlayerData!$M:$M,PlayerData!N:N,"")))</f>
        <v>0</v>
      </c>
      <c r="L298" s="138" cm="1">
        <f t="array" ref="L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"A"), PlayerData!$M:$M,PlayerData!O:O,""),
_xlfn.XLOOKUP(_xlfn.CONCAT(1,"-",$A298, "-", "A"), PlayerData!$M:$M,PlayerData!O:O,""),
_xlfn.XLOOKUP(_xlfn.CONCAT(2,"-",$A298, "-", "A"), PlayerData!$M:$M,PlayerData!O:O,""),
_xlfn.XLOOKUP(_xlfn.CONCAT(3,"-",$A298, "-", "A"), PlayerData!$M:$M,PlayerData!O:O,""),
_xlfn.XLOOKUP(_xlfn.CONCAT(4,"-",$A298, "-", "A"), PlayerData!$M:$M,PlayerData!O:O,""),
_xlfn.XLOOKUP(_xlfn.CONCAT(5,"-",$A298, "-", "A"), PlayerData!$M:$M,PlayerData!O:O,""),
_xlfn.XLOOKUP(_xlfn.CONCAT(6,"-",$A298, "-", "A"), PlayerData!$M:$M,PlayerData!O:O,""),
_xlfn.XLOOKUP(_xlfn.CONCAT(7,"-",$A298, "-", "A"), PlayerData!$M:$M,PlayerData!O:O,""),
_xlfn.XLOOKUP(_xlfn.CONCAT(8,"-",$A298, "-", "A"), PlayerData!$M:$M,PlayerData!O:O,""),
_xlfn.XLOOKUP(_xlfn.CONCAT(9,"-",$A298, "-", "A"), PlayerData!$M:$M,PlayerData!O:O,""),
_xlfn.XLOOKUP(_xlfn.CONCAT(10,"-",$A298, "-", "A"), PlayerData!$M:$M,PlayerData!O:O,""),
_xlfn.XLOOKUP(_xlfn.CONCAT(11,"-",$A298, "-", "A"), PlayerData!$M:$M,PlayerData!O:O,""),
_xlfn.XLOOKUP(_xlfn.CONCAT(12,"-",$A298, "-", "A"), PlayerData!$M:$M,PlayerData!O:O,""),
_xlfn.XLOOKUP(_xlfn.CONCAT(13,"-",$A298, "-", "A"), PlayerData!$M:$M,PlayerData!O:O,""),
_xlfn.XLOOKUP(_xlfn.CONCAT(14,"-",$A298, "-", "A"), PlayerData!$M:$M,PlayerData!O:O,""),
_xlfn.XLOOKUP(_xlfn.CONCAT(15,"-",$A298, "-", "A"), PlayerData!$M:$M,PlayerData!O:O,""),
_xlfn.XLOOKUP(_xlfn.CONCAT(16,"-",$A298, "-", "A"), PlayerData!$M:$M,PlayerData!O:O,""),
_xlfn.XLOOKUP(_xlfn.CONCAT(17,"-",$A298, "-", "A"), PlayerData!$M:$M,PlayerData!O:O,""),
_xlfn.XLOOKUP(_xlfn.CONCAT(18,"-",$A298, "-", "A"), PlayerData!$M:$M,PlayerData!O:O,"")))</f>
        <v>0</v>
      </c>
      <c r="M298" s="96" cm="1">
        <f t="array" ref="M29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_xlfn.XLOOKUP(_xlfn.CONCAT(0,"-",$A298, "-", "A"), PlayerData!$M:$M,PlayerData!R:R,""),
_xlfn.XLOOKUP(_xlfn.CONCAT(1,"-",$A298, "-", "A"), PlayerData!$M:$M,PlayerData!R:R,""),
_xlfn.XLOOKUP(_xlfn.CONCAT(2,"-",$A298, "-", "A"), PlayerData!$M:$M,PlayerData!R:R,""),
_xlfn.XLOOKUP(_xlfn.CONCAT(3,"-",$A298, "-", "A"), PlayerData!$M:$M,PlayerData!R:R,""),
_xlfn.XLOOKUP(_xlfn.CONCAT(4,"-",$A298, "-", "A"), PlayerData!$M:$M,PlayerData!R:R,""),
_xlfn.XLOOKUP(_xlfn.CONCAT(5,"-",$A298, "-", "A"), PlayerData!$M:$M,PlayerData!R:R,""),
_xlfn.XLOOKUP(_xlfn.CONCAT(6,"-",$A298, "-", "A"), PlayerData!$M:$M,PlayerData!R:R,""),
_xlfn.XLOOKUP(_xlfn.CONCAT(7,"-",$A298, "-", "A"), PlayerData!$M:$M,PlayerData!R:R,""),
_xlfn.XLOOKUP(_xlfn.CONCAT(8,"-",$A298, "-", "A"), PlayerData!$M:$M,PlayerData!R:R,""),
_xlfn.XLOOKUP(_xlfn.CONCAT(9,"-",$A298, "-", "A"), PlayerData!$M:$M,PlayerData!R:R,""),
_xlfn.XLOOKUP(_xlfn.CONCAT(10,"-",$A298, "-", "A"), PlayerData!$M:$M,PlayerData!R:R,""),
_xlfn.XLOOKUP(_xlfn.CONCAT(11,"-",$A298, "-", "A"), PlayerData!$M:$M,PlayerData!R:R,""),
_xlfn.XLOOKUP(_xlfn.CONCAT(12,"-",$A298, "-", "A"), PlayerData!$M:$M,PlayerData!R:R,""),
_xlfn.XLOOKUP(_xlfn.CONCAT(13,"-",$A298, "-", "A"), PlayerData!$M:$M,PlayerData!R:R,""),
_xlfn.XLOOKUP(_xlfn.CONCAT(14,"-",$A298, "-", "A"), PlayerData!$M:$M,PlayerData!R:R,""),
_xlfn.XLOOKUP(_xlfn.CONCAT(15,"-",$A298, "-", "A"), PlayerData!$M:$M,PlayerData!R:R,""),
_xlfn.XLOOKUP(_xlfn.CONCAT(16,"-",$A298, "-", "A"), PlayerData!$M:$M,PlayerData!R:R,""),
_xlfn.XLOOKUP(_xlfn.CONCAT(17,"-",$A298, "-", "A"), PlayerData!$M:$M,PlayerData!R:R,""),
_xlfn.XLOOKUP(_xlfn.CONCAT(18,"-",$A298, "-", "A"), PlayerData!$M:$M,PlayerData!R:R,"")))</f>
        <v>0.48</v>
      </c>
      <c r="N298" s="134">
        <f t="shared" si="29"/>
        <v>0</v>
      </c>
      <c r="O298" s="134">
        <f t="shared" si="30"/>
        <v>0</v>
      </c>
      <c r="P298" s="73">
        <f t="shared" si="31"/>
        <v>6.4690026954177906</v>
      </c>
      <c r="Q298" s="132" cm="1">
        <f t="array" ref="Q298">IF(OR($A298=Solver!$T$12:$T$201),0,SUMPRODUCT($H298:$J298,$T$4:$V$4))</f>
        <v>2.8301886792452837</v>
      </c>
      <c r="R298" s="73" cm="1">
        <f t="array" ref="R298">IF(OR($A298=Solver!$T$12:$T$201),0, SUMPRODUCT($N298:$P298, $T$4:$V$4))</f>
        <v>6.4690026954177906</v>
      </c>
    </row>
    <row r="299" spans="1:18">
      <c r="A299" s="55">
        <v>297</v>
      </c>
      <c r="B299" s="55" t="str">
        <f>_xlfn.XLOOKUP($A299, PlayerData!$B$3:$B$394, PlayerData!C$3:C$394)</f>
        <v>BHA</v>
      </c>
      <c r="C299" s="55" t="str">
        <f>_xlfn.XLOOKUP($A299, PlayerData!$B$3:$B$394, PlayerData!D$3:D$394)</f>
        <v>D</v>
      </c>
      <c r="D299" s="31" t="str">
        <f>_xlfn.XLOOKUP($A299, PlayerData!$B$3:$B$394, PlayerData!E$3:E$394)</f>
        <v>Burn</v>
      </c>
      <c r="E299" s="136" cm="1">
        <f t="array" ref="E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"H"), PlayerData!$G:$G,PlayerData!H:H,""),
_xlfn.XLOOKUP(_xlfn.CONCAT(1,"-",$A299, "-", "H"), PlayerData!$G:$G,PlayerData!H:H,""),
_xlfn.XLOOKUP(_xlfn.CONCAT(2,"-",$A299, "-", "H"), PlayerData!$G:$G,PlayerData!H:H,""),
_xlfn.XLOOKUP(_xlfn.CONCAT(3,"-",$A299, "-", "H"), PlayerData!$G:$G,PlayerData!H:H,""),
_xlfn.XLOOKUP(_xlfn.CONCAT(4,"-",$A299, "-", "H"), PlayerData!$G:$G,PlayerData!H:H,""),
_xlfn.XLOOKUP(_xlfn.CONCAT(5,"-",$A299, "-", "H"), PlayerData!$G:$G,PlayerData!H:H,""),
_xlfn.XLOOKUP(_xlfn.CONCAT(6,"-",$A299, "-", "H"), PlayerData!$G:$G,PlayerData!H:H,""),
_xlfn.XLOOKUP(_xlfn.CONCAT(7,"-",$A299, "-", "H"), PlayerData!$G:$G,PlayerData!H:H,""),
_xlfn.XLOOKUP(_xlfn.CONCAT(8,"-",$A299, "-", "H"), PlayerData!$G:$G,PlayerData!H:H,""),
_xlfn.XLOOKUP(_xlfn.CONCAT(9,"-",$A299, "-", "H"), PlayerData!$G:$G,PlayerData!H:H,""),
_xlfn.XLOOKUP(_xlfn.CONCAT(10,"-",$A299, "-", "H"), PlayerData!$G:$G,PlayerData!H:H,""),
_xlfn.XLOOKUP(_xlfn.CONCAT(11,"-",$A299, "-", "H"), PlayerData!$G:$G,PlayerData!H:H,""),
_xlfn.XLOOKUP(_xlfn.CONCAT(12,"-",$A299, "-", "H"), PlayerData!$G:$G,PlayerData!H:H,""),
_xlfn.XLOOKUP(_xlfn.CONCAT(13,"-",$A299, "-", "H"), PlayerData!$G:$G,PlayerData!H:H,""),
_xlfn.XLOOKUP(_xlfn.CONCAT(14,"-",$A299, "-", "H"), PlayerData!$G:$G,PlayerData!H:H,""),
_xlfn.XLOOKUP(_xlfn.CONCAT(15,"-",$A299, "-", "H"), PlayerData!$G:$G,PlayerData!H:H,""),
_xlfn.XLOOKUP(_xlfn.CONCAT(16,"-",$A299, "-", "H"), PlayerData!$G:$G,PlayerData!H:H,""),
_xlfn.XLOOKUP(_xlfn.CONCAT(17,"-",$A299, "-", "H"), PlayerData!$G:$G,PlayerData!H:H,""),
_xlfn.XLOOKUP(_xlfn.CONCAT(18,"-",$A299, "-", "H"), PlayerData!$G:$G,PlayerData!H:H,"")))</f>
        <v>0.12</v>
      </c>
      <c r="F299" s="136" cm="1">
        <f t="array" ref="F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"H"), PlayerData!$G:$G,PlayerData!I:I,""),
_xlfn.XLOOKUP(_xlfn.CONCAT(1,"-",$A299, "-", "H"), PlayerData!$G:$G,PlayerData!I:I,""),
_xlfn.XLOOKUP(_xlfn.CONCAT(2,"-",$A299, "-", "H"), PlayerData!$G:$G,PlayerData!I:I,""),
_xlfn.XLOOKUP(_xlfn.CONCAT(3,"-",$A299, "-", "H"), PlayerData!$G:$G,PlayerData!I:I,""),
_xlfn.XLOOKUP(_xlfn.CONCAT(4,"-",$A299, "-", "H"), PlayerData!$G:$G,PlayerData!I:I,""),
_xlfn.XLOOKUP(_xlfn.CONCAT(5,"-",$A299, "-", "H"), PlayerData!$G:$G,PlayerData!I:I,""),
_xlfn.XLOOKUP(_xlfn.CONCAT(6,"-",$A299, "-", "H"), PlayerData!$G:$G,PlayerData!I:I,""),
_xlfn.XLOOKUP(_xlfn.CONCAT(7,"-",$A299, "-", "H"), PlayerData!$G:$G,PlayerData!I:I,""),
_xlfn.XLOOKUP(_xlfn.CONCAT(8,"-",$A299, "-", "H"), PlayerData!$G:$G,PlayerData!I:I,""),
_xlfn.XLOOKUP(_xlfn.CONCAT(9,"-",$A299, "-", "H"), PlayerData!$G:$G,PlayerData!I:I,""),
_xlfn.XLOOKUP(_xlfn.CONCAT(10,"-",$A299, "-", "H"), PlayerData!$G:$G,PlayerData!I:I,""),
_xlfn.XLOOKUP(_xlfn.CONCAT(11,"-",$A299, "-", "H"), PlayerData!$G:$G,PlayerData!I:I,""),
_xlfn.XLOOKUP(_xlfn.CONCAT(12,"-",$A299, "-", "H"), PlayerData!$G:$G,PlayerData!I:I,""),
_xlfn.XLOOKUP(_xlfn.CONCAT(13,"-",$A299, "-", "H"), PlayerData!$G:$G,PlayerData!I:I,""),
_xlfn.XLOOKUP(_xlfn.CONCAT(14,"-",$A299, "-", "H"), PlayerData!$G:$G,PlayerData!I:I,""),
_xlfn.XLOOKUP(_xlfn.CONCAT(15,"-",$A299, "-", "H"), PlayerData!$G:$G,PlayerData!I:I,""),
_xlfn.XLOOKUP(_xlfn.CONCAT(16,"-",$A299, "-", "H"), PlayerData!$G:$G,PlayerData!I:I,""),
_xlfn.XLOOKUP(_xlfn.CONCAT(17,"-",$A299, "-", "H"), PlayerData!$G:$G,PlayerData!I:I,""),
_xlfn.XLOOKUP(_xlfn.CONCAT(18,"-",$A299, "-", "H"), PlayerData!$G:$G,PlayerData!I:I,"")))</f>
        <v>0.12</v>
      </c>
      <c r="G299" s="90" cm="1">
        <f t="array" ref="G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"H"), PlayerData!$G:$G,PlayerData!L:L,""),
_xlfn.XLOOKUP(_xlfn.CONCAT(1,"-",$A299, "-", "H"), PlayerData!$G:$G,PlayerData!L:L,""),
_xlfn.XLOOKUP(_xlfn.CONCAT(2,"-",$A299, "-", "H"), PlayerData!$G:$G,PlayerData!L:L,""),
_xlfn.XLOOKUP(_xlfn.CONCAT(3,"-",$A299, "-", "H"), PlayerData!$G:$G,PlayerData!L:L,""),
_xlfn.XLOOKUP(_xlfn.CONCAT(4,"-",$A299, "-", "H"), PlayerData!$G:$G,PlayerData!L:L,""),
_xlfn.XLOOKUP(_xlfn.CONCAT(5,"-",$A299, "-", "H"), PlayerData!$G:$G,PlayerData!L:L,""),
_xlfn.XLOOKUP(_xlfn.CONCAT(6,"-",$A299, "-", "H"), PlayerData!$G:$G,PlayerData!L:L,""),
_xlfn.XLOOKUP(_xlfn.CONCAT(7,"-",$A299, "-", "H"), PlayerData!$G:$G,PlayerData!L:L,""),
_xlfn.XLOOKUP(_xlfn.CONCAT(8,"-",$A299, "-", "H"), PlayerData!$G:$G,PlayerData!L:L,""),
_xlfn.XLOOKUP(_xlfn.CONCAT(9,"-",$A299, "-", "H"), PlayerData!$G:$G,PlayerData!L:L,""),
_xlfn.XLOOKUP(_xlfn.CONCAT(10,"-",$A299, "-", "H"), PlayerData!$G:$G,PlayerData!L:L,""),
_xlfn.XLOOKUP(_xlfn.CONCAT(11,"-",$A299, "-", "H"), PlayerData!$G:$G,PlayerData!L:L,""),
_xlfn.XLOOKUP(_xlfn.CONCAT(12,"-",$A299, "-", "H"), PlayerData!$G:$G,PlayerData!L:L,""),
_xlfn.XLOOKUP(_xlfn.CONCAT(13,"-",$A299, "-", "H"), PlayerData!$G:$G,PlayerData!L:L,""),
_xlfn.XLOOKUP(_xlfn.CONCAT(14,"-",$A299, "-", "H"), PlayerData!$G:$G,PlayerData!L:L,""),
_xlfn.XLOOKUP(_xlfn.CONCAT(15,"-",$A299, "-", "H"), PlayerData!$G:$G,PlayerData!L:L,""),
_xlfn.XLOOKUP(_xlfn.CONCAT(16,"-",$A299, "-", "H"), PlayerData!$G:$G,PlayerData!L:L,""),
_xlfn.XLOOKUP(_xlfn.CONCAT(17,"-",$A299, "-", "H"), PlayerData!$G:$G,PlayerData!L:L,""),
_xlfn.XLOOKUP(_xlfn.CONCAT(18,"-",$A299, "-", "H"), PlayerData!$G:$G,PlayerData!L:L,"")))</f>
        <v>0.27</v>
      </c>
      <c r="H299" s="132">
        <f t="shared" si="26"/>
        <v>2.7272727272727271</v>
      </c>
      <c r="I299" s="132">
        <f t="shared" si="27"/>
        <v>5.4545454545454541</v>
      </c>
      <c r="J299" s="72">
        <f t="shared" si="28"/>
        <v>3.6388140161725073</v>
      </c>
      <c r="K299" s="138" cm="1">
        <f t="array" ref="K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"A"), PlayerData!$M:$M,PlayerData!N:N,""),
_xlfn.XLOOKUP(_xlfn.CONCAT(1,"-",$A299, "-", "A"), PlayerData!$M:$M,PlayerData!N:N,""),
_xlfn.XLOOKUP(_xlfn.CONCAT(2,"-",$A299, "-", "A"), PlayerData!$M:$M,PlayerData!N:N,""),
_xlfn.XLOOKUP(_xlfn.CONCAT(3,"-",$A299, "-", "A"), PlayerData!$M:$M,PlayerData!N:N,""),
_xlfn.XLOOKUP(_xlfn.CONCAT(4,"-",$A299, "-", "A"), PlayerData!$M:$M,PlayerData!N:N,""),
_xlfn.XLOOKUP(_xlfn.CONCAT(5,"-",$A299, "-", "A"), PlayerData!$M:$M,PlayerData!N:N,""),
_xlfn.XLOOKUP(_xlfn.CONCAT(6,"-",$A299, "-", "A"), PlayerData!$M:$M,PlayerData!N:N,""),
_xlfn.XLOOKUP(_xlfn.CONCAT(7,"-",$A299, "-", "A"), PlayerData!$M:$M,PlayerData!N:N,""),
_xlfn.XLOOKUP(_xlfn.CONCAT(8,"-",$A299, "-", "A"), PlayerData!$M:$M,PlayerData!N:N,""),
_xlfn.XLOOKUP(_xlfn.CONCAT(9,"-",$A299, "-", "A"), PlayerData!$M:$M,PlayerData!N:N,""),
_xlfn.XLOOKUP(_xlfn.CONCAT(10,"-",$A299, "-", "A"), PlayerData!$M:$M,PlayerData!N:N,""),
_xlfn.XLOOKUP(_xlfn.CONCAT(11,"-",$A299, "-", "A"), PlayerData!$M:$M,PlayerData!N:N,""),
_xlfn.XLOOKUP(_xlfn.CONCAT(12,"-",$A299, "-", "A"), PlayerData!$M:$M,PlayerData!N:N,""),
_xlfn.XLOOKUP(_xlfn.CONCAT(13,"-",$A299, "-", "A"), PlayerData!$M:$M,PlayerData!N:N,""),
_xlfn.XLOOKUP(_xlfn.CONCAT(14,"-",$A299, "-", "A"), PlayerData!$M:$M,PlayerData!N:N,""),
_xlfn.XLOOKUP(_xlfn.CONCAT(15,"-",$A299, "-", "A"), PlayerData!$M:$M,PlayerData!N:N,""),
_xlfn.XLOOKUP(_xlfn.CONCAT(16,"-",$A299, "-", "A"), PlayerData!$M:$M,PlayerData!N:N,""),
_xlfn.XLOOKUP(_xlfn.CONCAT(17,"-",$A299, "-", "A"), PlayerData!$M:$M,PlayerData!N:N,""),
_xlfn.XLOOKUP(_xlfn.CONCAT(18,"-",$A299, "-", "A"), PlayerData!$M:$M,PlayerData!N:N,"")))</f>
        <v>0.33</v>
      </c>
      <c r="L299" s="138" cm="1">
        <f t="array" ref="L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"A"), PlayerData!$M:$M,PlayerData!O:O,""),
_xlfn.XLOOKUP(_xlfn.CONCAT(1,"-",$A299, "-", "A"), PlayerData!$M:$M,PlayerData!O:O,""),
_xlfn.XLOOKUP(_xlfn.CONCAT(2,"-",$A299, "-", "A"), PlayerData!$M:$M,PlayerData!O:O,""),
_xlfn.XLOOKUP(_xlfn.CONCAT(3,"-",$A299, "-", "A"), PlayerData!$M:$M,PlayerData!O:O,""),
_xlfn.XLOOKUP(_xlfn.CONCAT(4,"-",$A299, "-", "A"), PlayerData!$M:$M,PlayerData!O:O,""),
_xlfn.XLOOKUP(_xlfn.CONCAT(5,"-",$A299, "-", "A"), PlayerData!$M:$M,PlayerData!O:O,""),
_xlfn.XLOOKUP(_xlfn.CONCAT(6,"-",$A299, "-", "A"), PlayerData!$M:$M,PlayerData!O:O,""),
_xlfn.XLOOKUP(_xlfn.CONCAT(7,"-",$A299, "-", "A"), PlayerData!$M:$M,PlayerData!O:O,""),
_xlfn.XLOOKUP(_xlfn.CONCAT(8,"-",$A299, "-", "A"), PlayerData!$M:$M,PlayerData!O:O,""),
_xlfn.XLOOKUP(_xlfn.CONCAT(9,"-",$A299, "-", "A"), PlayerData!$M:$M,PlayerData!O:O,""),
_xlfn.XLOOKUP(_xlfn.CONCAT(10,"-",$A299, "-", "A"), PlayerData!$M:$M,PlayerData!O:O,""),
_xlfn.XLOOKUP(_xlfn.CONCAT(11,"-",$A299, "-", "A"), PlayerData!$M:$M,PlayerData!O:O,""),
_xlfn.XLOOKUP(_xlfn.CONCAT(12,"-",$A299, "-", "A"), PlayerData!$M:$M,PlayerData!O:O,""),
_xlfn.XLOOKUP(_xlfn.CONCAT(13,"-",$A299, "-", "A"), PlayerData!$M:$M,PlayerData!O:O,""),
_xlfn.XLOOKUP(_xlfn.CONCAT(14,"-",$A299, "-", "A"), PlayerData!$M:$M,PlayerData!O:O,""),
_xlfn.XLOOKUP(_xlfn.CONCAT(15,"-",$A299, "-", "A"), PlayerData!$M:$M,PlayerData!O:O,""),
_xlfn.XLOOKUP(_xlfn.CONCAT(16,"-",$A299, "-", "A"), PlayerData!$M:$M,PlayerData!O:O,""),
_xlfn.XLOOKUP(_xlfn.CONCAT(17,"-",$A299, "-", "A"), PlayerData!$M:$M,PlayerData!O:O,""),
_xlfn.XLOOKUP(_xlfn.CONCAT(18,"-",$A299, "-", "A"), PlayerData!$M:$M,PlayerData!O:O,"")))</f>
        <v>0</v>
      </c>
      <c r="M299" s="96" cm="1">
        <f t="array" ref="M29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_xlfn.XLOOKUP(_xlfn.CONCAT(0,"-",$A299, "-", "A"), PlayerData!$M:$M,PlayerData!R:R,""),
_xlfn.XLOOKUP(_xlfn.CONCAT(1,"-",$A299, "-", "A"), PlayerData!$M:$M,PlayerData!R:R,""),
_xlfn.XLOOKUP(_xlfn.CONCAT(2,"-",$A299, "-", "A"), PlayerData!$M:$M,PlayerData!R:R,""),
_xlfn.XLOOKUP(_xlfn.CONCAT(3,"-",$A299, "-", "A"), PlayerData!$M:$M,PlayerData!R:R,""),
_xlfn.XLOOKUP(_xlfn.CONCAT(4,"-",$A299, "-", "A"), PlayerData!$M:$M,PlayerData!R:R,""),
_xlfn.XLOOKUP(_xlfn.CONCAT(5,"-",$A299, "-", "A"), PlayerData!$M:$M,PlayerData!R:R,""),
_xlfn.XLOOKUP(_xlfn.CONCAT(6,"-",$A299, "-", "A"), PlayerData!$M:$M,PlayerData!R:R,""),
_xlfn.XLOOKUP(_xlfn.CONCAT(7,"-",$A299, "-", "A"), PlayerData!$M:$M,PlayerData!R:R,""),
_xlfn.XLOOKUP(_xlfn.CONCAT(8,"-",$A299, "-", "A"), PlayerData!$M:$M,PlayerData!R:R,""),
_xlfn.XLOOKUP(_xlfn.CONCAT(9,"-",$A299, "-", "A"), PlayerData!$M:$M,PlayerData!R:R,""),
_xlfn.XLOOKUP(_xlfn.CONCAT(10,"-",$A299, "-", "A"), PlayerData!$M:$M,PlayerData!R:R,""),
_xlfn.XLOOKUP(_xlfn.CONCAT(11,"-",$A299, "-", "A"), PlayerData!$M:$M,PlayerData!R:R,""),
_xlfn.XLOOKUP(_xlfn.CONCAT(12,"-",$A299, "-", "A"), PlayerData!$M:$M,PlayerData!R:R,""),
_xlfn.XLOOKUP(_xlfn.CONCAT(13,"-",$A299, "-", "A"), PlayerData!$M:$M,PlayerData!R:R,""),
_xlfn.XLOOKUP(_xlfn.CONCAT(14,"-",$A299, "-", "A"), PlayerData!$M:$M,PlayerData!R:R,""),
_xlfn.XLOOKUP(_xlfn.CONCAT(15,"-",$A299, "-", "A"), PlayerData!$M:$M,PlayerData!R:R,""),
_xlfn.XLOOKUP(_xlfn.CONCAT(16,"-",$A299, "-", "A"), PlayerData!$M:$M,PlayerData!R:R,""),
_xlfn.XLOOKUP(_xlfn.CONCAT(17,"-",$A299, "-", "A"), PlayerData!$M:$M,PlayerData!R:R,""),
_xlfn.XLOOKUP(_xlfn.CONCAT(18,"-",$A299, "-", "A"), PlayerData!$M:$M,PlayerData!R:R,"")))</f>
        <v>0.06</v>
      </c>
      <c r="N299" s="134">
        <f t="shared" si="29"/>
        <v>7.4999999999999991</v>
      </c>
      <c r="O299" s="134">
        <f t="shared" si="30"/>
        <v>0</v>
      </c>
      <c r="P299" s="73">
        <f t="shared" si="31"/>
        <v>0.80862533692722383</v>
      </c>
      <c r="Q299" s="132" cm="1">
        <f t="array" ref="Q299">IF(OR($A299=Solver!$T$12:$T$201),0,SUMPRODUCT($H299:$J299,$T$4:$V$4))</f>
        <v>3.6388140161725073</v>
      </c>
      <c r="R299" s="73" cm="1">
        <f t="array" ref="R299">IF(OR($A299=Solver!$T$12:$T$201),0, SUMPRODUCT($N299:$P299, $T$4:$V$4))</f>
        <v>0.80862533692722383</v>
      </c>
    </row>
    <row r="300" spans="1:18">
      <c r="A300" s="55">
        <v>298</v>
      </c>
      <c r="B300" s="55" t="str">
        <f>_xlfn.XLOOKUP($A300, PlayerData!$B$3:$B$394, PlayerData!C$3:C$394)</f>
        <v>BUR</v>
      </c>
      <c r="C300" s="55" t="str">
        <f>_xlfn.XLOOKUP($A300, PlayerData!$B$3:$B$394, PlayerData!D$3:D$394)</f>
        <v>D</v>
      </c>
      <c r="D300" s="31" t="str">
        <f>_xlfn.XLOOKUP($A300, PlayerData!$B$3:$B$394, PlayerData!E$3:E$394)</f>
        <v>Lowton</v>
      </c>
      <c r="E300" s="136" cm="1">
        <f t="array" ref="E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"H"), PlayerData!$G:$G,PlayerData!H:H,""),
_xlfn.XLOOKUP(_xlfn.CONCAT(1,"-",$A300, "-", "H"), PlayerData!$G:$G,PlayerData!H:H,""),
_xlfn.XLOOKUP(_xlfn.CONCAT(2,"-",$A300, "-", "H"), PlayerData!$G:$G,PlayerData!H:H,""),
_xlfn.XLOOKUP(_xlfn.CONCAT(3,"-",$A300, "-", "H"), PlayerData!$G:$G,PlayerData!H:H,""),
_xlfn.XLOOKUP(_xlfn.CONCAT(4,"-",$A300, "-", "H"), PlayerData!$G:$G,PlayerData!H:H,""),
_xlfn.XLOOKUP(_xlfn.CONCAT(5,"-",$A300, "-", "H"), PlayerData!$G:$G,PlayerData!H:H,""),
_xlfn.XLOOKUP(_xlfn.CONCAT(6,"-",$A300, "-", "H"), PlayerData!$G:$G,PlayerData!H:H,""),
_xlfn.XLOOKUP(_xlfn.CONCAT(7,"-",$A300, "-", "H"), PlayerData!$G:$G,PlayerData!H:H,""),
_xlfn.XLOOKUP(_xlfn.CONCAT(8,"-",$A300, "-", "H"), PlayerData!$G:$G,PlayerData!H:H,""),
_xlfn.XLOOKUP(_xlfn.CONCAT(9,"-",$A300, "-", "H"), PlayerData!$G:$G,PlayerData!H:H,""),
_xlfn.XLOOKUP(_xlfn.CONCAT(10,"-",$A300, "-", "H"), PlayerData!$G:$G,PlayerData!H:H,""),
_xlfn.XLOOKUP(_xlfn.CONCAT(11,"-",$A300, "-", "H"), PlayerData!$G:$G,PlayerData!H:H,""),
_xlfn.XLOOKUP(_xlfn.CONCAT(12,"-",$A300, "-", "H"), PlayerData!$G:$G,PlayerData!H:H,""),
_xlfn.XLOOKUP(_xlfn.CONCAT(13,"-",$A300, "-", "H"), PlayerData!$G:$G,PlayerData!H:H,""),
_xlfn.XLOOKUP(_xlfn.CONCAT(14,"-",$A300, "-", "H"), PlayerData!$G:$G,PlayerData!H:H,""),
_xlfn.XLOOKUP(_xlfn.CONCAT(15,"-",$A300, "-", "H"), PlayerData!$G:$G,PlayerData!H:H,""),
_xlfn.XLOOKUP(_xlfn.CONCAT(16,"-",$A300, "-", "H"), PlayerData!$G:$G,PlayerData!H:H,""),
_xlfn.XLOOKUP(_xlfn.CONCAT(17,"-",$A300, "-", "H"), PlayerData!$G:$G,PlayerData!H:H,""),
_xlfn.XLOOKUP(_xlfn.CONCAT(18,"-",$A300, "-", "H"), PlayerData!$G:$G,PlayerData!H:H,"")))</f>
        <v>0</v>
      </c>
      <c r="F300" s="136" cm="1">
        <f t="array" ref="F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"H"), PlayerData!$G:$G,PlayerData!I:I,""),
_xlfn.XLOOKUP(_xlfn.CONCAT(1,"-",$A300, "-", "H"), PlayerData!$G:$G,PlayerData!I:I,""),
_xlfn.XLOOKUP(_xlfn.CONCAT(2,"-",$A300, "-", "H"), PlayerData!$G:$G,PlayerData!I:I,""),
_xlfn.XLOOKUP(_xlfn.CONCAT(3,"-",$A300, "-", "H"), PlayerData!$G:$G,PlayerData!I:I,""),
_xlfn.XLOOKUP(_xlfn.CONCAT(4,"-",$A300, "-", "H"), PlayerData!$G:$G,PlayerData!I:I,""),
_xlfn.XLOOKUP(_xlfn.CONCAT(5,"-",$A300, "-", "H"), PlayerData!$G:$G,PlayerData!I:I,""),
_xlfn.XLOOKUP(_xlfn.CONCAT(6,"-",$A300, "-", "H"), PlayerData!$G:$G,PlayerData!I:I,""),
_xlfn.XLOOKUP(_xlfn.CONCAT(7,"-",$A300, "-", "H"), PlayerData!$G:$G,PlayerData!I:I,""),
_xlfn.XLOOKUP(_xlfn.CONCAT(8,"-",$A300, "-", "H"), PlayerData!$G:$G,PlayerData!I:I,""),
_xlfn.XLOOKUP(_xlfn.CONCAT(9,"-",$A300, "-", "H"), PlayerData!$G:$G,PlayerData!I:I,""),
_xlfn.XLOOKUP(_xlfn.CONCAT(10,"-",$A300, "-", "H"), PlayerData!$G:$G,PlayerData!I:I,""),
_xlfn.XLOOKUP(_xlfn.CONCAT(11,"-",$A300, "-", "H"), PlayerData!$G:$G,PlayerData!I:I,""),
_xlfn.XLOOKUP(_xlfn.CONCAT(12,"-",$A300, "-", "H"), PlayerData!$G:$G,PlayerData!I:I,""),
_xlfn.XLOOKUP(_xlfn.CONCAT(13,"-",$A300, "-", "H"), PlayerData!$G:$G,PlayerData!I:I,""),
_xlfn.XLOOKUP(_xlfn.CONCAT(14,"-",$A300, "-", "H"), PlayerData!$G:$G,PlayerData!I:I,""),
_xlfn.XLOOKUP(_xlfn.CONCAT(15,"-",$A300, "-", "H"), PlayerData!$G:$G,PlayerData!I:I,""),
_xlfn.XLOOKUP(_xlfn.CONCAT(16,"-",$A300, "-", "H"), PlayerData!$G:$G,PlayerData!I:I,""),
_xlfn.XLOOKUP(_xlfn.CONCAT(17,"-",$A300, "-", "H"), PlayerData!$G:$G,PlayerData!I:I,""),
_xlfn.XLOOKUP(_xlfn.CONCAT(18,"-",$A300, "-", "H"), PlayerData!$G:$G,PlayerData!I:I,"")))</f>
        <v>0</v>
      </c>
      <c r="G300" s="90" cm="1">
        <f t="array" ref="G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"H"), PlayerData!$G:$G,PlayerData!L:L,""),
_xlfn.XLOOKUP(_xlfn.CONCAT(1,"-",$A300, "-", "H"), PlayerData!$G:$G,PlayerData!L:L,""),
_xlfn.XLOOKUP(_xlfn.CONCAT(2,"-",$A300, "-", "H"), PlayerData!$G:$G,PlayerData!L:L,""),
_xlfn.XLOOKUP(_xlfn.CONCAT(3,"-",$A300, "-", "H"), PlayerData!$G:$G,PlayerData!L:L,""),
_xlfn.XLOOKUP(_xlfn.CONCAT(4,"-",$A300, "-", "H"), PlayerData!$G:$G,PlayerData!L:L,""),
_xlfn.XLOOKUP(_xlfn.CONCAT(5,"-",$A300, "-", "H"), PlayerData!$G:$G,PlayerData!L:L,""),
_xlfn.XLOOKUP(_xlfn.CONCAT(6,"-",$A300, "-", "H"), PlayerData!$G:$G,PlayerData!L:L,""),
_xlfn.XLOOKUP(_xlfn.CONCAT(7,"-",$A300, "-", "H"), PlayerData!$G:$G,PlayerData!L:L,""),
_xlfn.XLOOKUP(_xlfn.CONCAT(8,"-",$A300, "-", "H"), PlayerData!$G:$G,PlayerData!L:L,""),
_xlfn.XLOOKUP(_xlfn.CONCAT(9,"-",$A300, "-", "H"), PlayerData!$G:$G,PlayerData!L:L,""),
_xlfn.XLOOKUP(_xlfn.CONCAT(10,"-",$A300, "-", "H"), PlayerData!$G:$G,PlayerData!L:L,""),
_xlfn.XLOOKUP(_xlfn.CONCAT(11,"-",$A300, "-", "H"), PlayerData!$G:$G,PlayerData!L:L,""),
_xlfn.XLOOKUP(_xlfn.CONCAT(12,"-",$A300, "-", "H"), PlayerData!$G:$G,PlayerData!L:L,""),
_xlfn.XLOOKUP(_xlfn.CONCAT(13,"-",$A300, "-", "H"), PlayerData!$G:$G,PlayerData!L:L,""),
_xlfn.XLOOKUP(_xlfn.CONCAT(14,"-",$A300, "-", "H"), PlayerData!$G:$G,PlayerData!L:L,""),
_xlfn.XLOOKUP(_xlfn.CONCAT(15,"-",$A300, "-", "H"), PlayerData!$G:$G,PlayerData!L:L,""),
_xlfn.XLOOKUP(_xlfn.CONCAT(16,"-",$A300, "-", "H"), PlayerData!$G:$G,PlayerData!L:L,""),
_xlfn.XLOOKUP(_xlfn.CONCAT(17,"-",$A300, "-", "H"), PlayerData!$G:$G,PlayerData!L:L,""),
_xlfn.XLOOKUP(_xlfn.CONCAT(18,"-",$A300, "-", "H"), PlayerData!$G:$G,PlayerData!L:L,"")))</f>
        <v>0</v>
      </c>
      <c r="H300" s="132">
        <f t="shared" si="26"/>
        <v>0</v>
      </c>
      <c r="I300" s="132">
        <f t="shared" si="27"/>
        <v>0</v>
      </c>
      <c r="J300" s="72">
        <f t="shared" si="28"/>
        <v>0</v>
      </c>
      <c r="K300" s="138" cm="1">
        <f t="array" ref="K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"A"), PlayerData!$M:$M,PlayerData!N:N,""),
_xlfn.XLOOKUP(_xlfn.CONCAT(1,"-",$A300, "-", "A"), PlayerData!$M:$M,PlayerData!N:N,""),
_xlfn.XLOOKUP(_xlfn.CONCAT(2,"-",$A300, "-", "A"), PlayerData!$M:$M,PlayerData!N:N,""),
_xlfn.XLOOKUP(_xlfn.CONCAT(3,"-",$A300, "-", "A"), PlayerData!$M:$M,PlayerData!N:N,""),
_xlfn.XLOOKUP(_xlfn.CONCAT(4,"-",$A300, "-", "A"), PlayerData!$M:$M,PlayerData!N:N,""),
_xlfn.XLOOKUP(_xlfn.CONCAT(5,"-",$A300, "-", "A"), PlayerData!$M:$M,PlayerData!N:N,""),
_xlfn.XLOOKUP(_xlfn.CONCAT(6,"-",$A300, "-", "A"), PlayerData!$M:$M,PlayerData!N:N,""),
_xlfn.XLOOKUP(_xlfn.CONCAT(7,"-",$A300, "-", "A"), PlayerData!$M:$M,PlayerData!N:N,""),
_xlfn.XLOOKUP(_xlfn.CONCAT(8,"-",$A300, "-", "A"), PlayerData!$M:$M,PlayerData!N:N,""),
_xlfn.XLOOKUP(_xlfn.CONCAT(9,"-",$A300, "-", "A"), PlayerData!$M:$M,PlayerData!N:N,""),
_xlfn.XLOOKUP(_xlfn.CONCAT(10,"-",$A300, "-", "A"), PlayerData!$M:$M,PlayerData!N:N,""),
_xlfn.XLOOKUP(_xlfn.CONCAT(11,"-",$A300, "-", "A"), PlayerData!$M:$M,PlayerData!N:N,""),
_xlfn.XLOOKUP(_xlfn.CONCAT(12,"-",$A300, "-", "A"), PlayerData!$M:$M,PlayerData!N:N,""),
_xlfn.XLOOKUP(_xlfn.CONCAT(13,"-",$A300, "-", "A"), PlayerData!$M:$M,PlayerData!N:N,""),
_xlfn.XLOOKUP(_xlfn.CONCAT(14,"-",$A300, "-", "A"), PlayerData!$M:$M,PlayerData!N:N,""),
_xlfn.XLOOKUP(_xlfn.CONCAT(15,"-",$A300, "-", "A"), PlayerData!$M:$M,PlayerData!N:N,""),
_xlfn.XLOOKUP(_xlfn.CONCAT(16,"-",$A300, "-", "A"), PlayerData!$M:$M,PlayerData!N:N,""),
_xlfn.XLOOKUP(_xlfn.CONCAT(17,"-",$A300, "-", "A"), PlayerData!$M:$M,PlayerData!N:N,""),
_xlfn.XLOOKUP(_xlfn.CONCAT(18,"-",$A300, "-", "A"), PlayerData!$M:$M,PlayerData!N:N,"")))</f>
        <v>0</v>
      </c>
      <c r="L300" s="138" cm="1">
        <f t="array" ref="L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"A"), PlayerData!$M:$M,PlayerData!O:O,""),
_xlfn.XLOOKUP(_xlfn.CONCAT(1,"-",$A300, "-", "A"), PlayerData!$M:$M,PlayerData!O:O,""),
_xlfn.XLOOKUP(_xlfn.CONCAT(2,"-",$A300, "-", "A"), PlayerData!$M:$M,PlayerData!O:O,""),
_xlfn.XLOOKUP(_xlfn.CONCAT(3,"-",$A300, "-", "A"), PlayerData!$M:$M,PlayerData!O:O,""),
_xlfn.XLOOKUP(_xlfn.CONCAT(4,"-",$A300, "-", "A"), PlayerData!$M:$M,PlayerData!O:O,""),
_xlfn.XLOOKUP(_xlfn.CONCAT(5,"-",$A300, "-", "A"), PlayerData!$M:$M,PlayerData!O:O,""),
_xlfn.XLOOKUP(_xlfn.CONCAT(6,"-",$A300, "-", "A"), PlayerData!$M:$M,PlayerData!O:O,""),
_xlfn.XLOOKUP(_xlfn.CONCAT(7,"-",$A300, "-", "A"), PlayerData!$M:$M,PlayerData!O:O,""),
_xlfn.XLOOKUP(_xlfn.CONCAT(8,"-",$A300, "-", "A"), PlayerData!$M:$M,PlayerData!O:O,""),
_xlfn.XLOOKUP(_xlfn.CONCAT(9,"-",$A300, "-", "A"), PlayerData!$M:$M,PlayerData!O:O,""),
_xlfn.XLOOKUP(_xlfn.CONCAT(10,"-",$A300, "-", "A"), PlayerData!$M:$M,PlayerData!O:O,""),
_xlfn.XLOOKUP(_xlfn.CONCAT(11,"-",$A300, "-", "A"), PlayerData!$M:$M,PlayerData!O:O,""),
_xlfn.XLOOKUP(_xlfn.CONCAT(12,"-",$A300, "-", "A"), PlayerData!$M:$M,PlayerData!O:O,""),
_xlfn.XLOOKUP(_xlfn.CONCAT(13,"-",$A300, "-", "A"), PlayerData!$M:$M,PlayerData!O:O,""),
_xlfn.XLOOKUP(_xlfn.CONCAT(14,"-",$A300, "-", "A"), PlayerData!$M:$M,PlayerData!O:O,""),
_xlfn.XLOOKUP(_xlfn.CONCAT(15,"-",$A300, "-", "A"), PlayerData!$M:$M,PlayerData!O:O,""),
_xlfn.XLOOKUP(_xlfn.CONCAT(16,"-",$A300, "-", "A"), PlayerData!$M:$M,PlayerData!O:O,""),
_xlfn.XLOOKUP(_xlfn.CONCAT(17,"-",$A300, "-", "A"), PlayerData!$M:$M,PlayerData!O:O,""),
_xlfn.XLOOKUP(_xlfn.CONCAT(18,"-",$A300, "-", "A"), PlayerData!$M:$M,PlayerData!O:O,"")))</f>
        <v>0</v>
      </c>
      <c r="M300" s="96" cm="1">
        <f t="array" ref="M30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_xlfn.XLOOKUP(_xlfn.CONCAT(0,"-",$A300, "-", "A"), PlayerData!$M:$M,PlayerData!R:R,""),
_xlfn.XLOOKUP(_xlfn.CONCAT(1,"-",$A300, "-", "A"), PlayerData!$M:$M,PlayerData!R:R,""),
_xlfn.XLOOKUP(_xlfn.CONCAT(2,"-",$A300, "-", "A"), PlayerData!$M:$M,PlayerData!R:R,""),
_xlfn.XLOOKUP(_xlfn.CONCAT(3,"-",$A300, "-", "A"), PlayerData!$M:$M,PlayerData!R:R,""),
_xlfn.XLOOKUP(_xlfn.CONCAT(4,"-",$A300, "-", "A"), PlayerData!$M:$M,PlayerData!R:R,""),
_xlfn.XLOOKUP(_xlfn.CONCAT(5,"-",$A300, "-", "A"), PlayerData!$M:$M,PlayerData!R:R,""),
_xlfn.XLOOKUP(_xlfn.CONCAT(6,"-",$A300, "-", "A"), PlayerData!$M:$M,PlayerData!R:R,""),
_xlfn.XLOOKUP(_xlfn.CONCAT(7,"-",$A300, "-", "A"), PlayerData!$M:$M,PlayerData!R:R,""),
_xlfn.XLOOKUP(_xlfn.CONCAT(8,"-",$A300, "-", "A"), PlayerData!$M:$M,PlayerData!R:R,""),
_xlfn.XLOOKUP(_xlfn.CONCAT(9,"-",$A300, "-", "A"), PlayerData!$M:$M,PlayerData!R:R,""),
_xlfn.XLOOKUP(_xlfn.CONCAT(10,"-",$A300, "-", "A"), PlayerData!$M:$M,PlayerData!R:R,""),
_xlfn.XLOOKUP(_xlfn.CONCAT(11,"-",$A300, "-", "A"), PlayerData!$M:$M,PlayerData!R:R,""),
_xlfn.XLOOKUP(_xlfn.CONCAT(12,"-",$A300, "-", "A"), PlayerData!$M:$M,PlayerData!R:R,""),
_xlfn.XLOOKUP(_xlfn.CONCAT(13,"-",$A300, "-", "A"), PlayerData!$M:$M,PlayerData!R:R,""),
_xlfn.XLOOKUP(_xlfn.CONCAT(14,"-",$A300, "-", "A"), PlayerData!$M:$M,PlayerData!R:R,""),
_xlfn.XLOOKUP(_xlfn.CONCAT(15,"-",$A300, "-", "A"), PlayerData!$M:$M,PlayerData!R:R,""),
_xlfn.XLOOKUP(_xlfn.CONCAT(16,"-",$A300, "-", "A"), PlayerData!$M:$M,PlayerData!R:R,""),
_xlfn.XLOOKUP(_xlfn.CONCAT(17,"-",$A300, "-", "A"), PlayerData!$M:$M,PlayerData!R:R,""),
_xlfn.XLOOKUP(_xlfn.CONCAT(18,"-",$A300, "-", "A"), PlayerData!$M:$M,PlayerData!R:R,"")))</f>
        <v>0</v>
      </c>
      <c r="N300" s="134">
        <f t="shared" si="29"/>
        <v>0</v>
      </c>
      <c r="O300" s="134">
        <f t="shared" si="30"/>
        <v>0</v>
      </c>
      <c r="P300" s="73">
        <f t="shared" si="31"/>
        <v>0</v>
      </c>
      <c r="Q300" s="132" cm="1">
        <f t="array" ref="Q300">IF(OR($A300=Solver!$T$12:$T$201),0,SUMPRODUCT($H300:$J300,$T$4:$V$4))</f>
        <v>0</v>
      </c>
      <c r="R300" s="73" cm="1">
        <f t="array" ref="R300">IF(OR($A300=Solver!$T$12:$T$201),0, SUMPRODUCT($N300:$P300, $T$4:$V$4))</f>
        <v>0</v>
      </c>
    </row>
    <row r="301" spans="1:18">
      <c r="A301" s="55">
        <v>299</v>
      </c>
      <c r="B301" s="55" t="str">
        <f>_xlfn.XLOOKUP($A301, PlayerData!$B$3:$B$394, PlayerData!C$3:C$394)</f>
        <v>BUR</v>
      </c>
      <c r="C301" s="55" t="str">
        <f>_xlfn.XLOOKUP($A301, PlayerData!$B$3:$B$394, PlayerData!D$3:D$394)</f>
        <v>D</v>
      </c>
      <c r="D301" s="31" t="str">
        <f>_xlfn.XLOOKUP($A301, PlayerData!$B$3:$B$394, PlayerData!E$3:E$394)</f>
        <v>Long Kevin</v>
      </c>
      <c r="E301" s="136" cm="1">
        <f t="array" ref="E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"H"), PlayerData!$G:$G,PlayerData!H:H,""),
_xlfn.XLOOKUP(_xlfn.CONCAT(1,"-",$A301, "-", "H"), PlayerData!$G:$G,PlayerData!H:H,""),
_xlfn.XLOOKUP(_xlfn.CONCAT(2,"-",$A301, "-", "H"), PlayerData!$G:$G,PlayerData!H:H,""),
_xlfn.XLOOKUP(_xlfn.CONCAT(3,"-",$A301, "-", "H"), PlayerData!$G:$G,PlayerData!H:H,""),
_xlfn.XLOOKUP(_xlfn.CONCAT(4,"-",$A301, "-", "H"), PlayerData!$G:$G,PlayerData!H:H,""),
_xlfn.XLOOKUP(_xlfn.CONCAT(5,"-",$A301, "-", "H"), PlayerData!$G:$G,PlayerData!H:H,""),
_xlfn.XLOOKUP(_xlfn.CONCAT(6,"-",$A301, "-", "H"), PlayerData!$G:$G,PlayerData!H:H,""),
_xlfn.XLOOKUP(_xlfn.CONCAT(7,"-",$A301, "-", "H"), PlayerData!$G:$G,PlayerData!H:H,""),
_xlfn.XLOOKUP(_xlfn.CONCAT(8,"-",$A301, "-", "H"), PlayerData!$G:$G,PlayerData!H:H,""),
_xlfn.XLOOKUP(_xlfn.CONCAT(9,"-",$A301, "-", "H"), PlayerData!$G:$G,PlayerData!H:H,""),
_xlfn.XLOOKUP(_xlfn.CONCAT(10,"-",$A301, "-", "H"), PlayerData!$G:$G,PlayerData!H:H,""),
_xlfn.XLOOKUP(_xlfn.CONCAT(11,"-",$A301, "-", "H"), PlayerData!$G:$G,PlayerData!H:H,""),
_xlfn.XLOOKUP(_xlfn.CONCAT(12,"-",$A301, "-", "H"), PlayerData!$G:$G,PlayerData!H:H,""),
_xlfn.XLOOKUP(_xlfn.CONCAT(13,"-",$A301, "-", "H"), PlayerData!$G:$G,PlayerData!H:H,""),
_xlfn.XLOOKUP(_xlfn.CONCAT(14,"-",$A301, "-", "H"), PlayerData!$G:$G,PlayerData!H:H,""),
_xlfn.XLOOKUP(_xlfn.CONCAT(15,"-",$A301, "-", "H"), PlayerData!$G:$G,PlayerData!H:H,""),
_xlfn.XLOOKUP(_xlfn.CONCAT(16,"-",$A301, "-", "H"), PlayerData!$G:$G,PlayerData!H:H,""),
_xlfn.XLOOKUP(_xlfn.CONCAT(17,"-",$A301, "-", "H"), PlayerData!$G:$G,PlayerData!H:H,""),
_xlfn.XLOOKUP(_xlfn.CONCAT(18,"-",$A301, "-", "H"), PlayerData!$G:$G,PlayerData!H:H,"")))</f>
        <v>0.67</v>
      </c>
      <c r="F301" s="136" cm="1">
        <f t="array" ref="F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"H"), PlayerData!$G:$G,PlayerData!I:I,""),
_xlfn.XLOOKUP(_xlfn.CONCAT(1,"-",$A301, "-", "H"), PlayerData!$G:$G,PlayerData!I:I,""),
_xlfn.XLOOKUP(_xlfn.CONCAT(2,"-",$A301, "-", "H"), PlayerData!$G:$G,PlayerData!I:I,""),
_xlfn.XLOOKUP(_xlfn.CONCAT(3,"-",$A301, "-", "H"), PlayerData!$G:$G,PlayerData!I:I,""),
_xlfn.XLOOKUP(_xlfn.CONCAT(4,"-",$A301, "-", "H"), PlayerData!$G:$G,PlayerData!I:I,""),
_xlfn.XLOOKUP(_xlfn.CONCAT(5,"-",$A301, "-", "H"), PlayerData!$G:$G,PlayerData!I:I,""),
_xlfn.XLOOKUP(_xlfn.CONCAT(6,"-",$A301, "-", "H"), PlayerData!$G:$G,PlayerData!I:I,""),
_xlfn.XLOOKUP(_xlfn.CONCAT(7,"-",$A301, "-", "H"), PlayerData!$G:$G,PlayerData!I:I,""),
_xlfn.XLOOKUP(_xlfn.CONCAT(8,"-",$A301, "-", "H"), PlayerData!$G:$G,PlayerData!I:I,""),
_xlfn.XLOOKUP(_xlfn.CONCAT(9,"-",$A301, "-", "H"), PlayerData!$G:$G,PlayerData!I:I,""),
_xlfn.XLOOKUP(_xlfn.CONCAT(10,"-",$A301, "-", "H"), PlayerData!$G:$G,PlayerData!I:I,""),
_xlfn.XLOOKUP(_xlfn.CONCAT(11,"-",$A301, "-", "H"), PlayerData!$G:$G,PlayerData!I:I,""),
_xlfn.XLOOKUP(_xlfn.CONCAT(12,"-",$A301, "-", "H"), PlayerData!$G:$G,PlayerData!I:I,""),
_xlfn.XLOOKUP(_xlfn.CONCAT(13,"-",$A301, "-", "H"), PlayerData!$G:$G,PlayerData!I:I,""),
_xlfn.XLOOKUP(_xlfn.CONCAT(14,"-",$A301, "-", "H"), PlayerData!$G:$G,PlayerData!I:I,""),
_xlfn.XLOOKUP(_xlfn.CONCAT(15,"-",$A301, "-", "H"), PlayerData!$G:$G,PlayerData!I:I,""),
_xlfn.XLOOKUP(_xlfn.CONCAT(16,"-",$A301, "-", "H"), PlayerData!$G:$G,PlayerData!I:I,""),
_xlfn.XLOOKUP(_xlfn.CONCAT(17,"-",$A301, "-", "H"), PlayerData!$G:$G,PlayerData!I:I,""),
_xlfn.XLOOKUP(_xlfn.CONCAT(18,"-",$A301, "-", "H"), PlayerData!$G:$G,PlayerData!I:I,"")))</f>
        <v>0.33</v>
      </c>
      <c r="G301" s="90" cm="1">
        <f t="array" ref="G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"H"), PlayerData!$G:$G,PlayerData!L:L,""),
_xlfn.XLOOKUP(_xlfn.CONCAT(1,"-",$A301, "-", "H"), PlayerData!$G:$G,PlayerData!L:L,""),
_xlfn.XLOOKUP(_xlfn.CONCAT(2,"-",$A301, "-", "H"), PlayerData!$G:$G,PlayerData!L:L,""),
_xlfn.XLOOKUP(_xlfn.CONCAT(3,"-",$A301, "-", "H"), PlayerData!$G:$G,PlayerData!L:L,""),
_xlfn.XLOOKUP(_xlfn.CONCAT(4,"-",$A301, "-", "H"), PlayerData!$G:$G,PlayerData!L:L,""),
_xlfn.XLOOKUP(_xlfn.CONCAT(5,"-",$A301, "-", "H"), PlayerData!$G:$G,PlayerData!L:L,""),
_xlfn.XLOOKUP(_xlfn.CONCAT(6,"-",$A301, "-", "H"), PlayerData!$G:$G,PlayerData!L:L,""),
_xlfn.XLOOKUP(_xlfn.CONCAT(7,"-",$A301, "-", "H"), PlayerData!$G:$G,PlayerData!L:L,""),
_xlfn.XLOOKUP(_xlfn.CONCAT(8,"-",$A301, "-", "H"), PlayerData!$G:$G,PlayerData!L:L,""),
_xlfn.XLOOKUP(_xlfn.CONCAT(9,"-",$A301, "-", "H"), PlayerData!$G:$G,PlayerData!L:L,""),
_xlfn.XLOOKUP(_xlfn.CONCAT(10,"-",$A301, "-", "H"), PlayerData!$G:$G,PlayerData!L:L,""),
_xlfn.XLOOKUP(_xlfn.CONCAT(11,"-",$A301, "-", "H"), PlayerData!$G:$G,PlayerData!L:L,""),
_xlfn.XLOOKUP(_xlfn.CONCAT(12,"-",$A301, "-", "H"), PlayerData!$G:$G,PlayerData!L:L,""),
_xlfn.XLOOKUP(_xlfn.CONCAT(13,"-",$A301, "-", "H"), PlayerData!$G:$G,PlayerData!L:L,""),
_xlfn.XLOOKUP(_xlfn.CONCAT(14,"-",$A301, "-", "H"), PlayerData!$G:$G,PlayerData!L:L,""),
_xlfn.XLOOKUP(_xlfn.CONCAT(15,"-",$A301, "-", "H"), PlayerData!$G:$G,PlayerData!L:L,""),
_xlfn.XLOOKUP(_xlfn.CONCAT(16,"-",$A301, "-", "H"), PlayerData!$G:$G,PlayerData!L:L,""),
_xlfn.XLOOKUP(_xlfn.CONCAT(17,"-",$A301, "-", "H"), PlayerData!$G:$G,PlayerData!L:L,""),
_xlfn.XLOOKUP(_xlfn.CONCAT(18,"-",$A301, "-", "H"), PlayerData!$G:$G,PlayerData!L:L,"")))</f>
        <v>0.72</v>
      </c>
      <c r="H301" s="132">
        <f t="shared" si="26"/>
        <v>15.227272727272727</v>
      </c>
      <c r="I301" s="132">
        <f t="shared" si="27"/>
        <v>14.999999999999998</v>
      </c>
      <c r="J301" s="72">
        <f t="shared" si="28"/>
        <v>9.703504043126685</v>
      </c>
      <c r="K301" s="138" cm="1">
        <f t="array" ref="K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"A"), PlayerData!$M:$M,PlayerData!N:N,""),
_xlfn.XLOOKUP(_xlfn.CONCAT(1,"-",$A301, "-", "A"), PlayerData!$M:$M,PlayerData!N:N,""),
_xlfn.XLOOKUP(_xlfn.CONCAT(2,"-",$A301, "-", "A"), PlayerData!$M:$M,PlayerData!N:N,""),
_xlfn.XLOOKUP(_xlfn.CONCAT(3,"-",$A301, "-", "A"), PlayerData!$M:$M,PlayerData!N:N,""),
_xlfn.XLOOKUP(_xlfn.CONCAT(4,"-",$A301, "-", "A"), PlayerData!$M:$M,PlayerData!N:N,""),
_xlfn.XLOOKUP(_xlfn.CONCAT(5,"-",$A301, "-", "A"), PlayerData!$M:$M,PlayerData!N:N,""),
_xlfn.XLOOKUP(_xlfn.CONCAT(6,"-",$A301, "-", "A"), PlayerData!$M:$M,PlayerData!N:N,""),
_xlfn.XLOOKUP(_xlfn.CONCAT(7,"-",$A301, "-", "A"), PlayerData!$M:$M,PlayerData!N:N,""),
_xlfn.XLOOKUP(_xlfn.CONCAT(8,"-",$A301, "-", "A"), PlayerData!$M:$M,PlayerData!N:N,""),
_xlfn.XLOOKUP(_xlfn.CONCAT(9,"-",$A301, "-", "A"), PlayerData!$M:$M,PlayerData!N:N,""),
_xlfn.XLOOKUP(_xlfn.CONCAT(10,"-",$A301, "-", "A"), PlayerData!$M:$M,PlayerData!N:N,""),
_xlfn.XLOOKUP(_xlfn.CONCAT(11,"-",$A301, "-", "A"), PlayerData!$M:$M,PlayerData!N:N,""),
_xlfn.XLOOKUP(_xlfn.CONCAT(12,"-",$A301, "-", "A"), PlayerData!$M:$M,PlayerData!N:N,""),
_xlfn.XLOOKUP(_xlfn.CONCAT(13,"-",$A301, "-", "A"), PlayerData!$M:$M,PlayerData!N:N,""),
_xlfn.XLOOKUP(_xlfn.CONCAT(14,"-",$A301, "-", "A"), PlayerData!$M:$M,PlayerData!N:N,""),
_xlfn.XLOOKUP(_xlfn.CONCAT(15,"-",$A301, "-", "A"), PlayerData!$M:$M,PlayerData!N:N,""),
_xlfn.XLOOKUP(_xlfn.CONCAT(16,"-",$A301, "-", "A"), PlayerData!$M:$M,PlayerData!N:N,""),
_xlfn.XLOOKUP(_xlfn.CONCAT(17,"-",$A301, "-", "A"), PlayerData!$M:$M,PlayerData!N:N,""),
_xlfn.XLOOKUP(_xlfn.CONCAT(18,"-",$A301, "-", "A"), PlayerData!$M:$M,PlayerData!N:N,"")))</f>
        <v>0</v>
      </c>
      <c r="L301" s="138" cm="1">
        <f t="array" ref="L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"A"), PlayerData!$M:$M,PlayerData!O:O,""),
_xlfn.XLOOKUP(_xlfn.CONCAT(1,"-",$A301, "-", "A"), PlayerData!$M:$M,PlayerData!O:O,""),
_xlfn.XLOOKUP(_xlfn.CONCAT(2,"-",$A301, "-", "A"), PlayerData!$M:$M,PlayerData!O:O,""),
_xlfn.XLOOKUP(_xlfn.CONCAT(3,"-",$A301, "-", "A"), PlayerData!$M:$M,PlayerData!O:O,""),
_xlfn.XLOOKUP(_xlfn.CONCAT(4,"-",$A301, "-", "A"), PlayerData!$M:$M,PlayerData!O:O,""),
_xlfn.XLOOKUP(_xlfn.CONCAT(5,"-",$A301, "-", "A"), PlayerData!$M:$M,PlayerData!O:O,""),
_xlfn.XLOOKUP(_xlfn.CONCAT(6,"-",$A301, "-", "A"), PlayerData!$M:$M,PlayerData!O:O,""),
_xlfn.XLOOKUP(_xlfn.CONCAT(7,"-",$A301, "-", "A"), PlayerData!$M:$M,PlayerData!O:O,""),
_xlfn.XLOOKUP(_xlfn.CONCAT(8,"-",$A301, "-", "A"), PlayerData!$M:$M,PlayerData!O:O,""),
_xlfn.XLOOKUP(_xlfn.CONCAT(9,"-",$A301, "-", "A"), PlayerData!$M:$M,PlayerData!O:O,""),
_xlfn.XLOOKUP(_xlfn.CONCAT(10,"-",$A301, "-", "A"), PlayerData!$M:$M,PlayerData!O:O,""),
_xlfn.XLOOKUP(_xlfn.CONCAT(11,"-",$A301, "-", "A"), PlayerData!$M:$M,PlayerData!O:O,""),
_xlfn.XLOOKUP(_xlfn.CONCAT(12,"-",$A301, "-", "A"), PlayerData!$M:$M,PlayerData!O:O,""),
_xlfn.XLOOKUP(_xlfn.CONCAT(13,"-",$A301, "-", "A"), PlayerData!$M:$M,PlayerData!O:O,""),
_xlfn.XLOOKUP(_xlfn.CONCAT(14,"-",$A301, "-", "A"), PlayerData!$M:$M,PlayerData!O:O,""),
_xlfn.XLOOKUP(_xlfn.CONCAT(15,"-",$A301, "-", "A"), PlayerData!$M:$M,PlayerData!O:O,""),
_xlfn.XLOOKUP(_xlfn.CONCAT(16,"-",$A301, "-", "A"), PlayerData!$M:$M,PlayerData!O:O,""),
_xlfn.XLOOKUP(_xlfn.CONCAT(17,"-",$A301, "-", "A"), PlayerData!$M:$M,PlayerData!O:O,""),
_xlfn.XLOOKUP(_xlfn.CONCAT(18,"-",$A301, "-", "A"), PlayerData!$M:$M,PlayerData!O:O,"")))</f>
        <v>0</v>
      </c>
      <c r="M301" s="96" cm="1">
        <f t="array" ref="M30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_xlfn.XLOOKUP(_xlfn.CONCAT(0,"-",$A301, "-", "A"), PlayerData!$M:$M,PlayerData!R:R,""),
_xlfn.XLOOKUP(_xlfn.CONCAT(1,"-",$A301, "-", "A"), PlayerData!$M:$M,PlayerData!R:R,""),
_xlfn.XLOOKUP(_xlfn.CONCAT(2,"-",$A301, "-", "A"), PlayerData!$M:$M,PlayerData!R:R,""),
_xlfn.XLOOKUP(_xlfn.CONCAT(3,"-",$A301, "-", "A"), PlayerData!$M:$M,PlayerData!R:R,""),
_xlfn.XLOOKUP(_xlfn.CONCAT(4,"-",$A301, "-", "A"), PlayerData!$M:$M,PlayerData!R:R,""),
_xlfn.XLOOKUP(_xlfn.CONCAT(5,"-",$A301, "-", "A"), PlayerData!$M:$M,PlayerData!R:R,""),
_xlfn.XLOOKUP(_xlfn.CONCAT(6,"-",$A301, "-", "A"), PlayerData!$M:$M,PlayerData!R:R,""),
_xlfn.XLOOKUP(_xlfn.CONCAT(7,"-",$A301, "-", "A"), PlayerData!$M:$M,PlayerData!R:R,""),
_xlfn.XLOOKUP(_xlfn.CONCAT(8,"-",$A301, "-", "A"), PlayerData!$M:$M,PlayerData!R:R,""),
_xlfn.XLOOKUP(_xlfn.CONCAT(9,"-",$A301, "-", "A"), PlayerData!$M:$M,PlayerData!R:R,""),
_xlfn.XLOOKUP(_xlfn.CONCAT(10,"-",$A301, "-", "A"), PlayerData!$M:$M,PlayerData!R:R,""),
_xlfn.XLOOKUP(_xlfn.CONCAT(11,"-",$A301, "-", "A"), PlayerData!$M:$M,PlayerData!R:R,""),
_xlfn.XLOOKUP(_xlfn.CONCAT(12,"-",$A301, "-", "A"), PlayerData!$M:$M,PlayerData!R:R,""),
_xlfn.XLOOKUP(_xlfn.CONCAT(13,"-",$A301, "-", "A"), PlayerData!$M:$M,PlayerData!R:R,""),
_xlfn.XLOOKUP(_xlfn.CONCAT(14,"-",$A301, "-", "A"), PlayerData!$M:$M,PlayerData!R:R,""),
_xlfn.XLOOKUP(_xlfn.CONCAT(15,"-",$A301, "-", "A"), PlayerData!$M:$M,PlayerData!R:R,""),
_xlfn.XLOOKUP(_xlfn.CONCAT(16,"-",$A301, "-", "A"), PlayerData!$M:$M,PlayerData!R:R,""),
_xlfn.XLOOKUP(_xlfn.CONCAT(17,"-",$A301, "-", "A"), PlayerData!$M:$M,PlayerData!R:R,""),
_xlfn.XLOOKUP(_xlfn.CONCAT(18,"-",$A301, "-", "A"), PlayerData!$M:$M,PlayerData!R:R,"")))</f>
        <v>0</v>
      </c>
      <c r="N301" s="134">
        <f t="shared" si="29"/>
        <v>0</v>
      </c>
      <c r="O301" s="134">
        <f t="shared" si="30"/>
        <v>0</v>
      </c>
      <c r="P301" s="73">
        <f t="shared" si="31"/>
        <v>0</v>
      </c>
      <c r="Q301" s="132" cm="1">
        <f t="array" ref="Q301">IF(OR($A301=Solver!$T$12:$T$201),0,SUMPRODUCT($H301:$J301,$T$4:$V$4))</f>
        <v>9.703504043126685</v>
      </c>
      <c r="R301" s="73" cm="1">
        <f t="array" ref="R301">IF(OR($A301=Solver!$T$12:$T$201),0, SUMPRODUCT($N301:$P301, $T$4:$V$4))</f>
        <v>0</v>
      </c>
    </row>
    <row r="302" spans="1:18">
      <c r="A302" s="55">
        <v>300</v>
      </c>
      <c r="B302" s="55" t="str">
        <f>_xlfn.XLOOKUP($A302, PlayerData!$B$3:$B$394, PlayerData!C$3:C$394)</f>
        <v>BUR</v>
      </c>
      <c r="C302" s="55" t="str">
        <f>_xlfn.XLOOKUP($A302, PlayerData!$B$3:$B$394, PlayerData!D$3:D$394)</f>
        <v>D</v>
      </c>
      <c r="D302" s="31" t="str">
        <f>_xlfn.XLOOKUP($A302, PlayerData!$B$3:$B$394, PlayerData!E$3:E$394)</f>
        <v>Taylor Charlie</v>
      </c>
      <c r="E302" s="136" cm="1">
        <f t="array" ref="E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"H"), PlayerData!$G:$G,PlayerData!H:H,""),
_xlfn.XLOOKUP(_xlfn.CONCAT(1,"-",$A302, "-", "H"), PlayerData!$G:$G,PlayerData!H:H,""),
_xlfn.XLOOKUP(_xlfn.CONCAT(2,"-",$A302, "-", "H"), PlayerData!$G:$G,PlayerData!H:H,""),
_xlfn.XLOOKUP(_xlfn.CONCAT(3,"-",$A302, "-", "H"), PlayerData!$G:$G,PlayerData!H:H,""),
_xlfn.XLOOKUP(_xlfn.CONCAT(4,"-",$A302, "-", "H"), PlayerData!$G:$G,PlayerData!H:H,""),
_xlfn.XLOOKUP(_xlfn.CONCAT(5,"-",$A302, "-", "H"), PlayerData!$G:$G,PlayerData!H:H,""),
_xlfn.XLOOKUP(_xlfn.CONCAT(6,"-",$A302, "-", "H"), PlayerData!$G:$G,PlayerData!H:H,""),
_xlfn.XLOOKUP(_xlfn.CONCAT(7,"-",$A302, "-", "H"), PlayerData!$G:$G,PlayerData!H:H,""),
_xlfn.XLOOKUP(_xlfn.CONCAT(8,"-",$A302, "-", "H"), PlayerData!$G:$G,PlayerData!H:H,""),
_xlfn.XLOOKUP(_xlfn.CONCAT(9,"-",$A302, "-", "H"), PlayerData!$G:$G,PlayerData!H:H,""),
_xlfn.XLOOKUP(_xlfn.CONCAT(10,"-",$A302, "-", "H"), PlayerData!$G:$G,PlayerData!H:H,""),
_xlfn.XLOOKUP(_xlfn.CONCAT(11,"-",$A302, "-", "H"), PlayerData!$G:$G,PlayerData!H:H,""),
_xlfn.XLOOKUP(_xlfn.CONCAT(12,"-",$A302, "-", "H"), PlayerData!$G:$G,PlayerData!H:H,""),
_xlfn.XLOOKUP(_xlfn.CONCAT(13,"-",$A302, "-", "H"), PlayerData!$G:$G,PlayerData!H:H,""),
_xlfn.XLOOKUP(_xlfn.CONCAT(14,"-",$A302, "-", "H"), PlayerData!$G:$G,PlayerData!H:H,""),
_xlfn.XLOOKUP(_xlfn.CONCAT(15,"-",$A302, "-", "H"), PlayerData!$G:$G,PlayerData!H:H,""),
_xlfn.XLOOKUP(_xlfn.CONCAT(16,"-",$A302, "-", "H"), PlayerData!$G:$G,PlayerData!H:H,""),
_xlfn.XLOOKUP(_xlfn.CONCAT(17,"-",$A302, "-", "H"), PlayerData!$G:$G,PlayerData!H:H,""),
_xlfn.XLOOKUP(_xlfn.CONCAT(18,"-",$A302, "-", "H"), PlayerData!$G:$G,PlayerData!H:H,"")))</f>
        <v>0</v>
      </c>
      <c r="F302" s="136" cm="1">
        <f t="array" ref="F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"H"), PlayerData!$G:$G,PlayerData!I:I,""),
_xlfn.XLOOKUP(_xlfn.CONCAT(1,"-",$A302, "-", "H"), PlayerData!$G:$G,PlayerData!I:I,""),
_xlfn.XLOOKUP(_xlfn.CONCAT(2,"-",$A302, "-", "H"), PlayerData!$G:$G,PlayerData!I:I,""),
_xlfn.XLOOKUP(_xlfn.CONCAT(3,"-",$A302, "-", "H"), PlayerData!$G:$G,PlayerData!I:I,""),
_xlfn.XLOOKUP(_xlfn.CONCAT(4,"-",$A302, "-", "H"), PlayerData!$G:$G,PlayerData!I:I,""),
_xlfn.XLOOKUP(_xlfn.CONCAT(5,"-",$A302, "-", "H"), PlayerData!$G:$G,PlayerData!I:I,""),
_xlfn.XLOOKUP(_xlfn.CONCAT(6,"-",$A302, "-", "H"), PlayerData!$G:$G,PlayerData!I:I,""),
_xlfn.XLOOKUP(_xlfn.CONCAT(7,"-",$A302, "-", "H"), PlayerData!$G:$G,PlayerData!I:I,""),
_xlfn.XLOOKUP(_xlfn.CONCAT(8,"-",$A302, "-", "H"), PlayerData!$G:$G,PlayerData!I:I,""),
_xlfn.XLOOKUP(_xlfn.CONCAT(9,"-",$A302, "-", "H"), PlayerData!$G:$G,PlayerData!I:I,""),
_xlfn.XLOOKUP(_xlfn.CONCAT(10,"-",$A302, "-", "H"), PlayerData!$G:$G,PlayerData!I:I,""),
_xlfn.XLOOKUP(_xlfn.CONCAT(11,"-",$A302, "-", "H"), PlayerData!$G:$G,PlayerData!I:I,""),
_xlfn.XLOOKUP(_xlfn.CONCAT(12,"-",$A302, "-", "H"), PlayerData!$G:$G,PlayerData!I:I,""),
_xlfn.XLOOKUP(_xlfn.CONCAT(13,"-",$A302, "-", "H"), PlayerData!$G:$G,PlayerData!I:I,""),
_xlfn.XLOOKUP(_xlfn.CONCAT(14,"-",$A302, "-", "H"), PlayerData!$G:$G,PlayerData!I:I,""),
_xlfn.XLOOKUP(_xlfn.CONCAT(15,"-",$A302, "-", "H"), PlayerData!$G:$G,PlayerData!I:I,""),
_xlfn.XLOOKUP(_xlfn.CONCAT(16,"-",$A302, "-", "H"), PlayerData!$G:$G,PlayerData!I:I,""),
_xlfn.XLOOKUP(_xlfn.CONCAT(17,"-",$A302, "-", "H"), PlayerData!$G:$G,PlayerData!I:I,""),
_xlfn.XLOOKUP(_xlfn.CONCAT(18,"-",$A302, "-", "H"), PlayerData!$G:$G,PlayerData!I:I,"")))</f>
        <v>0</v>
      </c>
      <c r="G302" s="90" cm="1">
        <f t="array" ref="G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"H"), PlayerData!$G:$G,PlayerData!L:L,""),
_xlfn.XLOOKUP(_xlfn.CONCAT(1,"-",$A302, "-", "H"), PlayerData!$G:$G,PlayerData!L:L,""),
_xlfn.XLOOKUP(_xlfn.CONCAT(2,"-",$A302, "-", "H"), PlayerData!$G:$G,PlayerData!L:L,""),
_xlfn.XLOOKUP(_xlfn.CONCAT(3,"-",$A302, "-", "H"), PlayerData!$G:$G,PlayerData!L:L,""),
_xlfn.XLOOKUP(_xlfn.CONCAT(4,"-",$A302, "-", "H"), PlayerData!$G:$G,PlayerData!L:L,""),
_xlfn.XLOOKUP(_xlfn.CONCAT(5,"-",$A302, "-", "H"), PlayerData!$G:$G,PlayerData!L:L,""),
_xlfn.XLOOKUP(_xlfn.CONCAT(6,"-",$A302, "-", "H"), PlayerData!$G:$G,PlayerData!L:L,""),
_xlfn.XLOOKUP(_xlfn.CONCAT(7,"-",$A302, "-", "H"), PlayerData!$G:$G,PlayerData!L:L,""),
_xlfn.XLOOKUP(_xlfn.CONCAT(8,"-",$A302, "-", "H"), PlayerData!$G:$G,PlayerData!L:L,""),
_xlfn.XLOOKUP(_xlfn.CONCAT(9,"-",$A302, "-", "H"), PlayerData!$G:$G,PlayerData!L:L,""),
_xlfn.XLOOKUP(_xlfn.CONCAT(10,"-",$A302, "-", "H"), PlayerData!$G:$G,PlayerData!L:L,""),
_xlfn.XLOOKUP(_xlfn.CONCAT(11,"-",$A302, "-", "H"), PlayerData!$G:$G,PlayerData!L:L,""),
_xlfn.XLOOKUP(_xlfn.CONCAT(12,"-",$A302, "-", "H"), PlayerData!$G:$G,PlayerData!L:L,""),
_xlfn.XLOOKUP(_xlfn.CONCAT(13,"-",$A302, "-", "H"), PlayerData!$G:$G,PlayerData!L:L,""),
_xlfn.XLOOKUP(_xlfn.CONCAT(14,"-",$A302, "-", "H"), PlayerData!$G:$G,PlayerData!L:L,""),
_xlfn.XLOOKUP(_xlfn.CONCAT(15,"-",$A302, "-", "H"), PlayerData!$G:$G,PlayerData!L:L,""),
_xlfn.XLOOKUP(_xlfn.CONCAT(16,"-",$A302, "-", "H"), PlayerData!$G:$G,PlayerData!L:L,""),
_xlfn.XLOOKUP(_xlfn.CONCAT(17,"-",$A302, "-", "H"), PlayerData!$G:$G,PlayerData!L:L,""),
_xlfn.XLOOKUP(_xlfn.CONCAT(18,"-",$A302, "-", "H"), PlayerData!$G:$G,PlayerData!L:L,"")))</f>
        <v>0.21000000000000002</v>
      </c>
      <c r="H302" s="132">
        <f t="shared" si="26"/>
        <v>0</v>
      </c>
      <c r="I302" s="132">
        <f t="shared" si="27"/>
        <v>0</v>
      </c>
      <c r="J302" s="72">
        <f t="shared" si="28"/>
        <v>2.8301886792452837</v>
      </c>
      <c r="K302" s="138" cm="1">
        <f t="array" ref="K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"A"), PlayerData!$M:$M,PlayerData!N:N,""),
_xlfn.XLOOKUP(_xlfn.CONCAT(1,"-",$A302, "-", "A"), PlayerData!$M:$M,PlayerData!N:N,""),
_xlfn.XLOOKUP(_xlfn.CONCAT(2,"-",$A302, "-", "A"), PlayerData!$M:$M,PlayerData!N:N,""),
_xlfn.XLOOKUP(_xlfn.CONCAT(3,"-",$A302, "-", "A"), PlayerData!$M:$M,PlayerData!N:N,""),
_xlfn.XLOOKUP(_xlfn.CONCAT(4,"-",$A302, "-", "A"), PlayerData!$M:$M,PlayerData!N:N,""),
_xlfn.XLOOKUP(_xlfn.CONCAT(5,"-",$A302, "-", "A"), PlayerData!$M:$M,PlayerData!N:N,""),
_xlfn.XLOOKUP(_xlfn.CONCAT(6,"-",$A302, "-", "A"), PlayerData!$M:$M,PlayerData!N:N,""),
_xlfn.XLOOKUP(_xlfn.CONCAT(7,"-",$A302, "-", "A"), PlayerData!$M:$M,PlayerData!N:N,""),
_xlfn.XLOOKUP(_xlfn.CONCAT(8,"-",$A302, "-", "A"), PlayerData!$M:$M,PlayerData!N:N,""),
_xlfn.XLOOKUP(_xlfn.CONCAT(9,"-",$A302, "-", "A"), PlayerData!$M:$M,PlayerData!N:N,""),
_xlfn.XLOOKUP(_xlfn.CONCAT(10,"-",$A302, "-", "A"), PlayerData!$M:$M,PlayerData!N:N,""),
_xlfn.XLOOKUP(_xlfn.CONCAT(11,"-",$A302, "-", "A"), PlayerData!$M:$M,PlayerData!N:N,""),
_xlfn.XLOOKUP(_xlfn.CONCAT(12,"-",$A302, "-", "A"), PlayerData!$M:$M,PlayerData!N:N,""),
_xlfn.XLOOKUP(_xlfn.CONCAT(13,"-",$A302, "-", "A"), PlayerData!$M:$M,PlayerData!N:N,""),
_xlfn.XLOOKUP(_xlfn.CONCAT(14,"-",$A302, "-", "A"), PlayerData!$M:$M,PlayerData!N:N,""),
_xlfn.XLOOKUP(_xlfn.CONCAT(15,"-",$A302, "-", "A"), PlayerData!$M:$M,PlayerData!N:N,""),
_xlfn.XLOOKUP(_xlfn.CONCAT(16,"-",$A302, "-", "A"), PlayerData!$M:$M,PlayerData!N:N,""),
_xlfn.XLOOKUP(_xlfn.CONCAT(17,"-",$A302, "-", "A"), PlayerData!$M:$M,PlayerData!N:N,""),
_xlfn.XLOOKUP(_xlfn.CONCAT(18,"-",$A302, "-", "A"), PlayerData!$M:$M,PlayerData!N:N,"")))</f>
        <v>0</v>
      </c>
      <c r="L302" s="138" cm="1">
        <f t="array" ref="L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"A"), PlayerData!$M:$M,PlayerData!O:O,""),
_xlfn.XLOOKUP(_xlfn.CONCAT(1,"-",$A302, "-", "A"), PlayerData!$M:$M,PlayerData!O:O,""),
_xlfn.XLOOKUP(_xlfn.CONCAT(2,"-",$A302, "-", "A"), PlayerData!$M:$M,PlayerData!O:O,""),
_xlfn.XLOOKUP(_xlfn.CONCAT(3,"-",$A302, "-", "A"), PlayerData!$M:$M,PlayerData!O:O,""),
_xlfn.XLOOKUP(_xlfn.CONCAT(4,"-",$A302, "-", "A"), PlayerData!$M:$M,PlayerData!O:O,""),
_xlfn.XLOOKUP(_xlfn.CONCAT(5,"-",$A302, "-", "A"), PlayerData!$M:$M,PlayerData!O:O,""),
_xlfn.XLOOKUP(_xlfn.CONCAT(6,"-",$A302, "-", "A"), PlayerData!$M:$M,PlayerData!O:O,""),
_xlfn.XLOOKUP(_xlfn.CONCAT(7,"-",$A302, "-", "A"), PlayerData!$M:$M,PlayerData!O:O,""),
_xlfn.XLOOKUP(_xlfn.CONCAT(8,"-",$A302, "-", "A"), PlayerData!$M:$M,PlayerData!O:O,""),
_xlfn.XLOOKUP(_xlfn.CONCAT(9,"-",$A302, "-", "A"), PlayerData!$M:$M,PlayerData!O:O,""),
_xlfn.XLOOKUP(_xlfn.CONCAT(10,"-",$A302, "-", "A"), PlayerData!$M:$M,PlayerData!O:O,""),
_xlfn.XLOOKUP(_xlfn.CONCAT(11,"-",$A302, "-", "A"), PlayerData!$M:$M,PlayerData!O:O,""),
_xlfn.XLOOKUP(_xlfn.CONCAT(12,"-",$A302, "-", "A"), PlayerData!$M:$M,PlayerData!O:O,""),
_xlfn.XLOOKUP(_xlfn.CONCAT(13,"-",$A302, "-", "A"), PlayerData!$M:$M,PlayerData!O:O,""),
_xlfn.XLOOKUP(_xlfn.CONCAT(14,"-",$A302, "-", "A"), PlayerData!$M:$M,PlayerData!O:O,""),
_xlfn.XLOOKUP(_xlfn.CONCAT(15,"-",$A302, "-", "A"), PlayerData!$M:$M,PlayerData!O:O,""),
_xlfn.XLOOKUP(_xlfn.CONCAT(16,"-",$A302, "-", "A"), PlayerData!$M:$M,PlayerData!O:O,""),
_xlfn.XLOOKUP(_xlfn.CONCAT(17,"-",$A302, "-", "A"), PlayerData!$M:$M,PlayerData!O:O,""),
_xlfn.XLOOKUP(_xlfn.CONCAT(18,"-",$A302, "-", "A"), PlayerData!$M:$M,PlayerData!O:O,"")))</f>
        <v>0</v>
      </c>
      <c r="M302" s="96" cm="1">
        <f t="array" ref="M30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_xlfn.XLOOKUP(_xlfn.CONCAT(0,"-",$A302, "-", "A"), PlayerData!$M:$M,PlayerData!R:R,""),
_xlfn.XLOOKUP(_xlfn.CONCAT(1,"-",$A302, "-", "A"), PlayerData!$M:$M,PlayerData!R:R,""),
_xlfn.XLOOKUP(_xlfn.CONCAT(2,"-",$A302, "-", "A"), PlayerData!$M:$M,PlayerData!R:R,""),
_xlfn.XLOOKUP(_xlfn.CONCAT(3,"-",$A302, "-", "A"), PlayerData!$M:$M,PlayerData!R:R,""),
_xlfn.XLOOKUP(_xlfn.CONCAT(4,"-",$A302, "-", "A"), PlayerData!$M:$M,PlayerData!R:R,""),
_xlfn.XLOOKUP(_xlfn.CONCAT(5,"-",$A302, "-", "A"), PlayerData!$M:$M,PlayerData!R:R,""),
_xlfn.XLOOKUP(_xlfn.CONCAT(6,"-",$A302, "-", "A"), PlayerData!$M:$M,PlayerData!R:R,""),
_xlfn.XLOOKUP(_xlfn.CONCAT(7,"-",$A302, "-", "A"), PlayerData!$M:$M,PlayerData!R:R,""),
_xlfn.XLOOKUP(_xlfn.CONCAT(8,"-",$A302, "-", "A"), PlayerData!$M:$M,PlayerData!R:R,""),
_xlfn.XLOOKUP(_xlfn.CONCAT(9,"-",$A302, "-", "A"), PlayerData!$M:$M,PlayerData!R:R,""),
_xlfn.XLOOKUP(_xlfn.CONCAT(10,"-",$A302, "-", "A"), PlayerData!$M:$M,PlayerData!R:R,""),
_xlfn.XLOOKUP(_xlfn.CONCAT(11,"-",$A302, "-", "A"), PlayerData!$M:$M,PlayerData!R:R,""),
_xlfn.XLOOKUP(_xlfn.CONCAT(12,"-",$A302, "-", "A"), PlayerData!$M:$M,PlayerData!R:R,""),
_xlfn.XLOOKUP(_xlfn.CONCAT(13,"-",$A302, "-", "A"), PlayerData!$M:$M,PlayerData!R:R,""),
_xlfn.XLOOKUP(_xlfn.CONCAT(14,"-",$A302, "-", "A"), PlayerData!$M:$M,PlayerData!R:R,""),
_xlfn.XLOOKUP(_xlfn.CONCAT(15,"-",$A302, "-", "A"), PlayerData!$M:$M,PlayerData!R:R,""),
_xlfn.XLOOKUP(_xlfn.CONCAT(16,"-",$A302, "-", "A"), PlayerData!$M:$M,PlayerData!R:R,""),
_xlfn.XLOOKUP(_xlfn.CONCAT(17,"-",$A302, "-", "A"), PlayerData!$M:$M,PlayerData!R:R,""),
_xlfn.XLOOKUP(_xlfn.CONCAT(18,"-",$A302, "-", "A"), PlayerData!$M:$M,PlayerData!R:R,"")))</f>
        <v>0.03</v>
      </c>
      <c r="N302" s="134">
        <f t="shared" si="29"/>
        <v>0</v>
      </c>
      <c r="O302" s="134">
        <f t="shared" si="30"/>
        <v>0</v>
      </c>
      <c r="P302" s="73">
        <f t="shared" si="31"/>
        <v>0.40431266846361191</v>
      </c>
      <c r="Q302" s="132" cm="1">
        <f t="array" ref="Q302">IF(OR($A302=Solver!$T$12:$T$201),0,SUMPRODUCT($H302:$J302,$T$4:$V$4))</f>
        <v>2.8301886792452837</v>
      </c>
      <c r="R302" s="73" cm="1">
        <f t="array" ref="R302">IF(OR($A302=Solver!$T$12:$T$201),0, SUMPRODUCT($N302:$P302, $T$4:$V$4))</f>
        <v>0.40431266846361191</v>
      </c>
    </row>
    <row r="303" spans="1:18">
      <c r="A303" s="55">
        <v>301</v>
      </c>
      <c r="B303" s="55" t="str">
        <f>_xlfn.XLOOKUP($A303, PlayerData!$B$3:$B$394, PlayerData!C$3:C$394)</f>
        <v>BUR</v>
      </c>
      <c r="C303" s="55" t="str">
        <f>_xlfn.XLOOKUP($A303, PlayerData!$B$3:$B$394, PlayerData!D$3:D$394)</f>
        <v>D</v>
      </c>
      <c r="D303" s="31" t="str">
        <f>_xlfn.XLOOKUP($A303, PlayerData!$B$3:$B$394, PlayerData!E$3:E$394)</f>
        <v>Bardsley</v>
      </c>
      <c r="E303" s="136" cm="1">
        <f t="array" ref="E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"H"), PlayerData!$G:$G,PlayerData!H:H,""),
_xlfn.XLOOKUP(_xlfn.CONCAT(1,"-",$A303, "-", "H"), PlayerData!$G:$G,PlayerData!H:H,""),
_xlfn.XLOOKUP(_xlfn.CONCAT(2,"-",$A303, "-", "H"), PlayerData!$G:$G,PlayerData!H:H,""),
_xlfn.XLOOKUP(_xlfn.CONCAT(3,"-",$A303, "-", "H"), PlayerData!$G:$G,PlayerData!H:H,""),
_xlfn.XLOOKUP(_xlfn.CONCAT(4,"-",$A303, "-", "H"), PlayerData!$G:$G,PlayerData!H:H,""),
_xlfn.XLOOKUP(_xlfn.CONCAT(5,"-",$A303, "-", "H"), PlayerData!$G:$G,PlayerData!H:H,""),
_xlfn.XLOOKUP(_xlfn.CONCAT(6,"-",$A303, "-", "H"), PlayerData!$G:$G,PlayerData!H:H,""),
_xlfn.XLOOKUP(_xlfn.CONCAT(7,"-",$A303, "-", "H"), PlayerData!$G:$G,PlayerData!H:H,""),
_xlfn.XLOOKUP(_xlfn.CONCAT(8,"-",$A303, "-", "H"), PlayerData!$G:$G,PlayerData!H:H,""),
_xlfn.XLOOKUP(_xlfn.CONCAT(9,"-",$A303, "-", "H"), PlayerData!$G:$G,PlayerData!H:H,""),
_xlfn.XLOOKUP(_xlfn.CONCAT(10,"-",$A303, "-", "H"), PlayerData!$G:$G,PlayerData!H:H,""),
_xlfn.XLOOKUP(_xlfn.CONCAT(11,"-",$A303, "-", "H"), PlayerData!$G:$G,PlayerData!H:H,""),
_xlfn.XLOOKUP(_xlfn.CONCAT(12,"-",$A303, "-", "H"), PlayerData!$G:$G,PlayerData!H:H,""),
_xlfn.XLOOKUP(_xlfn.CONCAT(13,"-",$A303, "-", "H"), PlayerData!$G:$G,PlayerData!H:H,""),
_xlfn.XLOOKUP(_xlfn.CONCAT(14,"-",$A303, "-", "H"), PlayerData!$G:$G,PlayerData!H:H,""),
_xlfn.XLOOKUP(_xlfn.CONCAT(15,"-",$A303, "-", "H"), PlayerData!$G:$G,PlayerData!H:H,""),
_xlfn.XLOOKUP(_xlfn.CONCAT(16,"-",$A303, "-", "H"), PlayerData!$G:$G,PlayerData!H:H,""),
_xlfn.XLOOKUP(_xlfn.CONCAT(17,"-",$A303, "-", "H"), PlayerData!$G:$G,PlayerData!H:H,""),
_xlfn.XLOOKUP(_xlfn.CONCAT(18,"-",$A303, "-", "H"), PlayerData!$G:$G,PlayerData!H:H,"")))</f>
        <v>0.25</v>
      </c>
      <c r="F303" s="136" cm="1">
        <f t="array" ref="F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"H"), PlayerData!$G:$G,PlayerData!I:I,""),
_xlfn.XLOOKUP(_xlfn.CONCAT(1,"-",$A303, "-", "H"), PlayerData!$G:$G,PlayerData!I:I,""),
_xlfn.XLOOKUP(_xlfn.CONCAT(2,"-",$A303, "-", "H"), PlayerData!$G:$G,PlayerData!I:I,""),
_xlfn.XLOOKUP(_xlfn.CONCAT(3,"-",$A303, "-", "H"), PlayerData!$G:$G,PlayerData!I:I,""),
_xlfn.XLOOKUP(_xlfn.CONCAT(4,"-",$A303, "-", "H"), PlayerData!$G:$G,PlayerData!I:I,""),
_xlfn.XLOOKUP(_xlfn.CONCAT(5,"-",$A303, "-", "H"), PlayerData!$G:$G,PlayerData!I:I,""),
_xlfn.XLOOKUP(_xlfn.CONCAT(6,"-",$A303, "-", "H"), PlayerData!$G:$G,PlayerData!I:I,""),
_xlfn.XLOOKUP(_xlfn.CONCAT(7,"-",$A303, "-", "H"), PlayerData!$G:$G,PlayerData!I:I,""),
_xlfn.XLOOKUP(_xlfn.CONCAT(8,"-",$A303, "-", "H"), PlayerData!$G:$G,PlayerData!I:I,""),
_xlfn.XLOOKUP(_xlfn.CONCAT(9,"-",$A303, "-", "H"), PlayerData!$G:$G,PlayerData!I:I,""),
_xlfn.XLOOKUP(_xlfn.CONCAT(10,"-",$A303, "-", "H"), PlayerData!$G:$G,PlayerData!I:I,""),
_xlfn.XLOOKUP(_xlfn.CONCAT(11,"-",$A303, "-", "H"), PlayerData!$G:$G,PlayerData!I:I,""),
_xlfn.XLOOKUP(_xlfn.CONCAT(12,"-",$A303, "-", "H"), PlayerData!$G:$G,PlayerData!I:I,""),
_xlfn.XLOOKUP(_xlfn.CONCAT(13,"-",$A303, "-", "H"), PlayerData!$G:$G,PlayerData!I:I,""),
_xlfn.XLOOKUP(_xlfn.CONCAT(14,"-",$A303, "-", "H"), PlayerData!$G:$G,PlayerData!I:I,""),
_xlfn.XLOOKUP(_xlfn.CONCAT(15,"-",$A303, "-", "H"), PlayerData!$G:$G,PlayerData!I:I,""),
_xlfn.XLOOKUP(_xlfn.CONCAT(16,"-",$A303, "-", "H"), PlayerData!$G:$G,PlayerData!I:I,""),
_xlfn.XLOOKUP(_xlfn.CONCAT(17,"-",$A303, "-", "H"), PlayerData!$G:$G,PlayerData!I:I,""),
_xlfn.XLOOKUP(_xlfn.CONCAT(18,"-",$A303, "-", "H"), PlayerData!$G:$G,PlayerData!I:I,"")))</f>
        <v>0</v>
      </c>
      <c r="G303" s="90" cm="1">
        <f t="array" ref="G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"H"), PlayerData!$G:$G,PlayerData!L:L,""),
_xlfn.XLOOKUP(_xlfn.CONCAT(1,"-",$A303, "-", "H"), PlayerData!$G:$G,PlayerData!L:L,""),
_xlfn.XLOOKUP(_xlfn.CONCAT(2,"-",$A303, "-", "H"), PlayerData!$G:$G,PlayerData!L:L,""),
_xlfn.XLOOKUP(_xlfn.CONCAT(3,"-",$A303, "-", "H"), PlayerData!$G:$G,PlayerData!L:L,""),
_xlfn.XLOOKUP(_xlfn.CONCAT(4,"-",$A303, "-", "H"), PlayerData!$G:$G,PlayerData!L:L,""),
_xlfn.XLOOKUP(_xlfn.CONCAT(5,"-",$A303, "-", "H"), PlayerData!$G:$G,PlayerData!L:L,""),
_xlfn.XLOOKUP(_xlfn.CONCAT(6,"-",$A303, "-", "H"), PlayerData!$G:$G,PlayerData!L:L,""),
_xlfn.XLOOKUP(_xlfn.CONCAT(7,"-",$A303, "-", "H"), PlayerData!$G:$G,PlayerData!L:L,""),
_xlfn.XLOOKUP(_xlfn.CONCAT(8,"-",$A303, "-", "H"), PlayerData!$G:$G,PlayerData!L:L,""),
_xlfn.XLOOKUP(_xlfn.CONCAT(9,"-",$A303, "-", "H"), PlayerData!$G:$G,PlayerData!L:L,""),
_xlfn.XLOOKUP(_xlfn.CONCAT(10,"-",$A303, "-", "H"), PlayerData!$G:$G,PlayerData!L:L,""),
_xlfn.XLOOKUP(_xlfn.CONCAT(11,"-",$A303, "-", "H"), PlayerData!$G:$G,PlayerData!L:L,""),
_xlfn.XLOOKUP(_xlfn.CONCAT(12,"-",$A303, "-", "H"), PlayerData!$G:$G,PlayerData!L:L,""),
_xlfn.XLOOKUP(_xlfn.CONCAT(13,"-",$A303, "-", "H"), PlayerData!$G:$G,PlayerData!L:L,""),
_xlfn.XLOOKUP(_xlfn.CONCAT(14,"-",$A303, "-", "H"), PlayerData!$G:$G,PlayerData!L:L,""),
_xlfn.XLOOKUP(_xlfn.CONCAT(15,"-",$A303, "-", "H"), PlayerData!$G:$G,PlayerData!L:L,""),
_xlfn.XLOOKUP(_xlfn.CONCAT(16,"-",$A303, "-", "H"), PlayerData!$G:$G,PlayerData!L:L,""),
_xlfn.XLOOKUP(_xlfn.CONCAT(17,"-",$A303, "-", "H"), PlayerData!$G:$G,PlayerData!L:L,""),
_xlfn.XLOOKUP(_xlfn.CONCAT(18,"-",$A303, "-", "H"), PlayerData!$G:$G,PlayerData!L:L,"")))</f>
        <v>0.36</v>
      </c>
      <c r="H303" s="132">
        <f t="shared" si="26"/>
        <v>5.6818181818181817</v>
      </c>
      <c r="I303" s="132">
        <f t="shared" si="27"/>
        <v>0</v>
      </c>
      <c r="J303" s="72">
        <f t="shared" si="28"/>
        <v>4.8517520215633425</v>
      </c>
      <c r="K303" s="138" cm="1">
        <f t="array" ref="K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"A"), PlayerData!$M:$M,PlayerData!N:N,""),
_xlfn.XLOOKUP(_xlfn.CONCAT(1,"-",$A303, "-", "A"), PlayerData!$M:$M,PlayerData!N:N,""),
_xlfn.XLOOKUP(_xlfn.CONCAT(2,"-",$A303, "-", "A"), PlayerData!$M:$M,PlayerData!N:N,""),
_xlfn.XLOOKUP(_xlfn.CONCAT(3,"-",$A303, "-", "A"), PlayerData!$M:$M,PlayerData!N:N,""),
_xlfn.XLOOKUP(_xlfn.CONCAT(4,"-",$A303, "-", "A"), PlayerData!$M:$M,PlayerData!N:N,""),
_xlfn.XLOOKUP(_xlfn.CONCAT(5,"-",$A303, "-", "A"), PlayerData!$M:$M,PlayerData!N:N,""),
_xlfn.XLOOKUP(_xlfn.CONCAT(6,"-",$A303, "-", "A"), PlayerData!$M:$M,PlayerData!N:N,""),
_xlfn.XLOOKUP(_xlfn.CONCAT(7,"-",$A303, "-", "A"), PlayerData!$M:$M,PlayerData!N:N,""),
_xlfn.XLOOKUP(_xlfn.CONCAT(8,"-",$A303, "-", "A"), PlayerData!$M:$M,PlayerData!N:N,""),
_xlfn.XLOOKUP(_xlfn.CONCAT(9,"-",$A303, "-", "A"), PlayerData!$M:$M,PlayerData!N:N,""),
_xlfn.XLOOKUP(_xlfn.CONCAT(10,"-",$A303, "-", "A"), PlayerData!$M:$M,PlayerData!N:N,""),
_xlfn.XLOOKUP(_xlfn.CONCAT(11,"-",$A303, "-", "A"), PlayerData!$M:$M,PlayerData!N:N,""),
_xlfn.XLOOKUP(_xlfn.CONCAT(12,"-",$A303, "-", "A"), PlayerData!$M:$M,PlayerData!N:N,""),
_xlfn.XLOOKUP(_xlfn.CONCAT(13,"-",$A303, "-", "A"), PlayerData!$M:$M,PlayerData!N:N,""),
_xlfn.XLOOKUP(_xlfn.CONCAT(14,"-",$A303, "-", "A"), PlayerData!$M:$M,PlayerData!N:N,""),
_xlfn.XLOOKUP(_xlfn.CONCAT(15,"-",$A303, "-", "A"), PlayerData!$M:$M,PlayerData!N:N,""),
_xlfn.XLOOKUP(_xlfn.CONCAT(16,"-",$A303, "-", "A"), PlayerData!$M:$M,PlayerData!N:N,""),
_xlfn.XLOOKUP(_xlfn.CONCAT(17,"-",$A303, "-", "A"), PlayerData!$M:$M,PlayerData!N:N,""),
_xlfn.XLOOKUP(_xlfn.CONCAT(18,"-",$A303, "-", "A"), PlayerData!$M:$M,PlayerData!N:N,"")))</f>
        <v>0.17</v>
      </c>
      <c r="L303" s="138" cm="1">
        <f t="array" ref="L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"A"), PlayerData!$M:$M,PlayerData!O:O,""),
_xlfn.XLOOKUP(_xlfn.CONCAT(1,"-",$A303, "-", "A"), PlayerData!$M:$M,PlayerData!O:O,""),
_xlfn.XLOOKUP(_xlfn.CONCAT(2,"-",$A303, "-", "A"), PlayerData!$M:$M,PlayerData!O:O,""),
_xlfn.XLOOKUP(_xlfn.CONCAT(3,"-",$A303, "-", "A"), PlayerData!$M:$M,PlayerData!O:O,""),
_xlfn.XLOOKUP(_xlfn.CONCAT(4,"-",$A303, "-", "A"), PlayerData!$M:$M,PlayerData!O:O,""),
_xlfn.XLOOKUP(_xlfn.CONCAT(5,"-",$A303, "-", "A"), PlayerData!$M:$M,PlayerData!O:O,""),
_xlfn.XLOOKUP(_xlfn.CONCAT(6,"-",$A303, "-", "A"), PlayerData!$M:$M,PlayerData!O:O,""),
_xlfn.XLOOKUP(_xlfn.CONCAT(7,"-",$A303, "-", "A"), PlayerData!$M:$M,PlayerData!O:O,""),
_xlfn.XLOOKUP(_xlfn.CONCAT(8,"-",$A303, "-", "A"), PlayerData!$M:$M,PlayerData!O:O,""),
_xlfn.XLOOKUP(_xlfn.CONCAT(9,"-",$A303, "-", "A"), PlayerData!$M:$M,PlayerData!O:O,""),
_xlfn.XLOOKUP(_xlfn.CONCAT(10,"-",$A303, "-", "A"), PlayerData!$M:$M,PlayerData!O:O,""),
_xlfn.XLOOKUP(_xlfn.CONCAT(11,"-",$A303, "-", "A"), PlayerData!$M:$M,PlayerData!O:O,""),
_xlfn.XLOOKUP(_xlfn.CONCAT(12,"-",$A303, "-", "A"), PlayerData!$M:$M,PlayerData!O:O,""),
_xlfn.XLOOKUP(_xlfn.CONCAT(13,"-",$A303, "-", "A"), PlayerData!$M:$M,PlayerData!O:O,""),
_xlfn.XLOOKUP(_xlfn.CONCAT(14,"-",$A303, "-", "A"), PlayerData!$M:$M,PlayerData!O:O,""),
_xlfn.XLOOKUP(_xlfn.CONCAT(15,"-",$A303, "-", "A"), PlayerData!$M:$M,PlayerData!O:O,""),
_xlfn.XLOOKUP(_xlfn.CONCAT(16,"-",$A303, "-", "A"), PlayerData!$M:$M,PlayerData!O:O,""),
_xlfn.XLOOKUP(_xlfn.CONCAT(17,"-",$A303, "-", "A"), PlayerData!$M:$M,PlayerData!O:O,""),
_xlfn.XLOOKUP(_xlfn.CONCAT(18,"-",$A303, "-", "A"), PlayerData!$M:$M,PlayerData!O:O,"")))</f>
        <v>0</v>
      </c>
      <c r="M303" s="96" cm="1">
        <f t="array" ref="M30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_xlfn.XLOOKUP(_xlfn.CONCAT(0,"-",$A303, "-", "A"), PlayerData!$M:$M,PlayerData!R:R,""),
_xlfn.XLOOKUP(_xlfn.CONCAT(1,"-",$A303, "-", "A"), PlayerData!$M:$M,PlayerData!R:R,""),
_xlfn.XLOOKUP(_xlfn.CONCAT(2,"-",$A303, "-", "A"), PlayerData!$M:$M,PlayerData!R:R,""),
_xlfn.XLOOKUP(_xlfn.CONCAT(3,"-",$A303, "-", "A"), PlayerData!$M:$M,PlayerData!R:R,""),
_xlfn.XLOOKUP(_xlfn.CONCAT(4,"-",$A303, "-", "A"), PlayerData!$M:$M,PlayerData!R:R,""),
_xlfn.XLOOKUP(_xlfn.CONCAT(5,"-",$A303, "-", "A"), PlayerData!$M:$M,PlayerData!R:R,""),
_xlfn.XLOOKUP(_xlfn.CONCAT(6,"-",$A303, "-", "A"), PlayerData!$M:$M,PlayerData!R:R,""),
_xlfn.XLOOKUP(_xlfn.CONCAT(7,"-",$A303, "-", "A"), PlayerData!$M:$M,PlayerData!R:R,""),
_xlfn.XLOOKUP(_xlfn.CONCAT(8,"-",$A303, "-", "A"), PlayerData!$M:$M,PlayerData!R:R,""),
_xlfn.XLOOKUP(_xlfn.CONCAT(9,"-",$A303, "-", "A"), PlayerData!$M:$M,PlayerData!R:R,""),
_xlfn.XLOOKUP(_xlfn.CONCAT(10,"-",$A303, "-", "A"), PlayerData!$M:$M,PlayerData!R:R,""),
_xlfn.XLOOKUP(_xlfn.CONCAT(11,"-",$A303, "-", "A"), PlayerData!$M:$M,PlayerData!R:R,""),
_xlfn.XLOOKUP(_xlfn.CONCAT(12,"-",$A303, "-", "A"), PlayerData!$M:$M,PlayerData!R:R,""),
_xlfn.XLOOKUP(_xlfn.CONCAT(13,"-",$A303, "-", "A"), PlayerData!$M:$M,PlayerData!R:R,""),
_xlfn.XLOOKUP(_xlfn.CONCAT(14,"-",$A303, "-", "A"), PlayerData!$M:$M,PlayerData!R:R,""),
_xlfn.XLOOKUP(_xlfn.CONCAT(15,"-",$A303, "-", "A"), PlayerData!$M:$M,PlayerData!R:R,""),
_xlfn.XLOOKUP(_xlfn.CONCAT(16,"-",$A303, "-", "A"), PlayerData!$M:$M,PlayerData!R:R,""),
_xlfn.XLOOKUP(_xlfn.CONCAT(17,"-",$A303, "-", "A"), PlayerData!$M:$M,PlayerData!R:R,""),
_xlfn.XLOOKUP(_xlfn.CONCAT(18,"-",$A303, "-", "A"), PlayerData!$M:$M,PlayerData!R:R,"")))</f>
        <v>0.84</v>
      </c>
      <c r="N303" s="134">
        <f t="shared" si="29"/>
        <v>3.8636363636363633</v>
      </c>
      <c r="O303" s="134">
        <f t="shared" si="30"/>
        <v>0</v>
      </c>
      <c r="P303" s="73">
        <f t="shared" si="31"/>
        <v>11.320754716981133</v>
      </c>
      <c r="Q303" s="132" cm="1">
        <f t="array" ref="Q303">IF(OR($A303=Solver!$T$12:$T$201),0,SUMPRODUCT($H303:$J303,$T$4:$V$4))</f>
        <v>4.8517520215633425</v>
      </c>
      <c r="R303" s="73" cm="1">
        <f t="array" ref="R303">IF(OR($A303=Solver!$T$12:$T$201),0, SUMPRODUCT($N303:$P303, $T$4:$V$4))</f>
        <v>11.320754716981133</v>
      </c>
    </row>
    <row r="304" spans="1:18">
      <c r="A304" s="55">
        <v>302</v>
      </c>
      <c r="B304" s="55" t="str">
        <f>_xlfn.XLOOKUP($A304, PlayerData!$B$3:$B$394, PlayerData!C$3:C$394)</f>
        <v>CRY</v>
      </c>
      <c r="C304" s="55" t="str">
        <f>_xlfn.XLOOKUP($A304, PlayerData!$B$3:$B$394, PlayerData!D$3:D$394)</f>
        <v>D</v>
      </c>
      <c r="D304" s="31" t="str">
        <f>_xlfn.XLOOKUP($A304, PlayerData!$B$3:$B$394, PlayerData!E$3:E$394)</f>
        <v>Cahill</v>
      </c>
      <c r="E304" s="136" cm="1">
        <f t="array" ref="E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"H"), PlayerData!$G:$G,PlayerData!H:H,""),
_xlfn.XLOOKUP(_xlfn.CONCAT(1,"-",$A304, "-", "H"), PlayerData!$G:$G,PlayerData!H:H,""),
_xlfn.XLOOKUP(_xlfn.CONCAT(2,"-",$A304, "-", "H"), PlayerData!$G:$G,PlayerData!H:H,""),
_xlfn.XLOOKUP(_xlfn.CONCAT(3,"-",$A304, "-", "H"), PlayerData!$G:$G,PlayerData!H:H,""),
_xlfn.XLOOKUP(_xlfn.CONCAT(4,"-",$A304, "-", "H"), PlayerData!$G:$G,PlayerData!H:H,""),
_xlfn.XLOOKUP(_xlfn.CONCAT(5,"-",$A304, "-", "H"), PlayerData!$G:$G,PlayerData!H:H,""),
_xlfn.XLOOKUP(_xlfn.CONCAT(6,"-",$A304, "-", "H"), PlayerData!$G:$G,PlayerData!H:H,""),
_xlfn.XLOOKUP(_xlfn.CONCAT(7,"-",$A304, "-", "H"), PlayerData!$G:$G,PlayerData!H:H,""),
_xlfn.XLOOKUP(_xlfn.CONCAT(8,"-",$A304, "-", "H"), PlayerData!$G:$G,PlayerData!H:H,""),
_xlfn.XLOOKUP(_xlfn.CONCAT(9,"-",$A304, "-", "H"), PlayerData!$G:$G,PlayerData!H:H,""),
_xlfn.XLOOKUP(_xlfn.CONCAT(10,"-",$A304, "-", "H"), PlayerData!$G:$G,PlayerData!H:H,""),
_xlfn.XLOOKUP(_xlfn.CONCAT(11,"-",$A304, "-", "H"), PlayerData!$G:$G,PlayerData!H:H,""),
_xlfn.XLOOKUP(_xlfn.CONCAT(12,"-",$A304, "-", "H"), PlayerData!$G:$G,PlayerData!H:H,""),
_xlfn.XLOOKUP(_xlfn.CONCAT(13,"-",$A304, "-", "H"), PlayerData!$G:$G,PlayerData!H:H,""),
_xlfn.XLOOKUP(_xlfn.CONCAT(14,"-",$A304, "-", "H"), PlayerData!$G:$G,PlayerData!H:H,""),
_xlfn.XLOOKUP(_xlfn.CONCAT(15,"-",$A304, "-", "H"), PlayerData!$G:$G,PlayerData!H:H,""),
_xlfn.XLOOKUP(_xlfn.CONCAT(16,"-",$A304, "-", "H"), PlayerData!$G:$G,PlayerData!H:H,""),
_xlfn.XLOOKUP(_xlfn.CONCAT(17,"-",$A304, "-", "H"), PlayerData!$G:$G,PlayerData!H:H,""),
_xlfn.XLOOKUP(_xlfn.CONCAT(18,"-",$A304, "-", "H"), PlayerData!$G:$G,PlayerData!H:H,"")))</f>
        <v>1</v>
      </c>
      <c r="F304" s="136" cm="1">
        <f t="array" ref="F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"H"), PlayerData!$G:$G,PlayerData!I:I,""),
_xlfn.XLOOKUP(_xlfn.CONCAT(1,"-",$A304, "-", "H"), PlayerData!$G:$G,PlayerData!I:I,""),
_xlfn.XLOOKUP(_xlfn.CONCAT(2,"-",$A304, "-", "H"), PlayerData!$G:$G,PlayerData!I:I,""),
_xlfn.XLOOKUP(_xlfn.CONCAT(3,"-",$A304, "-", "H"), PlayerData!$G:$G,PlayerData!I:I,""),
_xlfn.XLOOKUP(_xlfn.CONCAT(4,"-",$A304, "-", "H"), PlayerData!$G:$G,PlayerData!I:I,""),
_xlfn.XLOOKUP(_xlfn.CONCAT(5,"-",$A304, "-", "H"), PlayerData!$G:$G,PlayerData!I:I,""),
_xlfn.XLOOKUP(_xlfn.CONCAT(6,"-",$A304, "-", "H"), PlayerData!$G:$G,PlayerData!I:I,""),
_xlfn.XLOOKUP(_xlfn.CONCAT(7,"-",$A304, "-", "H"), PlayerData!$G:$G,PlayerData!I:I,""),
_xlfn.XLOOKUP(_xlfn.CONCAT(8,"-",$A304, "-", "H"), PlayerData!$G:$G,PlayerData!I:I,""),
_xlfn.XLOOKUP(_xlfn.CONCAT(9,"-",$A304, "-", "H"), PlayerData!$G:$G,PlayerData!I:I,""),
_xlfn.XLOOKUP(_xlfn.CONCAT(10,"-",$A304, "-", "H"), PlayerData!$G:$G,PlayerData!I:I,""),
_xlfn.XLOOKUP(_xlfn.CONCAT(11,"-",$A304, "-", "H"), PlayerData!$G:$G,PlayerData!I:I,""),
_xlfn.XLOOKUP(_xlfn.CONCAT(12,"-",$A304, "-", "H"), PlayerData!$G:$G,PlayerData!I:I,""),
_xlfn.XLOOKUP(_xlfn.CONCAT(13,"-",$A304, "-", "H"), PlayerData!$G:$G,PlayerData!I:I,""),
_xlfn.XLOOKUP(_xlfn.CONCAT(14,"-",$A304, "-", "H"), PlayerData!$G:$G,PlayerData!I:I,""),
_xlfn.XLOOKUP(_xlfn.CONCAT(15,"-",$A304, "-", "H"), PlayerData!$G:$G,PlayerData!I:I,""),
_xlfn.XLOOKUP(_xlfn.CONCAT(16,"-",$A304, "-", "H"), PlayerData!$G:$G,PlayerData!I:I,""),
_xlfn.XLOOKUP(_xlfn.CONCAT(17,"-",$A304, "-", "H"), PlayerData!$G:$G,PlayerData!I:I,""),
_xlfn.XLOOKUP(_xlfn.CONCAT(18,"-",$A304, "-", "H"), PlayerData!$G:$G,PlayerData!I:I,"")))</f>
        <v>0.14000000000000001</v>
      </c>
      <c r="G304" s="90" cm="1">
        <f t="array" ref="G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"H"), PlayerData!$G:$G,PlayerData!L:L,""),
_xlfn.XLOOKUP(_xlfn.CONCAT(1,"-",$A304, "-", "H"), PlayerData!$G:$G,PlayerData!L:L,""),
_xlfn.XLOOKUP(_xlfn.CONCAT(2,"-",$A304, "-", "H"), PlayerData!$G:$G,PlayerData!L:L,""),
_xlfn.XLOOKUP(_xlfn.CONCAT(3,"-",$A304, "-", "H"), PlayerData!$G:$G,PlayerData!L:L,""),
_xlfn.XLOOKUP(_xlfn.CONCAT(4,"-",$A304, "-", "H"), PlayerData!$G:$G,PlayerData!L:L,""),
_xlfn.XLOOKUP(_xlfn.CONCAT(5,"-",$A304, "-", "H"), PlayerData!$G:$G,PlayerData!L:L,""),
_xlfn.XLOOKUP(_xlfn.CONCAT(6,"-",$A304, "-", "H"), PlayerData!$G:$G,PlayerData!L:L,""),
_xlfn.XLOOKUP(_xlfn.CONCAT(7,"-",$A304, "-", "H"), PlayerData!$G:$G,PlayerData!L:L,""),
_xlfn.XLOOKUP(_xlfn.CONCAT(8,"-",$A304, "-", "H"), PlayerData!$G:$G,PlayerData!L:L,""),
_xlfn.XLOOKUP(_xlfn.CONCAT(9,"-",$A304, "-", "H"), PlayerData!$G:$G,PlayerData!L:L,""),
_xlfn.XLOOKUP(_xlfn.CONCAT(10,"-",$A304, "-", "H"), PlayerData!$G:$G,PlayerData!L:L,""),
_xlfn.XLOOKUP(_xlfn.CONCAT(11,"-",$A304, "-", "H"), PlayerData!$G:$G,PlayerData!L:L,""),
_xlfn.XLOOKUP(_xlfn.CONCAT(12,"-",$A304, "-", "H"), PlayerData!$G:$G,PlayerData!L:L,""),
_xlfn.XLOOKUP(_xlfn.CONCAT(13,"-",$A304, "-", "H"), PlayerData!$G:$G,PlayerData!L:L,""),
_xlfn.XLOOKUP(_xlfn.CONCAT(14,"-",$A304, "-", "H"), PlayerData!$G:$G,PlayerData!L:L,""),
_xlfn.XLOOKUP(_xlfn.CONCAT(15,"-",$A304, "-", "H"), PlayerData!$G:$G,PlayerData!L:L,""),
_xlfn.XLOOKUP(_xlfn.CONCAT(16,"-",$A304, "-", "H"), PlayerData!$G:$G,PlayerData!L:L,""),
_xlfn.XLOOKUP(_xlfn.CONCAT(17,"-",$A304, "-", "H"), PlayerData!$G:$G,PlayerData!L:L,""),
_xlfn.XLOOKUP(_xlfn.CONCAT(18,"-",$A304, "-", "H"), PlayerData!$G:$G,PlayerData!L:L,"")))</f>
        <v>0.87</v>
      </c>
      <c r="H304" s="132">
        <f t="shared" si="26"/>
        <v>22.727272727272727</v>
      </c>
      <c r="I304" s="132">
        <f t="shared" si="27"/>
        <v>6.3636363636363642</v>
      </c>
      <c r="J304" s="72">
        <f t="shared" si="28"/>
        <v>11.725067385444746</v>
      </c>
      <c r="K304" s="138" cm="1">
        <f t="array" ref="K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"A"), PlayerData!$M:$M,PlayerData!N:N,""),
_xlfn.XLOOKUP(_xlfn.CONCAT(1,"-",$A304, "-", "A"), PlayerData!$M:$M,PlayerData!N:N,""),
_xlfn.XLOOKUP(_xlfn.CONCAT(2,"-",$A304, "-", "A"), PlayerData!$M:$M,PlayerData!N:N,""),
_xlfn.XLOOKUP(_xlfn.CONCAT(3,"-",$A304, "-", "A"), PlayerData!$M:$M,PlayerData!N:N,""),
_xlfn.XLOOKUP(_xlfn.CONCAT(4,"-",$A304, "-", "A"), PlayerData!$M:$M,PlayerData!N:N,""),
_xlfn.XLOOKUP(_xlfn.CONCAT(5,"-",$A304, "-", "A"), PlayerData!$M:$M,PlayerData!N:N,""),
_xlfn.XLOOKUP(_xlfn.CONCAT(6,"-",$A304, "-", "A"), PlayerData!$M:$M,PlayerData!N:N,""),
_xlfn.XLOOKUP(_xlfn.CONCAT(7,"-",$A304, "-", "A"), PlayerData!$M:$M,PlayerData!N:N,""),
_xlfn.XLOOKUP(_xlfn.CONCAT(8,"-",$A304, "-", "A"), PlayerData!$M:$M,PlayerData!N:N,""),
_xlfn.XLOOKUP(_xlfn.CONCAT(9,"-",$A304, "-", "A"), PlayerData!$M:$M,PlayerData!N:N,""),
_xlfn.XLOOKUP(_xlfn.CONCAT(10,"-",$A304, "-", "A"), PlayerData!$M:$M,PlayerData!N:N,""),
_xlfn.XLOOKUP(_xlfn.CONCAT(11,"-",$A304, "-", "A"), PlayerData!$M:$M,PlayerData!N:N,""),
_xlfn.XLOOKUP(_xlfn.CONCAT(12,"-",$A304, "-", "A"), PlayerData!$M:$M,PlayerData!N:N,""),
_xlfn.XLOOKUP(_xlfn.CONCAT(13,"-",$A304, "-", "A"), PlayerData!$M:$M,PlayerData!N:N,""),
_xlfn.XLOOKUP(_xlfn.CONCAT(14,"-",$A304, "-", "A"), PlayerData!$M:$M,PlayerData!N:N,""),
_xlfn.XLOOKUP(_xlfn.CONCAT(15,"-",$A304, "-", "A"), PlayerData!$M:$M,PlayerData!N:N,""),
_xlfn.XLOOKUP(_xlfn.CONCAT(16,"-",$A304, "-", "A"), PlayerData!$M:$M,PlayerData!N:N,""),
_xlfn.XLOOKUP(_xlfn.CONCAT(17,"-",$A304, "-", "A"), PlayerData!$M:$M,PlayerData!N:N,""),
_xlfn.XLOOKUP(_xlfn.CONCAT(18,"-",$A304, "-", "A"), PlayerData!$M:$M,PlayerData!N:N,"")))</f>
        <v>1</v>
      </c>
      <c r="L304" s="138" cm="1">
        <f t="array" ref="L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"A"), PlayerData!$M:$M,PlayerData!O:O,""),
_xlfn.XLOOKUP(_xlfn.CONCAT(1,"-",$A304, "-", "A"), PlayerData!$M:$M,PlayerData!O:O,""),
_xlfn.XLOOKUP(_xlfn.CONCAT(2,"-",$A304, "-", "A"), PlayerData!$M:$M,PlayerData!O:O,""),
_xlfn.XLOOKUP(_xlfn.CONCAT(3,"-",$A304, "-", "A"), PlayerData!$M:$M,PlayerData!O:O,""),
_xlfn.XLOOKUP(_xlfn.CONCAT(4,"-",$A304, "-", "A"), PlayerData!$M:$M,PlayerData!O:O,""),
_xlfn.XLOOKUP(_xlfn.CONCAT(5,"-",$A304, "-", "A"), PlayerData!$M:$M,PlayerData!O:O,""),
_xlfn.XLOOKUP(_xlfn.CONCAT(6,"-",$A304, "-", "A"), PlayerData!$M:$M,PlayerData!O:O,""),
_xlfn.XLOOKUP(_xlfn.CONCAT(7,"-",$A304, "-", "A"), PlayerData!$M:$M,PlayerData!O:O,""),
_xlfn.XLOOKUP(_xlfn.CONCAT(8,"-",$A304, "-", "A"), PlayerData!$M:$M,PlayerData!O:O,""),
_xlfn.XLOOKUP(_xlfn.CONCAT(9,"-",$A304, "-", "A"), PlayerData!$M:$M,PlayerData!O:O,""),
_xlfn.XLOOKUP(_xlfn.CONCAT(10,"-",$A304, "-", "A"), PlayerData!$M:$M,PlayerData!O:O,""),
_xlfn.XLOOKUP(_xlfn.CONCAT(11,"-",$A304, "-", "A"), PlayerData!$M:$M,PlayerData!O:O,""),
_xlfn.XLOOKUP(_xlfn.CONCAT(12,"-",$A304, "-", "A"), PlayerData!$M:$M,PlayerData!O:O,""),
_xlfn.XLOOKUP(_xlfn.CONCAT(13,"-",$A304, "-", "A"), PlayerData!$M:$M,PlayerData!O:O,""),
_xlfn.XLOOKUP(_xlfn.CONCAT(14,"-",$A304, "-", "A"), PlayerData!$M:$M,PlayerData!O:O,""),
_xlfn.XLOOKUP(_xlfn.CONCAT(15,"-",$A304, "-", "A"), PlayerData!$M:$M,PlayerData!O:O,""),
_xlfn.XLOOKUP(_xlfn.CONCAT(16,"-",$A304, "-", "A"), PlayerData!$M:$M,PlayerData!O:O,""),
_xlfn.XLOOKUP(_xlfn.CONCAT(17,"-",$A304, "-", "A"), PlayerData!$M:$M,PlayerData!O:O,""),
_xlfn.XLOOKUP(_xlfn.CONCAT(18,"-",$A304, "-", "A"), PlayerData!$M:$M,PlayerData!O:O,"")))</f>
        <v>0.17</v>
      </c>
      <c r="M304" s="96" cm="1">
        <f t="array" ref="M30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_xlfn.XLOOKUP(_xlfn.CONCAT(0,"-",$A304, "-", "A"), PlayerData!$M:$M,PlayerData!R:R,""),
_xlfn.XLOOKUP(_xlfn.CONCAT(1,"-",$A304, "-", "A"), PlayerData!$M:$M,PlayerData!R:R,""),
_xlfn.XLOOKUP(_xlfn.CONCAT(2,"-",$A304, "-", "A"), PlayerData!$M:$M,PlayerData!R:R,""),
_xlfn.XLOOKUP(_xlfn.CONCAT(3,"-",$A304, "-", "A"), PlayerData!$M:$M,PlayerData!R:R,""),
_xlfn.XLOOKUP(_xlfn.CONCAT(4,"-",$A304, "-", "A"), PlayerData!$M:$M,PlayerData!R:R,""),
_xlfn.XLOOKUP(_xlfn.CONCAT(5,"-",$A304, "-", "A"), PlayerData!$M:$M,PlayerData!R:R,""),
_xlfn.XLOOKUP(_xlfn.CONCAT(6,"-",$A304, "-", "A"), PlayerData!$M:$M,PlayerData!R:R,""),
_xlfn.XLOOKUP(_xlfn.CONCAT(7,"-",$A304, "-", "A"), PlayerData!$M:$M,PlayerData!R:R,""),
_xlfn.XLOOKUP(_xlfn.CONCAT(8,"-",$A304, "-", "A"), PlayerData!$M:$M,PlayerData!R:R,""),
_xlfn.XLOOKUP(_xlfn.CONCAT(9,"-",$A304, "-", "A"), PlayerData!$M:$M,PlayerData!R:R,""),
_xlfn.XLOOKUP(_xlfn.CONCAT(10,"-",$A304, "-", "A"), PlayerData!$M:$M,PlayerData!R:R,""),
_xlfn.XLOOKUP(_xlfn.CONCAT(11,"-",$A304, "-", "A"), PlayerData!$M:$M,PlayerData!R:R,""),
_xlfn.XLOOKUP(_xlfn.CONCAT(12,"-",$A304, "-", "A"), PlayerData!$M:$M,PlayerData!R:R,""),
_xlfn.XLOOKUP(_xlfn.CONCAT(13,"-",$A304, "-", "A"), PlayerData!$M:$M,PlayerData!R:R,""),
_xlfn.XLOOKUP(_xlfn.CONCAT(14,"-",$A304, "-", "A"), PlayerData!$M:$M,PlayerData!R:R,""),
_xlfn.XLOOKUP(_xlfn.CONCAT(15,"-",$A304, "-", "A"), PlayerData!$M:$M,PlayerData!R:R,""),
_xlfn.XLOOKUP(_xlfn.CONCAT(16,"-",$A304, "-", "A"), PlayerData!$M:$M,PlayerData!R:R,""),
_xlfn.XLOOKUP(_xlfn.CONCAT(17,"-",$A304, "-", "A"), PlayerData!$M:$M,PlayerData!R:R,""),
_xlfn.XLOOKUP(_xlfn.CONCAT(18,"-",$A304, "-", "A"), PlayerData!$M:$M,PlayerData!R:R,"")))</f>
        <v>0.90000000000000013</v>
      </c>
      <c r="N304" s="134">
        <f t="shared" si="29"/>
        <v>22.727272727272727</v>
      </c>
      <c r="O304" s="134">
        <f t="shared" si="30"/>
        <v>7.7272727272727266</v>
      </c>
      <c r="P304" s="73">
        <f t="shared" si="31"/>
        <v>12.12938005390836</v>
      </c>
      <c r="Q304" s="132" cm="1">
        <f t="array" ref="Q304">IF(OR($A304=Solver!$T$12:$T$201),0,SUMPRODUCT($H304:$J304,$T$4:$V$4))</f>
        <v>11.725067385444746</v>
      </c>
      <c r="R304" s="73" cm="1">
        <f t="array" ref="R304">IF(OR($A304=Solver!$T$12:$T$201),0, SUMPRODUCT($N304:$P304, $T$4:$V$4))</f>
        <v>12.12938005390836</v>
      </c>
    </row>
    <row r="305" spans="1:18">
      <c r="A305" s="55">
        <v>303</v>
      </c>
      <c r="B305" s="55" t="str">
        <f>_xlfn.XLOOKUP($A305, PlayerData!$B$3:$B$394, PlayerData!C$3:C$394)</f>
        <v>CRY</v>
      </c>
      <c r="C305" s="55" t="str">
        <f>_xlfn.XLOOKUP($A305, PlayerData!$B$3:$B$394, PlayerData!D$3:D$394)</f>
        <v>D</v>
      </c>
      <c r="D305" s="31" t="str">
        <f>_xlfn.XLOOKUP($A305, PlayerData!$B$3:$B$394, PlayerData!E$3:E$394)</f>
        <v>Tomkins</v>
      </c>
      <c r="E305" s="136" cm="1">
        <f t="array" ref="E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"H"), PlayerData!$G:$G,PlayerData!H:H,""),
_xlfn.XLOOKUP(_xlfn.CONCAT(1,"-",$A305, "-", "H"), PlayerData!$G:$G,PlayerData!H:H,""),
_xlfn.XLOOKUP(_xlfn.CONCAT(2,"-",$A305, "-", "H"), PlayerData!$G:$G,PlayerData!H:H,""),
_xlfn.XLOOKUP(_xlfn.CONCAT(3,"-",$A305, "-", "H"), PlayerData!$G:$G,PlayerData!H:H,""),
_xlfn.XLOOKUP(_xlfn.CONCAT(4,"-",$A305, "-", "H"), PlayerData!$G:$G,PlayerData!H:H,""),
_xlfn.XLOOKUP(_xlfn.CONCAT(5,"-",$A305, "-", "H"), PlayerData!$G:$G,PlayerData!H:H,""),
_xlfn.XLOOKUP(_xlfn.CONCAT(6,"-",$A305, "-", "H"), PlayerData!$G:$G,PlayerData!H:H,""),
_xlfn.XLOOKUP(_xlfn.CONCAT(7,"-",$A305, "-", "H"), PlayerData!$G:$G,PlayerData!H:H,""),
_xlfn.XLOOKUP(_xlfn.CONCAT(8,"-",$A305, "-", "H"), PlayerData!$G:$G,PlayerData!H:H,""),
_xlfn.XLOOKUP(_xlfn.CONCAT(9,"-",$A305, "-", "H"), PlayerData!$G:$G,PlayerData!H:H,""),
_xlfn.XLOOKUP(_xlfn.CONCAT(10,"-",$A305, "-", "H"), PlayerData!$G:$G,PlayerData!H:H,""),
_xlfn.XLOOKUP(_xlfn.CONCAT(11,"-",$A305, "-", "H"), PlayerData!$G:$G,PlayerData!H:H,""),
_xlfn.XLOOKUP(_xlfn.CONCAT(12,"-",$A305, "-", "H"), PlayerData!$G:$G,PlayerData!H:H,""),
_xlfn.XLOOKUP(_xlfn.CONCAT(13,"-",$A305, "-", "H"), PlayerData!$G:$G,PlayerData!H:H,""),
_xlfn.XLOOKUP(_xlfn.CONCAT(14,"-",$A305, "-", "H"), PlayerData!$G:$G,PlayerData!H:H,""),
_xlfn.XLOOKUP(_xlfn.CONCAT(15,"-",$A305, "-", "H"), PlayerData!$G:$G,PlayerData!H:H,""),
_xlfn.XLOOKUP(_xlfn.CONCAT(16,"-",$A305, "-", "H"), PlayerData!$G:$G,PlayerData!H:H,""),
_xlfn.XLOOKUP(_xlfn.CONCAT(17,"-",$A305, "-", "H"), PlayerData!$G:$G,PlayerData!H:H,""),
_xlfn.XLOOKUP(_xlfn.CONCAT(18,"-",$A305, "-", "H"), PlayerData!$G:$G,PlayerData!H:H,"")))</f>
        <v>0.67</v>
      </c>
      <c r="F305" s="136" cm="1">
        <f t="array" ref="F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"H"), PlayerData!$G:$G,PlayerData!I:I,""),
_xlfn.XLOOKUP(_xlfn.CONCAT(1,"-",$A305, "-", "H"), PlayerData!$G:$G,PlayerData!I:I,""),
_xlfn.XLOOKUP(_xlfn.CONCAT(2,"-",$A305, "-", "H"), PlayerData!$G:$G,PlayerData!I:I,""),
_xlfn.XLOOKUP(_xlfn.CONCAT(3,"-",$A305, "-", "H"), PlayerData!$G:$G,PlayerData!I:I,""),
_xlfn.XLOOKUP(_xlfn.CONCAT(4,"-",$A305, "-", "H"), PlayerData!$G:$G,PlayerData!I:I,""),
_xlfn.XLOOKUP(_xlfn.CONCAT(5,"-",$A305, "-", "H"), PlayerData!$G:$G,PlayerData!I:I,""),
_xlfn.XLOOKUP(_xlfn.CONCAT(6,"-",$A305, "-", "H"), PlayerData!$G:$G,PlayerData!I:I,""),
_xlfn.XLOOKUP(_xlfn.CONCAT(7,"-",$A305, "-", "H"), PlayerData!$G:$G,PlayerData!I:I,""),
_xlfn.XLOOKUP(_xlfn.CONCAT(8,"-",$A305, "-", "H"), PlayerData!$G:$G,PlayerData!I:I,""),
_xlfn.XLOOKUP(_xlfn.CONCAT(9,"-",$A305, "-", "H"), PlayerData!$G:$G,PlayerData!I:I,""),
_xlfn.XLOOKUP(_xlfn.CONCAT(10,"-",$A305, "-", "H"), PlayerData!$G:$G,PlayerData!I:I,""),
_xlfn.XLOOKUP(_xlfn.CONCAT(11,"-",$A305, "-", "H"), PlayerData!$G:$G,PlayerData!I:I,""),
_xlfn.XLOOKUP(_xlfn.CONCAT(12,"-",$A305, "-", "H"), PlayerData!$G:$G,PlayerData!I:I,""),
_xlfn.XLOOKUP(_xlfn.CONCAT(13,"-",$A305, "-", "H"), PlayerData!$G:$G,PlayerData!I:I,""),
_xlfn.XLOOKUP(_xlfn.CONCAT(14,"-",$A305, "-", "H"), PlayerData!$G:$G,PlayerData!I:I,""),
_xlfn.XLOOKUP(_xlfn.CONCAT(15,"-",$A305, "-", "H"), PlayerData!$G:$G,PlayerData!I:I,""),
_xlfn.XLOOKUP(_xlfn.CONCAT(16,"-",$A305, "-", "H"), PlayerData!$G:$G,PlayerData!I:I,""),
_xlfn.XLOOKUP(_xlfn.CONCAT(17,"-",$A305, "-", "H"), PlayerData!$G:$G,PlayerData!I:I,""),
_xlfn.XLOOKUP(_xlfn.CONCAT(18,"-",$A305, "-", "H"), PlayerData!$G:$G,PlayerData!I:I,"")))</f>
        <v>0.33</v>
      </c>
      <c r="G305" s="90" cm="1">
        <f t="array" ref="G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"H"), PlayerData!$G:$G,PlayerData!L:L,""),
_xlfn.XLOOKUP(_xlfn.CONCAT(1,"-",$A305, "-", "H"), PlayerData!$G:$G,PlayerData!L:L,""),
_xlfn.XLOOKUP(_xlfn.CONCAT(2,"-",$A305, "-", "H"), PlayerData!$G:$G,PlayerData!L:L,""),
_xlfn.XLOOKUP(_xlfn.CONCAT(3,"-",$A305, "-", "H"), PlayerData!$G:$G,PlayerData!L:L,""),
_xlfn.XLOOKUP(_xlfn.CONCAT(4,"-",$A305, "-", "H"), PlayerData!$G:$G,PlayerData!L:L,""),
_xlfn.XLOOKUP(_xlfn.CONCAT(5,"-",$A305, "-", "H"), PlayerData!$G:$G,PlayerData!L:L,""),
_xlfn.XLOOKUP(_xlfn.CONCAT(6,"-",$A305, "-", "H"), PlayerData!$G:$G,PlayerData!L:L,""),
_xlfn.XLOOKUP(_xlfn.CONCAT(7,"-",$A305, "-", "H"), PlayerData!$G:$G,PlayerData!L:L,""),
_xlfn.XLOOKUP(_xlfn.CONCAT(8,"-",$A305, "-", "H"), PlayerData!$G:$G,PlayerData!L:L,""),
_xlfn.XLOOKUP(_xlfn.CONCAT(9,"-",$A305, "-", "H"), PlayerData!$G:$G,PlayerData!L:L,""),
_xlfn.XLOOKUP(_xlfn.CONCAT(10,"-",$A305, "-", "H"), PlayerData!$G:$G,PlayerData!L:L,""),
_xlfn.XLOOKUP(_xlfn.CONCAT(11,"-",$A305, "-", "H"), PlayerData!$G:$G,PlayerData!L:L,""),
_xlfn.XLOOKUP(_xlfn.CONCAT(12,"-",$A305, "-", "H"), PlayerData!$G:$G,PlayerData!L:L,""),
_xlfn.XLOOKUP(_xlfn.CONCAT(13,"-",$A305, "-", "H"), PlayerData!$G:$G,PlayerData!L:L,""),
_xlfn.XLOOKUP(_xlfn.CONCAT(14,"-",$A305, "-", "H"), PlayerData!$G:$G,PlayerData!L:L,""),
_xlfn.XLOOKUP(_xlfn.CONCAT(15,"-",$A305, "-", "H"), PlayerData!$G:$G,PlayerData!L:L,""),
_xlfn.XLOOKUP(_xlfn.CONCAT(16,"-",$A305, "-", "H"), PlayerData!$G:$G,PlayerData!L:L,""),
_xlfn.XLOOKUP(_xlfn.CONCAT(17,"-",$A305, "-", "H"), PlayerData!$G:$G,PlayerData!L:L,""),
_xlfn.XLOOKUP(_xlfn.CONCAT(18,"-",$A305, "-", "H"), PlayerData!$G:$G,PlayerData!L:L,"")))</f>
        <v>1.1100000000000001</v>
      </c>
      <c r="H305" s="132">
        <f t="shared" si="26"/>
        <v>15.227272727272727</v>
      </c>
      <c r="I305" s="132">
        <f t="shared" si="27"/>
        <v>14.999999999999998</v>
      </c>
      <c r="J305" s="72">
        <f t="shared" si="28"/>
        <v>14.959568733153644</v>
      </c>
      <c r="K305" s="138" cm="1">
        <f t="array" ref="K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"A"), PlayerData!$M:$M,PlayerData!N:N,""),
_xlfn.XLOOKUP(_xlfn.CONCAT(1,"-",$A305, "-", "A"), PlayerData!$M:$M,PlayerData!N:N,""),
_xlfn.XLOOKUP(_xlfn.CONCAT(2,"-",$A305, "-", "A"), PlayerData!$M:$M,PlayerData!N:N,""),
_xlfn.XLOOKUP(_xlfn.CONCAT(3,"-",$A305, "-", "A"), PlayerData!$M:$M,PlayerData!N:N,""),
_xlfn.XLOOKUP(_xlfn.CONCAT(4,"-",$A305, "-", "A"), PlayerData!$M:$M,PlayerData!N:N,""),
_xlfn.XLOOKUP(_xlfn.CONCAT(5,"-",$A305, "-", "A"), PlayerData!$M:$M,PlayerData!N:N,""),
_xlfn.XLOOKUP(_xlfn.CONCAT(6,"-",$A305, "-", "A"), PlayerData!$M:$M,PlayerData!N:N,""),
_xlfn.XLOOKUP(_xlfn.CONCAT(7,"-",$A305, "-", "A"), PlayerData!$M:$M,PlayerData!N:N,""),
_xlfn.XLOOKUP(_xlfn.CONCAT(8,"-",$A305, "-", "A"), PlayerData!$M:$M,PlayerData!N:N,""),
_xlfn.XLOOKUP(_xlfn.CONCAT(9,"-",$A305, "-", "A"), PlayerData!$M:$M,PlayerData!N:N,""),
_xlfn.XLOOKUP(_xlfn.CONCAT(10,"-",$A305, "-", "A"), PlayerData!$M:$M,PlayerData!N:N,""),
_xlfn.XLOOKUP(_xlfn.CONCAT(11,"-",$A305, "-", "A"), PlayerData!$M:$M,PlayerData!N:N,""),
_xlfn.XLOOKUP(_xlfn.CONCAT(12,"-",$A305, "-", "A"), PlayerData!$M:$M,PlayerData!N:N,""),
_xlfn.XLOOKUP(_xlfn.CONCAT(13,"-",$A305, "-", "A"), PlayerData!$M:$M,PlayerData!N:N,""),
_xlfn.XLOOKUP(_xlfn.CONCAT(14,"-",$A305, "-", "A"), PlayerData!$M:$M,PlayerData!N:N,""),
_xlfn.XLOOKUP(_xlfn.CONCAT(15,"-",$A305, "-", "A"), PlayerData!$M:$M,PlayerData!N:N,""),
_xlfn.XLOOKUP(_xlfn.CONCAT(16,"-",$A305, "-", "A"), PlayerData!$M:$M,PlayerData!N:N,""),
_xlfn.XLOOKUP(_xlfn.CONCAT(17,"-",$A305, "-", "A"), PlayerData!$M:$M,PlayerData!N:N,""),
_xlfn.XLOOKUP(_xlfn.CONCAT(18,"-",$A305, "-", "A"), PlayerData!$M:$M,PlayerData!N:N,"")))</f>
        <v>0.75</v>
      </c>
      <c r="L305" s="138" cm="1">
        <f t="array" ref="L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"A"), PlayerData!$M:$M,PlayerData!O:O,""),
_xlfn.XLOOKUP(_xlfn.CONCAT(1,"-",$A305, "-", "A"), PlayerData!$M:$M,PlayerData!O:O,""),
_xlfn.XLOOKUP(_xlfn.CONCAT(2,"-",$A305, "-", "A"), PlayerData!$M:$M,PlayerData!O:O,""),
_xlfn.XLOOKUP(_xlfn.CONCAT(3,"-",$A305, "-", "A"), PlayerData!$M:$M,PlayerData!O:O,""),
_xlfn.XLOOKUP(_xlfn.CONCAT(4,"-",$A305, "-", "A"), PlayerData!$M:$M,PlayerData!O:O,""),
_xlfn.XLOOKUP(_xlfn.CONCAT(5,"-",$A305, "-", "A"), PlayerData!$M:$M,PlayerData!O:O,""),
_xlfn.XLOOKUP(_xlfn.CONCAT(6,"-",$A305, "-", "A"), PlayerData!$M:$M,PlayerData!O:O,""),
_xlfn.XLOOKUP(_xlfn.CONCAT(7,"-",$A305, "-", "A"), PlayerData!$M:$M,PlayerData!O:O,""),
_xlfn.XLOOKUP(_xlfn.CONCAT(8,"-",$A305, "-", "A"), PlayerData!$M:$M,PlayerData!O:O,""),
_xlfn.XLOOKUP(_xlfn.CONCAT(9,"-",$A305, "-", "A"), PlayerData!$M:$M,PlayerData!O:O,""),
_xlfn.XLOOKUP(_xlfn.CONCAT(10,"-",$A305, "-", "A"), PlayerData!$M:$M,PlayerData!O:O,""),
_xlfn.XLOOKUP(_xlfn.CONCAT(11,"-",$A305, "-", "A"), PlayerData!$M:$M,PlayerData!O:O,""),
_xlfn.XLOOKUP(_xlfn.CONCAT(12,"-",$A305, "-", "A"), PlayerData!$M:$M,PlayerData!O:O,""),
_xlfn.XLOOKUP(_xlfn.CONCAT(13,"-",$A305, "-", "A"), PlayerData!$M:$M,PlayerData!O:O,""),
_xlfn.XLOOKUP(_xlfn.CONCAT(14,"-",$A305, "-", "A"), PlayerData!$M:$M,PlayerData!O:O,""),
_xlfn.XLOOKUP(_xlfn.CONCAT(15,"-",$A305, "-", "A"), PlayerData!$M:$M,PlayerData!O:O,""),
_xlfn.XLOOKUP(_xlfn.CONCAT(16,"-",$A305, "-", "A"), PlayerData!$M:$M,PlayerData!O:O,""),
_xlfn.XLOOKUP(_xlfn.CONCAT(17,"-",$A305, "-", "A"), PlayerData!$M:$M,PlayerData!O:O,""),
_xlfn.XLOOKUP(_xlfn.CONCAT(18,"-",$A305, "-", "A"), PlayerData!$M:$M,PlayerData!O:O,"")))</f>
        <v>0</v>
      </c>
      <c r="M305" s="96" cm="1">
        <f t="array" ref="M30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_xlfn.XLOOKUP(_xlfn.CONCAT(0,"-",$A305, "-", "A"), PlayerData!$M:$M,PlayerData!R:R,""),
_xlfn.XLOOKUP(_xlfn.CONCAT(1,"-",$A305, "-", "A"), PlayerData!$M:$M,PlayerData!R:R,""),
_xlfn.XLOOKUP(_xlfn.CONCAT(2,"-",$A305, "-", "A"), PlayerData!$M:$M,PlayerData!R:R,""),
_xlfn.XLOOKUP(_xlfn.CONCAT(3,"-",$A305, "-", "A"), PlayerData!$M:$M,PlayerData!R:R,""),
_xlfn.XLOOKUP(_xlfn.CONCAT(4,"-",$A305, "-", "A"), PlayerData!$M:$M,PlayerData!R:R,""),
_xlfn.XLOOKUP(_xlfn.CONCAT(5,"-",$A305, "-", "A"), PlayerData!$M:$M,PlayerData!R:R,""),
_xlfn.XLOOKUP(_xlfn.CONCAT(6,"-",$A305, "-", "A"), PlayerData!$M:$M,PlayerData!R:R,""),
_xlfn.XLOOKUP(_xlfn.CONCAT(7,"-",$A305, "-", "A"), PlayerData!$M:$M,PlayerData!R:R,""),
_xlfn.XLOOKUP(_xlfn.CONCAT(8,"-",$A305, "-", "A"), PlayerData!$M:$M,PlayerData!R:R,""),
_xlfn.XLOOKUP(_xlfn.CONCAT(9,"-",$A305, "-", "A"), PlayerData!$M:$M,PlayerData!R:R,""),
_xlfn.XLOOKUP(_xlfn.CONCAT(10,"-",$A305, "-", "A"), PlayerData!$M:$M,PlayerData!R:R,""),
_xlfn.XLOOKUP(_xlfn.CONCAT(11,"-",$A305, "-", "A"), PlayerData!$M:$M,PlayerData!R:R,""),
_xlfn.XLOOKUP(_xlfn.CONCAT(12,"-",$A305, "-", "A"), PlayerData!$M:$M,PlayerData!R:R,""),
_xlfn.XLOOKUP(_xlfn.CONCAT(13,"-",$A305, "-", "A"), PlayerData!$M:$M,PlayerData!R:R,""),
_xlfn.XLOOKUP(_xlfn.CONCAT(14,"-",$A305, "-", "A"), PlayerData!$M:$M,PlayerData!R:R,""),
_xlfn.XLOOKUP(_xlfn.CONCAT(15,"-",$A305, "-", "A"), PlayerData!$M:$M,PlayerData!R:R,""),
_xlfn.XLOOKUP(_xlfn.CONCAT(16,"-",$A305, "-", "A"), PlayerData!$M:$M,PlayerData!R:R,""),
_xlfn.XLOOKUP(_xlfn.CONCAT(17,"-",$A305, "-", "A"), PlayerData!$M:$M,PlayerData!R:R,""),
_xlfn.XLOOKUP(_xlfn.CONCAT(18,"-",$A305, "-", "A"), PlayerData!$M:$M,PlayerData!R:R,"")))</f>
        <v>0.56999999999999995</v>
      </c>
      <c r="N305" s="134">
        <f t="shared" si="29"/>
        <v>17.045454545454543</v>
      </c>
      <c r="O305" s="134">
        <f t="shared" si="30"/>
        <v>0</v>
      </c>
      <c r="P305" s="73">
        <f t="shared" si="31"/>
        <v>7.6819407008086253</v>
      </c>
      <c r="Q305" s="132" cm="1">
        <f t="array" ref="Q305">IF(OR($A305=Solver!$T$12:$T$201),0,SUMPRODUCT($H305:$J305,$T$4:$V$4))</f>
        <v>14.959568733153644</v>
      </c>
      <c r="R305" s="73" cm="1">
        <f t="array" ref="R305">IF(OR($A305=Solver!$T$12:$T$201),0, SUMPRODUCT($N305:$P305, $T$4:$V$4))</f>
        <v>7.6819407008086253</v>
      </c>
    </row>
    <row r="306" spans="1:18">
      <c r="A306" s="55">
        <v>304</v>
      </c>
      <c r="B306" s="55" t="str">
        <f>_xlfn.XLOOKUP($A306, PlayerData!$B$3:$B$394, PlayerData!C$3:C$394)</f>
        <v>CRY</v>
      </c>
      <c r="C306" s="55" t="str">
        <f>_xlfn.XLOOKUP($A306, PlayerData!$B$3:$B$394, PlayerData!D$3:D$394)</f>
        <v>D</v>
      </c>
      <c r="D306" s="31" t="str">
        <f>_xlfn.XLOOKUP($A306, PlayerData!$B$3:$B$394, PlayerData!E$3:E$394)</f>
        <v>Dann</v>
      </c>
      <c r="E306" s="136" cm="1">
        <f t="array" ref="E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"H"), PlayerData!$G:$G,PlayerData!H:H,""),
_xlfn.XLOOKUP(_xlfn.CONCAT(1,"-",$A306, "-", "H"), PlayerData!$G:$G,PlayerData!H:H,""),
_xlfn.XLOOKUP(_xlfn.CONCAT(2,"-",$A306, "-", "H"), PlayerData!$G:$G,PlayerData!H:H,""),
_xlfn.XLOOKUP(_xlfn.CONCAT(3,"-",$A306, "-", "H"), PlayerData!$G:$G,PlayerData!H:H,""),
_xlfn.XLOOKUP(_xlfn.CONCAT(4,"-",$A306, "-", "H"), PlayerData!$G:$G,PlayerData!H:H,""),
_xlfn.XLOOKUP(_xlfn.CONCAT(5,"-",$A306, "-", "H"), PlayerData!$G:$G,PlayerData!H:H,""),
_xlfn.XLOOKUP(_xlfn.CONCAT(6,"-",$A306, "-", "H"), PlayerData!$G:$G,PlayerData!H:H,""),
_xlfn.XLOOKUP(_xlfn.CONCAT(7,"-",$A306, "-", "H"), PlayerData!$G:$G,PlayerData!H:H,""),
_xlfn.XLOOKUP(_xlfn.CONCAT(8,"-",$A306, "-", "H"), PlayerData!$G:$G,PlayerData!H:H,""),
_xlfn.XLOOKUP(_xlfn.CONCAT(9,"-",$A306, "-", "H"), PlayerData!$G:$G,PlayerData!H:H,""),
_xlfn.XLOOKUP(_xlfn.CONCAT(10,"-",$A306, "-", "H"), PlayerData!$G:$G,PlayerData!H:H,""),
_xlfn.XLOOKUP(_xlfn.CONCAT(11,"-",$A306, "-", "H"), PlayerData!$G:$G,PlayerData!H:H,""),
_xlfn.XLOOKUP(_xlfn.CONCAT(12,"-",$A306, "-", "H"), PlayerData!$G:$G,PlayerData!H:H,""),
_xlfn.XLOOKUP(_xlfn.CONCAT(13,"-",$A306, "-", "H"), PlayerData!$G:$G,PlayerData!H:H,""),
_xlfn.XLOOKUP(_xlfn.CONCAT(14,"-",$A306, "-", "H"), PlayerData!$G:$G,PlayerData!H:H,""),
_xlfn.XLOOKUP(_xlfn.CONCAT(15,"-",$A306, "-", "H"), PlayerData!$G:$G,PlayerData!H:H,""),
_xlfn.XLOOKUP(_xlfn.CONCAT(16,"-",$A306, "-", "H"), PlayerData!$G:$G,PlayerData!H:H,""),
_xlfn.XLOOKUP(_xlfn.CONCAT(17,"-",$A306, "-", "H"), PlayerData!$G:$G,PlayerData!H:H,""),
_xlfn.XLOOKUP(_xlfn.CONCAT(18,"-",$A306, "-", "H"), PlayerData!$G:$G,PlayerData!H:H,"")))</f>
        <v>1.17</v>
      </c>
      <c r="F306" s="136" cm="1">
        <f t="array" ref="F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"H"), PlayerData!$G:$G,PlayerData!I:I,""),
_xlfn.XLOOKUP(_xlfn.CONCAT(1,"-",$A306, "-", "H"), PlayerData!$G:$G,PlayerData!I:I,""),
_xlfn.XLOOKUP(_xlfn.CONCAT(2,"-",$A306, "-", "H"), PlayerData!$G:$G,PlayerData!I:I,""),
_xlfn.XLOOKUP(_xlfn.CONCAT(3,"-",$A306, "-", "H"), PlayerData!$G:$G,PlayerData!I:I,""),
_xlfn.XLOOKUP(_xlfn.CONCAT(4,"-",$A306, "-", "H"), PlayerData!$G:$G,PlayerData!I:I,""),
_xlfn.XLOOKUP(_xlfn.CONCAT(5,"-",$A306, "-", "H"), PlayerData!$G:$G,PlayerData!I:I,""),
_xlfn.XLOOKUP(_xlfn.CONCAT(6,"-",$A306, "-", "H"), PlayerData!$G:$G,PlayerData!I:I,""),
_xlfn.XLOOKUP(_xlfn.CONCAT(7,"-",$A306, "-", "H"), PlayerData!$G:$G,PlayerData!I:I,""),
_xlfn.XLOOKUP(_xlfn.CONCAT(8,"-",$A306, "-", "H"), PlayerData!$G:$G,PlayerData!I:I,""),
_xlfn.XLOOKUP(_xlfn.CONCAT(9,"-",$A306, "-", "H"), PlayerData!$G:$G,PlayerData!I:I,""),
_xlfn.XLOOKUP(_xlfn.CONCAT(10,"-",$A306, "-", "H"), PlayerData!$G:$G,PlayerData!I:I,""),
_xlfn.XLOOKUP(_xlfn.CONCAT(11,"-",$A306, "-", "H"), PlayerData!$G:$G,PlayerData!I:I,""),
_xlfn.XLOOKUP(_xlfn.CONCAT(12,"-",$A306, "-", "H"), PlayerData!$G:$G,PlayerData!I:I,""),
_xlfn.XLOOKUP(_xlfn.CONCAT(13,"-",$A306, "-", "H"), PlayerData!$G:$G,PlayerData!I:I,""),
_xlfn.XLOOKUP(_xlfn.CONCAT(14,"-",$A306, "-", "H"), PlayerData!$G:$G,PlayerData!I:I,""),
_xlfn.XLOOKUP(_xlfn.CONCAT(15,"-",$A306, "-", "H"), PlayerData!$G:$G,PlayerData!I:I,""),
_xlfn.XLOOKUP(_xlfn.CONCAT(16,"-",$A306, "-", "H"), PlayerData!$G:$G,PlayerData!I:I,""),
_xlfn.XLOOKUP(_xlfn.CONCAT(17,"-",$A306, "-", "H"), PlayerData!$G:$G,PlayerData!I:I,""),
_xlfn.XLOOKUP(_xlfn.CONCAT(18,"-",$A306, "-", "H"), PlayerData!$G:$G,PlayerData!I:I,"")))</f>
        <v>0.17</v>
      </c>
      <c r="G306" s="90" cm="1">
        <f t="array" ref="G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"H"), PlayerData!$G:$G,PlayerData!L:L,""),
_xlfn.XLOOKUP(_xlfn.CONCAT(1,"-",$A306, "-", "H"), PlayerData!$G:$G,PlayerData!L:L,""),
_xlfn.XLOOKUP(_xlfn.CONCAT(2,"-",$A306, "-", "H"), PlayerData!$G:$G,PlayerData!L:L,""),
_xlfn.XLOOKUP(_xlfn.CONCAT(3,"-",$A306, "-", "H"), PlayerData!$G:$G,PlayerData!L:L,""),
_xlfn.XLOOKUP(_xlfn.CONCAT(4,"-",$A306, "-", "H"), PlayerData!$G:$G,PlayerData!L:L,""),
_xlfn.XLOOKUP(_xlfn.CONCAT(5,"-",$A306, "-", "H"), PlayerData!$G:$G,PlayerData!L:L,""),
_xlfn.XLOOKUP(_xlfn.CONCAT(6,"-",$A306, "-", "H"), PlayerData!$G:$G,PlayerData!L:L,""),
_xlfn.XLOOKUP(_xlfn.CONCAT(7,"-",$A306, "-", "H"), PlayerData!$G:$G,PlayerData!L:L,""),
_xlfn.XLOOKUP(_xlfn.CONCAT(8,"-",$A306, "-", "H"), PlayerData!$G:$G,PlayerData!L:L,""),
_xlfn.XLOOKUP(_xlfn.CONCAT(9,"-",$A306, "-", "H"), PlayerData!$G:$G,PlayerData!L:L,""),
_xlfn.XLOOKUP(_xlfn.CONCAT(10,"-",$A306, "-", "H"), PlayerData!$G:$G,PlayerData!L:L,""),
_xlfn.XLOOKUP(_xlfn.CONCAT(11,"-",$A306, "-", "H"), PlayerData!$G:$G,PlayerData!L:L,""),
_xlfn.XLOOKUP(_xlfn.CONCAT(12,"-",$A306, "-", "H"), PlayerData!$G:$G,PlayerData!L:L,""),
_xlfn.XLOOKUP(_xlfn.CONCAT(13,"-",$A306, "-", "H"), PlayerData!$G:$G,PlayerData!L:L,""),
_xlfn.XLOOKUP(_xlfn.CONCAT(14,"-",$A306, "-", "H"), PlayerData!$G:$G,PlayerData!L:L,""),
_xlfn.XLOOKUP(_xlfn.CONCAT(15,"-",$A306, "-", "H"), PlayerData!$G:$G,PlayerData!L:L,""),
_xlfn.XLOOKUP(_xlfn.CONCAT(16,"-",$A306, "-", "H"), PlayerData!$G:$G,PlayerData!L:L,""),
_xlfn.XLOOKUP(_xlfn.CONCAT(17,"-",$A306, "-", "H"), PlayerData!$G:$G,PlayerData!L:L,""),
_xlfn.XLOOKUP(_xlfn.CONCAT(18,"-",$A306, "-", "H"), PlayerData!$G:$G,PlayerData!L:L,"")))</f>
        <v>0.89999999999999991</v>
      </c>
      <c r="H306" s="132">
        <f t="shared" si="26"/>
        <v>26.59090909090909</v>
      </c>
      <c r="I306" s="132">
        <f t="shared" si="27"/>
        <v>7.7272727272727266</v>
      </c>
      <c r="J306" s="72">
        <f t="shared" si="28"/>
        <v>12.129380053908356</v>
      </c>
      <c r="K306" s="138" cm="1">
        <f t="array" ref="K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"A"), PlayerData!$M:$M,PlayerData!N:N,""),
_xlfn.XLOOKUP(_xlfn.CONCAT(1,"-",$A306, "-", "A"), PlayerData!$M:$M,PlayerData!N:N,""),
_xlfn.XLOOKUP(_xlfn.CONCAT(2,"-",$A306, "-", "A"), PlayerData!$M:$M,PlayerData!N:N,""),
_xlfn.XLOOKUP(_xlfn.CONCAT(3,"-",$A306, "-", "A"), PlayerData!$M:$M,PlayerData!N:N,""),
_xlfn.XLOOKUP(_xlfn.CONCAT(4,"-",$A306, "-", "A"), PlayerData!$M:$M,PlayerData!N:N,""),
_xlfn.XLOOKUP(_xlfn.CONCAT(5,"-",$A306, "-", "A"), PlayerData!$M:$M,PlayerData!N:N,""),
_xlfn.XLOOKUP(_xlfn.CONCAT(6,"-",$A306, "-", "A"), PlayerData!$M:$M,PlayerData!N:N,""),
_xlfn.XLOOKUP(_xlfn.CONCAT(7,"-",$A306, "-", "A"), PlayerData!$M:$M,PlayerData!N:N,""),
_xlfn.XLOOKUP(_xlfn.CONCAT(8,"-",$A306, "-", "A"), PlayerData!$M:$M,PlayerData!N:N,""),
_xlfn.XLOOKUP(_xlfn.CONCAT(9,"-",$A306, "-", "A"), PlayerData!$M:$M,PlayerData!N:N,""),
_xlfn.XLOOKUP(_xlfn.CONCAT(10,"-",$A306, "-", "A"), PlayerData!$M:$M,PlayerData!N:N,""),
_xlfn.XLOOKUP(_xlfn.CONCAT(11,"-",$A306, "-", "A"), PlayerData!$M:$M,PlayerData!N:N,""),
_xlfn.XLOOKUP(_xlfn.CONCAT(12,"-",$A306, "-", "A"), PlayerData!$M:$M,PlayerData!N:N,""),
_xlfn.XLOOKUP(_xlfn.CONCAT(13,"-",$A306, "-", "A"), PlayerData!$M:$M,PlayerData!N:N,""),
_xlfn.XLOOKUP(_xlfn.CONCAT(14,"-",$A306, "-", "A"), PlayerData!$M:$M,PlayerData!N:N,""),
_xlfn.XLOOKUP(_xlfn.CONCAT(15,"-",$A306, "-", "A"), PlayerData!$M:$M,PlayerData!N:N,""),
_xlfn.XLOOKUP(_xlfn.CONCAT(16,"-",$A306, "-", "A"), PlayerData!$M:$M,PlayerData!N:N,""),
_xlfn.XLOOKUP(_xlfn.CONCAT(17,"-",$A306, "-", "A"), PlayerData!$M:$M,PlayerData!N:N,""),
_xlfn.XLOOKUP(_xlfn.CONCAT(18,"-",$A306, "-", "A"), PlayerData!$M:$M,PlayerData!N:N,"")))</f>
        <v>0</v>
      </c>
      <c r="L306" s="138" cm="1">
        <f t="array" ref="L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"A"), PlayerData!$M:$M,PlayerData!O:O,""),
_xlfn.XLOOKUP(_xlfn.CONCAT(1,"-",$A306, "-", "A"), PlayerData!$M:$M,PlayerData!O:O,""),
_xlfn.XLOOKUP(_xlfn.CONCAT(2,"-",$A306, "-", "A"), PlayerData!$M:$M,PlayerData!O:O,""),
_xlfn.XLOOKUP(_xlfn.CONCAT(3,"-",$A306, "-", "A"), PlayerData!$M:$M,PlayerData!O:O,""),
_xlfn.XLOOKUP(_xlfn.CONCAT(4,"-",$A306, "-", "A"), PlayerData!$M:$M,PlayerData!O:O,""),
_xlfn.XLOOKUP(_xlfn.CONCAT(5,"-",$A306, "-", "A"), PlayerData!$M:$M,PlayerData!O:O,""),
_xlfn.XLOOKUP(_xlfn.CONCAT(6,"-",$A306, "-", "A"), PlayerData!$M:$M,PlayerData!O:O,""),
_xlfn.XLOOKUP(_xlfn.CONCAT(7,"-",$A306, "-", "A"), PlayerData!$M:$M,PlayerData!O:O,""),
_xlfn.XLOOKUP(_xlfn.CONCAT(8,"-",$A306, "-", "A"), PlayerData!$M:$M,PlayerData!O:O,""),
_xlfn.XLOOKUP(_xlfn.CONCAT(9,"-",$A306, "-", "A"), PlayerData!$M:$M,PlayerData!O:O,""),
_xlfn.XLOOKUP(_xlfn.CONCAT(10,"-",$A306, "-", "A"), PlayerData!$M:$M,PlayerData!O:O,""),
_xlfn.XLOOKUP(_xlfn.CONCAT(11,"-",$A306, "-", "A"), PlayerData!$M:$M,PlayerData!O:O,""),
_xlfn.XLOOKUP(_xlfn.CONCAT(12,"-",$A306, "-", "A"), PlayerData!$M:$M,PlayerData!O:O,""),
_xlfn.XLOOKUP(_xlfn.CONCAT(13,"-",$A306, "-", "A"), PlayerData!$M:$M,PlayerData!O:O,""),
_xlfn.XLOOKUP(_xlfn.CONCAT(14,"-",$A306, "-", "A"), PlayerData!$M:$M,PlayerData!O:O,""),
_xlfn.XLOOKUP(_xlfn.CONCAT(15,"-",$A306, "-", "A"), PlayerData!$M:$M,PlayerData!O:O,""),
_xlfn.XLOOKUP(_xlfn.CONCAT(16,"-",$A306, "-", "A"), PlayerData!$M:$M,PlayerData!O:O,""),
_xlfn.XLOOKUP(_xlfn.CONCAT(17,"-",$A306, "-", "A"), PlayerData!$M:$M,PlayerData!O:O,""),
_xlfn.XLOOKUP(_xlfn.CONCAT(18,"-",$A306, "-", "A"), PlayerData!$M:$M,PlayerData!O:O,"")))</f>
        <v>0</v>
      </c>
      <c r="M306" s="96" cm="1">
        <f t="array" ref="M30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_xlfn.XLOOKUP(_xlfn.CONCAT(0,"-",$A306, "-", "A"), PlayerData!$M:$M,PlayerData!R:R,""),
_xlfn.XLOOKUP(_xlfn.CONCAT(1,"-",$A306, "-", "A"), PlayerData!$M:$M,PlayerData!R:R,""),
_xlfn.XLOOKUP(_xlfn.CONCAT(2,"-",$A306, "-", "A"), PlayerData!$M:$M,PlayerData!R:R,""),
_xlfn.XLOOKUP(_xlfn.CONCAT(3,"-",$A306, "-", "A"), PlayerData!$M:$M,PlayerData!R:R,""),
_xlfn.XLOOKUP(_xlfn.CONCAT(4,"-",$A306, "-", "A"), PlayerData!$M:$M,PlayerData!R:R,""),
_xlfn.XLOOKUP(_xlfn.CONCAT(5,"-",$A306, "-", "A"), PlayerData!$M:$M,PlayerData!R:R,""),
_xlfn.XLOOKUP(_xlfn.CONCAT(6,"-",$A306, "-", "A"), PlayerData!$M:$M,PlayerData!R:R,""),
_xlfn.XLOOKUP(_xlfn.CONCAT(7,"-",$A306, "-", "A"), PlayerData!$M:$M,PlayerData!R:R,""),
_xlfn.XLOOKUP(_xlfn.CONCAT(8,"-",$A306, "-", "A"), PlayerData!$M:$M,PlayerData!R:R,""),
_xlfn.XLOOKUP(_xlfn.CONCAT(9,"-",$A306, "-", "A"), PlayerData!$M:$M,PlayerData!R:R,""),
_xlfn.XLOOKUP(_xlfn.CONCAT(10,"-",$A306, "-", "A"), PlayerData!$M:$M,PlayerData!R:R,""),
_xlfn.XLOOKUP(_xlfn.CONCAT(11,"-",$A306, "-", "A"), PlayerData!$M:$M,PlayerData!R:R,""),
_xlfn.XLOOKUP(_xlfn.CONCAT(12,"-",$A306, "-", "A"), PlayerData!$M:$M,PlayerData!R:R,""),
_xlfn.XLOOKUP(_xlfn.CONCAT(13,"-",$A306, "-", "A"), PlayerData!$M:$M,PlayerData!R:R,""),
_xlfn.XLOOKUP(_xlfn.CONCAT(14,"-",$A306, "-", "A"), PlayerData!$M:$M,PlayerData!R:R,""),
_xlfn.XLOOKUP(_xlfn.CONCAT(15,"-",$A306, "-", "A"), PlayerData!$M:$M,PlayerData!R:R,""),
_xlfn.XLOOKUP(_xlfn.CONCAT(16,"-",$A306, "-", "A"), PlayerData!$M:$M,PlayerData!R:R,""),
_xlfn.XLOOKUP(_xlfn.CONCAT(17,"-",$A306, "-", "A"), PlayerData!$M:$M,PlayerData!R:R,""),
_xlfn.XLOOKUP(_xlfn.CONCAT(18,"-",$A306, "-", "A"), PlayerData!$M:$M,PlayerData!R:R,"")))</f>
        <v>0</v>
      </c>
      <c r="N306" s="134">
        <f t="shared" si="29"/>
        <v>0</v>
      </c>
      <c r="O306" s="134">
        <f t="shared" si="30"/>
        <v>0</v>
      </c>
      <c r="P306" s="73">
        <f t="shared" si="31"/>
        <v>0</v>
      </c>
      <c r="Q306" s="132" cm="1">
        <f t="array" ref="Q306">IF(OR($A306=Solver!$T$12:$T$201),0,SUMPRODUCT($H306:$J306,$T$4:$V$4))</f>
        <v>12.129380053908356</v>
      </c>
      <c r="R306" s="73" cm="1">
        <f t="array" ref="R306">IF(OR($A306=Solver!$T$12:$T$201),0, SUMPRODUCT($N306:$P306, $T$4:$V$4))</f>
        <v>0</v>
      </c>
    </row>
    <row r="307" spans="1:18">
      <c r="A307" s="55">
        <v>305</v>
      </c>
      <c r="B307" s="55" t="str">
        <f>_xlfn.XLOOKUP($A307, PlayerData!$B$3:$B$394, PlayerData!C$3:C$394)</f>
        <v>CRY</v>
      </c>
      <c r="C307" s="55" t="str">
        <f>_xlfn.XLOOKUP($A307, PlayerData!$B$3:$B$394, PlayerData!D$3:D$394)</f>
        <v>D</v>
      </c>
      <c r="D307" s="31" t="str">
        <f>_xlfn.XLOOKUP($A307, PlayerData!$B$3:$B$394, PlayerData!E$3:E$394)</f>
        <v>Kelly Martin</v>
      </c>
      <c r="E307" s="136" cm="1">
        <f t="array" ref="E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"H"), PlayerData!$G:$G,PlayerData!H:H,""),
_xlfn.XLOOKUP(_xlfn.CONCAT(1,"-",$A307, "-", "H"), PlayerData!$G:$G,PlayerData!H:H,""),
_xlfn.XLOOKUP(_xlfn.CONCAT(2,"-",$A307, "-", "H"), PlayerData!$G:$G,PlayerData!H:H,""),
_xlfn.XLOOKUP(_xlfn.CONCAT(3,"-",$A307, "-", "H"), PlayerData!$G:$G,PlayerData!H:H,""),
_xlfn.XLOOKUP(_xlfn.CONCAT(4,"-",$A307, "-", "H"), PlayerData!$G:$G,PlayerData!H:H,""),
_xlfn.XLOOKUP(_xlfn.CONCAT(5,"-",$A307, "-", "H"), PlayerData!$G:$G,PlayerData!H:H,""),
_xlfn.XLOOKUP(_xlfn.CONCAT(6,"-",$A307, "-", "H"), PlayerData!$G:$G,PlayerData!H:H,""),
_xlfn.XLOOKUP(_xlfn.CONCAT(7,"-",$A307, "-", "H"), PlayerData!$G:$G,PlayerData!H:H,""),
_xlfn.XLOOKUP(_xlfn.CONCAT(8,"-",$A307, "-", "H"), PlayerData!$G:$G,PlayerData!H:H,""),
_xlfn.XLOOKUP(_xlfn.CONCAT(9,"-",$A307, "-", "H"), PlayerData!$G:$G,PlayerData!H:H,""),
_xlfn.XLOOKUP(_xlfn.CONCAT(10,"-",$A307, "-", "H"), PlayerData!$G:$G,PlayerData!H:H,""),
_xlfn.XLOOKUP(_xlfn.CONCAT(11,"-",$A307, "-", "H"), PlayerData!$G:$G,PlayerData!H:H,""),
_xlfn.XLOOKUP(_xlfn.CONCAT(12,"-",$A307, "-", "H"), PlayerData!$G:$G,PlayerData!H:H,""),
_xlfn.XLOOKUP(_xlfn.CONCAT(13,"-",$A307, "-", "H"), PlayerData!$G:$G,PlayerData!H:H,""),
_xlfn.XLOOKUP(_xlfn.CONCAT(14,"-",$A307, "-", "H"), PlayerData!$G:$G,PlayerData!H:H,""),
_xlfn.XLOOKUP(_xlfn.CONCAT(15,"-",$A307, "-", "H"), PlayerData!$G:$G,PlayerData!H:H,""),
_xlfn.XLOOKUP(_xlfn.CONCAT(16,"-",$A307, "-", "H"), PlayerData!$G:$G,PlayerData!H:H,""),
_xlfn.XLOOKUP(_xlfn.CONCAT(17,"-",$A307, "-", "H"), PlayerData!$G:$G,PlayerData!H:H,""),
_xlfn.XLOOKUP(_xlfn.CONCAT(18,"-",$A307, "-", "H"), PlayerData!$G:$G,PlayerData!H:H,"")))</f>
        <v>0</v>
      </c>
      <c r="F307" s="136" cm="1">
        <f t="array" ref="F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"H"), PlayerData!$G:$G,PlayerData!I:I,""),
_xlfn.XLOOKUP(_xlfn.CONCAT(1,"-",$A307, "-", "H"), PlayerData!$G:$G,PlayerData!I:I,""),
_xlfn.XLOOKUP(_xlfn.CONCAT(2,"-",$A307, "-", "H"), PlayerData!$G:$G,PlayerData!I:I,""),
_xlfn.XLOOKUP(_xlfn.CONCAT(3,"-",$A307, "-", "H"), PlayerData!$G:$G,PlayerData!I:I,""),
_xlfn.XLOOKUP(_xlfn.CONCAT(4,"-",$A307, "-", "H"), PlayerData!$G:$G,PlayerData!I:I,""),
_xlfn.XLOOKUP(_xlfn.CONCAT(5,"-",$A307, "-", "H"), PlayerData!$G:$G,PlayerData!I:I,""),
_xlfn.XLOOKUP(_xlfn.CONCAT(6,"-",$A307, "-", "H"), PlayerData!$G:$G,PlayerData!I:I,""),
_xlfn.XLOOKUP(_xlfn.CONCAT(7,"-",$A307, "-", "H"), PlayerData!$G:$G,PlayerData!I:I,""),
_xlfn.XLOOKUP(_xlfn.CONCAT(8,"-",$A307, "-", "H"), PlayerData!$G:$G,PlayerData!I:I,""),
_xlfn.XLOOKUP(_xlfn.CONCAT(9,"-",$A307, "-", "H"), PlayerData!$G:$G,PlayerData!I:I,""),
_xlfn.XLOOKUP(_xlfn.CONCAT(10,"-",$A307, "-", "H"), PlayerData!$G:$G,PlayerData!I:I,""),
_xlfn.XLOOKUP(_xlfn.CONCAT(11,"-",$A307, "-", "H"), PlayerData!$G:$G,PlayerData!I:I,""),
_xlfn.XLOOKUP(_xlfn.CONCAT(12,"-",$A307, "-", "H"), PlayerData!$G:$G,PlayerData!I:I,""),
_xlfn.XLOOKUP(_xlfn.CONCAT(13,"-",$A307, "-", "H"), PlayerData!$G:$G,PlayerData!I:I,""),
_xlfn.XLOOKUP(_xlfn.CONCAT(14,"-",$A307, "-", "H"), PlayerData!$G:$G,PlayerData!I:I,""),
_xlfn.XLOOKUP(_xlfn.CONCAT(15,"-",$A307, "-", "H"), PlayerData!$G:$G,PlayerData!I:I,""),
_xlfn.XLOOKUP(_xlfn.CONCAT(16,"-",$A307, "-", "H"), PlayerData!$G:$G,PlayerData!I:I,""),
_xlfn.XLOOKUP(_xlfn.CONCAT(17,"-",$A307, "-", "H"), PlayerData!$G:$G,PlayerData!I:I,""),
_xlfn.XLOOKUP(_xlfn.CONCAT(18,"-",$A307, "-", "H"), PlayerData!$G:$G,PlayerData!I:I,"")))</f>
        <v>0</v>
      </c>
      <c r="G307" s="90" cm="1">
        <f t="array" ref="G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"H"), PlayerData!$G:$G,PlayerData!L:L,""),
_xlfn.XLOOKUP(_xlfn.CONCAT(1,"-",$A307, "-", "H"), PlayerData!$G:$G,PlayerData!L:L,""),
_xlfn.XLOOKUP(_xlfn.CONCAT(2,"-",$A307, "-", "H"), PlayerData!$G:$G,PlayerData!L:L,""),
_xlfn.XLOOKUP(_xlfn.CONCAT(3,"-",$A307, "-", "H"), PlayerData!$G:$G,PlayerData!L:L,""),
_xlfn.XLOOKUP(_xlfn.CONCAT(4,"-",$A307, "-", "H"), PlayerData!$G:$G,PlayerData!L:L,""),
_xlfn.XLOOKUP(_xlfn.CONCAT(5,"-",$A307, "-", "H"), PlayerData!$G:$G,PlayerData!L:L,""),
_xlfn.XLOOKUP(_xlfn.CONCAT(6,"-",$A307, "-", "H"), PlayerData!$G:$G,PlayerData!L:L,""),
_xlfn.XLOOKUP(_xlfn.CONCAT(7,"-",$A307, "-", "H"), PlayerData!$G:$G,PlayerData!L:L,""),
_xlfn.XLOOKUP(_xlfn.CONCAT(8,"-",$A307, "-", "H"), PlayerData!$G:$G,PlayerData!L:L,""),
_xlfn.XLOOKUP(_xlfn.CONCAT(9,"-",$A307, "-", "H"), PlayerData!$G:$G,PlayerData!L:L,""),
_xlfn.XLOOKUP(_xlfn.CONCAT(10,"-",$A307, "-", "H"), PlayerData!$G:$G,PlayerData!L:L,""),
_xlfn.XLOOKUP(_xlfn.CONCAT(11,"-",$A307, "-", "H"), PlayerData!$G:$G,PlayerData!L:L,""),
_xlfn.XLOOKUP(_xlfn.CONCAT(12,"-",$A307, "-", "H"), PlayerData!$G:$G,PlayerData!L:L,""),
_xlfn.XLOOKUP(_xlfn.CONCAT(13,"-",$A307, "-", "H"), PlayerData!$G:$G,PlayerData!L:L,""),
_xlfn.XLOOKUP(_xlfn.CONCAT(14,"-",$A307, "-", "H"), PlayerData!$G:$G,PlayerData!L:L,""),
_xlfn.XLOOKUP(_xlfn.CONCAT(15,"-",$A307, "-", "H"), PlayerData!$G:$G,PlayerData!L:L,""),
_xlfn.XLOOKUP(_xlfn.CONCAT(16,"-",$A307, "-", "H"), PlayerData!$G:$G,PlayerData!L:L,""),
_xlfn.XLOOKUP(_xlfn.CONCAT(17,"-",$A307, "-", "H"), PlayerData!$G:$G,PlayerData!L:L,""),
_xlfn.XLOOKUP(_xlfn.CONCAT(18,"-",$A307, "-", "H"), PlayerData!$G:$G,PlayerData!L:L,"")))</f>
        <v>0</v>
      </c>
      <c r="H307" s="132">
        <f t="shared" si="26"/>
        <v>0</v>
      </c>
      <c r="I307" s="132">
        <f t="shared" si="27"/>
        <v>0</v>
      </c>
      <c r="J307" s="72">
        <f t="shared" si="28"/>
        <v>0</v>
      </c>
      <c r="K307" s="138" cm="1">
        <f t="array" ref="K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"A"), PlayerData!$M:$M,PlayerData!N:N,""),
_xlfn.XLOOKUP(_xlfn.CONCAT(1,"-",$A307, "-", "A"), PlayerData!$M:$M,PlayerData!N:N,""),
_xlfn.XLOOKUP(_xlfn.CONCAT(2,"-",$A307, "-", "A"), PlayerData!$M:$M,PlayerData!N:N,""),
_xlfn.XLOOKUP(_xlfn.CONCAT(3,"-",$A307, "-", "A"), PlayerData!$M:$M,PlayerData!N:N,""),
_xlfn.XLOOKUP(_xlfn.CONCAT(4,"-",$A307, "-", "A"), PlayerData!$M:$M,PlayerData!N:N,""),
_xlfn.XLOOKUP(_xlfn.CONCAT(5,"-",$A307, "-", "A"), PlayerData!$M:$M,PlayerData!N:N,""),
_xlfn.XLOOKUP(_xlfn.CONCAT(6,"-",$A307, "-", "A"), PlayerData!$M:$M,PlayerData!N:N,""),
_xlfn.XLOOKUP(_xlfn.CONCAT(7,"-",$A307, "-", "A"), PlayerData!$M:$M,PlayerData!N:N,""),
_xlfn.XLOOKUP(_xlfn.CONCAT(8,"-",$A307, "-", "A"), PlayerData!$M:$M,PlayerData!N:N,""),
_xlfn.XLOOKUP(_xlfn.CONCAT(9,"-",$A307, "-", "A"), PlayerData!$M:$M,PlayerData!N:N,""),
_xlfn.XLOOKUP(_xlfn.CONCAT(10,"-",$A307, "-", "A"), PlayerData!$M:$M,PlayerData!N:N,""),
_xlfn.XLOOKUP(_xlfn.CONCAT(11,"-",$A307, "-", "A"), PlayerData!$M:$M,PlayerData!N:N,""),
_xlfn.XLOOKUP(_xlfn.CONCAT(12,"-",$A307, "-", "A"), PlayerData!$M:$M,PlayerData!N:N,""),
_xlfn.XLOOKUP(_xlfn.CONCAT(13,"-",$A307, "-", "A"), PlayerData!$M:$M,PlayerData!N:N,""),
_xlfn.XLOOKUP(_xlfn.CONCAT(14,"-",$A307, "-", "A"), PlayerData!$M:$M,PlayerData!N:N,""),
_xlfn.XLOOKUP(_xlfn.CONCAT(15,"-",$A307, "-", "A"), PlayerData!$M:$M,PlayerData!N:N,""),
_xlfn.XLOOKUP(_xlfn.CONCAT(16,"-",$A307, "-", "A"), PlayerData!$M:$M,PlayerData!N:N,""),
_xlfn.XLOOKUP(_xlfn.CONCAT(17,"-",$A307, "-", "A"), PlayerData!$M:$M,PlayerData!N:N,""),
_xlfn.XLOOKUP(_xlfn.CONCAT(18,"-",$A307, "-", "A"), PlayerData!$M:$M,PlayerData!N:N,"")))</f>
        <v>0</v>
      </c>
      <c r="L307" s="138" cm="1">
        <f t="array" ref="L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"A"), PlayerData!$M:$M,PlayerData!O:O,""),
_xlfn.XLOOKUP(_xlfn.CONCAT(1,"-",$A307, "-", "A"), PlayerData!$M:$M,PlayerData!O:O,""),
_xlfn.XLOOKUP(_xlfn.CONCAT(2,"-",$A307, "-", "A"), PlayerData!$M:$M,PlayerData!O:O,""),
_xlfn.XLOOKUP(_xlfn.CONCAT(3,"-",$A307, "-", "A"), PlayerData!$M:$M,PlayerData!O:O,""),
_xlfn.XLOOKUP(_xlfn.CONCAT(4,"-",$A307, "-", "A"), PlayerData!$M:$M,PlayerData!O:O,""),
_xlfn.XLOOKUP(_xlfn.CONCAT(5,"-",$A307, "-", "A"), PlayerData!$M:$M,PlayerData!O:O,""),
_xlfn.XLOOKUP(_xlfn.CONCAT(6,"-",$A307, "-", "A"), PlayerData!$M:$M,PlayerData!O:O,""),
_xlfn.XLOOKUP(_xlfn.CONCAT(7,"-",$A307, "-", "A"), PlayerData!$M:$M,PlayerData!O:O,""),
_xlfn.XLOOKUP(_xlfn.CONCAT(8,"-",$A307, "-", "A"), PlayerData!$M:$M,PlayerData!O:O,""),
_xlfn.XLOOKUP(_xlfn.CONCAT(9,"-",$A307, "-", "A"), PlayerData!$M:$M,PlayerData!O:O,""),
_xlfn.XLOOKUP(_xlfn.CONCAT(10,"-",$A307, "-", "A"), PlayerData!$M:$M,PlayerData!O:O,""),
_xlfn.XLOOKUP(_xlfn.CONCAT(11,"-",$A307, "-", "A"), PlayerData!$M:$M,PlayerData!O:O,""),
_xlfn.XLOOKUP(_xlfn.CONCAT(12,"-",$A307, "-", "A"), PlayerData!$M:$M,PlayerData!O:O,""),
_xlfn.XLOOKUP(_xlfn.CONCAT(13,"-",$A307, "-", "A"), PlayerData!$M:$M,PlayerData!O:O,""),
_xlfn.XLOOKUP(_xlfn.CONCAT(14,"-",$A307, "-", "A"), PlayerData!$M:$M,PlayerData!O:O,""),
_xlfn.XLOOKUP(_xlfn.CONCAT(15,"-",$A307, "-", "A"), PlayerData!$M:$M,PlayerData!O:O,""),
_xlfn.XLOOKUP(_xlfn.CONCAT(16,"-",$A307, "-", "A"), PlayerData!$M:$M,PlayerData!O:O,""),
_xlfn.XLOOKUP(_xlfn.CONCAT(17,"-",$A307, "-", "A"), PlayerData!$M:$M,PlayerData!O:O,""),
_xlfn.XLOOKUP(_xlfn.CONCAT(18,"-",$A307, "-", "A"), PlayerData!$M:$M,PlayerData!O:O,"")))</f>
        <v>0</v>
      </c>
      <c r="M307" s="96" cm="1">
        <f t="array" ref="M30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_xlfn.XLOOKUP(_xlfn.CONCAT(0,"-",$A307, "-", "A"), PlayerData!$M:$M,PlayerData!R:R,""),
_xlfn.XLOOKUP(_xlfn.CONCAT(1,"-",$A307, "-", "A"), PlayerData!$M:$M,PlayerData!R:R,""),
_xlfn.XLOOKUP(_xlfn.CONCAT(2,"-",$A307, "-", "A"), PlayerData!$M:$M,PlayerData!R:R,""),
_xlfn.XLOOKUP(_xlfn.CONCAT(3,"-",$A307, "-", "A"), PlayerData!$M:$M,PlayerData!R:R,""),
_xlfn.XLOOKUP(_xlfn.CONCAT(4,"-",$A307, "-", "A"), PlayerData!$M:$M,PlayerData!R:R,""),
_xlfn.XLOOKUP(_xlfn.CONCAT(5,"-",$A307, "-", "A"), PlayerData!$M:$M,PlayerData!R:R,""),
_xlfn.XLOOKUP(_xlfn.CONCAT(6,"-",$A307, "-", "A"), PlayerData!$M:$M,PlayerData!R:R,""),
_xlfn.XLOOKUP(_xlfn.CONCAT(7,"-",$A307, "-", "A"), PlayerData!$M:$M,PlayerData!R:R,""),
_xlfn.XLOOKUP(_xlfn.CONCAT(8,"-",$A307, "-", "A"), PlayerData!$M:$M,PlayerData!R:R,""),
_xlfn.XLOOKUP(_xlfn.CONCAT(9,"-",$A307, "-", "A"), PlayerData!$M:$M,PlayerData!R:R,""),
_xlfn.XLOOKUP(_xlfn.CONCAT(10,"-",$A307, "-", "A"), PlayerData!$M:$M,PlayerData!R:R,""),
_xlfn.XLOOKUP(_xlfn.CONCAT(11,"-",$A307, "-", "A"), PlayerData!$M:$M,PlayerData!R:R,""),
_xlfn.XLOOKUP(_xlfn.CONCAT(12,"-",$A307, "-", "A"), PlayerData!$M:$M,PlayerData!R:R,""),
_xlfn.XLOOKUP(_xlfn.CONCAT(13,"-",$A307, "-", "A"), PlayerData!$M:$M,PlayerData!R:R,""),
_xlfn.XLOOKUP(_xlfn.CONCAT(14,"-",$A307, "-", "A"), PlayerData!$M:$M,PlayerData!R:R,""),
_xlfn.XLOOKUP(_xlfn.CONCAT(15,"-",$A307, "-", "A"), PlayerData!$M:$M,PlayerData!R:R,""),
_xlfn.XLOOKUP(_xlfn.CONCAT(16,"-",$A307, "-", "A"), PlayerData!$M:$M,PlayerData!R:R,""),
_xlfn.XLOOKUP(_xlfn.CONCAT(17,"-",$A307, "-", "A"), PlayerData!$M:$M,PlayerData!R:R,""),
_xlfn.XLOOKUP(_xlfn.CONCAT(18,"-",$A307, "-", "A"), PlayerData!$M:$M,PlayerData!R:R,"")))</f>
        <v>0.03</v>
      </c>
      <c r="N307" s="134">
        <f t="shared" si="29"/>
        <v>0</v>
      </c>
      <c r="O307" s="134">
        <f t="shared" si="30"/>
        <v>0</v>
      </c>
      <c r="P307" s="73">
        <f t="shared" si="31"/>
        <v>0.40431266846361191</v>
      </c>
      <c r="Q307" s="132" cm="1">
        <f t="array" ref="Q307">IF(OR($A307=Solver!$T$12:$T$201),0,SUMPRODUCT($H307:$J307,$T$4:$V$4))</f>
        <v>0</v>
      </c>
      <c r="R307" s="73" cm="1">
        <f t="array" ref="R307">IF(OR($A307=Solver!$T$12:$T$201),0, SUMPRODUCT($N307:$P307, $T$4:$V$4))</f>
        <v>0.40431266846361191</v>
      </c>
    </row>
    <row r="308" spans="1:18">
      <c r="A308" s="55">
        <v>306</v>
      </c>
      <c r="B308" s="55" t="str">
        <f>_xlfn.XLOOKUP($A308, PlayerData!$B$3:$B$394, PlayerData!C$3:C$394)</f>
        <v>CRY</v>
      </c>
      <c r="C308" s="55" t="str">
        <f>_xlfn.XLOOKUP($A308, PlayerData!$B$3:$B$394, PlayerData!D$3:D$394)</f>
        <v>D</v>
      </c>
      <c r="D308" s="31" t="str">
        <f>_xlfn.XLOOKUP($A308, PlayerData!$B$3:$B$394, PlayerData!E$3:E$394)</f>
        <v>Sakho</v>
      </c>
      <c r="E308" s="136" cm="1">
        <f t="array" ref="E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"H"), PlayerData!$G:$G,PlayerData!H:H,""),
_xlfn.XLOOKUP(_xlfn.CONCAT(1,"-",$A308, "-", "H"), PlayerData!$G:$G,PlayerData!H:H,""),
_xlfn.XLOOKUP(_xlfn.CONCAT(2,"-",$A308, "-", "H"), PlayerData!$G:$G,PlayerData!H:H,""),
_xlfn.XLOOKUP(_xlfn.CONCAT(3,"-",$A308, "-", "H"), PlayerData!$G:$G,PlayerData!H:H,""),
_xlfn.XLOOKUP(_xlfn.CONCAT(4,"-",$A308, "-", "H"), PlayerData!$G:$G,PlayerData!H:H,""),
_xlfn.XLOOKUP(_xlfn.CONCAT(5,"-",$A308, "-", "H"), PlayerData!$G:$G,PlayerData!H:H,""),
_xlfn.XLOOKUP(_xlfn.CONCAT(6,"-",$A308, "-", "H"), PlayerData!$G:$G,PlayerData!H:H,""),
_xlfn.XLOOKUP(_xlfn.CONCAT(7,"-",$A308, "-", "H"), PlayerData!$G:$G,PlayerData!H:H,""),
_xlfn.XLOOKUP(_xlfn.CONCAT(8,"-",$A308, "-", "H"), PlayerData!$G:$G,PlayerData!H:H,""),
_xlfn.XLOOKUP(_xlfn.CONCAT(9,"-",$A308, "-", "H"), PlayerData!$G:$G,PlayerData!H:H,""),
_xlfn.XLOOKUP(_xlfn.CONCAT(10,"-",$A308, "-", "H"), PlayerData!$G:$G,PlayerData!H:H,""),
_xlfn.XLOOKUP(_xlfn.CONCAT(11,"-",$A308, "-", "H"), PlayerData!$G:$G,PlayerData!H:H,""),
_xlfn.XLOOKUP(_xlfn.CONCAT(12,"-",$A308, "-", "H"), PlayerData!$G:$G,PlayerData!H:H,""),
_xlfn.XLOOKUP(_xlfn.CONCAT(13,"-",$A308, "-", "H"), PlayerData!$G:$G,PlayerData!H:H,""),
_xlfn.XLOOKUP(_xlfn.CONCAT(14,"-",$A308, "-", "H"), PlayerData!$G:$G,PlayerData!H:H,""),
_xlfn.XLOOKUP(_xlfn.CONCAT(15,"-",$A308, "-", "H"), PlayerData!$G:$G,PlayerData!H:H,""),
_xlfn.XLOOKUP(_xlfn.CONCAT(16,"-",$A308, "-", "H"), PlayerData!$G:$G,PlayerData!H:H,""),
_xlfn.XLOOKUP(_xlfn.CONCAT(17,"-",$A308, "-", "H"), PlayerData!$G:$G,PlayerData!H:H,""),
_xlfn.XLOOKUP(_xlfn.CONCAT(18,"-",$A308, "-", "H"), PlayerData!$G:$G,PlayerData!H:H,"")))</f>
        <v>0</v>
      </c>
      <c r="F308" s="136" cm="1">
        <f t="array" ref="F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"H"), PlayerData!$G:$G,PlayerData!I:I,""),
_xlfn.XLOOKUP(_xlfn.CONCAT(1,"-",$A308, "-", "H"), PlayerData!$G:$G,PlayerData!I:I,""),
_xlfn.XLOOKUP(_xlfn.CONCAT(2,"-",$A308, "-", "H"), PlayerData!$G:$G,PlayerData!I:I,""),
_xlfn.XLOOKUP(_xlfn.CONCAT(3,"-",$A308, "-", "H"), PlayerData!$G:$G,PlayerData!I:I,""),
_xlfn.XLOOKUP(_xlfn.CONCAT(4,"-",$A308, "-", "H"), PlayerData!$G:$G,PlayerData!I:I,""),
_xlfn.XLOOKUP(_xlfn.CONCAT(5,"-",$A308, "-", "H"), PlayerData!$G:$G,PlayerData!I:I,""),
_xlfn.XLOOKUP(_xlfn.CONCAT(6,"-",$A308, "-", "H"), PlayerData!$G:$G,PlayerData!I:I,""),
_xlfn.XLOOKUP(_xlfn.CONCAT(7,"-",$A308, "-", "H"), PlayerData!$G:$G,PlayerData!I:I,""),
_xlfn.XLOOKUP(_xlfn.CONCAT(8,"-",$A308, "-", "H"), PlayerData!$G:$G,PlayerData!I:I,""),
_xlfn.XLOOKUP(_xlfn.CONCAT(9,"-",$A308, "-", "H"), PlayerData!$G:$G,PlayerData!I:I,""),
_xlfn.XLOOKUP(_xlfn.CONCAT(10,"-",$A308, "-", "H"), PlayerData!$G:$G,PlayerData!I:I,""),
_xlfn.XLOOKUP(_xlfn.CONCAT(11,"-",$A308, "-", "H"), PlayerData!$G:$G,PlayerData!I:I,""),
_xlfn.XLOOKUP(_xlfn.CONCAT(12,"-",$A308, "-", "H"), PlayerData!$G:$G,PlayerData!I:I,""),
_xlfn.XLOOKUP(_xlfn.CONCAT(13,"-",$A308, "-", "H"), PlayerData!$G:$G,PlayerData!I:I,""),
_xlfn.XLOOKUP(_xlfn.CONCAT(14,"-",$A308, "-", "H"), PlayerData!$G:$G,PlayerData!I:I,""),
_xlfn.XLOOKUP(_xlfn.CONCAT(15,"-",$A308, "-", "H"), PlayerData!$G:$G,PlayerData!I:I,""),
_xlfn.XLOOKUP(_xlfn.CONCAT(16,"-",$A308, "-", "H"), PlayerData!$G:$G,PlayerData!I:I,""),
_xlfn.XLOOKUP(_xlfn.CONCAT(17,"-",$A308, "-", "H"), PlayerData!$G:$G,PlayerData!I:I,""),
_xlfn.XLOOKUP(_xlfn.CONCAT(18,"-",$A308, "-", "H"), PlayerData!$G:$G,PlayerData!I:I,"")))</f>
        <v>0</v>
      </c>
      <c r="G308" s="90" cm="1">
        <f t="array" ref="G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"H"), PlayerData!$G:$G,PlayerData!L:L,""),
_xlfn.XLOOKUP(_xlfn.CONCAT(1,"-",$A308, "-", "H"), PlayerData!$G:$G,PlayerData!L:L,""),
_xlfn.XLOOKUP(_xlfn.CONCAT(2,"-",$A308, "-", "H"), PlayerData!$G:$G,PlayerData!L:L,""),
_xlfn.XLOOKUP(_xlfn.CONCAT(3,"-",$A308, "-", "H"), PlayerData!$G:$G,PlayerData!L:L,""),
_xlfn.XLOOKUP(_xlfn.CONCAT(4,"-",$A308, "-", "H"), PlayerData!$G:$G,PlayerData!L:L,""),
_xlfn.XLOOKUP(_xlfn.CONCAT(5,"-",$A308, "-", "H"), PlayerData!$G:$G,PlayerData!L:L,""),
_xlfn.XLOOKUP(_xlfn.CONCAT(6,"-",$A308, "-", "H"), PlayerData!$G:$G,PlayerData!L:L,""),
_xlfn.XLOOKUP(_xlfn.CONCAT(7,"-",$A308, "-", "H"), PlayerData!$G:$G,PlayerData!L:L,""),
_xlfn.XLOOKUP(_xlfn.CONCAT(8,"-",$A308, "-", "H"), PlayerData!$G:$G,PlayerData!L:L,""),
_xlfn.XLOOKUP(_xlfn.CONCAT(9,"-",$A308, "-", "H"), PlayerData!$G:$G,PlayerData!L:L,""),
_xlfn.XLOOKUP(_xlfn.CONCAT(10,"-",$A308, "-", "H"), PlayerData!$G:$G,PlayerData!L:L,""),
_xlfn.XLOOKUP(_xlfn.CONCAT(11,"-",$A308, "-", "H"), PlayerData!$G:$G,PlayerData!L:L,""),
_xlfn.XLOOKUP(_xlfn.CONCAT(12,"-",$A308, "-", "H"), PlayerData!$G:$G,PlayerData!L:L,""),
_xlfn.XLOOKUP(_xlfn.CONCAT(13,"-",$A308, "-", "H"), PlayerData!$G:$G,PlayerData!L:L,""),
_xlfn.XLOOKUP(_xlfn.CONCAT(14,"-",$A308, "-", "H"), PlayerData!$G:$G,PlayerData!L:L,""),
_xlfn.XLOOKUP(_xlfn.CONCAT(15,"-",$A308, "-", "H"), PlayerData!$G:$G,PlayerData!L:L,""),
_xlfn.XLOOKUP(_xlfn.CONCAT(16,"-",$A308, "-", "H"), PlayerData!$G:$G,PlayerData!L:L,""),
_xlfn.XLOOKUP(_xlfn.CONCAT(17,"-",$A308, "-", "H"), PlayerData!$G:$G,PlayerData!L:L,""),
_xlfn.XLOOKUP(_xlfn.CONCAT(18,"-",$A308, "-", "H"), PlayerData!$G:$G,PlayerData!L:L,"")))</f>
        <v>0</v>
      </c>
      <c r="H308" s="132">
        <f t="shared" si="26"/>
        <v>0</v>
      </c>
      <c r="I308" s="132">
        <f t="shared" si="27"/>
        <v>0</v>
      </c>
      <c r="J308" s="72">
        <f t="shared" si="28"/>
        <v>0</v>
      </c>
      <c r="K308" s="138" cm="1">
        <f t="array" ref="K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"A"), PlayerData!$M:$M,PlayerData!N:N,""),
_xlfn.XLOOKUP(_xlfn.CONCAT(1,"-",$A308, "-", "A"), PlayerData!$M:$M,PlayerData!N:N,""),
_xlfn.XLOOKUP(_xlfn.CONCAT(2,"-",$A308, "-", "A"), PlayerData!$M:$M,PlayerData!N:N,""),
_xlfn.XLOOKUP(_xlfn.CONCAT(3,"-",$A308, "-", "A"), PlayerData!$M:$M,PlayerData!N:N,""),
_xlfn.XLOOKUP(_xlfn.CONCAT(4,"-",$A308, "-", "A"), PlayerData!$M:$M,PlayerData!N:N,""),
_xlfn.XLOOKUP(_xlfn.CONCAT(5,"-",$A308, "-", "A"), PlayerData!$M:$M,PlayerData!N:N,""),
_xlfn.XLOOKUP(_xlfn.CONCAT(6,"-",$A308, "-", "A"), PlayerData!$M:$M,PlayerData!N:N,""),
_xlfn.XLOOKUP(_xlfn.CONCAT(7,"-",$A308, "-", "A"), PlayerData!$M:$M,PlayerData!N:N,""),
_xlfn.XLOOKUP(_xlfn.CONCAT(8,"-",$A308, "-", "A"), PlayerData!$M:$M,PlayerData!N:N,""),
_xlfn.XLOOKUP(_xlfn.CONCAT(9,"-",$A308, "-", "A"), PlayerData!$M:$M,PlayerData!N:N,""),
_xlfn.XLOOKUP(_xlfn.CONCAT(10,"-",$A308, "-", "A"), PlayerData!$M:$M,PlayerData!N:N,""),
_xlfn.XLOOKUP(_xlfn.CONCAT(11,"-",$A308, "-", "A"), PlayerData!$M:$M,PlayerData!N:N,""),
_xlfn.XLOOKUP(_xlfn.CONCAT(12,"-",$A308, "-", "A"), PlayerData!$M:$M,PlayerData!N:N,""),
_xlfn.XLOOKUP(_xlfn.CONCAT(13,"-",$A308, "-", "A"), PlayerData!$M:$M,PlayerData!N:N,""),
_xlfn.XLOOKUP(_xlfn.CONCAT(14,"-",$A308, "-", "A"), PlayerData!$M:$M,PlayerData!N:N,""),
_xlfn.XLOOKUP(_xlfn.CONCAT(15,"-",$A308, "-", "A"), PlayerData!$M:$M,PlayerData!N:N,""),
_xlfn.XLOOKUP(_xlfn.CONCAT(16,"-",$A308, "-", "A"), PlayerData!$M:$M,PlayerData!N:N,""),
_xlfn.XLOOKUP(_xlfn.CONCAT(17,"-",$A308, "-", "A"), PlayerData!$M:$M,PlayerData!N:N,""),
_xlfn.XLOOKUP(_xlfn.CONCAT(18,"-",$A308, "-", "A"), PlayerData!$M:$M,PlayerData!N:N,"")))</f>
        <v>0</v>
      </c>
      <c r="L308" s="138" cm="1">
        <f t="array" ref="L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"A"), PlayerData!$M:$M,PlayerData!O:O,""),
_xlfn.XLOOKUP(_xlfn.CONCAT(1,"-",$A308, "-", "A"), PlayerData!$M:$M,PlayerData!O:O,""),
_xlfn.XLOOKUP(_xlfn.CONCAT(2,"-",$A308, "-", "A"), PlayerData!$M:$M,PlayerData!O:O,""),
_xlfn.XLOOKUP(_xlfn.CONCAT(3,"-",$A308, "-", "A"), PlayerData!$M:$M,PlayerData!O:O,""),
_xlfn.XLOOKUP(_xlfn.CONCAT(4,"-",$A308, "-", "A"), PlayerData!$M:$M,PlayerData!O:O,""),
_xlfn.XLOOKUP(_xlfn.CONCAT(5,"-",$A308, "-", "A"), PlayerData!$M:$M,PlayerData!O:O,""),
_xlfn.XLOOKUP(_xlfn.CONCAT(6,"-",$A308, "-", "A"), PlayerData!$M:$M,PlayerData!O:O,""),
_xlfn.XLOOKUP(_xlfn.CONCAT(7,"-",$A308, "-", "A"), PlayerData!$M:$M,PlayerData!O:O,""),
_xlfn.XLOOKUP(_xlfn.CONCAT(8,"-",$A308, "-", "A"), PlayerData!$M:$M,PlayerData!O:O,""),
_xlfn.XLOOKUP(_xlfn.CONCAT(9,"-",$A308, "-", "A"), PlayerData!$M:$M,PlayerData!O:O,""),
_xlfn.XLOOKUP(_xlfn.CONCAT(10,"-",$A308, "-", "A"), PlayerData!$M:$M,PlayerData!O:O,""),
_xlfn.XLOOKUP(_xlfn.CONCAT(11,"-",$A308, "-", "A"), PlayerData!$M:$M,PlayerData!O:O,""),
_xlfn.XLOOKUP(_xlfn.CONCAT(12,"-",$A308, "-", "A"), PlayerData!$M:$M,PlayerData!O:O,""),
_xlfn.XLOOKUP(_xlfn.CONCAT(13,"-",$A308, "-", "A"), PlayerData!$M:$M,PlayerData!O:O,""),
_xlfn.XLOOKUP(_xlfn.CONCAT(14,"-",$A308, "-", "A"), PlayerData!$M:$M,PlayerData!O:O,""),
_xlfn.XLOOKUP(_xlfn.CONCAT(15,"-",$A308, "-", "A"), PlayerData!$M:$M,PlayerData!O:O,""),
_xlfn.XLOOKUP(_xlfn.CONCAT(16,"-",$A308, "-", "A"), PlayerData!$M:$M,PlayerData!O:O,""),
_xlfn.XLOOKUP(_xlfn.CONCAT(17,"-",$A308, "-", "A"), PlayerData!$M:$M,PlayerData!O:O,""),
_xlfn.XLOOKUP(_xlfn.CONCAT(18,"-",$A308, "-", "A"), PlayerData!$M:$M,PlayerData!O:O,"")))</f>
        <v>0</v>
      </c>
      <c r="M308" s="96" cm="1">
        <f t="array" ref="M30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_xlfn.XLOOKUP(_xlfn.CONCAT(0,"-",$A308, "-", "A"), PlayerData!$M:$M,PlayerData!R:R,""),
_xlfn.XLOOKUP(_xlfn.CONCAT(1,"-",$A308, "-", "A"), PlayerData!$M:$M,PlayerData!R:R,""),
_xlfn.XLOOKUP(_xlfn.CONCAT(2,"-",$A308, "-", "A"), PlayerData!$M:$M,PlayerData!R:R,""),
_xlfn.XLOOKUP(_xlfn.CONCAT(3,"-",$A308, "-", "A"), PlayerData!$M:$M,PlayerData!R:R,""),
_xlfn.XLOOKUP(_xlfn.CONCAT(4,"-",$A308, "-", "A"), PlayerData!$M:$M,PlayerData!R:R,""),
_xlfn.XLOOKUP(_xlfn.CONCAT(5,"-",$A308, "-", "A"), PlayerData!$M:$M,PlayerData!R:R,""),
_xlfn.XLOOKUP(_xlfn.CONCAT(6,"-",$A308, "-", "A"), PlayerData!$M:$M,PlayerData!R:R,""),
_xlfn.XLOOKUP(_xlfn.CONCAT(7,"-",$A308, "-", "A"), PlayerData!$M:$M,PlayerData!R:R,""),
_xlfn.XLOOKUP(_xlfn.CONCAT(8,"-",$A308, "-", "A"), PlayerData!$M:$M,PlayerData!R:R,""),
_xlfn.XLOOKUP(_xlfn.CONCAT(9,"-",$A308, "-", "A"), PlayerData!$M:$M,PlayerData!R:R,""),
_xlfn.XLOOKUP(_xlfn.CONCAT(10,"-",$A308, "-", "A"), PlayerData!$M:$M,PlayerData!R:R,""),
_xlfn.XLOOKUP(_xlfn.CONCAT(11,"-",$A308, "-", "A"), PlayerData!$M:$M,PlayerData!R:R,""),
_xlfn.XLOOKUP(_xlfn.CONCAT(12,"-",$A308, "-", "A"), PlayerData!$M:$M,PlayerData!R:R,""),
_xlfn.XLOOKUP(_xlfn.CONCAT(13,"-",$A308, "-", "A"), PlayerData!$M:$M,PlayerData!R:R,""),
_xlfn.XLOOKUP(_xlfn.CONCAT(14,"-",$A308, "-", "A"), PlayerData!$M:$M,PlayerData!R:R,""),
_xlfn.XLOOKUP(_xlfn.CONCAT(15,"-",$A308, "-", "A"), PlayerData!$M:$M,PlayerData!R:R,""),
_xlfn.XLOOKUP(_xlfn.CONCAT(16,"-",$A308, "-", "A"), PlayerData!$M:$M,PlayerData!R:R,""),
_xlfn.XLOOKUP(_xlfn.CONCAT(17,"-",$A308, "-", "A"), PlayerData!$M:$M,PlayerData!R:R,""),
_xlfn.XLOOKUP(_xlfn.CONCAT(18,"-",$A308, "-", "A"), PlayerData!$M:$M,PlayerData!R:R,"")))</f>
        <v>0</v>
      </c>
      <c r="N308" s="134">
        <f t="shared" si="29"/>
        <v>0</v>
      </c>
      <c r="O308" s="134">
        <f t="shared" si="30"/>
        <v>0</v>
      </c>
      <c r="P308" s="73">
        <f t="shared" si="31"/>
        <v>0</v>
      </c>
      <c r="Q308" s="132" cm="1">
        <f t="array" ref="Q308">IF(OR($A308=Solver!$T$12:$T$201),0,SUMPRODUCT($H308:$J308,$T$4:$V$4))</f>
        <v>0</v>
      </c>
      <c r="R308" s="73" cm="1">
        <f t="array" ref="R308">IF(OR($A308=Solver!$T$12:$T$201),0, SUMPRODUCT($N308:$P308, $T$4:$V$4))</f>
        <v>0</v>
      </c>
    </row>
    <row r="309" spans="1:18">
      <c r="A309" s="55">
        <v>307</v>
      </c>
      <c r="B309" s="55" t="str">
        <f>_xlfn.XLOOKUP($A309, PlayerData!$B$3:$B$394, PlayerData!C$3:C$394)</f>
        <v>CRY</v>
      </c>
      <c r="C309" s="55" t="str">
        <f>_xlfn.XLOOKUP($A309, PlayerData!$B$3:$B$394, PlayerData!D$3:D$394)</f>
        <v>D</v>
      </c>
      <c r="D309" s="31" t="str">
        <f>_xlfn.XLOOKUP($A309, PlayerData!$B$3:$B$394, PlayerData!E$3:E$394)</f>
        <v>Ward</v>
      </c>
      <c r="E309" s="136" cm="1">
        <f t="array" ref="E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"H"), PlayerData!$G:$G,PlayerData!H:H,""),
_xlfn.XLOOKUP(_xlfn.CONCAT(1,"-",$A309, "-", "H"), PlayerData!$G:$G,PlayerData!H:H,""),
_xlfn.XLOOKUP(_xlfn.CONCAT(2,"-",$A309, "-", "H"), PlayerData!$G:$G,PlayerData!H:H,""),
_xlfn.XLOOKUP(_xlfn.CONCAT(3,"-",$A309, "-", "H"), PlayerData!$G:$G,PlayerData!H:H,""),
_xlfn.XLOOKUP(_xlfn.CONCAT(4,"-",$A309, "-", "H"), PlayerData!$G:$G,PlayerData!H:H,""),
_xlfn.XLOOKUP(_xlfn.CONCAT(5,"-",$A309, "-", "H"), PlayerData!$G:$G,PlayerData!H:H,""),
_xlfn.XLOOKUP(_xlfn.CONCAT(6,"-",$A309, "-", "H"), PlayerData!$G:$G,PlayerData!H:H,""),
_xlfn.XLOOKUP(_xlfn.CONCAT(7,"-",$A309, "-", "H"), PlayerData!$G:$G,PlayerData!H:H,""),
_xlfn.XLOOKUP(_xlfn.CONCAT(8,"-",$A309, "-", "H"), PlayerData!$G:$G,PlayerData!H:H,""),
_xlfn.XLOOKUP(_xlfn.CONCAT(9,"-",$A309, "-", "H"), PlayerData!$G:$G,PlayerData!H:H,""),
_xlfn.XLOOKUP(_xlfn.CONCAT(10,"-",$A309, "-", "H"), PlayerData!$G:$G,PlayerData!H:H,""),
_xlfn.XLOOKUP(_xlfn.CONCAT(11,"-",$A309, "-", "H"), PlayerData!$G:$G,PlayerData!H:H,""),
_xlfn.XLOOKUP(_xlfn.CONCAT(12,"-",$A309, "-", "H"), PlayerData!$G:$G,PlayerData!H:H,""),
_xlfn.XLOOKUP(_xlfn.CONCAT(13,"-",$A309, "-", "H"), PlayerData!$G:$G,PlayerData!H:H,""),
_xlfn.XLOOKUP(_xlfn.CONCAT(14,"-",$A309, "-", "H"), PlayerData!$G:$G,PlayerData!H:H,""),
_xlfn.XLOOKUP(_xlfn.CONCAT(15,"-",$A309, "-", "H"), PlayerData!$G:$G,PlayerData!H:H,""),
_xlfn.XLOOKUP(_xlfn.CONCAT(16,"-",$A309, "-", "H"), PlayerData!$G:$G,PlayerData!H:H,""),
_xlfn.XLOOKUP(_xlfn.CONCAT(17,"-",$A309, "-", "H"), PlayerData!$G:$G,PlayerData!H:H,""),
_xlfn.XLOOKUP(_xlfn.CONCAT(18,"-",$A309, "-", "H"), PlayerData!$G:$G,PlayerData!H:H,"")))</f>
        <v>0.28999999999999998</v>
      </c>
      <c r="F309" s="136" cm="1">
        <f t="array" ref="F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"H"), PlayerData!$G:$G,PlayerData!I:I,""),
_xlfn.XLOOKUP(_xlfn.CONCAT(1,"-",$A309, "-", "H"), PlayerData!$G:$G,PlayerData!I:I,""),
_xlfn.XLOOKUP(_xlfn.CONCAT(2,"-",$A309, "-", "H"), PlayerData!$G:$G,PlayerData!I:I,""),
_xlfn.XLOOKUP(_xlfn.CONCAT(3,"-",$A309, "-", "H"), PlayerData!$G:$G,PlayerData!I:I,""),
_xlfn.XLOOKUP(_xlfn.CONCAT(4,"-",$A309, "-", "H"), PlayerData!$G:$G,PlayerData!I:I,""),
_xlfn.XLOOKUP(_xlfn.CONCAT(5,"-",$A309, "-", "H"), PlayerData!$G:$G,PlayerData!I:I,""),
_xlfn.XLOOKUP(_xlfn.CONCAT(6,"-",$A309, "-", "H"), PlayerData!$G:$G,PlayerData!I:I,""),
_xlfn.XLOOKUP(_xlfn.CONCAT(7,"-",$A309, "-", "H"), PlayerData!$G:$G,PlayerData!I:I,""),
_xlfn.XLOOKUP(_xlfn.CONCAT(8,"-",$A309, "-", "H"), PlayerData!$G:$G,PlayerData!I:I,""),
_xlfn.XLOOKUP(_xlfn.CONCAT(9,"-",$A309, "-", "H"), PlayerData!$G:$G,PlayerData!I:I,""),
_xlfn.XLOOKUP(_xlfn.CONCAT(10,"-",$A309, "-", "H"), PlayerData!$G:$G,PlayerData!I:I,""),
_xlfn.XLOOKUP(_xlfn.CONCAT(11,"-",$A309, "-", "H"), PlayerData!$G:$G,PlayerData!I:I,""),
_xlfn.XLOOKUP(_xlfn.CONCAT(12,"-",$A309, "-", "H"), PlayerData!$G:$G,PlayerData!I:I,""),
_xlfn.XLOOKUP(_xlfn.CONCAT(13,"-",$A309, "-", "H"), PlayerData!$G:$G,PlayerData!I:I,""),
_xlfn.XLOOKUP(_xlfn.CONCAT(14,"-",$A309, "-", "H"), PlayerData!$G:$G,PlayerData!I:I,""),
_xlfn.XLOOKUP(_xlfn.CONCAT(15,"-",$A309, "-", "H"), PlayerData!$G:$G,PlayerData!I:I,""),
_xlfn.XLOOKUP(_xlfn.CONCAT(16,"-",$A309, "-", "H"), PlayerData!$G:$G,PlayerData!I:I,""),
_xlfn.XLOOKUP(_xlfn.CONCAT(17,"-",$A309, "-", "H"), PlayerData!$G:$G,PlayerData!I:I,""),
_xlfn.XLOOKUP(_xlfn.CONCAT(18,"-",$A309, "-", "H"), PlayerData!$G:$G,PlayerData!I:I,"")))</f>
        <v>0</v>
      </c>
      <c r="G309" s="90" cm="1">
        <f t="array" ref="G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"H"), PlayerData!$G:$G,PlayerData!L:L,""),
_xlfn.XLOOKUP(_xlfn.CONCAT(1,"-",$A309, "-", "H"), PlayerData!$G:$G,PlayerData!L:L,""),
_xlfn.XLOOKUP(_xlfn.CONCAT(2,"-",$A309, "-", "H"), PlayerData!$G:$G,PlayerData!L:L,""),
_xlfn.XLOOKUP(_xlfn.CONCAT(3,"-",$A309, "-", "H"), PlayerData!$G:$G,PlayerData!L:L,""),
_xlfn.XLOOKUP(_xlfn.CONCAT(4,"-",$A309, "-", "H"), PlayerData!$G:$G,PlayerData!L:L,""),
_xlfn.XLOOKUP(_xlfn.CONCAT(5,"-",$A309, "-", "H"), PlayerData!$G:$G,PlayerData!L:L,""),
_xlfn.XLOOKUP(_xlfn.CONCAT(6,"-",$A309, "-", "H"), PlayerData!$G:$G,PlayerData!L:L,""),
_xlfn.XLOOKUP(_xlfn.CONCAT(7,"-",$A309, "-", "H"), PlayerData!$G:$G,PlayerData!L:L,""),
_xlfn.XLOOKUP(_xlfn.CONCAT(8,"-",$A309, "-", "H"), PlayerData!$G:$G,PlayerData!L:L,""),
_xlfn.XLOOKUP(_xlfn.CONCAT(9,"-",$A309, "-", "H"), PlayerData!$G:$G,PlayerData!L:L,""),
_xlfn.XLOOKUP(_xlfn.CONCAT(10,"-",$A309, "-", "H"), PlayerData!$G:$G,PlayerData!L:L,""),
_xlfn.XLOOKUP(_xlfn.CONCAT(11,"-",$A309, "-", "H"), PlayerData!$G:$G,PlayerData!L:L,""),
_xlfn.XLOOKUP(_xlfn.CONCAT(12,"-",$A309, "-", "H"), PlayerData!$G:$G,PlayerData!L:L,""),
_xlfn.XLOOKUP(_xlfn.CONCAT(13,"-",$A309, "-", "H"), PlayerData!$G:$G,PlayerData!L:L,""),
_xlfn.XLOOKUP(_xlfn.CONCAT(14,"-",$A309, "-", "H"), PlayerData!$G:$G,PlayerData!L:L,""),
_xlfn.XLOOKUP(_xlfn.CONCAT(15,"-",$A309, "-", "H"), PlayerData!$G:$G,PlayerData!L:L,""),
_xlfn.XLOOKUP(_xlfn.CONCAT(16,"-",$A309, "-", "H"), PlayerData!$G:$G,PlayerData!L:L,""),
_xlfn.XLOOKUP(_xlfn.CONCAT(17,"-",$A309, "-", "H"), PlayerData!$G:$G,PlayerData!L:L,""),
_xlfn.XLOOKUP(_xlfn.CONCAT(18,"-",$A309, "-", "H"), PlayerData!$G:$G,PlayerData!L:L,"")))</f>
        <v>0.03</v>
      </c>
      <c r="H309" s="132">
        <f t="shared" si="26"/>
        <v>6.5909090909090899</v>
      </c>
      <c r="I309" s="132">
        <f t="shared" si="27"/>
        <v>0</v>
      </c>
      <c r="J309" s="72">
        <f t="shared" si="28"/>
        <v>0.40431266846361191</v>
      </c>
      <c r="K309" s="138" cm="1">
        <f t="array" ref="K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"A"), PlayerData!$M:$M,PlayerData!N:N,""),
_xlfn.XLOOKUP(_xlfn.CONCAT(1,"-",$A309, "-", "A"), PlayerData!$M:$M,PlayerData!N:N,""),
_xlfn.XLOOKUP(_xlfn.CONCAT(2,"-",$A309, "-", "A"), PlayerData!$M:$M,PlayerData!N:N,""),
_xlfn.XLOOKUP(_xlfn.CONCAT(3,"-",$A309, "-", "A"), PlayerData!$M:$M,PlayerData!N:N,""),
_xlfn.XLOOKUP(_xlfn.CONCAT(4,"-",$A309, "-", "A"), PlayerData!$M:$M,PlayerData!N:N,""),
_xlfn.XLOOKUP(_xlfn.CONCAT(5,"-",$A309, "-", "A"), PlayerData!$M:$M,PlayerData!N:N,""),
_xlfn.XLOOKUP(_xlfn.CONCAT(6,"-",$A309, "-", "A"), PlayerData!$M:$M,PlayerData!N:N,""),
_xlfn.XLOOKUP(_xlfn.CONCAT(7,"-",$A309, "-", "A"), PlayerData!$M:$M,PlayerData!N:N,""),
_xlfn.XLOOKUP(_xlfn.CONCAT(8,"-",$A309, "-", "A"), PlayerData!$M:$M,PlayerData!N:N,""),
_xlfn.XLOOKUP(_xlfn.CONCAT(9,"-",$A309, "-", "A"), PlayerData!$M:$M,PlayerData!N:N,""),
_xlfn.XLOOKUP(_xlfn.CONCAT(10,"-",$A309, "-", "A"), PlayerData!$M:$M,PlayerData!N:N,""),
_xlfn.XLOOKUP(_xlfn.CONCAT(11,"-",$A309, "-", "A"), PlayerData!$M:$M,PlayerData!N:N,""),
_xlfn.XLOOKUP(_xlfn.CONCAT(12,"-",$A309, "-", "A"), PlayerData!$M:$M,PlayerData!N:N,""),
_xlfn.XLOOKUP(_xlfn.CONCAT(13,"-",$A309, "-", "A"), PlayerData!$M:$M,PlayerData!N:N,""),
_xlfn.XLOOKUP(_xlfn.CONCAT(14,"-",$A309, "-", "A"), PlayerData!$M:$M,PlayerData!N:N,""),
_xlfn.XLOOKUP(_xlfn.CONCAT(15,"-",$A309, "-", "A"), PlayerData!$M:$M,PlayerData!N:N,""),
_xlfn.XLOOKUP(_xlfn.CONCAT(16,"-",$A309, "-", "A"), PlayerData!$M:$M,PlayerData!N:N,""),
_xlfn.XLOOKUP(_xlfn.CONCAT(17,"-",$A309, "-", "A"), PlayerData!$M:$M,PlayerData!N:N,""),
_xlfn.XLOOKUP(_xlfn.CONCAT(18,"-",$A309, "-", "A"), PlayerData!$M:$M,PlayerData!N:N,"")))</f>
        <v>0</v>
      </c>
      <c r="L309" s="138" cm="1">
        <f t="array" ref="L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"A"), PlayerData!$M:$M,PlayerData!O:O,""),
_xlfn.XLOOKUP(_xlfn.CONCAT(1,"-",$A309, "-", "A"), PlayerData!$M:$M,PlayerData!O:O,""),
_xlfn.XLOOKUP(_xlfn.CONCAT(2,"-",$A309, "-", "A"), PlayerData!$M:$M,PlayerData!O:O,""),
_xlfn.XLOOKUP(_xlfn.CONCAT(3,"-",$A309, "-", "A"), PlayerData!$M:$M,PlayerData!O:O,""),
_xlfn.XLOOKUP(_xlfn.CONCAT(4,"-",$A309, "-", "A"), PlayerData!$M:$M,PlayerData!O:O,""),
_xlfn.XLOOKUP(_xlfn.CONCAT(5,"-",$A309, "-", "A"), PlayerData!$M:$M,PlayerData!O:O,""),
_xlfn.XLOOKUP(_xlfn.CONCAT(6,"-",$A309, "-", "A"), PlayerData!$M:$M,PlayerData!O:O,""),
_xlfn.XLOOKUP(_xlfn.CONCAT(7,"-",$A309, "-", "A"), PlayerData!$M:$M,PlayerData!O:O,""),
_xlfn.XLOOKUP(_xlfn.CONCAT(8,"-",$A309, "-", "A"), PlayerData!$M:$M,PlayerData!O:O,""),
_xlfn.XLOOKUP(_xlfn.CONCAT(9,"-",$A309, "-", "A"), PlayerData!$M:$M,PlayerData!O:O,""),
_xlfn.XLOOKUP(_xlfn.CONCAT(10,"-",$A309, "-", "A"), PlayerData!$M:$M,PlayerData!O:O,""),
_xlfn.XLOOKUP(_xlfn.CONCAT(11,"-",$A309, "-", "A"), PlayerData!$M:$M,PlayerData!O:O,""),
_xlfn.XLOOKUP(_xlfn.CONCAT(12,"-",$A309, "-", "A"), PlayerData!$M:$M,PlayerData!O:O,""),
_xlfn.XLOOKUP(_xlfn.CONCAT(13,"-",$A309, "-", "A"), PlayerData!$M:$M,PlayerData!O:O,""),
_xlfn.XLOOKUP(_xlfn.CONCAT(14,"-",$A309, "-", "A"), PlayerData!$M:$M,PlayerData!O:O,""),
_xlfn.XLOOKUP(_xlfn.CONCAT(15,"-",$A309, "-", "A"), PlayerData!$M:$M,PlayerData!O:O,""),
_xlfn.XLOOKUP(_xlfn.CONCAT(16,"-",$A309, "-", "A"), PlayerData!$M:$M,PlayerData!O:O,""),
_xlfn.XLOOKUP(_xlfn.CONCAT(17,"-",$A309, "-", "A"), PlayerData!$M:$M,PlayerData!O:O,""),
_xlfn.XLOOKUP(_xlfn.CONCAT(18,"-",$A309, "-", "A"), PlayerData!$M:$M,PlayerData!O:O,"")))</f>
        <v>0</v>
      </c>
      <c r="M309" s="96" cm="1">
        <f t="array" ref="M30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_xlfn.XLOOKUP(_xlfn.CONCAT(0,"-",$A309, "-", "A"), PlayerData!$M:$M,PlayerData!R:R,""),
_xlfn.XLOOKUP(_xlfn.CONCAT(1,"-",$A309, "-", "A"), PlayerData!$M:$M,PlayerData!R:R,""),
_xlfn.XLOOKUP(_xlfn.CONCAT(2,"-",$A309, "-", "A"), PlayerData!$M:$M,PlayerData!R:R,""),
_xlfn.XLOOKUP(_xlfn.CONCAT(3,"-",$A309, "-", "A"), PlayerData!$M:$M,PlayerData!R:R,""),
_xlfn.XLOOKUP(_xlfn.CONCAT(4,"-",$A309, "-", "A"), PlayerData!$M:$M,PlayerData!R:R,""),
_xlfn.XLOOKUP(_xlfn.CONCAT(5,"-",$A309, "-", "A"), PlayerData!$M:$M,PlayerData!R:R,""),
_xlfn.XLOOKUP(_xlfn.CONCAT(6,"-",$A309, "-", "A"), PlayerData!$M:$M,PlayerData!R:R,""),
_xlfn.XLOOKUP(_xlfn.CONCAT(7,"-",$A309, "-", "A"), PlayerData!$M:$M,PlayerData!R:R,""),
_xlfn.XLOOKUP(_xlfn.CONCAT(8,"-",$A309, "-", "A"), PlayerData!$M:$M,PlayerData!R:R,""),
_xlfn.XLOOKUP(_xlfn.CONCAT(9,"-",$A309, "-", "A"), PlayerData!$M:$M,PlayerData!R:R,""),
_xlfn.XLOOKUP(_xlfn.CONCAT(10,"-",$A309, "-", "A"), PlayerData!$M:$M,PlayerData!R:R,""),
_xlfn.XLOOKUP(_xlfn.CONCAT(11,"-",$A309, "-", "A"), PlayerData!$M:$M,PlayerData!R:R,""),
_xlfn.XLOOKUP(_xlfn.CONCAT(12,"-",$A309, "-", "A"), PlayerData!$M:$M,PlayerData!R:R,""),
_xlfn.XLOOKUP(_xlfn.CONCAT(13,"-",$A309, "-", "A"), PlayerData!$M:$M,PlayerData!R:R,""),
_xlfn.XLOOKUP(_xlfn.CONCAT(14,"-",$A309, "-", "A"), PlayerData!$M:$M,PlayerData!R:R,""),
_xlfn.XLOOKUP(_xlfn.CONCAT(15,"-",$A309, "-", "A"), PlayerData!$M:$M,PlayerData!R:R,""),
_xlfn.XLOOKUP(_xlfn.CONCAT(16,"-",$A309, "-", "A"), PlayerData!$M:$M,PlayerData!R:R,""),
_xlfn.XLOOKUP(_xlfn.CONCAT(17,"-",$A309, "-", "A"), PlayerData!$M:$M,PlayerData!R:R,""),
_xlfn.XLOOKUP(_xlfn.CONCAT(18,"-",$A309, "-", "A"), PlayerData!$M:$M,PlayerData!R:R,"")))</f>
        <v>0.03</v>
      </c>
      <c r="N309" s="134">
        <f t="shared" si="29"/>
        <v>0</v>
      </c>
      <c r="O309" s="134">
        <f t="shared" si="30"/>
        <v>0</v>
      </c>
      <c r="P309" s="73">
        <f t="shared" si="31"/>
        <v>0.40431266846361191</v>
      </c>
      <c r="Q309" s="132" cm="1">
        <f t="array" ref="Q309">IF(OR($A309=Solver!$T$12:$T$201),0,SUMPRODUCT($H309:$J309,$T$4:$V$4))</f>
        <v>0.40431266846361191</v>
      </c>
      <c r="R309" s="73" cm="1">
        <f t="array" ref="R309">IF(OR($A309=Solver!$T$12:$T$201),0, SUMPRODUCT($N309:$P309, $T$4:$V$4))</f>
        <v>0.40431266846361191</v>
      </c>
    </row>
    <row r="310" spans="1:18">
      <c r="A310" s="55">
        <v>308</v>
      </c>
      <c r="B310" s="55" t="str">
        <f>_xlfn.XLOOKUP($A310, PlayerData!$B$3:$B$394, PlayerData!C$3:C$394)</f>
        <v>ARS</v>
      </c>
      <c r="C310" s="55" t="str">
        <f>_xlfn.XLOOKUP($A310, PlayerData!$B$3:$B$394, PlayerData!D$3:D$394)</f>
        <v>D</v>
      </c>
      <c r="D310" s="31" t="str">
        <f>_xlfn.XLOOKUP($A310, PlayerData!$B$3:$B$394, PlayerData!E$3:E$394)</f>
        <v>Chambers</v>
      </c>
      <c r="E310" s="136" cm="1">
        <f t="array" ref="E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"H"), PlayerData!$G:$G,PlayerData!H:H,""),
_xlfn.XLOOKUP(_xlfn.CONCAT(1,"-",$A310, "-", "H"), PlayerData!$G:$G,PlayerData!H:H,""),
_xlfn.XLOOKUP(_xlfn.CONCAT(2,"-",$A310, "-", "H"), PlayerData!$G:$G,PlayerData!H:H,""),
_xlfn.XLOOKUP(_xlfn.CONCAT(3,"-",$A310, "-", "H"), PlayerData!$G:$G,PlayerData!H:H,""),
_xlfn.XLOOKUP(_xlfn.CONCAT(4,"-",$A310, "-", "H"), PlayerData!$G:$G,PlayerData!H:H,""),
_xlfn.XLOOKUP(_xlfn.CONCAT(5,"-",$A310, "-", "H"), PlayerData!$G:$G,PlayerData!H:H,""),
_xlfn.XLOOKUP(_xlfn.CONCAT(6,"-",$A310, "-", "H"), PlayerData!$G:$G,PlayerData!H:H,""),
_xlfn.XLOOKUP(_xlfn.CONCAT(7,"-",$A310, "-", "H"), PlayerData!$G:$G,PlayerData!H:H,""),
_xlfn.XLOOKUP(_xlfn.CONCAT(8,"-",$A310, "-", "H"), PlayerData!$G:$G,PlayerData!H:H,""),
_xlfn.XLOOKUP(_xlfn.CONCAT(9,"-",$A310, "-", "H"), PlayerData!$G:$G,PlayerData!H:H,""),
_xlfn.XLOOKUP(_xlfn.CONCAT(10,"-",$A310, "-", "H"), PlayerData!$G:$G,PlayerData!H:H,""),
_xlfn.XLOOKUP(_xlfn.CONCAT(11,"-",$A310, "-", "H"), PlayerData!$G:$G,PlayerData!H:H,""),
_xlfn.XLOOKUP(_xlfn.CONCAT(12,"-",$A310, "-", "H"), PlayerData!$G:$G,PlayerData!H:H,""),
_xlfn.XLOOKUP(_xlfn.CONCAT(13,"-",$A310, "-", "H"), PlayerData!$G:$G,PlayerData!H:H,""),
_xlfn.XLOOKUP(_xlfn.CONCAT(14,"-",$A310, "-", "H"), PlayerData!$G:$G,PlayerData!H:H,""),
_xlfn.XLOOKUP(_xlfn.CONCAT(15,"-",$A310, "-", "H"), PlayerData!$G:$G,PlayerData!H:H,""),
_xlfn.XLOOKUP(_xlfn.CONCAT(16,"-",$A310, "-", "H"), PlayerData!$G:$G,PlayerData!H:H,""),
_xlfn.XLOOKUP(_xlfn.CONCAT(17,"-",$A310, "-", "H"), PlayerData!$G:$G,PlayerData!H:H,""),
_xlfn.XLOOKUP(_xlfn.CONCAT(18,"-",$A310, "-", "H"), PlayerData!$G:$G,PlayerData!H:H,"")))</f>
        <v>1</v>
      </c>
      <c r="F310" s="136" cm="1">
        <f t="array" ref="F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"H"), PlayerData!$G:$G,PlayerData!I:I,""),
_xlfn.XLOOKUP(_xlfn.CONCAT(1,"-",$A310, "-", "H"), PlayerData!$G:$G,PlayerData!I:I,""),
_xlfn.XLOOKUP(_xlfn.CONCAT(2,"-",$A310, "-", "H"), PlayerData!$G:$G,PlayerData!I:I,""),
_xlfn.XLOOKUP(_xlfn.CONCAT(3,"-",$A310, "-", "H"), PlayerData!$G:$G,PlayerData!I:I,""),
_xlfn.XLOOKUP(_xlfn.CONCAT(4,"-",$A310, "-", "H"), PlayerData!$G:$G,PlayerData!I:I,""),
_xlfn.XLOOKUP(_xlfn.CONCAT(5,"-",$A310, "-", "H"), PlayerData!$G:$G,PlayerData!I:I,""),
_xlfn.XLOOKUP(_xlfn.CONCAT(6,"-",$A310, "-", "H"), PlayerData!$G:$G,PlayerData!I:I,""),
_xlfn.XLOOKUP(_xlfn.CONCAT(7,"-",$A310, "-", "H"), PlayerData!$G:$G,PlayerData!I:I,""),
_xlfn.XLOOKUP(_xlfn.CONCAT(8,"-",$A310, "-", "H"), PlayerData!$G:$G,PlayerData!I:I,""),
_xlfn.XLOOKUP(_xlfn.CONCAT(9,"-",$A310, "-", "H"), PlayerData!$G:$G,PlayerData!I:I,""),
_xlfn.XLOOKUP(_xlfn.CONCAT(10,"-",$A310, "-", "H"), PlayerData!$G:$G,PlayerData!I:I,""),
_xlfn.XLOOKUP(_xlfn.CONCAT(11,"-",$A310, "-", "H"), PlayerData!$G:$G,PlayerData!I:I,""),
_xlfn.XLOOKUP(_xlfn.CONCAT(12,"-",$A310, "-", "H"), PlayerData!$G:$G,PlayerData!I:I,""),
_xlfn.XLOOKUP(_xlfn.CONCAT(13,"-",$A310, "-", "H"), PlayerData!$G:$G,PlayerData!I:I,""),
_xlfn.XLOOKUP(_xlfn.CONCAT(14,"-",$A310, "-", "H"), PlayerData!$G:$G,PlayerData!I:I,""),
_xlfn.XLOOKUP(_xlfn.CONCAT(15,"-",$A310, "-", "H"), PlayerData!$G:$G,PlayerData!I:I,""),
_xlfn.XLOOKUP(_xlfn.CONCAT(16,"-",$A310, "-", "H"), PlayerData!$G:$G,PlayerData!I:I,""),
_xlfn.XLOOKUP(_xlfn.CONCAT(17,"-",$A310, "-", "H"), PlayerData!$G:$G,PlayerData!I:I,""),
_xlfn.XLOOKUP(_xlfn.CONCAT(18,"-",$A310, "-", "H"), PlayerData!$G:$G,PlayerData!I:I,"")))</f>
        <v>0</v>
      </c>
      <c r="G310" s="90" cm="1">
        <f t="array" ref="G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"H"), PlayerData!$G:$G,PlayerData!L:L,""),
_xlfn.XLOOKUP(_xlfn.CONCAT(1,"-",$A310, "-", "H"), PlayerData!$G:$G,PlayerData!L:L,""),
_xlfn.XLOOKUP(_xlfn.CONCAT(2,"-",$A310, "-", "H"), PlayerData!$G:$G,PlayerData!L:L,""),
_xlfn.XLOOKUP(_xlfn.CONCAT(3,"-",$A310, "-", "H"), PlayerData!$G:$G,PlayerData!L:L,""),
_xlfn.XLOOKUP(_xlfn.CONCAT(4,"-",$A310, "-", "H"), PlayerData!$G:$G,PlayerData!L:L,""),
_xlfn.XLOOKUP(_xlfn.CONCAT(5,"-",$A310, "-", "H"), PlayerData!$G:$G,PlayerData!L:L,""),
_xlfn.XLOOKUP(_xlfn.CONCAT(6,"-",$A310, "-", "H"), PlayerData!$G:$G,PlayerData!L:L,""),
_xlfn.XLOOKUP(_xlfn.CONCAT(7,"-",$A310, "-", "H"), PlayerData!$G:$G,PlayerData!L:L,""),
_xlfn.XLOOKUP(_xlfn.CONCAT(8,"-",$A310, "-", "H"), PlayerData!$G:$G,PlayerData!L:L,""),
_xlfn.XLOOKUP(_xlfn.CONCAT(9,"-",$A310, "-", "H"), PlayerData!$G:$G,PlayerData!L:L,""),
_xlfn.XLOOKUP(_xlfn.CONCAT(10,"-",$A310, "-", "H"), PlayerData!$G:$G,PlayerData!L:L,""),
_xlfn.XLOOKUP(_xlfn.CONCAT(11,"-",$A310, "-", "H"), PlayerData!$G:$G,PlayerData!L:L,""),
_xlfn.XLOOKUP(_xlfn.CONCAT(12,"-",$A310, "-", "H"), PlayerData!$G:$G,PlayerData!L:L,""),
_xlfn.XLOOKUP(_xlfn.CONCAT(13,"-",$A310, "-", "H"), PlayerData!$G:$G,PlayerData!L:L,""),
_xlfn.XLOOKUP(_xlfn.CONCAT(14,"-",$A310, "-", "H"), PlayerData!$G:$G,PlayerData!L:L,""),
_xlfn.XLOOKUP(_xlfn.CONCAT(15,"-",$A310, "-", "H"), PlayerData!$G:$G,PlayerData!L:L,""),
_xlfn.XLOOKUP(_xlfn.CONCAT(16,"-",$A310, "-", "H"), PlayerData!$G:$G,PlayerData!L:L,""),
_xlfn.XLOOKUP(_xlfn.CONCAT(17,"-",$A310, "-", "H"), PlayerData!$G:$G,PlayerData!L:L,""),
_xlfn.XLOOKUP(_xlfn.CONCAT(18,"-",$A310, "-", "H"), PlayerData!$G:$G,PlayerData!L:L,"")))</f>
        <v>1.29</v>
      </c>
      <c r="H310" s="132">
        <f t="shared" si="26"/>
        <v>22.727272727272727</v>
      </c>
      <c r="I310" s="132">
        <f t="shared" si="27"/>
        <v>0</v>
      </c>
      <c r="J310" s="72">
        <f t="shared" si="28"/>
        <v>17.385444743935313</v>
      </c>
      <c r="K310" s="138" cm="1">
        <f t="array" ref="K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"A"), PlayerData!$M:$M,PlayerData!N:N,""),
_xlfn.XLOOKUP(_xlfn.CONCAT(1,"-",$A310, "-", "A"), PlayerData!$M:$M,PlayerData!N:N,""),
_xlfn.XLOOKUP(_xlfn.CONCAT(2,"-",$A310, "-", "A"), PlayerData!$M:$M,PlayerData!N:N,""),
_xlfn.XLOOKUP(_xlfn.CONCAT(3,"-",$A310, "-", "A"), PlayerData!$M:$M,PlayerData!N:N,""),
_xlfn.XLOOKUP(_xlfn.CONCAT(4,"-",$A310, "-", "A"), PlayerData!$M:$M,PlayerData!N:N,""),
_xlfn.XLOOKUP(_xlfn.CONCAT(5,"-",$A310, "-", "A"), PlayerData!$M:$M,PlayerData!N:N,""),
_xlfn.XLOOKUP(_xlfn.CONCAT(6,"-",$A310, "-", "A"), PlayerData!$M:$M,PlayerData!N:N,""),
_xlfn.XLOOKUP(_xlfn.CONCAT(7,"-",$A310, "-", "A"), PlayerData!$M:$M,PlayerData!N:N,""),
_xlfn.XLOOKUP(_xlfn.CONCAT(8,"-",$A310, "-", "A"), PlayerData!$M:$M,PlayerData!N:N,""),
_xlfn.XLOOKUP(_xlfn.CONCAT(9,"-",$A310, "-", "A"), PlayerData!$M:$M,PlayerData!N:N,""),
_xlfn.XLOOKUP(_xlfn.CONCAT(10,"-",$A310, "-", "A"), PlayerData!$M:$M,PlayerData!N:N,""),
_xlfn.XLOOKUP(_xlfn.CONCAT(11,"-",$A310, "-", "A"), PlayerData!$M:$M,PlayerData!N:N,""),
_xlfn.XLOOKUP(_xlfn.CONCAT(12,"-",$A310, "-", "A"), PlayerData!$M:$M,PlayerData!N:N,""),
_xlfn.XLOOKUP(_xlfn.CONCAT(13,"-",$A310, "-", "A"), PlayerData!$M:$M,PlayerData!N:N,""),
_xlfn.XLOOKUP(_xlfn.CONCAT(14,"-",$A310, "-", "A"), PlayerData!$M:$M,PlayerData!N:N,""),
_xlfn.XLOOKUP(_xlfn.CONCAT(15,"-",$A310, "-", "A"), PlayerData!$M:$M,PlayerData!N:N,""),
_xlfn.XLOOKUP(_xlfn.CONCAT(16,"-",$A310, "-", "A"), PlayerData!$M:$M,PlayerData!N:N,""),
_xlfn.XLOOKUP(_xlfn.CONCAT(17,"-",$A310, "-", "A"), PlayerData!$M:$M,PlayerData!N:N,""),
_xlfn.XLOOKUP(_xlfn.CONCAT(18,"-",$A310, "-", "A"), PlayerData!$M:$M,PlayerData!N:N,"")))</f>
        <v>0</v>
      </c>
      <c r="L310" s="138" cm="1">
        <f t="array" ref="L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"A"), PlayerData!$M:$M,PlayerData!O:O,""),
_xlfn.XLOOKUP(_xlfn.CONCAT(1,"-",$A310, "-", "A"), PlayerData!$M:$M,PlayerData!O:O,""),
_xlfn.XLOOKUP(_xlfn.CONCAT(2,"-",$A310, "-", "A"), PlayerData!$M:$M,PlayerData!O:O,""),
_xlfn.XLOOKUP(_xlfn.CONCAT(3,"-",$A310, "-", "A"), PlayerData!$M:$M,PlayerData!O:O,""),
_xlfn.XLOOKUP(_xlfn.CONCAT(4,"-",$A310, "-", "A"), PlayerData!$M:$M,PlayerData!O:O,""),
_xlfn.XLOOKUP(_xlfn.CONCAT(5,"-",$A310, "-", "A"), PlayerData!$M:$M,PlayerData!O:O,""),
_xlfn.XLOOKUP(_xlfn.CONCAT(6,"-",$A310, "-", "A"), PlayerData!$M:$M,PlayerData!O:O,""),
_xlfn.XLOOKUP(_xlfn.CONCAT(7,"-",$A310, "-", "A"), PlayerData!$M:$M,PlayerData!O:O,""),
_xlfn.XLOOKUP(_xlfn.CONCAT(8,"-",$A310, "-", "A"), PlayerData!$M:$M,PlayerData!O:O,""),
_xlfn.XLOOKUP(_xlfn.CONCAT(9,"-",$A310, "-", "A"), PlayerData!$M:$M,PlayerData!O:O,""),
_xlfn.XLOOKUP(_xlfn.CONCAT(10,"-",$A310, "-", "A"), PlayerData!$M:$M,PlayerData!O:O,""),
_xlfn.XLOOKUP(_xlfn.CONCAT(11,"-",$A310, "-", "A"), PlayerData!$M:$M,PlayerData!O:O,""),
_xlfn.XLOOKUP(_xlfn.CONCAT(12,"-",$A310, "-", "A"), PlayerData!$M:$M,PlayerData!O:O,""),
_xlfn.XLOOKUP(_xlfn.CONCAT(13,"-",$A310, "-", "A"), PlayerData!$M:$M,PlayerData!O:O,""),
_xlfn.XLOOKUP(_xlfn.CONCAT(14,"-",$A310, "-", "A"), PlayerData!$M:$M,PlayerData!O:O,""),
_xlfn.XLOOKUP(_xlfn.CONCAT(15,"-",$A310, "-", "A"), PlayerData!$M:$M,PlayerData!O:O,""),
_xlfn.XLOOKUP(_xlfn.CONCAT(16,"-",$A310, "-", "A"), PlayerData!$M:$M,PlayerData!O:O,""),
_xlfn.XLOOKUP(_xlfn.CONCAT(17,"-",$A310, "-", "A"), PlayerData!$M:$M,PlayerData!O:O,""),
_xlfn.XLOOKUP(_xlfn.CONCAT(18,"-",$A310, "-", "A"), PlayerData!$M:$M,PlayerData!O:O,"")))</f>
        <v>0</v>
      </c>
      <c r="M310" s="96" cm="1">
        <f t="array" ref="M31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_xlfn.XLOOKUP(_xlfn.CONCAT(0,"-",$A310, "-", "A"), PlayerData!$M:$M,PlayerData!R:R,""),
_xlfn.XLOOKUP(_xlfn.CONCAT(1,"-",$A310, "-", "A"), PlayerData!$M:$M,PlayerData!R:R,""),
_xlfn.XLOOKUP(_xlfn.CONCAT(2,"-",$A310, "-", "A"), PlayerData!$M:$M,PlayerData!R:R,""),
_xlfn.XLOOKUP(_xlfn.CONCAT(3,"-",$A310, "-", "A"), PlayerData!$M:$M,PlayerData!R:R,""),
_xlfn.XLOOKUP(_xlfn.CONCAT(4,"-",$A310, "-", "A"), PlayerData!$M:$M,PlayerData!R:R,""),
_xlfn.XLOOKUP(_xlfn.CONCAT(5,"-",$A310, "-", "A"), PlayerData!$M:$M,PlayerData!R:R,""),
_xlfn.XLOOKUP(_xlfn.CONCAT(6,"-",$A310, "-", "A"), PlayerData!$M:$M,PlayerData!R:R,""),
_xlfn.XLOOKUP(_xlfn.CONCAT(7,"-",$A310, "-", "A"), PlayerData!$M:$M,PlayerData!R:R,""),
_xlfn.XLOOKUP(_xlfn.CONCAT(8,"-",$A310, "-", "A"), PlayerData!$M:$M,PlayerData!R:R,""),
_xlfn.XLOOKUP(_xlfn.CONCAT(9,"-",$A310, "-", "A"), PlayerData!$M:$M,PlayerData!R:R,""),
_xlfn.XLOOKUP(_xlfn.CONCAT(10,"-",$A310, "-", "A"), PlayerData!$M:$M,PlayerData!R:R,""),
_xlfn.XLOOKUP(_xlfn.CONCAT(11,"-",$A310, "-", "A"), PlayerData!$M:$M,PlayerData!R:R,""),
_xlfn.XLOOKUP(_xlfn.CONCAT(12,"-",$A310, "-", "A"), PlayerData!$M:$M,PlayerData!R:R,""),
_xlfn.XLOOKUP(_xlfn.CONCAT(13,"-",$A310, "-", "A"), PlayerData!$M:$M,PlayerData!R:R,""),
_xlfn.XLOOKUP(_xlfn.CONCAT(14,"-",$A310, "-", "A"), PlayerData!$M:$M,PlayerData!R:R,""),
_xlfn.XLOOKUP(_xlfn.CONCAT(15,"-",$A310, "-", "A"), PlayerData!$M:$M,PlayerData!R:R,""),
_xlfn.XLOOKUP(_xlfn.CONCAT(16,"-",$A310, "-", "A"), PlayerData!$M:$M,PlayerData!R:R,""),
_xlfn.XLOOKUP(_xlfn.CONCAT(17,"-",$A310, "-", "A"), PlayerData!$M:$M,PlayerData!R:R,""),
_xlfn.XLOOKUP(_xlfn.CONCAT(18,"-",$A310, "-", "A"), PlayerData!$M:$M,PlayerData!R:R,"")))</f>
        <v>0</v>
      </c>
      <c r="N310" s="134">
        <f t="shared" si="29"/>
        <v>0</v>
      </c>
      <c r="O310" s="134">
        <f t="shared" si="30"/>
        <v>0</v>
      </c>
      <c r="P310" s="73">
        <f t="shared" si="31"/>
        <v>0</v>
      </c>
      <c r="Q310" s="132" cm="1">
        <f t="array" ref="Q310">IF(OR($A310=Solver!$T$12:$T$201),0,SUMPRODUCT($H310:$J310,$T$4:$V$4))</f>
        <v>17.385444743935313</v>
      </c>
      <c r="R310" s="73" cm="1">
        <f t="array" ref="R310">IF(OR($A310=Solver!$T$12:$T$201),0, SUMPRODUCT($N310:$P310, $T$4:$V$4))</f>
        <v>0</v>
      </c>
    </row>
    <row r="311" spans="1:18">
      <c r="A311" s="55">
        <v>309</v>
      </c>
      <c r="B311" s="55" t="str">
        <f>_xlfn.XLOOKUP($A311, PlayerData!$B$3:$B$394, PlayerData!C$3:C$394)</f>
        <v>MUN</v>
      </c>
      <c r="C311" s="55" t="str">
        <f>_xlfn.XLOOKUP($A311, PlayerData!$B$3:$B$394, PlayerData!D$3:D$394)</f>
        <v>D</v>
      </c>
      <c r="D311" s="31" t="str">
        <f>_xlfn.XLOOKUP($A311, PlayerData!$B$3:$B$394, PlayerData!E$3:E$394)</f>
        <v>Fosu-Mensah</v>
      </c>
      <c r="E311" s="136" cm="1">
        <f t="array" ref="E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"H"), PlayerData!$G:$G,PlayerData!H:H,""),
_xlfn.XLOOKUP(_xlfn.CONCAT(1,"-",$A311, "-", "H"), PlayerData!$G:$G,PlayerData!H:H,""),
_xlfn.XLOOKUP(_xlfn.CONCAT(2,"-",$A311, "-", "H"), PlayerData!$G:$G,PlayerData!H:H,""),
_xlfn.XLOOKUP(_xlfn.CONCAT(3,"-",$A311, "-", "H"), PlayerData!$G:$G,PlayerData!H:H,""),
_xlfn.XLOOKUP(_xlfn.CONCAT(4,"-",$A311, "-", "H"), PlayerData!$G:$G,PlayerData!H:H,""),
_xlfn.XLOOKUP(_xlfn.CONCAT(5,"-",$A311, "-", "H"), PlayerData!$G:$G,PlayerData!H:H,""),
_xlfn.XLOOKUP(_xlfn.CONCAT(6,"-",$A311, "-", "H"), PlayerData!$G:$G,PlayerData!H:H,""),
_xlfn.XLOOKUP(_xlfn.CONCAT(7,"-",$A311, "-", "H"), PlayerData!$G:$G,PlayerData!H:H,""),
_xlfn.XLOOKUP(_xlfn.CONCAT(8,"-",$A311, "-", "H"), PlayerData!$G:$G,PlayerData!H:H,""),
_xlfn.XLOOKUP(_xlfn.CONCAT(9,"-",$A311, "-", "H"), PlayerData!$G:$G,PlayerData!H:H,""),
_xlfn.XLOOKUP(_xlfn.CONCAT(10,"-",$A311, "-", "H"), PlayerData!$G:$G,PlayerData!H:H,""),
_xlfn.XLOOKUP(_xlfn.CONCAT(11,"-",$A311, "-", "H"), PlayerData!$G:$G,PlayerData!H:H,""),
_xlfn.XLOOKUP(_xlfn.CONCAT(12,"-",$A311, "-", "H"), PlayerData!$G:$G,PlayerData!H:H,""),
_xlfn.XLOOKUP(_xlfn.CONCAT(13,"-",$A311, "-", "H"), PlayerData!$G:$G,PlayerData!H:H,""),
_xlfn.XLOOKUP(_xlfn.CONCAT(14,"-",$A311, "-", "H"), PlayerData!$G:$G,PlayerData!H:H,""),
_xlfn.XLOOKUP(_xlfn.CONCAT(15,"-",$A311, "-", "H"), PlayerData!$G:$G,PlayerData!H:H,""),
_xlfn.XLOOKUP(_xlfn.CONCAT(16,"-",$A311, "-", "H"), PlayerData!$G:$G,PlayerData!H:H,""),
_xlfn.XLOOKUP(_xlfn.CONCAT(17,"-",$A311, "-", "H"), PlayerData!$G:$G,PlayerData!H:H,""),
_xlfn.XLOOKUP(_xlfn.CONCAT(18,"-",$A311, "-", "H"), PlayerData!$G:$G,PlayerData!H:H,"")))</f>
        <v>1</v>
      </c>
      <c r="F311" s="136" cm="1">
        <f t="array" ref="F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"H"), PlayerData!$G:$G,PlayerData!I:I,""),
_xlfn.XLOOKUP(_xlfn.CONCAT(1,"-",$A311, "-", "H"), PlayerData!$G:$G,PlayerData!I:I,""),
_xlfn.XLOOKUP(_xlfn.CONCAT(2,"-",$A311, "-", "H"), PlayerData!$G:$G,PlayerData!I:I,""),
_xlfn.XLOOKUP(_xlfn.CONCAT(3,"-",$A311, "-", "H"), PlayerData!$G:$G,PlayerData!I:I,""),
_xlfn.XLOOKUP(_xlfn.CONCAT(4,"-",$A311, "-", "H"), PlayerData!$G:$G,PlayerData!I:I,""),
_xlfn.XLOOKUP(_xlfn.CONCAT(5,"-",$A311, "-", "H"), PlayerData!$G:$G,PlayerData!I:I,""),
_xlfn.XLOOKUP(_xlfn.CONCAT(6,"-",$A311, "-", "H"), PlayerData!$G:$G,PlayerData!I:I,""),
_xlfn.XLOOKUP(_xlfn.CONCAT(7,"-",$A311, "-", "H"), PlayerData!$G:$G,PlayerData!I:I,""),
_xlfn.XLOOKUP(_xlfn.CONCAT(8,"-",$A311, "-", "H"), PlayerData!$G:$G,PlayerData!I:I,""),
_xlfn.XLOOKUP(_xlfn.CONCAT(9,"-",$A311, "-", "H"), PlayerData!$G:$G,PlayerData!I:I,""),
_xlfn.XLOOKUP(_xlfn.CONCAT(10,"-",$A311, "-", "H"), PlayerData!$G:$G,PlayerData!I:I,""),
_xlfn.XLOOKUP(_xlfn.CONCAT(11,"-",$A311, "-", "H"), PlayerData!$G:$G,PlayerData!I:I,""),
_xlfn.XLOOKUP(_xlfn.CONCAT(12,"-",$A311, "-", "H"), PlayerData!$G:$G,PlayerData!I:I,""),
_xlfn.XLOOKUP(_xlfn.CONCAT(13,"-",$A311, "-", "H"), PlayerData!$G:$G,PlayerData!I:I,""),
_xlfn.XLOOKUP(_xlfn.CONCAT(14,"-",$A311, "-", "H"), PlayerData!$G:$G,PlayerData!I:I,""),
_xlfn.XLOOKUP(_xlfn.CONCAT(15,"-",$A311, "-", "H"), PlayerData!$G:$G,PlayerData!I:I,""),
_xlfn.XLOOKUP(_xlfn.CONCAT(16,"-",$A311, "-", "H"), PlayerData!$G:$G,PlayerData!I:I,""),
_xlfn.XLOOKUP(_xlfn.CONCAT(17,"-",$A311, "-", "H"), PlayerData!$G:$G,PlayerData!I:I,""),
_xlfn.XLOOKUP(_xlfn.CONCAT(18,"-",$A311, "-", "H"), PlayerData!$G:$G,PlayerData!I:I,"")))</f>
        <v>0</v>
      </c>
      <c r="G311" s="90" cm="1">
        <f t="array" ref="G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"H"), PlayerData!$G:$G,PlayerData!L:L,""),
_xlfn.XLOOKUP(_xlfn.CONCAT(1,"-",$A311, "-", "H"), PlayerData!$G:$G,PlayerData!L:L,""),
_xlfn.XLOOKUP(_xlfn.CONCAT(2,"-",$A311, "-", "H"), PlayerData!$G:$G,PlayerData!L:L,""),
_xlfn.XLOOKUP(_xlfn.CONCAT(3,"-",$A311, "-", "H"), PlayerData!$G:$G,PlayerData!L:L,""),
_xlfn.XLOOKUP(_xlfn.CONCAT(4,"-",$A311, "-", "H"), PlayerData!$G:$G,PlayerData!L:L,""),
_xlfn.XLOOKUP(_xlfn.CONCAT(5,"-",$A311, "-", "H"), PlayerData!$G:$G,PlayerData!L:L,""),
_xlfn.XLOOKUP(_xlfn.CONCAT(6,"-",$A311, "-", "H"), PlayerData!$G:$G,PlayerData!L:L,""),
_xlfn.XLOOKUP(_xlfn.CONCAT(7,"-",$A311, "-", "H"), PlayerData!$G:$G,PlayerData!L:L,""),
_xlfn.XLOOKUP(_xlfn.CONCAT(8,"-",$A311, "-", "H"), PlayerData!$G:$G,PlayerData!L:L,""),
_xlfn.XLOOKUP(_xlfn.CONCAT(9,"-",$A311, "-", "H"), PlayerData!$G:$G,PlayerData!L:L,""),
_xlfn.XLOOKUP(_xlfn.CONCAT(10,"-",$A311, "-", "H"), PlayerData!$G:$G,PlayerData!L:L,""),
_xlfn.XLOOKUP(_xlfn.CONCAT(11,"-",$A311, "-", "H"), PlayerData!$G:$G,PlayerData!L:L,""),
_xlfn.XLOOKUP(_xlfn.CONCAT(12,"-",$A311, "-", "H"), PlayerData!$G:$G,PlayerData!L:L,""),
_xlfn.XLOOKUP(_xlfn.CONCAT(13,"-",$A311, "-", "H"), PlayerData!$G:$G,PlayerData!L:L,""),
_xlfn.XLOOKUP(_xlfn.CONCAT(14,"-",$A311, "-", "H"), PlayerData!$G:$G,PlayerData!L:L,""),
_xlfn.XLOOKUP(_xlfn.CONCAT(15,"-",$A311, "-", "H"), PlayerData!$G:$G,PlayerData!L:L,""),
_xlfn.XLOOKUP(_xlfn.CONCAT(16,"-",$A311, "-", "H"), PlayerData!$G:$G,PlayerData!L:L,""),
_xlfn.XLOOKUP(_xlfn.CONCAT(17,"-",$A311, "-", "H"), PlayerData!$G:$G,PlayerData!L:L,""),
_xlfn.XLOOKUP(_xlfn.CONCAT(18,"-",$A311, "-", "H"), PlayerData!$G:$G,PlayerData!L:L,"")))</f>
        <v>0.09</v>
      </c>
      <c r="H311" s="132">
        <f t="shared" si="26"/>
        <v>22.727272727272727</v>
      </c>
      <c r="I311" s="132">
        <f t="shared" si="27"/>
        <v>0</v>
      </c>
      <c r="J311" s="72">
        <f t="shared" si="28"/>
        <v>1.2129380053908356</v>
      </c>
      <c r="K311" s="138" cm="1">
        <f t="array" ref="K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"A"), PlayerData!$M:$M,PlayerData!N:N,""),
_xlfn.XLOOKUP(_xlfn.CONCAT(1,"-",$A311, "-", "A"), PlayerData!$M:$M,PlayerData!N:N,""),
_xlfn.XLOOKUP(_xlfn.CONCAT(2,"-",$A311, "-", "A"), PlayerData!$M:$M,PlayerData!N:N,""),
_xlfn.XLOOKUP(_xlfn.CONCAT(3,"-",$A311, "-", "A"), PlayerData!$M:$M,PlayerData!N:N,""),
_xlfn.XLOOKUP(_xlfn.CONCAT(4,"-",$A311, "-", "A"), PlayerData!$M:$M,PlayerData!N:N,""),
_xlfn.XLOOKUP(_xlfn.CONCAT(5,"-",$A311, "-", "A"), PlayerData!$M:$M,PlayerData!N:N,""),
_xlfn.XLOOKUP(_xlfn.CONCAT(6,"-",$A311, "-", "A"), PlayerData!$M:$M,PlayerData!N:N,""),
_xlfn.XLOOKUP(_xlfn.CONCAT(7,"-",$A311, "-", "A"), PlayerData!$M:$M,PlayerData!N:N,""),
_xlfn.XLOOKUP(_xlfn.CONCAT(8,"-",$A311, "-", "A"), PlayerData!$M:$M,PlayerData!N:N,""),
_xlfn.XLOOKUP(_xlfn.CONCAT(9,"-",$A311, "-", "A"), PlayerData!$M:$M,PlayerData!N:N,""),
_xlfn.XLOOKUP(_xlfn.CONCAT(10,"-",$A311, "-", "A"), PlayerData!$M:$M,PlayerData!N:N,""),
_xlfn.XLOOKUP(_xlfn.CONCAT(11,"-",$A311, "-", "A"), PlayerData!$M:$M,PlayerData!N:N,""),
_xlfn.XLOOKUP(_xlfn.CONCAT(12,"-",$A311, "-", "A"), PlayerData!$M:$M,PlayerData!N:N,""),
_xlfn.XLOOKUP(_xlfn.CONCAT(13,"-",$A311, "-", "A"), PlayerData!$M:$M,PlayerData!N:N,""),
_xlfn.XLOOKUP(_xlfn.CONCAT(14,"-",$A311, "-", "A"), PlayerData!$M:$M,PlayerData!N:N,""),
_xlfn.XLOOKUP(_xlfn.CONCAT(15,"-",$A311, "-", "A"), PlayerData!$M:$M,PlayerData!N:N,""),
_xlfn.XLOOKUP(_xlfn.CONCAT(16,"-",$A311, "-", "A"), PlayerData!$M:$M,PlayerData!N:N,""),
_xlfn.XLOOKUP(_xlfn.CONCAT(17,"-",$A311, "-", "A"), PlayerData!$M:$M,PlayerData!N:N,""),
_xlfn.XLOOKUP(_xlfn.CONCAT(18,"-",$A311, "-", "A"), PlayerData!$M:$M,PlayerData!N:N,"")))</f>
        <v>0</v>
      </c>
      <c r="L311" s="138" cm="1">
        <f t="array" ref="L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"A"), PlayerData!$M:$M,PlayerData!O:O,""),
_xlfn.XLOOKUP(_xlfn.CONCAT(1,"-",$A311, "-", "A"), PlayerData!$M:$M,PlayerData!O:O,""),
_xlfn.XLOOKUP(_xlfn.CONCAT(2,"-",$A311, "-", "A"), PlayerData!$M:$M,PlayerData!O:O,""),
_xlfn.XLOOKUP(_xlfn.CONCAT(3,"-",$A311, "-", "A"), PlayerData!$M:$M,PlayerData!O:O,""),
_xlfn.XLOOKUP(_xlfn.CONCAT(4,"-",$A311, "-", "A"), PlayerData!$M:$M,PlayerData!O:O,""),
_xlfn.XLOOKUP(_xlfn.CONCAT(5,"-",$A311, "-", "A"), PlayerData!$M:$M,PlayerData!O:O,""),
_xlfn.XLOOKUP(_xlfn.CONCAT(6,"-",$A311, "-", "A"), PlayerData!$M:$M,PlayerData!O:O,""),
_xlfn.XLOOKUP(_xlfn.CONCAT(7,"-",$A311, "-", "A"), PlayerData!$M:$M,PlayerData!O:O,""),
_xlfn.XLOOKUP(_xlfn.CONCAT(8,"-",$A311, "-", "A"), PlayerData!$M:$M,PlayerData!O:O,""),
_xlfn.XLOOKUP(_xlfn.CONCAT(9,"-",$A311, "-", "A"), PlayerData!$M:$M,PlayerData!O:O,""),
_xlfn.XLOOKUP(_xlfn.CONCAT(10,"-",$A311, "-", "A"), PlayerData!$M:$M,PlayerData!O:O,""),
_xlfn.XLOOKUP(_xlfn.CONCAT(11,"-",$A311, "-", "A"), PlayerData!$M:$M,PlayerData!O:O,""),
_xlfn.XLOOKUP(_xlfn.CONCAT(12,"-",$A311, "-", "A"), PlayerData!$M:$M,PlayerData!O:O,""),
_xlfn.XLOOKUP(_xlfn.CONCAT(13,"-",$A311, "-", "A"), PlayerData!$M:$M,PlayerData!O:O,""),
_xlfn.XLOOKUP(_xlfn.CONCAT(14,"-",$A311, "-", "A"), PlayerData!$M:$M,PlayerData!O:O,""),
_xlfn.XLOOKUP(_xlfn.CONCAT(15,"-",$A311, "-", "A"), PlayerData!$M:$M,PlayerData!O:O,""),
_xlfn.XLOOKUP(_xlfn.CONCAT(16,"-",$A311, "-", "A"), PlayerData!$M:$M,PlayerData!O:O,""),
_xlfn.XLOOKUP(_xlfn.CONCAT(17,"-",$A311, "-", "A"), PlayerData!$M:$M,PlayerData!O:O,""),
_xlfn.XLOOKUP(_xlfn.CONCAT(18,"-",$A311, "-", "A"), PlayerData!$M:$M,PlayerData!O:O,"")))</f>
        <v>0</v>
      </c>
      <c r="M311" s="96" cm="1">
        <f t="array" ref="M31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_xlfn.XLOOKUP(_xlfn.CONCAT(0,"-",$A311, "-", "A"), PlayerData!$M:$M,PlayerData!R:R,""),
_xlfn.XLOOKUP(_xlfn.CONCAT(1,"-",$A311, "-", "A"), PlayerData!$M:$M,PlayerData!R:R,""),
_xlfn.XLOOKUP(_xlfn.CONCAT(2,"-",$A311, "-", "A"), PlayerData!$M:$M,PlayerData!R:R,""),
_xlfn.XLOOKUP(_xlfn.CONCAT(3,"-",$A311, "-", "A"), PlayerData!$M:$M,PlayerData!R:R,""),
_xlfn.XLOOKUP(_xlfn.CONCAT(4,"-",$A311, "-", "A"), PlayerData!$M:$M,PlayerData!R:R,""),
_xlfn.XLOOKUP(_xlfn.CONCAT(5,"-",$A311, "-", "A"), PlayerData!$M:$M,PlayerData!R:R,""),
_xlfn.XLOOKUP(_xlfn.CONCAT(6,"-",$A311, "-", "A"), PlayerData!$M:$M,PlayerData!R:R,""),
_xlfn.XLOOKUP(_xlfn.CONCAT(7,"-",$A311, "-", "A"), PlayerData!$M:$M,PlayerData!R:R,""),
_xlfn.XLOOKUP(_xlfn.CONCAT(8,"-",$A311, "-", "A"), PlayerData!$M:$M,PlayerData!R:R,""),
_xlfn.XLOOKUP(_xlfn.CONCAT(9,"-",$A311, "-", "A"), PlayerData!$M:$M,PlayerData!R:R,""),
_xlfn.XLOOKUP(_xlfn.CONCAT(10,"-",$A311, "-", "A"), PlayerData!$M:$M,PlayerData!R:R,""),
_xlfn.XLOOKUP(_xlfn.CONCAT(11,"-",$A311, "-", "A"), PlayerData!$M:$M,PlayerData!R:R,""),
_xlfn.XLOOKUP(_xlfn.CONCAT(12,"-",$A311, "-", "A"), PlayerData!$M:$M,PlayerData!R:R,""),
_xlfn.XLOOKUP(_xlfn.CONCAT(13,"-",$A311, "-", "A"), PlayerData!$M:$M,PlayerData!R:R,""),
_xlfn.XLOOKUP(_xlfn.CONCAT(14,"-",$A311, "-", "A"), PlayerData!$M:$M,PlayerData!R:R,""),
_xlfn.XLOOKUP(_xlfn.CONCAT(15,"-",$A311, "-", "A"), PlayerData!$M:$M,PlayerData!R:R,""),
_xlfn.XLOOKUP(_xlfn.CONCAT(16,"-",$A311, "-", "A"), PlayerData!$M:$M,PlayerData!R:R,""),
_xlfn.XLOOKUP(_xlfn.CONCAT(17,"-",$A311, "-", "A"), PlayerData!$M:$M,PlayerData!R:R,""),
_xlfn.XLOOKUP(_xlfn.CONCAT(18,"-",$A311, "-", "A"), PlayerData!$M:$M,PlayerData!R:R,"")))</f>
        <v>0.21000000000000002</v>
      </c>
      <c r="N311" s="134">
        <f t="shared" si="29"/>
        <v>0</v>
      </c>
      <c r="O311" s="134">
        <f t="shared" si="30"/>
        <v>0</v>
      </c>
      <c r="P311" s="73">
        <f t="shared" si="31"/>
        <v>2.8301886792452837</v>
      </c>
      <c r="Q311" s="132" cm="1">
        <f t="array" ref="Q311">IF(OR($A311=Solver!$T$12:$T$201),0,SUMPRODUCT($H311:$J311,$T$4:$V$4))</f>
        <v>1.2129380053908356</v>
      </c>
      <c r="R311" s="73" cm="1">
        <f t="array" ref="R311">IF(OR($A311=Solver!$T$12:$T$201),0, SUMPRODUCT($N311:$P311, $T$4:$V$4))</f>
        <v>2.8301886792452837</v>
      </c>
    </row>
    <row r="312" spans="1:18">
      <c r="A312" s="55">
        <v>310</v>
      </c>
      <c r="B312" s="55" t="str">
        <f>_xlfn.XLOOKUP($A312, PlayerData!$B$3:$B$394, PlayerData!C$3:C$394)</f>
        <v>LEI</v>
      </c>
      <c r="C312" s="55" t="str">
        <f>_xlfn.XLOOKUP($A312, PlayerData!$B$3:$B$394, PlayerData!D$3:D$394)</f>
        <v>D</v>
      </c>
      <c r="D312" s="31" t="str">
        <f>_xlfn.XLOOKUP($A312, PlayerData!$B$3:$B$394, PlayerData!E$3:E$394)</f>
        <v>Morgan</v>
      </c>
      <c r="E312" s="136" cm="1">
        <f t="array" ref="E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"H"), PlayerData!$G:$G,PlayerData!H:H,""),
_xlfn.XLOOKUP(_xlfn.CONCAT(1,"-",$A312, "-", "H"), PlayerData!$G:$G,PlayerData!H:H,""),
_xlfn.XLOOKUP(_xlfn.CONCAT(2,"-",$A312, "-", "H"), PlayerData!$G:$G,PlayerData!H:H,""),
_xlfn.XLOOKUP(_xlfn.CONCAT(3,"-",$A312, "-", "H"), PlayerData!$G:$G,PlayerData!H:H,""),
_xlfn.XLOOKUP(_xlfn.CONCAT(4,"-",$A312, "-", "H"), PlayerData!$G:$G,PlayerData!H:H,""),
_xlfn.XLOOKUP(_xlfn.CONCAT(5,"-",$A312, "-", "H"), PlayerData!$G:$G,PlayerData!H:H,""),
_xlfn.XLOOKUP(_xlfn.CONCAT(6,"-",$A312, "-", "H"), PlayerData!$G:$G,PlayerData!H:H,""),
_xlfn.XLOOKUP(_xlfn.CONCAT(7,"-",$A312, "-", "H"), PlayerData!$G:$G,PlayerData!H:H,""),
_xlfn.XLOOKUP(_xlfn.CONCAT(8,"-",$A312, "-", "H"), PlayerData!$G:$G,PlayerData!H:H,""),
_xlfn.XLOOKUP(_xlfn.CONCAT(9,"-",$A312, "-", "H"), PlayerData!$G:$G,PlayerData!H:H,""),
_xlfn.XLOOKUP(_xlfn.CONCAT(10,"-",$A312, "-", "H"), PlayerData!$G:$G,PlayerData!H:H,""),
_xlfn.XLOOKUP(_xlfn.CONCAT(11,"-",$A312, "-", "H"), PlayerData!$G:$G,PlayerData!H:H,""),
_xlfn.XLOOKUP(_xlfn.CONCAT(12,"-",$A312, "-", "H"), PlayerData!$G:$G,PlayerData!H:H,""),
_xlfn.XLOOKUP(_xlfn.CONCAT(13,"-",$A312, "-", "H"), PlayerData!$G:$G,PlayerData!H:H,""),
_xlfn.XLOOKUP(_xlfn.CONCAT(14,"-",$A312, "-", "H"), PlayerData!$G:$G,PlayerData!H:H,""),
_xlfn.XLOOKUP(_xlfn.CONCAT(15,"-",$A312, "-", "H"), PlayerData!$G:$G,PlayerData!H:H,""),
_xlfn.XLOOKUP(_xlfn.CONCAT(16,"-",$A312, "-", "H"), PlayerData!$G:$G,PlayerData!H:H,""),
_xlfn.XLOOKUP(_xlfn.CONCAT(17,"-",$A312, "-", "H"), PlayerData!$G:$G,PlayerData!H:H,""),
_xlfn.XLOOKUP(_xlfn.CONCAT(18,"-",$A312, "-", "H"), PlayerData!$G:$G,PlayerData!H:H,"")))</f>
        <v>0</v>
      </c>
      <c r="F312" s="136" cm="1">
        <f t="array" ref="F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"H"), PlayerData!$G:$G,PlayerData!I:I,""),
_xlfn.XLOOKUP(_xlfn.CONCAT(1,"-",$A312, "-", "H"), PlayerData!$G:$G,PlayerData!I:I,""),
_xlfn.XLOOKUP(_xlfn.CONCAT(2,"-",$A312, "-", "H"), PlayerData!$G:$G,PlayerData!I:I,""),
_xlfn.XLOOKUP(_xlfn.CONCAT(3,"-",$A312, "-", "H"), PlayerData!$G:$G,PlayerData!I:I,""),
_xlfn.XLOOKUP(_xlfn.CONCAT(4,"-",$A312, "-", "H"), PlayerData!$G:$G,PlayerData!I:I,""),
_xlfn.XLOOKUP(_xlfn.CONCAT(5,"-",$A312, "-", "H"), PlayerData!$G:$G,PlayerData!I:I,""),
_xlfn.XLOOKUP(_xlfn.CONCAT(6,"-",$A312, "-", "H"), PlayerData!$G:$G,PlayerData!I:I,""),
_xlfn.XLOOKUP(_xlfn.CONCAT(7,"-",$A312, "-", "H"), PlayerData!$G:$G,PlayerData!I:I,""),
_xlfn.XLOOKUP(_xlfn.CONCAT(8,"-",$A312, "-", "H"), PlayerData!$G:$G,PlayerData!I:I,""),
_xlfn.XLOOKUP(_xlfn.CONCAT(9,"-",$A312, "-", "H"), PlayerData!$G:$G,PlayerData!I:I,""),
_xlfn.XLOOKUP(_xlfn.CONCAT(10,"-",$A312, "-", "H"), PlayerData!$G:$G,PlayerData!I:I,""),
_xlfn.XLOOKUP(_xlfn.CONCAT(11,"-",$A312, "-", "H"), PlayerData!$G:$G,PlayerData!I:I,""),
_xlfn.XLOOKUP(_xlfn.CONCAT(12,"-",$A312, "-", "H"), PlayerData!$G:$G,PlayerData!I:I,""),
_xlfn.XLOOKUP(_xlfn.CONCAT(13,"-",$A312, "-", "H"), PlayerData!$G:$G,PlayerData!I:I,""),
_xlfn.XLOOKUP(_xlfn.CONCAT(14,"-",$A312, "-", "H"), PlayerData!$G:$G,PlayerData!I:I,""),
_xlfn.XLOOKUP(_xlfn.CONCAT(15,"-",$A312, "-", "H"), PlayerData!$G:$G,PlayerData!I:I,""),
_xlfn.XLOOKUP(_xlfn.CONCAT(16,"-",$A312, "-", "H"), PlayerData!$G:$G,PlayerData!I:I,""),
_xlfn.XLOOKUP(_xlfn.CONCAT(17,"-",$A312, "-", "H"), PlayerData!$G:$G,PlayerData!I:I,""),
_xlfn.XLOOKUP(_xlfn.CONCAT(18,"-",$A312, "-", "H"), PlayerData!$G:$G,PlayerData!I:I,"")))</f>
        <v>0</v>
      </c>
      <c r="G312" s="90" cm="1">
        <f t="array" ref="G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"H"), PlayerData!$G:$G,PlayerData!L:L,""),
_xlfn.XLOOKUP(_xlfn.CONCAT(1,"-",$A312, "-", "H"), PlayerData!$G:$G,PlayerData!L:L,""),
_xlfn.XLOOKUP(_xlfn.CONCAT(2,"-",$A312, "-", "H"), PlayerData!$G:$G,PlayerData!L:L,""),
_xlfn.XLOOKUP(_xlfn.CONCAT(3,"-",$A312, "-", "H"), PlayerData!$G:$G,PlayerData!L:L,""),
_xlfn.XLOOKUP(_xlfn.CONCAT(4,"-",$A312, "-", "H"), PlayerData!$G:$G,PlayerData!L:L,""),
_xlfn.XLOOKUP(_xlfn.CONCAT(5,"-",$A312, "-", "H"), PlayerData!$G:$G,PlayerData!L:L,""),
_xlfn.XLOOKUP(_xlfn.CONCAT(6,"-",$A312, "-", "H"), PlayerData!$G:$G,PlayerData!L:L,""),
_xlfn.XLOOKUP(_xlfn.CONCAT(7,"-",$A312, "-", "H"), PlayerData!$G:$G,PlayerData!L:L,""),
_xlfn.XLOOKUP(_xlfn.CONCAT(8,"-",$A312, "-", "H"), PlayerData!$G:$G,PlayerData!L:L,""),
_xlfn.XLOOKUP(_xlfn.CONCAT(9,"-",$A312, "-", "H"), PlayerData!$G:$G,PlayerData!L:L,""),
_xlfn.XLOOKUP(_xlfn.CONCAT(10,"-",$A312, "-", "H"), PlayerData!$G:$G,PlayerData!L:L,""),
_xlfn.XLOOKUP(_xlfn.CONCAT(11,"-",$A312, "-", "H"), PlayerData!$G:$G,PlayerData!L:L,""),
_xlfn.XLOOKUP(_xlfn.CONCAT(12,"-",$A312, "-", "H"), PlayerData!$G:$G,PlayerData!L:L,""),
_xlfn.XLOOKUP(_xlfn.CONCAT(13,"-",$A312, "-", "H"), PlayerData!$G:$G,PlayerData!L:L,""),
_xlfn.XLOOKUP(_xlfn.CONCAT(14,"-",$A312, "-", "H"), PlayerData!$G:$G,PlayerData!L:L,""),
_xlfn.XLOOKUP(_xlfn.CONCAT(15,"-",$A312, "-", "H"), PlayerData!$G:$G,PlayerData!L:L,""),
_xlfn.XLOOKUP(_xlfn.CONCAT(16,"-",$A312, "-", "H"), PlayerData!$G:$G,PlayerData!L:L,""),
_xlfn.XLOOKUP(_xlfn.CONCAT(17,"-",$A312, "-", "H"), PlayerData!$G:$G,PlayerData!L:L,""),
_xlfn.XLOOKUP(_xlfn.CONCAT(18,"-",$A312, "-", "H"), PlayerData!$G:$G,PlayerData!L:L,"")))</f>
        <v>0</v>
      </c>
      <c r="H312" s="132">
        <f t="shared" si="26"/>
        <v>0</v>
      </c>
      <c r="I312" s="132">
        <f t="shared" si="27"/>
        <v>0</v>
      </c>
      <c r="J312" s="72">
        <f t="shared" si="28"/>
        <v>0</v>
      </c>
      <c r="K312" s="138" cm="1">
        <f t="array" ref="K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"A"), PlayerData!$M:$M,PlayerData!N:N,""),
_xlfn.XLOOKUP(_xlfn.CONCAT(1,"-",$A312, "-", "A"), PlayerData!$M:$M,PlayerData!N:N,""),
_xlfn.XLOOKUP(_xlfn.CONCAT(2,"-",$A312, "-", "A"), PlayerData!$M:$M,PlayerData!N:N,""),
_xlfn.XLOOKUP(_xlfn.CONCAT(3,"-",$A312, "-", "A"), PlayerData!$M:$M,PlayerData!N:N,""),
_xlfn.XLOOKUP(_xlfn.CONCAT(4,"-",$A312, "-", "A"), PlayerData!$M:$M,PlayerData!N:N,""),
_xlfn.XLOOKUP(_xlfn.CONCAT(5,"-",$A312, "-", "A"), PlayerData!$M:$M,PlayerData!N:N,""),
_xlfn.XLOOKUP(_xlfn.CONCAT(6,"-",$A312, "-", "A"), PlayerData!$M:$M,PlayerData!N:N,""),
_xlfn.XLOOKUP(_xlfn.CONCAT(7,"-",$A312, "-", "A"), PlayerData!$M:$M,PlayerData!N:N,""),
_xlfn.XLOOKUP(_xlfn.CONCAT(8,"-",$A312, "-", "A"), PlayerData!$M:$M,PlayerData!N:N,""),
_xlfn.XLOOKUP(_xlfn.CONCAT(9,"-",$A312, "-", "A"), PlayerData!$M:$M,PlayerData!N:N,""),
_xlfn.XLOOKUP(_xlfn.CONCAT(10,"-",$A312, "-", "A"), PlayerData!$M:$M,PlayerData!N:N,""),
_xlfn.XLOOKUP(_xlfn.CONCAT(11,"-",$A312, "-", "A"), PlayerData!$M:$M,PlayerData!N:N,""),
_xlfn.XLOOKUP(_xlfn.CONCAT(12,"-",$A312, "-", "A"), PlayerData!$M:$M,PlayerData!N:N,""),
_xlfn.XLOOKUP(_xlfn.CONCAT(13,"-",$A312, "-", "A"), PlayerData!$M:$M,PlayerData!N:N,""),
_xlfn.XLOOKUP(_xlfn.CONCAT(14,"-",$A312, "-", "A"), PlayerData!$M:$M,PlayerData!N:N,""),
_xlfn.XLOOKUP(_xlfn.CONCAT(15,"-",$A312, "-", "A"), PlayerData!$M:$M,PlayerData!N:N,""),
_xlfn.XLOOKUP(_xlfn.CONCAT(16,"-",$A312, "-", "A"), PlayerData!$M:$M,PlayerData!N:N,""),
_xlfn.XLOOKUP(_xlfn.CONCAT(17,"-",$A312, "-", "A"), PlayerData!$M:$M,PlayerData!N:N,""),
_xlfn.XLOOKUP(_xlfn.CONCAT(18,"-",$A312, "-", "A"), PlayerData!$M:$M,PlayerData!N:N,"")))</f>
        <v>2</v>
      </c>
      <c r="L312" s="138" cm="1">
        <f t="array" ref="L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"A"), PlayerData!$M:$M,PlayerData!O:O,""),
_xlfn.XLOOKUP(_xlfn.CONCAT(1,"-",$A312, "-", "A"), PlayerData!$M:$M,PlayerData!O:O,""),
_xlfn.XLOOKUP(_xlfn.CONCAT(2,"-",$A312, "-", "A"), PlayerData!$M:$M,PlayerData!O:O,""),
_xlfn.XLOOKUP(_xlfn.CONCAT(3,"-",$A312, "-", "A"), PlayerData!$M:$M,PlayerData!O:O,""),
_xlfn.XLOOKUP(_xlfn.CONCAT(4,"-",$A312, "-", "A"), PlayerData!$M:$M,PlayerData!O:O,""),
_xlfn.XLOOKUP(_xlfn.CONCAT(5,"-",$A312, "-", "A"), PlayerData!$M:$M,PlayerData!O:O,""),
_xlfn.XLOOKUP(_xlfn.CONCAT(6,"-",$A312, "-", "A"), PlayerData!$M:$M,PlayerData!O:O,""),
_xlfn.XLOOKUP(_xlfn.CONCAT(7,"-",$A312, "-", "A"), PlayerData!$M:$M,PlayerData!O:O,""),
_xlfn.XLOOKUP(_xlfn.CONCAT(8,"-",$A312, "-", "A"), PlayerData!$M:$M,PlayerData!O:O,""),
_xlfn.XLOOKUP(_xlfn.CONCAT(9,"-",$A312, "-", "A"), PlayerData!$M:$M,PlayerData!O:O,""),
_xlfn.XLOOKUP(_xlfn.CONCAT(10,"-",$A312, "-", "A"), PlayerData!$M:$M,PlayerData!O:O,""),
_xlfn.XLOOKUP(_xlfn.CONCAT(11,"-",$A312, "-", "A"), PlayerData!$M:$M,PlayerData!O:O,""),
_xlfn.XLOOKUP(_xlfn.CONCAT(12,"-",$A312, "-", "A"), PlayerData!$M:$M,PlayerData!O:O,""),
_xlfn.XLOOKUP(_xlfn.CONCAT(13,"-",$A312, "-", "A"), PlayerData!$M:$M,PlayerData!O:O,""),
_xlfn.XLOOKUP(_xlfn.CONCAT(14,"-",$A312, "-", "A"), PlayerData!$M:$M,PlayerData!O:O,""),
_xlfn.XLOOKUP(_xlfn.CONCAT(15,"-",$A312, "-", "A"), PlayerData!$M:$M,PlayerData!O:O,""),
_xlfn.XLOOKUP(_xlfn.CONCAT(16,"-",$A312, "-", "A"), PlayerData!$M:$M,PlayerData!O:O,""),
_xlfn.XLOOKUP(_xlfn.CONCAT(17,"-",$A312, "-", "A"), PlayerData!$M:$M,PlayerData!O:O,""),
_xlfn.XLOOKUP(_xlfn.CONCAT(18,"-",$A312, "-", "A"), PlayerData!$M:$M,PlayerData!O:O,"")))</f>
        <v>0.5</v>
      </c>
      <c r="M312" s="96" cm="1">
        <f t="array" ref="M31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_xlfn.XLOOKUP(_xlfn.CONCAT(0,"-",$A312, "-", "A"), PlayerData!$M:$M,PlayerData!R:R,""),
_xlfn.XLOOKUP(_xlfn.CONCAT(1,"-",$A312, "-", "A"), PlayerData!$M:$M,PlayerData!R:R,""),
_xlfn.XLOOKUP(_xlfn.CONCAT(2,"-",$A312, "-", "A"), PlayerData!$M:$M,PlayerData!R:R,""),
_xlfn.XLOOKUP(_xlfn.CONCAT(3,"-",$A312, "-", "A"), PlayerData!$M:$M,PlayerData!R:R,""),
_xlfn.XLOOKUP(_xlfn.CONCAT(4,"-",$A312, "-", "A"), PlayerData!$M:$M,PlayerData!R:R,""),
_xlfn.XLOOKUP(_xlfn.CONCAT(5,"-",$A312, "-", "A"), PlayerData!$M:$M,PlayerData!R:R,""),
_xlfn.XLOOKUP(_xlfn.CONCAT(6,"-",$A312, "-", "A"), PlayerData!$M:$M,PlayerData!R:R,""),
_xlfn.XLOOKUP(_xlfn.CONCAT(7,"-",$A312, "-", "A"), PlayerData!$M:$M,PlayerData!R:R,""),
_xlfn.XLOOKUP(_xlfn.CONCAT(8,"-",$A312, "-", "A"), PlayerData!$M:$M,PlayerData!R:R,""),
_xlfn.XLOOKUP(_xlfn.CONCAT(9,"-",$A312, "-", "A"), PlayerData!$M:$M,PlayerData!R:R,""),
_xlfn.XLOOKUP(_xlfn.CONCAT(10,"-",$A312, "-", "A"), PlayerData!$M:$M,PlayerData!R:R,""),
_xlfn.XLOOKUP(_xlfn.CONCAT(11,"-",$A312, "-", "A"), PlayerData!$M:$M,PlayerData!R:R,""),
_xlfn.XLOOKUP(_xlfn.CONCAT(12,"-",$A312, "-", "A"), PlayerData!$M:$M,PlayerData!R:R,""),
_xlfn.XLOOKUP(_xlfn.CONCAT(13,"-",$A312, "-", "A"), PlayerData!$M:$M,PlayerData!R:R,""),
_xlfn.XLOOKUP(_xlfn.CONCAT(14,"-",$A312, "-", "A"), PlayerData!$M:$M,PlayerData!R:R,""),
_xlfn.XLOOKUP(_xlfn.CONCAT(15,"-",$A312, "-", "A"), PlayerData!$M:$M,PlayerData!R:R,""),
_xlfn.XLOOKUP(_xlfn.CONCAT(16,"-",$A312, "-", "A"), PlayerData!$M:$M,PlayerData!R:R,""),
_xlfn.XLOOKUP(_xlfn.CONCAT(17,"-",$A312, "-", "A"), PlayerData!$M:$M,PlayerData!R:R,""),
_xlfn.XLOOKUP(_xlfn.CONCAT(18,"-",$A312, "-", "A"), PlayerData!$M:$M,PlayerData!R:R,"")))</f>
        <v>2.16</v>
      </c>
      <c r="N312" s="134">
        <f t="shared" si="29"/>
        <v>45.454545454545453</v>
      </c>
      <c r="O312" s="134">
        <f t="shared" si="30"/>
        <v>22.727272727272727</v>
      </c>
      <c r="P312" s="73">
        <f t="shared" si="31"/>
        <v>29.110512129380059</v>
      </c>
      <c r="Q312" s="132" cm="1">
        <f t="array" ref="Q312">IF(OR($A312=Solver!$T$12:$T$201),0,SUMPRODUCT($H312:$J312,$T$4:$V$4))</f>
        <v>0</v>
      </c>
      <c r="R312" s="73" cm="1">
        <f t="array" ref="R312">IF(OR($A312=Solver!$T$12:$T$201),0, SUMPRODUCT($N312:$P312, $T$4:$V$4))</f>
        <v>29.110512129380059</v>
      </c>
    </row>
    <row r="313" spans="1:18">
      <c r="A313" s="55">
        <v>311</v>
      </c>
      <c r="B313" s="55" t="str">
        <f>_xlfn.XLOOKUP($A313, PlayerData!$B$3:$B$394, PlayerData!C$3:C$394)</f>
        <v>LEI</v>
      </c>
      <c r="C313" s="55" t="str">
        <f>_xlfn.XLOOKUP($A313, PlayerData!$B$3:$B$394, PlayerData!D$3:D$394)</f>
        <v>D</v>
      </c>
      <c r="D313" s="31" t="str">
        <f>_xlfn.XLOOKUP($A313, PlayerData!$B$3:$B$394, PlayerData!E$3:E$394)</f>
        <v>Fuchs</v>
      </c>
      <c r="E313" s="136" cm="1">
        <f t="array" ref="E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"H"), PlayerData!$G:$G,PlayerData!H:H,""),
_xlfn.XLOOKUP(_xlfn.CONCAT(1,"-",$A313, "-", "H"), PlayerData!$G:$G,PlayerData!H:H,""),
_xlfn.XLOOKUP(_xlfn.CONCAT(2,"-",$A313, "-", "H"), PlayerData!$G:$G,PlayerData!H:H,""),
_xlfn.XLOOKUP(_xlfn.CONCAT(3,"-",$A313, "-", "H"), PlayerData!$G:$G,PlayerData!H:H,""),
_xlfn.XLOOKUP(_xlfn.CONCAT(4,"-",$A313, "-", "H"), PlayerData!$G:$G,PlayerData!H:H,""),
_xlfn.XLOOKUP(_xlfn.CONCAT(5,"-",$A313, "-", "H"), PlayerData!$G:$G,PlayerData!H:H,""),
_xlfn.XLOOKUP(_xlfn.CONCAT(6,"-",$A313, "-", "H"), PlayerData!$G:$G,PlayerData!H:H,""),
_xlfn.XLOOKUP(_xlfn.CONCAT(7,"-",$A313, "-", "H"), PlayerData!$G:$G,PlayerData!H:H,""),
_xlfn.XLOOKUP(_xlfn.CONCAT(8,"-",$A313, "-", "H"), PlayerData!$G:$G,PlayerData!H:H,""),
_xlfn.XLOOKUP(_xlfn.CONCAT(9,"-",$A313, "-", "H"), PlayerData!$G:$G,PlayerData!H:H,""),
_xlfn.XLOOKUP(_xlfn.CONCAT(10,"-",$A313, "-", "H"), PlayerData!$G:$G,PlayerData!H:H,""),
_xlfn.XLOOKUP(_xlfn.CONCAT(11,"-",$A313, "-", "H"), PlayerData!$G:$G,PlayerData!H:H,""),
_xlfn.XLOOKUP(_xlfn.CONCAT(12,"-",$A313, "-", "H"), PlayerData!$G:$G,PlayerData!H:H,""),
_xlfn.XLOOKUP(_xlfn.CONCAT(13,"-",$A313, "-", "H"), PlayerData!$G:$G,PlayerData!H:H,""),
_xlfn.XLOOKUP(_xlfn.CONCAT(14,"-",$A313, "-", "H"), PlayerData!$G:$G,PlayerData!H:H,""),
_xlfn.XLOOKUP(_xlfn.CONCAT(15,"-",$A313, "-", "H"), PlayerData!$G:$G,PlayerData!H:H,""),
_xlfn.XLOOKUP(_xlfn.CONCAT(16,"-",$A313, "-", "H"), PlayerData!$G:$G,PlayerData!H:H,""),
_xlfn.XLOOKUP(_xlfn.CONCAT(17,"-",$A313, "-", "H"), PlayerData!$G:$G,PlayerData!H:H,""),
_xlfn.XLOOKUP(_xlfn.CONCAT(18,"-",$A313, "-", "H"), PlayerData!$G:$G,PlayerData!H:H,"")))</f>
        <v>0</v>
      </c>
      <c r="F313" s="136" cm="1">
        <f t="array" ref="F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"H"), PlayerData!$G:$G,PlayerData!I:I,""),
_xlfn.XLOOKUP(_xlfn.CONCAT(1,"-",$A313, "-", "H"), PlayerData!$G:$G,PlayerData!I:I,""),
_xlfn.XLOOKUP(_xlfn.CONCAT(2,"-",$A313, "-", "H"), PlayerData!$G:$G,PlayerData!I:I,""),
_xlfn.XLOOKUP(_xlfn.CONCAT(3,"-",$A313, "-", "H"), PlayerData!$G:$G,PlayerData!I:I,""),
_xlfn.XLOOKUP(_xlfn.CONCAT(4,"-",$A313, "-", "H"), PlayerData!$G:$G,PlayerData!I:I,""),
_xlfn.XLOOKUP(_xlfn.CONCAT(5,"-",$A313, "-", "H"), PlayerData!$G:$G,PlayerData!I:I,""),
_xlfn.XLOOKUP(_xlfn.CONCAT(6,"-",$A313, "-", "H"), PlayerData!$G:$G,PlayerData!I:I,""),
_xlfn.XLOOKUP(_xlfn.CONCAT(7,"-",$A313, "-", "H"), PlayerData!$G:$G,PlayerData!I:I,""),
_xlfn.XLOOKUP(_xlfn.CONCAT(8,"-",$A313, "-", "H"), PlayerData!$G:$G,PlayerData!I:I,""),
_xlfn.XLOOKUP(_xlfn.CONCAT(9,"-",$A313, "-", "H"), PlayerData!$G:$G,PlayerData!I:I,""),
_xlfn.XLOOKUP(_xlfn.CONCAT(10,"-",$A313, "-", "H"), PlayerData!$G:$G,PlayerData!I:I,""),
_xlfn.XLOOKUP(_xlfn.CONCAT(11,"-",$A313, "-", "H"), PlayerData!$G:$G,PlayerData!I:I,""),
_xlfn.XLOOKUP(_xlfn.CONCAT(12,"-",$A313, "-", "H"), PlayerData!$G:$G,PlayerData!I:I,""),
_xlfn.XLOOKUP(_xlfn.CONCAT(13,"-",$A313, "-", "H"), PlayerData!$G:$G,PlayerData!I:I,""),
_xlfn.XLOOKUP(_xlfn.CONCAT(14,"-",$A313, "-", "H"), PlayerData!$G:$G,PlayerData!I:I,""),
_xlfn.XLOOKUP(_xlfn.CONCAT(15,"-",$A313, "-", "H"), PlayerData!$G:$G,PlayerData!I:I,""),
_xlfn.XLOOKUP(_xlfn.CONCAT(16,"-",$A313, "-", "H"), PlayerData!$G:$G,PlayerData!I:I,""),
_xlfn.XLOOKUP(_xlfn.CONCAT(17,"-",$A313, "-", "H"), PlayerData!$G:$G,PlayerData!I:I,""),
_xlfn.XLOOKUP(_xlfn.CONCAT(18,"-",$A313, "-", "H"), PlayerData!$G:$G,PlayerData!I:I,"")))</f>
        <v>0</v>
      </c>
      <c r="G313" s="90" cm="1">
        <f t="array" ref="G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"H"), PlayerData!$G:$G,PlayerData!L:L,""),
_xlfn.XLOOKUP(_xlfn.CONCAT(1,"-",$A313, "-", "H"), PlayerData!$G:$G,PlayerData!L:L,""),
_xlfn.XLOOKUP(_xlfn.CONCAT(2,"-",$A313, "-", "H"), PlayerData!$G:$G,PlayerData!L:L,""),
_xlfn.XLOOKUP(_xlfn.CONCAT(3,"-",$A313, "-", "H"), PlayerData!$G:$G,PlayerData!L:L,""),
_xlfn.XLOOKUP(_xlfn.CONCAT(4,"-",$A313, "-", "H"), PlayerData!$G:$G,PlayerData!L:L,""),
_xlfn.XLOOKUP(_xlfn.CONCAT(5,"-",$A313, "-", "H"), PlayerData!$G:$G,PlayerData!L:L,""),
_xlfn.XLOOKUP(_xlfn.CONCAT(6,"-",$A313, "-", "H"), PlayerData!$G:$G,PlayerData!L:L,""),
_xlfn.XLOOKUP(_xlfn.CONCAT(7,"-",$A313, "-", "H"), PlayerData!$G:$G,PlayerData!L:L,""),
_xlfn.XLOOKUP(_xlfn.CONCAT(8,"-",$A313, "-", "H"), PlayerData!$G:$G,PlayerData!L:L,""),
_xlfn.XLOOKUP(_xlfn.CONCAT(9,"-",$A313, "-", "H"), PlayerData!$G:$G,PlayerData!L:L,""),
_xlfn.XLOOKUP(_xlfn.CONCAT(10,"-",$A313, "-", "H"), PlayerData!$G:$G,PlayerData!L:L,""),
_xlfn.XLOOKUP(_xlfn.CONCAT(11,"-",$A313, "-", "H"), PlayerData!$G:$G,PlayerData!L:L,""),
_xlfn.XLOOKUP(_xlfn.CONCAT(12,"-",$A313, "-", "H"), PlayerData!$G:$G,PlayerData!L:L,""),
_xlfn.XLOOKUP(_xlfn.CONCAT(13,"-",$A313, "-", "H"), PlayerData!$G:$G,PlayerData!L:L,""),
_xlfn.XLOOKUP(_xlfn.CONCAT(14,"-",$A313, "-", "H"), PlayerData!$G:$G,PlayerData!L:L,""),
_xlfn.XLOOKUP(_xlfn.CONCAT(15,"-",$A313, "-", "H"), PlayerData!$G:$G,PlayerData!L:L,""),
_xlfn.XLOOKUP(_xlfn.CONCAT(16,"-",$A313, "-", "H"), PlayerData!$G:$G,PlayerData!L:L,""),
_xlfn.XLOOKUP(_xlfn.CONCAT(17,"-",$A313, "-", "H"), PlayerData!$G:$G,PlayerData!L:L,""),
_xlfn.XLOOKUP(_xlfn.CONCAT(18,"-",$A313, "-", "H"), PlayerData!$G:$G,PlayerData!L:L,"")))</f>
        <v>0</v>
      </c>
      <c r="H313" s="132">
        <f t="shared" si="26"/>
        <v>0</v>
      </c>
      <c r="I313" s="132">
        <f t="shared" si="27"/>
        <v>0</v>
      </c>
      <c r="J313" s="72">
        <f t="shared" si="28"/>
        <v>0</v>
      </c>
      <c r="K313" s="138" cm="1">
        <f t="array" ref="K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"A"), PlayerData!$M:$M,PlayerData!N:N,""),
_xlfn.XLOOKUP(_xlfn.CONCAT(1,"-",$A313, "-", "A"), PlayerData!$M:$M,PlayerData!N:N,""),
_xlfn.XLOOKUP(_xlfn.CONCAT(2,"-",$A313, "-", "A"), PlayerData!$M:$M,PlayerData!N:N,""),
_xlfn.XLOOKUP(_xlfn.CONCAT(3,"-",$A313, "-", "A"), PlayerData!$M:$M,PlayerData!N:N,""),
_xlfn.XLOOKUP(_xlfn.CONCAT(4,"-",$A313, "-", "A"), PlayerData!$M:$M,PlayerData!N:N,""),
_xlfn.XLOOKUP(_xlfn.CONCAT(5,"-",$A313, "-", "A"), PlayerData!$M:$M,PlayerData!N:N,""),
_xlfn.XLOOKUP(_xlfn.CONCAT(6,"-",$A313, "-", "A"), PlayerData!$M:$M,PlayerData!N:N,""),
_xlfn.XLOOKUP(_xlfn.CONCAT(7,"-",$A313, "-", "A"), PlayerData!$M:$M,PlayerData!N:N,""),
_xlfn.XLOOKUP(_xlfn.CONCAT(8,"-",$A313, "-", "A"), PlayerData!$M:$M,PlayerData!N:N,""),
_xlfn.XLOOKUP(_xlfn.CONCAT(9,"-",$A313, "-", "A"), PlayerData!$M:$M,PlayerData!N:N,""),
_xlfn.XLOOKUP(_xlfn.CONCAT(10,"-",$A313, "-", "A"), PlayerData!$M:$M,PlayerData!N:N,""),
_xlfn.XLOOKUP(_xlfn.CONCAT(11,"-",$A313, "-", "A"), PlayerData!$M:$M,PlayerData!N:N,""),
_xlfn.XLOOKUP(_xlfn.CONCAT(12,"-",$A313, "-", "A"), PlayerData!$M:$M,PlayerData!N:N,""),
_xlfn.XLOOKUP(_xlfn.CONCAT(13,"-",$A313, "-", "A"), PlayerData!$M:$M,PlayerData!N:N,""),
_xlfn.XLOOKUP(_xlfn.CONCAT(14,"-",$A313, "-", "A"), PlayerData!$M:$M,PlayerData!N:N,""),
_xlfn.XLOOKUP(_xlfn.CONCAT(15,"-",$A313, "-", "A"), PlayerData!$M:$M,PlayerData!N:N,""),
_xlfn.XLOOKUP(_xlfn.CONCAT(16,"-",$A313, "-", "A"), PlayerData!$M:$M,PlayerData!N:N,""),
_xlfn.XLOOKUP(_xlfn.CONCAT(17,"-",$A313, "-", "A"), PlayerData!$M:$M,PlayerData!N:N,""),
_xlfn.XLOOKUP(_xlfn.CONCAT(18,"-",$A313, "-", "A"), PlayerData!$M:$M,PlayerData!N:N,"")))</f>
        <v>0</v>
      </c>
      <c r="L313" s="138" cm="1">
        <f t="array" ref="L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"A"), PlayerData!$M:$M,PlayerData!O:O,""),
_xlfn.XLOOKUP(_xlfn.CONCAT(1,"-",$A313, "-", "A"), PlayerData!$M:$M,PlayerData!O:O,""),
_xlfn.XLOOKUP(_xlfn.CONCAT(2,"-",$A313, "-", "A"), PlayerData!$M:$M,PlayerData!O:O,""),
_xlfn.XLOOKUP(_xlfn.CONCAT(3,"-",$A313, "-", "A"), PlayerData!$M:$M,PlayerData!O:O,""),
_xlfn.XLOOKUP(_xlfn.CONCAT(4,"-",$A313, "-", "A"), PlayerData!$M:$M,PlayerData!O:O,""),
_xlfn.XLOOKUP(_xlfn.CONCAT(5,"-",$A313, "-", "A"), PlayerData!$M:$M,PlayerData!O:O,""),
_xlfn.XLOOKUP(_xlfn.CONCAT(6,"-",$A313, "-", "A"), PlayerData!$M:$M,PlayerData!O:O,""),
_xlfn.XLOOKUP(_xlfn.CONCAT(7,"-",$A313, "-", "A"), PlayerData!$M:$M,PlayerData!O:O,""),
_xlfn.XLOOKUP(_xlfn.CONCAT(8,"-",$A313, "-", "A"), PlayerData!$M:$M,PlayerData!O:O,""),
_xlfn.XLOOKUP(_xlfn.CONCAT(9,"-",$A313, "-", "A"), PlayerData!$M:$M,PlayerData!O:O,""),
_xlfn.XLOOKUP(_xlfn.CONCAT(10,"-",$A313, "-", "A"), PlayerData!$M:$M,PlayerData!O:O,""),
_xlfn.XLOOKUP(_xlfn.CONCAT(11,"-",$A313, "-", "A"), PlayerData!$M:$M,PlayerData!O:O,""),
_xlfn.XLOOKUP(_xlfn.CONCAT(12,"-",$A313, "-", "A"), PlayerData!$M:$M,PlayerData!O:O,""),
_xlfn.XLOOKUP(_xlfn.CONCAT(13,"-",$A313, "-", "A"), PlayerData!$M:$M,PlayerData!O:O,""),
_xlfn.XLOOKUP(_xlfn.CONCAT(14,"-",$A313, "-", "A"), PlayerData!$M:$M,PlayerData!O:O,""),
_xlfn.XLOOKUP(_xlfn.CONCAT(15,"-",$A313, "-", "A"), PlayerData!$M:$M,PlayerData!O:O,""),
_xlfn.XLOOKUP(_xlfn.CONCAT(16,"-",$A313, "-", "A"), PlayerData!$M:$M,PlayerData!O:O,""),
_xlfn.XLOOKUP(_xlfn.CONCAT(17,"-",$A313, "-", "A"), PlayerData!$M:$M,PlayerData!O:O,""),
_xlfn.XLOOKUP(_xlfn.CONCAT(18,"-",$A313, "-", "A"), PlayerData!$M:$M,PlayerData!O:O,"")))</f>
        <v>0</v>
      </c>
      <c r="M313" s="96" cm="1">
        <f t="array" ref="M31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_xlfn.XLOOKUP(_xlfn.CONCAT(0,"-",$A313, "-", "A"), PlayerData!$M:$M,PlayerData!R:R,""),
_xlfn.XLOOKUP(_xlfn.CONCAT(1,"-",$A313, "-", "A"), PlayerData!$M:$M,PlayerData!R:R,""),
_xlfn.XLOOKUP(_xlfn.CONCAT(2,"-",$A313, "-", "A"), PlayerData!$M:$M,PlayerData!R:R,""),
_xlfn.XLOOKUP(_xlfn.CONCAT(3,"-",$A313, "-", "A"), PlayerData!$M:$M,PlayerData!R:R,""),
_xlfn.XLOOKUP(_xlfn.CONCAT(4,"-",$A313, "-", "A"), PlayerData!$M:$M,PlayerData!R:R,""),
_xlfn.XLOOKUP(_xlfn.CONCAT(5,"-",$A313, "-", "A"), PlayerData!$M:$M,PlayerData!R:R,""),
_xlfn.XLOOKUP(_xlfn.CONCAT(6,"-",$A313, "-", "A"), PlayerData!$M:$M,PlayerData!R:R,""),
_xlfn.XLOOKUP(_xlfn.CONCAT(7,"-",$A313, "-", "A"), PlayerData!$M:$M,PlayerData!R:R,""),
_xlfn.XLOOKUP(_xlfn.CONCAT(8,"-",$A313, "-", "A"), PlayerData!$M:$M,PlayerData!R:R,""),
_xlfn.XLOOKUP(_xlfn.CONCAT(9,"-",$A313, "-", "A"), PlayerData!$M:$M,PlayerData!R:R,""),
_xlfn.XLOOKUP(_xlfn.CONCAT(10,"-",$A313, "-", "A"), PlayerData!$M:$M,PlayerData!R:R,""),
_xlfn.XLOOKUP(_xlfn.CONCAT(11,"-",$A313, "-", "A"), PlayerData!$M:$M,PlayerData!R:R,""),
_xlfn.XLOOKUP(_xlfn.CONCAT(12,"-",$A313, "-", "A"), PlayerData!$M:$M,PlayerData!R:R,""),
_xlfn.XLOOKUP(_xlfn.CONCAT(13,"-",$A313, "-", "A"), PlayerData!$M:$M,PlayerData!R:R,""),
_xlfn.XLOOKUP(_xlfn.CONCAT(14,"-",$A313, "-", "A"), PlayerData!$M:$M,PlayerData!R:R,""),
_xlfn.XLOOKUP(_xlfn.CONCAT(15,"-",$A313, "-", "A"), PlayerData!$M:$M,PlayerData!R:R,""),
_xlfn.XLOOKUP(_xlfn.CONCAT(16,"-",$A313, "-", "A"), PlayerData!$M:$M,PlayerData!R:R,""),
_xlfn.XLOOKUP(_xlfn.CONCAT(17,"-",$A313, "-", "A"), PlayerData!$M:$M,PlayerData!R:R,""),
_xlfn.XLOOKUP(_xlfn.CONCAT(18,"-",$A313, "-", "A"), PlayerData!$M:$M,PlayerData!R:R,"")))</f>
        <v>0.27</v>
      </c>
      <c r="N313" s="134">
        <f t="shared" si="29"/>
        <v>0</v>
      </c>
      <c r="O313" s="134">
        <f t="shared" si="30"/>
        <v>0</v>
      </c>
      <c r="P313" s="73">
        <f t="shared" si="31"/>
        <v>3.6388140161725073</v>
      </c>
      <c r="Q313" s="132" cm="1">
        <f t="array" ref="Q313">IF(OR($A313=Solver!$T$12:$T$201),0,SUMPRODUCT($H313:$J313,$T$4:$V$4))</f>
        <v>0</v>
      </c>
      <c r="R313" s="73" cm="1">
        <f t="array" ref="R313">IF(OR($A313=Solver!$T$12:$T$201),0, SUMPRODUCT($N313:$P313, $T$4:$V$4))</f>
        <v>3.6388140161725073</v>
      </c>
    </row>
    <row r="314" spans="1:18">
      <c r="A314" s="55">
        <v>312</v>
      </c>
      <c r="B314" s="55" t="str">
        <f>_xlfn.XLOOKUP($A314, PlayerData!$B$3:$B$394, PlayerData!C$3:C$394)</f>
        <v>NEW</v>
      </c>
      <c r="C314" s="55" t="str">
        <f>_xlfn.XLOOKUP($A314, PlayerData!$B$3:$B$394, PlayerData!D$3:D$394)</f>
        <v>D</v>
      </c>
      <c r="D314" s="31" t="str">
        <f>_xlfn.XLOOKUP($A314, PlayerData!$B$3:$B$394, PlayerData!E$3:E$394)</f>
        <v>Yedlin</v>
      </c>
      <c r="E314" s="136" cm="1">
        <f t="array" ref="E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"H"), PlayerData!$G:$G,PlayerData!H:H,""),
_xlfn.XLOOKUP(_xlfn.CONCAT(1,"-",$A314, "-", "H"), PlayerData!$G:$G,PlayerData!H:H,""),
_xlfn.XLOOKUP(_xlfn.CONCAT(2,"-",$A314, "-", "H"), PlayerData!$G:$G,PlayerData!H:H,""),
_xlfn.XLOOKUP(_xlfn.CONCAT(3,"-",$A314, "-", "H"), PlayerData!$G:$G,PlayerData!H:H,""),
_xlfn.XLOOKUP(_xlfn.CONCAT(4,"-",$A314, "-", "H"), PlayerData!$G:$G,PlayerData!H:H,""),
_xlfn.XLOOKUP(_xlfn.CONCAT(5,"-",$A314, "-", "H"), PlayerData!$G:$G,PlayerData!H:H,""),
_xlfn.XLOOKUP(_xlfn.CONCAT(6,"-",$A314, "-", "H"), PlayerData!$G:$G,PlayerData!H:H,""),
_xlfn.XLOOKUP(_xlfn.CONCAT(7,"-",$A314, "-", "H"), PlayerData!$G:$G,PlayerData!H:H,""),
_xlfn.XLOOKUP(_xlfn.CONCAT(8,"-",$A314, "-", "H"), PlayerData!$G:$G,PlayerData!H:H,""),
_xlfn.XLOOKUP(_xlfn.CONCAT(9,"-",$A314, "-", "H"), PlayerData!$G:$G,PlayerData!H:H,""),
_xlfn.XLOOKUP(_xlfn.CONCAT(10,"-",$A314, "-", "H"), PlayerData!$G:$G,PlayerData!H:H,""),
_xlfn.XLOOKUP(_xlfn.CONCAT(11,"-",$A314, "-", "H"), PlayerData!$G:$G,PlayerData!H:H,""),
_xlfn.XLOOKUP(_xlfn.CONCAT(12,"-",$A314, "-", "H"), PlayerData!$G:$G,PlayerData!H:H,""),
_xlfn.XLOOKUP(_xlfn.CONCAT(13,"-",$A314, "-", "H"), PlayerData!$G:$G,PlayerData!H:H,""),
_xlfn.XLOOKUP(_xlfn.CONCAT(14,"-",$A314, "-", "H"), PlayerData!$G:$G,PlayerData!H:H,""),
_xlfn.XLOOKUP(_xlfn.CONCAT(15,"-",$A314, "-", "H"), PlayerData!$G:$G,PlayerData!H:H,""),
_xlfn.XLOOKUP(_xlfn.CONCAT(16,"-",$A314, "-", "H"), PlayerData!$G:$G,PlayerData!H:H,""),
_xlfn.XLOOKUP(_xlfn.CONCAT(17,"-",$A314, "-", "H"), PlayerData!$G:$G,PlayerData!H:H,""),
_xlfn.XLOOKUP(_xlfn.CONCAT(18,"-",$A314, "-", "H"), PlayerData!$G:$G,PlayerData!H:H,"")))</f>
        <v>0</v>
      </c>
      <c r="F314" s="136" cm="1">
        <f t="array" ref="F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"H"), PlayerData!$G:$G,PlayerData!I:I,""),
_xlfn.XLOOKUP(_xlfn.CONCAT(1,"-",$A314, "-", "H"), PlayerData!$G:$G,PlayerData!I:I,""),
_xlfn.XLOOKUP(_xlfn.CONCAT(2,"-",$A314, "-", "H"), PlayerData!$G:$G,PlayerData!I:I,""),
_xlfn.XLOOKUP(_xlfn.CONCAT(3,"-",$A314, "-", "H"), PlayerData!$G:$G,PlayerData!I:I,""),
_xlfn.XLOOKUP(_xlfn.CONCAT(4,"-",$A314, "-", "H"), PlayerData!$G:$G,PlayerData!I:I,""),
_xlfn.XLOOKUP(_xlfn.CONCAT(5,"-",$A314, "-", "H"), PlayerData!$G:$G,PlayerData!I:I,""),
_xlfn.XLOOKUP(_xlfn.CONCAT(6,"-",$A314, "-", "H"), PlayerData!$G:$G,PlayerData!I:I,""),
_xlfn.XLOOKUP(_xlfn.CONCAT(7,"-",$A314, "-", "H"), PlayerData!$G:$G,PlayerData!I:I,""),
_xlfn.XLOOKUP(_xlfn.CONCAT(8,"-",$A314, "-", "H"), PlayerData!$G:$G,PlayerData!I:I,""),
_xlfn.XLOOKUP(_xlfn.CONCAT(9,"-",$A314, "-", "H"), PlayerData!$G:$G,PlayerData!I:I,""),
_xlfn.XLOOKUP(_xlfn.CONCAT(10,"-",$A314, "-", "H"), PlayerData!$G:$G,PlayerData!I:I,""),
_xlfn.XLOOKUP(_xlfn.CONCAT(11,"-",$A314, "-", "H"), PlayerData!$G:$G,PlayerData!I:I,""),
_xlfn.XLOOKUP(_xlfn.CONCAT(12,"-",$A314, "-", "H"), PlayerData!$G:$G,PlayerData!I:I,""),
_xlfn.XLOOKUP(_xlfn.CONCAT(13,"-",$A314, "-", "H"), PlayerData!$G:$G,PlayerData!I:I,""),
_xlfn.XLOOKUP(_xlfn.CONCAT(14,"-",$A314, "-", "H"), PlayerData!$G:$G,PlayerData!I:I,""),
_xlfn.XLOOKUP(_xlfn.CONCAT(15,"-",$A314, "-", "H"), PlayerData!$G:$G,PlayerData!I:I,""),
_xlfn.XLOOKUP(_xlfn.CONCAT(16,"-",$A314, "-", "H"), PlayerData!$G:$G,PlayerData!I:I,""),
_xlfn.XLOOKUP(_xlfn.CONCAT(17,"-",$A314, "-", "H"), PlayerData!$G:$G,PlayerData!I:I,""),
_xlfn.XLOOKUP(_xlfn.CONCAT(18,"-",$A314, "-", "H"), PlayerData!$G:$G,PlayerData!I:I,"")))</f>
        <v>0</v>
      </c>
      <c r="G314" s="90" cm="1">
        <f t="array" ref="G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"H"), PlayerData!$G:$G,PlayerData!L:L,""),
_xlfn.XLOOKUP(_xlfn.CONCAT(1,"-",$A314, "-", "H"), PlayerData!$G:$G,PlayerData!L:L,""),
_xlfn.XLOOKUP(_xlfn.CONCAT(2,"-",$A314, "-", "H"), PlayerData!$G:$G,PlayerData!L:L,""),
_xlfn.XLOOKUP(_xlfn.CONCAT(3,"-",$A314, "-", "H"), PlayerData!$G:$G,PlayerData!L:L,""),
_xlfn.XLOOKUP(_xlfn.CONCAT(4,"-",$A314, "-", "H"), PlayerData!$G:$G,PlayerData!L:L,""),
_xlfn.XLOOKUP(_xlfn.CONCAT(5,"-",$A314, "-", "H"), PlayerData!$G:$G,PlayerData!L:L,""),
_xlfn.XLOOKUP(_xlfn.CONCAT(6,"-",$A314, "-", "H"), PlayerData!$G:$G,PlayerData!L:L,""),
_xlfn.XLOOKUP(_xlfn.CONCAT(7,"-",$A314, "-", "H"), PlayerData!$G:$G,PlayerData!L:L,""),
_xlfn.XLOOKUP(_xlfn.CONCAT(8,"-",$A314, "-", "H"), PlayerData!$G:$G,PlayerData!L:L,""),
_xlfn.XLOOKUP(_xlfn.CONCAT(9,"-",$A314, "-", "H"), PlayerData!$G:$G,PlayerData!L:L,""),
_xlfn.XLOOKUP(_xlfn.CONCAT(10,"-",$A314, "-", "H"), PlayerData!$G:$G,PlayerData!L:L,""),
_xlfn.XLOOKUP(_xlfn.CONCAT(11,"-",$A314, "-", "H"), PlayerData!$G:$G,PlayerData!L:L,""),
_xlfn.XLOOKUP(_xlfn.CONCAT(12,"-",$A314, "-", "H"), PlayerData!$G:$G,PlayerData!L:L,""),
_xlfn.XLOOKUP(_xlfn.CONCAT(13,"-",$A314, "-", "H"), PlayerData!$G:$G,PlayerData!L:L,""),
_xlfn.XLOOKUP(_xlfn.CONCAT(14,"-",$A314, "-", "H"), PlayerData!$G:$G,PlayerData!L:L,""),
_xlfn.XLOOKUP(_xlfn.CONCAT(15,"-",$A314, "-", "H"), PlayerData!$G:$G,PlayerData!L:L,""),
_xlfn.XLOOKUP(_xlfn.CONCAT(16,"-",$A314, "-", "H"), PlayerData!$G:$G,PlayerData!L:L,""),
_xlfn.XLOOKUP(_xlfn.CONCAT(17,"-",$A314, "-", "H"), PlayerData!$G:$G,PlayerData!L:L,""),
_xlfn.XLOOKUP(_xlfn.CONCAT(18,"-",$A314, "-", "H"), PlayerData!$G:$G,PlayerData!L:L,"")))</f>
        <v>0.15000000000000002</v>
      </c>
      <c r="H314" s="132">
        <f t="shared" si="26"/>
        <v>0</v>
      </c>
      <c r="I314" s="132">
        <f t="shared" si="27"/>
        <v>0</v>
      </c>
      <c r="J314" s="72">
        <f t="shared" si="28"/>
        <v>2.0215633423180597</v>
      </c>
      <c r="K314" s="138" cm="1">
        <f t="array" ref="K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"A"), PlayerData!$M:$M,PlayerData!N:N,""),
_xlfn.XLOOKUP(_xlfn.CONCAT(1,"-",$A314, "-", "A"), PlayerData!$M:$M,PlayerData!N:N,""),
_xlfn.XLOOKUP(_xlfn.CONCAT(2,"-",$A314, "-", "A"), PlayerData!$M:$M,PlayerData!N:N,""),
_xlfn.XLOOKUP(_xlfn.CONCAT(3,"-",$A314, "-", "A"), PlayerData!$M:$M,PlayerData!N:N,""),
_xlfn.XLOOKUP(_xlfn.CONCAT(4,"-",$A314, "-", "A"), PlayerData!$M:$M,PlayerData!N:N,""),
_xlfn.XLOOKUP(_xlfn.CONCAT(5,"-",$A314, "-", "A"), PlayerData!$M:$M,PlayerData!N:N,""),
_xlfn.XLOOKUP(_xlfn.CONCAT(6,"-",$A314, "-", "A"), PlayerData!$M:$M,PlayerData!N:N,""),
_xlfn.XLOOKUP(_xlfn.CONCAT(7,"-",$A314, "-", "A"), PlayerData!$M:$M,PlayerData!N:N,""),
_xlfn.XLOOKUP(_xlfn.CONCAT(8,"-",$A314, "-", "A"), PlayerData!$M:$M,PlayerData!N:N,""),
_xlfn.XLOOKUP(_xlfn.CONCAT(9,"-",$A314, "-", "A"), PlayerData!$M:$M,PlayerData!N:N,""),
_xlfn.XLOOKUP(_xlfn.CONCAT(10,"-",$A314, "-", "A"), PlayerData!$M:$M,PlayerData!N:N,""),
_xlfn.XLOOKUP(_xlfn.CONCAT(11,"-",$A314, "-", "A"), PlayerData!$M:$M,PlayerData!N:N,""),
_xlfn.XLOOKUP(_xlfn.CONCAT(12,"-",$A314, "-", "A"), PlayerData!$M:$M,PlayerData!N:N,""),
_xlfn.XLOOKUP(_xlfn.CONCAT(13,"-",$A314, "-", "A"), PlayerData!$M:$M,PlayerData!N:N,""),
_xlfn.XLOOKUP(_xlfn.CONCAT(14,"-",$A314, "-", "A"), PlayerData!$M:$M,PlayerData!N:N,""),
_xlfn.XLOOKUP(_xlfn.CONCAT(15,"-",$A314, "-", "A"), PlayerData!$M:$M,PlayerData!N:N,""),
_xlfn.XLOOKUP(_xlfn.CONCAT(16,"-",$A314, "-", "A"), PlayerData!$M:$M,PlayerData!N:N,""),
_xlfn.XLOOKUP(_xlfn.CONCAT(17,"-",$A314, "-", "A"), PlayerData!$M:$M,PlayerData!N:N,""),
_xlfn.XLOOKUP(_xlfn.CONCAT(18,"-",$A314, "-", "A"), PlayerData!$M:$M,PlayerData!N:N,"")))</f>
        <v>0</v>
      </c>
      <c r="L314" s="138" cm="1">
        <f t="array" ref="L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"A"), PlayerData!$M:$M,PlayerData!O:O,""),
_xlfn.XLOOKUP(_xlfn.CONCAT(1,"-",$A314, "-", "A"), PlayerData!$M:$M,PlayerData!O:O,""),
_xlfn.XLOOKUP(_xlfn.CONCAT(2,"-",$A314, "-", "A"), PlayerData!$M:$M,PlayerData!O:O,""),
_xlfn.XLOOKUP(_xlfn.CONCAT(3,"-",$A314, "-", "A"), PlayerData!$M:$M,PlayerData!O:O,""),
_xlfn.XLOOKUP(_xlfn.CONCAT(4,"-",$A314, "-", "A"), PlayerData!$M:$M,PlayerData!O:O,""),
_xlfn.XLOOKUP(_xlfn.CONCAT(5,"-",$A314, "-", "A"), PlayerData!$M:$M,PlayerData!O:O,""),
_xlfn.XLOOKUP(_xlfn.CONCAT(6,"-",$A314, "-", "A"), PlayerData!$M:$M,PlayerData!O:O,""),
_xlfn.XLOOKUP(_xlfn.CONCAT(7,"-",$A314, "-", "A"), PlayerData!$M:$M,PlayerData!O:O,""),
_xlfn.XLOOKUP(_xlfn.CONCAT(8,"-",$A314, "-", "A"), PlayerData!$M:$M,PlayerData!O:O,""),
_xlfn.XLOOKUP(_xlfn.CONCAT(9,"-",$A314, "-", "A"), PlayerData!$M:$M,PlayerData!O:O,""),
_xlfn.XLOOKUP(_xlfn.CONCAT(10,"-",$A314, "-", "A"), PlayerData!$M:$M,PlayerData!O:O,""),
_xlfn.XLOOKUP(_xlfn.CONCAT(11,"-",$A314, "-", "A"), PlayerData!$M:$M,PlayerData!O:O,""),
_xlfn.XLOOKUP(_xlfn.CONCAT(12,"-",$A314, "-", "A"), PlayerData!$M:$M,PlayerData!O:O,""),
_xlfn.XLOOKUP(_xlfn.CONCAT(13,"-",$A314, "-", "A"), PlayerData!$M:$M,PlayerData!O:O,""),
_xlfn.XLOOKUP(_xlfn.CONCAT(14,"-",$A314, "-", "A"), PlayerData!$M:$M,PlayerData!O:O,""),
_xlfn.XLOOKUP(_xlfn.CONCAT(15,"-",$A314, "-", "A"), PlayerData!$M:$M,PlayerData!O:O,""),
_xlfn.XLOOKUP(_xlfn.CONCAT(16,"-",$A314, "-", "A"), PlayerData!$M:$M,PlayerData!O:O,""),
_xlfn.XLOOKUP(_xlfn.CONCAT(17,"-",$A314, "-", "A"), PlayerData!$M:$M,PlayerData!O:O,""),
_xlfn.XLOOKUP(_xlfn.CONCAT(18,"-",$A314, "-", "A"), PlayerData!$M:$M,PlayerData!O:O,"")))</f>
        <v>0</v>
      </c>
      <c r="M314" s="96" cm="1">
        <f t="array" ref="M31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_xlfn.XLOOKUP(_xlfn.CONCAT(0,"-",$A314, "-", "A"), PlayerData!$M:$M,PlayerData!R:R,""),
_xlfn.XLOOKUP(_xlfn.CONCAT(1,"-",$A314, "-", "A"), PlayerData!$M:$M,PlayerData!R:R,""),
_xlfn.XLOOKUP(_xlfn.CONCAT(2,"-",$A314, "-", "A"), PlayerData!$M:$M,PlayerData!R:R,""),
_xlfn.XLOOKUP(_xlfn.CONCAT(3,"-",$A314, "-", "A"), PlayerData!$M:$M,PlayerData!R:R,""),
_xlfn.XLOOKUP(_xlfn.CONCAT(4,"-",$A314, "-", "A"), PlayerData!$M:$M,PlayerData!R:R,""),
_xlfn.XLOOKUP(_xlfn.CONCAT(5,"-",$A314, "-", "A"), PlayerData!$M:$M,PlayerData!R:R,""),
_xlfn.XLOOKUP(_xlfn.CONCAT(6,"-",$A314, "-", "A"), PlayerData!$M:$M,PlayerData!R:R,""),
_xlfn.XLOOKUP(_xlfn.CONCAT(7,"-",$A314, "-", "A"), PlayerData!$M:$M,PlayerData!R:R,""),
_xlfn.XLOOKUP(_xlfn.CONCAT(8,"-",$A314, "-", "A"), PlayerData!$M:$M,PlayerData!R:R,""),
_xlfn.XLOOKUP(_xlfn.CONCAT(9,"-",$A314, "-", "A"), PlayerData!$M:$M,PlayerData!R:R,""),
_xlfn.XLOOKUP(_xlfn.CONCAT(10,"-",$A314, "-", "A"), PlayerData!$M:$M,PlayerData!R:R,""),
_xlfn.XLOOKUP(_xlfn.CONCAT(11,"-",$A314, "-", "A"), PlayerData!$M:$M,PlayerData!R:R,""),
_xlfn.XLOOKUP(_xlfn.CONCAT(12,"-",$A314, "-", "A"), PlayerData!$M:$M,PlayerData!R:R,""),
_xlfn.XLOOKUP(_xlfn.CONCAT(13,"-",$A314, "-", "A"), PlayerData!$M:$M,PlayerData!R:R,""),
_xlfn.XLOOKUP(_xlfn.CONCAT(14,"-",$A314, "-", "A"), PlayerData!$M:$M,PlayerData!R:R,""),
_xlfn.XLOOKUP(_xlfn.CONCAT(15,"-",$A314, "-", "A"), PlayerData!$M:$M,PlayerData!R:R,""),
_xlfn.XLOOKUP(_xlfn.CONCAT(16,"-",$A314, "-", "A"), PlayerData!$M:$M,PlayerData!R:R,""),
_xlfn.XLOOKUP(_xlfn.CONCAT(17,"-",$A314, "-", "A"), PlayerData!$M:$M,PlayerData!R:R,""),
_xlfn.XLOOKUP(_xlfn.CONCAT(18,"-",$A314, "-", "A"), PlayerData!$M:$M,PlayerData!R:R,"")))</f>
        <v>0</v>
      </c>
      <c r="N314" s="134">
        <f t="shared" si="29"/>
        <v>0</v>
      </c>
      <c r="O314" s="134">
        <f t="shared" si="30"/>
        <v>0</v>
      </c>
      <c r="P314" s="73">
        <f t="shared" si="31"/>
        <v>0</v>
      </c>
      <c r="Q314" s="132" cm="1">
        <f t="array" ref="Q314">IF(OR($A314=Solver!$T$12:$T$201),0,SUMPRODUCT($H314:$J314,$T$4:$V$4))</f>
        <v>2.0215633423180597</v>
      </c>
      <c r="R314" s="73" cm="1">
        <f t="array" ref="R314">IF(OR($A314=Solver!$T$12:$T$201),0, SUMPRODUCT($N314:$P314, $T$4:$V$4))</f>
        <v>0</v>
      </c>
    </row>
    <row r="315" spans="1:18">
      <c r="A315" s="55">
        <v>313</v>
      </c>
      <c r="B315" s="55" t="str">
        <f>_xlfn.XLOOKUP($A315, PlayerData!$B$3:$B$394, PlayerData!C$3:C$394)</f>
        <v>NEW</v>
      </c>
      <c r="C315" s="55" t="str">
        <f>_xlfn.XLOOKUP($A315, PlayerData!$B$3:$B$394, PlayerData!D$3:D$394)</f>
        <v>D</v>
      </c>
      <c r="D315" s="31" t="str">
        <f>_xlfn.XLOOKUP($A315, PlayerData!$B$3:$B$394, PlayerData!E$3:E$394)</f>
        <v>Clark</v>
      </c>
      <c r="E315" s="136" cm="1">
        <f t="array" ref="E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"H"), PlayerData!$G:$G,PlayerData!H:H,""),
_xlfn.XLOOKUP(_xlfn.CONCAT(1,"-",$A315, "-", "H"), PlayerData!$G:$G,PlayerData!H:H,""),
_xlfn.XLOOKUP(_xlfn.CONCAT(2,"-",$A315, "-", "H"), PlayerData!$G:$G,PlayerData!H:H,""),
_xlfn.XLOOKUP(_xlfn.CONCAT(3,"-",$A315, "-", "H"), PlayerData!$G:$G,PlayerData!H:H,""),
_xlfn.XLOOKUP(_xlfn.CONCAT(4,"-",$A315, "-", "H"), PlayerData!$G:$G,PlayerData!H:H,""),
_xlfn.XLOOKUP(_xlfn.CONCAT(5,"-",$A315, "-", "H"), PlayerData!$G:$G,PlayerData!H:H,""),
_xlfn.XLOOKUP(_xlfn.CONCAT(6,"-",$A315, "-", "H"), PlayerData!$G:$G,PlayerData!H:H,""),
_xlfn.XLOOKUP(_xlfn.CONCAT(7,"-",$A315, "-", "H"), PlayerData!$G:$G,PlayerData!H:H,""),
_xlfn.XLOOKUP(_xlfn.CONCAT(8,"-",$A315, "-", "H"), PlayerData!$G:$G,PlayerData!H:H,""),
_xlfn.XLOOKUP(_xlfn.CONCAT(9,"-",$A315, "-", "H"), PlayerData!$G:$G,PlayerData!H:H,""),
_xlfn.XLOOKUP(_xlfn.CONCAT(10,"-",$A315, "-", "H"), PlayerData!$G:$G,PlayerData!H:H,""),
_xlfn.XLOOKUP(_xlfn.CONCAT(11,"-",$A315, "-", "H"), PlayerData!$G:$G,PlayerData!H:H,""),
_xlfn.XLOOKUP(_xlfn.CONCAT(12,"-",$A315, "-", "H"), PlayerData!$G:$G,PlayerData!H:H,""),
_xlfn.XLOOKUP(_xlfn.CONCAT(13,"-",$A315, "-", "H"), PlayerData!$G:$G,PlayerData!H:H,""),
_xlfn.XLOOKUP(_xlfn.CONCAT(14,"-",$A315, "-", "H"), PlayerData!$G:$G,PlayerData!H:H,""),
_xlfn.XLOOKUP(_xlfn.CONCAT(15,"-",$A315, "-", "H"), PlayerData!$G:$G,PlayerData!H:H,""),
_xlfn.XLOOKUP(_xlfn.CONCAT(16,"-",$A315, "-", "H"), PlayerData!$G:$G,PlayerData!H:H,""),
_xlfn.XLOOKUP(_xlfn.CONCAT(17,"-",$A315, "-", "H"), PlayerData!$G:$G,PlayerData!H:H,""),
_xlfn.XLOOKUP(_xlfn.CONCAT(18,"-",$A315, "-", "H"), PlayerData!$G:$G,PlayerData!H:H,"")))</f>
        <v>0</v>
      </c>
      <c r="F315" s="136" cm="1">
        <f t="array" ref="F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"H"), PlayerData!$G:$G,PlayerData!I:I,""),
_xlfn.XLOOKUP(_xlfn.CONCAT(1,"-",$A315, "-", "H"), PlayerData!$G:$G,PlayerData!I:I,""),
_xlfn.XLOOKUP(_xlfn.CONCAT(2,"-",$A315, "-", "H"), PlayerData!$G:$G,PlayerData!I:I,""),
_xlfn.XLOOKUP(_xlfn.CONCAT(3,"-",$A315, "-", "H"), PlayerData!$G:$G,PlayerData!I:I,""),
_xlfn.XLOOKUP(_xlfn.CONCAT(4,"-",$A315, "-", "H"), PlayerData!$G:$G,PlayerData!I:I,""),
_xlfn.XLOOKUP(_xlfn.CONCAT(5,"-",$A315, "-", "H"), PlayerData!$G:$G,PlayerData!I:I,""),
_xlfn.XLOOKUP(_xlfn.CONCAT(6,"-",$A315, "-", "H"), PlayerData!$G:$G,PlayerData!I:I,""),
_xlfn.XLOOKUP(_xlfn.CONCAT(7,"-",$A315, "-", "H"), PlayerData!$G:$G,PlayerData!I:I,""),
_xlfn.XLOOKUP(_xlfn.CONCAT(8,"-",$A315, "-", "H"), PlayerData!$G:$G,PlayerData!I:I,""),
_xlfn.XLOOKUP(_xlfn.CONCAT(9,"-",$A315, "-", "H"), PlayerData!$G:$G,PlayerData!I:I,""),
_xlfn.XLOOKUP(_xlfn.CONCAT(10,"-",$A315, "-", "H"), PlayerData!$G:$G,PlayerData!I:I,""),
_xlfn.XLOOKUP(_xlfn.CONCAT(11,"-",$A315, "-", "H"), PlayerData!$G:$G,PlayerData!I:I,""),
_xlfn.XLOOKUP(_xlfn.CONCAT(12,"-",$A315, "-", "H"), PlayerData!$G:$G,PlayerData!I:I,""),
_xlfn.XLOOKUP(_xlfn.CONCAT(13,"-",$A315, "-", "H"), PlayerData!$G:$G,PlayerData!I:I,""),
_xlfn.XLOOKUP(_xlfn.CONCAT(14,"-",$A315, "-", "H"), PlayerData!$G:$G,PlayerData!I:I,""),
_xlfn.XLOOKUP(_xlfn.CONCAT(15,"-",$A315, "-", "H"), PlayerData!$G:$G,PlayerData!I:I,""),
_xlfn.XLOOKUP(_xlfn.CONCAT(16,"-",$A315, "-", "H"), PlayerData!$G:$G,PlayerData!I:I,""),
_xlfn.XLOOKUP(_xlfn.CONCAT(17,"-",$A315, "-", "H"), PlayerData!$G:$G,PlayerData!I:I,""),
_xlfn.XLOOKUP(_xlfn.CONCAT(18,"-",$A315, "-", "H"), PlayerData!$G:$G,PlayerData!I:I,"")))</f>
        <v>0</v>
      </c>
      <c r="G315" s="90" cm="1">
        <f t="array" ref="G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"H"), PlayerData!$G:$G,PlayerData!L:L,""),
_xlfn.XLOOKUP(_xlfn.CONCAT(1,"-",$A315, "-", "H"), PlayerData!$G:$G,PlayerData!L:L,""),
_xlfn.XLOOKUP(_xlfn.CONCAT(2,"-",$A315, "-", "H"), PlayerData!$G:$G,PlayerData!L:L,""),
_xlfn.XLOOKUP(_xlfn.CONCAT(3,"-",$A315, "-", "H"), PlayerData!$G:$G,PlayerData!L:L,""),
_xlfn.XLOOKUP(_xlfn.CONCAT(4,"-",$A315, "-", "H"), PlayerData!$G:$G,PlayerData!L:L,""),
_xlfn.XLOOKUP(_xlfn.CONCAT(5,"-",$A315, "-", "H"), PlayerData!$G:$G,PlayerData!L:L,""),
_xlfn.XLOOKUP(_xlfn.CONCAT(6,"-",$A315, "-", "H"), PlayerData!$G:$G,PlayerData!L:L,""),
_xlfn.XLOOKUP(_xlfn.CONCAT(7,"-",$A315, "-", "H"), PlayerData!$G:$G,PlayerData!L:L,""),
_xlfn.XLOOKUP(_xlfn.CONCAT(8,"-",$A315, "-", "H"), PlayerData!$G:$G,PlayerData!L:L,""),
_xlfn.XLOOKUP(_xlfn.CONCAT(9,"-",$A315, "-", "H"), PlayerData!$G:$G,PlayerData!L:L,""),
_xlfn.XLOOKUP(_xlfn.CONCAT(10,"-",$A315, "-", "H"), PlayerData!$G:$G,PlayerData!L:L,""),
_xlfn.XLOOKUP(_xlfn.CONCAT(11,"-",$A315, "-", "H"), PlayerData!$G:$G,PlayerData!L:L,""),
_xlfn.XLOOKUP(_xlfn.CONCAT(12,"-",$A315, "-", "H"), PlayerData!$G:$G,PlayerData!L:L,""),
_xlfn.XLOOKUP(_xlfn.CONCAT(13,"-",$A315, "-", "H"), PlayerData!$G:$G,PlayerData!L:L,""),
_xlfn.XLOOKUP(_xlfn.CONCAT(14,"-",$A315, "-", "H"), PlayerData!$G:$G,PlayerData!L:L,""),
_xlfn.XLOOKUP(_xlfn.CONCAT(15,"-",$A315, "-", "H"), PlayerData!$G:$G,PlayerData!L:L,""),
_xlfn.XLOOKUP(_xlfn.CONCAT(16,"-",$A315, "-", "H"), PlayerData!$G:$G,PlayerData!L:L,""),
_xlfn.XLOOKUP(_xlfn.CONCAT(17,"-",$A315, "-", "H"), PlayerData!$G:$G,PlayerData!L:L,""),
_xlfn.XLOOKUP(_xlfn.CONCAT(18,"-",$A315, "-", "H"), PlayerData!$G:$G,PlayerData!L:L,"")))</f>
        <v>0</v>
      </c>
      <c r="H315" s="132">
        <f t="shared" si="26"/>
        <v>0</v>
      </c>
      <c r="I315" s="132">
        <f t="shared" si="27"/>
        <v>0</v>
      </c>
      <c r="J315" s="72">
        <f t="shared" si="28"/>
        <v>0</v>
      </c>
      <c r="K315" s="138" cm="1">
        <f t="array" ref="K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"A"), PlayerData!$M:$M,PlayerData!N:N,""),
_xlfn.XLOOKUP(_xlfn.CONCAT(1,"-",$A315, "-", "A"), PlayerData!$M:$M,PlayerData!N:N,""),
_xlfn.XLOOKUP(_xlfn.CONCAT(2,"-",$A315, "-", "A"), PlayerData!$M:$M,PlayerData!N:N,""),
_xlfn.XLOOKUP(_xlfn.CONCAT(3,"-",$A315, "-", "A"), PlayerData!$M:$M,PlayerData!N:N,""),
_xlfn.XLOOKUP(_xlfn.CONCAT(4,"-",$A315, "-", "A"), PlayerData!$M:$M,PlayerData!N:N,""),
_xlfn.XLOOKUP(_xlfn.CONCAT(5,"-",$A315, "-", "A"), PlayerData!$M:$M,PlayerData!N:N,""),
_xlfn.XLOOKUP(_xlfn.CONCAT(6,"-",$A315, "-", "A"), PlayerData!$M:$M,PlayerData!N:N,""),
_xlfn.XLOOKUP(_xlfn.CONCAT(7,"-",$A315, "-", "A"), PlayerData!$M:$M,PlayerData!N:N,""),
_xlfn.XLOOKUP(_xlfn.CONCAT(8,"-",$A315, "-", "A"), PlayerData!$M:$M,PlayerData!N:N,""),
_xlfn.XLOOKUP(_xlfn.CONCAT(9,"-",$A315, "-", "A"), PlayerData!$M:$M,PlayerData!N:N,""),
_xlfn.XLOOKUP(_xlfn.CONCAT(10,"-",$A315, "-", "A"), PlayerData!$M:$M,PlayerData!N:N,""),
_xlfn.XLOOKUP(_xlfn.CONCAT(11,"-",$A315, "-", "A"), PlayerData!$M:$M,PlayerData!N:N,""),
_xlfn.XLOOKUP(_xlfn.CONCAT(12,"-",$A315, "-", "A"), PlayerData!$M:$M,PlayerData!N:N,""),
_xlfn.XLOOKUP(_xlfn.CONCAT(13,"-",$A315, "-", "A"), PlayerData!$M:$M,PlayerData!N:N,""),
_xlfn.XLOOKUP(_xlfn.CONCAT(14,"-",$A315, "-", "A"), PlayerData!$M:$M,PlayerData!N:N,""),
_xlfn.XLOOKUP(_xlfn.CONCAT(15,"-",$A315, "-", "A"), PlayerData!$M:$M,PlayerData!N:N,""),
_xlfn.XLOOKUP(_xlfn.CONCAT(16,"-",$A315, "-", "A"), PlayerData!$M:$M,PlayerData!N:N,""),
_xlfn.XLOOKUP(_xlfn.CONCAT(17,"-",$A315, "-", "A"), PlayerData!$M:$M,PlayerData!N:N,""),
_xlfn.XLOOKUP(_xlfn.CONCAT(18,"-",$A315, "-", "A"), PlayerData!$M:$M,PlayerData!N:N,"")))</f>
        <v>0.33</v>
      </c>
      <c r="L315" s="138" cm="1">
        <f t="array" ref="L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"A"), PlayerData!$M:$M,PlayerData!O:O,""),
_xlfn.XLOOKUP(_xlfn.CONCAT(1,"-",$A315, "-", "A"), PlayerData!$M:$M,PlayerData!O:O,""),
_xlfn.XLOOKUP(_xlfn.CONCAT(2,"-",$A315, "-", "A"), PlayerData!$M:$M,PlayerData!O:O,""),
_xlfn.XLOOKUP(_xlfn.CONCAT(3,"-",$A315, "-", "A"), PlayerData!$M:$M,PlayerData!O:O,""),
_xlfn.XLOOKUP(_xlfn.CONCAT(4,"-",$A315, "-", "A"), PlayerData!$M:$M,PlayerData!O:O,""),
_xlfn.XLOOKUP(_xlfn.CONCAT(5,"-",$A315, "-", "A"), PlayerData!$M:$M,PlayerData!O:O,""),
_xlfn.XLOOKUP(_xlfn.CONCAT(6,"-",$A315, "-", "A"), PlayerData!$M:$M,PlayerData!O:O,""),
_xlfn.XLOOKUP(_xlfn.CONCAT(7,"-",$A315, "-", "A"), PlayerData!$M:$M,PlayerData!O:O,""),
_xlfn.XLOOKUP(_xlfn.CONCAT(8,"-",$A315, "-", "A"), PlayerData!$M:$M,PlayerData!O:O,""),
_xlfn.XLOOKUP(_xlfn.CONCAT(9,"-",$A315, "-", "A"), PlayerData!$M:$M,PlayerData!O:O,""),
_xlfn.XLOOKUP(_xlfn.CONCAT(10,"-",$A315, "-", "A"), PlayerData!$M:$M,PlayerData!O:O,""),
_xlfn.XLOOKUP(_xlfn.CONCAT(11,"-",$A315, "-", "A"), PlayerData!$M:$M,PlayerData!O:O,""),
_xlfn.XLOOKUP(_xlfn.CONCAT(12,"-",$A315, "-", "A"), PlayerData!$M:$M,PlayerData!O:O,""),
_xlfn.XLOOKUP(_xlfn.CONCAT(13,"-",$A315, "-", "A"), PlayerData!$M:$M,PlayerData!O:O,""),
_xlfn.XLOOKUP(_xlfn.CONCAT(14,"-",$A315, "-", "A"), PlayerData!$M:$M,PlayerData!O:O,""),
_xlfn.XLOOKUP(_xlfn.CONCAT(15,"-",$A315, "-", "A"), PlayerData!$M:$M,PlayerData!O:O,""),
_xlfn.XLOOKUP(_xlfn.CONCAT(16,"-",$A315, "-", "A"), PlayerData!$M:$M,PlayerData!O:O,""),
_xlfn.XLOOKUP(_xlfn.CONCAT(17,"-",$A315, "-", "A"), PlayerData!$M:$M,PlayerData!O:O,""),
_xlfn.XLOOKUP(_xlfn.CONCAT(18,"-",$A315, "-", "A"), PlayerData!$M:$M,PlayerData!O:O,"")))</f>
        <v>0.33</v>
      </c>
      <c r="M315" s="96" cm="1">
        <f t="array" ref="M31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_xlfn.XLOOKUP(_xlfn.CONCAT(0,"-",$A315, "-", "A"), PlayerData!$M:$M,PlayerData!R:R,""),
_xlfn.XLOOKUP(_xlfn.CONCAT(1,"-",$A315, "-", "A"), PlayerData!$M:$M,PlayerData!R:R,""),
_xlfn.XLOOKUP(_xlfn.CONCAT(2,"-",$A315, "-", "A"), PlayerData!$M:$M,PlayerData!R:R,""),
_xlfn.XLOOKUP(_xlfn.CONCAT(3,"-",$A315, "-", "A"), PlayerData!$M:$M,PlayerData!R:R,""),
_xlfn.XLOOKUP(_xlfn.CONCAT(4,"-",$A315, "-", "A"), PlayerData!$M:$M,PlayerData!R:R,""),
_xlfn.XLOOKUP(_xlfn.CONCAT(5,"-",$A315, "-", "A"), PlayerData!$M:$M,PlayerData!R:R,""),
_xlfn.XLOOKUP(_xlfn.CONCAT(6,"-",$A315, "-", "A"), PlayerData!$M:$M,PlayerData!R:R,""),
_xlfn.XLOOKUP(_xlfn.CONCAT(7,"-",$A315, "-", "A"), PlayerData!$M:$M,PlayerData!R:R,""),
_xlfn.XLOOKUP(_xlfn.CONCAT(8,"-",$A315, "-", "A"), PlayerData!$M:$M,PlayerData!R:R,""),
_xlfn.XLOOKUP(_xlfn.CONCAT(9,"-",$A315, "-", "A"), PlayerData!$M:$M,PlayerData!R:R,""),
_xlfn.XLOOKUP(_xlfn.CONCAT(10,"-",$A315, "-", "A"), PlayerData!$M:$M,PlayerData!R:R,""),
_xlfn.XLOOKUP(_xlfn.CONCAT(11,"-",$A315, "-", "A"), PlayerData!$M:$M,PlayerData!R:R,""),
_xlfn.XLOOKUP(_xlfn.CONCAT(12,"-",$A315, "-", "A"), PlayerData!$M:$M,PlayerData!R:R,""),
_xlfn.XLOOKUP(_xlfn.CONCAT(13,"-",$A315, "-", "A"), PlayerData!$M:$M,PlayerData!R:R,""),
_xlfn.XLOOKUP(_xlfn.CONCAT(14,"-",$A315, "-", "A"), PlayerData!$M:$M,PlayerData!R:R,""),
_xlfn.XLOOKUP(_xlfn.CONCAT(15,"-",$A315, "-", "A"), PlayerData!$M:$M,PlayerData!R:R,""),
_xlfn.XLOOKUP(_xlfn.CONCAT(16,"-",$A315, "-", "A"), PlayerData!$M:$M,PlayerData!R:R,""),
_xlfn.XLOOKUP(_xlfn.CONCAT(17,"-",$A315, "-", "A"), PlayerData!$M:$M,PlayerData!R:R,""),
_xlfn.XLOOKUP(_xlfn.CONCAT(18,"-",$A315, "-", "A"), PlayerData!$M:$M,PlayerData!R:R,"")))</f>
        <v>0.69000000000000006</v>
      </c>
      <c r="N315" s="134">
        <f t="shared" si="29"/>
        <v>7.4999999999999991</v>
      </c>
      <c r="O315" s="134">
        <f t="shared" si="30"/>
        <v>14.999999999999998</v>
      </c>
      <c r="P315" s="73">
        <f t="shared" si="31"/>
        <v>9.2991913746630743</v>
      </c>
      <c r="Q315" s="132" cm="1">
        <f t="array" ref="Q315">IF(OR($A315=Solver!$T$12:$T$201),0,SUMPRODUCT($H315:$J315,$T$4:$V$4))</f>
        <v>0</v>
      </c>
      <c r="R315" s="73" cm="1">
        <f t="array" ref="R315">IF(OR($A315=Solver!$T$12:$T$201),0, SUMPRODUCT($N315:$P315, $T$4:$V$4))</f>
        <v>9.2991913746630743</v>
      </c>
    </row>
    <row r="316" spans="1:18">
      <c r="A316" s="55">
        <v>314</v>
      </c>
      <c r="B316" s="55" t="str">
        <f>_xlfn.XLOOKUP($A316, PlayerData!$B$3:$B$394, PlayerData!C$3:C$394)</f>
        <v>NEW</v>
      </c>
      <c r="C316" s="55" t="str">
        <f>_xlfn.XLOOKUP($A316, PlayerData!$B$3:$B$394, PlayerData!D$3:D$394)</f>
        <v>D</v>
      </c>
      <c r="D316" s="31" t="str">
        <f>_xlfn.XLOOKUP($A316, PlayerData!$B$3:$B$394, PlayerData!E$3:E$394)</f>
        <v>Lascelles</v>
      </c>
      <c r="E316" s="136" cm="1">
        <f t="array" ref="E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"H"), PlayerData!$G:$G,PlayerData!H:H,""),
_xlfn.XLOOKUP(_xlfn.CONCAT(1,"-",$A316, "-", "H"), PlayerData!$G:$G,PlayerData!H:H,""),
_xlfn.XLOOKUP(_xlfn.CONCAT(2,"-",$A316, "-", "H"), PlayerData!$G:$G,PlayerData!H:H,""),
_xlfn.XLOOKUP(_xlfn.CONCAT(3,"-",$A316, "-", "H"), PlayerData!$G:$G,PlayerData!H:H,""),
_xlfn.XLOOKUP(_xlfn.CONCAT(4,"-",$A316, "-", "H"), PlayerData!$G:$G,PlayerData!H:H,""),
_xlfn.XLOOKUP(_xlfn.CONCAT(5,"-",$A316, "-", "H"), PlayerData!$G:$G,PlayerData!H:H,""),
_xlfn.XLOOKUP(_xlfn.CONCAT(6,"-",$A316, "-", "H"), PlayerData!$G:$G,PlayerData!H:H,""),
_xlfn.XLOOKUP(_xlfn.CONCAT(7,"-",$A316, "-", "H"), PlayerData!$G:$G,PlayerData!H:H,""),
_xlfn.XLOOKUP(_xlfn.CONCAT(8,"-",$A316, "-", "H"), PlayerData!$G:$G,PlayerData!H:H,""),
_xlfn.XLOOKUP(_xlfn.CONCAT(9,"-",$A316, "-", "H"), PlayerData!$G:$G,PlayerData!H:H,""),
_xlfn.XLOOKUP(_xlfn.CONCAT(10,"-",$A316, "-", "H"), PlayerData!$G:$G,PlayerData!H:H,""),
_xlfn.XLOOKUP(_xlfn.CONCAT(11,"-",$A316, "-", "H"), PlayerData!$G:$G,PlayerData!H:H,""),
_xlfn.XLOOKUP(_xlfn.CONCAT(12,"-",$A316, "-", "H"), PlayerData!$G:$G,PlayerData!H:H,""),
_xlfn.XLOOKUP(_xlfn.CONCAT(13,"-",$A316, "-", "H"), PlayerData!$G:$G,PlayerData!H:H,""),
_xlfn.XLOOKUP(_xlfn.CONCAT(14,"-",$A316, "-", "H"), PlayerData!$G:$G,PlayerData!H:H,""),
_xlfn.XLOOKUP(_xlfn.CONCAT(15,"-",$A316, "-", "H"), PlayerData!$G:$G,PlayerData!H:H,""),
_xlfn.XLOOKUP(_xlfn.CONCAT(16,"-",$A316, "-", "H"), PlayerData!$G:$G,PlayerData!H:H,""),
_xlfn.XLOOKUP(_xlfn.CONCAT(17,"-",$A316, "-", "H"), PlayerData!$G:$G,PlayerData!H:H,""),
_xlfn.XLOOKUP(_xlfn.CONCAT(18,"-",$A316, "-", "H"), PlayerData!$G:$G,PlayerData!H:H,"")))</f>
        <v>0.33</v>
      </c>
      <c r="F316" s="136" cm="1">
        <f t="array" ref="F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"H"), PlayerData!$G:$G,PlayerData!I:I,""),
_xlfn.XLOOKUP(_xlfn.CONCAT(1,"-",$A316, "-", "H"), PlayerData!$G:$G,PlayerData!I:I,""),
_xlfn.XLOOKUP(_xlfn.CONCAT(2,"-",$A316, "-", "H"), PlayerData!$G:$G,PlayerData!I:I,""),
_xlfn.XLOOKUP(_xlfn.CONCAT(3,"-",$A316, "-", "H"), PlayerData!$G:$G,PlayerData!I:I,""),
_xlfn.XLOOKUP(_xlfn.CONCAT(4,"-",$A316, "-", "H"), PlayerData!$G:$G,PlayerData!I:I,""),
_xlfn.XLOOKUP(_xlfn.CONCAT(5,"-",$A316, "-", "H"), PlayerData!$G:$G,PlayerData!I:I,""),
_xlfn.XLOOKUP(_xlfn.CONCAT(6,"-",$A316, "-", "H"), PlayerData!$G:$G,PlayerData!I:I,""),
_xlfn.XLOOKUP(_xlfn.CONCAT(7,"-",$A316, "-", "H"), PlayerData!$G:$G,PlayerData!I:I,""),
_xlfn.XLOOKUP(_xlfn.CONCAT(8,"-",$A316, "-", "H"), PlayerData!$G:$G,PlayerData!I:I,""),
_xlfn.XLOOKUP(_xlfn.CONCAT(9,"-",$A316, "-", "H"), PlayerData!$G:$G,PlayerData!I:I,""),
_xlfn.XLOOKUP(_xlfn.CONCAT(10,"-",$A316, "-", "H"), PlayerData!$G:$G,PlayerData!I:I,""),
_xlfn.XLOOKUP(_xlfn.CONCAT(11,"-",$A316, "-", "H"), PlayerData!$G:$G,PlayerData!I:I,""),
_xlfn.XLOOKUP(_xlfn.CONCAT(12,"-",$A316, "-", "H"), PlayerData!$G:$G,PlayerData!I:I,""),
_xlfn.XLOOKUP(_xlfn.CONCAT(13,"-",$A316, "-", "H"), PlayerData!$G:$G,PlayerData!I:I,""),
_xlfn.XLOOKUP(_xlfn.CONCAT(14,"-",$A316, "-", "H"), PlayerData!$G:$G,PlayerData!I:I,""),
_xlfn.XLOOKUP(_xlfn.CONCAT(15,"-",$A316, "-", "H"), PlayerData!$G:$G,PlayerData!I:I,""),
_xlfn.XLOOKUP(_xlfn.CONCAT(16,"-",$A316, "-", "H"), PlayerData!$G:$G,PlayerData!I:I,""),
_xlfn.XLOOKUP(_xlfn.CONCAT(17,"-",$A316, "-", "H"), PlayerData!$G:$G,PlayerData!I:I,""),
_xlfn.XLOOKUP(_xlfn.CONCAT(18,"-",$A316, "-", "H"), PlayerData!$G:$G,PlayerData!I:I,"")))</f>
        <v>0</v>
      </c>
      <c r="G316" s="90" cm="1">
        <f t="array" ref="G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"H"), PlayerData!$G:$G,PlayerData!L:L,""),
_xlfn.XLOOKUP(_xlfn.CONCAT(1,"-",$A316, "-", "H"), PlayerData!$G:$G,PlayerData!L:L,""),
_xlfn.XLOOKUP(_xlfn.CONCAT(2,"-",$A316, "-", "H"), PlayerData!$G:$G,PlayerData!L:L,""),
_xlfn.XLOOKUP(_xlfn.CONCAT(3,"-",$A316, "-", "H"), PlayerData!$G:$G,PlayerData!L:L,""),
_xlfn.XLOOKUP(_xlfn.CONCAT(4,"-",$A316, "-", "H"), PlayerData!$G:$G,PlayerData!L:L,""),
_xlfn.XLOOKUP(_xlfn.CONCAT(5,"-",$A316, "-", "H"), PlayerData!$G:$G,PlayerData!L:L,""),
_xlfn.XLOOKUP(_xlfn.CONCAT(6,"-",$A316, "-", "H"), PlayerData!$G:$G,PlayerData!L:L,""),
_xlfn.XLOOKUP(_xlfn.CONCAT(7,"-",$A316, "-", "H"), PlayerData!$G:$G,PlayerData!L:L,""),
_xlfn.XLOOKUP(_xlfn.CONCAT(8,"-",$A316, "-", "H"), PlayerData!$G:$G,PlayerData!L:L,""),
_xlfn.XLOOKUP(_xlfn.CONCAT(9,"-",$A316, "-", "H"), PlayerData!$G:$G,PlayerData!L:L,""),
_xlfn.XLOOKUP(_xlfn.CONCAT(10,"-",$A316, "-", "H"), PlayerData!$G:$G,PlayerData!L:L,""),
_xlfn.XLOOKUP(_xlfn.CONCAT(11,"-",$A316, "-", "H"), PlayerData!$G:$G,PlayerData!L:L,""),
_xlfn.XLOOKUP(_xlfn.CONCAT(12,"-",$A316, "-", "H"), PlayerData!$G:$G,PlayerData!L:L,""),
_xlfn.XLOOKUP(_xlfn.CONCAT(13,"-",$A316, "-", "H"), PlayerData!$G:$G,PlayerData!L:L,""),
_xlfn.XLOOKUP(_xlfn.CONCAT(14,"-",$A316, "-", "H"), PlayerData!$G:$G,PlayerData!L:L,""),
_xlfn.XLOOKUP(_xlfn.CONCAT(15,"-",$A316, "-", "H"), PlayerData!$G:$G,PlayerData!L:L,""),
_xlfn.XLOOKUP(_xlfn.CONCAT(16,"-",$A316, "-", "H"), PlayerData!$G:$G,PlayerData!L:L,""),
_xlfn.XLOOKUP(_xlfn.CONCAT(17,"-",$A316, "-", "H"), PlayerData!$G:$G,PlayerData!L:L,""),
_xlfn.XLOOKUP(_xlfn.CONCAT(18,"-",$A316, "-", "H"), PlayerData!$G:$G,PlayerData!L:L,"")))</f>
        <v>0.03</v>
      </c>
      <c r="H316" s="132">
        <f t="shared" si="26"/>
        <v>7.4999999999999991</v>
      </c>
      <c r="I316" s="132">
        <f t="shared" si="27"/>
        <v>0</v>
      </c>
      <c r="J316" s="72">
        <f t="shared" si="28"/>
        <v>0.40431266846361191</v>
      </c>
      <c r="K316" s="138" cm="1">
        <f t="array" ref="K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"A"), PlayerData!$M:$M,PlayerData!N:N,""),
_xlfn.XLOOKUP(_xlfn.CONCAT(1,"-",$A316, "-", "A"), PlayerData!$M:$M,PlayerData!N:N,""),
_xlfn.XLOOKUP(_xlfn.CONCAT(2,"-",$A316, "-", "A"), PlayerData!$M:$M,PlayerData!N:N,""),
_xlfn.XLOOKUP(_xlfn.CONCAT(3,"-",$A316, "-", "A"), PlayerData!$M:$M,PlayerData!N:N,""),
_xlfn.XLOOKUP(_xlfn.CONCAT(4,"-",$A316, "-", "A"), PlayerData!$M:$M,PlayerData!N:N,""),
_xlfn.XLOOKUP(_xlfn.CONCAT(5,"-",$A316, "-", "A"), PlayerData!$M:$M,PlayerData!N:N,""),
_xlfn.XLOOKUP(_xlfn.CONCAT(6,"-",$A316, "-", "A"), PlayerData!$M:$M,PlayerData!N:N,""),
_xlfn.XLOOKUP(_xlfn.CONCAT(7,"-",$A316, "-", "A"), PlayerData!$M:$M,PlayerData!N:N,""),
_xlfn.XLOOKUP(_xlfn.CONCAT(8,"-",$A316, "-", "A"), PlayerData!$M:$M,PlayerData!N:N,""),
_xlfn.XLOOKUP(_xlfn.CONCAT(9,"-",$A316, "-", "A"), PlayerData!$M:$M,PlayerData!N:N,""),
_xlfn.XLOOKUP(_xlfn.CONCAT(10,"-",$A316, "-", "A"), PlayerData!$M:$M,PlayerData!N:N,""),
_xlfn.XLOOKUP(_xlfn.CONCAT(11,"-",$A316, "-", "A"), PlayerData!$M:$M,PlayerData!N:N,""),
_xlfn.XLOOKUP(_xlfn.CONCAT(12,"-",$A316, "-", "A"), PlayerData!$M:$M,PlayerData!N:N,""),
_xlfn.XLOOKUP(_xlfn.CONCAT(13,"-",$A316, "-", "A"), PlayerData!$M:$M,PlayerData!N:N,""),
_xlfn.XLOOKUP(_xlfn.CONCAT(14,"-",$A316, "-", "A"), PlayerData!$M:$M,PlayerData!N:N,""),
_xlfn.XLOOKUP(_xlfn.CONCAT(15,"-",$A316, "-", "A"), PlayerData!$M:$M,PlayerData!N:N,""),
_xlfn.XLOOKUP(_xlfn.CONCAT(16,"-",$A316, "-", "A"), PlayerData!$M:$M,PlayerData!N:N,""),
_xlfn.XLOOKUP(_xlfn.CONCAT(17,"-",$A316, "-", "A"), PlayerData!$M:$M,PlayerData!N:N,""),
_xlfn.XLOOKUP(_xlfn.CONCAT(18,"-",$A316, "-", "A"), PlayerData!$M:$M,PlayerData!N:N,"")))</f>
        <v>0.33</v>
      </c>
      <c r="L316" s="138" cm="1">
        <f t="array" ref="L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"A"), PlayerData!$M:$M,PlayerData!O:O,""),
_xlfn.XLOOKUP(_xlfn.CONCAT(1,"-",$A316, "-", "A"), PlayerData!$M:$M,PlayerData!O:O,""),
_xlfn.XLOOKUP(_xlfn.CONCAT(2,"-",$A316, "-", "A"), PlayerData!$M:$M,PlayerData!O:O,""),
_xlfn.XLOOKUP(_xlfn.CONCAT(3,"-",$A316, "-", "A"), PlayerData!$M:$M,PlayerData!O:O,""),
_xlfn.XLOOKUP(_xlfn.CONCAT(4,"-",$A316, "-", "A"), PlayerData!$M:$M,PlayerData!O:O,""),
_xlfn.XLOOKUP(_xlfn.CONCAT(5,"-",$A316, "-", "A"), PlayerData!$M:$M,PlayerData!O:O,""),
_xlfn.XLOOKUP(_xlfn.CONCAT(6,"-",$A316, "-", "A"), PlayerData!$M:$M,PlayerData!O:O,""),
_xlfn.XLOOKUP(_xlfn.CONCAT(7,"-",$A316, "-", "A"), PlayerData!$M:$M,PlayerData!O:O,""),
_xlfn.XLOOKUP(_xlfn.CONCAT(8,"-",$A316, "-", "A"), PlayerData!$M:$M,PlayerData!O:O,""),
_xlfn.XLOOKUP(_xlfn.CONCAT(9,"-",$A316, "-", "A"), PlayerData!$M:$M,PlayerData!O:O,""),
_xlfn.XLOOKUP(_xlfn.CONCAT(10,"-",$A316, "-", "A"), PlayerData!$M:$M,PlayerData!O:O,""),
_xlfn.XLOOKUP(_xlfn.CONCAT(11,"-",$A316, "-", "A"), PlayerData!$M:$M,PlayerData!O:O,""),
_xlfn.XLOOKUP(_xlfn.CONCAT(12,"-",$A316, "-", "A"), PlayerData!$M:$M,PlayerData!O:O,""),
_xlfn.XLOOKUP(_xlfn.CONCAT(13,"-",$A316, "-", "A"), PlayerData!$M:$M,PlayerData!O:O,""),
_xlfn.XLOOKUP(_xlfn.CONCAT(14,"-",$A316, "-", "A"), PlayerData!$M:$M,PlayerData!O:O,""),
_xlfn.XLOOKUP(_xlfn.CONCAT(15,"-",$A316, "-", "A"), PlayerData!$M:$M,PlayerData!O:O,""),
_xlfn.XLOOKUP(_xlfn.CONCAT(16,"-",$A316, "-", "A"), PlayerData!$M:$M,PlayerData!O:O,""),
_xlfn.XLOOKUP(_xlfn.CONCAT(17,"-",$A316, "-", "A"), PlayerData!$M:$M,PlayerData!O:O,""),
_xlfn.XLOOKUP(_xlfn.CONCAT(18,"-",$A316, "-", "A"), PlayerData!$M:$M,PlayerData!O:O,"")))</f>
        <v>0</v>
      </c>
      <c r="M316" s="96" cm="1">
        <f t="array" ref="M31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_xlfn.XLOOKUP(_xlfn.CONCAT(0,"-",$A316, "-", "A"), PlayerData!$M:$M,PlayerData!R:R,""),
_xlfn.XLOOKUP(_xlfn.CONCAT(1,"-",$A316, "-", "A"), PlayerData!$M:$M,PlayerData!R:R,""),
_xlfn.XLOOKUP(_xlfn.CONCAT(2,"-",$A316, "-", "A"), PlayerData!$M:$M,PlayerData!R:R,""),
_xlfn.XLOOKUP(_xlfn.CONCAT(3,"-",$A316, "-", "A"), PlayerData!$M:$M,PlayerData!R:R,""),
_xlfn.XLOOKUP(_xlfn.CONCAT(4,"-",$A316, "-", "A"), PlayerData!$M:$M,PlayerData!R:R,""),
_xlfn.XLOOKUP(_xlfn.CONCAT(5,"-",$A316, "-", "A"), PlayerData!$M:$M,PlayerData!R:R,""),
_xlfn.XLOOKUP(_xlfn.CONCAT(6,"-",$A316, "-", "A"), PlayerData!$M:$M,PlayerData!R:R,""),
_xlfn.XLOOKUP(_xlfn.CONCAT(7,"-",$A316, "-", "A"), PlayerData!$M:$M,PlayerData!R:R,""),
_xlfn.XLOOKUP(_xlfn.CONCAT(8,"-",$A316, "-", "A"), PlayerData!$M:$M,PlayerData!R:R,""),
_xlfn.XLOOKUP(_xlfn.CONCAT(9,"-",$A316, "-", "A"), PlayerData!$M:$M,PlayerData!R:R,""),
_xlfn.XLOOKUP(_xlfn.CONCAT(10,"-",$A316, "-", "A"), PlayerData!$M:$M,PlayerData!R:R,""),
_xlfn.XLOOKUP(_xlfn.CONCAT(11,"-",$A316, "-", "A"), PlayerData!$M:$M,PlayerData!R:R,""),
_xlfn.XLOOKUP(_xlfn.CONCAT(12,"-",$A316, "-", "A"), PlayerData!$M:$M,PlayerData!R:R,""),
_xlfn.XLOOKUP(_xlfn.CONCAT(13,"-",$A316, "-", "A"), PlayerData!$M:$M,PlayerData!R:R,""),
_xlfn.XLOOKUP(_xlfn.CONCAT(14,"-",$A316, "-", "A"), PlayerData!$M:$M,PlayerData!R:R,""),
_xlfn.XLOOKUP(_xlfn.CONCAT(15,"-",$A316, "-", "A"), PlayerData!$M:$M,PlayerData!R:R,""),
_xlfn.XLOOKUP(_xlfn.CONCAT(16,"-",$A316, "-", "A"), PlayerData!$M:$M,PlayerData!R:R,""),
_xlfn.XLOOKUP(_xlfn.CONCAT(17,"-",$A316, "-", "A"), PlayerData!$M:$M,PlayerData!R:R,""),
_xlfn.XLOOKUP(_xlfn.CONCAT(18,"-",$A316, "-", "A"), PlayerData!$M:$M,PlayerData!R:R,"")))</f>
        <v>0.21</v>
      </c>
      <c r="N316" s="134">
        <f t="shared" si="29"/>
        <v>7.4999999999999991</v>
      </c>
      <c r="O316" s="134">
        <f t="shared" si="30"/>
        <v>0</v>
      </c>
      <c r="P316" s="73">
        <f t="shared" si="31"/>
        <v>2.8301886792452833</v>
      </c>
      <c r="Q316" s="132" cm="1">
        <f t="array" ref="Q316">IF(OR($A316=Solver!$T$12:$T$201),0,SUMPRODUCT($H316:$J316,$T$4:$V$4))</f>
        <v>0.40431266846361191</v>
      </c>
      <c r="R316" s="73" cm="1">
        <f t="array" ref="R316">IF(OR($A316=Solver!$T$12:$T$201),0, SUMPRODUCT($N316:$P316, $T$4:$V$4))</f>
        <v>2.8301886792452833</v>
      </c>
    </row>
    <row r="317" spans="1:18">
      <c r="A317" s="55">
        <v>315</v>
      </c>
      <c r="B317" s="55" t="str">
        <f>_xlfn.XLOOKUP($A317, PlayerData!$B$3:$B$394, PlayerData!C$3:C$394)</f>
        <v>NEW</v>
      </c>
      <c r="C317" s="55" t="str">
        <f>_xlfn.XLOOKUP($A317, PlayerData!$B$3:$B$394, PlayerData!D$3:D$394)</f>
        <v>D</v>
      </c>
      <c r="D317" s="31" t="str">
        <f>_xlfn.XLOOKUP($A317, PlayerData!$B$3:$B$394, PlayerData!E$3:E$394)</f>
        <v>Lejeune</v>
      </c>
      <c r="E317" s="136" cm="1">
        <f t="array" ref="E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"H"), PlayerData!$G:$G,PlayerData!H:H,""),
_xlfn.XLOOKUP(_xlfn.CONCAT(1,"-",$A317, "-", "H"), PlayerData!$G:$G,PlayerData!H:H,""),
_xlfn.XLOOKUP(_xlfn.CONCAT(2,"-",$A317, "-", "H"), PlayerData!$G:$G,PlayerData!H:H,""),
_xlfn.XLOOKUP(_xlfn.CONCAT(3,"-",$A317, "-", "H"), PlayerData!$G:$G,PlayerData!H:H,""),
_xlfn.XLOOKUP(_xlfn.CONCAT(4,"-",$A317, "-", "H"), PlayerData!$G:$G,PlayerData!H:H,""),
_xlfn.XLOOKUP(_xlfn.CONCAT(5,"-",$A317, "-", "H"), PlayerData!$G:$G,PlayerData!H:H,""),
_xlfn.XLOOKUP(_xlfn.CONCAT(6,"-",$A317, "-", "H"), PlayerData!$G:$G,PlayerData!H:H,""),
_xlfn.XLOOKUP(_xlfn.CONCAT(7,"-",$A317, "-", "H"), PlayerData!$G:$G,PlayerData!H:H,""),
_xlfn.XLOOKUP(_xlfn.CONCAT(8,"-",$A317, "-", "H"), PlayerData!$G:$G,PlayerData!H:H,""),
_xlfn.XLOOKUP(_xlfn.CONCAT(9,"-",$A317, "-", "H"), PlayerData!$G:$G,PlayerData!H:H,""),
_xlfn.XLOOKUP(_xlfn.CONCAT(10,"-",$A317, "-", "H"), PlayerData!$G:$G,PlayerData!H:H,""),
_xlfn.XLOOKUP(_xlfn.CONCAT(11,"-",$A317, "-", "H"), PlayerData!$G:$G,PlayerData!H:H,""),
_xlfn.XLOOKUP(_xlfn.CONCAT(12,"-",$A317, "-", "H"), PlayerData!$G:$G,PlayerData!H:H,""),
_xlfn.XLOOKUP(_xlfn.CONCAT(13,"-",$A317, "-", "H"), PlayerData!$G:$G,PlayerData!H:H,""),
_xlfn.XLOOKUP(_xlfn.CONCAT(14,"-",$A317, "-", "H"), PlayerData!$G:$G,PlayerData!H:H,""),
_xlfn.XLOOKUP(_xlfn.CONCAT(15,"-",$A317, "-", "H"), PlayerData!$G:$G,PlayerData!H:H,""),
_xlfn.XLOOKUP(_xlfn.CONCAT(16,"-",$A317, "-", "H"), PlayerData!$G:$G,PlayerData!H:H,""),
_xlfn.XLOOKUP(_xlfn.CONCAT(17,"-",$A317, "-", "H"), PlayerData!$G:$G,PlayerData!H:H,""),
_xlfn.XLOOKUP(_xlfn.CONCAT(18,"-",$A317, "-", "H"), PlayerData!$G:$G,PlayerData!H:H,"")))</f>
        <v>0.5</v>
      </c>
      <c r="F317" s="136" cm="1">
        <f t="array" ref="F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"H"), PlayerData!$G:$G,PlayerData!I:I,""),
_xlfn.XLOOKUP(_xlfn.CONCAT(1,"-",$A317, "-", "H"), PlayerData!$G:$G,PlayerData!I:I,""),
_xlfn.XLOOKUP(_xlfn.CONCAT(2,"-",$A317, "-", "H"), PlayerData!$G:$G,PlayerData!I:I,""),
_xlfn.XLOOKUP(_xlfn.CONCAT(3,"-",$A317, "-", "H"), PlayerData!$G:$G,PlayerData!I:I,""),
_xlfn.XLOOKUP(_xlfn.CONCAT(4,"-",$A317, "-", "H"), PlayerData!$G:$G,PlayerData!I:I,""),
_xlfn.XLOOKUP(_xlfn.CONCAT(5,"-",$A317, "-", "H"), PlayerData!$G:$G,PlayerData!I:I,""),
_xlfn.XLOOKUP(_xlfn.CONCAT(6,"-",$A317, "-", "H"), PlayerData!$G:$G,PlayerData!I:I,""),
_xlfn.XLOOKUP(_xlfn.CONCAT(7,"-",$A317, "-", "H"), PlayerData!$G:$G,PlayerData!I:I,""),
_xlfn.XLOOKUP(_xlfn.CONCAT(8,"-",$A317, "-", "H"), PlayerData!$G:$G,PlayerData!I:I,""),
_xlfn.XLOOKUP(_xlfn.CONCAT(9,"-",$A317, "-", "H"), PlayerData!$G:$G,PlayerData!I:I,""),
_xlfn.XLOOKUP(_xlfn.CONCAT(10,"-",$A317, "-", "H"), PlayerData!$G:$G,PlayerData!I:I,""),
_xlfn.XLOOKUP(_xlfn.CONCAT(11,"-",$A317, "-", "H"), PlayerData!$G:$G,PlayerData!I:I,""),
_xlfn.XLOOKUP(_xlfn.CONCAT(12,"-",$A317, "-", "H"), PlayerData!$G:$G,PlayerData!I:I,""),
_xlfn.XLOOKUP(_xlfn.CONCAT(13,"-",$A317, "-", "H"), PlayerData!$G:$G,PlayerData!I:I,""),
_xlfn.XLOOKUP(_xlfn.CONCAT(14,"-",$A317, "-", "H"), PlayerData!$G:$G,PlayerData!I:I,""),
_xlfn.XLOOKUP(_xlfn.CONCAT(15,"-",$A317, "-", "H"), PlayerData!$G:$G,PlayerData!I:I,""),
_xlfn.XLOOKUP(_xlfn.CONCAT(16,"-",$A317, "-", "H"), PlayerData!$G:$G,PlayerData!I:I,""),
_xlfn.XLOOKUP(_xlfn.CONCAT(17,"-",$A317, "-", "H"), PlayerData!$G:$G,PlayerData!I:I,""),
_xlfn.XLOOKUP(_xlfn.CONCAT(18,"-",$A317, "-", "H"), PlayerData!$G:$G,PlayerData!I:I,"")))</f>
        <v>0</v>
      </c>
      <c r="G317" s="90" cm="1">
        <f t="array" ref="G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"H"), PlayerData!$G:$G,PlayerData!L:L,""),
_xlfn.XLOOKUP(_xlfn.CONCAT(1,"-",$A317, "-", "H"), PlayerData!$G:$G,PlayerData!L:L,""),
_xlfn.XLOOKUP(_xlfn.CONCAT(2,"-",$A317, "-", "H"), PlayerData!$G:$G,PlayerData!L:L,""),
_xlfn.XLOOKUP(_xlfn.CONCAT(3,"-",$A317, "-", "H"), PlayerData!$G:$G,PlayerData!L:L,""),
_xlfn.XLOOKUP(_xlfn.CONCAT(4,"-",$A317, "-", "H"), PlayerData!$G:$G,PlayerData!L:L,""),
_xlfn.XLOOKUP(_xlfn.CONCAT(5,"-",$A317, "-", "H"), PlayerData!$G:$G,PlayerData!L:L,""),
_xlfn.XLOOKUP(_xlfn.CONCAT(6,"-",$A317, "-", "H"), PlayerData!$G:$G,PlayerData!L:L,""),
_xlfn.XLOOKUP(_xlfn.CONCAT(7,"-",$A317, "-", "H"), PlayerData!$G:$G,PlayerData!L:L,""),
_xlfn.XLOOKUP(_xlfn.CONCAT(8,"-",$A317, "-", "H"), PlayerData!$G:$G,PlayerData!L:L,""),
_xlfn.XLOOKUP(_xlfn.CONCAT(9,"-",$A317, "-", "H"), PlayerData!$G:$G,PlayerData!L:L,""),
_xlfn.XLOOKUP(_xlfn.CONCAT(10,"-",$A317, "-", "H"), PlayerData!$G:$G,PlayerData!L:L,""),
_xlfn.XLOOKUP(_xlfn.CONCAT(11,"-",$A317, "-", "H"), PlayerData!$G:$G,PlayerData!L:L,""),
_xlfn.XLOOKUP(_xlfn.CONCAT(12,"-",$A317, "-", "H"), PlayerData!$G:$G,PlayerData!L:L,""),
_xlfn.XLOOKUP(_xlfn.CONCAT(13,"-",$A317, "-", "H"), PlayerData!$G:$G,PlayerData!L:L,""),
_xlfn.XLOOKUP(_xlfn.CONCAT(14,"-",$A317, "-", "H"), PlayerData!$G:$G,PlayerData!L:L,""),
_xlfn.XLOOKUP(_xlfn.CONCAT(15,"-",$A317, "-", "H"), PlayerData!$G:$G,PlayerData!L:L,""),
_xlfn.XLOOKUP(_xlfn.CONCAT(16,"-",$A317, "-", "H"), PlayerData!$G:$G,PlayerData!L:L,""),
_xlfn.XLOOKUP(_xlfn.CONCAT(17,"-",$A317, "-", "H"), PlayerData!$G:$G,PlayerData!L:L,""),
_xlfn.XLOOKUP(_xlfn.CONCAT(18,"-",$A317, "-", "H"), PlayerData!$G:$G,PlayerData!L:L,"")))</f>
        <v>0.06</v>
      </c>
      <c r="H317" s="132">
        <f t="shared" si="26"/>
        <v>11.363636363636363</v>
      </c>
      <c r="I317" s="132">
        <f t="shared" si="27"/>
        <v>0</v>
      </c>
      <c r="J317" s="72">
        <f t="shared" si="28"/>
        <v>0.80862533692722383</v>
      </c>
      <c r="K317" s="138" cm="1">
        <f t="array" ref="K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"A"), PlayerData!$M:$M,PlayerData!N:N,""),
_xlfn.XLOOKUP(_xlfn.CONCAT(1,"-",$A317, "-", "A"), PlayerData!$M:$M,PlayerData!N:N,""),
_xlfn.XLOOKUP(_xlfn.CONCAT(2,"-",$A317, "-", "A"), PlayerData!$M:$M,PlayerData!N:N,""),
_xlfn.XLOOKUP(_xlfn.CONCAT(3,"-",$A317, "-", "A"), PlayerData!$M:$M,PlayerData!N:N,""),
_xlfn.XLOOKUP(_xlfn.CONCAT(4,"-",$A317, "-", "A"), PlayerData!$M:$M,PlayerData!N:N,""),
_xlfn.XLOOKUP(_xlfn.CONCAT(5,"-",$A317, "-", "A"), PlayerData!$M:$M,PlayerData!N:N,""),
_xlfn.XLOOKUP(_xlfn.CONCAT(6,"-",$A317, "-", "A"), PlayerData!$M:$M,PlayerData!N:N,""),
_xlfn.XLOOKUP(_xlfn.CONCAT(7,"-",$A317, "-", "A"), PlayerData!$M:$M,PlayerData!N:N,""),
_xlfn.XLOOKUP(_xlfn.CONCAT(8,"-",$A317, "-", "A"), PlayerData!$M:$M,PlayerData!N:N,""),
_xlfn.XLOOKUP(_xlfn.CONCAT(9,"-",$A317, "-", "A"), PlayerData!$M:$M,PlayerData!N:N,""),
_xlfn.XLOOKUP(_xlfn.CONCAT(10,"-",$A317, "-", "A"), PlayerData!$M:$M,PlayerData!N:N,""),
_xlfn.XLOOKUP(_xlfn.CONCAT(11,"-",$A317, "-", "A"), PlayerData!$M:$M,PlayerData!N:N,""),
_xlfn.XLOOKUP(_xlfn.CONCAT(12,"-",$A317, "-", "A"), PlayerData!$M:$M,PlayerData!N:N,""),
_xlfn.XLOOKUP(_xlfn.CONCAT(13,"-",$A317, "-", "A"), PlayerData!$M:$M,PlayerData!N:N,""),
_xlfn.XLOOKUP(_xlfn.CONCAT(14,"-",$A317, "-", "A"), PlayerData!$M:$M,PlayerData!N:N,""),
_xlfn.XLOOKUP(_xlfn.CONCAT(15,"-",$A317, "-", "A"), PlayerData!$M:$M,PlayerData!N:N,""),
_xlfn.XLOOKUP(_xlfn.CONCAT(16,"-",$A317, "-", "A"), PlayerData!$M:$M,PlayerData!N:N,""),
_xlfn.XLOOKUP(_xlfn.CONCAT(17,"-",$A317, "-", "A"), PlayerData!$M:$M,PlayerData!N:N,""),
_xlfn.XLOOKUP(_xlfn.CONCAT(18,"-",$A317, "-", "A"), PlayerData!$M:$M,PlayerData!N:N,"")))</f>
        <v>0</v>
      </c>
      <c r="L317" s="138" cm="1">
        <f t="array" ref="L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"A"), PlayerData!$M:$M,PlayerData!O:O,""),
_xlfn.XLOOKUP(_xlfn.CONCAT(1,"-",$A317, "-", "A"), PlayerData!$M:$M,PlayerData!O:O,""),
_xlfn.XLOOKUP(_xlfn.CONCAT(2,"-",$A317, "-", "A"), PlayerData!$M:$M,PlayerData!O:O,""),
_xlfn.XLOOKUP(_xlfn.CONCAT(3,"-",$A317, "-", "A"), PlayerData!$M:$M,PlayerData!O:O,""),
_xlfn.XLOOKUP(_xlfn.CONCAT(4,"-",$A317, "-", "A"), PlayerData!$M:$M,PlayerData!O:O,""),
_xlfn.XLOOKUP(_xlfn.CONCAT(5,"-",$A317, "-", "A"), PlayerData!$M:$M,PlayerData!O:O,""),
_xlfn.XLOOKUP(_xlfn.CONCAT(6,"-",$A317, "-", "A"), PlayerData!$M:$M,PlayerData!O:O,""),
_xlfn.XLOOKUP(_xlfn.CONCAT(7,"-",$A317, "-", "A"), PlayerData!$M:$M,PlayerData!O:O,""),
_xlfn.XLOOKUP(_xlfn.CONCAT(8,"-",$A317, "-", "A"), PlayerData!$M:$M,PlayerData!O:O,""),
_xlfn.XLOOKUP(_xlfn.CONCAT(9,"-",$A317, "-", "A"), PlayerData!$M:$M,PlayerData!O:O,""),
_xlfn.XLOOKUP(_xlfn.CONCAT(10,"-",$A317, "-", "A"), PlayerData!$M:$M,PlayerData!O:O,""),
_xlfn.XLOOKUP(_xlfn.CONCAT(11,"-",$A317, "-", "A"), PlayerData!$M:$M,PlayerData!O:O,""),
_xlfn.XLOOKUP(_xlfn.CONCAT(12,"-",$A317, "-", "A"), PlayerData!$M:$M,PlayerData!O:O,""),
_xlfn.XLOOKUP(_xlfn.CONCAT(13,"-",$A317, "-", "A"), PlayerData!$M:$M,PlayerData!O:O,""),
_xlfn.XLOOKUP(_xlfn.CONCAT(14,"-",$A317, "-", "A"), PlayerData!$M:$M,PlayerData!O:O,""),
_xlfn.XLOOKUP(_xlfn.CONCAT(15,"-",$A317, "-", "A"), PlayerData!$M:$M,PlayerData!O:O,""),
_xlfn.XLOOKUP(_xlfn.CONCAT(16,"-",$A317, "-", "A"), PlayerData!$M:$M,PlayerData!O:O,""),
_xlfn.XLOOKUP(_xlfn.CONCAT(17,"-",$A317, "-", "A"), PlayerData!$M:$M,PlayerData!O:O,""),
_xlfn.XLOOKUP(_xlfn.CONCAT(18,"-",$A317, "-", "A"), PlayerData!$M:$M,PlayerData!O:O,"")))</f>
        <v>0</v>
      </c>
      <c r="M317" s="96" cm="1">
        <f t="array" ref="M31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_xlfn.XLOOKUP(_xlfn.CONCAT(0,"-",$A317, "-", "A"), PlayerData!$M:$M,PlayerData!R:R,""),
_xlfn.XLOOKUP(_xlfn.CONCAT(1,"-",$A317, "-", "A"), PlayerData!$M:$M,PlayerData!R:R,""),
_xlfn.XLOOKUP(_xlfn.CONCAT(2,"-",$A317, "-", "A"), PlayerData!$M:$M,PlayerData!R:R,""),
_xlfn.XLOOKUP(_xlfn.CONCAT(3,"-",$A317, "-", "A"), PlayerData!$M:$M,PlayerData!R:R,""),
_xlfn.XLOOKUP(_xlfn.CONCAT(4,"-",$A317, "-", "A"), PlayerData!$M:$M,PlayerData!R:R,""),
_xlfn.XLOOKUP(_xlfn.CONCAT(5,"-",$A317, "-", "A"), PlayerData!$M:$M,PlayerData!R:R,""),
_xlfn.XLOOKUP(_xlfn.CONCAT(6,"-",$A317, "-", "A"), PlayerData!$M:$M,PlayerData!R:R,""),
_xlfn.XLOOKUP(_xlfn.CONCAT(7,"-",$A317, "-", "A"), PlayerData!$M:$M,PlayerData!R:R,""),
_xlfn.XLOOKUP(_xlfn.CONCAT(8,"-",$A317, "-", "A"), PlayerData!$M:$M,PlayerData!R:R,""),
_xlfn.XLOOKUP(_xlfn.CONCAT(9,"-",$A317, "-", "A"), PlayerData!$M:$M,PlayerData!R:R,""),
_xlfn.XLOOKUP(_xlfn.CONCAT(10,"-",$A317, "-", "A"), PlayerData!$M:$M,PlayerData!R:R,""),
_xlfn.XLOOKUP(_xlfn.CONCAT(11,"-",$A317, "-", "A"), PlayerData!$M:$M,PlayerData!R:R,""),
_xlfn.XLOOKUP(_xlfn.CONCAT(12,"-",$A317, "-", "A"), PlayerData!$M:$M,PlayerData!R:R,""),
_xlfn.XLOOKUP(_xlfn.CONCAT(13,"-",$A317, "-", "A"), PlayerData!$M:$M,PlayerData!R:R,""),
_xlfn.XLOOKUP(_xlfn.CONCAT(14,"-",$A317, "-", "A"), PlayerData!$M:$M,PlayerData!R:R,""),
_xlfn.XLOOKUP(_xlfn.CONCAT(15,"-",$A317, "-", "A"), PlayerData!$M:$M,PlayerData!R:R,""),
_xlfn.XLOOKUP(_xlfn.CONCAT(16,"-",$A317, "-", "A"), PlayerData!$M:$M,PlayerData!R:R,""),
_xlfn.XLOOKUP(_xlfn.CONCAT(17,"-",$A317, "-", "A"), PlayerData!$M:$M,PlayerData!R:R,""),
_xlfn.XLOOKUP(_xlfn.CONCAT(18,"-",$A317, "-", "A"), PlayerData!$M:$M,PlayerData!R:R,"")))</f>
        <v>0</v>
      </c>
      <c r="N317" s="134">
        <f t="shared" si="29"/>
        <v>0</v>
      </c>
      <c r="O317" s="134">
        <f t="shared" si="30"/>
        <v>0</v>
      </c>
      <c r="P317" s="73">
        <f t="shared" si="31"/>
        <v>0</v>
      </c>
      <c r="Q317" s="132" cm="1">
        <f t="array" ref="Q317">IF(OR($A317=Solver!$T$12:$T$201),0,SUMPRODUCT($H317:$J317,$T$4:$V$4))</f>
        <v>0.80862533692722383</v>
      </c>
      <c r="R317" s="73" cm="1">
        <f t="array" ref="R317">IF(OR($A317=Solver!$T$12:$T$201),0, SUMPRODUCT($N317:$P317, $T$4:$V$4))</f>
        <v>0</v>
      </c>
    </row>
    <row r="318" spans="1:18">
      <c r="A318" s="55">
        <v>316</v>
      </c>
      <c r="B318" s="55" t="str">
        <f>_xlfn.XLOOKUP($A318, PlayerData!$B$3:$B$394, PlayerData!C$3:C$394)</f>
        <v>NEW</v>
      </c>
      <c r="C318" s="55" t="str">
        <f>_xlfn.XLOOKUP($A318, PlayerData!$B$3:$B$394, PlayerData!D$3:D$394)</f>
        <v>D</v>
      </c>
      <c r="D318" s="31" t="str">
        <f>_xlfn.XLOOKUP($A318, PlayerData!$B$3:$B$394, PlayerData!E$3:E$394)</f>
        <v>Manquillo</v>
      </c>
      <c r="E318" s="136" cm="1">
        <f t="array" ref="E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"H"), PlayerData!$G:$G,PlayerData!H:H,""),
_xlfn.XLOOKUP(_xlfn.CONCAT(1,"-",$A318, "-", "H"), PlayerData!$G:$G,PlayerData!H:H,""),
_xlfn.XLOOKUP(_xlfn.CONCAT(2,"-",$A318, "-", "H"), PlayerData!$G:$G,PlayerData!H:H,""),
_xlfn.XLOOKUP(_xlfn.CONCAT(3,"-",$A318, "-", "H"), PlayerData!$G:$G,PlayerData!H:H,""),
_xlfn.XLOOKUP(_xlfn.CONCAT(4,"-",$A318, "-", "H"), PlayerData!$G:$G,PlayerData!H:H,""),
_xlfn.XLOOKUP(_xlfn.CONCAT(5,"-",$A318, "-", "H"), PlayerData!$G:$G,PlayerData!H:H,""),
_xlfn.XLOOKUP(_xlfn.CONCAT(6,"-",$A318, "-", "H"), PlayerData!$G:$G,PlayerData!H:H,""),
_xlfn.XLOOKUP(_xlfn.CONCAT(7,"-",$A318, "-", "H"), PlayerData!$G:$G,PlayerData!H:H,""),
_xlfn.XLOOKUP(_xlfn.CONCAT(8,"-",$A318, "-", "H"), PlayerData!$G:$G,PlayerData!H:H,""),
_xlfn.XLOOKUP(_xlfn.CONCAT(9,"-",$A318, "-", "H"), PlayerData!$G:$G,PlayerData!H:H,""),
_xlfn.XLOOKUP(_xlfn.CONCAT(10,"-",$A318, "-", "H"), PlayerData!$G:$G,PlayerData!H:H,""),
_xlfn.XLOOKUP(_xlfn.CONCAT(11,"-",$A318, "-", "H"), PlayerData!$G:$G,PlayerData!H:H,""),
_xlfn.XLOOKUP(_xlfn.CONCAT(12,"-",$A318, "-", "H"), PlayerData!$G:$G,PlayerData!H:H,""),
_xlfn.XLOOKUP(_xlfn.CONCAT(13,"-",$A318, "-", "H"), PlayerData!$G:$G,PlayerData!H:H,""),
_xlfn.XLOOKUP(_xlfn.CONCAT(14,"-",$A318, "-", "H"), PlayerData!$G:$G,PlayerData!H:H,""),
_xlfn.XLOOKUP(_xlfn.CONCAT(15,"-",$A318, "-", "H"), PlayerData!$G:$G,PlayerData!H:H,""),
_xlfn.XLOOKUP(_xlfn.CONCAT(16,"-",$A318, "-", "H"), PlayerData!$G:$G,PlayerData!H:H,""),
_xlfn.XLOOKUP(_xlfn.CONCAT(17,"-",$A318, "-", "H"), PlayerData!$G:$G,PlayerData!H:H,""),
_xlfn.XLOOKUP(_xlfn.CONCAT(18,"-",$A318, "-", "H"), PlayerData!$G:$G,PlayerData!H:H,"")))</f>
        <v>0</v>
      </c>
      <c r="F318" s="136" cm="1">
        <f t="array" ref="F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"H"), PlayerData!$G:$G,PlayerData!I:I,""),
_xlfn.XLOOKUP(_xlfn.CONCAT(1,"-",$A318, "-", "H"), PlayerData!$G:$G,PlayerData!I:I,""),
_xlfn.XLOOKUP(_xlfn.CONCAT(2,"-",$A318, "-", "H"), PlayerData!$G:$G,PlayerData!I:I,""),
_xlfn.XLOOKUP(_xlfn.CONCAT(3,"-",$A318, "-", "H"), PlayerData!$G:$G,PlayerData!I:I,""),
_xlfn.XLOOKUP(_xlfn.CONCAT(4,"-",$A318, "-", "H"), PlayerData!$G:$G,PlayerData!I:I,""),
_xlfn.XLOOKUP(_xlfn.CONCAT(5,"-",$A318, "-", "H"), PlayerData!$G:$G,PlayerData!I:I,""),
_xlfn.XLOOKUP(_xlfn.CONCAT(6,"-",$A318, "-", "H"), PlayerData!$G:$G,PlayerData!I:I,""),
_xlfn.XLOOKUP(_xlfn.CONCAT(7,"-",$A318, "-", "H"), PlayerData!$G:$G,PlayerData!I:I,""),
_xlfn.XLOOKUP(_xlfn.CONCAT(8,"-",$A318, "-", "H"), PlayerData!$G:$G,PlayerData!I:I,""),
_xlfn.XLOOKUP(_xlfn.CONCAT(9,"-",$A318, "-", "H"), PlayerData!$G:$G,PlayerData!I:I,""),
_xlfn.XLOOKUP(_xlfn.CONCAT(10,"-",$A318, "-", "H"), PlayerData!$G:$G,PlayerData!I:I,""),
_xlfn.XLOOKUP(_xlfn.CONCAT(11,"-",$A318, "-", "H"), PlayerData!$G:$G,PlayerData!I:I,""),
_xlfn.XLOOKUP(_xlfn.CONCAT(12,"-",$A318, "-", "H"), PlayerData!$G:$G,PlayerData!I:I,""),
_xlfn.XLOOKUP(_xlfn.CONCAT(13,"-",$A318, "-", "H"), PlayerData!$G:$G,PlayerData!I:I,""),
_xlfn.XLOOKUP(_xlfn.CONCAT(14,"-",$A318, "-", "H"), PlayerData!$G:$G,PlayerData!I:I,""),
_xlfn.XLOOKUP(_xlfn.CONCAT(15,"-",$A318, "-", "H"), PlayerData!$G:$G,PlayerData!I:I,""),
_xlfn.XLOOKUP(_xlfn.CONCAT(16,"-",$A318, "-", "H"), PlayerData!$G:$G,PlayerData!I:I,""),
_xlfn.XLOOKUP(_xlfn.CONCAT(17,"-",$A318, "-", "H"), PlayerData!$G:$G,PlayerData!I:I,""),
_xlfn.XLOOKUP(_xlfn.CONCAT(18,"-",$A318, "-", "H"), PlayerData!$G:$G,PlayerData!I:I,"")))</f>
        <v>0</v>
      </c>
      <c r="G318" s="90" cm="1">
        <f t="array" ref="G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"H"), PlayerData!$G:$G,PlayerData!L:L,""),
_xlfn.XLOOKUP(_xlfn.CONCAT(1,"-",$A318, "-", "H"), PlayerData!$G:$G,PlayerData!L:L,""),
_xlfn.XLOOKUP(_xlfn.CONCAT(2,"-",$A318, "-", "H"), PlayerData!$G:$G,PlayerData!L:L,""),
_xlfn.XLOOKUP(_xlfn.CONCAT(3,"-",$A318, "-", "H"), PlayerData!$G:$G,PlayerData!L:L,""),
_xlfn.XLOOKUP(_xlfn.CONCAT(4,"-",$A318, "-", "H"), PlayerData!$G:$G,PlayerData!L:L,""),
_xlfn.XLOOKUP(_xlfn.CONCAT(5,"-",$A318, "-", "H"), PlayerData!$G:$G,PlayerData!L:L,""),
_xlfn.XLOOKUP(_xlfn.CONCAT(6,"-",$A318, "-", "H"), PlayerData!$G:$G,PlayerData!L:L,""),
_xlfn.XLOOKUP(_xlfn.CONCAT(7,"-",$A318, "-", "H"), PlayerData!$G:$G,PlayerData!L:L,""),
_xlfn.XLOOKUP(_xlfn.CONCAT(8,"-",$A318, "-", "H"), PlayerData!$G:$G,PlayerData!L:L,""),
_xlfn.XLOOKUP(_xlfn.CONCAT(9,"-",$A318, "-", "H"), PlayerData!$G:$G,PlayerData!L:L,""),
_xlfn.XLOOKUP(_xlfn.CONCAT(10,"-",$A318, "-", "H"), PlayerData!$G:$G,PlayerData!L:L,""),
_xlfn.XLOOKUP(_xlfn.CONCAT(11,"-",$A318, "-", "H"), PlayerData!$G:$G,PlayerData!L:L,""),
_xlfn.XLOOKUP(_xlfn.CONCAT(12,"-",$A318, "-", "H"), PlayerData!$G:$G,PlayerData!L:L,""),
_xlfn.XLOOKUP(_xlfn.CONCAT(13,"-",$A318, "-", "H"), PlayerData!$G:$G,PlayerData!L:L,""),
_xlfn.XLOOKUP(_xlfn.CONCAT(14,"-",$A318, "-", "H"), PlayerData!$G:$G,PlayerData!L:L,""),
_xlfn.XLOOKUP(_xlfn.CONCAT(15,"-",$A318, "-", "H"), PlayerData!$G:$G,PlayerData!L:L,""),
_xlfn.XLOOKUP(_xlfn.CONCAT(16,"-",$A318, "-", "H"), PlayerData!$G:$G,PlayerData!L:L,""),
_xlfn.XLOOKUP(_xlfn.CONCAT(17,"-",$A318, "-", "H"), PlayerData!$G:$G,PlayerData!L:L,""),
_xlfn.XLOOKUP(_xlfn.CONCAT(18,"-",$A318, "-", "H"), PlayerData!$G:$G,PlayerData!L:L,"")))</f>
        <v>0.06</v>
      </c>
      <c r="H318" s="132">
        <f t="shared" si="26"/>
        <v>0</v>
      </c>
      <c r="I318" s="132">
        <f t="shared" si="27"/>
        <v>0</v>
      </c>
      <c r="J318" s="72">
        <f t="shared" si="28"/>
        <v>0.80862533692722383</v>
      </c>
      <c r="K318" s="138" cm="1">
        <f t="array" ref="K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"A"), PlayerData!$M:$M,PlayerData!N:N,""),
_xlfn.XLOOKUP(_xlfn.CONCAT(1,"-",$A318, "-", "A"), PlayerData!$M:$M,PlayerData!N:N,""),
_xlfn.XLOOKUP(_xlfn.CONCAT(2,"-",$A318, "-", "A"), PlayerData!$M:$M,PlayerData!N:N,""),
_xlfn.XLOOKUP(_xlfn.CONCAT(3,"-",$A318, "-", "A"), PlayerData!$M:$M,PlayerData!N:N,""),
_xlfn.XLOOKUP(_xlfn.CONCAT(4,"-",$A318, "-", "A"), PlayerData!$M:$M,PlayerData!N:N,""),
_xlfn.XLOOKUP(_xlfn.CONCAT(5,"-",$A318, "-", "A"), PlayerData!$M:$M,PlayerData!N:N,""),
_xlfn.XLOOKUP(_xlfn.CONCAT(6,"-",$A318, "-", "A"), PlayerData!$M:$M,PlayerData!N:N,""),
_xlfn.XLOOKUP(_xlfn.CONCAT(7,"-",$A318, "-", "A"), PlayerData!$M:$M,PlayerData!N:N,""),
_xlfn.XLOOKUP(_xlfn.CONCAT(8,"-",$A318, "-", "A"), PlayerData!$M:$M,PlayerData!N:N,""),
_xlfn.XLOOKUP(_xlfn.CONCAT(9,"-",$A318, "-", "A"), PlayerData!$M:$M,PlayerData!N:N,""),
_xlfn.XLOOKUP(_xlfn.CONCAT(10,"-",$A318, "-", "A"), PlayerData!$M:$M,PlayerData!N:N,""),
_xlfn.XLOOKUP(_xlfn.CONCAT(11,"-",$A318, "-", "A"), PlayerData!$M:$M,PlayerData!N:N,""),
_xlfn.XLOOKUP(_xlfn.CONCAT(12,"-",$A318, "-", "A"), PlayerData!$M:$M,PlayerData!N:N,""),
_xlfn.XLOOKUP(_xlfn.CONCAT(13,"-",$A318, "-", "A"), PlayerData!$M:$M,PlayerData!N:N,""),
_xlfn.XLOOKUP(_xlfn.CONCAT(14,"-",$A318, "-", "A"), PlayerData!$M:$M,PlayerData!N:N,""),
_xlfn.XLOOKUP(_xlfn.CONCAT(15,"-",$A318, "-", "A"), PlayerData!$M:$M,PlayerData!N:N,""),
_xlfn.XLOOKUP(_xlfn.CONCAT(16,"-",$A318, "-", "A"), PlayerData!$M:$M,PlayerData!N:N,""),
_xlfn.XLOOKUP(_xlfn.CONCAT(17,"-",$A318, "-", "A"), PlayerData!$M:$M,PlayerData!N:N,""),
_xlfn.XLOOKUP(_xlfn.CONCAT(18,"-",$A318, "-", "A"), PlayerData!$M:$M,PlayerData!N:N,"")))</f>
        <v>0</v>
      </c>
      <c r="L318" s="138" cm="1">
        <f t="array" ref="L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"A"), PlayerData!$M:$M,PlayerData!O:O,""),
_xlfn.XLOOKUP(_xlfn.CONCAT(1,"-",$A318, "-", "A"), PlayerData!$M:$M,PlayerData!O:O,""),
_xlfn.XLOOKUP(_xlfn.CONCAT(2,"-",$A318, "-", "A"), PlayerData!$M:$M,PlayerData!O:O,""),
_xlfn.XLOOKUP(_xlfn.CONCAT(3,"-",$A318, "-", "A"), PlayerData!$M:$M,PlayerData!O:O,""),
_xlfn.XLOOKUP(_xlfn.CONCAT(4,"-",$A318, "-", "A"), PlayerData!$M:$M,PlayerData!O:O,""),
_xlfn.XLOOKUP(_xlfn.CONCAT(5,"-",$A318, "-", "A"), PlayerData!$M:$M,PlayerData!O:O,""),
_xlfn.XLOOKUP(_xlfn.CONCAT(6,"-",$A318, "-", "A"), PlayerData!$M:$M,PlayerData!O:O,""),
_xlfn.XLOOKUP(_xlfn.CONCAT(7,"-",$A318, "-", "A"), PlayerData!$M:$M,PlayerData!O:O,""),
_xlfn.XLOOKUP(_xlfn.CONCAT(8,"-",$A318, "-", "A"), PlayerData!$M:$M,PlayerData!O:O,""),
_xlfn.XLOOKUP(_xlfn.CONCAT(9,"-",$A318, "-", "A"), PlayerData!$M:$M,PlayerData!O:O,""),
_xlfn.XLOOKUP(_xlfn.CONCAT(10,"-",$A318, "-", "A"), PlayerData!$M:$M,PlayerData!O:O,""),
_xlfn.XLOOKUP(_xlfn.CONCAT(11,"-",$A318, "-", "A"), PlayerData!$M:$M,PlayerData!O:O,""),
_xlfn.XLOOKUP(_xlfn.CONCAT(12,"-",$A318, "-", "A"), PlayerData!$M:$M,PlayerData!O:O,""),
_xlfn.XLOOKUP(_xlfn.CONCAT(13,"-",$A318, "-", "A"), PlayerData!$M:$M,PlayerData!O:O,""),
_xlfn.XLOOKUP(_xlfn.CONCAT(14,"-",$A318, "-", "A"), PlayerData!$M:$M,PlayerData!O:O,""),
_xlfn.XLOOKUP(_xlfn.CONCAT(15,"-",$A318, "-", "A"), PlayerData!$M:$M,PlayerData!O:O,""),
_xlfn.XLOOKUP(_xlfn.CONCAT(16,"-",$A318, "-", "A"), PlayerData!$M:$M,PlayerData!O:O,""),
_xlfn.XLOOKUP(_xlfn.CONCAT(17,"-",$A318, "-", "A"), PlayerData!$M:$M,PlayerData!O:O,""),
_xlfn.XLOOKUP(_xlfn.CONCAT(18,"-",$A318, "-", "A"), PlayerData!$M:$M,PlayerData!O:O,"")))</f>
        <v>0</v>
      </c>
      <c r="M318" s="96" cm="1">
        <f t="array" ref="M31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_xlfn.XLOOKUP(_xlfn.CONCAT(0,"-",$A318, "-", "A"), PlayerData!$M:$M,PlayerData!R:R,""),
_xlfn.XLOOKUP(_xlfn.CONCAT(1,"-",$A318, "-", "A"), PlayerData!$M:$M,PlayerData!R:R,""),
_xlfn.XLOOKUP(_xlfn.CONCAT(2,"-",$A318, "-", "A"), PlayerData!$M:$M,PlayerData!R:R,""),
_xlfn.XLOOKUP(_xlfn.CONCAT(3,"-",$A318, "-", "A"), PlayerData!$M:$M,PlayerData!R:R,""),
_xlfn.XLOOKUP(_xlfn.CONCAT(4,"-",$A318, "-", "A"), PlayerData!$M:$M,PlayerData!R:R,""),
_xlfn.XLOOKUP(_xlfn.CONCAT(5,"-",$A318, "-", "A"), PlayerData!$M:$M,PlayerData!R:R,""),
_xlfn.XLOOKUP(_xlfn.CONCAT(6,"-",$A318, "-", "A"), PlayerData!$M:$M,PlayerData!R:R,""),
_xlfn.XLOOKUP(_xlfn.CONCAT(7,"-",$A318, "-", "A"), PlayerData!$M:$M,PlayerData!R:R,""),
_xlfn.XLOOKUP(_xlfn.CONCAT(8,"-",$A318, "-", "A"), PlayerData!$M:$M,PlayerData!R:R,""),
_xlfn.XLOOKUP(_xlfn.CONCAT(9,"-",$A318, "-", "A"), PlayerData!$M:$M,PlayerData!R:R,""),
_xlfn.XLOOKUP(_xlfn.CONCAT(10,"-",$A318, "-", "A"), PlayerData!$M:$M,PlayerData!R:R,""),
_xlfn.XLOOKUP(_xlfn.CONCAT(11,"-",$A318, "-", "A"), PlayerData!$M:$M,PlayerData!R:R,""),
_xlfn.XLOOKUP(_xlfn.CONCAT(12,"-",$A318, "-", "A"), PlayerData!$M:$M,PlayerData!R:R,""),
_xlfn.XLOOKUP(_xlfn.CONCAT(13,"-",$A318, "-", "A"), PlayerData!$M:$M,PlayerData!R:R,""),
_xlfn.XLOOKUP(_xlfn.CONCAT(14,"-",$A318, "-", "A"), PlayerData!$M:$M,PlayerData!R:R,""),
_xlfn.XLOOKUP(_xlfn.CONCAT(15,"-",$A318, "-", "A"), PlayerData!$M:$M,PlayerData!R:R,""),
_xlfn.XLOOKUP(_xlfn.CONCAT(16,"-",$A318, "-", "A"), PlayerData!$M:$M,PlayerData!R:R,""),
_xlfn.XLOOKUP(_xlfn.CONCAT(17,"-",$A318, "-", "A"), PlayerData!$M:$M,PlayerData!R:R,""),
_xlfn.XLOOKUP(_xlfn.CONCAT(18,"-",$A318, "-", "A"), PlayerData!$M:$M,PlayerData!R:R,"")))</f>
        <v>0</v>
      </c>
      <c r="N318" s="134">
        <f t="shared" si="29"/>
        <v>0</v>
      </c>
      <c r="O318" s="134">
        <f t="shared" si="30"/>
        <v>0</v>
      </c>
      <c r="P318" s="73">
        <f t="shared" si="31"/>
        <v>0</v>
      </c>
      <c r="Q318" s="132" cm="1">
        <f t="array" ref="Q318">IF(OR($A318=Solver!$T$12:$T$201),0,SUMPRODUCT($H318:$J318,$T$4:$V$4))</f>
        <v>0.80862533692722383</v>
      </c>
      <c r="R318" s="73" cm="1">
        <f t="array" ref="R318">IF(OR($A318=Solver!$T$12:$T$201),0, SUMPRODUCT($N318:$P318, $T$4:$V$4))</f>
        <v>0</v>
      </c>
    </row>
    <row r="319" spans="1:18">
      <c r="A319" s="55">
        <v>317</v>
      </c>
      <c r="B319" s="55" t="str">
        <f>_xlfn.XLOOKUP($A319, PlayerData!$B$3:$B$394, PlayerData!C$3:C$394)</f>
        <v>SOU</v>
      </c>
      <c r="C319" s="55" t="str">
        <f>_xlfn.XLOOKUP($A319, PlayerData!$B$3:$B$394, PlayerData!D$3:D$394)</f>
        <v>D</v>
      </c>
      <c r="D319" s="31" t="str">
        <f>_xlfn.XLOOKUP($A319, PlayerData!$B$3:$B$394, PlayerData!E$3:E$394)</f>
        <v>Bednarek</v>
      </c>
      <c r="E319" s="136" cm="1">
        <f t="array" ref="E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"H"), PlayerData!$G:$G,PlayerData!H:H,""),
_xlfn.XLOOKUP(_xlfn.CONCAT(1,"-",$A319, "-", "H"), PlayerData!$G:$G,PlayerData!H:H,""),
_xlfn.XLOOKUP(_xlfn.CONCAT(2,"-",$A319, "-", "H"), PlayerData!$G:$G,PlayerData!H:H,""),
_xlfn.XLOOKUP(_xlfn.CONCAT(3,"-",$A319, "-", "H"), PlayerData!$G:$G,PlayerData!H:H,""),
_xlfn.XLOOKUP(_xlfn.CONCAT(4,"-",$A319, "-", "H"), PlayerData!$G:$G,PlayerData!H:H,""),
_xlfn.XLOOKUP(_xlfn.CONCAT(5,"-",$A319, "-", "H"), PlayerData!$G:$G,PlayerData!H:H,""),
_xlfn.XLOOKUP(_xlfn.CONCAT(6,"-",$A319, "-", "H"), PlayerData!$G:$G,PlayerData!H:H,""),
_xlfn.XLOOKUP(_xlfn.CONCAT(7,"-",$A319, "-", "H"), PlayerData!$G:$G,PlayerData!H:H,""),
_xlfn.XLOOKUP(_xlfn.CONCAT(8,"-",$A319, "-", "H"), PlayerData!$G:$G,PlayerData!H:H,""),
_xlfn.XLOOKUP(_xlfn.CONCAT(9,"-",$A319, "-", "H"), PlayerData!$G:$G,PlayerData!H:H,""),
_xlfn.XLOOKUP(_xlfn.CONCAT(10,"-",$A319, "-", "H"), PlayerData!$G:$G,PlayerData!H:H,""),
_xlfn.XLOOKUP(_xlfn.CONCAT(11,"-",$A319, "-", "H"), PlayerData!$G:$G,PlayerData!H:H,""),
_xlfn.XLOOKUP(_xlfn.CONCAT(12,"-",$A319, "-", "H"), PlayerData!$G:$G,PlayerData!H:H,""),
_xlfn.XLOOKUP(_xlfn.CONCAT(13,"-",$A319, "-", "H"), PlayerData!$G:$G,PlayerData!H:H,""),
_xlfn.XLOOKUP(_xlfn.CONCAT(14,"-",$A319, "-", "H"), PlayerData!$G:$G,PlayerData!H:H,""),
_xlfn.XLOOKUP(_xlfn.CONCAT(15,"-",$A319, "-", "H"), PlayerData!$G:$G,PlayerData!H:H,""),
_xlfn.XLOOKUP(_xlfn.CONCAT(16,"-",$A319, "-", "H"), PlayerData!$G:$G,PlayerData!H:H,""),
_xlfn.XLOOKUP(_xlfn.CONCAT(17,"-",$A319, "-", "H"), PlayerData!$G:$G,PlayerData!H:H,""),
_xlfn.XLOOKUP(_xlfn.CONCAT(18,"-",$A319, "-", "H"), PlayerData!$G:$G,PlayerData!H:H,"")))</f>
        <v>0.38</v>
      </c>
      <c r="F319" s="136" cm="1">
        <f t="array" ref="F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"H"), PlayerData!$G:$G,PlayerData!I:I,""),
_xlfn.XLOOKUP(_xlfn.CONCAT(1,"-",$A319, "-", "H"), PlayerData!$G:$G,PlayerData!I:I,""),
_xlfn.XLOOKUP(_xlfn.CONCAT(2,"-",$A319, "-", "H"), PlayerData!$G:$G,PlayerData!I:I,""),
_xlfn.XLOOKUP(_xlfn.CONCAT(3,"-",$A319, "-", "H"), PlayerData!$G:$G,PlayerData!I:I,""),
_xlfn.XLOOKUP(_xlfn.CONCAT(4,"-",$A319, "-", "H"), PlayerData!$G:$G,PlayerData!I:I,""),
_xlfn.XLOOKUP(_xlfn.CONCAT(5,"-",$A319, "-", "H"), PlayerData!$G:$G,PlayerData!I:I,""),
_xlfn.XLOOKUP(_xlfn.CONCAT(6,"-",$A319, "-", "H"), PlayerData!$G:$G,PlayerData!I:I,""),
_xlfn.XLOOKUP(_xlfn.CONCAT(7,"-",$A319, "-", "H"), PlayerData!$G:$G,PlayerData!I:I,""),
_xlfn.XLOOKUP(_xlfn.CONCAT(8,"-",$A319, "-", "H"), PlayerData!$G:$G,PlayerData!I:I,""),
_xlfn.XLOOKUP(_xlfn.CONCAT(9,"-",$A319, "-", "H"), PlayerData!$G:$G,PlayerData!I:I,""),
_xlfn.XLOOKUP(_xlfn.CONCAT(10,"-",$A319, "-", "H"), PlayerData!$G:$G,PlayerData!I:I,""),
_xlfn.XLOOKUP(_xlfn.CONCAT(11,"-",$A319, "-", "H"), PlayerData!$G:$G,PlayerData!I:I,""),
_xlfn.XLOOKUP(_xlfn.CONCAT(12,"-",$A319, "-", "H"), PlayerData!$G:$G,PlayerData!I:I,""),
_xlfn.XLOOKUP(_xlfn.CONCAT(13,"-",$A319, "-", "H"), PlayerData!$G:$G,PlayerData!I:I,""),
_xlfn.XLOOKUP(_xlfn.CONCAT(14,"-",$A319, "-", "H"), PlayerData!$G:$G,PlayerData!I:I,""),
_xlfn.XLOOKUP(_xlfn.CONCAT(15,"-",$A319, "-", "H"), PlayerData!$G:$G,PlayerData!I:I,""),
_xlfn.XLOOKUP(_xlfn.CONCAT(16,"-",$A319, "-", "H"), PlayerData!$G:$G,PlayerData!I:I,""),
_xlfn.XLOOKUP(_xlfn.CONCAT(17,"-",$A319, "-", "H"), PlayerData!$G:$G,PlayerData!I:I,""),
_xlfn.XLOOKUP(_xlfn.CONCAT(18,"-",$A319, "-", "H"), PlayerData!$G:$G,PlayerData!I:I,"")))</f>
        <v>0.12</v>
      </c>
      <c r="G319" s="90" cm="1">
        <f t="array" ref="G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"H"), PlayerData!$G:$G,PlayerData!L:L,""),
_xlfn.XLOOKUP(_xlfn.CONCAT(1,"-",$A319, "-", "H"), PlayerData!$G:$G,PlayerData!L:L,""),
_xlfn.XLOOKUP(_xlfn.CONCAT(2,"-",$A319, "-", "H"), PlayerData!$G:$G,PlayerData!L:L,""),
_xlfn.XLOOKUP(_xlfn.CONCAT(3,"-",$A319, "-", "H"), PlayerData!$G:$G,PlayerData!L:L,""),
_xlfn.XLOOKUP(_xlfn.CONCAT(4,"-",$A319, "-", "H"), PlayerData!$G:$G,PlayerData!L:L,""),
_xlfn.XLOOKUP(_xlfn.CONCAT(5,"-",$A319, "-", "H"), PlayerData!$G:$G,PlayerData!L:L,""),
_xlfn.XLOOKUP(_xlfn.CONCAT(6,"-",$A319, "-", "H"), PlayerData!$G:$G,PlayerData!L:L,""),
_xlfn.XLOOKUP(_xlfn.CONCAT(7,"-",$A319, "-", "H"), PlayerData!$G:$G,PlayerData!L:L,""),
_xlfn.XLOOKUP(_xlfn.CONCAT(8,"-",$A319, "-", "H"), PlayerData!$G:$G,PlayerData!L:L,""),
_xlfn.XLOOKUP(_xlfn.CONCAT(9,"-",$A319, "-", "H"), PlayerData!$G:$G,PlayerData!L:L,""),
_xlfn.XLOOKUP(_xlfn.CONCAT(10,"-",$A319, "-", "H"), PlayerData!$G:$G,PlayerData!L:L,""),
_xlfn.XLOOKUP(_xlfn.CONCAT(11,"-",$A319, "-", "H"), PlayerData!$G:$G,PlayerData!L:L,""),
_xlfn.XLOOKUP(_xlfn.CONCAT(12,"-",$A319, "-", "H"), PlayerData!$G:$G,PlayerData!L:L,""),
_xlfn.XLOOKUP(_xlfn.CONCAT(13,"-",$A319, "-", "H"), PlayerData!$G:$G,PlayerData!L:L,""),
_xlfn.XLOOKUP(_xlfn.CONCAT(14,"-",$A319, "-", "H"), PlayerData!$G:$G,PlayerData!L:L,""),
_xlfn.XLOOKUP(_xlfn.CONCAT(15,"-",$A319, "-", "H"), PlayerData!$G:$G,PlayerData!L:L,""),
_xlfn.XLOOKUP(_xlfn.CONCAT(16,"-",$A319, "-", "H"), PlayerData!$G:$G,PlayerData!L:L,""),
_xlfn.XLOOKUP(_xlfn.CONCAT(17,"-",$A319, "-", "H"), PlayerData!$G:$G,PlayerData!L:L,""),
_xlfn.XLOOKUP(_xlfn.CONCAT(18,"-",$A319, "-", "H"), PlayerData!$G:$G,PlayerData!L:L,"")))</f>
        <v>0.39</v>
      </c>
      <c r="H319" s="132">
        <f t="shared" si="26"/>
        <v>8.6363636363636349</v>
      </c>
      <c r="I319" s="132">
        <f t="shared" si="27"/>
        <v>5.4545454545454541</v>
      </c>
      <c r="J319" s="72">
        <f t="shared" si="28"/>
        <v>5.256064690026955</v>
      </c>
      <c r="K319" s="138" cm="1">
        <f t="array" ref="K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"A"), PlayerData!$M:$M,PlayerData!N:N,""),
_xlfn.XLOOKUP(_xlfn.CONCAT(1,"-",$A319, "-", "A"), PlayerData!$M:$M,PlayerData!N:N,""),
_xlfn.XLOOKUP(_xlfn.CONCAT(2,"-",$A319, "-", "A"), PlayerData!$M:$M,PlayerData!N:N,""),
_xlfn.XLOOKUP(_xlfn.CONCAT(3,"-",$A319, "-", "A"), PlayerData!$M:$M,PlayerData!N:N,""),
_xlfn.XLOOKUP(_xlfn.CONCAT(4,"-",$A319, "-", "A"), PlayerData!$M:$M,PlayerData!N:N,""),
_xlfn.XLOOKUP(_xlfn.CONCAT(5,"-",$A319, "-", "A"), PlayerData!$M:$M,PlayerData!N:N,""),
_xlfn.XLOOKUP(_xlfn.CONCAT(6,"-",$A319, "-", "A"), PlayerData!$M:$M,PlayerData!N:N,""),
_xlfn.XLOOKUP(_xlfn.CONCAT(7,"-",$A319, "-", "A"), PlayerData!$M:$M,PlayerData!N:N,""),
_xlfn.XLOOKUP(_xlfn.CONCAT(8,"-",$A319, "-", "A"), PlayerData!$M:$M,PlayerData!N:N,""),
_xlfn.XLOOKUP(_xlfn.CONCAT(9,"-",$A319, "-", "A"), PlayerData!$M:$M,PlayerData!N:N,""),
_xlfn.XLOOKUP(_xlfn.CONCAT(10,"-",$A319, "-", "A"), PlayerData!$M:$M,PlayerData!N:N,""),
_xlfn.XLOOKUP(_xlfn.CONCAT(11,"-",$A319, "-", "A"), PlayerData!$M:$M,PlayerData!N:N,""),
_xlfn.XLOOKUP(_xlfn.CONCAT(12,"-",$A319, "-", "A"), PlayerData!$M:$M,PlayerData!N:N,""),
_xlfn.XLOOKUP(_xlfn.CONCAT(13,"-",$A319, "-", "A"), PlayerData!$M:$M,PlayerData!N:N,""),
_xlfn.XLOOKUP(_xlfn.CONCAT(14,"-",$A319, "-", "A"), PlayerData!$M:$M,PlayerData!N:N,""),
_xlfn.XLOOKUP(_xlfn.CONCAT(15,"-",$A319, "-", "A"), PlayerData!$M:$M,PlayerData!N:N,""),
_xlfn.XLOOKUP(_xlfn.CONCAT(16,"-",$A319, "-", "A"), PlayerData!$M:$M,PlayerData!N:N,""),
_xlfn.XLOOKUP(_xlfn.CONCAT(17,"-",$A319, "-", "A"), PlayerData!$M:$M,PlayerData!N:N,""),
_xlfn.XLOOKUP(_xlfn.CONCAT(18,"-",$A319, "-", "A"), PlayerData!$M:$M,PlayerData!N:N,"")))</f>
        <v>0.14000000000000001</v>
      </c>
      <c r="L319" s="138" cm="1">
        <f t="array" ref="L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"A"), PlayerData!$M:$M,PlayerData!O:O,""),
_xlfn.XLOOKUP(_xlfn.CONCAT(1,"-",$A319, "-", "A"), PlayerData!$M:$M,PlayerData!O:O,""),
_xlfn.XLOOKUP(_xlfn.CONCAT(2,"-",$A319, "-", "A"), PlayerData!$M:$M,PlayerData!O:O,""),
_xlfn.XLOOKUP(_xlfn.CONCAT(3,"-",$A319, "-", "A"), PlayerData!$M:$M,PlayerData!O:O,""),
_xlfn.XLOOKUP(_xlfn.CONCAT(4,"-",$A319, "-", "A"), PlayerData!$M:$M,PlayerData!O:O,""),
_xlfn.XLOOKUP(_xlfn.CONCAT(5,"-",$A319, "-", "A"), PlayerData!$M:$M,PlayerData!O:O,""),
_xlfn.XLOOKUP(_xlfn.CONCAT(6,"-",$A319, "-", "A"), PlayerData!$M:$M,PlayerData!O:O,""),
_xlfn.XLOOKUP(_xlfn.CONCAT(7,"-",$A319, "-", "A"), PlayerData!$M:$M,PlayerData!O:O,""),
_xlfn.XLOOKUP(_xlfn.CONCAT(8,"-",$A319, "-", "A"), PlayerData!$M:$M,PlayerData!O:O,""),
_xlfn.XLOOKUP(_xlfn.CONCAT(9,"-",$A319, "-", "A"), PlayerData!$M:$M,PlayerData!O:O,""),
_xlfn.XLOOKUP(_xlfn.CONCAT(10,"-",$A319, "-", "A"), PlayerData!$M:$M,PlayerData!O:O,""),
_xlfn.XLOOKUP(_xlfn.CONCAT(11,"-",$A319, "-", "A"), PlayerData!$M:$M,PlayerData!O:O,""),
_xlfn.XLOOKUP(_xlfn.CONCAT(12,"-",$A319, "-", "A"), PlayerData!$M:$M,PlayerData!O:O,""),
_xlfn.XLOOKUP(_xlfn.CONCAT(13,"-",$A319, "-", "A"), PlayerData!$M:$M,PlayerData!O:O,""),
_xlfn.XLOOKUP(_xlfn.CONCAT(14,"-",$A319, "-", "A"), PlayerData!$M:$M,PlayerData!O:O,""),
_xlfn.XLOOKUP(_xlfn.CONCAT(15,"-",$A319, "-", "A"), PlayerData!$M:$M,PlayerData!O:O,""),
_xlfn.XLOOKUP(_xlfn.CONCAT(16,"-",$A319, "-", "A"), PlayerData!$M:$M,PlayerData!O:O,""),
_xlfn.XLOOKUP(_xlfn.CONCAT(17,"-",$A319, "-", "A"), PlayerData!$M:$M,PlayerData!O:O,""),
_xlfn.XLOOKUP(_xlfn.CONCAT(18,"-",$A319, "-", "A"), PlayerData!$M:$M,PlayerData!O:O,"")))</f>
        <v>0</v>
      </c>
      <c r="M319" s="96" cm="1">
        <f t="array" ref="M31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_xlfn.XLOOKUP(_xlfn.CONCAT(0,"-",$A319, "-", "A"), PlayerData!$M:$M,PlayerData!R:R,""),
_xlfn.XLOOKUP(_xlfn.CONCAT(1,"-",$A319, "-", "A"), PlayerData!$M:$M,PlayerData!R:R,""),
_xlfn.XLOOKUP(_xlfn.CONCAT(2,"-",$A319, "-", "A"), PlayerData!$M:$M,PlayerData!R:R,""),
_xlfn.XLOOKUP(_xlfn.CONCAT(3,"-",$A319, "-", "A"), PlayerData!$M:$M,PlayerData!R:R,""),
_xlfn.XLOOKUP(_xlfn.CONCAT(4,"-",$A319, "-", "A"), PlayerData!$M:$M,PlayerData!R:R,""),
_xlfn.XLOOKUP(_xlfn.CONCAT(5,"-",$A319, "-", "A"), PlayerData!$M:$M,PlayerData!R:R,""),
_xlfn.XLOOKUP(_xlfn.CONCAT(6,"-",$A319, "-", "A"), PlayerData!$M:$M,PlayerData!R:R,""),
_xlfn.XLOOKUP(_xlfn.CONCAT(7,"-",$A319, "-", "A"), PlayerData!$M:$M,PlayerData!R:R,""),
_xlfn.XLOOKUP(_xlfn.CONCAT(8,"-",$A319, "-", "A"), PlayerData!$M:$M,PlayerData!R:R,""),
_xlfn.XLOOKUP(_xlfn.CONCAT(9,"-",$A319, "-", "A"), PlayerData!$M:$M,PlayerData!R:R,""),
_xlfn.XLOOKUP(_xlfn.CONCAT(10,"-",$A319, "-", "A"), PlayerData!$M:$M,PlayerData!R:R,""),
_xlfn.XLOOKUP(_xlfn.CONCAT(11,"-",$A319, "-", "A"), PlayerData!$M:$M,PlayerData!R:R,""),
_xlfn.XLOOKUP(_xlfn.CONCAT(12,"-",$A319, "-", "A"), PlayerData!$M:$M,PlayerData!R:R,""),
_xlfn.XLOOKUP(_xlfn.CONCAT(13,"-",$A319, "-", "A"), PlayerData!$M:$M,PlayerData!R:R,""),
_xlfn.XLOOKUP(_xlfn.CONCAT(14,"-",$A319, "-", "A"), PlayerData!$M:$M,PlayerData!R:R,""),
_xlfn.XLOOKUP(_xlfn.CONCAT(15,"-",$A319, "-", "A"), PlayerData!$M:$M,PlayerData!R:R,""),
_xlfn.XLOOKUP(_xlfn.CONCAT(16,"-",$A319, "-", "A"), PlayerData!$M:$M,PlayerData!R:R,""),
_xlfn.XLOOKUP(_xlfn.CONCAT(17,"-",$A319, "-", "A"), PlayerData!$M:$M,PlayerData!R:R,""),
_xlfn.XLOOKUP(_xlfn.CONCAT(18,"-",$A319, "-", "A"), PlayerData!$M:$M,PlayerData!R:R,"")))</f>
        <v>0.27</v>
      </c>
      <c r="N319" s="134">
        <f t="shared" si="29"/>
        <v>3.1818181818181821</v>
      </c>
      <c r="O319" s="134">
        <f t="shared" si="30"/>
        <v>0</v>
      </c>
      <c r="P319" s="73">
        <f t="shared" si="31"/>
        <v>3.6388140161725073</v>
      </c>
      <c r="Q319" s="132" cm="1">
        <f t="array" ref="Q319">IF(OR($A319=Solver!$T$12:$T$201),0,SUMPRODUCT($H319:$J319,$T$4:$V$4))</f>
        <v>5.256064690026955</v>
      </c>
      <c r="R319" s="73" cm="1">
        <f t="array" ref="R319">IF(OR($A319=Solver!$T$12:$T$201),0, SUMPRODUCT($N319:$P319, $T$4:$V$4))</f>
        <v>3.6388140161725073</v>
      </c>
    </row>
    <row r="320" spans="1:18">
      <c r="A320" s="55">
        <v>318</v>
      </c>
      <c r="B320" s="55" t="str">
        <f>_xlfn.XLOOKUP($A320, PlayerData!$B$3:$B$394, PlayerData!C$3:C$394)</f>
        <v>SOU</v>
      </c>
      <c r="C320" s="55" t="str">
        <f>_xlfn.XLOOKUP($A320, PlayerData!$B$3:$B$394, PlayerData!D$3:D$394)</f>
        <v>D</v>
      </c>
      <c r="D320" s="31" t="str">
        <f>_xlfn.XLOOKUP($A320, PlayerData!$B$3:$B$394, PlayerData!E$3:E$394)</f>
        <v>Vestergaard</v>
      </c>
      <c r="E320" s="136" cm="1">
        <f t="array" ref="E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"H"), PlayerData!$G:$G,PlayerData!H:H,""),
_xlfn.XLOOKUP(_xlfn.CONCAT(1,"-",$A320, "-", "H"), PlayerData!$G:$G,PlayerData!H:H,""),
_xlfn.XLOOKUP(_xlfn.CONCAT(2,"-",$A320, "-", "H"), PlayerData!$G:$G,PlayerData!H:H,""),
_xlfn.XLOOKUP(_xlfn.CONCAT(3,"-",$A320, "-", "H"), PlayerData!$G:$G,PlayerData!H:H,""),
_xlfn.XLOOKUP(_xlfn.CONCAT(4,"-",$A320, "-", "H"), PlayerData!$G:$G,PlayerData!H:H,""),
_xlfn.XLOOKUP(_xlfn.CONCAT(5,"-",$A320, "-", "H"), PlayerData!$G:$G,PlayerData!H:H,""),
_xlfn.XLOOKUP(_xlfn.CONCAT(6,"-",$A320, "-", "H"), PlayerData!$G:$G,PlayerData!H:H,""),
_xlfn.XLOOKUP(_xlfn.CONCAT(7,"-",$A320, "-", "H"), PlayerData!$G:$G,PlayerData!H:H,""),
_xlfn.XLOOKUP(_xlfn.CONCAT(8,"-",$A320, "-", "H"), PlayerData!$G:$G,PlayerData!H:H,""),
_xlfn.XLOOKUP(_xlfn.CONCAT(9,"-",$A320, "-", "H"), PlayerData!$G:$G,PlayerData!H:H,""),
_xlfn.XLOOKUP(_xlfn.CONCAT(10,"-",$A320, "-", "H"), PlayerData!$G:$G,PlayerData!H:H,""),
_xlfn.XLOOKUP(_xlfn.CONCAT(11,"-",$A320, "-", "H"), PlayerData!$G:$G,PlayerData!H:H,""),
_xlfn.XLOOKUP(_xlfn.CONCAT(12,"-",$A320, "-", "H"), PlayerData!$G:$G,PlayerData!H:H,""),
_xlfn.XLOOKUP(_xlfn.CONCAT(13,"-",$A320, "-", "H"), PlayerData!$G:$G,PlayerData!H:H,""),
_xlfn.XLOOKUP(_xlfn.CONCAT(14,"-",$A320, "-", "H"), PlayerData!$G:$G,PlayerData!H:H,""),
_xlfn.XLOOKUP(_xlfn.CONCAT(15,"-",$A320, "-", "H"), PlayerData!$G:$G,PlayerData!H:H,""),
_xlfn.XLOOKUP(_xlfn.CONCAT(16,"-",$A320, "-", "H"), PlayerData!$G:$G,PlayerData!H:H,""),
_xlfn.XLOOKUP(_xlfn.CONCAT(17,"-",$A320, "-", "H"), PlayerData!$G:$G,PlayerData!H:H,""),
_xlfn.XLOOKUP(_xlfn.CONCAT(18,"-",$A320, "-", "H"), PlayerData!$G:$G,PlayerData!H:H,"")))</f>
        <v>0.33</v>
      </c>
      <c r="F320" s="136" cm="1">
        <f t="array" ref="F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"H"), PlayerData!$G:$G,PlayerData!I:I,""),
_xlfn.XLOOKUP(_xlfn.CONCAT(1,"-",$A320, "-", "H"), PlayerData!$G:$G,PlayerData!I:I,""),
_xlfn.XLOOKUP(_xlfn.CONCAT(2,"-",$A320, "-", "H"), PlayerData!$G:$G,PlayerData!I:I,""),
_xlfn.XLOOKUP(_xlfn.CONCAT(3,"-",$A320, "-", "H"), PlayerData!$G:$G,PlayerData!I:I,""),
_xlfn.XLOOKUP(_xlfn.CONCAT(4,"-",$A320, "-", "H"), PlayerData!$G:$G,PlayerData!I:I,""),
_xlfn.XLOOKUP(_xlfn.CONCAT(5,"-",$A320, "-", "H"), PlayerData!$G:$G,PlayerData!I:I,""),
_xlfn.XLOOKUP(_xlfn.CONCAT(6,"-",$A320, "-", "H"), PlayerData!$G:$G,PlayerData!I:I,""),
_xlfn.XLOOKUP(_xlfn.CONCAT(7,"-",$A320, "-", "H"), PlayerData!$G:$G,PlayerData!I:I,""),
_xlfn.XLOOKUP(_xlfn.CONCAT(8,"-",$A320, "-", "H"), PlayerData!$G:$G,PlayerData!I:I,""),
_xlfn.XLOOKUP(_xlfn.CONCAT(9,"-",$A320, "-", "H"), PlayerData!$G:$G,PlayerData!I:I,""),
_xlfn.XLOOKUP(_xlfn.CONCAT(10,"-",$A320, "-", "H"), PlayerData!$G:$G,PlayerData!I:I,""),
_xlfn.XLOOKUP(_xlfn.CONCAT(11,"-",$A320, "-", "H"), PlayerData!$G:$G,PlayerData!I:I,""),
_xlfn.XLOOKUP(_xlfn.CONCAT(12,"-",$A320, "-", "H"), PlayerData!$G:$G,PlayerData!I:I,""),
_xlfn.XLOOKUP(_xlfn.CONCAT(13,"-",$A320, "-", "H"), PlayerData!$G:$G,PlayerData!I:I,""),
_xlfn.XLOOKUP(_xlfn.CONCAT(14,"-",$A320, "-", "H"), PlayerData!$G:$G,PlayerData!I:I,""),
_xlfn.XLOOKUP(_xlfn.CONCAT(15,"-",$A320, "-", "H"), PlayerData!$G:$G,PlayerData!I:I,""),
_xlfn.XLOOKUP(_xlfn.CONCAT(16,"-",$A320, "-", "H"), PlayerData!$G:$G,PlayerData!I:I,""),
_xlfn.XLOOKUP(_xlfn.CONCAT(17,"-",$A320, "-", "H"), PlayerData!$G:$G,PlayerData!I:I,""),
_xlfn.XLOOKUP(_xlfn.CONCAT(18,"-",$A320, "-", "H"), PlayerData!$G:$G,PlayerData!I:I,"")))</f>
        <v>0</v>
      </c>
      <c r="G320" s="90" cm="1">
        <f t="array" ref="G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"H"), PlayerData!$G:$G,PlayerData!L:L,""),
_xlfn.XLOOKUP(_xlfn.CONCAT(1,"-",$A320, "-", "H"), PlayerData!$G:$G,PlayerData!L:L,""),
_xlfn.XLOOKUP(_xlfn.CONCAT(2,"-",$A320, "-", "H"), PlayerData!$G:$G,PlayerData!L:L,""),
_xlfn.XLOOKUP(_xlfn.CONCAT(3,"-",$A320, "-", "H"), PlayerData!$G:$G,PlayerData!L:L,""),
_xlfn.XLOOKUP(_xlfn.CONCAT(4,"-",$A320, "-", "H"), PlayerData!$G:$G,PlayerData!L:L,""),
_xlfn.XLOOKUP(_xlfn.CONCAT(5,"-",$A320, "-", "H"), PlayerData!$G:$G,PlayerData!L:L,""),
_xlfn.XLOOKUP(_xlfn.CONCAT(6,"-",$A320, "-", "H"), PlayerData!$G:$G,PlayerData!L:L,""),
_xlfn.XLOOKUP(_xlfn.CONCAT(7,"-",$A320, "-", "H"), PlayerData!$G:$G,PlayerData!L:L,""),
_xlfn.XLOOKUP(_xlfn.CONCAT(8,"-",$A320, "-", "H"), PlayerData!$G:$G,PlayerData!L:L,""),
_xlfn.XLOOKUP(_xlfn.CONCAT(9,"-",$A320, "-", "H"), PlayerData!$G:$G,PlayerData!L:L,""),
_xlfn.XLOOKUP(_xlfn.CONCAT(10,"-",$A320, "-", "H"), PlayerData!$G:$G,PlayerData!L:L,""),
_xlfn.XLOOKUP(_xlfn.CONCAT(11,"-",$A320, "-", "H"), PlayerData!$G:$G,PlayerData!L:L,""),
_xlfn.XLOOKUP(_xlfn.CONCAT(12,"-",$A320, "-", "H"), PlayerData!$G:$G,PlayerData!L:L,""),
_xlfn.XLOOKUP(_xlfn.CONCAT(13,"-",$A320, "-", "H"), PlayerData!$G:$G,PlayerData!L:L,""),
_xlfn.XLOOKUP(_xlfn.CONCAT(14,"-",$A320, "-", "H"), PlayerData!$G:$G,PlayerData!L:L,""),
_xlfn.XLOOKUP(_xlfn.CONCAT(15,"-",$A320, "-", "H"), PlayerData!$G:$G,PlayerData!L:L,""),
_xlfn.XLOOKUP(_xlfn.CONCAT(16,"-",$A320, "-", "H"), PlayerData!$G:$G,PlayerData!L:L,""),
_xlfn.XLOOKUP(_xlfn.CONCAT(17,"-",$A320, "-", "H"), PlayerData!$G:$G,PlayerData!L:L,""),
_xlfn.XLOOKUP(_xlfn.CONCAT(18,"-",$A320, "-", "H"), PlayerData!$G:$G,PlayerData!L:L,"")))</f>
        <v>0.44999999999999996</v>
      </c>
      <c r="H320" s="132">
        <f t="shared" si="26"/>
        <v>7.4999999999999991</v>
      </c>
      <c r="I320" s="132">
        <f t="shared" si="27"/>
        <v>0</v>
      </c>
      <c r="J320" s="72">
        <f t="shared" si="28"/>
        <v>6.0646900269541781</v>
      </c>
      <c r="K320" s="138" cm="1">
        <f t="array" ref="K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"A"), PlayerData!$M:$M,PlayerData!N:N,""),
_xlfn.XLOOKUP(_xlfn.CONCAT(1,"-",$A320, "-", "A"), PlayerData!$M:$M,PlayerData!N:N,""),
_xlfn.XLOOKUP(_xlfn.CONCAT(2,"-",$A320, "-", "A"), PlayerData!$M:$M,PlayerData!N:N,""),
_xlfn.XLOOKUP(_xlfn.CONCAT(3,"-",$A320, "-", "A"), PlayerData!$M:$M,PlayerData!N:N,""),
_xlfn.XLOOKUP(_xlfn.CONCAT(4,"-",$A320, "-", "A"), PlayerData!$M:$M,PlayerData!N:N,""),
_xlfn.XLOOKUP(_xlfn.CONCAT(5,"-",$A320, "-", "A"), PlayerData!$M:$M,PlayerData!N:N,""),
_xlfn.XLOOKUP(_xlfn.CONCAT(6,"-",$A320, "-", "A"), PlayerData!$M:$M,PlayerData!N:N,""),
_xlfn.XLOOKUP(_xlfn.CONCAT(7,"-",$A320, "-", "A"), PlayerData!$M:$M,PlayerData!N:N,""),
_xlfn.XLOOKUP(_xlfn.CONCAT(8,"-",$A320, "-", "A"), PlayerData!$M:$M,PlayerData!N:N,""),
_xlfn.XLOOKUP(_xlfn.CONCAT(9,"-",$A320, "-", "A"), PlayerData!$M:$M,PlayerData!N:N,""),
_xlfn.XLOOKUP(_xlfn.CONCAT(10,"-",$A320, "-", "A"), PlayerData!$M:$M,PlayerData!N:N,""),
_xlfn.XLOOKUP(_xlfn.CONCAT(11,"-",$A320, "-", "A"), PlayerData!$M:$M,PlayerData!N:N,""),
_xlfn.XLOOKUP(_xlfn.CONCAT(12,"-",$A320, "-", "A"), PlayerData!$M:$M,PlayerData!N:N,""),
_xlfn.XLOOKUP(_xlfn.CONCAT(13,"-",$A320, "-", "A"), PlayerData!$M:$M,PlayerData!N:N,""),
_xlfn.XLOOKUP(_xlfn.CONCAT(14,"-",$A320, "-", "A"), PlayerData!$M:$M,PlayerData!N:N,""),
_xlfn.XLOOKUP(_xlfn.CONCAT(15,"-",$A320, "-", "A"), PlayerData!$M:$M,PlayerData!N:N,""),
_xlfn.XLOOKUP(_xlfn.CONCAT(16,"-",$A320, "-", "A"), PlayerData!$M:$M,PlayerData!N:N,""),
_xlfn.XLOOKUP(_xlfn.CONCAT(17,"-",$A320, "-", "A"), PlayerData!$M:$M,PlayerData!N:N,""),
_xlfn.XLOOKUP(_xlfn.CONCAT(18,"-",$A320, "-", "A"), PlayerData!$M:$M,PlayerData!N:N,"")))</f>
        <v>0.67</v>
      </c>
      <c r="L320" s="138" cm="1">
        <f t="array" ref="L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"A"), PlayerData!$M:$M,PlayerData!O:O,""),
_xlfn.XLOOKUP(_xlfn.CONCAT(1,"-",$A320, "-", "A"), PlayerData!$M:$M,PlayerData!O:O,""),
_xlfn.XLOOKUP(_xlfn.CONCAT(2,"-",$A320, "-", "A"), PlayerData!$M:$M,PlayerData!O:O,""),
_xlfn.XLOOKUP(_xlfn.CONCAT(3,"-",$A320, "-", "A"), PlayerData!$M:$M,PlayerData!O:O,""),
_xlfn.XLOOKUP(_xlfn.CONCAT(4,"-",$A320, "-", "A"), PlayerData!$M:$M,PlayerData!O:O,""),
_xlfn.XLOOKUP(_xlfn.CONCAT(5,"-",$A320, "-", "A"), PlayerData!$M:$M,PlayerData!O:O,""),
_xlfn.XLOOKUP(_xlfn.CONCAT(6,"-",$A320, "-", "A"), PlayerData!$M:$M,PlayerData!O:O,""),
_xlfn.XLOOKUP(_xlfn.CONCAT(7,"-",$A320, "-", "A"), PlayerData!$M:$M,PlayerData!O:O,""),
_xlfn.XLOOKUP(_xlfn.CONCAT(8,"-",$A320, "-", "A"), PlayerData!$M:$M,PlayerData!O:O,""),
_xlfn.XLOOKUP(_xlfn.CONCAT(9,"-",$A320, "-", "A"), PlayerData!$M:$M,PlayerData!O:O,""),
_xlfn.XLOOKUP(_xlfn.CONCAT(10,"-",$A320, "-", "A"), PlayerData!$M:$M,PlayerData!O:O,""),
_xlfn.XLOOKUP(_xlfn.CONCAT(11,"-",$A320, "-", "A"), PlayerData!$M:$M,PlayerData!O:O,""),
_xlfn.XLOOKUP(_xlfn.CONCAT(12,"-",$A320, "-", "A"), PlayerData!$M:$M,PlayerData!O:O,""),
_xlfn.XLOOKUP(_xlfn.CONCAT(13,"-",$A320, "-", "A"), PlayerData!$M:$M,PlayerData!O:O,""),
_xlfn.XLOOKUP(_xlfn.CONCAT(14,"-",$A320, "-", "A"), PlayerData!$M:$M,PlayerData!O:O,""),
_xlfn.XLOOKUP(_xlfn.CONCAT(15,"-",$A320, "-", "A"), PlayerData!$M:$M,PlayerData!O:O,""),
_xlfn.XLOOKUP(_xlfn.CONCAT(16,"-",$A320, "-", "A"), PlayerData!$M:$M,PlayerData!O:O,""),
_xlfn.XLOOKUP(_xlfn.CONCAT(17,"-",$A320, "-", "A"), PlayerData!$M:$M,PlayerData!O:O,""),
_xlfn.XLOOKUP(_xlfn.CONCAT(18,"-",$A320, "-", "A"), PlayerData!$M:$M,PlayerData!O:O,"")))</f>
        <v>0</v>
      </c>
      <c r="M320" s="96" cm="1">
        <f t="array" ref="M32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_xlfn.XLOOKUP(_xlfn.CONCAT(0,"-",$A320, "-", "A"), PlayerData!$M:$M,PlayerData!R:R,""),
_xlfn.XLOOKUP(_xlfn.CONCAT(1,"-",$A320, "-", "A"), PlayerData!$M:$M,PlayerData!R:R,""),
_xlfn.XLOOKUP(_xlfn.CONCAT(2,"-",$A320, "-", "A"), PlayerData!$M:$M,PlayerData!R:R,""),
_xlfn.XLOOKUP(_xlfn.CONCAT(3,"-",$A320, "-", "A"), PlayerData!$M:$M,PlayerData!R:R,""),
_xlfn.XLOOKUP(_xlfn.CONCAT(4,"-",$A320, "-", "A"), PlayerData!$M:$M,PlayerData!R:R,""),
_xlfn.XLOOKUP(_xlfn.CONCAT(5,"-",$A320, "-", "A"), PlayerData!$M:$M,PlayerData!R:R,""),
_xlfn.XLOOKUP(_xlfn.CONCAT(6,"-",$A320, "-", "A"), PlayerData!$M:$M,PlayerData!R:R,""),
_xlfn.XLOOKUP(_xlfn.CONCAT(7,"-",$A320, "-", "A"), PlayerData!$M:$M,PlayerData!R:R,""),
_xlfn.XLOOKUP(_xlfn.CONCAT(8,"-",$A320, "-", "A"), PlayerData!$M:$M,PlayerData!R:R,""),
_xlfn.XLOOKUP(_xlfn.CONCAT(9,"-",$A320, "-", "A"), PlayerData!$M:$M,PlayerData!R:R,""),
_xlfn.XLOOKUP(_xlfn.CONCAT(10,"-",$A320, "-", "A"), PlayerData!$M:$M,PlayerData!R:R,""),
_xlfn.XLOOKUP(_xlfn.CONCAT(11,"-",$A320, "-", "A"), PlayerData!$M:$M,PlayerData!R:R,""),
_xlfn.XLOOKUP(_xlfn.CONCAT(12,"-",$A320, "-", "A"), PlayerData!$M:$M,PlayerData!R:R,""),
_xlfn.XLOOKUP(_xlfn.CONCAT(13,"-",$A320, "-", "A"), PlayerData!$M:$M,PlayerData!R:R,""),
_xlfn.XLOOKUP(_xlfn.CONCAT(14,"-",$A320, "-", "A"), PlayerData!$M:$M,PlayerData!R:R,""),
_xlfn.XLOOKUP(_xlfn.CONCAT(15,"-",$A320, "-", "A"), PlayerData!$M:$M,PlayerData!R:R,""),
_xlfn.XLOOKUP(_xlfn.CONCAT(16,"-",$A320, "-", "A"), PlayerData!$M:$M,PlayerData!R:R,""),
_xlfn.XLOOKUP(_xlfn.CONCAT(17,"-",$A320, "-", "A"), PlayerData!$M:$M,PlayerData!R:R,""),
_xlfn.XLOOKUP(_xlfn.CONCAT(18,"-",$A320, "-", "A"), PlayerData!$M:$M,PlayerData!R:R,"")))</f>
        <v>0.09</v>
      </c>
      <c r="N320" s="134">
        <f t="shared" si="29"/>
        <v>15.227272727272727</v>
      </c>
      <c r="O320" s="134">
        <f t="shared" si="30"/>
        <v>0</v>
      </c>
      <c r="P320" s="73">
        <f t="shared" si="31"/>
        <v>1.2129380053908356</v>
      </c>
      <c r="Q320" s="132" cm="1">
        <f t="array" ref="Q320">IF(OR($A320=Solver!$T$12:$T$201),0,SUMPRODUCT($H320:$J320,$T$4:$V$4))</f>
        <v>6.0646900269541781</v>
      </c>
      <c r="R320" s="73" cm="1">
        <f t="array" ref="R320">IF(OR($A320=Solver!$T$12:$T$201),0, SUMPRODUCT($N320:$P320, $T$4:$V$4))</f>
        <v>1.2129380053908356</v>
      </c>
    </row>
    <row r="321" spans="1:18">
      <c r="A321" s="55">
        <v>319</v>
      </c>
      <c r="B321" s="55" t="str">
        <f>_xlfn.XLOOKUP($A321, PlayerData!$B$3:$B$394, PlayerData!C$3:C$394)</f>
        <v>AVL</v>
      </c>
      <c r="C321" s="55" t="str">
        <f>_xlfn.XLOOKUP($A321, PlayerData!$B$3:$B$394, PlayerData!D$3:D$394)</f>
        <v>D</v>
      </c>
      <c r="D321" s="31" t="str">
        <f>_xlfn.XLOOKUP($A321, PlayerData!$B$3:$B$394, PlayerData!E$3:E$394)</f>
        <v>Targett</v>
      </c>
      <c r="E321" s="136" cm="1">
        <f t="array" ref="E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"H"), PlayerData!$G:$G,PlayerData!H:H,""),
_xlfn.XLOOKUP(_xlfn.CONCAT(1,"-",$A321, "-", "H"), PlayerData!$G:$G,PlayerData!H:H,""),
_xlfn.XLOOKUP(_xlfn.CONCAT(2,"-",$A321, "-", "H"), PlayerData!$G:$G,PlayerData!H:H,""),
_xlfn.XLOOKUP(_xlfn.CONCAT(3,"-",$A321, "-", "H"), PlayerData!$G:$G,PlayerData!H:H,""),
_xlfn.XLOOKUP(_xlfn.CONCAT(4,"-",$A321, "-", "H"), PlayerData!$G:$G,PlayerData!H:H,""),
_xlfn.XLOOKUP(_xlfn.CONCAT(5,"-",$A321, "-", "H"), PlayerData!$G:$G,PlayerData!H:H,""),
_xlfn.XLOOKUP(_xlfn.CONCAT(6,"-",$A321, "-", "H"), PlayerData!$G:$G,PlayerData!H:H,""),
_xlfn.XLOOKUP(_xlfn.CONCAT(7,"-",$A321, "-", "H"), PlayerData!$G:$G,PlayerData!H:H,""),
_xlfn.XLOOKUP(_xlfn.CONCAT(8,"-",$A321, "-", "H"), PlayerData!$G:$G,PlayerData!H:H,""),
_xlfn.XLOOKUP(_xlfn.CONCAT(9,"-",$A321, "-", "H"), PlayerData!$G:$G,PlayerData!H:H,""),
_xlfn.XLOOKUP(_xlfn.CONCAT(10,"-",$A321, "-", "H"), PlayerData!$G:$G,PlayerData!H:H,""),
_xlfn.XLOOKUP(_xlfn.CONCAT(11,"-",$A321, "-", "H"), PlayerData!$G:$G,PlayerData!H:H,""),
_xlfn.XLOOKUP(_xlfn.CONCAT(12,"-",$A321, "-", "H"), PlayerData!$G:$G,PlayerData!H:H,""),
_xlfn.XLOOKUP(_xlfn.CONCAT(13,"-",$A321, "-", "H"), PlayerData!$G:$G,PlayerData!H:H,""),
_xlfn.XLOOKUP(_xlfn.CONCAT(14,"-",$A321, "-", "H"), PlayerData!$G:$G,PlayerData!H:H,""),
_xlfn.XLOOKUP(_xlfn.CONCAT(15,"-",$A321, "-", "H"), PlayerData!$G:$G,PlayerData!H:H,""),
_xlfn.XLOOKUP(_xlfn.CONCAT(16,"-",$A321, "-", "H"), PlayerData!$G:$G,PlayerData!H:H,""),
_xlfn.XLOOKUP(_xlfn.CONCAT(17,"-",$A321, "-", "H"), PlayerData!$G:$G,PlayerData!H:H,""),
_xlfn.XLOOKUP(_xlfn.CONCAT(18,"-",$A321, "-", "H"), PlayerData!$G:$G,PlayerData!H:H,"")))</f>
        <v>0.5</v>
      </c>
      <c r="F321" s="136" cm="1">
        <f t="array" ref="F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"H"), PlayerData!$G:$G,PlayerData!I:I,""),
_xlfn.XLOOKUP(_xlfn.CONCAT(1,"-",$A321, "-", "H"), PlayerData!$G:$G,PlayerData!I:I,""),
_xlfn.XLOOKUP(_xlfn.CONCAT(2,"-",$A321, "-", "H"), PlayerData!$G:$G,PlayerData!I:I,""),
_xlfn.XLOOKUP(_xlfn.CONCAT(3,"-",$A321, "-", "H"), PlayerData!$G:$G,PlayerData!I:I,""),
_xlfn.XLOOKUP(_xlfn.CONCAT(4,"-",$A321, "-", "H"), PlayerData!$G:$G,PlayerData!I:I,""),
_xlfn.XLOOKUP(_xlfn.CONCAT(5,"-",$A321, "-", "H"), PlayerData!$G:$G,PlayerData!I:I,""),
_xlfn.XLOOKUP(_xlfn.CONCAT(6,"-",$A321, "-", "H"), PlayerData!$G:$G,PlayerData!I:I,""),
_xlfn.XLOOKUP(_xlfn.CONCAT(7,"-",$A321, "-", "H"), PlayerData!$G:$G,PlayerData!I:I,""),
_xlfn.XLOOKUP(_xlfn.CONCAT(8,"-",$A321, "-", "H"), PlayerData!$G:$G,PlayerData!I:I,""),
_xlfn.XLOOKUP(_xlfn.CONCAT(9,"-",$A321, "-", "H"), PlayerData!$G:$G,PlayerData!I:I,""),
_xlfn.XLOOKUP(_xlfn.CONCAT(10,"-",$A321, "-", "H"), PlayerData!$G:$G,PlayerData!I:I,""),
_xlfn.XLOOKUP(_xlfn.CONCAT(11,"-",$A321, "-", "H"), PlayerData!$G:$G,PlayerData!I:I,""),
_xlfn.XLOOKUP(_xlfn.CONCAT(12,"-",$A321, "-", "H"), PlayerData!$G:$G,PlayerData!I:I,""),
_xlfn.XLOOKUP(_xlfn.CONCAT(13,"-",$A321, "-", "H"), PlayerData!$G:$G,PlayerData!I:I,""),
_xlfn.XLOOKUP(_xlfn.CONCAT(14,"-",$A321, "-", "H"), PlayerData!$G:$G,PlayerData!I:I,""),
_xlfn.XLOOKUP(_xlfn.CONCAT(15,"-",$A321, "-", "H"), PlayerData!$G:$G,PlayerData!I:I,""),
_xlfn.XLOOKUP(_xlfn.CONCAT(16,"-",$A321, "-", "H"), PlayerData!$G:$G,PlayerData!I:I,""),
_xlfn.XLOOKUP(_xlfn.CONCAT(17,"-",$A321, "-", "H"), PlayerData!$G:$G,PlayerData!I:I,""),
_xlfn.XLOOKUP(_xlfn.CONCAT(18,"-",$A321, "-", "H"), PlayerData!$G:$G,PlayerData!I:I,"")))</f>
        <v>0</v>
      </c>
      <c r="G321" s="90" cm="1">
        <f t="array" ref="G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"H"), PlayerData!$G:$G,PlayerData!L:L,""),
_xlfn.XLOOKUP(_xlfn.CONCAT(1,"-",$A321, "-", "H"), PlayerData!$G:$G,PlayerData!L:L,""),
_xlfn.XLOOKUP(_xlfn.CONCAT(2,"-",$A321, "-", "H"), PlayerData!$G:$G,PlayerData!L:L,""),
_xlfn.XLOOKUP(_xlfn.CONCAT(3,"-",$A321, "-", "H"), PlayerData!$G:$G,PlayerData!L:L,""),
_xlfn.XLOOKUP(_xlfn.CONCAT(4,"-",$A321, "-", "H"), PlayerData!$G:$G,PlayerData!L:L,""),
_xlfn.XLOOKUP(_xlfn.CONCAT(5,"-",$A321, "-", "H"), PlayerData!$G:$G,PlayerData!L:L,""),
_xlfn.XLOOKUP(_xlfn.CONCAT(6,"-",$A321, "-", "H"), PlayerData!$G:$G,PlayerData!L:L,""),
_xlfn.XLOOKUP(_xlfn.CONCAT(7,"-",$A321, "-", "H"), PlayerData!$G:$G,PlayerData!L:L,""),
_xlfn.XLOOKUP(_xlfn.CONCAT(8,"-",$A321, "-", "H"), PlayerData!$G:$G,PlayerData!L:L,""),
_xlfn.XLOOKUP(_xlfn.CONCAT(9,"-",$A321, "-", "H"), PlayerData!$G:$G,PlayerData!L:L,""),
_xlfn.XLOOKUP(_xlfn.CONCAT(10,"-",$A321, "-", "H"), PlayerData!$G:$G,PlayerData!L:L,""),
_xlfn.XLOOKUP(_xlfn.CONCAT(11,"-",$A321, "-", "H"), PlayerData!$G:$G,PlayerData!L:L,""),
_xlfn.XLOOKUP(_xlfn.CONCAT(12,"-",$A321, "-", "H"), PlayerData!$G:$G,PlayerData!L:L,""),
_xlfn.XLOOKUP(_xlfn.CONCAT(13,"-",$A321, "-", "H"), PlayerData!$G:$G,PlayerData!L:L,""),
_xlfn.XLOOKUP(_xlfn.CONCAT(14,"-",$A321, "-", "H"), PlayerData!$G:$G,PlayerData!L:L,""),
_xlfn.XLOOKUP(_xlfn.CONCAT(15,"-",$A321, "-", "H"), PlayerData!$G:$G,PlayerData!L:L,""),
_xlfn.XLOOKUP(_xlfn.CONCAT(16,"-",$A321, "-", "H"), PlayerData!$G:$G,PlayerData!L:L,""),
_xlfn.XLOOKUP(_xlfn.CONCAT(17,"-",$A321, "-", "H"), PlayerData!$G:$G,PlayerData!L:L,""),
_xlfn.XLOOKUP(_xlfn.CONCAT(18,"-",$A321, "-", "H"), PlayerData!$G:$G,PlayerData!L:L,"")))</f>
        <v>0.69000000000000006</v>
      </c>
      <c r="H321" s="132">
        <f t="shared" si="26"/>
        <v>11.363636363636363</v>
      </c>
      <c r="I321" s="132">
        <f t="shared" si="27"/>
        <v>0</v>
      </c>
      <c r="J321" s="72">
        <f t="shared" si="28"/>
        <v>9.2991913746630743</v>
      </c>
      <c r="K321" s="138" cm="1">
        <f t="array" ref="K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"A"), PlayerData!$M:$M,PlayerData!N:N,""),
_xlfn.XLOOKUP(_xlfn.CONCAT(1,"-",$A321, "-", "A"), PlayerData!$M:$M,PlayerData!N:N,""),
_xlfn.XLOOKUP(_xlfn.CONCAT(2,"-",$A321, "-", "A"), PlayerData!$M:$M,PlayerData!N:N,""),
_xlfn.XLOOKUP(_xlfn.CONCAT(3,"-",$A321, "-", "A"), PlayerData!$M:$M,PlayerData!N:N,""),
_xlfn.XLOOKUP(_xlfn.CONCAT(4,"-",$A321, "-", "A"), PlayerData!$M:$M,PlayerData!N:N,""),
_xlfn.XLOOKUP(_xlfn.CONCAT(5,"-",$A321, "-", "A"), PlayerData!$M:$M,PlayerData!N:N,""),
_xlfn.XLOOKUP(_xlfn.CONCAT(6,"-",$A321, "-", "A"), PlayerData!$M:$M,PlayerData!N:N,""),
_xlfn.XLOOKUP(_xlfn.CONCAT(7,"-",$A321, "-", "A"), PlayerData!$M:$M,PlayerData!N:N,""),
_xlfn.XLOOKUP(_xlfn.CONCAT(8,"-",$A321, "-", "A"), PlayerData!$M:$M,PlayerData!N:N,""),
_xlfn.XLOOKUP(_xlfn.CONCAT(9,"-",$A321, "-", "A"), PlayerData!$M:$M,PlayerData!N:N,""),
_xlfn.XLOOKUP(_xlfn.CONCAT(10,"-",$A321, "-", "A"), PlayerData!$M:$M,PlayerData!N:N,""),
_xlfn.XLOOKUP(_xlfn.CONCAT(11,"-",$A321, "-", "A"), PlayerData!$M:$M,PlayerData!N:N,""),
_xlfn.XLOOKUP(_xlfn.CONCAT(12,"-",$A321, "-", "A"), PlayerData!$M:$M,PlayerData!N:N,""),
_xlfn.XLOOKUP(_xlfn.CONCAT(13,"-",$A321, "-", "A"), PlayerData!$M:$M,PlayerData!N:N,""),
_xlfn.XLOOKUP(_xlfn.CONCAT(14,"-",$A321, "-", "A"), PlayerData!$M:$M,PlayerData!N:N,""),
_xlfn.XLOOKUP(_xlfn.CONCAT(15,"-",$A321, "-", "A"), PlayerData!$M:$M,PlayerData!N:N,""),
_xlfn.XLOOKUP(_xlfn.CONCAT(16,"-",$A321, "-", "A"), PlayerData!$M:$M,PlayerData!N:N,""),
_xlfn.XLOOKUP(_xlfn.CONCAT(17,"-",$A321, "-", "A"), PlayerData!$M:$M,PlayerData!N:N,""),
_xlfn.XLOOKUP(_xlfn.CONCAT(18,"-",$A321, "-", "A"), PlayerData!$M:$M,PlayerData!N:N,"")))</f>
        <v>0.12</v>
      </c>
      <c r="L321" s="138" cm="1">
        <f t="array" ref="L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"A"), PlayerData!$M:$M,PlayerData!O:O,""),
_xlfn.XLOOKUP(_xlfn.CONCAT(1,"-",$A321, "-", "A"), PlayerData!$M:$M,PlayerData!O:O,""),
_xlfn.XLOOKUP(_xlfn.CONCAT(2,"-",$A321, "-", "A"), PlayerData!$M:$M,PlayerData!O:O,""),
_xlfn.XLOOKUP(_xlfn.CONCAT(3,"-",$A321, "-", "A"), PlayerData!$M:$M,PlayerData!O:O,""),
_xlfn.XLOOKUP(_xlfn.CONCAT(4,"-",$A321, "-", "A"), PlayerData!$M:$M,PlayerData!O:O,""),
_xlfn.XLOOKUP(_xlfn.CONCAT(5,"-",$A321, "-", "A"), PlayerData!$M:$M,PlayerData!O:O,""),
_xlfn.XLOOKUP(_xlfn.CONCAT(6,"-",$A321, "-", "A"), PlayerData!$M:$M,PlayerData!O:O,""),
_xlfn.XLOOKUP(_xlfn.CONCAT(7,"-",$A321, "-", "A"), PlayerData!$M:$M,PlayerData!O:O,""),
_xlfn.XLOOKUP(_xlfn.CONCAT(8,"-",$A321, "-", "A"), PlayerData!$M:$M,PlayerData!O:O,""),
_xlfn.XLOOKUP(_xlfn.CONCAT(9,"-",$A321, "-", "A"), PlayerData!$M:$M,PlayerData!O:O,""),
_xlfn.XLOOKUP(_xlfn.CONCAT(10,"-",$A321, "-", "A"), PlayerData!$M:$M,PlayerData!O:O,""),
_xlfn.XLOOKUP(_xlfn.CONCAT(11,"-",$A321, "-", "A"), PlayerData!$M:$M,PlayerData!O:O,""),
_xlfn.XLOOKUP(_xlfn.CONCAT(12,"-",$A321, "-", "A"), PlayerData!$M:$M,PlayerData!O:O,""),
_xlfn.XLOOKUP(_xlfn.CONCAT(13,"-",$A321, "-", "A"), PlayerData!$M:$M,PlayerData!O:O,""),
_xlfn.XLOOKUP(_xlfn.CONCAT(14,"-",$A321, "-", "A"), PlayerData!$M:$M,PlayerData!O:O,""),
_xlfn.XLOOKUP(_xlfn.CONCAT(15,"-",$A321, "-", "A"), PlayerData!$M:$M,PlayerData!O:O,""),
_xlfn.XLOOKUP(_xlfn.CONCAT(16,"-",$A321, "-", "A"), PlayerData!$M:$M,PlayerData!O:O,""),
_xlfn.XLOOKUP(_xlfn.CONCAT(17,"-",$A321, "-", "A"), PlayerData!$M:$M,PlayerData!O:O,""),
_xlfn.XLOOKUP(_xlfn.CONCAT(18,"-",$A321, "-", "A"), PlayerData!$M:$M,PlayerData!O:O,"")))</f>
        <v>0</v>
      </c>
      <c r="M321" s="96" cm="1">
        <f t="array" ref="M32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_xlfn.XLOOKUP(_xlfn.CONCAT(0,"-",$A321, "-", "A"), PlayerData!$M:$M,PlayerData!R:R,""),
_xlfn.XLOOKUP(_xlfn.CONCAT(1,"-",$A321, "-", "A"), PlayerData!$M:$M,PlayerData!R:R,""),
_xlfn.XLOOKUP(_xlfn.CONCAT(2,"-",$A321, "-", "A"), PlayerData!$M:$M,PlayerData!R:R,""),
_xlfn.XLOOKUP(_xlfn.CONCAT(3,"-",$A321, "-", "A"), PlayerData!$M:$M,PlayerData!R:R,""),
_xlfn.XLOOKUP(_xlfn.CONCAT(4,"-",$A321, "-", "A"), PlayerData!$M:$M,PlayerData!R:R,""),
_xlfn.XLOOKUP(_xlfn.CONCAT(5,"-",$A321, "-", "A"), PlayerData!$M:$M,PlayerData!R:R,""),
_xlfn.XLOOKUP(_xlfn.CONCAT(6,"-",$A321, "-", "A"), PlayerData!$M:$M,PlayerData!R:R,""),
_xlfn.XLOOKUP(_xlfn.CONCAT(7,"-",$A321, "-", "A"), PlayerData!$M:$M,PlayerData!R:R,""),
_xlfn.XLOOKUP(_xlfn.CONCAT(8,"-",$A321, "-", "A"), PlayerData!$M:$M,PlayerData!R:R,""),
_xlfn.XLOOKUP(_xlfn.CONCAT(9,"-",$A321, "-", "A"), PlayerData!$M:$M,PlayerData!R:R,""),
_xlfn.XLOOKUP(_xlfn.CONCAT(10,"-",$A321, "-", "A"), PlayerData!$M:$M,PlayerData!R:R,""),
_xlfn.XLOOKUP(_xlfn.CONCAT(11,"-",$A321, "-", "A"), PlayerData!$M:$M,PlayerData!R:R,""),
_xlfn.XLOOKUP(_xlfn.CONCAT(12,"-",$A321, "-", "A"), PlayerData!$M:$M,PlayerData!R:R,""),
_xlfn.XLOOKUP(_xlfn.CONCAT(13,"-",$A321, "-", "A"), PlayerData!$M:$M,PlayerData!R:R,""),
_xlfn.XLOOKUP(_xlfn.CONCAT(14,"-",$A321, "-", "A"), PlayerData!$M:$M,PlayerData!R:R,""),
_xlfn.XLOOKUP(_xlfn.CONCAT(15,"-",$A321, "-", "A"), PlayerData!$M:$M,PlayerData!R:R,""),
_xlfn.XLOOKUP(_xlfn.CONCAT(16,"-",$A321, "-", "A"), PlayerData!$M:$M,PlayerData!R:R,""),
_xlfn.XLOOKUP(_xlfn.CONCAT(17,"-",$A321, "-", "A"), PlayerData!$M:$M,PlayerData!R:R,""),
_xlfn.XLOOKUP(_xlfn.CONCAT(18,"-",$A321, "-", "A"), PlayerData!$M:$M,PlayerData!R:R,"")))</f>
        <v>0.3</v>
      </c>
      <c r="N321" s="134">
        <f t="shared" si="29"/>
        <v>2.7272727272727271</v>
      </c>
      <c r="O321" s="134">
        <f t="shared" si="30"/>
        <v>0</v>
      </c>
      <c r="P321" s="73">
        <f t="shared" si="31"/>
        <v>4.0431266846361194</v>
      </c>
      <c r="Q321" s="132" cm="1">
        <f t="array" ref="Q321">IF(OR($A321=Solver!$T$12:$T$201),0,SUMPRODUCT($H321:$J321,$T$4:$V$4))</f>
        <v>9.2991913746630743</v>
      </c>
      <c r="R321" s="73" cm="1">
        <f t="array" ref="R321">IF(OR($A321=Solver!$T$12:$T$201),0, SUMPRODUCT($N321:$P321, $T$4:$V$4))</f>
        <v>4.0431266846361194</v>
      </c>
    </row>
    <row r="322" spans="1:18">
      <c r="A322" s="55">
        <v>320</v>
      </c>
      <c r="B322" s="55" t="str">
        <f>_xlfn.XLOOKUP($A322, PlayerData!$B$3:$B$394, PlayerData!C$3:C$394)</f>
        <v>SOU</v>
      </c>
      <c r="C322" s="55" t="str">
        <f>_xlfn.XLOOKUP($A322, PlayerData!$B$3:$B$394, PlayerData!D$3:D$394)</f>
        <v>D</v>
      </c>
      <c r="D322" s="31" t="str">
        <f>_xlfn.XLOOKUP($A322, PlayerData!$B$3:$B$394, PlayerData!E$3:E$394)</f>
        <v>Walker-Peters</v>
      </c>
      <c r="E322" s="136" cm="1">
        <f t="array" ref="E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"H"), PlayerData!$G:$G,PlayerData!H:H,""),
_xlfn.XLOOKUP(_xlfn.CONCAT(1,"-",$A322, "-", "H"), PlayerData!$G:$G,PlayerData!H:H,""),
_xlfn.XLOOKUP(_xlfn.CONCAT(2,"-",$A322, "-", "H"), PlayerData!$G:$G,PlayerData!H:H,""),
_xlfn.XLOOKUP(_xlfn.CONCAT(3,"-",$A322, "-", "H"), PlayerData!$G:$G,PlayerData!H:H,""),
_xlfn.XLOOKUP(_xlfn.CONCAT(4,"-",$A322, "-", "H"), PlayerData!$G:$G,PlayerData!H:H,""),
_xlfn.XLOOKUP(_xlfn.CONCAT(5,"-",$A322, "-", "H"), PlayerData!$G:$G,PlayerData!H:H,""),
_xlfn.XLOOKUP(_xlfn.CONCAT(6,"-",$A322, "-", "H"), PlayerData!$G:$G,PlayerData!H:H,""),
_xlfn.XLOOKUP(_xlfn.CONCAT(7,"-",$A322, "-", "H"), PlayerData!$G:$G,PlayerData!H:H,""),
_xlfn.XLOOKUP(_xlfn.CONCAT(8,"-",$A322, "-", "H"), PlayerData!$G:$G,PlayerData!H:H,""),
_xlfn.XLOOKUP(_xlfn.CONCAT(9,"-",$A322, "-", "H"), PlayerData!$G:$G,PlayerData!H:H,""),
_xlfn.XLOOKUP(_xlfn.CONCAT(10,"-",$A322, "-", "H"), PlayerData!$G:$G,PlayerData!H:H,""),
_xlfn.XLOOKUP(_xlfn.CONCAT(11,"-",$A322, "-", "H"), PlayerData!$G:$G,PlayerData!H:H,""),
_xlfn.XLOOKUP(_xlfn.CONCAT(12,"-",$A322, "-", "H"), PlayerData!$G:$G,PlayerData!H:H,""),
_xlfn.XLOOKUP(_xlfn.CONCAT(13,"-",$A322, "-", "H"), PlayerData!$G:$G,PlayerData!H:H,""),
_xlfn.XLOOKUP(_xlfn.CONCAT(14,"-",$A322, "-", "H"), PlayerData!$G:$G,PlayerData!H:H,""),
_xlfn.XLOOKUP(_xlfn.CONCAT(15,"-",$A322, "-", "H"), PlayerData!$G:$G,PlayerData!H:H,""),
_xlfn.XLOOKUP(_xlfn.CONCAT(16,"-",$A322, "-", "H"), PlayerData!$G:$G,PlayerData!H:H,""),
_xlfn.XLOOKUP(_xlfn.CONCAT(17,"-",$A322, "-", "H"), PlayerData!$G:$G,PlayerData!H:H,""),
_xlfn.XLOOKUP(_xlfn.CONCAT(18,"-",$A322, "-", "H"), PlayerData!$G:$G,PlayerData!H:H,"")))</f>
        <v>0</v>
      </c>
      <c r="F322" s="136" cm="1">
        <f t="array" ref="F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"H"), PlayerData!$G:$G,PlayerData!I:I,""),
_xlfn.XLOOKUP(_xlfn.CONCAT(1,"-",$A322, "-", "H"), PlayerData!$G:$G,PlayerData!I:I,""),
_xlfn.XLOOKUP(_xlfn.CONCAT(2,"-",$A322, "-", "H"), PlayerData!$G:$G,PlayerData!I:I,""),
_xlfn.XLOOKUP(_xlfn.CONCAT(3,"-",$A322, "-", "H"), PlayerData!$G:$G,PlayerData!I:I,""),
_xlfn.XLOOKUP(_xlfn.CONCAT(4,"-",$A322, "-", "H"), PlayerData!$G:$G,PlayerData!I:I,""),
_xlfn.XLOOKUP(_xlfn.CONCAT(5,"-",$A322, "-", "H"), PlayerData!$G:$G,PlayerData!I:I,""),
_xlfn.XLOOKUP(_xlfn.CONCAT(6,"-",$A322, "-", "H"), PlayerData!$G:$G,PlayerData!I:I,""),
_xlfn.XLOOKUP(_xlfn.CONCAT(7,"-",$A322, "-", "H"), PlayerData!$G:$G,PlayerData!I:I,""),
_xlfn.XLOOKUP(_xlfn.CONCAT(8,"-",$A322, "-", "H"), PlayerData!$G:$G,PlayerData!I:I,""),
_xlfn.XLOOKUP(_xlfn.CONCAT(9,"-",$A322, "-", "H"), PlayerData!$G:$G,PlayerData!I:I,""),
_xlfn.XLOOKUP(_xlfn.CONCAT(10,"-",$A322, "-", "H"), PlayerData!$G:$G,PlayerData!I:I,""),
_xlfn.XLOOKUP(_xlfn.CONCAT(11,"-",$A322, "-", "H"), PlayerData!$G:$G,PlayerData!I:I,""),
_xlfn.XLOOKUP(_xlfn.CONCAT(12,"-",$A322, "-", "H"), PlayerData!$G:$G,PlayerData!I:I,""),
_xlfn.XLOOKUP(_xlfn.CONCAT(13,"-",$A322, "-", "H"), PlayerData!$G:$G,PlayerData!I:I,""),
_xlfn.XLOOKUP(_xlfn.CONCAT(14,"-",$A322, "-", "H"), PlayerData!$G:$G,PlayerData!I:I,""),
_xlfn.XLOOKUP(_xlfn.CONCAT(15,"-",$A322, "-", "H"), PlayerData!$G:$G,PlayerData!I:I,""),
_xlfn.XLOOKUP(_xlfn.CONCAT(16,"-",$A322, "-", "H"), PlayerData!$G:$G,PlayerData!I:I,""),
_xlfn.XLOOKUP(_xlfn.CONCAT(17,"-",$A322, "-", "H"), PlayerData!$G:$G,PlayerData!I:I,""),
_xlfn.XLOOKUP(_xlfn.CONCAT(18,"-",$A322, "-", "H"), PlayerData!$G:$G,PlayerData!I:I,"")))</f>
        <v>0</v>
      </c>
      <c r="G322" s="90" cm="1">
        <f t="array" ref="G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"H"), PlayerData!$G:$G,PlayerData!L:L,""),
_xlfn.XLOOKUP(_xlfn.CONCAT(1,"-",$A322, "-", "H"), PlayerData!$G:$G,PlayerData!L:L,""),
_xlfn.XLOOKUP(_xlfn.CONCAT(2,"-",$A322, "-", "H"), PlayerData!$G:$G,PlayerData!L:L,""),
_xlfn.XLOOKUP(_xlfn.CONCAT(3,"-",$A322, "-", "H"), PlayerData!$G:$G,PlayerData!L:L,""),
_xlfn.XLOOKUP(_xlfn.CONCAT(4,"-",$A322, "-", "H"), PlayerData!$G:$G,PlayerData!L:L,""),
_xlfn.XLOOKUP(_xlfn.CONCAT(5,"-",$A322, "-", "H"), PlayerData!$G:$G,PlayerData!L:L,""),
_xlfn.XLOOKUP(_xlfn.CONCAT(6,"-",$A322, "-", "H"), PlayerData!$G:$G,PlayerData!L:L,""),
_xlfn.XLOOKUP(_xlfn.CONCAT(7,"-",$A322, "-", "H"), PlayerData!$G:$G,PlayerData!L:L,""),
_xlfn.XLOOKUP(_xlfn.CONCAT(8,"-",$A322, "-", "H"), PlayerData!$G:$G,PlayerData!L:L,""),
_xlfn.XLOOKUP(_xlfn.CONCAT(9,"-",$A322, "-", "H"), PlayerData!$G:$G,PlayerData!L:L,""),
_xlfn.XLOOKUP(_xlfn.CONCAT(10,"-",$A322, "-", "H"), PlayerData!$G:$G,PlayerData!L:L,""),
_xlfn.XLOOKUP(_xlfn.CONCAT(11,"-",$A322, "-", "H"), PlayerData!$G:$G,PlayerData!L:L,""),
_xlfn.XLOOKUP(_xlfn.CONCAT(12,"-",$A322, "-", "H"), PlayerData!$G:$G,PlayerData!L:L,""),
_xlfn.XLOOKUP(_xlfn.CONCAT(13,"-",$A322, "-", "H"), PlayerData!$G:$G,PlayerData!L:L,""),
_xlfn.XLOOKUP(_xlfn.CONCAT(14,"-",$A322, "-", "H"), PlayerData!$G:$G,PlayerData!L:L,""),
_xlfn.XLOOKUP(_xlfn.CONCAT(15,"-",$A322, "-", "H"), PlayerData!$G:$G,PlayerData!L:L,""),
_xlfn.XLOOKUP(_xlfn.CONCAT(16,"-",$A322, "-", "H"), PlayerData!$G:$G,PlayerData!L:L,""),
_xlfn.XLOOKUP(_xlfn.CONCAT(17,"-",$A322, "-", "H"), PlayerData!$G:$G,PlayerData!L:L,""),
_xlfn.XLOOKUP(_xlfn.CONCAT(18,"-",$A322, "-", "H"), PlayerData!$G:$G,PlayerData!L:L,"")))</f>
        <v>0.48000000000000004</v>
      </c>
      <c r="H322" s="132">
        <f t="shared" si="26"/>
        <v>0</v>
      </c>
      <c r="I322" s="132">
        <f t="shared" si="27"/>
        <v>0</v>
      </c>
      <c r="J322" s="72">
        <f t="shared" si="28"/>
        <v>6.4690026954177915</v>
      </c>
      <c r="K322" s="138" cm="1">
        <f t="array" ref="K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"A"), PlayerData!$M:$M,PlayerData!N:N,""),
_xlfn.XLOOKUP(_xlfn.CONCAT(1,"-",$A322, "-", "A"), PlayerData!$M:$M,PlayerData!N:N,""),
_xlfn.XLOOKUP(_xlfn.CONCAT(2,"-",$A322, "-", "A"), PlayerData!$M:$M,PlayerData!N:N,""),
_xlfn.XLOOKUP(_xlfn.CONCAT(3,"-",$A322, "-", "A"), PlayerData!$M:$M,PlayerData!N:N,""),
_xlfn.XLOOKUP(_xlfn.CONCAT(4,"-",$A322, "-", "A"), PlayerData!$M:$M,PlayerData!N:N,""),
_xlfn.XLOOKUP(_xlfn.CONCAT(5,"-",$A322, "-", "A"), PlayerData!$M:$M,PlayerData!N:N,""),
_xlfn.XLOOKUP(_xlfn.CONCAT(6,"-",$A322, "-", "A"), PlayerData!$M:$M,PlayerData!N:N,""),
_xlfn.XLOOKUP(_xlfn.CONCAT(7,"-",$A322, "-", "A"), PlayerData!$M:$M,PlayerData!N:N,""),
_xlfn.XLOOKUP(_xlfn.CONCAT(8,"-",$A322, "-", "A"), PlayerData!$M:$M,PlayerData!N:N,""),
_xlfn.XLOOKUP(_xlfn.CONCAT(9,"-",$A322, "-", "A"), PlayerData!$M:$M,PlayerData!N:N,""),
_xlfn.XLOOKUP(_xlfn.CONCAT(10,"-",$A322, "-", "A"), PlayerData!$M:$M,PlayerData!N:N,""),
_xlfn.XLOOKUP(_xlfn.CONCAT(11,"-",$A322, "-", "A"), PlayerData!$M:$M,PlayerData!N:N,""),
_xlfn.XLOOKUP(_xlfn.CONCAT(12,"-",$A322, "-", "A"), PlayerData!$M:$M,PlayerData!N:N,""),
_xlfn.XLOOKUP(_xlfn.CONCAT(13,"-",$A322, "-", "A"), PlayerData!$M:$M,PlayerData!N:N,""),
_xlfn.XLOOKUP(_xlfn.CONCAT(14,"-",$A322, "-", "A"), PlayerData!$M:$M,PlayerData!N:N,""),
_xlfn.XLOOKUP(_xlfn.CONCAT(15,"-",$A322, "-", "A"), PlayerData!$M:$M,PlayerData!N:N,""),
_xlfn.XLOOKUP(_xlfn.CONCAT(16,"-",$A322, "-", "A"), PlayerData!$M:$M,PlayerData!N:N,""),
_xlfn.XLOOKUP(_xlfn.CONCAT(17,"-",$A322, "-", "A"), PlayerData!$M:$M,PlayerData!N:N,""),
_xlfn.XLOOKUP(_xlfn.CONCAT(18,"-",$A322, "-", "A"), PlayerData!$M:$M,PlayerData!N:N,"")))</f>
        <v>0.25</v>
      </c>
      <c r="L322" s="138" cm="1">
        <f t="array" ref="L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"A"), PlayerData!$M:$M,PlayerData!O:O,""),
_xlfn.XLOOKUP(_xlfn.CONCAT(1,"-",$A322, "-", "A"), PlayerData!$M:$M,PlayerData!O:O,""),
_xlfn.XLOOKUP(_xlfn.CONCAT(2,"-",$A322, "-", "A"), PlayerData!$M:$M,PlayerData!O:O,""),
_xlfn.XLOOKUP(_xlfn.CONCAT(3,"-",$A322, "-", "A"), PlayerData!$M:$M,PlayerData!O:O,""),
_xlfn.XLOOKUP(_xlfn.CONCAT(4,"-",$A322, "-", "A"), PlayerData!$M:$M,PlayerData!O:O,""),
_xlfn.XLOOKUP(_xlfn.CONCAT(5,"-",$A322, "-", "A"), PlayerData!$M:$M,PlayerData!O:O,""),
_xlfn.XLOOKUP(_xlfn.CONCAT(6,"-",$A322, "-", "A"), PlayerData!$M:$M,PlayerData!O:O,""),
_xlfn.XLOOKUP(_xlfn.CONCAT(7,"-",$A322, "-", "A"), PlayerData!$M:$M,PlayerData!O:O,""),
_xlfn.XLOOKUP(_xlfn.CONCAT(8,"-",$A322, "-", "A"), PlayerData!$M:$M,PlayerData!O:O,""),
_xlfn.XLOOKUP(_xlfn.CONCAT(9,"-",$A322, "-", "A"), PlayerData!$M:$M,PlayerData!O:O,""),
_xlfn.XLOOKUP(_xlfn.CONCAT(10,"-",$A322, "-", "A"), PlayerData!$M:$M,PlayerData!O:O,""),
_xlfn.XLOOKUP(_xlfn.CONCAT(11,"-",$A322, "-", "A"), PlayerData!$M:$M,PlayerData!O:O,""),
_xlfn.XLOOKUP(_xlfn.CONCAT(12,"-",$A322, "-", "A"), PlayerData!$M:$M,PlayerData!O:O,""),
_xlfn.XLOOKUP(_xlfn.CONCAT(13,"-",$A322, "-", "A"), PlayerData!$M:$M,PlayerData!O:O,""),
_xlfn.XLOOKUP(_xlfn.CONCAT(14,"-",$A322, "-", "A"), PlayerData!$M:$M,PlayerData!O:O,""),
_xlfn.XLOOKUP(_xlfn.CONCAT(15,"-",$A322, "-", "A"), PlayerData!$M:$M,PlayerData!O:O,""),
_xlfn.XLOOKUP(_xlfn.CONCAT(16,"-",$A322, "-", "A"), PlayerData!$M:$M,PlayerData!O:O,""),
_xlfn.XLOOKUP(_xlfn.CONCAT(17,"-",$A322, "-", "A"), PlayerData!$M:$M,PlayerData!O:O,""),
_xlfn.XLOOKUP(_xlfn.CONCAT(18,"-",$A322, "-", "A"), PlayerData!$M:$M,PlayerData!O:O,"")))</f>
        <v>0</v>
      </c>
      <c r="M322" s="96" cm="1">
        <f t="array" ref="M32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_xlfn.XLOOKUP(_xlfn.CONCAT(0,"-",$A322, "-", "A"), PlayerData!$M:$M,PlayerData!R:R,""),
_xlfn.XLOOKUP(_xlfn.CONCAT(1,"-",$A322, "-", "A"), PlayerData!$M:$M,PlayerData!R:R,""),
_xlfn.XLOOKUP(_xlfn.CONCAT(2,"-",$A322, "-", "A"), PlayerData!$M:$M,PlayerData!R:R,""),
_xlfn.XLOOKUP(_xlfn.CONCAT(3,"-",$A322, "-", "A"), PlayerData!$M:$M,PlayerData!R:R,""),
_xlfn.XLOOKUP(_xlfn.CONCAT(4,"-",$A322, "-", "A"), PlayerData!$M:$M,PlayerData!R:R,""),
_xlfn.XLOOKUP(_xlfn.CONCAT(5,"-",$A322, "-", "A"), PlayerData!$M:$M,PlayerData!R:R,""),
_xlfn.XLOOKUP(_xlfn.CONCAT(6,"-",$A322, "-", "A"), PlayerData!$M:$M,PlayerData!R:R,""),
_xlfn.XLOOKUP(_xlfn.CONCAT(7,"-",$A322, "-", "A"), PlayerData!$M:$M,PlayerData!R:R,""),
_xlfn.XLOOKUP(_xlfn.CONCAT(8,"-",$A322, "-", "A"), PlayerData!$M:$M,PlayerData!R:R,""),
_xlfn.XLOOKUP(_xlfn.CONCAT(9,"-",$A322, "-", "A"), PlayerData!$M:$M,PlayerData!R:R,""),
_xlfn.XLOOKUP(_xlfn.CONCAT(10,"-",$A322, "-", "A"), PlayerData!$M:$M,PlayerData!R:R,""),
_xlfn.XLOOKUP(_xlfn.CONCAT(11,"-",$A322, "-", "A"), PlayerData!$M:$M,PlayerData!R:R,""),
_xlfn.XLOOKUP(_xlfn.CONCAT(12,"-",$A322, "-", "A"), PlayerData!$M:$M,PlayerData!R:R,""),
_xlfn.XLOOKUP(_xlfn.CONCAT(13,"-",$A322, "-", "A"), PlayerData!$M:$M,PlayerData!R:R,""),
_xlfn.XLOOKUP(_xlfn.CONCAT(14,"-",$A322, "-", "A"), PlayerData!$M:$M,PlayerData!R:R,""),
_xlfn.XLOOKUP(_xlfn.CONCAT(15,"-",$A322, "-", "A"), PlayerData!$M:$M,PlayerData!R:R,""),
_xlfn.XLOOKUP(_xlfn.CONCAT(16,"-",$A322, "-", "A"), PlayerData!$M:$M,PlayerData!R:R,""),
_xlfn.XLOOKUP(_xlfn.CONCAT(17,"-",$A322, "-", "A"), PlayerData!$M:$M,PlayerData!R:R,""),
_xlfn.XLOOKUP(_xlfn.CONCAT(18,"-",$A322, "-", "A"), PlayerData!$M:$M,PlayerData!R:R,"")))</f>
        <v>0</v>
      </c>
      <c r="N322" s="134">
        <f t="shared" si="29"/>
        <v>5.6818181818181817</v>
      </c>
      <c r="O322" s="134">
        <f t="shared" si="30"/>
        <v>0</v>
      </c>
      <c r="P322" s="73">
        <f t="shared" si="31"/>
        <v>0</v>
      </c>
      <c r="Q322" s="132" cm="1">
        <f t="array" ref="Q322">IF(OR($A322=Solver!$T$12:$T$201),0,SUMPRODUCT($H322:$J322,$T$4:$V$4))</f>
        <v>6.4690026954177915</v>
      </c>
      <c r="R322" s="73" cm="1">
        <f t="array" ref="R322">IF(OR($A322=Solver!$T$12:$T$201),0, SUMPRODUCT($N322:$P322, $T$4:$V$4))</f>
        <v>0</v>
      </c>
    </row>
    <row r="323" spans="1:18">
      <c r="A323" s="55">
        <v>321</v>
      </c>
      <c r="B323" s="55" t="str">
        <f>_xlfn.XLOOKUP($A323, PlayerData!$B$3:$B$394, PlayerData!C$3:C$394)</f>
        <v>WHU</v>
      </c>
      <c r="C323" s="55" t="str">
        <f>_xlfn.XLOOKUP($A323, PlayerData!$B$3:$B$394, PlayerData!D$3:D$394)</f>
        <v>D</v>
      </c>
      <c r="D323" s="31" t="str">
        <f>_xlfn.XLOOKUP($A323, PlayerData!$B$3:$B$394, PlayerData!E$3:E$394)</f>
        <v>Fredericks</v>
      </c>
      <c r="E323" s="136" cm="1">
        <f t="array" ref="E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"H"), PlayerData!$G:$G,PlayerData!H:H,""),
_xlfn.XLOOKUP(_xlfn.CONCAT(1,"-",$A323, "-", "H"), PlayerData!$G:$G,PlayerData!H:H,""),
_xlfn.XLOOKUP(_xlfn.CONCAT(2,"-",$A323, "-", "H"), PlayerData!$G:$G,PlayerData!H:H,""),
_xlfn.XLOOKUP(_xlfn.CONCAT(3,"-",$A323, "-", "H"), PlayerData!$G:$G,PlayerData!H:H,""),
_xlfn.XLOOKUP(_xlfn.CONCAT(4,"-",$A323, "-", "H"), PlayerData!$G:$G,PlayerData!H:H,""),
_xlfn.XLOOKUP(_xlfn.CONCAT(5,"-",$A323, "-", "H"), PlayerData!$G:$G,PlayerData!H:H,""),
_xlfn.XLOOKUP(_xlfn.CONCAT(6,"-",$A323, "-", "H"), PlayerData!$G:$G,PlayerData!H:H,""),
_xlfn.XLOOKUP(_xlfn.CONCAT(7,"-",$A323, "-", "H"), PlayerData!$G:$G,PlayerData!H:H,""),
_xlfn.XLOOKUP(_xlfn.CONCAT(8,"-",$A323, "-", "H"), PlayerData!$G:$G,PlayerData!H:H,""),
_xlfn.XLOOKUP(_xlfn.CONCAT(9,"-",$A323, "-", "H"), PlayerData!$G:$G,PlayerData!H:H,""),
_xlfn.XLOOKUP(_xlfn.CONCAT(10,"-",$A323, "-", "H"), PlayerData!$G:$G,PlayerData!H:H,""),
_xlfn.XLOOKUP(_xlfn.CONCAT(11,"-",$A323, "-", "H"), PlayerData!$G:$G,PlayerData!H:H,""),
_xlfn.XLOOKUP(_xlfn.CONCAT(12,"-",$A323, "-", "H"), PlayerData!$G:$G,PlayerData!H:H,""),
_xlfn.XLOOKUP(_xlfn.CONCAT(13,"-",$A323, "-", "H"), PlayerData!$G:$G,PlayerData!H:H,""),
_xlfn.XLOOKUP(_xlfn.CONCAT(14,"-",$A323, "-", "H"), PlayerData!$G:$G,PlayerData!H:H,""),
_xlfn.XLOOKUP(_xlfn.CONCAT(15,"-",$A323, "-", "H"), PlayerData!$G:$G,PlayerData!H:H,""),
_xlfn.XLOOKUP(_xlfn.CONCAT(16,"-",$A323, "-", "H"), PlayerData!$G:$G,PlayerData!H:H,""),
_xlfn.XLOOKUP(_xlfn.CONCAT(17,"-",$A323, "-", "H"), PlayerData!$G:$G,PlayerData!H:H,""),
_xlfn.XLOOKUP(_xlfn.CONCAT(18,"-",$A323, "-", "H"), PlayerData!$G:$G,PlayerData!H:H,"")))</f>
        <v>0</v>
      </c>
      <c r="F323" s="136" cm="1">
        <f t="array" ref="F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"H"), PlayerData!$G:$G,PlayerData!I:I,""),
_xlfn.XLOOKUP(_xlfn.CONCAT(1,"-",$A323, "-", "H"), PlayerData!$G:$G,PlayerData!I:I,""),
_xlfn.XLOOKUP(_xlfn.CONCAT(2,"-",$A323, "-", "H"), PlayerData!$G:$G,PlayerData!I:I,""),
_xlfn.XLOOKUP(_xlfn.CONCAT(3,"-",$A323, "-", "H"), PlayerData!$G:$G,PlayerData!I:I,""),
_xlfn.XLOOKUP(_xlfn.CONCAT(4,"-",$A323, "-", "H"), PlayerData!$G:$G,PlayerData!I:I,""),
_xlfn.XLOOKUP(_xlfn.CONCAT(5,"-",$A323, "-", "H"), PlayerData!$G:$G,PlayerData!I:I,""),
_xlfn.XLOOKUP(_xlfn.CONCAT(6,"-",$A323, "-", "H"), PlayerData!$G:$G,PlayerData!I:I,""),
_xlfn.XLOOKUP(_xlfn.CONCAT(7,"-",$A323, "-", "H"), PlayerData!$G:$G,PlayerData!I:I,""),
_xlfn.XLOOKUP(_xlfn.CONCAT(8,"-",$A323, "-", "H"), PlayerData!$G:$G,PlayerData!I:I,""),
_xlfn.XLOOKUP(_xlfn.CONCAT(9,"-",$A323, "-", "H"), PlayerData!$G:$G,PlayerData!I:I,""),
_xlfn.XLOOKUP(_xlfn.CONCAT(10,"-",$A323, "-", "H"), PlayerData!$G:$G,PlayerData!I:I,""),
_xlfn.XLOOKUP(_xlfn.CONCAT(11,"-",$A323, "-", "H"), PlayerData!$G:$G,PlayerData!I:I,""),
_xlfn.XLOOKUP(_xlfn.CONCAT(12,"-",$A323, "-", "H"), PlayerData!$G:$G,PlayerData!I:I,""),
_xlfn.XLOOKUP(_xlfn.CONCAT(13,"-",$A323, "-", "H"), PlayerData!$G:$G,PlayerData!I:I,""),
_xlfn.XLOOKUP(_xlfn.CONCAT(14,"-",$A323, "-", "H"), PlayerData!$G:$G,PlayerData!I:I,""),
_xlfn.XLOOKUP(_xlfn.CONCAT(15,"-",$A323, "-", "H"), PlayerData!$G:$G,PlayerData!I:I,""),
_xlfn.XLOOKUP(_xlfn.CONCAT(16,"-",$A323, "-", "H"), PlayerData!$G:$G,PlayerData!I:I,""),
_xlfn.XLOOKUP(_xlfn.CONCAT(17,"-",$A323, "-", "H"), PlayerData!$G:$G,PlayerData!I:I,""),
_xlfn.XLOOKUP(_xlfn.CONCAT(18,"-",$A323, "-", "H"), PlayerData!$G:$G,PlayerData!I:I,"")))</f>
        <v>0</v>
      </c>
      <c r="G323" s="90" cm="1">
        <f t="array" ref="G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"H"), PlayerData!$G:$G,PlayerData!L:L,""),
_xlfn.XLOOKUP(_xlfn.CONCAT(1,"-",$A323, "-", "H"), PlayerData!$G:$G,PlayerData!L:L,""),
_xlfn.XLOOKUP(_xlfn.CONCAT(2,"-",$A323, "-", "H"), PlayerData!$G:$G,PlayerData!L:L,""),
_xlfn.XLOOKUP(_xlfn.CONCAT(3,"-",$A323, "-", "H"), PlayerData!$G:$G,PlayerData!L:L,""),
_xlfn.XLOOKUP(_xlfn.CONCAT(4,"-",$A323, "-", "H"), PlayerData!$G:$G,PlayerData!L:L,""),
_xlfn.XLOOKUP(_xlfn.CONCAT(5,"-",$A323, "-", "H"), PlayerData!$G:$G,PlayerData!L:L,""),
_xlfn.XLOOKUP(_xlfn.CONCAT(6,"-",$A323, "-", "H"), PlayerData!$G:$G,PlayerData!L:L,""),
_xlfn.XLOOKUP(_xlfn.CONCAT(7,"-",$A323, "-", "H"), PlayerData!$G:$G,PlayerData!L:L,""),
_xlfn.XLOOKUP(_xlfn.CONCAT(8,"-",$A323, "-", "H"), PlayerData!$G:$G,PlayerData!L:L,""),
_xlfn.XLOOKUP(_xlfn.CONCAT(9,"-",$A323, "-", "H"), PlayerData!$G:$G,PlayerData!L:L,""),
_xlfn.XLOOKUP(_xlfn.CONCAT(10,"-",$A323, "-", "H"), PlayerData!$G:$G,PlayerData!L:L,""),
_xlfn.XLOOKUP(_xlfn.CONCAT(11,"-",$A323, "-", "H"), PlayerData!$G:$G,PlayerData!L:L,""),
_xlfn.XLOOKUP(_xlfn.CONCAT(12,"-",$A323, "-", "H"), PlayerData!$G:$G,PlayerData!L:L,""),
_xlfn.XLOOKUP(_xlfn.CONCAT(13,"-",$A323, "-", "H"), PlayerData!$G:$G,PlayerData!L:L,""),
_xlfn.XLOOKUP(_xlfn.CONCAT(14,"-",$A323, "-", "H"), PlayerData!$G:$G,PlayerData!L:L,""),
_xlfn.XLOOKUP(_xlfn.CONCAT(15,"-",$A323, "-", "H"), PlayerData!$G:$G,PlayerData!L:L,""),
_xlfn.XLOOKUP(_xlfn.CONCAT(16,"-",$A323, "-", "H"), PlayerData!$G:$G,PlayerData!L:L,""),
_xlfn.XLOOKUP(_xlfn.CONCAT(17,"-",$A323, "-", "H"), PlayerData!$G:$G,PlayerData!L:L,""),
_xlfn.XLOOKUP(_xlfn.CONCAT(18,"-",$A323, "-", "H"), PlayerData!$G:$G,PlayerData!L:L,"")))</f>
        <v>0.57000000000000006</v>
      </c>
      <c r="H323" s="132">
        <f t="shared" ref="H323:H386" si="32">100*E323/MAX(E:E, K:K)</f>
        <v>0</v>
      </c>
      <c r="I323" s="132">
        <f t="shared" ref="I323:I386" si="33">100*F323/MAX(F:F, L:L)</f>
        <v>0</v>
      </c>
      <c r="J323" s="72">
        <f t="shared" ref="J323:J386" si="34">100*G323/MAX(G:G, M:M)</f>
        <v>7.6819407008086271</v>
      </c>
      <c r="K323" s="138" cm="1">
        <f t="array" ref="K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"A"), PlayerData!$M:$M,PlayerData!N:N,""),
_xlfn.XLOOKUP(_xlfn.CONCAT(1,"-",$A323, "-", "A"), PlayerData!$M:$M,PlayerData!N:N,""),
_xlfn.XLOOKUP(_xlfn.CONCAT(2,"-",$A323, "-", "A"), PlayerData!$M:$M,PlayerData!N:N,""),
_xlfn.XLOOKUP(_xlfn.CONCAT(3,"-",$A323, "-", "A"), PlayerData!$M:$M,PlayerData!N:N,""),
_xlfn.XLOOKUP(_xlfn.CONCAT(4,"-",$A323, "-", "A"), PlayerData!$M:$M,PlayerData!N:N,""),
_xlfn.XLOOKUP(_xlfn.CONCAT(5,"-",$A323, "-", "A"), PlayerData!$M:$M,PlayerData!N:N,""),
_xlfn.XLOOKUP(_xlfn.CONCAT(6,"-",$A323, "-", "A"), PlayerData!$M:$M,PlayerData!N:N,""),
_xlfn.XLOOKUP(_xlfn.CONCAT(7,"-",$A323, "-", "A"), PlayerData!$M:$M,PlayerData!N:N,""),
_xlfn.XLOOKUP(_xlfn.CONCAT(8,"-",$A323, "-", "A"), PlayerData!$M:$M,PlayerData!N:N,""),
_xlfn.XLOOKUP(_xlfn.CONCAT(9,"-",$A323, "-", "A"), PlayerData!$M:$M,PlayerData!N:N,""),
_xlfn.XLOOKUP(_xlfn.CONCAT(10,"-",$A323, "-", "A"), PlayerData!$M:$M,PlayerData!N:N,""),
_xlfn.XLOOKUP(_xlfn.CONCAT(11,"-",$A323, "-", "A"), PlayerData!$M:$M,PlayerData!N:N,""),
_xlfn.XLOOKUP(_xlfn.CONCAT(12,"-",$A323, "-", "A"), PlayerData!$M:$M,PlayerData!N:N,""),
_xlfn.XLOOKUP(_xlfn.CONCAT(13,"-",$A323, "-", "A"), PlayerData!$M:$M,PlayerData!N:N,""),
_xlfn.XLOOKUP(_xlfn.CONCAT(14,"-",$A323, "-", "A"), PlayerData!$M:$M,PlayerData!N:N,""),
_xlfn.XLOOKUP(_xlfn.CONCAT(15,"-",$A323, "-", "A"), PlayerData!$M:$M,PlayerData!N:N,""),
_xlfn.XLOOKUP(_xlfn.CONCAT(16,"-",$A323, "-", "A"), PlayerData!$M:$M,PlayerData!N:N,""),
_xlfn.XLOOKUP(_xlfn.CONCAT(17,"-",$A323, "-", "A"), PlayerData!$M:$M,PlayerData!N:N,""),
_xlfn.XLOOKUP(_xlfn.CONCAT(18,"-",$A323, "-", "A"), PlayerData!$M:$M,PlayerData!N:N,"")))</f>
        <v>0.25</v>
      </c>
      <c r="L323" s="138" cm="1">
        <f t="array" ref="L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"A"), PlayerData!$M:$M,PlayerData!O:O,""),
_xlfn.XLOOKUP(_xlfn.CONCAT(1,"-",$A323, "-", "A"), PlayerData!$M:$M,PlayerData!O:O,""),
_xlfn.XLOOKUP(_xlfn.CONCAT(2,"-",$A323, "-", "A"), PlayerData!$M:$M,PlayerData!O:O,""),
_xlfn.XLOOKUP(_xlfn.CONCAT(3,"-",$A323, "-", "A"), PlayerData!$M:$M,PlayerData!O:O,""),
_xlfn.XLOOKUP(_xlfn.CONCAT(4,"-",$A323, "-", "A"), PlayerData!$M:$M,PlayerData!O:O,""),
_xlfn.XLOOKUP(_xlfn.CONCAT(5,"-",$A323, "-", "A"), PlayerData!$M:$M,PlayerData!O:O,""),
_xlfn.XLOOKUP(_xlfn.CONCAT(6,"-",$A323, "-", "A"), PlayerData!$M:$M,PlayerData!O:O,""),
_xlfn.XLOOKUP(_xlfn.CONCAT(7,"-",$A323, "-", "A"), PlayerData!$M:$M,PlayerData!O:O,""),
_xlfn.XLOOKUP(_xlfn.CONCAT(8,"-",$A323, "-", "A"), PlayerData!$M:$M,PlayerData!O:O,""),
_xlfn.XLOOKUP(_xlfn.CONCAT(9,"-",$A323, "-", "A"), PlayerData!$M:$M,PlayerData!O:O,""),
_xlfn.XLOOKUP(_xlfn.CONCAT(10,"-",$A323, "-", "A"), PlayerData!$M:$M,PlayerData!O:O,""),
_xlfn.XLOOKUP(_xlfn.CONCAT(11,"-",$A323, "-", "A"), PlayerData!$M:$M,PlayerData!O:O,""),
_xlfn.XLOOKUP(_xlfn.CONCAT(12,"-",$A323, "-", "A"), PlayerData!$M:$M,PlayerData!O:O,""),
_xlfn.XLOOKUP(_xlfn.CONCAT(13,"-",$A323, "-", "A"), PlayerData!$M:$M,PlayerData!O:O,""),
_xlfn.XLOOKUP(_xlfn.CONCAT(14,"-",$A323, "-", "A"), PlayerData!$M:$M,PlayerData!O:O,""),
_xlfn.XLOOKUP(_xlfn.CONCAT(15,"-",$A323, "-", "A"), PlayerData!$M:$M,PlayerData!O:O,""),
_xlfn.XLOOKUP(_xlfn.CONCAT(16,"-",$A323, "-", "A"), PlayerData!$M:$M,PlayerData!O:O,""),
_xlfn.XLOOKUP(_xlfn.CONCAT(17,"-",$A323, "-", "A"), PlayerData!$M:$M,PlayerData!O:O,""),
_xlfn.XLOOKUP(_xlfn.CONCAT(18,"-",$A323, "-", "A"), PlayerData!$M:$M,PlayerData!O:O,"")))</f>
        <v>0</v>
      </c>
      <c r="M323" s="96" cm="1">
        <f t="array" ref="M32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_xlfn.XLOOKUP(_xlfn.CONCAT(0,"-",$A323, "-", "A"), PlayerData!$M:$M,PlayerData!R:R,""),
_xlfn.XLOOKUP(_xlfn.CONCAT(1,"-",$A323, "-", "A"), PlayerData!$M:$M,PlayerData!R:R,""),
_xlfn.XLOOKUP(_xlfn.CONCAT(2,"-",$A323, "-", "A"), PlayerData!$M:$M,PlayerData!R:R,""),
_xlfn.XLOOKUP(_xlfn.CONCAT(3,"-",$A323, "-", "A"), PlayerData!$M:$M,PlayerData!R:R,""),
_xlfn.XLOOKUP(_xlfn.CONCAT(4,"-",$A323, "-", "A"), PlayerData!$M:$M,PlayerData!R:R,""),
_xlfn.XLOOKUP(_xlfn.CONCAT(5,"-",$A323, "-", "A"), PlayerData!$M:$M,PlayerData!R:R,""),
_xlfn.XLOOKUP(_xlfn.CONCAT(6,"-",$A323, "-", "A"), PlayerData!$M:$M,PlayerData!R:R,""),
_xlfn.XLOOKUP(_xlfn.CONCAT(7,"-",$A323, "-", "A"), PlayerData!$M:$M,PlayerData!R:R,""),
_xlfn.XLOOKUP(_xlfn.CONCAT(8,"-",$A323, "-", "A"), PlayerData!$M:$M,PlayerData!R:R,""),
_xlfn.XLOOKUP(_xlfn.CONCAT(9,"-",$A323, "-", "A"), PlayerData!$M:$M,PlayerData!R:R,""),
_xlfn.XLOOKUP(_xlfn.CONCAT(10,"-",$A323, "-", "A"), PlayerData!$M:$M,PlayerData!R:R,""),
_xlfn.XLOOKUP(_xlfn.CONCAT(11,"-",$A323, "-", "A"), PlayerData!$M:$M,PlayerData!R:R,""),
_xlfn.XLOOKUP(_xlfn.CONCAT(12,"-",$A323, "-", "A"), PlayerData!$M:$M,PlayerData!R:R,""),
_xlfn.XLOOKUP(_xlfn.CONCAT(13,"-",$A323, "-", "A"), PlayerData!$M:$M,PlayerData!R:R,""),
_xlfn.XLOOKUP(_xlfn.CONCAT(14,"-",$A323, "-", "A"), PlayerData!$M:$M,PlayerData!R:R,""),
_xlfn.XLOOKUP(_xlfn.CONCAT(15,"-",$A323, "-", "A"), PlayerData!$M:$M,PlayerData!R:R,""),
_xlfn.XLOOKUP(_xlfn.CONCAT(16,"-",$A323, "-", "A"), PlayerData!$M:$M,PlayerData!R:R,""),
_xlfn.XLOOKUP(_xlfn.CONCAT(17,"-",$A323, "-", "A"), PlayerData!$M:$M,PlayerData!R:R,""),
_xlfn.XLOOKUP(_xlfn.CONCAT(18,"-",$A323, "-", "A"), PlayerData!$M:$M,PlayerData!R:R,"")))</f>
        <v>0.36</v>
      </c>
      <c r="N323" s="134">
        <f t="shared" ref="N323:N386" si="35">100*K323/MAX(K:K, E:E)</f>
        <v>5.6818181818181817</v>
      </c>
      <c r="O323" s="134">
        <f t="shared" ref="O323:O386" si="36">100*L323/MAX(L:L, F:F)</f>
        <v>0</v>
      </c>
      <c r="P323" s="73">
        <f t="shared" ref="P323:P386" si="37">100*M323/MAX(M:M, G:G)</f>
        <v>4.8517520215633425</v>
      </c>
      <c r="Q323" s="132" cm="1">
        <f t="array" ref="Q323">IF(OR($A323=Solver!$T$12:$T$201),0,SUMPRODUCT($H323:$J323,$T$4:$V$4))</f>
        <v>7.6819407008086271</v>
      </c>
      <c r="R323" s="73" cm="1">
        <f t="array" ref="R323">IF(OR($A323=Solver!$T$12:$T$201),0, SUMPRODUCT($N323:$P323, $T$4:$V$4))</f>
        <v>4.8517520215633425</v>
      </c>
    </row>
    <row r="324" spans="1:18">
      <c r="A324" s="55">
        <v>322</v>
      </c>
      <c r="B324" s="55" t="str">
        <f>_xlfn.XLOOKUP($A324, PlayerData!$B$3:$B$394, PlayerData!C$3:C$394)</f>
        <v>WHU</v>
      </c>
      <c r="C324" s="55" t="str">
        <f>_xlfn.XLOOKUP($A324, PlayerData!$B$3:$B$394, PlayerData!D$3:D$394)</f>
        <v>D</v>
      </c>
      <c r="D324" s="31" t="str">
        <f>_xlfn.XLOOKUP($A324, PlayerData!$B$3:$B$394, PlayerData!E$3:E$394)</f>
        <v>Diop</v>
      </c>
      <c r="E324" s="136" cm="1">
        <f t="array" ref="E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"H"), PlayerData!$G:$G,PlayerData!H:H,""),
_xlfn.XLOOKUP(_xlfn.CONCAT(1,"-",$A324, "-", "H"), PlayerData!$G:$G,PlayerData!H:H,""),
_xlfn.XLOOKUP(_xlfn.CONCAT(2,"-",$A324, "-", "H"), PlayerData!$G:$G,PlayerData!H:H,""),
_xlfn.XLOOKUP(_xlfn.CONCAT(3,"-",$A324, "-", "H"), PlayerData!$G:$G,PlayerData!H:H,""),
_xlfn.XLOOKUP(_xlfn.CONCAT(4,"-",$A324, "-", "H"), PlayerData!$G:$G,PlayerData!H:H,""),
_xlfn.XLOOKUP(_xlfn.CONCAT(5,"-",$A324, "-", "H"), PlayerData!$G:$G,PlayerData!H:H,""),
_xlfn.XLOOKUP(_xlfn.CONCAT(6,"-",$A324, "-", "H"), PlayerData!$G:$G,PlayerData!H:H,""),
_xlfn.XLOOKUP(_xlfn.CONCAT(7,"-",$A324, "-", "H"), PlayerData!$G:$G,PlayerData!H:H,""),
_xlfn.XLOOKUP(_xlfn.CONCAT(8,"-",$A324, "-", "H"), PlayerData!$G:$G,PlayerData!H:H,""),
_xlfn.XLOOKUP(_xlfn.CONCAT(9,"-",$A324, "-", "H"), PlayerData!$G:$G,PlayerData!H:H,""),
_xlfn.XLOOKUP(_xlfn.CONCAT(10,"-",$A324, "-", "H"), PlayerData!$G:$G,PlayerData!H:H,""),
_xlfn.XLOOKUP(_xlfn.CONCAT(11,"-",$A324, "-", "H"), PlayerData!$G:$G,PlayerData!H:H,""),
_xlfn.XLOOKUP(_xlfn.CONCAT(12,"-",$A324, "-", "H"), PlayerData!$G:$G,PlayerData!H:H,""),
_xlfn.XLOOKUP(_xlfn.CONCAT(13,"-",$A324, "-", "H"), PlayerData!$G:$G,PlayerData!H:H,""),
_xlfn.XLOOKUP(_xlfn.CONCAT(14,"-",$A324, "-", "H"), PlayerData!$G:$G,PlayerData!H:H,""),
_xlfn.XLOOKUP(_xlfn.CONCAT(15,"-",$A324, "-", "H"), PlayerData!$G:$G,PlayerData!H:H,""),
_xlfn.XLOOKUP(_xlfn.CONCAT(16,"-",$A324, "-", "H"), PlayerData!$G:$G,PlayerData!H:H,""),
_xlfn.XLOOKUP(_xlfn.CONCAT(17,"-",$A324, "-", "H"), PlayerData!$G:$G,PlayerData!H:H,""),
_xlfn.XLOOKUP(_xlfn.CONCAT(18,"-",$A324, "-", "H"), PlayerData!$G:$G,PlayerData!H:H,"")))</f>
        <v>0.5</v>
      </c>
      <c r="F324" s="136" cm="1">
        <f t="array" ref="F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"H"), PlayerData!$G:$G,PlayerData!I:I,""),
_xlfn.XLOOKUP(_xlfn.CONCAT(1,"-",$A324, "-", "H"), PlayerData!$G:$G,PlayerData!I:I,""),
_xlfn.XLOOKUP(_xlfn.CONCAT(2,"-",$A324, "-", "H"), PlayerData!$G:$G,PlayerData!I:I,""),
_xlfn.XLOOKUP(_xlfn.CONCAT(3,"-",$A324, "-", "H"), PlayerData!$G:$G,PlayerData!I:I,""),
_xlfn.XLOOKUP(_xlfn.CONCAT(4,"-",$A324, "-", "H"), PlayerData!$G:$G,PlayerData!I:I,""),
_xlfn.XLOOKUP(_xlfn.CONCAT(5,"-",$A324, "-", "H"), PlayerData!$G:$G,PlayerData!I:I,""),
_xlfn.XLOOKUP(_xlfn.CONCAT(6,"-",$A324, "-", "H"), PlayerData!$G:$G,PlayerData!I:I,""),
_xlfn.XLOOKUP(_xlfn.CONCAT(7,"-",$A324, "-", "H"), PlayerData!$G:$G,PlayerData!I:I,""),
_xlfn.XLOOKUP(_xlfn.CONCAT(8,"-",$A324, "-", "H"), PlayerData!$G:$G,PlayerData!I:I,""),
_xlfn.XLOOKUP(_xlfn.CONCAT(9,"-",$A324, "-", "H"), PlayerData!$G:$G,PlayerData!I:I,""),
_xlfn.XLOOKUP(_xlfn.CONCAT(10,"-",$A324, "-", "H"), PlayerData!$G:$G,PlayerData!I:I,""),
_xlfn.XLOOKUP(_xlfn.CONCAT(11,"-",$A324, "-", "H"), PlayerData!$G:$G,PlayerData!I:I,""),
_xlfn.XLOOKUP(_xlfn.CONCAT(12,"-",$A324, "-", "H"), PlayerData!$G:$G,PlayerData!I:I,""),
_xlfn.XLOOKUP(_xlfn.CONCAT(13,"-",$A324, "-", "H"), PlayerData!$G:$G,PlayerData!I:I,""),
_xlfn.XLOOKUP(_xlfn.CONCAT(14,"-",$A324, "-", "H"), PlayerData!$G:$G,PlayerData!I:I,""),
_xlfn.XLOOKUP(_xlfn.CONCAT(15,"-",$A324, "-", "H"), PlayerData!$G:$G,PlayerData!I:I,""),
_xlfn.XLOOKUP(_xlfn.CONCAT(16,"-",$A324, "-", "H"), PlayerData!$G:$G,PlayerData!I:I,""),
_xlfn.XLOOKUP(_xlfn.CONCAT(17,"-",$A324, "-", "H"), PlayerData!$G:$G,PlayerData!I:I,""),
_xlfn.XLOOKUP(_xlfn.CONCAT(18,"-",$A324, "-", "H"), PlayerData!$G:$G,PlayerData!I:I,"")))</f>
        <v>0.2</v>
      </c>
      <c r="G324" s="90" cm="1">
        <f t="array" ref="G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"H"), PlayerData!$G:$G,PlayerData!L:L,""),
_xlfn.XLOOKUP(_xlfn.CONCAT(1,"-",$A324, "-", "H"), PlayerData!$G:$G,PlayerData!L:L,""),
_xlfn.XLOOKUP(_xlfn.CONCAT(2,"-",$A324, "-", "H"), PlayerData!$G:$G,PlayerData!L:L,""),
_xlfn.XLOOKUP(_xlfn.CONCAT(3,"-",$A324, "-", "H"), PlayerData!$G:$G,PlayerData!L:L,""),
_xlfn.XLOOKUP(_xlfn.CONCAT(4,"-",$A324, "-", "H"), PlayerData!$G:$G,PlayerData!L:L,""),
_xlfn.XLOOKUP(_xlfn.CONCAT(5,"-",$A324, "-", "H"), PlayerData!$G:$G,PlayerData!L:L,""),
_xlfn.XLOOKUP(_xlfn.CONCAT(6,"-",$A324, "-", "H"), PlayerData!$G:$G,PlayerData!L:L,""),
_xlfn.XLOOKUP(_xlfn.CONCAT(7,"-",$A324, "-", "H"), PlayerData!$G:$G,PlayerData!L:L,""),
_xlfn.XLOOKUP(_xlfn.CONCAT(8,"-",$A324, "-", "H"), PlayerData!$G:$G,PlayerData!L:L,""),
_xlfn.XLOOKUP(_xlfn.CONCAT(9,"-",$A324, "-", "H"), PlayerData!$G:$G,PlayerData!L:L,""),
_xlfn.XLOOKUP(_xlfn.CONCAT(10,"-",$A324, "-", "H"), PlayerData!$G:$G,PlayerData!L:L,""),
_xlfn.XLOOKUP(_xlfn.CONCAT(11,"-",$A324, "-", "H"), PlayerData!$G:$G,PlayerData!L:L,""),
_xlfn.XLOOKUP(_xlfn.CONCAT(12,"-",$A324, "-", "H"), PlayerData!$G:$G,PlayerData!L:L,""),
_xlfn.XLOOKUP(_xlfn.CONCAT(13,"-",$A324, "-", "H"), PlayerData!$G:$G,PlayerData!L:L,""),
_xlfn.XLOOKUP(_xlfn.CONCAT(14,"-",$A324, "-", "H"), PlayerData!$G:$G,PlayerData!L:L,""),
_xlfn.XLOOKUP(_xlfn.CONCAT(15,"-",$A324, "-", "H"), PlayerData!$G:$G,PlayerData!L:L,""),
_xlfn.XLOOKUP(_xlfn.CONCAT(16,"-",$A324, "-", "H"), PlayerData!$G:$G,PlayerData!L:L,""),
_xlfn.XLOOKUP(_xlfn.CONCAT(17,"-",$A324, "-", "H"), PlayerData!$G:$G,PlayerData!L:L,""),
_xlfn.XLOOKUP(_xlfn.CONCAT(18,"-",$A324, "-", "H"), PlayerData!$G:$G,PlayerData!L:L,"")))</f>
        <v>0.57000000000000006</v>
      </c>
      <c r="H324" s="132">
        <f t="shared" si="32"/>
        <v>11.363636363636363</v>
      </c>
      <c r="I324" s="132">
        <f t="shared" si="33"/>
        <v>9.0909090909090899</v>
      </c>
      <c r="J324" s="72">
        <f t="shared" si="34"/>
        <v>7.6819407008086271</v>
      </c>
      <c r="K324" s="138" cm="1">
        <f t="array" ref="K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"A"), PlayerData!$M:$M,PlayerData!N:N,""),
_xlfn.XLOOKUP(_xlfn.CONCAT(1,"-",$A324, "-", "A"), PlayerData!$M:$M,PlayerData!N:N,""),
_xlfn.XLOOKUP(_xlfn.CONCAT(2,"-",$A324, "-", "A"), PlayerData!$M:$M,PlayerData!N:N,""),
_xlfn.XLOOKUP(_xlfn.CONCAT(3,"-",$A324, "-", "A"), PlayerData!$M:$M,PlayerData!N:N,""),
_xlfn.XLOOKUP(_xlfn.CONCAT(4,"-",$A324, "-", "A"), PlayerData!$M:$M,PlayerData!N:N,""),
_xlfn.XLOOKUP(_xlfn.CONCAT(5,"-",$A324, "-", "A"), PlayerData!$M:$M,PlayerData!N:N,""),
_xlfn.XLOOKUP(_xlfn.CONCAT(6,"-",$A324, "-", "A"), PlayerData!$M:$M,PlayerData!N:N,""),
_xlfn.XLOOKUP(_xlfn.CONCAT(7,"-",$A324, "-", "A"), PlayerData!$M:$M,PlayerData!N:N,""),
_xlfn.XLOOKUP(_xlfn.CONCAT(8,"-",$A324, "-", "A"), PlayerData!$M:$M,PlayerData!N:N,""),
_xlfn.XLOOKUP(_xlfn.CONCAT(9,"-",$A324, "-", "A"), PlayerData!$M:$M,PlayerData!N:N,""),
_xlfn.XLOOKUP(_xlfn.CONCAT(10,"-",$A324, "-", "A"), PlayerData!$M:$M,PlayerData!N:N,""),
_xlfn.XLOOKUP(_xlfn.CONCAT(11,"-",$A324, "-", "A"), PlayerData!$M:$M,PlayerData!N:N,""),
_xlfn.XLOOKUP(_xlfn.CONCAT(12,"-",$A324, "-", "A"), PlayerData!$M:$M,PlayerData!N:N,""),
_xlfn.XLOOKUP(_xlfn.CONCAT(13,"-",$A324, "-", "A"), PlayerData!$M:$M,PlayerData!N:N,""),
_xlfn.XLOOKUP(_xlfn.CONCAT(14,"-",$A324, "-", "A"), PlayerData!$M:$M,PlayerData!N:N,""),
_xlfn.XLOOKUP(_xlfn.CONCAT(15,"-",$A324, "-", "A"), PlayerData!$M:$M,PlayerData!N:N,""),
_xlfn.XLOOKUP(_xlfn.CONCAT(16,"-",$A324, "-", "A"), PlayerData!$M:$M,PlayerData!N:N,""),
_xlfn.XLOOKUP(_xlfn.CONCAT(17,"-",$A324, "-", "A"), PlayerData!$M:$M,PlayerData!N:N,""),
_xlfn.XLOOKUP(_xlfn.CONCAT(18,"-",$A324, "-", "A"), PlayerData!$M:$M,PlayerData!N:N,"")))</f>
        <v>0.62</v>
      </c>
      <c r="L324" s="138" cm="1">
        <f t="array" ref="L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"A"), PlayerData!$M:$M,PlayerData!O:O,""),
_xlfn.XLOOKUP(_xlfn.CONCAT(1,"-",$A324, "-", "A"), PlayerData!$M:$M,PlayerData!O:O,""),
_xlfn.XLOOKUP(_xlfn.CONCAT(2,"-",$A324, "-", "A"), PlayerData!$M:$M,PlayerData!O:O,""),
_xlfn.XLOOKUP(_xlfn.CONCAT(3,"-",$A324, "-", "A"), PlayerData!$M:$M,PlayerData!O:O,""),
_xlfn.XLOOKUP(_xlfn.CONCAT(4,"-",$A324, "-", "A"), PlayerData!$M:$M,PlayerData!O:O,""),
_xlfn.XLOOKUP(_xlfn.CONCAT(5,"-",$A324, "-", "A"), PlayerData!$M:$M,PlayerData!O:O,""),
_xlfn.XLOOKUP(_xlfn.CONCAT(6,"-",$A324, "-", "A"), PlayerData!$M:$M,PlayerData!O:O,""),
_xlfn.XLOOKUP(_xlfn.CONCAT(7,"-",$A324, "-", "A"), PlayerData!$M:$M,PlayerData!O:O,""),
_xlfn.XLOOKUP(_xlfn.CONCAT(8,"-",$A324, "-", "A"), PlayerData!$M:$M,PlayerData!O:O,""),
_xlfn.XLOOKUP(_xlfn.CONCAT(9,"-",$A324, "-", "A"), PlayerData!$M:$M,PlayerData!O:O,""),
_xlfn.XLOOKUP(_xlfn.CONCAT(10,"-",$A324, "-", "A"), PlayerData!$M:$M,PlayerData!O:O,""),
_xlfn.XLOOKUP(_xlfn.CONCAT(11,"-",$A324, "-", "A"), PlayerData!$M:$M,PlayerData!O:O,""),
_xlfn.XLOOKUP(_xlfn.CONCAT(12,"-",$A324, "-", "A"), PlayerData!$M:$M,PlayerData!O:O,""),
_xlfn.XLOOKUP(_xlfn.CONCAT(13,"-",$A324, "-", "A"), PlayerData!$M:$M,PlayerData!O:O,""),
_xlfn.XLOOKUP(_xlfn.CONCAT(14,"-",$A324, "-", "A"), PlayerData!$M:$M,PlayerData!O:O,""),
_xlfn.XLOOKUP(_xlfn.CONCAT(15,"-",$A324, "-", "A"), PlayerData!$M:$M,PlayerData!O:O,""),
_xlfn.XLOOKUP(_xlfn.CONCAT(16,"-",$A324, "-", "A"), PlayerData!$M:$M,PlayerData!O:O,""),
_xlfn.XLOOKUP(_xlfn.CONCAT(17,"-",$A324, "-", "A"), PlayerData!$M:$M,PlayerData!O:O,""),
_xlfn.XLOOKUP(_xlfn.CONCAT(18,"-",$A324, "-", "A"), PlayerData!$M:$M,PlayerData!O:O,"")))</f>
        <v>0</v>
      </c>
      <c r="M324" s="96" cm="1">
        <f t="array" ref="M32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_xlfn.XLOOKUP(_xlfn.CONCAT(0,"-",$A324, "-", "A"), PlayerData!$M:$M,PlayerData!R:R,""),
_xlfn.XLOOKUP(_xlfn.CONCAT(1,"-",$A324, "-", "A"), PlayerData!$M:$M,PlayerData!R:R,""),
_xlfn.XLOOKUP(_xlfn.CONCAT(2,"-",$A324, "-", "A"), PlayerData!$M:$M,PlayerData!R:R,""),
_xlfn.XLOOKUP(_xlfn.CONCAT(3,"-",$A324, "-", "A"), PlayerData!$M:$M,PlayerData!R:R,""),
_xlfn.XLOOKUP(_xlfn.CONCAT(4,"-",$A324, "-", "A"), PlayerData!$M:$M,PlayerData!R:R,""),
_xlfn.XLOOKUP(_xlfn.CONCAT(5,"-",$A324, "-", "A"), PlayerData!$M:$M,PlayerData!R:R,""),
_xlfn.XLOOKUP(_xlfn.CONCAT(6,"-",$A324, "-", "A"), PlayerData!$M:$M,PlayerData!R:R,""),
_xlfn.XLOOKUP(_xlfn.CONCAT(7,"-",$A324, "-", "A"), PlayerData!$M:$M,PlayerData!R:R,""),
_xlfn.XLOOKUP(_xlfn.CONCAT(8,"-",$A324, "-", "A"), PlayerData!$M:$M,PlayerData!R:R,""),
_xlfn.XLOOKUP(_xlfn.CONCAT(9,"-",$A324, "-", "A"), PlayerData!$M:$M,PlayerData!R:R,""),
_xlfn.XLOOKUP(_xlfn.CONCAT(10,"-",$A324, "-", "A"), PlayerData!$M:$M,PlayerData!R:R,""),
_xlfn.XLOOKUP(_xlfn.CONCAT(11,"-",$A324, "-", "A"), PlayerData!$M:$M,PlayerData!R:R,""),
_xlfn.XLOOKUP(_xlfn.CONCAT(12,"-",$A324, "-", "A"), PlayerData!$M:$M,PlayerData!R:R,""),
_xlfn.XLOOKUP(_xlfn.CONCAT(13,"-",$A324, "-", "A"), PlayerData!$M:$M,PlayerData!R:R,""),
_xlfn.XLOOKUP(_xlfn.CONCAT(14,"-",$A324, "-", "A"), PlayerData!$M:$M,PlayerData!R:R,""),
_xlfn.XLOOKUP(_xlfn.CONCAT(15,"-",$A324, "-", "A"), PlayerData!$M:$M,PlayerData!R:R,""),
_xlfn.XLOOKUP(_xlfn.CONCAT(16,"-",$A324, "-", "A"), PlayerData!$M:$M,PlayerData!R:R,""),
_xlfn.XLOOKUP(_xlfn.CONCAT(17,"-",$A324, "-", "A"), PlayerData!$M:$M,PlayerData!R:R,""),
_xlfn.XLOOKUP(_xlfn.CONCAT(18,"-",$A324, "-", "A"), PlayerData!$M:$M,PlayerData!R:R,"")))</f>
        <v>0.69000000000000006</v>
      </c>
      <c r="N324" s="134">
        <f t="shared" si="35"/>
        <v>14.09090909090909</v>
      </c>
      <c r="O324" s="134">
        <f t="shared" si="36"/>
        <v>0</v>
      </c>
      <c r="P324" s="73">
        <f t="shared" si="37"/>
        <v>9.2991913746630743</v>
      </c>
      <c r="Q324" s="132" cm="1">
        <f t="array" ref="Q324">IF(OR($A324=Solver!$T$12:$T$201),0,SUMPRODUCT($H324:$J324,$T$4:$V$4))</f>
        <v>7.6819407008086271</v>
      </c>
      <c r="R324" s="73" cm="1">
        <f t="array" ref="R324">IF(OR($A324=Solver!$T$12:$T$201),0, SUMPRODUCT($N324:$P324, $T$4:$V$4))</f>
        <v>9.2991913746630743</v>
      </c>
    </row>
    <row r="325" spans="1:18">
      <c r="A325" s="55">
        <v>323</v>
      </c>
      <c r="B325" s="55" t="str">
        <f>_xlfn.XLOOKUP($A325, PlayerData!$B$3:$B$394, PlayerData!C$3:C$394)</f>
        <v>WHU</v>
      </c>
      <c r="C325" s="55" t="str">
        <f>_xlfn.XLOOKUP($A325, PlayerData!$B$3:$B$394, PlayerData!D$3:D$394)</f>
        <v>D</v>
      </c>
      <c r="D325" s="31" t="str">
        <f>_xlfn.XLOOKUP($A325, PlayerData!$B$3:$B$394, PlayerData!E$3:E$394)</f>
        <v>Masuaku</v>
      </c>
      <c r="E325" s="136" cm="1">
        <f t="array" ref="E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"H"), PlayerData!$G:$G,PlayerData!H:H,""),
_xlfn.XLOOKUP(_xlfn.CONCAT(1,"-",$A325, "-", "H"), PlayerData!$G:$G,PlayerData!H:H,""),
_xlfn.XLOOKUP(_xlfn.CONCAT(2,"-",$A325, "-", "H"), PlayerData!$G:$G,PlayerData!H:H,""),
_xlfn.XLOOKUP(_xlfn.CONCAT(3,"-",$A325, "-", "H"), PlayerData!$G:$G,PlayerData!H:H,""),
_xlfn.XLOOKUP(_xlfn.CONCAT(4,"-",$A325, "-", "H"), PlayerData!$G:$G,PlayerData!H:H,""),
_xlfn.XLOOKUP(_xlfn.CONCAT(5,"-",$A325, "-", "H"), PlayerData!$G:$G,PlayerData!H:H,""),
_xlfn.XLOOKUP(_xlfn.CONCAT(6,"-",$A325, "-", "H"), PlayerData!$G:$G,PlayerData!H:H,""),
_xlfn.XLOOKUP(_xlfn.CONCAT(7,"-",$A325, "-", "H"), PlayerData!$G:$G,PlayerData!H:H,""),
_xlfn.XLOOKUP(_xlfn.CONCAT(8,"-",$A325, "-", "H"), PlayerData!$G:$G,PlayerData!H:H,""),
_xlfn.XLOOKUP(_xlfn.CONCAT(9,"-",$A325, "-", "H"), PlayerData!$G:$G,PlayerData!H:H,""),
_xlfn.XLOOKUP(_xlfn.CONCAT(10,"-",$A325, "-", "H"), PlayerData!$G:$G,PlayerData!H:H,""),
_xlfn.XLOOKUP(_xlfn.CONCAT(11,"-",$A325, "-", "H"), PlayerData!$G:$G,PlayerData!H:H,""),
_xlfn.XLOOKUP(_xlfn.CONCAT(12,"-",$A325, "-", "H"), PlayerData!$G:$G,PlayerData!H:H,""),
_xlfn.XLOOKUP(_xlfn.CONCAT(13,"-",$A325, "-", "H"), PlayerData!$G:$G,PlayerData!H:H,""),
_xlfn.XLOOKUP(_xlfn.CONCAT(14,"-",$A325, "-", "H"), PlayerData!$G:$G,PlayerData!H:H,""),
_xlfn.XLOOKUP(_xlfn.CONCAT(15,"-",$A325, "-", "H"), PlayerData!$G:$G,PlayerData!H:H,""),
_xlfn.XLOOKUP(_xlfn.CONCAT(16,"-",$A325, "-", "H"), PlayerData!$G:$G,PlayerData!H:H,""),
_xlfn.XLOOKUP(_xlfn.CONCAT(17,"-",$A325, "-", "H"), PlayerData!$G:$G,PlayerData!H:H,""),
_xlfn.XLOOKUP(_xlfn.CONCAT(18,"-",$A325, "-", "H"), PlayerData!$G:$G,PlayerData!H:H,"")))</f>
        <v>0</v>
      </c>
      <c r="F325" s="136" cm="1">
        <f t="array" ref="F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"H"), PlayerData!$G:$G,PlayerData!I:I,""),
_xlfn.XLOOKUP(_xlfn.CONCAT(1,"-",$A325, "-", "H"), PlayerData!$G:$G,PlayerData!I:I,""),
_xlfn.XLOOKUP(_xlfn.CONCAT(2,"-",$A325, "-", "H"), PlayerData!$G:$G,PlayerData!I:I,""),
_xlfn.XLOOKUP(_xlfn.CONCAT(3,"-",$A325, "-", "H"), PlayerData!$G:$G,PlayerData!I:I,""),
_xlfn.XLOOKUP(_xlfn.CONCAT(4,"-",$A325, "-", "H"), PlayerData!$G:$G,PlayerData!I:I,""),
_xlfn.XLOOKUP(_xlfn.CONCAT(5,"-",$A325, "-", "H"), PlayerData!$G:$G,PlayerData!I:I,""),
_xlfn.XLOOKUP(_xlfn.CONCAT(6,"-",$A325, "-", "H"), PlayerData!$G:$G,PlayerData!I:I,""),
_xlfn.XLOOKUP(_xlfn.CONCAT(7,"-",$A325, "-", "H"), PlayerData!$G:$G,PlayerData!I:I,""),
_xlfn.XLOOKUP(_xlfn.CONCAT(8,"-",$A325, "-", "H"), PlayerData!$G:$G,PlayerData!I:I,""),
_xlfn.XLOOKUP(_xlfn.CONCAT(9,"-",$A325, "-", "H"), PlayerData!$G:$G,PlayerData!I:I,""),
_xlfn.XLOOKUP(_xlfn.CONCAT(10,"-",$A325, "-", "H"), PlayerData!$G:$G,PlayerData!I:I,""),
_xlfn.XLOOKUP(_xlfn.CONCAT(11,"-",$A325, "-", "H"), PlayerData!$G:$G,PlayerData!I:I,""),
_xlfn.XLOOKUP(_xlfn.CONCAT(12,"-",$A325, "-", "H"), PlayerData!$G:$G,PlayerData!I:I,""),
_xlfn.XLOOKUP(_xlfn.CONCAT(13,"-",$A325, "-", "H"), PlayerData!$G:$G,PlayerData!I:I,""),
_xlfn.XLOOKUP(_xlfn.CONCAT(14,"-",$A325, "-", "H"), PlayerData!$G:$G,PlayerData!I:I,""),
_xlfn.XLOOKUP(_xlfn.CONCAT(15,"-",$A325, "-", "H"), PlayerData!$G:$G,PlayerData!I:I,""),
_xlfn.XLOOKUP(_xlfn.CONCAT(16,"-",$A325, "-", "H"), PlayerData!$G:$G,PlayerData!I:I,""),
_xlfn.XLOOKUP(_xlfn.CONCAT(17,"-",$A325, "-", "H"), PlayerData!$G:$G,PlayerData!I:I,""),
_xlfn.XLOOKUP(_xlfn.CONCAT(18,"-",$A325, "-", "H"), PlayerData!$G:$G,PlayerData!I:I,"")))</f>
        <v>0</v>
      </c>
      <c r="G325" s="90" cm="1">
        <f t="array" ref="G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"H"), PlayerData!$G:$G,PlayerData!L:L,""),
_xlfn.XLOOKUP(_xlfn.CONCAT(1,"-",$A325, "-", "H"), PlayerData!$G:$G,PlayerData!L:L,""),
_xlfn.XLOOKUP(_xlfn.CONCAT(2,"-",$A325, "-", "H"), PlayerData!$G:$G,PlayerData!L:L,""),
_xlfn.XLOOKUP(_xlfn.CONCAT(3,"-",$A325, "-", "H"), PlayerData!$G:$G,PlayerData!L:L,""),
_xlfn.XLOOKUP(_xlfn.CONCAT(4,"-",$A325, "-", "H"), PlayerData!$G:$G,PlayerData!L:L,""),
_xlfn.XLOOKUP(_xlfn.CONCAT(5,"-",$A325, "-", "H"), PlayerData!$G:$G,PlayerData!L:L,""),
_xlfn.XLOOKUP(_xlfn.CONCAT(6,"-",$A325, "-", "H"), PlayerData!$G:$G,PlayerData!L:L,""),
_xlfn.XLOOKUP(_xlfn.CONCAT(7,"-",$A325, "-", "H"), PlayerData!$G:$G,PlayerData!L:L,""),
_xlfn.XLOOKUP(_xlfn.CONCAT(8,"-",$A325, "-", "H"), PlayerData!$G:$G,PlayerData!L:L,""),
_xlfn.XLOOKUP(_xlfn.CONCAT(9,"-",$A325, "-", "H"), PlayerData!$G:$G,PlayerData!L:L,""),
_xlfn.XLOOKUP(_xlfn.CONCAT(10,"-",$A325, "-", "H"), PlayerData!$G:$G,PlayerData!L:L,""),
_xlfn.XLOOKUP(_xlfn.CONCAT(11,"-",$A325, "-", "H"), PlayerData!$G:$G,PlayerData!L:L,""),
_xlfn.XLOOKUP(_xlfn.CONCAT(12,"-",$A325, "-", "H"), PlayerData!$G:$G,PlayerData!L:L,""),
_xlfn.XLOOKUP(_xlfn.CONCAT(13,"-",$A325, "-", "H"), PlayerData!$G:$G,PlayerData!L:L,""),
_xlfn.XLOOKUP(_xlfn.CONCAT(14,"-",$A325, "-", "H"), PlayerData!$G:$G,PlayerData!L:L,""),
_xlfn.XLOOKUP(_xlfn.CONCAT(15,"-",$A325, "-", "H"), PlayerData!$G:$G,PlayerData!L:L,""),
_xlfn.XLOOKUP(_xlfn.CONCAT(16,"-",$A325, "-", "H"), PlayerData!$G:$G,PlayerData!L:L,""),
_xlfn.XLOOKUP(_xlfn.CONCAT(17,"-",$A325, "-", "H"), PlayerData!$G:$G,PlayerData!L:L,""),
_xlfn.XLOOKUP(_xlfn.CONCAT(18,"-",$A325, "-", "H"), PlayerData!$G:$G,PlayerData!L:L,"")))</f>
        <v>0.56999999999999995</v>
      </c>
      <c r="H325" s="132">
        <f t="shared" si="32"/>
        <v>0</v>
      </c>
      <c r="I325" s="132">
        <f t="shared" si="33"/>
        <v>0</v>
      </c>
      <c r="J325" s="72">
        <f t="shared" si="34"/>
        <v>7.6819407008086253</v>
      </c>
      <c r="K325" s="138" cm="1">
        <f t="array" ref="K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"A"), PlayerData!$M:$M,PlayerData!N:N,""),
_xlfn.XLOOKUP(_xlfn.CONCAT(1,"-",$A325, "-", "A"), PlayerData!$M:$M,PlayerData!N:N,""),
_xlfn.XLOOKUP(_xlfn.CONCAT(2,"-",$A325, "-", "A"), PlayerData!$M:$M,PlayerData!N:N,""),
_xlfn.XLOOKUP(_xlfn.CONCAT(3,"-",$A325, "-", "A"), PlayerData!$M:$M,PlayerData!N:N,""),
_xlfn.XLOOKUP(_xlfn.CONCAT(4,"-",$A325, "-", "A"), PlayerData!$M:$M,PlayerData!N:N,""),
_xlfn.XLOOKUP(_xlfn.CONCAT(5,"-",$A325, "-", "A"), PlayerData!$M:$M,PlayerData!N:N,""),
_xlfn.XLOOKUP(_xlfn.CONCAT(6,"-",$A325, "-", "A"), PlayerData!$M:$M,PlayerData!N:N,""),
_xlfn.XLOOKUP(_xlfn.CONCAT(7,"-",$A325, "-", "A"), PlayerData!$M:$M,PlayerData!N:N,""),
_xlfn.XLOOKUP(_xlfn.CONCAT(8,"-",$A325, "-", "A"), PlayerData!$M:$M,PlayerData!N:N,""),
_xlfn.XLOOKUP(_xlfn.CONCAT(9,"-",$A325, "-", "A"), PlayerData!$M:$M,PlayerData!N:N,""),
_xlfn.XLOOKUP(_xlfn.CONCAT(10,"-",$A325, "-", "A"), PlayerData!$M:$M,PlayerData!N:N,""),
_xlfn.XLOOKUP(_xlfn.CONCAT(11,"-",$A325, "-", "A"), PlayerData!$M:$M,PlayerData!N:N,""),
_xlfn.XLOOKUP(_xlfn.CONCAT(12,"-",$A325, "-", "A"), PlayerData!$M:$M,PlayerData!N:N,""),
_xlfn.XLOOKUP(_xlfn.CONCAT(13,"-",$A325, "-", "A"), PlayerData!$M:$M,PlayerData!N:N,""),
_xlfn.XLOOKUP(_xlfn.CONCAT(14,"-",$A325, "-", "A"), PlayerData!$M:$M,PlayerData!N:N,""),
_xlfn.XLOOKUP(_xlfn.CONCAT(15,"-",$A325, "-", "A"), PlayerData!$M:$M,PlayerData!N:N,""),
_xlfn.XLOOKUP(_xlfn.CONCAT(16,"-",$A325, "-", "A"), PlayerData!$M:$M,PlayerData!N:N,""),
_xlfn.XLOOKUP(_xlfn.CONCAT(17,"-",$A325, "-", "A"), PlayerData!$M:$M,PlayerData!N:N,""),
_xlfn.XLOOKUP(_xlfn.CONCAT(18,"-",$A325, "-", "A"), PlayerData!$M:$M,PlayerData!N:N,"")))</f>
        <v>0</v>
      </c>
      <c r="L325" s="138" cm="1">
        <f t="array" ref="L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"A"), PlayerData!$M:$M,PlayerData!O:O,""),
_xlfn.XLOOKUP(_xlfn.CONCAT(1,"-",$A325, "-", "A"), PlayerData!$M:$M,PlayerData!O:O,""),
_xlfn.XLOOKUP(_xlfn.CONCAT(2,"-",$A325, "-", "A"), PlayerData!$M:$M,PlayerData!O:O,""),
_xlfn.XLOOKUP(_xlfn.CONCAT(3,"-",$A325, "-", "A"), PlayerData!$M:$M,PlayerData!O:O,""),
_xlfn.XLOOKUP(_xlfn.CONCAT(4,"-",$A325, "-", "A"), PlayerData!$M:$M,PlayerData!O:O,""),
_xlfn.XLOOKUP(_xlfn.CONCAT(5,"-",$A325, "-", "A"), PlayerData!$M:$M,PlayerData!O:O,""),
_xlfn.XLOOKUP(_xlfn.CONCAT(6,"-",$A325, "-", "A"), PlayerData!$M:$M,PlayerData!O:O,""),
_xlfn.XLOOKUP(_xlfn.CONCAT(7,"-",$A325, "-", "A"), PlayerData!$M:$M,PlayerData!O:O,""),
_xlfn.XLOOKUP(_xlfn.CONCAT(8,"-",$A325, "-", "A"), PlayerData!$M:$M,PlayerData!O:O,""),
_xlfn.XLOOKUP(_xlfn.CONCAT(9,"-",$A325, "-", "A"), PlayerData!$M:$M,PlayerData!O:O,""),
_xlfn.XLOOKUP(_xlfn.CONCAT(10,"-",$A325, "-", "A"), PlayerData!$M:$M,PlayerData!O:O,""),
_xlfn.XLOOKUP(_xlfn.CONCAT(11,"-",$A325, "-", "A"), PlayerData!$M:$M,PlayerData!O:O,""),
_xlfn.XLOOKUP(_xlfn.CONCAT(12,"-",$A325, "-", "A"), PlayerData!$M:$M,PlayerData!O:O,""),
_xlfn.XLOOKUP(_xlfn.CONCAT(13,"-",$A325, "-", "A"), PlayerData!$M:$M,PlayerData!O:O,""),
_xlfn.XLOOKUP(_xlfn.CONCAT(14,"-",$A325, "-", "A"), PlayerData!$M:$M,PlayerData!O:O,""),
_xlfn.XLOOKUP(_xlfn.CONCAT(15,"-",$A325, "-", "A"), PlayerData!$M:$M,PlayerData!O:O,""),
_xlfn.XLOOKUP(_xlfn.CONCAT(16,"-",$A325, "-", "A"), PlayerData!$M:$M,PlayerData!O:O,""),
_xlfn.XLOOKUP(_xlfn.CONCAT(17,"-",$A325, "-", "A"), PlayerData!$M:$M,PlayerData!O:O,""),
_xlfn.XLOOKUP(_xlfn.CONCAT(18,"-",$A325, "-", "A"), PlayerData!$M:$M,PlayerData!O:O,"")))</f>
        <v>0</v>
      </c>
      <c r="M325" s="96" cm="1">
        <f t="array" ref="M32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_xlfn.XLOOKUP(_xlfn.CONCAT(0,"-",$A325, "-", "A"), PlayerData!$M:$M,PlayerData!R:R,""),
_xlfn.XLOOKUP(_xlfn.CONCAT(1,"-",$A325, "-", "A"), PlayerData!$M:$M,PlayerData!R:R,""),
_xlfn.XLOOKUP(_xlfn.CONCAT(2,"-",$A325, "-", "A"), PlayerData!$M:$M,PlayerData!R:R,""),
_xlfn.XLOOKUP(_xlfn.CONCAT(3,"-",$A325, "-", "A"), PlayerData!$M:$M,PlayerData!R:R,""),
_xlfn.XLOOKUP(_xlfn.CONCAT(4,"-",$A325, "-", "A"), PlayerData!$M:$M,PlayerData!R:R,""),
_xlfn.XLOOKUP(_xlfn.CONCAT(5,"-",$A325, "-", "A"), PlayerData!$M:$M,PlayerData!R:R,""),
_xlfn.XLOOKUP(_xlfn.CONCAT(6,"-",$A325, "-", "A"), PlayerData!$M:$M,PlayerData!R:R,""),
_xlfn.XLOOKUP(_xlfn.CONCAT(7,"-",$A325, "-", "A"), PlayerData!$M:$M,PlayerData!R:R,""),
_xlfn.XLOOKUP(_xlfn.CONCAT(8,"-",$A325, "-", "A"), PlayerData!$M:$M,PlayerData!R:R,""),
_xlfn.XLOOKUP(_xlfn.CONCAT(9,"-",$A325, "-", "A"), PlayerData!$M:$M,PlayerData!R:R,""),
_xlfn.XLOOKUP(_xlfn.CONCAT(10,"-",$A325, "-", "A"), PlayerData!$M:$M,PlayerData!R:R,""),
_xlfn.XLOOKUP(_xlfn.CONCAT(11,"-",$A325, "-", "A"), PlayerData!$M:$M,PlayerData!R:R,""),
_xlfn.XLOOKUP(_xlfn.CONCAT(12,"-",$A325, "-", "A"), PlayerData!$M:$M,PlayerData!R:R,""),
_xlfn.XLOOKUP(_xlfn.CONCAT(13,"-",$A325, "-", "A"), PlayerData!$M:$M,PlayerData!R:R,""),
_xlfn.XLOOKUP(_xlfn.CONCAT(14,"-",$A325, "-", "A"), PlayerData!$M:$M,PlayerData!R:R,""),
_xlfn.XLOOKUP(_xlfn.CONCAT(15,"-",$A325, "-", "A"), PlayerData!$M:$M,PlayerData!R:R,""),
_xlfn.XLOOKUP(_xlfn.CONCAT(16,"-",$A325, "-", "A"), PlayerData!$M:$M,PlayerData!R:R,""),
_xlfn.XLOOKUP(_xlfn.CONCAT(17,"-",$A325, "-", "A"), PlayerData!$M:$M,PlayerData!R:R,""),
_xlfn.XLOOKUP(_xlfn.CONCAT(18,"-",$A325, "-", "A"), PlayerData!$M:$M,PlayerData!R:R,"")))</f>
        <v>0</v>
      </c>
      <c r="N325" s="134">
        <f t="shared" si="35"/>
        <v>0</v>
      </c>
      <c r="O325" s="134">
        <f t="shared" si="36"/>
        <v>0</v>
      </c>
      <c r="P325" s="73">
        <f t="shared" si="37"/>
        <v>0</v>
      </c>
      <c r="Q325" s="132" cm="1">
        <f t="array" ref="Q325">IF(OR($A325=Solver!$T$12:$T$201),0,SUMPRODUCT($H325:$J325,$T$4:$V$4))</f>
        <v>7.6819407008086253</v>
      </c>
      <c r="R325" s="73" cm="1">
        <f t="array" ref="R325">IF(OR($A325=Solver!$T$12:$T$201),0, SUMPRODUCT($N325:$P325, $T$4:$V$4))</f>
        <v>0</v>
      </c>
    </row>
    <row r="326" spans="1:18">
      <c r="A326" s="55">
        <v>324</v>
      </c>
      <c r="B326" s="55" t="str">
        <f>_xlfn.XLOOKUP($A326, PlayerData!$B$3:$B$394, PlayerData!C$3:C$394)</f>
        <v>WHU</v>
      </c>
      <c r="C326" s="55" t="str">
        <f>_xlfn.XLOOKUP($A326, PlayerData!$B$3:$B$394, PlayerData!D$3:D$394)</f>
        <v>D</v>
      </c>
      <c r="D326" s="31" t="str">
        <f>_xlfn.XLOOKUP($A326, PlayerData!$B$3:$B$394, PlayerData!E$3:E$394)</f>
        <v>Balbuena</v>
      </c>
      <c r="E326" s="136" cm="1">
        <f t="array" ref="E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"H"), PlayerData!$G:$G,PlayerData!H:H,""),
_xlfn.XLOOKUP(_xlfn.CONCAT(1,"-",$A326, "-", "H"), PlayerData!$G:$G,PlayerData!H:H,""),
_xlfn.XLOOKUP(_xlfn.CONCAT(2,"-",$A326, "-", "H"), PlayerData!$G:$G,PlayerData!H:H,""),
_xlfn.XLOOKUP(_xlfn.CONCAT(3,"-",$A326, "-", "H"), PlayerData!$G:$G,PlayerData!H:H,""),
_xlfn.XLOOKUP(_xlfn.CONCAT(4,"-",$A326, "-", "H"), PlayerData!$G:$G,PlayerData!H:H,""),
_xlfn.XLOOKUP(_xlfn.CONCAT(5,"-",$A326, "-", "H"), PlayerData!$G:$G,PlayerData!H:H,""),
_xlfn.XLOOKUP(_xlfn.CONCAT(6,"-",$A326, "-", "H"), PlayerData!$G:$G,PlayerData!H:H,""),
_xlfn.XLOOKUP(_xlfn.CONCAT(7,"-",$A326, "-", "H"), PlayerData!$G:$G,PlayerData!H:H,""),
_xlfn.XLOOKUP(_xlfn.CONCAT(8,"-",$A326, "-", "H"), PlayerData!$G:$G,PlayerData!H:H,""),
_xlfn.XLOOKUP(_xlfn.CONCAT(9,"-",$A326, "-", "H"), PlayerData!$G:$G,PlayerData!H:H,""),
_xlfn.XLOOKUP(_xlfn.CONCAT(10,"-",$A326, "-", "H"), PlayerData!$G:$G,PlayerData!H:H,""),
_xlfn.XLOOKUP(_xlfn.CONCAT(11,"-",$A326, "-", "H"), PlayerData!$G:$G,PlayerData!H:H,""),
_xlfn.XLOOKUP(_xlfn.CONCAT(12,"-",$A326, "-", "H"), PlayerData!$G:$G,PlayerData!H:H,""),
_xlfn.XLOOKUP(_xlfn.CONCAT(13,"-",$A326, "-", "H"), PlayerData!$G:$G,PlayerData!H:H,""),
_xlfn.XLOOKUP(_xlfn.CONCAT(14,"-",$A326, "-", "H"), PlayerData!$G:$G,PlayerData!H:H,""),
_xlfn.XLOOKUP(_xlfn.CONCAT(15,"-",$A326, "-", "H"), PlayerData!$G:$G,PlayerData!H:H,""),
_xlfn.XLOOKUP(_xlfn.CONCAT(16,"-",$A326, "-", "H"), PlayerData!$G:$G,PlayerData!H:H,""),
_xlfn.XLOOKUP(_xlfn.CONCAT(17,"-",$A326, "-", "H"), PlayerData!$G:$G,PlayerData!H:H,""),
_xlfn.XLOOKUP(_xlfn.CONCAT(18,"-",$A326, "-", "H"), PlayerData!$G:$G,PlayerData!H:H,"")))</f>
        <v>1.5</v>
      </c>
      <c r="F326" s="136" cm="1">
        <f t="array" ref="F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"H"), PlayerData!$G:$G,PlayerData!I:I,""),
_xlfn.XLOOKUP(_xlfn.CONCAT(1,"-",$A326, "-", "H"), PlayerData!$G:$G,PlayerData!I:I,""),
_xlfn.XLOOKUP(_xlfn.CONCAT(2,"-",$A326, "-", "H"), PlayerData!$G:$G,PlayerData!I:I,""),
_xlfn.XLOOKUP(_xlfn.CONCAT(3,"-",$A326, "-", "H"), PlayerData!$G:$G,PlayerData!I:I,""),
_xlfn.XLOOKUP(_xlfn.CONCAT(4,"-",$A326, "-", "H"), PlayerData!$G:$G,PlayerData!I:I,""),
_xlfn.XLOOKUP(_xlfn.CONCAT(5,"-",$A326, "-", "H"), PlayerData!$G:$G,PlayerData!I:I,""),
_xlfn.XLOOKUP(_xlfn.CONCAT(6,"-",$A326, "-", "H"), PlayerData!$G:$G,PlayerData!I:I,""),
_xlfn.XLOOKUP(_xlfn.CONCAT(7,"-",$A326, "-", "H"), PlayerData!$G:$G,PlayerData!I:I,""),
_xlfn.XLOOKUP(_xlfn.CONCAT(8,"-",$A326, "-", "H"), PlayerData!$G:$G,PlayerData!I:I,""),
_xlfn.XLOOKUP(_xlfn.CONCAT(9,"-",$A326, "-", "H"), PlayerData!$G:$G,PlayerData!I:I,""),
_xlfn.XLOOKUP(_xlfn.CONCAT(10,"-",$A326, "-", "H"), PlayerData!$G:$G,PlayerData!I:I,""),
_xlfn.XLOOKUP(_xlfn.CONCAT(11,"-",$A326, "-", "H"), PlayerData!$G:$G,PlayerData!I:I,""),
_xlfn.XLOOKUP(_xlfn.CONCAT(12,"-",$A326, "-", "H"), PlayerData!$G:$G,PlayerData!I:I,""),
_xlfn.XLOOKUP(_xlfn.CONCAT(13,"-",$A326, "-", "H"), PlayerData!$G:$G,PlayerData!I:I,""),
_xlfn.XLOOKUP(_xlfn.CONCAT(14,"-",$A326, "-", "H"), PlayerData!$G:$G,PlayerData!I:I,""),
_xlfn.XLOOKUP(_xlfn.CONCAT(15,"-",$A326, "-", "H"), PlayerData!$G:$G,PlayerData!I:I,""),
_xlfn.XLOOKUP(_xlfn.CONCAT(16,"-",$A326, "-", "H"), PlayerData!$G:$G,PlayerData!I:I,""),
_xlfn.XLOOKUP(_xlfn.CONCAT(17,"-",$A326, "-", "H"), PlayerData!$G:$G,PlayerData!I:I,""),
_xlfn.XLOOKUP(_xlfn.CONCAT(18,"-",$A326, "-", "H"), PlayerData!$G:$G,PlayerData!I:I,"")))</f>
        <v>0</v>
      </c>
      <c r="G326" s="90" cm="1">
        <f t="array" ref="G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"H"), PlayerData!$G:$G,PlayerData!L:L,""),
_xlfn.XLOOKUP(_xlfn.CONCAT(1,"-",$A326, "-", "H"), PlayerData!$G:$G,PlayerData!L:L,""),
_xlfn.XLOOKUP(_xlfn.CONCAT(2,"-",$A326, "-", "H"), PlayerData!$G:$G,PlayerData!L:L,""),
_xlfn.XLOOKUP(_xlfn.CONCAT(3,"-",$A326, "-", "H"), PlayerData!$G:$G,PlayerData!L:L,""),
_xlfn.XLOOKUP(_xlfn.CONCAT(4,"-",$A326, "-", "H"), PlayerData!$G:$G,PlayerData!L:L,""),
_xlfn.XLOOKUP(_xlfn.CONCAT(5,"-",$A326, "-", "H"), PlayerData!$G:$G,PlayerData!L:L,""),
_xlfn.XLOOKUP(_xlfn.CONCAT(6,"-",$A326, "-", "H"), PlayerData!$G:$G,PlayerData!L:L,""),
_xlfn.XLOOKUP(_xlfn.CONCAT(7,"-",$A326, "-", "H"), PlayerData!$G:$G,PlayerData!L:L,""),
_xlfn.XLOOKUP(_xlfn.CONCAT(8,"-",$A326, "-", "H"), PlayerData!$G:$G,PlayerData!L:L,""),
_xlfn.XLOOKUP(_xlfn.CONCAT(9,"-",$A326, "-", "H"), PlayerData!$G:$G,PlayerData!L:L,""),
_xlfn.XLOOKUP(_xlfn.CONCAT(10,"-",$A326, "-", "H"), PlayerData!$G:$G,PlayerData!L:L,""),
_xlfn.XLOOKUP(_xlfn.CONCAT(11,"-",$A326, "-", "H"), PlayerData!$G:$G,PlayerData!L:L,""),
_xlfn.XLOOKUP(_xlfn.CONCAT(12,"-",$A326, "-", "H"), PlayerData!$G:$G,PlayerData!L:L,""),
_xlfn.XLOOKUP(_xlfn.CONCAT(13,"-",$A326, "-", "H"), PlayerData!$G:$G,PlayerData!L:L,""),
_xlfn.XLOOKUP(_xlfn.CONCAT(14,"-",$A326, "-", "H"), PlayerData!$G:$G,PlayerData!L:L,""),
_xlfn.XLOOKUP(_xlfn.CONCAT(15,"-",$A326, "-", "H"), PlayerData!$G:$G,PlayerData!L:L,""),
_xlfn.XLOOKUP(_xlfn.CONCAT(16,"-",$A326, "-", "H"), PlayerData!$G:$G,PlayerData!L:L,""),
_xlfn.XLOOKUP(_xlfn.CONCAT(17,"-",$A326, "-", "H"), PlayerData!$G:$G,PlayerData!L:L,""),
_xlfn.XLOOKUP(_xlfn.CONCAT(18,"-",$A326, "-", "H"), PlayerData!$G:$G,PlayerData!L:L,"")))</f>
        <v>0.72000000000000008</v>
      </c>
      <c r="H326" s="132">
        <f t="shared" si="32"/>
        <v>34.090909090909086</v>
      </c>
      <c r="I326" s="132">
        <f t="shared" si="33"/>
        <v>0</v>
      </c>
      <c r="J326" s="72">
        <f t="shared" si="34"/>
        <v>9.7035040431266886</v>
      </c>
      <c r="K326" s="138" cm="1">
        <f t="array" ref="K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"A"), PlayerData!$M:$M,PlayerData!N:N,""),
_xlfn.XLOOKUP(_xlfn.CONCAT(1,"-",$A326, "-", "A"), PlayerData!$M:$M,PlayerData!N:N,""),
_xlfn.XLOOKUP(_xlfn.CONCAT(2,"-",$A326, "-", "A"), PlayerData!$M:$M,PlayerData!N:N,""),
_xlfn.XLOOKUP(_xlfn.CONCAT(3,"-",$A326, "-", "A"), PlayerData!$M:$M,PlayerData!N:N,""),
_xlfn.XLOOKUP(_xlfn.CONCAT(4,"-",$A326, "-", "A"), PlayerData!$M:$M,PlayerData!N:N,""),
_xlfn.XLOOKUP(_xlfn.CONCAT(5,"-",$A326, "-", "A"), PlayerData!$M:$M,PlayerData!N:N,""),
_xlfn.XLOOKUP(_xlfn.CONCAT(6,"-",$A326, "-", "A"), PlayerData!$M:$M,PlayerData!N:N,""),
_xlfn.XLOOKUP(_xlfn.CONCAT(7,"-",$A326, "-", "A"), PlayerData!$M:$M,PlayerData!N:N,""),
_xlfn.XLOOKUP(_xlfn.CONCAT(8,"-",$A326, "-", "A"), PlayerData!$M:$M,PlayerData!N:N,""),
_xlfn.XLOOKUP(_xlfn.CONCAT(9,"-",$A326, "-", "A"), PlayerData!$M:$M,PlayerData!N:N,""),
_xlfn.XLOOKUP(_xlfn.CONCAT(10,"-",$A326, "-", "A"), PlayerData!$M:$M,PlayerData!N:N,""),
_xlfn.XLOOKUP(_xlfn.CONCAT(11,"-",$A326, "-", "A"), PlayerData!$M:$M,PlayerData!N:N,""),
_xlfn.XLOOKUP(_xlfn.CONCAT(12,"-",$A326, "-", "A"), PlayerData!$M:$M,PlayerData!N:N,""),
_xlfn.XLOOKUP(_xlfn.CONCAT(13,"-",$A326, "-", "A"), PlayerData!$M:$M,PlayerData!N:N,""),
_xlfn.XLOOKUP(_xlfn.CONCAT(14,"-",$A326, "-", "A"), PlayerData!$M:$M,PlayerData!N:N,""),
_xlfn.XLOOKUP(_xlfn.CONCAT(15,"-",$A326, "-", "A"), PlayerData!$M:$M,PlayerData!N:N,""),
_xlfn.XLOOKUP(_xlfn.CONCAT(16,"-",$A326, "-", "A"), PlayerData!$M:$M,PlayerData!N:N,""),
_xlfn.XLOOKUP(_xlfn.CONCAT(17,"-",$A326, "-", "A"), PlayerData!$M:$M,PlayerData!N:N,""),
_xlfn.XLOOKUP(_xlfn.CONCAT(18,"-",$A326, "-", "A"), PlayerData!$M:$M,PlayerData!N:N,"")))</f>
        <v>0</v>
      </c>
      <c r="L326" s="138" cm="1">
        <f t="array" ref="L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"A"), PlayerData!$M:$M,PlayerData!O:O,""),
_xlfn.XLOOKUP(_xlfn.CONCAT(1,"-",$A326, "-", "A"), PlayerData!$M:$M,PlayerData!O:O,""),
_xlfn.XLOOKUP(_xlfn.CONCAT(2,"-",$A326, "-", "A"), PlayerData!$M:$M,PlayerData!O:O,""),
_xlfn.XLOOKUP(_xlfn.CONCAT(3,"-",$A326, "-", "A"), PlayerData!$M:$M,PlayerData!O:O,""),
_xlfn.XLOOKUP(_xlfn.CONCAT(4,"-",$A326, "-", "A"), PlayerData!$M:$M,PlayerData!O:O,""),
_xlfn.XLOOKUP(_xlfn.CONCAT(5,"-",$A326, "-", "A"), PlayerData!$M:$M,PlayerData!O:O,""),
_xlfn.XLOOKUP(_xlfn.CONCAT(6,"-",$A326, "-", "A"), PlayerData!$M:$M,PlayerData!O:O,""),
_xlfn.XLOOKUP(_xlfn.CONCAT(7,"-",$A326, "-", "A"), PlayerData!$M:$M,PlayerData!O:O,""),
_xlfn.XLOOKUP(_xlfn.CONCAT(8,"-",$A326, "-", "A"), PlayerData!$M:$M,PlayerData!O:O,""),
_xlfn.XLOOKUP(_xlfn.CONCAT(9,"-",$A326, "-", "A"), PlayerData!$M:$M,PlayerData!O:O,""),
_xlfn.XLOOKUP(_xlfn.CONCAT(10,"-",$A326, "-", "A"), PlayerData!$M:$M,PlayerData!O:O,""),
_xlfn.XLOOKUP(_xlfn.CONCAT(11,"-",$A326, "-", "A"), PlayerData!$M:$M,PlayerData!O:O,""),
_xlfn.XLOOKUP(_xlfn.CONCAT(12,"-",$A326, "-", "A"), PlayerData!$M:$M,PlayerData!O:O,""),
_xlfn.XLOOKUP(_xlfn.CONCAT(13,"-",$A326, "-", "A"), PlayerData!$M:$M,PlayerData!O:O,""),
_xlfn.XLOOKUP(_xlfn.CONCAT(14,"-",$A326, "-", "A"), PlayerData!$M:$M,PlayerData!O:O,""),
_xlfn.XLOOKUP(_xlfn.CONCAT(15,"-",$A326, "-", "A"), PlayerData!$M:$M,PlayerData!O:O,""),
_xlfn.XLOOKUP(_xlfn.CONCAT(16,"-",$A326, "-", "A"), PlayerData!$M:$M,PlayerData!O:O,""),
_xlfn.XLOOKUP(_xlfn.CONCAT(17,"-",$A326, "-", "A"), PlayerData!$M:$M,PlayerData!O:O,""),
_xlfn.XLOOKUP(_xlfn.CONCAT(18,"-",$A326, "-", "A"), PlayerData!$M:$M,PlayerData!O:O,"")))</f>
        <v>0</v>
      </c>
      <c r="M326" s="96" cm="1">
        <f t="array" ref="M32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_xlfn.XLOOKUP(_xlfn.CONCAT(0,"-",$A326, "-", "A"), PlayerData!$M:$M,PlayerData!R:R,""),
_xlfn.XLOOKUP(_xlfn.CONCAT(1,"-",$A326, "-", "A"), PlayerData!$M:$M,PlayerData!R:R,""),
_xlfn.XLOOKUP(_xlfn.CONCAT(2,"-",$A326, "-", "A"), PlayerData!$M:$M,PlayerData!R:R,""),
_xlfn.XLOOKUP(_xlfn.CONCAT(3,"-",$A326, "-", "A"), PlayerData!$M:$M,PlayerData!R:R,""),
_xlfn.XLOOKUP(_xlfn.CONCAT(4,"-",$A326, "-", "A"), PlayerData!$M:$M,PlayerData!R:R,""),
_xlfn.XLOOKUP(_xlfn.CONCAT(5,"-",$A326, "-", "A"), PlayerData!$M:$M,PlayerData!R:R,""),
_xlfn.XLOOKUP(_xlfn.CONCAT(6,"-",$A326, "-", "A"), PlayerData!$M:$M,PlayerData!R:R,""),
_xlfn.XLOOKUP(_xlfn.CONCAT(7,"-",$A326, "-", "A"), PlayerData!$M:$M,PlayerData!R:R,""),
_xlfn.XLOOKUP(_xlfn.CONCAT(8,"-",$A326, "-", "A"), PlayerData!$M:$M,PlayerData!R:R,""),
_xlfn.XLOOKUP(_xlfn.CONCAT(9,"-",$A326, "-", "A"), PlayerData!$M:$M,PlayerData!R:R,""),
_xlfn.XLOOKUP(_xlfn.CONCAT(10,"-",$A326, "-", "A"), PlayerData!$M:$M,PlayerData!R:R,""),
_xlfn.XLOOKUP(_xlfn.CONCAT(11,"-",$A326, "-", "A"), PlayerData!$M:$M,PlayerData!R:R,""),
_xlfn.XLOOKUP(_xlfn.CONCAT(12,"-",$A326, "-", "A"), PlayerData!$M:$M,PlayerData!R:R,""),
_xlfn.XLOOKUP(_xlfn.CONCAT(13,"-",$A326, "-", "A"), PlayerData!$M:$M,PlayerData!R:R,""),
_xlfn.XLOOKUP(_xlfn.CONCAT(14,"-",$A326, "-", "A"), PlayerData!$M:$M,PlayerData!R:R,""),
_xlfn.XLOOKUP(_xlfn.CONCAT(15,"-",$A326, "-", "A"), PlayerData!$M:$M,PlayerData!R:R,""),
_xlfn.XLOOKUP(_xlfn.CONCAT(16,"-",$A326, "-", "A"), PlayerData!$M:$M,PlayerData!R:R,""),
_xlfn.XLOOKUP(_xlfn.CONCAT(17,"-",$A326, "-", "A"), PlayerData!$M:$M,PlayerData!R:R,""),
_xlfn.XLOOKUP(_xlfn.CONCAT(18,"-",$A326, "-", "A"), PlayerData!$M:$M,PlayerData!R:R,"")))</f>
        <v>0</v>
      </c>
      <c r="N326" s="134">
        <f t="shared" si="35"/>
        <v>0</v>
      </c>
      <c r="O326" s="134">
        <f t="shared" si="36"/>
        <v>0</v>
      </c>
      <c r="P326" s="73">
        <f t="shared" si="37"/>
        <v>0</v>
      </c>
      <c r="Q326" s="132" cm="1">
        <f t="array" ref="Q326">IF(OR($A326=Solver!$T$12:$T$201),0,SUMPRODUCT($H326:$J326,$T$4:$V$4))</f>
        <v>9.7035040431266886</v>
      </c>
      <c r="R326" s="73" cm="1">
        <f t="array" ref="R326">IF(OR($A326=Solver!$T$12:$T$201),0, SUMPRODUCT($N326:$P326, $T$4:$V$4))</f>
        <v>0</v>
      </c>
    </row>
    <row r="327" spans="1:18">
      <c r="A327" s="55">
        <v>325</v>
      </c>
      <c r="B327" s="55" t="str">
        <f>_xlfn.XLOOKUP($A327, PlayerData!$B$3:$B$394, PlayerData!C$3:C$394)</f>
        <v>WOL</v>
      </c>
      <c r="C327" s="55" t="str">
        <f>_xlfn.XLOOKUP($A327, PlayerData!$B$3:$B$394, PlayerData!D$3:D$394)</f>
        <v>D</v>
      </c>
      <c r="D327" s="31" t="str">
        <f>_xlfn.XLOOKUP($A327, PlayerData!$B$3:$B$394, PlayerData!E$3:E$394)</f>
        <v>Bennett</v>
      </c>
      <c r="E327" s="136" cm="1">
        <f t="array" ref="E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"H"), PlayerData!$G:$G,PlayerData!H:H,""),
_xlfn.XLOOKUP(_xlfn.CONCAT(1,"-",$A327, "-", "H"), PlayerData!$G:$G,PlayerData!H:H,""),
_xlfn.XLOOKUP(_xlfn.CONCAT(2,"-",$A327, "-", "H"), PlayerData!$G:$G,PlayerData!H:H,""),
_xlfn.XLOOKUP(_xlfn.CONCAT(3,"-",$A327, "-", "H"), PlayerData!$G:$G,PlayerData!H:H,""),
_xlfn.XLOOKUP(_xlfn.CONCAT(4,"-",$A327, "-", "H"), PlayerData!$G:$G,PlayerData!H:H,""),
_xlfn.XLOOKUP(_xlfn.CONCAT(5,"-",$A327, "-", "H"), PlayerData!$G:$G,PlayerData!H:H,""),
_xlfn.XLOOKUP(_xlfn.CONCAT(6,"-",$A327, "-", "H"), PlayerData!$G:$G,PlayerData!H:H,""),
_xlfn.XLOOKUP(_xlfn.CONCAT(7,"-",$A327, "-", "H"), PlayerData!$G:$G,PlayerData!H:H,""),
_xlfn.XLOOKUP(_xlfn.CONCAT(8,"-",$A327, "-", "H"), PlayerData!$G:$G,PlayerData!H:H,""),
_xlfn.XLOOKUP(_xlfn.CONCAT(9,"-",$A327, "-", "H"), PlayerData!$G:$G,PlayerData!H:H,""),
_xlfn.XLOOKUP(_xlfn.CONCAT(10,"-",$A327, "-", "H"), PlayerData!$G:$G,PlayerData!H:H,""),
_xlfn.XLOOKUP(_xlfn.CONCAT(11,"-",$A327, "-", "H"), PlayerData!$G:$G,PlayerData!H:H,""),
_xlfn.XLOOKUP(_xlfn.CONCAT(12,"-",$A327, "-", "H"), PlayerData!$G:$G,PlayerData!H:H,""),
_xlfn.XLOOKUP(_xlfn.CONCAT(13,"-",$A327, "-", "H"), PlayerData!$G:$G,PlayerData!H:H,""),
_xlfn.XLOOKUP(_xlfn.CONCAT(14,"-",$A327, "-", "H"), PlayerData!$G:$G,PlayerData!H:H,""),
_xlfn.XLOOKUP(_xlfn.CONCAT(15,"-",$A327, "-", "H"), PlayerData!$G:$G,PlayerData!H:H,""),
_xlfn.XLOOKUP(_xlfn.CONCAT(16,"-",$A327, "-", "H"), PlayerData!$G:$G,PlayerData!H:H,""),
_xlfn.XLOOKUP(_xlfn.CONCAT(17,"-",$A327, "-", "H"), PlayerData!$G:$G,PlayerData!H:H,""),
_xlfn.XLOOKUP(_xlfn.CONCAT(18,"-",$A327, "-", "H"), PlayerData!$G:$G,PlayerData!H:H,"")))</f>
        <v>0</v>
      </c>
      <c r="F327" s="136" cm="1">
        <f t="array" ref="F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"H"), PlayerData!$G:$G,PlayerData!I:I,""),
_xlfn.XLOOKUP(_xlfn.CONCAT(1,"-",$A327, "-", "H"), PlayerData!$G:$G,PlayerData!I:I,""),
_xlfn.XLOOKUP(_xlfn.CONCAT(2,"-",$A327, "-", "H"), PlayerData!$G:$G,PlayerData!I:I,""),
_xlfn.XLOOKUP(_xlfn.CONCAT(3,"-",$A327, "-", "H"), PlayerData!$G:$G,PlayerData!I:I,""),
_xlfn.XLOOKUP(_xlfn.CONCAT(4,"-",$A327, "-", "H"), PlayerData!$G:$G,PlayerData!I:I,""),
_xlfn.XLOOKUP(_xlfn.CONCAT(5,"-",$A327, "-", "H"), PlayerData!$G:$G,PlayerData!I:I,""),
_xlfn.XLOOKUP(_xlfn.CONCAT(6,"-",$A327, "-", "H"), PlayerData!$G:$G,PlayerData!I:I,""),
_xlfn.XLOOKUP(_xlfn.CONCAT(7,"-",$A327, "-", "H"), PlayerData!$G:$G,PlayerData!I:I,""),
_xlfn.XLOOKUP(_xlfn.CONCAT(8,"-",$A327, "-", "H"), PlayerData!$G:$G,PlayerData!I:I,""),
_xlfn.XLOOKUP(_xlfn.CONCAT(9,"-",$A327, "-", "H"), PlayerData!$G:$G,PlayerData!I:I,""),
_xlfn.XLOOKUP(_xlfn.CONCAT(10,"-",$A327, "-", "H"), PlayerData!$G:$G,PlayerData!I:I,""),
_xlfn.XLOOKUP(_xlfn.CONCAT(11,"-",$A327, "-", "H"), PlayerData!$G:$G,PlayerData!I:I,""),
_xlfn.XLOOKUP(_xlfn.CONCAT(12,"-",$A327, "-", "H"), PlayerData!$G:$G,PlayerData!I:I,""),
_xlfn.XLOOKUP(_xlfn.CONCAT(13,"-",$A327, "-", "H"), PlayerData!$G:$G,PlayerData!I:I,""),
_xlfn.XLOOKUP(_xlfn.CONCAT(14,"-",$A327, "-", "H"), PlayerData!$G:$G,PlayerData!I:I,""),
_xlfn.XLOOKUP(_xlfn.CONCAT(15,"-",$A327, "-", "H"), PlayerData!$G:$G,PlayerData!I:I,""),
_xlfn.XLOOKUP(_xlfn.CONCAT(16,"-",$A327, "-", "H"), PlayerData!$G:$G,PlayerData!I:I,""),
_xlfn.XLOOKUP(_xlfn.CONCAT(17,"-",$A327, "-", "H"), PlayerData!$G:$G,PlayerData!I:I,""),
_xlfn.XLOOKUP(_xlfn.CONCAT(18,"-",$A327, "-", "H"), PlayerData!$G:$G,PlayerData!I:I,"")))</f>
        <v>0</v>
      </c>
      <c r="G327" s="90" cm="1">
        <f t="array" ref="G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"H"), PlayerData!$G:$G,PlayerData!L:L,""),
_xlfn.XLOOKUP(_xlfn.CONCAT(1,"-",$A327, "-", "H"), PlayerData!$G:$G,PlayerData!L:L,""),
_xlfn.XLOOKUP(_xlfn.CONCAT(2,"-",$A327, "-", "H"), PlayerData!$G:$G,PlayerData!L:L,""),
_xlfn.XLOOKUP(_xlfn.CONCAT(3,"-",$A327, "-", "H"), PlayerData!$G:$G,PlayerData!L:L,""),
_xlfn.XLOOKUP(_xlfn.CONCAT(4,"-",$A327, "-", "H"), PlayerData!$G:$G,PlayerData!L:L,""),
_xlfn.XLOOKUP(_xlfn.CONCAT(5,"-",$A327, "-", "H"), PlayerData!$G:$G,PlayerData!L:L,""),
_xlfn.XLOOKUP(_xlfn.CONCAT(6,"-",$A327, "-", "H"), PlayerData!$G:$G,PlayerData!L:L,""),
_xlfn.XLOOKUP(_xlfn.CONCAT(7,"-",$A327, "-", "H"), PlayerData!$G:$G,PlayerData!L:L,""),
_xlfn.XLOOKUP(_xlfn.CONCAT(8,"-",$A327, "-", "H"), PlayerData!$G:$G,PlayerData!L:L,""),
_xlfn.XLOOKUP(_xlfn.CONCAT(9,"-",$A327, "-", "H"), PlayerData!$G:$G,PlayerData!L:L,""),
_xlfn.XLOOKUP(_xlfn.CONCAT(10,"-",$A327, "-", "H"), PlayerData!$G:$G,PlayerData!L:L,""),
_xlfn.XLOOKUP(_xlfn.CONCAT(11,"-",$A327, "-", "H"), PlayerData!$G:$G,PlayerData!L:L,""),
_xlfn.XLOOKUP(_xlfn.CONCAT(12,"-",$A327, "-", "H"), PlayerData!$G:$G,PlayerData!L:L,""),
_xlfn.XLOOKUP(_xlfn.CONCAT(13,"-",$A327, "-", "H"), PlayerData!$G:$G,PlayerData!L:L,""),
_xlfn.XLOOKUP(_xlfn.CONCAT(14,"-",$A327, "-", "H"), PlayerData!$G:$G,PlayerData!L:L,""),
_xlfn.XLOOKUP(_xlfn.CONCAT(15,"-",$A327, "-", "H"), PlayerData!$G:$G,PlayerData!L:L,""),
_xlfn.XLOOKUP(_xlfn.CONCAT(16,"-",$A327, "-", "H"), PlayerData!$G:$G,PlayerData!L:L,""),
_xlfn.XLOOKUP(_xlfn.CONCAT(17,"-",$A327, "-", "H"), PlayerData!$G:$G,PlayerData!L:L,""),
_xlfn.XLOOKUP(_xlfn.CONCAT(18,"-",$A327, "-", "H"), PlayerData!$G:$G,PlayerData!L:L,"")))</f>
        <v>0.30000000000000004</v>
      </c>
      <c r="H327" s="132">
        <f t="shared" si="32"/>
        <v>0</v>
      </c>
      <c r="I327" s="132">
        <f t="shared" si="33"/>
        <v>0</v>
      </c>
      <c r="J327" s="72">
        <f t="shared" si="34"/>
        <v>4.0431266846361194</v>
      </c>
      <c r="K327" s="138" cm="1">
        <f t="array" ref="K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"A"), PlayerData!$M:$M,PlayerData!N:N,""),
_xlfn.XLOOKUP(_xlfn.CONCAT(1,"-",$A327, "-", "A"), PlayerData!$M:$M,PlayerData!N:N,""),
_xlfn.XLOOKUP(_xlfn.CONCAT(2,"-",$A327, "-", "A"), PlayerData!$M:$M,PlayerData!N:N,""),
_xlfn.XLOOKUP(_xlfn.CONCAT(3,"-",$A327, "-", "A"), PlayerData!$M:$M,PlayerData!N:N,""),
_xlfn.XLOOKUP(_xlfn.CONCAT(4,"-",$A327, "-", "A"), PlayerData!$M:$M,PlayerData!N:N,""),
_xlfn.XLOOKUP(_xlfn.CONCAT(5,"-",$A327, "-", "A"), PlayerData!$M:$M,PlayerData!N:N,""),
_xlfn.XLOOKUP(_xlfn.CONCAT(6,"-",$A327, "-", "A"), PlayerData!$M:$M,PlayerData!N:N,""),
_xlfn.XLOOKUP(_xlfn.CONCAT(7,"-",$A327, "-", "A"), PlayerData!$M:$M,PlayerData!N:N,""),
_xlfn.XLOOKUP(_xlfn.CONCAT(8,"-",$A327, "-", "A"), PlayerData!$M:$M,PlayerData!N:N,""),
_xlfn.XLOOKUP(_xlfn.CONCAT(9,"-",$A327, "-", "A"), PlayerData!$M:$M,PlayerData!N:N,""),
_xlfn.XLOOKUP(_xlfn.CONCAT(10,"-",$A327, "-", "A"), PlayerData!$M:$M,PlayerData!N:N,""),
_xlfn.XLOOKUP(_xlfn.CONCAT(11,"-",$A327, "-", "A"), PlayerData!$M:$M,PlayerData!N:N,""),
_xlfn.XLOOKUP(_xlfn.CONCAT(12,"-",$A327, "-", "A"), PlayerData!$M:$M,PlayerData!N:N,""),
_xlfn.XLOOKUP(_xlfn.CONCAT(13,"-",$A327, "-", "A"), PlayerData!$M:$M,PlayerData!N:N,""),
_xlfn.XLOOKUP(_xlfn.CONCAT(14,"-",$A327, "-", "A"), PlayerData!$M:$M,PlayerData!N:N,""),
_xlfn.XLOOKUP(_xlfn.CONCAT(15,"-",$A327, "-", "A"), PlayerData!$M:$M,PlayerData!N:N,""),
_xlfn.XLOOKUP(_xlfn.CONCAT(16,"-",$A327, "-", "A"), PlayerData!$M:$M,PlayerData!N:N,""),
_xlfn.XLOOKUP(_xlfn.CONCAT(17,"-",$A327, "-", "A"), PlayerData!$M:$M,PlayerData!N:N,""),
_xlfn.XLOOKUP(_xlfn.CONCAT(18,"-",$A327, "-", "A"), PlayerData!$M:$M,PlayerData!N:N,"")))</f>
        <v>0</v>
      </c>
      <c r="L327" s="138" cm="1">
        <f t="array" ref="L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"A"), PlayerData!$M:$M,PlayerData!O:O,""),
_xlfn.XLOOKUP(_xlfn.CONCAT(1,"-",$A327, "-", "A"), PlayerData!$M:$M,PlayerData!O:O,""),
_xlfn.XLOOKUP(_xlfn.CONCAT(2,"-",$A327, "-", "A"), PlayerData!$M:$M,PlayerData!O:O,""),
_xlfn.XLOOKUP(_xlfn.CONCAT(3,"-",$A327, "-", "A"), PlayerData!$M:$M,PlayerData!O:O,""),
_xlfn.XLOOKUP(_xlfn.CONCAT(4,"-",$A327, "-", "A"), PlayerData!$M:$M,PlayerData!O:O,""),
_xlfn.XLOOKUP(_xlfn.CONCAT(5,"-",$A327, "-", "A"), PlayerData!$M:$M,PlayerData!O:O,""),
_xlfn.XLOOKUP(_xlfn.CONCAT(6,"-",$A327, "-", "A"), PlayerData!$M:$M,PlayerData!O:O,""),
_xlfn.XLOOKUP(_xlfn.CONCAT(7,"-",$A327, "-", "A"), PlayerData!$M:$M,PlayerData!O:O,""),
_xlfn.XLOOKUP(_xlfn.CONCAT(8,"-",$A327, "-", "A"), PlayerData!$M:$M,PlayerData!O:O,""),
_xlfn.XLOOKUP(_xlfn.CONCAT(9,"-",$A327, "-", "A"), PlayerData!$M:$M,PlayerData!O:O,""),
_xlfn.XLOOKUP(_xlfn.CONCAT(10,"-",$A327, "-", "A"), PlayerData!$M:$M,PlayerData!O:O,""),
_xlfn.XLOOKUP(_xlfn.CONCAT(11,"-",$A327, "-", "A"), PlayerData!$M:$M,PlayerData!O:O,""),
_xlfn.XLOOKUP(_xlfn.CONCAT(12,"-",$A327, "-", "A"), PlayerData!$M:$M,PlayerData!O:O,""),
_xlfn.XLOOKUP(_xlfn.CONCAT(13,"-",$A327, "-", "A"), PlayerData!$M:$M,PlayerData!O:O,""),
_xlfn.XLOOKUP(_xlfn.CONCAT(14,"-",$A327, "-", "A"), PlayerData!$M:$M,PlayerData!O:O,""),
_xlfn.XLOOKUP(_xlfn.CONCAT(15,"-",$A327, "-", "A"), PlayerData!$M:$M,PlayerData!O:O,""),
_xlfn.XLOOKUP(_xlfn.CONCAT(16,"-",$A327, "-", "A"), PlayerData!$M:$M,PlayerData!O:O,""),
_xlfn.XLOOKUP(_xlfn.CONCAT(17,"-",$A327, "-", "A"), PlayerData!$M:$M,PlayerData!O:O,""),
_xlfn.XLOOKUP(_xlfn.CONCAT(18,"-",$A327, "-", "A"), PlayerData!$M:$M,PlayerData!O:O,"")))</f>
        <v>0</v>
      </c>
      <c r="M327" s="96" cm="1">
        <f t="array" ref="M32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_xlfn.XLOOKUP(_xlfn.CONCAT(0,"-",$A327, "-", "A"), PlayerData!$M:$M,PlayerData!R:R,""),
_xlfn.XLOOKUP(_xlfn.CONCAT(1,"-",$A327, "-", "A"), PlayerData!$M:$M,PlayerData!R:R,""),
_xlfn.XLOOKUP(_xlfn.CONCAT(2,"-",$A327, "-", "A"), PlayerData!$M:$M,PlayerData!R:R,""),
_xlfn.XLOOKUP(_xlfn.CONCAT(3,"-",$A327, "-", "A"), PlayerData!$M:$M,PlayerData!R:R,""),
_xlfn.XLOOKUP(_xlfn.CONCAT(4,"-",$A327, "-", "A"), PlayerData!$M:$M,PlayerData!R:R,""),
_xlfn.XLOOKUP(_xlfn.CONCAT(5,"-",$A327, "-", "A"), PlayerData!$M:$M,PlayerData!R:R,""),
_xlfn.XLOOKUP(_xlfn.CONCAT(6,"-",$A327, "-", "A"), PlayerData!$M:$M,PlayerData!R:R,""),
_xlfn.XLOOKUP(_xlfn.CONCAT(7,"-",$A327, "-", "A"), PlayerData!$M:$M,PlayerData!R:R,""),
_xlfn.XLOOKUP(_xlfn.CONCAT(8,"-",$A327, "-", "A"), PlayerData!$M:$M,PlayerData!R:R,""),
_xlfn.XLOOKUP(_xlfn.CONCAT(9,"-",$A327, "-", "A"), PlayerData!$M:$M,PlayerData!R:R,""),
_xlfn.XLOOKUP(_xlfn.CONCAT(10,"-",$A327, "-", "A"), PlayerData!$M:$M,PlayerData!R:R,""),
_xlfn.XLOOKUP(_xlfn.CONCAT(11,"-",$A327, "-", "A"), PlayerData!$M:$M,PlayerData!R:R,""),
_xlfn.XLOOKUP(_xlfn.CONCAT(12,"-",$A327, "-", "A"), PlayerData!$M:$M,PlayerData!R:R,""),
_xlfn.XLOOKUP(_xlfn.CONCAT(13,"-",$A327, "-", "A"), PlayerData!$M:$M,PlayerData!R:R,""),
_xlfn.XLOOKUP(_xlfn.CONCAT(14,"-",$A327, "-", "A"), PlayerData!$M:$M,PlayerData!R:R,""),
_xlfn.XLOOKUP(_xlfn.CONCAT(15,"-",$A327, "-", "A"), PlayerData!$M:$M,PlayerData!R:R,""),
_xlfn.XLOOKUP(_xlfn.CONCAT(16,"-",$A327, "-", "A"), PlayerData!$M:$M,PlayerData!R:R,""),
_xlfn.XLOOKUP(_xlfn.CONCAT(17,"-",$A327, "-", "A"), PlayerData!$M:$M,PlayerData!R:R,""),
_xlfn.XLOOKUP(_xlfn.CONCAT(18,"-",$A327, "-", "A"), PlayerData!$M:$M,PlayerData!R:R,"")))</f>
        <v>0</v>
      </c>
      <c r="N327" s="134">
        <f t="shared" si="35"/>
        <v>0</v>
      </c>
      <c r="O327" s="134">
        <f t="shared" si="36"/>
        <v>0</v>
      </c>
      <c r="P327" s="73">
        <f t="shared" si="37"/>
        <v>0</v>
      </c>
      <c r="Q327" s="132" cm="1">
        <f t="array" ref="Q327">IF(OR($A327=Solver!$T$12:$T$201),0,SUMPRODUCT($H327:$J327,$T$4:$V$4))</f>
        <v>4.0431266846361194</v>
      </c>
      <c r="R327" s="73" cm="1">
        <f t="array" ref="R327">IF(OR($A327=Solver!$T$12:$T$201),0, SUMPRODUCT($N327:$P327, $T$4:$V$4))</f>
        <v>0</v>
      </c>
    </row>
    <row r="328" spans="1:18">
      <c r="A328" s="55">
        <v>326</v>
      </c>
      <c r="B328" s="55" t="str">
        <f>_xlfn.XLOOKUP($A328, PlayerData!$B$3:$B$394, PlayerData!C$3:C$394)</f>
        <v>WOL</v>
      </c>
      <c r="C328" s="55" t="str">
        <f>_xlfn.XLOOKUP($A328, PlayerData!$B$3:$B$394, PlayerData!D$3:D$394)</f>
        <v>D</v>
      </c>
      <c r="D328" s="31" t="str">
        <f>_xlfn.XLOOKUP($A328, PlayerData!$B$3:$B$394, PlayerData!E$3:E$394)</f>
        <v>Vinagre</v>
      </c>
      <c r="E328" s="136" cm="1">
        <f t="array" ref="E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"H"), PlayerData!$G:$G,PlayerData!H:H,""),
_xlfn.XLOOKUP(_xlfn.CONCAT(1,"-",$A328, "-", "H"), PlayerData!$G:$G,PlayerData!H:H,""),
_xlfn.XLOOKUP(_xlfn.CONCAT(2,"-",$A328, "-", "H"), PlayerData!$G:$G,PlayerData!H:H,""),
_xlfn.XLOOKUP(_xlfn.CONCAT(3,"-",$A328, "-", "H"), PlayerData!$G:$G,PlayerData!H:H,""),
_xlfn.XLOOKUP(_xlfn.CONCAT(4,"-",$A328, "-", "H"), PlayerData!$G:$G,PlayerData!H:H,""),
_xlfn.XLOOKUP(_xlfn.CONCAT(5,"-",$A328, "-", "H"), PlayerData!$G:$G,PlayerData!H:H,""),
_xlfn.XLOOKUP(_xlfn.CONCAT(6,"-",$A328, "-", "H"), PlayerData!$G:$G,PlayerData!H:H,""),
_xlfn.XLOOKUP(_xlfn.CONCAT(7,"-",$A328, "-", "H"), PlayerData!$G:$G,PlayerData!H:H,""),
_xlfn.XLOOKUP(_xlfn.CONCAT(8,"-",$A328, "-", "H"), PlayerData!$G:$G,PlayerData!H:H,""),
_xlfn.XLOOKUP(_xlfn.CONCAT(9,"-",$A328, "-", "H"), PlayerData!$G:$G,PlayerData!H:H,""),
_xlfn.XLOOKUP(_xlfn.CONCAT(10,"-",$A328, "-", "H"), PlayerData!$G:$G,PlayerData!H:H,""),
_xlfn.XLOOKUP(_xlfn.CONCAT(11,"-",$A328, "-", "H"), PlayerData!$G:$G,PlayerData!H:H,""),
_xlfn.XLOOKUP(_xlfn.CONCAT(12,"-",$A328, "-", "H"), PlayerData!$G:$G,PlayerData!H:H,""),
_xlfn.XLOOKUP(_xlfn.CONCAT(13,"-",$A328, "-", "H"), PlayerData!$G:$G,PlayerData!H:H,""),
_xlfn.XLOOKUP(_xlfn.CONCAT(14,"-",$A328, "-", "H"), PlayerData!$G:$G,PlayerData!H:H,""),
_xlfn.XLOOKUP(_xlfn.CONCAT(15,"-",$A328, "-", "H"), PlayerData!$G:$G,PlayerData!H:H,""),
_xlfn.XLOOKUP(_xlfn.CONCAT(16,"-",$A328, "-", "H"), PlayerData!$G:$G,PlayerData!H:H,""),
_xlfn.XLOOKUP(_xlfn.CONCAT(17,"-",$A328, "-", "H"), PlayerData!$G:$G,PlayerData!H:H,""),
_xlfn.XLOOKUP(_xlfn.CONCAT(18,"-",$A328, "-", "H"), PlayerData!$G:$G,PlayerData!H:H,"")))</f>
        <v>0</v>
      </c>
      <c r="F328" s="136" cm="1">
        <f t="array" ref="F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"H"), PlayerData!$G:$G,PlayerData!I:I,""),
_xlfn.XLOOKUP(_xlfn.CONCAT(1,"-",$A328, "-", "H"), PlayerData!$G:$G,PlayerData!I:I,""),
_xlfn.XLOOKUP(_xlfn.CONCAT(2,"-",$A328, "-", "H"), PlayerData!$G:$G,PlayerData!I:I,""),
_xlfn.XLOOKUP(_xlfn.CONCAT(3,"-",$A328, "-", "H"), PlayerData!$G:$G,PlayerData!I:I,""),
_xlfn.XLOOKUP(_xlfn.CONCAT(4,"-",$A328, "-", "H"), PlayerData!$G:$G,PlayerData!I:I,""),
_xlfn.XLOOKUP(_xlfn.CONCAT(5,"-",$A328, "-", "H"), PlayerData!$G:$G,PlayerData!I:I,""),
_xlfn.XLOOKUP(_xlfn.CONCAT(6,"-",$A328, "-", "H"), PlayerData!$G:$G,PlayerData!I:I,""),
_xlfn.XLOOKUP(_xlfn.CONCAT(7,"-",$A328, "-", "H"), PlayerData!$G:$G,PlayerData!I:I,""),
_xlfn.XLOOKUP(_xlfn.CONCAT(8,"-",$A328, "-", "H"), PlayerData!$G:$G,PlayerData!I:I,""),
_xlfn.XLOOKUP(_xlfn.CONCAT(9,"-",$A328, "-", "H"), PlayerData!$G:$G,PlayerData!I:I,""),
_xlfn.XLOOKUP(_xlfn.CONCAT(10,"-",$A328, "-", "H"), PlayerData!$G:$G,PlayerData!I:I,""),
_xlfn.XLOOKUP(_xlfn.CONCAT(11,"-",$A328, "-", "H"), PlayerData!$G:$G,PlayerData!I:I,""),
_xlfn.XLOOKUP(_xlfn.CONCAT(12,"-",$A328, "-", "H"), PlayerData!$G:$G,PlayerData!I:I,""),
_xlfn.XLOOKUP(_xlfn.CONCAT(13,"-",$A328, "-", "H"), PlayerData!$G:$G,PlayerData!I:I,""),
_xlfn.XLOOKUP(_xlfn.CONCAT(14,"-",$A328, "-", "H"), PlayerData!$G:$G,PlayerData!I:I,""),
_xlfn.XLOOKUP(_xlfn.CONCAT(15,"-",$A328, "-", "H"), PlayerData!$G:$G,PlayerData!I:I,""),
_xlfn.XLOOKUP(_xlfn.CONCAT(16,"-",$A328, "-", "H"), PlayerData!$G:$G,PlayerData!I:I,""),
_xlfn.XLOOKUP(_xlfn.CONCAT(17,"-",$A328, "-", "H"), PlayerData!$G:$G,PlayerData!I:I,""),
_xlfn.XLOOKUP(_xlfn.CONCAT(18,"-",$A328, "-", "H"), PlayerData!$G:$G,PlayerData!I:I,"")))</f>
        <v>0</v>
      </c>
      <c r="G328" s="90" cm="1">
        <f t="array" ref="G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"H"), PlayerData!$G:$G,PlayerData!L:L,""),
_xlfn.XLOOKUP(_xlfn.CONCAT(1,"-",$A328, "-", "H"), PlayerData!$G:$G,PlayerData!L:L,""),
_xlfn.XLOOKUP(_xlfn.CONCAT(2,"-",$A328, "-", "H"), PlayerData!$G:$G,PlayerData!L:L,""),
_xlfn.XLOOKUP(_xlfn.CONCAT(3,"-",$A328, "-", "H"), PlayerData!$G:$G,PlayerData!L:L,""),
_xlfn.XLOOKUP(_xlfn.CONCAT(4,"-",$A328, "-", "H"), PlayerData!$G:$G,PlayerData!L:L,""),
_xlfn.XLOOKUP(_xlfn.CONCAT(5,"-",$A328, "-", "H"), PlayerData!$G:$G,PlayerData!L:L,""),
_xlfn.XLOOKUP(_xlfn.CONCAT(6,"-",$A328, "-", "H"), PlayerData!$G:$G,PlayerData!L:L,""),
_xlfn.XLOOKUP(_xlfn.CONCAT(7,"-",$A328, "-", "H"), PlayerData!$G:$G,PlayerData!L:L,""),
_xlfn.XLOOKUP(_xlfn.CONCAT(8,"-",$A328, "-", "H"), PlayerData!$G:$G,PlayerData!L:L,""),
_xlfn.XLOOKUP(_xlfn.CONCAT(9,"-",$A328, "-", "H"), PlayerData!$G:$G,PlayerData!L:L,""),
_xlfn.XLOOKUP(_xlfn.CONCAT(10,"-",$A328, "-", "H"), PlayerData!$G:$G,PlayerData!L:L,""),
_xlfn.XLOOKUP(_xlfn.CONCAT(11,"-",$A328, "-", "H"), PlayerData!$G:$G,PlayerData!L:L,""),
_xlfn.XLOOKUP(_xlfn.CONCAT(12,"-",$A328, "-", "H"), PlayerData!$G:$G,PlayerData!L:L,""),
_xlfn.XLOOKUP(_xlfn.CONCAT(13,"-",$A328, "-", "H"), PlayerData!$G:$G,PlayerData!L:L,""),
_xlfn.XLOOKUP(_xlfn.CONCAT(14,"-",$A328, "-", "H"), PlayerData!$G:$G,PlayerData!L:L,""),
_xlfn.XLOOKUP(_xlfn.CONCAT(15,"-",$A328, "-", "H"), PlayerData!$G:$G,PlayerData!L:L,""),
_xlfn.XLOOKUP(_xlfn.CONCAT(16,"-",$A328, "-", "H"), PlayerData!$G:$G,PlayerData!L:L,""),
_xlfn.XLOOKUP(_xlfn.CONCAT(17,"-",$A328, "-", "H"), PlayerData!$G:$G,PlayerData!L:L,""),
_xlfn.XLOOKUP(_xlfn.CONCAT(18,"-",$A328, "-", "H"), PlayerData!$G:$G,PlayerData!L:L,"")))</f>
        <v>0</v>
      </c>
      <c r="H328" s="132">
        <f t="shared" si="32"/>
        <v>0</v>
      </c>
      <c r="I328" s="132">
        <f t="shared" si="33"/>
        <v>0</v>
      </c>
      <c r="J328" s="72">
        <f t="shared" si="34"/>
        <v>0</v>
      </c>
      <c r="K328" s="138" cm="1">
        <f t="array" ref="K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"A"), PlayerData!$M:$M,PlayerData!N:N,""),
_xlfn.XLOOKUP(_xlfn.CONCAT(1,"-",$A328, "-", "A"), PlayerData!$M:$M,PlayerData!N:N,""),
_xlfn.XLOOKUP(_xlfn.CONCAT(2,"-",$A328, "-", "A"), PlayerData!$M:$M,PlayerData!N:N,""),
_xlfn.XLOOKUP(_xlfn.CONCAT(3,"-",$A328, "-", "A"), PlayerData!$M:$M,PlayerData!N:N,""),
_xlfn.XLOOKUP(_xlfn.CONCAT(4,"-",$A328, "-", "A"), PlayerData!$M:$M,PlayerData!N:N,""),
_xlfn.XLOOKUP(_xlfn.CONCAT(5,"-",$A328, "-", "A"), PlayerData!$M:$M,PlayerData!N:N,""),
_xlfn.XLOOKUP(_xlfn.CONCAT(6,"-",$A328, "-", "A"), PlayerData!$M:$M,PlayerData!N:N,""),
_xlfn.XLOOKUP(_xlfn.CONCAT(7,"-",$A328, "-", "A"), PlayerData!$M:$M,PlayerData!N:N,""),
_xlfn.XLOOKUP(_xlfn.CONCAT(8,"-",$A328, "-", "A"), PlayerData!$M:$M,PlayerData!N:N,""),
_xlfn.XLOOKUP(_xlfn.CONCAT(9,"-",$A328, "-", "A"), PlayerData!$M:$M,PlayerData!N:N,""),
_xlfn.XLOOKUP(_xlfn.CONCAT(10,"-",$A328, "-", "A"), PlayerData!$M:$M,PlayerData!N:N,""),
_xlfn.XLOOKUP(_xlfn.CONCAT(11,"-",$A328, "-", "A"), PlayerData!$M:$M,PlayerData!N:N,""),
_xlfn.XLOOKUP(_xlfn.CONCAT(12,"-",$A328, "-", "A"), PlayerData!$M:$M,PlayerData!N:N,""),
_xlfn.XLOOKUP(_xlfn.CONCAT(13,"-",$A328, "-", "A"), PlayerData!$M:$M,PlayerData!N:N,""),
_xlfn.XLOOKUP(_xlfn.CONCAT(14,"-",$A328, "-", "A"), PlayerData!$M:$M,PlayerData!N:N,""),
_xlfn.XLOOKUP(_xlfn.CONCAT(15,"-",$A328, "-", "A"), PlayerData!$M:$M,PlayerData!N:N,""),
_xlfn.XLOOKUP(_xlfn.CONCAT(16,"-",$A328, "-", "A"), PlayerData!$M:$M,PlayerData!N:N,""),
_xlfn.XLOOKUP(_xlfn.CONCAT(17,"-",$A328, "-", "A"), PlayerData!$M:$M,PlayerData!N:N,""),
_xlfn.XLOOKUP(_xlfn.CONCAT(18,"-",$A328, "-", "A"), PlayerData!$M:$M,PlayerData!N:N,"")))</f>
        <v>0.33</v>
      </c>
      <c r="L328" s="138" cm="1">
        <f t="array" ref="L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"A"), PlayerData!$M:$M,PlayerData!O:O,""),
_xlfn.XLOOKUP(_xlfn.CONCAT(1,"-",$A328, "-", "A"), PlayerData!$M:$M,PlayerData!O:O,""),
_xlfn.XLOOKUP(_xlfn.CONCAT(2,"-",$A328, "-", "A"), PlayerData!$M:$M,PlayerData!O:O,""),
_xlfn.XLOOKUP(_xlfn.CONCAT(3,"-",$A328, "-", "A"), PlayerData!$M:$M,PlayerData!O:O,""),
_xlfn.XLOOKUP(_xlfn.CONCAT(4,"-",$A328, "-", "A"), PlayerData!$M:$M,PlayerData!O:O,""),
_xlfn.XLOOKUP(_xlfn.CONCAT(5,"-",$A328, "-", "A"), PlayerData!$M:$M,PlayerData!O:O,""),
_xlfn.XLOOKUP(_xlfn.CONCAT(6,"-",$A328, "-", "A"), PlayerData!$M:$M,PlayerData!O:O,""),
_xlfn.XLOOKUP(_xlfn.CONCAT(7,"-",$A328, "-", "A"), PlayerData!$M:$M,PlayerData!O:O,""),
_xlfn.XLOOKUP(_xlfn.CONCAT(8,"-",$A328, "-", "A"), PlayerData!$M:$M,PlayerData!O:O,""),
_xlfn.XLOOKUP(_xlfn.CONCAT(9,"-",$A328, "-", "A"), PlayerData!$M:$M,PlayerData!O:O,""),
_xlfn.XLOOKUP(_xlfn.CONCAT(10,"-",$A328, "-", "A"), PlayerData!$M:$M,PlayerData!O:O,""),
_xlfn.XLOOKUP(_xlfn.CONCAT(11,"-",$A328, "-", "A"), PlayerData!$M:$M,PlayerData!O:O,""),
_xlfn.XLOOKUP(_xlfn.CONCAT(12,"-",$A328, "-", "A"), PlayerData!$M:$M,PlayerData!O:O,""),
_xlfn.XLOOKUP(_xlfn.CONCAT(13,"-",$A328, "-", "A"), PlayerData!$M:$M,PlayerData!O:O,""),
_xlfn.XLOOKUP(_xlfn.CONCAT(14,"-",$A328, "-", "A"), PlayerData!$M:$M,PlayerData!O:O,""),
_xlfn.XLOOKUP(_xlfn.CONCAT(15,"-",$A328, "-", "A"), PlayerData!$M:$M,PlayerData!O:O,""),
_xlfn.XLOOKUP(_xlfn.CONCAT(16,"-",$A328, "-", "A"), PlayerData!$M:$M,PlayerData!O:O,""),
_xlfn.XLOOKUP(_xlfn.CONCAT(17,"-",$A328, "-", "A"), PlayerData!$M:$M,PlayerData!O:O,""),
_xlfn.XLOOKUP(_xlfn.CONCAT(18,"-",$A328, "-", "A"), PlayerData!$M:$M,PlayerData!O:O,"")))</f>
        <v>0</v>
      </c>
      <c r="M328" s="96" cm="1">
        <f t="array" ref="M32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_xlfn.XLOOKUP(_xlfn.CONCAT(0,"-",$A328, "-", "A"), PlayerData!$M:$M,PlayerData!R:R,""),
_xlfn.XLOOKUP(_xlfn.CONCAT(1,"-",$A328, "-", "A"), PlayerData!$M:$M,PlayerData!R:R,""),
_xlfn.XLOOKUP(_xlfn.CONCAT(2,"-",$A328, "-", "A"), PlayerData!$M:$M,PlayerData!R:R,""),
_xlfn.XLOOKUP(_xlfn.CONCAT(3,"-",$A328, "-", "A"), PlayerData!$M:$M,PlayerData!R:R,""),
_xlfn.XLOOKUP(_xlfn.CONCAT(4,"-",$A328, "-", "A"), PlayerData!$M:$M,PlayerData!R:R,""),
_xlfn.XLOOKUP(_xlfn.CONCAT(5,"-",$A328, "-", "A"), PlayerData!$M:$M,PlayerData!R:R,""),
_xlfn.XLOOKUP(_xlfn.CONCAT(6,"-",$A328, "-", "A"), PlayerData!$M:$M,PlayerData!R:R,""),
_xlfn.XLOOKUP(_xlfn.CONCAT(7,"-",$A328, "-", "A"), PlayerData!$M:$M,PlayerData!R:R,""),
_xlfn.XLOOKUP(_xlfn.CONCAT(8,"-",$A328, "-", "A"), PlayerData!$M:$M,PlayerData!R:R,""),
_xlfn.XLOOKUP(_xlfn.CONCAT(9,"-",$A328, "-", "A"), PlayerData!$M:$M,PlayerData!R:R,""),
_xlfn.XLOOKUP(_xlfn.CONCAT(10,"-",$A328, "-", "A"), PlayerData!$M:$M,PlayerData!R:R,""),
_xlfn.XLOOKUP(_xlfn.CONCAT(11,"-",$A328, "-", "A"), PlayerData!$M:$M,PlayerData!R:R,""),
_xlfn.XLOOKUP(_xlfn.CONCAT(12,"-",$A328, "-", "A"), PlayerData!$M:$M,PlayerData!R:R,""),
_xlfn.XLOOKUP(_xlfn.CONCAT(13,"-",$A328, "-", "A"), PlayerData!$M:$M,PlayerData!R:R,""),
_xlfn.XLOOKUP(_xlfn.CONCAT(14,"-",$A328, "-", "A"), PlayerData!$M:$M,PlayerData!R:R,""),
_xlfn.XLOOKUP(_xlfn.CONCAT(15,"-",$A328, "-", "A"), PlayerData!$M:$M,PlayerData!R:R,""),
_xlfn.XLOOKUP(_xlfn.CONCAT(16,"-",$A328, "-", "A"), PlayerData!$M:$M,PlayerData!R:R,""),
_xlfn.XLOOKUP(_xlfn.CONCAT(17,"-",$A328, "-", "A"), PlayerData!$M:$M,PlayerData!R:R,""),
_xlfn.XLOOKUP(_xlfn.CONCAT(18,"-",$A328, "-", "A"), PlayerData!$M:$M,PlayerData!R:R,"")))</f>
        <v>0.09</v>
      </c>
      <c r="N328" s="134">
        <f t="shared" si="35"/>
        <v>7.4999999999999991</v>
      </c>
      <c r="O328" s="134">
        <f t="shared" si="36"/>
        <v>0</v>
      </c>
      <c r="P328" s="73">
        <f t="shared" si="37"/>
        <v>1.2129380053908356</v>
      </c>
      <c r="Q328" s="132" cm="1">
        <f t="array" ref="Q328">IF(OR($A328=Solver!$T$12:$T$201),0,SUMPRODUCT($H328:$J328,$T$4:$V$4))</f>
        <v>0</v>
      </c>
      <c r="R328" s="73" cm="1">
        <f t="array" ref="R328">IF(OR($A328=Solver!$T$12:$T$201),0, SUMPRODUCT($N328:$P328, $T$4:$V$4))</f>
        <v>1.2129380053908356</v>
      </c>
    </row>
    <row r="329" spans="1:18">
      <c r="A329" s="55">
        <v>327</v>
      </c>
      <c r="B329" s="55" t="str">
        <f>_xlfn.XLOOKUP($A329, PlayerData!$B$3:$B$394, PlayerData!C$3:C$394)</f>
        <v>AVL</v>
      </c>
      <c r="C329" s="55" t="str">
        <f>_xlfn.XLOOKUP($A329, PlayerData!$B$3:$B$394, PlayerData!D$3:D$394)</f>
        <v>D</v>
      </c>
      <c r="D329" s="31" t="str">
        <f>_xlfn.XLOOKUP($A329, PlayerData!$B$3:$B$394, PlayerData!E$3:E$394)</f>
        <v>Hause</v>
      </c>
      <c r="E329" s="136" cm="1">
        <f t="array" ref="E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"H"), PlayerData!$G:$G,PlayerData!H:H,""),
_xlfn.XLOOKUP(_xlfn.CONCAT(1,"-",$A329, "-", "H"), PlayerData!$G:$G,PlayerData!H:H,""),
_xlfn.XLOOKUP(_xlfn.CONCAT(2,"-",$A329, "-", "H"), PlayerData!$G:$G,PlayerData!H:H,""),
_xlfn.XLOOKUP(_xlfn.CONCAT(3,"-",$A329, "-", "H"), PlayerData!$G:$G,PlayerData!H:H,""),
_xlfn.XLOOKUP(_xlfn.CONCAT(4,"-",$A329, "-", "H"), PlayerData!$G:$G,PlayerData!H:H,""),
_xlfn.XLOOKUP(_xlfn.CONCAT(5,"-",$A329, "-", "H"), PlayerData!$G:$G,PlayerData!H:H,""),
_xlfn.XLOOKUP(_xlfn.CONCAT(6,"-",$A329, "-", "H"), PlayerData!$G:$G,PlayerData!H:H,""),
_xlfn.XLOOKUP(_xlfn.CONCAT(7,"-",$A329, "-", "H"), PlayerData!$G:$G,PlayerData!H:H,""),
_xlfn.XLOOKUP(_xlfn.CONCAT(8,"-",$A329, "-", "H"), PlayerData!$G:$G,PlayerData!H:H,""),
_xlfn.XLOOKUP(_xlfn.CONCAT(9,"-",$A329, "-", "H"), PlayerData!$G:$G,PlayerData!H:H,""),
_xlfn.XLOOKUP(_xlfn.CONCAT(10,"-",$A329, "-", "H"), PlayerData!$G:$G,PlayerData!H:H,""),
_xlfn.XLOOKUP(_xlfn.CONCAT(11,"-",$A329, "-", "H"), PlayerData!$G:$G,PlayerData!H:H,""),
_xlfn.XLOOKUP(_xlfn.CONCAT(12,"-",$A329, "-", "H"), PlayerData!$G:$G,PlayerData!H:H,""),
_xlfn.XLOOKUP(_xlfn.CONCAT(13,"-",$A329, "-", "H"), PlayerData!$G:$G,PlayerData!H:H,""),
_xlfn.XLOOKUP(_xlfn.CONCAT(14,"-",$A329, "-", "H"), PlayerData!$G:$G,PlayerData!H:H,""),
_xlfn.XLOOKUP(_xlfn.CONCAT(15,"-",$A329, "-", "H"), PlayerData!$G:$G,PlayerData!H:H,""),
_xlfn.XLOOKUP(_xlfn.CONCAT(16,"-",$A329, "-", "H"), PlayerData!$G:$G,PlayerData!H:H,""),
_xlfn.XLOOKUP(_xlfn.CONCAT(17,"-",$A329, "-", "H"), PlayerData!$G:$G,PlayerData!H:H,""),
_xlfn.XLOOKUP(_xlfn.CONCAT(18,"-",$A329, "-", "H"), PlayerData!$G:$G,PlayerData!H:H,"")))</f>
        <v>2.29</v>
      </c>
      <c r="F329" s="136" cm="1">
        <f t="array" ref="F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"H"), PlayerData!$G:$G,PlayerData!I:I,""),
_xlfn.XLOOKUP(_xlfn.CONCAT(1,"-",$A329, "-", "H"), PlayerData!$G:$G,PlayerData!I:I,""),
_xlfn.XLOOKUP(_xlfn.CONCAT(2,"-",$A329, "-", "H"), PlayerData!$G:$G,PlayerData!I:I,""),
_xlfn.XLOOKUP(_xlfn.CONCAT(3,"-",$A329, "-", "H"), PlayerData!$G:$G,PlayerData!I:I,""),
_xlfn.XLOOKUP(_xlfn.CONCAT(4,"-",$A329, "-", "H"), PlayerData!$G:$G,PlayerData!I:I,""),
_xlfn.XLOOKUP(_xlfn.CONCAT(5,"-",$A329, "-", "H"), PlayerData!$G:$G,PlayerData!I:I,""),
_xlfn.XLOOKUP(_xlfn.CONCAT(6,"-",$A329, "-", "H"), PlayerData!$G:$G,PlayerData!I:I,""),
_xlfn.XLOOKUP(_xlfn.CONCAT(7,"-",$A329, "-", "H"), PlayerData!$G:$G,PlayerData!I:I,""),
_xlfn.XLOOKUP(_xlfn.CONCAT(8,"-",$A329, "-", "H"), PlayerData!$G:$G,PlayerData!I:I,""),
_xlfn.XLOOKUP(_xlfn.CONCAT(9,"-",$A329, "-", "H"), PlayerData!$G:$G,PlayerData!I:I,""),
_xlfn.XLOOKUP(_xlfn.CONCAT(10,"-",$A329, "-", "H"), PlayerData!$G:$G,PlayerData!I:I,""),
_xlfn.XLOOKUP(_xlfn.CONCAT(11,"-",$A329, "-", "H"), PlayerData!$G:$G,PlayerData!I:I,""),
_xlfn.XLOOKUP(_xlfn.CONCAT(12,"-",$A329, "-", "H"), PlayerData!$G:$G,PlayerData!I:I,""),
_xlfn.XLOOKUP(_xlfn.CONCAT(13,"-",$A329, "-", "H"), PlayerData!$G:$G,PlayerData!I:I,""),
_xlfn.XLOOKUP(_xlfn.CONCAT(14,"-",$A329, "-", "H"), PlayerData!$G:$G,PlayerData!I:I,""),
_xlfn.XLOOKUP(_xlfn.CONCAT(15,"-",$A329, "-", "H"), PlayerData!$G:$G,PlayerData!I:I,""),
_xlfn.XLOOKUP(_xlfn.CONCAT(16,"-",$A329, "-", "H"), PlayerData!$G:$G,PlayerData!I:I,""),
_xlfn.XLOOKUP(_xlfn.CONCAT(17,"-",$A329, "-", "H"), PlayerData!$G:$G,PlayerData!I:I,""),
_xlfn.XLOOKUP(_xlfn.CONCAT(18,"-",$A329, "-", "H"), PlayerData!$G:$G,PlayerData!I:I,"")))</f>
        <v>0.43</v>
      </c>
      <c r="G329" s="90" cm="1">
        <f t="array" ref="G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"H"), PlayerData!$G:$G,PlayerData!L:L,""),
_xlfn.XLOOKUP(_xlfn.CONCAT(1,"-",$A329, "-", "H"), PlayerData!$G:$G,PlayerData!L:L,""),
_xlfn.XLOOKUP(_xlfn.CONCAT(2,"-",$A329, "-", "H"), PlayerData!$G:$G,PlayerData!L:L,""),
_xlfn.XLOOKUP(_xlfn.CONCAT(3,"-",$A329, "-", "H"), PlayerData!$G:$G,PlayerData!L:L,""),
_xlfn.XLOOKUP(_xlfn.CONCAT(4,"-",$A329, "-", "H"), PlayerData!$G:$G,PlayerData!L:L,""),
_xlfn.XLOOKUP(_xlfn.CONCAT(5,"-",$A329, "-", "H"), PlayerData!$G:$G,PlayerData!L:L,""),
_xlfn.XLOOKUP(_xlfn.CONCAT(6,"-",$A329, "-", "H"), PlayerData!$G:$G,PlayerData!L:L,""),
_xlfn.XLOOKUP(_xlfn.CONCAT(7,"-",$A329, "-", "H"), PlayerData!$G:$G,PlayerData!L:L,""),
_xlfn.XLOOKUP(_xlfn.CONCAT(8,"-",$A329, "-", "H"), PlayerData!$G:$G,PlayerData!L:L,""),
_xlfn.XLOOKUP(_xlfn.CONCAT(9,"-",$A329, "-", "H"), PlayerData!$G:$G,PlayerData!L:L,""),
_xlfn.XLOOKUP(_xlfn.CONCAT(10,"-",$A329, "-", "H"), PlayerData!$G:$G,PlayerData!L:L,""),
_xlfn.XLOOKUP(_xlfn.CONCAT(11,"-",$A329, "-", "H"), PlayerData!$G:$G,PlayerData!L:L,""),
_xlfn.XLOOKUP(_xlfn.CONCAT(12,"-",$A329, "-", "H"), PlayerData!$G:$G,PlayerData!L:L,""),
_xlfn.XLOOKUP(_xlfn.CONCAT(13,"-",$A329, "-", "H"), PlayerData!$G:$G,PlayerData!L:L,""),
_xlfn.XLOOKUP(_xlfn.CONCAT(14,"-",$A329, "-", "H"), PlayerData!$G:$G,PlayerData!L:L,""),
_xlfn.XLOOKUP(_xlfn.CONCAT(15,"-",$A329, "-", "H"), PlayerData!$G:$G,PlayerData!L:L,""),
_xlfn.XLOOKUP(_xlfn.CONCAT(16,"-",$A329, "-", "H"), PlayerData!$G:$G,PlayerData!L:L,""),
_xlfn.XLOOKUP(_xlfn.CONCAT(17,"-",$A329, "-", "H"), PlayerData!$G:$G,PlayerData!L:L,""),
_xlfn.XLOOKUP(_xlfn.CONCAT(18,"-",$A329, "-", "H"), PlayerData!$G:$G,PlayerData!L:L,"")))</f>
        <v>1.7400000000000002</v>
      </c>
      <c r="H329" s="132">
        <f t="shared" si="32"/>
        <v>52.04545454545454</v>
      </c>
      <c r="I329" s="132">
        <f t="shared" si="33"/>
        <v>19.545454545454543</v>
      </c>
      <c r="J329" s="72">
        <f t="shared" si="34"/>
        <v>23.450134770889495</v>
      </c>
      <c r="K329" s="138" cm="1">
        <f t="array" ref="K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"A"), PlayerData!$M:$M,PlayerData!N:N,""),
_xlfn.XLOOKUP(_xlfn.CONCAT(1,"-",$A329, "-", "A"), PlayerData!$M:$M,PlayerData!N:N,""),
_xlfn.XLOOKUP(_xlfn.CONCAT(2,"-",$A329, "-", "A"), PlayerData!$M:$M,PlayerData!N:N,""),
_xlfn.XLOOKUP(_xlfn.CONCAT(3,"-",$A329, "-", "A"), PlayerData!$M:$M,PlayerData!N:N,""),
_xlfn.XLOOKUP(_xlfn.CONCAT(4,"-",$A329, "-", "A"), PlayerData!$M:$M,PlayerData!N:N,""),
_xlfn.XLOOKUP(_xlfn.CONCAT(5,"-",$A329, "-", "A"), PlayerData!$M:$M,PlayerData!N:N,""),
_xlfn.XLOOKUP(_xlfn.CONCAT(6,"-",$A329, "-", "A"), PlayerData!$M:$M,PlayerData!N:N,""),
_xlfn.XLOOKUP(_xlfn.CONCAT(7,"-",$A329, "-", "A"), PlayerData!$M:$M,PlayerData!N:N,""),
_xlfn.XLOOKUP(_xlfn.CONCAT(8,"-",$A329, "-", "A"), PlayerData!$M:$M,PlayerData!N:N,""),
_xlfn.XLOOKUP(_xlfn.CONCAT(9,"-",$A329, "-", "A"), PlayerData!$M:$M,PlayerData!N:N,""),
_xlfn.XLOOKUP(_xlfn.CONCAT(10,"-",$A329, "-", "A"), PlayerData!$M:$M,PlayerData!N:N,""),
_xlfn.XLOOKUP(_xlfn.CONCAT(11,"-",$A329, "-", "A"), PlayerData!$M:$M,PlayerData!N:N,""),
_xlfn.XLOOKUP(_xlfn.CONCAT(12,"-",$A329, "-", "A"), PlayerData!$M:$M,PlayerData!N:N,""),
_xlfn.XLOOKUP(_xlfn.CONCAT(13,"-",$A329, "-", "A"), PlayerData!$M:$M,PlayerData!N:N,""),
_xlfn.XLOOKUP(_xlfn.CONCAT(14,"-",$A329, "-", "A"), PlayerData!$M:$M,PlayerData!N:N,""),
_xlfn.XLOOKUP(_xlfn.CONCAT(15,"-",$A329, "-", "A"), PlayerData!$M:$M,PlayerData!N:N,""),
_xlfn.XLOOKUP(_xlfn.CONCAT(16,"-",$A329, "-", "A"), PlayerData!$M:$M,PlayerData!N:N,""),
_xlfn.XLOOKUP(_xlfn.CONCAT(17,"-",$A329, "-", "A"), PlayerData!$M:$M,PlayerData!N:N,""),
_xlfn.XLOOKUP(_xlfn.CONCAT(18,"-",$A329, "-", "A"), PlayerData!$M:$M,PlayerData!N:N,"")))</f>
        <v>0.28999999999999998</v>
      </c>
      <c r="L329" s="138" cm="1">
        <f t="array" ref="L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"A"), PlayerData!$M:$M,PlayerData!O:O,""),
_xlfn.XLOOKUP(_xlfn.CONCAT(1,"-",$A329, "-", "A"), PlayerData!$M:$M,PlayerData!O:O,""),
_xlfn.XLOOKUP(_xlfn.CONCAT(2,"-",$A329, "-", "A"), PlayerData!$M:$M,PlayerData!O:O,""),
_xlfn.XLOOKUP(_xlfn.CONCAT(3,"-",$A329, "-", "A"), PlayerData!$M:$M,PlayerData!O:O,""),
_xlfn.XLOOKUP(_xlfn.CONCAT(4,"-",$A329, "-", "A"), PlayerData!$M:$M,PlayerData!O:O,""),
_xlfn.XLOOKUP(_xlfn.CONCAT(5,"-",$A329, "-", "A"), PlayerData!$M:$M,PlayerData!O:O,""),
_xlfn.XLOOKUP(_xlfn.CONCAT(6,"-",$A329, "-", "A"), PlayerData!$M:$M,PlayerData!O:O,""),
_xlfn.XLOOKUP(_xlfn.CONCAT(7,"-",$A329, "-", "A"), PlayerData!$M:$M,PlayerData!O:O,""),
_xlfn.XLOOKUP(_xlfn.CONCAT(8,"-",$A329, "-", "A"), PlayerData!$M:$M,PlayerData!O:O,""),
_xlfn.XLOOKUP(_xlfn.CONCAT(9,"-",$A329, "-", "A"), PlayerData!$M:$M,PlayerData!O:O,""),
_xlfn.XLOOKUP(_xlfn.CONCAT(10,"-",$A329, "-", "A"), PlayerData!$M:$M,PlayerData!O:O,""),
_xlfn.XLOOKUP(_xlfn.CONCAT(11,"-",$A329, "-", "A"), PlayerData!$M:$M,PlayerData!O:O,""),
_xlfn.XLOOKUP(_xlfn.CONCAT(12,"-",$A329, "-", "A"), PlayerData!$M:$M,PlayerData!O:O,""),
_xlfn.XLOOKUP(_xlfn.CONCAT(13,"-",$A329, "-", "A"), PlayerData!$M:$M,PlayerData!O:O,""),
_xlfn.XLOOKUP(_xlfn.CONCAT(14,"-",$A329, "-", "A"), PlayerData!$M:$M,PlayerData!O:O,""),
_xlfn.XLOOKUP(_xlfn.CONCAT(15,"-",$A329, "-", "A"), PlayerData!$M:$M,PlayerData!O:O,""),
_xlfn.XLOOKUP(_xlfn.CONCAT(16,"-",$A329, "-", "A"), PlayerData!$M:$M,PlayerData!O:O,""),
_xlfn.XLOOKUP(_xlfn.CONCAT(17,"-",$A329, "-", "A"), PlayerData!$M:$M,PlayerData!O:O,""),
_xlfn.XLOOKUP(_xlfn.CONCAT(18,"-",$A329, "-", "A"), PlayerData!$M:$M,PlayerData!O:O,"")))</f>
        <v>0.14000000000000001</v>
      </c>
      <c r="M329" s="96" cm="1">
        <f t="array" ref="M32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_xlfn.XLOOKUP(_xlfn.CONCAT(0,"-",$A329, "-", "A"), PlayerData!$M:$M,PlayerData!R:R,""),
_xlfn.XLOOKUP(_xlfn.CONCAT(1,"-",$A329, "-", "A"), PlayerData!$M:$M,PlayerData!R:R,""),
_xlfn.XLOOKUP(_xlfn.CONCAT(2,"-",$A329, "-", "A"), PlayerData!$M:$M,PlayerData!R:R,""),
_xlfn.XLOOKUP(_xlfn.CONCAT(3,"-",$A329, "-", "A"), PlayerData!$M:$M,PlayerData!R:R,""),
_xlfn.XLOOKUP(_xlfn.CONCAT(4,"-",$A329, "-", "A"), PlayerData!$M:$M,PlayerData!R:R,""),
_xlfn.XLOOKUP(_xlfn.CONCAT(5,"-",$A329, "-", "A"), PlayerData!$M:$M,PlayerData!R:R,""),
_xlfn.XLOOKUP(_xlfn.CONCAT(6,"-",$A329, "-", "A"), PlayerData!$M:$M,PlayerData!R:R,""),
_xlfn.XLOOKUP(_xlfn.CONCAT(7,"-",$A329, "-", "A"), PlayerData!$M:$M,PlayerData!R:R,""),
_xlfn.XLOOKUP(_xlfn.CONCAT(8,"-",$A329, "-", "A"), PlayerData!$M:$M,PlayerData!R:R,""),
_xlfn.XLOOKUP(_xlfn.CONCAT(9,"-",$A329, "-", "A"), PlayerData!$M:$M,PlayerData!R:R,""),
_xlfn.XLOOKUP(_xlfn.CONCAT(10,"-",$A329, "-", "A"), PlayerData!$M:$M,PlayerData!R:R,""),
_xlfn.XLOOKUP(_xlfn.CONCAT(11,"-",$A329, "-", "A"), PlayerData!$M:$M,PlayerData!R:R,""),
_xlfn.XLOOKUP(_xlfn.CONCAT(12,"-",$A329, "-", "A"), PlayerData!$M:$M,PlayerData!R:R,""),
_xlfn.XLOOKUP(_xlfn.CONCAT(13,"-",$A329, "-", "A"), PlayerData!$M:$M,PlayerData!R:R,""),
_xlfn.XLOOKUP(_xlfn.CONCAT(14,"-",$A329, "-", "A"), PlayerData!$M:$M,PlayerData!R:R,""),
_xlfn.XLOOKUP(_xlfn.CONCAT(15,"-",$A329, "-", "A"), PlayerData!$M:$M,PlayerData!R:R,""),
_xlfn.XLOOKUP(_xlfn.CONCAT(16,"-",$A329, "-", "A"), PlayerData!$M:$M,PlayerData!R:R,""),
_xlfn.XLOOKUP(_xlfn.CONCAT(17,"-",$A329, "-", "A"), PlayerData!$M:$M,PlayerData!R:R,""),
_xlfn.XLOOKUP(_xlfn.CONCAT(18,"-",$A329, "-", "A"), PlayerData!$M:$M,PlayerData!R:R,"")))</f>
        <v>0.36000000000000004</v>
      </c>
      <c r="N329" s="134">
        <f t="shared" si="35"/>
        <v>6.5909090909090899</v>
      </c>
      <c r="O329" s="134">
        <f t="shared" si="36"/>
        <v>6.3636363636363642</v>
      </c>
      <c r="P329" s="73">
        <f t="shared" si="37"/>
        <v>4.8517520215633443</v>
      </c>
      <c r="Q329" s="132" cm="1">
        <f t="array" ref="Q329">IF(OR($A329=Solver!$T$12:$T$201),0,SUMPRODUCT($H329:$J329,$T$4:$V$4))</f>
        <v>0</v>
      </c>
      <c r="R329" s="73" cm="1">
        <f t="array" ref="R329">IF(OR($A329=Solver!$T$12:$T$201),0, SUMPRODUCT($N329:$P329, $T$4:$V$4))</f>
        <v>0</v>
      </c>
    </row>
    <row r="330" spans="1:18">
      <c r="A330" s="55">
        <v>328</v>
      </c>
      <c r="B330" s="55" t="str">
        <f>_xlfn.XLOOKUP($A330, PlayerData!$B$3:$B$394, PlayerData!C$3:C$394)</f>
        <v>AVL</v>
      </c>
      <c r="C330" s="55" t="str">
        <f>_xlfn.XLOOKUP($A330, PlayerData!$B$3:$B$394, PlayerData!D$3:D$394)</f>
        <v>D</v>
      </c>
      <c r="D330" s="31" t="str">
        <f>_xlfn.XLOOKUP($A330, PlayerData!$B$3:$B$394, PlayerData!E$3:E$394)</f>
        <v>El Mohamady</v>
      </c>
      <c r="E330" s="136" cm="1">
        <f t="array" ref="E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"H"), PlayerData!$G:$G,PlayerData!H:H,""),
_xlfn.XLOOKUP(_xlfn.CONCAT(1,"-",$A330, "-", "H"), PlayerData!$G:$G,PlayerData!H:H,""),
_xlfn.XLOOKUP(_xlfn.CONCAT(2,"-",$A330, "-", "H"), PlayerData!$G:$G,PlayerData!H:H,""),
_xlfn.XLOOKUP(_xlfn.CONCAT(3,"-",$A330, "-", "H"), PlayerData!$G:$G,PlayerData!H:H,""),
_xlfn.XLOOKUP(_xlfn.CONCAT(4,"-",$A330, "-", "H"), PlayerData!$G:$G,PlayerData!H:H,""),
_xlfn.XLOOKUP(_xlfn.CONCAT(5,"-",$A330, "-", "H"), PlayerData!$G:$G,PlayerData!H:H,""),
_xlfn.XLOOKUP(_xlfn.CONCAT(6,"-",$A330, "-", "H"), PlayerData!$G:$G,PlayerData!H:H,""),
_xlfn.XLOOKUP(_xlfn.CONCAT(7,"-",$A330, "-", "H"), PlayerData!$G:$G,PlayerData!H:H,""),
_xlfn.XLOOKUP(_xlfn.CONCAT(8,"-",$A330, "-", "H"), PlayerData!$G:$G,PlayerData!H:H,""),
_xlfn.XLOOKUP(_xlfn.CONCAT(9,"-",$A330, "-", "H"), PlayerData!$G:$G,PlayerData!H:H,""),
_xlfn.XLOOKUP(_xlfn.CONCAT(10,"-",$A330, "-", "H"), PlayerData!$G:$G,PlayerData!H:H,""),
_xlfn.XLOOKUP(_xlfn.CONCAT(11,"-",$A330, "-", "H"), PlayerData!$G:$G,PlayerData!H:H,""),
_xlfn.XLOOKUP(_xlfn.CONCAT(12,"-",$A330, "-", "H"), PlayerData!$G:$G,PlayerData!H:H,""),
_xlfn.XLOOKUP(_xlfn.CONCAT(13,"-",$A330, "-", "H"), PlayerData!$G:$G,PlayerData!H:H,""),
_xlfn.XLOOKUP(_xlfn.CONCAT(14,"-",$A330, "-", "H"), PlayerData!$G:$G,PlayerData!H:H,""),
_xlfn.XLOOKUP(_xlfn.CONCAT(15,"-",$A330, "-", "H"), PlayerData!$G:$G,PlayerData!H:H,""),
_xlfn.XLOOKUP(_xlfn.CONCAT(16,"-",$A330, "-", "H"), PlayerData!$G:$G,PlayerData!H:H,""),
_xlfn.XLOOKUP(_xlfn.CONCAT(17,"-",$A330, "-", "H"), PlayerData!$G:$G,PlayerData!H:H,""),
_xlfn.XLOOKUP(_xlfn.CONCAT(18,"-",$A330, "-", "H"), PlayerData!$G:$G,PlayerData!H:H,"")))</f>
        <v>0</v>
      </c>
      <c r="F330" s="136" cm="1">
        <f t="array" ref="F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"H"), PlayerData!$G:$G,PlayerData!I:I,""),
_xlfn.XLOOKUP(_xlfn.CONCAT(1,"-",$A330, "-", "H"), PlayerData!$G:$G,PlayerData!I:I,""),
_xlfn.XLOOKUP(_xlfn.CONCAT(2,"-",$A330, "-", "H"), PlayerData!$G:$G,PlayerData!I:I,""),
_xlfn.XLOOKUP(_xlfn.CONCAT(3,"-",$A330, "-", "H"), PlayerData!$G:$G,PlayerData!I:I,""),
_xlfn.XLOOKUP(_xlfn.CONCAT(4,"-",$A330, "-", "H"), PlayerData!$G:$G,PlayerData!I:I,""),
_xlfn.XLOOKUP(_xlfn.CONCAT(5,"-",$A330, "-", "H"), PlayerData!$G:$G,PlayerData!I:I,""),
_xlfn.XLOOKUP(_xlfn.CONCAT(6,"-",$A330, "-", "H"), PlayerData!$G:$G,PlayerData!I:I,""),
_xlfn.XLOOKUP(_xlfn.CONCAT(7,"-",$A330, "-", "H"), PlayerData!$G:$G,PlayerData!I:I,""),
_xlfn.XLOOKUP(_xlfn.CONCAT(8,"-",$A330, "-", "H"), PlayerData!$G:$G,PlayerData!I:I,""),
_xlfn.XLOOKUP(_xlfn.CONCAT(9,"-",$A330, "-", "H"), PlayerData!$G:$G,PlayerData!I:I,""),
_xlfn.XLOOKUP(_xlfn.CONCAT(10,"-",$A330, "-", "H"), PlayerData!$G:$G,PlayerData!I:I,""),
_xlfn.XLOOKUP(_xlfn.CONCAT(11,"-",$A330, "-", "H"), PlayerData!$G:$G,PlayerData!I:I,""),
_xlfn.XLOOKUP(_xlfn.CONCAT(12,"-",$A330, "-", "H"), PlayerData!$G:$G,PlayerData!I:I,""),
_xlfn.XLOOKUP(_xlfn.CONCAT(13,"-",$A330, "-", "H"), PlayerData!$G:$G,PlayerData!I:I,""),
_xlfn.XLOOKUP(_xlfn.CONCAT(14,"-",$A330, "-", "H"), PlayerData!$G:$G,PlayerData!I:I,""),
_xlfn.XLOOKUP(_xlfn.CONCAT(15,"-",$A330, "-", "H"), PlayerData!$G:$G,PlayerData!I:I,""),
_xlfn.XLOOKUP(_xlfn.CONCAT(16,"-",$A330, "-", "H"), PlayerData!$G:$G,PlayerData!I:I,""),
_xlfn.XLOOKUP(_xlfn.CONCAT(17,"-",$A330, "-", "H"), PlayerData!$G:$G,PlayerData!I:I,""),
_xlfn.XLOOKUP(_xlfn.CONCAT(18,"-",$A330, "-", "H"), PlayerData!$G:$G,PlayerData!I:I,"")))</f>
        <v>0</v>
      </c>
      <c r="G330" s="90" cm="1">
        <f t="array" ref="G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"H"), PlayerData!$G:$G,PlayerData!L:L,""),
_xlfn.XLOOKUP(_xlfn.CONCAT(1,"-",$A330, "-", "H"), PlayerData!$G:$G,PlayerData!L:L,""),
_xlfn.XLOOKUP(_xlfn.CONCAT(2,"-",$A330, "-", "H"), PlayerData!$G:$G,PlayerData!L:L,""),
_xlfn.XLOOKUP(_xlfn.CONCAT(3,"-",$A330, "-", "H"), PlayerData!$G:$G,PlayerData!L:L,""),
_xlfn.XLOOKUP(_xlfn.CONCAT(4,"-",$A330, "-", "H"), PlayerData!$G:$G,PlayerData!L:L,""),
_xlfn.XLOOKUP(_xlfn.CONCAT(5,"-",$A330, "-", "H"), PlayerData!$G:$G,PlayerData!L:L,""),
_xlfn.XLOOKUP(_xlfn.CONCAT(6,"-",$A330, "-", "H"), PlayerData!$G:$G,PlayerData!L:L,""),
_xlfn.XLOOKUP(_xlfn.CONCAT(7,"-",$A330, "-", "H"), PlayerData!$G:$G,PlayerData!L:L,""),
_xlfn.XLOOKUP(_xlfn.CONCAT(8,"-",$A330, "-", "H"), PlayerData!$G:$G,PlayerData!L:L,""),
_xlfn.XLOOKUP(_xlfn.CONCAT(9,"-",$A330, "-", "H"), PlayerData!$G:$G,PlayerData!L:L,""),
_xlfn.XLOOKUP(_xlfn.CONCAT(10,"-",$A330, "-", "H"), PlayerData!$G:$G,PlayerData!L:L,""),
_xlfn.XLOOKUP(_xlfn.CONCAT(11,"-",$A330, "-", "H"), PlayerData!$G:$G,PlayerData!L:L,""),
_xlfn.XLOOKUP(_xlfn.CONCAT(12,"-",$A330, "-", "H"), PlayerData!$G:$G,PlayerData!L:L,""),
_xlfn.XLOOKUP(_xlfn.CONCAT(13,"-",$A330, "-", "H"), PlayerData!$G:$G,PlayerData!L:L,""),
_xlfn.XLOOKUP(_xlfn.CONCAT(14,"-",$A330, "-", "H"), PlayerData!$G:$G,PlayerData!L:L,""),
_xlfn.XLOOKUP(_xlfn.CONCAT(15,"-",$A330, "-", "H"), PlayerData!$G:$G,PlayerData!L:L,""),
_xlfn.XLOOKUP(_xlfn.CONCAT(16,"-",$A330, "-", "H"), PlayerData!$G:$G,PlayerData!L:L,""),
_xlfn.XLOOKUP(_xlfn.CONCAT(17,"-",$A330, "-", "H"), PlayerData!$G:$G,PlayerData!L:L,""),
_xlfn.XLOOKUP(_xlfn.CONCAT(18,"-",$A330, "-", "H"), PlayerData!$G:$G,PlayerData!L:L,"")))</f>
        <v>0.57000000000000006</v>
      </c>
      <c r="H330" s="132">
        <f t="shared" si="32"/>
        <v>0</v>
      </c>
      <c r="I330" s="132">
        <f t="shared" si="33"/>
        <v>0</v>
      </c>
      <c r="J330" s="72">
        <f t="shared" si="34"/>
        <v>7.6819407008086271</v>
      </c>
      <c r="K330" s="138" cm="1">
        <f t="array" ref="K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"A"), PlayerData!$M:$M,PlayerData!N:N,""),
_xlfn.XLOOKUP(_xlfn.CONCAT(1,"-",$A330, "-", "A"), PlayerData!$M:$M,PlayerData!N:N,""),
_xlfn.XLOOKUP(_xlfn.CONCAT(2,"-",$A330, "-", "A"), PlayerData!$M:$M,PlayerData!N:N,""),
_xlfn.XLOOKUP(_xlfn.CONCAT(3,"-",$A330, "-", "A"), PlayerData!$M:$M,PlayerData!N:N,""),
_xlfn.XLOOKUP(_xlfn.CONCAT(4,"-",$A330, "-", "A"), PlayerData!$M:$M,PlayerData!N:N,""),
_xlfn.XLOOKUP(_xlfn.CONCAT(5,"-",$A330, "-", "A"), PlayerData!$M:$M,PlayerData!N:N,""),
_xlfn.XLOOKUP(_xlfn.CONCAT(6,"-",$A330, "-", "A"), PlayerData!$M:$M,PlayerData!N:N,""),
_xlfn.XLOOKUP(_xlfn.CONCAT(7,"-",$A330, "-", "A"), PlayerData!$M:$M,PlayerData!N:N,""),
_xlfn.XLOOKUP(_xlfn.CONCAT(8,"-",$A330, "-", "A"), PlayerData!$M:$M,PlayerData!N:N,""),
_xlfn.XLOOKUP(_xlfn.CONCAT(9,"-",$A330, "-", "A"), PlayerData!$M:$M,PlayerData!N:N,""),
_xlfn.XLOOKUP(_xlfn.CONCAT(10,"-",$A330, "-", "A"), PlayerData!$M:$M,PlayerData!N:N,""),
_xlfn.XLOOKUP(_xlfn.CONCAT(11,"-",$A330, "-", "A"), PlayerData!$M:$M,PlayerData!N:N,""),
_xlfn.XLOOKUP(_xlfn.CONCAT(12,"-",$A330, "-", "A"), PlayerData!$M:$M,PlayerData!N:N,""),
_xlfn.XLOOKUP(_xlfn.CONCAT(13,"-",$A330, "-", "A"), PlayerData!$M:$M,PlayerData!N:N,""),
_xlfn.XLOOKUP(_xlfn.CONCAT(14,"-",$A330, "-", "A"), PlayerData!$M:$M,PlayerData!N:N,""),
_xlfn.XLOOKUP(_xlfn.CONCAT(15,"-",$A330, "-", "A"), PlayerData!$M:$M,PlayerData!N:N,""),
_xlfn.XLOOKUP(_xlfn.CONCAT(16,"-",$A330, "-", "A"), PlayerData!$M:$M,PlayerData!N:N,""),
_xlfn.XLOOKUP(_xlfn.CONCAT(17,"-",$A330, "-", "A"), PlayerData!$M:$M,PlayerData!N:N,""),
_xlfn.XLOOKUP(_xlfn.CONCAT(18,"-",$A330, "-", "A"), PlayerData!$M:$M,PlayerData!N:N,"")))</f>
        <v>0</v>
      </c>
      <c r="L330" s="138" cm="1">
        <f t="array" ref="L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"A"), PlayerData!$M:$M,PlayerData!O:O,""),
_xlfn.XLOOKUP(_xlfn.CONCAT(1,"-",$A330, "-", "A"), PlayerData!$M:$M,PlayerData!O:O,""),
_xlfn.XLOOKUP(_xlfn.CONCAT(2,"-",$A330, "-", "A"), PlayerData!$M:$M,PlayerData!O:O,""),
_xlfn.XLOOKUP(_xlfn.CONCAT(3,"-",$A330, "-", "A"), PlayerData!$M:$M,PlayerData!O:O,""),
_xlfn.XLOOKUP(_xlfn.CONCAT(4,"-",$A330, "-", "A"), PlayerData!$M:$M,PlayerData!O:O,""),
_xlfn.XLOOKUP(_xlfn.CONCAT(5,"-",$A330, "-", "A"), PlayerData!$M:$M,PlayerData!O:O,""),
_xlfn.XLOOKUP(_xlfn.CONCAT(6,"-",$A330, "-", "A"), PlayerData!$M:$M,PlayerData!O:O,""),
_xlfn.XLOOKUP(_xlfn.CONCAT(7,"-",$A330, "-", "A"), PlayerData!$M:$M,PlayerData!O:O,""),
_xlfn.XLOOKUP(_xlfn.CONCAT(8,"-",$A330, "-", "A"), PlayerData!$M:$M,PlayerData!O:O,""),
_xlfn.XLOOKUP(_xlfn.CONCAT(9,"-",$A330, "-", "A"), PlayerData!$M:$M,PlayerData!O:O,""),
_xlfn.XLOOKUP(_xlfn.CONCAT(10,"-",$A330, "-", "A"), PlayerData!$M:$M,PlayerData!O:O,""),
_xlfn.XLOOKUP(_xlfn.CONCAT(11,"-",$A330, "-", "A"), PlayerData!$M:$M,PlayerData!O:O,""),
_xlfn.XLOOKUP(_xlfn.CONCAT(12,"-",$A330, "-", "A"), PlayerData!$M:$M,PlayerData!O:O,""),
_xlfn.XLOOKUP(_xlfn.CONCAT(13,"-",$A330, "-", "A"), PlayerData!$M:$M,PlayerData!O:O,""),
_xlfn.XLOOKUP(_xlfn.CONCAT(14,"-",$A330, "-", "A"), PlayerData!$M:$M,PlayerData!O:O,""),
_xlfn.XLOOKUP(_xlfn.CONCAT(15,"-",$A330, "-", "A"), PlayerData!$M:$M,PlayerData!O:O,""),
_xlfn.XLOOKUP(_xlfn.CONCAT(16,"-",$A330, "-", "A"), PlayerData!$M:$M,PlayerData!O:O,""),
_xlfn.XLOOKUP(_xlfn.CONCAT(17,"-",$A330, "-", "A"), PlayerData!$M:$M,PlayerData!O:O,""),
_xlfn.XLOOKUP(_xlfn.CONCAT(18,"-",$A330, "-", "A"), PlayerData!$M:$M,PlayerData!O:O,"")))</f>
        <v>0</v>
      </c>
      <c r="M330" s="96" cm="1">
        <f t="array" ref="M33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_xlfn.XLOOKUP(_xlfn.CONCAT(0,"-",$A330, "-", "A"), PlayerData!$M:$M,PlayerData!R:R,""),
_xlfn.XLOOKUP(_xlfn.CONCAT(1,"-",$A330, "-", "A"), PlayerData!$M:$M,PlayerData!R:R,""),
_xlfn.XLOOKUP(_xlfn.CONCAT(2,"-",$A330, "-", "A"), PlayerData!$M:$M,PlayerData!R:R,""),
_xlfn.XLOOKUP(_xlfn.CONCAT(3,"-",$A330, "-", "A"), PlayerData!$M:$M,PlayerData!R:R,""),
_xlfn.XLOOKUP(_xlfn.CONCAT(4,"-",$A330, "-", "A"), PlayerData!$M:$M,PlayerData!R:R,""),
_xlfn.XLOOKUP(_xlfn.CONCAT(5,"-",$A330, "-", "A"), PlayerData!$M:$M,PlayerData!R:R,""),
_xlfn.XLOOKUP(_xlfn.CONCAT(6,"-",$A330, "-", "A"), PlayerData!$M:$M,PlayerData!R:R,""),
_xlfn.XLOOKUP(_xlfn.CONCAT(7,"-",$A330, "-", "A"), PlayerData!$M:$M,PlayerData!R:R,""),
_xlfn.XLOOKUP(_xlfn.CONCAT(8,"-",$A330, "-", "A"), PlayerData!$M:$M,PlayerData!R:R,""),
_xlfn.XLOOKUP(_xlfn.CONCAT(9,"-",$A330, "-", "A"), PlayerData!$M:$M,PlayerData!R:R,""),
_xlfn.XLOOKUP(_xlfn.CONCAT(10,"-",$A330, "-", "A"), PlayerData!$M:$M,PlayerData!R:R,""),
_xlfn.XLOOKUP(_xlfn.CONCAT(11,"-",$A330, "-", "A"), PlayerData!$M:$M,PlayerData!R:R,""),
_xlfn.XLOOKUP(_xlfn.CONCAT(12,"-",$A330, "-", "A"), PlayerData!$M:$M,PlayerData!R:R,""),
_xlfn.XLOOKUP(_xlfn.CONCAT(13,"-",$A330, "-", "A"), PlayerData!$M:$M,PlayerData!R:R,""),
_xlfn.XLOOKUP(_xlfn.CONCAT(14,"-",$A330, "-", "A"), PlayerData!$M:$M,PlayerData!R:R,""),
_xlfn.XLOOKUP(_xlfn.CONCAT(15,"-",$A330, "-", "A"), PlayerData!$M:$M,PlayerData!R:R,""),
_xlfn.XLOOKUP(_xlfn.CONCAT(16,"-",$A330, "-", "A"), PlayerData!$M:$M,PlayerData!R:R,""),
_xlfn.XLOOKUP(_xlfn.CONCAT(17,"-",$A330, "-", "A"), PlayerData!$M:$M,PlayerData!R:R,""),
_xlfn.XLOOKUP(_xlfn.CONCAT(18,"-",$A330, "-", "A"), PlayerData!$M:$M,PlayerData!R:R,"")))</f>
        <v>0.12</v>
      </c>
      <c r="N330" s="134">
        <f t="shared" si="35"/>
        <v>0</v>
      </c>
      <c r="O330" s="134">
        <f t="shared" si="36"/>
        <v>0</v>
      </c>
      <c r="P330" s="73">
        <f t="shared" si="37"/>
        <v>1.6172506738544477</v>
      </c>
      <c r="Q330" s="132" cm="1">
        <f t="array" ref="Q330">IF(OR($A330=Solver!$T$12:$T$201),0,SUMPRODUCT($H330:$J330,$T$4:$V$4))</f>
        <v>7.6819407008086271</v>
      </c>
      <c r="R330" s="73" cm="1">
        <f t="array" ref="R330">IF(OR($A330=Solver!$T$12:$T$201),0, SUMPRODUCT($N330:$P330, $T$4:$V$4))</f>
        <v>1.6172506738544477</v>
      </c>
    </row>
    <row r="331" spans="1:18">
      <c r="A331" s="55">
        <v>329</v>
      </c>
      <c r="B331" s="55" t="str">
        <f>_xlfn.XLOOKUP($A331, PlayerData!$B$3:$B$394, PlayerData!C$3:C$394)</f>
        <v>AVL</v>
      </c>
      <c r="C331" s="55" t="str">
        <f>_xlfn.XLOOKUP($A331, PlayerData!$B$3:$B$394, PlayerData!D$3:D$394)</f>
        <v>D</v>
      </c>
      <c r="D331" s="31" t="str">
        <f>_xlfn.XLOOKUP($A331, PlayerData!$B$3:$B$394, PlayerData!E$3:E$394)</f>
        <v>Taylor Neil</v>
      </c>
      <c r="E331" s="136" cm="1">
        <f t="array" ref="E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"H"), PlayerData!$G:$G,PlayerData!H:H,""),
_xlfn.XLOOKUP(_xlfn.CONCAT(1,"-",$A331, "-", "H"), PlayerData!$G:$G,PlayerData!H:H,""),
_xlfn.XLOOKUP(_xlfn.CONCAT(2,"-",$A331, "-", "H"), PlayerData!$G:$G,PlayerData!H:H,""),
_xlfn.XLOOKUP(_xlfn.CONCAT(3,"-",$A331, "-", "H"), PlayerData!$G:$G,PlayerData!H:H,""),
_xlfn.XLOOKUP(_xlfn.CONCAT(4,"-",$A331, "-", "H"), PlayerData!$G:$G,PlayerData!H:H,""),
_xlfn.XLOOKUP(_xlfn.CONCAT(5,"-",$A331, "-", "H"), PlayerData!$G:$G,PlayerData!H:H,""),
_xlfn.XLOOKUP(_xlfn.CONCAT(6,"-",$A331, "-", "H"), PlayerData!$G:$G,PlayerData!H:H,""),
_xlfn.XLOOKUP(_xlfn.CONCAT(7,"-",$A331, "-", "H"), PlayerData!$G:$G,PlayerData!H:H,""),
_xlfn.XLOOKUP(_xlfn.CONCAT(8,"-",$A331, "-", "H"), PlayerData!$G:$G,PlayerData!H:H,""),
_xlfn.XLOOKUP(_xlfn.CONCAT(9,"-",$A331, "-", "H"), PlayerData!$G:$G,PlayerData!H:H,""),
_xlfn.XLOOKUP(_xlfn.CONCAT(10,"-",$A331, "-", "H"), PlayerData!$G:$G,PlayerData!H:H,""),
_xlfn.XLOOKUP(_xlfn.CONCAT(11,"-",$A331, "-", "H"), PlayerData!$G:$G,PlayerData!H:H,""),
_xlfn.XLOOKUP(_xlfn.CONCAT(12,"-",$A331, "-", "H"), PlayerData!$G:$G,PlayerData!H:H,""),
_xlfn.XLOOKUP(_xlfn.CONCAT(13,"-",$A331, "-", "H"), PlayerData!$G:$G,PlayerData!H:H,""),
_xlfn.XLOOKUP(_xlfn.CONCAT(14,"-",$A331, "-", "H"), PlayerData!$G:$G,PlayerData!H:H,""),
_xlfn.XLOOKUP(_xlfn.CONCAT(15,"-",$A331, "-", "H"), PlayerData!$G:$G,PlayerData!H:H,""),
_xlfn.XLOOKUP(_xlfn.CONCAT(16,"-",$A331, "-", "H"), PlayerData!$G:$G,PlayerData!H:H,""),
_xlfn.XLOOKUP(_xlfn.CONCAT(17,"-",$A331, "-", "H"), PlayerData!$G:$G,PlayerData!H:H,""),
_xlfn.XLOOKUP(_xlfn.CONCAT(18,"-",$A331, "-", "H"), PlayerData!$G:$G,PlayerData!H:H,"")))</f>
        <v>0</v>
      </c>
      <c r="F331" s="136" cm="1">
        <f t="array" ref="F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"H"), PlayerData!$G:$G,PlayerData!I:I,""),
_xlfn.XLOOKUP(_xlfn.CONCAT(1,"-",$A331, "-", "H"), PlayerData!$G:$G,PlayerData!I:I,""),
_xlfn.XLOOKUP(_xlfn.CONCAT(2,"-",$A331, "-", "H"), PlayerData!$G:$G,PlayerData!I:I,""),
_xlfn.XLOOKUP(_xlfn.CONCAT(3,"-",$A331, "-", "H"), PlayerData!$G:$G,PlayerData!I:I,""),
_xlfn.XLOOKUP(_xlfn.CONCAT(4,"-",$A331, "-", "H"), PlayerData!$G:$G,PlayerData!I:I,""),
_xlfn.XLOOKUP(_xlfn.CONCAT(5,"-",$A331, "-", "H"), PlayerData!$G:$G,PlayerData!I:I,""),
_xlfn.XLOOKUP(_xlfn.CONCAT(6,"-",$A331, "-", "H"), PlayerData!$G:$G,PlayerData!I:I,""),
_xlfn.XLOOKUP(_xlfn.CONCAT(7,"-",$A331, "-", "H"), PlayerData!$G:$G,PlayerData!I:I,""),
_xlfn.XLOOKUP(_xlfn.CONCAT(8,"-",$A331, "-", "H"), PlayerData!$G:$G,PlayerData!I:I,""),
_xlfn.XLOOKUP(_xlfn.CONCAT(9,"-",$A331, "-", "H"), PlayerData!$G:$G,PlayerData!I:I,""),
_xlfn.XLOOKUP(_xlfn.CONCAT(10,"-",$A331, "-", "H"), PlayerData!$G:$G,PlayerData!I:I,""),
_xlfn.XLOOKUP(_xlfn.CONCAT(11,"-",$A331, "-", "H"), PlayerData!$G:$G,PlayerData!I:I,""),
_xlfn.XLOOKUP(_xlfn.CONCAT(12,"-",$A331, "-", "H"), PlayerData!$G:$G,PlayerData!I:I,""),
_xlfn.XLOOKUP(_xlfn.CONCAT(13,"-",$A331, "-", "H"), PlayerData!$G:$G,PlayerData!I:I,""),
_xlfn.XLOOKUP(_xlfn.CONCAT(14,"-",$A331, "-", "H"), PlayerData!$G:$G,PlayerData!I:I,""),
_xlfn.XLOOKUP(_xlfn.CONCAT(15,"-",$A331, "-", "H"), PlayerData!$G:$G,PlayerData!I:I,""),
_xlfn.XLOOKUP(_xlfn.CONCAT(16,"-",$A331, "-", "H"), PlayerData!$G:$G,PlayerData!I:I,""),
_xlfn.XLOOKUP(_xlfn.CONCAT(17,"-",$A331, "-", "H"), PlayerData!$G:$G,PlayerData!I:I,""),
_xlfn.XLOOKUP(_xlfn.CONCAT(18,"-",$A331, "-", "H"), PlayerData!$G:$G,PlayerData!I:I,"")))</f>
        <v>0</v>
      </c>
      <c r="G331" s="90" cm="1">
        <f t="array" ref="G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"H"), PlayerData!$G:$G,PlayerData!L:L,""),
_xlfn.XLOOKUP(_xlfn.CONCAT(1,"-",$A331, "-", "H"), PlayerData!$G:$G,PlayerData!L:L,""),
_xlfn.XLOOKUP(_xlfn.CONCAT(2,"-",$A331, "-", "H"), PlayerData!$G:$G,PlayerData!L:L,""),
_xlfn.XLOOKUP(_xlfn.CONCAT(3,"-",$A331, "-", "H"), PlayerData!$G:$G,PlayerData!L:L,""),
_xlfn.XLOOKUP(_xlfn.CONCAT(4,"-",$A331, "-", "H"), PlayerData!$G:$G,PlayerData!L:L,""),
_xlfn.XLOOKUP(_xlfn.CONCAT(5,"-",$A331, "-", "H"), PlayerData!$G:$G,PlayerData!L:L,""),
_xlfn.XLOOKUP(_xlfn.CONCAT(6,"-",$A331, "-", "H"), PlayerData!$G:$G,PlayerData!L:L,""),
_xlfn.XLOOKUP(_xlfn.CONCAT(7,"-",$A331, "-", "H"), PlayerData!$G:$G,PlayerData!L:L,""),
_xlfn.XLOOKUP(_xlfn.CONCAT(8,"-",$A331, "-", "H"), PlayerData!$G:$G,PlayerData!L:L,""),
_xlfn.XLOOKUP(_xlfn.CONCAT(9,"-",$A331, "-", "H"), PlayerData!$G:$G,PlayerData!L:L,""),
_xlfn.XLOOKUP(_xlfn.CONCAT(10,"-",$A331, "-", "H"), PlayerData!$G:$G,PlayerData!L:L,""),
_xlfn.XLOOKUP(_xlfn.CONCAT(11,"-",$A331, "-", "H"), PlayerData!$G:$G,PlayerData!L:L,""),
_xlfn.XLOOKUP(_xlfn.CONCAT(12,"-",$A331, "-", "H"), PlayerData!$G:$G,PlayerData!L:L,""),
_xlfn.XLOOKUP(_xlfn.CONCAT(13,"-",$A331, "-", "H"), PlayerData!$G:$G,PlayerData!L:L,""),
_xlfn.XLOOKUP(_xlfn.CONCAT(14,"-",$A331, "-", "H"), PlayerData!$G:$G,PlayerData!L:L,""),
_xlfn.XLOOKUP(_xlfn.CONCAT(15,"-",$A331, "-", "H"), PlayerData!$G:$G,PlayerData!L:L,""),
_xlfn.XLOOKUP(_xlfn.CONCAT(16,"-",$A331, "-", "H"), PlayerData!$G:$G,PlayerData!L:L,""),
_xlfn.XLOOKUP(_xlfn.CONCAT(17,"-",$A331, "-", "H"), PlayerData!$G:$G,PlayerData!L:L,""),
_xlfn.XLOOKUP(_xlfn.CONCAT(18,"-",$A331, "-", "H"), PlayerData!$G:$G,PlayerData!L:L,"")))</f>
        <v>0</v>
      </c>
      <c r="H331" s="132">
        <f t="shared" si="32"/>
        <v>0</v>
      </c>
      <c r="I331" s="132">
        <f t="shared" si="33"/>
        <v>0</v>
      </c>
      <c r="J331" s="72">
        <f t="shared" si="34"/>
        <v>0</v>
      </c>
      <c r="K331" s="138" cm="1">
        <f t="array" ref="K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"A"), PlayerData!$M:$M,PlayerData!N:N,""),
_xlfn.XLOOKUP(_xlfn.CONCAT(1,"-",$A331, "-", "A"), PlayerData!$M:$M,PlayerData!N:N,""),
_xlfn.XLOOKUP(_xlfn.CONCAT(2,"-",$A331, "-", "A"), PlayerData!$M:$M,PlayerData!N:N,""),
_xlfn.XLOOKUP(_xlfn.CONCAT(3,"-",$A331, "-", "A"), PlayerData!$M:$M,PlayerData!N:N,""),
_xlfn.XLOOKUP(_xlfn.CONCAT(4,"-",$A331, "-", "A"), PlayerData!$M:$M,PlayerData!N:N,""),
_xlfn.XLOOKUP(_xlfn.CONCAT(5,"-",$A331, "-", "A"), PlayerData!$M:$M,PlayerData!N:N,""),
_xlfn.XLOOKUP(_xlfn.CONCAT(6,"-",$A331, "-", "A"), PlayerData!$M:$M,PlayerData!N:N,""),
_xlfn.XLOOKUP(_xlfn.CONCAT(7,"-",$A331, "-", "A"), PlayerData!$M:$M,PlayerData!N:N,""),
_xlfn.XLOOKUP(_xlfn.CONCAT(8,"-",$A331, "-", "A"), PlayerData!$M:$M,PlayerData!N:N,""),
_xlfn.XLOOKUP(_xlfn.CONCAT(9,"-",$A331, "-", "A"), PlayerData!$M:$M,PlayerData!N:N,""),
_xlfn.XLOOKUP(_xlfn.CONCAT(10,"-",$A331, "-", "A"), PlayerData!$M:$M,PlayerData!N:N,""),
_xlfn.XLOOKUP(_xlfn.CONCAT(11,"-",$A331, "-", "A"), PlayerData!$M:$M,PlayerData!N:N,""),
_xlfn.XLOOKUP(_xlfn.CONCAT(12,"-",$A331, "-", "A"), PlayerData!$M:$M,PlayerData!N:N,""),
_xlfn.XLOOKUP(_xlfn.CONCAT(13,"-",$A331, "-", "A"), PlayerData!$M:$M,PlayerData!N:N,""),
_xlfn.XLOOKUP(_xlfn.CONCAT(14,"-",$A331, "-", "A"), PlayerData!$M:$M,PlayerData!N:N,""),
_xlfn.XLOOKUP(_xlfn.CONCAT(15,"-",$A331, "-", "A"), PlayerData!$M:$M,PlayerData!N:N,""),
_xlfn.XLOOKUP(_xlfn.CONCAT(16,"-",$A331, "-", "A"), PlayerData!$M:$M,PlayerData!N:N,""),
_xlfn.XLOOKUP(_xlfn.CONCAT(17,"-",$A331, "-", "A"), PlayerData!$M:$M,PlayerData!N:N,""),
_xlfn.XLOOKUP(_xlfn.CONCAT(18,"-",$A331, "-", "A"), PlayerData!$M:$M,PlayerData!N:N,"")))</f>
        <v>0</v>
      </c>
      <c r="L331" s="138" cm="1">
        <f t="array" ref="L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"A"), PlayerData!$M:$M,PlayerData!O:O,""),
_xlfn.XLOOKUP(_xlfn.CONCAT(1,"-",$A331, "-", "A"), PlayerData!$M:$M,PlayerData!O:O,""),
_xlfn.XLOOKUP(_xlfn.CONCAT(2,"-",$A331, "-", "A"), PlayerData!$M:$M,PlayerData!O:O,""),
_xlfn.XLOOKUP(_xlfn.CONCAT(3,"-",$A331, "-", "A"), PlayerData!$M:$M,PlayerData!O:O,""),
_xlfn.XLOOKUP(_xlfn.CONCAT(4,"-",$A331, "-", "A"), PlayerData!$M:$M,PlayerData!O:O,""),
_xlfn.XLOOKUP(_xlfn.CONCAT(5,"-",$A331, "-", "A"), PlayerData!$M:$M,PlayerData!O:O,""),
_xlfn.XLOOKUP(_xlfn.CONCAT(6,"-",$A331, "-", "A"), PlayerData!$M:$M,PlayerData!O:O,""),
_xlfn.XLOOKUP(_xlfn.CONCAT(7,"-",$A331, "-", "A"), PlayerData!$M:$M,PlayerData!O:O,""),
_xlfn.XLOOKUP(_xlfn.CONCAT(8,"-",$A331, "-", "A"), PlayerData!$M:$M,PlayerData!O:O,""),
_xlfn.XLOOKUP(_xlfn.CONCAT(9,"-",$A331, "-", "A"), PlayerData!$M:$M,PlayerData!O:O,""),
_xlfn.XLOOKUP(_xlfn.CONCAT(10,"-",$A331, "-", "A"), PlayerData!$M:$M,PlayerData!O:O,""),
_xlfn.XLOOKUP(_xlfn.CONCAT(11,"-",$A331, "-", "A"), PlayerData!$M:$M,PlayerData!O:O,""),
_xlfn.XLOOKUP(_xlfn.CONCAT(12,"-",$A331, "-", "A"), PlayerData!$M:$M,PlayerData!O:O,""),
_xlfn.XLOOKUP(_xlfn.CONCAT(13,"-",$A331, "-", "A"), PlayerData!$M:$M,PlayerData!O:O,""),
_xlfn.XLOOKUP(_xlfn.CONCAT(14,"-",$A331, "-", "A"), PlayerData!$M:$M,PlayerData!O:O,""),
_xlfn.XLOOKUP(_xlfn.CONCAT(15,"-",$A331, "-", "A"), PlayerData!$M:$M,PlayerData!O:O,""),
_xlfn.XLOOKUP(_xlfn.CONCAT(16,"-",$A331, "-", "A"), PlayerData!$M:$M,PlayerData!O:O,""),
_xlfn.XLOOKUP(_xlfn.CONCAT(17,"-",$A331, "-", "A"), PlayerData!$M:$M,PlayerData!O:O,""),
_xlfn.XLOOKUP(_xlfn.CONCAT(18,"-",$A331, "-", "A"), PlayerData!$M:$M,PlayerData!O:O,"")))</f>
        <v>0</v>
      </c>
      <c r="M331" s="96" cm="1">
        <f t="array" ref="M33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_xlfn.XLOOKUP(_xlfn.CONCAT(0,"-",$A331, "-", "A"), PlayerData!$M:$M,PlayerData!R:R,""),
_xlfn.XLOOKUP(_xlfn.CONCAT(1,"-",$A331, "-", "A"), PlayerData!$M:$M,PlayerData!R:R,""),
_xlfn.XLOOKUP(_xlfn.CONCAT(2,"-",$A331, "-", "A"), PlayerData!$M:$M,PlayerData!R:R,""),
_xlfn.XLOOKUP(_xlfn.CONCAT(3,"-",$A331, "-", "A"), PlayerData!$M:$M,PlayerData!R:R,""),
_xlfn.XLOOKUP(_xlfn.CONCAT(4,"-",$A331, "-", "A"), PlayerData!$M:$M,PlayerData!R:R,""),
_xlfn.XLOOKUP(_xlfn.CONCAT(5,"-",$A331, "-", "A"), PlayerData!$M:$M,PlayerData!R:R,""),
_xlfn.XLOOKUP(_xlfn.CONCAT(6,"-",$A331, "-", "A"), PlayerData!$M:$M,PlayerData!R:R,""),
_xlfn.XLOOKUP(_xlfn.CONCAT(7,"-",$A331, "-", "A"), PlayerData!$M:$M,PlayerData!R:R,""),
_xlfn.XLOOKUP(_xlfn.CONCAT(8,"-",$A331, "-", "A"), PlayerData!$M:$M,PlayerData!R:R,""),
_xlfn.XLOOKUP(_xlfn.CONCAT(9,"-",$A331, "-", "A"), PlayerData!$M:$M,PlayerData!R:R,""),
_xlfn.XLOOKUP(_xlfn.CONCAT(10,"-",$A331, "-", "A"), PlayerData!$M:$M,PlayerData!R:R,""),
_xlfn.XLOOKUP(_xlfn.CONCAT(11,"-",$A331, "-", "A"), PlayerData!$M:$M,PlayerData!R:R,""),
_xlfn.XLOOKUP(_xlfn.CONCAT(12,"-",$A331, "-", "A"), PlayerData!$M:$M,PlayerData!R:R,""),
_xlfn.XLOOKUP(_xlfn.CONCAT(13,"-",$A331, "-", "A"), PlayerData!$M:$M,PlayerData!R:R,""),
_xlfn.XLOOKUP(_xlfn.CONCAT(14,"-",$A331, "-", "A"), PlayerData!$M:$M,PlayerData!R:R,""),
_xlfn.XLOOKUP(_xlfn.CONCAT(15,"-",$A331, "-", "A"), PlayerData!$M:$M,PlayerData!R:R,""),
_xlfn.XLOOKUP(_xlfn.CONCAT(16,"-",$A331, "-", "A"), PlayerData!$M:$M,PlayerData!R:R,""),
_xlfn.XLOOKUP(_xlfn.CONCAT(17,"-",$A331, "-", "A"), PlayerData!$M:$M,PlayerData!R:R,""),
_xlfn.XLOOKUP(_xlfn.CONCAT(18,"-",$A331, "-", "A"), PlayerData!$M:$M,PlayerData!R:R,"")))</f>
        <v>0.66</v>
      </c>
      <c r="N331" s="134">
        <f t="shared" si="35"/>
        <v>0</v>
      </c>
      <c r="O331" s="134">
        <f t="shared" si="36"/>
        <v>0</v>
      </c>
      <c r="P331" s="73">
        <f t="shared" si="37"/>
        <v>8.8948787061994619</v>
      </c>
      <c r="Q331" s="132" cm="1">
        <f t="array" ref="Q331">IF(OR($A331=Solver!$T$12:$T$201),0,SUMPRODUCT($H331:$J331,$T$4:$V$4))</f>
        <v>0</v>
      </c>
      <c r="R331" s="73" cm="1">
        <f t="array" ref="R331">IF(OR($A331=Solver!$T$12:$T$201),0, SUMPRODUCT($N331:$P331, $T$4:$V$4))</f>
        <v>8.8948787061994619</v>
      </c>
    </row>
    <row r="332" spans="1:18">
      <c r="A332" s="55">
        <v>330</v>
      </c>
      <c r="B332" s="55" t="str">
        <f>_xlfn.XLOOKUP($A332, PlayerData!$B$3:$B$394, PlayerData!C$3:C$394)</f>
        <v>BUR</v>
      </c>
      <c r="C332" s="55" t="str">
        <f>_xlfn.XLOOKUP($A332, PlayerData!$B$3:$B$394, PlayerData!D$3:D$394)</f>
        <v>D</v>
      </c>
      <c r="D332" s="31" t="str">
        <f>_xlfn.XLOOKUP($A332, PlayerData!$B$3:$B$394, PlayerData!E$3:E$394)</f>
        <v>Pieters</v>
      </c>
      <c r="E332" s="136" cm="1">
        <f t="array" ref="E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"H"), PlayerData!$G:$G,PlayerData!H:H,""),
_xlfn.XLOOKUP(_xlfn.CONCAT(1,"-",$A332, "-", "H"), PlayerData!$G:$G,PlayerData!H:H,""),
_xlfn.XLOOKUP(_xlfn.CONCAT(2,"-",$A332, "-", "H"), PlayerData!$G:$G,PlayerData!H:H,""),
_xlfn.XLOOKUP(_xlfn.CONCAT(3,"-",$A332, "-", "H"), PlayerData!$G:$G,PlayerData!H:H,""),
_xlfn.XLOOKUP(_xlfn.CONCAT(4,"-",$A332, "-", "H"), PlayerData!$G:$G,PlayerData!H:H,""),
_xlfn.XLOOKUP(_xlfn.CONCAT(5,"-",$A332, "-", "H"), PlayerData!$G:$G,PlayerData!H:H,""),
_xlfn.XLOOKUP(_xlfn.CONCAT(6,"-",$A332, "-", "H"), PlayerData!$G:$G,PlayerData!H:H,""),
_xlfn.XLOOKUP(_xlfn.CONCAT(7,"-",$A332, "-", "H"), PlayerData!$G:$G,PlayerData!H:H,""),
_xlfn.XLOOKUP(_xlfn.CONCAT(8,"-",$A332, "-", "H"), PlayerData!$G:$G,PlayerData!H:H,""),
_xlfn.XLOOKUP(_xlfn.CONCAT(9,"-",$A332, "-", "H"), PlayerData!$G:$G,PlayerData!H:H,""),
_xlfn.XLOOKUP(_xlfn.CONCAT(10,"-",$A332, "-", "H"), PlayerData!$G:$G,PlayerData!H:H,""),
_xlfn.XLOOKUP(_xlfn.CONCAT(11,"-",$A332, "-", "H"), PlayerData!$G:$G,PlayerData!H:H,""),
_xlfn.XLOOKUP(_xlfn.CONCAT(12,"-",$A332, "-", "H"), PlayerData!$G:$G,PlayerData!H:H,""),
_xlfn.XLOOKUP(_xlfn.CONCAT(13,"-",$A332, "-", "H"), PlayerData!$G:$G,PlayerData!H:H,""),
_xlfn.XLOOKUP(_xlfn.CONCAT(14,"-",$A332, "-", "H"), PlayerData!$G:$G,PlayerData!H:H,""),
_xlfn.XLOOKUP(_xlfn.CONCAT(15,"-",$A332, "-", "H"), PlayerData!$G:$G,PlayerData!H:H,""),
_xlfn.XLOOKUP(_xlfn.CONCAT(16,"-",$A332, "-", "H"), PlayerData!$G:$G,PlayerData!H:H,""),
_xlfn.XLOOKUP(_xlfn.CONCAT(17,"-",$A332, "-", "H"), PlayerData!$G:$G,PlayerData!H:H,""),
_xlfn.XLOOKUP(_xlfn.CONCAT(18,"-",$A332, "-", "H"), PlayerData!$G:$G,PlayerData!H:H,"")))</f>
        <v>0.33</v>
      </c>
      <c r="F332" s="136" cm="1">
        <f t="array" ref="F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"H"), PlayerData!$G:$G,PlayerData!I:I,""),
_xlfn.XLOOKUP(_xlfn.CONCAT(1,"-",$A332, "-", "H"), PlayerData!$G:$G,PlayerData!I:I,""),
_xlfn.XLOOKUP(_xlfn.CONCAT(2,"-",$A332, "-", "H"), PlayerData!$G:$G,PlayerData!I:I,""),
_xlfn.XLOOKUP(_xlfn.CONCAT(3,"-",$A332, "-", "H"), PlayerData!$G:$G,PlayerData!I:I,""),
_xlfn.XLOOKUP(_xlfn.CONCAT(4,"-",$A332, "-", "H"), PlayerData!$G:$G,PlayerData!I:I,""),
_xlfn.XLOOKUP(_xlfn.CONCAT(5,"-",$A332, "-", "H"), PlayerData!$G:$G,PlayerData!I:I,""),
_xlfn.XLOOKUP(_xlfn.CONCAT(6,"-",$A332, "-", "H"), PlayerData!$G:$G,PlayerData!I:I,""),
_xlfn.XLOOKUP(_xlfn.CONCAT(7,"-",$A332, "-", "H"), PlayerData!$G:$G,PlayerData!I:I,""),
_xlfn.XLOOKUP(_xlfn.CONCAT(8,"-",$A332, "-", "H"), PlayerData!$G:$G,PlayerData!I:I,""),
_xlfn.XLOOKUP(_xlfn.CONCAT(9,"-",$A332, "-", "H"), PlayerData!$G:$G,PlayerData!I:I,""),
_xlfn.XLOOKUP(_xlfn.CONCAT(10,"-",$A332, "-", "H"), PlayerData!$G:$G,PlayerData!I:I,""),
_xlfn.XLOOKUP(_xlfn.CONCAT(11,"-",$A332, "-", "H"), PlayerData!$G:$G,PlayerData!I:I,""),
_xlfn.XLOOKUP(_xlfn.CONCAT(12,"-",$A332, "-", "H"), PlayerData!$G:$G,PlayerData!I:I,""),
_xlfn.XLOOKUP(_xlfn.CONCAT(13,"-",$A332, "-", "H"), PlayerData!$G:$G,PlayerData!I:I,""),
_xlfn.XLOOKUP(_xlfn.CONCAT(14,"-",$A332, "-", "H"), PlayerData!$G:$G,PlayerData!I:I,""),
_xlfn.XLOOKUP(_xlfn.CONCAT(15,"-",$A332, "-", "H"), PlayerData!$G:$G,PlayerData!I:I,""),
_xlfn.XLOOKUP(_xlfn.CONCAT(16,"-",$A332, "-", "H"), PlayerData!$G:$G,PlayerData!I:I,""),
_xlfn.XLOOKUP(_xlfn.CONCAT(17,"-",$A332, "-", "H"), PlayerData!$G:$G,PlayerData!I:I,""),
_xlfn.XLOOKUP(_xlfn.CONCAT(18,"-",$A332, "-", "H"), PlayerData!$G:$G,PlayerData!I:I,"")))</f>
        <v>0</v>
      </c>
      <c r="G332" s="90" cm="1">
        <f t="array" ref="G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"H"), PlayerData!$G:$G,PlayerData!L:L,""),
_xlfn.XLOOKUP(_xlfn.CONCAT(1,"-",$A332, "-", "H"), PlayerData!$G:$G,PlayerData!L:L,""),
_xlfn.XLOOKUP(_xlfn.CONCAT(2,"-",$A332, "-", "H"), PlayerData!$G:$G,PlayerData!L:L,""),
_xlfn.XLOOKUP(_xlfn.CONCAT(3,"-",$A332, "-", "H"), PlayerData!$G:$G,PlayerData!L:L,""),
_xlfn.XLOOKUP(_xlfn.CONCAT(4,"-",$A332, "-", "H"), PlayerData!$G:$G,PlayerData!L:L,""),
_xlfn.XLOOKUP(_xlfn.CONCAT(5,"-",$A332, "-", "H"), PlayerData!$G:$G,PlayerData!L:L,""),
_xlfn.XLOOKUP(_xlfn.CONCAT(6,"-",$A332, "-", "H"), PlayerData!$G:$G,PlayerData!L:L,""),
_xlfn.XLOOKUP(_xlfn.CONCAT(7,"-",$A332, "-", "H"), PlayerData!$G:$G,PlayerData!L:L,""),
_xlfn.XLOOKUP(_xlfn.CONCAT(8,"-",$A332, "-", "H"), PlayerData!$G:$G,PlayerData!L:L,""),
_xlfn.XLOOKUP(_xlfn.CONCAT(9,"-",$A332, "-", "H"), PlayerData!$G:$G,PlayerData!L:L,""),
_xlfn.XLOOKUP(_xlfn.CONCAT(10,"-",$A332, "-", "H"), PlayerData!$G:$G,PlayerData!L:L,""),
_xlfn.XLOOKUP(_xlfn.CONCAT(11,"-",$A332, "-", "H"), PlayerData!$G:$G,PlayerData!L:L,""),
_xlfn.XLOOKUP(_xlfn.CONCAT(12,"-",$A332, "-", "H"), PlayerData!$G:$G,PlayerData!L:L,""),
_xlfn.XLOOKUP(_xlfn.CONCAT(13,"-",$A332, "-", "H"), PlayerData!$G:$G,PlayerData!L:L,""),
_xlfn.XLOOKUP(_xlfn.CONCAT(14,"-",$A332, "-", "H"), PlayerData!$G:$G,PlayerData!L:L,""),
_xlfn.XLOOKUP(_xlfn.CONCAT(15,"-",$A332, "-", "H"), PlayerData!$G:$G,PlayerData!L:L,""),
_xlfn.XLOOKUP(_xlfn.CONCAT(16,"-",$A332, "-", "H"), PlayerData!$G:$G,PlayerData!L:L,""),
_xlfn.XLOOKUP(_xlfn.CONCAT(17,"-",$A332, "-", "H"), PlayerData!$G:$G,PlayerData!L:L,""),
_xlfn.XLOOKUP(_xlfn.CONCAT(18,"-",$A332, "-", "H"), PlayerData!$G:$G,PlayerData!L:L,"")))</f>
        <v>0.89999999999999991</v>
      </c>
      <c r="H332" s="132">
        <f t="shared" si="32"/>
        <v>7.4999999999999991</v>
      </c>
      <c r="I332" s="132">
        <f t="shared" si="33"/>
        <v>0</v>
      </c>
      <c r="J332" s="72">
        <f t="shared" si="34"/>
        <v>12.129380053908356</v>
      </c>
      <c r="K332" s="138" cm="1">
        <f t="array" ref="K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"A"), PlayerData!$M:$M,PlayerData!N:N,""),
_xlfn.XLOOKUP(_xlfn.CONCAT(1,"-",$A332, "-", "A"), PlayerData!$M:$M,PlayerData!N:N,""),
_xlfn.XLOOKUP(_xlfn.CONCAT(2,"-",$A332, "-", "A"), PlayerData!$M:$M,PlayerData!N:N,""),
_xlfn.XLOOKUP(_xlfn.CONCAT(3,"-",$A332, "-", "A"), PlayerData!$M:$M,PlayerData!N:N,""),
_xlfn.XLOOKUP(_xlfn.CONCAT(4,"-",$A332, "-", "A"), PlayerData!$M:$M,PlayerData!N:N,""),
_xlfn.XLOOKUP(_xlfn.CONCAT(5,"-",$A332, "-", "A"), PlayerData!$M:$M,PlayerData!N:N,""),
_xlfn.XLOOKUP(_xlfn.CONCAT(6,"-",$A332, "-", "A"), PlayerData!$M:$M,PlayerData!N:N,""),
_xlfn.XLOOKUP(_xlfn.CONCAT(7,"-",$A332, "-", "A"), PlayerData!$M:$M,PlayerData!N:N,""),
_xlfn.XLOOKUP(_xlfn.CONCAT(8,"-",$A332, "-", "A"), PlayerData!$M:$M,PlayerData!N:N,""),
_xlfn.XLOOKUP(_xlfn.CONCAT(9,"-",$A332, "-", "A"), PlayerData!$M:$M,PlayerData!N:N,""),
_xlfn.XLOOKUP(_xlfn.CONCAT(10,"-",$A332, "-", "A"), PlayerData!$M:$M,PlayerData!N:N,""),
_xlfn.XLOOKUP(_xlfn.CONCAT(11,"-",$A332, "-", "A"), PlayerData!$M:$M,PlayerData!N:N,""),
_xlfn.XLOOKUP(_xlfn.CONCAT(12,"-",$A332, "-", "A"), PlayerData!$M:$M,PlayerData!N:N,""),
_xlfn.XLOOKUP(_xlfn.CONCAT(13,"-",$A332, "-", "A"), PlayerData!$M:$M,PlayerData!N:N,""),
_xlfn.XLOOKUP(_xlfn.CONCAT(14,"-",$A332, "-", "A"), PlayerData!$M:$M,PlayerData!N:N,""),
_xlfn.XLOOKUP(_xlfn.CONCAT(15,"-",$A332, "-", "A"), PlayerData!$M:$M,PlayerData!N:N,""),
_xlfn.XLOOKUP(_xlfn.CONCAT(16,"-",$A332, "-", "A"), PlayerData!$M:$M,PlayerData!N:N,""),
_xlfn.XLOOKUP(_xlfn.CONCAT(17,"-",$A332, "-", "A"), PlayerData!$M:$M,PlayerData!N:N,""),
_xlfn.XLOOKUP(_xlfn.CONCAT(18,"-",$A332, "-", "A"), PlayerData!$M:$M,PlayerData!N:N,"")))</f>
        <v>1</v>
      </c>
      <c r="L332" s="138" cm="1">
        <f t="array" ref="L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"A"), PlayerData!$M:$M,PlayerData!O:O,""),
_xlfn.XLOOKUP(_xlfn.CONCAT(1,"-",$A332, "-", "A"), PlayerData!$M:$M,PlayerData!O:O,""),
_xlfn.XLOOKUP(_xlfn.CONCAT(2,"-",$A332, "-", "A"), PlayerData!$M:$M,PlayerData!O:O,""),
_xlfn.XLOOKUP(_xlfn.CONCAT(3,"-",$A332, "-", "A"), PlayerData!$M:$M,PlayerData!O:O,""),
_xlfn.XLOOKUP(_xlfn.CONCAT(4,"-",$A332, "-", "A"), PlayerData!$M:$M,PlayerData!O:O,""),
_xlfn.XLOOKUP(_xlfn.CONCAT(5,"-",$A332, "-", "A"), PlayerData!$M:$M,PlayerData!O:O,""),
_xlfn.XLOOKUP(_xlfn.CONCAT(6,"-",$A332, "-", "A"), PlayerData!$M:$M,PlayerData!O:O,""),
_xlfn.XLOOKUP(_xlfn.CONCAT(7,"-",$A332, "-", "A"), PlayerData!$M:$M,PlayerData!O:O,""),
_xlfn.XLOOKUP(_xlfn.CONCAT(8,"-",$A332, "-", "A"), PlayerData!$M:$M,PlayerData!O:O,""),
_xlfn.XLOOKUP(_xlfn.CONCAT(9,"-",$A332, "-", "A"), PlayerData!$M:$M,PlayerData!O:O,""),
_xlfn.XLOOKUP(_xlfn.CONCAT(10,"-",$A332, "-", "A"), PlayerData!$M:$M,PlayerData!O:O,""),
_xlfn.XLOOKUP(_xlfn.CONCAT(11,"-",$A332, "-", "A"), PlayerData!$M:$M,PlayerData!O:O,""),
_xlfn.XLOOKUP(_xlfn.CONCAT(12,"-",$A332, "-", "A"), PlayerData!$M:$M,PlayerData!O:O,""),
_xlfn.XLOOKUP(_xlfn.CONCAT(13,"-",$A332, "-", "A"), PlayerData!$M:$M,PlayerData!O:O,""),
_xlfn.XLOOKUP(_xlfn.CONCAT(14,"-",$A332, "-", "A"), PlayerData!$M:$M,PlayerData!O:O,""),
_xlfn.XLOOKUP(_xlfn.CONCAT(15,"-",$A332, "-", "A"), PlayerData!$M:$M,PlayerData!O:O,""),
_xlfn.XLOOKUP(_xlfn.CONCAT(16,"-",$A332, "-", "A"), PlayerData!$M:$M,PlayerData!O:O,""),
_xlfn.XLOOKUP(_xlfn.CONCAT(17,"-",$A332, "-", "A"), PlayerData!$M:$M,PlayerData!O:O,""),
_xlfn.XLOOKUP(_xlfn.CONCAT(18,"-",$A332, "-", "A"), PlayerData!$M:$M,PlayerData!O:O,"")))</f>
        <v>0</v>
      </c>
      <c r="M332" s="96" cm="1">
        <f t="array" ref="M33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_xlfn.XLOOKUP(_xlfn.CONCAT(0,"-",$A332, "-", "A"), PlayerData!$M:$M,PlayerData!R:R,""),
_xlfn.XLOOKUP(_xlfn.CONCAT(1,"-",$A332, "-", "A"), PlayerData!$M:$M,PlayerData!R:R,""),
_xlfn.XLOOKUP(_xlfn.CONCAT(2,"-",$A332, "-", "A"), PlayerData!$M:$M,PlayerData!R:R,""),
_xlfn.XLOOKUP(_xlfn.CONCAT(3,"-",$A332, "-", "A"), PlayerData!$M:$M,PlayerData!R:R,""),
_xlfn.XLOOKUP(_xlfn.CONCAT(4,"-",$A332, "-", "A"), PlayerData!$M:$M,PlayerData!R:R,""),
_xlfn.XLOOKUP(_xlfn.CONCAT(5,"-",$A332, "-", "A"), PlayerData!$M:$M,PlayerData!R:R,""),
_xlfn.XLOOKUP(_xlfn.CONCAT(6,"-",$A332, "-", "A"), PlayerData!$M:$M,PlayerData!R:R,""),
_xlfn.XLOOKUP(_xlfn.CONCAT(7,"-",$A332, "-", "A"), PlayerData!$M:$M,PlayerData!R:R,""),
_xlfn.XLOOKUP(_xlfn.CONCAT(8,"-",$A332, "-", "A"), PlayerData!$M:$M,PlayerData!R:R,""),
_xlfn.XLOOKUP(_xlfn.CONCAT(9,"-",$A332, "-", "A"), PlayerData!$M:$M,PlayerData!R:R,""),
_xlfn.XLOOKUP(_xlfn.CONCAT(10,"-",$A332, "-", "A"), PlayerData!$M:$M,PlayerData!R:R,""),
_xlfn.XLOOKUP(_xlfn.CONCAT(11,"-",$A332, "-", "A"), PlayerData!$M:$M,PlayerData!R:R,""),
_xlfn.XLOOKUP(_xlfn.CONCAT(12,"-",$A332, "-", "A"), PlayerData!$M:$M,PlayerData!R:R,""),
_xlfn.XLOOKUP(_xlfn.CONCAT(13,"-",$A332, "-", "A"), PlayerData!$M:$M,PlayerData!R:R,""),
_xlfn.XLOOKUP(_xlfn.CONCAT(14,"-",$A332, "-", "A"), PlayerData!$M:$M,PlayerData!R:R,""),
_xlfn.XLOOKUP(_xlfn.CONCAT(15,"-",$A332, "-", "A"), PlayerData!$M:$M,PlayerData!R:R,""),
_xlfn.XLOOKUP(_xlfn.CONCAT(16,"-",$A332, "-", "A"), PlayerData!$M:$M,PlayerData!R:R,""),
_xlfn.XLOOKUP(_xlfn.CONCAT(17,"-",$A332, "-", "A"), PlayerData!$M:$M,PlayerData!R:R,""),
_xlfn.XLOOKUP(_xlfn.CONCAT(18,"-",$A332, "-", "A"), PlayerData!$M:$M,PlayerData!R:R,"")))</f>
        <v>0.72</v>
      </c>
      <c r="N332" s="134">
        <f t="shared" si="35"/>
        <v>22.727272727272727</v>
      </c>
      <c r="O332" s="134">
        <f t="shared" si="36"/>
        <v>0</v>
      </c>
      <c r="P332" s="73">
        <f t="shared" si="37"/>
        <v>9.703504043126685</v>
      </c>
      <c r="Q332" s="132" cm="1">
        <f t="array" ref="Q332">IF(OR($A332=Solver!$T$12:$T$201),0,SUMPRODUCT($H332:$J332,$T$4:$V$4))</f>
        <v>12.129380053908356</v>
      </c>
      <c r="R332" s="73" cm="1">
        <f t="array" ref="R332">IF(OR($A332=Solver!$T$12:$T$201),0, SUMPRODUCT($N332:$P332, $T$4:$V$4))</f>
        <v>9.703504043126685</v>
      </c>
    </row>
    <row r="333" spans="1:18">
      <c r="A333" s="55">
        <v>331</v>
      </c>
      <c r="B333" s="55" t="str">
        <f>_xlfn.XLOOKUP($A333, PlayerData!$B$3:$B$394, PlayerData!C$3:C$394)</f>
        <v>LEI</v>
      </c>
      <c r="C333" s="55" t="str">
        <f>_xlfn.XLOOKUP($A333, PlayerData!$B$3:$B$394, PlayerData!D$3:D$394)</f>
        <v>D</v>
      </c>
      <c r="D333" s="31" t="str">
        <f>_xlfn.XLOOKUP($A333, PlayerData!$B$3:$B$394, PlayerData!E$3:E$394)</f>
        <v>Justin</v>
      </c>
      <c r="E333" s="136" cm="1">
        <f t="array" ref="E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"H"), PlayerData!$G:$G,PlayerData!H:H,""),
_xlfn.XLOOKUP(_xlfn.CONCAT(1,"-",$A333, "-", "H"), PlayerData!$G:$G,PlayerData!H:H,""),
_xlfn.XLOOKUP(_xlfn.CONCAT(2,"-",$A333, "-", "H"), PlayerData!$G:$G,PlayerData!H:H,""),
_xlfn.XLOOKUP(_xlfn.CONCAT(3,"-",$A333, "-", "H"), PlayerData!$G:$G,PlayerData!H:H,""),
_xlfn.XLOOKUP(_xlfn.CONCAT(4,"-",$A333, "-", "H"), PlayerData!$G:$G,PlayerData!H:H,""),
_xlfn.XLOOKUP(_xlfn.CONCAT(5,"-",$A333, "-", "H"), PlayerData!$G:$G,PlayerData!H:H,""),
_xlfn.XLOOKUP(_xlfn.CONCAT(6,"-",$A333, "-", "H"), PlayerData!$G:$G,PlayerData!H:H,""),
_xlfn.XLOOKUP(_xlfn.CONCAT(7,"-",$A333, "-", "H"), PlayerData!$G:$G,PlayerData!H:H,""),
_xlfn.XLOOKUP(_xlfn.CONCAT(8,"-",$A333, "-", "H"), PlayerData!$G:$G,PlayerData!H:H,""),
_xlfn.XLOOKUP(_xlfn.CONCAT(9,"-",$A333, "-", "H"), PlayerData!$G:$G,PlayerData!H:H,""),
_xlfn.XLOOKUP(_xlfn.CONCAT(10,"-",$A333, "-", "H"), PlayerData!$G:$G,PlayerData!H:H,""),
_xlfn.XLOOKUP(_xlfn.CONCAT(11,"-",$A333, "-", "H"), PlayerData!$G:$G,PlayerData!H:H,""),
_xlfn.XLOOKUP(_xlfn.CONCAT(12,"-",$A333, "-", "H"), PlayerData!$G:$G,PlayerData!H:H,""),
_xlfn.XLOOKUP(_xlfn.CONCAT(13,"-",$A333, "-", "H"), PlayerData!$G:$G,PlayerData!H:H,""),
_xlfn.XLOOKUP(_xlfn.CONCAT(14,"-",$A333, "-", "H"), PlayerData!$G:$G,PlayerData!H:H,""),
_xlfn.XLOOKUP(_xlfn.CONCAT(15,"-",$A333, "-", "H"), PlayerData!$G:$G,PlayerData!H:H,""),
_xlfn.XLOOKUP(_xlfn.CONCAT(16,"-",$A333, "-", "H"), PlayerData!$G:$G,PlayerData!H:H,""),
_xlfn.XLOOKUP(_xlfn.CONCAT(17,"-",$A333, "-", "H"), PlayerData!$G:$G,PlayerData!H:H,""),
_xlfn.XLOOKUP(_xlfn.CONCAT(18,"-",$A333, "-", "H"), PlayerData!$G:$G,PlayerData!H:H,"")))</f>
        <v>0.2</v>
      </c>
      <c r="F333" s="136" cm="1">
        <f t="array" ref="F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"H"), PlayerData!$G:$G,PlayerData!I:I,""),
_xlfn.XLOOKUP(_xlfn.CONCAT(1,"-",$A333, "-", "H"), PlayerData!$G:$G,PlayerData!I:I,""),
_xlfn.XLOOKUP(_xlfn.CONCAT(2,"-",$A333, "-", "H"), PlayerData!$G:$G,PlayerData!I:I,""),
_xlfn.XLOOKUP(_xlfn.CONCAT(3,"-",$A333, "-", "H"), PlayerData!$G:$G,PlayerData!I:I,""),
_xlfn.XLOOKUP(_xlfn.CONCAT(4,"-",$A333, "-", "H"), PlayerData!$G:$G,PlayerData!I:I,""),
_xlfn.XLOOKUP(_xlfn.CONCAT(5,"-",$A333, "-", "H"), PlayerData!$G:$G,PlayerData!I:I,""),
_xlfn.XLOOKUP(_xlfn.CONCAT(6,"-",$A333, "-", "H"), PlayerData!$G:$G,PlayerData!I:I,""),
_xlfn.XLOOKUP(_xlfn.CONCAT(7,"-",$A333, "-", "H"), PlayerData!$G:$G,PlayerData!I:I,""),
_xlfn.XLOOKUP(_xlfn.CONCAT(8,"-",$A333, "-", "H"), PlayerData!$G:$G,PlayerData!I:I,""),
_xlfn.XLOOKUP(_xlfn.CONCAT(9,"-",$A333, "-", "H"), PlayerData!$G:$G,PlayerData!I:I,""),
_xlfn.XLOOKUP(_xlfn.CONCAT(10,"-",$A333, "-", "H"), PlayerData!$G:$G,PlayerData!I:I,""),
_xlfn.XLOOKUP(_xlfn.CONCAT(11,"-",$A333, "-", "H"), PlayerData!$G:$G,PlayerData!I:I,""),
_xlfn.XLOOKUP(_xlfn.CONCAT(12,"-",$A333, "-", "H"), PlayerData!$G:$G,PlayerData!I:I,""),
_xlfn.XLOOKUP(_xlfn.CONCAT(13,"-",$A333, "-", "H"), PlayerData!$G:$G,PlayerData!I:I,""),
_xlfn.XLOOKUP(_xlfn.CONCAT(14,"-",$A333, "-", "H"), PlayerData!$G:$G,PlayerData!I:I,""),
_xlfn.XLOOKUP(_xlfn.CONCAT(15,"-",$A333, "-", "H"), PlayerData!$G:$G,PlayerData!I:I,""),
_xlfn.XLOOKUP(_xlfn.CONCAT(16,"-",$A333, "-", "H"), PlayerData!$G:$G,PlayerData!I:I,""),
_xlfn.XLOOKUP(_xlfn.CONCAT(17,"-",$A333, "-", "H"), PlayerData!$G:$G,PlayerData!I:I,""),
_xlfn.XLOOKUP(_xlfn.CONCAT(18,"-",$A333, "-", "H"), PlayerData!$G:$G,PlayerData!I:I,"")))</f>
        <v>0</v>
      </c>
      <c r="G333" s="90" cm="1">
        <f t="array" ref="G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"H"), PlayerData!$G:$G,PlayerData!L:L,""),
_xlfn.XLOOKUP(_xlfn.CONCAT(1,"-",$A333, "-", "H"), PlayerData!$G:$G,PlayerData!L:L,""),
_xlfn.XLOOKUP(_xlfn.CONCAT(2,"-",$A333, "-", "H"), PlayerData!$G:$G,PlayerData!L:L,""),
_xlfn.XLOOKUP(_xlfn.CONCAT(3,"-",$A333, "-", "H"), PlayerData!$G:$G,PlayerData!L:L,""),
_xlfn.XLOOKUP(_xlfn.CONCAT(4,"-",$A333, "-", "H"), PlayerData!$G:$G,PlayerData!L:L,""),
_xlfn.XLOOKUP(_xlfn.CONCAT(5,"-",$A333, "-", "H"), PlayerData!$G:$G,PlayerData!L:L,""),
_xlfn.XLOOKUP(_xlfn.CONCAT(6,"-",$A333, "-", "H"), PlayerData!$G:$G,PlayerData!L:L,""),
_xlfn.XLOOKUP(_xlfn.CONCAT(7,"-",$A333, "-", "H"), PlayerData!$G:$G,PlayerData!L:L,""),
_xlfn.XLOOKUP(_xlfn.CONCAT(8,"-",$A333, "-", "H"), PlayerData!$G:$G,PlayerData!L:L,""),
_xlfn.XLOOKUP(_xlfn.CONCAT(9,"-",$A333, "-", "H"), PlayerData!$G:$G,PlayerData!L:L,""),
_xlfn.XLOOKUP(_xlfn.CONCAT(10,"-",$A333, "-", "H"), PlayerData!$G:$G,PlayerData!L:L,""),
_xlfn.XLOOKUP(_xlfn.CONCAT(11,"-",$A333, "-", "H"), PlayerData!$G:$G,PlayerData!L:L,""),
_xlfn.XLOOKUP(_xlfn.CONCAT(12,"-",$A333, "-", "H"), PlayerData!$G:$G,PlayerData!L:L,""),
_xlfn.XLOOKUP(_xlfn.CONCAT(13,"-",$A333, "-", "H"), PlayerData!$G:$G,PlayerData!L:L,""),
_xlfn.XLOOKUP(_xlfn.CONCAT(14,"-",$A333, "-", "H"), PlayerData!$G:$G,PlayerData!L:L,""),
_xlfn.XLOOKUP(_xlfn.CONCAT(15,"-",$A333, "-", "H"), PlayerData!$G:$G,PlayerData!L:L,""),
_xlfn.XLOOKUP(_xlfn.CONCAT(16,"-",$A333, "-", "H"), PlayerData!$G:$G,PlayerData!L:L,""),
_xlfn.XLOOKUP(_xlfn.CONCAT(17,"-",$A333, "-", "H"), PlayerData!$G:$G,PlayerData!L:L,""),
_xlfn.XLOOKUP(_xlfn.CONCAT(18,"-",$A333, "-", "H"), PlayerData!$G:$G,PlayerData!L:L,"")))</f>
        <v>0.15</v>
      </c>
      <c r="H333" s="132">
        <f t="shared" si="32"/>
        <v>4.545454545454545</v>
      </c>
      <c r="I333" s="132">
        <f t="shared" si="33"/>
        <v>0</v>
      </c>
      <c r="J333" s="72">
        <f t="shared" si="34"/>
        <v>2.0215633423180597</v>
      </c>
      <c r="K333" s="138" cm="1">
        <f t="array" ref="K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"A"), PlayerData!$M:$M,PlayerData!N:N,""),
_xlfn.XLOOKUP(_xlfn.CONCAT(1,"-",$A333, "-", "A"), PlayerData!$M:$M,PlayerData!N:N,""),
_xlfn.XLOOKUP(_xlfn.CONCAT(2,"-",$A333, "-", "A"), PlayerData!$M:$M,PlayerData!N:N,""),
_xlfn.XLOOKUP(_xlfn.CONCAT(3,"-",$A333, "-", "A"), PlayerData!$M:$M,PlayerData!N:N,""),
_xlfn.XLOOKUP(_xlfn.CONCAT(4,"-",$A333, "-", "A"), PlayerData!$M:$M,PlayerData!N:N,""),
_xlfn.XLOOKUP(_xlfn.CONCAT(5,"-",$A333, "-", "A"), PlayerData!$M:$M,PlayerData!N:N,""),
_xlfn.XLOOKUP(_xlfn.CONCAT(6,"-",$A333, "-", "A"), PlayerData!$M:$M,PlayerData!N:N,""),
_xlfn.XLOOKUP(_xlfn.CONCAT(7,"-",$A333, "-", "A"), PlayerData!$M:$M,PlayerData!N:N,""),
_xlfn.XLOOKUP(_xlfn.CONCAT(8,"-",$A333, "-", "A"), PlayerData!$M:$M,PlayerData!N:N,""),
_xlfn.XLOOKUP(_xlfn.CONCAT(9,"-",$A333, "-", "A"), PlayerData!$M:$M,PlayerData!N:N,""),
_xlfn.XLOOKUP(_xlfn.CONCAT(10,"-",$A333, "-", "A"), PlayerData!$M:$M,PlayerData!N:N,""),
_xlfn.XLOOKUP(_xlfn.CONCAT(11,"-",$A333, "-", "A"), PlayerData!$M:$M,PlayerData!N:N,""),
_xlfn.XLOOKUP(_xlfn.CONCAT(12,"-",$A333, "-", "A"), PlayerData!$M:$M,PlayerData!N:N,""),
_xlfn.XLOOKUP(_xlfn.CONCAT(13,"-",$A333, "-", "A"), PlayerData!$M:$M,PlayerData!N:N,""),
_xlfn.XLOOKUP(_xlfn.CONCAT(14,"-",$A333, "-", "A"), PlayerData!$M:$M,PlayerData!N:N,""),
_xlfn.XLOOKUP(_xlfn.CONCAT(15,"-",$A333, "-", "A"), PlayerData!$M:$M,PlayerData!N:N,""),
_xlfn.XLOOKUP(_xlfn.CONCAT(16,"-",$A333, "-", "A"), PlayerData!$M:$M,PlayerData!N:N,""),
_xlfn.XLOOKUP(_xlfn.CONCAT(17,"-",$A333, "-", "A"), PlayerData!$M:$M,PlayerData!N:N,""),
_xlfn.XLOOKUP(_xlfn.CONCAT(18,"-",$A333, "-", "A"), PlayerData!$M:$M,PlayerData!N:N,"")))</f>
        <v>0.5</v>
      </c>
      <c r="L333" s="138" cm="1">
        <f t="array" ref="L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"A"), PlayerData!$M:$M,PlayerData!O:O,""),
_xlfn.XLOOKUP(_xlfn.CONCAT(1,"-",$A333, "-", "A"), PlayerData!$M:$M,PlayerData!O:O,""),
_xlfn.XLOOKUP(_xlfn.CONCAT(2,"-",$A333, "-", "A"), PlayerData!$M:$M,PlayerData!O:O,""),
_xlfn.XLOOKUP(_xlfn.CONCAT(3,"-",$A333, "-", "A"), PlayerData!$M:$M,PlayerData!O:O,""),
_xlfn.XLOOKUP(_xlfn.CONCAT(4,"-",$A333, "-", "A"), PlayerData!$M:$M,PlayerData!O:O,""),
_xlfn.XLOOKUP(_xlfn.CONCAT(5,"-",$A333, "-", "A"), PlayerData!$M:$M,PlayerData!O:O,""),
_xlfn.XLOOKUP(_xlfn.CONCAT(6,"-",$A333, "-", "A"), PlayerData!$M:$M,PlayerData!O:O,""),
_xlfn.XLOOKUP(_xlfn.CONCAT(7,"-",$A333, "-", "A"), PlayerData!$M:$M,PlayerData!O:O,""),
_xlfn.XLOOKUP(_xlfn.CONCAT(8,"-",$A333, "-", "A"), PlayerData!$M:$M,PlayerData!O:O,""),
_xlfn.XLOOKUP(_xlfn.CONCAT(9,"-",$A333, "-", "A"), PlayerData!$M:$M,PlayerData!O:O,""),
_xlfn.XLOOKUP(_xlfn.CONCAT(10,"-",$A333, "-", "A"), PlayerData!$M:$M,PlayerData!O:O,""),
_xlfn.XLOOKUP(_xlfn.CONCAT(11,"-",$A333, "-", "A"), PlayerData!$M:$M,PlayerData!O:O,""),
_xlfn.XLOOKUP(_xlfn.CONCAT(12,"-",$A333, "-", "A"), PlayerData!$M:$M,PlayerData!O:O,""),
_xlfn.XLOOKUP(_xlfn.CONCAT(13,"-",$A333, "-", "A"), PlayerData!$M:$M,PlayerData!O:O,""),
_xlfn.XLOOKUP(_xlfn.CONCAT(14,"-",$A333, "-", "A"), PlayerData!$M:$M,PlayerData!O:O,""),
_xlfn.XLOOKUP(_xlfn.CONCAT(15,"-",$A333, "-", "A"), PlayerData!$M:$M,PlayerData!O:O,""),
_xlfn.XLOOKUP(_xlfn.CONCAT(16,"-",$A333, "-", "A"), PlayerData!$M:$M,PlayerData!O:O,""),
_xlfn.XLOOKUP(_xlfn.CONCAT(17,"-",$A333, "-", "A"), PlayerData!$M:$M,PlayerData!O:O,""),
_xlfn.XLOOKUP(_xlfn.CONCAT(18,"-",$A333, "-", "A"), PlayerData!$M:$M,PlayerData!O:O,"")))</f>
        <v>0</v>
      </c>
      <c r="M333" s="96" cm="1">
        <f t="array" ref="M33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_xlfn.XLOOKUP(_xlfn.CONCAT(0,"-",$A333, "-", "A"), PlayerData!$M:$M,PlayerData!R:R,""),
_xlfn.XLOOKUP(_xlfn.CONCAT(1,"-",$A333, "-", "A"), PlayerData!$M:$M,PlayerData!R:R,""),
_xlfn.XLOOKUP(_xlfn.CONCAT(2,"-",$A333, "-", "A"), PlayerData!$M:$M,PlayerData!R:R,""),
_xlfn.XLOOKUP(_xlfn.CONCAT(3,"-",$A333, "-", "A"), PlayerData!$M:$M,PlayerData!R:R,""),
_xlfn.XLOOKUP(_xlfn.CONCAT(4,"-",$A333, "-", "A"), PlayerData!$M:$M,PlayerData!R:R,""),
_xlfn.XLOOKUP(_xlfn.CONCAT(5,"-",$A333, "-", "A"), PlayerData!$M:$M,PlayerData!R:R,""),
_xlfn.XLOOKUP(_xlfn.CONCAT(6,"-",$A333, "-", "A"), PlayerData!$M:$M,PlayerData!R:R,""),
_xlfn.XLOOKUP(_xlfn.CONCAT(7,"-",$A333, "-", "A"), PlayerData!$M:$M,PlayerData!R:R,""),
_xlfn.XLOOKUP(_xlfn.CONCAT(8,"-",$A333, "-", "A"), PlayerData!$M:$M,PlayerData!R:R,""),
_xlfn.XLOOKUP(_xlfn.CONCAT(9,"-",$A333, "-", "A"), PlayerData!$M:$M,PlayerData!R:R,""),
_xlfn.XLOOKUP(_xlfn.CONCAT(10,"-",$A333, "-", "A"), PlayerData!$M:$M,PlayerData!R:R,""),
_xlfn.XLOOKUP(_xlfn.CONCAT(11,"-",$A333, "-", "A"), PlayerData!$M:$M,PlayerData!R:R,""),
_xlfn.XLOOKUP(_xlfn.CONCAT(12,"-",$A333, "-", "A"), PlayerData!$M:$M,PlayerData!R:R,""),
_xlfn.XLOOKUP(_xlfn.CONCAT(13,"-",$A333, "-", "A"), PlayerData!$M:$M,PlayerData!R:R,""),
_xlfn.XLOOKUP(_xlfn.CONCAT(14,"-",$A333, "-", "A"), PlayerData!$M:$M,PlayerData!R:R,""),
_xlfn.XLOOKUP(_xlfn.CONCAT(15,"-",$A333, "-", "A"), PlayerData!$M:$M,PlayerData!R:R,""),
_xlfn.XLOOKUP(_xlfn.CONCAT(16,"-",$A333, "-", "A"), PlayerData!$M:$M,PlayerData!R:R,""),
_xlfn.XLOOKUP(_xlfn.CONCAT(17,"-",$A333, "-", "A"), PlayerData!$M:$M,PlayerData!R:R,""),
_xlfn.XLOOKUP(_xlfn.CONCAT(18,"-",$A333, "-", "A"), PlayerData!$M:$M,PlayerData!R:R,"")))</f>
        <v>0.3</v>
      </c>
      <c r="N333" s="134">
        <f t="shared" si="35"/>
        <v>11.363636363636363</v>
      </c>
      <c r="O333" s="134">
        <f t="shared" si="36"/>
        <v>0</v>
      </c>
      <c r="P333" s="73">
        <f t="shared" si="37"/>
        <v>4.0431266846361194</v>
      </c>
      <c r="Q333" s="132" cm="1">
        <f t="array" ref="Q333">IF(OR($A333=Solver!$T$12:$T$201),0,SUMPRODUCT($H333:$J333,$T$4:$V$4))</f>
        <v>2.0215633423180597</v>
      </c>
      <c r="R333" s="73" cm="1">
        <f t="array" ref="R333">IF(OR($A333=Solver!$T$12:$T$201),0, SUMPRODUCT($N333:$P333, $T$4:$V$4))</f>
        <v>4.0431266846361194</v>
      </c>
    </row>
    <row r="334" spans="1:18">
      <c r="A334" s="55">
        <v>332</v>
      </c>
      <c r="B334" s="55" t="str">
        <f>_xlfn.XLOOKUP($A334, PlayerData!$B$3:$B$394, PlayerData!C$3:C$394)</f>
        <v>AVL</v>
      </c>
      <c r="C334" s="55" t="str">
        <f>_xlfn.XLOOKUP($A334, PlayerData!$B$3:$B$394, PlayerData!D$3:D$394)</f>
        <v>D</v>
      </c>
      <c r="D334" s="31" t="str">
        <f>_xlfn.XLOOKUP($A334, PlayerData!$B$3:$B$394, PlayerData!E$3:E$394)</f>
        <v>Konsa</v>
      </c>
      <c r="E334" s="136" cm="1">
        <f t="array" ref="E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"H"), PlayerData!$G:$G,PlayerData!H:H,""),
_xlfn.XLOOKUP(_xlfn.CONCAT(1,"-",$A334, "-", "H"), PlayerData!$G:$G,PlayerData!H:H,""),
_xlfn.XLOOKUP(_xlfn.CONCAT(2,"-",$A334, "-", "H"), PlayerData!$G:$G,PlayerData!H:H,""),
_xlfn.XLOOKUP(_xlfn.CONCAT(3,"-",$A334, "-", "H"), PlayerData!$G:$G,PlayerData!H:H,""),
_xlfn.XLOOKUP(_xlfn.CONCAT(4,"-",$A334, "-", "H"), PlayerData!$G:$G,PlayerData!H:H,""),
_xlfn.XLOOKUP(_xlfn.CONCAT(5,"-",$A334, "-", "H"), PlayerData!$G:$G,PlayerData!H:H,""),
_xlfn.XLOOKUP(_xlfn.CONCAT(6,"-",$A334, "-", "H"), PlayerData!$G:$G,PlayerData!H:H,""),
_xlfn.XLOOKUP(_xlfn.CONCAT(7,"-",$A334, "-", "H"), PlayerData!$G:$G,PlayerData!H:H,""),
_xlfn.XLOOKUP(_xlfn.CONCAT(8,"-",$A334, "-", "H"), PlayerData!$G:$G,PlayerData!H:H,""),
_xlfn.XLOOKUP(_xlfn.CONCAT(9,"-",$A334, "-", "H"), PlayerData!$G:$G,PlayerData!H:H,""),
_xlfn.XLOOKUP(_xlfn.CONCAT(10,"-",$A334, "-", "H"), PlayerData!$G:$G,PlayerData!H:H,""),
_xlfn.XLOOKUP(_xlfn.CONCAT(11,"-",$A334, "-", "H"), PlayerData!$G:$G,PlayerData!H:H,""),
_xlfn.XLOOKUP(_xlfn.CONCAT(12,"-",$A334, "-", "H"), PlayerData!$G:$G,PlayerData!H:H,""),
_xlfn.XLOOKUP(_xlfn.CONCAT(13,"-",$A334, "-", "H"), PlayerData!$G:$G,PlayerData!H:H,""),
_xlfn.XLOOKUP(_xlfn.CONCAT(14,"-",$A334, "-", "H"), PlayerData!$G:$G,PlayerData!H:H,""),
_xlfn.XLOOKUP(_xlfn.CONCAT(15,"-",$A334, "-", "H"), PlayerData!$G:$G,PlayerData!H:H,""),
_xlfn.XLOOKUP(_xlfn.CONCAT(16,"-",$A334, "-", "H"), PlayerData!$G:$G,PlayerData!H:H,""),
_xlfn.XLOOKUP(_xlfn.CONCAT(17,"-",$A334, "-", "H"), PlayerData!$G:$G,PlayerData!H:H,""),
_xlfn.XLOOKUP(_xlfn.CONCAT(18,"-",$A334, "-", "H"), PlayerData!$G:$G,PlayerData!H:H,"")))</f>
        <v>0.33</v>
      </c>
      <c r="F334" s="136" cm="1">
        <f t="array" ref="F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"H"), PlayerData!$G:$G,PlayerData!I:I,""),
_xlfn.XLOOKUP(_xlfn.CONCAT(1,"-",$A334, "-", "H"), PlayerData!$G:$G,PlayerData!I:I,""),
_xlfn.XLOOKUP(_xlfn.CONCAT(2,"-",$A334, "-", "H"), PlayerData!$G:$G,PlayerData!I:I,""),
_xlfn.XLOOKUP(_xlfn.CONCAT(3,"-",$A334, "-", "H"), PlayerData!$G:$G,PlayerData!I:I,""),
_xlfn.XLOOKUP(_xlfn.CONCAT(4,"-",$A334, "-", "H"), PlayerData!$G:$G,PlayerData!I:I,""),
_xlfn.XLOOKUP(_xlfn.CONCAT(5,"-",$A334, "-", "H"), PlayerData!$G:$G,PlayerData!I:I,""),
_xlfn.XLOOKUP(_xlfn.CONCAT(6,"-",$A334, "-", "H"), PlayerData!$G:$G,PlayerData!I:I,""),
_xlfn.XLOOKUP(_xlfn.CONCAT(7,"-",$A334, "-", "H"), PlayerData!$G:$G,PlayerData!I:I,""),
_xlfn.XLOOKUP(_xlfn.CONCAT(8,"-",$A334, "-", "H"), PlayerData!$G:$G,PlayerData!I:I,""),
_xlfn.XLOOKUP(_xlfn.CONCAT(9,"-",$A334, "-", "H"), PlayerData!$G:$G,PlayerData!I:I,""),
_xlfn.XLOOKUP(_xlfn.CONCAT(10,"-",$A334, "-", "H"), PlayerData!$G:$G,PlayerData!I:I,""),
_xlfn.XLOOKUP(_xlfn.CONCAT(11,"-",$A334, "-", "H"), PlayerData!$G:$G,PlayerData!I:I,""),
_xlfn.XLOOKUP(_xlfn.CONCAT(12,"-",$A334, "-", "H"), PlayerData!$G:$G,PlayerData!I:I,""),
_xlfn.XLOOKUP(_xlfn.CONCAT(13,"-",$A334, "-", "H"), PlayerData!$G:$G,PlayerData!I:I,""),
_xlfn.XLOOKUP(_xlfn.CONCAT(14,"-",$A334, "-", "H"), PlayerData!$G:$G,PlayerData!I:I,""),
_xlfn.XLOOKUP(_xlfn.CONCAT(15,"-",$A334, "-", "H"), PlayerData!$G:$G,PlayerData!I:I,""),
_xlfn.XLOOKUP(_xlfn.CONCAT(16,"-",$A334, "-", "H"), PlayerData!$G:$G,PlayerData!I:I,""),
_xlfn.XLOOKUP(_xlfn.CONCAT(17,"-",$A334, "-", "H"), PlayerData!$G:$G,PlayerData!I:I,""),
_xlfn.XLOOKUP(_xlfn.CONCAT(18,"-",$A334, "-", "H"), PlayerData!$G:$G,PlayerData!I:I,"")))</f>
        <v>0</v>
      </c>
      <c r="G334" s="90" cm="1">
        <f t="array" ref="G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"H"), PlayerData!$G:$G,PlayerData!L:L,""),
_xlfn.XLOOKUP(_xlfn.CONCAT(1,"-",$A334, "-", "H"), PlayerData!$G:$G,PlayerData!L:L,""),
_xlfn.XLOOKUP(_xlfn.CONCAT(2,"-",$A334, "-", "H"), PlayerData!$G:$G,PlayerData!L:L,""),
_xlfn.XLOOKUP(_xlfn.CONCAT(3,"-",$A334, "-", "H"), PlayerData!$G:$G,PlayerData!L:L,""),
_xlfn.XLOOKUP(_xlfn.CONCAT(4,"-",$A334, "-", "H"), PlayerData!$G:$G,PlayerData!L:L,""),
_xlfn.XLOOKUP(_xlfn.CONCAT(5,"-",$A334, "-", "H"), PlayerData!$G:$G,PlayerData!L:L,""),
_xlfn.XLOOKUP(_xlfn.CONCAT(6,"-",$A334, "-", "H"), PlayerData!$G:$G,PlayerData!L:L,""),
_xlfn.XLOOKUP(_xlfn.CONCAT(7,"-",$A334, "-", "H"), PlayerData!$G:$G,PlayerData!L:L,""),
_xlfn.XLOOKUP(_xlfn.CONCAT(8,"-",$A334, "-", "H"), PlayerData!$G:$G,PlayerData!L:L,""),
_xlfn.XLOOKUP(_xlfn.CONCAT(9,"-",$A334, "-", "H"), PlayerData!$G:$G,PlayerData!L:L,""),
_xlfn.XLOOKUP(_xlfn.CONCAT(10,"-",$A334, "-", "H"), PlayerData!$G:$G,PlayerData!L:L,""),
_xlfn.XLOOKUP(_xlfn.CONCAT(11,"-",$A334, "-", "H"), PlayerData!$G:$G,PlayerData!L:L,""),
_xlfn.XLOOKUP(_xlfn.CONCAT(12,"-",$A334, "-", "H"), PlayerData!$G:$G,PlayerData!L:L,""),
_xlfn.XLOOKUP(_xlfn.CONCAT(13,"-",$A334, "-", "H"), PlayerData!$G:$G,PlayerData!L:L,""),
_xlfn.XLOOKUP(_xlfn.CONCAT(14,"-",$A334, "-", "H"), PlayerData!$G:$G,PlayerData!L:L,""),
_xlfn.XLOOKUP(_xlfn.CONCAT(15,"-",$A334, "-", "H"), PlayerData!$G:$G,PlayerData!L:L,""),
_xlfn.XLOOKUP(_xlfn.CONCAT(16,"-",$A334, "-", "H"), PlayerData!$G:$G,PlayerData!L:L,""),
_xlfn.XLOOKUP(_xlfn.CONCAT(17,"-",$A334, "-", "H"), PlayerData!$G:$G,PlayerData!L:L,""),
_xlfn.XLOOKUP(_xlfn.CONCAT(18,"-",$A334, "-", "H"), PlayerData!$G:$G,PlayerData!L:L,"")))</f>
        <v>0.27</v>
      </c>
      <c r="H334" s="132">
        <f t="shared" si="32"/>
        <v>7.4999999999999991</v>
      </c>
      <c r="I334" s="132">
        <f t="shared" si="33"/>
        <v>0</v>
      </c>
      <c r="J334" s="72">
        <f t="shared" si="34"/>
        <v>3.6388140161725073</v>
      </c>
      <c r="K334" s="138" cm="1">
        <f t="array" ref="K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"A"), PlayerData!$M:$M,PlayerData!N:N,""),
_xlfn.XLOOKUP(_xlfn.CONCAT(1,"-",$A334, "-", "A"), PlayerData!$M:$M,PlayerData!N:N,""),
_xlfn.XLOOKUP(_xlfn.CONCAT(2,"-",$A334, "-", "A"), PlayerData!$M:$M,PlayerData!N:N,""),
_xlfn.XLOOKUP(_xlfn.CONCAT(3,"-",$A334, "-", "A"), PlayerData!$M:$M,PlayerData!N:N,""),
_xlfn.XLOOKUP(_xlfn.CONCAT(4,"-",$A334, "-", "A"), PlayerData!$M:$M,PlayerData!N:N,""),
_xlfn.XLOOKUP(_xlfn.CONCAT(5,"-",$A334, "-", "A"), PlayerData!$M:$M,PlayerData!N:N,""),
_xlfn.XLOOKUP(_xlfn.CONCAT(6,"-",$A334, "-", "A"), PlayerData!$M:$M,PlayerData!N:N,""),
_xlfn.XLOOKUP(_xlfn.CONCAT(7,"-",$A334, "-", "A"), PlayerData!$M:$M,PlayerData!N:N,""),
_xlfn.XLOOKUP(_xlfn.CONCAT(8,"-",$A334, "-", "A"), PlayerData!$M:$M,PlayerData!N:N,""),
_xlfn.XLOOKUP(_xlfn.CONCAT(9,"-",$A334, "-", "A"), PlayerData!$M:$M,PlayerData!N:N,""),
_xlfn.XLOOKUP(_xlfn.CONCAT(10,"-",$A334, "-", "A"), PlayerData!$M:$M,PlayerData!N:N,""),
_xlfn.XLOOKUP(_xlfn.CONCAT(11,"-",$A334, "-", "A"), PlayerData!$M:$M,PlayerData!N:N,""),
_xlfn.XLOOKUP(_xlfn.CONCAT(12,"-",$A334, "-", "A"), PlayerData!$M:$M,PlayerData!N:N,""),
_xlfn.XLOOKUP(_xlfn.CONCAT(13,"-",$A334, "-", "A"), PlayerData!$M:$M,PlayerData!N:N,""),
_xlfn.XLOOKUP(_xlfn.CONCAT(14,"-",$A334, "-", "A"), PlayerData!$M:$M,PlayerData!N:N,""),
_xlfn.XLOOKUP(_xlfn.CONCAT(15,"-",$A334, "-", "A"), PlayerData!$M:$M,PlayerData!N:N,""),
_xlfn.XLOOKUP(_xlfn.CONCAT(16,"-",$A334, "-", "A"), PlayerData!$M:$M,PlayerData!N:N,""),
_xlfn.XLOOKUP(_xlfn.CONCAT(17,"-",$A334, "-", "A"), PlayerData!$M:$M,PlayerData!N:N,""),
_xlfn.XLOOKUP(_xlfn.CONCAT(18,"-",$A334, "-", "A"), PlayerData!$M:$M,PlayerData!N:N,"")))</f>
        <v>0.56000000000000005</v>
      </c>
      <c r="L334" s="138" cm="1">
        <f t="array" ref="L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"A"), PlayerData!$M:$M,PlayerData!O:O,""),
_xlfn.XLOOKUP(_xlfn.CONCAT(1,"-",$A334, "-", "A"), PlayerData!$M:$M,PlayerData!O:O,""),
_xlfn.XLOOKUP(_xlfn.CONCAT(2,"-",$A334, "-", "A"), PlayerData!$M:$M,PlayerData!O:O,""),
_xlfn.XLOOKUP(_xlfn.CONCAT(3,"-",$A334, "-", "A"), PlayerData!$M:$M,PlayerData!O:O,""),
_xlfn.XLOOKUP(_xlfn.CONCAT(4,"-",$A334, "-", "A"), PlayerData!$M:$M,PlayerData!O:O,""),
_xlfn.XLOOKUP(_xlfn.CONCAT(5,"-",$A334, "-", "A"), PlayerData!$M:$M,PlayerData!O:O,""),
_xlfn.XLOOKUP(_xlfn.CONCAT(6,"-",$A334, "-", "A"), PlayerData!$M:$M,PlayerData!O:O,""),
_xlfn.XLOOKUP(_xlfn.CONCAT(7,"-",$A334, "-", "A"), PlayerData!$M:$M,PlayerData!O:O,""),
_xlfn.XLOOKUP(_xlfn.CONCAT(8,"-",$A334, "-", "A"), PlayerData!$M:$M,PlayerData!O:O,""),
_xlfn.XLOOKUP(_xlfn.CONCAT(9,"-",$A334, "-", "A"), PlayerData!$M:$M,PlayerData!O:O,""),
_xlfn.XLOOKUP(_xlfn.CONCAT(10,"-",$A334, "-", "A"), PlayerData!$M:$M,PlayerData!O:O,""),
_xlfn.XLOOKUP(_xlfn.CONCAT(11,"-",$A334, "-", "A"), PlayerData!$M:$M,PlayerData!O:O,""),
_xlfn.XLOOKUP(_xlfn.CONCAT(12,"-",$A334, "-", "A"), PlayerData!$M:$M,PlayerData!O:O,""),
_xlfn.XLOOKUP(_xlfn.CONCAT(13,"-",$A334, "-", "A"), PlayerData!$M:$M,PlayerData!O:O,""),
_xlfn.XLOOKUP(_xlfn.CONCAT(14,"-",$A334, "-", "A"), PlayerData!$M:$M,PlayerData!O:O,""),
_xlfn.XLOOKUP(_xlfn.CONCAT(15,"-",$A334, "-", "A"), PlayerData!$M:$M,PlayerData!O:O,""),
_xlfn.XLOOKUP(_xlfn.CONCAT(16,"-",$A334, "-", "A"), PlayerData!$M:$M,PlayerData!O:O,""),
_xlfn.XLOOKUP(_xlfn.CONCAT(17,"-",$A334, "-", "A"), PlayerData!$M:$M,PlayerData!O:O,""),
_xlfn.XLOOKUP(_xlfn.CONCAT(18,"-",$A334, "-", "A"), PlayerData!$M:$M,PlayerData!O:O,"")))</f>
        <v>0.22</v>
      </c>
      <c r="M334" s="96" cm="1">
        <f t="array" ref="M33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_xlfn.XLOOKUP(_xlfn.CONCAT(0,"-",$A334, "-", "A"), PlayerData!$M:$M,PlayerData!R:R,""),
_xlfn.XLOOKUP(_xlfn.CONCAT(1,"-",$A334, "-", "A"), PlayerData!$M:$M,PlayerData!R:R,""),
_xlfn.XLOOKUP(_xlfn.CONCAT(2,"-",$A334, "-", "A"), PlayerData!$M:$M,PlayerData!R:R,""),
_xlfn.XLOOKUP(_xlfn.CONCAT(3,"-",$A334, "-", "A"), PlayerData!$M:$M,PlayerData!R:R,""),
_xlfn.XLOOKUP(_xlfn.CONCAT(4,"-",$A334, "-", "A"), PlayerData!$M:$M,PlayerData!R:R,""),
_xlfn.XLOOKUP(_xlfn.CONCAT(5,"-",$A334, "-", "A"), PlayerData!$M:$M,PlayerData!R:R,""),
_xlfn.XLOOKUP(_xlfn.CONCAT(6,"-",$A334, "-", "A"), PlayerData!$M:$M,PlayerData!R:R,""),
_xlfn.XLOOKUP(_xlfn.CONCAT(7,"-",$A334, "-", "A"), PlayerData!$M:$M,PlayerData!R:R,""),
_xlfn.XLOOKUP(_xlfn.CONCAT(8,"-",$A334, "-", "A"), PlayerData!$M:$M,PlayerData!R:R,""),
_xlfn.XLOOKUP(_xlfn.CONCAT(9,"-",$A334, "-", "A"), PlayerData!$M:$M,PlayerData!R:R,""),
_xlfn.XLOOKUP(_xlfn.CONCAT(10,"-",$A334, "-", "A"), PlayerData!$M:$M,PlayerData!R:R,""),
_xlfn.XLOOKUP(_xlfn.CONCAT(11,"-",$A334, "-", "A"), PlayerData!$M:$M,PlayerData!R:R,""),
_xlfn.XLOOKUP(_xlfn.CONCAT(12,"-",$A334, "-", "A"), PlayerData!$M:$M,PlayerData!R:R,""),
_xlfn.XLOOKUP(_xlfn.CONCAT(13,"-",$A334, "-", "A"), PlayerData!$M:$M,PlayerData!R:R,""),
_xlfn.XLOOKUP(_xlfn.CONCAT(14,"-",$A334, "-", "A"), PlayerData!$M:$M,PlayerData!R:R,""),
_xlfn.XLOOKUP(_xlfn.CONCAT(15,"-",$A334, "-", "A"), PlayerData!$M:$M,PlayerData!R:R,""),
_xlfn.XLOOKUP(_xlfn.CONCAT(16,"-",$A334, "-", "A"), PlayerData!$M:$M,PlayerData!R:R,""),
_xlfn.XLOOKUP(_xlfn.CONCAT(17,"-",$A334, "-", "A"), PlayerData!$M:$M,PlayerData!R:R,""),
_xlfn.XLOOKUP(_xlfn.CONCAT(18,"-",$A334, "-", "A"), PlayerData!$M:$M,PlayerData!R:R,"")))</f>
        <v>1.02</v>
      </c>
      <c r="N334" s="134">
        <f t="shared" si="35"/>
        <v>12.727272727272728</v>
      </c>
      <c r="O334" s="134">
        <f t="shared" si="36"/>
        <v>10</v>
      </c>
      <c r="P334" s="73">
        <f t="shared" si="37"/>
        <v>13.746630727762804</v>
      </c>
      <c r="Q334" s="132" cm="1">
        <f t="array" ref="Q334">IF(OR($A334=Solver!$T$12:$T$201),0,SUMPRODUCT($H334:$J334,$T$4:$V$4))</f>
        <v>3.6388140161725073</v>
      </c>
      <c r="R334" s="73" cm="1">
        <f t="array" ref="R334">IF(OR($A334=Solver!$T$12:$T$201),0, SUMPRODUCT($N334:$P334, $T$4:$V$4))</f>
        <v>13.746630727762804</v>
      </c>
    </row>
    <row r="335" spans="1:18">
      <c r="A335" s="55">
        <v>333</v>
      </c>
      <c r="B335" s="55" t="str">
        <f>_xlfn.XLOOKUP($A335, PlayerData!$B$3:$B$394, PlayerData!C$3:C$394)</f>
        <v>AVL</v>
      </c>
      <c r="C335" s="55" t="str">
        <f>_xlfn.XLOOKUP($A335, PlayerData!$B$3:$B$394, PlayerData!D$3:D$394)</f>
        <v>D</v>
      </c>
      <c r="D335" s="31" t="str">
        <f>_xlfn.XLOOKUP($A335, PlayerData!$B$3:$B$394, PlayerData!E$3:E$394)</f>
        <v>Engels</v>
      </c>
      <c r="E335" s="136" cm="1">
        <f t="array" ref="E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"H"), PlayerData!$G:$G,PlayerData!H:H,""),
_xlfn.XLOOKUP(_xlfn.CONCAT(1,"-",$A335, "-", "H"), PlayerData!$G:$G,PlayerData!H:H,""),
_xlfn.XLOOKUP(_xlfn.CONCAT(2,"-",$A335, "-", "H"), PlayerData!$G:$G,PlayerData!H:H,""),
_xlfn.XLOOKUP(_xlfn.CONCAT(3,"-",$A335, "-", "H"), PlayerData!$G:$G,PlayerData!H:H,""),
_xlfn.XLOOKUP(_xlfn.CONCAT(4,"-",$A335, "-", "H"), PlayerData!$G:$G,PlayerData!H:H,""),
_xlfn.XLOOKUP(_xlfn.CONCAT(5,"-",$A335, "-", "H"), PlayerData!$G:$G,PlayerData!H:H,""),
_xlfn.XLOOKUP(_xlfn.CONCAT(6,"-",$A335, "-", "H"), PlayerData!$G:$G,PlayerData!H:H,""),
_xlfn.XLOOKUP(_xlfn.CONCAT(7,"-",$A335, "-", "H"), PlayerData!$G:$G,PlayerData!H:H,""),
_xlfn.XLOOKUP(_xlfn.CONCAT(8,"-",$A335, "-", "H"), PlayerData!$G:$G,PlayerData!H:H,""),
_xlfn.XLOOKUP(_xlfn.CONCAT(9,"-",$A335, "-", "H"), PlayerData!$G:$G,PlayerData!H:H,""),
_xlfn.XLOOKUP(_xlfn.CONCAT(10,"-",$A335, "-", "H"), PlayerData!$G:$G,PlayerData!H:H,""),
_xlfn.XLOOKUP(_xlfn.CONCAT(11,"-",$A335, "-", "H"), PlayerData!$G:$G,PlayerData!H:H,""),
_xlfn.XLOOKUP(_xlfn.CONCAT(12,"-",$A335, "-", "H"), PlayerData!$G:$G,PlayerData!H:H,""),
_xlfn.XLOOKUP(_xlfn.CONCAT(13,"-",$A335, "-", "H"), PlayerData!$G:$G,PlayerData!H:H,""),
_xlfn.XLOOKUP(_xlfn.CONCAT(14,"-",$A335, "-", "H"), PlayerData!$G:$G,PlayerData!H:H,""),
_xlfn.XLOOKUP(_xlfn.CONCAT(15,"-",$A335, "-", "H"), PlayerData!$G:$G,PlayerData!H:H,""),
_xlfn.XLOOKUP(_xlfn.CONCAT(16,"-",$A335, "-", "H"), PlayerData!$G:$G,PlayerData!H:H,""),
_xlfn.XLOOKUP(_xlfn.CONCAT(17,"-",$A335, "-", "H"), PlayerData!$G:$G,PlayerData!H:H,""),
_xlfn.XLOOKUP(_xlfn.CONCAT(18,"-",$A335, "-", "H"), PlayerData!$G:$G,PlayerData!H:H,"")))</f>
        <v>2</v>
      </c>
      <c r="F335" s="136" cm="1">
        <f t="array" ref="F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"H"), PlayerData!$G:$G,PlayerData!I:I,""),
_xlfn.XLOOKUP(_xlfn.CONCAT(1,"-",$A335, "-", "H"), PlayerData!$G:$G,PlayerData!I:I,""),
_xlfn.XLOOKUP(_xlfn.CONCAT(2,"-",$A335, "-", "H"), PlayerData!$G:$G,PlayerData!I:I,""),
_xlfn.XLOOKUP(_xlfn.CONCAT(3,"-",$A335, "-", "H"), PlayerData!$G:$G,PlayerData!I:I,""),
_xlfn.XLOOKUP(_xlfn.CONCAT(4,"-",$A335, "-", "H"), PlayerData!$G:$G,PlayerData!I:I,""),
_xlfn.XLOOKUP(_xlfn.CONCAT(5,"-",$A335, "-", "H"), PlayerData!$G:$G,PlayerData!I:I,""),
_xlfn.XLOOKUP(_xlfn.CONCAT(6,"-",$A335, "-", "H"), PlayerData!$G:$G,PlayerData!I:I,""),
_xlfn.XLOOKUP(_xlfn.CONCAT(7,"-",$A335, "-", "H"), PlayerData!$G:$G,PlayerData!I:I,""),
_xlfn.XLOOKUP(_xlfn.CONCAT(8,"-",$A335, "-", "H"), PlayerData!$G:$G,PlayerData!I:I,""),
_xlfn.XLOOKUP(_xlfn.CONCAT(9,"-",$A335, "-", "H"), PlayerData!$G:$G,PlayerData!I:I,""),
_xlfn.XLOOKUP(_xlfn.CONCAT(10,"-",$A335, "-", "H"), PlayerData!$G:$G,PlayerData!I:I,""),
_xlfn.XLOOKUP(_xlfn.CONCAT(11,"-",$A335, "-", "H"), PlayerData!$G:$G,PlayerData!I:I,""),
_xlfn.XLOOKUP(_xlfn.CONCAT(12,"-",$A335, "-", "H"), PlayerData!$G:$G,PlayerData!I:I,""),
_xlfn.XLOOKUP(_xlfn.CONCAT(13,"-",$A335, "-", "H"), PlayerData!$G:$G,PlayerData!I:I,""),
_xlfn.XLOOKUP(_xlfn.CONCAT(14,"-",$A335, "-", "H"), PlayerData!$G:$G,PlayerData!I:I,""),
_xlfn.XLOOKUP(_xlfn.CONCAT(15,"-",$A335, "-", "H"), PlayerData!$G:$G,PlayerData!I:I,""),
_xlfn.XLOOKUP(_xlfn.CONCAT(16,"-",$A335, "-", "H"), PlayerData!$G:$G,PlayerData!I:I,""),
_xlfn.XLOOKUP(_xlfn.CONCAT(17,"-",$A335, "-", "H"), PlayerData!$G:$G,PlayerData!I:I,""),
_xlfn.XLOOKUP(_xlfn.CONCAT(18,"-",$A335, "-", "H"), PlayerData!$G:$G,PlayerData!I:I,"")))</f>
        <v>1</v>
      </c>
      <c r="G335" s="90" cm="1">
        <f t="array" ref="G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"H"), PlayerData!$G:$G,PlayerData!L:L,""),
_xlfn.XLOOKUP(_xlfn.CONCAT(1,"-",$A335, "-", "H"), PlayerData!$G:$G,PlayerData!L:L,""),
_xlfn.XLOOKUP(_xlfn.CONCAT(2,"-",$A335, "-", "H"), PlayerData!$G:$G,PlayerData!L:L,""),
_xlfn.XLOOKUP(_xlfn.CONCAT(3,"-",$A335, "-", "H"), PlayerData!$G:$G,PlayerData!L:L,""),
_xlfn.XLOOKUP(_xlfn.CONCAT(4,"-",$A335, "-", "H"), PlayerData!$G:$G,PlayerData!L:L,""),
_xlfn.XLOOKUP(_xlfn.CONCAT(5,"-",$A335, "-", "H"), PlayerData!$G:$G,PlayerData!L:L,""),
_xlfn.XLOOKUP(_xlfn.CONCAT(6,"-",$A335, "-", "H"), PlayerData!$G:$G,PlayerData!L:L,""),
_xlfn.XLOOKUP(_xlfn.CONCAT(7,"-",$A335, "-", "H"), PlayerData!$G:$G,PlayerData!L:L,""),
_xlfn.XLOOKUP(_xlfn.CONCAT(8,"-",$A335, "-", "H"), PlayerData!$G:$G,PlayerData!L:L,""),
_xlfn.XLOOKUP(_xlfn.CONCAT(9,"-",$A335, "-", "H"), PlayerData!$G:$G,PlayerData!L:L,""),
_xlfn.XLOOKUP(_xlfn.CONCAT(10,"-",$A335, "-", "H"), PlayerData!$G:$G,PlayerData!L:L,""),
_xlfn.XLOOKUP(_xlfn.CONCAT(11,"-",$A335, "-", "H"), PlayerData!$G:$G,PlayerData!L:L,""),
_xlfn.XLOOKUP(_xlfn.CONCAT(12,"-",$A335, "-", "H"), PlayerData!$G:$G,PlayerData!L:L,""),
_xlfn.XLOOKUP(_xlfn.CONCAT(13,"-",$A335, "-", "H"), PlayerData!$G:$G,PlayerData!L:L,""),
_xlfn.XLOOKUP(_xlfn.CONCAT(14,"-",$A335, "-", "H"), PlayerData!$G:$G,PlayerData!L:L,""),
_xlfn.XLOOKUP(_xlfn.CONCAT(15,"-",$A335, "-", "H"), PlayerData!$G:$G,PlayerData!L:L,""),
_xlfn.XLOOKUP(_xlfn.CONCAT(16,"-",$A335, "-", "H"), PlayerData!$G:$G,PlayerData!L:L,""),
_xlfn.XLOOKUP(_xlfn.CONCAT(17,"-",$A335, "-", "H"), PlayerData!$G:$G,PlayerData!L:L,""),
_xlfn.XLOOKUP(_xlfn.CONCAT(18,"-",$A335, "-", "H"), PlayerData!$G:$G,PlayerData!L:L,"")))</f>
        <v>3.39</v>
      </c>
      <c r="H335" s="132">
        <f t="shared" si="32"/>
        <v>45.454545454545453</v>
      </c>
      <c r="I335" s="132">
        <f t="shared" si="33"/>
        <v>45.454545454545453</v>
      </c>
      <c r="J335" s="72">
        <f t="shared" si="34"/>
        <v>45.687331536388143</v>
      </c>
      <c r="K335" s="138" cm="1">
        <f t="array" ref="K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"A"), PlayerData!$M:$M,PlayerData!N:N,""),
_xlfn.XLOOKUP(_xlfn.CONCAT(1,"-",$A335, "-", "A"), PlayerData!$M:$M,PlayerData!N:N,""),
_xlfn.XLOOKUP(_xlfn.CONCAT(2,"-",$A335, "-", "A"), PlayerData!$M:$M,PlayerData!N:N,""),
_xlfn.XLOOKUP(_xlfn.CONCAT(3,"-",$A335, "-", "A"), PlayerData!$M:$M,PlayerData!N:N,""),
_xlfn.XLOOKUP(_xlfn.CONCAT(4,"-",$A335, "-", "A"), PlayerData!$M:$M,PlayerData!N:N,""),
_xlfn.XLOOKUP(_xlfn.CONCAT(5,"-",$A335, "-", "A"), PlayerData!$M:$M,PlayerData!N:N,""),
_xlfn.XLOOKUP(_xlfn.CONCAT(6,"-",$A335, "-", "A"), PlayerData!$M:$M,PlayerData!N:N,""),
_xlfn.XLOOKUP(_xlfn.CONCAT(7,"-",$A335, "-", "A"), PlayerData!$M:$M,PlayerData!N:N,""),
_xlfn.XLOOKUP(_xlfn.CONCAT(8,"-",$A335, "-", "A"), PlayerData!$M:$M,PlayerData!N:N,""),
_xlfn.XLOOKUP(_xlfn.CONCAT(9,"-",$A335, "-", "A"), PlayerData!$M:$M,PlayerData!N:N,""),
_xlfn.XLOOKUP(_xlfn.CONCAT(10,"-",$A335, "-", "A"), PlayerData!$M:$M,PlayerData!N:N,""),
_xlfn.XLOOKUP(_xlfn.CONCAT(11,"-",$A335, "-", "A"), PlayerData!$M:$M,PlayerData!N:N,""),
_xlfn.XLOOKUP(_xlfn.CONCAT(12,"-",$A335, "-", "A"), PlayerData!$M:$M,PlayerData!N:N,""),
_xlfn.XLOOKUP(_xlfn.CONCAT(13,"-",$A335, "-", "A"), PlayerData!$M:$M,PlayerData!N:N,""),
_xlfn.XLOOKUP(_xlfn.CONCAT(14,"-",$A335, "-", "A"), PlayerData!$M:$M,PlayerData!N:N,""),
_xlfn.XLOOKUP(_xlfn.CONCAT(15,"-",$A335, "-", "A"), PlayerData!$M:$M,PlayerData!N:N,""),
_xlfn.XLOOKUP(_xlfn.CONCAT(16,"-",$A335, "-", "A"), PlayerData!$M:$M,PlayerData!N:N,""),
_xlfn.XLOOKUP(_xlfn.CONCAT(17,"-",$A335, "-", "A"), PlayerData!$M:$M,PlayerData!N:N,""),
_xlfn.XLOOKUP(_xlfn.CONCAT(18,"-",$A335, "-", "A"), PlayerData!$M:$M,PlayerData!N:N,"")))</f>
        <v>0</v>
      </c>
      <c r="L335" s="138" cm="1">
        <f t="array" ref="L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"A"), PlayerData!$M:$M,PlayerData!O:O,""),
_xlfn.XLOOKUP(_xlfn.CONCAT(1,"-",$A335, "-", "A"), PlayerData!$M:$M,PlayerData!O:O,""),
_xlfn.XLOOKUP(_xlfn.CONCAT(2,"-",$A335, "-", "A"), PlayerData!$M:$M,PlayerData!O:O,""),
_xlfn.XLOOKUP(_xlfn.CONCAT(3,"-",$A335, "-", "A"), PlayerData!$M:$M,PlayerData!O:O,""),
_xlfn.XLOOKUP(_xlfn.CONCAT(4,"-",$A335, "-", "A"), PlayerData!$M:$M,PlayerData!O:O,""),
_xlfn.XLOOKUP(_xlfn.CONCAT(5,"-",$A335, "-", "A"), PlayerData!$M:$M,PlayerData!O:O,""),
_xlfn.XLOOKUP(_xlfn.CONCAT(6,"-",$A335, "-", "A"), PlayerData!$M:$M,PlayerData!O:O,""),
_xlfn.XLOOKUP(_xlfn.CONCAT(7,"-",$A335, "-", "A"), PlayerData!$M:$M,PlayerData!O:O,""),
_xlfn.XLOOKUP(_xlfn.CONCAT(8,"-",$A335, "-", "A"), PlayerData!$M:$M,PlayerData!O:O,""),
_xlfn.XLOOKUP(_xlfn.CONCAT(9,"-",$A335, "-", "A"), PlayerData!$M:$M,PlayerData!O:O,""),
_xlfn.XLOOKUP(_xlfn.CONCAT(10,"-",$A335, "-", "A"), PlayerData!$M:$M,PlayerData!O:O,""),
_xlfn.XLOOKUP(_xlfn.CONCAT(11,"-",$A335, "-", "A"), PlayerData!$M:$M,PlayerData!O:O,""),
_xlfn.XLOOKUP(_xlfn.CONCAT(12,"-",$A335, "-", "A"), PlayerData!$M:$M,PlayerData!O:O,""),
_xlfn.XLOOKUP(_xlfn.CONCAT(13,"-",$A335, "-", "A"), PlayerData!$M:$M,PlayerData!O:O,""),
_xlfn.XLOOKUP(_xlfn.CONCAT(14,"-",$A335, "-", "A"), PlayerData!$M:$M,PlayerData!O:O,""),
_xlfn.XLOOKUP(_xlfn.CONCAT(15,"-",$A335, "-", "A"), PlayerData!$M:$M,PlayerData!O:O,""),
_xlfn.XLOOKUP(_xlfn.CONCAT(16,"-",$A335, "-", "A"), PlayerData!$M:$M,PlayerData!O:O,""),
_xlfn.XLOOKUP(_xlfn.CONCAT(17,"-",$A335, "-", "A"), PlayerData!$M:$M,PlayerData!O:O,""),
_xlfn.XLOOKUP(_xlfn.CONCAT(18,"-",$A335, "-", "A"), PlayerData!$M:$M,PlayerData!O:O,"")))</f>
        <v>0</v>
      </c>
      <c r="M335" s="96" cm="1">
        <f t="array" ref="M33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_xlfn.XLOOKUP(_xlfn.CONCAT(0,"-",$A335, "-", "A"), PlayerData!$M:$M,PlayerData!R:R,""),
_xlfn.XLOOKUP(_xlfn.CONCAT(1,"-",$A335, "-", "A"), PlayerData!$M:$M,PlayerData!R:R,""),
_xlfn.XLOOKUP(_xlfn.CONCAT(2,"-",$A335, "-", "A"), PlayerData!$M:$M,PlayerData!R:R,""),
_xlfn.XLOOKUP(_xlfn.CONCAT(3,"-",$A335, "-", "A"), PlayerData!$M:$M,PlayerData!R:R,""),
_xlfn.XLOOKUP(_xlfn.CONCAT(4,"-",$A335, "-", "A"), PlayerData!$M:$M,PlayerData!R:R,""),
_xlfn.XLOOKUP(_xlfn.CONCAT(5,"-",$A335, "-", "A"), PlayerData!$M:$M,PlayerData!R:R,""),
_xlfn.XLOOKUP(_xlfn.CONCAT(6,"-",$A335, "-", "A"), PlayerData!$M:$M,PlayerData!R:R,""),
_xlfn.XLOOKUP(_xlfn.CONCAT(7,"-",$A335, "-", "A"), PlayerData!$M:$M,PlayerData!R:R,""),
_xlfn.XLOOKUP(_xlfn.CONCAT(8,"-",$A335, "-", "A"), PlayerData!$M:$M,PlayerData!R:R,""),
_xlfn.XLOOKUP(_xlfn.CONCAT(9,"-",$A335, "-", "A"), PlayerData!$M:$M,PlayerData!R:R,""),
_xlfn.XLOOKUP(_xlfn.CONCAT(10,"-",$A335, "-", "A"), PlayerData!$M:$M,PlayerData!R:R,""),
_xlfn.XLOOKUP(_xlfn.CONCAT(11,"-",$A335, "-", "A"), PlayerData!$M:$M,PlayerData!R:R,""),
_xlfn.XLOOKUP(_xlfn.CONCAT(12,"-",$A335, "-", "A"), PlayerData!$M:$M,PlayerData!R:R,""),
_xlfn.XLOOKUP(_xlfn.CONCAT(13,"-",$A335, "-", "A"), PlayerData!$M:$M,PlayerData!R:R,""),
_xlfn.XLOOKUP(_xlfn.CONCAT(14,"-",$A335, "-", "A"), PlayerData!$M:$M,PlayerData!R:R,""),
_xlfn.XLOOKUP(_xlfn.CONCAT(15,"-",$A335, "-", "A"), PlayerData!$M:$M,PlayerData!R:R,""),
_xlfn.XLOOKUP(_xlfn.CONCAT(16,"-",$A335, "-", "A"), PlayerData!$M:$M,PlayerData!R:R,""),
_xlfn.XLOOKUP(_xlfn.CONCAT(17,"-",$A335, "-", "A"), PlayerData!$M:$M,PlayerData!R:R,""),
_xlfn.XLOOKUP(_xlfn.CONCAT(18,"-",$A335, "-", "A"), PlayerData!$M:$M,PlayerData!R:R,"")))</f>
        <v>0</v>
      </c>
      <c r="N335" s="134">
        <f t="shared" si="35"/>
        <v>0</v>
      </c>
      <c r="O335" s="134">
        <f t="shared" si="36"/>
        <v>0</v>
      </c>
      <c r="P335" s="73">
        <f t="shared" si="37"/>
        <v>0</v>
      </c>
      <c r="Q335" s="132" cm="1">
        <f t="array" ref="Q335">IF(OR($A335=Solver!$T$12:$T$201),0,SUMPRODUCT($H335:$J335,$T$4:$V$4))</f>
        <v>0</v>
      </c>
      <c r="R335" s="73" cm="1">
        <f t="array" ref="R335">IF(OR($A335=Solver!$T$12:$T$201),0, SUMPRODUCT($N335:$P335, $T$4:$V$4))</f>
        <v>0</v>
      </c>
    </row>
    <row r="336" spans="1:18">
      <c r="A336" s="55">
        <v>334</v>
      </c>
      <c r="B336" s="55" t="str">
        <f>_xlfn.XLOOKUP($A336, PlayerData!$B$3:$B$394, PlayerData!C$3:C$394)</f>
        <v>AVL</v>
      </c>
      <c r="C336" s="55" t="str">
        <f>_xlfn.XLOOKUP($A336, PlayerData!$B$3:$B$394, PlayerData!D$3:D$394)</f>
        <v>D</v>
      </c>
      <c r="D336" s="31" t="str">
        <f>_xlfn.XLOOKUP($A336, PlayerData!$B$3:$B$394, PlayerData!E$3:E$394)</f>
        <v>Guilbert</v>
      </c>
      <c r="E336" s="136" cm="1">
        <f t="array" ref="E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"H"), PlayerData!$G:$G,PlayerData!H:H,""),
_xlfn.XLOOKUP(_xlfn.CONCAT(1,"-",$A336, "-", "H"), PlayerData!$G:$G,PlayerData!H:H,""),
_xlfn.XLOOKUP(_xlfn.CONCAT(2,"-",$A336, "-", "H"), PlayerData!$G:$G,PlayerData!H:H,""),
_xlfn.XLOOKUP(_xlfn.CONCAT(3,"-",$A336, "-", "H"), PlayerData!$G:$G,PlayerData!H:H,""),
_xlfn.XLOOKUP(_xlfn.CONCAT(4,"-",$A336, "-", "H"), PlayerData!$G:$G,PlayerData!H:H,""),
_xlfn.XLOOKUP(_xlfn.CONCAT(5,"-",$A336, "-", "H"), PlayerData!$G:$G,PlayerData!H:H,""),
_xlfn.XLOOKUP(_xlfn.CONCAT(6,"-",$A336, "-", "H"), PlayerData!$G:$G,PlayerData!H:H,""),
_xlfn.XLOOKUP(_xlfn.CONCAT(7,"-",$A336, "-", "H"), PlayerData!$G:$G,PlayerData!H:H,""),
_xlfn.XLOOKUP(_xlfn.CONCAT(8,"-",$A336, "-", "H"), PlayerData!$G:$G,PlayerData!H:H,""),
_xlfn.XLOOKUP(_xlfn.CONCAT(9,"-",$A336, "-", "H"), PlayerData!$G:$G,PlayerData!H:H,""),
_xlfn.XLOOKUP(_xlfn.CONCAT(10,"-",$A336, "-", "H"), PlayerData!$G:$G,PlayerData!H:H,""),
_xlfn.XLOOKUP(_xlfn.CONCAT(11,"-",$A336, "-", "H"), PlayerData!$G:$G,PlayerData!H:H,""),
_xlfn.XLOOKUP(_xlfn.CONCAT(12,"-",$A336, "-", "H"), PlayerData!$G:$G,PlayerData!H:H,""),
_xlfn.XLOOKUP(_xlfn.CONCAT(13,"-",$A336, "-", "H"), PlayerData!$G:$G,PlayerData!H:H,""),
_xlfn.XLOOKUP(_xlfn.CONCAT(14,"-",$A336, "-", "H"), PlayerData!$G:$G,PlayerData!H:H,""),
_xlfn.XLOOKUP(_xlfn.CONCAT(15,"-",$A336, "-", "H"), PlayerData!$G:$G,PlayerData!H:H,""),
_xlfn.XLOOKUP(_xlfn.CONCAT(16,"-",$A336, "-", "H"), PlayerData!$G:$G,PlayerData!H:H,""),
_xlfn.XLOOKUP(_xlfn.CONCAT(17,"-",$A336, "-", "H"), PlayerData!$G:$G,PlayerData!H:H,""),
_xlfn.XLOOKUP(_xlfn.CONCAT(18,"-",$A336, "-", "H"), PlayerData!$G:$G,PlayerData!H:H,"")))</f>
        <v>0</v>
      </c>
      <c r="F336" s="136" cm="1">
        <f t="array" ref="F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"H"), PlayerData!$G:$G,PlayerData!I:I,""),
_xlfn.XLOOKUP(_xlfn.CONCAT(1,"-",$A336, "-", "H"), PlayerData!$G:$G,PlayerData!I:I,""),
_xlfn.XLOOKUP(_xlfn.CONCAT(2,"-",$A336, "-", "H"), PlayerData!$G:$G,PlayerData!I:I,""),
_xlfn.XLOOKUP(_xlfn.CONCAT(3,"-",$A336, "-", "H"), PlayerData!$G:$G,PlayerData!I:I,""),
_xlfn.XLOOKUP(_xlfn.CONCAT(4,"-",$A336, "-", "H"), PlayerData!$G:$G,PlayerData!I:I,""),
_xlfn.XLOOKUP(_xlfn.CONCAT(5,"-",$A336, "-", "H"), PlayerData!$G:$G,PlayerData!I:I,""),
_xlfn.XLOOKUP(_xlfn.CONCAT(6,"-",$A336, "-", "H"), PlayerData!$G:$G,PlayerData!I:I,""),
_xlfn.XLOOKUP(_xlfn.CONCAT(7,"-",$A336, "-", "H"), PlayerData!$G:$G,PlayerData!I:I,""),
_xlfn.XLOOKUP(_xlfn.CONCAT(8,"-",$A336, "-", "H"), PlayerData!$G:$G,PlayerData!I:I,""),
_xlfn.XLOOKUP(_xlfn.CONCAT(9,"-",$A336, "-", "H"), PlayerData!$G:$G,PlayerData!I:I,""),
_xlfn.XLOOKUP(_xlfn.CONCAT(10,"-",$A336, "-", "H"), PlayerData!$G:$G,PlayerData!I:I,""),
_xlfn.XLOOKUP(_xlfn.CONCAT(11,"-",$A336, "-", "H"), PlayerData!$G:$G,PlayerData!I:I,""),
_xlfn.XLOOKUP(_xlfn.CONCAT(12,"-",$A336, "-", "H"), PlayerData!$G:$G,PlayerData!I:I,""),
_xlfn.XLOOKUP(_xlfn.CONCAT(13,"-",$A336, "-", "H"), PlayerData!$G:$G,PlayerData!I:I,""),
_xlfn.XLOOKUP(_xlfn.CONCAT(14,"-",$A336, "-", "H"), PlayerData!$G:$G,PlayerData!I:I,""),
_xlfn.XLOOKUP(_xlfn.CONCAT(15,"-",$A336, "-", "H"), PlayerData!$G:$G,PlayerData!I:I,""),
_xlfn.XLOOKUP(_xlfn.CONCAT(16,"-",$A336, "-", "H"), PlayerData!$G:$G,PlayerData!I:I,""),
_xlfn.XLOOKUP(_xlfn.CONCAT(17,"-",$A336, "-", "H"), PlayerData!$G:$G,PlayerData!I:I,""),
_xlfn.XLOOKUP(_xlfn.CONCAT(18,"-",$A336, "-", "H"), PlayerData!$G:$G,PlayerData!I:I,"")))</f>
        <v>0</v>
      </c>
      <c r="G336" s="90" cm="1">
        <f t="array" ref="G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"H"), PlayerData!$G:$G,PlayerData!L:L,""),
_xlfn.XLOOKUP(_xlfn.CONCAT(1,"-",$A336, "-", "H"), PlayerData!$G:$G,PlayerData!L:L,""),
_xlfn.XLOOKUP(_xlfn.CONCAT(2,"-",$A336, "-", "H"), PlayerData!$G:$G,PlayerData!L:L,""),
_xlfn.XLOOKUP(_xlfn.CONCAT(3,"-",$A336, "-", "H"), PlayerData!$G:$G,PlayerData!L:L,""),
_xlfn.XLOOKUP(_xlfn.CONCAT(4,"-",$A336, "-", "H"), PlayerData!$G:$G,PlayerData!L:L,""),
_xlfn.XLOOKUP(_xlfn.CONCAT(5,"-",$A336, "-", "H"), PlayerData!$G:$G,PlayerData!L:L,""),
_xlfn.XLOOKUP(_xlfn.CONCAT(6,"-",$A336, "-", "H"), PlayerData!$G:$G,PlayerData!L:L,""),
_xlfn.XLOOKUP(_xlfn.CONCAT(7,"-",$A336, "-", "H"), PlayerData!$G:$G,PlayerData!L:L,""),
_xlfn.XLOOKUP(_xlfn.CONCAT(8,"-",$A336, "-", "H"), PlayerData!$G:$G,PlayerData!L:L,""),
_xlfn.XLOOKUP(_xlfn.CONCAT(9,"-",$A336, "-", "H"), PlayerData!$G:$G,PlayerData!L:L,""),
_xlfn.XLOOKUP(_xlfn.CONCAT(10,"-",$A336, "-", "H"), PlayerData!$G:$G,PlayerData!L:L,""),
_xlfn.XLOOKUP(_xlfn.CONCAT(11,"-",$A336, "-", "H"), PlayerData!$G:$G,PlayerData!L:L,""),
_xlfn.XLOOKUP(_xlfn.CONCAT(12,"-",$A336, "-", "H"), PlayerData!$G:$G,PlayerData!L:L,""),
_xlfn.XLOOKUP(_xlfn.CONCAT(13,"-",$A336, "-", "H"), PlayerData!$G:$G,PlayerData!L:L,""),
_xlfn.XLOOKUP(_xlfn.CONCAT(14,"-",$A336, "-", "H"), PlayerData!$G:$G,PlayerData!L:L,""),
_xlfn.XLOOKUP(_xlfn.CONCAT(15,"-",$A336, "-", "H"), PlayerData!$G:$G,PlayerData!L:L,""),
_xlfn.XLOOKUP(_xlfn.CONCAT(16,"-",$A336, "-", "H"), PlayerData!$G:$G,PlayerData!L:L,""),
_xlfn.XLOOKUP(_xlfn.CONCAT(17,"-",$A336, "-", "H"), PlayerData!$G:$G,PlayerData!L:L,""),
_xlfn.XLOOKUP(_xlfn.CONCAT(18,"-",$A336, "-", "H"), PlayerData!$G:$G,PlayerData!L:L,"")))</f>
        <v>0.12</v>
      </c>
      <c r="H336" s="132">
        <f t="shared" si="32"/>
        <v>0</v>
      </c>
      <c r="I336" s="132">
        <f t="shared" si="33"/>
        <v>0</v>
      </c>
      <c r="J336" s="72">
        <f t="shared" si="34"/>
        <v>1.6172506738544477</v>
      </c>
      <c r="K336" s="138" cm="1">
        <f t="array" ref="K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"A"), PlayerData!$M:$M,PlayerData!N:N,""),
_xlfn.XLOOKUP(_xlfn.CONCAT(1,"-",$A336, "-", "A"), PlayerData!$M:$M,PlayerData!N:N,""),
_xlfn.XLOOKUP(_xlfn.CONCAT(2,"-",$A336, "-", "A"), PlayerData!$M:$M,PlayerData!N:N,""),
_xlfn.XLOOKUP(_xlfn.CONCAT(3,"-",$A336, "-", "A"), PlayerData!$M:$M,PlayerData!N:N,""),
_xlfn.XLOOKUP(_xlfn.CONCAT(4,"-",$A336, "-", "A"), PlayerData!$M:$M,PlayerData!N:N,""),
_xlfn.XLOOKUP(_xlfn.CONCAT(5,"-",$A336, "-", "A"), PlayerData!$M:$M,PlayerData!N:N,""),
_xlfn.XLOOKUP(_xlfn.CONCAT(6,"-",$A336, "-", "A"), PlayerData!$M:$M,PlayerData!N:N,""),
_xlfn.XLOOKUP(_xlfn.CONCAT(7,"-",$A336, "-", "A"), PlayerData!$M:$M,PlayerData!N:N,""),
_xlfn.XLOOKUP(_xlfn.CONCAT(8,"-",$A336, "-", "A"), PlayerData!$M:$M,PlayerData!N:N,""),
_xlfn.XLOOKUP(_xlfn.CONCAT(9,"-",$A336, "-", "A"), PlayerData!$M:$M,PlayerData!N:N,""),
_xlfn.XLOOKUP(_xlfn.CONCAT(10,"-",$A336, "-", "A"), PlayerData!$M:$M,PlayerData!N:N,""),
_xlfn.XLOOKUP(_xlfn.CONCAT(11,"-",$A336, "-", "A"), PlayerData!$M:$M,PlayerData!N:N,""),
_xlfn.XLOOKUP(_xlfn.CONCAT(12,"-",$A336, "-", "A"), PlayerData!$M:$M,PlayerData!N:N,""),
_xlfn.XLOOKUP(_xlfn.CONCAT(13,"-",$A336, "-", "A"), PlayerData!$M:$M,PlayerData!N:N,""),
_xlfn.XLOOKUP(_xlfn.CONCAT(14,"-",$A336, "-", "A"), PlayerData!$M:$M,PlayerData!N:N,""),
_xlfn.XLOOKUP(_xlfn.CONCAT(15,"-",$A336, "-", "A"), PlayerData!$M:$M,PlayerData!N:N,""),
_xlfn.XLOOKUP(_xlfn.CONCAT(16,"-",$A336, "-", "A"), PlayerData!$M:$M,PlayerData!N:N,""),
_xlfn.XLOOKUP(_xlfn.CONCAT(17,"-",$A336, "-", "A"), PlayerData!$M:$M,PlayerData!N:N,""),
_xlfn.XLOOKUP(_xlfn.CONCAT(18,"-",$A336, "-", "A"), PlayerData!$M:$M,PlayerData!N:N,"")))</f>
        <v>0.17</v>
      </c>
      <c r="L336" s="138" cm="1">
        <f t="array" ref="L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"A"), PlayerData!$M:$M,PlayerData!O:O,""),
_xlfn.XLOOKUP(_xlfn.CONCAT(1,"-",$A336, "-", "A"), PlayerData!$M:$M,PlayerData!O:O,""),
_xlfn.XLOOKUP(_xlfn.CONCAT(2,"-",$A336, "-", "A"), PlayerData!$M:$M,PlayerData!O:O,""),
_xlfn.XLOOKUP(_xlfn.CONCAT(3,"-",$A336, "-", "A"), PlayerData!$M:$M,PlayerData!O:O,""),
_xlfn.XLOOKUP(_xlfn.CONCAT(4,"-",$A336, "-", "A"), PlayerData!$M:$M,PlayerData!O:O,""),
_xlfn.XLOOKUP(_xlfn.CONCAT(5,"-",$A336, "-", "A"), PlayerData!$M:$M,PlayerData!O:O,""),
_xlfn.XLOOKUP(_xlfn.CONCAT(6,"-",$A336, "-", "A"), PlayerData!$M:$M,PlayerData!O:O,""),
_xlfn.XLOOKUP(_xlfn.CONCAT(7,"-",$A336, "-", "A"), PlayerData!$M:$M,PlayerData!O:O,""),
_xlfn.XLOOKUP(_xlfn.CONCAT(8,"-",$A336, "-", "A"), PlayerData!$M:$M,PlayerData!O:O,""),
_xlfn.XLOOKUP(_xlfn.CONCAT(9,"-",$A336, "-", "A"), PlayerData!$M:$M,PlayerData!O:O,""),
_xlfn.XLOOKUP(_xlfn.CONCAT(10,"-",$A336, "-", "A"), PlayerData!$M:$M,PlayerData!O:O,""),
_xlfn.XLOOKUP(_xlfn.CONCAT(11,"-",$A336, "-", "A"), PlayerData!$M:$M,PlayerData!O:O,""),
_xlfn.XLOOKUP(_xlfn.CONCAT(12,"-",$A336, "-", "A"), PlayerData!$M:$M,PlayerData!O:O,""),
_xlfn.XLOOKUP(_xlfn.CONCAT(13,"-",$A336, "-", "A"), PlayerData!$M:$M,PlayerData!O:O,""),
_xlfn.XLOOKUP(_xlfn.CONCAT(14,"-",$A336, "-", "A"), PlayerData!$M:$M,PlayerData!O:O,""),
_xlfn.XLOOKUP(_xlfn.CONCAT(15,"-",$A336, "-", "A"), PlayerData!$M:$M,PlayerData!O:O,""),
_xlfn.XLOOKUP(_xlfn.CONCAT(16,"-",$A336, "-", "A"), PlayerData!$M:$M,PlayerData!O:O,""),
_xlfn.XLOOKUP(_xlfn.CONCAT(17,"-",$A336, "-", "A"), PlayerData!$M:$M,PlayerData!O:O,""),
_xlfn.XLOOKUP(_xlfn.CONCAT(18,"-",$A336, "-", "A"), PlayerData!$M:$M,PlayerData!O:O,"")))</f>
        <v>0</v>
      </c>
      <c r="M336" s="96" cm="1">
        <f t="array" ref="M33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_xlfn.XLOOKUP(_xlfn.CONCAT(0,"-",$A336, "-", "A"), PlayerData!$M:$M,PlayerData!R:R,""),
_xlfn.XLOOKUP(_xlfn.CONCAT(1,"-",$A336, "-", "A"), PlayerData!$M:$M,PlayerData!R:R,""),
_xlfn.XLOOKUP(_xlfn.CONCAT(2,"-",$A336, "-", "A"), PlayerData!$M:$M,PlayerData!R:R,""),
_xlfn.XLOOKUP(_xlfn.CONCAT(3,"-",$A336, "-", "A"), PlayerData!$M:$M,PlayerData!R:R,""),
_xlfn.XLOOKUP(_xlfn.CONCAT(4,"-",$A336, "-", "A"), PlayerData!$M:$M,PlayerData!R:R,""),
_xlfn.XLOOKUP(_xlfn.CONCAT(5,"-",$A336, "-", "A"), PlayerData!$M:$M,PlayerData!R:R,""),
_xlfn.XLOOKUP(_xlfn.CONCAT(6,"-",$A336, "-", "A"), PlayerData!$M:$M,PlayerData!R:R,""),
_xlfn.XLOOKUP(_xlfn.CONCAT(7,"-",$A336, "-", "A"), PlayerData!$M:$M,PlayerData!R:R,""),
_xlfn.XLOOKUP(_xlfn.CONCAT(8,"-",$A336, "-", "A"), PlayerData!$M:$M,PlayerData!R:R,""),
_xlfn.XLOOKUP(_xlfn.CONCAT(9,"-",$A336, "-", "A"), PlayerData!$M:$M,PlayerData!R:R,""),
_xlfn.XLOOKUP(_xlfn.CONCAT(10,"-",$A336, "-", "A"), PlayerData!$M:$M,PlayerData!R:R,""),
_xlfn.XLOOKUP(_xlfn.CONCAT(11,"-",$A336, "-", "A"), PlayerData!$M:$M,PlayerData!R:R,""),
_xlfn.XLOOKUP(_xlfn.CONCAT(12,"-",$A336, "-", "A"), PlayerData!$M:$M,PlayerData!R:R,""),
_xlfn.XLOOKUP(_xlfn.CONCAT(13,"-",$A336, "-", "A"), PlayerData!$M:$M,PlayerData!R:R,""),
_xlfn.XLOOKUP(_xlfn.CONCAT(14,"-",$A336, "-", "A"), PlayerData!$M:$M,PlayerData!R:R,""),
_xlfn.XLOOKUP(_xlfn.CONCAT(15,"-",$A336, "-", "A"), PlayerData!$M:$M,PlayerData!R:R,""),
_xlfn.XLOOKUP(_xlfn.CONCAT(16,"-",$A336, "-", "A"), PlayerData!$M:$M,PlayerData!R:R,""),
_xlfn.XLOOKUP(_xlfn.CONCAT(17,"-",$A336, "-", "A"), PlayerData!$M:$M,PlayerData!R:R,""),
_xlfn.XLOOKUP(_xlfn.CONCAT(18,"-",$A336, "-", "A"), PlayerData!$M:$M,PlayerData!R:R,"")))</f>
        <v>0.18</v>
      </c>
      <c r="N336" s="134">
        <f t="shared" si="35"/>
        <v>3.8636363636363633</v>
      </c>
      <c r="O336" s="134">
        <f t="shared" si="36"/>
        <v>0</v>
      </c>
      <c r="P336" s="73">
        <f t="shared" si="37"/>
        <v>2.4258760107816713</v>
      </c>
      <c r="Q336" s="132" cm="1">
        <f t="array" ref="Q336">IF(OR($A336=Solver!$T$12:$T$201),0,SUMPRODUCT($H336:$J336,$T$4:$V$4))</f>
        <v>1.6172506738544477</v>
      </c>
      <c r="R336" s="73" cm="1">
        <f t="array" ref="R336">IF(OR($A336=Solver!$T$12:$T$201),0, SUMPRODUCT($N336:$P336, $T$4:$V$4))</f>
        <v>2.4258760107816713</v>
      </c>
    </row>
    <row r="337" spans="1:18">
      <c r="A337" s="55">
        <v>335</v>
      </c>
      <c r="B337" s="55" t="str">
        <f>_xlfn.XLOOKUP($A337, PlayerData!$B$3:$B$394, PlayerData!C$3:C$394)</f>
        <v>BHA</v>
      </c>
      <c r="C337" s="55" t="str">
        <f>_xlfn.XLOOKUP($A337, PlayerData!$B$3:$B$394, PlayerData!D$3:D$394)</f>
        <v>D</v>
      </c>
      <c r="D337" s="31" t="str">
        <f>_xlfn.XLOOKUP($A337, PlayerData!$B$3:$B$394, PlayerData!E$3:E$394)</f>
        <v>Webster</v>
      </c>
      <c r="E337" s="136" cm="1">
        <f t="array" ref="E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"H"), PlayerData!$G:$G,PlayerData!H:H,""),
_xlfn.XLOOKUP(_xlfn.CONCAT(1,"-",$A337, "-", "H"), PlayerData!$G:$G,PlayerData!H:H,""),
_xlfn.XLOOKUP(_xlfn.CONCAT(2,"-",$A337, "-", "H"), PlayerData!$G:$G,PlayerData!H:H,""),
_xlfn.XLOOKUP(_xlfn.CONCAT(3,"-",$A337, "-", "H"), PlayerData!$G:$G,PlayerData!H:H,""),
_xlfn.XLOOKUP(_xlfn.CONCAT(4,"-",$A337, "-", "H"), PlayerData!$G:$G,PlayerData!H:H,""),
_xlfn.XLOOKUP(_xlfn.CONCAT(5,"-",$A337, "-", "H"), PlayerData!$G:$G,PlayerData!H:H,""),
_xlfn.XLOOKUP(_xlfn.CONCAT(6,"-",$A337, "-", "H"), PlayerData!$G:$G,PlayerData!H:H,""),
_xlfn.XLOOKUP(_xlfn.CONCAT(7,"-",$A337, "-", "H"), PlayerData!$G:$G,PlayerData!H:H,""),
_xlfn.XLOOKUP(_xlfn.CONCAT(8,"-",$A337, "-", "H"), PlayerData!$G:$G,PlayerData!H:H,""),
_xlfn.XLOOKUP(_xlfn.CONCAT(9,"-",$A337, "-", "H"), PlayerData!$G:$G,PlayerData!H:H,""),
_xlfn.XLOOKUP(_xlfn.CONCAT(10,"-",$A337, "-", "H"), PlayerData!$G:$G,PlayerData!H:H,""),
_xlfn.XLOOKUP(_xlfn.CONCAT(11,"-",$A337, "-", "H"), PlayerData!$G:$G,PlayerData!H:H,""),
_xlfn.XLOOKUP(_xlfn.CONCAT(12,"-",$A337, "-", "H"), PlayerData!$G:$G,PlayerData!H:H,""),
_xlfn.XLOOKUP(_xlfn.CONCAT(13,"-",$A337, "-", "H"), PlayerData!$G:$G,PlayerData!H:H,""),
_xlfn.XLOOKUP(_xlfn.CONCAT(14,"-",$A337, "-", "H"), PlayerData!$G:$G,PlayerData!H:H,""),
_xlfn.XLOOKUP(_xlfn.CONCAT(15,"-",$A337, "-", "H"), PlayerData!$G:$G,PlayerData!H:H,""),
_xlfn.XLOOKUP(_xlfn.CONCAT(16,"-",$A337, "-", "H"), PlayerData!$G:$G,PlayerData!H:H,""),
_xlfn.XLOOKUP(_xlfn.CONCAT(17,"-",$A337, "-", "H"), PlayerData!$G:$G,PlayerData!H:H,""),
_xlfn.XLOOKUP(_xlfn.CONCAT(18,"-",$A337, "-", "H"), PlayerData!$G:$G,PlayerData!H:H,"")))</f>
        <v>0.56999999999999995</v>
      </c>
      <c r="F337" s="136" cm="1">
        <f t="array" ref="F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"H"), PlayerData!$G:$G,PlayerData!I:I,""),
_xlfn.XLOOKUP(_xlfn.CONCAT(1,"-",$A337, "-", "H"), PlayerData!$G:$G,PlayerData!I:I,""),
_xlfn.XLOOKUP(_xlfn.CONCAT(2,"-",$A337, "-", "H"), PlayerData!$G:$G,PlayerData!I:I,""),
_xlfn.XLOOKUP(_xlfn.CONCAT(3,"-",$A337, "-", "H"), PlayerData!$G:$G,PlayerData!I:I,""),
_xlfn.XLOOKUP(_xlfn.CONCAT(4,"-",$A337, "-", "H"), PlayerData!$G:$G,PlayerData!I:I,""),
_xlfn.XLOOKUP(_xlfn.CONCAT(5,"-",$A337, "-", "H"), PlayerData!$G:$G,PlayerData!I:I,""),
_xlfn.XLOOKUP(_xlfn.CONCAT(6,"-",$A337, "-", "H"), PlayerData!$G:$G,PlayerData!I:I,""),
_xlfn.XLOOKUP(_xlfn.CONCAT(7,"-",$A337, "-", "H"), PlayerData!$G:$G,PlayerData!I:I,""),
_xlfn.XLOOKUP(_xlfn.CONCAT(8,"-",$A337, "-", "H"), PlayerData!$G:$G,PlayerData!I:I,""),
_xlfn.XLOOKUP(_xlfn.CONCAT(9,"-",$A337, "-", "H"), PlayerData!$G:$G,PlayerData!I:I,""),
_xlfn.XLOOKUP(_xlfn.CONCAT(10,"-",$A337, "-", "H"), PlayerData!$G:$G,PlayerData!I:I,""),
_xlfn.XLOOKUP(_xlfn.CONCAT(11,"-",$A337, "-", "H"), PlayerData!$G:$G,PlayerData!I:I,""),
_xlfn.XLOOKUP(_xlfn.CONCAT(12,"-",$A337, "-", "H"), PlayerData!$G:$G,PlayerData!I:I,""),
_xlfn.XLOOKUP(_xlfn.CONCAT(13,"-",$A337, "-", "H"), PlayerData!$G:$G,PlayerData!I:I,""),
_xlfn.XLOOKUP(_xlfn.CONCAT(14,"-",$A337, "-", "H"), PlayerData!$G:$G,PlayerData!I:I,""),
_xlfn.XLOOKUP(_xlfn.CONCAT(15,"-",$A337, "-", "H"), PlayerData!$G:$G,PlayerData!I:I,""),
_xlfn.XLOOKUP(_xlfn.CONCAT(16,"-",$A337, "-", "H"), PlayerData!$G:$G,PlayerData!I:I,""),
_xlfn.XLOOKUP(_xlfn.CONCAT(17,"-",$A337, "-", "H"), PlayerData!$G:$G,PlayerData!I:I,""),
_xlfn.XLOOKUP(_xlfn.CONCAT(18,"-",$A337, "-", "H"), PlayerData!$G:$G,PlayerData!I:I,"")))</f>
        <v>0.14000000000000001</v>
      </c>
      <c r="G337" s="90" cm="1">
        <f t="array" ref="G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"H"), PlayerData!$G:$G,PlayerData!L:L,""),
_xlfn.XLOOKUP(_xlfn.CONCAT(1,"-",$A337, "-", "H"), PlayerData!$G:$G,PlayerData!L:L,""),
_xlfn.XLOOKUP(_xlfn.CONCAT(2,"-",$A337, "-", "H"), PlayerData!$G:$G,PlayerData!L:L,""),
_xlfn.XLOOKUP(_xlfn.CONCAT(3,"-",$A337, "-", "H"), PlayerData!$G:$G,PlayerData!L:L,""),
_xlfn.XLOOKUP(_xlfn.CONCAT(4,"-",$A337, "-", "H"), PlayerData!$G:$G,PlayerData!L:L,""),
_xlfn.XLOOKUP(_xlfn.CONCAT(5,"-",$A337, "-", "H"), PlayerData!$G:$G,PlayerData!L:L,""),
_xlfn.XLOOKUP(_xlfn.CONCAT(6,"-",$A337, "-", "H"), PlayerData!$G:$G,PlayerData!L:L,""),
_xlfn.XLOOKUP(_xlfn.CONCAT(7,"-",$A337, "-", "H"), PlayerData!$G:$G,PlayerData!L:L,""),
_xlfn.XLOOKUP(_xlfn.CONCAT(8,"-",$A337, "-", "H"), PlayerData!$G:$G,PlayerData!L:L,""),
_xlfn.XLOOKUP(_xlfn.CONCAT(9,"-",$A337, "-", "H"), PlayerData!$G:$G,PlayerData!L:L,""),
_xlfn.XLOOKUP(_xlfn.CONCAT(10,"-",$A337, "-", "H"), PlayerData!$G:$G,PlayerData!L:L,""),
_xlfn.XLOOKUP(_xlfn.CONCAT(11,"-",$A337, "-", "H"), PlayerData!$G:$G,PlayerData!L:L,""),
_xlfn.XLOOKUP(_xlfn.CONCAT(12,"-",$A337, "-", "H"), PlayerData!$G:$G,PlayerData!L:L,""),
_xlfn.XLOOKUP(_xlfn.CONCAT(13,"-",$A337, "-", "H"), PlayerData!$G:$G,PlayerData!L:L,""),
_xlfn.XLOOKUP(_xlfn.CONCAT(14,"-",$A337, "-", "H"), PlayerData!$G:$G,PlayerData!L:L,""),
_xlfn.XLOOKUP(_xlfn.CONCAT(15,"-",$A337, "-", "H"), PlayerData!$G:$G,PlayerData!L:L,""),
_xlfn.XLOOKUP(_xlfn.CONCAT(16,"-",$A337, "-", "H"), PlayerData!$G:$G,PlayerData!L:L,""),
_xlfn.XLOOKUP(_xlfn.CONCAT(17,"-",$A337, "-", "H"), PlayerData!$G:$G,PlayerData!L:L,""),
_xlfn.XLOOKUP(_xlfn.CONCAT(18,"-",$A337, "-", "H"), PlayerData!$G:$G,PlayerData!L:L,"")))</f>
        <v>0.51</v>
      </c>
      <c r="H337" s="132">
        <f t="shared" si="32"/>
        <v>12.954545454545451</v>
      </c>
      <c r="I337" s="132">
        <f t="shared" si="33"/>
        <v>6.3636363636363642</v>
      </c>
      <c r="J337" s="72">
        <f t="shared" si="34"/>
        <v>6.8733153638814022</v>
      </c>
      <c r="K337" s="138" cm="1">
        <f t="array" ref="K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"A"), PlayerData!$M:$M,PlayerData!N:N,""),
_xlfn.XLOOKUP(_xlfn.CONCAT(1,"-",$A337, "-", "A"), PlayerData!$M:$M,PlayerData!N:N,""),
_xlfn.XLOOKUP(_xlfn.CONCAT(2,"-",$A337, "-", "A"), PlayerData!$M:$M,PlayerData!N:N,""),
_xlfn.XLOOKUP(_xlfn.CONCAT(3,"-",$A337, "-", "A"), PlayerData!$M:$M,PlayerData!N:N,""),
_xlfn.XLOOKUP(_xlfn.CONCAT(4,"-",$A337, "-", "A"), PlayerData!$M:$M,PlayerData!N:N,""),
_xlfn.XLOOKUP(_xlfn.CONCAT(5,"-",$A337, "-", "A"), PlayerData!$M:$M,PlayerData!N:N,""),
_xlfn.XLOOKUP(_xlfn.CONCAT(6,"-",$A337, "-", "A"), PlayerData!$M:$M,PlayerData!N:N,""),
_xlfn.XLOOKUP(_xlfn.CONCAT(7,"-",$A337, "-", "A"), PlayerData!$M:$M,PlayerData!N:N,""),
_xlfn.XLOOKUP(_xlfn.CONCAT(8,"-",$A337, "-", "A"), PlayerData!$M:$M,PlayerData!N:N,""),
_xlfn.XLOOKUP(_xlfn.CONCAT(9,"-",$A337, "-", "A"), PlayerData!$M:$M,PlayerData!N:N,""),
_xlfn.XLOOKUP(_xlfn.CONCAT(10,"-",$A337, "-", "A"), PlayerData!$M:$M,PlayerData!N:N,""),
_xlfn.XLOOKUP(_xlfn.CONCAT(11,"-",$A337, "-", "A"), PlayerData!$M:$M,PlayerData!N:N,""),
_xlfn.XLOOKUP(_xlfn.CONCAT(12,"-",$A337, "-", "A"), PlayerData!$M:$M,PlayerData!N:N,""),
_xlfn.XLOOKUP(_xlfn.CONCAT(13,"-",$A337, "-", "A"), PlayerData!$M:$M,PlayerData!N:N,""),
_xlfn.XLOOKUP(_xlfn.CONCAT(14,"-",$A337, "-", "A"), PlayerData!$M:$M,PlayerData!N:N,""),
_xlfn.XLOOKUP(_xlfn.CONCAT(15,"-",$A337, "-", "A"), PlayerData!$M:$M,PlayerData!N:N,""),
_xlfn.XLOOKUP(_xlfn.CONCAT(16,"-",$A337, "-", "A"), PlayerData!$M:$M,PlayerData!N:N,""),
_xlfn.XLOOKUP(_xlfn.CONCAT(17,"-",$A337, "-", "A"), PlayerData!$M:$M,PlayerData!N:N,""),
_xlfn.XLOOKUP(_xlfn.CONCAT(18,"-",$A337, "-", "A"), PlayerData!$M:$M,PlayerData!N:N,"")))</f>
        <v>0</v>
      </c>
      <c r="L337" s="138" cm="1">
        <f t="array" ref="L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"A"), PlayerData!$M:$M,PlayerData!O:O,""),
_xlfn.XLOOKUP(_xlfn.CONCAT(1,"-",$A337, "-", "A"), PlayerData!$M:$M,PlayerData!O:O,""),
_xlfn.XLOOKUP(_xlfn.CONCAT(2,"-",$A337, "-", "A"), PlayerData!$M:$M,PlayerData!O:O,""),
_xlfn.XLOOKUP(_xlfn.CONCAT(3,"-",$A337, "-", "A"), PlayerData!$M:$M,PlayerData!O:O,""),
_xlfn.XLOOKUP(_xlfn.CONCAT(4,"-",$A337, "-", "A"), PlayerData!$M:$M,PlayerData!O:O,""),
_xlfn.XLOOKUP(_xlfn.CONCAT(5,"-",$A337, "-", "A"), PlayerData!$M:$M,PlayerData!O:O,""),
_xlfn.XLOOKUP(_xlfn.CONCAT(6,"-",$A337, "-", "A"), PlayerData!$M:$M,PlayerData!O:O,""),
_xlfn.XLOOKUP(_xlfn.CONCAT(7,"-",$A337, "-", "A"), PlayerData!$M:$M,PlayerData!O:O,""),
_xlfn.XLOOKUP(_xlfn.CONCAT(8,"-",$A337, "-", "A"), PlayerData!$M:$M,PlayerData!O:O,""),
_xlfn.XLOOKUP(_xlfn.CONCAT(9,"-",$A337, "-", "A"), PlayerData!$M:$M,PlayerData!O:O,""),
_xlfn.XLOOKUP(_xlfn.CONCAT(10,"-",$A337, "-", "A"), PlayerData!$M:$M,PlayerData!O:O,""),
_xlfn.XLOOKUP(_xlfn.CONCAT(11,"-",$A337, "-", "A"), PlayerData!$M:$M,PlayerData!O:O,""),
_xlfn.XLOOKUP(_xlfn.CONCAT(12,"-",$A337, "-", "A"), PlayerData!$M:$M,PlayerData!O:O,""),
_xlfn.XLOOKUP(_xlfn.CONCAT(13,"-",$A337, "-", "A"), PlayerData!$M:$M,PlayerData!O:O,""),
_xlfn.XLOOKUP(_xlfn.CONCAT(14,"-",$A337, "-", "A"), PlayerData!$M:$M,PlayerData!O:O,""),
_xlfn.XLOOKUP(_xlfn.CONCAT(15,"-",$A337, "-", "A"), PlayerData!$M:$M,PlayerData!O:O,""),
_xlfn.XLOOKUP(_xlfn.CONCAT(16,"-",$A337, "-", "A"), PlayerData!$M:$M,PlayerData!O:O,""),
_xlfn.XLOOKUP(_xlfn.CONCAT(17,"-",$A337, "-", "A"), PlayerData!$M:$M,PlayerData!O:O,""),
_xlfn.XLOOKUP(_xlfn.CONCAT(18,"-",$A337, "-", "A"), PlayerData!$M:$M,PlayerData!O:O,"")))</f>
        <v>0</v>
      </c>
      <c r="M337" s="96" cm="1">
        <f t="array" ref="M33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_xlfn.XLOOKUP(_xlfn.CONCAT(0,"-",$A337, "-", "A"), PlayerData!$M:$M,PlayerData!R:R,""),
_xlfn.XLOOKUP(_xlfn.CONCAT(1,"-",$A337, "-", "A"), PlayerData!$M:$M,PlayerData!R:R,""),
_xlfn.XLOOKUP(_xlfn.CONCAT(2,"-",$A337, "-", "A"), PlayerData!$M:$M,PlayerData!R:R,""),
_xlfn.XLOOKUP(_xlfn.CONCAT(3,"-",$A337, "-", "A"), PlayerData!$M:$M,PlayerData!R:R,""),
_xlfn.XLOOKUP(_xlfn.CONCAT(4,"-",$A337, "-", "A"), PlayerData!$M:$M,PlayerData!R:R,""),
_xlfn.XLOOKUP(_xlfn.CONCAT(5,"-",$A337, "-", "A"), PlayerData!$M:$M,PlayerData!R:R,""),
_xlfn.XLOOKUP(_xlfn.CONCAT(6,"-",$A337, "-", "A"), PlayerData!$M:$M,PlayerData!R:R,""),
_xlfn.XLOOKUP(_xlfn.CONCAT(7,"-",$A337, "-", "A"), PlayerData!$M:$M,PlayerData!R:R,""),
_xlfn.XLOOKUP(_xlfn.CONCAT(8,"-",$A337, "-", "A"), PlayerData!$M:$M,PlayerData!R:R,""),
_xlfn.XLOOKUP(_xlfn.CONCAT(9,"-",$A337, "-", "A"), PlayerData!$M:$M,PlayerData!R:R,""),
_xlfn.XLOOKUP(_xlfn.CONCAT(10,"-",$A337, "-", "A"), PlayerData!$M:$M,PlayerData!R:R,""),
_xlfn.XLOOKUP(_xlfn.CONCAT(11,"-",$A337, "-", "A"), PlayerData!$M:$M,PlayerData!R:R,""),
_xlfn.XLOOKUP(_xlfn.CONCAT(12,"-",$A337, "-", "A"), PlayerData!$M:$M,PlayerData!R:R,""),
_xlfn.XLOOKUP(_xlfn.CONCAT(13,"-",$A337, "-", "A"), PlayerData!$M:$M,PlayerData!R:R,""),
_xlfn.XLOOKUP(_xlfn.CONCAT(14,"-",$A337, "-", "A"), PlayerData!$M:$M,PlayerData!R:R,""),
_xlfn.XLOOKUP(_xlfn.CONCAT(15,"-",$A337, "-", "A"), PlayerData!$M:$M,PlayerData!R:R,""),
_xlfn.XLOOKUP(_xlfn.CONCAT(16,"-",$A337, "-", "A"), PlayerData!$M:$M,PlayerData!R:R,""),
_xlfn.XLOOKUP(_xlfn.CONCAT(17,"-",$A337, "-", "A"), PlayerData!$M:$M,PlayerData!R:R,""),
_xlfn.XLOOKUP(_xlfn.CONCAT(18,"-",$A337, "-", "A"), PlayerData!$M:$M,PlayerData!R:R,"")))</f>
        <v>0.15000000000000002</v>
      </c>
      <c r="N337" s="134">
        <f t="shared" si="35"/>
        <v>0</v>
      </c>
      <c r="O337" s="134">
        <f t="shared" si="36"/>
        <v>0</v>
      </c>
      <c r="P337" s="73">
        <f t="shared" si="37"/>
        <v>2.0215633423180597</v>
      </c>
      <c r="Q337" s="132" cm="1">
        <f t="array" ref="Q337">IF(OR($A337=Solver!$T$12:$T$201),0,SUMPRODUCT($H337:$J337,$T$4:$V$4))</f>
        <v>6.8733153638814022</v>
      </c>
      <c r="R337" s="73" cm="1">
        <f t="array" ref="R337">IF(OR($A337=Solver!$T$12:$T$201),0, SUMPRODUCT($N337:$P337, $T$4:$V$4))</f>
        <v>2.0215633423180597</v>
      </c>
    </row>
    <row r="338" spans="1:18">
      <c r="A338" s="55">
        <v>336</v>
      </c>
      <c r="B338" s="55" t="str">
        <f>_xlfn.XLOOKUP($A338, PlayerData!$B$3:$B$394, PlayerData!C$3:C$394)</f>
        <v>NEW</v>
      </c>
      <c r="C338" s="55" t="str">
        <f>_xlfn.XLOOKUP($A338, PlayerData!$B$3:$B$394, PlayerData!D$3:D$394)</f>
        <v>D</v>
      </c>
      <c r="D338" s="31" t="str">
        <f>_xlfn.XLOOKUP($A338, PlayerData!$B$3:$B$394, PlayerData!E$3:E$394)</f>
        <v>Krafth</v>
      </c>
      <c r="E338" s="136" cm="1">
        <f t="array" ref="E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"H"), PlayerData!$G:$G,PlayerData!H:H,""),
_xlfn.XLOOKUP(_xlfn.CONCAT(1,"-",$A338, "-", "H"), PlayerData!$G:$G,PlayerData!H:H,""),
_xlfn.XLOOKUP(_xlfn.CONCAT(2,"-",$A338, "-", "H"), PlayerData!$G:$G,PlayerData!H:H,""),
_xlfn.XLOOKUP(_xlfn.CONCAT(3,"-",$A338, "-", "H"), PlayerData!$G:$G,PlayerData!H:H,""),
_xlfn.XLOOKUP(_xlfn.CONCAT(4,"-",$A338, "-", "H"), PlayerData!$G:$G,PlayerData!H:H,""),
_xlfn.XLOOKUP(_xlfn.CONCAT(5,"-",$A338, "-", "H"), PlayerData!$G:$G,PlayerData!H:H,""),
_xlfn.XLOOKUP(_xlfn.CONCAT(6,"-",$A338, "-", "H"), PlayerData!$G:$G,PlayerData!H:H,""),
_xlfn.XLOOKUP(_xlfn.CONCAT(7,"-",$A338, "-", "H"), PlayerData!$G:$G,PlayerData!H:H,""),
_xlfn.XLOOKUP(_xlfn.CONCAT(8,"-",$A338, "-", "H"), PlayerData!$G:$G,PlayerData!H:H,""),
_xlfn.XLOOKUP(_xlfn.CONCAT(9,"-",$A338, "-", "H"), PlayerData!$G:$G,PlayerData!H:H,""),
_xlfn.XLOOKUP(_xlfn.CONCAT(10,"-",$A338, "-", "H"), PlayerData!$G:$G,PlayerData!H:H,""),
_xlfn.XLOOKUP(_xlfn.CONCAT(11,"-",$A338, "-", "H"), PlayerData!$G:$G,PlayerData!H:H,""),
_xlfn.XLOOKUP(_xlfn.CONCAT(12,"-",$A338, "-", "H"), PlayerData!$G:$G,PlayerData!H:H,""),
_xlfn.XLOOKUP(_xlfn.CONCAT(13,"-",$A338, "-", "H"), PlayerData!$G:$G,PlayerData!H:H,""),
_xlfn.XLOOKUP(_xlfn.CONCAT(14,"-",$A338, "-", "H"), PlayerData!$G:$G,PlayerData!H:H,""),
_xlfn.XLOOKUP(_xlfn.CONCAT(15,"-",$A338, "-", "H"), PlayerData!$G:$G,PlayerData!H:H,""),
_xlfn.XLOOKUP(_xlfn.CONCAT(16,"-",$A338, "-", "H"), PlayerData!$G:$G,PlayerData!H:H,""),
_xlfn.XLOOKUP(_xlfn.CONCAT(17,"-",$A338, "-", "H"), PlayerData!$G:$G,PlayerData!H:H,""),
_xlfn.XLOOKUP(_xlfn.CONCAT(18,"-",$A338, "-", "H"), PlayerData!$G:$G,PlayerData!H:H,"")))</f>
        <v>0</v>
      </c>
      <c r="F338" s="136" cm="1">
        <f t="array" ref="F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"H"), PlayerData!$G:$G,PlayerData!I:I,""),
_xlfn.XLOOKUP(_xlfn.CONCAT(1,"-",$A338, "-", "H"), PlayerData!$G:$G,PlayerData!I:I,""),
_xlfn.XLOOKUP(_xlfn.CONCAT(2,"-",$A338, "-", "H"), PlayerData!$G:$G,PlayerData!I:I,""),
_xlfn.XLOOKUP(_xlfn.CONCAT(3,"-",$A338, "-", "H"), PlayerData!$G:$G,PlayerData!I:I,""),
_xlfn.XLOOKUP(_xlfn.CONCAT(4,"-",$A338, "-", "H"), PlayerData!$G:$G,PlayerData!I:I,""),
_xlfn.XLOOKUP(_xlfn.CONCAT(5,"-",$A338, "-", "H"), PlayerData!$G:$G,PlayerData!I:I,""),
_xlfn.XLOOKUP(_xlfn.CONCAT(6,"-",$A338, "-", "H"), PlayerData!$G:$G,PlayerData!I:I,""),
_xlfn.XLOOKUP(_xlfn.CONCAT(7,"-",$A338, "-", "H"), PlayerData!$G:$G,PlayerData!I:I,""),
_xlfn.XLOOKUP(_xlfn.CONCAT(8,"-",$A338, "-", "H"), PlayerData!$G:$G,PlayerData!I:I,""),
_xlfn.XLOOKUP(_xlfn.CONCAT(9,"-",$A338, "-", "H"), PlayerData!$G:$G,PlayerData!I:I,""),
_xlfn.XLOOKUP(_xlfn.CONCAT(10,"-",$A338, "-", "H"), PlayerData!$G:$G,PlayerData!I:I,""),
_xlfn.XLOOKUP(_xlfn.CONCAT(11,"-",$A338, "-", "H"), PlayerData!$G:$G,PlayerData!I:I,""),
_xlfn.XLOOKUP(_xlfn.CONCAT(12,"-",$A338, "-", "H"), PlayerData!$G:$G,PlayerData!I:I,""),
_xlfn.XLOOKUP(_xlfn.CONCAT(13,"-",$A338, "-", "H"), PlayerData!$G:$G,PlayerData!I:I,""),
_xlfn.XLOOKUP(_xlfn.CONCAT(14,"-",$A338, "-", "H"), PlayerData!$G:$G,PlayerData!I:I,""),
_xlfn.XLOOKUP(_xlfn.CONCAT(15,"-",$A338, "-", "H"), PlayerData!$G:$G,PlayerData!I:I,""),
_xlfn.XLOOKUP(_xlfn.CONCAT(16,"-",$A338, "-", "H"), PlayerData!$G:$G,PlayerData!I:I,""),
_xlfn.XLOOKUP(_xlfn.CONCAT(17,"-",$A338, "-", "H"), PlayerData!$G:$G,PlayerData!I:I,""),
_xlfn.XLOOKUP(_xlfn.CONCAT(18,"-",$A338, "-", "H"), PlayerData!$G:$G,PlayerData!I:I,"")))</f>
        <v>0</v>
      </c>
      <c r="G338" s="90" cm="1">
        <f t="array" ref="G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"H"), PlayerData!$G:$G,PlayerData!L:L,""),
_xlfn.XLOOKUP(_xlfn.CONCAT(1,"-",$A338, "-", "H"), PlayerData!$G:$G,PlayerData!L:L,""),
_xlfn.XLOOKUP(_xlfn.CONCAT(2,"-",$A338, "-", "H"), PlayerData!$G:$G,PlayerData!L:L,""),
_xlfn.XLOOKUP(_xlfn.CONCAT(3,"-",$A338, "-", "H"), PlayerData!$G:$G,PlayerData!L:L,""),
_xlfn.XLOOKUP(_xlfn.CONCAT(4,"-",$A338, "-", "H"), PlayerData!$G:$G,PlayerData!L:L,""),
_xlfn.XLOOKUP(_xlfn.CONCAT(5,"-",$A338, "-", "H"), PlayerData!$G:$G,PlayerData!L:L,""),
_xlfn.XLOOKUP(_xlfn.CONCAT(6,"-",$A338, "-", "H"), PlayerData!$G:$G,PlayerData!L:L,""),
_xlfn.XLOOKUP(_xlfn.CONCAT(7,"-",$A338, "-", "H"), PlayerData!$G:$G,PlayerData!L:L,""),
_xlfn.XLOOKUP(_xlfn.CONCAT(8,"-",$A338, "-", "H"), PlayerData!$G:$G,PlayerData!L:L,""),
_xlfn.XLOOKUP(_xlfn.CONCAT(9,"-",$A338, "-", "H"), PlayerData!$G:$G,PlayerData!L:L,""),
_xlfn.XLOOKUP(_xlfn.CONCAT(10,"-",$A338, "-", "H"), PlayerData!$G:$G,PlayerData!L:L,""),
_xlfn.XLOOKUP(_xlfn.CONCAT(11,"-",$A338, "-", "H"), PlayerData!$G:$G,PlayerData!L:L,""),
_xlfn.XLOOKUP(_xlfn.CONCAT(12,"-",$A338, "-", "H"), PlayerData!$G:$G,PlayerData!L:L,""),
_xlfn.XLOOKUP(_xlfn.CONCAT(13,"-",$A338, "-", "H"), PlayerData!$G:$G,PlayerData!L:L,""),
_xlfn.XLOOKUP(_xlfn.CONCAT(14,"-",$A338, "-", "H"), PlayerData!$G:$G,PlayerData!L:L,""),
_xlfn.XLOOKUP(_xlfn.CONCAT(15,"-",$A338, "-", "H"), PlayerData!$G:$G,PlayerData!L:L,""),
_xlfn.XLOOKUP(_xlfn.CONCAT(16,"-",$A338, "-", "H"), PlayerData!$G:$G,PlayerData!L:L,""),
_xlfn.XLOOKUP(_xlfn.CONCAT(17,"-",$A338, "-", "H"), PlayerData!$G:$G,PlayerData!L:L,""),
_xlfn.XLOOKUP(_xlfn.CONCAT(18,"-",$A338, "-", "H"), PlayerData!$G:$G,PlayerData!L:L,"")))</f>
        <v>0.42000000000000004</v>
      </c>
      <c r="H338" s="132">
        <f t="shared" si="32"/>
        <v>0</v>
      </c>
      <c r="I338" s="132">
        <f t="shared" si="33"/>
        <v>0</v>
      </c>
      <c r="J338" s="72">
        <f t="shared" si="34"/>
        <v>5.6603773584905674</v>
      </c>
      <c r="K338" s="138" cm="1">
        <f t="array" ref="K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"A"), PlayerData!$M:$M,PlayerData!N:N,""),
_xlfn.XLOOKUP(_xlfn.CONCAT(1,"-",$A338, "-", "A"), PlayerData!$M:$M,PlayerData!N:N,""),
_xlfn.XLOOKUP(_xlfn.CONCAT(2,"-",$A338, "-", "A"), PlayerData!$M:$M,PlayerData!N:N,""),
_xlfn.XLOOKUP(_xlfn.CONCAT(3,"-",$A338, "-", "A"), PlayerData!$M:$M,PlayerData!N:N,""),
_xlfn.XLOOKUP(_xlfn.CONCAT(4,"-",$A338, "-", "A"), PlayerData!$M:$M,PlayerData!N:N,""),
_xlfn.XLOOKUP(_xlfn.CONCAT(5,"-",$A338, "-", "A"), PlayerData!$M:$M,PlayerData!N:N,""),
_xlfn.XLOOKUP(_xlfn.CONCAT(6,"-",$A338, "-", "A"), PlayerData!$M:$M,PlayerData!N:N,""),
_xlfn.XLOOKUP(_xlfn.CONCAT(7,"-",$A338, "-", "A"), PlayerData!$M:$M,PlayerData!N:N,""),
_xlfn.XLOOKUP(_xlfn.CONCAT(8,"-",$A338, "-", "A"), PlayerData!$M:$M,PlayerData!N:N,""),
_xlfn.XLOOKUP(_xlfn.CONCAT(9,"-",$A338, "-", "A"), PlayerData!$M:$M,PlayerData!N:N,""),
_xlfn.XLOOKUP(_xlfn.CONCAT(10,"-",$A338, "-", "A"), PlayerData!$M:$M,PlayerData!N:N,""),
_xlfn.XLOOKUP(_xlfn.CONCAT(11,"-",$A338, "-", "A"), PlayerData!$M:$M,PlayerData!N:N,""),
_xlfn.XLOOKUP(_xlfn.CONCAT(12,"-",$A338, "-", "A"), PlayerData!$M:$M,PlayerData!N:N,""),
_xlfn.XLOOKUP(_xlfn.CONCAT(13,"-",$A338, "-", "A"), PlayerData!$M:$M,PlayerData!N:N,""),
_xlfn.XLOOKUP(_xlfn.CONCAT(14,"-",$A338, "-", "A"), PlayerData!$M:$M,PlayerData!N:N,""),
_xlfn.XLOOKUP(_xlfn.CONCAT(15,"-",$A338, "-", "A"), PlayerData!$M:$M,PlayerData!N:N,""),
_xlfn.XLOOKUP(_xlfn.CONCAT(16,"-",$A338, "-", "A"), PlayerData!$M:$M,PlayerData!N:N,""),
_xlfn.XLOOKUP(_xlfn.CONCAT(17,"-",$A338, "-", "A"), PlayerData!$M:$M,PlayerData!N:N,""),
_xlfn.XLOOKUP(_xlfn.CONCAT(18,"-",$A338, "-", "A"), PlayerData!$M:$M,PlayerData!N:N,"")))</f>
        <v>0</v>
      </c>
      <c r="L338" s="138" cm="1">
        <f t="array" ref="L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"A"), PlayerData!$M:$M,PlayerData!O:O,""),
_xlfn.XLOOKUP(_xlfn.CONCAT(1,"-",$A338, "-", "A"), PlayerData!$M:$M,PlayerData!O:O,""),
_xlfn.XLOOKUP(_xlfn.CONCAT(2,"-",$A338, "-", "A"), PlayerData!$M:$M,PlayerData!O:O,""),
_xlfn.XLOOKUP(_xlfn.CONCAT(3,"-",$A338, "-", "A"), PlayerData!$M:$M,PlayerData!O:O,""),
_xlfn.XLOOKUP(_xlfn.CONCAT(4,"-",$A338, "-", "A"), PlayerData!$M:$M,PlayerData!O:O,""),
_xlfn.XLOOKUP(_xlfn.CONCAT(5,"-",$A338, "-", "A"), PlayerData!$M:$M,PlayerData!O:O,""),
_xlfn.XLOOKUP(_xlfn.CONCAT(6,"-",$A338, "-", "A"), PlayerData!$M:$M,PlayerData!O:O,""),
_xlfn.XLOOKUP(_xlfn.CONCAT(7,"-",$A338, "-", "A"), PlayerData!$M:$M,PlayerData!O:O,""),
_xlfn.XLOOKUP(_xlfn.CONCAT(8,"-",$A338, "-", "A"), PlayerData!$M:$M,PlayerData!O:O,""),
_xlfn.XLOOKUP(_xlfn.CONCAT(9,"-",$A338, "-", "A"), PlayerData!$M:$M,PlayerData!O:O,""),
_xlfn.XLOOKUP(_xlfn.CONCAT(10,"-",$A338, "-", "A"), PlayerData!$M:$M,PlayerData!O:O,""),
_xlfn.XLOOKUP(_xlfn.CONCAT(11,"-",$A338, "-", "A"), PlayerData!$M:$M,PlayerData!O:O,""),
_xlfn.XLOOKUP(_xlfn.CONCAT(12,"-",$A338, "-", "A"), PlayerData!$M:$M,PlayerData!O:O,""),
_xlfn.XLOOKUP(_xlfn.CONCAT(13,"-",$A338, "-", "A"), PlayerData!$M:$M,PlayerData!O:O,""),
_xlfn.XLOOKUP(_xlfn.CONCAT(14,"-",$A338, "-", "A"), PlayerData!$M:$M,PlayerData!O:O,""),
_xlfn.XLOOKUP(_xlfn.CONCAT(15,"-",$A338, "-", "A"), PlayerData!$M:$M,PlayerData!O:O,""),
_xlfn.XLOOKUP(_xlfn.CONCAT(16,"-",$A338, "-", "A"), PlayerData!$M:$M,PlayerData!O:O,""),
_xlfn.XLOOKUP(_xlfn.CONCAT(17,"-",$A338, "-", "A"), PlayerData!$M:$M,PlayerData!O:O,""),
_xlfn.XLOOKUP(_xlfn.CONCAT(18,"-",$A338, "-", "A"), PlayerData!$M:$M,PlayerData!O:O,"")))</f>
        <v>0</v>
      </c>
      <c r="M338" s="96" cm="1">
        <f t="array" ref="M33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_xlfn.XLOOKUP(_xlfn.CONCAT(0,"-",$A338, "-", "A"), PlayerData!$M:$M,PlayerData!R:R,""),
_xlfn.XLOOKUP(_xlfn.CONCAT(1,"-",$A338, "-", "A"), PlayerData!$M:$M,PlayerData!R:R,""),
_xlfn.XLOOKUP(_xlfn.CONCAT(2,"-",$A338, "-", "A"), PlayerData!$M:$M,PlayerData!R:R,""),
_xlfn.XLOOKUP(_xlfn.CONCAT(3,"-",$A338, "-", "A"), PlayerData!$M:$M,PlayerData!R:R,""),
_xlfn.XLOOKUP(_xlfn.CONCAT(4,"-",$A338, "-", "A"), PlayerData!$M:$M,PlayerData!R:R,""),
_xlfn.XLOOKUP(_xlfn.CONCAT(5,"-",$A338, "-", "A"), PlayerData!$M:$M,PlayerData!R:R,""),
_xlfn.XLOOKUP(_xlfn.CONCAT(6,"-",$A338, "-", "A"), PlayerData!$M:$M,PlayerData!R:R,""),
_xlfn.XLOOKUP(_xlfn.CONCAT(7,"-",$A338, "-", "A"), PlayerData!$M:$M,PlayerData!R:R,""),
_xlfn.XLOOKUP(_xlfn.CONCAT(8,"-",$A338, "-", "A"), PlayerData!$M:$M,PlayerData!R:R,""),
_xlfn.XLOOKUP(_xlfn.CONCAT(9,"-",$A338, "-", "A"), PlayerData!$M:$M,PlayerData!R:R,""),
_xlfn.XLOOKUP(_xlfn.CONCAT(10,"-",$A338, "-", "A"), PlayerData!$M:$M,PlayerData!R:R,""),
_xlfn.XLOOKUP(_xlfn.CONCAT(11,"-",$A338, "-", "A"), PlayerData!$M:$M,PlayerData!R:R,""),
_xlfn.XLOOKUP(_xlfn.CONCAT(12,"-",$A338, "-", "A"), PlayerData!$M:$M,PlayerData!R:R,""),
_xlfn.XLOOKUP(_xlfn.CONCAT(13,"-",$A338, "-", "A"), PlayerData!$M:$M,PlayerData!R:R,""),
_xlfn.XLOOKUP(_xlfn.CONCAT(14,"-",$A338, "-", "A"), PlayerData!$M:$M,PlayerData!R:R,""),
_xlfn.XLOOKUP(_xlfn.CONCAT(15,"-",$A338, "-", "A"), PlayerData!$M:$M,PlayerData!R:R,""),
_xlfn.XLOOKUP(_xlfn.CONCAT(16,"-",$A338, "-", "A"), PlayerData!$M:$M,PlayerData!R:R,""),
_xlfn.XLOOKUP(_xlfn.CONCAT(17,"-",$A338, "-", "A"), PlayerData!$M:$M,PlayerData!R:R,""),
_xlfn.XLOOKUP(_xlfn.CONCAT(18,"-",$A338, "-", "A"), PlayerData!$M:$M,PlayerData!R:R,"")))</f>
        <v>0</v>
      </c>
      <c r="N338" s="134">
        <f t="shared" si="35"/>
        <v>0</v>
      </c>
      <c r="O338" s="134">
        <f t="shared" si="36"/>
        <v>0</v>
      </c>
      <c r="P338" s="73">
        <f t="shared" si="37"/>
        <v>0</v>
      </c>
      <c r="Q338" s="132" cm="1">
        <f t="array" ref="Q338">IF(OR($A338=Solver!$T$12:$T$201),0,SUMPRODUCT($H338:$J338,$T$4:$V$4))</f>
        <v>5.6603773584905674</v>
      </c>
      <c r="R338" s="73" cm="1">
        <f t="array" ref="R338">IF(OR($A338=Solver!$T$12:$T$201),0, SUMPRODUCT($N338:$P338, $T$4:$V$4))</f>
        <v>0</v>
      </c>
    </row>
    <row r="339" spans="1:18">
      <c r="A339" s="55">
        <v>337</v>
      </c>
      <c r="B339" s="55" t="str">
        <f>_xlfn.XLOOKUP($A339, PlayerData!$B$3:$B$394, PlayerData!C$3:C$394)</f>
        <v>MUN</v>
      </c>
      <c r="C339" s="55" t="str">
        <f>_xlfn.XLOOKUP($A339, PlayerData!$B$3:$B$394, PlayerData!D$3:D$394)</f>
        <v>D</v>
      </c>
      <c r="D339" s="31" t="str">
        <f>_xlfn.XLOOKUP($A339, PlayerData!$B$3:$B$394, PlayerData!E$3:E$394)</f>
        <v>Williams Brandon</v>
      </c>
      <c r="E339" s="136" cm="1">
        <f t="array" ref="E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"H"), PlayerData!$G:$G,PlayerData!H:H,""),
_xlfn.XLOOKUP(_xlfn.CONCAT(1,"-",$A339, "-", "H"), PlayerData!$G:$G,PlayerData!H:H,""),
_xlfn.XLOOKUP(_xlfn.CONCAT(2,"-",$A339, "-", "H"), PlayerData!$G:$G,PlayerData!H:H,""),
_xlfn.XLOOKUP(_xlfn.CONCAT(3,"-",$A339, "-", "H"), PlayerData!$G:$G,PlayerData!H:H,""),
_xlfn.XLOOKUP(_xlfn.CONCAT(4,"-",$A339, "-", "H"), PlayerData!$G:$G,PlayerData!H:H,""),
_xlfn.XLOOKUP(_xlfn.CONCAT(5,"-",$A339, "-", "H"), PlayerData!$G:$G,PlayerData!H:H,""),
_xlfn.XLOOKUP(_xlfn.CONCAT(6,"-",$A339, "-", "H"), PlayerData!$G:$G,PlayerData!H:H,""),
_xlfn.XLOOKUP(_xlfn.CONCAT(7,"-",$A339, "-", "H"), PlayerData!$G:$G,PlayerData!H:H,""),
_xlfn.XLOOKUP(_xlfn.CONCAT(8,"-",$A339, "-", "H"), PlayerData!$G:$G,PlayerData!H:H,""),
_xlfn.XLOOKUP(_xlfn.CONCAT(9,"-",$A339, "-", "H"), PlayerData!$G:$G,PlayerData!H:H,""),
_xlfn.XLOOKUP(_xlfn.CONCAT(10,"-",$A339, "-", "H"), PlayerData!$G:$G,PlayerData!H:H,""),
_xlfn.XLOOKUP(_xlfn.CONCAT(11,"-",$A339, "-", "H"), PlayerData!$G:$G,PlayerData!H:H,""),
_xlfn.XLOOKUP(_xlfn.CONCAT(12,"-",$A339, "-", "H"), PlayerData!$G:$G,PlayerData!H:H,""),
_xlfn.XLOOKUP(_xlfn.CONCAT(13,"-",$A339, "-", "H"), PlayerData!$G:$G,PlayerData!H:H,""),
_xlfn.XLOOKUP(_xlfn.CONCAT(14,"-",$A339, "-", "H"), PlayerData!$G:$G,PlayerData!H:H,""),
_xlfn.XLOOKUP(_xlfn.CONCAT(15,"-",$A339, "-", "H"), PlayerData!$G:$G,PlayerData!H:H,""),
_xlfn.XLOOKUP(_xlfn.CONCAT(16,"-",$A339, "-", "H"), PlayerData!$G:$G,PlayerData!H:H,""),
_xlfn.XLOOKUP(_xlfn.CONCAT(17,"-",$A339, "-", "H"), PlayerData!$G:$G,PlayerData!H:H,""),
_xlfn.XLOOKUP(_xlfn.CONCAT(18,"-",$A339, "-", "H"), PlayerData!$G:$G,PlayerData!H:H,"")))</f>
        <v>0.25</v>
      </c>
      <c r="F339" s="136" cm="1">
        <f t="array" ref="F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"H"), PlayerData!$G:$G,PlayerData!I:I,""),
_xlfn.XLOOKUP(_xlfn.CONCAT(1,"-",$A339, "-", "H"), PlayerData!$G:$G,PlayerData!I:I,""),
_xlfn.XLOOKUP(_xlfn.CONCAT(2,"-",$A339, "-", "H"), PlayerData!$G:$G,PlayerData!I:I,""),
_xlfn.XLOOKUP(_xlfn.CONCAT(3,"-",$A339, "-", "H"), PlayerData!$G:$G,PlayerData!I:I,""),
_xlfn.XLOOKUP(_xlfn.CONCAT(4,"-",$A339, "-", "H"), PlayerData!$G:$G,PlayerData!I:I,""),
_xlfn.XLOOKUP(_xlfn.CONCAT(5,"-",$A339, "-", "H"), PlayerData!$G:$G,PlayerData!I:I,""),
_xlfn.XLOOKUP(_xlfn.CONCAT(6,"-",$A339, "-", "H"), PlayerData!$G:$G,PlayerData!I:I,""),
_xlfn.XLOOKUP(_xlfn.CONCAT(7,"-",$A339, "-", "H"), PlayerData!$G:$G,PlayerData!I:I,""),
_xlfn.XLOOKUP(_xlfn.CONCAT(8,"-",$A339, "-", "H"), PlayerData!$G:$G,PlayerData!I:I,""),
_xlfn.XLOOKUP(_xlfn.CONCAT(9,"-",$A339, "-", "H"), PlayerData!$G:$G,PlayerData!I:I,""),
_xlfn.XLOOKUP(_xlfn.CONCAT(10,"-",$A339, "-", "H"), PlayerData!$G:$G,PlayerData!I:I,""),
_xlfn.XLOOKUP(_xlfn.CONCAT(11,"-",$A339, "-", "H"), PlayerData!$G:$G,PlayerData!I:I,""),
_xlfn.XLOOKUP(_xlfn.CONCAT(12,"-",$A339, "-", "H"), PlayerData!$G:$G,PlayerData!I:I,""),
_xlfn.XLOOKUP(_xlfn.CONCAT(13,"-",$A339, "-", "H"), PlayerData!$G:$G,PlayerData!I:I,""),
_xlfn.XLOOKUP(_xlfn.CONCAT(14,"-",$A339, "-", "H"), PlayerData!$G:$G,PlayerData!I:I,""),
_xlfn.XLOOKUP(_xlfn.CONCAT(15,"-",$A339, "-", "H"), PlayerData!$G:$G,PlayerData!I:I,""),
_xlfn.XLOOKUP(_xlfn.CONCAT(16,"-",$A339, "-", "H"), PlayerData!$G:$G,PlayerData!I:I,""),
_xlfn.XLOOKUP(_xlfn.CONCAT(17,"-",$A339, "-", "H"), PlayerData!$G:$G,PlayerData!I:I,""),
_xlfn.XLOOKUP(_xlfn.CONCAT(18,"-",$A339, "-", "H"), PlayerData!$G:$G,PlayerData!I:I,"")))</f>
        <v>0.25</v>
      </c>
      <c r="G339" s="90" cm="1">
        <f t="array" ref="G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"H"), PlayerData!$G:$G,PlayerData!L:L,""),
_xlfn.XLOOKUP(_xlfn.CONCAT(1,"-",$A339, "-", "H"), PlayerData!$G:$G,PlayerData!L:L,""),
_xlfn.XLOOKUP(_xlfn.CONCAT(2,"-",$A339, "-", "H"), PlayerData!$G:$G,PlayerData!L:L,""),
_xlfn.XLOOKUP(_xlfn.CONCAT(3,"-",$A339, "-", "H"), PlayerData!$G:$G,PlayerData!L:L,""),
_xlfn.XLOOKUP(_xlfn.CONCAT(4,"-",$A339, "-", "H"), PlayerData!$G:$G,PlayerData!L:L,""),
_xlfn.XLOOKUP(_xlfn.CONCAT(5,"-",$A339, "-", "H"), PlayerData!$G:$G,PlayerData!L:L,""),
_xlfn.XLOOKUP(_xlfn.CONCAT(6,"-",$A339, "-", "H"), PlayerData!$G:$G,PlayerData!L:L,""),
_xlfn.XLOOKUP(_xlfn.CONCAT(7,"-",$A339, "-", "H"), PlayerData!$G:$G,PlayerData!L:L,""),
_xlfn.XLOOKUP(_xlfn.CONCAT(8,"-",$A339, "-", "H"), PlayerData!$G:$G,PlayerData!L:L,""),
_xlfn.XLOOKUP(_xlfn.CONCAT(9,"-",$A339, "-", "H"), PlayerData!$G:$G,PlayerData!L:L,""),
_xlfn.XLOOKUP(_xlfn.CONCAT(10,"-",$A339, "-", "H"), PlayerData!$G:$G,PlayerData!L:L,""),
_xlfn.XLOOKUP(_xlfn.CONCAT(11,"-",$A339, "-", "H"), PlayerData!$G:$G,PlayerData!L:L,""),
_xlfn.XLOOKUP(_xlfn.CONCAT(12,"-",$A339, "-", "H"), PlayerData!$G:$G,PlayerData!L:L,""),
_xlfn.XLOOKUP(_xlfn.CONCAT(13,"-",$A339, "-", "H"), PlayerData!$G:$G,PlayerData!L:L,""),
_xlfn.XLOOKUP(_xlfn.CONCAT(14,"-",$A339, "-", "H"), PlayerData!$G:$G,PlayerData!L:L,""),
_xlfn.XLOOKUP(_xlfn.CONCAT(15,"-",$A339, "-", "H"), PlayerData!$G:$G,PlayerData!L:L,""),
_xlfn.XLOOKUP(_xlfn.CONCAT(16,"-",$A339, "-", "H"), PlayerData!$G:$G,PlayerData!L:L,""),
_xlfn.XLOOKUP(_xlfn.CONCAT(17,"-",$A339, "-", "H"), PlayerData!$G:$G,PlayerData!L:L,""),
_xlfn.XLOOKUP(_xlfn.CONCAT(18,"-",$A339, "-", "H"), PlayerData!$G:$G,PlayerData!L:L,"")))</f>
        <v>0.65999999999999992</v>
      </c>
      <c r="H339" s="132">
        <f t="shared" si="32"/>
        <v>5.6818181818181817</v>
      </c>
      <c r="I339" s="132">
        <f t="shared" si="33"/>
        <v>11.363636363636363</v>
      </c>
      <c r="J339" s="72">
        <f t="shared" si="34"/>
        <v>8.8948787061994601</v>
      </c>
      <c r="K339" s="138" cm="1">
        <f t="array" ref="K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"A"), PlayerData!$M:$M,PlayerData!N:N,""),
_xlfn.XLOOKUP(_xlfn.CONCAT(1,"-",$A339, "-", "A"), PlayerData!$M:$M,PlayerData!N:N,""),
_xlfn.XLOOKUP(_xlfn.CONCAT(2,"-",$A339, "-", "A"), PlayerData!$M:$M,PlayerData!N:N,""),
_xlfn.XLOOKUP(_xlfn.CONCAT(3,"-",$A339, "-", "A"), PlayerData!$M:$M,PlayerData!N:N,""),
_xlfn.XLOOKUP(_xlfn.CONCAT(4,"-",$A339, "-", "A"), PlayerData!$M:$M,PlayerData!N:N,""),
_xlfn.XLOOKUP(_xlfn.CONCAT(5,"-",$A339, "-", "A"), PlayerData!$M:$M,PlayerData!N:N,""),
_xlfn.XLOOKUP(_xlfn.CONCAT(6,"-",$A339, "-", "A"), PlayerData!$M:$M,PlayerData!N:N,""),
_xlfn.XLOOKUP(_xlfn.CONCAT(7,"-",$A339, "-", "A"), PlayerData!$M:$M,PlayerData!N:N,""),
_xlfn.XLOOKUP(_xlfn.CONCAT(8,"-",$A339, "-", "A"), PlayerData!$M:$M,PlayerData!N:N,""),
_xlfn.XLOOKUP(_xlfn.CONCAT(9,"-",$A339, "-", "A"), PlayerData!$M:$M,PlayerData!N:N,""),
_xlfn.XLOOKUP(_xlfn.CONCAT(10,"-",$A339, "-", "A"), PlayerData!$M:$M,PlayerData!N:N,""),
_xlfn.XLOOKUP(_xlfn.CONCAT(11,"-",$A339, "-", "A"), PlayerData!$M:$M,PlayerData!N:N,""),
_xlfn.XLOOKUP(_xlfn.CONCAT(12,"-",$A339, "-", "A"), PlayerData!$M:$M,PlayerData!N:N,""),
_xlfn.XLOOKUP(_xlfn.CONCAT(13,"-",$A339, "-", "A"), PlayerData!$M:$M,PlayerData!N:N,""),
_xlfn.XLOOKUP(_xlfn.CONCAT(14,"-",$A339, "-", "A"), PlayerData!$M:$M,PlayerData!N:N,""),
_xlfn.XLOOKUP(_xlfn.CONCAT(15,"-",$A339, "-", "A"), PlayerData!$M:$M,PlayerData!N:N,""),
_xlfn.XLOOKUP(_xlfn.CONCAT(16,"-",$A339, "-", "A"), PlayerData!$M:$M,PlayerData!N:N,""),
_xlfn.XLOOKUP(_xlfn.CONCAT(17,"-",$A339, "-", "A"), PlayerData!$M:$M,PlayerData!N:N,""),
_xlfn.XLOOKUP(_xlfn.CONCAT(18,"-",$A339, "-", "A"), PlayerData!$M:$M,PlayerData!N:N,"")))</f>
        <v>0.25</v>
      </c>
      <c r="L339" s="138" cm="1">
        <f t="array" ref="L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"A"), PlayerData!$M:$M,PlayerData!O:O,""),
_xlfn.XLOOKUP(_xlfn.CONCAT(1,"-",$A339, "-", "A"), PlayerData!$M:$M,PlayerData!O:O,""),
_xlfn.XLOOKUP(_xlfn.CONCAT(2,"-",$A339, "-", "A"), PlayerData!$M:$M,PlayerData!O:O,""),
_xlfn.XLOOKUP(_xlfn.CONCAT(3,"-",$A339, "-", "A"), PlayerData!$M:$M,PlayerData!O:O,""),
_xlfn.XLOOKUP(_xlfn.CONCAT(4,"-",$A339, "-", "A"), PlayerData!$M:$M,PlayerData!O:O,""),
_xlfn.XLOOKUP(_xlfn.CONCAT(5,"-",$A339, "-", "A"), PlayerData!$M:$M,PlayerData!O:O,""),
_xlfn.XLOOKUP(_xlfn.CONCAT(6,"-",$A339, "-", "A"), PlayerData!$M:$M,PlayerData!O:O,""),
_xlfn.XLOOKUP(_xlfn.CONCAT(7,"-",$A339, "-", "A"), PlayerData!$M:$M,PlayerData!O:O,""),
_xlfn.XLOOKUP(_xlfn.CONCAT(8,"-",$A339, "-", "A"), PlayerData!$M:$M,PlayerData!O:O,""),
_xlfn.XLOOKUP(_xlfn.CONCAT(9,"-",$A339, "-", "A"), PlayerData!$M:$M,PlayerData!O:O,""),
_xlfn.XLOOKUP(_xlfn.CONCAT(10,"-",$A339, "-", "A"), PlayerData!$M:$M,PlayerData!O:O,""),
_xlfn.XLOOKUP(_xlfn.CONCAT(11,"-",$A339, "-", "A"), PlayerData!$M:$M,PlayerData!O:O,""),
_xlfn.XLOOKUP(_xlfn.CONCAT(12,"-",$A339, "-", "A"), PlayerData!$M:$M,PlayerData!O:O,""),
_xlfn.XLOOKUP(_xlfn.CONCAT(13,"-",$A339, "-", "A"), PlayerData!$M:$M,PlayerData!O:O,""),
_xlfn.XLOOKUP(_xlfn.CONCAT(14,"-",$A339, "-", "A"), PlayerData!$M:$M,PlayerData!O:O,""),
_xlfn.XLOOKUP(_xlfn.CONCAT(15,"-",$A339, "-", "A"), PlayerData!$M:$M,PlayerData!O:O,""),
_xlfn.XLOOKUP(_xlfn.CONCAT(16,"-",$A339, "-", "A"), PlayerData!$M:$M,PlayerData!O:O,""),
_xlfn.XLOOKUP(_xlfn.CONCAT(17,"-",$A339, "-", "A"), PlayerData!$M:$M,PlayerData!O:O,""),
_xlfn.XLOOKUP(_xlfn.CONCAT(18,"-",$A339, "-", "A"), PlayerData!$M:$M,PlayerData!O:O,"")))</f>
        <v>0</v>
      </c>
      <c r="M339" s="96" cm="1">
        <f t="array" ref="M33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_xlfn.XLOOKUP(_xlfn.CONCAT(0,"-",$A339, "-", "A"), PlayerData!$M:$M,PlayerData!R:R,""),
_xlfn.XLOOKUP(_xlfn.CONCAT(1,"-",$A339, "-", "A"), PlayerData!$M:$M,PlayerData!R:R,""),
_xlfn.XLOOKUP(_xlfn.CONCAT(2,"-",$A339, "-", "A"), PlayerData!$M:$M,PlayerData!R:R,""),
_xlfn.XLOOKUP(_xlfn.CONCAT(3,"-",$A339, "-", "A"), PlayerData!$M:$M,PlayerData!R:R,""),
_xlfn.XLOOKUP(_xlfn.CONCAT(4,"-",$A339, "-", "A"), PlayerData!$M:$M,PlayerData!R:R,""),
_xlfn.XLOOKUP(_xlfn.CONCAT(5,"-",$A339, "-", "A"), PlayerData!$M:$M,PlayerData!R:R,""),
_xlfn.XLOOKUP(_xlfn.CONCAT(6,"-",$A339, "-", "A"), PlayerData!$M:$M,PlayerData!R:R,""),
_xlfn.XLOOKUP(_xlfn.CONCAT(7,"-",$A339, "-", "A"), PlayerData!$M:$M,PlayerData!R:R,""),
_xlfn.XLOOKUP(_xlfn.CONCAT(8,"-",$A339, "-", "A"), PlayerData!$M:$M,PlayerData!R:R,""),
_xlfn.XLOOKUP(_xlfn.CONCAT(9,"-",$A339, "-", "A"), PlayerData!$M:$M,PlayerData!R:R,""),
_xlfn.XLOOKUP(_xlfn.CONCAT(10,"-",$A339, "-", "A"), PlayerData!$M:$M,PlayerData!R:R,""),
_xlfn.XLOOKUP(_xlfn.CONCAT(11,"-",$A339, "-", "A"), PlayerData!$M:$M,PlayerData!R:R,""),
_xlfn.XLOOKUP(_xlfn.CONCAT(12,"-",$A339, "-", "A"), PlayerData!$M:$M,PlayerData!R:R,""),
_xlfn.XLOOKUP(_xlfn.CONCAT(13,"-",$A339, "-", "A"), PlayerData!$M:$M,PlayerData!R:R,""),
_xlfn.XLOOKUP(_xlfn.CONCAT(14,"-",$A339, "-", "A"), PlayerData!$M:$M,PlayerData!R:R,""),
_xlfn.XLOOKUP(_xlfn.CONCAT(15,"-",$A339, "-", "A"), PlayerData!$M:$M,PlayerData!R:R,""),
_xlfn.XLOOKUP(_xlfn.CONCAT(16,"-",$A339, "-", "A"), PlayerData!$M:$M,PlayerData!R:R,""),
_xlfn.XLOOKUP(_xlfn.CONCAT(17,"-",$A339, "-", "A"), PlayerData!$M:$M,PlayerData!R:R,""),
_xlfn.XLOOKUP(_xlfn.CONCAT(18,"-",$A339, "-", "A"), PlayerData!$M:$M,PlayerData!R:R,"")))</f>
        <v>0.09</v>
      </c>
      <c r="N339" s="134">
        <f t="shared" si="35"/>
        <v>5.6818181818181817</v>
      </c>
      <c r="O339" s="134">
        <f t="shared" si="36"/>
        <v>0</v>
      </c>
      <c r="P339" s="73">
        <f t="shared" si="37"/>
        <v>1.2129380053908356</v>
      </c>
      <c r="Q339" s="132" cm="1">
        <f t="array" ref="Q339">IF(OR($A339=Solver!$T$12:$T$201),0,SUMPRODUCT($H339:$J339,$T$4:$V$4))</f>
        <v>8.8948787061994601</v>
      </c>
      <c r="R339" s="73" cm="1">
        <f t="array" ref="R339">IF(OR($A339=Solver!$T$12:$T$201),0, SUMPRODUCT($N339:$P339, $T$4:$V$4))</f>
        <v>1.2129380053908356</v>
      </c>
    </row>
    <row r="340" spans="1:18">
      <c r="A340" s="55">
        <v>338</v>
      </c>
      <c r="B340" s="55" t="str">
        <f>_xlfn.XLOOKUP($A340, PlayerData!$B$3:$B$394, PlayerData!C$3:C$394)</f>
        <v>BHA</v>
      </c>
      <c r="C340" s="55" t="str">
        <f>_xlfn.XLOOKUP($A340, PlayerData!$B$3:$B$394, PlayerData!D$3:D$394)</f>
        <v>D</v>
      </c>
      <c r="D340" s="31" t="str">
        <f>_xlfn.XLOOKUP($A340, PlayerData!$B$3:$B$394, PlayerData!E$3:E$394)</f>
        <v>Lamptey</v>
      </c>
      <c r="E340" s="136" cm="1">
        <f t="array" ref="E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"H"), PlayerData!$G:$G,PlayerData!H:H,""),
_xlfn.XLOOKUP(_xlfn.CONCAT(1,"-",$A340, "-", "H"), PlayerData!$G:$G,PlayerData!H:H,""),
_xlfn.XLOOKUP(_xlfn.CONCAT(2,"-",$A340, "-", "H"), PlayerData!$G:$G,PlayerData!H:H,""),
_xlfn.XLOOKUP(_xlfn.CONCAT(3,"-",$A340, "-", "H"), PlayerData!$G:$G,PlayerData!H:H,""),
_xlfn.XLOOKUP(_xlfn.CONCAT(4,"-",$A340, "-", "H"), PlayerData!$G:$G,PlayerData!H:H,""),
_xlfn.XLOOKUP(_xlfn.CONCAT(5,"-",$A340, "-", "H"), PlayerData!$G:$G,PlayerData!H:H,""),
_xlfn.XLOOKUP(_xlfn.CONCAT(6,"-",$A340, "-", "H"), PlayerData!$G:$G,PlayerData!H:H,""),
_xlfn.XLOOKUP(_xlfn.CONCAT(7,"-",$A340, "-", "H"), PlayerData!$G:$G,PlayerData!H:H,""),
_xlfn.XLOOKUP(_xlfn.CONCAT(8,"-",$A340, "-", "H"), PlayerData!$G:$G,PlayerData!H:H,""),
_xlfn.XLOOKUP(_xlfn.CONCAT(9,"-",$A340, "-", "H"), PlayerData!$G:$G,PlayerData!H:H,""),
_xlfn.XLOOKUP(_xlfn.CONCAT(10,"-",$A340, "-", "H"), PlayerData!$G:$G,PlayerData!H:H,""),
_xlfn.XLOOKUP(_xlfn.CONCAT(11,"-",$A340, "-", "H"), PlayerData!$G:$G,PlayerData!H:H,""),
_xlfn.XLOOKUP(_xlfn.CONCAT(12,"-",$A340, "-", "H"), PlayerData!$G:$G,PlayerData!H:H,""),
_xlfn.XLOOKUP(_xlfn.CONCAT(13,"-",$A340, "-", "H"), PlayerData!$G:$G,PlayerData!H:H,""),
_xlfn.XLOOKUP(_xlfn.CONCAT(14,"-",$A340, "-", "H"), PlayerData!$G:$G,PlayerData!H:H,""),
_xlfn.XLOOKUP(_xlfn.CONCAT(15,"-",$A340, "-", "H"), PlayerData!$G:$G,PlayerData!H:H,""),
_xlfn.XLOOKUP(_xlfn.CONCAT(16,"-",$A340, "-", "H"), PlayerData!$G:$G,PlayerData!H:H,""),
_xlfn.XLOOKUP(_xlfn.CONCAT(17,"-",$A340, "-", "H"), PlayerData!$G:$G,PlayerData!H:H,""),
_xlfn.XLOOKUP(_xlfn.CONCAT(18,"-",$A340, "-", "H"), PlayerData!$G:$G,PlayerData!H:H,"")))</f>
        <v>0</v>
      </c>
      <c r="F340" s="136" cm="1">
        <f t="array" ref="F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"H"), PlayerData!$G:$G,PlayerData!I:I,""),
_xlfn.XLOOKUP(_xlfn.CONCAT(1,"-",$A340, "-", "H"), PlayerData!$G:$G,PlayerData!I:I,""),
_xlfn.XLOOKUP(_xlfn.CONCAT(2,"-",$A340, "-", "H"), PlayerData!$G:$G,PlayerData!I:I,""),
_xlfn.XLOOKUP(_xlfn.CONCAT(3,"-",$A340, "-", "H"), PlayerData!$G:$G,PlayerData!I:I,""),
_xlfn.XLOOKUP(_xlfn.CONCAT(4,"-",$A340, "-", "H"), PlayerData!$G:$G,PlayerData!I:I,""),
_xlfn.XLOOKUP(_xlfn.CONCAT(5,"-",$A340, "-", "H"), PlayerData!$G:$G,PlayerData!I:I,""),
_xlfn.XLOOKUP(_xlfn.CONCAT(6,"-",$A340, "-", "H"), PlayerData!$G:$G,PlayerData!I:I,""),
_xlfn.XLOOKUP(_xlfn.CONCAT(7,"-",$A340, "-", "H"), PlayerData!$G:$G,PlayerData!I:I,""),
_xlfn.XLOOKUP(_xlfn.CONCAT(8,"-",$A340, "-", "H"), PlayerData!$G:$G,PlayerData!I:I,""),
_xlfn.XLOOKUP(_xlfn.CONCAT(9,"-",$A340, "-", "H"), PlayerData!$G:$G,PlayerData!I:I,""),
_xlfn.XLOOKUP(_xlfn.CONCAT(10,"-",$A340, "-", "H"), PlayerData!$G:$G,PlayerData!I:I,""),
_xlfn.XLOOKUP(_xlfn.CONCAT(11,"-",$A340, "-", "H"), PlayerData!$G:$G,PlayerData!I:I,""),
_xlfn.XLOOKUP(_xlfn.CONCAT(12,"-",$A340, "-", "H"), PlayerData!$G:$G,PlayerData!I:I,""),
_xlfn.XLOOKUP(_xlfn.CONCAT(13,"-",$A340, "-", "H"), PlayerData!$G:$G,PlayerData!I:I,""),
_xlfn.XLOOKUP(_xlfn.CONCAT(14,"-",$A340, "-", "H"), PlayerData!$G:$G,PlayerData!I:I,""),
_xlfn.XLOOKUP(_xlfn.CONCAT(15,"-",$A340, "-", "H"), PlayerData!$G:$G,PlayerData!I:I,""),
_xlfn.XLOOKUP(_xlfn.CONCAT(16,"-",$A340, "-", "H"), PlayerData!$G:$G,PlayerData!I:I,""),
_xlfn.XLOOKUP(_xlfn.CONCAT(17,"-",$A340, "-", "H"), PlayerData!$G:$G,PlayerData!I:I,""),
_xlfn.XLOOKUP(_xlfn.CONCAT(18,"-",$A340, "-", "H"), PlayerData!$G:$G,PlayerData!I:I,"")))</f>
        <v>0</v>
      </c>
      <c r="G340" s="90" cm="1">
        <f t="array" ref="G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"H"), PlayerData!$G:$G,PlayerData!L:L,""),
_xlfn.XLOOKUP(_xlfn.CONCAT(1,"-",$A340, "-", "H"), PlayerData!$G:$G,PlayerData!L:L,""),
_xlfn.XLOOKUP(_xlfn.CONCAT(2,"-",$A340, "-", "H"), PlayerData!$G:$G,PlayerData!L:L,""),
_xlfn.XLOOKUP(_xlfn.CONCAT(3,"-",$A340, "-", "H"), PlayerData!$G:$G,PlayerData!L:L,""),
_xlfn.XLOOKUP(_xlfn.CONCAT(4,"-",$A340, "-", "H"), PlayerData!$G:$G,PlayerData!L:L,""),
_xlfn.XLOOKUP(_xlfn.CONCAT(5,"-",$A340, "-", "H"), PlayerData!$G:$G,PlayerData!L:L,""),
_xlfn.XLOOKUP(_xlfn.CONCAT(6,"-",$A340, "-", "H"), PlayerData!$G:$G,PlayerData!L:L,""),
_xlfn.XLOOKUP(_xlfn.CONCAT(7,"-",$A340, "-", "H"), PlayerData!$G:$G,PlayerData!L:L,""),
_xlfn.XLOOKUP(_xlfn.CONCAT(8,"-",$A340, "-", "H"), PlayerData!$G:$G,PlayerData!L:L,""),
_xlfn.XLOOKUP(_xlfn.CONCAT(9,"-",$A340, "-", "H"), PlayerData!$G:$G,PlayerData!L:L,""),
_xlfn.XLOOKUP(_xlfn.CONCAT(10,"-",$A340, "-", "H"), PlayerData!$G:$G,PlayerData!L:L,""),
_xlfn.XLOOKUP(_xlfn.CONCAT(11,"-",$A340, "-", "H"), PlayerData!$G:$G,PlayerData!L:L,""),
_xlfn.XLOOKUP(_xlfn.CONCAT(12,"-",$A340, "-", "H"), PlayerData!$G:$G,PlayerData!L:L,""),
_xlfn.XLOOKUP(_xlfn.CONCAT(13,"-",$A340, "-", "H"), PlayerData!$G:$G,PlayerData!L:L,""),
_xlfn.XLOOKUP(_xlfn.CONCAT(14,"-",$A340, "-", "H"), PlayerData!$G:$G,PlayerData!L:L,""),
_xlfn.XLOOKUP(_xlfn.CONCAT(15,"-",$A340, "-", "H"), PlayerData!$G:$G,PlayerData!L:L,""),
_xlfn.XLOOKUP(_xlfn.CONCAT(16,"-",$A340, "-", "H"), PlayerData!$G:$G,PlayerData!L:L,""),
_xlfn.XLOOKUP(_xlfn.CONCAT(17,"-",$A340, "-", "H"), PlayerData!$G:$G,PlayerData!L:L,""),
_xlfn.XLOOKUP(_xlfn.CONCAT(18,"-",$A340, "-", "H"), PlayerData!$G:$G,PlayerData!L:L,"")))</f>
        <v>0.42000000000000004</v>
      </c>
      <c r="H340" s="132">
        <f t="shared" si="32"/>
        <v>0</v>
      </c>
      <c r="I340" s="132">
        <f t="shared" si="33"/>
        <v>0</v>
      </c>
      <c r="J340" s="72">
        <f t="shared" si="34"/>
        <v>5.6603773584905674</v>
      </c>
      <c r="K340" s="138" cm="1">
        <f t="array" ref="K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"A"), PlayerData!$M:$M,PlayerData!N:N,""),
_xlfn.XLOOKUP(_xlfn.CONCAT(1,"-",$A340, "-", "A"), PlayerData!$M:$M,PlayerData!N:N,""),
_xlfn.XLOOKUP(_xlfn.CONCAT(2,"-",$A340, "-", "A"), PlayerData!$M:$M,PlayerData!N:N,""),
_xlfn.XLOOKUP(_xlfn.CONCAT(3,"-",$A340, "-", "A"), PlayerData!$M:$M,PlayerData!N:N,""),
_xlfn.XLOOKUP(_xlfn.CONCAT(4,"-",$A340, "-", "A"), PlayerData!$M:$M,PlayerData!N:N,""),
_xlfn.XLOOKUP(_xlfn.CONCAT(5,"-",$A340, "-", "A"), PlayerData!$M:$M,PlayerData!N:N,""),
_xlfn.XLOOKUP(_xlfn.CONCAT(6,"-",$A340, "-", "A"), PlayerData!$M:$M,PlayerData!N:N,""),
_xlfn.XLOOKUP(_xlfn.CONCAT(7,"-",$A340, "-", "A"), PlayerData!$M:$M,PlayerData!N:N,""),
_xlfn.XLOOKUP(_xlfn.CONCAT(8,"-",$A340, "-", "A"), PlayerData!$M:$M,PlayerData!N:N,""),
_xlfn.XLOOKUP(_xlfn.CONCAT(9,"-",$A340, "-", "A"), PlayerData!$M:$M,PlayerData!N:N,""),
_xlfn.XLOOKUP(_xlfn.CONCAT(10,"-",$A340, "-", "A"), PlayerData!$M:$M,PlayerData!N:N,""),
_xlfn.XLOOKUP(_xlfn.CONCAT(11,"-",$A340, "-", "A"), PlayerData!$M:$M,PlayerData!N:N,""),
_xlfn.XLOOKUP(_xlfn.CONCAT(12,"-",$A340, "-", "A"), PlayerData!$M:$M,PlayerData!N:N,""),
_xlfn.XLOOKUP(_xlfn.CONCAT(13,"-",$A340, "-", "A"), PlayerData!$M:$M,PlayerData!N:N,""),
_xlfn.XLOOKUP(_xlfn.CONCAT(14,"-",$A340, "-", "A"), PlayerData!$M:$M,PlayerData!N:N,""),
_xlfn.XLOOKUP(_xlfn.CONCAT(15,"-",$A340, "-", "A"), PlayerData!$M:$M,PlayerData!N:N,""),
_xlfn.XLOOKUP(_xlfn.CONCAT(16,"-",$A340, "-", "A"), PlayerData!$M:$M,PlayerData!N:N,""),
_xlfn.XLOOKUP(_xlfn.CONCAT(17,"-",$A340, "-", "A"), PlayerData!$M:$M,PlayerData!N:N,""),
_xlfn.XLOOKUP(_xlfn.CONCAT(18,"-",$A340, "-", "A"), PlayerData!$M:$M,PlayerData!N:N,"")))</f>
        <v>0</v>
      </c>
      <c r="L340" s="138" cm="1">
        <f t="array" ref="L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"A"), PlayerData!$M:$M,PlayerData!O:O,""),
_xlfn.XLOOKUP(_xlfn.CONCAT(1,"-",$A340, "-", "A"), PlayerData!$M:$M,PlayerData!O:O,""),
_xlfn.XLOOKUP(_xlfn.CONCAT(2,"-",$A340, "-", "A"), PlayerData!$M:$M,PlayerData!O:O,""),
_xlfn.XLOOKUP(_xlfn.CONCAT(3,"-",$A340, "-", "A"), PlayerData!$M:$M,PlayerData!O:O,""),
_xlfn.XLOOKUP(_xlfn.CONCAT(4,"-",$A340, "-", "A"), PlayerData!$M:$M,PlayerData!O:O,""),
_xlfn.XLOOKUP(_xlfn.CONCAT(5,"-",$A340, "-", "A"), PlayerData!$M:$M,PlayerData!O:O,""),
_xlfn.XLOOKUP(_xlfn.CONCAT(6,"-",$A340, "-", "A"), PlayerData!$M:$M,PlayerData!O:O,""),
_xlfn.XLOOKUP(_xlfn.CONCAT(7,"-",$A340, "-", "A"), PlayerData!$M:$M,PlayerData!O:O,""),
_xlfn.XLOOKUP(_xlfn.CONCAT(8,"-",$A340, "-", "A"), PlayerData!$M:$M,PlayerData!O:O,""),
_xlfn.XLOOKUP(_xlfn.CONCAT(9,"-",$A340, "-", "A"), PlayerData!$M:$M,PlayerData!O:O,""),
_xlfn.XLOOKUP(_xlfn.CONCAT(10,"-",$A340, "-", "A"), PlayerData!$M:$M,PlayerData!O:O,""),
_xlfn.XLOOKUP(_xlfn.CONCAT(11,"-",$A340, "-", "A"), PlayerData!$M:$M,PlayerData!O:O,""),
_xlfn.XLOOKUP(_xlfn.CONCAT(12,"-",$A340, "-", "A"), PlayerData!$M:$M,PlayerData!O:O,""),
_xlfn.XLOOKUP(_xlfn.CONCAT(13,"-",$A340, "-", "A"), PlayerData!$M:$M,PlayerData!O:O,""),
_xlfn.XLOOKUP(_xlfn.CONCAT(14,"-",$A340, "-", "A"), PlayerData!$M:$M,PlayerData!O:O,""),
_xlfn.XLOOKUP(_xlfn.CONCAT(15,"-",$A340, "-", "A"), PlayerData!$M:$M,PlayerData!O:O,""),
_xlfn.XLOOKUP(_xlfn.CONCAT(16,"-",$A340, "-", "A"), PlayerData!$M:$M,PlayerData!O:O,""),
_xlfn.XLOOKUP(_xlfn.CONCAT(17,"-",$A340, "-", "A"), PlayerData!$M:$M,PlayerData!O:O,""),
_xlfn.XLOOKUP(_xlfn.CONCAT(18,"-",$A340, "-", "A"), PlayerData!$M:$M,PlayerData!O:O,"")))</f>
        <v>0</v>
      </c>
      <c r="M340" s="96" cm="1">
        <f t="array" ref="M34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_xlfn.XLOOKUP(_xlfn.CONCAT(0,"-",$A340, "-", "A"), PlayerData!$M:$M,PlayerData!R:R,""),
_xlfn.XLOOKUP(_xlfn.CONCAT(1,"-",$A340, "-", "A"), PlayerData!$M:$M,PlayerData!R:R,""),
_xlfn.XLOOKUP(_xlfn.CONCAT(2,"-",$A340, "-", "A"), PlayerData!$M:$M,PlayerData!R:R,""),
_xlfn.XLOOKUP(_xlfn.CONCAT(3,"-",$A340, "-", "A"), PlayerData!$M:$M,PlayerData!R:R,""),
_xlfn.XLOOKUP(_xlfn.CONCAT(4,"-",$A340, "-", "A"), PlayerData!$M:$M,PlayerData!R:R,""),
_xlfn.XLOOKUP(_xlfn.CONCAT(5,"-",$A340, "-", "A"), PlayerData!$M:$M,PlayerData!R:R,""),
_xlfn.XLOOKUP(_xlfn.CONCAT(6,"-",$A340, "-", "A"), PlayerData!$M:$M,PlayerData!R:R,""),
_xlfn.XLOOKUP(_xlfn.CONCAT(7,"-",$A340, "-", "A"), PlayerData!$M:$M,PlayerData!R:R,""),
_xlfn.XLOOKUP(_xlfn.CONCAT(8,"-",$A340, "-", "A"), PlayerData!$M:$M,PlayerData!R:R,""),
_xlfn.XLOOKUP(_xlfn.CONCAT(9,"-",$A340, "-", "A"), PlayerData!$M:$M,PlayerData!R:R,""),
_xlfn.XLOOKUP(_xlfn.CONCAT(10,"-",$A340, "-", "A"), PlayerData!$M:$M,PlayerData!R:R,""),
_xlfn.XLOOKUP(_xlfn.CONCAT(11,"-",$A340, "-", "A"), PlayerData!$M:$M,PlayerData!R:R,""),
_xlfn.XLOOKUP(_xlfn.CONCAT(12,"-",$A340, "-", "A"), PlayerData!$M:$M,PlayerData!R:R,""),
_xlfn.XLOOKUP(_xlfn.CONCAT(13,"-",$A340, "-", "A"), PlayerData!$M:$M,PlayerData!R:R,""),
_xlfn.XLOOKUP(_xlfn.CONCAT(14,"-",$A340, "-", "A"), PlayerData!$M:$M,PlayerData!R:R,""),
_xlfn.XLOOKUP(_xlfn.CONCAT(15,"-",$A340, "-", "A"), PlayerData!$M:$M,PlayerData!R:R,""),
_xlfn.XLOOKUP(_xlfn.CONCAT(16,"-",$A340, "-", "A"), PlayerData!$M:$M,PlayerData!R:R,""),
_xlfn.XLOOKUP(_xlfn.CONCAT(17,"-",$A340, "-", "A"), PlayerData!$M:$M,PlayerData!R:R,""),
_xlfn.XLOOKUP(_xlfn.CONCAT(18,"-",$A340, "-", "A"), PlayerData!$M:$M,PlayerData!R:R,"")))</f>
        <v>0.78</v>
      </c>
      <c r="N340" s="134">
        <f t="shared" si="35"/>
        <v>0</v>
      </c>
      <c r="O340" s="134">
        <f t="shared" si="36"/>
        <v>0</v>
      </c>
      <c r="P340" s="73">
        <f t="shared" si="37"/>
        <v>10.51212938005391</v>
      </c>
      <c r="Q340" s="132" cm="1">
        <f t="array" ref="Q340">IF(OR($A340=Solver!$T$12:$T$201),0,SUMPRODUCT($H340:$J340,$T$4:$V$4))</f>
        <v>5.6603773584905674</v>
      </c>
      <c r="R340" s="73" cm="1">
        <f t="array" ref="R340">IF(OR($A340=Solver!$T$12:$T$201),0, SUMPRODUCT($N340:$P340, $T$4:$V$4))</f>
        <v>10.51212938005391</v>
      </c>
    </row>
    <row r="341" spans="1:18">
      <c r="A341" s="55">
        <v>339</v>
      </c>
      <c r="B341" s="55" t="str">
        <f>_xlfn.XLOOKUP($A341, PlayerData!$B$3:$B$394, PlayerData!C$3:C$394)</f>
        <v>SHU</v>
      </c>
      <c r="C341" s="55" t="str">
        <f>_xlfn.XLOOKUP($A341, PlayerData!$B$3:$B$394, PlayerData!D$3:D$394)</f>
        <v>D</v>
      </c>
      <c r="D341" s="31" t="str">
        <f>_xlfn.XLOOKUP($A341, PlayerData!$B$3:$B$394, PlayerData!E$3:E$394)</f>
        <v>Jack Robinson</v>
      </c>
      <c r="E341" s="136" cm="1">
        <f t="array" ref="E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"H"), PlayerData!$G:$G,PlayerData!H:H,""),
_xlfn.XLOOKUP(_xlfn.CONCAT(1,"-",$A341, "-", "H"), PlayerData!$G:$G,PlayerData!H:H,""),
_xlfn.XLOOKUP(_xlfn.CONCAT(2,"-",$A341, "-", "H"), PlayerData!$G:$G,PlayerData!H:H,""),
_xlfn.XLOOKUP(_xlfn.CONCAT(3,"-",$A341, "-", "H"), PlayerData!$G:$G,PlayerData!H:H,""),
_xlfn.XLOOKUP(_xlfn.CONCAT(4,"-",$A341, "-", "H"), PlayerData!$G:$G,PlayerData!H:H,""),
_xlfn.XLOOKUP(_xlfn.CONCAT(5,"-",$A341, "-", "H"), PlayerData!$G:$G,PlayerData!H:H,""),
_xlfn.XLOOKUP(_xlfn.CONCAT(6,"-",$A341, "-", "H"), PlayerData!$G:$G,PlayerData!H:H,""),
_xlfn.XLOOKUP(_xlfn.CONCAT(7,"-",$A341, "-", "H"), PlayerData!$G:$G,PlayerData!H:H,""),
_xlfn.XLOOKUP(_xlfn.CONCAT(8,"-",$A341, "-", "H"), PlayerData!$G:$G,PlayerData!H:H,""),
_xlfn.XLOOKUP(_xlfn.CONCAT(9,"-",$A341, "-", "H"), PlayerData!$G:$G,PlayerData!H:H,""),
_xlfn.XLOOKUP(_xlfn.CONCAT(10,"-",$A341, "-", "H"), PlayerData!$G:$G,PlayerData!H:H,""),
_xlfn.XLOOKUP(_xlfn.CONCAT(11,"-",$A341, "-", "H"), PlayerData!$G:$G,PlayerData!H:H,""),
_xlfn.XLOOKUP(_xlfn.CONCAT(12,"-",$A341, "-", "H"), PlayerData!$G:$G,PlayerData!H:H,""),
_xlfn.XLOOKUP(_xlfn.CONCAT(13,"-",$A341, "-", "H"), PlayerData!$G:$G,PlayerData!H:H,""),
_xlfn.XLOOKUP(_xlfn.CONCAT(14,"-",$A341, "-", "H"), PlayerData!$G:$G,PlayerData!H:H,""),
_xlfn.XLOOKUP(_xlfn.CONCAT(15,"-",$A341, "-", "H"), PlayerData!$G:$G,PlayerData!H:H,""),
_xlfn.XLOOKUP(_xlfn.CONCAT(16,"-",$A341, "-", "H"), PlayerData!$G:$G,PlayerData!H:H,""),
_xlfn.XLOOKUP(_xlfn.CONCAT(17,"-",$A341, "-", "H"), PlayerData!$G:$G,PlayerData!H:H,""),
_xlfn.XLOOKUP(_xlfn.CONCAT(18,"-",$A341, "-", "H"), PlayerData!$G:$G,PlayerData!H:H,"")))</f>
        <v>0</v>
      </c>
      <c r="F341" s="136" cm="1">
        <f t="array" ref="F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"H"), PlayerData!$G:$G,PlayerData!I:I,""),
_xlfn.XLOOKUP(_xlfn.CONCAT(1,"-",$A341, "-", "H"), PlayerData!$G:$G,PlayerData!I:I,""),
_xlfn.XLOOKUP(_xlfn.CONCAT(2,"-",$A341, "-", "H"), PlayerData!$G:$G,PlayerData!I:I,""),
_xlfn.XLOOKUP(_xlfn.CONCAT(3,"-",$A341, "-", "H"), PlayerData!$G:$G,PlayerData!I:I,""),
_xlfn.XLOOKUP(_xlfn.CONCAT(4,"-",$A341, "-", "H"), PlayerData!$G:$G,PlayerData!I:I,""),
_xlfn.XLOOKUP(_xlfn.CONCAT(5,"-",$A341, "-", "H"), PlayerData!$G:$G,PlayerData!I:I,""),
_xlfn.XLOOKUP(_xlfn.CONCAT(6,"-",$A341, "-", "H"), PlayerData!$G:$G,PlayerData!I:I,""),
_xlfn.XLOOKUP(_xlfn.CONCAT(7,"-",$A341, "-", "H"), PlayerData!$G:$G,PlayerData!I:I,""),
_xlfn.XLOOKUP(_xlfn.CONCAT(8,"-",$A341, "-", "H"), PlayerData!$G:$G,PlayerData!I:I,""),
_xlfn.XLOOKUP(_xlfn.CONCAT(9,"-",$A341, "-", "H"), PlayerData!$G:$G,PlayerData!I:I,""),
_xlfn.XLOOKUP(_xlfn.CONCAT(10,"-",$A341, "-", "H"), PlayerData!$G:$G,PlayerData!I:I,""),
_xlfn.XLOOKUP(_xlfn.CONCAT(11,"-",$A341, "-", "H"), PlayerData!$G:$G,PlayerData!I:I,""),
_xlfn.XLOOKUP(_xlfn.CONCAT(12,"-",$A341, "-", "H"), PlayerData!$G:$G,PlayerData!I:I,""),
_xlfn.XLOOKUP(_xlfn.CONCAT(13,"-",$A341, "-", "H"), PlayerData!$G:$G,PlayerData!I:I,""),
_xlfn.XLOOKUP(_xlfn.CONCAT(14,"-",$A341, "-", "H"), PlayerData!$G:$G,PlayerData!I:I,""),
_xlfn.XLOOKUP(_xlfn.CONCAT(15,"-",$A341, "-", "H"), PlayerData!$G:$G,PlayerData!I:I,""),
_xlfn.XLOOKUP(_xlfn.CONCAT(16,"-",$A341, "-", "H"), PlayerData!$G:$G,PlayerData!I:I,""),
_xlfn.XLOOKUP(_xlfn.CONCAT(17,"-",$A341, "-", "H"), PlayerData!$G:$G,PlayerData!I:I,""),
_xlfn.XLOOKUP(_xlfn.CONCAT(18,"-",$A341, "-", "H"), PlayerData!$G:$G,PlayerData!I:I,"")))</f>
        <v>0</v>
      </c>
      <c r="G341" s="90" cm="1">
        <f t="array" ref="G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"H"), PlayerData!$G:$G,PlayerData!L:L,""),
_xlfn.XLOOKUP(_xlfn.CONCAT(1,"-",$A341, "-", "H"), PlayerData!$G:$G,PlayerData!L:L,""),
_xlfn.XLOOKUP(_xlfn.CONCAT(2,"-",$A341, "-", "H"), PlayerData!$G:$G,PlayerData!L:L,""),
_xlfn.XLOOKUP(_xlfn.CONCAT(3,"-",$A341, "-", "H"), PlayerData!$G:$G,PlayerData!L:L,""),
_xlfn.XLOOKUP(_xlfn.CONCAT(4,"-",$A341, "-", "H"), PlayerData!$G:$G,PlayerData!L:L,""),
_xlfn.XLOOKUP(_xlfn.CONCAT(5,"-",$A341, "-", "H"), PlayerData!$G:$G,PlayerData!L:L,""),
_xlfn.XLOOKUP(_xlfn.CONCAT(6,"-",$A341, "-", "H"), PlayerData!$G:$G,PlayerData!L:L,""),
_xlfn.XLOOKUP(_xlfn.CONCAT(7,"-",$A341, "-", "H"), PlayerData!$G:$G,PlayerData!L:L,""),
_xlfn.XLOOKUP(_xlfn.CONCAT(8,"-",$A341, "-", "H"), PlayerData!$G:$G,PlayerData!L:L,""),
_xlfn.XLOOKUP(_xlfn.CONCAT(9,"-",$A341, "-", "H"), PlayerData!$G:$G,PlayerData!L:L,""),
_xlfn.XLOOKUP(_xlfn.CONCAT(10,"-",$A341, "-", "H"), PlayerData!$G:$G,PlayerData!L:L,""),
_xlfn.XLOOKUP(_xlfn.CONCAT(11,"-",$A341, "-", "H"), PlayerData!$G:$G,PlayerData!L:L,""),
_xlfn.XLOOKUP(_xlfn.CONCAT(12,"-",$A341, "-", "H"), PlayerData!$G:$G,PlayerData!L:L,""),
_xlfn.XLOOKUP(_xlfn.CONCAT(13,"-",$A341, "-", "H"), PlayerData!$G:$G,PlayerData!L:L,""),
_xlfn.XLOOKUP(_xlfn.CONCAT(14,"-",$A341, "-", "H"), PlayerData!$G:$G,PlayerData!L:L,""),
_xlfn.XLOOKUP(_xlfn.CONCAT(15,"-",$A341, "-", "H"), PlayerData!$G:$G,PlayerData!L:L,""),
_xlfn.XLOOKUP(_xlfn.CONCAT(16,"-",$A341, "-", "H"), PlayerData!$G:$G,PlayerData!L:L,""),
_xlfn.XLOOKUP(_xlfn.CONCAT(17,"-",$A341, "-", "H"), PlayerData!$G:$G,PlayerData!L:L,""),
_xlfn.XLOOKUP(_xlfn.CONCAT(18,"-",$A341, "-", "H"), PlayerData!$G:$G,PlayerData!L:L,"")))</f>
        <v>0</v>
      </c>
      <c r="H341" s="132">
        <f t="shared" si="32"/>
        <v>0</v>
      </c>
      <c r="I341" s="132">
        <f t="shared" si="33"/>
        <v>0</v>
      </c>
      <c r="J341" s="72">
        <f t="shared" si="34"/>
        <v>0</v>
      </c>
      <c r="K341" s="138" cm="1">
        <f t="array" ref="K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"A"), PlayerData!$M:$M,PlayerData!N:N,""),
_xlfn.XLOOKUP(_xlfn.CONCAT(1,"-",$A341, "-", "A"), PlayerData!$M:$M,PlayerData!N:N,""),
_xlfn.XLOOKUP(_xlfn.CONCAT(2,"-",$A341, "-", "A"), PlayerData!$M:$M,PlayerData!N:N,""),
_xlfn.XLOOKUP(_xlfn.CONCAT(3,"-",$A341, "-", "A"), PlayerData!$M:$M,PlayerData!N:N,""),
_xlfn.XLOOKUP(_xlfn.CONCAT(4,"-",$A341, "-", "A"), PlayerData!$M:$M,PlayerData!N:N,""),
_xlfn.XLOOKUP(_xlfn.CONCAT(5,"-",$A341, "-", "A"), PlayerData!$M:$M,PlayerData!N:N,""),
_xlfn.XLOOKUP(_xlfn.CONCAT(6,"-",$A341, "-", "A"), PlayerData!$M:$M,PlayerData!N:N,""),
_xlfn.XLOOKUP(_xlfn.CONCAT(7,"-",$A341, "-", "A"), PlayerData!$M:$M,PlayerData!N:N,""),
_xlfn.XLOOKUP(_xlfn.CONCAT(8,"-",$A341, "-", "A"), PlayerData!$M:$M,PlayerData!N:N,""),
_xlfn.XLOOKUP(_xlfn.CONCAT(9,"-",$A341, "-", "A"), PlayerData!$M:$M,PlayerData!N:N,""),
_xlfn.XLOOKUP(_xlfn.CONCAT(10,"-",$A341, "-", "A"), PlayerData!$M:$M,PlayerData!N:N,""),
_xlfn.XLOOKUP(_xlfn.CONCAT(11,"-",$A341, "-", "A"), PlayerData!$M:$M,PlayerData!N:N,""),
_xlfn.XLOOKUP(_xlfn.CONCAT(12,"-",$A341, "-", "A"), PlayerData!$M:$M,PlayerData!N:N,""),
_xlfn.XLOOKUP(_xlfn.CONCAT(13,"-",$A341, "-", "A"), PlayerData!$M:$M,PlayerData!N:N,""),
_xlfn.XLOOKUP(_xlfn.CONCAT(14,"-",$A341, "-", "A"), PlayerData!$M:$M,PlayerData!N:N,""),
_xlfn.XLOOKUP(_xlfn.CONCAT(15,"-",$A341, "-", "A"), PlayerData!$M:$M,PlayerData!N:N,""),
_xlfn.XLOOKUP(_xlfn.CONCAT(16,"-",$A341, "-", "A"), PlayerData!$M:$M,PlayerData!N:N,""),
_xlfn.XLOOKUP(_xlfn.CONCAT(17,"-",$A341, "-", "A"), PlayerData!$M:$M,PlayerData!N:N,""),
_xlfn.XLOOKUP(_xlfn.CONCAT(18,"-",$A341, "-", "A"), PlayerData!$M:$M,PlayerData!N:N,"")))</f>
        <v>0</v>
      </c>
      <c r="L341" s="138" cm="1">
        <f t="array" ref="L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"A"), PlayerData!$M:$M,PlayerData!O:O,""),
_xlfn.XLOOKUP(_xlfn.CONCAT(1,"-",$A341, "-", "A"), PlayerData!$M:$M,PlayerData!O:O,""),
_xlfn.XLOOKUP(_xlfn.CONCAT(2,"-",$A341, "-", "A"), PlayerData!$M:$M,PlayerData!O:O,""),
_xlfn.XLOOKUP(_xlfn.CONCAT(3,"-",$A341, "-", "A"), PlayerData!$M:$M,PlayerData!O:O,""),
_xlfn.XLOOKUP(_xlfn.CONCAT(4,"-",$A341, "-", "A"), PlayerData!$M:$M,PlayerData!O:O,""),
_xlfn.XLOOKUP(_xlfn.CONCAT(5,"-",$A341, "-", "A"), PlayerData!$M:$M,PlayerData!O:O,""),
_xlfn.XLOOKUP(_xlfn.CONCAT(6,"-",$A341, "-", "A"), PlayerData!$M:$M,PlayerData!O:O,""),
_xlfn.XLOOKUP(_xlfn.CONCAT(7,"-",$A341, "-", "A"), PlayerData!$M:$M,PlayerData!O:O,""),
_xlfn.XLOOKUP(_xlfn.CONCAT(8,"-",$A341, "-", "A"), PlayerData!$M:$M,PlayerData!O:O,""),
_xlfn.XLOOKUP(_xlfn.CONCAT(9,"-",$A341, "-", "A"), PlayerData!$M:$M,PlayerData!O:O,""),
_xlfn.XLOOKUP(_xlfn.CONCAT(10,"-",$A341, "-", "A"), PlayerData!$M:$M,PlayerData!O:O,""),
_xlfn.XLOOKUP(_xlfn.CONCAT(11,"-",$A341, "-", "A"), PlayerData!$M:$M,PlayerData!O:O,""),
_xlfn.XLOOKUP(_xlfn.CONCAT(12,"-",$A341, "-", "A"), PlayerData!$M:$M,PlayerData!O:O,""),
_xlfn.XLOOKUP(_xlfn.CONCAT(13,"-",$A341, "-", "A"), PlayerData!$M:$M,PlayerData!O:O,""),
_xlfn.XLOOKUP(_xlfn.CONCAT(14,"-",$A341, "-", "A"), PlayerData!$M:$M,PlayerData!O:O,""),
_xlfn.XLOOKUP(_xlfn.CONCAT(15,"-",$A341, "-", "A"), PlayerData!$M:$M,PlayerData!O:O,""),
_xlfn.XLOOKUP(_xlfn.CONCAT(16,"-",$A341, "-", "A"), PlayerData!$M:$M,PlayerData!O:O,""),
_xlfn.XLOOKUP(_xlfn.CONCAT(17,"-",$A341, "-", "A"), PlayerData!$M:$M,PlayerData!O:O,""),
_xlfn.XLOOKUP(_xlfn.CONCAT(18,"-",$A341, "-", "A"), PlayerData!$M:$M,PlayerData!O:O,"")))</f>
        <v>0</v>
      </c>
      <c r="M341" s="96" cm="1">
        <f t="array" ref="M34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_xlfn.XLOOKUP(_xlfn.CONCAT(0,"-",$A341, "-", "A"), PlayerData!$M:$M,PlayerData!R:R,""),
_xlfn.XLOOKUP(_xlfn.CONCAT(1,"-",$A341, "-", "A"), PlayerData!$M:$M,PlayerData!R:R,""),
_xlfn.XLOOKUP(_xlfn.CONCAT(2,"-",$A341, "-", "A"), PlayerData!$M:$M,PlayerData!R:R,""),
_xlfn.XLOOKUP(_xlfn.CONCAT(3,"-",$A341, "-", "A"), PlayerData!$M:$M,PlayerData!R:R,""),
_xlfn.XLOOKUP(_xlfn.CONCAT(4,"-",$A341, "-", "A"), PlayerData!$M:$M,PlayerData!R:R,""),
_xlfn.XLOOKUP(_xlfn.CONCAT(5,"-",$A341, "-", "A"), PlayerData!$M:$M,PlayerData!R:R,""),
_xlfn.XLOOKUP(_xlfn.CONCAT(6,"-",$A341, "-", "A"), PlayerData!$M:$M,PlayerData!R:R,""),
_xlfn.XLOOKUP(_xlfn.CONCAT(7,"-",$A341, "-", "A"), PlayerData!$M:$M,PlayerData!R:R,""),
_xlfn.XLOOKUP(_xlfn.CONCAT(8,"-",$A341, "-", "A"), PlayerData!$M:$M,PlayerData!R:R,""),
_xlfn.XLOOKUP(_xlfn.CONCAT(9,"-",$A341, "-", "A"), PlayerData!$M:$M,PlayerData!R:R,""),
_xlfn.XLOOKUP(_xlfn.CONCAT(10,"-",$A341, "-", "A"), PlayerData!$M:$M,PlayerData!R:R,""),
_xlfn.XLOOKUP(_xlfn.CONCAT(11,"-",$A341, "-", "A"), PlayerData!$M:$M,PlayerData!R:R,""),
_xlfn.XLOOKUP(_xlfn.CONCAT(12,"-",$A341, "-", "A"), PlayerData!$M:$M,PlayerData!R:R,""),
_xlfn.XLOOKUP(_xlfn.CONCAT(13,"-",$A341, "-", "A"), PlayerData!$M:$M,PlayerData!R:R,""),
_xlfn.XLOOKUP(_xlfn.CONCAT(14,"-",$A341, "-", "A"), PlayerData!$M:$M,PlayerData!R:R,""),
_xlfn.XLOOKUP(_xlfn.CONCAT(15,"-",$A341, "-", "A"), PlayerData!$M:$M,PlayerData!R:R,""),
_xlfn.XLOOKUP(_xlfn.CONCAT(16,"-",$A341, "-", "A"), PlayerData!$M:$M,PlayerData!R:R,""),
_xlfn.XLOOKUP(_xlfn.CONCAT(17,"-",$A341, "-", "A"), PlayerData!$M:$M,PlayerData!R:R,""),
_xlfn.XLOOKUP(_xlfn.CONCAT(18,"-",$A341, "-", "A"), PlayerData!$M:$M,PlayerData!R:R,"")))</f>
        <v>0.03</v>
      </c>
      <c r="N341" s="134">
        <f t="shared" si="35"/>
        <v>0</v>
      </c>
      <c r="O341" s="134">
        <f t="shared" si="36"/>
        <v>0</v>
      </c>
      <c r="P341" s="73">
        <f t="shared" si="37"/>
        <v>0.40431266846361191</v>
      </c>
      <c r="Q341" s="132" cm="1">
        <f t="array" ref="Q341">IF(OR($A341=Solver!$T$12:$T$201),0,SUMPRODUCT($H341:$J341,$T$4:$V$4))</f>
        <v>0</v>
      </c>
      <c r="R341" s="73" cm="1">
        <f t="array" ref="R341">IF(OR($A341=Solver!$T$12:$T$201),0, SUMPRODUCT($N341:$P341, $T$4:$V$4))</f>
        <v>0.40431266846361191</v>
      </c>
    </row>
    <row r="342" spans="1:18">
      <c r="A342" s="55">
        <v>340</v>
      </c>
      <c r="B342" s="55" t="str">
        <f>_xlfn.XLOOKUP($A342, PlayerData!$B$3:$B$394, PlayerData!C$3:C$394)</f>
        <v>ARS</v>
      </c>
      <c r="C342" s="55" t="str">
        <f>_xlfn.XLOOKUP($A342, PlayerData!$B$3:$B$394, PlayerData!D$3:D$394)</f>
        <v>D</v>
      </c>
      <c r="D342" s="31" t="str">
        <f>_xlfn.XLOOKUP($A342, PlayerData!$B$3:$B$394, PlayerData!E$3:E$394)</f>
        <v>Marí</v>
      </c>
      <c r="E342" s="136" cm="1">
        <f t="array" ref="E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"H"), PlayerData!$G:$G,PlayerData!H:H,""),
_xlfn.XLOOKUP(_xlfn.CONCAT(1,"-",$A342, "-", "H"), PlayerData!$G:$G,PlayerData!H:H,""),
_xlfn.XLOOKUP(_xlfn.CONCAT(2,"-",$A342, "-", "H"), PlayerData!$G:$G,PlayerData!H:H,""),
_xlfn.XLOOKUP(_xlfn.CONCAT(3,"-",$A342, "-", "H"), PlayerData!$G:$G,PlayerData!H:H,""),
_xlfn.XLOOKUP(_xlfn.CONCAT(4,"-",$A342, "-", "H"), PlayerData!$G:$G,PlayerData!H:H,""),
_xlfn.XLOOKUP(_xlfn.CONCAT(5,"-",$A342, "-", "H"), PlayerData!$G:$G,PlayerData!H:H,""),
_xlfn.XLOOKUP(_xlfn.CONCAT(6,"-",$A342, "-", "H"), PlayerData!$G:$G,PlayerData!H:H,""),
_xlfn.XLOOKUP(_xlfn.CONCAT(7,"-",$A342, "-", "H"), PlayerData!$G:$G,PlayerData!H:H,""),
_xlfn.XLOOKUP(_xlfn.CONCAT(8,"-",$A342, "-", "H"), PlayerData!$G:$G,PlayerData!H:H,""),
_xlfn.XLOOKUP(_xlfn.CONCAT(9,"-",$A342, "-", "H"), PlayerData!$G:$G,PlayerData!H:H,""),
_xlfn.XLOOKUP(_xlfn.CONCAT(10,"-",$A342, "-", "H"), PlayerData!$G:$G,PlayerData!H:H,""),
_xlfn.XLOOKUP(_xlfn.CONCAT(11,"-",$A342, "-", "H"), PlayerData!$G:$G,PlayerData!H:H,""),
_xlfn.XLOOKUP(_xlfn.CONCAT(12,"-",$A342, "-", "H"), PlayerData!$G:$G,PlayerData!H:H,""),
_xlfn.XLOOKUP(_xlfn.CONCAT(13,"-",$A342, "-", "H"), PlayerData!$G:$G,PlayerData!H:H,""),
_xlfn.XLOOKUP(_xlfn.CONCAT(14,"-",$A342, "-", "H"), PlayerData!$G:$G,PlayerData!H:H,""),
_xlfn.XLOOKUP(_xlfn.CONCAT(15,"-",$A342, "-", "H"), PlayerData!$G:$G,PlayerData!H:H,""),
_xlfn.XLOOKUP(_xlfn.CONCAT(16,"-",$A342, "-", "H"), PlayerData!$G:$G,PlayerData!H:H,""),
_xlfn.XLOOKUP(_xlfn.CONCAT(17,"-",$A342, "-", "H"), PlayerData!$G:$G,PlayerData!H:H,""),
_xlfn.XLOOKUP(_xlfn.CONCAT(18,"-",$A342, "-", "H"), PlayerData!$G:$G,PlayerData!H:H,"")))</f>
        <v>0</v>
      </c>
      <c r="F342" s="136" cm="1">
        <f t="array" ref="F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"H"), PlayerData!$G:$G,PlayerData!I:I,""),
_xlfn.XLOOKUP(_xlfn.CONCAT(1,"-",$A342, "-", "H"), PlayerData!$G:$G,PlayerData!I:I,""),
_xlfn.XLOOKUP(_xlfn.CONCAT(2,"-",$A342, "-", "H"), PlayerData!$G:$G,PlayerData!I:I,""),
_xlfn.XLOOKUP(_xlfn.CONCAT(3,"-",$A342, "-", "H"), PlayerData!$G:$G,PlayerData!I:I,""),
_xlfn.XLOOKUP(_xlfn.CONCAT(4,"-",$A342, "-", "H"), PlayerData!$G:$G,PlayerData!I:I,""),
_xlfn.XLOOKUP(_xlfn.CONCAT(5,"-",$A342, "-", "H"), PlayerData!$G:$G,PlayerData!I:I,""),
_xlfn.XLOOKUP(_xlfn.CONCAT(6,"-",$A342, "-", "H"), PlayerData!$G:$G,PlayerData!I:I,""),
_xlfn.XLOOKUP(_xlfn.CONCAT(7,"-",$A342, "-", "H"), PlayerData!$G:$G,PlayerData!I:I,""),
_xlfn.XLOOKUP(_xlfn.CONCAT(8,"-",$A342, "-", "H"), PlayerData!$G:$G,PlayerData!I:I,""),
_xlfn.XLOOKUP(_xlfn.CONCAT(9,"-",$A342, "-", "H"), PlayerData!$G:$G,PlayerData!I:I,""),
_xlfn.XLOOKUP(_xlfn.CONCAT(10,"-",$A342, "-", "H"), PlayerData!$G:$G,PlayerData!I:I,""),
_xlfn.XLOOKUP(_xlfn.CONCAT(11,"-",$A342, "-", "H"), PlayerData!$G:$G,PlayerData!I:I,""),
_xlfn.XLOOKUP(_xlfn.CONCAT(12,"-",$A342, "-", "H"), PlayerData!$G:$G,PlayerData!I:I,""),
_xlfn.XLOOKUP(_xlfn.CONCAT(13,"-",$A342, "-", "H"), PlayerData!$G:$G,PlayerData!I:I,""),
_xlfn.XLOOKUP(_xlfn.CONCAT(14,"-",$A342, "-", "H"), PlayerData!$G:$G,PlayerData!I:I,""),
_xlfn.XLOOKUP(_xlfn.CONCAT(15,"-",$A342, "-", "H"), PlayerData!$G:$G,PlayerData!I:I,""),
_xlfn.XLOOKUP(_xlfn.CONCAT(16,"-",$A342, "-", "H"), PlayerData!$G:$G,PlayerData!I:I,""),
_xlfn.XLOOKUP(_xlfn.CONCAT(17,"-",$A342, "-", "H"), PlayerData!$G:$G,PlayerData!I:I,""),
_xlfn.XLOOKUP(_xlfn.CONCAT(18,"-",$A342, "-", "H"), PlayerData!$G:$G,PlayerData!I:I,"")))</f>
        <v>0</v>
      </c>
      <c r="G342" s="90" cm="1">
        <f t="array" ref="G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"H"), PlayerData!$G:$G,PlayerData!L:L,""),
_xlfn.XLOOKUP(_xlfn.CONCAT(1,"-",$A342, "-", "H"), PlayerData!$G:$G,PlayerData!L:L,""),
_xlfn.XLOOKUP(_xlfn.CONCAT(2,"-",$A342, "-", "H"), PlayerData!$G:$G,PlayerData!L:L,""),
_xlfn.XLOOKUP(_xlfn.CONCAT(3,"-",$A342, "-", "H"), PlayerData!$G:$G,PlayerData!L:L,""),
_xlfn.XLOOKUP(_xlfn.CONCAT(4,"-",$A342, "-", "H"), PlayerData!$G:$G,PlayerData!L:L,""),
_xlfn.XLOOKUP(_xlfn.CONCAT(5,"-",$A342, "-", "H"), PlayerData!$G:$G,PlayerData!L:L,""),
_xlfn.XLOOKUP(_xlfn.CONCAT(6,"-",$A342, "-", "H"), PlayerData!$G:$G,PlayerData!L:L,""),
_xlfn.XLOOKUP(_xlfn.CONCAT(7,"-",$A342, "-", "H"), PlayerData!$G:$G,PlayerData!L:L,""),
_xlfn.XLOOKUP(_xlfn.CONCAT(8,"-",$A342, "-", "H"), PlayerData!$G:$G,PlayerData!L:L,""),
_xlfn.XLOOKUP(_xlfn.CONCAT(9,"-",$A342, "-", "H"), PlayerData!$G:$G,PlayerData!L:L,""),
_xlfn.XLOOKUP(_xlfn.CONCAT(10,"-",$A342, "-", "H"), PlayerData!$G:$G,PlayerData!L:L,""),
_xlfn.XLOOKUP(_xlfn.CONCAT(11,"-",$A342, "-", "H"), PlayerData!$G:$G,PlayerData!L:L,""),
_xlfn.XLOOKUP(_xlfn.CONCAT(12,"-",$A342, "-", "H"), PlayerData!$G:$G,PlayerData!L:L,""),
_xlfn.XLOOKUP(_xlfn.CONCAT(13,"-",$A342, "-", "H"), PlayerData!$G:$G,PlayerData!L:L,""),
_xlfn.XLOOKUP(_xlfn.CONCAT(14,"-",$A342, "-", "H"), PlayerData!$G:$G,PlayerData!L:L,""),
_xlfn.XLOOKUP(_xlfn.CONCAT(15,"-",$A342, "-", "H"), PlayerData!$G:$G,PlayerData!L:L,""),
_xlfn.XLOOKUP(_xlfn.CONCAT(16,"-",$A342, "-", "H"), PlayerData!$G:$G,PlayerData!L:L,""),
_xlfn.XLOOKUP(_xlfn.CONCAT(17,"-",$A342, "-", "H"), PlayerData!$G:$G,PlayerData!L:L,""),
_xlfn.XLOOKUP(_xlfn.CONCAT(18,"-",$A342, "-", "H"), PlayerData!$G:$G,PlayerData!L:L,"")))</f>
        <v>0</v>
      </c>
      <c r="H342" s="132">
        <f t="shared" si="32"/>
        <v>0</v>
      </c>
      <c r="I342" s="132">
        <f t="shared" si="33"/>
        <v>0</v>
      </c>
      <c r="J342" s="72">
        <f t="shared" si="34"/>
        <v>0</v>
      </c>
      <c r="K342" s="138" cm="1">
        <f t="array" ref="K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"A"), PlayerData!$M:$M,PlayerData!N:N,""),
_xlfn.XLOOKUP(_xlfn.CONCAT(1,"-",$A342, "-", "A"), PlayerData!$M:$M,PlayerData!N:N,""),
_xlfn.XLOOKUP(_xlfn.CONCAT(2,"-",$A342, "-", "A"), PlayerData!$M:$M,PlayerData!N:N,""),
_xlfn.XLOOKUP(_xlfn.CONCAT(3,"-",$A342, "-", "A"), PlayerData!$M:$M,PlayerData!N:N,""),
_xlfn.XLOOKUP(_xlfn.CONCAT(4,"-",$A342, "-", "A"), PlayerData!$M:$M,PlayerData!N:N,""),
_xlfn.XLOOKUP(_xlfn.CONCAT(5,"-",$A342, "-", "A"), PlayerData!$M:$M,PlayerData!N:N,""),
_xlfn.XLOOKUP(_xlfn.CONCAT(6,"-",$A342, "-", "A"), PlayerData!$M:$M,PlayerData!N:N,""),
_xlfn.XLOOKUP(_xlfn.CONCAT(7,"-",$A342, "-", "A"), PlayerData!$M:$M,PlayerData!N:N,""),
_xlfn.XLOOKUP(_xlfn.CONCAT(8,"-",$A342, "-", "A"), PlayerData!$M:$M,PlayerData!N:N,""),
_xlfn.XLOOKUP(_xlfn.CONCAT(9,"-",$A342, "-", "A"), PlayerData!$M:$M,PlayerData!N:N,""),
_xlfn.XLOOKUP(_xlfn.CONCAT(10,"-",$A342, "-", "A"), PlayerData!$M:$M,PlayerData!N:N,""),
_xlfn.XLOOKUP(_xlfn.CONCAT(11,"-",$A342, "-", "A"), PlayerData!$M:$M,PlayerData!N:N,""),
_xlfn.XLOOKUP(_xlfn.CONCAT(12,"-",$A342, "-", "A"), PlayerData!$M:$M,PlayerData!N:N,""),
_xlfn.XLOOKUP(_xlfn.CONCAT(13,"-",$A342, "-", "A"), PlayerData!$M:$M,PlayerData!N:N,""),
_xlfn.XLOOKUP(_xlfn.CONCAT(14,"-",$A342, "-", "A"), PlayerData!$M:$M,PlayerData!N:N,""),
_xlfn.XLOOKUP(_xlfn.CONCAT(15,"-",$A342, "-", "A"), PlayerData!$M:$M,PlayerData!N:N,""),
_xlfn.XLOOKUP(_xlfn.CONCAT(16,"-",$A342, "-", "A"), PlayerData!$M:$M,PlayerData!N:N,""),
_xlfn.XLOOKUP(_xlfn.CONCAT(17,"-",$A342, "-", "A"), PlayerData!$M:$M,PlayerData!N:N,""),
_xlfn.XLOOKUP(_xlfn.CONCAT(18,"-",$A342, "-", "A"), PlayerData!$M:$M,PlayerData!N:N,"")))</f>
        <v>0</v>
      </c>
      <c r="L342" s="138" cm="1">
        <f t="array" ref="L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"A"), PlayerData!$M:$M,PlayerData!O:O,""),
_xlfn.XLOOKUP(_xlfn.CONCAT(1,"-",$A342, "-", "A"), PlayerData!$M:$M,PlayerData!O:O,""),
_xlfn.XLOOKUP(_xlfn.CONCAT(2,"-",$A342, "-", "A"), PlayerData!$M:$M,PlayerData!O:O,""),
_xlfn.XLOOKUP(_xlfn.CONCAT(3,"-",$A342, "-", "A"), PlayerData!$M:$M,PlayerData!O:O,""),
_xlfn.XLOOKUP(_xlfn.CONCAT(4,"-",$A342, "-", "A"), PlayerData!$M:$M,PlayerData!O:O,""),
_xlfn.XLOOKUP(_xlfn.CONCAT(5,"-",$A342, "-", "A"), PlayerData!$M:$M,PlayerData!O:O,""),
_xlfn.XLOOKUP(_xlfn.CONCAT(6,"-",$A342, "-", "A"), PlayerData!$M:$M,PlayerData!O:O,""),
_xlfn.XLOOKUP(_xlfn.CONCAT(7,"-",$A342, "-", "A"), PlayerData!$M:$M,PlayerData!O:O,""),
_xlfn.XLOOKUP(_xlfn.CONCAT(8,"-",$A342, "-", "A"), PlayerData!$M:$M,PlayerData!O:O,""),
_xlfn.XLOOKUP(_xlfn.CONCAT(9,"-",$A342, "-", "A"), PlayerData!$M:$M,PlayerData!O:O,""),
_xlfn.XLOOKUP(_xlfn.CONCAT(10,"-",$A342, "-", "A"), PlayerData!$M:$M,PlayerData!O:O,""),
_xlfn.XLOOKUP(_xlfn.CONCAT(11,"-",$A342, "-", "A"), PlayerData!$M:$M,PlayerData!O:O,""),
_xlfn.XLOOKUP(_xlfn.CONCAT(12,"-",$A342, "-", "A"), PlayerData!$M:$M,PlayerData!O:O,""),
_xlfn.XLOOKUP(_xlfn.CONCAT(13,"-",$A342, "-", "A"), PlayerData!$M:$M,PlayerData!O:O,""),
_xlfn.XLOOKUP(_xlfn.CONCAT(14,"-",$A342, "-", "A"), PlayerData!$M:$M,PlayerData!O:O,""),
_xlfn.XLOOKUP(_xlfn.CONCAT(15,"-",$A342, "-", "A"), PlayerData!$M:$M,PlayerData!O:O,""),
_xlfn.XLOOKUP(_xlfn.CONCAT(16,"-",$A342, "-", "A"), PlayerData!$M:$M,PlayerData!O:O,""),
_xlfn.XLOOKUP(_xlfn.CONCAT(17,"-",$A342, "-", "A"), PlayerData!$M:$M,PlayerData!O:O,""),
_xlfn.XLOOKUP(_xlfn.CONCAT(18,"-",$A342, "-", "A"), PlayerData!$M:$M,PlayerData!O:O,"")))</f>
        <v>0</v>
      </c>
      <c r="M342" s="96" cm="1">
        <f t="array" ref="M34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_xlfn.XLOOKUP(_xlfn.CONCAT(0,"-",$A342, "-", "A"), PlayerData!$M:$M,PlayerData!R:R,""),
_xlfn.XLOOKUP(_xlfn.CONCAT(1,"-",$A342, "-", "A"), PlayerData!$M:$M,PlayerData!R:R,""),
_xlfn.XLOOKUP(_xlfn.CONCAT(2,"-",$A342, "-", "A"), PlayerData!$M:$M,PlayerData!R:R,""),
_xlfn.XLOOKUP(_xlfn.CONCAT(3,"-",$A342, "-", "A"), PlayerData!$M:$M,PlayerData!R:R,""),
_xlfn.XLOOKUP(_xlfn.CONCAT(4,"-",$A342, "-", "A"), PlayerData!$M:$M,PlayerData!R:R,""),
_xlfn.XLOOKUP(_xlfn.CONCAT(5,"-",$A342, "-", "A"), PlayerData!$M:$M,PlayerData!R:R,""),
_xlfn.XLOOKUP(_xlfn.CONCAT(6,"-",$A342, "-", "A"), PlayerData!$M:$M,PlayerData!R:R,""),
_xlfn.XLOOKUP(_xlfn.CONCAT(7,"-",$A342, "-", "A"), PlayerData!$M:$M,PlayerData!R:R,""),
_xlfn.XLOOKUP(_xlfn.CONCAT(8,"-",$A342, "-", "A"), PlayerData!$M:$M,PlayerData!R:R,""),
_xlfn.XLOOKUP(_xlfn.CONCAT(9,"-",$A342, "-", "A"), PlayerData!$M:$M,PlayerData!R:R,""),
_xlfn.XLOOKUP(_xlfn.CONCAT(10,"-",$A342, "-", "A"), PlayerData!$M:$M,PlayerData!R:R,""),
_xlfn.XLOOKUP(_xlfn.CONCAT(11,"-",$A342, "-", "A"), PlayerData!$M:$M,PlayerData!R:R,""),
_xlfn.XLOOKUP(_xlfn.CONCAT(12,"-",$A342, "-", "A"), PlayerData!$M:$M,PlayerData!R:R,""),
_xlfn.XLOOKUP(_xlfn.CONCAT(13,"-",$A342, "-", "A"), PlayerData!$M:$M,PlayerData!R:R,""),
_xlfn.XLOOKUP(_xlfn.CONCAT(14,"-",$A342, "-", "A"), PlayerData!$M:$M,PlayerData!R:R,""),
_xlfn.XLOOKUP(_xlfn.CONCAT(15,"-",$A342, "-", "A"), PlayerData!$M:$M,PlayerData!R:R,""),
_xlfn.XLOOKUP(_xlfn.CONCAT(16,"-",$A342, "-", "A"), PlayerData!$M:$M,PlayerData!R:R,""),
_xlfn.XLOOKUP(_xlfn.CONCAT(17,"-",$A342, "-", "A"), PlayerData!$M:$M,PlayerData!R:R,""),
_xlfn.XLOOKUP(_xlfn.CONCAT(18,"-",$A342, "-", "A"), PlayerData!$M:$M,PlayerData!R:R,"")))</f>
        <v>0</v>
      </c>
      <c r="N342" s="134">
        <f t="shared" si="35"/>
        <v>0</v>
      </c>
      <c r="O342" s="134">
        <f t="shared" si="36"/>
        <v>0</v>
      </c>
      <c r="P342" s="73">
        <f t="shared" si="37"/>
        <v>0</v>
      </c>
      <c r="Q342" s="132" cm="1">
        <f t="array" ref="Q342">IF(OR($A342=Solver!$T$12:$T$201),0,SUMPRODUCT($H342:$J342,$T$4:$V$4))</f>
        <v>0</v>
      </c>
      <c r="R342" s="73" cm="1">
        <f t="array" ref="R342">IF(OR($A342=Solver!$T$12:$T$201),0, SUMPRODUCT($N342:$P342, $T$4:$V$4))</f>
        <v>0</v>
      </c>
    </row>
    <row r="343" spans="1:18">
      <c r="A343" s="55">
        <v>341</v>
      </c>
      <c r="B343" s="55" t="str">
        <f>_xlfn.XLOOKUP($A343, PlayerData!$B$3:$B$394, PlayerData!C$3:C$394)</f>
        <v>LEI</v>
      </c>
      <c r="C343" s="55" t="str">
        <f>_xlfn.XLOOKUP($A343, PlayerData!$B$3:$B$394, PlayerData!D$3:D$394)</f>
        <v>D</v>
      </c>
      <c r="D343" s="31" t="str">
        <f>_xlfn.XLOOKUP($A343, PlayerData!$B$3:$B$394, PlayerData!E$3:E$394)</f>
        <v>Thomas</v>
      </c>
      <c r="E343" s="136" cm="1">
        <f t="array" ref="E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"H"), PlayerData!$G:$G,PlayerData!H:H,""),
_xlfn.XLOOKUP(_xlfn.CONCAT(1,"-",$A343, "-", "H"), PlayerData!$G:$G,PlayerData!H:H,""),
_xlfn.XLOOKUP(_xlfn.CONCAT(2,"-",$A343, "-", "H"), PlayerData!$G:$G,PlayerData!H:H,""),
_xlfn.XLOOKUP(_xlfn.CONCAT(3,"-",$A343, "-", "H"), PlayerData!$G:$G,PlayerData!H:H,""),
_xlfn.XLOOKUP(_xlfn.CONCAT(4,"-",$A343, "-", "H"), PlayerData!$G:$G,PlayerData!H:H,""),
_xlfn.XLOOKUP(_xlfn.CONCAT(5,"-",$A343, "-", "H"), PlayerData!$G:$G,PlayerData!H:H,""),
_xlfn.XLOOKUP(_xlfn.CONCAT(6,"-",$A343, "-", "H"), PlayerData!$G:$G,PlayerData!H:H,""),
_xlfn.XLOOKUP(_xlfn.CONCAT(7,"-",$A343, "-", "H"), PlayerData!$G:$G,PlayerData!H:H,""),
_xlfn.XLOOKUP(_xlfn.CONCAT(8,"-",$A343, "-", "H"), PlayerData!$G:$G,PlayerData!H:H,""),
_xlfn.XLOOKUP(_xlfn.CONCAT(9,"-",$A343, "-", "H"), PlayerData!$G:$G,PlayerData!H:H,""),
_xlfn.XLOOKUP(_xlfn.CONCAT(10,"-",$A343, "-", "H"), PlayerData!$G:$G,PlayerData!H:H,""),
_xlfn.XLOOKUP(_xlfn.CONCAT(11,"-",$A343, "-", "H"), PlayerData!$G:$G,PlayerData!H:H,""),
_xlfn.XLOOKUP(_xlfn.CONCAT(12,"-",$A343, "-", "H"), PlayerData!$G:$G,PlayerData!H:H,""),
_xlfn.XLOOKUP(_xlfn.CONCAT(13,"-",$A343, "-", "H"), PlayerData!$G:$G,PlayerData!H:H,""),
_xlfn.XLOOKUP(_xlfn.CONCAT(14,"-",$A343, "-", "H"), PlayerData!$G:$G,PlayerData!H:H,""),
_xlfn.XLOOKUP(_xlfn.CONCAT(15,"-",$A343, "-", "H"), PlayerData!$G:$G,PlayerData!H:H,""),
_xlfn.XLOOKUP(_xlfn.CONCAT(16,"-",$A343, "-", "H"), PlayerData!$G:$G,PlayerData!H:H,""),
_xlfn.XLOOKUP(_xlfn.CONCAT(17,"-",$A343, "-", "H"), PlayerData!$G:$G,PlayerData!H:H,""),
_xlfn.XLOOKUP(_xlfn.CONCAT(18,"-",$A343, "-", "H"), PlayerData!$G:$G,PlayerData!H:H,"")))</f>
        <v>0</v>
      </c>
      <c r="F343" s="136" cm="1">
        <f t="array" ref="F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"H"), PlayerData!$G:$G,PlayerData!I:I,""),
_xlfn.XLOOKUP(_xlfn.CONCAT(1,"-",$A343, "-", "H"), PlayerData!$G:$G,PlayerData!I:I,""),
_xlfn.XLOOKUP(_xlfn.CONCAT(2,"-",$A343, "-", "H"), PlayerData!$G:$G,PlayerData!I:I,""),
_xlfn.XLOOKUP(_xlfn.CONCAT(3,"-",$A343, "-", "H"), PlayerData!$G:$G,PlayerData!I:I,""),
_xlfn.XLOOKUP(_xlfn.CONCAT(4,"-",$A343, "-", "H"), PlayerData!$G:$G,PlayerData!I:I,""),
_xlfn.XLOOKUP(_xlfn.CONCAT(5,"-",$A343, "-", "H"), PlayerData!$G:$G,PlayerData!I:I,""),
_xlfn.XLOOKUP(_xlfn.CONCAT(6,"-",$A343, "-", "H"), PlayerData!$G:$G,PlayerData!I:I,""),
_xlfn.XLOOKUP(_xlfn.CONCAT(7,"-",$A343, "-", "H"), PlayerData!$G:$G,PlayerData!I:I,""),
_xlfn.XLOOKUP(_xlfn.CONCAT(8,"-",$A343, "-", "H"), PlayerData!$G:$G,PlayerData!I:I,""),
_xlfn.XLOOKUP(_xlfn.CONCAT(9,"-",$A343, "-", "H"), PlayerData!$G:$G,PlayerData!I:I,""),
_xlfn.XLOOKUP(_xlfn.CONCAT(10,"-",$A343, "-", "H"), PlayerData!$G:$G,PlayerData!I:I,""),
_xlfn.XLOOKUP(_xlfn.CONCAT(11,"-",$A343, "-", "H"), PlayerData!$G:$G,PlayerData!I:I,""),
_xlfn.XLOOKUP(_xlfn.CONCAT(12,"-",$A343, "-", "H"), PlayerData!$G:$G,PlayerData!I:I,""),
_xlfn.XLOOKUP(_xlfn.CONCAT(13,"-",$A343, "-", "H"), PlayerData!$G:$G,PlayerData!I:I,""),
_xlfn.XLOOKUP(_xlfn.CONCAT(14,"-",$A343, "-", "H"), PlayerData!$G:$G,PlayerData!I:I,""),
_xlfn.XLOOKUP(_xlfn.CONCAT(15,"-",$A343, "-", "H"), PlayerData!$G:$G,PlayerData!I:I,""),
_xlfn.XLOOKUP(_xlfn.CONCAT(16,"-",$A343, "-", "H"), PlayerData!$G:$G,PlayerData!I:I,""),
_xlfn.XLOOKUP(_xlfn.CONCAT(17,"-",$A343, "-", "H"), PlayerData!$G:$G,PlayerData!I:I,""),
_xlfn.XLOOKUP(_xlfn.CONCAT(18,"-",$A343, "-", "H"), PlayerData!$G:$G,PlayerData!I:I,"")))</f>
        <v>0</v>
      </c>
      <c r="G343" s="90" cm="1">
        <f t="array" ref="G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"H"), PlayerData!$G:$G,PlayerData!L:L,""),
_xlfn.XLOOKUP(_xlfn.CONCAT(1,"-",$A343, "-", "H"), PlayerData!$G:$G,PlayerData!L:L,""),
_xlfn.XLOOKUP(_xlfn.CONCAT(2,"-",$A343, "-", "H"), PlayerData!$G:$G,PlayerData!L:L,""),
_xlfn.XLOOKUP(_xlfn.CONCAT(3,"-",$A343, "-", "H"), PlayerData!$G:$G,PlayerData!L:L,""),
_xlfn.XLOOKUP(_xlfn.CONCAT(4,"-",$A343, "-", "H"), PlayerData!$G:$G,PlayerData!L:L,""),
_xlfn.XLOOKUP(_xlfn.CONCAT(5,"-",$A343, "-", "H"), PlayerData!$G:$G,PlayerData!L:L,""),
_xlfn.XLOOKUP(_xlfn.CONCAT(6,"-",$A343, "-", "H"), PlayerData!$G:$G,PlayerData!L:L,""),
_xlfn.XLOOKUP(_xlfn.CONCAT(7,"-",$A343, "-", "H"), PlayerData!$G:$G,PlayerData!L:L,""),
_xlfn.XLOOKUP(_xlfn.CONCAT(8,"-",$A343, "-", "H"), PlayerData!$G:$G,PlayerData!L:L,""),
_xlfn.XLOOKUP(_xlfn.CONCAT(9,"-",$A343, "-", "H"), PlayerData!$G:$G,PlayerData!L:L,""),
_xlfn.XLOOKUP(_xlfn.CONCAT(10,"-",$A343, "-", "H"), PlayerData!$G:$G,PlayerData!L:L,""),
_xlfn.XLOOKUP(_xlfn.CONCAT(11,"-",$A343, "-", "H"), PlayerData!$G:$G,PlayerData!L:L,""),
_xlfn.XLOOKUP(_xlfn.CONCAT(12,"-",$A343, "-", "H"), PlayerData!$G:$G,PlayerData!L:L,""),
_xlfn.XLOOKUP(_xlfn.CONCAT(13,"-",$A343, "-", "H"), PlayerData!$G:$G,PlayerData!L:L,""),
_xlfn.XLOOKUP(_xlfn.CONCAT(14,"-",$A343, "-", "H"), PlayerData!$G:$G,PlayerData!L:L,""),
_xlfn.XLOOKUP(_xlfn.CONCAT(15,"-",$A343, "-", "H"), PlayerData!$G:$G,PlayerData!L:L,""),
_xlfn.XLOOKUP(_xlfn.CONCAT(16,"-",$A343, "-", "H"), PlayerData!$G:$G,PlayerData!L:L,""),
_xlfn.XLOOKUP(_xlfn.CONCAT(17,"-",$A343, "-", "H"), PlayerData!$G:$G,PlayerData!L:L,""),
_xlfn.XLOOKUP(_xlfn.CONCAT(18,"-",$A343, "-", "H"), PlayerData!$G:$G,PlayerData!L:L,"")))</f>
        <v>0.36</v>
      </c>
      <c r="H343" s="132">
        <f t="shared" si="32"/>
        <v>0</v>
      </c>
      <c r="I343" s="132">
        <f t="shared" si="33"/>
        <v>0</v>
      </c>
      <c r="J343" s="72">
        <f t="shared" si="34"/>
        <v>4.8517520215633425</v>
      </c>
      <c r="K343" s="138" cm="1">
        <f t="array" ref="K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"A"), PlayerData!$M:$M,PlayerData!N:N,""),
_xlfn.XLOOKUP(_xlfn.CONCAT(1,"-",$A343, "-", "A"), PlayerData!$M:$M,PlayerData!N:N,""),
_xlfn.XLOOKUP(_xlfn.CONCAT(2,"-",$A343, "-", "A"), PlayerData!$M:$M,PlayerData!N:N,""),
_xlfn.XLOOKUP(_xlfn.CONCAT(3,"-",$A343, "-", "A"), PlayerData!$M:$M,PlayerData!N:N,""),
_xlfn.XLOOKUP(_xlfn.CONCAT(4,"-",$A343, "-", "A"), PlayerData!$M:$M,PlayerData!N:N,""),
_xlfn.XLOOKUP(_xlfn.CONCAT(5,"-",$A343, "-", "A"), PlayerData!$M:$M,PlayerData!N:N,""),
_xlfn.XLOOKUP(_xlfn.CONCAT(6,"-",$A343, "-", "A"), PlayerData!$M:$M,PlayerData!N:N,""),
_xlfn.XLOOKUP(_xlfn.CONCAT(7,"-",$A343, "-", "A"), PlayerData!$M:$M,PlayerData!N:N,""),
_xlfn.XLOOKUP(_xlfn.CONCAT(8,"-",$A343, "-", "A"), PlayerData!$M:$M,PlayerData!N:N,""),
_xlfn.XLOOKUP(_xlfn.CONCAT(9,"-",$A343, "-", "A"), PlayerData!$M:$M,PlayerData!N:N,""),
_xlfn.XLOOKUP(_xlfn.CONCAT(10,"-",$A343, "-", "A"), PlayerData!$M:$M,PlayerData!N:N,""),
_xlfn.XLOOKUP(_xlfn.CONCAT(11,"-",$A343, "-", "A"), PlayerData!$M:$M,PlayerData!N:N,""),
_xlfn.XLOOKUP(_xlfn.CONCAT(12,"-",$A343, "-", "A"), PlayerData!$M:$M,PlayerData!N:N,""),
_xlfn.XLOOKUP(_xlfn.CONCAT(13,"-",$A343, "-", "A"), PlayerData!$M:$M,PlayerData!N:N,""),
_xlfn.XLOOKUP(_xlfn.CONCAT(14,"-",$A343, "-", "A"), PlayerData!$M:$M,PlayerData!N:N,""),
_xlfn.XLOOKUP(_xlfn.CONCAT(15,"-",$A343, "-", "A"), PlayerData!$M:$M,PlayerData!N:N,""),
_xlfn.XLOOKUP(_xlfn.CONCAT(16,"-",$A343, "-", "A"), PlayerData!$M:$M,PlayerData!N:N,""),
_xlfn.XLOOKUP(_xlfn.CONCAT(17,"-",$A343, "-", "A"), PlayerData!$M:$M,PlayerData!N:N,""),
_xlfn.XLOOKUP(_xlfn.CONCAT(18,"-",$A343, "-", "A"), PlayerData!$M:$M,PlayerData!N:N,"")))</f>
        <v>0</v>
      </c>
      <c r="L343" s="138" cm="1">
        <f t="array" ref="L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"A"), PlayerData!$M:$M,PlayerData!O:O,""),
_xlfn.XLOOKUP(_xlfn.CONCAT(1,"-",$A343, "-", "A"), PlayerData!$M:$M,PlayerData!O:O,""),
_xlfn.XLOOKUP(_xlfn.CONCAT(2,"-",$A343, "-", "A"), PlayerData!$M:$M,PlayerData!O:O,""),
_xlfn.XLOOKUP(_xlfn.CONCAT(3,"-",$A343, "-", "A"), PlayerData!$M:$M,PlayerData!O:O,""),
_xlfn.XLOOKUP(_xlfn.CONCAT(4,"-",$A343, "-", "A"), PlayerData!$M:$M,PlayerData!O:O,""),
_xlfn.XLOOKUP(_xlfn.CONCAT(5,"-",$A343, "-", "A"), PlayerData!$M:$M,PlayerData!O:O,""),
_xlfn.XLOOKUP(_xlfn.CONCAT(6,"-",$A343, "-", "A"), PlayerData!$M:$M,PlayerData!O:O,""),
_xlfn.XLOOKUP(_xlfn.CONCAT(7,"-",$A343, "-", "A"), PlayerData!$M:$M,PlayerData!O:O,""),
_xlfn.XLOOKUP(_xlfn.CONCAT(8,"-",$A343, "-", "A"), PlayerData!$M:$M,PlayerData!O:O,""),
_xlfn.XLOOKUP(_xlfn.CONCAT(9,"-",$A343, "-", "A"), PlayerData!$M:$M,PlayerData!O:O,""),
_xlfn.XLOOKUP(_xlfn.CONCAT(10,"-",$A343, "-", "A"), PlayerData!$M:$M,PlayerData!O:O,""),
_xlfn.XLOOKUP(_xlfn.CONCAT(11,"-",$A343, "-", "A"), PlayerData!$M:$M,PlayerData!O:O,""),
_xlfn.XLOOKUP(_xlfn.CONCAT(12,"-",$A343, "-", "A"), PlayerData!$M:$M,PlayerData!O:O,""),
_xlfn.XLOOKUP(_xlfn.CONCAT(13,"-",$A343, "-", "A"), PlayerData!$M:$M,PlayerData!O:O,""),
_xlfn.XLOOKUP(_xlfn.CONCAT(14,"-",$A343, "-", "A"), PlayerData!$M:$M,PlayerData!O:O,""),
_xlfn.XLOOKUP(_xlfn.CONCAT(15,"-",$A343, "-", "A"), PlayerData!$M:$M,PlayerData!O:O,""),
_xlfn.XLOOKUP(_xlfn.CONCAT(16,"-",$A343, "-", "A"), PlayerData!$M:$M,PlayerData!O:O,""),
_xlfn.XLOOKUP(_xlfn.CONCAT(17,"-",$A343, "-", "A"), PlayerData!$M:$M,PlayerData!O:O,""),
_xlfn.XLOOKUP(_xlfn.CONCAT(18,"-",$A343, "-", "A"), PlayerData!$M:$M,PlayerData!O:O,"")))</f>
        <v>0</v>
      </c>
      <c r="M343" s="96" cm="1">
        <f t="array" ref="M34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_xlfn.XLOOKUP(_xlfn.CONCAT(0,"-",$A343, "-", "A"), PlayerData!$M:$M,PlayerData!R:R,""),
_xlfn.XLOOKUP(_xlfn.CONCAT(1,"-",$A343, "-", "A"), PlayerData!$M:$M,PlayerData!R:R,""),
_xlfn.XLOOKUP(_xlfn.CONCAT(2,"-",$A343, "-", "A"), PlayerData!$M:$M,PlayerData!R:R,""),
_xlfn.XLOOKUP(_xlfn.CONCAT(3,"-",$A343, "-", "A"), PlayerData!$M:$M,PlayerData!R:R,""),
_xlfn.XLOOKUP(_xlfn.CONCAT(4,"-",$A343, "-", "A"), PlayerData!$M:$M,PlayerData!R:R,""),
_xlfn.XLOOKUP(_xlfn.CONCAT(5,"-",$A343, "-", "A"), PlayerData!$M:$M,PlayerData!R:R,""),
_xlfn.XLOOKUP(_xlfn.CONCAT(6,"-",$A343, "-", "A"), PlayerData!$M:$M,PlayerData!R:R,""),
_xlfn.XLOOKUP(_xlfn.CONCAT(7,"-",$A343, "-", "A"), PlayerData!$M:$M,PlayerData!R:R,""),
_xlfn.XLOOKUP(_xlfn.CONCAT(8,"-",$A343, "-", "A"), PlayerData!$M:$M,PlayerData!R:R,""),
_xlfn.XLOOKUP(_xlfn.CONCAT(9,"-",$A343, "-", "A"), PlayerData!$M:$M,PlayerData!R:R,""),
_xlfn.XLOOKUP(_xlfn.CONCAT(10,"-",$A343, "-", "A"), PlayerData!$M:$M,PlayerData!R:R,""),
_xlfn.XLOOKUP(_xlfn.CONCAT(11,"-",$A343, "-", "A"), PlayerData!$M:$M,PlayerData!R:R,""),
_xlfn.XLOOKUP(_xlfn.CONCAT(12,"-",$A343, "-", "A"), PlayerData!$M:$M,PlayerData!R:R,""),
_xlfn.XLOOKUP(_xlfn.CONCAT(13,"-",$A343, "-", "A"), PlayerData!$M:$M,PlayerData!R:R,""),
_xlfn.XLOOKUP(_xlfn.CONCAT(14,"-",$A343, "-", "A"), PlayerData!$M:$M,PlayerData!R:R,""),
_xlfn.XLOOKUP(_xlfn.CONCAT(15,"-",$A343, "-", "A"), PlayerData!$M:$M,PlayerData!R:R,""),
_xlfn.XLOOKUP(_xlfn.CONCAT(16,"-",$A343, "-", "A"), PlayerData!$M:$M,PlayerData!R:R,""),
_xlfn.XLOOKUP(_xlfn.CONCAT(17,"-",$A343, "-", "A"), PlayerData!$M:$M,PlayerData!R:R,""),
_xlfn.XLOOKUP(_xlfn.CONCAT(18,"-",$A343, "-", "A"), PlayerData!$M:$M,PlayerData!R:R,"")))</f>
        <v>0.39</v>
      </c>
      <c r="N343" s="134">
        <f t="shared" si="35"/>
        <v>0</v>
      </c>
      <c r="O343" s="134">
        <f t="shared" si="36"/>
        <v>0</v>
      </c>
      <c r="P343" s="73">
        <f t="shared" si="37"/>
        <v>5.256064690026955</v>
      </c>
      <c r="Q343" s="132" cm="1">
        <f t="array" ref="Q343">IF(OR($A343=Solver!$T$12:$T$201),0,SUMPRODUCT($H343:$J343,$T$4:$V$4))</f>
        <v>4.8517520215633425</v>
      </c>
      <c r="R343" s="73" cm="1">
        <f t="array" ref="R343">IF(OR($A343=Solver!$T$12:$T$201),0, SUMPRODUCT($N343:$P343, $T$4:$V$4))</f>
        <v>5.256064690026955</v>
      </c>
    </row>
    <row r="344" spans="1:18">
      <c r="A344" s="55">
        <v>342</v>
      </c>
      <c r="B344" s="55">
        <f>_xlfn.XLOOKUP($A344, PlayerData!$B$3:$B$394, PlayerData!C$3:C$394)</f>
        <v>0</v>
      </c>
      <c r="C344" s="55" t="str">
        <f>_xlfn.XLOOKUP($A344, PlayerData!$B$3:$B$394, PlayerData!D$3:D$394)</f>
        <v>D</v>
      </c>
      <c r="D344" s="31" t="str">
        <f>_xlfn.XLOOKUP($A344, PlayerData!$B$3:$B$394, PlayerData!E$3:E$394)</f>
        <v>Godfrey</v>
      </c>
      <c r="E344" s="136" cm="1">
        <f t="array" ref="E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"H"), PlayerData!$G:$G,PlayerData!H:H,""),
_xlfn.XLOOKUP(_xlfn.CONCAT(1,"-",$A344, "-", "H"), PlayerData!$G:$G,PlayerData!H:H,""),
_xlfn.XLOOKUP(_xlfn.CONCAT(2,"-",$A344, "-", "H"), PlayerData!$G:$G,PlayerData!H:H,""),
_xlfn.XLOOKUP(_xlfn.CONCAT(3,"-",$A344, "-", "H"), PlayerData!$G:$G,PlayerData!H:H,""),
_xlfn.XLOOKUP(_xlfn.CONCAT(4,"-",$A344, "-", "H"), PlayerData!$G:$G,PlayerData!H:H,""),
_xlfn.XLOOKUP(_xlfn.CONCAT(5,"-",$A344, "-", "H"), PlayerData!$G:$G,PlayerData!H:H,""),
_xlfn.XLOOKUP(_xlfn.CONCAT(6,"-",$A344, "-", "H"), PlayerData!$G:$G,PlayerData!H:H,""),
_xlfn.XLOOKUP(_xlfn.CONCAT(7,"-",$A344, "-", "H"), PlayerData!$G:$G,PlayerData!H:H,""),
_xlfn.XLOOKUP(_xlfn.CONCAT(8,"-",$A344, "-", "H"), PlayerData!$G:$G,PlayerData!H:H,""),
_xlfn.XLOOKUP(_xlfn.CONCAT(9,"-",$A344, "-", "H"), PlayerData!$G:$G,PlayerData!H:H,""),
_xlfn.XLOOKUP(_xlfn.CONCAT(10,"-",$A344, "-", "H"), PlayerData!$G:$G,PlayerData!H:H,""),
_xlfn.XLOOKUP(_xlfn.CONCAT(11,"-",$A344, "-", "H"), PlayerData!$G:$G,PlayerData!H:H,""),
_xlfn.XLOOKUP(_xlfn.CONCAT(12,"-",$A344, "-", "H"), PlayerData!$G:$G,PlayerData!H:H,""),
_xlfn.XLOOKUP(_xlfn.CONCAT(13,"-",$A344, "-", "H"), PlayerData!$G:$G,PlayerData!H:H,""),
_xlfn.XLOOKUP(_xlfn.CONCAT(14,"-",$A344, "-", "H"), PlayerData!$G:$G,PlayerData!H:H,""),
_xlfn.XLOOKUP(_xlfn.CONCAT(15,"-",$A344, "-", "H"), PlayerData!$G:$G,PlayerData!H:H,""),
_xlfn.XLOOKUP(_xlfn.CONCAT(16,"-",$A344, "-", "H"), PlayerData!$G:$G,PlayerData!H:H,""),
_xlfn.XLOOKUP(_xlfn.CONCAT(17,"-",$A344, "-", "H"), PlayerData!$G:$G,PlayerData!H:H,""),
_xlfn.XLOOKUP(_xlfn.CONCAT(18,"-",$A344, "-", "H"), PlayerData!$G:$G,PlayerData!H:H,"")))</f>
        <v>0.56999999999999995</v>
      </c>
      <c r="F344" s="136" cm="1">
        <f t="array" ref="F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"H"), PlayerData!$G:$G,PlayerData!I:I,""),
_xlfn.XLOOKUP(_xlfn.CONCAT(1,"-",$A344, "-", "H"), PlayerData!$G:$G,PlayerData!I:I,""),
_xlfn.XLOOKUP(_xlfn.CONCAT(2,"-",$A344, "-", "H"), PlayerData!$G:$G,PlayerData!I:I,""),
_xlfn.XLOOKUP(_xlfn.CONCAT(3,"-",$A344, "-", "H"), PlayerData!$G:$G,PlayerData!I:I,""),
_xlfn.XLOOKUP(_xlfn.CONCAT(4,"-",$A344, "-", "H"), PlayerData!$G:$G,PlayerData!I:I,""),
_xlfn.XLOOKUP(_xlfn.CONCAT(5,"-",$A344, "-", "H"), PlayerData!$G:$G,PlayerData!I:I,""),
_xlfn.XLOOKUP(_xlfn.CONCAT(6,"-",$A344, "-", "H"), PlayerData!$G:$G,PlayerData!I:I,""),
_xlfn.XLOOKUP(_xlfn.CONCAT(7,"-",$A344, "-", "H"), PlayerData!$G:$G,PlayerData!I:I,""),
_xlfn.XLOOKUP(_xlfn.CONCAT(8,"-",$A344, "-", "H"), PlayerData!$G:$G,PlayerData!I:I,""),
_xlfn.XLOOKUP(_xlfn.CONCAT(9,"-",$A344, "-", "H"), PlayerData!$G:$G,PlayerData!I:I,""),
_xlfn.XLOOKUP(_xlfn.CONCAT(10,"-",$A344, "-", "H"), PlayerData!$G:$G,PlayerData!I:I,""),
_xlfn.XLOOKUP(_xlfn.CONCAT(11,"-",$A344, "-", "H"), PlayerData!$G:$G,PlayerData!I:I,""),
_xlfn.XLOOKUP(_xlfn.CONCAT(12,"-",$A344, "-", "H"), PlayerData!$G:$G,PlayerData!I:I,""),
_xlfn.XLOOKUP(_xlfn.CONCAT(13,"-",$A344, "-", "H"), PlayerData!$G:$G,PlayerData!I:I,""),
_xlfn.XLOOKUP(_xlfn.CONCAT(14,"-",$A344, "-", "H"), PlayerData!$G:$G,PlayerData!I:I,""),
_xlfn.XLOOKUP(_xlfn.CONCAT(15,"-",$A344, "-", "H"), PlayerData!$G:$G,PlayerData!I:I,""),
_xlfn.XLOOKUP(_xlfn.CONCAT(16,"-",$A344, "-", "H"), PlayerData!$G:$G,PlayerData!I:I,""),
_xlfn.XLOOKUP(_xlfn.CONCAT(17,"-",$A344, "-", "H"), PlayerData!$G:$G,PlayerData!I:I,""),
_xlfn.XLOOKUP(_xlfn.CONCAT(18,"-",$A344, "-", "H"), PlayerData!$G:$G,PlayerData!I:I,"")))</f>
        <v>0.14000000000000001</v>
      </c>
      <c r="G344" s="90" cm="1">
        <f t="array" ref="G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"H"), PlayerData!$G:$G,PlayerData!L:L,""),
_xlfn.XLOOKUP(_xlfn.CONCAT(1,"-",$A344, "-", "H"), PlayerData!$G:$G,PlayerData!L:L,""),
_xlfn.XLOOKUP(_xlfn.CONCAT(2,"-",$A344, "-", "H"), PlayerData!$G:$G,PlayerData!L:L,""),
_xlfn.XLOOKUP(_xlfn.CONCAT(3,"-",$A344, "-", "H"), PlayerData!$G:$G,PlayerData!L:L,""),
_xlfn.XLOOKUP(_xlfn.CONCAT(4,"-",$A344, "-", "H"), PlayerData!$G:$G,PlayerData!L:L,""),
_xlfn.XLOOKUP(_xlfn.CONCAT(5,"-",$A344, "-", "H"), PlayerData!$G:$G,PlayerData!L:L,""),
_xlfn.XLOOKUP(_xlfn.CONCAT(6,"-",$A344, "-", "H"), PlayerData!$G:$G,PlayerData!L:L,""),
_xlfn.XLOOKUP(_xlfn.CONCAT(7,"-",$A344, "-", "H"), PlayerData!$G:$G,PlayerData!L:L,""),
_xlfn.XLOOKUP(_xlfn.CONCAT(8,"-",$A344, "-", "H"), PlayerData!$G:$G,PlayerData!L:L,""),
_xlfn.XLOOKUP(_xlfn.CONCAT(9,"-",$A344, "-", "H"), PlayerData!$G:$G,PlayerData!L:L,""),
_xlfn.XLOOKUP(_xlfn.CONCAT(10,"-",$A344, "-", "H"), PlayerData!$G:$G,PlayerData!L:L,""),
_xlfn.XLOOKUP(_xlfn.CONCAT(11,"-",$A344, "-", "H"), PlayerData!$G:$G,PlayerData!L:L,""),
_xlfn.XLOOKUP(_xlfn.CONCAT(12,"-",$A344, "-", "H"), PlayerData!$G:$G,PlayerData!L:L,""),
_xlfn.XLOOKUP(_xlfn.CONCAT(13,"-",$A344, "-", "H"), PlayerData!$G:$G,PlayerData!L:L,""),
_xlfn.XLOOKUP(_xlfn.CONCAT(14,"-",$A344, "-", "H"), PlayerData!$G:$G,PlayerData!L:L,""),
_xlfn.XLOOKUP(_xlfn.CONCAT(15,"-",$A344, "-", "H"), PlayerData!$G:$G,PlayerData!L:L,""),
_xlfn.XLOOKUP(_xlfn.CONCAT(16,"-",$A344, "-", "H"), PlayerData!$G:$G,PlayerData!L:L,""),
_xlfn.XLOOKUP(_xlfn.CONCAT(17,"-",$A344, "-", "H"), PlayerData!$G:$G,PlayerData!L:L,""),
_xlfn.XLOOKUP(_xlfn.CONCAT(18,"-",$A344, "-", "H"), PlayerData!$G:$G,PlayerData!L:L,"")))</f>
        <v>0.60000000000000009</v>
      </c>
      <c r="H344" s="132">
        <f t="shared" si="32"/>
        <v>12.954545454545451</v>
      </c>
      <c r="I344" s="132">
        <f t="shared" si="33"/>
        <v>6.3636363636363642</v>
      </c>
      <c r="J344" s="72">
        <f t="shared" si="34"/>
        <v>8.0862533692722387</v>
      </c>
      <c r="K344" s="138" cm="1">
        <f t="array" ref="K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"A"), PlayerData!$M:$M,PlayerData!N:N,""),
_xlfn.XLOOKUP(_xlfn.CONCAT(1,"-",$A344, "-", "A"), PlayerData!$M:$M,PlayerData!N:N,""),
_xlfn.XLOOKUP(_xlfn.CONCAT(2,"-",$A344, "-", "A"), PlayerData!$M:$M,PlayerData!N:N,""),
_xlfn.XLOOKUP(_xlfn.CONCAT(3,"-",$A344, "-", "A"), PlayerData!$M:$M,PlayerData!N:N,""),
_xlfn.XLOOKUP(_xlfn.CONCAT(4,"-",$A344, "-", "A"), PlayerData!$M:$M,PlayerData!N:N,""),
_xlfn.XLOOKUP(_xlfn.CONCAT(5,"-",$A344, "-", "A"), PlayerData!$M:$M,PlayerData!N:N,""),
_xlfn.XLOOKUP(_xlfn.CONCAT(6,"-",$A344, "-", "A"), PlayerData!$M:$M,PlayerData!N:N,""),
_xlfn.XLOOKUP(_xlfn.CONCAT(7,"-",$A344, "-", "A"), PlayerData!$M:$M,PlayerData!N:N,""),
_xlfn.XLOOKUP(_xlfn.CONCAT(8,"-",$A344, "-", "A"), PlayerData!$M:$M,PlayerData!N:N,""),
_xlfn.XLOOKUP(_xlfn.CONCAT(9,"-",$A344, "-", "A"), PlayerData!$M:$M,PlayerData!N:N,""),
_xlfn.XLOOKUP(_xlfn.CONCAT(10,"-",$A344, "-", "A"), PlayerData!$M:$M,PlayerData!N:N,""),
_xlfn.XLOOKUP(_xlfn.CONCAT(11,"-",$A344, "-", "A"), PlayerData!$M:$M,PlayerData!N:N,""),
_xlfn.XLOOKUP(_xlfn.CONCAT(12,"-",$A344, "-", "A"), PlayerData!$M:$M,PlayerData!N:N,""),
_xlfn.XLOOKUP(_xlfn.CONCAT(13,"-",$A344, "-", "A"), PlayerData!$M:$M,PlayerData!N:N,""),
_xlfn.XLOOKUP(_xlfn.CONCAT(14,"-",$A344, "-", "A"), PlayerData!$M:$M,PlayerData!N:N,""),
_xlfn.XLOOKUP(_xlfn.CONCAT(15,"-",$A344, "-", "A"), PlayerData!$M:$M,PlayerData!N:N,""),
_xlfn.XLOOKUP(_xlfn.CONCAT(16,"-",$A344, "-", "A"), PlayerData!$M:$M,PlayerData!N:N,""),
_xlfn.XLOOKUP(_xlfn.CONCAT(17,"-",$A344, "-", "A"), PlayerData!$M:$M,PlayerData!N:N,""),
_xlfn.XLOOKUP(_xlfn.CONCAT(18,"-",$A344, "-", "A"), PlayerData!$M:$M,PlayerData!N:N,"")))</f>
        <v>0.33</v>
      </c>
      <c r="L344" s="138" cm="1">
        <f t="array" ref="L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"A"), PlayerData!$M:$M,PlayerData!O:O,""),
_xlfn.XLOOKUP(_xlfn.CONCAT(1,"-",$A344, "-", "A"), PlayerData!$M:$M,PlayerData!O:O,""),
_xlfn.XLOOKUP(_xlfn.CONCAT(2,"-",$A344, "-", "A"), PlayerData!$M:$M,PlayerData!O:O,""),
_xlfn.XLOOKUP(_xlfn.CONCAT(3,"-",$A344, "-", "A"), PlayerData!$M:$M,PlayerData!O:O,""),
_xlfn.XLOOKUP(_xlfn.CONCAT(4,"-",$A344, "-", "A"), PlayerData!$M:$M,PlayerData!O:O,""),
_xlfn.XLOOKUP(_xlfn.CONCAT(5,"-",$A344, "-", "A"), PlayerData!$M:$M,PlayerData!O:O,""),
_xlfn.XLOOKUP(_xlfn.CONCAT(6,"-",$A344, "-", "A"), PlayerData!$M:$M,PlayerData!O:O,""),
_xlfn.XLOOKUP(_xlfn.CONCAT(7,"-",$A344, "-", "A"), PlayerData!$M:$M,PlayerData!O:O,""),
_xlfn.XLOOKUP(_xlfn.CONCAT(8,"-",$A344, "-", "A"), PlayerData!$M:$M,PlayerData!O:O,""),
_xlfn.XLOOKUP(_xlfn.CONCAT(9,"-",$A344, "-", "A"), PlayerData!$M:$M,PlayerData!O:O,""),
_xlfn.XLOOKUP(_xlfn.CONCAT(10,"-",$A344, "-", "A"), PlayerData!$M:$M,PlayerData!O:O,""),
_xlfn.XLOOKUP(_xlfn.CONCAT(11,"-",$A344, "-", "A"), PlayerData!$M:$M,PlayerData!O:O,""),
_xlfn.XLOOKUP(_xlfn.CONCAT(12,"-",$A344, "-", "A"), PlayerData!$M:$M,PlayerData!O:O,""),
_xlfn.XLOOKUP(_xlfn.CONCAT(13,"-",$A344, "-", "A"), PlayerData!$M:$M,PlayerData!O:O,""),
_xlfn.XLOOKUP(_xlfn.CONCAT(14,"-",$A344, "-", "A"), PlayerData!$M:$M,PlayerData!O:O,""),
_xlfn.XLOOKUP(_xlfn.CONCAT(15,"-",$A344, "-", "A"), PlayerData!$M:$M,PlayerData!O:O,""),
_xlfn.XLOOKUP(_xlfn.CONCAT(16,"-",$A344, "-", "A"), PlayerData!$M:$M,PlayerData!O:O,""),
_xlfn.XLOOKUP(_xlfn.CONCAT(17,"-",$A344, "-", "A"), PlayerData!$M:$M,PlayerData!O:O,""),
_xlfn.XLOOKUP(_xlfn.CONCAT(18,"-",$A344, "-", "A"), PlayerData!$M:$M,PlayerData!O:O,"")))</f>
        <v>0</v>
      </c>
      <c r="M344" s="96" cm="1">
        <f t="array" ref="M34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_xlfn.XLOOKUP(_xlfn.CONCAT(0,"-",$A344, "-", "A"), PlayerData!$M:$M,PlayerData!R:R,""),
_xlfn.XLOOKUP(_xlfn.CONCAT(1,"-",$A344, "-", "A"), PlayerData!$M:$M,PlayerData!R:R,""),
_xlfn.XLOOKUP(_xlfn.CONCAT(2,"-",$A344, "-", "A"), PlayerData!$M:$M,PlayerData!R:R,""),
_xlfn.XLOOKUP(_xlfn.CONCAT(3,"-",$A344, "-", "A"), PlayerData!$M:$M,PlayerData!R:R,""),
_xlfn.XLOOKUP(_xlfn.CONCAT(4,"-",$A344, "-", "A"), PlayerData!$M:$M,PlayerData!R:R,""),
_xlfn.XLOOKUP(_xlfn.CONCAT(5,"-",$A344, "-", "A"), PlayerData!$M:$M,PlayerData!R:R,""),
_xlfn.XLOOKUP(_xlfn.CONCAT(6,"-",$A344, "-", "A"), PlayerData!$M:$M,PlayerData!R:R,""),
_xlfn.XLOOKUP(_xlfn.CONCAT(7,"-",$A344, "-", "A"), PlayerData!$M:$M,PlayerData!R:R,""),
_xlfn.XLOOKUP(_xlfn.CONCAT(8,"-",$A344, "-", "A"), PlayerData!$M:$M,PlayerData!R:R,""),
_xlfn.XLOOKUP(_xlfn.CONCAT(9,"-",$A344, "-", "A"), PlayerData!$M:$M,PlayerData!R:R,""),
_xlfn.XLOOKUP(_xlfn.CONCAT(10,"-",$A344, "-", "A"), PlayerData!$M:$M,PlayerData!R:R,""),
_xlfn.XLOOKUP(_xlfn.CONCAT(11,"-",$A344, "-", "A"), PlayerData!$M:$M,PlayerData!R:R,""),
_xlfn.XLOOKUP(_xlfn.CONCAT(12,"-",$A344, "-", "A"), PlayerData!$M:$M,PlayerData!R:R,""),
_xlfn.XLOOKUP(_xlfn.CONCAT(13,"-",$A344, "-", "A"), PlayerData!$M:$M,PlayerData!R:R,""),
_xlfn.XLOOKUP(_xlfn.CONCAT(14,"-",$A344, "-", "A"), PlayerData!$M:$M,PlayerData!R:R,""),
_xlfn.XLOOKUP(_xlfn.CONCAT(15,"-",$A344, "-", "A"), PlayerData!$M:$M,PlayerData!R:R,""),
_xlfn.XLOOKUP(_xlfn.CONCAT(16,"-",$A344, "-", "A"), PlayerData!$M:$M,PlayerData!R:R,""),
_xlfn.XLOOKUP(_xlfn.CONCAT(17,"-",$A344, "-", "A"), PlayerData!$M:$M,PlayerData!R:R,""),
_xlfn.XLOOKUP(_xlfn.CONCAT(18,"-",$A344, "-", "A"), PlayerData!$M:$M,PlayerData!R:R,"")))</f>
        <v>0.36000000000000004</v>
      </c>
      <c r="N344" s="134">
        <f t="shared" si="35"/>
        <v>7.4999999999999991</v>
      </c>
      <c r="O344" s="134">
        <f t="shared" si="36"/>
        <v>0</v>
      </c>
      <c r="P344" s="73">
        <f t="shared" si="37"/>
        <v>4.8517520215633443</v>
      </c>
      <c r="Q344" s="132" cm="1">
        <f t="array" ref="Q344">IF(OR($A344=Solver!$T$12:$T$201),0,SUMPRODUCT($H344:$J344,$T$4:$V$4))</f>
        <v>8.0862533692722387</v>
      </c>
      <c r="R344" s="73" cm="1">
        <f t="array" ref="R344">IF(OR($A344=Solver!$T$12:$T$201),0, SUMPRODUCT($N344:$P344, $T$4:$V$4))</f>
        <v>4.8517520215633443</v>
      </c>
    </row>
    <row r="345" spans="1:18">
      <c r="A345" s="55">
        <v>343</v>
      </c>
      <c r="B345" s="55">
        <f>_xlfn.XLOOKUP($A345, PlayerData!$B$3:$B$394, PlayerData!C$3:C$394)</f>
        <v>0</v>
      </c>
      <c r="C345" s="55" t="str">
        <f>_xlfn.XLOOKUP($A345, PlayerData!$B$3:$B$394, PlayerData!D$3:D$394)</f>
        <v>D</v>
      </c>
      <c r="D345" s="31" t="str">
        <f>_xlfn.XLOOKUP($A345, PlayerData!$B$3:$B$394, PlayerData!E$3:E$394)</f>
        <v>Lewis</v>
      </c>
      <c r="E345" s="136" cm="1">
        <f t="array" ref="E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"H"), PlayerData!$G:$G,PlayerData!H:H,""),
_xlfn.XLOOKUP(_xlfn.CONCAT(1,"-",$A345, "-", "H"), PlayerData!$G:$G,PlayerData!H:H,""),
_xlfn.XLOOKUP(_xlfn.CONCAT(2,"-",$A345, "-", "H"), PlayerData!$G:$G,PlayerData!H:H,""),
_xlfn.XLOOKUP(_xlfn.CONCAT(3,"-",$A345, "-", "H"), PlayerData!$G:$G,PlayerData!H:H,""),
_xlfn.XLOOKUP(_xlfn.CONCAT(4,"-",$A345, "-", "H"), PlayerData!$G:$G,PlayerData!H:H,""),
_xlfn.XLOOKUP(_xlfn.CONCAT(5,"-",$A345, "-", "H"), PlayerData!$G:$G,PlayerData!H:H,""),
_xlfn.XLOOKUP(_xlfn.CONCAT(6,"-",$A345, "-", "H"), PlayerData!$G:$G,PlayerData!H:H,""),
_xlfn.XLOOKUP(_xlfn.CONCAT(7,"-",$A345, "-", "H"), PlayerData!$G:$G,PlayerData!H:H,""),
_xlfn.XLOOKUP(_xlfn.CONCAT(8,"-",$A345, "-", "H"), PlayerData!$G:$G,PlayerData!H:H,""),
_xlfn.XLOOKUP(_xlfn.CONCAT(9,"-",$A345, "-", "H"), PlayerData!$G:$G,PlayerData!H:H,""),
_xlfn.XLOOKUP(_xlfn.CONCAT(10,"-",$A345, "-", "H"), PlayerData!$G:$G,PlayerData!H:H,""),
_xlfn.XLOOKUP(_xlfn.CONCAT(11,"-",$A345, "-", "H"), PlayerData!$G:$G,PlayerData!H:H,""),
_xlfn.XLOOKUP(_xlfn.CONCAT(12,"-",$A345, "-", "H"), PlayerData!$G:$G,PlayerData!H:H,""),
_xlfn.XLOOKUP(_xlfn.CONCAT(13,"-",$A345, "-", "H"), PlayerData!$G:$G,PlayerData!H:H,""),
_xlfn.XLOOKUP(_xlfn.CONCAT(14,"-",$A345, "-", "H"), PlayerData!$G:$G,PlayerData!H:H,""),
_xlfn.XLOOKUP(_xlfn.CONCAT(15,"-",$A345, "-", "H"), PlayerData!$G:$G,PlayerData!H:H,""),
_xlfn.XLOOKUP(_xlfn.CONCAT(16,"-",$A345, "-", "H"), PlayerData!$G:$G,PlayerData!H:H,""),
_xlfn.XLOOKUP(_xlfn.CONCAT(17,"-",$A345, "-", "H"), PlayerData!$G:$G,PlayerData!H:H,""),
_xlfn.XLOOKUP(_xlfn.CONCAT(18,"-",$A345, "-", "H"), PlayerData!$G:$G,PlayerData!H:H,"")))</f>
        <v>0.14000000000000001</v>
      </c>
      <c r="F345" s="136" cm="1">
        <f t="array" ref="F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"H"), PlayerData!$G:$G,PlayerData!I:I,""),
_xlfn.XLOOKUP(_xlfn.CONCAT(1,"-",$A345, "-", "H"), PlayerData!$G:$G,PlayerData!I:I,""),
_xlfn.XLOOKUP(_xlfn.CONCAT(2,"-",$A345, "-", "H"), PlayerData!$G:$G,PlayerData!I:I,""),
_xlfn.XLOOKUP(_xlfn.CONCAT(3,"-",$A345, "-", "H"), PlayerData!$G:$G,PlayerData!I:I,""),
_xlfn.XLOOKUP(_xlfn.CONCAT(4,"-",$A345, "-", "H"), PlayerData!$G:$G,PlayerData!I:I,""),
_xlfn.XLOOKUP(_xlfn.CONCAT(5,"-",$A345, "-", "H"), PlayerData!$G:$G,PlayerData!I:I,""),
_xlfn.XLOOKUP(_xlfn.CONCAT(6,"-",$A345, "-", "H"), PlayerData!$G:$G,PlayerData!I:I,""),
_xlfn.XLOOKUP(_xlfn.CONCAT(7,"-",$A345, "-", "H"), PlayerData!$G:$G,PlayerData!I:I,""),
_xlfn.XLOOKUP(_xlfn.CONCAT(8,"-",$A345, "-", "H"), PlayerData!$G:$G,PlayerData!I:I,""),
_xlfn.XLOOKUP(_xlfn.CONCAT(9,"-",$A345, "-", "H"), PlayerData!$G:$G,PlayerData!I:I,""),
_xlfn.XLOOKUP(_xlfn.CONCAT(10,"-",$A345, "-", "H"), PlayerData!$G:$G,PlayerData!I:I,""),
_xlfn.XLOOKUP(_xlfn.CONCAT(11,"-",$A345, "-", "H"), PlayerData!$G:$G,PlayerData!I:I,""),
_xlfn.XLOOKUP(_xlfn.CONCAT(12,"-",$A345, "-", "H"), PlayerData!$G:$G,PlayerData!I:I,""),
_xlfn.XLOOKUP(_xlfn.CONCAT(13,"-",$A345, "-", "H"), PlayerData!$G:$G,PlayerData!I:I,""),
_xlfn.XLOOKUP(_xlfn.CONCAT(14,"-",$A345, "-", "H"), PlayerData!$G:$G,PlayerData!I:I,""),
_xlfn.XLOOKUP(_xlfn.CONCAT(15,"-",$A345, "-", "H"), PlayerData!$G:$G,PlayerData!I:I,""),
_xlfn.XLOOKUP(_xlfn.CONCAT(16,"-",$A345, "-", "H"), PlayerData!$G:$G,PlayerData!I:I,""),
_xlfn.XLOOKUP(_xlfn.CONCAT(17,"-",$A345, "-", "H"), PlayerData!$G:$G,PlayerData!I:I,""),
_xlfn.XLOOKUP(_xlfn.CONCAT(18,"-",$A345, "-", "H"), PlayerData!$G:$G,PlayerData!I:I,"")))</f>
        <v>0</v>
      </c>
      <c r="G345" s="90" cm="1">
        <f t="array" ref="G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"H"), PlayerData!$G:$G,PlayerData!L:L,""),
_xlfn.XLOOKUP(_xlfn.CONCAT(1,"-",$A345, "-", "H"), PlayerData!$G:$G,PlayerData!L:L,""),
_xlfn.XLOOKUP(_xlfn.CONCAT(2,"-",$A345, "-", "H"), PlayerData!$G:$G,PlayerData!L:L,""),
_xlfn.XLOOKUP(_xlfn.CONCAT(3,"-",$A345, "-", "H"), PlayerData!$G:$G,PlayerData!L:L,""),
_xlfn.XLOOKUP(_xlfn.CONCAT(4,"-",$A345, "-", "H"), PlayerData!$G:$G,PlayerData!L:L,""),
_xlfn.XLOOKUP(_xlfn.CONCAT(5,"-",$A345, "-", "H"), PlayerData!$G:$G,PlayerData!L:L,""),
_xlfn.XLOOKUP(_xlfn.CONCAT(6,"-",$A345, "-", "H"), PlayerData!$G:$G,PlayerData!L:L,""),
_xlfn.XLOOKUP(_xlfn.CONCAT(7,"-",$A345, "-", "H"), PlayerData!$G:$G,PlayerData!L:L,""),
_xlfn.XLOOKUP(_xlfn.CONCAT(8,"-",$A345, "-", "H"), PlayerData!$G:$G,PlayerData!L:L,""),
_xlfn.XLOOKUP(_xlfn.CONCAT(9,"-",$A345, "-", "H"), PlayerData!$G:$G,PlayerData!L:L,""),
_xlfn.XLOOKUP(_xlfn.CONCAT(10,"-",$A345, "-", "H"), PlayerData!$G:$G,PlayerData!L:L,""),
_xlfn.XLOOKUP(_xlfn.CONCAT(11,"-",$A345, "-", "H"), PlayerData!$G:$G,PlayerData!L:L,""),
_xlfn.XLOOKUP(_xlfn.CONCAT(12,"-",$A345, "-", "H"), PlayerData!$G:$G,PlayerData!L:L,""),
_xlfn.XLOOKUP(_xlfn.CONCAT(13,"-",$A345, "-", "H"), PlayerData!$G:$G,PlayerData!L:L,""),
_xlfn.XLOOKUP(_xlfn.CONCAT(14,"-",$A345, "-", "H"), PlayerData!$G:$G,PlayerData!L:L,""),
_xlfn.XLOOKUP(_xlfn.CONCAT(15,"-",$A345, "-", "H"), PlayerData!$G:$G,PlayerData!L:L,""),
_xlfn.XLOOKUP(_xlfn.CONCAT(16,"-",$A345, "-", "H"), PlayerData!$G:$G,PlayerData!L:L,""),
_xlfn.XLOOKUP(_xlfn.CONCAT(17,"-",$A345, "-", "H"), PlayerData!$G:$G,PlayerData!L:L,""),
_xlfn.XLOOKUP(_xlfn.CONCAT(18,"-",$A345, "-", "H"), PlayerData!$G:$G,PlayerData!L:L,"")))</f>
        <v>0.24</v>
      </c>
      <c r="H345" s="132">
        <f t="shared" si="32"/>
        <v>3.1818181818181821</v>
      </c>
      <c r="I345" s="132">
        <f t="shared" si="33"/>
        <v>0</v>
      </c>
      <c r="J345" s="72">
        <f t="shared" si="34"/>
        <v>3.2345013477088953</v>
      </c>
      <c r="K345" s="138" cm="1">
        <f t="array" ref="K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"A"), PlayerData!$M:$M,PlayerData!N:N,""),
_xlfn.XLOOKUP(_xlfn.CONCAT(1,"-",$A345, "-", "A"), PlayerData!$M:$M,PlayerData!N:N,""),
_xlfn.XLOOKUP(_xlfn.CONCAT(2,"-",$A345, "-", "A"), PlayerData!$M:$M,PlayerData!N:N,""),
_xlfn.XLOOKUP(_xlfn.CONCAT(3,"-",$A345, "-", "A"), PlayerData!$M:$M,PlayerData!N:N,""),
_xlfn.XLOOKUP(_xlfn.CONCAT(4,"-",$A345, "-", "A"), PlayerData!$M:$M,PlayerData!N:N,""),
_xlfn.XLOOKUP(_xlfn.CONCAT(5,"-",$A345, "-", "A"), PlayerData!$M:$M,PlayerData!N:N,""),
_xlfn.XLOOKUP(_xlfn.CONCAT(6,"-",$A345, "-", "A"), PlayerData!$M:$M,PlayerData!N:N,""),
_xlfn.XLOOKUP(_xlfn.CONCAT(7,"-",$A345, "-", "A"), PlayerData!$M:$M,PlayerData!N:N,""),
_xlfn.XLOOKUP(_xlfn.CONCAT(8,"-",$A345, "-", "A"), PlayerData!$M:$M,PlayerData!N:N,""),
_xlfn.XLOOKUP(_xlfn.CONCAT(9,"-",$A345, "-", "A"), PlayerData!$M:$M,PlayerData!N:N,""),
_xlfn.XLOOKUP(_xlfn.CONCAT(10,"-",$A345, "-", "A"), PlayerData!$M:$M,PlayerData!N:N,""),
_xlfn.XLOOKUP(_xlfn.CONCAT(11,"-",$A345, "-", "A"), PlayerData!$M:$M,PlayerData!N:N,""),
_xlfn.XLOOKUP(_xlfn.CONCAT(12,"-",$A345, "-", "A"), PlayerData!$M:$M,PlayerData!N:N,""),
_xlfn.XLOOKUP(_xlfn.CONCAT(13,"-",$A345, "-", "A"), PlayerData!$M:$M,PlayerData!N:N,""),
_xlfn.XLOOKUP(_xlfn.CONCAT(14,"-",$A345, "-", "A"), PlayerData!$M:$M,PlayerData!N:N,""),
_xlfn.XLOOKUP(_xlfn.CONCAT(15,"-",$A345, "-", "A"), PlayerData!$M:$M,PlayerData!N:N,""),
_xlfn.XLOOKUP(_xlfn.CONCAT(16,"-",$A345, "-", "A"), PlayerData!$M:$M,PlayerData!N:N,""),
_xlfn.XLOOKUP(_xlfn.CONCAT(17,"-",$A345, "-", "A"), PlayerData!$M:$M,PlayerData!N:N,""),
_xlfn.XLOOKUP(_xlfn.CONCAT(18,"-",$A345, "-", "A"), PlayerData!$M:$M,PlayerData!N:N,"")))</f>
        <v>0.33</v>
      </c>
      <c r="L345" s="138" cm="1">
        <f t="array" ref="L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"A"), PlayerData!$M:$M,PlayerData!O:O,""),
_xlfn.XLOOKUP(_xlfn.CONCAT(1,"-",$A345, "-", "A"), PlayerData!$M:$M,PlayerData!O:O,""),
_xlfn.XLOOKUP(_xlfn.CONCAT(2,"-",$A345, "-", "A"), PlayerData!$M:$M,PlayerData!O:O,""),
_xlfn.XLOOKUP(_xlfn.CONCAT(3,"-",$A345, "-", "A"), PlayerData!$M:$M,PlayerData!O:O,""),
_xlfn.XLOOKUP(_xlfn.CONCAT(4,"-",$A345, "-", "A"), PlayerData!$M:$M,PlayerData!O:O,""),
_xlfn.XLOOKUP(_xlfn.CONCAT(5,"-",$A345, "-", "A"), PlayerData!$M:$M,PlayerData!O:O,""),
_xlfn.XLOOKUP(_xlfn.CONCAT(6,"-",$A345, "-", "A"), PlayerData!$M:$M,PlayerData!O:O,""),
_xlfn.XLOOKUP(_xlfn.CONCAT(7,"-",$A345, "-", "A"), PlayerData!$M:$M,PlayerData!O:O,""),
_xlfn.XLOOKUP(_xlfn.CONCAT(8,"-",$A345, "-", "A"), PlayerData!$M:$M,PlayerData!O:O,""),
_xlfn.XLOOKUP(_xlfn.CONCAT(9,"-",$A345, "-", "A"), PlayerData!$M:$M,PlayerData!O:O,""),
_xlfn.XLOOKUP(_xlfn.CONCAT(10,"-",$A345, "-", "A"), PlayerData!$M:$M,PlayerData!O:O,""),
_xlfn.XLOOKUP(_xlfn.CONCAT(11,"-",$A345, "-", "A"), PlayerData!$M:$M,PlayerData!O:O,""),
_xlfn.XLOOKUP(_xlfn.CONCAT(12,"-",$A345, "-", "A"), PlayerData!$M:$M,PlayerData!O:O,""),
_xlfn.XLOOKUP(_xlfn.CONCAT(13,"-",$A345, "-", "A"), PlayerData!$M:$M,PlayerData!O:O,""),
_xlfn.XLOOKUP(_xlfn.CONCAT(14,"-",$A345, "-", "A"), PlayerData!$M:$M,PlayerData!O:O,""),
_xlfn.XLOOKUP(_xlfn.CONCAT(15,"-",$A345, "-", "A"), PlayerData!$M:$M,PlayerData!O:O,""),
_xlfn.XLOOKUP(_xlfn.CONCAT(16,"-",$A345, "-", "A"), PlayerData!$M:$M,PlayerData!O:O,""),
_xlfn.XLOOKUP(_xlfn.CONCAT(17,"-",$A345, "-", "A"), PlayerData!$M:$M,PlayerData!O:O,""),
_xlfn.XLOOKUP(_xlfn.CONCAT(18,"-",$A345, "-", "A"), PlayerData!$M:$M,PlayerData!O:O,"")))</f>
        <v>0</v>
      </c>
      <c r="M345" s="96" cm="1">
        <f t="array" ref="M34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_xlfn.XLOOKUP(_xlfn.CONCAT(0,"-",$A345, "-", "A"), PlayerData!$M:$M,PlayerData!R:R,""),
_xlfn.XLOOKUP(_xlfn.CONCAT(1,"-",$A345, "-", "A"), PlayerData!$M:$M,PlayerData!R:R,""),
_xlfn.XLOOKUP(_xlfn.CONCAT(2,"-",$A345, "-", "A"), PlayerData!$M:$M,PlayerData!R:R,""),
_xlfn.XLOOKUP(_xlfn.CONCAT(3,"-",$A345, "-", "A"), PlayerData!$M:$M,PlayerData!R:R,""),
_xlfn.XLOOKUP(_xlfn.CONCAT(4,"-",$A345, "-", "A"), PlayerData!$M:$M,PlayerData!R:R,""),
_xlfn.XLOOKUP(_xlfn.CONCAT(5,"-",$A345, "-", "A"), PlayerData!$M:$M,PlayerData!R:R,""),
_xlfn.XLOOKUP(_xlfn.CONCAT(6,"-",$A345, "-", "A"), PlayerData!$M:$M,PlayerData!R:R,""),
_xlfn.XLOOKUP(_xlfn.CONCAT(7,"-",$A345, "-", "A"), PlayerData!$M:$M,PlayerData!R:R,""),
_xlfn.XLOOKUP(_xlfn.CONCAT(8,"-",$A345, "-", "A"), PlayerData!$M:$M,PlayerData!R:R,""),
_xlfn.XLOOKUP(_xlfn.CONCAT(9,"-",$A345, "-", "A"), PlayerData!$M:$M,PlayerData!R:R,""),
_xlfn.XLOOKUP(_xlfn.CONCAT(10,"-",$A345, "-", "A"), PlayerData!$M:$M,PlayerData!R:R,""),
_xlfn.XLOOKUP(_xlfn.CONCAT(11,"-",$A345, "-", "A"), PlayerData!$M:$M,PlayerData!R:R,""),
_xlfn.XLOOKUP(_xlfn.CONCAT(12,"-",$A345, "-", "A"), PlayerData!$M:$M,PlayerData!R:R,""),
_xlfn.XLOOKUP(_xlfn.CONCAT(13,"-",$A345, "-", "A"), PlayerData!$M:$M,PlayerData!R:R,""),
_xlfn.XLOOKUP(_xlfn.CONCAT(14,"-",$A345, "-", "A"), PlayerData!$M:$M,PlayerData!R:R,""),
_xlfn.XLOOKUP(_xlfn.CONCAT(15,"-",$A345, "-", "A"), PlayerData!$M:$M,PlayerData!R:R,""),
_xlfn.XLOOKUP(_xlfn.CONCAT(16,"-",$A345, "-", "A"), PlayerData!$M:$M,PlayerData!R:R,""),
_xlfn.XLOOKUP(_xlfn.CONCAT(17,"-",$A345, "-", "A"), PlayerData!$M:$M,PlayerData!R:R,""),
_xlfn.XLOOKUP(_xlfn.CONCAT(18,"-",$A345, "-", "A"), PlayerData!$M:$M,PlayerData!R:R,"")))</f>
        <v>0.24</v>
      </c>
      <c r="N345" s="134">
        <f t="shared" si="35"/>
        <v>7.4999999999999991</v>
      </c>
      <c r="O345" s="134">
        <f t="shared" si="36"/>
        <v>0</v>
      </c>
      <c r="P345" s="73">
        <f t="shared" si="37"/>
        <v>3.2345013477088953</v>
      </c>
      <c r="Q345" s="132" cm="1">
        <f t="array" ref="Q345">IF(OR($A345=Solver!$T$12:$T$201),0,SUMPRODUCT($H345:$J345,$T$4:$V$4))</f>
        <v>3.2345013477088953</v>
      </c>
      <c r="R345" s="73" cm="1">
        <f t="array" ref="R345">IF(OR($A345=Solver!$T$12:$T$201),0, SUMPRODUCT($N345:$P345, $T$4:$V$4))</f>
        <v>3.2345013477088953</v>
      </c>
    </row>
    <row r="346" spans="1:18">
      <c r="A346" s="55">
        <v>344</v>
      </c>
      <c r="B346" s="55">
        <f>_xlfn.XLOOKUP($A346, PlayerData!$B$3:$B$394, PlayerData!C$3:C$394)</f>
        <v>0</v>
      </c>
      <c r="C346" s="55" t="str">
        <f>_xlfn.XLOOKUP($A346, PlayerData!$B$3:$B$394, PlayerData!D$3:D$394)</f>
        <v>D</v>
      </c>
      <c r="D346" s="31" t="str">
        <f>_xlfn.XLOOKUP($A346, PlayerData!$B$3:$B$394, PlayerData!E$3:E$394)</f>
        <v>Kelly Lloyd</v>
      </c>
      <c r="E346" s="136" cm="1">
        <f t="array" ref="E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"H"), PlayerData!$G:$G,PlayerData!H:H,""),
_xlfn.XLOOKUP(_xlfn.CONCAT(1,"-",$A346, "-", "H"), PlayerData!$G:$G,PlayerData!H:H,""),
_xlfn.XLOOKUP(_xlfn.CONCAT(2,"-",$A346, "-", "H"), PlayerData!$G:$G,PlayerData!H:H,""),
_xlfn.XLOOKUP(_xlfn.CONCAT(3,"-",$A346, "-", "H"), PlayerData!$G:$G,PlayerData!H:H,""),
_xlfn.XLOOKUP(_xlfn.CONCAT(4,"-",$A346, "-", "H"), PlayerData!$G:$G,PlayerData!H:H,""),
_xlfn.XLOOKUP(_xlfn.CONCAT(5,"-",$A346, "-", "H"), PlayerData!$G:$G,PlayerData!H:H,""),
_xlfn.XLOOKUP(_xlfn.CONCAT(6,"-",$A346, "-", "H"), PlayerData!$G:$G,PlayerData!H:H,""),
_xlfn.XLOOKUP(_xlfn.CONCAT(7,"-",$A346, "-", "H"), PlayerData!$G:$G,PlayerData!H:H,""),
_xlfn.XLOOKUP(_xlfn.CONCAT(8,"-",$A346, "-", "H"), PlayerData!$G:$G,PlayerData!H:H,""),
_xlfn.XLOOKUP(_xlfn.CONCAT(9,"-",$A346, "-", "H"), PlayerData!$G:$G,PlayerData!H:H,""),
_xlfn.XLOOKUP(_xlfn.CONCAT(10,"-",$A346, "-", "H"), PlayerData!$G:$G,PlayerData!H:H,""),
_xlfn.XLOOKUP(_xlfn.CONCAT(11,"-",$A346, "-", "H"), PlayerData!$G:$G,PlayerData!H:H,""),
_xlfn.XLOOKUP(_xlfn.CONCAT(12,"-",$A346, "-", "H"), PlayerData!$G:$G,PlayerData!H:H,""),
_xlfn.XLOOKUP(_xlfn.CONCAT(13,"-",$A346, "-", "H"), PlayerData!$G:$G,PlayerData!H:H,""),
_xlfn.XLOOKUP(_xlfn.CONCAT(14,"-",$A346, "-", "H"), PlayerData!$G:$G,PlayerData!H:H,""),
_xlfn.XLOOKUP(_xlfn.CONCAT(15,"-",$A346, "-", "H"), PlayerData!$G:$G,PlayerData!H:H,""),
_xlfn.XLOOKUP(_xlfn.CONCAT(16,"-",$A346, "-", "H"), PlayerData!$G:$G,PlayerData!H:H,""),
_xlfn.XLOOKUP(_xlfn.CONCAT(17,"-",$A346, "-", "H"), PlayerData!$G:$G,PlayerData!H:H,""),
_xlfn.XLOOKUP(_xlfn.CONCAT(18,"-",$A346, "-", "H"), PlayerData!$G:$G,PlayerData!H:H,"")))</f>
        <v>0</v>
      </c>
      <c r="F346" s="136" cm="1">
        <f t="array" ref="F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"H"), PlayerData!$G:$G,PlayerData!I:I,""),
_xlfn.XLOOKUP(_xlfn.CONCAT(1,"-",$A346, "-", "H"), PlayerData!$G:$G,PlayerData!I:I,""),
_xlfn.XLOOKUP(_xlfn.CONCAT(2,"-",$A346, "-", "H"), PlayerData!$G:$G,PlayerData!I:I,""),
_xlfn.XLOOKUP(_xlfn.CONCAT(3,"-",$A346, "-", "H"), PlayerData!$G:$G,PlayerData!I:I,""),
_xlfn.XLOOKUP(_xlfn.CONCAT(4,"-",$A346, "-", "H"), PlayerData!$G:$G,PlayerData!I:I,""),
_xlfn.XLOOKUP(_xlfn.CONCAT(5,"-",$A346, "-", "H"), PlayerData!$G:$G,PlayerData!I:I,""),
_xlfn.XLOOKUP(_xlfn.CONCAT(6,"-",$A346, "-", "H"), PlayerData!$G:$G,PlayerData!I:I,""),
_xlfn.XLOOKUP(_xlfn.CONCAT(7,"-",$A346, "-", "H"), PlayerData!$G:$G,PlayerData!I:I,""),
_xlfn.XLOOKUP(_xlfn.CONCAT(8,"-",$A346, "-", "H"), PlayerData!$G:$G,PlayerData!I:I,""),
_xlfn.XLOOKUP(_xlfn.CONCAT(9,"-",$A346, "-", "H"), PlayerData!$G:$G,PlayerData!I:I,""),
_xlfn.XLOOKUP(_xlfn.CONCAT(10,"-",$A346, "-", "H"), PlayerData!$G:$G,PlayerData!I:I,""),
_xlfn.XLOOKUP(_xlfn.CONCAT(11,"-",$A346, "-", "H"), PlayerData!$G:$G,PlayerData!I:I,""),
_xlfn.XLOOKUP(_xlfn.CONCAT(12,"-",$A346, "-", "H"), PlayerData!$G:$G,PlayerData!I:I,""),
_xlfn.XLOOKUP(_xlfn.CONCAT(13,"-",$A346, "-", "H"), PlayerData!$G:$G,PlayerData!I:I,""),
_xlfn.XLOOKUP(_xlfn.CONCAT(14,"-",$A346, "-", "H"), PlayerData!$G:$G,PlayerData!I:I,""),
_xlfn.XLOOKUP(_xlfn.CONCAT(15,"-",$A346, "-", "H"), PlayerData!$G:$G,PlayerData!I:I,""),
_xlfn.XLOOKUP(_xlfn.CONCAT(16,"-",$A346, "-", "H"), PlayerData!$G:$G,PlayerData!I:I,""),
_xlfn.XLOOKUP(_xlfn.CONCAT(17,"-",$A346, "-", "H"), PlayerData!$G:$G,PlayerData!I:I,""),
_xlfn.XLOOKUP(_xlfn.CONCAT(18,"-",$A346, "-", "H"), PlayerData!$G:$G,PlayerData!I:I,"")))</f>
        <v>0</v>
      </c>
      <c r="G346" s="90" cm="1">
        <f t="array" ref="G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"H"), PlayerData!$G:$G,PlayerData!L:L,""),
_xlfn.XLOOKUP(_xlfn.CONCAT(1,"-",$A346, "-", "H"), PlayerData!$G:$G,PlayerData!L:L,""),
_xlfn.XLOOKUP(_xlfn.CONCAT(2,"-",$A346, "-", "H"), PlayerData!$G:$G,PlayerData!L:L,""),
_xlfn.XLOOKUP(_xlfn.CONCAT(3,"-",$A346, "-", "H"), PlayerData!$G:$G,PlayerData!L:L,""),
_xlfn.XLOOKUP(_xlfn.CONCAT(4,"-",$A346, "-", "H"), PlayerData!$G:$G,PlayerData!L:L,""),
_xlfn.XLOOKUP(_xlfn.CONCAT(5,"-",$A346, "-", "H"), PlayerData!$G:$G,PlayerData!L:L,""),
_xlfn.XLOOKUP(_xlfn.CONCAT(6,"-",$A346, "-", "H"), PlayerData!$G:$G,PlayerData!L:L,""),
_xlfn.XLOOKUP(_xlfn.CONCAT(7,"-",$A346, "-", "H"), PlayerData!$G:$G,PlayerData!L:L,""),
_xlfn.XLOOKUP(_xlfn.CONCAT(8,"-",$A346, "-", "H"), PlayerData!$G:$G,PlayerData!L:L,""),
_xlfn.XLOOKUP(_xlfn.CONCAT(9,"-",$A346, "-", "H"), PlayerData!$G:$G,PlayerData!L:L,""),
_xlfn.XLOOKUP(_xlfn.CONCAT(10,"-",$A346, "-", "H"), PlayerData!$G:$G,PlayerData!L:L,""),
_xlfn.XLOOKUP(_xlfn.CONCAT(11,"-",$A346, "-", "H"), PlayerData!$G:$G,PlayerData!L:L,""),
_xlfn.XLOOKUP(_xlfn.CONCAT(12,"-",$A346, "-", "H"), PlayerData!$G:$G,PlayerData!L:L,""),
_xlfn.XLOOKUP(_xlfn.CONCAT(13,"-",$A346, "-", "H"), PlayerData!$G:$G,PlayerData!L:L,""),
_xlfn.XLOOKUP(_xlfn.CONCAT(14,"-",$A346, "-", "H"), PlayerData!$G:$G,PlayerData!L:L,""),
_xlfn.XLOOKUP(_xlfn.CONCAT(15,"-",$A346, "-", "H"), PlayerData!$G:$G,PlayerData!L:L,""),
_xlfn.XLOOKUP(_xlfn.CONCAT(16,"-",$A346, "-", "H"), PlayerData!$G:$G,PlayerData!L:L,""),
_xlfn.XLOOKUP(_xlfn.CONCAT(17,"-",$A346, "-", "H"), PlayerData!$G:$G,PlayerData!L:L,""),
_xlfn.XLOOKUP(_xlfn.CONCAT(18,"-",$A346, "-", "H"), PlayerData!$G:$G,PlayerData!L:L,"")))</f>
        <v>0.06</v>
      </c>
      <c r="H346" s="132">
        <f t="shared" si="32"/>
        <v>0</v>
      </c>
      <c r="I346" s="132">
        <f t="shared" si="33"/>
        <v>0</v>
      </c>
      <c r="J346" s="72">
        <f t="shared" si="34"/>
        <v>0.80862533692722383</v>
      </c>
      <c r="K346" s="138" cm="1">
        <f t="array" ref="K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"A"), PlayerData!$M:$M,PlayerData!N:N,""),
_xlfn.XLOOKUP(_xlfn.CONCAT(1,"-",$A346, "-", "A"), PlayerData!$M:$M,PlayerData!N:N,""),
_xlfn.XLOOKUP(_xlfn.CONCAT(2,"-",$A346, "-", "A"), PlayerData!$M:$M,PlayerData!N:N,""),
_xlfn.XLOOKUP(_xlfn.CONCAT(3,"-",$A346, "-", "A"), PlayerData!$M:$M,PlayerData!N:N,""),
_xlfn.XLOOKUP(_xlfn.CONCAT(4,"-",$A346, "-", "A"), PlayerData!$M:$M,PlayerData!N:N,""),
_xlfn.XLOOKUP(_xlfn.CONCAT(5,"-",$A346, "-", "A"), PlayerData!$M:$M,PlayerData!N:N,""),
_xlfn.XLOOKUP(_xlfn.CONCAT(6,"-",$A346, "-", "A"), PlayerData!$M:$M,PlayerData!N:N,""),
_xlfn.XLOOKUP(_xlfn.CONCAT(7,"-",$A346, "-", "A"), PlayerData!$M:$M,PlayerData!N:N,""),
_xlfn.XLOOKUP(_xlfn.CONCAT(8,"-",$A346, "-", "A"), PlayerData!$M:$M,PlayerData!N:N,""),
_xlfn.XLOOKUP(_xlfn.CONCAT(9,"-",$A346, "-", "A"), PlayerData!$M:$M,PlayerData!N:N,""),
_xlfn.XLOOKUP(_xlfn.CONCAT(10,"-",$A346, "-", "A"), PlayerData!$M:$M,PlayerData!N:N,""),
_xlfn.XLOOKUP(_xlfn.CONCAT(11,"-",$A346, "-", "A"), PlayerData!$M:$M,PlayerData!N:N,""),
_xlfn.XLOOKUP(_xlfn.CONCAT(12,"-",$A346, "-", "A"), PlayerData!$M:$M,PlayerData!N:N,""),
_xlfn.XLOOKUP(_xlfn.CONCAT(13,"-",$A346, "-", "A"), PlayerData!$M:$M,PlayerData!N:N,""),
_xlfn.XLOOKUP(_xlfn.CONCAT(14,"-",$A346, "-", "A"), PlayerData!$M:$M,PlayerData!N:N,""),
_xlfn.XLOOKUP(_xlfn.CONCAT(15,"-",$A346, "-", "A"), PlayerData!$M:$M,PlayerData!N:N,""),
_xlfn.XLOOKUP(_xlfn.CONCAT(16,"-",$A346, "-", "A"), PlayerData!$M:$M,PlayerData!N:N,""),
_xlfn.XLOOKUP(_xlfn.CONCAT(17,"-",$A346, "-", "A"), PlayerData!$M:$M,PlayerData!N:N,""),
_xlfn.XLOOKUP(_xlfn.CONCAT(18,"-",$A346, "-", "A"), PlayerData!$M:$M,PlayerData!N:N,"")))</f>
        <v>0</v>
      </c>
      <c r="L346" s="138" cm="1">
        <f t="array" ref="L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"A"), PlayerData!$M:$M,PlayerData!O:O,""),
_xlfn.XLOOKUP(_xlfn.CONCAT(1,"-",$A346, "-", "A"), PlayerData!$M:$M,PlayerData!O:O,""),
_xlfn.XLOOKUP(_xlfn.CONCAT(2,"-",$A346, "-", "A"), PlayerData!$M:$M,PlayerData!O:O,""),
_xlfn.XLOOKUP(_xlfn.CONCAT(3,"-",$A346, "-", "A"), PlayerData!$M:$M,PlayerData!O:O,""),
_xlfn.XLOOKUP(_xlfn.CONCAT(4,"-",$A346, "-", "A"), PlayerData!$M:$M,PlayerData!O:O,""),
_xlfn.XLOOKUP(_xlfn.CONCAT(5,"-",$A346, "-", "A"), PlayerData!$M:$M,PlayerData!O:O,""),
_xlfn.XLOOKUP(_xlfn.CONCAT(6,"-",$A346, "-", "A"), PlayerData!$M:$M,PlayerData!O:O,""),
_xlfn.XLOOKUP(_xlfn.CONCAT(7,"-",$A346, "-", "A"), PlayerData!$M:$M,PlayerData!O:O,""),
_xlfn.XLOOKUP(_xlfn.CONCAT(8,"-",$A346, "-", "A"), PlayerData!$M:$M,PlayerData!O:O,""),
_xlfn.XLOOKUP(_xlfn.CONCAT(9,"-",$A346, "-", "A"), PlayerData!$M:$M,PlayerData!O:O,""),
_xlfn.XLOOKUP(_xlfn.CONCAT(10,"-",$A346, "-", "A"), PlayerData!$M:$M,PlayerData!O:O,""),
_xlfn.XLOOKUP(_xlfn.CONCAT(11,"-",$A346, "-", "A"), PlayerData!$M:$M,PlayerData!O:O,""),
_xlfn.XLOOKUP(_xlfn.CONCAT(12,"-",$A346, "-", "A"), PlayerData!$M:$M,PlayerData!O:O,""),
_xlfn.XLOOKUP(_xlfn.CONCAT(13,"-",$A346, "-", "A"), PlayerData!$M:$M,PlayerData!O:O,""),
_xlfn.XLOOKUP(_xlfn.CONCAT(14,"-",$A346, "-", "A"), PlayerData!$M:$M,PlayerData!O:O,""),
_xlfn.XLOOKUP(_xlfn.CONCAT(15,"-",$A346, "-", "A"), PlayerData!$M:$M,PlayerData!O:O,""),
_xlfn.XLOOKUP(_xlfn.CONCAT(16,"-",$A346, "-", "A"), PlayerData!$M:$M,PlayerData!O:O,""),
_xlfn.XLOOKUP(_xlfn.CONCAT(17,"-",$A346, "-", "A"), PlayerData!$M:$M,PlayerData!O:O,""),
_xlfn.XLOOKUP(_xlfn.CONCAT(18,"-",$A346, "-", "A"), PlayerData!$M:$M,PlayerData!O:O,"")))</f>
        <v>0</v>
      </c>
      <c r="M346" s="96" cm="1">
        <f t="array" ref="M34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_xlfn.XLOOKUP(_xlfn.CONCAT(0,"-",$A346, "-", "A"), PlayerData!$M:$M,PlayerData!R:R,""),
_xlfn.XLOOKUP(_xlfn.CONCAT(1,"-",$A346, "-", "A"), PlayerData!$M:$M,PlayerData!R:R,""),
_xlfn.XLOOKUP(_xlfn.CONCAT(2,"-",$A346, "-", "A"), PlayerData!$M:$M,PlayerData!R:R,""),
_xlfn.XLOOKUP(_xlfn.CONCAT(3,"-",$A346, "-", "A"), PlayerData!$M:$M,PlayerData!R:R,""),
_xlfn.XLOOKUP(_xlfn.CONCAT(4,"-",$A346, "-", "A"), PlayerData!$M:$M,PlayerData!R:R,""),
_xlfn.XLOOKUP(_xlfn.CONCAT(5,"-",$A346, "-", "A"), PlayerData!$M:$M,PlayerData!R:R,""),
_xlfn.XLOOKUP(_xlfn.CONCAT(6,"-",$A346, "-", "A"), PlayerData!$M:$M,PlayerData!R:R,""),
_xlfn.XLOOKUP(_xlfn.CONCAT(7,"-",$A346, "-", "A"), PlayerData!$M:$M,PlayerData!R:R,""),
_xlfn.XLOOKUP(_xlfn.CONCAT(8,"-",$A346, "-", "A"), PlayerData!$M:$M,PlayerData!R:R,""),
_xlfn.XLOOKUP(_xlfn.CONCAT(9,"-",$A346, "-", "A"), PlayerData!$M:$M,PlayerData!R:R,""),
_xlfn.XLOOKUP(_xlfn.CONCAT(10,"-",$A346, "-", "A"), PlayerData!$M:$M,PlayerData!R:R,""),
_xlfn.XLOOKUP(_xlfn.CONCAT(11,"-",$A346, "-", "A"), PlayerData!$M:$M,PlayerData!R:R,""),
_xlfn.XLOOKUP(_xlfn.CONCAT(12,"-",$A346, "-", "A"), PlayerData!$M:$M,PlayerData!R:R,""),
_xlfn.XLOOKUP(_xlfn.CONCAT(13,"-",$A346, "-", "A"), PlayerData!$M:$M,PlayerData!R:R,""),
_xlfn.XLOOKUP(_xlfn.CONCAT(14,"-",$A346, "-", "A"), PlayerData!$M:$M,PlayerData!R:R,""),
_xlfn.XLOOKUP(_xlfn.CONCAT(15,"-",$A346, "-", "A"), PlayerData!$M:$M,PlayerData!R:R,""),
_xlfn.XLOOKUP(_xlfn.CONCAT(16,"-",$A346, "-", "A"), PlayerData!$M:$M,PlayerData!R:R,""),
_xlfn.XLOOKUP(_xlfn.CONCAT(17,"-",$A346, "-", "A"), PlayerData!$M:$M,PlayerData!R:R,""),
_xlfn.XLOOKUP(_xlfn.CONCAT(18,"-",$A346, "-", "A"), PlayerData!$M:$M,PlayerData!R:R,"")))</f>
        <v>0</v>
      </c>
      <c r="N346" s="134">
        <f t="shared" si="35"/>
        <v>0</v>
      </c>
      <c r="O346" s="134">
        <f t="shared" si="36"/>
        <v>0</v>
      </c>
      <c r="P346" s="73">
        <f t="shared" si="37"/>
        <v>0</v>
      </c>
      <c r="Q346" s="132" cm="1">
        <f t="array" ref="Q346">IF(OR($A346=Solver!$T$12:$T$201),0,SUMPRODUCT($H346:$J346,$T$4:$V$4))</f>
        <v>0.80862533692722383</v>
      </c>
      <c r="R346" s="73" cm="1">
        <f t="array" ref="R346">IF(OR($A346=Solver!$T$12:$T$201),0, SUMPRODUCT($N346:$P346, $T$4:$V$4))</f>
        <v>0</v>
      </c>
    </row>
    <row r="347" spans="1:18">
      <c r="A347" s="55">
        <v>345</v>
      </c>
      <c r="B347" s="55">
        <f>_xlfn.XLOOKUP($A347, PlayerData!$B$3:$B$394, PlayerData!C$3:C$394)</f>
        <v>0</v>
      </c>
      <c r="C347" s="55" t="str">
        <f>_xlfn.XLOOKUP($A347, PlayerData!$B$3:$B$394, PlayerData!D$3:D$394)</f>
        <v>D</v>
      </c>
      <c r="D347" s="31" t="str">
        <f>_xlfn.XLOOKUP($A347, PlayerData!$B$3:$B$394, PlayerData!E$3:E$394)</f>
        <v>Zimmermann</v>
      </c>
      <c r="E347" s="136" cm="1">
        <f t="array" ref="E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"H"), PlayerData!$G:$G,PlayerData!H:H,""),
_xlfn.XLOOKUP(_xlfn.CONCAT(1,"-",$A347, "-", "H"), PlayerData!$G:$G,PlayerData!H:H,""),
_xlfn.XLOOKUP(_xlfn.CONCAT(2,"-",$A347, "-", "H"), PlayerData!$G:$G,PlayerData!H:H,""),
_xlfn.XLOOKUP(_xlfn.CONCAT(3,"-",$A347, "-", "H"), PlayerData!$G:$G,PlayerData!H:H,""),
_xlfn.XLOOKUP(_xlfn.CONCAT(4,"-",$A347, "-", "H"), PlayerData!$G:$G,PlayerData!H:H,""),
_xlfn.XLOOKUP(_xlfn.CONCAT(5,"-",$A347, "-", "H"), PlayerData!$G:$G,PlayerData!H:H,""),
_xlfn.XLOOKUP(_xlfn.CONCAT(6,"-",$A347, "-", "H"), PlayerData!$G:$G,PlayerData!H:H,""),
_xlfn.XLOOKUP(_xlfn.CONCAT(7,"-",$A347, "-", "H"), PlayerData!$G:$G,PlayerData!H:H,""),
_xlfn.XLOOKUP(_xlfn.CONCAT(8,"-",$A347, "-", "H"), PlayerData!$G:$G,PlayerData!H:H,""),
_xlfn.XLOOKUP(_xlfn.CONCAT(9,"-",$A347, "-", "H"), PlayerData!$G:$G,PlayerData!H:H,""),
_xlfn.XLOOKUP(_xlfn.CONCAT(10,"-",$A347, "-", "H"), PlayerData!$G:$G,PlayerData!H:H,""),
_xlfn.XLOOKUP(_xlfn.CONCAT(11,"-",$A347, "-", "H"), PlayerData!$G:$G,PlayerData!H:H,""),
_xlfn.XLOOKUP(_xlfn.CONCAT(12,"-",$A347, "-", "H"), PlayerData!$G:$G,PlayerData!H:H,""),
_xlfn.XLOOKUP(_xlfn.CONCAT(13,"-",$A347, "-", "H"), PlayerData!$G:$G,PlayerData!H:H,""),
_xlfn.XLOOKUP(_xlfn.CONCAT(14,"-",$A347, "-", "H"), PlayerData!$G:$G,PlayerData!H:H,""),
_xlfn.XLOOKUP(_xlfn.CONCAT(15,"-",$A347, "-", "H"), PlayerData!$G:$G,PlayerData!H:H,""),
_xlfn.XLOOKUP(_xlfn.CONCAT(16,"-",$A347, "-", "H"), PlayerData!$G:$G,PlayerData!H:H,""),
_xlfn.XLOOKUP(_xlfn.CONCAT(17,"-",$A347, "-", "H"), PlayerData!$G:$G,PlayerData!H:H,""),
_xlfn.XLOOKUP(_xlfn.CONCAT(18,"-",$A347, "-", "H"), PlayerData!$G:$G,PlayerData!H:H,"")))</f>
        <v>0</v>
      </c>
      <c r="F347" s="136" cm="1">
        <f t="array" ref="F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"H"), PlayerData!$G:$G,PlayerData!I:I,""),
_xlfn.XLOOKUP(_xlfn.CONCAT(1,"-",$A347, "-", "H"), PlayerData!$G:$G,PlayerData!I:I,""),
_xlfn.XLOOKUP(_xlfn.CONCAT(2,"-",$A347, "-", "H"), PlayerData!$G:$G,PlayerData!I:I,""),
_xlfn.XLOOKUP(_xlfn.CONCAT(3,"-",$A347, "-", "H"), PlayerData!$G:$G,PlayerData!I:I,""),
_xlfn.XLOOKUP(_xlfn.CONCAT(4,"-",$A347, "-", "H"), PlayerData!$G:$G,PlayerData!I:I,""),
_xlfn.XLOOKUP(_xlfn.CONCAT(5,"-",$A347, "-", "H"), PlayerData!$G:$G,PlayerData!I:I,""),
_xlfn.XLOOKUP(_xlfn.CONCAT(6,"-",$A347, "-", "H"), PlayerData!$G:$G,PlayerData!I:I,""),
_xlfn.XLOOKUP(_xlfn.CONCAT(7,"-",$A347, "-", "H"), PlayerData!$G:$G,PlayerData!I:I,""),
_xlfn.XLOOKUP(_xlfn.CONCAT(8,"-",$A347, "-", "H"), PlayerData!$G:$G,PlayerData!I:I,""),
_xlfn.XLOOKUP(_xlfn.CONCAT(9,"-",$A347, "-", "H"), PlayerData!$G:$G,PlayerData!I:I,""),
_xlfn.XLOOKUP(_xlfn.CONCAT(10,"-",$A347, "-", "H"), PlayerData!$G:$G,PlayerData!I:I,""),
_xlfn.XLOOKUP(_xlfn.CONCAT(11,"-",$A347, "-", "H"), PlayerData!$G:$G,PlayerData!I:I,""),
_xlfn.XLOOKUP(_xlfn.CONCAT(12,"-",$A347, "-", "H"), PlayerData!$G:$G,PlayerData!I:I,""),
_xlfn.XLOOKUP(_xlfn.CONCAT(13,"-",$A347, "-", "H"), PlayerData!$G:$G,PlayerData!I:I,""),
_xlfn.XLOOKUP(_xlfn.CONCAT(14,"-",$A347, "-", "H"), PlayerData!$G:$G,PlayerData!I:I,""),
_xlfn.XLOOKUP(_xlfn.CONCAT(15,"-",$A347, "-", "H"), PlayerData!$G:$G,PlayerData!I:I,""),
_xlfn.XLOOKUP(_xlfn.CONCAT(16,"-",$A347, "-", "H"), PlayerData!$G:$G,PlayerData!I:I,""),
_xlfn.XLOOKUP(_xlfn.CONCAT(17,"-",$A347, "-", "H"), PlayerData!$G:$G,PlayerData!I:I,""),
_xlfn.XLOOKUP(_xlfn.CONCAT(18,"-",$A347, "-", "H"), PlayerData!$G:$G,PlayerData!I:I,"")))</f>
        <v>0</v>
      </c>
      <c r="G347" s="90" cm="1">
        <f t="array" ref="G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"H"), PlayerData!$G:$G,PlayerData!L:L,""),
_xlfn.XLOOKUP(_xlfn.CONCAT(1,"-",$A347, "-", "H"), PlayerData!$G:$G,PlayerData!L:L,""),
_xlfn.XLOOKUP(_xlfn.CONCAT(2,"-",$A347, "-", "H"), PlayerData!$G:$G,PlayerData!L:L,""),
_xlfn.XLOOKUP(_xlfn.CONCAT(3,"-",$A347, "-", "H"), PlayerData!$G:$G,PlayerData!L:L,""),
_xlfn.XLOOKUP(_xlfn.CONCAT(4,"-",$A347, "-", "H"), PlayerData!$G:$G,PlayerData!L:L,""),
_xlfn.XLOOKUP(_xlfn.CONCAT(5,"-",$A347, "-", "H"), PlayerData!$G:$G,PlayerData!L:L,""),
_xlfn.XLOOKUP(_xlfn.CONCAT(6,"-",$A347, "-", "H"), PlayerData!$G:$G,PlayerData!L:L,""),
_xlfn.XLOOKUP(_xlfn.CONCAT(7,"-",$A347, "-", "H"), PlayerData!$G:$G,PlayerData!L:L,""),
_xlfn.XLOOKUP(_xlfn.CONCAT(8,"-",$A347, "-", "H"), PlayerData!$G:$G,PlayerData!L:L,""),
_xlfn.XLOOKUP(_xlfn.CONCAT(9,"-",$A347, "-", "H"), PlayerData!$G:$G,PlayerData!L:L,""),
_xlfn.XLOOKUP(_xlfn.CONCAT(10,"-",$A347, "-", "H"), PlayerData!$G:$G,PlayerData!L:L,""),
_xlfn.XLOOKUP(_xlfn.CONCAT(11,"-",$A347, "-", "H"), PlayerData!$G:$G,PlayerData!L:L,""),
_xlfn.XLOOKUP(_xlfn.CONCAT(12,"-",$A347, "-", "H"), PlayerData!$G:$G,PlayerData!L:L,""),
_xlfn.XLOOKUP(_xlfn.CONCAT(13,"-",$A347, "-", "H"), PlayerData!$G:$G,PlayerData!L:L,""),
_xlfn.XLOOKUP(_xlfn.CONCAT(14,"-",$A347, "-", "H"), PlayerData!$G:$G,PlayerData!L:L,""),
_xlfn.XLOOKUP(_xlfn.CONCAT(15,"-",$A347, "-", "H"), PlayerData!$G:$G,PlayerData!L:L,""),
_xlfn.XLOOKUP(_xlfn.CONCAT(16,"-",$A347, "-", "H"), PlayerData!$G:$G,PlayerData!L:L,""),
_xlfn.XLOOKUP(_xlfn.CONCAT(17,"-",$A347, "-", "H"), PlayerData!$G:$G,PlayerData!L:L,""),
_xlfn.XLOOKUP(_xlfn.CONCAT(18,"-",$A347, "-", "H"), PlayerData!$G:$G,PlayerData!L:L,"")))</f>
        <v>0</v>
      </c>
      <c r="H347" s="132">
        <f t="shared" si="32"/>
        <v>0</v>
      </c>
      <c r="I347" s="132">
        <f t="shared" si="33"/>
        <v>0</v>
      </c>
      <c r="J347" s="72">
        <f t="shared" si="34"/>
        <v>0</v>
      </c>
      <c r="K347" s="138" cm="1">
        <f t="array" ref="K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"A"), PlayerData!$M:$M,PlayerData!N:N,""),
_xlfn.XLOOKUP(_xlfn.CONCAT(1,"-",$A347, "-", "A"), PlayerData!$M:$M,PlayerData!N:N,""),
_xlfn.XLOOKUP(_xlfn.CONCAT(2,"-",$A347, "-", "A"), PlayerData!$M:$M,PlayerData!N:N,""),
_xlfn.XLOOKUP(_xlfn.CONCAT(3,"-",$A347, "-", "A"), PlayerData!$M:$M,PlayerData!N:N,""),
_xlfn.XLOOKUP(_xlfn.CONCAT(4,"-",$A347, "-", "A"), PlayerData!$M:$M,PlayerData!N:N,""),
_xlfn.XLOOKUP(_xlfn.CONCAT(5,"-",$A347, "-", "A"), PlayerData!$M:$M,PlayerData!N:N,""),
_xlfn.XLOOKUP(_xlfn.CONCAT(6,"-",$A347, "-", "A"), PlayerData!$M:$M,PlayerData!N:N,""),
_xlfn.XLOOKUP(_xlfn.CONCAT(7,"-",$A347, "-", "A"), PlayerData!$M:$M,PlayerData!N:N,""),
_xlfn.XLOOKUP(_xlfn.CONCAT(8,"-",$A347, "-", "A"), PlayerData!$M:$M,PlayerData!N:N,""),
_xlfn.XLOOKUP(_xlfn.CONCAT(9,"-",$A347, "-", "A"), PlayerData!$M:$M,PlayerData!N:N,""),
_xlfn.XLOOKUP(_xlfn.CONCAT(10,"-",$A347, "-", "A"), PlayerData!$M:$M,PlayerData!N:N,""),
_xlfn.XLOOKUP(_xlfn.CONCAT(11,"-",$A347, "-", "A"), PlayerData!$M:$M,PlayerData!N:N,""),
_xlfn.XLOOKUP(_xlfn.CONCAT(12,"-",$A347, "-", "A"), PlayerData!$M:$M,PlayerData!N:N,""),
_xlfn.XLOOKUP(_xlfn.CONCAT(13,"-",$A347, "-", "A"), PlayerData!$M:$M,PlayerData!N:N,""),
_xlfn.XLOOKUP(_xlfn.CONCAT(14,"-",$A347, "-", "A"), PlayerData!$M:$M,PlayerData!N:N,""),
_xlfn.XLOOKUP(_xlfn.CONCAT(15,"-",$A347, "-", "A"), PlayerData!$M:$M,PlayerData!N:N,""),
_xlfn.XLOOKUP(_xlfn.CONCAT(16,"-",$A347, "-", "A"), PlayerData!$M:$M,PlayerData!N:N,""),
_xlfn.XLOOKUP(_xlfn.CONCAT(17,"-",$A347, "-", "A"), PlayerData!$M:$M,PlayerData!N:N,""),
_xlfn.XLOOKUP(_xlfn.CONCAT(18,"-",$A347, "-", "A"), PlayerData!$M:$M,PlayerData!N:N,"")))</f>
        <v>0.5</v>
      </c>
      <c r="L347" s="138" cm="1">
        <f t="array" ref="L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"A"), PlayerData!$M:$M,PlayerData!O:O,""),
_xlfn.XLOOKUP(_xlfn.CONCAT(1,"-",$A347, "-", "A"), PlayerData!$M:$M,PlayerData!O:O,""),
_xlfn.XLOOKUP(_xlfn.CONCAT(2,"-",$A347, "-", "A"), PlayerData!$M:$M,PlayerData!O:O,""),
_xlfn.XLOOKUP(_xlfn.CONCAT(3,"-",$A347, "-", "A"), PlayerData!$M:$M,PlayerData!O:O,""),
_xlfn.XLOOKUP(_xlfn.CONCAT(4,"-",$A347, "-", "A"), PlayerData!$M:$M,PlayerData!O:O,""),
_xlfn.XLOOKUP(_xlfn.CONCAT(5,"-",$A347, "-", "A"), PlayerData!$M:$M,PlayerData!O:O,""),
_xlfn.XLOOKUP(_xlfn.CONCAT(6,"-",$A347, "-", "A"), PlayerData!$M:$M,PlayerData!O:O,""),
_xlfn.XLOOKUP(_xlfn.CONCAT(7,"-",$A347, "-", "A"), PlayerData!$M:$M,PlayerData!O:O,""),
_xlfn.XLOOKUP(_xlfn.CONCAT(8,"-",$A347, "-", "A"), PlayerData!$M:$M,PlayerData!O:O,""),
_xlfn.XLOOKUP(_xlfn.CONCAT(9,"-",$A347, "-", "A"), PlayerData!$M:$M,PlayerData!O:O,""),
_xlfn.XLOOKUP(_xlfn.CONCAT(10,"-",$A347, "-", "A"), PlayerData!$M:$M,PlayerData!O:O,""),
_xlfn.XLOOKUP(_xlfn.CONCAT(11,"-",$A347, "-", "A"), PlayerData!$M:$M,PlayerData!O:O,""),
_xlfn.XLOOKUP(_xlfn.CONCAT(12,"-",$A347, "-", "A"), PlayerData!$M:$M,PlayerData!O:O,""),
_xlfn.XLOOKUP(_xlfn.CONCAT(13,"-",$A347, "-", "A"), PlayerData!$M:$M,PlayerData!O:O,""),
_xlfn.XLOOKUP(_xlfn.CONCAT(14,"-",$A347, "-", "A"), PlayerData!$M:$M,PlayerData!O:O,""),
_xlfn.XLOOKUP(_xlfn.CONCAT(15,"-",$A347, "-", "A"), PlayerData!$M:$M,PlayerData!O:O,""),
_xlfn.XLOOKUP(_xlfn.CONCAT(16,"-",$A347, "-", "A"), PlayerData!$M:$M,PlayerData!O:O,""),
_xlfn.XLOOKUP(_xlfn.CONCAT(17,"-",$A347, "-", "A"), PlayerData!$M:$M,PlayerData!O:O,""),
_xlfn.XLOOKUP(_xlfn.CONCAT(18,"-",$A347, "-", "A"), PlayerData!$M:$M,PlayerData!O:O,"")))</f>
        <v>0</v>
      </c>
      <c r="M347" s="96" cm="1">
        <f t="array" ref="M34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_xlfn.XLOOKUP(_xlfn.CONCAT(0,"-",$A347, "-", "A"), PlayerData!$M:$M,PlayerData!R:R,""),
_xlfn.XLOOKUP(_xlfn.CONCAT(1,"-",$A347, "-", "A"), PlayerData!$M:$M,PlayerData!R:R,""),
_xlfn.XLOOKUP(_xlfn.CONCAT(2,"-",$A347, "-", "A"), PlayerData!$M:$M,PlayerData!R:R,""),
_xlfn.XLOOKUP(_xlfn.CONCAT(3,"-",$A347, "-", "A"), PlayerData!$M:$M,PlayerData!R:R,""),
_xlfn.XLOOKUP(_xlfn.CONCAT(4,"-",$A347, "-", "A"), PlayerData!$M:$M,PlayerData!R:R,""),
_xlfn.XLOOKUP(_xlfn.CONCAT(5,"-",$A347, "-", "A"), PlayerData!$M:$M,PlayerData!R:R,""),
_xlfn.XLOOKUP(_xlfn.CONCAT(6,"-",$A347, "-", "A"), PlayerData!$M:$M,PlayerData!R:R,""),
_xlfn.XLOOKUP(_xlfn.CONCAT(7,"-",$A347, "-", "A"), PlayerData!$M:$M,PlayerData!R:R,""),
_xlfn.XLOOKUP(_xlfn.CONCAT(8,"-",$A347, "-", "A"), PlayerData!$M:$M,PlayerData!R:R,""),
_xlfn.XLOOKUP(_xlfn.CONCAT(9,"-",$A347, "-", "A"), PlayerData!$M:$M,PlayerData!R:R,""),
_xlfn.XLOOKUP(_xlfn.CONCAT(10,"-",$A347, "-", "A"), PlayerData!$M:$M,PlayerData!R:R,""),
_xlfn.XLOOKUP(_xlfn.CONCAT(11,"-",$A347, "-", "A"), PlayerData!$M:$M,PlayerData!R:R,""),
_xlfn.XLOOKUP(_xlfn.CONCAT(12,"-",$A347, "-", "A"), PlayerData!$M:$M,PlayerData!R:R,""),
_xlfn.XLOOKUP(_xlfn.CONCAT(13,"-",$A347, "-", "A"), PlayerData!$M:$M,PlayerData!R:R,""),
_xlfn.XLOOKUP(_xlfn.CONCAT(14,"-",$A347, "-", "A"), PlayerData!$M:$M,PlayerData!R:R,""),
_xlfn.XLOOKUP(_xlfn.CONCAT(15,"-",$A347, "-", "A"), PlayerData!$M:$M,PlayerData!R:R,""),
_xlfn.XLOOKUP(_xlfn.CONCAT(16,"-",$A347, "-", "A"), PlayerData!$M:$M,PlayerData!R:R,""),
_xlfn.XLOOKUP(_xlfn.CONCAT(17,"-",$A347, "-", "A"), PlayerData!$M:$M,PlayerData!R:R,""),
_xlfn.XLOOKUP(_xlfn.CONCAT(18,"-",$A347, "-", "A"), PlayerData!$M:$M,PlayerData!R:R,"")))</f>
        <v>0.27</v>
      </c>
      <c r="N347" s="134">
        <f t="shared" si="35"/>
        <v>11.363636363636363</v>
      </c>
      <c r="O347" s="134">
        <f t="shared" si="36"/>
        <v>0</v>
      </c>
      <c r="P347" s="73">
        <f t="shared" si="37"/>
        <v>3.6388140161725073</v>
      </c>
      <c r="Q347" s="132" cm="1">
        <f t="array" ref="Q347">IF(OR($A347=Solver!$T$12:$T$201),0,SUMPRODUCT($H347:$J347,$T$4:$V$4))</f>
        <v>0</v>
      </c>
      <c r="R347" s="73" cm="1">
        <f t="array" ref="R347">IF(OR($A347=Solver!$T$12:$T$201),0, SUMPRODUCT($N347:$P347, $T$4:$V$4))</f>
        <v>3.6388140161725073</v>
      </c>
    </row>
    <row r="348" spans="1:18">
      <c r="A348" s="55">
        <v>346</v>
      </c>
      <c r="B348" s="55">
        <f>_xlfn.XLOOKUP($A348, PlayerData!$B$3:$B$394, PlayerData!C$3:C$394)</f>
        <v>0</v>
      </c>
      <c r="C348" s="55" t="str">
        <f>_xlfn.XLOOKUP($A348, PlayerData!$B$3:$B$394, PlayerData!D$3:D$394)</f>
        <v>D</v>
      </c>
      <c r="D348" s="31" t="str">
        <f>_xlfn.XLOOKUP($A348, PlayerData!$B$3:$B$394, PlayerData!E$3:E$394)</f>
        <v>Francis</v>
      </c>
      <c r="E348" s="136" cm="1">
        <f t="array" ref="E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"H"), PlayerData!$G:$G,PlayerData!H:H,""),
_xlfn.XLOOKUP(_xlfn.CONCAT(1,"-",$A348, "-", "H"), PlayerData!$G:$G,PlayerData!H:H,""),
_xlfn.XLOOKUP(_xlfn.CONCAT(2,"-",$A348, "-", "H"), PlayerData!$G:$G,PlayerData!H:H,""),
_xlfn.XLOOKUP(_xlfn.CONCAT(3,"-",$A348, "-", "H"), PlayerData!$G:$G,PlayerData!H:H,""),
_xlfn.XLOOKUP(_xlfn.CONCAT(4,"-",$A348, "-", "H"), PlayerData!$G:$G,PlayerData!H:H,""),
_xlfn.XLOOKUP(_xlfn.CONCAT(5,"-",$A348, "-", "H"), PlayerData!$G:$G,PlayerData!H:H,""),
_xlfn.XLOOKUP(_xlfn.CONCAT(6,"-",$A348, "-", "H"), PlayerData!$G:$G,PlayerData!H:H,""),
_xlfn.XLOOKUP(_xlfn.CONCAT(7,"-",$A348, "-", "H"), PlayerData!$G:$G,PlayerData!H:H,""),
_xlfn.XLOOKUP(_xlfn.CONCAT(8,"-",$A348, "-", "H"), PlayerData!$G:$G,PlayerData!H:H,""),
_xlfn.XLOOKUP(_xlfn.CONCAT(9,"-",$A348, "-", "H"), PlayerData!$G:$G,PlayerData!H:H,""),
_xlfn.XLOOKUP(_xlfn.CONCAT(10,"-",$A348, "-", "H"), PlayerData!$G:$G,PlayerData!H:H,""),
_xlfn.XLOOKUP(_xlfn.CONCAT(11,"-",$A348, "-", "H"), PlayerData!$G:$G,PlayerData!H:H,""),
_xlfn.XLOOKUP(_xlfn.CONCAT(12,"-",$A348, "-", "H"), PlayerData!$G:$G,PlayerData!H:H,""),
_xlfn.XLOOKUP(_xlfn.CONCAT(13,"-",$A348, "-", "H"), PlayerData!$G:$G,PlayerData!H:H,""),
_xlfn.XLOOKUP(_xlfn.CONCAT(14,"-",$A348, "-", "H"), PlayerData!$G:$G,PlayerData!H:H,""),
_xlfn.XLOOKUP(_xlfn.CONCAT(15,"-",$A348, "-", "H"), PlayerData!$G:$G,PlayerData!H:H,""),
_xlfn.XLOOKUP(_xlfn.CONCAT(16,"-",$A348, "-", "H"), PlayerData!$G:$G,PlayerData!H:H,""),
_xlfn.XLOOKUP(_xlfn.CONCAT(17,"-",$A348, "-", "H"), PlayerData!$G:$G,PlayerData!H:H,""),
_xlfn.XLOOKUP(_xlfn.CONCAT(18,"-",$A348, "-", "H"), PlayerData!$G:$G,PlayerData!H:H,"")))</f>
        <v>0</v>
      </c>
      <c r="F348" s="136" cm="1">
        <f t="array" ref="F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"H"), PlayerData!$G:$G,PlayerData!I:I,""),
_xlfn.XLOOKUP(_xlfn.CONCAT(1,"-",$A348, "-", "H"), PlayerData!$G:$G,PlayerData!I:I,""),
_xlfn.XLOOKUP(_xlfn.CONCAT(2,"-",$A348, "-", "H"), PlayerData!$G:$G,PlayerData!I:I,""),
_xlfn.XLOOKUP(_xlfn.CONCAT(3,"-",$A348, "-", "H"), PlayerData!$G:$G,PlayerData!I:I,""),
_xlfn.XLOOKUP(_xlfn.CONCAT(4,"-",$A348, "-", "H"), PlayerData!$G:$G,PlayerData!I:I,""),
_xlfn.XLOOKUP(_xlfn.CONCAT(5,"-",$A348, "-", "H"), PlayerData!$G:$G,PlayerData!I:I,""),
_xlfn.XLOOKUP(_xlfn.CONCAT(6,"-",$A348, "-", "H"), PlayerData!$G:$G,PlayerData!I:I,""),
_xlfn.XLOOKUP(_xlfn.CONCAT(7,"-",$A348, "-", "H"), PlayerData!$G:$G,PlayerData!I:I,""),
_xlfn.XLOOKUP(_xlfn.CONCAT(8,"-",$A348, "-", "H"), PlayerData!$G:$G,PlayerData!I:I,""),
_xlfn.XLOOKUP(_xlfn.CONCAT(9,"-",$A348, "-", "H"), PlayerData!$G:$G,PlayerData!I:I,""),
_xlfn.XLOOKUP(_xlfn.CONCAT(10,"-",$A348, "-", "H"), PlayerData!$G:$G,PlayerData!I:I,""),
_xlfn.XLOOKUP(_xlfn.CONCAT(11,"-",$A348, "-", "H"), PlayerData!$G:$G,PlayerData!I:I,""),
_xlfn.XLOOKUP(_xlfn.CONCAT(12,"-",$A348, "-", "H"), PlayerData!$G:$G,PlayerData!I:I,""),
_xlfn.XLOOKUP(_xlfn.CONCAT(13,"-",$A348, "-", "H"), PlayerData!$G:$G,PlayerData!I:I,""),
_xlfn.XLOOKUP(_xlfn.CONCAT(14,"-",$A348, "-", "H"), PlayerData!$G:$G,PlayerData!I:I,""),
_xlfn.XLOOKUP(_xlfn.CONCAT(15,"-",$A348, "-", "H"), PlayerData!$G:$G,PlayerData!I:I,""),
_xlfn.XLOOKUP(_xlfn.CONCAT(16,"-",$A348, "-", "H"), PlayerData!$G:$G,PlayerData!I:I,""),
_xlfn.XLOOKUP(_xlfn.CONCAT(17,"-",$A348, "-", "H"), PlayerData!$G:$G,PlayerData!I:I,""),
_xlfn.XLOOKUP(_xlfn.CONCAT(18,"-",$A348, "-", "H"), PlayerData!$G:$G,PlayerData!I:I,"")))</f>
        <v>0</v>
      </c>
      <c r="G348" s="90" cm="1">
        <f t="array" ref="G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"H"), PlayerData!$G:$G,PlayerData!L:L,""),
_xlfn.XLOOKUP(_xlfn.CONCAT(1,"-",$A348, "-", "H"), PlayerData!$G:$G,PlayerData!L:L,""),
_xlfn.XLOOKUP(_xlfn.CONCAT(2,"-",$A348, "-", "H"), PlayerData!$G:$G,PlayerData!L:L,""),
_xlfn.XLOOKUP(_xlfn.CONCAT(3,"-",$A348, "-", "H"), PlayerData!$G:$G,PlayerData!L:L,""),
_xlfn.XLOOKUP(_xlfn.CONCAT(4,"-",$A348, "-", "H"), PlayerData!$G:$G,PlayerData!L:L,""),
_xlfn.XLOOKUP(_xlfn.CONCAT(5,"-",$A348, "-", "H"), PlayerData!$G:$G,PlayerData!L:L,""),
_xlfn.XLOOKUP(_xlfn.CONCAT(6,"-",$A348, "-", "H"), PlayerData!$G:$G,PlayerData!L:L,""),
_xlfn.XLOOKUP(_xlfn.CONCAT(7,"-",$A348, "-", "H"), PlayerData!$G:$G,PlayerData!L:L,""),
_xlfn.XLOOKUP(_xlfn.CONCAT(8,"-",$A348, "-", "H"), PlayerData!$G:$G,PlayerData!L:L,""),
_xlfn.XLOOKUP(_xlfn.CONCAT(9,"-",$A348, "-", "H"), PlayerData!$G:$G,PlayerData!L:L,""),
_xlfn.XLOOKUP(_xlfn.CONCAT(10,"-",$A348, "-", "H"), PlayerData!$G:$G,PlayerData!L:L,""),
_xlfn.XLOOKUP(_xlfn.CONCAT(11,"-",$A348, "-", "H"), PlayerData!$G:$G,PlayerData!L:L,""),
_xlfn.XLOOKUP(_xlfn.CONCAT(12,"-",$A348, "-", "H"), PlayerData!$G:$G,PlayerData!L:L,""),
_xlfn.XLOOKUP(_xlfn.CONCAT(13,"-",$A348, "-", "H"), PlayerData!$G:$G,PlayerData!L:L,""),
_xlfn.XLOOKUP(_xlfn.CONCAT(14,"-",$A348, "-", "H"), PlayerData!$G:$G,PlayerData!L:L,""),
_xlfn.XLOOKUP(_xlfn.CONCAT(15,"-",$A348, "-", "H"), PlayerData!$G:$G,PlayerData!L:L,""),
_xlfn.XLOOKUP(_xlfn.CONCAT(16,"-",$A348, "-", "H"), PlayerData!$G:$G,PlayerData!L:L,""),
_xlfn.XLOOKUP(_xlfn.CONCAT(17,"-",$A348, "-", "H"), PlayerData!$G:$G,PlayerData!L:L,""),
_xlfn.XLOOKUP(_xlfn.CONCAT(18,"-",$A348, "-", "H"), PlayerData!$G:$G,PlayerData!L:L,"")))</f>
        <v>0.03</v>
      </c>
      <c r="H348" s="132">
        <f t="shared" si="32"/>
        <v>0</v>
      </c>
      <c r="I348" s="132">
        <f t="shared" si="33"/>
        <v>0</v>
      </c>
      <c r="J348" s="72">
        <f t="shared" si="34"/>
        <v>0.40431266846361191</v>
      </c>
      <c r="K348" s="138" cm="1">
        <f t="array" ref="K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"A"), PlayerData!$M:$M,PlayerData!N:N,""),
_xlfn.XLOOKUP(_xlfn.CONCAT(1,"-",$A348, "-", "A"), PlayerData!$M:$M,PlayerData!N:N,""),
_xlfn.XLOOKUP(_xlfn.CONCAT(2,"-",$A348, "-", "A"), PlayerData!$M:$M,PlayerData!N:N,""),
_xlfn.XLOOKUP(_xlfn.CONCAT(3,"-",$A348, "-", "A"), PlayerData!$M:$M,PlayerData!N:N,""),
_xlfn.XLOOKUP(_xlfn.CONCAT(4,"-",$A348, "-", "A"), PlayerData!$M:$M,PlayerData!N:N,""),
_xlfn.XLOOKUP(_xlfn.CONCAT(5,"-",$A348, "-", "A"), PlayerData!$M:$M,PlayerData!N:N,""),
_xlfn.XLOOKUP(_xlfn.CONCAT(6,"-",$A348, "-", "A"), PlayerData!$M:$M,PlayerData!N:N,""),
_xlfn.XLOOKUP(_xlfn.CONCAT(7,"-",$A348, "-", "A"), PlayerData!$M:$M,PlayerData!N:N,""),
_xlfn.XLOOKUP(_xlfn.CONCAT(8,"-",$A348, "-", "A"), PlayerData!$M:$M,PlayerData!N:N,""),
_xlfn.XLOOKUP(_xlfn.CONCAT(9,"-",$A348, "-", "A"), PlayerData!$M:$M,PlayerData!N:N,""),
_xlfn.XLOOKUP(_xlfn.CONCAT(10,"-",$A348, "-", "A"), PlayerData!$M:$M,PlayerData!N:N,""),
_xlfn.XLOOKUP(_xlfn.CONCAT(11,"-",$A348, "-", "A"), PlayerData!$M:$M,PlayerData!N:N,""),
_xlfn.XLOOKUP(_xlfn.CONCAT(12,"-",$A348, "-", "A"), PlayerData!$M:$M,PlayerData!N:N,""),
_xlfn.XLOOKUP(_xlfn.CONCAT(13,"-",$A348, "-", "A"), PlayerData!$M:$M,PlayerData!N:N,""),
_xlfn.XLOOKUP(_xlfn.CONCAT(14,"-",$A348, "-", "A"), PlayerData!$M:$M,PlayerData!N:N,""),
_xlfn.XLOOKUP(_xlfn.CONCAT(15,"-",$A348, "-", "A"), PlayerData!$M:$M,PlayerData!N:N,""),
_xlfn.XLOOKUP(_xlfn.CONCAT(16,"-",$A348, "-", "A"), PlayerData!$M:$M,PlayerData!N:N,""),
_xlfn.XLOOKUP(_xlfn.CONCAT(17,"-",$A348, "-", "A"), PlayerData!$M:$M,PlayerData!N:N,""),
_xlfn.XLOOKUP(_xlfn.CONCAT(18,"-",$A348, "-", "A"), PlayerData!$M:$M,PlayerData!N:N,"")))</f>
        <v>0</v>
      </c>
      <c r="L348" s="138" cm="1">
        <f t="array" ref="L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"A"), PlayerData!$M:$M,PlayerData!O:O,""),
_xlfn.XLOOKUP(_xlfn.CONCAT(1,"-",$A348, "-", "A"), PlayerData!$M:$M,PlayerData!O:O,""),
_xlfn.XLOOKUP(_xlfn.CONCAT(2,"-",$A348, "-", "A"), PlayerData!$M:$M,PlayerData!O:O,""),
_xlfn.XLOOKUP(_xlfn.CONCAT(3,"-",$A348, "-", "A"), PlayerData!$M:$M,PlayerData!O:O,""),
_xlfn.XLOOKUP(_xlfn.CONCAT(4,"-",$A348, "-", "A"), PlayerData!$M:$M,PlayerData!O:O,""),
_xlfn.XLOOKUP(_xlfn.CONCAT(5,"-",$A348, "-", "A"), PlayerData!$M:$M,PlayerData!O:O,""),
_xlfn.XLOOKUP(_xlfn.CONCAT(6,"-",$A348, "-", "A"), PlayerData!$M:$M,PlayerData!O:O,""),
_xlfn.XLOOKUP(_xlfn.CONCAT(7,"-",$A348, "-", "A"), PlayerData!$M:$M,PlayerData!O:O,""),
_xlfn.XLOOKUP(_xlfn.CONCAT(8,"-",$A348, "-", "A"), PlayerData!$M:$M,PlayerData!O:O,""),
_xlfn.XLOOKUP(_xlfn.CONCAT(9,"-",$A348, "-", "A"), PlayerData!$M:$M,PlayerData!O:O,""),
_xlfn.XLOOKUP(_xlfn.CONCAT(10,"-",$A348, "-", "A"), PlayerData!$M:$M,PlayerData!O:O,""),
_xlfn.XLOOKUP(_xlfn.CONCAT(11,"-",$A348, "-", "A"), PlayerData!$M:$M,PlayerData!O:O,""),
_xlfn.XLOOKUP(_xlfn.CONCAT(12,"-",$A348, "-", "A"), PlayerData!$M:$M,PlayerData!O:O,""),
_xlfn.XLOOKUP(_xlfn.CONCAT(13,"-",$A348, "-", "A"), PlayerData!$M:$M,PlayerData!O:O,""),
_xlfn.XLOOKUP(_xlfn.CONCAT(14,"-",$A348, "-", "A"), PlayerData!$M:$M,PlayerData!O:O,""),
_xlfn.XLOOKUP(_xlfn.CONCAT(15,"-",$A348, "-", "A"), PlayerData!$M:$M,PlayerData!O:O,""),
_xlfn.XLOOKUP(_xlfn.CONCAT(16,"-",$A348, "-", "A"), PlayerData!$M:$M,PlayerData!O:O,""),
_xlfn.XLOOKUP(_xlfn.CONCAT(17,"-",$A348, "-", "A"), PlayerData!$M:$M,PlayerData!O:O,""),
_xlfn.XLOOKUP(_xlfn.CONCAT(18,"-",$A348, "-", "A"), PlayerData!$M:$M,PlayerData!O:O,"")))</f>
        <v>0</v>
      </c>
      <c r="M348" s="96" cm="1">
        <f t="array" ref="M34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_xlfn.XLOOKUP(_xlfn.CONCAT(0,"-",$A348, "-", "A"), PlayerData!$M:$M,PlayerData!R:R,""),
_xlfn.XLOOKUP(_xlfn.CONCAT(1,"-",$A348, "-", "A"), PlayerData!$M:$M,PlayerData!R:R,""),
_xlfn.XLOOKUP(_xlfn.CONCAT(2,"-",$A348, "-", "A"), PlayerData!$M:$M,PlayerData!R:R,""),
_xlfn.XLOOKUP(_xlfn.CONCAT(3,"-",$A348, "-", "A"), PlayerData!$M:$M,PlayerData!R:R,""),
_xlfn.XLOOKUP(_xlfn.CONCAT(4,"-",$A348, "-", "A"), PlayerData!$M:$M,PlayerData!R:R,""),
_xlfn.XLOOKUP(_xlfn.CONCAT(5,"-",$A348, "-", "A"), PlayerData!$M:$M,PlayerData!R:R,""),
_xlfn.XLOOKUP(_xlfn.CONCAT(6,"-",$A348, "-", "A"), PlayerData!$M:$M,PlayerData!R:R,""),
_xlfn.XLOOKUP(_xlfn.CONCAT(7,"-",$A348, "-", "A"), PlayerData!$M:$M,PlayerData!R:R,""),
_xlfn.XLOOKUP(_xlfn.CONCAT(8,"-",$A348, "-", "A"), PlayerData!$M:$M,PlayerData!R:R,""),
_xlfn.XLOOKUP(_xlfn.CONCAT(9,"-",$A348, "-", "A"), PlayerData!$M:$M,PlayerData!R:R,""),
_xlfn.XLOOKUP(_xlfn.CONCAT(10,"-",$A348, "-", "A"), PlayerData!$M:$M,PlayerData!R:R,""),
_xlfn.XLOOKUP(_xlfn.CONCAT(11,"-",$A348, "-", "A"), PlayerData!$M:$M,PlayerData!R:R,""),
_xlfn.XLOOKUP(_xlfn.CONCAT(12,"-",$A348, "-", "A"), PlayerData!$M:$M,PlayerData!R:R,""),
_xlfn.XLOOKUP(_xlfn.CONCAT(13,"-",$A348, "-", "A"), PlayerData!$M:$M,PlayerData!R:R,""),
_xlfn.XLOOKUP(_xlfn.CONCAT(14,"-",$A348, "-", "A"), PlayerData!$M:$M,PlayerData!R:R,""),
_xlfn.XLOOKUP(_xlfn.CONCAT(15,"-",$A348, "-", "A"), PlayerData!$M:$M,PlayerData!R:R,""),
_xlfn.XLOOKUP(_xlfn.CONCAT(16,"-",$A348, "-", "A"), PlayerData!$M:$M,PlayerData!R:R,""),
_xlfn.XLOOKUP(_xlfn.CONCAT(17,"-",$A348, "-", "A"), PlayerData!$M:$M,PlayerData!R:R,""),
_xlfn.XLOOKUP(_xlfn.CONCAT(18,"-",$A348, "-", "A"), PlayerData!$M:$M,PlayerData!R:R,"")))</f>
        <v>0.06</v>
      </c>
      <c r="N348" s="134">
        <f t="shared" si="35"/>
        <v>0</v>
      </c>
      <c r="O348" s="134">
        <f t="shared" si="36"/>
        <v>0</v>
      </c>
      <c r="P348" s="73">
        <f t="shared" si="37"/>
        <v>0.80862533692722383</v>
      </c>
      <c r="Q348" s="132" cm="1">
        <f t="array" ref="Q348">IF(OR($A348=Solver!$T$12:$T$201),0,SUMPRODUCT($H348:$J348,$T$4:$V$4))</f>
        <v>0.40431266846361191</v>
      </c>
      <c r="R348" s="73" cm="1">
        <f t="array" ref="R348">IF(OR($A348=Solver!$T$12:$T$201),0, SUMPRODUCT($N348:$P348, $T$4:$V$4))</f>
        <v>0.80862533692722383</v>
      </c>
    </row>
    <row r="349" spans="1:18">
      <c r="A349" s="55">
        <v>347</v>
      </c>
      <c r="B349" s="55">
        <f>_xlfn.XLOOKUP($A349, PlayerData!$B$3:$B$394, PlayerData!C$3:C$394)</f>
        <v>0</v>
      </c>
      <c r="C349" s="55" t="str">
        <f>_xlfn.XLOOKUP($A349, PlayerData!$B$3:$B$394, PlayerData!D$3:D$394)</f>
        <v>D</v>
      </c>
      <c r="D349" s="31" t="str">
        <f>_xlfn.XLOOKUP($A349, PlayerData!$B$3:$B$394, PlayerData!E$3:E$394)</f>
        <v>Adam Smith</v>
      </c>
      <c r="E349" s="136" cm="1">
        <f t="array" ref="E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"H"), PlayerData!$G:$G,PlayerData!H:H,""),
_xlfn.XLOOKUP(_xlfn.CONCAT(1,"-",$A349, "-", "H"), PlayerData!$G:$G,PlayerData!H:H,""),
_xlfn.XLOOKUP(_xlfn.CONCAT(2,"-",$A349, "-", "H"), PlayerData!$G:$G,PlayerData!H:H,""),
_xlfn.XLOOKUP(_xlfn.CONCAT(3,"-",$A349, "-", "H"), PlayerData!$G:$G,PlayerData!H:H,""),
_xlfn.XLOOKUP(_xlfn.CONCAT(4,"-",$A349, "-", "H"), PlayerData!$G:$G,PlayerData!H:H,""),
_xlfn.XLOOKUP(_xlfn.CONCAT(5,"-",$A349, "-", "H"), PlayerData!$G:$G,PlayerData!H:H,""),
_xlfn.XLOOKUP(_xlfn.CONCAT(6,"-",$A349, "-", "H"), PlayerData!$G:$G,PlayerData!H:H,""),
_xlfn.XLOOKUP(_xlfn.CONCAT(7,"-",$A349, "-", "H"), PlayerData!$G:$G,PlayerData!H:H,""),
_xlfn.XLOOKUP(_xlfn.CONCAT(8,"-",$A349, "-", "H"), PlayerData!$G:$G,PlayerData!H:H,""),
_xlfn.XLOOKUP(_xlfn.CONCAT(9,"-",$A349, "-", "H"), PlayerData!$G:$G,PlayerData!H:H,""),
_xlfn.XLOOKUP(_xlfn.CONCAT(10,"-",$A349, "-", "H"), PlayerData!$G:$G,PlayerData!H:H,""),
_xlfn.XLOOKUP(_xlfn.CONCAT(11,"-",$A349, "-", "H"), PlayerData!$G:$G,PlayerData!H:H,""),
_xlfn.XLOOKUP(_xlfn.CONCAT(12,"-",$A349, "-", "H"), PlayerData!$G:$G,PlayerData!H:H,""),
_xlfn.XLOOKUP(_xlfn.CONCAT(13,"-",$A349, "-", "H"), PlayerData!$G:$G,PlayerData!H:H,""),
_xlfn.XLOOKUP(_xlfn.CONCAT(14,"-",$A349, "-", "H"), PlayerData!$G:$G,PlayerData!H:H,""),
_xlfn.XLOOKUP(_xlfn.CONCAT(15,"-",$A349, "-", "H"), PlayerData!$G:$G,PlayerData!H:H,""),
_xlfn.XLOOKUP(_xlfn.CONCAT(16,"-",$A349, "-", "H"), PlayerData!$G:$G,PlayerData!H:H,""),
_xlfn.XLOOKUP(_xlfn.CONCAT(17,"-",$A349, "-", "H"), PlayerData!$G:$G,PlayerData!H:H,""),
_xlfn.XLOOKUP(_xlfn.CONCAT(18,"-",$A349, "-", "H"), PlayerData!$G:$G,PlayerData!H:H,"")))</f>
        <v>0</v>
      </c>
      <c r="F349" s="136" cm="1">
        <f t="array" ref="F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"H"), PlayerData!$G:$G,PlayerData!I:I,""),
_xlfn.XLOOKUP(_xlfn.CONCAT(1,"-",$A349, "-", "H"), PlayerData!$G:$G,PlayerData!I:I,""),
_xlfn.XLOOKUP(_xlfn.CONCAT(2,"-",$A349, "-", "H"), PlayerData!$G:$G,PlayerData!I:I,""),
_xlfn.XLOOKUP(_xlfn.CONCAT(3,"-",$A349, "-", "H"), PlayerData!$G:$G,PlayerData!I:I,""),
_xlfn.XLOOKUP(_xlfn.CONCAT(4,"-",$A349, "-", "H"), PlayerData!$G:$G,PlayerData!I:I,""),
_xlfn.XLOOKUP(_xlfn.CONCAT(5,"-",$A349, "-", "H"), PlayerData!$G:$G,PlayerData!I:I,""),
_xlfn.XLOOKUP(_xlfn.CONCAT(6,"-",$A349, "-", "H"), PlayerData!$G:$G,PlayerData!I:I,""),
_xlfn.XLOOKUP(_xlfn.CONCAT(7,"-",$A349, "-", "H"), PlayerData!$G:$G,PlayerData!I:I,""),
_xlfn.XLOOKUP(_xlfn.CONCAT(8,"-",$A349, "-", "H"), PlayerData!$G:$G,PlayerData!I:I,""),
_xlfn.XLOOKUP(_xlfn.CONCAT(9,"-",$A349, "-", "H"), PlayerData!$G:$G,PlayerData!I:I,""),
_xlfn.XLOOKUP(_xlfn.CONCAT(10,"-",$A349, "-", "H"), PlayerData!$G:$G,PlayerData!I:I,""),
_xlfn.XLOOKUP(_xlfn.CONCAT(11,"-",$A349, "-", "H"), PlayerData!$G:$G,PlayerData!I:I,""),
_xlfn.XLOOKUP(_xlfn.CONCAT(12,"-",$A349, "-", "H"), PlayerData!$G:$G,PlayerData!I:I,""),
_xlfn.XLOOKUP(_xlfn.CONCAT(13,"-",$A349, "-", "H"), PlayerData!$G:$G,PlayerData!I:I,""),
_xlfn.XLOOKUP(_xlfn.CONCAT(14,"-",$A349, "-", "H"), PlayerData!$G:$G,PlayerData!I:I,""),
_xlfn.XLOOKUP(_xlfn.CONCAT(15,"-",$A349, "-", "H"), PlayerData!$G:$G,PlayerData!I:I,""),
_xlfn.XLOOKUP(_xlfn.CONCAT(16,"-",$A349, "-", "H"), PlayerData!$G:$G,PlayerData!I:I,""),
_xlfn.XLOOKUP(_xlfn.CONCAT(17,"-",$A349, "-", "H"), PlayerData!$G:$G,PlayerData!I:I,""),
_xlfn.XLOOKUP(_xlfn.CONCAT(18,"-",$A349, "-", "H"), PlayerData!$G:$G,PlayerData!I:I,"")))</f>
        <v>0</v>
      </c>
      <c r="G349" s="90" cm="1">
        <f t="array" ref="G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"H"), PlayerData!$G:$G,PlayerData!L:L,""),
_xlfn.XLOOKUP(_xlfn.CONCAT(1,"-",$A349, "-", "H"), PlayerData!$G:$G,PlayerData!L:L,""),
_xlfn.XLOOKUP(_xlfn.CONCAT(2,"-",$A349, "-", "H"), PlayerData!$G:$G,PlayerData!L:L,""),
_xlfn.XLOOKUP(_xlfn.CONCAT(3,"-",$A349, "-", "H"), PlayerData!$G:$G,PlayerData!L:L,""),
_xlfn.XLOOKUP(_xlfn.CONCAT(4,"-",$A349, "-", "H"), PlayerData!$G:$G,PlayerData!L:L,""),
_xlfn.XLOOKUP(_xlfn.CONCAT(5,"-",$A349, "-", "H"), PlayerData!$G:$G,PlayerData!L:L,""),
_xlfn.XLOOKUP(_xlfn.CONCAT(6,"-",$A349, "-", "H"), PlayerData!$G:$G,PlayerData!L:L,""),
_xlfn.XLOOKUP(_xlfn.CONCAT(7,"-",$A349, "-", "H"), PlayerData!$G:$G,PlayerData!L:L,""),
_xlfn.XLOOKUP(_xlfn.CONCAT(8,"-",$A349, "-", "H"), PlayerData!$G:$G,PlayerData!L:L,""),
_xlfn.XLOOKUP(_xlfn.CONCAT(9,"-",$A349, "-", "H"), PlayerData!$G:$G,PlayerData!L:L,""),
_xlfn.XLOOKUP(_xlfn.CONCAT(10,"-",$A349, "-", "H"), PlayerData!$G:$G,PlayerData!L:L,""),
_xlfn.XLOOKUP(_xlfn.CONCAT(11,"-",$A349, "-", "H"), PlayerData!$G:$G,PlayerData!L:L,""),
_xlfn.XLOOKUP(_xlfn.CONCAT(12,"-",$A349, "-", "H"), PlayerData!$G:$G,PlayerData!L:L,""),
_xlfn.XLOOKUP(_xlfn.CONCAT(13,"-",$A349, "-", "H"), PlayerData!$G:$G,PlayerData!L:L,""),
_xlfn.XLOOKUP(_xlfn.CONCAT(14,"-",$A349, "-", "H"), PlayerData!$G:$G,PlayerData!L:L,""),
_xlfn.XLOOKUP(_xlfn.CONCAT(15,"-",$A349, "-", "H"), PlayerData!$G:$G,PlayerData!L:L,""),
_xlfn.XLOOKUP(_xlfn.CONCAT(16,"-",$A349, "-", "H"), PlayerData!$G:$G,PlayerData!L:L,""),
_xlfn.XLOOKUP(_xlfn.CONCAT(17,"-",$A349, "-", "H"), PlayerData!$G:$G,PlayerData!L:L,""),
_xlfn.XLOOKUP(_xlfn.CONCAT(18,"-",$A349, "-", "H"), PlayerData!$G:$G,PlayerData!L:L,"")))</f>
        <v>0.21000000000000002</v>
      </c>
      <c r="H349" s="132">
        <f t="shared" si="32"/>
        <v>0</v>
      </c>
      <c r="I349" s="132">
        <f t="shared" si="33"/>
        <v>0</v>
      </c>
      <c r="J349" s="72">
        <f t="shared" si="34"/>
        <v>2.8301886792452837</v>
      </c>
      <c r="K349" s="138" cm="1">
        <f t="array" ref="K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"A"), PlayerData!$M:$M,PlayerData!N:N,""),
_xlfn.XLOOKUP(_xlfn.CONCAT(1,"-",$A349, "-", "A"), PlayerData!$M:$M,PlayerData!N:N,""),
_xlfn.XLOOKUP(_xlfn.CONCAT(2,"-",$A349, "-", "A"), PlayerData!$M:$M,PlayerData!N:N,""),
_xlfn.XLOOKUP(_xlfn.CONCAT(3,"-",$A349, "-", "A"), PlayerData!$M:$M,PlayerData!N:N,""),
_xlfn.XLOOKUP(_xlfn.CONCAT(4,"-",$A349, "-", "A"), PlayerData!$M:$M,PlayerData!N:N,""),
_xlfn.XLOOKUP(_xlfn.CONCAT(5,"-",$A349, "-", "A"), PlayerData!$M:$M,PlayerData!N:N,""),
_xlfn.XLOOKUP(_xlfn.CONCAT(6,"-",$A349, "-", "A"), PlayerData!$M:$M,PlayerData!N:N,""),
_xlfn.XLOOKUP(_xlfn.CONCAT(7,"-",$A349, "-", "A"), PlayerData!$M:$M,PlayerData!N:N,""),
_xlfn.XLOOKUP(_xlfn.CONCAT(8,"-",$A349, "-", "A"), PlayerData!$M:$M,PlayerData!N:N,""),
_xlfn.XLOOKUP(_xlfn.CONCAT(9,"-",$A349, "-", "A"), PlayerData!$M:$M,PlayerData!N:N,""),
_xlfn.XLOOKUP(_xlfn.CONCAT(10,"-",$A349, "-", "A"), PlayerData!$M:$M,PlayerData!N:N,""),
_xlfn.XLOOKUP(_xlfn.CONCAT(11,"-",$A349, "-", "A"), PlayerData!$M:$M,PlayerData!N:N,""),
_xlfn.XLOOKUP(_xlfn.CONCAT(12,"-",$A349, "-", "A"), PlayerData!$M:$M,PlayerData!N:N,""),
_xlfn.XLOOKUP(_xlfn.CONCAT(13,"-",$A349, "-", "A"), PlayerData!$M:$M,PlayerData!N:N,""),
_xlfn.XLOOKUP(_xlfn.CONCAT(14,"-",$A349, "-", "A"), PlayerData!$M:$M,PlayerData!N:N,""),
_xlfn.XLOOKUP(_xlfn.CONCAT(15,"-",$A349, "-", "A"), PlayerData!$M:$M,PlayerData!N:N,""),
_xlfn.XLOOKUP(_xlfn.CONCAT(16,"-",$A349, "-", "A"), PlayerData!$M:$M,PlayerData!N:N,""),
_xlfn.XLOOKUP(_xlfn.CONCAT(17,"-",$A349, "-", "A"), PlayerData!$M:$M,PlayerData!N:N,""),
_xlfn.XLOOKUP(_xlfn.CONCAT(18,"-",$A349, "-", "A"), PlayerData!$M:$M,PlayerData!N:N,"")))</f>
        <v>0</v>
      </c>
      <c r="L349" s="138" cm="1">
        <f t="array" ref="L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"A"), PlayerData!$M:$M,PlayerData!O:O,""),
_xlfn.XLOOKUP(_xlfn.CONCAT(1,"-",$A349, "-", "A"), PlayerData!$M:$M,PlayerData!O:O,""),
_xlfn.XLOOKUP(_xlfn.CONCAT(2,"-",$A349, "-", "A"), PlayerData!$M:$M,PlayerData!O:O,""),
_xlfn.XLOOKUP(_xlfn.CONCAT(3,"-",$A349, "-", "A"), PlayerData!$M:$M,PlayerData!O:O,""),
_xlfn.XLOOKUP(_xlfn.CONCAT(4,"-",$A349, "-", "A"), PlayerData!$M:$M,PlayerData!O:O,""),
_xlfn.XLOOKUP(_xlfn.CONCAT(5,"-",$A349, "-", "A"), PlayerData!$M:$M,PlayerData!O:O,""),
_xlfn.XLOOKUP(_xlfn.CONCAT(6,"-",$A349, "-", "A"), PlayerData!$M:$M,PlayerData!O:O,""),
_xlfn.XLOOKUP(_xlfn.CONCAT(7,"-",$A349, "-", "A"), PlayerData!$M:$M,PlayerData!O:O,""),
_xlfn.XLOOKUP(_xlfn.CONCAT(8,"-",$A349, "-", "A"), PlayerData!$M:$M,PlayerData!O:O,""),
_xlfn.XLOOKUP(_xlfn.CONCAT(9,"-",$A349, "-", "A"), PlayerData!$M:$M,PlayerData!O:O,""),
_xlfn.XLOOKUP(_xlfn.CONCAT(10,"-",$A349, "-", "A"), PlayerData!$M:$M,PlayerData!O:O,""),
_xlfn.XLOOKUP(_xlfn.CONCAT(11,"-",$A349, "-", "A"), PlayerData!$M:$M,PlayerData!O:O,""),
_xlfn.XLOOKUP(_xlfn.CONCAT(12,"-",$A349, "-", "A"), PlayerData!$M:$M,PlayerData!O:O,""),
_xlfn.XLOOKUP(_xlfn.CONCAT(13,"-",$A349, "-", "A"), PlayerData!$M:$M,PlayerData!O:O,""),
_xlfn.XLOOKUP(_xlfn.CONCAT(14,"-",$A349, "-", "A"), PlayerData!$M:$M,PlayerData!O:O,""),
_xlfn.XLOOKUP(_xlfn.CONCAT(15,"-",$A349, "-", "A"), PlayerData!$M:$M,PlayerData!O:O,""),
_xlfn.XLOOKUP(_xlfn.CONCAT(16,"-",$A349, "-", "A"), PlayerData!$M:$M,PlayerData!O:O,""),
_xlfn.XLOOKUP(_xlfn.CONCAT(17,"-",$A349, "-", "A"), PlayerData!$M:$M,PlayerData!O:O,""),
_xlfn.XLOOKUP(_xlfn.CONCAT(18,"-",$A349, "-", "A"), PlayerData!$M:$M,PlayerData!O:O,"")))</f>
        <v>0</v>
      </c>
      <c r="M349" s="96" cm="1">
        <f t="array" ref="M34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_xlfn.XLOOKUP(_xlfn.CONCAT(0,"-",$A349, "-", "A"), PlayerData!$M:$M,PlayerData!R:R,""),
_xlfn.XLOOKUP(_xlfn.CONCAT(1,"-",$A349, "-", "A"), PlayerData!$M:$M,PlayerData!R:R,""),
_xlfn.XLOOKUP(_xlfn.CONCAT(2,"-",$A349, "-", "A"), PlayerData!$M:$M,PlayerData!R:R,""),
_xlfn.XLOOKUP(_xlfn.CONCAT(3,"-",$A349, "-", "A"), PlayerData!$M:$M,PlayerData!R:R,""),
_xlfn.XLOOKUP(_xlfn.CONCAT(4,"-",$A349, "-", "A"), PlayerData!$M:$M,PlayerData!R:R,""),
_xlfn.XLOOKUP(_xlfn.CONCAT(5,"-",$A349, "-", "A"), PlayerData!$M:$M,PlayerData!R:R,""),
_xlfn.XLOOKUP(_xlfn.CONCAT(6,"-",$A349, "-", "A"), PlayerData!$M:$M,PlayerData!R:R,""),
_xlfn.XLOOKUP(_xlfn.CONCAT(7,"-",$A349, "-", "A"), PlayerData!$M:$M,PlayerData!R:R,""),
_xlfn.XLOOKUP(_xlfn.CONCAT(8,"-",$A349, "-", "A"), PlayerData!$M:$M,PlayerData!R:R,""),
_xlfn.XLOOKUP(_xlfn.CONCAT(9,"-",$A349, "-", "A"), PlayerData!$M:$M,PlayerData!R:R,""),
_xlfn.XLOOKUP(_xlfn.CONCAT(10,"-",$A349, "-", "A"), PlayerData!$M:$M,PlayerData!R:R,""),
_xlfn.XLOOKUP(_xlfn.CONCAT(11,"-",$A349, "-", "A"), PlayerData!$M:$M,PlayerData!R:R,""),
_xlfn.XLOOKUP(_xlfn.CONCAT(12,"-",$A349, "-", "A"), PlayerData!$M:$M,PlayerData!R:R,""),
_xlfn.XLOOKUP(_xlfn.CONCAT(13,"-",$A349, "-", "A"), PlayerData!$M:$M,PlayerData!R:R,""),
_xlfn.XLOOKUP(_xlfn.CONCAT(14,"-",$A349, "-", "A"), PlayerData!$M:$M,PlayerData!R:R,""),
_xlfn.XLOOKUP(_xlfn.CONCAT(15,"-",$A349, "-", "A"), PlayerData!$M:$M,PlayerData!R:R,""),
_xlfn.XLOOKUP(_xlfn.CONCAT(16,"-",$A349, "-", "A"), PlayerData!$M:$M,PlayerData!R:R,""),
_xlfn.XLOOKUP(_xlfn.CONCAT(17,"-",$A349, "-", "A"), PlayerData!$M:$M,PlayerData!R:R,""),
_xlfn.XLOOKUP(_xlfn.CONCAT(18,"-",$A349, "-", "A"), PlayerData!$M:$M,PlayerData!R:R,"")))</f>
        <v>0.03</v>
      </c>
      <c r="N349" s="134">
        <f t="shared" si="35"/>
        <v>0</v>
      </c>
      <c r="O349" s="134">
        <f t="shared" si="36"/>
        <v>0</v>
      </c>
      <c r="P349" s="73">
        <f t="shared" si="37"/>
        <v>0.40431266846361191</v>
      </c>
      <c r="Q349" s="132" cm="1">
        <f t="array" ref="Q349">IF(OR($A349=Solver!$T$12:$T$201),0,SUMPRODUCT($H349:$J349,$T$4:$V$4))</f>
        <v>2.8301886792452837</v>
      </c>
      <c r="R349" s="73" cm="1">
        <f t="array" ref="R349">IF(OR($A349=Solver!$T$12:$T$201),0, SUMPRODUCT($N349:$P349, $T$4:$V$4))</f>
        <v>0.40431266846361191</v>
      </c>
    </row>
    <row r="350" spans="1:18">
      <c r="A350" s="55">
        <v>348</v>
      </c>
      <c r="B350" s="55">
        <f>_xlfn.XLOOKUP($A350, PlayerData!$B$3:$B$394, PlayerData!C$3:C$394)</f>
        <v>0</v>
      </c>
      <c r="C350" s="55" t="str">
        <f>_xlfn.XLOOKUP($A350, PlayerData!$B$3:$B$394, PlayerData!D$3:D$394)</f>
        <v>D</v>
      </c>
      <c r="D350" s="31" t="str">
        <f>_xlfn.XLOOKUP($A350, PlayerData!$B$3:$B$394, PlayerData!E$3:E$394)</f>
        <v>Kabasele</v>
      </c>
      <c r="E350" s="136" cm="1">
        <f t="array" ref="E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"H"), PlayerData!$G:$G,PlayerData!H:H,""),
_xlfn.XLOOKUP(_xlfn.CONCAT(1,"-",$A350, "-", "H"), PlayerData!$G:$G,PlayerData!H:H,""),
_xlfn.XLOOKUP(_xlfn.CONCAT(2,"-",$A350, "-", "H"), PlayerData!$G:$G,PlayerData!H:H,""),
_xlfn.XLOOKUP(_xlfn.CONCAT(3,"-",$A350, "-", "H"), PlayerData!$G:$G,PlayerData!H:H,""),
_xlfn.XLOOKUP(_xlfn.CONCAT(4,"-",$A350, "-", "H"), PlayerData!$G:$G,PlayerData!H:H,""),
_xlfn.XLOOKUP(_xlfn.CONCAT(5,"-",$A350, "-", "H"), PlayerData!$G:$G,PlayerData!H:H,""),
_xlfn.XLOOKUP(_xlfn.CONCAT(6,"-",$A350, "-", "H"), PlayerData!$G:$G,PlayerData!H:H,""),
_xlfn.XLOOKUP(_xlfn.CONCAT(7,"-",$A350, "-", "H"), PlayerData!$G:$G,PlayerData!H:H,""),
_xlfn.XLOOKUP(_xlfn.CONCAT(8,"-",$A350, "-", "H"), PlayerData!$G:$G,PlayerData!H:H,""),
_xlfn.XLOOKUP(_xlfn.CONCAT(9,"-",$A350, "-", "H"), PlayerData!$G:$G,PlayerData!H:H,""),
_xlfn.XLOOKUP(_xlfn.CONCAT(10,"-",$A350, "-", "H"), PlayerData!$G:$G,PlayerData!H:H,""),
_xlfn.XLOOKUP(_xlfn.CONCAT(11,"-",$A350, "-", "H"), PlayerData!$G:$G,PlayerData!H:H,""),
_xlfn.XLOOKUP(_xlfn.CONCAT(12,"-",$A350, "-", "H"), PlayerData!$G:$G,PlayerData!H:H,""),
_xlfn.XLOOKUP(_xlfn.CONCAT(13,"-",$A350, "-", "H"), PlayerData!$G:$G,PlayerData!H:H,""),
_xlfn.XLOOKUP(_xlfn.CONCAT(14,"-",$A350, "-", "H"), PlayerData!$G:$G,PlayerData!H:H,""),
_xlfn.XLOOKUP(_xlfn.CONCAT(15,"-",$A350, "-", "H"), PlayerData!$G:$G,PlayerData!H:H,""),
_xlfn.XLOOKUP(_xlfn.CONCAT(16,"-",$A350, "-", "H"), PlayerData!$G:$G,PlayerData!H:H,""),
_xlfn.XLOOKUP(_xlfn.CONCAT(17,"-",$A350, "-", "H"), PlayerData!$G:$G,PlayerData!H:H,""),
_xlfn.XLOOKUP(_xlfn.CONCAT(18,"-",$A350, "-", "H"), PlayerData!$G:$G,PlayerData!H:H,"")))</f>
        <v>0.5</v>
      </c>
      <c r="F350" s="136" cm="1">
        <f t="array" ref="F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"H"), PlayerData!$G:$G,PlayerData!I:I,""),
_xlfn.XLOOKUP(_xlfn.CONCAT(1,"-",$A350, "-", "H"), PlayerData!$G:$G,PlayerData!I:I,""),
_xlfn.XLOOKUP(_xlfn.CONCAT(2,"-",$A350, "-", "H"), PlayerData!$G:$G,PlayerData!I:I,""),
_xlfn.XLOOKUP(_xlfn.CONCAT(3,"-",$A350, "-", "H"), PlayerData!$G:$G,PlayerData!I:I,""),
_xlfn.XLOOKUP(_xlfn.CONCAT(4,"-",$A350, "-", "H"), PlayerData!$G:$G,PlayerData!I:I,""),
_xlfn.XLOOKUP(_xlfn.CONCAT(5,"-",$A350, "-", "H"), PlayerData!$G:$G,PlayerData!I:I,""),
_xlfn.XLOOKUP(_xlfn.CONCAT(6,"-",$A350, "-", "H"), PlayerData!$G:$G,PlayerData!I:I,""),
_xlfn.XLOOKUP(_xlfn.CONCAT(7,"-",$A350, "-", "H"), PlayerData!$G:$G,PlayerData!I:I,""),
_xlfn.XLOOKUP(_xlfn.CONCAT(8,"-",$A350, "-", "H"), PlayerData!$G:$G,PlayerData!I:I,""),
_xlfn.XLOOKUP(_xlfn.CONCAT(9,"-",$A350, "-", "H"), PlayerData!$G:$G,PlayerData!I:I,""),
_xlfn.XLOOKUP(_xlfn.CONCAT(10,"-",$A350, "-", "H"), PlayerData!$G:$G,PlayerData!I:I,""),
_xlfn.XLOOKUP(_xlfn.CONCAT(11,"-",$A350, "-", "H"), PlayerData!$G:$G,PlayerData!I:I,""),
_xlfn.XLOOKUP(_xlfn.CONCAT(12,"-",$A350, "-", "H"), PlayerData!$G:$G,PlayerData!I:I,""),
_xlfn.XLOOKUP(_xlfn.CONCAT(13,"-",$A350, "-", "H"), PlayerData!$G:$G,PlayerData!I:I,""),
_xlfn.XLOOKUP(_xlfn.CONCAT(14,"-",$A350, "-", "H"), PlayerData!$G:$G,PlayerData!I:I,""),
_xlfn.XLOOKUP(_xlfn.CONCAT(15,"-",$A350, "-", "H"), PlayerData!$G:$G,PlayerData!I:I,""),
_xlfn.XLOOKUP(_xlfn.CONCAT(16,"-",$A350, "-", "H"), PlayerData!$G:$G,PlayerData!I:I,""),
_xlfn.XLOOKUP(_xlfn.CONCAT(17,"-",$A350, "-", "H"), PlayerData!$G:$G,PlayerData!I:I,""),
_xlfn.XLOOKUP(_xlfn.CONCAT(18,"-",$A350, "-", "H"), PlayerData!$G:$G,PlayerData!I:I,"")))</f>
        <v>0.12</v>
      </c>
      <c r="G350" s="90" cm="1">
        <f t="array" ref="G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"H"), PlayerData!$G:$G,PlayerData!L:L,""),
_xlfn.XLOOKUP(_xlfn.CONCAT(1,"-",$A350, "-", "H"), PlayerData!$G:$G,PlayerData!L:L,""),
_xlfn.XLOOKUP(_xlfn.CONCAT(2,"-",$A350, "-", "H"), PlayerData!$G:$G,PlayerData!L:L,""),
_xlfn.XLOOKUP(_xlfn.CONCAT(3,"-",$A350, "-", "H"), PlayerData!$G:$G,PlayerData!L:L,""),
_xlfn.XLOOKUP(_xlfn.CONCAT(4,"-",$A350, "-", "H"), PlayerData!$G:$G,PlayerData!L:L,""),
_xlfn.XLOOKUP(_xlfn.CONCAT(5,"-",$A350, "-", "H"), PlayerData!$G:$G,PlayerData!L:L,""),
_xlfn.XLOOKUP(_xlfn.CONCAT(6,"-",$A350, "-", "H"), PlayerData!$G:$G,PlayerData!L:L,""),
_xlfn.XLOOKUP(_xlfn.CONCAT(7,"-",$A350, "-", "H"), PlayerData!$G:$G,PlayerData!L:L,""),
_xlfn.XLOOKUP(_xlfn.CONCAT(8,"-",$A350, "-", "H"), PlayerData!$G:$G,PlayerData!L:L,""),
_xlfn.XLOOKUP(_xlfn.CONCAT(9,"-",$A350, "-", "H"), PlayerData!$G:$G,PlayerData!L:L,""),
_xlfn.XLOOKUP(_xlfn.CONCAT(10,"-",$A350, "-", "H"), PlayerData!$G:$G,PlayerData!L:L,""),
_xlfn.XLOOKUP(_xlfn.CONCAT(11,"-",$A350, "-", "H"), PlayerData!$G:$G,PlayerData!L:L,""),
_xlfn.XLOOKUP(_xlfn.CONCAT(12,"-",$A350, "-", "H"), PlayerData!$G:$G,PlayerData!L:L,""),
_xlfn.XLOOKUP(_xlfn.CONCAT(13,"-",$A350, "-", "H"), PlayerData!$G:$G,PlayerData!L:L,""),
_xlfn.XLOOKUP(_xlfn.CONCAT(14,"-",$A350, "-", "H"), PlayerData!$G:$G,PlayerData!L:L,""),
_xlfn.XLOOKUP(_xlfn.CONCAT(15,"-",$A350, "-", "H"), PlayerData!$G:$G,PlayerData!L:L,""),
_xlfn.XLOOKUP(_xlfn.CONCAT(16,"-",$A350, "-", "H"), PlayerData!$G:$G,PlayerData!L:L,""),
_xlfn.XLOOKUP(_xlfn.CONCAT(17,"-",$A350, "-", "H"), PlayerData!$G:$G,PlayerData!L:L,""),
_xlfn.XLOOKUP(_xlfn.CONCAT(18,"-",$A350, "-", "H"), PlayerData!$G:$G,PlayerData!L:L,"")))</f>
        <v>0.69000000000000006</v>
      </c>
      <c r="H350" s="132">
        <f t="shared" si="32"/>
        <v>11.363636363636363</v>
      </c>
      <c r="I350" s="132">
        <f t="shared" si="33"/>
        <v>5.4545454545454541</v>
      </c>
      <c r="J350" s="72">
        <f t="shared" si="34"/>
        <v>9.2991913746630743</v>
      </c>
      <c r="K350" s="138" cm="1">
        <f t="array" ref="K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"A"), PlayerData!$M:$M,PlayerData!N:N,""),
_xlfn.XLOOKUP(_xlfn.CONCAT(1,"-",$A350, "-", "A"), PlayerData!$M:$M,PlayerData!N:N,""),
_xlfn.XLOOKUP(_xlfn.CONCAT(2,"-",$A350, "-", "A"), PlayerData!$M:$M,PlayerData!N:N,""),
_xlfn.XLOOKUP(_xlfn.CONCAT(3,"-",$A350, "-", "A"), PlayerData!$M:$M,PlayerData!N:N,""),
_xlfn.XLOOKUP(_xlfn.CONCAT(4,"-",$A350, "-", "A"), PlayerData!$M:$M,PlayerData!N:N,""),
_xlfn.XLOOKUP(_xlfn.CONCAT(5,"-",$A350, "-", "A"), PlayerData!$M:$M,PlayerData!N:N,""),
_xlfn.XLOOKUP(_xlfn.CONCAT(6,"-",$A350, "-", "A"), PlayerData!$M:$M,PlayerData!N:N,""),
_xlfn.XLOOKUP(_xlfn.CONCAT(7,"-",$A350, "-", "A"), PlayerData!$M:$M,PlayerData!N:N,""),
_xlfn.XLOOKUP(_xlfn.CONCAT(8,"-",$A350, "-", "A"), PlayerData!$M:$M,PlayerData!N:N,""),
_xlfn.XLOOKUP(_xlfn.CONCAT(9,"-",$A350, "-", "A"), PlayerData!$M:$M,PlayerData!N:N,""),
_xlfn.XLOOKUP(_xlfn.CONCAT(10,"-",$A350, "-", "A"), PlayerData!$M:$M,PlayerData!N:N,""),
_xlfn.XLOOKUP(_xlfn.CONCAT(11,"-",$A350, "-", "A"), PlayerData!$M:$M,PlayerData!N:N,""),
_xlfn.XLOOKUP(_xlfn.CONCAT(12,"-",$A350, "-", "A"), PlayerData!$M:$M,PlayerData!N:N,""),
_xlfn.XLOOKUP(_xlfn.CONCAT(13,"-",$A350, "-", "A"), PlayerData!$M:$M,PlayerData!N:N,""),
_xlfn.XLOOKUP(_xlfn.CONCAT(14,"-",$A350, "-", "A"), PlayerData!$M:$M,PlayerData!N:N,""),
_xlfn.XLOOKUP(_xlfn.CONCAT(15,"-",$A350, "-", "A"), PlayerData!$M:$M,PlayerData!N:N,""),
_xlfn.XLOOKUP(_xlfn.CONCAT(16,"-",$A350, "-", "A"), PlayerData!$M:$M,PlayerData!N:N,""),
_xlfn.XLOOKUP(_xlfn.CONCAT(17,"-",$A350, "-", "A"), PlayerData!$M:$M,PlayerData!N:N,""),
_xlfn.XLOOKUP(_xlfn.CONCAT(18,"-",$A350, "-", "A"), PlayerData!$M:$M,PlayerData!N:N,"")))</f>
        <v>0.43</v>
      </c>
      <c r="L350" s="138" cm="1">
        <f t="array" ref="L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"A"), PlayerData!$M:$M,PlayerData!O:O,""),
_xlfn.XLOOKUP(_xlfn.CONCAT(1,"-",$A350, "-", "A"), PlayerData!$M:$M,PlayerData!O:O,""),
_xlfn.XLOOKUP(_xlfn.CONCAT(2,"-",$A350, "-", "A"), PlayerData!$M:$M,PlayerData!O:O,""),
_xlfn.XLOOKUP(_xlfn.CONCAT(3,"-",$A350, "-", "A"), PlayerData!$M:$M,PlayerData!O:O,""),
_xlfn.XLOOKUP(_xlfn.CONCAT(4,"-",$A350, "-", "A"), PlayerData!$M:$M,PlayerData!O:O,""),
_xlfn.XLOOKUP(_xlfn.CONCAT(5,"-",$A350, "-", "A"), PlayerData!$M:$M,PlayerData!O:O,""),
_xlfn.XLOOKUP(_xlfn.CONCAT(6,"-",$A350, "-", "A"), PlayerData!$M:$M,PlayerData!O:O,""),
_xlfn.XLOOKUP(_xlfn.CONCAT(7,"-",$A350, "-", "A"), PlayerData!$M:$M,PlayerData!O:O,""),
_xlfn.XLOOKUP(_xlfn.CONCAT(8,"-",$A350, "-", "A"), PlayerData!$M:$M,PlayerData!O:O,""),
_xlfn.XLOOKUP(_xlfn.CONCAT(9,"-",$A350, "-", "A"), PlayerData!$M:$M,PlayerData!O:O,""),
_xlfn.XLOOKUP(_xlfn.CONCAT(10,"-",$A350, "-", "A"), PlayerData!$M:$M,PlayerData!O:O,""),
_xlfn.XLOOKUP(_xlfn.CONCAT(11,"-",$A350, "-", "A"), PlayerData!$M:$M,PlayerData!O:O,""),
_xlfn.XLOOKUP(_xlfn.CONCAT(12,"-",$A350, "-", "A"), PlayerData!$M:$M,PlayerData!O:O,""),
_xlfn.XLOOKUP(_xlfn.CONCAT(13,"-",$A350, "-", "A"), PlayerData!$M:$M,PlayerData!O:O,""),
_xlfn.XLOOKUP(_xlfn.CONCAT(14,"-",$A350, "-", "A"), PlayerData!$M:$M,PlayerData!O:O,""),
_xlfn.XLOOKUP(_xlfn.CONCAT(15,"-",$A350, "-", "A"), PlayerData!$M:$M,PlayerData!O:O,""),
_xlfn.XLOOKUP(_xlfn.CONCAT(16,"-",$A350, "-", "A"), PlayerData!$M:$M,PlayerData!O:O,""),
_xlfn.XLOOKUP(_xlfn.CONCAT(17,"-",$A350, "-", "A"), PlayerData!$M:$M,PlayerData!O:O,""),
_xlfn.XLOOKUP(_xlfn.CONCAT(18,"-",$A350, "-", "A"), PlayerData!$M:$M,PlayerData!O:O,"")))</f>
        <v>0</v>
      </c>
      <c r="M350" s="96" cm="1">
        <f t="array" ref="M35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_xlfn.XLOOKUP(_xlfn.CONCAT(0,"-",$A350, "-", "A"), PlayerData!$M:$M,PlayerData!R:R,""),
_xlfn.XLOOKUP(_xlfn.CONCAT(1,"-",$A350, "-", "A"), PlayerData!$M:$M,PlayerData!R:R,""),
_xlfn.XLOOKUP(_xlfn.CONCAT(2,"-",$A350, "-", "A"), PlayerData!$M:$M,PlayerData!R:R,""),
_xlfn.XLOOKUP(_xlfn.CONCAT(3,"-",$A350, "-", "A"), PlayerData!$M:$M,PlayerData!R:R,""),
_xlfn.XLOOKUP(_xlfn.CONCAT(4,"-",$A350, "-", "A"), PlayerData!$M:$M,PlayerData!R:R,""),
_xlfn.XLOOKUP(_xlfn.CONCAT(5,"-",$A350, "-", "A"), PlayerData!$M:$M,PlayerData!R:R,""),
_xlfn.XLOOKUP(_xlfn.CONCAT(6,"-",$A350, "-", "A"), PlayerData!$M:$M,PlayerData!R:R,""),
_xlfn.XLOOKUP(_xlfn.CONCAT(7,"-",$A350, "-", "A"), PlayerData!$M:$M,PlayerData!R:R,""),
_xlfn.XLOOKUP(_xlfn.CONCAT(8,"-",$A350, "-", "A"), PlayerData!$M:$M,PlayerData!R:R,""),
_xlfn.XLOOKUP(_xlfn.CONCAT(9,"-",$A350, "-", "A"), PlayerData!$M:$M,PlayerData!R:R,""),
_xlfn.XLOOKUP(_xlfn.CONCAT(10,"-",$A350, "-", "A"), PlayerData!$M:$M,PlayerData!R:R,""),
_xlfn.XLOOKUP(_xlfn.CONCAT(11,"-",$A350, "-", "A"), PlayerData!$M:$M,PlayerData!R:R,""),
_xlfn.XLOOKUP(_xlfn.CONCAT(12,"-",$A350, "-", "A"), PlayerData!$M:$M,PlayerData!R:R,""),
_xlfn.XLOOKUP(_xlfn.CONCAT(13,"-",$A350, "-", "A"), PlayerData!$M:$M,PlayerData!R:R,""),
_xlfn.XLOOKUP(_xlfn.CONCAT(14,"-",$A350, "-", "A"), PlayerData!$M:$M,PlayerData!R:R,""),
_xlfn.XLOOKUP(_xlfn.CONCAT(15,"-",$A350, "-", "A"), PlayerData!$M:$M,PlayerData!R:R,""),
_xlfn.XLOOKUP(_xlfn.CONCAT(16,"-",$A350, "-", "A"), PlayerData!$M:$M,PlayerData!R:R,""),
_xlfn.XLOOKUP(_xlfn.CONCAT(17,"-",$A350, "-", "A"), PlayerData!$M:$M,PlayerData!R:R,""),
_xlfn.XLOOKUP(_xlfn.CONCAT(18,"-",$A350, "-", "A"), PlayerData!$M:$M,PlayerData!R:R,"")))</f>
        <v>0.18</v>
      </c>
      <c r="N350" s="134">
        <f t="shared" si="35"/>
        <v>9.7727272727272716</v>
      </c>
      <c r="O350" s="134">
        <f t="shared" si="36"/>
        <v>0</v>
      </c>
      <c r="P350" s="73">
        <f t="shared" si="37"/>
        <v>2.4258760107816713</v>
      </c>
      <c r="Q350" s="132" cm="1">
        <f t="array" ref="Q350">IF(OR($A350=Solver!$T$12:$T$201),0,SUMPRODUCT($H350:$J350,$T$4:$V$4))</f>
        <v>9.2991913746630743</v>
      </c>
      <c r="R350" s="73" cm="1">
        <f t="array" ref="R350">IF(OR($A350=Solver!$T$12:$T$201),0, SUMPRODUCT($N350:$P350, $T$4:$V$4))</f>
        <v>2.4258760107816713</v>
      </c>
    </row>
    <row r="351" spans="1:18">
      <c r="A351" s="55">
        <v>349</v>
      </c>
      <c r="B351" s="55">
        <f>_xlfn.XLOOKUP($A351, PlayerData!$B$3:$B$394, PlayerData!C$3:C$394)</f>
        <v>0</v>
      </c>
      <c r="C351" s="55" t="str">
        <f>_xlfn.XLOOKUP($A351, PlayerData!$B$3:$B$394, PlayerData!D$3:D$394)</f>
        <v>D</v>
      </c>
      <c r="D351" s="31" t="str">
        <f>_xlfn.XLOOKUP($A351, PlayerData!$B$3:$B$394, PlayerData!E$3:E$394)</f>
        <v>Masina</v>
      </c>
      <c r="E351" s="136" cm="1">
        <f t="array" ref="E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"H"), PlayerData!$G:$G,PlayerData!H:H,""),
_xlfn.XLOOKUP(_xlfn.CONCAT(1,"-",$A351, "-", "H"), PlayerData!$G:$G,PlayerData!H:H,""),
_xlfn.XLOOKUP(_xlfn.CONCAT(2,"-",$A351, "-", "H"), PlayerData!$G:$G,PlayerData!H:H,""),
_xlfn.XLOOKUP(_xlfn.CONCAT(3,"-",$A351, "-", "H"), PlayerData!$G:$G,PlayerData!H:H,""),
_xlfn.XLOOKUP(_xlfn.CONCAT(4,"-",$A351, "-", "H"), PlayerData!$G:$G,PlayerData!H:H,""),
_xlfn.XLOOKUP(_xlfn.CONCAT(5,"-",$A351, "-", "H"), PlayerData!$G:$G,PlayerData!H:H,""),
_xlfn.XLOOKUP(_xlfn.CONCAT(6,"-",$A351, "-", "H"), PlayerData!$G:$G,PlayerData!H:H,""),
_xlfn.XLOOKUP(_xlfn.CONCAT(7,"-",$A351, "-", "H"), PlayerData!$G:$G,PlayerData!H:H,""),
_xlfn.XLOOKUP(_xlfn.CONCAT(8,"-",$A351, "-", "H"), PlayerData!$G:$G,PlayerData!H:H,""),
_xlfn.XLOOKUP(_xlfn.CONCAT(9,"-",$A351, "-", "H"), PlayerData!$G:$G,PlayerData!H:H,""),
_xlfn.XLOOKUP(_xlfn.CONCAT(10,"-",$A351, "-", "H"), PlayerData!$G:$G,PlayerData!H:H,""),
_xlfn.XLOOKUP(_xlfn.CONCAT(11,"-",$A351, "-", "H"), PlayerData!$G:$G,PlayerData!H:H,""),
_xlfn.XLOOKUP(_xlfn.CONCAT(12,"-",$A351, "-", "H"), PlayerData!$G:$G,PlayerData!H:H,""),
_xlfn.XLOOKUP(_xlfn.CONCAT(13,"-",$A351, "-", "H"), PlayerData!$G:$G,PlayerData!H:H,""),
_xlfn.XLOOKUP(_xlfn.CONCAT(14,"-",$A351, "-", "H"), PlayerData!$G:$G,PlayerData!H:H,""),
_xlfn.XLOOKUP(_xlfn.CONCAT(15,"-",$A351, "-", "H"), PlayerData!$G:$G,PlayerData!H:H,""),
_xlfn.XLOOKUP(_xlfn.CONCAT(16,"-",$A351, "-", "H"), PlayerData!$G:$G,PlayerData!H:H,""),
_xlfn.XLOOKUP(_xlfn.CONCAT(17,"-",$A351, "-", "H"), PlayerData!$G:$G,PlayerData!H:H,""),
_xlfn.XLOOKUP(_xlfn.CONCAT(18,"-",$A351, "-", "H"), PlayerData!$G:$G,PlayerData!H:H,"")))</f>
        <v>0.28999999999999998</v>
      </c>
      <c r="F351" s="136" cm="1">
        <f t="array" ref="F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"H"), PlayerData!$G:$G,PlayerData!I:I,""),
_xlfn.XLOOKUP(_xlfn.CONCAT(1,"-",$A351, "-", "H"), PlayerData!$G:$G,PlayerData!I:I,""),
_xlfn.XLOOKUP(_xlfn.CONCAT(2,"-",$A351, "-", "H"), PlayerData!$G:$G,PlayerData!I:I,""),
_xlfn.XLOOKUP(_xlfn.CONCAT(3,"-",$A351, "-", "H"), PlayerData!$G:$G,PlayerData!I:I,""),
_xlfn.XLOOKUP(_xlfn.CONCAT(4,"-",$A351, "-", "H"), PlayerData!$G:$G,PlayerData!I:I,""),
_xlfn.XLOOKUP(_xlfn.CONCAT(5,"-",$A351, "-", "H"), PlayerData!$G:$G,PlayerData!I:I,""),
_xlfn.XLOOKUP(_xlfn.CONCAT(6,"-",$A351, "-", "H"), PlayerData!$G:$G,PlayerData!I:I,""),
_xlfn.XLOOKUP(_xlfn.CONCAT(7,"-",$A351, "-", "H"), PlayerData!$G:$G,PlayerData!I:I,""),
_xlfn.XLOOKUP(_xlfn.CONCAT(8,"-",$A351, "-", "H"), PlayerData!$G:$G,PlayerData!I:I,""),
_xlfn.XLOOKUP(_xlfn.CONCAT(9,"-",$A351, "-", "H"), PlayerData!$G:$G,PlayerData!I:I,""),
_xlfn.XLOOKUP(_xlfn.CONCAT(10,"-",$A351, "-", "H"), PlayerData!$G:$G,PlayerData!I:I,""),
_xlfn.XLOOKUP(_xlfn.CONCAT(11,"-",$A351, "-", "H"), PlayerData!$G:$G,PlayerData!I:I,""),
_xlfn.XLOOKUP(_xlfn.CONCAT(12,"-",$A351, "-", "H"), PlayerData!$G:$G,PlayerData!I:I,""),
_xlfn.XLOOKUP(_xlfn.CONCAT(13,"-",$A351, "-", "H"), PlayerData!$G:$G,PlayerData!I:I,""),
_xlfn.XLOOKUP(_xlfn.CONCAT(14,"-",$A351, "-", "H"), PlayerData!$G:$G,PlayerData!I:I,""),
_xlfn.XLOOKUP(_xlfn.CONCAT(15,"-",$A351, "-", "H"), PlayerData!$G:$G,PlayerData!I:I,""),
_xlfn.XLOOKUP(_xlfn.CONCAT(16,"-",$A351, "-", "H"), PlayerData!$G:$G,PlayerData!I:I,""),
_xlfn.XLOOKUP(_xlfn.CONCAT(17,"-",$A351, "-", "H"), PlayerData!$G:$G,PlayerData!I:I,""),
_xlfn.XLOOKUP(_xlfn.CONCAT(18,"-",$A351, "-", "H"), PlayerData!$G:$G,PlayerData!I:I,"")))</f>
        <v>0</v>
      </c>
      <c r="G351" s="90" cm="1">
        <f t="array" ref="G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"H"), PlayerData!$G:$G,PlayerData!L:L,""),
_xlfn.XLOOKUP(_xlfn.CONCAT(1,"-",$A351, "-", "H"), PlayerData!$G:$G,PlayerData!L:L,""),
_xlfn.XLOOKUP(_xlfn.CONCAT(2,"-",$A351, "-", "H"), PlayerData!$G:$G,PlayerData!L:L,""),
_xlfn.XLOOKUP(_xlfn.CONCAT(3,"-",$A351, "-", "H"), PlayerData!$G:$G,PlayerData!L:L,""),
_xlfn.XLOOKUP(_xlfn.CONCAT(4,"-",$A351, "-", "H"), PlayerData!$G:$G,PlayerData!L:L,""),
_xlfn.XLOOKUP(_xlfn.CONCAT(5,"-",$A351, "-", "H"), PlayerData!$G:$G,PlayerData!L:L,""),
_xlfn.XLOOKUP(_xlfn.CONCAT(6,"-",$A351, "-", "H"), PlayerData!$G:$G,PlayerData!L:L,""),
_xlfn.XLOOKUP(_xlfn.CONCAT(7,"-",$A351, "-", "H"), PlayerData!$G:$G,PlayerData!L:L,""),
_xlfn.XLOOKUP(_xlfn.CONCAT(8,"-",$A351, "-", "H"), PlayerData!$G:$G,PlayerData!L:L,""),
_xlfn.XLOOKUP(_xlfn.CONCAT(9,"-",$A351, "-", "H"), PlayerData!$G:$G,PlayerData!L:L,""),
_xlfn.XLOOKUP(_xlfn.CONCAT(10,"-",$A351, "-", "H"), PlayerData!$G:$G,PlayerData!L:L,""),
_xlfn.XLOOKUP(_xlfn.CONCAT(11,"-",$A351, "-", "H"), PlayerData!$G:$G,PlayerData!L:L,""),
_xlfn.XLOOKUP(_xlfn.CONCAT(12,"-",$A351, "-", "H"), PlayerData!$G:$G,PlayerData!L:L,""),
_xlfn.XLOOKUP(_xlfn.CONCAT(13,"-",$A351, "-", "H"), PlayerData!$G:$G,PlayerData!L:L,""),
_xlfn.XLOOKUP(_xlfn.CONCAT(14,"-",$A351, "-", "H"), PlayerData!$G:$G,PlayerData!L:L,""),
_xlfn.XLOOKUP(_xlfn.CONCAT(15,"-",$A351, "-", "H"), PlayerData!$G:$G,PlayerData!L:L,""),
_xlfn.XLOOKUP(_xlfn.CONCAT(16,"-",$A351, "-", "H"), PlayerData!$G:$G,PlayerData!L:L,""),
_xlfn.XLOOKUP(_xlfn.CONCAT(17,"-",$A351, "-", "H"), PlayerData!$G:$G,PlayerData!L:L,""),
_xlfn.XLOOKUP(_xlfn.CONCAT(18,"-",$A351, "-", "H"), PlayerData!$G:$G,PlayerData!L:L,"")))</f>
        <v>0.27</v>
      </c>
      <c r="H351" s="132">
        <f t="shared" si="32"/>
        <v>6.5909090909090899</v>
      </c>
      <c r="I351" s="132">
        <f t="shared" si="33"/>
        <v>0</v>
      </c>
      <c r="J351" s="72">
        <f t="shared" si="34"/>
        <v>3.6388140161725073</v>
      </c>
      <c r="K351" s="138" cm="1">
        <f t="array" ref="K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"A"), PlayerData!$M:$M,PlayerData!N:N,""),
_xlfn.XLOOKUP(_xlfn.CONCAT(1,"-",$A351, "-", "A"), PlayerData!$M:$M,PlayerData!N:N,""),
_xlfn.XLOOKUP(_xlfn.CONCAT(2,"-",$A351, "-", "A"), PlayerData!$M:$M,PlayerData!N:N,""),
_xlfn.XLOOKUP(_xlfn.CONCAT(3,"-",$A351, "-", "A"), PlayerData!$M:$M,PlayerData!N:N,""),
_xlfn.XLOOKUP(_xlfn.CONCAT(4,"-",$A351, "-", "A"), PlayerData!$M:$M,PlayerData!N:N,""),
_xlfn.XLOOKUP(_xlfn.CONCAT(5,"-",$A351, "-", "A"), PlayerData!$M:$M,PlayerData!N:N,""),
_xlfn.XLOOKUP(_xlfn.CONCAT(6,"-",$A351, "-", "A"), PlayerData!$M:$M,PlayerData!N:N,""),
_xlfn.XLOOKUP(_xlfn.CONCAT(7,"-",$A351, "-", "A"), PlayerData!$M:$M,PlayerData!N:N,""),
_xlfn.XLOOKUP(_xlfn.CONCAT(8,"-",$A351, "-", "A"), PlayerData!$M:$M,PlayerData!N:N,""),
_xlfn.XLOOKUP(_xlfn.CONCAT(9,"-",$A351, "-", "A"), PlayerData!$M:$M,PlayerData!N:N,""),
_xlfn.XLOOKUP(_xlfn.CONCAT(10,"-",$A351, "-", "A"), PlayerData!$M:$M,PlayerData!N:N,""),
_xlfn.XLOOKUP(_xlfn.CONCAT(11,"-",$A351, "-", "A"), PlayerData!$M:$M,PlayerData!N:N,""),
_xlfn.XLOOKUP(_xlfn.CONCAT(12,"-",$A351, "-", "A"), PlayerData!$M:$M,PlayerData!N:N,""),
_xlfn.XLOOKUP(_xlfn.CONCAT(13,"-",$A351, "-", "A"), PlayerData!$M:$M,PlayerData!N:N,""),
_xlfn.XLOOKUP(_xlfn.CONCAT(14,"-",$A351, "-", "A"), PlayerData!$M:$M,PlayerData!N:N,""),
_xlfn.XLOOKUP(_xlfn.CONCAT(15,"-",$A351, "-", "A"), PlayerData!$M:$M,PlayerData!N:N,""),
_xlfn.XLOOKUP(_xlfn.CONCAT(16,"-",$A351, "-", "A"), PlayerData!$M:$M,PlayerData!N:N,""),
_xlfn.XLOOKUP(_xlfn.CONCAT(17,"-",$A351, "-", "A"), PlayerData!$M:$M,PlayerData!N:N,""),
_xlfn.XLOOKUP(_xlfn.CONCAT(18,"-",$A351, "-", "A"), PlayerData!$M:$M,PlayerData!N:N,"")))</f>
        <v>0.5</v>
      </c>
      <c r="L351" s="138" cm="1">
        <f t="array" ref="L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"A"), PlayerData!$M:$M,PlayerData!O:O,""),
_xlfn.XLOOKUP(_xlfn.CONCAT(1,"-",$A351, "-", "A"), PlayerData!$M:$M,PlayerData!O:O,""),
_xlfn.XLOOKUP(_xlfn.CONCAT(2,"-",$A351, "-", "A"), PlayerData!$M:$M,PlayerData!O:O,""),
_xlfn.XLOOKUP(_xlfn.CONCAT(3,"-",$A351, "-", "A"), PlayerData!$M:$M,PlayerData!O:O,""),
_xlfn.XLOOKUP(_xlfn.CONCAT(4,"-",$A351, "-", "A"), PlayerData!$M:$M,PlayerData!O:O,""),
_xlfn.XLOOKUP(_xlfn.CONCAT(5,"-",$A351, "-", "A"), PlayerData!$M:$M,PlayerData!O:O,""),
_xlfn.XLOOKUP(_xlfn.CONCAT(6,"-",$A351, "-", "A"), PlayerData!$M:$M,PlayerData!O:O,""),
_xlfn.XLOOKUP(_xlfn.CONCAT(7,"-",$A351, "-", "A"), PlayerData!$M:$M,PlayerData!O:O,""),
_xlfn.XLOOKUP(_xlfn.CONCAT(8,"-",$A351, "-", "A"), PlayerData!$M:$M,PlayerData!O:O,""),
_xlfn.XLOOKUP(_xlfn.CONCAT(9,"-",$A351, "-", "A"), PlayerData!$M:$M,PlayerData!O:O,""),
_xlfn.XLOOKUP(_xlfn.CONCAT(10,"-",$A351, "-", "A"), PlayerData!$M:$M,PlayerData!O:O,""),
_xlfn.XLOOKUP(_xlfn.CONCAT(11,"-",$A351, "-", "A"), PlayerData!$M:$M,PlayerData!O:O,""),
_xlfn.XLOOKUP(_xlfn.CONCAT(12,"-",$A351, "-", "A"), PlayerData!$M:$M,PlayerData!O:O,""),
_xlfn.XLOOKUP(_xlfn.CONCAT(13,"-",$A351, "-", "A"), PlayerData!$M:$M,PlayerData!O:O,""),
_xlfn.XLOOKUP(_xlfn.CONCAT(14,"-",$A351, "-", "A"), PlayerData!$M:$M,PlayerData!O:O,""),
_xlfn.XLOOKUP(_xlfn.CONCAT(15,"-",$A351, "-", "A"), PlayerData!$M:$M,PlayerData!O:O,""),
_xlfn.XLOOKUP(_xlfn.CONCAT(16,"-",$A351, "-", "A"), PlayerData!$M:$M,PlayerData!O:O,""),
_xlfn.XLOOKUP(_xlfn.CONCAT(17,"-",$A351, "-", "A"), PlayerData!$M:$M,PlayerData!O:O,""),
_xlfn.XLOOKUP(_xlfn.CONCAT(18,"-",$A351, "-", "A"), PlayerData!$M:$M,PlayerData!O:O,"")))</f>
        <v>0.12</v>
      </c>
      <c r="M351" s="96" cm="1">
        <f t="array" ref="M35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_xlfn.XLOOKUP(_xlfn.CONCAT(0,"-",$A351, "-", "A"), PlayerData!$M:$M,PlayerData!R:R,""),
_xlfn.XLOOKUP(_xlfn.CONCAT(1,"-",$A351, "-", "A"), PlayerData!$M:$M,PlayerData!R:R,""),
_xlfn.XLOOKUP(_xlfn.CONCAT(2,"-",$A351, "-", "A"), PlayerData!$M:$M,PlayerData!R:R,""),
_xlfn.XLOOKUP(_xlfn.CONCAT(3,"-",$A351, "-", "A"), PlayerData!$M:$M,PlayerData!R:R,""),
_xlfn.XLOOKUP(_xlfn.CONCAT(4,"-",$A351, "-", "A"), PlayerData!$M:$M,PlayerData!R:R,""),
_xlfn.XLOOKUP(_xlfn.CONCAT(5,"-",$A351, "-", "A"), PlayerData!$M:$M,PlayerData!R:R,""),
_xlfn.XLOOKUP(_xlfn.CONCAT(6,"-",$A351, "-", "A"), PlayerData!$M:$M,PlayerData!R:R,""),
_xlfn.XLOOKUP(_xlfn.CONCAT(7,"-",$A351, "-", "A"), PlayerData!$M:$M,PlayerData!R:R,""),
_xlfn.XLOOKUP(_xlfn.CONCAT(8,"-",$A351, "-", "A"), PlayerData!$M:$M,PlayerData!R:R,""),
_xlfn.XLOOKUP(_xlfn.CONCAT(9,"-",$A351, "-", "A"), PlayerData!$M:$M,PlayerData!R:R,""),
_xlfn.XLOOKUP(_xlfn.CONCAT(10,"-",$A351, "-", "A"), PlayerData!$M:$M,PlayerData!R:R,""),
_xlfn.XLOOKUP(_xlfn.CONCAT(11,"-",$A351, "-", "A"), PlayerData!$M:$M,PlayerData!R:R,""),
_xlfn.XLOOKUP(_xlfn.CONCAT(12,"-",$A351, "-", "A"), PlayerData!$M:$M,PlayerData!R:R,""),
_xlfn.XLOOKUP(_xlfn.CONCAT(13,"-",$A351, "-", "A"), PlayerData!$M:$M,PlayerData!R:R,""),
_xlfn.XLOOKUP(_xlfn.CONCAT(14,"-",$A351, "-", "A"), PlayerData!$M:$M,PlayerData!R:R,""),
_xlfn.XLOOKUP(_xlfn.CONCAT(15,"-",$A351, "-", "A"), PlayerData!$M:$M,PlayerData!R:R,""),
_xlfn.XLOOKUP(_xlfn.CONCAT(16,"-",$A351, "-", "A"), PlayerData!$M:$M,PlayerData!R:R,""),
_xlfn.XLOOKUP(_xlfn.CONCAT(17,"-",$A351, "-", "A"), PlayerData!$M:$M,PlayerData!R:R,""),
_xlfn.XLOOKUP(_xlfn.CONCAT(18,"-",$A351, "-", "A"), PlayerData!$M:$M,PlayerData!R:R,"")))</f>
        <v>0.39</v>
      </c>
      <c r="N351" s="134">
        <f t="shared" si="35"/>
        <v>11.363636363636363</v>
      </c>
      <c r="O351" s="134">
        <f t="shared" si="36"/>
        <v>5.4545454545454541</v>
      </c>
      <c r="P351" s="73">
        <f t="shared" si="37"/>
        <v>5.256064690026955</v>
      </c>
      <c r="Q351" s="132" cm="1">
        <f t="array" ref="Q351">IF(OR($A351=Solver!$T$12:$T$201),0,SUMPRODUCT($H351:$J351,$T$4:$V$4))</f>
        <v>3.6388140161725073</v>
      </c>
      <c r="R351" s="73" cm="1">
        <f t="array" ref="R351">IF(OR($A351=Solver!$T$12:$T$201),0, SUMPRODUCT($N351:$P351, $T$4:$V$4))</f>
        <v>5.256064690026955</v>
      </c>
    </row>
    <row r="352" spans="1:18">
      <c r="A352" s="55">
        <v>350</v>
      </c>
      <c r="B352" s="55">
        <f>_xlfn.XLOOKUP($A352, PlayerData!$B$3:$B$394, PlayerData!C$3:C$394)</f>
        <v>0</v>
      </c>
      <c r="C352" s="55" t="str">
        <f>_xlfn.XLOOKUP($A352, PlayerData!$B$3:$B$394, PlayerData!D$3:D$394)</f>
        <v>D</v>
      </c>
      <c r="D352" s="31" t="str">
        <f>_xlfn.XLOOKUP($A352, PlayerData!$B$3:$B$394, PlayerData!E$3:E$394)</f>
        <v>Byram</v>
      </c>
      <c r="E352" s="136" cm="1">
        <f t="array" ref="E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"H"), PlayerData!$G:$G,PlayerData!H:H,""),
_xlfn.XLOOKUP(_xlfn.CONCAT(1,"-",$A352, "-", "H"), PlayerData!$G:$G,PlayerData!H:H,""),
_xlfn.XLOOKUP(_xlfn.CONCAT(2,"-",$A352, "-", "H"), PlayerData!$G:$G,PlayerData!H:H,""),
_xlfn.XLOOKUP(_xlfn.CONCAT(3,"-",$A352, "-", "H"), PlayerData!$G:$G,PlayerData!H:H,""),
_xlfn.XLOOKUP(_xlfn.CONCAT(4,"-",$A352, "-", "H"), PlayerData!$G:$G,PlayerData!H:H,""),
_xlfn.XLOOKUP(_xlfn.CONCAT(5,"-",$A352, "-", "H"), PlayerData!$G:$G,PlayerData!H:H,""),
_xlfn.XLOOKUP(_xlfn.CONCAT(6,"-",$A352, "-", "H"), PlayerData!$G:$G,PlayerData!H:H,""),
_xlfn.XLOOKUP(_xlfn.CONCAT(7,"-",$A352, "-", "H"), PlayerData!$G:$G,PlayerData!H:H,""),
_xlfn.XLOOKUP(_xlfn.CONCAT(8,"-",$A352, "-", "H"), PlayerData!$G:$G,PlayerData!H:H,""),
_xlfn.XLOOKUP(_xlfn.CONCAT(9,"-",$A352, "-", "H"), PlayerData!$G:$G,PlayerData!H:H,""),
_xlfn.XLOOKUP(_xlfn.CONCAT(10,"-",$A352, "-", "H"), PlayerData!$G:$G,PlayerData!H:H,""),
_xlfn.XLOOKUP(_xlfn.CONCAT(11,"-",$A352, "-", "H"), PlayerData!$G:$G,PlayerData!H:H,""),
_xlfn.XLOOKUP(_xlfn.CONCAT(12,"-",$A352, "-", "H"), PlayerData!$G:$G,PlayerData!H:H,""),
_xlfn.XLOOKUP(_xlfn.CONCAT(13,"-",$A352, "-", "H"), PlayerData!$G:$G,PlayerData!H:H,""),
_xlfn.XLOOKUP(_xlfn.CONCAT(14,"-",$A352, "-", "H"), PlayerData!$G:$G,PlayerData!H:H,""),
_xlfn.XLOOKUP(_xlfn.CONCAT(15,"-",$A352, "-", "H"), PlayerData!$G:$G,PlayerData!H:H,""),
_xlfn.XLOOKUP(_xlfn.CONCAT(16,"-",$A352, "-", "H"), PlayerData!$G:$G,PlayerData!H:H,""),
_xlfn.XLOOKUP(_xlfn.CONCAT(17,"-",$A352, "-", "H"), PlayerData!$G:$G,PlayerData!H:H,""),
_xlfn.XLOOKUP(_xlfn.CONCAT(18,"-",$A352, "-", "H"), PlayerData!$G:$G,PlayerData!H:H,"")))</f>
        <v>0</v>
      </c>
      <c r="F352" s="136" cm="1">
        <f t="array" ref="F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"H"), PlayerData!$G:$G,PlayerData!I:I,""),
_xlfn.XLOOKUP(_xlfn.CONCAT(1,"-",$A352, "-", "H"), PlayerData!$G:$G,PlayerData!I:I,""),
_xlfn.XLOOKUP(_xlfn.CONCAT(2,"-",$A352, "-", "H"), PlayerData!$G:$G,PlayerData!I:I,""),
_xlfn.XLOOKUP(_xlfn.CONCAT(3,"-",$A352, "-", "H"), PlayerData!$G:$G,PlayerData!I:I,""),
_xlfn.XLOOKUP(_xlfn.CONCAT(4,"-",$A352, "-", "H"), PlayerData!$G:$G,PlayerData!I:I,""),
_xlfn.XLOOKUP(_xlfn.CONCAT(5,"-",$A352, "-", "H"), PlayerData!$G:$G,PlayerData!I:I,""),
_xlfn.XLOOKUP(_xlfn.CONCAT(6,"-",$A352, "-", "H"), PlayerData!$G:$G,PlayerData!I:I,""),
_xlfn.XLOOKUP(_xlfn.CONCAT(7,"-",$A352, "-", "H"), PlayerData!$G:$G,PlayerData!I:I,""),
_xlfn.XLOOKUP(_xlfn.CONCAT(8,"-",$A352, "-", "H"), PlayerData!$G:$G,PlayerData!I:I,""),
_xlfn.XLOOKUP(_xlfn.CONCAT(9,"-",$A352, "-", "H"), PlayerData!$G:$G,PlayerData!I:I,""),
_xlfn.XLOOKUP(_xlfn.CONCAT(10,"-",$A352, "-", "H"), PlayerData!$G:$G,PlayerData!I:I,""),
_xlfn.XLOOKUP(_xlfn.CONCAT(11,"-",$A352, "-", "H"), PlayerData!$G:$G,PlayerData!I:I,""),
_xlfn.XLOOKUP(_xlfn.CONCAT(12,"-",$A352, "-", "H"), PlayerData!$G:$G,PlayerData!I:I,""),
_xlfn.XLOOKUP(_xlfn.CONCAT(13,"-",$A352, "-", "H"), PlayerData!$G:$G,PlayerData!I:I,""),
_xlfn.XLOOKUP(_xlfn.CONCAT(14,"-",$A352, "-", "H"), PlayerData!$G:$G,PlayerData!I:I,""),
_xlfn.XLOOKUP(_xlfn.CONCAT(15,"-",$A352, "-", "H"), PlayerData!$G:$G,PlayerData!I:I,""),
_xlfn.XLOOKUP(_xlfn.CONCAT(16,"-",$A352, "-", "H"), PlayerData!$G:$G,PlayerData!I:I,""),
_xlfn.XLOOKUP(_xlfn.CONCAT(17,"-",$A352, "-", "H"), PlayerData!$G:$G,PlayerData!I:I,""),
_xlfn.XLOOKUP(_xlfn.CONCAT(18,"-",$A352, "-", "H"), PlayerData!$G:$G,PlayerData!I:I,"")))</f>
        <v>0</v>
      </c>
      <c r="G352" s="90" cm="1">
        <f t="array" ref="G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"H"), PlayerData!$G:$G,PlayerData!L:L,""),
_xlfn.XLOOKUP(_xlfn.CONCAT(1,"-",$A352, "-", "H"), PlayerData!$G:$G,PlayerData!L:L,""),
_xlfn.XLOOKUP(_xlfn.CONCAT(2,"-",$A352, "-", "H"), PlayerData!$G:$G,PlayerData!L:L,""),
_xlfn.XLOOKUP(_xlfn.CONCAT(3,"-",$A352, "-", "H"), PlayerData!$G:$G,PlayerData!L:L,""),
_xlfn.XLOOKUP(_xlfn.CONCAT(4,"-",$A352, "-", "H"), PlayerData!$G:$G,PlayerData!L:L,""),
_xlfn.XLOOKUP(_xlfn.CONCAT(5,"-",$A352, "-", "H"), PlayerData!$G:$G,PlayerData!L:L,""),
_xlfn.XLOOKUP(_xlfn.CONCAT(6,"-",$A352, "-", "H"), PlayerData!$G:$G,PlayerData!L:L,""),
_xlfn.XLOOKUP(_xlfn.CONCAT(7,"-",$A352, "-", "H"), PlayerData!$G:$G,PlayerData!L:L,""),
_xlfn.XLOOKUP(_xlfn.CONCAT(8,"-",$A352, "-", "H"), PlayerData!$G:$G,PlayerData!L:L,""),
_xlfn.XLOOKUP(_xlfn.CONCAT(9,"-",$A352, "-", "H"), PlayerData!$G:$G,PlayerData!L:L,""),
_xlfn.XLOOKUP(_xlfn.CONCAT(10,"-",$A352, "-", "H"), PlayerData!$G:$G,PlayerData!L:L,""),
_xlfn.XLOOKUP(_xlfn.CONCAT(11,"-",$A352, "-", "H"), PlayerData!$G:$G,PlayerData!L:L,""),
_xlfn.XLOOKUP(_xlfn.CONCAT(12,"-",$A352, "-", "H"), PlayerData!$G:$G,PlayerData!L:L,""),
_xlfn.XLOOKUP(_xlfn.CONCAT(13,"-",$A352, "-", "H"), PlayerData!$G:$G,PlayerData!L:L,""),
_xlfn.XLOOKUP(_xlfn.CONCAT(14,"-",$A352, "-", "H"), PlayerData!$G:$G,PlayerData!L:L,""),
_xlfn.XLOOKUP(_xlfn.CONCAT(15,"-",$A352, "-", "H"), PlayerData!$G:$G,PlayerData!L:L,""),
_xlfn.XLOOKUP(_xlfn.CONCAT(16,"-",$A352, "-", "H"), PlayerData!$G:$G,PlayerData!L:L,""),
_xlfn.XLOOKUP(_xlfn.CONCAT(17,"-",$A352, "-", "H"), PlayerData!$G:$G,PlayerData!L:L,""),
_xlfn.XLOOKUP(_xlfn.CONCAT(18,"-",$A352, "-", "H"), PlayerData!$G:$G,PlayerData!L:L,"")))</f>
        <v>0.09</v>
      </c>
      <c r="H352" s="132">
        <f t="shared" si="32"/>
        <v>0</v>
      </c>
      <c r="I352" s="132">
        <f t="shared" si="33"/>
        <v>0</v>
      </c>
      <c r="J352" s="72">
        <f t="shared" si="34"/>
        <v>1.2129380053908356</v>
      </c>
      <c r="K352" s="138" cm="1">
        <f t="array" ref="K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"A"), PlayerData!$M:$M,PlayerData!N:N,""),
_xlfn.XLOOKUP(_xlfn.CONCAT(1,"-",$A352, "-", "A"), PlayerData!$M:$M,PlayerData!N:N,""),
_xlfn.XLOOKUP(_xlfn.CONCAT(2,"-",$A352, "-", "A"), PlayerData!$M:$M,PlayerData!N:N,""),
_xlfn.XLOOKUP(_xlfn.CONCAT(3,"-",$A352, "-", "A"), PlayerData!$M:$M,PlayerData!N:N,""),
_xlfn.XLOOKUP(_xlfn.CONCAT(4,"-",$A352, "-", "A"), PlayerData!$M:$M,PlayerData!N:N,""),
_xlfn.XLOOKUP(_xlfn.CONCAT(5,"-",$A352, "-", "A"), PlayerData!$M:$M,PlayerData!N:N,""),
_xlfn.XLOOKUP(_xlfn.CONCAT(6,"-",$A352, "-", "A"), PlayerData!$M:$M,PlayerData!N:N,""),
_xlfn.XLOOKUP(_xlfn.CONCAT(7,"-",$A352, "-", "A"), PlayerData!$M:$M,PlayerData!N:N,""),
_xlfn.XLOOKUP(_xlfn.CONCAT(8,"-",$A352, "-", "A"), PlayerData!$M:$M,PlayerData!N:N,""),
_xlfn.XLOOKUP(_xlfn.CONCAT(9,"-",$A352, "-", "A"), PlayerData!$M:$M,PlayerData!N:N,""),
_xlfn.XLOOKUP(_xlfn.CONCAT(10,"-",$A352, "-", "A"), PlayerData!$M:$M,PlayerData!N:N,""),
_xlfn.XLOOKUP(_xlfn.CONCAT(11,"-",$A352, "-", "A"), PlayerData!$M:$M,PlayerData!N:N,""),
_xlfn.XLOOKUP(_xlfn.CONCAT(12,"-",$A352, "-", "A"), PlayerData!$M:$M,PlayerData!N:N,""),
_xlfn.XLOOKUP(_xlfn.CONCAT(13,"-",$A352, "-", "A"), PlayerData!$M:$M,PlayerData!N:N,""),
_xlfn.XLOOKUP(_xlfn.CONCAT(14,"-",$A352, "-", "A"), PlayerData!$M:$M,PlayerData!N:N,""),
_xlfn.XLOOKUP(_xlfn.CONCAT(15,"-",$A352, "-", "A"), PlayerData!$M:$M,PlayerData!N:N,""),
_xlfn.XLOOKUP(_xlfn.CONCAT(16,"-",$A352, "-", "A"), PlayerData!$M:$M,PlayerData!N:N,""),
_xlfn.XLOOKUP(_xlfn.CONCAT(17,"-",$A352, "-", "A"), PlayerData!$M:$M,PlayerData!N:N,""),
_xlfn.XLOOKUP(_xlfn.CONCAT(18,"-",$A352, "-", "A"), PlayerData!$M:$M,PlayerData!N:N,"")))</f>
        <v>1.33</v>
      </c>
      <c r="L352" s="138" cm="1">
        <f t="array" ref="L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"A"), PlayerData!$M:$M,PlayerData!O:O,""),
_xlfn.XLOOKUP(_xlfn.CONCAT(1,"-",$A352, "-", "A"), PlayerData!$M:$M,PlayerData!O:O,""),
_xlfn.XLOOKUP(_xlfn.CONCAT(2,"-",$A352, "-", "A"), PlayerData!$M:$M,PlayerData!O:O,""),
_xlfn.XLOOKUP(_xlfn.CONCAT(3,"-",$A352, "-", "A"), PlayerData!$M:$M,PlayerData!O:O,""),
_xlfn.XLOOKUP(_xlfn.CONCAT(4,"-",$A352, "-", "A"), PlayerData!$M:$M,PlayerData!O:O,""),
_xlfn.XLOOKUP(_xlfn.CONCAT(5,"-",$A352, "-", "A"), PlayerData!$M:$M,PlayerData!O:O,""),
_xlfn.XLOOKUP(_xlfn.CONCAT(6,"-",$A352, "-", "A"), PlayerData!$M:$M,PlayerData!O:O,""),
_xlfn.XLOOKUP(_xlfn.CONCAT(7,"-",$A352, "-", "A"), PlayerData!$M:$M,PlayerData!O:O,""),
_xlfn.XLOOKUP(_xlfn.CONCAT(8,"-",$A352, "-", "A"), PlayerData!$M:$M,PlayerData!O:O,""),
_xlfn.XLOOKUP(_xlfn.CONCAT(9,"-",$A352, "-", "A"), PlayerData!$M:$M,PlayerData!O:O,""),
_xlfn.XLOOKUP(_xlfn.CONCAT(10,"-",$A352, "-", "A"), PlayerData!$M:$M,PlayerData!O:O,""),
_xlfn.XLOOKUP(_xlfn.CONCAT(11,"-",$A352, "-", "A"), PlayerData!$M:$M,PlayerData!O:O,""),
_xlfn.XLOOKUP(_xlfn.CONCAT(12,"-",$A352, "-", "A"), PlayerData!$M:$M,PlayerData!O:O,""),
_xlfn.XLOOKUP(_xlfn.CONCAT(13,"-",$A352, "-", "A"), PlayerData!$M:$M,PlayerData!O:O,""),
_xlfn.XLOOKUP(_xlfn.CONCAT(14,"-",$A352, "-", "A"), PlayerData!$M:$M,PlayerData!O:O,""),
_xlfn.XLOOKUP(_xlfn.CONCAT(15,"-",$A352, "-", "A"), PlayerData!$M:$M,PlayerData!O:O,""),
_xlfn.XLOOKUP(_xlfn.CONCAT(16,"-",$A352, "-", "A"), PlayerData!$M:$M,PlayerData!O:O,""),
_xlfn.XLOOKUP(_xlfn.CONCAT(17,"-",$A352, "-", "A"), PlayerData!$M:$M,PlayerData!O:O,""),
_xlfn.XLOOKUP(_xlfn.CONCAT(18,"-",$A352, "-", "A"), PlayerData!$M:$M,PlayerData!O:O,"")))</f>
        <v>0.33</v>
      </c>
      <c r="M352" s="96" cm="1">
        <f t="array" ref="M35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_xlfn.XLOOKUP(_xlfn.CONCAT(0,"-",$A352, "-", "A"), PlayerData!$M:$M,PlayerData!R:R,""),
_xlfn.XLOOKUP(_xlfn.CONCAT(1,"-",$A352, "-", "A"), PlayerData!$M:$M,PlayerData!R:R,""),
_xlfn.XLOOKUP(_xlfn.CONCAT(2,"-",$A352, "-", "A"), PlayerData!$M:$M,PlayerData!R:R,""),
_xlfn.XLOOKUP(_xlfn.CONCAT(3,"-",$A352, "-", "A"), PlayerData!$M:$M,PlayerData!R:R,""),
_xlfn.XLOOKUP(_xlfn.CONCAT(4,"-",$A352, "-", "A"), PlayerData!$M:$M,PlayerData!R:R,""),
_xlfn.XLOOKUP(_xlfn.CONCAT(5,"-",$A352, "-", "A"), PlayerData!$M:$M,PlayerData!R:R,""),
_xlfn.XLOOKUP(_xlfn.CONCAT(6,"-",$A352, "-", "A"), PlayerData!$M:$M,PlayerData!R:R,""),
_xlfn.XLOOKUP(_xlfn.CONCAT(7,"-",$A352, "-", "A"), PlayerData!$M:$M,PlayerData!R:R,""),
_xlfn.XLOOKUP(_xlfn.CONCAT(8,"-",$A352, "-", "A"), PlayerData!$M:$M,PlayerData!R:R,""),
_xlfn.XLOOKUP(_xlfn.CONCAT(9,"-",$A352, "-", "A"), PlayerData!$M:$M,PlayerData!R:R,""),
_xlfn.XLOOKUP(_xlfn.CONCAT(10,"-",$A352, "-", "A"), PlayerData!$M:$M,PlayerData!R:R,""),
_xlfn.XLOOKUP(_xlfn.CONCAT(11,"-",$A352, "-", "A"), PlayerData!$M:$M,PlayerData!R:R,""),
_xlfn.XLOOKUP(_xlfn.CONCAT(12,"-",$A352, "-", "A"), PlayerData!$M:$M,PlayerData!R:R,""),
_xlfn.XLOOKUP(_xlfn.CONCAT(13,"-",$A352, "-", "A"), PlayerData!$M:$M,PlayerData!R:R,""),
_xlfn.XLOOKUP(_xlfn.CONCAT(14,"-",$A352, "-", "A"), PlayerData!$M:$M,PlayerData!R:R,""),
_xlfn.XLOOKUP(_xlfn.CONCAT(15,"-",$A352, "-", "A"), PlayerData!$M:$M,PlayerData!R:R,""),
_xlfn.XLOOKUP(_xlfn.CONCAT(16,"-",$A352, "-", "A"), PlayerData!$M:$M,PlayerData!R:R,""),
_xlfn.XLOOKUP(_xlfn.CONCAT(17,"-",$A352, "-", "A"), PlayerData!$M:$M,PlayerData!R:R,""),
_xlfn.XLOOKUP(_xlfn.CONCAT(18,"-",$A352, "-", "A"), PlayerData!$M:$M,PlayerData!R:R,"")))</f>
        <v>1.35</v>
      </c>
      <c r="N352" s="134">
        <f t="shared" si="35"/>
        <v>30.227272727272723</v>
      </c>
      <c r="O352" s="134">
        <f t="shared" si="36"/>
        <v>14.999999999999998</v>
      </c>
      <c r="P352" s="73">
        <f t="shared" si="37"/>
        <v>18.194070080862534</v>
      </c>
      <c r="Q352" s="132" cm="1">
        <f t="array" ref="Q352">IF(OR($A352=Solver!$T$12:$T$201),0,SUMPRODUCT($H352:$J352,$T$4:$V$4))</f>
        <v>1.2129380053908356</v>
      </c>
      <c r="R352" s="73" cm="1">
        <f t="array" ref="R352">IF(OR($A352=Solver!$T$12:$T$201),0, SUMPRODUCT($N352:$P352, $T$4:$V$4))</f>
        <v>18.194070080862534</v>
      </c>
    </row>
    <row r="353" spans="1:18">
      <c r="A353" s="55">
        <v>351</v>
      </c>
      <c r="B353" s="55">
        <f>_xlfn.XLOOKUP($A353, PlayerData!$B$3:$B$394, PlayerData!C$3:C$394)</f>
        <v>0</v>
      </c>
      <c r="C353" s="55" t="str">
        <f>_xlfn.XLOOKUP($A353, PlayerData!$B$3:$B$394, PlayerData!D$3:D$394)</f>
        <v>D</v>
      </c>
      <c r="D353" s="31" t="str">
        <f>_xlfn.XLOOKUP($A353, PlayerData!$B$3:$B$394, PlayerData!E$3:E$394)</f>
        <v>Klose</v>
      </c>
      <c r="E353" s="136" cm="1">
        <f t="array" ref="E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"H"), PlayerData!$G:$G,PlayerData!H:H,""),
_xlfn.XLOOKUP(_xlfn.CONCAT(1,"-",$A353, "-", "H"), PlayerData!$G:$G,PlayerData!H:H,""),
_xlfn.XLOOKUP(_xlfn.CONCAT(2,"-",$A353, "-", "H"), PlayerData!$G:$G,PlayerData!H:H,""),
_xlfn.XLOOKUP(_xlfn.CONCAT(3,"-",$A353, "-", "H"), PlayerData!$G:$G,PlayerData!H:H,""),
_xlfn.XLOOKUP(_xlfn.CONCAT(4,"-",$A353, "-", "H"), PlayerData!$G:$G,PlayerData!H:H,""),
_xlfn.XLOOKUP(_xlfn.CONCAT(5,"-",$A353, "-", "H"), PlayerData!$G:$G,PlayerData!H:H,""),
_xlfn.XLOOKUP(_xlfn.CONCAT(6,"-",$A353, "-", "H"), PlayerData!$G:$G,PlayerData!H:H,""),
_xlfn.XLOOKUP(_xlfn.CONCAT(7,"-",$A353, "-", "H"), PlayerData!$G:$G,PlayerData!H:H,""),
_xlfn.XLOOKUP(_xlfn.CONCAT(8,"-",$A353, "-", "H"), PlayerData!$G:$G,PlayerData!H:H,""),
_xlfn.XLOOKUP(_xlfn.CONCAT(9,"-",$A353, "-", "H"), PlayerData!$G:$G,PlayerData!H:H,""),
_xlfn.XLOOKUP(_xlfn.CONCAT(10,"-",$A353, "-", "H"), PlayerData!$G:$G,PlayerData!H:H,""),
_xlfn.XLOOKUP(_xlfn.CONCAT(11,"-",$A353, "-", "H"), PlayerData!$G:$G,PlayerData!H:H,""),
_xlfn.XLOOKUP(_xlfn.CONCAT(12,"-",$A353, "-", "H"), PlayerData!$G:$G,PlayerData!H:H,""),
_xlfn.XLOOKUP(_xlfn.CONCAT(13,"-",$A353, "-", "H"), PlayerData!$G:$G,PlayerData!H:H,""),
_xlfn.XLOOKUP(_xlfn.CONCAT(14,"-",$A353, "-", "H"), PlayerData!$G:$G,PlayerData!H:H,""),
_xlfn.XLOOKUP(_xlfn.CONCAT(15,"-",$A353, "-", "H"), PlayerData!$G:$G,PlayerData!H:H,""),
_xlfn.XLOOKUP(_xlfn.CONCAT(16,"-",$A353, "-", "H"), PlayerData!$G:$G,PlayerData!H:H,""),
_xlfn.XLOOKUP(_xlfn.CONCAT(17,"-",$A353, "-", "H"), PlayerData!$G:$G,PlayerData!H:H,""),
_xlfn.XLOOKUP(_xlfn.CONCAT(18,"-",$A353, "-", "H"), PlayerData!$G:$G,PlayerData!H:H,"")))</f>
        <v>0.4</v>
      </c>
      <c r="F353" s="136" cm="1">
        <f t="array" ref="F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"H"), PlayerData!$G:$G,PlayerData!I:I,""),
_xlfn.XLOOKUP(_xlfn.CONCAT(1,"-",$A353, "-", "H"), PlayerData!$G:$G,PlayerData!I:I,""),
_xlfn.XLOOKUP(_xlfn.CONCAT(2,"-",$A353, "-", "H"), PlayerData!$G:$G,PlayerData!I:I,""),
_xlfn.XLOOKUP(_xlfn.CONCAT(3,"-",$A353, "-", "H"), PlayerData!$G:$G,PlayerData!I:I,""),
_xlfn.XLOOKUP(_xlfn.CONCAT(4,"-",$A353, "-", "H"), PlayerData!$G:$G,PlayerData!I:I,""),
_xlfn.XLOOKUP(_xlfn.CONCAT(5,"-",$A353, "-", "H"), PlayerData!$G:$G,PlayerData!I:I,""),
_xlfn.XLOOKUP(_xlfn.CONCAT(6,"-",$A353, "-", "H"), PlayerData!$G:$G,PlayerData!I:I,""),
_xlfn.XLOOKUP(_xlfn.CONCAT(7,"-",$A353, "-", "H"), PlayerData!$G:$G,PlayerData!I:I,""),
_xlfn.XLOOKUP(_xlfn.CONCAT(8,"-",$A353, "-", "H"), PlayerData!$G:$G,PlayerData!I:I,""),
_xlfn.XLOOKUP(_xlfn.CONCAT(9,"-",$A353, "-", "H"), PlayerData!$G:$G,PlayerData!I:I,""),
_xlfn.XLOOKUP(_xlfn.CONCAT(10,"-",$A353, "-", "H"), PlayerData!$G:$G,PlayerData!I:I,""),
_xlfn.XLOOKUP(_xlfn.CONCAT(11,"-",$A353, "-", "H"), PlayerData!$G:$G,PlayerData!I:I,""),
_xlfn.XLOOKUP(_xlfn.CONCAT(12,"-",$A353, "-", "H"), PlayerData!$G:$G,PlayerData!I:I,""),
_xlfn.XLOOKUP(_xlfn.CONCAT(13,"-",$A353, "-", "H"), PlayerData!$G:$G,PlayerData!I:I,""),
_xlfn.XLOOKUP(_xlfn.CONCAT(14,"-",$A353, "-", "H"), PlayerData!$G:$G,PlayerData!I:I,""),
_xlfn.XLOOKUP(_xlfn.CONCAT(15,"-",$A353, "-", "H"), PlayerData!$G:$G,PlayerData!I:I,""),
_xlfn.XLOOKUP(_xlfn.CONCAT(16,"-",$A353, "-", "H"), PlayerData!$G:$G,PlayerData!I:I,""),
_xlfn.XLOOKUP(_xlfn.CONCAT(17,"-",$A353, "-", "H"), PlayerData!$G:$G,PlayerData!I:I,""),
_xlfn.XLOOKUP(_xlfn.CONCAT(18,"-",$A353, "-", "H"), PlayerData!$G:$G,PlayerData!I:I,"")))</f>
        <v>0.2</v>
      </c>
      <c r="G353" s="90" cm="1">
        <f t="array" ref="G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"H"), PlayerData!$G:$G,PlayerData!L:L,""),
_xlfn.XLOOKUP(_xlfn.CONCAT(1,"-",$A353, "-", "H"), PlayerData!$G:$G,PlayerData!L:L,""),
_xlfn.XLOOKUP(_xlfn.CONCAT(2,"-",$A353, "-", "H"), PlayerData!$G:$G,PlayerData!L:L,""),
_xlfn.XLOOKUP(_xlfn.CONCAT(3,"-",$A353, "-", "H"), PlayerData!$G:$G,PlayerData!L:L,""),
_xlfn.XLOOKUP(_xlfn.CONCAT(4,"-",$A353, "-", "H"), PlayerData!$G:$G,PlayerData!L:L,""),
_xlfn.XLOOKUP(_xlfn.CONCAT(5,"-",$A353, "-", "H"), PlayerData!$G:$G,PlayerData!L:L,""),
_xlfn.XLOOKUP(_xlfn.CONCAT(6,"-",$A353, "-", "H"), PlayerData!$G:$G,PlayerData!L:L,""),
_xlfn.XLOOKUP(_xlfn.CONCAT(7,"-",$A353, "-", "H"), PlayerData!$G:$G,PlayerData!L:L,""),
_xlfn.XLOOKUP(_xlfn.CONCAT(8,"-",$A353, "-", "H"), PlayerData!$G:$G,PlayerData!L:L,""),
_xlfn.XLOOKUP(_xlfn.CONCAT(9,"-",$A353, "-", "H"), PlayerData!$G:$G,PlayerData!L:L,""),
_xlfn.XLOOKUP(_xlfn.CONCAT(10,"-",$A353, "-", "H"), PlayerData!$G:$G,PlayerData!L:L,""),
_xlfn.XLOOKUP(_xlfn.CONCAT(11,"-",$A353, "-", "H"), PlayerData!$G:$G,PlayerData!L:L,""),
_xlfn.XLOOKUP(_xlfn.CONCAT(12,"-",$A353, "-", "H"), PlayerData!$G:$G,PlayerData!L:L,""),
_xlfn.XLOOKUP(_xlfn.CONCAT(13,"-",$A353, "-", "H"), PlayerData!$G:$G,PlayerData!L:L,""),
_xlfn.XLOOKUP(_xlfn.CONCAT(14,"-",$A353, "-", "H"), PlayerData!$G:$G,PlayerData!L:L,""),
_xlfn.XLOOKUP(_xlfn.CONCAT(15,"-",$A353, "-", "H"), PlayerData!$G:$G,PlayerData!L:L,""),
_xlfn.XLOOKUP(_xlfn.CONCAT(16,"-",$A353, "-", "H"), PlayerData!$G:$G,PlayerData!L:L,""),
_xlfn.XLOOKUP(_xlfn.CONCAT(17,"-",$A353, "-", "H"), PlayerData!$G:$G,PlayerData!L:L,""),
_xlfn.XLOOKUP(_xlfn.CONCAT(18,"-",$A353, "-", "H"), PlayerData!$G:$G,PlayerData!L:L,"")))</f>
        <v>0.45000000000000007</v>
      </c>
      <c r="H353" s="132">
        <f t="shared" si="32"/>
        <v>9.0909090909090899</v>
      </c>
      <c r="I353" s="132">
        <f t="shared" si="33"/>
        <v>9.0909090909090899</v>
      </c>
      <c r="J353" s="72">
        <f t="shared" si="34"/>
        <v>6.0646900269541799</v>
      </c>
      <c r="K353" s="138" cm="1">
        <f t="array" ref="K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"A"), PlayerData!$M:$M,PlayerData!N:N,""),
_xlfn.XLOOKUP(_xlfn.CONCAT(1,"-",$A353, "-", "A"), PlayerData!$M:$M,PlayerData!N:N,""),
_xlfn.XLOOKUP(_xlfn.CONCAT(2,"-",$A353, "-", "A"), PlayerData!$M:$M,PlayerData!N:N,""),
_xlfn.XLOOKUP(_xlfn.CONCAT(3,"-",$A353, "-", "A"), PlayerData!$M:$M,PlayerData!N:N,""),
_xlfn.XLOOKUP(_xlfn.CONCAT(4,"-",$A353, "-", "A"), PlayerData!$M:$M,PlayerData!N:N,""),
_xlfn.XLOOKUP(_xlfn.CONCAT(5,"-",$A353, "-", "A"), PlayerData!$M:$M,PlayerData!N:N,""),
_xlfn.XLOOKUP(_xlfn.CONCAT(6,"-",$A353, "-", "A"), PlayerData!$M:$M,PlayerData!N:N,""),
_xlfn.XLOOKUP(_xlfn.CONCAT(7,"-",$A353, "-", "A"), PlayerData!$M:$M,PlayerData!N:N,""),
_xlfn.XLOOKUP(_xlfn.CONCAT(8,"-",$A353, "-", "A"), PlayerData!$M:$M,PlayerData!N:N,""),
_xlfn.XLOOKUP(_xlfn.CONCAT(9,"-",$A353, "-", "A"), PlayerData!$M:$M,PlayerData!N:N,""),
_xlfn.XLOOKUP(_xlfn.CONCAT(10,"-",$A353, "-", "A"), PlayerData!$M:$M,PlayerData!N:N,""),
_xlfn.XLOOKUP(_xlfn.CONCAT(11,"-",$A353, "-", "A"), PlayerData!$M:$M,PlayerData!N:N,""),
_xlfn.XLOOKUP(_xlfn.CONCAT(12,"-",$A353, "-", "A"), PlayerData!$M:$M,PlayerData!N:N,""),
_xlfn.XLOOKUP(_xlfn.CONCAT(13,"-",$A353, "-", "A"), PlayerData!$M:$M,PlayerData!N:N,""),
_xlfn.XLOOKUP(_xlfn.CONCAT(14,"-",$A353, "-", "A"), PlayerData!$M:$M,PlayerData!N:N,""),
_xlfn.XLOOKUP(_xlfn.CONCAT(15,"-",$A353, "-", "A"), PlayerData!$M:$M,PlayerData!N:N,""),
_xlfn.XLOOKUP(_xlfn.CONCAT(16,"-",$A353, "-", "A"), PlayerData!$M:$M,PlayerData!N:N,""),
_xlfn.XLOOKUP(_xlfn.CONCAT(17,"-",$A353, "-", "A"), PlayerData!$M:$M,PlayerData!N:N,""),
_xlfn.XLOOKUP(_xlfn.CONCAT(18,"-",$A353, "-", "A"), PlayerData!$M:$M,PlayerData!N:N,"")))</f>
        <v>0.5</v>
      </c>
      <c r="L353" s="138" cm="1">
        <f t="array" ref="L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"A"), PlayerData!$M:$M,PlayerData!O:O,""),
_xlfn.XLOOKUP(_xlfn.CONCAT(1,"-",$A353, "-", "A"), PlayerData!$M:$M,PlayerData!O:O,""),
_xlfn.XLOOKUP(_xlfn.CONCAT(2,"-",$A353, "-", "A"), PlayerData!$M:$M,PlayerData!O:O,""),
_xlfn.XLOOKUP(_xlfn.CONCAT(3,"-",$A353, "-", "A"), PlayerData!$M:$M,PlayerData!O:O,""),
_xlfn.XLOOKUP(_xlfn.CONCAT(4,"-",$A353, "-", "A"), PlayerData!$M:$M,PlayerData!O:O,""),
_xlfn.XLOOKUP(_xlfn.CONCAT(5,"-",$A353, "-", "A"), PlayerData!$M:$M,PlayerData!O:O,""),
_xlfn.XLOOKUP(_xlfn.CONCAT(6,"-",$A353, "-", "A"), PlayerData!$M:$M,PlayerData!O:O,""),
_xlfn.XLOOKUP(_xlfn.CONCAT(7,"-",$A353, "-", "A"), PlayerData!$M:$M,PlayerData!O:O,""),
_xlfn.XLOOKUP(_xlfn.CONCAT(8,"-",$A353, "-", "A"), PlayerData!$M:$M,PlayerData!O:O,""),
_xlfn.XLOOKUP(_xlfn.CONCAT(9,"-",$A353, "-", "A"), PlayerData!$M:$M,PlayerData!O:O,""),
_xlfn.XLOOKUP(_xlfn.CONCAT(10,"-",$A353, "-", "A"), PlayerData!$M:$M,PlayerData!O:O,""),
_xlfn.XLOOKUP(_xlfn.CONCAT(11,"-",$A353, "-", "A"), PlayerData!$M:$M,PlayerData!O:O,""),
_xlfn.XLOOKUP(_xlfn.CONCAT(12,"-",$A353, "-", "A"), PlayerData!$M:$M,PlayerData!O:O,""),
_xlfn.XLOOKUP(_xlfn.CONCAT(13,"-",$A353, "-", "A"), PlayerData!$M:$M,PlayerData!O:O,""),
_xlfn.XLOOKUP(_xlfn.CONCAT(14,"-",$A353, "-", "A"), PlayerData!$M:$M,PlayerData!O:O,""),
_xlfn.XLOOKUP(_xlfn.CONCAT(15,"-",$A353, "-", "A"), PlayerData!$M:$M,PlayerData!O:O,""),
_xlfn.XLOOKUP(_xlfn.CONCAT(16,"-",$A353, "-", "A"), PlayerData!$M:$M,PlayerData!O:O,""),
_xlfn.XLOOKUP(_xlfn.CONCAT(17,"-",$A353, "-", "A"), PlayerData!$M:$M,PlayerData!O:O,""),
_xlfn.XLOOKUP(_xlfn.CONCAT(18,"-",$A353, "-", "A"), PlayerData!$M:$M,PlayerData!O:O,"")))</f>
        <v>0</v>
      </c>
      <c r="M353" s="96" cm="1">
        <f t="array" ref="M35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_xlfn.XLOOKUP(_xlfn.CONCAT(0,"-",$A353, "-", "A"), PlayerData!$M:$M,PlayerData!R:R,""),
_xlfn.XLOOKUP(_xlfn.CONCAT(1,"-",$A353, "-", "A"), PlayerData!$M:$M,PlayerData!R:R,""),
_xlfn.XLOOKUP(_xlfn.CONCAT(2,"-",$A353, "-", "A"), PlayerData!$M:$M,PlayerData!R:R,""),
_xlfn.XLOOKUP(_xlfn.CONCAT(3,"-",$A353, "-", "A"), PlayerData!$M:$M,PlayerData!R:R,""),
_xlfn.XLOOKUP(_xlfn.CONCAT(4,"-",$A353, "-", "A"), PlayerData!$M:$M,PlayerData!R:R,""),
_xlfn.XLOOKUP(_xlfn.CONCAT(5,"-",$A353, "-", "A"), PlayerData!$M:$M,PlayerData!R:R,""),
_xlfn.XLOOKUP(_xlfn.CONCAT(6,"-",$A353, "-", "A"), PlayerData!$M:$M,PlayerData!R:R,""),
_xlfn.XLOOKUP(_xlfn.CONCAT(7,"-",$A353, "-", "A"), PlayerData!$M:$M,PlayerData!R:R,""),
_xlfn.XLOOKUP(_xlfn.CONCAT(8,"-",$A353, "-", "A"), PlayerData!$M:$M,PlayerData!R:R,""),
_xlfn.XLOOKUP(_xlfn.CONCAT(9,"-",$A353, "-", "A"), PlayerData!$M:$M,PlayerData!R:R,""),
_xlfn.XLOOKUP(_xlfn.CONCAT(10,"-",$A353, "-", "A"), PlayerData!$M:$M,PlayerData!R:R,""),
_xlfn.XLOOKUP(_xlfn.CONCAT(11,"-",$A353, "-", "A"), PlayerData!$M:$M,PlayerData!R:R,""),
_xlfn.XLOOKUP(_xlfn.CONCAT(12,"-",$A353, "-", "A"), PlayerData!$M:$M,PlayerData!R:R,""),
_xlfn.XLOOKUP(_xlfn.CONCAT(13,"-",$A353, "-", "A"), PlayerData!$M:$M,PlayerData!R:R,""),
_xlfn.XLOOKUP(_xlfn.CONCAT(14,"-",$A353, "-", "A"), PlayerData!$M:$M,PlayerData!R:R,""),
_xlfn.XLOOKUP(_xlfn.CONCAT(15,"-",$A353, "-", "A"), PlayerData!$M:$M,PlayerData!R:R,""),
_xlfn.XLOOKUP(_xlfn.CONCAT(16,"-",$A353, "-", "A"), PlayerData!$M:$M,PlayerData!R:R,""),
_xlfn.XLOOKUP(_xlfn.CONCAT(17,"-",$A353, "-", "A"), PlayerData!$M:$M,PlayerData!R:R,""),
_xlfn.XLOOKUP(_xlfn.CONCAT(18,"-",$A353, "-", "A"), PlayerData!$M:$M,PlayerData!R:R,"")))</f>
        <v>0.18</v>
      </c>
      <c r="N353" s="134">
        <f t="shared" si="35"/>
        <v>11.363636363636363</v>
      </c>
      <c r="O353" s="134">
        <f t="shared" si="36"/>
        <v>0</v>
      </c>
      <c r="P353" s="73">
        <f t="shared" si="37"/>
        <v>2.4258760107816713</v>
      </c>
      <c r="Q353" s="132" cm="1">
        <f t="array" ref="Q353">IF(OR($A353=Solver!$T$12:$T$201),0,SUMPRODUCT($H353:$J353,$T$4:$V$4))</f>
        <v>6.0646900269541799</v>
      </c>
      <c r="R353" s="73" cm="1">
        <f t="array" ref="R353">IF(OR($A353=Solver!$T$12:$T$201),0, SUMPRODUCT($N353:$P353, $T$4:$V$4))</f>
        <v>2.4258760107816713</v>
      </c>
    </row>
    <row r="354" spans="1:18">
      <c r="A354" s="55">
        <v>352</v>
      </c>
      <c r="B354" s="55">
        <f>_xlfn.XLOOKUP($A354, PlayerData!$B$3:$B$394, PlayerData!C$3:C$394)</f>
        <v>0</v>
      </c>
      <c r="C354" s="55" t="str">
        <f>_xlfn.XLOOKUP($A354, PlayerData!$B$3:$B$394, PlayerData!D$3:D$394)</f>
        <v>D</v>
      </c>
      <c r="D354" s="31" t="str">
        <f>_xlfn.XLOOKUP($A354, PlayerData!$B$3:$B$394, PlayerData!E$3:E$394)</f>
        <v>Stacey</v>
      </c>
      <c r="E354" s="136" cm="1">
        <f t="array" ref="E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"H"), PlayerData!$G:$G,PlayerData!H:H,""),
_xlfn.XLOOKUP(_xlfn.CONCAT(1,"-",$A354, "-", "H"), PlayerData!$G:$G,PlayerData!H:H,""),
_xlfn.XLOOKUP(_xlfn.CONCAT(2,"-",$A354, "-", "H"), PlayerData!$G:$G,PlayerData!H:H,""),
_xlfn.XLOOKUP(_xlfn.CONCAT(3,"-",$A354, "-", "H"), PlayerData!$G:$G,PlayerData!H:H,""),
_xlfn.XLOOKUP(_xlfn.CONCAT(4,"-",$A354, "-", "H"), PlayerData!$G:$G,PlayerData!H:H,""),
_xlfn.XLOOKUP(_xlfn.CONCAT(5,"-",$A354, "-", "H"), PlayerData!$G:$G,PlayerData!H:H,""),
_xlfn.XLOOKUP(_xlfn.CONCAT(6,"-",$A354, "-", "H"), PlayerData!$G:$G,PlayerData!H:H,""),
_xlfn.XLOOKUP(_xlfn.CONCAT(7,"-",$A354, "-", "H"), PlayerData!$G:$G,PlayerData!H:H,""),
_xlfn.XLOOKUP(_xlfn.CONCAT(8,"-",$A354, "-", "H"), PlayerData!$G:$G,PlayerData!H:H,""),
_xlfn.XLOOKUP(_xlfn.CONCAT(9,"-",$A354, "-", "H"), PlayerData!$G:$G,PlayerData!H:H,""),
_xlfn.XLOOKUP(_xlfn.CONCAT(10,"-",$A354, "-", "H"), PlayerData!$G:$G,PlayerData!H:H,""),
_xlfn.XLOOKUP(_xlfn.CONCAT(11,"-",$A354, "-", "H"), PlayerData!$G:$G,PlayerData!H:H,""),
_xlfn.XLOOKUP(_xlfn.CONCAT(12,"-",$A354, "-", "H"), PlayerData!$G:$G,PlayerData!H:H,""),
_xlfn.XLOOKUP(_xlfn.CONCAT(13,"-",$A354, "-", "H"), PlayerData!$G:$G,PlayerData!H:H,""),
_xlfn.XLOOKUP(_xlfn.CONCAT(14,"-",$A354, "-", "H"), PlayerData!$G:$G,PlayerData!H:H,""),
_xlfn.XLOOKUP(_xlfn.CONCAT(15,"-",$A354, "-", "H"), PlayerData!$G:$G,PlayerData!H:H,""),
_xlfn.XLOOKUP(_xlfn.CONCAT(16,"-",$A354, "-", "H"), PlayerData!$G:$G,PlayerData!H:H,""),
_xlfn.XLOOKUP(_xlfn.CONCAT(17,"-",$A354, "-", "H"), PlayerData!$G:$G,PlayerData!H:H,""),
_xlfn.XLOOKUP(_xlfn.CONCAT(18,"-",$A354, "-", "H"), PlayerData!$G:$G,PlayerData!H:H,"")))</f>
        <v>0.25</v>
      </c>
      <c r="F354" s="136" cm="1">
        <f t="array" ref="F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"H"), PlayerData!$G:$G,PlayerData!I:I,""),
_xlfn.XLOOKUP(_xlfn.CONCAT(1,"-",$A354, "-", "H"), PlayerData!$G:$G,PlayerData!I:I,""),
_xlfn.XLOOKUP(_xlfn.CONCAT(2,"-",$A354, "-", "H"), PlayerData!$G:$G,PlayerData!I:I,""),
_xlfn.XLOOKUP(_xlfn.CONCAT(3,"-",$A354, "-", "H"), PlayerData!$G:$G,PlayerData!I:I,""),
_xlfn.XLOOKUP(_xlfn.CONCAT(4,"-",$A354, "-", "H"), PlayerData!$G:$G,PlayerData!I:I,""),
_xlfn.XLOOKUP(_xlfn.CONCAT(5,"-",$A354, "-", "H"), PlayerData!$G:$G,PlayerData!I:I,""),
_xlfn.XLOOKUP(_xlfn.CONCAT(6,"-",$A354, "-", "H"), PlayerData!$G:$G,PlayerData!I:I,""),
_xlfn.XLOOKUP(_xlfn.CONCAT(7,"-",$A354, "-", "H"), PlayerData!$G:$G,PlayerData!I:I,""),
_xlfn.XLOOKUP(_xlfn.CONCAT(8,"-",$A354, "-", "H"), PlayerData!$G:$G,PlayerData!I:I,""),
_xlfn.XLOOKUP(_xlfn.CONCAT(9,"-",$A354, "-", "H"), PlayerData!$G:$G,PlayerData!I:I,""),
_xlfn.XLOOKUP(_xlfn.CONCAT(10,"-",$A354, "-", "H"), PlayerData!$G:$G,PlayerData!I:I,""),
_xlfn.XLOOKUP(_xlfn.CONCAT(11,"-",$A354, "-", "H"), PlayerData!$G:$G,PlayerData!I:I,""),
_xlfn.XLOOKUP(_xlfn.CONCAT(12,"-",$A354, "-", "H"), PlayerData!$G:$G,PlayerData!I:I,""),
_xlfn.XLOOKUP(_xlfn.CONCAT(13,"-",$A354, "-", "H"), PlayerData!$G:$G,PlayerData!I:I,""),
_xlfn.XLOOKUP(_xlfn.CONCAT(14,"-",$A354, "-", "H"), PlayerData!$G:$G,PlayerData!I:I,""),
_xlfn.XLOOKUP(_xlfn.CONCAT(15,"-",$A354, "-", "H"), PlayerData!$G:$G,PlayerData!I:I,""),
_xlfn.XLOOKUP(_xlfn.CONCAT(16,"-",$A354, "-", "H"), PlayerData!$G:$G,PlayerData!I:I,""),
_xlfn.XLOOKUP(_xlfn.CONCAT(17,"-",$A354, "-", "H"), PlayerData!$G:$G,PlayerData!I:I,""),
_xlfn.XLOOKUP(_xlfn.CONCAT(18,"-",$A354, "-", "H"), PlayerData!$G:$G,PlayerData!I:I,"")))</f>
        <v>0</v>
      </c>
      <c r="G354" s="90" cm="1">
        <f t="array" ref="G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"H"), PlayerData!$G:$G,PlayerData!L:L,""),
_xlfn.XLOOKUP(_xlfn.CONCAT(1,"-",$A354, "-", "H"), PlayerData!$G:$G,PlayerData!L:L,""),
_xlfn.XLOOKUP(_xlfn.CONCAT(2,"-",$A354, "-", "H"), PlayerData!$G:$G,PlayerData!L:L,""),
_xlfn.XLOOKUP(_xlfn.CONCAT(3,"-",$A354, "-", "H"), PlayerData!$G:$G,PlayerData!L:L,""),
_xlfn.XLOOKUP(_xlfn.CONCAT(4,"-",$A354, "-", "H"), PlayerData!$G:$G,PlayerData!L:L,""),
_xlfn.XLOOKUP(_xlfn.CONCAT(5,"-",$A354, "-", "H"), PlayerData!$G:$G,PlayerData!L:L,""),
_xlfn.XLOOKUP(_xlfn.CONCAT(6,"-",$A354, "-", "H"), PlayerData!$G:$G,PlayerData!L:L,""),
_xlfn.XLOOKUP(_xlfn.CONCAT(7,"-",$A354, "-", "H"), PlayerData!$G:$G,PlayerData!L:L,""),
_xlfn.XLOOKUP(_xlfn.CONCAT(8,"-",$A354, "-", "H"), PlayerData!$G:$G,PlayerData!L:L,""),
_xlfn.XLOOKUP(_xlfn.CONCAT(9,"-",$A354, "-", "H"), PlayerData!$G:$G,PlayerData!L:L,""),
_xlfn.XLOOKUP(_xlfn.CONCAT(10,"-",$A354, "-", "H"), PlayerData!$G:$G,PlayerData!L:L,""),
_xlfn.XLOOKUP(_xlfn.CONCAT(11,"-",$A354, "-", "H"), PlayerData!$G:$G,PlayerData!L:L,""),
_xlfn.XLOOKUP(_xlfn.CONCAT(12,"-",$A354, "-", "H"), PlayerData!$G:$G,PlayerData!L:L,""),
_xlfn.XLOOKUP(_xlfn.CONCAT(13,"-",$A354, "-", "H"), PlayerData!$G:$G,PlayerData!L:L,""),
_xlfn.XLOOKUP(_xlfn.CONCAT(14,"-",$A354, "-", "H"), PlayerData!$G:$G,PlayerData!L:L,""),
_xlfn.XLOOKUP(_xlfn.CONCAT(15,"-",$A354, "-", "H"), PlayerData!$G:$G,PlayerData!L:L,""),
_xlfn.XLOOKUP(_xlfn.CONCAT(16,"-",$A354, "-", "H"), PlayerData!$G:$G,PlayerData!L:L,""),
_xlfn.XLOOKUP(_xlfn.CONCAT(17,"-",$A354, "-", "H"), PlayerData!$G:$G,PlayerData!L:L,""),
_xlfn.XLOOKUP(_xlfn.CONCAT(18,"-",$A354, "-", "H"), PlayerData!$G:$G,PlayerData!L:L,"")))</f>
        <v>0.75</v>
      </c>
      <c r="H354" s="132">
        <f t="shared" si="32"/>
        <v>5.6818181818181817</v>
      </c>
      <c r="I354" s="132">
        <f t="shared" si="33"/>
        <v>0</v>
      </c>
      <c r="J354" s="72">
        <f t="shared" si="34"/>
        <v>10.107816711590297</v>
      </c>
      <c r="K354" s="138" cm="1">
        <f t="array" ref="K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"A"), PlayerData!$M:$M,PlayerData!N:N,""),
_xlfn.XLOOKUP(_xlfn.CONCAT(1,"-",$A354, "-", "A"), PlayerData!$M:$M,PlayerData!N:N,""),
_xlfn.XLOOKUP(_xlfn.CONCAT(2,"-",$A354, "-", "A"), PlayerData!$M:$M,PlayerData!N:N,""),
_xlfn.XLOOKUP(_xlfn.CONCAT(3,"-",$A354, "-", "A"), PlayerData!$M:$M,PlayerData!N:N,""),
_xlfn.XLOOKUP(_xlfn.CONCAT(4,"-",$A354, "-", "A"), PlayerData!$M:$M,PlayerData!N:N,""),
_xlfn.XLOOKUP(_xlfn.CONCAT(5,"-",$A354, "-", "A"), PlayerData!$M:$M,PlayerData!N:N,""),
_xlfn.XLOOKUP(_xlfn.CONCAT(6,"-",$A354, "-", "A"), PlayerData!$M:$M,PlayerData!N:N,""),
_xlfn.XLOOKUP(_xlfn.CONCAT(7,"-",$A354, "-", "A"), PlayerData!$M:$M,PlayerData!N:N,""),
_xlfn.XLOOKUP(_xlfn.CONCAT(8,"-",$A354, "-", "A"), PlayerData!$M:$M,PlayerData!N:N,""),
_xlfn.XLOOKUP(_xlfn.CONCAT(9,"-",$A354, "-", "A"), PlayerData!$M:$M,PlayerData!N:N,""),
_xlfn.XLOOKUP(_xlfn.CONCAT(10,"-",$A354, "-", "A"), PlayerData!$M:$M,PlayerData!N:N,""),
_xlfn.XLOOKUP(_xlfn.CONCAT(11,"-",$A354, "-", "A"), PlayerData!$M:$M,PlayerData!N:N,""),
_xlfn.XLOOKUP(_xlfn.CONCAT(12,"-",$A354, "-", "A"), PlayerData!$M:$M,PlayerData!N:N,""),
_xlfn.XLOOKUP(_xlfn.CONCAT(13,"-",$A354, "-", "A"), PlayerData!$M:$M,PlayerData!N:N,""),
_xlfn.XLOOKUP(_xlfn.CONCAT(14,"-",$A354, "-", "A"), PlayerData!$M:$M,PlayerData!N:N,""),
_xlfn.XLOOKUP(_xlfn.CONCAT(15,"-",$A354, "-", "A"), PlayerData!$M:$M,PlayerData!N:N,""),
_xlfn.XLOOKUP(_xlfn.CONCAT(16,"-",$A354, "-", "A"), PlayerData!$M:$M,PlayerData!N:N,""),
_xlfn.XLOOKUP(_xlfn.CONCAT(17,"-",$A354, "-", "A"), PlayerData!$M:$M,PlayerData!N:N,""),
_xlfn.XLOOKUP(_xlfn.CONCAT(18,"-",$A354, "-", "A"), PlayerData!$M:$M,PlayerData!N:N,"")))</f>
        <v>0.2</v>
      </c>
      <c r="L354" s="138" cm="1">
        <f t="array" ref="L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"A"), PlayerData!$M:$M,PlayerData!O:O,""),
_xlfn.XLOOKUP(_xlfn.CONCAT(1,"-",$A354, "-", "A"), PlayerData!$M:$M,PlayerData!O:O,""),
_xlfn.XLOOKUP(_xlfn.CONCAT(2,"-",$A354, "-", "A"), PlayerData!$M:$M,PlayerData!O:O,""),
_xlfn.XLOOKUP(_xlfn.CONCAT(3,"-",$A354, "-", "A"), PlayerData!$M:$M,PlayerData!O:O,""),
_xlfn.XLOOKUP(_xlfn.CONCAT(4,"-",$A354, "-", "A"), PlayerData!$M:$M,PlayerData!O:O,""),
_xlfn.XLOOKUP(_xlfn.CONCAT(5,"-",$A354, "-", "A"), PlayerData!$M:$M,PlayerData!O:O,""),
_xlfn.XLOOKUP(_xlfn.CONCAT(6,"-",$A354, "-", "A"), PlayerData!$M:$M,PlayerData!O:O,""),
_xlfn.XLOOKUP(_xlfn.CONCAT(7,"-",$A354, "-", "A"), PlayerData!$M:$M,PlayerData!O:O,""),
_xlfn.XLOOKUP(_xlfn.CONCAT(8,"-",$A354, "-", "A"), PlayerData!$M:$M,PlayerData!O:O,""),
_xlfn.XLOOKUP(_xlfn.CONCAT(9,"-",$A354, "-", "A"), PlayerData!$M:$M,PlayerData!O:O,""),
_xlfn.XLOOKUP(_xlfn.CONCAT(10,"-",$A354, "-", "A"), PlayerData!$M:$M,PlayerData!O:O,""),
_xlfn.XLOOKUP(_xlfn.CONCAT(11,"-",$A354, "-", "A"), PlayerData!$M:$M,PlayerData!O:O,""),
_xlfn.XLOOKUP(_xlfn.CONCAT(12,"-",$A354, "-", "A"), PlayerData!$M:$M,PlayerData!O:O,""),
_xlfn.XLOOKUP(_xlfn.CONCAT(13,"-",$A354, "-", "A"), PlayerData!$M:$M,PlayerData!O:O,""),
_xlfn.XLOOKUP(_xlfn.CONCAT(14,"-",$A354, "-", "A"), PlayerData!$M:$M,PlayerData!O:O,""),
_xlfn.XLOOKUP(_xlfn.CONCAT(15,"-",$A354, "-", "A"), PlayerData!$M:$M,PlayerData!O:O,""),
_xlfn.XLOOKUP(_xlfn.CONCAT(16,"-",$A354, "-", "A"), PlayerData!$M:$M,PlayerData!O:O,""),
_xlfn.XLOOKUP(_xlfn.CONCAT(17,"-",$A354, "-", "A"), PlayerData!$M:$M,PlayerData!O:O,""),
_xlfn.XLOOKUP(_xlfn.CONCAT(18,"-",$A354, "-", "A"), PlayerData!$M:$M,PlayerData!O:O,"")))</f>
        <v>0.2</v>
      </c>
      <c r="M354" s="96" cm="1">
        <f t="array" ref="M35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_xlfn.XLOOKUP(_xlfn.CONCAT(0,"-",$A354, "-", "A"), PlayerData!$M:$M,PlayerData!R:R,""),
_xlfn.XLOOKUP(_xlfn.CONCAT(1,"-",$A354, "-", "A"), PlayerData!$M:$M,PlayerData!R:R,""),
_xlfn.XLOOKUP(_xlfn.CONCAT(2,"-",$A354, "-", "A"), PlayerData!$M:$M,PlayerData!R:R,""),
_xlfn.XLOOKUP(_xlfn.CONCAT(3,"-",$A354, "-", "A"), PlayerData!$M:$M,PlayerData!R:R,""),
_xlfn.XLOOKUP(_xlfn.CONCAT(4,"-",$A354, "-", "A"), PlayerData!$M:$M,PlayerData!R:R,""),
_xlfn.XLOOKUP(_xlfn.CONCAT(5,"-",$A354, "-", "A"), PlayerData!$M:$M,PlayerData!R:R,""),
_xlfn.XLOOKUP(_xlfn.CONCAT(6,"-",$A354, "-", "A"), PlayerData!$M:$M,PlayerData!R:R,""),
_xlfn.XLOOKUP(_xlfn.CONCAT(7,"-",$A354, "-", "A"), PlayerData!$M:$M,PlayerData!R:R,""),
_xlfn.XLOOKUP(_xlfn.CONCAT(8,"-",$A354, "-", "A"), PlayerData!$M:$M,PlayerData!R:R,""),
_xlfn.XLOOKUP(_xlfn.CONCAT(9,"-",$A354, "-", "A"), PlayerData!$M:$M,PlayerData!R:R,""),
_xlfn.XLOOKUP(_xlfn.CONCAT(10,"-",$A354, "-", "A"), PlayerData!$M:$M,PlayerData!R:R,""),
_xlfn.XLOOKUP(_xlfn.CONCAT(11,"-",$A354, "-", "A"), PlayerData!$M:$M,PlayerData!R:R,""),
_xlfn.XLOOKUP(_xlfn.CONCAT(12,"-",$A354, "-", "A"), PlayerData!$M:$M,PlayerData!R:R,""),
_xlfn.XLOOKUP(_xlfn.CONCAT(13,"-",$A354, "-", "A"), PlayerData!$M:$M,PlayerData!R:R,""),
_xlfn.XLOOKUP(_xlfn.CONCAT(14,"-",$A354, "-", "A"), PlayerData!$M:$M,PlayerData!R:R,""),
_xlfn.XLOOKUP(_xlfn.CONCAT(15,"-",$A354, "-", "A"), PlayerData!$M:$M,PlayerData!R:R,""),
_xlfn.XLOOKUP(_xlfn.CONCAT(16,"-",$A354, "-", "A"), PlayerData!$M:$M,PlayerData!R:R,""),
_xlfn.XLOOKUP(_xlfn.CONCAT(17,"-",$A354, "-", "A"), PlayerData!$M:$M,PlayerData!R:R,""),
_xlfn.XLOOKUP(_xlfn.CONCAT(18,"-",$A354, "-", "A"), PlayerData!$M:$M,PlayerData!R:R,"")))</f>
        <v>0.87000000000000011</v>
      </c>
      <c r="N354" s="134">
        <f t="shared" si="35"/>
        <v>4.545454545454545</v>
      </c>
      <c r="O354" s="134">
        <f t="shared" si="36"/>
        <v>9.0909090909090899</v>
      </c>
      <c r="P354" s="73">
        <f t="shared" si="37"/>
        <v>11.725067385444747</v>
      </c>
      <c r="Q354" s="132" cm="1">
        <f t="array" ref="Q354">IF(OR($A354=Solver!$T$12:$T$201),0,SUMPRODUCT($H354:$J354,$T$4:$V$4))</f>
        <v>10.107816711590297</v>
      </c>
      <c r="R354" s="73" cm="1">
        <f t="array" ref="R354">IF(OR($A354=Solver!$T$12:$T$201),0, SUMPRODUCT($N354:$P354, $T$4:$V$4))</f>
        <v>11.725067385444747</v>
      </c>
    </row>
    <row r="355" spans="1:18">
      <c r="A355" s="55">
        <v>353</v>
      </c>
      <c r="B355" s="55" t="str">
        <f>_xlfn.XLOOKUP($A355, PlayerData!$B$3:$B$394, PlayerData!C$3:C$394)</f>
        <v>NEW</v>
      </c>
      <c r="C355" s="55" t="str">
        <f>_xlfn.XLOOKUP($A355, PlayerData!$B$3:$B$394, PlayerData!D$3:D$394)</f>
        <v>D</v>
      </c>
      <c r="D355" s="31" t="str">
        <f>_xlfn.XLOOKUP($A355, PlayerData!$B$3:$B$394, PlayerData!E$3:E$394)</f>
        <v>Willems</v>
      </c>
      <c r="E355" s="136" cm="1">
        <f t="array" ref="E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"H"), PlayerData!$G:$G,PlayerData!H:H,""),
_xlfn.XLOOKUP(_xlfn.CONCAT(1,"-",$A355, "-", "H"), PlayerData!$G:$G,PlayerData!H:H,""),
_xlfn.XLOOKUP(_xlfn.CONCAT(2,"-",$A355, "-", "H"), PlayerData!$G:$G,PlayerData!H:H,""),
_xlfn.XLOOKUP(_xlfn.CONCAT(3,"-",$A355, "-", "H"), PlayerData!$G:$G,PlayerData!H:H,""),
_xlfn.XLOOKUP(_xlfn.CONCAT(4,"-",$A355, "-", "H"), PlayerData!$G:$G,PlayerData!H:H,""),
_xlfn.XLOOKUP(_xlfn.CONCAT(5,"-",$A355, "-", "H"), PlayerData!$G:$G,PlayerData!H:H,""),
_xlfn.XLOOKUP(_xlfn.CONCAT(6,"-",$A355, "-", "H"), PlayerData!$G:$G,PlayerData!H:H,""),
_xlfn.XLOOKUP(_xlfn.CONCAT(7,"-",$A355, "-", "H"), PlayerData!$G:$G,PlayerData!H:H,""),
_xlfn.XLOOKUP(_xlfn.CONCAT(8,"-",$A355, "-", "H"), PlayerData!$G:$G,PlayerData!H:H,""),
_xlfn.XLOOKUP(_xlfn.CONCAT(9,"-",$A355, "-", "H"), PlayerData!$G:$G,PlayerData!H:H,""),
_xlfn.XLOOKUP(_xlfn.CONCAT(10,"-",$A355, "-", "H"), PlayerData!$G:$G,PlayerData!H:H,""),
_xlfn.XLOOKUP(_xlfn.CONCAT(11,"-",$A355, "-", "H"), PlayerData!$G:$G,PlayerData!H:H,""),
_xlfn.XLOOKUP(_xlfn.CONCAT(12,"-",$A355, "-", "H"), PlayerData!$G:$G,PlayerData!H:H,""),
_xlfn.XLOOKUP(_xlfn.CONCAT(13,"-",$A355, "-", "H"), PlayerData!$G:$G,PlayerData!H:H,""),
_xlfn.XLOOKUP(_xlfn.CONCAT(14,"-",$A355, "-", "H"), PlayerData!$G:$G,PlayerData!H:H,""),
_xlfn.XLOOKUP(_xlfn.CONCAT(15,"-",$A355, "-", "H"), PlayerData!$G:$G,PlayerData!H:H,""),
_xlfn.XLOOKUP(_xlfn.CONCAT(16,"-",$A355, "-", "H"), PlayerData!$G:$G,PlayerData!H:H,""),
_xlfn.XLOOKUP(_xlfn.CONCAT(17,"-",$A355, "-", "H"), PlayerData!$G:$G,PlayerData!H:H,""),
_xlfn.XLOOKUP(_xlfn.CONCAT(18,"-",$A355, "-", "H"), PlayerData!$G:$G,PlayerData!H:H,"")))</f>
        <v>0.33</v>
      </c>
      <c r="F355" s="136" cm="1">
        <f t="array" ref="F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"H"), PlayerData!$G:$G,PlayerData!I:I,""),
_xlfn.XLOOKUP(_xlfn.CONCAT(1,"-",$A355, "-", "H"), PlayerData!$G:$G,PlayerData!I:I,""),
_xlfn.XLOOKUP(_xlfn.CONCAT(2,"-",$A355, "-", "H"), PlayerData!$G:$G,PlayerData!I:I,""),
_xlfn.XLOOKUP(_xlfn.CONCAT(3,"-",$A355, "-", "H"), PlayerData!$G:$G,PlayerData!I:I,""),
_xlfn.XLOOKUP(_xlfn.CONCAT(4,"-",$A355, "-", "H"), PlayerData!$G:$G,PlayerData!I:I,""),
_xlfn.XLOOKUP(_xlfn.CONCAT(5,"-",$A355, "-", "H"), PlayerData!$G:$G,PlayerData!I:I,""),
_xlfn.XLOOKUP(_xlfn.CONCAT(6,"-",$A355, "-", "H"), PlayerData!$G:$G,PlayerData!I:I,""),
_xlfn.XLOOKUP(_xlfn.CONCAT(7,"-",$A355, "-", "H"), PlayerData!$G:$G,PlayerData!I:I,""),
_xlfn.XLOOKUP(_xlfn.CONCAT(8,"-",$A355, "-", "H"), PlayerData!$G:$G,PlayerData!I:I,""),
_xlfn.XLOOKUP(_xlfn.CONCAT(9,"-",$A355, "-", "H"), PlayerData!$G:$G,PlayerData!I:I,""),
_xlfn.XLOOKUP(_xlfn.CONCAT(10,"-",$A355, "-", "H"), PlayerData!$G:$G,PlayerData!I:I,""),
_xlfn.XLOOKUP(_xlfn.CONCAT(11,"-",$A355, "-", "H"), PlayerData!$G:$G,PlayerData!I:I,""),
_xlfn.XLOOKUP(_xlfn.CONCAT(12,"-",$A355, "-", "H"), PlayerData!$G:$G,PlayerData!I:I,""),
_xlfn.XLOOKUP(_xlfn.CONCAT(13,"-",$A355, "-", "H"), PlayerData!$G:$G,PlayerData!I:I,""),
_xlfn.XLOOKUP(_xlfn.CONCAT(14,"-",$A355, "-", "H"), PlayerData!$G:$G,PlayerData!I:I,""),
_xlfn.XLOOKUP(_xlfn.CONCAT(15,"-",$A355, "-", "H"), PlayerData!$G:$G,PlayerData!I:I,""),
_xlfn.XLOOKUP(_xlfn.CONCAT(16,"-",$A355, "-", "H"), PlayerData!$G:$G,PlayerData!I:I,""),
_xlfn.XLOOKUP(_xlfn.CONCAT(17,"-",$A355, "-", "H"), PlayerData!$G:$G,PlayerData!I:I,""),
_xlfn.XLOOKUP(_xlfn.CONCAT(18,"-",$A355, "-", "H"), PlayerData!$G:$G,PlayerData!I:I,"")))</f>
        <v>0</v>
      </c>
      <c r="G355" s="90" cm="1">
        <f t="array" ref="G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"H"), PlayerData!$G:$G,PlayerData!L:L,""),
_xlfn.XLOOKUP(_xlfn.CONCAT(1,"-",$A355, "-", "H"), PlayerData!$G:$G,PlayerData!L:L,""),
_xlfn.XLOOKUP(_xlfn.CONCAT(2,"-",$A355, "-", "H"), PlayerData!$G:$G,PlayerData!L:L,""),
_xlfn.XLOOKUP(_xlfn.CONCAT(3,"-",$A355, "-", "H"), PlayerData!$G:$G,PlayerData!L:L,""),
_xlfn.XLOOKUP(_xlfn.CONCAT(4,"-",$A355, "-", "H"), PlayerData!$G:$G,PlayerData!L:L,""),
_xlfn.XLOOKUP(_xlfn.CONCAT(5,"-",$A355, "-", "H"), PlayerData!$G:$G,PlayerData!L:L,""),
_xlfn.XLOOKUP(_xlfn.CONCAT(6,"-",$A355, "-", "H"), PlayerData!$G:$G,PlayerData!L:L,""),
_xlfn.XLOOKUP(_xlfn.CONCAT(7,"-",$A355, "-", "H"), PlayerData!$G:$G,PlayerData!L:L,""),
_xlfn.XLOOKUP(_xlfn.CONCAT(8,"-",$A355, "-", "H"), PlayerData!$G:$G,PlayerData!L:L,""),
_xlfn.XLOOKUP(_xlfn.CONCAT(9,"-",$A355, "-", "H"), PlayerData!$G:$G,PlayerData!L:L,""),
_xlfn.XLOOKUP(_xlfn.CONCAT(10,"-",$A355, "-", "H"), PlayerData!$G:$G,PlayerData!L:L,""),
_xlfn.XLOOKUP(_xlfn.CONCAT(11,"-",$A355, "-", "H"), PlayerData!$G:$G,PlayerData!L:L,""),
_xlfn.XLOOKUP(_xlfn.CONCAT(12,"-",$A355, "-", "H"), PlayerData!$G:$G,PlayerData!L:L,""),
_xlfn.XLOOKUP(_xlfn.CONCAT(13,"-",$A355, "-", "H"), PlayerData!$G:$G,PlayerData!L:L,""),
_xlfn.XLOOKUP(_xlfn.CONCAT(14,"-",$A355, "-", "H"), PlayerData!$G:$G,PlayerData!L:L,""),
_xlfn.XLOOKUP(_xlfn.CONCAT(15,"-",$A355, "-", "H"), PlayerData!$G:$G,PlayerData!L:L,""),
_xlfn.XLOOKUP(_xlfn.CONCAT(16,"-",$A355, "-", "H"), PlayerData!$G:$G,PlayerData!L:L,""),
_xlfn.XLOOKUP(_xlfn.CONCAT(17,"-",$A355, "-", "H"), PlayerData!$G:$G,PlayerData!L:L,""),
_xlfn.XLOOKUP(_xlfn.CONCAT(18,"-",$A355, "-", "H"), PlayerData!$G:$G,PlayerData!L:L,"")))</f>
        <v>0.3</v>
      </c>
      <c r="H355" s="132">
        <f t="shared" si="32"/>
        <v>7.4999999999999991</v>
      </c>
      <c r="I355" s="132">
        <f t="shared" si="33"/>
        <v>0</v>
      </c>
      <c r="J355" s="72">
        <f t="shared" si="34"/>
        <v>4.0431266846361194</v>
      </c>
      <c r="K355" s="138" cm="1">
        <f t="array" ref="K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"A"), PlayerData!$M:$M,PlayerData!N:N,""),
_xlfn.XLOOKUP(_xlfn.CONCAT(1,"-",$A355, "-", "A"), PlayerData!$M:$M,PlayerData!N:N,""),
_xlfn.XLOOKUP(_xlfn.CONCAT(2,"-",$A355, "-", "A"), PlayerData!$M:$M,PlayerData!N:N,""),
_xlfn.XLOOKUP(_xlfn.CONCAT(3,"-",$A355, "-", "A"), PlayerData!$M:$M,PlayerData!N:N,""),
_xlfn.XLOOKUP(_xlfn.CONCAT(4,"-",$A355, "-", "A"), PlayerData!$M:$M,PlayerData!N:N,""),
_xlfn.XLOOKUP(_xlfn.CONCAT(5,"-",$A355, "-", "A"), PlayerData!$M:$M,PlayerData!N:N,""),
_xlfn.XLOOKUP(_xlfn.CONCAT(6,"-",$A355, "-", "A"), PlayerData!$M:$M,PlayerData!N:N,""),
_xlfn.XLOOKUP(_xlfn.CONCAT(7,"-",$A355, "-", "A"), PlayerData!$M:$M,PlayerData!N:N,""),
_xlfn.XLOOKUP(_xlfn.CONCAT(8,"-",$A355, "-", "A"), PlayerData!$M:$M,PlayerData!N:N,""),
_xlfn.XLOOKUP(_xlfn.CONCAT(9,"-",$A355, "-", "A"), PlayerData!$M:$M,PlayerData!N:N,""),
_xlfn.XLOOKUP(_xlfn.CONCAT(10,"-",$A355, "-", "A"), PlayerData!$M:$M,PlayerData!N:N,""),
_xlfn.XLOOKUP(_xlfn.CONCAT(11,"-",$A355, "-", "A"), PlayerData!$M:$M,PlayerData!N:N,""),
_xlfn.XLOOKUP(_xlfn.CONCAT(12,"-",$A355, "-", "A"), PlayerData!$M:$M,PlayerData!N:N,""),
_xlfn.XLOOKUP(_xlfn.CONCAT(13,"-",$A355, "-", "A"), PlayerData!$M:$M,PlayerData!N:N,""),
_xlfn.XLOOKUP(_xlfn.CONCAT(14,"-",$A355, "-", "A"), PlayerData!$M:$M,PlayerData!N:N,""),
_xlfn.XLOOKUP(_xlfn.CONCAT(15,"-",$A355, "-", "A"), PlayerData!$M:$M,PlayerData!N:N,""),
_xlfn.XLOOKUP(_xlfn.CONCAT(16,"-",$A355, "-", "A"), PlayerData!$M:$M,PlayerData!N:N,""),
_xlfn.XLOOKUP(_xlfn.CONCAT(17,"-",$A355, "-", "A"), PlayerData!$M:$M,PlayerData!N:N,""),
_xlfn.XLOOKUP(_xlfn.CONCAT(18,"-",$A355, "-", "A"), PlayerData!$M:$M,PlayerData!N:N,"")))</f>
        <v>0</v>
      </c>
      <c r="L355" s="138" cm="1">
        <f t="array" ref="L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"A"), PlayerData!$M:$M,PlayerData!O:O,""),
_xlfn.XLOOKUP(_xlfn.CONCAT(1,"-",$A355, "-", "A"), PlayerData!$M:$M,PlayerData!O:O,""),
_xlfn.XLOOKUP(_xlfn.CONCAT(2,"-",$A355, "-", "A"), PlayerData!$M:$M,PlayerData!O:O,""),
_xlfn.XLOOKUP(_xlfn.CONCAT(3,"-",$A355, "-", "A"), PlayerData!$M:$M,PlayerData!O:O,""),
_xlfn.XLOOKUP(_xlfn.CONCAT(4,"-",$A355, "-", "A"), PlayerData!$M:$M,PlayerData!O:O,""),
_xlfn.XLOOKUP(_xlfn.CONCAT(5,"-",$A355, "-", "A"), PlayerData!$M:$M,PlayerData!O:O,""),
_xlfn.XLOOKUP(_xlfn.CONCAT(6,"-",$A355, "-", "A"), PlayerData!$M:$M,PlayerData!O:O,""),
_xlfn.XLOOKUP(_xlfn.CONCAT(7,"-",$A355, "-", "A"), PlayerData!$M:$M,PlayerData!O:O,""),
_xlfn.XLOOKUP(_xlfn.CONCAT(8,"-",$A355, "-", "A"), PlayerData!$M:$M,PlayerData!O:O,""),
_xlfn.XLOOKUP(_xlfn.CONCAT(9,"-",$A355, "-", "A"), PlayerData!$M:$M,PlayerData!O:O,""),
_xlfn.XLOOKUP(_xlfn.CONCAT(10,"-",$A355, "-", "A"), PlayerData!$M:$M,PlayerData!O:O,""),
_xlfn.XLOOKUP(_xlfn.CONCAT(11,"-",$A355, "-", "A"), PlayerData!$M:$M,PlayerData!O:O,""),
_xlfn.XLOOKUP(_xlfn.CONCAT(12,"-",$A355, "-", "A"), PlayerData!$M:$M,PlayerData!O:O,""),
_xlfn.XLOOKUP(_xlfn.CONCAT(13,"-",$A355, "-", "A"), PlayerData!$M:$M,PlayerData!O:O,""),
_xlfn.XLOOKUP(_xlfn.CONCAT(14,"-",$A355, "-", "A"), PlayerData!$M:$M,PlayerData!O:O,""),
_xlfn.XLOOKUP(_xlfn.CONCAT(15,"-",$A355, "-", "A"), PlayerData!$M:$M,PlayerData!O:O,""),
_xlfn.XLOOKUP(_xlfn.CONCAT(16,"-",$A355, "-", "A"), PlayerData!$M:$M,PlayerData!O:O,""),
_xlfn.XLOOKUP(_xlfn.CONCAT(17,"-",$A355, "-", "A"), PlayerData!$M:$M,PlayerData!O:O,""),
_xlfn.XLOOKUP(_xlfn.CONCAT(18,"-",$A355, "-", "A"), PlayerData!$M:$M,PlayerData!O:O,"")))</f>
        <v>0</v>
      </c>
      <c r="M355" s="96" cm="1">
        <f t="array" ref="M35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_xlfn.XLOOKUP(_xlfn.CONCAT(0,"-",$A355, "-", "A"), PlayerData!$M:$M,PlayerData!R:R,""),
_xlfn.XLOOKUP(_xlfn.CONCAT(1,"-",$A355, "-", "A"), PlayerData!$M:$M,PlayerData!R:R,""),
_xlfn.XLOOKUP(_xlfn.CONCAT(2,"-",$A355, "-", "A"), PlayerData!$M:$M,PlayerData!R:R,""),
_xlfn.XLOOKUP(_xlfn.CONCAT(3,"-",$A355, "-", "A"), PlayerData!$M:$M,PlayerData!R:R,""),
_xlfn.XLOOKUP(_xlfn.CONCAT(4,"-",$A355, "-", "A"), PlayerData!$M:$M,PlayerData!R:R,""),
_xlfn.XLOOKUP(_xlfn.CONCAT(5,"-",$A355, "-", "A"), PlayerData!$M:$M,PlayerData!R:R,""),
_xlfn.XLOOKUP(_xlfn.CONCAT(6,"-",$A355, "-", "A"), PlayerData!$M:$M,PlayerData!R:R,""),
_xlfn.XLOOKUP(_xlfn.CONCAT(7,"-",$A355, "-", "A"), PlayerData!$M:$M,PlayerData!R:R,""),
_xlfn.XLOOKUP(_xlfn.CONCAT(8,"-",$A355, "-", "A"), PlayerData!$M:$M,PlayerData!R:R,""),
_xlfn.XLOOKUP(_xlfn.CONCAT(9,"-",$A355, "-", "A"), PlayerData!$M:$M,PlayerData!R:R,""),
_xlfn.XLOOKUP(_xlfn.CONCAT(10,"-",$A355, "-", "A"), PlayerData!$M:$M,PlayerData!R:R,""),
_xlfn.XLOOKUP(_xlfn.CONCAT(11,"-",$A355, "-", "A"), PlayerData!$M:$M,PlayerData!R:R,""),
_xlfn.XLOOKUP(_xlfn.CONCAT(12,"-",$A355, "-", "A"), PlayerData!$M:$M,PlayerData!R:R,""),
_xlfn.XLOOKUP(_xlfn.CONCAT(13,"-",$A355, "-", "A"), PlayerData!$M:$M,PlayerData!R:R,""),
_xlfn.XLOOKUP(_xlfn.CONCAT(14,"-",$A355, "-", "A"), PlayerData!$M:$M,PlayerData!R:R,""),
_xlfn.XLOOKUP(_xlfn.CONCAT(15,"-",$A355, "-", "A"), PlayerData!$M:$M,PlayerData!R:R,""),
_xlfn.XLOOKUP(_xlfn.CONCAT(16,"-",$A355, "-", "A"), PlayerData!$M:$M,PlayerData!R:R,""),
_xlfn.XLOOKUP(_xlfn.CONCAT(17,"-",$A355, "-", "A"), PlayerData!$M:$M,PlayerData!R:R,""),
_xlfn.XLOOKUP(_xlfn.CONCAT(18,"-",$A355, "-", "A"), PlayerData!$M:$M,PlayerData!R:R,"")))</f>
        <v>0.21000000000000002</v>
      </c>
      <c r="N355" s="134">
        <f t="shared" si="35"/>
        <v>0</v>
      </c>
      <c r="O355" s="134">
        <f t="shared" si="36"/>
        <v>0</v>
      </c>
      <c r="P355" s="73">
        <f t="shared" si="37"/>
        <v>2.8301886792452837</v>
      </c>
      <c r="Q355" s="132" cm="1">
        <f t="array" ref="Q355">IF(OR($A355=Solver!$T$12:$T$201),0,SUMPRODUCT($H355:$J355,$T$4:$V$4))</f>
        <v>4.0431266846361194</v>
      </c>
      <c r="R355" s="73" cm="1">
        <f t="array" ref="R355">IF(OR($A355=Solver!$T$12:$T$201),0, SUMPRODUCT($N355:$P355, $T$4:$V$4))</f>
        <v>2.8301886792452837</v>
      </c>
    </row>
    <row r="356" spans="1:18">
      <c r="A356" s="55">
        <v>354</v>
      </c>
      <c r="B356" s="55">
        <f>_xlfn.XLOOKUP($A356, PlayerData!$B$3:$B$394, PlayerData!C$3:C$394)</f>
        <v>0</v>
      </c>
      <c r="C356" s="55" t="str">
        <f>_xlfn.XLOOKUP($A356, PlayerData!$B$3:$B$394, PlayerData!D$3:D$394)</f>
        <v>D</v>
      </c>
      <c r="D356" s="31" t="str">
        <f>_xlfn.XLOOKUP($A356, PlayerData!$B$3:$B$394, PlayerData!E$3:E$394)</f>
        <v>Rico</v>
      </c>
      <c r="E356" s="136" cm="1">
        <f t="array" ref="E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"H"), PlayerData!$G:$G,PlayerData!H:H,""),
_xlfn.XLOOKUP(_xlfn.CONCAT(1,"-",$A356, "-", "H"), PlayerData!$G:$G,PlayerData!H:H,""),
_xlfn.XLOOKUP(_xlfn.CONCAT(2,"-",$A356, "-", "H"), PlayerData!$G:$G,PlayerData!H:H,""),
_xlfn.XLOOKUP(_xlfn.CONCAT(3,"-",$A356, "-", "H"), PlayerData!$G:$G,PlayerData!H:H,""),
_xlfn.XLOOKUP(_xlfn.CONCAT(4,"-",$A356, "-", "H"), PlayerData!$G:$G,PlayerData!H:H,""),
_xlfn.XLOOKUP(_xlfn.CONCAT(5,"-",$A356, "-", "H"), PlayerData!$G:$G,PlayerData!H:H,""),
_xlfn.XLOOKUP(_xlfn.CONCAT(6,"-",$A356, "-", "H"), PlayerData!$G:$G,PlayerData!H:H,""),
_xlfn.XLOOKUP(_xlfn.CONCAT(7,"-",$A356, "-", "H"), PlayerData!$G:$G,PlayerData!H:H,""),
_xlfn.XLOOKUP(_xlfn.CONCAT(8,"-",$A356, "-", "H"), PlayerData!$G:$G,PlayerData!H:H,""),
_xlfn.XLOOKUP(_xlfn.CONCAT(9,"-",$A356, "-", "H"), PlayerData!$G:$G,PlayerData!H:H,""),
_xlfn.XLOOKUP(_xlfn.CONCAT(10,"-",$A356, "-", "H"), PlayerData!$G:$G,PlayerData!H:H,""),
_xlfn.XLOOKUP(_xlfn.CONCAT(11,"-",$A356, "-", "H"), PlayerData!$G:$G,PlayerData!H:H,""),
_xlfn.XLOOKUP(_xlfn.CONCAT(12,"-",$A356, "-", "H"), PlayerData!$G:$G,PlayerData!H:H,""),
_xlfn.XLOOKUP(_xlfn.CONCAT(13,"-",$A356, "-", "H"), PlayerData!$G:$G,PlayerData!H:H,""),
_xlfn.XLOOKUP(_xlfn.CONCAT(14,"-",$A356, "-", "H"), PlayerData!$G:$G,PlayerData!H:H,""),
_xlfn.XLOOKUP(_xlfn.CONCAT(15,"-",$A356, "-", "H"), PlayerData!$G:$G,PlayerData!H:H,""),
_xlfn.XLOOKUP(_xlfn.CONCAT(16,"-",$A356, "-", "H"), PlayerData!$G:$G,PlayerData!H:H,""),
_xlfn.XLOOKUP(_xlfn.CONCAT(17,"-",$A356, "-", "H"), PlayerData!$G:$G,PlayerData!H:H,""),
_xlfn.XLOOKUP(_xlfn.CONCAT(18,"-",$A356, "-", "H"), PlayerData!$G:$G,PlayerData!H:H,"")))</f>
        <v>0.2</v>
      </c>
      <c r="F356" s="136" cm="1">
        <f t="array" ref="F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"H"), PlayerData!$G:$G,PlayerData!I:I,""),
_xlfn.XLOOKUP(_xlfn.CONCAT(1,"-",$A356, "-", "H"), PlayerData!$G:$G,PlayerData!I:I,""),
_xlfn.XLOOKUP(_xlfn.CONCAT(2,"-",$A356, "-", "H"), PlayerData!$G:$G,PlayerData!I:I,""),
_xlfn.XLOOKUP(_xlfn.CONCAT(3,"-",$A356, "-", "H"), PlayerData!$G:$G,PlayerData!I:I,""),
_xlfn.XLOOKUP(_xlfn.CONCAT(4,"-",$A356, "-", "H"), PlayerData!$G:$G,PlayerData!I:I,""),
_xlfn.XLOOKUP(_xlfn.CONCAT(5,"-",$A356, "-", "H"), PlayerData!$G:$G,PlayerData!I:I,""),
_xlfn.XLOOKUP(_xlfn.CONCAT(6,"-",$A356, "-", "H"), PlayerData!$G:$G,PlayerData!I:I,""),
_xlfn.XLOOKUP(_xlfn.CONCAT(7,"-",$A356, "-", "H"), PlayerData!$G:$G,PlayerData!I:I,""),
_xlfn.XLOOKUP(_xlfn.CONCAT(8,"-",$A356, "-", "H"), PlayerData!$G:$G,PlayerData!I:I,""),
_xlfn.XLOOKUP(_xlfn.CONCAT(9,"-",$A356, "-", "H"), PlayerData!$G:$G,PlayerData!I:I,""),
_xlfn.XLOOKUP(_xlfn.CONCAT(10,"-",$A356, "-", "H"), PlayerData!$G:$G,PlayerData!I:I,""),
_xlfn.XLOOKUP(_xlfn.CONCAT(11,"-",$A356, "-", "H"), PlayerData!$G:$G,PlayerData!I:I,""),
_xlfn.XLOOKUP(_xlfn.CONCAT(12,"-",$A356, "-", "H"), PlayerData!$G:$G,PlayerData!I:I,""),
_xlfn.XLOOKUP(_xlfn.CONCAT(13,"-",$A356, "-", "H"), PlayerData!$G:$G,PlayerData!I:I,""),
_xlfn.XLOOKUP(_xlfn.CONCAT(14,"-",$A356, "-", "H"), PlayerData!$G:$G,PlayerData!I:I,""),
_xlfn.XLOOKUP(_xlfn.CONCAT(15,"-",$A356, "-", "H"), PlayerData!$G:$G,PlayerData!I:I,""),
_xlfn.XLOOKUP(_xlfn.CONCAT(16,"-",$A356, "-", "H"), PlayerData!$G:$G,PlayerData!I:I,""),
_xlfn.XLOOKUP(_xlfn.CONCAT(17,"-",$A356, "-", "H"), PlayerData!$G:$G,PlayerData!I:I,""),
_xlfn.XLOOKUP(_xlfn.CONCAT(18,"-",$A356, "-", "H"), PlayerData!$G:$G,PlayerData!I:I,"")))</f>
        <v>0</v>
      </c>
      <c r="G356" s="90" cm="1">
        <f t="array" ref="G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"H"), PlayerData!$G:$G,PlayerData!L:L,""),
_xlfn.XLOOKUP(_xlfn.CONCAT(1,"-",$A356, "-", "H"), PlayerData!$G:$G,PlayerData!L:L,""),
_xlfn.XLOOKUP(_xlfn.CONCAT(2,"-",$A356, "-", "H"), PlayerData!$G:$G,PlayerData!L:L,""),
_xlfn.XLOOKUP(_xlfn.CONCAT(3,"-",$A356, "-", "H"), PlayerData!$G:$G,PlayerData!L:L,""),
_xlfn.XLOOKUP(_xlfn.CONCAT(4,"-",$A356, "-", "H"), PlayerData!$G:$G,PlayerData!L:L,""),
_xlfn.XLOOKUP(_xlfn.CONCAT(5,"-",$A356, "-", "H"), PlayerData!$G:$G,PlayerData!L:L,""),
_xlfn.XLOOKUP(_xlfn.CONCAT(6,"-",$A356, "-", "H"), PlayerData!$G:$G,PlayerData!L:L,""),
_xlfn.XLOOKUP(_xlfn.CONCAT(7,"-",$A356, "-", "H"), PlayerData!$G:$G,PlayerData!L:L,""),
_xlfn.XLOOKUP(_xlfn.CONCAT(8,"-",$A356, "-", "H"), PlayerData!$G:$G,PlayerData!L:L,""),
_xlfn.XLOOKUP(_xlfn.CONCAT(9,"-",$A356, "-", "H"), PlayerData!$G:$G,PlayerData!L:L,""),
_xlfn.XLOOKUP(_xlfn.CONCAT(10,"-",$A356, "-", "H"), PlayerData!$G:$G,PlayerData!L:L,""),
_xlfn.XLOOKUP(_xlfn.CONCAT(11,"-",$A356, "-", "H"), PlayerData!$G:$G,PlayerData!L:L,""),
_xlfn.XLOOKUP(_xlfn.CONCAT(12,"-",$A356, "-", "H"), PlayerData!$G:$G,PlayerData!L:L,""),
_xlfn.XLOOKUP(_xlfn.CONCAT(13,"-",$A356, "-", "H"), PlayerData!$G:$G,PlayerData!L:L,""),
_xlfn.XLOOKUP(_xlfn.CONCAT(14,"-",$A356, "-", "H"), PlayerData!$G:$G,PlayerData!L:L,""),
_xlfn.XLOOKUP(_xlfn.CONCAT(15,"-",$A356, "-", "H"), PlayerData!$G:$G,PlayerData!L:L,""),
_xlfn.XLOOKUP(_xlfn.CONCAT(16,"-",$A356, "-", "H"), PlayerData!$G:$G,PlayerData!L:L,""),
_xlfn.XLOOKUP(_xlfn.CONCAT(17,"-",$A356, "-", "H"), PlayerData!$G:$G,PlayerData!L:L,""),
_xlfn.XLOOKUP(_xlfn.CONCAT(18,"-",$A356, "-", "H"), PlayerData!$G:$G,PlayerData!L:L,"")))</f>
        <v>0.30000000000000004</v>
      </c>
      <c r="H356" s="132">
        <f t="shared" si="32"/>
        <v>4.545454545454545</v>
      </c>
      <c r="I356" s="132">
        <f t="shared" si="33"/>
        <v>0</v>
      </c>
      <c r="J356" s="72">
        <f t="shared" si="34"/>
        <v>4.0431266846361194</v>
      </c>
      <c r="K356" s="138" cm="1">
        <f t="array" ref="K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"A"), PlayerData!$M:$M,PlayerData!N:N,""),
_xlfn.XLOOKUP(_xlfn.CONCAT(1,"-",$A356, "-", "A"), PlayerData!$M:$M,PlayerData!N:N,""),
_xlfn.XLOOKUP(_xlfn.CONCAT(2,"-",$A356, "-", "A"), PlayerData!$M:$M,PlayerData!N:N,""),
_xlfn.XLOOKUP(_xlfn.CONCAT(3,"-",$A356, "-", "A"), PlayerData!$M:$M,PlayerData!N:N,""),
_xlfn.XLOOKUP(_xlfn.CONCAT(4,"-",$A356, "-", "A"), PlayerData!$M:$M,PlayerData!N:N,""),
_xlfn.XLOOKUP(_xlfn.CONCAT(5,"-",$A356, "-", "A"), PlayerData!$M:$M,PlayerData!N:N,""),
_xlfn.XLOOKUP(_xlfn.CONCAT(6,"-",$A356, "-", "A"), PlayerData!$M:$M,PlayerData!N:N,""),
_xlfn.XLOOKUP(_xlfn.CONCAT(7,"-",$A356, "-", "A"), PlayerData!$M:$M,PlayerData!N:N,""),
_xlfn.XLOOKUP(_xlfn.CONCAT(8,"-",$A356, "-", "A"), PlayerData!$M:$M,PlayerData!N:N,""),
_xlfn.XLOOKUP(_xlfn.CONCAT(9,"-",$A356, "-", "A"), PlayerData!$M:$M,PlayerData!N:N,""),
_xlfn.XLOOKUP(_xlfn.CONCAT(10,"-",$A356, "-", "A"), PlayerData!$M:$M,PlayerData!N:N,""),
_xlfn.XLOOKUP(_xlfn.CONCAT(11,"-",$A356, "-", "A"), PlayerData!$M:$M,PlayerData!N:N,""),
_xlfn.XLOOKUP(_xlfn.CONCAT(12,"-",$A356, "-", "A"), PlayerData!$M:$M,PlayerData!N:N,""),
_xlfn.XLOOKUP(_xlfn.CONCAT(13,"-",$A356, "-", "A"), PlayerData!$M:$M,PlayerData!N:N,""),
_xlfn.XLOOKUP(_xlfn.CONCAT(14,"-",$A356, "-", "A"), PlayerData!$M:$M,PlayerData!N:N,""),
_xlfn.XLOOKUP(_xlfn.CONCAT(15,"-",$A356, "-", "A"), PlayerData!$M:$M,PlayerData!N:N,""),
_xlfn.XLOOKUP(_xlfn.CONCAT(16,"-",$A356, "-", "A"), PlayerData!$M:$M,PlayerData!N:N,""),
_xlfn.XLOOKUP(_xlfn.CONCAT(17,"-",$A356, "-", "A"), PlayerData!$M:$M,PlayerData!N:N,""),
_xlfn.XLOOKUP(_xlfn.CONCAT(18,"-",$A356, "-", "A"), PlayerData!$M:$M,PlayerData!N:N,"")))</f>
        <v>0.28999999999999998</v>
      </c>
      <c r="L356" s="138" cm="1">
        <f t="array" ref="L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"A"), PlayerData!$M:$M,PlayerData!O:O,""),
_xlfn.XLOOKUP(_xlfn.CONCAT(1,"-",$A356, "-", "A"), PlayerData!$M:$M,PlayerData!O:O,""),
_xlfn.XLOOKUP(_xlfn.CONCAT(2,"-",$A356, "-", "A"), PlayerData!$M:$M,PlayerData!O:O,""),
_xlfn.XLOOKUP(_xlfn.CONCAT(3,"-",$A356, "-", "A"), PlayerData!$M:$M,PlayerData!O:O,""),
_xlfn.XLOOKUP(_xlfn.CONCAT(4,"-",$A356, "-", "A"), PlayerData!$M:$M,PlayerData!O:O,""),
_xlfn.XLOOKUP(_xlfn.CONCAT(5,"-",$A356, "-", "A"), PlayerData!$M:$M,PlayerData!O:O,""),
_xlfn.XLOOKUP(_xlfn.CONCAT(6,"-",$A356, "-", "A"), PlayerData!$M:$M,PlayerData!O:O,""),
_xlfn.XLOOKUP(_xlfn.CONCAT(7,"-",$A356, "-", "A"), PlayerData!$M:$M,PlayerData!O:O,""),
_xlfn.XLOOKUP(_xlfn.CONCAT(8,"-",$A356, "-", "A"), PlayerData!$M:$M,PlayerData!O:O,""),
_xlfn.XLOOKUP(_xlfn.CONCAT(9,"-",$A356, "-", "A"), PlayerData!$M:$M,PlayerData!O:O,""),
_xlfn.XLOOKUP(_xlfn.CONCAT(10,"-",$A356, "-", "A"), PlayerData!$M:$M,PlayerData!O:O,""),
_xlfn.XLOOKUP(_xlfn.CONCAT(11,"-",$A356, "-", "A"), PlayerData!$M:$M,PlayerData!O:O,""),
_xlfn.XLOOKUP(_xlfn.CONCAT(12,"-",$A356, "-", "A"), PlayerData!$M:$M,PlayerData!O:O,""),
_xlfn.XLOOKUP(_xlfn.CONCAT(13,"-",$A356, "-", "A"), PlayerData!$M:$M,PlayerData!O:O,""),
_xlfn.XLOOKUP(_xlfn.CONCAT(14,"-",$A356, "-", "A"), PlayerData!$M:$M,PlayerData!O:O,""),
_xlfn.XLOOKUP(_xlfn.CONCAT(15,"-",$A356, "-", "A"), PlayerData!$M:$M,PlayerData!O:O,""),
_xlfn.XLOOKUP(_xlfn.CONCAT(16,"-",$A356, "-", "A"), PlayerData!$M:$M,PlayerData!O:O,""),
_xlfn.XLOOKUP(_xlfn.CONCAT(17,"-",$A356, "-", "A"), PlayerData!$M:$M,PlayerData!O:O,""),
_xlfn.XLOOKUP(_xlfn.CONCAT(18,"-",$A356, "-", "A"), PlayerData!$M:$M,PlayerData!O:O,"")))</f>
        <v>0</v>
      </c>
      <c r="M356" s="96" cm="1">
        <f t="array" ref="M35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_xlfn.XLOOKUP(_xlfn.CONCAT(0,"-",$A356, "-", "A"), PlayerData!$M:$M,PlayerData!R:R,""),
_xlfn.XLOOKUP(_xlfn.CONCAT(1,"-",$A356, "-", "A"), PlayerData!$M:$M,PlayerData!R:R,""),
_xlfn.XLOOKUP(_xlfn.CONCAT(2,"-",$A356, "-", "A"), PlayerData!$M:$M,PlayerData!R:R,""),
_xlfn.XLOOKUP(_xlfn.CONCAT(3,"-",$A356, "-", "A"), PlayerData!$M:$M,PlayerData!R:R,""),
_xlfn.XLOOKUP(_xlfn.CONCAT(4,"-",$A356, "-", "A"), PlayerData!$M:$M,PlayerData!R:R,""),
_xlfn.XLOOKUP(_xlfn.CONCAT(5,"-",$A356, "-", "A"), PlayerData!$M:$M,PlayerData!R:R,""),
_xlfn.XLOOKUP(_xlfn.CONCAT(6,"-",$A356, "-", "A"), PlayerData!$M:$M,PlayerData!R:R,""),
_xlfn.XLOOKUP(_xlfn.CONCAT(7,"-",$A356, "-", "A"), PlayerData!$M:$M,PlayerData!R:R,""),
_xlfn.XLOOKUP(_xlfn.CONCAT(8,"-",$A356, "-", "A"), PlayerData!$M:$M,PlayerData!R:R,""),
_xlfn.XLOOKUP(_xlfn.CONCAT(9,"-",$A356, "-", "A"), PlayerData!$M:$M,PlayerData!R:R,""),
_xlfn.XLOOKUP(_xlfn.CONCAT(10,"-",$A356, "-", "A"), PlayerData!$M:$M,PlayerData!R:R,""),
_xlfn.XLOOKUP(_xlfn.CONCAT(11,"-",$A356, "-", "A"), PlayerData!$M:$M,PlayerData!R:R,""),
_xlfn.XLOOKUP(_xlfn.CONCAT(12,"-",$A356, "-", "A"), PlayerData!$M:$M,PlayerData!R:R,""),
_xlfn.XLOOKUP(_xlfn.CONCAT(13,"-",$A356, "-", "A"), PlayerData!$M:$M,PlayerData!R:R,""),
_xlfn.XLOOKUP(_xlfn.CONCAT(14,"-",$A356, "-", "A"), PlayerData!$M:$M,PlayerData!R:R,""),
_xlfn.XLOOKUP(_xlfn.CONCAT(15,"-",$A356, "-", "A"), PlayerData!$M:$M,PlayerData!R:R,""),
_xlfn.XLOOKUP(_xlfn.CONCAT(16,"-",$A356, "-", "A"), PlayerData!$M:$M,PlayerData!R:R,""),
_xlfn.XLOOKUP(_xlfn.CONCAT(17,"-",$A356, "-", "A"), PlayerData!$M:$M,PlayerData!R:R,""),
_xlfn.XLOOKUP(_xlfn.CONCAT(18,"-",$A356, "-", "A"), PlayerData!$M:$M,PlayerData!R:R,"")))</f>
        <v>0.33</v>
      </c>
      <c r="N356" s="134">
        <f t="shared" si="35"/>
        <v>6.5909090909090899</v>
      </c>
      <c r="O356" s="134">
        <f t="shared" si="36"/>
        <v>0</v>
      </c>
      <c r="P356" s="73">
        <f t="shared" si="37"/>
        <v>4.4474393530997309</v>
      </c>
      <c r="Q356" s="132" cm="1">
        <f t="array" ref="Q356">IF(OR($A356=Solver!$T$12:$T$201),0,SUMPRODUCT($H356:$J356,$T$4:$V$4))</f>
        <v>4.0431266846361194</v>
      </c>
      <c r="R356" s="73" cm="1">
        <f t="array" ref="R356">IF(OR($A356=Solver!$T$12:$T$201),0, SUMPRODUCT($N356:$P356, $T$4:$V$4))</f>
        <v>4.4474393530997309</v>
      </c>
    </row>
    <row r="357" spans="1:18">
      <c r="A357" s="55">
        <v>355</v>
      </c>
      <c r="B357" s="55">
        <f>_xlfn.XLOOKUP($A357, PlayerData!$B$3:$B$394, PlayerData!C$3:C$394)</f>
        <v>0</v>
      </c>
      <c r="C357" s="55" t="str">
        <f>_xlfn.XLOOKUP($A357, PlayerData!$B$3:$B$394, PlayerData!D$3:D$394)</f>
        <v>D</v>
      </c>
      <c r="D357" s="31" t="str">
        <f>_xlfn.XLOOKUP($A357, PlayerData!$B$3:$B$394, PlayerData!E$3:E$394)</f>
        <v>Kiko Femenía</v>
      </c>
      <c r="E357" s="136" cm="1">
        <f t="array" ref="E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"H"), PlayerData!$G:$G,PlayerData!H:H,""),
_xlfn.XLOOKUP(_xlfn.CONCAT(1,"-",$A357, "-", "H"), PlayerData!$G:$G,PlayerData!H:H,""),
_xlfn.XLOOKUP(_xlfn.CONCAT(2,"-",$A357, "-", "H"), PlayerData!$G:$G,PlayerData!H:H,""),
_xlfn.XLOOKUP(_xlfn.CONCAT(3,"-",$A357, "-", "H"), PlayerData!$G:$G,PlayerData!H:H,""),
_xlfn.XLOOKUP(_xlfn.CONCAT(4,"-",$A357, "-", "H"), PlayerData!$G:$G,PlayerData!H:H,""),
_xlfn.XLOOKUP(_xlfn.CONCAT(5,"-",$A357, "-", "H"), PlayerData!$G:$G,PlayerData!H:H,""),
_xlfn.XLOOKUP(_xlfn.CONCAT(6,"-",$A357, "-", "H"), PlayerData!$G:$G,PlayerData!H:H,""),
_xlfn.XLOOKUP(_xlfn.CONCAT(7,"-",$A357, "-", "H"), PlayerData!$G:$G,PlayerData!H:H,""),
_xlfn.XLOOKUP(_xlfn.CONCAT(8,"-",$A357, "-", "H"), PlayerData!$G:$G,PlayerData!H:H,""),
_xlfn.XLOOKUP(_xlfn.CONCAT(9,"-",$A357, "-", "H"), PlayerData!$G:$G,PlayerData!H:H,""),
_xlfn.XLOOKUP(_xlfn.CONCAT(10,"-",$A357, "-", "H"), PlayerData!$G:$G,PlayerData!H:H,""),
_xlfn.XLOOKUP(_xlfn.CONCAT(11,"-",$A357, "-", "H"), PlayerData!$G:$G,PlayerData!H:H,""),
_xlfn.XLOOKUP(_xlfn.CONCAT(12,"-",$A357, "-", "H"), PlayerData!$G:$G,PlayerData!H:H,""),
_xlfn.XLOOKUP(_xlfn.CONCAT(13,"-",$A357, "-", "H"), PlayerData!$G:$G,PlayerData!H:H,""),
_xlfn.XLOOKUP(_xlfn.CONCAT(14,"-",$A357, "-", "H"), PlayerData!$G:$G,PlayerData!H:H,""),
_xlfn.XLOOKUP(_xlfn.CONCAT(15,"-",$A357, "-", "H"), PlayerData!$G:$G,PlayerData!H:H,""),
_xlfn.XLOOKUP(_xlfn.CONCAT(16,"-",$A357, "-", "H"), PlayerData!$G:$G,PlayerData!H:H,""),
_xlfn.XLOOKUP(_xlfn.CONCAT(17,"-",$A357, "-", "H"), PlayerData!$G:$G,PlayerData!H:H,""),
_xlfn.XLOOKUP(_xlfn.CONCAT(18,"-",$A357, "-", "H"), PlayerData!$G:$G,PlayerData!H:H,"")))</f>
        <v>0</v>
      </c>
      <c r="F357" s="136" cm="1">
        <f t="array" ref="F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"H"), PlayerData!$G:$G,PlayerData!I:I,""),
_xlfn.XLOOKUP(_xlfn.CONCAT(1,"-",$A357, "-", "H"), PlayerData!$G:$G,PlayerData!I:I,""),
_xlfn.XLOOKUP(_xlfn.CONCAT(2,"-",$A357, "-", "H"), PlayerData!$G:$G,PlayerData!I:I,""),
_xlfn.XLOOKUP(_xlfn.CONCAT(3,"-",$A357, "-", "H"), PlayerData!$G:$G,PlayerData!I:I,""),
_xlfn.XLOOKUP(_xlfn.CONCAT(4,"-",$A357, "-", "H"), PlayerData!$G:$G,PlayerData!I:I,""),
_xlfn.XLOOKUP(_xlfn.CONCAT(5,"-",$A357, "-", "H"), PlayerData!$G:$G,PlayerData!I:I,""),
_xlfn.XLOOKUP(_xlfn.CONCAT(6,"-",$A357, "-", "H"), PlayerData!$G:$G,PlayerData!I:I,""),
_xlfn.XLOOKUP(_xlfn.CONCAT(7,"-",$A357, "-", "H"), PlayerData!$G:$G,PlayerData!I:I,""),
_xlfn.XLOOKUP(_xlfn.CONCAT(8,"-",$A357, "-", "H"), PlayerData!$G:$G,PlayerData!I:I,""),
_xlfn.XLOOKUP(_xlfn.CONCAT(9,"-",$A357, "-", "H"), PlayerData!$G:$G,PlayerData!I:I,""),
_xlfn.XLOOKUP(_xlfn.CONCAT(10,"-",$A357, "-", "H"), PlayerData!$G:$G,PlayerData!I:I,""),
_xlfn.XLOOKUP(_xlfn.CONCAT(11,"-",$A357, "-", "H"), PlayerData!$G:$G,PlayerData!I:I,""),
_xlfn.XLOOKUP(_xlfn.CONCAT(12,"-",$A357, "-", "H"), PlayerData!$G:$G,PlayerData!I:I,""),
_xlfn.XLOOKUP(_xlfn.CONCAT(13,"-",$A357, "-", "H"), PlayerData!$G:$G,PlayerData!I:I,""),
_xlfn.XLOOKUP(_xlfn.CONCAT(14,"-",$A357, "-", "H"), PlayerData!$G:$G,PlayerData!I:I,""),
_xlfn.XLOOKUP(_xlfn.CONCAT(15,"-",$A357, "-", "H"), PlayerData!$G:$G,PlayerData!I:I,""),
_xlfn.XLOOKUP(_xlfn.CONCAT(16,"-",$A357, "-", "H"), PlayerData!$G:$G,PlayerData!I:I,""),
_xlfn.XLOOKUP(_xlfn.CONCAT(17,"-",$A357, "-", "H"), PlayerData!$G:$G,PlayerData!I:I,""),
_xlfn.XLOOKUP(_xlfn.CONCAT(18,"-",$A357, "-", "H"), PlayerData!$G:$G,PlayerData!I:I,"")))</f>
        <v>0</v>
      </c>
      <c r="G357" s="90" cm="1">
        <f t="array" ref="G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"H"), PlayerData!$G:$G,PlayerData!L:L,""),
_xlfn.XLOOKUP(_xlfn.CONCAT(1,"-",$A357, "-", "H"), PlayerData!$G:$G,PlayerData!L:L,""),
_xlfn.XLOOKUP(_xlfn.CONCAT(2,"-",$A357, "-", "H"), PlayerData!$G:$G,PlayerData!L:L,""),
_xlfn.XLOOKUP(_xlfn.CONCAT(3,"-",$A357, "-", "H"), PlayerData!$G:$G,PlayerData!L:L,""),
_xlfn.XLOOKUP(_xlfn.CONCAT(4,"-",$A357, "-", "H"), PlayerData!$G:$G,PlayerData!L:L,""),
_xlfn.XLOOKUP(_xlfn.CONCAT(5,"-",$A357, "-", "H"), PlayerData!$G:$G,PlayerData!L:L,""),
_xlfn.XLOOKUP(_xlfn.CONCAT(6,"-",$A357, "-", "H"), PlayerData!$G:$G,PlayerData!L:L,""),
_xlfn.XLOOKUP(_xlfn.CONCAT(7,"-",$A357, "-", "H"), PlayerData!$G:$G,PlayerData!L:L,""),
_xlfn.XLOOKUP(_xlfn.CONCAT(8,"-",$A357, "-", "H"), PlayerData!$G:$G,PlayerData!L:L,""),
_xlfn.XLOOKUP(_xlfn.CONCAT(9,"-",$A357, "-", "H"), PlayerData!$G:$G,PlayerData!L:L,""),
_xlfn.XLOOKUP(_xlfn.CONCAT(10,"-",$A357, "-", "H"), PlayerData!$G:$G,PlayerData!L:L,""),
_xlfn.XLOOKUP(_xlfn.CONCAT(11,"-",$A357, "-", "H"), PlayerData!$G:$G,PlayerData!L:L,""),
_xlfn.XLOOKUP(_xlfn.CONCAT(12,"-",$A357, "-", "H"), PlayerData!$G:$G,PlayerData!L:L,""),
_xlfn.XLOOKUP(_xlfn.CONCAT(13,"-",$A357, "-", "H"), PlayerData!$G:$G,PlayerData!L:L,""),
_xlfn.XLOOKUP(_xlfn.CONCAT(14,"-",$A357, "-", "H"), PlayerData!$G:$G,PlayerData!L:L,""),
_xlfn.XLOOKUP(_xlfn.CONCAT(15,"-",$A357, "-", "H"), PlayerData!$G:$G,PlayerData!L:L,""),
_xlfn.XLOOKUP(_xlfn.CONCAT(16,"-",$A357, "-", "H"), PlayerData!$G:$G,PlayerData!L:L,""),
_xlfn.XLOOKUP(_xlfn.CONCAT(17,"-",$A357, "-", "H"), PlayerData!$G:$G,PlayerData!L:L,""),
_xlfn.XLOOKUP(_xlfn.CONCAT(18,"-",$A357, "-", "H"), PlayerData!$G:$G,PlayerData!L:L,"")))</f>
        <v>0</v>
      </c>
      <c r="H357" s="132">
        <f t="shared" si="32"/>
        <v>0</v>
      </c>
      <c r="I357" s="132">
        <f t="shared" si="33"/>
        <v>0</v>
      </c>
      <c r="J357" s="72">
        <f t="shared" si="34"/>
        <v>0</v>
      </c>
      <c r="K357" s="138" cm="1">
        <f t="array" ref="K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"A"), PlayerData!$M:$M,PlayerData!N:N,""),
_xlfn.XLOOKUP(_xlfn.CONCAT(1,"-",$A357, "-", "A"), PlayerData!$M:$M,PlayerData!N:N,""),
_xlfn.XLOOKUP(_xlfn.CONCAT(2,"-",$A357, "-", "A"), PlayerData!$M:$M,PlayerData!N:N,""),
_xlfn.XLOOKUP(_xlfn.CONCAT(3,"-",$A357, "-", "A"), PlayerData!$M:$M,PlayerData!N:N,""),
_xlfn.XLOOKUP(_xlfn.CONCAT(4,"-",$A357, "-", "A"), PlayerData!$M:$M,PlayerData!N:N,""),
_xlfn.XLOOKUP(_xlfn.CONCAT(5,"-",$A357, "-", "A"), PlayerData!$M:$M,PlayerData!N:N,""),
_xlfn.XLOOKUP(_xlfn.CONCAT(6,"-",$A357, "-", "A"), PlayerData!$M:$M,PlayerData!N:N,""),
_xlfn.XLOOKUP(_xlfn.CONCAT(7,"-",$A357, "-", "A"), PlayerData!$M:$M,PlayerData!N:N,""),
_xlfn.XLOOKUP(_xlfn.CONCAT(8,"-",$A357, "-", "A"), PlayerData!$M:$M,PlayerData!N:N,""),
_xlfn.XLOOKUP(_xlfn.CONCAT(9,"-",$A357, "-", "A"), PlayerData!$M:$M,PlayerData!N:N,""),
_xlfn.XLOOKUP(_xlfn.CONCAT(10,"-",$A357, "-", "A"), PlayerData!$M:$M,PlayerData!N:N,""),
_xlfn.XLOOKUP(_xlfn.CONCAT(11,"-",$A357, "-", "A"), PlayerData!$M:$M,PlayerData!N:N,""),
_xlfn.XLOOKUP(_xlfn.CONCAT(12,"-",$A357, "-", "A"), PlayerData!$M:$M,PlayerData!N:N,""),
_xlfn.XLOOKUP(_xlfn.CONCAT(13,"-",$A357, "-", "A"), PlayerData!$M:$M,PlayerData!N:N,""),
_xlfn.XLOOKUP(_xlfn.CONCAT(14,"-",$A357, "-", "A"), PlayerData!$M:$M,PlayerData!N:N,""),
_xlfn.XLOOKUP(_xlfn.CONCAT(15,"-",$A357, "-", "A"), PlayerData!$M:$M,PlayerData!N:N,""),
_xlfn.XLOOKUP(_xlfn.CONCAT(16,"-",$A357, "-", "A"), PlayerData!$M:$M,PlayerData!N:N,""),
_xlfn.XLOOKUP(_xlfn.CONCAT(17,"-",$A357, "-", "A"), PlayerData!$M:$M,PlayerData!N:N,""),
_xlfn.XLOOKUP(_xlfn.CONCAT(18,"-",$A357, "-", "A"), PlayerData!$M:$M,PlayerData!N:N,"")))</f>
        <v>0</v>
      </c>
      <c r="L357" s="138" cm="1">
        <f t="array" ref="L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"A"), PlayerData!$M:$M,PlayerData!O:O,""),
_xlfn.XLOOKUP(_xlfn.CONCAT(1,"-",$A357, "-", "A"), PlayerData!$M:$M,PlayerData!O:O,""),
_xlfn.XLOOKUP(_xlfn.CONCAT(2,"-",$A357, "-", "A"), PlayerData!$M:$M,PlayerData!O:O,""),
_xlfn.XLOOKUP(_xlfn.CONCAT(3,"-",$A357, "-", "A"), PlayerData!$M:$M,PlayerData!O:O,""),
_xlfn.XLOOKUP(_xlfn.CONCAT(4,"-",$A357, "-", "A"), PlayerData!$M:$M,PlayerData!O:O,""),
_xlfn.XLOOKUP(_xlfn.CONCAT(5,"-",$A357, "-", "A"), PlayerData!$M:$M,PlayerData!O:O,""),
_xlfn.XLOOKUP(_xlfn.CONCAT(6,"-",$A357, "-", "A"), PlayerData!$M:$M,PlayerData!O:O,""),
_xlfn.XLOOKUP(_xlfn.CONCAT(7,"-",$A357, "-", "A"), PlayerData!$M:$M,PlayerData!O:O,""),
_xlfn.XLOOKUP(_xlfn.CONCAT(8,"-",$A357, "-", "A"), PlayerData!$M:$M,PlayerData!O:O,""),
_xlfn.XLOOKUP(_xlfn.CONCAT(9,"-",$A357, "-", "A"), PlayerData!$M:$M,PlayerData!O:O,""),
_xlfn.XLOOKUP(_xlfn.CONCAT(10,"-",$A357, "-", "A"), PlayerData!$M:$M,PlayerData!O:O,""),
_xlfn.XLOOKUP(_xlfn.CONCAT(11,"-",$A357, "-", "A"), PlayerData!$M:$M,PlayerData!O:O,""),
_xlfn.XLOOKUP(_xlfn.CONCAT(12,"-",$A357, "-", "A"), PlayerData!$M:$M,PlayerData!O:O,""),
_xlfn.XLOOKUP(_xlfn.CONCAT(13,"-",$A357, "-", "A"), PlayerData!$M:$M,PlayerData!O:O,""),
_xlfn.XLOOKUP(_xlfn.CONCAT(14,"-",$A357, "-", "A"), PlayerData!$M:$M,PlayerData!O:O,""),
_xlfn.XLOOKUP(_xlfn.CONCAT(15,"-",$A357, "-", "A"), PlayerData!$M:$M,PlayerData!O:O,""),
_xlfn.XLOOKUP(_xlfn.CONCAT(16,"-",$A357, "-", "A"), PlayerData!$M:$M,PlayerData!O:O,""),
_xlfn.XLOOKUP(_xlfn.CONCAT(17,"-",$A357, "-", "A"), PlayerData!$M:$M,PlayerData!O:O,""),
_xlfn.XLOOKUP(_xlfn.CONCAT(18,"-",$A357, "-", "A"), PlayerData!$M:$M,PlayerData!O:O,"")))</f>
        <v>0</v>
      </c>
      <c r="M357" s="96" cm="1">
        <f t="array" ref="M35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_xlfn.XLOOKUP(_xlfn.CONCAT(0,"-",$A357, "-", "A"), PlayerData!$M:$M,PlayerData!R:R,""),
_xlfn.XLOOKUP(_xlfn.CONCAT(1,"-",$A357, "-", "A"), PlayerData!$M:$M,PlayerData!R:R,""),
_xlfn.XLOOKUP(_xlfn.CONCAT(2,"-",$A357, "-", "A"), PlayerData!$M:$M,PlayerData!R:R,""),
_xlfn.XLOOKUP(_xlfn.CONCAT(3,"-",$A357, "-", "A"), PlayerData!$M:$M,PlayerData!R:R,""),
_xlfn.XLOOKUP(_xlfn.CONCAT(4,"-",$A357, "-", "A"), PlayerData!$M:$M,PlayerData!R:R,""),
_xlfn.XLOOKUP(_xlfn.CONCAT(5,"-",$A357, "-", "A"), PlayerData!$M:$M,PlayerData!R:R,""),
_xlfn.XLOOKUP(_xlfn.CONCAT(6,"-",$A357, "-", "A"), PlayerData!$M:$M,PlayerData!R:R,""),
_xlfn.XLOOKUP(_xlfn.CONCAT(7,"-",$A357, "-", "A"), PlayerData!$M:$M,PlayerData!R:R,""),
_xlfn.XLOOKUP(_xlfn.CONCAT(8,"-",$A357, "-", "A"), PlayerData!$M:$M,PlayerData!R:R,""),
_xlfn.XLOOKUP(_xlfn.CONCAT(9,"-",$A357, "-", "A"), PlayerData!$M:$M,PlayerData!R:R,""),
_xlfn.XLOOKUP(_xlfn.CONCAT(10,"-",$A357, "-", "A"), PlayerData!$M:$M,PlayerData!R:R,""),
_xlfn.XLOOKUP(_xlfn.CONCAT(11,"-",$A357, "-", "A"), PlayerData!$M:$M,PlayerData!R:R,""),
_xlfn.XLOOKUP(_xlfn.CONCAT(12,"-",$A357, "-", "A"), PlayerData!$M:$M,PlayerData!R:R,""),
_xlfn.XLOOKUP(_xlfn.CONCAT(13,"-",$A357, "-", "A"), PlayerData!$M:$M,PlayerData!R:R,""),
_xlfn.XLOOKUP(_xlfn.CONCAT(14,"-",$A357, "-", "A"), PlayerData!$M:$M,PlayerData!R:R,""),
_xlfn.XLOOKUP(_xlfn.CONCAT(15,"-",$A357, "-", "A"), PlayerData!$M:$M,PlayerData!R:R,""),
_xlfn.XLOOKUP(_xlfn.CONCAT(16,"-",$A357, "-", "A"), PlayerData!$M:$M,PlayerData!R:R,""),
_xlfn.XLOOKUP(_xlfn.CONCAT(17,"-",$A357, "-", "A"), PlayerData!$M:$M,PlayerData!R:R,""),
_xlfn.XLOOKUP(_xlfn.CONCAT(18,"-",$A357, "-", "A"), PlayerData!$M:$M,PlayerData!R:R,"")))</f>
        <v>0.12</v>
      </c>
      <c r="N357" s="134">
        <f t="shared" si="35"/>
        <v>0</v>
      </c>
      <c r="O357" s="134">
        <f t="shared" si="36"/>
        <v>0</v>
      </c>
      <c r="P357" s="73">
        <f t="shared" si="37"/>
        <v>1.6172506738544477</v>
      </c>
      <c r="Q357" s="132" cm="1">
        <f t="array" ref="Q357">IF(OR($A357=Solver!$T$12:$T$201),0,SUMPRODUCT($H357:$J357,$T$4:$V$4))</f>
        <v>0</v>
      </c>
      <c r="R357" s="73" cm="1">
        <f t="array" ref="R357">IF(OR($A357=Solver!$T$12:$T$201),0, SUMPRODUCT($N357:$P357, $T$4:$V$4))</f>
        <v>1.6172506738544477</v>
      </c>
    </row>
    <row r="358" spans="1:18">
      <c r="A358" s="55">
        <v>356</v>
      </c>
      <c r="B358" s="55">
        <f>_xlfn.XLOOKUP($A358, PlayerData!$B$3:$B$394, PlayerData!C$3:C$394)</f>
        <v>0</v>
      </c>
      <c r="C358" s="55" t="str">
        <f>_xlfn.XLOOKUP($A358, PlayerData!$B$3:$B$394, PlayerData!D$3:D$394)</f>
        <v>D</v>
      </c>
      <c r="D358" s="31" t="str">
        <f>_xlfn.XLOOKUP($A358, PlayerData!$B$3:$B$394, PlayerData!E$3:E$394)</f>
        <v>Aarons</v>
      </c>
      <c r="E358" s="136" cm="1">
        <f t="array" ref="E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"H"), PlayerData!$G:$G,PlayerData!H:H,""),
_xlfn.XLOOKUP(_xlfn.CONCAT(1,"-",$A358, "-", "H"), PlayerData!$G:$G,PlayerData!H:H,""),
_xlfn.XLOOKUP(_xlfn.CONCAT(2,"-",$A358, "-", "H"), PlayerData!$G:$G,PlayerData!H:H,""),
_xlfn.XLOOKUP(_xlfn.CONCAT(3,"-",$A358, "-", "H"), PlayerData!$G:$G,PlayerData!H:H,""),
_xlfn.XLOOKUP(_xlfn.CONCAT(4,"-",$A358, "-", "H"), PlayerData!$G:$G,PlayerData!H:H,""),
_xlfn.XLOOKUP(_xlfn.CONCAT(5,"-",$A358, "-", "H"), PlayerData!$G:$G,PlayerData!H:H,""),
_xlfn.XLOOKUP(_xlfn.CONCAT(6,"-",$A358, "-", "H"), PlayerData!$G:$G,PlayerData!H:H,""),
_xlfn.XLOOKUP(_xlfn.CONCAT(7,"-",$A358, "-", "H"), PlayerData!$G:$G,PlayerData!H:H,""),
_xlfn.XLOOKUP(_xlfn.CONCAT(8,"-",$A358, "-", "H"), PlayerData!$G:$G,PlayerData!H:H,""),
_xlfn.XLOOKUP(_xlfn.CONCAT(9,"-",$A358, "-", "H"), PlayerData!$G:$G,PlayerData!H:H,""),
_xlfn.XLOOKUP(_xlfn.CONCAT(10,"-",$A358, "-", "H"), PlayerData!$G:$G,PlayerData!H:H,""),
_xlfn.XLOOKUP(_xlfn.CONCAT(11,"-",$A358, "-", "H"), PlayerData!$G:$G,PlayerData!H:H,""),
_xlfn.XLOOKUP(_xlfn.CONCAT(12,"-",$A358, "-", "H"), PlayerData!$G:$G,PlayerData!H:H,""),
_xlfn.XLOOKUP(_xlfn.CONCAT(13,"-",$A358, "-", "H"), PlayerData!$G:$G,PlayerData!H:H,""),
_xlfn.XLOOKUP(_xlfn.CONCAT(14,"-",$A358, "-", "H"), PlayerData!$G:$G,PlayerData!H:H,""),
_xlfn.XLOOKUP(_xlfn.CONCAT(15,"-",$A358, "-", "H"), PlayerData!$G:$G,PlayerData!H:H,""),
_xlfn.XLOOKUP(_xlfn.CONCAT(16,"-",$A358, "-", "H"), PlayerData!$G:$G,PlayerData!H:H,""),
_xlfn.XLOOKUP(_xlfn.CONCAT(17,"-",$A358, "-", "H"), PlayerData!$G:$G,PlayerData!H:H,""),
_xlfn.XLOOKUP(_xlfn.CONCAT(18,"-",$A358, "-", "H"), PlayerData!$G:$G,PlayerData!H:H,"")))</f>
        <v>0.1</v>
      </c>
      <c r="F358" s="136" cm="1">
        <f t="array" ref="F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"H"), PlayerData!$G:$G,PlayerData!I:I,""),
_xlfn.XLOOKUP(_xlfn.CONCAT(1,"-",$A358, "-", "H"), PlayerData!$G:$G,PlayerData!I:I,""),
_xlfn.XLOOKUP(_xlfn.CONCAT(2,"-",$A358, "-", "H"), PlayerData!$G:$G,PlayerData!I:I,""),
_xlfn.XLOOKUP(_xlfn.CONCAT(3,"-",$A358, "-", "H"), PlayerData!$G:$G,PlayerData!I:I,""),
_xlfn.XLOOKUP(_xlfn.CONCAT(4,"-",$A358, "-", "H"), PlayerData!$G:$G,PlayerData!I:I,""),
_xlfn.XLOOKUP(_xlfn.CONCAT(5,"-",$A358, "-", "H"), PlayerData!$G:$G,PlayerData!I:I,""),
_xlfn.XLOOKUP(_xlfn.CONCAT(6,"-",$A358, "-", "H"), PlayerData!$G:$G,PlayerData!I:I,""),
_xlfn.XLOOKUP(_xlfn.CONCAT(7,"-",$A358, "-", "H"), PlayerData!$G:$G,PlayerData!I:I,""),
_xlfn.XLOOKUP(_xlfn.CONCAT(8,"-",$A358, "-", "H"), PlayerData!$G:$G,PlayerData!I:I,""),
_xlfn.XLOOKUP(_xlfn.CONCAT(9,"-",$A358, "-", "H"), PlayerData!$G:$G,PlayerData!I:I,""),
_xlfn.XLOOKUP(_xlfn.CONCAT(10,"-",$A358, "-", "H"), PlayerData!$G:$G,PlayerData!I:I,""),
_xlfn.XLOOKUP(_xlfn.CONCAT(11,"-",$A358, "-", "H"), PlayerData!$G:$G,PlayerData!I:I,""),
_xlfn.XLOOKUP(_xlfn.CONCAT(12,"-",$A358, "-", "H"), PlayerData!$G:$G,PlayerData!I:I,""),
_xlfn.XLOOKUP(_xlfn.CONCAT(13,"-",$A358, "-", "H"), PlayerData!$G:$G,PlayerData!I:I,""),
_xlfn.XLOOKUP(_xlfn.CONCAT(14,"-",$A358, "-", "H"), PlayerData!$G:$G,PlayerData!I:I,""),
_xlfn.XLOOKUP(_xlfn.CONCAT(15,"-",$A358, "-", "H"), PlayerData!$G:$G,PlayerData!I:I,""),
_xlfn.XLOOKUP(_xlfn.CONCAT(16,"-",$A358, "-", "H"), PlayerData!$G:$G,PlayerData!I:I,""),
_xlfn.XLOOKUP(_xlfn.CONCAT(17,"-",$A358, "-", "H"), PlayerData!$G:$G,PlayerData!I:I,""),
_xlfn.XLOOKUP(_xlfn.CONCAT(18,"-",$A358, "-", "H"), PlayerData!$G:$G,PlayerData!I:I,"")))</f>
        <v>0</v>
      </c>
      <c r="G358" s="90" cm="1">
        <f t="array" ref="G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"H"), PlayerData!$G:$G,PlayerData!L:L,""),
_xlfn.XLOOKUP(_xlfn.CONCAT(1,"-",$A358, "-", "H"), PlayerData!$G:$G,PlayerData!L:L,""),
_xlfn.XLOOKUP(_xlfn.CONCAT(2,"-",$A358, "-", "H"), PlayerData!$G:$G,PlayerData!L:L,""),
_xlfn.XLOOKUP(_xlfn.CONCAT(3,"-",$A358, "-", "H"), PlayerData!$G:$G,PlayerData!L:L,""),
_xlfn.XLOOKUP(_xlfn.CONCAT(4,"-",$A358, "-", "H"), PlayerData!$G:$G,PlayerData!L:L,""),
_xlfn.XLOOKUP(_xlfn.CONCAT(5,"-",$A358, "-", "H"), PlayerData!$G:$G,PlayerData!L:L,""),
_xlfn.XLOOKUP(_xlfn.CONCAT(6,"-",$A358, "-", "H"), PlayerData!$G:$G,PlayerData!L:L,""),
_xlfn.XLOOKUP(_xlfn.CONCAT(7,"-",$A358, "-", "H"), PlayerData!$G:$G,PlayerData!L:L,""),
_xlfn.XLOOKUP(_xlfn.CONCAT(8,"-",$A358, "-", "H"), PlayerData!$G:$G,PlayerData!L:L,""),
_xlfn.XLOOKUP(_xlfn.CONCAT(9,"-",$A358, "-", "H"), PlayerData!$G:$G,PlayerData!L:L,""),
_xlfn.XLOOKUP(_xlfn.CONCAT(10,"-",$A358, "-", "H"), PlayerData!$G:$G,PlayerData!L:L,""),
_xlfn.XLOOKUP(_xlfn.CONCAT(11,"-",$A358, "-", "H"), PlayerData!$G:$G,PlayerData!L:L,""),
_xlfn.XLOOKUP(_xlfn.CONCAT(12,"-",$A358, "-", "H"), PlayerData!$G:$G,PlayerData!L:L,""),
_xlfn.XLOOKUP(_xlfn.CONCAT(13,"-",$A358, "-", "H"), PlayerData!$G:$G,PlayerData!L:L,""),
_xlfn.XLOOKUP(_xlfn.CONCAT(14,"-",$A358, "-", "H"), PlayerData!$G:$G,PlayerData!L:L,""),
_xlfn.XLOOKUP(_xlfn.CONCAT(15,"-",$A358, "-", "H"), PlayerData!$G:$G,PlayerData!L:L,""),
_xlfn.XLOOKUP(_xlfn.CONCAT(16,"-",$A358, "-", "H"), PlayerData!$G:$G,PlayerData!L:L,""),
_xlfn.XLOOKUP(_xlfn.CONCAT(17,"-",$A358, "-", "H"), PlayerData!$G:$G,PlayerData!L:L,""),
_xlfn.XLOOKUP(_xlfn.CONCAT(18,"-",$A358, "-", "H"), PlayerData!$G:$G,PlayerData!L:L,"")))</f>
        <v>0.06</v>
      </c>
      <c r="H358" s="132">
        <f t="shared" si="32"/>
        <v>2.2727272727272725</v>
      </c>
      <c r="I358" s="132">
        <f t="shared" si="33"/>
        <v>0</v>
      </c>
      <c r="J358" s="72">
        <f t="shared" si="34"/>
        <v>0.80862533692722383</v>
      </c>
      <c r="K358" s="138" cm="1">
        <f t="array" ref="K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"A"), PlayerData!$M:$M,PlayerData!N:N,""),
_xlfn.XLOOKUP(_xlfn.CONCAT(1,"-",$A358, "-", "A"), PlayerData!$M:$M,PlayerData!N:N,""),
_xlfn.XLOOKUP(_xlfn.CONCAT(2,"-",$A358, "-", "A"), PlayerData!$M:$M,PlayerData!N:N,""),
_xlfn.XLOOKUP(_xlfn.CONCAT(3,"-",$A358, "-", "A"), PlayerData!$M:$M,PlayerData!N:N,""),
_xlfn.XLOOKUP(_xlfn.CONCAT(4,"-",$A358, "-", "A"), PlayerData!$M:$M,PlayerData!N:N,""),
_xlfn.XLOOKUP(_xlfn.CONCAT(5,"-",$A358, "-", "A"), PlayerData!$M:$M,PlayerData!N:N,""),
_xlfn.XLOOKUP(_xlfn.CONCAT(6,"-",$A358, "-", "A"), PlayerData!$M:$M,PlayerData!N:N,""),
_xlfn.XLOOKUP(_xlfn.CONCAT(7,"-",$A358, "-", "A"), PlayerData!$M:$M,PlayerData!N:N,""),
_xlfn.XLOOKUP(_xlfn.CONCAT(8,"-",$A358, "-", "A"), PlayerData!$M:$M,PlayerData!N:N,""),
_xlfn.XLOOKUP(_xlfn.CONCAT(9,"-",$A358, "-", "A"), PlayerData!$M:$M,PlayerData!N:N,""),
_xlfn.XLOOKUP(_xlfn.CONCAT(10,"-",$A358, "-", "A"), PlayerData!$M:$M,PlayerData!N:N,""),
_xlfn.XLOOKUP(_xlfn.CONCAT(11,"-",$A358, "-", "A"), PlayerData!$M:$M,PlayerData!N:N,""),
_xlfn.XLOOKUP(_xlfn.CONCAT(12,"-",$A358, "-", "A"), PlayerData!$M:$M,PlayerData!N:N,""),
_xlfn.XLOOKUP(_xlfn.CONCAT(13,"-",$A358, "-", "A"), PlayerData!$M:$M,PlayerData!N:N,""),
_xlfn.XLOOKUP(_xlfn.CONCAT(14,"-",$A358, "-", "A"), PlayerData!$M:$M,PlayerData!N:N,""),
_xlfn.XLOOKUP(_xlfn.CONCAT(15,"-",$A358, "-", "A"), PlayerData!$M:$M,PlayerData!N:N,""),
_xlfn.XLOOKUP(_xlfn.CONCAT(16,"-",$A358, "-", "A"), PlayerData!$M:$M,PlayerData!N:N,""),
_xlfn.XLOOKUP(_xlfn.CONCAT(17,"-",$A358, "-", "A"), PlayerData!$M:$M,PlayerData!N:N,""),
_xlfn.XLOOKUP(_xlfn.CONCAT(18,"-",$A358, "-", "A"), PlayerData!$M:$M,PlayerData!N:N,"")))</f>
        <v>0.33</v>
      </c>
      <c r="L358" s="138" cm="1">
        <f t="array" ref="L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"A"), PlayerData!$M:$M,PlayerData!O:O,""),
_xlfn.XLOOKUP(_xlfn.CONCAT(1,"-",$A358, "-", "A"), PlayerData!$M:$M,PlayerData!O:O,""),
_xlfn.XLOOKUP(_xlfn.CONCAT(2,"-",$A358, "-", "A"), PlayerData!$M:$M,PlayerData!O:O,""),
_xlfn.XLOOKUP(_xlfn.CONCAT(3,"-",$A358, "-", "A"), PlayerData!$M:$M,PlayerData!O:O,""),
_xlfn.XLOOKUP(_xlfn.CONCAT(4,"-",$A358, "-", "A"), PlayerData!$M:$M,PlayerData!O:O,""),
_xlfn.XLOOKUP(_xlfn.CONCAT(5,"-",$A358, "-", "A"), PlayerData!$M:$M,PlayerData!O:O,""),
_xlfn.XLOOKUP(_xlfn.CONCAT(6,"-",$A358, "-", "A"), PlayerData!$M:$M,PlayerData!O:O,""),
_xlfn.XLOOKUP(_xlfn.CONCAT(7,"-",$A358, "-", "A"), PlayerData!$M:$M,PlayerData!O:O,""),
_xlfn.XLOOKUP(_xlfn.CONCAT(8,"-",$A358, "-", "A"), PlayerData!$M:$M,PlayerData!O:O,""),
_xlfn.XLOOKUP(_xlfn.CONCAT(9,"-",$A358, "-", "A"), PlayerData!$M:$M,PlayerData!O:O,""),
_xlfn.XLOOKUP(_xlfn.CONCAT(10,"-",$A358, "-", "A"), PlayerData!$M:$M,PlayerData!O:O,""),
_xlfn.XLOOKUP(_xlfn.CONCAT(11,"-",$A358, "-", "A"), PlayerData!$M:$M,PlayerData!O:O,""),
_xlfn.XLOOKUP(_xlfn.CONCAT(12,"-",$A358, "-", "A"), PlayerData!$M:$M,PlayerData!O:O,""),
_xlfn.XLOOKUP(_xlfn.CONCAT(13,"-",$A358, "-", "A"), PlayerData!$M:$M,PlayerData!O:O,""),
_xlfn.XLOOKUP(_xlfn.CONCAT(14,"-",$A358, "-", "A"), PlayerData!$M:$M,PlayerData!O:O,""),
_xlfn.XLOOKUP(_xlfn.CONCAT(15,"-",$A358, "-", "A"), PlayerData!$M:$M,PlayerData!O:O,""),
_xlfn.XLOOKUP(_xlfn.CONCAT(16,"-",$A358, "-", "A"), PlayerData!$M:$M,PlayerData!O:O,""),
_xlfn.XLOOKUP(_xlfn.CONCAT(17,"-",$A358, "-", "A"), PlayerData!$M:$M,PlayerData!O:O,""),
_xlfn.XLOOKUP(_xlfn.CONCAT(18,"-",$A358, "-", "A"), PlayerData!$M:$M,PlayerData!O:O,"")))</f>
        <v>0</v>
      </c>
      <c r="M358" s="96" cm="1">
        <f t="array" ref="M35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_xlfn.XLOOKUP(_xlfn.CONCAT(0,"-",$A358, "-", "A"), PlayerData!$M:$M,PlayerData!R:R,""),
_xlfn.XLOOKUP(_xlfn.CONCAT(1,"-",$A358, "-", "A"), PlayerData!$M:$M,PlayerData!R:R,""),
_xlfn.XLOOKUP(_xlfn.CONCAT(2,"-",$A358, "-", "A"), PlayerData!$M:$M,PlayerData!R:R,""),
_xlfn.XLOOKUP(_xlfn.CONCAT(3,"-",$A358, "-", "A"), PlayerData!$M:$M,PlayerData!R:R,""),
_xlfn.XLOOKUP(_xlfn.CONCAT(4,"-",$A358, "-", "A"), PlayerData!$M:$M,PlayerData!R:R,""),
_xlfn.XLOOKUP(_xlfn.CONCAT(5,"-",$A358, "-", "A"), PlayerData!$M:$M,PlayerData!R:R,""),
_xlfn.XLOOKUP(_xlfn.CONCAT(6,"-",$A358, "-", "A"), PlayerData!$M:$M,PlayerData!R:R,""),
_xlfn.XLOOKUP(_xlfn.CONCAT(7,"-",$A358, "-", "A"), PlayerData!$M:$M,PlayerData!R:R,""),
_xlfn.XLOOKUP(_xlfn.CONCAT(8,"-",$A358, "-", "A"), PlayerData!$M:$M,PlayerData!R:R,""),
_xlfn.XLOOKUP(_xlfn.CONCAT(9,"-",$A358, "-", "A"), PlayerData!$M:$M,PlayerData!R:R,""),
_xlfn.XLOOKUP(_xlfn.CONCAT(10,"-",$A358, "-", "A"), PlayerData!$M:$M,PlayerData!R:R,""),
_xlfn.XLOOKUP(_xlfn.CONCAT(11,"-",$A358, "-", "A"), PlayerData!$M:$M,PlayerData!R:R,""),
_xlfn.XLOOKUP(_xlfn.CONCAT(12,"-",$A358, "-", "A"), PlayerData!$M:$M,PlayerData!R:R,""),
_xlfn.XLOOKUP(_xlfn.CONCAT(13,"-",$A358, "-", "A"), PlayerData!$M:$M,PlayerData!R:R,""),
_xlfn.XLOOKUP(_xlfn.CONCAT(14,"-",$A358, "-", "A"), PlayerData!$M:$M,PlayerData!R:R,""),
_xlfn.XLOOKUP(_xlfn.CONCAT(15,"-",$A358, "-", "A"), PlayerData!$M:$M,PlayerData!R:R,""),
_xlfn.XLOOKUP(_xlfn.CONCAT(16,"-",$A358, "-", "A"), PlayerData!$M:$M,PlayerData!R:R,""),
_xlfn.XLOOKUP(_xlfn.CONCAT(17,"-",$A358, "-", "A"), PlayerData!$M:$M,PlayerData!R:R,""),
_xlfn.XLOOKUP(_xlfn.CONCAT(18,"-",$A358, "-", "A"), PlayerData!$M:$M,PlayerData!R:R,"")))</f>
        <v>0.45</v>
      </c>
      <c r="N358" s="134">
        <f t="shared" si="35"/>
        <v>7.4999999999999991</v>
      </c>
      <c r="O358" s="134">
        <f t="shared" si="36"/>
        <v>0</v>
      </c>
      <c r="P358" s="73">
        <f t="shared" si="37"/>
        <v>6.064690026954179</v>
      </c>
      <c r="Q358" s="132" cm="1">
        <f t="array" ref="Q358">IF(OR($A358=Solver!$T$12:$T$201),0,SUMPRODUCT($H358:$J358,$T$4:$V$4))</f>
        <v>0.80862533692722383</v>
      </c>
      <c r="R358" s="73" cm="1">
        <f t="array" ref="R358">IF(OR($A358=Solver!$T$12:$T$201),0, SUMPRODUCT($N358:$P358, $T$4:$V$4))</f>
        <v>6.064690026954179</v>
      </c>
    </row>
    <row r="359" spans="1:18">
      <c r="A359" s="55">
        <v>357</v>
      </c>
      <c r="B359" s="55">
        <f>_xlfn.XLOOKUP($A359, PlayerData!$B$3:$B$394, PlayerData!C$3:C$394)</f>
        <v>0</v>
      </c>
      <c r="C359" s="55" t="str">
        <f>_xlfn.XLOOKUP($A359, PlayerData!$B$3:$B$394, PlayerData!D$3:D$394)</f>
        <v>D</v>
      </c>
      <c r="D359" s="31" t="str">
        <f>_xlfn.XLOOKUP($A359, PlayerData!$B$3:$B$394, PlayerData!E$3:E$394)</f>
        <v>Cathcart</v>
      </c>
      <c r="E359" s="136" cm="1">
        <f t="array" ref="E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"H"), PlayerData!$G:$G,PlayerData!H:H,""),
_xlfn.XLOOKUP(_xlfn.CONCAT(1,"-",$A359, "-", "H"), PlayerData!$G:$G,PlayerData!H:H,""),
_xlfn.XLOOKUP(_xlfn.CONCAT(2,"-",$A359, "-", "H"), PlayerData!$G:$G,PlayerData!H:H,""),
_xlfn.XLOOKUP(_xlfn.CONCAT(3,"-",$A359, "-", "H"), PlayerData!$G:$G,PlayerData!H:H,""),
_xlfn.XLOOKUP(_xlfn.CONCAT(4,"-",$A359, "-", "H"), PlayerData!$G:$G,PlayerData!H:H,""),
_xlfn.XLOOKUP(_xlfn.CONCAT(5,"-",$A359, "-", "H"), PlayerData!$G:$G,PlayerData!H:H,""),
_xlfn.XLOOKUP(_xlfn.CONCAT(6,"-",$A359, "-", "H"), PlayerData!$G:$G,PlayerData!H:H,""),
_xlfn.XLOOKUP(_xlfn.CONCAT(7,"-",$A359, "-", "H"), PlayerData!$G:$G,PlayerData!H:H,""),
_xlfn.XLOOKUP(_xlfn.CONCAT(8,"-",$A359, "-", "H"), PlayerData!$G:$G,PlayerData!H:H,""),
_xlfn.XLOOKUP(_xlfn.CONCAT(9,"-",$A359, "-", "H"), PlayerData!$G:$G,PlayerData!H:H,""),
_xlfn.XLOOKUP(_xlfn.CONCAT(10,"-",$A359, "-", "H"), PlayerData!$G:$G,PlayerData!H:H,""),
_xlfn.XLOOKUP(_xlfn.CONCAT(11,"-",$A359, "-", "H"), PlayerData!$G:$G,PlayerData!H:H,""),
_xlfn.XLOOKUP(_xlfn.CONCAT(12,"-",$A359, "-", "H"), PlayerData!$G:$G,PlayerData!H:H,""),
_xlfn.XLOOKUP(_xlfn.CONCAT(13,"-",$A359, "-", "H"), PlayerData!$G:$G,PlayerData!H:H,""),
_xlfn.XLOOKUP(_xlfn.CONCAT(14,"-",$A359, "-", "H"), PlayerData!$G:$G,PlayerData!H:H,""),
_xlfn.XLOOKUP(_xlfn.CONCAT(15,"-",$A359, "-", "H"), PlayerData!$G:$G,PlayerData!H:H,""),
_xlfn.XLOOKUP(_xlfn.CONCAT(16,"-",$A359, "-", "H"), PlayerData!$G:$G,PlayerData!H:H,""),
_xlfn.XLOOKUP(_xlfn.CONCAT(17,"-",$A359, "-", "H"), PlayerData!$G:$G,PlayerData!H:H,""),
_xlfn.XLOOKUP(_xlfn.CONCAT(18,"-",$A359, "-", "H"), PlayerData!$G:$G,PlayerData!H:H,"")))</f>
        <v>0</v>
      </c>
      <c r="F359" s="136" cm="1">
        <f t="array" ref="F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"H"), PlayerData!$G:$G,PlayerData!I:I,""),
_xlfn.XLOOKUP(_xlfn.CONCAT(1,"-",$A359, "-", "H"), PlayerData!$G:$G,PlayerData!I:I,""),
_xlfn.XLOOKUP(_xlfn.CONCAT(2,"-",$A359, "-", "H"), PlayerData!$G:$G,PlayerData!I:I,""),
_xlfn.XLOOKUP(_xlfn.CONCAT(3,"-",$A359, "-", "H"), PlayerData!$G:$G,PlayerData!I:I,""),
_xlfn.XLOOKUP(_xlfn.CONCAT(4,"-",$A359, "-", "H"), PlayerData!$G:$G,PlayerData!I:I,""),
_xlfn.XLOOKUP(_xlfn.CONCAT(5,"-",$A359, "-", "H"), PlayerData!$G:$G,PlayerData!I:I,""),
_xlfn.XLOOKUP(_xlfn.CONCAT(6,"-",$A359, "-", "H"), PlayerData!$G:$G,PlayerData!I:I,""),
_xlfn.XLOOKUP(_xlfn.CONCAT(7,"-",$A359, "-", "H"), PlayerData!$G:$G,PlayerData!I:I,""),
_xlfn.XLOOKUP(_xlfn.CONCAT(8,"-",$A359, "-", "H"), PlayerData!$G:$G,PlayerData!I:I,""),
_xlfn.XLOOKUP(_xlfn.CONCAT(9,"-",$A359, "-", "H"), PlayerData!$G:$G,PlayerData!I:I,""),
_xlfn.XLOOKUP(_xlfn.CONCAT(10,"-",$A359, "-", "H"), PlayerData!$G:$G,PlayerData!I:I,""),
_xlfn.XLOOKUP(_xlfn.CONCAT(11,"-",$A359, "-", "H"), PlayerData!$G:$G,PlayerData!I:I,""),
_xlfn.XLOOKUP(_xlfn.CONCAT(12,"-",$A359, "-", "H"), PlayerData!$G:$G,PlayerData!I:I,""),
_xlfn.XLOOKUP(_xlfn.CONCAT(13,"-",$A359, "-", "H"), PlayerData!$G:$G,PlayerData!I:I,""),
_xlfn.XLOOKUP(_xlfn.CONCAT(14,"-",$A359, "-", "H"), PlayerData!$G:$G,PlayerData!I:I,""),
_xlfn.XLOOKUP(_xlfn.CONCAT(15,"-",$A359, "-", "H"), PlayerData!$G:$G,PlayerData!I:I,""),
_xlfn.XLOOKUP(_xlfn.CONCAT(16,"-",$A359, "-", "H"), PlayerData!$G:$G,PlayerData!I:I,""),
_xlfn.XLOOKUP(_xlfn.CONCAT(17,"-",$A359, "-", "H"), PlayerData!$G:$G,PlayerData!I:I,""),
_xlfn.XLOOKUP(_xlfn.CONCAT(18,"-",$A359, "-", "H"), PlayerData!$G:$G,PlayerData!I:I,"")))</f>
        <v>0</v>
      </c>
      <c r="G359" s="90" cm="1">
        <f t="array" ref="G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"H"), PlayerData!$G:$G,PlayerData!L:L,""),
_xlfn.XLOOKUP(_xlfn.CONCAT(1,"-",$A359, "-", "H"), PlayerData!$G:$G,PlayerData!L:L,""),
_xlfn.XLOOKUP(_xlfn.CONCAT(2,"-",$A359, "-", "H"), PlayerData!$G:$G,PlayerData!L:L,""),
_xlfn.XLOOKUP(_xlfn.CONCAT(3,"-",$A359, "-", "H"), PlayerData!$G:$G,PlayerData!L:L,""),
_xlfn.XLOOKUP(_xlfn.CONCAT(4,"-",$A359, "-", "H"), PlayerData!$G:$G,PlayerData!L:L,""),
_xlfn.XLOOKUP(_xlfn.CONCAT(5,"-",$A359, "-", "H"), PlayerData!$G:$G,PlayerData!L:L,""),
_xlfn.XLOOKUP(_xlfn.CONCAT(6,"-",$A359, "-", "H"), PlayerData!$G:$G,PlayerData!L:L,""),
_xlfn.XLOOKUP(_xlfn.CONCAT(7,"-",$A359, "-", "H"), PlayerData!$G:$G,PlayerData!L:L,""),
_xlfn.XLOOKUP(_xlfn.CONCAT(8,"-",$A359, "-", "H"), PlayerData!$G:$G,PlayerData!L:L,""),
_xlfn.XLOOKUP(_xlfn.CONCAT(9,"-",$A359, "-", "H"), PlayerData!$G:$G,PlayerData!L:L,""),
_xlfn.XLOOKUP(_xlfn.CONCAT(10,"-",$A359, "-", "H"), PlayerData!$G:$G,PlayerData!L:L,""),
_xlfn.XLOOKUP(_xlfn.CONCAT(11,"-",$A359, "-", "H"), PlayerData!$G:$G,PlayerData!L:L,""),
_xlfn.XLOOKUP(_xlfn.CONCAT(12,"-",$A359, "-", "H"), PlayerData!$G:$G,PlayerData!L:L,""),
_xlfn.XLOOKUP(_xlfn.CONCAT(13,"-",$A359, "-", "H"), PlayerData!$G:$G,PlayerData!L:L,""),
_xlfn.XLOOKUP(_xlfn.CONCAT(14,"-",$A359, "-", "H"), PlayerData!$G:$G,PlayerData!L:L,""),
_xlfn.XLOOKUP(_xlfn.CONCAT(15,"-",$A359, "-", "H"), PlayerData!$G:$G,PlayerData!L:L,""),
_xlfn.XLOOKUP(_xlfn.CONCAT(16,"-",$A359, "-", "H"), PlayerData!$G:$G,PlayerData!L:L,""),
_xlfn.XLOOKUP(_xlfn.CONCAT(17,"-",$A359, "-", "H"), PlayerData!$G:$G,PlayerData!L:L,""),
_xlfn.XLOOKUP(_xlfn.CONCAT(18,"-",$A359, "-", "H"), PlayerData!$G:$G,PlayerData!L:L,"")))</f>
        <v>0</v>
      </c>
      <c r="H359" s="132">
        <f t="shared" si="32"/>
        <v>0</v>
      </c>
      <c r="I359" s="132">
        <f t="shared" si="33"/>
        <v>0</v>
      </c>
      <c r="J359" s="72">
        <f t="shared" si="34"/>
        <v>0</v>
      </c>
      <c r="K359" s="138" cm="1">
        <f t="array" ref="K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"A"), PlayerData!$M:$M,PlayerData!N:N,""),
_xlfn.XLOOKUP(_xlfn.CONCAT(1,"-",$A359, "-", "A"), PlayerData!$M:$M,PlayerData!N:N,""),
_xlfn.XLOOKUP(_xlfn.CONCAT(2,"-",$A359, "-", "A"), PlayerData!$M:$M,PlayerData!N:N,""),
_xlfn.XLOOKUP(_xlfn.CONCAT(3,"-",$A359, "-", "A"), PlayerData!$M:$M,PlayerData!N:N,""),
_xlfn.XLOOKUP(_xlfn.CONCAT(4,"-",$A359, "-", "A"), PlayerData!$M:$M,PlayerData!N:N,""),
_xlfn.XLOOKUP(_xlfn.CONCAT(5,"-",$A359, "-", "A"), PlayerData!$M:$M,PlayerData!N:N,""),
_xlfn.XLOOKUP(_xlfn.CONCAT(6,"-",$A359, "-", "A"), PlayerData!$M:$M,PlayerData!N:N,""),
_xlfn.XLOOKUP(_xlfn.CONCAT(7,"-",$A359, "-", "A"), PlayerData!$M:$M,PlayerData!N:N,""),
_xlfn.XLOOKUP(_xlfn.CONCAT(8,"-",$A359, "-", "A"), PlayerData!$M:$M,PlayerData!N:N,""),
_xlfn.XLOOKUP(_xlfn.CONCAT(9,"-",$A359, "-", "A"), PlayerData!$M:$M,PlayerData!N:N,""),
_xlfn.XLOOKUP(_xlfn.CONCAT(10,"-",$A359, "-", "A"), PlayerData!$M:$M,PlayerData!N:N,""),
_xlfn.XLOOKUP(_xlfn.CONCAT(11,"-",$A359, "-", "A"), PlayerData!$M:$M,PlayerData!N:N,""),
_xlfn.XLOOKUP(_xlfn.CONCAT(12,"-",$A359, "-", "A"), PlayerData!$M:$M,PlayerData!N:N,""),
_xlfn.XLOOKUP(_xlfn.CONCAT(13,"-",$A359, "-", "A"), PlayerData!$M:$M,PlayerData!N:N,""),
_xlfn.XLOOKUP(_xlfn.CONCAT(14,"-",$A359, "-", "A"), PlayerData!$M:$M,PlayerData!N:N,""),
_xlfn.XLOOKUP(_xlfn.CONCAT(15,"-",$A359, "-", "A"), PlayerData!$M:$M,PlayerData!N:N,""),
_xlfn.XLOOKUP(_xlfn.CONCAT(16,"-",$A359, "-", "A"), PlayerData!$M:$M,PlayerData!N:N,""),
_xlfn.XLOOKUP(_xlfn.CONCAT(17,"-",$A359, "-", "A"), PlayerData!$M:$M,PlayerData!N:N,""),
_xlfn.XLOOKUP(_xlfn.CONCAT(18,"-",$A359, "-", "A"), PlayerData!$M:$M,PlayerData!N:N,"")))</f>
        <v>0</v>
      </c>
      <c r="L359" s="138" cm="1">
        <f t="array" ref="L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"A"), PlayerData!$M:$M,PlayerData!O:O,""),
_xlfn.XLOOKUP(_xlfn.CONCAT(1,"-",$A359, "-", "A"), PlayerData!$M:$M,PlayerData!O:O,""),
_xlfn.XLOOKUP(_xlfn.CONCAT(2,"-",$A359, "-", "A"), PlayerData!$M:$M,PlayerData!O:O,""),
_xlfn.XLOOKUP(_xlfn.CONCAT(3,"-",$A359, "-", "A"), PlayerData!$M:$M,PlayerData!O:O,""),
_xlfn.XLOOKUP(_xlfn.CONCAT(4,"-",$A359, "-", "A"), PlayerData!$M:$M,PlayerData!O:O,""),
_xlfn.XLOOKUP(_xlfn.CONCAT(5,"-",$A359, "-", "A"), PlayerData!$M:$M,PlayerData!O:O,""),
_xlfn.XLOOKUP(_xlfn.CONCAT(6,"-",$A359, "-", "A"), PlayerData!$M:$M,PlayerData!O:O,""),
_xlfn.XLOOKUP(_xlfn.CONCAT(7,"-",$A359, "-", "A"), PlayerData!$M:$M,PlayerData!O:O,""),
_xlfn.XLOOKUP(_xlfn.CONCAT(8,"-",$A359, "-", "A"), PlayerData!$M:$M,PlayerData!O:O,""),
_xlfn.XLOOKUP(_xlfn.CONCAT(9,"-",$A359, "-", "A"), PlayerData!$M:$M,PlayerData!O:O,""),
_xlfn.XLOOKUP(_xlfn.CONCAT(10,"-",$A359, "-", "A"), PlayerData!$M:$M,PlayerData!O:O,""),
_xlfn.XLOOKUP(_xlfn.CONCAT(11,"-",$A359, "-", "A"), PlayerData!$M:$M,PlayerData!O:O,""),
_xlfn.XLOOKUP(_xlfn.CONCAT(12,"-",$A359, "-", "A"), PlayerData!$M:$M,PlayerData!O:O,""),
_xlfn.XLOOKUP(_xlfn.CONCAT(13,"-",$A359, "-", "A"), PlayerData!$M:$M,PlayerData!O:O,""),
_xlfn.XLOOKUP(_xlfn.CONCAT(14,"-",$A359, "-", "A"), PlayerData!$M:$M,PlayerData!O:O,""),
_xlfn.XLOOKUP(_xlfn.CONCAT(15,"-",$A359, "-", "A"), PlayerData!$M:$M,PlayerData!O:O,""),
_xlfn.XLOOKUP(_xlfn.CONCAT(16,"-",$A359, "-", "A"), PlayerData!$M:$M,PlayerData!O:O,""),
_xlfn.XLOOKUP(_xlfn.CONCAT(17,"-",$A359, "-", "A"), PlayerData!$M:$M,PlayerData!O:O,""),
_xlfn.XLOOKUP(_xlfn.CONCAT(18,"-",$A359, "-", "A"), PlayerData!$M:$M,PlayerData!O:O,"")))</f>
        <v>0</v>
      </c>
      <c r="M359" s="96" cm="1">
        <f t="array" ref="M35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_xlfn.XLOOKUP(_xlfn.CONCAT(0,"-",$A359, "-", "A"), PlayerData!$M:$M,PlayerData!R:R,""),
_xlfn.XLOOKUP(_xlfn.CONCAT(1,"-",$A359, "-", "A"), PlayerData!$M:$M,PlayerData!R:R,""),
_xlfn.XLOOKUP(_xlfn.CONCAT(2,"-",$A359, "-", "A"), PlayerData!$M:$M,PlayerData!R:R,""),
_xlfn.XLOOKUP(_xlfn.CONCAT(3,"-",$A359, "-", "A"), PlayerData!$M:$M,PlayerData!R:R,""),
_xlfn.XLOOKUP(_xlfn.CONCAT(4,"-",$A359, "-", "A"), PlayerData!$M:$M,PlayerData!R:R,""),
_xlfn.XLOOKUP(_xlfn.CONCAT(5,"-",$A359, "-", "A"), PlayerData!$M:$M,PlayerData!R:R,""),
_xlfn.XLOOKUP(_xlfn.CONCAT(6,"-",$A359, "-", "A"), PlayerData!$M:$M,PlayerData!R:R,""),
_xlfn.XLOOKUP(_xlfn.CONCAT(7,"-",$A359, "-", "A"), PlayerData!$M:$M,PlayerData!R:R,""),
_xlfn.XLOOKUP(_xlfn.CONCAT(8,"-",$A359, "-", "A"), PlayerData!$M:$M,PlayerData!R:R,""),
_xlfn.XLOOKUP(_xlfn.CONCAT(9,"-",$A359, "-", "A"), PlayerData!$M:$M,PlayerData!R:R,""),
_xlfn.XLOOKUP(_xlfn.CONCAT(10,"-",$A359, "-", "A"), PlayerData!$M:$M,PlayerData!R:R,""),
_xlfn.XLOOKUP(_xlfn.CONCAT(11,"-",$A359, "-", "A"), PlayerData!$M:$M,PlayerData!R:R,""),
_xlfn.XLOOKUP(_xlfn.CONCAT(12,"-",$A359, "-", "A"), PlayerData!$M:$M,PlayerData!R:R,""),
_xlfn.XLOOKUP(_xlfn.CONCAT(13,"-",$A359, "-", "A"), PlayerData!$M:$M,PlayerData!R:R,""),
_xlfn.XLOOKUP(_xlfn.CONCAT(14,"-",$A359, "-", "A"), PlayerData!$M:$M,PlayerData!R:R,""),
_xlfn.XLOOKUP(_xlfn.CONCAT(15,"-",$A359, "-", "A"), PlayerData!$M:$M,PlayerData!R:R,""),
_xlfn.XLOOKUP(_xlfn.CONCAT(16,"-",$A359, "-", "A"), PlayerData!$M:$M,PlayerData!R:R,""),
_xlfn.XLOOKUP(_xlfn.CONCAT(17,"-",$A359, "-", "A"), PlayerData!$M:$M,PlayerData!R:R,""),
_xlfn.XLOOKUP(_xlfn.CONCAT(18,"-",$A359, "-", "A"), PlayerData!$M:$M,PlayerData!R:R,"")))</f>
        <v>0</v>
      </c>
      <c r="N359" s="134">
        <f t="shared" si="35"/>
        <v>0</v>
      </c>
      <c r="O359" s="134">
        <f t="shared" si="36"/>
        <v>0</v>
      </c>
      <c r="P359" s="73">
        <f t="shared" si="37"/>
        <v>0</v>
      </c>
      <c r="Q359" s="132" cm="1">
        <f t="array" ref="Q359">IF(OR($A359=Solver!$T$12:$T$201),0,SUMPRODUCT($H359:$J359,$T$4:$V$4))</f>
        <v>0</v>
      </c>
      <c r="R359" s="73" cm="1">
        <f t="array" ref="R359">IF(OR($A359=Solver!$T$12:$T$201),0, SUMPRODUCT($N359:$P359, $T$4:$V$4))</f>
        <v>0</v>
      </c>
    </row>
    <row r="360" spans="1:18">
      <c r="A360" s="55">
        <v>358</v>
      </c>
      <c r="B360" s="55" t="str">
        <f>_xlfn.XLOOKUP($A360, PlayerData!$B$3:$B$394, PlayerData!C$3:C$394)</f>
        <v>WHU</v>
      </c>
      <c r="C360" s="55" t="str">
        <f>_xlfn.XLOOKUP($A360, PlayerData!$B$3:$B$394, PlayerData!D$3:D$394)</f>
        <v>D</v>
      </c>
      <c r="D360" s="31" t="str">
        <f>_xlfn.XLOOKUP($A360, PlayerData!$B$3:$B$394, PlayerData!E$3:E$394)</f>
        <v>Zabaleta</v>
      </c>
      <c r="E360" s="136" cm="1">
        <f t="array" ref="E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"H"), PlayerData!$G:$G,PlayerData!H:H,""),
_xlfn.XLOOKUP(_xlfn.CONCAT(1,"-",$A360, "-", "H"), PlayerData!$G:$G,PlayerData!H:H,""),
_xlfn.XLOOKUP(_xlfn.CONCAT(2,"-",$A360, "-", "H"), PlayerData!$G:$G,PlayerData!H:H,""),
_xlfn.XLOOKUP(_xlfn.CONCAT(3,"-",$A360, "-", "H"), PlayerData!$G:$G,PlayerData!H:H,""),
_xlfn.XLOOKUP(_xlfn.CONCAT(4,"-",$A360, "-", "H"), PlayerData!$G:$G,PlayerData!H:H,""),
_xlfn.XLOOKUP(_xlfn.CONCAT(5,"-",$A360, "-", "H"), PlayerData!$G:$G,PlayerData!H:H,""),
_xlfn.XLOOKUP(_xlfn.CONCAT(6,"-",$A360, "-", "H"), PlayerData!$G:$G,PlayerData!H:H,""),
_xlfn.XLOOKUP(_xlfn.CONCAT(7,"-",$A360, "-", "H"), PlayerData!$G:$G,PlayerData!H:H,""),
_xlfn.XLOOKUP(_xlfn.CONCAT(8,"-",$A360, "-", "H"), PlayerData!$G:$G,PlayerData!H:H,""),
_xlfn.XLOOKUP(_xlfn.CONCAT(9,"-",$A360, "-", "H"), PlayerData!$G:$G,PlayerData!H:H,""),
_xlfn.XLOOKUP(_xlfn.CONCAT(10,"-",$A360, "-", "H"), PlayerData!$G:$G,PlayerData!H:H,""),
_xlfn.XLOOKUP(_xlfn.CONCAT(11,"-",$A360, "-", "H"), PlayerData!$G:$G,PlayerData!H:H,""),
_xlfn.XLOOKUP(_xlfn.CONCAT(12,"-",$A360, "-", "H"), PlayerData!$G:$G,PlayerData!H:H,""),
_xlfn.XLOOKUP(_xlfn.CONCAT(13,"-",$A360, "-", "H"), PlayerData!$G:$G,PlayerData!H:H,""),
_xlfn.XLOOKUP(_xlfn.CONCAT(14,"-",$A360, "-", "H"), PlayerData!$G:$G,PlayerData!H:H,""),
_xlfn.XLOOKUP(_xlfn.CONCAT(15,"-",$A360, "-", "H"), PlayerData!$G:$G,PlayerData!H:H,""),
_xlfn.XLOOKUP(_xlfn.CONCAT(16,"-",$A360, "-", "H"), PlayerData!$G:$G,PlayerData!H:H,""),
_xlfn.XLOOKUP(_xlfn.CONCAT(17,"-",$A360, "-", "H"), PlayerData!$G:$G,PlayerData!H:H,""),
_xlfn.XLOOKUP(_xlfn.CONCAT(18,"-",$A360, "-", "H"), PlayerData!$G:$G,PlayerData!H:H,"")))</f>
        <v>0</v>
      </c>
      <c r="F360" s="136" cm="1">
        <f t="array" ref="F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"H"), PlayerData!$G:$G,PlayerData!I:I,""),
_xlfn.XLOOKUP(_xlfn.CONCAT(1,"-",$A360, "-", "H"), PlayerData!$G:$G,PlayerData!I:I,""),
_xlfn.XLOOKUP(_xlfn.CONCAT(2,"-",$A360, "-", "H"), PlayerData!$G:$G,PlayerData!I:I,""),
_xlfn.XLOOKUP(_xlfn.CONCAT(3,"-",$A360, "-", "H"), PlayerData!$G:$G,PlayerData!I:I,""),
_xlfn.XLOOKUP(_xlfn.CONCAT(4,"-",$A360, "-", "H"), PlayerData!$G:$G,PlayerData!I:I,""),
_xlfn.XLOOKUP(_xlfn.CONCAT(5,"-",$A360, "-", "H"), PlayerData!$G:$G,PlayerData!I:I,""),
_xlfn.XLOOKUP(_xlfn.CONCAT(6,"-",$A360, "-", "H"), PlayerData!$G:$G,PlayerData!I:I,""),
_xlfn.XLOOKUP(_xlfn.CONCAT(7,"-",$A360, "-", "H"), PlayerData!$G:$G,PlayerData!I:I,""),
_xlfn.XLOOKUP(_xlfn.CONCAT(8,"-",$A360, "-", "H"), PlayerData!$G:$G,PlayerData!I:I,""),
_xlfn.XLOOKUP(_xlfn.CONCAT(9,"-",$A360, "-", "H"), PlayerData!$G:$G,PlayerData!I:I,""),
_xlfn.XLOOKUP(_xlfn.CONCAT(10,"-",$A360, "-", "H"), PlayerData!$G:$G,PlayerData!I:I,""),
_xlfn.XLOOKUP(_xlfn.CONCAT(11,"-",$A360, "-", "H"), PlayerData!$G:$G,PlayerData!I:I,""),
_xlfn.XLOOKUP(_xlfn.CONCAT(12,"-",$A360, "-", "H"), PlayerData!$G:$G,PlayerData!I:I,""),
_xlfn.XLOOKUP(_xlfn.CONCAT(13,"-",$A360, "-", "H"), PlayerData!$G:$G,PlayerData!I:I,""),
_xlfn.XLOOKUP(_xlfn.CONCAT(14,"-",$A360, "-", "H"), PlayerData!$G:$G,PlayerData!I:I,""),
_xlfn.XLOOKUP(_xlfn.CONCAT(15,"-",$A360, "-", "H"), PlayerData!$G:$G,PlayerData!I:I,""),
_xlfn.XLOOKUP(_xlfn.CONCAT(16,"-",$A360, "-", "H"), PlayerData!$G:$G,PlayerData!I:I,""),
_xlfn.XLOOKUP(_xlfn.CONCAT(17,"-",$A360, "-", "H"), PlayerData!$G:$G,PlayerData!I:I,""),
_xlfn.XLOOKUP(_xlfn.CONCAT(18,"-",$A360, "-", "H"), PlayerData!$G:$G,PlayerData!I:I,"")))</f>
        <v>0</v>
      </c>
      <c r="G360" s="90" cm="1">
        <f t="array" ref="G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"H"), PlayerData!$G:$G,PlayerData!L:L,""),
_xlfn.XLOOKUP(_xlfn.CONCAT(1,"-",$A360, "-", "H"), PlayerData!$G:$G,PlayerData!L:L,""),
_xlfn.XLOOKUP(_xlfn.CONCAT(2,"-",$A360, "-", "H"), PlayerData!$G:$G,PlayerData!L:L,""),
_xlfn.XLOOKUP(_xlfn.CONCAT(3,"-",$A360, "-", "H"), PlayerData!$G:$G,PlayerData!L:L,""),
_xlfn.XLOOKUP(_xlfn.CONCAT(4,"-",$A360, "-", "H"), PlayerData!$G:$G,PlayerData!L:L,""),
_xlfn.XLOOKUP(_xlfn.CONCAT(5,"-",$A360, "-", "H"), PlayerData!$G:$G,PlayerData!L:L,""),
_xlfn.XLOOKUP(_xlfn.CONCAT(6,"-",$A360, "-", "H"), PlayerData!$G:$G,PlayerData!L:L,""),
_xlfn.XLOOKUP(_xlfn.CONCAT(7,"-",$A360, "-", "H"), PlayerData!$G:$G,PlayerData!L:L,""),
_xlfn.XLOOKUP(_xlfn.CONCAT(8,"-",$A360, "-", "H"), PlayerData!$G:$G,PlayerData!L:L,""),
_xlfn.XLOOKUP(_xlfn.CONCAT(9,"-",$A360, "-", "H"), PlayerData!$G:$G,PlayerData!L:L,""),
_xlfn.XLOOKUP(_xlfn.CONCAT(10,"-",$A360, "-", "H"), PlayerData!$G:$G,PlayerData!L:L,""),
_xlfn.XLOOKUP(_xlfn.CONCAT(11,"-",$A360, "-", "H"), PlayerData!$G:$G,PlayerData!L:L,""),
_xlfn.XLOOKUP(_xlfn.CONCAT(12,"-",$A360, "-", "H"), PlayerData!$G:$G,PlayerData!L:L,""),
_xlfn.XLOOKUP(_xlfn.CONCAT(13,"-",$A360, "-", "H"), PlayerData!$G:$G,PlayerData!L:L,""),
_xlfn.XLOOKUP(_xlfn.CONCAT(14,"-",$A360, "-", "H"), PlayerData!$G:$G,PlayerData!L:L,""),
_xlfn.XLOOKUP(_xlfn.CONCAT(15,"-",$A360, "-", "H"), PlayerData!$G:$G,PlayerData!L:L,""),
_xlfn.XLOOKUP(_xlfn.CONCAT(16,"-",$A360, "-", "H"), PlayerData!$G:$G,PlayerData!L:L,""),
_xlfn.XLOOKUP(_xlfn.CONCAT(17,"-",$A360, "-", "H"), PlayerData!$G:$G,PlayerData!L:L,""),
_xlfn.XLOOKUP(_xlfn.CONCAT(18,"-",$A360, "-", "H"), PlayerData!$G:$G,PlayerData!L:L,"")))</f>
        <v>1.32</v>
      </c>
      <c r="H360" s="132">
        <f t="shared" si="32"/>
        <v>0</v>
      </c>
      <c r="I360" s="132">
        <f t="shared" si="33"/>
        <v>0</v>
      </c>
      <c r="J360" s="72">
        <f t="shared" si="34"/>
        <v>17.789757412398924</v>
      </c>
      <c r="K360" s="138" cm="1">
        <f t="array" ref="K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"A"), PlayerData!$M:$M,PlayerData!N:N,""),
_xlfn.XLOOKUP(_xlfn.CONCAT(1,"-",$A360, "-", "A"), PlayerData!$M:$M,PlayerData!N:N,""),
_xlfn.XLOOKUP(_xlfn.CONCAT(2,"-",$A360, "-", "A"), PlayerData!$M:$M,PlayerData!N:N,""),
_xlfn.XLOOKUP(_xlfn.CONCAT(3,"-",$A360, "-", "A"), PlayerData!$M:$M,PlayerData!N:N,""),
_xlfn.XLOOKUP(_xlfn.CONCAT(4,"-",$A360, "-", "A"), PlayerData!$M:$M,PlayerData!N:N,""),
_xlfn.XLOOKUP(_xlfn.CONCAT(5,"-",$A360, "-", "A"), PlayerData!$M:$M,PlayerData!N:N,""),
_xlfn.XLOOKUP(_xlfn.CONCAT(6,"-",$A360, "-", "A"), PlayerData!$M:$M,PlayerData!N:N,""),
_xlfn.XLOOKUP(_xlfn.CONCAT(7,"-",$A360, "-", "A"), PlayerData!$M:$M,PlayerData!N:N,""),
_xlfn.XLOOKUP(_xlfn.CONCAT(8,"-",$A360, "-", "A"), PlayerData!$M:$M,PlayerData!N:N,""),
_xlfn.XLOOKUP(_xlfn.CONCAT(9,"-",$A360, "-", "A"), PlayerData!$M:$M,PlayerData!N:N,""),
_xlfn.XLOOKUP(_xlfn.CONCAT(10,"-",$A360, "-", "A"), PlayerData!$M:$M,PlayerData!N:N,""),
_xlfn.XLOOKUP(_xlfn.CONCAT(11,"-",$A360, "-", "A"), PlayerData!$M:$M,PlayerData!N:N,""),
_xlfn.XLOOKUP(_xlfn.CONCAT(12,"-",$A360, "-", "A"), PlayerData!$M:$M,PlayerData!N:N,""),
_xlfn.XLOOKUP(_xlfn.CONCAT(13,"-",$A360, "-", "A"), PlayerData!$M:$M,PlayerData!N:N,""),
_xlfn.XLOOKUP(_xlfn.CONCAT(14,"-",$A360, "-", "A"), PlayerData!$M:$M,PlayerData!N:N,""),
_xlfn.XLOOKUP(_xlfn.CONCAT(15,"-",$A360, "-", "A"), PlayerData!$M:$M,PlayerData!N:N,""),
_xlfn.XLOOKUP(_xlfn.CONCAT(16,"-",$A360, "-", "A"), PlayerData!$M:$M,PlayerData!N:N,""),
_xlfn.XLOOKUP(_xlfn.CONCAT(17,"-",$A360, "-", "A"), PlayerData!$M:$M,PlayerData!N:N,""),
_xlfn.XLOOKUP(_xlfn.CONCAT(18,"-",$A360, "-", "A"), PlayerData!$M:$M,PlayerData!N:N,"")))</f>
        <v>0</v>
      </c>
      <c r="L360" s="138" cm="1">
        <f t="array" ref="L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"A"), PlayerData!$M:$M,PlayerData!O:O,""),
_xlfn.XLOOKUP(_xlfn.CONCAT(1,"-",$A360, "-", "A"), PlayerData!$M:$M,PlayerData!O:O,""),
_xlfn.XLOOKUP(_xlfn.CONCAT(2,"-",$A360, "-", "A"), PlayerData!$M:$M,PlayerData!O:O,""),
_xlfn.XLOOKUP(_xlfn.CONCAT(3,"-",$A360, "-", "A"), PlayerData!$M:$M,PlayerData!O:O,""),
_xlfn.XLOOKUP(_xlfn.CONCAT(4,"-",$A360, "-", "A"), PlayerData!$M:$M,PlayerData!O:O,""),
_xlfn.XLOOKUP(_xlfn.CONCAT(5,"-",$A360, "-", "A"), PlayerData!$M:$M,PlayerData!O:O,""),
_xlfn.XLOOKUP(_xlfn.CONCAT(6,"-",$A360, "-", "A"), PlayerData!$M:$M,PlayerData!O:O,""),
_xlfn.XLOOKUP(_xlfn.CONCAT(7,"-",$A360, "-", "A"), PlayerData!$M:$M,PlayerData!O:O,""),
_xlfn.XLOOKUP(_xlfn.CONCAT(8,"-",$A360, "-", "A"), PlayerData!$M:$M,PlayerData!O:O,""),
_xlfn.XLOOKUP(_xlfn.CONCAT(9,"-",$A360, "-", "A"), PlayerData!$M:$M,PlayerData!O:O,""),
_xlfn.XLOOKUP(_xlfn.CONCAT(10,"-",$A360, "-", "A"), PlayerData!$M:$M,PlayerData!O:O,""),
_xlfn.XLOOKUP(_xlfn.CONCAT(11,"-",$A360, "-", "A"), PlayerData!$M:$M,PlayerData!O:O,""),
_xlfn.XLOOKUP(_xlfn.CONCAT(12,"-",$A360, "-", "A"), PlayerData!$M:$M,PlayerData!O:O,""),
_xlfn.XLOOKUP(_xlfn.CONCAT(13,"-",$A360, "-", "A"), PlayerData!$M:$M,PlayerData!O:O,""),
_xlfn.XLOOKUP(_xlfn.CONCAT(14,"-",$A360, "-", "A"), PlayerData!$M:$M,PlayerData!O:O,""),
_xlfn.XLOOKUP(_xlfn.CONCAT(15,"-",$A360, "-", "A"), PlayerData!$M:$M,PlayerData!O:O,""),
_xlfn.XLOOKUP(_xlfn.CONCAT(16,"-",$A360, "-", "A"), PlayerData!$M:$M,PlayerData!O:O,""),
_xlfn.XLOOKUP(_xlfn.CONCAT(17,"-",$A360, "-", "A"), PlayerData!$M:$M,PlayerData!O:O,""),
_xlfn.XLOOKUP(_xlfn.CONCAT(18,"-",$A360, "-", "A"), PlayerData!$M:$M,PlayerData!O:O,"")))</f>
        <v>0</v>
      </c>
      <c r="M360" s="96" cm="1">
        <f t="array" ref="M36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_xlfn.XLOOKUP(_xlfn.CONCAT(0,"-",$A360, "-", "A"), PlayerData!$M:$M,PlayerData!R:R,""),
_xlfn.XLOOKUP(_xlfn.CONCAT(1,"-",$A360, "-", "A"), PlayerData!$M:$M,PlayerData!R:R,""),
_xlfn.XLOOKUP(_xlfn.CONCAT(2,"-",$A360, "-", "A"), PlayerData!$M:$M,PlayerData!R:R,""),
_xlfn.XLOOKUP(_xlfn.CONCAT(3,"-",$A360, "-", "A"), PlayerData!$M:$M,PlayerData!R:R,""),
_xlfn.XLOOKUP(_xlfn.CONCAT(4,"-",$A360, "-", "A"), PlayerData!$M:$M,PlayerData!R:R,""),
_xlfn.XLOOKUP(_xlfn.CONCAT(5,"-",$A360, "-", "A"), PlayerData!$M:$M,PlayerData!R:R,""),
_xlfn.XLOOKUP(_xlfn.CONCAT(6,"-",$A360, "-", "A"), PlayerData!$M:$M,PlayerData!R:R,""),
_xlfn.XLOOKUP(_xlfn.CONCAT(7,"-",$A360, "-", "A"), PlayerData!$M:$M,PlayerData!R:R,""),
_xlfn.XLOOKUP(_xlfn.CONCAT(8,"-",$A360, "-", "A"), PlayerData!$M:$M,PlayerData!R:R,""),
_xlfn.XLOOKUP(_xlfn.CONCAT(9,"-",$A360, "-", "A"), PlayerData!$M:$M,PlayerData!R:R,""),
_xlfn.XLOOKUP(_xlfn.CONCAT(10,"-",$A360, "-", "A"), PlayerData!$M:$M,PlayerData!R:R,""),
_xlfn.XLOOKUP(_xlfn.CONCAT(11,"-",$A360, "-", "A"), PlayerData!$M:$M,PlayerData!R:R,""),
_xlfn.XLOOKUP(_xlfn.CONCAT(12,"-",$A360, "-", "A"), PlayerData!$M:$M,PlayerData!R:R,""),
_xlfn.XLOOKUP(_xlfn.CONCAT(13,"-",$A360, "-", "A"), PlayerData!$M:$M,PlayerData!R:R,""),
_xlfn.XLOOKUP(_xlfn.CONCAT(14,"-",$A360, "-", "A"), PlayerData!$M:$M,PlayerData!R:R,""),
_xlfn.XLOOKUP(_xlfn.CONCAT(15,"-",$A360, "-", "A"), PlayerData!$M:$M,PlayerData!R:R,""),
_xlfn.XLOOKUP(_xlfn.CONCAT(16,"-",$A360, "-", "A"), PlayerData!$M:$M,PlayerData!R:R,""),
_xlfn.XLOOKUP(_xlfn.CONCAT(17,"-",$A360, "-", "A"), PlayerData!$M:$M,PlayerData!R:R,""),
_xlfn.XLOOKUP(_xlfn.CONCAT(18,"-",$A360, "-", "A"), PlayerData!$M:$M,PlayerData!R:R,"")))</f>
        <v>0</v>
      </c>
      <c r="N360" s="134">
        <f t="shared" si="35"/>
        <v>0</v>
      </c>
      <c r="O360" s="134">
        <f t="shared" si="36"/>
        <v>0</v>
      </c>
      <c r="P360" s="73">
        <f t="shared" si="37"/>
        <v>0</v>
      </c>
      <c r="Q360" s="132" cm="1">
        <f t="array" ref="Q360">IF(OR($A360=Solver!$T$12:$T$201),0,SUMPRODUCT($H360:$J360,$T$4:$V$4))</f>
        <v>17.789757412398924</v>
      </c>
      <c r="R360" s="73" cm="1">
        <f t="array" ref="R360">IF(OR($A360=Solver!$T$12:$T$201),0, SUMPRODUCT($N360:$P360, $T$4:$V$4))</f>
        <v>0</v>
      </c>
    </row>
    <row r="361" spans="1:18">
      <c r="A361" s="55">
        <v>359</v>
      </c>
      <c r="B361" s="55">
        <f>_xlfn.XLOOKUP($A361, PlayerData!$B$3:$B$394, PlayerData!C$3:C$394)</f>
        <v>0</v>
      </c>
      <c r="C361" s="55" t="str">
        <f>_xlfn.XLOOKUP($A361, PlayerData!$B$3:$B$394, PlayerData!D$3:D$394)</f>
        <v>D</v>
      </c>
      <c r="D361" s="31" t="str">
        <f>_xlfn.XLOOKUP($A361, PlayerData!$B$3:$B$394, PlayerData!E$3:E$394)</f>
        <v>Mariappa</v>
      </c>
      <c r="E361" s="136" cm="1">
        <f t="array" ref="E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"H"), PlayerData!$G:$G,PlayerData!H:H,""),
_xlfn.XLOOKUP(_xlfn.CONCAT(1,"-",$A361, "-", "H"), PlayerData!$G:$G,PlayerData!H:H,""),
_xlfn.XLOOKUP(_xlfn.CONCAT(2,"-",$A361, "-", "H"), PlayerData!$G:$G,PlayerData!H:H,""),
_xlfn.XLOOKUP(_xlfn.CONCAT(3,"-",$A361, "-", "H"), PlayerData!$G:$G,PlayerData!H:H,""),
_xlfn.XLOOKUP(_xlfn.CONCAT(4,"-",$A361, "-", "H"), PlayerData!$G:$G,PlayerData!H:H,""),
_xlfn.XLOOKUP(_xlfn.CONCAT(5,"-",$A361, "-", "H"), PlayerData!$G:$G,PlayerData!H:H,""),
_xlfn.XLOOKUP(_xlfn.CONCAT(6,"-",$A361, "-", "H"), PlayerData!$G:$G,PlayerData!H:H,""),
_xlfn.XLOOKUP(_xlfn.CONCAT(7,"-",$A361, "-", "H"), PlayerData!$G:$G,PlayerData!H:H,""),
_xlfn.XLOOKUP(_xlfn.CONCAT(8,"-",$A361, "-", "H"), PlayerData!$G:$G,PlayerData!H:H,""),
_xlfn.XLOOKUP(_xlfn.CONCAT(9,"-",$A361, "-", "H"), PlayerData!$G:$G,PlayerData!H:H,""),
_xlfn.XLOOKUP(_xlfn.CONCAT(10,"-",$A361, "-", "H"), PlayerData!$G:$G,PlayerData!H:H,""),
_xlfn.XLOOKUP(_xlfn.CONCAT(11,"-",$A361, "-", "H"), PlayerData!$G:$G,PlayerData!H:H,""),
_xlfn.XLOOKUP(_xlfn.CONCAT(12,"-",$A361, "-", "H"), PlayerData!$G:$G,PlayerData!H:H,""),
_xlfn.XLOOKUP(_xlfn.CONCAT(13,"-",$A361, "-", "H"), PlayerData!$G:$G,PlayerData!H:H,""),
_xlfn.XLOOKUP(_xlfn.CONCAT(14,"-",$A361, "-", "H"), PlayerData!$G:$G,PlayerData!H:H,""),
_xlfn.XLOOKUP(_xlfn.CONCAT(15,"-",$A361, "-", "H"), PlayerData!$G:$G,PlayerData!H:H,""),
_xlfn.XLOOKUP(_xlfn.CONCAT(16,"-",$A361, "-", "H"), PlayerData!$G:$G,PlayerData!H:H,""),
_xlfn.XLOOKUP(_xlfn.CONCAT(17,"-",$A361, "-", "H"), PlayerData!$G:$G,PlayerData!H:H,""),
_xlfn.XLOOKUP(_xlfn.CONCAT(18,"-",$A361, "-", "H"), PlayerData!$G:$G,PlayerData!H:H,"")))</f>
        <v>0.25</v>
      </c>
      <c r="F361" s="136" cm="1">
        <f t="array" ref="F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"H"), PlayerData!$G:$G,PlayerData!I:I,""),
_xlfn.XLOOKUP(_xlfn.CONCAT(1,"-",$A361, "-", "H"), PlayerData!$G:$G,PlayerData!I:I,""),
_xlfn.XLOOKUP(_xlfn.CONCAT(2,"-",$A361, "-", "H"), PlayerData!$G:$G,PlayerData!I:I,""),
_xlfn.XLOOKUP(_xlfn.CONCAT(3,"-",$A361, "-", "H"), PlayerData!$G:$G,PlayerData!I:I,""),
_xlfn.XLOOKUP(_xlfn.CONCAT(4,"-",$A361, "-", "H"), PlayerData!$G:$G,PlayerData!I:I,""),
_xlfn.XLOOKUP(_xlfn.CONCAT(5,"-",$A361, "-", "H"), PlayerData!$G:$G,PlayerData!I:I,""),
_xlfn.XLOOKUP(_xlfn.CONCAT(6,"-",$A361, "-", "H"), PlayerData!$G:$G,PlayerData!I:I,""),
_xlfn.XLOOKUP(_xlfn.CONCAT(7,"-",$A361, "-", "H"), PlayerData!$G:$G,PlayerData!I:I,""),
_xlfn.XLOOKUP(_xlfn.CONCAT(8,"-",$A361, "-", "H"), PlayerData!$G:$G,PlayerData!I:I,""),
_xlfn.XLOOKUP(_xlfn.CONCAT(9,"-",$A361, "-", "H"), PlayerData!$G:$G,PlayerData!I:I,""),
_xlfn.XLOOKUP(_xlfn.CONCAT(10,"-",$A361, "-", "H"), PlayerData!$G:$G,PlayerData!I:I,""),
_xlfn.XLOOKUP(_xlfn.CONCAT(11,"-",$A361, "-", "H"), PlayerData!$G:$G,PlayerData!I:I,""),
_xlfn.XLOOKUP(_xlfn.CONCAT(12,"-",$A361, "-", "H"), PlayerData!$G:$G,PlayerData!I:I,""),
_xlfn.XLOOKUP(_xlfn.CONCAT(13,"-",$A361, "-", "H"), PlayerData!$G:$G,PlayerData!I:I,""),
_xlfn.XLOOKUP(_xlfn.CONCAT(14,"-",$A361, "-", "H"), PlayerData!$G:$G,PlayerData!I:I,""),
_xlfn.XLOOKUP(_xlfn.CONCAT(15,"-",$A361, "-", "H"), PlayerData!$G:$G,PlayerData!I:I,""),
_xlfn.XLOOKUP(_xlfn.CONCAT(16,"-",$A361, "-", "H"), PlayerData!$G:$G,PlayerData!I:I,""),
_xlfn.XLOOKUP(_xlfn.CONCAT(17,"-",$A361, "-", "H"), PlayerData!$G:$G,PlayerData!I:I,""),
_xlfn.XLOOKUP(_xlfn.CONCAT(18,"-",$A361, "-", "H"), PlayerData!$G:$G,PlayerData!I:I,"")))</f>
        <v>0</v>
      </c>
      <c r="G361" s="90" cm="1">
        <f t="array" ref="G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"H"), PlayerData!$G:$G,PlayerData!L:L,""),
_xlfn.XLOOKUP(_xlfn.CONCAT(1,"-",$A361, "-", "H"), PlayerData!$G:$G,PlayerData!L:L,""),
_xlfn.XLOOKUP(_xlfn.CONCAT(2,"-",$A361, "-", "H"), PlayerData!$G:$G,PlayerData!L:L,""),
_xlfn.XLOOKUP(_xlfn.CONCAT(3,"-",$A361, "-", "H"), PlayerData!$G:$G,PlayerData!L:L,""),
_xlfn.XLOOKUP(_xlfn.CONCAT(4,"-",$A361, "-", "H"), PlayerData!$G:$G,PlayerData!L:L,""),
_xlfn.XLOOKUP(_xlfn.CONCAT(5,"-",$A361, "-", "H"), PlayerData!$G:$G,PlayerData!L:L,""),
_xlfn.XLOOKUP(_xlfn.CONCAT(6,"-",$A361, "-", "H"), PlayerData!$G:$G,PlayerData!L:L,""),
_xlfn.XLOOKUP(_xlfn.CONCAT(7,"-",$A361, "-", "H"), PlayerData!$G:$G,PlayerData!L:L,""),
_xlfn.XLOOKUP(_xlfn.CONCAT(8,"-",$A361, "-", "H"), PlayerData!$G:$G,PlayerData!L:L,""),
_xlfn.XLOOKUP(_xlfn.CONCAT(9,"-",$A361, "-", "H"), PlayerData!$G:$G,PlayerData!L:L,""),
_xlfn.XLOOKUP(_xlfn.CONCAT(10,"-",$A361, "-", "H"), PlayerData!$G:$G,PlayerData!L:L,""),
_xlfn.XLOOKUP(_xlfn.CONCAT(11,"-",$A361, "-", "H"), PlayerData!$G:$G,PlayerData!L:L,""),
_xlfn.XLOOKUP(_xlfn.CONCAT(12,"-",$A361, "-", "H"), PlayerData!$G:$G,PlayerData!L:L,""),
_xlfn.XLOOKUP(_xlfn.CONCAT(13,"-",$A361, "-", "H"), PlayerData!$G:$G,PlayerData!L:L,""),
_xlfn.XLOOKUP(_xlfn.CONCAT(14,"-",$A361, "-", "H"), PlayerData!$G:$G,PlayerData!L:L,""),
_xlfn.XLOOKUP(_xlfn.CONCAT(15,"-",$A361, "-", "H"), PlayerData!$G:$G,PlayerData!L:L,""),
_xlfn.XLOOKUP(_xlfn.CONCAT(16,"-",$A361, "-", "H"), PlayerData!$G:$G,PlayerData!L:L,""),
_xlfn.XLOOKUP(_xlfn.CONCAT(17,"-",$A361, "-", "H"), PlayerData!$G:$G,PlayerData!L:L,""),
_xlfn.XLOOKUP(_xlfn.CONCAT(18,"-",$A361, "-", "H"), PlayerData!$G:$G,PlayerData!L:L,"")))</f>
        <v>0</v>
      </c>
      <c r="H361" s="132">
        <f t="shared" si="32"/>
        <v>5.6818181818181817</v>
      </c>
      <c r="I361" s="132">
        <f t="shared" si="33"/>
        <v>0</v>
      </c>
      <c r="J361" s="72">
        <f t="shared" si="34"/>
        <v>0</v>
      </c>
      <c r="K361" s="138" cm="1">
        <f t="array" ref="K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"A"), PlayerData!$M:$M,PlayerData!N:N,""),
_xlfn.XLOOKUP(_xlfn.CONCAT(1,"-",$A361, "-", "A"), PlayerData!$M:$M,PlayerData!N:N,""),
_xlfn.XLOOKUP(_xlfn.CONCAT(2,"-",$A361, "-", "A"), PlayerData!$M:$M,PlayerData!N:N,""),
_xlfn.XLOOKUP(_xlfn.CONCAT(3,"-",$A361, "-", "A"), PlayerData!$M:$M,PlayerData!N:N,""),
_xlfn.XLOOKUP(_xlfn.CONCAT(4,"-",$A361, "-", "A"), PlayerData!$M:$M,PlayerData!N:N,""),
_xlfn.XLOOKUP(_xlfn.CONCAT(5,"-",$A361, "-", "A"), PlayerData!$M:$M,PlayerData!N:N,""),
_xlfn.XLOOKUP(_xlfn.CONCAT(6,"-",$A361, "-", "A"), PlayerData!$M:$M,PlayerData!N:N,""),
_xlfn.XLOOKUP(_xlfn.CONCAT(7,"-",$A361, "-", "A"), PlayerData!$M:$M,PlayerData!N:N,""),
_xlfn.XLOOKUP(_xlfn.CONCAT(8,"-",$A361, "-", "A"), PlayerData!$M:$M,PlayerData!N:N,""),
_xlfn.XLOOKUP(_xlfn.CONCAT(9,"-",$A361, "-", "A"), PlayerData!$M:$M,PlayerData!N:N,""),
_xlfn.XLOOKUP(_xlfn.CONCAT(10,"-",$A361, "-", "A"), PlayerData!$M:$M,PlayerData!N:N,""),
_xlfn.XLOOKUP(_xlfn.CONCAT(11,"-",$A361, "-", "A"), PlayerData!$M:$M,PlayerData!N:N,""),
_xlfn.XLOOKUP(_xlfn.CONCAT(12,"-",$A361, "-", "A"), PlayerData!$M:$M,PlayerData!N:N,""),
_xlfn.XLOOKUP(_xlfn.CONCAT(13,"-",$A361, "-", "A"), PlayerData!$M:$M,PlayerData!N:N,""),
_xlfn.XLOOKUP(_xlfn.CONCAT(14,"-",$A361, "-", "A"), PlayerData!$M:$M,PlayerData!N:N,""),
_xlfn.XLOOKUP(_xlfn.CONCAT(15,"-",$A361, "-", "A"), PlayerData!$M:$M,PlayerData!N:N,""),
_xlfn.XLOOKUP(_xlfn.CONCAT(16,"-",$A361, "-", "A"), PlayerData!$M:$M,PlayerData!N:N,""),
_xlfn.XLOOKUP(_xlfn.CONCAT(17,"-",$A361, "-", "A"), PlayerData!$M:$M,PlayerData!N:N,""),
_xlfn.XLOOKUP(_xlfn.CONCAT(18,"-",$A361, "-", "A"), PlayerData!$M:$M,PlayerData!N:N,"")))</f>
        <v>0</v>
      </c>
      <c r="L361" s="138" cm="1">
        <f t="array" ref="L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"A"), PlayerData!$M:$M,PlayerData!O:O,""),
_xlfn.XLOOKUP(_xlfn.CONCAT(1,"-",$A361, "-", "A"), PlayerData!$M:$M,PlayerData!O:O,""),
_xlfn.XLOOKUP(_xlfn.CONCAT(2,"-",$A361, "-", "A"), PlayerData!$M:$M,PlayerData!O:O,""),
_xlfn.XLOOKUP(_xlfn.CONCAT(3,"-",$A361, "-", "A"), PlayerData!$M:$M,PlayerData!O:O,""),
_xlfn.XLOOKUP(_xlfn.CONCAT(4,"-",$A361, "-", "A"), PlayerData!$M:$M,PlayerData!O:O,""),
_xlfn.XLOOKUP(_xlfn.CONCAT(5,"-",$A361, "-", "A"), PlayerData!$M:$M,PlayerData!O:O,""),
_xlfn.XLOOKUP(_xlfn.CONCAT(6,"-",$A361, "-", "A"), PlayerData!$M:$M,PlayerData!O:O,""),
_xlfn.XLOOKUP(_xlfn.CONCAT(7,"-",$A361, "-", "A"), PlayerData!$M:$M,PlayerData!O:O,""),
_xlfn.XLOOKUP(_xlfn.CONCAT(8,"-",$A361, "-", "A"), PlayerData!$M:$M,PlayerData!O:O,""),
_xlfn.XLOOKUP(_xlfn.CONCAT(9,"-",$A361, "-", "A"), PlayerData!$M:$M,PlayerData!O:O,""),
_xlfn.XLOOKUP(_xlfn.CONCAT(10,"-",$A361, "-", "A"), PlayerData!$M:$M,PlayerData!O:O,""),
_xlfn.XLOOKUP(_xlfn.CONCAT(11,"-",$A361, "-", "A"), PlayerData!$M:$M,PlayerData!O:O,""),
_xlfn.XLOOKUP(_xlfn.CONCAT(12,"-",$A361, "-", "A"), PlayerData!$M:$M,PlayerData!O:O,""),
_xlfn.XLOOKUP(_xlfn.CONCAT(13,"-",$A361, "-", "A"), PlayerData!$M:$M,PlayerData!O:O,""),
_xlfn.XLOOKUP(_xlfn.CONCAT(14,"-",$A361, "-", "A"), PlayerData!$M:$M,PlayerData!O:O,""),
_xlfn.XLOOKUP(_xlfn.CONCAT(15,"-",$A361, "-", "A"), PlayerData!$M:$M,PlayerData!O:O,""),
_xlfn.XLOOKUP(_xlfn.CONCAT(16,"-",$A361, "-", "A"), PlayerData!$M:$M,PlayerData!O:O,""),
_xlfn.XLOOKUP(_xlfn.CONCAT(17,"-",$A361, "-", "A"), PlayerData!$M:$M,PlayerData!O:O,""),
_xlfn.XLOOKUP(_xlfn.CONCAT(18,"-",$A361, "-", "A"), PlayerData!$M:$M,PlayerData!O:O,"")))</f>
        <v>0</v>
      </c>
      <c r="M361" s="96" cm="1">
        <f t="array" ref="M36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_xlfn.XLOOKUP(_xlfn.CONCAT(0,"-",$A361, "-", "A"), PlayerData!$M:$M,PlayerData!R:R,""),
_xlfn.XLOOKUP(_xlfn.CONCAT(1,"-",$A361, "-", "A"), PlayerData!$M:$M,PlayerData!R:R,""),
_xlfn.XLOOKUP(_xlfn.CONCAT(2,"-",$A361, "-", "A"), PlayerData!$M:$M,PlayerData!R:R,""),
_xlfn.XLOOKUP(_xlfn.CONCAT(3,"-",$A361, "-", "A"), PlayerData!$M:$M,PlayerData!R:R,""),
_xlfn.XLOOKUP(_xlfn.CONCAT(4,"-",$A361, "-", "A"), PlayerData!$M:$M,PlayerData!R:R,""),
_xlfn.XLOOKUP(_xlfn.CONCAT(5,"-",$A361, "-", "A"), PlayerData!$M:$M,PlayerData!R:R,""),
_xlfn.XLOOKUP(_xlfn.CONCAT(6,"-",$A361, "-", "A"), PlayerData!$M:$M,PlayerData!R:R,""),
_xlfn.XLOOKUP(_xlfn.CONCAT(7,"-",$A361, "-", "A"), PlayerData!$M:$M,PlayerData!R:R,""),
_xlfn.XLOOKUP(_xlfn.CONCAT(8,"-",$A361, "-", "A"), PlayerData!$M:$M,PlayerData!R:R,""),
_xlfn.XLOOKUP(_xlfn.CONCAT(9,"-",$A361, "-", "A"), PlayerData!$M:$M,PlayerData!R:R,""),
_xlfn.XLOOKUP(_xlfn.CONCAT(10,"-",$A361, "-", "A"), PlayerData!$M:$M,PlayerData!R:R,""),
_xlfn.XLOOKUP(_xlfn.CONCAT(11,"-",$A361, "-", "A"), PlayerData!$M:$M,PlayerData!R:R,""),
_xlfn.XLOOKUP(_xlfn.CONCAT(12,"-",$A361, "-", "A"), PlayerData!$M:$M,PlayerData!R:R,""),
_xlfn.XLOOKUP(_xlfn.CONCAT(13,"-",$A361, "-", "A"), PlayerData!$M:$M,PlayerData!R:R,""),
_xlfn.XLOOKUP(_xlfn.CONCAT(14,"-",$A361, "-", "A"), PlayerData!$M:$M,PlayerData!R:R,""),
_xlfn.XLOOKUP(_xlfn.CONCAT(15,"-",$A361, "-", "A"), PlayerData!$M:$M,PlayerData!R:R,""),
_xlfn.XLOOKUP(_xlfn.CONCAT(16,"-",$A361, "-", "A"), PlayerData!$M:$M,PlayerData!R:R,""),
_xlfn.XLOOKUP(_xlfn.CONCAT(17,"-",$A361, "-", "A"), PlayerData!$M:$M,PlayerData!R:R,""),
_xlfn.XLOOKUP(_xlfn.CONCAT(18,"-",$A361, "-", "A"), PlayerData!$M:$M,PlayerData!R:R,"")))</f>
        <v>0.06</v>
      </c>
      <c r="N361" s="134">
        <f t="shared" si="35"/>
        <v>0</v>
      </c>
      <c r="O361" s="134">
        <f t="shared" si="36"/>
        <v>0</v>
      </c>
      <c r="P361" s="73">
        <f t="shared" si="37"/>
        <v>0.80862533692722383</v>
      </c>
      <c r="Q361" s="132" cm="1">
        <f t="array" ref="Q361">IF(OR($A361=Solver!$T$12:$T$201),0,SUMPRODUCT($H361:$J361,$T$4:$V$4))</f>
        <v>0</v>
      </c>
      <c r="R361" s="73" cm="1">
        <f t="array" ref="R361">IF(OR($A361=Solver!$T$12:$T$201),0, SUMPRODUCT($N361:$P361, $T$4:$V$4))</f>
        <v>0.80862533692722383</v>
      </c>
    </row>
    <row r="362" spans="1:18">
      <c r="A362" s="55">
        <v>360</v>
      </c>
      <c r="B362" s="55" t="str">
        <f>_xlfn.XLOOKUP($A362, PlayerData!$B$3:$B$394, PlayerData!C$3:C$394)</f>
        <v>LIV</v>
      </c>
      <c r="C362" s="55" t="str">
        <f>_xlfn.XLOOKUP($A362, PlayerData!$B$3:$B$394, PlayerData!D$3:D$394)</f>
        <v>D</v>
      </c>
      <c r="D362" s="31" t="str">
        <f>_xlfn.XLOOKUP($A362, PlayerData!$B$3:$B$394, PlayerData!E$3:E$394)</f>
        <v>Williams Neco</v>
      </c>
      <c r="E362" s="136" cm="1">
        <f t="array" ref="E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"H"), PlayerData!$G:$G,PlayerData!H:H,""),
_xlfn.XLOOKUP(_xlfn.CONCAT(1,"-",$A362, "-", "H"), PlayerData!$G:$G,PlayerData!H:H,""),
_xlfn.XLOOKUP(_xlfn.CONCAT(2,"-",$A362, "-", "H"), PlayerData!$G:$G,PlayerData!H:H,""),
_xlfn.XLOOKUP(_xlfn.CONCAT(3,"-",$A362, "-", "H"), PlayerData!$G:$G,PlayerData!H:H,""),
_xlfn.XLOOKUP(_xlfn.CONCAT(4,"-",$A362, "-", "H"), PlayerData!$G:$G,PlayerData!H:H,""),
_xlfn.XLOOKUP(_xlfn.CONCAT(5,"-",$A362, "-", "H"), PlayerData!$G:$G,PlayerData!H:H,""),
_xlfn.XLOOKUP(_xlfn.CONCAT(6,"-",$A362, "-", "H"), PlayerData!$G:$G,PlayerData!H:H,""),
_xlfn.XLOOKUP(_xlfn.CONCAT(7,"-",$A362, "-", "H"), PlayerData!$G:$G,PlayerData!H:H,""),
_xlfn.XLOOKUP(_xlfn.CONCAT(8,"-",$A362, "-", "H"), PlayerData!$G:$G,PlayerData!H:H,""),
_xlfn.XLOOKUP(_xlfn.CONCAT(9,"-",$A362, "-", "H"), PlayerData!$G:$G,PlayerData!H:H,""),
_xlfn.XLOOKUP(_xlfn.CONCAT(10,"-",$A362, "-", "H"), PlayerData!$G:$G,PlayerData!H:H,""),
_xlfn.XLOOKUP(_xlfn.CONCAT(11,"-",$A362, "-", "H"), PlayerData!$G:$G,PlayerData!H:H,""),
_xlfn.XLOOKUP(_xlfn.CONCAT(12,"-",$A362, "-", "H"), PlayerData!$G:$G,PlayerData!H:H,""),
_xlfn.XLOOKUP(_xlfn.CONCAT(13,"-",$A362, "-", "H"), PlayerData!$G:$G,PlayerData!H:H,""),
_xlfn.XLOOKUP(_xlfn.CONCAT(14,"-",$A362, "-", "H"), PlayerData!$G:$G,PlayerData!H:H,""),
_xlfn.XLOOKUP(_xlfn.CONCAT(15,"-",$A362, "-", "H"), PlayerData!$G:$G,PlayerData!H:H,""),
_xlfn.XLOOKUP(_xlfn.CONCAT(16,"-",$A362, "-", "H"), PlayerData!$G:$G,PlayerData!H:H,""),
_xlfn.XLOOKUP(_xlfn.CONCAT(17,"-",$A362, "-", "H"), PlayerData!$G:$G,PlayerData!H:H,""),
_xlfn.XLOOKUP(_xlfn.CONCAT(18,"-",$A362, "-", "H"), PlayerData!$G:$G,PlayerData!H:H,"")))</f>
        <v>2</v>
      </c>
      <c r="F362" s="136" cm="1">
        <f t="array" ref="F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"H"), PlayerData!$G:$G,PlayerData!I:I,""),
_xlfn.XLOOKUP(_xlfn.CONCAT(1,"-",$A362, "-", "H"), PlayerData!$G:$G,PlayerData!I:I,""),
_xlfn.XLOOKUP(_xlfn.CONCAT(2,"-",$A362, "-", "H"), PlayerData!$G:$G,PlayerData!I:I,""),
_xlfn.XLOOKUP(_xlfn.CONCAT(3,"-",$A362, "-", "H"), PlayerData!$G:$G,PlayerData!I:I,""),
_xlfn.XLOOKUP(_xlfn.CONCAT(4,"-",$A362, "-", "H"), PlayerData!$G:$G,PlayerData!I:I,""),
_xlfn.XLOOKUP(_xlfn.CONCAT(5,"-",$A362, "-", "H"), PlayerData!$G:$G,PlayerData!I:I,""),
_xlfn.XLOOKUP(_xlfn.CONCAT(6,"-",$A362, "-", "H"), PlayerData!$G:$G,PlayerData!I:I,""),
_xlfn.XLOOKUP(_xlfn.CONCAT(7,"-",$A362, "-", "H"), PlayerData!$G:$G,PlayerData!I:I,""),
_xlfn.XLOOKUP(_xlfn.CONCAT(8,"-",$A362, "-", "H"), PlayerData!$G:$G,PlayerData!I:I,""),
_xlfn.XLOOKUP(_xlfn.CONCAT(9,"-",$A362, "-", "H"), PlayerData!$G:$G,PlayerData!I:I,""),
_xlfn.XLOOKUP(_xlfn.CONCAT(10,"-",$A362, "-", "H"), PlayerData!$G:$G,PlayerData!I:I,""),
_xlfn.XLOOKUP(_xlfn.CONCAT(11,"-",$A362, "-", "H"), PlayerData!$G:$G,PlayerData!I:I,""),
_xlfn.XLOOKUP(_xlfn.CONCAT(12,"-",$A362, "-", "H"), PlayerData!$G:$G,PlayerData!I:I,""),
_xlfn.XLOOKUP(_xlfn.CONCAT(13,"-",$A362, "-", "H"), PlayerData!$G:$G,PlayerData!I:I,""),
_xlfn.XLOOKUP(_xlfn.CONCAT(14,"-",$A362, "-", "H"), PlayerData!$G:$G,PlayerData!I:I,""),
_xlfn.XLOOKUP(_xlfn.CONCAT(15,"-",$A362, "-", "H"), PlayerData!$G:$G,PlayerData!I:I,""),
_xlfn.XLOOKUP(_xlfn.CONCAT(16,"-",$A362, "-", "H"), PlayerData!$G:$G,PlayerData!I:I,""),
_xlfn.XLOOKUP(_xlfn.CONCAT(17,"-",$A362, "-", "H"), PlayerData!$G:$G,PlayerData!I:I,""),
_xlfn.XLOOKUP(_xlfn.CONCAT(18,"-",$A362, "-", "H"), PlayerData!$G:$G,PlayerData!I:I,"")))</f>
        <v>0</v>
      </c>
      <c r="G362" s="90" cm="1">
        <f t="array" ref="G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"H"), PlayerData!$G:$G,PlayerData!L:L,""),
_xlfn.XLOOKUP(_xlfn.CONCAT(1,"-",$A362, "-", "H"), PlayerData!$G:$G,PlayerData!L:L,""),
_xlfn.XLOOKUP(_xlfn.CONCAT(2,"-",$A362, "-", "H"), PlayerData!$G:$G,PlayerData!L:L,""),
_xlfn.XLOOKUP(_xlfn.CONCAT(3,"-",$A362, "-", "H"), PlayerData!$G:$G,PlayerData!L:L,""),
_xlfn.XLOOKUP(_xlfn.CONCAT(4,"-",$A362, "-", "H"), PlayerData!$G:$G,PlayerData!L:L,""),
_xlfn.XLOOKUP(_xlfn.CONCAT(5,"-",$A362, "-", "H"), PlayerData!$G:$G,PlayerData!L:L,""),
_xlfn.XLOOKUP(_xlfn.CONCAT(6,"-",$A362, "-", "H"), PlayerData!$G:$G,PlayerData!L:L,""),
_xlfn.XLOOKUP(_xlfn.CONCAT(7,"-",$A362, "-", "H"), PlayerData!$G:$G,PlayerData!L:L,""),
_xlfn.XLOOKUP(_xlfn.CONCAT(8,"-",$A362, "-", "H"), PlayerData!$G:$G,PlayerData!L:L,""),
_xlfn.XLOOKUP(_xlfn.CONCAT(9,"-",$A362, "-", "H"), PlayerData!$G:$G,PlayerData!L:L,""),
_xlfn.XLOOKUP(_xlfn.CONCAT(10,"-",$A362, "-", "H"), PlayerData!$G:$G,PlayerData!L:L,""),
_xlfn.XLOOKUP(_xlfn.CONCAT(11,"-",$A362, "-", "H"), PlayerData!$G:$G,PlayerData!L:L,""),
_xlfn.XLOOKUP(_xlfn.CONCAT(12,"-",$A362, "-", "H"), PlayerData!$G:$G,PlayerData!L:L,""),
_xlfn.XLOOKUP(_xlfn.CONCAT(13,"-",$A362, "-", "H"), PlayerData!$G:$G,PlayerData!L:L,""),
_xlfn.XLOOKUP(_xlfn.CONCAT(14,"-",$A362, "-", "H"), PlayerData!$G:$G,PlayerData!L:L,""),
_xlfn.XLOOKUP(_xlfn.CONCAT(15,"-",$A362, "-", "H"), PlayerData!$G:$G,PlayerData!L:L,""),
_xlfn.XLOOKUP(_xlfn.CONCAT(16,"-",$A362, "-", "H"), PlayerData!$G:$G,PlayerData!L:L,""),
_xlfn.XLOOKUP(_xlfn.CONCAT(17,"-",$A362, "-", "H"), PlayerData!$G:$G,PlayerData!L:L,""),
_xlfn.XLOOKUP(_xlfn.CONCAT(18,"-",$A362, "-", "H"), PlayerData!$G:$G,PlayerData!L:L,"")))</f>
        <v>1.02</v>
      </c>
      <c r="H362" s="132">
        <f t="shared" si="32"/>
        <v>45.454545454545453</v>
      </c>
      <c r="I362" s="132">
        <f t="shared" si="33"/>
        <v>0</v>
      </c>
      <c r="J362" s="72">
        <f t="shared" si="34"/>
        <v>13.746630727762804</v>
      </c>
      <c r="K362" s="138" cm="1">
        <f t="array" ref="K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"A"), PlayerData!$M:$M,PlayerData!N:N,""),
_xlfn.XLOOKUP(_xlfn.CONCAT(1,"-",$A362, "-", "A"), PlayerData!$M:$M,PlayerData!N:N,""),
_xlfn.XLOOKUP(_xlfn.CONCAT(2,"-",$A362, "-", "A"), PlayerData!$M:$M,PlayerData!N:N,""),
_xlfn.XLOOKUP(_xlfn.CONCAT(3,"-",$A362, "-", "A"), PlayerData!$M:$M,PlayerData!N:N,""),
_xlfn.XLOOKUP(_xlfn.CONCAT(4,"-",$A362, "-", "A"), PlayerData!$M:$M,PlayerData!N:N,""),
_xlfn.XLOOKUP(_xlfn.CONCAT(5,"-",$A362, "-", "A"), PlayerData!$M:$M,PlayerData!N:N,""),
_xlfn.XLOOKUP(_xlfn.CONCAT(6,"-",$A362, "-", "A"), PlayerData!$M:$M,PlayerData!N:N,""),
_xlfn.XLOOKUP(_xlfn.CONCAT(7,"-",$A362, "-", "A"), PlayerData!$M:$M,PlayerData!N:N,""),
_xlfn.XLOOKUP(_xlfn.CONCAT(8,"-",$A362, "-", "A"), PlayerData!$M:$M,PlayerData!N:N,""),
_xlfn.XLOOKUP(_xlfn.CONCAT(9,"-",$A362, "-", "A"), PlayerData!$M:$M,PlayerData!N:N,""),
_xlfn.XLOOKUP(_xlfn.CONCAT(10,"-",$A362, "-", "A"), PlayerData!$M:$M,PlayerData!N:N,""),
_xlfn.XLOOKUP(_xlfn.CONCAT(11,"-",$A362, "-", "A"), PlayerData!$M:$M,PlayerData!N:N,""),
_xlfn.XLOOKUP(_xlfn.CONCAT(12,"-",$A362, "-", "A"), PlayerData!$M:$M,PlayerData!N:N,""),
_xlfn.XLOOKUP(_xlfn.CONCAT(13,"-",$A362, "-", "A"), PlayerData!$M:$M,PlayerData!N:N,""),
_xlfn.XLOOKUP(_xlfn.CONCAT(14,"-",$A362, "-", "A"), PlayerData!$M:$M,PlayerData!N:N,""),
_xlfn.XLOOKUP(_xlfn.CONCAT(15,"-",$A362, "-", "A"), PlayerData!$M:$M,PlayerData!N:N,""),
_xlfn.XLOOKUP(_xlfn.CONCAT(16,"-",$A362, "-", "A"), PlayerData!$M:$M,PlayerData!N:N,""),
_xlfn.XLOOKUP(_xlfn.CONCAT(17,"-",$A362, "-", "A"), PlayerData!$M:$M,PlayerData!N:N,""),
_xlfn.XLOOKUP(_xlfn.CONCAT(18,"-",$A362, "-", "A"), PlayerData!$M:$M,PlayerData!N:N,"")))</f>
        <v>0.5</v>
      </c>
      <c r="L362" s="138" cm="1">
        <f t="array" ref="L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"A"), PlayerData!$M:$M,PlayerData!O:O,""),
_xlfn.XLOOKUP(_xlfn.CONCAT(1,"-",$A362, "-", "A"), PlayerData!$M:$M,PlayerData!O:O,""),
_xlfn.XLOOKUP(_xlfn.CONCAT(2,"-",$A362, "-", "A"), PlayerData!$M:$M,PlayerData!O:O,""),
_xlfn.XLOOKUP(_xlfn.CONCAT(3,"-",$A362, "-", "A"), PlayerData!$M:$M,PlayerData!O:O,""),
_xlfn.XLOOKUP(_xlfn.CONCAT(4,"-",$A362, "-", "A"), PlayerData!$M:$M,PlayerData!O:O,""),
_xlfn.XLOOKUP(_xlfn.CONCAT(5,"-",$A362, "-", "A"), PlayerData!$M:$M,PlayerData!O:O,""),
_xlfn.XLOOKUP(_xlfn.CONCAT(6,"-",$A362, "-", "A"), PlayerData!$M:$M,PlayerData!O:O,""),
_xlfn.XLOOKUP(_xlfn.CONCAT(7,"-",$A362, "-", "A"), PlayerData!$M:$M,PlayerData!O:O,""),
_xlfn.XLOOKUP(_xlfn.CONCAT(8,"-",$A362, "-", "A"), PlayerData!$M:$M,PlayerData!O:O,""),
_xlfn.XLOOKUP(_xlfn.CONCAT(9,"-",$A362, "-", "A"), PlayerData!$M:$M,PlayerData!O:O,""),
_xlfn.XLOOKUP(_xlfn.CONCAT(10,"-",$A362, "-", "A"), PlayerData!$M:$M,PlayerData!O:O,""),
_xlfn.XLOOKUP(_xlfn.CONCAT(11,"-",$A362, "-", "A"), PlayerData!$M:$M,PlayerData!O:O,""),
_xlfn.XLOOKUP(_xlfn.CONCAT(12,"-",$A362, "-", "A"), PlayerData!$M:$M,PlayerData!O:O,""),
_xlfn.XLOOKUP(_xlfn.CONCAT(13,"-",$A362, "-", "A"), PlayerData!$M:$M,PlayerData!O:O,""),
_xlfn.XLOOKUP(_xlfn.CONCAT(14,"-",$A362, "-", "A"), PlayerData!$M:$M,PlayerData!O:O,""),
_xlfn.XLOOKUP(_xlfn.CONCAT(15,"-",$A362, "-", "A"), PlayerData!$M:$M,PlayerData!O:O,""),
_xlfn.XLOOKUP(_xlfn.CONCAT(16,"-",$A362, "-", "A"), PlayerData!$M:$M,PlayerData!O:O,""),
_xlfn.XLOOKUP(_xlfn.CONCAT(17,"-",$A362, "-", "A"), PlayerData!$M:$M,PlayerData!O:O,""),
_xlfn.XLOOKUP(_xlfn.CONCAT(18,"-",$A362, "-", "A"), PlayerData!$M:$M,PlayerData!O:O,"")))</f>
        <v>0</v>
      </c>
      <c r="M362" s="96" cm="1">
        <f t="array" ref="M36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_xlfn.XLOOKUP(_xlfn.CONCAT(0,"-",$A362, "-", "A"), PlayerData!$M:$M,PlayerData!R:R,""),
_xlfn.XLOOKUP(_xlfn.CONCAT(1,"-",$A362, "-", "A"), PlayerData!$M:$M,PlayerData!R:R,""),
_xlfn.XLOOKUP(_xlfn.CONCAT(2,"-",$A362, "-", "A"), PlayerData!$M:$M,PlayerData!R:R,""),
_xlfn.XLOOKUP(_xlfn.CONCAT(3,"-",$A362, "-", "A"), PlayerData!$M:$M,PlayerData!R:R,""),
_xlfn.XLOOKUP(_xlfn.CONCAT(4,"-",$A362, "-", "A"), PlayerData!$M:$M,PlayerData!R:R,""),
_xlfn.XLOOKUP(_xlfn.CONCAT(5,"-",$A362, "-", "A"), PlayerData!$M:$M,PlayerData!R:R,""),
_xlfn.XLOOKUP(_xlfn.CONCAT(6,"-",$A362, "-", "A"), PlayerData!$M:$M,PlayerData!R:R,""),
_xlfn.XLOOKUP(_xlfn.CONCAT(7,"-",$A362, "-", "A"), PlayerData!$M:$M,PlayerData!R:R,""),
_xlfn.XLOOKUP(_xlfn.CONCAT(8,"-",$A362, "-", "A"), PlayerData!$M:$M,PlayerData!R:R,""),
_xlfn.XLOOKUP(_xlfn.CONCAT(9,"-",$A362, "-", "A"), PlayerData!$M:$M,PlayerData!R:R,""),
_xlfn.XLOOKUP(_xlfn.CONCAT(10,"-",$A362, "-", "A"), PlayerData!$M:$M,PlayerData!R:R,""),
_xlfn.XLOOKUP(_xlfn.CONCAT(11,"-",$A362, "-", "A"), PlayerData!$M:$M,PlayerData!R:R,""),
_xlfn.XLOOKUP(_xlfn.CONCAT(12,"-",$A362, "-", "A"), PlayerData!$M:$M,PlayerData!R:R,""),
_xlfn.XLOOKUP(_xlfn.CONCAT(13,"-",$A362, "-", "A"), PlayerData!$M:$M,PlayerData!R:R,""),
_xlfn.XLOOKUP(_xlfn.CONCAT(14,"-",$A362, "-", "A"), PlayerData!$M:$M,PlayerData!R:R,""),
_xlfn.XLOOKUP(_xlfn.CONCAT(15,"-",$A362, "-", "A"), PlayerData!$M:$M,PlayerData!R:R,""),
_xlfn.XLOOKUP(_xlfn.CONCAT(16,"-",$A362, "-", "A"), PlayerData!$M:$M,PlayerData!R:R,""),
_xlfn.XLOOKUP(_xlfn.CONCAT(17,"-",$A362, "-", "A"), PlayerData!$M:$M,PlayerData!R:R,""),
_xlfn.XLOOKUP(_xlfn.CONCAT(18,"-",$A362, "-", "A"), PlayerData!$M:$M,PlayerData!R:R,"")))</f>
        <v>0.18</v>
      </c>
      <c r="N362" s="134">
        <f t="shared" si="35"/>
        <v>11.363636363636363</v>
      </c>
      <c r="O362" s="134">
        <f t="shared" si="36"/>
        <v>0</v>
      </c>
      <c r="P362" s="73">
        <f t="shared" si="37"/>
        <v>2.4258760107816713</v>
      </c>
      <c r="Q362" s="132" cm="1">
        <f t="array" ref="Q362">IF(OR($A362=Solver!$T$12:$T$201),0,SUMPRODUCT($H362:$J362,$T$4:$V$4))</f>
        <v>13.746630727762804</v>
      </c>
      <c r="R362" s="73" cm="1">
        <f t="array" ref="R362">IF(OR($A362=Solver!$T$12:$T$201),0, SUMPRODUCT($N362:$P362, $T$4:$V$4))</f>
        <v>2.4258760107816713</v>
      </c>
    </row>
    <row r="363" spans="1:18">
      <c r="A363" s="55">
        <v>361</v>
      </c>
      <c r="B363" s="55" t="str">
        <f>_xlfn.XLOOKUP($A363, PlayerData!$B$3:$B$394, PlayerData!C$3:C$394)</f>
        <v>CRY</v>
      </c>
      <c r="C363" s="55" t="str">
        <f>_xlfn.XLOOKUP($A363, PlayerData!$B$3:$B$394, PlayerData!D$3:D$394)</f>
        <v>D</v>
      </c>
      <c r="D363" s="31" t="str">
        <f>_xlfn.XLOOKUP($A363, PlayerData!$B$3:$B$394, PlayerData!E$3:E$394)</f>
        <v>Mitchell</v>
      </c>
      <c r="E363" s="136" cm="1">
        <f t="array" ref="E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"H"), PlayerData!$G:$G,PlayerData!H:H,""),
_xlfn.XLOOKUP(_xlfn.CONCAT(1,"-",$A363, "-", "H"), PlayerData!$G:$G,PlayerData!H:H,""),
_xlfn.XLOOKUP(_xlfn.CONCAT(2,"-",$A363, "-", "H"), PlayerData!$G:$G,PlayerData!H:H,""),
_xlfn.XLOOKUP(_xlfn.CONCAT(3,"-",$A363, "-", "H"), PlayerData!$G:$G,PlayerData!H:H,""),
_xlfn.XLOOKUP(_xlfn.CONCAT(4,"-",$A363, "-", "H"), PlayerData!$G:$G,PlayerData!H:H,""),
_xlfn.XLOOKUP(_xlfn.CONCAT(5,"-",$A363, "-", "H"), PlayerData!$G:$G,PlayerData!H:H,""),
_xlfn.XLOOKUP(_xlfn.CONCAT(6,"-",$A363, "-", "H"), PlayerData!$G:$G,PlayerData!H:H,""),
_xlfn.XLOOKUP(_xlfn.CONCAT(7,"-",$A363, "-", "H"), PlayerData!$G:$G,PlayerData!H:H,""),
_xlfn.XLOOKUP(_xlfn.CONCAT(8,"-",$A363, "-", "H"), PlayerData!$G:$G,PlayerData!H:H,""),
_xlfn.XLOOKUP(_xlfn.CONCAT(9,"-",$A363, "-", "H"), PlayerData!$G:$G,PlayerData!H:H,""),
_xlfn.XLOOKUP(_xlfn.CONCAT(10,"-",$A363, "-", "H"), PlayerData!$G:$G,PlayerData!H:H,""),
_xlfn.XLOOKUP(_xlfn.CONCAT(11,"-",$A363, "-", "H"), PlayerData!$G:$G,PlayerData!H:H,""),
_xlfn.XLOOKUP(_xlfn.CONCAT(12,"-",$A363, "-", "H"), PlayerData!$G:$G,PlayerData!H:H,""),
_xlfn.XLOOKUP(_xlfn.CONCAT(13,"-",$A363, "-", "H"), PlayerData!$G:$G,PlayerData!H:H,""),
_xlfn.XLOOKUP(_xlfn.CONCAT(14,"-",$A363, "-", "H"), PlayerData!$G:$G,PlayerData!H:H,""),
_xlfn.XLOOKUP(_xlfn.CONCAT(15,"-",$A363, "-", "H"), PlayerData!$G:$G,PlayerData!H:H,""),
_xlfn.XLOOKUP(_xlfn.CONCAT(16,"-",$A363, "-", "H"), PlayerData!$G:$G,PlayerData!H:H,""),
_xlfn.XLOOKUP(_xlfn.CONCAT(17,"-",$A363, "-", "H"), PlayerData!$G:$G,PlayerData!H:H,""),
_xlfn.XLOOKUP(_xlfn.CONCAT(18,"-",$A363, "-", "H"), PlayerData!$G:$G,PlayerData!H:H,"")))</f>
        <v>0</v>
      </c>
      <c r="F363" s="136" cm="1">
        <f t="array" ref="F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"H"), PlayerData!$G:$G,PlayerData!I:I,""),
_xlfn.XLOOKUP(_xlfn.CONCAT(1,"-",$A363, "-", "H"), PlayerData!$G:$G,PlayerData!I:I,""),
_xlfn.XLOOKUP(_xlfn.CONCAT(2,"-",$A363, "-", "H"), PlayerData!$G:$G,PlayerData!I:I,""),
_xlfn.XLOOKUP(_xlfn.CONCAT(3,"-",$A363, "-", "H"), PlayerData!$G:$G,PlayerData!I:I,""),
_xlfn.XLOOKUP(_xlfn.CONCAT(4,"-",$A363, "-", "H"), PlayerData!$G:$G,PlayerData!I:I,""),
_xlfn.XLOOKUP(_xlfn.CONCAT(5,"-",$A363, "-", "H"), PlayerData!$G:$G,PlayerData!I:I,""),
_xlfn.XLOOKUP(_xlfn.CONCAT(6,"-",$A363, "-", "H"), PlayerData!$G:$G,PlayerData!I:I,""),
_xlfn.XLOOKUP(_xlfn.CONCAT(7,"-",$A363, "-", "H"), PlayerData!$G:$G,PlayerData!I:I,""),
_xlfn.XLOOKUP(_xlfn.CONCAT(8,"-",$A363, "-", "H"), PlayerData!$G:$G,PlayerData!I:I,""),
_xlfn.XLOOKUP(_xlfn.CONCAT(9,"-",$A363, "-", "H"), PlayerData!$G:$G,PlayerData!I:I,""),
_xlfn.XLOOKUP(_xlfn.CONCAT(10,"-",$A363, "-", "H"), PlayerData!$G:$G,PlayerData!I:I,""),
_xlfn.XLOOKUP(_xlfn.CONCAT(11,"-",$A363, "-", "H"), PlayerData!$G:$G,PlayerData!I:I,""),
_xlfn.XLOOKUP(_xlfn.CONCAT(12,"-",$A363, "-", "H"), PlayerData!$G:$G,PlayerData!I:I,""),
_xlfn.XLOOKUP(_xlfn.CONCAT(13,"-",$A363, "-", "H"), PlayerData!$G:$G,PlayerData!I:I,""),
_xlfn.XLOOKUP(_xlfn.CONCAT(14,"-",$A363, "-", "H"), PlayerData!$G:$G,PlayerData!I:I,""),
_xlfn.XLOOKUP(_xlfn.CONCAT(15,"-",$A363, "-", "H"), PlayerData!$G:$G,PlayerData!I:I,""),
_xlfn.XLOOKUP(_xlfn.CONCAT(16,"-",$A363, "-", "H"), PlayerData!$G:$G,PlayerData!I:I,""),
_xlfn.XLOOKUP(_xlfn.CONCAT(17,"-",$A363, "-", "H"), PlayerData!$G:$G,PlayerData!I:I,""),
_xlfn.XLOOKUP(_xlfn.CONCAT(18,"-",$A363, "-", "H"), PlayerData!$G:$G,PlayerData!I:I,"")))</f>
        <v>0</v>
      </c>
      <c r="G363" s="90" cm="1">
        <f t="array" ref="G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"H"), PlayerData!$G:$G,PlayerData!L:L,""),
_xlfn.XLOOKUP(_xlfn.CONCAT(1,"-",$A363, "-", "H"), PlayerData!$G:$G,PlayerData!L:L,""),
_xlfn.XLOOKUP(_xlfn.CONCAT(2,"-",$A363, "-", "H"), PlayerData!$G:$G,PlayerData!L:L,""),
_xlfn.XLOOKUP(_xlfn.CONCAT(3,"-",$A363, "-", "H"), PlayerData!$G:$G,PlayerData!L:L,""),
_xlfn.XLOOKUP(_xlfn.CONCAT(4,"-",$A363, "-", "H"), PlayerData!$G:$G,PlayerData!L:L,""),
_xlfn.XLOOKUP(_xlfn.CONCAT(5,"-",$A363, "-", "H"), PlayerData!$G:$G,PlayerData!L:L,""),
_xlfn.XLOOKUP(_xlfn.CONCAT(6,"-",$A363, "-", "H"), PlayerData!$G:$G,PlayerData!L:L,""),
_xlfn.XLOOKUP(_xlfn.CONCAT(7,"-",$A363, "-", "H"), PlayerData!$G:$G,PlayerData!L:L,""),
_xlfn.XLOOKUP(_xlfn.CONCAT(8,"-",$A363, "-", "H"), PlayerData!$G:$G,PlayerData!L:L,""),
_xlfn.XLOOKUP(_xlfn.CONCAT(9,"-",$A363, "-", "H"), PlayerData!$G:$G,PlayerData!L:L,""),
_xlfn.XLOOKUP(_xlfn.CONCAT(10,"-",$A363, "-", "H"), PlayerData!$G:$G,PlayerData!L:L,""),
_xlfn.XLOOKUP(_xlfn.CONCAT(11,"-",$A363, "-", "H"), PlayerData!$G:$G,PlayerData!L:L,""),
_xlfn.XLOOKUP(_xlfn.CONCAT(12,"-",$A363, "-", "H"), PlayerData!$G:$G,PlayerData!L:L,""),
_xlfn.XLOOKUP(_xlfn.CONCAT(13,"-",$A363, "-", "H"), PlayerData!$G:$G,PlayerData!L:L,""),
_xlfn.XLOOKUP(_xlfn.CONCAT(14,"-",$A363, "-", "H"), PlayerData!$G:$G,PlayerData!L:L,""),
_xlfn.XLOOKUP(_xlfn.CONCAT(15,"-",$A363, "-", "H"), PlayerData!$G:$G,PlayerData!L:L,""),
_xlfn.XLOOKUP(_xlfn.CONCAT(16,"-",$A363, "-", "H"), PlayerData!$G:$G,PlayerData!L:L,""),
_xlfn.XLOOKUP(_xlfn.CONCAT(17,"-",$A363, "-", "H"), PlayerData!$G:$G,PlayerData!L:L,""),
_xlfn.XLOOKUP(_xlfn.CONCAT(18,"-",$A363, "-", "H"), PlayerData!$G:$G,PlayerData!L:L,"")))</f>
        <v>0.09</v>
      </c>
      <c r="H363" s="132">
        <f t="shared" si="32"/>
        <v>0</v>
      </c>
      <c r="I363" s="132">
        <f t="shared" si="33"/>
        <v>0</v>
      </c>
      <c r="J363" s="72">
        <f t="shared" si="34"/>
        <v>1.2129380053908356</v>
      </c>
      <c r="K363" s="138" cm="1">
        <f t="array" ref="K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"A"), PlayerData!$M:$M,PlayerData!N:N,""),
_xlfn.XLOOKUP(_xlfn.CONCAT(1,"-",$A363, "-", "A"), PlayerData!$M:$M,PlayerData!N:N,""),
_xlfn.XLOOKUP(_xlfn.CONCAT(2,"-",$A363, "-", "A"), PlayerData!$M:$M,PlayerData!N:N,""),
_xlfn.XLOOKUP(_xlfn.CONCAT(3,"-",$A363, "-", "A"), PlayerData!$M:$M,PlayerData!N:N,""),
_xlfn.XLOOKUP(_xlfn.CONCAT(4,"-",$A363, "-", "A"), PlayerData!$M:$M,PlayerData!N:N,""),
_xlfn.XLOOKUP(_xlfn.CONCAT(5,"-",$A363, "-", "A"), PlayerData!$M:$M,PlayerData!N:N,""),
_xlfn.XLOOKUP(_xlfn.CONCAT(6,"-",$A363, "-", "A"), PlayerData!$M:$M,PlayerData!N:N,""),
_xlfn.XLOOKUP(_xlfn.CONCAT(7,"-",$A363, "-", "A"), PlayerData!$M:$M,PlayerData!N:N,""),
_xlfn.XLOOKUP(_xlfn.CONCAT(8,"-",$A363, "-", "A"), PlayerData!$M:$M,PlayerData!N:N,""),
_xlfn.XLOOKUP(_xlfn.CONCAT(9,"-",$A363, "-", "A"), PlayerData!$M:$M,PlayerData!N:N,""),
_xlfn.XLOOKUP(_xlfn.CONCAT(10,"-",$A363, "-", "A"), PlayerData!$M:$M,PlayerData!N:N,""),
_xlfn.XLOOKUP(_xlfn.CONCAT(11,"-",$A363, "-", "A"), PlayerData!$M:$M,PlayerData!N:N,""),
_xlfn.XLOOKUP(_xlfn.CONCAT(12,"-",$A363, "-", "A"), PlayerData!$M:$M,PlayerData!N:N,""),
_xlfn.XLOOKUP(_xlfn.CONCAT(13,"-",$A363, "-", "A"), PlayerData!$M:$M,PlayerData!N:N,""),
_xlfn.XLOOKUP(_xlfn.CONCAT(14,"-",$A363, "-", "A"), PlayerData!$M:$M,PlayerData!N:N,""),
_xlfn.XLOOKUP(_xlfn.CONCAT(15,"-",$A363, "-", "A"), PlayerData!$M:$M,PlayerData!N:N,""),
_xlfn.XLOOKUP(_xlfn.CONCAT(16,"-",$A363, "-", "A"), PlayerData!$M:$M,PlayerData!N:N,""),
_xlfn.XLOOKUP(_xlfn.CONCAT(17,"-",$A363, "-", "A"), PlayerData!$M:$M,PlayerData!N:N,""),
_xlfn.XLOOKUP(_xlfn.CONCAT(18,"-",$A363, "-", "A"), PlayerData!$M:$M,PlayerData!N:N,"")))</f>
        <v>0</v>
      </c>
      <c r="L363" s="138" cm="1">
        <f t="array" ref="L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"A"), PlayerData!$M:$M,PlayerData!O:O,""),
_xlfn.XLOOKUP(_xlfn.CONCAT(1,"-",$A363, "-", "A"), PlayerData!$M:$M,PlayerData!O:O,""),
_xlfn.XLOOKUP(_xlfn.CONCAT(2,"-",$A363, "-", "A"), PlayerData!$M:$M,PlayerData!O:O,""),
_xlfn.XLOOKUP(_xlfn.CONCAT(3,"-",$A363, "-", "A"), PlayerData!$M:$M,PlayerData!O:O,""),
_xlfn.XLOOKUP(_xlfn.CONCAT(4,"-",$A363, "-", "A"), PlayerData!$M:$M,PlayerData!O:O,""),
_xlfn.XLOOKUP(_xlfn.CONCAT(5,"-",$A363, "-", "A"), PlayerData!$M:$M,PlayerData!O:O,""),
_xlfn.XLOOKUP(_xlfn.CONCAT(6,"-",$A363, "-", "A"), PlayerData!$M:$M,PlayerData!O:O,""),
_xlfn.XLOOKUP(_xlfn.CONCAT(7,"-",$A363, "-", "A"), PlayerData!$M:$M,PlayerData!O:O,""),
_xlfn.XLOOKUP(_xlfn.CONCAT(8,"-",$A363, "-", "A"), PlayerData!$M:$M,PlayerData!O:O,""),
_xlfn.XLOOKUP(_xlfn.CONCAT(9,"-",$A363, "-", "A"), PlayerData!$M:$M,PlayerData!O:O,""),
_xlfn.XLOOKUP(_xlfn.CONCAT(10,"-",$A363, "-", "A"), PlayerData!$M:$M,PlayerData!O:O,""),
_xlfn.XLOOKUP(_xlfn.CONCAT(11,"-",$A363, "-", "A"), PlayerData!$M:$M,PlayerData!O:O,""),
_xlfn.XLOOKUP(_xlfn.CONCAT(12,"-",$A363, "-", "A"), PlayerData!$M:$M,PlayerData!O:O,""),
_xlfn.XLOOKUP(_xlfn.CONCAT(13,"-",$A363, "-", "A"), PlayerData!$M:$M,PlayerData!O:O,""),
_xlfn.XLOOKUP(_xlfn.CONCAT(14,"-",$A363, "-", "A"), PlayerData!$M:$M,PlayerData!O:O,""),
_xlfn.XLOOKUP(_xlfn.CONCAT(15,"-",$A363, "-", "A"), PlayerData!$M:$M,PlayerData!O:O,""),
_xlfn.XLOOKUP(_xlfn.CONCAT(16,"-",$A363, "-", "A"), PlayerData!$M:$M,PlayerData!O:O,""),
_xlfn.XLOOKUP(_xlfn.CONCAT(17,"-",$A363, "-", "A"), PlayerData!$M:$M,PlayerData!O:O,""),
_xlfn.XLOOKUP(_xlfn.CONCAT(18,"-",$A363, "-", "A"), PlayerData!$M:$M,PlayerData!O:O,"")))</f>
        <v>0</v>
      </c>
      <c r="M363" s="96" cm="1">
        <f t="array" ref="M36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_xlfn.XLOOKUP(_xlfn.CONCAT(0,"-",$A363, "-", "A"), PlayerData!$M:$M,PlayerData!R:R,""),
_xlfn.XLOOKUP(_xlfn.CONCAT(1,"-",$A363, "-", "A"), PlayerData!$M:$M,PlayerData!R:R,""),
_xlfn.XLOOKUP(_xlfn.CONCAT(2,"-",$A363, "-", "A"), PlayerData!$M:$M,PlayerData!R:R,""),
_xlfn.XLOOKUP(_xlfn.CONCAT(3,"-",$A363, "-", "A"), PlayerData!$M:$M,PlayerData!R:R,""),
_xlfn.XLOOKUP(_xlfn.CONCAT(4,"-",$A363, "-", "A"), PlayerData!$M:$M,PlayerData!R:R,""),
_xlfn.XLOOKUP(_xlfn.CONCAT(5,"-",$A363, "-", "A"), PlayerData!$M:$M,PlayerData!R:R,""),
_xlfn.XLOOKUP(_xlfn.CONCAT(6,"-",$A363, "-", "A"), PlayerData!$M:$M,PlayerData!R:R,""),
_xlfn.XLOOKUP(_xlfn.CONCAT(7,"-",$A363, "-", "A"), PlayerData!$M:$M,PlayerData!R:R,""),
_xlfn.XLOOKUP(_xlfn.CONCAT(8,"-",$A363, "-", "A"), PlayerData!$M:$M,PlayerData!R:R,""),
_xlfn.XLOOKUP(_xlfn.CONCAT(9,"-",$A363, "-", "A"), PlayerData!$M:$M,PlayerData!R:R,""),
_xlfn.XLOOKUP(_xlfn.CONCAT(10,"-",$A363, "-", "A"), PlayerData!$M:$M,PlayerData!R:R,""),
_xlfn.XLOOKUP(_xlfn.CONCAT(11,"-",$A363, "-", "A"), PlayerData!$M:$M,PlayerData!R:R,""),
_xlfn.XLOOKUP(_xlfn.CONCAT(12,"-",$A363, "-", "A"), PlayerData!$M:$M,PlayerData!R:R,""),
_xlfn.XLOOKUP(_xlfn.CONCAT(13,"-",$A363, "-", "A"), PlayerData!$M:$M,PlayerData!R:R,""),
_xlfn.XLOOKUP(_xlfn.CONCAT(14,"-",$A363, "-", "A"), PlayerData!$M:$M,PlayerData!R:R,""),
_xlfn.XLOOKUP(_xlfn.CONCAT(15,"-",$A363, "-", "A"), PlayerData!$M:$M,PlayerData!R:R,""),
_xlfn.XLOOKUP(_xlfn.CONCAT(16,"-",$A363, "-", "A"), PlayerData!$M:$M,PlayerData!R:R,""),
_xlfn.XLOOKUP(_xlfn.CONCAT(17,"-",$A363, "-", "A"), PlayerData!$M:$M,PlayerData!R:R,""),
_xlfn.XLOOKUP(_xlfn.CONCAT(18,"-",$A363, "-", "A"), PlayerData!$M:$M,PlayerData!R:R,"")))</f>
        <v>0.21000000000000002</v>
      </c>
      <c r="N363" s="134">
        <f t="shared" si="35"/>
        <v>0</v>
      </c>
      <c r="O363" s="134">
        <f t="shared" si="36"/>
        <v>0</v>
      </c>
      <c r="P363" s="73">
        <f t="shared" si="37"/>
        <v>2.8301886792452837</v>
      </c>
      <c r="Q363" s="132" cm="1">
        <f t="array" ref="Q363">IF(OR($A363=Solver!$T$12:$T$201),0,SUMPRODUCT($H363:$J363,$T$4:$V$4))</f>
        <v>1.2129380053908356</v>
      </c>
      <c r="R363" s="73" cm="1">
        <f t="array" ref="R363">IF(OR($A363=Solver!$T$12:$T$201),0, SUMPRODUCT($N363:$P363, $T$4:$V$4))</f>
        <v>2.8301886792452837</v>
      </c>
    </row>
    <row r="364" spans="1:18">
      <c r="A364" s="55">
        <v>362</v>
      </c>
      <c r="B364" s="55" t="str">
        <f>_xlfn.XLOOKUP($A364, PlayerData!$B$3:$B$394, PlayerData!C$3:C$394)</f>
        <v>WHU</v>
      </c>
      <c r="C364" s="55" t="str">
        <f>_xlfn.XLOOKUP($A364, PlayerData!$B$3:$B$394, PlayerData!D$3:D$394)</f>
        <v>D</v>
      </c>
      <c r="D364" s="31" t="str">
        <f>_xlfn.XLOOKUP($A364, PlayerData!$B$3:$B$394, PlayerData!E$3:E$394)</f>
        <v>Johnson</v>
      </c>
      <c r="E364" s="136" cm="1">
        <f t="array" ref="E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"H"), PlayerData!$G:$G,PlayerData!H:H,""),
_xlfn.XLOOKUP(_xlfn.CONCAT(1,"-",$A364, "-", "H"), PlayerData!$G:$G,PlayerData!H:H,""),
_xlfn.XLOOKUP(_xlfn.CONCAT(2,"-",$A364, "-", "H"), PlayerData!$G:$G,PlayerData!H:H,""),
_xlfn.XLOOKUP(_xlfn.CONCAT(3,"-",$A364, "-", "H"), PlayerData!$G:$G,PlayerData!H:H,""),
_xlfn.XLOOKUP(_xlfn.CONCAT(4,"-",$A364, "-", "H"), PlayerData!$G:$G,PlayerData!H:H,""),
_xlfn.XLOOKUP(_xlfn.CONCAT(5,"-",$A364, "-", "H"), PlayerData!$G:$G,PlayerData!H:H,""),
_xlfn.XLOOKUP(_xlfn.CONCAT(6,"-",$A364, "-", "H"), PlayerData!$G:$G,PlayerData!H:H,""),
_xlfn.XLOOKUP(_xlfn.CONCAT(7,"-",$A364, "-", "H"), PlayerData!$G:$G,PlayerData!H:H,""),
_xlfn.XLOOKUP(_xlfn.CONCAT(8,"-",$A364, "-", "H"), PlayerData!$G:$G,PlayerData!H:H,""),
_xlfn.XLOOKUP(_xlfn.CONCAT(9,"-",$A364, "-", "H"), PlayerData!$G:$G,PlayerData!H:H,""),
_xlfn.XLOOKUP(_xlfn.CONCAT(10,"-",$A364, "-", "H"), PlayerData!$G:$G,PlayerData!H:H,""),
_xlfn.XLOOKUP(_xlfn.CONCAT(11,"-",$A364, "-", "H"), PlayerData!$G:$G,PlayerData!H:H,""),
_xlfn.XLOOKUP(_xlfn.CONCAT(12,"-",$A364, "-", "H"), PlayerData!$G:$G,PlayerData!H:H,""),
_xlfn.XLOOKUP(_xlfn.CONCAT(13,"-",$A364, "-", "H"), PlayerData!$G:$G,PlayerData!H:H,""),
_xlfn.XLOOKUP(_xlfn.CONCAT(14,"-",$A364, "-", "H"), PlayerData!$G:$G,PlayerData!H:H,""),
_xlfn.XLOOKUP(_xlfn.CONCAT(15,"-",$A364, "-", "H"), PlayerData!$G:$G,PlayerData!H:H,""),
_xlfn.XLOOKUP(_xlfn.CONCAT(16,"-",$A364, "-", "H"), PlayerData!$G:$G,PlayerData!H:H,""),
_xlfn.XLOOKUP(_xlfn.CONCAT(17,"-",$A364, "-", "H"), PlayerData!$G:$G,PlayerData!H:H,""),
_xlfn.XLOOKUP(_xlfn.CONCAT(18,"-",$A364, "-", "H"), PlayerData!$G:$G,PlayerData!H:H,"")))</f>
        <v>0</v>
      </c>
      <c r="F364" s="136" cm="1">
        <f t="array" ref="F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"H"), PlayerData!$G:$G,PlayerData!I:I,""),
_xlfn.XLOOKUP(_xlfn.CONCAT(1,"-",$A364, "-", "H"), PlayerData!$G:$G,PlayerData!I:I,""),
_xlfn.XLOOKUP(_xlfn.CONCAT(2,"-",$A364, "-", "H"), PlayerData!$G:$G,PlayerData!I:I,""),
_xlfn.XLOOKUP(_xlfn.CONCAT(3,"-",$A364, "-", "H"), PlayerData!$G:$G,PlayerData!I:I,""),
_xlfn.XLOOKUP(_xlfn.CONCAT(4,"-",$A364, "-", "H"), PlayerData!$G:$G,PlayerData!I:I,""),
_xlfn.XLOOKUP(_xlfn.CONCAT(5,"-",$A364, "-", "H"), PlayerData!$G:$G,PlayerData!I:I,""),
_xlfn.XLOOKUP(_xlfn.CONCAT(6,"-",$A364, "-", "H"), PlayerData!$G:$G,PlayerData!I:I,""),
_xlfn.XLOOKUP(_xlfn.CONCAT(7,"-",$A364, "-", "H"), PlayerData!$G:$G,PlayerData!I:I,""),
_xlfn.XLOOKUP(_xlfn.CONCAT(8,"-",$A364, "-", "H"), PlayerData!$G:$G,PlayerData!I:I,""),
_xlfn.XLOOKUP(_xlfn.CONCAT(9,"-",$A364, "-", "H"), PlayerData!$G:$G,PlayerData!I:I,""),
_xlfn.XLOOKUP(_xlfn.CONCAT(10,"-",$A364, "-", "H"), PlayerData!$G:$G,PlayerData!I:I,""),
_xlfn.XLOOKUP(_xlfn.CONCAT(11,"-",$A364, "-", "H"), PlayerData!$G:$G,PlayerData!I:I,""),
_xlfn.XLOOKUP(_xlfn.CONCAT(12,"-",$A364, "-", "H"), PlayerData!$G:$G,PlayerData!I:I,""),
_xlfn.XLOOKUP(_xlfn.CONCAT(13,"-",$A364, "-", "H"), PlayerData!$G:$G,PlayerData!I:I,""),
_xlfn.XLOOKUP(_xlfn.CONCAT(14,"-",$A364, "-", "H"), PlayerData!$G:$G,PlayerData!I:I,""),
_xlfn.XLOOKUP(_xlfn.CONCAT(15,"-",$A364, "-", "H"), PlayerData!$G:$G,PlayerData!I:I,""),
_xlfn.XLOOKUP(_xlfn.CONCAT(16,"-",$A364, "-", "H"), PlayerData!$G:$G,PlayerData!I:I,""),
_xlfn.XLOOKUP(_xlfn.CONCAT(17,"-",$A364, "-", "H"), PlayerData!$G:$G,PlayerData!I:I,""),
_xlfn.XLOOKUP(_xlfn.CONCAT(18,"-",$A364, "-", "H"), PlayerData!$G:$G,PlayerData!I:I,"")))</f>
        <v>0</v>
      </c>
      <c r="G364" s="90" cm="1">
        <f t="array" ref="G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"H"), PlayerData!$G:$G,PlayerData!L:L,""),
_xlfn.XLOOKUP(_xlfn.CONCAT(1,"-",$A364, "-", "H"), PlayerData!$G:$G,PlayerData!L:L,""),
_xlfn.XLOOKUP(_xlfn.CONCAT(2,"-",$A364, "-", "H"), PlayerData!$G:$G,PlayerData!L:L,""),
_xlfn.XLOOKUP(_xlfn.CONCAT(3,"-",$A364, "-", "H"), PlayerData!$G:$G,PlayerData!L:L,""),
_xlfn.XLOOKUP(_xlfn.CONCAT(4,"-",$A364, "-", "H"), PlayerData!$G:$G,PlayerData!L:L,""),
_xlfn.XLOOKUP(_xlfn.CONCAT(5,"-",$A364, "-", "H"), PlayerData!$G:$G,PlayerData!L:L,""),
_xlfn.XLOOKUP(_xlfn.CONCAT(6,"-",$A364, "-", "H"), PlayerData!$G:$G,PlayerData!L:L,""),
_xlfn.XLOOKUP(_xlfn.CONCAT(7,"-",$A364, "-", "H"), PlayerData!$G:$G,PlayerData!L:L,""),
_xlfn.XLOOKUP(_xlfn.CONCAT(8,"-",$A364, "-", "H"), PlayerData!$G:$G,PlayerData!L:L,""),
_xlfn.XLOOKUP(_xlfn.CONCAT(9,"-",$A364, "-", "H"), PlayerData!$G:$G,PlayerData!L:L,""),
_xlfn.XLOOKUP(_xlfn.CONCAT(10,"-",$A364, "-", "H"), PlayerData!$G:$G,PlayerData!L:L,""),
_xlfn.XLOOKUP(_xlfn.CONCAT(11,"-",$A364, "-", "H"), PlayerData!$G:$G,PlayerData!L:L,""),
_xlfn.XLOOKUP(_xlfn.CONCAT(12,"-",$A364, "-", "H"), PlayerData!$G:$G,PlayerData!L:L,""),
_xlfn.XLOOKUP(_xlfn.CONCAT(13,"-",$A364, "-", "H"), PlayerData!$G:$G,PlayerData!L:L,""),
_xlfn.XLOOKUP(_xlfn.CONCAT(14,"-",$A364, "-", "H"), PlayerData!$G:$G,PlayerData!L:L,""),
_xlfn.XLOOKUP(_xlfn.CONCAT(15,"-",$A364, "-", "H"), PlayerData!$G:$G,PlayerData!L:L,""),
_xlfn.XLOOKUP(_xlfn.CONCAT(16,"-",$A364, "-", "H"), PlayerData!$G:$G,PlayerData!L:L,""),
_xlfn.XLOOKUP(_xlfn.CONCAT(17,"-",$A364, "-", "H"), PlayerData!$G:$G,PlayerData!L:L,""),
_xlfn.XLOOKUP(_xlfn.CONCAT(18,"-",$A364, "-", "H"), PlayerData!$G:$G,PlayerData!L:L,"")))</f>
        <v>0.06</v>
      </c>
      <c r="H364" s="132">
        <f t="shared" si="32"/>
        <v>0</v>
      </c>
      <c r="I364" s="132">
        <f t="shared" si="33"/>
        <v>0</v>
      </c>
      <c r="J364" s="72">
        <f t="shared" si="34"/>
        <v>0.80862533692722383</v>
      </c>
      <c r="K364" s="138" cm="1">
        <f t="array" ref="K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"A"), PlayerData!$M:$M,PlayerData!N:N,""),
_xlfn.XLOOKUP(_xlfn.CONCAT(1,"-",$A364, "-", "A"), PlayerData!$M:$M,PlayerData!N:N,""),
_xlfn.XLOOKUP(_xlfn.CONCAT(2,"-",$A364, "-", "A"), PlayerData!$M:$M,PlayerData!N:N,""),
_xlfn.XLOOKUP(_xlfn.CONCAT(3,"-",$A364, "-", "A"), PlayerData!$M:$M,PlayerData!N:N,""),
_xlfn.XLOOKUP(_xlfn.CONCAT(4,"-",$A364, "-", "A"), PlayerData!$M:$M,PlayerData!N:N,""),
_xlfn.XLOOKUP(_xlfn.CONCAT(5,"-",$A364, "-", "A"), PlayerData!$M:$M,PlayerData!N:N,""),
_xlfn.XLOOKUP(_xlfn.CONCAT(6,"-",$A364, "-", "A"), PlayerData!$M:$M,PlayerData!N:N,""),
_xlfn.XLOOKUP(_xlfn.CONCAT(7,"-",$A364, "-", "A"), PlayerData!$M:$M,PlayerData!N:N,""),
_xlfn.XLOOKUP(_xlfn.CONCAT(8,"-",$A364, "-", "A"), PlayerData!$M:$M,PlayerData!N:N,""),
_xlfn.XLOOKUP(_xlfn.CONCAT(9,"-",$A364, "-", "A"), PlayerData!$M:$M,PlayerData!N:N,""),
_xlfn.XLOOKUP(_xlfn.CONCAT(10,"-",$A364, "-", "A"), PlayerData!$M:$M,PlayerData!N:N,""),
_xlfn.XLOOKUP(_xlfn.CONCAT(11,"-",$A364, "-", "A"), PlayerData!$M:$M,PlayerData!N:N,""),
_xlfn.XLOOKUP(_xlfn.CONCAT(12,"-",$A364, "-", "A"), PlayerData!$M:$M,PlayerData!N:N,""),
_xlfn.XLOOKUP(_xlfn.CONCAT(13,"-",$A364, "-", "A"), PlayerData!$M:$M,PlayerData!N:N,""),
_xlfn.XLOOKUP(_xlfn.CONCAT(14,"-",$A364, "-", "A"), PlayerData!$M:$M,PlayerData!N:N,""),
_xlfn.XLOOKUP(_xlfn.CONCAT(15,"-",$A364, "-", "A"), PlayerData!$M:$M,PlayerData!N:N,""),
_xlfn.XLOOKUP(_xlfn.CONCAT(16,"-",$A364, "-", "A"), PlayerData!$M:$M,PlayerData!N:N,""),
_xlfn.XLOOKUP(_xlfn.CONCAT(17,"-",$A364, "-", "A"), PlayerData!$M:$M,PlayerData!N:N,""),
_xlfn.XLOOKUP(_xlfn.CONCAT(18,"-",$A364, "-", "A"), PlayerData!$M:$M,PlayerData!N:N,"")))</f>
        <v>0</v>
      </c>
      <c r="L364" s="138" cm="1">
        <f t="array" ref="L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"A"), PlayerData!$M:$M,PlayerData!O:O,""),
_xlfn.XLOOKUP(_xlfn.CONCAT(1,"-",$A364, "-", "A"), PlayerData!$M:$M,PlayerData!O:O,""),
_xlfn.XLOOKUP(_xlfn.CONCAT(2,"-",$A364, "-", "A"), PlayerData!$M:$M,PlayerData!O:O,""),
_xlfn.XLOOKUP(_xlfn.CONCAT(3,"-",$A364, "-", "A"), PlayerData!$M:$M,PlayerData!O:O,""),
_xlfn.XLOOKUP(_xlfn.CONCAT(4,"-",$A364, "-", "A"), PlayerData!$M:$M,PlayerData!O:O,""),
_xlfn.XLOOKUP(_xlfn.CONCAT(5,"-",$A364, "-", "A"), PlayerData!$M:$M,PlayerData!O:O,""),
_xlfn.XLOOKUP(_xlfn.CONCAT(6,"-",$A364, "-", "A"), PlayerData!$M:$M,PlayerData!O:O,""),
_xlfn.XLOOKUP(_xlfn.CONCAT(7,"-",$A364, "-", "A"), PlayerData!$M:$M,PlayerData!O:O,""),
_xlfn.XLOOKUP(_xlfn.CONCAT(8,"-",$A364, "-", "A"), PlayerData!$M:$M,PlayerData!O:O,""),
_xlfn.XLOOKUP(_xlfn.CONCAT(9,"-",$A364, "-", "A"), PlayerData!$M:$M,PlayerData!O:O,""),
_xlfn.XLOOKUP(_xlfn.CONCAT(10,"-",$A364, "-", "A"), PlayerData!$M:$M,PlayerData!O:O,""),
_xlfn.XLOOKUP(_xlfn.CONCAT(11,"-",$A364, "-", "A"), PlayerData!$M:$M,PlayerData!O:O,""),
_xlfn.XLOOKUP(_xlfn.CONCAT(12,"-",$A364, "-", "A"), PlayerData!$M:$M,PlayerData!O:O,""),
_xlfn.XLOOKUP(_xlfn.CONCAT(13,"-",$A364, "-", "A"), PlayerData!$M:$M,PlayerData!O:O,""),
_xlfn.XLOOKUP(_xlfn.CONCAT(14,"-",$A364, "-", "A"), PlayerData!$M:$M,PlayerData!O:O,""),
_xlfn.XLOOKUP(_xlfn.CONCAT(15,"-",$A364, "-", "A"), PlayerData!$M:$M,PlayerData!O:O,""),
_xlfn.XLOOKUP(_xlfn.CONCAT(16,"-",$A364, "-", "A"), PlayerData!$M:$M,PlayerData!O:O,""),
_xlfn.XLOOKUP(_xlfn.CONCAT(17,"-",$A364, "-", "A"), PlayerData!$M:$M,PlayerData!O:O,""),
_xlfn.XLOOKUP(_xlfn.CONCAT(18,"-",$A364, "-", "A"), PlayerData!$M:$M,PlayerData!O:O,"")))</f>
        <v>0</v>
      </c>
      <c r="M364" s="96" cm="1">
        <f t="array" ref="M36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_xlfn.XLOOKUP(_xlfn.CONCAT(0,"-",$A364, "-", "A"), PlayerData!$M:$M,PlayerData!R:R,""),
_xlfn.XLOOKUP(_xlfn.CONCAT(1,"-",$A364, "-", "A"), PlayerData!$M:$M,PlayerData!R:R,""),
_xlfn.XLOOKUP(_xlfn.CONCAT(2,"-",$A364, "-", "A"), PlayerData!$M:$M,PlayerData!R:R,""),
_xlfn.XLOOKUP(_xlfn.CONCAT(3,"-",$A364, "-", "A"), PlayerData!$M:$M,PlayerData!R:R,""),
_xlfn.XLOOKUP(_xlfn.CONCAT(4,"-",$A364, "-", "A"), PlayerData!$M:$M,PlayerData!R:R,""),
_xlfn.XLOOKUP(_xlfn.CONCAT(5,"-",$A364, "-", "A"), PlayerData!$M:$M,PlayerData!R:R,""),
_xlfn.XLOOKUP(_xlfn.CONCAT(6,"-",$A364, "-", "A"), PlayerData!$M:$M,PlayerData!R:R,""),
_xlfn.XLOOKUP(_xlfn.CONCAT(7,"-",$A364, "-", "A"), PlayerData!$M:$M,PlayerData!R:R,""),
_xlfn.XLOOKUP(_xlfn.CONCAT(8,"-",$A364, "-", "A"), PlayerData!$M:$M,PlayerData!R:R,""),
_xlfn.XLOOKUP(_xlfn.CONCAT(9,"-",$A364, "-", "A"), PlayerData!$M:$M,PlayerData!R:R,""),
_xlfn.XLOOKUP(_xlfn.CONCAT(10,"-",$A364, "-", "A"), PlayerData!$M:$M,PlayerData!R:R,""),
_xlfn.XLOOKUP(_xlfn.CONCAT(11,"-",$A364, "-", "A"), PlayerData!$M:$M,PlayerData!R:R,""),
_xlfn.XLOOKUP(_xlfn.CONCAT(12,"-",$A364, "-", "A"), PlayerData!$M:$M,PlayerData!R:R,""),
_xlfn.XLOOKUP(_xlfn.CONCAT(13,"-",$A364, "-", "A"), PlayerData!$M:$M,PlayerData!R:R,""),
_xlfn.XLOOKUP(_xlfn.CONCAT(14,"-",$A364, "-", "A"), PlayerData!$M:$M,PlayerData!R:R,""),
_xlfn.XLOOKUP(_xlfn.CONCAT(15,"-",$A364, "-", "A"), PlayerData!$M:$M,PlayerData!R:R,""),
_xlfn.XLOOKUP(_xlfn.CONCAT(16,"-",$A364, "-", "A"), PlayerData!$M:$M,PlayerData!R:R,""),
_xlfn.XLOOKUP(_xlfn.CONCAT(17,"-",$A364, "-", "A"), PlayerData!$M:$M,PlayerData!R:R,""),
_xlfn.XLOOKUP(_xlfn.CONCAT(18,"-",$A364, "-", "A"), PlayerData!$M:$M,PlayerData!R:R,"")))</f>
        <v>0</v>
      </c>
      <c r="N364" s="134">
        <f t="shared" si="35"/>
        <v>0</v>
      </c>
      <c r="O364" s="134">
        <f t="shared" si="36"/>
        <v>0</v>
      </c>
      <c r="P364" s="73">
        <f t="shared" si="37"/>
        <v>0</v>
      </c>
      <c r="Q364" s="132" cm="1">
        <f t="array" ref="Q364">IF(OR($A364=Solver!$T$12:$T$201),0,SUMPRODUCT($H364:$J364,$T$4:$V$4))</f>
        <v>0.80862533692722383</v>
      </c>
      <c r="R364" s="73" cm="1">
        <f t="array" ref="R364">IF(OR($A364=Solver!$T$12:$T$201),0, SUMPRODUCT($N364:$P364, $T$4:$V$4))</f>
        <v>0</v>
      </c>
    </row>
    <row r="365" spans="1:18">
      <c r="A365" s="55">
        <v>363</v>
      </c>
      <c r="B365" s="55" t="str">
        <f>_xlfn.XLOOKUP($A365, PlayerData!$B$3:$B$394, PlayerData!C$3:C$394)</f>
        <v>WHU</v>
      </c>
      <c r="C365" s="55" t="str">
        <f>_xlfn.XLOOKUP($A365, PlayerData!$B$3:$B$394, PlayerData!D$3:D$394)</f>
        <v>D</v>
      </c>
      <c r="D365" s="31" t="str">
        <f>_xlfn.XLOOKUP($A365, PlayerData!$B$3:$B$394, PlayerData!E$3:E$394)</f>
        <v>Ngakia</v>
      </c>
      <c r="E365" s="136" cm="1">
        <f t="array" ref="E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"H"), PlayerData!$G:$G,PlayerData!H:H,""),
_xlfn.XLOOKUP(_xlfn.CONCAT(1,"-",$A365, "-", "H"), PlayerData!$G:$G,PlayerData!H:H,""),
_xlfn.XLOOKUP(_xlfn.CONCAT(2,"-",$A365, "-", "H"), PlayerData!$G:$G,PlayerData!H:H,""),
_xlfn.XLOOKUP(_xlfn.CONCAT(3,"-",$A365, "-", "H"), PlayerData!$G:$G,PlayerData!H:H,""),
_xlfn.XLOOKUP(_xlfn.CONCAT(4,"-",$A365, "-", "H"), PlayerData!$G:$G,PlayerData!H:H,""),
_xlfn.XLOOKUP(_xlfn.CONCAT(5,"-",$A365, "-", "H"), PlayerData!$G:$G,PlayerData!H:H,""),
_xlfn.XLOOKUP(_xlfn.CONCAT(6,"-",$A365, "-", "H"), PlayerData!$G:$G,PlayerData!H:H,""),
_xlfn.XLOOKUP(_xlfn.CONCAT(7,"-",$A365, "-", "H"), PlayerData!$G:$G,PlayerData!H:H,""),
_xlfn.XLOOKUP(_xlfn.CONCAT(8,"-",$A365, "-", "H"), PlayerData!$G:$G,PlayerData!H:H,""),
_xlfn.XLOOKUP(_xlfn.CONCAT(9,"-",$A365, "-", "H"), PlayerData!$G:$G,PlayerData!H:H,""),
_xlfn.XLOOKUP(_xlfn.CONCAT(10,"-",$A365, "-", "H"), PlayerData!$G:$G,PlayerData!H:H,""),
_xlfn.XLOOKUP(_xlfn.CONCAT(11,"-",$A365, "-", "H"), PlayerData!$G:$G,PlayerData!H:H,""),
_xlfn.XLOOKUP(_xlfn.CONCAT(12,"-",$A365, "-", "H"), PlayerData!$G:$G,PlayerData!H:H,""),
_xlfn.XLOOKUP(_xlfn.CONCAT(13,"-",$A365, "-", "H"), PlayerData!$G:$G,PlayerData!H:H,""),
_xlfn.XLOOKUP(_xlfn.CONCAT(14,"-",$A365, "-", "H"), PlayerData!$G:$G,PlayerData!H:H,""),
_xlfn.XLOOKUP(_xlfn.CONCAT(15,"-",$A365, "-", "H"), PlayerData!$G:$G,PlayerData!H:H,""),
_xlfn.XLOOKUP(_xlfn.CONCAT(16,"-",$A365, "-", "H"), PlayerData!$G:$G,PlayerData!H:H,""),
_xlfn.XLOOKUP(_xlfn.CONCAT(17,"-",$A365, "-", "H"), PlayerData!$G:$G,PlayerData!H:H,""),
_xlfn.XLOOKUP(_xlfn.CONCAT(18,"-",$A365, "-", "H"), PlayerData!$G:$G,PlayerData!H:H,"")))</f>
        <v>0</v>
      </c>
      <c r="F365" s="136" cm="1">
        <f t="array" ref="F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"H"), PlayerData!$G:$G,PlayerData!I:I,""),
_xlfn.XLOOKUP(_xlfn.CONCAT(1,"-",$A365, "-", "H"), PlayerData!$G:$G,PlayerData!I:I,""),
_xlfn.XLOOKUP(_xlfn.CONCAT(2,"-",$A365, "-", "H"), PlayerData!$G:$G,PlayerData!I:I,""),
_xlfn.XLOOKUP(_xlfn.CONCAT(3,"-",$A365, "-", "H"), PlayerData!$G:$G,PlayerData!I:I,""),
_xlfn.XLOOKUP(_xlfn.CONCAT(4,"-",$A365, "-", "H"), PlayerData!$G:$G,PlayerData!I:I,""),
_xlfn.XLOOKUP(_xlfn.CONCAT(5,"-",$A365, "-", "H"), PlayerData!$G:$G,PlayerData!I:I,""),
_xlfn.XLOOKUP(_xlfn.CONCAT(6,"-",$A365, "-", "H"), PlayerData!$G:$G,PlayerData!I:I,""),
_xlfn.XLOOKUP(_xlfn.CONCAT(7,"-",$A365, "-", "H"), PlayerData!$G:$G,PlayerData!I:I,""),
_xlfn.XLOOKUP(_xlfn.CONCAT(8,"-",$A365, "-", "H"), PlayerData!$G:$G,PlayerData!I:I,""),
_xlfn.XLOOKUP(_xlfn.CONCAT(9,"-",$A365, "-", "H"), PlayerData!$G:$G,PlayerData!I:I,""),
_xlfn.XLOOKUP(_xlfn.CONCAT(10,"-",$A365, "-", "H"), PlayerData!$G:$G,PlayerData!I:I,""),
_xlfn.XLOOKUP(_xlfn.CONCAT(11,"-",$A365, "-", "H"), PlayerData!$G:$G,PlayerData!I:I,""),
_xlfn.XLOOKUP(_xlfn.CONCAT(12,"-",$A365, "-", "H"), PlayerData!$G:$G,PlayerData!I:I,""),
_xlfn.XLOOKUP(_xlfn.CONCAT(13,"-",$A365, "-", "H"), PlayerData!$G:$G,PlayerData!I:I,""),
_xlfn.XLOOKUP(_xlfn.CONCAT(14,"-",$A365, "-", "H"), PlayerData!$G:$G,PlayerData!I:I,""),
_xlfn.XLOOKUP(_xlfn.CONCAT(15,"-",$A365, "-", "H"), PlayerData!$G:$G,PlayerData!I:I,""),
_xlfn.XLOOKUP(_xlfn.CONCAT(16,"-",$A365, "-", "H"), PlayerData!$G:$G,PlayerData!I:I,""),
_xlfn.XLOOKUP(_xlfn.CONCAT(17,"-",$A365, "-", "H"), PlayerData!$G:$G,PlayerData!I:I,""),
_xlfn.XLOOKUP(_xlfn.CONCAT(18,"-",$A365, "-", "H"), PlayerData!$G:$G,PlayerData!I:I,"")))</f>
        <v>0</v>
      </c>
      <c r="G365" s="90" cm="1">
        <f t="array" ref="G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"H"), PlayerData!$G:$G,PlayerData!L:L,""),
_xlfn.XLOOKUP(_xlfn.CONCAT(1,"-",$A365, "-", "H"), PlayerData!$G:$G,PlayerData!L:L,""),
_xlfn.XLOOKUP(_xlfn.CONCAT(2,"-",$A365, "-", "H"), PlayerData!$G:$G,PlayerData!L:L,""),
_xlfn.XLOOKUP(_xlfn.CONCAT(3,"-",$A365, "-", "H"), PlayerData!$G:$G,PlayerData!L:L,""),
_xlfn.XLOOKUP(_xlfn.CONCAT(4,"-",$A365, "-", "H"), PlayerData!$G:$G,PlayerData!L:L,""),
_xlfn.XLOOKUP(_xlfn.CONCAT(5,"-",$A365, "-", "H"), PlayerData!$G:$G,PlayerData!L:L,""),
_xlfn.XLOOKUP(_xlfn.CONCAT(6,"-",$A365, "-", "H"), PlayerData!$G:$G,PlayerData!L:L,""),
_xlfn.XLOOKUP(_xlfn.CONCAT(7,"-",$A365, "-", "H"), PlayerData!$G:$G,PlayerData!L:L,""),
_xlfn.XLOOKUP(_xlfn.CONCAT(8,"-",$A365, "-", "H"), PlayerData!$G:$G,PlayerData!L:L,""),
_xlfn.XLOOKUP(_xlfn.CONCAT(9,"-",$A365, "-", "H"), PlayerData!$G:$G,PlayerData!L:L,""),
_xlfn.XLOOKUP(_xlfn.CONCAT(10,"-",$A365, "-", "H"), PlayerData!$G:$G,PlayerData!L:L,""),
_xlfn.XLOOKUP(_xlfn.CONCAT(11,"-",$A365, "-", "H"), PlayerData!$G:$G,PlayerData!L:L,""),
_xlfn.XLOOKUP(_xlfn.CONCAT(12,"-",$A365, "-", "H"), PlayerData!$G:$G,PlayerData!L:L,""),
_xlfn.XLOOKUP(_xlfn.CONCAT(13,"-",$A365, "-", "H"), PlayerData!$G:$G,PlayerData!L:L,""),
_xlfn.XLOOKUP(_xlfn.CONCAT(14,"-",$A365, "-", "H"), PlayerData!$G:$G,PlayerData!L:L,""),
_xlfn.XLOOKUP(_xlfn.CONCAT(15,"-",$A365, "-", "H"), PlayerData!$G:$G,PlayerData!L:L,""),
_xlfn.XLOOKUP(_xlfn.CONCAT(16,"-",$A365, "-", "H"), PlayerData!$G:$G,PlayerData!L:L,""),
_xlfn.XLOOKUP(_xlfn.CONCAT(17,"-",$A365, "-", "H"), PlayerData!$G:$G,PlayerData!L:L,""),
_xlfn.XLOOKUP(_xlfn.CONCAT(18,"-",$A365, "-", "H"), PlayerData!$G:$G,PlayerData!L:L,"")))</f>
        <v>0.33000000000000007</v>
      </c>
      <c r="H365" s="132">
        <f t="shared" si="32"/>
        <v>0</v>
      </c>
      <c r="I365" s="132">
        <f t="shared" si="33"/>
        <v>0</v>
      </c>
      <c r="J365" s="72">
        <f t="shared" si="34"/>
        <v>4.4474393530997318</v>
      </c>
      <c r="K365" s="138" cm="1">
        <f t="array" ref="K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"A"), PlayerData!$M:$M,PlayerData!N:N,""),
_xlfn.XLOOKUP(_xlfn.CONCAT(1,"-",$A365, "-", "A"), PlayerData!$M:$M,PlayerData!N:N,""),
_xlfn.XLOOKUP(_xlfn.CONCAT(2,"-",$A365, "-", "A"), PlayerData!$M:$M,PlayerData!N:N,""),
_xlfn.XLOOKUP(_xlfn.CONCAT(3,"-",$A365, "-", "A"), PlayerData!$M:$M,PlayerData!N:N,""),
_xlfn.XLOOKUP(_xlfn.CONCAT(4,"-",$A365, "-", "A"), PlayerData!$M:$M,PlayerData!N:N,""),
_xlfn.XLOOKUP(_xlfn.CONCAT(5,"-",$A365, "-", "A"), PlayerData!$M:$M,PlayerData!N:N,""),
_xlfn.XLOOKUP(_xlfn.CONCAT(6,"-",$A365, "-", "A"), PlayerData!$M:$M,PlayerData!N:N,""),
_xlfn.XLOOKUP(_xlfn.CONCAT(7,"-",$A365, "-", "A"), PlayerData!$M:$M,PlayerData!N:N,""),
_xlfn.XLOOKUP(_xlfn.CONCAT(8,"-",$A365, "-", "A"), PlayerData!$M:$M,PlayerData!N:N,""),
_xlfn.XLOOKUP(_xlfn.CONCAT(9,"-",$A365, "-", "A"), PlayerData!$M:$M,PlayerData!N:N,""),
_xlfn.XLOOKUP(_xlfn.CONCAT(10,"-",$A365, "-", "A"), PlayerData!$M:$M,PlayerData!N:N,""),
_xlfn.XLOOKUP(_xlfn.CONCAT(11,"-",$A365, "-", "A"), PlayerData!$M:$M,PlayerData!N:N,""),
_xlfn.XLOOKUP(_xlfn.CONCAT(12,"-",$A365, "-", "A"), PlayerData!$M:$M,PlayerData!N:N,""),
_xlfn.XLOOKUP(_xlfn.CONCAT(13,"-",$A365, "-", "A"), PlayerData!$M:$M,PlayerData!N:N,""),
_xlfn.XLOOKUP(_xlfn.CONCAT(14,"-",$A365, "-", "A"), PlayerData!$M:$M,PlayerData!N:N,""),
_xlfn.XLOOKUP(_xlfn.CONCAT(15,"-",$A365, "-", "A"), PlayerData!$M:$M,PlayerData!N:N,""),
_xlfn.XLOOKUP(_xlfn.CONCAT(16,"-",$A365, "-", "A"), PlayerData!$M:$M,PlayerData!N:N,""),
_xlfn.XLOOKUP(_xlfn.CONCAT(17,"-",$A365, "-", "A"), PlayerData!$M:$M,PlayerData!N:N,""),
_xlfn.XLOOKUP(_xlfn.CONCAT(18,"-",$A365, "-", "A"), PlayerData!$M:$M,PlayerData!N:N,"")))</f>
        <v>0</v>
      </c>
      <c r="L365" s="138" cm="1">
        <f t="array" ref="L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"A"), PlayerData!$M:$M,PlayerData!O:O,""),
_xlfn.XLOOKUP(_xlfn.CONCAT(1,"-",$A365, "-", "A"), PlayerData!$M:$M,PlayerData!O:O,""),
_xlfn.XLOOKUP(_xlfn.CONCAT(2,"-",$A365, "-", "A"), PlayerData!$M:$M,PlayerData!O:O,""),
_xlfn.XLOOKUP(_xlfn.CONCAT(3,"-",$A365, "-", "A"), PlayerData!$M:$M,PlayerData!O:O,""),
_xlfn.XLOOKUP(_xlfn.CONCAT(4,"-",$A365, "-", "A"), PlayerData!$M:$M,PlayerData!O:O,""),
_xlfn.XLOOKUP(_xlfn.CONCAT(5,"-",$A365, "-", "A"), PlayerData!$M:$M,PlayerData!O:O,""),
_xlfn.XLOOKUP(_xlfn.CONCAT(6,"-",$A365, "-", "A"), PlayerData!$M:$M,PlayerData!O:O,""),
_xlfn.XLOOKUP(_xlfn.CONCAT(7,"-",$A365, "-", "A"), PlayerData!$M:$M,PlayerData!O:O,""),
_xlfn.XLOOKUP(_xlfn.CONCAT(8,"-",$A365, "-", "A"), PlayerData!$M:$M,PlayerData!O:O,""),
_xlfn.XLOOKUP(_xlfn.CONCAT(9,"-",$A365, "-", "A"), PlayerData!$M:$M,PlayerData!O:O,""),
_xlfn.XLOOKUP(_xlfn.CONCAT(10,"-",$A365, "-", "A"), PlayerData!$M:$M,PlayerData!O:O,""),
_xlfn.XLOOKUP(_xlfn.CONCAT(11,"-",$A365, "-", "A"), PlayerData!$M:$M,PlayerData!O:O,""),
_xlfn.XLOOKUP(_xlfn.CONCAT(12,"-",$A365, "-", "A"), PlayerData!$M:$M,PlayerData!O:O,""),
_xlfn.XLOOKUP(_xlfn.CONCAT(13,"-",$A365, "-", "A"), PlayerData!$M:$M,PlayerData!O:O,""),
_xlfn.XLOOKUP(_xlfn.CONCAT(14,"-",$A365, "-", "A"), PlayerData!$M:$M,PlayerData!O:O,""),
_xlfn.XLOOKUP(_xlfn.CONCAT(15,"-",$A365, "-", "A"), PlayerData!$M:$M,PlayerData!O:O,""),
_xlfn.XLOOKUP(_xlfn.CONCAT(16,"-",$A365, "-", "A"), PlayerData!$M:$M,PlayerData!O:O,""),
_xlfn.XLOOKUP(_xlfn.CONCAT(17,"-",$A365, "-", "A"), PlayerData!$M:$M,PlayerData!O:O,""),
_xlfn.XLOOKUP(_xlfn.CONCAT(18,"-",$A365, "-", "A"), PlayerData!$M:$M,PlayerData!O:O,"")))</f>
        <v>0</v>
      </c>
      <c r="M365" s="96" cm="1">
        <f t="array" ref="M36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_xlfn.XLOOKUP(_xlfn.CONCAT(0,"-",$A365, "-", "A"), PlayerData!$M:$M,PlayerData!R:R,""),
_xlfn.XLOOKUP(_xlfn.CONCAT(1,"-",$A365, "-", "A"), PlayerData!$M:$M,PlayerData!R:R,""),
_xlfn.XLOOKUP(_xlfn.CONCAT(2,"-",$A365, "-", "A"), PlayerData!$M:$M,PlayerData!R:R,""),
_xlfn.XLOOKUP(_xlfn.CONCAT(3,"-",$A365, "-", "A"), PlayerData!$M:$M,PlayerData!R:R,""),
_xlfn.XLOOKUP(_xlfn.CONCAT(4,"-",$A365, "-", "A"), PlayerData!$M:$M,PlayerData!R:R,""),
_xlfn.XLOOKUP(_xlfn.CONCAT(5,"-",$A365, "-", "A"), PlayerData!$M:$M,PlayerData!R:R,""),
_xlfn.XLOOKUP(_xlfn.CONCAT(6,"-",$A365, "-", "A"), PlayerData!$M:$M,PlayerData!R:R,""),
_xlfn.XLOOKUP(_xlfn.CONCAT(7,"-",$A365, "-", "A"), PlayerData!$M:$M,PlayerData!R:R,""),
_xlfn.XLOOKUP(_xlfn.CONCAT(8,"-",$A365, "-", "A"), PlayerData!$M:$M,PlayerData!R:R,""),
_xlfn.XLOOKUP(_xlfn.CONCAT(9,"-",$A365, "-", "A"), PlayerData!$M:$M,PlayerData!R:R,""),
_xlfn.XLOOKUP(_xlfn.CONCAT(10,"-",$A365, "-", "A"), PlayerData!$M:$M,PlayerData!R:R,""),
_xlfn.XLOOKUP(_xlfn.CONCAT(11,"-",$A365, "-", "A"), PlayerData!$M:$M,PlayerData!R:R,""),
_xlfn.XLOOKUP(_xlfn.CONCAT(12,"-",$A365, "-", "A"), PlayerData!$M:$M,PlayerData!R:R,""),
_xlfn.XLOOKUP(_xlfn.CONCAT(13,"-",$A365, "-", "A"), PlayerData!$M:$M,PlayerData!R:R,""),
_xlfn.XLOOKUP(_xlfn.CONCAT(14,"-",$A365, "-", "A"), PlayerData!$M:$M,PlayerData!R:R,""),
_xlfn.XLOOKUP(_xlfn.CONCAT(15,"-",$A365, "-", "A"), PlayerData!$M:$M,PlayerData!R:R,""),
_xlfn.XLOOKUP(_xlfn.CONCAT(16,"-",$A365, "-", "A"), PlayerData!$M:$M,PlayerData!R:R,""),
_xlfn.XLOOKUP(_xlfn.CONCAT(17,"-",$A365, "-", "A"), PlayerData!$M:$M,PlayerData!R:R,""),
_xlfn.XLOOKUP(_xlfn.CONCAT(18,"-",$A365, "-", "A"), PlayerData!$M:$M,PlayerData!R:R,"")))</f>
        <v>0</v>
      </c>
      <c r="N365" s="134">
        <f t="shared" si="35"/>
        <v>0</v>
      </c>
      <c r="O365" s="134">
        <f t="shared" si="36"/>
        <v>0</v>
      </c>
      <c r="P365" s="73">
        <f t="shared" si="37"/>
        <v>0</v>
      </c>
      <c r="Q365" s="132" cm="1">
        <f t="array" ref="Q365">IF(OR($A365=Solver!$T$12:$T$201),0,SUMPRODUCT($H365:$J365,$T$4:$V$4))</f>
        <v>4.4474393530997318</v>
      </c>
      <c r="R365" s="73" cm="1">
        <f t="array" ref="R365">IF(OR($A365=Solver!$T$12:$T$201),0, SUMPRODUCT($N365:$P365, $T$4:$V$4))</f>
        <v>0</v>
      </c>
    </row>
    <row r="366" spans="1:18">
      <c r="A366" s="55">
        <v>364</v>
      </c>
      <c r="B366" s="55" t="str">
        <f>_xlfn.XLOOKUP($A366, PlayerData!$B$3:$B$394, PlayerData!C$3:C$394)</f>
        <v>BHA</v>
      </c>
      <c r="C366" s="55" t="str">
        <f>_xlfn.XLOOKUP($A366, PlayerData!$B$3:$B$394, PlayerData!D$3:D$394)</f>
        <v>D</v>
      </c>
      <c r="D366" s="31" t="str">
        <f>_xlfn.XLOOKUP($A366, PlayerData!$B$3:$B$394, PlayerData!E$3:E$394)</f>
        <v>Bernardo</v>
      </c>
      <c r="E366" s="136" cm="1">
        <f t="array" ref="E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"H"), PlayerData!$G:$G,PlayerData!H:H,""),
_xlfn.XLOOKUP(_xlfn.CONCAT(1,"-",$A366, "-", "H"), PlayerData!$G:$G,PlayerData!H:H,""),
_xlfn.XLOOKUP(_xlfn.CONCAT(2,"-",$A366, "-", "H"), PlayerData!$G:$G,PlayerData!H:H,""),
_xlfn.XLOOKUP(_xlfn.CONCAT(3,"-",$A366, "-", "H"), PlayerData!$G:$G,PlayerData!H:H,""),
_xlfn.XLOOKUP(_xlfn.CONCAT(4,"-",$A366, "-", "H"), PlayerData!$G:$G,PlayerData!H:H,""),
_xlfn.XLOOKUP(_xlfn.CONCAT(5,"-",$A366, "-", "H"), PlayerData!$G:$G,PlayerData!H:H,""),
_xlfn.XLOOKUP(_xlfn.CONCAT(6,"-",$A366, "-", "H"), PlayerData!$G:$G,PlayerData!H:H,""),
_xlfn.XLOOKUP(_xlfn.CONCAT(7,"-",$A366, "-", "H"), PlayerData!$G:$G,PlayerData!H:H,""),
_xlfn.XLOOKUP(_xlfn.CONCAT(8,"-",$A366, "-", "H"), PlayerData!$G:$G,PlayerData!H:H,""),
_xlfn.XLOOKUP(_xlfn.CONCAT(9,"-",$A366, "-", "H"), PlayerData!$G:$G,PlayerData!H:H,""),
_xlfn.XLOOKUP(_xlfn.CONCAT(10,"-",$A366, "-", "H"), PlayerData!$G:$G,PlayerData!H:H,""),
_xlfn.XLOOKUP(_xlfn.CONCAT(11,"-",$A366, "-", "H"), PlayerData!$G:$G,PlayerData!H:H,""),
_xlfn.XLOOKUP(_xlfn.CONCAT(12,"-",$A366, "-", "H"), PlayerData!$G:$G,PlayerData!H:H,""),
_xlfn.XLOOKUP(_xlfn.CONCAT(13,"-",$A366, "-", "H"), PlayerData!$G:$G,PlayerData!H:H,""),
_xlfn.XLOOKUP(_xlfn.CONCAT(14,"-",$A366, "-", "H"), PlayerData!$G:$G,PlayerData!H:H,""),
_xlfn.XLOOKUP(_xlfn.CONCAT(15,"-",$A366, "-", "H"), PlayerData!$G:$G,PlayerData!H:H,""),
_xlfn.XLOOKUP(_xlfn.CONCAT(16,"-",$A366, "-", "H"), PlayerData!$G:$G,PlayerData!H:H,""),
_xlfn.XLOOKUP(_xlfn.CONCAT(17,"-",$A366, "-", "H"), PlayerData!$G:$G,PlayerData!H:H,""),
_xlfn.XLOOKUP(_xlfn.CONCAT(18,"-",$A366, "-", "H"), PlayerData!$G:$G,PlayerData!H:H,"")))</f>
        <v>0</v>
      </c>
      <c r="F366" s="136" cm="1">
        <f t="array" ref="F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"H"), PlayerData!$G:$G,PlayerData!I:I,""),
_xlfn.XLOOKUP(_xlfn.CONCAT(1,"-",$A366, "-", "H"), PlayerData!$G:$G,PlayerData!I:I,""),
_xlfn.XLOOKUP(_xlfn.CONCAT(2,"-",$A366, "-", "H"), PlayerData!$G:$G,PlayerData!I:I,""),
_xlfn.XLOOKUP(_xlfn.CONCAT(3,"-",$A366, "-", "H"), PlayerData!$G:$G,PlayerData!I:I,""),
_xlfn.XLOOKUP(_xlfn.CONCAT(4,"-",$A366, "-", "H"), PlayerData!$G:$G,PlayerData!I:I,""),
_xlfn.XLOOKUP(_xlfn.CONCAT(5,"-",$A366, "-", "H"), PlayerData!$G:$G,PlayerData!I:I,""),
_xlfn.XLOOKUP(_xlfn.CONCAT(6,"-",$A366, "-", "H"), PlayerData!$G:$G,PlayerData!I:I,""),
_xlfn.XLOOKUP(_xlfn.CONCAT(7,"-",$A366, "-", "H"), PlayerData!$G:$G,PlayerData!I:I,""),
_xlfn.XLOOKUP(_xlfn.CONCAT(8,"-",$A366, "-", "H"), PlayerData!$G:$G,PlayerData!I:I,""),
_xlfn.XLOOKUP(_xlfn.CONCAT(9,"-",$A366, "-", "H"), PlayerData!$G:$G,PlayerData!I:I,""),
_xlfn.XLOOKUP(_xlfn.CONCAT(10,"-",$A366, "-", "H"), PlayerData!$G:$G,PlayerData!I:I,""),
_xlfn.XLOOKUP(_xlfn.CONCAT(11,"-",$A366, "-", "H"), PlayerData!$G:$G,PlayerData!I:I,""),
_xlfn.XLOOKUP(_xlfn.CONCAT(12,"-",$A366, "-", "H"), PlayerData!$G:$G,PlayerData!I:I,""),
_xlfn.XLOOKUP(_xlfn.CONCAT(13,"-",$A366, "-", "H"), PlayerData!$G:$G,PlayerData!I:I,""),
_xlfn.XLOOKUP(_xlfn.CONCAT(14,"-",$A366, "-", "H"), PlayerData!$G:$G,PlayerData!I:I,""),
_xlfn.XLOOKUP(_xlfn.CONCAT(15,"-",$A366, "-", "H"), PlayerData!$G:$G,PlayerData!I:I,""),
_xlfn.XLOOKUP(_xlfn.CONCAT(16,"-",$A366, "-", "H"), PlayerData!$G:$G,PlayerData!I:I,""),
_xlfn.XLOOKUP(_xlfn.CONCAT(17,"-",$A366, "-", "H"), PlayerData!$G:$G,PlayerData!I:I,""),
_xlfn.XLOOKUP(_xlfn.CONCAT(18,"-",$A366, "-", "H"), PlayerData!$G:$G,PlayerData!I:I,"")))</f>
        <v>0</v>
      </c>
      <c r="G366" s="90" cm="1">
        <f t="array" ref="G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"H"), PlayerData!$G:$G,PlayerData!L:L,""),
_xlfn.XLOOKUP(_xlfn.CONCAT(1,"-",$A366, "-", "H"), PlayerData!$G:$G,PlayerData!L:L,""),
_xlfn.XLOOKUP(_xlfn.CONCAT(2,"-",$A366, "-", "H"), PlayerData!$G:$G,PlayerData!L:L,""),
_xlfn.XLOOKUP(_xlfn.CONCAT(3,"-",$A366, "-", "H"), PlayerData!$G:$G,PlayerData!L:L,""),
_xlfn.XLOOKUP(_xlfn.CONCAT(4,"-",$A366, "-", "H"), PlayerData!$G:$G,PlayerData!L:L,""),
_xlfn.XLOOKUP(_xlfn.CONCAT(5,"-",$A366, "-", "H"), PlayerData!$G:$G,PlayerData!L:L,""),
_xlfn.XLOOKUP(_xlfn.CONCAT(6,"-",$A366, "-", "H"), PlayerData!$G:$G,PlayerData!L:L,""),
_xlfn.XLOOKUP(_xlfn.CONCAT(7,"-",$A366, "-", "H"), PlayerData!$G:$G,PlayerData!L:L,""),
_xlfn.XLOOKUP(_xlfn.CONCAT(8,"-",$A366, "-", "H"), PlayerData!$G:$G,PlayerData!L:L,""),
_xlfn.XLOOKUP(_xlfn.CONCAT(9,"-",$A366, "-", "H"), PlayerData!$G:$G,PlayerData!L:L,""),
_xlfn.XLOOKUP(_xlfn.CONCAT(10,"-",$A366, "-", "H"), PlayerData!$G:$G,PlayerData!L:L,""),
_xlfn.XLOOKUP(_xlfn.CONCAT(11,"-",$A366, "-", "H"), PlayerData!$G:$G,PlayerData!L:L,""),
_xlfn.XLOOKUP(_xlfn.CONCAT(12,"-",$A366, "-", "H"), PlayerData!$G:$G,PlayerData!L:L,""),
_xlfn.XLOOKUP(_xlfn.CONCAT(13,"-",$A366, "-", "H"), PlayerData!$G:$G,PlayerData!L:L,""),
_xlfn.XLOOKUP(_xlfn.CONCAT(14,"-",$A366, "-", "H"), PlayerData!$G:$G,PlayerData!L:L,""),
_xlfn.XLOOKUP(_xlfn.CONCAT(15,"-",$A366, "-", "H"), PlayerData!$G:$G,PlayerData!L:L,""),
_xlfn.XLOOKUP(_xlfn.CONCAT(16,"-",$A366, "-", "H"), PlayerData!$G:$G,PlayerData!L:L,""),
_xlfn.XLOOKUP(_xlfn.CONCAT(17,"-",$A366, "-", "H"), PlayerData!$G:$G,PlayerData!L:L,""),
_xlfn.XLOOKUP(_xlfn.CONCAT(18,"-",$A366, "-", "H"), PlayerData!$G:$G,PlayerData!L:L,"")))</f>
        <v>0.66</v>
      </c>
      <c r="H366" s="132">
        <f t="shared" si="32"/>
        <v>0</v>
      </c>
      <c r="I366" s="132">
        <f t="shared" si="33"/>
        <v>0</v>
      </c>
      <c r="J366" s="72">
        <f t="shared" si="34"/>
        <v>8.8948787061994619</v>
      </c>
      <c r="K366" s="138" cm="1">
        <f t="array" ref="K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"A"), PlayerData!$M:$M,PlayerData!N:N,""),
_xlfn.XLOOKUP(_xlfn.CONCAT(1,"-",$A366, "-", "A"), PlayerData!$M:$M,PlayerData!N:N,""),
_xlfn.XLOOKUP(_xlfn.CONCAT(2,"-",$A366, "-", "A"), PlayerData!$M:$M,PlayerData!N:N,""),
_xlfn.XLOOKUP(_xlfn.CONCAT(3,"-",$A366, "-", "A"), PlayerData!$M:$M,PlayerData!N:N,""),
_xlfn.XLOOKUP(_xlfn.CONCAT(4,"-",$A366, "-", "A"), PlayerData!$M:$M,PlayerData!N:N,""),
_xlfn.XLOOKUP(_xlfn.CONCAT(5,"-",$A366, "-", "A"), PlayerData!$M:$M,PlayerData!N:N,""),
_xlfn.XLOOKUP(_xlfn.CONCAT(6,"-",$A366, "-", "A"), PlayerData!$M:$M,PlayerData!N:N,""),
_xlfn.XLOOKUP(_xlfn.CONCAT(7,"-",$A366, "-", "A"), PlayerData!$M:$M,PlayerData!N:N,""),
_xlfn.XLOOKUP(_xlfn.CONCAT(8,"-",$A366, "-", "A"), PlayerData!$M:$M,PlayerData!N:N,""),
_xlfn.XLOOKUP(_xlfn.CONCAT(9,"-",$A366, "-", "A"), PlayerData!$M:$M,PlayerData!N:N,""),
_xlfn.XLOOKUP(_xlfn.CONCAT(10,"-",$A366, "-", "A"), PlayerData!$M:$M,PlayerData!N:N,""),
_xlfn.XLOOKUP(_xlfn.CONCAT(11,"-",$A366, "-", "A"), PlayerData!$M:$M,PlayerData!N:N,""),
_xlfn.XLOOKUP(_xlfn.CONCAT(12,"-",$A366, "-", "A"), PlayerData!$M:$M,PlayerData!N:N,""),
_xlfn.XLOOKUP(_xlfn.CONCAT(13,"-",$A366, "-", "A"), PlayerData!$M:$M,PlayerData!N:N,""),
_xlfn.XLOOKUP(_xlfn.CONCAT(14,"-",$A366, "-", "A"), PlayerData!$M:$M,PlayerData!N:N,""),
_xlfn.XLOOKUP(_xlfn.CONCAT(15,"-",$A366, "-", "A"), PlayerData!$M:$M,PlayerData!N:N,""),
_xlfn.XLOOKUP(_xlfn.CONCAT(16,"-",$A366, "-", "A"), PlayerData!$M:$M,PlayerData!N:N,""),
_xlfn.XLOOKUP(_xlfn.CONCAT(17,"-",$A366, "-", "A"), PlayerData!$M:$M,PlayerData!N:N,""),
_xlfn.XLOOKUP(_xlfn.CONCAT(18,"-",$A366, "-", "A"), PlayerData!$M:$M,PlayerData!N:N,"")))</f>
        <v>1.33</v>
      </c>
      <c r="L366" s="138" cm="1">
        <f t="array" ref="L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"A"), PlayerData!$M:$M,PlayerData!O:O,""),
_xlfn.XLOOKUP(_xlfn.CONCAT(1,"-",$A366, "-", "A"), PlayerData!$M:$M,PlayerData!O:O,""),
_xlfn.XLOOKUP(_xlfn.CONCAT(2,"-",$A366, "-", "A"), PlayerData!$M:$M,PlayerData!O:O,""),
_xlfn.XLOOKUP(_xlfn.CONCAT(3,"-",$A366, "-", "A"), PlayerData!$M:$M,PlayerData!O:O,""),
_xlfn.XLOOKUP(_xlfn.CONCAT(4,"-",$A366, "-", "A"), PlayerData!$M:$M,PlayerData!O:O,""),
_xlfn.XLOOKUP(_xlfn.CONCAT(5,"-",$A366, "-", "A"), PlayerData!$M:$M,PlayerData!O:O,""),
_xlfn.XLOOKUP(_xlfn.CONCAT(6,"-",$A366, "-", "A"), PlayerData!$M:$M,PlayerData!O:O,""),
_xlfn.XLOOKUP(_xlfn.CONCAT(7,"-",$A366, "-", "A"), PlayerData!$M:$M,PlayerData!O:O,""),
_xlfn.XLOOKUP(_xlfn.CONCAT(8,"-",$A366, "-", "A"), PlayerData!$M:$M,PlayerData!O:O,""),
_xlfn.XLOOKUP(_xlfn.CONCAT(9,"-",$A366, "-", "A"), PlayerData!$M:$M,PlayerData!O:O,""),
_xlfn.XLOOKUP(_xlfn.CONCAT(10,"-",$A366, "-", "A"), PlayerData!$M:$M,PlayerData!O:O,""),
_xlfn.XLOOKUP(_xlfn.CONCAT(11,"-",$A366, "-", "A"), PlayerData!$M:$M,PlayerData!O:O,""),
_xlfn.XLOOKUP(_xlfn.CONCAT(12,"-",$A366, "-", "A"), PlayerData!$M:$M,PlayerData!O:O,""),
_xlfn.XLOOKUP(_xlfn.CONCAT(13,"-",$A366, "-", "A"), PlayerData!$M:$M,PlayerData!O:O,""),
_xlfn.XLOOKUP(_xlfn.CONCAT(14,"-",$A366, "-", "A"), PlayerData!$M:$M,PlayerData!O:O,""),
_xlfn.XLOOKUP(_xlfn.CONCAT(15,"-",$A366, "-", "A"), PlayerData!$M:$M,PlayerData!O:O,""),
_xlfn.XLOOKUP(_xlfn.CONCAT(16,"-",$A366, "-", "A"), PlayerData!$M:$M,PlayerData!O:O,""),
_xlfn.XLOOKUP(_xlfn.CONCAT(17,"-",$A366, "-", "A"), PlayerData!$M:$M,PlayerData!O:O,""),
_xlfn.XLOOKUP(_xlfn.CONCAT(18,"-",$A366, "-", "A"), PlayerData!$M:$M,PlayerData!O:O,"")))</f>
        <v>0.33</v>
      </c>
      <c r="M366" s="96" cm="1">
        <f t="array" ref="M36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_xlfn.XLOOKUP(_xlfn.CONCAT(0,"-",$A366, "-", "A"), PlayerData!$M:$M,PlayerData!R:R,""),
_xlfn.XLOOKUP(_xlfn.CONCAT(1,"-",$A366, "-", "A"), PlayerData!$M:$M,PlayerData!R:R,""),
_xlfn.XLOOKUP(_xlfn.CONCAT(2,"-",$A366, "-", "A"), PlayerData!$M:$M,PlayerData!R:R,""),
_xlfn.XLOOKUP(_xlfn.CONCAT(3,"-",$A366, "-", "A"), PlayerData!$M:$M,PlayerData!R:R,""),
_xlfn.XLOOKUP(_xlfn.CONCAT(4,"-",$A366, "-", "A"), PlayerData!$M:$M,PlayerData!R:R,""),
_xlfn.XLOOKUP(_xlfn.CONCAT(5,"-",$A366, "-", "A"), PlayerData!$M:$M,PlayerData!R:R,""),
_xlfn.XLOOKUP(_xlfn.CONCAT(6,"-",$A366, "-", "A"), PlayerData!$M:$M,PlayerData!R:R,""),
_xlfn.XLOOKUP(_xlfn.CONCAT(7,"-",$A366, "-", "A"), PlayerData!$M:$M,PlayerData!R:R,""),
_xlfn.XLOOKUP(_xlfn.CONCAT(8,"-",$A366, "-", "A"), PlayerData!$M:$M,PlayerData!R:R,""),
_xlfn.XLOOKUP(_xlfn.CONCAT(9,"-",$A366, "-", "A"), PlayerData!$M:$M,PlayerData!R:R,""),
_xlfn.XLOOKUP(_xlfn.CONCAT(10,"-",$A366, "-", "A"), PlayerData!$M:$M,PlayerData!R:R,""),
_xlfn.XLOOKUP(_xlfn.CONCAT(11,"-",$A366, "-", "A"), PlayerData!$M:$M,PlayerData!R:R,""),
_xlfn.XLOOKUP(_xlfn.CONCAT(12,"-",$A366, "-", "A"), PlayerData!$M:$M,PlayerData!R:R,""),
_xlfn.XLOOKUP(_xlfn.CONCAT(13,"-",$A366, "-", "A"), PlayerData!$M:$M,PlayerData!R:R,""),
_xlfn.XLOOKUP(_xlfn.CONCAT(14,"-",$A366, "-", "A"), PlayerData!$M:$M,PlayerData!R:R,""),
_xlfn.XLOOKUP(_xlfn.CONCAT(15,"-",$A366, "-", "A"), PlayerData!$M:$M,PlayerData!R:R,""),
_xlfn.XLOOKUP(_xlfn.CONCAT(16,"-",$A366, "-", "A"), PlayerData!$M:$M,PlayerData!R:R,""),
_xlfn.XLOOKUP(_xlfn.CONCAT(17,"-",$A366, "-", "A"), PlayerData!$M:$M,PlayerData!R:R,""),
_xlfn.XLOOKUP(_xlfn.CONCAT(18,"-",$A366, "-", "A"), PlayerData!$M:$M,PlayerData!R:R,"")))</f>
        <v>1.2000000000000002</v>
      </c>
      <c r="N366" s="134">
        <f t="shared" si="35"/>
        <v>30.227272727272723</v>
      </c>
      <c r="O366" s="134">
        <f t="shared" si="36"/>
        <v>14.999999999999998</v>
      </c>
      <c r="P366" s="73">
        <f t="shared" si="37"/>
        <v>16.172506738544477</v>
      </c>
      <c r="Q366" s="132" cm="1">
        <f t="array" ref="Q366">IF(OR($A366=Solver!$T$12:$T$201),0,SUMPRODUCT($H366:$J366,$T$4:$V$4))</f>
        <v>8.8948787061994619</v>
      </c>
      <c r="R366" s="73" cm="1">
        <f t="array" ref="R366">IF(OR($A366=Solver!$T$12:$T$201),0, SUMPRODUCT($N366:$P366, $T$4:$V$4))</f>
        <v>16.172506738544477</v>
      </c>
    </row>
    <row r="367" spans="1:18">
      <c r="A367" s="55">
        <v>365</v>
      </c>
      <c r="B367" s="55">
        <f>_xlfn.XLOOKUP($A367, PlayerData!$B$3:$B$394, PlayerData!C$3:C$394)</f>
        <v>0</v>
      </c>
      <c r="C367" s="55" t="str">
        <f>_xlfn.XLOOKUP($A367, PlayerData!$B$3:$B$394, PlayerData!D$3:D$394)</f>
        <v>D</v>
      </c>
      <c r="D367" s="31" t="str">
        <f>_xlfn.XLOOKUP($A367, PlayerData!$B$3:$B$394, PlayerData!E$3:E$394)</f>
        <v>Hanley</v>
      </c>
      <c r="E367" s="136" cm="1">
        <f t="array" ref="E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"H"), PlayerData!$G:$G,PlayerData!H:H,""),
_xlfn.XLOOKUP(_xlfn.CONCAT(1,"-",$A367, "-", "H"), PlayerData!$G:$G,PlayerData!H:H,""),
_xlfn.XLOOKUP(_xlfn.CONCAT(2,"-",$A367, "-", "H"), PlayerData!$G:$G,PlayerData!H:H,""),
_xlfn.XLOOKUP(_xlfn.CONCAT(3,"-",$A367, "-", "H"), PlayerData!$G:$G,PlayerData!H:H,""),
_xlfn.XLOOKUP(_xlfn.CONCAT(4,"-",$A367, "-", "H"), PlayerData!$G:$G,PlayerData!H:H,""),
_xlfn.XLOOKUP(_xlfn.CONCAT(5,"-",$A367, "-", "H"), PlayerData!$G:$G,PlayerData!H:H,""),
_xlfn.XLOOKUP(_xlfn.CONCAT(6,"-",$A367, "-", "H"), PlayerData!$G:$G,PlayerData!H:H,""),
_xlfn.XLOOKUP(_xlfn.CONCAT(7,"-",$A367, "-", "H"), PlayerData!$G:$G,PlayerData!H:H,""),
_xlfn.XLOOKUP(_xlfn.CONCAT(8,"-",$A367, "-", "H"), PlayerData!$G:$G,PlayerData!H:H,""),
_xlfn.XLOOKUP(_xlfn.CONCAT(9,"-",$A367, "-", "H"), PlayerData!$G:$G,PlayerData!H:H,""),
_xlfn.XLOOKUP(_xlfn.CONCAT(10,"-",$A367, "-", "H"), PlayerData!$G:$G,PlayerData!H:H,""),
_xlfn.XLOOKUP(_xlfn.CONCAT(11,"-",$A367, "-", "H"), PlayerData!$G:$G,PlayerData!H:H,""),
_xlfn.XLOOKUP(_xlfn.CONCAT(12,"-",$A367, "-", "H"), PlayerData!$G:$G,PlayerData!H:H,""),
_xlfn.XLOOKUP(_xlfn.CONCAT(13,"-",$A367, "-", "H"), PlayerData!$G:$G,PlayerData!H:H,""),
_xlfn.XLOOKUP(_xlfn.CONCAT(14,"-",$A367, "-", "H"), PlayerData!$G:$G,PlayerData!H:H,""),
_xlfn.XLOOKUP(_xlfn.CONCAT(15,"-",$A367, "-", "H"), PlayerData!$G:$G,PlayerData!H:H,""),
_xlfn.XLOOKUP(_xlfn.CONCAT(16,"-",$A367, "-", "H"), PlayerData!$G:$G,PlayerData!H:H,""),
_xlfn.XLOOKUP(_xlfn.CONCAT(17,"-",$A367, "-", "H"), PlayerData!$G:$G,PlayerData!H:H,""),
_xlfn.XLOOKUP(_xlfn.CONCAT(18,"-",$A367, "-", "H"), PlayerData!$G:$G,PlayerData!H:H,"")))</f>
        <v>0.75</v>
      </c>
      <c r="F367" s="136" cm="1">
        <f t="array" ref="F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"H"), PlayerData!$G:$G,PlayerData!I:I,""),
_xlfn.XLOOKUP(_xlfn.CONCAT(1,"-",$A367, "-", "H"), PlayerData!$G:$G,PlayerData!I:I,""),
_xlfn.XLOOKUP(_xlfn.CONCAT(2,"-",$A367, "-", "H"), PlayerData!$G:$G,PlayerData!I:I,""),
_xlfn.XLOOKUP(_xlfn.CONCAT(3,"-",$A367, "-", "H"), PlayerData!$G:$G,PlayerData!I:I,""),
_xlfn.XLOOKUP(_xlfn.CONCAT(4,"-",$A367, "-", "H"), PlayerData!$G:$G,PlayerData!I:I,""),
_xlfn.XLOOKUP(_xlfn.CONCAT(5,"-",$A367, "-", "H"), PlayerData!$G:$G,PlayerData!I:I,""),
_xlfn.XLOOKUP(_xlfn.CONCAT(6,"-",$A367, "-", "H"), PlayerData!$G:$G,PlayerData!I:I,""),
_xlfn.XLOOKUP(_xlfn.CONCAT(7,"-",$A367, "-", "H"), PlayerData!$G:$G,PlayerData!I:I,""),
_xlfn.XLOOKUP(_xlfn.CONCAT(8,"-",$A367, "-", "H"), PlayerData!$G:$G,PlayerData!I:I,""),
_xlfn.XLOOKUP(_xlfn.CONCAT(9,"-",$A367, "-", "H"), PlayerData!$G:$G,PlayerData!I:I,""),
_xlfn.XLOOKUP(_xlfn.CONCAT(10,"-",$A367, "-", "H"), PlayerData!$G:$G,PlayerData!I:I,""),
_xlfn.XLOOKUP(_xlfn.CONCAT(11,"-",$A367, "-", "H"), PlayerData!$G:$G,PlayerData!I:I,""),
_xlfn.XLOOKUP(_xlfn.CONCAT(12,"-",$A367, "-", "H"), PlayerData!$G:$G,PlayerData!I:I,""),
_xlfn.XLOOKUP(_xlfn.CONCAT(13,"-",$A367, "-", "H"), PlayerData!$G:$G,PlayerData!I:I,""),
_xlfn.XLOOKUP(_xlfn.CONCAT(14,"-",$A367, "-", "H"), PlayerData!$G:$G,PlayerData!I:I,""),
_xlfn.XLOOKUP(_xlfn.CONCAT(15,"-",$A367, "-", "H"), PlayerData!$G:$G,PlayerData!I:I,""),
_xlfn.XLOOKUP(_xlfn.CONCAT(16,"-",$A367, "-", "H"), PlayerData!$G:$G,PlayerData!I:I,""),
_xlfn.XLOOKUP(_xlfn.CONCAT(17,"-",$A367, "-", "H"), PlayerData!$G:$G,PlayerData!I:I,""),
_xlfn.XLOOKUP(_xlfn.CONCAT(18,"-",$A367, "-", "H"), PlayerData!$G:$G,PlayerData!I:I,"")))</f>
        <v>0</v>
      </c>
      <c r="G367" s="90" cm="1">
        <f t="array" ref="G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"H"), PlayerData!$G:$G,PlayerData!L:L,""),
_xlfn.XLOOKUP(_xlfn.CONCAT(1,"-",$A367, "-", "H"), PlayerData!$G:$G,PlayerData!L:L,""),
_xlfn.XLOOKUP(_xlfn.CONCAT(2,"-",$A367, "-", "H"), PlayerData!$G:$G,PlayerData!L:L,""),
_xlfn.XLOOKUP(_xlfn.CONCAT(3,"-",$A367, "-", "H"), PlayerData!$G:$G,PlayerData!L:L,""),
_xlfn.XLOOKUP(_xlfn.CONCAT(4,"-",$A367, "-", "H"), PlayerData!$G:$G,PlayerData!L:L,""),
_xlfn.XLOOKUP(_xlfn.CONCAT(5,"-",$A367, "-", "H"), PlayerData!$G:$G,PlayerData!L:L,""),
_xlfn.XLOOKUP(_xlfn.CONCAT(6,"-",$A367, "-", "H"), PlayerData!$G:$G,PlayerData!L:L,""),
_xlfn.XLOOKUP(_xlfn.CONCAT(7,"-",$A367, "-", "H"), PlayerData!$G:$G,PlayerData!L:L,""),
_xlfn.XLOOKUP(_xlfn.CONCAT(8,"-",$A367, "-", "H"), PlayerData!$G:$G,PlayerData!L:L,""),
_xlfn.XLOOKUP(_xlfn.CONCAT(9,"-",$A367, "-", "H"), PlayerData!$G:$G,PlayerData!L:L,""),
_xlfn.XLOOKUP(_xlfn.CONCAT(10,"-",$A367, "-", "H"), PlayerData!$G:$G,PlayerData!L:L,""),
_xlfn.XLOOKUP(_xlfn.CONCAT(11,"-",$A367, "-", "H"), PlayerData!$G:$G,PlayerData!L:L,""),
_xlfn.XLOOKUP(_xlfn.CONCAT(12,"-",$A367, "-", "H"), PlayerData!$G:$G,PlayerData!L:L,""),
_xlfn.XLOOKUP(_xlfn.CONCAT(13,"-",$A367, "-", "H"), PlayerData!$G:$G,PlayerData!L:L,""),
_xlfn.XLOOKUP(_xlfn.CONCAT(14,"-",$A367, "-", "H"), PlayerData!$G:$G,PlayerData!L:L,""),
_xlfn.XLOOKUP(_xlfn.CONCAT(15,"-",$A367, "-", "H"), PlayerData!$G:$G,PlayerData!L:L,""),
_xlfn.XLOOKUP(_xlfn.CONCAT(16,"-",$A367, "-", "H"), PlayerData!$G:$G,PlayerData!L:L,""),
_xlfn.XLOOKUP(_xlfn.CONCAT(17,"-",$A367, "-", "H"), PlayerData!$G:$G,PlayerData!L:L,""),
_xlfn.XLOOKUP(_xlfn.CONCAT(18,"-",$A367, "-", "H"), PlayerData!$G:$G,PlayerData!L:L,"")))</f>
        <v>0.09</v>
      </c>
      <c r="H367" s="132">
        <f t="shared" si="32"/>
        <v>17.045454545454543</v>
      </c>
      <c r="I367" s="132">
        <f t="shared" si="33"/>
        <v>0</v>
      </c>
      <c r="J367" s="72">
        <f t="shared" si="34"/>
        <v>1.2129380053908356</v>
      </c>
      <c r="K367" s="138" cm="1">
        <f t="array" ref="K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"A"), PlayerData!$M:$M,PlayerData!N:N,""),
_xlfn.XLOOKUP(_xlfn.CONCAT(1,"-",$A367, "-", "A"), PlayerData!$M:$M,PlayerData!N:N,""),
_xlfn.XLOOKUP(_xlfn.CONCAT(2,"-",$A367, "-", "A"), PlayerData!$M:$M,PlayerData!N:N,""),
_xlfn.XLOOKUP(_xlfn.CONCAT(3,"-",$A367, "-", "A"), PlayerData!$M:$M,PlayerData!N:N,""),
_xlfn.XLOOKUP(_xlfn.CONCAT(4,"-",$A367, "-", "A"), PlayerData!$M:$M,PlayerData!N:N,""),
_xlfn.XLOOKUP(_xlfn.CONCAT(5,"-",$A367, "-", "A"), PlayerData!$M:$M,PlayerData!N:N,""),
_xlfn.XLOOKUP(_xlfn.CONCAT(6,"-",$A367, "-", "A"), PlayerData!$M:$M,PlayerData!N:N,""),
_xlfn.XLOOKUP(_xlfn.CONCAT(7,"-",$A367, "-", "A"), PlayerData!$M:$M,PlayerData!N:N,""),
_xlfn.XLOOKUP(_xlfn.CONCAT(8,"-",$A367, "-", "A"), PlayerData!$M:$M,PlayerData!N:N,""),
_xlfn.XLOOKUP(_xlfn.CONCAT(9,"-",$A367, "-", "A"), PlayerData!$M:$M,PlayerData!N:N,""),
_xlfn.XLOOKUP(_xlfn.CONCAT(10,"-",$A367, "-", "A"), PlayerData!$M:$M,PlayerData!N:N,""),
_xlfn.XLOOKUP(_xlfn.CONCAT(11,"-",$A367, "-", "A"), PlayerData!$M:$M,PlayerData!N:N,""),
_xlfn.XLOOKUP(_xlfn.CONCAT(12,"-",$A367, "-", "A"), PlayerData!$M:$M,PlayerData!N:N,""),
_xlfn.XLOOKUP(_xlfn.CONCAT(13,"-",$A367, "-", "A"), PlayerData!$M:$M,PlayerData!N:N,""),
_xlfn.XLOOKUP(_xlfn.CONCAT(14,"-",$A367, "-", "A"), PlayerData!$M:$M,PlayerData!N:N,""),
_xlfn.XLOOKUP(_xlfn.CONCAT(15,"-",$A367, "-", "A"), PlayerData!$M:$M,PlayerData!N:N,""),
_xlfn.XLOOKUP(_xlfn.CONCAT(16,"-",$A367, "-", "A"), PlayerData!$M:$M,PlayerData!N:N,""),
_xlfn.XLOOKUP(_xlfn.CONCAT(17,"-",$A367, "-", "A"), PlayerData!$M:$M,PlayerData!N:N,""),
_xlfn.XLOOKUP(_xlfn.CONCAT(18,"-",$A367, "-", "A"), PlayerData!$M:$M,PlayerData!N:N,"")))</f>
        <v>0.2</v>
      </c>
      <c r="L367" s="138" cm="1">
        <f t="array" ref="L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"A"), PlayerData!$M:$M,PlayerData!O:O,""),
_xlfn.XLOOKUP(_xlfn.CONCAT(1,"-",$A367, "-", "A"), PlayerData!$M:$M,PlayerData!O:O,""),
_xlfn.XLOOKUP(_xlfn.CONCAT(2,"-",$A367, "-", "A"), PlayerData!$M:$M,PlayerData!O:O,""),
_xlfn.XLOOKUP(_xlfn.CONCAT(3,"-",$A367, "-", "A"), PlayerData!$M:$M,PlayerData!O:O,""),
_xlfn.XLOOKUP(_xlfn.CONCAT(4,"-",$A367, "-", "A"), PlayerData!$M:$M,PlayerData!O:O,""),
_xlfn.XLOOKUP(_xlfn.CONCAT(5,"-",$A367, "-", "A"), PlayerData!$M:$M,PlayerData!O:O,""),
_xlfn.XLOOKUP(_xlfn.CONCAT(6,"-",$A367, "-", "A"), PlayerData!$M:$M,PlayerData!O:O,""),
_xlfn.XLOOKUP(_xlfn.CONCAT(7,"-",$A367, "-", "A"), PlayerData!$M:$M,PlayerData!O:O,""),
_xlfn.XLOOKUP(_xlfn.CONCAT(8,"-",$A367, "-", "A"), PlayerData!$M:$M,PlayerData!O:O,""),
_xlfn.XLOOKUP(_xlfn.CONCAT(9,"-",$A367, "-", "A"), PlayerData!$M:$M,PlayerData!O:O,""),
_xlfn.XLOOKUP(_xlfn.CONCAT(10,"-",$A367, "-", "A"), PlayerData!$M:$M,PlayerData!O:O,""),
_xlfn.XLOOKUP(_xlfn.CONCAT(11,"-",$A367, "-", "A"), PlayerData!$M:$M,PlayerData!O:O,""),
_xlfn.XLOOKUP(_xlfn.CONCAT(12,"-",$A367, "-", "A"), PlayerData!$M:$M,PlayerData!O:O,""),
_xlfn.XLOOKUP(_xlfn.CONCAT(13,"-",$A367, "-", "A"), PlayerData!$M:$M,PlayerData!O:O,""),
_xlfn.XLOOKUP(_xlfn.CONCAT(14,"-",$A367, "-", "A"), PlayerData!$M:$M,PlayerData!O:O,""),
_xlfn.XLOOKUP(_xlfn.CONCAT(15,"-",$A367, "-", "A"), PlayerData!$M:$M,PlayerData!O:O,""),
_xlfn.XLOOKUP(_xlfn.CONCAT(16,"-",$A367, "-", "A"), PlayerData!$M:$M,PlayerData!O:O,""),
_xlfn.XLOOKUP(_xlfn.CONCAT(17,"-",$A367, "-", "A"), PlayerData!$M:$M,PlayerData!O:O,""),
_xlfn.XLOOKUP(_xlfn.CONCAT(18,"-",$A367, "-", "A"), PlayerData!$M:$M,PlayerData!O:O,"")))</f>
        <v>0</v>
      </c>
      <c r="M367" s="96" cm="1">
        <f t="array" ref="M36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_xlfn.XLOOKUP(_xlfn.CONCAT(0,"-",$A367, "-", "A"), PlayerData!$M:$M,PlayerData!R:R,""),
_xlfn.XLOOKUP(_xlfn.CONCAT(1,"-",$A367, "-", "A"), PlayerData!$M:$M,PlayerData!R:R,""),
_xlfn.XLOOKUP(_xlfn.CONCAT(2,"-",$A367, "-", "A"), PlayerData!$M:$M,PlayerData!R:R,""),
_xlfn.XLOOKUP(_xlfn.CONCAT(3,"-",$A367, "-", "A"), PlayerData!$M:$M,PlayerData!R:R,""),
_xlfn.XLOOKUP(_xlfn.CONCAT(4,"-",$A367, "-", "A"), PlayerData!$M:$M,PlayerData!R:R,""),
_xlfn.XLOOKUP(_xlfn.CONCAT(5,"-",$A367, "-", "A"), PlayerData!$M:$M,PlayerData!R:R,""),
_xlfn.XLOOKUP(_xlfn.CONCAT(6,"-",$A367, "-", "A"), PlayerData!$M:$M,PlayerData!R:R,""),
_xlfn.XLOOKUP(_xlfn.CONCAT(7,"-",$A367, "-", "A"), PlayerData!$M:$M,PlayerData!R:R,""),
_xlfn.XLOOKUP(_xlfn.CONCAT(8,"-",$A367, "-", "A"), PlayerData!$M:$M,PlayerData!R:R,""),
_xlfn.XLOOKUP(_xlfn.CONCAT(9,"-",$A367, "-", "A"), PlayerData!$M:$M,PlayerData!R:R,""),
_xlfn.XLOOKUP(_xlfn.CONCAT(10,"-",$A367, "-", "A"), PlayerData!$M:$M,PlayerData!R:R,""),
_xlfn.XLOOKUP(_xlfn.CONCAT(11,"-",$A367, "-", "A"), PlayerData!$M:$M,PlayerData!R:R,""),
_xlfn.XLOOKUP(_xlfn.CONCAT(12,"-",$A367, "-", "A"), PlayerData!$M:$M,PlayerData!R:R,""),
_xlfn.XLOOKUP(_xlfn.CONCAT(13,"-",$A367, "-", "A"), PlayerData!$M:$M,PlayerData!R:R,""),
_xlfn.XLOOKUP(_xlfn.CONCAT(14,"-",$A367, "-", "A"), PlayerData!$M:$M,PlayerData!R:R,""),
_xlfn.XLOOKUP(_xlfn.CONCAT(15,"-",$A367, "-", "A"), PlayerData!$M:$M,PlayerData!R:R,""),
_xlfn.XLOOKUP(_xlfn.CONCAT(16,"-",$A367, "-", "A"), PlayerData!$M:$M,PlayerData!R:R,""),
_xlfn.XLOOKUP(_xlfn.CONCAT(17,"-",$A367, "-", "A"), PlayerData!$M:$M,PlayerData!R:R,""),
_xlfn.XLOOKUP(_xlfn.CONCAT(18,"-",$A367, "-", "A"), PlayerData!$M:$M,PlayerData!R:R,"")))</f>
        <v>0</v>
      </c>
      <c r="N367" s="134">
        <f t="shared" si="35"/>
        <v>4.545454545454545</v>
      </c>
      <c r="O367" s="134">
        <f t="shared" si="36"/>
        <v>0</v>
      </c>
      <c r="P367" s="73">
        <f t="shared" si="37"/>
        <v>0</v>
      </c>
      <c r="Q367" s="132" cm="1">
        <f t="array" ref="Q367">IF(OR($A367=Solver!$T$12:$T$201),0,SUMPRODUCT($H367:$J367,$T$4:$V$4))</f>
        <v>1.2129380053908356</v>
      </c>
      <c r="R367" s="73" cm="1">
        <f t="array" ref="R367">IF(OR($A367=Solver!$T$12:$T$201),0, SUMPRODUCT($N367:$P367, $T$4:$V$4))</f>
        <v>0</v>
      </c>
    </row>
    <row r="368" spans="1:18">
      <c r="A368" s="55">
        <v>366</v>
      </c>
      <c r="B368" s="55" t="str">
        <f>_xlfn.XLOOKUP($A368, PlayerData!$B$3:$B$394, PlayerData!C$3:C$394)</f>
        <v>EVE</v>
      </c>
      <c r="C368" s="55" t="str">
        <f>_xlfn.XLOOKUP($A368, PlayerData!$B$3:$B$394, PlayerData!D$3:D$394)</f>
        <v>D</v>
      </c>
      <c r="D368" s="31" t="str">
        <f>_xlfn.XLOOKUP($A368, PlayerData!$B$3:$B$394, PlayerData!E$3:E$394)</f>
        <v>Branthwaite</v>
      </c>
      <c r="E368" s="136" cm="1">
        <f t="array" ref="E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"H"), PlayerData!$G:$G,PlayerData!H:H,""),
_xlfn.XLOOKUP(_xlfn.CONCAT(1,"-",$A368, "-", "H"), PlayerData!$G:$G,PlayerData!H:H,""),
_xlfn.XLOOKUP(_xlfn.CONCAT(2,"-",$A368, "-", "H"), PlayerData!$G:$G,PlayerData!H:H,""),
_xlfn.XLOOKUP(_xlfn.CONCAT(3,"-",$A368, "-", "H"), PlayerData!$G:$G,PlayerData!H:H,""),
_xlfn.XLOOKUP(_xlfn.CONCAT(4,"-",$A368, "-", "H"), PlayerData!$G:$G,PlayerData!H:H,""),
_xlfn.XLOOKUP(_xlfn.CONCAT(5,"-",$A368, "-", "H"), PlayerData!$G:$G,PlayerData!H:H,""),
_xlfn.XLOOKUP(_xlfn.CONCAT(6,"-",$A368, "-", "H"), PlayerData!$G:$G,PlayerData!H:H,""),
_xlfn.XLOOKUP(_xlfn.CONCAT(7,"-",$A368, "-", "H"), PlayerData!$G:$G,PlayerData!H:H,""),
_xlfn.XLOOKUP(_xlfn.CONCAT(8,"-",$A368, "-", "H"), PlayerData!$G:$G,PlayerData!H:H,""),
_xlfn.XLOOKUP(_xlfn.CONCAT(9,"-",$A368, "-", "H"), PlayerData!$G:$G,PlayerData!H:H,""),
_xlfn.XLOOKUP(_xlfn.CONCAT(10,"-",$A368, "-", "H"), PlayerData!$G:$G,PlayerData!H:H,""),
_xlfn.XLOOKUP(_xlfn.CONCAT(11,"-",$A368, "-", "H"), PlayerData!$G:$G,PlayerData!H:H,""),
_xlfn.XLOOKUP(_xlfn.CONCAT(12,"-",$A368, "-", "H"), PlayerData!$G:$G,PlayerData!H:H,""),
_xlfn.XLOOKUP(_xlfn.CONCAT(13,"-",$A368, "-", "H"), PlayerData!$G:$G,PlayerData!H:H,""),
_xlfn.XLOOKUP(_xlfn.CONCAT(14,"-",$A368, "-", "H"), PlayerData!$G:$G,PlayerData!H:H,""),
_xlfn.XLOOKUP(_xlfn.CONCAT(15,"-",$A368, "-", "H"), PlayerData!$G:$G,PlayerData!H:H,""),
_xlfn.XLOOKUP(_xlfn.CONCAT(16,"-",$A368, "-", "H"), PlayerData!$G:$G,PlayerData!H:H,""),
_xlfn.XLOOKUP(_xlfn.CONCAT(17,"-",$A368, "-", "H"), PlayerData!$G:$G,PlayerData!H:H,""),
_xlfn.XLOOKUP(_xlfn.CONCAT(18,"-",$A368, "-", "H"), PlayerData!$G:$G,PlayerData!H:H,"")))</f>
        <v>0</v>
      </c>
      <c r="F368" s="136" cm="1">
        <f t="array" ref="F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"H"), PlayerData!$G:$G,PlayerData!I:I,""),
_xlfn.XLOOKUP(_xlfn.CONCAT(1,"-",$A368, "-", "H"), PlayerData!$G:$G,PlayerData!I:I,""),
_xlfn.XLOOKUP(_xlfn.CONCAT(2,"-",$A368, "-", "H"), PlayerData!$G:$G,PlayerData!I:I,""),
_xlfn.XLOOKUP(_xlfn.CONCAT(3,"-",$A368, "-", "H"), PlayerData!$G:$G,PlayerData!I:I,""),
_xlfn.XLOOKUP(_xlfn.CONCAT(4,"-",$A368, "-", "H"), PlayerData!$G:$G,PlayerData!I:I,""),
_xlfn.XLOOKUP(_xlfn.CONCAT(5,"-",$A368, "-", "H"), PlayerData!$G:$G,PlayerData!I:I,""),
_xlfn.XLOOKUP(_xlfn.CONCAT(6,"-",$A368, "-", "H"), PlayerData!$G:$G,PlayerData!I:I,""),
_xlfn.XLOOKUP(_xlfn.CONCAT(7,"-",$A368, "-", "H"), PlayerData!$G:$G,PlayerData!I:I,""),
_xlfn.XLOOKUP(_xlfn.CONCAT(8,"-",$A368, "-", "H"), PlayerData!$G:$G,PlayerData!I:I,""),
_xlfn.XLOOKUP(_xlfn.CONCAT(9,"-",$A368, "-", "H"), PlayerData!$G:$G,PlayerData!I:I,""),
_xlfn.XLOOKUP(_xlfn.CONCAT(10,"-",$A368, "-", "H"), PlayerData!$G:$G,PlayerData!I:I,""),
_xlfn.XLOOKUP(_xlfn.CONCAT(11,"-",$A368, "-", "H"), PlayerData!$G:$G,PlayerData!I:I,""),
_xlfn.XLOOKUP(_xlfn.CONCAT(12,"-",$A368, "-", "H"), PlayerData!$G:$G,PlayerData!I:I,""),
_xlfn.XLOOKUP(_xlfn.CONCAT(13,"-",$A368, "-", "H"), PlayerData!$G:$G,PlayerData!I:I,""),
_xlfn.XLOOKUP(_xlfn.CONCAT(14,"-",$A368, "-", "H"), PlayerData!$G:$G,PlayerData!I:I,""),
_xlfn.XLOOKUP(_xlfn.CONCAT(15,"-",$A368, "-", "H"), PlayerData!$G:$G,PlayerData!I:I,""),
_xlfn.XLOOKUP(_xlfn.CONCAT(16,"-",$A368, "-", "H"), PlayerData!$G:$G,PlayerData!I:I,""),
_xlfn.XLOOKUP(_xlfn.CONCAT(17,"-",$A368, "-", "H"), PlayerData!$G:$G,PlayerData!I:I,""),
_xlfn.XLOOKUP(_xlfn.CONCAT(18,"-",$A368, "-", "H"), PlayerData!$G:$G,PlayerData!I:I,"")))</f>
        <v>0</v>
      </c>
      <c r="G368" s="90" cm="1">
        <f t="array" ref="G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"H"), PlayerData!$G:$G,PlayerData!L:L,""),
_xlfn.XLOOKUP(_xlfn.CONCAT(1,"-",$A368, "-", "H"), PlayerData!$G:$G,PlayerData!L:L,""),
_xlfn.XLOOKUP(_xlfn.CONCAT(2,"-",$A368, "-", "H"), PlayerData!$G:$G,PlayerData!L:L,""),
_xlfn.XLOOKUP(_xlfn.CONCAT(3,"-",$A368, "-", "H"), PlayerData!$G:$G,PlayerData!L:L,""),
_xlfn.XLOOKUP(_xlfn.CONCAT(4,"-",$A368, "-", "H"), PlayerData!$G:$G,PlayerData!L:L,""),
_xlfn.XLOOKUP(_xlfn.CONCAT(5,"-",$A368, "-", "H"), PlayerData!$G:$G,PlayerData!L:L,""),
_xlfn.XLOOKUP(_xlfn.CONCAT(6,"-",$A368, "-", "H"), PlayerData!$G:$G,PlayerData!L:L,""),
_xlfn.XLOOKUP(_xlfn.CONCAT(7,"-",$A368, "-", "H"), PlayerData!$G:$G,PlayerData!L:L,""),
_xlfn.XLOOKUP(_xlfn.CONCAT(8,"-",$A368, "-", "H"), PlayerData!$G:$G,PlayerData!L:L,""),
_xlfn.XLOOKUP(_xlfn.CONCAT(9,"-",$A368, "-", "H"), PlayerData!$G:$G,PlayerData!L:L,""),
_xlfn.XLOOKUP(_xlfn.CONCAT(10,"-",$A368, "-", "H"), PlayerData!$G:$G,PlayerData!L:L,""),
_xlfn.XLOOKUP(_xlfn.CONCAT(11,"-",$A368, "-", "H"), PlayerData!$G:$G,PlayerData!L:L,""),
_xlfn.XLOOKUP(_xlfn.CONCAT(12,"-",$A368, "-", "H"), PlayerData!$G:$G,PlayerData!L:L,""),
_xlfn.XLOOKUP(_xlfn.CONCAT(13,"-",$A368, "-", "H"), PlayerData!$G:$G,PlayerData!L:L,""),
_xlfn.XLOOKUP(_xlfn.CONCAT(14,"-",$A368, "-", "H"), PlayerData!$G:$G,PlayerData!L:L,""),
_xlfn.XLOOKUP(_xlfn.CONCAT(15,"-",$A368, "-", "H"), PlayerData!$G:$G,PlayerData!L:L,""),
_xlfn.XLOOKUP(_xlfn.CONCAT(16,"-",$A368, "-", "H"), PlayerData!$G:$G,PlayerData!L:L,""),
_xlfn.XLOOKUP(_xlfn.CONCAT(17,"-",$A368, "-", "H"), PlayerData!$G:$G,PlayerData!L:L,""),
_xlfn.XLOOKUP(_xlfn.CONCAT(18,"-",$A368, "-", "H"), PlayerData!$G:$G,PlayerData!L:L,"")))</f>
        <v>0</v>
      </c>
      <c r="H368" s="132">
        <f t="shared" si="32"/>
        <v>0</v>
      </c>
      <c r="I368" s="132">
        <f t="shared" si="33"/>
        <v>0</v>
      </c>
      <c r="J368" s="72">
        <f t="shared" si="34"/>
        <v>0</v>
      </c>
      <c r="K368" s="138" cm="1">
        <f t="array" ref="K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"A"), PlayerData!$M:$M,PlayerData!N:N,""),
_xlfn.XLOOKUP(_xlfn.CONCAT(1,"-",$A368, "-", "A"), PlayerData!$M:$M,PlayerData!N:N,""),
_xlfn.XLOOKUP(_xlfn.CONCAT(2,"-",$A368, "-", "A"), PlayerData!$M:$M,PlayerData!N:N,""),
_xlfn.XLOOKUP(_xlfn.CONCAT(3,"-",$A368, "-", "A"), PlayerData!$M:$M,PlayerData!N:N,""),
_xlfn.XLOOKUP(_xlfn.CONCAT(4,"-",$A368, "-", "A"), PlayerData!$M:$M,PlayerData!N:N,""),
_xlfn.XLOOKUP(_xlfn.CONCAT(5,"-",$A368, "-", "A"), PlayerData!$M:$M,PlayerData!N:N,""),
_xlfn.XLOOKUP(_xlfn.CONCAT(6,"-",$A368, "-", "A"), PlayerData!$M:$M,PlayerData!N:N,""),
_xlfn.XLOOKUP(_xlfn.CONCAT(7,"-",$A368, "-", "A"), PlayerData!$M:$M,PlayerData!N:N,""),
_xlfn.XLOOKUP(_xlfn.CONCAT(8,"-",$A368, "-", "A"), PlayerData!$M:$M,PlayerData!N:N,""),
_xlfn.XLOOKUP(_xlfn.CONCAT(9,"-",$A368, "-", "A"), PlayerData!$M:$M,PlayerData!N:N,""),
_xlfn.XLOOKUP(_xlfn.CONCAT(10,"-",$A368, "-", "A"), PlayerData!$M:$M,PlayerData!N:N,""),
_xlfn.XLOOKUP(_xlfn.CONCAT(11,"-",$A368, "-", "A"), PlayerData!$M:$M,PlayerData!N:N,""),
_xlfn.XLOOKUP(_xlfn.CONCAT(12,"-",$A368, "-", "A"), PlayerData!$M:$M,PlayerData!N:N,""),
_xlfn.XLOOKUP(_xlfn.CONCAT(13,"-",$A368, "-", "A"), PlayerData!$M:$M,PlayerData!N:N,""),
_xlfn.XLOOKUP(_xlfn.CONCAT(14,"-",$A368, "-", "A"), PlayerData!$M:$M,PlayerData!N:N,""),
_xlfn.XLOOKUP(_xlfn.CONCAT(15,"-",$A368, "-", "A"), PlayerData!$M:$M,PlayerData!N:N,""),
_xlfn.XLOOKUP(_xlfn.CONCAT(16,"-",$A368, "-", "A"), PlayerData!$M:$M,PlayerData!N:N,""),
_xlfn.XLOOKUP(_xlfn.CONCAT(17,"-",$A368, "-", "A"), PlayerData!$M:$M,PlayerData!N:N,""),
_xlfn.XLOOKUP(_xlfn.CONCAT(18,"-",$A368, "-", "A"), PlayerData!$M:$M,PlayerData!N:N,"")))</f>
        <v>0</v>
      </c>
      <c r="L368" s="138" cm="1">
        <f t="array" ref="L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"A"), PlayerData!$M:$M,PlayerData!O:O,""),
_xlfn.XLOOKUP(_xlfn.CONCAT(1,"-",$A368, "-", "A"), PlayerData!$M:$M,PlayerData!O:O,""),
_xlfn.XLOOKUP(_xlfn.CONCAT(2,"-",$A368, "-", "A"), PlayerData!$M:$M,PlayerData!O:O,""),
_xlfn.XLOOKUP(_xlfn.CONCAT(3,"-",$A368, "-", "A"), PlayerData!$M:$M,PlayerData!O:O,""),
_xlfn.XLOOKUP(_xlfn.CONCAT(4,"-",$A368, "-", "A"), PlayerData!$M:$M,PlayerData!O:O,""),
_xlfn.XLOOKUP(_xlfn.CONCAT(5,"-",$A368, "-", "A"), PlayerData!$M:$M,PlayerData!O:O,""),
_xlfn.XLOOKUP(_xlfn.CONCAT(6,"-",$A368, "-", "A"), PlayerData!$M:$M,PlayerData!O:O,""),
_xlfn.XLOOKUP(_xlfn.CONCAT(7,"-",$A368, "-", "A"), PlayerData!$M:$M,PlayerData!O:O,""),
_xlfn.XLOOKUP(_xlfn.CONCAT(8,"-",$A368, "-", "A"), PlayerData!$M:$M,PlayerData!O:O,""),
_xlfn.XLOOKUP(_xlfn.CONCAT(9,"-",$A368, "-", "A"), PlayerData!$M:$M,PlayerData!O:O,""),
_xlfn.XLOOKUP(_xlfn.CONCAT(10,"-",$A368, "-", "A"), PlayerData!$M:$M,PlayerData!O:O,""),
_xlfn.XLOOKUP(_xlfn.CONCAT(11,"-",$A368, "-", "A"), PlayerData!$M:$M,PlayerData!O:O,""),
_xlfn.XLOOKUP(_xlfn.CONCAT(12,"-",$A368, "-", "A"), PlayerData!$M:$M,PlayerData!O:O,""),
_xlfn.XLOOKUP(_xlfn.CONCAT(13,"-",$A368, "-", "A"), PlayerData!$M:$M,PlayerData!O:O,""),
_xlfn.XLOOKUP(_xlfn.CONCAT(14,"-",$A368, "-", "A"), PlayerData!$M:$M,PlayerData!O:O,""),
_xlfn.XLOOKUP(_xlfn.CONCAT(15,"-",$A368, "-", "A"), PlayerData!$M:$M,PlayerData!O:O,""),
_xlfn.XLOOKUP(_xlfn.CONCAT(16,"-",$A368, "-", "A"), PlayerData!$M:$M,PlayerData!O:O,""),
_xlfn.XLOOKUP(_xlfn.CONCAT(17,"-",$A368, "-", "A"), PlayerData!$M:$M,PlayerData!O:O,""),
_xlfn.XLOOKUP(_xlfn.CONCAT(18,"-",$A368, "-", "A"), PlayerData!$M:$M,PlayerData!O:O,"")))</f>
        <v>0</v>
      </c>
      <c r="M368" s="96" cm="1">
        <f t="array" ref="M36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_xlfn.XLOOKUP(_xlfn.CONCAT(0,"-",$A368, "-", "A"), PlayerData!$M:$M,PlayerData!R:R,""),
_xlfn.XLOOKUP(_xlfn.CONCAT(1,"-",$A368, "-", "A"), PlayerData!$M:$M,PlayerData!R:R,""),
_xlfn.XLOOKUP(_xlfn.CONCAT(2,"-",$A368, "-", "A"), PlayerData!$M:$M,PlayerData!R:R,""),
_xlfn.XLOOKUP(_xlfn.CONCAT(3,"-",$A368, "-", "A"), PlayerData!$M:$M,PlayerData!R:R,""),
_xlfn.XLOOKUP(_xlfn.CONCAT(4,"-",$A368, "-", "A"), PlayerData!$M:$M,PlayerData!R:R,""),
_xlfn.XLOOKUP(_xlfn.CONCAT(5,"-",$A368, "-", "A"), PlayerData!$M:$M,PlayerData!R:R,""),
_xlfn.XLOOKUP(_xlfn.CONCAT(6,"-",$A368, "-", "A"), PlayerData!$M:$M,PlayerData!R:R,""),
_xlfn.XLOOKUP(_xlfn.CONCAT(7,"-",$A368, "-", "A"), PlayerData!$M:$M,PlayerData!R:R,""),
_xlfn.XLOOKUP(_xlfn.CONCAT(8,"-",$A368, "-", "A"), PlayerData!$M:$M,PlayerData!R:R,""),
_xlfn.XLOOKUP(_xlfn.CONCAT(9,"-",$A368, "-", "A"), PlayerData!$M:$M,PlayerData!R:R,""),
_xlfn.XLOOKUP(_xlfn.CONCAT(10,"-",$A368, "-", "A"), PlayerData!$M:$M,PlayerData!R:R,""),
_xlfn.XLOOKUP(_xlfn.CONCAT(11,"-",$A368, "-", "A"), PlayerData!$M:$M,PlayerData!R:R,""),
_xlfn.XLOOKUP(_xlfn.CONCAT(12,"-",$A368, "-", "A"), PlayerData!$M:$M,PlayerData!R:R,""),
_xlfn.XLOOKUP(_xlfn.CONCAT(13,"-",$A368, "-", "A"), PlayerData!$M:$M,PlayerData!R:R,""),
_xlfn.XLOOKUP(_xlfn.CONCAT(14,"-",$A368, "-", "A"), PlayerData!$M:$M,PlayerData!R:R,""),
_xlfn.XLOOKUP(_xlfn.CONCAT(15,"-",$A368, "-", "A"), PlayerData!$M:$M,PlayerData!R:R,""),
_xlfn.XLOOKUP(_xlfn.CONCAT(16,"-",$A368, "-", "A"), PlayerData!$M:$M,PlayerData!R:R,""),
_xlfn.XLOOKUP(_xlfn.CONCAT(17,"-",$A368, "-", "A"), PlayerData!$M:$M,PlayerData!R:R,""),
_xlfn.XLOOKUP(_xlfn.CONCAT(18,"-",$A368, "-", "A"), PlayerData!$M:$M,PlayerData!R:R,"")))</f>
        <v>0</v>
      </c>
      <c r="N368" s="134">
        <f t="shared" si="35"/>
        <v>0</v>
      </c>
      <c r="O368" s="134">
        <f t="shared" si="36"/>
        <v>0</v>
      </c>
      <c r="P368" s="73">
        <f t="shared" si="37"/>
        <v>0</v>
      </c>
      <c r="Q368" s="132" cm="1">
        <f t="array" ref="Q368">IF(OR($A368=Solver!$T$12:$T$201),0,SUMPRODUCT($H368:$J368,$T$4:$V$4))</f>
        <v>0</v>
      </c>
      <c r="R368" s="73" cm="1">
        <f t="array" ref="R368">IF(OR($A368=Solver!$T$12:$T$201),0, SUMPRODUCT($N368:$P368, $T$4:$V$4))</f>
        <v>0</v>
      </c>
    </row>
    <row r="369" spans="1:18">
      <c r="A369" s="55">
        <v>367</v>
      </c>
      <c r="B369" s="55" t="str">
        <f>_xlfn.XLOOKUP($A369, PlayerData!$B$3:$B$394, PlayerData!C$3:C$394)</f>
        <v>SOU</v>
      </c>
      <c r="C369" s="55" t="str">
        <f>_xlfn.XLOOKUP($A369, PlayerData!$B$3:$B$394, PlayerData!D$3:D$394)</f>
        <v>D</v>
      </c>
      <c r="D369" s="31" t="str">
        <f>_xlfn.XLOOKUP($A369, PlayerData!$B$3:$B$394, PlayerData!E$3:E$394)</f>
        <v>Vokins</v>
      </c>
      <c r="E369" s="136" cm="1">
        <f t="array" ref="E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"H"), PlayerData!$G:$G,PlayerData!H:H,""),
_xlfn.XLOOKUP(_xlfn.CONCAT(1,"-",$A369, "-", "H"), PlayerData!$G:$G,PlayerData!H:H,""),
_xlfn.XLOOKUP(_xlfn.CONCAT(2,"-",$A369, "-", "H"), PlayerData!$G:$G,PlayerData!H:H,""),
_xlfn.XLOOKUP(_xlfn.CONCAT(3,"-",$A369, "-", "H"), PlayerData!$G:$G,PlayerData!H:H,""),
_xlfn.XLOOKUP(_xlfn.CONCAT(4,"-",$A369, "-", "H"), PlayerData!$G:$G,PlayerData!H:H,""),
_xlfn.XLOOKUP(_xlfn.CONCAT(5,"-",$A369, "-", "H"), PlayerData!$G:$G,PlayerData!H:H,""),
_xlfn.XLOOKUP(_xlfn.CONCAT(6,"-",$A369, "-", "H"), PlayerData!$G:$G,PlayerData!H:H,""),
_xlfn.XLOOKUP(_xlfn.CONCAT(7,"-",$A369, "-", "H"), PlayerData!$G:$G,PlayerData!H:H,""),
_xlfn.XLOOKUP(_xlfn.CONCAT(8,"-",$A369, "-", "H"), PlayerData!$G:$G,PlayerData!H:H,""),
_xlfn.XLOOKUP(_xlfn.CONCAT(9,"-",$A369, "-", "H"), PlayerData!$G:$G,PlayerData!H:H,""),
_xlfn.XLOOKUP(_xlfn.CONCAT(10,"-",$A369, "-", "H"), PlayerData!$G:$G,PlayerData!H:H,""),
_xlfn.XLOOKUP(_xlfn.CONCAT(11,"-",$A369, "-", "H"), PlayerData!$G:$G,PlayerData!H:H,""),
_xlfn.XLOOKUP(_xlfn.CONCAT(12,"-",$A369, "-", "H"), PlayerData!$G:$G,PlayerData!H:H,""),
_xlfn.XLOOKUP(_xlfn.CONCAT(13,"-",$A369, "-", "H"), PlayerData!$G:$G,PlayerData!H:H,""),
_xlfn.XLOOKUP(_xlfn.CONCAT(14,"-",$A369, "-", "H"), PlayerData!$G:$G,PlayerData!H:H,""),
_xlfn.XLOOKUP(_xlfn.CONCAT(15,"-",$A369, "-", "H"), PlayerData!$G:$G,PlayerData!H:H,""),
_xlfn.XLOOKUP(_xlfn.CONCAT(16,"-",$A369, "-", "H"), PlayerData!$G:$G,PlayerData!H:H,""),
_xlfn.XLOOKUP(_xlfn.CONCAT(17,"-",$A369, "-", "H"), PlayerData!$G:$G,PlayerData!H:H,""),
_xlfn.XLOOKUP(_xlfn.CONCAT(18,"-",$A369, "-", "H"), PlayerData!$G:$G,PlayerData!H:H,"")))</f>
        <v>0</v>
      </c>
      <c r="F369" s="136" cm="1">
        <f t="array" ref="F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"H"), PlayerData!$G:$G,PlayerData!I:I,""),
_xlfn.XLOOKUP(_xlfn.CONCAT(1,"-",$A369, "-", "H"), PlayerData!$G:$G,PlayerData!I:I,""),
_xlfn.XLOOKUP(_xlfn.CONCAT(2,"-",$A369, "-", "H"), PlayerData!$G:$G,PlayerData!I:I,""),
_xlfn.XLOOKUP(_xlfn.CONCAT(3,"-",$A369, "-", "H"), PlayerData!$G:$G,PlayerData!I:I,""),
_xlfn.XLOOKUP(_xlfn.CONCAT(4,"-",$A369, "-", "H"), PlayerData!$G:$G,PlayerData!I:I,""),
_xlfn.XLOOKUP(_xlfn.CONCAT(5,"-",$A369, "-", "H"), PlayerData!$G:$G,PlayerData!I:I,""),
_xlfn.XLOOKUP(_xlfn.CONCAT(6,"-",$A369, "-", "H"), PlayerData!$G:$G,PlayerData!I:I,""),
_xlfn.XLOOKUP(_xlfn.CONCAT(7,"-",$A369, "-", "H"), PlayerData!$G:$G,PlayerData!I:I,""),
_xlfn.XLOOKUP(_xlfn.CONCAT(8,"-",$A369, "-", "H"), PlayerData!$G:$G,PlayerData!I:I,""),
_xlfn.XLOOKUP(_xlfn.CONCAT(9,"-",$A369, "-", "H"), PlayerData!$G:$G,PlayerData!I:I,""),
_xlfn.XLOOKUP(_xlfn.CONCAT(10,"-",$A369, "-", "H"), PlayerData!$G:$G,PlayerData!I:I,""),
_xlfn.XLOOKUP(_xlfn.CONCAT(11,"-",$A369, "-", "H"), PlayerData!$G:$G,PlayerData!I:I,""),
_xlfn.XLOOKUP(_xlfn.CONCAT(12,"-",$A369, "-", "H"), PlayerData!$G:$G,PlayerData!I:I,""),
_xlfn.XLOOKUP(_xlfn.CONCAT(13,"-",$A369, "-", "H"), PlayerData!$G:$G,PlayerData!I:I,""),
_xlfn.XLOOKUP(_xlfn.CONCAT(14,"-",$A369, "-", "H"), PlayerData!$G:$G,PlayerData!I:I,""),
_xlfn.XLOOKUP(_xlfn.CONCAT(15,"-",$A369, "-", "H"), PlayerData!$G:$G,PlayerData!I:I,""),
_xlfn.XLOOKUP(_xlfn.CONCAT(16,"-",$A369, "-", "H"), PlayerData!$G:$G,PlayerData!I:I,""),
_xlfn.XLOOKUP(_xlfn.CONCAT(17,"-",$A369, "-", "H"), PlayerData!$G:$G,PlayerData!I:I,""),
_xlfn.XLOOKUP(_xlfn.CONCAT(18,"-",$A369, "-", "H"), PlayerData!$G:$G,PlayerData!I:I,"")))</f>
        <v>0</v>
      </c>
      <c r="G369" s="90" cm="1">
        <f t="array" ref="G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"H"), PlayerData!$G:$G,PlayerData!L:L,""),
_xlfn.XLOOKUP(_xlfn.CONCAT(1,"-",$A369, "-", "H"), PlayerData!$G:$G,PlayerData!L:L,""),
_xlfn.XLOOKUP(_xlfn.CONCAT(2,"-",$A369, "-", "H"), PlayerData!$G:$G,PlayerData!L:L,""),
_xlfn.XLOOKUP(_xlfn.CONCAT(3,"-",$A369, "-", "H"), PlayerData!$G:$G,PlayerData!L:L,""),
_xlfn.XLOOKUP(_xlfn.CONCAT(4,"-",$A369, "-", "H"), PlayerData!$G:$G,PlayerData!L:L,""),
_xlfn.XLOOKUP(_xlfn.CONCAT(5,"-",$A369, "-", "H"), PlayerData!$G:$G,PlayerData!L:L,""),
_xlfn.XLOOKUP(_xlfn.CONCAT(6,"-",$A369, "-", "H"), PlayerData!$G:$G,PlayerData!L:L,""),
_xlfn.XLOOKUP(_xlfn.CONCAT(7,"-",$A369, "-", "H"), PlayerData!$G:$G,PlayerData!L:L,""),
_xlfn.XLOOKUP(_xlfn.CONCAT(8,"-",$A369, "-", "H"), PlayerData!$G:$G,PlayerData!L:L,""),
_xlfn.XLOOKUP(_xlfn.CONCAT(9,"-",$A369, "-", "H"), PlayerData!$G:$G,PlayerData!L:L,""),
_xlfn.XLOOKUP(_xlfn.CONCAT(10,"-",$A369, "-", "H"), PlayerData!$G:$G,PlayerData!L:L,""),
_xlfn.XLOOKUP(_xlfn.CONCAT(11,"-",$A369, "-", "H"), PlayerData!$G:$G,PlayerData!L:L,""),
_xlfn.XLOOKUP(_xlfn.CONCAT(12,"-",$A369, "-", "H"), PlayerData!$G:$G,PlayerData!L:L,""),
_xlfn.XLOOKUP(_xlfn.CONCAT(13,"-",$A369, "-", "H"), PlayerData!$G:$G,PlayerData!L:L,""),
_xlfn.XLOOKUP(_xlfn.CONCAT(14,"-",$A369, "-", "H"), PlayerData!$G:$G,PlayerData!L:L,""),
_xlfn.XLOOKUP(_xlfn.CONCAT(15,"-",$A369, "-", "H"), PlayerData!$G:$G,PlayerData!L:L,""),
_xlfn.XLOOKUP(_xlfn.CONCAT(16,"-",$A369, "-", "H"), PlayerData!$G:$G,PlayerData!L:L,""),
_xlfn.XLOOKUP(_xlfn.CONCAT(17,"-",$A369, "-", "H"), PlayerData!$G:$G,PlayerData!L:L,""),
_xlfn.XLOOKUP(_xlfn.CONCAT(18,"-",$A369, "-", "H"), PlayerData!$G:$G,PlayerData!L:L,"")))</f>
        <v>0.18</v>
      </c>
      <c r="H369" s="132">
        <f t="shared" si="32"/>
        <v>0</v>
      </c>
      <c r="I369" s="132">
        <f t="shared" si="33"/>
        <v>0</v>
      </c>
      <c r="J369" s="72">
        <f t="shared" si="34"/>
        <v>2.4258760107816713</v>
      </c>
      <c r="K369" s="138" cm="1">
        <f t="array" ref="K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"A"), PlayerData!$M:$M,PlayerData!N:N,""),
_xlfn.XLOOKUP(_xlfn.CONCAT(1,"-",$A369, "-", "A"), PlayerData!$M:$M,PlayerData!N:N,""),
_xlfn.XLOOKUP(_xlfn.CONCAT(2,"-",$A369, "-", "A"), PlayerData!$M:$M,PlayerData!N:N,""),
_xlfn.XLOOKUP(_xlfn.CONCAT(3,"-",$A369, "-", "A"), PlayerData!$M:$M,PlayerData!N:N,""),
_xlfn.XLOOKUP(_xlfn.CONCAT(4,"-",$A369, "-", "A"), PlayerData!$M:$M,PlayerData!N:N,""),
_xlfn.XLOOKUP(_xlfn.CONCAT(5,"-",$A369, "-", "A"), PlayerData!$M:$M,PlayerData!N:N,""),
_xlfn.XLOOKUP(_xlfn.CONCAT(6,"-",$A369, "-", "A"), PlayerData!$M:$M,PlayerData!N:N,""),
_xlfn.XLOOKUP(_xlfn.CONCAT(7,"-",$A369, "-", "A"), PlayerData!$M:$M,PlayerData!N:N,""),
_xlfn.XLOOKUP(_xlfn.CONCAT(8,"-",$A369, "-", "A"), PlayerData!$M:$M,PlayerData!N:N,""),
_xlfn.XLOOKUP(_xlfn.CONCAT(9,"-",$A369, "-", "A"), PlayerData!$M:$M,PlayerData!N:N,""),
_xlfn.XLOOKUP(_xlfn.CONCAT(10,"-",$A369, "-", "A"), PlayerData!$M:$M,PlayerData!N:N,""),
_xlfn.XLOOKUP(_xlfn.CONCAT(11,"-",$A369, "-", "A"), PlayerData!$M:$M,PlayerData!N:N,""),
_xlfn.XLOOKUP(_xlfn.CONCAT(12,"-",$A369, "-", "A"), PlayerData!$M:$M,PlayerData!N:N,""),
_xlfn.XLOOKUP(_xlfn.CONCAT(13,"-",$A369, "-", "A"), PlayerData!$M:$M,PlayerData!N:N,""),
_xlfn.XLOOKUP(_xlfn.CONCAT(14,"-",$A369, "-", "A"), PlayerData!$M:$M,PlayerData!N:N,""),
_xlfn.XLOOKUP(_xlfn.CONCAT(15,"-",$A369, "-", "A"), PlayerData!$M:$M,PlayerData!N:N,""),
_xlfn.XLOOKUP(_xlfn.CONCAT(16,"-",$A369, "-", "A"), PlayerData!$M:$M,PlayerData!N:N,""),
_xlfn.XLOOKUP(_xlfn.CONCAT(17,"-",$A369, "-", "A"), PlayerData!$M:$M,PlayerData!N:N,""),
_xlfn.XLOOKUP(_xlfn.CONCAT(18,"-",$A369, "-", "A"), PlayerData!$M:$M,PlayerData!N:N,"")))</f>
        <v>0</v>
      </c>
      <c r="L369" s="138" cm="1">
        <f t="array" ref="L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"A"), PlayerData!$M:$M,PlayerData!O:O,""),
_xlfn.XLOOKUP(_xlfn.CONCAT(1,"-",$A369, "-", "A"), PlayerData!$M:$M,PlayerData!O:O,""),
_xlfn.XLOOKUP(_xlfn.CONCAT(2,"-",$A369, "-", "A"), PlayerData!$M:$M,PlayerData!O:O,""),
_xlfn.XLOOKUP(_xlfn.CONCAT(3,"-",$A369, "-", "A"), PlayerData!$M:$M,PlayerData!O:O,""),
_xlfn.XLOOKUP(_xlfn.CONCAT(4,"-",$A369, "-", "A"), PlayerData!$M:$M,PlayerData!O:O,""),
_xlfn.XLOOKUP(_xlfn.CONCAT(5,"-",$A369, "-", "A"), PlayerData!$M:$M,PlayerData!O:O,""),
_xlfn.XLOOKUP(_xlfn.CONCAT(6,"-",$A369, "-", "A"), PlayerData!$M:$M,PlayerData!O:O,""),
_xlfn.XLOOKUP(_xlfn.CONCAT(7,"-",$A369, "-", "A"), PlayerData!$M:$M,PlayerData!O:O,""),
_xlfn.XLOOKUP(_xlfn.CONCAT(8,"-",$A369, "-", "A"), PlayerData!$M:$M,PlayerData!O:O,""),
_xlfn.XLOOKUP(_xlfn.CONCAT(9,"-",$A369, "-", "A"), PlayerData!$M:$M,PlayerData!O:O,""),
_xlfn.XLOOKUP(_xlfn.CONCAT(10,"-",$A369, "-", "A"), PlayerData!$M:$M,PlayerData!O:O,""),
_xlfn.XLOOKUP(_xlfn.CONCAT(11,"-",$A369, "-", "A"), PlayerData!$M:$M,PlayerData!O:O,""),
_xlfn.XLOOKUP(_xlfn.CONCAT(12,"-",$A369, "-", "A"), PlayerData!$M:$M,PlayerData!O:O,""),
_xlfn.XLOOKUP(_xlfn.CONCAT(13,"-",$A369, "-", "A"), PlayerData!$M:$M,PlayerData!O:O,""),
_xlfn.XLOOKUP(_xlfn.CONCAT(14,"-",$A369, "-", "A"), PlayerData!$M:$M,PlayerData!O:O,""),
_xlfn.XLOOKUP(_xlfn.CONCAT(15,"-",$A369, "-", "A"), PlayerData!$M:$M,PlayerData!O:O,""),
_xlfn.XLOOKUP(_xlfn.CONCAT(16,"-",$A369, "-", "A"), PlayerData!$M:$M,PlayerData!O:O,""),
_xlfn.XLOOKUP(_xlfn.CONCAT(17,"-",$A369, "-", "A"), PlayerData!$M:$M,PlayerData!O:O,""),
_xlfn.XLOOKUP(_xlfn.CONCAT(18,"-",$A369, "-", "A"), PlayerData!$M:$M,PlayerData!O:O,"")))</f>
        <v>0</v>
      </c>
      <c r="M369" s="96" cm="1">
        <f t="array" ref="M36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_xlfn.XLOOKUP(_xlfn.CONCAT(0,"-",$A369, "-", "A"), PlayerData!$M:$M,PlayerData!R:R,""),
_xlfn.XLOOKUP(_xlfn.CONCAT(1,"-",$A369, "-", "A"), PlayerData!$M:$M,PlayerData!R:R,""),
_xlfn.XLOOKUP(_xlfn.CONCAT(2,"-",$A369, "-", "A"), PlayerData!$M:$M,PlayerData!R:R,""),
_xlfn.XLOOKUP(_xlfn.CONCAT(3,"-",$A369, "-", "A"), PlayerData!$M:$M,PlayerData!R:R,""),
_xlfn.XLOOKUP(_xlfn.CONCAT(4,"-",$A369, "-", "A"), PlayerData!$M:$M,PlayerData!R:R,""),
_xlfn.XLOOKUP(_xlfn.CONCAT(5,"-",$A369, "-", "A"), PlayerData!$M:$M,PlayerData!R:R,""),
_xlfn.XLOOKUP(_xlfn.CONCAT(6,"-",$A369, "-", "A"), PlayerData!$M:$M,PlayerData!R:R,""),
_xlfn.XLOOKUP(_xlfn.CONCAT(7,"-",$A369, "-", "A"), PlayerData!$M:$M,PlayerData!R:R,""),
_xlfn.XLOOKUP(_xlfn.CONCAT(8,"-",$A369, "-", "A"), PlayerData!$M:$M,PlayerData!R:R,""),
_xlfn.XLOOKUP(_xlfn.CONCAT(9,"-",$A369, "-", "A"), PlayerData!$M:$M,PlayerData!R:R,""),
_xlfn.XLOOKUP(_xlfn.CONCAT(10,"-",$A369, "-", "A"), PlayerData!$M:$M,PlayerData!R:R,""),
_xlfn.XLOOKUP(_xlfn.CONCAT(11,"-",$A369, "-", "A"), PlayerData!$M:$M,PlayerData!R:R,""),
_xlfn.XLOOKUP(_xlfn.CONCAT(12,"-",$A369, "-", "A"), PlayerData!$M:$M,PlayerData!R:R,""),
_xlfn.XLOOKUP(_xlfn.CONCAT(13,"-",$A369, "-", "A"), PlayerData!$M:$M,PlayerData!R:R,""),
_xlfn.XLOOKUP(_xlfn.CONCAT(14,"-",$A369, "-", "A"), PlayerData!$M:$M,PlayerData!R:R,""),
_xlfn.XLOOKUP(_xlfn.CONCAT(15,"-",$A369, "-", "A"), PlayerData!$M:$M,PlayerData!R:R,""),
_xlfn.XLOOKUP(_xlfn.CONCAT(16,"-",$A369, "-", "A"), PlayerData!$M:$M,PlayerData!R:R,""),
_xlfn.XLOOKUP(_xlfn.CONCAT(17,"-",$A369, "-", "A"), PlayerData!$M:$M,PlayerData!R:R,""),
_xlfn.XLOOKUP(_xlfn.CONCAT(18,"-",$A369, "-", "A"), PlayerData!$M:$M,PlayerData!R:R,"")))</f>
        <v>0</v>
      </c>
      <c r="N369" s="134">
        <f t="shared" si="35"/>
        <v>0</v>
      </c>
      <c r="O369" s="134">
        <f t="shared" si="36"/>
        <v>0</v>
      </c>
      <c r="P369" s="73">
        <f t="shared" si="37"/>
        <v>0</v>
      </c>
      <c r="Q369" s="132" cm="1">
        <f t="array" ref="Q369">IF(OR($A369=Solver!$T$12:$T$201),0,SUMPRODUCT($H369:$J369,$T$4:$V$4))</f>
        <v>2.4258760107816713</v>
      </c>
      <c r="R369" s="73" cm="1">
        <f t="array" ref="R369">IF(OR($A369=Solver!$T$12:$T$201),0, SUMPRODUCT($N369:$P369, $T$4:$V$4))</f>
        <v>0</v>
      </c>
    </row>
    <row r="370" spans="1:18">
      <c r="A370" s="55">
        <v>368</v>
      </c>
      <c r="B370" s="55" t="str">
        <f>_xlfn.XLOOKUP($A370, PlayerData!$B$3:$B$394, PlayerData!C$3:C$394)</f>
        <v>NEW</v>
      </c>
      <c r="C370" s="55" t="str">
        <f>_xlfn.XLOOKUP($A370, PlayerData!$B$3:$B$394, PlayerData!D$3:D$394)</f>
        <v>M</v>
      </c>
      <c r="D370" s="31" t="str">
        <f>_xlfn.XLOOKUP($A370, PlayerData!$B$3:$B$394, PlayerData!E$3:E$394)</f>
        <v>Atsu</v>
      </c>
      <c r="E370" s="136" cm="1">
        <f t="array" ref="E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"H"), PlayerData!$G:$G,PlayerData!H:H,""),
_xlfn.XLOOKUP(_xlfn.CONCAT(1,"-",$A370, "-", "H"), PlayerData!$G:$G,PlayerData!H:H,""),
_xlfn.XLOOKUP(_xlfn.CONCAT(2,"-",$A370, "-", "H"), PlayerData!$G:$G,PlayerData!H:H,""),
_xlfn.XLOOKUP(_xlfn.CONCAT(3,"-",$A370, "-", "H"), PlayerData!$G:$G,PlayerData!H:H,""),
_xlfn.XLOOKUP(_xlfn.CONCAT(4,"-",$A370, "-", "H"), PlayerData!$G:$G,PlayerData!H:H,""),
_xlfn.XLOOKUP(_xlfn.CONCAT(5,"-",$A370, "-", "H"), PlayerData!$G:$G,PlayerData!H:H,""),
_xlfn.XLOOKUP(_xlfn.CONCAT(6,"-",$A370, "-", "H"), PlayerData!$G:$G,PlayerData!H:H,""),
_xlfn.XLOOKUP(_xlfn.CONCAT(7,"-",$A370, "-", "H"), PlayerData!$G:$G,PlayerData!H:H,""),
_xlfn.XLOOKUP(_xlfn.CONCAT(8,"-",$A370, "-", "H"), PlayerData!$G:$G,PlayerData!H:H,""),
_xlfn.XLOOKUP(_xlfn.CONCAT(9,"-",$A370, "-", "H"), PlayerData!$G:$G,PlayerData!H:H,""),
_xlfn.XLOOKUP(_xlfn.CONCAT(10,"-",$A370, "-", "H"), PlayerData!$G:$G,PlayerData!H:H,""),
_xlfn.XLOOKUP(_xlfn.CONCAT(11,"-",$A370, "-", "H"), PlayerData!$G:$G,PlayerData!H:H,""),
_xlfn.XLOOKUP(_xlfn.CONCAT(12,"-",$A370, "-", "H"), PlayerData!$G:$G,PlayerData!H:H,""),
_xlfn.XLOOKUP(_xlfn.CONCAT(13,"-",$A370, "-", "H"), PlayerData!$G:$G,PlayerData!H:H,""),
_xlfn.XLOOKUP(_xlfn.CONCAT(14,"-",$A370, "-", "H"), PlayerData!$G:$G,PlayerData!H:H,""),
_xlfn.XLOOKUP(_xlfn.CONCAT(15,"-",$A370, "-", "H"), PlayerData!$G:$G,PlayerData!H:H,""),
_xlfn.XLOOKUP(_xlfn.CONCAT(16,"-",$A370, "-", "H"), PlayerData!$G:$G,PlayerData!H:H,""),
_xlfn.XLOOKUP(_xlfn.CONCAT(17,"-",$A370, "-", "H"), PlayerData!$G:$G,PlayerData!H:H,""),
_xlfn.XLOOKUP(_xlfn.CONCAT(18,"-",$A370, "-", "H"), PlayerData!$G:$G,PlayerData!H:H,"")))</f>
        <v>0</v>
      </c>
      <c r="F370" s="136" cm="1">
        <f t="array" ref="F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"H"), PlayerData!$G:$G,PlayerData!I:I,""),
_xlfn.XLOOKUP(_xlfn.CONCAT(1,"-",$A370, "-", "H"), PlayerData!$G:$G,PlayerData!I:I,""),
_xlfn.XLOOKUP(_xlfn.CONCAT(2,"-",$A370, "-", "H"), PlayerData!$G:$G,PlayerData!I:I,""),
_xlfn.XLOOKUP(_xlfn.CONCAT(3,"-",$A370, "-", "H"), PlayerData!$G:$G,PlayerData!I:I,""),
_xlfn.XLOOKUP(_xlfn.CONCAT(4,"-",$A370, "-", "H"), PlayerData!$G:$G,PlayerData!I:I,""),
_xlfn.XLOOKUP(_xlfn.CONCAT(5,"-",$A370, "-", "H"), PlayerData!$G:$G,PlayerData!I:I,""),
_xlfn.XLOOKUP(_xlfn.CONCAT(6,"-",$A370, "-", "H"), PlayerData!$G:$G,PlayerData!I:I,""),
_xlfn.XLOOKUP(_xlfn.CONCAT(7,"-",$A370, "-", "H"), PlayerData!$G:$G,PlayerData!I:I,""),
_xlfn.XLOOKUP(_xlfn.CONCAT(8,"-",$A370, "-", "H"), PlayerData!$G:$G,PlayerData!I:I,""),
_xlfn.XLOOKUP(_xlfn.CONCAT(9,"-",$A370, "-", "H"), PlayerData!$G:$G,PlayerData!I:I,""),
_xlfn.XLOOKUP(_xlfn.CONCAT(10,"-",$A370, "-", "H"), PlayerData!$G:$G,PlayerData!I:I,""),
_xlfn.XLOOKUP(_xlfn.CONCAT(11,"-",$A370, "-", "H"), PlayerData!$G:$G,PlayerData!I:I,""),
_xlfn.XLOOKUP(_xlfn.CONCAT(12,"-",$A370, "-", "H"), PlayerData!$G:$G,PlayerData!I:I,""),
_xlfn.XLOOKUP(_xlfn.CONCAT(13,"-",$A370, "-", "H"), PlayerData!$G:$G,PlayerData!I:I,""),
_xlfn.XLOOKUP(_xlfn.CONCAT(14,"-",$A370, "-", "H"), PlayerData!$G:$G,PlayerData!I:I,""),
_xlfn.XLOOKUP(_xlfn.CONCAT(15,"-",$A370, "-", "H"), PlayerData!$G:$G,PlayerData!I:I,""),
_xlfn.XLOOKUP(_xlfn.CONCAT(16,"-",$A370, "-", "H"), PlayerData!$G:$G,PlayerData!I:I,""),
_xlfn.XLOOKUP(_xlfn.CONCAT(17,"-",$A370, "-", "H"), PlayerData!$G:$G,PlayerData!I:I,""),
_xlfn.XLOOKUP(_xlfn.CONCAT(18,"-",$A370, "-", "H"), PlayerData!$G:$G,PlayerData!I:I,"")))</f>
        <v>0</v>
      </c>
      <c r="G370" s="90" cm="1">
        <f t="array" ref="G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"H"), PlayerData!$G:$G,PlayerData!L:L,""),
_xlfn.XLOOKUP(_xlfn.CONCAT(1,"-",$A370, "-", "H"), PlayerData!$G:$G,PlayerData!L:L,""),
_xlfn.XLOOKUP(_xlfn.CONCAT(2,"-",$A370, "-", "H"), PlayerData!$G:$G,PlayerData!L:L,""),
_xlfn.XLOOKUP(_xlfn.CONCAT(3,"-",$A370, "-", "H"), PlayerData!$G:$G,PlayerData!L:L,""),
_xlfn.XLOOKUP(_xlfn.CONCAT(4,"-",$A370, "-", "H"), PlayerData!$G:$G,PlayerData!L:L,""),
_xlfn.XLOOKUP(_xlfn.CONCAT(5,"-",$A370, "-", "H"), PlayerData!$G:$G,PlayerData!L:L,""),
_xlfn.XLOOKUP(_xlfn.CONCAT(6,"-",$A370, "-", "H"), PlayerData!$G:$G,PlayerData!L:L,""),
_xlfn.XLOOKUP(_xlfn.CONCAT(7,"-",$A370, "-", "H"), PlayerData!$G:$G,PlayerData!L:L,""),
_xlfn.XLOOKUP(_xlfn.CONCAT(8,"-",$A370, "-", "H"), PlayerData!$G:$G,PlayerData!L:L,""),
_xlfn.XLOOKUP(_xlfn.CONCAT(9,"-",$A370, "-", "H"), PlayerData!$G:$G,PlayerData!L:L,""),
_xlfn.XLOOKUP(_xlfn.CONCAT(10,"-",$A370, "-", "H"), PlayerData!$G:$G,PlayerData!L:L,""),
_xlfn.XLOOKUP(_xlfn.CONCAT(11,"-",$A370, "-", "H"), PlayerData!$G:$G,PlayerData!L:L,""),
_xlfn.XLOOKUP(_xlfn.CONCAT(12,"-",$A370, "-", "H"), PlayerData!$G:$G,PlayerData!L:L,""),
_xlfn.XLOOKUP(_xlfn.CONCAT(13,"-",$A370, "-", "H"), PlayerData!$G:$G,PlayerData!L:L,""),
_xlfn.XLOOKUP(_xlfn.CONCAT(14,"-",$A370, "-", "H"), PlayerData!$G:$G,PlayerData!L:L,""),
_xlfn.XLOOKUP(_xlfn.CONCAT(15,"-",$A370, "-", "H"), PlayerData!$G:$G,PlayerData!L:L,""),
_xlfn.XLOOKUP(_xlfn.CONCAT(16,"-",$A370, "-", "H"), PlayerData!$G:$G,PlayerData!L:L,""),
_xlfn.XLOOKUP(_xlfn.CONCAT(17,"-",$A370, "-", "H"), PlayerData!$G:$G,PlayerData!L:L,""),
_xlfn.XLOOKUP(_xlfn.CONCAT(18,"-",$A370, "-", "H"), PlayerData!$G:$G,PlayerData!L:L,"")))</f>
        <v>0</v>
      </c>
      <c r="H370" s="132">
        <f t="shared" si="32"/>
        <v>0</v>
      </c>
      <c r="I370" s="132">
        <f t="shared" si="33"/>
        <v>0</v>
      </c>
      <c r="J370" s="72">
        <f t="shared" si="34"/>
        <v>0</v>
      </c>
      <c r="K370" s="138" cm="1">
        <f t="array" ref="K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"A"), PlayerData!$M:$M,PlayerData!N:N,""),
_xlfn.XLOOKUP(_xlfn.CONCAT(1,"-",$A370, "-", "A"), PlayerData!$M:$M,PlayerData!N:N,""),
_xlfn.XLOOKUP(_xlfn.CONCAT(2,"-",$A370, "-", "A"), PlayerData!$M:$M,PlayerData!N:N,""),
_xlfn.XLOOKUP(_xlfn.CONCAT(3,"-",$A370, "-", "A"), PlayerData!$M:$M,PlayerData!N:N,""),
_xlfn.XLOOKUP(_xlfn.CONCAT(4,"-",$A370, "-", "A"), PlayerData!$M:$M,PlayerData!N:N,""),
_xlfn.XLOOKUP(_xlfn.CONCAT(5,"-",$A370, "-", "A"), PlayerData!$M:$M,PlayerData!N:N,""),
_xlfn.XLOOKUP(_xlfn.CONCAT(6,"-",$A370, "-", "A"), PlayerData!$M:$M,PlayerData!N:N,""),
_xlfn.XLOOKUP(_xlfn.CONCAT(7,"-",$A370, "-", "A"), PlayerData!$M:$M,PlayerData!N:N,""),
_xlfn.XLOOKUP(_xlfn.CONCAT(8,"-",$A370, "-", "A"), PlayerData!$M:$M,PlayerData!N:N,""),
_xlfn.XLOOKUP(_xlfn.CONCAT(9,"-",$A370, "-", "A"), PlayerData!$M:$M,PlayerData!N:N,""),
_xlfn.XLOOKUP(_xlfn.CONCAT(10,"-",$A370, "-", "A"), PlayerData!$M:$M,PlayerData!N:N,""),
_xlfn.XLOOKUP(_xlfn.CONCAT(11,"-",$A370, "-", "A"), PlayerData!$M:$M,PlayerData!N:N,""),
_xlfn.XLOOKUP(_xlfn.CONCAT(12,"-",$A370, "-", "A"), PlayerData!$M:$M,PlayerData!N:N,""),
_xlfn.XLOOKUP(_xlfn.CONCAT(13,"-",$A370, "-", "A"), PlayerData!$M:$M,PlayerData!N:N,""),
_xlfn.XLOOKUP(_xlfn.CONCAT(14,"-",$A370, "-", "A"), PlayerData!$M:$M,PlayerData!N:N,""),
_xlfn.XLOOKUP(_xlfn.CONCAT(15,"-",$A370, "-", "A"), PlayerData!$M:$M,PlayerData!N:N,""),
_xlfn.XLOOKUP(_xlfn.CONCAT(16,"-",$A370, "-", "A"), PlayerData!$M:$M,PlayerData!N:N,""),
_xlfn.XLOOKUP(_xlfn.CONCAT(17,"-",$A370, "-", "A"), PlayerData!$M:$M,PlayerData!N:N,""),
_xlfn.XLOOKUP(_xlfn.CONCAT(18,"-",$A370, "-", "A"), PlayerData!$M:$M,PlayerData!N:N,"")))</f>
        <v>0</v>
      </c>
      <c r="L370" s="138" cm="1">
        <f t="array" ref="L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"A"), PlayerData!$M:$M,PlayerData!O:O,""),
_xlfn.XLOOKUP(_xlfn.CONCAT(1,"-",$A370, "-", "A"), PlayerData!$M:$M,PlayerData!O:O,""),
_xlfn.XLOOKUP(_xlfn.CONCAT(2,"-",$A370, "-", "A"), PlayerData!$M:$M,PlayerData!O:O,""),
_xlfn.XLOOKUP(_xlfn.CONCAT(3,"-",$A370, "-", "A"), PlayerData!$M:$M,PlayerData!O:O,""),
_xlfn.XLOOKUP(_xlfn.CONCAT(4,"-",$A370, "-", "A"), PlayerData!$M:$M,PlayerData!O:O,""),
_xlfn.XLOOKUP(_xlfn.CONCAT(5,"-",$A370, "-", "A"), PlayerData!$M:$M,PlayerData!O:O,""),
_xlfn.XLOOKUP(_xlfn.CONCAT(6,"-",$A370, "-", "A"), PlayerData!$M:$M,PlayerData!O:O,""),
_xlfn.XLOOKUP(_xlfn.CONCAT(7,"-",$A370, "-", "A"), PlayerData!$M:$M,PlayerData!O:O,""),
_xlfn.XLOOKUP(_xlfn.CONCAT(8,"-",$A370, "-", "A"), PlayerData!$M:$M,PlayerData!O:O,""),
_xlfn.XLOOKUP(_xlfn.CONCAT(9,"-",$A370, "-", "A"), PlayerData!$M:$M,PlayerData!O:O,""),
_xlfn.XLOOKUP(_xlfn.CONCAT(10,"-",$A370, "-", "A"), PlayerData!$M:$M,PlayerData!O:O,""),
_xlfn.XLOOKUP(_xlfn.CONCAT(11,"-",$A370, "-", "A"), PlayerData!$M:$M,PlayerData!O:O,""),
_xlfn.XLOOKUP(_xlfn.CONCAT(12,"-",$A370, "-", "A"), PlayerData!$M:$M,PlayerData!O:O,""),
_xlfn.XLOOKUP(_xlfn.CONCAT(13,"-",$A370, "-", "A"), PlayerData!$M:$M,PlayerData!O:O,""),
_xlfn.XLOOKUP(_xlfn.CONCAT(14,"-",$A370, "-", "A"), PlayerData!$M:$M,PlayerData!O:O,""),
_xlfn.XLOOKUP(_xlfn.CONCAT(15,"-",$A370, "-", "A"), PlayerData!$M:$M,PlayerData!O:O,""),
_xlfn.XLOOKUP(_xlfn.CONCAT(16,"-",$A370, "-", "A"), PlayerData!$M:$M,PlayerData!O:O,""),
_xlfn.XLOOKUP(_xlfn.CONCAT(17,"-",$A370, "-", "A"), PlayerData!$M:$M,PlayerData!O:O,""),
_xlfn.XLOOKUP(_xlfn.CONCAT(18,"-",$A370, "-", "A"), PlayerData!$M:$M,PlayerData!O:O,"")))</f>
        <v>0</v>
      </c>
      <c r="M370" s="96" cm="1">
        <f t="array" ref="M37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_xlfn.XLOOKUP(_xlfn.CONCAT(0,"-",$A370, "-", "A"), PlayerData!$M:$M,PlayerData!R:R,""),
_xlfn.XLOOKUP(_xlfn.CONCAT(1,"-",$A370, "-", "A"), PlayerData!$M:$M,PlayerData!R:R,""),
_xlfn.XLOOKUP(_xlfn.CONCAT(2,"-",$A370, "-", "A"), PlayerData!$M:$M,PlayerData!R:R,""),
_xlfn.XLOOKUP(_xlfn.CONCAT(3,"-",$A370, "-", "A"), PlayerData!$M:$M,PlayerData!R:R,""),
_xlfn.XLOOKUP(_xlfn.CONCAT(4,"-",$A370, "-", "A"), PlayerData!$M:$M,PlayerData!R:R,""),
_xlfn.XLOOKUP(_xlfn.CONCAT(5,"-",$A370, "-", "A"), PlayerData!$M:$M,PlayerData!R:R,""),
_xlfn.XLOOKUP(_xlfn.CONCAT(6,"-",$A370, "-", "A"), PlayerData!$M:$M,PlayerData!R:R,""),
_xlfn.XLOOKUP(_xlfn.CONCAT(7,"-",$A370, "-", "A"), PlayerData!$M:$M,PlayerData!R:R,""),
_xlfn.XLOOKUP(_xlfn.CONCAT(8,"-",$A370, "-", "A"), PlayerData!$M:$M,PlayerData!R:R,""),
_xlfn.XLOOKUP(_xlfn.CONCAT(9,"-",$A370, "-", "A"), PlayerData!$M:$M,PlayerData!R:R,""),
_xlfn.XLOOKUP(_xlfn.CONCAT(10,"-",$A370, "-", "A"), PlayerData!$M:$M,PlayerData!R:R,""),
_xlfn.XLOOKUP(_xlfn.CONCAT(11,"-",$A370, "-", "A"), PlayerData!$M:$M,PlayerData!R:R,""),
_xlfn.XLOOKUP(_xlfn.CONCAT(12,"-",$A370, "-", "A"), PlayerData!$M:$M,PlayerData!R:R,""),
_xlfn.XLOOKUP(_xlfn.CONCAT(13,"-",$A370, "-", "A"), PlayerData!$M:$M,PlayerData!R:R,""),
_xlfn.XLOOKUP(_xlfn.CONCAT(14,"-",$A370, "-", "A"), PlayerData!$M:$M,PlayerData!R:R,""),
_xlfn.XLOOKUP(_xlfn.CONCAT(15,"-",$A370, "-", "A"), PlayerData!$M:$M,PlayerData!R:R,""),
_xlfn.XLOOKUP(_xlfn.CONCAT(16,"-",$A370, "-", "A"), PlayerData!$M:$M,PlayerData!R:R,""),
_xlfn.XLOOKUP(_xlfn.CONCAT(17,"-",$A370, "-", "A"), PlayerData!$M:$M,PlayerData!R:R,""),
_xlfn.XLOOKUP(_xlfn.CONCAT(18,"-",$A370, "-", "A"), PlayerData!$M:$M,PlayerData!R:R,"")))</f>
        <v>0</v>
      </c>
      <c r="N370" s="134">
        <f t="shared" si="35"/>
        <v>0</v>
      </c>
      <c r="O370" s="134">
        <f t="shared" si="36"/>
        <v>0</v>
      </c>
      <c r="P370" s="73">
        <f t="shared" si="37"/>
        <v>0</v>
      </c>
      <c r="Q370" s="132" cm="1">
        <f t="array" ref="Q370">IF(OR($A370=Solver!$T$12:$T$201),0,SUMPRODUCT($H370:$J370,$T$4:$V$4))</f>
        <v>0</v>
      </c>
      <c r="R370" s="73" cm="1">
        <f t="array" ref="R370">IF(OR($A370=Solver!$T$12:$T$201),0, SUMPRODUCT($N370:$P370, $T$4:$V$4))</f>
        <v>0</v>
      </c>
    </row>
    <row r="371" spans="1:18">
      <c r="A371" s="55">
        <v>369</v>
      </c>
      <c r="B371" s="55" t="str">
        <f>_xlfn.XLOOKUP($A371, PlayerData!$B$3:$B$394, PlayerData!C$3:C$394)</f>
        <v>MUN</v>
      </c>
      <c r="C371" s="55" t="str">
        <f>_xlfn.XLOOKUP($A371, PlayerData!$B$3:$B$394, PlayerData!D$3:D$394)</f>
        <v>D</v>
      </c>
      <c r="D371" s="31" t="str">
        <f>_xlfn.XLOOKUP($A371, PlayerData!$B$3:$B$394, PlayerData!E$3:E$394)</f>
        <v>Bailly</v>
      </c>
      <c r="E371" s="136" cm="1">
        <f t="array" ref="E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"H"), PlayerData!$G:$G,PlayerData!H:H,""),
_xlfn.XLOOKUP(_xlfn.CONCAT(1,"-",$A371, "-", "H"), PlayerData!$G:$G,PlayerData!H:H,""),
_xlfn.XLOOKUP(_xlfn.CONCAT(2,"-",$A371, "-", "H"), PlayerData!$G:$G,PlayerData!H:H,""),
_xlfn.XLOOKUP(_xlfn.CONCAT(3,"-",$A371, "-", "H"), PlayerData!$G:$G,PlayerData!H:H,""),
_xlfn.XLOOKUP(_xlfn.CONCAT(4,"-",$A371, "-", "H"), PlayerData!$G:$G,PlayerData!H:H,""),
_xlfn.XLOOKUP(_xlfn.CONCAT(5,"-",$A371, "-", "H"), PlayerData!$G:$G,PlayerData!H:H,""),
_xlfn.XLOOKUP(_xlfn.CONCAT(6,"-",$A371, "-", "H"), PlayerData!$G:$G,PlayerData!H:H,""),
_xlfn.XLOOKUP(_xlfn.CONCAT(7,"-",$A371, "-", "H"), PlayerData!$G:$G,PlayerData!H:H,""),
_xlfn.XLOOKUP(_xlfn.CONCAT(8,"-",$A371, "-", "H"), PlayerData!$G:$G,PlayerData!H:H,""),
_xlfn.XLOOKUP(_xlfn.CONCAT(9,"-",$A371, "-", "H"), PlayerData!$G:$G,PlayerData!H:H,""),
_xlfn.XLOOKUP(_xlfn.CONCAT(10,"-",$A371, "-", "H"), PlayerData!$G:$G,PlayerData!H:H,""),
_xlfn.XLOOKUP(_xlfn.CONCAT(11,"-",$A371, "-", "H"), PlayerData!$G:$G,PlayerData!H:H,""),
_xlfn.XLOOKUP(_xlfn.CONCAT(12,"-",$A371, "-", "H"), PlayerData!$G:$G,PlayerData!H:H,""),
_xlfn.XLOOKUP(_xlfn.CONCAT(13,"-",$A371, "-", "H"), PlayerData!$G:$G,PlayerData!H:H,""),
_xlfn.XLOOKUP(_xlfn.CONCAT(14,"-",$A371, "-", "H"), PlayerData!$G:$G,PlayerData!H:H,""),
_xlfn.XLOOKUP(_xlfn.CONCAT(15,"-",$A371, "-", "H"), PlayerData!$G:$G,PlayerData!H:H,""),
_xlfn.XLOOKUP(_xlfn.CONCAT(16,"-",$A371, "-", "H"), PlayerData!$G:$G,PlayerData!H:H,""),
_xlfn.XLOOKUP(_xlfn.CONCAT(17,"-",$A371, "-", "H"), PlayerData!$G:$G,PlayerData!H:H,""),
_xlfn.XLOOKUP(_xlfn.CONCAT(18,"-",$A371, "-", "H"), PlayerData!$G:$G,PlayerData!H:H,"")))</f>
        <v>0</v>
      </c>
      <c r="F371" s="136" cm="1">
        <f t="array" ref="F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"H"), PlayerData!$G:$G,PlayerData!I:I,""),
_xlfn.XLOOKUP(_xlfn.CONCAT(1,"-",$A371, "-", "H"), PlayerData!$G:$G,PlayerData!I:I,""),
_xlfn.XLOOKUP(_xlfn.CONCAT(2,"-",$A371, "-", "H"), PlayerData!$G:$G,PlayerData!I:I,""),
_xlfn.XLOOKUP(_xlfn.CONCAT(3,"-",$A371, "-", "H"), PlayerData!$G:$G,PlayerData!I:I,""),
_xlfn.XLOOKUP(_xlfn.CONCAT(4,"-",$A371, "-", "H"), PlayerData!$G:$G,PlayerData!I:I,""),
_xlfn.XLOOKUP(_xlfn.CONCAT(5,"-",$A371, "-", "H"), PlayerData!$G:$G,PlayerData!I:I,""),
_xlfn.XLOOKUP(_xlfn.CONCAT(6,"-",$A371, "-", "H"), PlayerData!$G:$G,PlayerData!I:I,""),
_xlfn.XLOOKUP(_xlfn.CONCAT(7,"-",$A371, "-", "H"), PlayerData!$G:$G,PlayerData!I:I,""),
_xlfn.XLOOKUP(_xlfn.CONCAT(8,"-",$A371, "-", "H"), PlayerData!$G:$G,PlayerData!I:I,""),
_xlfn.XLOOKUP(_xlfn.CONCAT(9,"-",$A371, "-", "H"), PlayerData!$G:$G,PlayerData!I:I,""),
_xlfn.XLOOKUP(_xlfn.CONCAT(10,"-",$A371, "-", "H"), PlayerData!$G:$G,PlayerData!I:I,""),
_xlfn.XLOOKUP(_xlfn.CONCAT(11,"-",$A371, "-", "H"), PlayerData!$G:$G,PlayerData!I:I,""),
_xlfn.XLOOKUP(_xlfn.CONCAT(12,"-",$A371, "-", "H"), PlayerData!$G:$G,PlayerData!I:I,""),
_xlfn.XLOOKUP(_xlfn.CONCAT(13,"-",$A371, "-", "H"), PlayerData!$G:$G,PlayerData!I:I,""),
_xlfn.XLOOKUP(_xlfn.CONCAT(14,"-",$A371, "-", "H"), PlayerData!$G:$G,PlayerData!I:I,""),
_xlfn.XLOOKUP(_xlfn.CONCAT(15,"-",$A371, "-", "H"), PlayerData!$G:$G,PlayerData!I:I,""),
_xlfn.XLOOKUP(_xlfn.CONCAT(16,"-",$A371, "-", "H"), PlayerData!$G:$G,PlayerData!I:I,""),
_xlfn.XLOOKUP(_xlfn.CONCAT(17,"-",$A371, "-", "H"), PlayerData!$G:$G,PlayerData!I:I,""),
_xlfn.XLOOKUP(_xlfn.CONCAT(18,"-",$A371, "-", "H"), PlayerData!$G:$G,PlayerData!I:I,"")))</f>
        <v>0</v>
      </c>
      <c r="G371" s="90" cm="1">
        <f t="array" ref="G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"H"), PlayerData!$G:$G,PlayerData!L:L,""),
_xlfn.XLOOKUP(_xlfn.CONCAT(1,"-",$A371, "-", "H"), PlayerData!$G:$G,PlayerData!L:L,""),
_xlfn.XLOOKUP(_xlfn.CONCAT(2,"-",$A371, "-", "H"), PlayerData!$G:$G,PlayerData!L:L,""),
_xlfn.XLOOKUP(_xlfn.CONCAT(3,"-",$A371, "-", "H"), PlayerData!$G:$G,PlayerData!L:L,""),
_xlfn.XLOOKUP(_xlfn.CONCAT(4,"-",$A371, "-", "H"), PlayerData!$G:$G,PlayerData!L:L,""),
_xlfn.XLOOKUP(_xlfn.CONCAT(5,"-",$A371, "-", "H"), PlayerData!$G:$G,PlayerData!L:L,""),
_xlfn.XLOOKUP(_xlfn.CONCAT(6,"-",$A371, "-", "H"), PlayerData!$G:$G,PlayerData!L:L,""),
_xlfn.XLOOKUP(_xlfn.CONCAT(7,"-",$A371, "-", "H"), PlayerData!$G:$G,PlayerData!L:L,""),
_xlfn.XLOOKUP(_xlfn.CONCAT(8,"-",$A371, "-", "H"), PlayerData!$G:$G,PlayerData!L:L,""),
_xlfn.XLOOKUP(_xlfn.CONCAT(9,"-",$A371, "-", "H"), PlayerData!$G:$G,PlayerData!L:L,""),
_xlfn.XLOOKUP(_xlfn.CONCAT(10,"-",$A371, "-", "H"), PlayerData!$G:$G,PlayerData!L:L,""),
_xlfn.XLOOKUP(_xlfn.CONCAT(11,"-",$A371, "-", "H"), PlayerData!$G:$G,PlayerData!L:L,""),
_xlfn.XLOOKUP(_xlfn.CONCAT(12,"-",$A371, "-", "H"), PlayerData!$G:$G,PlayerData!L:L,""),
_xlfn.XLOOKUP(_xlfn.CONCAT(13,"-",$A371, "-", "H"), PlayerData!$G:$G,PlayerData!L:L,""),
_xlfn.XLOOKUP(_xlfn.CONCAT(14,"-",$A371, "-", "H"), PlayerData!$G:$G,PlayerData!L:L,""),
_xlfn.XLOOKUP(_xlfn.CONCAT(15,"-",$A371, "-", "H"), PlayerData!$G:$G,PlayerData!L:L,""),
_xlfn.XLOOKUP(_xlfn.CONCAT(16,"-",$A371, "-", "H"), PlayerData!$G:$G,PlayerData!L:L,""),
_xlfn.XLOOKUP(_xlfn.CONCAT(17,"-",$A371, "-", "H"), PlayerData!$G:$G,PlayerData!L:L,""),
_xlfn.XLOOKUP(_xlfn.CONCAT(18,"-",$A371, "-", "H"), PlayerData!$G:$G,PlayerData!L:L,"")))</f>
        <v>0</v>
      </c>
      <c r="H371" s="132">
        <f t="shared" si="32"/>
        <v>0</v>
      </c>
      <c r="I371" s="132">
        <f t="shared" si="33"/>
        <v>0</v>
      </c>
      <c r="J371" s="72">
        <f t="shared" si="34"/>
        <v>0</v>
      </c>
      <c r="K371" s="138" cm="1">
        <f t="array" ref="K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"A"), PlayerData!$M:$M,PlayerData!N:N,""),
_xlfn.XLOOKUP(_xlfn.CONCAT(1,"-",$A371, "-", "A"), PlayerData!$M:$M,PlayerData!N:N,""),
_xlfn.XLOOKUP(_xlfn.CONCAT(2,"-",$A371, "-", "A"), PlayerData!$M:$M,PlayerData!N:N,""),
_xlfn.XLOOKUP(_xlfn.CONCAT(3,"-",$A371, "-", "A"), PlayerData!$M:$M,PlayerData!N:N,""),
_xlfn.XLOOKUP(_xlfn.CONCAT(4,"-",$A371, "-", "A"), PlayerData!$M:$M,PlayerData!N:N,""),
_xlfn.XLOOKUP(_xlfn.CONCAT(5,"-",$A371, "-", "A"), PlayerData!$M:$M,PlayerData!N:N,""),
_xlfn.XLOOKUP(_xlfn.CONCAT(6,"-",$A371, "-", "A"), PlayerData!$M:$M,PlayerData!N:N,""),
_xlfn.XLOOKUP(_xlfn.CONCAT(7,"-",$A371, "-", "A"), PlayerData!$M:$M,PlayerData!N:N,""),
_xlfn.XLOOKUP(_xlfn.CONCAT(8,"-",$A371, "-", "A"), PlayerData!$M:$M,PlayerData!N:N,""),
_xlfn.XLOOKUP(_xlfn.CONCAT(9,"-",$A371, "-", "A"), PlayerData!$M:$M,PlayerData!N:N,""),
_xlfn.XLOOKUP(_xlfn.CONCAT(10,"-",$A371, "-", "A"), PlayerData!$M:$M,PlayerData!N:N,""),
_xlfn.XLOOKUP(_xlfn.CONCAT(11,"-",$A371, "-", "A"), PlayerData!$M:$M,PlayerData!N:N,""),
_xlfn.XLOOKUP(_xlfn.CONCAT(12,"-",$A371, "-", "A"), PlayerData!$M:$M,PlayerData!N:N,""),
_xlfn.XLOOKUP(_xlfn.CONCAT(13,"-",$A371, "-", "A"), PlayerData!$M:$M,PlayerData!N:N,""),
_xlfn.XLOOKUP(_xlfn.CONCAT(14,"-",$A371, "-", "A"), PlayerData!$M:$M,PlayerData!N:N,""),
_xlfn.XLOOKUP(_xlfn.CONCAT(15,"-",$A371, "-", "A"), PlayerData!$M:$M,PlayerData!N:N,""),
_xlfn.XLOOKUP(_xlfn.CONCAT(16,"-",$A371, "-", "A"), PlayerData!$M:$M,PlayerData!N:N,""),
_xlfn.XLOOKUP(_xlfn.CONCAT(17,"-",$A371, "-", "A"), PlayerData!$M:$M,PlayerData!N:N,""),
_xlfn.XLOOKUP(_xlfn.CONCAT(18,"-",$A371, "-", "A"), PlayerData!$M:$M,PlayerData!N:N,"")))</f>
        <v>0</v>
      </c>
      <c r="L371" s="138" cm="1">
        <f t="array" ref="L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"A"), PlayerData!$M:$M,PlayerData!O:O,""),
_xlfn.XLOOKUP(_xlfn.CONCAT(1,"-",$A371, "-", "A"), PlayerData!$M:$M,PlayerData!O:O,""),
_xlfn.XLOOKUP(_xlfn.CONCAT(2,"-",$A371, "-", "A"), PlayerData!$M:$M,PlayerData!O:O,""),
_xlfn.XLOOKUP(_xlfn.CONCAT(3,"-",$A371, "-", "A"), PlayerData!$M:$M,PlayerData!O:O,""),
_xlfn.XLOOKUP(_xlfn.CONCAT(4,"-",$A371, "-", "A"), PlayerData!$M:$M,PlayerData!O:O,""),
_xlfn.XLOOKUP(_xlfn.CONCAT(5,"-",$A371, "-", "A"), PlayerData!$M:$M,PlayerData!O:O,""),
_xlfn.XLOOKUP(_xlfn.CONCAT(6,"-",$A371, "-", "A"), PlayerData!$M:$M,PlayerData!O:O,""),
_xlfn.XLOOKUP(_xlfn.CONCAT(7,"-",$A371, "-", "A"), PlayerData!$M:$M,PlayerData!O:O,""),
_xlfn.XLOOKUP(_xlfn.CONCAT(8,"-",$A371, "-", "A"), PlayerData!$M:$M,PlayerData!O:O,""),
_xlfn.XLOOKUP(_xlfn.CONCAT(9,"-",$A371, "-", "A"), PlayerData!$M:$M,PlayerData!O:O,""),
_xlfn.XLOOKUP(_xlfn.CONCAT(10,"-",$A371, "-", "A"), PlayerData!$M:$M,PlayerData!O:O,""),
_xlfn.XLOOKUP(_xlfn.CONCAT(11,"-",$A371, "-", "A"), PlayerData!$M:$M,PlayerData!O:O,""),
_xlfn.XLOOKUP(_xlfn.CONCAT(12,"-",$A371, "-", "A"), PlayerData!$M:$M,PlayerData!O:O,""),
_xlfn.XLOOKUP(_xlfn.CONCAT(13,"-",$A371, "-", "A"), PlayerData!$M:$M,PlayerData!O:O,""),
_xlfn.XLOOKUP(_xlfn.CONCAT(14,"-",$A371, "-", "A"), PlayerData!$M:$M,PlayerData!O:O,""),
_xlfn.XLOOKUP(_xlfn.CONCAT(15,"-",$A371, "-", "A"), PlayerData!$M:$M,PlayerData!O:O,""),
_xlfn.XLOOKUP(_xlfn.CONCAT(16,"-",$A371, "-", "A"), PlayerData!$M:$M,PlayerData!O:O,""),
_xlfn.XLOOKUP(_xlfn.CONCAT(17,"-",$A371, "-", "A"), PlayerData!$M:$M,PlayerData!O:O,""),
_xlfn.XLOOKUP(_xlfn.CONCAT(18,"-",$A371, "-", "A"), PlayerData!$M:$M,PlayerData!O:O,"")))</f>
        <v>0</v>
      </c>
      <c r="M371" s="96" cm="1">
        <f t="array" ref="M37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_xlfn.XLOOKUP(_xlfn.CONCAT(0,"-",$A371, "-", "A"), PlayerData!$M:$M,PlayerData!R:R,""),
_xlfn.XLOOKUP(_xlfn.CONCAT(1,"-",$A371, "-", "A"), PlayerData!$M:$M,PlayerData!R:R,""),
_xlfn.XLOOKUP(_xlfn.CONCAT(2,"-",$A371, "-", "A"), PlayerData!$M:$M,PlayerData!R:R,""),
_xlfn.XLOOKUP(_xlfn.CONCAT(3,"-",$A371, "-", "A"), PlayerData!$M:$M,PlayerData!R:R,""),
_xlfn.XLOOKUP(_xlfn.CONCAT(4,"-",$A371, "-", "A"), PlayerData!$M:$M,PlayerData!R:R,""),
_xlfn.XLOOKUP(_xlfn.CONCAT(5,"-",$A371, "-", "A"), PlayerData!$M:$M,PlayerData!R:R,""),
_xlfn.XLOOKUP(_xlfn.CONCAT(6,"-",$A371, "-", "A"), PlayerData!$M:$M,PlayerData!R:R,""),
_xlfn.XLOOKUP(_xlfn.CONCAT(7,"-",$A371, "-", "A"), PlayerData!$M:$M,PlayerData!R:R,""),
_xlfn.XLOOKUP(_xlfn.CONCAT(8,"-",$A371, "-", "A"), PlayerData!$M:$M,PlayerData!R:R,""),
_xlfn.XLOOKUP(_xlfn.CONCAT(9,"-",$A371, "-", "A"), PlayerData!$M:$M,PlayerData!R:R,""),
_xlfn.XLOOKUP(_xlfn.CONCAT(10,"-",$A371, "-", "A"), PlayerData!$M:$M,PlayerData!R:R,""),
_xlfn.XLOOKUP(_xlfn.CONCAT(11,"-",$A371, "-", "A"), PlayerData!$M:$M,PlayerData!R:R,""),
_xlfn.XLOOKUP(_xlfn.CONCAT(12,"-",$A371, "-", "A"), PlayerData!$M:$M,PlayerData!R:R,""),
_xlfn.XLOOKUP(_xlfn.CONCAT(13,"-",$A371, "-", "A"), PlayerData!$M:$M,PlayerData!R:R,""),
_xlfn.XLOOKUP(_xlfn.CONCAT(14,"-",$A371, "-", "A"), PlayerData!$M:$M,PlayerData!R:R,""),
_xlfn.XLOOKUP(_xlfn.CONCAT(15,"-",$A371, "-", "A"), PlayerData!$M:$M,PlayerData!R:R,""),
_xlfn.XLOOKUP(_xlfn.CONCAT(16,"-",$A371, "-", "A"), PlayerData!$M:$M,PlayerData!R:R,""),
_xlfn.XLOOKUP(_xlfn.CONCAT(17,"-",$A371, "-", "A"), PlayerData!$M:$M,PlayerData!R:R,""),
_xlfn.XLOOKUP(_xlfn.CONCAT(18,"-",$A371, "-", "A"), PlayerData!$M:$M,PlayerData!R:R,"")))</f>
        <v>0</v>
      </c>
      <c r="N371" s="134">
        <f t="shared" si="35"/>
        <v>0</v>
      </c>
      <c r="O371" s="134">
        <f t="shared" si="36"/>
        <v>0</v>
      </c>
      <c r="P371" s="73">
        <f t="shared" si="37"/>
        <v>0</v>
      </c>
      <c r="Q371" s="132" cm="1">
        <f t="array" ref="Q371">IF(OR($A371=Solver!$T$12:$T$201),0,SUMPRODUCT($H371:$J371,$T$4:$V$4))</f>
        <v>0</v>
      </c>
      <c r="R371" s="73" cm="1">
        <f t="array" ref="R371">IF(OR($A371=Solver!$T$12:$T$201),0, SUMPRODUCT($N371:$P371, $T$4:$V$4))</f>
        <v>0</v>
      </c>
    </row>
    <row r="372" spans="1:18">
      <c r="A372" s="55">
        <v>370</v>
      </c>
      <c r="B372" s="55" t="str">
        <f>_xlfn.XLOOKUP($A372, PlayerData!$B$3:$B$394, PlayerData!C$3:C$394)</f>
        <v>SHU</v>
      </c>
      <c r="C372" s="55" t="str">
        <f>_xlfn.XLOOKUP($A372, PlayerData!$B$3:$B$394, PlayerData!D$3:D$394)</f>
        <v>F</v>
      </c>
      <c r="D372" s="31" t="str">
        <f>_xlfn.XLOOKUP($A372, PlayerData!$B$3:$B$394, PlayerData!E$3:E$394)</f>
        <v>Callum Robinson</v>
      </c>
      <c r="E372" s="136" cm="1">
        <f t="array" ref="E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"H"), PlayerData!$G:$G,PlayerData!H:H,""),
_xlfn.XLOOKUP(_xlfn.CONCAT(1,"-",$A372, "-", "H"), PlayerData!$G:$G,PlayerData!H:H,""),
_xlfn.XLOOKUP(_xlfn.CONCAT(2,"-",$A372, "-", "H"), PlayerData!$G:$G,PlayerData!H:H,""),
_xlfn.XLOOKUP(_xlfn.CONCAT(3,"-",$A372, "-", "H"), PlayerData!$G:$G,PlayerData!H:H,""),
_xlfn.XLOOKUP(_xlfn.CONCAT(4,"-",$A372, "-", "H"), PlayerData!$G:$G,PlayerData!H:H,""),
_xlfn.XLOOKUP(_xlfn.CONCAT(5,"-",$A372, "-", "H"), PlayerData!$G:$G,PlayerData!H:H,""),
_xlfn.XLOOKUP(_xlfn.CONCAT(6,"-",$A372, "-", "H"), PlayerData!$G:$G,PlayerData!H:H,""),
_xlfn.XLOOKUP(_xlfn.CONCAT(7,"-",$A372, "-", "H"), PlayerData!$G:$G,PlayerData!H:H,""),
_xlfn.XLOOKUP(_xlfn.CONCAT(8,"-",$A372, "-", "H"), PlayerData!$G:$G,PlayerData!H:H,""),
_xlfn.XLOOKUP(_xlfn.CONCAT(9,"-",$A372, "-", "H"), PlayerData!$G:$G,PlayerData!H:H,""),
_xlfn.XLOOKUP(_xlfn.CONCAT(10,"-",$A372, "-", "H"), PlayerData!$G:$G,PlayerData!H:H,""),
_xlfn.XLOOKUP(_xlfn.CONCAT(11,"-",$A372, "-", "H"), PlayerData!$G:$G,PlayerData!H:H,""),
_xlfn.XLOOKUP(_xlfn.CONCAT(12,"-",$A372, "-", "H"), PlayerData!$G:$G,PlayerData!H:H,""),
_xlfn.XLOOKUP(_xlfn.CONCAT(13,"-",$A372, "-", "H"), PlayerData!$G:$G,PlayerData!H:H,""),
_xlfn.XLOOKUP(_xlfn.CONCAT(14,"-",$A372, "-", "H"), PlayerData!$G:$G,PlayerData!H:H,""),
_xlfn.XLOOKUP(_xlfn.CONCAT(15,"-",$A372, "-", "H"), PlayerData!$G:$G,PlayerData!H:H,""),
_xlfn.XLOOKUP(_xlfn.CONCAT(16,"-",$A372, "-", "H"), PlayerData!$G:$G,PlayerData!H:H,""),
_xlfn.XLOOKUP(_xlfn.CONCAT(17,"-",$A372, "-", "H"), PlayerData!$G:$G,PlayerData!H:H,""),
_xlfn.XLOOKUP(_xlfn.CONCAT(18,"-",$A372, "-", "H"), PlayerData!$G:$G,PlayerData!H:H,"")))</f>
        <v>0</v>
      </c>
      <c r="F372" s="136" cm="1">
        <f t="array" ref="F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"H"), PlayerData!$G:$G,PlayerData!I:I,""),
_xlfn.XLOOKUP(_xlfn.CONCAT(1,"-",$A372, "-", "H"), PlayerData!$G:$G,PlayerData!I:I,""),
_xlfn.XLOOKUP(_xlfn.CONCAT(2,"-",$A372, "-", "H"), PlayerData!$G:$G,PlayerData!I:I,""),
_xlfn.XLOOKUP(_xlfn.CONCAT(3,"-",$A372, "-", "H"), PlayerData!$G:$G,PlayerData!I:I,""),
_xlfn.XLOOKUP(_xlfn.CONCAT(4,"-",$A372, "-", "H"), PlayerData!$G:$G,PlayerData!I:I,""),
_xlfn.XLOOKUP(_xlfn.CONCAT(5,"-",$A372, "-", "H"), PlayerData!$G:$G,PlayerData!I:I,""),
_xlfn.XLOOKUP(_xlfn.CONCAT(6,"-",$A372, "-", "H"), PlayerData!$G:$G,PlayerData!I:I,""),
_xlfn.XLOOKUP(_xlfn.CONCAT(7,"-",$A372, "-", "H"), PlayerData!$G:$G,PlayerData!I:I,""),
_xlfn.XLOOKUP(_xlfn.CONCAT(8,"-",$A372, "-", "H"), PlayerData!$G:$G,PlayerData!I:I,""),
_xlfn.XLOOKUP(_xlfn.CONCAT(9,"-",$A372, "-", "H"), PlayerData!$G:$G,PlayerData!I:I,""),
_xlfn.XLOOKUP(_xlfn.CONCAT(10,"-",$A372, "-", "H"), PlayerData!$G:$G,PlayerData!I:I,""),
_xlfn.XLOOKUP(_xlfn.CONCAT(11,"-",$A372, "-", "H"), PlayerData!$G:$G,PlayerData!I:I,""),
_xlfn.XLOOKUP(_xlfn.CONCAT(12,"-",$A372, "-", "H"), PlayerData!$G:$G,PlayerData!I:I,""),
_xlfn.XLOOKUP(_xlfn.CONCAT(13,"-",$A372, "-", "H"), PlayerData!$G:$G,PlayerData!I:I,""),
_xlfn.XLOOKUP(_xlfn.CONCAT(14,"-",$A372, "-", "H"), PlayerData!$G:$G,PlayerData!I:I,""),
_xlfn.XLOOKUP(_xlfn.CONCAT(15,"-",$A372, "-", "H"), PlayerData!$G:$G,PlayerData!I:I,""),
_xlfn.XLOOKUP(_xlfn.CONCAT(16,"-",$A372, "-", "H"), PlayerData!$G:$G,PlayerData!I:I,""),
_xlfn.XLOOKUP(_xlfn.CONCAT(17,"-",$A372, "-", "H"), PlayerData!$G:$G,PlayerData!I:I,""),
_xlfn.XLOOKUP(_xlfn.CONCAT(18,"-",$A372, "-", "H"), PlayerData!$G:$G,PlayerData!I:I,"")))</f>
        <v>0</v>
      </c>
      <c r="G372" s="90" cm="1">
        <f t="array" ref="G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"H"), PlayerData!$G:$G,PlayerData!L:L,""),
_xlfn.XLOOKUP(_xlfn.CONCAT(1,"-",$A372, "-", "H"), PlayerData!$G:$G,PlayerData!L:L,""),
_xlfn.XLOOKUP(_xlfn.CONCAT(2,"-",$A372, "-", "H"), PlayerData!$G:$G,PlayerData!L:L,""),
_xlfn.XLOOKUP(_xlfn.CONCAT(3,"-",$A372, "-", "H"), PlayerData!$G:$G,PlayerData!L:L,""),
_xlfn.XLOOKUP(_xlfn.CONCAT(4,"-",$A372, "-", "H"), PlayerData!$G:$G,PlayerData!L:L,""),
_xlfn.XLOOKUP(_xlfn.CONCAT(5,"-",$A372, "-", "H"), PlayerData!$G:$G,PlayerData!L:L,""),
_xlfn.XLOOKUP(_xlfn.CONCAT(6,"-",$A372, "-", "H"), PlayerData!$G:$G,PlayerData!L:L,""),
_xlfn.XLOOKUP(_xlfn.CONCAT(7,"-",$A372, "-", "H"), PlayerData!$G:$G,PlayerData!L:L,""),
_xlfn.XLOOKUP(_xlfn.CONCAT(8,"-",$A372, "-", "H"), PlayerData!$G:$G,PlayerData!L:L,""),
_xlfn.XLOOKUP(_xlfn.CONCAT(9,"-",$A372, "-", "H"), PlayerData!$G:$G,PlayerData!L:L,""),
_xlfn.XLOOKUP(_xlfn.CONCAT(10,"-",$A372, "-", "H"), PlayerData!$G:$G,PlayerData!L:L,""),
_xlfn.XLOOKUP(_xlfn.CONCAT(11,"-",$A372, "-", "H"), PlayerData!$G:$G,PlayerData!L:L,""),
_xlfn.XLOOKUP(_xlfn.CONCAT(12,"-",$A372, "-", "H"), PlayerData!$G:$G,PlayerData!L:L,""),
_xlfn.XLOOKUP(_xlfn.CONCAT(13,"-",$A372, "-", "H"), PlayerData!$G:$G,PlayerData!L:L,""),
_xlfn.XLOOKUP(_xlfn.CONCAT(14,"-",$A372, "-", "H"), PlayerData!$G:$G,PlayerData!L:L,""),
_xlfn.XLOOKUP(_xlfn.CONCAT(15,"-",$A372, "-", "H"), PlayerData!$G:$G,PlayerData!L:L,""),
_xlfn.XLOOKUP(_xlfn.CONCAT(16,"-",$A372, "-", "H"), PlayerData!$G:$G,PlayerData!L:L,""),
_xlfn.XLOOKUP(_xlfn.CONCAT(17,"-",$A372, "-", "H"), PlayerData!$G:$G,PlayerData!L:L,""),
_xlfn.XLOOKUP(_xlfn.CONCAT(18,"-",$A372, "-", "H"), PlayerData!$G:$G,PlayerData!L:L,"")))</f>
        <v>0</v>
      </c>
      <c r="H372" s="132">
        <f t="shared" si="32"/>
        <v>0</v>
      </c>
      <c r="I372" s="132">
        <f t="shared" si="33"/>
        <v>0</v>
      </c>
      <c r="J372" s="72">
        <f t="shared" si="34"/>
        <v>0</v>
      </c>
      <c r="K372" s="138" cm="1">
        <f t="array" ref="K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"A"), PlayerData!$M:$M,PlayerData!N:N,""),
_xlfn.XLOOKUP(_xlfn.CONCAT(1,"-",$A372, "-", "A"), PlayerData!$M:$M,PlayerData!N:N,""),
_xlfn.XLOOKUP(_xlfn.CONCAT(2,"-",$A372, "-", "A"), PlayerData!$M:$M,PlayerData!N:N,""),
_xlfn.XLOOKUP(_xlfn.CONCAT(3,"-",$A372, "-", "A"), PlayerData!$M:$M,PlayerData!N:N,""),
_xlfn.XLOOKUP(_xlfn.CONCAT(4,"-",$A372, "-", "A"), PlayerData!$M:$M,PlayerData!N:N,""),
_xlfn.XLOOKUP(_xlfn.CONCAT(5,"-",$A372, "-", "A"), PlayerData!$M:$M,PlayerData!N:N,""),
_xlfn.XLOOKUP(_xlfn.CONCAT(6,"-",$A372, "-", "A"), PlayerData!$M:$M,PlayerData!N:N,""),
_xlfn.XLOOKUP(_xlfn.CONCAT(7,"-",$A372, "-", "A"), PlayerData!$M:$M,PlayerData!N:N,""),
_xlfn.XLOOKUP(_xlfn.CONCAT(8,"-",$A372, "-", "A"), PlayerData!$M:$M,PlayerData!N:N,""),
_xlfn.XLOOKUP(_xlfn.CONCAT(9,"-",$A372, "-", "A"), PlayerData!$M:$M,PlayerData!N:N,""),
_xlfn.XLOOKUP(_xlfn.CONCAT(10,"-",$A372, "-", "A"), PlayerData!$M:$M,PlayerData!N:N,""),
_xlfn.XLOOKUP(_xlfn.CONCAT(11,"-",$A372, "-", "A"), PlayerData!$M:$M,PlayerData!N:N,""),
_xlfn.XLOOKUP(_xlfn.CONCAT(12,"-",$A372, "-", "A"), PlayerData!$M:$M,PlayerData!N:N,""),
_xlfn.XLOOKUP(_xlfn.CONCAT(13,"-",$A372, "-", "A"), PlayerData!$M:$M,PlayerData!N:N,""),
_xlfn.XLOOKUP(_xlfn.CONCAT(14,"-",$A372, "-", "A"), PlayerData!$M:$M,PlayerData!N:N,""),
_xlfn.XLOOKUP(_xlfn.CONCAT(15,"-",$A372, "-", "A"), PlayerData!$M:$M,PlayerData!N:N,""),
_xlfn.XLOOKUP(_xlfn.CONCAT(16,"-",$A372, "-", "A"), PlayerData!$M:$M,PlayerData!N:N,""),
_xlfn.XLOOKUP(_xlfn.CONCAT(17,"-",$A372, "-", "A"), PlayerData!$M:$M,PlayerData!N:N,""),
_xlfn.XLOOKUP(_xlfn.CONCAT(18,"-",$A372, "-", "A"), PlayerData!$M:$M,PlayerData!N:N,"")))</f>
        <v>0</v>
      </c>
      <c r="L372" s="138" cm="1">
        <f t="array" ref="L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"A"), PlayerData!$M:$M,PlayerData!O:O,""),
_xlfn.XLOOKUP(_xlfn.CONCAT(1,"-",$A372, "-", "A"), PlayerData!$M:$M,PlayerData!O:O,""),
_xlfn.XLOOKUP(_xlfn.CONCAT(2,"-",$A372, "-", "A"), PlayerData!$M:$M,PlayerData!O:O,""),
_xlfn.XLOOKUP(_xlfn.CONCAT(3,"-",$A372, "-", "A"), PlayerData!$M:$M,PlayerData!O:O,""),
_xlfn.XLOOKUP(_xlfn.CONCAT(4,"-",$A372, "-", "A"), PlayerData!$M:$M,PlayerData!O:O,""),
_xlfn.XLOOKUP(_xlfn.CONCAT(5,"-",$A372, "-", "A"), PlayerData!$M:$M,PlayerData!O:O,""),
_xlfn.XLOOKUP(_xlfn.CONCAT(6,"-",$A372, "-", "A"), PlayerData!$M:$M,PlayerData!O:O,""),
_xlfn.XLOOKUP(_xlfn.CONCAT(7,"-",$A372, "-", "A"), PlayerData!$M:$M,PlayerData!O:O,""),
_xlfn.XLOOKUP(_xlfn.CONCAT(8,"-",$A372, "-", "A"), PlayerData!$M:$M,PlayerData!O:O,""),
_xlfn.XLOOKUP(_xlfn.CONCAT(9,"-",$A372, "-", "A"), PlayerData!$M:$M,PlayerData!O:O,""),
_xlfn.XLOOKUP(_xlfn.CONCAT(10,"-",$A372, "-", "A"), PlayerData!$M:$M,PlayerData!O:O,""),
_xlfn.XLOOKUP(_xlfn.CONCAT(11,"-",$A372, "-", "A"), PlayerData!$M:$M,PlayerData!O:O,""),
_xlfn.XLOOKUP(_xlfn.CONCAT(12,"-",$A372, "-", "A"), PlayerData!$M:$M,PlayerData!O:O,""),
_xlfn.XLOOKUP(_xlfn.CONCAT(13,"-",$A372, "-", "A"), PlayerData!$M:$M,PlayerData!O:O,""),
_xlfn.XLOOKUP(_xlfn.CONCAT(14,"-",$A372, "-", "A"), PlayerData!$M:$M,PlayerData!O:O,""),
_xlfn.XLOOKUP(_xlfn.CONCAT(15,"-",$A372, "-", "A"), PlayerData!$M:$M,PlayerData!O:O,""),
_xlfn.XLOOKUP(_xlfn.CONCAT(16,"-",$A372, "-", "A"), PlayerData!$M:$M,PlayerData!O:O,""),
_xlfn.XLOOKUP(_xlfn.CONCAT(17,"-",$A372, "-", "A"), PlayerData!$M:$M,PlayerData!O:O,""),
_xlfn.XLOOKUP(_xlfn.CONCAT(18,"-",$A372, "-", "A"), PlayerData!$M:$M,PlayerData!O:O,"")))</f>
        <v>0</v>
      </c>
      <c r="M372" s="96" cm="1">
        <f t="array" ref="M37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_xlfn.XLOOKUP(_xlfn.CONCAT(0,"-",$A372, "-", "A"), PlayerData!$M:$M,PlayerData!R:R,""),
_xlfn.XLOOKUP(_xlfn.CONCAT(1,"-",$A372, "-", "A"), PlayerData!$M:$M,PlayerData!R:R,""),
_xlfn.XLOOKUP(_xlfn.CONCAT(2,"-",$A372, "-", "A"), PlayerData!$M:$M,PlayerData!R:R,""),
_xlfn.XLOOKUP(_xlfn.CONCAT(3,"-",$A372, "-", "A"), PlayerData!$M:$M,PlayerData!R:R,""),
_xlfn.XLOOKUP(_xlfn.CONCAT(4,"-",$A372, "-", "A"), PlayerData!$M:$M,PlayerData!R:R,""),
_xlfn.XLOOKUP(_xlfn.CONCAT(5,"-",$A372, "-", "A"), PlayerData!$M:$M,PlayerData!R:R,""),
_xlfn.XLOOKUP(_xlfn.CONCAT(6,"-",$A372, "-", "A"), PlayerData!$M:$M,PlayerData!R:R,""),
_xlfn.XLOOKUP(_xlfn.CONCAT(7,"-",$A372, "-", "A"), PlayerData!$M:$M,PlayerData!R:R,""),
_xlfn.XLOOKUP(_xlfn.CONCAT(8,"-",$A372, "-", "A"), PlayerData!$M:$M,PlayerData!R:R,""),
_xlfn.XLOOKUP(_xlfn.CONCAT(9,"-",$A372, "-", "A"), PlayerData!$M:$M,PlayerData!R:R,""),
_xlfn.XLOOKUP(_xlfn.CONCAT(10,"-",$A372, "-", "A"), PlayerData!$M:$M,PlayerData!R:R,""),
_xlfn.XLOOKUP(_xlfn.CONCAT(11,"-",$A372, "-", "A"), PlayerData!$M:$M,PlayerData!R:R,""),
_xlfn.XLOOKUP(_xlfn.CONCAT(12,"-",$A372, "-", "A"), PlayerData!$M:$M,PlayerData!R:R,""),
_xlfn.XLOOKUP(_xlfn.CONCAT(13,"-",$A372, "-", "A"), PlayerData!$M:$M,PlayerData!R:R,""),
_xlfn.XLOOKUP(_xlfn.CONCAT(14,"-",$A372, "-", "A"), PlayerData!$M:$M,PlayerData!R:R,""),
_xlfn.XLOOKUP(_xlfn.CONCAT(15,"-",$A372, "-", "A"), PlayerData!$M:$M,PlayerData!R:R,""),
_xlfn.XLOOKUP(_xlfn.CONCAT(16,"-",$A372, "-", "A"), PlayerData!$M:$M,PlayerData!R:R,""),
_xlfn.XLOOKUP(_xlfn.CONCAT(17,"-",$A372, "-", "A"), PlayerData!$M:$M,PlayerData!R:R,""),
_xlfn.XLOOKUP(_xlfn.CONCAT(18,"-",$A372, "-", "A"), PlayerData!$M:$M,PlayerData!R:R,"")))</f>
        <v>1.23</v>
      </c>
      <c r="N372" s="134">
        <f t="shared" si="35"/>
        <v>0</v>
      </c>
      <c r="O372" s="134">
        <f t="shared" si="36"/>
        <v>0</v>
      </c>
      <c r="P372" s="73">
        <f t="shared" si="37"/>
        <v>16.576819407008088</v>
      </c>
      <c r="Q372" s="132" cm="1">
        <f t="array" ref="Q372">IF(OR($A372=Solver!$T$12:$T$201),0,SUMPRODUCT($H372:$J372,$T$4:$V$4))</f>
        <v>0</v>
      </c>
      <c r="R372" s="73" cm="1">
        <f t="array" ref="R372">IF(OR($A372=Solver!$T$12:$T$201),0, SUMPRODUCT($N372:$P372, $T$4:$V$4))</f>
        <v>16.576819407008088</v>
      </c>
    </row>
    <row r="373" spans="1:18">
      <c r="A373" s="55">
        <v>371</v>
      </c>
      <c r="B373" s="55" t="str">
        <f>_xlfn.XLOOKUP($A373, PlayerData!$B$3:$B$394, PlayerData!C$3:C$394)</f>
        <v>NEW</v>
      </c>
      <c r="C373" s="55" t="str">
        <f>_xlfn.XLOOKUP($A373, PlayerData!$B$3:$B$394, PlayerData!D$3:D$394)</f>
        <v>D</v>
      </c>
      <c r="D373" s="31" t="str">
        <f>_xlfn.XLOOKUP($A373, PlayerData!$B$3:$B$394, PlayerData!E$3:E$394)</f>
        <v>Dummett</v>
      </c>
      <c r="E373" s="136" cm="1">
        <f t="array" ref="E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"H"), PlayerData!$G:$G,PlayerData!H:H,""),
_xlfn.XLOOKUP(_xlfn.CONCAT(1,"-",$A373, "-", "H"), PlayerData!$G:$G,PlayerData!H:H,""),
_xlfn.XLOOKUP(_xlfn.CONCAT(2,"-",$A373, "-", "H"), PlayerData!$G:$G,PlayerData!H:H,""),
_xlfn.XLOOKUP(_xlfn.CONCAT(3,"-",$A373, "-", "H"), PlayerData!$G:$G,PlayerData!H:H,""),
_xlfn.XLOOKUP(_xlfn.CONCAT(4,"-",$A373, "-", "H"), PlayerData!$G:$G,PlayerData!H:H,""),
_xlfn.XLOOKUP(_xlfn.CONCAT(5,"-",$A373, "-", "H"), PlayerData!$G:$G,PlayerData!H:H,""),
_xlfn.XLOOKUP(_xlfn.CONCAT(6,"-",$A373, "-", "H"), PlayerData!$G:$G,PlayerData!H:H,""),
_xlfn.XLOOKUP(_xlfn.CONCAT(7,"-",$A373, "-", "H"), PlayerData!$G:$G,PlayerData!H:H,""),
_xlfn.XLOOKUP(_xlfn.CONCAT(8,"-",$A373, "-", "H"), PlayerData!$G:$G,PlayerData!H:H,""),
_xlfn.XLOOKUP(_xlfn.CONCAT(9,"-",$A373, "-", "H"), PlayerData!$G:$G,PlayerData!H:H,""),
_xlfn.XLOOKUP(_xlfn.CONCAT(10,"-",$A373, "-", "H"), PlayerData!$G:$G,PlayerData!H:H,""),
_xlfn.XLOOKUP(_xlfn.CONCAT(11,"-",$A373, "-", "H"), PlayerData!$G:$G,PlayerData!H:H,""),
_xlfn.XLOOKUP(_xlfn.CONCAT(12,"-",$A373, "-", "H"), PlayerData!$G:$G,PlayerData!H:H,""),
_xlfn.XLOOKUP(_xlfn.CONCAT(13,"-",$A373, "-", "H"), PlayerData!$G:$G,PlayerData!H:H,""),
_xlfn.XLOOKUP(_xlfn.CONCAT(14,"-",$A373, "-", "H"), PlayerData!$G:$G,PlayerData!H:H,""),
_xlfn.XLOOKUP(_xlfn.CONCAT(15,"-",$A373, "-", "H"), PlayerData!$G:$G,PlayerData!H:H,""),
_xlfn.XLOOKUP(_xlfn.CONCAT(16,"-",$A373, "-", "H"), PlayerData!$G:$G,PlayerData!H:H,""),
_xlfn.XLOOKUP(_xlfn.CONCAT(17,"-",$A373, "-", "H"), PlayerData!$G:$G,PlayerData!H:H,""),
_xlfn.XLOOKUP(_xlfn.CONCAT(18,"-",$A373, "-", "H"), PlayerData!$G:$G,PlayerData!H:H,"")))</f>
        <v>0</v>
      </c>
      <c r="F373" s="136" cm="1">
        <f t="array" ref="F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"H"), PlayerData!$G:$G,PlayerData!I:I,""),
_xlfn.XLOOKUP(_xlfn.CONCAT(1,"-",$A373, "-", "H"), PlayerData!$G:$G,PlayerData!I:I,""),
_xlfn.XLOOKUP(_xlfn.CONCAT(2,"-",$A373, "-", "H"), PlayerData!$G:$G,PlayerData!I:I,""),
_xlfn.XLOOKUP(_xlfn.CONCAT(3,"-",$A373, "-", "H"), PlayerData!$G:$G,PlayerData!I:I,""),
_xlfn.XLOOKUP(_xlfn.CONCAT(4,"-",$A373, "-", "H"), PlayerData!$G:$G,PlayerData!I:I,""),
_xlfn.XLOOKUP(_xlfn.CONCAT(5,"-",$A373, "-", "H"), PlayerData!$G:$G,PlayerData!I:I,""),
_xlfn.XLOOKUP(_xlfn.CONCAT(6,"-",$A373, "-", "H"), PlayerData!$G:$G,PlayerData!I:I,""),
_xlfn.XLOOKUP(_xlfn.CONCAT(7,"-",$A373, "-", "H"), PlayerData!$G:$G,PlayerData!I:I,""),
_xlfn.XLOOKUP(_xlfn.CONCAT(8,"-",$A373, "-", "H"), PlayerData!$G:$G,PlayerData!I:I,""),
_xlfn.XLOOKUP(_xlfn.CONCAT(9,"-",$A373, "-", "H"), PlayerData!$G:$G,PlayerData!I:I,""),
_xlfn.XLOOKUP(_xlfn.CONCAT(10,"-",$A373, "-", "H"), PlayerData!$G:$G,PlayerData!I:I,""),
_xlfn.XLOOKUP(_xlfn.CONCAT(11,"-",$A373, "-", "H"), PlayerData!$G:$G,PlayerData!I:I,""),
_xlfn.XLOOKUP(_xlfn.CONCAT(12,"-",$A373, "-", "H"), PlayerData!$G:$G,PlayerData!I:I,""),
_xlfn.XLOOKUP(_xlfn.CONCAT(13,"-",$A373, "-", "H"), PlayerData!$G:$G,PlayerData!I:I,""),
_xlfn.XLOOKUP(_xlfn.CONCAT(14,"-",$A373, "-", "H"), PlayerData!$G:$G,PlayerData!I:I,""),
_xlfn.XLOOKUP(_xlfn.CONCAT(15,"-",$A373, "-", "H"), PlayerData!$G:$G,PlayerData!I:I,""),
_xlfn.XLOOKUP(_xlfn.CONCAT(16,"-",$A373, "-", "H"), PlayerData!$G:$G,PlayerData!I:I,""),
_xlfn.XLOOKUP(_xlfn.CONCAT(17,"-",$A373, "-", "H"), PlayerData!$G:$G,PlayerData!I:I,""),
_xlfn.XLOOKUP(_xlfn.CONCAT(18,"-",$A373, "-", "H"), PlayerData!$G:$G,PlayerData!I:I,"")))</f>
        <v>0</v>
      </c>
      <c r="G373" s="90" cm="1">
        <f t="array" ref="G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"H"), PlayerData!$G:$G,PlayerData!L:L,""),
_xlfn.XLOOKUP(_xlfn.CONCAT(1,"-",$A373, "-", "H"), PlayerData!$G:$G,PlayerData!L:L,""),
_xlfn.XLOOKUP(_xlfn.CONCAT(2,"-",$A373, "-", "H"), PlayerData!$G:$G,PlayerData!L:L,""),
_xlfn.XLOOKUP(_xlfn.CONCAT(3,"-",$A373, "-", "H"), PlayerData!$G:$G,PlayerData!L:L,""),
_xlfn.XLOOKUP(_xlfn.CONCAT(4,"-",$A373, "-", "H"), PlayerData!$G:$G,PlayerData!L:L,""),
_xlfn.XLOOKUP(_xlfn.CONCAT(5,"-",$A373, "-", "H"), PlayerData!$G:$G,PlayerData!L:L,""),
_xlfn.XLOOKUP(_xlfn.CONCAT(6,"-",$A373, "-", "H"), PlayerData!$G:$G,PlayerData!L:L,""),
_xlfn.XLOOKUP(_xlfn.CONCAT(7,"-",$A373, "-", "H"), PlayerData!$G:$G,PlayerData!L:L,""),
_xlfn.XLOOKUP(_xlfn.CONCAT(8,"-",$A373, "-", "H"), PlayerData!$G:$G,PlayerData!L:L,""),
_xlfn.XLOOKUP(_xlfn.CONCAT(9,"-",$A373, "-", "H"), PlayerData!$G:$G,PlayerData!L:L,""),
_xlfn.XLOOKUP(_xlfn.CONCAT(10,"-",$A373, "-", "H"), PlayerData!$G:$G,PlayerData!L:L,""),
_xlfn.XLOOKUP(_xlfn.CONCAT(11,"-",$A373, "-", "H"), PlayerData!$G:$G,PlayerData!L:L,""),
_xlfn.XLOOKUP(_xlfn.CONCAT(12,"-",$A373, "-", "H"), PlayerData!$G:$G,PlayerData!L:L,""),
_xlfn.XLOOKUP(_xlfn.CONCAT(13,"-",$A373, "-", "H"), PlayerData!$G:$G,PlayerData!L:L,""),
_xlfn.XLOOKUP(_xlfn.CONCAT(14,"-",$A373, "-", "H"), PlayerData!$G:$G,PlayerData!L:L,""),
_xlfn.XLOOKUP(_xlfn.CONCAT(15,"-",$A373, "-", "H"), PlayerData!$G:$G,PlayerData!L:L,""),
_xlfn.XLOOKUP(_xlfn.CONCAT(16,"-",$A373, "-", "H"), PlayerData!$G:$G,PlayerData!L:L,""),
_xlfn.XLOOKUP(_xlfn.CONCAT(17,"-",$A373, "-", "H"), PlayerData!$G:$G,PlayerData!L:L,""),
_xlfn.XLOOKUP(_xlfn.CONCAT(18,"-",$A373, "-", "H"), PlayerData!$G:$G,PlayerData!L:L,"")))</f>
        <v>0</v>
      </c>
      <c r="H373" s="132">
        <f t="shared" si="32"/>
        <v>0</v>
      </c>
      <c r="I373" s="132">
        <f t="shared" si="33"/>
        <v>0</v>
      </c>
      <c r="J373" s="72">
        <f t="shared" si="34"/>
        <v>0</v>
      </c>
      <c r="K373" s="138" cm="1">
        <f t="array" ref="K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"A"), PlayerData!$M:$M,PlayerData!N:N,""),
_xlfn.XLOOKUP(_xlfn.CONCAT(1,"-",$A373, "-", "A"), PlayerData!$M:$M,PlayerData!N:N,""),
_xlfn.XLOOKUP(_xlfn.CONCAT(2,"-",$A373, "-", "A"), PlayerData!$M:$M,PlayerData!N:N,""),
_xlfn.XLOOKUP(_xlfn.CONCAT(3,"-",$A373, "-", "A"), PlayerData!$M:$M,PlayerData!N:N,""),
_xlfn.XLOOKUP(_xlfn.CONCAT(4,"-",$A373, "-", "A"), PlayerData!$M:$M,PlayerData!N:N,""),
_xlfn.XLOOKUP(_xlfn.CONCAT(5,"-",$A373, "-", "A"), PlayerData!$M:$M,PlayerData!N:N,""),
_xlfn.XLOOKUP(_xlfn.CONCAT(6,"-",$A373, "-", "A"), PlayerData!$M:$M,PlayerData!N:N,""),
_xlfn.XLOOKUP(_xlfn.CONCAT(7,"-",$A373, "-", "A"), PlayerData!$M:$M,PlayerData!N:N,""),
_xlfn.XLOOKUP(_xlfn.CONCAT(8,"-",$A373, "-", "A"), PlayerData!$M:$M,PlayerData!N:N,""),
_xlfn.XLOOKUP(_xlfn.CONCAT(9,"-",$A373, "-", "A"), PlayerData!$M:$M,PlayerData!N:N,""),
_xlfn.XLOOKUP(_xlfn.CONCAT(10,"-",$A373, "-", "A"), PlayerData!$M:$M,PlayerData!N:N,""),
_xlfn.XLOOKUP(_xlfn.CONCAT(11,"-",$A373, "-", "A"), PlayerData!$M:$M,PlayerData!N:N,""),
_xlfn.XLOOKUP(_xlfn.CONCAT(12,"-",$A373, "-", "A"), PlayerData!$M:$M,PlayerData!N:N,""),
_xlfn.XLOOKUP(_xlfn.CONCAT(13,"-",$A373, "-", "A"), PlayerData!$M:$M,PlayerData!N:N,""),
_xlfn.XLOOKUP(_xlfn.CONCAT(14,"-",$A373, "-", "A"), PlayerData!$M:$M,PlayerData!N:N,""),
_xlfn.XLOOKUP(_xlfn.CONCAT(15,"-",$A373, "-", "A"), PlayerData!$M:$M,PlayerData!N:N,""),
_xlfn.XLOOKUP(_xlfn.CONCAT(16,"-",$A373, "-", "A"), PlayerData!$M:$M,PlayerData!N:N,""),
_xlfn.XLOOKUP(_xlfn.CONCAT(17,"-",$A373, "-", "A"), PlayerData!$M:$M,PlayerData!N:N,""),
_xlfn.XLOOKUP(_xlfn.CONCAT(18,"-",$A373, "-", "A"), PlayerData!$M:$M,PlayerData!N:N,"")))</f>
        <v>0</v>
      </c>
      <c r="L373" s="138" cm="1">
        <f t="array" ref="L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"A"), PlayerData!$M:$M,PlayerData!O:O,""),
_xlfn.XLOOKUP(_xlfn.CONCAT(1,"-",$A373, "-", "A"), PlayerData!$M:$M,PlayerData!O:O,""),
_xlfn.XLOOKUP(_xlfn.CONCAT(2,"-",$A373, "-", "A"), PlayerData!$M:$M,PlayerData!O:O,""),
_xlfn.XLOOKUP(_xlfn.CONCAT(3,"-",$A373, "-", "A"), PlayerData!$M:$M,PlayerData!O:O,""),
_xlfn.XLOOKUP(_xlfn.CONCAT(4,"-",$A373, "-", "A"), PlayerData!$M:$M,PlayerData!O:O,""),
_xlfn.XLOOKUP(_xlfn.CONCAT(5,"-",$A373, "-", "A"), PlayerData!$M:$M,PlayerData!O:O,""),
_xlfn.XLOOKUP(_xlfn.CONCAT(6,"-",$A373, "-", "A"), PlayerData!$M:$M,PlayerData!O:O,""),
_xlfn.XLOOKUP(_xlfn.CONCAT(7,"-",$A373, "-", "A"), PlayerData!$M:$M,PlayerData!O:O,""),
_xlfn.XLOOKUP(_xlfn.CONCAT(8,"-",$A373, "-", "A"), PlayerData!$M:$M,PlayerData!O:O,""),
_xlfn.XLOOKUP(_xlfn.CONCAT(9,"-",$A373, "-", "A"), PlayerData!$M:$M,PlayerData!O:O,""),
_xlfn.XLOOKUP(_xlfn.CONCAT(10,"-",$A373, "-", "A"), PlayerData!$M:$M,PlayerData!O:O,""),
_xlfn.XLOOKUP(_xlfn.CONCAT(11,"-",$A373, "-", "A"), PlayerData!$M:$M,PlayerData!O:O,""),
_xlfn.XLOOKUP(_xlfn.CONCAT(12,"-",$A373, "-", "A"), PlayerData!$M:$M,PlayerData!O:O,""),
_xlfn.XLOOKUP(_xlfn.CONCAT(13,"-",$A373, "-", "A"), PlayerData!$M:$M,PlayerData!O:O,""),
_xlfn.XLOOKUP(_xlfn.CONCAT(14,"-",$A373, "-", "A"), PlayerData!$M:$M,PlayerData!O:O,""),
_xlfn.XLOOKUP(_xlfn.CONCAT(15,"-",$A373, "-", "A"), PlayerData!$M:$M,PlayerData!O:O,""),
_xlfn.XLOOKUP(_xlfn.CONCAT(16,"-",$A373, "-", "A"), PlayerData!$M:$M,PlayerData!O:O,""),
_xlfn.XLOOKUP(_xlfn.CONCAT(17,"-",$A373, "-", "A"), PlayerData!$M:$M,PlayerData!O:O,""),
_xlfn.XLOOKUP(_xlfn.CONCAT(18,"-",$A373, "-", "A"), PlayerData!$M:$M,PlayerData!O:O,"")))</f>
        <v>0</v>
      </c>
      <c r="M373" s="96" cm="1">
        <f t="array" ref="M37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_xlfn.XLOOKUP(_xlfn.CONCAT(0,"-",$A373, "-", "A"), PlayerData!$M:$M,PlayerData!R:R,""),
_xlfn.XLOOKUP(_xlfn.CONCAT(1,"-",$A373, "-", "A"), PlayerData!$M:$M,PlayerData!R:R,""),
_xlfn.XLOOKUP(_xlfn.CONCAT(2,"-",$A373, "-", "A"), PlayerData!$M:$M,PlayerData!R:R,""),
_xlfn.XLOOKUP(_xlfn.CONCAT(3,"-",$A373, "-", "A"), PlayerData!$M:$M,PlayerData!R:R,""),
_xlfn.XLOOKUP(_xlfn.CONCAT(4,"-",$A373, "-", "A"), PlayerData!$M:$M,PlayerData!R:R,""),
_xlfn.XLOOKUP(_xlfn.CONCAT(5,"-",$A373, "-", "A"), PlayerData!$M:$M,PlayerData!R:R,""),
_xlfn.XLOOKUP(_xlfn.CONCAT(6,"-",$A373, "-", "A"), PlayerData!$M:$M,PlayerData!R:R,""),
_xlfn.XLOOKUP(_xlfn.CONCAT(7,"-",$A373, "-", "A"), PlayerData!$M:$M,PlayerData!R:R,""),
_xlfn.XLOOKUP(_xlfn.CONCAT(8,"-",$A373, "-", "A"), PlayerData!$M:$M,PlayerData!R:R,""),
_xlfn.XLOOKUP(_xlfn.CONCAT(9,"-",$A373, "-", "A"), PlayerData!$M:$M,PlayerData!R:R,""),
_xlfn.XLOOKUP(_xlfn.CONCAT(10,"-",$A373, "-", "A"), PlayerData!$M:$M,PlayerData!R:R,""),
_xlfn.XLOOKUP(_xlfn.CONCAT(11,"-",$A373, "-", "A"), PlayerData!$M:$M,PlayerData!R:R,""),
_xlfn.XLOOKUP(_xlfn.CONCAT(12,"-",$A373, "-", "A"), PlayerData!$M:$M,PlayerData!R:R,""),
_xlfn.XLOOKUP(_xlfn.CONCAT(13,"-",$A373, "-", "A"), PlayerData!$M:$M,PlayerData!R:R,""),
_xlfn.XLOOKUP(_xlfn.CONCAT(14,"-",$A373, "-", "A"), PlayerData!$M:$M,PlayerData!R:R,""),
_xlfn.XLOOKUP(_xlfn.CONCAT(15,"-",$A373, "-", "A"), PlayerData!$M:$M,PlayerData!R:R,""),
_xlfn.XLOOKUP(_xlfn.CONCAT(16,"-",$A373, "-", "A"), PlayerData!$M:$M,PlayerData!R:R,""),
_xlfn.XLOOKUP(_xlfn.CONCAT(17,"-",$A373, "-", "A"), PlayerData!$M:$M,PlayerData!R:R,""),
_xlfn.XLOOKUP(_xlfn.CONCAT(18,"-",$A373, "-", "A"), PlayerData!$M:$M,PlayerData!R:R,"")))</f>
        <v>0</v>
      </c>
      <c r="N373" s="134">
        <f t="shared" si="35"/>
        <v>0</v>
      </c>
      <c r="O373" s="134">
        <f t="shared" si="36"/>
        <v>0</v>
      </c>
      <c r="P373" s="73">
        <f t="shared" si="37"/>
        <v>0</v>
      </c>
      <c r="Q373" s="132" cm="1">
        <f t="array" ref="Q373">IF(OR($A373=Solver!$T$12:$T$201),0,SUMPRODUCT($H373:$J373,$T$4:$V$4))</f>
        <v>0</v>
      </c>
      <c r="R373" s="73" cm="1">
        <f t="array" ref="R373">IF(OR($A373=Solver!$T$12:$T$201),0, SUMPRODUCT($N373:$P373, $T$4:$V$4))</f>
        <v>0</v>
      </c>
    </row>
    <row r="374" spans="1:18">
      <c r="A374" s="55">
        <v>372</v>
      </c>
      <c r="B374" s="55" t="str">
        <f>_xlfn.XLOOKUP($A374, PlayerData!$B$3:$B$394, PlayerData!C$3:C$394)</f>
        <v>TOT</v>
      </c>
      <c r="C374" s="55" t="str">
        <f>_xlfn.XLOOKUP($A374, PlayerData!$B$3:$B$394, PlayerData!D$3:D$394)</f>
        <v>D</v>
      </c>
      <c r="D374" s="31" t="str">
        <f>_xlfn.XLOOKUP($A374, PlayerData!$B$3:$B$394, PlayerData!E$3:E$394)</f>
        <v>Foyth</v>
      </c>
      <c r="E374" s="136" cm="1">
        <f t="array" ref="E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"H"), PlayerData!$G:$G,PlayerData!H:H,""),
_xlfn.XLOOKUP(_xlfn.CONCAT(1,"-",$A374, "-", "H"), PlayerData!$G:$G,PlayerData!H:H,""),
_xlfn.XLOOKUP(_xlfn.CONCAT(2,"-",$A374, "-", "H"), PlayerData!$G:$G,PlayerData!H:H,""),
_xlfn.XLOOKUP(_xlfn.CONCAT(3,"-",$A374, "-", "H"), PlayerData!$G:$G,PlayerData!H:H,""),
_xlfn.XLOOKUP(_xlfn.CONCAT(4,"-",$A374, "-", "H"), PlayerData!$G:$G,PlayerData!H:H,""),
_xlfn.XLOOKUP(_xlfn.CONCAT(5,"-",$A374, "-", "H"), PlayerData!$G:$G,PlayerData!H:H,""),
_xlfn.XLOOKUP(_xlfn.CONCAT(6,"-",$A374, "-", "H"), PlayerData!$G:$G,PlayerData!H:H,""),
_xlfn.XLOOKUP(_xlfn.CONCAT(7,"-",$A374, "-", "H"), PlayerData!$G:$G,PlayerData!H:H,""),
_xlfn.XLOOKUP(_xlfn.CONCAT(8,"-",$A374, "-", "H"), PlayerData!$G:$G,PlayerData!H:H,""),
_xlfn.XLOOKUP(_xlfn.CONCAT(9,"-",$A374, "-", "H"), PlayerData!$G:$G,PlayerData!H:H,""),
_xlfn.XLOOKUP(_xlfn.CONCAT(10,"-",$A374, "-", "H"), PlayerData!$G:$G,PlayerData!H:H,""),
_xlfn.XLOOKUP(_xlfn.CONCAT(11,"-",$A374, "-", "H"), PlayerData!$G:$G,PlayerData!H:H,""),
_xlfn.XLOOKUP(_xlfn.CONCAT(12,"-",$A374, "-", "H"), PlayerData!$G:$G,PlayerData!H:H,""),
_xlfn.XLOOKUP(_xlfn.CONCAT(13,"-",$A374, "-", "H"), PlayerData!$G:$G,PlayerData!H:H,""),
_xlfn.XLOOKUP(_xlfn.CONCAT(14,"-",$A374, "-", "H"), PlayerData!$G:$G,PlayerData!H:H,""),
_xlfn.XLOOKUP(_xlfn.CONCAT(15,"-",$A374, "-", "H"), PlayerData!$G:$G,PlayerData!H:H,""),
_xlfn.XLOOKUP(_xlfn.CONCAT(16,"-",$A374, "-", "H"), PlayerData!$G:$G,PlayerData!H:H,""),
_xlfn.XLOOKUP(_xlfn.CONCAT(17,"-",$A374, "-", "H"), PlayerData!$G:$G,PlayerData!H:H,""),
_xlfn.XLOOKUP(_xlfn.CONCAT(18,"-",$A374, "-", "H"), PlayerData!$G:$G,PlayerData!H:H,"")))</f>
        <v>0</v>
      </c>
      <c r="F374" s="136" cm="1">
        <f t="array" ref="F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"H"), PlayerData!$G:$G,PlayerData!I:I,""),
_xlfn.XLOOKUP(_xlfn.CONCAT(1,"-",$A374, "-", "H"), PlayerData!$G:$G,PlayerData!I:I,""),
_xlfn.XLOOKUP(_xlfn.CONCAT(2,"-",$A374, "-", "H"), PlayerData!$G:$G,PlayerData!I:I,""),
_xlfn.XLOOKUP(_xlfn.CONCAT(3,"-",$A374, "-", "H"), PlayerData!$G:$G,PlayerData!I:I,""),
_xlfn.XLOOKUP(_xlfn.CONCAT(4,"-",$A374, "-", "H"), PlayerData!$G:$G,PlayerData!I:I,""),
_xlfn.XLOOKUP(_xlfn.CONCAT(5,"-",$A374, "-", "H"), PlayerData!$G:$G,PlayerData!I:I,""),
_xlfn.XLOOKUP(_xlfn.CONCAT(6,"-",$A374, "-", "H"), PlayerData!$G:$G,PlayerData!I:I,""),
_xlfn.XLOOKUP(_xlfn.CONCAT(7,"-",$A374, "-", "H"), PlayerData!$G:$G,PlayerData!I:I,""),
_xlfn.XLOOKUP(_xlfn.CONCAT(8,"-",$A374, "-", "H"), PlayerData!$G:$G,PlayerData!I:I,""),
_xlfn.XLOOKUP(_xlfn.CONCAT(9,"-",$A374, "-", "H"), PlayerData!$G:$G,PlayerData!I:I,""),
_xlfn.XLOOKUP(_xlfn.CONCAT(10,"-",$A374, "-", "H"), PlayerData!$G:$G,PlayerData!I:I,""),
_xlfn.XLOOKUP(_xlfn.CONCAT(11,"-",$A374, "-", "H"), PlayerData!$G:$G,PlayerData!I:I,""),
_xlfn.XLOOKUP(_xlfn.CONCAT(12,"-",$A374, "-", "H"), PlayerData!$G:$G,PlayerData!I:I,""),
_xlfn.XLOOKUP(_xlfn.CONCAT(13,"-",$A374, "-", "H"), PlayerData!$G:$G,PlayerData!I:I,""),
_xlfn.XLOOKUP(_xlfn.CONCAT(14,"-",$A374, "-", "H"), PlayerData!$G:$G,PlayerData!I:I,""),
_xlfn.XLOOKUP(_xlfn.CONCAT(15,"-",$A374, "-", "H"), PlayerData!$G:$G,PlayerData!I:I,""),
_xlfn.XLOOKUP(_xlfn.CONCAT(16,"-",$A374, "-", "H"), PlayerData!$G:$G,PlayerData!I:I,""),
_xlfn.XLOOKUP(_xlfn.CONCAT(17,"-",$A374, "-", "H"), PlayerData!$G:$G,PlayerData!I:I,""),
_xlfn.XLOOKUP(_xlfn.CONCAT(18,"-",$A374, "-", "H"), PlayerData!$G:$G,PlayerData!I:I,"")))</f>
        <v>0</v>
      </c>
      <c r="G374" s="90" cm="1">
        <f t="array" ref="G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"H"), PlayerData!$G:$G,PlayerData!L:L,""),
_xlfn.XLOOKUP(_xlfn.CONCAT(1,"-",$A374, "-", "H"), PlayerData!$G:$G,PlayerData!L:L,""),
_xlfn.XLOOKUP(_xlfn.CONCAT(2,"-",$A374, "-", "H"), PlayerData!$G:$G,PlayerData!L:L,""),
_xlfn.XLOOKUP(_xlfn.CONCAT(3,"-",$A374, "-", "H"), PlayerData!$G:$G,PlayerData!L:L,""),
_xlfn.XLOOKUP(_xlfn.CONCAT(4,"-",$A374, "-", "H"), PlayerData!$G:$G,PlayerData!L:L,""),
_xlfn.XLOOKUP(_xlfn.CONCAT(5,"-",$A374, "-", "H"), PlayerData!$G:$G,PlayerData!L:L,""),
_xlfn.XLOOKUP(_xlfn.CONCAT(6,"-",$A374, "-", "H"), PlayerData!$G:$G,PlayerData!L:L,""),
_xlfn.XLOOKUP(_xlfn.CONCAT(7,"-",$A374, "-", "H"), PlayerData!$G:$G,PlayerData!L:L,""),
_xlfn.XLOOKUP(_xlfn.CONCAT(8,"-",$A374, "-", "H"), PlayerData!$G:$G,PlayerData!L:L,""),
_xlfn.XLOOKUP(_xlfn.CONCAT(9,"-",$A374, "-", "H"), PlayerData!$G:$G,PlayerData!L:L,""),
_xlfn.XLOOKUP(_xlfn.CONCAT(10,"-",$A374, "-", "H"), PlayerData!$G:$G,PlayerData!L:L,""),
_xlfn.XLOOKUP(_xlfn.CONCAT(11,"-",$A374, "-", "H"), PlayerData!$G:$G,PlayerData!L:L,""),
_xlfn.XLOOKUP(_xlfn.CONCAT(12,"-",$A374, "-", "H"), PlayerData!$G:$G,PlayerData!L:L,""),
_xlfn.XLOOKUP(_xlfn.CONCAT(13,"-",$A374, "-", "H"), PlayerData!$G:$G,PlayerData!L:L,""),
_xlfn.XLOOKUP(_xlfn.CONCAT(14,"-",$A374, "-", "H"), PlayerData!$G:$G,PlayerData!L:L,""),
_xlfn.XLOOKUP(_xlfn.CONCAT(15,"-",$A374, "-", "H"), PlayerData!$G:$G,PlayerData!L:L,""),
_xlfn.XLOOKUP(_xlfn.CONCAT(16,"-",$A374, "-", "H"), PlayerData!$G:$G,PlayerData!L:L,""),
_xlfn.XLOOKUP(_xlfn.CONCAT(17,"-",$A374, "-", "H"), PlayerData!$G:$G,PlayerData!L:L,""),
_xlfn.XLOOKUP(_xlfn.CONCAT(18,"-",$A374, "-", "H"), PlayerData!$G:$G,PlayerData!L:L,"")))</f>
        <v>0</v>
      </c>
      <c r="H374" s="132">
        <f t="shared" si="32"/>
        <v>0</v>
      </c>
      <c r="I374" s="132">
        <f t="shared" si="33"/>
        <v>0</v>
      </c>
      <c r="J374" s="72">
        <f t="shared" si="34"/>
        <v>0</v>
      </c>
      <c r="K374" s="138" cm="1">
        <f t="array" ref="K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"A"), PlayerData!$M:$M,PlayerData!N:N,""),
_xlfn.XLOOKUP(_xlfn.CONCAT(1,"-",$A374, "-", "A"), PlayerData!$M:$M,PlayerData!N:N,""),
_xlfn.XLOOKUP(_xlfn.CONCAT(2,"-",$A374, "-", "A"), PlayerData!$M:$M,PlayerData!N:N,""),
_xlfn.XLOOKUP(_xlfn.CONCAT(3,"-",$A374, "-", "A"), PlayerData!$M:$M,PlayerData!N:N,""),
_xlfn.XLOOKUP(_xlfn.CONCAT(4,"-",$A374, "-", "A"), PlayerData!$M:$M,PlayerData!N:N,""),
_xlfn.XLOOKUP(_xlfn.CONCAT(5,"-",$A374, "-", "A"), PlayerData!$M:$M,PlayerData!N:N,""),
_xlfn.XLOOKUP(_xlfn.CONCAT(6,"-",$A374, "-", "A"), PlayerData!$M:$M,PlayerData!N:N,""),
_xlfn.XLOOKUP(_xlfn.CONCAT(7,"-",$A374, "-", "A"), PlayerData!$M:$M,PlayerData!N:N,""),
_xlfn.XLOOKUP(_xlfn.CONCAT(8,"-",$A374, "-", "A"), PlayerData!$M:$M,PlayerData!N:N,""),
_xlfn.XLOOKUP(_xlfn.CONCAT(9,"-",$A374, "-", "A"), PlayerData!$M:$M,PlayerData!N:N,""),
_xlfn.XLOOKUP(_xlfn.CONCAT(10,"-",$A374, "-", "A"), PlayerData!$M:$M,PlayerData!N:N,""),
_xlfn.XLOOKUP(_xlfn.CONCAT(11,"-",$A374, "-", "A"), PlayerData!$M:$M,PlayerData!N:N,""),
_xlfn.XLOOKUP(_xlfn.CONCAT(12,"-",$A374, "-", "A"), PlayerData!$M:$M,PlayerData!N:N,""),
_xlfn.XLOOKUP(_xlfn.CONCAT(13,"-",$A374, "-", "A"), PlayerData!$M:$M,PlayerData!N:N,""),
_xlfn.XLOOKUP(_xlfn.CONCAT(14,"-",$A374, "-", "A"), PlayerData!$M:$M,PlayerData!N:N,""),
_xlfn.XLOOKUP(_xlfn.CONCAT(15,"-",$A374, "-", "A"), PlayerData!$M:$M,PlayerData!N:N,""),
_xlfn.XLOOKUP(_xlfn.CONCAT(16,"-",$A374, "-", "A"), PlayerData!$M:$M,PlayerData!N:N,""),
_xlfn.XLOOKUP(_xlfn.CONCAT(17,"-",$A374, "-", "A"), PlayerData!$M:$M,PlayerData!N:N,""),
_xlfn.XLOOKUP(_xlfn.CONCAT(18,"-",$A374, "-", "A"), PlayerData!$M:$M,PlayerData!N:N,"")))</f>
        <v>0</v>
      </c>
      <c r="L374" s="138" cm="1">
        <f t="array" ref="L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"A"), PlayerData!$M:$M,PlayerData!O:O,""),
_xlfn.XLOOKUP(_xlfn.CONCAT(1,"-",$A374, "-", "A"), PlayerData!$M:$M,PlayerData!O:O,""),
_xlfn.XLOOKUP(_xlfn.CONCAT(2,"-",$A374, "-", "A"), PlayerData!$M:$M,PlayerData!O:O,""),
_xlfn.XLOOKUP(_xlfn.CONCAT(3,"-",$A374, "-", "A"), PlayerData!$M:$M,PlayerData!O:O,""),
_xlfn.XLOOKUP(_xlfn.CONCAT(4,"-",$A374, "-", "A"), PlayerData!$M:$M,PlayerData!O:O,""),
_xlfn.XLOOKUP(_xlfn.CONCAT(5,"-",$A374, "-", "A"), PlayerData!$M:$M,PlayerData!O:O,""),
_xlfn.XLOOKUP(_xlfn.CONCAT(6,"-",$A374, "-", "A"), PlayerData!$M:$M,PlayerData!O:O,""),
_xlfn.XLOOKUP(_xlfn.CONCAT(7,"-",$A374, "-", "A"), PlayerData!$M:$M,PlayerData!O:O,""),
_xlfn.XLOOKUP(_xlfn.CONCAT(8,"-",$A374, "-", "A"), PlayerData!$M:$M,PlayerData!O:O,""),
_xlfn.XLOOKUP(_xlfn.CONCAT(9,"-",$A374, "-", "A"), PlayerData!$M:$M,PlayerData!O:O,""),
_xlfn.XLOOKUP(_xlfn.CONCAT(10,"-",$A374, "-", "A"), PlayerData!$M:$M,PlayerData!O:O,""),
_xlfn.XLOOKUP(_xlfn.CONCAT(11,"-",$A374, "-", "A"), PlayerData!$M:$M,PlayerData!O:O,""),
_xlfn.XLOOKUP(_xlfn.CONCAT(12,"-",$A374, "-", "A"), PlayerData!$M:$M,PlayerData!O:O,""),
_xlfn.XLOOKUP(_xlfn.CONCAT(13,"-",$A374, "-", "A"), PlayerData!$M:$M,PlayerData!O:O,""),
_xlfn.XLOOKUP(_xlfn.CONCAT(14,"-",$A374, "-", "A"), PlayerData!$M:$M,PlayerData!O:O,""),
_xlfn.XLOOKUP(_xlfn.CONCAT(15,"-",$A374, "-", "A"), PlayerData!$M:$M,PlayerData!O:O,""),
_xlfn.XLOOKUP(_xlfn.CONCAT(16,"-",$A374, "-", "A"), PlayerData!$M:$M,PlayerData!O:O,""),
_xlfn.XLOOKUP(_xlfn.CONCAT(17,"-",$A374, "-", "A"), PlayerData!$M:$M,PlayerData!O:O,""),
_xlfn.XLOOKUP(_xlfn.CONCAT(18,"-",$A374, "-", "A"), PlayerData!$M:$M,PlayerData!O:O,"")))</f>
        <v>0</v>
      </c>
      <c r="M374" s="96" cm="1">
        <f t="array" ref="M37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_xlfn.XLOOKUP(_xlfn.CONCAT(0,"-",$A374, "-", "A"), PlayerData!$M:$M,PlayerData!R:R,""),
_xlfn.XLOOKUP(_xlfn.CONCAT(1,"-",$A374, "-", "A"), PlayerData!$M:$M,PlayerData!R:R,""),
_xlfn.XLOOKUP(_xlfn.CONCAT(2,"-",$A374, "-", "A"), PlayerData!$M:$M,PlayerData!R:R,""),
_xlfn.XLOOKUP(_xlfn.CONCAT(3,"-",$A374, "-", "A"), PlayerData!$M:$M,PlayerData!R:R,""),
_xlfn.XLOOKUP(_xlfn.CONCAT(4,"-",$A374, "-", "A"), PlayerData!$M:$M,PlayerData!R:R,""),
_xlfn.XLOOKUP(_xlfn.CONCAT(5,"-",$A374, "-", "A"), PlayerData!$M:$M,PlayerData!R:R,""),
_xlfn.XLOOKUP(_xlfn.CONCAT(6,"-",$A374, "-", "A"), PlayerData!$M:$M,PlayerData!R:R,""),
_xlfn.XLOOKUP(_xlfn.CONCAT(7,"-",$A374, "-", "A"), PlayerData!$M:$M,PlayerData!R:R,""),
_xlfn.XLOOKUP(_xlfn.CONCAT(8,"-",$A374, "-", "A"), PlayerData!$M:$M,PlayerData!R:R,""),
_xlfn.XLOOKUP(_xlfn.CONCAT(9,"-",$A374, "-", "A"), PlayerData!$M:$M,PlayerData!R:R,""),
_xlfn.XLOOKUP(_xlfn.CONCAT(10,"-",$A374, "-", "A"), PlayerData!$M:$M,PlayerData!R:R,""),
_xlfn.XLOOKUP(_xlfn.CONCAT(11,"-",$A374, "-", "A"), PlayerData!$M:$M,PlayerData!R:R,""),
_xlfn.XLOOKUP(_xlfn.CONCAT(12,"-",$A374, "-", "A"), PlayerData!$M:$M,PlayerData!R:R,""),
_xlfn.XLOOKUP(_xlfn.CONCAT(13,"-",$A374, "-", "A"), PlayerData!$M:$M,PlayerData!R:R,""),
_xlfn.XLOOKUP(_xlfn.CONCAT(14,"-",$A374, "-", "A"), PlayerData!$M:$M,PlayerData!R:R,""),
_xlfn.XLOOKUP(_xlfn.CONCAT(15,"-",$A374, "-", "A"), PlayerData!$M:$M,PlayerData!R:R,""),
_xlfn.XLOOKUP(_xlfn.CONCAT(16,"-",$A374, "-", "A"), PlayerData!$M:$M,PlayerData!R:R,""),
_xlfn.XLOOKUP(_xlfn.CONCAT(17,"-",$A374, "-", "A"), PlayerData!$M:$M,PlayerData!R:R,""),
_xlfn.XLOOKUP(_xlfn.CONCAT(18,"-",$A374, "-", "A"), PlayerData!$M:$M,PlayerData!R:R,"")))</f>
        <v>0</v>
      </c>
      <c r="N374" s="134">
        <f t="shared" si="35"/>
        <v>0</v>
      </c>
      <c r="O374" s="134">
        <f t="shared" si="36"/>
        <v>0</v>
      </c>
      <c r="P374" s="73">
        <f t="shared" si="37"/>
        <v>0</v>
      </c>
      <c r="Q374" s="132" cm="1">
        <f t="array" ref="Q374">IF(OR($A374=Solver!$T$12:$T$201),0,SUMPRODUCT($H374:$J374,$T$4:$V$4))</f>
        <v>0</v>
      </c>
      <c r="R374" s="73" cm="1">
        <f t="array" ref="R374">IF(OR($A374=Solver!$T$12:$T$201),0, SUMPRODUCT($N374:$P374, $T$4:$V$4))</f>
        <v>0</v>
      </c>
    </row>
    <row r="375" spans="1:18">
      <c r="A375" s="55">
        <v>373</v>
      </c>
      <c r="B375" s="55" t="str">
        <f>_xlfn.XLOOKUP($A375, PlayerData!$B$3:$B$394, PlayerData!C$3:C$394)</f>
        <v>SHU</v>
      </c>
      <c r="C375" s="55" t="str">
        <f>_xlfn.XLOOKUP($A375, PlayerData!$B$3:$B$394, PlayerData!D$3:D$394)</f>
        <v>D</v>
      </c>
      <c r="D375" s="31" t="str">
        <f>_xlfn.XLOOKUP($A375, PlayerData!$B$3:$B$394, PlayerData!E$3:E$394)</f>
        <v>Jagielka</v>
      </c>
      <c r="E375" s="136" cm="1">
        <f t="array" ref="E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"H"), PlayerData!$G:$G,PlayerData!H:H,""),
_xlfn.XLOOKUP(_xlfn.CONCAT(1,"-",$A375, "-", "H"), PlayerData!$G:$G,PlayerData!H:H,""),
_xlfn.XLOOKUP(_xlfn.CONCAT(2,"-",$A375, "-", "H"), PlayerData!$G:$G,PlayerData!H:H,""),
_xlfn.XLOOKUP(_xlfn.CONCAT(3,"-",$A375, "-", "H"), PlayerData!$G:$G,PlayerData!H:H,""),
_xlfn.XLOOKUP(_xlfn.CONCAT(4,"-",$A375, "-", "H"), PlayerData!$G:$G,PlayerData!H:H,""),
_xlfn.XLOOKUP(_xlfn.CONCAT(5,"-",$A375, "-", "H"), PlayerData!$G:$G,PlayerData!H:H,""),
_xlfn.XLOOKUP(_xlfn.CONCAT(6,"-",$A375, "-", "H"), PlayerData!$G:$G,PlayerData!H:H,""),
_xlfn.XLOOKUP(_xlfn.CONCAT(7,"-",$A375, "-", "H"), PlayerData!$G:$G,PlayerData!H:H,""),
_xlfn.XLOOKUP(_xlfn.CONCAT(8,"-",$A375, "-", "H"), PlayerData!$G:$G,PlayerData!H:H,""),
_xlfn.XLOOKUP(_xlfn.CONCAT(9,"-",$A375, "-", "H"), PlayerData!$G:$G,PlayerData!H:H,""),
_xlfn.XLOOKUP(_xlfn.CONCAT(10,"-",$A375, "-", "H"), PlayerData!$G:$G,PlayerData!H:H,""),
_xlfn.XLOOKUP(_xlfn.CONCAT(11,"-",$A375, "-", "H"), PlayerData!$G:$G,PlayerData!H:H,""),
_xlfn.XLOOKUP(_xlfn.CONCAT(12,"-",$A375, "-", "H"), PlayerData!$G:$G,PlayerData!H:H,""),
_xlfn.XLOOKUP(_xlfn.CONCAT(13,"-",$A375, "-", "H"), PlayerData!$G:$G,PlayerData!H:H,""),
_xlfn.XLOOKUP(_xlfn.CONCAT(14,"-",$A375, "-", "H"), PlayerData!$G:$G,PlayerData!H:H,""),
_xlfn.XLOOKUP(_xlfn.CONCAT(15,"-",$A375, "-", "H"), PlayerData!$G:$G,PlayerData!H:H,""),
_xlfn.XLOOKUP(_xlfn.CONCAT(16,"-",$A375, "-", "H"), PlayerData!$G:$G,PlayerData!H:H,""),
_xlfn.XLOOKUP(_xlfn.CONCAT(17,"-",$A375, "-", "H"), PlayerData!$G:$G,PlayerData!H:H,""),
_xlfn.XLOOKUP(_xlfn.CONCAT(18,"-",$A375, "-", "H"), PlayerData!$G:$G,PlayerData!H:H,"")))</f>
        <v>0</v>
      </c>
      <c r="F375" s="136" cm="1">
        <f t="array" ref="F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"H"), PlayerData!$G:$G,PlayerData!I:I,""),
_xlfn.XLOOKUP(_xlfn.CONCAT(1,"-",$A375, "-", "H"), PlayerData!$G:$G,PlayerData!I:I,""),
_xlfn.XLOOKUP(_xlfn.CONCAT(2,"-",$A375, "-", "H"), PlayerData!$G:$G,PlayerData!I:I,""),
_xlfn.XLOOKUP(_xlfn.CONCAT(3,"-",$A375, "-", "H"), PlayerData!$G:$G,PlayerData!I:I,""),
_xlfn.XLOOKUP(_xlfn.CONCAT(4,"-",$A375, "-", "H"), PlayerData!$G:$G,PlayerData!I:I,""),
_xlfn.XLOOKUP(_xlfn.CONCAT(5,"-",$A375, "-", "H"), PlayerData!$G:$G,PlayerData!I:I,""),
_xlfn.XLOOKUP(_xlfn.CONCAT(6,"-",$A375, "-", "H"), PlayerData!$G:$G,PlayerData!I:I,""),
_xlfn.XLOOKUP(_xlfn.CONCAT(7,"-",$A375, "-", "H"), PlayerData!$G:$G,PlayerData!I:I,""),
_xlfn.XLOOKUP(_xlfn.CONCAT(8,"-",$A375, "-", "H"), PlayerData!$G:$G,PlayerData!I:I,""),
_xlfn.XLOOKUP(_xlfn.CONCAT(9,"-",$A375, "-", "H"), PlayerData!$G:$G,PlayerData!I:I,""),
_xlfn.XLOOKUP(_xlfn.CONCAT(10,"-",$A375, "-", "H"), PlayerData!$G:$G,PlayerData!I:I,""),
_xlfn.XLOOKUP(_xlfn.CONCAT(11,"-",$A375, "-", "H"), PlayerData!$G:$G,PlayerData!I:I,""),
_xlfn.XLOOKUP(_xlfn.CONCAT(12,"-",$A375, "-", "H"), PlayerData!$G:$G,PlayerData!I:I,""),
_xlfn.XLOOKUP(_xlfn.CONCAT(13,"-",$A375, "-", "H"), PlayerData!$G:$G,PlayerData!I:I,""),
_xlfn.XLOOKUP(_xlfn.CONCAT(14,"-",$A375, "-", "H"), PlayerData!$G:$G,PlayerData!I:I,""),
_xlfn.XLOOKUP(_xlfn.CONCAT(15,"-",$A375, "-", "H"), PlayerData!$G:$G,PlayerData!I:I,""),
_xlfn.XLOOKUP(_xlfn.CONCAT(16,"-",$A375, "-", "H"), PlayerData!$G:$G,PlayerData!I:I,""),
_xlfn.XLOOKUP(_xlfn.CONCAT(17,"-",$A375, "-", "H"), PlayerData!$G:$G,PlayerData!I:I,""),
_xlfn.XLOOKUP(_xlfn.CONCAT(18,"-",$A375, "-", "H"), PlayerData!$G:$G,PlayerData!I:I,"")))</f>
        <v>0</v>
      </c>
      <c r="G375" s="90" cm="1">
        <f t="array" ref="G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"H"), PlayerData!$G:$G,PlayerData!L:L,""),
_xlfn.XLOOKUP(_xlfn.CONCAT(1,"-",$A375, "-", "H"), PlayerData!$G:$G,PlayerData!L:L,""),
_xlfn.XLOOKUP(_xlfn.CONCAT(2,"-",$A375, "-", "H"), PlayerData!$G:$G,PlayerData!L:L,""),
_xlfn.XLOOKUP(_xlfn.CONCAT(3,"-",$A375, "-", "H"), PlayerData!$G:$G,PlayerData!L:L,""),
_xlfn.XLOOKUP(_xlfn.CONCAT(4,"-",$A375, "-", "H"), PlayerData!$G:$G,PlayerData!L:L,""),
_xlfn.XLOOKUP(_xlfn.CONCAT(5,"-",$A375, "-", "H"), PlayerData!$G:$G,PlayerData!L:L,""),
_xlfn.XLOOKUP(_xlfn.CONCAT(6,"-",$A375, "-", "H"), PlayerData!$G:$G,PlayerData!L:L,""),
_xlfn.XLOOKUP(_xlfn.CONCAT(7,"-",$A375, "-", "H"), PlayerData!$G:$G,PlayerData!L:L,""),
_xlfn.XLOOKUP(_xlfn.CONCAT(8,"-",$A375, "-", "H"), PlayerData!$G:$G,PlayerData!L:L,""),
_xlfn.XLOOKUP(_xlfn.CONCAT(9,"-",$A375, "-", "H"), PlayerData!$G:$G,PlayerData!L:L,""),
_xlfn.XLOOKUP(_xlfn.CONCAT(10,"-",$A375, "-", "H"), PlayerData!$G:$G,PlayerData!L:L,""),
_xlfn.XLOOKUP(_xlfn.CONCAT(11,"-",$A375, "-", "H"), PlayerData!$G:$G,PlayerData!L:L,""),
_xlfn.XLOOKUP(_xlfn.CONCAT(12,"-",$A375, "-", "H"), PlayerData!$G:$G,PlayerData!L:L,""),
_xlfn.XLOOKUP(_xlfn.CONCAT(13,"-",$A375, "-", "H"), PlayerData!$G:$G,PlayerData!L:L,""),
_xlfn.XLOOKUP(_xlfn.CONCAT(14,"-",$A375, "-", "H"), PlayerData!$G:$G,PlayerData!L:L,""),
_xlfn.XLOOKUP(_xlfn.CONCAT(15,"-",$A375, "-", "H"), PlayerData!$G:$G,PlayerData!L:L,""),
_xlfn.XLOOKUP(_xlfn.CONCAT(16,"-",$A375, "-", "H"), PlayerData!$G:$G,PlayerData!L:L,""),
_xlfn.XLOOKUP(_xlfn.CONCAT(17,"-",$A375, "-", "H"), PlayerData!$G:$G,PlayerData!L:L,""),
_xlfn.XLOOKUP(_xlfn.CONCAT(18,"-",$A375, "-", "H"), PlayerData!$G:$G,PlayerData!L:L,"")))</f>
        <v>0</v>
      </c>
      <c r="H375" s="132">
        <f t="shared" si="32"/>
        <v>0</v>
      </c>
      <c r="I375" s="132">
        <f t="shared" si="33"/>
        <v>0</v>
      </c>
      <c r="J375" s="72">
        <f t="shared" si="34"/>
        <v>0</v>
      </c>
      <c r="K375" s="138" cm="1">
        <f t="array" ref="K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"A"), PlayerData!$M:$M,PlayerData!N:N,""),
_xlfn.XLOOKUP(_xlfn.CONCAT(1,"-",$A375, "-", "A"), PlayerData!$M:$M,PlayerData!N:N,""),
_xlfn.XLOOKUP(_xlfn.CONCAT(2,"-",$A375, "-", "A"), PlayerData!$M:$M,PlayerData!N:N,""),
_xlfn.XLOOKUP(_xlfn.CONCAT(3,"-",$A375, "-", "A"), PlayerData!$M:$M,PlayerData!N:N,""),
_xlfn.XLOOKUP(_xlfn.CONCAT(4,"-",$A375, "-", "A"), PlayerData!$M:$M,PlayerData!N:N,""),
_xlfn.XLOOKUP(_xlfn.CONCAT(5,"-",$A375, "-", "A"), PlayerData!$M:$M,PlayerData!N:N,""),
_xlfn.XLOOKUP(_xlfn.CONCAT(6,"-",$A375, "-", "A"), PlayerData!$M:$M,PlayerData!N:N,""),
_xlfn.XLOOKUP(_xlfn.CONCAT(7,"-",$A375, "-", "A"), PlayerData!$M:$M,PlayerData!N:N,""),
_xlfn.XLOOKUP(_xlfn.CONCAT(8,"-",$A375, "-", "A"), PlayerData!$M:$M,PlayerData!N:N,""),
_xlfn.XLOOKUP(_xlfn.CONCAT(9,"-",$A375, "-", "A"), PlayerData!$M:$M,PlayerData!N:N,""),
_xlfn.XLOOKUP(_xlfn.CONCAT(10,"-",$A375, "-", "A"), PlayerData!$M:$M,PlayerData!N:N,""),
_xlfn.XLOOKUP(_xlfn.CONCAT(11,"-",$A375, "-", "A"), PlayerData!$M:$M,PlayerData!N:N,""),
_xlfn.XLOOKUP(_xlfn.CONCAT(12,"-",$A375, "-", "A"), PlayerData!$M:$M,PlayerData!N:N,""),
_xlfn.XLOOKUP(_xlfn.CONCAT(13,"-",$A375, "-", "A"), PlayerData!$M:$M,PlayerData!N:N,""),
_xlfn.XLOOKUP(_xlfn.CONCAT(14,"-",$A375, "-", "A"), PlayerData!$M:$M,PlayerData!N:N,""),
_xlfn.XLOOKUP(_xlfn.CONCAT(15,"-",$A375, "-", "A"), PlayerData!$M:$M,PlayerData!N:N,""),
_xlfn.XLOOKUP(_xlfn.CONCAT(16,"-",$A375, "-", "A"), PlayerData!$M:$M,PlayerData!N:N,""),
_xlfn.XLOOKUP(_xlfn.CONCAT(17,"-",$A375, "-", "A"), PlayerData!$M:$M,PlayerData!N:N,""),
_xlfn.XLOOKUP(_xlfn.CONCAT(18,"-",$A375, "-", "A"), PlayerData!$M:$M,PlayerData!N:N,"")))</f>
        <v>0</v>
      </c>
      <c r="L375" s="138" cm="1">
        <f t="array" ref="L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"A"), PlayerData!$M:$M,PlayerData!O:O,""),
_xlfn.XLOOKUP(_xlfn.CONCAT(1,"-",$A375, "-", "A"), PlayerData!$M:$M,PlayerData!O:O,""),
_xlfn.XLOOKUP(_xlfn.CONCAT(2,"-",$A375, "-", "A"), PlayerData!$M:$M,PlayerData!O:O,""),
_xlfn.XLOOKUP(_xlfn.CONCAT(3,"-",$A375, "-", "A"), PlayerData!$M:$M,PlayerData!O:O,""),
_xlfn.XLOOKUP(_xlfn.CONCAT(4,"-",$A375, "-", "A"), PlayerData!$M:$M,PlayerData!O:O,""),
_xlfn.XLOOKUP(_xlfn.CONCAT(5,"-",$A375, "-", "A"), PlayerData!$M:$M,PlayerData!O:O,""),
_xlfn.XLOOKUP(_xlfn.CONCAT(6,"-",$A375, "-", "A"), PlayerData!$M:$M,PlayerData!O:O,""),
_xlfn.XLOOKUP(_xlfn.CONCAT(7,"-",$A375, "-", "A"), PlayerData!$M:$M,PlayerData!O:O,""),
_xlfn.XLOOKUP(_xlfn.CONCAT(8,"-",$A375, "-", "A"), PlayerData!$M:$M,PlayerData!O:O,""),
_xlfn.XLOOKUP(_xlfn.CONCAT(9,"-",$A375, "-", "A"), PlayerData!$M:$M,PlayerData!O:O,""),
_xlfn.XLOOKUP(_xlfn.CONCAT(10,"-",$A375, "-", "A"), PlayerData!$M:$M,PlayerData!O:O,""),
_xlfn.XLOOKUP(_xlfn.CONCAT(11,"-",$A375, "-", "A"), PlayerData!$M:$M,PlayerData!O:O,""),
_xlfn.XLOOKUP(_xlfn.CONCAT(12,"-",$A375, "-", "A"), PlayerData!$M:$M,PlayerData!O:O,""),
_xlfn.XLOOKUP(_xlfn.CONCAT(13,"-",$A375, "-", "A"), PlayerData!$M:$M,PlayerData!O:O,""),
_xlfn.XLOOKUP(_xlfn.CONCAT(14,"-",$A375, "-", "A"), PlayerData!$M:$M,PlayerData!O:O,""),
_xlfn.XLOOKUP(_xlfn.CONCAT(15,"-",$A375, "-", "A"), PlayerData!$M:$M,PlayerData!O:O,""),
_xlfn.XLOOKUP(_xlfn.CONCAT(16,"-",$A375, "-", "A"), PlayerData!$M:$M,PlayerData!O:O,""),
_xlfn.XLOOKUP(_xlfn.CONCAT(17,"-",$A375, "-", "A"), PlayerData!$M:$M,PlayerData!O:O,""),
_xlfn.XLOOKUP(_xlfn.CONCAT(18,"-",$A375, "-", "A"), PlayerData!$M:$M,PlayerData!O:O,"")))</f>
        <v>0</v>
      </c>
      <c r="M375" s="96" cm="1">
        <f t="array" ref="M37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_xlfn.XLOOKUP(_xlfn.CONCAT(0,"-",$A375, "-", "A"), PlayerData!$M:$M,PlayerData!R:R,""),
_xlfn.XLOOKUP(_xlfn.CONCAT(1,"-",$A375, "-", "A"), PlayerData!$M:$M,PlayerData!R:R,""),
_xlfn.XLOOKUP(_xlfn.CONCAT(2,"-",$A375, "-", "A"), PlayerData!$M:$M,PlayerData!R:R,""),
_xlfn.XLOOKUP(_xlfn.CONCAT(3,"-",$A375, "-", "A"), PlayerData!$M:$M,PlayerData!R:R,""),
_xlfn.XLOOKUP(_xlfn.CONCAT(4,"-",$A375, "-", "A"), PlayerData!$M:$M,PlayerData!R:R,""),
_xlfn.XLOOKUP(_xlfn.CONCAT(5,"-",$A375, "-", "A"), PlayerData!$M:$M,PlayerData!R:R,""),
_xlfn.XLOOKUP(_xlfn.CONCAT(6,"-",$A375, "-", "A"), PlayerData!$M:$M,PlayerData!R:R,""),
_xlfn.XLOOKUP(_xlfn.CONCAT(7,"-",$A375, "-", "A"), PlayerData!$M:$M,PlayerData!R:R,""),
_xlfn.XLOOKUP(_xlfn.CONCAT(8,"-",$A375, "-", "A"), PlayerData!$M:$M,PlayerData!R:R,""),
_xlfn.XLOOKUP(_xlfn.CONCAT(9,"-",$A375, "-", "A"), PlayerData!$M:$M,PlayerData!R:R,""),
_xlfn.XLOOKUP(_xlfn.CONCAT(10,"-",$A375, "-", "A"), PlayerData!$M:$M,PlayerData!R:R,""),
_xlfn.XLOOKUP(_xlfn.CONCAT(11,"-",$A375, "-", "A"), PlayerData!$M:$M,PlayerData!R:R,""),
_xlfn.XLOOKUP(_xlfn.CONCAT(12,"-",$A375, "-", "A"), PlayerData!$M:$M,PlayerData!R:R,""),
_xlfn.XLOOKUP(_xlfn.CONCAT(13,"-",$A375, "-", "A"), PlayerData!$M:$M,PlayerData!R:R,""),
_xlfn.XLOOKUP(_xlfn.CONCAT(14,"-",$A375, "-", "A"), PlayerData!$M:$M,PlayerData!R:R,""),
_xlfn.XLOOKUP(_xlfn.CONCAT(15,"-",$A375, "-", "A"), PlayerData!$M:$M,PlayerData!R:R,""),
_xlfn.XLOOKUP(_xlfn.CONCAT(16,"-",$A375, "-", "A"), PlayerData!$M:$M,PlayerData!R:R,""),
_xlfn.XLOOKUP(_xlfn.CONCAT(17,"-",$A375, "-", "A"), PlayerData!$M:$M,PlayerData!R:R,""),
_xlfn.XLOOKUP(_xlfn.CONCAT(18,"-",$A375, "-", "A"), PlayerData!$M:$M,PlayerData!R:R,"")))</f>
        <v>0</v>
      </c>
      <c r="N375" s="134">
        <f t="shared" si="35"/>
        <v>0</v>
      </c>
      <c r="O375" s="134">
        <f t="shared" si="36"/>
        <v>0</v>
      </c>
      <c r="P375" s="73">
        <f t="shared" si="37"/>
        <v>0</v>
      </c>
      <c r="Q375" s="132" cm="1">
        <f t="array" ref="Q375">IF(OR($A375=Solver!$T$12:$T$201),0,SUMPRODUCT($H375:$J375,$T$4:$V$4))</f>
        <v>0</v>
      </c>
      <c r="R375" s="73" cm="1">
        <f t="array" ref="R375">IF(OR($A375=Solver!$T$12:$T$201),0, SUMPRODUCT($N375:$P375, $T$4:$V$4))</f>
        <v>0</v>
      </c>
    </row>
    <row r="376" spans="1:18">
      <c r="A376" s="55">
        <v>374</v>
      </c>
      <c r="B376" s="55" t="str">
        <f>_xlfn.XLOOKUP($A376, PlayerData!$B$3:$B$394, PlayerData!C$3:C$394)</f>
        <v>AVL</v>
      </c>
      <c r="C376" s="55" t="str">
        <f>_xlfn.XLOOKUP($A376, PlayerData!$B$3:$B$394, PlayerData!D$3:D$394)</f>
        <v>M</v>
      </c>
      <c r="D376" s="31" t="str">
        <f>_xlfn.XLOOKUP($A376, PlayerData!$B$3:$B$394, PlayerData!E$3:E$394)</f>
        <v>Jota Peleteiro</v>
      </c>
      <c r="E376" s="136" cm="1">
        <f t="array" ref="E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"H"), PlayerData!$G:$G,PlayerData!H:H,""),
_xlfn.XLOOKUP(_xlfn.CONCAT(1,"-",$A376, "-", "H"), PlayerData!$G:$G,PlayerData!H:H,""),
_xlfn.XLOOKUP(_xlfn.CONCAT(2,"-",$A376, "-", "H"), PlayerData!$G:$G,PlayerData!H:H,""),
_xlfn.XLOOKUP(_xlfn.CONCAT(3,"-",$A376, "-", "H"), PlayerData!$G:$G,PlayerData!H:H,""),
_xlfn.XLOOKUP(_xlfn.CONCAT(4,"-",$A376, "-", "H"), PlayerData!$G:$G,PlayerData!H:H,""),
_xlfn.XLOOKUP(_xlfn.CONCAT(5,"-",$A376, "-", "H"), PlayerData!$G:$G,PlayerData!H:H,""),
_xlfn.XLOOKUP(_xlfn.CONCAT(6,"-",$A376, "-", "H"), PlayerData!$G:$G,PlayerData!H:H,""),
_xlfn.XLOOKUP(_xlfn.CONCAT(7,"-",$A376, "-", "H"), PlayerData!$G:$G,PlayerData!H:H,""),
_xlfn.XLOOKUP(_xlfn.CONCAT(8,"-",$A376, "-", "H"), PlayerData!$G:$G,PlayerData!H:H,""),
_xlfn.XLOOKUP(_xlfn.CONCAT(9,"-",$A376, "-", "H"), PlayerData!$G:$G,PlayerData!H:H,""),
_xlfn.XLOOKUP(_xlfn.CONCAT(10,"-",$A376, "-", "H"), PlayerData!$G:$G,PlayerData!H:H,""),
_xlfn.XLOOKUP(_xlfn.CONCAT(11,"-",$A376, "-", "H"), PlayerData!$G:$G,PlayerData!H:H,""),
_xlfn.XLOOKUP(_xlfn.CONCAT(12,"-",$A376, "-", "H"), PlayerData!$G:$G,PlayerData!H:H,""),
_xlfn.XLOOKUP(_xlfn.CONCAT(13,"-",$A376, "-", "H"), PlayerData!$G:$G,PlayerData!H:H,""),
_xlfn.XLOOKUP(_xlfn.CONCAT(14,"-",$A376, "-", "H"), PlayerData!$G:$G,PlayerData!H:H,""),
_xlfn.XLOOKUP(_xlfn.CONCAT(15,"-",$A376, "-", "H"), PlayerData!$G:$G,PlayerData!H:H,""),
_xlfn.XLOOKUP(_xlfn.CONCAT(16,"-",$A376, "-", "H"), PlayerData!$G:$G,PlayerData!H:H,""),
_xlfn.XLOOKUP(_xlfn.CONCAT(17,"-",$A376, "-", "H"), PlayerData!$G:$G,PlayerData!H:H,""),
_xlfn.XLOOKUP(_xlfn.CONCAT(18,"-",$A376, "-", "H"), PlayerData!$G:$G,PlayerData!H:H,"")))</f>
        <v>0</v>
      </c>
      <c r="F376" s="136" cm="1">
        <f t="array" ref="F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"H"), PlayerData!$G:$G,PlayerData!I:I,""),
_xlfn.XLOOKUP(_xlfn.CONCAT(1,"-",$A376, "-", "H"), PlayerData!$G:$G,PlayerData!I:I,""),
_xlfn.XLOOKUP(_xlfn.CONCAT(2,"-",$A376, "-", "H"), PlayerData!$G:$G,PlayerData!I:I,""),
_xlfn.XLOOKUP(_xlfn.CONCAT(3,"-",$A376, "-", "H"), PlayerData!$G:$G,PlayerData!I:I,""),
_xlfn.XLOOKUP(_xlfn.CONCAT(4,"-",$A376, "-", "H"), PlayerData!$G:$G,PlayerData!I:I,""),
_xlfn.XLOOKUP(_xlfn.CONCAT(5,"-",$A376, "-", "H"), PlayerData!$G:$G,PlayerData!I:I,""),
_xlfn.XLOOKUP(_xlfn.CONCAT(6,"-",$A376, "-", "H"), PlayerData!$G:$G,PlayerData!I:I,""),
_xlfn.XLOOKUP(_xlfn.CONCAT(7,"-",$A376, "-", "H"), PlayerData!$G:$G,PlayerData!I:I,""),
_xlfn.XLOOKUP(_xlfn.CONCAT(8,"-",$A376, "-", "H"), PlayerData!$G:$G,PlayerData!I:I,""),
_xlfn.XLOOKUP(_xlfn.CONCAT(9,"-",$A376, "-", "H"), PlayerData!$G:$G,PlayerData!I:I,""),
_xlfn.XLOOKUP(_xlfn.CONCAT(10,"-",$A376, "-", "H"), PlayerData!$G:$G,PlayerData!I:I,""),
_xlfn.XLOOKUP(_xlfn.CONCAT(11,"-",$A376, "-", "H"), PlayerData!$G:$G,PlayerData!I:I,""),
_xlfn.XLOOKUP(_xlfn.CONCAT(12,"-",$A376, "-", "H"), PlayerData!$G:$G,PlayerData!I:I,""),
_xlfn.XLOOKUP(_xlfn.CONCAT(13,"-",$A376, "-", "H"), PlayerData!$G:$G,PlayerData!I:I,""),
_xlfn.XLOOKUP(_xlfn.CONCAT(14,"-",$A376, "-", "H"), PlayerData!$G:$G,PlayerData!I:I,""),
_xlfn.XLOOKUP(_xlfn.CONCAT(15,"-",$A376, "-", "H"), PlayerData!$G:$G,PlayerData!I:I,""),
_xlfn.XLOOKUP(_xlfn.CONCAT(16,"-",$A376, "-", "H"), PlayerData!$G:$G,PlayerData!I:I,""),
_xlfn.XLOOKUP(_xlfn.CONCAT(17,"-",$A376, "-", "H"), PlayerData!$G:$G,PlayerData!I:I,""),
_xlfn.XLOOKUP(_xlfn.CONCAT(18,"-",$A376, "-", "H"), PlayerData!$G:$G,PlayerData!I:I,"")))</f>
        <v>0</v>
      </c>
      <c r="G376" s="90" cm="1">
        <f t="array" ref="G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"H"), PlayerData!$G:$G,PlayerData!L:L,""),
_xlfn.XLOOKUP(_xlfn.CONCAT(1,"-",$A376, "-", "H"), PlayerData!$G:$G,PlayerData!L:L,""),
_xlfn.XLOOKUP(_xlfn.CONCAT(2,"-",$A376, "-", "H"), PlayerData!$G:$G,PlayerData!L:L,""),
_xlfn.XLOOKUP(_xlfn.CONCAT(3,"-",$A376, "-", "H"), PlayerData!$G:$G,PlayerData!L:L,""),
_xlfn.XLOOKUP(_xlfn.CONCAT(4,"-",$A376, "-", "H"), PlayerData!$G:$G,PlayerData!L:L,""),
_xlfn.XLOOKUP(_xlfn.CONCAT(5,"-",$A376, "-", "H"), PlayerData!$G:$G,PlayerData!L:L,""),
_xlfn.XLOOKUP(_xlfn.CONCAT(6,"-",$A376, "-", "H"), PlayerData!$G:$G,PlayerData!L:L,""),
_xlfn.XLOOKUP(_xlfn.CONCAT(7,"-",$A376, "-", "H"), PlayerData!$G:$G,PlayerData!L:L,""),
_xlfn.XLOOKUP(_xlfn.CONCAT(8,"-",$A376, "-", "H"), PlayerData!$G:$G,PlayerData!L:L,""),
_xlfn.XLOOKUP(_xlfn.CONCAT(9,"-",$A376, "-", "H"), PlayerData!$G:$G,PlayerData!L:L,""),
_xlfn.XLOOKUP(_xlfn.CONCAT(10,"-",$A376, "-", "H"), PlayerData!$G:$G,PlayerData!L:L,""),
_xlfn.XLOOKUP(_xlfn.CONCAT(11,"-",$A376, "-", "H"), PlayerData!$G:$G,PlayerData!L:L,""),
_xlfn.XLOOKUP(_xlfn.CONCAT(12,"-",$A376, "-", "H"), PlayerData!$G:$G,PlayerData!L:L,""),
_xlfn.XLOOKUP(_xlfn.CONCAT(13,"-",$A376, "-", "H"), PlayerData!$G:$G,PlayerData!L:L,""),
_xlfn.XLOOKUP(_xlfn.CONCAT(14,"-",$A376, "-", "H"), PlayerData!$G:$G,PlayerData!L:L,""),
_xlfn.XLOOKUP(_xlfn.CONCAT(15,"-",$A376, "-", "H"), PlayerData!$G:$G,PlayerData!L:L,""),
_xlfn.XLOOKUP(_xlfn.CONCAT(16,"-",$A376, "-", "H"), PlayerData!$G:$G,PlayerData!L:L,""),
_xlfn.XLOOKUP(_xlfn.CONCAT(17,"-",$A376, "-", "H"), PlayerData!$G:$G,PlayerData!L:L,""),
_xlfn.XLOOKUP(_xlfn.CONCAT(18,"-",$A376, "-", "H"), PlayerData!$G:$G,PlayerData!L:L,"")))</f>
        <v>0</v>
      </c>
      <c r="H376" s="132">
        <f t="shared" si="32"/>
        <v>0</v>
      </c>
      <c r="I376" s="132">
        <f t="shared" si="33"/>
        <v>0</v>
      </c>
      <c r="J376" s="72">
        <f t="shared" si="34"/>
        <v>0</v>
      </c>
      <c r="K376" s="138" cm="1">
        <f t="array" ref="K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"A"), PlayerData!$M:$M,PlayerData!N:N,""),
_xlfn.XLOOKUP(_xlfn.CONCAT(1,"-",$A376, "-", "A"), PlayerData!$M:$M,PlayerData!N:N,""),
_xlfn.XLOOKUP(_xlfn.CONCAT(2,"-",$A376, "-", "A"), PlayerData!$M:$M,PlayerData!N:N,""),
_xlfn.XLOOKUP(_xlfn.CONCAT(3,"-",$A376, "-", "A"), PlayerData!$M:$M,PlayerData!N:N,""),
_xlfn.XLOOKUP(_xlfn.CONCAT(4,"-",$A376, "-", "A"), PlayerData!$M:$M,PlayerData!N:N,""),
_xlfn.XLOOKUP(_xlfn.CONCAT(5,"-",$A376, "-", "A"), PlayerData!$M:$M,PlayerData!N:N,""),
_xlfn.XLOOKUP(_xlfn.CONCAT(6,"-",$A376, "-", "A"), PlayerData!$M:$M,PlayerData!N:N,""),
_xlfn.XLOOKUP(_xlfn.CONCAT(7,"-",$A376, "-", "A"), PlayerData!$M:$M,PlayerData!N:N,""),
_xlfn.XLOOKUP(_xlfn.CONCAT(8,"-",$A376, "-", "A"), PlayerData!$M:$M,PlayerData!N:N,""),
_xlfn.XLOOKUP(_xlfn.CONCAT(9,"-",$A376, "-", "A"), PlayerData!$M:$M,PlayerData!N:N,""),
_xlfn.XLOOKUP(_xlfn.CONCAT(10,"-",$A376, "-", "A"), PlayerData!$M:$M,PlayerData!N:N,""),
_xlfn.XLOOKUP(_xlfn.CONCAT(11,"-",$A376, "-", "A"), PlayerData!$M:$M,PlayerData!N:N,""),
_xlfn.XLOOKUP(_xlfn.CONCAT(12,"-",$A376, "-", "A"), PlayerData!$M:$M,PlayerData!N:N,""),
_xlfn.XLOOKUP(_xlfn.CONCAT(13,"-",$A376, "-", "A"), PlayerData!$M:$M,PlayerData!N:N,""),
_xlfn.XLOOKUP(_xlfn.CONCAT(14,"-",$A376, "-", "A"), PlayerData!$M:$M,PlayerData!N:N,""),
_xlfn.XLOOKUP(_xlfn.CONCAT(15,"-",$A376, "-", "A"), PlayerData!$M:$M,PlayerData!N:N,""),
_xlfn.XLOOKUP(_xlfn.CONCAT(16,"-",$A376, "-", "A"), PlayerData!$M:$M,PlayerData!N:N,""),
_xlfn.XLOOKUP(_xlfn.CONCAT(17,"-",$A376, "-", "A"), PlayerData!$M:$M,PlayerData!N:N,""),
_xlfn.XLOOKUP(_xlfn.CONCAT(18,"-",$A376, "-", "A"), PlayerData!$M:$M,PlayerData!N:N,"")))</f>
        <v>0</v>
      </c>
      <c r="L376" s="138" cm="1">
        <f t="array" ref="L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"A"), PlayerData!$M:$M,PlayerData!O:O,""),
_xlfn.XLOOKUP(_xlfn.CONCAT(1,"-",$A376, "-", "A"), PlayerData!$M:$M,PlayerData!O:O,""),
_xlfn.XLOOKUP(_xlfn.CONCAT(2,"-",$A376, "-", "A"), PlayerData!$M:$M,PlayerData!O:O,""),
_xlfn.XLOOKUP(_xlfn.CONCAT(3,"-",$A376, "-", "A"), PlayerData!$M:$M,PlayerData!O:O,""),
_xlfn.XLOOKUP(_xlfn.CONCAT(4,"-",$A376, "-", "A"), PlayerData!$M:$M,PlayerData!O:O,""),
_xlfn.XLOOKUP(_xlfn.CONCAT(5,"-",$A376, "-", "A"), PlayerData!$M:$M,PlayerData!O:O,""),
_xlfn.XLOOKUP(_xlfn.CONCAT(6,"-",$A376, "-", "A"), PlayerData!$M:$M,PlayerData!O:O,""),
_xlfn.XLOOKUP(_xlfn.CONCAT(7,"-",$A376, "-", "A"), PlayerData!$M:$M,PlayerData!O:O,""),
_xlfn.XLOOKUP(_xlfn.CONCAT(8,"-",$A376, "-", "A"), PlayerData!$M:$M,PlayerData!O:O,""),
_xlfn.XLOOKUP(_xlfn.CONCAT(9,"-",$A376, "-", "A"), PlayerData!$M:$M,PlayerData!O:O,""),
_xlfn.XLOOKUP(_xlfn.CONCAT(10,"-",$A376, "-", "A"), PlayerData!$M:$M,PlayerData!O:O,""),
_xlfn.XLOOKUP(_xlfn.CONCAT(11,"-",$A376, "-", "A"), PlayerData!$M:$M,PlayerData!O:O,""),
_xlfn.XLOOKUP(_xlfn.CONCAT(12,"-",$A376, "-", "A"), PlayerData!$M:$M,PlayerData!O:O,""),
_xlfn.XLOOKUP(_xlfn.CONCAT(13,"-",$A376, "-", "A"), PlayerData!$M:$M,PlayerData!O:O,""),
_xlfn.XLOOKUP(_xlfn.CONCAT(14,"-",$A376, "-", "A"), PlayerData!$M:$M,PlayerData!O:O,""),
_xlfn.XLOOKUP(_xlfn.CONCAT(15,"-",$A376, "-", "A"), PlayerData!$M:$M,PlayerData!O:O,""),
_xlfn.XLOOKUP(_xlfn.CONCAT(16,"-",$A376, "-", "A"), PlayerData!$M:$M,PlayerData!O:O,""),
_xlfn.XLOOKUP(_xlfn.CONCAT(17,"-",$A376, "-", "A"), PlayerData!$M:$M,PlayerData!O:O,""),
_xlfn.XLOOKUP(_xlfn.CONCAT(18,"-",$A376, "-", "A"), PlayerData!$M:$M,PlayerData!O:O,"")))</f>
        <v>0</v>
      </c>
      <c r="M376" s="96" cm="1">
        <f t="array" ref="M37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_xlfn.XLOOKUP(_xlfn.CONCAT(0,"-",$A376, "-", "A"), PlayerData!$M:$M,PlayerData!R:R,""),
_xlfn.XLOOKUP(_xlfn.CONCAT(1,"-",$A376, "-", "A"), PlayerData!$M:$M,PlayerData!R:R,""),
_xlfn.XLOOKUP(_xlfn.CONCAT(2,"-",$A376, "-", "A"), PlayerData!$M:$M,PlayerData!R:R,""),
_xlfn.XLOOKUP(_xlfn.CONCAT(3,"-",$A376, "-", "A"), PlayerData!$M:$M,PlayerData!R:R,""),
_xlfn.XLOOKUP(_xlfn.CONCAT(4,"-",$A376, "-", "A"), PlayerData!$M:$M,PlayerData!R:R,""),
_xlfn.XLOOKUP(_xlfn.CONCAT(5,"-",$A376, "-", "A"), PlayerData!$M:$M,PlayerData!R:R,""),
_xlfn.XLOOKUP(_xlfn.CONCAT(6,"-",$A376, "-", "A"), PlayerData!$M:$M,PlayerData!R:R,""),
_xlfn.XLOOKUP(_xlfn.CONCAT(7,"-",$A376, "-", "A"), PlayerData!$M:$M,PlayerData!R:R,""),
_xlfn.XLOOKUP(_xlfn.CONCAT(8,"-",$A376, "-", "A"), PlayerData!$M:$M,PlayerData!R:R,""),
_xlfn.XLOOKUP(_xlfn.CONCAT(9,"-",$A376, "-", "A"), PlayerData!$M:$M,PlayerData!R:R,""),
_xlfn.XLOOKUP(_xlfn.CONCAT(10,"-",$A376, "-", "A"), PlayerData!$M:$M,PlayerData!R:R,""),
_xlfn.XLOOKUP(_xlfn.CONCAT(11,"-",$A376, "-", "A"), PlayerData!$M:$M,PlayerData!R:R,""),
_xlfn.XLOOKUP(_xlfn.CONCAT(12,"-",$A376, "-", "A"), PlayerData!$M:$M,PlayerData!R:R,""),
_xlfn.XLOOKUP(_xlfn.CONCAT(13,"-",$A376, "-", "A"), PlayerData!$M:$M,PlayerData!R:R,""),
_xlfn.XLOOKUP(_xlfn.CONCAT(14,"-",$A376, "-", "A"), PlayerData!$M:$M,PlayerData!R:R,""),
_xlfn.XLOOKUP(_xlfn.CONCAT(15,"-",$A376, "-", "A"), PlayerData!$M:$M,PlayerData!R:R,""),
_xlfn.XLOOKUP(_xlfn.CONCAT(16,"-",$A376, "-", "A"), PlayerData!$M:$M,PlayerData!R:R,""),
_xlfn.XLOOKUP(_xlfn.CONCAT(17,"-",$A376, "-", "A"), PlayerData!$M:$M,PlayerData!R:R,""),
_xlfn.XLOOKUP(_xlfn.CONCAT(18,"-",$A376, "-", "A"), PlayerData!$M:$M,PlayerData!R:R,"")))</f>
        <v>0.19</v>
      </c>
      <c r="N376" s="134">
        <f t="shared" si="35"/>
        <v>0</v>
      </c>
      <c r="O376" s="134">
        <f t="shared" si="36"/>
        <v>0</v>
      </c>
      <c r="P376" s="73">
        <f t="shared" si="37"/>
        <v>2.5606469002695422</v>
      </c>
      <c r="Q376" s="132" cm="1">
        <f t="array" ref="Q376">IF(OR($A376=Solver!$T$12:$T$201),0,SUMPRODUCT($H376:$J376,$T$4:$V$4))</f>
        <v>0</v>
      </c>
      <c r="R376" s="73" cm="1">
        <f t="array" ref="R376">IF(OR($A376=Solver!$T$12:$T$201),0, SUMPRODUCT($N376:$P376, $T$4:$V$4))</f>
        <v>2.5606469002695422</v>
      </c>
    </row>
    <row r="377" spans="1:18">
      <c r="A377" s="55">
        <v>375</v>
      </c>
      <c r="B377" s="55" t="str">
        <f>_xlfn.XLOOKUP($A377, PlayerData!$B$3:$B$394, PlayerData!C$3:C$394)</f>
        <v>WOL</v>
      </c>
      <c r="C377" s="55" t="str">
        <f>_xlfn.XLOOKUP($A377, PlayerData!$B$3:$B$394, PlayerData!D$3:D$394)</f>
        <v>D</v>
      </c>
      <c r="D377" s="31" t="str">
        <f>_xlfn.XLOOKUP($A377, PlayerData!$B$3:$B$394, PlayerData!E$3:E$394)</f>
        <v>Kilman</v>
      </c>
      <c r="E377" s="136" cm="1">
        <f t="array" ref="E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"H"), PlayerData!$G:$G,PlayerData!H:H,""),
_xlfn.XLOOKUP(_xlfn.CONCAT(1,"-",$A377, "-", "H"), PlayerData!$G:$G,PlayerData!H:H,""),
_xlfn.XLOOKUP(_xlfn.CONCAT(2,"-",$A377, "-", "H"), PlayerData!$G:$G,PlayerData!H:H,""),
_xlfn.XLOOKUP(_xlfn.CONCAT(3,"-",$A377, "-", "H"), PlayerData!$G:$G,PlayerData!H:H,""),
_xlfn.XLOOKUP(_xlfn.CONCAT(4,"-",$A377, "-", "H"), PlayerData!$G:$G,PlayerData!H:H,""),
_xlfn.XLOOKUP(_xlfn.CONCAT(5,"-",$A377, "-", "H"), PlayerData!$G:$G,PlayerData!H:H,""),
_xlfn.XLOOKUP(_xlfn.CONCAT(6,"-",$A377, "-", "H"), PlayerData!$G:$G,PlayerData!H:H,""),
_xlfn.XLOOKUP(_xlfn.CONCAT(7,"-",$A377, "-", "H"), PlayerData!$G:$G,PlayerData!H:H,""),
_xlfn.XLOOKUP(_xlfn.CONCAT(8,"-",$A377, "-", "H"), PlayerData!$G:$G,PlayerData!H:H,""),
_xlfn.XLOOKUP(_xlfn.CONCAT(9,"-",$A377, "-", "H"), PlayerData!$G:$G,PlayerData!H:H,""),
_xlfn.XLOOKUP(_xlfn.CONCAT(10,"-",$A377, "-", "H"), PlayerData!$G:$G,PlayerData!H:H,""),
_xlfn.XLOOKUP(_xlfn.CONCAT(11,"-",$A377, "-", "H"), PlayerData!$G:$G,PlayerData!H:H,""),
_xlfn.XLOOKUP(_xlfn.CONCAT(12,"-",$A377, "-", "H"), PlayerData!$G:$G,PlayerData!H:H,""),
_xlfn.XLOOKUP(_xlfn.CONCAT(13,"-",$A377, "-", "H"), PlayerData!$G:$G,PlayerData!H:H,""),
_xlfn.XLOOKUP(_xlfn.CONCAT(14,"-",$A377, "-", "H"), PlayerData!$G:$G,PlayerData!H:H,""),
_xlfn.XLOOKUP(_xlfn.CONCAT(15,"-",$A377, "-", "H"), PlayerData!$G:$G,PlayerData!H:H,""),
_xlfn.XLOOKUP(_xlfn.CONCAT(16,"-",$A377, "-", "H"), PlayerData!$G:$G,PlayerData!H:H,""),
_xlfn.XLOOKUP(_xlfn.CONCAT(17,"-",$A377, "-", "H"), PlayerData!$G:$G,PlayerData!H:H,""),
_xlfn.XLOOKUP(_xlfn.CONCAT(18,"-",$A377, "-", "H"), PlayerData!$G:$G,PlayerData!H:H,"")))</f>
        <v>0</v>
      </c>
      <c r="F377" s="136" cm="1">
        <f t="array" ref="F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"H"), PlayerData!$G:$G,PlayerData!I:I,""),
_xlfn.XLOOKUP(_xlfn.CONCAT(1,"-",$A377, "-", "H"), PlayerData!$G:$G,PlayerData!I:I,""),
_xlfn.XLOOKUP(_xlfn.CONCAT(2,"-",$A377, "-", "H"), PlayerData!$G:$G,PlayerData!I:I,""),
_xlfn.XLOOKUP(_xlfn.CONCAT(3,"-",$A377, "-", "H"), PlayerData!$G:$G,PlayerData!I:I,""),
_xlfn.XLOOKUP(_xlfn.CONCAT(4,"-",$A377, "-", "H"), PlayerData!$G:$G,PlayerData!I:I,""),
_xlfn.XLOOKUP(_xlfn.CONCAT(5,"-",$A377, "-", "H"), PlayerData!$G:$G,PlayerData!I:I,""),
_xlfn.XLOOKUP(_xlfn.CONCAT(6,"-",$A377, "-", "H"), PlayerData!$G:$G,PlayerData!I:I,""),
_xlfn.XLOOKUP(_xlfn.CONCAT(7,"-",$A377, "-", "H"), PlayerData!$G:$G,PlayerData!I:I,""),
_xlfn.XLOOKUP(_xlfn.CONCAT(8,"-",$A377, "-", "H"), PlayerData!$G:$G,PlayerData!I:I,""),
_xlfn.XLOOKUP(_xlfn.CONCAT(9,"-",$A377, "-", "H"), PlayerData!$G:$G,PlayerData!I:I,""),
_xlfn.XLOOKUP(_xlfn.CONCAT(10,"-",$A377, "-", "H"), PlayerData!$G:$G,PlayerData!I:I,""),
_xlfn.XLOOKUP(_xlfn.CONCAT(11,"-",$A377, "-", "H"), PlayerData!$G:$G,PlayerData!I:I,""),
_xlfn.XLOOKUP(_xlfn.CONCAT(12,"-",$A377, "-", "H"), PlayerData!$G:$G,PlayerData!I:I,""),
_xlfn.XLOOKUP(_xlfn.CONCAT(13,"-",$A377, "-", "H"), PlayerData!$G:$G,PlayerData!I:I,""),
_xlfn.XLOOKUP(_xlfn.CONCAT(14,"-",$A377, "-", "H"), PlayerData!$G:$G,PlayerData!I:I,""),
_xlfn.XLOOKUP(_xlfn.CONCAT(15,"-",$A377, "-", "H"), PlayerData!$G:$G,PlayerData!I:I,""),
_xlfn.XLOOKUP(_xlfn.CONCAT(16,"-",$A377, "-", "H"), PlayerData!$G:$G,PlayerData!I:I,""),
_xlfn.XLOOKUP(_xlfn.CONCAT(17,"-",$A377, "-", "H"), PlayerData!$G:$G,PlayerData!I:I,""),
_xlfn.XLOOKUP(_xlfn.CONCAT(18,"-",$A377, "-", "H"), PlayerData!$G:$G,PlayerData!I:I,"")))</f>
        <v>0</v>
      </c>
      <c r="G377" s="90" cm="1">
        <f t="array" ref="G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"H"), PlayerData!$G:$G,PlayerData!L:L,""),
_xlfn.XLOOKUP(_xlfn.CONCAT(1,"-",$A377, "-", "H"), PlayerData!$G:$G,PlayerData!L:L,""),
_xlfn.XLOOKUP(_xlfn.CONCAT(2,"-",$A377, "-", "H"), PlayerData!$G:$G,PlayerData!L:L,""),
_xlfn.XLOOKUP(_xlfn.CONCAT(3,"-",$A377, "-", "H"), PlayerData!$G:$G,PlayerData!L:L,""),
_xlfn.XLOOKUP(_xlfn.CONCAT(4,"-",$A377, "-", "H"), PlayerData!$G:$G,PlayerData!L:L,""),
_xlfn.XLOOKUP(_xlfn.CONCAT(5,"-",$A377, "-", "H"), PlayerData!$G:$G,PlayerData!L:L,""),
_xlfn.XLOOKUP(_xlfn.CONCAT(6,"-",$A377, "-", "H"), PlayerData!$G:$G,PlayerData!L:L,""),
_xlfn.XLOOKUP(_xlfn.CONCAT(7,"-",$A377, "-", "H"), PlayerData!$G:$G,PlayerData!L:L,""),
_xlfn.XLOOKUP(_xlfn.CONCAT(8,"-",$A377, "-", "H"), PlayerData!$G:$G,PlayerData!L:L,""),
_xlfn.XLOOKUP(_xlfn.CONCAT(9,"-",$A377, "-", "H"), PlayerData!$G:$G,PlayerData!L:L,""),
_xlfn.XLOOKUP(_xlfn.CONCAT(10,"-",$A377, "-", "H"), PlayerData!$G:$G,PlayerData!L:L,""),
_xlfn.XLOOKUP(_xlfn.CONCAT(11,"-",$A377, "-", "H"), PlayerData!$G:$G,PlayerData!L:L,""),
_xlfn.XLOOKUP(_xlfn.CONCAT(12,"-",$A377, "-", "H"), PlayerData!$G:$G,PlayerData!L:L,""),
_xlfn.XLOOKUP(_xlfn.CONCAT(13,"-",$A377, "-", "H"), PlayerData!$G:$G,PlayerData!L:L,""),
_xlfn.XLOOKUP(_xlfn.CONCAT(14,"-",$A377, "-", "H"), PlayerData!$G:$G,PlayerData!L:L,""),
_xlfn.XLOOKUP(_xlfn.CONCAT(15,"-",$A377, "-", "H"), PlayerData!$G:$G,PlayerData!L:L,""),
_xlfn.XLOOKUP(_xlfn.CONCAT(16,"-",$A377, "-", "H"), PlayerData!$G:$G,PlayerData!L:L,""),
_xlfn.XLOOKUP(_xlfn.CONCAT(17,"-",$A377, "-", "H"), PlayerData!$G:$G,PlayerData!L:L,""),
_xlfn.XLOOKUP(_xlfn.CONCAT(18,"-",$A377, "-", "H"), PlayerData!$G:$G,PlayerData!L:L,"")))</f>
        <v>0</v>
      </c>
      <c r="H377" s="132">
        <f t="shared" si="32"/>
        <v>0</v>
      </c>
      <c r="I377" s="132">
        <f t="shared" si="33"/>
        <v>0</v>
      </c>
      <c r="J377" s="72">
        <f t="shared" si="34"/>
        <v>0</v>
      </c>
      <c r="K377" s="138" cm="1">
        <f t="array" ref="K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"A"), PlayerData!$M:$M,PlayerData!N:N,""),
_xlfn.XLOOKUP(_xlfn.CONCAT(1,"-",$A377, "-", "A"), PlayerData!$M:$M,PlayerData!N:N,""),
_xlfn.XLOOKUP(_xlfn.CONCAT(2,"-",$A377, "-", "A"), PlayerData!$M:$M,PlayerData!N:N,""),
_xlfn.XLOOKUP(_xlfn.CONCAT(3,"-",$A377, "-", "A"), PlayerData!$M:$M,PlayerData!N:N,""),
_xlfn.XLOOKUP(_xlfn.CONCAT(4,"-",$A377, "-", "A"), PlayerData!$M:$M,PlayerData!N:N,""),
_xlfn.XLOOKUP(_xlfn.CONCAT(5,"-",$A377, "-", "A"), PlayerData!$M:$M,PlayerData!N:N,""),
_xlfn.XLOOKUP(_xlfn.CONCAT(6,"-",$A377, "-", "A"), PlayerData!$M:$M,PlayerData!N:N,""),
_xlfn.XLOOKUP(_xlfn.CONCAT(7,"-",$A377, "-", "A"), PlayerData!$M:$M,PlayerData!N:N,""),
_xlfn.XLOOKUP(_xlfn.CONCAT(8,"-",$A377, "-", "A"), PlayerData!$M:$M,PlayerData!N:N,""),
_xlfn.XLOOKUP(_xlfn.CONCAT(9,"-",$A377, "-", "A"), PlayerData!$M:$M,PlayerData!N:N,""),
_xlfn.XLOOKUP(_xlfn.CONCAT(10,"-",$A377, "-", "A"), PlayerData!$M:$M,PlayerData!N:N,""),
_xlfn.XLOOKUP(_xlfn.CONCAT(11,"-",$A377, "-", "A"), PlayerData!$M:$M,PlayerData!N:N,""),
_xlfn.XLOOKUP(_xlfn.CONCAT(12,"-",$A377, "-", "A"), PlayerData!$M:$M,PlayerData!N:N,""),
_xlfn.XLOOKUP(_xlfn.CONCAT(13,"-",$A377, "-", "A"), PlayerData!$M:$M,PlayerData!N:N,""),
_xlfn.XLOOKUP(_xlfn.CONCAT(14,"-",$A377, "-", "A"), PlayerData!$M:$M,PlayerData!N:N,""),
_xlfn.XLOOKUP(_xlfn.CONCAT(15,"-",$A377, "-", "A"), PlayerData!$M:$M,PlayerData!N:N,""),
_xlfn.XLOOKUP(_xlfn.CONCAT(16,"-",$A377, "-", "A"), PlayerData!$M:$M,PlayerData!N:N,""),
_xlfn.XLOOKUP(_xlfn.CONCAT(17,"-",$A377, "-", "A"), PlayerData!$M:$M,PlayerData!N:N,""),
_xlfn.XLOOKUP(_xlfn.CONCAT(18,"-",$A377, "-", "A"), PlayerData!$M:$M,PlayerData!N:N,"")))</f>
        <v>0</v>
      </c>
      <c r="L377" s="138" cm="1">
        <f t="array" ref="L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"A"), PlayerData!$M:$M,PlayerData!O:O,""),
_xlfn.XLOOKUP(_xlfn.CONCAT(1,"-",$A377, "-", "A"), PlayerData!$M:$M,PlayerData!O:O,""),
_xlfn.XLOOKUP(_xlfn.CONCAT(2,"-",$A377, "-", "A"), PlayerData!$M:$M,PlayerData!O:O,""),
_xlfn.XLOOKUP(_xlfn.CONCAT(3,"-",$A377, "-", "A"), PlayerData!$M:$M,PlayerData!O:O,""),
_xlfn.XLOOKUP(_xlfn.CONCAT(4,"-",$A377, "-", "A"), PlayerData!$M:$M,PlayerData!O:O,""),
_xlfn.XLOOKUP(_xlfn.CONCAT(5,"-",$A377, "-", "A"), PlayerData!$M:$M,PlayerData!O:O,""),
_xlfn.XLOOKUP(_xlfn.CONCAT(6,"-",$A377, "-", "A"), PlayerData!$M:$M,PlayerData!O:O,""),
_xlfn.XLOOKUP(_xlfn.CONCAT(7,"-",$A377, "-", "A"), PlayerData!$M:$M,PlayerData!O:O,""),
_xlfn.XLOOKUP(_xlfn.CONCAT(8,"-",$A377, "-", "A"), PlayerData!$M:$M,PlayerData!O:O,""),
_xlfn.XLOOKUP(_xlfn.CONCAT(9,"-",$A377, "-", "A"), PlayerData!$M:$M,PlayerData!O:O,""),
_xlfn.XLOOKUP(_xlfn.CONCAT(10,"-",$A377, "-", "A"), PlayerData!$M:$M,PlayerData!O:O,""),
_xlfn.XLOOKUP(_xlfn.CONCAT(11,"-",$A377, "-", "A"), PlayerData!$M:$M,PlayerData!O:O,""),
_xlfn.XLOOKUP(_xlfn.CONCAT(12,"-",$A377, "-", "A"), PlayerData!$M:$M,PlayerData!O:O,""),
_xlfn.XLOOKUP(_xlfn.CONCAT(13,"-",$A377, "-", "A"), PlayerData!$M:$M,PlayerData!O:O,""),
_xlfn.XLOOKUP(_xlfn.CONCAT(14,"-",$A377, "-", "A"), PlayerData!$M:$M,PlayerData!O:O,""),
_xlfn.XLOOKUP(_xlfn.CONCAT(15,"-",$A377, "-", "A"), PlayerData!$M:$M,PlayerData!O:O,""),
_xlfn.XLOOKUP(_xlfn.CONCAT(16,"-",$A377, "-", "A"), PlayerData!$M:$M,PlayerData!O:O,""),
_xlfn.XLOOKUP(_xlfn.CONCAT(17,"-",$A377, "-", "A"), PlayerData!$M:$M,PlayerData!O:O,""),
_xlfn.XLOOKUP(_xlfn.CONCAT(18,"-",$A377, "-", "A"), PlayerData!$M:$M,PlayerData!O:O,"")))</f>
        <v>0</v>
      </c>
      <c r="M377" s="96" cm="1">
        <f t="array" ref="M37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_xlfn.XLOOKUP(_xlfn.CONCAT(0,"-",$A377, "-", "A"), PlayerData!$M:$M,PlayerData!R:R,""),
_xlfn.XLOOKUP(_xlfn.CONCAT(1,"-",$A377, "-", "A"), PlayerData!$M:$M,PlayerData!R:R,""),
_xlfn.XLOOKUP(_xlfn.CONCAT(2,"-",$A377, "-", "A"), PlayerData!$M:$M,PlayerData!R:R,""),
_xlfn.XLOOKUP(_xlfn.CONCAT(3,"-",$A377, "-", "A"), PlayerData!$M:$M,PlayerData!R:R,""),
_xlfn.XLOOKUP(_xlfn.CONCAT(4,"-",$A377, "-", "A"), PlayerData!$M:$M,PlayerData!R:R,""),
_xlfn.XLOOKUP(_xlfn.CONCAT(5,"-",$A377, "-", "A"), PlayerData!$M:$M,PlayerData!R:R,""),
_xlfn.XLOOKUP(_xlfn.CONCAT(6,"-",$A377, "-", "A"), PlayerData!$M:$M,PlayerData!R:R,""),
_xlfn.XLOOKUP(_xlfn.CONCAT(7,"-",$A377, "-", "A"), PlayerData!$M:$M,PlayerData!R:R,""),
_xlfn.XLOOKUP(_xlfn.CONCAT(8,"-",$A377, "-", "A"), PlayerData!$M:$M,PlayerData!R:R,""),
_xlfn.XLOOKUP(_xlfn.CONCAT(9,"-",$A377, "-", "A"), PlayerData!$M:$M,PlayerData!R:R,""),
_xlfn.XLOOKUP(_xlfn.CONCAT(10,"-",$A377, "-", "A"), PlayerData!$M:$M,PlayerData!R:R,""),
_xlfn.XLOOKUP(_xlfn.CONCAT(11,"-",$A377, "-", "A"), PlayerData!$M:$M,PlayerData!R:R,""),
_xlfn.XLOOKUP(_xlfn.CONCAT(12,"-",$A377, "-", "A"), PlayerData!$M:$M,PlayerData!R:R,""),
_xlfn.XLOOKUP(_xlfn.CONCAT(13,"-",$A377, "-", "A"), PlayerData!$M:$M,PlayerData!R:R,""),
_xlfn.XLOOKUP(_xlfn.CONCAT(14,"-",$A377, "-", "A"), PlayerData!$M:$M,PlayerData!R:R,""),
_xlfn.XLOOKUP(_xlfn.CONCAT(15,"-",$A377, "-", "A"), PlayerData!$M:$M,PlayerData!R:R,""),
_xlfn.XLOOKUP(_xlfn.CONCAT(16,"-",$A377, "-", "A"), PlayerData!$M:$M,PlayerData!R:R,""),
_xlfn.XLOOKUP(_xlfn.CONCAT(17,"-",$A377, "-", "A"), PlayerData!$M:$M,PlayerData!R:R,""),
_xlfn.XLOOKUP(_xlfn.CONCAT(18,"-",$A377, "-", "A"), PlayerData!$M:$M,PlayerData!R:R,"")))</f>
        <v>0</v>
      </c>
      <c r="N377" s="134">
        <f t="shared" si="35"/>
        <v>0</v>
      </c>
      <c r="O377" s="134">
        <f t="shared" si="36"/>
        <v>0</v>
      </c>
      <c r="P377" s="73">
        <f t="shared" si="37"/>
        <v>0</v>
      </c>
      <c r="Q377" s="132" cm="1">
        <f t="array" ref="Q377">IF(OR($A377=Solver!$T$12:$T$201),0,SUMPRODUCT($H377:$J377,$T$4:$V$4))</f>
        <v>0</v>
      </c>
      <c r="R377" s="73" cm="1">
        <f t="array" ref="R377">IF(OR($A377=Solver!$T$12:$T$201),0, SUMPRODUCT($N377:$P377, $T$4:$V$4))</f>
        <v>0</v>
      </c>
    </row>
    <row r="378" spans="1:18">
      <c r="A378" s="55">
        <v>376</v>
      </c>
      <c r="B378" s="55" t="str">
        <f>_xlfn.XLOOKUP($A378, PlayerData!$B$3:$B$394, PlayerData!C$3:C$394)</f>
        <v>AVL</v>
      </c>
      <c r="C378" s="55" t="str">
        <f>_xlfn.XLOOKUP($A378, PlayerData!$B$3:$B$394, PlayerData!D$3:D$394)</f>
        <v>M</v>
      </c>
      <c r="D378" s="31" t="str">
        <f>_xlfn.XLOOKUP($A378, PlayerData!$B$3:$B$394, PlayerData!E$3:E$394)</f>
        <v>Lansbury</v>
      </c>
      <c r="E378" s="136" cm="1">
        <f t="array" ref="E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"H"), PlayerData!$G:$G,PlayerData!H:H,""),
_xlfn.XLOOKUP(_xlfn.CONCAT(1,"-",$A378, "-", "H"), PlayerData!$G:$G,PlayerData!H:H,""),
_xlfn.XLOOKUP(_xlfn.CONCAT(2,"-",$A378, "-", "H"), PlayerData!$G:$G,PlayerData!H:H,""),
_xlfn.XLOOKUP(_xlfn.CONCAT(3,"-",$A378, "-", "H"), PlayerData!$G:$G,PlayerData!H:H,""),
_xlfn.XLOOKUP(_xlfn.CONCAT(4,"-",$A378, "-", "H"), PlayerData!$G:$G,PlayerData!H:H,""),
_xlfn.XLOOKUP(_xlfn.CONCAT(5,"-",$A378, "-", "H"), PlayerData!$G:$G,PlayerData!H:H,""),
_xlfn.XLOOKUP(_xlfn.CONCAT(6,"-",$A378, "-", "H"), PlayerData!$G:$G,PlayerData!H:H,""),
_xlfn.XLOOKUP(_xlfn.CONCAT(7,"-",$A378, "-", "H"), PlayerData!$G:$G,PlayerData!H:H,""),
_xlfn.XLOOKUP(_xlfn.CONCAT(8,"-",$A378, "-", "H"), PlayerData!$G:$G,PlayerData!H:H,""),
_xlfn.XLOOKUP(_xlfn.CONCAT(9,"-",$A378, "-", "H"), PlayerData!$G:$G,PlayerData!H:H,""),
_xlfn.XLOOKUP(_xlfn.CONCAT(10,"-",$A378, "-", "H"), PlayerData!$G:$G,PlayerData!H:H,""),
_xlfn.XLOOKUP(_xlfn.CONCAT(11,"-",$A378, "-", "H"), PlayerData!$G:$G,PlayerData!H:H,""),
_xlfn.XLOOKUP(_xlfn.CONCAT(12,"-",$A378, "-", "H"), PlayerData!$G:$G,PlayerData!H:H,""),
_xlfn.XLOOKUP(_xlfn.CONCAT(13,"-",$A378, "-", "H"), PlayerData!$G:$G,PlayerData!H:H,""),
_xlfn.XLOOKUP(_xlfn.CONCAT(14,"-",$A378, "-", "H"), PlayerData!$G:$G,PlayerData!H:H,""),
_xlfn.XLOOKUP(_xlfn.CONCAT(15,"-",$A378, "-", "H"), PlayerData!$G:$G,PlayerData!H:H,""),
_xlfn.XLOOKUP(_xlfn.CONCAT(16,"-",$A378, "-", "H"), PlayerData!$G:$G,PlayerData!H:H,""),
_xlfn.XLOOKUP(_xlfn.CONCAT(17,"-",$A378, "-", "H"), PlayerData!$G:$G,PlayerData!H:H,""),
_xlfn.XLOOKUP(_xlfn.CONCAT(18,"-",$A378, "-", "H"), PlayerData!$G:$G,PlayerData!H:H,"")))</f>
        <v>0</v>
      </c>
      <c r="F378" s="136" cm="1">
        <f t="array" ref="F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"H"), PlayerData!$G:$G,PlayerData!I:I,""),
_xlfn.XLOOKUP(_xlfn.CONCAT(1,"-",$A378, "-", "H"), PlayerData!$G:$G,PlayerData!I:I,""),
_xlfn.XLOOKUP(_xlfn.CONCAT(2,"-",$A378, "-", "H"), PlayerData!$G:$G,PlayerData!I:I,""),
_xlfn.XLOOKUP(_xlfn.CONCAT(3,"-",$A378, "-", "H"), PlayerData!$G:$G,PlayerData!I:I,""),
_xlfn.XLOOKUP(_xlfn.CONCAT(4,"-",$A378, "-", "H"), PlayerData!$G:$G,PlayerData!I:I,""),
_xlfn.XLOOKUP(_xlfn.CONCAT(5,"-",$A378, "-", "H"), PlayerData!$G:$G,PlayerData!I:I,""),
_xlfn.XLOOKUP(_xlfn.CONCAT(6,"-",$A378, "-", "H"), PlayerData!$G:$G,PlayerData!I:I,""),
_xlfn.XLOOKUP(_xlfn.CONCAT(7,"-",$A378, "-", "H"), PlayerData!$G:$G,PlayerData!I:I,""),
_xlfn.XLOOKUP(_xlfn.CONCAT(8,"-",$A378, "-", "H"), PlayerData!$G:$G,PlayerData!I:I,""),
_xlfn.XLOOKUP(_xlfn.CONCAT(9,"-",$A378, "-", "H"), PlayerData!$G:$G,PlayerData!I:I,""),
_xlfn.XLOOKUP(_xlfn.CONCAT(10,"-",$A378, "-", "H"), PlayerData!$G:$G,PlayerData!I:I,""),
_xlfn.XLOOKUP(_xlfn.CONCAT(11,"-",$A378, "-", "H"), PlayerData!$G:$G,PlayerData!I:I,""),
_xlfn.XLOOKUP(_xlfn.CONCAT(12,"-",$A378, "-", "H"), PlayerData!$G:$G,PlayerData!I:I,""),
_xlfn.XLOOKUP(_xlfn.CONCAT(13,"-",$A378, "-", "H"), PlayerData!$G:$G,PlayerData!I:I,""),
_xlfn.XLOOKUP(_xlfn.CONCAT(14,"-",$A378, "-", "H"), PlayerData!$G:$G,PlayerData!I:I,""),
_xlfn.XLOOKUP(_xlfn.CONCAT(15,"-",$A378, "-", "H"), PlayerData!$G:$G,PlayerData!I:I,""),
_xlfn.XLOOKUP(_xlfn.CONCAT(16,"-",$A378, "-", "H"), PlayerData!$G:$G,PlayerData!I:I,""),
_xlfn.XLOOKUP(_xlfn.CONCAT(17,"-",$A378, "-", "H"), PlayerData!$G:$G,PlayerData!I:I,""),
_xlfn.XLOOKUP(_xlfn.CONCAT(18,"-",$A378, "-", "H"), PlayerData!$G:$G,PlayerData!I:I,"")))</f>
        <v>0</v>
      </c>
      <c r="G378" s="90" cm="1">
        <f t="array" ref="G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"H"), PlayerData!$G:$G,PlayerData!L:L,""),
_xlfn.XLOOKUP(_xlfn.CONCAT(1,"-",$A378, "-", "H"), PlayerData!$G:$G,PlayerData!L:L,""),
_xlfn.XLOOKUP(_xlfn.CONCAT(2,"-",$A378, "-", "H"), PlayerData!$G:$G,PlayerData!L:L,""),
_xlfn.XLOOKUP(_xlfn.CONCAT(3,"-",$A378, "-", "H"), PlayerData!$G:$G,PlayerData!L:L,""),
_xlfn.XLOOKUP(_xlfn.CONCAT(4,"-",$A378, "-", "H"), PlayerData!$G:$G,PlayerData!L:L,""),
_xlfn.XLOOKUP(_xlfn.CONCAT(5,"-",$A378, "-", "H"), PlayerData!$G:$G,PlayerData!L:L,""),
_xlfn.XLOOKUP(_xlfn.CONCAT(6,"-",$A378, "-", "H"), PlayerData!$G:$G,PlayerData!L:L,""),
_xlfn.XLOOKUP(_xlfn.CONCAT(7,"-",$A378, "-", "H"), PlayerData!$G:$G,PlayerData!L:L,""),
_xlfn.XLOOKUP(_xlfn.CONCAT(8,"-",$A378, "-", "H"), PlayerData!$G:$G,PlayerData!L:L,""),
_xlfn.XLOOKUP(_xlfn.CONCAT(9,"-",$A378, "-", "H"), PlayerData!$G:$G,PlayerData!L:L,""),
_xlfn.XLOOKUP(_xlfn.CONCAT(10,"-",$A378, "-", "H"), PlayerData!$G:$G,PlayerData!L:L,""),
_xlfn.XLOOKUP(_xlfn.CONCAT(11,"-",$A378, "-", "H"), PlayerData!$G:$G,PlayerData!L:L,""),
_xlfn.XLOOKUP(_xlfn.CONCAT(12,"-",$A378, "-", "H"), PlayerData!$G:$G,PlayerData!L:L,""),
_xlfn.XLOOKUP(_xlfn.CONCAT(13,"-",$A378, "-", "H"), PlayerData!$G:$G,PlayerData!L:L,""),
_xlfn.XLOOKUP(_xlfn.CONCAT(14,"-",$A378, "-", "H"), PlayerData!$G:$G,PlayerData!L:L,""),
_xlfn.XLOOKUP(_xlfn.CONCAT(15,"-",$A378, "-", "H"), PlayerData!$G:$G,PlayerData!L:L,""),
_xlfn.XLOOKUP(_xlfn.CONCAT(16,"-",$A378, "-", "H"), PlayerData!$G:$G,PlayerData!L:L,""),
_xlfn.XLOOKUP(_xlfn.CONCAT(17,"-",$A378, "-", "H"), PlayerData!$G:$G,PlayerData!L:L,""),
_xlfn.XLOOKUP(_xlfn.CONCAT(18,"-",$A378, "-", "H"), PlayerData!$G:$G,PlayerData!L:L,"")))</f>
        <v>0</v>
      </c>
      <c r="H378" s="132">
        <f t="shared" si="32"/>
        <v>0</v>
      </c>
      <c r="I378" s="132">
        <f t="shared" si="33"/>
        <v>0</v>
      </c>
      <c r="J378" s="72">
        <f t="shared" si="34"/>
        <v>0</v>
      </c>
      <c r="K378" s="138" cm="1">
        <f t="array" ref="K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"A"), PlayerData!$M:$M,PlayerData!N:N,""),
_xlfn.XLOOKUP(_xlfn.CONCAT(1,"-",$A378, "-", "A"), PlayerData!$M:$M,PlayerData!N:N,""),
_xlfn.XLOOKUP(_xlfn.CONCAT(2,"-",$A378, "-", "A"), PlayerData!$M:$M,PlayerData!N:N,""),
_xlfn.XLOOKUP(_xlfn.CONCAT(3,"-",$A378, "-", "A"), PlayerData!$M:$M,PlayerData!N:N,""),
_xlfn.XLOOKUP(_xlfn.CONCAT(4,"-",$A378, "-", "A"), PlayerData!$M:$M,PlayerData!N:N,""),
_xlfn.XLOOKUP(_xlfn.CONCAT(5,"-",$A378, "-", "A"), PlayerData!$M:$M,PlayerData!N:N,""),
_xlfn.XLOOKUP(_xlfn.CONCAT(6,"-",$A378, "-", "A"), PlayerData!$M:$M,PlayerData!N:N,""),
_xlfn.XLOOKUP(_xlfn.CONCAT(7,"-",$A378, "-", "A"), PlayerData!$M:$M,PlayerData!N:N,""),
_xlfn.XLOOKUP(_xlfn.CONCAT(8,"-",$A378, "-", "A"), PlayerData!$M:$M,PlayerData!N:N,""),
_xlfn.XLOOKUP(_xlfn.CONCAT(9,"-",$A378, "-", "A"), PlayerData!$M:$M,PlayerData!N:N,""),
_xlfn.XLOOKUP(_xlfn.CONCAT(10,"-",$A378, "-", "A"), PlayerData!$M:$M,PlayerData!N:N,""),
_xlfn.XLOOKUP(_xlfn.CONCAT(11,"-",$A378, "-", "A"), PlayerData!$M:$M,PlayerData!N:N,""),
_xlfn.XLOOKUP(_xlfn.CONCAT(12,"-",$A378, "-", "A"), PlayerData!$M:$M,PlayerData!N:N,""),
_xlfn.XLOOKUP(_xlfn.CONCAT(13,"-",$A378, "-", "A"), PlayerData!$M:$M,PlayerData!N:N,""),
_xlfn.XLOOKUP(_xlfn.CONCAT(14,"-",$A378, "-", "A"), PlayerData!$M:$M,PlayerData!N:N,""),
_xlfn.XLOOKUP(_xlfn.CONCAT(15,"-",$A378, "-", "A"), PlayerData!$M:$M,PlayerData!N:N,""),
_xlfn.XLOOKUP(_xlfn.CONCAT(16,"-",$A378, "-", "A"), PlayerData!$M:$M,PlayerData!N:N,""),
_xlfn.XLOOKUP(_xlfn.CONCAT(17,"-",$A378, "-", "A"), PlayerData!$M:$M,PlayerData!N:N,""),
_xlfn.XLOOKUP(_xlfn.CONCAT(18,"-",$A378, "-", "A"), PlayerData!$M:$M,PlayerData!N:N,"")))</f>
        <v>1</v>
      </c>
      <c r="L378" s="138" cm="1">
        <f t="array" ref="L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"A"), PlayerData!$M:$M,PlayerData!O:O,""),
_xlfn.XLOOKUP(_xlfn.CONCAT(1,"-",$A378, "-", "A"), PlayerData!$M:$M,PlayerData!O:O,""),
_xlfn.XLOOKUP(_xlfn.CONCAT(2,"-",$A378, "-", "A"), PlayerData!$M:$M,PlayerData!O:O,""),
_xlfn.XLOOKUP(_xlfn.CONCAT(3,"-",$A378, "-", "A"), PlayerData!$M:$M,PlayerData!O:O,""),
_xlfn.XLOOKUP(_xlfn.CONCAT(4,"-",$A378, "-", "A"), PlayerData!$M:$M,PlayerData!O:O,""),
_xlfn.XLOOKUP(_xlfn.CONCAT(5,"-",$A378, "-", "A"), PlayerData!$M:$M,PlayerData!O:O,""),
_xlfn.XLOOKUP(_xlfn.CONCAT(6,"-",$A378, "-", "A"), PlayerData!$M:$M,PlayerData!O:O,""),
_xlfn.XLOOKUP(_xlfn.CONCAT(7,"-",$A378, "-", "A"), PlayerData!$M:$M,PlayerData!O:O,""),
_xlfn.XLOOKUP(_xlfn.CONCAT(8,"-",$A378, "-", "A"), PlayerData!$M:$M,PlayerData!O:O,""),
_xlfn.XLOOKUP(_xlfn.CONCAT(9,"-",$A378, "-", "A"), PlayerData!$M:$M,PlayerData!O:O,""),
_xlfn.XLOOKUP(_xlfn.CONCAT(10,"-",$A378, "-", "A"), PlayerData!$M:$M,PlayerData!O:O,""),
_xlfn.XLOOKUP(_xlfn.CONCAT(11,"-",$A378, "-", "A"), PlayerData!$M:$M,PlayerData!O:O,""),
_xlfn.XLOOKUP(_xlfn.CONCAT(12,"-",$A378, "-", "A"), PlayerData!$M:$M,PlayerData!O:O,""),
_xlfn.XLOOKUP(_xlfn.CONCAT(13,"-",$A378, "-", "A"), PlayerData!$M:$M,PlayerData!O:O,""),
_xlfn.XLOOKUP(_xlfn.CONCAT(14,"-",$A378, "-", "A"), PlayerData!$M:$M,PlayerData!O:O,""),
_xlfn.XLOOKUP(_xlfn.CONCAT(15,"-",$A378, "-", "A"), PlayerData!$M:$M,PlayerData!O:O,""),
_xlfn.XLOOKUP(_xlfn.CONCAT(16,"-",$A378, "-", "A"), PlayerData!$M:$M,PlayerData!O:O,""),
_xlfn.XLOOKUP(_xlfn.CONCAT(17,"-",$A378, "-", "A"), PlayerData!$M:$M,PlayerData!O:O,""),
_xlfn.XLOOKUP(_xlfn.CONCAT(18,"-",$A378, "-", "A"), PlayerData!$M:$M,PlayerData!O:O,"")))</f>
        <v>0</v>
      </c>
      <c r="M378" s="96" cm="1">
        <f t="array" ref="M37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_xlfn.XLOOKUP(_xlfn.CONCAT(0,"-",$A378, "-", "A"), PlayerData!$M:$M,PlayerData!R:R,""),
_xlfn.XLOOKUP(_xlfn.CONCAT(1,"-",$A378, "-", "A"), PlayerData!$M:$M,PlayerData!R:R,""),
_xlfn.XLOOKUP(_xlfn.CONCAT(2,"-",$A378, "-", "A"), PlayerData!$M:$M,PlayerData!R:R,""),
_xlfn.XLOOKUP(_xlfn.CONCAT(3,"-",$A378, "-", "A"), PlayerData!$M:$M,PlayerData!R:R,""),
_xlfn.XLOOKUP(_xlfn.CONCAT(4,"-",$A378, "-", "A"), PlayerData!$M:$M,PlayerData!R:R,""),
_xlfn.XLOOKUP(_xlfn.CONCAT(5,"-",$A378, "-", "A"), PlayerData!$M:$M,PlayerData!R:R,""),
_xlfn.XLOOKUP(_xlfn.CONCAT(6,"-",$A378, "-", "A"), PlayerData!$M:$M,PlayerData!R:R,""),
_xlfn.XLOOKUP(_xlfn.CONCAT(7,"-",$A378, "-", "A"), PlayerData!$M:$M,PlayerData!R:R,""),
_xlfn.XLOOKUP(_xlfn.CONCAT(8,"-",$A378, "-", "A"), PlayerData!$M:$M,PlayerData!R:R,""),
_xlfn.XLOOKUP(_xlfn.CONCAT(9,"-",$A378, "-", "A"), PlayerData!$M:$M,PlayerData!R:R,""),
_xlfn.XLOOKUP(_xlfn.CONCAT(10,"-",$A378, "-", "A"), PlayerData!$M:$M,PlayerData!R:R,""),
_xlfn.XLOOKUP(_xlfn.CONCAT(11,"-",$A378, "-", "A"), PlayerData!$M:$M,PlayerData!R:R,""),
_xlfn.XLOOKUP(_xlfn.CONCAT(12,"-",$A378, "-", "A"), PlayerData!$M:$M,PlayerData!R:R,""),
_xlfn.XLOOKUP(_xlfn.CONCAT(13,"-",$A378, "-", "A"), PlayerData!$M:$M,PlayerData!R:R,""),
_xlfn.XLOOKUP(_xlfn.CONCAT(14,"-",$A378, "-", "A"), PlayerData!$M:$M,PlayerData!R:R,""),
_xlfn.XLOOKUP(_xlfn.CONCAT(15,"-",$A378, "-", "A"), PlayerData!$M:$M,PlayerData!R:R,""),
_xlfn.XLOOKUP(_xlfn.CONCAT(16,"-",$A378, "-", "A"), PlayerData!$M:$M,PlayerData!R:R,""),
_xlfn.XLOOKUP(_xlfn.CONCAT(17,"-",$A378, "-", "A"), PlayerData!$M:$M,PlayerData!R:R,""),
_xlfn.XLOOKUP(_xlfn.CONCAT(18,"-",$A378, "-", "A"), PlayerData!$M:$M,PlayerData!R:R,"")))</f>
        <v>0.16</v>
      </c>
      <c r="N378" s="134">
        <f t="shared" si="35"/>
        <v>22.727272727272727</v>
      </c>
      <c r="O378" s="134">
        <f t="shared" si="36"/>
        <v>0</v>
      </c>
      <c r="P378" s="73">
        <f t="shared" si="37"/>
        <v>2.1563342318059302</v>
      </c>
      <c r="Q378" s="132" cm="1">
        <f t="array" ref="Q378">IF(OR($A378=Solver!$T$12:$T$201),0,SUMPRODUCT($H378:$J378,$T$4:$V$4))</f>
        <v>0</v>
      </c>
      <c r="R378" s="73" cm="1">
        <f t="array" ref="R378">IF(OR($A378=Solver!$T$12:$T$201),0, SUMPRODUCT($N378:$P378, $T$4:$V$4))</f>
        <v>2.1563342318059302</v>
      </c>
    </row>
    <row r="379" spans="1:18">
      <c r="A379" s="55">
        <v>377</v>
      </c>
      <c r="B379" s="55" t="str">
        <f>_xlfn.XLOOKUP($A379, PlayerData!$B$3:$B$394, PlayerData!C$3:C$394)</f>
        <v>BUR</v>
      </c>
      <c r="C379" s="55" t="str">
        <f>_xlfn.XLOOKUP($A379, PlayerData!$B$3:$B$394, PlayerData!D$3:D$394)</f>
        <v>M</v>
      </c>
      <c r="D379" s="31" t="str">
        <f>_xlfn.XLOOKUP($A379, PlayerData!$B$3:$B$394, PlayerData!E$3:E$394)</f>
        <v>Lennon</v>
      </c>
      <c r="E379" s="136" cm="1">
        <f t="array" ref="E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"H"), PlayerData!$G:$G,PlayerData!H:H,""),
_xlfn.XLOOKUP(_xlfn.CONCAT(1,"-",$A379, "-", "H"), PlayerData!$G:$G,PlayerData!H:H,""),
_xlfn.XLOOKUP(_xlfn.CONCAT(2,"-",$A379, "-", "H"), PlayerData!$G:$G,PlayerData!H:H,""),
_xlfn.XLOOKUP(_xlfn.CONCAT(3,"-",$A379, "-", "H"), PlayerData!$G:$G,PlayerData!H:H,""),
_xlfn.XLOOKUP(_xlfn.CONCAT(4,"-",$A379, "-", "H"), PlayerData!$G:$G,PlayerData!H:H,""),
_xlfn.XLOOKUP(_xlfn.CONCAT(5,"-",$A379, "-", "H"), PlayerData!$G:$G,PlayerData!H:H,""),
_xlfn.XLOOKUP(_xlfn.CONCAT(6,"-",$A379, "-", "H"), PlayerData!$G:$G,PlayerData!H:H,""),
_xlfn.XLOOKUP(_xlfn.CONCAT(7,"-",$A379, "-", "H"), PlayerData!$G:$G,PlayerData!H:H,""),
_xlfn.XLOOKUP(_xlfn.CONCAT(8,"-",$A379, "-", "H"), PlayerData!$G:$G,PlayerData!H:H,""),
_xlfn.XLOOKUP(_xlfn.CONCAT(9,"-",$A379, "-", "H"), PlayerData!$G:$G,PlayerData!H:H,""),
_xlfn.XLOOKUP(_xlfn.CONCAT(10,"-",$A379, "-", "H"), PlayerData!$G:$G,PlayerData!H:H,""),
_xlfn.XLOOKUP(_xlfn.CONCAT(11,"-",$A379, "-", "H"), PlayerData!$G:$G,PlayerData!H:H,""),
_xlfn.XLOOKUP(_xlfn.CONCAT(12,"-",$A379, "-", "H"), PlayerData!$G:$G,PlayerData!H:H,""),
_xlfn.XLOOKUP(_xlfn.CONCAT(13,"-",$A379, "-", "H"), PlayerData!$G:$G,PlayerData!H:H,""),
_xlfn.XLOOKUP(_xlfn.CONCAT(14,"-",$A379, "-", "H"), PlayerData!$G:$G,PlayerData!H:H,""),
_xlfn.XLOOKUP(_xlfn.CONCAT(15,"-",$A379, "-", "H"), PlayerData!$G:$G,PlayerData!H:H,""),
_xlfn.XLOOKUP(_xlfn.CONCAT(16,"-",$A379, "-", "H"), PlayerData!$G:$G,PlayerData!H:H,""),
_xlfn.XLOOKUP(_xlfn.CONCAT(17,"-",$A379, "-", "H"), PlayerData!$G:$G,PlayerData!H:H,""),
_xlfn.XLOOKUP(_xlfn.CONCAT(18,"-",$A379, "-", "H"), PlayerData!$G:$G,PlayerData!H:H,"")))</f>
        <v>0</v>
      </c>
      <c r="F379" s="136" cm="1">
        <f t="array" ref="F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"H"), PlayerData!$G:$G,PlayerData!I:I,""),
_xlfn.XLOOKUP(_xlfn.CONCAT(1,"-",$A379, "-", "H"), PlayerData!$G:$G,PlayerData!I:I,""),
_xlfn.XLOOKUP(_xlfn.CONCAT(2,"-",$A379, "-", "H"), PlayerData!$G:$G,PlayerData!I:I,""),
_xlfn.XLOOKUP(_xlfn.CONCAT(3,"-",$A379, "-", "H"), PlayerData!$G:$G,PlayerData!I:I,""),
_xlfn.XLOOKUP(_xlfn.CONCAT(4,"-",$A379, "-", "H"), PlayerData!$G:$G,PlayerData!I:I,""),
_xlfn.XLOOKUP(_xlfn.CONCAT(5,"-",$A379, "-", "H"), PlayerData!$G:$G,PlayerData!I:I,""),
_xlfn.XLOOKUP(_xlfn.CONCAT(6,"-",$A379, "-", "H"), PlayerData!$G:$G,PlayerData!I:I,""),
_xlfn.XLOOKUP(_xlfn.CONCAT(7,"-",$A379, "-", "H"), PlayerData!$G:$G,PlayerData!I:I,""),
_xlfn.XLOOKUP(_xlfn.CONCAT(8,"-",$A379, "-", "H"), PlayerData!$G:$G,PlayerData!I:I,""),
_xlfn.XLOOKUP(_xlfn.CONCAT(9,"-",$A379, "-", "H"), PlayerData!$G:$G,PlayerData!I:I,""),
_xlfn.XLOOKUP(_xlfn.CONCAT(10,"-",$A379, "-", "H"), PlayerData!$G:$G,PlayerData!I:I,""),
_xlfn.XLOOKUP(_xlfn.CONCAT(11,"-",$A379, "-", "H"), PlayerData!$G:$G,PlayerData!I:I,""),
_xlfn.XLOOKUP(_xlfn.CONCAT(12,"-",$A379, "-", "H"), PlayerData!$G:$G,PlayerData!I:I,""),
_xlfn.XLOOKUP(_xlfn.CONCAT(13,"-",$A379, "-", "H"), PlayerData!$G:$G,PlayerData!I:I,""),
_xlfn.XLOOKUP(_xlfn.CONCAT(14,"-",$A379, "-", "H"), PlayerData!$G:$G,PlayerData!I:I,""),
_xlfn.XLOOKUP(_xlfn.CONCAT(15,"-",$A379, "-", "H"), PlayerData!$G:$G,PlayerData!I:I,""),
_xlfn.XLOOKUP(_xlfn.CONCAT(16,"-",$A379, "-", "H"), PlayerData!$G:$G,PlayerData!I:I,""),
_xlfn.XLOOKUP(_xlfn.CONCAT(17,"-",$A379, "-", "H"), PlayerData!$G:$G,PlayerData!I:I,""),
_xlfn.XLOOKUP(_xlfn.CONCAT(18,"-",$A379, "-", "H"), PlayerData!$G:$G,PlayerData!I:I,"")))</f>
        <v>0</v>
      </c>
      <c r="G379" s="90" cm="1">
        <f t="array" ref="G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"H"), PlayerData!$G:$G,PlayerData!L:L,""),
_xlfn.XLOOKUP(_xlfn.CONCAT(1,"-",$A379, "-", "H"), PlayerData!$G:$G,PlayerData!L:L,""),
_xlfn.XLOOKUP(_xlfn.CONCAT(2,"-",$A379, "-", "H"), PlayerData!$G:$G,PlayerData!L:L,""),
_xlfn.XLOOKUP(_xlfn.CONCAT(3,"-",$A379, "-", "H"), PlayerData!$G:$G,PlayerData!L:L,""),
_xlfn.XLOOKUP(_xlfn.CONCAT(4,"-",$A379, "-", "H"), PlayerData!$G:$G,PlayerData!L:L,""),
_xlfn.XLOOKUP(_xlfn.CONCAT(5,"-",$A379, "-", "H"), PlayerData!$G:$G,PlayerData!L:L,""),
_xlfn.XLOOKUP(_xlfn.CONCAT(6,"-",$A379, "-", "H"), PlayerData!$G:$G,PlayerData!L:L,""),
_xlfn.XLOOKUP(_xlfn.CONCAT(7,"-",$A379, "-", "H"), PlayerData!$G:$G,PlayerData!L:L,""),
_xlfn.XLOOKUP(_xlfn.CONCAT(8,"-",$A379, "-", "H"), PlayerData!$G:$G,PlayerData!L:L,""),
_xlfn.XLOOKUP(_xlfn.CONCAT(9,"-",$A379, "-", "H"), PlayerData!$G:$G,PlayerData!L:L,""),
_xlfn.XLOOKUP(_xlfn.CONCAT(10,"-",$A379, "-", "H"), PlayerData!$G:$G,PlayerData!L:L,""),
_xlfn.XLOOKUP(_xlfn.CONCAT(11,"-",$A379, "-", "H"), PlayerData!$G:$G,PlayerData!L:L,""),
_xlfn.XLOOKUP(_xlfn.CONCAT(12,"-",$A379, "-", "H"), PlayerData!$G:$G,PlayerData!L:L,""),
_xlfn.XLOOKUP(_xlfn.CONCAT(13,"-",$A379, "-", "H"), PlayerData!$G:$G,PlayerData!L:L,""),
_xlfn.XLOOKUP(_xlfn.CONCAT(14,"-",$A379, "-", "H"), PlayerData!$G:$G,PlayerData!L:L,""),
_xlfn.XLOOKUP(_xlfn.CONCAT(15,"-",$A379, "-", "H"), PlayerData!$G:$G,PlayerData!L:L,""),
_xlfn.XLOOKUP(_xlfn.CONCAT(16,"-",$A379, "-", "H"), PlayerData!$G:$G,PlayerData!L:L,""),
_xlfn.XLOOKUP(_xlfn.CONCAT(17,"-",$A379, "-", "H"), PlayerData!$G:$G,PlayerData!L:L,""),
_xlfn.XLOOKUP(_xlfn.CONCAT(18,"-",$A379, "-", "H"), PlayerData!$G:$G,PlayerData!L:L,"")))</f>
        <v>0</v>
      </c>
      <c r="H379" s="132">
        <f t="shared" si="32"/>
        <v>0</v>
      </c>
      <c r="I379" s="132">
        <f t="shared" si="33"/>
        <v>0</v>
      </c>
      <c r="J379" s="72">
        <f t="shared" si="34"/>
        <v>0</v>
      </c>
      <c r="K379" s="138" cm="1">
        <f t="array" ref="K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"A"), PlayerData!$M:$M,PlayerData!N:N,""),
_xlfn.XLOOKUP(_xlfn.CONCAT(1,"-",$A379, "-", "A"), PlayerData!$M:$M,PlayerData!N:N,""),
_xlfn.XLOOKUP(_xlfn.CONCAT(2,"-",$A379, "-", "A"), PlayerData!$M:$M,PlayerData!N:N,""),
_xlfn.XLOOKUP(_xlfn.CONCAT(3,"-",$A379, "-", "A"), PlayerData!$M:$M,PlayerData!N:N,""),
_xlfn.XLOOKUP(_xlfn.CONCAT(4,"-",$A379, "-", "A"), PlayerData!$M:$M,PlayerData!N:N,""),
_xlfn.XLOOKUP(_xlfn.CONCAT(5,"-",$A379, "-", "A"), PlayerData!$M:$M,PlayerData!N:N,""),
_xlfn.XLOOKUP(_xlfn.CONCAT(6,"-",$A379, "-", "A"), PlayerData!$M:$M,PlayerData!N:N,""),
_xlfn.XLOOKUP(_xlfn.CONCAT(7,"-",$A379, "-", "A"), PlayerData!$M:$M,PlayerData!N:N,""),
_xlfn.XLOOKUP(_xlfn.CONCAT(8,"-",$A379, "-", "A"), PlayerData!$M:$M,PlayerData!N:N,""),
_xlfn.XLOOKUP(_xlfn.CONCAT(9,"-",$A379, "-", "A"), PlayerData!$M:$M,PlayerData!N:N,""),
_xlfn.XLOOKUP(_xlfn.CONCAT(10,"-",$A379, "-", "A"), PlayerData!$M:$M,PlayerData!N:N,""),
_xlfn.XLOOKUP(_xlfn.CONCAT(11,"-",$A379, "-", "A"), PlayerData!$M:$M,PlayerData!N:N,""),
_xlfn.XLOOKUP(_xlfn.CONCAT(12,"-",$A379, "-", "A"), PlayerData!$M:$M,PlayerData!N:N,""),
_xlfn.XLOOKUP(_xlfn.CONCAT(13,"-",$A379, "-", "A"), PlayerData!$M:$M,PlayerData!N:N,""),
_xlfn.XLOOKUP(_xlfn.CONCAT(14,"-",$A379, "-", "A"), PlayerData!$M:$M,PlayerData!N:N,""),
_xlfn.XLOOKUP(_xlfn.CONCAT(15,"-",$A379, "-", "A"), PlayerData!$M:$M,PlayerData!N:N,""),
_xlfn.XLOOKUP(_xlfn.CONCAT(16,"-",$A379, "-", "A"), PlayerData!$M:$M,PlayerData!N:N,""),
_xlfn.XLOOKUP(_xlfn.CONCAT(17,"-",$A379, "-", "A"), PlayerData!$M:$M,PlayerData!N:N,""),
_xlfn.XLOOKUP(_xlfn.CONCAT(18,"-",$A379, "-", "A"), PlayerData!$M:$M,PlayerData!N:N,"")))</f>
        <v>0</v>
      </c>
      <c r="L379" s="138" cm="1">
        <f t="array" ref="L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"A"), PlayerData!$M:$M,PlayerData!O:O,""),
_xlfn.XLOOKUP(_xlfn.CONCAT(1,"-",$A379, "-", "A"), PlayerData!$M:$M,PlayerData!O:O,""),
_xlfn.XLOOKUP(_xlfn.CONCAT(2,"-",$A379, "-", "A"), PlayerData!$M:$M,PlayerData!O:O,""),
_xlfn.XLOOKUP(_xlfn.CONCAT(3,"-",$A379, "-", "A"), PlayerData!$M:$M,PlayerData!O:O,""),
_xlfn.XLOOKUP(_xlfn.CONCAT(4,"-",$A379, "-", "A"), PlayerData!$M:$M,PlayerData!O:O,""),
_xlfn.XLOOKUP(_xlfn.CONCAT(5,"-",$A379, "-", "A"), PlayerData!$M:$M,PlayerData!O:O,""),
_xlfn.XLOOKUP(_xlfn.CONCAT(6,"-",$A379, "-", "A"), PlayerData!$M:$M,PlayerData!O:O,""),
_xlfn.XLOOKUP(_xlfn.CONCAT(7,"-",$A379, "-", "A"), PlayerData!$M:$M,PlayerData!O:O,""),
_xlfn.XLOOKUP(_xlfn.CONCAT(8,"-",$A379, "-", "A"), PlayerData!$M:$M,PlayerData!O:O,""),
_xlfn.XLOOKUP(_xlfn.CONCAT(9,"-",$A379, "-", "A"), PlayerData!$M:$M,PlayerData!O:O,""),
_xlfn.XLOOKUP(_xlfn.CONCAT(10,"-",$A379, "-", "A"), PlayerData!$M:$M,PlayerData!O:O,""),
_xlfn.XLOOKUP(_xlfn.CONCAT(11,"-",$A379, "-", "A"), PlayerData!$M:$M,PlayerData!O:O,""),
_xlfn.XLOOKUP(_xlfn.CONCAT(12,"-",$A379, "-", "A"), PlayerData!$M:$M,PlayerData!O:O,""),
_xlfn.XLOOKUP(_xlfn.CONCAT(13,"-",$A379, "-", "A"), PlayerData!$M:$M,PlayerData!O:O,""),
_xlfn.XLOOKUP(_xlfn.CONCAT(14,"-",$A379, "-", "A"), PlayerData!$M:$M,PlayerData!O:O,""),
_xlfn.XLOOKUP(_xlfn.CONCAT(15,"-",$A379, "-", "A"), PlayerData!$M:$M,PlayerData!O:O,""),
_xlfn.XLOOKUP(_xlfn.CONCAT(16,"-",$A379, "-", "A"), PlayerData!$M:$M,PlayerData!O:O,""),
_xlfn.XLOOKUP(_xlfn.CONCAT(17,"-",$A379, "-", "A"), PlayerData!$M:$M,PlayerData!O:O,""),
_xlfn.XLOOKUP(_xlfn.CONCAT(18,"-",$A379, "-", "A"), PlayerData!$M:$M,PlayerData!O:O,"")))</f>
        <v>0</v>
      </c>
      <c r="M379" s="96" cm="1">
        <f t="array" ref="M37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_xlfn.XLOOKUP(_xlfn.CONCAT(0,"-",$A379, "-", "A"), PlayerData!$M:$M,PlayerData!R:R,""),
_xlfn.XLOOKUP(_xlfn.CONCAT(1,"-",$A379, "-", "A"), PlayerData!$M:$M,PlayerData!R:R,""),
_xlfn.XLOOKUP(_xlfn.CONCAT(2,"-",$A379, "-", "A"), PlayerData!$M:$M,PlayerData!R:R,""),
_xlfn.XLOOKUP(_xlfn.CONCAT(3,"-",$A379, "-", "A"), PlayerData!$M:$M,PlayerData!R:R,""),
_xlfn.XLOOKUP(_xlfn.CONCAT(4,"-",$A379, "-", "A"), PlayerData!$M:$M,PlayerData!R:R,""),
_xlfn.XLOOKUP(_xlfn.CONCAT(5,"-",$A379, "-", "A"), PlayerData!$M:$M,PlayerData!R:R,""),
_xlfn.XLOOKUP(_xlfn.CONCAT(6,"-",$A379, "-", "A"), PlayerData!$M:$M,PlayerData!R:R,""),
_xlfn.XLOOKUP(_xlfn.CONCAT(7,"-",$A379, "-", "A"), PlayerData!$M:$M,PlayerData!R:R,""),
_xlfn.XLOOKUP(_xlfn.CONCAT(8,"-",$A379, "-", "A"), PlayerData!$M:$M,PlayerData!R:R,""),
_xlfn.XLOOKUP(_xlfn.CONCAT(9,"-",$A379, "-", "A"), PlayerData!$M:$M,PlayerData!R:R,""),
_xlfn.XLOOKUP(_xlfn.CONCAT(10,"-",$A379, "-", "A"), PlayerData!$M:$M,PlayerData!R:R,""),
_xlfn.XLOOKUP(_xlfn.CONCAT(11,"-",$A379, "-", "A"), PlayerData!$M:$M,PlayerData!R:R,""),
_xlfn.XLOOKUP(_xlfn.CONCAT(12,"-",$A379, "-", "A"), PlayerData!$M:$M,PlayerData!R:R,""),
_xlfn.XLOOKUP(_xlfn.CONCAT(13,"-",$A379, "-", "A"), PlayerData!$M:$M,PlayerData!R:R,""),
_xlfn.XLOOKUP(_xlfn.CONCAT(14,"-",$A379, "-", "A"), PlayerData!$M:$M,PlayerData!R:R,""),
_xlfn.XLOOKUP(_xlfn.CONCAT(15,"-",$A379, "-", "A"), PlayerData!$M:$M,PlayerData!R:R,""),
_xlfn.XLOOKUP(_xlfn.CONCAT(16,"-",$A379, "-", "A"), PlayerData!$M:$M,PlayerData!R:R,""),
_xlfn.XLOOKUP(_xlfn.CONCAT(17,"-",$A379, "-", "A"), PlayerData!$M:$M,PlayerData!R:R,""),
_xlfn.XLOOKUP(_xlfn.CONCAT(18,"-",$A379, "-", "A"), PlayerData!$M:$M,PlayerData!R:R,"")))</f>
        <v>0</v>
      </c>
      <c r="N379" s="134">
        <f t="shared" si="35"/>
        <v>0</v>
      </c>
      <c r="O379" s="134">
        <f t="shared" si="36"/>
        <v>0</v>
      </c>
      <c r="P379" s="73">
        <f t="shared" si="37"/>
        <v>0</v>
      </c>
      <c r="Q379" s="132" cm="1">
        <f t="array" ref="Q379">IF(OR($A379=Solver!$T$12:$T$201),0,SUMPRODUCT($H379:$J379,$T$4:$V$4))</f>
        <v>0</v>
      </c>
      <c r="R379" s="73" cm="1">
        <f t="array" ref="R379">IF(OR($A379=Solver!$T$12:$T$201),0, SUMPRODUCT($N379:$P379, $T$4:$V$4))</f>
        <v>0</v>
      </c>
    </row>
    <row r="380" spans="1:18">
      <c r="A380" s="55">
        <v>378</v>
      </c>
      <c r="B380" s="55" t="str">
        <f>_xlfn.XLOOKUP($A380, PlayerData!$B$3:$B$394, PlayerData!C$3:C$394)</f>
        <v>MUN</v>
      </c>
      <c r="C380" s="55" t="str">
        <f>_xlfn.XLOOKUP($A380, PlayerData!$B$3:$B$394, PlayerData!D$3:D$394)</f>
        <v>M</v>
      </c>
      <c r="D380" s="31" t="str">
        <f>_xlfn.XLOOKUP($A380, PlayerData!$B$3:$B$394, PlayerData!E$3:E$394)</f>
        <v>Lingard</v>
      </c>
      <c r="E380" s="136" cm="1">
        <f t="array" ref="E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"H"), PlayerData!$G:$G,PlayerData!H:H,""),
_xlfn.XLOOKUP(_xlfn.CONCAT(1,"-",$A380, "-", "H"), PlayerData!$G:$G,PlayerData!H:H,""),
_xlfn.XLOOKUP(_xlfn.CONCAT(2,"-",$A380, "-", "H"), PlayerData!$G:$G,PlayerData!H:H,""),
_xlfn.XLOOKUP(_xlfn.CONCAT(3,"-",$A380, "-", "H"), PlayerData!$G:$G,PlayerData!H:H,""),
_xlfn.XLOOKUP(_xlfn.CONCAT(4,"-",$A380, "-", "H"), PlayerData!$G:$G,PlayerData!H:H,""),
_xlfn.XLOOKUP(_xlfn.CONCAT(5,"-",$A380, "-", "H"), PlayerData!$G:$G,PlayerData!H:H,""),
_xlfn.XLOOKUP(_xlfn.CONCAT(6,"-",$A380, "-", "H"), PlayerData!$G:$G,PlayerData!H:H,""),
_xlfn.XLOOKUP(_xlfn.CONCAT(7,"-",$A380, "-", "H"), PlayerData!$G:$G,PlayerData!H:H,""),
_xlfn.XLOOKUP(_xlfn.CONCAT(8,"-",$A380, "-", "H"), PlayerData!$G:$G,PlayerData!H:H,""),
_xlfn.XLOOKUP(_xlfn.CONCAT(9,"-",$A380, "-", "H"), PlayerData!$G:$G,PlayerData!H:H,""),
_xlfn.XLOOKUP(_xlfn.CONCAT(10,"-",$A380, "-", "H"), PlayerData!$G:$G,PlayerData!H:H,""),
_xlfn.XLOOKUP(_xlfn.CONCAT(11,"-",$A380, "-", "H"), PlayerData!$G:$G,PlayerData!H:H,""),
_xlfn.XLOOKUP(_xlfn.CONCAT(12,"-",$A380, "-", "H"), PlayerData!$G:$G,PlayerData!H:H,""),
_xlfn.XLOOKUP(_xlfn.CONCAT(13,"-",$A380, "-", "H"), PlayerData!$G:$G,PlayerData!H:H,""),
_xlfn.XLOOKUP(_xlfn.CONCAT(14,"-",$A380, "-", "H"), PlayerData!$G:$G,PlayerData!H:H,""),
_xlfn.XLOOKUP(_xlfn.CONCAT(15,"-",$A380, "-", "H"), PlayerData!$G:$G,PlayerData!H:H,""),
_xlfn.XLOOKUP(_xlfn.CONCAT(16,"-",$A380, "-", "H"), PlayerData!$G:$G,PlayerData!H:H,""),
_xlfn.XLOOKUP(_xlfn.CONCAT(17,"-",$A380, "-", "H"), PlayerData!$G:$G,PlayerData!H:H,""),
_xlfn.XLOOKUP(_xlfn.CONCAT(18,"-",$A380, "-", "H"), PlayerData!$G:$G,PlayerData!H:H,"")))</f>
        <v>0</v>
      </c>
      <c r="F380" s="136" cm="1">
        <f t="array" ref="F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"H"), PlayerData!$G:$G,PlayerData!I:I,""),
_xlfn.XLOOKUP(_xlfn.CONCAT(1,"-",$A380, "-", "H"), PlayerData!$G:$G,PlayerData!I:I,""),
_xlfn.XLOOKUP(_xlfn.CONCAT(2,"-",$A380, "-", "H"), PlayerData!$G:$G,PlayerData!I:I,""),
_xlfn.XLOOKUP(_xlfn.CONCAT(3,"-",$A380, "-", "H"), PlayerData!$G:$G,PlayerData!I:I,""),
_xlfn.XLOOKUP(_xlfn.CONCAT(4,"-",$A380, "-", "H"), PlayerData!$G:$G,PlayerData!I:I,""),
_xlfn.XLOOKUP(_xlfn.CONCAT(5,"-",$A380, "-", "H"), PlayerData!$G:$G,PlayerData!I:I,""),
_xlfn.XLOOKUP(_xlfn.CONCAT(6,"-",$A380, "-", "H"), PlayerData!$G:$G,PlayerData!I:I,""),
_xlfn.XLOOKUP(_xlfn.CONCAT(7,"-",$A380, "-", "H"), PlayerData!$G:$G,PlayerData!I:I,""),
_xlfn.XLOOKUP(_xlfn.CONCAT(8,"-",$A380, "-", "H"), PlayerData!$G:$G,PlayerData!I:I,""),
_xlfn.XLOOKUP(_xlfn.CONCAT(9,"-",$A380, "-", "H"), PlayerData!$G:$G,PlayerData!I:I,""),
_xlfn.XLOOKUP(_xlfn.CONCAT(10,"-",$A380, "-", "H"), PlayerData!$G:$G,PlayerData!I:I,""),
_xlfn.XLOOKUP(_xlfn.CONCAT(11,"-",$A380, "-", "H"), PlayerData!$G:$G,PlayerData!I:I,""),
_xlfn.XLOOKUP(_xlfn.CONCAT(12,"-",$A380, "-", "H"), PlayerData!$G:$G,PlayerData!I:I,""),
_xlfn.XLOOKUP(_xlfn.CONCAT(13,"-",$A380, "-", "H"), PlayerData!$G:$G,PlayerData!I:I,""),
_xlfn.XLOOKUP(_xlfn.CONCAT(14,"-",$A380, "-", "H"), PlayerData!$G:$G,PlayerData!I:I,""),
_xlfn.XLOOKUP(_xlfn.CONCAT(15,"-",$A380, "-", "H"), PlayerData!$G:$G,PlayerData!I:I,""),
_xlfn.XLOOKUP(_xlfn.CONCAT(16,"-",$A380, "-", "H"), PlayerData!$G:$G,PlayerData!I:I,""),
_xlfn.XLOOKUP(_xlfn.CONCAT(17,"-",$A380, "-", "H"), PlayerData!$G:$G,PlayerData!I:I,""),
_xlfn.XLOOKUP(_xlfn.CONCAT(18,"-",$A380, "-", "H"), PlayerData!$G:$G,PlayerData!I:I,"")))</f>
        <v>0</v>
      </c>
      <c r="G380" s="90" cm="1">
        <f t="array" ref="G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"H"), PlayerData!$G:$G,PlayerData!L:L,""),
_xlfn.XLOOKUP(_xlfn.CONCAT(1,"-",$A380, "-", "H"), PlayerData!$G:$G,PlayerData!L:L,""),
_xlfn.XLOOKUP(_xlfn.CONCAT(2,"-",$A380, "-", "H"), PlayerData!$G:$G,PlayerData!L:L,""),
_xlfn.XLOOKUP(_xlfn.CONCAT(3,"-",$A380, "-", "H"), PlayerData!$G:$G,PlayerData!L:L,""),
_xlfn.XLOOKUP(_xlfn.CONCAT(4,"-",$A380, "-", "H"), PlayerData!$G:$G,PlayerData!L:L,""),
_xlfn.XLOOKUP(_xlfn.CONCAT(5,"-",$A380, "-", "H"), PlayerData!$G:$G,PlayerData!L:L,""),
_xlfn.XLOOKUP(_xlfn.CONCAT(6,"-",$A380, "-", "H"), PlayerData!$G:$G,PlayerData!L:L,""),
_xlfn.XLOOKUP(_xlfn.CONCAT(7,"-",$A380, "-", "H"), PlayerData!$G:$G,PlayerData!L:L,""),
_xlfn.XLOOKUP(_xlfn.CONCAT(8,"-",$A380, "-", "H"), PlayerData!$G:$G,PlayerData!L:L,""),
_xlfn.XLOOKUP(_xlfn.CONCAT(9,"-",$A380, "-", "H"), PlayerData!$G:$G,PlayerData!L:L,""),
_xlfn.XLOOKUP(_xlfn.CONCAT(10,"-",$A380, "-", "H"), PlayerData!$G:$G,PlayerData!L:L,""),
_xlfn.XLOOKUP(_xlfn.CONCAT(11,"-",$A380, "-", "H"), PlayerData!$G:$G,PlayerData!L:L,""),
_xlfn.XLOOKUP(_xlfn.CONCAT(12,"-",$A380, "-", "H"), PlayerData!$G:$G,PlayerData!L:L,""),
_xlfn.XLOOKUP(_xlfn.CONCAT(13,"-",$A380, "-", "H"), PlayerData!$G:$G,PlayerData!L:L,""),
_xlfn.XLOOKUP(_xlfn.CONCAT(14,"-",$A380, "-", "H"), PlayerData!$G:$G,PlayerData!L:L,""),
_xlfn.XLOOKUP(_xlfn.CONCAT(15,"-",$A380, "-", "H"), PlayerData!$G:$G,PlayerData!L:L,""),
_xlfn.XLOOKUP(_xlfn.CONCAT(16,"-",$A380, "-", "H"), PlayerData!$G:$G,PlayerData!L:L,""),
_xlfn.XLOOKUP(_xlfn.CONCAT(17,"-",$A380, "-", "H"), PlayerData!$G:$G,PlayerData!L:L,""),
_xlfn.XLOOKUP(_xlfn.CONCAT(18,"-",$A380, "-", "H"), PlayerData!$G:$G,PlayerData!L:L,"")))</f>
        <v>0</v>
      </c>
      <c r="H380" s="132">
        <f t="shared" si="32"/>
        <v>0</v>
      </c>
      <c r="I380" s="132">
        <f t="shared" si="33"/>
        <v>0</v>
      </c>
      <c r="J380" s="72">
        <f t="shared" si="34"/>
        <v>0</v>
      </c>
      <c r="K380" s="138" cm="1">
        <f t="array" ref="K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"A"), PlayerData!$M:$M,PlayerData!N:N,""),
_xlfn.XLOOKUP(_xlfn.CONCAT(1,"-",$A380, "-", "A"), PlayerData!$M:$M,PlayerData!N:N,""),
_xlfn.XLOOKUP(_xlfn.CONCAT(2,"-",$A380, "-", "A"), PlayerData!$M:$M,PlayerData!N:N,""),
_xlfn.XLOOKUP(_xlfn.CONCAT(3,"-",$A380, "-", "A"), PlayerData!$M:$M,PlayerData!N:N,""),
_xlfn.XLOOKUP(_xlfn.CONCAT(4,"-",$A380, "-", "A"), PlayerData!$M:$M,PlayerData!N:N,""),
_xlfn.XLOOKUP(_xlfn.CONCAT(5,"-",$A380, "-", "A"), PlayerData!$M:$M,PlayerData!N:N,""),
_xlfn.XLOOKUP(_xlfn.CONCAT(6,"-",$A380, "-", "A"), PlayerData!$M:$M,PlayerData!N:N,""),
_xlfn.XLOOKUP(_xlfn.CONCAT(7,"-",$A380, "-", "A"), PlayerData!$M:$M,PlayerData!N:N,""),
_xlfn.XLOOKUP(_xlfn.CONCAT(8,"-",$A380, "-", "A"), PlayerData!$M:$M,PlayerData!N:N,""),
_xlfn.XLOOKUP(_xlfn.CONCAT(9,"-",$A380, "-", "A"), PlayerData!$M:$M,PlayerData!N:N,""),
_xlfn.XLOOKUP(_xlfn.CONCAT(10,"-",$A380, "-", "A"), PlayerData!$M:$M,PlayerData!N:N,""),
_xlfn.XLOOKUP(_xlfn.CONCAT(11,"-",$A380, "-", "A"), PlayerData!$M:$M,PlayerData!N:N,""),
_xlfn.XLOOKUP(_xlfn.CONCAT(12,"-",$A380, "-", "A"), PlayerData!$M:$M,PlayerData!N:N,""),
_xlfn.XLOOKUP(_xlfn.CONCAT(13,"-",$A380, "-", "A"), PlayerData!$M:$M,PlayerData!N:N,""),
_xlfn.XLOOKUP(_xlfn.CONCAT(14,"-",$A380, "-", "A"), PlayerData!$M:$M,PlayerData!N:N,""),
_xlfn.XLOOKUP(_xlfn.CONCAT(15,"-",$A380, "-", "A"), PlayerData!$M:$M,PlayerData!N:N,""),
_xlfn.XLOOKUP(_xlfn.CONCAT(16,"-",$A380, "-", "A"), PlayerData!$M:$M,PlayerData!N:N,""),
_xlfn.XLOOKUP(_xlfn.CONCAT(17,"-",$A380, "-", "A"), PlayerData!$M:$M,PlayerData!N:N,""),
_xlfn.XLOOKUP(_xlfn.CONCAT(18,"-",$A380, "-", "A"), PlayerData!$M:$M,PlayerData!N:N,"")))</f>
        <v>0</v>
      </c>
      <c r="L380" s="138" cm="1">
        <f t="array" ref="L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"A"), PlayerData!$M:$M,PlayerData!O:O,""),
_xlfn.XLOOKUP(_xlfn.CONCAT(1,"-",$A380, "-", "A"), PlayerData!$M:$M,PlayerData!O:O,""),
_xlfn.XLOOKUP(_xlfn.CONCAT(2,"-",$A380, "-", "A"), PlayerData!$M:$M,PlayerData!O:O,""),
_xlfn.XLOOKUP(_xlfn.CONCAT(3,"-",$A380, "-", "A"), PlayerData!$M:$M,PlayerData!O:O,""),
_xlfn.XLOOKUP(_xlfn.CONCAT(4,"-",$A380, "-", "A"), PlayerData!$M:$M,PlayerData!O:O,""),
_xlfn.XLOOKUP(_xlfn.CONCAT(5,"-",$A380, "-", "A"), PlayerData!$M:$M,PlayerData!O:O,""),
_xlfn.XLOOKUP(_xlfn.CONCAT(6,"-",$A380, "-", "A"), PlayerData!$M:$M,PlayerData!O:O,""),
_xlfn.XLOOKUP(_xlfn.CONCAT(7,"-",$A380, "-", "A"), PlayerData!$M:$M,PlayerData!O:O,""),
_xlfn.XLOOKUP(_xlfn.CONCAT(8,"-",$A380, "-", "A"), PlayerData!$M:$M,PlayerData!O:O,""),
_xlfn.XLOOKUP(_xlfn.CONCAT(9,"-",$A380, "-", "A"), PlayerData!$M:$M,PlayerData!O:O,""),
_xlfn.XLOOKUP(_xlfn.CONCAT(10,"-",$A380, "-", "A"), PlayerData!$M:$M,PlayerData!O:O,""),
_xlfn.XLOOKUP(_xlfn.CONCAT(11,"-",$A380, "-", "A"), PlayerData!$M:$M,PlayerData!O:O,""),
_xlfn.XLOOKUP(_xlfn.CONCAT(12,"-",$A380, "-", "A"), PlayerData!$M:$M,PlayerData!O:O,""),
_xlfn.XLOOKUP(_xlfn.CONCAT(13,"-",$A380, "-", "A"), PlayerData!$M:$M,PlayerData!O:O,""),
_xlfn.XLOOKUP(_xlfn.CONCAT(14,"-",$A380, "-", "A"), PlayerData!$M:$M,PlayerData!O:O,""),
_xlfn.XLOOKUP(_xlfn.CONCAT(15,"-",$A380, "-", "A"), PlayerData!$M:$M,PlayerData!O:O,""),
_xlfn.XLOOKUP(_xlfn.CONCAT(16,"-",$A380, "-", "A"), PlayerData!$M:$M,PlayerData!O:O,""),
_xlfn.XLOOKUP(_xlfn.CONCAT(17,"-",$A380, "-", "A"), PlayerData!$M:$M,PlayerData!O:O,""),
_xlfn.XLOOKUP(_xlfn.CONCAT(18,"-",$A380, "-", "A"), PlayerData!$M:$M,PlayerData!O:O,"")))</f>
        <v>0</v>
      </c>
      <c r="M380" s="96" cm="1">
        <f t="array" ref="M38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_xlfn.XLOOKUP(_xlfn.CONCAT(0,"-",$A380, "-", "A"), PlayerData!$M:$M,PlayerData!R:R,""),
_xlfn.XLOOKUP(_xlfn.CONCAT(1,"-",$A380, "-", "A"), PlayerData!$M:$M,PlayerData!R:R,""),
_xlfn.XLOOKUP(_xlfn.CONCAT(2,"-",$A380, "-", "A"), PlayerData!$M:$M,PlayerData!R:R,""),
_xlfn.XLOOKUP(_xlfn.CONCAT(3,"-",$A380, "-", "A"), PlayerData!$M:$M,PlayerData!R:R,""),
_xlfn.XLOOKUP(_xlfn.CONCAT(4,"-",$A380, "-", "A"), PlayerData!$M:$M,PlayerData!R:R,""),
_xlfn.XLOOKUP(_xlfn.CONCAT(5,"-",$A380, "-", "A"), PlayerData!$M:$M,PlayerData!R:R,""),
_xlfn.XLOOKUP(_xlfn.CONCAT(6,"-",$A380, "-", "A"), PlayerData!$M:$M,PlayerData!R:R,""),
_xlfn.XLOOKUP(_xlfn.CONCAT(7,"-",$A380, "-", "A"), PlayerData!$M:$M,PlayerData!R:R,""),
_xlfn.XLOOKUP(_xlfn.CONCAT(8,"-",$A380, "-", "A"), PlayerData!$M:$M,PlayerData!R:R,""),
_xlfn.XLOOKUP(_xlfn.CONCAT(9,"-",$A380, "-", "A"), PlayerData!$M:$M,PlayerData!R:R,""),
_xlfn.XLOOKUP(_xlfn.CONCAT(10,"-",$A380, "-", "A"), PlayerData!$M:$M,PlayerData!R:R,""),
_xlfn.XLOOKUP(_xlfn.CONCAT(11,"-",$A380, "-", "A"), PlayerData!$M:$M,PlayerData!R:R,""),
_xlfn.XLOOKUP(_xlfn.CONCAT(12,"-",$A380, "-", "A"), PlayerData!$M:$M,PlayerData!R:R,""),
_xlfn.XLOOKUP(_xlfn.CONCAT(13,"-",$A380, "-", "A"), PlayerData!$M:$M,PlayerData!R:R,""),
_xlfn.XLOOKUP(_xlfn.CONCAT(14,"-",$A380, "-", "A"), PlayerData!$M:$M,PlayerData!R:R,""),
_xlfn.XLOOKUP(_xlfn.CONCAT(15,"-",$A380, "-", "A"), PlayerData!$M:$M,PlayerData!R:R,""),
_xlfn.XLOOKUP(_xlfn.CONCAT(16,"-",$A380, "-", "A"), PlayerData!$M:$M,PlayerData!R:R,""),
_xlfn.XLOOKUP(_xlfn.CONCAT(17,"-",$A380, "-", "A"), PlayerData!$M:$M,PlayerData!R:R,""),
_xlfn.XLOOKUP(_xlfn.CONCAT(18,"-",$A380, "-", "A"), PlayerData!$M:$M,PlayerData!R:R,"")))</f>
        <v>0.25</v>
      </c>
      <c r="N380" s="134">
        <f t="shared" si="35"/>
        <v>0</v>
      </c>
      <c r="O380" s="134">
        <f t="shared" si="36"/>
        <v>0</v>
      </c>
      <c r="P380" s="73">
        <f t="shared" si="37"/>
        <v>3.3692722371967658</v>
      </c>
      <c r="Q380" s="132" cm="1">
        <f t="array" ref="Q380">IF(OR($A380=Solver!$T$12:$T$201),0,SUMPRODUCT($H380:$J380,$T$4:$V$4))</f>
        <v>0</v>
      </c>
      <c r="R380" s="73" cm="1">
        <f t="array" ref="R380">IF(OR($A380=Solver!$T$12:$T$201),0, SUMPRODUCT($N380:$P380, $T$4:$V$4))</f>
        <v>3.3692722371967658</v>
      </c>
    </row>
    <row r="381" spans="1:18">
      <c r="A381" s="55">
        <v>379</v>
      </c>
      <c r="B381" s="55" t="str">
        <f>_xlfn.XLOOKUP($A381, PlayerData!$B$3:$B$394, PlayerData!C$3:C$394)</f>
        <v>LIV</v>
      </c>
      <c r="C381" s="55" t="str">
        <f>_xlfn.XLOOKUP($A381, PlayerData!$B$3:$B$394, PlayerData!D$3:D$394)</f>
        <v>D</v>
      </c>
      <c r="D381" s="31" t="str">
        <f>_xlfn.XLOOKUP($A381, PlayerData!$B$3:$B$394, PlayerData!E$3:E$394)</f>
        <v>Lovren</v>
      </c>
      <c r="E381" s="136" cm="1">
        <f t="array" ref="E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"H"), PlayerData!$G:$G,PlayerData!H:H,""),
_xlfn.XLOOKUP(_xlfn.CONCAT(1,"-",$A381, "-", "H"), PlayerData!$G:$G,PlayerData!H:H,""),
_xlfn.XLOOKUP(_xlfn.CONCAT(2,"-",$A381, "-", "H"), PlayerData!$G:$G,PlayerData!H:H,""),
_xlfn.XLOOKUP(_xlfn.CONCAT(3,"-",$A381, "-", "H"), PlayerData!$G:$G,PlayerData!H:H,""),
_xlfn.XLOOKUP(_xlfn.CONCAT(4,"-",$A381, "-", "H"), PlayerData!$G:$G,PlayerData!H:H,""),
_xlfn.XLOOKUP(_xlfn.CONCAT(5,"-",$A381, "-", "H"), PlayerData!$G:$G,PlayerData!H:H,""),
_xlfn.XLOOKUP(_xlfn.CONCAT(6,"-",$A381, "-", "H"), PlayerData!$G:$G,PlayerData!H:H,""),
_xlfn.XLOOKUP(_xlfn.CONCAT(7,"-",$A381, "-", "H"), PlayerData!$G:$G,PlayerData!H:H,""),
_xlfn.XLOOKUP(_xlfn.CONCAT(8,"-",$A381, "-", "H"), PlayerData!$G:$G,PlayerData!H:H,""),
_xlfn.XLOOKUP(_xlfn.CONCAT(9,"-",$A381, "-", "H"), PlayerData!$G:$G,PlayerData!H:H,""),
_xlfn.XLOOKUP(_xlfn.CONCAT(10,"-",$A381, "-", "H"), PlayerData!$G:$G,PlayerData!H:H,""),
_xlfn.XLOOKUP(_xlfn.CONCAT(11,"-",$A381, "-", "H"), PlayerData!$G:$G,PlayerData!H:H,""),
_xlfn.XLOOKUP(_xlfn.CONCAT(12,"-",$A381, "-", "H"), PlayerData!$G:$G,PlayerData!H:H,""),
_xlfn.XLOOKUP(_xlfn.CONCAT(13,"-",$A381, "-", "H"), PlayerData!$G:$G,PlayerData!H:H,""),
_xlfn.XLOOKUP(_xlfn.CONCAT(14,"-",$A381, "-", "H"), PlayerData!$G:$G,PlayerData!H:H,""),
_xlfn.XLOOKUP(_xlfn.CONCAT(15,"-",$A381, "-", "H"), PlayerData!$G:$G,PlayerData!H:H,""),
_xlfn.XLOOKUP(_xlfn.CONCAT(16,"-",$A381, "-", "H"), PlayerData!$G:$G,PlayerData!H:H,""),
_xlfn.XLOOKUP(_xlfn.CONCAT(17,"-",$A381, "-", "H"), PlayerData!$G:$G,PlayerData!H:H,""),
_xlfn.XLOOKUP(_xlfn.CONCAT(18,"-",$A381, "-", "H"), PlayerData!$G:$G,PlayerData!H:H,"")))</f>
        <v>0</v>
      </c>
      <c r="F381" s="136" cm="1">
        <f t="array" ref="F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"H"), PlayerData!$G:$G,PlayerData!I:I,""),
_xlfn.XLOOKUP(_xlfn.CONCAT(1,"-",$A381, "-", "H"), PlayerData!$G:$G,PlayerData!I:I,""),
_xlfn.XLOOKUP(_xlfn.CONCAT(2,"-",$A381, "-", "H"), PlayerData!$G:$G,PlayerData!I:I,""),
_xlfn.XLOOKUP(_xlfn.CONCAT(3,"-",$A381, "-", "H"), PlayerData!$G:$G,PlayerData!I:I,""),
_xlfn.XLOOKUP(_xlfn.CONCAT(4,"-",$A381, "-", "H"), PlayerData!$G:$G,PlayerData!I:I,""),
_xlfn.XLOOKUP(_xlfn.CONCAT(5,"-",$A381, "-", "H"), PlayerData!$G:$G,PlayerData!I:I,""),
_xlfn.XLOOKUP(_xlfn.CONCAT(6,"-",$A381, "-", "H"), PlayerData!$G:$G,PlayerData!I:I,""),
_xlfn.XLOOKUP(_xlfn.CONCAT(7,"-",$A381, "-", "H"), PlayerData!$G:$G,PlayerData!I:I,""),
_xlfn.XLOOKUP(_xlfn.CONCAT(8,"-",$A381, "-", "H"), PlayerData!$G:$G,PlayerData!I:I,""),
_xlfn.XLOOKUP(_xlfn.CONCAT(9,"-",$A381, "-", "H"), PlayerData!$G:$G,PlayerData!I:I,""),
_xlfn.XLOOKUP(_xlfn.CONCAT(10,"-",$A381, "-", "H"), PlayerData!$G:$G,PlayerData!I:I,""),
_xlfn.XLOOKUP(_xlfn.CONCAT(11,"-",$A381, "-", "H"), PlayerData!$G:$G,PlayerData!I:I,""),
_xlfn.XLOOKUP(_xlfn.CONCAT(12,"-",$A381, "-", "H"), PlayerData!$G:$G,PlayerData!I:I,""),
_xlfn.XLOOKUP(_xlfn.CONCAT(13,"-",$A381, "-", "H"), PlayerData!$G:$G,PlayerData!I:I,""),
_xlfn.XLOOKUP(_xlfn.CONCAT(14,"-",$A381, "-", "H"), PlayerData!$G:$G,PlayerData!I:I,""),
_xlfn.XLOOKUP(_xlfn.CONCAT(15,"-",$A381, "-", "H"), PlayerData!$G:$G,PlayerData!I:I,""),
_xlfn.XLOOKUP(_xlfn.CONCAT(16,"-",$A381, "-", "H"), PlayerData!$G:$G,PlayerData!I:I,""),
_xlfn.XLOOKUP(_xlfn.CONCAT(17,"-",$A381, "-", "H"), PlayerData!$G:$G,PlayerData!I:I,""),
_xlfn.XLOOKUP(_xlfn.CONCAT(18,"-",$A381, "-", "H"), PlayerData!$G:$G,PlayerData!I:I,"")))</f>
        <v>0</v>
      </c>
      <c r="G381" s="90" cm="1">
        <f t="array" ref="G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"H"), PlayerData!$G:$G,PlayerData!L:L,""),
_xlfn.XLOOKUP(_xlfn.CONCAT(1,"-",$A381, "-", "H"), PlayerData!$G:$G,PlayerData!L:L,""),
_xlfn.XLOOKUP(_xlfn.CONCAT(2,"-",$A381, "-", "H"), PlayerData!$G:$G,PlayerData!L:L,""),
_xlfn.XLOOKUP(_xlfn.CONCAT(3,"-",$A381, "-", "H"), PlayerData!$G:$G,PlayerData!L:L,""),
_xlfn.XLOOKUP(_xlfn.CONCAT(4,"-",$A381, "-", "H"), PlayerData!$G:$G,PlayerData!L:L,""),
_xlfn.XLOOKUP(_xlfn.CONCAT(5,"-",$A381, "-", "H"), PlayerData!$G:$G,PlayerData!L:L,""),
_xlfn.XLOOKUP(_xlfn.CONCAT(6,"-",$A381, "-", "H"), PlayerData!$G:$G,PlayerData!L:L,""),
_xlfn.XLOOKUP(_xlfn.CONCAT(7,"-",$A381, "-", "H"), PlayerData!$G:$G,PlayerData!L:L,""),
_xlfn.XLOOKUP(_xlfn.CONCAT(8,"-",$A381, "-", "H"), PlayerData!$G:$G,PlayerData!L:L,""),
_xlfn.XLOOKUP(_xlfn.CONCAT(9,"-",$A381, "-", "H"), PlayerData!$G:$G,PlayerData!L:L,""),
_xlfn.XLOOKUP(_xlfn.CONCAT(10,"-",$A381, "-", "H"), PlayerData!$G:$G,PlayerData!L:L,""),
_xlfn.XLOOKUP(_xlfn.CONCAT(11,"-",$A381, "-", "H"), PlayerData!$G:$G,PlayerData!L:L,""),
_xlfn.XLOOKUP(_xlfn.CONCAT(12,"-",$A381, "-", "H"), PlayerData!$G:$G,PlayerData!L:L,""),
_xlfn.XLOOKUP(_xlfn.CONCAT(13,"-",$A381, "-", "H"), PlayerData!$G:$G,PlayerData!L:L,""),
_xlfn.XLOOKUP(_xlfn.CONCAT(14,"-",$A381, "-", "H"), PlayerData!$G:$G,PlayerData!L:L,""),
_xlfn.XLOOKUP(_xlfn.CONCAT(15,"-",$A381, "-", "H"), PlayerData!$G:$G,PlayerData!L:L,""),
_xlfn.XLOOKUP(_xlfn.CONCAT(16,"-",$A381, "-", "H"), PlayerData!$G:$G,PlayerData!L:L,""),
_xlfn.XLOOKUP(_xlfn.CONCAT(17,"-",$A381, "-", "H"), PlayerData!$G:$G,PlayerData!L:L,""),
_xlfn.XLOOKUP(_xlfn.CONCAT(18,"-",$A381, "-", "H"), PlayerData!$G:$G,PlayerData!L:L,"")))</f>
        <v>0</v>
      </c>
      <c r="H381" s="132">
        <f t="shared" si="32"/>
        <v>0</v>
      </c>
      <c r="I381" s="132">
        <f t="shared" si="33"/>
        <v>0</v>
      </c>
      <c r="J381" s="72">
        <f t="shared" si="34"/>
        <v>0</v>
      </c>
      <c r="K381" s="138" cm="1">
        <f t="array" ref="K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"A"), PlayerData!$M:$M,PlayerData!N:N,""),
_xlfn.XLOOKUP(_xlfn.CONCAT(1,"-",$A381, "-", "A"), PlayerData!$M:$M,PlayerData!N:N,""),
_xlfn.XLOOKUP(_xlfn.CONCAT(2,"-",$A381, "-", "A"), PlayerData!$M:$M,PlayerData!N:N,""),
_xlfn.XLOOKUP(_xlfn.CONCAT(3,"-",$A381, "-", "A"), PlayerData!$M:$M,PlayerData!N:N,""),
_xlfn.XLOOKUP(_xlfn.CONCAT(4,"-",$A381, "-", "A"), PlayerData!$M:$M,PlayerData!N:N,""),
_xlfn.XLOOKUP(_xlfn.CONCAT(5,"-",$A381, "-", "A"), PlayerData!$M:$M,PlayerData!N:N,""),
_xlfn.XLOOKUP(_xlfn.CONCAT(6,"-",$A381, "-", "A"), PlayerData!$M:$M,PlayerData!N:N,""),
_xlfn.XLOOKUP(_xlfn.CONCAT(7,"-",$A381, "-", "A"), PlayerData!$M:$M,PlayerData!N:N,""),
_xlfn.XLOOKUP(_xlfn.CONCAT(8,"-",$A381, "-", "A"), PlayerData!$M:$M,PlayerData!N:N,""),
_xlfn.XLOOKUP(_xlfn.CONCAT(9,"-",$A381, "-", "A"), PlayerData!$M:$M,PlayerData!N:N,""),
_xlfn.XLOOKUP(_xlfn.CONCAT(10,"-",$A381, "-", "A"), PlayerData!$M:$M,PlayerData!N:N,""),
_xlfn.XLOOKUP(_xlfn.CONCAT(11,"-",$A381, "-", "A"), PlayerData!$M:$M,PlayerData!N:N,""),
_xlfn.XLOOKUP(_xlfn.CONCAT(12,"-",$A381, "-", "A"), PlayerData!$M:$M,PlayerData!N:N,""),
_xlfn.XLOOKUP(_xlfn.CONCAT(13,"-",$A381, "-", "A"), PlayerData!$M:$M,PlayerData!N:N,""),
_xlfn.XLOOKUP(_xlfn.CONCAT(14,"-",$A381, "-", "A"), PlayerData!$M:$M,PlayerData!N:N,""),
_xlfn.XLOOKUP(_xlfn.CONCAT(15,"-",$A381, "-", "A"), PlayerData!$M:$M,PlayerData!N:N,""),
_xlfn.XLOOKUP(_xlfn.CONCAT(16,"-",$A381, "-", "A"), PlayerData!$M:$M,PlayerData!N:N,""),
_xlfn.XLOOKUP(_xlfn.CONCAT(17,"-",$A381, "-", "A"), PlayerData!$M:$M,PlayerData!N:N,""),
_xlfn.XLOOKUP(_xlfn.CONCAT(18,"-",$A381, "-", "A"), PlayerData!$M:$M,PlayerData!N:N,"")))</f>
        <v>0</v>
      </c>
      <c r="L381" s="138" cm="1">
        <f t="array" ref="L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"A"), PlayerData!$M:$M,PlayerData!O:O,""),
_xlfn.XLOOKUP(_xlfn.CONCAT(1,"-",$A381, "-", "A"), PlayerData!$M:$M,PlayerData!O:O,""),
_xlfn.XLOOKUP(_xlfn.CONCAT(2,"-",$A381, "-", "A"), PlayerData!$M:$M,PlayerData!O:O,""),
_xlfn.XLOOKUP(_xlfn.CONCAT(3,"-",$A381, "-", "A"), PlayerData!$M:$M,PlayerData!O:O,""),
_xlfn.XLOOKUP(_xlfn.CONCAT(4,"-",$A381, "-", "A"), PlayerData!$M:$M,PlayerData!O:O,""),
_xlfn.XLOOKUP(_xlfn.CONCAT(5,"-",$A381, "-", "A"), PlayerData!$M:$M,PlayerData!O:O,""),
_xlfn.XLOOKUP(_xlfn.CONCAT(6,"-",$A381, "-", "A"), PlayerData!$M:$M,PlayerData!O:O,""),
_xlfn.XLOOKUP(_xlfn.CONCAT(7,"-",$A381, "-", "A"), PlayerData!$M:$M,PlayerData!O:O,""),
_xlfn.XLOOKUP(_xlfn.CONCAT(8,"-",$A381, "-", "A"), PlayerData!$M:$M,PlayerData!O:O,""),
_xlfn.XLOOKUP(_xlfn.CONCAT(9,"-",$A381, "-", "A"), PlayerData!$M:$M,PlayerData!O:O,""),
_xlfn.XLOOKUP(_xlfn.CONCAT(10,"-",$A381, "-", "A"), PlayerData!$M:$M,PlayerData!O:O,""),
_xlfn.XLOOKUP(_xlfn.CONCAT(11,"-",$A381, "-", "A"), PlayerData!$M:$M,PlayerData!O:O,""),
_xlfn.XLOOKUP(_xlfn.CONCAT(12,"-",$A381, "-", "A"), PlayerData!$M:$M,PlayerData!O:O,""),
_xlfn.XLOOKUP(_xlfn.CONCAT(13,"-",$A381, "-", "A"), PlayerData!$M:$M,PlayerData!O:O,""),
_xlfn.XLOOKUP(_xlfn.CONCAT(14,"-",$A381, "-", "A"), PlayerData!$M:$M,PlayerData!O:O,""),
_xlfn.XLOOKUP(_xlfn.CONCAT(15,"-",$A381, "-", "A"), PlayerData!$M:$M,PlayerData!O:O,""),
_xlfn.XLOOKUP(_xlfn.CONCAT(16,"-",$A381, "-", "A"), PlayerData!$M:$M,PlayerData!O:O,""),
_xlfn.XLOOKUP(_xlfn.CONCAT(17,"-",$A381, "-", "A"), PlayerData!$M:$M,PlayerData!O:O,""),
_xlfn.XLOOKUP(_xlfn.CONCAT(18,"-",$A381, "-", "A"), PlayerData!$M:$M,PlayerData!O:O,"")))</f>
        <v>0</v>
      </c>
      <c r="M381" s="96" cm="1">
        <f t="array" ref="M38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_xlfn.XLOOKUP(_xlfn.CONCAT(0,"-",$A381, "-", "A"), PlayerData!$M:$M,PlayerData!R:R,""),
_xlfn.XLOOKUP(_xlfn.CONCAT(1,"-",$A381, "-", "A"), PlayerData!$M:$M,PlayerData!R:R,""),
_xlfn.XLOOKUP(_xlfn.CONCAT(2,"-",$A381, "-", "A"), PlayerData!$M:$M,PlayerData!R:R,""),
_xlfn.XLOOKUP(_xlfn.CONCAT(3,"-",$A381, "-", "A"), PlayerData!$M:$M,PlayerData!R:R,""),
_xlfn.XLOOKUP(_xlfn.CONCAT(4,"-",$A381, "-", "A"), PlayerData!$M:$M,PlayerData!R:R,""),
_xlfn.XLOOKUP(_xlfn.CONCAT(5,"-",$A381, "-", "A"), PlayerData!$M:$M,PlayerData!R:R,""),
_xlfn.XLOOKUP(_xlfn.CONCAT(6,"-",$A381, "-", "A"), PlayerData!$M:$M,PlayerData!R:R,""),
_xlfn.XLOOKUP(_xlfn.CONCAT(7,"-",$A381, "-", "A"), PlayerData!$M:$M,PlayerData!R:R,""),
_xlfn.XLOOKUP(_xlfn.CONCAT(8,"-",$A381, "-", "A"), PlayerData!$M:$M,PlayerData!R:R,""),
_xlfn.XLOOKUP(_xlfn.CONCAT(9,"-",$A381, "-", "A"), PlayerData!$M:$M,PlayerData!R:R,""),
_xlfn.XLOOKUP(_xlfn.CONCAT(10,"-",$A381, "-", "A"), PlayerData!$M:$M,PlayerData!R:R,""),
_xlfn.XLOOKUP(_xlfn.CONCAT(11,"-",$A381, "-", "A"), PlayerData!$M:$M,PlayerData!R:R,""),
_xlfn.XLOOKUP(_xlfn.CONCAT(12,"-",$A381, "-", "A"), PlayerData!$M:$M,PlayerData!R:R,""),
_xlfn.XLOOKUP(_xlfn.CONCAT(13,"-",$A381, "-", "A"), PlayerData!$M:$M,PlayerData!R:R,""),
_xlfn.XLOOKUP(_xlfn.CONCAT(14,"-",$A381, "-", "A"), PlayerData!$M:$M,PlayerData!R:R,""),
_xlfn.XLOOKUP(_xlfn.CONCAT(15,"-",$A381, "-", "A"), PlayerData!$M:$M,PlayerData!R:R,""),
_xlfn.XLOOKUP(_xlfn.CONCAT(16,"-",$A381, "-", "A"), PlayerData!$M:$M,PlayerData!R:R,""),
_xlfn.XLOOKUP(_xlfn.CONCAT(17,"-",$A381, "-", "A"), PlayerData!$M:$M,PlayerData!R:R,""),
_xlfn.XLOOKUP(_xlfn.CONCAT(18,"-",$A381, "-", "A"), PlayerData!$M:$M,PlayerData!R:R,"")))</f>
        <v>0</v>
      </c>
      <c r="N381" s="134">
        <f t="shared" si="35"/>
        <v>0</v>
      </c>
      <c r="O381" s="134">
        <f t="shared" si="36"/>
        <v>0</v>
      </c>
      <c r="P381" s="73">
        <f t="shared" si="37"/>
        <v>0</v>
      </c>
      <c r="Q381" s="132" cm="1">
        <f t="array" ref="Q381">IF(OR($A381=Solver!$T$12:$T$201),0,SUMPRODUCT($H381:$J381,$T$4:$V$4))</f>
        <v>0</v>
      </c>
      <c r="R381" s="73" cm="1">
        <f t="array" ref="R381">IF(OR($A381=Solver!$T$12:$T$201),0, SUMPRODUCT($N381:$P381, $T$4:$V$4))</f>
        <v>0</v>
      </c>
    </row>
    <row r="382" spans="1:18">
      <c r="A382" s="55">
        <v>380</v>
      </c>
      <c r="B382" s="55" t="str">
        <f>_xlfn.XLOOKUP($A382, PlayerData!$B$3:$B$394, PlayerData!C$3:C$394)</f>
        <v>LIV</v>
      </c>
      <c r="C382" s="55" t="str">
        <f>_xlfn.XLOOKUP($A382, PlayerData!$B$3:$B$394, PlayerData!D$3:D$394)</f>
        <v>D</v>
      </c>
      <c r="D382" s="31" t="str">
        <f>_xlfn.XLOOKUP($A382, PlayerData!$B$3:$B$394, PlayerData!E$3:E$394)</f>
        <v>Matip</v>
      </c>
      <c r="E382" s="136" cm="1">
        <f t="array" ref="E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"H"), PlayerData!$G:$G,PlayerData!H:H,""),
_xlfn.XLOOKUP(_xlfn.CONCAT(1,"-",$A382, "-", "H"), PlayerData!$G:$G,PlayerData!H:H,""),
_xlfn.XLOOKUP(_xlfn.CONCAT(2,"-",$A382, "-", "H"), PlayerData!$G:$G,PlayerData!H:H,""),
_xlfn.XLOOKUP(_xlfn.CONCAT(3,"-",$A382, "-", "H"), PlayerData!$G:$G,PlayerData!H:H,""),
_xlfn.XLOOKUP(_xlfn.CONCAT(4,"-",$A382, "-", "H"), PlayerData!$G:$G,PlayerData!H:H,""),
_xlfn.XLOOKUP(_xlfn.CONCAT(5,"-",$A382, "-", "H"), PlayerData!$G:$G,PlayerData!H:H,""),
_xlfn.XLOOKUP(_xlfn.CONCAT(6,"-",$A382, "-", "H"), PlayerData!$G:$G,PlayerData!H:H,""),
_xlfn.XLOOKUP(_xlfn.CONCAT(7,"-",$A382, "-", "H"), PlayerData!$G:$G,PlayerData!H:H,""),
_xlfn.XLOOKUP(_xlfn.CONCAT(8,"-",$A382, "-", "H"), PlayerData!$G:$G,PlayerData!H:H,""),
_xlfn.XLOOKUP(_xlfn.CONCAT(9,"-",$A382, "-", "H"), PlayerData!$G:$G,PlayerData!H:H,""),
_xlfn.XLOOKUP(_xlfn.CONCAT(10,"-",$A382, "-", "H"), PlayerData!$G:$G,PlayerData!H:H,""),
_xlfn.XLOOKUP(_xlfn.CONCAT(11,"-",$A382, "-", "H"), PlayerData!$G:$G,PlayerData!H:H,""),
_xlfn.XLOOKUP(_xlfn.CONCAT(12,"-",$A382, "-", "H"), PlayerData!$G:$G,PlayerData!H:H,""),
_xlfn.XLOOKUP(_xlfn.CONCAT(13,"-",$A382, "-", "H"), PlayerData!$G:$G,PlayerData!H:H,""),
_xlfn.XLOOKUP(_xlfn.CONCAT(14,"-",$A382, "-", "H"), PlayerData!$G:$G,PlayerData!H:H,""),
_xlfn.XLOOKUP(_xlfn.CONCAT(15,"-",$A382, "-", "H"), PlayerData!$G:$G,PlayerData!H:H,""),
_xlfn.XLOOKUP(_xlfn.CONCAT(16,"-",$A382, "-", "H"), PlayerData!$G:$G,PlayerData!H:H,""),
_xlfn.XLOOKUP(_xlfn.CONCAT(17,"-",$A382, "-", "H"), PlayerData!$G:$G,PlayerData!H:H,""),
_xlfn.XLOOKUP(_xlfn.CONCAT(18,"-",$A382, "-", "H"), PlayerData!$G:$G,PlayerData!H:H,"")))</f>
        <v>0</v>
      </c>
      <c r="F382" s="136" cm="1">
        <f t="array" ref="F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"H"), PlayerData!$G:$G,PlayerData!I:I,""),
_xlfn.XLOOKUP(_xlfn.CONCAT(1,"-",$A382, "-", "H"), PlayerData!$G:$G,PlayerData!I:I,""),
_xlfn.XLOOKUP(_xlfn.CONCAT(2,"-",$A382, "-", "H"), PlayerData!$G:$G,PlayerData!I:I,""),
_xlfn.XLOOKUP(_xlfn.CONCAT(3,"-",$A382, "-", "H"), PlayerData!$G:$G,PlayerData!I:I,""),
_xlfn.XLOOKUP(_xlfn.CONCAT(4,"-",$A382, "-", "H"), PlayerData!$G:$G,PlayerData!I:I,""),
_xlfn.XLOOKUP(_xlfn.CONCAT(5,"-",$A382, "-", "H"), PlayerData!$G:$G,PlayerData!I:I,""),
_xlfn.XLOOKUP(_xlfn.CONCAT(6,"-",$A382, "-", "H"), PlayerData!$G:$G,PlayerData!I:I,""),
_xlfn.XLOOKUP(_xlfn.CONCAT(7,"-",$A382, "-", "H"), PlayerData!$G:$G,PlayerData!I:I,""),
_xlfn.XLOOKUP(_xlfn.CONCAT(8,"-",$A382, "-", "H"), PlayerData!$G:$G,PlayerData!I:I,""),
_xlfn.XLOOKUP(_xlfn.CONCAT(9,"-",$A382, "-", "H"), PlayerData!$G:$G,PlayerData!I:I,""),
_xlfn.XLOOKUP(_xlfn.CONCAT(10,"-",$A382, "-", "H"), PlayerData!$G:$G,PlayerData!I:I,""),
_xlfn.XLOOKUP(_xlfn.CONCAT(11,"-",$A382, "-", "H"), PlayerData!$G:$G,PlayerData!I:I,""),
_xlfn.XLOOKUP(_xlfn.CONCAT(12,"-",$A382, "-", "H"), PlayerData!$G:$G,PlayerData!I:I,""),
_xlfn.XLOOKUP(_xlfn.CONCAT(13,"-",$A382, "-", "H"), PlayerData!$G:$G,PlayerData!I:I,""),
_xlfn.XLOOKUP(_xlfn.CONCAT(14,"-",$A382, "-", "H"), PlayerData!$G:$G,PlayerData!I:I,""),
_xlfn.XLOOKUP(_xlfn.CONCAT(15,"-",$A382, "-", "H"), PlayerData!$G:$G,PlayerData!I:I,""),
_xlfn.XLOOKUP(_xlfn.CONCAT(16,"-",$A382, "-", "H"), PlayerData!$G:$G,PlayerData!I:I,""),
_xlfn.XLOOKUP(_xlfn.CONCAT(17,"-",$A382, "-", "H"), PlayerData!$G:$G,PlayerData!I:I,""),
_xlfn.XLOOKUP(_xlfn.CONCAT(18,"-",$A382, "-", "H"), PlayerData!$G:$G,PlayerData!I:I,"")))</f>
        <v>0</v>
      </c>
      <c r="G382" s="90" cm="1">
        <f t="array" ref="G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"H"), PlayerData!$G:$G,PlayerData!L:L,""),
_xlfn.XLOOKUP(_xlfn.CONCAT(1,"-",$A382, "-", "H"), PlayerData!$G:$G,PlayerData!L:L,""),
_xlfn.XLOOKUP(_xlfn.CONCAT(2,"-",$A382, "-", "H"), PlayerData!$G:$G,PlayerData!L:L,""),
_xlfn.XLOOKUP(_xlfn.CONCAT(3,"-",$A382, "-", "H"), PlayerData!$G:$G,PlayerData!L:L,""),
_xlfn.XLOOKUP(_xlfn.CONCAT(4,"-",$A382, "-", "H"), PlayerData!$G:$G,PlayerData!L:L,""),
_xlfn.XLOOKUP(_xlfn.CONCAT(5,"-",$A382, "-", "H"), PlayerData!$G:$G,PlayerData!L:L,""),
_xlfn.XLOOKUP(_xlfn.CONCAT(6,"-",$A382, "-", "H"), PlayerData!$G:$G,PlayerData!L:L,""),
_xlfn.XLOOKUP(_xlfn.CONCAT(7,"-",$A382, "-", "H"), PlayerData!$G:$G,PlayerData!L:L,""),
_xlfn.XLOOKUP(_xlfn.CONCAT(8,"-",$A382, "-", "H"), PlayerData!$G:$G,PlayerData!L:L,""),
_xlfn.XLOOKUP(_xlfn.CONCAT(9,"-",$A382, "-", "H"), PlayerData!$G:$G,PlayerData!L:L,""),
_xlfn.XLOOKUP(_xlfn.CONCAT(10,"-",$A382, "-", "H"), PlayerData!$G:$G,PlayerData!L:L,""),
_xlfn.XLOOKUP(_xlfn.CONCAT(11,"-",$A382, "-", "H"), PlayerData!$G:$G,PlayerData!L:L,""),
_xlfn.XLOOKUP(_xlfn.CONCAT(12,"-",$A382, "-", "H"), PlayerData!$G:$G,PlayerData!L:L,""),
_xlfn.XLOOKUP(_xlfn.CONCAT(13,"-",$A382, "-", "H"), PlayerData!$G:$G,PlayerData!L:L,""),
_xlfn.XLOOKUP(_xlfn.CONCAT(14,"-",$A382, "-", "H"), PlayerData!$G:$G,PlayerData!L:L,""),
_xlfn.XLOOKUP(_xlfn.CONCAT(15,"-",$A382, "-", "H"), PlayerData!$G:$G,PlayerData!L:L,""),
_xlfn.XLOOKUP(_xlfn.CONCAT(16,"-",$A382, "-", "H"), PlayerData!$G:$G,PlayerData!L:L,""),
_xlfn.XLOOKUP(_xlfn.CONCAT(17,"-",$A382, "-", "H"), PlayerData!$G:$G,PlayerData!L:L,""),
_xlfn.XLOOKUP(_xlfn.CONCAT(18,"-",$A382, "-", "H"), PlayerData!$G:$G,PlayerData!L:L,"")))</f>
        <v>0</v>
      </c>
      <c r="H382" s="132">
        <f t="shared" si="32"/>
        <v>0</v>
      </c>
      <c r="I382" s="132">
        <f t="shared" si="33"/>
        <v>0</v>
      </c>
      <c r="J382" s="72">
        <f t="shared" si="34"/>
        <v>0</v>
      </c>
      <c r="K382" s="138" cm="1">
        <f t="array" ref="K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"A"), PlayerData!$M:$M,PlayerData!N:N,""),
_xlfn.XLOOKUP(_xlfn.CONCAT(1,"-",$A382, "-", "A"), PlayerData!$M:$M,PlayerData!N:N,""),
_xlfn.XLOOKUP(_xlfn.CONCAT(2,"-",$A382, "-", "A"), PlayerData!$M:$M,PlayerData!N:N,""),
_xlfn.XLOOKUP(_xlfn.CONCAT(3,"-",$A382, "-", "A"), PlayerData!$M:$M,PlayerData!N:N,""),
_xlfn.XLOOKUP(_xlfn.CONCAT(4,"-",$A382, "-", "A"), PlayerData!$M:$M,PlayerData!N:N,""),
_xlfn.XLOOKUP(_xlfn.CONCAT(5,"-",$A382, "-", "A"), PlayerData!$M:$M,PlayerData!N:N,""),
_xlfn.XLOOKUP(_xlfn.CONCAT(6,"-",$A382, "-", "A"), PlayerData!$M:$M,PlayerData!N:N,""),
_xlfn.XLOOKUP(_xlfn.CONCAT(7,"-",$A382, "-", "A"), PlayerData!$M:$M,PlayerData!N:N,""),
_xlfn.XLOOKUP(_xlfn.CONCAT(8,"-",$A382, "-", "A"), PlayerData!$M:$M,PlayerData!N:N,""),
_xlfn.XLOOKUP(_xlfn.CONCAT(9,"-",$A382, "-", "A"), PlayerData!$M:$M,PlayerData!N:N,""),
_xlfn.XLOOKUP(_xlfn.CONCAT(10,"-",$A382, "-", "A"), PlayerData!$M:$M,PlayerData!N:N,""),
_xlfn.XLOOKUP(_xlfn.CONCAT(11,"-",$A382, "-", "A"), PlayerData!$M:$M,PlayerData!N:N,""),
_xlfn.XLOOKUP(_xlfn.CONCAT(12,"-",$A382, "-", "A"), PlayerData!$M:$M,PlayerData!N:N,""),
_xlfn.XLOOKUP(_xlfn.CONCAT(13,"-",$A382, "-", "A"), PlayerData!$M:$M,PlayerData!N:N,""),
_xlfn.XLOOKUP(_xlfn.CONCAT(14,"-",$A382, "-", "A"), PlayerData!$M:$M,PlayerData!N:N,""),
_xlfn.XLOOKUP(_xlfn.CONCAT(15,"-",$A382, "-", "A"), PlayerData!$M:$M,PlayerData!N:N,""),
_xlfn.XLOOKUP(_xlfn.CONCAT(16,"-",$A382, "-", "A"), PlayerData!$M:$M,PlayerData!N:N,""),
_xlfn.XLOOKUP(_xlfn.CONCAT(17,"-",$A382, "-", "A"), PlayerData!$M:$M,PlayerData!N:N,""),
_xlfn.XLOOKUP(_xlfn.CONCAT(18,"-",$A382, "-", "A"), PlayerData!$M:$M,PlayerData!N:N,"")))</f>
        <v>1</v>
      </c>
      <c r="L382" s="138" cm="1">
        <f t="array" ref="L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"A"), PlayerData!$M:$M,PlayerData!O:O,""),
_xlfn.XLOOKUP(_xlfn.CONCAT(1,"-",$A382, "-", "A"), PlayerData!$M:$M,PlayerData!O:O,""),
_xlfn.XLOOKUP(_xlfn.CONCAT(2,"-",$A382, "-", "A"), PlayerData!$M:$M,PlayerData!O:O,""),
_xlfn.XLOOKUP(_xlfn.CONCAT(3,"-",$A382, "-", "A"), PlayerData!$M:$M,PlayerData!O:O,""),
_xlfn.XLOOKUP(_xlfn.CONCAT(4,"-",$A382, "-", "A"), PlayerData!$M:$M,PlayerData!O:O,""),
_xlfn.XLOOKUP(_xlfn.CONCAT(5,"-",$A382, "-", "A"), PlayerData!$M:$M,PlayerData!O:O,""),
_xlfn.XLOOKUP(_xlfn.CONCAT(6,"-",$A382, "-", "A"), PlayerData!$M:$M,PlayerData!O:O,""),
_xlfn.XLOOKUP(_xlfn.CONCAT(7,"-",$A382, "-", "A"), PlayerData!$M:$M,PlayerData!O:O,""),
_xlfn.XLOOKUP(_xlfn.CONCAT(8,"-",$A382, "-", "A"), PlayerData!$M:$M,PlayerData!O:O,""),
_xlfn.XLOOKUP(_xlfn.CONCAT(9,"-",$A382, "-", "A"), PlayerData!$M:$M,PlayerData!O:O,""),
_xlfn.XLOOKUP(_xlfn.CONCAT(10,"-",$A382, "-", "A"), PlayerData!$M:$M,PlayerData!O:O,""),
_xlfn.XLOOKUP(_xlfn.CONCAT(11,"-",$A382, "-", "A"), PlayerData!$M:$M,PlayerData!O:O,""),
_xlfn.XLOOKUP(_xlfn.CONCAT(12,"-",$A382, "-", "A"), PlayerData!$M:$M,PlayerData!O:O,""),
_xlfn.XLOOKUP(_xlfn.CONCAT(13,"-",$A382, "-", "A"), PlayerData!$M:$M,PlayerData!O:O,""),
_xlfn.XLOOKUP(_xlfn.CONCAT(14,"-",$A382, "-", "A"), PlayerData!$M:$M,PlayerData!O:O,""),
_xlfn.XLOOKUP(_xlfn.CONCAT(15,"-",$A382, "-", "A"), PlayerData!$M:$M,PlayerData!O:O,""),
_xlfn.XLOOKUP(_xlfn.CONCAT(16,"-",$A382, "-", "A"), PlayerData!$M:$M,PlayerData!O:O,""),
_xlfn.XLOOKUP(_xlfn.CONCAT(17,"-",$A382, "-", "A"), PlayerData!$M:$M,PlayerData!O:O,""),
_xlfn.XLOOKUP(_xlfn.CONCAT(18,"-",$A382, "-", "A"), PlayerData!$M:$M,PlayerData!O:O,"")))</f>
        <v>0</v>
      </c>
      <c r="M382" s="96" cm="1">
        <f t="array" ref="M38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_xlfn.XLOOKUP(_xlfn.CONCAT(0,"-",$A382, "-", "A"), PlayerData!$M:$M,PlayerData!R:R,""),
_xlfn.XLOOKUP(_xlfn.CONCAT(1,"-",$A382, "-", "A"), PlayerData!$M:$M,PlayerData!R:R,""),
_xlfn.XLOOKUP(_xlfn.CONCAT(2,"-",$A382, "-", "A"), PlayerData!$M:$M,PlayerData!R:R,""),
_xlfn.XLOOKUP(_xlfn.CONCAT(3,"-",$A382, "-", "A"), PlayerData!$M:$M,PlayerData!R:R,""),
_xlfn.XLOOKUP(_xlfn.CONCAT(4,"-",$A382, "-", "A"), PlayerData!$M:$M,PlayerData!R:R,""),
_xlfn.XLOOKUP(_xlfn.CONCAT(5,"-",$A382, "-", "A"), PlayerData!$M:$M,PlayerData!R:R,""),
_xlfn.XLOOKUP(_xlfn.CONCAT(6,"-",$A382, "-", "A"), PlayerData!$M:$M,PlayerData!R:R,""),
_xlfn.XLOOKUP(_xlfn.CONCAT(7,"-",$A382, "-", "A"), PlayerData!$M:$M,PlayerData!R:R,""),
_xlfn.XLOOKUP(_xlfn.CONCAT(8,"-",$A382, "-", "A"), PlayerData!$M:$M,PlayerData!R:R,""),
_xlfn.XLOOKUP(_xlfn.CONCAT(9,"-",$A382, "-", "A"), PlayerData!$M:$M,PlayerData!R:R,""),
_xlfn.XLOOKUP(_xlfn.CONCAT(10,"-",$A382, "-", "A"), PlayerData!$M:$M,PlayerData!R:R,""),
_xlfn.XLOOKUP(_xlfn.CONCAT(11,"-",$A382, "-", "A"), PlayerData!$M:$M,PlayerData!R:R,""),
_xlfn.XLOOKUP(_xlfn.CONCAT(12,"-",$A382, "-", "A"), PlayerData!$M:$M,PlayerData!R:R,""),
_xlfn.XLOOKUP(_xlfn.CONCAT(13,"-",$A382, "-", "A"), PlayerData!$M:$M,PlayerData!R:R,""),
_xlfn.XLOOKUP(_xlfn.CONCAT(14,"-",$A382, "-", "A"), PlayerData!$M:$M,PlayerData!R:R,""),
_xlfn.XLOOKUP(_xlfn.CONCAT(15,"-",$A382, "-", "A"), PlayerData!$M:$M,PlayerData!R:R,""),
_xlfn.XLOOKUP(_xlfn.CONCAT(16,"-",$A382, "-", "A"), PlayerData!$M:$M,PlayerData!R:R,""),
_xlfn.XLOOKUP(_xlfn.CONCAT(17,"-",$A382, "-", "A"), PlayerData!$M:$M,PlayerData!R:R,""),
_xlfn.XLOOKUP(_xlfn.CONCAT(18,"-",$A382, "-", "A"), PlayerData!$M:$M,PlayerData!R:R,"")))</f>
        <v>0.09</v>
      </c>
      <c r="N382" s="134">
        <f t="shared" si="35"/>
        <v>22.727272727272727</v>
      </c>
      <c r="O382" s="134">
        <f t="shared" si="36"/>
        <v>0</v>
      </c>
      <c r="P382" s="73">
        <f t="shared" si="37"/>
        <v>1.2129380053908356</v>
      </c>
      <c r="Q382" s="132" cm="1">
        <f t="array" ref="Q382">IF(OR($A382=Solver!$T$12:$T$201),0,SUMPRODUCT($H382:$J382,$T$4:$V$4))</f>
        <v>0</v>
      </c>
      <c r="R382" s="73" cm="1">
        <f t="array" ref="R382">IF(OR($A382=Solver!$T$12:$T$201),0, SUMPRODUCT($N382:$P382, $T$4:$V$4))</f>
        <v>1.2129380053908356</v>
      </c>
    </row>
    <row r="383" spans="1:18">
      <c r="A383" s="55">
        <v>381</v>
      </c>
      <c r="B383" s="55" t="str">
        <f>_xlfn.XLOOKUP($A383, PlayerData!$B$3:$B$394, PlayerData!C$3:C$394)</f>
        <v>NEW</v>
      </c>
      <c r="C383" s="55" t="str">
        <f>_xlfn.XLOOKUP($A383, PlayerData!$B$3:$B$394, PlayerData!D$3:D$394)</f>
        <v>M</v>
      </c>
      <c r="D383" s="31" t="str">
        <f>_xlfn.XLOOKUP($A383, PlayerData!$B$3:$B$394, PlayerData!E$3:E$394)</f>
        <v>Matty Longstaff</v>
      </c>
      <c r="E383" s="136" cm="1">
        <f t="array" ref="E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"H"), PlayerData!$G:$G,PlayerData!H:H,""),
_xlfn.XLOOKUP(_xlfn.CONCAT(1,"-",$A383, "-", "H"), PlayerData!$G:$G,PlayerData!H:H,""),
_xlfn.XLOOKUP(_xlfn.CONCAT(2,"-",$A383, "-", "H"), PlayerData!$G:$G,PlayerData!H:H,""),
_xlfn.XLOOKUP(_xlfn.CONCAT(3,"-",$A383, "-", "H"), PlayerData!$G:$G,PlayerData!H:H,""),
_xlfn.XLOOKUP(_xlfn.CONCAT(4,"-",$A383, "-", "H"), PlayerData!$G:$G,PlayerData!H:H,""),
_xlfn.XLOOKUP(_xlfn.CONCAT(5,"-",$A383, "-", "H"), PlayerData!$G:$G,PlayerData!H:H,""),
_xlfn.XLOOKUP(_xlfn.CONCAT(6,"-",$A383, "-", "H"), PlayerData!$G:$G,PlayerData!H:H,""),
_xlfn.XLOOKUP(_xlfn.CONCAT(7,"-",$A383, "-", "H"), PlayerData!$G:$G,PlayerData!H:H,""),
_xlfn.XLOOKUP(_xlfn.CONCAT(8,"-",$A383, "-", "H"), PlayerData!$G:$G,PlayerData!H:H,""),
_xlfn.XLOOKUP(_xlfn.CONCAT(9,"-",$A383, "-", "H"), PlayerData!$G:$G,PlayerData!H:H,""),
_xlfn.XLOOKUP(_xlfn.CONCAT(10,"-",$A383, "-", "H"), PlayerData!$G:$G,PlayerData!H:H,""),
_xlfn.XLOOKUP(_xlfn.CONCAT(11,"-",$A383, "-", "H"), PlayerData!$G:$G,PlayerData!H:H,""),
_xlfn.XLOOKUP(_xlfn.CONCAT(12,"-",$A383, "-", "H"), PlayerData!$G:$G,PlayerData!H:H,""),
_xlfn.XLOOKUP(_xlfn.CONCAT(13,"-",$A383, "-", "H"), PlayerData!$G:$G,PlayerData!H:H,""),
_xlfn.XLOOKUP(_xlfn.CONCAT(14,"-",$A383, "-", "H"), PlayerData!$G:$G,PlayerData!H:H,""),
_xlfn.XLOOKUP(_xlfn.CONCAT(15,"-",$A383, "-", "H"), PlayerData!$G:$G,PlayerData!H:H,""),
_xlfn.XLOOKUP(_xlfn.CONCAT(16,"-",$A383, "-", "H"), PlayerData!$G:$G,PlayerData!H:H,""),
_xlfn.XLOOKUP(_xlfn.CONCAT(17,"-",$A383, "-", "H"), PlayerData!$G:$G,PlayerData!H:H,""),
_xlfn.XLOOKUP(_xlfn.CONCAT(18,"-",$A383, "-", "H"), PlayerData!$G:$G,PlayerData!H:H,"")))</f>
        <v>0</v>
      </c>
      <c r="F383" s="136" cm="1">
        <f t="array" ref="F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"H"), PlayerData!$G:$G,PlayerData!I:I,""),
_xlfn.XLOOKUP(_xlfn.CONCAT(1,"-",$A383, "-", "H"), PlayerData!$G:$G,PlayerData!I:I,""),
_xlfn.XLOOKUP(_xlfn.CONCAT(2,"-",$A383, "-", "H"), PlayerData!$G:$G,PlayerData!I:I,""),
_xlfn.XLOOKUP(_xlfn.CONCAT(3,"-",$A383, "-", "H"), PlayerData!$G:$G,PlayerData!I:I,""),
_xlfn.XLOOKUP(_xlfn.CONCAT(4,"-",$A383, "-", "H"), PlayerData!$G:$G,PlayerData!I:I,""),
_xlfn.XLOOKUP(_xlfn.CONCAT(5,"-",$A383, "-", "H"), PlayerData!$G:$G,PlayerData!I:I,""),
_xlfn.XLOOKUP(_xlfn.CONCAT(6,"-",$A383, "-", "H"), PlayerData!$G:$G,PlayerData!I:I,""),
_xlfn.XLOOKUP(_xlfn.CONCAT(7,"-",$A383, "-", "H"), PlayerData!$G:$G,PlayerData!I:I,""),
_xlfn.XLOOKUP(_xlfn.CONCAT(8,"-",$A383, "-", "H"), PlayerData!$G:$G,PlayerData!I:I,""),
_xlfn.XLOOKUP(_xlfn.CONCAT(9,"-",$A383, "-", "H"), PlayerData!$G:$G,PlayerData!I:I,""),
_xlfn.XLOOKUP(_xlfn.CONCAT(10,"-",$A383, "-", "H"), PlayerData!$G:$G,PlayerData!I:I,""),
_xlfn.XLOOKUP(_xlfn.CONCAT(11,"-",$A383, "-", "H"), PlayerData!$G:$G,PlayerData!I:I,""),
_xlfn.XLOOKUP(_xlfn.CONCAT(12,"-",$A383, "-", "H"), PlayerData!$G:$G,PlayerData!I:I,""),
_xlfn.XLOOKUP(_xlfn.CONCAT(13,"-",$A383, "-", "H"), PlayerData!$G:$G,PlayerData!I:I,""),
_xlfn.XLOOKUP(_xlfn.CONCAT(14,"-",$A383, "-", "H"), PlayerData!$G:$G,PlayerData!I:I,""),
_xlfn.XLOOKUP(_xlfn.CONCAT(15,"-",$A383, "-", "H"), PlayerData!$G:$G,PlayerData!I:I,""),
_xlfn.XLOOKUP(_xlfn.CONCAT(16,"-",$A383, "-", "H"), PlayerData!$G:$G,PlayerData!I:I,""),
_xlfn.XLOOKUP(_xlfn.CONCAT(17,"-",$A383, "-", "H"), PlayerData!$G:$G,PlayerData!I:I,""),
_xlfn.XLOOKUP(_xlfn.CONCAT(18,"-",$A383, "-", "H"), PlayerData!$G:$G,PlayerData!I:I,"")))</f>
        <v>0</v>
      </c>
      <c r="G383" s="90" cm="1">
        <f t="array" ref="G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"H"), PlayerData!$G:$G,PlayerData!L:L,""),
_xlfn.XLOOKUP(_xlfn.CONCAT(1,"-",$A383, "-", "H"), PlayerData!$G:$G,PlayerData!L:L,""),
_xlfn.XLOOKUP(_xlfn.CONCAT(2,"-",$A383, "-", "H"), PlayerData!$G:$G,PlayerData!L:L,""),
_xlfn.XLOOKUP(_xlfn.CONCAT(3,"-",$A383, "-", "H"), PlayerData!$G:$G,PlayerData!L:L,""),
_xlfn.XLOOKUP(_xlfn.CONCAT(4,"-",$A383, "-", "H"), PlayerData!$G:$G,PlayerData!L:L,""),
_xlfn.XLOOKUP(_xlfn.CONCAT(5,"-",$A383, "-", "H"), PlayerData!$G:$G,PlayerData!L:L,""),
_xlfn.XLOOKUP(_xlfn.CONCAT(6,"-",$A383, "-", "H"), PlayerData!$G:$G,PlayerData!L:L,""),
_xlfn.XLOOKUP(_xlfn.CONCAT(7,"-",$A383, "-", "H"), PlayerData!$G:$G,PlayerData!L:L,""),
_xlfn.XLOOKUP(_xlfn.CONCAT(8,"-",$A383, "-", "H"), PlayerData!$G:$G,PlayerData!L:L,""),
_xlfn.XLOOKUP(_xlfn.CONCAT(9,"-",$A383, "-", "H"), PlayerData!$G:$G,PlayerData!L:L,""),
_xlfn.XLOOKUP(_xlfn.CONCAT(10,"-",$A383, "-", "H"), PlayerData!$G:$G,PlayerData!L:L,""),
_xlfn.XLOOKUP(_xlfn.CONCAT(11,"-",$A383, "-", "H"), PlayerData!$G:$G,PlayerData!L:L,""),
_xlfn.XLOOKUP(_xlfn.CONCAT(12,"-",$A383, "-", "H"), PlayerData!$G:$G,PlayerData!L:L,""),
_xlfn.XLOOKUP(_xlfn.CONCAT(13,"-",$A383, "-", "H"), PlayerData!$G:$G,PlayerData!L:L,""),
_xlfn.XLOOKUP(_xlfn.CONCAT(14,"-",$A383, "-", "H"), PlayerData!$G:$G,PlayerData!L:L,""),
_xlfn.XLOOKUP(_xlfn.CONCAT(15,"-",$A383, "-", "H"), PlayerData!$G:$G,PlayerData!L:L,""),
_xlfn.XLOOKUP(_xlfn.CONCAT(16,"-",$A383, "-", "H"), PlayerData!$G:$G,PlayerData!L:L,""),
_xlfn.XLOOKUP(_xlfn.CONCAT(17,"-",$A383, "-", "H"), PlayerData!$G:$G,PlayerData!L:L,""),
_xlfn.XLOOKUP(_xlfn.CONCAT(18,"-",$A383, "-", "H"), PlayerData!$G:$G,PlayerData!L:L,"")))</f>
        <v>0</v>
      </c>
      <c r="H383" s="132">
        <f t="shared" si="32"/>
        <v>0</v>
      </c>
      <c r="I383" s="132">
        <f t="shared" si="33"/>
        <v>0</v>
      </c>
      <c r="J383" s="72">
        <f t="shared" si="34"/>
        <v>0</v>
      </c>
      <c r="K383" s="138" cm="1">
        <f t="array" ref="K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"A"), PlayerData!$M:$M,PlayerData!N:N,""),
_xlfn.XLOOKUP(_xlfn.CONCAT(1,"-",$A383, "-", "A"), PlayerData!$M:$M,PlayerData!N:N,""),
_xlfn.XLOOKUP(_xlfn.CONCAT(2,"-",$A383, "-", "A"), PlayerData!$M:$M,PlayerData!N:N,""),
_xlfn.XLOOKUP(_xlfn.CONCAT(3,"-",$A383, "-", "A"), PlayerData!$M:$M,PlayerData!N:N,""),
_xlfn.XLOOKUP(_xlfn.CONCAT(4,"-",$A383, "-", "A"), PlayerData!$M:$M,PlayerData!N:N,""),
_xlfn.XLOOKUP(_xlfn.CONCAT(5,"-",$A383, "-", "A"), PlayerData!$M:$M,PlayerData!N:N,""),
_xlfn.XLOOKUP(_xlfn.CONCAT(6,"-",$A383, "-", "A"), PlayerData!$M:$M,PlayerData!N:N,""),
_xlfn.XLOOKUP(_xlfn.CONCAT(7,"-",$A383, "-", "A"), PlayerData!$M:$M,PlayerData!N:N,""),
_xlfn.XLOOKUP(_xlfn.CONCAT(8,"-",$A383, "-", "A"), PlayerData!$M:$M,PlayerData!N:N,""),
_xlfn.XLOOKUP(_xlfn.CONCAT(9,"-",$A383, "-", "A"), PlayerData!$M:$M,PlayerData!N:N,""),
_xlfn.XLOOKUP(_xlfn.CONCAT(10,"-",$A383, "-", "A"), PlayerData!$M:$M,PlayerData!N:N,""),
_xlfn.XLOOKUP(_xlfn.CONCAT(11,"-",$A383, "-", "A"), PlayerData!$M:$M,PlayerData!N:N,""),
_xlfn.XLOOKUP(_xlfn.CONCAT(12,"-",$A383, "-", "A"), PlayerData!$M:$M,PlayerData!N:N,""),
_xlfn.XLOOKUP(_xlfn.CONCAT(13,"-",$A383, "-", "A"), PlayerData!$M:$M,PlayerData!N:N,""),
_xlfn.XLOOKUP(_xlfn.CONCAT(14,"-",$A383, "-", "A"), PlayerData!$M:$M,PlayerData!N:N,""),
_xlfn.XLOOKUP(_xlfn.CONCAT(15,"-",$A383, "-", "A"), PlayerData!$M:$M,PlayerData!N:N,""),
_xlfn.XLOOKUP(_xlfn.CONCAT(16,"-",$A383, "-", "A"), PlayerData!$M:$M,PlayerData!N:N,""),
_xlfn.XLOOKUP(_xlfn.CONCAT(17,"-",$A383, "-", "A"), PlayerData!$M:$M,PlayerData!N:N,""),
_xlfn.XLOOKUP(_xlfn.CONCAT(18,"-",$A383, "-", "A"), PlayerData!$M:$M,PlayerData!N:N,"")))</f>
        <v>0</v>
      </c>
      <c r="L383" s="138" cm="1">
        <f t="array" ref="L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"A"), PlayerData!$M:$M,PlayerData!O:O,""),
_xlfn.XLOOKUP(_xlfn.CONCAT(1,"-",$A383, "-", "A"), PlayerData!$M:$M,PlayerData!O:O,""),
_xlfn.XLOOKUP(_xlfn.CONCAT(2,"-",$A383, "-", "A"), PlayerData!$M:$M,PlayerData!O:O,""),
_xlfn.XLOOKUP(_xlfn.CONCAT(3,"-",$A383, "-", "A"), PlayerData!$M:$M,PlayerData!O:O,""),
_xlfn.XLOOKUP(_xlfn.CONCAT(4,"-",$A383, "-", "A"), PlayerData!$M:$M,PlayerData!O:O,""),
_xlfn.XLOOKUP(_xlfn.CONCAT(5,"-",$A383, "-", "A"), PlayerData!$M:$M,PlayerData!O:O,""),
_xlfn.XLOOKUP(_xlfn.CONCAT(6,"-",$A383, "-", "A"), PlayerData!$M:$M,PlayerData!O:O,""),
_xlfn.XLOOKUP(_xlfn.CONCAT(7,"-",$A383, "-", "A"), PlayerData!$M:$M,PlayerData!O:O,""),
_xlfn.XLOOKUP(_xlfn.CONCAT(8,"-",$A383, "-", "A"), PlayerData!$M:$M,PlayerData!O:O,""),
_xlfn.XLOOKUP(_xlfn.CONCAT(9,"-",$A383, "-", "A"), PlayerData!$M:$M,PlayerData!O:O,""),
_xlfn.XLOOKUP(_xlfn.CONCAT(10,"-",$A383, "-", "A"), PlayerData!$M:$M,PlayerData!O:O,""),
_xlfn.XLOOKUP(_xlfn.CONCAT(11,"-",$A383, "-", "A"), PlayerData!$M:$M,PlayerData!O:O,""),
_xlfn.XLOOKUP(_xlfn.CONCAT(12,"-",$A383, "-", "A"), PlayerData!$M:$M,PlayerData!O:O,""),
_xlfn.XLOOKUP(_xlfn.CONCAT(13,"-",$A383, "-", "A"), PlayerData!$M:$M,PlayerData!O:O,""),
_xlfn.XLOOKUP(_xlfn.CONCAT(14,"-",$A383, "-", "A"), PlayerData!$M:$M,PlayerData!O:O,""),
_xlfn.XLOOKUP(_xlfn.CONCAT(15,"-",$A383, "-", "A"), PlayerData!$M:$M,PlayerData!O:O,""),
_xlfn.XLOOKUP(_xlfn.CONCAT(16,"-",$A383, "-", "A"), PlayerData!$M:$M,PlayerData!O:O,""),
_xlfn.XLOOKUP(_xlfn.CONCAT(17,"-",$A383, "-", "A"), PlayerData!$M:$M,PlayerData!O:O,""),
_xlfn.XLOOKUP(_xlfn.CONCAT(18,"-",$A383, "-", "A"), PlayerData!$M:$M,PlayerData!O:O,"")))</f>
        <v>0</v>
      </c>
      <c r="M383" s="96" cm="1">
        <f t="array" ref="M38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_xlfn.XLOOKUP(_xlfn.CONCAT(0,"-",$A383, "-", "A"), PlayerData!$M:$M,PlayerData!R:R,""),
_xlfn.XLOOKUP(_xlfn.CONCAT(1,"-",$A383, "-", "A"), PlayerData!$M:$M,PlayerData!R:R,""),
_xlfn.XLOOKUP(_xlfn.CONCAT(2,"-",$A383, "-", "A"), PlayerData!$M:$M,PlayerData!R:R,""),
_xlfn.XLOOKUP(_xlfn.CONCAT(3,"-",$A383, "-", "A"), PlayerData!$M:$M,PlayerData!R:R,""),
_xlfn.XLOOKUP(_xlfn.CONCAT(4,"-",$A383, "-", "A"), PlayerData!$M:$M,PlayerData!R:R,""),
_xlfn.XLOOKUP(_xlfn.CONCAT(5,"-",$A383, "-", "A"), PlayerData!$M:$M,PlayerData!R:R,""),
_xlfn.XLOOKUP(_xlfn.CONCAT(6,"-",$A383, "-", "A"), PlayerData!$M:$M,PlayerData!R:R,""),
_xlfn.XLOOKUP(_xlfn.CONCAT(7,"-",$A383, "-", "A"), PlayerData!$M:$M,PlayerData!R:R,""),
_xlfn.XLOOKUP(_xlfn.CONCAT(8,"-",$A383, "-", "A"), PlayerData!$M:$M,PlayerData!R:R,""),
_xlfn.XLOOKUP(_xlfn.CONCAT(9,"-",$A383, "-", "A"), PlayerData!$M:$M,PlayerData!R:R,""),
_xlfn.XLOOKUP(_xlfn.CONCAT(10,"-",$A383, "-", "A"), PlayerData!$M:$M,PlayerData!R:R,""),
_xlfn.XLOOKUP(_xlfn.CONCAT(11,"-",$A383, "-", "A"), PlayerData!$M:$M,PlayerData!R:R,""),
_xlfn.XLOOKUP(_xlfn.CONCAT(12,"-",$A383, "-", "A"), PlayerData!$M:$M,PlayerData!R:R,""),
_xlfn.XLOOKUP(_xlfn.CONCAT(13,"-",$A383, "-", "A"), PlayerData!$M:$M,PlayerData!R:R,""),
_xlfn.XLOOKUP(_xlfn.CONCAT(14,"-",$A383, "-", "A"), PlayerData!$M:$M,PlayerData!R:R,""),
_xlfn.XLOOKUP(_xlfn.CONCAT(15,"-",$A383, "-", "A"), PlayerData!$M:$M,PlayerData!R:R,""),
_xlfn.XLOOKUP(_xlfn.CONCAT(16,"-",$A383, "-", "A"), PlayerData!$M:$M,PlayerData!R:R,""),
_xlfn.XLOOKUP(_xlfn.CONCAT(17,"-",$A383, "-", "A"), PlayerData!$M:$M,PlayerData!R:R,""),
_xlfn.XLOOKUP(_xlfn.CONCAT(18,"-",$A383, "-", "A"), PlayerData!$M:$M,PlayerData!R:R,"")))</f>
        <v>0</v>
      </c>
      <c r="N383" s="134">
        <f t="shared" si="35"/>
        <v>0</v>
      </c>
      <c r="O383" s="134">
        <f t="shared" si="36"/>
        <v>0</v>
      </c>
      <c r="P383" s="73">
        <f t="shared" si="37"/>
        <v>0</v>
      </c>
      <c r="Q383" s="132" cm="1">
        <f t="array" ref="Q383">IF(OR($A383=Solver!$T$12:$T$201),0,SUMPRODUCT($H383:$J383,$T$4:$V$4))</f>
        <v>0</v>
      </c>
      <c r="R383" s="73" cm="1">
        <f t="array" ref="R383">IF(OR($A383=Solver!$T$12:$T$201),0, SUMPRODUCT($N383:$P383, $T$4:$V$4))</f>
        <v>0</v>
      </c>
    </row>
    <row r="384" spans="1:18">
      <c r="A384" s="55">
        <v>382</v>
      </c>
      <c r="B384" s="55" t="str">
        <f>_xlfn.XLOOKUP($A384, PlayerData!$B$3:$B$394, PlayerData!C$3:C$394)</f>
        <v>MUN</v>
      </c>
      <c r="C384" s="55" t="str">
        <f>_xlfn.XLOOKUP($A384, PlayerData!$B$3:$B$394, PlayerData!D$3:D$394)</f>
        <v>M</v>
      </c>
      <c r="D384" s="31" t="str">
        <f>_xlfn.XLOOKUP($A384, PlayerData!$B$3:$B$394, PlayerData!E$3:E$394)</f>
        <v>McTominay</v>
      </c>
      <c r="E384" s="136" cm="1">
        <f t="array" ref="E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"H"), PlayerData!$G:$G,PlayerData!H:H,""),
_xlfn.XLOOKUP(_xlfn.CONCAT(1,"-",$A384, "-", "H"), PlayerData!$G:$G,PlayerData!H:H,""),
_xlfn.XLOOKUP(_xlfn.CONCAT(2,"-",$A384, "-", "H"), PlayerData!$G:$G,PlayerData!H:H,""),
_xlfn.XLOOKUP(_xlfn.CONCAT(3,"-",$A384, "-", "H"), PlayerData!$G:$G,PlayerData!H:H,""),
_xlfn.XLOOKUP(_xlfn.CONCAT(4,"-",$A384, "-", "H"), PlayerData!$G:$G,PlayerData!H:H,""),
_xlfn.XLOOKUP(_xlfn.CONCAT(5,"-",$A384, "-", "H"), PlayerData!$G:$G,PlayerData!H:H,""),
_xlfn.XLOOKUP(_xlfn.CONCAT(6,"-",$A384, "-", "H"), PlayerData!$G:$G,PlayerData!H:H,""),
_xlfn.XLOOKUP(_xlfn.CONCAT(7,"-",$A384, "-", "H"), PlayerData!$G:$G,PlayerData!H:H,""),
_xlfn.XLOOKUP(_xlfn.CONCAT(8,"-",$A384, "-", "H"), PlayerData!$G:$G,PlayerData!H:H,""),
_xlfn.XLOOKUP(_xlfn.CONCAT(9,"-",$A384, "-", "H"), PlayerData!$G:$G,PlayerData!H:H,""),
_xlfn.XLOOKUP(_xlfn.CONCAT(10,"-",$A384, "-", "H"), PlayerData!$G:$G,PlayerData!H:H,""),
_xlfn.XLOOKUP(_xlfn.CONCAT(11,"-",$A384, "-", "H"), PlayerData!$G:$G,PlayerData!H:H,""),
_xlfn.XLOOKUP(_xlfn.CONCAT(12,"-",$A384, "-", "H"), PlayerData!$G:$G,PlayerData!H:H,""),
_xlfn.XLOOKUP(_xlfn.CONCAT(13,"-",$A384, "-", "H"), PlayerData!$G:$G,PlayerData!H:H,""),
_xlfn.XLOOKUP(_xlfn.CONCAT(14,"-",$A384, "-", "H"), PlayerData!$G:$G,PlayerData!H:H,""),
_xlfn.XLOOKUP(_xlfn.CONCAT(15,"-",$A384, "-", "H"), PlayerData!$G:$G,PlayerData!H:H,""),
_xlfn.XLOOKUP(_xlfn.CONCAT(16,"-",$A384, "-", "H"), PlayerData!$G:$G,PlayerData!H:H,""),
_xlfn.XLOOKUP(_xlfn.CONCAT(17,"-",$A384, "-", "H"), PlayerData!$G:$G,PlayerData!H:H,""),
_xlfn.XLOOKUP(_xlfn.CONCAT(18,"-",$A384, "-", "H"), PlayerData!$G:$G,PlayerData!H:H,"")))</f>
        <v>0</v>
      </c>
      <c r="F384" s="136" cm="1">
        <f t="array" ref="F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"H"), PlayerData!$G:$G,PlayerData!I:I,""),
_xlfn.XLOOKUP(_xlfn.CONCAT(1,"-",$A384, "-", "H"), PlayerData!$G:$G,PlayerData!I:I,""),
_xlfn.XLOOKUP(_xlfn.CONCAT(2,"-",$A384, "-", "H"), PlayerData!$G:$G,PlayerData!I:I,""),
_xlfn.XLOOKUP(_xlfn.CONCAT(3,"-",$A384, "-", "H"), PlayerData!$G:$G,PlayerData!I:I,""),
_xlfn.XLOOKUP(_xlfn.CONCAT(4,"-",$A384, "-", "H"), PlayerData!$G:$G,PlayerData!I:I,""),
_xlfn.XLOOKUP(_xlfn.CONCAT(5,"-",$A384, "-", "H"), PlayerData!$G:$G,PlayerData!I:I,""),
_xlfn.XLOOKUP(_xlfn.CONCAT(6,"-",$A384, "-", "H"), PlayerData!$G:$G,PlayerData!I:I,""),
_xlfn.XLOOKUP(_xlfn.CONCAT(7,"-",$A384, "-", "H"), PlayerData!$G:$G,PlayerData!I:I,""),
_xlfn.XLOOKUP(_xlfn.CONCAT(8,"-",$A384, "-", "H"), PlayerData!$G:$G,PlayerData!I:I,""),
_xlfn.XLOOKUP(_xlfn.CONCAT(9,"-",$A384, "-", "H"), PlayerData!$G:$G,PlayerData!I:I,""),
_xlfn.XLOOKUP(_xlfn.CONCAT(10,"-",$A384, "-", "H"), PlayerData!$G:$G,PlayerData!I:I,""),
_xlfn.XLOOKUP(_xlfn.CONCAT(11,"-",$A384, "-", "H"), PlayerData!$G:$G,PlayerData!I:I,""),
_xlfn.XLOOKUP(_xlfn.CONCAT(12,"-",$A384, "-", "H"), PlayerData!$G:$G,PlayerData!I:I,""),
_xlfn.XLOOKUP(_xlfn.CONCAT(13,"-",$A384, "-", "H"), PlayerData!$G:$G,PlayerData!I:I,""),
_xlfn.XLOOKUP(_xlfn.CONCAT(14,"-",$A384, "-", "H"), PlayerData!$G:$G,PlayerData!I:I,""),
_xlfn.XLOOKUP(_xlfn.CONCAT(15,"-",$A384, "-", "H"), PlayerData!$G:$G,PlayerData!I:I,""),
_xlfn.XLOOKUP(_xlfn.CONCAT(16,"-",$A384, "-", "H"), PlayerData!$G:$G,PlayerData!I:I,""),
_xlfn.XLOOKUP(_xlfn.CONCAT(17,"-",$A384, "-", "H"), PlayerData!$G:$G,PlayerData!I:I,""),
_xlfn.XLOOKUP(_xlfn.CONCAT(18,"-",$A384, "-", "H"), PlayerData!$G:$G,PlayerData!I:I,"")))</f>
        <v>0</v>
      </c>
      <c r="G384" s="90" cm="1">
        <f t="array" ref="G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"H"), PlayerData!$G:$G,PlayerData!L:L,""),
_xlfn.XLOOKUP(_xlfn.CONCAT(1,"-",$A384, "-", "H"), PlayerData!$G:$G,PlayerData!L:L,""),
_xlfn.XLOOKUP(_xlfn.CONCAT(2,"-",$A384, "-", "H"), PlayerData!$G:$G,PlayerData!L:L,""),
_xlfn.XLOOKUP(_xlfn.CONCAT(3,"-",$A384, "-", "H"), PlayerData!$G:$G,PlayerData!L:L,""),
_xlfn.XLOOKUP(_xlfn.CONCAT(4,"-",$A384, "-", "H"), PlayerData!$G:$G,PlayerData!L:L,""),
_xlfn.XLOOKUP(_xlfn.CONCAT(5,"-",$A384, "-", "H"), PlayerData!$G:$G,PlayerData!L:L,""),
_xlfn.XLOOKUP(_xlfn.CONCAT(6,"-",$A384, "-", "H"), PlayerData!$G:$G,PlayerData!L:L,""),
_xlfn.XLOOKUP(_xlfn.CONCAT(7,"-",$A384, "-", "H"), PlayerData!$G:$G,PlayerData!L:L,""),
_xlfn.XLOOKUP(_xlfn.CONCAT(8,"-",$A384, "-", "H"), PlayerData!$G:$G,PlayerData!L:L,""),
_xlfn.XLOOKUP(_xlfn.CONCAT(9,"-",$A384, "-", "H"), PlayerData!$G:$G,PlayerData!L:L,""),
_xlfn.XLOOKUP(_xlfn.CONCAT(10,"-",$A384, "-", "H"), PlayerData!$G:$G,PlayerData!L:L,""),
_xlfn.XLOOKUP(_xlfn.CONCAT(11,"-",$A384, "-", "H"), PlayerData!$G:$G,PlayerData!L:L,""),
_xlfn.XLOOKUP(_xlfn.CONCAT(12,"-",$A384, "-", "H"), PlayerData!$G:$G,PlayerData!L:L,""),
_xlfn.XLOOKUP(_xlfn.CONCAT(13,"-",$A384, "-", "H"), PlayerData!$G:$G,PlayerData!L:L,""),
_xlfn.XLOOKUP(_xlfn.CONCAT(14,"-",$A384, "-", "H"), PlayerData!$G:$G,PlayerData!L:L,""),
_xlfn.XLOOKUP(_xlfn.CONCAT(15,"-",$A384, "-", "H"), PlayerData!$G:$G,PlayerData!L:L,""),
_xlfn.XLOOKUP(_xlfn.CONCAT(16,"-",$A384, "-", "H"), PlayerData!$G:$G,PlayerData!L:L,""),
_xlfn.XLOOKUP(_xlfn.CONCAT(17,"-",$A384, "-", "H"), PlayerData!$G:$G,PlayerData!L:L,""),
_xlfn.XLOOKUP(_xlfn.CONCAT(18,"-",$A384, "-", "H"), PlayerData!$G:$G,PlayerData!L:L,"")))</f>
        <v>0</v>
      </c>
      <c r="H384" s="132">
        <f t="shared" si="32"/>
        <v>0</v>
      </c>
      <c r="I384" s="132">
        <f t="shared" si="33"/>
        <v>0</v>
      </c>
      <c r="J384" s="72">
        <f t="shared" si="34"/>
        <v>0</v>
      </c>
      <c r="K384" s="138" cm="1">
        <f t="array" ref="K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"A"), PlayerData!$M:$M,PlayerData!N:N,""),
_xlfn.XLOOKUP(_xlfn.CONCAT(1,"-",$A384, "-", "A"), PlayerData!$M:$M,PlayerData!N:N,""),
_xlfn.XLOOKUP(_xlfn.CONCAT(2,"-",$A384, "-", "A"), PlayerData!$M:$M,PlayerData!N:N,""),
_xlfn.XLOOKUP(_xlfn.CONCAT(3,"-",$A384, "-", "A"), PlayerData!$M:$M,PlayerData!N:N,""),
_xlfn.XLOOKUP(_xlfn.CONCAT(4,"-",$A384, "-", "A"), PlayerData!$M:$M,PlayerData!N:N,""),
_xlfn.XLOOKUP(_xlfn.CONCAT(5,"-",$A384, "-", "A"), PlayerData!$M:$M,PlayerData!N:N,""),
_xlfn.XLOOKUP(_xlfn.CONCAT(6,"-",$A384, "-", "A"), PlayerData!$M:$M,PlayerData!N:N,""),
_xlfn.XLOOKUP(_xlfn.CONCAT(7,"-",$A384, "-", "A"), PlayerData!$M:$M,PlayerData!N:N,""),
_xlfn.XLOOKUP(_xlfn.CONCAT(8,"-",$A384, "-", "A"), PlayerData!$M:$M,PlayerData!N:N,""),
_xlfn.XLOOKUP(_xlfn.CONCAT(9,"-",$A384, "-", "A"), PlayerData!$M:$M,PlayerData!N:N,""),
_xlfn.XLOOKUP(_xlfn.CONCAT(10,"-",$A384, "-", "A"), PlayerData!$M:$M,PlayerData!N:N,""),
_xlfn.XLOOKUP(_xlfn.CONCAT(11,"-",$A384, "-", "A"), PlayerData!$M:$M,PlayerData!N:N,""),
_xlfn.XLOOKUP(_xlfn.CONCAT(12,"-",$A384, "-", "A"), PlayerData!$M:$M,PlayerData!N:N,""),
_xlfn.XLOOKUP(_xlfn.CONCAT(13,"-",$A384, "-", "A"), PlayerData!$M:$M,PlayerData!N:N,""),
_xlfn.XLOOKUP(_xlfn.CONCAT(14,"-",$A384, "-", "A"), PlayerData!$M:$M,PlayerData!N:N,""),
_xlfn.XLOOKUP(_xlfn.CONCAT(15,"-",$A384, "-", "A"), PlayerData!$M:$M,PlayerData!N:N,""),
_xlfn.XLOOKUP(_xlfn.CONCAT(16,"-",$A384, "-", "A"), PlayerData!$M:$M,PlayerData!N:N,""),
_xlfn.XLOOKUP(_xlfn.CONCAT(17,"-",$A384, "-", "A"), PlayerData!$M:$M,PlayerData!N:N,""),
_xlfn.XLOOKUP(_xlfn.CONCAT(18,"-",$A384, "-", "A"), PlayerData!$M:$M,PlayerData!N:N,"")))</f>
        <v>0</v>
      </c>
      <c r="L384" s="138" cm="1">
        <f t="array" ref="L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"A"), PlayerData!$M:$M,PlayerData!O:O,""),
_xlfn.XLOOKUP(_xlfn.CONCAT(1,"-",$A384, "-", "A"), PlayerData!$M:$M,PlayerData!O:O,""),
_xlfn.XLOOKUP(_xlfn.CONCAT(2,"-",$A384, "-", "A"), PlayerData!$M:$M,PlayerData!O:O,""),
_xlfn.XLOOKUP(_xlfn.CONCAT(3,"-",$A384, "-", "A"), PlayerData!$M:$M,PlayerData!O:O,""),
_xlfn.XLOOKUP(_xlfn.CONCAT(4,"-",$A384, "-", "A"), PlayerData!$M:$M,PlayerData!O:O,""),
_xlfn.XLOOKUP(_xlfn.CONCAT(5,"-",$A384, "-", "A"), PlayerData!$M:$M,PlayerData!O:O,""),
_xlfn.XLOOKUP(_xlfn.CONCAT(6,"-",$A384, "-", "A"), PlayerData!$M:$M,PlayerData!O:O,""),
_xlfn.XLOOKUP(_xlfn.CONCAT(7,"-",$A384, "-", "A"), PlayerData!$M:$M,PlayerData!O:O,""),
_xlfn.XLOOKUP(_xlfn.CONCAT(8,"-",$A384, "-", "A"), PlayerData!$M:$M,PlayerData!O:O,""),
_xlfn.XLOOKUP(_xlfn.CONCAT(9,"-",$A384, "-", "A"), PlayerData!$M:$M,PlayerData!O:O,""),
_xlfn.XLOOKUP(_xlfn.CONCAT(10,"-",$A384, "-", "A"), PlayerData!$M:$M,PlayerData!O:O,""),
_xlfn.XLOOKUP(_xlfn.CONCAT(11,"-",$A384, "-", "A"), PlayerData!$M:$M,PlayerData!O:O,""),
_xlfn.XLOOKUP(_xlfn.CONCAT(12,"-",$A384, "-", "A"), PlayerData!$M:$M,PlayerData!O:O,""),
_xlfn.XLOOKUP(_xlfn.CONCAT(13,"-",$A384, "-", "A"), PlayerData!$M:$M,PlayerData!O:O,""),
_xlfn.XLOOKUP(_xlfn.CONCAT(14,"-",$A384, "-", "A"), PlayerData!$M:$M,PlayerData!O:O,""),
_xlfn.XLOOKUP(_xlfn.CONCAT(15,"-",$A384, "-", "A"), PlayerData!$M:$M,PlayerData!O:O,""),
_xlfn.XLOOKUP(_xlfn.CONCAT(16,"-",$A384, "-", "A"), PlayerData!$M:$M,PlayerData!O:O,""),
_xlfn.XLOOKUP(_xlfn.CONCAT(17,"-",$A384, "-", "A"), PlayerData!$M:$M,PlayerData!O:O,""),
_xlfn.XLOOKUP(_xlfn.CONCAT(18,"-",$A384, "-", "A"), PlayerData!$M:$M,PlayerData!O:O,"")))</f>
        <v>0</v>
      </c>
      <c r="M384" s="96" cm="1">
        <f t="array" ref="M38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_xlfn.XLOOKUP(_xlfn.CONCAT(0,"-",$A384, "-", "A"), PlayerData!$M:$M,PlayerData!R:R,""),
_xlfn.XLOOKUP(_xlfn.CONCAT(1,"-",$A384, "-", "A"), PlayerData!$M:$M,PlayerData!R:R,""),
_xlfn.XLOOKUP(_xlfn.CONCAT(2,"-",$A384, "-", "A"), PlayerData!$M:$M,PlayerData!R:R,""),
_xlfn.XLOOKUP(_xlfn.CONCAT(3,"-",$A384, "-", "A"), PlayerData!$M:$M,PlayerData!R:R,""),
_xlfn.XLOOKUP(_xlfn.CONCAT(4,"-",$A384, "-", "A"), PlayerData!$M:$M,PlayerData!R:R,""),
_xlfn.XLOOKUP(_xlfn.CONCAT(5,"-",$A384, "-", "A"), PlayerData!$M:$M,PlayerData!R:R,""),
_xlfn.XLOOKUP(_xlfn.CONCAT(6,"-",$A384, "-", "A"), PlayerData!$M:$M,PlayerData!R:R,""),
_xlfn.XLOOKUP(_xlfn.CONCAT(7,"-",$A384, "-", "A"), PlayerData!$M:$M,PlayerData!R:R,""),
_xlfn.XLOOKUP(_xlfn.CONCAT(8,"-",$A384, "-", "A"), PlayerData!$M:$M,PlayerData!R:R,""),
_xlfn.XLOOKUP(_xlfn.CONCAT(9,"-",$A384, "-", "A"), PlayerData!$M:$M,PlayerData!R:R,""),
_xlfn.XLOOKUP(_xlfn.CONCAT(10,"-",$A384, "-", "A"), PlayerData!$M:$M,PlayerData!R:R,""),
_xlfn.XLOOKUP(_xlfn.CONCAT(11,"-",$A384, "-", "A"), PlayerData!$M:$M,PlayerData!R:R,""),
_xlfn.XLOOKUP(_xlfn.CONCAT(12,"-",$A384, "-", "A"), PlayerData!$M:$M,PlayerData!R:R,""),
_xlfn.XLOOKUP(_xlfn.CONCAT(13,"-",$A384, "-", "A"), PlayerData!$M:$M,PlayerData!R:R,""),
_xlfn.XLOOKUP(_xlfn.CONCAT(14,"-",$A384, "-", "A"), PlayerData!$M:$M,PlayerData!R:R,""),
_xlfn.XLOOKUP(_xlfn.CONCAT(15,"-",$A384, "-", "A"), PlayerData!$M:$M,PlayerData!R:R,""),
_xlfn.XLOOKUP(_xlfn.CONCAT(16,"-",$A384, "-", "A"), PlayerData!$M:$M,PlayerData!R:R,""),
_xlfn.XLOOKUP(_xlfn.CONCAT(17,"-",$A384, "-", "A"), PlayerData!$M:$M,PlayerData!R:R,""),
_xlfn.XLOOKUP(_xlfn.CONCAT(18,"-",$A384, "-", "A"), PlayerData!$M:$M,PlayerData!R:R,"")))</f>
        <v>0.03</v>
      </c>
      <c r="N384" s="134">
        <f t="shared" si="35"/>
        <v>0</v>
      </c>
      <c r="O384" s="134">
        <f t="shared" si="36"/>
        <v>0</v>
      </c>
      <c r="P384" s="73">
        <f t="shared" si="37"/>
        <v>0.40431266846361191</v>
      </c>
      <c r="Q384" s="132" cm="1">
        <f t="array" ref="Q384">IF(OR($A384=Solver!$T$12:$T$201),0,SUMPRODUCT($H384:$J384,$T$4:$V$4))</f>
        <v>0</v>
      </c>
      <c r="R384" s="73" cm="1">
        <f t="array" ref="R384">IF(OR($A384=Solver!$T$12:$T$201),0, SUMPRODUCT($N384:$P384, $T$4:$V$4))</f>
        <v>0.40431266846361191</v>
      </c>
    </row>
    <row r="385" spans="1:18">
      <c r="A385" s="55">
        <v>383</v>
      </c>
      <c r="B385" s="55">
        <f>_xlfn.XLOOKUP($A385, PlayerData!$B$3:$B$394, PlayerData!C$3:C$394)</f>
        <v>0</v>
      </c>
      <c r="C385" s="55" t="str">
        <f>_xlfn.XLOOKUP($A385, PlayerData!$B$3:$B$394, PlayerData!D$3:D$394)</f>
        <v>D</v>
      </c>
      <c r="D385" s="31" t="str">
        <f>_xlfn.XLOOKUP($A385, PlayerData!$B$3:$B$394, PlayerData!E$3:E$394)</f>
        <v>Mepham</v>
      </c>
      <c r="E385" s="136" cm="1">
        <f t="array" ref="E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"H"), PlayerData!$G:$G,PlayerData!H:H,""),
_xlfn.XLOOKUP(_xlfn.CONCAT(1,"-",$A385, "-", "H"), PlayerData!$G:$G,PlayerData!H:H,""),
_xlfn.XLOOKUP(_xlfn.CONCAT(2,"-",$A385, "-", "H"), PlayerData!$G:$G,PlayerData!H:H,""),
_xlfn.XLOOKUP(_xlfn.CONCAT(3,"-",$A385, "-", "H"), PlayerData!$G:$G,PlayerData!H:H,""),
_xlfn.XLOOKUP(_xlfn.CONCAT(4,"-",$A385, "-", "H"), PlayerData!$G:$G,PlayerData!H:H,""),
_xlfn.XLOOKUP(_xlfn.CONCAT(5,"-",$A385, "-", "H"), PlayerData!$G:$G,PlayerData!H:H,""),
_xlfn.XLOOKUP(_xlfn.CONCAT(6,"-",$A385, "-", "H"), PlayerData!$G:$G,PlayerData!H:H,""),
_xlfn.XLOOKUP(_xlfn.CONCAT(7,"-",$A385, "-", "H"), PlayerData!$G:$G,PlayerData!H:H,""),
_xlfn.XLOOKUP(_xlfn.CONCAT(8,"-",$A385, "-", "H"), PlayerData!$G:$G,PlayerData!H:H,""),
_xlfn.XLOOKUP(_xlfn.CONCAT(9,"-",$A385, "-", "H"), PlayerData!$G:$G,PlayerData!H:H,""),
_xlfn.XLOOKUP(_xlfn.CONCAT(10,"-",$A385, "-", "H"), PlayerData!$G:$G,PlayerData!H:H,""),
_xlfn.XLOOKUP(_xlfn.CONCAT(11,"-",$A385, "-", "H"), PlayerData!$G:$G,PlayerData!H:H,""),
_xlfn.XLOOKUP(_xlfn.CONCAT(12,"-",$A385, "-", "H"), PlayerData!$G:$G,PlayerData!H:H,""),
_xlfn.XLOOKUP(_xlfn.CONCAT(13,"-",$A385, "-", "H"), PlayerData!$G:$G,PlayerData!H:H,""),
_xlfn.XLOOKUP(_xlfn.CONCAT(14,"-",$A385, "-", "H"), PlayerData!$G:$G,PlayerData!H:H,""),
_xlfn.XLOOKUP(_xlfn.CONCAT(15,"-",$A385, "-", "H"), PlayerData!$G:$G,PlayerData!H:H,""),
_xlfn.XLOOKUP(_xlfn.CONCAT(16,"-",$A385, "-", "H"), PlayerData!$G:$G,PlayerData!H:H,""),
_xlfn.XLOOKUP(_xlfn.CONCAT(17,"-",$A385, "-", "H"), PlayerData!$G:$G,PlayerData!H:H,""),
_xlfn.XLOOKUP(_xlfn.CONCAT(18,"-",$A385, "-", "H"), PlayerData!$G:$G,PlayerData!H:H,"")))</f>
        <v>0</v>
      </c>
      <c r="F385" s="136" cm="1">
        <f t="array" ref="F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"H"), PlayerData!$G:$G,PlayerData!I:I,""),
_xlfn.XLOOKUP(_xlfn.CONCAT(1,"-",$A385, "-", "H"), PlayerData!$G:$G,PlayerData!I:I,""),
_xlfn.XLOOKUP(_xlfn.CONCAT(2,"-",$A385, "-", "H"), PlayerData!$G:$G,PlayerData!I:I,""),
_xlfn.XLOOKUP(_xlfn.CONCAT(3,"-",$A385, "-", "H"), PlayerData!$G:$G,PlayerData!I:I,""),
_xlfn.XLOOKUP(_xlfn.CONCAT(4,"-",$A385, "-", "H"), PlayerData!$G:$G,PlayerData!I:I,""),
_xlfn.XLOOKUP(_xlfn.CONCAT(5,"-",$A385, "-", "H"), PlayerData!$G:$G,PlayerData!I:I,""),
_xlfn.XLOOKUP(_xlfn.CONCAT(6,"-",$A385, "-", "H"), PlayerData!$G:$G,PlayerData!I:I,""),
_xlfn.XLOOKUP(_xlfn.CONCAT(7,"-",$A385, "-", "H"), PlayerData!$G:$G,PlayerData!I:I,""),
_xlfn.XLOOKUP(_xlfn.CONCAT(8,"-",$A385, "-", "H"), PlayerData!$G:$G,PlayerData!I:I,""),
_xlfn.XLOOKUP(_xlfn.CONCAT(9,"-",$A385, "-", "H"), PlayerData!$G:$G,PlayerData!I:I,""),
_xlfn.XLOOKUP(_xlfn.CONCAT(10,"-",$A385, "-", "H"), PlayerData!$G:$G,PlayerData!I:I,""),
_xlfn.XLOOKUP(_xlfn.CONCAT(11,"-",$A385, "-", "H"), PlayerData!$G:$G,PlayerData!I:I,""),
_xlfn.XLOOKUP(_xlfn.CONCAT(12,"-",$A385, "-", "H"), PlayerData!$G:$G,PlayerData!I:I,""),
_xlfn.XLOOKUP(_xlfn.CONCAT(13,"-",$A385, "-", "H"), PlayerData!$G:$G,PlayerData!I:I,""),
_xlfn.XLOOKUP(_xlfn.CONCAT(14,"-",$A385, "-", "H"), PlayerData!$G:$G,PlayerData!I:I,""),
_xlfn.XLOOKUP(_xlfn.CONCAT(15,"-",$A385, "-", "H"), PlayerData!$G:$G,PlayerData!I:I,""),
_xlfn.XLOOKUP(_xlfn.CONCAT(16,"-",$A385, "-", "H"), PlayerData!$G:$G,PlayerData!I:I,""),
_xlfn.XLOOKUP(_xlfn.CONCAT(17,"-",$A385, "-", "H"), PlayerData!$G:$G,PlayerData!I:I,""),
_xlfn.XLOOKUP(_xlfn.CONCAT(18,"-",$A385, "-", "H"), PlayerData!$G:$G,PlayerData!I:I,"")))</f>
        <v>0</v>
      </c>
      <c r="G385" s="90" cm="1">
        <f t="array" ref="G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"H"), PlayerData!$G:$G,PlayerData!L:L,""),
_xlfn.XLOOKUP(_xlfn.CONCAT(1,"-",$A385, "-", "H"), PlayerData!$G:$G,PlayerData!L:L,""),
_xlfn.XLOOKUP(_xlfn.CONCAT(2,"-",$A385, "-", "H"), PlayerData!$G:$G,PlayerData!L:L,""),
_xlfn.XLOOKUP(_xlfn.CONCAT(3,"-",$A385, "-", "H"), PlayerData!$G:$G,PlayerData!L:L,""),
_xlfn.XLOOKUP(_xlfn.CONCAT(4,"-",$A385, "-", "H"), PlayerData!$G:$G,PlayerData!L:L,""),
_xlfn.XLOOKUP(_xlfn.CONCAT(5,"-",$A385, "-", "H"), PlayerData!$G:$G,PlayerData!L:L,""),
_xlfn.XLOOKUP(_xlfn.CONCAT(6,"-",$A385, "-", "H"), PlayerData!$G:$G,PlayerData!L:L,""),
_xlfn.XLOOKUP(_xlfn.CONCAT(7,"-",$A385, "-", "H"), PlayerData!$G:$G,PlayerData!L:L,""),
_xlfn.XLOOKUP(_xlfn.CONCAT(8,"-",$A385, "-", "H"), PlayerData!$G:$G,PlayerData!L:L,""),
_xlfn.XLOOKUP(_xlfn.CONCAT(9,"-",$A385, "-", "H"), PlayerData!$G:$G,PlayerData!L:L,""),
_xlfn.XLOOKUP(_xlfn.CONCAT(10,"-",$A385, "-", "H"), PlayerData!$G:$G,PlayerData!L:L,""),
_xlfn.XLOOKUP(_xlfn.CONCAT(11,"-",$A385, "-", "H"), PlayerData!$G:$G,PlayerData!L:L,""),
_xlfn.XLOOKUP(_xlfn.CONCAT(12,"-",$A385, "-", "H"), PlayerData!$G:$G,PlayerData!L:L,""),
_xlfn.XLOOKUP(_xlfn.CONCAT(13,"-",$A385, "-", "H"), PlayerData!$G:$G,PlayerData!L:L,""),
_xlfn.XLOOKUP(_xlfn.CONCAT(14,"-",$A385, "-", "H"), PlayerData!$G:$G,PlayerData!L:L,""),
_xlfn.XLOOKUP(_xlfn.CONCAT(15,"-",$A385, "-", "H"), PlayerData!$G:$G,PlayerData!L:L,""),
_xlfn.XLOOKUP(_xlfn.CONCAT(16,"-",$A385, "-", "H"), PlayerData!$G:$G,PlayerData!L:L,""),
_xlfn.XLOOKUP(_xlfn.CONCAT(17,"-",$A385, "-", "H"), PlayerData!$G:$G,PlayerData!L:L,""),
_xlfn.XLOOKUP(_xlfn.CONCAT(18,"-",$A385, "-", "H"), PlayerData!$G:$G,PlayerData!L:L,"")))</f>
        <v>0</v>
      </c>
      <c r="H385" s="132">
        <f t="shared" si="32"/>
        <v>0</v>
      </c>
      <c r="I385" s="132">
        <f t="shared" si="33"/>
        <v>0</v>
      </c>
      <c r="J385" s="72">
        <f t="shared" si="34"/>
        <v>0</v>
      </c>
      <c r="K385" s="138" cm="1">
        <f t="array" ref="K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"A"), PlayerData!$M:$M,PlayerData!N:N,""),
_xlfn.XLOOKUP(_xlfn.CONCAT(1,"-",$A385, "-", "A"), PlayerData!$M:$M,PlayerData!N:N,""),
_xlfn.XLOOKUP(_xlfn.CONCAT(2,"-",$A385, "-", "A"), PlayerData!$M:$M,PlayerData!N:N,""),
_xlfn.XLOOKUP(_xlfn.CONCAT(3,"-",$A385, "-", "A"), PlayerData!$M:$M,PlayerData!N:N,""),
_xlfn.XLOOKUP(_xlfn.CONCAT(4,"-",$A385, "-", "A"), PlayerData!$M:$M,PlayerData!N:N,""),
_xlfn.XLOOKUP(_xlfn.CONCAT(5,"-",$A385, "-", "A"), PlayerData!$M:$M,PlayerData!N:N,""),
_xlfn.XLOOKUP(_xlfn.CONCAT(6,"-",$A385, "-", "A"), PlayerData!$M:$M,PlayerData!N:N,""),
_xlfn.XLOOKUP(_xlfn.CONCAT(7,"-",$A385, "-", "A"), PlayerData!$M:$M,PlayerData!N:N,""),
_xlfn.XLOOKUP(_xlfn.CONCAT(8,"-",$A385, "-", "A"), PlayerData!$M:$M,PlayerData!N:N,""),
_xlfn.XLOOKUP(_xlfn.CONCAT(9,"-",$A385, "-", "A"), PlayerData!$M:$M,PlayerData!N:N,""),
_xlfn.XLOOKUP(_xlfn.CONCAT(10,"-",$A385, "-", "A"), PlayerData!$M:$M,PlayerData!N:N,""),
_xlfn.XLOOKUP(_xlfn.CONCAT(11,"-",$A385, "-", "A"), PlayerData!$M:$M,PlayerData!N:N,""),
_xlfn.XLOOKUP(_xlfn.CONCAT(12,"-",$A385, "-", "A"), PlayerData!$M:$M,PlayerData!N:N,""),
_xlfn.XLOOKUP(_xlfn.CONCAT(13,"-",$A385, "-", "A"), PlayerData!$M:$M,PlayerData!N:N,""),
_xlfn.XLOOKUP(_xlfn.CONCAT(14,"-",$A385, "-", "A"), PlayerData!$M:$M,PlayerData!N:N,""),
_xlfn.XLOOKUP(_xlfn.CONCAT(15,"-",$A385, "-", "A"), PlayerData!$M:$M,PlayerData!N:N,""),
_xlfn.XLOOKUP(_xlfn.CONCAT(16,"-",$A385, "-", "A"), PlayerData!$M:$M,PlayerData!N:N,""),
_xlfn.XLOOKUP(_xlfn.CONCAT(17,"-",$A385, "-", "A"), PlayerData!$M:$M,PlayerData!N:N,""),
_xlfn.XLOOKUP(_xlfn.CONCAT(18,"-",$A385, "-", "A"), PlayerData!$M:$M,PlayerData!N:N,"")))</f>
        <v>0.5</v>
      </c>
      <c r="L385" s="138" cm="1">
        <f t="array" ref="L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"A"), PlayerData!$M:$M,PlayerData!O:O,""),
_xlfn.XLOOKUP(_xlfn.CONCAT(1,"-",$A385, "-", "A"), PlayerData!$M:$M,PlayerData!O:O,""),
_xlfn.XLOOKUP(_xlfn.CONCAT(2,"-",$A385, "-", "A"), PlayerData!$M:$M,PlayerData!O:O,""),
_xlfn.XLOOKUP(_xlfn.CONCAT(3,"-",$A385, "-", "A"), PlayerData!$M:$M,PlayerData!O:O,""),
_xlfn.XLOOKUP(_xlfn.CONCAT(4,"-",$A385, "-", "A"), PlayerData!$M:$M,PlayerData!O:O,""),
_xlfn.XLOOKUP(_xlfn.CONCAT(5,"-",$A385, "-", "A"), PlayerData!$M:$M,PlayerData!O:O,""),
_xlfn.XLOOKUP(_xlfn.CONCAT(6,"-",$A385, "-", "A"), PlayerData!$M:$M,PlayerData!O:O,""),
_xlfn.XLOOKUP(_xlfn.CONCAT(7,"-",$A385, "-", "A"), PlayerData!$M:$M,PlayerData!O:O,""),
_xlfn.XLOOKUP(_xlfn.CONCAT(8,"-",$A385, "-", "A"), PlayerData!$M:$M,PlayerData!O:O,""),
_xlfn.XLOOKUP(_xlfn.CONCAT(9,"-",$A385, "-", "A"), PlayerData!$M:$M,PlayerData!O:O,""),
_xlfn.XLOOKUP(_xlfn.CONCAT(10,"-",$A385, "-", "A"), PlayerData!$M:$M,PlayerData!O:O,""),
_xlfn.XLOOKUP(_xlfn.CONCAT(11,"-",$A385, "-", "A"), PlayerData!$M:$M,PlayerData!O:O,""),
_xlfn.XLOOKUP(_xlfn.CONCAT(12,"-",$A385, "-", "A"), PlayerData!$M:$M,PlayerData!O:O,""),
_xlfn.XLOOKUP(_xlfn.CONCAT(13,"-",$A385, "-", "A"), PlayerData!$M:$M,PlayerData!O:O,""),
_xlfn.XLOOKUP(_xlfn.CONCAT(14,"-",$A385, "-", "A"), PlayerData!$M:$M,PlayerData!O:O,""),
_xlfn.XLOOKUP(_xlfn.CONCAT(15,"-",$A385, "-", "A"), PlayerData!$M:$M,PlayerData!O:O,""),
_xlfn.XLOOKUP(_xlfn.CONCAT(16,"-",$A385, "-", "A"), PlayerData!$M:$M,PlayerData!O:O,""),
_xlfn.XLOOKUP(_xlfn.CONCAT(17,"-",$A385, "-", "A"), PlayerData!$M:$M,PlayerData!O:O,""),
_xlfn.XLOOKUP(_xlfn.CONCAT(18,"-",$A385, "-", "A"), PlayerData!$M:$M,PlayerData!O:O,"")))</f>
        <v>0</v>
      </c>
      <c r="M385" s="96" cm="1">
        <f t="array" ref="M385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_xlfn.XLOOKUP(_xlfn.CONCAT(0,"-",$A385, "-", "A"), PlayerData!$M:$M,PlayerData!R:R,""),
_xlfn.XLOOKUP(_xlfn.CONCAT(1,"-",$A385, "-", "A"), PlayerData!$M:$M,PlayerData!R:R,""),
_xlfn.XLOOKUP(_xlfn.CONCAT(2,"-",$A385, "-", "A"), PlayerData!$M:$M,PlayerData!R:R,""),
_xlfn.XLOOKUP(_xlfn.CONCAT(3,"-",$A385, "-", "A"), PlayerData!$M:$M,PlayerData!R:R,""),
_xlfn.XLOOKUP(_xlfn.CONCAT(4,"-",$A385, "-", "A"), PlayerData!$M:$M,PlayerData!R:R,""),
_xlfn.XLOOKUP(_xlfn.CONCAT(5,"-",$A385, "-", "A"), PlayerData!$M:$M,PlayerData!R:R,""),
_xlfn.XLOOKUP(_xlfn.CONCAT(6,"-",$A385, "-", "A"), PlayerData!$M:$M,PlayerData!R:R,""),
_xlfn.XLOOKUP(_xlfn.CONCAT(7,"-",$A385, "-", "A"), PlayerData!$M:$M,PlayerData!R:R,""),
_xlfn.XLOOKUP(_xlfn.CONCAT(8,"-",$A385, "-", "A"), PlayerData!$M:$M,PlayerData!R:R,""),
_xlfn.XLOOKUP(_xlfn.CONCAT(9,"-",$A385, "-", "A"), PlayerData!$M:$M,PlayerData!R:R,""),
_xlfn.XLOOKUP(_xlfn.CONCAT(10,"-",$A385, "-", "A"), PlayerData!$M:$M,PlayerData!R:R,""),
_xlfn.XLOOKUP(_xlfn.CONCAT(11,"-",$A385, "-", "A"), PlayerData!$M:$M,PlayerData!R:R,""),
_xlfn.XLOOKUP(_xlfn.CONCAT(12,"-",$A385, "-", "A"), PlayerData!$M:$M,PlayerData!R:R,""),
_xlfn.XLOOKUP(_xlfn.CONCAT(13,"-",$A385, "-", "A"), PlayerData!$M:$M,PlayerData!R:R,""),
_xlfn.XLOOKUP(_xlfn.CONCAT(14,"-",$A385, "-", "A"), PlayerData!$M:$M,PlayerData!R:R,""),
_xlfn.XLOOKUP(_xlfn.CONCAT(15,"-",$A385, "-", "A"), PlayerData!$M:$M,PlayerData!R:R,""),
_xlfn.XLOOKUP(_xlfn.CONCAT(16,"-",$A385, "-", "A"), PlayerData!$M:$M,PlayerData!R:R,""),
_xlfn.XLOOKUP(_xlfn.CONCAT(17,"-",$A385, "-", "A"), PlayerData!$M:$M,PlayerData!R:R,""),
_xlfn.XLOOKUP(_xlfn.CONCAT(18,"-",$A385, "-", "A"), PlayerData!$M:$M,PlayerData!R:R,"")))</f>
        <v>0.06</v>
      </c>
      <c r="N385" s="134">
        <f t="shared" si="35"/>
        <v>11.363636363636363</v>
      </c>
      <c r="O385" s="134">
        <f t="shared" si="36"/>
        <v>0</v>
      </c>
      <c r="P385" s="73">
        <f t="shared" si="37"/>
        <v>0.80862533692722383</v>
      </c>
      <c r="Q385" s="132" cm="1">
        <f t="array" ref="Q385">IF(OR($A385=Solver!$T$12:$T$201),0,SUMPRODUCT($H385:$J385,$T$4:$V$4))</f>
        <v>0</v>
      </c>
      <c r="R385" s="73" cm="1">
        <f t="array" ref="R385">IF(OR($A385=Solver!$T$12:$T$201),0, SUMPRODUCT($N385:$P385, $T$4:$V$4))</f>
        <v>0.80862533692722383</v>
      </c>
    </row>
    <row r="386" spans="1:18">
      <c r="A386" s="55">
        <v>384</v>
      </c>
      <c r="B386" s="55" t="str">
        <f>_xlfn.XLOOKUP($A386, PlayerData!$B$3:$B$394, PlayerData!C$3:C$394)</f>
        <v>LIV</v>
      </c>
      <c r="C386" s="55" t="str">
        <f>_xlfn.XLOOKUP($A386, PlayerData!$B$3:$B$394, PlayerData!D$3:D$394)</f>
        <v>M</v>
      </c>
      <c r="D386" s="31" t="str">
        <f>_xlfn.XLOOKUP($A386, PlayerData!$B$3:$B$394, PlayerData!E$3:E$394)</f>
        <v>Minamino</v>
      </c>
      <c r="E386" s="136" cm="1">
        <f t="array" ref="E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"H"), PlayerData!$G:$G,PlayerData!H:H,""),
_xlfn.XLOOKUP(_xlfn.CONCAT(1,"-",$A386, "-", "H"), PlayerData!$G:$G,PlayerData!H:H,""),
_xlfn.XLOOKUP(_xlfn.CONCAT(2,"-",$A386, "-", "H"), PlayerData!$G:$G,PlayerData!H:H,""),
_xlfn.XLOOKUP(_xlfn.CONCAT(3,"-",$A386, "-", "H"), PlayerData!$G:$G,PlayerData!H:H,""),
_xlfn.XLOOKUP(_xlfn.CONCAT(4,"-",$A386, "-", "H"), PlayerData!$G:$G,PlayerData!H:H,""),
_xlfn.XLOOKUP(_xlfn.CONCAT(5,"-",$A386, "-", "H"), PlayerData!$G:$G,PlayerData!H:H,""),
_xlfn.XLOOKUP(_xlfn.CONCAT(6,"-",$A386, "-", "H"), PlayerData!$G:$G,PlayerData!H:H,""),
_xlfn.XLOOKUP(_xlfn.CONCAT(7,"-",$A386, "-", "H"), PlayerData!$G:$G,PlayerData!H:H,""),
_xlfn.XLOOKUP(_xlfn.CONCAT(8,"-",$A386, "-", "H"), PlayerData!$G:$G,PlayerData!H:H,""),
_xlfn.XLOOKUP(_xlfn.CONCAT(9,"-",$A386, "-", "H"), PlayerData!$G:$G,PlayerData!H:H,""),
_xlfn.XLOOKUP(_xlfn.CONCAT(10,"-",$A386, "-", "H"), PlayerData!$G:$G,PlayerData!H:H,""),
_xlfn.XLOOKUP(_xlfn.CONCAT(11,"-",$A386, "-", "H"), PlayerData!$G:$G,PlayerData!H:H,""),
_xlfn.XLOOKUP(_xlfn.CONCAT(12,"-",$A386, "-", "H"), PlayerData!$G:$G,PlayerData!H:H,""),
_xlfn.XLOOKUP(_xlfn.CONCAT(13,"-",$A386, "-", "H"), PlayerData!$G:$G,PlayerData!H:H,""),
_xlfn.XLOOKUP(_xlfn.CONCAT(14,"-",$A386, "-", "H"), PlayerData!$G:$G,PlayerData!H:H,""),
_xlfn.XLOOKUP(_xlfn.CONCAT(15,"-",$A386, "-", "H"), PlayerData!$G:$G,PlayerData!H:H,""),
_xlfn.XLOOKUP(_xlfn.CONCAT(16,"-",$A386, "-", "H"), PlayerData!$G:$G,PlayerData!H:H,""),
_xlfn.XLOOKUP(_xlfn.CONCAT(17,"-",$A386, "-", "H"), PlayerData!$G:$G,PlayerData!H:H,""),
_xlfn.XLOOKUP(_xlfn.CONCAT(18,"-",$A386, "-", "H"), PlayerData!$G:$G,PlayerData!H:H,"")))</f>
        <v>0</v>
      </c>
      <c r="F386" s="136" cm="1">
        <f t="array" ref="F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"H"), PlayerData!$G:$G,PlayerData!I:I,""),
_xlfn.XLOOKUP(_xlfn.CONCAT(1,"-",$A386, "-", "H"), PlayerData!$G:$G,PlayerData!I:I,""),
_xlfn.XLOOKUP(_xlfn.CONCAT(2,"-",$A386, "-", "H"), PlayerData!$G:$G,PlayerData!I:I,""),
_xlfn.XLOOKUP(_xlfn.CONCAT(3,"-",$A386, "-", "H"), PlayerData!$G:$G,PlayerData!I:I,""),
_xlfn.XLOOKUP(_xlfn.CONCAT(4,"-",$A386, "-", "H"), PlayerData!$G:$G,PlayerData!I:I,""),
_xlfn.XLOOKUP(_xlfn.CONCAT(5,"-",$A386, "-", "H"), PlayerData!$G:$G,PlayerData!I:I,""),
_xlfn.XLOOKUP(_xlfn.CONCAT(6,"-",$A386, "-", "H"), PlayerData!$G:$G,PlayerData!I:I,""),
_xlfn.XLOOKUP(_xlfn.CONCAT(7,"-",$A386, "-", "H"), PlayerData!$G:$G,PlayerData!I:I,""),
_xlfn.XLOOKUP(_xlfn.CONCAT(8,"-",$A386, "-", "H"), PlayerData!$G:$G,PlayerData!I:I,""),
_xlfn.XLOOKUP(_xlfn.CONCAT(9,"-",$A386, "-", "H"), PlayerData!$G:$G,PlayerData!I:I,""),
_xlfn.XLOOKUP(_xlfn.CONCAT(10,"-",$A386, "-", "H"), PlayerData!$G:$G,PlayerData!I:I,""),
_xlfn.XLOOKUP(_xlfn.CONCAT(11,"-",$A386, "-", "H"), PlayerData!$G:$G,PlayerData!I:I,""),
_xlfn.XLOOKUP(_xlfn.CONCAT(12,"-",$A386, "-", "H"), PlayerData!$G:$G,PlayerData!I:I,""),
_xlfn.XLOOKUP(_xlfn.CONCAT(13,"-",$A386, "-", "H"), PlayerData!$G:$G,PlayerData!I:I,""),
_xlfn.XLOOKUP(_xlfn.CONCAT(14,"-",$A386, "-", "H"), PlayerData!$G:$G,PlayerData!I:I,""),
_xlfn.XLOOKUP(_xlfn.CONCAT(15,"-",$A386, "-", "H"), PlayerData!$G:$G,PlayerData!I:I,""),
_xlfn.XLOOKUP(_xlfn.CONCAT(16,"-",$A386, "-", "H"), PlayerData!$G:$G,PlayerData!I:I,""),
_xlfn.XLOOKUP(_xlfn.CONCAT(17,"-",$A386, "-", "H"), PlayerData!$G:$G,PlayerData!I:I,""),
_xlfn.XLOOKUP(_xlfn.CONCAT(18,"-",$A386, "-", "H"), PlayerData!$G:$G,PlayerData!I:I,"")))</f>
        <v>0</v>
      </c>
      <c r="G386" s="90" cm="1">
        <f t="array" ref="G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"H"), PlayerData!$G:$G,PlayerData!L:L,""),
_xlfn.XLOOKUP(_xlfn.CONCAT(1,"-",$A386, "-", "H"), PlayerData!$G:$G,PlayerData!L:L,""),
_xlfn.XLOOKUP(_xlfn.CONCAT(2,"-",$A386, "-", "H"), PlayerData!$G:$G,PlayerData!L:L,""),
_xlfn.XLOOKUP(_xlfn.CONCAT(3,"-",$A386, "-", "H"), PlayerData!$G:$G,PlayerData!L:L,""),
_xlfn.XLOOKUP(_xlfn.CONCAT(4,"-",$A386, "-", "H"), PlayerData!$G:$G,PlayerData!L:L,""),
_xlfn.XLOOKUP(_xlfn.CONCAT(5,"-",$A386, "-", "H"), PlayerData!$G:$G,PlayerData!L:L,""),
_xlfn.XLOOKUP(_xlfn.CONCAT(6,"-",$A386, "-", "H"), PlayerData!$G:$G,PlayerData!L:L,""),
_xlfn.XLOOKUP(_xlfn.CONCAT(7,"-",$A386, "-", "H"), PlayerData!$G:$G,PlayerData!L:L,""),
_xlfn.XLOOKUP(_xlfn.CONCAT(8,"-",$A386, "-", "H"), PlayerData!$G:$G,PlayerData!L:L,""),
_xlfn.XLOOKUP(_xlfn.CONCAT(9,"-",$A386, "-", "H"), PlayerData!$G:$G,PlayerData!L:L,""),
_xlfn.XLOOKUP(_xlfn.CONCAT(10,"-",$A386, "-", "H"), PlayerData!$G:$G,PlayerData!L:L,""),
_xlfn.XLOOKUP(_xlfn.CONCAT(11,"-",$A386, "-", "H"), PlayerData!$G:$G,PlayerData!L:L,""),
_xlfn.XLOOKUP(_xlfn.CONCAT(12,"-",$A386, "-", "H"), PlayerData!$G:$G,PlayerData!L:L,""),
_xlfn.XLOOKUP(_xlfn.CONCAT(13,"-",$A386, "-", "H"), PlayerData!$G:$G,PlayerData!L:L,""),
_xlfn.XLOOKUP(_xlfn.CONCAT(14,"-",$A386, "-", "H"), PlayerData!$G:$G,PlayerData!L:L,""),
_xlfn.XLOOKUP(_xlfn.CONCAT(15,"-",$A386, "-", "H"), PlayerData!$G:$G,PlayerData!L:L,""),
_xlfn.XLOOKUP(_xlfn.CONCAT(16,"-",$A386, "-", "H"), PlayerData!$G:$G,PlayerData!L:L,""),
_xlfn.XLOOKUP(_xlfn.CONCAT(17,"-",$A386, "-", "H"), PlayerData!$G:$G,PlayerData!L:L,""),
_xlfn.XLOOKUP(_xlfn.CONCAT(18,"-",$A386, "-", "H"), PlayerData!$G:$G,PlayerData!L:L,"")))</f>
        <v>0</v>
      </c>
      <c r="H386" s="132">
        <f t="shared" si="32"/>
        <v>0</v>
      </c>
      <c r="I386" s="132">
        <f t="shared" si="33"/>
        <v>0</v>
      </c>
      <c r="J386" s="72">
        <f t="shared" si="34"/>
        <v>0</v>
      </c>
      <c r="K386" s="138" cm="1">
        <f t="array" ref="K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"A"), PlayerData!$M:$M,PlayerData!N:N,""),
_xlfn.XLOOKUP(_xlfn.CONCAT(1,"-",$A386, "-", "A"), PlayerData!$M:$M,PlayerData!N:N,""),
_xlfn.XLOOKUP(_xlfn.CONCAT(2,"-",$A386, "-", "A"), PlayerData!$M:$M,PlayerData!N:N,""),
_xlfn.XLOOKUP(_xlfn.CONCAT(3,"-",$A386, "-", "A"), PlayerData!$M:$M,PlayerData!N:N,""),
_xlfn.XLOOKUP(_xlfn.CONCAT(4,"-",$A386, "-", "A"), PlayerData!$M:$M,PlayerData!N:N,""),
_xlfn.XLOOKUP(_xlfn.CONCAT(5,"-",$A386, "-", "A"), PlayerData!$M:$M,PlayerData!N:N,""),
_xlfn.XLOOKUP(_xlfn.CONCAT(6,"-",$A386, "-", "A"), PlayerData!$M:$M,PlayerData!N:N,""),
_xlfn.XLOOKUP(_xlfn.CONCAT(7,"-",$A386, "-", "A"), PlayerData!$M:$M,PlayerData!N:N,""),
_xlfn.XLOOKUP(_xlfn.CONCAT(8,"-",$A386, "-", "A"), PlayerData!$M:$M,PlayerData!N:N,""),
_xlfn.XLOOKUP(_xlfn.CONCAT(9,"-",$A386, "-", "A"), PlayerData!$M:$M,PlayerData!N:N,""),
_xlfn.XLOOKUP(_xlfn.CONCAT(10,"-",$A386, "-", "A"), PlayerData!$M:$M,PlayerData!N:N,""),
_xlfn.XLOOKUP(_xlfn.CONCAT(11,"-",$A386, "-", "A"), PlayerData!$M:$M,PlayerData!N:N,""),
_xlfn.XLOOKUP(_xlfn.CONCAT(12,"-",$A386, "-", "A"), PlayerData!$M:$M,PlayerData!N:N,""),
_xlfn.XLOOKUP(_xlfn.CONCAT(13,"-",$A386, "-", "A"), PlayerData!$M:$M,PlayerData!N:N,""),
_xlfn.XLOOKUP(_xlfn.CONCAT(14,"-",$A386, "-", "A"), PlayerData!$M:$M,PlayerData!N:N,""),
_xlfn.XLOOKUP(_xlfn.CONCAT(15,"-",$A386, "-", "A"), PlayerData!$M:$M,PlayerData!N:N,""),
_xlfn.XLOOKUP(_xlfn.CONCAT(16,"-",$A386, "-", "A"), PlayerData!$M:$M,PlayerData!N:N,""),
_xlfn.XLOOKUP(_xlfn.CONCAT(17,"-",$A386, "-", "A"), PlayerData!$M:$M,PlayerData!N:N,""),
_xlfn.XLOOKUP(_xlfn.CONCAT(18,"-",$A386, "-", "A"), PlayerData!$M:$M,PlayerData!N:N,"")))</f>
        <v>0.5</v>
      </c>
      <c r="L386" s="138" cm="1">
        <f t="array" ref="L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"A"), PlayerData!$M:$M,PlayerData!O:O,""),
_xlfn.XLOOKUP(_xlfn.CONCAT(1,"-",$A386, "-", "A"), PlayerData!$M:$M,PlayerData!O:O,""),
_xlfn.XLOOKUP(_xlfn.CONCAT(2,"-",$A386, "-", "A"), PlayerData!$M:$M,PlayerData!O:O,""),
_xlfn.XLOOKUP(_xlfn.CONCAT(3,"-",$A386, "-", "A"), PlayerData!$M:$M,PlayerData!O:O,""),
_xlfn.XLOOKUP(_xlfn.CONCAT(4,"-",$A386, "-", "A"), PlayerData!$M:$M,PlayerData!O:O,""),
_xlfn.XLOOKUP(_xlfn.CONCAT(5,"-",$A386, "-", "A"), PlayerData!$M:$M,PlayerData!O:O,""),
_xlfn.XLOOKUP(_xlfn.CONCAT(6,"-",$A386, "-", "A"), PlayerData!$M:$M,PlayerData!O:O,""),
_xlfn.XLOOKUP(_xlfn.CONCAT(7,"-",$A386, "-", "A"), PlayerData!$M:$M,PlayerData!O:O,""),
_xlfn.XLOOKUP(_xlfn.CONCAT(8,"-",$A386, "-", "A"), PlayerData!$M:$M,PlayerData!O:O,""),
_xlfn.XLOOKUP(_xlfn.CONCAT(9,"-",$A386, "-", "A"), PlayerData!$M:$M,PlayerData!O:O,""),
_xlfn.XLOOKUP(_xlfn.CONCAT(10,"-",$A386, "-", "A"), PlayerData!$M:$M,PlayerData!O:O,""),
_xlfn.XLOOKUP(_xlfn.CONCAT(11,"-",$A386, "-", "A"), PlayerData!$M:$M,PlayerData!O:O,""),
_xlfn.XLOOKUP(_xlfn.CONCAT(12,"-",$A386, "-", "A"), PlayerData!$M:$M,PlayerData!O:O,""),
_xlfn.XLOOKUP(_xlfn.CONCAT(13,"-",$A386, "-", "A"), PlayerData!$M:$M,PlayerData!O:O,""),
_xlfn.XLOOKUP(_xlfn.CONCAT(14,"-",$A386, "-", "A"), PlayerData!$M:$M,PlayerData!O:O,""),
_xlfn.XLOOKUP(_xlfn.CONCAT(15,"-",$A386, "-", "A"), PlayerData!$M:$M,PlayerData!O:O,""),
_xlfn.XLOOKUP(_xlfn.CONCAT(16,"-",$A386, "-", "A"), PlayerData!$M:$M,PlayerData!O:O,""),
_xlfn.XLOOKUP(_xlfn.CONCAT(17,"-",$A386, "-", "A"), PlayerData!$M:$M,PlayerData!O:O,""),
_xlfn.XLOOKUP(_xlfn.CONCAT(18,"-",$A386, "-", "A"), PlayerData!$M:$M,PlayerData!O:O,"")))</f>
        <v>0</v>
      </c>
      <c r="M386" s="96" cm="1">
        <f t="array" ref="M386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_xlfn.XLOOKUP(_xlfn.CONCAT(0,"-",$A386, "-", "A"), PlayerData!$M:$M,PlayerData!R:R,""),
_xlfn.XLOOKUP(_xlfn.CONCAT(1,"-",$A386, "-", "A"), PlayerData!$M:$M,PlayerData!R:R,""),
_xlfn.XLOOKUP(_xlfn.CONCAT(2,"-",$A386, "-", "A"), PlayerData!$M:$M,PlayerData!R:R,""),
_xlfn.XLOOKUP(_xlfn.CONCAT(3,"-",$A386, "-", "A"), PlayerData!$M:$M,PlayerData!R:R,""),
_xlfn.XLOOKUP(_xlfn.CONCAT(4,"-",$A386, "-", "A"), PlayerData!$M:$M,PlayerData!R:R,""),
_xlfn.XLOOKUP(_xlfn.CONCAT(5,"-",$A386, "-", "A"), PlayerData!$M:$M,PlayerData!R:R,""),
_xlfn.XLOOKUP(_xlfn.CONCAT(6,"-",$A386, "-", "A"), PlayerData!$M:$M,PlayerData!R:R,""),
_xlfn.XLOOKUP(_xlfn.CONCAT(7,"-",$A386, "-", "A"), PlayerData!$M:$M,PlayerData!R:R,""),
_xlfn.XLOOKUP(_xlfn.CONCAT(8,"-",$A386, "-", "A"), PlayerData!$M:$M,PlayerData!R:R,""),
_xlfn.XLOOKUP(_xlfn.CONCAT(9,"-",$A386, "-", "A"), PlayerData!$M:$M,PlayerData!R:R,""),
_xlfn.XLOOKUP(_xlfn.CONCAT(10,"-",$A386, "-", "A"), PlayerData!$M:$M,PlayerData!R:R,""),
_xlfn.XLOOKUP(_xlfn.CONCAT(11,"-",$A386, "-", "A"), PlayerData!$M:$M,PlayerData!R:R,""),
_xlfn.XLOOKUP(_xlfn.CONCAT(12,"-",$A386, "-", "A"), PlayerData!$M:$M,PlayerData!R:R,""),
_xlfn.XLOOKUP(_xlfn.CONCAT(13,"-",$A386, "-", "A"), PlayerData!$M:$M,PlayerData!R:R,""),
_xlfn.XLOOKUP(_xlfn.CONCAT(14,"-",$A386, "-", "A"), PlayerData!$M:$M,PlayerData!R:R,""),
_xlfn.XLOOKUP(_xlfn.CONCAT(15,"-",$A386, "-", "A"), PlayerData!$M:$M,PlayerData!R:R,""),
_xlfn.XLOOKUP(_xlfn.CONCAT(16,"-",$A386, "-", "A"), PlayerData!$M:$M,PlayerData!R:R,""),
_xlfn.XLOOKUP(_xlfn.CONCAT(17,"-",$A386, "-", "A"), PlayerData!$M:$M,PlayerData!R:R,""),
_xlfn.XLOOKUP(_xlfn.CONCAT(18,"-",$A386, "-", "A"), PlayerData!$M:$M,PlayerData!R:R,"")))</f>
        <v>0.98</v>
      </c>
      <c r="N386" s="134">
        <f t="shared" si="35"/>
        <v>11.363636363636363</v>
      </c>
      <c r="O386" s="134">
        <f t="shared" si="36"/>
        <v>0</v>
      </c>
      <c r="P386" s="73">
        <f t="shared" si="37"/>
        <v>13.207547169811322</v>
      </c>
      <c r="Q386" s="132" cm="1">
        <f t="array" ref="Q386">IF(OR($A386=Solver!$T$12:$T$201),0,SUMPRODUCT($H386:$J386,$T$4:$V$4))</f>
        <v>0</v>
      </c>
      <c r="R386" s="73" cm="1">
        <f t="array" ref="R386">IF(OR($A386=Solver!$T$12:$T$201),0, SUMPRODUCT($N386:$P386, $T$4:$V$4))</f>
        <v>13.207547169811322</v>
      </c>
    </row>
    <row r="387" spans="1:18">
      <c r="A387" s="55">
        <v>385</v>
      </c>
      <c r="B387" s="55" t="str">
        <f>_xlfn.XLOOKUP($A387, PlayerData!$B$3:$B$394, PlayerData!C$3:C$394)</f>
        <v>SHU</v>
      </c>
      <c r="C387" s="55" t="str">
        <f>_xlfn.XLOOKUP($A387, PlayerData!$B$3:$B$394, PlayerData!D$3:D$394)</f>
        <v>F</v>
      </c>
      <c r="D387" s="31" t="str">
        <f>_xlfn.XLOOKUP($A387, PlayerData!$B$3:$B$394, PlayerData!E$3:E$394)</f>
        <v>Mousset</v>
      </c>
      <c r="E387" s="136" cm="1">
        <f t="array" ref="E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"H"), PlayerData!$G:$G,PlayerData!H:H,""),
_xlfn.XLOOKUP(_xlfn.CONCAT(1,"-",$A387, "-", "H"), PlayerData!$G:$G,PlayerData!H:H,""),
_xlfn.XLOOKUP(_xlfn.CONCAT(2,"-",$A387, "-", "H"), PlayerData!$G:$G,PlayerData!H:H,""),
_xlfn.XLOOKUP(_xlfn.CONCAT(3,"-",$A387, "-", "H"), PlayerData!$G:$G,PlayerData!H:H,""),
_xlfn.XLOOKUP(_xlfn.CONCAT(4,"-",$A387, "-", "H"), PlayerData!$G:$G,PlayerData!H:H,""),
_xlfn.XLOOKUP(_xlfn.CONCAT(5,"-",$A387, "-", "H"), PlayerData!$G:$G,PlayerData!H:H,""),
_xlfn.XLOOKUP(_xlfn.CONCAT(6,"-",$A387, "-", "H"), PlayerData!$G:$G,PlayerData!H:H,""),
_xlfn.XLOOKUP(_xlfn.CONCAT(7,"-",$A387, "-", "H"), PlayerData!$G:$G,PlayerData!H:H,""),
_xlfn.XLOOKUP(_xlfn.CONCAT(8,"-",$A387, "-", "H"), PlayerData!$G:$G,PlayerData!H:H,""),
_xlfn.XLOOKUP(_xlfn.CONCAT(9,"-",$A387, "-", "H"), PlayerData!$G:$G,PlayerData!H:H,""),
_xlfn.XLOOKUP(_xlfn.CONCAT(10,"-",$A387, "-", "H"), PlayerData!$G:$G,PlayerData!H:H,""),
_xlfn.XLOOKUP(_xlfn.CONCAT(11,"-",$A387, "-", "H"), PlayerData!$G:$G,PlayerData!H:H,""),
_xlfn.XLOOKUP(_xlfn.CONCAT(12,"-",$A387, "-", "H"), PlayerData!$G:$G,PlayerData!H:H,""),
_xlfn.XLOOKUP(_xlfn.CONCAT(13,"-",$A387, "-", "H"), PlayerData!$G:$G,PlayerData!H:H,""),
_xlfn.XLOOKUP(_xlfn.CONCAT(14,"-",$A387, "-", "H"), PlayerData!$G:$G,PlayerData!H:H,""),
_xlfn.XLOOKUP(_xlfn.CONCAT(15,"-",$A387, "-", "H"), PlayerData!$G:$G,PlayerData!H:H,""),
_xlfn.XLOOKUP(_xlfn.CONCAT(16,"-",$A387, "-", "H"), PlayerData!$G:$G,PlayerData!H:H,""),
_xlfn.XLOOKUP(_xlfn.CONCAT(17,"-",$A387, "-", "H"), PlayerData!$G:$G,PlayerData!H:H,""),
_xlfn.XLOOKUP(_xlfn.CONCAT(18,"-",$A387, "-", "H"), PlayerData!$G:$G,PlayerData!H:H,"")))</f>
        <v>0</v>
      </c>
      <c r="F387" s="136" cm="1">
        <f t="array" ref="F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"H"), PlayerData!$G:$G,PlayerData!I:I,""),
_xlfn.XLOOKUP(_xlfn.CONCAT(1,"-",$A387, "-", "H"), PlayerData!$G:$G,PlayerData!I:I,""),
_xlfn.XLOOKUP(_xlfn.CONCAT(2,"-",$A387, "-", "H"), PlayerData!$G:$G,PlayerData!I:I,""),
_xlfn.XLOOKUP(_xlfn.CONCAT(3,"-",$A387, "-", "H"), PlayerData!$G:$G,PlayerData!I:I,""),
_xlfn.XLOOKUP(_xlfn.CONCAT(4,"-",$A387, "-", "H"), PlayerData!$G:$G,PlayerData!I:I,""),
_xlfn.XLOOKUP(_xlfn.CONCAT(5,"-",$A387, "-", "H"), PlayerData!$G:$G,PlayerData!I:I,""),
_xlfn.XLOOKUP(_xlfn.CONCAT(6,"-",$A387, "-", "H"), PlayerData!$G:$G,PlayerData!I:I,""),
_xlfn.XLOOKUP(_xlfn.CONCAT(7,"-",$A387, "-", "H"), PlayerData!$G:$G,PlayerData!I:I,""),
_xlfn.XLOOKUP(_xlfn.CONCAT(8,"-",$A387, "-", "H"), PlayerData!$G:$G,PlayerData!I:I,""),
_xlfn.XLOOKUP(_xlfn.CONCAT(9,"-",$A387, "-", "H"), PlayerData!$G:$G,PlayerData!I:I,""),
_xlfn.XLOOKUP(_xlfn.CONCAT(10,"-",$A387, "-", "H"), PlayerData!$G:$G,PlayerData!I:I,""),
_xlfn.XLOOKUP(_xlfn.CONCAT(11,"-",$A387, "-", "H"), PlayerData!$G:$G,PlayerData!I:I,""),
_xlfn.XLOOKUP(_xlfn.CONCAT(12,"-",$A387, "-", "H"), PlayerData!$G:$G,PlayerData!I:I,""),
_xlfn.XLOOKUP(_xlfn.CONCAT(13,"-",$A387, "-", "H"), PlayerData!$G:$G,PlayerData!I:I,""),
_xlfn.XLOOKUP(_xlfn.CONCAT(14,"-",$A387, "-", "H"), PlayerData!$G:$G,PlayerData!I:I,""),
_xlfn.XLOOKUP(_xlfn.CONCAT(15,"-",$A387, "-", "H"), PlayerData!$G:$G,PlayerData!I:I,""),
_xlfn.XLOOKUP(_xlfn.CONCAT(16,"-",$A387, "-", "H"), PlayerData!$G:$G,PlayerData!I:I,""),
_xlfn.XLOOKUP(_xlfn.CONCAT(17,"-",$A387, "-", "H"), PlayerData!$G:$G,PlayerData!I:I,""),
_xlfn.XLOOKUP(_xlfn.CONCAT(18,"-",$A387, "-", "H"), PlayerData!$G:$G,PlayerData!I:I,"")))</f>
        <v>0</v>
      </c>
      <c r="G387" s="90" cm="1">
        <f t="array" ref="G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"H"), PlayerData!$G:$G,PlayerData!L:L,""),
_xlfn.XLOOKUP(_xlfn.CONCAT(1,"-",$A387, "-", "H"), PlayerData!$G:$G,PlayerData!L:L,""),
_xlfn.XLOOKUP(_xlfn.CONCAT(2,"-",$A387, "-", "H"), PlayerData!$G:$G,PlayerData!L:L,""),
_xlfn.XLOOKUP(_xlfn.CONCAT(3,"-",$A387, "-", "H"), PlayerData!$G:$G,PlayerData!L:L,""),
_xlfn.XLOOKUP(_xlfn.CONCAT(4,"-",$A387, "-", "H"), PlayerData!$G:$G,PlayerData!L:L,""),
_xlfn.XLOOKUP(_xlfn.CONCAT(5,"-",$A387, "-", "H"), PlayerData!$G:$G,PlayerData!L:L,""),
_xlfn.XLOOKUP(_xlfn.CONCAT(6,"-",$A387, "-", "H"), PlayerData!$G:$G,PlayerData!L:L,""),
_xlfn.XLOOKUP(_xlfn.CONCAT(7,"-",$A387, "-", "H"), PlayerData!$G:$G,PlayerData!L:L,""),
_xlfn.XLOOKUP(_xlfn.CONCAT(8,"-",$A387, "-", "H"), PlayerData!$G:$G,PlayerData!L:L,""),
_xlfn.XLOOKUP(_xlfn.CONCAT(9,"-",$A387, "-", "H"), PlayerData!$G:$G,PlayerData!L:L,""),
_xlfn.XLOOKUP(_xlfn.CONCAT(10,"-",$A387, "-", "H"), PlayerData!$G:$G,PlayerData!L:L,""),
_xlfn.XLOOKUP(_xlfn.CONCAT(11,"-",$A387, "-", "H"), PlayerData!$G:$G,PlayerData!L:L,""),
_xlfn.XLOOKUP(_xlfn.CONCAT(12,"-",$A387, "-", "H"), PlayerData!$G:$G,PlayerData!L:L,""),
_xlfn.XLOOKUP(_xlfn.CONCAT(13,"-",$A387, "-", "H"), PlayerData!$G:$G,PlayerData!L:L,""),
_xlfn.XLOOKUP(_xlfn.CONCAT(14,"-",$A387, "-", "H"), PlayerData!$G:$G,PlayerData!L:L,""),
_xlfn.XLOOKUP(_xlfn.CONCAT(15,"-",$A387, "-", "H"), PlayerData!$G:$G,PlayerData!L:L,""),
_xlfn.XLOOKUP(_xlfn.CONCAT(16,"-",$A387, "-", "H"), PlayerData!$G:$G,PlayerData!L:L,""),
_xlfn.XLOOKUP(_xlfn.CONCAT(17,"-",$A387, "-", "H"), PlayerData!$G:$G,PlayerData!L:L,""),
_xlfn.XLOOKUP(_xlfn.CONCAT(18,"-",$A387, "-", "H"), PlayerData!$G:$G,PlayerData!L:L,"")))</f>
        <v>0</v>
      </c>
      <c r="H387" s="132">
        <f t="shared" ref="H387:H394" si="38">100*E387/MAX(E:E, K:K)</f>
        <v>0</v>
      </c>
      <c r="I387" s="132">
        <f t="shared" ref="I387:I394" si="39">100*F387/MAX(F:F, L:L)</f>
        <v>0</v>
      </c>
      <c r="J387" s="72">
        <f t="shared" ref="J387:J394" si="40">100*G387/MAX(G:G, M:M)</f>
        <v>0</v>
      </c>
      <c r="K387" s="138" cm="1">
        <f t="array" ref="K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"A"), PlayerData!$M:$M,PlayerData!N:N,""),
_xlfn.XLOOKUP(_xlfn.CONCAT(1,"-",$A387, "-", "A"), PlayerData!$M:$M,PlayerData!N:N,""),
_xlfn.XLOOKUP(_xlfn.CONCAT(2,"-",$A387, "-", "A"), PlayerData!$M:$M,PlayerData!N:N,""),
_xlfn.XLOOKUP(_xlfn.CONCAT(3,"-",$A387, "-", "A"), PlayerData!$M:$M,PlayerData!N:N,""),
_xlfn.XLOOKUP(_xlfn.CONCAT(4,"-",$A387, "-", "A"), PlayerData!$M:$M,PlayerData!N:N,""),
_xlfn.XLOOKUP(_xlfn.CONCAT(5,"-",$A387, "-", "A"), PlayerData!$M:$M,PlayerData!N:N,""),
_xlfn.XLOOKUP(_xlfn.CONCAT(6,"-",$A387, "-", "A"), PlayerData!$M:$M,PlayerData!N:N,""),
_xlfn.XLOOKUP(_xlfn.CONCAT(7,"-",$A387, "-", "A"), PlayerData!$M:$M,PlayerData!N:N,""),
_xlfn.XLOOKUP(_xlfn.CONCAT(8,"-",$A387, "-", "A"), PlayerData!$M:$M,PlayerData!N:N,""),
_xlfn.XLOOKUP(_xlfn.CONCAT(9,"-",$A387, "-", "A"), PlayerData!$M:$M,PlayerData!N:N,""),
_xlfn.XLOOKUP(_xlfn.CONCAT(10,"-",$A387, "-", "A"), PlayerData!$M:$M,PlayerData!N:N,""),
_xlfn.XLOOKUP(_xlfn.CONCAT(11,"-",$A387, "-", "A"), PlayerData!$M:$M,PlayerData!N:N,""),
_xlfn.XLOOKUP(_xlfn.CONCAT(12,"-",$A387, "-", "A"), PlayerData!$M:$M,PlayerData!N:N,""),
_xlfn.XLOOKUP(_xlfn.CONCAT(13,"-",$A387, "-", "A"), PlayerData!$M:$M,PlayerData!N:N,""),
_xlfn.XLOOKUP(_xlfn.CONCAT(14,"-",$A387, "-", "A"), PlayerData!$M:$M,PlayerData!N:N,""),
_xlfn.XLOOKUP(_xlfn.CONCAT(15,"-",$A387, "-", "A"), PlayerData!$M:$M,PlayerData!N:N,""),
_xlfn.XLOOKUP(_xlfn.CONCAT(16,"-",$A387, "-", "A"), PlayerData!$M:$M,PlayerData!N:N,""),
_xlfn.XLOOKUP(_xlfn.CONCAT(17,"-",$A387, "-", "A"), PlayerData!$M:$M,PlayerData!N:N,""),
_xlfn.XLOOKUP(_xlfn.CONCAT(18,"-",$A387, "-", "A"), PlayerData!$M:$M,PlayerData!N:N,"")))</f>
        <v>1.5</v>
      </c>
      <c r="L387" s="138" cm="1">
        <f t="array" ref="L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"A"), PlayerData!$M:$M,PlayerData!O:O,""),
_xlfn.XLOOKUP(_xlfn.CONCAT(1,"-",$A387, "-", "A"), PlayerData!$M:$M,PlayerData!O:O,""),
_xlfn.XLOOKUP(_xlfn.CONCAT(2,"-",$A387, "-", "A"), PlayerData!$M:$M,PlayerData!O:O,""),
_xlfn.XLOOKUP(_xlfn.CONCAT(3,"-",$A387, "-", "A"), PlayerData!$M:$M,PlayerData!O:O,""),
_xlfn.XLOOKUP(_xlfn.CONCAT(4,"-",$A387, "-", "A"), PlayerData!$M:$M,PlayerData!O:O,""),
_xlfn.XLOOKUP(_xlfn.CONCAT(5,"-",$A387, "-", "A"), PlayerData!$M:$M,PlayerData!O:O,""),
_xlfn.XLOOKUP(_xlfn.CONCAT(6,"-",$A387, "-", "A"), PlayerData!$M:$M,PlayerData!O:O,""),
_xlfn.XLOOKUP(_xlfn.CONCAT(7,"-",$A387, "-", "A"), PlayerData!$M:$M,PlayerData!O:O,""),
_xlfn.XLOOKUP(_xlfn.CONCAT(8,"-",$A387, "-", "A"), PlayerData!$M:$M,PlayerData!O:O,""),
_xlfn.XLOOKUP(_xlfn.CONCAT(9,"-",$A387, "-", "A"), PlayerData!$M:$M,PlayerData!O:O,""),
_xlfn.XLOOKUP(_xlfn.CONCAT(10,"-",$A387, "-", "A"), PlayerData!$M:$M,PlayerData!O:O,""),
_xlfn.XLOOKUP(_xlfn.CONCAT(11,"-",$A387, "-", "A"), PlayerData!$M:$M,PlayerData!O:O,""),
_xlfn.XLOOKUP(_xlfn.CONCAT(12,"-",$A387, "-", "A"), PlayerData!$M:$M,PlayerData!O:O,""),
_xlfn.XLOOKUP(_xlfn.CONCAT(13,"-",$A387, "-", "A"), PlayerData!$M:$M,PlayerData!O:O,""),
_xlfn.XLOOKUP(_xlfn.CONCAT(14,"-",$A387, "-", "A"), PlayerData!$M:$M,PlayerData!O:O,""),
_xlfn.XLOOKUP(_xlfn.CONCAT(15,"-",$A387, "-", "A"), PlayerData!$M:$M,PlayerData!O:O,""),
_xlfn.XLOOKUP(_xlfn.CONCAT(16,"-",$A387, "-", "A"), PlayerData!$M:$M,PlayerData!O:O,""),
_xlfn.XLOOKUP(_xlfn.CONCAT(17,"-",$A387, "-", "A"), PlayerData!$M:$M,PlayerData!O:O,""),
_xlfn.XLOOKUP(_xlfn.CONCAT(18,"-",$A387, "-", "A"), PlayerData!$M:$M,PlayerData!O:O,"")))</f>
        <v>0.75</v>
      </c>
      <c r="M387" s="96" cm="1">
        <f t="array" ref="M387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_xlfn.XLOOKUP(_xlfn.CONCAT(0,"-",$A387, "-", "A"), PlayerData!$M:$M,PlayerData!R:R,""),
_xlfn.XLOOKUP(_xlfn.CONCAT(1,"-",$A387, "-", "A"), PlayerData!$M:$M,PlayerData!R:R,""),
_xlfn.XLOOKUP(_xlfn.CONCAT(2,"-",$A387, "-", "A"), PlayerData!$M:$M,PlayerData!R:R,""),
_xlfn.XLOOKUP(_xlfn.CONCAT(3,"-",$A387, "-", "A"), PlayerData!$M:$M,PlayerData!R:R,""),
_xlfn.XLOOKUP(_xlfn.CONCAT(4,"-",$A387, "-", "A"), PlayerData!$M:$M,PlayerData!R:R,""),
_xlfn.XLOOKUP(_xlfn.CONCAT(5,"-",$A387, "-", "A"), PlayerData!$M:$M,PlayerData!R:R,""),
_xlfn.XLOOKUP(_xlfn.CONCAT(6,"-",$A387, "-", "A"), PlayerData!$M:$M,PlayerData!R:R,""),
_xlfn.XLOOKUP(_xlfn.CONCAT(7,"-",$A387, "-", "A"), PlayerData!$M:$M,PlayerData!R:R,""),
_xlfn.XLOOKUP(_xlfn.CONCAT(8,"-",$A387, "-", "A"), PlayerData!$M:$M,PlayerData!R:R,""),
_xlfn.XLOOKUP(_xlfn.CONCAT(9,"-",$A387, "-", "A"), PlayerData!$M:$M,PlayerData!R:R,""),
_xlfn.XLOOKUP(_xlfn.CONCAT(10,"-",$A387, "-", "A"), PlayerData!$M:$M,PlayerData!R:R,""),
_xlfn.XLOOKUP(_xlfn.CONCAT(11,"-",$A387, "-", "A"), PlayerData!$M:$M,PlayerData!R:R,""),
_xlfn.XLOOKUP(_xlfn.CONCAT(12,"-",$A387, "-", "A"), PlayerData!$M:$M,PlayerData!R:R,""),
_xlfn.XLOOKUP(_xlfn.CONCAT(13,"-",$A387, "-", "A"), PlayerData!$M:$M,PlayerData!R:R,""),
_xlfn.XLOOKUP(_xlfn.CONCAT(14,"-",$A387, "-", "A"), PlayerData!$M:$M,PlayerData!R:R,""),
_xlfn.XLOOKUP(_xlfn.CONCAT(15,"-",$A387, "-", "A"), PlayerData!$M:$M,PlayerData!R:R,""),
_xlfn.XLOOKUP(_xlfn.CONCAT(16,"-",$A387, "-", "A"), PlayerData!$M:$M,PlayerData!R:R,""),
_xlfn.XLOOKUP(_xlfn.CONCAT(17,"-",$A387, "-", "A"), PlayerData!$M:$M,PlayerData!R:R,""),
_xlfn.XLOOKUP(_xlfn.CONCAT(18,"-",$A387, "-", "A"), PlayerData!$M:$M,PlayerData!R:R,"")))</f>
        <v>1.08</v>
      </c>
      <c r="N387" s="134">
        <f t="shared" ref="N387:N394" si="41">100*K387/MAX(K:K, E:E)</f>
        <v>34.090909090909086</v>
      </c>
      <c r="O387" s="134">
        <f t="shared" ref="O387:O394" si="42">100*L387/MAX(L:L, F:F)</f>
        <v>34.090909090909086</v>
      </c>
      <c r="P387" s="73">
        <f t="shared" ref="P387:P394" si="43">100*M387/MAX(M:M, G:G)</f>
        <v>14.555256064690029</v>
      </c>
      <c r="Q387" s="132" cm="1">
        <f t="array" ref="Q387">IF(OR($A387=Solver!$T$12:$T$201),0,SUMPRODUCT($H387:$J387,$T$4:$V$4))</f>
        <v>0</v>
      </c>
      <c r="R387" s="73" cm="1">
        <f t="array" ref="R387">IF(OR($A387=Solver!$T$12:$T$201),0, SUMPRODUCT($N387:$P387, $T$4:$V$4))</f>
        <v>14.555256064690029</v>
      </c>
    </row>
    <row r="388" spans="1:18">
      <c r="A388" s="55">
        <v>386</v>
      </c>
      <c r="B388" s="55" t="str">
        <f>_xlfn.XLOOKUP($A388, PlayerData!$B$3:$B$394, PlayerData!C$3:C$394)</f>
        <v>TOT</v>
      </c>
      <c r="C388" s="55" t="str">
        <f>_xlfn.XLOOKUP($A388, PlayerData!$B$3:$B$394, PlayerData!D$3:D$394)</f>
        <v>M</v>
      </c>
      <c r="D388" s="31" t="str">
        <f>_xlfn.XLOOKUP($A388, PlayerData!$B$3:$B$394, PlayerData!E$3:E$394)</f>
        <v>Ndombele</v>
      </c>
      <c r="E388" s="136" cm="1">
        <f t="array" ref="E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"H"), PlayerData!$G:$G,PlayerData!H:H,""),
_xlfn.XLOOKUP(_xlfn.CONCAT(1,"-",$A388, "-", "H"), PlayerData!$G:$G,PlayerData!H:H,""),
_xlfn.XLOOKUP(_xlfn.CONCAT(2,"-",$A388, "-", "H"), PlayerData!$G:$G,PlayerData!H:H,""),
_xlfn.XLOOKUP(_xlfn.CONCAT(3,"-",$A388, "-", "H"), PlayerData!$G:$G,PlayerData!H:H,""),
_xlfn.XLOOKUP(_xlfn.CONCAT(4,"-",$A388, "-", "H"), PlayerData!$G:$G,PlayerData!H:H,""),
_xlfn.XLOOKUP(_xlfn.CONCAT(5,"-",$A388, "-", "H"), PlayerData!$G:$G,PlayerData!H:H,""),
_xlfn.XLOOKUP(_xlfn.CONCAT(6,"-",$A388, "-", "H"), PlayerData!$G:$G,PlayerData!H:H,""),
_xlfn.XLOOKUP(_xlfn.CONCAT(7,"-",$A388, "-", "H"), PlayerData!$G:$G,PlayerData!H:H,""),
_xlfn.XLOOKUP(_xlfn.CONCAT(8,"-",$A388, "-", "H"), PlayerData!$G:$G,PlayerData!H:H,""),
_xlfn.XLOOKUP(_xlfn.CONCAT(9,"-",$A388, "-", "H"), PlayerData!$G:$G,PlayerData!H:H,""),
_xlfn.XLOOKUP(_xlfn.CONCAT(10,"-",$A388, "-", "H"), PlayerData!$G:$G,PlayerData!H:H,""),
_xlfn.XLOOKUP(_xlfn.CONCAT(11,"-",$A388, "-", "H"), PlayerData!$G:$G,PlayerData!H:H,""),
_xlfn.XLOOKUP(_xlfn.CONCAT(12,"-",$A388, "-", "H"), PlayerData!$G:$G,PlayerData!H:H,""),
_xlfn.XLOOKUP(_xlfn.CONCAT(13,"-",$A388, "-", "H"), PlayerData!$G:$G,PlayerData!H:H,""),
_xlfn.XLOOKUP(_xlfn.CONCAT(14,"-",$A388, "-", "H"), PlayerData!$G:$G,PlayerData!H:H,""),
_xlfn.XLOOKUP(_xlfn.CONCAT(15,"-",$A388, "-", "H"), PlayerData!$G:$G,PlayerData!H:H,""),
_xlfn.XLOOKUP(_xlfn.CONCAT(16,"-",$A388, "-", "H"), PlayerData!$G:$G,PlayerData!H:H,""),
_xlfn.XLOOKUP(_xlfn.CONCAT(17,"-",$A388, "-", "H"), PlayerData!$G:$G,PlayerData!H:H,""),
_xlfn.XLOOKUP(_xlfn.CONCAT(18,"-",$A388, "-", "H"), PlayerData!$G:$G,PlayerData!H:H,"")))</f>
        <v>0</v>
      </c>
      <c r="F388" s="136" cm="1">
        <f t="array" ref="F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"H"), PlayerData!$G:$G,PlayerData!I:I,""),
_xlfn.XLOOKUP(_xlfn.CONCAT(1,"-",$A388, "-", "H"), PlayerData!$G:$G,PlayerData!I:I,""),
_xlfn.XLOOKUP(_xlfn.CONCAT(2,"-",$A388, "-", "H"), PlayerData!$G:$G,PlayerData!I:I,""),
_xlfn.XLOOKUP(_xlfn.CONCAT(3,"-",$A388, "-", "H"), PlayerData!$G:$G,PlayerData!I:I,""),
_xlfn.XLOOKUP(_xlfn.CONCAT(4,"-",$A388, "-", "H"), PlayerData!$G:$G,PlayerData!I:I,""),
_xlfn.XLOOKUP(_xlfn.CONCAT(5,"-",$A388, "-", "H"), PlayerData!$G:$G,PlayerData!I:I,""),
_xlfn.XLOOKUP(_xlfn.CONCAT(6,"-",$A388, "-", "H"), PlayerData!$G:$G,PlayerData!I:I,""),
_xlfn.XLOOKUP(_xlfn.CONCAT(7,"-",$A388, "-", "H"), PlayerData!$G:$G,PlayerData!I:I,""),
_xlfn.XLOOKUP(_xlfn.CONCAT(8,"-",$A388, "-", "H"), PlayerData!$G:$G,PlayerData!I:I,""),
_xlfn.XLOOKUP(_xlfn.CONCAT(9,"-",$A388, "-", "H"), PlayerData!$G:$G,PlayerData!I:I,""),
_xlfn.XLOOKUP(_xlfn.CONCAT(10,"-",$A388, "-", "H"), PlayerData!$G:$G,PlayerData!I:I,""),
_xlfn.XLOOKUP(_xlfn.CONCAT(11,"-",$A388, "-", "H"), PlayerData!$G:$G,PlayerData!I:I,""),
_xlfn.XLOOKUP(_xlfn.CONCAT(12,"-",$A388, "-", "H"), PlayerData!$G:$G,PlayerData!I:I,""),
_xlfn.XLOOKUP(_xlfn.CONCAT(13,"-",$A388, "-", "H"), PlayerData!$G:$G,PlayerData!I:I,""),
_xlfn.XLOOKUP(_xlfn.CONCAT(14,"-",$A388, "-", "H"), PlayerData!$G:$G,PlayerData!I:I,""),
_xlfn.XLOOKUP(_xlfn.CONCAT(15,"-",$A388, "-", "H"), PlayerData!$G:$G,PlayerData!I:I,""),
_xlfn.XLOOKUP(_xlfn.CONCAT(16,"-",$A388, "-", "H"), PlayerData!$G:$G,PlayerData!I:I,""),
_xlfn.XLOOKUP(_xlfn.CONCAT(17,"-",$A388, "-", "H"), PlayerData!$G:$G,PlayerData!I:I,""),
_xlfn.XLOOKUP(_xlfn.CONCAT(18,"-",$A388, "-", "H"), PlayerData!$G:$G,PlayerData!I:I,"")))</f>
        <v>0</v>
      </c>
      <c r="G388" s="90" cm="1">
        <f t="array" ref="G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"H"), PlayerData!$G:$G,PlayerData!L:L,""),
_xlfn.XLOOKUP(_xlfn.CONCAT(1,"-",$A388, "-", "H"), PlayerData!$G:$G,PlayerData!L:L,""),
_xlfn.XLOOKUP(_xlfn.CONCAT(2,"-",$A388, "-", "H"), PlayerData!$G:$G,PlayerData!L:L,""),
_xlfn.XLOOKUP(_xlfn.CONCAT(3,"-",$A388, "-", "H"), PlayerData!$G:$G,PlayerData!L:L,""),
_xlfn.XLOOKUP(_xlfn.CONCAT(4,"-",$A388, "-", "H"), PlayerData!$G:$G,PlayerData!L:L,""),
_xlfn.XLOOKUP(_xlfn.CONCAT(5,"-",$A388, "-", "H"), PlayerData!$G:$G,PlayerData!L:L,""),
_xlfn.XLOOKUP(_xlfn.CONCAT(6,"-",$A388, "-", "H"), PlayerData!$G:$G,PlayerData!L:L,""),
_xlfn.XLOOKUP(_xlfn.CONCAT(7,"-",$A388, "-", "H"), PlayerData!$G:$G,PlayerData!L:L,""),
_xlfn.XLOOKUP(_xlfn.CONCAT(8,"-",$A388, "-", "H"), PlayerData!$G:$G,PlayerData!L:L,""),
_xlfn.XLOOKUP(_xlfn.CONCAT(9,"-",$A388, "-", "H"), PlayerData!$G:$G,PlayerData!L:L,""),
_xlfn.XLOOKUP(_xlfn.CONCAT(10,"-",$A388, "-", "H"), PlayerData!$G:$G,PlayerData!L:L,""),
_xlfn.XLOOKUP(_xlfn.CONCAT(11,"-",$A388, "-", "H"), PlayerData!$G:$G,PlayerData!L:L,""),
_xlfn.XLOOKUP(_xlfn.CONCAT(12,"-",$A388, "-", "H"), PlayerData!$G:$G,PlayerData!L:L,""),
_xlfn.XLOOKUP(_xlfn.CONCAT(13,"-",$A388, "-", "H"), PlayerData!$G:$G,PlayerData!L:L,""),
_xlfn.XLOOKUP(_xlfn.CONCAT(14,"-",$A388, "-", "H"), PlayerData!$G:$G,PlayerData!L:L,""),
_xlfn.XLOOKUP(_xlfn.CONCAT(15,"-",$A388, "-", "H"), PlayerData!$G:$G,PlayerData!L:L,""),
_xlfn.XLOOKUP(_xlfn.CONCAT(16,"-",$A388, "-", "H"), PlayerData!$G:$G,PlayerData!L:L,""),
_xlfn.XLOOKUP(_xlfn.CONCAT(17,"-",$A388, "-", "H"), PlayerData!$G:$G,PlayerData!L:L,""),
_xlfn.XLOOKUP(_xlfn.CONCAT(18,"-",$A388, "-", "H"), PlayerData!$G:$G,PlayerData!L:L,"")))</f>
        <v>0</v>
      </c>
      <c r="H388" s="132">
        <f t="shared" si="38"/>
        <v>0</v>
      </c>
      <c r="I388" s="132">
        <f t="shared" si="39"/>
        <v>0</v>
      </c>
      <c r="J388" s="72">
        <f t="shared" si="40"/>
        <v>0</v>
      </c>
      <c r="K388" s="138" cm="1">
        <f t="array" ref="K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"A"), PlayerData!$M:$M,PlayerData!N:N,""),
_xlfn.XLOOKUP(_xlfn.CONCAT(1,"-",$A388, "-", "A"), PlayerData!$M:$M,PlayerData!N:N,""),
_xlfn.XLOOKUP(_xlfn.CONCAT(2,"-",$A388, "-", "A"), PlayerData!$M:$M,PlayerData!N:N,""),
_xlfn.XLOOKUP(_xlfn.CONCAT(3,"-",$A388, "-", "A"), PlayerData!$M:$M,PlayerData!N:N,""),
_xlfn.XLOOKUP(_xlfn.CONCAT(4,"-",$A388, "-", "A"), PlayerData!$M:$M,PlayerData!N:N,""),
_xlfn.XLOOKUP(_xlfn.CONCAT(5,"-",$A388, "-", "A"), PlayerData!$M:$M,PlayerData!N:N,""),
_xlfn.XLOOKUP(_xlfn.CONCAT(6,"-",$A388, "-", "A"), PlayerData!$M:$M,PlayerData!N:N,""),
_xlfn.XLOOKUP(_xlfn.CONCAT(7,"-",$A388, "-", "A"), PlayerData!$M:$M,PlayerData!N:N,""),
_xlfn.XLOOKUP(_xlfn.CONCAT(8,"-",$A388, "-", "A"), PlayerData!$M:$M,PlayerData!N:N,""),
_xlfn.XLOOKUP(_xlfn.CONCAT(9,"-",$A388, "-", "A"), PlayerData!$M:$M,PlayerData!N:N,""),
_xlfn.XLOOKUP(_xlfn.CONCAT(10,"-",$A388, "-", "A"), PlayerData!$M:$M,PlayerData!N:N,""),
_xlfn.XLOOKUP(_xlfn.CONCAT(11,"-",$A388, "-", "A"), PlayerData!$M:$M,PlayerData!N:N,""),
_xlfn.XLOOKUP(_xlfn.CONCAT(12,"-",$A388, "-", "A"), PlayerData!$M:$M,PlayerData!N:N,""),
_xlfn.XLOOKUP(_xlfn.CONCAT(13,"-",$A388, "-", "A"), PlayerData!$M:$M,PlayerData!N:N,""),
_xlfn.XLOOKUP(_xlfn.CONCAT(14,"-",$A388, "-", "A"), PlayerData!$M:$M,PlayerData!N:N,""),
_xlfn.XLOOKUP(_xlfn.CONCAT(15,"-",$A388, "-", "A"), PlayerData!$M:$M,PlayerData!N:N,""),
_xlfn.XLOOKUP(_xlfn.CONCAT(16,"-",$A388, "-", "A"), PlayerData!$M:$M,PlayerData!N:N,""),
_xlfn.XLOOKUP(_xlfn.CONCAT(17,"-",$A388, "-", "A"), PlayerData!$M:$M,PlayerData!N:N,""),
_xlfn.XLOOKUP(_xlfn.CONCAT(18,"-",$A388, "-", "A"), PlayerData!$M:$M,PlayerData!N:N,"")))</f>
        <v>0</v>
      </c>
      <c r="L388" s="138" cm="1">
        <f t="array" ref="L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"A"), PlayerData!$M:$M,PlayerData!O:O,""),
_xlfn.XLOOKUP(_xlfn.CONCAT(1,"-",$A388, "-", "A"), PlayerData!$M:$M,PlayerData!O:O,""),
_xlfn.XLOOKUP(_xlfn.CONCAT(2,"-",$A388, "-", "A"), PlayerData!$M:$M,PlayerData!O:O,""),
_xlfn.XLOOKUP(_xlfn.CONCAT(3,"-",$A388, "-", "A"), PlayerData!$M:$M,PlayerData!O:O,""),
_xlfn.XLOOKUP(_xlfn.CONCAT(4,"-",$A388, "-", "A"), PlayerData!$M:$M,PlayerData!O:O,""),
_xlfn.XLOOKUP(_xlfn.CONCAT(5,"-",$A388, "-", "A"), PlayerData!$M:$M,PlayerData!O:O,""),
_xlfn.XLOOKUP(_xlfn.CONCAT(6,"-",$A388, "-", "A"), PlayerData!$M:$M,PlayerData!O:O,""),
_xlfn.XLOOKUP(_xlfn.CONCAT(7,"-",$A388, "-", "A"), PlayerData!$M:$M,PlayerData!O:O,""),
_xlfn.XLOOKUP(_xlfn.CONCAT(8,"-",$A388, "-", "A"), PlayerData!$M:$M,PlayerData!O:O,""),
_xlfn.XLOOKUP(_xlfn.CONCAT(9,"-",$A388, "-", "A"), PlayerData!$M:$M,PlayerData!O:O,""),
_xlfn.XLOOKUP(_xlfn.CONCAT(10,"-",$A388, "-", "A"), PlayerData!$M:$M,PlayerData!O:O,""),
_xlfn.XLOOKUP(_xlfn.CONCAT(11,"-",$A388, "-", "A"), PlayerData!$M:$M,PlayerData!O:O,""),
_xlfn.XLOOKUP(_xlfn.CONCAT(12,"-",$A388, "-", "A"), PlayerData!$M:$M,PlayerData!O:O,""),
_xlfn.XLOOKUP(_xlfn.CONCAT(13,"-",$A388, "-", "A"), PlayerData!$M:$M,PlayerData!O:O,""),
_xlfn.XLOOKUP(_xlfn.CONCAT(14,"-",$A388, "-", "A"), PlayerData!$M:$M,PlayerData!O:O,""),
_xlfn.XLOOKUP(_xlfn.CONCAT(15,"-",$A388, "-", "A"), PlayerData!$M:$M,PlayerData!O:O,""),
_xlfn.XLOOKUP(_xlfn.CONCAT(16,"-",$A388, "-", "A"), PlayerData!$M:$M,PlayerData!O:O,""),
_xlfn.XLOOKUP(_xlfn.CONCAT(17,"-",$A388, "-", "A"), PlayerData!$M:$M,PlayerData!O:O,""),
_xlfn.XLOOKUP(_xlfn.CONCAT(18,"-",$A388, "-", "A"), PlayerData!$M:$M,PlayerData!O:O,"")))</f>
        <v>0</v>
      </c>
      <c r="M388" s="96" cm="1">
        <f t="array" ref="M388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_xlfn.XLOOKUP(_xlfn.CONCAT(0,"-",$A388, "-", "A"), PlayerData!$M:$M,PlayerData!R:R,""),
_xlfn.XLOOKUP(_xlfn.CONCAT(1,"-",$A388, "-", "A"), PlayerData!$M:$M,PlayerData!R:R,""),
_xlfn.XLOOKUP(_xlfn.CONCAT(2,"-",$A388, "-", "A"), PlayerData!$M:$M,PlayerData!R:R,""),
_xlfn.XLOOKUP(_xlfn.CONCAT(3,"-",$A388, "-", "A"), PlayerData!$M:$M,PlayerData!R:R,""),
_xlfn.XLOOKUP(_xlfn.CONCAT(4,"-",$A388, "-", "A"), PlayerData!$M:$M,PlayerData!R:R,""),
_xlfn.XLOOKUP(_xlfn.CONCAT(5,"-",$A388, "-", "A"), PlayerData!$M:$M,PlayerData!R:R,""),
_xlfn.XLOOKUP(_xlfn.CONCAT(6,"-",$A388, "-", "A"), PlayerData!$M:$M,PlayerData!R:R,""),
_xlfn.XLOOKUP(_xlfn.CONCAT(7,"-",$A388, "-", "A"), PlayerData!$M:$M,PlayerData!R:R,""),
_xlfn.XLOOKUP(_xlfn.CONCAT(8,"-",$A388, "-", "A"), PlayerData!$M:$M,PlayerData!R:R,""),
_xlfn.XLOOKUP(_xlfn.CONCAT(9,"-",$A388, "-", "A"), PlayerData!$M:$M,PlayerData!R:R,""),
_xlfn.XLOOKUP(_xlfn.CONCAT(10,"-",$A388, "-", "A"), PlayerData!$M:$M,PlayerData!R:R,""),
_xlfn.XLOOKUP(_xlfn.CONCAT(11,"-",$A388, "-", "A"), PlayerData!$M:$M,PlayerData!R:R,""),
_xlfn.XLOOKUP(_xlfn.CONCAT(12,"-",$A388, "-", "A"), PlayerData!$M:$M,PlayerData!R:R,""),
_xlfn.XLOOKUP(_xlfn.CONCAT(13,"-",$A388, "-", "A"), PlayerData!$M:$M,PlayerData!R:R,""),
_xlfn.XLOOKUP(_xlfn.CONCAT(14,"-",$A388, "-", "A"), PlayerData!$M:$M,PlayerData!R:R,""),
_xlfn.XLOOKUP(_xlfn.CONCAT(15,"-",$A388, "-", "A"), PlayerData!$M:$M,PlayerData!R:R,""),
_xlfn.XLOOKUP(_xlfn.CONCAT(16,"-",$A388, "-", "A"), PlayerData!$M:$M,PlayerData!R:R,""),
_xlfn.XLOOKUP(_xlfn.CONCAT(17,"-",$A388, "-", "A"), PlayerData!$M:$M,PlayerData!R:R,""),
_xlfn.XLOOKUP(_xlfn.CONCAT(18,"-",$A388, "-", "A"), PlayerData!$M:$M,PlayerData!R:R,"")))</f>
        <v>0.06</v>
      </c>
      <c r="N388" s="134">
        <f t="shared" si="41"/>
        <v>0</v>
      </c>
      <c r="O388" s="134">
        <f t="shared" si="42"/>
        <v>0</v>
      </c>
      <c r="P388" s="73">
        <f t="shared" si="43"/>
        <v>0.80862533692722383</v>
      </c>
      <c r="Q388" s="132" cm="1">
        <f t="array" ref="Q388">IF(OR($A388=Solver!$T$12:$T$201),0,SUMPRODUCT($H388:$J388,$T$4:$V$4))</f>
        <v>0</v>
      </c>
      <c r="R388" s="73" cm="1">
        <f t="array" ref="R388">IF(OR($A388=Solver!$T$12:$T$201),0, SUMPRODUCT($N388:$P388, $T$4:$V$4))</f>
        <v>0.80862533692722383</v>
      </c>
    </row>
    <row r="389" spans="1:18">
      <c r="A389" s="55">
        <v>387</v>
      </c>
      <c r="B389" s="55" t="str">
        <f>_xlfn.XLOOKUP($A389, PlayerData!$B$3:$B$394, PlayerData!C$3:C$394)</f>
        <v>NEW</v>
      </c>
      <c r="C389" s="55" t="str">
        <f>_xlfn.XLOOKUP($A389, PlayerData!$B$3:$B$394, PlayerData!D$3:D$394)</f>
        <v>M</v>
      </c>
      <c r="D389" s="31" t="str">
        <f>_xlfn.XLOOKUP($A389, PlayerData!$B$3:$B$394, PlayerData!E$3:E$394)</f>
        <v>Sean Longstaff</v>
      </c>
      <c r="E389" s="136" cm="1">
        <f t="array" ref="E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"H"), PlayerData!$G:$G,PlayerData!H:H,""),
_xlfn.XLOOKUP(_xlfn.CONCAT(1,"-",$A389, "-", "H"), PlayerData!$G:$G,PlayerData!H:H,""),
_xlfn.XLOOKUP(_xlfn.CONCAT(2,"-",$A389, "-", "H"), PlayerData!$G:$G,PlayerData!H:H,""),
_xlfn.XLOOKUP(_xlfn.CONCAT(3,"-",$A389, "-", "H"), PlayerData!$G:$G,PlayerData!H:H,""),
_xlfn.XLOOKUP(_xlfn.CONCAT(4,"-",$A389, "-", "H"), PlayerData!$G:$G,PlayerData!H:H,""),
_xlfn.XLOOKUP(_xlfn.CONCAT(5,"-",$A389, "-", "H"), PlayerData!$G:$G,PlayerData!H:H,""),
_xlfn.XLOOKUP(_xlfn.CONCAT(6,"-",$A389, "-", "H"), PlayerData!$G:$G,PlayerData!H:H,""),
_xlfn.XLOOKUP(_xlfn.CONCAT(7,"-",$A389, "-", "H"), PlayerData!$G:$G,PlayerData!H:H,""),
_xlfn.XLOOKUP(_xlfn.CONCAT(8,"-",$A389, "-", "H"), PlayerData!$G:$G,PlayerData!H:H,""),
_xlfn.XLOOKUP(_xlfn.CONCAT(9,"-",$A389, "-", "H"), PlayerData!$G:$G,PlayerData!H:H,""),
_xlfn.XLOOKUP(_xlfn.CONCAT(10,"-",$A389, "-", "H"), PlayerData!$G:$G,PlayerData!H:H,""),
_xlfn.XLOOKUP(_xlfn.CONCAT(11,"-",$A389, "-", "H"), PlayerData!$G:$G,PlayerData!H:H,""),
_xlfn.XLOOKUP(_xlfn.CONCAT(12,"-",$A389, "-", "H"), PlayerData!$G:$G,PlayerData!H:H,""),
_xlfn.XLOOKUP(_xlfn.CONCAT(13,"-",$A389, "-", "H"), PlayerData!$G:$G,PlayerData!H:H,""),
_xlfn.XLOOKUP(_xlfn.CONCAT(14,"-",$A389, "-", "H"), PlayerData!$G:$G,PlayerData!H:H,""),
_xlfn.XLOOKUP(_xlfn.CONCAT(15,"-",$A389, "-", "H"), PlayerData!$G:$G,PlayerData!H:H,""),
_xlfn.XLOOKUP(_xlfn.CONCAT(16,"-",$A389, "-", "H"), PlayerData!$G:$G,PlayerData!H:H,""),
_xlfn.XLOOKUP(_xlfn.CONCAT(17,"-",$A389, "-", "H"), PlayerData!$G:$G,PlayerData!H:H,""),
_xlfn.XLOOKUP(_xlfn.CONCAT(18,"-",$A389, "-", "H"), PlayerData!$G:$G,PlayerData!H:H,"")))</f>
        <v>0</v>
      </c>
      <c r="F389" s="136" cm="1">
        <f t="array" ref="F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"H"), PlayerData!$G:$G,PlayerData!I:I,""),
_xlfn.XLOOKUP(_xlfn.CONCAT(1,"-",$A389, "-", "H"), PlayerData!$G:$G,PlayerData!I:I,""),
_xlfn.XLOOKUP(_xlfn.CONCAT(2,"-",$A389, "-", "H"), PlayerData!$G:$G,PlayerData!I:I,""),
_xlfn.XLOOKUP(_xlfn.CONCAT(3,"-",$A389, "-", "H"), PlayerData!$G:$G,PlayerData!I:I,""),
_xlfn.XLOOKUP(_xlfn.CONCAT(4,"-",$A389, "-", "H"), PlayerData!$G:$G,PlayerData!I:I,""),
_xlfn.XLOOKUP(_xlfn.CONCAT(5,"-",$A389, "-", "H"), PlayerData!$G:$G,PlayerData!I:I,""),
_xlfn.XLOOKUP(_xlfn.CONCAT(6,"-",$A389, "-", "H"), PlayerData!$G:$G,PlayerData!I:I,""),
_xlfn.XLOOKUP(_xlfn.CONCAT(7,"-",$A389, "-", "H"), PlayerData!$G:$G,PlayerData!I:I,""),
_xlfn.XLOOKUP(_xlfn.CONCAT(8,"-",$A389, "-", "H"), PlayerData!$G:$G,PlayerData!I:I,""),
_xlfn.XLOOKUP(_xlfn.CONCAT(9,"-",$A389, "-", "H"), PlayerData!$G:$G,PlayerData!I:I,""),
_xlfn.XLOOKUP(_xlfn.CONCAT(10,"-",$A389, "-", "H"), PlayerData!$G:$G,PlayerData!I:I,""),
_xlfn.XLOOKUP(_xlfn.CONCAT(11,"-",$A389, "-", "H"), PlayerData!$G:$G,PlayerData!I:I,""),
_xlfn.XLOOKUP(_xlfn.CONCAT(12,"-",$A389, "-", "H"), PlayerData!$G:$G,PlayerData!I:I,""),
_xlfn.XLOOKUP(_xlfn.CONCAT(13,"-",$A389, "-", "H"), PlayerData!$G:$G,PlayerData!I:I,""),
_xlfn.XLOOKUP(_xlfn.CONCAT(14,"-",$A389, "-", "H"), PlayerData!$G:$G,PlayerData!I:I,""),
_xlfn.XLOOKUP(_xlfn.CONCAT(15,"-",$A389, "-", "H"), PlayerData!$G:$G,PlayerData!I:I,""),
_xlfn.XLOOKUP(_xlfn.CONCAT(16,"-",$A389, "-", "H"), PlayerData!$G:$G,PlayerData!I:I,""),
_xlfn.XLOOKUP(_xlfn.CONCAT(17,"-",$A389, "-", "H"), PlayerData!$G:$G,PlayerData!I:I,""),
_xlfn.XLOOKUP(_xlfn.CONCAT(18,"-",$A389, "-", "H"), PlayerData!$G:$G,PlayerData!I:I,"")))</f>
        <v>0</v>
      </c>
      <c r="G389" s="90" cm="1">
        <f t="array" ref="G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"H"), PlayerData!$G:$G,PlayerData!L:L,""),
_xlfn.XLOOKUP(_xlfn.CONCAT(1,"-",$A389, "-", "H"), PlayerData!$G:$G,PlayerData!L:L,""),
_xlfn.XLOOKUP(_xlfn.CONCAT(2,"-",$A389, "-", "H"), PlayerData!$G:$G,PlayerData!L:L,""),
_xlfn.XLOOKUP(_xlfn.CONCAT(3,"-",$A389, "-", "H"), PlayerData!$G:$G,PlayerData!L:L,""),
_xlfn.XLOOKUP(_xlfn.CONCAT(4,"-",$A389, "-", "H"), PlayerData!$G:$G,PlayerData!L:L,""),
_xlfn.XLOOKUP(_xlfn.CONCAT(5,"-",$A389, "-", "H"), PlayerData!$G:$G,PlayerData!L:L,""),
_xlfn.XLOOKUP(_xlfn.CONCAT(6,"-",$A389, "-", "H"), PlayerData!$G:$G,PlayerData!L:L,""),
_xlfn.XLOOKUP(_xlfn.CONCAT(7,"-",$A389, "-", "H"), PlayerData!$G:$G,PlayerData!L:L,""),
_xlfn.XLOOKUP(_xlfn.CONCAT(8,"-",$A389, "-", "H"), PlayerData!$G:$G,PlayerData!L:L,""),
_xlfn.XLOOKUP(_xlfn.CONCAT(9,"-",$A389, "-", "H"), PlayerData!$G:$G,PlayerData!L:L,""),
_xlfn.XLOOKUP(_xlfn.CONCAT(10,"-",$A389, "-", "H"), PlayerData!$G:$G,PlayerData!L:L,""),
_xlfn.XLOOKUP(_xlfn.CONCAT(11,"-",$A389, "-", "H"), PlayerData!$G:$G,PlayerData!L:L,""),
_xlfn.XLOOKUP(_xlfn.CONCAT(12,"-",$A389, "-", "H"), PlayerData!$G:$G,PlayerData!L:L,""),
_xlfn.XLOOKUP(_xlfn.CONCAT(13,"-",$A389, "-", "H"), PlayerData!$G:$G,PlayerData!L:L,""),
_xlfn.XLOOKUP(_xlfn.CONCAT(14,"-",$A389, "-", "H"), PlayerData!$G:$G,PlayerData!L:L,""),
_xlfn.XLOOKUP(_xlfn.CONCAT(15,"-",$A389, "-", "H"), PlayerData!$G:$G,PlayerData!L:L,""),
_xlfn.XLOOKUP(_xlfn.CONCAT(16,"-",$A389, "-", "H"), PlayerData!$G:$G,PlayerData!L:L,""),
_xlfn.XLOOKUP(_xlfn.CONCAT(17,"-",$A389, "-", "H"), PlayerData!$G:$G,PlayerData!L:L,""),
_xlfn.XLOOKUP(_xlfn.CONCAT(18,"-",$A389, "-", "H"), PlayerData!$G:$G,PlayerData!L:L,"")))</f>
        <v>0</v>
      </c>
      <c r="H389" s="132">
        <f t="shared" si="38"/>
        <v>0</v>
      </c>
      <c r="I389" s="132">
        <f t="shared" si="39"/>
        <v>0</v>
      </c>
      <c r="J389" s="72">
        <f t="shared" si="40"/>
        <v>0</v>
      </c>
      <c r="K389" s="138" cm="1">
        <f t="array" ref="K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"A"), PlayerData!$M:$M,PlayerData!N:N,""),
_xlfn.XLOOKUP(_xlfn.CONCAT(1,"-",$A389, "-", "A"), PlayerData!$M:$M,PlayerData!N:N,""),
_xlfn.XLOOKUP(_xlfn.CONCAT(2,"-",$A389, "-", "A"), PlayerData!$M:$M,PlayerData!N:N,""),
_xlfn.XLOOKUP(_xlfn.CONCAT(3,"-",$A389, "-", "A"), PlayerData!$M:$M,PlayerData!N:N,""),
_xlfn.XLOOKUP(_xlfn.CONCAT(4,"-",$A389, "-", "A"), PlayerData!$M:$M,PlayerData!N:N,""),
_xlfn.XLOOKUP(_xlfn.CONCAT(5,"-",$A389, "-", "A"), PlayerData!$M:$M,PlayerData!N:N,""),
_xlfn.XLOOKUP(_xlfn.CONCAT(6,"-",$A389, "-", "A"), PlayerData!$M:$M,PlayerData!N:N,""),
_xlfn.XLOOKUP(_xlfn.CONCAT(7,"-",$A389, "-", "A"), PlayerData!$M:$M,PlayerData!N:N,""),
_xlfn.XLOOKUP(_xlfn.CONCAT(8,"-",$A389, "-", "A"), PlayerData!$M:$M,PlayerData!N:N,""),
_xlfn.XLOOKUP(_xlfn.CONCAT(9,"-",$A389, "-", "A"), PlayerData!$M:$M,PlayerData!N:N,""),
_xlfn.XLOOKUP(_xlfn.CONCAT(10,"-",$A389, "-", "A"), PlayerData!$M:$M,PlayerData!N:N,""),
_xlfn.XLOOKUP(_xlfn.CONCAT(11,"-",$A389, "-", "A"), PlayerData!$M:$M,PlayerData!N:N,""),
_xlfn.XLOOKUP(_xlfn.CONCAT(12,"-",$A389, "-", "A"), PlayerData!$M:$M,PlayerData!N:N,""),
_xlfn.XLOOKUP(_xlfn.CONCAT(13,"-",$A389, "-", "A"), PlayerData!$M:$M,PlayerData!N:N,""),
_xlfn.XLOOKUP(_xlfn.CONCAT(14,"-",$A389, "-", "A"), PlayerData!$M:$M,PlayerData!N:N,""),
_xlfn.XLOOKUP(_xlfn.CONCAT(15,"-",$A389, "-", "A"), PlayerData!$M:$M,PlayerData!N:N,""),
_xlfn.XLOOKUP(_xlfn.CONCAT(16,"-",$A389, "-", "A"), PlayerData!$M:$M,PlayerData!N:N,""),
_xlfn.XLOOKUP(_xlfn.CONCAT(17,"-",$A389, "-", "A"), PlayerData!$M:$M,PlayerData!N:N,""),
_xlfn.XLOOKUP(_xlfn.CONCAT(18,"-",$A389, "-", "A"), PlayerData!$M:$M,PlayerData!N:N,"")))</f>
        <v>0.4</v>
      </c>
      <c r="L389" s="138" cm="1">
        <f t="array" ref="L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"A"), PlayerData!$M:$M,PlayerData!O:O,""),
_xlfn.XLOOKUP(_xlfn.CONCAT(1,"-",$A389, "-", "A"), PlayerData!$M:$M,PlayerData!O:O,""),
_xlfn.XLOOKUP(_xlfn.CONCAT(2,"-",$A389, "-", "A"), PlayerData!$M:$M,PlayerData!O:O,""),
_xlfn.XLOOKUP(_xlfn.CONCAT(3,"-",$A389, "-", "A"), PlayerData!$M:$M,PlayerData!O:O,""),
_xlfn.XLOOKUP(_xlfn.CONCAT(4,"-",$A389, "-", "A"), PlayerData!$M:$M,PlayerData!O:O,""),
_xlfn.XLOOKUP(_xlfn.CONCAT(5,"-",$A389, "-", "A"), PlayerData!$M:$M,PlayerData!O:O,""),
_xlfn.XLOOKUP(_xlfn.CONCAT(6,"-",$A389, "-", "A"), PlayerData!$M:$M,PlayerData!O:O,""),
_xlfn.XLOOKUP(_xlfn.CONCAT(7,"-",$A389, "-", "A"), PlayerData!$M:$M,PlayerData!O:O,""),
_xlfn.XLOOKUP(_xlfn.CONCAT(8,"-",$A389, "-", "A"), PlayerData!$M:$M,PlayerData!O:O,""),
_xlfn.XLOOKUP(_xlfn.CONCAT(9,"-",$A389, "-", "A"), PlayerData!$M:$M,PlayerData!O:O,""),
_xlfn.XLOOKUP(_xlfn.CONCAT(10,"-",$A389, "-", "A"), PlayerData!$M:$M,PlayerData!O:O,""),
_xlfn.XLOOKUP(_xlfn.CONCAT(11,"-",$A389, "-", "A"), PlayerData!$M:$M,PlayerData!O:O,""),
_xlfn.XLOOKUP(_xlfn.CONCAT(12,"-",$A389, "-", "A"), PlayerData!$M:$M,PlayerData!O:O,""),
_xlfn.XLOOKUP(_xlfn.CONCAT(13,"-",$A389, "-", "A"), PlayerData!$M:$M,PlayerData!O:O,""),
_xlfn.XLOOKUP(_xlfn.CONCAT(14,"-",$A389, "-", "A"), PlayerData!$M:$M,PlayerData!O:O,""),
_xlfn.XLOOKUP(_xlfn.CONCAT(15,"-",$A389, "-", "A"), PlayerData!$M:$M,PlayerData!O:O,""),
_xlfn.XLOOKUP(_xlfn.CONCAT(16,"-",$A389, "-", "A"), PlayerData!$M:$M,PlayerData!O:O,""),
_xlfn.XLOOKUP(_xlfn.CONCAT(17,"-",$A389, "-", "A"), PlayerData!$M:$M,PlayerData!O:O,""),
_xlfn.XLOOKUP(_xlfn.CONCAT(18,"-",$A389, "-", "A"), PlayerData!$M:$M,PlayerData!O:O,"")))</f>
        <v>0.2</v>
      </c>
      <c r="M389" s="96" cm="1">
        <f t="array" ref="M389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_xlfn.XLOOKUP(_xlfn.CONCAT(0,"-",$A389, "-", "A"), PlayerData!$M:$M,PlayerData!R:R,""),
_xlfn.XLOOKUP(_xlfn.CONCAT(1,"-",$A389, "-", "A"), PlayerData!$M:$M,PlayerData!R:R,""),
_xlfn.XLOOKUP(_xlfn.CONCAT(2,"-",$A389, "-", "A"), PlayerData!$M:$M,PlayerData!R:R,""),
_xlfn.XLOOKUP(_xlfn.CONCAT(3,"-",$A389, "-", "A"), PlayerData!$M:$M,PlayerData!R:R,""),
_xlfn.XLOOKUP(_xlfn.CONCAT(4,"-",$A389, "-", "A"), PlayerData!$M:$M,PlayerData!R:R,""),
_xlfn.XLOOKUP(_xlfn.CONCAT(5,"-",$A389, "-", "A"), PlayerData!$M:$M,PlayerData!R:R,""),
_xlfn.XLOOKUP(_xlfn.CONCAT(6,"-",$A389, "-", "A"), PlayerData!$M:$M,PlayerData!R:R,""),
_xlfn.XLOOKUP(_xlfn.CONCAT(7,"-",$A389, "-", "A"), PlayerData!$M:$M,PlayerData!R:R,""),
_xlfn.XLOOKUP(_xlfn.CONCAT(8,"-",$A389, "-", "A"), PlayerData!$M:$M,PlayerData!R:R,""),
_xlfn.XLOOKUP(_xlfn.CONCAT(9,"-",$A389, "-", "A"), PlayerData!$M:$M,PlayerData!R:R,""),
_xlfn.XLOOKUP(_xlfn.CONCAT(10,"-",$A389, "-", "A"), PlayerData!$M:$M,PlayerData!R:R,""),
_xlfn.XLOOKUP(_xlfn.CONCAT(11,"-",$A389, "-", "A"), PlayerData!$M:$M,PlayerData!R:R,""),
_xlfn.XLOOKUP(_xlfn.CONCAT(12,"-",$A389, "-", "A"), PlayerData!$M:$M,PlayerData!R:R,""),
_xlfn.XLOOKUP(_xlfn.CONCAT(13,"-",$A389, "-", "A"), PlayerData!$M:$M,PlayerData!R:R,""),
_xlfn.XLOOKUP(_xlfn.CONCAT(14,"-",$A389, "-", "A"), PlayerData!$M:$M,PlayerData!R:R,""),
_xlfn.XLOOKUP(_xlfn.CONCAT(15,"-",$A389, "-", "A"), PlayerData!$M:$M,PlayerData!R:R,""),
_xlfn.XLOOKUP(_xlfn.CONCAT(16,"-",$A389, "-", "A"), PlayerData!$M:$M,PlayerData!R:R,""),
_xlfn.XLOOKUP(_xlfn.CONCAT(17,"-",$A389, "-", "A"), PlayerData!$M:$M,PlayerData!R:R,""),
_xlfn.XLOOKUP(_xlfn.CONCAT(18,"-",$A389, "-", "A"), PlayerData!$M:$M,PlayerData!R:R,"")))</f>
        <v>0.77</v>
      </c>
      <c r="N389" s="134">
        <f t="shared" si="41"/>
        <v>9.0909090909090899</v>
      </c>
      <c r="O389" s="134">
        <f t="shared" si="42"/>
        <v>9.0909090909090899</v>
      </c>
      <c r="P389" s="73">
        <f t="shared" si="43"/>
        <v>10.377358490566039</v>
      </c>
      <c r="Q389" s="132" cm="1">
        <f t="array" ref="Q389">IF(OR($A389=Solver!$T$12:$T$201),0,SUMPRODUCT($H389:$J389,$T$4:$V$4))</f>
        <v>0</v>
      </c>
      <c r="R389" s="73" cm="1">
        <f t="array" ref="R389">IF(OR($A389=Solver!$T$12:$T$201),0, SUMPRODUCT($N389:$P389, $T$4:$V$4))</f>
        <v>10.377358490566039</v>
      </c>
    </row>
    <row r="390" spans="1:18">
      <c r="A390" s="55">
        <v>388</v>
      </c>
      <c r="B390" s="55" t="str">
        <f>_xlfn.XLOOKUP($A390, PlayerData!$B$3:$B$394, PlayerData!C$3:C$394)</f>
        <v>TOT</v>
      </c>
      <c r="C390" s="55" t="str">
        <f>_xlfn.XLOOKUP($A390, PlayerData!$B$3:$B$394, PlayerData!D$3:D$394)</f>
        <v>M</v>
      </c>
      <c r="D390" s="31" t="str">
        <f>_xlfn.XLOOKUP($A390, PlayerData!$B$3:$B$394, PlayerData!E$3:E$394)</f>
        <v>Skipp</v>
      </c>
      <c r="E390" s="136" cm="1">
        <f t="array" ref="E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"H"), PlayerData!$G:$G,PlayerData!H:H,""),
_xlfn.XLOOKUP(_xlfn.CONCAT(1,"-",$A390, "-", "H"), PlayerData!$G:$G,PlayerData!H:H,""),
_xlfn.XLOOKUP(_xlfn.CONCAT(2,"-",$A390, "-", "H"), PlayerData!$G:$G,PlayerData!H:H,""),
_xlfn.XLOOKUP(_xlfn.CONCAT(3,"-",$A390, "-", "H"), PlayerData!$G:$G,PlayerData!H:H,""),
_xlfn.XLOOKUP(_xlfn.CONCAT(4,"-",$A390, "-", "H"), PlayerData!$G:$G,PlayerData!H:H,""),
_xlfn.XLOOKUP(_xlfn.CONCAT(5,"-",$A390, "-", "H"), PlayerData!$G:$G,PlayerData!H:H,""),
_xlfn.XLOOKUP(_xlfn.CONCAT(6,"-",$A390, "-", "H"), PlayerData!$G:$G,PlayerData!H:H,""),
_xlfn.XLOOKUP(_xlfn.CONCAT(7,"-",$A390, "-", "H"), PlayerData!$G:$G,PlayerData!H:H,""),
_xlfn.XLOOKUP(_xlfn.CONCAT(8,"-",$A390, "-", "H"), PlayerData!$G:$G,PlayerData!H:H,""),
_xlfn.XLOOKUP(_xlfn.CONCAT(9,"-",$A390, "-", "H"), PlayerData!$G:$G,PlayerData!H:H,""),
_xlfn.XLOOKUP(_xlfn.CONCAT(10,"-",$A390, "-", "H"), PlayerData!$G:$G,PlayerData!H:H,""),
_xlfn.XLOOKUP(_xlfn.CONCAT(11,"-",$A390, "-", "H"), PlayerData!$G:$G,PlayerData!H:H,""),
_xlfn.XLOOKUP(_xlfn.CONCAT(12,"-",$A390, "-", "H"), PlayerData!$G:$G,PlayerData!H:H,""),
_xlfn.XLOOKUP(_xlfn.CONCAT(13,"-",$A390, "-", "H"), PlayerData!$G:$G,PlayerData!H:H,""),
_xlfn.XLOOKUP(_xlfn.CONCAT(14,"-",$A390, "-", "H"), PlayerData!$G:$G,PlayerData!H:H,""),
_xlfn.XLOOKUP(_xlfn.CONCAT(15,"-",$A390, "-", "H"), PlayerData!$G:$G,PlayerData!H:H,""),
_xlfn.XLOOKUP(_xlfn.CONCAT(16,"-",$A390, "-", "H"), PlayerData!$G:$G,PlayerData!H:H,""),
_xlfn.XLOOKUP(_xlfn.CONCAT(17,"-",$A390, "-", "H"), PlayerData!$G:$G,PlayerData!H:H,""),
_xlfn.XLOOKUP(_xlfn.CONCAT(18,"-",$A390, "-", "H"), PlayerData!$G:$G,PlayerData!H:H,"")))</f>
        <v>0</v>
      </c>
      <c r="F390" s="136" cm="1">
        <f t="array" ref="F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"H"), PlayerData!$G:$G,PlayerData!I:I,""),
_xlfn.XLOOKUP(_xlfn.CONCAT(1,"-",$A390, "-", "H"), PlayerData!$G:$G,PlayerData!I:I,""),
_xlfn.XLOOKUP(_xlfn.CONCAT(2,"-",$A390, "-", "H"), PlayerData!$G:$G,PlayerData!I:I,""),
_xlfn.XLOOKUP(_xlfn.CONCAT(3,"-",$A390, "-", "H"), PlayerData!$G:$G,PlayerData!I:I,""),
_xlfn.XLOOKUP(_xlfn.CONCAT(4,"-",$A390, "-", "H"), PlayerData!$G:$G,PlayerData!I:I,""),
_xlfn.XLOOKUP(_xlfn.CONCAT(5,"-",$A390, "-", "H"), PlayerData!$G:$G,PlayerData!I:I,""),
_xlfn.XLOOKUP(_xlfn.CONCAT(6,"-",$A390, "-", "H"), PlayerData!$G:$G,PlayerData!I:I,""),
_xlfn.XLOOKUP(_xlfn.CONCAT(7,"-",$A390, "-", "H"), PlayerData!$G:$G,PlayerData!I:I,""),
_xlfn.XLOOKUP(_xlfn.CONCAT(8,"-",$A390, "-", "H"), PlayerData!$G:$G,PlayerData!I:I,""),
_xlfn.XLOOKUP(_xlfn.CONCAT(9,"-",$A390, "-", "H"), PlayerData!$G:$G,PlayerData!I:I,""),
_xlfn.XLOOKUP(_xlfn.CONCAT(10,"-",$A390, "-", "H"), PlayerData!$G:$G,PlayerData!I:I,""),
_xlfn.XLOOKUP(_xlfn.CONCAT(11,"-",$A390, "-", "H"), PlayerData!$G:$G,PlayerData!I:I,""),
_xlfn.XLOOKUP(_xlfn.CONCAT(12,"-",$A390, "-", "H"), PlayerData!$G:$G,PlayerData!I:I,""),
_xlfn.XLOOKUP(_xlfn.CONCAT(13,"-",$A390, "-", "H"), PlayerData!$G:$G,PlayerData!I:I,""),
_xlfn.XLOOKUP(_xlfn.CONCAT(14,"-",$A390, "-", "H"), PlayerData!$G:$G,PlayerData!I:I,""),
_xlfn.XLOOKUP(_xlfn.CONCAT(15,"-",$A390, "-", "H"), PlayerData!$G:$G,PlayerData!I:I,""),
_xlfn.XLOOKUP(_xlfn.CONCAT(16,"-",$A390, "-", "H"), PlayerData!$G:$G,PlayerData!I:I,""),
_xlfn.XLOOKUP(_xlfn.CONCAT(17,"-",$A390, "-", "H"), PlayerData!$G:$G,PlayerData!I:I,""),
_xlfn.XLOOKUP(_xlfn.CONCAT(18,"-",$A390, "-", "H"), PlayerData!$G:$G,PlayerData!I:I,"")))</f>
        <v>0</v>
      </c>
      <c r="G390" s="90" cm="1">
        <f t="array" ref="G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"H"), PlayerData!$G:$G,PlayerData!L:L,""),
_xlfn.XLOOKUP(_xlfn.CONCAT(1,"-",$A390, "-", "H"), PlayerData!$G:$G,PlayerData!L:L,""),
_xlfn.XLOOKUP(_xlfn.CONCAT(2,"-",$A390, "-", "H"), PlayerData!$G:$G,PlayerData!L:L,""),
_xlfn.XLOOKUP(_xlfn.CONCAT(3,"-",$A390, "-", "H"), PlayerData!$G:$G,PlayerData!L:L,""),
_xlfn.XLOOKUP(_xlfn.CONCAT(4,"-",$A390, "-", "H"), PlayerData!$G:$G,PlayerData!L:L,""),
_xlfn.XLOOKUP(_xlfn.CONCAT(5,"-",$A390, "-", "H"), PlayerData!$G:$G,PlayerData!L:L,""),
_xlfn.XLOOKUP(_xlfn.CONCAT(6,"-",$A390, "-", "H"), PlayerData!$G:$G,PlayerData!L:L,""),
_xlfn.XLOOKUP(_xlfn.CONCAT(7,"-",$A390, "-", "H"), PlayerData!$G:$G,PlayerData!L:L,""),
_xlfn.XLOOKUP(_xlfn.CONCAT(8,"-",$A390, "-", "H"), PlayerData!$G:$G,PlayerData!L:L,""),
_xlfn.XLOOKUP(_xlfn.CONCAT(9,"-",$A390, "-", "H"), PlayerData!$G:$G,PlayerData!L:L,""),
_xlfn.XLOOKUP(_xlfn.CONCAT(10,"-",$A390, "-", "H"), PlayerData!$G:$G,PlayerData!L:L,""),
_xlfn.XLOOKUP(_xlfn.CONCAT(11,"-",$A390, "-", "H"), PlayerData!$G:$G,PlayerData!L:L,""),
_xlfn.XLOOKUP(_xlfn.CONCAT(12,"-",$A390, "-", "H"), PlayerData!$G:$G,PlayerData!L:L,""),
_xlfn.XLOOKUP(_xlfn.CONCAT(13,"-",$A390, "-", "H"), PlayerData!$G:$G,PlayerData!L:L,""),
_xlfn.XLOOKUP(_xlfn.CONCAT(14,"-",$A390, "-", "H"), PlayerData!$G:$G,PlayerData!L:L,""),
_xlfn.XLOOKUP(_xlfn.CONCAT(15,"-",$A390, "-", "H"), PlayerData!$G:$G,PlayerData!L:L,""),
_xlfn.XLOOKUP(_xlfn.CONCAT(16,"-",$A390, "-", "H"), PlayerData!$G:$G,PlayerData!L:L,""),
_xlfn.XLOOKUP(_xlfn.CONCAT(17,"-",$A390, "-", "H"), PlayerData!$G:$G,PlayerData!L:L,""),
_xlfn.XLOOKUP(_xlfn.CONCAT(18,"-",$A390, "-", "H"), PlayerData!$G:$G,PlayerData!L:L,"")))</f>
        <v>0</v>
      </c>
      <c r="H390" s="132">
        <f t="shared" si="38"/>
        <v>0</v>
      </c>
      <c r="I390" s="132">
        <f t="shared" si="39"/>
        <v>0</v>
      </c>
      <c r="J390" s="72">
        <f t="shared" si="40"/>
        <v>0</v>
      </c>
      <c r="K390" s="138" cm="1">
        <f t="array" ref="K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"A"), PlayerData!$M:$M,PlayerData!N:N,""),
_xlfn.XLOOKUP(_xlfn.CONCAT(1,"-",$A390, "-", "A"), PlayerData!$M:$M,PlayerData!N:N,""),
_xlfn.XLOOKUP(_xlfn.CONCAT(2,"-",$A390, "-", "A"), PlayerData!$M:$M,PlayerData!N:N,""),
_xlfn.XLOOKUP(_xlfn.CONCAT(3,"-",$A390, "-", "A"), PlayerData!$M:$M,PlayerData!N:N,""),
_xlfn.XLOOKUP(_xlfn.CONCAT(4,"-",$A390, "-", "A"), PlayerData!$M:$M,PlayerData!N:N,""),
_xlfn.XLOOKUP(_xlfn.CONCAT(5,"-",$A390, "-", "A"), PlayerData!$M:$M,PlayerData!N:N,""),
_xlfn.XLOOKUP(_xlfn.CONCAT(6,"-",$A390, "-", "A"), PlayerData!$M:$M,PlayerData!N:N,""),
_xlfn.XLOOKUP(_xlfn.CONCAT(7,"-",$A390, "-", "A"), PlayerData!$M:$M,PlayerData!N:N,""),
_xlfn.XLOOKUP(_xlfn.CONCAT(8,"-",$A390, "-", "A"), PlayerData!$M:$M,PlayerData!N:N,""),
_xlfn.XLOOKUP(_xlfn.CONCAT(9,"-",$A390, "-", "A"), PlayerData!$M:$M,PlayerData!N:N,""),
_xlfn.XLOOKUP(_xlfn.CONCAT(10,"-",$A390, "-", "A"), PlayerData!$M:$M,PlayerData!N:N,""),
_xlfn.XLOOKUP(_xlfn.CONCAT(11,"-",$A390, "-", "A"), PlayerData!$M:$M,PlayerData!N:N,""),
_xlfn.XLOOKUP(_xlfn.CONCAT(12,"-",$A390, "-", "A"), PlayerData!$M:$M,PlayerData!N:N,""),
_xlfn.XLOOKUP(_xlfn.CONCAT(13,"-",$A390, "-", "A"), PlayerData!$M:$M,PlayerData!N:N,""),
_xlfn.XLOOKUP(_xlfn.CONCAT(14,"-",$A390, "-", "A"), PlayerData!$M:$M,PlayerData!N:N,""),
_xlfn.XLOOKUP(_xlfn.CONCAT(15,"-",$A390, "-", "A"), PlayerData!$M:$M,PlayerData!N:N,""),
_xlfn.XLOOKUP(_xlfn.CONCAT(16,"-",$A390, "-", "A"), PlayerData!$M:$M,PlayerData!N:N,""),
_xlfn.XLOOKUP(_xlfn.CONCAT(17,"-",$A390, "-", "A"), PlayerData!$M:$M,PlayerData!N:N,""),
_xlfn.XLOOKUP(_xlfn.CONCAT(18,"-",$A390, "-", "A"), PlayerData!$M:$M,PlayerData!N:N,"")))</f>
        <v>0</v>
      </c>
      <c r="L390" s="138" cm="1">
        <f t="array" ref="L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"A"), PlayerData!$M:$M,PlayerData!O:O,""),
_xlfn.XLOOKUP(_xlfn.CONCAT(1,"-",$A390, "-", "A"), PlayerData!$M:$M,PlayerData!O:O,""),
_xlfn.XLOOKUP(_xlfn.CONCAT(2,"-",$A390, "-", "A"), PlayerData!$M:$M,PlayerData!O:O,""),
_xlfn.XLOOKUP(_xlfn.CONCAT(3,"-",$A390, "-", "A"), PlayerData!$M:$M,PlayerData!O:O,""),
_xlfn.XLOOKUP(_xlfn.CONCAT(4,"-",$A390, "-", "A"), PlayerData!$M:$M,PlayerData!O:O,""),
_xlfn.XLOOKUP(_xlfn.CONCAT(5,"-",$A390, "-", "A"), PlayerData!$M:$M,PlayerData!O:O,""),
_xlfn.XLOOKUP(_xlfn.CONCAT(6,"-",$A390, "-", "A"), PlayerData!$M:$M,PlayerData!O:O,""),
_xlfn.XLOOKUP(_xlfn.CONCAT(7,"-",$A390, "-", "A"), PlayerData!$M:$M,PlayerData!O:O,""),
_xlfn.XLOOKUP(_xlfn.CONCAT(8,"-",$A390, "-", "A"), PlayerData!$M:$M,PlayerData!O:O,""),
_xlfn.XLOOKUP(_xlfn.CONCAT(9,"-",$A390, "-", "A"), PlayerData!$M:$M,PlayerData!O:O,""),
_xlfn.XLOOKUP(_xlfn.CONCAT(10,"-",$A390, "-", "A"), PlayerData!$M:$M,PlayerData!O:O,""),
_xlfn.XLOOKUP(_xlfn.CONCAT(11,"-",$A390, "-", "A"), PlayerData!$M:$M,PlayerData!O:O,""),
_xlfn.XLOOKUP(_xlfn.CONCAT(12,"-",$A390, "-", "A"), PlayerData!$M:$M,PlayerData!O:O,""),
_xlfn.XLOOKUP(_xlfn.CONCAT(13,"-",$A390, "-", "A"), PlayerData!$M:$M,PlayerData!O:O,""),
_xlfn.XLOOKUP(_xlfn.CONCAT(14,"-",$A390, "-", "A"), PlayerData!$M:$M,PlayerData!O:O,""),
_xlfn.XLOOKUP(_xlfn.CONCAT(15,"-",$A390, "-", "A"), PlayerData!$M:$M,PlayerData!O:O,""),
_xlfn.XLOOKUP(_xlfn.CONCAT(16,"-",$A390, "-", "A"), PlayerData!$M:$M,PlayerData!O:O,""),
_xlfn.XLOOKUP(_xlfn.CONCAT(17,"-",$A390, "-", "A"), PlayerData!$M:$M,PlayerData!O:O,""),
_xlfn.XLOOKUP(_xlfn.CONCAT(18,"-",$A390, "-", "A"), PlayerData!$M:$M,PlayerData!O:O,"")))</f>
        <v>0</v>
      </c>
      <c r="M390" s="96" cm="1">
        <f t="array" ref="M390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_xlfn.XLOOKUP(_xlfn.CONCAT(0,"-",$A390, "-", "A"), PlayerData!$M:$M,PlayerData!R:R,""),
_xlfn.XLOOKUP(_xlfn.CONCAT(1,"-",$A390, "-", "A"), PlayerData!$M:$M,PlayerData!R:R,""),
_xlfn.XLOOKUP(_xlfn.CONCAT(2,"-",$A390, "-", "A"), PlayerData!$M:$M,PlayerData!R:R,""),
_xlfn.XLOOKUP(_xlfn.CONCAT(3,"-",$A390, "-", "A"), PlayerData!$M:$M,PlayerData!R:R,""),
_xlfn.XLOOKUP(_xlfn.CONCAT(4,"-",$A390, "-", "A"), PlayerData!$M:$M,PlayerData!R:R,""),
_xlfn.XLOOKUP(_xlfn.CONCAT(5,"-",$A390, "-", "A"), PlayerData!$M:$M,PlayerData!R:R,""),
_xlfn.XLOOKUP(_xlfn.CONCAT(6,"-",$A390, "-", "A"), PlayerData!$M:$M,PlayerData!R:R,""),
_xlfn.XLOOKUP(_xlfn.CONCAT(7,"-",$A390, "-", "A"), PlayerData!$M:$M,PlayerData!R:R,""),
_xlfn.XLOOKUP(_xlfn.CONCAT(8,"-",$A390, "-", "A"), PlayerData!$M:$M,PlayerData!R:R,""),
_xlfn.XLOOKUP(_xlfn.CONCAT(9,"-",$A390, "-", "A"), PlayerData!$M:$M,PlayerData!R:R,""),
_xlfn.XLOOKUP(_xlfn.CONCAT(10,"-",$A390, "-", "A"), PlayerData!$M:$M,PlayerData!R:R,""),
_xlfn.XLOOKUP(_xlfn.CONCAT(11,"-",$A390, "-", "A"), PlayerData!$M:$M,PlayerData!R:R,""),
_xlfn.XLOOKUP(_xlfn.CONCAT(12,"-",$A390, "-", "A"), PlayerData!$M:$M,PlayerData!R:R,""),
_xlfn.XLOOKUP(_xlfn.CONCAT(13,"-",$A390, "-", "A"), PlayerData!$M:$M,PlayerData!R:R,""),
_xlfn.XLOOKUP(_xlfn.CONCAT(14,"-",$A390, "-", "A"), PlayerData!$M:$M,PlayerData!R:R,""),
_xlfn.XLOOKUP(_xlfn.CONCAT(15,"-",$A390, "-", "A"), PlayerData!$M:$M,PlayerData!R:R,""),
_xlfn.XLOOKUP(_xlfn.CONCAT(16,"-",$A390, "-", "A"), PlayerData!$M:$M,PlayerData!R:R,""),
_xlfn.XLOOKUP(_xlfn.CONCAT(17,"-",$A390, "-", "A"), PlayerData!$M:$M,PlayerData!R:R,""),
_xlfn.XLOOKUP(_xlfn.CONCAT(18,"-",$A390, "-", "A"), PlayerData!$M:$M,PlayerData!R:R,"")))</f>
        <v>0</v>
      </c>
      <c r="N390" s="134">
        <f t="shared" si="41"/>
        <v>0</v>
      </c>
      <c r="O390" s="134">
        <f t="shared" si="42"/>
        <v>0</v>
      </c>
      <c r="P390" s="73">
        <f t="shared" si="43"/>
        <v>0</v>
      </c>
      <c r="Q390" s="132" cm="1">
        <f t="array" ref="Q390">IF(OR($A390=Solver!$T$12:$T$201),0,SUMPRODUCT($H390:$J390,$T$4:$V$4))</f>
        <v>0</v>
      </c>
      <c r="R390" s="73" cm="1">
        <f t="array" ref="R390">IF(OR($A390=Solver!$T$12:$T$201),0, SUMPRODUCT($N390:$P390, $T$4:$V$4))</f>
        <v>0</v>
      </c>
    </row>
    <row r="391" spans="1:18">
      <c r="A391" s="55">
        <v>389</v>
      </c>
      <c r="B391" s="55">
        <f>_xlfn.XLOOKUP($A391, PlayerData!$B$3:$B$394, PlayerData!C$3:C$394)</f>
        <v>0</v>
      </c>
      <c r="C391" s="55" t="str">
        <f>_xlfn.XLOOKUP($A391, PlayerData!$B$3:$B$394, PlayerData!D$3:D$394)</f>
        <v>M</v>
      </c>
      <c r="D391" s="31" t="str">
        <f>_xlfn.XLOOKUP($A391, PlayerData!$B$3:$B$394, PlayerData!E$3:E$394)</f>
        <v>Surman</v>
      </c>
      <c r="E391" s="136" cm="1">
        <f t="array" ref="E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"H"), PlayerData!$G:$G,PlayerData!H:H,""),
_xlfn.XLOOKUP(_xlfn.CONCAT(1,"-",$A391, "-", "H"), PlayerData!$G:$G,PlayerData!H:H,""),
_xlfn.XLOOKUP(_xlfn.CONCAT(2,"-",$A391, "-", "H"), PlayerData!$G:$G,PlayerData!H:H,""),
_xlfn.XLOOKUP(_xlfn.CONCAT(3,"-",$A391, "-", "H"), PlayerData!$G:$G,PlayerData!H:H,""),
_xlfn.XLOOKUP(_xlfn.CONCAT(4,"-",$A391, "-", "H"), PlayerData!$G:$G,PlayerData!H:H,""),
_xlfn.XLOOKUP(_xlfn.CONCAT(5,"-",$A391, "-", "H"), PlayerData!$G:$G,PlayerData!H:H,""),
_xlfn.XLOOKUP(_xlfn.CONCAT(6,"-",$A391, "-", "H"), PlayerData!$G:$G,PlayerData!H:H,""),
_xlfn.XLOOKUP(_xlfn.CONCAT(7,"-",$A391, "-", "H"), PlayerData!$G:$G,PlayerData!H:H,""),
_xlfn.XLOOKUP(_xlfn.CONCAT(8,"-",$A391, "-", "H"), PlayerData!$G:$G,PlayerData!H:H,""),
_xlfn.XLOOKUP(_xlfn.CONCAT(9,"-",$A391, "-", "H"), PlayerData!$G:$G,PlayerData!H:H,""),
_xlfn.XLOOKUP(_xlfn.CONCAT(10,"-",$A391, "-", "H"), PlayerData!$G:$G,PlayerData!H:H,""),
_xlfn.XLOOKUP(_xlfn.CONCAT(11,"-",$A391, "-", "H"), PlayerData!$G:$G,PlayerData!H:H,""),
_xlfn.XLOOKUP(_xlfn.CONCAT(12,"-",$A391, "-", "H"), PlayerData!$G:$G,PlayerData!H:H,""),
_xlfn.XLOOKUP(_xlfn.CONCAT(13,"-",$A391, "-", "H"), PlayerData!$G:$G,PlayerData!H:H,""),
_xlfn.XLOOKUP(_xlfn.CONCAT(14,"-",$A391, "-", "H"), PlayerData!$G:$G,PlayerData!H:H,""),
_xlfn.XLOOKUP(_xlfn.CONCAT(15,"-",$A391, "-", "H"), PlayerData!$G:$G,PlayerData!H:H,""),
_xlfn.XLOOKUP(_xlfn.CONCAT(16,"-",$A391, "-", "H"), PlayerData!$G:$G,PlayerData!H:H,""),
_xlfn.XLOOKUP(_xlfn.CONCAT(17,"-",$A391, "-", "H"), PlayerData!$G:$G,PlayerData!H:H,""),
_xlfn.XLOOKUP(_xlfn.CONCAT(18,"-",$A391, "-", "H"), PlayerData!$G:$G,PlayerData!H:H,"")))</f>
        <v>0</v>
      </c>
      <c r="F391" s="136" cm="1">
        <f t="array" ref="F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"H"), PlayerData!$G:$G,PlayerData!I:I,""),
_xlfn.XLOOKUP(_xlfn.CONCAT(1,"-",$A391, "-", "H"), PlayerData!$G:$G,PlayerData!I:I,""),
_xlfn.XLOOKUP(_xlfn.CONCAT(2,"-",$A391, "-", "H"), PlayerData!$G:$G,PlayerData!I:I,""),
_xlfn.XLOOKUP(_xlfn.CONCAT(3,"-",$A391, "-", "H"), PlayerData!$G:$G,PlayerData!I:I,""),
_xlfn.XLOOKUP(_xlfn.CONCAT(4,"-",$A391, "-", "H"), PlayerData!$G:$G,PlayerData!I:I,""),
_xlfn.XLOOKUP(_xlfn.CONCAT(5,"-",$A391, "-", "H"), PlayerData!$G:$G,PlayerData!I:I,""),
_xlfn.XLOOKUP(_xlfn.CONCAT(6,"-",$A391, "-", "H"), PlayerData!$G:$G,PlayerData!I:I,""),
_xlfn.XLOOKUP(_xlfn.CONCAT(7,"-",$A391, "-", "H"), PlayerData!$G:$G,PlayerData!I:I,""),
_xlfn.XLOOKUP(_xlfn.CONCAT(8,"-",$A391, "-", "H"), PlayerData!$G:$G,PlayerData!I:I,""),
_xlfn.XLOOKUP(_xlfn.CONCAT(9,"-",$A391, "-", "H"), PlayerData!$G:$G,PlayerData!I:I,""),
_xlfn.XLOOKUP(_xlfn.CONCAT(10,"-",$A391, "-", "H"), PlayerData!$G:$G,PlayerData!I:I,""),
_xlfn.XLOOKUP(_xlfn.CONCAT(11,"-",$A391, "-", "H"), PlayerData!$G:$G,PlayerData!I:I,""),
_xlfn.XLOOKUP(_xlfn.CONCAT(12,"-",$A391, "-", "H"), PlayerData!$G:$G,PlayerData!I:I,""),
_xlfn.XLOOKUP(_xlfn.CONCAT(13,"-",$A391, "-", "H"), PlayerData!$G:$G,PlayerData!I:I,""),
_xlfn.XLOOKUP(_xlfn.CONCAT(14,"-",$A391, "-", "H"), PlayerData!$G:$G,PlayerData!I:I,""),
_xlfn.XLOOKUP(_xlfn.CONCAT(15,"-",$A391, "-", "H"), PlayerData!$G:$G,PlayerData!I:I,""),
_xlfn.XLOOKUP(_xlfn.CONCAT(16,"-",$A391, "-", "H"), PlayerData!$G:$G,PlayerData!I:I,""),
_xlfn.XLOOKUP(_xlfn.CONCAT(17,"-",$A391, "-", "H"), PlayerData!$G:$G,PlayerData!I:I,""),
_xlfn.XLOOKUP(_xlfn.CONCAT(18,"-",$A391, "-", "H"), PlayerData!$G:$G,PlayerData!I:I,"")))</f>
        <v>0</v>
      </c>
      <c r="G391" s="90" cm="1">
        <f t="array" ref="G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"H"), PlayerData!$G:$G,PlayerData!L:L,""),
_xlfn.XLOOKUP(_xlfn.CONCAT(1,"-",$A391, "-", "H"), PlayerData!$G:$G,PlayerData!L:L,""),
_xlfn.XLOOKUP(_xlfn.CONCAT(2,"-",$A391, "-", "H"), PlayerData!$G:$G,PlayerData!L:L,""),
_xlfn.XLOOKUP(_xlfn.CONCAT(3,"-",$A391, "-", "H"), PlayerData!$G:$G,PlayerData!L:L,""),
_xlfn.XLOOKUP(_xlfn.CONCAT(4,"-",$A391, "-", "H"), PlayerData!$G:$G,PlayerData!L:L,""),
_xlfn.XLOOKUP(_xlfn.CONCAT(5,"-",$A391, "-", "H"), PlayerData!$G:$G,PlayerData!L:L,""),
_xlfn.XLOOKUP(_xlfn.CONCAT(6,"-",$A391, "-", "H"), PlayerData!$G:$G,PlayerData!L:L,""),
_xlfn.XLOOKUP(_xlfn.CONCAT(7,"-",$A391, "-", "H"), PlayerData!$G:$G,PlayerData!L:L,""),
_xlfn.XLOOKUP(_xlfn.CONCAT(8,"-",$A391, "-", "H"), PlayerData!$G:$G,PlayerData!L:L,""),
_xlfn.XLOOKUP(_xlfn.CONCAT(9,"-",$A391, "-", "H"), PlayerData!$G:$G,PlayerData!L:L,""),
_xlfn.XLOOKUP(_xlfn.CONCAT(10,"-",$A391, "-", "H"), PlayerData!$G:$G,PlayerData!L:L,""),
_xlfn.XLOOKUP(_xlfn.CONCAT(11,"-",$A391, "-", "H"), PlayerData!$G:$G,PlayerData!L:L,""),
_xlfn.XLOOKUP(_xlfn.CONCAT(12,"-",$A391, "-", "H"), PlayerData!$G:$G,PlayerData!L:L,""),
_xlfn.XLOOKUP(_xlfn.CONCAT(13,"-",$A391, "-", "H"), PlayerData!$G:$G,PlayerData!L:L,""),
_xlfn.XLOOKUP(_xlfn.CONCAT(14,"-",$A391, "-", "H"), PlayerData!$G:$G,PlayerData!L:L,""),
_xlfn.XLOOKUP(_xlfn.CONCAT(15,"-",$A391, "-", "H"), PlayerData!$G:$G,PlayerData!L:L,""),
_xlfn.XLOOKUP(_xlfn.CONCAT(16,"-",$A391, "-", "H"), PlayerData!$G:$G,PlayerData!L:L,""),
_xlfn.XLOOKUP(_xlfn.CONCAT(17,"-",$A391, "-", "H"), PlayerData!$G:$G,PlayerData!L:L,""),
_xlfn.XLOOKUP(_xlfn.CONCAT(18,"-",$A391, "-", "H"), PlayerData!$G:$G,PlayerData!L:L,"")))</f>
        <v>0</v>
      </c>
      <c r="H391" s="132">
        <f t="shared" si="38"/>
        <v>0</v>
      </c>
      <c r="I391" s="132">
        <f t="shared" si="39"/>
        <v>0</v>
      </c>
      <c r="J391" s="72">
        <f t="shared" si="40"/>
        <v>0</v>
      </c>
      <c r="K391" s="138" cm="1">
        <f t="array" ref="K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"A"), PlayerData!$M:$M,PlayerData!N:N,""),
_xlfn.XLOOKUP(_xlfn.CONCAT(1,"-",$A391, "-", "A"), PlayerData!$M:$M,PlayerData!N:N,""),
_xlfn.XLOOKUP(_xlfn.CONCAT(2,"-",$A391, "-", "A"), PlayerData!$M:$M,PlayerData!N:N,""),
_xlfn.XLOOKUP(_xlfn.CONCAT(3,"-",$A391, "-", "A"), PlayerData!$M:$M,PlayerData!N:N,""),
_xlfn.XLOOKUP(_xlfn.CONCAT(4,"-",$A391, "-", "A"), PlayerData!$M:$M,PlayerData!N:N,""),
_xlfn.XLOOKUP(_xlfn.CONCAT(5,"-",$A391, "-", "A"), PlayerData!$M:$M,PlayerData!N:N,""),
_xlfn.XLOOKUP(_xlfn.CONCAT(6,"-",$A391, "-", "A"), PlayerData!$M:$M,PlayerData!N:N,""),
_xlfn.XLOOKUP(_xlfn.CONCAT(7,"-",$A391, "-", "A"), PlayerData!$M:$M,PlayerData!N:N,""),
_xlfn.XLOOKUP(_xlfn.CONCAT(8,"-",$A391, "-", "A"), PlayerData!$M:$M,PlayerData!N:N,""),
_xlfn.XLOOKUP(_xlfn.CONCAT(9,"-",$A391, "-", "A"), PlayerData!$M:$M,PlayerData!N:N,""),
_xlfn.XLOOKUP(_xlfn.CONCAT(10,"-",$A391, "-", "A"), PlayerData!$M:$M,PlayerData!N:N,""),
_xlfn.XLOOKUP(_xlfn.CONCAT(11,"-",$A391, "-", "A"), PlayerData!$M:$M,PlayerData!N:N,""),
_xlfn.XLOOKUP(_xlfn.CONCAT(12,"-",$A391, "-", "A"), PlayerData!$M:$M,PlayerData!N:N,""),
_xlfn.XLOOKUP(_xlfn.CONCAT(13,"-",$A391, "-", "A"), PlayerData!$M:$M,PlayerData!N:N,""),
_xlfn.XLOOKUP(_xlfn.CONCAT(14,"-",$A391, "-", "A"), PlayerData!$M:$M,PlayerData!N:N,""),
_xlfn.XLOOKUP(_xlfn.CONCAT(15,"-",$A391, "-", "A"), PlayerData!$M:$M,PlayerData!N:N,""),
_xlfn.XLOOKUP(_xlfn.CONCAT(16,"-",$A391, "-", "A"), PlayerData!$M:$M,PlayerData!N:N,""),
_xlfn.XLOOKUP(_xlfn.CONCAT(17,"-",$A391, "-", "A"), PlayerData!$M:$M,PlayerData!N:N,""),
_xlfn.XLOOKUP(_xlfn.CONCAT(18,"-",$A391, "-", "A"), PlayerData!$M:$M,PlayerData!N:N,"")))</f>
        <v>0</v>
      </c>
      <c r="L391" s="138" cm="1">
        <f t="array" ref="L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"A"), PlayerData!$M:$M,PlayerData!O:O,""),
_xlfn.XLOOKUP(_xlfn.CONCAT(1,"-",$A391, "-", "A"), PlayerData!$M:$M,PlayerData!O:O,""),
_xlfn.XLOOKUP(_xlfn.CONCAT(2,"-",$A391, "-", "A"), PlayerData!$M:$M,PlayerData!O:O,""),
_xlfn.XLOOKUP(_xlfn.CONCAT(3,"-",$A391, "-", "A"), PlayerData!$M:$M,PlayerData!O:O,""),
_xlfn.XLOOKUP(_xlfn.CONCAT(4,"-",$A391, "-", "A"), PlayerData!$M:$M,PlayerData!O:O,""),
_xlfn.XLOOKUP(_xlfn.CONCAT(5,"-",$A391, "-", "A"), PlayerData!$M:$M,PlayerData!O:O,""),
_xlfn.XLOOKUP(_xlfn.CONCAT(6,"-",$A391, "-", "A"), PlayerData!$M:$M,PlayerData!O:O,""),
_xlfn.XLOOKUP(_xlfn.CONCAT(7,"-",$A391, "-", "A"), PlayerData!$M:$M,PlayerData!O:O,""),
_xlfn.XLOOKUP(_xlfn.CONCAT(8,"-",$A391, "-", "A"), PlayerData!$M:$M,PlayerData!O:O,""),
_xlfn.XLOOKUP(_xlfn.CONCAT(9,"-",$A391, "-", "A"), PlayerData!$M:$M,PlayerData!O:O,""),
_xlfn.XLOOKUP(_xlfn.CONCAT(10,"-",$A391, "-", "A"), PlayerData!$M:$M,PlayerData!O:O,""),
_xlfn.XLOOKUP(_xlfn.CONCAT(11,"-",$A391, "-", "A"), PlayerData!$M:$M,PlayerData!O:O,""),
_xlfn.XLOOKUP(_xlfn.CONCAT(12,"-",$A391, "-", "A"), PlayerData!$M:$M,PlayerData!O:O,""),
_xlfn.XLOOKUP(_xlfn.CONCAT(13,"-",$A391, "-", "A"), PlayerData!$M:$M,PlayerData!O:O,""),
_xlfn.XLOOKUP(_xlfn.CONCAT(14,"-",$A391, "-", "A"), PlayerData!$M:$M,PlayerData!O:O,""),
_xlfn.XLOOKUP(_xlfn.CONCAT(15,"-",$A391, "-", "A"), PlayerData!$M:$M,PlayerData!O:O,""),
_xlfn.XLOOKUP(_xlfn.CONCAT(16,"-",$A391, "-", "A"), PlayerData!$M:$M,PlayerData!O:O,""),
_xlfn.XLOOKUP(_xlfn.CONCAT(17,"-",$A391, "-", "A"), PlayerData!$M:$M,PlayerData!O:O,""),
_xlfn.XLOOKUP(_xlfn.CONCAT(18,"-",$A391, "-", "A"), PlayerData!$M:$M,PlayerData!O:O,"")))</f>
        <v>0</v>
      </c>
      <c r="M391" s="96" cm="1">
        <f t="array" ref="M391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_xlfn.XLOOKUP(_xlfn.CONCAT(0,"-",$A391, "-", "A"), PlayerData!$M:$M,PlayerData!R:R,""),
_xlfn.XLOOKUP(_xlfn.CONCAT(1,"-",$A391, "-", "A"), PlayerData!$M:$M,PlayerData!R:R,""),
_xlfn.XLOOKUP(_xlfn.CONCAT(2,"-",$A391, "-", "A"), PlayerData!$M:$M,PlayerData!R:R,""),
_xlfn.XLOOKUP(_xlfn.CONCAT(3,"-",$A391, "-", "A"), PlayerData!$M:$M,PlayerData!R:R,""),
_xlfn.XLOOKUP(_xlfn.CONCAT(4,"-",$A391, "-", "A"), PlayerData!$M:$M,PlayerData!R:R,""),
_xlfn.XLOOKUP(_xlfn.CONCAT(5,"-",$A391, "-", "A"), PlayerData!$M:$M,PlayerData!R:R,""),
_xlfn.XLOOKUP(_xlfn.CONCAT(6,"-",$A391, "-", "A"), PlayerData!$M:$M,PlayerData!R:R,""),
_xlfn.XLOOKUP(_xlfn.CONCAT(7,"-",$A391, "-", "A"), PlayerData!$M:$M,PlayerData!R:R,""),
_xlfn.XLOOKUP(_xlfn.CONCAT(8,"-",$A391, "-", "A"), PlayerData!$M:$M,PlayerData!R:R,""),
_xlfn.XLOOKUP(_xlfn.CONCAT(9,"-",$A391, "-", "A"), PlayerData!$M:$M,PlayerData!R:R,""),
_xlfn.XLOOKUP(_xlfn.CONCAT(10,"-",$A391, "-", "A"), PlayerData!$M:$M,PlayerData!R:R,""),
_xlfn.XLOOKUP(_xlfn.CONCAT(11,"-",$A391, "-", "A"), PlayerData!$M:$M,PlayerData!R:R,""),
_xlfn.XLOOKUP(_xlfn.CONCAT(12,"-",$A391, "-", "A"), PlayerData!$M:$M,PlayerData!R:R,""),
_xlfn.XLOOKUP(_xlfn.CONCAT(13,"-",$A391, "-", "A"), PlayerData!$M:$M,PlayerData!R:R,""),
_xlfn.XLOOKUP(_xlfn.CONCAT(14,"-",$A391, "-", "A"), PlayerData!$M:$M,PlayerData!R:R,""),
_xlfn.XLOOKUP(_xlfn.CONCAT(15,"-",$A391, "-", "A"), PlayerData!$M:$M,PlayerData!R:R,""),
_xlfn.XLOOKUP(_xlfn.CONCAT(16,"-",$A391, "-", "A"), PlayerData!$M:$M,PlayerData!R:R,""),
_xlfn.XLOOKUP(_xlfn.CONCAT(17,"-",$A391, "-", "A"), PlayerData!$M:$M,PlayerData!R:R,""),
_xlfn.XLOOKUP(_xlfn.CONCAT(18,"-",$A391, "-", "A"), PlayerData!$M:$M,PlayerData!R:R,"")))</f>
        <v>0.11</v>
      </c>
      <c r="N391" s="134">
        <f t="shared" si="41"/>
        <v>0</v>
      </c>
      <c r="O391" s="134">
        <f t="shared" si="42"/>
        <v>0</v>
      </c>
      <c r="P391" s="73">
        <f t="shared" si="43"/>
        <v>1.4824797843665769</v>
      </c>
      <c r="Q391" s="132" cm="1">
        <f t="array" ref="Q391">IF(OR($A391=Solver!$T$12:$T$201),0,SUMPRODUCT($H391:$J391,$T$4:$V$4))</f>
        <v>0</v>
      </c>
      <c r="R391" s="73" cm="1">
        <f t="array" ref="R391">IF(OR($A391=Solver!$T$12:$T$201),0, SUMPRODUCT($N391:$P391, $T$4:$V$4))</f>
        <v>1.4824797843665769</v>
      </c>
    </row>
    <row r="392" spans="1:18">
      <c r="A392" s="55">
        <v>390</v>
      </c>
      <c r="B392" s="55" t="str">
        <f>_xlfn.XLOOKUP($A392, PlayerData!$B$3:$B$394, PlayerData!C$3:C$394)</f>
        <v>CHE</v>
      </c>
      <c r="C392" s="55" t="str">
        <f>_xlfn.XLOOKUP($A392, PlayerData!$B$3:$B$394, PlayerData!D$3:D$394)</f>
        <v>D</v>
      </c>
      <c r="D392" s="31" t="str">
        <f>_xlfn.XLOOKUP($A392, PlayerData!$B$3:$B$394, PlayerData!E$3:E$394)</f>
        <v>Tomori</v>
      </c>
      <c r="E392" s="136" cm="1">
        <f t="array" ref="E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"H"), PlayerData!$G:$G,PlayerData!H:H,""),
_xlfn.XLOOKUP(_xlfn.CONCAT(1,"-",$A392, "-", "H"), PlayerData!$G:$G,PlayerData!H:H,""),
_xlfn.XLOOKUP(_xlfn.CONCAT(2,"-",$A392, "-", "H"), PlayerData!$G:$G,PlayerData!H:H,""),
_xlfn.XLOOKUP(_xlfn.CONCAT(3,"-",$A392, "-", "H"), PlayerData!$G:$G,PlayerData!H:H,""),
_xlfn.XLOOKUP(_xlfn.CONCAT(4,"-",$A392, "-", "H"), PlayerData!$G:$G,PlayerData!H:H,""),
_xlfn.XLOOKUP(_xlfn.CONCAT(5,"-",$A392, "-", "H"), PlayerData!$G:$G,PlayerData!H:H,""),
_xlfn.XLOOKUP(_xlfn.CONCAT(6,"-",$A392, "-", "H"), PlayerData!$G:$G,PlayerData!H:H,""),
_xlfn.XLOOKUP(_xlfn.CONCAT(7,"-",$A392, "-", "H"), PlayerData!$G:$G,PlayerData!H:H,""),
_xlfn.XLOOKUP(_xlfn.CONCAT(8,"-",$A392, "-", "H"), PlayerData!$G:$G,PlayerData!H:H,""),
_xlfn.XLOOKUP(_xlfn.CONCAT(9,"-",$A392, "-", "H"), PlayerData!$G:$G,PlayerData!H:H,""),
_xlfn.XLOOKUP(_xlfn.CONCAT(10,"-",$A392, "-", "H"), PlayerData!$G:$G,PlayerData!H:H,""),
_xlfn.XLOOKUP(_xlfn.CONCAT(11,"-",$A392, "-", "H"), PlayerData!$G:$G,PlayerData!H:H,""),
_xlfn.XLOOKUP(_xlfn.CONCAT(12,"-",$A392, "-", "H"), PlayerData!$G:$G,PlayerData!H:H,""),
_xlfn.XLOOKUP(_xlfn.CONCAT(13,"-",$A392, "-", "H"), PlayerData!$G:$G,PlayerData!H:H,""),
_xlfn.XLOOKUP(_xlfn.CONCAT(14,"-",$A392, "-", "H"), PlayerData!$G:$G,PlayerData!H:H,""),
_xlfn.XLOOKUP(_xlfn.CONCAT(15,"-",$A392, "-", "H"), PlayerData!$G:$G,PlayerData!H:H,""),
_xlfn.XLOOKUP(_xlfn.CONCAT(16,"-",$A392, "-", "H"), PlayerData!$G:$G,PlayerData!H:H,""),
_xlfn.XLOOKUP(_xlfn.CONCAT(17,"-",$A392, "-", "H"), PlayerData!$G:$G,PlayerData!H:H,""),
_xlfn.XLOOKUP(_xlfn.CONCAT(18,"-",$A392, "-", "H"), PlayerData!$G:$G,PlayerData!H:H,"")))</f>
        <v>0</v>
      </c>
      <c r="F392" s="136" cm="1">
        <f t="array" ref="F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"H"), PlayerData!$G:$G,PlayerData!I:I,""),
_xlfn.XLOOKUP(_xlfn.CONCAT(1,"-",$A392, "-", "H"), PlayerData!$G:$G,PlayerData!I:I,""),
_xlfn.XLOOKUP(_xlfn.CONCAT(2,"-",$A392, "-", "H"), PlayerData!$G:$G,PlayerData!I:I,""),
_xlfn.XLOOKUP(_xlfn.CONCAT(3,"-",$A392, "-", "H"), PlayerData!$G:$G,PlayerData!I:I,""),
_xlfn.XLOOKUP(_xlfn.CONCAT(4,"-",$A392, "-", "H"), PlayerData!$G:$G,PlayerData!I:I,""),
_xlfn.XLOOKUP(_xlfn.CONCAT(5,"-",$A392, "-", "H"), PlayerData!$G:$G,PlayerData!I:I,""),
_xlfn.XLOOKUP(_xlfn.CONCAT(6,"-",$A392, "-", "H"), PlayerData!$G:$G,PlayerData!I:I,""),
_xlfn.XLOOKUP(_xlfn.CONCAT(7,"-",$A392, "-", "H"), PlayerData!$G:$G,PlayerData!I:I,""),
_xlfn.XLOOKUP(_xlfn.CONCAT(8,"-",$A392, "-", "H"), PlayerData!$G:$G,PlayerData!I:I,""),
_xlfn.XLOOKUP(_xlfn.CONCAT(9,"-",$A392, "-", "H"), PlayerData!$G:$G,PlayerData!I:I,""),
_xlfn.XLOOKUP(_xlfn.CONCAT(10,"-",$A392, "-", "H"), PlayerData!$G:$G,PlayerData!I:I,""),
_xlfn.XLOOKUP(_xlfn.CONCAT(11,"-",$A392, "-", "H"), PlayerData!$G:$G,PlayerData!I:I,""),
_xlfn.XLOOKUP(_xlfn.CONCAT(12,"-",$A392, "-", "H"), PlayerData!$G:$G,PlayerData!I:I,""),
_xlfn.XLOOKUP(_xlfn.CONCAT(13,"-",$A392, "-", "H"), PlayerData!$G:$G,PlayerData!I:I,""),
_xlfn.XLOOKUP(_xlfn.CONCAT(14,"-",$A392, "-", "H"), PlayerData!$G:$G,PlayerData!I:I,""),
_xlfn.XLOOKUP(_xlfn.CONCAT(15,"-",$A392, "-", "H"), PlayerData!$G:$G,PlayerData!I:I,""),
_xlfn.XLOOKUP(_xlfn.CONCAT(16,"-",$A392, "-", "H"), PlayerData!$G:$G,PlayerData!I:I,""),
_xlfn.XLOOKUP(_xlfn.CONCAT(17,"-",$A392, "-", "H"), PlayerData!$G:$G,PlayerData!I:I,""),
_xlfn.XLOOKUP(_xlfn.CONCAT(18,"-",$A392, "-", "H"), PlayerData!$G:$G,PlayerData!I:I,"")))</f>
        <v>0</v>
      </c>
      <c r="G392" s="90" cm="1">
        <f t="array" ref="G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"H"), PlayerData!$G:$G,PlayerData!L:L,""),
_xlfn.XLOOKUP(_xlfn.CONCAT(1,"-",$A392, "-", "H"), PlayerData!$G:$G,PlayerData!L:L,""),
_xlfn.XLOOKUP(_xlfn.CONCAT(2,"-",$A392, "-", "H"), PlayerData!$G:$G,PlayerData!L:L,""),
_xlfn.XLOOKUP(_xlfn.CONCAT(3,"-",$A392, "-", "H"), PlayerData!$G:$G,PlayerData!L:L,""),
_xlfn.XLOOKUP(_xlfn.CONCAT(4,"-",$A392, "-", "H"), PlayerData!$G:$G,PlayerData!L:L,""),
_xlfn.XLOOKUP(_xlfn.CONCAT(5,"-",$A392, "-", "H"), PlayerData!$G:$G,PlayerData!L:L,""),
_xlfn.XLOOKUP(_xlfn.CONCAT(6,"-",$A392, "-", "H"), PlayerData!$G:$G,PlayerData!L:L,""),
_xlfn.XLOOKUP(_xlfn.CONCAT(7,"-",$A392, "-", "H"), PlayerData!$G:$G,PlayerData!L:L,""),
_xlfn.XLOOKUP(_xlfn.CONCAT(8,"-",$A392, "-", "H"), PlayerData!$G:$G,PlayerData!L:L,""),
_xlfn.XLOOKUP(_xlfn.CONCAT(9,"-",$A392, "-", "H"), PlayerData!$G:$G,PlayerData!L:L,""),
_xlfn.XLOOKUP(_xlfn.CONCAT(10,"-",$A392, "-", "H"), PlayerData!$G:$G,PlayerData!L:L,""),
_xlfn.XLOOKUP(_xlfn.CONCAT(11,"-",$A392, "-", "H"), PlayerData!$G:$G,PlayerData!L:L,""),
_xlfn.XLOOKUP(_xlfn.CONCAT(12,"-",$A392, "-", "H"), PlayerData!$G:$G,PlayerData!L:L,""),
_xlfn.XLOOKUP(_xlfn.CONCAT(13,"-",$A392, "-", "H"), PlayerData!$G:$G,PlayerData!L:L,""),
_xlfn.XLOOKUP(_xlfn.CONCAT(14,"-",$A392, "-", "H"), PlayerData!$G:$G,PlayerData!L:L,""),
_xlfn.XLOOKUP(_xlfn.CONCAT(15,"-",$A392, "-", "H"), PlayerData!$G:$G,PlayerData!L:L,""),
_xlfn.XLOOKUP(_xlfn.CONCAT(16,"-",$A392, "-", "H"), PlayerData!$G:$G,PlayerData!L:L,""),
_xlfn.XLOOKUP(_xlfn.CONCAT(17,"-",$A392, "-", "H"), PlayerData!$G:$G,PlayerData!L:L,""),
_xlfn.XLOOKUP(_xlfn.CONCAT(18,"-",$A392, "-", "H"), PlayerData!$G:$G,PlayerData!L:L,"")))</f>
        <v>0</v>
      </c>
      <c r="H392" s="132">
        <f t="shared" si="38"/>
        <v>0</v>
      </c>
      <c r="I392" s="132">
        <f t="shared" si="39"/>
        <v>0</v>
      </c>
      <c r="J392" s="72">
        <f t="shared" si="40"/>
        <v>0</v>
      </c>
      <c r="K392" s="138" cm="1">
        <f t="array" ref="K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"A"), PlayerData!$M:$M,PlayerData!N:N,""),
_xlfn.XLOOKUP(_xlfn.CONCAT(1,"-",$A392, "-", "A"), PlayerData!$M:$M,PlayerData!N:N,""),
_xlfn.XLOOKUP(_xlfn.CONCAT(2,"-",$A392, "-", "A"), PlayerData!$M:$M,PlayerData!N:N,""),
_xlfn.XLOOKUP(_xlfn.CONCAT(3,"-",$A392, "-", "A"), PlayerData!$M:$M,PlayerData!N:N,""),
_xlfn.XLOOKUP(_xlfn.CONCAT(4,"-",$A392, "-", "A"), PlayerData!$M:$M,PlayerData!N:N,""),
_xlfn.XLOOKUP(_xlfn.CONCAT(5,"-",$A392, "-", "A"), PlayerData!$M:$M,PlayerData!N:N,""),
_xlfn.XLOOKUP(_xlfn.CONCAT(6,"-",$A392, "-", "A"), PlayerData!$M:$M,PlayerData!N:N,""),
_xlfn.XLOOKUP(_xlfn.CONCAT(7,"-",$A392, "-", "A"), PlayerData!$M:$M,PlayerData!N:N,""),
_xlfn.XLOOKUP(_xlfn.CONCAT(8,"-",$A392, "-", "A"), PlayerData!$M:$M,PlayerData!N:N,""),
_xlfn.XLOOKUP(_xlfn.CONCAT(9,"-",$A392, "-", "A"), PlayerData!$M:$M,PlayerData!N:N,""),
_xlfn.XLOOKUP(_xlfn.CONCAT(10,"-",$A392, "-", "A"), PlayerData!$M:$M,PlayerData!N:N,""),
_xlfn.XLOOKUP(_xlfn.CONCAT(11,"-",$A392, "-", "A"), PlayerData!$M:$M,PlayerData!N:N,""),
_xlfn.XLOOKUP(_xlfn.CONCAT(12,"-",$A392, "-", "A"), PlayerData!$M:$M,PlayerData!N:N,""),
_xlfn.XLOOKUP(_xlfn.CONCAT(13,"-",$A392, "-", "A"), PlayerData!$M:$M,PlayerData!N:N,""),
_xlfn.XLOOKUP(_xlfn.CONCAT(14,"-",$A392, "-", "A"), PlayerData!$M:$M,PlayerData!N:N,""),
_xlfn.XLOOKUP(_xlfn.CONCAT(15,"-",$A392, "-", "A"), PlayerData!$M:$M,PlayerData!N:N,""),
_xlfn.XLOOKUP(_xlfn.CONCAT(16,"-",$A392, "-", "A"), PlayerData!$M:$M,PlayerData!N:N,""),
_xlfn.XLOOKUP(_xlfn.CONCAT(17,"-",$A392, "-", "A"), PlayerData!$M:$M,PlayerData!N:N,""),
_xlfn.XLOOKUP(_xlfn.CONCAT(18,"-",$A392, "-", "A"), PlayerData!$M:$M,PlayerData!N:N,"")))</f>
        <v>0.5</v>
      </c>
      <c r="L392" s="138" cm="1">
        <f t="array" ref="L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"A"), PlayerData!$M:$M,PlayerData!O:O,""),
_xlfn.XLOOKUP(_xlfn.CONCAT(1,"-",$A392, "-", "A"), PlayerData!$M:$M,PlayerData!O:O,""),
_xlfn.XLOOKUP(_xlfn.CONCAT(2,"-",$A392, "-", "A"), PlayerData!$M:$M,PlayerData!O:O,""),
_xlfn.XLOOKUP(_xlfn.CONCAT(3,"-",$A392, "-", "A"), PlayerData!$M:$M,PlayerData!O:O,""),
_xlfn.XLOOKUP(_xlfn.CONCAT(4,"-",$A392, "-", "A"), PlayerData!$M:$M,PlayerData!O:O,""),
_xlfn.XLOOKUP(_xlfn.CONCAT(5,"-",$A392, "-", "A"), PlayerData!$M:$M,PlayerData!O:O,""),
_xlfn.XLOOKUP(_xlfn.CONCAT(6,"-",$A392, "-", "A"), PlayerData!$M:$M,PlayerData!O:O,""),
_xlfn.XLOOKUP(_xlfn.CONCAT(7,"-",$A392, "-", "A"), PlayerData!$M:$M,PlayerData!O:O,""),
_xlfn.XLOOKUP(_xlfn.CONCAT(8,"-",$A392, "-", "A"), PlayerData!$M:$M,PlayerData!O:O,""),
_xlfn.XLOOKUP(_xlfn.CONCAT(9,"-",$A392, "-", "A"), PlayerData!$M:$M,PlayerData!O:O,""),
_xlfn.XLOOKUP(_xlfn.CONCAT(10,"-",$A392, "-", "A"), PlayerData!$M:$M,PlayerData!O:O,""),
_xlfn.XLOOKUP(_xlfn.CONCAT(11,"-",$A392, "-", "A"), PlayerData!$M:$M,PlayerData!O:O,""),
_xlfn.XLOOKUP(_xlfn.CONCAT(12,"-",$A392, "-", "A"), PlayerData!$M:$M,PlayerData!O:O,""),
_xlfn.XLOOKUP(_xlfn.CONCAT(13,"-",$A392, "-", "A"), PlayerData!$M:$M,PlayerData!O:O,""),
_xlfn.XLOOKUP(_xlfn.CONCAT(14,"-",$A392, "-", "A"), PlayerData!$M:$M,PlayerData!O:O,""),
_xlfn.XLOOKUP(_xlfn.CONCAT(15,"-",$A392, "-", "A"), PlayerData!$M:$M,PlayerData!O:O,""),
_xlfn.XLOOKUP(_xlfn.CONCAT(16,"-",$A392, "-", "A"), PlayerData!$M:$M,PlayerData!O:O,""),
_xlfn.XLOOKUP(_xlfn.CONCAT(17,"-",$A392, "-", "A"), PlayerData!$M:$M,PlayerData!O:O,""),
_xlfn.XLOOKUP(_xlfn.CONCAT(18,"-",$A392, "-", "A"), PlayerData!$M:$M,PlayerData!O:O,"")))</f>
        <v>0</v>
      </c>
      <c r="M392" s="96" cm="1">
        <f t="array" ref="M392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_xlfn.XLOOKUP(_xlfn.CONCAT(0,"-",$A392, "-", "A"), PlayerData!$M:$M,PlayerData!R:R,""),
_xlfn.XLOOKUP(_xlfn.CONCAT(1,"-",$A392, "-", "A"), PlayerData!$M:$M,PlayerData!R:R,""),
_xlfn.XLOOKUP(_xlfn.CONCAT(2,"-",$A392, "-", "A"), PlayerData!$M:$M,PlayerData!R:R,""),
_xlfn.XLOOKUP(_xlfn.CONCAT(3,"-",$A392, "-", "A"), PlayerData!$M:$M,PlayerData!R:R,""),
_xlfn.XLOOKUP(_xlfn.CONCAT(4,"-",$A392, "-", "A"), PlayerData!$M:$M,PlayerData!R:R,""),
_xlfn.XLOOKUP(_xlfn.CONCAT(5,"-",$A392, "-", "A"), PlayerData!$M:$M,PlayerData!R:R,""),
_xlfn.XLOOKUP(_xlfn.CONCAT(6,"-",$A392, "-", "A"), PlayerData!$M:$M,PlayerData!R:R,""),
_xlfn.XLOOKUP(_xlfn.CONCAT(7,"-",$A392, "-", "A"), PlayerData!$M:$M,PlayerData!R:R,""),
_xlfn.XLOOKUP(_xlfn.CONCAT(8,"-",$A392, "-", "A"), PlayerData!$M:$M,PlayerData!R:R,""),
_xlfn.XLOOKUP(_xlfn.CONCAT(9,"-",$A392, "-", "A"), PlayerData!$M:$M,PlayerData!R:R,""),
_xlfn.XLOOKUP(_xlfn.CONCAT(10,"-",$A392, "-", "A"), PlayerData!$M:$M,PlayerData!R:R,""),
_xlfn.XLOOKUP(_xlfn.CONCAT(11,"-",$A392, "-", "A"), PlayerData!$M:$M,PlayerData!R:R,""),
_xlfn.XLOOKUP(_xlfn.CONCAT(12,"-",$A392, "-", "A"), PlayerData!$M:$M,PlayerData!R:R,""),
_xlfn.XLOOKUP(_xlfn.CONCAT(13,"-",$A392, "-", "A"), PlayerData!$M:$M,PlayerData!R:R,""),
_xlfn.XLOOKUP(_xlfn.CONCAT(14,"-",$A392, "-", "A"), PlayerData!$M:$M,PlayerData!R:R,""),
_xlfn.XLOOKUP(_xlfn.CONCAT(15,"-",$A392, "-", "A"), PlayerData!$M:$M,PlayerData!R:R,""),
_xlfn.XLOOKUP(_xlfn.CONCAT(16,"-",$A392, "-", "A"), PlayerData!$M:$M,PlayerData!R:R,""),
_xlfn.XLOOKUP(_xlfn.CONCAT(17,"-",$A392, "-", "A"), PlayerData!$M:$M,PlayerData!R:R,""),
_xlfn.XLOOKUP(_xlfn.CONCAT(18,"-",$A392, "-", "A"), PlayerData!$M:$M,PlayerData!R:R,"")))</f>
        <v>0</v>
      </c>
      <c r="N392" s="134">
        <f t="shared" si="41"/>
        <v>11.363636363636363</v>
      </c>
      <c r="O392" s="134">
        <f t="shared" si="42"/>
        <v>0</v>
      </c>
      <c r="P392" s="73">
        <f t="shared" si="43"/>
        <v>0</v>
      </c>
      <c r="Q392" s="132" cm="1">
        <f t="array" ref="Q392">IF(OR($A392=Solver!$T$12:$T$201),0,SUMPRODUCT($H392:$J392,$T$4:$V$4))</f>
        <v>0</v>
      </c>
      <c r="R392" s="73" cm="1">
        <f t="array" ref="R392">IF(OR($A392=Solver!$T$12:$T$201),0, SUMPRODUCT($N392:$P392, $T$4:$V$4))</f>
        <v>0</v>
      </c>
    </row>
    <row r="393" spans="1:18">
      <c r="A393" s="55">
        <v>391</v>
      </c>
      <c r="B393" s="55" t="str">
        <f>_xlfn.XLOOKUP($A393, PlayerData!$B$3:$B$394, PlayerData!C$3:C$394)</f>
        <v>AVL</v>
      </c>
      <c r="C393" s="55" t="str">
        <f>_xlfn.XLOOKUP($A393, PlayerData!$B$3:$B$394, PlayerData!D$3:D$394)</f>
        <v>F</v>
      </c>
      <c r="D393" s="31" t="str">
        <f>_xlfn.XLOOKUP($A393, PlayerData!$B$3:$B$394, PlayerData!E$3:E$394)</f>
        <v>Wesley</v>
      </c>
      <c r="E393" s="136" cm="1">
        <f t="array" ref="E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"H"), PlayerData!$G:$G,PlayerData!H:H,""),
_xlfn.XLOOKUP(_xlfn.CONCAT(1,"-",$A393, "-", "H"), PlayerData!$G:$G,PlayerData!H:H,""),
_xlfn.XLOOKUP(_xlfn.CONCAT(2,"-",$A393, "-", "H"), PlayerData!$G:$G,PlayerData!H:H,""),
_xlfn.XLOOKUP(_xlfn.CONCAT(3,"-",$A393, "-", "H"), PlayerData!$G:$G,PlayerData!H:H,""),
_xlfn.XLOOKUP(_xlfn.CONCAT(4,"-",$A393, "-", "H"), PlayerData!$G:$G,PlayerData!H:H,""),
_xlfn.XLOOKUP(_xlfn.CONCAT(5,"-",$A393, "-", "H"), PlayerData!$G:$G,PlayerData!H:H,""),
_xlfn.XLOOKUP(_xlfn.CONCAT(6,"-",$A393, "-", "H"), PlayerData!$G:$G,PlayerData!H:H,""),
_xlfn.XLOOKUP(_xlfn.CONCAT(7,"-",$A393, "-", "H"), PlayerData!$G:$G,PlayerData!H:H,""),
_xlfn.XLOOKUP(_xlfn.CONCAT(8,"-",$A393, "-", "H"), PlayerData!$G:$G,PlayerData!H:H,""),
_xlfn.XLOOKUP(_xlfn.CONCAT(9,"-",$A393, "-", "H"), PlayerData!$G:$G,PlayerData!H:H,""),
_xlfn.XLOOKUP(_xlfn.CONCAT(10,"-",$A393, "-", "H"), PlayerData!$G:$G,PlayerData!H:H,""),
_xlfn.XLOOKUP(_xlfn.CONCAT(11,"-",$A393, "-", "H"), PlayerData!$G:$G,PlayerData!H:H,""),
_xlfn.XLOOKUP(_xlfn.CONCAT(12,"-",$A393, "-", "H"), PlayerData!$G:$G,PlayerData!H:H,""),
_xlfn.XLOOKUP(_xlfn.CONCAT(13,"-",$A393, "-", "H"), PlayerData!$G:$G,PlayerData!H:H,""),
_xlfn.XLOOKUP(_xlfn.CONCAT(14,"-",$A393, "-", "H"), PlayerData!$G:$G,PlayerData!H:H,""),
_xlfn.XLOOKUP(_xlfn.CONCAT(15,"-",$A393, "-", "H"), PlayerData!$G:$G,PlayerData!H:H,""),
_xlfn.XLOOKUP(_xlfn.CONCAT(16,"-",$A393, "-", "H"), PlayerData!$G:$G,PlayerData!H:H,""),
_xlfn.XLOOKUP(_xlfn.CONCAT(17,"-",$A393, "-", "H"), PlayerData!$G:$G,PlayerData!H:H,""),
_xlfn.XLOOKUP(_xlfn.CONCAT(18,"-",$A393, "-", "H"), PlayerData!$G:$G,PlayerData!H:H,"")))</f>
        <v>0</v>
      </c>
      <c r="F393" s="136" cm="1">
        <f t="array" ref="F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"H"), PlayerData!$G:$G,PlayerData!I:I,""),
_xlfn.XLOOKUP(_xlfn.CONCAT(1,"-",$A393, "-", "H"), PlayerData!$G:$G,PlayerData!I:I,""),
_xlfn.XLOOKUP(_xlfn.CONCAT(2,"-",$A393, "-", "H"), PlayerData!$G:$G,PlayerData!I:I,""),
_xlfn.XLOOKUP(_xlfn.CONCAT(3,"-",$A393, "-", "H"), PlayerData!$G:$G,PlayerData!I:I,""),
_xlfn.XLOOKUP(_xlfn.CONCAT(4,"-",$A393, "-", "H"), PlayerData!$G:$G,PlayerData!I:I,""),
_xlfn.XLOOKUP(_xlfn.CONCAT(5,"-",$A393, "-", "H"), PlayerData!$G:$G,PlayerData!I:I,""),
_xlfn.XLOOKUP(_xlfn.CONCAT(6,"-",$A393, "-", "H"), PlayerData!$G:$G,PlayerData!I:I,""),
_xlfn.XLOOKUP(_xlfn.CONCAT(7,"-",$A393, "-", "H"), PlayerData!$G:$G,PlayerData!I:I,""),
_xlfn.XLOOKUP(_xlfn.CONCAT(8,"-",$A393, "-", "H"), PlayerData!$G:$G,PlayerData!I:I,""),
_xlfn.XLOOKUP(_xlfn.CONCAT(9,"-",$A393, "-", "H"), PlayerData!$G:$G,PlayerData!I:I,""),
_xlfn.XLOOKUP(_xlfn.CONCAT(10,"-",$A393, "-", "H"), PlayerData!$G:$G,PlayerData!I:I,""),
_xlfn.XLOOKUP(_xlfn.CONCAT(11,"-",$A393, "-", "H"), PlayerData!$G:$G,PlayerData!I:I,""),
_xlfn.XLOOKUP(_xlfn.CONCAT(12,"-",$A393, "-", "H"), PlayerData!$G:$G,PlayerData!I:I,""),
_xlfn.XLOOKUP(_xlfn.CONCAT(13,"-",$A393, "-", "H"), PlayerData!$G:$G,PlayerData!I:I,""),
_xlfn.XLOOKUP(_xlfn.CONCAT(14,"-",$A393, "-", "H"), PlayerData!$G:$G,PlayerData!I:I,""),
_xlfn.XLOOKUP(_xlfn.CONCAT(15,"-",$A393, "-", "H"), PlayerData!$G:$G,PlayerData!I:I,""),
_xlfn.XLOOKUP(_xlfn.CONCAT(16,"-",$A393, "-", "H"), PlayerData!$G:$G,PlayerData!I:I,""),
_xlfn.XLOOKUP(_xlfn.CONCAT(17,"-",$A393, "-", "H"), PlayerData!$G:$G,PlayerData!I:I,""),
_xlfn.XLOOKUP(_xlfn.CONCAT(18,"-",$A393, "-", "H"), PlayerData!$G:$G,PlayerData!I:I,"")))</f>
        <v>0</v>
      </c>
      <c r="G393" s="90" cm="1">
        <f t="array" ref="G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"H"), PlayerData!$G:$G,PlayerData!L:L,""),
_xlfn.XLOOKUP(_xlfn.CONCAT(1,"-",$A393, "-", "H"), PlayerData!$G:$G,PlayerData!L:L,""),
_xlfn.XLOOKUP(_xlfn.CONCAT(2,"-",$A393, "-", "H"), PlayerData!$G:$G,PlayerData!L:L,""),
_xlfn.XLOOKUP(_xlfn.CONCAT(3,"-",$A393, "-", "H"), PlayerData!$G:$G,PlayerData!L:L,""),
_xlfn.XLOOKUP(_xlfn.CONCAT(4,"-",$A393, "-", "H"), PlayerData!$G:$G,PlayerData!L:L,""),
_xlfn.XLOOKUP(_xlfn.CONCAT(5,"-",$A393, "-", "H"), PlayerData!$G:$G,PlayerData!L:L,""),
_xlfn.XLOOKUP(_xlfn.CONCAT(6,"-",$A393, "-", "H"), PlayerData!$G:$G,PlayerData!L:L,""),
_xlfn.XLOOKUP(_xlfn.CONCAT(7,"-",$A393, "-", "H"), PlayerData!$G:$G,PlayerData!L:L,""),
_xlfn.XLOOKUP(_xlfn.CONCAT(8,"-",$A393, "-", "H"), PlayerData!$G:$G,PlayerData!L:L,""),
_xlfn.XLOOKUP(_xlfn.CONCAT(9,"-",$A393, "-", "H"), PlayerData!$G:$G,PlayerData!L:L,""),
_xlfn.XLOOKUP(_xlfn.CONCAT(10,"-",$A393, "-", "H"), PlayerData!$G:$G,PlayerData!L:L,""),
_xlfn.XLOOKUP(_xlfn.CONCAT(11,"-",$A393, "-", "H"), PlayerData!$G:$G,PlayerData!L:L,""),
_xlfn.XLOOKUP(_xlfn.CONCAT(12,"-",$A393, "-", "H"), PlayerData!$G:$G,PlayerData!L:L,""),
_xlfn.XLOOKUP(_xlfn.CONCAT(13,"-",$A393, "-", "H"), PlayerData!$G:$G,PlayerData!L:L,""),
_xlfn.XLOOKUP(_xlfn.CONCAT(14,"-",$A393, "-", "H"), PlayerData!$G:$G,PlayerData!L:L,""),
_xlfn.XLOOKUP(_xlfn.CONCAT(15,"-",$A393, "-", "H"), PlayerData!$G:$G,PlayerData!L:L,""),
_xlfn.XLOOKUP(_xlfn.CONCAT(16,"-",$A393, "-", "H"), PlayerData!$G:$G,PlayerData!L:L,""),
_xlfn.XLOOKUP(_xlfn.CONCAT(17,"-",$A393, "-", "H"), PlayerData!$G:$G,PlayerData!L:L,""),
_xlfn.XLOOKUP(_xlfn.CONCAT(18,"-",$A393, "-", "H"), PlayerData!$G:$G,PlayerData!L:L,"")))</f>
        <v>0</v>
      </c>
      <c r="H393" s="132">
        <f t="shared" si="38"/>
        <v>0</v>
      </c>
      <c r="I393" s="132">
        <f t="shared" si="39"/>
        <v>0</v>
      </c>
      <c r="J393" s="72">
        <f t="shared" si="40"/>
        <v>0</v>
      </c>
      <c r="K393" s="138" cm="1">
        <f t="array" ref="K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"A"), PlayerData!$M:$M,PlayerData!N:N,""),
_xlfn.XLOOKUP(_xlfn.CONCAT(1,"-",$A393, "-", "A"), PlayerData!$M:$M,PlayerData!N:N,""),
_xlfn.XLOOKUP(_xlfn.CONCAT(2,"-",$A393, "-", "A"), PlayerData!$M:$M,PlayerData!N:N,""),
_xlfn.XLOOKUP(_xlfn.CONCAT(3,"-",$A393, "-", "A"), PlayerData!$M:$M,PlayerData!N:N,""),
_xlfn.XLOOKUP(_xlfn.CONCAT(4,"-",$A393, "-", "A"), PlayerData!$M:$M,PlayerData!N:N,""),
_xlfn.XLOOKUP(_xlfn.CONCAT(5,"-",$A393, "-", "A"), PlayerData!$M:$M,PlayerData!N:N,""),
_xlfn.XLOOKUP(_xlfn.CONCAT(6,"-",$A393, "-", "A"), PlayerData!$M:$M,PlayerData!N:N,""),
_xlfn.XLOOKUP(_xlfn.CONCAT(7,"-",$A393, "-", "A"), PlayerData!$M:$M,PlayerData!N:N,""),
_xlfn.XLOOKUP(_xlfn.CONCAT(8,"-",$A393, "-", "A"), PlayerData!$M:$M,PlayerData!N:N,""),
_xlfn.XLOOKUP(_xlfn.CONCAT(9,"-",$A393, "-", "A"), PlayerData!$M:$M,PlayerData!N:N,""),
_xlfn.XLOOKUP(_xlfn.CONCAT(10,"-",$A393, "-", "A"), PlayerData!$M:$M,PlayerData!N:N,""),
_xlfn.XLOOKUP(_xlfn.CONCAT(11,"-",$A393, "-", "A"), PlayerData!$M:$M,PlayerData!N:N,""),
_xlfn.XLOOKUP(_xlfn.CONCAT(12,"-",$A393, "-", "A"), PlayerData!$M:$M,PlayerData!N:N,""),
_xlfn.XLOOKUP(_xlfn.CONCAT(13,"-",$A393, "-", "A"), PlayerData!$M:$M,PlayerData!N:N,""),
_xlfn.XLOOKUP(_xlfn.CONCAT(14,"-",$A393, "-", "A"), PlayerData!$M:$M,PlayerData!N:N,""),
_xlfn.XLOOKUP(_xlfn.CONCAT(15,"-",$A393, "-", "A"), PlayerData!$M:$M,PlayerData!N:N,""),
_xlfn.XLOOKUP(_xlfn.CONCAT(16,"-",$A393, "-", "A"), PlayerData!$M:$M,PlayerData!N:N,""),
_xlfn.XLOOKUP(_xlfn.CONCAT(17,"-",$A393, "-", "A"), PlayerData!$M:$M,PlayerData!N:N,""),
_xlfn.XLOOKUP(_xlfn.CONCAT(18,"-",$A393, "-", "A"), PlayerData!$M:$M,PlayerData!N:N,"")))</f>
        <v>2</v>
      </c>
      <c r="L393" s="138" cm="1">
        <f t="array" ref="L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"A"), PlayerData!$M:$M,PlayerData!O:O,""),
_xlfn.XLOOKUP(_xlfn.CONCAT(1,"-",$A393, "-", "A"), PlayerData!$M:$M,PlayerData!O:O,""),
_xlfn.XLOOKUP(_xlfn.CONCAT(2,"-",$A393, "-", "A"), PlayerData!$M:$M,PlayerData!O:O,""),
_xlfn.XLOOKUP(_xlfn.CONCAT(3,"-",$A393, "-", "A"), PlayerData!$M:$M,PlayerData!O:O,""),
_xlfn.XLOOKUP(_xlfn.CONCAT(4,"-",$A393, "-", "A"), PlayerData!$M:$M,PlayerData!O:O,""),
_xlfn.XLOOKUP(_xlfn.CONCAT(5,"-",$A393, "-", "A"), PlayerData!$M:$M,PlayerData!O:O,""),
_xlfn.XLOOKUP(_xlfn.CONCAT(6,"-",$A393, "-", "A"), PlayerData!$M:$M,PlayerData!O:O,""),
_xlfn.XLOOKUP(_xlfn.CONCAT(7,"-",$A393, "-", "A"), PlayerData!$M:$M,PlayerData!O:O,""),
_xlfn.XLOOKUP(_xlfn.CONCAT(8,"-",$A393, "-", "A"), PlayerData!$M:$M,PlayerData!O:O,""),
_xlfn.XLOOKUP(_xlfn.CONCAT(9,"-",$A393, "-", "A"), PlayerData!$M:$M,PlayerData!O:O,""),
_xlfn.XLOOKUP(_xlfn.CONCAT(10,"-",$A393, "-", "A"), PlayerData!$M:$M,PlayerData!O:O,""),
_xlfn.XLOOKUP(_xlfn.CONCAT(11,"-",$A393, "-", "A"), PlayerData!$M:$M,PlayerData!O:O,""),
_xlfn.XLOOKUP(_xlfn.CONCAT(12,"-",$A393, "-", "A"), PlayerData!$M:$M,PlayerData!O:O,""),
_xlfn.XLOOKUP(_xlfn.CONCAT(13,"-",$A393, "-", "A"), PlayerData!$M:$M,PlayerData!O:O,""),
_xlfn.XLOOKUP(_xlfn.CONCAT(14,"-",$A393, "-", "A"), PlayerData!$M:$M,PlayerData!O:O,""),
_xlfn.XLOOKUP(_xlfn.CONCAT(15,"-",$A393, "-", "A"), PlayerData!$M:$M,PlayerData!O:O,""),
_xlfn.XLOOKUP(_xlfn.CONCAT(16,"-",$A393, "-", "A"), PlayerData!$M:$M,PlayerData!O:O,""),
_xlfn.XLOOKUP(_xlfn.CONCAT(17,"-",$A393, "-", "A"), PlayerData!$M:$M,PlayerData!O:O,""),
_xlfn.XLOOKUP(_xlfn.CONCAT(18,"-",$A393, "-", "A"), PlayerData!$M:$M,PlayerData!O:O,"")))</f>
        <v>1.5</v>
      </c>
      <c r="M393" s="96" cm="1">
        <f t="array" ref="M393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_xlfn.XLOOKUP(_xlfn.CONCAT(0,"-",$A393, "-", "A"), PlayerData!$M:$M,PlayerData!R:R,""),
_xlfn.XLOOKUP(_xlfn.CONCAT(1,"-",$A393, "-", "A"), PlayerData!$M:$M,PlayerData!R:R,""),
_xlfn.XLOOKUP(_xlfn.CONCAT(2,"-",$A393, "-", "A"), PlayerData!$M:$M,PlayerData!R:R,""),
_xlfn.XLOOKUP(_xlfn.CONCAT(3,"-",$A393, "-", "A"), PlayerData!$M:$M,PlayerData!R:R,""),
_xlfn.XLOOKUP(_xlfn.CONCAT(4,"-",$A393, "-", "A"), PlayerData!$M:$M,PlayerData!R:R,""),
_xlfn.XLOOKUP(_xlfn.CONCAT(5,"-",$A393, "-", "A"), PlayerData!$M:$M,PlayerData!R:R,""),
_xlfn.XLOOKUP(_xlfn.CONCAT(6,"-",$A393, "-", "A"), PlayerData!$M:$M,PlayerData!R:R,""),
_xlfn.XLOOKUP(_xlfn.CONCAT(7,"-",$A393, "-", "A"), PlayerData!$M:$M,PlayerData!R:R,""),
_xlfn.XLOOKUP(_xlfn.CONCAT(8,"-",$A393, "-", "A"), PlayerData!$M:$M,PlayerData!R:R,""),
_xlfn.XLOOKUP(_xlfn.CONCAT(9,"-",$A393, "-", "A"), PlayerData!$M:$M,PlayerData!R:R,""),
_xlfn.XLOOKUP(_xlfn.CONCAT(10,"-",$A393, "-", "A"), PlayerData!$M:$M,PlayerData!R:R,""),
_xlfn.XLOOKUP(_xlfn.CONCAT(11,"-",$A393, "-", "A"), PlayerData!$M:$M,PlayerData!R:R,""),
_xlfn.XLOOKUP(_xlfn.CONCAT(12,"-",$A393, "-", "A"), PlayerData!$M:$M,PlayerData!R:R,""),
_xlfn.XLOOKUP(_xlfn.CONCAT(13,"-",$A393, "-", "A"), PlayerData!$M:$M,PlayerData!R:R,""),
_xlfn.XLOOKUP(_xlfn.CONCAT(14,"-",$A393, "-", "A"), PlayerData!$M:$M,PlayerData!R:R,""),
_xlfn.XLOOKUP(_xlfn.CONCAT(15,"-",$A393, "-", "A"), PlayerData!$M:$M,PlayerData!R:R,""),
_xlfn.XLOOKUP(_xlfn.CONCAT(16,"-",$A393, "-", "A"), PlayerData!$M:$M,PlayerData!R:R,""),
_xlfn.XLOOKUP(_xlfn.CONCAT(17,"-",$A393, "-", "A"), PlayerData!$M:$M,PlayerData!R:R,""),
_xlfn.XLOOKUP(_xlfn.CONCAT(18,"-",$A393, "-", "A"), PlayerData!$M:$M,PlayerData!R:R,"")))</f>
        <v>3.07</v>
      </c>
      <c r="N393" s="134">
        <f t="shared" si="41"/>
        <v>45.454545454545453</v>
      </c>
      <c r="O393" s="134">
        <f t="shared" si="42"/>
        <v>68.181818181818173</v>
      </c>
      <c r="P393" s="73">
        <f t="shared" si="43"/>
        <v>41.374663072776286</v>
      </c>
      <c r="Q393" s="132" cm="1">
        <f t="array" ref="Q393">IF(OR($A393=Solver!$T$12:$T$201),0,SUMPRODUCT($H393:$J393,$T$4:$V$4))</f>
        <v>0</v>
      </c>
      <c r="R393" s="73" cm="1">
        <f t="array" ref="R393">IF(OR($A393=Solver!$T$12:$T$201),0, SUMPRODUCT($N393:$P393, $T$4:$V$4))</f>
        <v>41.374663072776286</v>
      </c>
    </row>
    <row r="394" spans="1:18" ht="15.75" thickBot="1">
      <c r="A394" s="6">
        <v>392</v>
      </c>
      <c r="B394" s="6" t="str">
        <f>_xlfn.XLOOKUP($A394, PlayerData!$B$3:$B$394, PlayerData!C$3:C$394)</f>
        <v>MUN</v>
      </c>
      <c r="C394" s="6" t="str">
        <f>_xlfn.XLOOKUP($A394, PlayerData!$B$3:$B$394, PlayerData!D$3:D$394)</f>
        <v>D</v>
      </c>
      <c r="D394" s="7" t="str">
        <f>_xlfn.XLOOKUP($A394, PlayerData!$B$3:$B$394, PlayerData!E$3:E$394)</f>
        <v>Young</v>
      </c>
      <c r="E394" s="91" cm="1">
        <f t="array" ref="E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"H"), PlayerData!$G:$G,PlayerData!H:H,""),
_xlfn.XLOOKUP(_xlfn.CONCAT(1,"-",$A394, "-", "H"), PlayerData!$G:$G,PlayerData!H:H,""),
_xlfn.XLOOKUP(_xlfn.CONCAT(2,"-",$A394, "-", "H"), PlayerData!$G:$G,PlayerData!H:H,""),
_xlfn.XLOOKUP(_xlfn.CONCAT(3,"-",$A394, "-", "H"), PlayerData!$G:$G,PlayerData!H:H,""),
_xlfn.XLOOKUP(_xlfn.CONCAT(4,"-",$A394, "-", "H"), PlayerData!$G:$G,PlayerData!H:H,""),
_xlfn.XLOOKUP(_xlfn.CONCAT(5,"-",$A394, "-", "H"), PlayerData!$G:$G,PlayerData!H:H,""),
_xlfn.XLOOKUP(_xlfn.CONCAT(6,"-",$A394, "-", "H"), PlayerData!$G:$G,PlayerData!H:H,""),
_xlfn.XLOOKUP(_xlfn.CONCAT(7,"-",$A394, "-", "H"), PlayerData!$G:$G,PlayerData!H:H,""),
_xlfn.XLOOKUP(_xlfn.CONCAT(8,"-",$A394, "-", "H"), PlayerData!$G:$G,PlayerData!H:H,""),
_xlfn.XLOOKUP(_xlfn.CONCAT(9,"-",$A394, "-", "H"), PlayerData!$G:$G,PlayerData!H:H,""),
_xlfn.XLOOKUP(_xlfn.CONCAT(10,"-",$A394, "-", "H"), PlayerData!$G:$G,PlayerData!H:H,""),
_xlfn.XLOOKUP(_xlfn.CONCAT(11,"-",$A394, "-", "H"), PlayerData!$G:$G,PlayerData!H:H,""),
_xlfn.XLOOKUP(_xlfn.CONCAT(12,"-",$A394, "-", "H"), PlayerData!$G:$G,PlayerData!H:H,""),
_xlfn.XLOOKUP(_xlfn.CONCAT(13,"-",$A394, "-", "H"), PlayerData!$G:$G,PlayerData!H:H,""),
_xlfn.XLOOKUP(_xlfn.CONCAT(14,"-",$A394, "-", "H"), PlayerData!$G:$G,PlayerData!H:H,""),
_xlfn.XLOOKUP(_xlfn.CONCAT(15,"-",$A394, "-", "H"), PlayerData!$G:$G,PlayerData!H:H,""),
_xlfn.XLOOKUP(_xlfn.CONCAT(16,"-",$A394, "-", "H"), PlayerData!$G:$G,PlayerData!H:H,""),
_xlfn.XLOOKUP(_xlfn.CONCAT(17,"-",$A394, "-", "H"), PlayerData!$G:$G,PlayerData!H:H,""),
_xlfn.XLOOKUP(_xlfn.CONCAT(18,"-",$A394, "-", "H"), PlayerData!$G:$G,PlayerData!H:H,"")))</f>
        <v>0</v>
      </c>
      <c r="F394" s="91" cm="1">
        <f t="array" ref="F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"H"), PlayerData!$G:$G,PlayerData!I:I,""),
_xlfn.XLOOKUP(_xlfn.CONCAT(1,"-",$A394, "-", "H"), PlayerData!$G:$G,PlayerData!I:I,""),
_xlfn.XLOOKUP(_xlfn.CONCAT(2,"-",$A394, "-", "H"), PlayerData!$G:$G,PlayerData!I:I,""),
_xlfn.XLOOKUP(_xlfn.CONCAT(3,"-",$A394, "-", "H"), PlayerData!$G:$G,PlayerData!I:I,""),
_xlfn.XLOOKUP(_xlfn.CONCAT(4,"-",$A394, "-", "H"), PlayerData!$G:$G,PlayerData!I:I,""),
_xlfn.XLOOKUP(_xlfn.CONCAT(5,"-",$A394, "-", "H"), PlayerData!$G:$G,PlayerData!I:I,""),
_xlfn.XLOOKUP(_xlfn.CONCAT(6,"-",$A394, "-", "H"), PlayerData!$G:$G,PlayerData!I:I,""),
_xlfn.XLOOKUP(_xlfn.CONCAT(7,"-",$A394, "-", "H"), PlayerData!$G:$G,PlayerData!I:I,""),
_xlfn.XLOOKUP(_xlfn.CONCAT(8,"-",$A394, "-", "H"), PlayerData!$G:$G,PlayerData!I:I,""),
_xlfn.XLOOKUP(_xlfn.CONCAT(9,"-",$A394, "-", "H"), PlayerData!$G:$G,PlayerData!I:I,""),
_xlfn.XLOOKUP(_xlfn.CONCAT(10,"-",$A394, "-", "H"), PlayerData!$G:$G,PlayerData!I:I,""),
_xlfn.XLOOKUP(_xlfn.CONCAT(11,"-",$A394, "-", "H"), PlayerData!$G:$G,PlayerData!I:I,""),
_xlfn.XLOOKUP(_xlfn.CONCAT(12,"-",$A394, "-", "H"), PlayerData!$G:$G,PlayerData!I:I,""),
_xlfn.XLOOKUP(_xlfn.CONCAT(13,"-",$A394, "-", "H"), PlayerData!$G:$G,PlayerData!I:I,""),
_xlfn.XLOOKUP(_xlfn.CONCAT(14,"-",$A394, "-", "H"), PlayerData!$G:$G,PlayerData!I:I,""),
_xlfn.XLOOKUP(_xlfn.CONCAT(15,"-",$A394, "-", "H"), PlayerData!$G:$G,PlayerData!I:I,""),
_xlfn.XLOOKUP(_xlfn.CONCAT(16,"-",$A394, "-", "H"), PlayerData!$G:$G,PlayerData!I:I,""),
_xlfn.XLOOKUP(_xlfn.CONCAT(17,"-",$A394, "-", "H"), PlayerData!$G:$G,PlayerData!I:I,""),
_xlfn.XLOOKUP(_xlfn.CONCAT(18,"-",$A394, "-", "H"), PlayerData!$G:$G,PlayerData!I:I,"")))</f>
        <v>0</v>
      </c>
      <c r="G394" s="92" cm="1">
        <f t="array" ref="G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"H"), PlayerData!$G:$G,PlayerData!L:L,""),
_xlfn.XLOOKUP(_xlfn.CONCAT(1,"-",$A394, "-", "H"), PlayerData!$G:$G,PlayerData!L:L,""),
_xlfn.XLOOKUP(_xlfn.CONCAT(2,"-",$A394, "-", "H"), PlayerData!$G:$G,PlayerData!L:L,""),
_xlfn.XLOOKUP(_xlfn.CONCAT(3,"-",$A394, "-", "H"), PlayerData!$G:$G,PlayerData!L:L,""),
_xlfn.XLOOKUP(_xlfn.CONCAT(4,"-",$A394, "-", "H"), PlayerData!$G:$G,PlayerData!L:L,""),
_xlfn.XLOOKUP(_xlfn.CONCAT(5,"-",$A394, "-", "H"), PlayerData!$G:$G,PlayerData!L:L,""),
_xlfn.XLOOKUP(_xlfn.CONCAT(6,"-",$A394, "-", "H"), PlayerData!$G:$G,PlayerData!L:L,""),
_xlfn.XLOOKUP(_xlfn.CONCAT(7,"-",$A394, "-", "H"), PlayerData!$G:$G,PlayerData!L:L,""),
_xlfn.XLOOKUP(_xlfn.CONCAT(8,"-",$A394, "-", "H"), PlayerData!$G:$G,PlayerData!L:L,""),
_xlfn.XLOOKUP(_xlfn.CONCAT(9,"-",$A394, "-", "H"), PlayerData!$G:$G,PlayerData!L:L,""),
_xlfn.XLOOKUP(_xlfn.CONCAT(10,"-",$A394, "-", "H"), PlayerData!$G:$G,PlayerData!L:L,""),
_xlfn.XLOOKUP(_xlfn.CONCAT(11,"-",$A394, "-", "H"), PlayerData!$G:$G,PlayerData!L:L,""),
_xlfn.XLOOKUP(_xlfn.CONCAT(12,"-",$A394, "-", "H"), PlayerData!$G:$G,PlayerData!L:L,""),
_xlfn.XLOOKUP(_xlfn.CONCAT(13,"-",$A394, "-", "H"), PlayerData!$G:$G,PlayerData!L:L,""),
_xlfn.XLOOKUP(_xlfn.CONCAT(14,"-",$A394, "-", "H"), PlayerData!$G:$G,PlayerData!L:L,""),
_xlfn.XLOOKUP(_xlfn.CONCAT(15,"-",$A394, "-", "H"), PlayerData!$G:$G,PlayerData!L:L,""),
_xlfn.XLOOKUP(_xlfn.CONCAT(16,"-",$A394, "-", "H"), PlayerData!$G:$G,PlayerData!L:L,""),
_xlfn.XLOOKUP(_xlfn.CONCAT(17,"-",$A394, "-", "H"), PlayerData!$G:$G,PlayerData!L:L,""),
_xlfn.XLOOKUP(_xlfn.CONCAT(18,"-",$A394, "-", "H"), PlayerData!$G:$G,PlayerData!L:L,"")))</f>
        <v>0</v>
      </c>
      <c r="H394" s="74">
        <f t="shared" si="38"/>
        <v>0</v>
      </c>
      <c r="I394" s="74">
        <f t="shared" si="39"/>
        <v>0</v>
      </c>
      <c r="J394" s="75">
        <f t="shared" si="40"/>
        <v>0</v>
      </c>
      <c r="K394" s="97" cm="1">
        <f t="array" ref="K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"A"), PlayerData!$M:$M,PlayerData!N:N,""),
_xlfn.XLOOKUP(_xlfn.CONCAT(1,"-",$A394, "-", "A"), PlayerData!$M:$M,PlayerData!N:N,""),
_xlfn.XLOOKUP(_xlfn.CONCAT(2,"-",$A394, "-", "A"), PlayerData!$M:$M,PlayerData!N:N,""),
_xlfn.XLOOKUP(_xlfn.CONCAT(3,"-",$A394, "-", "A"), PlayerData!$M:$M,PlayerData!N:N,""),
_xlfn.XLOOKUP(_xlfn.CONCAT(4,"-",$A394, "-", "A"), PlayerData!$M:$M,PlayerData!N:N,""),
_xlfn.XLOOKUP(_xlfn.CONCAT(5,"-",$A394, "-", "A"), PlayerData!$M:$M,PlayerData!N:N,""),
_xlfn.XLOOKUP(_xlfn.CONCAT(6,"-",$A394, "-", "A"), PlayerData!$M:$M,PlayerData!N:N,""),
_xlfn.XLOOKUP(_xlfn.CONCAT(7,"-",$A394, "-", "A"), PlayerData!$M:$M,PlayerData!N:N,""),
_xlfn.XLOOKUP(_xlfn.CONCAT(8,"-",$A394, "-", "A"), PlayerData!$M:$M,PlayerData!N:N,""),
_xlfn.XLOOKUP(_xlfn.CONCAT(9,"-",$A394, "-", "A"), PlayerData!$M:$M,PlayerData!N:N,""),
_xlfn.XLOOKUP(_xlfn.CONCAT(10,"-",$A394, "-", "A"), PlayerData!$M:$M,PlayerData!N:N,""),
_xlfn.XLOOKUP(_xlfn.CONCAT(11,"-",$A394, "-", "A"), PlayerData!$M:$M,PlayerData!N:N,""),
_xlfn.XLOOKUP(_xlfn.CONCAT(12,"-",$A394, "-", "A"), PlayerData!$M:$M,PlayerData!N:N,""),
_xlfn.XLOOKUP(_xlfn.CONCAT(13,"-",$A394, "-", "A"), PlayerData!$M:$M,PlayerData!N:N,""),
_xlfn.XLOOKUP(_xlfn.CONCAT(14,"-",$A394, "-", "A"), PlayerData!$M:$M,PlayerData!N:N,""),
_xlfn.XLOOKUP(_xlfn.CONCAT(15,"-",$A394, "-", "A"), PlayerData!$M:$M,PlayerData!N:N,""),
_xlfn.XLOOKUP(_xlfn.CONCAT(16,"-",$A394, "-", "A"), PlayerData!$M:$M,PlayerData!N:N,""),
_xlfn.XLOOKUP(_xlfn.CONCAT(17,"-",$A394, "-", "A"), PlayerData!$M:$M,PlayerData!N:N,""),
_xlfn.XLOOKUP(_xlfn.CONCAT(18,"-",$A394, "-", "A"), PlayerData!$M:$M,PlayerData!N:N,"")))</f>
        <v>0</v>
      </c>
      <c r="L394" s="97" cm="1">
        <f t="array" ref="L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"A"), PlayerData!$M:$M,PlayerData!O:O,""),
_xlfn.XLOOKUP(_xlfn.CONCAT(1,"-",$A394, "-", "A"), PlayerData!$M:$M,PlayerData!O:O,""),
_xlfn.XLOOKUP(_xlfn.CONCAT(2,"-",$A394, "-", "A"), PlayerData!$M:$M,PlayerData!O:O,""),
_xlfn.XLOOKUP(_xlfn.CONCAT(3,"-",$A394, "-", "A"), PlayerData!$M:$M,PlayerData!O:O,""),
_xlfn.XLOOKUP(_xlfn.CONCAT(4,"-",$A394, "-", "A"), PlayerData!$M:$M,PlayerData!O:O,""),
_xlfn.XLOOKUP(_xlfn.CONCAT(5,"-",$A394, "-", "A"), PlayerData!$M:$M,PlayerData!O:O,""),
_xlfn.XLOOKUP(_xlfn.CONCAT(6,"-",$A394, "-", "A"), PlayerData!$M:$M,PlayerData!O:O,""),
_xlfn.XLOOKUP(_xlfn.CONCAT(7,"-",$A394, "-", "A"), PlayerData!$M:$M,PlayerData!O:O,""),
_xlfn.XLOOKUP(_xlfn.CONCAT(8,"-",$A394, "-", "A"), PlayerData!$M:$M,PlayerData!O:O,""),
_xlfn.XLOOKUP(_xlfn.CONCAT(9,"-",$A394, "-", "A"), PlayerData!$M:$M,PlayerData!O:O,""),
_xlfn.XLOOKUP(_xlfn.CONCAT(10,"-",$A394, "-", "A"), PlayerData!$M:$M,PlayerData!O:O,""),
_xlfn.XLOOKUP(_xlfn.CONCAT(11,"-",$A394, "-", "A"), PlayerData!$M:$M,PlayerData!O:O,""),
_xlfn.XLOOKUP(_xlfn.CONCAT(12,"-",$A394, "-", "A"), PlayerData!$M:$M,PlayerData!O:O,""),
_xlfn.XLOOKUP(_xlfn.CONCAT(13,"-",$A394, "-", "A"), PlayerData!$M:$M,PlayerData!O:O,""),
_xlfn.XLOOKUP(_xlfn.CONCAT(14,"-",$A394, "-", "A"), PlayerData!$M:$M,PlayerData!O:O,""),
_xlfn.XLOOKUP(_xlfn.CONCAT(15,"-",$A394, "-", "A"), PlayerData!$M:$M,PlayerData!O:O,""),
_xlfn.XLOOKUP(_xlfn.CONCAT(16,"-",$A394, "-", "A"), PlayerData!$M:$M,PlayerData!O:O,""),
_xlfn.XLOOKUP(_xlfn.CONCAT(17,"-",$A394, "-", "A"), PlayerData!$M:$M,PlayerData!O:O,""),
_xlfn.XLOOKUP(_xlfn.CONCAT(18,"-",$A394, "-", "A"), PlayerData!$M:$M,PlayerData!O:O,"")))</f>
        <v>0</v>
      </c>
      <c r="M394" s="98" cm="1">
        <f t="array" ref="M394">(1/$AA$3)*SUMPRODUCT(--CHOOSE({1,2,3,4,5,6,7,8,9,10,11,12,13,14,15,16,17,18,19},
$AA$3,
$AA$4,
$AA$5,
$AA$6,
$AA$7,
$AA$8,
$AA$9,
$AA$10,
$AA$11,
$AA$12,
$AA$13,
$AA$14,
$AA$15,
$AA$16,
$AA$17,
$AA$18,
$AA$19,
$AA$20,
$AA$21),
CHOOSE({1,2,3,4,5,6,7,8,9,10,11,12,13,14,15,16,17,18,19},
_xlfn.XLOOKUP(_xlfn.CONCAT(0,"-",$A394, "-", "A"), PlayerData!$M:$M,PlayerData!R:R,""),
_xlfn.XLOOKUP(_xlfn.CONCAT(1,"-",$A394, "-", "A"), PlayerData!$M:$M,PlayerData!R:R,""),
_xlfn.XLOOKUP(_xlfn.CONCAT(2,"-",$A394, "-", "A"), PlayerData!$M:$M,PlayerData!R:R,""),
_xlfn.XLOOKUP(_xlfn.CONCAT(3,"-",$A394, "-", "A"), PlayerData!$M:$M,PlayerData!R:R,""),
_xlfn.XLOOKUP(_xlfn.CONCAT(4,"-",$A394, "-", "A"), PlayerData!$M:$M,PlayerData!R:R,""),
_xlfn.XLOOKUP(_xlfn.CONCAT(5,"-",$A394, "-", "A"), PlayerData!$M:$M,PlayerData!R:R,""),
_xlfn.XLOOKUP(_xlfn.CONCAT(6,"-",$A394, "-", "A"), PlayerData!$M:$M,PlayerData!R:R,""),
_xlfn.XLOOKUP(_xlfn.CONCAT(7,"-",$A394, "-", "A"), PlayerData!$M:$M,PlayerData!R:R,""),
_xlfn.XLOOKUP(_xlfn.CONCAT(8,"-",$A394, "-", "A"), PlayerData!$M:$M,PlayerData!R:R,""),
_xlfn.XLOOKUP(_xlfn.CONCAT(9,"-",$A394, "-", "A"), PlayerData!$M:$M,PlayerData!R:R,""),
_xlfn.XLOOKUP(_xlfn.CONCAT(10,"-",$A394, "-", "A"), PlayerData!$M:$M,PlayerData!R:R,""),
_xlfn.XLOOKUP(_xlfn.CONCAT(11,"-",$A394, "-", "A"), PlayerData!$M:$M,PlayerData!R:R,""),
_xlfn.XLOOKUP(_xlfn.CONCAT(12,"-",$A394, "-", "A"), PlayerData!$M:$M,PlayerData!R:R,""),
_xlfn.XLOOKUP(_xlfn.CONCAT(13,"-",$A394, "-", "A"), PlayerData!$M:$M,PlayerData!R:R,""),
_xlfn.XLOOKUP(_xlfn.CONCAT(14,"-",$A394, "-", "A"), PlayerData!$M:$M,PlayerData!R:R,""),
_xlfn.XLOOKUP(_xlfn.CONCAT(15,"-",$A394, "-", "A"), PlayerData!$M:$M,PlayerData!R:R,""),
_xlfn.XLOOKUP(_xlfn.CONCAT(16,"-",$A394, "-", "A"), PlayerData!$M:$M,PlayerData!R:R,""),
_xlfn.XLOOKUP(_xlfn.CONCAT(17,"-",$A394, "-", "A"), PlayerData!$M:$M,PlayerData!R:R,""),
_xlfn.XLOOKUP(_xlfn.CONCAT(18,"-",$A394, "-", "A"), PlayerData!$M:$M,PlayerData!R:R,"")))</f>
        <v>0</v>
      </c>
      <c r="N394" s="76">
        <f t="shared" si="41"/>
        <v>0</v>
      </c>
      <c r="O394" s="76">
        <f t="shared" si="42"/>
        <v>0</v>
      </c>
      <c r="P394" s="77">
        <f t="shared" si="43"/>
        <v>0</v>
      </c>
      <c r="Q394" s="74" cm="1">
        <f t="array" ref="Q394">IF(OR($A394=Solver!$T$12:$T$201),0,SUMPRODUCT($H394:$J394,$T$4:$V$4))</f>
        <v>0</v>
      </c>
      <c r="R394" s="77" cm="1">
        <f t="array" ref="R394">IF(OR($A394=Solver!$T$12:$T$201),0, SUMPRODUCT($N394:$P394, $T$4:$V$4))</f>
        <v>0</v>
      </c>
    </row>
    <row r="395" spans="1:18" ht="15.75" thickTop="1"/>
  </sheetData>
  <mergeCells count="8">
    <mergeCell ref="A1:D1"/>
    <mergeCell ref="Q1:R1"/>
    <mergeCell ref="X1:AB1"/>
    <mergeCell ref="E1:G1"/>
    <mergeCell ref="H1:J1"/>
    <mergeCell ref="K1:M1"/>
    <mergeCell ref="N1:P1"/>
    <mergeCell ref="T1:V1"/>
  </mergeCells>
  <conditionalFormatting sqref="Q3:R39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66618-2471-488B-AE15-A0E64F71C4E8}">
  <dimension ref="A1:AQ29"/>
  <sheetViews>
    <sheetView workbookViewId="0">
      <selection activeCell="A20" sqref="A20:XFD20"/>
    </sheetView>
  </sheetViews>
  <sheetFormatPr defaultRowHeight="15"/>
  <cols>
    <col min="1" max="1" width="7.7109375" style="1" bestFit="1" customWidth="1"/>
    <col min="2" max="2" width="6.85546875" style="21" bestFit="1" customWidth="1"/>
    <col min="3" max="3" width="10.7109375" style="21" bestFit="1" customWidth="1"/>
    <col min="4" max="4" width="11.140625" style="21" bestFit="1" customWidth="1"/>
    <col min="5" max="5" width="3.5703125" style="21" bestFit="1" customWidth="1"/>
    <col min="6" max="6" width="10.7109375" style="21" bestFit="1" customWidth="1"/>
    <col min="7" max="7" width="11.140625" style="21" bestFit="1" customWidth="1"/>
    <col min="8" max="8" width="3" style="21" bestFit="1" customWidth="1"/>
    <col min="9" max="9" width="16.28515625" style="21" bestFit="1" customWidth="1"/>
    <col min="10" max="10" width="4" style="21" bestFit="1" customWidth="1"/>
    <col min="11" max="11" width="4.140625" style="21" bestFit="1" customWidth="1"/>
    <col min="12" max="12" width="16.28515625" style="21" bestFit="1" customWidth="1"/>
    <col min="13" max="13" width="4" style="21" bestFit="1" customWidth="1"/>
    <col min="14" max="14" width="4.140625" style="21" bestFit="1" customWidth="1"/>
    <col min="15" max="15" width="10.7109375" style="21" bestFit="1" customWidth="1"/>
    <col min="16" max="16" width="11.140625" style="21" bestFit="1" customWidth="1"/>
    <col min="17" max="17" width="3.5703125" style="21" bestFit="1" customWidth="1"/>
    <col min="18" max="18" width="10.7109375" style="21" bestFit="1" customWidth="1"/>
    <col min="19" max="19" width="11.140625" style="21" bestFit="1" customWidth="1"/>
    <col min="20" max="20" width="4" style="21" bestFit="1" customWidth="1"/>
    <col min="21" max="21" width="16.28515625" style="21" bestFit="1" customWidth="1"/>
    <col min="22" max="22" width="4" style="21" bestFit="1" customWidth="1"/>
    <col min="23" max="23" width="4.140625" style="21" bestFit="1" customWidth="1"/>
    <col min="24" max="24" width="16.28515625" style="21" bestFit="1" customWidth="1"/>
    <col min="25" max="25" width="4" style="21" bestFit="1" customWidth="1"/>
    <col min="26" max="26" width="4.140625" style="21" bestFit="1" customWidth="1"/>
    <col min="27" max="27" width="8" style="21" bestFit="1" customWidth="1"/>
    <col min="28" max="28" width="9.140625" style="21" bestFit="1" customWidth="1"/>
    <col min="29" max="29" width="8" style="21" bestFit="1" customWidth="1"/>
    <col min="30" max="30" width="9.140625" style="21" bestFit="1" customWidth="1"/>
    <col min="31" max="31" width="9.140625" style="1"/>
    <col min="32" max="32" width="11.7109375" style="1" bestFit="1" customWidth="1"/>
    <col min="33" max="33" width="11.42578125" style="1" bestFit="1" customWidth="1"/>
    <col min="34" max="34" width="7.140625" style="1" bestFit="1" customWidth="1"/>
    <col min="35" max="35" width="16.85546875" style="1" bestFit="1" customWidth="1"/>
    <col min="36" max="36" width="5.140625" style="1" bestFit="1" customWidth="1"/>
    <col min="37" max="37" width="7.140625" style="1" bestFit="1" customWidth="1"/>
    <col min="38" max="38" width="9.140625" style="1"/>
    <col min="39" max="39" width="15.85546875" style="1" bestFit="1" customWidth="1"/>
    <col min="40" max="40" width="11" style="1" bestFit="1" customWidth="1"/>
    <col min="41" max="41" width="10.140625" style="1" bestFit="1" customWidth="1"/>
    <col min="42" max="42" width="11.7109375" style="1" bestFit="1" customWidth="1"/>
    <col min="43" max="43" width="12.7109375" style="1" bestFit="1" customWidth="1"/>
    <col min="44" max="16384" width="9.140625" style="1"/>
  </cols>
  <sheetData>
    <row r="1" spans="1:43">
      <c r="B1" s="5"/>
      <c r="C1" s="313" t="s">
        <v>0</v>
      </c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5"/>
      <c r="O1" s="326" t="s">
        <v>7</v>
      </c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8"/>
      <c r="AA1" s="335" t="s">
        <v>29</v>
      </c>
      <c r="AB1" s="335"/>
      <c r="AC1" s="335"/>
      <c r="AD1" s="336"/>
      <c r="AF1" s="322" t="s">
        <v>14</v>
      </c>
      <c r="AG1" s="323"/>
      <c r="AH1" s="323"/>
      <c r="AI1" s="323"/>
      <c r="AJ1" s="323"/>
      <c r="AK1" s="324"/>
      <c r="AM1" s="298" t="s">
        <v>15</v>
      </c>
      <c r="AN1" s="299"/>
      <c r="AO1" s="299"/>
      <c r="AP1" s="299"/>
      <c r="AQ1" s="300"/>
    </row>
    <row r="2" spans="1:43" ht="15.75" thickBot="1">
      <c r="B2" s="5"/>
      <c r="C2" s="316" t="s">
        <v>22</v>
      </c>
      <c r="D2" s="317"/>
      <c r="E2" s="318"/>
      <c r="F2" s="319" t="s">
        <v>24</v>
      </c>
      <c r="G2" s="320"/>
      <c r="H2" s="321"/>
      <c r="I2" s="316" t="s">
        <v>23</v>
      </c>
      <c r="J2" s="317"/>
      <c r="K2" s="318"/>
      <c r="L2" s="319" t="s">
        <v>25</v>
      </c>
      <c r="M2" s="320"/>
      <c r="N2" s="321"/>
      <c r="O2" s="329" t="s">
        <v>22</v>
      </c>
      <c r="P2" s="330"/>
      <c r="Q2" s="331"/>
      <c r="R2" s="332" t="s">
        <v>24</v>
      </c>
      <c r="S2" s="333"/>
      <c r="T2" s="334"/>
      <c r="U2" s="329" t="s">
        <v>23</v>
      </c>
      <c r="V2" s="330"/>
      <c r="W2" s="331"/>
      <c r="X2" s="332" t="s">
        <v>25</v>
      </c>
      <c r="Y2" s="333"/>
      <c r="Z2" s="334"/>
      <c r="AA2" s="289" t="s">
        <v>0</v>
      </c>
      <c r="AB2" s="291"/>
      <c r="AC2" s="325" t="s">
        <v>7</v>
      </c>
      <c r="AD2" s="293"/>
      <c r="AF2" s="289" t="s">
        <v>22</v>
      </c>
      <c r="AG2" s="290"/>
      <c r="AH2" s="291"/>
      <c r="AI2" s="325" t="s">
        <v>23</v>
      </c>
      <c r="AJ2" s="292"/>
      <c r="AK2" s="293"/>
      <c r="AM2" s="16" t="s">
        <v>16</v>
      </c>
      <c r="AN2" s="17" t="s">
        <v>17</v>
      </c>
      <c r="AO2" s="17" t="s">
        <v>18</v>
      </c>
      <c r="AP2" s="17" t="s">
        <v>19</v>
      </c>
      <c r="AQ2" s="17" t="s">
        <v>20</v>
      </c>
    </row>
    <row r="3" spans="1:43" ht="16.5" thickTop="1" thickBot="1">
      <c r="A3" s="15" t="s">
        <v>57</v>
      </c>
      <c r="B3" s="15" t="s">
        <v>3</v>
      </c>
      <c r="C3" s="8" t="s">
        <v>33</v>
      </c>
      <c r="D3" s="8" t="s">
        <v>6</v>
      </c>
      <c r="E3" s="8" t="s">
        <v>5</v>
      </c>
      <c r="F3" s="9" t="s">
        <v>33</v>
      </c>
      <c r="G3" s="9" t="s">
        <v>6</v>
      </c>
      <c r="H3" s="9" t="s">
        <v>5</v>
      </c>
      <c r="I3" s="8" t="s">
        <v>27</v>
      </c>
      <c r="J3" s="8" t="s">
        <v>26</v>
      </c>
      <c r="K3" s="8" t="s">
        <v>59</v>
      </c>
      <c r="L3" s="10" t="s">
        <v>27</v>
      </c>
      <c r="M3" s="10" t="s">
        <v>26</v>
      </c>
      <c r="N3" s="9" t="s">
        <v>59</v>
      </c>
      <c r="O3" s="11" t="s">
        <v>33</v>
      </c>
      <c r="P3" s="11" t="s">
        <v>6</v>
      </c>
      <c r="Q3" s="11" t="s">
        <v>5</v>
      </c>
      <c r="R3" s="12" t="s">
        <v>33</v>
      </c>
      <c r="S3" s="12" t="s">
        <v>6</v>
      </c>
      <c r="T3" s="12" t="s">
        <v>5</v>
      </c>
      <c r="U3" s="11" t="s">
        <v>27</v>
      </c>
      <c r="V3" s="11" t="s">
        <v>26</v>
      </c>
      <c r="W3" s="11" t="s">
        <v>59</v>
      </c>
      <c r="X3" s="12" t="s">
        <v>27</v>
      </c>
      <c r="Y3" s="12" t="s">
        <v>26</v>
      </c>
      <c r="Z3" s="12" t="s">
        <v>59</v>
      </c>
      <c r="AA3" s="13" t="s">
        <v>22</v>
      </c>
      <c r="AB3" s="13" t="s">
        <v>23</v>
      </c>
      <c r="AC3" s="14" t="s">
        <v>22</v>
      </c>
      <c r="AD3" s="14" t="s">
        <v>23</v>
      </c>
      <c r="AF3" s="18" t="s">
        <v>33</v>
      </c>
      <c r="AG3" s="19" t="s">
        <v>6</v>
      </c>
      <c r="AH3" s="19" t="s">
        <v>5</v>
      </c>
      <c r="AI3" s="20" t="s">
        <v>27</v>
      </c>
      <c r="AJ3" s="20" t="s">
        <v>26</v>
      </c>
      <c r="AK3" s="20" t="s">
        <v>59</v>
      </c>
      <c r="AL3" s="21"/>
      <c r="AM3" s="22">
        <v>1.25</v>
      </c>
      <c r="AN3" s="23">
        <v>0</v>
      </c>
      <c r="AO3" s="24" cm="1">
        <f t="array" ref="AO3">IF(AND($AM$5=1, $AO2&lt;&gt;"Weighting"), "", IFERROR(_xlfn.IFS($AM$5-1=AN3,POWER($AM$3,1),
$AM$5-1=AN4,POWER($AM$3, 0),
$AM$5-1=AN5, POWER($AM$3, -1),
$AM$5-1=AN6, POWER($AM$3, -2),
$AM$5-1=AN7, POWER($AM$3, -3),
$AM$5-1=AN8, POWER($AM$3, -4),
$AM$5-1=AN9, POWER($AM$3,-5),
$AM$5-1=AN10, POWER($AM$3, -6),
$AM$5-1=AN11, POWER($AM$3, -7),
$AM$5-1=AN12, POWER($AM$3, -8),
$AM$5-1=AN13, POWER($AM$3, -9),
$AM$5-1=AN14, POWER($AM$3, -10),
$AM$5-1=AN15, POWER($AM$3, -11),
$AM$5-1=AN16, POWER($AM$3, -12),
$AM$5-1=AN17, POWER($AM$3, -13),
$AM$5-1=AN18, POWER($AM$3, -14),
$AM$5-1=AN19, POWER($AM$3, -15),
$AM$5-1=AN20, POWER($AM$3, -16),
$AM$5-1=AN21, POWER($AM$3, -17),
$AM$5-1=AN22, POWER($AM$3, -18),
$AM$5-1=AN23, POWER($AM$3, -19),
$AM$5-1=AN24, POWER($AM$3, -20),
$AM$5-1=AN25, POWER($AM$3, -21),
$AM$5-1=AN26, POWER($AM$3, -22),
$AM$5-1=AN27, POWER($AM$3, -23),
$AM$5-1=AN28, POWER($AM$3, -24),
$AM$5-1=AN29, POWER($AM$3, -25),
$AM$5-1=AN30, POWER($AM$3, -26),
$AM$5-1=AN31, POWER($AM$3, -27),
$AM$5-1=AN32, POWER($AM$3, -28),
$AM$5-1=AN33, POWER($AM$3, -29),
$AM$5-1=AN34, POWER($AM$3, -30),
$AM$5-1=AN35, POWER($AM$3, -31),
$AM$5-1=AN36, POWER($AM$3, -32),
$AM$5-1=AN37, POWER($AM$3, -33),
$AM$5-1=AN38, POWER($AM$3, -34),
$AM$5-1=AN39, POWER($AM$3, -35),
$AM$5-1=AN40, POWER($AM$3, -36)),""))</f>
        <v>1.25</v>
      </c>
      <c r="AP3" s="25">
        <f>IFERROR(AO3/SUM(AO:AO), "0")</f>
        <v>1</v>
      </c>
      <c r="AQ3" s="26">
        <f>IF(AP3="","",SUM($AP3:AP$3)/SUM($AP$3:$AP$21))</f>
        <v>1</v>
      </c>
    </row>
    <row r="4" spans="1:43" ht="16.5" thickTop="1" thickBot="1">
      <c r="A4" s="54">
        <v>1</v>
      </c>
      <c r="B4" s="27" t="s">
        <v>31</v>
      </c>
      <c r="C4" s="88" cm="1">
        <f t="array" ref="C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TeamData!$D:$D,TeamData!E:E,""),
_xlfn.XLOOKUP(_xlfn.CONCAT(1,"-",$A4, "-", "H"), TeamData!$D:$D,TeamData!E:E,""),
_xlfn.XLOOKUP(_xlfn.CONCAT(2,"-",$A4, "-", "H"), TeamData!$D:$D,TeamData!E:E,""),
_xlfn.XLOOKUP(_xlfn.CONCAT(3,"-",$A4, "-", "H"), TeamData!$D:$D,TeamData!E:E,""),
_xlfn.XLOOKUP(_xlfn.CONCAT(4,"-",$A4, "-", "H"), TeamData!$D:$D,TeamData!E:E,""),
_xlfn.XLOOKUP(_xlfn.CONCAT(5,"-",$A4, "-", "H"), TeamData!$D:$D,TeamData!E:E,""),
_xlfn.XLOOKUP(_xlfn.CONCAT(6,"-",$A4, "-", "H"), TeamData!$D:$D,TeamData!E:E,""),
_xlfn.XLOOKUP(_xlfn.CONCAT(7,"-",$A4, "-", "H"), TeamData!$D:$D,TeamData!E:E,""),
_xlfn.XLOOKUP(_xlfn.CONCAT(8,"-",$A4, "-", "H"), TeamData!$D:$D,TeamData!E:E,""),
_xlfn.XLOOKUP(_xlfn.CONCAT(9,"-",$A4, "-", "H"), TeamData!$D:$D,TeamData!E:E,""),
_xlfn.XLOOKUP(_xlfn.CONCAT(10,"-",$A4, "-", "H"), TeamData!$D:$D,TeamData!E:E,""),
_xlfn.XLOOKUP(_xlfn.CONCAT(11,"-",$A4, "-", "H"), TeamData!$D:$D,TeamData!E:E,""),
_xlfn.XLOOKUP(_xlfn.CONCAT(12,"-",$A4, "-", "H"), TeamData!$D:$D,TeamData!E:E,""),
_xlfn.XLOOKUP(_xlfn.CONCAT(13,"-",$A4, "-", "H"), TeamData!$D:$D,TeamData!E:E,""),
_xlfn.XLOOKUP(_xlfn.CONCAT(14,"-",$A4, "-", "H"), TeamData!$D:$D,TeamData!E:E,""),
_xlfn.XLOOKUP(_xlfn.CONCAT(15,"-",$A4, "-", "H"), TeamData!$D:$D,TeamData!E:E,""),
_xlfn.XLOOKUP(_xlfn.CONCAT(16,"-",$A4, "-", "H"), TeamData!$D:$D,TeamData!E:E,""),
_xlfn.XLOOKUP(_xlfn.CONCAT(17,"-",$A4, "-", "H"), TeamData!$D:$D,TeamData!E:E,""),
_xlfn.XLOOKUP(_xlfn.CONCAT(18,"-",$A4, "-", "H"), TeamData!$D:$D,TeamData!E:E,"")))</f>
        <v>7.5</v>
      </c>
      <c r="D4" s="88" cm="1">
        <f t="array" ref="D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TeamData!$D:$D,TeamData!F:F,""),
_xlfn.XLOOKUP(_xlfn.CONCAT(1,"-",$A4, "-", "H"), TeamData!$D:$D,TeamData!F:F,""),
_xlfn.XLOOKUP(_xlfn.CONCAT(2,"-",$A4, "-", "H"), TeamData!$D:$D,TeamData!F:F,""),
_xlfn.XLOOKUP(_xlfn.CONCAT(3,"-",$A4, "-", "H"), TeamData!$D:$D,TeamData!F:F,""),
_xlfn.XLOOKUP(_xlfn.CONCAT(4,"-",$A4, "-", "H"), TeamData!$D:$D,TeamData!F:F,""),
_xlfn.XLOOKUP(_xlfn.CONCAT(5,"-",$A4, "-", "H"), TeamData!$D:$D,TeamData!F:F,""),
_xlfn.XLOOKUP(_xlfn.CONCAT(6,"-",$A4, "-", "H"), TeamData!$D:$D,TeamData!F:F,""),
_xlfn.XLOOKUP(_xlfn.CONCAT(7,"-",$A4, "-", "H"), TeamData!$D:$D,TeamData!F:F,""),
_xlfn.XLOOKUP(_xlfn.CONCAT(8,"-",$A4, "-", "H"), TeamData!$D:$D,TeamData!F:F,""),
_xlfn.XLOOKUP(_xlfn.CONCAT(9,"-",$A4, "-", "H"), TeamData!$D:$D,TeamData!F:F,""),
_xlfn.XLOOKUP(_xlfn.CONCAT(10,"-",$A4, "-", "H"), TeamData!$D:$D,TeamData!F:F,""),
_xlfn.XLOOKUP(_xlfn.CONCAT(11,"-",$A4, "-", "H"), TeamData!$D:$D,TeamData!F:F,""),
_xlfn.XLOOKUP(_xlfn.CONCAT(12,"-",$A4, "-", "H"), TeamData!$D:$D,TeamData!F:F,""),
_xlfn.XLOOKUP(_xlfn.CONCAT(13,"-",$A4, "-", "H"), TeamData!$D:$D,TeamData!F:F,""),
_xlfn.XLOOKUP(_xlfn.CONCAT(14,"-",$A4, "-", "H"), TeamData!$D:$D,TeamData!F:F,""),
_xlfn.XLOOKUP(_xlfn.CONCAT(15,"-",$A4, "-", "H"), TeamData!$D:$D,TeamData!F:F,""),
_xlfn.XLOOKUP(_xlfn.CONCAT(16,"-",$A4, "-", "H"), TeamData!$D:$D,TeamData!F:F,""),
_xlfn.XLOOKUP(_xlfn.CONCAT(17,"-",$A4, "-", "H"), TeamData!$D:$D,TeamData!F:F,""),
_xlfn.XLOOKUP(_xlfn.CONCAT(18,"-",$A4, "-", "H"), TeamData!$D:$D,TeamData!F:F,"")))</f>
        <v>2.5</v>
      </c>
      <c r="E4" s="89" cm="1">
        <f t="array" ref="E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TeamData!$D:$D,TeamData!G:G,""),
_xlfn.XLOOKUP(_xlfn.CONCAT(1,"-",$A4, "-", "H"), TeamData!$D:$D,TeamData!G:G,""),
_xlfn.XLOOKUP(_xlfn.CONCAT(2,"-",$A4, "-", "H"), TeamData!$D:$D,TeamData!G:G,""),
_xlfn.XLOOKUP(_xlfn.CONCAT(3,"-",$A4, "-", "H"), TeamData!$D:$D,TeamData!G:G,""),
_xlfn.XLOOKUP(_xlfn.CONCAT(4,"-",$A4, "-", "H"), TeamData!$D:$D,TeamData!G:G,""),
_xlfn.XLOOKUP(_xlfn.CONCAT(5,"-",$A4, "-", "H"), TeamData!$D:$D,TeamData!G:G,""),
_xlfn.XLOOKUP(_xlfn.CONCAT(6,"-",$A4, "-", "H"), TeamData!$D:$D,TeamData!G:G,""),
_xlfn.XLOOKUP(_xlfn.CONCAT(7,"-",$A4, "-", "H"), TeamData!$D:$D,TeamData!G:G,""),
_xlfn.XLOOKUP(_xlfn.CONCAT(8,"-",$A4, "-", "H"), TeamData!$D:$D,TeamData!G:G,""),
_xlfn.XLOOKUP(_xlfn.CONCAT(9,"-",$A4, "-", "H"), TeamData!$D:$D,TeamData!G:G,""),
_xlfn.XLOOKUP(_xlfn.CONCAT(10,"-",$A4, "-", "H"), TeamData!$D:$D,TeamData!G:G,""),
_xlfn.XLOOKUP(_xlfn.CONCAT(11,"-",$A4, "-", "H"), TeamData!$D:$D,TeamData!G:G,""),
_xlfn.XLOOKUP(_xlfn.CONCAT(12,"-",$A4, "-", "H"), TeamData!$D:$D,TeamData!G:G,""),
_xlfn.XLOOKUP(_xlfn.CONCAT(13,"-",$A4, "-", "H"), TeamData!$D:$D,TeamData!G:G,""),
_xlfn.XLOOKUP(_xlfn.CONCAT(14,"-",$A4, "-", "H"), TeamData!$D:$D,TeamData!G:G,""),
_xlfn.XLOOKUP(_xlfn.CONCAT(15,"-",$A4, "-", "H"), TeamData!$D:$D,TeamData!G:G,""),
_xlfn.XLOOKUP(_xlfn.CONCAT(16,"-",$A4, "-", "H"), TeamData!$D:$D,TeamData!G:G,""),
_xlfn.XLOOKUP(_xlfn.CONCAT(17,"-",$A4, "-", "H"), TeamData!$D:$D,TeamData!G:G,""),
_xlfn.XLOOKUP(_xlfn.CONCAT(18,"-",$A4, "-", "H"), TeamData!$D:$D,TeamData!G:G,"")))</f>
        <v>1.605</v>
      </c>
      <c r="F4" s="93">
        <f>100*C4/MAX(C:C, O:O)</f>
        <v>57.692307692307693</v>
      </c>
      <c r="G4" s="68">
        <f>100*D4/MAX(D:D, P:P)</f>
        <v>59.210526315789473</v>
      </c>
      <c r="H4" s="69">
        <f>100*E4/MAX(E:E, Q:Q)</f>
        <v>59.176566980745598</v>
      </c>
      <c r="I4" s="88" cm="1">
        <f t="array" ref="I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TeamData!$D:$D,TeamData!H:H,""),
_xlfn.XLOOKUP(_xlfn.CONCAT(1,"-",$A4, "-", "H"), TeamData!$D:$D,TeamData!H:H,""),
_xlfn.XLOOKUP(_xlfn.CONCAT(2,"-",$A4, "-", "H"), TeamData!$D:$D,TeamData!H:H,""),
_xlfn.XLOOKUP(_xlfn.CONCAT(3,"-",$A4, "-", "H"), TeamData!$D:$D,TeamData!H:H,""),
_xlfn.XLOOKUP(_xlfn.CONCAT(4,"-",$A4, "-", "H"), TeamData!$D:$D,TeamData!H:H,""),
_xlfn.XLOOKUP(_xlfn.CONCAT(5,"-",$A4, "-", "H"), TeamData!$D:$D,TeamData!H:H,""),
_xlfn.XLOOKUP(_xlfn.CONCAT(6,"-",$A4, "-", "H"), TeamData!$D:$D,TeamData!H:H,""),
_xlfn.XLOOKUP(_xlfn.CONCAT(7,"-",$A4, "-", "H"), TeamData!$D:$D,TeamData!H:H,""),
_xlfn.XLOOKUP(_xlfn.CONCAT(8,"-",$A4, "-", "H"), TeamData!$D:$D,TeamData!H:H,""),
_xlfn.XLOOKUP(_xlfn.CONCAT(9,"-",$A4, "-", "H"), TeamData!$D:$D,TeamData!H:H,""),
_xlfn.XLOOKUP(_xlfn.CONCAT(10,"-",$A4, "-", "H"), TeamData!$D:$D,TeamData!H:H,""),
_xlfn.XLOOKUP(_xlfn.CONCAT(11,"-",$A4, "-", "H"), TeamData!$D:$D,TeamData!H:H,""),
_xlfn.XLOOKUP(_xlfn.CONCAT(12,"-",$A4, "-", "H"), TeamData!$D:$D,TeamData!H:H,""),
_xlfn.XLOOKUP(_xlfn.CONCAT(13,"-",$A4, "-", "H"), TeamData!$D:$D,TeamData!H:H,""),
_xlfn.XLOOKUP(_xlfn.CONCAT(14,"-",$A4, "-", "H"), TeamData!$D:$D,TeamData!H:H,""),
_xlfn.XLOOKUP(_xlfn.CONCAT(15,"-",$A4, "-", "H"), TeamData!$D:$D,TeamData!H:H,""),
_xlfn.XLOOKUP(_xlfn.CONCAT(16,"-",$A4, "-", "H"), TeamData!$D:$D,TeamData!H:H,""),
_xlfn.XLOOKUP(_xlfn.CONCAT(17,"-",$A4, "-", "H"), TeamData!$D:$D,TeamData!H:H,""),
_xlfn.XLOOKUP(_xlfn.CONCAT(18,"-",$A4, "-", "H"), TeamData!$D:$D,TeamData!H:H,"")))</f>
        <v>2.4</v>
      </c>
      <c r="J4" s="88" cm="1">
        <f t="array" ref="J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TeamData!$D:$D,TeamData!I:I,""),
_xlfn.XLOOKUP(_xlfn.CONCAT(1,"-",$A4, "-", "H"), TeamData!$D:$D,TeamData!I:I,""),
_xlfn.XLOOKUP(_xlfn.CONCAT(2,"-",$A4, "-", "H"), TeamData!$D:$D,TeamData!I:I,""),
_xlfn.XLOOKUP(_xlfn.CONCAT(3,"-",$A4, "-", "H"), TeamData!$D:$D,TeamData!I:I,""),
_xlfn.XLOOKUP(_xlfn.CONCAT(4,"-",$A4, "-", "H"), TeamData!$D:$D,TeamData!I:I,""),
_xlfn.XLOOKUP(_xlfn.CONCAT(5,"-",$A4, "-", "H"), TeamData!$D:$D,TeamData!I:I,""),
_xlfn.XLOOKUP(_xlfn.CONCAT(6,"-",$A4, "-", "H"), TeamData!$D:$D,TeamData!I:I,""),
_xlfn.XLOOKUP(_xlfn.CONCAT(7,"-",$A4, "-", "H"), TeamData!$D:$D,TeamData!I:I,""),
_xlfn.XLOOKUP(_xlfn.CONCAT(8,"-",$A4, "-", "H"), TeamData!$D:$D,TeamData!I:I,""),
_xlfn.XLOOKUP(_xlfn.CONCAT(9,"-",$A4, "-", "H"), TeamData!$D:$D,TeamData!I:I,""),
_xlfn.XLOOKUP(_xlfn.CONCAT(10,"-",$A4, "-", "H"), TeamData!$D:$D,TeamData!I:I,""),
_xlfn.XLOOKUP(_xlfn.CONCAT(11,"-",$A4, "-", "H"), TeamData!$D:$D,TeamData!I:I,""),
_xlfn.XLOOKUP(_xlfn.CONCAT(12,"-",$A4, "-", "H"), TeamData!$D:$D,TeamData!I:I,""),
_xlfn.XLOOKUP(_xlfn.CONCAT(13,"-",$A4, "-", "H"), TeamData!$D:$D,TeamData!I:I,""),
_xlfn.XLOOKUP(_xlfn.CONCAT(14,"-",$A4, "-", "H"), TeamData!$D:$D,TeamData!I:I,""),
_xlfn.XLOOKUP(_xlfn.CONCAT(15,"-",$A4, "-", "H"), TeamData!$D:$D,TeamData!I:I,""),
_xlfn.XLOOKUP(_xlfn.CONCAT(16,"-",$A4, "-", "H"), TeamData!$D:$D,TeamData!I:I,""),
_xlfn.XLOOKUP(_xlfn.CONCAT(17,"-",$A4, "-", "H"), TeamData!$D:$D,TeamData!I:I,""),
_xlfn.XLOOKUP(_xlfn.CONCAT(18,"-",$A4, "-", "H"), TeamData!$D:$D,TeamData!I:I,"")))</f>
        <v>1.6579999999999999</v>
      </c>
      <c r="K4" s="89" cm="1">
        <f t="array" ref="K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"H"), TeamData!$D:$D,TeamData!J:J,""),
_xlfn.XLOOKUP(_xlfn.CONCAT(1,"-",$A4, "-", "H"), TeamData!$D:$D,TeamData!J:J,""),
_xlfn.XLOOKUP(_xlfn.CONCAT(2,"-",$A4, "-", "H"), TeamData!$D:$D,TeamData!J:J,""),
_xlfn.XLOOKUP(_xlfn.CONCAT(3,"-",$A4, "-", "H"), TeamData!$D:$D,TeamData!J:J,""),
_xlfn.XLOOKUP(_xlfn.CONCAT(4,"-",$A4, "-", "H"), TeamData!$D:$D,TeamData!J:J,""),
_xlfn.XLOOKUP(_xlfn.CONCAT(5,"-",$A4, "-", "H"), TeamData!$D:$D,TeamData!J:J,""),
_xlfn.XLOOKUP(_xlfn.CONCAT(6,"-",$A4, "-", "H"), TeamData!$D:$D,TeamData!J:J,""),
_xlfn.XLOOKUP(_xlfn.CONCAT(7,"-",$A4, "-", "H"), TeamData!$D:$D,TeamData!J:J,""),
_xlfn.XLOOKUP(_xlfn.CONCAT(8,"-",$A4, "-", "H"), TeamData!$D:$D,TeamData!J:J,""),
_xlfn.XLOOKUP(_xlfn.CONCAT(9,"-",$A4, "-", "H"), TeamData!$D:$D,TeamData!J:J,""),
_xlfn.XLOOKUP(_xlfn.CONCAT(10,"-",$A4, "-", "H"), TeamData!$D:$D,TeamData!J:J,""),
_xlfn.XLOOKUP(_xlfn.CONCAT(11,"-",$A4, "-", "H"), TeamData!$D:$D,TeamData!J:J,""),
_xlfn.XLOOKUP(_xlfn.CONCAT(12,"-",$A4, "-", "H"), TeamData!$D:$D,TeamData!J:J,""),
_xlfn.XLOOKUP(_xlfn.CONCAT(13,"-",$A4, "-", "H"), TeamData!$D:$D,TeamData!J:J,""),
_xlfn.XLOOKUP(_xlfn.CONCAT(14,"-",$A4, "-", "H"), TeamData!$D:$D,TeamData!J:J,""),
_xlfn.XLOOKUP(_xlfn.CONCAT(15,"-",$A4, "-", "H"), TeamData!$D:$D,TeamData!J:J,""),
_xlfn.XLOOKUP(_xlfn.CONCAT(16,"-",$A4, "-", "H"), TeamData!$D:$D,TeamData!J:J,""),
_xlfn.XLOOKUP(_xlfn.CONCAT(17,"-",$A4, "-", "H"), TeamData!$D:$D,TeamData!J:J,""),
_xlfn.XLOOKUP(_xlfn.CONCAT(18,"-",$A4, "-", "H"), TeamData!$D:$D,TeamData!J:J,"")))</f>
        <v>0.24300000000000002</v>
      </c>
      <c r="L4" s="68">
        <f>100*I4/MAX(I:I, U:U)</f>
        <v>86.4</v>
      </c>
      <c r="M4" s="68">
        <f>100*J4/MAX(J:J, V:V)</f>
        <v>81.63019693654266</v>
      </c>
      <c r="N4" s="69">
        <f>100*MIN($K$4:$K$23, $W$4:$W$23)/K4</f>
        <v>56.698673982624598</v>
      </c>
      <c r="O4" s="94" cm="1">
        <f t="array" ref="O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TeamData!$K:$K,TeamData!L:L,""),
_xlfn.XLOOKUP(_xlfn.CONCAT(1,"-",$A4, "-", "A"), TeamData!$K:$K,TeamData!L:L,""),
_xlfn.XLOOKUP(_xlfn.CONCAT(2,"-",$A4, "-", "A"), TeamData!$K:$K,TeamData!L:L,""),
_xlfn.XLOOKUP(_xlfn.CONCAT(3,"-",$A4, "-", "A"), TeamData!$K:$K,TeamData!L:L,""),
_xlfn.XLOOKUP(_xlfn.CONCAT(4,"-",$A4, "-", "A"), TeamData!$K:$K,TeamData!L:L,""),
_xlfn.XLOOKUP(_xlfn.CONCAT(5,"-",$A4, "-", "A"), TeamData!$K:$K,TeamData!L:L,""),
_xlfn.XLOOKUP(_xlfn.CONCAT(6,"-",$A4, "-", "A"), TeamData!$K:$K,TeamData!L:L,""),
_xlfn.XLOOKUP(_xlfn.CONCAT(7,"-",$A4, "-", "A"), TeamData!$K:$K,TeamData!L:L,""),
_xlfn.XLOOKUP(_xlfn.CONCAT(8,"-",$A4, "-", "A"), TeamData!$K:$K,TeamData!L:L,""),
_xlfn.XLOOKUP(_xlfn.CONCAT(9,"-",$A4, "-", "A"), TeamData!$K:$K,TeamData!L:L,""),
_xlfn.XLOOKUP(_xlfn.CONCAT(10,"-",$A4, "-", "A"), TeamData!$K:$K,TeamData!L:L,""),
_xlfn.XLOOKUP(_xlfn.CONCAT(11,"-",$A4, "-", "A"), TeamData!$K:$K,TeamData!L:L,""),
_xlfn.XLOOKUP(_xlfn.CONCAT(12,"-",$A4, "-", "A"), TeamData!$K:$K,TeamData!L:L,""),
_xlfn.XLOOKUP(_xlfn.CONCAT(13,"-",$A4, "-", "A"), TeamData!$K:$K,TeamData!L:L,""),
_xlfn.XLOOKUP(_xlfn.CONCAT(14,"-",$A4, "-", "A"), TeamData!$K:$K,TeamData!L:L,""),
_xlfn.XLOOKUP(_xlfn.CONCAT(15,"-",$A4, "-", "A"), TeamData!$K:$K,TeamData!L:L,""),
_xlfn.XLOOKUP(_xlfn.CONCAT(16,"-",$A4, "-", "A"), TeamData!$K:$K,TeamData!L:L,""),
_xlfn.XLOOKUP(_xlfn.CONCAT(17,"-",$A4, "-", "A"), TeamData!$K:$K,TeamData!L:L,""),
_xlfn.XLOOKUP(_xlfn.CONCAT(18,"-",$A4, "-", "A"), TeamData!$K:$K,TeamData!L:L,"")))</f>
        <v>5.7777777777777777</v>
      </c>
      <c r="P4" s="94" cm="1">
        <f t="array" ref="P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TeamData!$K:$K,TeamData!M:M,""),
_xlfn.XLOOKUP(_xlfn.CONCAT(1,"-",$A4, "-", "A"), TeamData!$K:$K,TeamData!M:M,""),
_xlfn.XLOOKUP(_xlfn.CONCAT(2,"-",$A4, "-", "A"), TeamData!$K:$K,TeamData!M:M,""),
_xlfn.XLOOKUP(_xlfn.CONCAT(3,"-",$A4, "-", "A"), TeamData!$K:$K,TeamData!M:M,""),
_xlfn.XLOOKUP(_xlfn.CONCAT(4,"-",$A4, "-", "A"), TeamData!$K:$K,TeamData!M:M,""),
_xlfn.XLOOKUP(_xlfn.CONCAT(5,"-",$A4, "-", "A"), TeamData!$K:$K,TeamData!M:M,""),
_xlfn.XLOOKUP(_xlfn.CONCAT(6,"-",$A4, "-", "A"), TeamData!$K:$K,TeamData!M:M,""),
_xlfn.XLOOKUP(_xlfn.CONCAT(7,"-",$A4, "-", "A"), TeamData!$K:$K,TeamData!M:M,""),
_xlfn.XLOOKUP(_xlfn.CONCAT(8,"-",$A4, "-", "A"), TeamData!$K:$K,TeamData!M:M,""),
_xlfn.XLOOKUP(_xlfn.CONCAT(9,"-",$A4, "-", "A"), TeamData!$K:$K,TeamData!M:M,""),
_xlfn.XLOOKUP(_xlfn.CONCAT(10,"-",$A4, "-", "A"), TeamData!$K:$K,TeamData!M:M,""),
_xlfn.XLOOKUP(_xlfn.CONCAT(11,"-",$A4, "-", "A"), TeamData!$K:$K,TeamData!M:M,""),
_xlfn.XLOOKUP(_xlfn.CONCAT(12,"-",$A4, "-", "A"), TeamData!$K:$K,TeamData!M:M,""),
_xlfn.XLOOKUP(_xlfn.CONCAT(13,"-",$A4, "-", "A"), TeamData!$K:$K,TeamData!M:M,""),
_xlfn.XLOOKUP(_xlfn.CONCAT(14,"-",$A4, "-", "A"), TeamData!$K:$K,TeamData!M:M,""),
_xlfn.XLOOKUP(_xlfn.CONCAT(15,"-",$A4, "-", "A"), TeamData!$K:$K,TeamData!M:M,""),
_xlfn.XLOOKUP(_xlfn.CONCAT(16,"-",$A4, "-", "A"), TeamData!$K:$K,TeamData!M:M,""),
_xlfn.XLOOKUP(_xlfn.CONCAT(17,"-",$A4, "-", "A"), TeamData!$K:$K,TeamData!M:M,""),
_xlfn.XLOOKUP(_xlfn.CONCAT(18,"-",$A4, "-", "A"), TeamData!$K:$K,TeamData!M:M,"")))</f>
        <v>1.3333333333333333</v>
      </c>
      <c r="Q4" s="95" cm="1">
        <f t="array" ref="Q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TeamData!$K:$K,TeamData!N:N,""),
_xlfn.XLOOKUP(_xlfn.CONCAT(1,"-",$A4, "-", "A"), TeamData!$K:$K,TeamData!N:N,""),
_xlfn.XLOOKUP(_xlfn.CONCAT(2,"-",$A4, "-", "A"), TeamData!$K:$K,TeamData!N:N,""),
_xlfn.XLOOKUP(_xlfn.CONCAT(3,"-",$A4, "-", "A"), TeamData!$K:$K,TeamData!N:N,""),
_xlfn.XLOOKUP(_xlfn.CONCAT(4,"-",$A4, "-", "A"), TeamData!$K:$K,TeamData!N:N,""),
_xlfn.XLOOKUP(_xlfn.CONCAT(5,"-",$A4, "-", "A"), TeamData!$K:$K,TeamData!N:N,""),
_xlfn.XLOOKUP(_xlfn.CONCAT(6,"-",$A4, "-", "A"), TeamData!$K:$K,TeamData!N:N,""),
_xlfn.XLOOKUP(_xlfn.CONCAT(7,"-",$A4, "-", "A"), TeamData!$K:$K,TeamData!N:N,""),
_xlfn.XLOOKUP(_xlfn.CONCAT(8,"-",$A4, "-", "A"), TeamData!$K:$K,TeamData!N:N,""),
_xlfn.XLOOKUP(_xlfn.CONCAT(9,"-",$A4, "-", "A"), TeamData!$K:$K,TeamData!N:N,""),
_xlfn.XLOOKUP(_xlfn.CONCAT(10,"-",$A4, "-", "A"), TeamData!$K:$K,TeamData!N:N,""),
_xlfn.XLOOKUP(_xlfn.CONCAT(11,"-",$A4, "-", "A"), TeamData!$K:$K,TeamData!N:N,""),
_xlfn.XLOOKUP(_xlfn.CONCAT(12,"-",$A4, "-", "A"), TeamData!$K:$K,TeamData!N:N,""),
_xlfn.XLOOKUP(_xlfn.CONCAT(13,"-",$A4, "-", "A"), TeamData!$K:$K,TeamData!N:N,""),
_xlfn.XLOOKUP(_xlfn.CONCAT(14,"-",$A4, "-", "A"), TeamData!$K:$K,TeamData!N:N,""),
_xlfn.XLOOKUP(_xlfn.CONCAT(15,"-",$A4, "-", "A"), TeamData!$K:$K,TeamData!N:N,""),
_xlfn.XLOOKUP(_xlfn.CONCAT(16,"-",$A4, "-", "A"), TeamData!$K:$K,TeamData!N:N,""),
_xlfn.XLOOKUP(_xlfn.CONCAT(17,"-",$A4, "-", "A"), TeamData!$K:$K,TeamData!N:N,""),
_xlfn.XLOOKUP(_xlfn.CONCAT(18,"-",$A4, "-", "A"), TeamData!$K:$K,TeamData!N:N,"")))</f>
        <v>1.0166666666666666</v>
      </c>
      <c r="R4" s="70">
        <f>100*O4/MAX(C:C, O:O)</f>
        <v>44.444444444444443</v>
      </c>
      <c r="S4" s="70">
        <f t="shared" ref="S4" si="0">100*P4/MAX(D:D, P:P)</f>
        <v>31.578947368421048</v>
      </c>
      <c r="T4" s="71">
        <f t="shared" ref="T4:T23" si="1">100*Q4/MAX(E:E, Q:Q)</f>
        <v>37.484637443670628</v>
      </c>
      <c r="U4" s="94" cm="1">
        <f t="array" ref="U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TeamData!$K:$K,TeamData!O:O,""),
_xlfn.XLOOKUP(_xlfn.CONCAT(1,"-",$A4, "-", "A"), TeamData!$K:$K,TeamData!O:O,""),
_xlfn.XLOOKUP(_xlfn.CONCAT(2,"-",$A4, "-", "A"), TeamData!$K:$K,TeamData!O:O,""),
_xlfn.XLOOKUP(_xlfn.CONCAT(3,"-",$A4, "-", "A"), TeamData!$K:$K,TeamData!O:O,""),
_xlfn.XLOOKUP(_xlfn.CONCAT(4,"-",$A4, "-", "A"), TeamData!$K:$K,TeamData!O:O,""),
_xlfn.XLOOKUP(_xlfn.CONCAT(5,"-",$A4, "-", "A"), TeamData!$K:$K,TeamData!O:O,""),
_xlfn.XLOOKUP(_xlfn.CONCAT(6,"-",$A4, "-", "A"), TeamData!$K:$K,TeamData!O:O,""),
_xlfn.XLOOKUP(_xlfn.CONCAT(7,"-",$A4, "-", "A"), TeamData!$K:$K,TeamData!O:O,""),
_xlfn.XLOOKUP(_xlfn.CONCAT(8,"-",$A4, "-", "A"), TeamData!$K:$K,TeamData!O:O,""),
_xlfn.XLOOKUP(_xlfn.CONCAT(9,"-",$A4, "-", "A"), TeamData!$K:$K,TeamData!O:O,""),
_xlfn.XLOOKUP(_xlfn.CONCAT(10,"-",$A4, "-", "A"), TeamData!$K:$K,TeamData!O:O,""),
_xlfn.XLOOKUP(_xlfn.CONCAT(11,"-",$A4, "-", "A"), TeamData!$K:$K,TeamData!O:O,""),
_xlfn.XLOOKUP(_xlfn.CONCAT(12,"-",$A4, "-", "A"), TeamData!$K:$K,TeamData!O:O,""),
_xlfn.XLOOKUP(_xlfn.CONCAT(13,"-",$A4, "-", "A"), TeamData!$K:$K,TeamData!O:O,""),
_xlfn.XLOOKUP(_xlfn.CONCAT(14,"-",$A4, "-", "A"), TeamData!$K:$K,TeamData!O:O,""),
_xlfn.XLOOKUP(_xlfn.CONCAT(15,"-",$A4, "-", "A"), TeamData!$K:$K,TeamData!O:O,""),
_xlfn.XLOOKUP(_xlfn.CONCAT(16,"-",$A4, "-", "A"), TeamData!$K:$K,TeamData!O:O,""),
_xlfn.XLOOKUP(_xlfn.CONCAT(17,"-",$A4, "-", "A"), TeamData!$K:$K,TeamData!O:O,""),
_xlfn.XLOOKUP(_xlfn.CONCAT(18,"-",$A4, "-", "A"), TeamData!$K:$K,TeamData!O:O,"")))</f>
        <v>2.3333333333333335</v>
      </c>
      <c r="V4" s="94" cm="1">
        <f t="array" ref="V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TeamData!$K:$K,TeamData!P:P,""),
_xlfn.XLOOKUP(_xlfn.CONCAT(1,"-",$A4, "-", "A"), TeamData!$K:$K,TeamData!P:P,""),
_xlfn.XLOOKUP(_xlfn.CONCAT(2,"-",$A4, "-", "A"), TeamData!$K:$K,TeamData!P:P,""),
_xlfn.XLOOKUP(_xlfn.CONCAT(3,"-",$A4, "-", "A"), TeamData!$K:$K,TeamData!P:P,""),
_xlfn.XLOOKUP(_xlfn.CONCAT(4,"-",$A4, "-", "A"), TeamData!$K:$K,TeamData!P:P,""),
_xlfn.XLOOKUP(_xlfn.CONCAT(5,"-",$A4, "-", "A"), TeamData!$K:$K,TeamData!P:P,""),
_xlfn.XLOOKUP(_xlfn.CONCAT(6,"-",$A4, "-", "A"), TeamData!$K:$K,TeamData!P:P,""),
_xlfn.XLOOKUP(_xlfn.CONCAT(7,"-",$A4, "-", "A"), TeamData!$K:$K,TeamData!P:P,""),
_xlfn.XLOOKUP(_xlfn.CONCAT(8,"-",$A4, "-", "A"), TeamData!$K:$K,TeamData!P:P,""),
_xlfn.XLOOKUP(_xlfn.CONCAT(9,"-",$A4, "-", "A"), TeamData!$K:$K,TeamData!P:P,""),
_xlfn.XLOOKUP(_xlfn.CONCAT(10,"-",$A4, "-", "A"), TeamData!$K:$K,TeamData!P:P,""),
_xlfn.XLOOKUP(_xlfn.CONCAT(11,"-",$A4, "-", "A"), TeamData!$K:$K,TeamData!P:P,""),
_xlfn.XLOOKUP(_xlfn.CONCAT(12,"-",$A4, "-", "A"), TeamData!$K:$K,TeamData!P:P,""),
_xlfn.XLOOKUP(_xlfn.CONCAT(13,"-",$A4, "-", "A"), TeamData!$K:$K,TeamData!P:P,""),
_xlfn.XLOOKUP(_xlfn.CONCAT(14,"-",$A4, "-", "A"), TeamData!$K:$K,TeamData!P:P,""),
_xlfn.XLOOKUP(_xlfn.CONCAT(15,"-",$A4, "-", "A"), TeamData!$K:$K,TeamData!P:P,""),
_xlfn.XLOOKUP(_xlfn.CONCAT(16,"-",$A4, "-", "A"), TeamData!$K:$K,TeamData!P:P,""),
_xlfn.XLOOKUP(_xlfn.CONCAT(17,"-",$A4, "-", "A"), TeamData!$K:$K,TeamData!P:P,""),
_xlfn.XLOOKUP(_xlfn.CONCAT(18,"-",$A4, "-", "A"), TeamData!$K:$K,TeamData!P:P,"")))</f>
        <v>1.721111111111111</v>
      </c>
      <c r="W4" s="95" cm="1">
        <f t="array" ref="W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_xlfn.XLOOKUP(_xlfn.CONCAT(0,"-",$A4, "-", "A"), TeamData!$K:$K,TeamData!Q:Q,""),
_xlfn.XLOOKUP(_xlfn.CONCAT(1,"-",$A4, "-", "A"), TeamData!$K:$K,TeamData!Q:Q,""),
_xlfn.XLOOKUP(_xlfn.CONCAT(2,"-",$A4, "-", "A"), TeamData!$K:$K,TeamData!Q:Q,""),
_xlfn.XLOOKUP(_xlfn.CONCAT(3,"-",$A4, "-", "A"), TeamData!$K:$K,TeamData!Q:Q,""),
_xlfn.XLOOKUP(_xlfn.CONCAT(4,"-",$A4, "-", "A"), TeamData!$K:$K,TeamData!Q:Q,""),
_xlfn.XLOOKUP(_xlfn.CONCAT(5,"-",$A4, "-", "A"), TeamData!$K:$K,TeamData!Q:Q,""),
_xlfn.XLOOKUP(_xlfn.CONCAT(6,"-",$A4, "-", "A"), TeamData!$K:$K,TeamData!Q:Q,""),
_xlfn.XLOOKUP(_xlfn.CONCAT(7,"-",$A4, "-", "A"), TeamData!$K:$K,TeamData!Q:Q,""),
_xlfn.XLOOKUP(_xlfn.CONCAT(8,"-",$A4, "-", "A"), TeamData!$K:$K,TeamData!Q:Q,""),
_xlfn.XLOOKUP(_xlfn.CONCAT(9,"-",$A4, "-", "A"), TeamData!$K:$K,TeamData!Q:Q,""),
_xlfn.XLOOKUP(_xlfn.CONCAT(10,"-",$A4, "-", "A"), TeamData!$K:$K,TeamData!Q:Q,""),
_xlfn.XLOOKUP(_xlfn.CONCAT(11,"-",$A4, "-", "A"), TeamData!$K:$K,TeamData!Q:Q,""),
_xlfn.XLOOKUP(_xlfn.CONCAT(12,"-",$A4, "-", "A"), TeamData!$K:$K,TeamData!Q:Q,""),
_xlfn.XLOOKUP(_xlfn.CONCAT(13,"-",$A4, "-", "A"), TeamData!$K:$K,TeamData!Q:Q,""),
_xlfn.XLOOKUP(_xlfn.CONCAT(14,"-",$A4, "-", "A"), TeamData!$K:$K,TeamData!Q:Q,""),
_xlfn.XLOOKUP(_xlfn.CONCAT(15,"-",$A4, "-", "A"), TeamData!$K:$K,TeamData!Q:Q,""),
_xlfn.XLOOKUP(_xlfn.CONCAT(16,"-",$A4, "-", "A"), TeamData!$K:$K,TeamData!Q:Q,""),
_xlfn.XLOOKUP(_xlfn.CONCAT(17,"-",$A4, "-", "A"), TeamData!$K:$K,TeamData!Q:Q,""),
_xlfn.XLOOKUP(_xlfn.CONCAT(18,"-",$A4, "-", "A"), TeamData!$K:$K,TeamData!Q:Q,"")))</f>
        <v>0.2466666666666667</v>
      </c>
      <c r="X4" s="70">
        <f>100*U4/MAX(I:I, U:U)</f>
        <v>84</v>
      </c>
      <c r="Y4" s="70">
        <f>100*V4/MAX(J:J, V:V)</f>
        <v>84.737417943107218</v>
      </c>
      <c r="Z4" s="71">
        <f>100*MIN($K$4:$K$23, $W$4:$W$23)/W4</f>
        <v>55.85585585585585</v>
      </c>
      <c r="AA4" s="68">
        <f t="shared" ref="AA4:AA23" si="2">SUMPRODUCT(F4:H4, $AF$5:$AH$5)</f>
        <v>59.176566980745598</v>
      </c>
      <c r="AB4" s="69">
        <f t="shared" ref="AB4:AB23" si="3">SUMPRODUCT(L4:N4, $AI$5:$AK$5)</f>
        <v>56.698673982624598</v>
      </c>
      <c r="AC4" s="70">
        <f t="shared" ref="AC4:AC23" si="4">SUMPRODUCT(R4:T4, $AF$5:$AH$5)</f>
        <v>37.484637443670628</v>
      </c>
      <c r="AD4" s="71">
        <f>SUMPRODUCT(X4:Z4, $AI$5:$AK$5)</f>
        <v>55.85585585585585</v>
      </c>
      <c r="AF4" s="22">
        <v>0</v>
      </c>
      <c r="AG4" s="28">
        <v>0</v>
      </c>
      <c r="AH4" s="29">
        <v>1</v>
      </c>
      <c r="AI4" s="22">
        <v>0</v>
      </c>
      <c r="AJ4" s="22">
        <v>0</v>
      </c>
      <c r="AK4" s="28">
        <v>1</v>
      </c>
      <c r="AM4" s="30" t="s">
        <v>21</v>
      </c>
      <c r="AN4" s="23">
        <v>1</v>
      </c>
      <c r="AO4" s="24" t="str" cm="1">
        <f t="array" ref="AO4">IF(AND($AM$5=1, $AO3&lt;&gt;"Weighting"), "", IFERROR(_xlfn.IFS($AM$5-1=AN4,POWER($AM$3,1),
$AM$5-1=AN5,POWER($AM$3, 0),
$AM$5-1=AN6, POWER($AM$3, -1),
$AM$5-1=AN7, POWER($AM$3, -2),
$AM$5-1=AN8, POWER($AM$3, -3),
$AM$5-1=AN9, POWER($AM$3, -4),
$AM$5-1=AN10, POWER($AM$3,-5),
$AM$5-1=AN11, POWER($AM$3, -6),
$AM$5-1=AN12, POWER($AM$3, -7),
$AM$5-1=AN13, POWER($AM$3, -8),
$AM$5-1=AN14, POWER($AM$3, -9),
$AM$5-1=AN15, POWER($AM$3, -10),
$AM$5-1=AN16, POWER($AM$3, -11),
$AM$5-1=AN17, POWER($AM$3, -12),
$AM$5-1=AN18, POWER($AM$3, -13),
$AM$5-1=AN19, POWER($AM$3, -14),
$AM$5-1=AN20, POWER($AM$3, -15),
$AM$5-1=AN21, POWER($AM$3, -16),
$AM$5-1=AN22, POWER($AM$3, -17),
$AM$5-1=AN23, POWER($AM$3, -18),
$AM$5-1=AN24, POWER($AM$3, -19),
$AM$5-1=AN25, POWER($AM$3, -20),
$AM$5-1=AN26, POWER($AM$3, -21),
$AM$5-1=AN27, POWER($AM$3, -22),
$AM$5-1=AN28, POWER($AM$3, -23),
$AM$5-1=AN29, POWER($AM$3, -24),
$AM$5-1=AN30, POWER($AM$3, -25),
$AM$5-1=AN31, POWER($AM$3, -26),
$AM$5-1=AN32, POWER($AM$3, -27),
$AM$5-1=AN33, POWER($AM$3, -28),
$AM$5-1=AN34, POWER($AM$3, -29),
$AM$5-1=AN35, POWER($AM$3, -30),
$AM$5-1=AN36, POWER($AM$3, -31),
$AM$5-1=AN37, POWER($AM$3, -32),
$AM$5-1=AN38, POWER($AM$3, -33),
$AM$5-1=AN39, POWER($AM$3, -34),
$AM$5-1=AN40, POWER($AM$3, -35),
$AM$5-1=AN41, POWER($AM$3, -36)),""))</f>
        <v/>
      </c>
      <c r="AP4" s="25" t="str">
        <f t="shared" ref="AP4:AP21" si="5">IFERROR(AO4/SUM(AO:AO), "0")</f>
        <v>0</v>
      </c>
      <c r="AQ4" s="26">
        <f>IF(AP4="","",SUM($AP$3:AP4)/SUM($AP$3:$AP$21))</f>
        <v>1</v>
      </c>
    </row>
    <row r="5" spans="1:43" ht="16.5" thickTop="1" thickBot="1">
      <c r="A5" s="55">
        <v>2</v>
      </c>
      <c r="B5" s="31" t="s">
        <v>32</v>
      </c>
      <c r="C5" s="88" cm="1">
        <f t="array" ref="C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TeamData!$D:$D,TeamData!E:E,""),
_xlfn.XLOOKUP(_xlfn.CONCAT(1,"-",$A5, "-", "H"), TeamData!$D:$D,TeamData!E:E,""),
_xlfn.XLOOKUP(_xlfn.CONCAT(2,"-",$A5, "-", "H"), TeamData!$D:$D,TeamData!E:E,""),
_xlfn.XLOOKUP(_xlfn.CONCAT(3,"-",$A5, "-", "H"), TeamData!$D:$D,TeamData!E:E,""),
_xlfn.XLOOKUP(_xlfn.CONCAT(4,"-",$A5, "-", "H"), TeamData!$D:$D,TeamData!E:E,""),
_xlfn.XLOOKUP(_xlfn.CONCAT(5,"-",$A5, "-", "H"), TeamData!$D:$D,TeamData!E:E,""),
_xlfn.XLOOKUP(_xlfn.CONCAT(6,"-",$A5, "-", "H"), TeamData!$D:$D,TeamData!E:E,""),
_xlfn.XLOOKUP(_xlfn.CONCAT(7,"-",$A5, "-", "H"), TeamData!$D:$D,TeamData!E:E,""),
_xlfn.XLOOKUP(_xlfn.CONCAT(8,"-",$A5, "-", "H"), TeamData!$D:$D,TeamData!E:E,""),
_xlfn.XLOOKUP(_xlfn.CONCAT(9,"-",$A5, "-", "H"), TeamData!$D:$D,TeamData!E:E,""),
_xlfn.XLOOKUP(_xlfn.CONCAT(10,"-",$A5, "-", "H"), TeamData!$D:$D,TeamData!E:E,""),
_xlfn.XLOOKUP(_xlfn.CONCAT(11,"-",$A5, "-", "H"), TeamData!$D:$D,TeamData!E:E,""),
_xlfn.XLOOKUP(_xlfn.CONCAT(12,"-",$A5, "-", "H"), TeamData!$D:$D,TeamData!E:E,""),
_xlfn.XLOOKUP(_xlfn.CONCAT(13,"-",$A5, "-", "H"), TeamData!$D:$D,TeamData!E:E,""),
_xlfn.XLOOKUP(_xlfn.CONCAT(14,"-",$A5, "-", "H"), TeamData!$D:$D,TeamData!E:E,""),
_xlfn.XLOOKUP(_xlfn.CONCAT(15,"-",$A5, "-", "H"), TeamData!$D:$D,TeamData!E:E,""),
_xlfn.XLOOKUP(_xlfn.CONCAT(16,"-",$A5, "-", "H"), TeamData!$D:$D,TeamData!E:E,""),
_xlfn.XLOOKUP(_xlfn.CONCAT(17,"-",$A5, "-", "H"), TeamData!$D:$D,TeamData!E:E,""),
_xlfn.XLOOKUP(_xlfn.CONCAT(18,"-",$A5, "-", "H"), TeamData!$D:$D,TeamData!E:E,"")))</f>
        <v>8.3333333333333339</v>
      </c>
      <c r="D5" s="88" cm="1">
        <f t="array" ref="D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TeamData!$D:$D,TeamData!F:F,""),
_xlfn.XLOOKUP(_xlfn.CONCAT(1,"-",$A5, "-", "H"), TeamData!$D:$D,TeamData!F:F,""),
_xlfn.XLOOKUP(_xlfn.CONCAT(2,"-",$A5, "-", "H"), TeamData!$D:$D,TeamData!F:F,""),
_xlfn.XLOOKUP(_xlfn.CONCAT(3,"-",$A5, "-", "H"), TeamData!$D:$D,TeamData!F:F,""),
_xlfn.XLOOKUP(_xlfn.CONCAT(4,"-",$A5, "-", "H"), TeamData!$D:$D,TeamData!F:F,""),
_xlfn.XLOOKUP(_xlfn.CONCAT(5,"-",$A5, "-", "H"), TeamData!$D:$D,TeamData!F:F,""),
_xlfn.XLOOKUP(_xlfn.CONCAT(6,"-",$A5, "-", "H"), TeamData!$D:$D,TeamData!F:F,""),
_xlfn.XLOOKUP(_xlfn.CONCAT(7,"-",$A5, "-", "H"), TeamData!$D:$D,TeamData!F:F,""),
_xlfn.XLOOKUP(_xlfn.CONCAT(8,"-",$A5, "-", "H"), TeamData!$D:$D,TeamData!F:F,""),
_xlfn.XLOOKUP(_xlfn.CONCAT(9,"-",$A5, "-", "H"), TeamData!$D:$D,TeamData!F:F,""),
_xlfn.XLOOKUP(_xlfn.CONCAT(10,"-",$A5, "-", "H"), TeamData!$D:$D,TeamData!F:F,""),
_xlfn.XLOOKUP(_xlfn.CONCAT(11,"-",$A5, "-", "H"), TeamData!$D:$D,TeamData!F:F,""),
_xlfn.XLOOKUP(_xlfn.CONCAT(12,"-",$A5, "-", "H"), TeamData!$D:$D,TeamData!F:F,""),
_xlfn.XLOOKUP(_xlfn.CONCAT(13,"-",$A5, "-", "H"), TeamData!$D:$D,TeamData!F:F,""),
_xlfn.XLOOKUP(_xlfn.CONCAT(14,"-",$A5, "-", "H"), TeamData!$D:$D,TeamData!F:F,""),
_xlfn.XLOOKUP(_xlfn.CONCAT(15,"-",$A5, "-", "H"), TeamData!$D:$D,TeamData!F:F,""),
_xlfn.XLOOKUP(_xlfn.CONCAT(16,"-",$A5, "-", "H"), TeamData!$D:$D,TeamData!F:F,""),
_xlfn.XLOOKUP(_xlfn.CONCAT(17,"-",$A5, "-", "H"), TeamData!$D:$D,TeamData!F:F,""),
_xlfn.XLOOKUP(_xlfn.CONCAT(18,"-",$A5, "-", "H"), TeamData!$D:$D,TeamData!F:F,"")))</f>
        <v>1.5555555555555556</v>
      </c>
      <c r="E5" s="90" cm="1">
        <f t="array" ref="E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TeamData!$D:$D,TeamData!G:G,""),
_xlfn.XLOOKUP(_xlfn.CONCAT(1,"-",$A5, "-", "H"), TeamData!$D:$D,TeamData!G:G,""),
_xlfn.XLOOKUP(_xlfn.CONCAT(2,"-",$A5, "-", "H"), TeamData!$D:$D,TeamData!G:G,""),
_xlfn.XLOOKUP(_xlfn.CONCAT(3,"-",$A5, "-", "H"), TeamData!$D:$D,TeamData!G:G,""),
_xlfn.XLOOKUP(_xlfn.CONCAT(4,"-",$A5, "-", "H"), TeamData!$D:$D,TeamData!G:G,""),
_xlfn.XLOOKUP(_xlfn.CONCAT(5,"-",$A5, "-", "H"), TeamData!$D:$D,TeamData!G:G,""),
_xlfn.XLOOKUP(_xlfn.CONCAT(6,"-",$A5, "-", "H"), TeamData!$D:$D,TeamData!G:G,""),
_xlfn.XLOOKUP(_xlfn.CONCAT(7,"-",$A5, "-", "H"), TeamData!$D:$D,TeamData!G:G,""),
_xlfn.XLOOKUP(_xlfn.CONCAT(8,"-",$A5, "-", "H"), TeamData!$D:$D,TeamData!G:G,""),
_xlfn.XLOOKUP(_xlfn.CONCAT(9,"-",$A5, "-", "H"), TeamData!$D:$D,TeamData!G:G,""),
_xlfn.XLOOKUP(_xlfn.CONCAT(10,"-",$A5, "-", "H"), TeamData!$D:$D,TeamData!G:G,""),
_xlfn.XLOOKUP(_xlfn.CONCAT(11,"-",$A5, "-", "H"), TeamData!$D:$D,TeamData!G:G,""),
_xlfn.XLOOKUP(_xlfn.CONCAT(12,"-",$A5, "-", "H"), TeamData!$D:$D,TeamData!G:G,""),
_xlfn.XLOOKUP(_xlfn.CONCAT(13,"-",$A5, "-", "H"), TeamData!$D:$D,TeamData!G:G,""),
_xlfn.XLOOKUP(_xlfn.CONCAT(14,"-",$A5, "-", "H"), TeamData!$D:$D,TeamData!G:G,""),
_xlfn.XLOOKUP(_xlfn.CONCAT(15,"-",$A5, "-", "H"), TeamData!$D:$D,TeamData!G:G,""),
_xlfn.XLOOKUP(_xlfn.CONCAT(16,"-",$A5, "-", "H"), TeamData!$D:$D,TeamData!G:G,""),
_xlfn.XLOOKUP(_xlfn.CONCAT(17,"-",$A5, "-", "H"), TeamData!$D:$D,TeamData!G:G,""),
_xlfn.XLOOKUP(_xlfn.CONCAT(18,"-",$A5, "-", "H"), TeamData!$D:$D,TeamData!G:G,"")))</f>
        <v>1.2544444444444443</v>
      </c>
      <c r="F5" s="68">
        <f t="shared" ref="F5:F23" si="6">100*C5/MAX(C:C, O:O)</f>
        <v>64.102564102564102</v>
      </c>
      <c r="G5" s="68">
        <f t="shared" ref="G5:G23" si="7">100*D5/MAX(D:D, P:P)</f>
        <v>36.842105263157897</v>
      </c>
      <c r="H5" s="72">
        <f t="shared" ref="H5:H23" si="8">100*E5/MAX(E:E, Q:Q)</f>
        <v>46.251536255632935</v>
      </c>
      <c r="I5" s="88" cm="1">
        <f t="array" ref="I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TeamData!$D:$D,TeamData!H:H,""),
_xlfn.XLOOKUP(_xlfn.CONCAT(1,"-",$A5, "-", "H"), TeamData!$D:$D,TeamData!H:H,""),
_xlfn.XLOOKUP(_xlfn.CONCAT(2,"-",$A5, "-", "H"), TeamData!$D:$D,TeamData!H:H,""),
_xlfn.XLOOKUP(_xlfn.CONCAT(3,"-",$A5, "-", "H"), TeamData!$D:$D,TeamData!H:H,""),
_xlfn.XLOOKUP(_xlfn.CONCAT(4,"-",$A5, "-", "H"), TeamData!$D:$D,TeamData!H:H,""),
_xlfn.XLOOKUP(_xlfn.CONCAT(5,"-",$A5, "-", "H"), TeamData!$D:$D,TeamData!H:H,""),
_xlfn.XLOOKUP(_xlfn.CONCAT(6,"-",$A5, "-", "H"), TeamData!$D:$D,TeamData!H:H,""),
_xlfn.XLOOKUP(_xlfn.CONCAT(7,"-",$A5, "-", "H"), TeamData!$D:$D,TeamData!H:H,""),
_xlfn.XLOOKUP(_xlfn.CONCAT(8,"-",$A5, "-", "H"), TeamData!$D:$D,TeamData!H:H,""),
_xlfn.XLOOKUP(_xlfn.CONCAT(9,"-",$A5, "-", "H"), TeamData!$D:$D,TeamData!H:H,""),
_xlfn.XLOOKUP(_xlfn.CONCAT(10,"-",$A5, "-", "H"), TeamData!$D:$D,TeamData!H:H,""),
_xlfn.XLOOKUP(_xlfn.CONCAT(11,"-",$A5, "-", "H"), TeamData!$D:$D,TeamData!H:H,""),
_xlfn.XLOOKUP(_xlfn.CONCAT(12,"-",$A5, "-", "H"), TeamData!$D:$D,TeamData!H:H,""),
_xlfn.XLOOKUP(_xlfn.CONCAT(13,"-",$A5, "-", "H"), TeamData!$D:$D,TeamData!H:H,""),
_xlfn.XLOOKUP(_xlfn.CONCAT(14,"-",$A5, "-", "H"), TeamData!$D:$D,TeamData!H:H,""),
_xlfn.XLOOKUP(_xlfn.CONCAT(15,"-",$A5, "-", "H"), TeamData!$D:$D,TeamData!H:H,""),
_xlfn.XLOOKUP(_xlfn.CONCAT(16,"-",$A5, "-", "H"), TeamData!$D:$D,TeamData!H:H,""),
_xlfn.XLOOKUP(_xlfn.CONCAT(17,"-",$A5, "-", "H"), TeamData!$D:$D,TeamData!H:H,""),
_xlfn.XLOOKUP(_xlfn.CONCAT(18,"-",$A5, "-", "H"), TeamData!$D:$D,TeamData!H:H,"")))</f>
        <v>2.7777777777777777</v>
      </c>
      <c r="J5" s="88" cm="1">
        <f t="array" ref="J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TeamData!$D:$D,TeamData!I:I,""),
_xlfn.XLOOKUP(_xlfn.CONCAT(1,"-",$A5, "-", "H"), TeamData!$D:$D,TeamData!I:I,""),
_xlfn.XLOOKUP(_xlfn.CONCAT(2,"-",$A5, "-", "H"), TeamData!$D:$D,TeamData!I:I,""),
_xlfn.XLOOKUP(_xlfn.CONCAT(3,"-",$A5, "-", "H"), TeamData!$D:$D,TeamData!I:I,""),
_xlfn.XLOOKUP(_xlfn.CONCAT(4,"-",$A5, "-", "H"), TeamData!$D:$D,TeamData!I:I,""),
_xlfn.XLOOKUP(_xlfn.CONCAT(5,"-",$A5, "-", "H"), TeamData!$D:$D,TeamData!I:I,""),
_xlfn.XLOOKUP(_xlfn.CONCAT(6,"-",$A5, "-", "H"), TeamData!$D:$D,TeamData!I:I,""),
_xlfn.XLOOKUP(_xlfn.CONCAT(7,"-",$A5, "-", "H"), TeamData!$D:$D,TeamData!I:I,""),
_xlfn.XLOOKUP(_xlfn.CONCAT(8,"-",$A5, "-", "H"), TeamData!$D:$D,TeamData!I:I,""),
_xlfn.XLOOKUP(_xlfn.CONCAT(9,"-",$A5, "-", "H"), TeamData!$D:$D,TeamData!I:I,""),
_xlfn.XLOOKUP(_xlfn.CONCAT(10,"-",$A5, "-", "H"), TeamData!$D:$D,TeamData!I:I,""),
_xlfn.XLOOKUP(_xlfn.CONCAT(11,"-",$A5, "-", "H"), TeamData!$D:$D,TeamData!I:I,""),
_xlfn.XLOOKUP(_xlfn.CONCAT(12,"-",$A5, "-", "H"), TeamData!$D:$D,TeamData!I:I,""),
_xlfn.XLOOKUP(_xlfn.CONCAT(13,"-",$A5, "-", "H"), TeamData!$D:$D,TeamData!I:I,""),
_xlfn.XLOOKUP(_xlfn.CONCAT(14,"-",$A5, "-", "H"), TeamData!$D:$D,TeamData!I:I,""),
_xlfn.XLOOKUP(_xlfn.CONCAT(15,"-",$A5, "-", "H"), TeamData!$D:$D,TeamData!I:I,""),
_xlfn.XLOOKUP(_xlfn.CONCAT(16,"-",$A5, "-", "H"), TeamData!$D:$D,TeamData!I:I,""),
_xlfn.XLOOKUP(_xlfn.CONCAT(17,"-",$A5, "-", "H"), TeamData!$D:$D,TeamData!I:I,""),
_xlfn.XLOOKUP(_xlfn.CONCAT(18,"-",$A5, "-", "H"), TeamData!$D:$D,TeamData!I:I,"")))</f>
        <v>1.8211111111111111</v>
      </c>
      <c r="K5" s="90" cm="1">
        <f t="array" ref="K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"H"), TeamData!$D:$D,TeamData!J:J,""),
_xlfn.XLOOKUP(_xlfn.CONCAT(1,"-",$A5, "-", "H"), TeamData!$D:$D,TeamData!J:J,""),
_xlfn.XLOOKUP(_xlfn.CONCAT(2,"-",$A5, "-", "H"), TeamData!$D:$D,TeamData!J:J,""),
_xlfn.XLOOKUP(_xlfn.CONCAT(3,"-",$A5, "-", "H"), TeamData!$D:$D,TeamData!J:J,""),
_xlfn.XLOOKUP(_xlfn.CONCAT(4,"-",$A5, "-", "H"), TeamData!$D:$D,TeamData!J:J,""),
_xlfn.XLOOKUP(_xlfn.CONCAT(5,"-",$A5, "-", "H"), TeamData!$D:$D,TeamData!J:J,""),
_xlfn.XLOOKUP(_xlfn.CONCAT(6,"-",$A5, "-", "H"), TeamData!$D:$D,TeamData!J:J,""),
_xlfn.XLOOKUP(_xlfn.CONCAT(7,"-",$A5, "-", "H"), TeamData!$D:$D,TeamData!J:J,""),
_xlfn.XLOOKUP(_xlfn.CONCAT(8,"-",$A5, "-", "H"), TeamData!$D:$D,TeamData!J:J,""),
_xlfn.XLOOKUP(_xlfn.CONCAT(9,"-",$A5, "-", "H"), TeamData!$D:$D,TeamData!J:J,""),
_xlfn.XLOOKUP(_xlfn.CONCAT(10,"-",$A5, "-", "H"), TeamData!$D:$D,TeamData!J:J,""),
_xlfn.XLOOKUP(_xlfn.CONCAT(11,"-",$A5, "-", "H"), TeamData!$D:$D,TeamData!J:J,""),
_xlfn.XLOOKUP(_xlfn.CONCAT(12,"-",$A5, "-", "H"), TeamData!$D:$D,TeamData!J:J,""),
_xlfn.XLOOKUP(_xlfn.CONCAT(13,"-",$A5, "-", "H"), TeamData!$D:$D,TeamData!J:J,""),
_xlfn.XLOOKUP(_xlfn.CONCAT(14,"-",$A5, "-", "H"), TeamData!$D:$D,TeamData!J:J,""),
_xlfn.XLOOKUP(_xlfn.CONCAT(15,"-",$A5, "-", "H"), TeamData!$D:$D,TeamData!J:J,""),
_xlfn.XLOOKUP(_xlfn.CONCAT(16,"-",$A5, "-", "H"), TeamData!$D:$D,TeamData!J:J,""),
_xlfn.XLOOKUP(_xlfn.CONCAT(17,"-",$A5, "-", "H"), TeamData!$D:$D,TeamData!J:J,""),
_xlfn.XLOOKUP(_xlfn.CONCAT(18,"-",$A5, "-", "H"), TeamData!$D:$D,TeamData!J:J,"")))</f>
        <v>0.2911111111111111</v>
      </c>
      <c r="L5" s="68">
        <f t="shared" ref="L5:L23" si="9">100*I5/MAX(I:I, U:U)</f>
        <v>100</v>
      </c>
      <c r="M5" s="68">
        <f t="shared" ref="M5:M23" si="10">100*J5/MAX(J:J, V:V)</f>
        <v>89.66083150984683</v>
      </c>
      <c r="N5" s="72">
        <f>100*MIN($K$4:$K$23, $W$4:$W$23)/K5</f>
        <v>47.328244274809165</v>
      </c>
      <c r="O5" s="94" cm="1">
        <f t="array" ref="O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TeamData!$K:$K,TeamData!L:L,""),
_xlfn.XLOOKUP(_xlfn.CONCAT(1,"-",$A5, "-", "A"), TeamData!$K:$K,TeamData!L:L,""),
_xlfn.XLOOKUP(_xlfn.CONCAT(2,"-",$A5, "-", "A"), TeamData!$K:$K,TeamData!L:L,""),
_xlfn.XLOOKUP(_xlfn.CONCAT(3,"-",$A5, "-", "A"), TeamData!$K:$K,TeamData!L:L,""),
_xlfn.XLOOKUP(_xlfn.CONCAT(4,"-",$A5, "-", "A"), TeamData!$K:$K,TeamData!L:L,""),
_xlfn.XLOOKUP(_xlfn.CONCAT(5,"-",$A5, "-", "A"), TeamData!$K:$K,TeamData!L:L,""),
_xlfn.XLOOKUP(_xlfn.CONCAT(6,"-",$A5, "-", "A"), TeamData!$K:$K,TeamData!L:L,""),
_xlfn.XLOOKUP(_xlfn.CONCAT(7,"-",$A5, "-", "A"), TeamData!$K:$K,TeamData!L:L,""),
_xlfn.XLOOKUP(_xlfn.CONCAT(8,"-",$A5, "-", "A"), TeamData!$K:$K,TeamData!L:L,""),
_xlfn.XLOOKUP(_xlfn.CONCAT(9,"-",$A5, "-", "A"), TeamData!$K:$K,TeamData!L:L,""),
_xlfn.XLOOKUP(_xlfn.CONCAT(10,"-",$A5, "-", "A"), TeamData!$K:$K,TeamData!L:L,""),
_xlfn.XLOOKUP(_xlfn.CONCAT(11,"-",$A5, "-", "A"), TeamData!$K:$K,TeamData!L:L,""),
_xlfn.XLOOKUP(_xlfn.CONCAT(12,"-",$A5, "-", "A"), TeamData!$K:$K,TeamData!L:L,""),
_xlfn.XLOOKUP(_xlfn.CONCAT(13,"-",$A5, "-", "A"), TeamData!$K:$K,TeamData!L:L,""),
_xlfn.XLOOKUP(_xlfn.CONCAT(14,"-",$A5, "-", "A"), TeamData!$K:$K,TeamData!L:L,""),
_xlfn.XLOOKUP(_xlfn.CONCAT(15,"-",$A5, "-", "A"), TeamData!$K:$K,TeamData!L:L,""),
_xlfn.XLOOKUP(_xlfn.CONCAT(16,"-",$A5, "-", "A"), TeamData!$K:$K,TeamData!L:L,""),
_xlfn.XLOOKUP(_xlfn.CONCAT(17,"-",$A5, "-", "A"), TeamData!$K:$K,TeamData!L:L,""),
_xlfn.XLOOKUP(_xlfn.CONCAT(18,"-",$A5, "-", "A"), TeamData!$K:$K,TeamData!L:L,"")))</f>
        <v>6.9</v>
      </c>
      <c r="P5" s="94" cm="1">
        <f t="array" ref="P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TeamData!$K:$K,TeamData!M:M,""),
_xlfn.XLOOKUP(_xlfn.CONCAT(1,"-",$A5, "-", "A"), TeamData!$K:$K,TeamData!M:M,""),
_xlfn.XLOOKUP(_xlfn.CONCAT(2,"-",$A5, "-", "A"), TeamData!$K:$K,TeamData!M:M,""),
_xlfn.XLOOKUP(_xlfn.CONCAT(3,"-",$A5, "-", "A"), TeamData!$K:$K,TeamData!M:M,""),
_xlfn.XLOOKUP(_xlfn.CONCAT(4,"-",$A5, "-", "A"), TeamData!$K:$K,TeamData!M:M,""),
_xlfn.XLOOKUP(_xlfn.CONCAT(5,"-",$A5, "-", "A"), TeamData!$K:$K,TeamData!M:M,""),
_xlfn.XLOOKUP(_xlfn.CONCAT(6,"-",$A5, "-", "A"), TeamData!$K:$K,TeamData!M:M,""),
_xlfn.XLOOKUP(_xlfn.CONCAT(7,"-",$A5, "-", "A"), TeamData!$K:$K,TeamData!M:M,""),
_xlfn.XLOOKUP(_xlfn.CONCAT(8,"-",$A5, "-", "A"), TeamData!$K:$K,TeamData!M:M,""),
_xlfn.XLOOKUP(_xlfn.CONCAT(9,"-",$A5, "-", "A"), TeamData!$K:$K,TeamData!M:M,""),
_xlfn.XLOOKUP(_xlfn.CONCAT(10,"-",$A5, "-", "A"), TeamData!$K:$K,TeamData!M:M,""),
_xlfn.XLOOKUP(_xlfn.CONCAT(11,"-",$A5, "-", "A"), TeamData!$K:$K,TeamData!M:M,""),
_xlfn.XLOOKUP(_xlfn.CONCAT(12,"-",$A5, "-", "A"), TeamData!$K:$K,TeamData!M:M,""),
_xlfn.XLOOKUP(_xlfn.CONCAT(13,"-",$A5, "-", "A"), TeamData!$K:$K,TeamData!M:M,""),
_xlfn.XLOOKUP(_xlfn.CONCAT(14,"-",$A5, "-", "A"), TeamData!$K:$K,TeamData!M:M,""),
_xlfn.XLOOKUP(_xlfn.CONCAT(15,"-",$A5, "-", "A"), TeamData!$K:$K,TeamData!M:M,""),
_xlfn.XLOOKUP(_xlfn.CONCAT(16,"-",$A5, "-", "A"), TeamData!$K:$K,TeamData!M:M,""),
_xlfn.XLOOKUP(_xlfn.CONCAT(17,"-",$A5, "-", "A"), TeamData!$K:$K,TeamData!M:M,""),
_xlfn.XLOOKUP(_xlfn.CONCAT(18,"-",$A5, "-", "A"), TeamData!$K:$K,TeamData!M:M,"")))</f>
        <v>1.4</v>
      </c>
      <c r="Q5" s="96" cm="1">
        <f t="array" ref="Q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TeamData!$K:$K,TeamData!N:N,""),
_xlfn.XLOOKUP(_xlfn.CONCAT(1,"-",$A5, "-", "A"), TeamData!$K:$K,TeamData!N:N,""),
_xlfn.XLOOKUP(_xlfn.CONCAT(2,"-",$A5, "-", "A"), TeamData!$K:$K,TeamData!N:N,""),
_xlfn.XLOOKUP(_xlfn.CONCAT(3,"-",$A5, "-", "A"), TeamData!$K:$K,TeamData!N:N,""),
_xlfn.XLOOKUP(_xlfn.CONCAT(4,"-",$A5, "-", "A"), TeamData!$K:$K,TeamData!N:N,""),
_xlfn.XLOOKUP(_xlfn.CONCAT(5,"-",$A5, "-", "A"), TeamData!$K:$K,TeamData!N:N,""),
_xlfn.XLOOKUP(_xlfn.CONCAT(6,"-",$A5, "-", "A"), TeamData!$K:$K,TeamData!N:N,""),
_xlfn.XLOOKUP(_xlfn.CONCAT(7,"-",$A5, "-", "A"), TeamData!$K:$K,TeamData!N:N,""),
_xlfn.XLOOKUP(_xlfn.CONCAT(8,"-",$A5, "-", "A"), TeamData!$K:$K,TeamData!N:N,""),
_xlfn.XLOOKUP(_xlfn.CONCAT(9,"-",$A5, "-", "A"), TeamData!$K:$K,TeamData!N:N,""),
_xlfn.XLOOKUP(_xlfn.CONCAT(10,"-",$A5, "-", "A"), TeamData!$K:$K,TeamData!N:N,""),
_xlfn.XLOOKUP(_xlfn.CONCAT(11,"-",$A5, "-", "A"), TeamData!$K:$K,TeamData!N:N,""),
_xlfn.XLOOKUP(_xlfn.CONCAT(12,"-",$A5, "-", "A"), TeamData!$K:$K,TeamData!N:N,""),
_xlfn.XLOOKUP(_xlfn.CONCAT(13,"-",$A5, "-", "A"), TeamData!$K:$K,TeamData!N:N,""),
_xlfn.XLOOKUP(_xlfn.CONCAT(14,"-",$A5, "-", "A"), TeamData!$K:$K,TeamData!N:N,""),
_xlfn.XLOOKUP(_xlfn.CONCAT(15,"-",$A5, "-", "A"), TeamData!$K:$K,TeamData!N:N,""),
_xlfn.XLOOKUP(_xlfn.CONCAT(16,"-",$A5, "-", "A"), TeamData!$K:$K,TeamData!N:N,""),
_xlfn.XLOOKUP(_xlfn.CONCAT(17,"-",$A5, "-", "A"), TeamData!$K:$K,TeamData!N:N,""),
_xlfn.XLOOKUP(_xlfn.CONCAT(18,"-",$A5, "-", "A"), TeamData!$K:$K,TeamData!N:N,"")))</f>
        <v>0.96599999999999997</v>
      </c>
      <c r="R5" s="70">
        <f t="shared" ref="R5:R23" si="11">100*O5/MAX(C:C, O:O)</f>
        <v>53.07692307692308</v>
      </c>
      <c r="S5" s="70">
        <f t="shared" ref="S5:S23" si="12">100*P5/MAX(D:D, P:P)</f>
        <v>33.157894736842103</v>
      </c>
      <c r="T5" s="73">
        <f t="shared" si="1"/>
        <v>35.616550594018847</v>
      </c>
      <c r="U5" s="94" cm="1">
        <f t="array" ref="U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TeamData!$K:$K,TeamData!O:O,""),
_xlfn.XLOOKUP(_xlfn.CONCAT(1,"-",$A5, "-", "A"), TeamData!$K:$K,TeamData!O:O,""),
_xlfn.XLOOKUP(_xlfn.CONCAT(2,"-",$A5, "-", "A"), TeamData!$K:$K,TeamData!O:O,""),
_xlfn.XLOOKUP(_xlfn.CONCAT(3,"-",$A5, "-", "A"), TeamData!$K:$K,TeamData!O:O,""),
_xlfn.XLOOKUP(_xlfn.CONCAT(4,"-",$A5, "-", "A"), TeamData!$K:$K,TeamData!O:O,""),
_xlfn.XLOOKUP(_xlfn.CONCAT(5,"-",$A5, "-", "A"), TeamData!$K:$K,TeamData!O:O,""),
_xlfn.XLOOKUP(_xlfn.CONCAT(6,"-",$A5, "-", "A"), TeamData!$K:$K,TeamData!O:O,""),
_xlfn.XLOOKUP(_xlfn.CONCAT(7,"-",$A5, "-", "A"), TeamData!$K:$K,TeamData!O:O,""),
_xlfn.XLOOKUP(_xlfn.CONCAT(8,"-",$A5, "-", "A"), TeamData!$K:$K,TeamData!O:O,""),
_xlfn.XLOOKUP(_xlfn.CONCAT(9,"-",$A5, "-", "A"), TeamData!$K:$K,TeamData!O:O,""),
_xlfn.XLOOKUP(_xlfn.CONCAT(10,"-",$A5, "-", "A"), TeamData!$K:$K,TeamData!O:O,""),
_xlfn.XLOOKUP(_xlfn.CONCAT(11,"-",$A5, "-", "A"), TeamData!$K:$K,TeamData!O:O,""),
_xlfn.XLOOKUP(_xlfn.CONCAT(12,"-",$A5, "-", "A"), TeamData!$K:$K,TeamData!O:O,""),
_xlfn.XLOOKUP(_xlfn.CONCAT(13,"-",$A5, "-", "A"), TeamData!$K:$K,TeamData!O:O,""),
_xlfn.XLOOKUP(_xlfn.CONCAT(14,"-",$A5, "-", "A"), TeamData!$K:$K,TeamData!O:O,""),
_xlfn.XLOOKUP(_xlfn.CONCAT(15,"-",$A5, "-", "A"), TeamData!$K:$K,TeamData!O:O,""),
_xlfn.XLOOKUP(_xlfn.CONCAT(16,"-",$A5, "-", "A"), TeamData!$K:$K,TeamData!O:O,""),
_xlfn.XLOOKUP(_xlfn.CONCAT(17,"-",$A5, "-", "A"), TeamData!$K:$K,TeamData!O:O,""),
_xlfn.XLOOKUP(_xlfn.CONCAT(18,"-",$A5, "-", "A"), TeamData!$K:$K,TeamData!O:O,"")))</f>
        <v>2.6</v>
      </c>
      <c r="V5" s="94" cm="1">
        <f t="array" ref="V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TeamData!$K:$K,TeamData!P:P,""),
_xlfn.XLOOKUP(_xlfn.CONCAT(1,"-",$A5, "-", "A"), TeamData!$K:$K,TeamData!P:P,""),
_xlfn.XLOOKUP(_xlfn.CONCAT(2,"-",$A5, "-", "A"), TeamData!$K:$K,TeamData!P:P,""),
_xlfn.XLOOKUP(_xlfn.CONCAT(3,"-",$A5, "-", "A"), TeamData!$K:$K,TeamData!P:P,""),
_xlfn.XLOOKUP(_xlfn.CONCAT(4,"-",$A5, "-", "A"), TeamData!$K:$K,TeamData!P:P,""),
_xlfn.XLOOKUP(_xlfn.CONCAT(5,"-",$A5, "-", "A"), TeamData!$K:$K,TeamData!P:P,""),
_xlfn.XLOOKUP(_xlfn.CONCAT(6,"-",$A5, "-", "A"), TeamData!$K:$K,TeamData!P:P,""),
_xlfn.XLOOKUP(_xlfn.CONCAT(7,"-",$A5, "-", "A"), TeamData!$K:$K,TeamData!P:P,""),
_xlfn.XLOOKUP(_xlfn.CONCAT(8,"-",$A5, "-", "A"), TeamData!$K:$K,TeamData!P:P,""),
_xlfn.XLOOKUP(_xlfn.CONCAT(9,"-",$A5, "-", "A"), TeamData!$K:$K,TeamData!P:P,""),
_xlfn.XLOOKUP(_xlfn.CONCAT(10,"-",$A5, "-", "A"), TeamData!$K:$K,TeamData!P:P,""),
_xlfn.XLOOKUP(_xlfn.CONCAT(11,"-",$A5, "-", "A"), TeamData!$K:$K,TeamData!P:P,""),
_xlfn.XLOOKUP(_xlfn.CONCAT(12,"-",$A5, "-", "A"), TeamData!$K:$K,TeamData!P:P,""),
_xlfn.XLOOKUP(_xlfn.CONCAT(13,"-",$A5, "-", "A"), TeamData!$K:$K,TeamData!P:P,""),
_xlfn.XLOOKUP(_xlfn.CONCAT(14,"-",$A5, "-", "A"), TeamData!$K:$K,TeamData!P:P,""),
_xlfn.XLOOKUP(_xlfn.CONCAT(15,"-",$A5, "-", "A"), TeamData!$K:$K,TeamData!P:P,""),
_xlfn.XLOOKUP(_xlfn.CONCAT(16,"-",$A5, "-", "A"), TeamData!$K:$K,TeamData!P:P,""),
_xlfn.XLOOKUP(_xlfn.CONCAT(17,"-",$A5, "-", "A"), TeamData!$K:$K,TeamData!P:P,""),
_xlfn.XLOOKUP(_xlfn.CONCAT(18,"-",$A5, "-", "A"), TeamData!$K:$K,TeamData!P:P,"")))</f>
        <v>1.659</v>
      </c>
      <c r="W5" s="96" cm="1">
        <f t="array" ref="W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_xlfn.XLOOKUP(_xlfn.CONCAT(0,"-",$A5, "-", "A"), TeamData!$K:$K,TeamData!Q:Q,""),
_xlfn.XLOOKUP(_xlfn.CONCAT(1,"-",$A5, "-", "A"), TeamData!$K:$K,TeamData!Q:Q,""),
_xlfn.XLOOKUP(_xlfn.CONCAT(2,"-",$A5, "-", "A"), TeamData!$K:$K,TeamData!Q:Q,""),
_xlfn.XLOOKUP(_xlfn.CONCAT(3,"-",$A5, "-", "A"), TeamData!$K:$K,TeamData!Q:Q,""),
_xlfn.XLOOKUP(_xlfn.CONCAT(4,"-",$A5, "-", "A"), TeamData!$K:$K,TeamData!Q:Q,""),
_xlfn.XLOOKUP(_xlfn.CONCAT(5,"-",$A5, "-", "A"), TeamData!$K:$K,TeamData!Q:Q,""),
_xlfn.XLOOKUP(_xlfn.CONCAT(6,"-",$A5, "-", "A"), TeamData!$K:$K,TeamData!Q:Q,""),
_xlfn.XLOOKUP(_xlfn.CONCAT(7,"-",$A5, "-", "A"), TeamData!$K:$K,TeamData!Q:Q,""),
_xlfn.XLOOKUP(_xlfn.CONCAT(8,"-",$A5, "-", "A"), TeamData!$K:$K,TeamData!Q:Q,""),
_xlfn.XLOOKUP(_xlfn.CONCAT(9,"-",$A5, "-", "A"), TeamData!$K:$K,TeamData!Q:Q,""),
_xlfn.XLOOKUP(_xlfn.CONCAT(10,"-",$A5, "-", "A"), TeamData!$K:$K,TeamData!Q:Q,""),
_xlfn.XLOOKUP(_xlfn.CONCAT(11,"-",$A5, "-", "A"), TeamData!$K:$K,TeamData!Q:Q,""),
_xlfn.XLOOKUP(_xlfn.CONCAT(12,"-",$A5, "-", "A"), TeamData!$K:$K,TeamData!Q:Q,""),
_xlfn.XLOOKUP(_xlfn.CONCAT(13,"-",$A5, "-", "A"), TeamData!$K:$K,TeamData!Q:Q,""),
_xlfn.XLOOKUP(_xlfn.CONCAT(14,"-",$A5, "-", "A"), TeamData!$K:$K,TeamData!Q:Q,""),
_xlfn.XLOOKUP(_xlfn.CONCAT(15,"-",$A5, "-", "A"), TeamData!$K:$K,TeamData!Q:Q,""),
_xlfn.XLOOKUP(_xlfn.CONCAT(16,"-",$A5, "-", "A"), TeamData!$K:$K,TeamData!Q:Q,""),
_xlfn.XLOOKUP(_xlfn.CONCAT(17,"-",$A5, "-", "A"), TeamData!$K:$K,TeamData!Q:Q,""),
_xlfn.XLOOKUP(_xlfn.CONCAT(18,"-",$A5, "-", "A"), TeamData!$K:$K,TeamData!Q:Q,"")))</f>
        <v>0.23599999999999999</v>
      </c>
      <c r="X5" s="70">
        <f t="shared" ref="X5:X23" si="13">100*U5/MAX(I:I, U:U)</f>
        <v>93.600000000000009</v>
      </c>
      <c r="Y5" s="70">
        <f t="shared" ref="Y5:Y23" si="14">100*V5/MAX(J:J, V:V)</f>
        <v>81.679431072210065</v>
      </c>
      <c r="Z5" s="73">
        <f t="shared" ref="Z5:Z23" si="15">100*MIN($K$4:$K$23, $W$4:$W$23)/W5</f>
        <v>58.38041431261771</v>
      </c>
      <c r="AA5" s="68">
        <f t="shared" si="2"/>
        <v>46.251536255632935</v>
      </c>
      <c r="AB5" s="72">
        <f t="shared" si="3"/>
        <v>47.328244274809165</v>
      </c>
      <c r="AC5" s="70">
        <f t="shared" si="4"/>
        <v>35.616550594018847</v>
      </c>
      <c r="AD5" s="73">
        <f t="shared" ref="AD5:AD23" si="16">SUMPRODUCT(X5:Z5, $AI$5:$AK$5)</f>
        <v>58.38041431261771</v>
      </c>
      <c r="AF5" s="65">
        <f>AF$4/SUM($AF$4:$AH$4)</f>
        <v>0</v>
      </c>
      <c r="AG5" s="65">
        <f t="shared" ref="AG5:AH5" si="17">AG$4/SUM($AF$4:$AH$4)</f>
        <v>0</v>
      </c>
      <c r="AH5" s="65">
        <f t="shared" si="17"/>
        <v>1</v>
      </c>
      <c r="AI5" s="66">
        <f>AI$4/SUM($AI$4:$AK$4)</f>
        <v>0</v>
      </c>
      <c r="AJ5" s="66">
        <f>AJ$4/SUM($AI$4:$AK$4)</f>
        <v>0</v>
      </c>
      <c r="AK5" s="67">
        <f>AK$4/SUM($AI$4:$AK$4)</f>
        <v>1</v>
      </c>
      <c r="AM5" s="22">
        <v>1</v>
      </c>
      <c r="AN5" s="23">
        <v>2</v>
      </c>
      <c r="AO5" s="24" t="str" cm="1">
        <f t="array" ref="AO5">IF(AND($AM$5=1, $AO4&lt;&gt;"Weighting"), "", IFERROR(_xlfn.IFS($AM$5-1=AN5,POWER($AM$3,1),
$AM$5-1=AN6,POWER($AM$3, 0),
$AM$5-1=AN7, POWER($AM$3, -1),
$AM$5-1=AN8, POWER($AM$3, -2),
$AM$5-1=AN9, POWER($AM$3, -3),
$AM$5-1=AN10, POWER($AM$3, -4),
$AM$5-1=AN11, POWER($AM$3,-5),
$AM$5-1=AN12, POWER($AM$3, -6),
$AM$5-1=AN13, POWER($AM$3, -7),
$AM$5-1=AN14, POWER($AM$3, -8),
$AM$5-1=AN15, POWER($AM$3, -9),
$AM$5-1=AN16, POWER($AM$3, -10),
$AM$5-1=AN17, POWER($AM$3, -11),
$AM$5-1=AN18, POWER($AM$3, -12),
$AM$5-1=AN19, POWER($AM$3, -13),
$AM$5-1=AN20, POWER($AM$3, -14),
$AM$5-1=AN21, POWER($AM$3, -15),
$AM$5-1=AN22, POWER($AM$3, -16),
$AM$5-1=AN23, POWER($AM$3, -17),
$AM$5-1=AN24, POWER($AM$3, -18),
$AM$5-1=AN25, POWER($AM$3, -19),
$AM$5-1=AN26, POWER($AM$3, -20),
$AM$5-1=AN27, POWER($AM$3, -21),
$AM$5-1=AN28, POWER($AM$3, -22),
$AM$5-1=AN29, POWER($AM$3, -23),
$AM$5-1=AN30, POWER($AM$3, -24),
$AM$5-1=AN31, POWER($AM$3, -25),
$AM$5-1=AN32, POWER($AM$3, -26),
$AM$5-1=AN33, POWER($AM$3, -27),
$AM$5-1=AN34, POWER($AM$3, -28),
$AM$5-1=AN35, POWER($AM$3, -29),
$AM$5-1=AN36, POWER($AM$3, -30),
$AM$5-1=AN37, POWER($AM$3, -31),
$AM$5-1=AN38, POWER($AM$3, -32),
$AM$5-1=AN39, POWER($AM$3, -33),
$AM$5-1=AN40, POWER($AM$3, -34),
$AM$5-1=AN41, POWER($AM$3, -35),
$AM$5-1=AN42, POWER($AM$3, -36)),""))</f>
        <v/>
      </c>
      <c r="AP5" s="25" t="str">
        <f t="shared" si="5"/>
        <v>0</v>
      </c>
      <c r="AQ5" s="26">
        <f>IF(AP5="","",SUM($AP$3:AP5)/SUM($AP$3:$AP$21))</f>
        <v>1</v>
      </c>
    </row>
    <row r="6" spans="1:43" ht="15.75" thickTop="1">
      <c r="A6" s="55">
        <v>3</v>
      </c>
      <c r="B6" s="31" t="s">
        <v>88</v>
      </c>
      <c r="C6" s="88" cm="1">
        <f t="array" ref="C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TeamData!$D:$D,TeamData!E:E,""),
_xlfn.XLOOKUP(_xlfn.CONCAT(1,"-",$A6, "-", "H"), TeamData!$D:$D,TeamData!E:E,""),
_xlfn.XLOOKUP(_xlfn.CONCAT(2,"-",$A6, "-", "H"), TeamData!$D:$D,TeamData!E:E,""),
_xlfn.XLOOKUP(_xlfn.CONCAT(3,"-",$A6, "-", "H"), TeamData!$D:$D,TeamData!E:E,""),
_xlfn.XLOOKUP(_xlfn.CONCAT(4,"-",$A6, "-", "H"), TeamData!$D:$D,TeamData!E:E,""),
_xlfn.XLOOKUP(_xlfn.CONCAT(5,"-",$A6, "-", "H"), TeamData!$D:$D,TeamData!E:E,""),
_xlfn.XLOOKUP(_xlfn.CONCAT(6,"-",$A6, "-", "H"), TeamData!$D:$D,TeamData!E:E,""),
_xlfn.XLOOKUP(_xlfn.CONCAT(7,"-",$A6, "-", "H"), TeamData!$D:$D,TeamData!E:E,""),
_xlfn.XLOOKUP(_xlfn.CONCAT(8,"-",$A6, "-", "H"), TeamData!$D:$D,TeamData!E:E,""),
_xlfn.XLOOKUP(_xlfn.CONCAT(9,"-",$A6, "-", "H"), TeamData!$D:$D,TeamData!E:E,""),
_xlfn.XLOOKUP(_xlfn.CONCAT(10,"-",$A6, "-", "H"), TeamData!$D:$D,TeamData!E:E,""),
_xlfn.XLOOKUP(_xlfn.CONCAT(11,"-",$A6, "-", "H"), TeamData!$D:$D,TeamData!E:E,""),
_xlfn.XLOOKUP(_xlfn.CONCAT(12,"-",$A6, "-", "H"), TeamData!$D:$D,TeamData!E:E,""),
_xlfn.XLOOKUP(_xlfn.CONCAT(13,"-",$A6, "-", "H"), TeamData!$D:$D,TeamData!E:E,""),
_xlfn.XLOOKUP(_xlfn.CONCAT(14,"-",$A6, "-", "H"), TeamData!$D:$D,TeamData!E:E,""),
_xlfn.XLOOKUP(_xlfn.CONCAT(15,"-",$A6, "-", "H"), TeamData!$D:$D,TeamData!E:E,""),
_xlfn.XLOOKUP(_xlfn.CONCAT(16,"-",$A6, "-", "H"), TeamData!$D:$D,TeamData!E:E,""),
_xlfn.XLOOKUP(_xlfn.CONCAT(17,"-",$A6, "-", "H"), TeamData!$D:$D,TeamData!E:E,""),
_xlfn.XLOOKUP(_xlfn.CONCAT(18,"-",$A6, "-", "H"), TeamData!$D:$D,TeamData!E:E,"")))</f>
        <v>7.9</v>
      </c>
      <c r="D6" s="88" cm="1">
        <f t="array" ref="D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TeamData!$D:$D,TeamData!F:F,""),
_xlfn.XLOOKUP(_xlfn.CONCAT(1,"-",$A6, "-", "H"), TeamData!$D:$D,TeamData!F:F,""),
_xlfn.XLOOKUP(_xlfn.CONCAT(2,"-",$A6, "-", "H"), TeamData!$D:$D,TeamData!F:F,""),
_xlfn.XLOOKUP(_xlfn.CONCAT(3,"-",$A6, "-", "H"), TeamData!$D:$D,TeamData!F:F,""),
_xlfn.XLOOKUP(_xlfn.CONCAT(4,"-",$A6, "-", "H"), TeamData!$D:$D,TeamData!F:F,""),
_xlfn.XLOOKUP(_xlfn.CONCAT(5,"-",$A6, "-", "H"), TeamData!$D:$D,TeamData!F:F,""),
_xlfn.XLOOKUP(_xlfn.CONCAT(6,"-",$A6, "-", "H"), TeamData!$D:$D,TeamData!F:F,""),
_xlfn.XLOOKUP(_xlfn.CONCAT(7,"-",$A6, "-", "H"), TeamData!$D:$D,TeamData!F:F,""),
_xlfn.XLOOKUP(_xlfn.CONCAT(8,"-",$A6, "-", "H"), TeamData!$D:$D,TeamData!F:F,""),
_xlfn.XLOOKUP(_xlfn.CONCAT(9,"-",$A6, "-", "H"), TeamData!$D:$D,TeamData!F:F,""),
_xlfn.XLOOKUP(_xlfn.CONCAT(10,"-",$A6, "-", "H"), TeamData!$D:$D,TeamData!F:F,""),
_xlfn.XLOOKUP(_xlfn.CONCAT(11,"-",$A6, "-", "H"), TeamData!$D:$D,TeamData!F:F,""),
_xlfn.XLOOKUP(_xlfn.CONCAT(12,"-",$A6, "-", "H"), TeamData!$D:$D,TeamData!F:F,""),
_xlfn.XLOOKUP(_xlfn.CONCAT(13,"-",$A6, "-", "H"), TeamData!$D:$D,TeamData!F:F,""),
_xlfn.XLOOKUP(_xlfn.CONCAT(14,"-",$A6, "-", "H"), TeamData!$D:$D,TeamData!F:F,""),
_xlfn.XLOOKUP(_xlfn.CONCAT(15,"-",$A6, "-", "H"), TeamData!$D:$D,TeamData!F:F,""),
_xlfn.XLOOKUP(_xlfn.CONCAT(16,"-",$A6, "-", "H"), TeamData!$D:$D,TeamData!F:F,""),
_xlfn.XLOOKUP(_xlfn.CONCAT(17,"-",$A6, "-", "H"), TeamData!$D:$D,TeamData!F:F,""),
_xlfn.XLOOKUP(_xlfn.CONCAT(18,"-",$A6, "-", "H"), TeamData!$D:$D,TeamData!F:F,"")))</f>
        <v>1.4</v>
      </c>
      <c r="E6" s="90" cm="1">
        <f t="array" ref="E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TeamData!$D:$D,TeamData!G:G,""),
_xlfn.XLOOKUP(_xlfn.CONCAT(1,"-",$A6, "-", "H"), TeamData!$D:$D,TeamData!G:G,""),
_xlfn.XLOOKUP(_xlfn.CONCAT(2,"-",$A6, "-", "H"), TeamData!$D:$D,TeamData!G:G,""),
_xlfn.XLOOKUP(_xlfn.CONCAT(3,"-",$A6, "-", "H"), TeamData!$D:$D,TeamData!G:G,""),
_xlfn.XLOOKUP(_xlfn.CONCAT(4,"-",$A6, "-", "H"), TeamData!$D:$D,TeamData!G:G,""),
_xlfn.XLOOKUP(_xlfn.CONCAT(5,"-",$A6, "-", "H"), TeamData!$D:$D,TeamData!G:G,""),
_xlfn.XLOOKUP(_xlfn.CONCAT(6,"-",$A6, "-", "H"), TeamData!$D:$D,TeamData!G:G,""),
_xlfn.XLOOKUP(_xlfn.CONCAT(7,"-",$A6, "-", "H"), TeamData!$D:$D,TeamData!G:G,""),
_xlfn.XLOOKUP(_xlfn.CONCAT(8,"-",$A6, "-", "H"), TeamData!$D:$D,TeamData!G:G,""),
_xlfn.XLOOKUP(_xlfn.CONCAT(9,"-",$A6, "-", "H"), TeamData!$D:$D,TeamData!G:G,""),
_xlfn.XLOOKUP(_xlfn.CONCAT(10,"-",$A6, "-", "H"), TeamData!$D:$D,TeamData!G:G,""),
_xlfn.XLOOKUP(_xlfn.CONCAT(11,"-",$A6, "-", "H"), TeamData!$D:$D,TeamData!G:G,""),
_xlfn.XLOOKUP(_xlfn.CONCAT(12,"-",$A6, "-", "H"), TeamData!$D:$D,TeamData!G:G,""),
_xlfn.XLOOKUP(_xlfn.CONCAT(13,"-",$A6, "-", "H"), TeamData!$D:$D,TeamData!G:G,""),
_xlfn.XLOOKUP(_xlfn.CONCAT(14,"-",$A6, "-", "H"), TeamData!$D:$D,TeamData!G:G,""),
_xlfn.XLOOKUP(_xlfn.CONCAT(15,"-",$A6, "-", "H"), TeamData!$D:$D,TeamData!G:G,""),
_xlfn.XLOOKUP(_xlfn.CONCAT(16,"-",$A6, "-", "H"), TeamData!$D:$D,TeamData!G:G,""),
_xlfn.XLOOKUP(_xlfn.CONCAT(17,"-",$A6, "-", "H"), TeamData!$D:$D,TeamData!G:G,""),
_xlfn.XLOOKUP(_xlfn.CONCAT(18,"-",$A6, "-", "H"), TeamData!$D:$D,TeamData!G:G,"")))</f>
        <v>1.1539999999999999</v>
      </c>
      <c r="F6" s="68">
        <f t="shared" si="6"/>
        <v>60.769230769230766</v>
      </c>
      <c r="G6" s="68">
        <f t="shared" si="7"/>
        <v>33.157894736842103</v>
      </c>
      <c r="H6" s="72">
        <f t="shared" si="8"/>
        <v>42.548136009832035</v>
      </c>
      <c r="I6" s="88" cm="1">
        <f t="array" ref="I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TeamData!$D:$D,TeamData!H:H,""),
_xlfn.XLOOKUP(_xlfn.CONCAT(1,"-",$A6, "-", "H"), TeamData!$D:$D,TeamData!H:H,""),
_xlfn.XLOOKUP(_xlfn.CONCAT(2,"-",$A6, "-", "H"), TeamData!$D:$D,TeamData!H:H,""),
_xlfn.XLOOKUP(_xlfn.CONCAT(3,"-",$A6, "-", "H"), TeamData!$D:$D,TeamData!H:H,""),
_xlfn.XLOOKUP(_xlfn.CONCAT(4,"-",$A6, "-", "H"), TeamData!$D:$D,TeamData!H:H,""),
_xlfn.XLOOKUP(_xlfn.CONCAT(5,"-",$A6, "-", "H"), TeamData!$D:$D,TeamData!H:H,""),
_xlfn.XLOOKUP(_xlfn.CONCAT(6,"-",$A6, "-", "H"), TeamData!$D:$D,TeamData!H:H,""),
_xlfn.XLOOKUP(_xlfn.CONCAT(7,"-",$A6, "-", "H"), TeamData!$D:$D,TeamData!H:H,""),
_xlfn.XLOOKUP(_xlfn.CONCAT(8,"-",$A6, "-", "H"), TeamData!$D:$D,TeamData!H:H,""),
_xlfn.XLOOKUP(_xlfn.CONCAT(9,"-",$A6, "-", "H"), TeamData!$D:$D,TeamData!H:H,""),
_xlfn.XLOOKUP(_xlfn.CONCAT(10,"-",$A6, "-", "H"), TeamData!$D:$D,TeamData!H:H,""),
_xlfn.XLOOKUP(_xlfn.CONCAT(11,"-",$A6, "-", "H"), TeamData!$D:$D,TeamData!H:H,""),
_xlfn.XLOOKUP(_xlfn.CONCAT(12,"-",$A6, "-", "H"), TeamData!$D:$D,TeamData!H:H,""),
_xlfn.XLOOKUP(_xlfn.CONCAT(13,"-",$A6, "-", "H"), TeamData!$D:$D,TeamData!H:H,""),
_xlfn.XLOOKUP(_xlfn.CONCAT(14,"-",$A6, "-", "H"), TeamData!$D:$D,TeamData!H:H,""),
_xlfn.XLOOKUP(_xlfn.CONCAT(15,"-",$A6, "-", "H"), TeamData!$D:$D,TeamData!H:H,""),
_xlfn.XLOOKUP(_xlfn.CONCAT(16,"-",$A6, "-", "H"), TeamData!$D:$D,TeamData!H:H,""),
_xlfn.XLOOKUP(_xlfn.CONCAT(17,"-",$A6, "-", "H"), TeamData!$D:$D,TeamData!H:H,""),
_xlfn.XLOOKUP(_xlfn.CONCAT(18,"-",$A6, "-", "H"), TeamData!$D:$D,TeamData!H:H,"")))</f>
        <v>2</v>
      </c>
      <c r="J6" s="88" cm="1">
        <f t="array" ref="J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TeamData!$D:$D,TeamData!I:I,""),
_xlfn.XLOOKUP(_xlfn.CONCAT(1,"-",$A6, "-", "H"), TeamData!$D:$D,TeamData!I:I,""),
_xlfn.XLOOKUP(_xlfn.CONCAT(2,"-",$A6, "-", "H"), TeamData!$D:$D,TeamData!I:I,""),
_xlfn.XLOOKUP(_xlfn.CONCAT(3,"-",$A6, "-", "H"), TeamData!$D:$D,TeamData!I:I,""),
_xlfn.XLOOKUP(_xlfn.CONCAT(4,"-",$A6, "-", "H"), TeamData!$D:$D,TeamData!I:I,""),
_xlfn.XLOOKUP(_xlfn.CONCAT(5,"-",$A6, "-", "H"), TeamData!$D:$D,TeamData!I:I,""),
_xlfn.XLOOKUP(_xlfn.CONCAT(6,"-",$A6, "-", "H"), TeamData!$D:$D,TeamData!I:I,""),
_xlfn.XLOOKUP(_xlfn.CONCAT(7,"-",$A6, "-", "H"), TeamData!$D:$D,TeamData!I:I,""),
_xlfn.XLOOKUP(_xlfn.CONCAT(8,"-",$A6, "-", "H"), TeamData!$D:$D,TeamData!I:I,""),
_xlfn.XLOOKUP(_xlfn.CONCAT(9,"-",$A6, "-", "H"), TeamData!$D:$D,TeamData!I:I,""),
_xlfn.XLOOKUP(_xlfn.CONCAT(10,"-",$A6, "-", "H"), TeamData!$D:$D,TeamData!I:I,""),
_xlfn.XLOOKUP(_xlfn.CONCAT(11,"-",$A6, "-", "H"), TeamData!$D:$D,TeamData!I:I,""),
_xlfn.XLOOKUP(_xlfn.CONCAT(12,"-",$A6, "-", "H"), TeamData!$D:$D,TeamData!I:I,""),
_xlfn.XLOOKUP(_xlfn.CONCAT(13,"-",$A6, "-", "H"), TeamData!$D:$D,TeamData!I:I,""),
_xlfn.XLOOKUP(_xlfn.CONCAT(14,"-",$A6, "-", "H"), TeamData!$D:$D,TeamData!I:I,""),
_xlfn.XLOOKUP(_xlfn.CONCAT(15,"-",$A6, "-", "H"), TeamData!$D:$D,TeamData!I:I,""),
_xlfn.XLOOKUP(_xlfn.CONCAT(16,"-",$A6, "-", "H"), TeamData!$D:$D,TeamData!I:I,""),
_xlfn.XLOOKUP(_xlfn.CONCAT(17,"-",$A6, "-", "H"), TeamData!$D:$D,TeamData!I:I,""),
_xlfn.XLOOKUP(_xlfn.CONCAT(18,"-",$A6, "-", "H"), TeamData!$D:$D,TeamData!I:I,"")))</f>
        <v>1.514</v>
      </c>
      <c r="K6" s="90" cm="1">
        <f t="array" ref="K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"H"), TeamData!$D:$D,TeamData!J:J,""),
_xlfn.XLOOKUP(_xlfn.CONCAT(1,"-",$A6, "-", "H"), TeamData!$D:$D,TeamData!J:J,""),
_xlfn.XLOOKUP(_xlfn.CONCAT(2,"-",$A6, "-", "H"), TeamData!$D:$D,TeamData!J:J,""),
_xlfn.XLOOKUP(_xlfn.CONCAT(3,"-",$A6, "-", "H"), TeamData!$D:$D,TeamData!J:J,""),
_xlfn.XLOOKUP(_xlfn.CONCAT(4,"-",$A6, "-", "H"), TeamData!$D:$D,TeamData!J:J,""),
_xlfn.XLOOKUP(_xlfn.CONCAT(5,"-",$A6, "-", "H"), TeamData!$D:$D,TeamData!J:J,""),
_xlfn.XLOOKUP(_xlfn.CONCAT(6,"-",$A6, "-", "H"), TeamData!$D:$D,TeamData!J:J,""),
_xlfn.XLOOKUP(_xlfn.CONCAT(7,"-",$A6, "-", "H"), TeamData!$D:$D,TeamData!J:J,""),
_xlfn.XLOOKUP(_xlfn.CONCAT(8,"-",$A6, "-", "H"), TeamData!$D:$D,TeamData!J:J,""),
_xlfn.XLOOKUP(_xlfn.CONCAT(9,"-",$A6, "-", "H"), TeamData!$D:$D,TeamData!J:J,""),
_xlfn.XLOOKUP(_xlfn.CONCAT(10,"-",$A6, "-", "H"), TeamData!$D:$D,TeamData!J:J,""),
_xlfn.XLOOKUP(_xlfn.CONCAT(11,"-",$A6, "-", "H"), TeamData!$D:$D,TeamData!J:J,""),
_xlfn.XLOOKUP(_xlfn.CONCAT(12,"-",$A6, "-", "H"), TeamData!$D:$D,TeamData!J:J,""),
_xlfn.XLOOKUP(_xlfn.CONCAT(13,"-",$A6, "-", "H"), TeamData!$D:$D,TeamData!J:J,""),
_xlfn.XLOOKUP(_xlfn.CONCAT(14,"-",$A6, "-", "H"), TeamData!$D:$D,TeamData!J:J,""),
_xlfn.XLOOKUP(_xlfn.CONCAT(15,"-",$A6, "-", "H"), TeamData!$D:$D,TeamData!J:J,""),
_xlfn.XLOOKUP(_xlfn.CONCAT(16,"-",$A6, "-", "H"), TeamData!$D:$D,TeamData!J:J,""),
_xlfn.XLOOKUP(_xlfn.CONCAT(17,"-",$A6, "-", "H"), TeamData!$D:$D,TeamData!J:J,""),
_xlfn.XLOOKUP(_xlfn.CONCAT(18,"-",$A6, "-", "H"), TeamData!$D:$D,TeamData!J:J,"")))</f>
        <v>0.29799999999999999</v>
      </c>
      <c r="L6" s="68">
        <f t="shared" si="9"/>
        <v>72</v>
      </c>
      <c r="M6" s="68">
        <f t="shared" si="10"/>
        <v>74.540481400437642</v>
      </c>
      <c r="N6" s="72">
        <f t="shared" ref="N6:N23" si="18">100*MIN($K$4:$K$23, $W$4:$W$23)/K6</f>
        <v>46.234153616703956</v>
      </c>
      <c r="O6" s="94" cm="1">
        <f t="array" ref="O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TeamData!$K:$K,TeamData!L:L,""),
_xlfn.XLOOKUP(_xlfn.CONCAT(1,"-",$A6, "-", "A"), TeamData!$K:$K,TeamData!L:L,""),
_xlfn.XLOOKUP(_xlfn.CONCAT(2,"-",$A6, "-", "A"), TeamData!$K:$K,TeamData!L:L,""),
_xlfn.XLOOKUP(_xlfn.CONCAT(3,"-",$A6, "-", "A"), TeamData!$K:$K,TeamData!L:L,""),
_xlfn.XLOOKUP(_xlfn.CONCAT(4,"-",$A6, "-", "A"), TeamData!$K:$K,TeamData!L:L,""),
_xlfn.XLOOKUP(_xlfn.CONCAT(5,"-",$A6, "-", "A"), TeamData!$K:$K,TeamData!L:L,""),
_xlfn.XLOOKUP(_xlfn.CONCAT(6,"-",$A6, "-", "A"), TeamData!$K:$K,TeamData!L:L,""),
_xlfn.XLOOKUP(_xlfn.CONCAT(7,"-",$A6, "-", "A"), TeamData!$K:$K,TeamData!L:L,""),
_xlfn.XLOOKUP(_xlfn.CONCAT(8,"-",$A6, "-", "A"), TeamData!$K:$K,TeamData!L:L,""),
_xlfn.XLOOKUP(_xlfn.CONCAT(9,"-",$A6, "-", "A"), TeamData!$K:$K,TeamData!L:L,""),
_xlfn.XLOOKUP(_xlfn.CONCAT(10,"-",$A6, "-", "A"), TeamData!$K:$K,TeamData!L:L,""),
_xlfn.XLOOKUP(_xlfn.CONCAT(11,"-",$A6, "-", "A"), TeamData!$K:$K,TeamData!L:L,""),
_xlfn.XLOOKUP(_xlfn.CONCAT(12,"-",$A6, "-", "A"), TeamData!$K:$K,TeamData!L:L,""),
_xlfn.XLOOKUP(_xlfn.CONCAT(13,"-",$A6, "-", "A"), TeamData!$K:$K,TeamData!L:L,""),
_xlfn.XLOOKUP(_xlfn.CONCAT(14,"-",$A6, "-", "A"), TeamData!$K:$K,TeamData!L:L,""),
_xlfn.XLOOKUP(_xlfn.CONCAT(15,"-",$A6, "-", "A"), TeamData!$K:$K,TeamData!L:L,""),
_xlfn.XLOOKUP(_xlfn.CONCAT(16,"-",$A6, "-", "A"), TeamData!$K:$K,TeamData!L:L,""),
_xlfn.XLOOKUP(_xlfn.CONCAT(17,"-",$A6, "-", "A"), TeamData!$K:$K,TeamData!L:L,""),
_xlfn.XLOOKUP(_xlfn.CONCAT(18,"-",$A6, "-", "A"), TeamData!$K:$K,TeamData!L:L,"")))</f>
        <v>7.333333333333333</v>
      </c>
      <c r="P6" s="94" cm="1">
        <f t="array" ref="P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TeamData!$K:$K,TeamData!M:M,""),
_xlfn.XLOOKUP(_xlfn.CONCAT(1,"-",$A6, "-", "A"), TeamData!$K:$K,TeamData!M:M,""),
_xlfn.XLOOKUP(_xlfn.CONCAT(2,"-",$A6, "-", "A"), TeamData!$K:$K,TeamData!M:M,""),
_xlfn.XLOOKUP(_xlfn.CONCAT(3,"-",$A6, "-", "A"), TeamData!$K:$K,TeamData!M:M,""),
_xlfn.XLOOKUP(_xlfn.CONCAT(4,"-",$A6, "-", "A"), TeamData!$K:$K,TeamData!M:M,""),
_xlfn.XLOOKUP(_xlfn.CONCAT(5,"-",$A6, "-", "A"), TeamData!$K:$K,TeamData!M:M,""),
_xlfn.XLOOKUP(_xlfn.CONCAT(6,"-",$A6, "-", "A"), TeamData!$K:$K,TeamData!M:M,""),
_xlfn.XLOOKUP(_xlfn.CONCAT(7,"-",$A6, "-", "A"), TeamData!$K:$K,TeamData!M:M,""),
_xlfn.XLOOKUP(_xlfn.CONCAT(8,"-",$A6, "-", "A"), TeamData!$K:$K,TeamData!M:M,""),
_xlfn.XLOOKUP(_xlfn.CONCAT(9,"-",$A6, "-", "A"), TeamData!$K:$K,TeamData!M:M,""),
_xlfn.XLOOKUP(_xlfn.CONCAT(10,"-",$A6, "-", "A"), TeamData!$K:$K,TeamData!M:M,""),
_xlfn.XLOOKUP(_xlfn.CONCAT(11,"-",$A6, "-", "A"), TeamData!$K:$K,TeamData!M:M,""),
_xlfn.XLOOKUP(_xlfn.CONCAT(12,"-",$A6, "-", "A"), TeamData!$K:$K,TeamData!M:M,""),
_xlfn.XLOOKUP(_xlfn.CONCAT(13,"-",$A6, "-", "A"), TeamData!$K:$K,TeamData!M:M,""),
_xlfn.XLOOKUP(_xlfn.CONCAT(14,"-",$A6, "-", "A"), TeamData!$K:$K,TeamData!M:M,""),
_xlfn.XLOOKUP(_xlfn.CONCAT(15,"-",$A6, "-", "A"), TeamData!$K:$K,TeamData!M:M,""),
_xlfn.XLOOKUP(_xlfn.CONCAT(16,"-",$A6, "-", "A"), TeamData!$K:$K,TeamData!M:M,""),
_xlfn.XLOOKUP(_xlfn.CONCAT(17,"-",$A6, "-", "A"), TeamData!$K:$K,TeamData!M:M,""),
_xlfn.XLOOKUP(_xlfn.CONCAT(18,"-",$A6, "-", "A"), TeamData!$K:$K,TeamData!M:M,"")))</f>
        <v>1.6666666666666667</v>
      </c>
      <c r="Q6" s="96" cm="1">
        <f t="array" ref="Q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TeamData!$K:$K,TeamData!N:N,""),
_xlfn.XLOOKUP(_xlfn.CONCAT(1,"-",$A6, "-", "A"), TeamData!$K:$K,TeamData!N:N,""),
_xlfn.XLOOKUP(_xlfn.CONCAT(2,"-",$A6, "-", "A"), TeamData!$K:$K,TeamData!N:N,""),
_xlfn.XLOOKUP(_xlfn.CONCAT(3,"-",$A6, "-", "A"), TeamData!$K:$K,TeamData!N:N,""),
_xlfn.XLOOKUP(_xlfn.CONCAT(4,"-",$A6, "-", "A"), TeamData!$K:$K,TeamData!N:N,""),
_xlfn.XLOOKUP(_xlfn.CONCAT(5,"-",$A6, "-", "A"), TeamData!$K:$K,TeamData!N:N,""),
_xlfn.XLOOKUP(_xlfn.CONCAT(6,"-",$A6, "-", "A"), TeamData!$K:$K,TeamData!N:N,""),
_xlfn.XLOOKUP(_xlfn.CONCAT(7,"-",$A6, "-", "A"), TeamData!$K:$K,TeamData!N:N,""),
_xlfn.XLOOKUP(_xlfn.CONCAT(8,"-",$A6, "-", "A"), TeamData!$K:$K,TeamData!N:N,""),
_xlfn.XLOOKUP(_xlfn.CONCAT(9,"-",$A6, "-", "A"), TeamData!$K:$K,TeamData!N:N,""),
_xlfn.XLOOKUP(_xlfn.CONCAT(10,"-",$A6, "-", "A"), TeamData!$K:$K,TeamData!N:N,""),
_xlfn.XLOOKUP(_xlfn.CONCAT(11,"-",$A6, "-", "A"), TeamData!$K:$K,TeamData!N:N,""),
_xlfn.XLOOKUP(_xlfn.CONCAT(12,"-",$A6, "-", "A"), TeamData!$K:$K,TeamData!N:N,""),
_xlfn.XLOOKUP(_xlfn.CONCAT(13,"-",$A6, "-", "A"), TeamData!$K:$K,TeamData!N:N,""),
_xlfn.XLOOKUP(_xlfn.CONCAT(14,"-",$A6, "-", "A"), TeamData!$K:$K,TeamData!N:N,""),
_xlfn.XLOOKUP(_xlfn.CONCAT(15,"-",$A6, "-", "A"), TeamData!$K:$K,TeamData!N:N,""),
_xlfn.XLOOKUP(_xlfn.CONCAT(16,"-",$A6, "-", "A"), TeamData!$K:$K,TeamData!N:N,""),
_xlfn.XLOOKUP(_xlfn.CONCAT(17,"-",$A6, "-", "A"), TeamData!$K:$K,TeamData!N:N,""),
_xlfn.XLOOKUP(_xlfn.CONCAT(18,"-",$A6, "-", "A"), TeamData!$K:$K,TeamData!N:N,"")))</f>
        <v>1.1977777777777776</v>
      </c>
      <c r="R6" s="70">
        <f t="shared" si="11"/>
        <v>56.410256410256402</v>
      </c>
      <c r="S6" s="70">
        <f t="shared" si="12"/>
        <v>39.473684210526322</v>
      </c>
      <c r="T6" s="73">
        <f t="shared" si="1"/>
        <v>44.162228594838176</v>
      </c>
      <c r="U6" s="94" cm="1">
        <f t="array" ref="U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TeamData!$K:$K,TeamData!O:O,""),
_xlfn.XLOOKUP(_xlfn.CONCAT(1,"-",$A6, "-", "A"), TeamData!$K:$K,TeamData!O:O,""),
_xlfn.XLOOKUP(_xlfn.CONCAT(2,"-",$A6, "-", "A"), TeamData!$K:$K,TeamData!O:O,""),
_xlfn.XLOOKUP(_xlfn.CONCAT(3,"-",$A6, "-", "A"), TeamData!$K:$K,TeamData!O:O,""),
_xlfn.XLOOKUP(_xlfn.CONCAT(4,"-",$A6, "-", "A"), TeamData!$K:$K,TeamData!O:O,""),
_xlfn.XLOOKUP(_xlfn.CONCAT(5,"-",$A6, "-", "A"), TeamData!$K:$K,TeamData!O:O,""),
_xlfn.XLOOKUP(_xlfn.CONCAT(6,"-",$A6, "-", "A"), TeamData!$K:$K,TeamData!O:O,""),
_xlfn.XLOOKUP(_xlfn.CONCAT(7,"-",$A6, "-", "A"), TeamData!$K:$K,TeamData!O:O,""),
_xlfn.XLOOKUP(_xlfn.CONCAT(8,"-",$A6, "-", "A"), TeamData!$K:$K,TeamData!O:O,""),
_xlfn.XLOOKUP(_xlfn.CONCAT(9,"-",$A6, "-", "A"), TeamData!$K:$K,TeamData!O:O,""),
_xlfn.XLOOKUP(_xlfn.CONCAT(10,"-",$A6, "-", "A"), TeamData!$K:$K,TeamData!O:O,""),
_xlfn.XLOOKUP(_xlfn.CONCAT(11,"-",$A6, "-", "A"), TeamData!$K:$K,TeamData!O:O,""),
_xlfn.XLOOKUP(_xlfn.CONCAT(12,"-",$A6, "-", "A"), TeamData!$K:$K,TeamData!O:O,""),
_xlfn.XLOOKUP(_xlfn.CONCAT(13,"-",$A6, "-", "A"), TeamData!$K:$K,TeamData!O:O,""),
_xlfn.XLOOKUP(_xlfn.CONCAT(14,"-",$A6, "-", "A"), TeamData!$K:$K,TeamData!O:O,""),
_xlfn.XLOOKUP(_xlfn.CONCAT(15,"-",$A6, "-", "A"), TeamData!$K:$K,TeamData!O:O,""),
_xlfn.XLOOKUP(_xlfn.CONCAT(16,"-",$A6, "-", "A"), TeamData!$K:$K,TeamData!O:O,""),
_xlfn.XLOOKUP(_xlfn.CONCAT(17,"-",$A6, "-", "A"), TeamData!$K:$K,TeamData!O:O,""),
_xlfn.XLOOKUP(_xlfn.CONCAT(18,"-",$A6, "-", "A"), TeamData!$K:$K,TeamData!O:O,"")))</f>
        <v>2</v>
      </c>
      <c r="V6" s="94" cm="1">
        <f t="array" ref="V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TeamData!$K:$K,TeamData!P:P,""),
_xlfn.XLOOKUP(_xlfn.CONCAT(1,"-",$A6, "-", "A"), TeamData!$K:$K,TeamData!P:P,""),
_xlfn.XLOOKUP(_xlfn.CONCAT(2,"-",$A6, "-", "A"), TeamData!$K:$K,TeamData!P:P,""),
_xlfn.XLOOKUP(_xlfn.CONCAT(3,"-",$A6, "-", "A"), TeamData!$K:$K,TeamData!P:P,""),
_xlfn.XLOOKUP(_xlfn.CONCAT(4,"-",$A6, "-", "A"), TeamData!$K:$K,TeamData!P:P,""),
_xlfn.XLOOKUP(_xlfn.CONCAT(5,"-",$A6, "-", "A"), TeamData!$K:$K,TeamData!P:P,""),
_xlfn.XLOOKUP(_xlfn.CONCAT(6,"-",$A6, "-", "A"), TeamData!$K:$K,TeamData!P:P,""),
_xlfn.XLOOKUP(_xlfn.CONCAT(7,"-",$A6, "-", "A"), TeamData!$K:$K,TeamData!P:P,""),
_xlfn.XLOOKUP(_xlfn.CONCAT(8,"-",$A6, "-", "A"), TeamData!$K:$K,TeamData!P:P,""),
_xlfn.XLOOKUP(_xlfn.CONCAT(9,"-",$A6, "-", "A"), TeamData!$K:$K,TeamData!P:P,""),
_xlfn.XLOOKUP(_xlfn.CONCAT(10,"-",$A6, "-", "A"), TeamData!$K:$K,TeamData!P:P,""),
_xlfn.XLOOKUP(_xlfn.CONCAT(11,"-",$A6, "-", "A"), TeamData!$K:$K,TeamData!P:P,""),
_xlfn.XLOOKUP(_xlfn.CONCAT(12,"-",$A6, "-", "A"), TeamData!$K:$K,TeamData!P:P,""),
_xlfn.XLOOKUP(_xlfn.CONCAT(13,"-",$A6, "-", "A"), TeamData!$K:$K,TeamData!P:P,""),
_xlfn.XLOOKUP(_xlfn.CONCAT(14,"-",$A6, "-", "A"), TeamData!$K:$K,TeamData!P:P,""),
_xlfn.XLOOKUP(_xlfn.CONCAT(15,"-",$A6, "-", "A"), TeamData!$K:$K,TeamData!P:P,""),
_xlfn.XLOOKUP(_xlfn.CONCAT(16,"-",$A6, "-", "A"), TeamData!$K:$K,TeamData!P:P,""),
_xlfn.XLOOKUP(_xlfn.CONCAT(17,"-",$A6, "-", "A"), TeamData!$K:$K,TeamData!P:P,""),
_xlfn.XLOOKUP(_xlfn.CONCAT(18,"-",$A6, "-", "A"), TeamData!$K:$K,TeamData!P:P,"")))</f>
        <v>1.3444444444444443</v>
      </c>
      <c r="W6" s="96" cm="1">
        <f t="array" ref="W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_xlfn.XLOOKUP(_xlfn.CONCAT(0,"-",$A6, "-", "A"), TeamData!$K:$K,TeamData!Q:Q,""),
_xlfn.XLOOKUP(_xlfn.CONCAT(1,"-",$A6, "-", "A"), TeamData!$K:$K,TeamData!Q:Q,""),
_xlfn.XLOOKUP(_xlfn.CONCAT(2,"-",$A6, "-", "A"), TeamData!$K:$K,TeamData!Q:Q,""),
_xlfn.XLOOKUP(_xlfn.CONCAT(3,"-",$A6, "-", "A"), TeamData!$K:$K,TeamData!Q:Q,""),
_xlfn.XLOOKUP(_xlfn.CONCAT(4,"-",$A6, "-", "A"), TeamData!$K:$K,TeamData!Q:Q,""),
_xlfn.XLOOKUP(_xlfn.CONCAT(5,"-",$A6, "-", "A"), TeamData!$K:$K,TeamData!Q:Q,""),
_xlfn.XLOOKUP(_xlfn.CONCAT(6,"-",$A6, "-", "A"), TeamData!$K:$K,TeamData!Q:Q,""),
_xlfn.XLOOKUP(_xlfn.CONCAT(7,"-",$A6, "-", "A"), TeamData!$K:$K,TeamData!Q:Q,""),
_xlfn.XLOOKUP(_xlfn.CONCAT(8,"-",$A6, "-", "A"), TeamData!$K:$K,TeamData!Q:Q,""),
_xlfn.XLOOKUP(_xlfn.CONCAT(9,"-",$A6, "-", "A"), TeamData!$K:$K,TeamData!Q:Q,""),
_xlfn.XLOOKUP(_xlfn.CONCAT(10,"-",$A6, "-", "A"), TeamData!$K:$K,TeamData!Q:Q,""),
_xlfn.XLOOKUP(_xlfn.CONCAT(11,"-",$A6, "-", "A"), TeamData!$K:$K,TeamData!Q:Q,""),
_xlfn.XLOOKUP(_xlfn.CONCAT(12,"-",$A6, "-", "A"), TeamData!$K:$K,TeamData!Q:Q,""),
_xlfn.XLOOKUP(_xlfn.CONCAT(13,"-",$A6, "-", "A"), TeamData!$K:$K,TeamData!Q:Q,""),
_xlfn.XLOOKUP(_xlfn.CONCAT(14,"-",$A6, "-", "A"), TeamData!$K:$K,TeamData!Q:Q,""),
_xlfn.XLOOKUP(_xlfn.CONCAT(15,"-",$A6, "-", "A"), TeamData!$K:$K,TeamData!Q:Q,""),
_xlfn.XLOOKUP(_xlfn.CONCAT(16,"-",$A6, "-", "A"), TeamData!$K:$K,TeamData!Q:Q,""),
_xlfn.XLOOKUP(_xlfn.CONCAT(17,"-",$A6, "-", "A"), TeamData!$K:$K,TeamData!Q:Q,""),
_xlfn.XLOOKUP(_xlfn.CONCAT(18,"-",$A6, "-", "A"), TeamData!$K:$K,TeamData!Q:Q,"")))</f>
        <v>0.28888888888888892</v>
      </c>
      <c r="X6" s="70">
        <f t="shared" si="13"/>
        <v>72</v>
      </c>
      <c r="Y6" s="70">
        <f t="shared" si="14"/>
        <v>66.192560175054695</v>
      </c>
      <c r="Z6" s="73">
        <f t="shared" si="15"/>
        <v>47.692307692307693</v>
      </c>
      <c r="AA6" s="68">
        <f t="shared" si="2"/>
        <v>42.548136009832035</v>
      </c>
      <c r="AB6" s="72">
        <f t="shared" si="3"/>
        <v>46.234153616703956</v>
      </c>
      <c r="AC6" s="70">
        <f t="shared" si="4"/>
        <v>44.162228594838176</v>
      </c>
      <c r="AD6" s="73">
        <f t="shared" si="16"/>
        <v>47.692307692307693</v>
      </c>
      <c r="AN6" s="23">
        <v>3</v>
      </c>
      <c r="AO6" s="24" t="str" cm="1">
        <f t="array" ref="AO6">IF(AND($AM$5=1, $AO5&lt;&gt;"Weighting"), "", IFERROR(_xlfn.IFS($AM$5-1=AN6,POWER($AM$3,1),
$AM$5-1=AN7,POWER($AM$3, 0),
$AM$5-1=AN8, POWER($AM$3, -1),
$AM$5-1=AN9, POWER($AM$3, -2),
$AM$5-1=AN10, POWER($AM$3, -3),
$AM$5-1=AN11, POWER($AM$3, -4),
$AM$5-1=AN12, POWER($AM$3,-5),
$AM$5-1=AN13, POWER($AM$3, -6),
$AM$5-1=AN14, POWER($AM$3, -7),
$AM$5-1=AN15, POWER($AM$3, -8),
$AM$5-1=AN16, POWER($AM$3, -9),
$AM$5-1=AN17, POWER($AM$3, -10),
$AM$5-1=AN18, POWER($AM$3, -11),
$AM$5-1=AN19, POWER($AM$3, -12),
$AM$5-1=AN20, POWER($AM$3, -13),
$AM$5-1=AN21, POWER($AM$3, -14),
$AM$5-1=AN22, POWER($AM$3, -15),
$AM$5-1=AN23, POWER($AM$3, -16),
$AM$5-1=AN24, POWER($AM$3, -17),
$AM$5-1=AN25, POWER($AM$3, -18),
$AM$5-1=AN26, POWER($AM$3, -19),
$AM$5-1=AN27, POWER($AM$3, -20),
$AM$5-1=AN28, POWER($AM$3, -21),
$AM$5-1=AN29, POWER($AM$3, -22),
$AM$5-1=AN30, POWER($AM$3, -23),
$AM$5-1=AN31, POWER($AM$3, -24),
$AM$5-1=AN32, POWER($AM$3, -25),
$AM$5-1=AN33, POWER($AM$3, -26),
$AM$5-1=AN34, POWER($AM$3, -27),
$AM$5-1=AN35, POWER($AM$3, -28),
$AM$5-1=AN36, POWER($AM$3, -29),
$AM$5-1=AN37, POWER($AM$3, -30),
$AM$5-1=AN38, POWER($AM$3, -31),
$AM$5-1=AN39, POWER($AM$3, -32),
$AM$5-1=AN40, POWER($AM$3, -33),
$AM$5-1=AN41, POWER($AM$3, -34),
$AM$5-1=AN42, POWER($AM$3, -35),
$AM$5-1=AN43, POWER($AM$3, -36)),""))</f>
        <v/>
      </c>
      <c r="AP6" s="25" t="str">
        <f t="shared" si="5"/>
        <v>0</v>
      </c>
      <c r="AQ6" s="26">
        <f>IF(AP6="","",SUM($AP$3:AP6)/SUM($AP$3:$AP$21))</f>
        <v>1</v>
      </c>
    </row>
    <row r="7" spans="1:43">
      <c r="A7" s="55">
        <v>4</v>
      </c>
      <c r="B7" s="31" t="s">
        <v>90</v>
      </c>
      <c r="C7" s="88" cm="1">
        <f t="array" ref="C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TeamData!$D:$D,TeamData!E:E,""),
_xlfn.XLOOKUP(_xlfn.CONCAT(1,"-",$A7, "-", "H"), TeamData!$D:$D,TeamData!E:E,""),
_xlfn.XLOOKUP(_xlfn.CONCAT(2,"-",$A7, "-", "H"), TeamData!$D:$D,TeamData!E:E,""),
_xlfn.XLOOKUP(_xlfn.CONCAT(3,"-",$A7, "-", "H"), TeamData!$D:$D,TeamData!E:E,""),
_xlfn.XLOOKUP(_xlfn.CONCAT(4,"-",$A7, "-", "H"), TeamData!$D:$D,TeamData!E:E,""),
_xlfn.XLOOKUP(_xlfn.CONCAT(5,"-",$A7, "-", "H"), TeamData!$D:$D,TeamData!E:E,""),
_xlfn.XLOOKUP(_xlfn.CONCAT(6,"-",$A7, "-", "H"), TeamData!$D:$D,TeamData!E:E,""),
_xlfn.XLOOKUP(_xlfn.CONCAT(7,"-",$A7, "-", "H"), TeamData!$D:$D,TeamData!E:E,""),
_xlfn.XLOOKUP(_xlfn.CONCAT(8,"-",$A7, "-", "H"), TeamData!$D:$D,TeamData!E:E,""),
_xlfn.XLOOKUP(_xlfn.CONCAT(9,"-",$A7, "-", "H"), TeamData!$D:$D,TeamData!E:E,""),
_xlfn.XLOOKUP(_xlfn.CONCAT(10,"-",$A7, "-", "H"), TeamData!$D:$D,TeamData!E:E,""),
_xlfn.XLOOKUP(_xlfn.CONCAT(11,"-",$A7, "-", "H"), TeamData!$D:$D,TeamData!E:E,""),
_xlfn.XLOOKUP(_xlfn.CONCAT(12,"-",$A7, "-", "H"), TeamData!$D:$D,TeamData!E:E,""),
_xlfn.XLOOKUP(_xlfn.CONCAT(13,"-",$A7, "-", "H"), TeamData!$D:$D,TeamData!E:E,""),
_xlfn.XLOOKUP(_xlfn.CONCAT(14,"-",$A7, "-", "H"), TeamData!$D:$D,TeamData!E:E,""),
_xlfn.XLOOKUP(_xlfn.CONCAT(15,"-",$A7, "-", "H"), TeamData!$D:$D,TeamData!E:E,""),
_xlfn.XLOOKUP(_xlfn.CONCAT(16,"-",$A7, "-", "H"), TeamData!$D:$D,TeamData!E:E,""),
_xlfn.XLOOKUP(_xlfn.CONCAT(17,"-",$A7, "-", "H"), TeamData!$D:$D,TeamData!E:E,""),
_xlfn.XLOOKUP(_xlfn.CONCAT(18,"-",$A7, "-", "H"), TeamData!$D:$D,TeamData!E:E,"")))</f>
        <v>8.1999999999999993</v>
      </c>
      <c r="D7" s="88" cm="1">
        <f t="array" ref="D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TeamData!$D:$D,TeamData!F:F,""),
_xlfn.XLOOKUP(_xlfn.CONCAT(1,"-",$A7, "-", "H"), TeamData!$D:$D,TeamData!F:F,""),
_xlfn.XLOOKUP(_xlfn.CONCAT(2,"-",$A7, "-", "H"), TeamData!$D:$D,TeamData!F:F,""),
_xlfn.XLOOKUP(_xlfn.CONCAT(3,"-",$A7, "-", "H"), TeamData!$D:$D,TeamData!F:F,""),
_xlfn.XLOOKUP(_xlfn.CONCAT(4,"-",$A7, "-", "H"), TeamData!$D:$D,TeamData!F:F,""),
_xlfn.XLOOKUP(_xlfn.CONCAT(5,"-",$A7, "-", "H"), TeamData!$D:$D,TeamData!F:F,""),
_xlfn.XLOOKUP(_xlfn.CONCAT(6,"-",$A7, "-", "H"), TeamData!$D:$D,TeamData!F:F,""),
_xlfn.XLOOKUP(_xlfn.CONCAT(7,"-",$A7, "-", "H"), TeamData!$D:$D,TeamData!F:F,""),
_xlfn.XLOOKUP(_xlfn.CONCAT(8,"-",$A7, "-", "H"), TeamData!$D:$D,TeamData!F:F,""),
_xlfn.XLOOKUP(_xlfn.CONCAT(9,"-",$A7, "-", "H"), TeamData!$D:$D,TeamData!F:F,""),
_xlfn.XLOOKUP(_xlfn.CONCAT(10,"-",$A7, "-", "H"), TeamData!$D:$D,TeamData!F:F,""),
_xlfn.XLOOKUP(_xlfn.CONCAT(11,"-",$A7, "-", "H"), TeamData!$D:$D,TeamData!F:F,""),
_xlfn.XLOOKUP(_xlfn.CONCAT(12,"-",$A7, "-", "H"), TeamData!$D:$D,TeamData!F:F,""),
_xlfn.XLOOKUP(_xlfn.CONCAT(13,"-",$A7, "-", "H"), TeamData!$D:$D,TeamData!F:F,""),
_xlfn.XLOOKUP(_xlfn.CONCAT(14,"-",$A7, "-", "H"), TeamData!$D:$D,TeamData!F:F,""),
_xlfn.XLOOKUP(_xlfn.CONCAT(15,"-",$A7, "-", "H"), TeamData!$D:$D,TeamData!F:F,""),
_xlfn.XLOOKUP(_xlfn.CONCAT(16,"-",$A7, "-", "H"), TeamData!$D:$D,TeamData!F:F,""),
_xlfn.XLOOKUP(_xlfn.CONCAT(17,"-",$A7, "-", "H"), TeamData!$D:$D,TeamData!F:F,""),
_xlfn.XLOOKUP(_xlfn.CONCAT(18,"-",$A7, "-", "H"), TeamData!$D:$D,TeamData!F:F,"")))</f>
        <v>3</v>
      </c>
      <c r="E7" s="90" cm="1">
        <f t="array" ref="E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TeamData!$D:$D,TeamData!G:G,""),
_xlfn.XLOOKUP(_xlfn.CONCAT(1,"-",$A7, "-", "H"), TeamData!$D:$D,TeamData!G:G,""),
_xlfn.XLOOKUP(_xlfn.CONCAT(2,"-",$A7, "-", "H"), TeamData!$D:$D,TeamData!G:G,""),
_xlfn.XLOOKUP(_xlfn.CONCAT(3,"-",$A7, "-", "H"), TeamData!$D:$D,TeamData!G:G,""),
_xlfn.XLOOKUP(_xlfn.CONCAT(4,"-",$A7, "-", "H"), TeamData!$D:$D,TeamData!G:G,""),
_xlfn.XLOOKUP(_xlfn.CONCAT(5,"-",$A7, "-", "H"), TeamData!$D:$D,TeamData!G:G,""),
_xlfn.XLOOKUP(_xlfn.CONCAT(6,"-",$A7, "-", "H"), TeamData!$D:$D,TeamData!G:G,""),
_xlfn.XLOOKUP(_xlfn.CONCAT(7,"-",$A7, "-", "H"), TeamData!$D:$D,TeamData!G:G,""),
_xlfn.XLOOKUP(_xlfn.CONCAT(8,"-",$A7, "-", "H"), TeamData!$D:$D,TeamData!G:G,""),
_xlfn.XLOOKUP(_xlfn.CONCAT(9,"-",$A7, "-", "H"), TeamData!$D:$D,TeamData!G:G,""),
_xlfn.XLOOKUP(_xlfn.CONCAT(10,"-",$A7, "-", "H"), TeamData!$D:$D,TeamData!G:G,""),
_xlfn.XLOOKUP(_xlfn.CONCAT(11,"-",$A7, "-", "H"), TeamData!$D:$D,TeamData!G:G,""),
_xlfn.XLOOKUP(_xlfn.CONCAT(12,"-",$A7, "-", "H"), TeamData!$D:$D,TeamData!G:G,""),
_xlfn.XLOOKUP(_xlfn.CONCAT(13,"-",$A7, "-", "H"), TeamData!$D:$D,TeamData!G:G,""),
_xlfn.XLOOKUP(_xlfn.CONCAT(14,"-",$A7, "-", "H"), TeamData!$D:$D,TeamData!G:G,""),
_xlfn.XLOOKUP(_xlfn.CONCAT(15,"-",$A7, "-", "H"), TeamData!$D:$D,TeamData!G:G,""),
_xlfn.XLOOKUP(_xlfn.CONCAT(16,"-",$A7, "-", "H"), TeamData!$D:$D,TeamData!G:G,""),
_xlfn.XLOOKUP(_xlfn.CONCAT(17,"-",$A7, "-", "H"), TeamData!$D:$D,TeamData!G:G,""),
_xlfn.XLOOKUP(_xlfn.CONCAT(18,"-",$A7, "-", "H"), TeamData!$D:$D,TeamData!G:G,"")))</f>
        <v>1.722</v>
      </c>
      <c r="F7" s="68">
        <f t="shared" si="6"/>
        <v>63.076923076923066</v>
      </c>
      <c r="G7" s="68">
        <f t="shared" si="7"/>
        <v>71.05263157894737</v>
      </c>
      <c r="H7" s="72">
        <f t="shared" si="8"/>
        <v>63.49037279803359</v>
      </c>
      <c r="I7" s="88" cm="1">
        <f t="array" ref="I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TeamData!$D:$D,TeamData!H:H,""),
_xlfn.XLOOKUP(_xlfn.CONCAT(1,"-",$A7, "-", "H"), TeamData!$D:$D,TeamData!H:H,""),
_xlfn.XLOOKUP(_xlfn.CONCAT(2,"-",$A7, "-", "H"), TeamData!$D:$D,TeamData!H:H,""),
_xlfn.XLOOKUP(_xlfn.CONCAT(3,"-",$A7, "-", "H"), TeamData!$D:$D,TeamData!H:H,""),
_xlfn.XLOOKUP(_xlfn.CONCAT(4,"-",$A7, "-", "H"), TeamData!$D:$D,TeamData!H:H,""),
_xlfn.XLOOKUP(_xlfn.CONCAT(5,"-",$A7, "-", "H"), TeamData!$D:$D,TeamData!H:H,""),
_xlfn.XLOOKUP(_xlfn.CONCAT(6,"-",$A7, "-", "H"), TeamData!$D:$D,TeamData!H:H,""),
_xlfn.XLOOKUP(_xlfn.CONCAT(7,"-",$A7, "-", "H"), TeamData!$D:$D,TeamData!H:H,""),
_xlfn.XLOOKUP(_xlfn.CONCAT(8,"-",$A7, "-", "H"), TeamData!$D:$D,TeamData!H:H,""),
_xlfn.XLOOKUP(_xlfn.CONCAT(9,"-",$A7, "-", "H"), TeamData!$D:$D,TeamData!H:H,""),
_xlfn.XLOOKUP(_xlfn.CONCAT(10,"-",$A7, "-", "H"), TeamData!$D:$D,TeamData!H:H,""),
_xlfn.XLOOKUP(_xlfn.CONCAT(11,"-",$A7, "-", "H"), TeamData!$D:$D,TeamData!H:H,""),
_xlfn.XLOOKUP(_xlfn.CONCAT(12,"-",$A7, "-", "H"), TeamData!$D:$D,TeamData!H:H,""),
_xlfn.XLOOKUP(_xlfn.CONCAT(13,"-",$A7, "-", "H"), TeamData!$D:$D,TeamData!H:H,""),
_xlfn.XLOOKUP(_xlfn.CONCAT(14,"-",$A7, "-", "H"), TeamData!$D:$D,TeamData!H:H,""),
_xlfn.XLOOKUP(_xlfn.CONCAT(15,"-",$A7, "-", "H"), TeamData!$D:$D,TeamData!H:H,""),
_xlfn.XLOOKUP(_xlfn.CONCAT(16,"-",$A7, "-", "H"), TeamData!$D:$D,TeamData!H:H,""),
_xlfn.XLOOKUP(_xlfn.CONCAT(17,"-",$A7, "-", "H"), TeamData!$D:$D,TeamData!H:H,""),
_xlfn.XLOOKUP(_xlfn.CONCAT(18,"-",$A7, "-", "H"), TeamData!$D:$D,TeamData!H:H,"")))</f>
        <v>2.4</v>
      </c>
      <c r="J7" s="88" cm="1">
        <f t="array" ref="J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TeamData!$D:$D,TeamData!I:I,""),
_xlfn.XLOOKUP(_xlfn.CONCAT(1,"-",$A7, "-", "H"), TeamData!$D:$D,TeamData!I:I,""),
_xlfn.XLOOKUP(_xlfn.CONCAT(2,"-",$A7, "-", "H"), TeamData!$D:$D,TeamData!I:I,""),
_xlfn.XLOOKUP(_xlfn.CONCAT(3,"-",$A7, "-", "H"), TeamData!$D:$D,TeamData!I:I,""),
_xlfn.XLOOKUP(_xlfn.CONCAT(4,"-",$A7, "-", "H"), TeamData!$D:$D,TeamData!I:I,""),
_xlfn.XLOOKUP(_xlfn.CONCAT(5,"-",$A7, "-", "H"), TeamData!$D:$D,TeamData!I:I,""),
_xlfn.XLOOKUP(_xlfn.CONCAT(6,"-",$A7, "-", "H"), TeamData!$D:$D,TeamData!I:I,""),
_xlfn.XLOOKUP(_xlfn.CONCAT(7,"-",$A7, "-", "H"), TeamData!$D:$D,TeamData!I:I,""),
_xlfn.XLOOKUP(_xlfn.CONCAT(8,"-",$A7, "-", "H"), TeamData!$D:$D,TeamData!I:I,""),
_xlfn.XLOOKUP(_xlfn.CONCAT(9,"-",$A7, "-", "H"), TeamData!$D:$D,TeamData!I:I,""),
_xlfn.XLOOKUP(_xlfn.CONCAT(10,"-",$A7, "-", "H"), TeamData!$D:$D,TeamData!I:I,""),
_xlfn.XLOOKUP(_xlfn.CONCAT(11,"-",$A7, "-", "H"), TeamData!$D:$D,TeamData!I:I,""),
_xlfn.XLOOKUP(_xlfn.CONCAT(12,"-",$A7, "-", "H"), TeamData!$D:$D,TeamData!I:I,""),
_xlfn.XLOOKUP(_xlfn.CONCAT(13,"-",$A7, "-", "H"), TeamData!$D:$D,TeamData!I:I,""),
_xlfn.XLOOKUP(_xlfn.CONCAT(14,"-",$A7, "-", "H"), TeamData!$D:$D,TeamData!I:I,""),
_xlfn.XLOOKUP(_xlfn.CONCAT(15,"-",$A7, "-", "H"), TeamData!$D:$D,TeamData!I:I,""),
_xlfn.XLOOKUP(_xlfn.CONCAT(16,"-",$A7, "-", "H"), TeamData!$D:$D,TeamData!I:I,""),
_xlfn.XLOOKUP(_xlfn.CONCAT(17,"-",$A7, "-", "H"), TeamData!$D:$D,TeamData!I:I,""),
_xlfn.XLOOKUP(_xlfn.CONCAT(18,"-",$A7, "-", "H"), TeamData!$D:$D,TeamData!I:I,"")))</f>
        <v>1.6039999999999999</v>
      </c>
      <c r="K7" s="90" cm="1">
        <f t="array" ref="K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"H"), TeamData!$D:$D,TeamData!J:J,""),
_xlfn.XLOOKUP(_xlfn.CONCAT(1,"-",$A7, "-", "H"), TeamData!$D:$D,TeamData!J:J,""),
_xlfn.XLOOKUP(_xlfn.CONCAT(2,"-",$A7, "-", "H"), TeamData!$D:$D,TeamData!J:J,""),
_xlfn.XLOOKUP(_xlfn.CONCAT(3,"-",$A7, "-", "H"), TeamData!$D:$D,TeamData!J:J,""),
_xlfn.XLOOKUP(_xlfn.CONCAT(4,"-",$A7, "-", "H"), TeamData!$D:$D,TeamData!J:J,""),
_xlfn.XLOOKUP(_xlfn.CONCAT(5,"-",$A7, "-", "H"), TeamData!$D:$D,TeamData!J:J,""),
_xlfn.XLOOKUP(_xlfn.CONCAT(6,"-",$A7, "-", "H"), TeamData!$D:$D,TeamData!J:J,""),
_xlfn.XLOOKUP(_xlfn.CONCAT(7,"-",$A7, "-", "H"), TeamData!$D:$D,TeamData!J:J,""),
_xlfn.XLOOKUP(_xlfn.CONCAT(8,"-",$A7, "-", "H"), TeamData!$D:$D,TeamData!J:J,""),
_xlfn.XLOOKUP(_xlfn.CONCAT(9,"-",$A7, "-", "H"), TeamData!$D:$D,TeamData!J:J,""),
_xlfn.XLOOKUP(_xlfn.CONCAT(10,"-",$A7, "-", "H"), TeamData!$D:$D,TeamData!J:J,""),
_xlfn.XLOOKUP(_xlfn.CONCAT(11,"-",$A7, "-", "H"), TeamData!$D:$D,TeamData!J:J,""),
_xlfn.XLOOKUP(_xlfn.CONCAT(12,"-",$A7, "-", "H"), TeamData!$D:$D,TeamData!J:J,""),
_xlfn.XLOOKUP(_xlfn.CONCAT(13,"-",$A7, "-", "H"), TeamData!$D:$D,TeamData!J:J,""),
_xlfn.XLOOKUP(_xlfn.CONCAT(14,"-",$A7, "-", "H"), TeamData!$D:$D,TeamData!J:J,""),
_xlfn.XLOOKUP(_xlfn.CONCAT(15,"-",$A7, "-", "H"), TeamData!$D:$D,TeamData!J:J,""),
_xlfn.XLOOKUP(_xlfn.CONCAT(16,"-",$A7, "-", "H"), TeamData!$D:$D,TeamData!J:J,""),
_xlfn.XLOOKUP(_xlfn.CONCAT(17,"-",$A7, "-", "H"), TeamData!$D:$D,TeamData!J:J,""),
_xlfn.XLOOKUP(_xlfn.CONCAT(18,"-",$A7, "-", "H"), TeamData!$D:$D,TeamData!J:J,"")))</f>
        <v>0.22000000000000003</v>
      </c>
      <c r="L7" s="68">
        <f t="shared" si="9"/>
        <v>86.4</v>
      </c>
      <c r="M7" s="68">
        <f t="shared" si="10"/>
        <v>78.971553610503278</v>
      </c>
      <c r="N7" s="72">
        <f t="shared" si="18"/>
        <v>62.626262626262623</v>
      </c>
      <c r="O7" s="94" cm="1">
        <f t="array" ref="O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TeamData!$K:$K,TeamData!L:L,""),
_xlfn.XLOOKUP(_xlfn.CONCAT(1,"-",$A7, "-", "A"), TeamData!$K:$K,TeamData!L:L,""),
_xlfn.XLOOKUP(_xlfn.CONCAT(2,"-",$A7, "-", "A"), TeamData!$K:$K,TeamData!L:L,""),
_xlfn.XLOOKUP(_xlfn.CONCAT(3,"-",$A7, "-", "A"), TeamData!$K:$K,TeamData!L:L,""),
_xlfn.XLOOKUP(_xlfn.CONCAT(4,"-",$A7, "-", "A"), TeamData!$K:$K,TeamData!L:L,""),
_xlfn.XLOOKUP(_xlfn.CONCAT(5,"-",$A7, "-", "A"), TeamData!$K:$K,TeamData!L:L,""),
_xlfn.XLOOKUP(_xlfn.CONCAT(6,"-",$A7, "-", "A"), TeamData!$K:$K,TeamData!L:L,""),
_xlfn.XLOOKUP(_xlfn.CONCAT(7,"-",$A7, "-", "A"), TeamData!$K:$K,TeamData!L:L,""),
_xlfn.XLOOKUP(_xlfn.CONCAT(8,"-",$A7, "-", "A"), TeamData!$K:$K,TeamData!L:L,""),
_xlfn.XLOOKUP(_xlfn.CONCAT(9,"-",$A7, "-", "A"), TeamData!$K:$K,TeamData!L:L,""),
_xlfn.XLOOKUP(_xlfn.CONCAT(10,"-",$A7, "-", "A"), TeamData!$K:$K,TeamData!L:L,""),
_xlfn.XLOOKUP(_xlfn.CONCAT(11,"-",$A7, "-", "A"), TeamData!$K:$K,TeamData!L:L,""),
_xlfn.XLOOKUP(_xlfn.CONCAT(12,"-",$A7, "-", "A"), TeamData!$K:$K,TeamData!L:L,""),
_xlfn.XLOOKUP(_xlfn.CONCAT(13,"-",$A7, "-", "A"), TeamData!$K:$K,TeamData!L:L,""),
_xlfn.XLOOKUP(_xlfn.CONCAT(14,"-",$A7, "-", "A"), TeamData!$K:$K,TeamData!L:L,""),
_xlfn.XLOOKUP(_xlfn.CONCAT(15,"-",$A7, "-", "A"), TeamData!$K:$K,TeamData!L:L,""),
_xlfn.XLOOKUP(_xlfn.CONCAT(16,"-",$A7, "-", "A"), TeamData!$K:$K,TeamData!L:L,""),
_xlfn.XLOOKUP(_xlfn.CONCAT(17,"-",$A7, "-", "A"), TeamData!$K:$K,TeamData!L:L,""),
_xlfn.XLOOKUP(_xlfn.CONCAT(18,"-",$A7, "-", "A"), TeamData!$K:$K,TeamData!L:L,"")))</f>
        <v>5.8888888888888893</v>
      </c>
      <c r="P7" s="94" cm="1">
        <f t="array" ref="P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TeamData!$K:$K,TeamData!M:M,""),
_xlfn.XLOOKUP(_xlfn.CONCAT(1,"-",$A7, "-", "A"), TeamData!$K:$K,TeamData!M:M,""),
_xlfn.XLOOKUP(_xlfn.CONCAT(2,"-",$A7, "-", "A"), TeamData!$K:$K,TeamData!M:M,""),
_xlfn.XLOOKUP(_xlfn.CONCAT(3,"-",$A7, "-", "A"), TeamData!$K:$K,TeamData!M:M,""),
_xlfn.XLOOKUP(_xlfn.CONCAT(4,"-",$A7, "-", "A"), TeamData!$K:$K,TeamData!M:M,""),
_xlfn.XLOOKUP(_xlfn.CONCAT(5,"-",$A7, "-", "A"), TeamData!$K:$K,TeamData!M:M,""),
_xlfn.XLOOKUP(_xlfn.CONCAT(6,"-",$A7, "-", "A"), TeamData!$K:$K,TeamData!M:M,""),
_xlfn.XLOOKUP(_xlfn.CONCAT(7,"-",$A7, "-", "A"), TeamData!$K:$K,TeamData!M:M,""),
_xlfn.XLOOKUP(_xlfn.CONCAT(8,"-",$A7, "-", "A"), TeamData!$K:$K,TeamData!M:M,""),
_xlfn.XLOOKUP(_xlfn.CONCAT(9,"-",$A7, "-", "A"), TeamData!$K:$K,TeamData!M:M,""),
_xlfn.XLOOKUP(_xlfn.CONCAT(10,"-",$A7, "-", "A"), TeamData!$K:$K,TeamData!M:M,""),
_xlfn.XLOOKUP(_xlfn.CONCAT(11,"-",$A7, "-", "A"), TeamData!$K:$K,TeamData!M:M,""),
_xlfn.XLOOKUP(_xlfn.CONCAT(12,"-",$A7, "-", "A"), TeamData!$K:$K,TeamData!M:M,""),
_xlfn.XLOOKUP(_xlfn.CONCAT(13,"-",$A7, "-", "A"), TeamData!$K:$K,TeamData!M:M,""),
_xlfn.XLOOKUP(_xlfn.CONCAT(14,"-",$A7, "-", "A"), TeamData!$K:$K,TeamData!M:M,""),
_xlfn.XLOOKUP(_xlfn.CONCAT(15,"-",$A7, "-", "A"), TeamData!$K:$K,TeamData!M:M,""),
_xlfn.XLOOKUP(_xlfn.CONCAT(16,"-",$A7, "-", "A"), TeamData!$K:$K,TeamData!M:M,""),
_xlfn.XLOOKUP(_xlfn.CONCAT(17,"-",$A7, "-", "A"), TeamData!$K:$K,TeamData!M:M,""),
_xlfn.XLOOKUP(_xlfn.CONCAT(18,"-",$A7, "-", "A"), TeamData!$K:$K,TeamData!M:M,"")))</f>
        <v>0.88888888888888884</v>
      </c>
      <c r="Q7" s="96" cm="1">
        <f t="array" ref="Q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TeamData!$K:$K,TeamData!N:N,""),
_xlfn.XLOOKUP(_xlfn.CONCAT(1,"-",$A7, "-", "A"), TeamData!$K:$K,TeamData!N:N,""),
_xlfn.XLOOKUP(_xlfn.CONCAT(2,"-",$A7, "-", "A"), TeamData!$K:$K,TeamData!N:N,""),
_xlfn.XLOOKUP(_xlfn.CONCAT(3,"-",$A7, "-", "A"), TeamData!$K:$K,TeamData!N:N,""),
_xlfn.XLOOKUP(_xlfn.CONCAT(4,"-",$A7, "-", "A"), TeamData!$K:$K,TeamData!N:N,""),
_xlfn.XLOOKUP(_xlfn.CONCAT(5,"-",$A7, "-", "A"), TeamData!$K:$K,TeamData!N:N,""),
_xlfn.XLOOKUP(_xlfn.CONCAT(6,"-",$A7, "-", "A"), TeamData!$K:$K,TeamData!N:N,""),
_xlfn.XLOOKUP(_xlfn.CONCAT(7,"-",$A7, "-", "A"), TeamData!$K:$K,TeamData!N:N,""),
_xlfn.XLOOKUP(_xlfn.CONCAT(8,"-",$A7, "-", "A"), TeamData!$K:$K,TeamData!N:N,""),
_xlfn.XLOOKUP(_xlfn.CONCAT(9,"-",$A7, "-", "A"), TeamData!$K:$K,TeamData!N:N,""),
_xlfn.XLOOKUP(_xlfn.CONCAT(10,"-",$A7, "-", "A"), TeamData!$K:$K,TeamData!N:N,""),
_xlfn.XLOOKUP(_xlfn.CONCAT(11,"-",$A7, "-", "A"), TeamData!$K:$K,TeamData!N:N,""),
_xlfn.XLOOKUP(_xlfn.CONCAT(12,"-",$A7, "-", "A"), TeamData!$K:$K,TeamData!N:N,""),
_xlfn.XLOOKUP(_xlfn.CONCAT(13,"-",$A7, "-", "A"), TeamData!$K:$K,TeamData!N:N,""),
_xlfn.XLOOKUP(_xlfn.CONCAT(14,"-",$A7, "-", "A"), TeamData!$K:$K,TeamData!N:N,""),
_xlfn.XLOOKUP(_xlfn.CONCAT(15,"-",$A7, "-", "A"), TeamData!$K:$K,TeamData!N:N,""),
_xlfn.XLOOKUP(_xlfn.CONCAT(16,"-",$A7, "-", "A"), TeamData!$K:$K,TeamData!N:N,""),
_xlfn.XLOOKUP(_xlfn.CONCAT(17,"-",$A7, "-", "A"), TeamData!$K:$K,TeamData!N:N,""),
_xlfn.XLOOKUP(_xlfn.CONCAT(18,"-",$A7, "-", "A"), TeamData!$K:$K,TeamData!N:N,"")))</f>
        <v>0.90888888888888886</v>
      </c>
      <c r="R7" s="70">
        <f t="shared" si="11"/>
        <v>45.299145299145302</v>
      </c>
      <c r="S7" s="70">
        <f t="shared" si="12"/>
        <v>21.052631578947366</v>
      </c>
      <c r="T7" s="73">
        <f t="shared" si="1"/>
        <v>33.510856206472759</v>
      </c>
      <c r="U7" s="94" cm="1">
        <f t="array" ref="U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TeamData!$K:$K,TeamData!O:O,""),
_xlfn.XLOOKUP(_xlfn.CONCAT(1,"-",$A7, "-", "A"), TeamData!$K:$K,TeamData!O:O,""),
_xlfn.XLOOKUP(_xlfn.CONCAT(2,"-",$A7, "-", "A"), TeamData!$K:$K,TeamData!O:O,""),
_xlfn.XLOOKUP(_xlfn.CONCAT(3,"-",$A7, "-", "A"), TeamData!$K:$K,TeamData!O:O,""),
_xlfn.XLOOKUP(_xlfn.CONCAT(4,"-",$A7, "-", "A"), TeamData!$K:$K,TeamData!O:O,""),
_xlfn.XLOOKUP(_xlfn.CONCAT(5,"-",$A7, "-", "A"), TeamData!$K:$K,TeamData!O:O,""),
_xlfn.XLOOKUP(_xlfn.CONCAT(6,"-",$A7, "-", "A"), TeamData!$K:$K,TeamData!O:O,""),
_xlfn.XLOOKUP(_xlfn.CONCAT(7,"-",$A7, "-", "A"), TeamData!$K:$K,TeamData!O:O,""),
_xlfn.XLOOKUP(_xlfn.CONCAT(8,"-",$A7, "-", "A"), TeamData!$K:$K,TeamData!O:O,""),
_xlfn.XLOOKUP(_xlfn.CONCAT(9,"-",$A7, "-", "A"), TeamData!$K:$K,TeamData!O:O,""),
_xlfn.XLOOKUP(_xlfn.CONCAT(10,"-",$A7, "-", "A"), TeamData!$K:$K,TeamData!O:O,""),
_xlfn.XLOOKUP(_xlfn.CONCAT(11,"-",$A7, "-", "A"), TeamData!$K:$K,TeamData!O:O,""),
_xlfn.XLOOKUP(_xlfn.CONCAT(12,"-",$A7, "-", "A"), TeamData!$K:$K,TeamData!O:O,""),
_xlfn.XLOOKUP(_xlfn.CONCAT(13,"-",$A7, "-", "A"), TeamData!$K:$K,TeamData!O:O,""),
_xlfn.XLOOKUP(_xlfn.CONCAT(14,"-",$A7, "-", "A"), TeamData!$K:$K,TeamData!O:O,""),
_xlfn.XLOOKUP(_xlfn.CONCAT(15,"-",$A7, "-", "A"), TeamData!$K:$K,TeamData!O:O,""),
_xlfn.XLOOKUP(_xlfn.CONCAT(16,"-",$A7, "-", "A"), TeamData!$K:$K,TeamData!O:O,""),
_xlfn.XLOOKUP(_xlfn.CONCAT(17,"-",$A7, "-", "A"), TeamData!$K:$K,TeamData!O:O,""),
_xlfn.XLOOKUP(_xlfn.CONCAT(18,"-",$A7, "-", "A"), TeamData!$K:$K,TeamData!O:O,"")))</f>
        <v>1.6666666666666667</v>
      </c>
      <c r="V7" s="94" cm="1">
        <f t="array" ref="V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TeamData!$K:$K,TeamData!P:P,""),
_xlfn.XLOOKUP(_xlfn.CONCAT(1,"-",$A7, "-", "A"), TeamData!$K:$K,TeamData!P:P,""),
_xlfn.XLOOKUP(_xlfn.CONCAT(2,"-",$A7, "-", "A"), TeamData!$K:$K,TeamData!P:P,""),
_xlfn.XLOOKUP(_xlfn.CONCAT(3,"-",$A7, "-", "A"), TeamData!$K:$K,TeamData!P:P,""),
_xlfn.XLOOKUP(_xlfn.CONCAT(4,"-",$A7, "-", "A"), TeamData!$K:$K,TeamData!P:P,""),
_xlfn.XLOOKUP(_xlfn.CONCAT(5,"-",$A7, "-", "A"), TeamData!$K:$K,TeamData!P:P,""),
_xlfn.XLOOKUP(_xlfn.CONCAT(6,"-",$A7, "-", "A"), TeamData!$K:$K,TeamData!P:P,""),
_xlfn.XLOOKUP(_xlfn.CONCAT(7,"-",$A7, "-", "A"), TeamData!$K:$K,TeamData!P:P,""),
_xlfn.XLOOKUP(_xlfn.CONCAT(8,"-",$A7, "-", "A"), TeamData!$K:$K,TeamData!P:P,""),
_xlfn.XLOOKUP(_xlfn.CONCAT(9,"-",$A7, "-", "A"), TeamData!$K:$K,TeamData!P:P,""),
_xlfn.XLOOKUP(_xlfn.CONCAT(10,"-",$A7, "-", "A"), TeamData!$K:$K,TeamData!P:P,""),
_xlfn.XLOOKUP(_xlfn.CONCAT(11,"-",$A7, "-", "A"), TeamData!$K:$K,TeamData!P:P,""),
_xlfn.XLOOKUP(_xlfn.CONCAT(12,"-",$A7, "-", "A"), TeamData!$K:$K,TeamData!P:P,""),
_xlfn.XLOOKUP(_xlfn.CONCAT(13,"-",$A7, "-", "A"), TeamData!$K:$K,TeamData!P:P,""),
_xlfn.XLOOKUP(_xlfn.CONCAT(14,"-",$A7, "-", "A"), TeamData!$K:$K,TeamData!P:P,""),
_xlfn.XLOOKUP(_xlfn.CONCAT(15,"-",$A7, "-", "A"), TeamData!$K:$K,TeamData!P:P,""),
_xlfn.XLOOKUP(_xlfn.CONCAT(16,"-",$A7, "-", "A"), TeamData!$K:$K,TeamData!P:P,""),
_xlfn.XLOOKUP(_xlfn.CONCAT(17,"-",$A7, "-", "A"), TeamData!$K:$K,TeamData!P:P,""),
_xlfn.XLOOKUP(_xlfn.CONCAT(18,"-",$A7, "-", "A"), TeamData!$K:$K,TeamData!P:P,"")))</f>
        <v>1.6822222222222223</v>
      </c>
      <c r="W7" s="96" cm="1">
        <f t="array" ref="W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_xlfn.XLOOKUP(_xlfn.CONCAT(0,"-",$A7, "-", "A"), TeamData!$K:$K,TeamData!Q:Q,""),
_xlfn.XLOOKUP(_xlfn.CONCAT(1,"-",$A7, "-", "A"), TeamData!$K:$K,TeamData!Q:Q,""),
_xlfn.XLOOKUP(_xlfn.CONCAT(2,"-",$A7, "-", "A"), TeamData!$K:$K,TeamData!Q:Q,""),
_xlfn.XLOOKUP(_xlfn.CONCAT(3,"-",$A7, "-", "A"), TeamData!$K:$K,TeamData!Q:Q,""),
_xlfn.XLOOKUP(_xlfn.CONCAT(4,"-",$A7, "-", "A"), TeamData!$K:$K,TeamData!Q:Q,""),
_xlfn.XLOOKUP(_xlfn.CONCAT(5,"-",$A7, "-", "A"), TeamData!$K:$K,TeamData!Q:Q,""),
_xlfn.XLOOKUP(_xlfn.CONCAT(6,"-",$A7, "-", "A"), TeamData!$K:$K,TeamData!Q:Q,""),
_xlfn.XLOOKUP(_xlfn.CONCAT(7,"-",$A7, "-", "A"), TeamData!$K:$K,TeamData!Q:Q,""),
_xlfn.XLOOKUP(_xlfn.CONCAT(8,"-",$A7, "-", "A"), TeamData!$K:$K,TeamData!Q:Q,""),
_xlfn.XLOOKUP(_xlfn.CONCAT(9,"-",$A7, "-", "A"), TeamData!$K:$K,TeamData!Q:Q,""),
_xlfn.XLOOKUP(_xlfn.CONCAT(10,"-",$A7, "-", "A"), TeamData!$K:$K,TeamData!Q:Q,""),
_xlfn.XLOOKUP(_xlfn.CONCAT(11,"-",$A7, "-", "A"), TeamData!$K:$K,TeamData!Q:Q,""),
_xlfn.XLOOKUP(_xlfn.CONCAT(12,"-",$A7, "-", "A"), TeamData!$K:$K,TeamData!Q:Q,""),
_xlfn.XLOOKUP(_xlfn.CONCAT(13,"-",$A7, "-", "A"), TeamData!$K:$K,TeamData!Q:Q,""),
_xlfn.XLOOKUP(_xlfn.CONCAT(14,"-",$A7, "-", "A"), TeamData!$K:$K,TeamData!Q:Q,""),
_xlfn.XLOOKUP(_xlfn.CONCAT(15,"-",$A7, "-", "A"), TeamData!$K:$K,TeamData!Q:Q,""),
_xlfn.XLOOKUP(_xlfn.CONCAT(16,"-",$A7, "-", "A"), TeamData!$K:$K,TeamData!Q:Q,""),
_xlfn.XLOOKUP(_xlfn.CONCAT(17,"-",$A7, "-", "A"), TeamData!$K:$K,TeamData!Q:Q,""),
_xlfn.XLOOKUP(_xlfn.CONCAT(18,"-",$A7, "-", "A"), TeamData!$K:$K,TeamData!Q:Q,"")))</f>
        <v>0.21666666666666667</v>
      </c>
      <c r="X7" s="70">
        <f t="shared" si="13"/>
        <v>60.000000000000007</v>
      </c>
      <c r="Y7" s="70">
        <f t="shared" si="14"/>
        <v>82.822757111597383</v>
      </c>
      <c r="Z7" s="73">
        <f t="shared" si="15"/>
        <v>63.589743589743591</v>
      </c>
      <c r="AA7" s="68">
        <f t="shared" si="2"/>
        <v>63.49037279803359</v>
      </c>
      <c r="AB7" s="72">
        <f t="shared" si="3"/>
        <v>62.626262626262623</v>
      </c>
      <c r="AC7" s="70">
        <f t="shared" si="4"/>
        <v>33.510856206472759</v>
      </c>
      <c r="AD7" s="73">
        <f t="shared" si="16"/>
        <v>63.589743589743591</v>
      </c>
      <c r="AN7" s="23">
        <v>4</v>
      </c>
      <c r="AO7" s="24" t="str" cm="1">
        <f t="array" ref="AO7">IF(AND($AM$5=1, $AO6&lt;&gt;"Weighting"), "", IFERROR(_xlfn.IFS($AM$5-1=AN7,POWER($AM$3,1),
$AM$5-1=AN8,POWER($AM$3, 0),
$AM$5-1=AN9, POWER($AM$3, -1),
$AM$5-1=AN10, POWER($AM$3, -2),
$AM$5-1=AN11, POWER($AM$3, -3),
$AM$5-1=AN12, POWER($AM$3, -4),
$AM$5-1=AN13, POWER($AM$3,-5),
$AM$5-1=AN14, POWER($AM$3, -6),
$AM$5-1=AN15, POWER($AM$3, -7),
$AM$5-1=AN16, POWER($AM$3, -8),
$AM$5-1=AN17, POWER($AM$3, -9),
$AM$5-1=AN18, POWER($AM$3, -10),
$AM$5-1=AN19, POWER($AM$3, -11),
$AM$5-1=AN20, POWER($AM$3, -12),
$AM$5-1=AN21, POWER($AM$3, -13),
$AM$5-1=AN22, POWER($AM$3, -14),
$AM$5-1=AN23, POWER($AM$3, -15),
$AM$5-1=AN24, POWER($AM$3, -16),
$AM$5-1=AN25, POWER($AM$3, -17),
$AM$5-1=AN26, POWER($AM$3, -18),
$AM$5-1=AN27, POWER($AM$3, -19),
$AM$5-1=AN28, POWER($AM$3, -20),
$AM$5-1=AN29, POWER($AM$3, -21),
$AM$5-1=AN30, POWER($AM$3, -22),
$AM$5-1=AN31, POWER($AM$3, -23),
$AM$5-1=AN32, POWER($AM$3, -24),
$AM$5-1=AN33, POWER($AM$3, -25),
$AM$5-1=AN34, POWER($AM$3, -26),
$AM$5-1=AN35, POWER($AM$3, -27),
$AM$5-1=AN36, POWER($AM$3, -28),
$AM$5-1=AN37, POWER($AM$3, -29),
$AM$5-1=AN38, POWER($AM$3, -30),
$AM$5-1=AN39, POWER($AM$3, -31),
$AM$5-1=AN40, POWER($AM$3, -32),
$AM$5-1=AN41, POWER($AM$3, -33),
$AM$5-1=AN42, POWER($AM$3, -34),
$AM$5-1=AN43, POWER($AM$3, -35),
$AM$5-1=AN44, POWER($AM$3, -36)),""))</f>
        <v/>
      </c>
      <c r="AP7" s="25" t="str">
        <f t="shared" si="5"/>
        <v>0</v>
      </c>
      <c r="AQ7" s="26">
        <f>IF(AP7="","",SUM($AP$3:AP7)/SUM($AP$3:$AP$21))</f>
        <v>1</v>
      </c>
    </row>
    <row r="8" spans="1:43">
      <c r="A8" s="55">
        <v>5</v>
      </c>
      <c r="B8" s="31" t="s">
        <v>81</v>
      </c>
      <c r="C8" s="88" cm="1">
        <f t="array" ref="C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TeamData!$D:$D,TeamData!E:E,""),
_xlfn.XLOOKUP(_xlfn.CONCAT(1,"-",$A8, "-", "H"), TeamData!$D:$D,TeamData!E:E,""),
_xlfn.XLOOKUP(_xlfn.CONCAT(2,"-",$A8, "-", "H"), TeamData!$D:$D,TeamData!E:E,""),
_xlfn.XLOOKUP(_xlfn.CONCAT(3,"-",$A8, "-", "H"), TeamData!$D:$D,TeamData!E:E,""),
_xlfn.XLOOKUP(_xlfn.CONCAT(4,"-",$A8, "-", "H"), TeamData!$D:$D,TeamData!E:E,""),
_xlfn.XLOOKUP(_xlfn.CONCAT(5,"-",$A8, "-", "H"), TeamData!$D:$D,TeamData!E:E,""),
_xlfn.XLOOKUP(_xlfn.CONCAT(6,"-",$A8, "-", "H"), TeamData!$D:$D,TeamData!E:E,""),
_xlfn.XLOOKUP(_xlfn.CONCAT(7,"-",$A8, "-", "H"), TeamData!$D:$D,TeamData!E:E,""),
_xlfn.XLOOKUP(_xlfn.CONCAT(8,"-",$A8, "-", "H"), TeamData!$D:$D,TeamData!E:E,""),
_xlfn.XLOOKUP(_xlfn.CONCAT(9,"-",$A8, "-", "H"), TeamData!$D:$D,TeamData!E:E,""),
_xlfn.XLOOKUP(_xlfn.CONCAT(10,"-",$A8, "-", "H"), TeamData!$D:$D,TeamData!E:E,""),
_xlfn.XLOOKUP(_xlfn.CONCAT(11,"-",$A8, "-", "H"), TeamData!$D:$D,TeamData!E:E,""),
_xlfn.XLOOKUP(_xlfn.CONCAT(12,"-",$A8, "-", "H"), TeamData!$D:$D,TeamData!E:E,""),
_xlfn.XLOOKUP(_xlfn.CONCAT(13,"-",$A8, "-", "H"), TeamData!$D:$D,TeamData!E:E,""),
_xlfn.XLOOKUP(_xlfn.CONCAT(14,"-",$A8, "-", "H"), TeamData!$D:$D,TeamData!E:E,""),
_xlfn.XLOOKUP(_xlfn.CONCAT(15,"-",$A8, "-", "H"), TeamData!$D:$D,TeamData!E:E,""),
_xlfn.XLOOKUP(_xlfn.CONCAT(16,"-",$A8, "-", "H"), TeamData!$D:$D,TeamData!E:E,""),
_xlfn.XLOOKUP(_xlfn.CONCAT(17,"-",$A8, "-", "H"), TeamData!$D:$D,TeamData!E:E,""),
_xlfn.XLOOKUP(_xlfn.CONCAT(18,"-",$A8, "-", "H"), TeamData!$D:$D,TeamData!E:E,"")))</f>
        <v>12</v>
      </c>
      <c r="D8" s="88" cm="1">
        <f t="array" ref="D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TeamData!$D:$D,TeamData!F:F,""),
_xlfn.XLOOKUP(_xlfn.CONCAT(1,"-",$A8, "-", "H"), TeamData!$D:$D,TeamData!F:F,""),
_xlfn.XLOOKUP(_xlfn.CONCAT(2,"-",$A8, "-", "H"), TeamData!$D:$D,TeamData!F:F,""),
_xlfn.XLOOKUP(_xlfn.CONCAT(3,"-",$A8, "-", "H"), TeamData!$D:$D,TeamData!F:F,""),
_xlfn.XLOOKUP(_xlfn.CONCAT(4,"-",$A8, "-", "H"), TeamData!$D:$D,TeamData!F:F,""),
_xlfn.XLOOKUP(_xlfn.CONCAT(5,"-",$A8, "-", "H"), TeamData!$D:$D,TeamData!F:F,""),
_xlfn.XLOOKUP(_xlfn.CONCAT(6,"-",$A8, "-", "H"), TeamData!$D:$D,TeamData!F:F,""),
_xlfn.XLOOKUP(_xlfn.CONCAT(7,"-",$A8, "-", "H"), TeamData!$D:$D,TeamData!F:F,""),
_xlfn.XLOOKUP(_xlfn.CONCAT(8,"-",$A8, "-", "H"), TeamData!$D:$D,TeamData!F:F,""),
_xlfn.XLOOKUP(_xlfn.CONCAT(9,"-",$A8, "-", "H"), TeamData!$D:$D,TeamData!F:F,""),
_xlfn.XLOOKUP(_xlfn.CONCAT(10,"-",$A8, "-", "H"), TeamData!$D:$D,TeamData!F:F,""),
_xlfn.XLOOKUP(_xlfn.CONCAT(11,"-",$A8, "-", "H"), TeamData!$D:$D,TeamData!F:F,""),
_xlfn.XLOOKUP(_xlfn.CONCAT(12,"-",$A8, "-", "H"), TeamData!$D:$D,TeamData!F:F,""),
_xlfn.XLOOKUP(_xlfn.CONCAT(13,"-",$A8, "-", "H"), TeamData!$D:$D,TeamData!F:F,""),
_xlfn.XLOOKUP(_xlfn.CONCAT(14,"-",$A8, "-", "H"), TeamData!$D:$D,TeamData!F:F,""),
_xlfn.XLOOKUP(_xlfn.CONCAT(15,"-",$A8, "-", "H"), TeamData!$D:$D,TeamData!F:F,""),
_xlfn.XLOOKUP(_xlfn.CONCAT(16,"-",$A8, "-", "H"), TeamData!$D:$D,TeamData!F:F,""),
_xlfn.XLOOKUP(_xlfn.CONCAT(17,"-",$A8, "-", "H"), TeamData!$D:$D,TeamData!F:F,""),
_xlfn.XLOOKUP(_xlfn.CONCAT(18,"-",$A8, "-", "H"), TeamData!$D:$D,TeamData!F:F,"")))</f>
        <v>3.3333333333333335</v>
      </c>
      <c r="E8" s="90" cm="1">
        <f t="array" ref="E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TeamData!$D:$D,TeamData!G:G,""),
_xlfn.XLOOKUP(_xlfn.CONCAT(1,"-",$A8, "-", "H"), TeamData!$D:$D,TeamData!G:G,""),
_xlfn.XLOOKUP(_xlfn.CONCAT(2,"-",$A8, "-", "H"), TeamData!$D:$D,TeamData!G:G,""),
_xlfn.XLOOKUP(_xlfn.CONCAT(3,"-",$A8, "-", "H"), TeamData!$D:$D,TeamData!G:G,""),
_xlfn.XLOOKUP(_xlfn.CONCAT(4,"-",$A8, "-", "H"), TeamData!$D:$D,TeamData!G:G,""),
_xlfn.XLOOKUP(_xlfn.CONCAT(5,"-",$A8, "-", "H"), TeamData!$D:$D,TeamData!G:G,""),
_xlfn.XLOOKUP(_xlfn.CONCAT(6,"-",$A8, "-", "H"), TeamData!$D:$D,TeamData!G:G,""),
_xlfn.XLOOKUP(_xlfn.CONCAT(7,"-",$A8, "-", "H"), TeamData!$D:$D,TeamData!G:G,""),
_xlfn.XLOOKUP(_xlfn.CONCAT(8,"-",$A8, "-", "H"), TeamData!$D:$D,TeamData!G:G,""),
_xlfn.XLOOKUP(_xlfn.CONCAT(9,"-",$A8, "-", "H"), TeamData!$D:$D,TeamData!G:G,""),
_xlfn.XLOOKUP(_xlfn.CONCAT(10,"-",$A8, "-", "H"), TeamData!$D:$D,TeamData!G:G,""),
_xlfn.XLOOKUP(_xlfn.CONCAT(11,"-",$A8, "-", "H"), TeamData!$D:$D,TeamData!G:G,""),
_xlfn.XLOOKUP(_xlfn.CONCAT(12,"-",$A8, "-", "H"), TeamData!$D:$D,TeamData!G:G,""),
_xlfn.XLOOKUP(_xlfn.CONCAT(13,"-",$A8, "-", "H"), TeamData!$D:$D,TeamData!G:G,""),
_xlfn.XLOOKUP(_xlfn.CONCAT(14,"-",$A8, "-", "H"), TeamData!$D:$D,TeamData!G:G,""),
_xlfn.XLOOKUP(_xlfn.CONCAT(15,"-",$A8, "-", "H"), TeamData!$D:$D,TeamData!G:G,""),
_xlfn.XLOOKUP(_xlfn.CONCAT(16,"-",$A8, "-", "H"), TeamData!$D:$D,TeamData!G:G,""),
_xlfn.XLOOKUP(_xlfn.CONCAT(17,"-",$A8, "-", "H"), TeamData!$D:$D,TeamData!G:G,""),
_xlfn.XLOOKUP(_xlfn.CONCAT(18,"-",$A8, "-", "H"), TeamData!$D:$D,TeamData!G:G,"")))</f>
        <v>2.4633333333333334</v>
      </c>
      <c r="F8" s="68">
        <f t="shared" si="6"/>
        <v>92.307692307692307</v>
      </c>
      <c r="G8" s="68">
        <f t="shared" si="7"/>
        <v>78.947368421052644</v>
      </c>
      <c r="H8" s="72">
        <f t="shared" si="8"/>
        <v>90.823433019254409</v>
      </c>
      <c r="I8" s="88" cm="1">
        <f t="array" ref="I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TeamData!$D:$D,TeamData!H:H,""),
_xlfn.XLOOKUP(_xlfn.CONCAT(1,"-",$A8, "-", "H"), TeamData!$D:$D,TeamData!H:H,""),
_xlfn.XLOOKUP(_xlfn.CONCAT(2,"-",$A8, "-", "H"), TeamData!$D:$D,TeamData!H:H,""),
_xlfn.XLOOKUP(_xlfn.CONCAT(3,"-",$A8, "-", "H"), TeamData!$D:$D,TeamData!H:H,""),
_xlfn.XLOOKUP(_xlfn.CONCAT(4,"-",$A8, "-", "H"), TeamData!$D:$D,TeamData!H:H,""),
_xlfn.XLOOKUP(_xlfn.CONCAT(5,"-",$A8, "-", "H"), TeamData!$D:$D,TeamData!H:H,""),
_xlfn.XLOOKUP(_xlfn.CONCAT(6,"-",$A8, "-", "H"), TeamData!$D:$D,TeamData!H:H,""),
_xlfn.XLOOKUP(_xlfn.CONCAT(7,"-",$A8, "-", "H"), TeamData!$D:$D,TeamData!H:H,""),
_xlfn.XLOOKUP(_xlfn.CONCAT(8,"-",$A8, "-", "H"), TeamData!$D:$D,TeamData!H:H,""),
_xlfn.XLOOKUP(_xlfn.CONCAT(9,"-",$A8, "-", "H"), TeamData!$D:$D,TeamData!H:H,""),
_xlfn.XLOOKUP(_xlfn.CONCAT(10,"-",$A8, "-", "H"), TeamData!$D:$D,TeamData!H:H,""),
_xlfn.XLOOKUP(_xlfn.CONCAT(11,"-",$A8, "-", "H"), TeamData!$D:$D,TeamData!H:H,""),
_xlfn.XLOOKUP(_xlfn.CONCAT(12,"-",$A8, "-", "H"), TeamData!$D:$D,TeamData!H:H,""),
_xlfn.XLOOKUP(_xlfn.CONCAT(13,"-",$A8, "-", "H"), TeamData!$D:$D,TeamData!H:H,""),
_xlfn.XLOOKUP(_xlfn.CONCAT(14,"-",$A8, "-", "H"), TeamData!$D:$D,TeamData!H:H,""),
_xlfn.XLOOKUP(_xlfn.CONCAT(15,"-",$A8, "-", "H"), TeamData!$D:$D,TeamData!H:H,""),
_xlfn.XLOOKUP(_xlfn.CONCAT(16,"-",$A8, "-", "H"), TeamData!$D:$D,TeamData!H:H,""),
_xlfn.XLOOKUP(_xlfn.CONCAT(17,"-",$A8, "-", "H"), TeamData!$D:$D,TeamData!H:H,""),
_xlfn.XLOOKUP(_xlfn.CONCAT(18,"-",$A8, "-", "H"), TeamData!$D:$D,TeamData!H:H,"")))</f>
        <v>0.66666666666666663</v>
      </c>
      <c r="J8" s="88" cm="1">
        <f t="array" ref="J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TeamData!$D:$D,TeamData!I:I,""),
_xlfn.XLOOKUP(_xlfn.CONCAT(1,"-",$A8, "-", "H"), TeamData!$D:$D,TeamData!I:I,""),
_xlfn.XLOOKUP(_xlfn.CONCAT(2,"-",$A8, "-", "H"), TeamData!$D:$D,TeamData!I:I,""),
_xlfn.XLOOKUP(_xlfn.CONCAT(3,"-",$A8, "-", "H"), TeamData!$D:$D,TeamData!I:I,""),
_xlfn.XLOOKUP(_xlfn.CONCAT(4,"-",$A8, "-", "H"), TeamData!$D:$D,TeamData!I:I,""),
_xlfn.XLOOKUP(_xlfn.CONCAT(5,"-",$A8, "-", "H"), TeamData!$D:$D,TeamData!I:I,""),
_xlfn.XLOOKUP(_xlfn.CONCAT(6,"-",$A8, "-", "H"), TeamData!$D:$D,TeamData!I:I,""),
_xlfn.XLOOKUP(_xlfn.CONCAT(7,"-",$A8, "-", "H"), TeamData!$D:$D,TeamData!I:I,""),
_xlfn.XLOOKUP(_xlfn.CONCAT(8,"-",$A8, "-", "H"), TeamData!$D:$D,TeamData!I:I,""),
_xlfn.XLOOKUP(_xlfn.CONCAT(9,"-",$A8, "-", "H"), TeamData!$D:$D,TeamData!I:I,""),
_xlfn.XLOOKUP(_xlfn.CONCAT(10,"-",$A8, "-", "H"), TeamData!$D:$D,TeamData!I:I,""),
_xlfn.XLOOKUP(_xlfn.CONCAT(11,"-",$A8, "-", "H"), TeamData!$D:$D,TeamData!I:I,""),
_xlfn.XLOOKUP(_xlfn.CONCAT(12,"-",$A8, "-", "H"), TeamData!$D:$D,TeamData!I:I,""),
_xlfn.XLOOKUP(_xlfn.CONCAT(13,"-",$A8, "-", "H"), TeamData!$D:$D,TeamData!I:I,""),
_xlfn.XLOOKUP(_xlfn.CONCAT(14,"-",$A8, "-", "H"), TeamData!$D:$D,TeamData!I:I,""),
_xlfn.XLOOKUP(_xlfn.CONCAT(15,"-",$A8, "-", "H"), TeamData!$D:$D,TeamData!I:I,""),
_xlfn.XLOOKUP(_xlfn.CONCAT(16,"-",$A8, "-", "H"), TeamData!$D:$D,TeamData!I:I,""),
_xlfn.XLOOKUP(_xlfn.CONCAT(17,"-",$A8, "-", "H"), TeamData!$D:$D,TeamData!I:I,""),
_xlfn.XLOOKUP(_xlfn.CONCAT(18,"-",$A8, "-", "H"), TeamData!$D:$D,TeamData!I:I,"")))</f>
        <v>0.59666666666666668</v>
      </c>
      <c r="K8" s="90" cm="1">
        <f t="array" ref="K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"H"), TeamData!$D:$D,TeamData!J:J,""),
_xlfn.XLOOKUP(_xlfn.CONCAT(1,"-",$A8, "-", "H"), TeamData!$D:$D,TeamData!J:J,""),
_xlfn.XLOOKUP(_xlfn.CONCAT(2,"-",$A8, "-", "H"), TeamData!$D:$D,TeamData!J:J,""),
_xlfn.XLOOKUP(_xlfn.CONCAT(3,"-",$A8, "-", "H"), TeamData!$D:$D,TeamData!J:J,""),
_xlfn.XLOOKUP(_xlfn.CONCAT(4,"-",$A8, "-", "H"), TeamData!$D:$D,TeamData!J:J,""),
_xlfn.XLOOKUP(_xlfn.CONCAT(5,"-",$A8, "-", "H"), TeamData!$D:$D,TeamData!J:J,""),
_xlfn.XLOOKUP(_xlfn.CONCAT(6,"-",$A8, "-", "H"), TeamData!$D:$D,TeamData!J:J,""),
_xlfn.XLOOKUP(_xlfn.CONCAT(7,"-",$A8, "-", "H"), TeamData!$D:$D,TeamData!J:J,""),
_xlfn.XLOOKUP(_xlfn.CONCAT(8,"-",$A8, "-", "H"), TeamData!$D:$D,TeamData!J:J,""),
_xlfn.XLOOKUP(_xlfn.CONCAT(9,"-",$A8, "-", "H"), TeamData!$D:$D,TeamData!J:J,""),
_xlfn.XLOOKUP(_xlfn.CONCAT(10,"-",$A8, "-", "H"), TeamData!$D:$D,TeamData!J:J,""),
_xlfn.XLOOKUP(_xlfn.CONCAT(11,"-",$A8, "-", "H"), TeamData!$D:$D,TeamData!J:J,""),
_xlfn.XLOOKUP(_xlfn.CONCAT(12,"-",$A8, "-", "H"), TeamData!$D:$D,TeamData!J:J,""),
_xlfn.XLOOKUP(_xlfn.CONCAT(13,"-",$A8, "-", "H"), TeamData!$D:$D,TeamData!J:J,""),
_xlfn.XLOOKUP(_xlfn.CONCAT(14,"-",$A8, "-", "H"), TeamData!$D:$D,TeamData!J:J,""),
_xlfn.XLOOKUP(_xlfn.CONCAT(15,"-",$A8, "-", "H"), TeamData!$D:$D,TeamData!J:J,""),
_xlfn.XLOOKUP(_xlfn.CONCAT(16,"-",$A8, "-", "H"), TeamData!$D:$D,TeamData!J:J,""),
_xlfn.XLOOKUP(_xlfn.CONCAT(17,"-",$A8, "-", "H"), TeamData!$D:$D,TeamData!J:J,""),
_xlfn.XLOOKUP(_xlfn.CONCAT(18,"-",$A8, "-", "H"), TeamData!$D:$D,TeamData!J:J,"")))</f>
        <v>0.55111111111111111</v>
      </c>
      <c r="L8" s="68">
        <f t="shared" si="9"/>
        <v>23.999999999999996</v>
      </c>
      <c r="M8" s="68">
        <f t="shared" si="10"/>
        <v>29.376367614879651</v>
      </c>
      <c r="N8" s="72">
        <f t="shared" si="18"/>
        <v>25</v>
      </c>
      <c r="O8" s="94" cm="1">
        <f t="array" ref="O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TeamData!$K:$K,TeamData!L:L,""),
_xlfn.XLOOKUP(_xlfn.CONCAT(1,"-",$A8, "-", "A"), TeamData!$K:$K,TeamData!L:L,""),
_xlfn.XLOOKUP(_xlfn.CONCAT(2,"-",$A8, "-", "A"), TeamData!$K:$K,TeamData!L:L,""),
_xlfn.XLOOKUP(_xlfn.CONCAT(3,"-",$A8, "-", "A"), TeamData!$K:$K,TeamData!L:L,""),
_xlfn.XLOOKUP(_xlfn.CONCAT(4,"-",$A8, "-", "A"), TeamData!$K:$K,TeamData!L:L,""),
_xlfn.XLOOKUP(_xlfn.CONCAT(5,"-",$A8, "-", "A"), TeamData!$K:$K,TeamData!L:L,""),
_xlfn.XLOOKUP(_xlfn.CONCAT(6,"-",$A8, "-", "A"), TeamData!$K:$K,TeamData!L:L,""),
_xlfn.XLOOKUP(_xlfn.CONCAT(7,"-",$A8, "-", "A"), TeamData!$K:$K,TeamData!L:L,""),
_xlfn.XLOOKUP(_xlfn.CONCAT(8,"-",$A8, "-", "A"), TeamData!$K:$K,TeamData!L:L,""),
_xlfn.XLOOKUP(_xlfn.CONCAT(9,"-",$A8, "-", "A"), TeamData!$K:$K,TeamData!L:L,""),
_xlfn.XLOOKUP(_xlfn.CONCAT(10,"-",$A8, "-", "A"), TeamData!$K:$K,TeamData!L:L,""),
_xlfn.XLOOKUP(_xlfn.CONCAT(11,"-",$A8, "-", "A"), TeamData!$K:$K,TeamData!L:L,""),
_xlfn.XLOOKUP(_xlfn.CONCAT(12,"-",$A8, "-", "A"), TeamData!$K:$K,TeamData!L:L,""),
_xlfn.XLOOKUP(_xlfn.CONCAT(13,"-",$A8, "-", "A"), TeamData!$K:$K,TeamData!L:L,""),
_xlfn.XLOOKUP(_xlfn.CONCAT(14,"-",$A8, "-", "A"), TeamData!$K:$K,TeamData!L:L,""),
_xlfn.XLOOKUP(_xlfn.CONCAT(15,"-",$A8, "-", "A"), TeamData!$K:$K,TeamData!L:L,""),
_xlfn.XLOOKUP(_xlfn.CONCAT(16,"-",$A8, "-", "A"), TeamData!$K:$K,TeamData!L:L,""),
_xlfn.XLOOKUP(_xlfn.CONCAT(17,"-",$A8, "-", "A"), TeamData!$K:$K,TeamData!L:L,""),
_xlfn.XLOOKUP(_xlfn.CONCAT(18,"-",$A8, "-", "A"), TeamData!$K:$K,TeamData!L:L,"")))</f>
        <v>9.9</v>
      </c>
      <c r="P8" s="94" cm="1">
        <f t="array" ref="P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TeamData!$K:$K,TeamData!M:M,""),
_xlfn.XLOOKUP(_xlfn.CONCAT(1,"-",$A8, "-", "A"), TeamData!$K:$K,TeamData!M:M,""),
_xlfn.XLOOKUP(_xlfn.CONCAT(2,"-",$A8, "-", "A"), TeamData!$K:$K,TeamData!M:M,""),
_xlfn.XLOOKUP(_xlfn.CONCAT(3,"-",$A8, "-", "A"), TeamData!$K:$K,TeamData!M:M,""),
_xlfn.XLOOKUP(_xlfn.CONCAT(4,"-",$A8, "-", "A"), TeamData!$K:$K,TeamData!M:M,""),
_xlfn.XLOOKUP(_xlfn.CONCAT(5,"-",$A8, "-", "A"), TeamData!$K:$K,TeamData!M:M,""),
_xlfn.XLOOKUP(_xlfn.CONCAT(6,"-",$A8, "-", "A"), TeamData!$K:$K,TeamData!M:M,""),
_xlfn.XLOOKUP(_xlfn.CONCAT(7,"-",$A8, "-", "A"), TeamData!$K:$K,TeamData!M:M,""),
_xlfn.XLOOKUP(_xlfn.CONCAT(8,"-",$A8, "-", "A"), TeamData!$K:$K,TeamData!M:M,""),
_xlfn.XLOOKUP(_xlfn.CONCAT(9,"-",$A8, "-", "A"), TeamData!$K:$K,TeamData!M:M,""),
_xlfn.XLOOKUP(_xlfn.CONCAT(10,"-",$A8, "-", "A"), TeamData!$K:$K,TeamData!M:M,""),
_xlfn.XLOOKUP(_xlfn.CONCAT(11,"-",$A8, "-", "A"), TeamData!$K:$K,TeamData!M:M,""),
_xlfn.XLOOKUP(_xlfn.CONCAT(12,"-",$A8, "-", "A"), TeamData!$K:$K,TeamData!M:M,""),
_xlfn.XLOOKUP(_xlfn.CONCAT(13,"-",$A8, "-", "A"), TeamData!$K:$K,TeamData!M:M,""),
_xlfn.XLOOKUP(_xlfn.CONCAT(14,"-",$A8, "-", "A"), TeamData!$K:$K,TeamData!M:M,""),
_xlfn.XLOOKUP(_xlfn.CONCAT(15,"-",$A8, "-", "A"), TeamData!$K:$K,TeamData!M:M,""),
_xlfn.XLOOKUP(_xlfn.CONCAT(16,"-",$A8, "-", "A"), TeamData!$K:$K,TeamData!M:M,""),
_xlfn.XLOOKUP(_xlfn.CONCAT(17,"-",$A8, "-", "A"), TeamData!$K:$K,TeamData!M:M,""),
_xlfn.XLOOKUP(_xlfn.CONCAT(18,"-",$A8, "-", "A"), TeamData!$K:$K,TeamData!M:M,"")))</f>
        <v>2.4</v>
      </c>
      <c r="Q8" s="96" cm="1">
        <f t="array" ref="Q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TeamData!$K:$K,TeamData!N:N,""),
_xlfn.XLOOKUP(_xlfn.CONCAT(1,"-",$A8, "-", "A"), TeamData!$K:$K,TeamData!N:N,""),
_xlfn.XLOOKUP(_xlfn.CONCAT(2,"-",$A8, "-", "A"), TeamData!$K:$K,TeamData!N:N,""),
_xlfn.XLOOKUP(_xlfn.CONCAT(3,"-",$A8, "-", "A"), TeamData!$K:$K,TeamData!N:N,""),
_xlfn.XLOOKUP(_xlfn.CONCAT(4,"-",$A8, "-", "A"), TeamData!$K:$K,TeamData!N:N,""),
_xlfn.XLOOKUP(_xlfn.CONCAT(5,"-",$A8, "-", "A"), TeamData!$K:$K,TeamData!N:N,""),
_xlfn.XLOOKUP(_xlfn.CONCAT(6,"-",$A8, "-", "A"), TeamData!$K:$K,TeamData!N:N,""),
_xlfn.XLOOKUP(_xlfn.CONCAT(7,"-",$A8, "-", "A"), TeamData!$K:$K,TeamData!N:N,""),
_xlfn.XLOOKUP(_xlfn.CONCAT(8,"-",$A8, "-", "A"), TeamData!$K:$K,TeamData!N:N,""),
_xlfn.XLOOKUP(_xlfn.CONCAT(9,"-",$A8, "-", "A"), TeamData!$K:$K,TeamData!N:N,""),
_xlfn.XLOOKUP(_xlfn.CONCAT(10,"-",$A8, "-", "A"), TeamData!$K:$K,TeamData!N:N,""),
_xlfn.XLOOKUP(_xlfn.CONCAT(11,"-",$A8, "-", "A"), TeamData!$K:$K,TeamData!N:N,""),
_xlfn.XLOOKUP(_xlfn.CONCAT(12,"-",$A8, "-", "A"), TeamData!$K:$K,TeamData!N:N,""),
_xlfn.XLOOKUP(_xlfn.CONCAT(13,"-",$A8, "-", "A"), TeamData!$K:$K,TeamData!N:N,""),
_xlfn.XLOOKUP(_xlfn.CONCAT(14,"-",$A8, "-", "A"), TeamData!$K:$K,TeamData!N:N,""),
_xlfn.XLOOKUP(_xlfn.CONCAT(15,"-",$A8, "-", "A"), TeamData!$K:$K,TeamData!N:N,""),
_xlfn.XLOOKUP(_xlfn.CONCAT(16,"-",$A8, "-", "A"), TeamData!$K:$K,TeamData!N:N,""),
_xlfn.XLOOKUP(_xlfn.CONCAT(17,"-",$A8, "-", "A"), TeamData!$K:$K,TeamData!N:N,""),
_xlfn.XLOOKUP(_xlfn.CONCAT(18,"-",$A8, "-", "A"), TeamData!$K:$K,TeamData!N:N,"")))</f>
        <v>1.718</v>
      </c>
      <c r="R8" s="70">
        <f t="shared" si="11"/>
        <v>76.15384615384616</v>
      </c>
      <c r="S8" s="70">
        <f t="shared" si="12"/>
        <v>56.84210526315789</v>
      </c>
      <c r="T8" s="73">
        <f t="shared" si="1"/>
        <v>63.342892257271615</v>
      </c>
      <c r="U8" s="94" cm="1">
        <f t="array" ref="U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TeamData!$K:$K,TeamData!O:O,""),
_xlfn.XLOOKUP(_xlfn.CONCAT(1,"-",$A8, "-", "A"), TeamData!$K:$K,TeamData!O:O,""),
_xlfn.XLOOKUP(_xlfn.CONCAT(2,"-",$A8, "-", "A"), TeamData!$K:$K,TeamData!O:O,""),
_xlfn.XLOOKUP(_xlfn.CONCAT(3,"-",$A8, "-", "A"), TeamData!$K:$K,TeamData!O:O,""),
_xlfn.XLOOKUP(_xlfn.CONCAT(4,"-",$A8, "-", "A"), TeamData!$K:$K,TeamData!O:O,""),
_xlfn.XLOOKUP(_xlfn.CONCAT(5,"-",$A8, "-", "A"), TeamData!$K:$K,TeamData!O:O,""),
_xlfn.XLOOKUP(_xlfn.CONCAT(6,"-",$A8, "-", "A"), TeamData!$K:$K,TeamData!O:O,""),
_xlfn.XLOOKUP(_xlfn.CONCAT(7,"-",$A8, "-", "A"), TeamData!$K:$K,TeamData!O:O,""),
_xlfn.XLOOKUP(_xlfn.CONCAT(8,"-",$A8, "-", "A"), TeamData!$K:$K,TeamData!O:O,""),
_xlfn.XLOOKUP(_xlfn.CONCAT(9,"-",$A8, "-", "A"), TeamData!$K:$K,TeamData!O:O,""),
_xlfn.XLOOKUP(_xlfn.CONCAT(10,"-",$A8, "-", "A"), TeamData!$K:$K,TeamData!O:O,""),
_xlfn.XLOOKUP(_xlfn.CONCAT(11,"-",$A8, "-", "A"), TeamData!$K:$K,TeamData!O:O,""),
_xlfn.XLOOKUP(_xlfn.CONCAT(12,"-",$A8, "-", "A"), TeamData!$K:$K,TeamData!O:O,""),
_xlfn.XLOOKUP(_xlfn.CONCAT(13,"-",$A8, "-", "A"), TeamData!$K:$K,TeamData!O:O,""),
_xlfn.XLOOKUP(_xlfn.CONCAT(14,"-",$A8, "-", "A"), TeamData!$K:$K,TeamData!O:O,""),
_xlfn.XLOOKUP(_xlfn.CONCAT(15,"-",$A8, "-", "A"), TeamData!$K:$K,TeamData!O:O,""),
_xlfn.XLOOKUP(_xlfn.CONCAT(16,"-",$A8, "-", "A"), TeamData!$K:$K,TeamData!O:O,""),
_xlfn.XLOOKUP(_xlfn.CONCAT(17,"-",$A8, "-", "A"), TeamData!$K:$K,TeamData!O:O,""),
_xlfn.XLOOKUP(_xlfn.CONCAT(18,"-",$A8, "-", "A"), TeamData!$K:$K,TeamData!O:O,"")))</f>
        <v>2.5</v>
      </c>
      <c r="V8" s="94" cm="1">
        <f t="array" ref="V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TeamData!$K:$K,TeamData!P:P,""),
_xlfn.XLOOKUP(_xlfn.CONCAT(1,"-",$A8, "-", "A"), TeamData!$K:$K,TeamData!P:P,""),
_xlfn.XLOOKUP(_xlfn.CONCAT(2,"-",$A8, "-", "A"), TeamData!$K:$K,TeamData!P:P,""),
_xlfn.XLOOKUP(_xlfn.CONCAT(3,"-",$A8, "-", "A"), TeamData!$K:$K,TeamData!P:P,""),
_xlfn.XLOOKUP(_xlfn.CONCAT(4,"-",$A8, "-", "A"), TeamData!$K:$K,TeamData!P:P,""),
_xlfn.XLOOKUP(_xlfn.CONCAT(5,"-",$A8, "-", "A"), TeamData!$K:$K,TeamData!P:P,""),
_xlfn.XLOOKUP(_xlfn.CONCAT(6,"-",$A8, "-", "A"), TeamData!$K:$K,TeamData!P:P,""),
_xlfn.XLOOKUP(_xlfn.CONCAT(7,"-",$A8, "-", "A"), TeamData!$K:$K,TeamData!P:P,""),
_xlfn.XLOOKUP(_xlfn.CONCAT(8,"-",$A8, "-", "A"), TeamData!$K:$K,TeamData!P:P,""),
_xlfn.XLOOKUP(_xlfn.CONCAT(9,"-",$A8, "-", "A"), TeamData!$K:$K,TeamData!P:P,""),
_xlfn.XLOOKUP(_xlfn.CONCAT(10,"-",$A8, "-", "A"), TeamData!$K:$K,TeamData!P:P,""),
_xlfn.XLOOKUP(_xlfn.CONCAT(11,"-",$A8, "-", "A"), TeamData!$K:$K,TeamData!P:P,""),
_xlfn.XLOOKUP(_xlfn.CONCAT(12,"-",$A8, "-", "A"), TeamData!$K:$K,TeamData!P:P,""),
_xlfn.XLOOKUP(_xlfn.CONCAT(13,"-",$A8, "-", "A"), TeamData!$K:$K,TeamData!P:P,""),
_xlfn.XLOOKUP(_xlfn.CONCAT(14,"-",$A8, "-", "A"), TeamData!$K:$K,TeamData!P:P,""),
_xlfn.XLOOKUP(_xlfn.CONCAT(15,"-",$A8, "-", "A"), TeamData!$K:$K,TeamData!P:P,""),
_xlfn.XLOOKUP(_xlfn.CONCAT(16,"-",$A8, "-", "A"), TeamData!$K:$K,TeamData!P:P,""),
_xlfn.XLOOKUP(_xlfn.CONCAT(17,"-",$A8, "-", "A"), TeamData!$K:$K,TeamData!P:P,""),
_xlfn.XLOOKUP(_xlfn.CONCAT(18,"-",$A8, "-", "A"), TeamData!$K:$K,TeamData!P:P,"")))</f>
        <v>1.534</v>
      </c>
      <c r="W8" s="96" cm="1">
        <f t="array" ref="W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_xlfn.XLOOKUP(_xlfn.CONCAT(0,"-",$A8, "-", "A"), TeamData!$K:$K,TeamData!Q:Q,""),
_xlfn.XLOOKUP(_xlfn.CONCAT(1,"-",$A8, "-", "A"), TeamData!$K:$K,TeamData!Q:Q,""),
_xlfn.XLOOKUP(_xlfn.CONCAT(2,"-",$A8, "-", "A"), TeamData!$K:$K,TeamData!Q:Q,""),
_xlfn.XLOOKUP(_xlfn.CONCAT(3,"-",$A8, "-", "A"), TeamData!$K:$K,TeamData!Q:Q,""),
_xlfn.XLOOKUP(_xlfn.CONCAT(4,"-",$A8, "-", "A"), TeamData!$K:$K,TeamData!Q:Q,""),
_xlfn.XLOOKUP(_xlfn.CONCAT(5,"-",$A8, "-", "A"), TeamData!$K:$K,TeamData!Q:Q,""),
_xlfn.XLOOKUP(_xlfn.CONCAT(6,"-",$A8, "-", "A"), TeamData!$K:$K,TeamData!Q:Q,""),
_xlfn.XLOOKUP(_xlfn.CONCAT(7,"-",$A8, "-", "A"), TeamData!$K:$K,TeamData!Q:Q,""),
_xlfn.XLOOKUP(_xlfn.CONCAT(8,"-",$A8, "-", "A"), TeamData!$K:$K,TeamData!Q:Q,""),
_xlfn.XLOOKUP(_xlfn.CONCAT(9,"-",$A8, "-", "A"), TeamData!$K:$K,TeamData!Q:Q,""),
_xlfn.XLOOKUP(_xlfn.CONCAT(10,"-",$A8, "-", "A"), TeamData!$K:$K,TeamData!Q:Q,""),
_xlfn.XLOOKUP(_xlfn.CONCAT(11,"-",$A8, "-", "A"), TeamData!$K:$K,TeamData!Q:Q,""),
_xlfn.XLOOKUP(_xlfn.CONCAT(12,"-",$A8, "-", "A"), TeamData!$K:$K,TeamData!Q:Q,""),
_xlfn.XLOOKUP(_xlfn.CONCAT(13,"-",$A8, "-", "A"), TeamData!$K:$K,TeamData!Q:Q,""),
_xlfn.XLOOKUP(_xlfn.CONCAT(14,"-",$A8, "-", "A"), TeamData!$K:$K,TeamData!Q:Q,""),
_xlfn.XLOOKUP(_xlfn.CONCAT(15,"-",$A8, "-", "A"), TeamData!$K:$K,TeamData!Q:Q,""),
_xlfn.XLOOKUP(_xlfn.CONCAT(16,"-",$A8, "-", "A"), TeamData!$K:$K,TeamData!Q:Q,""),
_xlfn.XLOOKUP(_xlfn.CONCAT(17,"-",$A8, "-", "A"), TeamData!$K:$K,TeamData!Q:Q,""),
_xlfn.XLOOKUP(_xlfn.CONCAT(18,"-",$A8, "-", "A"), TeamData!$K:$K,TeamData!Q:Q,"")))</f>
        <v>0.19700000000000001</v>
      </c>
      <c r="X8" s="70">
        <f t="shared" si="13"/>
        <v>90</v>
      </c>
      <c r="Y8" s="70">
        <f t="shared" si="14"/>
        <v>75.525164113785564</v>
      </c>
      <c r="Z8" s="73">
        <f t="shared" si="15"/>
        <v>69.937958262831359</v>
      </c>
      <c r="AA8" s="68">
        <f t="shared" si="2"/>
        <v>90.823433019254409</v>
      </c>
      <c r="AB8" s="72">
        <f t="shared" si="3"/>
        <v>25</v>
      </c>
      <c r="AC8" s="70">
        <f t="shared" si="4"/>
        <v>63.342892257271615</v>
      </c>
      <c r="AD8" s="73">
        <f t="shared" si="16"/>
        <v>69.937958262831359</v>
      </c>
      <c r="AN8" s="23">
        <v>5</v>
      </c>
      <c r="AO8" s="24" t="str" cm="1">
        <f t="array" ref="AO8">IF(AND($AM$5=1, $AO7&lt;&gt;"Weighting"), "", IFERROR(_xlfn.IFS($AM$5-1=AN8,POWER($AM$3,1),
$AM$5-1=AN9,POWER($AM$3, 0),
$AM$5-1=AN10, POWER($AM$3, -1),
$AM$5-1=AN11, POWER($AM$3, -2),
$AM$5-1=AN12, POWER($AM$3, -3),
$AM$5-1=AN13, POWER($AM$3, -4),
$AM$5-1=AN14, POWER($AM$3,-5),
$AM$5-1=AN15, POWER($AM$3, -6),
$AM$5-1=AN16, POWER($AM$3, -7),
$AM$5-1=AN17, POWER($AM$3, -8),
$AM$5-1=AN18, POWER($AM$3, -9),
$AM$5-1=AN19, POWER($AM$3, -10),
$AM$5-1=AN20, POWER($AM$3, -11),
$AM$5-1=AN21, POWER($AM$3, -12),
$AM$5-1=AN22, POWER($AM$3, -13),
$AM$5-1=AN23, POWER($AM$3, -14),
$AM$5-1=AN24, POWER($AM$3, -15),
$AM$5-1=AN25, POWER($AM$3, -16),
$AM$5-1=AN26, POWER($AM$3, -17),
$AM$5-1=AN27, POWER($AM$3, -18),
$AM$5-1=AN28, POWER($AM$3, -19),
$AM$5-1=AN29, POWER($AM$3, -20),
$AM$5-1=AN30, POWER($AM$3, -21),
$AM$5-1=AN31, POWER($AM$3, -22),
$AM$5-1=AN32, POWER($AM$3, -23),
$AM$5-1=AN33, POWER($AM$3, -24),
$AM$5-1=AN34, POWER($AM$3, -25),
$AM$5-1=AN35, POWER($AM$3, -26),
$AM$5-1=AN36, POWER($AM$3, -27),
$AM$5-1=AN37, POWER($AM$3, -28),
$AM$5-1=AN38, POWER($AM$3, -29),
$AM$5-1=AN39, POWER($AM$3, -30),
$AM$5-1=AN40, POWER($AM$3, -31),
$AM$5-1=AN41, POWER($AM$3, -32),
$AM$5-1=AN42, POWER($AM$3, -33),
$AM$5-1=AN43, POWER($AM$3, -34),
$AM$5-1=AN44, POWER($AM$3, -35),
$AM$5-1=AN45, POWER($AM$3, -36)),""))</f>
        <v/>
      </c>
      <c r="AP8" s="25" t="str">
        <f t="shared" si="5"/>
        <v>0</v>
      </c>
      <c r="AQ8" s="26">
        <f>IF(AP8="","",SUM($AP$3:AP8)/SUM($AP$3:$AP$21))</f>
        <v>1</v>
      </c>
    </row>
    <row r="9" spans="1:43">
      <c r="A9" s="55">
        <v>6</v>
      </c>
      <c r="B9" s="31" t="s">
        <v>99</v>
      </c>
      <c r="C9" s="88" cm="1">
        <f t="array" ref="C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TeamData!$D:$D,TeamData!E:E,""),
_xlfn.XLOOKUP(_xlfn.CONCAT(1,"-",$A9, "-", "H"), TeamData!$D:$D,TeamData!E:E,""),
_xlfn.XLOOKUP(_xlfn.CONCAT(2,"-",$A9, "-", "H"), TeamData!$D:$D,TeamData!E:E,""),
_xlfn.XLOOKUP(_xlfn.CONCAT(3,"-",$A9, "-", "H"), TeamData!$D:$D,TeamData!E:E,""),
_xlfn.XLOOKUP(_xlfn.CONCAT(4,"-",$A9, "-", "H"), TeamData!$D:$D,TeamData!E:E,""),
_xlfn.XLOOKUP(_xlfn.CONCAT(5,"-",$A9, "-", "H"), TeamData!$D:$D,TeamData!E:E,""),
_xlfn.XLOOKUP(_xlfn.CONCAT(6,"-",$A9, "-", "H"), TeamData!$D:$D,TeamData!E:E,""),
_xlfn.XLOOKUP(_xlfn.CONCAT(7,"-",$A9, "-", "H"), TeamData!$D:$D,TeamData!E:E,""),
_xlfn.XLOOKUP(_xlfn.CONCAT(8,"-",$A9, "-", "H"), TeamData!$D:$D,TeamData!E:E,""),
_xlfn.XLOOKUP(_xlfn.CONCAT(9,"-",$A9, "-", "H"), TeamData!$D:$D,TeamData!E:E,""),
_xlfn.XLOOKUP(_xlfn.CONCAT(10,"-",$A9, "-", "H"), TeamData!$D:$D,TeamData!E:E,""),
_xlfn.XLOOKUP(_xlfn.CONCAT(11,"-",$A9, "-", "H"), TeamData!$D:$D,TeamData!E:E,""),
_xlfn.XLOOKUP(_xlfn.CONCAT(12,"-",$A9, "-", "H"), TeamData!$D:$D,TeamData!E:E,""),
_xlfn.XLOOKUP(_xlfn.CONCAT(13,"-",$A9, "-", "H"), TeamData!$D:$D,TeamData!E:E,""),
_xlfn.XLOOKUP(_xlfn.CONCAT(14,"-",$A9, "-", "H"), TeamData!$D:$D,TeamData!E:E,""),
_xlfn.XLOOKUP(_xlfn.CONCAT(15,"-",$A9, "-", "H"), TeamData!$D:$D,TeamData!E:E,""),
_xlfn.XLOOKUP(_xlfn.CONCAT(16,"-",$A9, "-", "H"), TeamData!$D:$D,TeamData!E:E,""),
_xlfn.XLOOKUP(_xlfn.CONCAT(17,"-",$A9, "-", "H"), TeamData!$D:$D,TeamData!E:E,""),
_xlfn.XLOOKUP(_xlfn.CONCAT(18,"-",$A9, "-", "H"), TeamData!$D:$D,TeamData!E:E,"")))</f>
        <v>8</v>
      </c>
      <c r="D9" s="88" cm="1">
        <f t="array" ref="D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TeamData!$D:$D,TeamData!F:F,""),
_xlfn.XLOOKUP(_xlfn.CONCAT(1,"-",$A9, "-", "H"), TeamData!$D:$D,TeamData!F:F,""),
_xlfn.XLOOKUP(_xlfn.CONCAT(2,"-",$A9, "-", "H"), TeamData!$D:$D,TeamData!F:F,""),
_xlfn.XLOOKUP(_xlfn.CONCAT(3,"-",$A9, "-", "H"), TeamData!$D:$D,TeamData!F:F,""),
_xlfn.XLOOKUP(_xlfn.CONCAT(4,"-",$A9, "-", "H"), TeamData!$D:$D,TeamData!F:F,""),
_xlfn.XLOOKUP(_xlfn.CONCAT(5,"-",$A9, "-", "H"), TeamData!$D:$D,TeamData!F:F,""),
_xlfn.XLOOKUP(_xlfn.CONCAT(6,"-",$A9, "-", "H"), TeamData!$D:$D,TeamData!F:F,""),
_xlfn.XLOOKUP(_xlfn.CONCAT(7,"-",$A9, "-", "H"), TeamData!$D:$D,TeamData!F:F,""),
_xlfn.XLOOKUP(_xlfn.CONCAT(8,"-",$A9, "-", "H"), TeamData!$D:$D,TeamData!F:F,""),
_xlfn.XLOOKUP(_xlfn.CONCAT(9,"-",$A9, "-", "H"), TeamData!$D:$D,TeamData!F:F,""),
_xlfn.XLOOKUP(_xlfn.CONCAT(10,"-",$A9, "-", "H"), TeamData!$D:$D,TeamData!F:F,""),
_xlfn.XLOOKUP(_xlfn.CONCAT(11,"-",$A9, "-", "H"), TeamData!$D:$D,TeamData!F:F,""),
_xlfn.XLOOKUP(_xlfn.CONCAT(12,"-",$A9, "-", "H"), TeamData!$D:$D,TeamData!F:F,""),
_xlfn.XLOOKUP(_xlfn.CONCAT(13,"-",$A9, "-", "H"), TeamData!$D:$D,TeamData!F:F,""),
_xlfn.XLOOKUP(_xlfn.CONCAT(14,"-",$A9, "-", "H"), TeamData!$D:$D,TeamData!F:F,""),
_xlfn.XLOOKUP(_xlfn.CONCAT(15,"-",$A9, "-", "H"), TeamData!$D:$D,TeamData!F:F,""),
_xlfn.XLOOKUP(_xlfn.CONCAT(16,"-",$A9, "-", "H"), TeamData!$D:$D,TeamData!F:F,""),
_xlfn.XLOOKUP(_xlfn.CONCAT(17,"-",$A9, "-", "H"), TeamData!$D:$D,TeamData!F:F,""),
_xlfn.XLOOKUP(_xlfn.CONCAT(18,"-",$A9, "-", "H"), TeamData!$D:$D,TeamData!F:F,"")))</f>
        <v>1</v>
      </c>
      <c r="E9" s="90" cm="1">
        <f t="array" ref="E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TeamData!$D:$D,TeamData!G:G,""),
_xlfn.XLOOKUP(_xlfn.CONCAT(1,"-",$A9, "-", "H"), TeamData!$D:$D,TeamData!G:G,""),
_xlfn.XLOOKUP(_xlfn.CONCAT(2,"-",$A9, "-", "H"), TeamData!$D:$D,TeamData!G:G,""),
_xlfn.XLOOKUP(_xlfn.CONCAT(3,"-",$A9, "-", "H"), TeamData!$D:$D,TeamData!G:G,""),
_xlfn.XLOOKUP(_xlfn.CONCAT(4,"-",$A9, "-", "H"), TeamData!$D:$D,TeamData!G:G,""),
_xlfn.XLOOKUP(_xlfn.CONCAT(5,"-",$A9, "-", "H"), TeamData!$D:$D,TeamData!G:G,""),
_xlfn.XLOOKUP(_xlfn.CONCAT(6,"-",$A9, "-", "H"), TeamData!$D:$D,TeamData!G:G,""),
_xlfn.XLOOKUP(_xlfn.CONCAT(7,"-",$A9, "-", "H"), TeamData!$D:$D,TeamData!G:G,""),
_xlfn.XLOOKUP(_xlfn.CONCAT(8,"-",$A9, "-", "H"), TeamData!$D:$D,TeamData!G:G,""),
_xlfn.XLOOKUP(_xlfn.CONCAT(9,"-",$A9, "-", "H"), TeamData!$D:$D,TeamData!G:G,""),
_xlfn.XLOOKUP(_xlfn.CONCAT(10,"-",$A9, "-", "H"), TeamData!$D:$D,TeamData!G:G,""),
_xlfn.XLOOKUP(_xlfn.CONCAT(11,"-",$A9, "-", "H"), TeamData!$D:$D,TeamData!G:G,""),
_xlfn.XLOOKUP(_xlfn.CONCAT(12,"-",$A9, "-", "H"), TeamData!$D:$D,TeamData!G:G,""),
_xlfn.XLOOKUP(_xlfn.CONCAT(13,"-",$A9, "-", "H"), TeamData!$D:$D,TeamData!G:G,""),
_xlfn.XLOOKUP(_xlfn.CONCAT(14,"-",$A9, "-", "H"), TeamData!$D:$D,TeamData!G:G,""),
_xlfn.XLOOKUP(_xlfn.CONCAT(15,"-",$A9, "-", "H"), TeamData!$D:$D,TeamData!G:G,""),
_xlfn.XLOOKUP(_xlfn.CONCAT(16,"-",$A9, "-", "H"), TeamData!$D:$D,TeamData!G:G,""),
_xlfn.XLOOKUP(_xlfn.CONCAT(17,"-",$A9, "-", "H"), TeamData!$D:$D,TeamData!G:G,""),
_xlfn.XLOOKUP(_xlfn.CONCAT(18,"-",$A9, "-", "H"), TeamData!$D:$D,TeamData!G:G,"")))</f>
        <v>1.0666666666666667</v>
      </c>
      <c r="F9" s="68">
        <f t="shared" si="6"/>
        <v>61.53846153846154</v>
      </c>
      <c r="G9" s="68">
        <f t="shared" si="7"/>
        <v>23.684210526315788</v>
      </c>
      <c r="H9" s="72">
        <f t="shared" si="8"/>
        <v>39.328144203195414</v>
      </c>
      <c r="I9" s="88" cm="1">
        <f t="array" ref="I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TeamData!$D:$D,TeamData!H:H,""),
_xlfn.XLOOKUP(_xlfn.CONCAT(1,"-",$A9, "-", "H"), TeamData!$D:$D,TeamData!H:H,""),
_xlfn.XLOOKUP(_xlfn.CONCAT(2,"-",$A9, "-", "H"), TeamData!$D:$D,TeamData!H:H,""),
_xlfn.XLOOKUP(_xlfn.CONCAT(3,"-",$A9, "-", "H"), TeamData!$D:$D,TeamData!H:H,""),
_xlfn.XLOOKUP(_xlfn.CONCAT(4,"-",$A9, "-", "H"), TeamData!$D:$D,TeamData!H:H,""),
_xlfn.XLOOKUP(_xlfn.CONCAT(5,"-",$A9, "-", "H"), TeamData!$D:$D,TeamData!H:H,""),
_xlfn.XLOOKUP(_xlfn.CONCAT(6,"-",$A9, "-", "H"), TeamData!$D:$D,TeamData!H:H,""),
_xlfn.XLOOKUP(_xlfn.CONCAT(7,"-",$A9, "-", "H"), TeamData!$D:$D,TeamData!H:H,""),
_xlfn.XLOOKUP(_xlfn.CONCAT(8,"-",$A9, "-", "H"), TeamData!$D:$D,TeamData!H:H,""),
_xlfn.XLOOKUP(_xlfn.CONCAT(9,"-",$A9, "-", "H"), TeamData!$D:$D,TeamData!H:H,""),
_xlfn.XLOOKUP(_xlfn.CONCAT(10,"-",$A9, "-", "H"), TeamData!$D:$D,TeamData!H:H,""),
_xlfn.XLOOKUP(_xlfn.CONCAT(11,"-",$A9, "-", "H"), TeamData!$D:$D,TeamData!H:H,""),
_xlfn.XLOOKUP(_xlfn.CONCAT(12,"-",$A9, "-", "H"), TeamData!$D:$D,TeamData!H:H,""),
_xlfn.XLOOKUP(_xlfn.CONCAT(13,"-",$A9, "-", "H"), TeamData!$D:$D,TeamData!H:H,""),
_xlfn.XLOOKUP(_xlfn.CONCAT(14,"-",$A9, "-", "H"), TeamData!$D:$D,TeamData!H:H,""),
_xlfn.XLOOKUP(_xlfn.CONCAT(15,"-",$A9, "-", "H"), TeamData!$D:$D,TeamData!H:H,""),
_xlfn.XLOOKUP(_xlfn.CONCAT(16,"-",$A9, "-", "H"), TeamData!$D:$D,TeamData!H:H,""),
_xlfn.XLOOKUP(_xlfn.CONCAT(17,"-",$A9, "-", "H"), TeamData!$D:$D,TeamData!H:H,""),
_xlfn.XLOOKUP(_xlfn.CONCAT(18,"-",$A9, "-", "H"), TeamData!$D:$D,TeamData!H:H,"")))</f>
        <v>1.4444444444444444</v>
      </c>
      <c r="J9" s="88" cm="1">
        <f t="array" ref="J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TeamData!$D:$D,TeamData!I:I,""),
_xlfn.XLOOKUP(_xlfn.CONCAT(1,"-",$A9, "-", "H"), TeamData!$D:$D,TeamData!I:I,""),
_xlfn.XLOOKUP(_xlfn.CONCAT(2,"-",$A9, "-", "H"), TeamData!$D:$D,TeamData!I:I,""),
_xlfn.XLOOKUP(_xlfn.CONCAT(3,"-",$A9, "-", "H"), TeamData!$D:$D,TeamData!I:I,""),
_xlfn.XLOOKUP(_xlfn.CONCAT(4,"-",$A9, "-", "H"), TeamData!$D:$D,TeamData!I:I,""),
_xlfn.XLOOKUP(_xlfn.CONCAT(5,"-",$A9, "-", "H"), TeamData!$D:$D,TeamData!I:I,""),
_xlfn.XLOOKUP(_xlfn.CONCAT(6,"-",$A9, "-", "H"), TeamData!$D:$D,TeamData!I:I,""),
_xlfn.XLOOKUP(_xlfn.CONCAT(7,"-",$A9, "-", "H"), TeamData!$D:$D,TeamData!I:I,""),
_xlfn.XLOOKUP(_xlfn.CONCAT(8,"-",$A9, "-", "H"), TeamData!$D:$D,TeamData!I:I,""),
_xlfn.XLOOKUP(_xlfn.CONCAT(9,"-",$A9, "-", "H"), TeamData!$D:$D,TeamData!I:I,""),
_xlfn.XLOOKUP(_xlfn.CONCAT(10,"-",$A9, "-", "H"), TeamData!$D:$D,TeamData!I:I,""),
_xlfn.XLOOKUP(_xlfn.CONCAT(11,"-",$A9, "-", "H"), TeamData!$D:$D,TeamData!I:I,""),
_xlfn.XLOOKUP(_xlfn.CONCAT(12,"-",$A9, "-", "H"), TeamData!$D:$D,TeamData!I:I,""),
_xlfn.XLOOKUP(_xlfn.CONCAT(13,"-",$A9, "-", "H"), TeamData!$D:$D,TeamData!I:I,""),
_xlfn.XLOOKUP(_xlfn.CONCAT(14,"-",$A9, "-", "H"), TeamData!$D:$D,TeamData!I:I,""),
_xlfn.XLOOKUP(_xlfn.CONCAT(15,"-",$A9, "-", "H"), TeamData!$D:$D,TeamData!I:I,""),
_xlfn.XLOOKUP(_xlfn.CONCAT(16,"-",$A9, "-", "H"), TeamData!$D:$D,TeamData!I:I,""),
_xlfn.XLOOKUP(_xlfn.CONCAT(17,"-",$A9, "-", "H"), TeamData!$D:$D,TeamData!I:I,""),
_xlfn.XLOOKUP(_xlfn.CONCAT(18,"-",$A9, "-", "H"), TeamData!$D:$D,TeamData!I:I,"")))</f>
        <v>1.1788888888888889</v>
      </c>
      <c r="K9" s="90" cm="1">
        <f t="array" ref="K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"H"), TeamData!$D:$D,TeamData!J:J,""),
_xlfn.XLOOKUP(_xlfn.CONCAT(1,"-",$A9, "-", "H"), TeamData!$D:$D,TeamData!J:J,""),
_xlfn.XLOOKUP(_xlfn.CONCAT(2,"-",$A9, "-", "H"), TeamData!$D:$D,TeamData!J:J,""),
_xlfn.XLOOKUP(_xlfn.CONCAT(3,"-",$A9, "-", "H"), TeamData!$D:$D,TeamData!J:J,""),
_xlfn.XLOOKUP(_xlfn.CONCAT(4,"-",$A9, "-", "H"), TeamData!$D:$D,TeamData!J:J,""),
_xlfn.XLOOKUP(_xlfn.CONCAT(5,"-",$A9, "-", "H"), TeamData!$D:$D,TeamData!J:J,""),
_xlfn.XLOOKUP(_xlfn.CONCAT(6,"-",$A9, "-", "H"), TeamData!$D:$D,TeamData!J:J,""),
_xlfn.XLOOKUP(_xlfn.CONCAT(7,"-",$A9, "-", "H"), TeamData!$D:$D,TeamData!J:J,""),
_xlfn.XLOOKUP(_xlfn.CONCAT(8,"-",$A9, "-", "H"), TeamData!$D:$D,TeamData!J:J,""),
_xlfn.XLOOKUP(_xlfn.CONCAT(9,"-",$A9, "-", "H"), TeamData!$D:$D,TeamData!J:J,""),
_xlfn.XLOOKUP(_xlfn.CONCAT(10,"-",$A9, "-", "H"), TeamData!$D:$D,TeamData!J:J,""),
_xlfn.XLOOKUP(_xlfn.CONCAT(11,"-",$A9, "-", "H"), TeamData!$D:$D,TeamData!J:J,""),
_xlfn.XLOOKUP(_xlfn.CONCAT(12,"-",$A9, "-", "H"), TeamData!$D:$D,TeamData!J:J,""),
_xlfn.XLOOKUP(_xlfn.CONCAT(13,"-",$A9, "-", "H"), TeamData!$D:$D,TeamData!J:J,""),
_xlfn.XLOOKUP(_xlfn.CONCAT(14,"-",$A9, "-", "H"), TeamData!$D:$D,TeamData!J:J,""),
_xlfn.XLOOKUP(_xlfn.CONCAT(15,"-",$A9, "-", "H"), TeamData!$D:$D,TeamData!J:J,""),
_xlfn.XLOOKUP(_xlfn.CONCAT(16,"-",$A9, "-", "H"), TeamData!$D:$D,TeamData!J:J,""),
_xlfn.XLOOKUP(_xlfn.CONCAT(17,"-",$A9, "-", "H"), TeamData!$D:$D,TeamData!J:J,""),
_xlfn.XLOOKUP(_xlfn.CONCAT(18,"-",$A9, "-", "H"), TeamData!$D:$D,TeamData!J:J,"")))</f>
        <v>0.36000000000000004</v>
      </c>
      <c r="L9" s="68">
        <f t="shared" si="9"/>
        <v>51.999999999999993</v>
      </c>
      <c r="M9" s="68">
        <f t="shared" si="10"/>
        <v>58.041575492341359</v>
      </c>
      <c r="N9" s="72">
        <f t="shared" si="18"/>
        <v>38.271604938271601</v>
      </c>
      <c r="O9" s="94" cm="1">
        <f t="array" ref="O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TeamData!$K:$K,TeamData!L:L,""),
_xlfn.XLOOKUP(_xlfn.CONCAT(1,"-",$A9, "-", "A"), TeamData!$K:$K,TeamData!L:L,""),
_xlfn.XLOOKUP(_xlfn.CONCAT(2,"-",$A9, "-", "A"), TeamData!$K:$K,TeamData!L:L,""),
_xlfn.XLOOKUP(_xlfn.CONCAT(3,"-",$A9, "-", "A"), TeamData!$K:$K,TeamData!L:L,""),
_xlfn.XLOOKUP(_xlfn.CONCAT(4,"-",$A9, "-", "A"), TeamData!$K:$K,TeamData!L:L,""),
_xlfn.XLOOKUP(_xlfn.CONCAT(5,"-",$A9, "-", "A"), TeamData!$K:$K,TeamData!L:L,""),
_xlfn.XLOOKUP(_xlfn.CONCAT(6,"-",$A9, "-", "A"), TeamData!$K:$K,TeamData!L:L,""),
_xlfn.XLOOKUP(_xlfn.CONCAT(7,"-",$A9, "-", "A"), TeamData!$K:$K,TeamData!L:L,""),
_xlfn.XLOOKUP(_xlfn.CONCAT(8,"-",$A9, "-", "A"), TeamData!$K:$K,TeamData!L:L,""),
_xlfn.XLOOKUP(_xlfn.CONCAT(9,"-",$A9, "-", "A"), TeamData!$K:$K,TeamData!L:L,""),
_xlfn.XLOOKUP(_xlfn.CONCAT(10,"-",$A9, "-", "A"), TeamData!$K:$K,TeamData!L:L,""),
_xlfn.XLOOKUP(_xlfn.CONCAT(11,"-",$A9, "-", "A"), TeamData!$K:$K,TeamData!L:L,""),
_xlfn.XLOOKUP(_xlfn.CONCAT(12,"-",$A9, "-", "A"), TeamData!$K:$K,TeamData!L:L,""),
_xlfn.XLOOKUP(_xlfn.CONCAT(13,"-",$A9, "-", "A"), TeamData!$K:$K,TeamData!L:L,""),
_xlfn.XLOOKUP(_xlfn.CONCAT(14,"-",$A9, "-", "A"), TeamData!$K:$K,TeamData!L:L,""),
_xlfn.XLOOKUP(_xlfn.CONCAT(15,"-",$A9, "-", "A"), TeamData!$K:$K,TeamData!L:L,""),
_xlfn.XLOOKUP(_xlfn.CONCAT(16,"-",$A9, "-", "A"), TeamData!$K:$K,TeamData!L:L,""),
_xlfn.XLOOKUP(_xlfn.CONCAT(17,"-",$A9, "-", "A"), TeamData!$K:$K,TeamData!L:L,""),
_xlfn.XLOOKUP(_xlfn.CONCAT(18,"-",$A9, "-", "A"), TeamData!$K:$K,TeamData!L:L,"")))</f>
        <v>5.5</v>
      </c>
      <c r="P9" s="94" cm="1">
        <f t="array" ref="P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TeamData!$K:$K,TeamData!M:M,""),
_xlfn.XLOOKUP(_xlfn.CONCAT(1,"-",$A9, "-", "A"), TeamData!$K:$K,TeamData!M:M,""),
_xlfn.XLOOKUP(_xlfn.CONCAT(2,"-",$A9, "-", "A"), TeamData!$K:$K,TeamData!M:M,""),
_xlfn.XLOOKUP(_xlfn.CONCAT(3,"-",$A9, "-", "A"), TeamData!$K:$K,TeamData!M:M,""),
_xlfn.XLOOKUP(_xlfn.CONCAT(4,"-",$A9, "-", "A"), TeamData!$K:$K,TeamData!M:M,""),
_xlfn.XLOOKUP(_xlfn.CONCAT(5,"-",$A9, "-", "A"), TeamData!$K:$K,TeamData!M:M,""),
_xlfn.XLOOKUP(_xlfn.CONCAT(6,"-",$A9, "-", "A"), TeamData!$K:$K,TeamData!M:M,""),
_xlfn.XLOOKUP(_xlfn.CONCAT(7,"-",$A9, "-", "A"), TeamData!$K:$K,TeamData!M:M,""),
_xlfn.XLOOKUP(_xlfn.CONCAT(8,"-",$A9, "-", "A"), TeamData!$K:$K,TeamData!M:M,""),
_xlfn.XLOOKUP(_xlfn.CONCAT(9,"-",$A9, "-", "A"), TeamData!$K:$K,TeamData!M:M,""),
_xlfn.XLOOKUP(_xlfn.CONCAT(10,"-",$A9, "-", "A"), TeamData!$K:$K,TeamData!M:M,""),
_xlfn.XLOOKUP(_xlfn.CONCAT(11,"-",$A9, "-", "A"), TeamData!$K:$K,TeamData!M:M,""),
_xlfn.XLOOKUP(_xlfn.CONCAT(12,"-",$A9, "-", "A"), TeamData!$K:$K,TeamData!M:M,""),
_xlfn.XLOOKUP(_xlfn.CONCAT(13,"-",$A9, "-", "A"), TeamData!$K:$K,TeamData!M:M,""),
_xlfn.XLOOKUP(_xlfn.CONCAT(14,"-",$A9, "-", "A"), TeamData!$K:$K,TeamData!M:M,""),
_xlfn.XLOOKUP(_xlfn.CONCAT(15,"-",$A9, "-", "A"), TeamData!$K:$K,TeamData!M:M,""),
_xlfn.XLOOKUP(_xlfn.CONCAT(16,"-",$A9, "-", "A"), TeamData!$K:$K,TeamData!M:M,""),
_xlfn.XLOOKUP(_xlfn.CONCAT(17,"-",$A9, "-", "A"), TeamData!$K:$K,TeamData!M:M,""),
_xlfn.XLOOKUP(_xlfn.CONCAT(18,"-",$A9, "-", "A"), TeamData!$K:$K,TeamData!M:M,"")))</f>
        <v>1.1000000000000001</v>
      </c>
      <c r="Q9" s="96" cm="1">
        <f t="array" ref="Q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TeamData!$K:$K,TeamData!N:N,""),
_xlfn.XLOOKUP(_xlfn.CONCAT(1,"-",$A9, "-", "A"), TeamData!$K:$K,TeamData!N:N,""),
_xlfn.XLOOKUP(_xlfn.CONCAT(2,"-",$A9, "-", "A"), TeamData!$K:$K,TeamData!N:N,""),
_xlfn.XLOOKUP(_xlfn.CONCAT(3,"-",$A9, "-", "A"), TeamData!$K:$K,TeamData!N:N,""),
_xlfn.XLOOKUP(_xlfn.CONCAT(4,"-",$A9, "-", "A"), TeamData!$K:$K,TeamData!N:N,""),
_xlfn.XLOOKUP(_xlfn.CONCAT(5,"-",$A9, "-", "A"), TeamData!$K:$K,TeamData!N:N,""),
_xlfn.XLOOKUP(_xlfn.CONCAT(6,"-",$A9, "-", "A"), TeamData!$K:$K,TeamData!N:N,""),
_xlfn.XLOOKUP(_xlfn.CONCAT(7,"-",$A9, "-", "A"), TeamData!$K:$K,TeamData!N:N,""),
_xlfn.XLOOKUP(_xlfn.CONCAT(8,"-",$A9, "-", "A"), TeamData!$K:$K,TeamData!N:N,""),
_xlfn.XLOOKUP(_xlfn.CONCAT(9,"-",$A9, "-", "A"), TeamData!$K:$K,TeamData!N:N,""),
_xlfn.XLOOKUP(_xlfn.CONCAT(10,"-",$A9, "-", "A"), TeamData!$K:$K,TeamData!N:N,""),
_xlfn.XLOOKUP(_xlfn.CONCAT(11,"-",$A9, "-", "A"), TeamData!$K:$K,TeamData!N:N,""),
_xlfn.XLOOKUP(_xlfn.CONCAT(12,"-",$A9, "-", "A"), TeamData!$K:$K,TeamData!N:N,""),
_xlfn.XLOOKUP(_xlfn.CONCAT(13,"-",$A9, "-", "A"), TeamData!$K:$K,TeamData!N:N,""),
_xlfn.XLOOKUP(_xlfn.CONCAT(14,"-",$A9, "-", "A"), TeamData!$K:$K,TeamData!N:N,""),
_xlfn.XLOOKUP(_xlfn.CONCAT(15,"-",$A9, "-", "A"), TeamData!$K:$K,TeamData!N:N,""),
_xlfn.XLOOKUP(_xlfn.CONCAT(16,"-",$A9, "-", "A"), TeamData!$K:$K,TeamData!N:N,""),
_xlfn.XLOOKUP(_xlfn.CONCAT(17,"-",$A9, "-", "A"), TeamData!$K:$K,TeamData!N:N,""),
_xlfn.XLOOKUP(_xlfn.CONCAT(18,"-",$A9, "-", "A"), TeamData!$K:$K,TeamData!N:N,"")))</f>
        <v>0.83599999999999997</v>
      </c>
      <c r="R9" s="70">
        <f t="shared" si="11"/>
        <v>42.307692307692307</v>
      </c>
      <c r="S9" s="70">
        <f t="shared" si="12"/>
        <v>26.05263157894737</v>
      </c>
      <c r="T9" s="73">
        <f t="shared" si="1"/>
        <v>30.823433019254402</v>
      </c>
      <c r="U9" s="94" cm="1">
        <f t="array" ref="U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TeamData!$K:$K,TeamData!O:O,""),
_xlfn.XLOOKUP(_xlfn.CONCAT(1,"-",$A9, "-", "A"), TeamData!$K:$K,TeamData!O:O,""),
_xlfn.XLOOKUP(_xlfn.CONCAT(2,"-",$A9, "-", "A"), TeamData!$K:$K,TeamData!O:O,""),
_xlfn.XLOOKUP(_xlfn.CONCAT(3,"-",$A9, "-", "A"), TeamData!$K:$K,TeamData!O:O,""),
_xlfn.XLOOKUP(_xlfn.CONCAT(4,"-",$A9, "-", "A"), TeamData!$K:$K,TeamData!O:O,""),
_xlfn.XLOOKUP(_xlfn.CONCAT(5,"-",$A9, "-", "A"), TeamData!$K:$K,TeamData!O:O,""),
_xlfn.XLOOKUP(_xlfn.CONCAT(6,"-",$A9, "-", "A"), TeamData!$K:$K,TeamData!O:O,""),
_xlfn.XLOOKUP(_xlfn.CONCAT(7,"-",$A9, "-", "A"), TeamData!$K:$K,TeamData!O:O,""),
_xlfn.XLOOKUP(_xlfn.CONCAT(8,"-",$A9, "-", "A"), TeamData!$K:$K,TeamData!O:O,""),
_xlfn.XLOOKUP(_xlfn.CONCAT(9,"-",$A9, "-", "A"), TeamData!$K:$K,TeamData!O:O,""),
_xlfn.XLOOKUP(_xlfn.CONCAT(10,"-",$A9, "-", "A"), TeamData!$K:$K,TeamData!O:O,""),
_xlfn.XLOOKUP(_xlfn.CONCAT(11,"-",$A9, "-", "A"), TeamData!$K:$K,TeamData!O:O,""),
_xlfn.XLOOKUP(_xlfn.CONCAT(12,"-",$A9, "-", "A"), TeamData!$K:$K,TeamData!O:O,""),
_xlfn.XLOOKUP(_xlfn.CONCAT(13,"-",$A9, "-", "A"), TeamData!$K:$K,TeamData!O:O,""),
_xlfn.XLOOKUP(_xlfn.CONCAT(14,"-",$A9, "-", "A"), TeamData!$K:$K,TeamData!O:O,""),
_xlfn.XLOOKUP(_xlfn.CONCAT(15,"-",$A9, "-", "A"), TeamData!$K:$K,TeamData!O:O,""),
_xlfn.XLOOKUP(_xlfn.CONCAT(16,"-",$A9, "-", "A"), TeamData!$K:$K,TeamData!O:O,""),
_xlfn.XLOOKUP(_xlfn.CONCAT(17,"-",$A9, "-", "A"), TeamData!$K:$K,TeamData!O:O,""),
_xlfn.XLOOKUP(_xlfn.CONCAT(18,"-",$A9, "-", "A"), TeamData!$K:$K,TeamData!O:O,"")))</f>
        <v>2.7</v>
      </c>
      <c r="V9" s="94" cm="1">
        <f t="array" ref="V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TeamData!$K:$K,TeamData!P:P,""),
_xlfn.XLOOKUP(_xlfn.CONCAT(1,"-",$A9, "-", "A"), TeamData!$K:$K,TeamData!P:P,""),
_xlfn.XLOOKUP(_xlfn.CONCAT(2,"-",$A9, "-", "A"), TeamData!$K:$K,TeamData!P:P,""),
_xlfn.XLOOKUP(_xlfn.CONCAT(3,"-",$A9, "-", "A"), TeamData!$K:$K,TeamData!P:P,""),
_xlfn.XLOOKUP(_xlfn.CONCAT(4,"-",$A9, "-", "A"), TeamData!$K:$K,TeamData!P:P,""),
_xlfn.XLOOKUP(_xlfn.CONCAT(5,"-",$A9, "-", "A"), TeamData!$K:$K,TeamData!P:P,""),
_xlfn.XLOOKUP(_xlfn.CONCAT(6,"-",$A9, "-", "A"), TeamData!$K:$K,TeamData!P:P,""),
_xlfn.XLOOKUP(_xlfn.CONCAT(7,"-",$A9, "-", "A"), TeamData!$K:$K,TeamData!P:P,""),
_xlfn.XLOOKUP(_xlfn.CONCAT(8,"-",$A9, "-", "A"), TeamData!$K:$K,TeamData!P:P,""),
_xlfn.XLOOKUP(_xlfn.CONCAT(9,"-",$A9, "-", "A"), TeamData!$K:$K,TeamData!P:P,""),
_xlfn.XLOOKUP(_xlfn.CONCAT(10,"-",$A9, "-", "A"), TeamData!$K:$K,TeamData!P:P,""),
_xlfn.XLOOKUP(_xlfn.CONCAT(11,"-",$A9, "-", "A"), TeamData!$K:$K,TeamData!P:P,""),
_xlfn.XLOOKUP(_xlfn.CONCAT(12,"-",$A9, "-", "A"), TeamData!$K:$K,TeamData!P:P,""),
_xlfn.XLOOKUP(_xlfn.CONCAT(13,"-",$A9, "-", "A"), TeamData!$K:$K,TeamData!P:P,""),
_xlfn.XLOOKUP(_xlfn.CONCAT(14,"-",$A9, "-", "A"), TeamData!$K:$K,TeamData!P:P,""),
_xlfn.XLOOKUP(_xlfn.CONCAT(15,"-",$A9, "-", "A"), TeamData!$K:$K,TeamData!P:P,""),
_xlfn.XLOOKUP(_xlfn.CONCAT(16,"-",$A9, "-", "A"), TeamData!$K:$K,TeamData!P:P,""),
_xlfn.XLOOKUP(_xlfn.CONCAT(17,"-",$A9, "-", "A"), TeamData!$K:$K,TeamData!P:P,""),
_xlfn.XLOOKUP(_xlfn.CONCAT(18,"-",$A9, "-", "A"), TeamData!$K:$K,TeamData!P:P,"")))</f>
        <v>1.9350000000000001</v>
      </c>
      <c r="W9" s="96" cm="1">
        <f t="array" ref="W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_xlfn.XLOOKUP(_xlfn.CONCAT(0,"-",$A9, "-", "A"), TeamData!$K:$K,TeamData!Q:Q,""),
_xlfn.XLOOKUP(_xlfn.CONCAT(1,"-",$A9, "-", "A"), TeamData!$K:$K,TeamData!Q:Q,""),
_xlfn.XLOOKUP(_xlfn.CONCAT(2,"-",$A9, "-", "A"), TeamData!$K:$K,TeamData!Q:Q,""),
_xlfn.XLOOKUP(_xlfn.CONCAT(3,"-",$A9, "-", "A"), TeamData!$K:$K,TeamData!Q:Q,""),
_xlfn.XLOOKUP(_xlfn.CONCAT(4,"-",$A9, "-", "A"), TeamData!$K:$K,TeamData!Q:Q,""),
_xlfn.XLOOKUP(_xlfn.CONCAT(5,"-",$A9, "-", "A"), TeamData!$K:$K,TeamData!Q:Q,""),
_xlfn.XLOOKUP(_xlfn.CONCAT(6,"-",$A9, "-", "A"), TeamData!$K:$K,TeamData!Q:Q,""),
_xlfn.XLOOKUP(_xlfn.CONCAT(7,"-",$A9, "-", "A"), TeamData!$K:$K,TeamData!Q:Q,""),
_xlfn.XLOOKUP(_xlfn.CONCAT(8,"-",$A9, "-", "A"), TeamData!$K:$K,TeamData!Q:Q,""),
_xlfn.XLOOKUP(_xlfn.CONCAT(9,"-",$A9, "-", "A"), TeamData!$K:$K,TeamData!Q:Q,""),
_xlfn.XLOOKUP(_xlfn.CONCAT(10,"-",$A9, "-", "A"), TeamData!$K:$K,TeamData!Q:Q,""),
_xlfn.XLOOKUP(_xlfn.CONCAT(11,"-",$A9, "-", "A"), TeamData!$K:$K,TeamData!Q:Q,""),
_xlfn.XLOOKUP(_xlfn.CONCAT(12,"-",$A9, "-", "A"), TeamData!$K:$K,TeamData!Q:Q,""),
_xlfn.XLOOKUP(_xlfn.CONCAT(13,"-",$A9, "-", "A"), TeamData!$K:$K,TeamData!Q:Q,""),
_xlfn.XLOOKUP(_xlfn.CONCAT(14,"-",$A9, "-", "A"), TeamData!$K:$K,TeamData!Q:Q,""),
_xlfn.XLOOKUP(_xlfn.CONCAT(15,"-",$A9, "-", "A"), TeamData!$K:$K,TeamData!Q:Q,""),
_xlfn.XLOOKUP(_xlfn.CONCAT(16,"-",$A9, "-", "A"), TeamData!$K:$K,TeamData!Q:Q,""),
_xlfn.XLOOKUP(_xlfn.CONCAT(17,"-",$A9, "-", "A"), TeamData!$K:$K,TeamData!Q:Q,""),
_xlfn.XLOOKUP(_xlfn.CONCAT(18,"-",$A9, "-", "A"), TeamData!$K:$K,TeamData!Q:Q,"")))</f>
        <v>0.16200000000000001</v>
      </c>
      <c r="X9" s="70">
        <f t="shared" si="13"/>
        <v>97.2</v>
      </c>
      <c r="Y9" s="70">
        <f t="shared" si="14"/>
        <v>95.268052516411373</v>
      </c>
      <c r="Z9" s="73">
        <f t="shared" si="15"/>
        <v>85.048010973936897</v>
      </c>
      <c r="AA9" s="68">
        <f t="shared" si="2"/>
        <v>39.328144203195414</v>
      </c>
      <c r="AB9" s="72">
        <f t="shared" si="3"/>
        <v>38.271604938271601</v>
      </c>
      <c r="AC9" s="70">
        <f t="shared" si="4"/>
        <v>30.823433019254402</v>
      </c>
      <c r="AD9" s="73">
        <f t="shared" si="16"/>
        <v>85.048010973936897</v>
      </c>
      <c r="AN9" s="23">
        <v>6</v>
      </c>
      <c r="AO9" s="24" t="str" cm="1">
        <f t="array" ref="AO9">IF(AND($AM$5=1, $AO8&lt;&gt;"Weighting"), "", IFERROR(_xlfn.IFS($AM$5-1=AN9,POWER($AM$3,1),
$AM$5-1=AN10,POWER($AM$3, 0),
$AM$5-1=AN11, POWER($AM$3, -1),
$AM$5-1=AN12, POWER($AM$3, -2),
$AM$5-1=AN13, POWER($AM$3, -3),
$AM$5-1=AN14, POWER($AM$3, -4),
$AM$5-1=AN15, POWER($AM$3,-5),
$AM$5-1=AN16, POWER($AM$3, -6),
$AM$5-1=AN17, POWER($AM$3, -7),
$AM$5-1=AN18, POWER($AM$3, -8),
$AM$5-1=AN19, POWER($AM$3, -9),
$AM$5-1=AN20, POWER($AM$3, -10),
$AM$5-1=AN21, POWER($AM$3, -11),
$AM$5-1=AN22, POWER($AM$3, -12),
$AM$5-1=AN23, POWER($AM$3, -13),
$AM$5-1=AN24, POWER($AM$3, -14),
$AM$5-1=AN25, POWER($AM$3, -15),
$AM$5-1=AN26, POWER($AM$3, -16),
$AM$5-1=AN27, POWER($AM$3, -17),
$AM$5-1=AN28, POWER($AM$3, -18),
$AM$5-1=AN29, POWER($AM$3, -19),
$AM$5-1=AN30, POWER($AM$3, -20),
$AM$5-1=AN31, POWER($AM$3, -21),
$AM$5-1=AN32, POWER($AM$3, -22),
$AM$5-1=AN33, POWER($AM$3, -23),
$AM$5-1=AN34, POWER($AM$3, -24),
$AM$5-1=AN35, POWER($AM$3, -25),
$AM$5-1=AN36, POWER($AM$3, -26),
$AM$5-1=AN37, POWER($AM$3, -27),
$AM$5-1=AN38, POWER($AM$3, -28),
$AM$5-1=AN39, POWER($AM$3, -29),
$AM$5-1=AN40, POWER($AM$3, -30),
$AM$5-1=AN41, POWER($AM$3, -31),
$AM$5-1=AN42, POWER($AM$3, -32),
$AM$5-1=AN43, POWER($AM$3, -33),
$AM$5-1=AN44, POWER($AM$3, -34),
$AM$5-1=AN45, POWER($AM$3, -35),
$AM$5-1=AN46, POWER($AM$3, -36)),""))</f>
        <v/>
      </c>
      <c r="AP9" s="25" t="str">
        <f t="shared" si="5"/>
        <v>0</v>
      </c>
      <c r="AQ9" s="26">
        <f>IF(AP9="","",SUM($AP$3:AP9)/SUM($AP$3:$AP$21))</f>
        <v>1</v>
      </c>
    </row>
    <row r="10" spans="1:43">
      <c r="A10" s="55">
        <v>7</v>
      </c>
      <c r="B10" s="31" t="s">
        <v>79</v>
      </c>
      <c r="C10" s="88" cm="1">
        <f t="array" ref="C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TeamData!$D:$D,TeamData!E:E,""),
_xlfn.XLOOKUP(_xlfn.CONCAT(1,"-",$A10, "-", "H"), TeamData!$D:$D,TeamData!E:E,""),
_xlfn.XLOOKUP(_xlfn.CONCAT(2,"-",$A10, "-", "H"), TeamData!$D:$D,TeamData!E:E,""),
_xlfn.XLOOKUP(_xlfn.CONCAT(3,"-",$A10, "-", "H"), TeamData!$D:$D,TeamData!E:E,""),
_xlfn.XLOOKUP(_xlfn.CONCAT(4,"-",$A10, "-", "H"), TeamData!$D:$D,TeamData!E:E,""),
_xlfn.XLOOKUP(_xlfn.CONCAT(5,"-",$A10, "-", "H"), TeamData!$D:$D,TeamData!E:E,""),
_xlfn.XLOOKUP(_xlfn.CONCAT(6,"-",$A10, "-", "H"), TeamData!$D:$D,TeamData!E:E,""),
_xlfn.XLOOKUP(_xlfn.CONCAT(7,"-",$A10, "-", "H"), TeamData!$D:$D,TeamData!E:E,""),
_xlfn.XLOOKUP(_xlfn.CONCAT(8,"-",$A10, "-", "H"), TeamData!$D:$D,TeamData!E:E,""),
_xlfn.XLOOKUP(_xlfn.CONCAT(9,"-",$A10, "-", "H"), TeamData!$D:$D,TeamData!E:E,""),
_xlfn.XLOOKUP(_xlfn.CONCAT(10,"-",$A10, "-", "H"), TeamData!$D:$D,TeamData!E:E,""),
_xlfn.XLOOKUP(_xlfn.CONCAT(11,"-",$A10, "-", "H"), TeamData!$D:$D,TeamData!E:E,""),
_xlfn.XLOOKUP(_xlfn.CONCAT(12,"-",$A10, "-", "H"), TeamData!$D:$D,TeamData!E:E,""),
_xlfn.XLOOKUP(_xlfn.CONCAT(13,"-",$A10, "-", "H"), TeamData!$D:$D,TeamData!E:E,""),
_xlfn.XLOOKUP(_xlfn.CONCAT(14,"-",$A10, "-", "H"), TeamData!$D:$D,TeamData!E:E,""),
_xlfn.XLOOKUP(_xlfn.CONCAT(15,"-",$A10, "-", "H"), TeamData!$D:$D,TeamData!E:E,""),
_xlfn.XLOOKUP(_xlfn.CONCAT(16,"-",$A10, "-", "H"), TeamData!$D:$D,TeamData!E:E,""),
_xlfn.XLOOKUP(_xlfn.CONCAT(17,"-",$A10, "-", "H"), TeamData!$D:$D,TeamData!E:E,""),
_xlfn.XLOOKUP(_xlfn.CONCAT(18,"-",$A10, "-", "H"), TeamData!$D:$D,TeamData!E:E,"")))</f>
        <v>8.2222222222222214</v>
      </c>
      <c r="D10" s="88" cm="1">
        <f t="array" ref="D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TeamData!$D:$D,TeamData!F:F,""),
_xlfn.XLOOKUP(_xlfn.CONCAT(1,"-",$A10, "-", "H"), TeamData!$D:$D,TeamData!F:F,""),
_xlfn.XLOOKUP(_xlfn.CONCAT(2,"-",$A10, "-", "H"), TeamData!$D:$D,TeamData!F:F,""),
_xlfn.XLOOKUP(_xlfn.CONCAT(3,"-",$A10, "-", "H"), TeamData!$D:$D,TeamData!F:F,""),
_xlfn.XLOOKUP(_xlfn.CONCAT(4,"-",$A10, "-", "H"), TeamData!$D:$D,TeamData!F:F,""),
_xlfn.XLOOKUP(_xlfn.CONCAT(5,"-",$A10, "-", "H"), TeamData!$D:$D,TeamData!F:F,""),
_xlfn.XLOOKUP(_xlfn.CONCAT(6,"-",$A10, "-", "H"), TeamData!$D:$D,TeamData!F:F,""),
_xlfn.XLOOKUP(_xlfn.CONCAT(7,"-",$A10, "-", "H"), TeamData!$D:$D,TeamData!F:F,""),
_xlfn.XLOOKUP(_xlfn.CONCAT(8,"-",$A10, "-", "H"), TeamData!$D:$D,TeamData!F:F,""),
_xlfn.XLOOKUP(_xlfn.CONCAT(9,"-",$A10, "-", "H"), TeamData!$D:$D,TeamData!F:F,""),
_xlfn.XLOOKUP(_xlfn.CONCAT(10,"-",$A10, "-", "H"), TeamData!$D:$D,TeamData!F:F,""),
_xlfn.XLOOKUP(_xlfn.CONCAT(11,"-",$A10, "-", "H"), TeamData!$D:$D,TeamData!F:F,""),
_xlfn.XLOOKUP(_xlfn.CONCAT(12,"-",$A10, "-", "H"), TeamData!$D:$D,TeamData!F:F,""),
_xlfn.XLOOKUP(_xlfn.CONCAT(13,"-",$A10, "-", "H"), TeamData!$D:$D,TeamData!F:F,""),
_xlfn.XLOOKUP(_xlfn.CONCAT(14,"-",$A10, "-", "H"), TeamData!$D:$D,TeamData!F:F,""),
_xlfn.XLOOKUP(_xlfn.CONCAT(15,"-",$A10, "-", "H"), TeamData!$D:$D,TeamData!F:F,""),
_xlfn.XLOOKUP(_xlfn.CONCAT(16,"-",$A10, "-", "H"), TeamData!$D:$D,TeamData!F:F,""),
_xlfn.XLOOKUP(_xlfn.CONCAT(17,"-",$A10, "-", "H"), TeamData!$D:$D,TeamData!F:F,""),
_xlfn.XLOOKUP(_xlfn.CONCAT(18,"-",$A10, "-", "H"), TeamData!$D:$D,TeamData!F:F,"")))</f>
        <v>2.5555555555555554</v>
      </c>
      <c r="E10" s="90" cm="1">
        <f t="array" ref="E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TeamData!$D:$D,TeamData!G:G,""),
_xlfn.XLOOKUP(_xlfn.CONCAT(1,"-",$A10, "-", "H"), TeamData!$D:$D,TeamData!G:G,""),
_xlfn.XLOOKUP(_xlfn.CONCAT(2,"-",$A10, "-", "H"), TeamData!$D:$D,TeamData!G:G,""),
_xlfn.XLOOKUP(_xlfn.CONCAT(3,"-",$A10, "-", "H"), TeamData!$D:$D,TeamData!G:G,""),
_xlfn.XLOOKUP(_xlfn.CONCAT(4,"-",$A10, "-", "H"), TeamData!$D:$D,TeamData!G:G,""),
_xlfn.XLOOKUP(_xlfn.CONCAT(5,"-",$A10, "-", "H"), TeamData!$D:$D,TeamData!G:G,""),
_xlfn.XLOOKUP(_xlfn.CONCAT(6,"-",$A10, "-", "H"), TeamData!$D:$D,TeamData!G:G,""),
_xlfn.XLOOKUP(_xlfn.CONCAT(7,"-",$A10, "-", "H"), TeamData!$D:$D,TeamData!G:G,""),
_xlfn.XLOOKUP(_xlfn.CONCAT(8,"-",$A10, "-", "H"), TeamData!$D:$D,TeamData!G:G,""),
_xlfn.XLOOKUP(_xlfn.CONCAT(9,"-",$A10, "-", "H"), TeamData!$D:$D,TeamData!G:G,""),
_xlfn.XLOOKUP(_xlfn.CONCAT(10,"-",$A10, "-", "H"), TeamData!$D:$D,TeamData!G:G,""),
_xlfn.XLOOKUP(_xlfn.CONCAT(11,"-",$A10, "-", "H"), TeamData!$D:$D,TeamData!G:G,""),
_xlfn.XLOOKUP(_xlfn.CONCAT(12,"-",$A10, "-", "H"), TeamData!$D:$D,TeamData!G:G,""),
_xlfn.XLOOKUP(_xlfn.CONCAT(13,"-",$A10, "-", "H"), TeamData!$D:$D,TeamData!G:G,""),
_xlfn.XLOOKUP(_xlfn.CONCAT(14,"-",$A10, "-", "H"), TeamData!$D:$D,TeamData!G:G,""),
_xlfn.XLOOKUP(_xlfn.CONCAT(15,"-",$A10, "-", "H"), TeamData!$D:$D,TeamData!G:G,""),
_xlfn.XLOOKUP(_xlfn.CONCAT(16,"-",$A10, "-", "H"), TeamData!$D:$D,TeamData!G:G,""),
_xlfn.XLOOKUP(_xlfn.CONCAT(17,"-",$A10, "-", "H"), TeamData!$D:$D,TeamData!G:G,""),
_xlfn.XLOOKUP(_xlfn.CONCAT(18,"-",$A10, "-", "H"), TeamData!$D:$D,TeamData!G:G,"")))</f>
        <v>1.6688888888888889</v>
      </c>
      <c r="F10" s="68">
        <f t="shared" si="6"/>
        <v>63.247863247863243</v>
      </c>
      <c r="G10" s="68">
        <f t="shared" si="7"/>
        <v>60.526315789473678</v>
      </c>
      <c r="H10" s="72">
        <f t="shared" si="8"/>
        <v>61.532158951249492</v>
      </c>
      <c r="I10" s="88" cm="1">
        <f t="array" ref="I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TeamData!$D:$D,TeamData!H:H,""),
_xlfn.XLOOKUP(_xlfn.CONCAT(1,"-",$A10, "-", "H"), TeamData!$D:$D,TeamData!H:H,""),
_xlfn.XLOOKUP(_xlfn.CONCAT(2,"-",$A10, "-", "H"), TeamData!$D:$D,TeamData!H:H,""),
_xlfn.XLOOKUP(_xlfn.CONCAT(3,"-",$A10, "-", "H"), TeamData!$D:$D,TeamData!H:H,""),
_xlfn.XLOOKUP(_xlfn.CONCAT(4,"-",$A10, "-", "H"), TeamData!$D:$D,TeamData!H:H,""),
_xlfn.XLOOKUP(_xlfn.CONCAT(5,"-",$A10, "-", "H"), TeamData!$D:$D,TeamData!H:H,""),
_xlfn.XLOOKUP(_xlfn.CONCAT(6,"-",$A10, "-", "H"), TeamData!$D:$D,TeamData!H:H,""),
_xlfn.XLOOKUP(_xlfn.CONCAT(7,"-",$A10, "-", "H"), TeamData!$D:$D,TeamData!H:H,""),
_xlfn.XLOOKUP(_xlfn.CONCAT(8,"-",$A10, "-", "H"), TeamData!$D:$D,TeamData!H:H,""),
_xlfn.XLOOKUP(_xlfn.CONCAT(9,"-",$A10, "-", "H"), TeamData!$D:$D,TeamData!H:H,""),
_xlfn.XLOOKUP(_xlfn.CONCAT(10,"-",$A10, "-", "H"), TeamData!$D:$D,TeamData!H:H,""),
_xlfn.XLOOKUP(_xlfn.CONCAT(11,"-",$A10, "-", "H"), TeamData!$D:$D,TeamData!H:H,""),
_xlfn.XLOOKUP(_xlfn.CONCAT(12,"-",$A10, "-", "H"), TeamData!$D:$D,TeamData!H:H,""),
_xlfn.XLOOKUP(_xlfn.CONCAT(13,"-",$A10, "-", "H"), TeamData!$D:$D,TeamData!H:H,""),
_xlfn.XLOOKUP(_xlfn.CONCAT(14,"-",$A10, "-", "H"), TeamData!$D:$D,TeamData!H:H,""),
_xlfn.XLOOKUP(_xlfn.CONCAT(15,"-",$A10, "-", "H"), TeamData!$D:$D,TeamData!H:H,""),
_xlfn.XLOOKUP(_xlfn.CONCAT(16,"-",$A10, "-", "H"), TeamData!$D:$D,TeamData!H:H,""),
_xlfn.XLOOKUP(_xlfn.CONCAT(17,"-",$A10, "-", "H"), TeamData!$D:$D,TeamData!H:H,""),
_xlfn.XLOOKUP(_xlfn.CONCAT(18,"-",$A10, "-", "H"), TeamData!$D:$D,TeamData!H:H,"")))</f>
        <v>1.4444444444444444</v>
      </c>
      <c r="J10" s="88" cm="1">
        <f t="array" ref="J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TeamData!$D:$D,TeamData!I:I,""),
_xlfn.XLOOKUP(_xlfn.CONCAT(1,"-",$A10, "-", "H"), TeamData!$D:$D,TeamData!I:I,""),
_xlfn.XLOOKUP(_xlfn.CONCAT(2,"-",$A10, "-", "H"), TeamData!$D:$D,TeamData!I:I,""),
_xlfn.XLOOKUP(_xlfn.CONCAT(3,"-",$A10, "-", "H"), TeamData!$D:$D,TeamData!I:I,""),
_xlfn.XLOOKUP(_xlfn.CONCAT(4,"-",$A10, "-", "H"), TeamData!$D:$D,TeamData!I:I,""),
_xlfn.XLOOKUP(_xlfn.CONCAT(5,"-",$A10, "-", "H"), TeamData!$D:$D,TeamData!I:I,""),
_xlfn.XLOOKUP(_xlfn.CONCAT(6,"-",$A10, "-", "H"), TeamData!$D:$D,TeamData!I:I,""),
_xlfn.XLOOKUP(_xlfn.CONCAT(7,"-",$A10, "-", "H"), TeamData!$D:$D,TeamData!I:I,""),
_xlfn.XLOOKUP(_xlfn.CONCAT(8,"-",$A10, "-", "H"), TeamData!$D:$D,TeamData!I:I,""),
_xlfn.XLOOKUP(_xlfn.CONCAT(9,"-",$A10, "-", "H"), TeamData!$D:$D,TeamData!I:I,""),
_xlfn.XLOOKUP(_xlfn.CONCAT(10,"-",$A10, "-", "H"), TeamData!$D:$D,TeamData!I:I,""),
_xlfn.XLOOKUP(_xlfn.CONCAT(11,"-",$A10, "-", "H"), TeamData!$D:$D,TeamData!I:I,""),
_xlfn.XLOOKUP(_xlfn.CONCAT(12,"-",$A10, "-", "H"), TeamData!$D:$D,TeamData!I:I,""),
_xlfn.XLOOKUP(_xlfn.CONCAT(13,"-",$A10, "-", "H"), TeamData!$D:$D,TeamData!I:I,""),
_xlfn.XLOOKUP(_xlfn.CONCAT(14,"-",$A10, "-", "H"), TeamData!$D:$D,TeamData!I:I,""),
_xlfn.XLOOKUP(_xlfn.CONCAT(15,"-",$A10, "-", "H"), TeamData!$D:$D,TeamData!I:I,""),
_xlfn.XLOOKUP(_xlfn.CONCAT(16,"-",$A10, "-", "H"), TeamData!$D:$D,TeamData!I:I,""),
_xlfn.XLOOKUP(_xlfn.CONCAT(17,"-",$A10, "-", "H"), TeamData!$D:$D,TeamData!I:I,""),
_xlfn.XLOOKUP(_xlfn.CONCAT(18,"-",$A10, "-", "H"), TeamData!$D:$D,TeamData!I:I,"")))</f>
        <v>1.2366666666666668</v>
      </c>
      <c r="K10" s="90" cm="1">
        <f t="array" ref="K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"H"), TeamData!$D:$D,TeamData!J:J,""),
_xlfn.XLOOKUP(_xlfn.CONCAT(1,"-",$A10, "-", "H"), TeamData!$D:$D,TeamData!J:J,""),
_xlfn.XLOOKUP(_xlfn.CONCAT(2,"-",$A10, "-", "H"), TeamData!$D:$D,TeamData!J:J,""),
_xlfn.XLOOKUP(_xlfn.CONCAT(3,"-",$A10, "-", "H"), TeamData!$D:$D,TeamData!J:J,""),
_xlfn.XLOOKUP(_xlfn.CONCAT(4,"-",$A10, "-", "H"), TeamData!$D:$D,TeamData!J:J,""),
_xlfn.XLOOKUP(_xlfn.CONCAT(5,"-",$A10, "-", "H"), TeamData!$D:$D,TeamData!J:J,""),
_xlfn.XLOOKUP(_xlfn.CONCAT(6,"-",$A10, "-", "H"), TeamData!$D:$D,TeamData!J:J,""),
_xlfn.XLOOKUP(_xlfn.CONCAT(7,"-",$A10, "-", "H"), TeamData!$D:$D,TeamData!J:J,""),
_xlfn.XLOOKUP(_xlfn.CONCAT(8,"-",$A10, "-", "H"), TeamData!$D:$D,TeamData!J:J,""),
_xlfn.XLOOKUP(_xlfn.CONCAT(9,"-",$A10, "-", "H"), TeamData!$D:$D,TeamData!J:J,""),
_xlfn.XLOOKUP(_xlfn.CONCAT(10,"-",$A10, "-", "H"), TeamData!$D:$D,TeamData!J:J,""),
_xlfn.XLOOKUP(_xlfn.CONCAT(11,"-",$A10, "-", "H"), TeamData!$D:$D,TeamData!J:J,""),
_xlfn.XLOOKUP(_xlfn.CONCAT(12,"-",$A10, "-", "H"), TeamData!$D:$D,TeamData!J:J,""),
_xlfn.XLOOKUP(_xlfn.CONCAT(13,"-",$A10, "-", "H"), TeamData!$D:$D,TeamData!J:J,""),
_xlfn.XLOOKUP(_xlfn.CONCAT(14,"-",$A10, "-", "H"), TeamData!$D:$D,TeamData!J:J,""),
_xlfn.XLOOKUP(_xlfn.CONCAT(15,"-",$A10, "-", "H"), TeamData!$D:$D,TeamData!J:J,""),
_xlfn.XLOOKUP(_xlfn.CONCAT(16,"-",$A10, "-", "H"), TeamData!$D:$D,TeamData!J:J,""),
_xlfn.XLOOKUP(_xlfn.CONCAT(17,"-",$A10, "-", "H"), TeamData!$D:$D,TeamData!J:J,""),
_xlfn.XLOOKUP(_xlfn.CONCAT(18,"-",$A10, "-", "H"), TeamData!$D:$D,TeamData!J:J,"")))</f>
        <v>0.30777777777777776</v>
      </c>
      <c r="L10" s="68">
        <f t="shared" si="9"/>
        <v>51.999999999999993</v>
      </c>
      <c r="M10" s="68">
        <f t="shared" si="10"/>
        <v>60.886214442013141</v>
      </c>
      <c r="N10" s="72">
        <f t="shared" si="18"/>
        <v>44.765342960288812</v>
      </c>
      <c r="O10" s="94" cm="1">
        <f t="array" ref="O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TeamData!$K:$K,TeamData!L:L,""),
_xlfn.XLOOKUP(_xlfn.CONCAT(1,"-",$A10, "-", "A"), TeamData!$K:$K,TeamData!L:L,""),
_xlfn.XLOOKUP(_xlfn.CONCAT(2,"-",$A10, "-", "A"), TeamData!$K:$K,TeamData!L:L,""),
_xlfn.XLOOKUP(_xlfn.CONCAT(3,"-",$A10, "-", "A"), TeamData!$K:$K,TeamData!L:L,""),
_xlfn.XLOOKUP(_xlfn.CONCAT(4,"-",$A10, "-", "A"), TeamData!$K:$K,TeamData!L:L,""),
_xlfn.XLOOKUP(_xlfn.CONCAT(5,"-",$A10, "-", "A"), TeamData!$K:$K,TeamData!L:L,""),
_xlfn.XLOOKUP(_xlfn.CONCAT(6,"-",$A10, "-", "A"), TeamData!$K:$K,TeamData!L:L,""),
_xlfn.XLOOKUP(_xlfn.CONCAT(7,"-",$A10, "-", "A"), TeamData!$K:$K,TeamData!L:L,""),
_xlfn.XLOOKUP(_xlfn.CONCAT(8,"-",$A10, "-", "A"), TeamData!$K:$K,TeamData!L:L,""),
_xlfn.XLOOKUP(_xlfn.CONCAT(9,"-",$A10, "-", "A"), TeamData!$K:$K,TeamData!L:L,""),
_xlfn.XLOOKUP(_xlfn.CONCAT(10,"-",$A10, "-", "A"), TeamData!$K:$K,TeamData!L:L,""),
_xlfn.XLOOKUP(_xlfn.CONCAT(11,"-",$A10, "-", "A"), TeamData!$K:$K,TeamData!L:L,""),
_xlfn.XLOOKUP(_xlfn.CONCAT(12,"-",$A10, "-", "A"), TeamData!$K:$K,TeamData!L:L,""),
_xlfn.XLOOKUP(_xlfn.CONCAT(13,"-",$A10, "-", "A"), TeamData!$K:$K,TeamData!L:L,""),
_xlfn.XLOOKUP(_xlfn.CONCAT(14,"-",$A10, "-", "A"), TeamData!$K:$K,TeamData!L:L,""),
_xlfn.XLOOKUP(_xlfn.CONCAT(15,"-",$A10, "-", "A"), TeamData!$K:$K,TeamData!L:L,""),
_xlfn.XLOOKUP(_xlfn.CONCAT(16,"-",$A10, "-", "A"), TeamData!$K:$K,TeamData!L:L,""),
_xlfn.XLOOKUP(_xlfn.CONCAT(17,"-",$A10, "-", "A"), TeamData!$K:$K,TeamData!L:L,""),
_xlfn.XLOOKUP(_xlfn.CONCAT(18,"-",$A10, "-", "A"), TeamData!$K:$K,TeamData!L:L,"")))</f>
        <v>7.3</v>
      </c>
      <c r="P10" s="94" cm="1">
        <f t="array" ref="P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TeamData!$K:$K,TeamData!M:M,""),
_xlfn.XLOOKUP(_xlfn.CONCAT(1,"-",$A10, "-", "A"), TeamData!$K:$K,TeamData!M:M,""),
_xlfn.XLOOKUP(_xlfn.CONCAT(2,"-",$A10, "-", "A"), TeamData!$K:$K,TeamData!M:M,""),
_xlfn.XLOOKUP(_xlfn.CONCAT(3,"-",$A10, "-", "A"), TeamData!$K:$K,TeamData!M:M,""),
_xlfn.XLOOKUP(_xlfn.CONCAT(4,"-",$A10, "-", "A"), TeamData!$K:$K,TeamData!M:M,""),
_xlfn.XLOOKUP(_xlfn.CONCAT(5,"-",$A10, "-", "A"), TeamData!$K:$K,TeamData!M:M,""),
_xlfn.XLOOKUP(_xlfn.CONCAT(6,"-",$A10, "-", "A"), TeamData!$K:$K,TeamData!M:M,""),
_xlfn.XLOOKUP(_xlfn.CONCAT(7,"-",$A10, "-", "A"), TeamData!$K:$K,TeamData!M:M,""),
_xlfn.XLOOKUP(_xlfn.CONCAT(8,"-",$A10, "-", "A"), TeamData!$K:$K,TeamData!M:M,""),
_xlfn.XLOOKUP(_xlfn.CONCAT(9,"-",$A10, "-", "A"), TeamData!$K:$K,TeamData!M:M,""),
_xlfn.XLOOKUP(_xlfn.CONCAT(10,"-",$A10, "-", "A"), TeamData!$K:$K,TeamData!M:M,""),
_xlfn.XLOOKUP(_xlfn.CONCAT(11,"-",$A10, "-", "A"), TeamData!$K:$K,TeamData!M:M,""),
_xlfn.XLOOKUP(_xlfn.CONCAT(12,"-",$A10, "-", "A"), TeamData!$K:$K,TeamData!M:M,""),
_xlfn.XLOOKUP(_xlfn.CONCAT(13,"-",$A10, "-", "A"), TeamData!$K:$K,TeamData!M:M,""),
_xlfn.XLOOKUP(_xlfn.CONCAT(14,"-",$A10, "-", "A"), TeamData!$K:$K,TeamData!M:M,""),
_xlfn.XLOOKUP(_xlfn.CONCAT(15,"-",$A10, "-", "A"), TeamData!$K:$K,TeamData!M:M,""),
_xlfn.XLOOKUP(_xlfn.CONCAT(16,"-",$A10, "-", "A"), TeamData!$K:$K,TeamData!M:M,""),
_xlfn.XLOOKUP(_xlfn.CONCAT(17,"-",$A10, "-", "A"), TeamData!$K:$K,TeamData!M:M,""),
_xlfn.XLOOKUP(_xlfn.CONCAT(18,"-",$A10, "-", "A"), TeamData!$K:$K,TeamData!M:M,"")))</f>
        <v>1.7</v>
      </c>
      <c r="Q10" s="96" cm="1">
        <f t="array" ref="Q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TeamData!$K:$K,TeamData!N:N,""),
_xlfn.XLOOKUP(_xlfn.CONCAT(1,"-",$A10, "-", "A"), TeamData!$K:$K,TeamData!N:N,""),
_xlfn.XLOOKUP(_xlfn.CONCAT(2,"-",$A10, "-", "A"), TeamData!$K:$K,TeamData!N:N,""),
_xlfn.XLOOKUP(_xlfn.CONCAT(3,"-",$A10, "-", "A"), TeamData!$K:$K,TeamData!N:N,""),
_xlfn.XLOOKUP(_xlfn.CONCAT(4,"-",$A10, "-", "A"), TeamData!$K:$K,TeamData!N:N,""),
_xlfn.XLOOKUP(_xlfn.CONCAT(5,"-",$A10, "-", "A"), TeamData!$K:$K,TeamData!N:N,""),
_xlfn.XLOOKUP(_xlfn.CONCAT(6,"-",$A10, "-", "A"), TeamData!$K:$K,TeamData!N:N,""),
_xlfn.XLOOKUP(_xlfn.CONCAT(7,"-",$A10, "-", "A"), TeamData!$K:$K,TeamData!N:N,""),
_xlfn.XLOOKUP(_xlfn.CONCAT(8,"-",$A10, "-", "A"), TeamData!$K:$K,TeamData!N:N,""),
_xlfn.XLOOKUP(_xlfn.CONCAT(9,"-",$A10, "-", "A"), TeamData!$K:$K,TeamData!N:N,""),
_xlfn.XLOOKUP(_xlfn.CONCAT(10,"-",$A10, "-", "A"), TeamData!$K:$K,TeamData!N:N,""),
_xlfn.XLOOKUP(_xlfn.CONCAT(11,"-",$A10, "-", "A"), TeamData!$K:$K,TeamData!N:N,""),
_xlfn.XLOOKUP(_xlfn.CONCAT(12,"-",$A10, "-", "A"), TeamData!$K:$K,TeamData!N:N,""),
_xlfn.XLOOKUP(_xlfn.CONCAT(13,"-",$A10, "-", "A"), TeamData!$K:$K,TeamData!N:N,""),
_xlfn.XLOOKUP(_xlfn.CONCAT(14,"-",$A10, "-", "A"), TeamData!$K:$K,TeamData!N:N,""),
_xlfn.XLOOKUP(_xlfn.CONCAT(15,"-",$A10, "-", "A"), TeamData!$K:$K,TeamData!N:N,""),
_xlfn.XLOOKUP(_xlfn.CONCAT(16,"-",$A10, "-", "A"), TeamData!$K:$K,TeamData!N:N,""),
_xlfn.XLOOKUP(_xlfn.CONCAT(17,"-",$A10, "-", "A"), TeamData!$K:$K,TeamData!N:N,""),
_xlfn.XLOOKUP(_xlfn.CONCAT(18,"-",$A10, "-", "A"), TeamData!$K:$K,TeamData!N:N,"")))</f>
        <v>1.2550000000000001</v>
      </c>
      <c r="R10" s="70">
        <f t="shared" si="11"/>
        <v>56.153846153846153</v>
      </c>
      <c r="S10" s="70">
        <f t="shared" si="12"/>
        <v>40.263157894736842</v>
      </c>
      <c r="T10" s="73">
        <f t="shared" si="1"/>
        <v>46.272019664072111</v>
      </c>
      <c r="U10" s="94" cm="1">
        <f t="array" ref="U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TeamData!$K:$K,TeamData!O:O,""),
_xlfn.XLOOKUP(_xlfn.CONCAT(1,"-",$A10, "-", "A"), TeamData!$K:$K,TeamData!O:O,""),
_xlfn.XLOOKUP(_xlfn.CONCAT(2,"-",$A10, "-", "A"), TeamData!$K:$K,TeamData!O:O,""),
_xlfn.XLOOKUP(_xlfn.CONCAT(3,"-",$A10, "-", "A"), TeamData!$K:$K,TeamData!O:O,""),
_xlfn.XLOOKUP(_xlfn.CONCAT(4,"-",$A10, "-", "A"), TeamData!$K:$K,TeamData!O:O,""),
_xlfn.XLOOKUP(_xlfn.CONCAT(5,"-",$A10, "-", "A"), TeamData!$K:$K,TeamData!O:O,""),
_xlfn.XLOOKUP(_xlfn.CONCAT(6,"-",$A10, "-", "A"), TeamData!$K:$K,TeamData!O:O,""),
_xlfn.XLOOKUP(_xlfn.CONCAT(7,"-",$A10, "-", "A"), TeamData!$K:$K,TeamData!O:O,""),
_xlfn.XLOOKUP(_xlfn.CONCAT(8,"-",$A10, "-", "A"), TeamData!$K:$K,TeamData!O:O,""),
_xlfn.XLOOKUP(_xlfn.CONCAT(9,"-",$A10, "-", "A"), TeamData!$K:$K,TeamData!O:O,""),
_xlfn.XLOOKUP(_xlfn.CONCAT(10,"-",$A10, "-", "A"), TeamData!$K:$K,TeamData!O:O,""),
_xlfn.XLOOKUP(_xlfn.CONCAT(11,"-",$A10, "-", "A"), TeamData!$K:$K,TeamData!O:O,""),
_xlfn.XLOOKUP(_xlfn.CONCAT(12,"-",$A10, "-", "A"), TeamData!$K:$K,TeamData!O:O,""),
_xlfn.XLOOKUP(_xlfn.CONCAT(13,"-",$A10, "-", "A"), TeamData!$K:$K,TeamData!O:O,""),
_xlfn.XLOOKUP(_xlfn.CONCAT(14,"-",$A10, "-", "A"), TeamData!$K:$K,TeamData!O:O,""),
_xlfn.XLOOKUP(_xlfn.CONCAT(15,"-",$A10, "-", "A"), TeamData!$K:$K,TeamData!O:O,""),
_xlfn.XLOOKUP(_xlfn.CONCAT(16,"-",$A10, "-", "A"), TeamData!$K:$K,TeamData!O:O,""),
_xlfn.XLOOKUP(_xlfn.CONCAT(17,"-",$A10, "-", "A"), TeamData!$K:$K,TeamData!O:O,""),
_xlfn.XLOOKUP(_xlfn.CONCAT(18,"-",$A10, "-", "A"), TeamData!$K:$K,TeamData!O:O,"")))</f>
        <v>1.8</v>
      </c>
      <c r="V10" s="94" cm="1">
        <f t="array" ref="V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TeamData!$K:$K,TeamData!P:P,""),
_xlfn.XLOOKUP(_xlfn.CONCAT(1,"-",$A10, "-", "A"), TeamData!$K:$K,TeamData!P:P,""),
_xlfn.XLOOKUP(_xlfn.CONCAT(2,"-",$A10, "-", "A"), TeamData!$K:$K,TeamData!P:P,""),
_xlfn.XLOOKUP(_xlfn.CONCAT(3,"-",$A10, "-", "A"), TeamData!$K:$K,TeamData!P:P,""),
_xlfn.XLOOKUP(_xlfn.CONCAT(4,"-",$A10, "-", "A"), TeamData!$K:$K,TeamData!P:P,""),
_xlfn.XLOOKUP(_xlfn.CONCAT(5,"-",$A10, "-", "A"), TeamData!$K:$K,TeamData!P:P,""),
_xlfn.XLOOKUP(_xlfn.CONCAT(6,"-",$A10, "-", "A"), TeamData!$K:$K,TeamData!P:P,""),
_xlfn.XLOOKUP(_xlfn.CONCAT(7,"-",$A10, "-", "A"), TeamData!$K:$K,TeamData!P:P,""),
_xlfn.XLOOKUP(_xlfn.CONCAT(8,"-",$A10, "-", "A"), TeamData!$K:$K,TeamData!P:P,""),
_xlfn.XLOOKUP(_xlfn.CONCAT(9,"-",$A10, "-", "A"), TeamData!$K:$K,TeamData!P:P,""),
_xlfn.XLOOKUP(_xlfn.CONCAT(10,"-",$A10, "-", "A"), TeamData!$K:$K,TeamData!P:P,""),
_xlfn.XLOOKUP(_xlfn.CONCAT(11,"-",$A10, "-", "A"), TeamData!$K:$K,TeamData!P:P,""),
_xlfn.XLOOKUP(_xlfn.CONCAT(12,"-",$A10, "-", "A"), TeamData!$K:$K,TeamData!P:P,""),
_xlfn.XLOOKUP(_xlfn.CONCAT(13,"-",$A10, "-", "A"), TeamData!$K:$K,TeamData!P:P,""),
_xlfn.XLOOKUP(_xlfn.CONCAT(14,"-",$A10, "-", "A"), TeamData!$K:$K,TeamData!P:P,""),
_xlfn.XLOOKUP(_xlfn.CONCAT(15,"-",$A10, "-", "A"), TeamData!$K:$K,TeamData!P:P,""),
_xlfn.XLOOKUP(_xlfn.CONCAT(16,"-",$A10, "-", "A"), TeamData!$K:$K,TeamData!P:P,""),
_xlfn.XLOOKUP(_xlfn.CONCAT(17,"-",$A10, "-", "A"), TeamData!$K:$K,TeamData!P:P,""),
_xlfn.XLOOKUP(_xlfn.CONCAT(18,"-",$A10, "-", "A"), TeamData!$K:$K,TeamData!P:P,"")))</f>
        <v>1.4300000000000002</v>
      </c>
      <c r="W10" s="96" cm="1">
        <f t="array" ref="W1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_xlfn.XLOOKUP(_xlfn.CONCAT(0,"-",$A10, "-", "A"), TeamData!$K:$K,TeamData!Q:Q,""),
_xlfn.XLOOKUP(_xlfn.CONCAT(1,"-",$A10, "-", "A"), TeamData!$K:$K,TeamData!Q:Q,""),
_xlfn.XLOOKUP(_xlfn.CONCAT(2,"-",$A10, "-", "A"), TeamData!$K:$K,TeamData!Q:Q,""),
_xlfn.XLOOKUP(_xlfn.CONCAT(3,"-",$A10, "-", "A"), TeamData!$K:$K,TeamData!Q:Q,""),
_xlfn.XLOOKUP(_xlfn.CONCAT(4,"-",$A10, "-", "A"), TeamData!$K:$K,TeamData!Q:Q,""),
_xlfn.XLOOKUP(_xlfn.CONCAT(5,"-",$A10, "-", "A"), TeamData!$K:$K,TeamData!Q:Q,""),
_xlfn.XLOOKUP(_xlfn.CONCAT(6,"-",$A10, "-", "A"), TeamData!$K:$K,TeamData!Q:Q,""),
_xlfn.XLOOKUP(_xlfn.CONCAT(7,"-",$A10, "-", "A"), TeamData!$K:$K,TeamData!Q:Q,""),
_xlfn.XLOOKUP(_xlfn.CONCAT(8,"-",$A10, "-", "A"), TeamData!$K:$K,TeamData!Q:Q,""),
_xlfn.XLOOKUP(_xlfn.CONCAT(9,"-",$A10, "-", "A"), TeamData!$K:$K,TeamData!Q:Q,""),
_xlfn.XLOOKUP(_xlfn.CONCAT(10,"-",$A10, "-", "A"), TeamData!$K:$K,TeamData!Q:Q,""),
_xlfn.XLOOKUP(_xlfn.CONCAT(11,"-",$A10, "-", "A"), TeamData!$K:$K,TeamData!Q:Q,""),
_xlfn.XLOOKUP(_xlfn.CONCAT(12,"-",$A10, "-", "A"), TeamData!$K:$K,TeamData!Q:Q,""),
_xlfn.XLOOKUP(_xlfn.CONCAT(13,"-",$A10, "-", "A"), TeamData!$K:$K,TeamData!Q:Q,""),
_xlfn.XLOOKUP(_xlfn.CONCAT(14,"-",$A10, "-", "A"), TeamData!$K:$K,TeamData!Q:Q,""),
_xlfn.XLOOKUP(_xlfn.CONCAT(15,"-",$A10, "-", "A"), TeamData!$K:$K,TeamData!Q:Q,""),
_xlfn.XLOOKUP(_xlfn.CONCAT(16,"-",$A10, "-", "A"), TeamData!$K:$K,TeamData!Q:Q,""),
_xlfn.XLOOKUP(_xlfn.CONCAT(17,"-",$A10, "-", "A"), TeamData!$K:$K,TeamData!Q:Q,""),
_xlfn.XLOOKUP(_xlfn.CONCAT(18,"-",$A10, "-", "A"), TeamData!$K:$K,TeamData!Q:Q,"")))</f>
        <v>0.30599999999999999</v>
      </c>
      <c r="X10" s="70">
        <f t="shared" si="13"/>
        <v>64.8</v>
      </c>
      <c r="Y10" s="70">
        <f t="shared" si="14"/>
        <v>70.404814004376377</v>
      </c>
      <c r="Z10" s="73">
        <f t="shared" si="15"/>
        <v>45.025417574437185</v>
      </c>
      <c r="AA10" s="68">
        <f t="shared" si="2"/>
        <v>61.532158951249492</v>
      </c>
      <c r="AB10" s="72">
        <f t="shared" si="3"/>
        <v>44.765342960288812</v>
      </c>
      <c r="AC10" s="70">
        <f t="shared" si="4"/>
        <v>46.272019664072111</v>
      </c>
      <c r="AD10" s="73">
        <f t="shared" si="16"/>
        <v>45.025417574437185</v>
      </c>
      <c r="AN10" s="23">
        <v>7</v>
      </c>
      <c r="AO10" s="24" t="str" cm="1">
        <f t="array" ref="AO10">IF(AND($AM$5=1, $AO9&lt;&gt;"Weighting"), "", IFERROR(_xlfn.IFS($AM$5-1=AN10,POWER($AM$3,1),
$AM$5-1=AN11,POWER($AM$3, 0),
$AM$5-1=AN12, POWER($AM$3, -1),
$AM$5-1=AN13, POWER($AM$3, -2),
$AM$5-1=AN14, POWER($AM$3, -3),
$AM$5-1=AN15, POWER($AM$3, -4),
$AM$5-1=AN16, POWER($AM$3,-5),
$AM$5-1=AN17, POWER($AM$3, -6),
$AM$5-1=AN18, POWER($AM$3, -7),
$AM$5-1=AN19, POWER($AM$3, -8),
$AM$5-1=AN20, POWER($AM$3, -9),
$AM$5-1=AN21, POWER($AM$3, -10),
$AM$5-1=AN22, POWER($AM$3, -11),
$AM$5-1=AN23, POWER($AM$3, -12),
$AM$5-1=AN24, POWER($AM$3, -13),
$AM$5-1=AN25, POWER($AM$3, -14),
$AM$5-1=AN26, POWER($AM$3, -15),
$AM$5-1=AN27, POWER($AM$3, -16),
$AM$5-1=AN28, POWER($AM$3, -17),
$AM$5-1=AN29, POWER($AM$3, -18),
$AM$5-1=AN30, POWER($AM$3, -19),
$AM$5-1=AN31, POWER($AM$3, -20),
$AM$5-1=AN32, POWER($AM$3, -21),
$AM$5-1=AN33, POWER($AM$3, -22),
$AM$5-1=AN34, POWER($AM$3, -23),
$AM$5-1=AN35, POWER($AM$3, -24),
$AM$5-1=AN36, POWER($AM$3, -25),
$AM$5-1=AN37, POWER($AM$3, -26),
$AM$5-1=AN38, POWER($AM$3, -27),
$AM$5-1=AN39, POWER($AM$3, -28),
$AM$5-1=AN40, POWER($AM$3, -29),
$AM$5-1=AN41, POWER($AM$3, -30),
$AM$5-1=AN42, POWER($AM$3, -31),
$AM$5-1=AN43, POWER($AM$3, -32),
$AM$5-1=AN44, POWER($AM$3, -33),
$AM$5-1=AN45, POWER($AM$3, -34),
$AM$5-1=AN46, POWER($AM$3, -35),
$AM$5-1=AN47, POWER($AM$3, -36)),""))</f>
        <v/>
      </c>
      <c r="AP10" s="25" t="str">
        <f t="shared" si="5"/>
        <v>0</v>
      </c>
      <c r="AQ10" s="26">
        <f>IF(AP10="","",SUM($AP$3:AP10)/SUM($AP$3:$AP$21))</f>
        <v>1</v>
      </c>
    </row>
    <row r="11" spans="1:43">
      <c r="A11" s="55">
        <v>8</v>
      </c>
      <c r="B11" s="31" t="s">
        <v>488</v>
      </c>
      <c r="C11" s="88" cm="1">
        <f t="array" ref="C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TeamData!$D:$D,TeamData!E:E,""),
_xlfn.XLOOKUP(_xlfn.CONCAT(1,"-",$A11, "-", "H"), TeamData!$D:$D,TeamData!E:E,""),
_xlfn.XLOOKUP(_xlfn.CONCAT(2,"-",$A11, "-", "H"), TeamData!$D:$D,TeamData!E:E,""),
_xlfn.XLOOKUP(_xlfn.CONCAT(3,"-",$A11, "-", "H"), TeamData!$D:$D,TeamData!E:E,""),
_xlfn.XLOOKUP(_xlfn.CONCAT(4,"-",$A11, "-", "H"), TeamData!$D:$D,TeamData!E:E,""),
_xlfn.XLOOKUP(_xlfn.CONCAT(5,"-",$A11, "-", "H"), TeamData!$D:$D,TeamData!E:E,""),
_xlfn.XLOOKUP(_xlfn.CONCAT(6,"-",$A11, "-", "H"), TeamData!$D:$D,TeamData!E:E,""),
_xlfn.XLOOKUP(_xlfn.CONCAT(7,"-",$A11, "-", "H"), TeamData!$D:$D,TeamData!E:E,""),
_xlfn.XLOOKUP(_xlfn.CONCAT(8,"-",$A11, "-", "H"), TeamData!$D:$D,TeamData!E:E,""),
_xlfn.XLOOKUP(_xlfn.CONCAT(9,"-",$A11, "-", "H"), TeamData!$D:$D,TeamData!E:E,""),
_xlfn.XLOOKUP(_xlfn.CONCAT(10,"-",$A11, "-", "H"), TeamData!$D:$D,TeamData!E:E,""),
_xlfn.XLOOKUP(_xlfn.CONCAT(11,"-",$A11, "-", "H"), TeamData!$D:$D,TeamData!E:E,""),
_xlfn.XLOOKUP(_xlfn.CONCAT(12,"-",$A11, "-", "H"), TeamData!$D:$D,TeamData!E:E,""),
_xlfn.XLOOKUP(_xlfn.CONCAT(13,"-",$A11, "-", "H"), TeamData!$D:$D,TeamData!E:E,""),
_xlfn.XLOOKUP(_xlfn.CONCAT(14,"-",$A11, "-", "H"), TeamData!$D:$D,TeamData!E:E,""),
_xlfn.XLOOKUP(_xlfn.CONCAT(15,"-",$A11, "-", "H"), TeamData!$D:$D,TeamData!E:E,""),
_xlfn.XLOOKUP(_xlfn.CONCAT(16,"-",$A11, "-", "H"), TeamData!$D:$D,TeamData!E:E,""),
_xlfn.XLOOKUP(_xlfn.CONCAT(17,"-",$A11, "-", "H"), TeamData!$D:$D,TeamData!E:E,""),
_xlfn.XLOOKUP(_xlfn.CONCAT(18,"-",$A11, "-", "H"), TeamData!$D:$D,TeamData!E:E,"")))</f>
        <v>5.4</v>
      </c>
      <c r="D11" s="88" cm="1">
        <f t="array" ref="D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TeamData!$D:$D,TeamData!F:F,""),
_xlfn.XLOOKUP(_xlfn.CONCAT(1,"-",$A11, "-", "H"), TeamData!$D:$D,TeamData!F:F,""),
_xlfn.XLOOKUP(_xlfn.CONCAT(2,"-",$A11, "-", "H"), TeamData!$D:$D,TeamData!F:F,""),
_xlfn.XLOOKUP(_xlfn.CONCAT(3,"-",$A11, "-", "H"), TeamData!$D:$D,TeamData!F:F,""),
_xlfn.XLOOKUP(_xlfn.CONCAT(4,"-",$A11, "-", "H"), TeamData!$D:$D,TeamData!F:F,""),
_xlfn.XLOOKUP(_xlfn.CONCAT(5,"-",$A11, "-", "H"), TeamData!$D:$D,TeamData!F:F,""),
_xlfn.XLOOKUP(_xlfn.CONCAT(6,"-",$A11, "-", "H"), TeamData!$D:$D,TeamData!F:F,""),
_xlfn.XLOOKUP(_xlfn.CONCAT(7,"-",$A11, "-", "H"), TeamData!$D:$D,TeamData!F:F,""),
_xlfn.XLOOKUP(_xlfn.CONCAT(8,"-",$A11, "-", "H"), TeamData!$D:$D,TeamData!F:F,""),
_xlfn.XLOOKUP(_xlfn.CONCAT(9,"-",$A11, "-", "H"), TeamData!$D:$D,TeamData!F:F,""),
_xlfn.XLOOKUP(_xlfn.CONCAT(10,"-",$A11, "-", "H"), TeamData!$D:$D,TeamData!F:F,""),
_xlfn.XLOOKUP(_xlfn.CONCAT(11,"-",$A11, "-", "H"), TeamData!$D:$D,TeamData!F:F,""),
_xlfn.XLOOKUP(_xlfn.CONCAT(12,"-",$A11, "-", "H"), TeamData!$D:$D,TeamData!F:F,""),
_xlfn.XLOOKUP(_xlfn.CONCAT(13,"-",$A11, "-", "H"), TeamData!$D:$D,TeamData!F:F,""),
_xlfn.XLOOKUP(_xlfn.CONCAT(14,"-",$A11, "-", "H"), TeamData!$D:$D,TeamData!F:F,""),
_xlfn.XLOOKUP(_xlfn.CONCAT(15,"-",$A11, "-", "H"), TeamData!$D:$D,TeamData!F:F,""),
_xlfn.XLOOKUP(_xlfn.CONCAT(16,"-",$A11, "-", "H"), TeamData!$D:$D,TeamData!F:F,""),
_xlfn.XLOOKUP(_xlfn.CONCAT(17,"-",$A11, "-", "H"), TeamData!$D:$D,TeamData!F:F,""),
_xlfn.XLOOKUP(_xlfn.CONCAT(18,"-",$A11, "-", "H"), TeamData!$D:$D,TeamData!F:F,"")))</f>
        <v>0.6</v>
      </c>
      <c r="E11" s="90" cm="1">
        <f t="array" ref="E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TeamData!$D:$D,TeamData!G:G,""),
_xlfn.XLOOKUP(_xlfn.CONCAT(1,"-",$A11, "-", "H"), TeamData!$D:$D,TeamData!G:G,""),
_xlfn.XLOOKUP(_xlfn.CONCAT(2,"-",$A11, "-", "H"), TeamData!$D:$D,TeamData!G:G,""),
_xlfn.XLOOKUP(_xlfn.CONCAT(3,"-",$A11, "-", "H"), TeamData!$D:$D,TeamData!G:G,""),
_xlfn.XLOOKUP(_xlfn.CONCAT(4,"-",$A11, "-", "H"), TeamData!$D:$D,TeamData!G:G,""),
_xlfn.XLOOKUP(_xlfn.CONCAT(5,"-",$A11, "-", "H"), TeamData!$D:$D,TeamData!G:G,""),
_xlfn.XLOOKUP(_xlfn.CONCAT(6,"-",$A11, "-", "H"), TeamData!$D:$D,TeamData!G:G,""),
_xlfn.XLOOKUP(_xlfn.CONCAT(7,"-",$A11, "-", "H"), TeamData!$D:$D,TeamData!G:G,""),
_xlfn.XLOOKUP(_xlfn.CONCAT(8,"-",$A11, "-", "H"), TeamData!$D:$D,TeamData!G:G,""),
_xlfn.XLOOKUP(_xlfn.CONCAT(9,"-",$A11, "-", "H"), TeamData!$D:$D,TeamData!G:G,""),
_xlfn.XLOOKUP(_xlfn.CONCAT(10,"-",$A11, "-", "H"), TeamData!$D:$D,TeamData!G:G,""),
_xlfn.XLOOKUP(_xlfn.CONCAT(11,"-",$A11, "-", "H"), TeamData!$D:$D,TeamData!G:G,""),
_xlfn.XLOOKUP(_xlfn.CONCAT(12,"-",$A11, "-", "H"), TeamData!$D:$D,TeamData!G:G,""),
_xlfn.XLOOKUP(_xlfn.CONCAT(13,"-",$A11, "-", "H"), TeamData!$D:$D,TeamData!G:G,""),
_xlfn.XLOOKUP(_xlfn.CONCAT(14,"-",$A11, "-", "H"), TeamData!$D:$D,TeamData!G:G,""),
_xlfn.XLOOKUP(_xlfn.CONCAT(15,"-",$A11, "-", "H"), TeamData!$D:$D,TeamData!G:G,""),
_xlfn.XLOOKUP(_xlfn.CONCAT(16,"-",$A11, "-", "H"), TeamData!$D:$D,TeamData!G:G,""),
_xlfn.XLOOKUP(_xlfn.CONCAT(17,"-",$A11, "-", "H"), TeamData!$D:$D,TeamData!G:G,""),
_xlfn.XLOOKUP(_xlfn.CONCAT(18,"-",$A11, "-", "H"), TeamData!$D:$D,TeamData!G:G,"")))</f>
        <v>0.73399999999999999</v>
      </c>
      <c r="F11" s="68">
        <f t="shared" si="6"/>
        <v>41.53846153846154</v>
      </c>
      <c r="G11" s="68">
        <f t="shared" si="7"/>
        <v>14.210526315789473</v>
      </c>
      <c r="H11" s="72">
        <f t="shared" si="8"/>
        <v>27.062679229823846</v>
      </c>
      <c r="I11" s="88" cm="1">
        <f t="array" ref="I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TeamData!$D:$D,TeamData!H:H,""),
_xlfn.XLOOKUP(_xlfn.CONCAT(1,"-",$A11, "-", "H"), TeamData!$D:$D,TeamData!H:H,""),
_xlfn.XLOOKUP(_xlfn.CONCAT(2,"-",$A11, "-", "H"), TeamData!$D:$D,TeamData!H:H,""),
_xlfn.XLOOKUP(_xlfn.CONCAT(3,"-",$A11, "-", "H"), TeamData!$D:$D,TeamData!H:H,""),
_xlfn.XLOOKUP(_xlfn.CONCAT(4,"-",$A11, "-", "H"), TeamData!$D:$D,TeamData!H:H,""),
_xlfn.XLOOKUP(_xlfn.CONCAT(5,"-",$A11, "-", "H"), TeamData!$D:$D,TeamData!H:H,""),
_xlfn.XLOOKUP(_xlfn.CONCAT(6,"-",$A11, "-", "H"), TeamData!$D:$D,TeamData!H:H,""),
_xlfn.XLOOKUP(_xlfn.CONCAT(7,"-",$A11, "-", "H"), TeamData!$D:$D,TeamData!H:H,""),
_xlfn.XLOOKUP(_xlfn.CONCAT(8,"-",$A11, "-", "H"), TeamData!$D:$D,TeamData!H:H,""),
_xlfn.XLOOKUP(_xlfn.CONCAT(9,"-",$A11, "-", "H"), TeamData!$D:$D,TeamData!H:H,""),
_xlfn.XLOOKUP(_xlfn.CONCAT(10,"-",$A11, "-", "H"), TeamData!$D:$D,TeamData!H:H,""),
_xlfn.XLOOKUP(_xlfn.CONCAT(11,"-",$A11, "-", "H"), TeamData!$D:$D,TeamData!H:H,""),
_xlfn.XLOOKUP(_xlfn.CONCAT(12,"-",$A11, "-", "H"), TeamData!$D:$D,TeamData!H:H,""),
_xlfn.XLOOKUP(_xlfn.CONCAT(13,"-",$A11, "-", "H"), TeamData!$D:$D,TeamData!H:H,""),
_xlfn.XLOOKUP(_xlfn.CONCAT(14,"-",$A11, "-", "H"), TeamData!$D:$D,TeamData!H:H,""),
_xlfn.XLOOKUP(_xlfn.CONCAT(15,"-",$A11, "-", "H"), TeamData!$D:$D,TeamData!H:H,""),
_xlfn.XLOOKUP(_xlfn.CONCAT(16,"-",$A11, "-", "H"), TeamData!$D:$D,TeamData!H:H,""),
_xlfn.XLOOKUP(_xlfn.CONCAT(17,"-",$A11, "-", "H"), TeamData!$D:$D,TeamData!H:H,""),
_xlfn.XLOOKUP(_xlfn.CONCAT(18,"-",$A11, "-", "H"), TeamData!$D:$D,TeamData!H:H,"")))</f>
        <v>2.7777777777777777</v>
      </c>
      <c r="J11" s="88" cm="1">
        <f t="array" ref="J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TeamData!$D:$D,TeamData!I:I,""),
_xlfn.XLOOKUP(_xlfn.CONCAT(1,"-",$A11, "-", "H"), TeamData!$D:$D,TeamData!I:I,""),
_xlfn.XLOOKUP(_xlfn.CONCAT(2,"-",$A11, "-", "H"), TeamData!$D:$D,TeamData!I:I,""),
_xlfn.XLOOKUP(_xlfn.CONCAT(3,"-",$A11, "-", "H"), TeamData!$D:$D,TeamData!I:I,""),
_xlfn.XLOOKUP(_xlfn.CONCAT(4,"-",$A11, "-", "H"), TeamData!$D:$D,TeamData!I:I,""),
_xlfn.XLOOKUP(_xlfn.CONCAT(5,"-",$A11, "-", "H"), TeamData!$D:$D,TeamData!I:I,""),
_xlfn.XLOOKUP(_xlfn.CONCAT(6,"-",$A11, "-", "H"), TeamData!$D:$D,TeamData!I:I,""),
_xlfn.XLOOKUP(_xlfn.CONCAT(7,"-",$A11, "-", "H"), TeamData!$D:$D,TeamData!I:I,""),
_xlfn.XLOOKUP(_xlfn.CONCAT(8,"-",$A11, "-", "H"), TeamData!$D:$D,TeamData!I:I,""),
_xlfn.XLOOKUP(_xlfn.CONCAT(9,"-",$A11, "-", "H"), TeamData!$D:$D,TeamData!I:I,""),
_xlfn.XLOOKUP(_xlfn.CONCAT(10,"-",$A11, "-", "H"), TeamData!$D:$D,TeamData!I:I,""),
_xlfn.XLOOKUP(_xlfn.CONCAT(11,"-",$A11, "-", "H"), TeamData!$D:$D,TeamData!I:I,""),
_xlfn.XLOOKUP(_xlfn.CONCAT(12,"-",$A11, "-", "H"), TeamData!$D:$D,TeamData!I:I,""),
_xlfn.XLOOKUP(_xlfn.CONCAT(13,"-",$A11, "-", "H"), TeamData!$D:$D,TeamData!I:I,""),
_xlfn.XLOOKUP(_xlfn.CONCAT(14,"-",$A11, "-", "H"), TeamData!$D:$D,TeamData!I:I,""),
_xlfn.XLOOKUP(_xlfn.CONCAT(15,"-",$A11, "-", "H"), TeamData!$D:$D,TeamData!I:I,""),
_xlfn.XLOOKUP(_xlfn.CONCAT(16,"-",$A11, "-", "H"), TeamData!$D:$D,TeamData!I:I,""),
_xlfn.XLOOKUP(_xlfn.CONCAT(17,"-",$A11, "-", "H"), TeamData!$D:$D,TeamData!I:I,""),
_xlfn.XLOOKUP(_xlfn.CONCAT(18,"-",$A11, "-", "H"), TeamData!$D:$D,TeamData!I:I,"")))</f>
        <v>1.8211111111111111</v>
      </c>
      <c r="K11" s="90" cm="1">
        <f t="array" ref="K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"H"), TeamData!$D:$D,TeamData!J:J,""),
_xlfn.XLOOKUP(_xlfn.CONCAT(1,"-",$A11, "-", "H"), TeamData!$D:$D,TeamData!J:J,""),
_xlfn.XLOOKUP(_xlfn.CONCAT(2,"-",$A11, "-", "H"), TeamData!$D:$D,TeamData!J:J,""),
_xlfn.XLOOKUP(_xlfn.CONCAT(3,"-",$A11, "-", "H"), TeamData!$D:$D,TeamData!J:J,""),
_xlfn.XLOOKUP(_xlfn.CONCAT(4,"-",$A11, "-", "H"), TeamData!$D:$D,TeamData!J:J,""),
_xlfn.XLOOKUP(_xlfn.CONCAT(5,"-",$A11, "-", "H"), TeamData!$D:$D,TeamData!J:J,""),
_xlfn.XLOOKUP(_xlfn.CONCAT(6,"-",$A11, "-", "H"), TeamData!$D:$D,TeamData!J:J,""),
_xlfn.XLOOKUP(_xlfn.CONCAT(7,"-",$A11, "-", "H"), TeamData!$D:$D,TeamData!J:J,""),
_xlfn.XLOOKUP(_xlfn.CONCAT(8,"-",$A11, "-", "H"), TeamData!$D:$D,TeamData!J:J,""),
_xlfn.XLOOKUP(_xlfn.CONCAT(9,"-",$A11, "-", "H"), TeamData!$D:$D,TeamData!J:J,""),
_xlfn.XLOOKUP(_xlfn.CONCAT(10,"-",$A11, "-", "H"), TeamData!$D:$D,TeamData!J:J,""),
_xlfn.XLOOKUP(_xlfn.CONCAT(11,"-",$A11, "-", "H"), TeamData!$D:$D,TeamData!J:J,""),
_xlfn.XLOOKUP(_xlfn.CONCAT(12,"-",$A11, "-", "H"), TeamData!$D:$D,TeamData!J:J,""),
_xlfn.XLOOKUP(_xlfn.CONCAT(13,"-",$A11, "-", "H"), TeamData!$D:$D,TeamData!J:J,""),
_xlfn.XLOOKUP(_xlfn.CONCAT(14,"-",$A11, "-", "H"), TeamData!$D:$D,TeamData!J:J,""),
_xlfn.XLOOKUP(_xlfn.CONCAT(15,"-",$A11, "-", "H"), TeamData!$D:$D,TeamData!J:J,""),
_xlfn.XLOOKUP(_xlfn.CONCAT(16,"-",$A11, "-", "H"), TeamData!$D:$D,TeamData!J:J,""),
_xlfn.XLOOKUP(_xlfn.CONCAT(17,"-",$A11, "-", "H"), TeamData!$D:$D,TeamData!J:J,""),
_xlfn.XLOOKUP(_xlfn.CONCAT(18,"-",$A11, "-", "H"), TeamData!$D:$D,TeamData!J:J,"")))</f>
        <v>0.21800000000000003</v>
      </c>
      <c r="L11" s="68">
        <f t="shared" si="9"/>
        <v>100</v>
      </c>
      <c r="M11" s="68">
        <f t="shared" si="10"/>
        <v>89.66083150984683</v>
      </c>
      <c r="N11" s="72">
        <f t="shared" si="18"/>
        <v>63.200815494393474</v>
      </c>
      <c r="O11" s="94" cm="1">
        <f t="array" ref="O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TeamData!$K:$K,TeamData!L:L,""),
_xlfn.XLOOKUP(_xlfn.CONCAT(1,"-",$A11, "-", "A"), TeamData!$K:$K,TeamData!L:L,""),
_xlfn.XLOOKUP(_xlfn.CONCAT(2,"-",$A11, "-", "A"), TeamData!$K:$K,TeamData!L:L,""),
_xlfn.XLOOKUP(_xlfn.CONCAT(3,"-",$A11, "-", "A"), TeamData!$K:$K,TeamData!L:L,""),
_xlfn.XLOOKUP(_xlfn.CONCAT(4,"-",$A11, "-", "A"), TeamData!$K:$K,TeamData!L:L,""),
_xlfn.XLOOKUP(_xlfn.CONCAT(5,"-",$A11, "-", "A"), TeamData!$K:$K,TeamData!L:L,""),
_xlfn.XLOOKUP(_xlfn.CONCAT(6,"-",$A11, "-", "A"), TeamData!$K:$K,TeamData!L:L,""),
_xlfn.XLOOKUP(_xlfn.CONCAT(7,"-",$A11, "-", "A"), TeamData!$K:$K,TeamData!L:L,""),
_xlfn.XLOOKUP(_xlfn.CONCAT(8,"-",$A11, "-", "A"), TeamData!$K:$K,TeamData!L:L,""),
_xlfn.XLOOKUP(_xlfn.CONCAT(9,"-",$A11, "-", "A"), TeamData!$K:$K,TeamData!L:L,""),
_xlfn.XLOOKUP(_xlfn.CONCAT(10,"-",$A11, "-", "A"), TeamData!$K:$K,TeamData!L:L,""),
_xlfn.XLOOKUP(_xlfn.CONCAT(11,"-",$A11, "-", "A"), TeamData!$K:$K,TeamData!L:L,""),
_xlfn.XLOOKUP(_xlfn.CONCAT(12,"-",$A11, "-", "A"), TeamData!$K:$K,TeamData!L:L,""),
_xlfn.XLOOKUP(_xlfn.CONCAT(13,"-",$A11, "-", "A"), TeamData!$K:$K,TeamData!L:L,""),
_xlfn.XLOOKUP(_xlfn.CONCAT(14,"-",$A11, "-", "A"), TeamData!$K:$K,TeamData!L:L,""),
_xlfn.XLOOKUP(_xlfn.CONCAT(15,"-",$A11, "-", "A"), TeamData!$K:$K,TeamData!L:L,""),
_xlfn.XLOOKUP(_xlfn.CONCAT(16,"-",$A11, "-", "A"), TeamData!$K:$K,TeamData!L:L,""),
_xlfn.XLOOKUP(_xlfn.CONCAT(17,"-",$A11, "-", "A"), TeamData!$K:$K,TeamData!L:L,""),
_xlfn.XLOOKUP(_xlfn.CONCAT(18,"-",$A11, "-", "A"), TeamData!$K:$K,TeamData!L:L,"")))</f>
        <v>4.8888888888888893</v>
      </c>
      <c r="P11" s="94" cm="1">
        <f t="array" ref="P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TeamData!$K:$K,TeamData!M:M,""),
_xlfn.XLOOKUP(_xlfn.CONCAT(1,"-",$A11, "-", "A"), TeamData!$K:$K,TeamData!M:M,""),
_xlfn.XLOOKUP(_xlfn.CONCAT(2,"-",$A11, "-", "A"), TeamData!$K:$K,TeamData!M:M,""),
_xlfn.XLOOKUP(_xlfn.CONCAT(3,"-",$A11, "-", "A"), TeamData!$K:$K,TeamData!M:M,""),
_xlfn.XLOOKUP(_xlfn.CONCAT(4,"-",$A11, "-", "A"), TeamData!$K:$K,TeamData!M:M,""),
_xlfn.XLOOKUP(_xlfn.CONCAT(5,"-",$A11, "-", "A"), TeamData!$K:$K,TeamData!M:M,""),
_xlfn.XLOOKUP(_xlfn.CONCAT(6,"-",$A11, "-", "A"), TeamData!$K:$K,TeamData!M:M,""),
_xlfn.XLOOKUP(_xlfn.CONCAT(7,"-",$A11, "-", "A"), TeamData!$K:$K,TeamData!M:M,""),
_xlfn.XLOOKUP(_xlfn.CONCAT(8,"-",$A11, "-", "A"), TeamData!$K:$K,TeamData!M:M,""),
_xlfn.XLOOKUP(_xlfn.CONCAT(9,"-",$A11, "-", "A"), TeamData!$K:$K,TeamData!M:M,""),
_xlfn.XLOOKUP(_xlfn.CONCAT(10,"-",$A11, "-", "A"), TeamData!$K:$K,TeamData!M:M,""),
_xlfn.XLOOKUP(_xlfn.CONCAT(11,"-",$A11, "-", "A"), TeamData!$K:$K,TeamData!M:M,""),
_xlfn.XLOOKUP(_xlfn.CONCAT(12,"-",$A11, "-", "A"), TeamData!$K:$K,TeamData!M:M,""),
_xlfn.XLOOKUP(_xlfn.CONCAT(13,"-",$A11, "-", "A"), TeamData!$K:$K,TeamData!M:M,""),
_xlfn.XLOOKUP(_xlfn.CONCAT(14,"-",$A11, "-", "A"), TeamData!$K:$K,TeamData!M:M,""),
_xlfn.XLOOKUP(_xlfn.CONCAT(15,"-",$A11, "-", "A"), TeamData!$K:$K,TeamData!M:M,""),
_xlfn.XLOOKUP(_xlfn.CONCAT(16,"-",$A11, "-", "A"), TeamData!$K:$K,TeamData!M:M,""),
_xlfn.XLOOKUP(_xlfn.CONCAT(17,"-",$A11, "-", "A"), TeamData!$K:$K,TeamData!M:M,""),
_xlfn.XLOOKUP(_xlfn.CONCAT(18,"-",$A11, "-", "A"), TeamData!$K:$K,TeamData!M:M,"")))</f>
        <v>0.88888888888888884</v>
      </c>
      <c r="Q11" s="96" cm="1">
        <f t="array" ref="Q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TeamData!$K:$K,TeamData!N:N,""),
_xlfn.XLOOKUP(_xlfn.CONCAT(1,"-",$A11, "-", "A"), TeamData!$K:$K,TeamData!N:N,""),
_xlfn.XLOOKUP(_xlfn.CONCAT(2,"-",$A11, "-", "A"), TeamData!$K:$K,TeamData!N:N,""),
_xlfn.XLOOKUP(_xlfn.CONCAT(3,"-",$A11, "-", "A"), TeamData!$K:$K,TeamData!N:N,""),
_xlfn.XLOOKUP(_xlfn.CONCAT(4,"-",$A11, "-", "A"), TeamData!$K:$K,TeamData!N:N,""),
_xlfn.XLOOKUP(_xlfn.CONCAT(5,"-",$A11, "-", "A"), TeamData!$K:$K,TeamData!N:N,""),
_xlfn.XLOOKUP(_xlfn.CONCAT(6,"-",$A11, "-", "A"), TeamData!$K:$K,TeamData!N:N,""),
_xlfn.XLOOKUP(_xlfn.CONCAT(7,"-",$A11, "-", "A"), TeamData!$K:$K,TeamData!N:N,""),
_xlfn.XLOOKUP(_xlfn.CONCAT(8,"-",$A11, "-", "A"), TeamData!$K:$K,TeamData!N:N,""),
_xlfn.XLOOKUP(_xlfn.CONCAT(9,"-",$A11, "-", "A"), TeamData!$K:$K,TeamData!N:N,""),
_xlfn.XLOOKUP(_xlfn.CONCAT(10,"-",$A11, "-", "A"), TeamData!$K:$K,TeamData!N:N,""),
_xlfn.XLOOKUP(_xlfn.CONCAT(11,"-",$A11, "-", "A"), TeamData!$K:$K,TeamData!N:N,""),
_xlfn.XLOOKUP(_xlfn.CONCAT(12,"-",$A11, "-", "A"), TeamData!$K:$K,TeamData!N:N,""),
_xlfn.XLOOKUP(_xlfn.CONCAT(13,"-",$A11, "-", "A"), TeamData!$K:$K,TeamData!N:N,""),
_xlfn.XLOOKUP(_xlfn.CONCAT(14,"-",$A11, "-", "A"), TeamData!$K:$K,TeamData!N:N,""),
_xlfn.XLOOKUP(_xlfn.CONCAT(15,"-",$A11, "-", "A"), TeamData!$K:$K,TeamData!N:N,""),
_xlfn.XLOOKUP(_xlfn.CONCAT(16,"-",$A11, "-", "A"), TeamData!$K:$K,TeamData!N:N,""),
_xlfn.XLOOKUP(_xlfn.CONCAT(17,"-",$A11, "-", "A"), TeamData!$K:$K,TeamData!N:N,""),
_xlfn.XLOOKUP(_xlfn.CONCAT(18,"-",$A11, "-", "A"), TeamData!$K:$K,TeamData!N:N,"")))</f>
        <v>0.83599999999999997</v>
      </c>
      <c r="R11" s="70">
        <f t="shared" si="11"/>
        <v>37.606837606837608</v>
      </c>
      <c r="S11" s="70">
        <f t="shared" si="12"/>
        <v>21.052631578947366</v>
      </c>
      <c r="T11" s="73">
        <f t="shared" si="1"/>
        <v>30.823433019254402</v>
      </c>
      <c r="U11" s="94" cm="1">
        <f t="array" ref="U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TeamData!$K:$K,TeamData!O:O,""),
_xlfn.XLOOKUP(_xlfn.CONCAT(1,"-",$A11, "-", "A"), TeamData!$K:$K,TeamData!O:O,""),
_xlfn.XLOOKUP(_xlfn.CONCAT(2,"-",$A11, "-", "A"), TeamData!$K:$K,TeamData!O:O,""),
_xlfn.XLOOKUP(_xlfn.CONCAT(3,"-",$A11, "-", "A"), TeamData!$K:$K,TeamData!O:O,""),
_xlfn.XLOOKUP(_xlfn.CONCAT(4,"-",$A11, "-", "A"), TeamData!$K:$K,TeamData!O:O,""),
_xlfn.XLOOKUP(_xlfn.CONCAT(5,"-",$A11, "-", "A"), TeamData!$K:$K,TeamData!O:O,""),
_xlfn.XLOOKUP(_xlfn.CONCAT(6,"-",$A11, "-", "A"), TeamData!$K:$K,TeamData!O:O,""),
_xlfn.XLOOKUP(_xlfn.CONCAT(7,"-",$A11, "-", "A"), TeamData!$K:$K,TeamData!O:O,""),
_xlfn.XLOOKUP(_xlfn.CONCAT(8,"-",$A11, "-", "A"), TeamData!$K:$K,TeamData!O:O,""),
_xlfn.XLOOKUP(_xlfn.CONCAT(9,"-",$A11, "-", "A"), TeamData!$K:$K,TeamData!O:O,""),
_xlfn.XLOOKUP(_xlfn.CONCAT(10,"-",$A11, "-", "A"), TeamData!$K:$K,TeamData!O:O,""),
_xlfn.XLOOKUP(_xlfn.CONCAT(11,"-",$A11, "-", "A"), TeamData!$K:$K,TeamData!O:O,""),
_xlfn.XLOOKUP(_xlfn.CONCAT(12,"-",$A11, "-", "A"), TeamData!$K:$K,TeamData!O:O,""),
_xlfn.XLOOKUP(_xlfn.CONCAT(13,"-",$A11, "-", "A"), TeamData!$K:$K,TeamData!O:O,""),
_xlfn.XLOOKUP(_xlfn.CONCAT(14,"-",$A11, "-", "A"), TeamData!$K:$K,TeamData!O:O,""),
_xlfn.XLOOKUP(_xlfn.CONCAT(15,"-",$A11, "-", "A"), TeamData!$K:$K,TeamData!O:O,""),
_xlfn.XLOOKUP(_xlfn.CONCAT(16,"-",$A11, "-", "A"), TeamData!$K:$K,TeamData!O:O,""),
_xlfn.XLOOKUP(_xlfn.CONCAT(17,"-",$A11, "-", "A"), TeamData!$K:$K,TeamData!O:O,""),
_xlfn.XLOOKUP(_xlfn.CONCAT(18,"-",$A11, "-", "A"), TeamData!$K:$K,TeamData!O:O,"")))</f>
        <v>2.7777777777777777</v>
      </c>
      <c r="V11" s="94" cm="1">
        <f t="array" ref="V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TeamData!$K:$K,TeamData!P:P,""),
_xlfn.XLOOKUP(_xlfn.CONCAT(1,"-",$A11, "-", "A"), TeamData!$K:$K,TeamData!P:P,""),
_xlfn.XLOOKUP(_xlfn.CONCAT(2,"-",$A11, "-", "A"), TeamData!$K:$K,TeamData!P:P,""),
_xlfn.XLOOKUP(_xlfn.CONCAT(3,"-",$A11, "-", "A"), TeamData!$K:$K,TeamData!P:P,""),
_xlfn.XLOOKUP(_xlfn.CONCAT(4,"-",$A11, "-", "A"), TeamData!$K:$K,TeamData!P:P,""),
_xlfn.XLOOKUP(_xlfn.CONCAT(5,"-",$A11, "-", "A"), TeamData!$K:$K,TeamData!P:P,""),
_xlfn.XLOOKUP(_xlfn.CONCAT(6,"-",$A11, "-", "A"), TeamData!$K:$K,TeamData!P:P,""),
_xlfn.XLOOKUP(_xlfn.CONCAT(7,"-",$A11, "-", "A"), TeamData!$K:$K,TeamData!P:P,""),
_xlfn.XLOOKUP(_xlfn.CONCAT(8,"-",$A11, "-", "A"), TeamData!$K:$K,TeamData!P:P,""),
_xlfn.XLOOKUP(_xlfn.CONCAT(9,"-",$A11, "-", "A"), TeamData!$K:$K,TeamData!P:P,""),
_xlfn.XLOOKUP(_xlfn.CONCAT(10,"-",$A11, "-", "A"), TeamData!$K:$K,TeamData!P:P,""),
_xlfn.XLOOKUP(_xlfn.CONCAT(11,"-",$A11, "-", "A"), TeamData!$K:$K,TeamData!P:P,""),
_xlfn.XLOOKUP(_xlfn.CONCAT(12,"-",$A11, "-", "A"), TeamData!$K:$K,TeamData!P:P,""),
_xlfn.XLOOKUP(_xlfn.CONCAT(13,"-",$A11, "-", "A"), TeamData!$K:$K,TeamData!P:P,""),
_xlfn.XLOOKUP(_xlfn.CONCAT(14,"-",$A11, "-", "A"), TeamData!$K:$K,TeamData!P:P,""),
_xlfn.XLOOKUP(_xlfn.CONCAT(15,"-",$A11, "-", "A"), TeamData!$K:$K,TeamData!P:P,""),
_xlfn.XLOOKUP(_xlfn.CONCAT(16,"-",$A11, "-", "A"), TeamData!$K:$K,TeamData!P:P,""),
_xlfn.XLOOKUP(_xlfn.CONCAT(17,"-",$A11, "-", "A"), TeamData!$K:$K,TeamData!P:P,""),
_xlfn.XLOOKUP(_xlfn.CONCAT(18,"-",$A11, "-", "A"), TeamData!$K:$K,TeamData!P:P,"")))</f>
        <v>2.0311111111111111</v>
      </c>
      <c r="W11" s="96" cm="1">
        <f t="array" ref="W1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_xlfn.XLOOKUP(_xlfn.CONCAT(0,"-",$A11, "-", "A"), TeamData!$K:$K,TeamData!Q:Q,""),
_xlfn.XLOOKUP(_xlfn.CONCAT(1,"-",$A11, "-", "A"), TeamData!$K:$K,TeamData!Q:Q,""),
_xlfn.XLOOKUP(_xlfn.CONCAT(2,"-",$A11, "-", "A"), TeamData!$K:$K,TeamData!Q:Q,""),
_xlfn.XLOOKUP(_xlfn.CONCAT(3,"-",$A11, "-", "A"), TeamData!$K:$K,TeamData!Q:Q,""),
_xlfn.XLOOKUP(_xlfn.CONCAT(4,"-",$A11, "-", "A"), TeamData!$K:$K,TeamData!Q:Q,""),
_xlfn.XLOOKUP(_xlfn.CONCAT(5,"-",$A11, "-", "A"), TeamData!$K:$K,TeamData!Q:Q,""),
_xlfn.XLOOKUP(_xlfn.CONCAT(6,"-",$A11, "-", "A"), TeamData!$K:$K,TeamData!Q:Q,""),
_xlfn.XLOOKUP(_xlfn.CONCAT(7,"-",$A11, "-", "A"), TeamData!$K:$K,TeamData!Q:Q,""),
_xlfn.XLOOKUP(_xlfn.CONCAT(8,"-",$A11, "-", "A"), TeamData!$K:$K,TeamData!Q:Q,""),
_xlfn.XLOOKUP(_xlfn.CONCAT(9,"-",$A11, "-", "A"), TeamData!$K:$K,TeamData!Q:Q,""),
_xlfn.XLOOKUP(_xlfn.CONCAT(10,"-",$A11, "-", "A"), TeamData!$K:$K,TeamData!Q:Q,""),
_xlfn.XLOOKUP(_xlfn.CONCAT(11,"-",$A11, "-", "A"), TeamData!$K:$K,TeamData!Q:Q,""),
_xlfn.XLOOKUP(_xlfn.CONCAT(12,"-",$A11, "-", "A"), TeamData!$K:$K,TeamData!Q:Q,""),
_xlfn.XLOOKUP(_xlfn.CONCAT(13,"-",$A11, "-", "A"), TeamData!$K:$K,TeamData!Q:Q,""),
_xlfn.XLOOKUP(_xlfn.CONCAT(14,"-",$A11, "-", "A"), TeamData!$K:$K,TeamData!Q:Q,""),
_xlfn.XLOOKUP(_xlfn.CONCAT(15,"-",$A11, "-", "A"), TeamData!$K:$K,TeamData!Q:Q,""),
_xlfn.XLOOKUP(_xlfn.CONCAT(16,"-",$A11, "-", "A"), TeamData!$K:$K,TeamData!Q:Q,""),
_xlfn.XLOOKUP(_xlfn.CONCAT(17,"-",$A11, "-", "A"), TeamData!$K:$K,TeamData!Q:Q,""),
_xlfn.XLOOKUP(_xlfn.CONCAT(18,"-",$A11, "-", "A"), TeamData!$K:$K,TeamData!Q:Q,"")))</f>
        <v>0.13777777777777778</v>
      </c>
      <c r="X11" s="70">
        <f t="shared" si="13"/>
        <v>100</v>
      </c>
      <c r="Y11" s="70">
        <f t="shared" si="14"/>
        <v>100</v>
      </c>
      <c r="Z11" s="73">
        <f t="shared" si="15"/>
        <v>100</v>
      </c>
      <c r="AA11" s="68">
        <f t="shared" si="2"/>
        <v>27.062679229823846</v>
      </c>
      <c r="AB11" s="72">
        <f t="shared" si="3"/>
        <v>63.200815494393474</v>
      </c>
      <c r="AC11" s="70">
        <f t="shared" si="4"/>
        <v>30.823433019254402</v>
      </c>
      <c r="AD11" s="73">
        <f t="shared" si="16"/>
        <v>100</v>
      </c>
      <c r="AN11" s="23">
        <v>8</v>
      </c>
      <c r="AO11" s="24" t="str" cm="1">
        <f t="array" ref="AO11">IF(AND($AM$5=1, $AO10&lt;&gt;"Weighting"), "", IFERROR(_xlfn.IFS($AM$5-1=AN11,POWER($AM$3,1),
$AM$5-1=AN12,POWER($AM$3, 0),
$AM$5-1=AN13, POWER($AM$3, -1),
$AM$5-1=AN14, POWER($AM$3, -2),
$AM$5-1=AN15, POWER($AM$3, -3),
$AM$5-1=AN16, POWER($AM$3, -4),
$AM$5-1=AN17, POWER($AM$3,-5),
$AM$5-1=AN18, POWER($AM$3, -6),
$AM$5-1=AN19, POWER($AM$3, -7),
$AM$5-1=AN20, POWER($AM$3, -8),
$AM$5-1=AN21, POWER($AM$3, -9),
$AM$5-1=AN22, POWER($AM$3, -10),
$AM$5-1=AN23, POWER($AM$3, -11),
$AM$5-1=AN24, POWER($AM$3, -12),
$AM$5-1=AN25, POWER($AM$3, -13),
$AM$5-1=AN26, POWER($AM$3, -14),
$AM$5-1=AN27, POWER($AM$3, -15),
$AM$5-1=AN28, POWER($AM$3, -16),
$AM$5-1=AN29, POWER($AM$3, -17),
$AM$5-1=AN30, POWER($AM$3, -18),
$AM$5-1=AN31, POWER($AM$3, -19),
$AM$5-1=AN32, POWER($AM$3, -20),
$AM$5-1=AN33, POWER($AM$3, -21),
$AM$5-1=AN34, POWER($AM$3, -22),
$AM$5-1=AN35, POWER($AM$3, -23),
$AM$5-1=AN36, POWER($AM$3, -24),
$AM$5-1=AN37, POWER($AM$3, -25),
$AM$5-1=AN38, POWER($AM$3, -26),
$AM$5-1=AN39, POWER($AM$3, -27),
$AM$5-1=AN40, POWER($AM$3, -28),
$AM$5-1=AN41, POWER($AM$3, -29),
$AM$5-1=AN42, POWER($AM$3, -30),
$AM$5-1=AN43, POWER($AM$3, -31),
$AM$5-1=AN44, POWER($AM$3, -32),
$AM$5-1=AN45, POWER($AM$3, -33),
$AM$5-1=AN46, POWER($AM$3, -34),
$AM$5-1=AN47, POWER($AM$3, -35),
$AM$5-1=AN48, POWER($AM$3, -36)),""))</f>
        <v/>
      </c>
      <c r="AP11" s="25" t="str">
        <f t="shared" si="5"/>
        <v>0</v>
      </c>
      <c r="AQ11" s="26">
        <f>IF(AP11="","",SUM($AP$3:AP11)/SUM($AP$3:$AP$21))</f>
        <v>1</v>
      </c>
    </row>
    <row r="12" spans="1:43">
      <c r="A12" s="55">
        <v>9</v>
      </c>
      <c r="B12" s="31" t="s">
        <v>489</v>
      </c>
      <c r="C12" s="88" cm="1">
        <f t="array" ref="C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TeamData!$D:$D,TeamData!E:E,""),
_xlfn.XLOOKUP(_xlfn.CONCAT(1,"-",$A12, "-", "H"), TeamData!$D:$D,TeamData!E:E,""),
_xlfn.XLOOKUP(_xlfn.CONCAT(2,"-",$A12, "-", "H"), TeamData!$D:$D,TeamData!E:E,""),
_xlfn.XLOOKUP(_xlfn.CONCAT(3,"-",$A12, "-", "H"), TeamData!$D:$D,TeamData!E:E,""),
_xlfn.XLOOKUP(_xlfn.CONCAT(4,"-",$A12, "-", "H"), TeamData!$D:$D,TeamData!E:E,""),
_xlfn.XLOOKUP(_xlfn.CONCAT(5,"-",$A12, "-", "H"), TeamData!$D:$D,TeamData!E:E,""),
_xlfn.XLOOKUP(_xlfn.CONCAT(6,"-",$A12, "-", "H"), TeamData!$D:$D,TeamData!E:E,""),
_xlfn.XLOOKUP(_xlfn.CONCAT(7,"-",$A12, "-", "H"), TeamData!$D:$D,TeamData!E:E,""),
_xlfn.XLOOKUP(_xlfn.CONCAT(8,"-",$A12, "-", "H"), TeamData!$D:$D,TeamData!E:E,""),
_xlfn.XLOOKUP(_xlfn.CONCAT(9,"-",$A12, "-", "H"), TeamData!$D:$D,TeamData!E:E,""),
_xlfn.XLOOKUP(_xlfn.CONCAT(10,"-",$A12, "-", "H"), TeamData!$D:$D,TeamData!E:E,""),
_xlfn.XLOOKUP(_xlfn.CONCAT(11,"-",$A12, "-", "H"), TeamData!$D:$D,TeamData!E:E,""),
_xlfn.XLOOKUP(_xlfn.CONCAT(12,"-",$A12, "-", "H"), TeamData!$D:$D,TeamData!E:E,""),
_xlfn.XLOOKUP(_xlfn.CONCAT(13,"-",$A12, "-", "H"), TeamData!$D:$D,TeamData!E:E,""),
_xlfn.XLOOKUP(_xlfn.CONCAT(14,"-",$A12, "-", "H"), TeamData!$D:$D,TeamData!E:E,""),
_xlfn.XLOOKUP(_xlfn.CONCAT(15,"-",$A12, "-", "H"), TeamData!$D:$D,TeamData!E:E,""),
_xlfn.XLOOKUP(_xlfn.CONCAT(16,"-",$A12, "-", "H"), TeamData!$D:$D,TeamData!E:E,""),
_xlfn.XLOOKUP(_xlfn.CONCAT(17,"-",$A12, "-", "H"), TeamData!$D:$D,TeamData!E:E,""),
_xlfn.XLOOKUP(_xlfn.CONCAT(18,"-",$A12, "-", "H"), TeamData!$D:$D,TeamData!E:E,"")))</f>
        <v>5.4</v>
      </c>
      <c r="D12" s="88" cm="1">
        <f t="array" ref="D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TeamData!$D:$D,TeamData!F:F,""),
_xlfn.XLOOKUP(_xlfn.CONCAT(1,"-",$A12, "-", "H"), TeamData!$D:$D,TeamData!F:F,""),
_xlfn.XLOOKUP(_xlfn.CONCAT(2,"-",$A12, "-", "H"), TeamData!$D:$D,TeamData!F:F,""),
_xlfn.XLOOKUP(_xlfn.CONCAT(3,"-",$A12, "-", "H"), TeamData!$D:$D,TeamData!F:F,""),
_xlfn.XLOOKUP(_xlfn.CONCAT(4,"-",$A12, "-", "H"), TeamData!$D:$D,TeamData!F:F,""),
_xlfn.XLOOKUP(_xlfn.CONCAT(5,"-",$A12, "-", "H"), TeamData!$D:$D,TeamData!F:F,""),
_xlfn.XLOOKUP(_xlfn.CONCAT(6,"-",$A12, "-", "H"), TeamData!$D:$D,TeamData!F:F,""),
_xlfn.XLOOKUP(_xlfn.CONCAT(7,"-",$A12, "-", "H"), TeamData!$D:$D,TeamData!F:F,""),
_xlfn.XLOOKUP(_xlfn.CONCAT(8,"-",$A12, "-", "H"), TeamData!$D:$D,TeamData!F:F,""),
_xlfn.XLOOKUP(_xlfn.CONCAT(9,"-",$A12, "-", "H"), TeamData!$D:$D,TeamData!F:F,""),
_xlfn.XLOOKUP(_xlfn.CONCAT(10,"-",$A12, "-", "H"), TeamData!$D:$D,TeamData!F:F,""),
_xlfn.XLOOKUP(_xlfn.CONCAT(11,"-",$A12, "-", "H"), TeamData!$D:$D,TeamData!F:F,""),
_xlfn.XLOOKUP(_xlfn.CONCAT(12,"-",$A12, "-", "H"), TeamData!$D:$D,TeamData!F:F,""),
_xlfn.XLOOKUP(_xlfn.CONCAT(13,"-",$A12, "-", "H"), TeamData!$D:$D,TeamData!F:F,""),
_xlfn.XLOOKUP(_xlfn.CONCAT(14,"-",$A12, "-", "H"), TeamData!$D:$D,TeamData!F:F,""),
_xlfn.XLOOKUP(_xlfn.CONCAT(15,"-",$A12, "-", "H"), TeamData!$D:$D,TeamData!F:F,""),
_xlfn.XLOOKUP(_xlfn.CONCAT(16,"-",$A12, "-", "H"), TeamData!$D:$D,TeamData!F:F,""),
_xlfn.XLOOKUP(_xlfn.CONCAT(17,"-",$A12, "-", "H"), TeamData!$D:$D,TeamData!F:F,""),
_xlfn.XLOOKUP(_xlfn.CONCAT(18,"-",$A12, "-", "H"), TeamData!$D:$D,TeamData!F:F,"")))</f>
        <v>0.6</v>
      </c>
      <c r="E12" s="90" cm="1">
        <f t="array" ref="E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TeamData!$D:$D,TeamData!G:G,""),
_xlfn.XLOOKUP(_xlfn.CONCAT(1,"-",$A12, "-", "H"), TeamData!$D:$D,TeamData!G:G,""),
_xlfn.XLOOKUP(_xlfn.CONCAT(2,"-",$A12, "-", "H"), TeamData!$D:$D,TeamData!G:G,""),
_xlfn.XLOOKUP(_xlfn.CONCAT(3,"-",$A12, "-", "H"), TeamData!$D:$D,TeamData!G:G,""),
_xlfn.XLOOKUP(_xlfn.CONCAT(4,"-",$A12, "-", "H"), TeamData!$D:$D,TeamData!G:G,""),
_xlfn.XLOOKUP(_xlfn.CONCAT(5,"-",$A12, "-", "H"), TeamData!$D:$D,TeamData!G:G,""),
_xlfn.XLOOKUP(_xlfn.CONCAT(6,"-",$A12, "-", "H"), TeamData!$D:$D,TeamData!G:G,""),
_xlfn.XLOOKUP(_xlfn.CONCAT(7,"-",$A12, "-", "H"), TeamData!$D:$D,TeamData!G:G,""),
_xlfn.XLOOKUP(_xlfn.CONCAT(8,"-",$A12, "-", "H"), TeamData!$D:$D,TeamData!G:G,""),
_xlfn.XLOOKUP(_xlfn.CONCAT(9,"-",$A12, "-", "H"), TeamData!$D:$D,TeamData!G:G,""),
_xlfn.XLOOKUP(_xlfn.CONCAT(10,"-",$A12, "-", "H"), TeamData!$D:$D,TeamData!G:G,""),
_xlfn.XLOOKUP(_xlfn.CONCAT(11,"-",$A12, "-", "H"), TeamData!$D:$D,TeamData!G:G,""),
_xlfn.XLOOKUP(_xlfn.CONCAT(12,"-",$A12, "-", "H"), TeamData!$D:$D,TeamData!G:G,""),
_xlfn.XLOOKUP(_xlfn.CONCAT(13,"-",$A12, "-", "H"), TeamData!$D:$D,TeamData!G:G,""),
_xlfn.XLOOKUP(_xlfn.CONCAT(14,"-",$A12, "-", "H"), TeamData!$D:$D,TeamData!G:G,""),
_xlfn.XLOOKUP(_xlfn.CONCAT(15,"-",$A12, "-", "H"), TeamData!$D:$D,TeamData!G:G,""),
_xlfn.XLOOKUP(_xlfn.CONCAT(16,"-",$A12, "-", "H"), TeamData!$D:$D,TeamData!G:G,""),
_xlfn.XLOOKUP(_xlfn.CONCAT(17,"-",$A12, "-", "H"), TeamData!$D:$D,TeamData!G:G,""),
_xlfn.XLOOKUP(_xlfn.CONCAT(18,"-",$A12, "-", "H"), TeamData!$D:$D,TeamData!G:G,"")))</f>
        <v>0.73399999999999999</v>
      </c>
      <c r="F12" s="68">
        <f t="shared" si="6"/>
        <v>41.53846153846154</v>
      </c>
      <c r="G12" s="68">
        <f t="shared" si="7"/>
        <v>14.210526315789473</v>
      </c>
      <c r="H12" s="72">
        <f t="shared" si="8"/>
        <v>27.062679229823846</v>
      </c>
      <c r="I12" s="88" cm="1">
        <f t="array" ref="I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TeamData!$D:$D,TeamData!H:H,""),
_xlfn.XLOOKUP(_xlfn.CONCAT(1,"-",$A12, "-", "H"), TeamData!$D:$D,TeamData!H:H,""),
_xlfn.XLOOKUP(_xlfn.CONCAT(2,"-",$A12, "-", "H"), TeamData!$D:$D,TeamData!H:H,""),
_xlfn.XLOOKUP(_xlfn.CONCAT(3,"-",$A12, "-", "H"), TeamData!$D:$D,TeamData!H:H,""),
_xlfn.XLOOKUP(_xlfn.CONCAT(4,"-",$A12, "-", "H"), TeamData!$D:$D,TeamData!H:H,""),
_xlfn.XLOOKUP(_xlfn.CONCAT(5,"-",$A12, "-", "H"), TeamData!$D:$D,TeamData!H:H,""),
_xlfn.XLOOKUP(_xlfn.CONCAT(6,"-",$A12, "-", "H"), TeamData!$D:$D,TeamData!H:H,""),
_xlfn.XLOOKUP(_xlfn.CONCAT(7,"-",$A12, "-", "H"), TeamData!$D:$D,TeamData!H:H,""),
_xlfn.XLOOKUP(_xlfn.CONCAT(8,"-",$A12, "-", "H"), TeamData!$D:$D,TeamData!H:H,""),
_xlfn.XLOOKUP(_xlfn.CONCAT(9,"-",$A12, "-", "H"), TeamData!$D:$D,TeamData!H:H,""),
_xlfn.XLOOKUP(_xlfn.CONCAT(10,"-",$A12, "-", "H"), TeamData!$D:$D,TeamData!H:H,""),
_xlfn.XLOOKUP(_xlfn.CONCAT(11,"-",$A12, "-", "H"), TeamData!$D:$D,TeamData!H:H,""),
_xlfn.XLOOKUP(_xlfn.CONCAT(12,"-",$A12, "-", "H"), TeamData!$D:$D,TeamData!H:H,""),
_xlfn.XLOOKUP(_xlfn.CONCAT(13,"-",$A12, "-", "H"), TeamData!$D:$D,TeamData!H:H,""),
_xlfn.XLOOKUP(_xlfn.CONCAT(14,"-",$A12, "-", "H"), TeamData!$D:$D,TeamData!H:H,""),
_xlfn.XLOOKUP(_xlfn.CONCAT(15,"-",$A12, "-", "H"), TeamData!$D:$D,TeamData!H:H,""),
_xlfn.XLOOKUP(_xlfn.CONCAT(16,"-",$A12, "-", "H"), TeamData!$D:$D,TeamData!H:H,""),
_xlfn.XLOOKUP(_xlfn.CONCAT(17,"-",$A12, "-", "H"), TeamData!$D:$D,TeamData!H:H,""),
_xlfn.XLOOKUP(_xlfn.CONCAT(18,"-",$A12, "-", "H"), TeamData!$D:$D,TeamData!H:H,"")))</f>
        <v>2.7777777777777777</v>
      </c>
      <c r="J12" s="88" cm="1">
        <f t="array" ref="J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TeamData!$D:$D,TeamData!I:I,""),
_xlfn.XLOOKUP(_xlfn.CONCAT(1,"-",$A12, "-", "H"), TeamData!$D:$D,TeamData!I:I,""),
_xlfn.XLOOKUP(_xlfn.CONCAT(2,"-",$A12, "-", "H"), TeamData!$D:$D,TeamData!I:I,""),
_xlfn.XLOOKUP(_xlfn.CONCAT(3,"-",$A12, "-", "H"), TeamData!$D:$D,TeamData!I:I,""),
_xlfn.XLOOKUP(_xlfn.CONCAT(4,"-",$A12, "-", "H"), TeamData!$D:$D,TeamData!I:I,""),
_xlfn.XLOOKUP(_xlfn.CONCAT(5,"-",$A12, "-", "H"), TeamData!$D:$D,TeamData!I:I,""),
_xlfn.XLOOKUP(_xlfn.CONCAT(6,"-",$A12, "-", "H"), TeamData!$D:$D,TeamData!I:I,""),
_xlfn.XLOOKUP(_xlfn.CONCAT(7,"-",$A12, "-", "H"), TeamData!$D:$D,TeamData!I:I,""),
_xlfn.XLOOKUP(_xlfn.CONCAT(8,"-",$A12, "-", "H"), TeamData!$D:$D,TeamData!I:I,""),
_xlfn.XLOOKUP(_xlfn.CONCAT(9,"-",$A12, "-", "H"), TeamData!$D:$D,TeamData!I:I,""),
_xlfn.XLOOKUP(_xlfn.CONCAT(10,"-",$A12, "-", "H"), TeamData!$D:$D,TeamData!I:I,""),
_xlfn.XLOOKUP(_xlfn.CONCAT(11,"-",$A12, "-", "H"), TeamData!$D:$D,TeamData!I:I,""),
_xlfn.XLOOKUP(_xlfn.CONCAT(12,"-",$A12, "-", "H"), TeamData!$D:$D,TeamData!I:I,""),
_xlfn.XLOOKUP(_xlfn.CONCAT(13,"-",$A12, "-", "H"), TeamData!$D:$D,TeamData!I:I,""),
_xlfn.XLOOKUP(_xlfn.CONCAT(14,"-",$A12, "-", "H"), TeamData!$D:$D,TeamData!I:I,""),
_xlfn.XLOOKUP(_xlfn.CONCAT(15,"-",$A12, "-", "H"), TeamData!$D:$D,TeamData!I:I,""),
_xlfn.XLOOKUP(_xlfn.CONCAT(16,"-",$A12, "-", "H"), TeamData!$D:$D,TeamData!I:I,""),
_xlfn.XLOOKUP(_xlfn.CONCAT(17,"-",$A12, "-", "H"), TeamData!$D:$D,TeamData!I:I,""),
_xlfn.XLOOKUP(_xlfn.CONCAT(18,"-",$A12, "-", "H"), TeamData!$D:$D,TeamData!I:I,"")))</f>
        <v>1.8211111111111111</v>
      </c>
      <c r="K12" s="90" cm="1">
        <f t="array" ref="K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"H"), TeamData!$D:$D,TeamData!J:J,""),
_xlfn.XLOOKUP(_xlfn.CONCAT(1,"-",$A12, "-", "H"), TeamData!$D:$D,TeamData!J:J,""),
_xlfn.XLOOKUP(_xlfn.CONCAT(2,"-",$A12, "-", "H"), TeamData!$D:$D,TeamData!J:J,""),
_xlfn.XLOOKUP(_xlfn.CONCAT(3,"-",$A12, "-", "H"), TeamData!$D:$D,TeamData!J:J,""),
_xlfn.XLOOKUP(_xlfn.CONCAT(4,"-",$A12, "-", "H"), TeamData!$D:$D,TeamData!J:J,""),
_xlfn.XLOOKUP(_xlfn.CONCAT(5,"-",$A12, "-", "H"), TeamData!$D:$D,TeamData!J:J,""),
_xlfn.XLOOKUP(_xlfn.CONCAT(6,"-",$A12, "-", "H"), TeamData!$D:$D,TeamData!J:J,""),
_xlfn.XLOOKUP(_xlfn.CONCAT(7,"-",$A12, "-", "H"), TeamData!$D:$D,TeamData!J:J,""),
_xlfn.XLOOKUP(_xlfn.CONCAT(8,"-",$A12, "-", "H"), TeamData!$D:$D,TeamData!J:J,""),
_xlfn.XLOOKUP(_xlfn.CONCAT(9,"-",$A12, "-", "H"), TeamData!$D:$D,TeamData!J:J,""),
_xlfn.XLOOKUP(_xlfn.CONCAT(10,"-",$A12, "-", "H"), TeamData!$D:$D,TeamData!J:J,""),
_xlfn.XLOOKUP(_xlfn.CONCAT(11,"-",$A12, "-", "H"), TeamData!$D:$D,TeamData!J:J,""),
_xlfn.XLOOKUP(_xlfn.CONCAT(12,"-",$A12, "-", "H"), TeamData!$D:$D,TeamData!J:J,""),
_xlfn.XLOOKUP(_xlfn.CONCAT(13,"-",$A12, "-", "H"), TeamData!$D:$D,TeamData!J:J,""),
_xlfn.XLOOKUP(_xlfn.CONCAT(14,"-",$A12, "-", "H"), TeamData!$D:$D,TeamData!J:J,""),
_xlfn.XLOOKUP(_xlfn.CONCAT(15,"-",$A12, "-", "H"), TeamData!$D:$D,TeamData!J:J,""),
_xlfn.XLOOKUP(_xlfn.CONCAT(16,"-",$A12, "-", "H"), TeamData!$D:$D,TeamData!J:J,""),
_xlfn.XLOOKUP(_xlfn.CONCAT(17,"-",$A12, "-", "H"), TeamData!$D:$D,TeamData!J:J,""),
_xlfn.XLOOKUP(_xlfn.CONCAT(18,"-",$A12, "-", "H"), TeamData!$D:$D,TeamData!J:J,"")))</f>
        <v>0.21800000000000003</v>
      </c>
      <c r="L12" s="68">
        <f t="shared" si="9"/>
        <v>100</v>
      </c>
      <c r="M12" s="68">
        <f t="shared" si="10"/>
        <v>89.66083150984683</v>
      </c>
      <c r="N12" s="72">
        <f t="shared" si="18"/>
        <v>63.200815494393474</v>
      </c>
      <c r="O12" s="94" cm="1">
        <f t="array" ref="O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TeamData!$K:$K,TeamData!L:L,""),
_xlfn.XLOOKUP(_xlfn.CONCAT(1,"-",$A12, "-", "A"), TeamData!$K:$K,TeamData!L:L,""),
_xlfn.XLOOKUP(_xlfn.CONCAT(2,"-",$A12, "-", "A"), TeamData!$K:$K,TeamData!L:L,""),
_xlfn.XLOOKUP(_xlfn.CONCAT(3,"-",$A12, "-", "A"), TeamData!$K:$K,TeamData!L:L,""),
_xlfn.XLOOKUP(_xlfn.CONCAT(4,"-",$A12, "-", "A"), TeamData!$K:$K,TeamData!L:L,""),
_xlfn.XLOOKUP(_xlfn.CONCAT(5,"-",$A12, "-", "A"), TeamData!$K:$K,TeamData!L:L,""),
_xlfn.XLOOKUP(_xlfn.CONCAT(6,"-",$A12, "-", "A"), TeamData!$K:$K,TeamData!L:L,""),
_xlfn.XLOOKUP(_xlfn.CONCAT(7,"-",$A12, "-", "A"), TeamData!$K:$K,TeamData!L:L,""),
_xlfn.XLOOKUP(_xlfn.CONCAT(8,"-",$A12, "-", "A"), TeamData!$K:$K,TeamData!L:L,""),
_xlfn.XLOOKUP(_xlfn.CONCAT(9,"-",$A12, "-", "A"), TeamData!$K:$K,TeamData!L:L,""),
_xlfn.XLOOKUP(_xlfn.CONCAT(10,"-",$A12, "-", "A"), TeamData!$K:$K,TeamData!L:L,""),
_xlfn.XLOOKUP(_xlfn.CONCAT(11,"-",$A12, "-", "A"), TeamData!$K:$K,TeamData!L:L,""),
_xlfn.XLOOKUP(_xlfn.CONCAT(12,"-",$A12, "-", "A"), TeamData!$K:$K,TeamData!L:L,""),
_xlfn.XLOOKUP(_xlfn.CONCAT(13,"-",$A12, "-", "A"), TeamData!$K:$K,TeamData!L:L,""),
_xlfn.XLOOKUP(_xlfn.CONCAT(14,"-",$A12, "-", "A"), TeamData!$K:$K,TeamData!L:L,""),
_xlfn.XLOOKUP(_xlfn.CONCAT(15,"-",$A12, "-", "A"), TeamData!$K:$K,TeamData!L:L,""),
_xlfn.XLOOKUP(_xlfn.CONCAT(16,"-",$A12, "-", "A"), TeamData!$K:$K,TeamData!L:L,""),
_xlfn.XLOOKUP(_xlfn.CONCAT(17,"-",$A12, "-", "A"), TeamData!$K:$K,TeamData!L:L,""),
_xlfn.XLOOKUP(_xlfn.CONCAT(18,"-",$A12, "-", "A"), TeamData!$K:$K,TeamData!L:L,"")))</f>
        <v>4.8888888888888893</v>
      </c>
      <c r="P12" s="94" cm="1">
        <f t="array" ref="P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TeamData!$K:$K,TeamData!M:M,""),
_xlfn.XLOOKUP(_xlfn.CONCAT(1,"-",$A12, "-", "A"), TeamData!$K:$K,TeamData!M:M,""),
_xlfn.XLOOKUP(_xlfn.CONCAT(2,"-",$A12, "-", "A"), TeamData!$K:$K,TeamData!M:M,""),
_xlfn.XLOOKUP(_xlfn.CONCAT(3,"-",$A12, "-", "A"), TeamData!$K:$K,TeamData!M:M,""),
_xlfn.XLOOKUP(_xlfn.CONCAT(4,"-",$A12, "-", "A"), TeamData!$K:$K,TeamData!M:M,""),
_xlfn.XLOOKUP(_xlfn.CONCAT(5,"-",$A12, "-", "A"), TeamData!$K:$K,TeamData!M:M,""),
_xlfn.XLOOKUP(_xlfn.CONCAT(6,"-",$A12, "-", "A"), TeamData!$K:$K,TeamData!M:M,""),
_xlfn.XLOOKUP(_xlfn.CONCAT(7,"-",$A12, "-", "A"), TeamData!$K:$K,TeamData!M:M,""),
_xlfn.XLOOKUP(_xlfn.CONCAT(8,"-",$A12, "-", "A"), TeamData!$K:$K,TeamData!M:M,""),
_xlfn.XLOOKUP(_xlfn.CONCAT(9,"-",$A12, "-", "A"), TeamData!$K:$K,TeamData!M:M,""),
_xlfn.XLOOKUP(_xlfn.CONCAT(10,"-",$A12, "-", "A"), TeamData!$K:$K,TeamData!M:M,""),
_xlfn.XLOOKUP(_xlfn.CONCAT(11,"-",$A12, "-", "A"), TeamData!$K:$K,TeamData!M:M,""),
_xlfn.XLOOKUP(_xlfn.CONCAT(12,"-",$A12, "-", "A"), TeamData!$K:$K,TeamData!M:M,""),
_xlfn.XLOOKUP(_xlfn.CONCAT(13,"-",$A12, "-", "A"), TeamData!$K:$K,TeamData!M:M,""),
_xlfn.XLOOKUP(_xlfn.CONCAT(14,"-",$A12, "-", "A"), TeamData!$K:$K,TeamData!M:M,""),
_xlfn.XLOOKUP(_xlfn.CONCAT(15,"-",$A12, "-", "A"), TeamData!$K:$K,TeamData!M:M,""),
_xlfn.XLOOKUP(_xlfn.CONCAT(16,"-",$A12, "-", "A"), TeamData!$K:$K,TeamData!M:M,""),
_xlfn.XLOOKUP(_xlfn.CONCAT(17,"-",$A12, "-", "A"), TeamData!$K:$K,TeamData!M:M,""),
_xlfn.XLOOKUP(_xlfn.CONCAT(18,"-",$A12, "-", "A"), TeamData!$K:$K,TeamData!M:M,"")))</f>
        <v>0.88888888888888884</v>
      </c>
      <c r="Q12" s="96" cm="1">
        <f t="array" ref="Q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TeamData!$K:$K,TeamData!N:N,""),
_xlfn.XLOOKUP(_xlfn.CONCAT(1,"-",$A12, "-", "A"), TeamData!$K:$K,TeamData!N:N,""),
_xlfn.XLOOKUP(_xlfn.CONCAT(2,"-",$A12, "-", "A"), TeamData!$K:$K,TeamData!N:N,""),
_xlfn.XLOOKUP(_xlfn.CONCAT(3,"-",$A12, "-", "A"), TeamData!$K:$K,TeamData!N:N,""),
_xlfn.XLOOKUP(_xlfn.CONCAT(4,"-",$A12, "-", "A"), TeamData!$K:$K,TeamData!N:N,""),
_xlfn.XLOOKUP(_xlfn.CONCAT(5,"-",$A12, "-", "A"), TeamData!$K:$K,TeamData!N:N,""),
_xlfn.XLOOKUP(_xlfn.CONCAT(6,"-",$A12, "-", "A"), TeamData!$K:$K,TeamData!N:N,""),
_xlfn.XLOOKUP(_xlfn.CONCAT(7,"-",$A12, "-", "A"), TeamData!$K:$K,TeamData!N:N,""),
_xlfn.XLOOKUP(_xlfn.CONCAT(8,"-",$A12, "-", "A"), TeamData!$K:$K,TeamData!N:N,""),
_xlfn.XLOOKUP(_xlfn.CONCAT(9,"-",$A12, "-", "A"), TeamData!$K:$K,TeamData!N:N,""),
_xlfn.XLOOKUP(_xlfn.CONCAT(10,"-",$A12, "-", "A"), TeamData!$K:$K,TeamData!N:N,""),
_xlfn.XLOOKUP(_xlfn.CONCAT(11,"-",$A12, "-", "A"), TeamData!$K:$K,TeamData!N:N,""),
_xlfn.XLOOKUP(_xlfn.CONCAT(12,"-",$A12, "-", "A"), TeamData!$K:$K,TeamData!N:N,""),
_xlfn.XLOOKUP(_xlfn.CONCAT(13,"-",$A12, "-", "A"), TeamData!$K:$K,TeamData!N:N,""),
_xlfn.XLOOKUP(_xlfn.CONCAT(14,"-",$A12, "-", "A"), TeamData!$K:$K,TeamData!N:N,""),
_xlfn.XLOOKUP(_xlfn.CONCAT(15,"-",$A12, "-", "A"), TeamData!$K:$K,TeamData!N:N,""),
_xlfn.XLOOKUP(_xlfn.CONCAT(16,"-",$A12, "-", "A"), TeamData!$K:$K,TeamData!N:N,""),
_xlfn.XLOOKUP(_xlfn.CONCAT(17,"-",$A12, "-", "A"), TeamData!$K:$K,TeamData!N:N,""),
_xlfn.XLOOKUP(_xlfn.CONCAT(18,"-",$A12, "-", "A"), TeamData!$K:$K,TeamData!N:N,"")))</f>
        <v>0.83599999999999997</v>
      </c>
      <c r="R12" s="70">
        <f t="shared" si="11"/>
        <v>37.606837606837608</v>
      </c>
      <c r="S12" s="70">
        <f t="shared" si="12"/>
        <v>21.052631578947366</v>
      </c>
      <c r="T12" s="73">
        <f t="shared" si="1"/>
        <v>30.823433019254402</v>
      </c>
      <c r="U12" s="94" cm="1">
        <f t="array" ref="U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TeamData!$K:$K,TeamData!O:O,""),
_xlfn.XLOOKUP(_xlfn.CONCAT(1,"-",$A12, "-", "A"), TeamData!$K:$K,TeamData!O:O,""),
_xlfn.XLOOKUP(_xlfn.CONCAT(2,"-",$A12, "-", "A"), TeamData!$K:$K,TeamData!O:O,""),
_xlfn.XLOOKUP(_xlfn.CONCAT(3,"-",$A12, "-", "A"), TeamData!$K:$K,TeamData!O:O,""),
_xlfn.XLOOKUP(_xlfn.CONCAT(4,"-",$A12, "-", "A"), TeamData!$K:$K,TeamData!O:O,""),
_xlfn.XLOOKUP(_xlfn.CONCAT(5,"-",$A12, "-", "A"), TeamData!$K:$K,TeamData!O:O,""),
_xlfn.XLOOKUP(_xlfn.CONCAT(6,"-",$A12, "-", "A"), TeamData!$K:$K,TeamData!O:O,""),
_xlfn.XLOOKUP(_xlfn.CONCAT(7,"-",$A12, "-", "A"), TeamData!$K:$K,TeamData!O:O,""),
_xlfn.XLOOKUP(_xlfn.CONCAT(8,"-",$A12, "-", "A"), TeamData!$K:$K,TeamData!O:O,""),
_xlfn.XLOOKUP(_xlfn.CONCAT(9,"-",$A12, "-", "A"), TeamData!$K:$K,TeamData!O:O,""),
_xlfn.XLOOKUP(_xlfn.CONCAT(10,"-",$A12, "-", "A"), TeamData!$K:$K,TeamData!O:O,""),
_xlfn.XLOOKUP(_xlfn.CONCAT(11,"-",$A12, "-", "A"), TeamData!$K:$K,TeamData!O:O,""),
_xlfn.XLOOKUP(_xlfn.CONCAT(12,"-",$A12, "-", "A"), TeamData!$K:$K,TeamData!O:O,""),
_xlfn.XLOOKUP(_xlfn.CONCAT(13,"-",$A12, "-", "A"), TeamData!$K:$K,TeamData!O:O,""),
_xlfn.XLOOKUP(_xlfn.CONCAT(14,"-",$A12, "-", "A"), TeamData!$K:$K,TeamData!O:O,""),
_xlfn.XLOOKUP(_xlfn.CONCAT(15,"-",$A12, "-", "A"), TeamData!$K:$K,TeamData!O:O,""),
_xlfn.XLOOKUP(_xlfn.CONCAT(16,"-",$A12, "-", "A"), TeamData!$K:$K,TeamData!O:O,""),
_xlfn.XLOOKUP(_xlfn.CONCAT(17,"-",$A12, "-", "A"), TeamData!$K:$K,TeamData!O:O,""),
_xlfn.XLOOKUP(_xlfn.CONCAT(18,"-",$A12, "-", "A"), TeamData!$K:$K,TeamData!O:O,"")))</f>
        <v>2.7777777777777777</v>
      </c>
      <c r="V12" s="94" cm="1">
        <f t="array" ref="V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TeamData!$K:$K,TeamData!P:P,""),
_xlfn.XLOOKUP(_xlfn.CONCAT(1,"-",$A12, "-", "A"), TeamData!$K:$K,TeamData!P:P,""),
_xlfn.XLOOKUP(_xlfn.CONCAT(2,"-",$A12, "-", "A"), TeamData!$K:$K,TeamData!P:P,""),
_xlfn.XLOOKUP(_xlfn.CONCAT(3,"-",$A12, "-", "A"), TeamData!$K:$K,TeamData!P:P,""),
_xlfn.XLOOKUP(_xlfn.CONCAT(4,"-",$A12, "-", "A"), TeamData!$K:$K,TeamData!P:P,""),
_xlfn.XLOOKUP(_xlfn.CONCAT(5,"-",$A12, "-", "A"), TeamData!$K:$K,TeamData!P:P,""),
_xlfn.XLOOKUP(_xlfn.CONCAT(6,"-",$A12, "-", "A"), TeamData!$K:$K,TeamData!P:P,""),
_xlfn.XLOOKUP(_xlfn.CONCAT(7,"-",$A12, "-", "A"), TeamData!$K:$K,TeamData!P:P,""),
_xlfn.XLOOKUP(_xlfn.CONCAT(8,"-",$A12, "-", "A"), TeamData!$K:$K,TeamData!P:P,""),
_xlfn.XLOOKUP(_xlfn.CONCAT(9,"-",$A12, "-", "A"), TeamData!$K:$K,TeamData!P:P,""),
_xlfn.XLOOKUP(_xlfn.CONCAT(10,"-",$A12, "-", "A"), TeamData!$K:$K,TeamData!P:P,""),
_xlfn.XLOOKUP(_xlfn.CONCAT(11,"-",$A12, "-", "A"), TeamData!$K:$K,TeamData!P:P,""),
_xlfn.XLOOKUP(_xlfn.CONCAT(12,"-",$A12, "-", "A"), TeamData!$K:$K,TeamData!P:P,""),
_xlfn.XLOOKUP(_xlfn.CONCAT(13,"-",$A12, "-", "A"), TeamData!$K:$K,TeamData!P:P,""),
_xlfn.XLOOKUP(_xlfn.CONCAT(14,"-",$A12, "-", "A"), TeamData!$K:$K,TeamData!P:P,""),
_xlfn.XLOOKUP(_xlfn.CONCAT(15,"-",$A12, "-", "A"), TeamData!$K:$K,TeamData!P:P,""),
_xlfn.XLOOKUP(_xlfn.CONCAT(16,"-",$A12, "-", "A"), TeamData!$K:$K,TeamData!P:P,""),
_xlfn.XLOOKUP(_xlfn.CONCAT(17,"-",$A12, "-", "A"), TeamData!$K:$K,TeamData!P:P,""),
_xlfn.XLOOKUP(_xlfn.CONCAT(18,"-",$A12, "-", "A"), TeamData!$K:$K,TeamData!P:P,"")))</f>
        <v>2.0311111111111111</v>
      </c>
      <c r="W12" s="96" cm="1">
        <f t="array" ref="W1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_xlfn.XLOOKUP(_xlfn.CONCAT(0,"-",$A12, "-", "A"), TeamData!$K:$K,TeamData!Q:Q,""),
_xlfn.XLOOKUP(_xlfn.CONCAT(1,"-",$A12, "-", "A"), TeamData!$K:$K,TeamData!Q:Q,""),
_xlfn.XLOOKUP(_xlfn.CONCAT(2,"-",$A12, "-", "A"), TeamData!$K:$K,TeamData!Q:Q,""),
_xlfn.XLOOKUP(_xlfn.CONCAT(3,"-",$A12, "-", "A"), TeamData!$K:$K,TeamData!Q:Q,""),
_xlfn.XLOOKUP(_xlfn.CONCAT(4,"-",$A12, "-", "A"), TeamData!$K:$K,TeamData!Q:Q,""),
_xlfn.XLOOKUP(_xlfn.CONCAT(5,"-",$A12, "-", "A"), TeamData!$K:$K,TeamData!Q:Q,""),
_xlfn.XLOOKUP(_xlfn.CONCAT(6,"-",$A12, "-", "A"), TeamData!$K:$K,TeamData!Q:Q,""),
_xlfn.XLOOKUP(_xlfn.CONCAT(7,"-",$A12, "-", "A"), TeamData!$K:$K,TeamData!Q:Q,""),
_xlfn.XLOOKUP(_xlfn.CONCAT(8,"-",$A12, "-", "A"), TeamData!$K:$K,TeamData!Q:Q,""),
_xlfn.XLOOKUP(_xlfn.CONCAT(9,"-",$A12, "-", "A"), TeamData!$K:$K,TeamData!Q:Q,""),
_xlfn.XLOOKUP(_xlfn.CONCAT(10,"-",$A12, "-", "A"), TeamData!$K:$K,TeamData!Q:Q,""),
_xlfn.XLOOKUP(_xlfn.CONCAT(11,"-",$A12, "-", "A"), TeamData!$K:$K,TeamData!Q:Q,""),
_xlfn.XLOOKUP(_xlfn.CONCAT(12,"-",$A12, "-", "A"), TeamData!$K:$K,TeamData!Q:Q,""),
_xlfn.XLOOKUP(_xlfn.CONCAT(13,"-",$A12, "-", "A"), TeamData!$K:$K,TeamData!Q:Q,""),
_xlfn.XLOOKUP(_xlfn.CONCAT(14,"-",$A12, "-", "A"), TeamData!$K:$K,TeamData!Q:Q,""),
_xlfn.XLOOKUP(_xlfn.CONCAT(15,"-",$A12, "-", "A"), TeamData!$K:$K,TeamData!Q:Q,""),
_xlfn.XLOOKUP(_xlfn.CONCAT(16,"-",$A12, "-", "A"), TeamData!$K:$K,TeamData!Q:Q,""),
_xlfn.XLOOKUP(_xlfn.CONCAT(17,"-",$A12, "-", "A"), TeamData!$K:$K,TeamData!Q:Q,""),
_xlfn.XLOOKUP(_xlfn.CONCAT(18,"-",$A12, "-", "A"), TeamData!$K:$K,TeamData!Q:Q,"")))</f>
        <v>0.13777777777777778</v>
      </c>
      <c r="X12" s="70">
        <f t="shared" si="13"/>
        <v>100</v>
      </c>
      <c r="Y12" s="70">
        <f t="shared" si="14"/>
        <v>100</v>
      </c>
      <c r="Z12" s="73">
        <f t="shared" si="15"/>
        <v>100</v>
      </c>
      <c r="AA12" s="68">
        <f t="shared" si="2"/>
        <v>27.062679229823846</v>
      </c>
      <c r="AB12" s="72">
        <f t="shared" si="3"/>
        <v>63.200815494393474</v>
      </c>
      <c r="AC12" s="70">
        <f t="shared" si="4"/>
        <v>30.823433019254402</v>
      </c>
      <c r="AD12" s="73">
        <f t="shared" si="16"/>
        <v>100</v>
      </c>
      <c r="AN12" s="23">
        <v>9</v>
      </c>
      <c r="AO12" s="24" t="str" cm="1">
        <f t="array" ref="AO12">IF(AND($AM$5=1, $AO11&lt;&gt;"Weighting"), "", IFERROR(_xlfn.IFS($AM$5-1=AN12,POWER($AM$3,1),
$AM$5-1=AN13,POWER($AM$3, 0),
$AM$5-1=AN14, POWER($AM$3, -1),
$AM$5-1=AN15, POWER($AM$3, -2),
$AM$5-1=AN16, POWER($AM$3, -3),
$AM$5-1=AN17, POWER($AM$3, -4),
$AM$5-1=AN18, POWER($AM$3,-5),
$AM$5-1=AN19, POWER($AM$3, -6),
$AM$5-1=AN20, POWER($AM$3, -7),
$AM$5-1=AN21, POWER($AM$3, -8),
$AM$5-1=AN22, POWER($AM$3, -9),
$AM$5-1=AN23, POWER($AM$3, -10),
$AM$5-1=AN24, POWER($AM$3, -11),
$AM$5-1=AN25, POWER($AM$3, -12),
$AM$5-1=AN26, POWER($AM$3, -13),
$AM$5-1=AN27, POWER($AM$3, -14),
$AM$5-1=AN28, POWER($AM$3, -15),
$AM$5-1=AN29, POWER($AM$3, -16),
$AM$5-1=AN30, POWER($AM$3, -17),
$AM$5-1=AN31, POWER($AM$3, -18),
$AM$5-1=AN32, POWER($AM$3, -19),
$AM$5-1=AN33, POWER($AM$3, -20),
$AM$5-1=AN34, POWER($AM$3, -21),
$AM$5-1=AN35, POWER($AM$3, -22),
$AM$5-1=AN36, POWER($AM$3, -23),
$AM$5-1=AN37, POWER($AM$3, -24),
$AM$5-1=AN38, POWER($AM$3, -25),
$AM$5-1=AN39, POWER($AM$3, -26),
$AM$5-1=AN40, POWER($AM$3, -27),
$AM$5-1=AN41, POWER($AM$3, -28),
$AM$5-1=AN42, POWER($AM$3, -29),
$AM$5-1=AN43, POWER($AM$3, -30),
$AM$5-1=AN44, POWER($AM$3, -31),
$AM$5-1=AN45, POWER($AM$3, -32),
$AM$5-1=AN46, POWER($AM$3, -33),
$AM$5-1=AN47, POWER($AM$3, -34),
$AM$5-1=AN48, POWER($AM$3, -35),
$AM$5-1=AN49, POWER($AM$3, -36)),""))</f>
        <v/>
      </c>
      <c r="AP12" s="25" t="str">
        <f t="shared" si="5"/>
        <v>0</v>
      </c>
      <c r="AQ12" s="26">
        <f>IF(AP12="","",SUM($AP$3:AP12)/SUM($AP$3:$AP$21))</f>
        <v>1</v>
      </c>
    </row>
    <row r="13" spans="1:43">
      <c r="A13" s="55">
        <v>10</v>
      </c>
      <c r="B13" s="31" t="s">
        <v>67</v>
      </c>
      <c r="C13" s="88" cm="1">
        <f t="array" ref="C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TeamData!$D:$D,TeamData!E:E,""),
_xlfn.XLOOKUP(_xlfn.CONCAT(1,"-",$A13, "-", "H"), TeamData!$D:$D,TeamData!E:E,""),
_xlfn.XLOOKUP(_xlfn.CONCAT(2,"-",$A13, "-", "H"), TeamData!$D:$D,TeamData!E:E,""),
_xlfn.XLOOKUP(_xlfn.CONCAT(3,"-",$A13, "-", "H"), TeamData!$D:$D,TeamData!E:E,""),
_xlfn.XLOOKUP(_xlfn.CONCAT(4,"-",$A13, "-", "H"), TeamData!$D:$D,TeamData!E:E,""),
_xlfn.XLOOKUP(_xlfn.CONCAT(5,"-",$A13, "-", "H"), TeamData!$D:$D,TeamData!E:E,""),
_xlfn.XLOOKUP(_xlfn.CONCAT(6,"-",$A13, "-", "H"), TeamData!$D:$D,TeamData!E:E,""),
_xlfn.XLOOKUP(_xlfn.CONCAT(7,"-",$A13, "-", "H"), TeamData!$D:$D,TeamData!E:E,""),
_xlfn.XLOOKUP(_xlfn.CONCAT(8,"-",$A13, "-", "H"), TeamData!$D:$D,TeamData!E:E,""),
_xlfn.XLOOKUP(_xlfn.CONCAT(9,"-",$A13, "-", "H"), TeamData!$D:$D,TeamData!E:E,""),
_xlfn.XLOOKUP(_xlfn.CONCAT(10,"-",$A13, "-", "H"), TeamData!$D:$D,TeamData!E:E,""),
_xlfn.XLOOKUP(_xlfn.CONCAT(11,"-",$A13, "-", "H"), TeamData!$D:$D,TeamData!E:E,""),
_xlfn.XLOOKUP(_xlfn.CONCAT(12,"-",$A13, "-", "H"), TeamData!$D:$D,TeamData!E:E,""),
_xlfn.XLOOKUP(_xlfn.CONCAT(13,"-",$A13, "-", "H"), TeamData!$D:$D,TeamData!E:E,""),
_xlfn.XLOOKUP(_xlfn.CONCAT(14,"-",$A13, "-", "H"), TeamData!$D:$D,TeamData!E:E,""),
_xlfn.XLOOKUP(_xlfn.CONCAT(15,"-",$A13, "-", "H"), TeamData!$D:$D,TeamData!E:E,""),
_xlfn.XLOOKUP(_xlfn.CONCAT(16,"-",$A13, "-", "H"), TeamData!$D:$D,TeamData!E:E,""),
_xlfn.XLOOKUP(_xlfn.CONCAT(17,"-",$A13, "-", "H"), TeamData!$D:$D,TeamData!E:E,""),
_xlfn.XLOOKUP(_xlfn.CONCAT(18,"-",$A13, "-", "H"), TeamData!$D:$D,TeamData!E:E,"")))</f>
        <v>8.8888888888888893</v>
      </c>
      <c r="D13" s="88" cm="1">
        <f t="array" ref="D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TeamData!$D:$D,TeamData!F:F,""),
_xlfn.XLOOKUP(_xlfn.CONCAT(1,"-",$A13, "-", "H"), TeamData!$D:$D,TeamData!F:F,""),
_xlfn.XLOOKUP(_xlfn.CONCAT(2,"-",$A13, "-", "H"), TeamData!$D:$D,TeamData!F:F,""),
_xlfn.XLOOKUP(_xlfn.CONCAT(3,"-",$A13, "-", "H"), TeamData!$D:$D,TeamData!F:F,""),
_xlfn.XLOOKUP(_xlfn.CONCAT(4,"-",$A13, "-", "H"), TeamData!$D:$D,TeamData!F:F,""),
_xlfn.XLOOKUP(_xlfn.CONCAT(5,"-",$A13, "-", "H"), TeamData!$D:$D,TeamData!F:F,""),
_xlfn.XLOOKUP(_xlfn.CONCAT(6,"-",$A13, "-", "H"), TeamData!$D:$D,TeamData!F:F,""),
_xlfn.XLOOKUP(_xlfn.CONCAT(7,"-",$A13, "-", "H"), TeamData!$D:$D,TeamData!F:F,""),
_xlfn.XLOOKUP(_xlfn.CONCAT(8,"-",$A13, "-", "H"), TeamData!$D:$D,TeamData!F:F,""),
_xlfn.XLOOKUP(_xlfn.CONCAT(9,"-",$A13, "-", "H"), TeamData!$D:$D,TeamData!F:F,""),
_xlfn.XLOOKUP(_xlfn.CONCAT(10,"-",$A13, "-", "H"), TeamData!$D:$D,TeamData!F:F,""),
_xlfn.XLOOKUP(_xlfn.CONCAT(11,"-",$A13, "-", "H"), TeamData!$D:$D,TeamData!F:F,""),
_xlfn.XLOOKUP(_xlfn.CONCAT(12,"-",$A13, "-", "H"), TeamData!$D:$D,TeamData!F:F,""),
_xlfn.XLOOKUP(_xlfn.CONCAT(13,"-",$A13, "-", "H"), TeamData!$D:$D,TeamData!F:F,""),
_xlfn.XLOOKUP(_xlfn.CONCAT(14,"-",$A13, "-", "H"), TeamData!$D:$D,TeamData!F:F,""),
_xlfn.XLOOKUP(_xlfn.CONCAT(15,"-",$A13, "-", "H"), TeamData!$D:$D,TeamData!F:F,""),
_xlfn.XLOOKUP(_xlfn.CONCAT(16,"-",$A13, "-", "H"), TeamData!$D:$D,TeamData!F:F,""),
_xlfn.XLOOKUP(_xlfn.CONCAT(17,"-",$A13, "-", "H"), TeamData!$D:$D,TeamData!F:F,""),
_xlfn.XLOOKUP(_xlfn.CONCAT(18,"-",$A13, "-", "H"), TeamData!$D:$D,TeamData!F:F,"")))</f>
        <v>2.3333333333333335</v>
      </c>
      <c r="E13" s="90" cm="1">
        <f t="array" ref="E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TeamData!$D:$D,TeamData!G:G,""),
_xlfn.XLOOKUP(_xlfn.CONCAT(1,"-",$A13, "-", "H"), TeamData!$D:$D,TeamData!G:G,""),
_xlfn.XLOOKUP(_xlfn.CONCAT(2,"-",$A13, "-", "H"), TeamData!$D:$D,TeamData!G:G,""),
_xlfn.XLOOKUP(_xlfn.CONCAT(3,"-",$A13, "-", "H"), TeamData!$D:$D,TeamData!G:G,""),
_xlfn.XLOOKUP(_xlfn.CONCAT(4,"-",$A13, "-", "H"), TeamData!$D:$D,TeamData!G:G,""),
_xlfn.XLOOKUP(_xlfn.CONCAT(5,"-",$A13, "-", "H"), TeamData!$D:$D,TeamData!G:G,""),
_xlfn.XLOOKUP(_xlfn.CONCAT(6,"-",$A13, "-", "H"), TeamData!$D:$D,TeamData!G:G,""),
_xlfn.XLOOKUP(_xlfn.CONCAT(7,"-",$A13, "-", "H"), TeamData!$D:$D,TeamData!G:G,""),
_xlfn.XLOOKUP(_xlfn.CONCAT(8,"-",$A13, "-", "H"), TeamData!$D:$D,TeamData!G:G,""),
_xlfn.XLOOKUP(_xlfn.CONCAT(9,"-",$A13, "-", "H"), TeamData!$D:$D,TeamData!G:G,""),
_xlfn.XLOOKUP(_xlfn.CONCAT(10,"-",$A13, "-", "H"), TeamData!$D:$D,TeamData!G:G,""),
_xlfn.XLOOKUP(_xlfn.CONCAT(11,"-",$A13, "-", "H"), TeamData!$D:$D,TeamData!G:G,""),
_xlfn.XLOOKUP(_xlfn.CONCAT(12,"-",$A13, "-", "H"), TeamData!$D:$D,TeamData!G:G,""),
_xlfn.XLOOKUP(_xlfn.CONCAT(13,"-",$A13, "-", "H"), TeamData!$D:$D,TeamData!G:G,""),
_xlfn.XLOOKUP(_xlfn.CONCAT(14,"-",$A13, "-", "H"), TeamData!$D:$D,TeamData!G:G,""),
_xlfn.XLOOKUP(_xlfn.CONCAT(15,"-",$A13, "-", "H"), TeamData!$D:$D,TeamData!G:G,""),
_xlfn.XLOOKUP(_xlfn.CONCAT(16,"-",$A13, "-", "H"), TeamData!$D:$D,TeamData!G:G,""),
_xlfn.XLOOKUP(_xlfn.CONCAT(17,"-",$A13, "-", "H"), TeamData!$D:$D,TeamData!G:G,""),
_xlfn.XLOOKUP(_xlfn.CONCAT(18,"-",$A13, "-", "H"), TeamData!$D:$D,TeamData!G:G,"")))</f>
        <v>1.6744444444444444</v>
      </c>
      <c r="F13" s="68">
        <f t="shared" si="6"/>
        <v>68.376068376068375</v>
      </c>
      <c r="G13" s="68">
        <f t="shared" si="7"/>
        <v>55.263157894736842</v>
      </c>
      <c r="H13" s="72">
        <f t="shared" si="8"/>
        <v>61.736993035641127</v>
      </c>
      <c r="I13" s="88" cm="1">
        <f t="array" ref="I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TeamData!$D:$D,TeamData!H:H,""),
_xlfn.XLOOKUP(_xlfn.CONCAT(1,"-",$A13, "-", "H"), TeamData!$D:$D,TeamData!H:H,""),
_xlfn.XLOOKUP(_xlfn.CONCAT(2,"-",$A13, "-", "H"), TeamData!$D:$D,TeamData!H:H,""),
_xlfn.XLOOKUP(_xlfn.CONCAT(3,"-",$A13, "-", "H"), TeamData!$D:$D,TeamData!H:H,""),
_xlfn.XLOOKUP(_xlfn.CONCAT(4,"-",$A13, "-", "H"), TeamData!$D:$D,TeamData!H:H,""),
_xlfn.XLOOKUP(_xlfn.CONCAT(5,"-",$A13, "-", "H"), TeamData!$D:$D,TeamData!H:H,""),
_xlfn.XLOOKUP(_xlfn.CONCAT(6,"-",$A13, "-", "H"), TeamData!$D:$D,TeamData!H:H,""),
_xlfn.XLOOKUP(_xlfn.CONCAT(7,"-",$A13, "-", "H"), TeamData!$D:$D,TeamData!H:H,""),
_xlfn.XLOOKUP(_xlfn.CONCAT(8,"-",$A13, "-", "H"), TeamData!$D:$D,TeamData!H:H,""),
_xlfn.XLOOKUP(_xlfn.CONCAT(9,"-",$A13, "-", "H"), TeamData!$D:$D,TeamData!H:H,""),
_xlfn.XLOOKUP(_xlfn.CONCAT(10,"-",$A13, "-", "H"), TeamData!$D:$D,TeamData!H:H,""),
_xlfn.XLOOKUP(_xlfn.CONCAT(11,"-",$A13, "-", "H"), TeamData!$D:$D,TeamData!H:H,""),
_xlfn.XLOOKUP(_xlfn.CONCAT(12,"-",$A13, "-", "H"), TeamData!$D:$D,TeamData!H:H,""),
_xlfn.XLOOKUP(_xlfn.CONCAT(13,"-",$A13, "-", "H"), TeamData!$D:$D,TeamData!H:H,""),
_xlfn.XLOOKUP(_xlfn.CONCAT(14,"-",$A13, "-", "H"), TeamData!$D:$D,TeamData!H:H,""),
_xlfn.XLOOKUP(_xlfn.CONCAT(15,"-",$A13, "-", "H"), TeamData!$D:$D,TeamData!H:H,""),
_xlfn.XLOOKUP(_xlfn.CONCAT(16,"-",$A13, "-", "H"), TeamData!$D:$D,TeamData!H:H,""),
_xlfn.XLOOKUP(_xlfn.CONCAT(17,"-",$A13, "-", "H"), TeamData!$D:$D,TeamData!H:H,""),
_xlfn.XLOOKUP(_xlfn.CONCAT(18,"-",$A13, "-", "H"), TeamData!$D:$D,TeamData!H:H,"")))</f>
        <v>1.8888888888888888</v>
      </c>
      <c r="J13" s="88" cm="1">
        <f t="array" ref="J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TeamData!$D:$D,TeamData!I:I,""),
_xlfn.XLOOKUP(_xlfn.CONCAT(1,"-",$A13, "-", "H"), TeamData!$D:$D,TeamData!I:I,""),
_xlfn.XLOOKUP(_xlfn.CONCAT(2,"-",$A13, "-", "H"), TeamData!$D:$D,TeamData!I:I,""),
_xlfn.XLOOKUP(_xlfn.CONCAT(3,"-",$A13, "-", "H"), TeamData!$D:$D,TeamData!I:I,""),
_xlfn.XLOOKUP(_xlfn.CONCAT(4,"-",$A13, "-", "H"), TeamData!$D:$D,TeamData!I:I,""),
_xlfn.XLOOKUP(_xlfn.CONCAT(5,"-",$A13, "-", "H"), TeamData!$D:$D,TeamData!I:I,""),
_xlfn.XLOOKUP(_xlfn.CONCAT(6,"-",$A13, "-", "H"), TeamData!$D:$D,TeamData!I:I,""),
_xlfn.XLOOKUP(_xlfn.CONCAT(7,"-",$A13, "-", "H"), TeamData!$D:$D,TeamData!I:I,""),
_xlfn.XLOOKUP(_xlfn.CONCAT(8,"-",$A13, "-", "H"), TeamData!$D:$D,TeamData!I:I,""),
_xlfn.XLOOKUP(_xlfn.CONCAT(9,"-",$A13, "-", "H"), TeamData!$D:$D,TeamData!I:I,""),
_xlfn.XLOOKUP(_xlfn.CONCAT(10,"-",$A13, "-", "H"), TeamData!$D:$D,TeamData!I:I,""),
_xlfn.XLOOKUP(_xlfn.CONCAT(11,"-",$A13, "-", "H"), TeamData!$D:$D,TeamData!I:I,""),
_xlfn.XLOOKUP(_xlfn.CONCAT(12,"-",$A13, "-", "H"), TeamData!$D:$D,TeamData!I:I,""),
_xlfn.XLOOKUP(_xlfn.CONCAT(13,"-",$A13, "-", "H"), TeamData!$D:$D,TeamData!I:I,""),
_xlfn.XLOOKUP(_xlfn.CONCAT(14,"-",$A13, "-", "H"), TeamData!$D:$D,TeamData!I:I,""),
_xlfn.XLOOKUP(_xlfn.CONCAT(15,"-",$A13, "-", "H"), TeamData!$D:$D,TeamData!I:I,""),
_xlfn.XLOOKUP(_xlfn.CONCAT(16,"-",$A13, "-", "H"), TeamData!$D:$D,TeamData!I:I,""),
_xlfn.XLOOKUP(_xlfn.CONCAT(17,"-",$A13, "-", "H"), TeamData!$D:$D,TeamData!I:I,""),
_xlfn.XLOOKUP(_xlfn.CONCAT(18,"-",$A13, "-", "H"), TeamData!$D:$D,TeamData!I:I,"")))</f>
        <v>1.3322222222222222</v>
      </c>
      <c r="K13" s="90" cm="1">
        <f t="array" ref="K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"H"), TeamData!$D:$D,TeamData!J:J,""),
_xlfn.XLOOKUP(_xlfn.CONCAT(1,"-",$A13, "-", "H"), TeamData!$D:$D,TeamData!J:J,""),
_xlfn.XLOOKUP(_xlfn.CONCAT(2,"-",$A13, "-", "H"), TeamData!$D:$D,TeamData!J:J,""),
_xlfn.XLOOKUP(_xlfn.CONCAT(3,"-",$A13, "-", "H"), TeamData!$D:$D,TeamData!J:J,""),
_xlfn.XLOOKUP(_xlfn.CONCAT(4,"-",$A13, "-", "H"), TeamData!$D:$D,TeamData!J:J,""),
_xlfn.XLOOKUP(_xlfn.CONCAT(5,"-",$A13, "-", "H"), TeamData!$D:$D,TeamData!J:J,""),
_xlfn.XLOOKUP(_xlfn.CONCAT(6,"-",$A13, "-", "H"), TeamData!$D:$D,TeamData!J:J,""),
_xlfn.XLOOKUP(_xlfn.CONCAT(7,"-",$A13, "-", "H"), TeamData!$D:$D,TeamData!J:J,""),
_xlfn.XLOOKUP(_xlfn.CONCAT(8,"-",$A13, "-", "H"), TeamData!$D:$D,TeamData!J:J,""),
_xlfn.XLOOKUP(_xlfn.CONCAT(9,"-",$A13, "-", "H"), TeamData!$D:$D,TeamData!J:J,""),
_xlfn.XLOOKUP(_xlfn.CONCAT(10,"-",$A13, "-", "H"), TeamData!$D:$D,TeamData!J:J,""),
_xlfn.XLOOKUP(_xlfn.CONCAT(11,"-",$A13, "-", "H"), TeamData!$D:$D,TeamData!J:J,""),
_xlfn.XLOOKUP(_xlfn.CONCAT(12,"-",$A13, "-", "H"), TeamData!$D:$D,TeamData!J:J,""),
_xlfn.XLOOKUP(_xlfn.CONCAT(13,"-",$A13, "-", "H"), TeamData!$D:$D,TeamData!J:J,""),
_xlfn.XLOOKUP(_xlfn.CONCAT(14,"-",$A13, "-", "H"), TeamData!$D:$D,TeamData!J:J,""),
_xlfn.XLOOKUP(_xlfn.CONCAT(15,"-",$A13, "-", "H"), TeamData!$D:$D,TeamData!J:J,""),
_xlfn.XLOOKUP(_xlfn.CONCAT(16,"-",$A13, "-", "H"), TeamData!$D:$D,TeamData!J:J,""),
_xlfn.XLOOKUP(_xlfn.CONCAT(17,"-",$A13, "-", "H"), TeamData!$D:$D,TeamData!J:J,""),
_xlfn.XLOOKUP(_xlfn.CONCAT(18,"-",$A13, "-", "H"), TeamData!$D:$D,TeamData!J:J,"")))</f>
        <v>0.32222222222222219</v>
      </c>
      <c r="L13" s="68">
        <f t="shared" si="9"/>
        <v>68</v>
      </c>
      <c r="M13" s="68">
        <f t="shared" si="10"/>
        <v>65.590809628008756</v>
      </c>
      <c r="N13" s="72">
        <f t="shared" si="18"/>
        <v>42.758620689655181</v>
      </c>
      <c r="O13" s="94" cm="1">
        <f t="array" ref="O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TeamData!$K:$K,TeamData!L:L,""),
_xlfn.XLOOKUP(_xlfn.CONCAT(1,"-",$A13, "-", "A"), TeamData!$K:$K,TeamData!L:L,""),
_xlfn.XLOOKUP(_xlfn.CONCAT(2,"-",$A13, "-", "A"), TeamData!$K:$K,TeamData!L:L,""),
_xlfn.XLOOKUP(_xlfn.CONCAT(3,"-",$A13, "-", "A"), TeamData!$K:$K,TeamData!L:L,""),
_xlfn.XLOOKUP(_xlfn.CONCAT(4,"-",$A13, "-", "A"), TeamData!$K:$K,TeamData!L:L,""),
_xlfn.XLOOKUP(_xlfn.CONCAT(5,"-",$A13, "-", "A"), TeamData!$K:$K,TeamData!L:L,""),
_xlfn.XLOOKUP(_xlfn.CONCAT(6,"-",$A13, "-", "A"), TeamData!$K:$K,TeamData!L:L,""),
_xlfn.XLOOKUP(_xlfn.CONCAT(7,"-",$A13, "-", "A"), TeamData!$K:$K,TeamData!L:L,""),
_xlfn.XLOOKUP(_xlfn.CONCAT(8,"-",$A13, "-", "A"), TeamData!$K:$K,TeamData!L:L,""),
_xlfn.XLOOKUP(_xlfn.CONCAT(9,"-",$A13, "-", "A"), TeamData!$K:$K,TeamData!L:L,""),
_xlfn.XLOOKUP(_xlfn.CONCAT(10,"-",$A13, "-", "A"), TeamData!$K:$K,TeamData!L:L,""),
_xlfn.XLOOKUP(_xlfn.CONCAT(11,"-",$A13, "-", "A"), TeamData!$K:$K,TeamData!L:L,""),
_xlfn.XLOOKUP(_xlfn.CONCAT(12,"-",$A13, "-", "A"), TeamData!$K:$K,TeamData!L:L,""),
_xlfn.XLOOKUP(_xlfn.CONCAT(13,"-",$A13, "-", "A"), TeamData!$K:$K,TeamData!L:L,""),
_xlfn.XLOOKUP(_xlfn.CONCAT(14,"-",$A13, "-", "A"), TeamData!$K:$K,TeamData!L:L,""),
_xlfn.XLOOKUP(_xlfn.CONCAT(15,"-",$A13, "-", "A"), TeamData!$K:$K,TeamData!L:L,""),
_xlfn.XLOOKUP(_xlfn.CONCAT(16,"-",$A13, "-", "A"), TeamData!$K:$K,TeamData!L:L,""),
_xlfn.XLOOKUP(_xlfn.CONCAT(17,"-",$A13, "-", "A"), TeamData!$K:$K,TeamData!L:L,""),
_xlfn.XLOOKUP(_xlfn.CONCAT(18,"-",$A13, "-", "A"), TeamData!$K:$K,TeamData!L:L,"")))</f>
        <v>9.3000000000000007</v>
      </c>
      <c r="P13" s="94" cm="1">
        <f t="array" ref="P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TeamData!$K:$K,TeamData!M:M,""),
_xlfn.XLOOKUP(_xlfn.CONCAT(1,"-",$A13, "-", "A"), TeamData!$K:$K,TeamData!M:M,""),
_xlfn.XLOOKUP(_xlfn.CONCAT(2,"-",$A13, "-", "A"), TeamData!$K:$K,TeamData!M:M,""),
_xlfn.XLOOKUP(_xlfn.CONCAT(3,"-",$A13, "-", "A"), TeamData!$K:$K,TeamData!M:M,""),
_xlfn.XLOOKUP(_xlfn.CONCAT(4,"-",$A13, "-", "A"), TeamData!$K:$K,TeamData!M:M,""),
_xlfn.XLOOKUP(_xlfn.CONCAT(5,"-",$A13, "-", "A"), TeamData!$K:$K,TeamData!M:M,""),
_xlfn.XLOOKUP(_xlfn.CONCAT(6,"-",$A13, "-", "A"), TeamData!$K:$K,TeamData!M:M,""),
_xlfn.XLOOKUP(_xlfn.CONCAT(7,"-",$A13, "-", "A"), TeamData!$K:$K,TeamData!M:M,""),
_xlfn.XLOOKUP(_xlfn.CONCAT(8,"-",$A13, "-", "A"), TeamData!$K:$K,TeamData!M:M,""),
_xlfn.XLOOKUP(_xlfn.CONCAT(9,"-",$A13, "-", "A"), TeamData!$K:$K,TeamData!M:M,""),
_xlfn.XLOOKUP(_xlfn.CONCAT(10,"-",$A13, "-", "A"), TeamData!$K:$K,TeamData!M:M,""),
_xlfn.XLOOKUP(_xlfn.CONCAT(11,"-",$A13, "-", "A"), TeamData!$K:$K,TeamData!M:M,""),
_xlfn.XLOOKUP(_xlfn.CONCAT(12,"-",$A13, "-", "A"), TeamData!$K:$K,TeamData!M:M,""),
_xlfn.XLOOKUP(_xlfn.CONCAT(13,"-",$A13, "-", "A"), TeamData!$K:$K,TeamData!M:M,""),
_xlfn.XLOOKUP(_xlfn.CONCAT(14,"-",$A13, "-", "A"), TeamData!$K:$K,TeamData!M:M,""),
_xlfn.XLOOKUP(_xlfn.CONCAT(15,"-",$A13, "-", "A"), TeamData!$K:$K,TeamData!M:M,""),
_xlfn.XLOOKUP(_xlfn.CONCAT(16,"-",$A13, "-", "A"), TeamData!$K:$K,TeamData!M:M,""),
_xlfn.XLOOKUP(_xlfn.CONCAT(17,"-",$A13, "-", "A"), TeamData!$K:$K,TeamData!M:M,""),
_xlfn.XLOOKUP(_xlfn.CONCAT(18,"-",$A13, "-", "A"), TeamData!$K:$K,TeamData!M:M,"")))</f>
        <v>1.8</v>
      </c>
      <c r="Q13" s="96" cm="1">
        <f t="array" ref="Q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TeamData!$K:$K,TeamData!N:N,""),
_xlfn.XLOOKUP(_xlfn.CONCAT(1,"-",$A13, "-", "A"), TeamData!$K:$K,TeamData!N:N,""),
_xlfn.XLOOKUP(_xlfn.CONCAT(2,"-",$A13, "-", "A"), TeamData!$K:$K,TeamData!N:N,""),
_xlfn.XLOOKUP(_xlfn.CONCAT(3,"-",$A13, "-", "A"), TeamData!$K:$K,TeamData!N:N,""),
_xlfn.XLOOKUP(_xlfn.CONCAT(4,"-",$A13, "-", "A"), TeamData!$K:$K,TeamData!N:N,""),
_xlfn.XLOOKUP(_xlfn.CONCAT(5,"-",$A13, "-", "A"), TeamData!$K:$K,TeamData!N:N,""),
_xlfn.XLOOKUP(_xlfn.CONCAT(6,"-",$A13, "-", "A"), TeamData!$K:$K,TeamData!N:N,""),
_xlfn.XLOOKUP(_xlfn.CONCAT(7,"-",$A13, "-", "A"), TeamData!$K:$K,TeamData!N:N,""),
_xlfn.XLOOKUP(_xlfn.CONCAT(8,"-",$A13, "-", "A"), TeamData!$K:$K,TeamData!N:N,""),
_xlfn.XLOOKUP(_xlfn.CONCAT(9,"-",$A13, "-", "A"), TeamData!$K:$K,TeamData!N:N,""),
_xlfn.XLOOKUP(_xlfn.CONCAT(10,"-",$A13, "-", "A"), TeamData!$K:$K,TeamData!N:N,""),
_xlfn.XLOOKUP(_xlfn.CONCAT(11,"-",$A13, "-", "A"), TeamData!$K:$K,TeamData!N:N,""),
_xlfn.XLOOKUP(_xlfn.CONCAT(12,"-",$A13, "-", "A"), TeamData!$K:$K,TeamData!N:N,""),
_xlfn.XLOOKUP(_xlfn.CONCAT(13,"-",$A13, "-", "A"), TeamData!$K:$K,TeamData!N:N,""),
_xlfn.XLOOKUP(_xlfn.CONCAT(14,"-",$A13, "-", "A"), TeamData!$K:$K,TeamData!N:N,""),
_xlfn.XLOOKUP(_xlfn.CONCAT(15,"-",$A13, "-", "A"), TeamData!$K:$K,TeamData!N:N,""),
_xlfn.XLOOKUP(_xlfn.CONCAT(16,"-",$A13, "-", "A"), TeamData!$K:$K,TeamData!N:N,""),
_xlfn.XLOOKUP(_xlfn.CONCAT(17,"-",$A13, "-", "A"), TeamData!$K:$K,TeamData!N:N,""),
_xlfn.XLOOKUP(_xlfn.CONCAT(18,"-",$A13, "-", "A"), TeamData!$K:$K,TeamData!N:N,"")))</f>
        <v>1.655</v>
      </c>
      <c r="R13" s="70">
        <f t="shared" si="11"/>
        <v>71.538461538461547</v>
      </c>
      <c r="S13" s="70">
        <f t="shared" si="12"/>
        <v>42.631578947368418</v>
      </c>
      <c r="T13" s="73">
        <f t="shared" si="1"/>
        <v>61.020073740270384</v>
      </c>
      <c r="U13" s="94" cm="1">
        <f t="array" ref="U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TeamData!$K:$K,TeamData!O:O,""),
_xlfn.XLOOKUP(_xlfn.CONCAT(1,"-",$A13, "-", "A"), TeamData!$K:$K,TeamData!O:O,""),
_xlfn.XLOOKUP(_xlfn.CONCAT(2,"-",$A13, "-", "A"), TeamData!$K:$K,TeamData!O:O,""),
_xlfn.XLOOKUP(_xlfn.CONCAT(3,"-",$A13, "-", "A"), TeamData!$K:$K,TeamData!O:O,""),
_xlfn.XLOOKUP(_xlfn.CONCAT(4,"-",$A13, "-", "A"), TeamData!$K:$K,TeamData!O:O,""),
_xlfn.XLOOKUP(_xlfn.CONCAT(5,"-",$A13, "-", "A"), TeamData!$K:$K,TeamData!O:O,""),
_xlfn.XLOOKUP(_xlfn.CONCAT(6,"-",$A13, "-", "A"), TeamData!$K:$K,TeamData!O:O,""),
_xlfn.XLOOKUP(_xlfn.CONCAT(7,"-",$A13, "-", "A"), TeamData!$K:$K,TeamData!O:O,""),
_xlfn.XLOOKUP(_xlfn.CONCAT(8,"-",$A13, "-", "A"), TeamData!$K:$K,TeamData!O:O,""),
_xlfn.XLOOKUP(_xlfn.CONCAT(9,"-",$A13, "-", "A"), TeamData!$K:$K,TeamData!O:O,""),
_xlfn.XLOOKUP(_xlfn.CONCAT(10,"-",$A13, "-", "A"), TeamData!$K:$K,TeamData!O:O,""),
_xlfn.XLOOKUP(_xlfn.CONCAT(11,"-",$A13, "-", "A"), TeamData!$K:$K,TeamData!O:O,""),
_xlfn.XLOOKUP(_xlfn.CONCAT(12,"-",$A13, "-", "A"), TeamData!$K:$K,TeamData!O:O,""),
_xlfn.XLOOKUP(_xlfn.CONCAT(13,"-",$A13, "-", "A"), TeamData!$K:$K,TeamData!O:O,""),
_xlfn.XLOOKUP(_xlfn.CONCAT(14,"-",$A13, "-", "A"), TeamData!$K:$K,TeamData!O:O,""),
_xlfn.XLOOKUP(_xlfn.CONCAT(15,"-",$A13, "-", "A"), TeamData!$K:$K,TeamData!O:O,""),
_xlfn.XLOOKUP(_xlfn.CONCAT(16,"-",$A13, "-", "A"), TeamData!$K:$K,TeamData!O:O,""),
_xlfn.XLOOKUP(_xlfn.CONCAT(17,"-",$A13, "-", "A"), TeamData!$K:$K,TeamData!O:O,""),
_xlfn.XLOOKUP(_xlfn.CONCAT(18,"-",$A13, "-", "A"), TeamData!$K:$K,TeamData!O:O,"")))</f>
        <v>1.7</v>
      </c>
      <c r="V13" s="94" cm="1">
        <f t="array" ref="V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TeamData!$K:$K,TeamData!P:P,""),
_xlfn.XLOOKUP(_xlfn.CONCAT(1,"-",$A13, "-", "A"), TeamData!$K:$K,TeamData!P:P,""),
_xlfn.XLOOKUP(_xlfn.CONCAT(2,"-",$A13, "-", "A"), TeamData!$K:$K,TeamData!P:P,""),
_xlfn.XLOOKUP(_xlfn.CONCAT(3,"-",$A13, "-", "A"), TeamData!$K:$K,TeamData!P:P,""),
_xlfn.XLOOKUP(_xlfn.CONCAT(4,"-",$A13, "-", "A"), TeamData!$K:$K,TeamData!P:P,""),
_xlfn.XLOOKUP(_xlfn.CONCAT(5,"-",$A13, "-", "A"), TeamData!$K:$K,TeamData!P:P,""),
_xlfn.XLOOKUP(_xlfn.CONCAT(6,"-",$A13, "-", "A"), TeamData!$K:$K,TeamData!P:P,""),
_xlfn.XLOOKUP(_xlfn.CONCAT(7,"-",$A13, "-", "A"), TeamData!$K:$K,TeamData!P:P,""),
_xlfn.XLOOKUP(_xlfn.CONCAT(8,"-",$A13, "-", "A"), TeamData!$K:$K,TeamData!P:P,""),
_xlfn.XLOOKUP(_xlfn.CONCAT(9,"-",$A13, "-", "A"), TeamData!$K:$K,TeamData!P:P,""),
_xlfn.XLOOKUP(_xlfn.CONCAT(10,"-",$A13, "-", "A"), TeamData!$K:$K,TeamData!P:P,""),
_xlfn.XLOOKUP(_xlfn.CONCAT(11,"-",$A13, "-", "A"), TeamData!$K:$K,TeamData!P:P,""),
_xlfn.XLOOKUP(_xlfn.CONCAT(12,"-",$A13, "-", "A"), TeamData!$K:$K,TeamData!P:P,""),
_xlfn.XLOOKUP(_xlfn.CONCAT(13,"-",$A13, "-", "A"), TeamData!$K:$K,TeamData!P:P,""),
_xlfn.XLOOKUP(_xlfn.CONCAT(14,"-",$A13, "-", "A"), TeamData!$K:$K,TeamData!P:P,""),
_xlfn.XLOOKUP(_xlfn.CONCAT(15,"-",$A13, "-", "A"), TeamData!$K:$K,TeamData!P:P,""),
_xlfn.XLOOKUP(_xlfn.CONCAT(16,"-",$A13, "-", "A"), TeamData!$K:$K,TeamData!P:P,""),
_xlfn.XLOOKUP(_xlfn.CONCAT(17,"-",$A13, "-", "A"), TeamData!$K:$K,TeamData!P:P,""),
_xlfn.XLOOKUP(_xlfn.CONCAT(18,"-",$A13, "-", "A"), TeamData!$K:$K,TeamData!P:P,"")))</f>
        <v>1.323</v>
      </c>
      <c r="W13" s="96" cm="1">
        <f t="array" ref="W1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_xlfn.XLOOKUP(_xlfn.CONCAT(0,"-",$A13, "-", "A"), TeamData!$K:$K,TeamData!Q:Q,""),
_xlfn.XLOOKUP(_xlfn.CONCAT(1,"-",$A13, "-", "A"), TeamData!$K:$K,TeamData!Q:Q,""),
_xlfn.XLOOKUP(_xlfn.CONCAT(2,"-",$A13, "-", "A"), TeamData!$K:$K,TeamData!Q:Q,""),
_xlfn.XLOOKUP(_xlfn.CONCAT(3,"-",$A13, "-", "A"), TeamData!$K:$K,TeamData!Q:Q,""),
_xlfn.XLOOKUP(_xlfn.CONCAT(4,"-",$A13, "-", "A"), TeamData!$K:$K,TeamData!Q:Q,""),
_xlfn.XLOOKUP(_xlfn.CONCAT(5,"-",$A13, "-", "A"), TeamData!$K:$K,TeamData!Q:Q,""),
_xlfn.XLOOKUP(_xlfn.CONCAT(6,"-",$A13, "-", "A"), TeamData!$K:$K,TeamData!Q:Q,""),
_xlfn.XLOOKUP(_xlfn.CONCAT(7,"-",$A13, "-", "A"), TeamData!$K:$K,TeamData!Q:Q,""),
_xlfn.XLOOKUP(_xlfn.CONCAT(8,"-",$A13, "-", "A"), TeamData!$K:$K,TeamData!Q:Q,""),
_xlfn.XLOOKUP(_xlfn.CONCAT(9,"-",$A13, "-", "A"), TeamData!$K:$K,TeamData!Q:Q,""),
_xlfn.XLOOKUP(_xlfn.CONCAT(10,"-",$A13, "-", "A"), TeamData!$K:$K,TeamData!Q:Q,""),
_xlfn.XLOOKUP(_xlfn.CONCAT(11,"-",$A13, "-", "A"), TeamData!$K:$K,TeamData!Q:Q,""),
_xlfn.XLOOKUP(_xlfn.CONCAT(12,"-",$A13, "-", "A"), TeamData!$K:$K,TeamData!Q:Q,""),
_xlfn.XLOOKUP(_xlfn.CONCAT(13,"-",$A13, "-", "A"), TeamData!$K:$K,TeamData!Q:Q,""),
_xlfn.XLOOKUP(_xlfn.CONCAT(14,"-",$A13, "-", "A"), TeamData!$K:$K,TeamData!Q:Q,""),
_xlfn.XLOOKUP(_xlfn.CONCAT(15,"-",$A13, "-", "A"), TeamData!$K:$K,TeamData!Q:Q,""),
_xlfn.XLOOKUP(_xlfn.CONCAT(16,"-",$A13, "-", "A"), TeamData!$K:$K,TeamData!Q:Q,""),
_xlfn.XLOOKUP(_xlfn.CONCAT(17,"-",$A13, "-", "A"), TeamData!$K:$K,TeamData!Q:Q,""),
_xlfn.XLOOKUP(_xlfn.CONCAT(18,"-",$A13, "-", "A"), TeamData!$K:$K,TeamData!Q:Q,"")))</f>
        <v>0.24500000000000002</v>
      </c>
      <c r="X13" s="70">
        <f t="shared" si="13"/>
        <v>61.2</v>
      </c>
      <c r="Y13" s="70">
        <f t="shared" si="14"/>
        <v>65.136761487964975</v>
      </c>
      <c r="Z13" s="73">
        <f t="shared" si="15"/>
        <v>56.235827664399089</v>
      </c>
      <c r="AA13" s="68">
        <f t="shared" si="2"/>
        <v>61.736993035641127</v>
      </c>
      <c r="AB13" s="72">
        <f t="shared" si="3"/>
        <v>42.758620689655181</v>
      </c>
      <c r="AC13" s="70">
        <f t="shared" si="4"/>
        <v>61.020073740270384</v>
      </c>
      <c r="AD13" s="73">
        <f t="shared" si="16"/>
        <v>56.235827664399089</v>
      </c>
      <c r="AN13" s="23">
        <v>10</v>
      </c>
      <c r="AO13" s="24" t="str" cm="1">
        <f t="array" ref="AO13">IF(AND($AM$5=1, $AO12&lt;&gt;"Weighting"), "", IFERROR(_xlfn.IFS($AM$5-1=AN13,POWER($AM$3,1),
$AM$5-1=AN14,POWER($AM$3, 0),
$AM$5-1=AN15, POWER($AM$3, -1),
$AM$5-1=AN16, POWER($AM$3, -2),
$AM$5-1=AN17, POWER($AM$3, -3),
$AM$5-1=AN18, POWER($AM$3, -4),
$AM$5-1=AN19, POWER($AM$3,-5),
$AM$5-1=AN20, POWER($AM$3, -6),
$AM$5-1=AN21, POWER($AM$3, -7),
$AM$5-1=AN22, POWER($AM$3, -8),
$AM$5-1=AN23, POWER($AM$3, -9),
$AM$5-1=AN24, POWER($AM$3, -10),
$AM$5-1=AN25, POWER($AM$3, -11),
$AM$5-1=AN26, POWER($AM$3, -12),
$AM$5-1=AN27, POWER($AM$3, -13),
$AM$5-1=AN28, POWER($AM$3, -14),
$AM$5-1=AN29, POWER($AM$3, -15),
$AM$5-1=AN30, POWER($AM$3, -16),
$AM$5-1=AN31, POWER($AM$3, -17),
$AM$5-1=AN32, POWER($AM$3, -18),
$AM$5-1=AN33, POWER($AM$3, -19),
$AM$5-1=AN34, POWER($AM$3, -20),
$AM$5-1=AN35, POWER($AM$3, -21),
$AM$5-1=AN36, POWER($AM$3, -22),
$AM$5-1=AN37, POWER($AM$3, -23),
$AM$5-1=AN38, POWER($AM$3, -24),
$AM$5-1=AN39, POWER($AM$3, -25),
$AM$5-1=AN40, POWER($AM$3, -26),
$AM$5-1=AN41, POWER($AM$3, -27),
$AM$5-1=AN42, POWER($AM$3, -28),
$AM$5-1=AN43, POWER($AM$3, -29),
$AM$5-1=AN44, POWER($AM$3, -30),
$AM$5-1=AN45, POWER($AM$3, -31),
$AM$5-1=AN46, POWER($AM$3, -32),
$AM$5-1=AN47, POWER($AM$3, -33),
$AM$5-1=AN48, POWER($AM$3, -34),
$AM$5-1=AN49, POWER($AM$3, -35),
$AM$5-1=AN50, POWER($AM$3, -36)),""))</f>
        <v/>
      </c>
      <c r="AP13" s="25" t="str">
        <f t="shared" si="5"/>
        <v>0</v>
      </c>
      <c r="AQ13" s="26">
        <f>IF(AP13="","",SUM($AP$3:AP13)/SUM($AP$3:$AP$21))</f>
        <v>1</v>
      </c>
    </row>
    <row r="14" spans="1:43">
      <c r="A14" s="55">
        <v>11</v>
      </c>
      <c r="B14" s="31" t="s">
        <v>70</v>
      </c>
      <c r="C14" s="88" cm="1">
        <f t="array" ref="C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TeamData!$D:$D,TeamData!E:E,""),
_xlfn.XLOOKUP(_xlfn.CONCAT(1,"-",$A14, "-", "H"), TeamData!$D:$D,TeamData!E:E,""),
_xlfn.XLOOKUP(_xlfn.CONCAT(2,"-",$A14, "-", "H"), TeamData!$D:$D,TeamData!E:E,""),
_xlfn.XLOOKUP(_xlfn.CONCAT(3,"-",$A14, "-", "H"), TeamData!$D:$D,TeamData!E:E,""),
_xlfn.XLOOKUP(_xlfn.CONCAT(4,"-",$A14, "-", "H"), TeamData!$D:$D,TeamData!E:E,""),
_xlfn.XLOOKUP(_xlfn.CONCAT(5,"-",$A14, "-", "H"), TeamData!$D:$D,TeamData!E:E,""),
_xlfn.XLOOKUP(_xlfn.CONCAT(6,"-",$A14, "-", "H"), TeamData!$D:$D,TeamData!E:E,""),
_xlfn.XLOOKUP(_xlfn.CONCAT(7,"-",$A14, "-", "H"), TeamData!$D:$D,TeamData!E:E,""),
_xlfn.XLOOKUP(_xlfn.CONCAT(8,"-",$A14, "-", "H"), TeamData!$D:$D,TeamData!E:E,""),
_xlfn.XLOOKUP(_xlfn.CONCAT(9,"-",$A14, "-", "H"), TeamData!$D:$D,TeamData!E:E,""),
_xlfn.XLOOKUP(_xlfn.CONCAT(10,"-",$A14, "-", "H"), TeamData!$D:$D,TeamData!E:E,""),
_xlfn.XLOOKUP(_xlfn.CONCAT(11,"-",$A14, "-", "H"), TeamData!$D:$D,TeamData!E:E,""),
_xlfn.XLOOKUP(_xlfn.CONCAT(12,"-",$A14, "-", "H"), TeamData!$D:$D,TeamData!E:E,""),
_xlfn.XLOOKUP(_xlfn.CONCAT(13,"-",$A14, "-", "H"), TeamData!$D:$D,TeamData!E:E,""),
_xlfn.XLOOKUP(_xlfn.CONCAT(14,"-",$A14, "-", "H"), TeamData!$D:$D,TeamData!E:E,""),
_xlfn.XLOOKUP(_xlfn.CONCAT(15,"-",$A14, "-", "H"), TeamData!$D:$D,TeamData!E:E,""),
_xlfn.XLOOKUP(_xlfn.CONCAT(16,"-",$A14, "-", "H"), TeamData!$D:$D,TeamData!E:E,""),
_xlfn.XLOOKUP(_xlfn.CONCAT(17,"-",$A14, "-", "H"), TeamData!$D:$D,TeamData!E:E,""),
_xlfn.XLOOKUP(_xlfn.CONCAT(18,"-",$A14, "-", "H"), TeamData!$D:$D,TeamData!E:E,"")))</f>
        <v>11.1</v>
      </c>
      <c r="D14" s="88" cm="1">
        <f t="array" ref="D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TeamData!$D:$D,TeamData!F:F,""),
_xlfn.XLOOKUP(_xlfn.CONCAT(1,"-",$A14, "-", "H"), TeamData!$D:$D,TeamData!F:F,""),
_xlfn.XLOOKUP(_xlfn.CONCAT(2,"-",$A14, "-", "H"), TeamData!$D:$D,TeamData!F:F,""),
_xlfn.XLOOKUP(_xlfn.CONCAT(3,"-",$A14, "-", "H"), TeamData!$D:$D,TeamData!F:F,""),
_xlfn.XLOOKUP(_xlfn.CONCAT(4,"-",$A14, "-", "H"), TeamData!$D:$D,TeamData!F:F,""),
_xlfn.XLOOKUP(_xlfn.CONCAT(5,"-",$A14, "-", "H"), TeamData!$D:$D,TeamData!F:F,""),
_xlfn.XLOOKUP(_xlfn.CONCAT(6,"-",$A14, "-", "H"), TeamData!$D:$D,TeamData!F:F,""),
_xlfn.XLOOKUP(_xlfn.CONCAT(7,"-",$A14, "-", "H"), TeamData!$D:$D,TeamData!F:F,""),
_xlfn.XLOOKUP(_xlfn.CONCAT(8,"-",$A14, "-", "H"), TeamData!$D:$D,TeamData!F:F,""),
_xlfn.XLOOKUP(_xlfn.CONCAT(9,"-",$A14, "-", "H"), TeamData!$D:$D,TeamData!F:F,""),
_xlfn.XLOOKUP(_xlfn.CONCAT(10,"-",$A14, "-", "H"), TeamData!$D:$D,TeamData!F:F,""),
_xlfn.XLOOKUP(_xlfn.CONCAT(11,"-",$A14, "-", "H"), TeamData!$D:$D,TeamData!F:F,""),
_xlfn.XLOOKUP(_xlfn.CONCAT(12,"-",$A14, "-", "H"), TeamData!$D:$D,TeamData!F:F,""),
_xlfn.XLOOKUP(_xlfn.CONCAT(13,"-",$A14, "-", "H"), TeamData!$D:$D,TeamData!F:F,""),
_xlfn.XLOOKUP(_xlfn.CONCAT(14,"-",$A14, "-", "H"), TeamData!$D:$D,TeamData!F:F,""),
_xlfn.XLOOKUP(_xlfn.CONCAT(15,"-",$A14, "-", "H"), TeamData!$D:$D,TeamData!F:F,""),
_xlfn.XLOOKUP(_xlfn.CONCAT(16,"-",$A14, "-", "H"), TeamData!$D:$D,TeamData!F:F,""),
_xlfn.XLOOKUP(_xlfn.CONCAT(17,"-",$A14, "-", "H"), TeamData!$D:$D,TeamData!F:F,""),
_xlfn.XLOOKUP(_xlfn.CONCAT(18,"-",$A14, "-", "H"), TeamData!$D:$D,TeamData!F:F,"")))</f>
        <v>3</v>
      </c>
      <c r="E14" s="90" cm="1">
        <f t="array" ref="E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TeamData!$D:$D,TeamData!G:G,""),
_xlfn.XLOOKUP(_xlfn.CONCAT(1,"-",$A14, "-", "H"), TeamData!$D:$D,TeamData!G:G,""),
_xlfn.XLOOKUP(_xlfn.CONCAT(2,"-",$A14, "-", "H"), TeamData!$D:$D,TeamData!G:G,""),
_xlfn.XLOOKUP(_xlfn.CONCAT(3,"-",$A14, "-", "H"), TeamData!$D:$D,TeamData!G:G,""),
_xlfn.XLOOKUP(_xlfn.CONCAT(4,"-",$A14, "-", "H"), TeamData!$D:$D,TeamData!G:G,""),
_xlfn.XLOOKUP(_xlfn.CONCAT(5,"-",$A14, "-", "H"), TeamData!$D:$D,TeamData!G:G,""),
_xlfn.XLOOKUP(_xlfn.CONCAT(6,"-",$A14, "-", "H"), TeamData!$D:$D,TeamData!G:G,""),
_xlfn.XLOOKUP(_xlfn.CONCAT(7,"-",$A14, "-", "H"), TeamData!$D:$D,TeamData!G:G,""),
_xlfn.XLOOKUP(_xlfn.CONCAT(8,"-",$A14, "-", "H"), TeamData!$D:$D,TeamData!G:G,""),
_xlfn.XLOOKUP(_xlfn.CONCAT(9,"-",$A14, "-", "H"), TeamData!$D:$D,TeamData!G:G,""),
_xlfn.XLOOKUP(_xlfn.CONCAT(10,"-",$A14, "-", "H"), TeamData!$D:$D,TeamData!G:G,""),
_xlfn.XLOOKUP(_xlfn.CONCAT(11,"-",$A14, "-", "H"), TeamData!$D:$D,TeamData!G:G,""),
_xlfn.XLOOKUP(_xlfn.CONCAT(12,"-",$A14, "-", "H"), TeamData!$D:$D,TeamData!G:G,""),
_xlfn.XLOOKUP(_xlfn.CONCAT(13,"-",$A14, "-", "H"), TeamData!$D:$D,TeamData!G:G,""),
_xlfn.XLOOKUP(_xlfn.CONCAT(14,"-",$A14, "-", "H"), TeamData!$D:$D,TeamData!G:G,""),
_xlfn.XLOOKUP(_xlfn.CONCAT(15,"-",$A14, "-", "H"), TeamData!$D:$D,TeamData!G:G,""),
_xlfn.XLOOKUP(_xlfn.CONCAT(16,"-",$A14, "-", "H"), TeamData!$D:$D,TeamData!G:G,""),
_xlfn.XLOOKUP(_xlfn.CONCAT(17,"-",$A14, "-", "H"), TeamData!$D:$D,TeamData!G:G,""),
_xlfn.XLOOKUP(_xlfn.CONCAT(18,"-",$A14, "-", "H"), TeamData!$D:$D,TeamData!G:G,"")))</f>
        <v>2.0699999999999998</v>
      </c>
      <c r="F14" s="68">
        <f t="shared" si="6"/>
        <v>85.384615384615387</v>
      </c>
      <c r="G14" s="68">
        <f t="shared" si="7"/>
        <v>71.05263157894737</v>
      </c>
      <c r="H14" s="72">
        <f t="shared" si="8"/>
        <v>76.321179844326096</v>
      </c>
      <c r="I14" s="88" cm="1">
        <f t="array" ref="I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TeamData!$D:$D,TeamData!H:H,""),
_xlfn.XLOOKUP(_xlfn.CONCAT(1,"-",$A14, "-", "H"), TeamData!$D:$D,TeamData!H:H,""),
_xlfn.XLOOKUP(_xlfn.CONCAT(2,"-",$A14, "-", "H"), TeamData!$D:$D,TeamData!H:H,""),
_xlfn.XLOOKUP(_xlfn.CONCAT(3,"-",$A14, "-", "H"), TeamData!$D:$D,TeamData!H:H,""),
_xlfn.XLOOKUP(_xlfn.CONCAT(4,"-",$A14, "-", "H"), TeamData!$D:$D,TeamData!H:H,""),
_xlfn.XLOOKUP(_xlfn.CONCAT(5,"-",$A14, "-", "H"), TeamData!$D:$D,TeamData!H:H,""),
_xlfn.XLOOKUP(_xlfn.CONCAT(6,"-",$A14, "-", "H"), TeamData!$D:$D,TeamData!H:H,""),
_xlfn.XLOOKUP(_xlfn.CONCAT(7,"-",$A14, "-", "H"), TeamData!$D:$D,TeamData!H:H,""),
_xlfn.XLOOKUP(_xlfn.CONCAT(8,"-",$A14, "-", "H"), TeamData!$D:$D,TeamData!H:H,""),
_xlfn.XLOOKUP(_xlfn.CONCAT(9,"-",$A14, "-", "H"), TeamData!$D:$D,TeamData!H:H,""),
_xlfn.XLOOKUP(_xlfn.CONCAT(10,"-",$A14, "-", "H"), TeamData!$D:$D,TeamData!H:H,""),
_xlfn.XLOOKUP(_xlfn.CONCAT(11,"-",$A14, "-", "H"), TeamData!$D:$D,TeamData!H:H,""),
_xlfn.XLOOKUP(_xlfn.CONCAT(12,"-",$A14, "-", "H"), TeamData!$D:$D,TeamData!H:H,""),
_xlfn.XLOOKUP(_xlfn.CONCAT(13,"-",$A14, "-", "H"), TeamData!$D:$D,TeamData!H:H,""),
_xlfn.XLOOKUP(_xlfn.CONCAT(14,"-",$A14, "-", "H"), TeamData!$D:$D,TeamData!H:H,""),
_xlfn.XLOOKUP(_xlfn.CONCAT(15,"-",$A14, "-", "H"), TeamData!$D:$D,TeamData!H:H,""),
_xlfn.XLOOKUP(_xlfn.CONCAT(16,"-",$A14, "-", "H"), TeamData!$D:$D,TeamData!H:H,""),
_xlfn.XLOOKUP(_xlfn.CONCAT(17,"-",$A14, "-", "H"), TeamData!$D:$D,TeamData!H:H,""),
_xlfn.XLOOKUP(_xlfn.CONCAT(18,"-",$A14, "-", "H"), TeamData!$D:$D,TeamData!H:H,"")))</f>
        <v>1.4</v>
      </c>
      <c r="J14" s="88" cm="1">
        <f t="array" ref="J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TeamData!$D:$D,TeamData!I:I,""),
_xlfn.XLOOKUP(_xlfn.CONCAT(1,"-",$A14, "-", "H"), TeamData!$D:$D,TeamData!I:I,""),
_xlfn.XLOOKUP(_xlfn.CONCAT(2,"-",$A14, "-", "H"), TeamData!$D:$D,TeamData!I:I,""),
_xlfn.XLOOKUP(_xlfn.CONCAT(3,"-",$A14, "-", "H"), TeamData!$D:$D,TeamData!I:I,""),
_xlfn.XLOOKUP(_xlfn.CONCAT(4,"-",$A14, "-", "H"), TeamData!$D:$D,TeamData!I:I,""),
_xlfn.XLOOKUP(_xlfn.CONCAT(5,"-",$A14, "-", "H"), TeamData!$D:$D,TeamData!I:I,""),
_xlfn.XLOOKUP(_xlfn.CONCAT(6,"-",$A14, "-", "H"), TeamData!$D:$D,TeamData!I:I,""),
_xlfn.XLOOKUP(_xlfn.CONCAT(7,"-",$A14, "-", "H"), TeamData!$D:$D,TeamData!I:I,""),
_xlfn.XLOOKUP(_xlfn.CONCAT(8,"-",$A14, "-", "H"), TeamData!$D:$D,TeamData!I:I,""),
_xlfn.XLOOKUP(_xlfn.CONCAT(9,"-",$A14, "-", "H"), TeamData!$D:$D,TeamData!I:I,""),
_xlfn.XLOOKUP(_xlfn.CONCAT(10,"-",$A14, "-", "H"), TeamData!$D:$D,TeamData!I:I,""),
_xlfn.XLOOKUP(_xlfn.CONCAT(11,"-",$A14, "-", "H"), TeamData!$D:$D,TeamData!I:I,""),
_xlfn.XLOOKUP(_xlfn.CONCAT(12,"-",$A14, "-", "H"), TeamData!$D:$D,TeamData!I:I,""),
_xlfn.XLOOKUP(_xlfn.CONCAT(13,"-",$A14, "-", "H"), TeamData!$D:$D,TeamData!I:I,""),
_xlfn.XLOOKUP(_xlfn.CONCAT(14,"-",$A14, "-", "H"), TeamData!$D:$D,TeamData!I:I,""),
_xlfn.XLOOKUP(_xlfn.CONCAT(15,"-",$A14, "-", "H"), TeamData!$D:$D,TeamData!I:I,""),
_xlfn.XLOOKUP(_xlfn.CONCAT(16,"-",$A14, "-", "H"), TeamData!$D:$D,TeamData!I:I,""),
_xlfn.XLOOKUP(_xlfn.CONCAT(17,"-",$A14, "-", "H"), TeamData!$D:$D,TeamData!I:I,""),
_xlfn.XLOOKUP(_xlfn.CONCAT(18,"-",$A14, "-", "H"), TeamData!$D:$D,TeamData!I:I,"")))</f>
        <v>0.97699999999999998</v>
      </c>
      <c r="K14" s="90" cm="1">
        <f t="array" ref="K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"H"), TeamData!$D:$D,TeamData!J:J,""),
_xlfn.XLOOKUP(_xlfn.CONCAT(1,"-",$A14, "-", "H"), TeamData!$D:$D,TeamData!J:J,""),
_xlfn.XLOOKUP(_xlfn.CONCAT(2,"-",$A14, "-", "H"), TeamData!$D:$D,TeamData!J:J,""),
_xlfn.XLOOKUP(_xlfn.CONCAT(3,"-",$A14, "-", "H"), TeamData!$D:$D,TeamData!J:J,""),
_xlfn.XLOOKUP(_xlfn.CONCAT(4,"-",$A14, "-", "H"), TeamData!$D:$D,TeamData!J:J,""),
_xlfn.XLOOKUP(_xlfn.CONCAT(5,"-",$A14, "-", "H"), TeamData!$D:$D,TeamData!J:J,""),
_xlfn.XLOOKUP(_xlfn.CONCAT(6,"-",$A14, "-", "H"), TeamData!$D:$D,TeamData!J:J,""),
_xlfn.XLOOKUP(_xlfn.CONCAT(7,"-",$A14, "-", "H"), TeamData!$D:$D,TeamData!J:J,""),
_xlfn.XLOOKUP(_xlfn.CONCAT(8,"-",$A14, "-", "H"), TeamData!$D:$D,TeamData!J:J,""),
_xlfn.XLOOKUP(_xlfn.CONCAT(9,"-",$A14, "-", "H"), TeamData!$D:$D,TeamData!J:J,""),
_xlfn.XLOOKUP(_xlfn.CONCAT(10,"-",$A14, "-", "H"), TeamData!$D:$D,TeamData!J:J,""),
_xlfn.XLOOKUP(_xlfn.CONCAT(11,"-",$A14, "-", "H"), TeamData!$D:$D,TeamData!J:J,""),
_xlfn.XLOOKUP(_xlfn.CONCAT(12,"-",$A14, "-", "H"), TeamData!$D:$D,TeamData!J:J,""),
_xlfn.XLOOKUP(_xlfn.CONCAT(13,"-",$A14, "-", "H"), TeamData!$D:$D,TeamData!J:J,""),
_xlfn.XLOOKUP(_xlfn.CONCAT(14,"-",$A14, "-", "H"), TeamData!$D:$D,TeamData!J:J,""),
_xlfn.XLOOKUP(_xlfn.CONCAT(15,"-",$A14, "-", "H"), TeamData!$D:$D,TeamData!J:J,""),
_xlfn.XLOOKUP(_xlfn.CONCAT(16,"-",$A14, "-", "H"), TeamData!$D:$D,TeamData!J:J,""),
_xlfn.XLOOKUP(_xlfn.CONCAT(17,"-",$A14, "-", "H"), TeamData!$D:$D,TeamData!J:J,""),
_xlfn.XLOOKUP(_xlfn.CONCAT(18,"-",$A14, "-", "H"), TeamData!$D:$D,TeamData!J:J,"")))</f>
        <v>0.42099999999999999</v>
      </c>
      <c r="L14" s="68">
        <f t="shared" si="9"/>
        <v>50.4</v>
      </c>
      <c r="M14" s="68">
        <f t="shared" si="10"/>
        <v>48.101750547045953</v>
      </c>
      <c r="N14" s="72">
        <f t="shared" si="18"/>
        <v>32.726313011348644</v>
      </c>
      <c r="O14" s="94" cm="1">
        <f t="array" ref="O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TeamData!$K:$K,TeamData!L:L,""),
_xlfn.XLOOKUP(_xlfn.CONCAT(1,"-",$A14, "-", "A"), TeamData!$K:$K,TeamData!L:L,""),
_xlfn.XLOOKUP(_xlfn.CONCAT(2,"-",$A14, "-", "A"), TeamData!$K:$K,TeamData!L:L,""),
_xlfn.XLOOKUP(_xlfn.CONCAT(3,"-",$A14, "-", "A"), TeamData!$K:$K,TeamData!L:L,""),
_xlfn.XLOOKUP(_xlfn.CONCAT(4,"-",$A14, "-", "A"), TeamData!$K:$K,TeamData!L:L,""),
_xlfn.XLOOKUP(_xlfn.CONCAT(5,"-",$A14, "-", "A"), TeamData!$K:$K,TeamData!L:L,""),
_xlfn.XLOOKUP(_xlfn.CONCAT(6,"-",$A14, "-", "A"), TeamData!$K:$K,TeamData!L:L,""),
_xlfn.XLOOKUP(_xlfn.CONCAT(7,"-",$A14, "-", "A"), TeamData!$K:$K,TeamData!L:L,""),
_xlfn.XLOOKUP(_xlfn.CONCAT(8,"-",$A14, "-", "A"), TeamData!$K:$K,TeamData!L:L,""),
_xlfn.XLOOKUP(_xlfn.CONCAT(9,"-",$A14, "-", "A"), TeamData!$K:$K,TeamData!L:L,""),
_xlfn.XLOOKUP(_xlfn.CONCAT(10,"-",$A14, "-", "A"), TeamData!$K:$K,TeamData!L:L,""),
_xlfn.XLOOKUP(_xlfn.CONCAT(11,"-",$A14, "-", "A"), TeamData!$K:$K,TeamData!L:L,""),
_xlfn.XLOOKUP(_xlfn.CONCAT(12,"-",$A14, "-", "A"), TeamData!$K:$K,TeamData!L:L,""),
_xlfn.XLOOKUP(_xlfn.CONCAT(13,"-",$A14, "-", "A"), TeamData!$K:$K,TeamData!L:L,""),
_xlfn.XLOOKUP(_xlfn.CONCAT(14,"-",$A14, "-", "A"), TeamData!$K:$K,TeamData!L:L,""),
_xlfn.XLOOKUP(_xlfn.CONCAT(15,"-",$A14, "-", "A"), TeamData!$K:$K,TeamData!L:L,""),
_xlfn.XLOOKUP(_xlfn.CONCAT(16,"-",$A14, "-", "A"), TeamData!$K:$K,TeamData!L:L,""),
_xlfn.XLOOKUP(_xlfn.CONCAT(17,"-",$A14, "-", "A"), TeamData!$K:$K,TeamData!L:L,""),
_xlfn.XLOOKUP(_xlfn.CONCAT(18,"-",$A14, "-", "A"), TeamData!$K:$K,TeamData!L:L,"")))</f>
        <v>9.8000000000000007</v>
      </c>
      <c r="P14" s="94" cm="1">
        <f t="array" ref="P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TeamData!$K:$K,TeamData!M:M,""),
_xlfn.XLOOKUP(_xlfn.CONCAT(1,"-",$A14, "-", "A"), TeamData!$K:$K,TeamData!M:M,""),
_xlfn.XLOOKUP(_xlfn.CONCAT(2,"-",$A14, "-", "A"), TeamData!$K:$K,TeamData!M:M,""),
_xlfn.XLOOKUP(_xlfn.CONCAT(3,"-",$A14, "-", "A"), TeamData!$K:$K,TeamData!M:M,""),
_xlfn.XLOOKUP(_xlfn.CONCAT(4,"-",$A14, "-", "A"), TeamData!$K:$K,TeamData!M:M,""),
_xlfn.XLOOKUP(_xlfn.CONCAT(5,"-",$A14, "-", "A"), TeamData!$K:$K,TeamData!M:M,""),
_xlfn.XLOOKUP(_xlfn.CONCAT(6,"-",$A14, "-", "A"), TeamData!$K:$K,TeamData!M:M,""),
_xlfn.XLOOKUP(_xlfn.CONCAT(7,"-",$A14, "-", "A"), TeamData!$K:$K,TeamData!M:M,""),
_xlfn.XLOOKUP(_xlfn.CONCAT(8,"-",$A14, "-", "A"), TeamData!$K:$K,TeamData!M:M,""),
_xlfn.XLOOKUP(_xlfn.CONCAT(9,"-",$A14, "-", "A"), TeamData!$K:$K,TeamData!M:M,""),
_xlfn.XLOOKUP(_xlfn.CONCAT(10,"-",$A14, "-", "A"), TeamData!$K:$K,TeamData!M:M,""),
_xlfn.XLOOKUP(_xlfn.CONCAT(11,"-",$A14, "-", "A"), TeamData!$K:$K,TeamData!M:M,""),
_xlfn.XLOOKUP(_xlfn.CONCAT(12,"-",$A14, "-", "A"), TeamData!$K:$K,TeamData!M:M,""),
_xlfn.XLOOKUP(_xlfn.CONCAT(13,"-",$A14, "-", "A"), TeamData!$K:$K,TeamData!M:M,""),
_xlfn.XLOOKUP(_xlfn.CONCAT(14,"-",$A14, "-", "A"), TeamData!$K:$K,TeamData!M:M,""),
_xlfn.XLOOKUP(_xlfn.CONCAT(15,"-",$A14, "-", "A"), TeamData!$K:$K,TeamData!M:M,""),
_xlfn.XLOOKUP(_xlfn.CONCAT(16,"-",$A14, "-", "A"), TeamData!$K:$K,TeamData!M:M,""),
_xlfn.XLOOKUP(_xlfn.CONCAT(17,"-",$A14, "-", "A"), TeamData!$K:$K,TeamData!M:M,""),
_xlfn.XLOOKUP(_xlfn.CONCAT(18,"-",$A14, "-", "A"), TeamData!$K:$K,TeamData!M:M,"")))</f>
        <v>2</v>
      </c>
      <c r="Q14" s="96" cm="1">
        <f t="array" ref="Q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TeamData!$K:$K,TeamData!N:N,""),
_xlfn.XLOOKUP(_xlfn.CONCAT(1,"-",$A14, "-", "A"), TeamData!$K:$K,TeamData!N:N,""),
_xlfn.XLOOKUP(_xlfn.CONCAT(2,"-",$A14, "-", "A"), TeamData!$K:$K,TeamData!N:N,""),
_xlfn.XLOOKUP(_xlfn.CONCAT(3,"-",$A14, "-", "A"), TeamData!$K:$K,TeamData!N:N,""),
_xlfn.XLOOKUP(_xlfn.CONCAT(4,"-",$A14, "-", "A"), TeamData!$K:$K,TeamData!N:N,""),
_xlfn.XLOOKUP(_xlfn.CONCAT(5,"-",$A14, "-", "A"), TeamData!$K:$K,TeamData!N:N,""),
_xlfn.XLOOKUP(_xlfn.CONCAT(6,"-",$A14, "-", "A"), TeamData!$K:$K,TeamData!N:N,""),
_xlfn.XLOOKUP(_xlfn.CONCAT(7,"-",$A14, "-", "A"), TeamData!$K:$K,TeamData!N:N,""),
_xlfn.XLOOKUP(_xlfn.CONCAT(8,"-",$A14, "-", "A"), TeamData!$K:$K,TeamData!N:N,""),
_xlfn.XLOOKUP(_xlfn.CONCAT(9,"-",$A14, "-", "A"), TeamData!$K:$K,TeamData!N:N,""),
_xlfn.XLOOKUP(_xlfn.CONCAT(10,"-",$A14, "-", "A"), TeamData!$K:$K,TeamData!N:N,""),
_xlfn.XLOOKUP(_xlfn.CONCAT(11,"-",$A14, "-", "A"), TeamData!$K:$K,TeamData!N:N,""),
_xlfn.XLOOKUP(_xlfn.CONCAT(12,"-",$A14, "-", "A"), TeamData!$K:$K,TeamData!N:N,""),
_xlfn.XLOOKUP(_xlfn.CONCAT(13,"-",$A14, "-", "A"), TeamData!$K:$K,TeamData!N:N,""),
_xlfn.XLOOKUP(_xlfn.CONCAT(14,"-",$A14, "-", "A"), TeamData!$K:$K,TeamData!N:N,""),
_xlfn.XLOOKUP(_xlfn.CONCAT(15,"-",$A14, "-", "A"), TeamData!$K:$K,TeamData!N:N,""),
_xlfn.XLOOKUP(_xlfn.CONCAT(16,"-",$A14, "-", "A"), TeamData!$K:$K,TeamData!N:N,""),
_xlfn.XLOOKUP(_xlfn.CONCAT(17,"-",$A14, "-", "A"), TeamData!$K:$K,TeamData!N:N,""),
_xlfn.XLOOKUP(_xlfn.CONCAT(18,"-",$A14, "-", "A"), TeamData!$K:$K,TeamData!N:N,"")))</f>
        <v>1.6870000000000001</v>
      </c>
      <c r="R14" s="70">
        <f t="shared" si="11"/>
        <v>75.384615384615387</v>
      </c>
      <c r="S14" s="70">
        <f t="shared" si="12"/>
        <v>47.368421052631575</v>
      </c>
      <c r="T14" s="73">
        <f t="shared" si="1"/>
        <v>62.199918066366251</v>
      </c>
      <c r="U14" s="94" cm="1">
        <f t="array" ref="U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TeamData!$K:$K,TeamData!O:O,""),
_xlfn.XLOOKUP(_xlfn.CONCAT(1,"-",$A14, "-", "A"), TeamData!$K:$K,TeamData!O:O,""),
_xlfn.XLOOKUP(_xlfn.CONCAT(2,"-",$A14, "-", "A"), TeamData!$K:$K,TeamData!O:O,""),
_xlfn.XLOOKUP(_xlfn.CONCAT(3,"-",$A14, "-", "A"), TeamData!$K:$K,TeamData!O:O,""),
_xlfn.XLOOKUP(_xlfn.CONCAT(4,"-",$A14, "-", "A"), TeamData!$K:$K,TeamData!O:O,""),
_xlfn.XLOOKUP(_xlfn.CONCAT(5,"-",$A14, "-", "A"), TeamData!$K:$K,TeamData!O:O,""),
_xlfn.XLOOKUP(_xlfn.CONCAT(6,"-",$A14, "-", "A"), TeamData!$K:$K,TeamData!O:O,""),
_xlfn.XLOOKUP(_xlfn.CONCAT(7,"-",$A14, "-", "A"), TeamData!$K:$K,TeamData!O:O,""),
_xlfn.XLOOKUP(_xlfn.CONCAT(8,"-",$A14, "-", "A"), TeamData!$K:$K,TeamData!O:O,""),
_xlfn.XLOOKUP(_xlfn.CONCAT(9,"-",$A14, "-", "A"), TeamData!$K:$K,TeamData!O:O,""),
_xlfn.XLOOKUP(_xlfn.CONCAT(10,"-",$A14, "-", "A"), TeamData!$K:$K,TeamData!O:O,""),
_xlfn.XLOOKUP(_xlfn.CONCAT(11,"-",$A14, "-", "A"), TeamData!$K:$K,TeamData!O:O,""),
_xlfn.XLOOKUP(_xlfn.CONCAT(12,"-",$A14, "-", "A"), TeamData!$K:$K,TeamData!O:O,""),
_xlfn.XLOOKUP(_xlfn.CONCAT(13,"-",$A14, "-", "A"), TeamData!$K:$K,TeamData!O:O,""),
_xlfn.XLOOKUP(_xlfn.CONCAT(14,"-",$A14, "-", "A"), TeamData!$K:$K,TeamData!O:O,""),
_xlfn.XLOOKUP(_xlfn.CONCAT(15,"-",$A14, "-", "A"), TeamData!$K:$K,TeamData!O:O,""),
_xlfn.XLOOKUP(_xlfn.CONCAT(16,"-",$A14, "-", "A"), TeamData!$K:$K,TeamData!O:O,""),
_xlfn.XLOOKUP(_xlfn.CONCAT(17,"-",$A14, "-", "A"), TeamData!$K:$K,TeamData!O:O,""),
_xlfn.XLOOKUP(_xlfn.CONCAT(18,"-",$A14, "-", "A"), TeamData!$K:$K,TeamData!O:O,"")))</f>
        <v>2.6</v>
      </c>
      <c r="V14" s="94" cm="1">
        <f t="array" ref="V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TeamData!$K:$K,TeamData!P:P,""),
_xlfn.XLOOKUP(_xlfn.CONCAT(1,"-",$A14, "-", "A"), TeamData!$K:$K,TeamData!P:P,""),
_xlfn.XLOOKUP(_xlfn.CONCAT(2,"-",$A14, "-", "A"), TeamData!$K:$K,TeamData!P:P,""),
_xlfn.XLOOKUP(_xlfn.CONCAT(3,"-",$A14, "-", "A"), TeamData!$K:$K,TeamData!P:P,""),
_xlfn.XLOOKUP(_xlfn.CONCAT(4,"-",$A14, "-", "A"), TeamData!$K:$K,TeamData!P:P,""),
_xlfn.XLOOKUP(_xlfn.CONCAT(5,"-",$A14, "-", "A"), TeamData!$K:$K,TeamData!P:P,""),
_xlfn.XLOOKUP(_xlfn.CONCAT(6,"-",$A14, "-", "A"), TeamData!$K:$K,TeamData!P:P,""),
_xlfn.XLOOKUP(_xlfn.CONCAT(7,"-",$A14, "-", "A"), TeamData!$K:$K,TeamData!P:P,""),
_xlfn.XLOOKUP(_xlfn.CONCAT(8,"-",$A14, "-", "A"), TeamData!$K:$K,TeamData!P:P,""),
_xlfn.XLOOKUP(_xlfn.CONCAT(9,"-",$A14, "-", "A"), TeamData!$K:$K,TeamData!P:P,""),
_xlfn.XLOOKUP(_xlfn.CONCAT(10,"-",$A14, "-", "A"), TeamData!$K:$K,TeamData!P:P,""),
_xlfn.XLOOKUP(_xlfn.CONCAT(11,"-",$A14, "-", "A"), TeamData!$K:$K,TeamData!P:P,""),
_xlfn.XLOOKUP(_xlfn.CONCAT(12,"-",$A14, "-", "A"), TeamData!$K:$K,TeamData!P:P,""),
_xlfn.XLOOKUP(_xlfn.CONCAT(13,"-",$A14, "-", "A"), TeamData!$K:$K,TeamData!P:P,""),
_xlfn.XLOOKUP(_xlfn.CONCAT(14,"-",$A14, "-", "A"), TeamData!$K:$K,TeamData!P:P,""),
_xlfn.XLOOKUP(_xlfn.CONCAT(15,"-",$A14, "-", "A"), TeamData!$K:$K,TeamData!P:P,""),
_xlfn.XLOOKUP(_xlfn.CONCAT(16,"-",$A14, "-", "A"), TeamData!$K:$K,TeamData!P:P,""),
_xlfn.XLOOKUP(_xlfn.CONCAT(17,"-",$A14, "-", "A"), TeamData!$K:$K,TeamData!P:P,""),
_xlfn.XLOOKUP(_xlfn.CONCAT(18,"-",$A14, "-", "A"), TeamData!$K:$K,TeamData!P:P,"")))</f>
        <v>1.377</v>
      </c>
      <c r="W14" s="96" cm="1">
        <f t="array" ref="W14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_xlfn.XLOOKUP(_xlfn.CONCAT(0,"-",$A14, "-", "A"), TeamData!$K:$K,TeamData!Q:Q,""),
_xlfn.XLOOKUP(_xlfn.CONCAT(1,"-",$A14, "-", "A"), TeamData!$K:$K,TeamData!Q:Q,""),
_xlfn.XLOOKUP(_xlfn.CONCAT(2,"-",$A14, "-", "A"), TeamData!$K:$K,TeamData!Q:Q,""),
_xlfn.XLOOKUP(_xlfn.CONCAT(3,"-",$A14, "-", "A"), TeamData!$K:$K,TeamData!Q:Q,""),
_xlfn.XLOOKUP(_xlfn.CONCAT(4,"-",$A14, "-", "A"), TeamData!$K:$K,TeamData!Q:Q,""),
_xlfn.XLOOKUP(_xlfn.CONCAT(5,"-",$A14, "-", "A"), TeamData!$K:$K,TeamData!Q:Q,""),
_xlfn.XLOOKUP(_xlfn.CONCAT(6,"-",$A14, "-", "A"), TeamData!$K:$K,TeamData!Q:Q,""),
_xlfn.XLOOKUP(_xlfn.CONCAT(7,"-",$A14, "-", "A"), TeamData!$K:$K,TeamData!Q:Q,""),
_xlfn.XLOOKUP(_xlfn.CONCAT(8,"-",$A14, "-", "A"), TeamData!$K:$K,TeamData!Q:Q,""),
_xlfn.XLOOKUP(_xlfn.CONCAT(9,"-",$A14, "-", "A"), TeamData!$K:$K,TeamData!Q:Q,""),
_xlfn.XLOOKUP(_xlfn.CONCAT(10,"-",$A14, "-", "A"), TeamData!$K:$K,TeamData!Q:Q,""),
_xlfn.XLOOKUP(_xlfn.CONCAT(11,"-",$A14, "-", "A"), TeamData!$K:$K,TeamData!Q:Q,""),
_xlfn.XLOOKUP(_xlfn.CONCAT(12,"-",$A14, "-", "A"), TeamData!$K:$K,TeamData!Q:Q,""),
_xlfn.XLOOKUP(_xlfn.CONCAT(13,"-",$A14, "-", "A"), TeamData!$K:$K,TeamData!Q:Q,""),
_xlfn.XLOOKUP(_xlfn.CONCAT(14,"-",$A14, "-", "A"), TeamData!$K:$K,TeamData!Q:Q,""),
_xlfn.XLOOKUP(_xlfn.CONCAT(15,"-",$A14, "-", "A"), TeamData!$K:$K,TeamData!Q:Q,""),
_xlfn.XLOOKUP(_xlfn.CONCAT(16,"-",$A14, "-", "A"), TeamData!$K:$K,TeamData!Q:Q,""),
_xlfn.XLOOKUP(_xlfn.CONCAT(17,"-",$A14, "-", "A"), TeamData!$K:$K,TeamData!Q:Q,""),
_xlfn.XLOOKUP(_xlfn.CONCAT(18,"-",$A14, "-", "A"), TeamData!$K:$K,TeamData!Q:Q,"")))</f>
        <v>0.27900000000000003</v>
      </c>
      <c r="X14" s="70">
        <f t="shared" si="13"/>
        <v>93.600000000000009</v>
      </c>
      <c r="Y14" s="70">
        <f t="shared" si="14"/>
        <v>67.795404814004371</v>
      </c>
      <c r="Z14" s="73">
        <f t="shared" si="15"/>
        <v>49.382716049382715</v>
      </c>
      <c r="AA14" s="68">
        <f t="shared" si="2"/>
        <v>76.321179844326096</v>
      </c>
      <c r="AB14" s="72">
        <f t="shared" si="3"/>
        <v>32.726313011348644</v>
      </c>
      <c r="AC14" s="70">
        <f t="shared" si="4"/>
        <v>62.199918066366251</v>
      </c>
      <c r="AD14" s="73">
        <f t="shared" si="16"/>
        <v>49.382716049382715</v>
      </c>
      <c r="AN14" s="23">
        <v>11</v>
      </c>
      <c r="AO14" s="24" t="str" cm="1">
        <f t="array" ref="AO14">IF(AND($AM$5=1, $AO13&lt;&gt;"Weighting"), "", IFERROR(_xlfn.IFS($AM$5-1=AN14,POWER($AM$3,1),
$AM$5-1=AN15,POWER($AM$3, 0),
$AM$5-1=AN16, POWER($AM$3, -1),
$AM$5-1=AN17, POWER($AM$3, -2),
$AM$5-1=AN18, POWER($AM$3, -3),
$AM$5-1=AN19, POWER($AM$3, -4),
$AM$5-1=AN20, POWER($AM$3,-5),
$AM$5-1=AN21, POWER($AM$3, -6),
$AM$5-1=AN22, POWER($AM$3, -7),
$AM$5-1=AN23, POWER($AM$3, -8),
$AM$5-1=AN24, POWER($AM$3, -9),
$AM$5-1=AN25, POWER($AM$3, -10),
$AM$5-1=AN26, POWER($AM$3, -11),
$AM$5-1=AN27, POWER($AM$3, -12),
$AM$5-1=AN28, POWER($AM$3, -13),
$AM$5-1=AN29, POWER($AM$3, -14),
$AM$5-1=AN30, POWER($AM$3, -15),
$AM$5-1=AN31, POWER($AM$3, -16),
$AM$5-1=AN32, POWER($AM$3, -17),
$AM$5-1=AN33, POWER($AM$3, -18),
$AM$5-1=AN34, POWER($AM$3, -19),
$AM$5-1=AN35, POWER($AM$3, -20),
$AM$5-1=AN36, POWER($AM$3, -21),
$AM$5-1=AN37, POWER($AM$3, -22),
$AM$5-1=AN38, POWER($AM$3, -23),
$AM$5-1=AN39, POWER($AM$3, -24),
$AM$5-1=AN40, POWER($AM$3, -25),
$AM$5-1=AN41, POWER($AM$3, -26),
$AM$5-1=AN42, POWER($AM$3, -27),
$AM$5-1=AN43, POWER($AM$3, -28),
$AM$5-1=AN44, POWER($AM$3, -29),
$AM$5-1=AN45, POWER($AM$3, -30),
$AM$5-1=AN46, POWER($AM$3, -31),
$AM$5-1=AN47, POWER($AM$3, -32),
$AM$5-1=AN48, POWER($AM$3, -33),
$AM$5-1=AN49, POWER($AM$3, -34),
$AM$5-1=AN50, POWER($AM$3, -35),
$AM$5-1=AN51, POWER($AM$3, -36)),""))</f>
        <v/>
      </c>
      <c r="AP14" s="25" t="str">
        <f t="shared" si="5"/>
        <v>0</v>
      </c>
      <c r="AQ14" s="26">
        <f>IF(AP14="","",SUM($AP$3:AP14)/SUM($AP$3:$AP$21))</f>
        <v>1</v>
      </c>
    </row>
    <row r="15" spans="1:43">
      <c r="A15" s="55">
        <v>12</v>
      </c>
      <c r="B15" s="31" t="s">
        <v>65</v>
      </c>
      <c r="C15" s="88" cm="1">
        <f t="array" ref="C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TeamData!$D:$D,TeamData!E:E,""),
_xlfn.XLOOKUP(_xlfn.CONCAT(1,"-",$A15, "-", "H"), TeamData!$D:$D,TeamData!E:E,""),
_xlfn.XLOOKUP(_xlfn.CONCAT(2,"-",$A15, "-", "H"), TeamData!$D:$D,TeamData!E:E,""),
_xlfn.XLOOKUP(_xlfn.CONCAT(3,"-",$A15, "-", "H"), TeamData!$D:$D,TeamData!E:E,""),
_xlfn.XLOOKUP(_xlfn.CONCAT(4,"-",$A15, "-", "H"), TeamData!$D:$D,TeamData!E:E,""),
_xlfn.XLOOKUP(_xlfn.CONCAT(5,"-",$A15, "-", "H"), TeamData!$D:$D,TeamData!E:E,""),
_xlfn.XLOOKUP(_xlfn.CONCAT(6,"-",$A15, "-", "H"), TeamData!$D:$D,TeamData!E:E,""),
_xlfn.XLOOKUP(_xlfn.CONCAT(7,"-",$A15, "-", "H"), TeamData!$D:$D,TeamData!E:E,""),
_xlfn.XLOOKUP(_xlfn.CONCAT(8,"-",$A15, "-", "H"), TeamData!$D:$D,TeamData!E:E,""),
_xlfn.XLOOKUP(_xlfn.CONCAT(9,"-",$A15, "-", "H"), TeamData!$D:$D,TeamData!E:E,""),
_xlfn.XLOOKUP(_xlfn.CONCAT(10,"-",$A15, "-", "H"), TeamData!$D:$D,TeamData!E:E,""),
_xlfn.XLOOKUP(_xlfn.CONCAT(11,"-",$A15, "-", "H"), TeamData!$D:$D,TeamData!E:E,""),
_xlfn.XLOOKUP(_xlfn.CONCAT(12,"-",$A15, "-", "H"), TeamData!$D:$D,TeamData!E:E,""),
_xlfn.XLOOKUP(_xlfn.CONCAT(13,"-",$A15, "-", "H"), TeamData!$D:$D,TeamData!E:E,""),
_xlfn.XLOOKUP(_xlfn.CONCAT(14,"-",$A15, "-", "H"), TeamData!$D:$D,TeamData!E:E,""),
_xlfn.XLOOKUP(_xlfn.CONCAT(15,"-",$A15, "-", "H"), TeamData!$D:$D,TeamData!E:E,""),
_xlfn.XLOOKUP(_xlfn.CONCAT(16,"-",$A15, "-", "H"), TeamData!$D:$D,TeamData!E:E,""),
_xlfn.XLOOKUP(_xlfn.CONCAT(17,"-",$A15, "-", "H"), TeamData!$D:$D,TeamData!E:E,""),
_xlfn.XLOOKUP(_xlfn.CONCAT(18,"-",$A15, "-", "H"), TeamData!$D:$D,TeamData!E:E,"")))</f>
        <v>13</v>
      </c>
      <c r="D15" s="88" cm="1">
        <f t="array" ref="D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TeamData!$D:$D,TeamData!F:F,""),
_xlfn.XLOOKUP(_xlfn.CONCAT(1,"-",$A15, "-", "H"), TeamData!$D:$D,TeamData!F:F,""),
_xlfn.XLOOKUP(_xlfn.CONCAT(2,"-",$A15, "-", "H"), TeamData!$D:$D,TeamData!F:F,""),
_xlfn.XLOOKUP(_xlfn.CONCAT(3,"-",$A15, "-", "H"), TeamData!$D:$D,TeamData!F:F,""),
_xlfn.XLOOKUP(_xlfn.CONCAT(4,"-",$A15, "-", "H"), TeamData!$D:$D,TeamData!F:F,""),
_xlfn.XLOOKUP(_xlfn.CONCAT(5,"-",$A15, "-", "H"), TeamData!$D:$D,TeamData!F:F,""),
_xlfn.XLOOKUP(_xlfn.CONCAT(6,"-",$A15, "-", "H"), TeamData!$D:$D,TeamData!F:F,""),
_xlfn.XLOOKUP(_xlfn.CONCAT(7,"-",$A15, "-", "H"), TeamData!$D:$D,TeamData!F:F,""),
_xlfn.XLOOKUP(_xlfn.CONCAT(8,"-",$A15, "-", "H"), TeamData!$D:$D,TeamData!F:F,""),
_xlfn.XLOOKUP(_xlfn.CONCAT(9,"-",$A15, "-", "H"), TeamData!$D:$D,TeamData!F:F,""),
_xlfn.XLOOKUP(_xlfn.CONCAT(10,"-",$A15, "-", "H"), TeamData!$D:$D,TeamData!F:F,""),
_xlfn.XLOOKUP(_xlfn.CONCAT(11,"-",$A15, "-", "H"), TeamData!$D:$D,TeamData!F:F,""),
_xlfn.XLOOKUP(_xlfn.CONCAT(12,"-",$A15, "-", "H"), TeamData!$D:$D,TeamData!F:F,""),
_xlfn.XLOOKUP(_xlfn.CONCAT(13,"-",$A15, "-", "H"), TeamData!$D:$D,TeamData!F:F,""),
_xlfn.XLOOKUP(_xlfn.CONCAT(14,"-",$A15, "-", "H"), TeamData!$D:$D,TeamData!F:F,""),
_xlfn.XLOOKUP(_xlfn.CONCAT(15,"-",$A15, "-", "H"), TeamData!$D:$D,TeamData!F:F,""),
_xlfn.XLOOKUP(_xlfn.CONCAT(16,"-",$A15, "-", "H"), TeamData!$D:$D,TeamData!F:F,""),
_xlfn.XLOOKUP(_xlfn.CONCAT(17,"-",$A15, "-", "H"), TeamData!$D:$D,TeamData!F:F,""),
_xlfn.XLOOKUP(_xlfn.CONCAT(18,"-",$A15, "-", "H"), TeamData!$D:$D,TeamData!F:F,"")))</f>
        <v>2.8</v>
      </c>
      <c r="E15" s="90" cm="1">
        <f t="array" ref="E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TeamData!$D:$D,TeamData!G:G,""),
_xlfn.XLOOKUP(_xlfn.CONCAT(1,"-",$A15, "-", "H"), TeamData!$D:$D,TeamData!G:G,""),
_xlfn.XLOOKUP(_xlfn.CONCAT(2,"-",$A15, "-", "H"), TeamData!$D:$D,TeamData!G:G,""),
_xlfn.XLOOKUP(_xlfn.CONCAT(3,"-",$A15, "-", "H"), TeamData!$D:$D,TeamData!G:G,""),
_xlfn.XLOOKUP(_xlfn.CONCAT(4,"-",$A15, "-", "H"), TeamData!$D:$D,TeamData!G:G,""),
_xlfn.XLOOKUP(_xlfn.CONCAT(5,"-",$A15, "-", "H"), TeamData!$D:$D,TeamData!G:G,""),
_xlfn.XLOOKUP(_xlfn.CONCAT(6,"-",$A15, "-", "H"), TeamData!$D:$D,TeamData!G:G,""),
_xlfn.XLOOKUP(_xlfn.CONCAT(7,"-",$A15, "-", "H"), TeamData!$D:$D,TeamData!G:G,""),
_xlfn.XLOOKUP(_xlfn.CONCAT(8,"-",$A15, "-", "H"), TeamData!$D:$D,TeamData!G:G,""),
_xlfn.XLOOKUP(_xlfn.CONCAT(9,"-",$A15, "-", "H"), TeamData!$D:$D,TeamData!G:G,""),
_xlfn.XLOOKUP(_xlfn.CONCAT(10,"-",$A15, "-", "H"), TeamData!$D:$D,TeamData!G:G,""),
_xlfn.XLOOKUP(_xlfn.CONCAT(11,"-",$A15, "-", "H"), TeamData!$D:$D,TeamData!G:G,""),
_xlfn.XLOOKUP(_xlfn.CONCAT(12,"-",$A15, "-", "H"), TeamData!$D:$D,TeamData!G:G,""),
_xlfn.XLOOKUP(_xlfn.CONCAT(13,"-",$A15, "-", "H"), TeamData!$D:$D,TeamData!G:G,""),
_xlfn.XLOOKUP(_xlfn.CONCAT(14,"-",$A15, "-", "H"), TeamData!$D:$D,TeamData!G:G,""),
_xlfn.XLOOKUP(_xlfn.CONCAT(15,"-",$A15, "-", "H"), TeamData!$D:$D,TeamData!G:G,""),
_xlfn.XLOOKUP(_xlfn.CONCAT(16,"-",$A15, "-", "H"), TeamData!$D:$D,TeamData!G:G,""),
_xlfn.XLOOKUP(_xlfn.CONCAT(17,"-",$A15, "-", "H"), TeamData!$D:$D,TeamData!G:G,""),
_xlfn.XLOOKUP(_xlfn.CONCAT(18,"-",$A15, "-", "H"), TeamData!$D:$D,TeamData!G:G,"")))</f>
        <v>2.343</v>
      </c>
      <c r="F15" s="68">
        <f t="shared" si="6"/>
        <v>100</v>
      </c>
      <c r="G15" s="68">
        <f t="shared" si="7"/>
        <v>66.315789473684205</v>
      </c>
      <c r="H15" s="72">
        <f t="shared" si="8"/>
        <v>86.386726751331423</v>
      </c>
      <c r="I15" s="88" cm="1">
        <f t="array" ref="I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TeamData!$D:$D,TeamData!H:H,""),
_xlfn.XLOOKUP(_xlfn.CONCAT(1,"-",$A15, "-", "H"), TeamData!$D:$D,TeamData!H:H,""),
_xlfn.XLOOKUP(_xlfn.CONCAT(2,"-",$A15, "-", "H"), TeamData!$D:$D,TeamData!H:H,""),
_xlfn.XLOOKUP(_xlfn.CONCAT(3,"-",$A15, "-", "H"), TeamData!$D:$D,TeamData!H:H,""),
_xlfn.XLOOKUP(_xlfn.CONCAT(4,"-",$A15, "-", "H"), TeamData!$D:$D,TeamData!H:H,""),
_xlfn.XLOOKUP(_xlfn.CONCAT(5,"-",$A15, "-", "H"), TeamData!$D:$D,TeamData!H:H,""),
_xlfn.XLOOKUP(_xlfn.CONCAT(6,"-",$A15, "-", "H"), TeamData!$D:$D,TeamData!H:H,""),
_xlfn.XLOOKUP(_xlfn.CONCAT(7,"-",$A15, "-", "H"), TeamData!$D:$D,TeamData!H:H,""),
_xlfn.XLOOKUP(_xlfn.CONCAT(8,"-",$A15, "-", "H"), TeamData!$D:$D,TeamData!H:H,""),
_xlfn.XLOOKUP(_xlfn.CONCAT(9,"-",$A15, "-", "H"), TeamData!$D:$D,TeamData!H:H,""),
_xlfn.XLOOKUP(_xlfn.CONCAT(10,"-",$A15, "-", "H"), TeamData!$D:$D,TeamData!H:H,""),
_xlfn.XLOOKUP(_xlfn.CONCAT(11,"-",$A15, "-", "H"), TeamData!$D:$D,TeamData!H:H,""),
_xlfn.XLOOKUP(_xlfn.CONCAT(12,"-",$A15, "-", "H"), TeamData!$D:$D,TeamData!H:H,""),
_xlfn.XLOOKUP(_xlfn.CONCAT(13,"-",$A15, "-", "H"), TeamData!$D:$D,TeamData!H:H,""),
_xlfn.XLOOKUP(_xlfn.CONCAT(14,"-",$A15, "-", "H"), TeamData!$D:$D,TeamData!H:H,""),
_xlfn.XLOOKUP(_xlfn.CONCAT(15,"-",$A15, "-", "H"), TeamData!$D:$D,TeamData!H:H,""),
_xlfn.XLOOKUP(_xlfn.CONCAT(16,"-",$A15, "-", "H"), TeamData!$D:$D,TeamData!H:H,""),
_xlfn.XLOOKUP(_xlfn.CONCAT(17,"-",$A15, "-", "H"), TeamData!$D:$D,TeamData!H:H,""),
_xlfn.XLOOKUP(_xlfn.CONCAT(18,"-",$A15, "-", "H"), TeamData!$D:$D,TeamData!H:H,"")))</f>
        <v>1.3</v>
      </c>
      <c r="J15" s="88" cm="1">
        <f t="array" ref="J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TeamData!$D:$D,TeamData!I:I,""),
_xlfn.XLOOKUP(_xlfn.CONCAT(1,"-",$A15, "-", "H"), TeamData!$D:$D,TeamData!I:I,""),
_xlfn.XLOOKUP(_xlfn.CONCAT(2,"-",$A15, "-", "H"), TeamData!$D:$D,TeamData!I:I,""),
_xlfn.XLOOKUP(_xlfn.CONCAT(3,"-",$A15, "-", "H"), TeamData!$D:$D,TeamData!I:I,""),
_xlfn.XLOOKUP(_xlfn.CONCAT(4,"-",$A15, "-", "H"), TeamData!$D:$D,TeamData!I:I,""),
_xlfn.XLOOKUP(_xlfn.CONCAT(5,"-",$A15, "-", "H"), TeamData!$D:$D,TeamData!I:I,""),
_xlfn.XLOOKUP(_xlfn.CONCAT(6,"-",$A15, "-", "H"), TeamData!$D:$D,TeamData!I:I,""),
_xlfn.XLOOKUP(_xlfn.CONCAT(7,"-",$A15, "-", "H"), TeamData!$D:$D,TeamData!I:I,""),
_xlfn.XLOOKUP(_xlfn.CONCAT(8,"-",$A15, "-", "H"), TeamData!$D:$D,TeamData!I:I,""),
_xlfn.XLOOKUP(_xlfn.CONCAT(9,"-",$A15, "-", "H"), TeamData!$D:$D,TeamData!I:I,""),
_xlfn.XLOOKUP(_xlfn.CONCAT(10,"-",$A15, "-", "H"), TeamData!$D:$D,TeamData!I:I,""),
_xlfn.XLOOKUP(_xlfn.CONCAT(11,"-",$A15, "-", "H"), TeamData!$D:$D,TeamData!I:I,""),
_xlfn.XLOOKUP(_xlfn.CONCAT(12,"-",$A15, "-", "H"), TeamData!$D:$D,TeamData!I:I,""),
_xlfn.XLOOKUP(_xlfn.CONCAT(13,"-",$A15, "-", "H"), TeamData!$D:$D,TeamData!I:I,""),
_xlfn.XLOOKUP(_xlfn.CONCAT(14,"-",$A15, "-", "H"), TeamData!$D:$D,TeamData!I:I,""),
_xlfn.XLOOKUP(_xlfn.CONCAT(15,"-",$A15, "-", "H"), TeamData!$D:$D,TeamData!I:I,""),
_xlfn.XLOOKUP(_xlfn.CONCAT(16,"-",$A15, "-", "H"), TeamData!$D:$D,TeamData!I:I,""),
_xlfn.XLOOKUP(_xlfn.CONCAT(17,"-",$A15, "-", "H"), TeamData!$D:$D,TeamData!I:I,""),
_xlfn.XLOOKUP(_xlfn.CONCAT(18,"-",$A15, "-", "H"), TeamData!$D:$D,TeamData!I:I,"")))</f>
        <v>0.75</v>
      </c>
      <c r="K15" s="90" cm="1">
        <f t="array" ref="K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"H"), TeamData!$D:$D,TeamData!J:J,""),
_xlfn.XLOOKUP(_xlfn.CONCAT(1,"-",$A15, "-", "H"), TeamData!$D:$D,TeamData!J:J,""),
_xlfn.XLOOKUP(_xlfn.CONCAT(2,"-",$A15, "-", "H"), TeamData!$D:$D,TeamData!J:J,""),
_xlfn.XLOOKUP(_xlfn.CONCAT(3,"-",$A15, "-", "H"), TeamData!$D:$D,TeamData!J:J,""),
_xlfn.XLOOKUP(_xlfn.CONCAT(4,"-",$A15, "-", "H"), TeamData!$D:$D,TeamData!J:J,""),
_xlfn.XLOOKUP(_xlfn.CONCAT(5,"-",$A15, "-", "H"), TeamData!$D:$D,TeamData!J:J,""),
_xlfn.XLOOKUP(_xlfn.CONCAT(6,"-",$A15, "-", "H"), TeamData!$D:$D,TeamData!J:J,""),
_xlfn.XLOOKUP(_xlfn.CONCAT(7,"-",$A15, "-", "H"), TeamData!$D:$D,TeamData!J:J,""),
_xlfn.XLOOKUP(_xlfn.CONCAT(8,"-",$A15, "-", "H"), TeamData!$D:$D,TeamData!J:J,""),
_xlfn.XLOOKUP(_xlfn.CONCAT(9,"-",$A15, "-", "H"), TeamData!$D:$D,TeamData!J:J,""),
_xlfn.XLOOKUP(_xlfn.CONCAT(10,"-",$A15, "-", "H"), TeamData!$D:$D,TeamData!J:J,""),
_xlfn.XLOOKUP(_xlfn.CONCAT(11,"-",$A15, "-", "H"), TeamData!$D:$D,TeamData!J:J,""),
_xlfn.XLOOKUP(_xlfn.CONCAT(12,"-",$A15, "-", "H"), TeamData!$D:$D,TeamData!J:J,""),
_xlfn.XLOOKUP(_xlfn.CONCAT(13,"-",$A15, "-", "H"), TeamData!$D:$D,TeamData!J:J,""),
_xlfn.XLOOKUP(_xlfn.CONCAT(14,"-",$A15, "-", "H"), TeamData!$D:$D,TeamData!J:J,""),
_xlfn.XLOOKUP(_xlfn.CONCAT(15,"-",$A15, "-", "H"), TeamData!$D:$D,TeamData!J:J,""),
_xlfn.XLOOKUP(_xlfn.CONCAT(16,"-",$A15, "-", "H"), TeamData!$D:$D,TeamData!J:J,""),
_xlfn.XLOOKUP(_xlfn.CONCAT(17,"-",$A15, "-", "H"), TeamData!$D:$D,TeamData!J:J,""),
_xlfn.XLOOKUP(_xlfn.CONCAT(18,"-",$A15, "-", "H"), TeamData!$D:$D,TeamData!J:J,"")))</f>
        <v>0.52</v>
      </c>
      <c r="L15" s="68">
        <f t="shared" si="9"/>
        <v>46.800000000000004</v>
      </c>
      <c r="M15" s="68">
        <f t="shared" si="10"/>
        <v>36.925601750547045</v>
      </c>
      <c r="N15" s="72">
        <f t="shared" si="18"/>
        <v>26.495726495726498</v>
      </c>
      <c r="O15" s="94" cm="1">
        <f t="array" ref="O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TeamData!$K:$K,TeamData!L:L,""),
_xlfn.XLOOKUP(_xlfn.CONCAT(1,"-",$A15, "-", "A"), TeamData!$K:$K,TeamData!L:L,""),
_xlfn.XLOOKUP(_xlfn.CONCAT(2,"-",$A15, "-", "A"), TeamData!$K:$K,TeamData!L:L,""),
_xlfn.XLOOKUP(_xlfn.CONCAT(3,"-",$A15, "-", "A"), TeamData!$K:$K,TeamData!L:L,""),
_xlfn.XLOOKUP(_xlfn.CONCAT(4,"-",$A15, "-", "A"), TeamData!$K:$K,TeamData!L:L,""),
_xlfn.XLOOKUP(_xlfn.CONCAT(5,"-",$A15, "-", "A"), TeamData!$K:$K,TeamData!L:L,""),
_xlfn.XLOOKUP(_xlfn.CONCAT(6,"-",$A15, "-", "A"), TeamData!$K:$K,TeamData!L:L,""),
_xlfn.XLOOKUP(_xlfn.CONCAT(7,"-",$A15, "-", "A"), TeamData!$K:$K,TeamData!L:L,""),
_xlfn.XLOOKUP(_xlfn.CONCAT(8,"-",$A15, "-", "A"), TeamData!$K:$K,TeamData!L:L,""),
_xlfn.XLOOKUP(_xlfn.CONCAT(9,"-",$A15, "-", "A"), TeamData!$K:$K,TeamData!L:L,""),
_xlfn.XLOOKUP(_xlfn.CONCAT(10,"-",$A15, "-", "A"), TeamData!$K:$K,TeamData!L:L,""),
_xlfn.XLOOKUP(_xlfn.CONCAT(11,"-",$A15, "-", "A"), TeamData!$K:$K,TeamData!L:L,""),
_xlfn.XLOOKUP(_xlfn.CONCAT(12,"-",$A15, "-", "A"), TeamData!$K:$K,TeamData!L:L,""),
_xlfn.XLOOKUP(_xlfn.CONCAT(13,"-",$A15, "-", "A"), TeamData!$K:$K,TeamData!L:L,""),
_xlfn.XLOOKUP(_xlfn.CONCAT(14,"-",$A15, "-", "A"), TeamData!$K:$K,TeamData!L:L,""),
_xlfn.XLOOKUP(_xlfn.CONCAT(15,"-",$A15, "-", "A"), TeamData!$K:$K,TeamData!L:L,""),
_xlfn.XLOOKUP(_xlfn.CONCAT(16,"-",$A15, "-", "A"), TeamData!$K:$K,TeamData!L:L,""),
_xlfn.XLOOKUP(_xlfn.CONCAT(17,"-",$A15, "-", "A"), TeamData!$K:$K,TeamData!L:L,""),
_xlfn.XLOOKUP(_xlfn.CONCAT(18,"-",$A15, "-", "A"), TeamData!$K:$K,TeamData!L:L,"")))</f>
        <v>12.777777777777779</v>
      </c>
      <c r="P15" s="94" cm="1">
        <f t="array" ref="P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TeamData!$K:$K,TeamData!M:M,""),
_xlfn.XLOOKUP(_xlfn.CONCAT(1,"-",$A15, "-", "A"), TeamData!$K:$K,TeamData!M:M,""),
_xlfn.XLOOKUP(_xlfn.CONCAT(2,"-",$A15, "-", "A"), TeamData!$K:$K,TeamData!M:M,""),
_xlfn.XLOOKUP(_xlfn.CONCAT(3,"-",$A15, "-", "A"), TeamData!$K:$K,TeamData!M:M,""),
_xlfn.XLOOKUP(_xlfn.CONCAT(4,"-",$A15, "-", "A"), TeamData!$K:$K,TeamData!M:M,""),
_xlfn.XLOOKUP(_xlfn.CONCAT(5,"-",$A15, "-", "A"), TeamData!$K:$K,TeamData!M:M,""),
_xlfn.XLOOKUP(_xlfn.CONCAT(6,"-",$A15, "-", "A"), TeamData!$K:$K,TeamData!M:M,""),
_xlfn.XLOOKUP(_xlfn.CONCAT(7,"-",$A15, "-", "A"), TeamData!$K:$K,TeamData!M:M,""),
_xlfn.XLOOKUP(_xlfn.CONCAT(8,"-",$A15, "-", "A"), TeamData!$K:$K,TeamData!M:M,""),
_xlfn.XLOOKUP(_xlfn.CONCAT(9,"-",$A15, "-", "A"), TeamData!$K:$K,TeamData!M:M,""),
_xlfn.XLOOKUP(_xlfn.CONCAT(10,"-",$A15, "-", "A"), TeamData!$K:$K,TeamData!M:M,""),
_xlfn.XLOOKUP(_xlfn.CONCAT(11,"-",$A15, "-", "A"), TeamData!$K:$K,TeamData!M:M,""),
_xlfn.XLOOKUP(_xlfn.CONCAT(12,"-",$A15, "-", "A"), TeamData!$K:$K,TeamData!M:M,""),
_xlfn.XLOOKUP(_xlfn.CONCAT(13,"-",$A15, "-", "A"), TeamData!$K:$K,TeamData!M:M,""),
_xlfn.XLOOKUP(_xlfn.CONCAT(14,"-",$A15, "-", "A"), TeamData!$K:$K,TeamData!M:M,""),
_xlfn.XLOOKUP(_xlfn.CONCAT(15,"-",$A15, "-", "A"), TeamData!$K:$K,TeamData!M:M,""),
_xlfn.XLOOKUP(_xlfn.CONCAT(16,"-",$A15, "-", "A"), TeamData!$K:$K,TeamData!M:M,""),
_xlfn.XLOOKUP(_xlfn.CONCAT(17,"-",$A15, "-", "A"), TeamData!$K:$K,TeamData!M:M,""),
_xlfn.XLOOKUP(_xlfn.CONCAT(18,"-",$A15, "-", "A"), TeamData!$K:$K,TeamData!M:M,"")))</f>
        <v>4.2222222222222223</v>
      </c>
      <c r="Q15" s="96" cm="1">
        <f t="array" ref="Q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TeamData!$K:$K,TeamData!N:N,""),
_xlfn.XLOOKUP(_xlfn.CONCAT(1,"-",$A15, "-", "A"), TeamData!$K:$K,TeamData!N:N,""),
_xlfn.XLOOKUP(_xlfn.CONCAT(2,"-",$A15, "-", "A"), TeamData!$K:$K,TeamData!N:N,""),
_xlfn.XLOOKUP(_xlfn.CONCAT(3,"-",$A15, "-", "A"), TeamData!$K:$K,TeamData!N:N,""),
_xlfn.XLOOKUP(_xlfn.CONCAT(4,"-",$A15, "-", "A"), TeamData!$K:$K,TeamData!N:N,""),
_xlfn.XLOOKUP(_xlfn.CONCAT(5,"-",$A15, "-", "A"), TeamData!$K:$K,TeamData!N:N,""),
_xlfn.XLOOKUP(_xlfn.CONCAT(6,"-",$A15, "-", "A"), TeamData!$K:$K,TeamData!N:N,""),
_xlfn.XLOOKUP(_xlfn.CONCAT(7,"-",$A15, "-", "A"), TeamData!$K:$K,TeamData!N:N,""),
_xlfn.XLOOKUP(_xlfn.CONCAT(8,"-",$A15, "-", "A"), TeamData!$K:$K,TeamData!N:N,""),
_xlfn.XLOOKUP(_xlfn.CONCAT(9,"-",$A15, "-", "A"), TeamData!$K:$K,TeamData!N:N,""),
_xlfn.XLOOKUP(_xlfn.CONCAT(10,"-",$A15, "-", "A"), TeamData!$K:$K,TeamData!N:N,""),
_xlfn.XLOOKUP(_xlfn.CONCAT(11,"-",$A15, "-", "A"), TeamData!$K:$K,TeamData!N:N,""),
_xlfn.XLOOKUP(_xlfn.CONCAT(12,"-",$A15, "-", "A"), TeamData!$K:$K,TeamData!N:N,""),
_xlfn.XLOOKUP(_xlfn.CONCAT(13,"-",$A15, "-", "A"), TeamData!$K:$K,TeamData!N:N,""),
_xlfn.XLOOKUP(_xlfn.CONCAT(14,"-",$A15, "-", "A"), TeamData!$K:$K,TeamData!N:N,""),
_xlfn.XLOOKUP(_xlfn.CONCAT(15,"-",$A15, "-", "A"), TeamData!$K:$K,TeamData!N:N,""),
_xlfn.XLOOKUP(_xlfn.CONCAT(16,"-",$A15, "-", "A"), TeamData!$K:$K,TeamData!N:N,""),
_xlfn.XLOOKUP(_xlfn.CONCAT(17,"-",$A15, "-", "A"), TeamData!$K:$K,TeamData!N:N,""),
_xlfn.XLOOKUP(_xlfn.CONCAT(18,"-",$A15, "-", "A"), TeamData!$K:$K,TeamData!N:N,"")))</f>
        <v>2.7122222222222221</v>
      </c>
      <c r="R15" s="70">
        <f t="shared" si="11"/>
        <v>98.290598290598297</v>
      </c>
      <c r="S15" s="70">
        <f t="shared" si="12"/>
        <v>100</v>
      </c>
      <c r="T15" s="73">
        <f t="shared" si="1"/>
        <v>100.00000000000001</v>
      </c>
      <c r="U15" s="94" cm="1">
        <f t="array" ref="U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TeamData!$K:$K,TeamData!O:O,""),
_xlfn.XLOOKUP(_xlfn.CONCAT(1,"-",$A15, "-", "A"), TeamData!$K:$K,TeamData!O:O,""),
_xlfn.XLOOKUP(_xlfn.CONCAT(2,"-",$A15, "-", "A"), TeamData!$K:$K,TeamData!O:O,""),
_xlfn.XLOOKUP(_xlfn.CONCAT(3,"-",$A15, "-", "A"), TeamData!$K:$K,TeamData!O:O,""),
_xlfn.XLOOKUP(_xlfn.CONCAT(4,"-",$A15, "-", "A"), TeamData!$K:$K,TeamData!O:O,""),
_xlfn.XLOOKUP(_xlfn.CONCAT(5,"-",$A15, "-", "A"), TeamData!$K:$K,TeamData!O:O,""),
_xlfn.XLOOKUP(_xlfn.CONCAT(6,"-",$A15, "-", "A"), TeamData!$K:$K,TeamData!O:O,""),
_xlfn.XLOOKUP(_xlfn.CONCAT(7,"-",$A15, "-", "A"), TeamData!$K:$K,TeamData!O:O,""),
_xlfn.XLOOKUP(_xlfn.CONCAT(8,"-",$A15, "-", "A"), TeamData!$K:$K,TeamData!O:O,""),
_xlfn.XLOOKUP(_xlfn.CONCAT(9,"-",$A15, "-", "A"), TeamData!$K:$K,TeamData!O:O,""),
_xlfn.XLOOKUP(_xlfn.CONCAT(10,"-",$A15, "-", "A"), TeamData!$K:$K,TeamData!O:O,""),
_xlfn.XLOOKUP(_xlfn.CONCAT(11,"-",$A15, "-", "A"), TeamData!$K:$K,TeamData!O:O,""),
_xlfn.XLOOKUP(_xlfn.CONCAT(12,"-",$A15, "-", "A"), TeamData!$K:$K,TeamData!O:O,""),
_xlfn.XLOOKUP(_xlfn.CONCAT(13,"-",$A15, "-", "A"), TeamData!$K:$K,TeamData!O:O,""),
_xlfn.XLOOKUP(_xlfn.CONCAT(14,"-",$A15, "-", "A"), TeamData!$K:$K,TeamData!O:O,""),
_xlfn.XLOOKUP(_xlfn.CONCAT(15,"-",$A15, "-", "A"), TeamData!$K:$K,TeamData!O:O,""),
_xlfn.XLOOKUP(_xlfn.CONCAT(16,"-",$A15, "-", "A"), TeamData!$K:$K,TeamData!O:O,""),
_xlfn.XLOOKUP(_xlfn.CONCAT(17,"-",$A15, "-", "A"), TeamData!$K:$K,TeamData!O:O,""),
_xlfn.XLOOKUP(_xlfn.CONCAT(18,"-",$A15, "-", "A"), TeamData!$K:$K,TeamData!O:O,"")))</f>
        <v>1.5555555555555556</v>
      </c>
      <c r="V15" s="94" cm="1">
        <f t="array" ref="V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TeamData!$K:$K,TeamData!P:P,""),
_xlfn.XLOOKUP(_xlfn.CONCAT(1,"-",$A15, "-", "A"), TeamData!$K:$K,TeamData!P:P,""),
_xlfn.XLOOKUP(_xlfn.CONCAT(2,"-",$A15, "-", "A"), TeamData!$K:$K,TeamData!P:P,""),
_xlfn.XLOOKUP(_xlfn.CONCAT(3,"-",$A15, "-", "A"), TeamData!$K:$K,TeamData!P:P,""),
_xlfn.XLOOKUP(_xlfn.CONCAT(4,"-",$A15, "-", "A"), TeamData!$K:$K,TeamData!P:P,""),
_xlfn.XLOOKUP(_xlfn.CONCAT(5,"-",$A15, "-", "A"), TeamData!$K:$K,TeamData!P:P,""),
_xlfn.XLOOKUP(_xlfn.CONCAT(6,"-",$A15, "-", "A"), TeamData!$K:$K,TeamData!P:P,""),
_xlfn.XLOOKUP(_xlfn.CONCAT(7,"-",$A15, "-", "A"), TeamData!$K:$K,TeamData!P:P,""),
_xlfn.XLOOKUP(_xlfn.CONCAT(8,"-",$A15, "-", "A"), TeamData!$K:$K,TeamData!P:P,""),
_xlfn.XLOOKUP(_xlfn.CONCAT(9,"-",$A15, "-", "A"), TeamData!$K:$K,TeamData!P:P,""),
_xlfn.XLOOKUP(_xlfn.CONCAT(10,"-",$A15, "-", "A"), TeamData!$K:$K,TeamData!P:P,""),
_xlfn.XLOOKUP(_xlfn.CONCAT(11,"-",$A15, "-", "A"), TeamData!$K:$K,TeamData!P:P,""),
_xlfn.XLOOKUP(_xlfn.CONCAT(12,"-",$A15, "-", "A"), TeamData!$K:$K,TeamData!P:P,""),
_xlfn.XLOOKUP(_xlfn.CONCAT(13,"-",$A15, "-", "A"), TeamData!$K:$K,TeamData!P:P,""),
_xlfn.XLOOKUP(_xlfn.CONCAT(14,"-",$A15, "-", "A"), TeamData!$K:$K,TeamData!P:P,""),
_xlfn.XLOOKUP(_xlfn.CONCAT(15,"-",$A15, "-", "A"), TeamData!$K:$K,TeamData!P:P,""),
_xlfn.XLOOKUP(_xlfn.CONCAT(16,"-",$A15, "-", "A"), TeamData!$K:$K,TeamData!P:P,""),
_xlfn.XLOOKUP(_xlfn.CONCAT(17,"-",$A15, "-", "A"), TeamData!$K:$K,TeamData!P:P,""),
_xlfn.XLOOKUP(_xlfn.CONCAT(18,"-",$A15, "-", "A"), TeamData!$K:$K,TeamData!P:P,"")))</f>
        <v>1.1022222222222222</v>
      </c>
      <c r="W15" s="96" cm="1">
        <f t="array" ref="W15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_xlfn.XLOOKUP(_xlfn.CONCAT(0,"-",$A15, "-", "A"), TeamData!$K:$K,TeamData!Q:Q,""),
_xlfn.XLOOKUP(_xlfn.CONCAT(1,"-",$A15, "-", "A"), TeamData!$K:$K,TeamData!Q:Q,""),
_xlfn.XLOOKUP(_xlfn.CONCAT(2,"-",$A15, "-", "A"), TeamData!$K:$K,TeamData!Q:Q,""),
_xlfn.XLOOKUP(_xlfn.CONCAT(3,"-",$A15, "-", "A"), TeamData!$K:$K,TeamData!Q:Q,""),
_xlfn.XLOOKUP(_xlfn.CONCAT(4,"-",$A15, "-", "A"), TeamData!$K:$K,TeamData!Q:Q,""),
_xlfn.XLOOKUP(_xlfn.CONCAT(5,"-",$A15, "-", "A"), TeamData!$K:$K,TeamData!Q:Q,""),
_xlfn.XLOOKUP(_xlfn.CONCAT(6,"-",$A15, "-", "A"), TeamData!$K:$K,TeamData!Q:Q,""),
_xlfn.XLOOKUP(_xlfn.CONCAT(7,"-",$A15, "-", "A"), TeamData!$K:$K,TeamData!Q:Q,""),
_xlfn.XLOOKUP(_xlfn.CONCAT(8,"-",$A15, "-", "A"), TeamData!$K:$K,TeamData!Q:Q,""),
_xlfn.XLOOKUP(_xlfn.CONCAT(9,"-",$A15, "-", "A"), TeamData!$K:$K,TeamData!Q:Q,""),
_xlfn.XLOOKUP(_xlfn.CONCAT(10,"-",$A15, "-", "A"), TeamData!$K:$K,TeamData!Q:Q,""),
_xlfn.XLOOKUP(_xlfn.CONCAT(11,"-",$A15, "-", "A"), TeamData!$K:$K,TeamData!Q:Q,""),
_xlfn.XLOOKUP(_xlfn.CONCAT(12,"-",$A15, "-", "A"), TeamData!$K:$K,TeamData!Q:Q,""),
_xlfn.XLOOKUP(_xlfn.CONCAT(13,"-",$A15, "-", "A"), TeamData!$K:$K,TeamData!Q:Q,""),
_xlfn.XLOOKUP(_xlfn.CONCAT(14,"-",$A15, "-", "A"), TeamData!$K:$K,TeamData!Q:Q,""),
_xlfn.XLOOKUP(_xlfn.CONCAT(15,"-",$A15, "-", "A"), TeamData!$K:$K,TeamData!Q:Q,""),
_xlfn.XLOOKUP(_xlfn.CONCAT(16,"-",$A15, "-", "A"), TeamData!$K:$K,TeamData!Q:Q,""),
_xlfn.XLOOKUP(_xlfn.CONCAT(17,"-",$A15, "-", "A"), TeamData!$K:$K,TeamData!Q:Q,""),
_xlfn.XLOOKUP(_xlfn.CONCAT(18,"-",$A15, "-", "A"), TeamData!$K:$K,TeamData!Q:Q,"")))</f>
        <v>0.43555555555555553</v>
      </c>
      <c r="X15" s="70">
        <f t="shared" si="13"/>
        <v>56.000000000000007</v>
      </c>
      <c r="Y15" s="70">
        <f t="shared" si="14"/>
        <v>54.266958424507663</v>
      </c>
      <c r="Z15" s="73">
        <f t="shared" si="15"/>
        <v>31.632653061224495</v>
      </c>
      <c r="AA15" s="68">
        <f t="shared" si="2"/>
        <v>86.386726751331423</v>
      </c>
      <c r="AB15" s="72">
        <f t="shared" si="3"/>
        <v>26.495726495726498</v>
      </c>
      <c r="AC15" s="70">
        <f t="shared" si="4"/>
        <v>100.00000000000001</v>
      </c>
      <c r="AD15" s="73">
        <f t="shared" si="16"/>
        <v>31.632653061224495</v>
      </c>
      <c r="AN15" s="23">
        <v>12</v>
      </c>
      <c r="AO15" s="24" t="str" cm="1">
        <f t="array" ref="AO15">IF(AND($AM$5=1, $AO14&lt;&gt;"Weighting"), "", IFERROR(_xlfn.IFS($AM$5-1=AN15,POWER($AM$3,1),
$AM$5-1=AN16,POWER($AM$3, 0),
$AM$5-1=AN17, POWER($AM$3, -1),
$AM$5-1=AN18, POWER($AM$3, -2),
$AM$5-1=AN19, POWER($AM$3, -3),
$AM$5-1=AN20, POWER($AM$3, -4),
$AM$5-1=AN21, POWER($AM$3,-5),
$AM$5-1=AN22, POWER($AM$3, -6),
$AM$5-1=AN23, POWER($AM$3, -7),
$AM$5-1=AN24, POWER($AM$3, -8),
$AM$5-1=AN25, POWER($AM$3, -9),
$AM$5-1=AN26, POWER($AM$3, -10),
$AM$5-1=AN27, POWER($AM$3, -11),
$AM$5-1=AN28, POWER($AM$3, -12),
$AM$5-1=AN29, POWER($AM$3, -13),
$AM$5-1=AN30, POWER($AM$3, -14),
$AM$5-1=AN31, POWER($AM$3, -15),
$AM$5-1=AN32, POWER($AM$3, -16),
$AM$5-1=AN33, POWER($AM$3, -17),
$AM$5-1=AN34, POWER($AM$3, -18),
$AM$5-1=AN35, POWER($AM$3, -19),
$AM$5-1=AN36, POWER($AM$3, -20),
$AM$5-1=AN37, POWER($AM$3, -21),
$AM$5-1=AN38, POWER($AM$3, -22),
$AM$5-1=AN39, POWER($AM$3, -23),
$AM$5-1=AN40, POWER($AM$3, -24),
$AM$5-1=AN41, POWER($AM$3, -25),
$AM$5-1=AN42, POWER($AM$3, -26),
$AM$5-1=AN43, POWER($AM$3, -27),
$AM$5-1=AN44, POWER($AM$3, -28),
$AM$5-1=AN45, POWER($AM$3, -29),
$AM$5-1=AN46, POWER($AM$3, -30),
$AM$5-1=AN47, POWER($AM$3, -31),
$AM$5-1=AN48, POWER($AM$3, -32),
$AM$5-1=AN49, POWER($AM$3, -33),
$AM$5-1=AN50, POWER($AM$3, -34),
$AM$5-1=AN51, POWER($AM$3, -35),
$AM$5-1=AN52, POWER($AM$3, -36)),""))</f>
        <v/>
      </c>
      <c r="AP15" s="25" t="str">
        <f t="shared" si="5"/>
        <v>0</v>
      </c>
      <c r="AQ15" s="26">
        <f>IF(AP15="","",SUM($AP$3:AP15)/SUM($AP$3:$AP$21))</f>
        <v>1</v>
      </c>
    </row>
    <row r="16" spans="1:43">
      <c r="A16" s="55">
        <v>13</v>
      </c>
      <c r="B16" s="31" t="s">
        <v>72</v>
      </c>
      <c r="C16" s="88" cm="1">
        <f t="array" ref="C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TeamData!$D:$D,TeamData!E:E,""),
_xlfn.XLOOKUP(_xlfn.CONCAT(1,"-",$A16, "-", "H"), TeamData!$D:$D,TeamData!E:E,""),
_xlfn.XLOOKUP(_xlfn.CONCAT(2,"-",$A16, "-", "H"), TeamData!$D:$D,TeamData!E:E,""),
_xlfn.XLOOKUP(_xlfn.CONCAT(3,"-",$A16, "-", "H"), TeamData!$D:$D,TeamData!E:E,""),
_xlfn.XLOOKUP(_xlfn.CONCAT(4,"-",$A16, "-", "H"), TeamData!$D:$D,TeamData!E:E,""),
_xlfn.XLOOKUP(_xlfn.CONCAT(5,"-",$A16, "-", "H"), TeamData!$D:$D,TeamData!E:E,""),
_xlfn.XLOOKUP(_xlfn.CONCAT(6,"-",$A16, "-", "H"), TeamData!$D:$D,TeamData!E:E,""),
_xlfn.XLOOKUP(_xlfn.CONCAT(7,"-",$A16, "-", "H"), TeamData!$D:$D,TeamData!E:E,""),
_xlfn.XLOOKUP(_xlfn.CONCAT(8,"-",$A16, "-", "H"), TeamData!$D:$D,TeamData!E:E,""),
_xlfn.XLOOKUP(_xlfn.CONCAT(9,"-",$A16, "-", "H"), TeamData!$D:$D,TeamData!E:E,""),
_xlfn.XLOOKUP(_xlfn.CONCAT(10,"-",$A16, "-", "H"), TeamData!$D:$D,TeamData!E:E,""),
_xlfn.XLOOKUP(_xlfn.CONCAT(11,"-",$A16, "-", "H"), TeamData!$D:$D,TeamData!E:E,""),
_xlfn.XLOOKUP(_xlfn.CONCAT(12,"-",$A16, "-", "H"), TeamData!$D:$D,TeamData!E:E,""),
_xlfn.XLOOKUP(_xlfn.CONCAT(13,"-",$A16, "-", "H"), TeamData!$D:$D,TeamData!E:E,""),
_xlfn.XLOOKUP(_xlfn.CONCAT(14,"-",$A16, "-", "H"), TeamData!$D:$D,TeamData!E:E,""),
_xlfn.XLOOKUP(_xlfn.CONCAT(15,"-",$A16, "-", "H"), TeamData!$D:$D,TeamData!E:E,""),
_xlfn.XLOOKUP(_xlfn.CONCAT(16,"-",$A16, "-", "H"), TeamData!$D:$D,TeamData!E:E,""),
_xlfn.XLOOKUP(_xlfn.CONCAT(17,"-",$A16, "-", "H"), TeamData!$D:$D,TeamData!E:E,""),
_xlfn.XLOOKUP(_xlfn.CONCAT(18,"-",$A16, "-", "H"), TeamData!$D:$D,TeamData!E:E,"")))</f>
        <v>8.7777777777777786</v>
      </c>
      <c r="D16" s="88" cm="1">
        <f t="array" ref="D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TeamData!$D:$D,TeamData!F:F,""),
_xlfn.XLOOKUP(_xlfn.CONCAT(1,"-",$A16, "-", "H"), TeamData!$D:$D,TeamData!F:F,""),
_xlfn.XLOOKUP(_xlfn.CONCAT(2,"-",$A16, "-", "H"), TeamData!$D:$D,TeamData!F:F,""),
_xlfn.XLOOKUP(_xlfn.CONCAT(3,"-",$A16, "-", "H"), TeamData!$D:$D,TeamData!F:F,""),
_xlfn.XLOOKUP(_xlfn.CONCAT(4,"-",$A16, "-", "H"), TeamData!$D:$D,TeamData!F:F,""),
_xlfn.XLOOKUP(_xlfn.CONCAT(5,"-",$A16, "-", "H"), TeamData!$D:$D,TeamData!F:F,""),
_xlfn.XLOOKUP(_xlfn.CONCAT(6,"-",$A16, "-", "H"), TeamData!$D:$D,TeamData!F:F,""),
_xlfn.XLOOKUP(_xlfn.CONCAT(7,"-",$A16, "-", "H"), TeamData!$D:$D,TeamData!F:F,""),
_xlfn.XLOOKUP(_xlfn.CONCAT(8,"-",$A16, "-", "H"), TeamData!$D:$D,TeamData!F:F,""),
_xlfn.XLOOKUP(_xlfn.CONCAT(9,"-",$A16, "-", "H"), TeamData!$D:$D,TeamData!F:F,""),
_xlfn.XLOOKUP(_xlfn.CONCAT(10,"-",$A16, "-", "H"), TeamData!$D:$D,TeamData!F:F,""),
_xlfn.XLOOKUP(_xlfn.CONCAT(11,"-",$A16, "-", "H"), TeamData!$D:$D,TeamData!F:F,""),
_xlfn.XLOOKUP(_xlfn.CONCAT(12,"-",$A16, "-", "H"), TeamData!$D:$D,TeamData!F:F,""),
_xlfn.XLOOKUP(_xlfn.CONCAT(13,"-",$A16, "-", "H"), TeamData!$D:$D,TeamData!F:F,""),
_xlfn.XLOOKUP(_xlfn.CONCAT(14,"-",$A16, "-", "H"), TeamData!$D:$D,TeamData!F:F,""),
_xlfn.XLOOKUP(_xlfn.CONCAT(15,"-",$A16, "-", "H"), TeamData!$D:$D,TeamData!F:F,""),
_xlfn.XLOOKUP(_xlfn.CONCAT(16,"-",$A16, "-", "H"), TeamData!$D:$D,TeamData!F:F,""),
_xlfn.XLOOKUP(_xlfn.CONCAT(17,"-",$A16, "-", "H"), TeamData!$D:$D,TeamData!F:F,""),
_xlfn.XLOOKUP(_xlfn.CONCAT(18,"-",$A16, "-", "H"), TeamData!$D:$D,TeamData!F:F,"")))</f>
        <v>2.5555555555555554</v>
      </c>
      <c r="E16" s="90" cm="1">
        <f t="array" ref="E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TeamData!$D:$D,TeamData!G:G,""),
_xlfn.XLOOKUP(_xlfn.CONCAT(1,"-",$A16, "-", "H"), TeamData!$D:$D,TeamData!G:G,""),
_xlfn.XLOOKUP(_xlfn.CONCAT(2,"-",$A16, "-", "H"), TeamData!$D:$D,TeamData!G:G,""),
_xlfn.XLOOKUP(_xlfn.CONCAT(3,"-",$A16, "-", "H"), TeamData!$D:$D,TeamData!G:G,""),
_xlfn.XLOOKUP(_xlfn.CONCAT(4,"-",$A16, "-", "H"), TeamData!$D:$D,TeamData!G:G,""),
_xlfn.XLOOKUP(_xlfn.CONCAT(5,"-",$A16, "-", "H"), TeamData!$D:$D,TeamData!G:G,""),
_xlfn.XLOOKUP(_xlfn.CONCAT(6,"-",$A16, "-", "H"), TeamData!$D:$D,TeamData!G:G,""),
_xlfn.XLOOKUP(_xlfn.CONCAT(7,"-",$A16, "-", "H"), TeamData!$D:$D,TeamData!G:G,""),
_xlfn.XLOOKUP(_xlfn.CONCAT(8,"-",$A16, "-", "H"), TeamData!$D:$D,TeamData!G:G,""),
_xlfn.XLOOKUP(_xlfn.CONCAT(9,"-",$A16, "-", "H"), TeamData!$D:$D,TeamData!G:G,""),
_xlfn.XLOOKUP(_xlfn.CONCAT(10,"-",$A16, "-", "H"), TeamData!$D:$D,TeamData!G:G,""),
_xlfn.XLOOKUP(_xlfn.CONCAT(11,"-",$A16, "-", "H"), TeamData!$D:$D,TeamData!G:G,""),
_xlfn.XLOOKUP(_xlfn.CONCAT(12,"-",$A16, "-", "H"), TeamData!$D:$D,TeamData!G:G,""),
_xlfn.XLOOKUP(_xlfn.CONCAT(13,"-",$A16, "-", "H"), TeamData!$D:$D,TeamData!G:G,""),
_xlfn.XLOOKUP(_xlfn.CONCAT(14,"-",$A16, "-", "H"), TeamData!$D:$D,TeamData!G:G,""),
_xlfn.XLOOKUP(_xlfn.CONCAT(15,"-",$A16, "-", "H"), TeamData!$D:$D,TeamData!G:G,""),
_xlfn.XLOOKUP(_xlfn.CONCAT(16,"-",$A16, "-", "H"), TeamData!$D:$D,TeamData!G:G,""),
_xlfn.XLOOKUP(_xlfn.CONCAT(17,"-",$A16, "-", "H"), TeamData!$D:$D,TeamData!G:G,""),
_xlfn.XLOOKUP(_xlfn.CONCAT(18,"-",$A16, "-", "H"), TeamData!$D:$D,TeamData!G:G,"")))</f>
        <v>2.0222222222222221</v>
      </c>
      <c r="F16" s="68">
        <f t="shared" si="6"/>
        <v>67.521367521367523</v>
      </c>
      <c r="G16" s="68">
        <f t="shared" si="7"/>
        <v>60.526315789473678</v>
      </c>
      <c r="H16" s="72">
        <f t="shared" si="8"/>
        <v>74.559606718557973</v>
      </c>
      <c r="I16" s="88" cm="1">
        <f t="array" ref="I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TeamData!$D:$D,TeamData!H:H,""),
_xlfn.XLOOKUP(_xlfn.CONCAT(1,"-",$A16, "-", "H"), TeamData!$D:$D,TeamData!H:H,""),
_xlfn.XLOOKUP(_xlfn.CONCAT(2,"-",$A16, "-", "H"), TeamData!$D:$D,TeamData!H:H,""),
_xlfn.XLOOKUP(_xlfn.CONCAT(3,"-",$A16, "-", "H"), TeamData!$D:$D,TeamData!H:H,""),
_xlfn.XLOOKUP(_xlfn.CONCAT(4,"-",$A16, "-", "H"), TeamData!$D:$D,TeamData!H:H,""),
_xlfn.XLOOKUP(_xlfn.CONCAT(5,"-",$A16, "-", "H"), TeamData!$D:$D,TeamData!H:H,""),
_xlfn.XLOOKUP(_xlfn.CONCAT(6,"-",$A16, "-", "H"), TeamData!$D:$D,TeamData!H:H,""),
_xlfn.XLOOKUP(_xlfn.CONCAT(7,"-",$A16, "-", "H"), TeamData!$D:$D,TeamData!H:H,""),
_xlfn.XLOOKUP(_xlfn.CONCAT(8,"-",$A16, "-", "H"), TeamData!$D:$D,TeamData!H:H,""),
_xlfn.XLOOKUP(_xlfn.CONCAT(9,"-",$A16, "-", "H"), TeamData!$D:$D,TeamData!H:H,""),
_xlfn.XLOOKUP(_xlfn.CONCAT(10,"-",$A16, "-", "H"), TeamData!$D:$D,TeamData!H:H,""),
_xlfn.XLOOKUP(_xlfn.CONCAT(11,"-",$A16, "-", "H"), TeamData!$D:$D,TeamData!H:H,""),
_xlfn.XLOOKUP(_xlfn.CONCAT(12,"-",$A16, "-", "H"), TeamData!$D:$D,TeamData!H:H,""),
_xlfn.XLOOKUP(_xlfn.CONCAT(13,"-",$A16, "-", "H"), TeamData!$D:$D,TeamData!H:H,""),
_xlfn.XLOOKUP(_xlfn.CONCAT(14,"-",$A16, "-", "H"), TeamData!$D:$D,TeamData!H:H,""),
_xlfn.XLOOKUP(_xlfn.CONCAT(15,"-",$A16, "-", "H"), TeamData!$D:$D,TeamData!H:H,""),
_xlfn.XLOOKUP(_xlfn.CONCAT(16,"-",$A16, "-", "H"), TeamData!$D:$D,TeamData!H:H,""),
_xlfn.XLOOKUP(_xlfn.CONCAT(17,"-",$A16, "-", "H"), TeamData!$D:$D,TeamData!H:H,""),
_xlfn.XLOOKUP(_xlfn.CONCAT(18,"-",$A16, "-", "H"), TeamData!$D:$D,TeamData!H:H,"")))</f>
        <v>1.1111111111111112</v>
      </c>
      <c r="J16" s="88" cm="1">
        <f t="array" ref="J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TeamData!$D:$D,TeamData!I:I,""),
_xlfn.XLOOKUP(_xlfn.CONCAT(1,"-",$A16, "-", "H"), TeamData!$D:$D,TeamData!I:I,""),
_xlfn.XLOOKUP(_xlfn.CONCAT(2,"-",$A16, "-", "H"), TeamData!$D:$D,TeamData!I:I,""),
_xlfn.XLOOKUP(_xlfn.CONCAT(3,"-",$A16, "-", "H"), TeamData!$D:$D,TeamData!I:I,""),
_xlfn.XLOOKUP(_xlfn.CONCAT(4,"-",$A16, "-", "H"), TeamData!$D:$D,TeamData!I:I,""),
_xlfn.XLOOKUP(_xlfn.CONCAT(5,"-",$A16, "-", "H"), TeamData!$D:$D,TeamData!I:I,""),
_xlfn.XLOOKUP(_xlfn.CONCAT(6,"-",$A16, "-", "H"), TeamData!$D:$D,TeamData!I:I,""),
_xlfn.XLOOKUP(_xlfn.CONCAT(7,"-",$A16, "-", "H"), TeamData!$D:$D,TeamData!I:I,""),
_xlfn.XLOOKUP(_xlfn.CONCAT(8,"-",$A16, "-", "H"), TeamData!$D:$D,TeamData!I:I,""),
_xlfn.XLOOKUP(_xlfn.CONCAT(9,"-",$A16, "-", "H"), TeamData!$D:$D,TeamData!I:I,""),
_xlfn.XLOOKUP(_xlfn.CONCAT(10,"-",$A16, "-", "H"), TeamData!$D:$D,TeamData!I:I,""),
_xlfn.XLOOKUP(_xlfn.CONCAT(11,"-",$A16, "-", "H"), TeamData!$D:$D,TeamData!I:I,""),
_xlfn.XLOOKUP(_xlfn.CONCAT(12,"-",$A16, "-", "H"), TeamData!$D:$D,TeamData!I:I,""),
_xlfn.XLOOKUP(_xlfn.CONCAT(13,"-",$A16, "-", "H"), TeamData!$D:$D,TeamData!I:I,""),
_xlfn.XLOOKUP(_xlfn.CONCAT(14,"-",$A16, "-", "H"), TeamData!$D:$D,TeamData!I:I,""),
_xlfn.XLOOKUP(_xlfn.CONCAT(15,"-",$A16, "-", "H"), TeamData!$D:$D,TeamData!I:I,""),
_xlfn.XLOOKUP(_xlfn.CONCAT(16,"-",$A16, "-", "H"), TeamData!$D:$D,TeamData!I:I,""),
_xlfn.XLOOKUP(_xlfn.CONCAT(17,"-",$A16, "-", "H"), TeamData!$D:$D,TeamData!I:I,""),
_xlfn.XLOOKUP(_xlfn.CONCAT(18,"-",$A16, "-", "H"), TeamData!$D:$D,TeamData!I:I,"")))</f>
        <v>0.9866666666666668</v>
      </c>
      <c r="K16" s="90" cm="1">
        <f t="array" ref="K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"H"), TeamData!$D:$D,TeamData!J:J,""),
_xlfn.XLOOKUP(_xlfn.CONCAT(1,"-",$A16, "-", "H"), TeamData!$D:$D,TeamData!J:J,""),
_xlfn.XLOOKUP(_xlfn.CONCAT(2,"-",$A16, "-", "H"), TeamData!$D:$D,TeamData!J:J,""),
_xlfn.XLOOKUP(_xlfn.CONCAT(3,"-",$A16, "-", "H"), TeamData!$D:$D,TeamData!J:J,""),
_xlfn.XLOOKUP(_xlfn.CONCAT(4,"-",$A16, "-", "H"), TeamData!$D:$D,TeamData!J:J,""),
_xlfn.XLOOKUP(_xlfn.CONCAT(5,"-",$A16, "-", "H"), TeamData!$D:$D,TeamData!J:J,""),
_xlfn.XLOOKUP(_xlfn.CONCAT(6,"-",$A16, "-", "H"), TeamData!$D:$D,TeamData!J:J,""),
_xlfn.XLOOKUP(_xlfn.CONCAT(7,"-",$A16, "-", "H"), TeamData!$D:$D,TeamData!J:J,""),
_xlfn.XLOOKUP(_xlfn.CONCAT(8,"-",$A16, "-", "H"), TeamData!$D:$D,TeamData!J:J,""),
_xlfn.XLOOKUP(_xlfn.CONCAT(9,"-",$A16, "-", "H"), TeamData!$D:$D,TeamData!J:J,""),
_xlfn.XLOOKUP(_xlfn.CONCAT(10,"-",$A16, "-", "H"), TeamData!$D:$D,TeamData!J:J,""),
_xlfn.XLOOKUP(_xlfn.CONCAT(11,"-",$A16, "-", "H"), TeamData!$D:$D,TeamData!J:J,""),
_xlfn.XLOOKUP(_xlfn.CONCAT(12,"-",$A16, "-", "H"), TeamData!$D:$D,TeamData!J:J,""),
_xlfn.XLOOKUP(_xlfn.CONCAT(13,"-",$A16, "-", "H"), TeamData!$D:$D,TeamData!J:J,""),
_xlfn.XLOOKUP(_xlfn.CONCAT(14,"-",$A16, "-", "H"), TeamData!$D:$D,TeamData!J:J,""),
_xlfn.XLOOKUP(_xlfn.CONCAT(15,"-",$A16, "-", "H"), TeamData!$D:$D,TeamData!J:J,""),
_xlfn.XLOOKUP(_xlfn.CONCAT(16,"-",$A16, "-", "H"), TeamData!$D:$D,TeamData!J:J,""),
_xlfn.XLOOKUP(_xlfn.CONCAT(17,"-",$A16, "-", "H"), TeamData!$D:$D,TeamData!J:J,""),
_xlfn.XLOOKUP(_xlfn.CONCAT(18,"-",$A16, "-", "H"), TeamData!$D:$D,TeamData!J:J,"")))</f>
        <v>0.40333333333333332</v>
      </c>
      <c r="L16" s="68">
        <f t="shared" si="9"/>
        <v>40</v>
      </c>
      <c r="M16" s="68">
        <f t="shared" si="10"/>
        <v>48.577680525164126</v>
      </c>
      <c r="N16" s="72">
        <f t="shared" si="18"/>
        <v>34.159779614325075</v>
      </c>
      <c r="O16" s="94" cm="1">
        <f t="array" ref="O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TeamData!$K:$K,TeamData!L:L,""),
_xlfn.XLOOKUP(_xlfn.CONCAT(1,"-",$A16, "-", "A"), TeamData!$K:$K,TeamData!L:L,""),
_xlfn.XLOOKUP(_xlfn.CONCAT(2,"-",$A16, "-", "A"), TeamData!$K:$K,TeamData!L:L,""),
_xlfn.XLOOKUP(_xlfn.CONCAT(3,"-",$A16, "-", "A"), TeamData!$K:$K,TeamData!L:L,""),
_xlfn.XLOOKUP(_xlfn.CONCAT(4,"-",$A16, "-", "A"), TeamData!$K:$K,TeamData!L:L,""),
_xlfn.XLOOKUP(_xlfn.CONCAT(5,"-",$A16, "-", "A"), TeamData!$K:$K,TeamData!L:L,""),
_xlfn.XLOOKUP(_xlfn.CONCAT(6,"-",$A16, "-", "A"), TeamData!$K:$K,TeamData!L:L,""),
_xlfn.XLOOKUP(_xlfn.CONCAT(7,"-",$A16, "-", "A"), TeamData!$K:$K,TeamData!L:L,""),
_xlfn.XLOOKUP(_xlfn.CONCAT(8,"-",$A16, "-", "A"), TeamData!$K:$K,TeamData!L:L,""),
_xlfn.XLOOKUP(_xlfn.CONCAT(9,"-",$A16, "-", "A"), TeamData!$K:$K,TeamData!L:L,""),
_xlfn.XLOOKUP(_xlfn.CONCAT(10,"-",$A16, "-", "A"), TeamData!$K:$K,TeamData!L:L,""),
_xlfn.XLOOKUP(_xlfn.CONCAT(11,"-",$A16, "-", "A"), TeamData!$K:$K,TeamData!L:L,""),
_xlfn.XLOOKUP(_xlfn.CONCAT(12,"-",$A16, "-", "A"), TeamData!$K:$K,TeamData!L:L,""),
_xlfn.XLOOKUP(_xlfn.CONCAT(13,"-",$A16, "-", "A"), TeamData!$K:$K,TeamData!L:L,""),
_xlfn.XLOOKUP(_xlfn.CONCAT(14,"-",$A16, "-", "A"), TeamData!$K:$K,TeamData!L:L,""),
_xlfn.XLOOKUP(_xlfn.CONCAT(15,"-",$A16, "-", "A"), TeamData!$K:$K,TeamData!L:L,""),
_xlfn.XLOOKUP(_xlfn.CONCAT(16,"-",$A16, "-", "A"), TeamData!$K:$K,TeamData!L:L,""),
_xlfn.XLOOKUP(_xlfn.CONCAT(17,"-",$A16, "-", "A"), TeamData!$K:$K,TeamData!L:L,""),
_xlfn.XLOOKUP(_xlfn.CONCAT(18,"-",$A16, "-", "A"), TeamData!$K:$K,TeamData!L:L,"")))</f>
        <v>7</v>
      </c>
      <c r="P16" s="94" cm="1">
        <f t="array" ref="P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TeamData!$K:$K,TeamData!M:M,""),
_xlfn.XLOOKUP(_xlfn.CONCAT(1,"-",$A16, "-", "A"), TeamData!$K:$K,TeamData!M:M,""),
_xlfn.XLOOKUP(_xlfn.CONCAT(2,"-",$A16, "-", "A"), TeamData!$K:$K,TeamData!M:M,""),
_xlfn.XLOOKUP(_xlfn.CONCAT(3,"-",$A16, "-", "A"), TeamData!$K:$K,TeamData!M:M,""),
_xlfn.XLOOKUP(_xlfn.CONCAT(4,"-",$A16, "-", "A"), TeamData!$K:$K,TeamData!M:M,""),
_xlfn.XLOOKUP(_xlfn.CONCAT(5,"-",$A16, "-", "A"), TeamData!$K:$K,TeamData!M:M,""),
_xlfn.XLOOKUP(_xlfn.CONCAT(6,"-",$A16, "-", "A"), TeamData!$K:$K,TeamData!M:M,""),
_xlfn.XLOOKUP(_xlfn.CONCAT(7,"-",$A16, "-", "A"), TeamData!$K:$K,TeamData!M:M,""),
_xlfn.XLOOKUP(_xlfn.CONCAT(8,"-",$A16, "-", "A"), TeamData!$K:$K,TeamData!M:M,""),
_xlfn.XLOOKUP(_xlfn.CONCAT(9,"-",$A16, "-", "A"), TeamData!$K:$K,TeamData!M:M,""),
_xlfn.XLOOKUP(_xlfn.CONCAT(10,"-",$A16, "-", "A"), TeamData!$K:$K,TeamData!M:M,""),
_xlfn.XLOOKUP(_xlfn.CONCAT(11,"-",$A16, "-", "A"), TeamData!$K:$K,TeamData!M:M,""),
_xlfn.XLOOKUP(_xlfn.CONCAT(12,"-",$A16, "-", "A"), TeamData!$K:$K,TeamData!M:M,""),
_xlfn.XLOOKUP(_xlfn.CONCAT(13,"-",$A16, "-", "A"), TeamData!$K:$K,TeamData!M:M,""),
_xlfn.XLOOKUP(_xlfn.CONCAT(14,"-",$A16, "-", "A"), TeamData!$K:$K,TeamData!M:M,""),
_xlfn.XLOOKUP(_xlfn.CONCAT(15,"-",$A16, "-", "A"), TeamData!$K:$K,TeamData!M:M,""),
_xlfn.XLOOKUP(_xlfn.CONCAT(16,"-",$A16, "-", "A"), TeamData!$K:$K,TeamData!M:M,""),
_xlfn.XLOOKUP(_xlfn.CONCAT(17,"-",$A16, "-", "A"), TeamData!$K:$K,TeamData!M:M,""),
_xlfn.XLOOKUP(_xlfn.CONCAT(18,"-",$A16, "-", "A"), TeamData!$K:$K,TeamData!M:M,"")))</f>
        <v>2.1</v>
      </c>
      <c r="Q16" s="96" cm="1">
        <f t="array" ref="Q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TeamData!$K:$K,TeamData!N:N,""),
_xlfn.XLOOKUP(_xlfn.CONCAT(1,"-",$A16, "-", "A"), TeamData!$K:$K,TeamData!N:N,""),
_xlfn.XLOOKUP(_xlfn.CONCAT(2,"-",$A16, "-", "A"), TeamData!$K:$K,TeamData!N:N,""),
_xlfn.XLOOKUP(_xlfn.CONCAT(3,"-",$A16, "-", "A"), TeamData!$K:$K,TeamData!N:N,""),
_xlfn.XLOOKUP(_xlfn.CONCAT(4,"-",$A16, "-", "A"), TeamData!$K:$K,TeamData!N:N,""),
_xlfn.XLOOKUP(_xlfn.CONCAT(5,"-",$A16, "-", "A"), TeamData!$K:$K,TeamData!N:N,""),
_xlfn.XLOOKUP(_xlfn.CONCAT(6,"-",$A16, "-", "A"), TeamData!$K:$K,TeamData!N:N,""),
_xlfn.XLOOKUP(_xlfn.CONCAT(7,"-",$A16, "-", "A"), TeamData!$K:$K,TeamData!N:N,""),
_xlfn.XLOOKUP(_xlfn.CONCAT(8,"-",$A16, "-", "A"), TeamData!$K:$K,TeamData!N:N,""),
_xlfn.XLOOKUP(_xlfn.CONCAT(9,"-",$A16, "-", "A"), TeamData!$K:$K,TeamData!N:N,""),
_xlfn.XLOOKUP(_xlfn.CONCAT(10,"-",$A16, "-", "A"), TeamData!$K:$K,TeamData!N:N,""),
_xlfn.XLOOKUP(_xlfn.CONCAT(11,"-",$A16, "-", "A"), TeamData!$K:$K,TeamData!N:N,""),
_xlfn.XLOOKUP(_xlfn.CONCAT(12,"-",$A16, "-", "A"), TeamData!$K:$K,TeamData!N:N,""),
_xlfn.XLOOKUP(_xlfn.CONCAT(13,"-",$A16, "-", "A"), TeamData!$K:$K,TeamData!N:N,""),
_xlfn.XLOOKUP(_xlfn.CONCAT(14,"-",$A16, "-", "A"), TeamData!$K:$K,TeamData!N:N,""),
_xlfn.XLOOKUP(_xlfn.CONCAT(15,"-",$A16, "-", "A"), TeamData!$K:$K,TeamData!N:N,""),
_xlfn.XLOOKUP(_xlfn.CONCAT(16,"-",$A16, "-", "A"), TeamData!$K:$K,TeamData!N:N,""),
_xlfn.XLOOKUP(_xlfn.CONCAT(17,"-",$A16, "-", "A"), TeamData!$K:$K,TeamData!N:N,""),
_xlfn.XLOOKUP(_xlfn.CONCAT(18,"-",$A16, "-", "A"), TeamData!$K:$K,TeamData!N:N,"")))</f>
        <v>1.5820000000000001</v>
      </c>
      <c r="R16" s="70">
        <f t="shared" si="11"/>
        <v>53.846153846153847</v>
      </c>
      <c r="S16" s="70">
        <f t="shared" si="12"/>
        <v>49.736842105263158</v>
      </c>
      <c r="T16" s="73">
        <f t="shared" si="1"/>
        <v>58.328553871364207</v>
      </c>
      <c r="U16" s="94" cm="1">
        <f t="array" ref="U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TeamData!$K:$K,TeamData!O:O,""),
_xlfn.XLOOKUP(_xlfn.CONCAT(1,"-",$A16, "-", "A"), TeamData!$K:$K,TeamData!O:O,""),
_xlfn.XLOOKUP(_xlfn.CONCAT(2,"-",$A16, "-", "A"), TeamData!$K:$K,TeamData!O:O,""),
_xlfn.XLOOKUP(_xlfn.CONCAT(3,"-",$A16, "-", "A"), TeamData!$K:$K,TeamData!O:O,""),
_xlfn.XLOOKUP(_xlfn.CONCAT(4,"-",$A16, "-", "A"), TeamData!$K:$K,TeamData!O:O,""),
_xlfn.XLOOKUP(_xlfn.CONCAT(5,"-",$A16, "-", "A"), TeamData!$K:$K,TeamData!O:O,""),
_xlfn.XLOOKUP(_xlfn.CONCAT(6,"-",$A16, "-", "A"), TeamData!$K:$K,TeamData!O:O,""),
_xlfn.XLOOKUP(_xlfn.CONCAT(7,"-",$A16, "-", "A"), TeamData!$K:$K,TeamData!O:O,""),
_xlfn.XLOOKUP(_xlfn.CONCAT(8,"-",$A16, "-", "A"), TeamData!$K:$K,TeamData!O:O,""),
_xlfn.XLOOKUP(_xlfn.CONCAT(9,"-",$A16, "-", "A"), TeamData!$K:$K,TeamData!O:O,""),
_xlfn.XLOOKUP(_xlfn.CONCAT(10,"-",$A16, "-", "A"), TeamData!$K:$K,TeamData!O:O,""),
_xlfn.XLOOKUP(_xlfn.CONCAT(11,"-",$A16, "-", "A"), TeamData!$K:$K,TeamData!O:O,""),
_xlfn.XLOOKUP(_xlfn.CONCAT(12,"-",$A16, "-", "A"), TeamData!$K:$K,TeamData!O:O,""),
_xlfn.XLOOKUP(_xlfn.CONCAT(13,"-",$A16, "-", "A"), TeamData!$K:$K,TeamData!O:O,""),
_xlfn.XLOOKUP(_xlfn.CONCAT(14,"-",$A16, "-", "A"), TeamData!$K:$K,TeamData!O:O,""),
_xlfn.XLOOKUP(_xlfn.CONCAT(15,"-",$A16, "-", "A"), TeamData!$K:$K,TeamData!O:O,""),
_xlfn.XLOOKUP(_xlfn.CONCAT(16,"-",$A16, "-", "A"), TeamData!$K:$K,TeamData!O:O,""),
_xlfn.XLOOKUP(_xlfn.CONCAT(17,"-",$A16, "-", "A"), TeamData!$K:$K,TeamData!O:O,""),
_xlfn.XLOOKUP(_xlfn.CONCAT(18,"-",$A16, "-", "A"), TeamData!$K:$K,TeamData!O:O,"")))</f>
        <v>1.1000000000000001</v>
      </c>
      <c r="V16" s="94" cm="1">
        <f t="array" ref="V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TeamData!$K:$K,TeamData!P:P,""),
_xlfn.XLOOKUP(_xlfn.CONCAT(1,"-",$A16, "-", "A"), TeamData!$K:$K,TeamData!P:P,""),
_xlfn.XLOOKUP(_xlfn.CONCAT(2,"-",$A16, "-", "A"), TeamData!$K:$K,TeamData!P:P,""),
_xlfn.XLOOKUP(_xlfn.CONCAT(3,"-",$A16, "-", "A"), TeamData!$K:$K,TeamData!P:P,""),
_xlfn.XLOOKUP(_xlfn.CONCAT(4,"-",$A16, "-", "A"), TeamData!$K:$K,TeamData!P:P,""),
_xlfn.XLOOKUP(_xlfn.CONCAT(5,"-",$A16, "-", "A"), TeamData!$K:$K,TeamData!P:P,""),
_xlfn.XLOOKUP(_xlfn.CONCAT(6,"-",$A16, "-", "A"), TeamData!$K:$K,TeamData!P:P,""),
_xlfn.XLOOKUP(_xlfn.CONCAT(7,"-",$A16, "-", "A"), TeamData!$K:$K,TeamData!P:P,""),
_xlfn.XLOOKUP(_xlfn.CONCAT(8,"-",$A16, "-", "A"), TeamData!$K:$K,TeamData!P:P,""),
_xlfn.XLOOKUP(_xlfn.CONCAT(9,"-",$A16, "-", "A"), TeamData!$K:$K,TeamData!P:P,""),
_xlfn.XLOOKUP(_xlfn.CONCAT(10,"-",$A16, "-", "A"), TeamData!$K:$K,TeamData!P:P,""),
_xlfn.XLOOKUP(_xlfn.CONCAT(11,"-",$A16, "-", "A"), TeamData!$K:$K,TeamData!P:P,""),
_xlfn.XLOOKUP(_xlfn.CONCAT(12,"-",$A16, "-", "A"), TeamData!$K:$K,TeamData!P:P,""),
_xlfn.XLOOKUP(_xlfn.CONCAT(13,"-",$A16, "-", "A"), TeamData!$K:$K,TeamData!P:P,""),
_xlfn.XLOOKUP(_xlfn.CONCAT(14,"-",$A16, "-", "A"), TeamData!$K:$K,TeamData!P:P,""),
_xlfn.XLOOKUP(_xlfn.CONCAT(15,"-",$A16, "-", "A"), TeamData!$K:$K,TeamData!P:P,""),
_xlfn.XLOOKUP(_xlfn.CONCAT(16,"-",$A16, "-", "A"), TeamData!$K:$K,TeamData!P:P,""),
_xlfn.XLOOKUP(_xlfn.CONCAT(17,"-",$A16, "-", "A"), TeamData!$K:$K,TeamData!P:P,""),
_xlfn.XLOOKUP(_xlfn.CONCAT(18,"-",$A16, "-", "A"), TeamData!$K:$K,TeamData!P:P,"")))</f>
        <v>0.97200000000000009</v>
      </c>
      <c r="W16" s="96" cm="1">
        <f t="array" ref="W16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_xlfn.XLOOKUP(_xlfn.CONCAT(0,"-",$A16, "-", "A"), TeamData!$K:$K,TeamData!Q:Q,""),
_xlfn.XLOOKUP(_xlfn.CONCAT(1,"-",$A16, "-", "A"), TeamData!$K:$K,TeamData!Q:Q,""),
_xlfn.XLOOKUP(_xlfn.CONCAT(2,"-",$A16, "-", "A"), TeamData!$K:$K,TeamData!Q:Q,""),
_xlfn.XLOOKUP(_xlfn.CONCAT(3,"-",$A16, "-", "A"), TeamData!$K:$K,TeamData!Q:Q,""),
_xlfn.XLOOKUP(_xlfn.CONCAT(4,"-",$A16, "-", "A"), TeamData!$K:$K,TeamData!Q:Q,""),
_xlfn.XLOOKUP(_xlfn.CONCAT(5,"-",$A16, "-", "A"), TeamData!$K:$K,TeamData!Q:Q,""),
_xlfn.XLOOKUP(_xlfn.CONCAT(6,"-",$A16, "-", "A"), TeamData!$K:$K,TeamData!Q:Q,""),
_xlfn.XLOOKUP(_xlfn.CONCAT(7,"-",$A16, "-", "A"), TeamData!$K:$K,TeamData!Q:Q,""),
_xlfn.XLOOKUP(_xlfn.CONCAT(8,"-",$A16, "-", "A"), TeamData!$K:$K,TeamData!Q:Q,""),
_xlfn.XLOOKUP(_xlfn.CONCAT(9,"-",$A16, "-", "A"), TeamData!$K:$K,TeamData!Q:Q,""),
_xlfn.XLOOKUP(_xlfn.CONCAT(10,"-",$A16, "-", "A"), TeamData!$K:$K,TeamData!Q:Q,""),
_xlfn.XLOOKUP(_xlfn.CONCAT(11,"-",$A16, "-", "A"), TeamData!$K:$K,TeamData!Q:Q,""),
_xlfn.XLOOKUP(_xlfn.CONCAT(12,"-",$A16, "-", "A"), TeamData!$K:$K,TeamData!Q:Q,""),
_xlfn.XLOOKUP(_xlfn.CONCAT(13,"-",$A16, "-", "A"), TeamData!$K:$K,TeamData!Q:Q,""),
_xlfn.XLOOKUP(_xlfn.CONCAT(14,"-",$A16, "-", "A"), TeamData!$K:$K,TeamData!Q:Q,""),
_xlfn.XLOOKUP(_xlfn.CONCAT(15,"-",$A16, "-", "A"), TeamData!$K:$K,TeamData!Q:Q,""),
_xlfn.XLOOKUP(_xlfn.CONCAT(16,"-",$A16, "-", "A"), TeamData!$K:$K,TeamData!Q:Q,""),
_xlfn.XLOOKUP(_xlfn.CONCAT(17,"-",$A16, "-", "A"), TeamData!$K:$K,TeamData!Q:Q,""),
_xlfn.XLOOKUP(_xlfn.CONCAT(18,"-",$A16, "-", "A"), TeamData!$K:$K,TeamData!Q:Q,"")))</f>
        <v>0.4</v>
      </c>
      <c r="X16" s="70">
        <f t="shared" si="13"/>
        <v>39.600000000000009</v>
      </c>
      <c r="Y16" s="70">
        <f t="shared" si="14"/>
        <v>47.855579868708972</v>
      </c>
      <c r="Z16" s="73">
        <f t="shared" si="15"/>
        <v>34.444444444444443</v>
      </c>
      <c r="AA16" s="68">
        <f t="shared" si="2"/>
        <v>74.559606718557973</v>
      </c>
      <c r="AB16" s="72">
        <f t="shared" si="3"/>
        <v>34.159779614325075</v>
      </c>
      <c r="AC16" s="70">
        <f t="shared" si="4"/>
        <v>58.328553871364207</v>
      </c>
      <c r="AD16" s="73">
        <f t="shared" si="16"/>
        <v>34.444444444444443</v>
      </c>
      <c r="AN16" s="23">
        <v>13</v>
      </c>
      <c r="AO16" s="24" t="str" cm="1">
        <f t="array" ref="AO16">IF(AND($AM$5=1, $AO15&lt;&gt;"Weighting"), "", IFERROR(_xlfn.IFS($AM$5-1=AN16,POWER($AM$3,1),
$AM$5-1=AN17,POWER($AM$3, 0),
$AM$5-1=AN18, POWER($AM$3, -1),
$AM$5-1=AN19, POWER($AM$3, -2),
$AM$5-1=AN20, POWER($AM$3, -3),
$AM$5-1=AN21, POWER($AM$3, -4),
$AM$5-1=AN22, POWER($AM$3,-5),
$AM$5-1=AN23, POWER($AM$3, -6),
$AM$5-1=AN24, POWER($AM$3, -7),
$AM$5-1=AN25, POWER($AM$3, -8),
$AM$5-1=AN26, POWER($AM$3, -9),
$AM$5-1=AN27, POWER($AM$3, -10),
$AM$5-1=AN28, POWER($AM$3, -11),
$AM$5-1=AN29, POWER($AM$3, -12),
$AM$5-1=AN30, POWER($AM$3, -13),
$AM$5-1=AN31, POWER($AM$3, -14),
$AM$5-1=AN32, POWER($AM$3, -15),
$AM$5-1=AN33, POWER($AM$3, -16),
$AM$5-1=AN34, POWER($AM$3, -17),
$AM$5-1=AN35, POWER($AM$3, -18),
$AM$5-1=AN36, POWER($AM$3, -19),
$AM$5-1=AN37, POWER($AM$3, -20),
$AM$5-1=AN38, POWER($AM$3, -21),
$AM$5-1=AN39, POWER($AM$3, -22),
$AM$5-1=AN40, POWER($AM$3, -23),
$AM$5-1=AN41, POWER($AM$3, -24),
$AM$5-1=AN42, POWER($AM$3, -25),
$AM$5-1=AN43, POWER($AM$3, -26),
$AM$5-1=AN44, POWER($AM$3, -27),
$AM$5-1=AN45, POWER($AM$3, -28),
$AM$5-1=AN46, POWER($AM$3, -29),
$AM$5-1=AN47, POWER($AM$3, -30),
$AM$5-1=AN48, POWER($AM$3, -31),
$AM$5-1=AN49, POWER($AM$3, -32),
$AM$5-1=AN50, POWER($AM$3, -33),
$AM$5-1=AN51, POWER($AM$3, -34),
$AM$5-1=AN52, POWER($AM$3, -35),
$AM$5-1=AN53, POWER($AM$3, -36)),""))</f>
        <v/>
      </c>
      <c r="AP16" s="25" t="str">
        <f t="shared" si="5"/>
        <v>0</v>
      </c>
      <c r="AQ16" s="26">
        <f>IF(AP16="","",SUM($AP$3:AP16)/SUM($AP$3:$AP$21))</f>
        <v>1</v>
      </c>
    </row>
    <row r="17" spans="1:43">
      <c r="A17" s="55">
        <v>14</v>
      </c>
      <c r="B17" s="31" t="s">
        <v>104</v>
      </c>
      <c r="C17" s="88" cm="1">
        <f t="array" ref="C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TeamData!$D:$D,TeamData!E:E,""),
_xlfn.XLOOKUP(_xlfn.CONCAT(1,"-",$A17, "-", "H"), TeamData!$D:$D,TeamData!E:E,""),
_xlfn.XLOOKUP(_xlfn.CONCAT(2,"-",$A17, "-", "H"), TeamData!$D:$D,TeamData!E:E,""),
_xlfn.XLOOKUP(_xlfn.CONCAT(3,"-",$A17, "-", "H"), TeamData!$D:$D,TeamData!E:E,""),
_xlfn.XLOOKUP(_xlfn.CONCAT(4,"-",$A17, "-", "H"), TeamData!$D:$D,TeamData!E:E,""),
_xlfn.XLOOKUP(_xlfn.CONCAT(5,"-",$A17, "-", "H"), TeamData!$D:$D,TeamData!E:E,""),
_xlfn.XLOOKUP(_xlfn.CONCAT(6,"-",$A17, "-", "H"), TeamData!$D:$D,TeamData!E:E,""),
_xlfn.XLOOKUP(_xlfn.CONCAT(7,"-",$A17, "-", "H"), TeamData!$D:$D,TeamData!E:E,""),
_xlfn.XLOOKUP(_xlfn.CONCAT(8,"-",$A17, "-", "H"), TeamData!$D:$D,TeamData!E:E,""),
_xlfn.XLOOKUP(_xlfn.CONCAT(9,"-",$A17, "-", "H"), TeamData!$D:$D,TeamData!E:E,""),
_xlfn.XLOOKUP(_xlfn.CONCAT(10,"-",$A17, "-", "H"), TeamData!$D:$D,TeamData!E:E,""),
_xlfn.XLOOKUP(_xlfn.CONCAT(11,"-",$A17, "-", "H"), TeamData!$D:$D,TeamData!E:E,""),
_xlfn.XLOOKUP(_xlfn.CONCAT(12,"-",$A17, "-", "H"), TeamData!$D:$D,TeamData!E:E,""),
_xlfn.XLOOKUP(_xlfn.CONCAT(13,"-",$A17, "-", "H"), TeamData!$D:$D,TeamData!E:E,""),
_xlfn.XLOOKUP(_xlfn.CONCAT(14,"-",$A17, "-", "H"), TeamData!$D:$D,TeamData!E:E,""),
_xlfn.XLOOKUP(_xlfn.CONCAT(15,"-",$A17, "-", "H"), TeamData!$D:$D,TeamData!E:E,""),
_xlfn.XLOOKUP(_xlfn.CONCAT(16,"-",$A17, "-", "H"), TeamData!$D:$D,TeamData!E:E,""),
_xlfn.XLOOKUP(_xlfn.CONCAT(17,"-",$A17, "-", "H"), TeamData!$D:$D,TeamData!E:E,""),
_xlfn.XLOOKUP(_xlfn.CONCAT(18,"-",$A17, "-", "H"), TeamData!$D:$D,TeamData!E:E,"")))</f>
        <v>7.2</v>
      </c>
      <c r="D17" s="88" cm="1">
        <f t="array" ref="D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TeamData!$D:$D,TeamData!F:F,""),
_xlfn.XLOOKUP(_xlfn.CONCAT(1,"-",$A17, "-", "H"), TeamData!$D:$D,TeamData!F:F,""),
_xlfn.XLOOKUP(_xlfn.CONCAT(2,"-",$A17, "-", "H"), TeamData!$D:$D,TeamData!F:F,""),
_xlfn.XLOOKUP(_xlfn.CONCAT(3,"-",$A17, "-", "H"), TeamData!$D:$D,TeamData!F:F,""),
_xlfn.XLOOKUP(_xlfn.CONCAT(4,"-",$A17, "-", "H"), TeamData!$D:$D,TeamData!F:F,""),
_xlfn.XLOOKUP(_xlfn.CONCAT(5,"-",$A17, "-", "H"), TeamData!$D:$D,TeamData!F:F,""),
_xlfn.XLOOKUP(_xlfn.CONCAT(6,"-",$A17, "-", "H"), TeamData!$D:$D,TeamData!F:F,""),
_xlfn.XLOOKUP(_xlfn.CONCAT(7,"-",$A17, "-", "H"), TeamData!$D:$D,TeamData!F:F,""),
_xlfn.XLOOKUP(_xlfn.CONCAT(8,"-",$A17, "-", "H"), TeamData!$D:$D,TeamData!F:F,""),
_xlfn.XLOOKUP(_xlfn.CONCAT(9,"-",$A17, "-", "H"), TeamData!$D:$D,TeamData!F:F,""),
_xlfn.XLOOKUP(_xlfn.CONCAT(10,"-",$A17, "-", "H"), TeamData!$D:$D,TeamData!F:F,""),
_xlfn.XLOOKUP(_xlfn.CONCAT(11,"-",$A17, "-", "H"), TeamData!$D:$D,TeamData!F:F,""),
_xlfn.XLOOKUP(_xlfn.CONCAT(12,"-",$A17, "-", "H"), TeamData!$D:$D,TeamData!F:F,""),
_xlfn.XLOOKUP(_xlfn.CONCAT(13,"-",$A17, "-", "H"), TeamData!$D:$D,TeamData!F:F,""),
_xlfn.XLOOKUP(_xlfn.CONCAT(14,"-",$A17, "-", "H"), TeamData!$D:$D,TeamData!F:F,""),
_xlfn.XLOOKUP(_xlfn.CONCAT(15,"-",$A17, "-", "H"), TeamData!$D:$D,TeamData!F:F,""),
_xlfn.XLOOKUP(_xlfn.CONCAT(16,"-",$A17, "-", "H"), TeamData!$D:$D,TeamData!F:F,""),
_xlfn.XLOOKUP(_xlfn.CONCAT(17,"-",$A17, "-", "H"), TeamData!$D:$D,TeamData!F:F,""),
_xlfn.XLOOKUP(_xlfn.CONCAT(18,"-",$A17, "-", "H"), TeamData!$D:$D,TeamData!F:F,"")))</f>
        <v>1.5</v>
      </c>
      <c r="E17" s="90" cm="1">
        <f t="array" ref="E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TeamData!$D:$D,TeamData!G:G,""),
_xlfn.XLOOKUP(_xlfn.CONCAT(1,"-",$A17, "-", "H"), TeamData!$D:$D,TeamData!G:G,""),
_xlfn.XLOOKUP(_xlfn.CONCAT(2,"-",$A17, "-", "H"), TeamData!$D:$D,TeamData!G:G,""),
_xlfn.XLOOKUP(_xlfn.CONCAT(3,"-",$A17, "-", "H"), TeamData!$D:$D,TeamData!G:G,""),
_xlfn.XLOOKUP(_xlfn.CONCAT(4,"-",$A17, "-", "H"), TeamData!$D:$D,TeamData!G:G,""),
_xlfn.XLOOKUP(_xlfn.CONCAT(5,"-",$A17, "-", "H"), TeamData!$D:$D,TeamData!G:G,""),
_xlfn.XLOOKUP(_xlfn.CONCAT(6,"-",$A17, "-", "H"), TeamData!$D:$D,TeamData!G:G,""),
_xlfn.XLOOKUP(_xlfn.CONCAT(7,"-",$A17, "-", "H"), TeamData!$D:$D,TeamData!G:G,""),
_xlfn.XLOOKUP(_xlfn.CONCAT(8,"-",$A17, "-", "H"), TeamData!$D:$D,TeamData!G:G,""),
_xlfn.XLOOKUP(_xlfn.CONCAT(9,"-",$A17, "-", "H"), TeamData!$D:$D,TeamData!G:G,""),
_xlfn.XLOOKUP(_xlfn.CONCAT(10,"-",$A17, "-", "H"), TeamData!$D:$D,TeamData!G:G,""),
_xlfn.XLOOKUP(_xlfn.CONCAT(11,"-",$A17, "-", "H"), TeamData!$D:$D,TeamData!G:G,""),
_xlfn.XLOOKUP(_xlfn.CONCAT(12,"-",$A17, "-", "H"), TeamData!$D:$D,TeamData!G:G,""),
_xlfn.XLOOKUP(_xlfn.CONCAT(13,"-",$A17, "-", "H"), TeamData!$D:$D,TeamData!G:G,""),
_xlfn.XLOOKUP(_xlfn.CONCAT(14,"-",$A17, "-", "H"), TeamData!$D:$D,TeamData!G:G,""),
_xlfn.XLOOKUP(_xlfn.CONCAT(15,"-",$A17, "-", "H"), TeamData!$D:$D,TeamData!G:G,""),
_xlfn.XLOOKUP(_xlfn.CONCAT(16,"-",$A17, "-", "H"), TeamData!$D:$D,TeamData!G:G,""),
_xlfn.XLOOKUP(_xlfn.CONCAT(17,"-",$A17, "-", "H"), TeamData!$D:$D,TeamData!G:G,""),
_xlfn.XLOOKUP(_xlfn.CONCAT(18,"-",$A17, "-", "H"), TeamData!$D:$D,TeamData!G:G,"")))</f>
        <v>1.2310000000000001</v>
      </c>
      <c r="F17" s="68">
        <f t="shared" si="6"/>
        <v>55.384615384615387</v>
      </c>
      <c r="G17" s="68">
        <f t="shared" si="7"/>
        <v>35.526315789473685</v>
      </c>
      <c r="H17" s="72">
        <f t="shared" si="8"/>
        <v>45.387136419500209</v>
      </c>
      <c r="I17" s="88" cm="1">
        <f t="array" ref="I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TeamData!$D:$D,TeamData!H:H,""),
_xlfn.XLOOKUP(_xlfn.CONCAT(1,"-",$A17, "-", "H"), TeamData!$D:$D,TeamData!H:H,""),
_xlfn.XLOOKUP(_xlfn.CONCAT(2,"-",$A17, "-", "H"), TeamData!$D:$D,TeamData!H:H,""),
_xlfn.XLOOKUP(_xlfn.CONCAT(3,"-",$A17, "-", "H"), TeamData!$D:$D,TeamData!H:H,""),
_xlfn.XLOOKUP(_xlfn.CONCAT(4,"-",$A17, "-", "H"), TeamData!$D:$D,TeamData!H:H,""),
_xlfn.XLOOKUP(_xlfn.CONCAT(5,"-",$A17, "-", "H"), TeamData!$D:$D,TeamData!H:H,""),
_xlfn.XLOOKUP(_xlfn.CONCAT(6,"-",$A17, "-", "H"), TeamData!$D:$D,TeamData!H:H,""),
_xlfn.XLOOKUP(_xlfn.CONCAT(7,"-",$A17, "-", "H"), TeamData!$D:$D,TeamData!H:H,""),
_xlfn.XLOOKUP(_xlfn.CONCAT(8,"-",$A17, "-", "H"), TeamData!$D:$D,TeamData!H:H,""),
_xlfn.XLOOKUP(_xlfn.CONCAT(9,"-",$A17, "-", "H"), TeamData!$D:$D,TeamData!H:H,""),
_xlfn.XLOOKUP(_xlfn.CONCAT(10,"-",$A17, "-", "H"), TeamData!$D:$D,TeamData!H:H,""),
_xlfn.XLOOKUP(_xlfn.CONCAT(11,"-",$A17, "-", "H"), TeamData!$D:$D,TeamData!H:H,""),
_xlfn.XLOOKUP(_xlfn.CONCAT(12,"-",$A17, "-", "H"), TeamData!$D:$D,TeamData!H:H,""),
_xlfn.XLOOKUP(_xlfn.CONCAT(13,"-",$A17, "-", "H"), TeamData!$D:$D,TeamData!H:H,""),
_xlfn.XLOOKUP(_xlfn.CONCAT(14,"-",$A17, "-", "H"), TeamData!$D:$D,TeamData!H:H,""),
_xlfn.XLOOKUP(_xlfn.CONCAT(15,"-",$A17, "-", "H"), TeamData!$D:$D,TeamData!H:H,""),
_xlfn.XLOOKUP(_xlfn.CONCAT(16,"-",$A17, "-", "H"), TeamData!$D:$D,TeamData!H:H,""),
_xlfn.XLOOKUP(_xlfn.CONCAT(17,"-",$A17, "-", "H"), TeamData!$D:$D,TeamData!H:H,""),
_xlfn.XLOOKUP(_xlfn.CONCAT(18,"-",$A17, "-", "H"), TeamData!$D:$D,TeamData!H:H,"")))</f>
        <v>2.2999999999999998</v>
      </c>
      <c r="J17" s="88" cm="1">
        <f t="array" ref="J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TeamData!$D:$D,TeamData!I:I,""),
_xlfn.XLOOKUP(_xlfn.CONCAT(1,"-",$A17, "-", "H"), TeamData!$D:$D,TeamData!I:I,""),
_xlfn.XLOOKUP(_xlfn.CONCAT(2,"-",$A17, "-", "H"), TeamData!$D:$D,TeamData!I:I,""),
_xlfn.XLOOKUP(_xlfn.CONCAT(3,"-",$A17, "-", "H"), TeamData!$D:$D,TeamData!I:I,""),
_xlfn.XLOOKUP(_xlfn.CONCAT(4,"-",$A17, "-", "H"), TeamData!$D:$D,TeamData!I:I,""),
_xlfn.XLOOKUP(_xlfn.CONCAT(5,"-",$A17, "-", "H"), TeamData!$D:$D,TeamData!I:I,""),
_xlfn.XLOOKUP(_xlfn.CONCAT(6,"-",$A17, "-", "H"), TeamData!$D:$D,TeamData!I:I,""),
_xlfn.XLOOKUP(_xlfn.CONCAT(7,"-",$A17, "-", "H"), TeamData!$D:$D,TeamData!I:I,""),
_xlfn.XLOOKUP(_xlfn.CONCAT(8,"-",$A17, "-", "H"), TeamData!$D:$D,TeamData!I:I,""),
_xlfn.XLOOKUP(_xlfn.CONCAT(9,"-",$A17, "-", "H"), TeamData!$D:$D,TeamData!I:I,""),
_xlfn.XLOOKUP(_xlfn.CONCAT(10,"-",$A17, "-", "H"), TeamData!$D:$D,TeamData!I:I,""),
_xlfn.XLOOKUP(_xlfn.CONCAT(11,"-",$A17, "-", "H"), TeamData!$D:$D,TeamData!I:I,""),
_xlfn.XLOOKUP(_xlfn.CONCAT(12,"-",$A17, "-", "H"), TeamData!$D:$D,TeamData!I:I,""),
_xlfn.XLOOKUP(_xlfn.CONCAT(13,"-",$A17, "-", "H"), TeamData!$D:$D,TeamData!I:I,""),
_xlfn.XLOOKUP(_xlfn.CONCAT(14,"-",$A17, "-", "H"), TeamData!$D:$D,TeamData!I:I,""),
_xlfn.XLOOKUP(_xlfn.CONCAT(15,"-",$A17, "-", "H"), TeamData!$D:$D,TeamData!I:I,""),
_xlfn.XLOOKUP(_xlfn.CONCAT(16,"-",$A17, "-", "H"), TeamData!$D:$D,TeamData!I:I,""),
_xlfn.XLOOKUP(_xlfn.CONCAT(17,"-",$A17, "-", "H"), TeamData!$D:$D,TeamData!I:I,""),
_xlfn.XLOOKUP(_xlfn.CONCAT(18,"-",$A17, "-", "H"), TeamData!$D:$D,TeamData!I:I,"")))</f>
        <v>1.6539999999999999</v>
      </c>
      <c r="K17" s="90" cm="1">
        <f t="array" ref="K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"H"), TeamData!$D:$D,TeamData!J:J,""),
_xlfn.XLOOKUP(_xlfn.CONCAT(1,"-",$A17, "-", "H"), TeamData!$D:$D,TeamData!J:J,""),
_xlfn.XLOOKUP(_xlfn.CONCAT(2,"-",$A17, "-", "H"), TeamData!$D:$D,TeamData!J:J,""),
_xlfn.XLOOKUP(_xlfn.CONCAT(3,"-",$A17, "-", "H"), TeamData!$D:$D,TeamData!J:J,""),
_xlfn.XLOOKUP(_xlfn.CONCAT(4,"-",$A17, "-", "H"), TeamData!$D:$D,TeamData!J:J,""),
_xlfn.XLOOKUP(_xlfn.CONCAT(5,"-",$A17, "-", "H"), TeamData!$D:$D,TeamData!J:J,""),
_xlfn.XLOOKUP(_xlfn.CONCAT(6,"-",$A17, "-", "H"), TeamData!$D:$D,TeamData!J:J,""),
_xlfn.XLOOKUP(_xlfn.CONCAT(7,"-",$A17, "-", "H"), TeamData!$D:$D,TeamData!J:J,""),
_xlfn.XLOOKUP(_xlfn.CONCAT(8,"-",$A17, "-", "H"), TeamData!$D:$D,TeamData!J:J,""),
_xlfn.XLOOKUP(_xlfn.CONCAT(9,"-",$A17, "-", "H"), TeamData!$D:$D,TeamData!J:J,""),
_xlfn.XLOOKUP(_xlfn.CONCAT(10,"-",$A17, "-", "H"), TeamData!$D:$D,TeamData!J:J,""),
_xlfn.XLOOKUP(_xlfn.CONCAT(11,"-",$A17, "-", "H"), TeamData!$D:$D,TeamData!J:J,""),
_xlfn.XLOOKUP(_xlfn.CONCAT(12,"-",$A17, "-", "H"), TeamData!$D:$D,TeamData!J:J,""),
_xlfn.XLOOKUP(_xlfn.CONCAT(13,"-",$A17, "-", "H"), TeamData!$D:$D,TeamData!J:J,""),
_xlfn.XLOOKUP(_xlfn.CONCAT(14,"-",$A17, "-", "H"), TeamData!$D:$D,TeamData!J:J,""),
_xlfn.XLOOKUP(_xlfn.CONCAT(15,"-",$A17, "-", "H"), TeamData!$D:$D,TeamData!J:J,""),
_xlfn.XLOOKUP(_xlfn.CONCAT(16,"-",$A17, "-", "H"), TeamData!$D:$D,TeamData!J:J,""),
_xlfn.XLOOKUP(_xlfn.CONCAT(17,"-",$A17, "-", "H"), TeamData!$D:$D,TeamData!J:J,""),
_xlfn.XLOOKUP(_xlfn.CONCAT(18,"-",$A17, "-", "H"), TeamData!$D:$D,TeamData!J:J,"")))</f>
        <v>0.23199999999999998</v>
      </c>
      <c r="L17" s="68">
        <f t="shared" si="9"/>
        <v>82.8</v>
      </c>
      <c r="M17" s="68">
        <f t="shared" si="10"/>
        <v>81.43326039387307</v>
      </c>
      <c r="N17" s="72">
        <f t="shared" si="18"/>
        <v>59.386973180076637</v>
      </c>
      <c r="O17" s="94" cm="1">
        <f t="array" ref="O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TeamData!$K:$K,TeamData!L:L,""),
_xlfn.XLOOKUP(_xlfn.CONCAT(1,"-",$A17, "-", "A"), TeamData!$K:$K,TeamData!L:L,""),
_xlfn.XLOOKUP(_xlfn.CONCAT(2,"-",$A17, "-", "A"), TeamData!$K:$K,TeamData!L:L,""),
_xlfn.XLOOKUP(_xlfn.CONCAT(3,"-",$A17, "-", "A"), TeamData!$K:$K,TeamData!L:L,""),
_xlfn.XLOOKUP(_xlfn.CONCAT(4,"-",$A17, "-", "A"), TeamData!$K:$K,TeamData!L:L,""),
_xlfn.XLOOKUP(_xlfn.CONCAT(5,"-",$A17, "-", "A"), TeamData!$K:$K,TeamData!L:L,""),
_xlfn.XLOOKUP(_xlfn.CONCAT(6,"-",$A17, "-", "A"), TeamData!$K:$K,TeamData!L:L,""),
_xlfn.XLOOKUP(_xlfn.CONCAT(7,"-",$A17, "-", "A"), TeamData!$K:$K,TeamData!L:L,""),
_xlfn.XLOOKUP(_xlfn.CONCAT(8,"-",$A17, "-", "A"), TeamData!$K:$K,TeamData!L:L,""),
_xlfn.XLOOKUP(_xlfn.CONCAT(9,"-",$A17, "-", "A"), TeamData!$K:$K,TeamData!L:L,""),
_xlfn.XLOOKUP(_xlfn.CONCAT(10,"-",$A17, "-", "A"), TeamData!$K:$K,TeamData!L:L,""),
_xlfn.XLOOKUP(_xlfn.CONCAT(11,"-",$A17, "-", "A"), TeamData!$K:$K,TeamData!L:L,""),
_xlfn.XLOOKUP(_xlfn.CONCAT(12,"-",$A17, "-", "A"), TeamData!$K:$K,TeamData!L:L,""),
_xlfn.XLOOKUP(_xlfn.CONCAT(13,"-",$A17, "-", "A"), TeamData!$K:$K,TeamData!L:L,""),
_xlfn.XLOOKUP(_xlfn.CONCAT(14,"-",$A17, "-", "A"), TeamData!$K:$K,TeamData!L:L,""),
_xlfn.XLOOKUP(_xlfn.CONCAT(15,"-",$A17, "-", "A"), TeamData!$K:$K,TeamData!L:L,""),
_xlfn.XLOOKUP(_xlfn.CONCAT(16,"-",$A17, "-", "A"), TeamData!$K:$K,TeamData!L:L,""),
_xlfn.XLOOKUP(_xlfn.CONCAT(17,"-",$A17, "-", "A"), TeamData!$K:$K,TeamData!L:L,""),
_xlfn.XLOOKUP(_xlfn.CONCAT(18,"-",$A17, "-", "A"), TeamData!$K:$K,TeamData!L:L,"")))</f>
        <v>5.5555555555555554</v>
      </c>
      <c r="P17" s="94" cm="1">
        <f t="array" ref="P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TeamData!$K:$K,TeamData!M:M,""),
_xlfn.XLOOKUP(_xlfn.CONCAT(1,"-",$A17, "-", "A"), TeamData!$K:$K,TeamData!M:M,""),
_xlfn.XLOOKUP(_xlfn.CONCAT(2,"-",$A17, "-", "A"), TeamData!$K:$K,TeamData!M:M,""),
_xlfn.XLOOKUP(_xlfn.CONCAT(3,"-",$A17, "-", "A"), TeamData!$K:$K,TeamData!M:M,""),
_xlfn.XLOOKUP(_xlfn.CONCAT(4,"-",$A17, "-", "A"), TeamData!$K:$K,TeamData!M:M,""),
_xlfn.XLOOKUP(_xlfn.CONCAT(5,"-",$A17, "-", "A"), TeamData!$K:$K,TeamData!M:M,""),
_xlfn.XLOOKUP(_xlfn.CONCAT(6,"-",$A17, "-", "A"), TeamData!$K:$K,TeamData!M:M,""),
_xlfn.XLOOKUP(_xlfn.CONCAT(7,"-",$A17, "-", "A"), TeamData!$K:$K,TeamData!M:M,""),
_xlfn.XLOOKUP(_xlfn.CONCAT(8,"-",$A17, "-", "A"), TeamData!$K:$K,TeamData!M:M,""),
_xlfn.XLOOKUP(_xlfn.CONCAT(9,"-",$A17, "-", "A"), TeamData!$K:$K,TeamData!M:M,""),
_xlfn.XLOOKUP(_xlfn.CONCAT(10,"-",$A17, "-", "A"), TeamData!$K:$K,TeamData!M:M,""),
_xlfn.XLOOKUP(_xlfn.CONCAT(11,"-",$A17, "-", "A"), TeamData!$K:$K,TeamData!M:M,""),
_xlfn.XLOOKUP(_xlfn.CONCAT(12,"-",$A17, "-", "A"), TeamData!$K:$K,TeamData!M:M,""),
_xlfn.XLOOKUP(_xlfn.CONCAT(13,"-",$A17, "-", "A"), TeamData!$K:$K,TeamData!M:M,""),
_xlfn.XLOOKUP(_xlfn.CONCAT(14,"-",$A17, "-", "A"), TeamData!$K:$K,TeamData!M:M,""),
_xlfn.XLOOKUP(_xlfn.CONCAT(15,"-",$A17, "-", "A"), TeamData!$K:$K,TeamData!M:M,""),
_xlfn.XLOOKUP(_xlfn.CONCAT(16,"-",$A17, "-", "A"), TeamData!$K:$K,TeamData!M:M,""),
_xlfn.XLOOKUP(_xlfn.CONCAT(17,"-",$A17, "-", "A"), TeamData!$K:$K,TeamData!M:M,""),
_xlfn.XLOOKUP(_xlfn.CONCAT(18,"-",$A17, "-", "A"), TeamData!$K:$K,TeamData!M:M,"")))</f>
        <v>1.6666666666666667</v>
      </c>
      <c r="Q17" s="96" cm="1">
        <f t="array" ref="Q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TeamData!$K:$K,TeamData!N:N,""),
_xlfn.XLOOKUP(_xlfn.CONCAT(1,"-",$A17, "-", "A"), TeamData!$K:$K,TeamData!N:N,""),
_xlfn.XLOOKUP(_xlfn.CONCAT(2,"-",$A17, "-", "A"), TeamData!$K:$K,TeamData!N:N,""),
_xlfn.XLOOKUP(_xlfn.CONCAT(3,"-",$A17, "-", "A"), TeamData!$K:$K,TeamData!N:N,""),
_xlfn.XLOOKUP(_xlfn.CONCAT(4,"-",$A17, "-", "A"), TeamData!$K:$K,TeamData!N:N,""),
_xlfn.XLOOKUP(_xlfn.CONCAT(5,"-",$A17, "-", "A"), TeamData!$K:$K,TeamData!N:N,""),
_xlfn.XLOOKUP(_xlfn.CONCAT(6,"-",$A17, "-", "A"), TeamData!$K:$K,TeamData!N:N,""),
_xlfn.XLOOKUP(_xlfn.CONCAT(7,"-",$A17, "-", "A"), TeamData!$K:$K,TeamData!N:N,""),
_xlfn.XLOOKUP(_xlfn.CONCAT(8,"-",$A17, "-", "A"), TeamData!$K:$K,TeamData!N:N,""),
_xlfn.XLOOKUP(_xlfn.CONCAT(9,"-",$A17, "-", "A"), TeamData!$K:$K,TeamData!N:N,""),
_xlfn.XLOOKUP(_xlfn.CONCAT(10,"-",$A17, "-", "A"), TeamData!$K:$K,TeamData!N:N,""),
_xlfn.XLOOKUP(_xlfn.CONCAT(11,"-",$A17, "-", "A"), TeamData!$K:$K,TeamData!N:N,""),
_xlfn.XLOOKUP(_xlfn.CONCAT(12,"-",$A17, "-", "A"), TeamData!$K:$K,TeamData!N:N,""),
_xlfn.XLOOKUP(_xlfn.CONCAT(13,"-",$A17, "-", "A"), TeamData!$K:$K,TeamData!N:N,""),
_xlfn.XLOOKUP(_xlfn.CONCAT(14,"-",$A17, "-", "A"), TeamData!$K:$K,TeamData!N:N,""),
_xlfn.XLOOKUP(_xlfn.CONCAT(15,"-",$A17, "-", "A"), TeamData!$K:$K,TeamData!N:N,""),
_xlfn.XLOOKUP(_xlfn.CONCAT(16,"-",$A17, "-", "A"), TeamData!$K:$K,TeamData!N:N,""),
_xlfn.XLOOKUP(_xlfn.CONCAT(17,"-",$A17, "-", "A"), TeamData!$K:$K,TeamData!N:N,""),
_xlfn.XLOOKUP(_xlfn.CONCAT(18,"-",$A17, "-", "A"), TeamData!$K:$K,TeamData!N:N,"")))</f>
        <v>1.1533333333333333</v>
      </c>
      <c r="R17" s="70">
        <f t="shared" si="11"/>
        <v>42.735042735042732</v>
      </c>
      <c r="S17" s="70">
        <f t="shared" si="12"/>
        <v>39.473684210526322</v>
      </c>
      <c r="T17" s="73">
        <f t="shared" si="1"/>
        <v>42.523555919705039</v>
      </c>
      <c r="U17" s="94" cm="1">
        <f t="array" ref="U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TeamData!$K:$K,TeamData!O:O,""),
_xlfn.XLOOKUP(_xlfn.CONCAT(1,"-",$A17, "-", "A"), TeamData!$K:$K,TeamData!O:O,""),
_xlfn.XLOOKUP(_xlfn.CONCAT(2,"-",$A17, "-", "A"), TeamData!$K:$K,TeamData!O:O,""),
_xlfn.XLOOKUP(_xlfn.CONCAT(3,"-",$A17, "-", "A"), TeamData!$K:$K,TeamData!O:O,""),
_xlfn.XLOOKUP(_xlfn.CONCAT(4,"-",$A17, "-", "A"), TeamData!$K:$K,TeamData!O:O,""),
_xlfn.XLOOKUP(_xlfn.CONCAT(5,"-",$A17, "-", "A"), TeamData!$K:$K,TeamData!O:O,""),
_xlfn.XLOOKUP(_xlfn.CONCAT(6,"-",$A17, "-", "A"), TeamData!$K:$K,TeamData!O:O,""),
_xlfn.XLOOKUP(_xlfn.CONCAT(7,"-",$A17, "-", "A"), TeamData!$K:$K,TeamData!O:O,""),
_xlfn.XLOOKUP(_xlfn.CONCAT(8,"-",$A17, "-", "A"), TeamData!$K:$K,TeamData!O:O,""),
_xlfn.XLOOKUP(_xlfn.CONCAT(9,"-",$A17, "-", "A"), TeamData!$K:$K,TeamData!O:O,""),
_xlfn.XLOOKUP(_xlfn.CONCAT(10,"-",$A17, "-", "A"), TeamData!$K:$K,TeamData!O:O,""),
_xlfn.XLOOKUP(_xlfn.CONCAT(11,"-",$A17, "-", "A"), TeamData!$K:$K,TeamData!O:O,""),
_xlfn.XLOOKUP(_xlfn.CONCAT(12,"-",$A17, "-", "A"), TeamData!$K:$K,TeamData!O:O,""),
_xlfn.XLOOKUP(_xlfn.CONCAT(13,"-",$A17, "-", "A"), TeamData!$K:$K,TeamData!O:O,""),
_xlfn.XLOOKUP(_xlfn.CONCAT(14,"-",$A17, "-", "A"), TeamData!$K:$K,TeamData!O:O,""),
_xlfn.XLOOKUP(_xlfn.CONCAT(15,"-",$A17, "-", "A"), TeamData!$K:$K,TeamData!O:O,""),
_xlfn.XLOOKUP(_xlfn.CONCAT(16,"-",$A17, "-", "A"), TeamData!$K:$K,TeamData!O:O,""),
_xlfn.XLOOKUP(_xlfn.CONCAT(17,"-",$A17, "-", "A"), TeamData!$K:$K,TeamData!O:O,""),
_xlfn.XLOOKUP(_xlfn.CONCAT(18,"-",$A17, "-", "A"), TeamData!$K:$K,TeamData!O:O,"")))</f>
        <v>2.6666666666666665</v>
      </c>
      <c r="V17" s="94" cm="1">
        <f t="array" ref="V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TeamData!$K:$K,TeamData!P:P,""),
_xlfn.XLOOKUP(_xlfn.CONCAT(1,"-",$A17, "-", "A"), TeamData!$K:$K,TeamData!P:P,""),
_xlfn.XLOOKUP(_xlfn.CONCAT(2,"-",$A17, "-", "A"), TeamData!$K:$K,TeamData!P:P,""),
_xlfn.XLOOKUP(_xlfn.CONCAT(3,"-",$A17, "-", "A"), TeamData!$K:$K,TeamData!P:P,""),
_xlfn.XLOOKUP(_xlfn.CONCAT(4,"-",$A17, "-", "A"), TeamData!$K:$K,TeamData!P:P,""),
_xlfn.XLOOKUP(_xlfn.CONCAT(5,"-",$A17, "-", "A"), TeamData!$K:$K,TeamData!P:P,""),
_xlfn.XLOOKUP(_xlfn.CONCAT(6,"-",$A17, "-", "A"), TeamData!$K:$K,TeamData!P:P,""),
_xlfn.XLOOKUP(_xlfn.CONCAT(7,"-",$A17, "-", "A"), TeamData!$K:$K,TeamData!P:P,""),
_xlfn.XLOOKUP(_xlfn.CONCAT(8,"-",$A17, "-", "A"), TeamData!$K:$K,TeamData!P:P,""),
_xlfn.XLOOKUP(_xlfn.CONCAT(9,"-",$A17, "-", "A"), TeamData!$K:$K,TeamData!P:P,""),
_xlfn.XLOOKUP(_xlfn.CONCAT(10,"-",$A17, "-", "A"), TeamData!$K:$K,TeamData!P:P,""),
_xlfn.XLOOKUP(_xlfn.CONCAT(11,"-",$A17, "-", "A"), TeamData!$K:$K,TeamData!P:P,""),
_xlfn.XLOOKUP(_xlfn.CONCAT(12,"-",$A17, "-", "A"), TeamData!$K:$K,TeamData!P:P,""),
_xlfn.XLOOKUP(_xlfn.CONCAT(13,"-",$A17, "-", "A"), TeamData!$K:$K,TeamData!P:P,""),
_xlfn.XLOOKUP(_xlfn.CONCAT(14,"-",$A17, "-", "A"), TeamData!$K:$K,TeamData!P:P,""),
_xlfn.XLOOKUP(_xlfn.CONCAT(15,"-",$A17, "-", "A"), TeamData!$K:$K,TeamData!P:P,""),
_xlfn.XLOOKUP(_xlfn.CONCAT(16,"-",$A17, "-", "A"), TeamData!$K:$K,TeamData!P:P,""),
_xlfn.XLOOKUP(_xlfn.CONCAT(17,"-",$A17, "-", "A"), TeamData!$K:$K,TeamData!P:P,""),
_xlfn.XLOOKUP(_xlfn.CONCAT(18,"-",$A17, "-", "A"), TeamData!$K:$K,TeamData!P:P,"")))</f>
        <v>1.9033333333333333</v>
      </c>
      <c r="W17" s="96" cm="1">
        <f t="array" ref="W17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_xlfn.XLOOKUP(_xlfn.CONCAT(0,"-",$A17, "-", "A"), TeamData!$K:$K,TeamData!Q:Q,""),
_xlfn.XLOOKUP(_xlfn.CONCAT(1,"-",$A17, "-", "A"), TeamData!$K:$K,TeamData!Q:Q,""),
_xlfn.XLOOKUP(_xlfn.CONCAT(2,"-",$A17, "-", "A"), TeamData!$K:$K,TeamData!Q:Q,""),
_xlfn.XLOOKUP(_xlfn.CONCAT(3,"-",$A17, "-", "A"), TeamData!$K:$K,TeamData!Q:Q,""),
_xlfn.XLOOKUP(_xlfn.CONCAT(4,"-",$A17, "-", "A"), TeamData!$K:$K,TeamData!Q:Q,""),
_xlfn.XLOOKUP(_xlfn.CONCAT(5,"-",$A17, "-", "A"), TeamData!$K:$K,TeamData!Q:Q,""),
_xlfn.XLOOKUP(_xlfn.CONCAT(6,"-",$A17, "-", "A"), TeamData!$K:$K,TeamData!Q:Q,""),
_xlfn.XLOOKUP(_xlfn.CONCAT(7,"-",$A17, "-", "A"), TeamData!$K:$K,TeamData!Q:Q,""),
_xlfn.XLOOKUP(_xlfn.CONCAT(8,"-",$A17, "-", "A"), TeamData!$K:$K,TeamData!Q:Q,""),
_xlfn.XLOOKUP(_xlfn.CONCAT(9,"-",$A17, "-", "A"), TeamData!$K:$K,TeamData!Q:Q,""),
_xlfn.XLOOKUP(_xlfn.CONCAT(10,"-",$A17, "-", "A"), TeamData!$K:$K,TeamData!Q:Q,""),
_xlfn.XLOOKUP(_xlfn.CONCAT(11,"-",$A17, "-", "A"), TeamData!$K:$K,TeamData!Q:Q,""),
_xlfn.XLOOKUP(_xlfn.CONCAT(12,"-",$A17, "-", "A"), TeamData!$K:$K,TeamData!Q:Q,""),
_xlfn.XLOOKUP(_xlfn.CONCAT(13,"-",$A17, "-", "A"), TeamData!$K:$K,TeamData!Q:Q,""),
_xlfn.XLOOKUP(_xlfn.CONCAT(14,"-",$A17, "-", "A"), TeamData!$K:$K,TeamData!Q:Q,""),
_xlfn.XLOOKUP(_xlfn.CONCAT(15,"-",$A17, "-", "A"), TeamData!$K:$K,TeamData!Q:Q,""),
_xlfn.XLOOKUP(_xlfn.CONCAT(16,"-",$A17, "-", "A"), TeamData!$K:$K,TeamData!Q:Q,""),
_xlfn.XLOOKUP(_xlfn.CONCAT(17,"-",$A17, "-", "A"), TeamData!$K:$K,TeamData!Q:Q,""),
_xlfn.XLOOKUP(_xlfn.CONCAT(18,"-",$A17, "-", "A"), TeamData!$K:$K,TeamData!Q:Q,"")))</f>
        <v>0.18888888888888888</v>
      </c>
      <c r="X17" s="70">
        <f t="shared" si="13"/>
        <v>95.999999999999986</v>
      </c>
      <c r="Y17" s="70">
        <f t="shared" si="14"/>
        <v>93.70897155361051</v>
      </c>
      <c r="Z17" s="73">
        <f t="shared" si="15"/>
        <v>72.941176470588246</v>
      </c>
      <c r="AA17" s="68">
        <f t="shared" si="2"/>
        <v>45.387136419500209</v>
      </c>
      <c r="AB17" s="72">
        <f t="shared" si="3"/>
        <v>59.386973180076637</v>
      </c>
      <c r="AC17" s="70">
        <f t="shared" si="4"/>
        <v>42.523555919705039</v>
      </c>
      <c r="AD17" s="73">
        <f t="shared" si="16"/>
        <v>72.941176470588246</v>
      </c>
      <c r="AN17" s="23">
        <v>14</v>
      </c>
      <c r="AO17" s="24" t="str" cm="1">
        <f t="array" ref="AO17">IF(AND($AM$5=1, $AO16&lt;&gt;"Weighting"), "", IFERROR(_xlfn.IFS($AM$5-1=AN17,POWER($AM$3,1),
$AM$5-1=AN18,POWER($AM$3, 0),
$AM$5-1=AN19, POWER($AM$3, -1),
$AM$5-1=AN20, POWER($AM$3, -2),
$AM$5-1=AN21, POWER($AM$3, -3),
$AM$5-1=AN22, POWER($AM$3, -4),
$AM$5-1=AN23, POWER($AM$3,-5),
$AM$5-1=AN24, POWER($AM$3, -6),
$AM$5-1=AN25, POWER($AM$3, -7),
$AM$5-1=AN26, POWER($AM$3, -8),
$AM$5-1=AN27, POWER($AM$3, -9),
$AM$5-1=AN28, POWER($AM$3, -10),
$AM$5-1=AN29, POWER($AM$3, -11),
$AM$5-1=AN30, POWER($AM$3, -12),
$AM$5-1=AN31, POWER($AM$3, -13),
$AM$5-1=AN32, POWER($AM$3, -14),
$AM$5-1=AN33, POWER($AM$3, -15),
$AM$5-1=AN34, POWER($AM$3, -16),
$AM$5-1=AN35, POWER($AM$3, -17),
$AM$5-1=AN36, POWER($AM$3, -18),
$AM$5-1=AN37, POWER($AM$3, -19),
$AM$5-1=AN38, POWER($AM$3, -20),
$AM$5-1=AN39, POWER($AM$3, -21),
$AM$5-1=AN40, POWER($AM$3, -22),
$AM$5-1=AN41, POWER($AM$3, -23),
$AM$5-1=AN42, POWER($AM$3, -24),
$AM$5-1=AN43, POWER($AM$3, -25),
$AM$5-1=AN44, POWER($AM$3, -26),
$AM$5-1=AN45, POWER($AM$3, -27),
$AM$5-1=AN46, POWER($AM$3, -28),
$AM$5-1=AN47, POWER($AM$3, -29),
$AM$5-1=AN48, POWER($AM$3, -30),
$AM$5-1=AN49, POWER($AM$3, -31),
$AM$5-1=AN50, POWER($AM$3, -32),
$AM$5-1=AN51, POWER($AM$3, -33),
$AM$5-1=AN52, POWER($AM$3, -34),
$AM$5-1=AN53, POWER($AM$3, -35),
$AM$5-1=AN54, POWER($AM$3, -36)),""))</f>
        <v/>
      </c>
      <c r="AP17" s="25" t="str">
        <f t="shared" si="5"/>
        <v>0</v>
      </c>
      <c r="AQ17" s="26">
        <f>IF(AP17="","",SUM($AP$3:AP17)/SUM($AP$3:$AP$21))</f>
        <v>1</v>
      </c>
    </row>
    <row r="18" spans="1:43">
      <c r="A18" s="55">
        <v>15</v>
      </c>
      <c r="B18" s="31" t="s">
        <v>106</v>
      </c>
      <c r="C18" s="88" cm="1">
        <f t="array" ref="C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TeamData!$D:$D,TeamData!E:E,""),
_xlfn.XLOOKUP(_xlfn.CONCAT(1,"-",$A18, "-", "H"), TeamData!$D:$D,TeamData!E:E,""),
_xlfn.XLOOKUP(_xlfn.CONCAT(2,"-",$A18, "-", "H"), TeamData!$D:$D,TeamData!E:E,""),
_xlfn.XLOOKUP(_xlfn.CONCAT(3,"-",$A18, "-", "H"), TeamData!$D:$D,TeamData!E:E,""),
_xlfn.XLOOKUP(_xlfn.CONCAT(4,"-",$A18, "-", "H"), TeamData!$D:$D,TeamData!E:E,""),
_xlfn.XLOOKUP(_xlfn.CONCAT(5,"-",$A18, "-", "H"), TeamData!$D:$D,TeamData!E:E,""),
_xlfn.XLOOKUP(_xlfn.CONCAT(6,"-",$A18, "-", "H"), TeamData!$D:$D,TeamData!E:E,""),
_xlfn.XLOOKUP(_xlfn.CONCAT(7,"-",$A18, "-", "H"), TeamData!$D:$D,TeamData!E:E,""),
_xlfn.XLOOKUP(_xlfn.CONCAT(8,"-",$A18, "-", "H"), TeamData!$D:$D,TeamData!E:E,""),
_xlfn.XLOOKUP(_xlfn.CONCAT(9,"-",$A18, "-", "H"), TeamData!$D:$D,TeamData!E:E,""),
_xlfn.XLOOKUP(_xlfn.CONCAT(10,"-",$A18, "-", "H"), TeamData!$D:$D,TeamData!E:E,""),
_xlfn.XLOOKUP(_xlfn.CONCAT(11,"-",$A18, "-", "H"), TeamData!$D:$D,TeamData!E:E,""),
_xlfn.XLOOKUP(_xlfn.CONCAT(12,"-",$A18, "-", "H"), TeamData!$D:$D,TeamData!E:E,""),
_xlfn.XLOOKUP(_xlfn.CONCAT(13,"-",$A18, "-", "H"), TeamData!$D:$D,TeamData!E:E,""),
_xlfn.XLOOKUP(_xlfn.CONCAT(14,"-",$A18, "-", "H"), TeamData!$D:$D,TeamData!E:E,""),
_xlfn.XLOOKUP(_xlfn.CONCAT(15,"-",$A18, "-", "H"), TeamData!$D:$D,TeamData!E:E,""),
_xlfn.XLOOKUP(_xlfn.CONCAT(16,"-",$A18, "-", "H"), TeamData!$D:$D,TeamData!E:E,""),
_xlfn.XLOOKUP(_xlfn.CONCAT(17,"-",$A18, "-", "H"), TeamData!$D:$D,TeamData!E:E,""),
_xlfn.XLOOKUP(_xlfn.CONCAT(18,"-",$A18, "-", "H"), TeamData!$D:$D,TeamData!E:E,"")))</f>
        <v>8.1111111111111107</v>
      </c>
      <c r="D18" s="88" cm="1">
        <f t="array" ref="D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TeamData!$D:$D,TeamData!F:F,""),
_xlfn.XLOOKUP(_xlfn.CONCAT(1,"-",$A18, "-", "H"), TeamData!$D:$D,TeamData!F:F,""),
_xlfn.XLOOKUP(_xlfn.CONCAT(2,"-",$A18, "-", "H"), TeamData!$D:$D,TeamData!F:F,""),
_xlfn.XLOOKUP(_xlfn.CONCAT(3,"-",$A18, "-", "H"), TeamData!$D:$D,TeamData!F:F,""),
_xlfn.XLOOKUP(_xlfn.CONCAT(4,"-",$A18, "-", "H"), TeamData!$D:$D,TeamData!F:F,""),
_xlfn.XLOOKUP(_xlfn.CONCAT(5,"-",$A18, "-", "H"), TeamData!$D:$D,TeamData!F:F,""),
_xlfn.XLOOKUP(_xlfn.CONCAT(6,"-",$A18, "-", "H"), TeamData!$D:$D,TeamData!F:F,""),
_xlfn.XLOOKUP(_xlfn.CONCAT(7,"-",$A18, "-", "H"), TeamData!$D:$D,TeamData!F:F,""),
_xlfn.XLOOKUP(_xlfn.CONCAT(8,"-",$A18, "-", "H"), TeamData!$D:$D,TeamData!F:F,""),
_xlfn.XLOOKUP(_xlfn.CONCAT(9,"-",$A18, "-", "H"), TeamData!$D:$D,TeamData!F:F,""),
_xlfn.XLOOKUP(_xlfn.CONCAT(10,"-",$A18, "-", "H"), TeamData!$D:$D,TeamData!F:F,""),
_xlfn.XLOOKUP(_xlfn.CONCAT(11,"-",$A18, "-", "H"), TeamData!$D:$D,TeamData!F:F,""),
_xlfn.XLOOKUP(_xlfn.CONCAT(12,"-",$A18, "-", "H"), TeamData!$D:$D,TeamData!F:F,""),
_xlfn.XLOOKUP(_xlfn.CONCAT(13,"-",$A18, "-", "H"), TeamData!$D:$D,TeamData!F:F,""),
_xlfn.XLOOKUP(_xlfn.CONCAT(14,"-",$A18, "-", "H"), TeamData!$D:$D,TeamData!F:F,""),
_xlfn.XLOOKUP(_xlfn.CONCAT(15,"-",$A18, "-", "H"), TeamData!$D:$D,TeamData!F:F,""),
_xlfn.XLOOKUP(_xlfn.CONCAT(16,"-",$A18, "-", "H"), TeamData!$D:$D,TeamData!F:F,""),
_xlfn.XLOOKUP(_xlfn.CONCAT(17,"-",$A18, "-", "H"), TeamData!$D:$D,TeamData!F:F,""),
_xlfn.XLOOKUP(_xlfn.CONCAT(18,"-",$A18, "-", "H"), TeamData!$D:$D,TeamData!F:F,"")))</f>
        <v>1.7777777777777777</v>
      </c>
      <c r="E18" s="90" cm="1">
        <f t="array" ref="E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TeamData!$D:$D,TeamData!G:G,""),
_xlfn.XLOOKUP(_xlfn.CONCAT(1,"-",$A18, "-", "H"), TeamData!$D:$D,TeamData!G:G,""),
_xlfn.XLOOKUP(_xlfn.CONCAT(2,"-",$A18, "-", "H"), TeamData!$D:$D,TeamData!G:G,""),
_xlfn.XLOOKUP(_xlfn.CONCAT(3,"-",$A18, "-", "H"), TeamData!$D:$D,TeamData!G:G,""),
_xlfn.XLOOKUP(_xlfn.CONCAT(4,"-",$A18, "-", "H"), TeamData!$D:$D,TeamData!G:G,""),
_xlfn.XLOOKUP(_xlfn.CONCAT(5,"-",$A18, "-", "H"), TeamData!$D:$D,TeamData!G:G,""),
_xlfn.XLOOKUP(_xlfn.CONCAT(6,"-",$A18, "-", "H"), TeamData!$D:$D,TeamData!G:G,""),
_xlfn.XLOOKUP(_xlfn.CONCAT(7,"-",$A18, "-", "H"), TeamData!$D:$D,TeamData!G:G,""),
_xlfn.XLOOKUP(_xlfn.CONCAT(8,"-",$A18, "-", "H"), TeamData!$D:$D,TeamData!G:G,""),
_xlfn.XLOOKUP(_xlfn.CONCAT(9,"-",$A18, "-", "H"), TeamData!$D:$D,TeamData!G:G,""),
_xlfn.XLOOKUP(_xlfn.CONCAT(10,"-",$A18, "-", "H"), TeamData!$D:$D,TeamData!G:G,""),
_xlfn.XLOOKUP(_xlfn.CONCAT(11,"-",$A18, "-", "H"), TeamData!$D:$D,TeamData!G:G,""),
_xlfn.XLOOKUP(_xlfn.CONCAT(12,"-",$A18, "-", "H"), TeamData!$D:$D,TeamData!G:G,""),
_xlfn.XLOOKUP(_xlfn.CONCAT(13,"-",$A18, "-", "H"), TeamData!$D:$D,TeamData!G:G,""),
_xlfn.XLOOKUP(_xlfn.CONCAT(14,"-",$A18, "-", "H"), TeamData!$D:$D,TeamData!G:G,""),
_xlfn.XLOOKUP(_xlfn.CONCAT(15,"-",$A18, "-", "H"), TeamData!$D:$D,TeamData!G:G,""),
_xlfn.XLOOKUP(_xlfn.CONCAT(16,"-",$A18, "-", "H"), TeamData!$D:$D,TeamData!G:G,""),
_xlfn.XLOOKUP(_xlfn.CONCAT(17,"-",$A18, "-", "H"), TeamData!$D:$D,TeamData!G:G,""),
_xlfn.XLOOKUP(_xlfn.CONCAT(18,"-",$A18, "-", "H"), TeamData!$D:$D,TeamData!G:G,"")))</f>
        <v>1.25</v>
      </c>
      <c r="F18" s="68">
        <f t="shared" si="6"/>
        <v>62.393162393162392</v>
      </c>
      <c r="G18" s="68">
        <f t="shared" si="7"/>
        <v>42.105263157894733</v>
      </c>
      <c r="H18" s="72">
        <f t="shared" si="8"/>
        <v>46.087668988119624</v>
      </c>
      <c r="I18" s="88" cm="1">
        <f t="array" ref="I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TeamData!$D:$D,TeamData!H:H,""),
_xlfn.XLOOKUP(_xlfn.CONCAT(1,"-",$A18, "-", "H"), TeamData!$D:$D,TeamData!H:H,""),
_xlfn.XLOOKUP(_xlfn.CONCAT(2,"-",$A18, "-", "H"), TeamData!$D:$D,TeamData!H:H,""),
_xlfn.XLOOKUP(_xlfn.CONCAT(3,"-",$A18, "-", "H"), TeamData!$D:$D,TeamData!H:H,""),
_xlfn.XLOOKUP(_xlfn.CONCAT(4,"-",$A18, "-", "H"), TeamData!$D:$D,TeamData!H:H,""),
_xlfn.XLOOKUP(_xlfn.CONCAT(5,"-",$A18, "-", "H"), TeamData!$D:$D,TeamData!H:H,""),
_xlfn.XLOOKUP(_xlfn.CONCAT(6,"-",$A18, "-", "H"), TeamData!$D:$D,TeamData!H:H,""),
_xlfn.XLOOKUP(_xlfn.CONCAT(7,"-",$A18, "-", "H"), TeamData!$D:$D,TeamData!H:H,""),
_xlfn.XLOOKUP(_xlfn.CONCAT(8,"-",$A18, "-", "H"), TeamData!$D:$D,TeamData!H:H,""),
_xlfn.XLOOKUP(_xlfn.CONCAT(9,"-",$A18, "-", "H"), TeamData!$D:$D,TeamData!H:H,""),
_xlfn.XLOOKUP(_xlfn.CONCAT(10,"-",$A18, "-", "H"), TeamData!$D:$D,TeamData!H:H,""),
_xlfn.XLOOKUP(_xlfn.CONCAT(11,"-",$A18, "-", "H"), TeamData!$D:$D,TeamData!H:H,""),
_xlfn.XLOOKUP(_xlfn.CONCAT(12,"-",$A18, "-", "H"), TeamData!$D:$D,TeamData!H:H,""),
_xlfn.XLOOKUP(_xlfn.CONCAT(13,"-",$A18, "-", "H"), TeamData!$D:$D,TeamData!H:H,""),
_xlfn.XLOOKUP(_xlfn.CONCAT(14,"-",$A18, "-", "H"), TeamData!$D:$D,TeamData!H:H,""),
_xlfn.XLOOKUP(_xlfn.CONCAT(15,"-",$A18, "-", "H"), TeamData!$D:$D,TeamData!H:H,""),
_xlfn.XLOOKUP(_xlfn.CONCAT(16,"-",$A18, "-", "H"), TeamData!$D:$D,TeamData!H:H,""),
_xlfn.XLOOKUP(_xlfn.CONCAT(17,"-",$A18, "-", "H"), TeamData!$D:$D,TeamData!H:H,""),
_xlfn.XLOOKUP(_xlfn.CONCAT(18,"-",$A18, "-", "H"), TeamData!$D:$D,TeamData!H:H,"")))</f>
        <v>1.5555555555555556</v>
      </c>
      <c r="J18" s="88" cm="1">
        <f t="array" ref="J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TeamData!$D:$D,TeamData!I:I,""),
_xlfn.XLOOKUP(_xlfn.CONCAT(1,"-",$A18, "-", "H"), TeamData!$D:$D,TeamData!I:I,""),
_xlfn.XLOOKUP(_xlfn.CONCAT(2,"-",$A18, "-", "H"), TeamData!$D:$D,TeamData!I:I,""),
_xlfn.XLOOKUP(_xlfn.CONCAT(3,"-",$A18, "-", "H"), TeamData!$D:$D,TeamData!I:I,""),
_xlfn.XLOOKUP(_xlfn.CONCAT(4,"-",$A18, "-", "H"), TeamData!$D:$D,TeamData!I:I,""),
_xlfn.XLOOKUP(_xlfn.CONCAT(5,"-",$A18, "-", "H"), TeamData!$D:$D,TeamData!I:I,""),
_xlfn.XLOOKUP(_xlfn.CONCAT(6,"-",$A18, "-", "H"), TeamData!$D:$D,TeamData!I:I,""),
_xlfn.XLOOKUP(_xlfn.CONCAT(7,"-",$A18, "-", "H"), TeamData!$D:$D,TeamData!I:I,""),
_xlfn.XLOOKUP(_xlfn.CONCAT(8,"-",$A18, "-", "H"), TeamData!$D:$D,TeamData!I:I,""),
_xlfn.XLOOKUP(_xlfn.CONCAT(9,"-",$A18, "-", "H"), TeamData!$D:$D,TeamData!I:I,""),
_xlfn.XLOOKUP(_xlfn.CONCAT(10,"-",$A18, "-", "H"), TeamData!$D:$D,TeamData!I:I,""),
_xlfn.XLOOKUP(_xlfn.CONCAT(11,"-",$A18, "-", "H"), TeamData!$D:$D,TeamData!I:I,""),
_xlfn.XLOOKUP(_xlfn.CONCAT(12,"-",$A18, "-", "H"), TeamData!$D:$D,TeamData!I:I,""),
_xlfn.XLOOKUP(_xlfn.CONCAT(13,"-",$A18, "-", "H"), TeamData!$D:$D,TeamData!I:I,""),
_xlfn.XLOOKUP(_xlfn.CONCAT(14,"-",$A18, "-", "H"), TeamData!$D:$D,TeamData!I:I,""),
_xlfn.XLOOKUP(_xlfn.CONCAT(15,"-",$A18, "-", "H"), TeamData!$D:$D,TeamData!I:I,""),
_xlfn.XLOOKUP(_xlfn.CONCAT(16,"-",$A18, "-", "H"), TeamData!$D:$D,TeamData!I:I,""),
_xlfn.XLOOKUP(_xlfn.CONCAT(17,"-",$A18, "-", "H"), TeamData!$D:$D,TeamData!I:I,""),
_xlfn.XLOOKUP(_xlfn.CONCAT(18,"-",$A18, "-", "H"), TeamData!$D:$D,TeamData!I:I,"")))</f>
        <v>1.0722222222222222</v>
      </c>
      <c r="K18" s="90" cm="1">
        <f t="array" ref="K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"H"), TeamData!$D:$D,TeamData!J:J,""),
_xlfn.XLOOKUP(_xlfn.CONCAT(1,"-",$A18, "-", "H"), TeamData!$D:$D,TeamData!J:J,""),
_xlfn.XLOOKUP(_xlfn.CONCAT(2,"-",$A18, "-", "H"), TeamData!$D:$D,TeamData!J:J,""),
_xlfn.XLOOKUP(_xlfn.CONCAT(3,"-",$A18, "-", "H"), TeamData!$D:$D,TeamData!J:J,""),
_xlfn.XLOOKUP(_xlfn.CONCAT(4,"-",$A18, "-", "H"), TeamData!$D:$D,TeamData!J:J,""),
_xlfn.XLOOKUP(_xlfn.CONCAT(5,"-",$A18, "-", "H"), TeamData!$D:$D,TeamData!J:J,""),
_xlfn.XLOOKUP(_xlfn.CONCAT(6,"-",$A18, "-", "H"), TeamData!$D:$D,TeamData!J:J,""),
_xlfn.XLOOKUP(_xlfn.CONCAT(7,"-",$A18, "-", "H"), TeamData!$D:$D,TeamData!J:J,""),
_xlfn.XLOOKUP(_xlfn.CONCAT(8,"-",$A18, "-", "H"), TeamData!$D:$D,TeamData!J:J,""),
_xlfn.XLOOKUP(_xlfn.CONCAT(9,"-",$A18, "-", "H"), TeamData!$D:$D,TeamData!J:J,""),
_xlfn.XLOOKUP(_xlfn.CONCAT(10,"-",$A18, "-", "H"), TeamData!$D:$D,TeamData!J:J,""),
_xlfn.XLOOKUP(_xlfn.CONCAT(11,"-",$A18, "-", "H"), TeamData!$D:$D,TeamData!J:J,""),
_xlfn.XLOOKUP(_xlfn.CONCAT(12,"-",$A18, "-", "H"), TeamData!$D:$D,TeamData!J:J,""),
_xlfn.XLOOKUP(_xlfn.CONCAT(13,"-",$A18, "-", "H"), TeamData!$D:$D,TeamData!J:J,""),
_xlfn.XLOOKUP(_xlfn.CONCAT(14,"-",$A18, "-", "H"), TeamData!$D:$D,TeamData!J:J,""),
_xlfn.XLOOKUP(_xlfn.CONCAT(15,"-",$A18, "-", "H"), TeamData!$D:$D,TeamData!J:J,""),
_xlfn.XLOOKUP(_xlfn.CONCAT(16,"-",$A18, "-", "H"), TeamData!$D:$D,TeamData!J:J,""),
_xlfn.XLOOKUP(_xlfn.CONCAT(17,"-",$A18, "-", "H"), TeamData!$D:$D,TeamData!J:J,""),
_xlfn.XLOOKUP(_xlfn.CONCAT(18,"-",$A18, "-", "H"), TeamData!$D:$D,TeamData!J:J,"")))</f>
        <v>0.38333333333333336</v>
      </c>
      <c r="L18" s="68">
        <f t="shared" si="9"/>
        <v>56.000000000000007</v>
      </c>
      <c r="M18" s="68">
        <f t="shared" si="10"/>
        <v>52.789934354485773</v>
      </c>
      <c r="N18" s="72">
        <f t="shared" si="18"/>
        <v>35.942028985507243</v>
      </c>
      <c r="O18" s="94" cm="1">
        <f t="array" ref="O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TeamData!$K:$K,TeamData!L:L,""),
_xlfn.XLOOKUP(_xlfn.CONCAT(1,"-",$A18, "-", "A"), TeamData!$K:$K,TeamData!L:L,""),
_xlfn.XLOOKUP(_xlfn.CONCAT(2,"-",$A18, "-", "A"), TeamData!$K:$K,TeamData!L:L,""),
_xlfn.XLOOKUP(_xlfn.CONCAT(3,"-",$A18, "-", "A"), TeamData!$K:$K,TeamData!L:L,""),
_xlfn.XLOOKUP(_xlfn.CONCAT(4,"-",$A18, "-", "A"), TeamData!$K:$K,TeamData!L:L,""),
_xlfn.XLOOKUP(_xlfn.CONCAT(5,"-",$A18, "-", "A"), TeamData!$K:$K,TeamData!L:L,""),
_xlfn.XLOOKUP(_xlfn.CONCAT(6,"-",$A18, "-", "A"), TeamData!$K:$K,TeamData!L:L,""),
_xlfn.XLOOKUP(_xlfn.CONCAT(7,"-",$A18, "-", "A"), TeamData!$K:$K,TeamData!L:L,""),
_xlfn.XLOOKUP(_xlfn.CONCAT(8,"-",$A18, "-", "A"), TeamData!$K:$K,TeamData!L:L,""),
_xlfn.XLOOKUP(_xlfn.CONCAT(9,"-",$A18, "-", "A"), TeamData!$K:$K,TeamData!L:L,""),
_xlfn.XLOOKUP(_xlfn.CONCAT(10,"-",$A18, "-", "A"), TeamData!$K:$K,TeamData!L:L,""),
_xlfn.XLOOKUP(_xlfn.CONCAT(11,"-",$A18, "-", "A"), TeamData!$K:$K,TeamData!L:L,""),
_xlfn.XLOOKUP(_xlfn.CONCAT(12,"-",$A18, "-", "A"), TeamData!$K:$K,TeamData!L:L,""),
_xlfn.XLOOKUP(_xlfn.CONCAT(13,"-",$A18, "-", "A"), TeamData!$K:$K,TeamData!L:L,""),
_xlfn.XLOOKUP(_xlfn.CONCAT(14,"-",$A18, "-", "A"), TeamData!$K:$K,TeamData!L:L,""),
_xlfn.XLOOKUP(_xlfn.CONCAT(15,"-",$A18, "-", "A"), TeamData!$K:$K,TeamData!L:L,""),
_xlfn.XLOOKUP(_xlfn.CONCAT(16,"-",$A18, "-", "A"), TeamData!$K:$K,TeamData!L:L,""),
_xlfn.XLOOKUP(_xlfn.CONCAT(17,"-",$A18, "-", "A"), TeamData!$K:$K,TeamData!L:L,""),
_xlfn.XLOOKUP(_xlfn.CONCAT(18,"-",$A18, "-", "A"), TeamData!$K:$K,TeamData!L:L,"")))</f>
        <v>5.0999999999999996</v>
      </c>
      <c r="P18" s="94" cm="1">
        <f t="array" ref="P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TeamData!$K:$K,TeamData!M:M,""),
_xlfn.XLOOKUP(_xlfn.CONCAT(1,"-",$A18, "-", "A"), TeamData!$K:$K,TeamData!M:M,""),
_xlfn.XLOOKUP(_xlfn.CONCAT(2,"-",$A18, "-", "A"), TeamData!$K:$K,TeamData!M:M,""),
_xlfn.XLOOKUP(_xlfn.CONCAT(3,"-",$A18, "-", "A"), TeamData!$K:$K,TeamData!M:M,""),
_xlfn.XLOOKUP(_xlfn.CONCAT(4,"-",$A18, "-", "A"), TeamData!$K:$K,TeamData!M:M,""),
_xlfn.XLOOKUP(_xlfn.CONCAT(5,"-",$A18, "-", "A"), TeamData!$K:$K,TeamData!M:M,""),
_xlfn.XLOOKUP(_xlfn.CONCAT(6,"-",$A18, "-", "A"), TeamData!$K:$K,TeamData!M:M,""),
_xlfn.XLOOKUP(_xlfn.CONCAT(7,"-",$A18, "-", "A"), TeamData!$K:$K,TeamData!M:M,""),
_xlfn.XLOOKUP(_xlfn.CONCAT(8,"-",$A18, "-", "A"), TeamData!$K:$K,TeamData!M:M,""),
_xlfn.XLOOKUP(_xlfn.CONCAT(9,"-",$A18, "-", "A"), TeamData!$K:$K,TeamData!M:M,""),
_xlfn.XLOOKUP(_xlfn.CONCAT(10,"-",$A18, "-", "A"), TeamData!$K:$K,TeamData!M:M,""),
_xlfn.XLOOKUP(_xlfn.CONCAT(11,"-",$A18, "-", "A"), TeamData!$K:$K,TeamData!M:M,""),
_xlfn.XLOOKUP(_xlfn.CONCAT(12,"-",$A18, "-", "A"), TeamData!$K:$K,TeamData!M:M,""),
_xlfn.XLOOKUP(_xlfn.CONCAT(13,"-",$A18, "-", "A"), TeamData!$K:$K,TeamData!M:M,""),
_xlfn.XLOOKUP(_xlfn.CONCAT(14,"-",$A18, "-", "A"), TeamData!$K:$K,TeamData!M:M,""),
_xlfn.XLOOKUP(_xlfn.CONCAT(15,"-",$A18, "-", "A"), TeamData!$K:$K,TeamData!M:M,""),
_xlfn.XLOOKUP(_xlfn.CONCAT(16,"-",$A18, "-", "A"), TeamData!$K:$K,TeamData!M:M,""),
_xlfn.XLOOKUP(_xlfn.CONCAT(17,"-",$A18, "-", "A"), TeamData!$K:$K,TeamData!M:M,""),
_xlfn.XLOOKUP(_xlfn.CONCAT(18,"-",$A18, "-", "A"), TeamData!$K:$K,TeamData!M:M,"")))</f>
        <v>1.5</v>
      </c>
      <c r="Q18" s="96" cm="1">
        <f t="array" ref="Q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TeamData!$K:$K,TeamData!N:N,""),
_xlfn.XLOOKUP(_xlfn.CONCAT(1,"-",$A18, "-", "A"), TeamData!$K:$K,TeamData!N:N,""),
_xlfn.XLOOKUP(_xlfn.CONCAT(2,"-",$A18, "-", "A"), TeamData!$K:$K,TeamData!N:N,""),
_xlfn.XLOOKUP(_xlfn.CONCAT(3,"-",$A18, "-", "A"), TeamData!$K:$K,TeamData!N:N,""),
_xlfn.XLOOKUP(_xlfn.CONCAT(4,"-",$A18, "-", "A"), TeamData!$K:$K,TeamData!N:N,""),
_xlfn.XLOOKUP(_xlfn.CONCAT(5,"-",$A18, "-", "A"), TeamData!$K:$K,TeamData!N:N,""),
_xlfn.XLOOKUP(_xlfn.CONCAT(6,"-",$A18, "-", "A"), TeamData!$K:$K,TeamData!N:N,""),
_xlfn.XLOOKUP(_xlfn.CONCAT(7,"-",$A18, "-", "A"), TeamData!$K:$K,TeamData!N:N,""),
_xlfn.XLOOKUP(_xlfn.CONCAT(8,"-",$A18, "-", "A"), TeamData!$K:$K,TeamData!N:N,""),
_xlfn.XLOOKUP(_xlfn.CONCAT(9,"-",$A18, "-", "A"), TeamData!$K:$K,TeamData!N:N,""),
_xlfn.XLOOKUP(_xlfn.CONCAT(10,"-",$A18, "-", "A"), TeamData!$K:$K,TeamData!N:N,""),
_xlfn.XLOOKUP(_xlfn.CONCAT(11,"-",$A18, "-", "A"), TeamData!$K:$K,TeamData!N:N,""),
_xlfn.XLOOKUP(_xlfn.CONCAT(12,"-",$A18, "-", "A"), TeamData!$K:$K,TeamData!N:N,""),
_xlfn.XLOOKUP(_xlfn.CONCAT(13,"-",$A18, "-", "A"), TeamData!$K:$K,TeamData!N:N,""),
_xlfn.XLOOKUP(_xlfn.CONCAT(14,"-",$A18, "-", "A"), TeamData!$K:$K,TeamData!N:N,""),
_xlfn.XLOOKUP(_xlfn.CONCAT(15,"-",$A18, "-", "A"), TeamData!$K:$K,TeamData!N:N,""),
_xlfn.XLOOKUP(_xlfn.CONCAT(16,"-",$A18, "-", "A"), TeamData!$K:$K,TeamData!N:N,""),
_xlfn.XLOOKUP(_xlfn.CONCAT(17,"-",$A18, "-", "A"), TeamData!$K:$K,TeamData!N:N,""),
_xlfn.XLOOKUP(_xlfn.CONCAT(18,"-",$A18, "-", "A"), TeamData!$K:$K,TeamData!N:N,"")))</f>
        <v>0.86</v>
      </c>
      <c r="R18" s="70">
        <f t="shared" si="11"/>
        <v>39.230769230769226</v>
      </c>
      <c r="S18" s="70">
        <f t="shared" si="12"/>
        <v>35.526315789473685</v>
      </c>
      <c r="T18" s="73">
        <f t="shared" si="1"/>
        <v>31.708316263826301</v>
      </c>
      <c r="U18" s="94" cm="1">
        <f t="array" ref="U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TeamData!$K:$K,TeamData!O:O,""),
_xlfn.XLOOKUP(_xlfn.CONCAT(1,"-",$A18, "-", "A"), TeamData!$K:$K,TeamData!O:O,""),
_xlfn.XLOOKUP(_xlfn.CONCAT(2,"-",$A18, "-", "A"), TeamData!$K:$K,TeamData!O:O,""),
_xlfn.XLOOKUP(_xlfn.CONCAT(3,"-",$A18, "-", "A"), TeamData!$K:$K,TeamData!O:O,""),
_xlfn.XLOOKUP(_xlfn.CONCAT(4,"-",$A18, "-", "A"), TeamData!$K:$K,TeamData!O:O,""),
_xlfn.XLOOKUP(_xlfn.CONCAT(5,"-",$A18, "-", "A"), TeamData!$K:$K,TeamData!O:O,""),
_xlfn.XLOOKUP(_xlfn.CONCAT(6,"-",$A18, "-", "A"), TeamData!$K:$K,TeamData!O:O,""),
_xlfn.XLOOKUP(_xlfn.CONCAT(7,"-",$A18, "-", "A"), TeamData!$K:$K,TeamData!O:O,""),
_xlfn.XLOOKUP(_xlfn.CONCAT(8,"-",$A18, "-", "A"), TeamData!$K:$K,TeamData!O:O,""),
_xlfn.XLOOKUP(_xlfn.CONCAT(9,"-",$A18, "-", "A"), TeamData!$K:$K,TeamData!O:O,""),
_xlfn.XLOOKUP(_xlfn.CONCAT(10,"-",$A18, "-", "A"), TeamData!$K:$K,TeamData!O:O,""),
_xlfn.XLOOKUP(_xlfn.CONCAT(11,"-",$A18, "-", "A"), TeamData!$K:$K,TeamData!O:O,""),
_xlfn.XLOOKUP(_xlfn.CONCAT(12,"-",$A18, "-", "A"), TeamData!$K:$K,TeamData!O:O,""),
_xlfn.XLOOKUP(_xlfn.CONCAT(13,"-",$A18, "-", "A"), TeamData!$K:$K,TeamData!O:O,""),
_xlfn.XLOOKUP(_xlfn.CONCAT(14,"-",$A18, "-", "A"), TeamData!$K:$K,TeamData!O:O,""),
_xlfn.XLOOKUP(_xlfn.CONCAT(15,"-",$A18, "-", "A"), TeamData!$K:$K,TeamData!O:O,""),
_xlfn.XLOOKUP(_xlfn.CONCAT(16,"-",$A18, "-", "A"), TeamData!$K:$K,TeamData!O:O,""),
_xlfn.XLOOKUP(_xlfn.CONCAT(17,"-",$A18, "-", "A"), TeamData!$K:$K,TeamData!O:O,""),
_xlfn.XLOOKUP(_xlfn.CONCAT(18,"-",$A18, "-", "A"), TeamData!$K:$K,TeamData!O:O,"")))</f>
        <v>2.7</v>
      </c>
      <c r="V18" s="94" cm="1">
        <f t="array" ref="V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TeamData!$K:$K,TeamData!P:P,""),
_xlfn.XLOOKUP(_xlfn.CONCAT(1,"-",$A18, "-", "A"), TeamData!$K:$K,TeamData!P:P,""),
_xlfn.XLOOKUP(_xlfn.CONCAT(2,"-",$A18, "-", "A"), TeamData!$K:$K,TeamData!P:P,""),
_xlfn.XLOOKUP(_xlfn.CONCAT(3,"-",$A18, "-", "A"), TeamData!$K:$K,TeamData!P:P,""),
_xlfn.XLOOKUP(_xlfn.CONCAT(4,"-",$A18, "-", "A"), TeamData!$K:$K,TeamData!P:P,""),
_xlfn.XLOOKUP(_xlfn.CONCAT(5,"-",$A18, "-", "A"), TeamData!$K:$K,TeamData!P:P,""),
_xlfn.XLOOKUP(_xlfn.CONCAT(6,"-",$A18, "-", "A"), TeamData!$K:$K,TeamData!P:P,""),
_xlfn.XLOOKUP(_xlfn.CONCAT(7,"-",$A18, "-", "A"), TeamData!$K:$K,TeamData!P:P,""),
_xlfn.XLOOKUP(_xlfn.CONCAT(8,"-",$A18, "-", "A"), TeamData!$K:$K,TeamData!P:P,""),
_xlfn.XLOOKUP(_xlfn.CONCAT(9,"-",$A18, "-", "A"), TeamData!$K:$K,TeamData!P:P,""),
_xlfn.XLOOKUP(_xlfn.CONCAT(10,"-",$A18, "-", "A"), TeamData!$K:$K,TeamData!P:P,""),
_xlfn.XLOOKUP(_xlfn.CONCAT(11,"-",$A18, "-", "A"), TeamData!$K:$K,TeamData!P:P,""),
_xlfn.XLOOKUP(_xlfn.CONCAT(12,"-",$A18, "-", "A"), TeamData!$K:$K,TeamData!P:P,""),
_xlfn.XLOOKUP(_xlfn.CONCAT(13,"-",$A18, "-", "A"), TeamData!$K:$K,TeamData!P:P,""),
_xlfn.XLOOKUP(_xlfn.CONCAT(14,"-",$A18, "-", "A"), TeamData!$K:$K,TeamData!P:P,""),
_xlfn.XLOOKUP(_xlfn.CONCAT(15,"-",$A18, "-", "A"), TeamData!$K:$K,TeamData!P:P,""),
_xlfn.XLOOKUP(_xlfn.CONCAT(16,"-",$A18, "-", "A"), TeamData!$K:$K,TeamData!P:P,""),
_xlfn.XLOOKUP(_xlfn.CONCAT(17,"-",$A18, "-", "A"), TeamData!$K:$K,TeamData!P:P,""),
_xlfn.XLOOKUP(_xlfn.CONCAT(18,"-",$A18, "-", "A"), TeamData!$K:$K,TeamData!P:P,"")))</f>
        <v>1.798</v>
      </c>
      <c r="W18" s="96" cm="1">
        <f t="array" ref="W18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_xlfn.XLOOKUP(_xlfn.CONCAT(0,"-",$A18, "-", "A"), TeamData!$K:$K,TeamData!Q:Q,""),
_xlfn.XLOOKUP(_xlfn.CONCAT(1,"-",$A18, "-", "A"), TeamData!$K:$K,TeamData!Q:Q,""),
_xlfn.XLOOKUP(_xlfn.CONCAT(2,"-",$A18, "-", "A"), TeamData!$K:$K,TeamData!Q:Q,""),
_xlfn.XLOOKUP(_xlfn.CONCAT(3,"-",$A18, "-", "A"), TeamData!$K:$K,TeamData!Q:Q,""),
_xlfn.XLOOKUP(_xlfn.CONCAT(4,"-",$A18, "-", "A"), TeamData!$K:$K,TeamData!Q:Q,""),
_xlfn.XLOOKUP(_xlfn.CONCAT(5,"-",$A18, "-", "A"), TeamData!$K:$K,TeamData!Q:Q,""),
_xlfn.XLOOKUP(_xlfn.CONCAT(6,"-",$A18, "-", "A"), TeamData!$K:$K,TeamData!Q:Q,""),
_xlfn.XLOOKUP(_xlfn.CONCAT(7,"-",$A18, "-", "A"), TeamData!$K:$K,TeamData!Q:Q,""),
_xlfn.XLOOKUP(_xlfn.CONCAT(8,"-",$A18, "-", "A"), TeamData!$K:$K,TeamData!Q:Q,""),
_xlfn.XLOOKUP(_xlfn.CONCAT(9,"-",$A18, "-", "A"), TeamData!$K:$K,TeamData!Q:Q,""),
_xlfn.XLOOKUP(_xlfn.CONCAT(10,"-",$A18, "-", "A"), TeamData!$K:$K,TeamData!Q:Q,""),
_xlfn.XLOOKUP(_xlfn.CONCAT(11,"-",$A18, "-", "A"), TeamData!$K:$K,TeamData!Q:Q,""),
_xlfn.XLOOKUP(_xlfn.CONCAT(12,"-",$A18, "-", "A"), TeamData!$K:$K,TeamData!Q:Q,""),
_xlfn.XLOOKUP(_xlfn.CONCAT(13,"-",$A18, "-", "A"), TeamData!$K:$K,TeamData!Q:Q,""),
_xlfn.XLOOKUP(_xlfn.CONCAT(14,"-",$A18, "-", "A"), TeamData!$K:$K,TeamData!Q:Q,""),
_xlfn.XLOOKUP(_xlfn.CONCAT(15,"-",$A18, "-", "A"), TeamData!$K:$K,TeamData!Q:Q,""),
_xlfn.XLOOKUP(_xlfn.CONCAT(16,"-",$A18, "-", "A"), TeamData!$K:$K,TeamData!Q:Q,""),
_xlfn.XLOOKUP(_xlfn.CONCAT(17,"-",$A18, "-", "A"), TeamData!$K:$K,TeamData!Q:Q,""),
_xlfn.XLOOKUP(_xlfn.CONCAT(18,"-",$A18, "-", "A"), TeamData!$K:$K,TeamData!Q:Q,"")))</f>
        <v>0.16799999999999998</v>
      </c>
      <c r="X18" s="70">
        <f t="shared" si="13"/>
        <v>97.2</v>
      </c>
      <c r="Y18" s="70">
        <f t="shared" si="14"/>
        <v>88.522975929978131</v>
      </c>
      <c r="Z18" s="73">
        <f t="shared" si="15"/>
        <v>82.010582010582027</v>
      </c>
      <c r="AA18" s="68">
        <f t="shared" si="2"/>
        <v>46.087668988119624</v>
      </c>
      <c r="AB18" s="72">
        <f t="shared" si="3"/>
        <v>35.942028985507243</v>
      </c>
      <c r="AC18" s="70">
        <f t="shared" si="4"/>
        <v>31.708316263826301</v>
      </c>
      <c r="AD18" s="73">
        <f t="shared" si="16"/>
        <v>82.010582010582027</v>
      </c>
      <c r="AN18" s="23">
        <v>15</v>
      </c>
      <c r="AO18" s="24" t="str" cm="1">
        <f t="array" ref="AO18">IF(AND($AM$5=1, $AO17&lt;&gt;"Weighting"), "", IFERROR(_xlfn.IFS($AM$5-1=AN18,POWER($AM$3,1),
$AM$5-1=AN19,POWER($AM$3, 0),
$AM$5-1=AN20, POWER($AM$3, -1),
$AM$5-1=AN21, POWER($AM$3, -2),
$AM$5-1=AN22, POWER($AM$3, -3),
$AM$5-1=AN23, POWER($AM$3, -4),
$AM$5-1=AN24, POWER($AM$3,-5),
$AM$5-1=AN25, POWER($AM$3, -6),
$AM$5-1=AN26, POWER($AM$3, -7),
$AM$5-1=AN27, POWER($AM$3, -8),
$AM$5-1=AN28, POWER($AM$3, -9),
$AM$5-1=AN29, POWER($AM$3, -10),
$AM$5-1=AN30, POWER($AM$3, -11),
$AM$5-1=AN31, POWER($AM$3, -12),
$AM$5-1=AN32, POWER($AM$3, -13),
$AM$5-1=AN33, POWER($AM$3, -14),
$AM$5-1=AN34, POWER($AM$3, -15),
$AM$5-1=AN35, POWER($AM$3, -16),
$AM$5-1=AN36, POWER($AM$3, -17),
$AM$5-1=AN37, POWER($AM$3, -18),
$AM$5-1=AN38, POWER($AM$3, -19),
$AM$5-1=AN39, POWER($AM$3, -20),
$AM$5-1=AN40, POWER($AM$3, -21),
$AM$5-1=AN41, POWER($AM$3, -22),
$AM$5-1=AN42, POWER($AM$3, -23),
$AM$5-1=AN43, POWER($AM$3, -24),
$AM$5-1=AN44, POWER($AM$3, -25),
$AM$5-1=AN45, POWER($AM$3, -26),
$AM$5-1=AN46, POWER($AM$3, -27),
$AM$5-1=AN47, POWER($AM$3, -28),
$AM$5-1=AN48, POWER($AM$3, -29),
$AM$5-1=AN49, POWER($AM$3, -30),
$AM$5-1=AN50, POWER($AM$3, -31),
$AM$5-1=AN51, POWER($AM$3, -32),
$AM$5-1=AN52, POWER($AM$3, -33),
$AM$5-1=AN53, POWER($AM$3, -34),
$AM$5-1=AN54, POWER($AM$3, -35),
$AM$5-1=AN55, POWER($AM$3, -36)),""))</f>
        <v/>
      </c>
      <c r="AP18" s="25" t="str">
        <f t="shared" si="5"/>
        <v>0</v>
      </c>
      <c r="AQ18" s="26">
        <f>IF(AP18="","",SUM($AP$3:AP18)/SUM($AP$3:$AP$21))</f>
        <v>1</v>
      </c>
    </row>
    <row r="19" spans="1:43">
      <c r="A19" s="55">
        <v>16</v>
      </c>
      <c r="B19" s="31" t="s">
        <v>77</v>
      </c>
      <c r="C19" s="88" cm="1">
        <f t="array" ref="C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TeamData!$D:$D,TeamData!E:E,""),
_xlfn.XLOOKUP(_xlfn.CONCAT(1,"-",$A19, "-", "H"), TeamData!$D:$D,TeamData!E:E,""),
_xlfn.XLOOKUP(_xlfn.CONCAT(2,"-",$A19, "-", "H"), TeamData!$D:$D,TeamData!E:E,""),
_xlfn.XLOOKUP(_xlfn.CONCAT(3,"-",$A19, "-", "H"), TeamData!$D:$D,TeamData!E:E,""),
_xlfn.XLOOKUP(_xlfn.CONCAT(4,"-",$A19, "-", "H"), TeamData!$D:$D,TeamData!E:E,""),
_xlfn.XLOOKUP(_xlfn.CONCAT(5,"-",$A19, "-", "H"), TeamData!$D:$D,TeamData!E:E,""),
_xlfn.XLOOKUP(_xlfn.CONCAT(6,"-",$A19, "-", "H"), TeamData!$D:$D,TeamData!E:E,""),
_xlfn.XLOOKUP(_xlfn.CONCAT(7,"-",$A19, "-", "H"), TeamData!$D:$D,TeamData!E:E,""),
_xlfn.XLOOKUP(_xlfn.CONCAT(8,"-",$A19, "-", "H"), TeamData!$D:$D,TeamData!E:E,""),
_xlfn.XLOOKUP(_xlfn.CONCAT(9,"-",$A19, "-", "H"), TeamData!$D:$D,TeamData!E:E,""),
_xlfn.XLOOKUP(_xlfn.CONCAT(10,"-",$A19, "-", "H"), TeamData!$D:$D,TeamData!E:E,""),
_xlfn.XLOOKUP(_xlfn.CONCAT(11,"-",$A19, "-", "H"), TeamData!$D:$D,TeamData!E:E,""),
_xlfn.XLOOKUP(_xlfn.CONCAT(12,"-",$A19, "-", "H"), TeamData!$D:$D,TeamData!E:E,""),
_xlfn.XLOOKUP(_xlfn.CONCAT(13,"-",$A19, "-", "H"), TeamData!$D:$D,TeamData!E:E,""),
_xlfn.XLOOKUP(_xlfn.CONCAT(14,"-",$A19, "-", "H"), TeamData!$D:$D,TeamData!E:E,""),
_xlfn.XLOOKUP(_xlfn.CONCAT(15,"-",$A19, "-", "H"), TeamData!$D:$D,TeamData!E:E,""),
_xlfn.XLOOKUP(_xlfn.CONCAT(16,"-",$A19, "-", "H"), TeamData!$D:$D,TeamData!E:E,""),
_xlfn.XLOOKUP(_xlfn.CONCAT(17,"-",$A19, "-", "H"), TeamData!$D:$D,TeamData!E:E,""),
_xlfn.XLOOKUP(_xlfn.CONCAT(18,"-",$A19, "-", "H"), TeamData!$D:$D,TeamData!E:E,"")))</f>
        <v>8.1999999999999993</v>
      </c>
      <c r="D19" s="88" cm="1">
        <f t="array" ref="D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TeamData!$D:$D,TeamData!F:F,""),
_xlfn.XLOOKUP(_xlfn.CONCAT(1,"-",$A19, "-", "H"), TeamData!$D:$D,TeamData!F:F,""),
_xlfn.XLOOKUP(_xlfn.CONCAT(2,"-",$A19, "-", "H"), TeamData!$D:$D,TeamData!F:F,""),
_xlfn.XLOOKUP(_xlfn.CONCAT(3,"-",$A19, "-", "H"), TeamData!$D:$D,TeamData!F:F,""),
_xlfn.XLOOKUP(_xlfn.CONCAT(4,"-",$A19, "-", "H"), TeamData!$D:$D,TeamData!F:F,""),
_xlfn.XLOOKUP(_xlfn.CONCAT(5,"-",$A19, "-", "H"), TeamData!$D:$D,TeamData!F:F,""),
_xlfn.XLOOKUP(_xlfn.CONCAT(6,"-",$A19, "-", "H"), TeamData!$D:$D,TeamData!F:F,""),
_xlfn.XLOOKUP(_xlfn.CONCAT(7,"-",$A19, "-", "H"), TeamData!$D:$D,TeamData!F:F,""),
_xlfn.XLOOKUP(_xlfn.CONCAT(8,"-",$A19, "-", "H"), TeamData!$D:$D,TeamData!F:F,""),
_xlfn.XLOOKUP(_xlfn.CONCAT(9,"-",$A19, "-", "H"), TeamData!$D:$D,TeamData!F:F,""),
_xlfn.XLOOKUP(_xlfn.CONCAT(10,"-",$A19, "-", "H"), TeamData!$D:$D,TeamData!F:F,""),
_xlfn.XLOOKUP(_xlfn.CONCAT(11,"-",$A19, "-", "H"), TeamData!$D:$D,TeamData!F:F,""),
_xlfn.XLOOKUP(_xlfn.CONCAT(12,"-",$A19, "-", "H"), TeamData!$D:$D,TeamData!F:F,""),
_xlfn.XLOOKUP(_xlfn.CONCAT(13,"-",$A19, "-", "H"), TeamData!$D:$D,TeamData!F:F,""),
_xlfn.XLOOKUP(_xlfn.CONCAT(14,"-",$A19, "-", "H"), TeamData!$D:$D,TeamData!F:F,""),
_xlfn.XLOOKUP(_xlfn.CONCAT(15,"-",$A19, "-", "H"), TeamData!$D:$D,TeamData!F:F,""),
_xlfn.XLOOKUP(_xlfn.CONCAT(16,"-",$A19, "-", "H"), TeamData!$D:$D,TeamData!F:F,""),
_xlfn.XLOOKUP(_xlfn.CONCAT(17,"-",$A19, "-", "H"), TeamData!$D:$D,TeamData!F:F,""),
_xlfn.XLOOKUP(_xlfn.CONCAT(18,"-",$A19, "-", "H"), TeamData!$D:$D,TeamData!F:F,"")))</f>
        <v>1.7</v>
      </c>
      <c r="E19" s="90" cm="1">
        <f t="array" ref="E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TeamData!$D:$D,TeamData!G:G,""),
_xlfn.XLOOKUP(_xlfn.CONCAT(1,"-",$A19, "-", "H"), TeamData!$D:$D,TeamData!G:G,""),
_xlfn.XLOOKUP(_xlfn.CONCAT(2,"-",$A19, "-", "H"), TeamData!$D:$D,TeamData!G:G,""),
_xlfn.XLOOKUP(_xlfn.CONCAT(3,"-",$A19, "-", "H"), TeamData!$D:$D,TeamData!G:G,""),
_xlfn.XLOOKUP(_xlfn.CONCAT(4,"-",$A19, "-", "H"), TeamData!$D:$D,TeamData!G:G,""),
_xlfn.XLOOKUP(_xlfn.CONCAT(5,"-",$A19, "-", "H"), TeamData!$D:$D,TeamData!G:G,""),
_xlfn.XLOOKUP(_xlfn.CONCAT(6,"-",$A19, "-", "H"), TeamData!$D:$D,TeamData!G:G,""),
_xlfn.XLOOKUP(_xlfn.CONCAT(7,"-",$A19, "-", "H"), TeamData!$D:$D,TeamData!G:G,""),
_xlfn.XLOOKUP(_xlfn.CONCAT(8,"-",$A19, "-", "H"), TeamData!$D:$D,TeamData!G:G,""),
_xlfn.XLOOKUP(_xlfn.CONCAT(9,"-",$A19, "-", "H"), TeamData!$D:$D,TeamData!G:G,""),
_xlfn.XLOOKUP(_xlfn.CONCAT(10,"-",$A19, "-", "H"), TeamData!$D:$D,TeamData!G:G,""),
_xlfn.XLOOKUP(_xlfn.CONCAT(11,"-",$A19, "-", "H"), TeamData!$D:$D,TeamData!G:G,""),
_xlfn.XLOOKUP(_xlfn.CONCAT(12,"-",$A19, "-", "H"), TeamData!$D:$D,TeamData!G:G,""),
_xlfn.XLOOKUP(_xlfn.CONCAT(13,"-",$A19, "-", "H"), TeamData!$D:$D,TeamData!G:G,""),
_xlfn.XLOOKUP(_xlfn.CONCAT(14,"-",$A19, "-", "H"), TeamData!$D:$D,TeamData!G:G,""),
_xlfn.XLOOKUP(_xlfn.CONCAT(15,"-",$A19, "-", "H"), TeamData!$D:$D,TeamData!G:G,""),
_xlfn.XLOOKUP(_xlfn.CONCAT(16,"-",$A19, "-", "H"), TeamData!$D:$D,TeamData!G:G,""),
_xlfn.XLOOKUP(_xlfn.CONCAT(17,"-",$A19, "-", "H"), TeamData!$D:$D,TeamData!G:G,""),
_xlfn.XLOOKUP(_xlfn.CONCAT(18,"-",$A19, "-", "H"), TeamData!$D:$D,TeamData!G:G,"")))</f>
        <v>1.405</v>
      </c>
      <c r="F19" s="68">
        <f t="shared" si="6"/>
        <v>63.076923076923066</v>
      </c>
      <c r="G19" s="68">
        <f t="shared" si="7"/>
        <v>40.263157894736842</v>
      </c>
      <c r="H19" s="72">
        <f t="shared" si="8"/>
        <v>51.802539942646462</v>
      </c>
      <c r="I19" s="88" cm="1">
        <f t="array" ref="I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TeamData!$D:$D,TeamData!H:H,""),
_xlfn.XLOOKUP(_xlfn.CONCAT(1,"-",$A19, "-", "H"), TeamData!$D:$D,TeamData!H:H,""),
_xlfn.XLOOKUP(_xlfn.CONCAT(2,"-",$A19, "-", "H"), TeamData!$D:$D,TeamData!H:H,""),
_xlfn.XLOOKUP(_xlfn.CONCAT(3,"-",$A19, "-", "H"), TeamData!$D:$D,TeamData!H:H,""),
_xlfn.XLOOKUP(_xlfn.CONCAT(4,"-",$A19, "-", "H"), TeamData!$D:$D,TeamData!H:H,""),
_xlfn.XLOOKUP(_xlfn.CONCAT(5,"-",$A19, "-", "H"), TeamData!$D:$D,TeamData!H:H,""),
_xlfn.XLOOKUP(_xlfn.CONCAT(6,"-",$A19, "-", "H"), TeamData!$D:$D,TeamData!H:H,""),
_xlfn.XLOOKUP(_xlfn.CONCAT(7,"-",$A19, "-", "H"), TeamData!$D:$D,TeamData!H:H,""),
_xlfn.XLOOKUP(_xlfn.CONCAT(8,"-",$A19, "-", "H"), TeamData!$D:$D,TeamData!H:H,""),
_xlfn.XLOOKUP(_xlfn.CONCAT(9,"-",$A19, "-", "H"), TeamData!$D:$D,TeamData!H:H,""),
_xlfn.XLOOKUP(_xlfn.CONCAT(10,"-",$A19, "-", "H"), TeamData!$D:$D,TeamData!H:H,""),
_xlfn.XLOOKUP(_xlfn.CONCAT(11,"-",$A19, "-", "H"), TeamData!$D:$D,TeamData!H:H,""),
_xlfn.XLOOKUP(_xlfn.CONCAT(12,"-",$A19, "-", "H"), TeamData!$D:$D,TeamData!H:H,""),
_xlfn.XLOOKUP(_xlfn.CONCAT(13,"-",$A19, "-", "H"), TeamData!$D:$D,TeamData!H:H,""),
_xlfn.XLOOKUP(_xlfn.CONCAT(14,"-",$A19, "-", "H"), TeamData!$D:$D,TeamData!H:H,""),
_xlfn.XLOOKUP(_xlfn.CONCAT(15,"-",$A19, "-", "H"), TeamData!$D:$D,TeamData!H:H,""),
_xlfn.XLOOKUP(_xlfn.CONCAT(16,"-",$A19, "-", "H"), TeamData!$D:$D,TeamData!H:H,""),
_xlfn.XLOOKUP(_xlfn.CONCAT(17,"-",$A19, "-", "H"), TeamData!$D:$D,TeamData!H:H,""),
_xlfn.XLOOKUP(_xlfn.CONCAT(18,"-",$A19, "-", "H"), TeamData!$D:$D,TeamData!H:H,"")))</f>
        <v>2.2999999999999998</v>
      </c>
      <c r="J19" s="88" cm="1">
        <f t="array" ref="J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TeamData!$D:$D,TeamData!I:I,""),
_xlfn.XLOOKUP(_xlfn.CONCAT(1,"-",$A19, "-", "H"), TeamData!$D:$D,TeamData!I:I,""),
_xlfn.XLOOKUP(_xlfn.CONCAT(2,"-",$A19, "-", "H"), TeamData!$D:$D,TeamData!I:I,""),
_xlfn.XLOOKUP(_xlfn.CONCAT(3,"-",$A19, "-", "H"), TeamData!$D:$D,TeamData!I:I,""),
_xlfn.XLOOKUP(_xlfn.CONCAT(4,"-",$A19, "-", "H"), TeamData!$D:$D,TeamData!I:I,""),
_xlfn.XLOOKUP(_xlfn.CONCAT(5,"-",$A19, "-", "H"), TeamData!$D:$D,TeamData!I:I,""),
_xlfn.XLOOKUP(_xlfn.CONCAT(6,"-",$A19, "-", "H"), TeamData!$D:$D,TeamData!I:I,""),
_xlfn.XLOOKUP(_xlfn.CONCAT(7,"-",$A19, "-", "H"), TeamData!$D:$D,TeamData!I:I,""),
_xlfn.XLOOKUP(_xlfn.CONCAT(8,"-",$A19, "-", "H"), TeamData!$D:$D,TeamData!I:I,""),
_xlfn.XLOOKUP(_xlfn.CONCAT(9,"-",$A19, "-", "H"), TeamData!$D:$D,TeamData!I:I,""),
_xlfn.XLOOKUP(_xlfn.CONCAT(10,"-",$A19, "-", "H"), TeamData!$D:$D,TeamData!I:I,""),
_xlfn.XLOOKUP(_xlfn.CONCAT(11,"-",$A19, "-", "H"), TeamData!$D:$D,TeamData!I:I,""),
_xlfn.XLOOKUP(_xlfn.CONCAT(12,"-",$A19, "-", "H"), TeamData!$D:$D,TeamData!I:I,""),
_xlfn.XLOOKUP(_xlfn.CONCAT(13,"-",$A19, "-", "H"), TeamData!$D:$D,TeamData!I:I,""),
_xlfn.XLOOKUP(_xlfn.CONCAT(14,"-",$A19, "-", "H"), TeamData!$D:$D,TeamData!I:I,""),
_xlfn.XLOOKUP(_xlfn.CONCAT(15,"-",$A19, "-", "H"), TeamData!$D:$D,TeamData!I:I,""),
_xlfn.XLOOKUP(_xlfn.CONCAT(16,"-",$A19, "-", "H"), TeamData!$D:$D,TeamData!I:I,""),
_xlfn.XLOOKUP(_xlfn.CONCAT(17,"-",$A19, "-", "H"), TeamData!$D:$D,TeamData!I:I,""),
_xlfn.XLOOKUP(_xlfn.CONCAT(18,"-",$A19, "-", "H"), TeamData!$D:$D,TeamData!I:I,"")))</f>
        <v>1.5470000000000002</v>
      </c>
      <c r="K19" s="90" cm="1">
        <f t="array" ref="K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"H"), TeamData!$D:$D,TeamData!J:J,""),
_xlfn.XLOOKUP(_xlfn.CONCAT(1,"-",$A19, "-", "H"), TeamData!$D:$D,TeamData!J:J,""),
_xlfn.XLOOKUP(_xlfn.CONCAT(2,"-",$A19, "-", "H"), TeamData!$D:$D,TeamData!J:J,""),
_xlfn.XLOOKUP(_xlfn.CONCAT(3,"-",$A19, "-", "H"), TeamData!$D:$D,TeamData!J:J,""),
_xlfn.XLOOKUP(_xlfn.CONCAT(4,"-",$A19, "-", "H"), TeamData!$D:$D,TeamData!J:J,""),
_xlfn.XLOOKUP(_xlfn.CONCAT(5,"-",$A19, "-", "H"), TeamData!$D:$D,TeamData!J:J,""),
_xlfn.XLOOKUP(_xlfn.CONCAT(6,"-",$A19, "-", "H"), TeamData!$D:$D,TeamData!J:J,""),
_xlfn.XLOOKUP(_xlfn.CONCAT(7,"-",$A19, "-", "H"), TeamData!$D:$D,TeamData!J:J,""),
_xlfn.XLOOKUP(_xlfn.CONCAT(8,"-",$A19, "-", "H"), TeamData!$D:$D,TeamData!J:J,""),
_xlfn.XLOOKUP(_xlfn.CONCAT(9,"-",$A19, "-", "H"), TeamData!$D:$D,TeamData!J:J,""),
_xlfn.XLOOKUP(_xlfn.CONCAT(10,"-",$A19, "-", "H"), TeamData!$D:$D,TeamData!J:J,""),
_xlfn.XLOOKUP(_xlfn.CONCAT(11,"-",$A19, "-", "H"), TeamData!$D:$D,TeamData!J:J,""),
_xlfn.XLOOKUP(_xlfn.CONCAT(12,"-",$A19, "-", "H"), TeamData!$D:$D,TeamData!J:J,""),
_xlfn.XLOOKUP(_xlfn.CONCAT(13,"-",$A19, "-", "H"), TeamData!$D:$D,TeamData!J:J,""),
_xlfn.XLOOKUP(_xlfn.CONCAT(14,"-",$A19, "-", "H"), TeamData!$D:$D,TeamData!J:J,""),
_xlfn.XLOOKUP(_xlfn.CONCAT(15,"-",$A19, "-", "H"), TeamData!$D:$D,TeamData!J:J,""),
_xlfn.XLOOKUP(_xlfn.CONCAT(16,"-",$A19, "-", "H"), TeamData!$D:$D,TeamData!J:J,""),
_xlfn.XLOOKUP(_xlfn.CONCAT(17,"-",$A19, "-", "H"), TeamData!$D:$D,TeamData!J:J,""),
_xlfn.XLOOKUP(_xlfn.CONCAT(18,"-",$A19, "-", "H"), TeamData!$D:$D,TeamData!J:J,"")))</f>
        <v>0.29799999999999999</v>
      </c>
      <c r="L19" s="68">
        <f t="shared" si="9"/>
        <v>82.8</v>
      </c>
      <c r="M19" s="68">
        <f t="shared" si="10"/>
        <v>76.165207877461711</v>
      </c>
      <c r="N19" s="72">
        <f t="shared" si="18"/>
        <v>46.234153616703956</v>
      </c>
      <c r="O19" s="94" cm="1">
        <f t="array" ref="O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TeamData!$K:$K,TeamData!L:L,""),
_xlfn.XLOOKUP(_xlfn.CONCAT(1,"-",$A19, "-", "A"), TeamData!$K:$K,TeamData!L:L,""),
_xlfn.XLOOKUP(_xlfn.CONCAT(2,"-",$A19, "-", "A"), TeamData!$K:$K,TeamData!L:L,""),
_xlfn.XLOOKUP(_xlfn.CONCAT(3,"-",$A19, "-", "A"), TeamData!$K:$K,TeamData!L:L,""),
_xlfn.XLOOKUP(_xlfn.CONCAT(4,"-",$A19, "-", "A"), TeamData!$K:$K,TeamData!L:L,""),
_xlfn.XLOOKUP(_xlfn.CONCAT(5,"-",$A19, "-", "A"), TeamData!$K:$K,TeamData!L:L,""),
_xlfn.XLOOKUP(_xlfn.CONCAT(6,"-",$A19, "-", "A"), TeamData!$K:$K,TeamData!L:L,""),
_xlfn.XLOOKUP(_xlfn.CONCAT(7,"-",$A19, "-", "A"), TeamData!$K:$K,TeamData!L:L,""),
_xlfn.XLOOKUP(_xlfn.CONCAT(8,"-",$A19, "-", "A"), TeamData!$K:$K,TeamData!L:L,""),
_xlfn.XLOOKUP(_xlfn.CONCAT(9,"-",$A19, "-", "A"), TeamData!$K:$K,TeamData!L:L,""),
_xlfn.XLOOKUP(_xlfn.CONCAT(10,"-",$A19, "-", "A"), TeamData!$K:$K,TeamData!L:L,""),
_xlfn.XLOOKUP(_xlfn.CONCAT(11,"-",$A19, "-", "A"), TeamData!$K:$K,TeamData!L:L,""),
_xlfn.XLOOKUP(_xlfn.CONCAT(12,"-",$A19, "-", "A"), TeamData!$K:$K,TeamData!L:L,""),
_xlfn.XLOOKUP(_xlfn.CONCAT(13,"-",$A19, "-", "A"), TeamData!$K:$K,TeamData!L:L,""),
_xlfn.XLOOKUP(_xlfn.CONCAT(14,"-",$A19, "-", "A"), TeamData!$K:$K,TeamData!L:L,""),
_xlfn.XLOOKUP(_xlfn.CONCAT(15,"-",$A19, "-", "A"), TeamData!$K:$K,TeamData!L:L,""),
_xlfn.XLOOKUP(_xlfn.CONCAT(16,"-",$A19, "-", "A"), TeamData!$K:$K,TeamData!L:L,""),
_xlfn.XLOOKUP(_xlfn.CONCAT(17,"-",$A19, "-", "A"), TeamData!$K:$K,TeamData!L:L,""),
_xlfn.XLOOKUP(_xlfn.CONCAT(18,"-",$A19, "-", "A"), TeamData!$K:$K,TeamData!L:L,"")))</f>
        <v>9.2222222222222214</v>
      </c>
      <c r="P19" s="94" cm="1">
        <f t="array" ref="P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TeamData!$K:$K,TeamData!M:M,""),
_xlfn.XLOOKUP(_xlfn.CONCAT(1,"-",$A19, "-", "A"), TeamData!$K:$K,TeamData!M:M,""),
_xlfn.XLOOKUP(_xlfn.CONCAT(2,"-",$A19, "-", "A"), TeamData!$K:$K,TeamData!M:M,""),
_xlfn.XLOOKUP(_xlfn.CONCAT(3,"-",$A19, "-", "A"), TeamData!$K:$K,TeamData!M:M,""),
_xlfn.XLOOKUP(_xlfn.CONCAT(4,"-",$A19, "-", "A"), TeamData!$K:$K,TeamData!M:M,""),
_xlfn.XLOOKUP(_xlfn.CONCAT(5,"-",$A19, "-", "A"), TeamData!$K:$K,TeamData!M:M,""),
_xlfn.XLOOKUP(_xlfn.CONCAT(6,"-",$A19, "-", "A"), TeamData!$K:$K,TeamData!M:M,""),
_xlfn.XLOOKUP(_xlfn.CONCAT(7,"-",$A19, "-", "A"), TeamData!$K:$K,TeamData!M:M,""),
_xlfn.XLOOKUP(_xlfn.CONCAT(8,"-",$A19, "-", "A"), TeamData!$K:$K,TeamData!M:M,""),
_xlfn.XLOOKUP(_xlfn.CONCAT(9,"-",$A19, "-", "A"), TeamData!$K:$K,TeamData!M:M,""),
_xlfn.XLOOKUP(_xlfn.CONCAT(10,"-",$A19, "-", "A"), TeamData!$K:$K,TeamData!M:M,""),
_xlfn.XLOOKUP(_xlfn.CONCAT(11,"-",$A19, "-", "A"), TeamData!$K:$K,TeamData!M:M,""),
_xlfn.XLOOKUP(_xlfn.CONCAT(12,"-",$A19, "-", "A"), TeamData!$K:$K,TeamData!M:M,""),
_xlfn.XLOOKUP(_xlfn.CONCAT(13,"-",$A19, "-", "A"), TeamData!$K:$K,TeamData!M:M,""),
_xlfn.XLOOKUP(_xlfn.CONCAT(14,"-",$A19, "-", "A"), TeamData!$K:$K,TeamData!M:M,""),
_xlfn.XLOOKUP(_xlfn.CONCAT(15,"-",$A19, "-", "A"), TeamData!$K:$K,TeamData!M:M,""),
_xlfn.XLOOKUP(_xlfn.CONCAT(16,"-",$A19, "-", "A"), TeamData!$K:$K,TeamData!M:M,""),
_xlfn.XLOOKUP(_xlfn.CONCAT(17,"-",$A19, "-", "A"), TeamData!$K:$K,TeamData!M:M,""),
_xlfn.XLOOKUP(_xlfn.CONCAT(18,"-",$A19, "-", "A"), TeamData!$K:$K,TeamData!M:M,"")))</f>
        <v>2.1111111111111112</v>
      </c>
      <c r="Q19" s="96" cm="1">
        <f t="array" ref="Q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TeamData!$K:$K,TeamData!N:N,""),
_xlfn.XLOOKUP(_xlfn.CONCAT(1,"-",$A19, "-", "A"), TeamData!$K:$K,TeamData!N:N,""),
_xlfn.XLOOKUP(_xlfn.CONCAT(2,"-",$A19, "-", "A"), TeamData!$K:$K,TeamData!N:N,""),
_xlfn.XLOOKUP(_xlfn.CONCAT(3,"-",$A19, "-", "A"), TeamData!$K:$K,TeamData!N:N,""),
_xlfn.XLOOKUP(_xlfn.CONCAT(4,"-",$A19, "-", "A"), TeamData!$K:$K,TeamData!N:N,""),
_xlfn.XLOOKUP(_xlfn.CONCAT(5,"-",$A19, "-", "A"), TeamData!$K:$K,TeamData!N:N,""),
_xlfn.XLOOKUP(_xlfn.CONCAT(6,"-",$A19, "-", "A"), TeamData!$K:$K,TeamData!N:N,""),
_xlfn.XLOOKUP(_xlfn.CONCAT(7,"-",$A19, "-", "A"), TeamData!$K:$K,TeamData!N:N,""),
_xlfn.XLOOKUP(_xlfn.CONCAT(8,"-",$A19, "-", "A"), TeamData!$K:$K,TeamData!N:N,""),
_xlfn.XLOOKUP(_xlfn.CONCAT(9,"-",$A19, "-", "A"), TeamData!$K:$K,TeamData!N:N,""),
_xlfn.XLOOKUP(_xlfn.CONCAT(10,"-",$A19, "-", "A"), TeamData!$K:$K,TeamData!N:N,""),
_xlfn.XLOOKUP(_xlfn.CONCAT(11,"-",$A19, "-", "A"), TeamData!$K:$K,TeamData!N:N,""),
_xlfn.XLOOKUP(_xlfn.CONCAT(12,"-",$A19, "-", "A"), TeamData!$K:$K,TeamData!N:N,""),
_xlfn.XLOOKUP(_xlfn.CONCAT(13,"-",$A19, "-", "A"), TeamData!$K:$K,TeamData!N:N,""),
_xlfn.XLOOKUP(_xlfn.CONCAT(14,"-",$A19, "-", "A"), TeamData!$K:$K,TeamData!N:N,""),
_xlfn.XLOOKUP(_xlfn.CONCAT(15,"-",$A19, "-", "A"), TeamData!$K:$K,TeamData!N:N,""),
_xlfn.XLOOKUP(_xlfn.CONCAT(16,"-",$A19, "-", "A"), TeamData!$K:$K,TeamData!N:N,""),
_xlfn.XLOOKUP(_xlfn.CONCAT(17,"-",$A19, "-", "A"), TeamData!$K:$K,TeamData!N:N,""),
_xlfn.XLOOKUP(_xlfn.CONCAT(18,"-",$A19, "-", "A"), TeamData!$K:$K,TeamData!N:N,"")))</f>
        <v>1.8499999999999999</v>
      </c>
      <c r="R19" s="70">
        <f t="shared" si="11"/>
        <v>70.94017094017093</v>
      </c>
      <c r="S19" s="70">
        <f t="shared" si="12"/>
        <v>50</v>
      </c>
      <c r="T19" s="73">
        <f t="shared" si="1"/>
        <v>68.209750102417047</v>
      </c>
      <c r="U19" s="94" cm="1">
        <f t="array" ref="U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TeamData!$K:$K,TeamData!O:O,""),
_xlfn.XLOOKUP(_xlfn.CONCAT(1,"-",$A19, "-", "A"), TeamData!$K:$K,TeamData!O:O,""),
_xlfn.XLOOKUP(_xlfn.CONCAT(2,"-",$A19, "-", "A"), TeamData!$K:$K,TeamData!O:O,""),
_xlfn.XLOOKUP(_xlfn.CONCAT(3,"-",$A19, "-", "A"), TeamData!$K:$K,TeamData!O:O,""),
_xlfn.XLOOKUP(_xlfn.CONCAT(4,"-",$A19, "-", "A"), TeamData!$K:$K,TeamData!O:O,""),
_xlfn.XLOOKUP(_xlfn.CONCAT(5,"-",$A19, "-", "A"), TeamData!$K:$K,TeamData!O:O,""),
_xlfn.XLOOKUP(_xlfn.CONCAT(6,"-",$A19, "-", "A"), TeamData!$K:$K,TeamData!O:O,""),
_xlfn.XLOOKUP(_xlfn.CONCAT(7,"-",$A19, "-", "A"), TeamData!$K:$K,TeamData!O:O,""),
_xlfn.XLOOKUP(_xlfn.CONCAT(8,"-",$A19, "-", "A"), TeamData!$K:$K,TeamData!O:O,""),
_xlfn.XLOOKUP(_xlfn.CONCAT(9,"-",$A19, "-", "A"), TeamData!$K:$K,TeamData!O:O,""),
_xlfn.XLOOKUP(_xlfn.CONCAT(10,"-",$A19, "-", "A"), TeamData!$K:$K,TeamData!O:O,""),
_xlfn.XLOOKUP(_xlfn.CONCAT(11,"-",$A19, "-", "A"), TeamData!$K:$K,TeamData!O:O,""),
_xlfn.XLOOKUP(_xlfn.CONCAT(12,"-",$A19, "-", "A"), TeamData!$K:$K,TeamData!O:O,""),
_xlfn.XLOOKUP(_xlfn.CONCAT(13,"-",$A19, "-", "A"), TeamData!$K:$K,TeamData!O:O,""),
_xlfn.XLOOKUP(_xlfn.CONCAT(14,"-",$A19, "-", "A"), TeamData!$K:$K,TeamData!O:O,""),
_xlfn.XLOOKUP(_xlfn.CONCAT(15,"-",$A19, "-", "A"), TeamData!$K:$K,TeamData!O:O,""),
_xlfn.XLOOKUP(_xlfn.CONCAT(16,"-",$A19, "-", "A"), TeamData!$K:$K,TeamData!O:O,""),
_xlfn.XLOOKUP(_xlfn.CONCAT(17,"-",$A19, "-", "A"), TeamData!$K:$K,TeamData!O:O,""),
_xlfn.XLOOKUP(_xlfn.CONCAT(18,"-",$A19, "-", "A"), TeamData!$K:$K,TeamData!O:O,"")))</f>
        <v>2.2222222222222223</v>
      </c>
      <c r="V19" s="94" cm="1">
        <f t="array" ref="V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TeamData!$K:$K,TeamData!P:P,""),
_xlfn.XLOOKUP(_xlfn.CONCAT(1,"-",$A19, "-", "A"), TeamData!$K:$K,TeamData!P:P,""),
_xlfn.XLOOKUP(_xlfn.CONCAT(2,"-",$A19, "-", "A"), TeamData!$K:$K,TeamData!P:P,""),
_xlfn.XLOOKUP(_xlfn.CONCAT(3,"-",$A19, "-", "A"), TeamData!$K:$K,TeamData!P:P,""),
_xlfn.XLOOKUP(_xlfn.CONCAT(4,"-",$A19, "-", "A"), TeamData!$K:$K,TeamData!P:P,""),
_xlfn.XLOOKUP(_xlfn.CONCAT(5,"-",$A19, "-", "A"), TeamData!$K:$K,TeamData!P:P,""),
_xlfn.XLOOKUP(_xlfn.CONCAT(6,"-",$A19, "-", "A"), TeamData!$K:$K,TeamData!P:P,""),
_xlfn.XLOOKUP(_xlfn.CONCAT(7,"-",$A19, "-", "A"), TeamData!$K:$K,TeamData!P:P,""),
_xlfn.XLOOKUP(_xlfn.CONCAT(8,"-",$A19, "-", "A"), TeamData!$K:$K,TeamData!P:P,""),
_xlfn.XLOOKUP(_xlfn.CONCAT(9,"-",$A19, "-", "A"), TeamData!$K:$K,TeamData!P:P,""),
_xlfn.XLOOKUP(_xlfn.CONCAT(10,"-",$A19, "-", "A"), TeamData!$K:$K,TeamData!P:P,""),
_xlfn.XLOOKUP(_xlfn.CONCAT(11,"-",$A19, "-", "A"), TeamData!$K:$K,TeamData!P:P,""),
_xlfn.XLOOKUP(_xlfn.CONCAT(12,"-",$A19, "-", "A"), TeamData!$K:$K,TeamData!P:P,""),
_xlfn.XLOOKUP(_xlfn.CONCAT(13,"-",$A19, "-", "A"), TeamData!$K:$K,TeamData!P:P,""),
_xlfn.XLOOKUP(_xlfn.CONCAT(14,"-",$A19, "-", "A"), TeamData!$K:$K,TeamData!P:P,""),
_xlfn.XLOOKUP(_xlfn.CONCAT(15,"-",$A19, "-", "A"), TeamData!$K:$K,TeamData!P:P,""),
_xlfn.XLOOKUP(_xlfn.CONCAT(16,"-",$A19, "-", "A"), TeamData!$K:$K,TeamData!P:P,""),
_xlfn.XLOOKUP(_xlfn.CONCAT(17,"-",$A19, "-", "A"), TeamData!$K:$K,TeamData!P:P,""),
_xlfn.XLOOKUP(_xlfn.CONCAT(18,"-",$A19, "-", "A"), TeamData!$K:$K,TeamData!P:P,"")))</f>
        <v>1.3744444444444444</v>
      </c>
      <c r="W19" s="96" cm="1">
        <f t="array" ref="W19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_xlfn.XLOOKUP(_xlfn.CONCAT(0,"-",$A19, "-", "A"), TeamData!$K:$K,TeamData!Q:Q,""),
_xlfn.XLOOKUP(_xlfn.CONCAT(1,"-",$A19, "-", "A"), TeamData!$K:$K,TeamData!Q:Q,""),
_xlfn.XLOOKUP(_xlfn.CONCAT(2,"-",$A19, "-", "A"), TeamData!$K:$K,TeamData!Q:Q,""),
_xlfn.XLOOKUP(_xlfn.CONCAT(3,"-",$A19, "-", "A"), TeamData!$K:$K,TeamData!Q:Q,""),
_xlfn.XLOOKUP(_xlfn.CONCAT(4,"-",$A19, "-", "A"), TeamData!$K:$K,TeamData!Q:Q,""),
_xlfn.XLOOKUP(_xlfn.CONCAT(5,"-",$A19, "-", "A"), TeamData!$K:$K,TeamData!Q:Q,""),
_xlfn.XLOOKUP(_xlfn.CONCAT(6,"-",$A19, "-", "A"), TeamData!$K:$K,TeamData!Q:Q,""),
_xlfn.XLOOKUP(_xlfn.CONCAT(7,"-",$A19, "-", "A"), TeamData!$K:$K,TeamData!Q:Q,""),
_xlfn.XLOOKUP(_xlfn.CONCAT(8,"-",$A19, "-", "A"), TeamData!$K:$K,TeamData!Q:Q,""),
_xlfn.XLOOKUP(_xlfn.CONCAT(9,"-",$A19, "-", "A"), TeamData!$K:$K,TeamData!Q:Q,""),
_xlfn.XLOOKUP(_xlfn.CONCAT(10,"-",$A19, "-", "A"), TeamData!$K:$K,TeamData!Q:Q,""),
_xlfn.XLOOKUP(_xlfn.CONCAT(11,"-",$A19, "-", "A"), TeamData!$K:$K,TeamData!Q:Q,""),
_xlfn.XLOOKUP(_xlfn.CONCAT(12,"-",$A19, "-", "A"), TeamData!$K:$K,TeamData!Q:Q,""),
_xlfn.XLOOKUP(_xlfn.CONCAT(13,"-",$A19, "-", "A"), TeamData!$K:$K,TeamData!Q:Q,""),
_xlfn.XLOOKUP(_xlfn.CONCAT(14,"-",$A19, "-", "A"), TeamData!$K:$K,TeamData!Q:Q,""),
_xlfn.XLOOKUP(_xlfn.CONCAT(15,"-",$A19, "-", "A"), TeamData!$K:$K,TeamData!Q:Q,""),
_xlfn.XLOOKUP(_xlfn.CONCAT(16,"-",$A19, "-", "A"), TeamData!$K:$K,TeamData!Q:Q,""),
_xlfn.XLOOKUP(_xlfn.CONCAT(17,"-",$A19, "-", "A"), TeamData!$K:$K,TeamData!Q:Q,""),
_xlfn.XLOOKUP(_xlfn.CONCAT(18,"-",$A19, "-", "A"), TeamData!$K:$K,TeamData!Q:Q,"")))</f>
        <v>0.32666666666666666</v>
      </c>
      <c r="X19" s="70">
        <f t="shared" si="13"/>
        <v>80</v>
      </c>
      <c r="Y19" s="70">
        <f t="shared" si="14"/>
        <v>67.669584245076578</v>
      </c>
      <c r="Z19" s="73">
        <f t="shared" si="15"/>
        <v>42.176870748299322</v>
      </c>
      <c r="AA19" s="68">
        <f t="shared" si="2"/>
        <v>51.802539942646462</v>
      </c>
      <c r="AB19" s="72">
        <f t="shared" si="3"/>
        <v>46.234153616703956</v>
      </c>
      <c r="AC19" s="70">
        <f t="shared" si="4"/>
        <v>68.209750102417047</v>
      </c>
      <c r="AD19" s="73">
        <f t="shared" si="16"/>
        <v>42.176870748299322</v>
      </c>
      <c r="AN19" s="23">
        <v>16</v>
      </c>
      <c r="AO19" s="24" t="str" cm="1">
        <f t="array" ref="AO19">IF(AND($AM$5=1, $AO18&lt;&gt;"Weighting"), "", IFERROR(_xlfn.IFS($AM$5-1=AN19,POWER($AM$3,1),
$AM$5-1=AN20,POWER($AM$3, 0),
$AM$5-1=AN21, POWER($AM$3, -1),
$AM$5-1=AN22, POWER($AM$3, -2),
$AM$5-1=AN23, POWER($AM$3, -3),
$AM$5-1=AN24, POWER($AM$3, -4),
$AM$5-1=AN25, POWER($AM$3,-5),
$AM$5-1=AN26, POWER($AM$3, -6),
$AM$5-1=AN27, POWER($AM$3, -7),
$AM$5-1=AN28, POWER($AM$3, -8),
$AM$5-1=AN29, POWER($AM$3, -9),
$AM$5-1=AN30, POWER($AM$3, -10),
$AM$5-1=AN31, POWER($AM$3, -11),
$AM$5-1=AN32, POWER($AM$3, -12),
$AM$5-1=AN33, POWER($AM$3, -13),
$AM$5-1=AN34, POWER($AM$3, -14),
$AM$5-1=AN35, POWER($AM$3, -15),
$AM$5-1=AN36, POWER($AM$3, -16),
$AM$5-1=AN37, POWER($AM$3, -17),
$AM$5-1=AN38, POWER($AM$3, -18),
$AM$5-1=AN39, POWER($AM$3, -19),
$AM$5-1=AN40, POWER($AM$3, -20),
$AM$5-1=AN41, POWER($AM$3, -21),
$AM$5-1=AN42, POWER($AM$3, -22),
$AM$5-1=AN43, POWER($AM$3, -23),
$AM$5-1=AN44, POWER($AM$3, -24),
$AM$5-1=AN45, POWER($AM$3, -25),
$AM$5-1=AN46, POWER($AM$3, -26),
$AM$5-1=AN47, POWER($AM$3, -27),
$AM$5-1=AN48, POWER($AM$3, -28),
$AM$5-1=AN49, POWER($AM$3, -29),
$AM$5-1=AN50, POWER($AM$3, -30),
$AM$5-1=AN51, POWER($AM$3, -31),
$AM$5-1=AN52, POWER($AM$3, -32),
$AM$5-1=AN53, POWER($AM$3, -33),
$AM$5-1=AN54, POWER($AM$3, -34),
$AM$5-1=AN55, POWER($AM$3, -35),
$AM$5-1=AN56, POWER($AM$3, -36)),""))</f>
        <v/>
      </c>
      <c r="AP19" s="25" t="str">
        <f t="shared" si="5"/>
        <v>0</v>
      </c>
      <c r="AQ19" s="26">
        <f>IF(AP19="","",SUM($AP$3:AP19)/SUM($AP$3:$AP$21))</f>
        <v>1</v>
      </c>
    </row>
    <row r="20" spans="1:43">
      <c r="A20" s="55">
        <v>17</v>
      </c>
      <c r="B20" s="31" t="s">
        <v>63</v>
      </c>
      <c r="C20" s="88" cm="1">
        <f t="array" ref="C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TeamData!$D:$D,TeamData!E:E,""),
_xlfn.XLOOKUP(_xlfn.CONCAT(1,"-",$A20, "-", "H"), TeamData!$D:$D,TeamData!E:E,""),
_xlfn.XLOOKUP(_xlfn.CONCAT(2,"-",$A20, "-", "H"), TeamData!$D:$D,TeamData!E:E,""),
_xlfn.XLOOKUP(_xlfn.CONCAT(3,"-",$A20, "-", "H"), TeamData!$D:$D,TeamData!E:E,""),
_xlfn.XLOOKUP(_xlfn.CONCAT(4,"-",$A20, "-", "H"), TeamData!$D:$D,TeamData!E:E,""),
_xlfn.XLOOKUP(_xlfn.CONCAT(5,"-",$A20, "-", "H"), TeamData!$D:$D,TeamData!E:E,""),
_xlfn.XLOOKUP(_xlfn.CONCAT(6,"-",$A20, "-", "H"), TeamData!$D:$D,TeamData!E:E,""),
_xlfn.XLOOKUP(_xlfn.CONCAT(7,"-",$A20, "-", "H"), TeamData!$D:$D,TeamData!E:E,""),
_xlfn.XLOOKUP(_xlfn.CONCAT(8,"-",$A20, "-", "H"), TeamData!$D:$D,TeamData!E:E,""),
_xlfn.XLOOKUP(_xlfn.CONCAT(9,"-",$A20, "-", "H"), TeamData!$D:$D,TeamData!E:E,""),
_xlfn.XLOOKUP(_xlfn.CONCAT(10,"-",$A20, "-", "H"), TeamData!$D:$D,TeamData!E:E,""),
_xlfn.XLOOKUP(_xlfn.CONCAT(11,"-",$A20, "-", "H"), TeamData!$D:$D,TeamData!E:E,""),
_xlfn.XLOOKUP(_xlfn.CONCAT(12,"-",$A20, "-", "H"), TeamData!$D:$D,TeamData!E:E,""),
_xlfn.XLOOKUP(_xlfn.CONCAT(13,"-",$A20, "-", "H"), TeamData!$D:$D,TeamData!E:E,""),
_xlfn.XLOOKUP(_xlfn.CONCAT(14,"-",$A20, "-", "H"), TeamData!$D:$D,TeamData!E:E,""),
_xlfn.XLOOKUP(_xlfn.CONCAT(15,"-",$A20, "-", "H"), TeamData!$D:$D,TeamData!E:E,""),
_xlfn.XLOOKUP(_xlfn.CONCAT(16,"-",$A20, "-", "H"), TeamData!$D:$D,TeamData!E:E,""),
_xlfn.XLOOKUP(_xlfn.CONCAT(17,"-",$A20, "-", "H"), TeamData!$D:$D,TeamData!E:E,""),
_xlfn.XLOOKUP(_xlfn.CONCAT(18,"-",$A20, "-", "H"), TeamData!$D:$D,TeamData!E:E,"")))</f>
        <v>7</v>
      </c>
      <c r="D20" s="88" cm="1">
        <f t="array" ref="D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TeamData!$D:$D,TeamData!F:F,""),
_xlfn.XLOOKUP(_xlfn.CONCAT(1,"-",$A20, "-", "H"), TeamData!$D:$D,TeamData!F:F,""),
_xlfn.XLOOKUP(_xlfn.CONCAT(2,"-",$A20, "-", "H"), TeamData!$D:$D,TeamData!F:F,""),
_xlfn.XLOOKUP(_xlfn.CONCAT(3,"-",$A20, "-", "H"), TeamData!$D:$D,TeamData!F:F,""),
_xlfn.XLOOKUP(_xlfn.CONCAT(4,"-",$A20, "-", "H"), TeamData!$D:$D,TeamData!F:F,""),
_xlfn.XLOOKUP(_xlfn.CONCAT(5,"-",$A20, "-", "H"), TeamData!$D:$D,TeamData!F:F,""),
_xlfn.XLOOKUP(_xlfn.CONCAT(6,"-",$A20, "-", "H"), TeamData!$D:$D,TeamData!F:F,""),
_xlfn.XLOOKUP(_xlfn.CONCAT(7,"-",$A20, "-", "H"), TeamData!$D:$D,TeamData!F:F,""),
_xlfn.XLOOKUP(_xlfn.CONCAT(8,"-",$A20, "-", "H"), TeamData!$D:$D,TeamData!F:F,""),
_xlfn.XLOOKUP(_xlfn.CONCAT(9,"-",$A20, "-", "H"), TeamData!$D:$D,TeamData!F:F,""),
_xlfn.XLOOKUP(_xlfn.CONCAT(10,"-",$A20, "-", "H"), TeamData!$D:$D,TeamData!F:F,""),
_xlfn.XLOOKUP(_xlfn.CONCAT(11,"-",$A20, "-", "H"), TeamData!$D:$D,TeamData!F:F,""),
_xlfn.XLOOKUP(_xlfn.CONCAT(12,"-",$A20, "-", "H"), TeamData!$D:$D,TeamData!F:F,""),
_xlfn.XLOOKUP(_xlfn.CONCAT(13,"-",$A20, "-", "H"), TeamData!$D:$D,TeamData!F:F,""),
_xlfn.XLOOKUP(_xlfn.CONCAT(14,"-",$A20, "-", "H"), TeamData!$D:$D,TeamData!F:F,""),
_xlfn.XLOOKUP(_xlfn.CONCAT(15,"-",$A20, "-", "H"), TeamData!$D:$D,TeamData!F:F,""),
_xlfn.XLOOKUP(_xlfn.CONCAT(16,"-",$A20, "-", "H"), TeamData!$D:$D,TeamData!F:F,""),
_xlfn.XLOOKUP(_xlfn.CONCAT(17,"-",$A20, "-", "H"), TeamData!$D:$D,TeamData!F:F,""),
_xlfn.XLOOKUP(_xlfn.CONCAT(18,"-",$A20, "-", "H"), TeamData!$D:$D,TeamData!F:F,"")))</f>
        <v>1.7777777777777777</v>
      </c>
      <c r="E20" s="90" cm="1">
        <f t="array" ref="E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TeamData!$D:$D,TeamData!G:G,""),
_xlfn.XLOOKUP(_xlfn.CONCAT(1,"-",$A20, "-", "H"), TeamData!$D:$D,TeamData!G:G,""),
_xlfn.XLOOKUP(_xlfn.CONCAT(2,"-",$A20, "-", "H"), TeamData!$D:$D,TeamData!G:G,""),
_xlfn.XLOOKUP(_xlfn.CONCAT(3,"-",$A20, "-", "H"), TeamData!$D:$D,TeamData!G:G,""),
_xlfn.XLOOKUP(_xlfn.CONCAT(4,"-",$A20, "-", "H"), TeamData!$D:$D,TeamData!G:G,""),
_xlfn.XLOOKUP(_xlfn.CONCAT(5,"-",$A20, "-", "H"), TeamData!$D:$D,TeamData!G:G,""),
_xlfn.XLOOKUP(_xlfn.CONCAT(6,"-",$A20, "-", "H"), TeamData!$D:$D,TeamData!G:G,""),
_xlfn.XLOOKUP(_xlfn.CONCAT(7,"-",$A20, "-", "H"), TeamData!$D:$D,TeamData!G:G,""),
_xlfn.XLOOKUP(_xlfn.CONCAT(8,"-",$A20, "-", "H"), TeamData!$D:$D,TeamData!G:G,""),
_xlfn.XLOOKUP(_xlfn.CONCAT(9,"-",$A20, "-", "H"), TeamData!$D:$D,TeamData!G:G,""),
_xlfn.XLOOKUP(_xlfn.CONCAT(10,"-",$A20, "-", "H"), TeamData!$D:$D,TeamData!G:G,""),
_xlfn.XLOOKUP(_xlfn.CONCAT(11,"-",$A20, "-", "H"), TeamData!$D:$D,TeamData!G:G,""),
_xlfn.XLOOKUP(_xlfn.CONCAT(12,"-",$A20, "-", "H"), TeamData!$D:$D,TeamData!G:G,""),
_xlfn.XLOOKUP(_xlfn.CONCAT(13,"-",$A20, "-", "H"), TeamData!$D:$D,TeamData!G:G,""),
_xlfn.XLOOKUP(_xlfn.CONCAT(14,"-",$A20, "-", "H"), TeamData!$D:$D,TeamData!G:G,""),
_xlfn.XLOOKUP(_xlfn.CONCAT(15,"-",$A20, "-", "H"), TeamData!$D:$D,TeamData!G:G,""),
_xlfn.XLOOKUP(_xlfn.CONCAT(16,"-",$A20, "-", "H"), TeamData!$D:$D,TeamData!G:G,""),
_xlfn.XLOOKUP(_xlfn.CONCAT(17,"-",$A20, "-", "H"), TeamData!$D:$D,TeamData!G:G,""),
_xlfn.XLOOKUP(_xlfn.CONCAT(18,"-",$A20, "-", "H"), TeamData!$D:$D,TeamData!G:G,"")))</f>
        <v>1.2888888888888888</v>
      </c>
      <c r="F20" s="68">
        <f t="shared" si="6"/>
        <v>53.846153846153847</v>
      </c>
      <c r="G20" s="68">
        <f t="shared" si="7"/>
        <v>42.105263157894733</v>
      </c>
      <c r="H20" s="72">
        <f t="shared" si="8"/>
        <v>47.521507578861126</v>
      </c>
      <c r="I20" s="88" cm="1">
        <f t="array" ref="I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TeamData!$D:$D,TeamData!H:H,""),
_xlfn.XLOOKUP(_xlfn.CONCAT(1,"-",$A20, "-", "H"), TeamData!$D:$D,TeamData!H:H,""),
_xlfn.XLOOKUP(_xlfn.CONCAT(2,"-",$A20, "-", "H"), TeamData!$D:$D,TeamData!H:H,""),
_xlfn.XLOOKUP(_xlfn.CONCAT(3,"-",$A20, "-", "H"), TeamData!$D:$D,TeamData!H:H,""),
_xlfn.XLOOKUP(_xlfn.CONCAT(4,"-",$A20, "-", "H"), TeamData!$D:$D,TeamData!H:H,""),
_xlfn.XLOOKUP(_xlfn.CONCAT(5,"-",$A20, "-", "H"), TeamData!$D:$D,TeamData!H:H,""),
_xlfn.XLOOKUP(_xlfn.CONCAT(6,"-",$A20, "-", "H"), TeamData!$D:$D,TeamData!H:H,""),
_xlfn.XLOOKUP(_xlfn.CONCAT(7,"-",$A20, "-", "H"), TeamData!$D:$D,TeamData!H:H,""),
_xlfn.XLOOKUP(_xlfn.CONCAT(8,"-",$A20, "-", "H"), TeamData!$D:$D,TeamData!H:H,""),
_xlfn.XLOOKUP(_xlfn.CONCAT(9,"-",$A20, "-", "H"), TeamData!$D:$D,TeamData!H:H,""),
_xlfn.XLOOKUP(_xlfn.CONCAT(10,"-",$A20, "-", "H"), TeamData!$D:$D,TeamData!H:H,""),
_xlfn.XLOOKUP(_xlfn.CONCAT(11,"-",$A20, "-", "H"), TeamData!$D:$D,TeamData!H:H,""),
_xlfn.XLOOKUP(_xlfn.CONCAT(12,"-",$A20, "-", "H"), TeamData!$D:$D,TeamData!H:H,""),
_xlfn.XLOOKUP(_xlfn.CONCAT(13,"-",$A20, "-", "H"), TeamData!$D:$D,TeamData!H:H,""),
_xlfn.XLOOKUP(_xlfn.CONCAT(14,"-",$A20, "-", "H"), TeamData!$D:$D,TeamData!H:H,""),
_xlfn.XLOOKUP(_xlfn.CONCAT(15,"-",$A20, "-", "H"), TeamData!$D:$D,TeamData!H:H,""),
_xlfn.XLOOKUP(_xlfn.CONCAT(16,"-",$A20, "-", "H"), TeamData!$D:$D,TeamData!H:H,""),
_xlfn.XLOOKUP(_xlfn.CONCAT(17,"-",$A20, "-", "H"), TeamData!$D:$D,TeamData!H:H,""),
_xlfn.XLOOKUP(_xlfn.CONCAT(18,"-",$A20, "-", "H"), TeamData!$D:$D,TeamData!H:H,"")))</f>
        <v>1.5555555555555556</v>
      </c>
      <c r="J20" s="88" cm="1">
        <f t="array" ref="J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TeamData!$D:$D,TeamData!I:I,""),
_xlfn.XLOOKUP(_xlfn.CONCAT(1,"-",$A20, "-", "H"), TeamData!$D:$D,TeamData!I:I,""),
_xlfn.XLOOKUP(_xlfn.CONCAT(2,"-",$A20, "-", "H"), TeamData!$D:$D,TeamData!I:I,""),
_xlfn.XLOOKUP(_xlfn.CONCAT(3,"-",$A20, "-", "H"), TeamData!$D:$D,TeamData!I:I,""),
_xlfn.XLOOKUP(_xlfn.CONCAT(4,"-",$A20, "-", "H"), TeamData!$D:$D,TeamData!I:I,""),
_xlfn.XLOOKUP(_xlfn.CONCAT(5,"-",$A20, "-", "H"), TeamData!$D:$D,TeamData!I:I,""),
_xlfn.XLOOKUP(_xlfn.CONCAT(6,"-",$A20, "-", "H"), TeamData!$D:$D,TeamData!I:I,""),
_xlfn.XLOOKUP(_xlfn.CONCAT(7,"-",$A20, "-", "H"), TeamData!$D:$D,TeamData!I:I,""),
_xlfn.XLOOKUP(_xlfn.CONCAT(8,"-",$A20, "-", "H"), TeamData!$D:$D,TeamData!I:I,""),
_xlfn.XLOOKUP(_xlfn.CONCAT(9,"-",$A20, "-", "H"), TeamData!$D:$D,TeamData!I:I,""),
_xlfn.XLOOKUP(_xlfn.CONCAT(10,"-",$A20, "-", "H"), TeamData!$D:$D,TeamData!I:I,""),
_xlfn.XLOOKUP(_xlfn.CONCAT(11,"-",$A20, "-", "H"), TeamData!$D:$D,TeamData!I:I,""),
_xlfn.XLOOKUP(_xlfn.CONCAT(12,"-",$A20, "-", "H"), TeamData!$D:$D,TeamData!I:I,""),
_xlfn.XLOOKUP(_xlfn.CONCAT(13,"-",$A20, "-", "H"), TeamData!$D:$D,TeamData!I:I,""),
_xlfn.XLOOKUP(_xlfn.CONCAT(14,"-",$A20, "-", "H"), TeamData!$D:$D,TeamData!I:I,""),
_xlfn.XLOOKUP(_xlfn.CONCAT(15,"-",$A20, "-", "H"), TeamData!$D:$D,TeamData!I:I,""),
_xlfn.XLOOKUP(_xlfn.CONCAT(16,"-",$A20, "-", "H"), TeamData!$D:$D,TeamData!I:I,""),
_xlfn.XLOOKUP(_xlfn.CONCAT(17,"-",$A20, "-", "H"), TeamData!$D:$D,TeamData!I:I,""),
_xlfn.XLOOKUP(_xlfn.CONCAT(18,"-",$A20, "-", "H"), TeamData!$D:$D,TeamData!I:I,"")))</f>
        <v>1.4611111111111112</v>
      </c>
      <c r="K20" s="90" cm="1">
        <f t="array" ref="K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"H"), TeamData!$D:$D,TeamData!J:J,""),
_xlfn.XLOOKUP(_xlfn.CONCAT(1,"-",$A20, "-", "H"), TeamData!$D:$D,TeamData!J:J,""),
_xlfn.XLOOKUP(_xlfn.CONCAT(2,"-",$A20, "-", "H"), TeamData!$D:$D,TeamData!J:J,""),
_xlfn.XLOOKUP(_xlfn.CONCAT(3,"-",$A20, "-", "H"), TeamData!$D:$D,TeamData!J:J,""),
_xlfn.XLOOKUP(_xlfn.CONCAT(4,"-",$A20, "-", "H"), TeamData!$D:$D,TeamData!J:J,""),
_xlfn.XLOOKUP(_xlfn.CONCAT(5,"-",$A20, "-", "H"), TeamData!$D:$D,TeamData!J:J,""),
_xlfn.XLOOKUP(_xlfn.CONCAT(6,"-",$A20, "-", "H"), TeamData!$D:$D,TeamData!J:J,""),
_xlfn.XLOOKUP(_xlfn.CONCAT(7,"-",$A20, "-", "H"), TeamData!$D:$D,TeamData!J:J,""),
_xlfn.XLOOKUP(_xlfn.CONCAT(8,"-",$A20, "-", "H"), TeamData!$D:$D,TeamData!J:J,""),
_xlfn.XLOOKUP(_xlfn.CONCAT(9,"-",$A20, "-", "H"), TeamData!$D:$D,TeamData!J:J,""),
_xlfn.XLOOKUP(_xlfn.CONCAT(10,"-",$A20, "-", "H"), TeamData!$D:$D,TeamData!J:J,""),
_xlfn.XLOOKUP(_xlfn.CONCAT(11,"-",$A20, "-", "H"), TeamData!$D:$D,TeamData!J:J,""),
_xlfn.XLOOKUP(_xlfn.CONCAT(12,"-",$A20, "-", "H"), TeamData!$D:$D,TeamData!J:J,""),
_xlfn.XLOOKUP(_xlfn.CONCAT(13,"-",$A20, "-", "H"), TeamData!$D:$D,TeamData!J:J,""),
_xlfn.XLOOKUP(_xlfn.CONCAT(14,"-",$A20, "-", "H"), TeamData!$D:$D,TeamData!J:J,""),
_xlfn.XLOOKUP(_xlfn.CONCAT(15,"-",$A20, "-", "H"), TeamData!$D:$D,TeamData!J:J,""),
_xlfn.XLOOKUP(_xlfn.CONCAT(16,"-",$A20, "-", "H"), TeamData!$D:$D,TeamData!J:J,""),
_xlfn.XLOOKUP(_xlfn.CONCAT(17,"-",$A20, "-", "H"), TeamData!$D:$D,TeamData!J:J,""),
_xlfn.XLOOKUP(_xlfn.CONCAT(18,"-",$A20, "-", "H"), TeamData!$D:$D,TeamData!J:J,"")))</f>
        <v>0.2911111111111111</v>
      </c>
      <c r="L20" s="68">
        <f t="shared" si="9"/>
        <v>56.000000000000007</v>
      </c>
      <c r="M20" s="68">
        <f t="shared" si="10"/>
        <v>71.936542669584242</v>
      </c>
      <c r="N20" s="72">
        <f t="shared" si="18"/>
        <v>47.328244274809165</v>
      </c>
      <c r="O20" s="94" cm="1">
        <f t="array" ref="O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TeamData!$K:$K,TeamData!L:L,""),
_xlfn.XLOOKUP(_xlfn.CONCAT(1,"-",$A20, "-", "A"), TeamData!$K:$K,TeamData!L:L,""),
_xlfn.XLOOKUP(_xlfn.CONCAT(2,"-",$A20, "-", "A"), TeamData!$K:$K,TeamData!L:L,""),
_xlfn.XLOOKUP(_xlfn.CONCAT(3,"-",$A20, "-", "A"), TeamData!$K:$K,TeamData!L:L,""),
_xlfn.XLOOKUP(_xlfn.CONCAT(4,"-",$A20, "-", "A"), TeamData!$K:$K,TeamData!L:L,""),
_xlfn.XLOOKUP(_xlfn.CONCAT(5,"-",$A20, "-", "A"), TeamData!$K:$K,TeamData!L:L,""),
_xlfn.XLOOKUP(_xlfn.CONCAT(6,"-",$A20, "-", "A"), TeamData!$K:$K,TeamData!L:L,""),
_xlfn.XLOOKUP(_xlfn.CONCAT(7,"-",$A20, "-", "A"), TeamData!$K:$K,TeamData!L:L,""),
_xlfn.XLOOKUP(_xlfn.CONCAT(8,"-",$A20, "-", "A"), TeamData!$K:$K,TeamData!L:L,""),
_xlfn.XLOOKUP(_xlfn.CONCAT(9,"-",$A20, "-", "A"), TeamData!$K:$K,TeamData!L:L,""),
_xlfn.XLOOKUP(_xlfn.CONCAT(10,"-",$A20, "-", "A"), TeamData!$K:$K,TeamData!L:L,""),
_xlfn.XLOOKUP(_xlfn.CONCAT(11,"-",$A20, "-", "A"), TeamData!$K:$K,TeamData!L:L,""),
_xlfn.XLOOKUP(_xlfn.CONCAT(12,"-",$A20, "-", "A"), TeamData!$K:$K,TeamData!L:L,""),
_xlfn.XLOOKUP(_xlfn.CONCAT(13,"-",$A20, "-", "A"), TeamData!$K:$K,TeamData!L:L,""),
_xlfn.XLOOKUP(_xlfn.CONCAT(14,"-",$A20, "-", "A"), TeamData!$K:$K,TeamData!L:L,""),
_xlfn.XLOOKUP(_xlfn.CONCAT(15,"-",$A20, "-", "A"), TeamData!$K:$K,TeamData!L:L,""),
_xlfn.XLOOKUP(_xlfn.CONCAT(16,"-",$A20, "-", "A"), TeamData!$K:$K,TeamData!L:L,""),
_xlfn.XLOOKUP(_xlfn.CONCAT(17,"-",$A20, "-", "A"), TeamData!$K:$K,TeamData!L:L,""),
_xlfn.XLOOKUP(_xlfn.CONCAT(18,"-",$A20, "-", "A"), TeamData!$K:$K,TeamData!L:L,"")))</f>
        <v>6.9</v>
      </c>
      <c r="P20" s="94" cm="1">
        <f t="array" ref="P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TeamData!$K:$K,TeamData!M:M,""),
_xlfn.XLOOKUP(_xlfn.CONCAT(1,"-",$A20, "-", "A"), TeamData!$K:$K,TeamData!M:M,""),
_xlfn.XLOOKUP(_xlfn.CONCAT(2,"-",$A20, "-", "A"), TeamData!$K:$K,TeamData!M:M,""),
_xlfn.XLOOKUP(_xlfn.CONCAT(3,"-",$A20, "-", "A"), TeamData!$K:$K,TeamData!M:M,""),
_xlfn.XLOOKUP(_xlfn.CONCAT(4,"-",$A20, "-", "A"), TeamData!$K:$K,TeamData!M:M,""),
_xlfn.XLOOKUP(_xlfn.CONCAT(5,"-",$A20, "-", "A"), TeamData!$K:$K,TeamData!M:M,""),
_xlfn.XLOOKUP(_xlfn.CONCAT(6,"-",$A20, "-", "A"), TeamData!$K:$K,TeamData!M:M,""),
_xlfn.XLOOKUP(_xlfn.CONCAT(7,"-",$A20, "-", "A"), TeamData!$K:$K,TeamData!M:M,""),
_xlfn.XLOOKUP(_xlfn.CONCAT(8,"-",$A20, "-", "A"), TeamData!$K:$K,TeamData!M:M,""),
_xlfn.XLOOKUP(_xlfn.CONCAT(9,"-",$A20, "-", "A"), TeamData!$K:$K,TeamData!M:M,""),
_xlfn.XLOOKUP(_xlfn.CONCAT(10,"-",$A20, "-", "A"), TeamData!$K:$K,TeamData!M:M,""),
_xlfn.XLOOKUP(_xlfn.CONCAT(11,"-",$A20, "-", "A"), TeamData!$K:$K,TeamData!M:M,""),
_xlfn.XLOOKUP(_xlfn.CONCAT(12,"-",$A20, "-", "A"), TeamData!$K:$K,TeamData!M:M,""),
_xlfn.XLOOKUP(_xlfn.CONCAT(13,"-",$A20, "-", "A"), TeamData!$K:$K,TeamData!M:M,""),
_xlfn.XLOOKUP(_xlfn.CONCAT(14,"-",$A20, "-", "A"), TeamData!$K:$K,TeamData!M:M,""),
_xlfn.XLOOKUP(_xlfn.CONCAT(15,"-",$A20, "-", "A"), TeamData!$K:$K,TeamData!M:M,""),
_xlfn.XLOOKUP(_xlfn.CONCAT(16,"-",$A20, "-", "A"), TeamData!$K:$K,TeamData!M:M,""),
_xlfn.XLOOKUP(_xlfn.CONCAT(17,"-",$A20, "-", "A"), TeamData!$K:$K,TeamData!M:M,""),
_xlfn.XLOOKUP(_xlfn.CONCAT(18,"-",$A20, "-", "A"), TeamData!$K:$K,TeamData!M:M,"")))</f>
        <v>1.8</v>
      </c>
      <c r="Q20" s="96" cm="1">
        <f t="array" ref="Q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TeamData!$K:$K,TeamData!N:N,""),
_xlfn.XLOOKUP(_xlfn.CONCAT(1,"-",$A20, "-", "A"), TeamData!$K:$K,TeamData!N:N,""),
_xlfn.XLOOKUP(_xlfn.CONCAT(2,"-",$A20, "-", "A"), TeamData!$K:$K,TeamData!N:N,""),
_xlfn.XLOOKUP(_xlfn.CONCAT(3,"-",$A20, "-", "A"), TeamData!$K:$K,TeamData!N:N,""),
_xlfn.XLOOKUP(_xlfn.CONCAT(4,"-",$A20, "-", "A"), TeamData!$K:$K,TeamData!N:N,""),
_xlfn.XLOOKUP(_xlfn.CONCAT(5,"-",$A20, "-", "A"), TeamData!$K:$K,TeamData!N:N,""),
_xlfn.XLOOKUP(_xlfn.CONCAT(6,"-",$A20, "-", "A"), TeamData!$K:$K,TeamData!N:N,""),
_xlfn.XLOOKUP(_xlfn.CONCAT(7,"-",$A20, "-", "A"), TeamData!$K:$K,TeamData!N:N,""),
_xlfn.XLOOKUP(_xlfn.CONCAT(8,"-",$A20, "-", "A"), TeamData!$K:$K,TeamData!N:N,""),
_xlfn.XLOOKUP(_xlfn.CONCAT(9,"-",$A20, "-", "A"), TeamData!$K:$K,TeamData!N:N,""),
_xlfn.XLOOKUP(_xlfn.CONCAT(10,"-",$A20, "-", "A"), TeamData!$K:$K,TeamData!N:N,""),
_xlfn.XLOOKUP(_xlfn.CONCAT(11,"-",$A20, "-", "A"), TeamData!$K:$K,TeamData!N:N,""),
_xlfn.XLOOKUP(_xlfn.CONCAT(12,"-",$A20, "-", "A"), TeamData!$K:$K,TeamData!N:N,""),
_xlfn.XLOOKUP(_xlfn.CONCAT(13,"-",$A20, "-", "A"), TeamData!$K:$K,TeamData!N:N,""),
_xlfn.XLOOKUP(_xlfn.CONCAT(14,"-",$A20, "-", "A"), TeamData!$K:$K,TeamData!N:N,""),
_xlfn.XLOOKUP(_xlfn.CONCAT(15,"-",$A20, "-", "A"), TeamData!$K:$K,TeamData!N:N,""),
_xlfn.XLOOKUP(_xlfn.CONCAT(16,"-",$A20, "-", "A"), TeamData!$K:$K,TeamData!N:N,""),
_xlfn.XLOOKUP(_xlfn.CONCAT(17,"-",$A20, "-", "A"), TeamData!$K:$K,TeamData!N:N,""),
_xlfn.XLOOKUP(_xlfn.CONCAT(18,"-",$A20, "-", "A"), TeamData!$K:$K,TeamData!N:N,"")))</f>
        <v>1.4449999999999998</v>
      </c>
      <c r="R20" s="70">
        <f t="shared" si="11"/>
        <v>53.07692307692308</v>
      </c>
      <c r="S20" s="70">
        <f t="shared" si="12"/>
        <v>42.631578947368418</v>
      </c>
      <c r="T20" s="73">
        <f t="shared" si="1"/>
        <v>53.277345350266273</v>
      </c>
      <c r="U20" s="94" cm="1">
        <f t="array" ref="U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TeamData!$K:$K,TeamData!O:O,""),
_xlfn.XLOOKUP(_xlfn.CONCAT(1,"-",$A20, "-", "A"), TeamData!$K:$K,TeamData!O:O,""),
_xlfn.XLOOKUP(_xlfn.CONCAT(2,"-",$A20, "-", "A"), TeamData!$K:$K,TeamData!O:O,""),
_xlfn.XLOOKUP(_xlfn.CONCAT(3,"-",$A20, "-", "A"), TeamData!$K:$K,TeamData!O:O,""),
_xlfn.XLOOKUP(_xlfn.CONCAT(4,"-",$A20, "-", "A"), TeamData!$K:$K,TeamData!O:O,""),
_xlfn.XLOOKUP(_xlfn.CONCAT(5,"-",$A20, "-", "A"), TeamData!$K:$K,TeamData!O:O,""),
_xlfn.XLOOKUP(_xlfn.CONCAT(6,"-",$A20, "-", "A"), TeamData!$K:$K,TeamData!O:O,""),
_xlfn.XLOOKUP(_xlfn.CONCAT(7,"-",$A20, "-", "A"), TeamData!$K:$K,TeamData!O:O,""),
_xlfn.XLOOKUP(_xlfn.CONCAT(8,"-",$A20, "-", "A"), TeamData!$K:$K,TeamData!O:O,""),
_xlfn.XLOOKUP(_xlfn.CONCAT(9,"-",$A20, "-", "A"), TeamData!$K:$K,TeamData!O:O,""),
_xlfn.XLOOKUP(_xlfn.CONCAT(10,"-",$A20, "-", "A"), TeamData!$K:$K,TeamData!O:O,""),
_xlfn.XLOOKUP(_xlfn.CONCAT(11,"-",$A20, "-", "A"), TeamData!$K:$K,TeamData!O:O,""),
_xlfn.XLOOKUP(_xlfn.CONCAT(12,"-",$A20, "-", "A"), TeamData!$K:$K,TeamData!O:O,""),
_xlfn.XLOOKUP(_xlfn.CONCAT(13,"-",$A20, "-", "A"), TeamData!$K:$K,TeamData!O:O,""),
_xlfn.XLOOKUP(_xlfn.CONCAT(14,"-",$A20, "-", "A"), TeamData!$K:$K,TeamData!O:O,""),
_xlfn.XLOOKUP(_xlfn.CONCAT(15,"-",$A20, "-", "A"), TeamData!$K:$K,TeamData!O:O,""),
_xlfn.XLOOKUP(_xlfn.CONCAT(16,"-",$A20, "-", "A"), TeamData!$K:$K,TeamData!O:O,""),
_xlfn.XLOOKUP(_xlfn.CONCAT(17,"-",$A20, "-", "A"), TeamData!$K:$K,TeamData!O:O,""),
_xlfn.XLOOKUP(_xlfn.CONCAT(18,"-",$A20, "-", "A"), TeamData!$K:$K,TeamData!O:O,"")))</f>
        <v>2</v>
      </c>
      <c r="V20" s="94" cm="1">
        <f t="array" ref="V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TeamData!$K:$K,TeamData!P:P,""),
_xlfn.XLOOKUP(_xlfn.CONCAT(1,"-",$A20, "-", "A"), TeamData!$K:$K,TeamData!P:P,""),
_xlfn.XLOOKUP(_xlfn.CONCAT(2,"-",$A20, "-", "A"), TeamData!$K:$K,TeamData!P:P,""),
_xlfn.XLOOKUP(_xlfn.CONCAT(3,"-",$A20, "-", "A"), TeamData!$K:$K,TeamData!P:P,""),
_xlfn.XLOOKUP(_xlfn.CONCAT(4,"-",$A20, "-", "A"), TeamData!$K:$K,TeamData!P:P,""),
_xlfn.XLOOKUP(_xlfn.CONCAT(5,"-",$A20, "-", "A"), TeamData!$K:$K,TeamData!P:P,""),
_xlfn.XLOOKUP(_xlfn.CONCAT(6,"-",$A20, "-", "A"), TeamData!$K:$K,TeamData!P:P,""),
_xlfn.XLOOKUP(_xlfn.CONCAT(7,"-",$A20, "-", "A"), TeamData!$K:$K,TeamData!P:P,""),
_xlfn.XLOOKUP(_xlfn.CONCAT(8,"-",$A20, "-", "A"), TeamData!$K:$K,TeamData!P:P,""),
_xlfn.XLOOKUP(_xlfn.CONCAT(9,"-",$A20, "-", "A"), TeamData!$K:$K,TeamData!P:P,""),
_xlfn.XLOOKUP(_xlfn.CONCAT(10,"-",$A20, "-", "A"), TeamData!$K:$K,TeamData!P:P,""),
_xlfn.XLOOKUP(_xlfn.CONCAT(11,"-",$A20, "-", "A"), TeamData!$K:$K,TeamData!P:P,""),
_xlfn.XLOOKUP(_xlfn.CONCAT(12,"-",$A20, "-", "A"), TeamData!$K:$K,TeamData!P:P,""),
_xlfn.XLOOKUP(_xlfn.CONCAT(13,"-",$A20, "-", "A"), TeamData!$K:$K,TeamData!P:P,""),
_xlfn.XLOOKUP(_xlfn.CONCAT(14,"-",$A20, "-", "A"), TeamData!$K:$K,TeamData!P:P,""),
_xlfn.XLOOKUP(_xlfn.CONCAT(15,"-",$A20, "-", "A"), TeamData!$K:$K,TeamData!P:P,""),
_xlfn.XLOOKUP(_xlfn.CONCAT(16,"-",$A20, "-", "A"), TeamData!$K:$K,TeamData!P:P,""),
_xlfn.XLOOKUP(_xlfn.CONCAT(17,"-",$A20, "-", "A"), TeamData!$K:$K,TeamData!P:P,""),
_xlfn.XLOOKUP(_xlfn.CONCAT(18,"-",$A20, "-", "A"), TeamData!$K:$K,TeamData!P:P,"")))</f>
        <v>1.482</v>
      </c>
      <c r="W20" s="96" cm="1">
        <f t="array" ref="W20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_xlfn.XLOOKUP(_xlfn.CONCAT(0,"-",$A20, "-", "A"), TeamData!$K:$K,TeamData!Q:Q,""),
_xlfn.XLOOKUP(_xlfn.CONCAT(1,"-",$A20, "-", "A"), TeamData!$K:$K,TeamData!Q:Q,""),
_xlfn.XLOOKUP(_xlfn.CONCAT(2,"-",$A20, "-", "A"), TeamData!$K:$K,TeamData!Q:Q,""),
_xlfn.XLOOKUP(_xlfn.CONCAT(3,"-",$A20, "-", "A"), TeamData!$K:$K,TeamData!Q:Q,""),
_xlfn.XLOOKUP(_xlfn.CONCAT(4,"-",$A20, "-", "A"), TeamData!$K:$K,TeamData!Q:Q,""),
_xlfn.XLOOKUP(_xlfn.CONCAT(5,"-",$A20, "-", "A"), TeamData!$K:$K,TeamData!Q:Q,""),
_xlfn.XLOOKUP(_xlfn.CONCAT(6,"-",$A20, "-", "A"), TeamData!$K:$K,TeamData!Q:Q,""),
_xlfn.XLOOKUP(_xlfn.CONCAT(7,"-",$A20, "-", "A"), TeamData!$K:$K,TeamData!Q:Q,""),
_xlfn.XLOOKUP(_xlfn.CONCAT(8,"-",$A20, "-", "A"), TeamData!$K:$K,TeamData!Q:Q,""),
_xlfn.XLOOKUP(_xlfn.CONCAT(9,"-",$A20, "-", "A"), TeamData!$K:$K,TeamData!Q:Q,""),
_xlfn.XLOOKUP(_xlfn.CONCAT(10,"-",$A20, "-", "A"), TeamData!$K:$K,TeamData!Q:Q,""),
_xlfn.XLOOKUP(_xlfn.CONCAT(11,"-",$A20, "-", "A"), TeamData!$K:$K,TeamData!Q:Q,""),
_xlfn.XLOOKUP(_xlfn.CONCAT(12,"-",$A20, "-", "A"), TeamData!$K:$K,TeamData!Q:Q,""),
_xlfn.XLOOKUP(_xlfn.CONCAT(13,"-",$A20, "-", "A"), TeamData!$K:$K,TeamData!Q:Q,""),
_xlfn.XLOOKUP(_xlfn.CONCAT(14,"-",$A20, "-", "A"), TeamData!$K:$K,TeamData!Q:Q,""),
_xlfn.XLOOKUP(_xlfn.CONCAT(15,"-",$A20, "-", "A"), TeamData!$K:$K,TeamData!Q:Q,""),
_xlfn.XLOOKUP(_xlfn.CONCAT(16,"-",$A20, "-", "A"), TeamData!$K:$K,TeamData!Q:Q,""),
_xlfn.XLOOKUP(_xlfn.CONCAT(17,"-",$A20, "-", "A"), TeamData!$K:$K,TeamData!Q:Q,""),
_xlfn.XLOOKUP(_xlfn.CONCAT(18,"-",$A20, "-", "A"), TeamData!$K:$K,TeamData!Q:Q,"")))</f>
        <v>0.24900000000000003</v>
      </c>
      <c r="X20" s="70">
        <f t="shared" si="13"/>
        <v>72</v>
      </c>
      <c r="Y20" s="70">
        <f t="shared" si="14"/>
        <v>72.964989059080963</v>
      </c>
      <c r="Z20" s="73">
        <f t="shared" si="15"/>
        <v>55.332440874609546</v>
      </c>
      <c r="AA20" s="68">
        <f t="shared" si="2"/>
        <v>47.521507578861126</v>
      </c>
      <c r="AB20" s="72">
        <f t="shared" si="3"/>
        <v>47.328244274809165</v>
      </c>
      <c r="AC20" s="70">
        <f t="shared" si="4"/>
        <v>53.277345350266273</v>
      </c>
      <c r="AD20" s="73">
        <f t="shared" si="16"/>
        <v>55.332440874609546</v>
      </c>
      <c r="AN20" s="23">
        <v>17</v>
      </c>
      <c r="AO20" s="24" t="str" cm="1">
        <f t="array" ref="AO20">IF(AND($AM$5=1, $AO19&lt;&gt;"Weighting"), "", IFERROR(_xlfn.IFS($AM$5-1=AN20,POWER($AM$3,1),
$AM$5-1=AN21,POWER($AM$3, 0),
$AM$5-1=AN22, POWER($AM$3, -1),
$AM$5-1=AN23, POWER($AM$3, -2),
$AM$5-1=AN24, POWER($AM$3, -3),
$AM$5-1=AN25, POWER($AM$3, -4),
$AM$5-1=AN26, POWER($AM$3,-5),
$AM$5-1=AN27, POWER($AM$3, -6),
$AM$5-1=AN28, POWER($AM$3, -7),
$AM$5-1=AN29, POWER($AM$3, -8),
$AM$5-1=AN30, POWER($AM$3, -9),
$AM$5-1=AN31, POWER($AM$3, -10),
$AM$5-1=AN32, POWER($AM$3, -11),
$AM$5-1=AN33, POWER($AM$3, -12),
$AM$5-1=AN34, POWER($AM$3, -13),
$AM$5-1=AN35, POWER($AM$3, -14),
$AM$5-1=AN36, POWER($AM$3, -15),
$AM$5-1=AN37, POWER($AM$3, -16),
$AM$5-1=AN38, POWER($AM$3, -17),
$AM$5-1=AN39, POWER($AM$3, -18),
$AM$5-1=AN40, POWER($AM$3, -19),
$AM$5-1=AN41, POWER($AM$3, -20),
$AM$5-1=AN42, POWER($AM$3, -21),
$AM$5-1=AN43, POWER($AM$3, -22),
$AM$5-1=AN44, POWER($AM$3, -23),
$AM$5-1=AN45, POWER($AM$3, -24),
$AM$5-1=AN46, POWER($AM$3, -25),
$AM$5-1=AN47, POWER($AM$3, -26),
$AM$5-1=AN48, POWER($AM$3, -27),
$AM$5-1=AN49, POWER($AM$3, -28),
$AM$5-1=AN50, POWER($AM$3, -29),
$AM$5-1=AN51, POWER($AM$3, -30),
$AM$5-1=AN52, POWER($AM$3, -31),
$AM$5-1=AN53, POWER($AM$3, -32),
$AM$5-1=AN54, POWER($AM$3, -33),
$AM$5-1=AN55, POWER($AM$3, -34),
$AM$5-1=AN56, POWER($AM$3, -35),
$AM$5-1=AN57, POWER($AM$3, -36)),""))</f>
        <v/>
      </c>
      <c r="AP20" s="25" t="str">
        <f t="shared" si="5"/>
        <v>0</v>
      </c>
      <c r="AQ20" s="26">
        <f>IF(AP20="","",SUM($AP$3:AP20)/SUM($AP$3:$AP$21))</f>
        <v>1</v>
      </c>
    </row>
    <row r="21" spans="1:43">
      <c r="A21" s="55">
        <v>18</v>
      </c>
      <c r="B21" s="31" t="s">
        <v>471</v>
      </c>
      <c r="C21" s="88" cm="1">
        <f t="array" ref="C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TeamData!$D:$D,TeamData!E:E,""),
_xlfn.XLOOKUP(_xlfn.CONCAT(1,"-",$A21, "-", "H"), TeamData!$D:$D,TeamData!E:E,""),
_xlfn.XLOOKUP(_xlfn.CONCAT(2,"-",$A21, "-", "H"), TeamData!$D:$D,TeamData!E:E,""),
_xlfn.XLOOKUP(_xlfn.CONCAT(3,"-",$A21, "-", "H"), TeamData!$D:$D,TeamData!E:E,""),
_xlfn.XLOOKUP(_xlfn.CONCAT(4,"-",$A21, "-", "H"), TeamData!$D:$D,TeamData!E:E,""),
_xlfn.XLOOKUP(_xlfn.CONCAT(5,"-",$A21, "-", "H"), TeamData!$D:$D,TeamData!E:E,""),
_xlfn.XLOOKUP(_xlfn.CONCAT(6,"-",$A21, "-", "H"), TeamData!$D:$D,TeamData!E:E,""),
_xlfn.XLOOKUP(_xlfn.CONCAT(7,"-",$A21, "-", "H"), TeamData!$D:$D,TeamData!E:E,""),
_xlfn.XLOOKUP(_xlfn.CONCAT(8,"-",$A21, "-", "H"), TeamData!$D:$D,TeamData!E:E,""),
_xlfn.XLOOKUP(_xlfn.CONCAT(9,"-",$A21, "-", "H"), TeamData!$D:$D,TeamData!E:E,""),
_xlfn.XLOOKUP(_xlfn.CONCAT(10,"-",$A21, "-", "H"), TeamData!$D:$D,TeamData!E:E,""),
_xlfn.XLOOKUP(_xlfn.CONCAT(11,"-",$A21, "-", "H"), TeamData!$D:$D,TeamData!E:E,""),
_xlfn.XLOOKUP(_xlfn.CONCAT(12,"-",$A21, "-", "H"), TeamData!$D:$D,TeamData!E:E,""),
_xlfn.XLOOKUP(_xlfn.CONCAT(13,"-",$A21, "-", "H"), TeamData!$D:$D,TeamData!E:E,""),
_xlfn.XLOOKUP(_xlfn.CONCAT(14,"-",$A21, "-", "H"), TeamData!$D:$D,TeamData!E:E,""),
_xlfn.XLOOKUP(_xlfn.CONCAT(15,"-",$A21, "-", "H"), TeamData!$D:$D,TeamData!E:E,""),
_xlfn.XLOOKUP(_xlfn.CONCAT(16,"-",$A21, "-", "H"), TeamData!$D:$D,TeamData!E:E,""),
_xlfn.XLOOKUP(_xlfn.CONCAT(17,"-",$A21, "-", "H"), TeamData!$D:$D,TeamData!E:E,""),
_xlfn.XLOOKUP(_xlfn.CONCAT(18,"-",$A21, "-", "H"), TeamData!$D:$D,TeamData!E:E,"")))</f>
        <v>5.4</v>
      </c>
      <c r="D21" s="88" cm="1">
        <f t="array" ref="D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TeamData!$D:$D,TeamData!F:F,""),
_xlfn.XLOOKUP(_xlfn.CONCAT(1,"-",$A21, "-", "H"), TeamData!$D:$D,TeamData!F:F,""),
_xlfn.XLOOKUP(_xlfn.CONCAT(2,"-",$A21, "-", "H"), TeamData!$D:$D,TeamData!F:F,""),
_xlfn.XLOOKUP(_xlfn.CONCAT(3,"-",$A21, "-", "H"), TeamData!$D:$D,TeamData!F:F,""),
_xlfn.XLOOKUP(_xlfn.CONCAT(4,"-",$A21, "-", "H"), TeamData!$D:$D,TeamData!F:F,""),
_xlfn.XLOOKUP(_xlfn.CONCAT(5,"-",$A21, "-", "H"), TeamData!$D:$D,TeamData!F:F,""),
_xlfn.XLOOKUP(_xlfn.CONCAT(6,"-",$A21, "-", "H"), TeamData!$D:$D,TeamData!F:F,""),
_xlfn.XLOOKUP(_xlfn.CONCAT(7,"-",$A21, "-", "H"), TeamData!$D:$D,TeamData!F:F,""),
_xlfn.XLOOKUP(_xlfn.CONCAT(8,"-",$A21, "-", "H"), TeamData!$D:$D,TeamData!F:F,""),
_xlfn.XLOOKUP(_xlfn.CONCAT(9,"-",$A21, "-", "H"), TeamData!$D:$D,TeamData!F:F,""),
_xlfn.XLOOKUP(_xlfn.CONCAT(10,"-",$A21, "-", "H"), TeamData!$D:$D,TeamData!F:F,""),
_xlfn.XLOOKUP(_xlfn.CONCAT(11,"-",$A21, "-", "H"), TeamData!$D:$D,TeamData!F:F,""),
_xlfn.XLOOKUP(_xlfn.CONCAT(12,"-",$A21, "-", "H"), TeamData!$D:$D,TeamData!F:F,""),
_xlfn.XLOOKUP(_xlfn.CONCAT(13,"-",$A21, "-", "H"), TeamData!$D:$D,TeamData!F:F,""),
_xlfn.XLOOKUP(_xlfn.CONCAT(14,"-",$A21, "-", "H"), TeamData!$D:$D,TeamData!F:F,""),
_xlfn.XLOOKUP(_xlfn.CONCAT(15,"-",$A21, "-", "H"), TeamData!$D:$D,TeamData!F:F,""),
_xlfn.XLOOKUP(_xlfn.CONCAT(16,"-",$A21, "-", "H"), TeamData!$D:$D,TeamData!F:F,""),
_xlfn.XLOOKUP(_xlfn.CONCAT(17,"-",$A21, "-", "H"), TeamData!$D:$D,TeamData!F:F,""),
_xlfn.XLOOKUP(_xlfn.CONCAT(18,"-",$A21, "-", "H"), TeamData!$D:$D,TeamData!F:F,"")))</f>
        <v>0.6</v>
      </c>
      <c r="E21" s="90" cm="1">
        <f t="array" ref="E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TeamData!$D:$D,TeamData!G:G,""),
_xlfn.XLOOKUP(_xlfn.CONCAT(1,"-",$A21, "-", "H"), TeamData!$D:$D,TeamData!G:G,""),
_xlfn.XLOOKUP(_xlfn.CONCAT(2,"-",$A21, "-", "H"), TeamData!$D:$D,TeamData!G:G,""),
_xlfn.XLOOKUP(_xlfn.CONCAT(3,"-",$A21, "-", "H"), TeamData!$D:$D,TeamData!G:G,""),
_xlfn.XLOOKUP(_xlfn.CONCAT(4,"-",$A21, "-", "H"), TeamData!$D:$D,TeamData!G:G,""),
_xlfn.XLOOKUP(_xlfn.CONCAT(5,"-",$A21, "-", "H"), TeamData!$D:$D,TeamData!G:G,""),
_xlfn.XLOOKUP(_xlfn.CONCAT(6,"-",$A21, "-", "H"), TeamData!$D:$D,TeamData!G:G,""),
_xlfn.XLOOKUP(_xlfn.CONCAT(7,"-",$A21, "-", "H"), TeamData!$D:$D,TeamData!G:G,""),
_xlfn.XLOOKUP(_xlfn.CONCAT(8,"-",$A21, "-", "H"), TeamData!$D:$D,TeamData!G:G,""),
_xlfn.XLOOKUP(_xlfn.CONCAT(9,"-",$A21, "-", "H"), TeamData!$D:$D,TeamData!G:G,""),
_xlfn.XLOOKUP(_xlfn.CONCAT(10,"-",$A21, "-", "H"), TeamData!$D:$D,TeamData!G:G,""),
_xlfn.XLOOKUP(_xlfn.CONCAT(11,"-",$A21, "-", "H"), TeamData!$D:$D,TeamData!G:G,""),
_xlfn.XLOOKUP(_xlfn.CONCAT(12,"-",$A21, "-", "H"), TeamData!$D:$D,TeamData!G:G,""),
_xlfn.XLOOKUP(_xlfn.CONCAT(13,"-",$A21, "-", "H"), TeamData!$D:$D,TeamData!G:G,""),
_xlfn.XLOOKUP(_xlfn.CONCAT(14,"-",$A21, "-", "H"), TeamData!$D:$D,TeamData!G:G,""),
_xlfn.XLOOKUP(_xlfn.CONCAT(15,"-",$A21, "-", "H"), TeamData!$D:$D,TeamData!G:G,""),
_xlfn.XLOOKUP(_xlfn.CONCAT(16,"-",$A21, "-", "H"), TeamData!$D:$D,TeamData!G:G,""),
_xlfn.XLOOKUP(_xlfn.CONCAT(17,"-",$A21, "-", "H"), TeamData!$D:$D,TeamData!G:G,""),
_xlfn.XLOOKUP(_xlfn.CONCAT(18,"-",$A21, "-", "H"), TeamData!$D:$D,TeamData!G:G,"")))</f>
        <v>0.73399999999999999</v>
      </c>
      <c r="F21" s="68">
        <f t="shared" si="6"/>
        <v>41.53846153846154</v>
      </c>
      <c r="G21" s="68">
        <f t="shared" si="7"/>
        <v>14.210526315789473</v>
      </c>
      <c r="H21" s="72">
        <f t="shared" si="8"/>
        <v>27.062679229823846</v>
      </c>
      <c r="I21" s="88" cm="1">
        <f t="array" ref="I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TeamData!$D:$D,TeamData!H:H,""),
_xlfn.XLOOKUP(_xlfn.CONCAT(1,"-",$A21, "-", "H"), TeamData!$D:$D,TeamData!H:H,""),
_xlfn.XLOOKUP(_xlfn.CONCAT(2,"-",$A21, "-", "H"), TeamData!$D:$D,TeamData!H:H,""),
_xlfn.XLOOKUP(_xlfn.CONCAT(3,"-",$A21, "-", "H"), TeamData!$D:$D,TeamData!H:H,""),
_xlfn.XLOOKUP(_xlfn.CONCAT(4,"-",$A21, "-", "H"), TeamData!$D:$D,TeamData!H:H,""),
_xlfn.XLOOKUP(_xlfn.CONCAT(5,"-",$A21, "-", "H"), TeamData!$D:$D,TeamData!H:H,""),
_xlfn.XLOOKUP(_xlfn.CONCAT(6,"-",$A21, "-", "H"), TeamData!$D:$D,TeamData!H:H,""),
_xlfn.XLOOKUP(_xlfn.CONCAT(7,"-",$A21, "-", "H"), TeamData!$D:$D,TeamData!H:H,""),
_xlfn.XLOOKUP(_xlfn.CONCAT(8,"-",$A21, "-", "H"), TeamData!$D:$D,TeamData!H:H,""),
_xlfn.XLOOKUP(_xlfn.CONCAT(9,"-",$A21, "-", "H"), TeamData!$D:$D,TeamData!H:H,""),
_xlfn.XLOOKUP(_xlfn.CONCAT(10,"-",$A21, "-", "H"), TeamData!$D:$D,TeamData!H:H,""),
_xlfn.XLOOKUP(_xlfn.CONCAT(11,"-",$A21, "-", "H"), TeamData!$D:$D,TeamData!H:H,""),
_xlfn.XLOOKUP(_xlfn.CONCAT(12,"-",$A21, "-", "H"), TeamData!$D:$D,TeamData!H:H,""),
_xlfn.XLOOKUP(_xlfn.CONCAT(13,"-",$A21, "-", "H"), TeamData!$D:$D,TeamData!H:H,""),
_xlfn.XLOOKUP(_xlfn.CONCAT(14,"-",$A21, "-", "H"), TeamData!$D:$D,TeamData!H:H,""),
_xlfn.XLOOKUP(_xlfn.CONCAT(15,"-",$A21, "-", "H"), TeamData!$D:$D,TeamData!H:H,""),
_xlfn.XLOOKUP(_xlfn.CONCAT(16,"-",$A21, "-", "H"), TeamData!$D:$D,TeamData!H:H,""),
_xlfn.XLOOKUP(_xlfn.CONCAT(17,"-",$A21, "-", "H"), TeamData!$D:$D,TeamData!H:H,""),
_xlfn.XLOOKUP(_xlfn.CONCAT(18,"-",$A21, "-", "H"), TeamData!$D:$D,TeamData!H:H,"")))</f>
        <v>2.7777777777777777</v>
      </c>
      <c r="J21" s="88" cm="1">
        <f t="array" ref="J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TeamData!$D:$D,TeamData!I:I,""),
_xlfn.XLOOKUP(_xlfn.CONCAT(1,"-",$A21, "-", "H"), TeamData!$D:$D,TeamData!I:I,""),
_xlfn.XLOOKUP(_xlfn.CONCAT(2,"-",$A21, "-", "H"), TeamData!$D:$D,TeamData!I:I,""),
_xlfn.XLOOKUP(_xlfn.CONCAT(3,"-",$A21, "-", "H"), TeamData!$D:$D,TeamData!I:I,""),
_xlfn.XLOOKUP(_xlfn.CONCAT(4,"-",$A21, "-", "H"), TeamData!$D:$D,TeamData!I:I,""),
_xlfn.XLOOKUP(_xlfn.CONCAT(5,"-",$A21, "-", "H"), TeamData!$D:$D,TeamData!I:I,""),
_xlfn.XLOOKUP(_xlfn.CONCAT(6,"-",$A21, "-", "H"), TeamData!$D:$D,TeamData!I:I,""),
_xlfn.XLOOKUP(_xlfn.CONCAT(7,"-",$A21, "-", "H"), TeamData!$D:$D,TeamData!I:I,""),
_xlfn.XLOOKUP(_xlfn.CONCAT(8,"-",$A21, "-", "H"), TeamData!$D:$D,TeamData!I:I,""),
_xlfn.XLOOKUP(_xlfn.CONCAT(9,"-",$A21, "-", "H"), TeamData!$D:$D,TeamData!I:I,""),
_xlfn.XLOOKUP(_xlfn.CONCAT(10,"-",$A21, "-", "H"), TeamData!$D:$D,TeamData!I:I,""),
_xlfn.XLOOKUP(_xlfn.CONCAT(11,"-",$A21, "-", "H"), TeamData!$D:$D,TeamData!I:I,""),
_xlfn.XLOOKUP(_xlfn.CONCAT(12,"-",$A21, "-", "H"), TeamData!$D:$D,TeamData!I:I,""),
_xlfn.XLOOKUP(_xlfn.CONCAT(13,"-",$A21, "-", "H"), TeamData!$D:$D,TeamData!I:I,""),
_xlfn.XLOOKUP(_xlfn.CONCAT(14,"-",$A21, "-", "H"), TeamData!$D:$D,TeamData!I:I,""),
_xlfn.XLOOKUP(_xlfn.CONCAT(15,"-",$A21, "-", "H"), TeamData!$D:$D,TeamData!I:I,""),
_xlfn.XLOOKUP(_xlfn.CONCAT(16,"-",$A21, "-", "H"), TeamData!$D:$D,TeamData!I:I,""),
_xlfn.XLOOKUP(_xlfn.CONCAT(17,"-",$A21, "-", "H"), TeamData!$D:$D,TeamData!I:I,""),
_xlfn.XLOOKUP(_xlfn.CONCAT(18,"-",$A21, "-", "H"), TeamData!$D:$D,TeamData!I:I,"")))</f>
        <v>1.8211111111111111</v>
      </c>
      <c r="K21" s="90" cm="1">
        <f t="array" ref="K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"H"), TeamData!$D:$D,TeamData!J:J,""),
_xlfn.XLOOKUP(_xlfn.CONCAT(1,"-",$A21, "-", "H"), TeamData!$D:$D,TeamData!J:J,""),
_xlfn.XLOOKUP(_xlfn.CONCAT(2,"-",$A21, "-", "H"), TeamData!$D:$D,TeamData!J:J,""),
_xlfn.XLOOKUP(_xlfn.CONCAT(3,"-",$A21, "-", "H"), TeamData!$D:$D,TeamData!J:J,""),
_xlfn.XLOOKUP(_xlfn.CONCAT(4,"-",$A21, "-", "H"), TeamData!$D:$D,TeamData!J:J,""),
_xlfn.XLOOKUP(_xlfn.CONCAT(5,"-",$A21, "-", "H"), TeamData!$D:$D,TeamData!J:J,""),
_xlfn.XLOOKUP(_xlfn.CONCAT(6,"-",$A21, "-", "H"), TeamData!$D:$D,TeamData!J:J,""),
_xlfn.XLOOKUP(_xlfn.CONCAT(7,"-",$A21, "-", "H"), TeamData!$D:$D,TeamData!J:J,""),
_xlfn.XLOOKUP(_xlfn.CONCAT(8,"-",$A21, "-", "H"), TeamData!$D:$D,TeamData!J:J,""),
_xlfn.XLOOKUP(_xlfn.CONCAT(9,"-",$A21, "-", "H"), TeamData!$D:$D,TeamData!J:J,""),
_xlfn.XLOOKUP(_xlfn.CONCAT(10,"-",$A21, "-", "H"), TeamData!$D:$D,TeamData!J:J,""),
_xlfn.XLOOKUP(_xlfn.CONCAT(11,"-",$A21, "-", "H"), TeamData!$D:$D,TeamData!J:J,""),
_xlfn.XLOOKUP(_xlfn.CONCAT(12,"-",$A21, "-", "H"), TeamData!$D:$D,TeamData!J:J,""),
_xlfn.XLOOKUP(_xlfn.CONCAT(13,"-",$A21, "-", "H"), TeamData!$D:$D,TeamData!J:J,""),
_xlfn.XLOOKUP(_xlfn.CONCAT(14,"-",$A21, "-", "H"), TeamData!$D:$D,TeamData!J:J,""),
_xlfn.XLOOKUP(_xlfn.CONCAT(15,"-",$A21, "-", "H"), TeamData!$D:$D,TeamData!J:J,""),
_xlfn.XLOOKUP(_xlfn.CONCAT(16,"-",$A21, "-", "H"), TeamData!$D:$D,TeamData!J:J,""),
_xlfn.XLOOKUP(_xlfn.CONCAT(17,"-",$A21, "-", "H"), TeamData!$D:$D,TeamData!J:J,""),
_xlfn.XLOOKUP(_xlfn.CONCAT(18,"-",$A21, "-", "H"), TeamData!$D:$D,TeamData!J:J,"")))</f>
        <v>0.21800000000000003</v>
      </c>
      <c r="L21" s="68">
        <f t="shared" si="9"/>
        <v>100</v>
      </c>
      <c r="M21" s="68">
        <f t="shared" si="10"/>
        <v>89.66083150984683</v>
      </c>
      <c r="N21" s="72">
        <f t="shared" si="18"/>
        <v>63.200815494393474</v>
      </c>
      <c r="O21" s="94" cm="1">
        <f t="array" ref="O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TeamData!$K:$K,TeamData!L:L,""),
_xlfn.XLOOKUP(_xlfn.CONCAT(1,"-",$A21, "-", "A"), TeamData!$K:$K,TeamData!L:L,""),
_xlfn.XLOOKUP(_xlfn.CONCAT(2,"-",$A21, "-", "A"), TeamData!$K:$K,TeamData!L:L,""),
_xlfn.XLOOKUP(_xlfn.CONCAT(3,"-",$A21, "-", "A"), TeamData!$K:$K,TeamData!L:L,""),
_xlfn.XLOOKUP(_xlfn.CONCAT(4,"-",$A21, "-", "A"), TeamData!$K:$K,TeamData!L:L,""),
_xlfn.XLOOKUP(_xlfn.CONCAT(5,"-",$A21, "-", "A"), TeamData!$K:$K,TeamData!L:L,""),
_xlfn.XLOOKUP(_xlfn.CONCAT(6,"-",$A21, "-", "A"), TeamData!$K:$K,TeamData!L:L,""),
_xlfn.XLOOKUP(_xlfn.CONCAT(7,"-",$A21, "-", "A"), TeamData!$K:$K,TeamData!L:L,""),
_xlfn.XLOOKUP(_xlfn.CONCAT(8,"-",$A21, "-", "A"), TeamData!$K:$K,TeamData!L:L,""),
_xlfn.XLOOKUP(_xlfn.CONCAT(9,"-",$A21, "-", "A"), TeamData!$K:$K,TeamData!L:L,""),
_xlfn.XLOOKUP(_xlfn.CONCAT(10,"-",$A21, "-", "A"), TeamData!$K:$K,TeamData!L:L,""),
_xlfn.XLOOKUP(_xlfn.CONCAT(11,"-",$A21, "-", "A"), TeamData!$K:$K,TeamData!L:L,""),
_xlfn.XLOOKUP(_xlfn.CONCAT(12,"-",$A21, "-", "A"), TeamData!$K:$K,TeamData!L:L,""),
_xlfn.XLOOKUP(_xlfn.CONCAT(13,"-",$A21, "-", "A"), TeamData!$K:$K,TeamData!L:L,""),
_xlfn.XLOOKUP(_xlfn.CONCAT(14,"-",$A21, "-", "A"), TeamData!$K:$K,TeamData!L:L,""),
_xlfn.XLOOKUP(_xlfn.CONCAT(15,"-",$A21, "-", "A"), TeamData!$K:$K,TeamData!L:L,""),
_xlfn.XLOOKUP(_xlfn.CONCAT(16,"-",$A21, "-", "A"), TeamData!$K:$K,TeamData!L:L,""),
_xlfn.XLOOKUP(_xlfn.CONCAT(17,"-",$A21, "-", "A"), TeamData!$K:$K,TeamData!L:L,""),
_xlfn.XLOOKUP(_xlfn.CONCAT(18,"-",$A21, "-", "A"), TeamData!$K:$K,TeamData!L:L,"")))</f>
        <v>4.8888888888888893</v>
      </c>
      <c r="P21" s="94" cm="1">
        <f t="array" ref="P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TeamData!$K:$K,TeamData!M:M,""),
_xlfn.XLOOKUP(_xlfn.CONCAT(1,"-",$A21, "-", "A"), TeamData!$K:$K,TeamData!M:M,""),
_xlfn.XLOOKUP(_xlfn.CONCAT(2,"-",$A21, "-", "A"), TeamData!$K:$K,TeamData!M:M,""),
_xlfn.XLOOKUP(_xlfn.CONCAT(3,"-",$A21, "-", "A"), TeamData!$K:$K,TeamData!M:M,""),
_xlfn.XLOOKUP(_xlfn.CONCAT(4,"-",$A21, "-", "A"), TeamData!$K:$K,TeamData!M:M,""),
_xlfn.XLOOKUP(_xlfn.CONCAT(5,"-",$A21, "-", "A"), TeamData!$K:$K,TeamData!M:M,""),
_xlfn.XLOOKUP(_xlfn.CONCAT(6,"-",$A21, "-", "A"), TeamData!$K:$K,TeamData!M:M,""),
_xlfn.XLOOKUP(_xlfn.CONCAT(7,"-",$A21, "-", "A"), TeamData!$K:$K,TeamData!M:M,""),
_xlfn.XLOOKUP(_xlfn.CONCAT(8,"-",$A21, "-", "A"), TeamData!$K:$K,TeamData!M:M,""),
_xlfn.XLOOKUP(_xlfn.CONCAT(9,"-",$A21, "-", "A"), TeamData!$K:$K,TeamData!M:M,""),
_xlfn.XLOOKUP(_xlfn.CONCAT(10,"-",$A21, "-", "A"), TeamData!$K:$K,TeamData!M:M,""),
_xlfn.XLOOKUP(_xlfn.CONCAT(11,"-",$A21, "-", "A"), TeamData!$K:$K,TeamData!M:M,""),
_xlfn.XLOOKUP(_xlfn.CONCAT(12,"-",$A21, "-", "A"), TeamData!$K:$K,TeamData!M:M,""),
_xlfn.XLOOKUP(_xlfn.CONCAT(13,"-",$A21, "-", "A"), TeamData!$K:$K,TeamData!M:M,""),
_xlfn.XLOOKUP(_xlfn.CONCAT(14,"-",$A21, "-", "A"), TeamData!$K:$K,TeamData!M:M,""),
_xlfn.XLOOKUP(_xlfn.CONCAT(15,"-",$A21, "-", "A"), TeamData!$K:$K,TeamData!M:M,""),
_xlfn.XLOOKUP(_xlfn.CONCAT(16,"-",$A21, "-", "A"), TeamData!$K:$K,TeamData!M:M,""),
_xlfn.XLOOKUP(_xlfn.CONCAT(17,"-",$A21, "-", "A"), TeamData!$K:$K,TeamData!M:M,""),
_xlfn.XLOOKUP(_xlfn.CONCAT(18,"-",$A21, "-", "A"), TeamData!$K:$K,TeamData!M:M,"")))</f>
        <v>0.88888888888888884</v>
      </c>
      <c r="Q21" s="96" cm="1">
        <f t="array" ref="Q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TeamData!$K:$K,TeamData!N:N,""),
_xlfn.XLOOKUP(_xlfn.CONCAT(1,"-",$A21, "-", "A"), TeamData!$K:$K,TeamData!N:N,""),
_xlfn.XLOOKUP(_xlfn.CONCAT(2,"-",$A21, "-", "A"), TeamData!$K:$K,TeamData!N:N,""),
_xlfn.XLOOKUP(_xlfn.CONCAT(3,"-",$A21, "-", "A"), TeamData!$K:$K,TeamData!N:N,""),
_xlfn.XLOOKUP(_xlfn.CONCAT(4,"-",$A21, "-", "A"), TeamData!$K:$K,TeamData!N:N,""),
_xlfn.XLOOKUP(_xlfn.CONCAT(5,"-",$A21, "-", "A"), TeamData!$K:$K,TeamData!N:N,""),
_xlfn.XLOOKUP(_xlfn.CONCAT(6,"-",$A21, "-", "A"), TeamData!$K:$K,TeamData!N:N,""),
_xlfn.XLOOKUP(_xlfn.CONCAT(7,"-",$A21, "-", "A"), TeamData!$K:$K,TeamData!N:N,""),
_xlfn.XLOOKUP(_xlfn.CONCAT(8,"-",$A21, "-", "A"), TeamData!$K:$K,TeamData!N:N,""),
_xlfn.XLOOKUP(_xlfn.CONCAT(9,"-",$A21, "-", "A"), TeamData!$K:$K,TeamData!N:N,""),
_xlfn.XLOOKUP(_xlfn.CONCAT(10,"-",$A21, "-", "A"), TeamData!$K:$K,TeamData!N:N,""),
_xlfn.XLOOKUP(_xlfn.CONCAT(11,"-",$A21, "-", "A"), TeamData!$K:$K,TeamData!N:N,""),
_xlfn.XLOOKUP(_xlfn.CONCAT(12,"-",$A21, "-", "A"), TeamData!$K:$K,TeamData!N:N,""),
_xlfn.XLOOKUP(_xlfn.CONCAT(13,"-",$A21, "-", "A"), TeamData!$K:$K,TeamData!N:N,""),
_xlfn.XLOOKUP(_xlfn.CONCAT(14,"-",$A21, "-", "A"), TeamData!$K:$K,TeamData!N:N,""),
_xlfn.XLOOKUP(_xlfn.CONCAT(15,"-",$A21, "-", "A"), TeamData!$K:$K,TeamData!N:N,""),
_xlfn.XLOOKUP(_xlfn.CONCAT(16,"-",$A21, "-", "A"), TeamData!$K:$K,TeamData!N:N,""),
_xlfn.XLOOKUP(_xlfn.CONCAT(17,"-",$A21, "-", "A"), TeamData!$K:$K,TeamData!N:N,""),
_xlfn.XLOOKUP(_xlfn.CONCAT(18,"-",$A21, "-", "A"), TeamData!$K:$K,TeamData!N:N,"")))</f>
        <v>0.83599999999999997</v>
      </c>
      <c r="R21" s="70">
        <f t="shared" si="11"/>
        <v>37.606837606837608</v>
      </c>
      <c r="S21" s="70">
        <f t="shared" si="12"/>
        <v>21.052631578947366</v>
      </c>
      <c r="T21" s="73">
        <f t="shared" si="1"/>
        <v>30.823433019254402</v>
      </c>
      <c r="U21" s="94" cm="1">
        <f t="array" ref="U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TeamData!$K:$K,TeamData!O:O,""),
_xlfn.XLOOKUP(_xlfn.CONCAT(1,"-",$A21, "-", "A"), TeamData!$K:$K,TeamData!O:O,""),
_xlfn.XLOOKUP(_xlfn.CONCAT(2,"-",$A21, "-", "A"), TeamData!$K:$K,TeamData!O:O,""),
_xlfn.XLOOKUP(_xlfn.CONCAT(3,"-",$A21, "-", "A"), TeamData!$K:$K,TeamData!O:O,""),
_xlfn.XLOOKUP(_xlfn.CONCAT(4,"-",$A21, "-", "A"), TeamData!$K:$K,TeamData!O:O,""),
_xlfn.XLOOKUP(_xlfn.CONCAT(5,"-",$A21, "-", "A"), TeamData!$K:$K,TeamData!O:O,""),
_xlfn.XLOOKUP(_xlfn.CONCAT(6,"-",$A21, "-", "A"), TeamData!$K:$K,TeamData!O:O,""),
_xlfn.XLOOKUP(_xlfn.CONCAT(7,"-",$A21, "-", "A"), TeamData!$K:$K,TeamData!O:O,""),
_xlfn.XLOOKUP(_xlfn.CONCAT(8,"-",$A21, "-", "A"), TeamData!$K:$K,TeamData!O:O,""),
_xlfn.XLOOKUP(_xlfn.CONCAT(9,"-",$A21, "-", "A"), TeamData!$K:$K,TeamData!O:O,""),
_xlfn.XLOOKUP(_xlfn.CONCAT(10,"-",$A21, "-", "A"), TeamData!$K:$K,TeamData!O:O,""),
_xlfn.XLOOKUP(_xlfn.CONCAT(11,"-",$A21, "-", "A"), TeamData!$K:$K,TeamData!O:O,""),
_xlfn.XLOOKUP(_xlfn.CONCAT(12,"-",$A21, "-", "A"), TeamData!$K:$K,TeamData!O:O,""),
_xlfn.XLOOKUP(_xlfn.CONCAT(13,"-",$A21, "-", "A"), TeamData!$K:$K,TeamData!O:O,""),
_xlfn.XLOOKUP(_xlfn.CONCAT(14,"-",$A21, "-", "A"), TeamData!$K:$K,TeamData!O:O,""),
_xlfn.XLOOKUP(_xlfn.CONCAT(15,"-",$A21, "-", "A"), TeamData!$K:$K,TeamData!O:O,""),
_xlfn.XLOOKUP(_xlfn.CONCAT(16,"-",$A21, "-", "A"), TeamData!$K:$K,TeamData!O:O,""),
_xlfn.XLOOKUP(_xlfn.CONCAT(17,"-",$A21, "-", "A"), TeamData!$K:$K,TeamData!O:O,""),
_xlfn.XLOOKUP(_xlfn.CONCAT(18,"-",$A21, "-", "A"), TeamData!$K:$K,TeamData!O:O,"")))</f>
        <v>2.7777777777777777</v>
      </c>
      <c r="V21" s="94" cm="1">
        <f t="array" ref="V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TeamData!$K:$K,TeamData!P:P,""),
_xlfn.XLOOKUP(_xlfn.CONCAT(1,"-",$A21, "-", "A"), TeamData!$K:$K,TeamData!P:P,""),
_xlfn.XLOOKUP(_xlfn.CONCAT(2,"-",$A21, "-", "A"), TeamData!$K:$K,TeamData!P:P,""),
_xlfn.XLOOKUP(_xlfn.CONCAT(3,"-",$A21, "-", "A"), TeamData!$K:$K,TeamData!P:P,""),
_xlfn.XLOOKUP(_xlfn.CONCAT(4,"-",$A21, "-", "A"), TeamData!$K:$K,TeamData!P:P,""),
_xlfn.XLOOKUP(_xlfn.CONCAT(5,"-",$A21, "-", "A"), TeamData!$K:$K,TeamData!P:P,""),
_xlfn.XLOOKUP(_xlfn.CONCAT(6,"-",$A21, "-", "A"), TeamData!$K:$K,TeamData!P:P,""),
_xlfn.XLOOKUP(_xlfn.CONCAT(7,"-",$A21, "-", "A"), TeamData!$K:$K,TeamData!P:P,""),
_xlfn.XLOOKUP(_xlfn.CONCAT(8,"-",$A21, "-", "A"), TeamData!$K:$K,TeamData!P:P,""),
_xlfn.XLOOKUP(_xlfn.CONCAT(9,"-",$A21, "-", "A"), TeamData!$K:$K,TeamData!P:P,""),
_xlfn.XLOOKUP(_xlfn.CONCAT(10,"-",$A21, "-", "A"), TeamData!$K:$K,TeamData!P:P,""),
_xlfn.XLOOKUP(_xlfn.CONCAT(11,"-",$A21, "-", "A"), TeamData!$K:$K,TeamData!P:P,""),
_xlfn.XLOOKUP(_xlfn.CONCAT(12,"-",$A21, "-", "A"), TeamData!$K:$K,TeamData!P:P,""),
_xlfn.XLOOKUP(_xlfn.CONCAT(13,"-",$A21, "-", "A"), TeamData!$K:$K,TeamData!P:P,""),
_xlfn.XLOOKUP(_xlfn.CONCAT(14,"-",$A21, "-", "A"), TeamData!$K:$K,TeamData!P:P,""),
_xlfn.XLOOKUP(_xlfn.CONCAT(15,"-",$A21, "-", "A"), TeamData!$K:$K,TeamData!P:P,""),
_xlfn.XLOOKUP(_xlfn.CONCAT(16,"-",$A21, "-", "A"), TeamData!$K:$K,TeamData!P:P,""),
_xlfn.XLOOKUP(_xlfn.CONCAT(17,"-",$A21, "-", "A"), TeamData!$K:$K,TeamData!P:P,""),
_xlfn.XLOOKUP(_xlfn.CONCAT(18,"-",$A21, "-", "A"), TeamData!$K:$K,TeamData!P:P,"")))</f>
        <v>2.0311111111111111</v>
      </c>
      <c r="W21" s="96" cm="1">
        <f t="array" ref="W21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_xlfn.XLOOKUP(_xlfn.CONCAT(0,"-",$A21, "-", "A"), TeamData!$K:$K,TeamData!Q:Q,""),
_xlfn.XLOOKUP(_xlfn.CONCAT(1,"-",$A21, "-", "A"), TeamData!$K:$K,TeamData!Q:Q,""),
_xlfn.XLOOKUP(_xlfn.CONCAT(2,"-",$A21, "-", "A"), TeamData!$K:$K,TeamData!Q:Q,""),
_xlfn.XLOOKUP(_xlfn.CONCAT(3,"-",$A21, "-", "A"), TeamData!$K:$K,TeamData!Q:Q,""),
_xlfn.XLOOKUP(_xlfn.CONCAT(4,"-",$A21, "-", "A"), TeamData!$K:$K,TeamData!Q:Q,""),
_xlfn.XLOOKUP(_xlfn.CONCAT(5,"-",$A21, "-", "A"), TeamData!$K:$K,TeamData!Q:Q,""),
_xlfn.XLOOKUP(_xlfn.CONCAT(6,"-",$A21, "-", "A"), TeamData!$K:$K,TeamData!Q:Q,""),
_xlfn.XLOOKUP(_xlfn.CONCAT(7,"-",$A21, "-", "A"), TeamData!$K:$K,TeamData!Q:Q,""),
_xlfn.XLOOKUP(_xlfn.CONCAT(8,"-",$A21, "-", "A"), TeamData!$K:$K,TeamData!Q:Q,""),
_xlfn.XLOOKUP(_xlfn.CONCAT(9,"-",$A21, "-", "A"), TeamData!$K:$K,TeamData!Q:Q,""),
_xlfn.XLOOKUP(_xlfn.CONCAT(10,"-",$A21, "-", "A"), TeamData!$K:$K,TeamData!Q:Q,""),
_xlfn.XLOOKUP(_xlfn.CONCAT(11,"-",$A21, "-", "A"), TeamData!$K:$K,TeamData!Q:Q,""),
_xlfn.XLOOKUP(_xlfn.CONCAT(12,"-",$A21, "-", "A"), TeamData!$K:$K,TeamData!Q:Q,""),
_xlfn.XLOOKUP(_xlfn.CONCAT(13,"-",$A21, "-", "A"), TeamData!$K:$K,TeamData!Q:Q,""),
_xlfn.XLOOKUP(_xlfn.CONCAT(14,"-",$A21, "-", "A"), TeamData!$K:$K,TeamData!Q:Q,""),
_xlfn.XLOOKUP(_xlfn.CONCAT(15,"-",$A21, "-", "A"), TeamData!$K:$K,TeamData!Q:Q,""),
_xlfn.XLOOKUP(_xlfn.CONCAT(16,"-",$A21, "-", "A"), TeamData!$K:$K,TeamData!Q:Q,""),
_xlfn.XLOOKUP(_xlfn.CONCAT(17,"-",$A21, "-", "A"), TeamData!$K:$K,TeamData!Q:Q,""),
_xlfn.XLOOKUP(_xlfn.CONCAT(18,"-",$A21, "-", "A"), TeamData!$K:$K,TeamData!Q:Q,"")))</f>
        <v>0.13777777777777778</v>
      </c>
      <c r="X21" s="70">
        <f t="shared" si="13"/>
        <v>100</v>
      </c>
      <c r="Y21" s="70">
        <f t="shared" si="14"/>
        <v>100</v>
      </c>
      <c r="Z21" s="73">
        <f t="shared" si="15"/>
        <v>100</v>
      </c>
      <c r="AA21" s="68">
        <f t="shared" si="2"/>
        <v>27.062679229823846</v>
      </c>
      <c r="AB21" s="72">
        <f t="shared" si="3"/>
        <v>63.200815494393474</v>
      </c>
      <c r="AC21" s="70">
        <f t="shared" si="4"/>
        <v>30.823433019254402</v>
      </c>
      <c r="AD21" s="73">
        <f t="shared" si="16"/>
        <v>100</v>
      </c>
      <c r="AN21" s="32">
        <v>18</v>
      </c>
      <c r="AO21" s="33" t="str" cm="1">
        <f t="array" ref="AO21">IF(AND($AM$5=1, $AO20&lt;&gt;"Weighting"), "", IFERROR(_xlfn.IFS($AM$5-1=AN21,POWER($AM$3,1),
$AM$5-1=AN22,POWER($AM$3, 0),
$AM$5-1=AN23, POWER($AM$3, -1),
$AM$5-1=AN24, POWER($AM$3, -2),
$AM$5-1=AN25, POWER($AM$3, -3),
$AM$5-1=AN26, POWER($AM$3, -4),
$AM$5-1=AN27, POWER($AM$3,-5),
$AM$5-1=AN28, POWER($AM$3, -6),
$AM$5-1=AN29, POWER($AM$3, -7),
$AM$5-1=AN30, POWER($AM$3, -8),
$AM$5-1=AN31, POWER($AM$3, -9),
$AM$5-1=AN32, POWER($AM$3, -10),
$AM$5-1=AN33, POWER($AM$3, -11),
$AM$5-1=AN34, POWER($AM$3, -12),
$AM$5-1=AN35, POWER($AM$3, -13),
$AM$5-1=AN36, POWER($AM$3, -14),
$AM$5-1=AN37, POWER($AM$3, -15),
$AM$5-1=AN38, POWER($AM$3, -16),
$AM$5-1=AN39, POWER($AM$3, -17),
$AM$5-1=AN40, POWER($AM$3, -18),
$AM$5-1=AN41, POWER($AM$3, -19),
$AM$5-1=AN42, POWER($AM$3, -20),
$AM$5-1=AN43, POWER($AM$3, -21),
$AM$5-1=AN44, POWER($AM$3, -22),
$AM$5-1=AN45, POWER($AM$3, -23),
$AM$5-1=AN46, POWER($AM$3, -24),
$AM$5-1=AN47, POWER($AM$3, -25),
$AM$5-1=AN48, POWER($AM$3, -26),
$AM$5-1=AN49, POWER($AM$3, -27),
$AM$5-1=AN50, POWER($AM$3, -28),
$AM$5-1=AN51, POWER($AM$3, -29),
$AM$5-1=AN52, POWER($AM$3, -30),
$AM$5-1=AN53, POWER($AM$3, -31),
$AM$5-1=AN54, POWER($AM$3, -32),
$AM$5-1=AN55, POWER($AM$3, -33),
$AM$5-1=AN56, POWER($AM$3, -34),
$AM$5-1=AN57, POWER($AM$3, -35),
$AM$5-1=AN58, POWER($AM$3, -36)),""))</f>
        <v/>
      </c>
      <c r="AP21" s="34" t="str">
        <f t="shared" si="5"/>
        <v>0</v>
      </c>
      <c r="AQ21" s="35">
        <f>IF(AP21="","",SUM($AP$3:AP21)/SUM($AP$3:$AP$21))</f>
        <v>1</v>
      </c>
    </row>
    <row r="22" spans="1:43">
      <c r="A22" s="55">
        <v>19</v>
      </c>
      <c r="B22" s="31" t="s">
        <v>86</v>
      </c>
      <c r="C22" s="88" cm="1">
        <f t="array" ref="C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TeamData!$D:$D,TeamData!E:E,""),
_xlfn.XLOOKUP(_xlfn.CONCAT(1,"-",$A22, "-", "H"), TeamData!$D:$D,TeamData!E:E,""),
_xlfn.XLOOKUP(_xlfn.CONCAT(2,"-",$A22, "-", "H"), TeamData!$D:$D,TeamData!E:E,""),
_xlfn.XLOOKUP(_xlfn.CONCAT(3,"-",$A22, "-", "H"), TeamData!$D:$D,TeamData!E:E,""),
_xlfn.XLOOKUP(_xlfn.CONCAT(4,"-",$A22, "-", "H"), TeamData!$D:$D,TeamData!E:E,""),
_xlfn.XLOOKUP(_xlfn.CONCAT(5,"-",$A22, "-", "H"), TeamData!$D:$D,TeamData!E:E,""),
_xlfn.XLOOKUP(_xlfn.CONCAT(6,"-",$A22, "-", "H"), TeamData!$D:$D,TeamData!E:E,""),
_xlfn.XLOOKUP(_xlfn.CONCAT(7,"-",$A22, "-", "H"), TeamData!$D:$D,TeamData!E:E,""),
_xlfn.XLOOKUP(_xlfn.CONCAT(8,"-",$A22, "-", "H"), TeamData!$D:$D,TeamData!E:E,""),
_xlfn.XLOOKUP(_xlfn.CONCAT(9,"-",$A22, "-", "H"), TeamData!$D:$D,TeamData!E:E,""),
_xlfn.XLOOKUP(_xlfn.CONCAT(10,"-",$A22, "-", "H"), TeamData!$D:$D,TeamData!E:E,""),
_xlfn.XLOOKUP(_xlfn.CONCAT(11,"-",$A22, "-", "H"), TeamData!$D:$D,TeamData!E:E,""),
_xlfn.XLOOKUP(_xlfn.CONCAT(12,"-",$A22, "-", "H"), TeamData!$D:$D,TeamData!E:E,""),
_xlfn.XLOOKUP(_xlfn.CONCAT(13,"-",$A22, "-", "H"), TeamData!$D:$D,TeamData!E:E,""),
_xlfn.XLOOKUP(_xlfn.CONCAT(14,"-",$A22, "-", "H"), TeamData!$D:$D,TeamData!E:E,""),
_xlfn.XLOOKUP(_xlfn.CONCAT(15,"-",$A22, "-", "H"), TeamData!$D:$D,TeamData!E:E,""),
_xlfn.XLOOKUP(_xlfn.CONCAT(16,"-",$A22, "-", "H"), TeamData!$D:$D,TeamData!E:E,""),
_xlfn.XLOOKUP(_xlfn.CONCAT(17,"-",$A22, "-", "H"), TeamData!$D:$D,TeamData!E:E,""),
_xlfn.XLOOKUP(_xlfn.CONCAT(18,"-",$A22, "-", "H"), TeamData!$D:$D,TeamData!E:E,"")))</f>
        <v>8</v>
      </c>
      <c r="D22" s="88" cm="1">
        <f t="array" ref="D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TeamData!$D:$D,TeamData!F:F,""),
_xlfn.XLOOKUP(_xlfn.CONCAT(1,"-",$A22, "-", "H"), TeamData!$D:$D,TeamData!F:F,""),
_xlfn.XLOOKUP(_xlfn.CONCAT(2,"-",$A22, "-", "H"), TeamData!$D:$D,TeamData!F:F,""),
_xlfn.XLOOKUP(_xlfn.CONCAT(3,"-",$A22, "-", "H"), TeamData!$D:$D,TeamData!F:F,""),
_xlfn.XLOOKUP(_xlfn.CONCAT(4,"-",$A22, "-", "H"), TeamData!$D:$D,TeamData!F:F,""),
_xlfn.XLOOKUP(_xlfn.CONCAT(5,"-",$A22, "-", "H"), TeamData!$D:$D,TeamData!F:F,""),
_xlfn.XLOOKUP(_xlfn.CONCAT(6,"-",$A22, "-", "H"), TeamData!$D:$D,TeamData!F:F,""),
_xlfn.XLOOKUP(_xlfn.CONCAT(7,"-",$A22, "-", "H"), TeamData!$D:$D,TeamData!F:F,""),
_xlfn.XLOOKUP(_xlfn.CONCAT(8,"-",$A22, "-", "H"), TeamData!$D:$D,TeamData!F:F,""),
_xlfn.XLOOKUP(_xlfn.CONCAT(9,"-",$A22, "-", "H"), TeamData!$D:$D,TeamData!F:F,""),
_xlfn.XLOOKUP(_xlfn.CONCAT(10,"-",$A22, "-", "H"), TeamData!$D:$D,TeamData!F:F,""),
_xlfn.XLOOKUP(_xlfn.CONCAT(11,"-",$A22, "-", "H"), TeamData!$D:$D,TeamData!F:F,""),
_xlfn.XLOOKUP(_xlfn.CONCAT(12,"-",$A22, "-", "H"), TeamData!$D:$D,TeamData!F:F,""),
_xlfn.XLOOKUP(_xlfn.CONCAT(13,"-",$A22, "-", "H"), TeamData!$D:$D,TeamData!F:F,""),
_xlfn.XLOOKUP(_xlfn.CONCAT(14,"-",$A22, "-", "H"), TeamData!$D:$D,TeamData!F:F,""),
_xlfn.XLOOKUP(_xlfn.CONCAT(15,"-",$A22, "-", "H"), TeamData!$D:$D,TeamData!F:F,""),
_xlfn.XLOOKUP(_xlfn.CONCAT(16,"-",$A22, "-", "H"), TeamData!$D:$D,TeamData!F:F,""),
_xlfn.XLOOKUP(_xlfn.CONCAT(17,"-",$A22, "-", "H"), TeamData!$D:$D,TeamData!F:F,""),
_xlfn.XLOOKUP(_xlfn.CONCAT(18,"-",$A22, "-", "H"), TeamData!$D:$D,TeamData!F:F,"")))</f>
        <v>2.1818181818181817</v>
      </c>
      <c r="E22" s="90" cm="1">
        <f t="array" ref="E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TeamData!$D:$D,TeamData!G:G,""),
_xlfn.XLOOKUP(_xlfn.CONCAT(1,"-",$A22, "-", "H"), TeamData!$D:$D,TeamData!G:G,""),
_xlfn.XLOOKUP(_xlfn.CONCAT(2,"-",$A22, "-", "H"), TeamData!$D:$D,TeamData!G:G,""),
_xlfn.XLOOKUP(_xlfn.CONCAT(3,"-",$A22, "-", "H"), TeamData!$D:$D,TeamData!G:G,""),
_xlfn.XLOOKUP(_xlfn.CONCAT(4,"-",$A22, "-", "H"), TeamData!$D:$D,TeamData!G:G,""),
_xlfn.XLOOKUP(_xlfn.CONCAT(5,"-",$A22, "-", "H"), TeamData!$D:$D,TeamData!G:G,""),
_xlfn.XLOOKUP(_xlfn.CONCAT(6,"-",$A22, "-", "H"), TeamData!$D:$D,TeamData!G:G,""),
_xlfn.XLOOKUP(_xlfn.CONCAT(7,"-",$A22, "-", "H"), TeamData!$D:$D,TeamData!G:G,""),
_xlfn.XLOOKUP(_xlfn.CONCAT(8,"-",$A22, "-", "H"), TeamData!$D:$D,TeamData!G:G,""),
_xlfn.XLOOKUP(_xlfn.CONCAT(9,"-",$A22, "-", "H"), TeamData!$D:$D,TeamData!G:G,""),
_xlfn.XLOOKUP(_xlfn.CONCAT(10,"-",$A22, "-", "H"), TeamData!$D:$D,TeamData!G:G,""),
_xlfn.XLOOKUP(_xlfn.CONCAT(11,"-",$A22, "-", "H"), TeamData!$D:$D,TeamData!G:G,""),
_xlfn.XLOOKUP(_xlfn.CONCAT(12,"-",$A22, "-", "H"), TeamData!$D:$D,TeamData!G:G,""),
_xlfn.XLOOKUP(_xlfn.CONCAT(13,"-",$A22, "-", "H"), TeamData!$D:$D,TeamData!G:G,""),
_xlfn.XLOOKUP(_xlfn.CONCAT(14,"-",$A22, "-", "H"), TeamData!$D:$D,TeamData!G:G,""),
_xlfn.XLOOKUP(_xlfn.CONCAT(15,"-",$A22, "-", "H"), TeamData!$D:$D,TeamData!G:G,""),
_xlfn.XLOOKUP(_xlfn.CONCAT(16,"-",$A22, "-", "H"), TeamData!$D:$D,TeamData!G:G,""),
_xlfn.XLOOKUP(_xlfn.CONCAT(17,"-",$A22, "-", "H"), TeamData!$D:$D,TeamData!G:G,""),
_xlfn.XLOOKUP(_xlfn.CONCAT(18,"-",$A22, "-", "H"), TeamData!$D:$D,TeamData!G:G,"")))</f>
        <v>1.5445454545454544</v>
      </c>
      <c r="F22" s="68">
        <f t="shared" si="6"/>
        <v>61.53846153846154</v>
      </c>
      <c r="G22" s="68">
        <f t="shared" si="7"/>
        <v>51.67464114832535</v>
      </c>
      <c r="H22" s="72">
        <f t="shared" si="8"/>
        <v>56.947599716956532</v>
      </c>
      <c r="I22" s="88" cm="1">
        <f t="array" ref="I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TeamData!$D:$D,TeamData!H:H,""),
_xlfn.XLOOKUP(_xlfn.CONCAT(1,"-",$A22, "-", "H"), TeamData!$D:$D,TeamData!H:H,""),
_xlfn.XLOOKUP(_xlfn.CONCAT(2,"-",$A22, "-", "H"), TeamData!$D:$D,TeamData!H:H,""),
_xlfn.XLOOKUP(_xlfn.CONCAT(3,"-",$A22, "-", "H"), TeamData!$D:$D,TeamData!H:H,""),
_xlfn.XLOOKUP(_xlfn.CONCAT(4,"-",$A22, "-", "H"), TeamData!$D:$D,TeamData!H:H,""),
_xlfn.XLOOKUP(_xlfn.CONCAT(5,"-",$A22, "-", "H"), TeamData!$D:$D,TeamData!H:H,""),
_xlfn.XLOOKUP(_xlfn.CONCAT(6,"-",$A22, "-", "H"), TeamData!$D:$D,TeamData!H:H,""),
_xlfn.XLOOKUP(_xlfn.CONCAT(7,"-",$A22, "-", "H"), TeamData!$D:$D,TeamData!H:H,""),
_xlfn.XLOOKUP(_xlfn.CONCAT(8,"-",$A22, "-", "H"), TeamData!$D:$D,TeamData!H:H,""),
_xlfn.XLOOKUP(_xlfn.CONCAT(9,"-",$A22, "-", "H"), TeamData!$D:$D,TeamData!H:H,""),
_xlfn.XLOOKUP(_xlfn.CONCAT(10,"-",$A22, "-", "H"), TeamData!$D:$D,TeamData!H:H,""),
_xlfn.XLOOKUP(_xlfn.CONCAT(11,"-",$A22, "-", "H"), TeamData!$D:$D,TeamData!H:H,""),
_xlfn.XLOOKUP(_xlfn.CONCAT(12,"-",$A22, "-", "H"), TeamData!$D:$D,TeamData!H:H,""),
_xlfn.XLOOKUP(_xlfn.CONCAT(13,"-",$A22, "-", "H"), TeamData!$D:$D,TeamData!H:H,""),
_xlfn.XLOOKUP(_xlfn.CONCAT(14,"-",$A22, "-", "H"), TeamData!$D:$D,TeamData!H:H,""),
_xlfn.XLOOKUP(_xlfn.CONCAT(15,"-",$A22, "-", "H"), TeamData!$D:$D,TeamData!H:H,""),
_xlfn.XLOOKUP(_xlfn.CONCAT(16,"-",$A22, "-", "H"), TeamData!$D:$D,TeamData!H:H,""),
_xlfn.XLOOKUP(_xlfn.CONCAT(17,"-",$A22, "-", "H"), TeamData!$D:$D,TeamData!H:H,""),
_xlfn.XLOOKUP(_xlfn.CONCAT(18,"-",$A22, "-", "H"), TeamData!$D:$D,TeamData!H:H,"")))</f>
        <v>2.1818181818181817</v>
      </c>
      <c r="J22" s="88" cm="1">
        <f t="array" ref="J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TeamData!$D:$D,TeamData!I:I,""),
_xlfn.XLOOKUP(_xlfn.CONCAT(1,"-",$A22, "-", "H"), TeamData!$D:$D,TeamData!I:I,""),
_xlfn.XLOOKUP(_xlfn.CONCAT(2,"-",$A22, "-", "H"), TeamData!$D:$D,TeamData!I:I,""),
_xlfn.XLOOKUP(_xlfn.CONCAT(3,"-",$A22, "-", "H"), TeamData!$D:$D,TeamData!I:I,""),
_xlfn.XLOOKUP(_xlfn.CONCAT(4,"-",$A22, "-", "H"), TeamData!$D:$D,TeamData!I:I,""),
_xlfn.XLOOKUP(_xlfn.CONCAT(5,"-",$A22, "-", "H"), TeamData!$D:$D,TeamData!I:I,""),
_xlfn.XLOOKUP(_xlfn.CONCAT(6,"-",$A22, "-", "H"), TeamData!$D:$D,TeamData!I:I,""),
_xlfn.XLOOKUP(_xlfn.CONCAT(7,"-",$A22, "-", "H"), TeamData!$D:$D,TeamData!I:I,""),
_xlfn.XLOOKUP(_xlfn.CONCAT(8,"-",$A22, "-", "H"), TeamData!$D:$D,TeamData!I:I,""),
_xlfn.XLOOKUP(_xlfn.CONCAT(9,"-",$A22, "-", "H"), TeamData!$D:$D,TeamData!I:I,""),
_xlfn.XLOOKUP(_xlfn.CONCAT(10,"-",$A22, "-", "H"), TeamData!$D:$D,TeamData!I:I,""),
_xlfn.XLOOKUP(_xlfn.CONCAT(11,"-",$A22, "-", "H"), TeamData!$D:$D,TeamData!I:I,""),
_xlfn.XLOOKUP(_xlfn.CONCAT(12,"-",$A22, "-", "H"), TeamData!$D:$D,TeamData!I:I,""),
_xlfn.XLOOKUP(_xlfn.CONCAT(13,"-",$A22, "-", "H"), TeamData!$D:$D,TeamData!I:I,""),
_xlfn.XLOOKUP(_xlfn.CONCAT(14,"-",$A22, "-", "H"), TeamData!$D:$D,TeamData!I:I,""),
_xlfn.XLOOKUP(_xlfn.CONCAT(15,"-",$A22, "-", "H"), TeamData!$D:$D,TeamData!I:I,""),
_xlfn.XLOOKUP(_xlfn.CONCAT(16,"-",$A22, "-", "H"), TeamData!$D:$D,TeamData!I:I,""),
_xlfn.XLOOKUP(_xlfn.CONCAT(17,"-",$A22, "-", "H"), TeamData!$D:$D,TeamData!I:I,""),
_xlfn.XLOOKUP(_xlfn.CONCAT(18,"-",$A22, "-", "H"), TeamData!$D:$D,TeamData!I:I,"")))</f>
        <v>1.5899999999999999</v>
      </c>
      <c r="K22" s="90" cm="1">
        <f t="array" ref="K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"H"), TeamData!$D:$D,TeamData!J:J,""),
_xlfn.XLOOKUP(_xlfn.CONCAT(1,"-",$A22, "-", "H"), TeamData!$D:$D,TeamData!J:J,""),
_xlfn.XLOOKUP(_xlfn.CONCAT(2,"-",$A22, "-", "H"), TeamData!$D:$D,TeamData!J:J,""),
_xlfn.XLOOKUP(_xlfn.CONCAT(3,"-",$A22, "-", "H"), TeamData!$D:$D,TeamData!J:J,""),
_xlfn.XLOOKUP(_xlfn.CONCAT(4,"-",$A22, "-", "H"), TeamData!$D:$D,TeamData!J:J,""),
_xlfn.XLOOKUP(_xlfn.CONCAT(5,"-",$A22, "-", "H"), TeamData!$D:$D,TeamData!J:J,""),
_xlfn.XLOOKUP(_xlfn.CONCAT(6,"-",$A22, "-", "H"), TeamData!$D:$D,TeamData!J:J,""),
_xlfn.XLOOKUP(_xlfn.CONCAT(7,"-",$A22, "-", "H"), TeamData!$D:$D,TeamData!J:J,""),
_xlfn.XLOOKUP(_xlfn.CONCAT(8,"-",$A22, "-", "H"), TeamData!$D:$D,TeamData!J:J,""),
_xlfn.XLOOKUP(_xlfn.CONCAT(9,"-",$A22, "-", "H"), TeamData!$D:$D,TeamData!J:J,""),
_xlfn.XLOOKUP(_xlfn.CONCAT(10,"-",$A22, "-", "H"), TeamData!$D:$D,TeamData!J:J,""),
_xlfn.XLOOKUP(_xlfn.CONCAT(11,"-",$A22, "-", "H"), TeamData!$D:$D,TeamData!J:J,""),
_xlfn.XLOOKUP(_xlfn.CONCAT(12,"-",$A22, "-", "H"), TeamData!$D:$D,TeamData!J:J,""),
_xlfn.XLOOKUP(_xlfn.CONCAT(13,"-",$A22, "-", "H"), TeamData!$D:$D,TeamData!J:J,""),
_xlfn.XLOOKUP(_xlfn.CONCAT(14,"-",$A22, "-", "H"), TeamData!$D:$D,TeamData!J:J,""),
_xlfn.XLOOKUP(_xlfn.CONCAT(15,"-",$A22, "-", "H"), TeamData!$D:$D,TeamData!J:J,""),
_xlfn.XLOOKUP(_xlfn.CONCAT(16,"-",$A22, "-", "H"), TeamData!$D:$D,TeamData!J:J,""),
_xlfn.XLOOKUP(_xlfn.CONCAT(17,"-",$A22, "-", "H"), TeamData!$D:$D,TeamData!J:J,""),
_xlfn.XLOOKUP(_xlfn.CONCAT(18,"-",$A22, "-", "H"), TeamData!$D:$D,TeamData!J:J,"")))</f>
        <v>0.22636363636363638</v>
      </c>
      <c r="L22" s="68">
        <f t="shared" si="9"/>
        <v>78.545454545454547</v>
      </c>
      <c r="M22" s="68">
        <f t="shared" si="10"/>
        <v>78.282275711159741</v>
      </c>
      <c r="N22" s="72">
        <f t="shared" si="18"/>
        <v>60.865684962070503</v>
      </c>
      <c r="O22" s="94" cm="1">
        <f t="array" ref="O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TeamData!$K:$K,TeamData!L:L,""),
_xlfn.XLOOKUP(_xlfn.CONCAT(1,"-",$A22, "-", "A"), TeamData!$K:$K,TeamData!L:L,""),
_xlfn.XLOOKUP(_xlfn.CONCAT(2,"-",$A22, "-", "A"), TeamData!$K:$K,TeamData!L:L,""),
_xlfn.XLOOKUP(_xlfn.CONCAT(3,"-",$A22, "-", "A"), TeamData!$K:$K,TeamData!L:L,""),
_xlfn.XLOOKUP(_xlfn.CONCAT(4,"-",$A22, "-", "A"), TeamData!$K:$K,TeamData!L:L,""),
_xlfn.XLOOKUP(_xlfn.CONCAT(5,"-",$A22, "-", "A"), TeamData!$K:$K,TeamData!L:L,""),
_xlfn.XLOOKUP(_xlfn.CONCAT(6,"-",$A22, "-", "A"), TeamData!$K:$K,TeamData!L:L,""),
_xlfn.XLOOKUP(_xlfn.CONCAT(7,"-",$A22, "-", "A"), TeamData!$K:$K,TeamData!L:L,""),
_xlfn.XLOOKUP(_xlfn.CONCAT(8,"-",$A22, "-", "A"), TeamData!$K:$K,TeamData!L:L,""),
_xlfn.XLOOKUP(_xlfn.CONCAT(9,"-",$A22, "-", "A"), TeamData!$K:$K,TeamData!L:L,""),
_xlfn.XLOOKUP(_xlfn.CONCAT(10,"-",$A22, "-", "A"), TeamData!$K:$K,TeamData!L:L,""),
_xlfn.XLOOKUP(_xlfn.CONCAT(11,"-",$A22, "-", "A"), TeamData!$K:$K,TeamData!L:L,""),
_xlfn.XLOOKUP(_xlfn.CONCAT(12,"-",$A22, "-", "A"), TeamData!$K:$K,TeamData!L:L,""),
_xlfn.XLOOKUP(_xlfn.CONCAT(13,"-",$A22, "-", "A"), TeamData!$K:$K,TeamData!L:L,""),
_xlfn.XLOOKUP(_xlfn.CONCAT(14,"-",$A22, "-", "A"), TeamData!$K:$K,TeamData!L:L,""),
_xlfn.XLOOKUP(_xlfn.CONCAT(15,"-",$A22, "-", "A"), TeamData!$K:$K,TeamData!L:L,""),
_xlfn.XLOOKUP(_xlfn.CONCAT(16,"-",$A22, "-", "A"), TeamData!$K:$K,TeamData!L:L,""),
_xlfn.XLOOKUP(_xlfn.CONCAT(17,"-",$A22, "-", "A"), TeamData!$K:$K,TeamData!L:L,""),
_xlfn.XLOOKUP(_xlfn.CONCAT(18,"-",$A22, "-", "A"), TeamData!$K:$K,TeamData!L:L,"")))</f>
        <v>7.4444444444444446</v>
      </c>
      <c r="P22" s="94" cm="1">
        <f t="array" ref="P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TeamData!$K:$K,TeamData!M:M,""),
_xlfn.XLOOKUP(_xlfn.CONCAT(1,"-",$A22, "-", "A"), TeamData!$K:$K,TeamData!M:M,""),
_xlfn.XLOOKUP(_xlfn.CONCAT(2,"-",$A22, "-", "A"), TeamData!$K:$K,TeamData!M:M,""),
_xlfn.XLOOKUP(_xlfn.CONCAT(3,"-",$A22, "-", "A"), TeamData!$K:$K,TeamData!M:M,""),
_xlfn.XLOOKUP(_xlfn.CONCAT(4,"-",$A22, "-", "A"), TeamData!$K:$K,TeamData!M:M,""),
_xlfn.XLOOKUP(_xlfn.CONCAT(5,"-",$A22, "-", "A"), TeamData!$K:$K,TeamData!M:M,""),
_xlfn.XLOOKUP(_xlfn.CONCAT(6,"-",$A22, "-", "A"), TeamData!$K:$K,TeamData!M:M,""),
_xlfn.XLOOKUP(_xlfn.CONCAT(7,"-",$A22, "-", "A"), TeamData!$K:$K,TeamData!M:M,""),
_xlfn.XLOOKUP(_xlfn.CONCAT(8,"-",$A22, "-", "A"), TeamData!$K:$K,TeamData!M:M,""),
_xlfn.XLOOKUP(_xlfn.CONCAT(9,"-",$A22, "-", "A"), TeamData!$K:$K,TeamData!M:M,""),
_xlfn.XLOOKUP(_xlfn.CONCAT(10,"-",$A22, "-", "A"), TeamData!$K:$K,TeamData!M:M,""),
_xlfn.XLOOKUP(_xlfn.CONCAT(11,"-",$A22, "-", "A"), TeamData!$K:$K,TeamData!M:M,""),
_xlfn.XLOOKUP(_xlfn.CONCAT(12,"-",$A22, "-", "A"), TeamData!$K:$K,TeamData!M:M,""),
_xlfn.XLOOKUP(_xlfn.CONCAT(13,"-",$A22, "-", "A"), TeamData!$K:$K,TeamData!M:M,""),
_xlfn.XLOOKUP(_xlfn.CONCAT(14,"-",$A22, "-", "A"), TeamData!$K:$K,TeamData!M:M,""),
_xlfn.XLOOKUP(_xlfn.CONCAT(15,"-",$A22, "-", "A"), TeamData!$K:$K,TeamData!M:M,""),
_xlfn.XLOOKUP(_xlfn.CONCAT(16,"-",$A22, "-", "A"), TeamData!$K:$K,TeamData!M:M,""),
_xlfn.XLOOKUP(_xlfn.CONCAT(17,"-",$A22, "-", "A"), TeamData!$K:$K,TeamData!M:M,""),
_xlfn.XLOOKUP(_xlfn.CONCAT(18,"-",$A22, "-", "A"), TeamData!$K:$K,TeamData!M:M,"")))</f>
        <v>2</v>
      </c>
      <c r="Q22" s="96" cm="1">
        <f t="array" ref="Q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TeamData!$K:$K,TeamData!N:N,""),
_xlfn.XLOOKUP(_xlfn.CONCAT(1,"-",$A22, "-", "A"), TeamData!$K:$K,TeamData!N:N,""),
_xlfn.XLOOKUP(_xlfn.CONCAT(2,"-",$A22, "-", "A"), TeamData!$K:$K,TeamData!N:N,""),
_xlfn.XLOOKUP(_xlfn.CONCAT(3,"-",$A22, "-", "A"), TeamData!$K:$K,TeamData!N:N,""),
_xlfn.XLOOKUP(_xlfn.CONCAT(4,"-",$A22, "-", "A"), TeamData!$K:$K,TeamData!N:N,""),
_xlfn.XLOOKUP(_xlfn.CONCAT(5,"-",$A22, "-", "A"), TeamData!$K:$K,TeamData!N:N,""),
_xlfn.XLOOKUP(_xlfn.CONCAT(6,"-",$A22, "-", "A"), TeamData!$K:$K,TeamData!N:N,""),
_xlfn.XLOOKUP(_xlfn.CONCAT(7,"-",$A22, "-", "A"), TeamData!$K:$K,TeamData!N:N,""),
_xlfn.XLOOKUP(_xlfn.CONCAT(8,"-",$A22, "-", "A"), TeamData!$K:$K,TeamData!N:N,""),
_xlfn.XLOOKUP(_xlfn.CONCAT(9,"-",$A22, "-", "A"), TeamData!$K:$K,TeamData!N:N,""),
_xlfn.XLOOKUP(_xlfn.CONCAT(10,"-",$A22, "-", "A"), TeamData!$K:$K,TeamData!N:N,""),
_xlfn.XLOOKUP(_xlfn.CONCAT(11,"-",$A22, "-", "A"), TeamData!$K:$K,TeamData!N:N,""),
_xlfn.XLOOKUP(_xlfn.CONCAT(12,"-",$A22, "-", "A"), TeamData!$K:$K,TeamData!N:N,""),
_xlfn.XLOOKUP(_xlfn.CONCAT(13,"-",$A22, "-", "A"), TeamData!$K:$K,TeamData!N:N,""),
_xlfn.XLOOKUP(_xlfn.CONCAT(14,"-",$A22, "-", "A"), TeamData!$K:$K,TeamData!N:N,""),
_xlfn.XLOOKUP(_xlfn.CONCAT(15,"-",$A22, "-", "A"), TeamData!$K:$K,TeamData!N:N,""),
_xlfn.XLOOKUP(_xlfn.CONCAT(16,"-",$A22, "-", "A"), TeamData!$K:$K,TeamData!N:N,""),
_xlfn.XLOOKUP(_xlfn.CONCAT(17,"-",$A22, "-", "A"), TeamData!$K:$K,TeamData!N:N,""),
_xlfn.XLOOKUP(_xlfn.CONCAT(18,"-",$A22, "-", "A"), TeamData!$K:$K,TeamData!N:N,"")))</f>
        <v>1.3644444444444443</v>
      </c>
      <c r="R22" s="70">
        <f t="shared" si="11"/>
        <v>57.264957264957268</v>
      </c>
      <c r="S22" s="70">
        <f t="shared" si="12"/>
        <v>47.368421052631575</v>
      </c>
      <c r="T22" s="73">
        <f t="shared" si="1"/>
        <v>50.30725112658746</v>
      </c>
      <c r="U22" s="94" cm="1">
        <f t="array" ref="U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TeamData!$K:$K,TeamData!O:O,""),
_xlfn.XLOOKUP(_xlfn.CONCAT(1,"-",$A22, "-", "A"), TeamData!$K:$K,TeamData!O:O,""),
_xlfn.XLOOKUP(_xlfn.CONCAT(2,"-",$A22, "-", "A"), TeamData!$K:$K,TeamData!O:O,""),
_xlfn.XLOOKUP(_xlfn.CONCAT(3,"-",$A22, "-", "A"), TeamData!$K:$K,TeamData!O:O,""),
_xlfn.XLOOKUP(_xlfn.CONCAT(4,"-",$A22, "-", "A"), TeamData!$K:$K,TeamData!O:O,""),
_xlfn.XLOOKUP(_xlfn.CONCAT(5,"-",$A22, "-", "A"), TeamData!$K:$K,TeamData!O:O,""),
_xlfn.XLOOKUP(_xlfn.CONCAT(6,"-",$A22, "-", "A"), TeamData!$K:$K,TeamData!O:O,""),
_xlfn.XLOOKUP(_xlfn.CONCAT(7,"-",$A22, "-", "A"), TeamData!$K:$K,TeamData!O:O,""),
_xlfn.XLOOKUP(_xlfn.CONCAT(8,"-",$A22, "-", "A"), TeamData!$K:$K,TeamData!O:O,""),
_xlfn.XLOOKUP(_xlfn.CONCAT(9,"-",$A22, "-", "A"), TeamData!$K:$K,TeamData!O:O,""),
_xlfn.XLOOKUP(_xlfn.CONCAT(10,"-",$A22, "-", "A"), TeamData!$K:$K,TeamData!O:O,""),
_xlfn.XLOOKUP(_xlfn.CONCAT(11,"-",$A22, "-", "A"), TeamData!$K:$K,TeamData!O:O,""),
_xlfn.XLOOKUP(_xlfn.CONCAT(12,"-",$A22, "-", "A"), TeamData!$K:$K,TeamData!O:O,""),
_xlfn.XLOOKUP(_xlfn.CONCAT(13,"-",$A22, "-", "A"), TeamData!$K:$K,TeamData!O:O,""),
_xlfn.XLOOKUP(_xlfn.CONCAT(14,"-",$A22, "-", "A"), TeamData!$K:$K,TeamData!O:O,""),
_xlfn.XLOOKUP(_xlfn.CONCAT(15,"-",$A22, "-", "A"), TeamData!$K:$K,TeamData!O:O,""),
_xlfn.XLOOKUP(_xlfn.CONCAT(16,"-",$A22, "-", "A"), TeamData!$K:$K,TeamData!O:O,""),
_xlfn.XLOOKUP(_xlfn.CONCAT(17,"-",$A22, "-", "A"), TeamData!$K:$K,TeamData!O:O,""),
_xlfn.XLOOKUP(_xlfn.CONCAT(18,"-",$A22, "-", "A"), TeamData!$K:$K,TeamData!O:O,"")))</f>
        <v>2.2222222222222223</v>
      </c>
      <c r="V22" s="94" cm="1">
        <f t="array" ref="V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TeamData!$K:$K,TeamData!P:P,""),
_xlfn.XLOOKUP(_xlfn.CONCAT(1,"-",$A22, "-", "A"), TeamData!$K:$K,TeamData!P:P,""),
_xlfn.XLOOKUP(_xlfn.CONCAT(2,"-",$A22, "-", "A"), TeamData!$K:$K,TeamData!P:P,""),
_xlfn.XLOOKUP(_xlfn.CONCAT(3,"-",$A22, "-", "A"), TeamData!$K:$K,TeamData!P:P,""),
_xlfn.XLOOKUP(_xlfn.CONCAT(4,"-",$A22, "-", "A"), TeamData!$K:$K,TeamData!P:P,""),
_xlfn.XLOOKUP(_xlfn.CONCAT(5,"-",$A22, "-", "A"), TeamData!$K:$K,TeamData!P:P,""),
_xlfn.XLOOKUP(_xlfn.CONCAT(6,"-",$A22, "-", "A"), TeamData!$K:$K,TeamData!P:P,""),
_xlfn.XLOOKUP(_xlfn.CONCAT(7,"-",$A22, "-", "A"), TeamData!$K:$K,TeamData!P:P,""),
_xlfn.XLOOKUP(_xlfn.CONCAT(8,"-",$A22, "-", "A"), TeamData!$K:$K,TeamData!P:P,""),
_xlfn.XLOOKUP(_xlfn.CONCAT(9,"-",$A22, "-", "A"), TeamData!$K:$K,TeamData!P:P,""),
_xlfn.XLOOKUP(_xlfn.CONCAT(10,"-",$A22, "-", "A"), TeamData!$K:$K,TeamData!P:P,""),
_xlfn.XLOOKUP(_xlfn.CONCAT(11,"-",$A22, "-", "A"), TeamData!$K:$K,TeamData!P:P,""),
_xlfn.XLOOKUP(_xlfn.CONCAT(12,"-",$A22, "-", "A"), TeamData!$K:$K,TeamData!P:P,""),
_xlfn.XLOOKUP(_xlfn.CONCAT(13,"-",$A22, "-", "A"), TeamData!$K:$K,TeamData!P:P,""),
_xlfn.XLOOKUP(_xlfn.CONCAT(14,"-",$A22, "-", "A"), TeamData!$K:$K,TeamData!P:P,""),
_xlfn.XLOOKUP(_xlfn.CONCAT(15,"-",$A22, "-", "A"), TeamData!$K:$K,TeamData!P:P,""),
_xlfn.XLOOKUP(_xlfn.CONCAT(16,"-",$A22, "-", "A"), TeamData!$K:$K,TeamData!P:P,""),
_xlfn.XLOOKUP(_xlfn.CONCAT(17,"-",$A22, "-", "A"), TeamData!$K:$K,TeamData!P:P,""),
_xlfn.XLOOKUP(_xlfn.CONCAT(18,"-",$A22, "-", "A"), TeamData!$K:$K,TeamData!P:P,"")))</f>
        <v>1.6377777777777778</v>
      </c>
      <c r="W22" s="96" cm="1">
        <f t="array" ref="W22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_xlfn.XLOOKUP(_xlfn.CONCAT(0,"-",$A22, "-", "A"), TeamData!$K:$K,TeamData!Q:Q,""),
_xlfn.XLOOKUP(_xlfn.CONCAT(1,"-",$A22, "-", "A"), TeamData!$K:$K,TeamData!Q:Q,""),
_xlfn.XLOOKUP(_xlfn.CONCAT(2,"-",$A22, "-", "A"), TeamData!$K:$K,TeamData!Q:Q,""),
_xlfn.XLOOKUP(_xlfn.CONCAT(3,"-",$A22, "-", "A"), TeamData!$K:$K,TeamData!Q:Q,""),
_xlfn.XLOOKUP(_xlfn.CONCAT(4,"-",$A22, "-", "A"), TeamData!$K:$K,TeamData!Q:Q,""),
_xlfn.XLOOKUP(_xlfn.CONCAT(5,"-",$A22, "-", "A"), TeamData!$K:$K,TeamData!Q:Q,""),
_xlfn.XLOOKUP(_xlfn.CONCAT(6,"-",$A22, "-", "A"), TeamData!$K:$K,TeamData!Q:Q,""),
_xlfn.XLOOKUP(_xlfn.CONCAT(7,"-",$A22, "-", "A"), TeamData!$K:$K,TeamData!Q:Q,""),
_xlfn.XLOOKUP(_xlfn.CONCAT(8,"-",$A22, "-", "A"), TeamData!$K:$K,TeamData!Q:Q,""),
_xlfn.XLOOKUP(_xlfn.CONCAT(9,"-",$A22, "-", "A"), TeamData!$K:$K,TeamData!Q:Q,""),
_xlfn.XLOOKUP(_xlfn.CONCAT(10,"-",$A22, "-", "A"), TeamData!$K:$K,TeamData!Q:Q,""),
_xlfn.XLOOKUP(_xlfn.CONCAT(11,"-",$A22, "-", "A"), TeamData!$K:$K,TeamData!Q:Q,""),
_xlfn.XLOOKUP(_xlfn.CONCAT(12,"-",$A22, "-", "A"), TeamData!$K:$K,TeamData!Q:Q,""),
_xlfn.XLOOKUP(_xlfn.CONCAT(13,"-",$A22, "-", "A"), TeamData!$K:$K,TeamData!Q:Q,""),
_xlfn.XLOOKUP(_xlfn.CONCAT(14,"-",$A22, "-", "A"), TeamData!$K:$K,TeamData!Q:Q,""),
_xlfn.XLOOKUP(_xlfn.CONCAT(15,"-",$A22, "-", "A"), TeamData!$K:$K,TeamData!Q:Q,""),
_xlfn.XLOOKUP(_xlfn.CONCAT(16,"-",$A22, "-", "A"), TeamData!$K:$K,TeamData!Q:Q,""),
_xlfn.XLOOKUP(_xlfn.CONCAT(17,"-",$A22, "-", "A"), TeamData!$K:$K,TeamData!Q:Q,""),
_xlfn.XLOOKUP(_xlfn.CONCAT(18,"-",$A22, "-", "A"), TeamData!$K:$K,TeamData!Q:Q,"")))</f>
        <v>0.20444444444444446</v>
      </c>
      <c r="X22" s="70">
        <f t="shared" si="13"/>
        <v>80</v>
      </c>
      <c r="Y22" s="70">
        <f t="shared" si="14"/>
        <v>80.634573304157541</v>
      </c>
      <c r="Z22" s="73">
        <f t="shared" si="15"/>
        <v>67.391304347826093</v>
      </c>
      <c r="AA22" s="68">
        <f t="shared" si="2"/>
        <v>56.947599716956532</v>
      </c>
      <c r="AB22" s="72">
        <f t="shared" si="3"/>
        <v>60.865684962070503</v>
      </c>
      <c r="AC22" s="70">
        <f t="shared" si="4"/>
        <v>50.30725112658746</v>
      </c>
      <c r="AD22" s="73">
        <f t="shared" si="16"/>
        <v>67.391304347826093</v>
      </c>
    </row>
    <row r="23" spans="1:43" ht="15.75" thickBot="1">
      <c r="A23" s="6">
        <v>20</v>
      </c>
      <c r="B23" s="7" t="s">
        <v>74</v>
      </c>
      <c r="C23" s="91" cm="1">
        <f t="array" ref="C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TeamData!$D:$D,TeamData!E:E,""),
_xlfn.XLOOKUP(_xlfn.CONCAT(1,"-",$A23, "-", "H"), TeamData!$D:$D,TeamData!E:E,""),
_xlfn.XLOOKUP(_xlfn.CONCAT(2,"-",$A23, "-", "H"), TeamData!$D:$D,TeamData!E:E,""),
_xlfn.XLOOKUP(_xlfn.CONCAT(3,"-",$A23, "-", "H"), TeamData!$D:$D,TeamData!E:E,""),
_xlfn.XLOOKUP(_xlfn.CONCAT(4,"-",$A23, "-", "H"), TeamData!$D:$D,TeamData!E:E,""),
_xlfn.XLOOKUP(_xlfn.CONCAT(5,"-",$A23, "-", "H"), TeamData!$D:$D,TeamData!E:E,""),
_xlfn.XLOOKUP(_xlfn.CONCAT(6,"-",$A23, "-", "H"), TeamData!$D:$D,TeamData!E:E,""),
_xlfn.XLOOKUP(_xlfn.CONCAT(7,"-",$A23, "-", "H"), TeamData!$D:$D,TeamData!E:E,""),
_xlfn.XLOOKUP(_xlfn.CONCAT(8,"-",$A23, "-", "H"), TeamData!$D:$D,TeamData!E:E,""),
_xlfn.XLOOKUP(_xlfn.CONCAT(9,"-",$A23, "-", "H"), TeamData!$D:$D,TeamData!E:E,""),
_xlfn.XLOOKUP(_xlfn.CONCAT(10,"-",$A23, "-", "H"), TeamData!$D:$D,TeamData!E:E,""),
_xlfn.XLOOKUP(_xlfn.CONCAT(11,"-",$A23, "-", "H"), TeamData!$D:$D,TeamData!E:E,""),
_xlfn.XLOOKUP(_xlfn.CONCAT(12,"-",$A23, "-", "H"), TeamData!$D:$D,TeamData!E:E,""),
_xlfn.XLOOKUP(_xlfn.CONCAT(13,"-",$A23, "-", "H"), TeamData!$D:$D,TeamData!E:E,""),
_xlfn.XLOOKUP(_xlfn.CONCAT(14,"-",$A23, "-", "H"), TeamData!$D:$D,TeamData!E:E,""),
_xlfn.XLOOKUP(_xlfn.CONCAT(15,"-",$A23, "-", "H"), TeamData!$D:$D,TeamData!E:E,""),
_xlfn.XLOOKUP(_xlfn.CONCAT(16,"-",$A23, "-", "H"), TeamData!$D:$D,TeamData!E:E,""),
_xlfn.XLOOKUP(_xlfn.CONCAT(17,"-",$A23, "-", "H"), TeamData!$D:$D,TeamData!E:E,""),
_xlfn.XLOOKUP(_xlfn.CONCAT(18,"-",$A23, "-", "H"), TeamData!$D:$D,TeamData!E:E,"")))</f>
        <v>8</v>
      </c>
      <c r="D23" s="91" cm="1">
        <f t="array" ref="D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TeamData!$D:$D,TeamData!F:F,""),
_xlfn.XLOOKUP(_xlfn.CONCAT(1,"-",$A23, "-", "H"), TeamData!$D:$D,TeamData!F:F,""),
_xlfn.XLOOKUP(_xlfn.CONCAT(2,"-",$A23, "-", "H"), TeamData!$D:$D,TeamData!F:F,""),
_xlfn.XLOOKUP(_xlfn.CONCAT(3,"-",$A23, "-", "H"), TeamData!$D:$D,TeamData!F:F,""),
_xlfn.XLOOKUP(_xlfn.CONCAT(4,"-",$A23, "-", "H"), TeamData!$D:$D,TeamData!F:F,""),
_xlfn.XLOOKUP(_xlfn.CONCAT(5,"-",$A23, "-", "H"), TeamData!$D:$D,TeamData!F:F,""),
_xlfn.XLOOKUP(_xlfn.CONCAT(6,"-",$A23, "-", "H"), TeamData!$D:$D,TeamData!F:F,""),
_xlfn.XLOOKUP(_xlfn.CONCAT(7,"-",$A23, "-", "H"), TeamData!$D:$D,TeamData!F:F,""),
_xlfn.XLOOKUP(_xlfn.CONCAT(8,"-",$A23, "-", "H"), TeamData!$D:$D,TeamData!F:F,""),
_xlfn.XLOOKUP(_xlfn.CONCAT(9,"-",$A23, "-", "H"), TeamData!$D:$D,TeamData!F:F,""),
_xlfn.XLOOKUP(_xlfn.CONCAT(10,"-",$A23, "-", "H"), TeamData!$D:$D,TeamData!F:F,""),
_xlfn.XLOOKUP(_xlfn.CONCAT(11,"-",$A23, "-", "H"), TeamData!$D:$D,TeamData!F:F,""),
_xlfn.XLOOKUP(_xlfn.CONCAT(12,"-",$A23, "-", "H"), TeamData!$D:$D,TeamData!F:F,""),
_xlfn.XLOOKUP(_xlfn.CONCAT(13,"-",$A23, "-", "H"), TeamData!$D:$D,TeamData!F:F,""),
_xlfn.XLOOKUP(_xlfn.CONCAT(14,"-",$A23, "-", "H"), TeamData!$D:$D,TeamData!F:F,""),
_xlfn.XLOOKUP(_xlfn.CONCAT(15,"-",$A23, "-", "H"), TeamData!$D:$D,TeamData!F:F,""),
_xlfn.XLOOKUP(_xlfn.CONCAT(16,"-",$A23, "-", "H"), TeamData!$D:$D,TeamData!F:F,""),
_xlfn.XLOOKUP(_xlfn.CONCAT(17,"-",$A23, "-", "H"), TeamData!$D:$D,TeamData!F:F,""),
_xlfn.XLOOKUP(_xlfn.CONCAT(18,"-",$A23, "-", "H"), TeamData!$D:$D,TeamData!F:F,"")))</f>
        <v>2.8888888888888888</v>
      </c>
      <c r="E23" s="92" cm="1">
        <f t="array" ref="E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TeamData!$D:$D,TeamData!G:G,""),
_xlfn.XLOOKUP(_xlfn.CONCAT(1,"-",$A23, "-", "H"), TeamData!$D:$D,TeamData!G:G,""),
_xlfn.XLOOKUP(_xlfn.CONCAT(2,"-",$A23, "-", "H"), TeamData!$D:$D,TeamData!G:G,""),
_xlfn.XLOOKUP(_xlfn.CONCAT(3,"-",$A23, "-", "H"), TeamData!$D:$D,TeamData!G:G,""),
_xlfn.XLOOKUP(_xlfn.CONCAT(4,"-",$A23, "-", "H"), TeamData!$D:$D,TeamData!G:G,""),
_xlfn.XLOOKUP(_xlfn.CONCAT(5,"-",$A23, "-", "H"), TeamData!$D:$D,TeamData!G:G,""),
_xlfn.XLOOKUP(_xlfn.CONCAT(6,"-",$A23, "-", "H"), TeamData!$D:$D,TeamData!G:G,""),
_xlfn.XLOOKUP(_xlfn.CONCAT(7,"-",$A23, "-", "H"), TeamData!$D:$D,TeamData!G:G,""),
_xlfn.XLOOKUP(_xlfn.CONCAT(8,"-",$A23, "-", "H"), TeamData!$D:$D,TeamData!G:G,""),
_xlfn.XLOOKUP(_xlfn.CONCAT(9,"-",$A23, "-", "H"), TeamData!$D:$D,TeamData!G:G,""),
_xlfn.XLOOKUP(_xlfn.CONCAT(10,"-",$A23, "-", "H"), TeamData!$D:$D,TeamData!G:G,""),
_xlfn.XLOOKUP(_xlfn.CONCAT(11,"-",$A23, "-", "H"), TeamData!$D:$D,TeamData!G:G,""),
_xlfn.XLOOKUP(_xlfn.CONCAT(12,"-",$A23, "-", "H"), TeamData!$D:$D,TeamData!G:G,""),
_xlfn.XLOOKUP(_xlfn.CONCAT(13,"-",$A23, "-", "H"), TeamData!$D:$D,TeamData!G:G,""),
_xlfn.XLOOKUP(_xlfn.CONCAT(14,"-",$A23, "-", "H"), TeamData!$D:$D,TeamData!G:G,""),
_xlfn.XLOOKUP(_xlfn.CONCAT(15,"-",$A23, "-", "H"), TeamData!$D:$D,TeamData!G:G,""),
_xlfn.XLOOKUP(_xlfn.CONCAT(16,"-",$A23, "-", "H"), TeamData!$D:$D,TeamData!G:G,""),
_xlfn.XLOOKUP(_xlfn.CONCAT(17,"-",$A23, "-", "H"), TeamData!$D:$D,TeamData!G:G,""),
_xlfn.XLOOKUP(_xlfn.CONCAT(18,"-",$A23, "-", "H"), TeamData!$D:$D,TeamData!G:G,"")))</f>
        <v>1.5966666666666667</v>
      </c>
      <c r="F23" s="74">
        <f t="shared" si="6"/>
        <v>61.53846153846154</v>
      </c>
      <c r="G23" s="74">
        <f t="shared" si="7"/>
        <v>68.421052631578945</v>
      </c>
      <c r="H23" s="75">
        <f t="shared" si="8"/>
        <v>58.869315854158131</v>
      </c>
      <c r="I23" s="91" cm="1">
        <f t="array" ref="I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TeamData!$D:$D,TeamData!H:H,""),
_xlfn.XLOOKUP(_xlfn.CONCAT(1,"-",$A23, "-", "H"), TeamData!$D:$D,TeamData!H:H,""),
_xlfn.XLOOKUP(_xlfn.CONCAT(2,"-",$A23, "-", "H"), TeamData!$D:$D,TeamData!H:H,""),
_xlfn.XLOOKUP(_xlfn.CONCAT(3,"-",$A23, "-", "H"), TeamData!$D:$D,TeamData!H:H,""),
_xlfn.XLOOKUP(_xlfn.CONCAT(4,"-",$A23, "-", "H"), TeamData!$D:$D,TeamData!H:H,""),
_xlfn.XLOOKUP(_xlfn.CONCAT(5,"-",$A23, "-", "H"), TeamData!$D:$D,TeamData!H:H,""),
_xlfn.XLOOKUP(_xlfn.CONCAT(6,"-",$A23, "-", "H"), TeamData!$D:$D,TeamData!H:H,""),
_xlfn.XLOOKUP(_xlfn.CONCAT(7,"-",$A23, "-", "H"), TeamData!$D:$D,TeamData!H:H,""),
_xlfn.XLOOKUP(_xlfn.CONCAT(8,"-",$A23, "-", "H"), TeamData!$D:$D,TeamData!H:H,""),
_xlfn.XLOOKUP(_xlfn.CONCAT(9,"-",$A23, "-", "H"), TeamData!$D:$D,TeamData!H:H,""),
_xlfn.XLOOKUP(_xlfn.CONCAT(10,"-",$A23, "-", "H"), TeamData!$D:$D,TeamData!H:H,""),
_xlfn.XLOOKUP(_xlfn.CONCAT(11,"-",$A23, "-", "H"), TeamData!$D:$D,TeamData!H:H,""),
_xlfn.XLOOKUP(_xlfn.CONCAT(12,"-",$A23, "-", "H"), TeamData!$D:$D,TeamData!H:H,""),
_xlfn.XLOOKUP(_xlfn.CONCAT(13,"-",$A23, "-", "H"), TeamData!$D:$D,TeamData!H:H,""),
_xlfn.XLOOKUP(_xlfn.CONCAT(14,"-",$A23, "-", "H"), TeamData!$D:$D,TeamData!H:H,""),
_xlfn.XLOOKUP(_xlfn.CONCAT(15,"-",$A23, "-", "H"), TeamData!$D:$D,TeamData!H:H,""),
_xlfn.XLOOKUP(_xlfn.CONCAT(16,"-",$A23, "-", "H"), TeamData!$D:$D,TeamData!H:H,""),
_xlfn.XLOOKUP(_xlfn.CONCAT(17,"-",$A23, "-", "H"), TeamData!$D:$D,TeamData!H:H,""),
_xlfn.XLOOKUP(_xlfn.CONCAT(18,"-",$A23, "-", "H"), TeamData!$D:$D,TeamData!H:H,"")))</f>
        <v>0.44444444444444442</v>
      </c>
      <c r="J23" s="91" cm="1">
        <f t="array" ref="J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TeamData!$D:$D,TeamData!I:I,""),
_xlfn.XLOOKUP(_xlfn.CONCAT(1,"-",$A23, "-", "H"), TeamData!$D:$D,TeamData!I:I,""),
_xlfn.XLOOKUP(_xlfn.CONCAT(2,"-",$A23, "-", "H"), TeamData!$D:$D,TeamData!I:I,""),
_xlfn.XLOOKUP(_xlfn.CONCAT(3,"-",$A23, "-", "H"), TeamData!$D:$D,TeamData!I:I,""),
_xlfn.XLOOKUP(_xlfn.CONCAT(4,"-",$A23, "-", "H"), TeamData!$D:$D,TeamData!I:I,""),
_xlfn.XLOOKUP(_xlfn.CONCAT(5,"-",$A23, "-", "H"), TeamData!$D:$D,TeamData!I:I,""),
_xlfn.XLOOKUP(_xlfn.CONCAT(6,"-",$A23, "-", "H"), TeamData!$D:$D,TeamData!I:I,""),
_xlfn.XLOOKUP(_xlfn.CONCAT(7,"-",$A23, "-", "H"), TeamData!$D:$D,TeamData!I:I,""),
_xlfn.XLOOKUP(_xlfn.CONCAT(8,"-",$A23, "-", "H"), TeamData!$D:$D,TeamData!I:I,""),
_xlfn.XLOOKUP(_xlfn.CONCAT(9,"-",$A23, "-", "H"), TeamData!$D:$D,TeamData!I:I,""),
_xlfn.XLOOKUP(_xlfn.CONCAT(10,"-",$A23, "-", "H"), TeamData!$D:$D,TeamData!I:I,""),
_xlfn.XLOOKUP(_xlfn.CONCAT(11,"-",$A23, "-", "H"), TeamData!$D:$D,TeamData!I:I,""),
_xlfn.XLOOKUP(_xlfn.CONCAT(12,"-",$A23, "-", "H"), TeamData!$D:$D,TeamData!I:I,""),
_xlfn.XLOOKUP(_xlfn.CONCAT(13,"-",$A23, "-", "H"), TeamData!$D:$D,TeamData!I:I,""),
_xlfn.XLOOKUP(_xlfn.CONCAT(14,"-",$A23, "-", "H"), TeamData!$D:$D,TeamData!I:I,""),
_xlfn.XLOOKUP(_xlfn.CONCAT(15,"-",$A23, "-", "H"), TeamData!$D:$D,TeamData!I:I,""),
_xlfn.XLOOKUP(_xlfn.CONCAT(16,"-",$A23, "-", "H"), TeamData!$D:$D,TeamData!I:I,""),
_xlfn.XLOOKUP(_xlfn.CONCAT(17,"-",$A23, "-", "H"), TeamData!$D:$D,TeamData!I:I,""),
_xlfn.XLOOKUP(_xlfn.CONCAT(18,"-",$A23, "-", "H"), TeamData!$D:$D,TeamData!I:I,"")))</f>
        <v>0.68333333333333335</v>
      </c>
      <c r="K23" s="92" cm="1">
        <f t="array" ref="K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"H"), TeamData!$D:$D,TeamData!J:J,""),
_xlfn.XLOOKUP(_xlfn.CONCAT(1,"-",$A23, "-", "H"), TeamData!$D:$D,TeamData!J:J,""),
_xlfn.XLOOKUP(_xlfn.CONCAT(2,"-",$A23, "-", "H"), TeamData!$D:$D,TeamData!J:J,""),
_xlfn.XLOOKUP(_xlfn.CONCAT(3,"-",$A23, "-", "H"), TeamData!$D:$D,TeamData!J:J,""),
_xlfn.XLOOKUP(_xlfn.CONCAT(4,"-",$A23, "-", "H"), TeamData!$D:$D,TeamData!J:J,""),
_xlfn.XLOOKUP(_xlfn.CONCAT(5,"-",$A23, "-", "H"), TeamData!$D:$D,TeamData!J:J,""),
_xlfn.XLOOKUP(_xlfn.CONCAT(6,"-",$A23, "-", "H"), TeamData!$D:$D,TeamData!J:J,""),
_xlfn.XLOOKUP(_xlfn.CONCAT(7,"-",$A23, "-", "H"), TeamData!$D:$D,TeamData!J:J,""),
_xlfn.XLOOKUP(_xlfn.CONCAT(8,"-",$A23, "-", "H"), TeamData!$D:$D,TeamData!J:J,""),
_xlfn.XLOOKUP(_xlfn.CONCAT(9,"-",$A23, "-", "H"), TeamData!$D:$D,TeamData!J:J,""),
_xlfn.XLOOKUP(_xlfn.CONCAT(10,"-",$A23, "-", "H"), TeamData!$D:$D,TeamData!J:J,""),
_xlfn.XLOOKUP(_xlfn.CONCAT(11,"-",$A23, "-", "H"), TeamData!$D:$D,TeamData!J:J,""),
_xlfn.XLOOKUP(_xlfn.CONCAT(12,"-",$A23, "-", "H"), TeamData!$D:$D,TeamData!J:J,""),
_xlfn.XLOOKUP(_xlfn.CONCAT(13,"-",$A23, "-", "H"), TeamData!$D:$D,TeamData!J:J,""),
_xlfn.XLOOKUP(_xlfn.CONCAT(14,"-",$A23, "-", "H"), TeamData!$D:$D,TeamData!J:J,""),
_xlfn.XLOOKUP(_xlfn.CONCAT(15,"-",$A23, "-", "H"), TeamData!$D:$D,TeamData!J:J,""),
_xlfn.XLOOKUP(_xlfn.CONCAT(16,"-",$A23, "-", "H"), TeamData!$D:$D,TeamData!J:J,""),
_xlfn.XLOOKUP(_xlfn.CONCAT(17,"-",$A23, "-", "H"), TeamData!$D:$D,TeamData!J:J,""),
_xlfn.XLOOKUP(_xlfn.CONCAT(18,"-",$A23, "-", "H"), TeamData!$D:$D,TeamData!J:J,"")))</f>
        <v>0.55555555555555558</v>
      </c>
      <c r="L23" s="74">
        <f t="shared" si="9"/>
        <v>16</v>
      </c>
      <c r="M23" s="74">
        <f t="shared" si="10"/>
        <v>33.643326039387304</v>
      </c>
      <c r="N23" s="75">
        <f t="shared" si="18"/>
        <v>24.8</v>
      </c>
      <c r="O23" s="97" cm="1">
        <f t="array" ref="O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TeamData!$K:$K,TeamData!L:L,""),
_xlfn.XLOOKUP(_xlfn.CONCAT(1,"-",$A23, "-", "A"), TeamData!$K:$K,TeamData!L:L,""),
_xlfn.XLOOKUP(_xlfn.CONCAT(2,"-",$A23, "-", "A"), TeamData!$K:$K,TeamData!L:L,""),
_xlfn.XLOOKUP(_xlfn.CONCAT(3,"-",$A23, "-", "A"), TeamData!$K:$K,TeamData!L:L,""),
_xlfn.XLOOKUP(_xlfn.CONCAT(4,"-",$A23, "-", "A"), TeamData!$K:$K,TeamData!L:L,""),
_xlfn.XLOOKUP(_xlfn.CONCAT(5,"-",$A23, "-", "A"), TeamData!$K:$K,TeamData!L:L,""),
_xlfn.XLOOKUP(_xlfn.CONCAT(6,"-",$A23, "-", "A"), TeamData!$K:$K,TeamData!L:L,""),
_xlfn.XLOOKUP(_xlfn.CONCAT(7,"-",$A23, "-", "A"), TeamData!$K:$K,TeamData!L:L,""),
_xlfn.XLOOKUP(_xlfn.CONCAT(8,"-",$A23, "-", "A"), TeamData!$K:$K,TeamData!L:L,""),
_xlfn.XLOOKUP(_xlfn.CONCAT(9,"-",$A23, "-", "A"), TeamData!$K:$K,TeamData!L:L,""),
_xlfn.XLOOKUP(_xlfn.CONCAT(10,"-",$A23, "-", "A"), TeamData!$K:$K,TeamData!L:L,""),
_xlfn.XLOOKUP(_xlfn.CONCAT(11,"-",$A23, "-", "A"), TeamData!$K:$K,TeamData!L:L,""),
_xlfn.XLOOKUP(_xlfn.CONCAT(12,"-",$A23, "-", "A"), TeamData!$K:$K,TeamData!L:L,""),
_xlfn.XLOOKUP(_xlfn.CONCAT(13,"-",$A23, "-", "A"), TeamData!$K:$K,TeamData!L:L,""),
_xlfn.XLOOKUP(_xlfn.CONCAT(14,"-",$A23, "-", "A"), TeamData!$K:$K,TeamData!L:L,""),
_xlfn.XLOOKUP(_xlfn.CONCAT(15,"-",$A23, "-", "A"), TeamData!$K:$K,TeamData!L:L,""),
_xlfn.XLOOKUP(_xlfn.CONCAT(16,"-",$A23, "-", "A"), TeamData!$K:$K,TeamData!L:L,""),
_xlfn.XLOOKUP(_xlfn.CONCAT(17,"-",$A23, "-", "A"), TeamData!$K:$K,TeamData!L:L,""),
_xlfn.XLOOKUP(_xlfn.CONCAT(18,"-",$A23, "-", "A"), TeamData!$K:$K,TeamData!L:L,"")))</f>
        <v>6.8</v>
      </c>
      <c r="P23" s="97" cm="1">
        <f t="array" ref="P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TeamData!$K:$K,TeamData!M:M,""),
_xlfn.XLOOKUP(_xlfn.CONCAT(1,"-",$A23, "-", "A"), TeamData!$K:$K,TeamData!M:M,""),
_xlfn.XLOOKUP(_xlfn.CONCAT(2,"-",$A23, "-", "A"), TeamData!$K:$K,TeamData!M:M,""),
_xlfn.XLOOKUP(_xlfn.CONCAT(3,"-",$A23, "-", "A"), TeamData!$K:$K,TeamData!M:M,""),
_xlfn.XLOOKUP(_xlfn.CONCAT(4,"-",$A23, "-", "A"), TeamData!$K:$K,TeamData!M:M,""),
_xlfn.XLOOKUP(_xlfn.CONCAT(5,"-",$A23, "-", "A"), TeamData!$K:$K,TeamData!M:M,""),
_xlfn.XLOOKUP(_xlfn.CONCAT(6,"-",$A23, "-", "A"), TeamData!$K:$K,TeamData!M:M,""),
_xlfn.XLOOKUP(_xlfn.CONCAT(7,"-",$A23, "-", "A"), TeamData!$K:$K,TeamData!M:M,""),
_xlfn.XLOOKUP(_xlfn.CONCAT(8,"-",$A23, "-", "A"), TeamData!$K:$K,TeamData!M:M,""),
_xlfn.XLOOKUP(_xlfn.CONCAT(9,"-",$A23, "-", "A"), TeamData!$K:$K,TeamData!M:M,""),
_xlfn.XLOOKUP(_xlfn.CONCAT(10,"-",$A23, "-", "A"), TeamData!$K:$K,TeamData!M:M,""),
_xlfn.XLOOKUP(_xlfn.CONCAT(11,"-",$A23, "-", "A"), TeamData!$K:$K,TeamData!M:M,""),
_xlfn.XLOOKUP(_xlfn.CONCAT(12,"-",$A23, "-", "A"), TeamData!$K:$K,TeamData!M:M,""),
_xlfn.XLOOKUP(_xlfn.CONCAT(13,"-",$A23, "-", "A"), TeamData!$K:$K,TeamData!M:M,""),
_xlfn.XLOOKUP(_xlfn.CONCAT(14,"-",$A23, "-", "A"), TeamData!$K:$K,TeamData!M:M,""),
_xlfn.XLOOKUP(_xlfn.CONCAT(15,"-",$A23, "-", "A"), TeamData!$K:$K,TeamData!M:M,""),
_xlfn.XLOOKUP(_xlfn.CONCAT(16,"-",$A23, "-", "A"), TeamData!$K:$K,TeamData!M:M,""),
_xlfn.XLOOKUP(_xlfn.CONCAT(17,"-",$A23, "-", "A"), TeamData!$K:$K,TeamData!M:M,""),
_xlfn.XLOOKUP(_xlfn.CONCAT(18,"-",$A23, "-", "A"), TeamData!$K:$K,TeamData!M:M,"")))</f>
        <v>1.5</v>
      </c>
      <c r="Q23" s="98" cm="1">
        <f t="array" ref="Q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TeamData!$K:$K,TeamData!N:N,""),
_xlfn.XLOOKUP(_xlfn.CONCAT(1,"-",$A23, "-", "A"), TeamData!$K:$K,TeamData!N:N,""),
_xlfn.XLOOKUP(_xlfn.CONCAT(2,"-",$A23, "-", "A"), TeamData!$K:$K,TeamData!N:N,""),
_xlfn.XLOOKUP(_xlfn.CONCAT(3,"-",$A23, "-", "A"), TeamData!$K:$K,TeamData!N:N,""),
_xlfn.XLOOKUP(_xlfn.CONCAT(4,"-",$A23, "-", "A"), TeamData!$K:$K,TeamData!N:N,""),
_xlfn.XLOOKUP(_xlfn.CONCAT(5,"-",$A23, "-", "A"), TeamData!$K:$K,TeamData!N:N,""),
_xlfn.XLOOKUP(_xlfn.CONCAT(6,"-",$A23, "-", "A"), TeamData!$K:$K,TeamData!N:N,""),
_xlfn.XLOOKUP(_xlfn.CONCAT(7,"-",$A23, "-", "A"), TeamData!$K:$K,TeamData!N:N,""),
_xlfn.XLOOKUP(_xlfn.CONCAT(8,"-",$A23, "-", "A"), TeamData!$K:$K,TeamData!N:N,""),
_xlfn.XLOOKUP(_xlfn.CONCAT(9,"-",$A23, "-", "A"), TeamData!$K:$K,TeamData!N:N,""),
_xlfn.XLOOKUP(_xlfn.CONCAT(10,"-",$A23, "-", "A"), TeamData!$K:$K,TeamData!N:N,""),
_xlfn.XLOOKUP(_xlfn.CONCAT(11,"-",$A23, "-", "A"), TeamData!$K:$K,TeamData!N:N,""),
_xlfn.XLOOKUP(_xlfn.CONCAT(12,"-",$A23, "-", "A"), TeamData!$K:$K,TeamData!N:N,""),
_xlfn.XLOOKUP(_xlfn.CONCAT(13,"-",$A23, "-", "A"), TeamData!$K:$K,TeamData!N:N,""),
_xlfn.XLOOKUP(_xlfn.CONCAT(14,"-",$A23, "-", "A"), TeamData!$K:$K,TeamData!N:N,""),
_xlfn.XLOOKUP(_xlfn.CONCAT(15,"-",$A23, "-", "A"), TeamData!$K:$K,TeamData!N:N,""),
_xlfn.XLOOKUP(_xlfn.CONCAT(16,"-",$A23, "-", "A"), TeamData!$K:$K,TeamData!N:N,""),
_xlfn.XLOOKUP(_xlfn.CONCAT(17,"-",$A23, "-", "A"), TeamData!$K:$K,TeamData!N:N,""),
_xlfn.XLOOKUP(_xlfn.CONCAT(18,"-",$A23, "-", "A"), TeamData!$K:$K,TeamData!N:N,"")))</f>
        <v>1.1359999999999999</v>
      </c>
      <c r="R23" s="76">
        <f t="shared" si="11"/>
        <v>52.307692307692307</v>
      </c>
      <c r="S23" s="76">
        <f t="shared" si="12"/>
        <v>35.526315789473685</v>
      </c>
      <c r="T23" s="77">
        <f t="shared" si="1"/>
        <v>41.88447357640311</v>
      </c>
      <c r="U23" s="97" cm="1">
        <f t="array" ref="U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TeamData!$K:$K,TeamData!O:O,""),
_xlfn.XLOOKUP(_xlfn.CONCAT(1,"-",$A23, "-", "A"), TeamData!$K:$K,TeamData!O:O,""),
_xlfn.XLOOKUP(_xlfn.CONCAT(2,"-",$A23, "-", "A"), TeamData!$K:$K,TeamData!O:O,""),
_xlfn.XLOOKUP(_xlfn.CONCAT(3,"-",$A23, "-", "A"), TeamData!$K:$K,TeamData!O:O,""),
_xlfn.XLOOKUP(_xlfn.CONCAT(4,"-",$A23, "-", "A"), TeamData!$K:$K,TeamData!O:O,""),
_xlfn.XLOOKUP(_xlfn.CONCAT(5,"-",$A23, "-", "A"), TeamData!$K:$K,TeamData!O:O,""),
_xlfn.XLOOKUP(_xlfn.CONCAT(6,"-",$A23, "-", "A"), TeamData!$K:$K,TeamData!O:O,""),
_xlfn.XLOOKUP(_xlfn.CONCAT(7,"-",$A23, "-", "A"), TeamData!$K:$K,TeamData!O:O,""),
_xlfn.XLOOKUP(_xlfn.CONCAT(8,"-",$A23, "-", "A"), TeamData!$K:$K,TeamData!O:O,""),
_xlfn.XLOOKUP(_xlfn.CONCAT(9,"-",$A23, "-", "A"), TeamData!$K:$K,TeamData!O:O,""),
_xlfn.XLOOKUP(_xlfn.CONCAT(10,"-",$A23, "-", "A"), TeamData!$K:$K,TeamData!O:O,""),
_xlfn.XLOOKUP(_xlfn.CONCAT(11,"-",$A23, "-", "A"), TeamData!$K:$K,TeamData!O:O,""),
_xlfn.XLOOKUP(_xlfn.CONCAT(12,"-",$A23, "-", "A"), TeamData!$K:$K,TeamData!O:O,""),
_xlfn.XLOOKUP(_xlfn.CONCAT(13,"-",$A23, "-", "A"), TeamData!$K:$K,TeamData!O:O,""),
_xlfn.XLOOKUP(_xlfn.CONCAT(14,"-",$A23, "-", "A"), TeamData!$K:$K,TeamData!O:O,""),
_xlfn.XLOOKUP(_xlfn.CONCAT(15,"-",$A23, "-", "A"), TeamData!$K:$K,TeamData!O:O,""),
_xlfn.XLOOKUP(_xlfn.CONCAT(16,"-",$A23, "-", "A"), TeamData!$K:$K,TeamData!O:O,""),
_xlfn.XLOOKUP(_xlfn.CONCAT(17,"-",$A23, "-", "A"), TeamData!$K:$K,TeamData!O:O,""),
_xlfn.XLOOKUP(_xlfn.CONCAT(18,"-",$A23, "-", "A"), TeamData!$K:$K,TeamData!O:O,"")))</f>
        <v>1.3</v>
      </c>
      <c r="V23" s="97" cm="1">
        <f t="array" ref="V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TeamData!$K:$K,TeamData!P:P,""),
_xlfn.XLOOKUP(_xlfn.CONCAT(1,"-",$A23, "-", "A"), TeamData!$K:$K,TeamData!P:P,""),
_xlfn.XLOOKUP(_xlfn.CONCAT(2,"-",$A23, "-", "A"), TeamData!$K:$K,TeamData!P:P,""),
_xlfn.XLOOKUP(_xlfn.CONCAT(3,"-",$A23, "-", "A"), TeamData!$K:$K,TeamData!P:P,""),
_xlfn.XLOOKUP(_xlfn.CONCAT(4,"-",$A23, "-", "A"), TeamData!$K:$K,TeamData!P:P,""),
_xlfn.XLOOKUP(_xlfn.CONCAT(5,"-",$A23, "-", "A"), TeamData!$K:$K,TeamData!P:P,""),
_xlfn.XLOOKUP(_xlfn.CONCAT(6,"-",$A23, "-", "A"), TeamData!$K:$K,TeamData!P:P,""),
_xlfn.XLOOKUP(_xlfn.CONCAT(7,"-",$A23, "-", "A"), TeamData!$K:$K,TeamData!P:P,""),
_xlfn.XLOOKUP(_xlfn.CONCAT(8,"-",$A23, "-", "A"), TeamData!$K:$K,TeamData!P:P,""),
_xlfn.XLOOKUP(_xlfn.CONCAT(9,"-",$A23, "-", "A"), TeamData!$K:$K,TeamData!P:P,""),
_xlfn.XLOOKUP(_xlfn.CONCAT(10,"-",$A23, "-", "A"), TeamData!$K:$K,TeamData!P:P,""),
_xlfn.XLOOKUP(_xlfn.CONCAT(11,"-",$A23, "-", "A"), TeamData!$K:$K,TeamData!P:P,""),
_xlfn.XLOOKUP(_xlfn.CONCAT(12,"-",$A23, "-", "A"), TeamData!$K:$K,TeamData!P:P,""),
_xlfn.XLOOKUP(_xlfn.CONCAT(13,"-",$A23, "-", "A"), TeamData!$K:$K,TeamData!P:P,""),
_xlfn.XLOOKUP(_xlfn.CONCAT(14,"-",$A23, "-", "A"), TeamData!$K:$K,TeamData!P:P,""),
_xlfn.XLOOKUP(_xlfn.CONCAT(15,"-",$A23, "-", "A"), TeamData!$K:$K,TeamData!P:P,""),
_xlfn.XLOOKUP(_xlfn.CONCAT(16,"-",$A23, "-", "A"), TeamData!$K:$K,TeamData!P:P,""),
_xlfn.XLOOKUP(_xlfn.CONCAT(17,"-",$A23, "-", "A"), TeamData!$K:$K,TeamData!P:P,""),
_xlfn.XLOOKUP(_xlfn.CONCAT(18,"-",$A23, "-", "A"), TeamData!$K:$K,TeamData!P:P,"")))</f>
        <v>1.046</v>
      </c>
      <c r="W23" s="98" cm="1">
        <f t="array" ref="W23">(1/$AP$3)*SUMPRODUCT(--CHOOSE({1,2,3,4,5,6,7,8,9,10,11,12,13,14,15,16,17,18,19},
$AP$3,
$AP$4,
$AP$5,
$AP$6,
$AP$7,
$AP$8,
$AP$9,
$AP$10,
$AP$11,
$AP$12,
$AP$13,
$AP$14,
$AP$15,
$AP$16,
$AP$17,
$AP$18,
$AP$19,
$AP$20,
$AP$21),
CHOOSE({1,2,3,4,5,6,7,8,9,10,11,12,13,14,15,16,17,18,19},
_xlfn.XLOOKUP(_xlfn.CONCAT(0,"-",$A23, "-", "A"), TeamData!$K:$K,TeamData!Q:Q,""),
_xlfn.XLOOKUP(_xlfn.CONCAT(1,"-",$A23, "-", "A"), TeamData!$K:$K,TeamData!Q:Q,""),
_xlfn.XLOOKUP(_xlfn.CONCAT(2,"-",$A23, "-", "A"), TeamData!$K:$K,TeamData!Q:Q,""),
_xlfn.XLOOKUP(_xlfn.CONCAT(3,"-",$A23, "-", "A"), TeamData!$K:$K,TeamData!Q:Q,""),
_xlfn.XLOOKUP(_xlfn.CONCAT(4,"-",$A23, "-", "A"), TeamData!$K:$K,TeamData!Q:Q,""),
_xlfn.XLOOKUP(_xlfn.CONCAT(5,"-",$A23, "-", "A"), TeamData!$K:$K,TeamData!Q:Q,""),
_xlfn.XLOOKUP(_xlfn.CONCAT(6,"-",$A23, "-", "A"), TeamData!$K:$K,TeamData!Q:Q,""),
_xlfn.XLOOKUP(_xlfn.CONCAT(7,"-",$A23, "-", "A"), TeamData!$K:$K,TeamData!Q:Q,""),
_xlfn.XLOOKUP(_xlfn.CONCAT(8,"-",$A23, "-", "A"), TeamData!$K:$K,TeamData!Q:Q,""),
_xlfn.XLOOKUP(_xlfn.CONCAT(9,"-",$A23, "-", "A"), TeamData!$K:$K,TeamData!Q:Q,""),
_xlfn.XLOOKUP(_xlfn.CONCAT(10,"-",$A23, "-", "A"), TeamData!$K:$K,TeamData!Q:Q,""),
_xlfn.XLOOKUP(_xlfn.CONCAT(11,"-",$A23, "-", "A"), TeamData!$K:$K,TeamData!Q:Q,""),
_xlfn.XLOOKUP(_xlfn.CONCAT(12,"-",$A23, "-", "A"), TeamData!$K:$K,TeamData!Q:Q,""),
_xlfn.XLOOKUP(_xlfn.CONCAT(13,"-",$A23, "-", "A"), TeamData!$K:$K,TeamData!Q:Q,""),
_xlfn.XLOOKUP(_xlfn.CONCAT(14,"-",$A23, "-", "A"), TeamData!$K:$K,TeamData!Q:Q,""),
_xlfn.XLOOKUP(_xlfn.CONCAT(15,"-",$A23, "-", "A"), TeamData!$K:$K,TeamData!Q:Q,""),
_xlfn.XLOOKUP(_xlfn.CONCAT(16,"-",$A23, "-", "A"), TeamData!$K:$K,TeamData!Q:Q,""),
_xlfn.XLOOKUP(_xlfn.CONCAT(17,"-",$A23, "-", "A"), TeamData!$K:$K,TeamData!Q:Q,""),
_xlfn.XLOOKUP(_xlfn.CONCAT(18,"-",$A23, "-", "A"), TeamData!$K:$K,TeamData!Q:Q,"")))</f>
        <v>0.34199999999999997</v>
      </c>
      <c r="X23" s="76">
        <f t="shared" si="13"/>
        <v>46.800000000000004</v>
      </c>
      <c r="Y23" s="76">
        <f t="shared" si="14"/>
        <v>51.498905908096283</v>
      </c>
      <c r="Z23" s="77">
        <f t="shared" si="15"/>
        <v>40.285899935022748</v>
      </c>
      <c r="AA23" s="74">
        <f t="shared" si="2"/>
        <v>58.869315854158131</v>
      </c>
      <c r="AB23" s="75">
        <f t="shared" si="3"/>
        <v>24.8</v>
      </c>
      <c r="AC23" s="76">
        <f t="shared" si="4"/>
        <v>41.88447357640311</v>
      </c>
      <c r="AD23" s="77">
        <f t="shared" si="16"/>
        <v>40.285899935022748</v>
      </c>
    </row>
    <row r="24" spans="1:43" ht="16.5" thickTop="1" thickBot="1">
      <c r="B24" s="87" t="s">
        <v>30</v>
      </c>
      <c r="C24" s="36">
        <v>0</v>
      </c>
      <c r="D24" s="36">
        <v>0</v>
      </c>
      <c r="E24" s="37">
        <v>0</v>
      </c>
      <c r="F24" s="38">
        <v>0</v>
      </c>
      <c r="G24" s="38">
        <v>0</v>
      </c>
      <c r="H24" s="39">
        <v>0</v>
      </c>
      <c r="I24" s="36">
        <v>0</v>
      </c>
      <c r="J24" s="36">
        <v>0</v>
      </c>
      <c r="K24" s="37">
        <v>0</v>
      </c>
      <c r="L24" s="38">
        <v>0</v>
      </c>
      <c r="M24" s="38">
        <v>0</v>
      </c>
      <c r="N24" s="39">
        <v>0</v>
      </c>
      <c r="O24" s="40">
        <v>0</v>
      </c>
      <c r="P24" s="40">
        <v>0</v>
      </c>
      <c r="Q24" s="41">
        <v>0</v>
      </c>
      <c r="R24" s="42">
        <v>0</v>
      </c>
      <c r="S24" s="42">
        <v>0</v>
      </c>
      <c r="T24" s="43">
        <v>0</v>
      </c>
      <c r="U24" s="40">
        <v>0</v>
      </c>
      <c r="V24" s="40">
        <v>0</v>
      </c>
      <c r="W24" s="41">
        <v>0</v>
      </c>
      <c r="X24" s="42">
        <v>0</v>
      </c>
      <c r="Y24" s="42">
        <v>0</v>
      </c>
      <c r="Z24" s="43">
        <v>0</v>
      </c>
      <c r="AA24" s="38">
        <v>0</v>
      </c>
      <c r="AB24" s="39">
        <v>0</v>
      </c>
      <c r="AC24" s="42">
        <v>0</v>
      </c>
      <c r="AD24" s="43">
        <v>0</v>
      </c>
    </row>
    <row r="25" spans="1:43" ht="15.75" thickTop="1"/>
    <row r="28" spans="1:43">
      <c r="N28" s="131"/>
    </row>
    <row r="29" spans="1:43">
      <c r="N29" s="131"/>
    </row>
  </sheetData>
  <mergeCells count="17">
    <mergeCell ref="AF1:AK1"/>
    <mergeCell ref="AF2:AH2"/>
    <mergeCell ref="AI2:AK2"/>
    <mergeCell ref="AM1:AQ1"/>
    <mergeCell ref="O1:Z1"/>
    <mergeCell ref="U2:W2"/>
    <mergeCell ref="X2:Z2"/>
    <mergeCell ref="AA1:AD1"/>
    <mergeCell ref="AA2:AB2"/>
    <mergeCell ref="AC2:AD2"/>
    <mergeCell ref="O2:Q2"/>
    <mergeCell ref="R2:T2"/>
    <mergeCell ref="C1:N1"/>
    <mergeCell ref="C2:E2"/>
    <mergeCell ref="F2:H2"/>
    <mergeCell ref="I2:K2"/>
    <mergeCell ref="L2:N2"/>
  </mergeCells>
  <conditionalFormatting sqref="AA4:AA23 AC4:AC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4:AB23 AD4:AD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B3CE7-06AE-4045-AEB5-C3A59ECCB246}">
  <dimension ref="A1:R7842"/>
  <sheetViews>
    <sheetView workbookViewId="0">
      <pane ySplit="2" topLeftCell="A356" activePane="bottomLeft" state="frozen"/>
      <selection pane="bottomLeft" activeCell="E364" sqref="E364"/>
    </sheetView>
  </sheetViews>
  <sheetFormatPr defaultRowHeight="15"/>
  <cols>
    <col min="1" max="1" width="9.140625" style="78"/>
    <col min="2" max="2" width="8.42578125" style="78" bestFit="1" customWidth="1"/>
    <col min="3" max="4" width="9.140625" style="78"/>
    <col min="5" max="5" width="17" style="78" bestFit="1" customWidth="1"/>
    <col min="6" max="6" width="5" style="78" bestFit="1" customWidth="1"/>
    <col min="7" max="7" width="18.140625" style="78" customWidth="1"/>
    <col min="8" max="12" width="9.140625" style="78"/>
    <col min="13" max="13" width="17.7109375" style="78" customWidth="1"/>
    <col min="14" max="19" width="9.140625" style="78"/>
    <col min="20" max="20" width="19.7109375" style="78" bestFit="1" customWidth="1"/>
    <col min="21" max="16384" width="9.140625" style="78"/>
  </cols>
  <sheetData>
    <row r="1" spans="1:18">
      <c r="A1" s="81"/>
      <c r="B1" s="81"/>
      <c r="C1" s="81"/>
      <c r="D1" s="81"/>
      <c r="E1" s="81"/>
      <c r="F1" s="81"/>
      <c r="G1" s="81"/>
      <c r="H1" s="340" t="s">
        <v>0</v>
      </c>
      <c r="I1" s="341"/>
      <c r="J1" s="341"/>
      <c r="K1" s="341"/>
      <c r="L1" s="342"/>
      <c r="M1" s="81"/>
      <c r="N1" s="337" t="s">
        <v>7</v>
      </c>
      <c r="O1" s="338"/>
      <c r="P1" s="338"/>
      <c r="Q1" s="338"/>
      <c r="R1" s="339"/>
    </row>
    <row r="2" spans="1:18" ht="15.75" thickBot="1">
      <c r="A2" s="144" t="s">
        <v>55</v>
      </c>
      <c r="B2" s="102" t="s">
        <v>1</v>
      </c>
      <c r="C2" s="102" t="s">
        <v>3</v>
      </c>
      <c r="D2" s="102" t="s">
        <v>4</v>
      </c>
      <c r="E2" s="102" t="s">
        <v>2</v>
      </c>
      <c r="F2" s="102" t="s">
        <v>60</v>
      </c>
      <c r="G2" s="102" t="s">
        <v>468</v>
      </c>
      <c r="H2" s="145" t="s">
        <v>33</v>
      </c>
      <c r="I2" s="145" t="s">
        <v>6</v>
      </c>
      <c r="J2" s="145" t="s">
        <v>5</v>
      </c>
      <c r="K2" s="145" t="s">
        <v>35</v>
      </c>
      <c r="L2" s="145" t="s">
        <v>61</v>
      </c>
      <c r="M2" s="102" t="s">
        <v>468</v>
      </c>
      <c r="N2" s="105" t="s">
        <v>33</v>
      </c>
      <c r="O2" s="105" t="s">
        <v>6</v>
      </c>
      <c r="P2" s="105" t="s">
        <v>5</v>
      </c>
      <c r="Q2" s="105" t="s">
        <v>35</v>
      </c>
      <c r="R2" s="105" t="s">
        <v>61</v>
      </c>
    </row>
    <row r="3" spans="1:18" ht="15.75" thickTop="1">
      <c r="A3" s="109">
        <v>0</v>
      </c>
      <c r="B3" s="109">
        <v>1</v>
      </c>
      <c r="C3" s="109" t="s">
        <v>63</v>
      </c>
      <c r="D3" s="109" t="s">
        <v>58</v>
      </c>
      <c r="E3" s="109" t="s">
        <v>62</v>
      </c>
      <c r="F3" s="109">
        <v>10.5</v>
      </c>
      <c r="G3" s="109" t="str">
        <f xml:space="preserve"> _xlfn.CONCAT(A3, "-",  B3, "-", "H")</f>
        <v>0-1-H</v>
      </c>
      <c r="H3" s="139">
        <v>2</v>
      </c>
      <c r="I3" s="139">
        <v>1.2</v>
      </c>
      <c r="J3" s="139">
        <v>0.66</v>
      </c>
      <c r="K3" s="139">
        <v>0.22</v>
      </c>
      <c r="L3" s="139" cm="1">
        <f t="array" ref="L3">_xlfn.IFS(D3="F", (4*J3)+(3*K3), D3="M", (5*J3)+(3*K3), D3="D", (6*J3)+(3*K3))</f>
        <v>3.3000000000000003</v>
      </c>
      <c r="M3" s="109" t="str">
        <f>_xlfn.CONCAT(A3, "-",  B3, "-", "A")</f>
        <v>0-1-A</v>
      </c>
      <c r="N3" s="140">
        <v>1.33</v>
      </c>
      <c r="O3" s="140">
        <v>0.83</v>
      </c>
      <c r="P3" s="140">
        <v>0.55000000000000004</v>
      </c>
      <c r="Q3" s="140">
        <v>0.17</v>
      </c>
      <c r="R3" s="146" cm="1">
        <f t="array" ref="R3">_xlfn.IFS(D3="F", (4*P3)+(3*Q3), D3="M", (5*P3)+(3*Q3), D3="D", (6*P3)+(3*Q3))</f>
        <v>2.71</v>
      </c>
    </row>
    <row r="4" spans="1:18">
      <c r="A4" s="109">
        <v>0</v>
      </c>
      <c r="B4" s="109">
        <v>2</v>
      </c>
      <c r="C4" s="109" t="s">
        <v>65</v>
      </c>
      <c r="D4" s="109" t="s">
        <v>58</v>
      </c>
      <c r="E4" s="109" t="s">
        <v>64</v>
      </c>
      <c r="F4" s="109">
        <v>10.5</v>
      </c>
      <c r="G4" s="109" t="str">
        <f t="shared" ref="G4:G67" si="0" xml:space="preserve"> _xlfn.CONCAT(A4, "-",  B4, "-", "H")</f>
        <v>0-2-H</v>
      </c>
      <c r="H4" s="139">
        <v>3.25</v>
      </c>
      <c r="I4" s="139">
        <v>1</v>
      </c>
      <c r="J4" s="139">
        <v>0.6</v>
      </c>
      <c r="K4" s="139">
        <v>0.17</v>
      </c>
      <c r="L4" s="139" cm="1">
        <f t="array" ref="L4">_xlfn.IFS(D4="F", (4*J4)+(3*K4), D4="M", (5*J4)+(3*K4), D4="D", (6*J4)+(3*K4))</f>
        <v>2.91</v>
      </c>
      <c r="M4" s="109" t="str">
        <f t="shared" ref="M4:M67" si="1">_xlfn.CONCAT(A4, "-",  B4, "-", "A")</f>
        <v>0-2-A</v>
      </c>
      <c r="N4" s="140">
        <v>3</v>
      </c>
      <c r="O4" s="140">
        <v>1.25</v>
      </c>
      <c r="P4" s="140">
        <v>0.84</v>
      </c>
      <c r="Q4" s="140">
        <v>0.25</v>
      </c>
      <c r="R4" s="146" cm="1">
        <f t="array" ref="R4">_xlfn.IFS(D4="F", (4*P4)+(3*Q4), D4="M", (5*P4)+(3*Q4), D4="D", (6*P4)+(3*Q4))</f>
        <v>4.1099999999999994</v>
      </c>
    </row>
    <row r="5" spans="1:18">
      <c r="A5" s="109">
        <v>0</v>
      </c>
      <c r="B5" s="109">
        <v>3</v>
      </c>
      <c r="C5" s="109" t="s">
        <v>67</v>
      </c>
      <c r="D5" s="109" t="s">
        <v>58</v>
      </c>
      <c r="E5" s="109" t="s">
        <v>66</v>
      </c>
      <c r="F5" s="109">
        <v>10</v>
      </c>
      <c r="G5" s="109" t="str">
        <f t="shared" si="0"/>
        <v>0-3-H</v>
      </c>
      <c r="H5" s="139">
        <v>2.25</v>
      </c>
      <c r="I5" s="139">
        <v>0.88</v>
      </c>
      <c r="J5" s="139">
        <v>0.4</v>
      </c>
      <c r="K5" s="139">
        <v>0.38</v>
      </c>
      <c r="L5" s="139" cm="1">
        <f t="array" ref="L5">_xlfn.IFS(D5="F", (4*J5)+(3*K5), D5="M", (5*J5)+(3*K5), D5="D", (6*J5)+(3*K5))</f>
        <v>2.74</v>
      </c>
      <c r="M5" s="109" t="str">
        <f t="shared" si="1"/>
        <v>0-3-A</v>
      </c>
      <c r="N5" s="140">
        <v>2.29</v>
      </c>
      <c r="O5" s="140">
        <v>0.71</v>
      </c>
      <c r="P5" s="140">
        <v>0.46</v>
      </c>
      <c r="Q5" s="140">
        <v>0.26</v>
      </c>
      <c r="R5" s="146" cm="1">
        <f t="array" ref="R5">_xlfn.IFS(D5="F", (4*P5)+(3*Q5), D5="M", (5*P5)+(3*Q5), D5="D", (6*P5)+(3*Q5))</f>
        <v>2.62</v>
      </c>
    </row>
    <row r="6" spans="1:18">
      <c r="A6" s="109">
        <v>0</v>
      </c>
      <c r="B6" s="109">
        <v>4</v>
      </c>
      <c r="C6" s="109" t="s">
        <v>65</v>
      </c>
      <c r="D6" s="109" t="s">
        <v>58</v>
      </c>
      <c r="E6" s="109" t="s">
        <v>68</v>
      </c>
      <c r="F6" s="109">
        <v>9.5</v>
      </c>
      <c r="G6" s="109" t="str">
        <f t="shared" si="0"/>
        <v>0-4-H</v>
      </c>
      <c r="H6" s="139">
        <v>3</v>
      </c>
      <c r="I6" s="139">
        <v>1.1399999999999999</v>
      </c>
      <c r="J6" s="139">
        <v>0.68</v>
      </c>
      <c r="K6" s="139">
        <v>0.17</v>
      </c>
      <c r="L6" s="139" cm="1">
        <f t="array" ref="L6">_xlfn.IFS(D6="F", (4*J6)+(3*K6), D6="M", (5*J6)+(3*K6), D6="D", (6*J6)+(3*K6))</f>
        <v>3.2300000000000004</v>
      </c>
      <c r="M6" s="109" t="str">
        <f t="shared" si="1"/>
        <v>0-4-A</v>
      </c>
      <c r="N6" s="140">
        <v>4.4000000000000004</v>
      </c>
      <c r="O6" s="140">
        <v>2.2000000000000002</v>
      </c>
      <c r="P6" s="140">
        <v>1.06</v>
      </c>
      <c r="Q6" s="140">
        <v>0.36</v>
      </c>
      <c r="R6" s="146" cm="1">
        <f t="array" ref="R6">_xlfn.IFS(D6="F", (4*P6)+(3*Q6), D6="M", (5*P6)+(3*Q6), D6="D", (6*P6)+(3*Q6))</f>
        <v>5.32</v>
      </c>
    </row>
    <row r="7" spans="1:18">
      <c r="A7" s="109">
        <v>0</v>
      </c>
      <c r="B7" s="109">
        <v>5</v>
      </c>
      <c r="C7" s="109" t="s">
        <v>70</v>
      </c>
      <c r="D7" s="109" t="s">
        <v>58</v>
      </c>
      <c r="E7" s="109" t="s">
        <v>69</v>
      </c>
      <c r="F7" s="109">
        <v>9.5</v>
      </c>
      <c r="G7" s="109" t="str">
        <f t="shared" si="0"/>
        <v>0-5-H</v>
      </c>
      <c r="H7" s="139">
        <v>2.67</v>
      </c>
      <c r="I7" s="139">
        <v>0.78</v>
      </c>
      <c r="J7" s="139">
        <v>0.38</v>
      </c>
      <c r="K7" s="139">
        <v>0.22</v>
      </c>
      <c r="L7" s="139" cm="1">
        <f t="array" ref="L7">_xlfn.IFS(D7="F", (4*J7)+(3*K7), D7="M", (5*J7)+(3*K7), D7="D", (6*J7)+(3*K7))</f>
        <v>2.1800000000000002</v>
      </c>
      <c r="M7" s="109" t="str">
        <f t="shared" si="1"/>
        <v>0-5-A</v>
      </c>
      <c r="N7" s="140">
        <v>1.89</v>
      </c>
      <c r="O7" s="140">
        <v>0.67</v>
      </c>
      <c r="P7" s="140">
        <v>0.39</v>
      </c>
      <c r="Q7" s="140">
        <v>0.13</v>
      </c>
      <c r="R7" s="146" cm="1">
        <f t="array" ref="R7">_xlfn.IFS(D7="F", (4*P7)+(3*Q7), D7="M", (5*P7)+(3*Q7), D7="D", (6*P7)+(3*Q7))</f>
        <v>1.9500000000000002</v>
      </c>
    </row>
    <row r="8" spans="1:18">
      <c r="A8" s="109">
        <v>0</v>
      </c>
      <c r="B8" s="109">
        <v>6</v>
      </c>
      <c r="C8" s="109" t="s">
        <v>72</v>
      </c>
      <c r="D8" s="109" t="s">
        <v>58</v>
      </c>
      <c r="E8" s="109" t="s">
        <v>71</v>
      </c>
      <c r="F8" s="109">
        <v>9</v>
      </c>
      <c r="G8" s="109" t="str">
        <f t="shared" si="0"/>
        <v>0-6-H</v>
      </c>
      <c r="H8" s="139">
        <v>2.33</v>
      </c>
      <c r="I8" s="139">
        <v>0.78</v>
      </c>
      <c r="J8" s="139">
        <v>0.54</v>
      </c>
      <c r="K8" s="139">
        <v>0.28000000000000003</v>
      </c>
      <c r="L8" s="139" cm="1">
        <f t="array" ref="L8">_xlfn.IFS(D8="F", (4*J8)+(3*K8), D8="M", (5*J8)+(3*K8), D8="D", (6*J8)+(3*K8))</f>
        <v>3</v>
      </c>
      <c r="M8" s="109" t="str">
        <f t="shared" si="1"/>
        <v>0-6-A</v>
      </c>
      <c r="N8" s="140">
        <v>1.4</v>
      </c>
      <c r="O8" s="140">
        <v>0.5</v>
      </c>
      <c r="P8" s="140">
        <v>0.3</v>
      </c>
      <c r="Q8" s="140">
        <v>0.09</v>
      </c>
      <c r="R8" s="146" cm="1">
        <f t="array" ref="R8">_xlfn.IFS(D8="F", (4*P8)+(3*Q8), D8="M", (5*P8)+(3*Q8), D8="D", (6*P8)+(3*Q8))</f>
        <v>1.47</v>
      </c>
    </row>
    <row r="9" spans="1:18">
      <c r="A9" s="109">
        <v>0</v>
      </c>
      <c r="B9" s="109">
        <v>7</v>
      </c>
      <c r="C9" s="109" t="s">
        <v>74</v>
      </c>
      <c r="D9" s="109" t="s">
        <v>58</v>
      </c>
      <c r="E9" s="109" t="s">
        <v>73</v>
      </c>
      <c r="F9" s="109">
        <v>8.5</v>
      </c>
      <c r="G9" s="109" t="str">
        <f t="shared" si="0"/>
        <v>0-7-H</v>
      </c>
      <c r="H9" s="139">
        <v>2.44</v>
      </c>
      <c r="I9" s="139">
        <v>0.89</v>
      </c>
      <c r="J9" s="139">
        <v>0.5</v>
      </c>
      <c r="K9" s="139">
        <v>0.21</v>
      </c>
      <c r="L9" s="139" cm="1">
        <f t="array" ref="L9">_xlfn.IFS(D9="F", (4*J9)+(3*K9), D9="M", (5*J9)+(3*K9), D9="D", (6*J9)+(3*K9))</f>
        <v>2.63</v>
      </c>
      <c r="M9" s="109" t="str">
        <f t="shared" si="1"/>
        <v>0-7-A</v>
      </c>
      <c r="N9" s="140">
        <v>2.2200000000000002</v>
      </c>
      <c r="O9" s="140">
        <v>0.56000000000000005</v>
      </c>
      <c r="P9" s="140">
        <v>0.41</v>
      </c>
      <c r="Q9" s="140">
        <v>0.11</v>
      </c>
      <c r="R9" s="146" cm="1">
        <f t="array" ref="R9">_xlfn.IFS(D9="F", (4*P9)+(3*Q9), D9="M", (5*P9)+(3*Q9), D9="D", (6*P9)+(3*Q9))</f>
        <v>1.97</v>
      </c>
    </row>
    <row r="10" spans="1:18">
      <c r="A10" s="109">
        <v>0</v>
      </c>
      <c r="B10" s="109">
        <v>8</v>
      </c>
      <c r="C10" s="109" t="s">
        <v>31</v>
      </c>
      <c r="D10" s="109" t="s">
        <v>58</v>
      </c>
      <c r="E10" s="109" t="s">
        <v>75</v>
      </c>
      <c r="F10" s="109">
        <v>8.5</v>
      </c>
      <c r="G10" s="109" t="str">
        <f t="shared" si="0"/>
        <v>0-8-H</v>
      </c>
      <c r="H10" s="139">
        <v>1</v>
      </c>
      <c r="I10" s="139">
        <v>0.43</v>
      </c>
      <c r="J10" s="139">
        <v>0.25</v>
      </c>
      <c r="K10" s="139">
        <v>0.12</v>
      </c>
      <c r="L10" s="139" cm="1">
        <f t="array" ref="L10">_xlfn.IFS(D10="F", (4*J10)+(3*K10), D10="M", (5*J10)+(3*K10), D10="D", (6*J10)+(3*K10))</f>
        <v>1.3599999999999999</v>
      </c>
      <c r="M10" s="109" t="str">
        <f t="shared" si="1"/>
        <v>0-8-A</v>
      </c>
      <c r="N10" s="140">
        <v>1</v>
      </c>
      <c r="O10" s="140">
        <v>0.33</v>
      </c>
      <c r="P10" s="140">
        <v>0.23</v>
      </c>
      <c r="Q10" s="140">
        <v>0.2</v>
      </c>
      <c r="R10" s="146" cm="1">
        <f t="array" ref="R10">_xlfn.IFS(D10="F", (4*P10)+(3*Q10), D10="M", (5*P10)+(3*Q10), D10="D", (6*P10)+(3*Q10))</f>
        <v>1.52</v>
      </c>
    </row>
    <row r="11" spans="1:18">
      <c r="A11" s="109">
        <v>0</v>
      </c>
      <c r="B11" s="109">
        <v>9</v>
      </c>
      <c r="C11" s="109" t="s">
        <v>77</v>
      </c>
      <c r="D11" s="109" t="s">
        <v>58</v>
      </c>
      <c r="E11" s="109" t="s">
        <v>76</v>
      </c>
      <c r="F11" s="109">
        <v>8.5</v>
      </c>
      <c r="G11" s="109" t="str">
        <f t="shared" si="0"/>
        <v>0-9-H</v>
      </c>
      <c r="H11" s="139">
        <v>2.2999999999999998</v>
      </c>
      <c r="I11" s="139">
        <v>0.6</v>
      </c>
      <c r="J11" s="139">
        <v>0.38</v>
      </c>
      <c r="K11" s="139">
        <v>0.15</v>
      </c>
      <c r="L11" s="139" cm="1">
        <f t="array" ref="L11">_xlfn.IFS(D11="F", (4*J11)+(3*K11), D11="M", (5*J11)+(3*K11), D11="D", (6*J11)+(3*K11))</f>
        <v>1.97</v>
      </c>
      <c r="M11" s="109" t="str">
        <f t="shared" si="1"/>
        <v>0-9-A</v>
      </c>
      <c r="N11" s="140">
        <v>3.29</v>
      </c>
      <c r="O11" s="140">
        <v>0.86</v>
      </c>
      <c r="P11" s="140">
        <v>0.65</v>
      </c>
      <c r="Q11" s="140">
        <v>0.22</v>
      </c>
      <c r="R11" s="146" cm="1">
        <f t="array" ref="R11">_xlfn.IFS(D11="F", (4*P11)+(3*Q11), D11="M", (5*P11)+(3*Q11), D11="D", (6*P11)+(3*Q11))</f>
        <v>3.2600000000000002</v>
      </c>
    </row>
    <row r="12" spans="1:18">
      <c r="A12" s="109">
        <v>0</v>
      </c>
      <c r="B12" s="109">
        <v>10</v>
      </c>
      <c r="C12" s="109" t="s">
        <v>79</v>
      </c>
      <c r="D12" s="109" t="s">
        <v>58</v>
      </c>
      <c r="E12" s="109" t="s">
        <v>78</v>
      </c>
      <c r="F12" s="109">
        <v>8</v>
      </c>
      <c r="G12" s="109" t="str">
        <f t="shared" si="0"/>
        <v>0-10-H</v>
      </c>
      <c r="H12" s="139">
        <v>2.75</v>
      </c>
      <c r="I12" s="139">
        <v>0.38</v>
      </c>
      <c r="J12" s="139">
        <v>0.33</v>
      </c>
      <c r="K12" s="139">
        <v>0.28999999999999998</v>
      </c>
      <c r="L12" s="139" cm="1">
        <f t="array" ref="L12">_xlfn.IFS(D12="F", (4*J12)+(3*K12), D12="M", (5*J12)+(3*K12), D12="D", (6*J12)+(3*K12))</f>
        <v>2.19</v>
      </c>
      <c r="M12" s="109" t="str">
        <f t="shared" si="1"/>
        <v>0-10-A</v>
      </c>
      <c r="N12" s="140">
        <v>1.22</v>
      </c>
      <c r="O12" s="140">
        <v>0.22</v>
      </c>
      <c r="P12" s="140">
        <v>0.22</v>
      </c>
      <c r="Q12" s="140">
        <v>0.3</v>
      </c>
      <c r="R12" s="146" cm="1">
        <f t="array" ref="R12">_xlfn.IFS(D12="F", (4*P12)+(3*Q12), D12="M", (5*P12)+(3*Q12), D12="D", (6*P12)+(3*Q12))</f>
        <v>1.7799999999999998</v>
      </c>
    </row>
    <row r="13" spans="1:18">
      <c r="A13" s="109">
        <v>0</v>
      </c>
      <c r="B13" s="109">
        <v>11</v>
      </c>
      <c r="C13" s="109" t="s">
        <v>81</v>
      </c>
      <c r="D13" s="109" t="s">
        <v>58</v>
      </c>
      <c r="E13" s="109" t="s">
        <v>80</v>
      </c>
      <c r="F13" s="109">
        <v>7.5</v>
      </c>
      <c r="G13" s="109" t="str">
        <f t="shared" si="0"/>
        <v>0-11-H</v>
      </c>
      <c r="H13" s="139">
        <v>3</v>
      </c>
      <c r="I13" s="139">
        <v>1</v>
      </c>
      <c r="J13" s="139">
        <v>0.66</v>
      </c>
      <c r="K13" s="139">
        <v>0.16</v>
      </c>
      <c r="L13" s="139" cm="1">
        <f t="array" ref="L13">_xlfn.IFS(D13="F", (4*J13)+(3*K13), D13="M", (5*J13)+(3*K13), D13="D", (6*J13)+(3*K13))</f>
        <v>3.12</v>
      </c>
      <c r="M13" s="109" t="str">
        <f t="shared" si="1"/>
        <v>0-11-A</v>
      </c>
      <c r="N13" s="140">
        <v>2.67</v>
      </c>
      <c r="O13" s="140">
        <v>1</v>
      </c>
      <c r="P13" s="140">
        <v>0.48</v>
      </c>
      <c r="Q13" s="140">
        <v>0.11</v>
      </c>
      <c r="R13" s="146" cm="1">
        <f t="array" ref="R13">_xlfn.IFS(D13="F", (4*P13)+(3*Q13), D13="M", (5*P13)+(3*Q13), D13="D", (6*P13)+(3*Q13))</f>
        <v>2.25</v>
      </c>
    </row>
    <row r="14" spans="1:18">
      <c r="A14" s="109">
        <v>0</v>
      </c>
      <c r="B14" s="109">
        <v>12</v>
      </c>
      <c r="C14" s="109"/>
      <c r="D14" s="109" t="s">
        <v>58</v>
      </c>
      <c r="E14" s="109" t="s">
        <v>82</v>
      </c>
      <c r="F14" s="109">
        <v>7.4</v>
      </c>
      <c r="G14" s="109" t="str">
        <f t="shared" si="0"/>
        <v>0-12-H</v>
      </c>
      <c r="H14" s="139">
        <v>1.88</v>
      </c>
      <c r="I14" s="139">
        <v>0.12</v>
      </c>
      <c r="J14" s="139">
        <v>0.14000000000000001</v>
      </c>
      <c r="K14" s="139">
        <v>0.13</v>
      </c>
      <c r="L14" s="139" cm="1">
        <f t="array" ref="L14">_xlfn.IFS(D14="F", (4*J14)+(3*K14), D14="M", (5*J14)+(3*K14), D14="D", (6*J14)+(3*K14))</f>
        <v>0.95000000000000007</v>
      </c>
      <c r="M14" s="109" t="str">
        <f t="shared" si="1"/>
        <v>0-12-A</v>
      </c>
      <c r="N14" s="140">
        <v>1.43</v>
      </c>
      <c r="O14" s="140">
        <v>0.86</v>
      </c>
      <c r="P14" s="140">
        <v>0.43</v>
      </c>
      <c r="Q14" s="140">
        <v>0.09</v>
      </c>
      <c r="R14" s="146" cm="1">
        <f t="array" ref="R14">_xlfn.IFS(D14="F", (4*P14)+(3*Q14), D14="M", (5*P14)+(3*Q14), D14="D", (6*P14)+(3*Q14))</f>
        <v>1.99</v>
      </c>
    </row>
    <row r="15" spans="1:18">
      <c r="A15" s="109">
        <v>0</v>
      </c>
      <c r="B15" s="109">
        <v>13</v>
      </c>
      <c r="C15" s="109" t="s">
        <v>79</v>
      </c>
      <c r="D15" s="109" t="s">
        <v>58</v>
      </c>
      <c r="E15" s="109" t="s">
        <v>83</v>
      </c>
      <c r="F15" s="109">
        <v>7</v>
      </c>
      <c r="G15" s="109" t="str">
        <f t="shared" si="0"/>
        <v>0-13-H</v>
      </c>
      <c r="H15" s="139">
        <v>2.62</v>
      </c>
      <c r="I15" s="139">
        <v>0.88</v>
      </c>
      <c r="J15" s="139">
        <v>0.49</v>
      </c>
      <c r="K15" s="139">
        <v>0.12</v>
      </c>
      <c r="L15" s="139" cm="1">
        <f t="array" ref="L15">_xlfn.IFS(D15="F", (4*J15)+(3*K15), D15="M", (5*J15)+(3*K15), D15="D", (6*J15)+(3*K15))</f>
        <v>2.3199999999999998</v>
      </c>
      <c r="M15" s="109" t="str">
        <f t="shared" si="1"/>
        <v>0-13-A</v>
      </c>
      <c r="N15" s="140">
        <v>2.7</v>
      </c>
      <c r="O15" s="140">
        <v>1</v>
      </c>
      <c r="P15" s="140">
        <v>0.59</v>
      </c>
      <c r="Q15" s="140">
        <v>0.17</v>
      </c>
      <c r="R15" s="146" cm="1">
        <f t="array" ref="R15">_xlfn.IFS(D15="F", (4*P15)+(3*Q15), D15="M", (5*P15)+(3*Q15), D15="D", (6*P15)+(3*Q15))</f>
        <v>2.87</v>
      </c>
    </row>
    <row r="16" spans="1:18">
      <c r="A16" s="109">
        <v>0</v>
      </c>
      <c r="B16" s="109">
        <v>14</v>
      </c>
      <c r="C16" s="109" t="s">
        <v>81</v>
      </c>
      <c r="D16" s="109" t="s">
        <v>58</v>
      </c>
      <c r="E16" s="109" t="s">
        <v>84</v>
      </c>
      <c r="F16" s="109">
        <v>7</v>
      </c>
      <c r="G16" s="109" t="str">
        <f t="shared" si="0"/>
        <v>0-14-H</v>
      </c>
      <c r="H16" s="139">
        <v>3.17</v>
      </c>
      <c r="I16" s="139">
        <v>1</v>
      </c>
      <c r="J16" s="139">
        <v>0.64</v>
      </c>
      <c r="K16" s="139">
        <v>0.22</v>
      </c>
      <c r="L16" s="139" cm="1">
        <f t="array" ref="L16">_xlfn.IFS(D16="F", (4*J16)+(3*K16), D16="M", (5*J16)+(3*K16), D16="D", (6*J16)+(3*K16))</f>
        <v>3.22</v>
      </c>
      <c r="M16" s="109" t="str">
        <f t="shared" si="1"/>
        <v>0-14-A</v>
      </c>
      <c r="N16" s="140">
        <v>2.25</v>
      </c>
      <c r="O16" s="140">
        <v>1</v>
      </c>
      <c r="P16" s="140">
        <v>0.47</v>
      </c>
      <c r="Q16" s="140">
        <v>7.0000000000000007E-2</v>
      </c>
      <c r="R16" s="146" cm="1">
        <f t="array" ref="R16">_xlfn.IFS(D16="F", (4*P16)+(3*Q16), D16="M", (5*P16)+(3*Q16), D16="D", (6*P16)+(3*Q16))</f>
        <v>2.09</v>
      </c>
    </row>
    <row r="17" spans="1:18">
      <c r="A17" s="109">
        <v>0</v>
      </c>
      <c r="B17" s="109">
        <v>15</v>
      </c>
      <c r="C17" s="109" t="s">
        <v>86</v>
      </c>
      <c r="D17" s="109" t="s">
        <v>58</v>
      </c>
      <c r="E17" s="109" t="s">
        <v>85</v>
      </c>
      <c r="F17" s="109">
        <v>6.5</v>
      </c>
      <c r="G17" s="109" t="str">
        <f t="shared" si="0"/>
        <v>0-15-H</v>
      </c>
      <c r="H17" s="139">
        <v>2.4300000000000002</v>
      </c>
      <c r="I17" s="139">
        <v>1</v>
      </c>
      <c r="J17" s="139">
        <v>0.52</v>
      </c>
      <c r="K17" s="139">
        <v>0.31</v>
      </c>
      <c r="L17" s="139" cm="1">
        <f t="array" ref="L17">_xlfn.IFS(D17="F", (4*J17)+(3*K17), D17="M", (5*J17)+(3*K17), D17="D", (6*J17)+(3*K17))</f>
        <v>3.01</v>
      </c>
      <c r="M17" s="109" t="str">
        <f t="shared" si="1"/>
        <v>0-15-A</v>
      </c>
      <c r="N17" s="140">
        <v>3</v>
      </c>
      <c r="O17" s="140">
        <v>1.57</v>
      </c>
      <c r="P17" s="140">
        <v>0.84</v>
      </c>
      <c r="Q17" s="140">
        <v>0.32</v>
      </c>
      <c r="R17" s="146" cm="1">
        <f t="array" ref="R17">_xlfn.IFS(D17="F", (4*P17)+(3*Q17), D17="M", (5*P17)+(3*Q17), D17="D", (6*P17)+(3*Q17))</f>
        <v>4.32</v>
      </c>
    </row>
    <row r="18" spans="1:18">
      <c r="A18" s="109">
        <v>0</v>
      </c>
      <c r="B18" s="109">
        <v>16</v>
      </c>
      <c r="C18" s="109" t="s">
        <v>88</v>
      </c>
      <c r="D18" s="109" t="s">
        <v>58</v>
      </c>
      <c r="E18" s="109" t="s">
        <v>87</v>
      </c>
      <c r="F18" s="109">
        <v>6.5</v>
      </c>
      <c r="G18" s="109" t="str">
        <f t="shared" si="0"/>
        <v>0-16-H</v>
      </c>
      <c r="H18" s="139">
        <v>2.14</v>
      </c>
      <c r="I18" s="139">
        <v>0.56999999999999995</v>
      </c>
      <c r="J18" s="139">
        <v>0.46</v>
      </c>
      <c r="K18" s="139">
        <v>0.2</v>
      </c>
      <c r="L18" s="139" cm="1">
        <f t="array" ref="L18">_xlfn.IFS(D18="F", (4*J18)+(3*K18), D18="M", (5*J18)+(3*K18), D18="D", (6*J18)+(3*K18))</f>
        <v>2.4400000000000004</v>
      </c>
      <c r="M18" s="109" t="str">
        <f t="shared" si="1"/>
        <v>0-16-A</v>
      </c>
      <c r="N18" s="140">
        <v>1.75</v>
      </c>
      <c r="O18" s="140">
        <v>0.5</v>
      </c>
      <c r="P18" s="140">
        <v>0.37</v>
      </c>
      <c r="Q18" s="140">
        <v>0.12</v>
      </c>
      <c r="R18" s="146" cm="1">
        <f t="array" ref="R18">_xlfn.IFS(D18="F", (4*P18)+(3*Q18), D18="M", (5*P18)+(3*Q18), D18="D", (6*P18)+(3*Q18))</f>
        <v>1.8399999999999999</v>
      </c>
    </row>
    <row r="19" spans="1:18">
      <c r="A19" s="109">
        <v>0</v>
      </c>
      <c r="B19" s="109">
        <v>17</v>
      </c>
      <c r="C19" s="109" t="s">
        <v>90</v>
      </c>
      <c r="D19" s="109" t="s">
        <v>58</v>
      </c>
      <c r="E19" s="109" t="s">
        <v>89</v>
      </c>
      <c r="F19" s="109">
        <v>6.5</v>
      </c>
      <c r="G19" s="109" t="str">
        <f t="shared" si="0"/>
        <v>0-17-H</v>
      </c>
      <c r="H19" s="139">
        <v>2.57</v>
      </c>
      <c r="I19" s="139">
        <v>1.1399999999999999</v>
      </c>
      <c r="J19" s="139">
        <v>0.6</v>
      </c>
      <c r="K19" s="139">
        <v>0.2</v>
      </c>
      <c r="L19" s="139" cm="1">
        <f t="array" ref="L19">_xlfn.IFS(D19="F", (4*J19)+(3*K19), D19="M", (5*J19)+(3*K19), D19="D", (6*J19)+(3*K19))</f>
        <v>3</v>
      </c>
      <c r="M19" s="109" t="str">
        <f t="shared" si="1"/>
        <v>0-17-A</v>
      </c>
      <c r="N19" s="140">
        <v>1.2</v>
      </c>
      <c r="O19" s="140">
        <v>0.4</v>
      </c>
      <c r="P19" s="140">
        <v>0.24</v>
      </c>
      <c r="Q19" s="140">
        <v>0.08</v>
      </c>
      <c r="R19" s="146" cm="1">
        <f t="array" ref="R19">_xlfn.IFS(D19="F", (4*P19)+(3*Q19), D19="M", (5*P19)+(3*Q19), D19="D", (6*P19)+(3*Q19))</f>
        <v>1.2</v>
      </c>
    </row>
    <row r="20" spans="1:18">
      <c r="A20" s="109">
        <v>0</v>
      </c>
      <c r="B20" s="109">
        <v>18</v>
      </c>
      <c r="C20" s="109" t="s">
        <v>86</v>
      </c>
      <c r="D20" s="109" t="s">
        <v>58</v>
      </c>
      <c r="E20" s="109" t="s">
        <v>91</v>
      </c>
      <c r="F20" s="109">
        <v>6.5</v>
      </c>
      <c r="G20" s="109" t="str">
        <f t="shared" si="0"/>
        <v>0-18-H</v>
      </c>
      <c r="H20" s="139">
        <v>2.17</v>
      </c>
      <c r="I20" s="139">
        <v>0.5</v>
      </c>
      <c r="J20" s="139">
        <v>0.34</v>
      </c>
      <c r="K20" s="139">
        <v>0.19</v>
      </c>
      <c r="L20" s="139" cm="1">
        <f t="array" ref="L20">_xlfn.IFS(D20="F", (4*J20)+(3*K20), D20="M", (5*J20)+(3*K20), D20="D", (6*J20)+(3*K20))</f>
        <v>1.9300000000000002</v>
      </c>
      <c r="M20" s="109" t="str">
        <f t="shared" si="1"/>
        <v>0-18-A</v>
      </c>
      <c r="N20" s="140">
        <v>1</v>
      </c>
      <c r="O20" s="140">
        <v>0.33</v>
      </c>
      <c r="P20" s="140">
        <v>0.19</v>
      </c>
      <c r="Q20" s="140">
        <v>0.22</v>
      </c>
      <c r="R20" s="146" cm="1">
        <f t="array" ref="R20">_xlfn.IFS(D20="F", (4*P20)+(3*Q20), D20="M", (5*P20)+(3*Q20), D20="D", (6*P20)+(3*Q20))</f>
        <v>1.42</v>
      </c>
    </row>
    <row r="21" spans="1:18">
      <c r="A21" s="109">
        <v>0</v>
      </c>
      <c r="B21" s="109">
        <v>19</v>
      </c>
      <c r="C21" s="109"/>
      <c r="D21" s="109" t="s">
        <v>58</v>
      </c>
      <c r="E21" s="109" t="s">
        <v>92</v>
      </c>
      <c r="F21" s="109">
        <v>6.4</v>
      </c>
      <c r="G21" s="109" t="str">
        <f t="shared" si="0"/>
        <v>0-19-H</v>
      </c>
      <c r="H21" s="139">
        <v>0.86</v>
      </c>
      <c r="I21" s="139">
        <v>0.28999999999999998</v>
      </c>
      <c r="J21" s="139">
        <v>0.22</v>
      </c>
      <c r="K21" s="139">
        <v>0.05</v>
      </c>
      <c r="L21" s="139" cm="1">
        <f t="array" ref="L21">_xlfn.IFS(D21="F", (4*J21)+(3*K21), D21="M", (5*J21)+(3*K21), D21="D", (6*J21)+(3*K21))</f>
        <v>1.03</v>
      </c>
      <c r="M21" s="109" t="str">
        <f t="shared" si="1"/>
        <v>0-19-A</v>
      </c>
      <c r="N21" s="140">
        <v>1.43</v>
      </c>
      <c r="O21" s="140">
        <v>0.56999999999999995</v>
      </c>
      <c r="P21" s="140">
        <v>0.35</v>
      </c>
      <c r="Q21" s="140">
        <v>0.1</v>
      </c>
      <c r="R21" s="146" cm="1">
        <f t="array" ref="R21">_xlfn.IFS(D21="F", (4*P21)+(3*Q21), D21="M", (5*P21)+(3*Q21), D21="D", (6*P21)+(3*Q21))</f>
        <v>1.7</v>
      </c>
    </row>
    <row r="22" spans="1:18">
      <c r="A22" s="109">
        <v>0</v>
      </c>
      <c r="B22" s="109">
        <v>20</v>
      </c>
      <c r="C22" s="109"/>
      <c r="D22" s="109" t="s">
        <v>58</v>
      </c>
      <c r="E22" s="109" t="s">
        <v>93</v>
      </c>
      <c r="F22" s="109">
        <v>6.2</v>
      </c>
      <c r="G22" s="109" t="str">
        <f t="shared" si="0"/>
        <v>0-20-H</v>
      </c>
      <c r="H22" s="139">
        <v>1.7</v>
      </c>
      <c r="I22" s="139">
        <v>1.1000000000000001</v>
      </c>
      <c r="J22" s="139">
        <v>0.63</v>
      </c>
      <c r="K22" s="139">
        <v>0.36</v>
      </c>
      <c r="L22" s="139" cm="1">
        <f t="array" ref="L22">_xlfn.IFS(D22="F", (4*J22)+(3*K22), D22="M", (5*J22)+(3*K22), D22="D", (6*J22)+(3*K22))</f>
        <v>3.6</v>
      </c>
      <c r="M22" s="109" t="str">
        <f t="shared" si="1"/>
        <v>0-20-A</v>
      </c>
      <c r="N22" s="140">
        <v>1.56</v>
      </c>
      <c r="O22" s="140">
        <v>0.56000000000000005</v>
      </c>
      <c r="P22" s="140">
        <v>0.38</v>
      </c>
      <c r="Q22" s="140">
        <v>0.14000000000000001</v>
      </c>
      <c r="R22" s="146" cm="1">
        <f t="array" ref="R22">_xlfn.IFS(D22="F", (4*P22)+(3*Q22), D22="M", (5*P22)+(3*Q22), D22="D", (6*P22)+(3*Q22))</f>
        <v>1.94</v>
      </c>
    </row>
    <row r="23" spans="1:18">
      <c r="A23" s="109">
        <v>0</v>
      </c>
      <c r="B23" s="109">
        <v>21</v>
      </c>
      <c r="C23" s="109"/>
      <c r="D23" s="109" t="s">
        <v>58</v>
      </c>
      <c r="E23" s="109" t="s">
        <v>94</v>
      </c>
      <c r="F23" s="109">
        <v>6.1</v>
      </c>
      <c r="G23" s="109" t="str">
        <f t="shared" si="0"/>
        <v>0-21-H</v>
      </c>
      <c r="H23" s="139">
        <v>1.6</v>
      </c>
      <c r="I23" s="139">
        <v>0.2</v>
      </c>
      <c r="J23" s="139">
        <v>0.15</v>
      </c>
      <c r="K23" s="139">
        <v>0.15</v>
      </c>
      <c r="L23" s="139" cm="1">
        <f t="array" ref="L23">_xlfn.IFS(D23="F", (4*J23)+(3*K23), D23="M", (5*J23)+(3*K23), D23="D", (6*J23)+(3*K23))</f>
        <v>1.0499999999999998</v>
      </c>
      <c r="M23" s="109" t="str">
        <f t="shared" si="1"/>
        <v>0-21-A</v>
      </c>
      <c r="N23" s="140">
        <v>2.25</v>
      </c>
      <c r="O23" s="140">
        <v>0.5</v>
      </c>
      <c r="P23" s="140">
        <v>0.27</v>
      </c>
      <c r="Q23" s="140">
        <v>0.19</v>
      </c>
      <c r="R23" s="146" cm="1">
        <f t="array" ref="R23">_xlfn.IFS(D23="F", (4*P23)+(3*Q23), D23="M", (5*P23)+(3*Q23), D23="D", (6*P23)+(3*Q23))</f>
        <v>1.6500000000000001</v>
      </c>
    </row>
    <row r="24" spans="1:18">
      <c r="A24" s="109">
        <v>0</v>
      </c>
      <c r="B24" s="109">
        <v>22</v>
      </c>
      <c r="C24" s="109"/>
      <c r="D24" s="109" t="s">
        <v>58</v>
      </c>
      <c r="E24" s="109" t="s">
        <v>95</v>
      </c>
      <c r="F24" s="109">
        <v>6.1</v>
      </c>
      <c r="G24" s="109" t="str">
        <f t="shared" si="0"/>
        <v>0-22-H</v>
      </c>
      <c r="H24" s="139">
        <v>0.6</v>
      </c>
      <c r="I24" s="139">
        <v>0.2</v>
      </c>
      <c r="J24" s="139">
        <v>0.11</v>
      </c>
      <c r="K24" s="139">
        <v>0.14000000000000001</v>
      </c>
      <c r="L24" s="139" cm="1">
        <f t="array" ref="L24">_xlfn.IFS(D24="F", (4*J24)+(3*K24), D24="M", (5*J24)+(3*K24), D24="D", (6*J24)+(3*K24))</f>
        <v>0.8600000000000001</v>
      </c>
      <c r="M24" s="109" t="str">
        <f t="shared" si="1"/>
        <v>0-22-A</v>
      </c>
      <c r="N24" s="140">
        <v>1.2</v>
      </c>
      <c r="O24" s="140">
        <v>0.4</v>
      </c>
      <c r="P24" s="140">
        <v>0.37</v>
      </c>
      <c r="Q24" s="140">
        <v>0.39</v>
      </c>
      <c r="R24" s="146" cm="1">
        <f t="array" ref="R24">_xlfn.IFS(D24="F", (4*P24)+(3*Q24), D24="M", (5*P24)+(3*Q24), D24="D", (6*P24)+(3*Q24))</f>
        <v>2.65</v>
      </c>
    </row>
    <row r="25" spans="1:18">
      <c r="A25" s="109">
        <v>0</v>
      </c>
      <c r="B25" s="109">
        <v>23</v>
      </c>
      <c r="C25" s="109" t="s">
        <v>32</v>
      </c>
      <c r="D25" s="109" t="s">
        <v>58</v>
      </c>
      <c r="E25" s="109" t="s">
        <v>96</v>
      </c>
      <c r="F25" s="109">
        <v>6</v>
      </c>
      <c r="G25" s="109" t="str">
        <f t="shared" si="0"/>
        <v>0-23-H</v>
      </c>
      <c r="H25" s="139">
        <v>1</v>
      </c>
      <c r="I25" s="139">
        <v>0.2</v>
      </c>
      <c r="J25" s="139">
        <v>0.09</v>
      </c>
      <c r="K25" s="139">
        <v>7.0000000000000007E-2</v>
      </c>
      <c r="L25" s="139" cm="1">
        <f t="array" ref="L25">_xlfn.IFS(D25="F", (4*J25)+(3*K25), D25="M", (5*J25)+(3*K25), D25="D", (6*J25)+(3*K25))</f>
        <v>0.57000000000000006</v>
      </c>
      <c r="M25" s="109" t="str">
        <f t="shared" si="1"/>
        <v>0-23-A</v>
      </c>
      <c r="N25" s="140">
        <v>1.83</v>
      </c>
      <c r="O25" s="140">
        <v>0.5</v>
      </c>
      <c r="P25" s="140">
        <v>0.23</v>
      </c>
      <c r="Q25" s="140">
        <v>0.12</v>
      </c>
      <c r="R25" s="146" cm="1">
        <f t="array" ref="R25">_xlfn.IFS(D25="F", (4*P25)+(3*Q25), D25="M", (5*P25)+(3*Q25), D25="D", (6*P25)+(3*Q25))</f>
        <v>1.28</v>
      </c>
    </row>
    <row r="26" spans="1:18">
      <c r="A26" s="109">
        <v>0</v>
      </c>
      <c r="B26" s="109">
        <v>24</v>
      </c>
      <c r="C26" s="109" t="s">
        <v>31</v>
      </c>
      <c r="D26" s="109" t="s">
        <v>58</v>
      </c>
      <c r="E26" s="109" t="s">
        <v>97</v>
      </c>
      <c r="F26" s="109">
        <v>6</v>
      </c>
      <c r="G26" s="109" t="str">
        <f t="shared" si="0"/>
        <v>0-24-H</v>
      </c>
      <c r="H26" s="139">
        <v>2</v>
      </c>
      <c r="I26" s="139">
        <v>1</v>
      </c>
      <c r="J26" s="139">
        <v>0.47</v>
      </c>
      <c r="K26" s="139">
        <v>0.08</v>
      </c>
      <c r="L26" s="139" cm="1">
        <f t="array" ref="L26">_xlfn.IFS(D26="F", (4*J26)+(3*K26), D26="M", (5*J26)+(3*K26), D26="D", (6*J26)+(3*K26))</f>
        <v>2.12</v>
      </c>
      <c r="M26" s="109" t="str">
        <f t="shared" si="1"/>
        <v>0-24-A</v>
      </c>
      <c r="N26" s="140">
        <v>1.75</v>
      </c>
      <c r="O26" s="140">
        <v>0.75</v>
      </c>
      <c r="P26" s="140">
        <v>0.33</v>
      </c>
      <c r="Q26" s="140">
        <v>7.0000000000000007E-2</v>
      </c>
      <c r="R26" s="146" cm="1">
        <f t="array" ref="R26">_xlfn.IFS(D26="F", (4*P26)+(3*Q26), D26="M", (5*P26)+(3*Q26), D26="D", (6*P26)+(3*Q26))</f>
        <v>1.53</v>
      </c>
    </row>
    <row r="27" spans="1:18">
      <c r="A27" s="109">
        <v>0</v>
      </c>
      <c r="B27" s="109">
        <v>25</v>
      </c>
      <c r="C27" s="109" t="s">
        <v>90</v>
      </c>
      <c r="D27" s="109" t="s">
        <v>58</v>
      </c>
      <c r="E27" s="109" t="s">
        <v>465</v>
      </c>
      <c r="F27" s="109">
        <v>6</v>
      </c>
      <c r="G27" s="109" t="str">
        <f t="shared" si="0"/>
        <v>0-25-H</v>
      </c>
      <c r="H27" s="139">
        <v>0.5</v>
      </c>
      <c r="I27" s="139">
        <v>0</v>
      </c>
      <c r="J27" s="139">
        <v>0.01</v>
      </c>
      <c r="K27" s="139">
        <v>0.03</v>
      </c>
      <c r="L27" s="139" cm="1">
        <f t="array" ref="L27">_xlfn.IFS(D27="F", (4*J27)+(3*K27), D27="M", (5*J27)+(3*K27), D27="D", (6*J27)+(3*K27))</f>
        <v>0.13</v>
      </c>
      <c r="M27" s="109" t="str">
        <f t="shared" si="1"/>
        <v>0-25-A</v>
      </c>
      <c r="N27" s="140">
        <v>0</v>
      </c>
      <c r="O27" s="140">
        <v>0</v>
      </c>
      <c r="P27" s="140">
        <v>0</v>
      </c>
      <c r="Q27" s="140">
        <v>0</v>
      </c>
      <c r="R27" s="146" cm="1">
        <f t="array" ref="R27">_xlfn.IFS(D27="F", (4*P27)+(3*Q27), D27="M", (5*P27)+(3*Q27), D27="D", (6*P27)+(3*Q27))</f>
        <v>0</v>
      </c>
    </row>
    <row r="28" spans="1:18">
      <c r="A28" s="109">
        <v>0</v>
      </c>
      <c r="B28" s="109">
        <v>26</v>
      </c>
      <c r="C28" s="109" t="s">
        <v>99</v>
      </c>
      <c r="D28" s="109" t="s">
        <v>58</v>
      </c>
      <c r="E28" s="109" t="s">
        <v>98</v>
      </c>
      <c r="F28" s="109">
        <v>6</v>
      </c>
      <c r="G28" s="109" t="str">
        <f t="shared" si="0"/>
        <v>0-26-H</v>
      </c>
      <c r="H28" s="139">
        <v>2</v>
      </c>
      <c r="I28" s="139">
        <v>0.11</v>
      </c>
      <c r="J28" s="139">
        <v>0.24</v>
      </c>
      <c r="K28" s="139">
        <v>0.19</v>
      </c>
      <c r="L28" s="139" cm="1">
        <f t="array" ref="L28">_xlfn.IFS(D28="F", (4*J28)+(3*K28), D28="M", (5*J28)+(3*K28), D28="D", (6*J28)+(3*K28))</f>
        <v>1.53</v>
      </c>
      <c r="M28" s="109" t="str">
        <f t="shared" si="1"/>
        <v>0-26-A</v>
      </c>
      <c r="N28" s="140">
        <v>0.6</v>
      </c>
      <c r="O28" s="140">
        <v>0.2</v>
      </c>
      <c r="P28" s="140">
        <v>0.12</v>
      </c>
      <c r="Q28" s="140">
        <v>0.05</v>
      </c>
      <c r="R28" s="146" cm="1">
        <f t="array" ref="R28">_xlfn.IFS(D28="F", (4*P28)+(3*Q28), D28="M", (5*P28)+(3*Q28), D28="D", (6*P28)+(3*Q28))</f>
        <v>0.63</v>
      </c>
    </row>
    <row r="29" spans="1:18">
      <c r="A29" s="109">
        <v>0</v>
      </c>
      <c r="B29" s="109">
        <v>27</v>
      </c>
      <c r="C29" s="109" t="s">
        <v>81</v>
      </c>
      <c r="D29" s="109" t="s">
        <v>58</v>
      </c>
      <c r="E29" s="109" t="s">
        <v>100</v>
      </c>
      <c r="F29" s="109">
        <v>6</v>
      </c>
      <c r="G29" s="109" t="str">
        <f t="shared" si="0"/>
        <v>0-27-H</v>
      </c>
      <c r="H29" s="139">
        <v>2</v>
      </c>
      <c r="I29" s="139">
        <v>1</v>
      </c>
      <c r="J29" s="139">
        <v>0.32</v>
      </c>
      <c r="K29" s="139">
        <v>0.04</v>
      </c>
      <c r="L29" s="139" cm="1">
        <f t="array" ref="L29">_xlfn.IFS(D29="F", (4*J29)+(3*K29), D29="M", (5*J29)+(3*K29), D29="D", (6*J29)+(3*K29))</f>
        <v>1.4</v>
      </c>
      <c r="M29" s="109" t="str">
        <f t="shared" si="1"/>
        <v>0-27-A</v>
      </c>
      <c r="N29" s="140">
        <v>0</v>
      </c>
      <c r="O29" s="140">
        <v>0</v>
      </c>
      <c r="P29" s="140">
        <v>0</v>
      </c>
      <c r="Q29" s="140">
        <v>0</v>
      </c>
      <c r="R29" s="146" cm="1">
        <f t="array" ref="R29">_xlfn.IFS(D29="F", (4*P29)+(3*Q29), D29="M", (5*P29)+(3*Q29), D29="D", (6*P29)+(3*Q29))</f>
        <v>0</v>
      </c>
    </row>
    <row r="30" spans="1:18">
      <c r="A30" s="109">
        <v>0</v>
      </c>
      <c r="B30" s="109">
        <v>28</v>
      </c>
      <c r="C30" s="109" t="s">
        <v>79</v>
      </c>
      <c r="D30" s="109" t="s">
        <v>58</v>
      </c>
      <c r="E30" s="109" t="s">
        <v>101</v>
      </c>
      <c r="F30" s="109">
        <v>6</v>
      </c>
      <c r="G30" s="109" t="str">
        <f t="shared" si="0"/>
        <v>0-28-H</v>
      </c>
      <c r="H30" s="139">
        <v>2</v>
      </c>
      <c r="I30" s="139">
        <v>1</v>
      </c>
      <c r="J30" s="139">
        <v>0.3</v>
      </c>
      <c r="K30" s="139">
        <v>0.02</v>
      </c>
      <c r="L30" s="139" cm="1">
        <f t="array" ref="L30">_xlfn.IFS(D30="F", (4*J30)+(3*K30), D30="M", (5*J30)+(3*K30), D30="D", (6*J30)+(3*K30))</f>
        <v>1.26</v>
      </c>
      <c r="M30" s="109" t="str">
        <f t="shared" si="1"/>
        <v>0-28-A</v>
      </c>
      <c r="N30" s="140">
        <v>2</v>
      </c>
      <c r="O30" s="140">
        <v>1</v>
      </c>
      <c r="P30" s="140">
        <v>0.64</v>
      </c>
      <c r="Q30" s="140">
        <v>0.11</v>
      </c>
      <c r="R30" s="146" cm="1">
        <f t="array" ref="R30">_xlfn.IFS(D30="F", (4*P30)+(3*Q30), D30="M", (5*P30)+(3*Q30), D30="D", (6*P30)+(3*Q30))</f>
        <v>2.89</v>
      </c>
    </row>
    <row r="31" spans="1:18">
      <c r="A31" s="109">
        <v>0</v>
      </c>
      <c r="B31" s="109">
        <v>29</v>
      </c>
      <c r="C31" s="109" t="s">
        <v>67</v>
      </c>
      <c r="D31" s="109" t="s">
        <v>58</v>
      </c>
      <c r="E31" s="109" t="s">
        <v>102</v>
      </c>
      <c r="F31" s="109">
        <v>6</v>
      </c>
      <c r="G31" s="109" t="str">
        <f t="shared" si="0"/>
        <v>0-29-H</v>
      </c>
      <c r="H31" s="139">
        <v>1.2</v>
      </c>
      <c r="I31" s="139">
        <v>0.6</v>
      </c>
      <c r="J31" s="139">
        <v>0.36</v>
      </c>
      <c r="K31" s="139">
        <v>0.08</v>
      </c>
      <c r="L31" s="139" cm="1">
        <f t="array" ref="L31">_xlfn.IFS(D31="F", (4*J31)+(3*K31), D31="M", (5*J31)+(3*K31), D31="D", (6*J31)+(3*K31))</f>
        <v>1.68</v>
      </c>
      <c r="M31" s="109" t="str">
        <f t="shared" si="1"/>
        <v>0-29-A</v>
      </c>
      <c r="N31" s="140">
        <v>1.8</v>
      </c>
      <c r="O31" s="140">
        <v>0.6</v>
      </c>
      <c r="P31" s="140">
        <v>0.41</v>
      </c>
      <c r="Q31" s="140">
        <v>0.09</v>
      </c>
      <c r="R31" s="146" cm="1">
        <f t="array" ref="R31">_xlfn.IFS(D31="F", (4*P31)+(3*Q31), D31="M", (5*P31)+(3*Q31), D31="D", (6*P31)+(3*Q31))</f>
        <v>1.91</v>
      </c>
    </row>
    <row r="32" spans="1:18">
      <c r="A32" s="109">
        <v>0</v>
      </c>
      <c r="B32" s="109">
        <v>30</v>
      </c>
      <c r="C32" s="109" t="s">
        <v>104</v>
      </c>
      <c r="D32" s="109" t="s">
        <v>58</v>
      </c>
      <c r="E32" s="109" t="s">
        <v>103</v>
      </c>
      <c r="F32" s="109">
        <v>6</v>
      </c>
      <c r="G32" s="109" t="str">
        <f t="shared" si="0"/>
        <v>0-30-H</v>
      </c>
      <c r="H32" s="139">
        <v>1.75</v>
      </c>
      <c r="I32" s="139">
        <v>0.25</v>
      </c>
      <c r="J32" s="139">
        <v>0.22</v>
      </c>
      <c r="K32" s="139">
        <v>0.18</v>
      </c>
      <c r="L32" s="139" cm="1">
        <f t="array" ref="L32">_xlfn.IFS(D32="F", (4*J32)+(3*K32), D32="M", (5*J32)+(3*K32), D32="D", (6*J32)+(3*K32))</f>
        <v>1.42</v>
      </c>
      <c r="M32" s="109" t="str">
        <f t="shared" si="1"/>
        <v>0-30-A</v>
      </c>
      <c r="N32" s="140">
        <v>2.2000000000000002</v>
      </c>
      <c r="O32" s="140">
        <v>1</v>
      </c>
      <c r="P32" s="140">
        <v>0.52</v>
      </c>
      <c r="Q32" s="140">
        <v>0.2</v>
      </c>
      <c r="R32" s="146" cm="1">
        <f t="array" ref="R32">_xlfn.IFS(D32="F", (4*P32)+(3*Q32), D32="M", (5*P32)+(3*Q32), D32="D", (6*P32)+(3*Q32))</f>
        <v>2.68</v>
      </c>
    </row>
    <row r="33" spans="1:18">
      <c r="A33" s="109">
        <v>0</v>
      </c>
      <c r="B33" s="109">
        <v>31</v>
      </c>
      <c r="C33" s="109" t="s">
        <v>106</v>
      </c>
      <c r="D33" s="109" t="s">
        <v>58</v>
      </c>
      <c r="E33" s="109" t="s">
        <v>105</v>
      </c>
      <c r="F33" s="109">
        <v>6</v>
      </c>
      <c r="G33" s="109" t="str">
        <f t="shared" si="0"/>
        <v>0-31-H</v>
      </c>
      <c r="H33" s="139">
        <v>1</v>
      </c>
      <c r="I33" s="139">
        <v>0.4</v>
      </c>
      <c r="J33" s="139">
        <v>0.25</v>
      </c>
      <c r="K33" s="139">
        <v>0.08</v>
      </c>
      <c r="L33" s="139" cm="1">
        <f t="array" ref="L33">_xlfn.IFS(D33="F", (4*J33)+(3*K33), D33="M", (5*J33)+(3*K33), D33="D", (6*J33)+(3*K33))</f>
        <v>1.24</v>
      </c>
      <c r="M33" s="109" t="str">
        <f t="shared" si="1"/>
        <v>0-31-A</v>
      </c>
      <c r="N33" s="140">
        <v>1.25</v>
      </c>
      <c r="O33" s="140">
        <v>0.5</v>
      </c>
      <c r="P33" s="140">
        <v>0.22</v>
      </c>
      <c r="Q33" s="140">
        <v>0.27</v>
      </c>
      <c r="R33" s="146" cm="1">
        <f t="array" ref="R33">_xlfn.IFS(D33="F", (4*P33)+(3*Q33), D33="M", (5*P33)+(3*Q33), D33="D", (6*P33)+(3*Q33))</f>
        <v>1.69</v>
      </c>
    </row>
    <row r="34" spans="1:18">
      <c r="A34" s="109">
        <v>0</v>
      </c>
      <c r="B34" s="109">
        <v>32</v>
      </c>
      <c r="C34" s="109" t="s">
        <v>77</v>
      </c>
      <c r="D34" s="109" t="s">
        <v>58</v>
      </c>
      <c r="E34" s="109" t="s">
        <v>107</v>
      </c>
      <c r="F34" s="109">
        <v>6</v>
      </c>
      <c r="G34" s="109" t="str">
        <f t="shared" si="0"/>
        <v>0-32-H</v>
      </c>
      <c r="H34" s="139">
        <v>1.67</v>
      </c>
      <c r="I34" s="139">
        <v>0.33</v>
      </c>
      <c r="J34" s="139">
        <v>0.28000000000000003</v>
      </c>
      <c r="K34" s="139">
        <v>7.0000000000000007E-2</v>
      </c>
      <c r="L34" s="139" cm="1">
        <f t="array" ref="L34">_xlfn.IFS(D34="F", (4*J34)+(3*K34), D34="M", (5*J34)+(3*K34), D34="D", (6*J34)+(3*K34))</f>
        <v>1.33</v>
      </c>
      <c r="M34" s="109" t="str">
        <f t="shared" si="1"/>
        <v>0-32-A</v>
      </c>
      <c r="N34" s="140">
        <v>2</v>
      </c>
      <c r="O34" s="140">
        <v>0</v>
      </c>
      <c r="P34" s="140">
        <v>0.13</v>
      </c>
      <c r="Q34" s="140">
        <v>7.0000000000000007E-2</v>
      </c>
      <c r="R34" s="146" cm="1">
        <f t="array" ref="R34">_xlfn.IFS(D34="F", (4*P34)+(3*Q34), D34="M", (5*P34)+(3*Q34), D34="D", (6*P34)+(3*Q34))</f>
        <v>0.73</v>
      </c>
    </row>
    <row r="35" spans="1:18">
      <c r="A35" s="109">
        <v>0</v>
      </c>
      <c r="B35" s="109">
        <v>33</v>
      </c>
      <c r="C35" s="109" t="s">
        <v>90</v>
      </c>
      <c r="D35" s="109" t="s">
        <v>58</v>
      </c>
      <c r="E35" s="109" t="s">
        <v>108</v>
      </c>
      <c r="F35" s="109">
        <v>6</v>
      </c>
      <c r="G35" s="109" t="str">
        <f t="shared" si="0"/>
        <v>0-33-H</v>
      </c>
      <c r="H35" s="139">
        <v>2</v>
      </c>
      <c r="I35" s="139">
        <v>0.75</v>
      </c>
      <c r="J35" s="139">
        <v>0.56000000000000005</v>
      </c>
      <c r="K35" s="139">
        <v>0.16</v>
      </c>
      <c r="L35" s="139" cm="1">
        <f t="array" ref="L35">_xlfn.IFS(D35="F", (4*J35)+(3*K35), D35="M", (5*J35)+(3*K35), D35="D", (6*J35)+(3*K35))</f>
        <v>2.72</v>
      </c>
      <c r="M35" s="109" t="str">
        <f t="shared" si="1"/>
        <v>0-33-A</v>
      </c>
      <c r="N35" s="140">
        <v>1.86</v>
      </c>
      <c r="O35" s="140">
        <v>0.28999999999999998</v>
      </c>
      <c r="P35" s="140">
        <v>0.31</v>
      </c>
      <c r="Q35" s="140">
        <v>0.08</v>
      </c>
      <c r="R35" s="146" cm="1">
        <f t="array" ref="R35">_xlfn.IFS(D35="F", (4*P35)+(3*Q35), D35="M", (5*P35)+(3*Q35), D35="D", (6*P35)+(3*Q35))</f>
        <v>1.48</v>
      </c>
    </row>
    <row r="36" spans="1:18">
      <c r="A36" s="109">
        <v>0</v>
      </c>
      <c r="B36" s="109">
        <v>34</v>
      </c>
      <c r="C36" s="109" t="s">
        <v>104</v>
      </c>
      <c r="D36" s="109" t="s">
        <v>58</v>
      </c>
      <c r="E36" s="109" t="s">
        <v>109</v>
      </c>
      <c r="F36" s="109">
        <v>6</v>
      </c>
      <c r="G36" s="109" t="str">
        <f t="shared" si="0"/>
        <v>0-34-H</v>
      </c>
      <c r="H36" s="139">
        <v>1.62</v>
      </c>
      <c r="I36" s="139">
        <v>0.62</v>
      </c>
      <c r="J36" s="139">
        <v>0.34</v>
      </c>
      <c r="K36" s="139">
        <v>0.12</v>
      </c>
      <c r="L36" s="139" cm="1">
        <f t="array" ref="L36">_xlfn.IFS(D36="F", (4*J36)+(3*K36), D36="M", (5*J36)+(3*K36), D36="D", (6*J36)+(3*K36))</f>
        <v>1.7200000000000002</v>
      </c>
      <c r="M36" s="109" t="str">
        <f t="shared" si="1"/>
        <v>0-34-A</v>
      </c>
      <c r="N36" s="140">
        <v>0.67</v>
      </c>
      <c r="O36" s="140">
        <v>0.17</v>
      </c>
      <c r="P36" s="140">
        <v>0.09</v>
      </c>
      <c r="Q36" s="140">
        <v>0.04</v>
      </c>
      <c r="R36" s="146" cm="1">
        <f t="array" ref="R36">_xlfn.IFS(D36="F", (4*P36)+(3*Q36), D36="M", (5*P36)+(3*Q36), D36="D", (6*P36)+(3*Q36))</f>
        <v>0.48</v>
      </c>
    </row>
    <row r="37" spans="1:18">
      <c r="A37" s="109">
        <v>0</v>
      </c>
      <c r="B37" s="109">
        <v>35</v>
      </c>
      <c r="C37" s="109" t="s">
        <v>79</v>
      </c>
      <c r="D37" s="109" t="s">
        <v>58</v>
      </c>
      <c r="E37" s="109" t="s">
        <v>110</v>
      </c>
      <c r="F37" s="109">
        <v>6</v>
      </c>
      <c r="G37" s="109" t="str">
        <f t="shared" si="0"/>
        <v>0-35-H</v>
      </c>
      <c r="H37" s="139">
        <v>3</v>
      </c>
      <c r="I37" s="139">
        <v>1</v>
      </c>
      <c r="J37" s="139">
        <v>0.8</v>
      </c>
      <c r="K37" s="139">
        <v>0.38</v>
      </c>
      <c r="L37" s="139" cm="1">
        <f t="array" ref="L37">_xlfn.IFS(D37="F", (4*J37)+(3*K37), D37="M", (5*J37)+(3*K37), D37="D", (6*J37)+(3*K37))</f>
        <v>4.34</v>
      </c>
      <c r="M37" s="109" t="str">
        <f t="shared" si="1"/>
        <v>0-35-A</v>
      </c>
      <c r="N37" s="140">
        <v>2.5</v>
      </c>
      <c r="O37" s="140">
        <v>0.5</v>
      </c>
      <c r="P37" s="140">
        <v>0.43</v>
      </c>
      <c r="Q37" s="140">
        <v>0.14000000000000001</v>
      </c>
      <c r="R37" s="146" cm="1">
        <f t="array" ref="R37">_xlfn.IFS(D37="F", (4*P37)+(3*Q37), D37="M", (5*P37)+(3*Q37), D37="D", (6*P37)+(3*Q37))</f>
        <v>2.14</v>
      </c>
    </row>
    <row r="38" spans="1:18">
      <c r="A38" s="109">
        <v>0</v>
      </c>
      <c r="B38" s="109">
        <v>36</v>
      </c>
      <c r="C38" s="109" t="s">
        <v>106</v>
      </c>
      <c r="D38" s="109" t="s">
        <v>58</v>
      </c>
      <c r="E38" s="109" t="s">
        <v>111</v>
      </c>
      <c r="F38" s="109">
        <v>6</v>
      </c>
      <c r="G38" s="109" t="str">
        <f t="shared" si="0"/>
        <v>0-36-H</v>
      </c>
      <c r="H38" s="139">
        <v>2.11</v>
      </c>
      <c r="I38" s="139">
        <v>0.78</v>
      </c>
      <c r="J38" s="139">
        <v>0.44</v>
      </c>
      <c r="K38" s="139">
        <v>0.1</v>
      </c>
      <c r="L38" s="139" cm="1">
        <f t="array" ref="L38">_xlfn.IFS(D38="F", (4*J38)+(3*K38), D38="M", (5*J38)+(3*K38), D38="D", (6*J38)+(3*K38))</f>
        <v>2.06</v>
      </c>
      <c r="M38" s="109" t="str">
        <f t="shared" si="1"/>
        <v>0-36-A</v>
      </c>
      <c r="N38" s="140">
        <v>1.29</v>
      </c>
      <c r="O38" s="140">
        <v>0.14000000000000001</v>
      </c>
      <c r="P38" s="140">
        <v>0.19</v>
      </c>
      <c r="Q38" s="140">
        <v>0.13</v>
      </c>
      <c r="R38" s="146" cm="1">
        <f t="array" ref="R38">_xlfn.IFS(D38="F", (4*P38)+(3*Q38), D38="M", (5*P38)+(3*Q38), D38="D", (6*P38)+(3*Q38))</f>
        <v>1.1499999999999999</v>
      </c>
    </row>
    <row r="39" spans="1:18">
      <c r="A39" s="109">
        <v>0</v>
      </c>
      <c r="B39" s="109">
        <v>37</v>
      </c>
      <c r="C39" s="109"/>
      <c r="D39" s="109" t="s">
        <v>58</v>
      </c>
      <c r="E39" s="109" t="s">
        <v>112</v>
      </c>
      <c r="F39" s="109">
        <v>5.8</v>
      </c>
      <c r="G39" s="109" t="str">
        <f t="shared" si="0"/>
        <v>0-37-H</v>
      </c>
      <c r="H39" s="139">
        <v>3.5</v>
      </c>
      <c r="I39" s="139">
        <v>0</v>
      </c>
      <c r="J39" s="139">
        <v>0.3</v>
      </c>
      <c r="K39" s="139">
        <v>0.12</v>
      </c>
      <c r="L39" s="139" cm="1">
        <f t="array" ref="L39">_xlfn.IFS(D39="F", (4*J39)+(3*K39), D39="M", (5*J39)+(3*K39), D39="D", (6*J39)+(3*K39))</f>
        <v>1.56</v>
      </c>
      <c r="M39" s="109" t="str">
        <f t="shared" si="1"/>
        <v>0-37-A</v>
      </c>
      <c r="N39" s="140">
        <v>3</v>
      </c>
      <c r="O39" s="140">
        <v>1.33</v>
      </c>
      <c r="P39" s="140">
        <v>0.6</v>
      </c>
      <c r="Q39" s="140">
        <v>0.11</v>
      </c>
      <c r="R39" s="146" cm="1">
        <f t="array" ref="R39">_xlfn.IFS(D39="F", (4*P39)+(3*Q39), D39="M", (5*P39)+(3*Q39), D39="D", (6*P39)+(3*Q39))</f>
        <v>2.73</v>
      </c>
    </row>
    <row r="40" spans="1:18">
      <c r="A40" s="109">
        <v>0</v>
      </c>
      <c r="B40" s="109">
        <v>38</v>
      </c>
      <c r="C40" s="109" t="s">
        <v>99</v>
      </c>
      <c r="D40" s="109" t="s">
        <v>58</v>
      </c>
      <c r="E40" s="109" t="s">
        <v>113</v>
      </c>
      <c r="F40" s="109">
        <v>5.5</v>
      </c>
      <c r="G40" s="109" t="str">
        <f t="shared" si="0"/>
        <v>0-38-H</v>
      </c>
      <c r="H40" s="139">
        <v>2.25</v>
      </c>
      <c r="I40" s="139">
        <v>0.5</v>
      </c>
      <c r="J40" s="139">
        <v>0.35</v>
      </c>
      <c r="K40" s="139">
        <v>0.23</v>
      </c>
      <c r="L40" s="139" cm="1">
        <f t="array" ref="L40">_xlfn.IFS(D40="F", (4*J40)+(3*K40), D40="M", (5*J40)+(3*K40), D40="D", (6*J40)+(3*K40))</f>
        <v>2.09</v>
      </c>
      <c r="M40" s="109" t="str">
        <f t="shared" si="1"/>
        <v>0-38-A</v>
      </c>
      <c r="N40" s="140">
        <v>3</v>
      </c>
      <c r="O40" s="140">
        <v>0.4</v>
      </c>
      <c r="P40" s="140">
        <v>0.35</v>
      </c>
      <c r="Q40" s="140">
        <v>0.21</v>
      </c>
      <c r="R40" s="146" cm="1">
        <f t="array" ref="R40">_xlfn.IFS(D40="F", (4*P40)+(3*Q40), D40="M", (5*P40)+(3*Q40), D40="D", (6*P40)+(3*Q40))</f>
        <v>2.0299999999999998</v>
      </c>
    </row>
    <row r="41" spans="1:18">
      <c r="A41" s="109">
        <v>0</v>
      </c>
      <c r="B41" s="109">
        <v>39</v>
      </c>
      <c r="C41" s="109" t="s">
        <v>106</v>
      </c>
      <c r="D41" s="109" t="s">
        <v>58</v>
      </c>
      <c r="E41" s="109" t="s">
        <v>114</v>
      </c>
      <c r="F41" s="109">
        <v>5.5</v>
      </c>
      <c r="G41" s="109" t="str">
        <f t="shared" si="0"/>
        <v>0-39-H</v>
      </c>
      <c r="H41" s="139">
        <v>1.75</v>
      </c>
      <c r="I41" s="139">
        <v>0.5</v>
      </c>
      <c r="J41" s="139">
        <v>0.3</v>
      </c>
      <c r="K41" s="139">
        <v>0.16</v>
      </c>
      <c r="L41" s="139" cm="1">
        <f t="array" ref="L41">_xlfn.IFS(D41="F", (4*J41)+(3*K41), D41="M", (5*J41)+(3*K41), D41="D", (6*J41)+(3*K41))</f>
        <v>1.68</v>
      </c>
      <c r="M41" s="109" t="str">
        <f t="shared" si="1"/>
        <v>0-39-A</v>
      </c>
      <c r="N41" s="140">
        <v>0.5</v>
      </c>
      <c r="O41" s="140">
        <v>0</v>
      </c>
      <c r="P41" s="140">
        <v>0.05</v>
      </c>
      <c r="Q41" s="140">
        <v>0.05</v>
      </c>
      <c r="R41" s="146" cm="1">
        <f t="array" ref="R41">_xlfn.IFS(D41="F", (4*P41)+(3*Q41), D41="M", (5*P41)+(3*Q41), D41="D", (6*P41)+(3*Q41))</f>
        <v>0.35000000000000003</v>
      </c>
    </row>
    <row r="42" spans="1:18">
      <c r="A42" s="109">
        <v>0</v>
      </c>
      <c r="B42" s="109">
        <v>40</v>
      </c>
      <c r="C42" s="109" t="s">
        <v>88</v>
      </c>
      <c r="D42" s="109" t="s">
        <v>58</v>
      </c>
      <c r="E42" s="109" t="s">
        <v>115</v>
      </c>
      <c r="F42" s="109">
        <v>5.5</v>
      </c>
      <c r="G42" s="109" t="str">
        <f t="shared" si="0"/>
        <v>0-40-H</v>
      </c>
      <c r="H42" s="139">
        <v>0.33</v>
      </c>
      <c r="I42" s="139">
        <v>0</v>
      </c>
      <c r="J42" s="139">
        <v>7.0000000000000007E-2</v>
      </c>
      <c r="K42" s="139">
        <v>0.04</v>
      </c>
      <c r="L42" s="139" cm="1">
        <f t="array" ref="L42">_xlfn.IFS(D42="F", (4*J42)+(3*K42), D42="M", (5*J42)+(3*K42), D42="D", (6*J42)+(3*K42))</f>
        <v>0.4</v>
      </c>
      <c r="M42" s="109" t="str">
        <f t="shared" si="1"/>
        <v>0-40-A</v>
      </c>
      <c r="N42" s="140">
        <v>3</v>
      </c>
      <c r="O42" s="140">
        <v>0.33</v>
      </c>
      <c r="P42" s="140">
        <v>0.34</v>
      </c>
      <c r="Q42" s="140">
        <v>0.13</v>
      </c>
      <c r="R42" s="146" cm="1">
        <f t="array" ref="R42">_xlfn.IFS(D42="F", (4*P42)+(3*Q42), D42="M", (5*P42)+(3*Q42), D42="D", (6*P42)+(3*Q42))</f>
        <v>1.75</v>
      </c>
    </row>
    <row r="43" spans="1:18">
      <c r="A43" s="109">
        <v>0</v>
      </c>
      <c r="B43" s="109">
        <v>41</v>
      </c>
      <c r="C43" s="109" t="s">
        <v>77</v>
      </c>
      <c r="D43" s="109" t="s">
        <v>58</v>
      </c>
      <c r="E43" s="109" t="s">
        <v>446</v>
      </c>
      <c r="F43" s="109">
        <v>5.5</v>
      </c>
      <c r="G43" s="109" t="str">
        <f t="shared" si="0"/>
        <v>0-41-H</v>
      </c>
      <c r="H43" s="139">
        <v>2.25</v>
      </c>
      <c r="I43" s="139">
        <v>0.25</v>
      </c>
      <c r="J43" s="139">
        <v>0.23</v>
      </c>
      <c r="K43" s="139">
        <v>0.1</v>
      </c>
      <c r="L43" s="139" cm="1">
        <f t="array" ref="L43">_xlfn.IFS(D43="F", (4*J43)+(3*K43), D43="M", (5*J43)+(3*K43), D43="D", (6*J43)+(3*K43))</f>
        <v>1.2200000000000002</v>
      </c>
      <c r="M43" s="109" t="str">
        <f t="shared" si="1"/>
        <v>0-41-A</v>
      </c>
      <c r="N43" s="140">
        <v>1</v>
      </c>
      <c r="O43" s="140">
        <v>0.33</v>
      </c>
      <c r="P43" s="140">
        <v>0.22</v>
      </c>
      <c r="Q43" s="140">
        <v>7.0000000000000007E-2</v>
      </c>
      <c r="R43" s="146" cm="1">
        <f t="array" ref="R43">_xlfn.IFS(D43="F", (4*P43)+(3*Q43), D43="M", (5*P43)+(3*Q43), D43="D", (6*P43)+(3*Q43))</f>
        <v>1.0900000000000001</v>
      </c>
    </row>
    <row r="44" spans="1:18">
      <c r="A44" s="109">
        <v>0</v>
      </c>
      <c r="B44" s="109">
        <v>42</v>
      </c>
      <c r="C44" s="109" t="s">
        <v>70</v>
      </c>
      <c r="D44" s="109" t="s">
        <v>58</v>
      </c>
      <c r="E44" s="109" t="s">
        <v>116</v>
      </c>
      <c r="F44" s="109">
        <v>5.5</v>
      </c>
      <c r="G44" s="109" t="str">
        <f t="shared" si="0"/>
        <v>0-42-H</v>
      </c>
      <c r="H44" s="139">
        <v>0</v>
      </c>
      <c r="I44" s="139">
        <v>0</v>
      </c>
      <c r="J44" s="139">
        <v>0.01</v>
      </c>
      <c r="K44" s="139">
        <v>0.01</v>
      </c>
      <c r="L44" s="139" cm="1">
        <f t="array" ref="L44">_xlfn.IFS(D44="F", (4*J44)+(3*K44), D44="M", (5*J44)+(3*K44), D44="D", (6*J44)+(3*K44))</f>
        <v>7.0000000000000007E-2</v>
      </c>
      <c r="M44" s="109" t="str">
        <f t="shared" si="1"/>
        <v>0-42-A</v>
      </c>
      <c r="N44" s="140">
        <v>0.5</v>
      </c>
      <c r="O44" s="140">
        <v>0</v>
      </c>
      <c r="P44" s="140">
        <v>0.16</v>
      </c>
      <c r="Q44" s="140">
        <v>0.04</v>
      </c>
      <c r="R44" s="146" cm="1">
        <f t="array" ref="R44">_xlfn.IFS(D44="F", (4*P44)+(3*Q44), D44="M", (5*P44)+(3*Q44), D44="D", (6*P44)+(3*Q44))</f>
        <v>0.76</v>
      </c>
    </row>
    <row r="45" spans="1:18">
      <c r="A45" s="109">
        <v>0</v>
      </c>
      <c r="B45" s="109">
        <v>43</v>
      </c>
      <c r="C45" s="109" t="s">
        <v>104</v>
      </c>
      <c r="D45" s="109" t="s">
        <v>58</v>
      </c>
      <c r="E45" s="109" t="s">
        <v>117</v>
      </c>
      <c r="F45" s="109">
        <v>5.5</v>
      </c>
      <c r="G45" s="109" t="str">
        <f t="shared" si="0"/>
        <v>0-43-H</v>
      </c>
      <c r="H45" s="139">
        <v>4</v>
      </c>
      <c r="I45" s="139">
        <v>0</v>
      </c>
      <c r="J45" s="139">
        <v>0.31</v>
      </c>
      <c r="K45" s="139">
        <v>0.28999999999999998</v>
      </c>
      <c r="L45" s="139" cm="1">
        <f t="array" ref="L45">_xlfn.IFS(D45="F", (4*J45)+(3*K45), D45="M", (5*J45)+(3*K45), D45="D", (6*J45)+(3*K45))</f>
        <v>2.11</v>
      </c>
      <c r="M45" s="109" t="str">
        <f t="shared" si="1"/>
        <v>0-43-A</v>
      </c>
      <c r="N45" s="140">
        <v>0</v>
      </c>
      <c r="O45" s="140">
        <v>0</v>
      </c>
      <c r="P45" s="140">
        <v>0</v>
      </c>
      <c r="Q45" s="140">
        <v>0</v>
      </c>
      <c r="R45" s="146" cm="1">
        <f t="array" ref="R45">_xlfn.IFS(D45="F", (4*P45)+(3*Q45), D45="M", (5*P45)+(3*Q45), D45="D", (6*P45)+(3*Q45))</f>
        <v>0</v>
      </c>
    </row>
    <row r="46" spans="1:18">
      <c r="A46" s="109">
        <v>0</v>
      </c>
      <c r="B46" s="109">
        <v>44</v>
      </c>
      <c r="C46" s="109"/>
      <c r="D46" s="109" t="s">
        <v>58</v>
      </c>
      <c r="E46" s="109" t="s">
        <v>118</v>
      </c>
      <c r="F46" s="109">
        <v>5.3</v>
      </c>
      <c r="G46" s="109" t="str">
        <f t="shared" si="0"/>
        <v>0-44-H</v>
      </c>
      <c r="H46" s="139">
        <v>0.5</v>
      </c>
      <c r="I46" s="139">
        <v>0</v>
      </c>
      <c r="J46" s="139">
        <v>0.05</v>
      </c>
      <c r="K46" s="139">
        <v>0.04</v>
      </c>
      <c r="L46" s="139" cm="1">
        <f t="array" ref="L46">_xlfn.IFS(D46="F", (4*J46)+(3*K46), D46="M", (5*J46)+(3*K46), D46="D", (6*J46)+(3*K46))</f>
        <v>0.32</v>
      </c>
      <c r="M46" s="109" t="str">
        <f t="shared" si="1"/>
        <v>0-44-A</v>
      </c>
      <c r="N46" s="140">
        <v>0</v>
      </c>
      <c r="O46" s="140">
        <v>0</v>
      </c>
      <c r="P46" s="140">
        <v>0</v>
      </c>
      <c r="Q46" s="140">
        <v>0</v>
      </c>
      <c r="R46" s="146" cm="1">
        <f t="array" ref="R46">_xlfn.IFS(D46="F", (4*P46)+(3*Q46), D46="M", (5*P46)+(3*Q46), D46="D", (6*P46)+(3*Q46))</f>
        <v>0</v>
      </c>
    </row>
    <row r="47" spans="1:18">
      <c r="A47" s="109">
        <v>0</v>
      </c>
      <c r="B47" s="109">
        <v>45</v>
      </c>
      <c r="C47" s="109"/>
      <c r="D47" s="109" t="s">
        <v>58</v>
      </c>
      <c r="E47" s="109" t="s">
        <v>119</v>
      </c>
      <c r="F47" s="109">
        <v>5.0999999999999996</v>
      </c>
      <c r="G47" s="109" t="str">
        <f t="shared" si="0"/>
        <v>0-45-H</v>
      </c>
      <c r="H47" s="139">
        <v>1</v>
      </c>
      <c r="I47" s="139">
        <v>0.75</v>
      </c>
      <c r="J47" s="139">
        <v>0.33</v>
      </c>
      <c r="K47" s="139">
        <v>0.1</v>
      </c>
      <c r="L47" s="139" cm="1">
        <f t="array" ref="L47">_xlfn.IFS(D47="F", (4*J47)+(3*K47), D47="M", (5*J47)+(3*K47), D47="D", (6*J47)+(3*K47))</f>
        <v>1.62</v>
      </c>
      <c r="M47" s="109" t="str">
        <f t="shared" si="1"/>
        <v>0-45-A</v>
      </c>
      <c r="N47" s="140">
        <v>1</v>
      </c>
      <c r="O47" s="140">
        <v>0.4</v>
      </c>
      <c r="P47" s="140">
        <v>0.19</v>
      </c>
      <c r="Q47" s="140">
        <v>0.06</v>
      </c>
      <c r="R47" s="146" cm="1">
        <f t="array" ref="R47">_xlfn.IFS(D47="F", (4*P47)+(3*Q47), D47="M", (5*P47)+(3*Q47), D47="D", (6*P47)+(3*Q47))</f>
        <v>0.94</v>
      </c>
    </row>
    <row r="48" spans="1:18">
      <c r="A48" s="109">
        <v>0</v>
      </c>
      <c r="B48" s="109">
        <v>46</v>
      </c>
      <c r="C48" s="109" t="s">
        <v>104</v>
      </c>
      <c r="D48" s="109" t="s">
        <v>58</v>
      </c>
      <c r="E48" s="109" t="s">
        <v>120</v>
      </c>
      <c r="F48" s="109">
        <v>5</v>
      </c>
      <c r="G48" s="109" t="str">
        <f t="shared" si="0"/>
        <v>0-46-H</v>
      </c>
      <c r="H48" s="139">
        <v>0</v>
      </c>
      <c r="I48" s="139">
        <v>0</v>
      </c>
      <c r="J48" s="139">
        <v>0</v>
      </c>
      <c r="K48" s="139">
        <v>0.03</v>
      </c>
      <c r="L48" s="139" cm="1">
        <f t="array" ref="L48">_xlfn.IFS(D48="F", (4*J48)+(3*K48), D48="M", (5*J48)+(3*K48), D48="D", (6*J48)+(3*K48))</f>
        <v>0.09</v>
      </c>
      <c r="M48" s="109" t="str">
        <f t="shared" si="1"/>
        <v>0-46-A</v>
      </c>
      <c r="N48" s="140">
        <v>0</v>
      </c>
      <c r="O48" s="140">
        <v>0</v>
      </c>
      <c r="P48" s="140">
        <v>0</v>
      </c>
      <c r="Q48" s="140">
        <v>0</v>
      </c>
      <c r="R48" s="146" cm="1">
        <f t="array" ref="R48">_xlfn.IFS(D48="F", (4*P48)+(3*Q48), D48="M", (5*P48)+(3*Q48), D48="D", (6*P48)+(3*Q48))</f>
        <v>0</v>
      </c>
    </row>
    <row r="49" spans="1:18">
      <c r="A49" s="109">
        <v>0</v>
      </c>
      <c r="B49" s="109">
        <v>47</v>
      </c>
      <c r="C49" s="109" t="s">
        <v>77</v>
      </c>
      <c r="D49" s="109" t="s">
        <v>58</v>
      </c>
      <c r="E49" s="109" t="s">
        <v>121</v>
      </c>
      <c r="F49" s="109">
        <v>5</v>
      </c>
      <c r="G49" s="109" t="str">
        <f t="shared" si="0"/>
        <v>0-47-H</v>
      </c>
      <c r="H49" s="139">
        <v>0</v>
      </c>
      <c r="I49" s="139">
        <v>0</v>
      </c>
      <c r="J49" s="139">
        <v>0</v>
      </c>
      <c r="K49" s="139">
        <v>0.04</v>
      </c>
      <c r="L49" s="139" cm="1">
        <f t="array" ref="L49">_xlfn.IFS(D49="F", (4*J49)+(3*K49), D49="M", (5*J49)+(3*K49), D49="D", (6*J49)+(3*K49))</f>
        <v>0.12</v>
      </c>
      <c r="M49" s="109" t="str">
        <f t="shared" si="1"/>
        <v>0-47-A</v>
      </c>
      <c r="N49" s="140">
        <v>2</v>
      </c>
      <c r="O49" s="140">
        <v>0.33</v>
      </c>
      <c r="P49" s="140">
        <v>0.2</v>
      </c>
      <c r="Q49" s="140">
        <v>0.26</v>
      </c>
      <c r="R49" s="146" cm="1">
        <f t="array" ref="R49">_xlfn.IFS(D49="F", (4*P49)+(3*Q49), D49="M", (5*P49)+(3*Q49), D49="D", (6*P49)+(3*Q49))</f>
        <v>1.58</v>
      </c>
    </row>
    <row r="50" spans="1:18">
      <c r="A50" s="109">
        <v>0</v>
      </c>
      <c r="B50" s="109">
        <v>48</v>
      </c>
      <c r="C50" s="109" t="s">
        <v>88</v>
      </c>
      <c r="D50" s="109" t="s">
        <v>58</v>
      </c>
      <c r="E50" s="109" t="s">
        <v>122</v>
      </c>
      <c r="F50" s="109">
        <v>5</v>
      </c>
      <c r="G50" s="109" t="str">
        <f t="shared" si="0"/>
        <v>0-48-H</v>
      </c>
      <c r="H50" s="139">
        <v>1</v>
      </c>
      <c r="I50" s="139">
        <v>0</v>
      </c>
      <c r="J50" s="139">
        <v>0.18</v>
      </c>
      <c r="K50" s="139">
        <v>0.06</v>
      </c>
      <c r="L50" s="139" cm="1">
        <f t="array" ref="L50">_xlfn.IFS(D50="F", (4*J50)+(3*K50), D50="M", (5*J50)+(3*K50), D50="D", (6*J50)+(3*K50))</f>
        <v>0.89999999999999991</v>
      </c>
      <c r="M50" s="109" t="str">
        <f t="shared" si="1"/>
        <v>0-48-A</v>
      </c>
      <c r="N50" s="140">
        <v>2</v>
      </c>
      <c r="O50" s="140">
        <v>0.33</v>
      </c>
      <c r="P50" s="140">
        <v>0.19</v>
      </c>
      <c r="Q50" s="140">
        <v>7.0000000000000007E-2</v>
      </c>
      <c r="R50" s="146" cm="1">
        <f t="array" ref="R50">_xlfn.IFS(D50="F", (4*P50)+(3*Q50), D50="M", (5*P50)+(3*Q50), D50="D", (6*P50)+(3*Q50))</f>
        <v>0.97</v>
      </c>
    </row>
    <row r="51" spans="1:18">
      <c r="A51" s="109">
        <v>0</v>
      </c>
      <c r="B51" s="109">
        <v>49</v>
      </c>
      <c r="C51" s="109" t="s">
        <v>90</v>
      </c>
      <c r="D51" s="109" t="s">
        <v>58</v>
      </c>
      <c r="E51" s="109" t="s">
        <v>123</v>
      </c>
      <c r="F51" s="109">
        <v>5</v>
      </c>
      <c r="G51" s="109" t="str">
        <f t="shared" si="0"/>
        <v>0-49-H</v>
      </c>
      <c r="H51" s="139">
        <v>2</v>
      </c>
      <c r="I51" s="139">
        <v>2</v>
      </c>
      <c r="J51" s="139">
        <v>0.8</v>
      </c>
      <c r="K51" s="139">
        <v>0.1</v>
      </c>
      <c r="L51" s="139" cm="1">
        <f t="array" ref="L51">_xlfn.IFS(D51="F", (4*J51)+(3*K51), D51="M", (5*J51)+(3*K51), D51="D", (6*J51)+(3*K51))</f>
        <v>3.5</v>
      </c>
      <c r="M51" s="109" t="str">
        <f t="shared" si="1"/>
        <v>0-49-A</v>
      </c>
      <c r="N51" s="140">
        <v>1</v>
      </c>
      <c r="O51" s="140">
        <v>0</v>
      </c>
      <c r="P51" s="140">
        <v>0.06</v>
      </c>
      <c r="Q51" s="140">
        <v>0.06</v>
      </c>
      <c r="R51" s="146" cm="1">
        <f t="array" ref="R51">_xlfn.IFS(D51="F", (4*P51)+(3*Q51), D51="M", (5*P51)+(3*Q51), D51="D", (6*P51)+(3*Q51))</f>
        <v>0.42</v>
      </c>
    </row>
    <row r="52" spans="1:18">
      <c r="A52" s="109">
        <v>0</v>
      </c>
      <c r="B52" s="109">
        <v>50</v>
      </c>
      <c r="C52" s="109" t="s">
        <v>32</v>
      </c>
      <c r="D52" s="109" t="s">
        <v>58</v>
      </c>
      <c r="E52" s="109" t="s">
        <v>124</v>
      </c>
      <c r="F52" s="109">
        <v>4.5</v>
      </c>
      <c r="G52" s="109" t="str">
        <f t="shared" si="0"/>
        <v>0-50-H</v>
      </c>
      <c r="H52" s="139">
        <v>2.33</v>
      </c>
      <c r="I52" s="139">
        <v>0.33</v>
      </c>
      <c r="J52" s="139">
        <v>0.24</v>
      </c>
      <c r="K52" s="139">
        <v>0.08</v>
      </c>
      <c r="L52" s="139" cm="1">
        <f t="array" ref="L52">_xlfn.IFS(D52="F", (4*J52)+(3*K52), D52="M", (5*J52)+(3*K52), D52="D", (6*J52)+(3*K52))</f>
        <v>1.2</v>
      </c>
      <c r="M52" s="109" t="str">
        <f t="shared" si="1"/>
        <v>0-50-A</v>
      </c>
      <c r="N52" s="140">
        <v>0</v>
      </c>
      <c r="O52" s="140">
        <v>0</v>
      </c>
      <c r="P52" s="140">
        <v>0</v>
      </c>
      <c r="Q52" s="140">
        <v>0.04</v>
      </c>
      <c r="R52" s="146" cm="1">
        <f t="array" ref="R52">_xlfn.IFS(D52="F", (4*P52)+(3*Q52), D52="M", (5*P52)+(3*Q52), D52="D", (6*P52)+(3*Q52))</f>
        <v>0.12</v>
      </c>
    </row>
    <row r="53" spans="1:18">
      <c r="A53" s="109">
        <v>0</v>
      </c>
      <c r="B53" s="109">
        <v>51</v>
      </c>
      <c r="C53" s="109" t="s">
        <v>70</v>
      </c>
      <c r="D53" s="109" t="s">
        <v>125</v>
      </c>
      <c r="E53" s="109" t="s">
        <v>13</v>
      </c>
      <c r="F53" s="109">
        <v>12</v>
      </c>
      <c r="G53" s="109" t="str">
        <f t="shared" si="0"/>
        <v>0-51-H</v>
      </c>
      <c r="H53" s="139">
        <v>3.2</v>
      </c>
      <c r="I53" s="139">
        <v>1</v>
      </c>
      <c r="J53" s="139">
        <v>0.65</v>
      </c>
      <c r="K53" s="139">
        <v>0.47</v>
      </c>
      <c r="L53" s="139" cm="1">
        <f t="array" ref="L53">_xlfn.IFS(D53="F", (4*J53)+(3*K53), D53="M", (5*J53)+(3*K53), D53="D", (6*J53)+(3*K53))</f>
        <v>4.66</v>
      </c>
      <c r="M53" s="109" t="str">
        <f t="shared" si="1"/>
        <v>0-51-A</v>
      </c>
      <c r="N53" s="140">
        <v>3.5</v>
      </c>
      <c r="O53" s="140">
        <v>0.75</v>
      </c>
      <c r="P53" s="140">
        <v>0.6</v>
      </c>
      <c r="Q53" s="140">
        <v>0.34</v>
      </c>
      <c r="R53" s="146" cm="1">
        <f t="array" ref="R53">_xlfn.IFS(D53="F", (4*P53)+(3*Q53), D53="M", (5*P53)+(3*Q53), D53="D", (6*P53)+(3*Q53))</f>
        <v>4.0199999999999996</v>
      </c>
    </row>
    <row r="54" spans="1:18">
      <c r="A54" s="109">
        <v>0</v>
      </c>
      <c r="B54" s="109">
        <v>52</v>
      </c>
      <c r="C54" s="109" t="s">
        <v>31</v>
      </c>
      <c r="D54" s="109" t="s">
        <v>125</v>
      </c>
      <c r="E54" s="109" t="s">
        <v>126</v>
      </c>
      <c r="F54" s="109">
        <v>12</v>
      </c>
      <c r="G54" s="109" t="str">
        <f t="shared" si="0"/>
        <v>0-52-H</v>
      </c>
      <c r="H54" s="139">
        <v>2.12</v>
      </c>
      <c r="I54" s="139">
        <v>1</v>
      </c>
      <c r="J54" s="139">
        <v>0.62</v>
      </c>
      <c r="K54" s="139">
        <v>0.22</v>
      </c>
      <c r="L54" s="139" cm="1">
        <f t="array" ref="L54">_xlfn.IFS(D54="F", (4*J54)+(3*K54), D54="M", (5*J54)+(3*K54), D54="D", (6*J54)+(3*K54))</f>
        <v>3.7600000000000002</v>
      </c>
      <c r="M54" s="109" t="str">
        <f t="shared" si="1"/>
        <v>0-52-A</v>
      </c>
      <c r="N54" s="140">
        <v>1.88</v>
      </c>
      <c r="O54" s="140">
        <v>0.62</v>
      </c>
      <c r="P54" s="140">
        <v>0.38</v>
      </c>
      <c r="Q54" s="140">
        <v>0.18</v>
      </c>
      <c r="R54" s="146" cm="1">
        <f t="array" ref="R54">_xlfn.IFS(D54="F", (4*P54)+(3*Q54), D54="M", (5*P54)+(3*Q54), D54="D", (6*P54)+(3*Q54))</f>
        <v>2.44</v>
      </c>
    </row>
    <row r="55" spans="1:18">
      <c r="A55" s="109">
        <v>0</v>
      </c>
      <c r="B55" s="109">
        <v>53</v>
      </c>
      <c r="C55" s="109" t="s">
        <v>70</v>
      </c>
      <c r="D55" s="109" t="s">
        <v>125</v>
      </c>
      <c r="E55" s="109" t="s">
        <v>127</v>
      </c>
      <c r="F55" s="109">
        <v>12</v>
      </c>
      <c r="G55" s="109" t="str">
        <f t="shared" si="0"/>
        <v>0-53-H</v>
      </c>
      <c r="H55" s="139">
        <v>2</v>
      </c>
      <c r="I55" s="139">
        <v>0.89</v>
      </c>
      <c r="J55" s="139">
        <v>0.48</v>
      </c>
      <c r="K55" s="139">
        <v>0.22</v>
      </c>
      <c r="L55" s="139" cm="1">
        <f t="array" ref="L55">_xlfn.IFS(D55="F", (4*J55)+(3*K55), D55="M", (5*J55)+(3*K55), D55="D", (6*J55)+(3*K55))</f>
        <v>3.06</v>
      </c>
      <c r="M55" s="109" t="str">
        <f t="shared" si="1"/>
        <v>0-53-A</v>
      </c>
      <c r="N55" s="140">
        <v>1.5</v>
      </c>
      <c r="O55" s="140">
        <v>0.67</v>
      </c>
      <c r="P55" s="140">
        <v>0.31</v>
      </c>
      <c r="Q55" s="140">
        <v>0.17</v>
      </c>
      <c r="R55" s="146" cm="1">
        <f t="array" ref="R55">_xlfn.IFS(D55="F", (4*P55)+(3*Q55), D55="M", (5*P55)+(3*Q55), D55="D", (6*P55)+(3*Q55))</f>
        <v>2.06</v>
      </c>
    </row>
    <row r="56" spans="1:18">
      <c r="A56" s="109">
        <v>0</v>
      </c>
      <c r="B56" s="109">
        <v>54</v>
      </c>
      <c r="C56" s="109" t="s">
        <v>65</v>
      </c>
      <c r="D56" s="109" t="s">
        <v>125</v>
      </c>
      <c r="E56" s="109" t="s">
        <v>128</v>
      </c>
      <c r="F56" s="109">
        <v>11.5</v>
      </c>
      <c r="G56" s="109" t="str">
        <f t="shared" si="0"/>
        <v>0-54-H</v>
      </c>
      <c r="H56" s="139">
        <v>2.8</v>
      </c>
      <c r="I56" s="139">
        <v>0.6</v>
      </c>
      <c r="J56" s="139">
        <v>0.37</v>
      </c>
      <c r="K56" s="139">
        <v>0.25</v>
      </c>
      <c r="L56" s="139" cm="1">
        <f t="array" ref="L56">_xlfn.IFS(D56="F", (4*J56)+(3*K56), D56="M", (5*J56)+(3*K56), D56="D", (6*J56)+(3*K56))</f>
        <v>2.6</v>
      </c>
      <c r="M56" s="109" t="str">
        <f t="shared" si="1"/>
        <v>0-54-A</v>
      </c>
      <c r="N56" s="140">
        <v>2.4300000000000002</v>
      </c>
      <c r="O56" s="140">
        <v>1.29</v>
      </c>
      <c r="P56" s="140">
        <v>0.75</v>
      </c>
      <c r="Q56" s="140">
        <v>0.21</v>
      </c>
      <c r="R56" s="146" cm="1">
        <f t="array" ref="R56">_xlfn.IFS(D56="F", (4*P56)+(3*Q56), D56="M", (5*P56)+(3*Q56), D56="D", (6*P56)+(3*Q56))</f>
        <v>4.38</v>
      </c>
    </row>
    <row r="57" spans="1:18">
      <c r="A57" s="109">
        <v>0</v>
      </c>
      <c r="B57" s="109">
        <v>55</v>
      </c>
      <c r="C57" s="109" t="s">
        <v>65</v>
      </c>
      <c r="D57" s="109" t="s">
        <v>125</v>
      </c>
      <c r="E57" s="109" t="s">
        <v>129</v>
      </c>
      <c r="F57" s="109">
        <v>11.5</v>
      </c>
      <c r="G57" s="109" t="str">
        <f t="shared" si="0"/>
        <v>0-55-H</v>
      </c>
      <c r="H57" s="139">
        <v>1.1200000000000001</v>
      </c>
      <c r="I57" s="139">
        <v>0.38</v>
      </c>
      <c r="J57" s="139">
        <v>0.42</v>
      </c>
      <c r="K57" s="139">
        <v>0.76</v>
      </c>
      <c r="L57" s="139" cm="1">
        <f t="array" ref="L57">_xlfn.IFS(D57="F", (4*J57)+(3*K57), D57="M", (5*J57)+(3*K57), D57="D", (6*J57)+(3*K57))</f>
        <v>4.3800000000000008</v>
      </c>
      <c r="M57" s="109" t="str">
        <f t="shared" si="1"/>
        <v>0-55-A</v>
      </c>
      <c r="N57" s="140">
        <v>0.71</v>
      </c>
      <c r="O57" s="140">
        <v>0</v>
      </c>
      <c r="P57" s="140">
        <v>0.13</v>
      </c>
      <c r="Q57" s="140">
        <v>0.43</v>
      </c>
      <c r="R57" s="146" cm="1">
        <f t="array" ref="R57">_xlfn.IFS(D57="F", (4*P57)+(3*Q57), D57="M", (5*P57)+(3*Q57), D57="D", (6*P57)+(3*Q57))</f>
        <v>1.94</v>
      </c>
    </row>
    <row r="58" spans="1:18">
      <c r="A58" s="109">
        <v>0</v>
      </c>
      <c r="B58" s="109">
        <v>56</v>
      </c>
      <c r="C58" s="109" t="s">
        <v>72</v>
      </c>
      <c r="D58" s="109" t="s">
        <v>125</v>
      </c>
      <c r="E58" s="109" t="s">
        <v>130</v>
      </c>
      <c r="F58" s="109">
        <v>10.5</v>
      </c>
      <c r="G58" s="109" t="str">
        <f t="shared" si="0"/>
        <v>0-56-H</v>
      </c>
      <c r="H58" s="139">
        <v>0.56999999999999995</v>
      </c>
      <c r="I58" s="139">
        <v>0.43</v>
      </c>
      <c r="J58" s="139">
        <v>0.32</v>
      </c>
      <c r="K58" s="139">
        <v>0.23</v>
      </c>
      <c r="L58" s="139" cm="1">
        <f t="array" ref="L58">_xlfn.IFS(D58="F", (4*J58)+(3*K58), D58="M", (5*J58)+(3*K58), D58="D", (6*J58)+(3*K58))</f>
        <v>2.29</v>
      </c>
      <c r="M58" s="109" t="str">
        <f t="shared" si="1"/>
        <v>0-56-A</v>
      </c>
      <c r="N58" s="140">
        <v>1.57</v>
      </c>
      <c r="O58" s="140">
        <v>0.86</v>
      </c>
      <c r="P58" s="140">
        <v>0.63</v>
      </c>
      <c r="Q58" s="140">
        <v>0.19</v>
      </c>
      <c r="R58" s="146" cm="1">
        <f t="array" ref="R58">_xlfn.IFS(D58="F", (4*P58)+(3*Q58), D58="M", (5*P58)+(3*Q58), D58="D", (6*P58)+(3*Q58))</f>
        <v>3.7199999999999998</v>
      </c>
    </row>
    <row r="59" spans="1:18">
      <c r="A59" s="109">
        <v>0</v>
      </c>
      <c r="B59" s="109">
        <v>57</v>
      </c>
      <c r="C59" s="109" t="s">
        <v>72</v>
      </c>
      <c r="D59" s="109" t="s">
        <v>125</v>
      </c>
      <c r="E59" s="109" t="s">
        <v>131</v>
      </c>
      <c r="F59" s="109">
        <v>9.5</v>
      </c>
      <c r="G59" s="109" t="str">
        <f t="shared" si="0"/>
        <v>0-57-H</v>
      </c>
      <c r="H59" s="139">
        <v>1.8</v>
      </c>
      <c r="I59" s="139">
        <v>1.2</v>
      </c>
      <c r="J59" s="139">
        <v>0.72</v>
      </c>
      <c r="K59" s="139">
        <v>0.35</v>
      </c>
      <c r="L59" s="139" cm="1">
        <f t="array" ref="L59">_xlfn.IFS(D59="F", (4*J59)+(3*K59), D59="M", (5*J59)+(3*K59), D59="D", (6*J59)+(3*K59))</f>
        <v>4.6499999999999995</v>
      </c>
      <c r="M59" s="109" t="str">
        <f t="shared" si="1"/>
        <v>0-57-A</v>
      </c>
      <c r="N59" s="140">
        <v>1.57</v>
      </c>
      <c r="O59" s="140">
        <v>0.56999999999999995</v>
      </c>
      <c r="P59" s="140">
        <v>0.42</v>
      </c>
      <c r="Q59" s="140">
        <v>0.21</v>
      </c>
      <c r="R59" s="146" cm="1">
        <f t="array" ref="R59">_xlfn.IFS(D59="F", (4*P59)+(3*Q59), D59="M", (5*P59)+(3*Q59), D59="D", (6*P59)+(3*Q59))</f>
        <v>2.73</v>
      </c>
    </row>
    <row r="60" spans="1:18">
      <c r="A60" s="109">
        <v>0</v>
      </c>
      <c r="B60" s="109">
        <v>58</v>
      </c>
      <c r="C60" s="109" t="s">
        <v>63</v>
      </c>
      <c r="D60" s="109" t="s">
        <v>125</v>
      </c>
      <c r="E60" s="109" t="s">
        <v>132</v>
      </c>
      <c r="F60" s="109">
        <v>9</v>
      </c>
      <c r="G60" s="109" t="str">
        <f t="shared" si="0"/>
        <v>0-58-H</v>
      </c>
      <c r="H60" s="139">
        <v>2</v>
      </c>
      <c r="I60" s="139">
        <v>0.62</v>
      </c>
      <c r="J60" s="139">
        <v>0.43</v>
      </c>
      <c r="K60" s="139">
        <v>0.17</v>
      </c>
      <c r="L60" s="139" cm="1">
        <f t="array" ref="L60">_xlfn.IFS(D60="F", (4*J60)+(3*K60), D60="M", (5*J60)+(3*K60), D60="D", (6*J60)+(3*K60))</f>
        <v>2.66</v>
      </c>
      <c r="M60" s="109" t="str">
        <f t="shared" si="1"/>
        <v>0-58-A</v>
      </c>
      <c r="N60" s="140">
        <v>2.4</v>
      </c>
      <c r="O60" s="140">
        <v>0.6</v>
      </c>
      <c r="P60" s="140">
        <v>0.56999999999999995</v>
      </c>
      <c r="Q60" s="140">
        <v>0.37</v>
      </c>
      <c r="R60" s="146" cm="1">
        <f t="array" ref="R60">_xlfn.IFS(D60="F", (4*P60)+(3*Q60), D60="M", (5*P60)+(3*Q60), D60="D", (6*P60)+(3*Q60))</f>
        <v>3.9599999999999995</v>
      </c>
    </row>
    <row r="61" spans="1:18">
      <c r="A61" s="109">
        <v>0</v>
      </c>
      <c r="B61" s="109">
        <v>59</v>
      </c>
      <c r="C61" s="109" t="s">
        <v>63</v>
      </c>
      <c r="D61" s="109" t="s">
        <v>125</v>
      </c>
      <c r="E61" s="109" t="s">
        <v>133</v>
      </c>
      <c r="F61" s="109">
        <v>8.6</v>
      </c>
      <c r="G61" s="109" t="str">
        <f t="shared" si="0"/>
        <v>0-59-H</v>
      </c>
      <c r="H61" s="139">
        <v>0</v>
      </c>
      <c r="I61" s="139">
        <v>0</v>
      </c>
      <c r="J61" s="139">
        <v>0.14000000000000001</v>
      </c>
      <c r="K61" s="139">
        <v>0.15</v>
      </c>
      <c r="L61" s="139" cm="1">
        <f t="array" ref="L61">_xlfn.IFS(D61="F", (4*J61)+(3*K61), D61="M", (5*J61)+(3*K61), D61="D", (6*J61)+(3*K61))</f>
        <v>1.1499999999999999</v>
      </c>
      <c r="M61" s="109" t="str">
        <f t="shared" si="1"/>
        <v>0-59-A</v>
      </c>
      <c r="N61" s="140">
        <v>0</v>
      </c>
      <c r="O61" s="140">
        <v>0</v>
      </c>
      <c r="P61" s="140">
        <v>0.17</v>
      </c>
      <c r="Q61" s="140">
        <v>0.1</v>
      </c>
      <c r="R61" s="146" cm="1">
        <f t="array" ref="R61">_xlfn.IFS(D61="F", (4*P61)+(3*Q61), D61="M", (5*P61)+(3*Q61), D61="D", (6*P61)+(3*Q61))</f>
        <v>1.1500000000000001</v>
      </c>
    </row>
    <row r="62" spans="1:18">
      <c r="A62" s="109">
        <v>0</v>
      </c>
      <c r="B62" s="109">
        <v>60</v>
      </c>
      <c r="C62" s="109" t="s">
        <v>65</v>
      </c>
      <c r="D62" s="109" t="s">
        <v>125</v>
      </c>
      <c r="E62" s="109" t="s">
        <v>134</v>
      </c>
      <c r="F62" s="109">
        <v>8.5</v>
      </c>
      <c r="G62" s="109" t="str">
        <f t="shared" si="0"/>
        <v>0-60-H</v>
      </c>
      <c r="H62" s="139">
        <v>2.6</v>
      </c>
      <c r="I62" s="139">
        <v>0.6</v>
      </c>
      <c r="J62" s="139">
        <v>0.51</v>
      </c>
      <c r="K62" s="139">
        <v>0.3</v>
      </c>
      <c r="L62" s="139" cm="1">
        <f t="array" ref="L62">_xlfn.IFS(D62="F", (4*J62)+(3*K62), D62="M", (5*J62)+(3*K62), D62="D", (6*J62)+(3*K62))</f>
        <v>3.4499999999999997</v>
      </c>
      <c r="M62" s="109" t="str">
        <f t="shared" si="1"/>
        <v>0-60-A</v>
      </c>
      <c r="N62" s="140">
        <v>1.71</v>
      </c>
      <c r="O62" s="140">
        <v>0.43</v>
      </c>
      <c r="P62" s="140">
        <v>0.27</v>
      </c>
      <c r="Q62" s="140">
        <v>0.56000000000000005</v>
      </c>
      <c r="R62" s="146" cm="1">
        <f t="array" ref="R62">_xlfn.IFS(D62="F", (4*P62)+(3*Q62), D62="M", (5*P62)+(3*Q62), D62="D", (6*P62)+(3*Q62))</f>
        <v>3.0300000000000002</v>
      </c>
    </row>
    <row r="63" spans="1:18">
      <c r="A63" s="109">
        <v>0</v>
      </c>
      <c r="B63" s="109">
        <v>61</v>
      </c>
      <c r="C63" s="109" t="s">
        <v>81</v>
      </c>
      <c r="D63" s="109" t="s">
        <v>125</v>
      </c>
      <c r="E63" s="109" t="s">
        <v>135</v>
      </c>
      <c r="F63" s="109">
        <v>8.5</v>
      </c>
      <c r="G63" s="109" t="str">
        <f t="shared" si="0"/>
        <v>0-61-H</v>
      </c>
      <c r="H63" s="139">
        <v>2.25</v>
      </c>
      <c r="I63" s="139">
        <v>0.75</v>
      </c>
      <c r="J63" s="139">
        <v>0.49</v>
      </c>
      <c r="K63" s="139">
        <v>0.22</v>
      </c>
      <c r="L63" s="139" cm="1">
        <f t="array" ref="L63">_xlfn.IFS(D63="F", (4*J63)+(3*K63), D63="M", (5*J63)+(3*K63), D63="D", (6*J63)+(3*K63))</f>
        <v>3.1100000000000003</v>
      </c>
      <c r="M63" s="109" t="str">
        <f t="shared" si="1"/>
        <v>0-61-A</v>
      </c>
      <c r="N63" s="140">
        <v>2.25</v>
      </c>
      <c r="O63" s="140">
        <v>0</v>
      </c>
      <c r="P63" s="140">
        <v>0.16</v>
      </c>
      <c r="Q63" s="140">
        <v>0.22</v>
      </c>
      <c r="R63" s="146" cm="1">
        <f t="array" ref="R63">_xlfn.IFS(D63="F", (4*P63)+(3*Q63), D63="M", (5*P63)+(3*Q63), D63="D", (6*P63)+(3*Q63))</f>
        <v>1.46</v>
      </c>
    </row>
    <row r="64" spans="1:18">
      <c r="A64" s="109">
        <v>0</v>
      </c>
      <c r="B64" s="109">
        <v>62</v>
      </c>
      <c r="C64" s="109" t="s">
        <v>31</v>
      </c>
      <c r="D64" s="109" t="s">
        <v>125</v>
      </c>
      <c r="E64" s="109" t="s">
        <v>136</v>
      </c>
      <c r="F64" s="109">
        <v>8</v>
      </c>
      <c r="G64" s="109" t="str">
        <f t="shared" si="0"/>
        <v>0-62-H</v>
      </c>
      <c r="H64" s="139">
        <v>1.57</v>
      </c>
      <c r="I64" s="139">
        <v>0.28999999999999998</v>
      </c>
      <c r="J64" s="139">
        <v>0.4</v>
      </c>
      <c r="K64" s="139">
        <v>0.38</v>
      </c>
      <c r="L64" s="139" cm="1">
        <f t="array" ref="L64">_xlfn.IFS(D64="F", (4*J64)+(3*K64), D64="M", (5*J64)+(3*K64), D64="D", (6*J64)+(3*K64))</f>
        <v>3.14</v>
      </c>
      <c r="M64" s="109" t="str">
        <f t="shared" si="1"/>
        <v>0-62-A</v>
      </c>
      <c r="N64" s="140">
        <v>1.1200000000000001</v>
      </c>
      <c r="O64" s="140">
        <v>0.38</v>
      </c>
      <c r="P64" s="140">
        <v>0.3</v>
      </c>
      <c r="Q64" s="140">
        <v>0.31</v>
      </c>
      <c r="R64" s="146" cm="1">
        <f t="array" ref="R64">_xlfn.IFS(D64="F", (4*P64)+(3*Q64), D64="M", (5*P64)+(3*Q64), D64="D", (6*P64)+(3*Q64))</f>
        <v>2.4299999999999997</v>
      </c>
    </row>
    <row r="65" spans="1:18">
      <c r="A65" s="109">
        <v>0</v>
      </c>
      <c r="B65" s="109">
        <v>63</v>
      </c>
      <c r="C65" s="109" t="s">
        <v>72</v>
      </c>
      <c r="D65" s="109" t="s">
        <v>125</v>
      </c>
      <c r="E65" s="109" t="s">
        <v>137</v>
      </c>
      <c r="F65" s="109">
        <v>8</v>
      </c>
      <c r="G65" s="109" t="str">
        <f t="shared" si="0"/>
        <v>0-63-H</v>
      </c>
      <c r="H65" s="139">
        <v>0</v>
      </c>
      <c r="I65" s="139">
        <v>0</v>
      </c>
      <c r="J65" s="139">
        <v>0.08</v>
      </c>
      <c r="K65" s="139">
        <v>0.18</v>
      </c>
      <c r="L65" s="139" cm="1">
        <f t="array" ref="L65">_xlfn.IFS(D65="F", (4*J65)+(3*K65), D65="M", (5*J65)+(3*K65), D65="D", (6*J65)+(3*K65))</f>
        <v>0.94000000000000006</v>
      </c>
      <c r="M65" s="109" t="str">
        <f t="shared" si="1"/>
        <v>0-63-A</v>
      </c>
      <c r="N65" s="140">
        <v>0.25</v>
      </c>
      <c r="O65" s="140">
        <v>0</v>
      </c>
      <c r="P65" s="140">
        <v>0.05</v>
      </c>
      <c r="Q65" s="140">
        <v>0.17</v>
      </c>
      <c r="R65" s="146" cm="1">
        <f t="array" ref="R65">_xlfn.IFS(D65="F", (4*P65)+(3*Q65), D65="M", (5*P65)+(3*Q65), D65="D", (6*P65)+(3*Q65))</f>
        <v>0.76</v>
      </c>
    </row>
    <row r="66" spans="1:18">
      <c r="A66" s="109">
        <v>0</v>
      </c>
      <c r="B66" s="109">
        <v>64</v>
      </c>
      <c r="C66" s="109" t="s">
        <v>31</v>
      </c>
      <c r="D66" s="109" t="s">
        <v>125</v>
      </c>
      <c r="E66" s="109" t="s">
        <v>138</v>
      </c>
      <c r="F66" s="109">
        <v>8</v>
      </c>
      <c r="G66" s="109" t="str">
        <f t="shared" si="0"/>
        <v>0-64-H</v>
      </c>
      <c r="H66" s="139">
        <v>1</v>
      </c>
      <c r="I66" s="139">
        <v>0.28999999999999998</v>
      </c>
      <c r="J66" s="139">
        <v>0.23</v>
      </c>
      <c r="K66" s="139">
        <v>0.3</v>
      </c>
      <c r="L66" s="139" cm="1">
        <f t="array" ref="L66">_xlfn.IFS(D66="F", (4*J66)+(3*K66), D66="M", (5*J66)+(3*K66), D66="D", (6*J66)+(3*K66))</f>
        <v>2.0499999999999998</v>
      </c>
      <c r="M66" s="109" t="str">
        <f t="shared" si="1"/>
        <v>0-64-A</v>
      </c>
      <c r="N66" s="140">
        <v>0.6</v>
      </c>
      <c r="O66" s="140">
        <v>0</v>
      </c>
      <c r="P66" s="140">
        <v>0.11</v>
      </c>
      <c r="Q66" s="140">
        <v>0.13</v>
      </c>
      <c r="R66" s="146" cm="1">
        <f t="array" ref="R66">_xlfn.IFS(D66="F", (4*P66)+(3*Q66), D66="M", (5*P66)+(3*Q66), D66="D", (6*P66)+(3*Q66))</f>
        <v>0.94000000000000006</v>
      </c>
    </row>
    <row r="67" spans="1:18">
      <c r="A67" s="109">
        <v>0</v>
      </c>
      <c r="B67" s="109">
        <v>65</v>
      </c>
      <c r="C67" s="109" t="s">
        <v>63</v>
      </c>
      <c r="D67" s="109" t="s">
        <v>125</v>
      </c>
      <c r="E67" s="109" t="s">
        <v>139</v>
      </c>
      <c r="F67" s="109">
        <v>8</v>
      </c>
      <c r="G67" s="109" t="str">
        <f t="shared" si="0"/>
        <v>0-65-H</v>
      </c>
      <c r="H67" s="139">
        <v>1.4</v>
      </c>
      <c r="I67" s="139">
        <v>0.6</v>
      </c>
      <c r="J67" s="139">
        <v>0.31</v>
      </c>
      <c r="K67" s="139">
        <v>0.09</v>
      </c>
      <c r="L67" s="139" cm="1">
        <f t="array" ref="L67">_xlfn.IFS(D67="F", (4*J67)+(3*K67), D67="M", (5*J67)+(3*K67), D67="D", (6*J67)+(3*K67))</f>
        <v>1.82</v>
      </c>
      <c r="M67" s="109" t="str">
        <f t="shared" si="1"/>
        <v>0-65-A</v>
      </c>
      <c r="N67" s="140">
        <v>2.4</v>
      </c>
      <c r="O67" s="140">
        <v>1.2</v>
      </c>
      <c r="P67" s="140">
        <v>0.59</v>
      </c>
      <c r="Q67" s="140">
        <v>0.28000000000000003</v>
      </c>
      <c r="R67" s="146" cm="1">
        <f t="array" ref="R67">_xlfn.IFS(D67="F", (4*P67)+(3*Q67), D67="M", (5*P67)+(3*Q67), D67="D", (6*P67)+(3*Q67))</f>
        <v>3.79</v>
      </c>
    </row>
    <row r="68" spans="1:18">
      <c r="A68" s="109">
        <v>0</v>
      </c>
      <c r="B68" s="109">
        <v>66</v>
      </c>
      <c r="C68" s="109" t="s">
        <v>65</v>
      </c>
      <c r="D68" s="109" t="s">
        <v>125</v>
      </c>
      <c r="E68" s="109" t="s">
        <v>140</v>
      </c>
      <c r="F68" s="109">
        <v>7.5</v>
      </c>
      <c r="G68" s="109" t="str">
        <f t="shared" ref="G68:G131" si="2" xml:space="preserve"> _xlfn.CONCAT(A68, "-",  B68, "-", "H")</f>
        <v>0-66-H</v>
      </c>
      <c r="H68" s="139">
        <v>1.4</v>
      </c>
      <c r="I68" s="139">
        <v>0.2</v>
      </c>
      <c r="J68" s="139">
        <v>0.17</v>
      </c>
      <c r="K68" s="139">
        <v>0.23</v>
      </c>
      <c r="L68" s="139" cm="1">
        <f t="array" ref="L68">_xlfn.IFS(D68="F", (4*J68)+(3*K68), D68="M", (5*J68)+(3*K68), D68="D", (6*J68)+(3*K68))</f>
        <v>1.54</v>
      </c>
      <c r="M68" s="109" t="str">
        <f t="shared" ref="M68:M131" si="3">_xlfn.CONCAT(A68, "-",  B68, "-", "A")</f>
        <v>0-66-A</v>
      </c>
      <c r="N68" s="140">
        <v>1.67</v>
      </c>
      <c r="O68" s="140">
        <v>0.17</v>
      </c>
      <c r="P68" s="140">
        <v>0.15</v>
      </c>
      <c r="Q68" s="140">
        <v>0.2</v>
      </c>
      <c r="R68" s="146" cm="1">
        <f t="array" ref="R68">_xlfn.IFS(D68="F", (4*P68)+(3*Q68), D68="M", (5*P68)+(3*Q68), D68="D", (6*P68)+(3*Q68))</f>
        <v>1.35</v>
      </c>
    </row>
    <row r="69" spans="1:18">
      <c r="A69" s="109">
        <v>0</v>
      </c>
      <c r="B69" s="109">
        <v>67</v>
      </c>
      <c r="C69" s="109" t="s">
        <v>63</v>
      </c>
      <c r="D69" s="109" t="s">
        <v>125</v>
      </c>
      <c r="E69" s="109" t="s">
        <v>141</v>
      </c>
      <c r="F69" s="109">
        <v>7.5</v>
      </c>
      <c r="G69" s="109" t="str">
        <f t="shared" si="2"/>
        <v>0-67-H</v>
      </c>
      <c r="H69" s="139">
        <v>1</v>
      </c>
      <c r="I69" s="139">
        <v>0.33</v>
      </c>
      <c r="J69" s="139">
        <v>0.25</v>
      </c>
      <c r="K69" s="139">
        <v>7.0000000000000007E-2</v>
      </c>
      <c r="L69" s="139" cm="1">
        <f t="array" ref="L69">_xlfn.IFS(D69="F", (4*J69)+(3*K69), D69="M", (5*J69)+(3*K69), D69="D", (6*J69)+(3*K69))</f>
        <v>1.46</v>
      </c>
      <c r="M69" s="109" t="str">
        <f t="shared" si="3"/>
        <v>0-67-A</v>
      </c>
      <c r="N69" s="140">
        <v>0.6</v>
      </c>
      <c r="O69" s="140">
        <v>0</v>
      </c>
      <c r="P69" s="140">
        <v>0.05</v>
      </c>
      <c r="Q69" s="140">
        <v>0.08</v>
      </c>
      <c r="R69" s="146" cm="1">
        <f t="array" ref="R69">_xlfn.IFS(D69="F", (4*P69)+(3*Q69), D69="M", (5*P69)+(3*Q69), D69="D", (6*P69)+(3*Q69))</f>
        <v>0.49</v>
      </c>
    </row>
    <row r="70" spans="1:18">
      <c r="A70" s="109">
        <v>0</v>
      </c>
      <c r="B70" s="109">
        <v>68</v>
      </c>
      <c r="C70" s="109" t="s">
        <v>65</v>
      </c>
      <c r="D70" s="109" t="s">
        <v>125</v>
      </c>
      <c r="E70" s="109" t="s">
        <v>142</v>
      </c>
      <c r="F70" s="109">
        <v>7.5</v>
      </c>
      <c r="G70" s="109" t="str">
        <f t="shared" si="2"/>
        <v>0-68-H</v>
      </c>
      <c r="H70" s="139">
        <v>1.86</v>
      </c>
      <c r="I70" s="139">
        <v>0.14000000000000001</v>
      </c>
      <c r="J70" s="139">
        <v>0.26</v>
      </c>
      <c r="K70" s="139">
        <v>0.38</v>
      </c>
      <c r="L70" s="139" cm="1">
        <f t="array" ref="L70">_xlfn.IFS(D70="F", (4*J70)+(3*K70), D70="M", (5*J70)+(3*K70), D70="D", (6*J70)+(3*K70))</f>
        <v>2.4400000000000004</v>
      </c>
      <c r="M70" s="109" t="str">
        <f t="shared" si="3"/>
        <v>0-68-A</v>
      </c>
      <c r="N70" s="140">
        <v>2</v>
      </c>
      <c r="O70" s="140">
        <v>0.5</v>
      </c>
      <c r="P70" s="140">
        <v>0.46</v>
      </c>
      <c r="Q70" s="140">
        <v>0.46</v>
      </c>
      <c r="R70" s="146" cm="1">
        <f t="array" ref="R70">_xlfn.IFS(D70="F", (4*P70)+(3*Q70), D70="M", (5*P70)+(3*Q70), D70="D", (6*P70)+(3*Q70))</f>
        <v>3.6800000000000006</v>
      </c>
    </row>
    <row r="71" spans="1:18">
      <c r="A71" s="109">
        <v>0</v>
      </c>
      <c r="B71" s="109">
        <v>69</v>
      </c>
      <c r="C71" s="109" t="s">
        <v>72</v>
      </c>
      <c r="D71" s="109" t="s">
        <v>125</v>
      </c>
      <c r="E71" s="109" t="s">
        <v>143</v>
      </c>
      <c r="F71" s="109">
        <v>7.5</v>
      </c>
      <c r="G71" s="109" t="str">
        <f t="shared" si="2"/>
        <v>0-69-H</v>
      </c>
      <c r="H71" s="139">
        <v>1.8</v>
      </c>
      <c r="I71" s="139">
        <v>0</v>
      </c>
      <c r="J71" s="139">
        <v>0.28000000000000003</v>
      </c>
      <c r="K71" s="139">
        <v>0.19</v>
      </c>
      <c r="L71" s="139" cm="1">
        <f t="array" ref="L71">_xlfn.IFS(D71="F", (4*J71)+(3*K71), D71="M", (5*J71)+(3*K71), D71="D", (6*J71)+(3*K71))</f>
        <v>1.9700000000000002</v>
      </c>
      <c r="M71" s="109" t="str">
        <f t="shared" si="3"/>
        <v>0-69-A</v>
      </c>
      <c r="N71" s="140">
        <v>1.2</v>
      </c>
      <c r="O71" s="140">
        <v>0</v>
      </c>
      <c r="P71" s="140">
        <v>0.1</v>
      </c>
      <c r="Q71" s="140">
        <v>0.14000000000000001</v>
      </c>
      <c r="R71" s="146" cm="1">
        <f t="array" ref="R71">_xlfn.IFS(D71="F", (4*P71)+(3*Q71), D71="M", (5*P71)+(3*Q71), D71="D", (6*P71)+(3*Q71))</f>
        <v>0.92</v>
      </c>
    </row>
    <row r="72" spans="1:18">
      <c r="A72" s="109">
        <v>0</v>
      </c>
      <c r="B72" s="109">
        <v>70</v>
      </c>
      <c r="C72" s="109" t="s">
        <v>32</v>
      </c>
      <c r="D72" s="109" t="s">
        <v>125</v>
      </c>
      <c r="E72" s="109" t="s">
        <v>144</v>
      </c>
      <c r="F72" s="109">
        <v>7</v>
      </c>
      <c r="G72" s="109" t="str">
        <f t="shared" si="2"/>
        <v>0-70-H</v>
      </c>
      <c r="H72" s="139">
        <v>0.78</v>
      </c>
      <c r="I72" s="139">
        <v>0</v>
      </c>
      <c r="J72" s="139">
        <v>7.0000000000000007E-2</v>
      </c>
      <c r="K72" s="139">
        <v>0.25</v>
      </c>
      <c r="L72" s="139" cm="1">
        <f t="array" ref="L72">_xlfn.IFS(D72="F", (4*J72)+(3*K72), D72="M", (5*J72)+(3*K72), D72="D", (6*J72)+(3*K72))</f>
        <v>1.1000000000000001</v>
      </c>
      <c r="M72" s="109" t="str">
        <f t="shared" si="3"/>
        <v>0-70-A</v>
      </c>
      <c r="N72" s="140">
        <v>1.6</v>
      </c>
      <c r="O72" s="140">
        <v>0.1</v>
      </c>
      <c r="P72" s="140">
        <v>0.16</v>
      </c>
      <c r="Q72" s="140">
        <v>0.25</v>
      </c>
      <c r="R72" s="146" cm="1">
        <f t="array" ref="R72">_xlfn.IFS(D72="F", (4*P72)+(3*Q72), D72="M", (5*P72)+(3*Q72), D72="D", (6*P72)+(3*Q72))</f>
        <v>1.55</v>
      </c>
    </row>
    <row r="73" spans="1:18">
      <c r="A73" s="109">
        <v>0</v>
      </c>
      <c r="B73" s="109">
        <v>71</v>
      </c>
      <c r="C73" s="109" t="s">
        <v>99</v>
      </c>
      <c r="D73" s="109" t="s">
        <v>125</v>
      </c>
      <c r="E73" s="109" t="s">
        <v>145</v>
      </c>
      <c r="F73" s="109">
        <v>7</v>
      </c>
      <c r="G73" s="109" t="str">
        <f t="shared" si="2"/>
        <v>0-71-H</v>
      </c>
      <c r="H73" s="139">
        <v>1.1100000000000001</v>
      </c>
      <c r="I73" s="139">
        <v>0.11</v>
      </c>
      <c r="J73" s="139">
        <v>0.15</v>
      </c>
      <c r="K73" s="139">
        <v>0.14000000000000001</v>
      </c>
      <c r="L73" s="139" cm="1">
        <f t="array" ref="L73">_xlfn.IFS(D73="F", (4*J73)+(3*K73), D73="M", (5*J73)+(3*K73), D73="D", (6*J73)+(3*K73))</f>
        <v>1.17</v>
      </c>
      <c r="M73" s="109" t="str">
        <f t="shared" si="3"/>
        <v>0-71-A</v>
      </c>
      <c r="N73" s="140">
        <v>1.3</v>
      </c>
      <c r="O73" s="140">
        <v>0.2</v>
      </c>
      <c r="P73" s="140">
        <v>0.15</v>
      </c>
      <c r="Q73" s="140">
        <v>0.16</v>
      </c>
      <c r="R73" s="146" cm="1">
        <f t="array" ref="R73">_xlfn.IFS(D73="F", (4*P73)+(3*Q73), D73="M", (5*P73)+(3*Q73), D73="D", (6*P73)+(3*Q73))</f>
        <v>1.23</v>
      </c>
    </row>
    <row r="74" spans="1:18">
      <c r="A74" s="109">
        <v>0</v>
      </c>
      <c r="B74" s="109">
        <v>72</v>
      </c>
      <c r="C74" s="109" t="s">
        <v>79</v>
      </c>
      <c r="D74" s="109" t="s">
        <v>125</v>
      </c>
      <c r="E74" s="109" t="s">
        <v>146</v>
      </c>
      <c r="F74" s="109">
        <v>7</v>
      </c>
      <c r="G74" s="109" t="str">
        <f t="shared" si="2"/>
        <v>0-72-H</v>
      </c>
      <c r="H74" s="139">
        <v>0.8</v>
      </c>
      <c r="I74" s="139">
        <v>0.6</v>
      </c>
      <c r="J74" s="139">
        <v>0.35</v>
      </c>
      <c r="K74" s="139">
        <v>7.0000000000000007E-2</v>
      </c>
      <c r="L74" s="139" cm="1">
        <f t="array" ref="L74">_xlfn.IFS(D74="F", (4*J74)+(3*K74), D74="M", (5*J74)+(3*K74), D74="D", (6*J74)+(3*K74))</f>
        <v>1.96</v>
      </c>
      <c r="M74" s="109" t="str">
        <f t="shared" si="3"/>
        <v>0-72-A</v>
      </c>
      <c r="N74" s="140">
        <v>0.12</v>
      </c>
      <c r="O74" s="140">
        <v>0</v>
      </c>
      <c r="P74" s="140">
        <v>0.01</v>
      </c>
      <c r="Q74" s="140">
        <v>0.12</v>
      </c>
      <c r="R74" s="146" cm="1">
        <f t="array" ref="R74">_xlfn.IFS(D74="F", (4*P74)+(3*Q74), D74="M", (5*P74)+(3*Q74), D74="D", (6*P74)+(3*Q74))</f>
        <v>0.41</v>
      </c>
    </row>
    <row r="75" spans="1:18">
      <c r="A75" s="109">
        <v>0</v>
      </c>
      <c r="B75" s="109">
        <v>73</v>
      </c>
      <c r="C75" s="109" t="s">
        <v>67</v>
      </c>
      <c r="D75" s="109" t="s">
        <v>125</v>
      </c>
      <c r="E75" s="109" t="s">
        <v>147</v>
      </c>
      <c r="F75" s="109">
        <v>7</v>
      </c>
      <c r="G75" s="109" t="str">
        <f t="shared" si="2"/>
        <v>0-73-H</v>
      </c>
      <c r="H75" s="139">
        <v>0.33</v>
      </c>
      <c r="I75" s="139">
        <v>0</v>
      </c>
      <c r="J75" s="139">
        <v>0.08</v>
      </c>
      <c r="K75" s="139">
        <v>0.19</v>
      </c>
      <c r="L75" s="139" cm="1">
        <f t="array" ref="L75">_xlfn.IFS(D75="F", (4*J75)+(3*K75), D75="M", (5*J75)+(3*K75), D75="D", (6*J75)+(3*K75))</f>
        <v>0.97000000000000008</v>
      </c>
      <c r="M75" s="109" t="str">
        <f t="shared" si="3"/>
        <v>0-73-A</v>
      </c>
      <c r="N75" s="140">
        <v>0.4</v>
      </c>
      <c r="O75" s="140">
        <v>0.2</v>
      </c>
      <c r="P75" s="140">
        <v>0.21</v>
      </c>
      <c r="Q75" s="140">
        <v>0.31</v>
      </c>
      <c r="R75" s="146" cm="1">
        <f t="array" ref="R75">_xlfn.IFS(D75="F", (4*P75)+(3*Q75), D75="M", (5*P75)+(3*Q75), D75="D", (6*P75)+(3*Q75))</f>
        <v>1.98</v>
      </c>
    </row>
    <row r="76" spans="1:18">
      <c r="A76" s="109">
        <v>0</v>
      </c>
      <c r="B76" s="109">
        <v>74</v>
      </c>
      <c r="C76" s="109" t="s">
        <v>67</v>
      </c>
      <c r="D76" s="109" t="s">
        <v>125</v>
      </c>
      <c r="E76" s="109" t="s">
        <v>464</v>
      </c>
      <c r="F76" s="109">
        <v>7</v>
      </c>
      <c r="G76" s="109" t="str">
        <f t="shared" si="2"/>
        <v>0-74-H</v>
      </c>
      <c r="H76" s="139">
        <v>2</v>
      </c>
      <c r="I76" s="139">
        <v>1</v>
      </c>
      <c r="J76" s="139">
        <v>0.57999999999999996</v>
      </c>
      <c r="K76" s="139">
        <v>0.15</v>
      </c>
      <c r="L76" s="139" cm="1">
        <f t="array" ref="L76">_xlfn.IFS(D76="F", (4*J76)+(3*K76), D76="M", (5*J76)+(3*K76), D76="D", (6*J76)+(3*K76))</f>
        <v>3.3499999999999996</v>
      </c>
      <c r="M76" s="109" t="str">
        <f t="shared" si="3"/>
        <v>0-74-A</v>
      </c>
      <c r="N76" s="140">
        <v>0</v>
      </c>
      <c r="O76" s="140">
        <v>0</v>
      </c>
      <c r="P76" s="140">
        <v>0</v>
      </c>
      <c r="Q76" s="140">
        <v>0</v>
      </c>
      <c r="R76" s="146" cm="1">
        <f t="array" ref="R76">_xlfn.IFS(D76="F", (4*P76)+(3*Q76), D76="M", (5*P76)+(3*Q76), D76="D", (6*P76)+(3*Q76))</f>
        <v>0</v>
      </c>
    </row>
    <row r="77" spans="1:18">
      <c r="A77" s="109">
        <v>0</v>
      </c>
      <c r="B77" s="109">
        <v>75</v>
      </c>
      <c r="C77" s="109" t="s">
        <v>63</v>
      </c>
      <c r="D77" s="109" t="s">
        <v>125</v>
      </c>
      <c r="E77" s="109" t="s">
        <v>148</v>
      </c>
      <c r="F77" s="109">
        <v>7</v>
      </c>
      <c r="G77" s="109" t="str">
        <f t="shared" si="2"/>
        <v>0-75-H</v>
      </c>
      <c r="H77" s="139">
        <v>1</v>
      </c>
      <c r="I77" s="139">
        <v>0</v>
      </c>
      <c r="J77" s="139">
        <v>0.08</v>
      </c>
      <c r="K77" s="139">
        <v>0.28000000000000003</v>
      </c>
      <c r="L77" s="139" cm="1">
        <f t="array" ref="L77">_xlfn.IFS(D77="F", (4*J77)+(3*K77), D77="M", (5*J77)+(3*K77), D77="D", (6*J77)+(3*K77))</f>
        <v>1.2400000000000002</v>
      </c>
      <c r="M77" s="109" t="str">
        <f t="shared" si="3"/>
        <v>0-75-A</v>
      </c>
      <c r="N77" s="140">
        <v>1.43</v>
      </c>
      <c r="O77" s="140">
        <v>0.28999999999999998</v>
      </c>
      <c r="P77" s="140">
        <v>0.18</v>
      </c>
      <c r="Q77" s="140">
        <v>0.15</v>
      </c>
      <c r="R77" s="146" cm="1">
        <f t="array" ref="R77">_xlfn.IFS(D77="F", (4*P77)+(3*Q77), D77="M", (5*P77)+(3*Q77), D77="D", (6*P77)+(3*Q77))</f>
        <v>1.3499999999999999</v>
      </c>
    </row>
    <row r="78" spans="1:18">
      <c r="A78" s="109">
        <v>0</v>
      </c>
      <c r="B78" s="109">
        <v>76</v>
      </c>
      <c r="C78" s="109" t="s">
        <v>31</v>
      </c>
      <c r="D78" s="109" t="s">
        <v>125</v>
      </c>
      <c r="E78" s="109" t="s">
        <v>149</v>
      </c>
      <c r="F78" s="109">
        <v>7</v>
      </c>
      <c r="G78" s="109" t="str">
        <f t="shared" si="2"/>
        <v>0-76-H</v>
      </c>
      <c r="H78" s="139">
        <v>0.33</v>
      </c>
      <c r="I78" s="139">
        <v>0.17</v>
      </c>
      <c r="J78" s="139">
        <v>0.08</v>
      </c>
      <c r="K78" s="139">
        <v>0.16</v>
      </c>
      <c r="L78" s="139" cm="1">
        <f t="array" ref="L78">_xlfn.IFS(D78="F", (4*J78)+(3*K78), D78="M", (5*J78)+(3*K78), D78="D", (6*J78)+(3*K78))</f>
        <v>0.88</v>
      </c>
      <c r="M78" s="109" t="str">
        <f t="shared" si="3"/>
        <v>0-76-A</v>
      </c>
      <c r="N78" s="140">
        <v>0</v>
      </c>
      <c r="O78" s="140">
        <v>0</v>
      </c>
      <c r="P78" s="140">
        <v>0.01</v>
      </c>
      <c r="Q78" s="140">
        <v>0.03</v>
      </c>
      <c r="R78" s="146" cm="1">
        <f t="array" ref="R78">_xlfn.IFS(D78="F", (4*P78)+(3*Q78), D78="M", (5*P78)+(3*Q78), D78="D", (6*P78)+(3*Q78))</f>
        <v>0.14000000000000001</v>
      </c>
    </row>
    <row r="79" spans="1:18">
      <c r="A79" s="109">
        <v>0</v>
      </c>
      <c r="B79" s="109">
        <v>77</v>
      </c>
      <c r="C79" s="109" t="s">
        <v>81</v>
      </c>
      <c r="D79" s="109" t="s">
        <v>125</v>
      </c>
      <c r="E79" s="109" t="s">
        <v>150</v>
      </c>
      <c r="F79" s="109">
        <v>7</v>
      </c>
      <c r="G79" s="109" t="str">
        <f t="shared" si="2"/>
        <v>0-77-H</v>
      </c>
      <c r="H79" s="139">
        <v>1</v>
      </c>
      <c r="I79" s="139">
        <v>0.5</v>
      </c>
      <c r="J79" s="139">
        <v>0.32</v>
      </c>
      <c r="K79" s="139">
        <v>0.23</v>
      </c>
      <c r="L79" s="139" cm="1">
        <f t="array" ref="L79">_xlfn.IFS(D79="F", (4*J79)+(3*K79), D79="M", (5*J79)+(3*K79), D79="D", (6*J79)+(3*K79))</f>
        <v>2.29</v>
      </c>
      <c r="M79" s="109" t="str">
        <f t="shared" si="3"/>
        <v>0-77-A</v>
      </c>
      <c r="N79" s="140">
        <v>0.78</v>
      </c>
      <c r="O79" s="140">
        <v>0.22</v>
      </c>
      <c r="P79" s="140">
        <v>0.18</v>
      </c>
      <c r="Q79" s="140">
        <v>0.17</v>
      </c>
      <c r="R79" s="146" cm="1">
        <f t="array" ref="R79">_xlfn.IFS(D79="F", (4*P79)+(3*Q79), D79="M", (5*P79)+(3*Q79), D79="D", (6*P79)+(3*Q79))</f>
        <v>1.41</v>
      </c>
    </row>
    <row r="80" spans="1:18">
      <c r="A80" s="109">
        <v>0</v>
      </c>
      <c r="B80" s="109">
        <v>78</v>
      </c>
      <c r="C80" s="109" t="s">
        <v>63</v>
      </c>
      <c r="D80" s="109" t="s">
        <v>125</v>
      </c>
      <c r="E80" s="109" t="s">
        <v>151</v>
      </c>
      <c r="F80" s="109">
        <v>7</v>
      </c>
      <c r="G80" s="109" t="str">
        <f t="shared" si="2"/>
        <v>0-78-H</v>
      </c>
      <c r="H80" s="139">
        <v>0.28999999999999998</v>
      </c>
      <c r="I80" s="139">
        <v>0</v>
      </c>
      <c r="J80" s="139">
        <v>0.01</v>
      </c>
      <c r="K80" s="139">
        <v>7.0000000000000007E-2</v>
      </c>
      <c r="L80" s="139" cm="1">
        <f t="array" ref="L80">_xlfn.IFS(D80="F", (4*J80)+(3*K80), D80="M", (5*J80)+(3*K80), D80="D", (6*J80)+(3*K80))</f>
        <v>0.26</v>
      </c>
      <c r="M80" s="109" t="str">
        <f t="shared" si="3"/>
        <v>0-78-A</v>
      </c>
      <c r="N80" s="140">
        <v>0.28999999999999998</v>
      </c>
      <c r="O80" s="140">
        <v>0</v>
      </c>
      <c r="P80" s="140">
        <v>0.05</v>
      </c>
      <c r="Q80" s="140">
        <v>0.06</v>
      </c>
      <c r="R80" s="146" cm="1">
        <f t="array" ref="R80">_xlfn.IFS(D80="F", (4*P80)+(3*Q80), D80="M", (5*P80)+(3*Q80), D80="D", (6*P80)+(3*Q80))</f>
        <v>0.43</v>
      </c>
    </row>
    <row r="81" spans="1:18">
      <c r="A81" s="109">
        <v>0</v>
      </c>
      <c r="B81" s="109">
        <v>79</v>
      </c>
      <c r="C81" s="109"/>
      <c r="D81" s="109" t="s">
        <v>125</v>
      </c>
      <c r="E81" s="109" t="s">
        <v>152</v>
      </c>
      <c r="F81" s="109">
        <v>6.8</v>
      </c>
      <c r="G81" s="109" t="str">
        <f t="shared" si="2"/>
        <v>0-79-H</v>
      </c>
      <c r="H81" s="139">
        <v>0.5</v>
      </c>
      <c r="I81" s="139">
        <v>0.25</v>
      </c>
      <c r="J81" s="139">
        <v>0.16</v>
      </c>
      <c r="K81" s="139">
        <v>0.2</v>
      </c>
      <c r="L81" s="139" cm="1">
        <f t="array" ref="L81">_xlfn.IFS(D81="F", (4*J81)+(3*K81), D81="M", (5*J81)+(3*K81), D81="D", (6*J81)+(3*K81))</f>
        <v>1.4000000000000001</v>
      </c>
      <c r="M81" s="109" t="str">
        <f t="shared" si="3"/>
        <v>0-79-A</v>
      </c>
      <c r="N81" s="140">
        <v>1</v>
      </c>
      <c r="O81" s="140">
        <v>0.33</v>
      </c>
      <c r="P81" s="140">
        <v>0.23</v>
      </c>
      <c r="Q81" s="140">
        <v>0.4</v>
      </c>
      <c r="R81" s="146" cm="1">
        <f t="array" ref="R81">_xlfn.IFS(D81="F", (4*P81)+(3*Q81), D81="M", (5*P81)+(3*Q81), D81="D", (6*P81)+(3*Q81))</f>
        <v>2.3500000000000005</v>
      </c>
    </row>
    <row r="82" spans="1:18">
      <c r="A82" s="109">
        <v>0</v>
      </c>
      <c r="B82" s="109">
        <v>80</v>
      </c>
      <c r="C82" s="109" t="s">
        <v>81</v>
      </c>
      <c r="D82" s="109" t="s">
        <v>125</v>
      </c>
      <c r="E82" s="109" t="s">
        <v>153</v>
      </c>
      <c r="F82" s="109">
        <v>6.8</v>
      </c>
      <c r="G82" s="109" t="str">
        <f t="shared" si="2"/>
        <v>0-80-H</v>
      </c>
      <c r="H82" s="139">
        <v>3</v>
      </c>
      <c r="I82" s="139">
        <v>1</v>
      </c>
      <c r="J82" s="139">
        <v>0.46</v>
      </c>
      <c r="K82" s="139">
        <v>0.14000000000000001</v>
      </c>
      <c r="L82" s="139" cm="1">
        <f t="array" ref="L82">_xlfn.IFS(D82="F", (4*J82)+(3*K82), D82="M", (5*J82)+(3*K82), D82="D", (6*J82)+(3*K82))</f>
        <v>2.72</v>
      </c>
      <c r="M82" s="109" t="str">
        <f t="shared" si="3"/>
        <v>0-80-A</v>
      </c>
      <c r="N82" s="140">
        <v>1.5</v>
      </c>
      <c r="O82" s="140">
        <v>0</v>
      </c>
      <c r="P82" s="140">
        <v>0.2</v>
      </c>
      <c r="Q82" s="140">
        <v>0.12</v>
      </c>
      <c r="R82" s="146" cm="1">
        <f t="array" ref="R82">_xlfn.IFS(D82="F", (4*P82)+(3*Q82), D82="M", (5*P82)+(3*Q82), D82="D", (6*P82)+(3*Q82))</f>
        <v>1.3599999999999999</v>
      </c>
    </row>
    <row r="83" spans="1:18">
      <c r="A83" s="109">
        <v>0</v>
      </c>
      <c r="B83" s="109">
        <v>81</v>
      </c>
      <c r="C83" s="109" t="s">
        <v>86</v>
      </c>
      <c r="D83" s="109" t="s">
        <v>125</v>
      </c>
      <c r="E83" s="109" t="s">
        <v>154</v>
      </c>
      <c r="F83" s="109">
        <v>6.5</v>
      </c>
      <c r="G83" s="109" t="str">
        <f t="shared" si="2"/>
        <v>0-81-H</v>
      </c>
      <c r="H83" s="139">
        <v>0.75</v>
      </c>
      <c r="I83" s="139">
        <v>0</v>
      </c>
      <c r="J83" s="139">
        <v>0.05</v>
      </c>
      <c r="K83" s="139">
        <v>0.05</v>
      </c>
      <c r="L83" s="139" cm="1">
        <f t="array" ref="L83">_xlfn.IFS(D83="F", (4*J83)+(3*K83), D83="M", (5*J83)+(3*K83), D83="D", (6*J83)+(3*K83))</f>
        <v>0.4</v>
      </c>
      <c r="M83" s="109" t="str">
        <f t="shared" si="3"/>
        <v>0-81-A</v>
      </c>
      <c r="N83" s="140">
        <v>0.67</v>
      </c>
      <c r="O83" s="140">
        <v>0</v>
      </c>
      <c r="P83" s="140">
        <v>0.11</v>
      </c>
      <c r="Q83" s="140">
        <v>0.04</v>
      </c>
      <c r="R83" s="146" cm="1">
        <f t="array" ref="R83">_xlfn.IFS(D83="F", (4*P83)+(3*Q83), D83="M", (5*P83)+(3*Q83), D83="D", (6*P83)+(3*Q83))</f>
        <v>0.67</v>
      </c>
    </row>
    <row r="84" spans="1:18">
      <c r="A84" s="109">
        <v>0</v>
      </c>
      <c r="B84" s="109">
        <v>82</v>
      </c>
      <c r="C84" s="109" t="s">
        <v>86</v>
      </c>
      <c r="D84" s="109" t="s">
        <v>125</v>
      </c>
      <c r="E84" s="109" t="s">
        <v>155</v>
      </c>
      <c r="F84" s="109">
        <v>6.5</v>
      </c>
      <c r="G84" s="109" t="str">
        <f t="shared" si="2"/>
        <v>0-82-H</v>
      </c>
      <c r="H84" s="139">
        <v>0.33</v>
      </c>
      <c r="I84" s="139">
        <v>0.33</v>
      </c>
      <c r="J84" s="139">
        <v>0.16</v>
      </c>
      <c r="K84" s="139">
        <v>0.06</v>
      </c>
      <c r="L84" s="139" cm="1">
        <f t="array" ref="L84">_xlfn.IFS(D84="F", (4*J84)+(3*K84), D84="M", (5*J84)+(3*K84), D84="D", (6*J84)+(3*K84))</f>
        <v>0.98</v>
      </c>
      <c r="M84" s="109" t="str">
        <f t="shared" si="3"/>
        <v>0-82-A</v>
      </c>
      <c r="N84" s="140">
        <v>1</v>
      </c>
      <c r="O84" s="140">
        <v>0.5</v>
      </c>
      <c r="P84" s="140">
        <v>0.16</v>
      </c>
      <c r="Q84" s="140">
        <v>0.05</v>
      </c>
      <c r="R84" s="146" cm="1">
        <f t="array" ref="R84">_xlfn.IFS(D84="F", (4*P84)+(3*Q84), D84="M", (5*P84)+(3*Q84), D84="D", (6*P84)+(3*Q84))</f>
        <v>0.95000000000000007</v>
      </c>
    </row>
    <row r="85" spans="1:18">
      <c r="A85" s="109">
        <v>0</v>
      </c>
      <c r="B85" s="109">
        <v>83</v>
      </c>
      <c r="C85" s="109" t="s">
        <v>74</v>
      </c>
      <c r="D85" s="109" t="s">
        <v>125</v>
      </c>
      <c r="E85" s="109" t="s">
        <v>448</v>
      </c>
      <c r="F85" s="109">
        <v>6.5</v>
      </c>
      <c r="G85" s="109" t="str">
        <f t="shared" si="2"/>
        <v>0-83-H</v>
      </c>
      <c r="H85" s="139">
        <v>1.25</v>
      </c>
      <c r="I85" s="139">
        <v>0.75</v>
      </c>
      <c r="J85" s="139">
        <v>0.37</v>
      </c>
      <c r="K85" s="139">
        <v>0.1</v>
      </c>
      <c r="L85" s="139" cm="1">
        <f t="array" ref="L85">_xlfn.IFS(D85="F", (4*J85)+(3*K85), D85="M", (5*J85)+(3*K85), D85="D", (6*J85)+(3*K85))</f>
        <v>2.1500000000000004</v>
      </c>
      <c r="M85" s="109" t="str">
        <f t="shared" si="3"/>
        <v>0-83-A</v>
      </c>
      <c r="N85" s="140">
        <v>1.62</v>
      </c>
      <c r="O85" s="140">
        <v>0.38</v>
      </c>
      <c r="P85" s="140">
        <v>0.28000000000000003</v>
      </c>
      <c r="Q85" s="140">
        <v>0.14000000000000001</v>
      </c>
      <c r="R85" s="146" cm="1">
        <f t="array" ref="R85">_xlfn.IFS(D85="F", (4*P85)+(3*Q85), D85="M", (5*P85)+(3*Q85), D85="D", (6*P85)+(3*Q85))</f>
        <v>1.8200000000000003</v>
      </c>
    </row>
    <row r="86" spans="1:18">
      <c r="A86" s="109">
        <v>0</v>
      </c>
      <c r="B86" s="109">
        <v>84</v>
      </c>
      <c r="C86" s="109" t="s">
        <v>74</v>
      </c>
      <c r="D86" s="109" t="s">
        <v>125</v>
      </c>
      <c r="E86" s="109" t="s">
        <v>156</v>
      </c>
      <c r="F86" s="109">
        <v>6.5</v>
      </c>
      <c r="G86" s="109" t="str">
        <f t="shared" si="2"/>
        <v>0-84-H</v>
      </c>
      <c r="H86" s="139">
        <v>0.8</v>
      </c>
      <c r="I86" s="139">
        <v>0.6</v>
      </c>
      <c r="J86" s="139">
        <v>0.3</v>
      </c>
      <c r="K86" s="139">
        <v>0.32</v>
      </c>
      <c r="L86" s="139" cm="1">
        <f t="array" ref="L86">_xlfn.IFS(D86="F", (4*J86)+(3*K86), D86="M", (5*J86)+(3*K86), D86="D", (6*J86)+(3*K86))</f>
        <v>2.46</v>
      </c>
      <c r="M86" s="109" t="str">
        <f t="shared" si="3"/>
        <v>0-84-A</v>
      </c>
      <c r="N86" s="140">
        <v>0.5</v>
      </c>
      <c r="O86" s="140">
        <v>0</v>
      </c>
      <c r="P86" s="140">
        <v>0.03</v>
      </c>
      <c r="Q86" s="140">
        <v>0.21</v>
      </c>
      <c r="R86" s="146" cm="1">
        <f t="array" ref="R86">_xlfn.IFS(D86="F", (4*P86)+(3*Q86), D86="M", (5*P86)+(3*Q86), D86="D", (6*P86)+(3*Q86))</f>
        <v>0.78</v>
      </c>
    </row>
    <row r="87" spans="1:18">
      <c r="A87" s="109">
        <v>0</v>
      </c>
      <c r="B87" s="109">
        <v>85</v>
      </c>
      <c r="C87" s="109" t="s">
        <v>72</v>
      </c>
      <c r="D87" s="109" t="s">
        <v>125</v>
      </c>
      <c r="E87" s="109" t="s">
        <v>450</v>
      </c>
      <c r="F87" s="109">
        <v>6.5</v>
      </c>
      <c r="G87" s="109" t="str">
        <f t="shared" si="2"/>
        <v>0-85-H</v>
      </c>
      <c r="H87" s="139">
        <v>1.75</v>
      </c>
      <c r="I87" s="139">
        <v>0</v>
      </c>
      <c r="J87" s="139">
        <v>0.2</v>
      </c>
      <c r="K87" s="139">
        <v>0.08</v>
      </c>
      <c r="L87" s="139" cm="1">
        <f t="array" ref="L87">_xlfn.IFS(D87="F", (4*J87)+(3*K87), D87="M", (5*J87)+(3*K87), D87="D", (6*J87)+(3*K87))</f>
        <v>1.24</v>
      </c>
      <c r="M87" s="109" t="str">
        <f t="shared" si="3"/>
        <v>0-85-A</v>
      </c>
      <c r="N87" s="140">
        <v>0.2</v>
      </c>
      <c r="O87" s="140">
        <v>0</v>
      </c>
      <c r="P87" s="140">
        <v>0.01</v>
      </c>
      <c r="Q87" s="140">
        <v>0.1</v>
      </c>
      <c r="R87" s="146" cm="1">
        <f t="array" ref="R87">_xlfn.IFS(D87="F", (4*P87)+(3*Q87), D87="M", (5*P87)+(3*Q87), D87="D", (6*P87)+(3*Q87))</f>
        <v>0.35000000000000003</v>
      </c>
    </row>
    <row r="88" spans="1:18">
      <c r="A88" s="109">
        <v>0</v>
      </c>
      <c r="B88" s="109">
        <v>86</v>
      </c>
      <c r="C88" s="109" t="s">
        <v>86</v>
      </c>
      <c r="D88" s="109" t="s">
        <v>125</v>
      </c>
      <c r="E88" s="109" t="s">
        <v>157</v>
      </c>
      <c r="F88" s="109">
        <v>6.5</v>
      </c>
      <c r="G88" s="109" t="str">
        <f t="shared" si="2"/>
        <v>0-86-H</v>
      </c>
      <c r="H88" s="139">
        <v>0.89</v>
      </c>
      <c r="I88" s="139">
        <v>0.22</v>
      </c>
      <c r="J88" s="139">
        <v>0.15</v>
      </c>
      <c r="K88" s="139">
        <v>0.13</v>
      </c>
      <c r="L88" s="139" cm="1">
        <f t="array" ref="L88">_xlfn.IFS(D88="F", (4*J88)+(3*K88), D88="M", (5*J88)+(3*K88), D88="D", (6*J88)+(3*K88))</f>
        <v>1.1400000000000001</v>
      </c>
      <c r="M88" s="109" t="str">
        <f t="shared" si="3"/>
        <v>0-86-A</v>
      </c>
      <c r="N88" s="140">
        <v>0.6</v>
      </c>
      <c r="O88" s="140">
        <v>0</v>
      </c>
      <c r="P88" s="140">
        <v>7.0000000000000007E-2</v>
      </c>
      <c r="Q88" s="140">
        <v>0.04</v>
      </c>
      <c r="R88" s="146" cm="1">
        <f t="array" ref="R88">_xlfn.IFS(D88="F", (4*P88)+(3*Q88), D88="M", (5*P88)+(3*Q88), D88="D", (6*P88)+(3*Q88))</f>
        <v>0.47000000000000003</v>
      </c>
    </row>
    <row r="89" spans="1:18">
      <c r="A89" s="109">
        <v>0</v>
      </c>
      <c r="B89" s="109">
        <v>87</v>
      </c>
      <c r="C89" s="109" t="s">
        <v>67</v>
      </c>
      <c r="D89" s="109" t="s">
        <v>125</v>
      </c>
      <c r="E89" s="109" t="s">
        <v>158</v>
      </c>
      <c r="F89" s="109">
        <v>6.5</v>
      </c>
      <c r="G89" s="109" t="str">
        <f t="shared" si="2"/>
        <v>0-87-H</v>
      </c>
      <c r="H89" s="139">
        <v>0.5</v>
      </c>
      <c r="I89" s="139">
        <v>0.17</v>
      </c>
      <c r="J89" s="139">
        <v>0.15</v>
      </c>
      <c r="K89" s="139">
        <v>0.28999999999999998</v>
      </c>
      <c r="L89" s="139" cm="1">
        <f t="array" ref="L89">_xlfn.IFS(D89="F", (4*J89)+(3*K89), D89="M", (5*J89)+(3*K89), D89="D", (6*J89)+(3*K89))</f>
        <v>1.6199999999999999</v>
      </c>
      <c r="M89" s="109" t="str">
        <f t="shared" si="3"/>
        <v>0-87-A</v>
      </c>
      <c r="N89" s="140">
        <v>0.14000000000000001</v>
      </c>
      <c r="O89" s="140">
        <v>0</v>
      </c>
      <c r="P89" s="140">
        <v>7.0000000000000007E-2</v>
      </c>
      <c r="Q89" s="140">
        <v>0.08</v>
      </c>
      <c r="R89" s="146" cm="1">
        <f t="array" ref="R89">_xlfn.IFS(D89="F", (4*P89)+(3*Q89), D89="M", (5*P89)+(3*Q89), D89="D", (6*P89)+(3*Q89))</f>
        <v>0.59000000000000008</v>
      </c>
    </row>
    <row r="90" spans="1:18">
      <c r="A90" s="109">
        <v>0</v>
      </c>
      <c r="B90" s="109">
        <v>88</v>
      </c>
      <c r="C90" s="109" t="s">
        <v>70</v>
      </c>
      <c r="D90" s="109" t="s">
        <v>125</v>
      </c>
      <c r="E90" s="109" t="s">
        <v>159</v>
      </c>
      <c r="F90" s="109">
        <v>6.5</v>
      </c>
      <c r="G90" s="109" t="str">
        <f t="shared" si="2"/>
        <v>0-88-H</v>
      </c>
      <c r="H90" s="139">
        <v>0</v>
      </c>
      <c r="I90" s="139">
        <v>0</v>
      </c>
      <c r="J90" s="139">
        <v>0.12</v>
      </c>
      <c r="K90" s="139">
        <v>0.04</v>
      </c>
      <c r="L90" s="139" cm="1">
        <f t="array" ref="L90">_xlfn.IFS(D90="F", (4*J90)+(3*K90), D90="M", (5*J90)+(3*K90), D90="D", (6*J90)+(3*K90))</f>
        <v>0.72</v>
      </c>
      <c r="M90" s="109" t="str">
        <f t="shared" si="3"/>
        <v>0-88-A</v>
      </c>
      <c r="N90" s="140">
        <v>0.5</v>
      </c>
      <c r="O90" s="140">
        <v>0.12</v>
      </c>
      <c r="P90" s="140">
        <v>0.11</v>
      </c>
      <c r="Q90" s="140">
        <v>0.06</v>
      </c>
      <c r="R90" s="146" cm="1">
        <f t="array" ref="R90">_xlfn.IFS(D90="F", (4*P90)+(3*Q90), D90="M", (5*P90)+(3*Q90), D90="D", (6*P90)+(3*Q90))</f>
        <v>0.73</v>
      </c>
    </row>
    <row r="91" spans="1:18">
      <c r="A91" s="109">
        <v>0</v>
      </c>
      <c r="B91" s="109">
        <v>89</v>
      </c>
      <c r="C91" s="109" t="s">
        <v>86</v>
      </c>
      <c r="D91" s="109" t="s">
        <v>125</v>
      </c>
      <c r="E91" s="109" t="s">
        <v>160</v>
      </c>
      <c r="F91" s="109">
        <v>6.5</v>
      </c>
      <c r="G91" s="109" t="str">
        <f t="shared" si="2"/>
        <v>0-89-H</v>
      </c>
      <c r="H91" s="139">
        <v>1</v>
      </c>
      <c r="I91" s="139">
        <v>0.17</v>
      </c>
      <c r="J91" s="139">
        <v>0.15</v>
      </c>
      <c r="K91" s="139">
        <v>0.23</v>
      </c>
      <c r="L91" s="139" cm="1">
        <f t="array" ref="L91">_xlfn.IFS(D91="F", (4*J91)+(3*K91), D91="M", (5*J91)+(3*K91), D91="D", (6*J91)+(3*K91))</f>
        <v>1.44</v>
      </c>
      <c r="M91" s="109" t="str">
        <f t="shared" si="3"/>
        <v>0-89-A</v>
      </c>
      <c r="N91" s="140">
        <v>1.8</v>
      </c>
      <c r="O91" s="140">
        <v>0.2</v>
      </c>
      <c r="P91" s="140">
        <v>0.22</v>
      </c>
      <c r="Q91" s="140">
        <v>0.26</v>
      </c>
      <c r="R91" s="146" cm="1">
        <f t="array" ref="R91">_xlfn.IFS(D91="F", (4*P91)+(3*Q91), D91="M", (5*P91)+(3*Q91), D91="D", (6*P91)+(3*Q91))</f>
        <v>1.8800000000000001</v>
      </c>
    </row>
    <row r="92" spans="1:18">
      <c r="A92" s="109">
        <v>0</v>
      </c>
      <c r="B92" s="109">
        <v>90</v>
      </c>
      <c r="C92" s="109" t="s">
        <v>65</v>
      </c>
      <c r="D92" s="109" t="s">
        <v>125</v>
      </c>
      <c r="E92" s="109" t="s">
        <v>161</v>
      </c>
      <c r="F92" s="109">
        <v>6.5</v>
      </c>
      <c r="G92" s="109" t="str">
        <f t="shared" si="2"/>
        <v>0-90-H</v>
      </c>
      <c r="H92" s="139">
        <v>2.33</v>
      </c>
      <c r="I92" s="139">
        <v>0.5</v>
      </c>
      <c r="J92" s="139">
        <v>0.4</v>
      </c>
      <c r="K92" s="139">
        <v>0.14000000000000001</v>
      </c>
      <c r="L92" s="139" cm="1">
        <f t="array" ref="L92">_xlfn.IFS(D92="F", (4*J92)+(3*K92), D92="M", (5*J92)+(3*K92), D92="D", (6*J92)+(3*K92))</f>
        <v>2.42</v>
      </c>
      <c r="M92" s="109" t="str">
        <f t="shared" si="3"/>
        <v>0-90-A</v>
      </c>
      <c r="N92" s="140">
        <v>2</v>
      </c>
      <c r="O92" s="140">
        <v>0.5</v>
      </c>
      <c r="P92" s="140">
        <v>0.37</v>
      </c>
      <c r="Q92" s="140">
        <v>0.12</v>
      </c>
      <c r="R92" s="146" cm="1">
        <f t="array" ref="R92">_xlfn.IFS(D92="F", (4*P92)+(3*Q92), D92="M", (5*P92)+(3*Q92), D92="D", (6*P92)+(3*Q92))</f>
        <v>2.21</v>
      </c>
    </row>
    <row r="93" spans="1:18">
      <c r="A93" s="109">
        <v>0</v>
      </c>
      <c r="B93" s="109">
        <v>91</v>
      </c>
      <c r="C93" s="109" t="s">
        <v>88</v>
      </c>
      <c r="D93" s="109" t="s">
        <v>125</v>
      </c>
      <c r="E93" s="109" t="s">
        <v>162</v>
      </c>
      <c r="F93" s="109">
        <v>6.5</v>
      </c>
      <c r="G93" s="109" t="str">
        <f t="shared" si="2"/>
        <v>0-91-H</v>
      </c>
      <c r="H93" s="139">
        <v>0</v>
      </c>
      <c r="I93" s="139">
        <v>0</v>
      </c>
      <c r="J93" s="139">
        <v>0.01</v>
      </c>
      <c r="K93" s="139">
        <v>0.42</v>
      </c>
      <c r="L93" s="139" cm="1">
        <f t="array" ref="L93">_xlfn.IFS(D93="F", (4*J93)+(3*K93), D93="M", (5*J93)+(3*K93), D93="D", (6*J93)+(3*K93))</f>
        <v>1.31</v>
      </c>
      <c r="M93" s="109" t="str">
        <f t="shared" si="3"/>
        <v>0-91-A</v>
      </c>
      <c r="N93" s="140">
        <v>0</v>
      </c>
      <c r="O93" s="140">
        <v>0</v>
      </c>
      <c r="P93" s="140">
        <v>0</v>
      </c>
      <c r="Q93" s="140">
        <v>0</v>
      </c>
      <c r="R93" s="146" cm="1">
        <f t="array" ref="R93">_xlfn.IFS(D93="F", (4*P93)+(3*Q93), D93="M", (5*P93)+(3*Q93), D93="D", (6*P93)+(3*Q93))</f>
        <v>0</v>
      </c>
    </row>
    <row r="94" spans="1:18">
      <c r="A94" s="109">
        <v>0</v>
      </c>
      <c r="B94" s="109">
        <v>92</v>
      </c>
      <c r="C94" s="109" t="s">
        <v>67</v>
      </c>
      <c r="D94" s="109" t="s">
        <v>125</v>
      </c>
      <c r="E94" s="109" t="s">
        <v>163</v>
      </c>
      <c r="F94" s="109">
        <v>6.5</v>
      </c>
      <c r="G94" s="109" t="str">
        <f t="shared" si="2"/>
        <v>0-92-H</v>
      </c>
      <c r="H94" s="139">
        <v>1.4</v>
      </c>
      <c r="I94" s="139">
        <v>0.2</v>
      </c>
      <c r="J94" s="139">
        <v>0.27</v>
      </c>
      <c r="K94" s="139">
        <v>0.16</v>
      </c>
      <c r="L94" s="139" cm="1">
        <f t="array" ref="L94">_xlfn.IFS(D94="F", (4*J94)+(3*K94), D94="M", (5*J94)+(3*K94), D94="D", (6*J94)+(3*K94))</f>
        <v>1.83</v>
      </c>
      <c r="M94" s="109" t="str">
        <f t="shared" si="3"/>
        <v>0-92-A</v>
      </c>
      <c r="N94" s="140">
        <v>1.62</v>
      </c>
      <c r="O94" s="140">
        <v>0.25</v>
      </c>
      <c r="P94" s="140">
        <v>0.25</v>
      </c>
      <c r="Q94" s="140">
        <v>0.32</v>
      </c>
      <c r="R94" s="146" cm="1">
        <f t="array" ref="R94">_xlfn.IFS(D94="F", (4*P94)+(3*Q94), D94="M", (5*P94)+(3*Q94), D94="D", (6*P94)+(3*Q94))</f>
        <v>2.21</v>
      </c>
    </row>
    <row r="95" spans="1:18">
      <c r="A95" s="109">
        <v>0</v>
      </c>
      <c r="B95" s="109">
        <v>93</v>
      </c>
      <c r="C95" s="109" t="s">
        <v>77</v>
      </c>
      <c r="D95" s="109" t="s">
        <v>125</v>
      </c>
      <c r="E95" s="109" t="s">
        <v>164</v>
      </c>
      <c r="F95" s="109">
        <v>6.5</v>
      </c>
      <c r="G95" s="109" t="str">
        <f t="shared" si="2"/>
        <v>0-93-H</v>
      </c>
      <c r="H95" s="139">
        <v>1</v>
      </c>
      <c r="I95" s="139">
        <v>0</v>
      </c>
      <c r="J95" s="139">
        <v>0.1</v>
      </c>
      <c r="K95" s="139">
        <v>0.14000000000000001</v>
      </c>
      <c r="L95" s="139" cm="1">
        <f t="array" ref="L95">_xlfn.IFS(D95="F", (4*J95)+(3*K95), D95="M", (5*J95)+(3*K95), D95="D", (6*J95)+(3*K95))</f>
        <v>0.92</v>
      </c>
      <c r="M95" s="109" t="str">
        <f t="shared" si="3"/>
        <v>0-93-A</v>
      </c>
      <c r="N95" s="140">
        <v>1</v>
      </c>
      <c r="O95" s="140">
        <v>0.12</v>
      </c>
      <c r="P95" s="140">
        <v>0.19</v>
      </c>
      <c r="Q95" s="140">
        <v>0.25</v>
      </c>
      <c r="R95" s="146" cm="1">
        <f t="array" ref="R95">_xlfn.IFS(D95="F", (4*P95)+(3*Q95), D95="M", (5*P95)+(3*Q95), D95="D", (6*P95)+(3*Q95))</f>
        <v>1.7</v>
      </c>
    </row>
    <row r="96" spans="1:18">
      <c r="A96" s="109">
        <v>0</v>
      </c>
      <c r="B96" s="109">
        <v>94</v>
      </c>
      <c r="C96" s="109"/>
      <c r="D96" s="109" t="s">
        <v>125</v>
      </c>
      <c r="E96" s="109" t="s">
        <v>165</v>
      </c>
      <c r="F96" s="109">
        <v>6.2</v>
      </c>
      <c r="G96" s="109" t="str">
        <f t="shared" si="2"/>
        <v>0-94-H</v>
      </c>
      <c r="H96" s="139">
        <v>0.67</v>
      </c>
      <c r="I96" s="139">
        <v>0.33</v>
      </c>
      <c r="J96" s="139">
        <v>0.15</v>
      </c>
      <c r="K96" s="139">
        <v>0.04</v>
      </c>
      <c r="L96" s="139" cm="1">
        <f t="array" ref="L96">_xlfn.IFS(D96="F", (4*J96)+(3*K96), D96="M", (5*J96)+(3*K96), D96="D", (6*J96)+(3*K96))</f>
        <v>0.87</v>
      </c>
      <c r="M96" s="109" t="str">
        <f t="shared" si="3"/>
        <v>0-94-A</v>
      </c>
      <c r="N96" s="140">
        <v>0.5</v>
      </c>
      <c r="O96" s="140">
        <v>0.5</v>
      </c>
      <c r="P96" s="140">
        <v>0.16</v>
      </c>
      <c r="Q96" s="140">
        <v>0.02</v>
      </c>
      <c r="R96" s="146" cm="1">
        <f t="array" ref="R96">_xlfn.IFS(D96="F", (4*P96)+(3*Q96), D96="M", (5*P96)+(3*Q96), D96="D", (6*P96)+(3*Q96))</f>
        <v>0.8600000000000001</v>
      </c>
    </row>
    <row r="97" spans="1:18">
      <c r="A97" s="109">
        <v>0</v>
      </c>
      <c r="B97" s="109">
        <v>95</v>
      </c>
      <c r="C97" s="109"/>
      <c r="D97" s="109" t="s">
        <v>125</v>
      </c>
      <c r="E97" s="109" t="s">
        <v>166</v>
      </c>
      <c r="F97" s="109">
        <v>6.1</v>
      </c>
      <c r="G97" s="109" t="str">
        <f t="shared" si="2"/>
        <v>0-95-H</v>
      </c>
      <c r="H97" s="139">
        <v>0</v>
      </c>
      <c r="I97" s="139">
        <v>0</v>
      </c>
      <c r="J97" s="139">
        <v>0.03</v>
      </c>
      <c r="K97" s="139">
        <v>0.04</v>
      </c>
      <c r="L97" s="139" cm="1">
        <f t="array" ref="L97">_xlfn.IFS(D97="F", (4*J97)+(3*K97), D97="M", (5*J97)+(3*K97), D97="D", (6*J97)+(3*K97))</f>
        <v>0.27</v>
      </c>
      <c r="M97" s="109" t="str">
        <f t="shared" si="3"/>
        <v>0-95-A</v>
      </c>
      <c r="N97" s="140">
        <v>0.33</v>
      </c>
      <c r="O97" s="140">
        <v>0</v>
      </c>
      <c r="P97" s="140">
        <v>0.02</v>
      </c>
      <c r="Q97" s="140">
        <v>0.04</v>
      </c>
      <c r="R97" s="146" cm="1">
        <f t="array" ref="R97">_xlfn.IFS(D97="F", (4*P97)+(3*Q97), D97="M", (5*P97)+(3*Q97), D97="D", (6*P97)+(3*Q97))</f>
        <v>0.22</v>
      </c>
    </row>
    <row r="98" spans="1:18">
      <c r="A98" s="109">
        <v>0</v>
      </c>
      <c r="B98" s="109">
        <v>96</v>
      </c>
      <c r="C98" s="109" t="s">
        <v>79</v>
      </c>
      <c r="D98" s="109" t="s">
        <v>125</v>
      </c>
      <c r="E98" s="109" t="s">
        <v>167</v>
      </c>
      <c r="F98" s="109">
        <v>6</v>
      </c>
      <c r="G98" s="109" t="str">
        <f t="shared" si="2"/>
        <v>0-96-H</v>
      </c>
      <c r="H98" s="139">
        <v>0.25</v>
      </c>
      <c r="I98" s="139">
        <v>0.25</v>
      </c>
      <c r="J98" s="139">
        <v>0.11</v>
      </c>
      <c r="K98" s="139">
        <v>0.03</v>
      </c>
      <c r="L98" s="139" cm="1">
        <f t="array" ref="L98">_xlfn.IFS(D98="F", (4*J98)+(3*K98), D98="M", (5*J98)+(3*K98), D98="D", (6*J98)+(3*K98))</f>
        <v>0.64</v>
      </c>
      <c r="M98" s="109" t="str">
        <f t="shared" si="3"/>
        <v>0-96-A</v>
      </c>
      <c r="N98" s="140">
        <v>0.5</v>
      </c>
      <c r="O98" s="140">
        <v>0</v>
      </c>
      <c r="P98" s="140">
        <v>0.01</v>
      </c>
      <c r="Q98" s="140">
        <v>0.06</v>
      </c>
      <c r="R98" s="146" cm="1">
        <f t="array" ref="R98">_xlfn.IFS(D98="F", (4*P98)+(3*Q98), D98="M", (5*P98)+(3*Q98), D98="D", (6*P98)+(3*Q98))</f>
        <v>0.22999999999999998</v>
      </c>
    </row>
    <row r="99" spans="1:18">
      <c r="A99" s="109">
        <v>0</v>
      </c>
      <c r="B99" s="109">
        <v>97</v>
      </c>
      <c r="C99" s="109" t="s">
        <v>32</v>
      </c>
      <c r="D99" s="109" t="s">
        <v>125</v>
      </c>
      <c r="E99" s="109" t="s">
        <v>168</v>
      </c>
      <c r="F99" s="109">
        <v>6</v>
      </c>
      <c r="G99" s="109" t="str">
        <f t="shared" si="2"/>
        <v>0-97-H</v>
      </c>
      <c r="H99" s="139">
        <v>1.5</v>
      </c>
      <c r="I99" s="139">
        <v>0.17</v>
      </c>
      <c r="J99" s="139">
        <v>0.25</v>
      </c>
      <c r="K99" s="139">
        <v>0.08</v>
      </c>
      <c r="L99" s="139" cm="1">
        <f t="array" ref="L99">_xlfn.IFS(D99="F", (4*J99)+(3*K99), D99="M", (5*J99)+(3*K99), D99="D", (6*J99)+(3*K99))</f>
        <v>1.49</v>
      </c>
      <c r="M99" s="109" t="str">
        <f t="shared" si="3"/>
        <v>0-97-A</v>
      </c>
      <c r="N99" s="140">
        <v>0.4</v>
      </c>
      <c r="O99" s="140">
        <v>0.2</v>
      </c>
      <c r="P99" s="140">
        <v>0.13</v>
      </c>
      <c r="Q99" s="140">
        <v>0.13</v>
      </c>
      <c r="R99" s="146" cm="1">
        <f t="array" ref="R99">_xlfn.IFS(D99="F", (4*P99)+(3*Q99), D99="M", (5*P99)+(3*Q99), D99="D", (6*P99)+(3*Q99))</f>
        <v>1.04</v>
      </c>
    </row>
    <row r="100" spans="1:18">
      <c r="A100" s="109">
        <v>0</v>
      </c>
      <c r="B100" s="109">
        <v>98</v>
      </c>
      <c r="C100" s="109"/>
      <c r="D100" s="109" t="s">
        <v>125</v>
      </c>
      <c r="E100" s="109" t="s">
        <v>169</v>
      </c>
      <c r="F100" s="109">
        <v>6</v>
      </c>
      <c r="G100" s="109" t="str">
        <f t="shared" si="2"/>
        <v>0-98-H</v>
      </c>
      <c r="H100" s="139">
        <v>0.5</v>
      </c>
      <c r="I100" s="139">
        <v>0</v>
      </c>
      <c r="J100" s="139">
        <v>0.09</v>
      </c>
      <c r="K100" s="139">
        <v>0.26</v>
      </c>
      <c r="L100" s="139" cm="1">
        <f t="array" ref="L100">_xlfn.IFS(D100="F", (4*J100)+(3*K100), D100="M", (5*J100)+(3*K100), D100="D", (6*J100)+(3*K100))</f>
        <v>1.23</v>
      </c>
      <c r="M100" s="109" t="str">
        <f t="shared" si="3"/>
        <v>0-98-A</v>
      </c>
      <c r="N100" s="140">
        <v>0.25</v>
      </c>
      <c r="O100" s="140">
        <v>0</v>
      </c>
      <c r="P100" s="140">
        <v>0.09</v>
      </c>
      <c r="Q100" s="140">
        <v>0.16</v>
      </c>
      <c r="R100" s="146" cm="1">
        <f t="array" ref="R100">_xlfn.IFS(D100="F", (4*P100)+(3*Q100), D100="M", (5*P100)+(3*Q100), D100="D", (6*P100)+(3*Q100))</f>
        <v>0.92999999999999994</v>
      </c>
    </row>
    <row r="101" spans="1:18">
      <c r="A101" s="109">
        <v>0</v>
      </c>
      <c r="B101" s="109">
        <v>99</v>
      </c>
      <c r="C101" s="109" t="s">
        <v>106</v>
      </c>
      <c r="D101" s="109" t="s">
        <v>125</v>
      </c>
      <c r="E101" s="109" t="s">
        <v>170</v>
      </c>
      <c r="F101" s="109">
        <v>6</v>
      </c>
      <c r="G101" s="109" t="str">
        <f t="shared" si="2"/>
        <v>0-99-H</v>
      </c>
      <c r="H101" s="139">
        <v>0.4</v>
      </c>
      <c r="I101" s="139">
        <v>0</v>
      </c>
      <c r="J101" s="139">
        <v>0.03</v>
      </c>
      <c r="K101" s="139">
        <v>0.22</v>
      </c>
      <c r="L101" s="139" cm="1">
        <f t="array" ref="L101">_xlfn.IFS(D101="F", (4*J101)+(3*K101), D101="M", (5*J101)+(3*K101), D101="D", (6*J101)+(3*K101))</f>
        <v>0.81</v>
      </c>
      <c r="M101" s="109" t="str">
        <f t="shared" si="3"/>
        <v>0-99-A</v>
      </c>
      <c r="N101" s="140">
        <v>0.28999999999999998</v>
      </c>
      <c r="O101" s="140">
        <v>0</v>
      </c>
      <c r="P101" s="140">
        <v>0.03</v>
      </c>
      <c r="Q101" s="140">
        <v>0.1</v>
      </c>
      <c r="R101" s="146" cm="1">
        <f t="array" ref="R101">_xlfn.IFS(D101="F", (4*P101)+(3*Q101), D101="M", (5*P101)+(3*Q101), D101="D", (6*P101)+(3*Q101))</f>
        <v>0.45000000000000007</v>
      </c>
    </row>
    <row r="102" spans="1:18">
      <c r="A102" s="109">
        <v>0</v>
      </c>
      <c r="B102" s="109">
        <v>100</v>
      </c>
      <c r="C102" s="109" t="s">
        <v>88</v>
      </c>
      <c r="D102" s="109" t="s">
        <v>125</v>
      </c>
      <c r="E102" s="109" t="s">
        <v>171</v>
      </c>
      <c r="F102" s="109">
        <v>6</v>
      </c>
      <c r="G102" s="109" t="str">
        <f t="shared" si="2"/>
        <v>0-100-H</v>
      </c>
      <c r="H102" s="139">
        <v>1.67</v>
      </c>
      <c r="I102" s="139">
        <v>0.44</v>
      </c>
      <c r="J102" s="139">
        <v>0.23</v>
      </c>
      <c r="K102" s="139">
        <v>0.18</v>
      </c>
      <c r="L102" s="139" cm="1">
        <f t="array" ref="L102">_xlfn.IFS(D102="F", (4*J102)+(3*K102), D102="M", (5*J102)+(3*K102), D102="D", (6*J102)+(3*K102))</f>
        <v>1.6900000000000002</v>
      </c>
      <c r="M102" s="109" t="str">
        <f t="shared" si="3"/>
        <v>0-100-A</v>
      </c>
      <c r="N102" s="140">
        <v>1.2</v>
      </c>
      <c r="O102" s="140">
        <v>0.4</v>
      </c>
      <c r="P102" s="140">
        <v>0.23</v>
      </c>
      <c r="Q102" s="140">
        <v>0.11</v>
      </c>
      <c r="R102" s="146" cm="1">
        <f t="array" ref="R102">_xlfn.IFS(D102="F", (4*P102)+(3*Q102), D102="M", (5*P102)+(3*Q102), D102="D", (6*P102)+(3*Q102))</f>
        <v>1.4800000000000002</v>
      </c>
    </row>
    <row r="103" spans="1:18">
      <c r="A103" s="109">
        <v>0</v>
      </c>
      <c r="B103" s="109">
        <v>101</v>
      </c>
      <c r="C103" s="109" t="s">
        <v>88</v>
      </c>
      <c r="D103" s="109" t="s">
        <v>125</v>
      </c>
      <c r="E103" s="109" t="s">
        <v>172</v>
      </c>
      <c r="F103" s="109">
        <v>6</v>
      </c>
      <c r="G103" s="109" t="str">
        <f t="shared" si="2"/>
        <v>0-101-H</v>
      </c>
      <c r="H103" s="139">
        <v>0.2</v>
      </c>
      <c r="I103" s="139">
        <v>0</v>
      </c>
      <c r="J103" s="139">
        <v>0.01</v>
      </c>
      <c r="K103" s="139">
        <v>0.05</v>
      </c>
      <c r="L103" s="139" cm="1">
        <f t="array" ref="L103">_xlfn.IFS(D103="F", (4*J103)+(3*K103), D103="M", (5*J103)+(3*K103), D103="D", (6*J103)+(3*K103))</f>
        <v>0.2</v>
      </c>
      <c r="M103" s="109" t="str">
        <f t="shared" si="3"/>
        <v>0-101-A</v>
      </c>
      <c r="N103" s="140">
        <v>0.5</v>
      </c>
      <c r="O103" s="140">
        <v>0</v>
      </c>
      <c r="P103" s="140">
        <v>0.1</v>
      </c>
      <c r="Q103" s="140">
        <v>0.3</v>
      </c>
      <c r="R103" s="146" cm="1">
        <f t="array" ref="R103">_xlfn.IFS(D103="F", (4*P103)+(3*Q103), D103="M", (5*P103)+(3*Q103), D103="D", (6*P103)+(3*Q103))</f>
        <v>1.4</v>
      </c>
    </row>
    <row r="104" spans="1:18">
      <c r="A104" s="109">
        <v>0</v>
      </c>
      <c r="B104" s="109">
        <v>102</v>
      </c>
      <c r="C104" s="109" t="s">
        <v>90</v>
      </c>
      <c r="D104" s="109" t="s">
        <v>125</v>
      </c>
      <c r="E104" s="109" t="s">
        <v>173</v>
      </c>
      <c r="F104" s="109">
        <v>6</v>
      </c>
      <c r="G104" s="109" t="str">
        <f t="shared" si="2"/>
        <v>0-102-H</v>
      </c>
      <c r="H104" s="139">
        <v>0.4</v>
      </c>
      <c r="I104" s="139">
        <v>0.1</v>
      </c>
      <c r="J104" s="139">
        <v>0.09</v>
      </c>
      <c r="K104" s="139">
        <v>0.31</v>
      </c>
      <c r="L104" s="139" cm="1">
        <f t="array" ref="L104">_xlfn.IFS(D104="F", (4*J104)+(3*K104), D104="M", (5*J104)+(3*K104), D104="D", (6*J104)+(3*K104))</f>
        <v>1.38</v>
      </c>
      <c r="M104" s="109" t="str">
        <f t="shared" si="3"/>
        <v>0-102-A</v>
      </c>
      <c r="N104" s="140">
        <v>0.56000000000000005</v>
      </c>
      <c r="O104" s="140">
        <v>0</v>
      </c>
      <c r="P104" s="140">
        <v>0.08</v>
      </c>
      <c r="Q104" s="140">
        <v>0.11</v>
      </c>
      <c r="R104" s="146" cm="1">
        <f t="array" ref="R104">_xlfn.IFS(D104="F", (4*P104)+(3*Q104), D104="M", (5*P104)+(3*Q104), D104="D", (6*P104)+(3*Q104))</f>
        <v>0.73</v>
      </c>
    </row>
    <row r="105" spans="1:18">
      <c r="A105" s="109">
        <v>0</v>
      </c>
      <c r="B105" s="109">
        <v>103</v>
      </c>
      <c r="C105" s="109" t="s">
        <v>81</v>
      </c>
      <c r="D105" s="109" t="s">
        <v>125</v>
      </c>
      <c r="E105" s="109" t="s">
        <v>174</v>
      </c>
      <c r="F105" s="109">
        <v>6</v>
      </c>
      <c r="G105" s="109" t="str">
        <f t="shared" si="2"/>
        <v>0-103-H</v>
      </c>
      <c r="H105" s="139">
        <v>1.2</v>
      </c>
      <c r="I105" s="139">
        <v>0.2</v>
      </c>
      <c r="J105" s="139">
        <v>0.21</v>
      </c>
      <c r="K105" s="139">
        <v>0.21</v>
      </c>
      <c r="L105" s="139" cm="1">
        <f t="array" ref="L105">_xlfn.IFS(D105="F", (4*J105)+(3*K105), D105="M", (5*J105)+(3*K105), D105="D", (6*J105)+(3*K105))</f>
        <v>1.6800000000000002</v>
      </c>
      <c r="M105" s="109" t="str">
        <f t="shared" si="3"/>
        <v>0-103-A</v>
      </c>
      <c r="N105" s="140">
        <v>0</v>
      </c>
      <c r="O105" s="140">
        <v>0</v>
      </c>
      <c r="P105" s="140">
        <v>0.11</v>
      </c>
      <c r="Q105" s="140">
        <v>0.05</v>
      </c>
      <c r="R105" s="146" cm="1">
        <f t="array" ref="R105">_xlfn.IFS(D105="F", (4*P105)+(3*Q105), D105="M", (5*P105)+(3*Q105), D105="D", (6*P105)+(3*Q105))</f>
        <v>0.70000000000000007</v>
      </c>
    </row>
    <row r="106" spans="1:18">
      <c r="A106" s="109">
        <v>0</v>
      </c>
      <c r="B106" s="109">
        <v>104</v>
      </c>
      <c r="C106" s="109" t="s">
        <v>81</v>
      </c>
      <c r="D106" s="109" t="s">
        <v>125</v>
      </c>
      <c r="E106" s="109" t="s">
        <v>175</v>
      </c>
      <c r="F106" s="109">
        <v>6</v>
      </c>
      <c r="G106" s="109" t="str">
        <f t="shared" si="2"/>
        <v>0-104-H</v>
      </c>
      <c r="H106" s="139">
        <v>0.5</v>
      </c>
      <c r="I106" s="139">
        <v>0.5</v>
      </c>
      <c r="J106" s="139">
        <v>0.33</v>
      </c>
      <c r="K106" s="139">
        <v>0.34</v>
      </c>
      <c r="L106" s="139" cm="1">
        <f t="array" ref="L106">_xlfn.IFS(D106="F", (4*J106)+(3*K106), D106="M", (5*J106)+(3*K106), D106="D", (6*J106)+(3*K106))</f>
        <v>2.67</v>
      </c>
      <c r="M106" s="109" t="str">
        <f t="shared" si="3"/>
        <v>0-104-A</v>
      </c>
      <c r="N106" s="140">
        <v>0.5</v>
      </c>
      <c r="O106" s="140">
        <v>0</v>
      </c>
      <c r="P106" s="140">
        <v>0.02</v>
      </c>
      <c r="Q106" s="140">
        <v>0.24</v>
      </c>
      <c r="R106" s="146" cm="1">
        <f t="array" ref="R106">_xlfn.IFS(D106="F", (4*P106)+(3*Q106), D106="M", (5*P106)+(3*Q106), D106="D", (6*P106)+(3*Q106))</f>
        <v>0.82</v>
      </c>
    </row>
    <row r="107" spans="1:18">
      <c r="A107" s="109">
        <v>0</v>
      </c>
      <c r="B107" s="109">
        <v>105</v>
      </c>
      <c r="C107" s="109" t="s">
        <v>81</v>
      </c>
      <c r="D107" s="109" t="s">
        <v>125</v>
      </c>
      <c r="E107" s="109" t="s">
        <v>176</v>
      </c>
      <c r="F107" s="109">
        <v>6</v>
      </c>
      <c r="G107" s="109" t="str">
        <f t="shared" si="2"/>
        <v>0-105-H</v>
      </c>
      <c r="H107" s="139">
        <v>1</v>
      </c>
      <c r="I107" s="139">
        <v>0</v>
      </c>
      <c r="J107" s="139">
        <v>0.02</v>
      </c>
      <c r="K107" s="139">
        <v>0.02</v>
      </c>
      <c r="L107" s="139" cm="1">
        <f t="array" ref="L107">_xlfn.IFS(D107="F", (4*J107)+(3*K107), D107="M", (5*J107)+(3*K107), D107="D", (6*J107)+(3*K107))</f>
        <v>0.16</v>
      </c>
      <c r="M107" s="109" t="str">
        <f t="shared" si="3"/>
        <v>0-105-A</v>
      </c>
      <c r="N107" s="140">
        <v>1</v>
      </c>
      <c r="O107" s="140">
        <v>0</v>
      </c>
      <c r="P107" s="140">
        <v>0.02</v>
      </c>
      <c r="Q107" s="140">
        <v>0.02</v>
      </c>
      <c r="R107" s="146" cm="1">
        <f t="array" ref="R107">_xlfn.IFS(D107="F", (4*P107)+(3*Q107), D107="M", (5*P107)+(3*Q107), D107="D", (6*P107)+(3*Q107))</f>
        <v>0.16</v>
      </c>
    </row>
    <row r="108" spans="1:18">
      <c r="A108" s="109">
        <v>0</v>
      </c>
      <c r="B108" s="109">
        <v>106</v>
      </c>
      <c r="C108" s="109" t="s">
        <v>99</v>
      </c>
      <c r="D108" s="109" t="s">
        <v>125</v>
      </c>
      <c r="E108" s="109" t="s">
        <v>177</v>
      </c>
      <c r="F108" s="109">
        <v>6</v>
      </c>
      <c r="G108" s="109" t="str">
        <f t="shared" si="2"/>
        <v>0-106-H</v>
      </c>
      <c r="H108" s="139">
        <v>0.33</v>
      </c>
      <c r="I108" s="139">
        <v>0</v>
      </c>
      <c r="J108" s="139">
        <v>0.03</v>
      </c>
      <c r="K108" s="139">
        <v>0.06</v>
      </c>
      <c r="L108" s="139" cm="1">
        <f t="array" ref="L108">_xlfn.IFS(D108="F", (4*J108)+(3*K108), D108="M", (5*J108)+(3*K108), D108="D", (6*J108)+(3*K108))</f>
        <v>0.32999999999999996</v>
      </c>
      <c r="M108" s="109" t="str">
        <f t="shared" si="3"/>
        <v>0-106-A</v>
      </c>
      <c r="N108" s="140">
        <v>0</v>
      </c>
      <c r="O108" s="140">
        <v>0</v>
      </c>
      <c r="P108" s="140">
        <v>7.0000000000000007E-2</v>
      </c>
      <c r="Q108" s="140">
        <v>0.01</v>
      </c>
      <c r="R108" s="146" cm="1">
        <f t="array" ref="R108">_xlfn.IFS(D108="F", (4*P108)+(3*Q108), D108="M", (5*P108)+(3*Q108), D108="D", (6*P108)+(3*Q108))</f>
        <v>0.38</v>
      </c>
    </row>
    <row r="109" spans="1:18">
      <c r="A109" s="109">
        <v>0</v>
      </c>
      <c r="B109" s="109">
        <v>107</v>
      </c>
      <c r="C109" s="109" t="s">
        <v>99</v>
      </c>
      <c r="D109" s="109" t="s">
        <v>125</v>
      </c>
      <c r="E109" s="109" t="s">
        <v>178</v>
      </c>
      <c r="F109" s="109">
        <v>6</v>
      </c>
      <c r="G109" s="109" t="str">
        <f t="shared" si="2"/>
        <v>0-107-H</v>
      </c>
      <c r="H109" s="139">
        <v>0</v>
      </c>
      <c r="I109" s="139">
        <v>0</v>
      </c>
      <c r="J109" s="139">
        <v>0.04</v>
      </c>
      <c r="K109" s="139">
        <v>0.05</v>
      </c>
      <c r="L109" s="139" cm="1">
        <f t="array" ref="L109">_xlfn.IFS(D109="F", (4*J109)+(3*K109), D109="M", (5*J109)+(3*K109), D109="D", (6*J109)+(3*K109))</f>
        <v>0.35000000000000003</v>
      </c>
      <c r="M109" s="109" t="str">
        <f t="shared" si="3"/>
        <v>0-107-A</v>
      </c>
      <c r="N109" s="140">
        <v>0</v>
      </c>
      <c r="O109" s="140">
        <v>0</v>
      </c>
      <c r="P109" s="140">
        <v>0.03</v>
      </c>
      <c r="Q109" s="140">
        <v>0.02</v>
      </c>
      <c r="R109" s="146" cm="1">
        <f t="array" ref="R109">_xlfn.IFS(D109="F", (4*P109)+(3*Q109), D109="M", (5*P109)+(3*Q109), D109="D", (6*P109)+(3*Q109))</f>
        <v>0.21</v>
      </c>
    </row>
    <row r="110" spans="1:18">
      <c r="A110" s="109">
        <v>0</v>
      </c>
      <c r="B110" s="109">
        <v>108</v>
      </c>
      <c r="C110" s="109" t="s">
        <v>79</v>
      </c>
      <c r="D110" s="109" t="s">
        <v>125</v>
      </c>
      <c r="E110" s="109" t="s">
        <v>179</v>
      </c>
      <c r="F110" s="109">
        <v>6</v>
      </c>
      <c r="G110" s="109" t="str">
        <f t="shared" si="2"/>
        <v>0-108-H</v>
      </c>
      <c r="H110" s="139">
        <v>0.4</v>
      </c>
      <c r="I110" s="139">
        <v>0.4</v>
      </c>
      <c r="J110" s="139">
        <v>0.19</v>
      </c>
      <c r="K110" s="139">
        <v>0.38</v>
      </c>
      <c r="L110" s="139" cm="1">
        <f t="array" ref="L110">_xlfn.IFS(D110="F", (4*J110)+(3*K110), D110="M", (5*J110)+(3*K110), D110="D", (6*J110)+(3*K110))</f>
        <v>2.09</v>
      </c>
      <c r="M110" s="109" t="str">
        <f t="shared" si="3"/>
        <v>0-108-A</v>
      </c>
      <c r="N110" s="140">
        <v>1</v>
      </c>
      <c r="O110" s="140">
        <v>0.4</v>
      </c>
      <c r="P110" s="140">
        <v>0.21</v>
      </c>
      <c r="Q110" s="140">
        <v>0.21</v>
      </c>
      <c r="R110" s="146" cm="1">
        <f t="array" ref="R110">_xlfn.IFS(D110="F", (4*P110)+(3*Q110), D110="M", (5*P110)+(3*Q110), D110="D", (6*P110)+(3*Q110))</f>
        <v>1.6800000000000002</v>
      </c>
    </row>
    <row r="111" spans="1:18">
      <c r="A111" s="109">
        <v>0</v>
      </c>
      <c r="B111" s="109">
        <v>109</v>
      </c>
      <c r="C111" s="109" t="s">
        <v>79</v>
      </c>
      <c r="D111" s="109" t="s">
        <v>125</v>
      </c>
      <c r="E111" s="109" t="s">
        <v>180</v>
      </c>
      <c r="F111" s="109">
        <v>6</v>
      </c>
      <c r="G111" s="109" t="str">
        <f t="shared" si="2"/>
        <v>0-109-H</v>
      </c>
      <c r="H111" s="139">
        <v>0.5</v>
      </c>
      <c r="I111" s="139">
        <v>0.5</v>
      </c>
      <c r="J111" s="139">
        <v>0.27</v>
      </c>
      <c r="K111" s="139">
        <v>0.27</v>
      </c>
      <c r="L111" s="139" cm="1">
        <f t="array" ref="L111">_xlfn.IFS(D111="F", (4*J111)+(3*K111), D111="M", (5*J111)+(3*K111), D111="D", (6*J111)+(3*K111))</f>
        <v>2.16</v>
      </c>
      <c r="M111" s="109" t="str">
        <f t="shared" si="3"/>
        <v>0-109-A</v>
      </c>
      <c r="N111" s="140">
        <v>0</v>
      </c>
      <c r="O111" s="140">
        <v>0</v>
      </c>
      <c r="P111" s="140">
        <v>0</v>
      </c>
      <c r="Q111" s="140">
        <v>0.04</v>
      </c>
      <c r="R111" s="146" cm="1">
        <f t="array" ref="R111">_xlfn.IFS(D111="F", (4*P111)+(3*Q111), D111="M", (5*P111)+(3*Q111), D111="D", (6*P111)+(3*Q111))</f>
        <v>0.12</v>
      </c>
    </row>
    <row r="112" spans="1:18">
      <c r="A112" s="109">
        <v>0</v>
      </c>
      <c r="B112" s="109">
        <v>110</v>
      </c>
      <c r="C112" s="109" t="s">
        <v>72</v>
      </c>
      <c r="D112" s="109" t="s">
        <v>125</v>
      </c>
      <c r="E112" s="109" t="s">
        <v>181</v>
      </c>
      <c r="F112" s="109">
        <v>6</v>
      </c>
      <c r="G112" s="109" t="str">
        <f t="shared" si="2"/>
        <v>0-110-H</v>
      </c>
      <c r="H112" s="139">
        <v>0.33</v>
      </c>
      <c r="I112" s="139">
        <v>0</v>
      </c>
      <c r="J112" s="139">
        <v>0.02</v>
      </c>
      <c r="K112" s="139">
        <v>0.35</v>
      </c>
      <c r="L112" s="139" cm="1">
        <f t="array" ref="L112">_xlfn.IFS(D112="F", (4*J112)+(3*K112), D112="M", (5*J112)+(3*K112), D112="D", (6*J112)+(3*K112))</f>
        <v>1.1499999999999999</v>
      </c>
      <c r="M112" s="109" t="str">
        <f t="shared" si="3"/>
        <v>0-110-A</v>
      </c>
      <c r="N112" s="140">
        <v>0</v>
      </c>
      <c r="O112" s="140">
        <v>0</v>
      </c>
      <c r="P112" s="140">
        <v>0</v>
      </c>
      <c r="Q112" s="140">
        <v>0</v>
      </c>
      <c r="R112" s="146" cm="1">
        <f t="array" ref="R112">_xlfn.IFS(D112="F", (4*P112)+(3*Q112), D112="M", (5*P112)+(3*Q112), D112="D", (6*P112)+(3*Q112))</f>
        <v>0</v>
      </c>
    </row>
    <row r="113" spans="1:18">
      <c r="A113" s="109">
        <v>0</v>
      </c>
      <c r="B113" s="109">
        <v>111</v>
      </c>
      <c r="C113" s="109" t="s">
        <v>104</v>
      </c>
      <c r="D113" s="109" t="s">
        <v>125</v>
      </c>
      <c r="E113" s="109" t="s">
        <v>182</v>
      </c>
      <c r="F113" s="109">
        <v>6</v>
      </c>
      <c r="G113" s="109" t="str">
        <f t="shared" si="2"/>
        <v>0-111-H</v>
      </c>
      <c r="H113" s="139">
        <v>1.7</v>
      </c>
      <c r="I113" s="139">
        <v>0.4</v>
      </c>
      <c r="J113" s="139">
        <v>0.2</v>
      </c>
      <c r="K113" s="139">
        <v>0.18</v>
      </c>
      <c r="L113" s="139" cm="1">
        <f t="array" ref="L113">_xlfn.IFS(D113="F", (4*J113)+(3*K113), D113="M", (5*J113)+(3*K113), D113="D", (6*J113)+(3*K113))</f>
        <v>1.54</v>
      </c>
      <c r="M113" s="109" t="str">
        <f t="shared" si="3"/>
        <v>0-111-A</v>
      </c>
      <c r="N113" s="140">
        <v>0.71</v>
      </c>
      <c r="O113" s="140">
        <v>0.28999999999999998</v>
      </c>
      <c r="P113" s="140">
        <v>0.21</v>
      </c>
      <c r="Q113" s="140">
        <v>0.12</v>
      </c>
      <c r="R113" s="146" cm="1">
        <f t="array" ref="R113">_xlfn.IFS(D113="F", (4*P113)+(3*Q113), D113="M", (5*P113)+(3*Q113), D113="D", (6*P113)+(3*Q113))</f>
        <v>1.4100000000000001</v>
      </c>
    </row>
    <row r="114" spans="1:18">
      <c r="A114" s="109">
        <v>0</v>
      </c>
      <c r="B114" s="109">
        <v>112</v>
      </c>
      <c r="C114" s="109" t="s">
        <v>77</v>
      </c>
      <c r="D114" s="109" t="s">
        <v>125</v>
      </c>
      <c r="E114" s="109" t="s">
        <v>183</v>
      </c>
      <c r="F114" s="109">
        <v>6</v>
      </c>
      <c r="G114" s="109" t="str">
        <f t="shared" si="2"/>
        <v>0-112-H</v>
      </c>
      <c r="H114" s="139">
        <v>0.2</v>
      </c>
      <c r="I114" s="139">
        <v>0</v>
      </c>
      <c r="J114" s="139">
        <v>0.06</v>
      </c>
      <c r="K114" s="139">
        <v>0.16</v>
      </c>
      <c r="L114" s="139" cm="1">
        <f t="array" ref="L114">_xlfn.IFS(D114="F", (4*J114)+(3*K114), D114="M", (5*J114)+(3*K114), D114="D", (6*J114)+(3*K114))</f>
        <v>0.78</v>
      </c>
      <c r="M114" s="109" t="str">
        <f t="shared" si="3"/>
        <v>0-112-A</v>
      </c>
      <c r="N114" s="140">
        <v>0.44</v>
      </c>
      <c r="O114" s="140">
        <v>0.44</v>
      </c>
      <c r="P114" s="140">
        <v>0.31</v>
      </c>
      <c r="Q114" s="140">
        <v>0.19</v>
      </c>
      <c r="R114" s="146" cm="1">
        <f t="array" ref="R114">_xlfn.IFS(D114="F", (4*P114)+(3*Q114), D114="M", (5*P114)+(3*Q114), D114="D", (6*P114)+(3*Q114))</f>
        <v>2.12</v>
      </c>
    </row>
    <row r="115" spans="1:18">
      <c r="A115" s="109">
        <v>0</v>
      </c>
      <c r="B115" s="109">
        <v>113</v>
      </c>
      <c r="C115" s="109" t="s">
        <v>63</v>
      </c>
      <c r="D115" s="109" t="s">
        <v>125</v>
      </c>
      <c r="E115" s="109" t="s">
        <v>184</v>
      </c>
      <c r="F115" s="109">
        <v>6</v>
      </c>
      <c r="G115" s="109" t="str">
        <f t="shared" si="2"/>
        <v>0-113-H</v>
      </c>
      <c r="H115" s="139">
        <v>0.5</v>
      </c>
      <c r="I115" s="139">
        <v>0</v>
      </c>
      <c r="J115" s="139">
        <v>0.09</v>
      </c>
      <c r="K115" s="139">
        <v>0.03</v>
      </c>
      <c r="L115" s="139" cm="1">
        <f t="array" ref="L115">_xlfn.IFS(D115="F", (4*J115)+(3*K115), D115="M", (5*J115)+(3*K115), D115="D", (6*J115)+(3*K115))</f>
        <v>0.53999999999999992</v>
      </c>
      <c r="M115" s="109" t="str">
        <f t="shared" si="3"/>
        <v>0-113-A</v>
      </c>
      <c r="N115" s="140">
        <v>2</v>
      </c>
      <c r="O115" s="140">
        <v>0</v>
      </c>
      <c r="P115" s="140">
        <v>0.17</v>
      </c>
      <c r="Q115" s="140">
        <v>0.14000000000000001</v>
      </c>
      <c r="R115" s="146" cm="1">
        <f t="array" ref="R115">_xlfn.IFS(D115="F", (4*P115)+(3*Q115), D115="M", (5*P115)+(3*Q115), D115="D", (6*P115)+(3*Q115))</f>
        <v>1.27</v>
      </c>
    </row>
    <row r="116" spans="1:18">
      <c r="A116" s="109">
        <v>0</v>
      </c>
      <c r="B116" s="109">
        <v>114</v>
      </c>
      <c r="C116" s="109" t="s">
        <v>86</v>
      </c>
      <c r="D116" s="109" t="s">
        <v>125</v>
      </c>
      <c r="E116" s="109" t="s">
        <v>185</v>
      </c>
      <c r="F116" s="109">
        <v>6</v>
      </c>
      <c r="G116" s="109" t="str">
        <f t="shared" si="2"/>
        <v>0-114-H</v>
      </c>
      <c r="H116" s="139">
        <v>2</v>
      </c>
      <c r="I116" s="139">
        <v>0</v>
      </c>
      <c r="J116" s="139">
        <v>0.21</v>
      </c>
      <c r="K116" s="139">
        <v>0.16</v>
      </c>
      <c r="L116" s="139" cm="1">
        <f t="array" ref="L116">_xlfn.IFS(D116="F", (4*J116)+(3*K116), D116="M", (5*J116)+(3*K116), D116="D", (6*J116)+(3*K116))</f>
        <v>1.53</v>
      </c>
      <c r="M116" s="109" t="str">
        <f t="shared" si="3"/>
        <v>0-114-A</v>
      </c>
      <c r="N116" s="140">
        <v>0</v>
      </c>
      <c r="O116" s="140">
        <v>0</v>
      </c>
      <c r="P116" s="140">
        <v>0</v>
      </c>
      <c r="Q116" s="140">
        <v>0</v>
      </c>
      <c r="R116" s="146" cm="1">
        <f t="array" ref="R116">_xlfn.IFS(D116="F", (4*P116)+(3*Q116), D116="M", (5*P116)+(3*Q116), D116="D", (6*P116)+(3*Q116))</f>
        <v>0</v>
      </c>
    </row>
    <row r="117" spans="1:18">
      <c r="A117" s="109">
        <v>0</v>
      </c>
      <c r="B117" s="109">
        <v>115</v>
      </c>
      <c r="C117" s="109" t="s">
        <v>86</v>
      </c>
      <c r="D117" s="109" t="s">
        <v>125</v>
      </c>
      <c r="E117" s="109" t="s">
        <v>186</v>
      </c>
      <c r="F117" s="109">
        <v>6</v>
      </c>
      <c r="G117" s="109" t="str">
        <f t="shared" si="2"/>
        <v>0-115-H</v>
      </c>
      <c r="H117" s="139">
        <v>0.75</v>
      </c>
      <c r="I117" s="139">
        <v>0</v>
      </c>
      <c r="J117" s="139">
        <v>0.16</v>
      </c>
      <c r="K117" s="139">
        <v>0.3</v>
      </c>
      <c r="L117" s="139" cm="1">
        <f t="array" ref="L117">_xlfn.IFS(D117="F", (4*J117)+(3*K117), D117="M", (5*J117)+(3*K117), D117="D", (6*J117)+(3*K117))</f>
        <v>1.7</v>
      </c>
      <c r="M117" s="109" t="str">
        <f t="shared" si="3"/>
        <v>0-115-A</v>
      </c>
      <c r="N117" s="140">
        <v>0.33</v>
      </c>
      <c r="O117" s="140">
        <v>0</v>
      </c>
      <c r="P117" s="140">
        <v>0.02</v>
      </c>
      <c r="Q117" s="140">
        <v>0.03</v>
      </c>
      <c r="R117" s="146" cm="1">
        <f t="array" ref="R117">_xlfn.IFS(D117="F", (4*P117)+(3*Q117), D117="M", (5*P117)+(3*Q117), D117="D", (6*P117)+(3*Q117))</f>
        <v>0.19</v>
      </c>
    </row>
    <row r="118" spans="1:18">
      <c r="A118" s="109">
        <v>0</v>
      </c>
      <c r="B118" s="109">
        <v>116</v>
      </c>
      <c r="C118" s="109" t="s">
        <v>32</v>
      </c>
      <c r="D118" s="109" t="s">
        <v>125</v>
      </c>
      <c r="E118" s="109" t="s">
        <v>187</v>
      </c>
      <c r="F118" s="109">
        <v>6</v>
      </c>
      <c r="G118" s="109" t="str">
        <f t="shared" si="2"/>
        <v>0-116-H</v>
      </c>
      <c r="H118" s="139">
        <v>0.5</v>
      </c>
      <c r="I118" s="139">
        <v>0</v>
      </c>
      <c r="J118" s="139">
        <v>0.09</v>
      </c>
      <c r="K118" s="139">
        <v>0.22</v>
      </c>
      <c r="L118" s="139" cm="1">
        <f t="array" ref="L118">_xlfn.IFS(D118="F", (4*J118)+(3*K118), D118="M", (5*J118)+(3*K118), D118="D", (6*J118)+(3*K118))</f>
        <v>1.1099999999999999</v>
      </c>
      <c r="M118" s="109" t="str">
        <f t="shared" si="3"/>
        <v>0-116-A</v>
      </c>
      <c r="N118" s="140">
        <v>0.25</v>
      </c>
      <c r="O118" s="140">
        <v>0</v>
      </c>
      <c r="P118" s="140">
        <v>0.04</v>
      </c>
      <c r="Q118" s="140">
        <v>0.36</v>
      </c>
      <c r="R118" s="146" cm="1">
        <f t="array" ref="R118">_xlfn.IFS(D118="F", (4*P118)+(3*Q118), D118="M", (5*P118)+(3*Q118), D118="D", (6*P118)+(3*Q118))</f>
        <v>1.28</v>
      </c>
    </row>
    <row r="119" spans="1:18">
      <c r="A119" s="109">
        <v>0</v>
      </c>
      <c r="B119" s="109">
        <v>117</v>
      </c>
      <c r="C119" s="109"/>
      <c r="D119" s="109" t="s">
        <v>125</v>
      </c>
      <c r="E119" s="109" t="s">
        <v>188</v>
      </c>
      <c r="F119" s="109">
        <v>5.9</v>
      </c>
      <c r="G119" s="109" t="str">
        <f t="shared" si="2"/>
        <v>0-117-H</v>
      </c>
      <c r="H119" s="139">
        <v>1.89</v>
      </c>
      <c r="I119" s="139">
        <v>0.78</v>
      </c>
      <c r="J119" s="139">
        <v>0.36</v>
      </c>
      <c r="K119" s="139">
        <v>0.23</v>
      </c>
      <c r="L119" s="139" cm="1">
        <f t="array" ref="L119">_xlfn.IFS(D119="F", (4*J119)+(3*K119), D119="M", (5*J119)+(3*K119), D119="D", (6*J119)+(3*K119))</f>
        <v>2.4899999999999998</v>
      </c>
      <c r="M119" s="109" t="str">
        <f t="shared" si="3"/>
        <v>0-117-A</v>
      </c>
      <c r="N119" s="140">
        <v>0.83</v>
      </c>
      <c r="O119" s="140">
        <v>0</v>
      </c>
      <c r="P119" s="140">
        <v>0.09</v>
      </c>
      <c r="Q119" s="140">
        <v>0.34</v>
      </c>
      <c r="R119" s="146" cm="1">
        <f t="array" ref="R119">_xlfn.IFS(D119="F", (4*P119)+(3*Q119), D119="M", (5*P119)+(3*Q119), D119="D", (6*P119)+(3*Q119))</f>
        <v>1.47</v>
      </c>
    </row>
    <row r="120" spans="1:18">
      <c r="A120" s="109">
        <v>0</v>
      </c>
      <c r="B120" s="109">
        <v>118</v>
      </c>
      <c r="C120" s="109"/>
      <c r="D120" s="109" t="s">
        <v>125</v>
      </c>
      <c r="E120" s="109" t="s">
        <v>189</v>
      </c>
      <c r="F120" s="109">
        <v>5.8</v>
      </c>
      <c r="G120" s="109" t="str">
        <f t="shared" si="2"/>
        <v>0-118-H</v>
      </c>
      <c r="H120" s="139">
        <v>0</v>
      </c>
      <c r="I120" s="139">
        <v>0</v>
      </c>
      <c r="J120" s="139">
        <v>7.0000000000000007E-2</v>
      </c>
      <c r="K120" s="139">
        <v>0.06</v>
      </c>
      <c r="L120" s="139" cm="1">
        <f t="array" ref="L120">_xlfn.IFS(D120="F", (4*J120)+(3*K120), D120="M", (5*J120)+(3*K120), D120="D", (6*J120)+(3*K120))</f>
        <v>0.53</v>
      </c>
      <c r="M120" s="109" t="str">
        <f t="shared" si="3"/>
        <v>0-118-A</v>
      </c>
      <c r="N120" s="140">
        <v>1.2</v>
      </c>
      <c r="O120" s="140">
        <v>0.2</v>
      </c>
      <c r="P120" s="140">
        <v>0.2</v>
      </c>
      <c r="Q120" s="140">
        <v>0.08</v>
      </c>
      <c r="R120" s="146" cm="1">
        <f t="array" ref="R120">_xlfn.IFS(D120="F", (4*P120)+(3*Q120), D120="M", (5*P120)+(3*Q120), D120="D", (6*P120)+(3*Q120))</f>
        <v>1.24</v>
      </c>
    </row>
    <row r="121" spans="1:18">
      <c r="A121" s="109">
        <v>0</v>
      </c>
      <c r="B121" s="109">
        <v>119</v>
      </c>
      <c r="C121" s="109"/>
      <c r="D121" s="109" t="s">
        <v>125</v>
      </c>
      <c r="E121" s="109" t="s">
        <v>190</v>
      </c>
      <c r="F121" s="109">
        <v>5.8</v>
      </c>
      <c r="G121" s="109" t="str">
        <f t="shared" si="2"/>
        <v>0-119-H</v>
      </c>
      <c r="H121" s="139">
        <v>0</v>
      </c>
      <c r="I121" s="139">
        <v>0</v>
      </c>
      <c r="J121" s="139">
        <v>0.01</v>
      </c>
      <c r="K121" s="139">
        <v>0.02</v>
      </c>
      <c r="L121" s="139" cm="1">
        <f t="array" ref="L121">_xlfn.IFS(D121="F", (4*J121)+(3*K121), D121="M", (5*J121)+(3*K121), D121="D", (6*J121)+(3*K121))</f>
        <v>0.11</v>
      </c>
      <c r="M121" s="109" t="str">
        <f t="shared" si="3"/>
        <v>0-119-A</v>
      </c>
      <c r="N121" s="140">
        <v>0</v>
      </c>
      <c r="O121" s="140">
        <v>0</v>
      </c>
      <c r="P121" s="140">
        <v>0</v>
      </c>
      <c r="Q121" s="140">
        <v>0</v>
      </c>
      <c r="R121" s="146" cm="1">
        <f t="array" ref="R121">_xlfn.IFS(D121="F", (4*P121)+(3*Q121), D121="M", (5*P121)+(3*Q121), D121="D", (6*P121)+(3*Q121))</f>
        <v>0</v>
      </c>
    </row>
    <row r="122" spans="1:18">
      <c r="A122" s="109">
        <v>0</v>
      </c>
      <c r="B122" s="109">
        <v>120</v>
      </c>
      <c r="C122" s="109"/>
      <c r="D122" s="109" t="s">
        <v>125</v>
      </c>
      <c r="E122" s="109" t="s">
        <v>191</v>
      </c>
      <c r="F122" s="109">
        <v>5.6</v>
      </c>
      <c r="G122" s="109" t="str">
        <f t="shared" si="2"/>
        <v>0-120-H</v>
      </c>
      <c r="H122" s="139">
        <v>0.5</v>
      </c>
      <c r="I122" s="139">
        <v>0.25</v>
      </c>
      <c r="J122" s="139">
        <v>0.15</v>
      </c>
      <c r="K122" s="139">
        <v>0.02</v>
      </c>
      <c r="L122" s="139" cm="1">
        <f t="array" ref="L122">_xlfn.IFS(D122="F", (4*J122)+(3*K122), D122="M", (5*J122)+(3*K122), D122="D", (6*J122)+(3*K122))</f>
        <v>0.81</v>
      </c>
      <c r="M122" s="109" t="str">
        <f t="shared" si="3"/>
        <v>0-120-A</v>
      </c>
      <c r="N122" s="140">
        <v>0.6</v>
      </c>
      <c r="O122" s="140">
        <v>0.2</v>
      </c>
      <c r="P122" s="140">
        <v>0.15</v>
      </c>
      <c r="Q122" s="140">
        <v>7.0000000000000007E-2</v>
      </c>
      <c r="R122" s="146" cm="1">
        <f t="array" ref="R122">_xlfn.IFS(D122="F", (4*P122)+(3*Q122), D122="M", (5*P122)+(3*Q122), D122="D", (6*P122)+(3*Q122))</f>
        <v>0.96</v>
      </c>
    </row>
    <row r="123" spans="1:18">
      <c r="A123" s="109">
        <v>0</v>
      </c>
      <c r="B123" s="109">
        <v>121</v>
      </c>
      <c r="C123" s="109" t="s">
        <v>88</v>
      </c>
      <c r="D123" s="109" t="s">
        <v>125</v>
      </c>
      <c r="E123" s="109" t="s">
        <v>192</v>
      </c>
      <c r="F123" s="109">
        <v>5.5</v>
      </c>
      <c r="G123" s="109" t="str">
        <f t="shared" si="2"/>
        <v>0-121-H</v>
      </c>
      <c r="H123" s="139">
        <v>0.5</v>
      </c>
      <c r="I123" s="139">
        <v>0</v>
      </c>
      <c r="J123" s="139">
        <v>0.02</v>
      </c>
      <c r="K123" s="139">
        <v>0.09</v>
      </c>
      <c r="L123" s="139" cm="1">
        <f t="array" ref="L123">_xlfn.IFS(D123="F", (4*J123)+(3*K123), D123="M", (5*J123)+(3*K123), D123="D", (6*J123)+(3*K123))</f>
        <v>0.37</v>
      </c>
      <c r="M123" s="109" t="str">
        <f t="shared" si="3"/>
        <v>0-121-A</v>
      </c>
      <c r="N123" s="140">
        <v>1.5</v>
      </c>
      <c r="O123" s="140">
        <v>0.5</v>
      </c>
      <c r="P123" s="140">
        <v>0.24</v>
      </c>
      <c r="Q123" s="140">
        <v>0.06</v>
      </c>
      <c r="R123" s="146" cm="1">
        <f t="array" ref="R123">_xlfn.IFS(D123="F", (4*P123)+(3*Q123), D123="M", (5*P123)+(3*Q123), D123="D", (6*P123)+(3*Q123))</f>
        <v>1.38</v>
      </c>
    </row>
    <row r="124" spans="1:18">
      <c r="A124" s="109">
        <v>0</v>
      </c>
      <c r="B124" s="109">
        <v>122</v>
      </c>
      <c r="C124" s="109" t="s">
        <v>31</v>
      </c>
      <c r="D124" s="109" t="s">
        <v>125</v>
      </c>
      <c r="E124" s="109" t="s">
        <v>193</v>
      </c>
      <c r="F124" s="109">
        <v>5.5</v>
      </c>
      <c r="G124" s="109" t="str">
        <f t="shared" si="2"/>
        <v>0-122-H</v>
      </c>
      <c r="H124" s="139">
        <v>0.33</v>
      </c>
      <c r="I124" s="139">
        <v>0.33</v>
      </c>
      <c r="J124" s="139">
        <v>0.16</v>
      </c>
      <c r="K124" s="139">
        <v>0.06</v>
      </c>
      <c r="L124" s="139" cm="1">
        <f t="array" ref="L124">_xlfn.IFS(D124="F", (4*J124)+(3*K124), D124="M", (5*J124)+(3*K124), D124="D", (6*J124)+(3*K124))</f>
        <v>0.98</v>
      </c>
      <c r="M124" s="109" t="str">
        <f t="shared" si="3"/>
        <v>0-122-A</v>
      </c>
      <c r="N124" s="140">
        <v>0</v>
      </c>
      <c r="O124" s="140">
        <v>0</v>
      </c>
      <c r="P124" s="140">
        <v>0</v>
      </c>
      <c r="Q124" s="140">
        <v>0</v>
      </c>
      <c r="R124" s="146" cm="1">
        <f t="array" ref="R124">_xlfn.IFS(D124="F", (4*P124)+(3*Q124), D124="M", (5*P124)+(3*Q124), D124="D", (6*P124)+(3*Q124))</f>
        <v>0</v>
      </c>
    </row>
    <row r="125" spans="1:18">
      <c r="A125" s="109">
        <v>0</v>
      </c>
      <c r="B125" s="109">
        <v>123</v>
      </c>
      <c r="C125" s="109" t="s">
        <v>31</v>
      </c>
      <c r="D125" s="109" t="s">
        <v>125</v>
      </c>
      <c r="E125" s="109" t="s">
        <v>194</v>
      </c>
      <c r="F125" s="109">
        <v>5.5</v>
      </c>
      <c r="G125" s="109" t="str">
        <f t="shared" si="2"/>
        <v>0-123-H</v>
      </c>
      <c r="H125" s="139">
        <v>0.17</v>
      </c>
      <c r="I125" s="139">
        <v>0</v>
      </c>
      <c r="J125" s="139">
        <v>0.04</v>
      </c>
      <c r="K125" s="139">
        <v>0.25</v>
      </c>
      <c r="L125" s="139" cm="1">
        <f t="array" ref="L125">_xlfn.IFS(D125="F", (4*J125)+(3*K125), D125="M", (5*J125)+(3*K125), D125="D", (6*J125)+(3*K125))</f>
        <v>0.95</v>
      </c>
      <c r="M125" s="109" t="str">
        <f t="shared" si="3"/>
        <v>0-123-A</v>
      </c>
      <c r="N125" s="140">
        <v>0.43</v>
      </c>
      <c r="O125" s="140">
        <v>0</v>
      </c>
      <c r="P125" s="140">
        <v>0.03</v>
      </c>
      <c r="Q125" s="140">
        <v>0.04</v>
      </c>
      <c r="R125" s="146" cm="1">
        <f t="array" ref="R125">_xlfn.IFS(D125="F", (4*P125)+(3*Q125), D125="M", (5*P125)+(3*Q125), D125="D", (6*P125)+(3*Q125))</f>
        <v>0.27</v>
      </c>
    </row>
    <row r="126" spans="1:18">
      <c r="A126" s="109">
        <v>0</v>
      </c>
      <c r="B126" s="109">
        <v>124</v>
      </c>
      <c r="C126" s="109" t="s">
        <v>88</v>
      </c>
      <c r="D126" s="109" t="s">
        <v>125</v>
      </c>
      <c r="E126" s="109" t="s">
        <v>195</v>
      </c>
      <c r="F126" s="109">
        <v>5.5</v>
      </c>
      <c r="G126" s="109" t="str">
        <f t="shared" si="2"/>
        <v>0-124-H</v>
      </c>
      <c r="H126" s="139">
        <v>2</v>
      </c>
      <c r="I126" s="139">
        <v>0</v>
      </c>
      <c r="J126" s="139">
        <v>0.22</v>
      </c>
      <c r="K126" s="139">
        <v>0.1</v>
      </c>
      <c r="L126" s="139" cm="1">
        <f t="array" ref="L126">_xlfn.IFS(D126="F", (4*J126)+(3*K126), D126="M", (5*J126)+(3*K126), D126="D", (6*J126)+(3*K126))</f>
        <v>1.4000000000000001</v>
      </c>
      <c r="M126" s="109" t="str">
        <f t="shared" si="3"/>
        <v>0-124-A</v>
      </c>
      <c r="N126" s="140">
        <v>0.5</v>
      </c>
      <c r="O126" s="140">
        <v>0</v>
      </c>
      <c r="P126" s="140">
        <v>0.02</v>
      </c>
      <c r="Q126" s="140">
        <v>0.04</v>
      </c>
      <c r="R126" s="146" cm="1">
        <f t="array" ref="R126">_xlfn.IFS(D126="F", (4*P126)+(3*Q126), D126="M", (5*P126)+(3*Q126), D126="D", (6*P126)+(3*Q126))</f>
        <v>0.22</v>
      </c>
    </row>
    <row r="127" spans="1:18">
      <c r="A127" s="109">
        <v>0</v>
      </c>
      <c r="B127" s="109">
        <v>125</v>
      </c>
      <c r="C127" s="109" t="s">
        <v>90</v>
      </c>
      <c r="D127" s="109" t="s">
        <v>125</v>
      </c>
      <c r="E127" s="109" t="s">
        <v>196</v>
      </c>
      <c r="F127" s="109">
        <v>5.5</v>
      </c>
      <c r="G127" s="109" t="str">
        <f t="shared" si="2"/>
        <v>0-125-H</v>
      </c>
      <c r="H127" s="139">
        <v>1</v>
      </c>
      <c r="I127" s="139">
        <v>0</v>
      </c>
      <c r="J127" s="139">
        <v>0.02</v>
      </c>
      <c r="K127" s="139">
        <v>0.02</v>
      </c>
      <c r="L127" s="139" cm="1">
        <f t="array" ref="L127">_xlfn.IFS(D127="F", (4*J127)+(3*K127), D127="M", (5*J127)+(3*K127), D127="D", (6*J127)+(3*K127))</f>
        <v>0.16</v>
      </c>
      <c r="M127" s="109" t="str">
        <f t="shared" si="3"/>
        <v>0-125-A</v>
      </c>
      <c r="N127" s="140">
        <v>0</v>
      </c>
      <c r="O127" s="140">
        <v>0</v>
      </c>
      <c r="P127" s="140">
        <v>0</v>
      </c>
      <c r="Q127" s="140">
        <v>0.04</v>
      </c>
      <c r="R127" s="146" cm="1">
        <f t="array" ref="R127">_xlfn.IFS(D127="F", (4*P127)+(3*Q127), D127="M", (5*P127)+(3*Q127), D127="D", (6*P127)+(3*Q127))</f>
        <v>0.12</v>
      </c>
    </row>
    <row r="128" spans="1:18">
      <c r="A128" s="109">
        <v>0</v>
      </c>
      <c r="B128" s="109">
        <v>126</v>
      </c>
      <c r="C128" s="109" t="s">
        <v>90</v>
      </c>
      <c r="D128" s="109" t="s">
        <v>125</v>
      </c>
      <c r="E128" s="109" t="s">
        <v>197</v>
      </c>
      <c r="F128" s="109">
        <v>5.5</v>
      </c>
      <c r="G128" s="109" t="str">
        <f t="shared" si="2"/>
        <v>0-126-H</v>
      </c>
      <c r="H128" s="139">
        <v>0.1</v>
      </c>
      <c r="I128" s="139">
        <v>0.1</v>
      </c>
      <c r="J128" s="139">
        <v>0.06</v>
      </c>
      <c r="K128" s="139">
        <v>0.26</v>
      </c>
      <c r="L128" s="139" cm="1">
        <f t="array" ref="L128">_xlfn.IFS(D128="F", (4*J128)+(3*K128), D128="M", (5*J128)+(3*K128), D128="D", (6*J128)+(3*K128))</f>
        <v>1.08</v>
      </c>
      <c r="M128" s="109" t="str">
        <f t="shared" si="3"/>
        <v>0-126-A</v>
      </c>
      <c r="N128" s="140">
        <v>0.22</v>
      </c>
      <c r="O128" s="140">
        <v>0</v>
      </c>
      <c r="P128" s="140">
        <v>0.02</v>
      </c>
      <c r="Q128" s="140">
        <v>0.09</v>
      </c>
      <c r="R128" s="146" cm="1">
        <f t="array" ref="R128">_xlfn.IFS(D128="F", (4*P128)+(3*Q128), D128="M", (5*P128)+(3*Q128), D128="D", (6*P128)+(3*Q128))</f>
        <v>0.37</v>
      </c>
    </row>
    <row r="129" spans="1:18">
      <c r="A129" s="109">
        <v>0</v>
      </c>
      <c r="B129" s="109">
        <v>127</v>
      </c>
      <c r="C129" s="109" t="s">
        <v>81</v>
      </c>
      <c r="D129" s="109" t="s">
        <v>125</v>
      </c>
      <c r="E129" s="109" t="s">
        <v>198</v>
      </c>
      <c r="F129" s="109">
        <v>5.5</v>
      </c>
      <c r="G129" s="109" t="str">
        <f t="shared" si="2"/>
        <v>0-127-H</v>
      </c>
      <c r="H129" s="139">
        <v>0.8</v>
      </c>
      <c r="I129" s="139">
        <v>0</v>
      </c>
      <c r="J129" s="139">
        <v>0.02</v>
      </c>
      <c r="K129" s="139">
        <v>0.13</v>
      </c>
      <c r="L129" s="139" cm="1">
        <f t="array" ref="L129">_xlfn.IFS(D129="F", (4*J129)+(3*K129), D129="M", (5*J129)+(3*K129), D129="D", (6*J129)+(3*K129))</f>
        <v>0.49</v>
      </c>
      <c r="M129" s="109" t="str">
        <f t="shared" si="3"/>
        <v>0-127-A</v>
      </c>
      <c r="N129" s="140">
        <v>0</v>
      </c>
      <c r="O129" s="140">
        <v>0</v>
      </c>
      <c r="P129" s="140">
        <v>0.03</v>
      </c>
      <c r="Q129" s="140">
        <v>0.03</v>
      </c>
      <c r="R129" s="146" cm="1">
        <f t="array" ref="R129">_xlfn.IFS(D129="F", (4*P129)+(3*Q129), D129="M", (5*P129)+(3*Q129), D129="D", (6*P129)+(3*Q129))</f>
        <v>0.24</v>
      </c>
    </row>
    <row r="130" spans="1:18">
      <c r="A130" s="109">
        <v>0</v>
      </c>
      <c r="B130" s="109">
        <v>128</v>
      </c>
      <c r="C130" s="109" t="s">
        <v>99</v>
      </c>
      <c r="D130" s="109" t="s">
        <v>125</v>
      </c>
      <c r="E130" s="109" t="s">
        <v>199</v>
      </c>
      <c r="F130" s="109">
        <v>5.5</v>
      </c>
      <c r="G130" s="109" t="str">
        <f t="shared" si="2"/>
        <v>0-128-H</v>
      </c>
      <c r="H130" s="139">
        <v>1</v>
      </c>
      <c r="I130" s="139">
        <v>1</v>
      </c>
      <c r="J130" s="139">
        <v>0.59</v>
      </c>
      <c r="K130" s="139">
        <v>0.06</v>
      </c>
      <c r="L130" s="139" cm="1">
        <f t="array" ref="L130">_xlfn.IFS(D130="F", (4*J130)+(3*K130), D130="M", (5*J130)+(3*K130), D130="D", (6*J130)+(3*K130))</f>
        <v>3.13</v>
      </c>
      <c r="M130" s="109" t="str">
        <f t="shared" si="3"/>
        <v>0-128-A</v>
      </c>
      <c r="N130" s="140">
        <v>1</v>
      </c>
      <c r="O130" s="140">
        <v>0</v>
      </c>
      <c r="P130" s="140">
        <v>0.01</v>
      </c>
      <c r="Q130" s="140">
        <v>0.01</v>
      </c>
      <c r="R130" s="146" cm="1">
        <f t="array" ref="R130">_xlfn.IFS(D130="F", (4*P130)+(3*Q130), D130="M", (5*P130)+(3*Q130), D130="D", (6*P130)+(3*Q130))</f>
        <v>0.08</v>
      </c>
    </row>
    <row r="131" spans="1:18">
      <c r="A131" s="109">
        <v>0</v>
      </c>
      <c r="B131" s="109">
        <v>129</v>
      </c>
      <c r="C131" s="109" t="s">
        <v>99</v>
      </c>
      <c r="D131" s="109" t="s">
        <v>125</v>
      </c>
      <c r="E131" s="109" t="s">
        <v>200</v>
      </c>
      <c r="F131" s="109">
        <v>5.5</v>
      </c>
      <c r="G131" s="109" t="str">
        <f t="shared" si="2"/>
        <v>0-129-H</v>
      </c>
      <c r="H131" s="139">
        <v>0.44</v>
      </c>
      <c r="I131" s="139">
        <v>0</v>
      </c>
      <c r="J131" s="139">
        <v>0.05</v>
      </c>
      <c r="K131" s="139">
        <v>0.11</v>
      </c>
      <c r="L131" s="139" cm="1">
        <f t="array" ref="L131">_xlfn.IFS(D131="F", (4*J131)+(3*K131), D131="M", (5*J131)+(3*K131), D131="D", (6*J131)+(3*K131))</f>
        <v>0.58000000000000007</v>
      </c>
      <c r="M131" s="109" t="str">
        <f t="shared" si="3"/>
        <v>0-129-A</v>
      </c>
      <c r="N131" s="140">
        <v>0.2</v>
      </c>
      <c r="O131" s="140">
        <v>0.1</v>
      </c>
      <c r="P131" s="140">
        <v>0.04</v>
      </c>
      <c r="Q131" s="140">
        <v>7.0000000000000007E-2</v>
      </c>
      <c r="R131" s="146" cm="1">
        <f t="array" ref="R131">_xlfn.IFS(D131="F", (4*P131)+(3*Q131), D131="M", (5*P131)+(3*Q131), D131="D", (6*P131)+(3*Q131))</f>
        <v>0.41000000000000003</v>
      </c>
    </row>
    <row r="132" spans="1:18">
      <c r="A132" s="109">
        <v>0</v>
      </c>
      <c r="B132" s="109">
        <v>130</v>
      </c>
      <c r="C132" s="109" t="s">
        <v>79</v>
      </c>
      <c r="D132" s="109" t="s">
        <v>125</v>
      </c>
      <c r="E132" s="109" t="s">
        <v>459</v>
      </c>
      <c r="F132" s="109">
        <v>5.5</v>
      </c>
      <c r="G132" s="109" t="str">
        <f t="shared" ref="G132:G195" si="4" xml:space="preserve"> _xlfn.CONCAT(A132, "-",  B132, "-", "H")</f>
        <v>0-130-H</v>
      </c>
      <c r="H132" s="139">
        <v>0.33</v>
      </c>
      <c r="I132" s="139">
        <v>0.17</v>
      </c>
      <c r="J132" s="139">
        <v>7.0000000000000007E-2</v>
      </c>
      <c r="K132" s="139">
        <v>0.1</v>
      </c>
      <c r="L132" s="139" cm="1">
        <f t="array" ref="L132">_xlfn.IFS(D132="F", (4*J132)+(3*K132), D132="M", (5*J132)+(3*K132), D132="D", (6*J132)+(3*K132))</f>
        <v>0.65000000000000013</v>
      </c>
      <c r="M132" s="109" t="str">
        <f t="shared" ref="M132:M195" si="5">_xlfn.CONCAT(A132, "-",  B132, "-", "A")</f>
        <v>0-130-A</v>
      </c>
      <c r="N132" s="140">
        <v>0.38</v>
      </c>
      <c r="O132" s="140">
        <v>0</v>
      </c>
      <c r="P132" s="140">
        <v>0.01</v>
      </c>
      <c r="Q132" s="140">
        <v>0.02</v>
      </c>
      <c r="R132" s="146" cm="1">
        <f t="array" ref="R132">_xlfn.IFS(D132="F", (4*P132)+(3*Q132), D132="M", (5*P132)+(3*Q132), D132="D", (6*P132)+(3*Q132))</f>
        <v>0.11</v>
      </c>
    </row>
    <row r="133" spans="1:18">
      <c r="A133" s="109">
        <v>0</v>
      </c>
      <c r="B133" s="109">
        <v>131</v>
      </c>
      <c r="C133" s="109" t="s">
        <v>79</v>
      </c>
      <c r="D133" s="109" t="s">
        <v>125</v>
      </c>
      <c r="E133" s="109" t="s">
        <v>201</v>
      </c>
      <c r="F133" s="109">
        <v>5.5</v>
      </c>
      <c r="G133" s="109" t="str">
        <f t="shared" si="4"/>
        <v>0-131-H</v>
      </c>
      <c r="H133" s="139">
        <v>0.17</v>
      </c>
      <c r="I133" s="139">
        <v>0</v>
      </c>
      <c r="J133" s="139">
        <v>0</v>
      </c>
      <c r="K133" s="139">
        <v>0.1</v>
      </c>
      <c r="L133" s="139" cm="1">
        <f t="array" ref="L133">_xlfn.IFS(D133="F", (4*J133)+(3*K133), D133="M", (5*J133)+(3*K133), D133="D", (6*J133)+(3*K133))</f>
        <v>0.30000000000000004</v>
      </c>
      <c r="M133" s="109" t="str">
        <f t="shared" si="5"/>
        <v>0-131-A</v>
      </c>
      <c r="N133" s="140">
        <v>0</v>
      </c>
      <c r="O133" s="140">
        <v>0</v>
      </c>
      <c r="P133" s="140">
        <v>0</v>
      </c>
      <c r="Q133" s="140">
        <v>0</v>
      </c>
      <c r="R133" s="146" cm="1">
        <f t="array" ref="R133">_xlfn.IFS(D133="F", (4*P133)+(3*Q133), D133="M", (5*P133)+(3*Q133), D133="D", (6*P133)+(3*Q133))</f>
        <v>0</v>
      </c>
    </row>
    <row r="134" spans="1:18">
      <c r="A134" s="109">
        <v>0</v>
      </c>
      <c r="B134" s="109">
        <v>132</v>
      </c>
      <c r="C134" s="109" t="s">
        <v>67</v>
      </c>
      <c r="D134" s="109" t="s">
        <v>125</v>
      </c>
      <c r="E134" s="109" t="s">
        <v>202</v>
      </c>
      <c r="F134" s="109">
        <v>5.5</v>
      </c>
      <c r="G134" s="109" t="str">
        <f t="shared" si="4"/>
        <v>0-132-H</v>
      </c>
      <c r="H134" s="139">
        <v>0.67</v>
      </c>
      <c r="I134" s="139">
        <v>0</v>
      </c>
      <c r="J134" s="139">
        <v>0.01</v>
      </c>
      <c r="K134" s="139">
        <v>0.31</v>
      </c>
      <c r="L134" s="139" cm="1">
        <f t="array" ref="L134">_xlfn.IFS(D134="F", (4*J134)+(3*K134), D134="M", (5*J134)+(3*K134), D134="D", (6*J134)+(3*K134))</f>
        <v>0.98</v>
      </c>
      <c r="M134" s="109" t="str">
        <f t="shared" si="5"/>
        <v>0-132-A</v>
      </c>
      <c r="N134" s="140">
        <v>0.6</v>
      </c>
      <c r="O134" s="140">
        <v>0</v>
      </c>
      <c r="P134" s="140">
        <v>0.04</v>
      </c>
      <c r="Q134" s="140">
        <v>0.06</v>
      </c>
      <c r="R134" s="146" cm="1">
        <f t="array" ref="R134">_xlfn.IFS(D134="F", (4*P134)+(3*Q134), D134="M", (5*P134)+(3*Q134), D134="D", (6*P134)+(3*Q134))</f>
        <v>0.38</v>
      </c>
    </row>
    <row r="135" spans="1:18">
      <c r="A135" s="109">
        <v>0</v>
      </c>
      <c r="B135" s="109">
        <v>133</v>
      </c>
      <c r="C135" s="109" t="s">
        <v>67</v>
      </c>
      <c r="D135" s="109" t="s">
        <v>125</v>
      </c>
      <c r="E135" s="109" t="s">
        <v>203</v>
      </c>
      <c r="F135" s="109">
        <v>5.5</v>
      </c>
      <c r="G135" s="109" t="str">
        <f t="shared" si="4"/>
        <v>0-133-H</v>
      </c>
      <c r="H135" s="139">
        <v>1</v>
      </c>
      <c r="I135" s="139">
        <v>0</v>
      </c>
      <c r="J135" s="139">
        <v>0.01</v>
      </c>
      <c r="K135" s="139">
        <v>0.01</v>
      </c>
      <c r="L135" s="139" cm="1">
        <f t="array" ref="L135">_xlfn.IFS(D135="F", (4*J135)+(3*K135), D135="M", (5*J135)+(3*K135), D135="D", (6*J135)+(3*K135))</f>
        <v>0.08</v>
      </c>
      <c r="M135" s="109" t="str">
        <f t="shared" si="5"/>
        <v>0-133-A</v>
      </c>
      <c r="N135" s="140">
        <v>3</v>
      </c>
      <c r="O135" s="140">
        <v>2</v>
      </c>
      <c r="P135" s="140">
        <v>1.19</v>
      </c>
      <c r="Q135" s="140">
        <v>0.49</v>
      </c>
      <c r="R135" s="146" cm="1">
        <f t="array" ref="R135">_xlfn.IFS(D135="F", (4*P135)+(3*Q135), D135="M", (5*P135)+(3*Q135), D135="D", (6*P135)+(3*Q135))</f>
        <v>7.419999999999999</v>
      </c>
    </row>
    <row r="136" spans="1:18">
      <c r="A136" s="109">
        <v>0</v>
      </c>
      <c r="B136" s="109">
        <v>134</v>
      </c>
      <c r="C136" s="109" t="s">
        <v>70</v>
      </c>
      <c r="D136" s="109" t="s">
        <v>125</v>
      </c>
      <c r="E136" s="109" t="s">
        <v>204</v>
      </c>
      <c r="F136" s="109">
        <v>5.5</v>
      </c>
      <c r="G136" s="109" t="str">
        <f t="shared" si="4"/>
        <v>0-134-H</v>
      </c>
      <c r="H136" s="139">
        <v>0.6</v>
      </c>
      <c r="I136" s="139">
        <v>0</v>
      </c>
      <c r="J136" s="139">
        <v>7.0000000000000007E-2</v>
      </c>
      <c r="K136" s="139">
        <v>0.16</v>
      </c>
      <c r="L136" s="139" cm="1">
        <f t="array" ref="L136">_xlfn.IFS(D136="F", (4*J136)+(3*K136), D136="M", (5*J136)+(3*K136), D136="D", (6*J136)+(3*K136))</f>
        <v>0.83000000000000007</v>
      </c>
      <c r="M136" s="109" t="str">
        <f t="shared" si="5"/>
        <v>0-134-A</v>
      </c>
      <c r="N136" s="140">
        <v>0.28999999999999998</v>
      </c>
      <c r="O136" s="140">
        <v>0</v>
      </c>
      <c r="P136" s="140">
        <v>0.08</v>
      </c>
      <c r="Q136" s="140">
        <v>0.16</v>
      </c>
      <c r="R136" s="146" cm="1">
        <f t="array" ref="R136">_xlfn.IFS(D136="F", (4*P136)+(3*Q136), D136="M", (5*P136)+(3*Q136), D136="D", (6*P136)+(3*Q136))</f>
        <v>0.88</v>
      </c>
    </row>
    <row r="137" spans="1:18">
      <c r="A137" s="109">
        <v>0</v>
      </c>
      <c r="B137" s="109">
        <v>135</v>
      </c>
      <c r="C137" s="109" t="s">
        <v>70</v>
      </c>
      <c r="D137" s="109" t="s">
        <v>125</v>
      </c>
      <c r="E137" s="109" t="s">
        <v>205</v>
      </c>
      <c r="F137" s="109">
        <v>5.5</v>
      </c>
      <c r="G137" s="109" t="str">
        <f t="shared" si="4"/>
        <v>0-135-H</v>
      </c>
      <c r="H137" s="139">
        <v>1.22</v>
      </c>
      <c r="I137" s="139">
        <v>0.11</v>
      </c>
      <c r="J137" s="139">
        <v>0.14000000000000001</v>
      </c>
      <c r="K137" s="139">
        <v>0.06</v>
      </c>
      <c r="L137" s="139" cm="1">
        <f t="array" ref="L137">_xlfn.IFS(D137="F", (4*J137)+(3*K137), D137="M", (5*J137)+(3*K137), D137="D", (6*J137)+(3*K137))</f>
        <v>0.88000000000000012</v>
      </c>
      <c r="M137" s="109" t="str">
        <f t="shared" si="5"/>
        <v>0-135-A</v>
      </c>
      <c r="N137" s="140">
        <v>0.33</v>
      </c>
      <c r="O137" s="140">
        <v>0</v>
      </c>
      <c r="P137" s="140">
        <v>0.03</v>
      </c>
      <c r="Q137" s="140">
        <v>0.04</v>
      </c>
      <c r="R137" s="146" cm="1">
        <f t="array" ref="R137">_xlfn.IFS(D137="F", (4*P137)+(3*Q137), D137="M", (5*P137)+(3*Q137), D137="D", (6*P137)+(3*Q137))</f>
        <v>0.27</v>
      </c>
    </row>
    <row r="138" spans="1:18">
      <c r="A138" s="109">
        <v>0</v>
      </c>
      <c r="B138" s="109">
        <v>136</v>
      </c>
      <c r="C138" s="109" t="s">
        <v>70</v>
      </c>
      <c r="D138" s="109" t="s">
        <v>125</v>
      </c>
      <c r="E138" s="109" t="s">
        <v>206</v>
      </c>
      <c r="F138" s="109">
        <v>5.5</v>
      </c>
      <c r="G138" s="109" t="str">
        <f t="shared" si="4"/>
        <v>0-136-H</v>
      </c>
      <c r="H138" s="139">
        <v>0.5</v>
      </c>
      <c r="I138" s="139">
        <v>0</v>
      </c>
      <c r="J138" s="139">
        <v>0.08</v>
      </c>
      <c r="K138" s="139">
        <v>0.04</v>
      </c>
      <c r="L138" s="139" cm="1">
        <f t="array" ref="L138">_xlfn.IFS(D138="F", (4*J138)+(3*K138), D138="M", (5*J138)+(3*K138), D138="D", (6*J138)+(3*K138))</f>
        <v>0.52</v>
      </c>
      <c r="M138" s="109" t="str">
        <f t="shared" si="5"/>
        <v>0-136-A</v>
      </c>
      <c r="N138" s="140">
        <v>0</v>
      </c>
      <c r="O138" s="140">
        <v>0</v>
      </c>
      <c r="P138" s="140">
        <v>0</v>
      </c>
      <c r="Q138" s="140">
        <v>0.04</v>
      </c>
      <c r="R138" s="146" cm="1">
        <f t="array" ref="R138">_xlfn.IFS(D138="F", (4*P138)+(3*Q138), D138="M", (5*P138)+(3*Q138), D138="D", (6*P138)+(3*Q138))</f>
        <v>0.12</v>
      </c>
    </row>
    <row r="139" spans="1:18">
      <c r="A139" s="109">
        <v>0</v>
      </c>
      <c r="B139" s="109">
        <v>137</v>
      </c>
      <c r="C139" s="109" t="s">
        <v>70</v>
      </c>
      <c r="D139" s="109" t="s">
        <v>125</v>
      </c>
      <c r="E139" s="109" t="s">
        <v>207</v>
      </c>
      <c r="F139" s="109">
        <v>5.5</v>
      </c>
      <c r="G139" s="109" t="str">
        <f t="shared" si="4"/>
        <v>0-137-H</v>
      </c>
      <c r="H139" s="139">
        <v>0.14000000000000001</v>
      </c>
      <c r="I139" s="139">
        <v>0</v>
      </c>
      <c r="J139" s="139">
        <v>0.03</v>
      </c>
      <c r="K139" s="139">
        <v>0.09</v>
      </c>
      <c r="L139" s="139" cm="1">
        <f t="array" ref="L139">_xlfn.IFS(D139="F", (4*J139)+(3*K139), D139="M", (5*J139)+(3*K139), D139="D", (6*J139)+(3*K139))</f>
        <v>0.42000000000000004</v>
      </c>
      <c r="M139" s="109" t="str">
        <f t="shared" si="5"/>
        <v>0-137-A</v>
      </c>
      <c r="N139" s="140">
        <v>0</v>
      </c>
      <c r="O139" s="140">
        <v>0</v>
      </c>
      <c r="P139" s="140">
        <v>0.04</v>
      </c>
      <c r="Q139" s="140">
        <v>0</v>
      </c>
      <c r="R139" s="146" cm="1">
        <f t="array" ref="R139">_xlfn.IFS(D139="F", (4*P139)+(3*Q139), D139="M", (5*P139)+(3*Q139), D139="D", (6*P139)+(3*Q139))</f>
        <v>0.2</v>
      </c>
    </row>
    <row r="140" spans="1:18">
      <c r="A140" s="109">
        <v>0</v>
      </c>
      <c r="B140" s="109">
        <v>138</v>
      </c>
      <c r="C140" s="109" t="s">
        <v>70</v>
      </c>
      <c r="D140" s="109" t="s">
        <v>125</v>
      </c>
      <c r="E140" s="109" t="s">
        <v>208</v>
      </c>
      <c r="F140" s="109">
        <v>5.5</v>
      </c>
      <c r="G140" s="109" t="str">
        <f t="shared" si="4"/>
        <v>0-138-H</v>
      </c>
      <c r="H140" s="139">
        <v>0</v>
      </c>
      <c r="I140" s="139">
        <v>0</v>
      </c>
      <c r="J140" s="139">
        <v>0.05</v>
      </c>
      <c r="K140" s="139">
        <v>0.18</v>
      </c>
      <c r="L140" s="139" cm="1">
        <f t="array" ref="L140">_xlfn.IFS(D140="F", (4*J140)+(3*K140), D140="M", (5*J140)+(3*K140), D140="D", (6*J140)+(3*K140))</f>
        <v>0.79</v>
      </c>
      <c r="M140" s="109" t="str">
        <f t="shared" si="5"/>
        <v>0-138-A</v>
      </c>
      <c r="N140" s="140">
        <v>0.75</v>
      </c>
      <c r="O140" s="140">
        <v>0.25</v>
      </c>
      <c r="P140" s="140">
        <v>0.17</v>
      </c>
      <c r="Q140" s="140">
        <v>0.28000000000000003</v>
      </c>
      <c r="R140" s="146" cm="1">
        <f t="array" ref="R140">_xlfn.IFS(D140="F", (4*P140)+(3*Q140), D140="M", (5*P140)+(3*Q140), D140="D", (6*P140)+(3*Q140))</f>
        <v>1.6900000000000002</v>
      </c>
    </row>
    <row r="141" spans="1:18">
      <c r="A141" s="109">
        <v>0</v>
      </c>
      <c r="B141" s="109">
        <v>139</v>
      </c>
      <c r="C141" s="109" t="s">
        <v>65</v>
      </c>
      <c r="D141" s="109" t="s">
        <v>125</v>
      </c>
      <c r="E141" s="109" t="s">
        <v>209</v>
      </c>
      <c r="F141" s="109">
        <v>5.5</v>
      </c>
      <c r="G141" s="109" t="str">
        <f t="shared" si="4"/>
        <v>0-139-H</v>
      </c>
      <c r="H141" s="139">
        <v>0.2</v>
      </c>
      <c r="I141" s="139">
        <v>0</v>
      </c>
      <c r="J141" s="139">
        <v>0.06</v>
      </c>
      <c r="K141" s="139">
        <v>0.06</v>
      </c>
      <c r="L141" s="139" cm="1">
        <f t="array" ref="L141">_xlfn.IFS(D141="F", (4*J141)+(3*K141), D141="M", (5*J141)+(3*K141), D141="D", (6*J141)+(3*K141))</f>
        <v>0.48</v>
      </c>
      <c r="M141" s="109" t="str">
        <f t="shared" si="5"/>
        <v>0-139-A</v>
      </c>
      <c r="N141" s="140">
        <v>1</v>
      </c>
      <c r="O141" s="140">
        <v>0.75</v>
      </c>
      <c r="P141" s="140">
        <v>0.38</v>
      </c>
      <c r="Q141" s="140">
        <v>0.17</v>
      </c>
      <c r="R141" s="146" cm="1">
        <f t="array" ref="R141">_xlfn.IFS(D141="F", (4*P141)+(3*Q141), D141="M", (5*P141)+(3*Q141), D141="D", (6*P141)+(3*Q141))</f>
        <v>2.41</v>
      </c>
    </row>
    <row r="142" spans="1:18">
      <c r="A142" s="109">
        <v>0</v>
      </c>
      <c r="B142" s="109">
        <v>140</v>
      </c>
      <c r="C142" s="109" t="s">
        <v>72</v>
      </c>
      <c r="D142" s="109" t="s">
        <v>125</v>
      </c>
      <c r="E142" s="109" t="s">
        <v>210</v>
      </c>
      <c r="F142" s="109">
        <v>5.5</v>
      </c>
      <c r="G142" s="109" t="str">
        <f t="shared" si="4"/>
        <v>0-140-H</v>
      </c>
      <c r="H142" s="139">
        <v>0</v>
      </c>
      <c r="I142" s="139">
        <v>0</v>
      </c>
      <c r="J142" s="139">
        <v>0.04</v>
      </c>
      <c r="K142" s="139">
        <v>0.06</v>
      </c>
      <c r="L142" s="139" cm="1">
        <f t="array" ref="L142">_xlfn.IFS(D142="F", (4*J142)+(3*K142), D142="M", (5*J142)+(3*K142), D142="D", (6*J142)+(3*K142))</f>
        <v>0.38</v>
      </c>
      <c r="M142" s="109" t="str">
        <f t="shared" si="5"/>
        <v>0-140-A</v>
      </c>
      <c r="N142" s="140">
        <v>0.5</v>
      </c>
      <c r="O142" s="140">
        <v>0</v>
      </c>
      <c r="P142" s="140">
        <v>0.09</v>
      </c>
      <c r="Q142" s="140">
        <v>0.18</v>
      </c>
      <c r="R142" s="146" cm="1">
        <f t="array" ref="R142">_xlfn.IFS(D142="F", (4*P142)+(3*Q142), D142="M", (5*P142)+(3*Q142), D142="D", (6*P142)+(3*Q142))</f>
        <v>0.99</v>
      </c>
    </row>
    <row r="143" spans="1:18">
      <c r="A143" s="109">
        <v>0</v>
      </c>
      <c r="B143" s="109">
        <v>141</v>
      </c>
      <c r="C143" s="109" t="s">
        <v>104</v>
      </c>
      <c r="D143" s="109" t="s">
        <v>125</v>
      </c>
      <c r="E143" s="109" t="s">
        <v>211</v>
      </c>
      <c r="F143" s="109">
        <v>5.5</v>
      </c>
      <c r="G143" s="109" t="str">
        <f t="shared" si="4"/>
        <v>0-141-H</v>
      </c>
      <c r="H143" s="139">
        <v>0.56000000000000005</v>
      </c>
      <c r="I143" s="139">
        <v>0.22</v>
      </c>
      <c r="J143" s="139">
        <v>0.16</v>
      </c>
      <c r="K143" s="139">
        <v>0.19</v>
      </c>
      <c r="L143" s="139" cm="1">
        <f t="array" ref="L143">_xlfn.IFS(D143="F", (4*J143)+(3*K143), D143="M", (5*J143)+(3*K143), D143="D", (6*J143)+(3*K143))</f>
        <v>1.37</v>
      </c>
      <c r="M143" s="109" t="str">
        <f t="shared" si="5"/>
        <v>0-141-A</v>
      </c>
      <c r="N143" s="140">
        <v>0.4</v>
      </c>
      <c r="O143" s="140">
        <v>0</v>
      </c>
      <c r="P143" s="140">
        <v>0.04</v>
      </c>
      <c r="Q143" s="140">
        <v>0.22</v>
      </c>
      <c r="R143" s="146" cm="1">
        <f t="array" ref="R143">_xlfn.IFS(D143="F", (4*P143)+(3*Q143), D143="M", (5*P143)+(3*Q143), D143="D", (6*P143)+(3*Q143))</f>
        <v>0.8600000000000001</v>
      </c>
    </row>
    <row r="144" spans="1:18">
      <c r="A144" s="109">
        <v>0</v>
      </c>
      <c r="B144" s="109">
        <v>142</v>
      </c>
      <c r="C144" s="109" t="s">
        <v>77</v>
      </c>
      <c r="D144" s="109" t="s">
        <v>125</v>
      </c>
      <c r="E144" s="109" t="s">
        <v>515</v>
      </c>
      <c r="F144" s="109">
        <v>5.5</v>
      </c>
      <c r="G144" s="109" t="str">
        <f t="shared" si="4"/>
        <v>0-142-H</v>
      </c>
      <c r="H144" s="139">
        <v>0</v>
      </c>
      <c r="I144" s="139">
        <v>0</v>
      </c>
      <c r="J144" s="139">
        <v>0.06</v>
      </c>
      <c r="K144" s="139">
        <v>0.03</v>
      </c>
      <c r="L144" s="139" cm="1">
        <f t="array" ref="L144">_xlfn.IFS(D144="F", (4*J144)+(3*K144), D144="M", (5*J144)+(3*K144), D144="D", (6*J144)+(3*K144))</f>
        <v>0.39</v>
      </c>
      <c r="M144" s="109" t="str">
        <f t="shared" si="5"/>
        <v>0-142-A</v>
      </c>
      <c r="N144" s="140">
        <v>0</v>
      </c>
      <c r="O144" s="140">
        <v>0</v>
      </c>
      <c r="P144" s="140">
        <v>0.01</v>
      </c>
      <c r="Q144" s="140">
        <v>0.08</v>
      </c>
      <c r="R144" s="146" cm="1">
        <f t="array" ref="R144">_xlfn.IFS(D144="F", (4*P144)+(3*Q144), D144="M", (5*P144)+(3*Q144), D144="D", (6*P144)+(3*Q144))</f>
        <v>0.28999999999999998</v>
      </c>
    </row>
    <row r="145" spans="1:18">
      <c r="A145" s="109">
        <v>0</v>
      </c>
      <c r="B145" s="109">
        <v>143</v>
      </c>
      <c r="C145" s="109" t="s">
        <v>77</v>
      </c>
      <c r="D145" s="109" t="s">
        <v>125</v>
      </c>
      <c r="E145" s="109" t="s">
        <v>212</v>
      </c>
      <c r="F145" s="109">
        <v>5.5</v>
      </c>
      <c r="G145" s="109" t="str">
        <f t="shared" si="4"/>
        <v>0-143-H</v>
      </c>
      <c r="H145" s="139">
        <v>0.86</v>
      </c>
      <c r="I145" s="139">
        <v>0.14000000000000001</v>
      </c>
      <c r="J145" s="139">
        <v>0.21</v>
      </c>
      <c r="K145" s="139">
        <v>0.1</v>
      </c>
      <c r="L145" s="139" cm="1">
        <f t="array" ref="L145">_xlfn.IFS(D145="F", (4*J145)+(3*K145), D145="M", (5*J145)+(3*K145), D145="D", (6*J145)+(3*K145))</f>
        <v>1.35</v>
      </c>
      <c r="M145" s="109" t="str">
        <f t="shared" si="5"/>
        <v>0-143-A</v>
      </c>
      <c r="N145" s="140">
        <v>1</v>
      </c>
      <c r="O145" s="140">
        <v>0.14000000000000001</v>
      </c>
      <c r="P145" s="140">
        <v>0.28000000000000003</v>
      </c>
      <c r="Q145" s="140">
        <v>0.15</v>
      </c>
      <c r="R145" s="146" cm="1">
        <f t="array" ref="R145">_xlfn.IFS(D145="F", (4*P145)+(3*Q145), D145="M", (5*P145)+(3*Q145), D145="D", (6*P145)+(3*Q145))</f>
        <v>1.85</v>
      </c>
    </row>
    <row r="146" spans="1:18">
      <c r="A146" s="109">
        <v>0</v>
      </c>
      <c r="B146" s="109">
        <v>144</v>
      </c>
      <c r="C146" s="109" t="s">
        <v>63</v>
      </c>
      <c r="D146" s="109" t="s">
        <v>125</v>
      </c>
      <c r="E146" s="109" t="s">
        <v>213</v>
      </c>
      <c r="F146" s="109">
        <v>5.5</v>
      </c>
      <c r="G146" s="109" t="str">
        <f t="shared" si="4"/>
        <v>0-144-H</v>
      </c>
      <c r="H146" s="139">
        <v>0.12</v>
      </c>
      <c r="I146" s="139">
        <v>0</v>
      </c>
      <c r="J146" s="139">
        <v>0.01</v>
      </c>
      <c r="K146" s="139">
        <v>0.02</v>
      </c>
      <c r="L146" s="139" cm="1">
        <f t="array" ref="L146">_xlfn.IFS(D146="F", (4*J146)+(3*K146), D146="M", (5*J146)+(3*K146), D146="D", (6*J146)+(3*K146))</f>
        <v>0.11</v>
      </c>
      <c r="M146" s="109" t="str">
        <f t="shared" si="5"/>
        <v>0-144-A</v>
      </c>
      <c r="N146" s="140">
        <v>0</v>
      </c>
      <c r="O146" s="140">
        <v>0</v>
      </c>
      <c r="P146" s="140">
        <v>0</v>
      </c>
      <c r="Q146" s="140">
        <v>0.03</v>
      </c>
      <c r="R146" s="146" cm="1">
        <f t="array" ref="R146">_xlfn.IFS(D146="F", (4*P146)+(3*Q146), D146="M", (5*P146)+(3*Q146), D146="D", (6*P146)+(3*Q146))</f>
        <v>0.09</v>
      </c>
    </row>
    <row r="147" spans="1:18">
      <c r="A147" s="109">
        <v>0</v>
      </c>
      <c r="B147" s="109">
        <v>145</v>
      </c>
      <c r="C147" s="109" t="s">
        <v>67</v>
      </c>
      <c r="D147" s="109" t="s">
        <v>125</v>
      </c>
      <c r="E147" s="109" t="s">
        <v>214</v>
      </c>
      <c r="F147" s="109">
        <v>5.5</v>
      </c>
      <c r="G147" s="109" t="str">
        <f t="shared" si="4"/>
        <v>0-145-H</v>
      </c>
      <c r="H147" s="139">
        <v>0.33</v>
      </c>
      <c r="I147" s="139">
        <v>0.33</v>
      </c>
      <c r="J147" s="139">
        <v>0.16</v>
      </c>
      <c r="K147" s="139">
        <v>0.04</v>
      </c>
      <c r="L147" s="139" cm="1">
        <f t="array" ref="L147">_xlfn.IFS(D147="F", (4*J147)+(3*K147), D147="M", (5*J147)+(3*K147), D147="D", (6*J147)+(3*K147))</f>
        <v>0.92</v>
      </c>
      <c r="M147" s="109" t="str">
        <f t="shared" si="5"/>
        <v>0-145-A</v>
      </c>
      <c r="N147" s="140">
        <v>1</v>
      </c>
      <c r="O147" s="140">
        <v>0</v>
      </c>
      <c r="P147" s="140">
        <v>0.11</v>
      </c>
      <c r="Q147" s="140">
        <v>0.16</v>
      </c>
      <c r="R147" s="146" cm="1">
        <f t="array" ref="R147">_xlfn.IFS(D147="F", (4*P147)+(3*Q147), D147="M", (5*P147)+(3*Q147), D147="D", (6*P147)+(3*Q147))</f>
        <v>1.03</v>
      </c>
    </row>
    <row r="148" spans="1:18">
      <c r="A148" s="109">
        <v>0</v>
      </c>
      <c r="B148" s="109">
        <v>146</v>
      </c>
      <c r="C148" s="109" t="s">
        <v>104</v>
      </c>
      <c r="D148" s="109" t="s">
        <v>125</v>
      </c>
      <c r="E148" s="109" t="s">
        <v>215</v>
      </c>
      <c r="F148" s="109">
        <v>5.5</v>
      </c>
      <c r="G148" s="109" t="str">
        <f t="shared" si="4"/>
        <v>0-146-H</v>
      </c>
      <c r="H148" s="139">
        <v>0.56999999999999995</v>
      </c>
      <c r="I148" s="139">
        <v>0.14000000000000001</v>
      </c>
      <c r="J148" s="139">
        <v>0.23</v>
      </c>
      <c r="K148" s="139">
        <v>0.2</v>
      </c>
      <c r="L148" s="139" cm="1">
        <f t="array" ref="L148">_xlfn.IFS(D148="F", (4*J148)+(3*K148), D148="M", (5*J148)+(3*K148), D148="D", (6*J148)+(3*K148))</f>
        <v>1.7500000000000002</v>
      </c>
      <c r="M148" s="109" t="str">
        <f t="shared" si="5"/>
        <v>0-146-A</v>
      </c>
      <c r="N148" s="140">
        <v>0.5</v>
      </c>
      <c r="O148" s="140">
        <v>0.17</v>
      </c>
      <c r="P148" s="140">
        <v>0.15</v>
      </c>
      <c r="Q148" s="140">
        <v>0.42</v>
      </c>
      <c r="R148" s="146" cm="1">
        <f t="array" ref="R148">_xlfn.IFS(D148="F", (4*P148)+(3*Q148), D148="M", (5*P148)+(3*Q148), D148="D", (6*P148)+(3*Q148))</f>
        <v>2.0099999999999998</v>
      </c>
    </row>
    <row r="149" spans="1:18">
      <c r="A149" s="109">
        <v>0</v>
      </c>
      <c r="B149" s="109">
        <v>147</v>
      </c>
      <c r="C149" s="109" t="s">
        <v>74</v>
      </c>
      <c r="D149" s="109" t="s">
        <v>125</v>
      </c>
      <c r="E149" s="109" t="s">
        <v>216</v>
      </c>
      <c r="F149" s="109">
        <v>5.5</v>
      </c>
      <c r="G149" s="109" t="str">
        <f t="shared" si="4"/>
        <v>0-147-H</v>
      </c>
      <c r="H149" s="139">
        <v>0.75</v>
      </c>
      <c r="I149" s="139">
        <v>0.25</v>
      </c>
      <c r="J149" s="139">
        <v>0.13</v>
      </c>
      <c r="K149" s="139">
        <v>0.16</v>
      </c>
      <c r="L149" s="139" cm="1">
        <f t="array" ref="L149">_xlfn.IFS(D149="F", (4*J149)+(3*K149), D149="M", (5*J149)+(3*K149), D149="D", (6*J149)+(3*K149))</f>
        <v>1.1299999999999999</v>
      </c>
      <c r="M149" s="109" t="str">
        <f t="shared" si="5"/>
        <v>0-147-A</v>
      </c>
      <c r="N149" s="140">
        <v>0.5</v>
      </c>
      <c r="O149" s="140">
        <v>0.25</v>
      </c>
      <c r="P149" s="140">
        <v>0.16</v>
      </c>
      <c r="Q149" s="140">
        <v>0.14000000000000001</v>
      </c>
      <c r="R149" s="146" cm="1">
        <f t="array" ref="R149">_xlfn.IFS(D149="F", (4*P149)+(3*Q149), D149="M", (5*P149)+(3*Q149), D149="D", (6*P149)+(3*Q149))</f>
        <v>1.2200000000000002</v>
      </c>
    </row>
    <row r="150" spans="1:18">
      <c r="A150" s="109">
        <v>0</v>
      </c>
      <c r="B150" s="109">
        <v>148</v>
      </c>
      <c r="C150" s="109" t="s">
        <v>74</v>
      </c>
      <c r="D150" s="109" t="s">
        <v>125</v>
      </c>
      <c r="E150" s="109" t="s">
        <v>217</v>
      </c>
      <c r="F150" s="109">
        <v>5.5</v>
      </c>
      <c r="G150" s="109" t="str">
        <f t="shared" si="4"/>
        <v>0-148-H</v>
      </c>
      <c r="H150" s="139">
        <v>3</v>
      </c>
      <c r="I150" s="139">
        <v>0.5</v>
      </c>
      <c r="J150" s="139">
        <v>0.44</v>
      </c>
      <c r="K150" s="139">
        <v>0.33</v>
      </c>
      <c r="L150" s="139" cm="1">
        <f t="array" ref="L150">_xlfn.IFS(D150="F", (4*J150)+(3*K150), D150="M", (5*J150)+(3*K150), D150="D", (6*J150)+(3*K150))</f>
        <v>3.1900000000000004</v>
      </c>
      <c r="M150" s="109" t="str">
        <f t="shared" si="5"/>
        <v>0-148-A</v>
      </c>
      <c r="N150" s="140">
        <v>0</v>
      </c>
      <c r="O150" s="140">
        <v>0</v>
      </c>
      <c r="P150" s="140">
        <v>0.02</v>
      </c>
      <c r="Q150" s="140">
        <v>0.05</v>
      </c>
      <c r="R150" s="146" cm="1">
        <f t="array" ref="R150">_xlfn.IFS(D150="F", (4*P150)+(3*Q150), D150="M", (5*P150)+(3*Q150), D150="D", (6*P150)+(3*Q150))</f>
        <v>0.25</v>
      </c>
    </row>
    <row r="151" spans="1:18">
      <c r="A151" s="109">
        <v>0</v>
      </c>
      <c r="B151" s="109">
        <v>149</v>
      </c>
      <c r="C151" s="109" t="s">
        <v>31</v>
      </c>
      <c r="D151" s="109" t="s">
        <v>125</v>
      </c>
      <c r="E151" s="109" t="s">
        <v>218</v>
      </c>
      <c r="F151" s="109">
        <v>5.5</v>
      </c>
      <c r="G151" s="109" t="str">
        <f t="shared" si="4"/>
        <v>0-149-H</v>
      </c>
      <c r="H151" s="139">
        <v>0.11</v>
      </c>
      <c r="I151" s="139">
        <v>0.11</v>
      </c>
      <c r="J151" s="139">
        <v>0.05</v>
      </c>
      <c r="K151" s="139">
        <v>0.01</v>
      </c>
      <c r="L151" s="139" cm="1">
        <f t="array" ref="L151">_xlfn.IFS(D151="F", (4*J151)+(3*K151), D151="M", (5*J151)+(3*K151), D151="D", (6*J151)+(3*K151))</f>
        <v>0.28000000000000003</v>
      </c>
      <c r="M151" s="109" t="str">
        <f t="shared" si="5"/>
        <v>0-149-A</v>
      </c>
      <c r="N151" s="140">
        <v>0.14000000000000001</v>
      </c>
      <c r="O151" s="140">
        <v>0</v>
      </c>
      <c r="P151" s="140">
        <v>0.01</v>
      </c>
      <c r="Q151" s="140">
        <v>7.0000000000000007E-2</v>
      </c>
      <c r="R151" s="146" cm="1">
        <f t="array" ref="R151">_xlfn.IFS(D151="F", (4*P151)+(3*Q151), D151="M", (5*P151)+(3*Q151), D151="D", (6*P151)+(3*Q151))</f>
        <v>0.26</v>
      </c>
    </row>
    <row r="152" spans="1:18">
      <c r="A152" s="109">
        <v>0</v>
      </c>
      <c r="B152" s="109">
        <v>150</v>
      </c>
      <c r="C152" s="109" t="s">
        <v>74</v>
      </c>
      <c r="D152" s="109" t="s">
        <v>125</v>
      </c>
      <c r="E152" s="109" t="s">
        <v>219</v>
      </c>
      <c r="F152" s="109">
        <v>5.5</v>
      </c>
      <c r="G152" s="109" t="str">
        <f t="shared" si="4"/>
        <v>0-150-H</v>
      </c>
      <c r="H152" s="139">
        <v>0</v>
      </c>
      <c r="I152" s="139">
        <v>0</v>
      </c>
      <c r="J152" s="139">
        <v>0.05</v>
      </c>
      <c r="K152" s="139">
        <v>0.17</v>
      </c>
      <c r="L152" s="139" cm="1">
        <f t="array" ref="L152">_xlfn.IFS(D152="F", (4*J152)+(3*K152), D152="M", (5*J152)+(3*K152), D152="D", (6*J152)+(3*K152))</f>
        <v>0.76</v>
      </c>
      <c r="M152" s="109" t="str">
        <f t="shared" si="5"/>
        <v>0-150-A</v>
      </c>
      <c r="N152" s="140">
        <v>0.33</v>
      </c>
      <c r="O152" s="140">
        <v>0</v>
      </c>
      <c r="P152" s="140">
        <v>0.04</v>
      </c>
      <c r="Q152" s="140">
        <v>0.03</v>
      </c>
      <c r="R152" s="146" cm="1">
        <f t="array" ref="R152">_xlfn.IFS(D152="F", (4*P152)+(3*Q152), D152="M", (5*P152)+(3*Q152), D152="D", (6*P152)+(3*Q152))</f>
        <v>0.29000000000000004</v>
      </c>
    </row>
    <row r="153" spans="1:18">
      <c r="A153" s="109">
        <v>0</v>
      </c>
      <c r="B153" s="109">
        <v>151</v>
      </c>
      <c r="C153" s="109" t="s">
        <v>74</v>
      </c>
      <c r="D153" s="109" t="s">
        <v>125</v>
      </c>
      <c r="E153" s="109" t="s">
        <v>220</v>
      </c>
      <c r="F153" s="109">
        <v>5.5</v>
      </c>
      <c r="G153" s="109" t="str">
        <f t="shared" si="4"/>
        <v>0-151-H</v>
      </c>
      <c r="H153" s="139">
        <v>0</v>
      </c>
      <c r="I153" s="139">
        <v>0</v>
      </c>
      <c r="J153" s="139">
        <v>0</v>
      </c>
      <c r="K153" s="139">
        <v>0.05</v>
      </c>
      <c r="L153" s="139" cm="1">
        <f t="array" ref="L153">_xlfn.IFS(D153="F", (4*J153)+(3*K153), D153="M", (5*J153)+(3*K153), D153="D", (6*J153)+(3*K153))</f>
        <v>0.15000000000000002</v>
      </c>
      <c r="M153" s="109" t="str">
        <f t="shared" si="5"/>
        <v>0-151-A</v>
      </c>
      <c r="N153" s="140">
        <v>0</v>
      </c>
      <c r="O153" s="140">
        <v>0</v>
      </c>
      <c r="P153" s="140">
        <v>0.04</v>
      </c>
      <c r="Q153" s="140">
        <v>0.21</v>
      </c>
      <c r="R153" s="146" cm="1">
        <f t="array" ref="R153">_xlfn.IFS(D153="F", (4*P153)+(3*Q153), D153="M", (5*P153)+(3*Q153), D153="D", (6*P153)+(3*Q153))</f>
        <v>0.83000000000000007</v>
      </c>
    </row>
    <row r="154" spans="1:18">
      <c r="A154" s="109">
        <v>0</v>
      </c>
      <c r="B154" s="109">
        <v>152</v>
      </c>
      <c r="C154" s="109" t="s">
        <v>32</v>
      </c>
      <c r="D154" s="109" t="s">
        <v>125</v>
      </c>
      <c r="E154" s="109" t="s">
        <v>221</v>
      </c>
      <c r="F154" s="109">
        <v>5.5</v>
      </c>
      <c r="G154" s="109" t="str">
        <f t="shared" si="4"/>
        <v>0-152-H</v>
      </c>
      <c r="H154" s="139">
        <v>0.8</v>
      </c>
      <c r="I154" s="139">
        <v>0</v>
      </c>
      <c r="J154" s="139">
        <v>0.16</v>
      </c>
      <c r="K154" s="139">
        <v>0.05</v>
      </c>
      <c r="L154" s="139" cm="1">
        <f t="array" ref="L154">_xlfn.IFS(D154="F", (4*J154)+(3*K154), D154="M", (5*J154)+(3*K154), D154="D", (6*J154)+(3*K154))</f>
        <v>0.95000000000000007</v>
      </c>
      <c r="M154" s="109" t="str">
        <f t="shared" si="5"/>
        <v>0-152-A</v>
      </c>
      <c r="N154" s="140">
        <v>0.75</v>
      </c>
      <c r="O154" s="140">
        <v>0.25</v>
      </c>
      <c r="P154" s="140">
        <v>0.1</v>
      </c>
      <c r="Q154" s="140">
        <v>0.08</v>
      </c>
      <c r="R154" s="146" cm="1">
        <f t="array" ref="R154">_xlfn.IFS(D154="F", (4*P154)+(3*Q154), D154="M", (5*P154)+(3*Q154), D154="D", (6*P154)+(3*Q154))</f>
        <v>0.74</v>
      </c>
    </row>
    <row r="155" spans="1:18">
      <c r="A155" s="109">
        <v>0</v>
      </c>
      <c r="B155" s="109">
        <v>153</v>
      </c>
      <c r="C155" s="109" t="s">
        <v>106</v>
      </c>
      <c r="D155" s="109" t="s">
        <v>125</v>
      </c>
      <c r="E155" s="109" t="s">
        <v>222</v>
      </c>
      <c r="F155" s="109">
        <v>5.5</v>
      </c>
      <c r="G155" s="109" t="str">
        <f t="shared" si="4"/>
        <v>0-153-H</v>
      </c>
      <c r="H155" s="139">
        <v>2.5</v>
      </c>
      <c r="I155" s="139">
        <v>0</v>
      </c>
      <c r="J155" s="139">
        <v>0.13</v>
      </c>
      <c r="K155" s="139">
        <v>0.31</v>
      </c>
      <c r="L155" s="139" cm="1">
        <f t="array" ref="L155">_xlfn.IFS(D155="F", (4*J155)+(3*K155), D155="M", (5*J155)+(3*K155), D155="D", (6*J155)+(3*K155))</f>
        <v>1.58</v>
      </c>
      <c r="M155" s="109" t="str">
        <f t="shared" si="5"/>
        <v>0-153-A</v>
      </c>
      <c r="N155" s="140">
        <v>1</v>
      </c>
      <c r="O155" s="140">
        <v>0.4</v>
      </c>
      <c r="P155" s="140">
        <v>0.19</v>
      </c>
      <c r="Q155" s="140">
        <v>0.11</v>
      </c>
      <c r="R155" s="146" cm="1">
        <f t="array" ref="R155">_xlfn.IFS(D155="F", (4*P155)+(3*Q155), D155="M", (5*P155)+(3*Q155), D155="D", (6*P155)+(3*Q155))</f>
        <v>1.28</v>
      </c>
    </row>
    <row r="156" spans="1:18">
      <c r="A156" s="109">
        <v>0</v>
      </c>
      <c r="B156" s="109">
        <v>154</v>
      </c>
      <c r="C156" s="109" t="s">
        <v>65</v>
      </c>
      <c r="D156" s="109" t="s">
        <v>125</v>
      </c>
      <c r="E156" s="109" t="s">
        <v>223</v>
      </c>
      <c r="F156" s="109">
        <v>5.5</v>
      </c>
      <c r="G156" s="109" t="str">
        <f t="shared" si="4"/>
        <v>0-154-H</v>
      </c>
      <c r="H156" s="139">
        <v>0.28999999999999998</v>
      </c>
      <c r="I156" s="139">
        <v>0</v>
      </c>
      <c r="J156" s="139">
        <v>0.05</v>
      </c>
      <c r="K156" s="139">
        <v>0.04</v>
      </c>
      <c r="L156" s="139" cm="1">
        <f t="array" ref="L156">_xlfn.IFS(D156="F", (4*J156)+(3*K156), D156="M", (5*J156)+(3*K156), D156="D", (6*J156)+(3*K156))</f>
        <v>0.37</v>
      </c>
      <c r="M156" s="109" t="str">
        <f t="shared" si="5"/>
        <v>0-154-A</v>
      </c>
      <c r="N156" s="140">
        <v>0.62</v>
      </c>
      <c r="O156" s="140">
        <v>0</v>
      </c>
      <c r="P156" s="140">
        <v>0.03</v>
      </c>
      <c r="Q156" s="140">
        <v>0.11</v>
      </c>
      <c r="R156" s="146" cm="1">
        <f t="array" ref="R156">_xlfn.IFS(D156="F", (4*P156)+(3*Q156), D156="M", (5*P156)+(3*Q156), D156="D", (6*P156)+(3*Q156))</f>
        <v>0.48</v>
      </c>
    </row>
    <row r="157" spans="1:18">
      <c r="A157" s="109">
        <v>0</v>
      </c>
      <c r="B157" s="109">
        <v>155</v>
      </c>
      <c r="C157" s="109" t="s">
        <v>77</v>
      </c>
      <c r="D157" s="109" t="s">
        <v>125</v>
      </c>
      <c r="E157" s="109" t="s">
        <v>224</v>
      </c>
      <c r="F157" s="109">
        <v>5.5</v>
      </c>
      <c r="G157" s="109" t="str">
        <f t="shared" si="4"/>
        <v>0-155-H</v>
      </c>
      <c r="H157" s="139">
        <v>1</v>
      </c>
      <c r="I157" s="139">
        <v>0.33</v>
      </c>
      <c r="J157" s="139">
        <v>0.17</v>
      </c>
      <c r="K157" s="139">
        <v>0.2</v>
      </c>
      <c r="L157" s="139" cm="1">
        <f t="array" ref="L157">_xlfn.IFS(D157="F", (4*J157)+(3*K157), D157="M", (5*J157)+(3*K157), D157="D", (6*J157)+(3*K157))</f>
        <v>1.4500000000000002</v>
      </c>
      <c r="M157" s="109" t="str">
        <f t="shared" si="5"/>
        <v>0-155-A</v>
      </c>
      <c r="N157" s="140">
        <v>1</v>
      </c>
      <c r="O157" s="140">
        <v>0</v>
      </c>
      <c r="P157" s="140">
        <v>0.18</v>
      </c>
      <c r="Q157" s="140">
        <v>0.06</v>
      </c>
      <c r="R157" s="146" cm="1">
        <f t="array" ref="R157">_xlfn.IFS(D157="F", (4*P157)+(3*Q157), D157="M", (5*P157)+(3*Q157), D157="D", (6*P157)+(3*Q157))</f>
        <v>1.0799999999999998</v>
      </c>
    </row>
    <row r="158" spans="1:18">
      <c r="A158" s="109">
        <v>0</v>
      </c>
      <c r="B158" s="109">
        <v>156</v>
      </c>
      <c r="C158" s="109" t="s">
        <v>32</v>
      </c>
      <c r="D158" s="109" t="s">
        <v>125</v>
      </c>
      <c r="E158" s="109" t="s">
        <v>225</v>
      </c>
      <c r="F158" s="109">
        <v>5.5</v>
      </c>
      <c r="G158" s="109" t="str">
        <f t="shared" si="4"/>
        <v>0-156-H</v>
      </c>
      <c r="H158" s="139">
        <v>1.5</v>
      </c>
      <c r="I158" s="139">
        <v>1</v>
      </c>
      <c r="J158" s="139">
        <v>0.5</v>
      </c>
      <c r="K158" s="139">
        <v>0.1</v>
      </c>
      <c r="L158" s="139" cm="1">
        <f t="array" ref="L158">_xlfn.IFS(D158="F", (4*J158)+(3*K158), D158="M", (5*J158)+(3*K158), D158="D", (6*J158)+(3*K158))</f>
        <v>2.8</v>
      </c>
      <c r="M158" s="109" t="str">
        <f t="shared" si="5"/>
        <v>0-156-A</v>
      </c>
      <c r="N158" s="140">
        <v>0.5</v>
      </c>
      <c r="O158" s="140">
        <v>0.17</v>
      </c>
      <c r="P158" s="140">
        <v>0.08</v>
      </c>
      <c r="Q158" s="140">
        <v>0.04</v>
      </c>
      <c r="R158" s="146" cm="1">
        <f t="array" ref="R158">_xlfn.IFS(D158="F", (4*P158)+(3*Q158), D158="M", (5*P158)+(3*Q158), D158="D", (6*P158)+(3*Q158))</f>
        <v>0.52</v>
      </c>
    </row>
    <row r="159" spans="1:18">
      <c r="A159" s="109">
        <v>0</v>
      </c>
      <c r="B159" s="109">
        <v>157</v>
      </c>
      <c r="C159" s="109" t="s">
        <v>70</v>
      </c>
      <c r="D159" s="109" t="s">
        <v>125</v>
      </c>
      <c r="E159" s="109" t="s">
        <v>226</v>
      </c>
      <c r="F159" s="109">
        <v>5.5</v>
      </c>
      <c r="G159" s="109" t="str">
        <f t="shared" si="4"/>
        <v>0-157-H</v>
      </c>
      <c r="H159" s="139">
        <v>1</v>
      </c>
      <c r="I159" s="139">
        <v>0</v>
      </c>
      <c r="J159" s="139">
        <v>0.16</v>
      </c>
      <c r="K159" s="139">
        <v>0.17</v>
      </c>
      <c r="L159" s="139" cm="1">
        <f t="array" ref="L159">_xlfn.IFS(D159="F", (4*J159)+(3*K159), D159="M", (5*J159)+(3*K159), D159="D", (6*J159)+(3*K159))</f>
        <v>1.31</v>
      </c>
      <c r="M159" s="109" t="str">
        <f t="shared" si="5"/>
        <v>0-157-A</v>
      </c>
      <c r="N159" s="140">
        <v>0.8</v>
      </c>
      <c r="O159" s="140">
        <v>0.2</v>
      </c>
      <c r="P159" s="140">
        <v>0.11</v>
      </c>
      <c r="Q159" s="140">
        <v>0.13</v>
      </c>
      <c r="R159" s="146" cm="1">
        <f t="array" ref="R159">_xlfn.IFS(D159="F", (4*P159)+(3*Q159), D159="M", (5*P159)+(3*Q159), D159="D", (6*P159)+(3*Q159))</f>
        <v>0.94000000000000006</v>
      </c>
    </row>
    <row r="160" spans="1:18">
      <c r="A160" s="109">
        <v>0</v>
      </c>
      <c r="B160" s="109">
        <v>158</v>
      </c>
      <c r="C160" s="109"/>
      <c r="D160" s="109" t="s">
        <v>125</v>
      </c>
      <c r="E160" s="109" t="s">
        <v>227</v>
      </c>
      <c r="F160" s="109">
        <v>5.4</v>
      </c>
      <c r="G160" s="109" t="str">
        <f t="shared" si="4"/>
        <v>0-158-H</v>
      </c>
      <c r="H160" s="139">
        <v>1</v>
      </c>
      <c r="I160" s="139">
        <v>0.2</v>
      </c>
      <c r="J160" s="139">
        <v>0.13</v>
      </c>
      <c r="K160" s="139">
        <v>0.1</v>
      </c>
      <c r="L160" s="139" cm="1">
        <f t="array" ref="L160">_xlfn.IFS(D160="F", (4*J160)+(3*K160), D160="M", (5*J160)+(3*K160), D160="D", (6*J160)+(3*K160))</f>
        <v>0.95000000000000007</v>
      </c>
      <c r="M160" s="109" t="str">
        <f t="shared" si="5"/>
        <v>0-158-A</v>
      </c>
      <c r="N160" s="140">
        <v>1.25</v>
      </c>
      <c r="O160" s="140">
        <v>0.12</v>
      </c>
      <c r="P160" s="140">
        <v>0.14000000000000001</v>
      </c>
      <c r="Q160" s="140">
        <v>0.24</v>
      </c>
      <c r="R160" s="146" cm="1">
        <f t="array" ref="R160">_xlfn.IFS(D160="F", (4*P160)+(3*Q160), D160="M", (5*P160)+(3*Q160), D160="D", (6*P160)+(3*Q160))</f>
        <v>1.42</v>
      </c>
    </row>
    <row r="161" spans="1:18">
      <c r="A161" s="109">
        <v>0</v>
      </c>
      <c r="B161" s="109">
        <v>159</v>
      </c>
      <c r="C161" s="109"/>
      <c r="D161" s="109" t="s">
        <v>125</v>
      </c>
      <c r="E161" s="109" t="s">
        <v>228</v>
      </c>
      <c r="F161" s="109">
        <v>5.3</v>
      </c>
      <c r="G161" s="109" t="str">
        <f t="shared" si="4"/>
        <v>0-159-H</v>
      </c>
      <c r="H161" s="139">
        <v>0.43</v>
      </c>
      <c r="I161" s="139">
        <v>0</v>
      </c>
      <c r="J161" s="139">
        <v>0.04</v>
      </c>
      <c r="K161" s="139">
        <v>0.12</v>
      </c>
      <c r="L161" s="139" cm="1">
        <f t="array" ref="L161">_xlfn.IFS(D161="F", (4*J161)+(3*K161), D161="M", (5*J161)+(3*K161), D161="D", (6*J161)+(3*K161))</f>
        <v>0.56000000000000005</v>
      </c>
      <c r="M161" s="109" t="str">
        <f t="shared" si="5"/>
        <v>0-159-A</v>
      </c>
      <c r="N161" s="140">
        <v>0.28999999999999998</v>
      </c>
      <c r="O161" s="140">
        <v>0</v>
      </c>
      <c r="P161" s="140">
        <v>0.01</v>
      </c>
      <c r="Q161" s="140">
        <v>0.06</v>
      </c>
      <c r="R161" s="146" cm="1">
        <f t="array" ref="R161">_xlfn.IFS(D161="F", (4*P161)+(3*Q161), D161="M", (5*P161)+(3*Q161), D161="D", (6*P161)+(3*Q161))</f>
        <v>0.22999999999999998</v>
      </c>
    </row>
    <row r="162" spans="1:18">
      <c r="A162" s="109">
        <v>0</v>
      </c>
      <c r="B162" s="109">
        <v>160</v>
      </c>
      <c r="C162" s="109"/>
      <c r="D162" s="109" t="s">
        <v>125</v>
      </c>
      <c r="E162" s="109" t="s">
        <v>229</v>
      </c>
      <c r="F162" s="109">
        <v>5.3</v>
      </c>
      <c r="G162" s="109" t="str">
        <f t="shared" si="4"/>
        <v>0-160-H</v>
      </c>
      <c r="H162" s="139">
        <v>1.4</v>
      </c>
      <c r="I162" s="139">
        <v>0</v>
      </c>
      <c r="J162" s="139">
        <v>0.1</v>
      </c>
      <c r="K162" s="139">
        <v>0.08</v>
      </c>
      <c r="L162" s="139" cm="1">
        <f t="array" ref="L162">_xlfn.IFS(D162="F", (4*J162)+(3*K162), D162="M", (5*J162)+(3*K162), D162="D", (6*J162)+(3*K162))</f>
        <v>0.74</v>
      </c>
      <c r="M162" s="109" t="str">
        <f t="shared" si="5"/>
        <v>0-160-A</v>
      </c>
      <c r="N162" s="140">
        <v>0.67</v>
      </c>
      <c r="O162" s="140">
        <v>0.33</v>
      </c>
      <c r="P162" s="140">
        <v>0.17</v>
      </c>
      <c r="Q162" s="140">
        <v>7.0000000000000007E-2</v>
      </c>
      <c r="R162" s="146" cm="1">
        <f t="array" ref="R162">_xlfn.IFS(D162="F", (4*P162)+(3*Q162), D162="M", (5*P162)+(3*Q162), D162="D", (6*P162)+(3*Q162))</f>
        <v>1.06</v>
      </c>
    </row>
    <row r="163" spans="1:18">
      <c r="A163" s="109">
        <v>0</v>
      </c>
      <c r="B163" s="109">
        <v>161</v>
      </c>
      <c r="C163" s="109" t="s">
        <v>104</v>
      </c>
      <c r="D163" s="109" t="s">
        <v>125</v>
      </c>
      <c r="E163" s="109" t="s">
        <v>230</v>
      </c>
      <c r="F163" s="109">
        <v>5.3</v>
      </c>
      <c r="G163" s="109" t="str">
        <f t="shared" si="4"/>
        <v>0-161-H</v>
      </c>
      <c r="H163" s="139">
        <v>0</v>
      </c>
      <c r="I163" s="139">
        <v>0</v>
      </c>
      <c r="J163" s="139">
        <v>0</v>
      </c>
      <c r="K163" s="139">
        <v>0</v>
      </c>
      <c r="L163" s="139" cm="1">
        <f t="array" ref="L163">_xlfn.IFS(D163="F", (4*J163)+(3*K163), D163="M", (5*J163)+(3*K163), D163="D", (6*J163)+(3*K163))</f>
        <v>0</v>
      </c>
      <c r="M163" s="109" t="str">
        <f t="shared" si="5"/>
        <v>0-161-A</v>
      </c>
      <c r="N163" s="140">
        <v>0</v>
      </c>
      <c r="O163" s="140">
        <v>0</v>
      </c>
      <c r="P163" s="140">
        <v>0.01</v>
      </c>
      <c r="Q163" s="140">
        <v>7.0000000000000007E-2</v>
      </c>
      <c r="R163" s="146" cm="1">
        <f t="array" ref="R163">_xlfn.IFS(D163="F", (4*P163)+(3*Q163), D163="M", (5*P163)+(3*Q163), D163="D", (6*P163)+(3*Q163))</f>
        <v>0.26</v>
      </c>
    </row>
    <row r="164" spans="1:18">
      <c r="A164" s="109">
        <v>0</v>
      </c>
      <c r="B164" s="109">
        <v>162</v>
      </c>
      <c r="C164" s="109" t="s">
        <v>31</v>
      </c>
      <c r="D164" s="109" t="s">
        <v>125</v>
      </c>
      <c r="E164" s="109" t="s">
        <v>231</v>
      </c>
      <c r="F164" s="109">
        <v>5.2</v>
      </c>
      <c r="G164" s="109" t="str">
        <f t="shared" si="4"/>
        <v>0-162-H</v>
      </c>
      <c r="H164" s="139">
        <v>0</v>
      </c>
      <c r="I164" s="139">
        <v>0</v>
      </c>
      <c r="J164" s="139">
        <v>0</v>
      </c>
      <c r="K164" s="139">
        <v>0.12</v>
      </c>
      <c r="L164" s="139" cm="1">
        <f t="array" ref="L164">_xlfn.IFS(D164="F", (4*J164)+(3*K164), D164="M", (5*J164)+(3*K164), D164="D", (6*J164)+(3*K164))</f>
        <v>0.36</v>
      </c>
      <c r="M164" s="109" t="str">
        <f t="shared" si="5"/>
        <v>0-162-A</v>
      </c>
      <c r="N164" s="140">
        <v>0</v>
      </c>
      <c r="O164" s="140">
        <v>0</v>
      </c>
      <c r="P164" s="140">
        <v>0.01</v>
      </c>
      <c r="Q164" s="140">
        <v>7.0000000000000007E-2</v>
      </c>
      <c r="R164" s="146" cm="1">
        <f t="array" ref="R164">_xlfn.IFS(D164="F", (4*P164)+(3*Q164), D164="M", (5*P164)+(3*Q164), D164="D", (6*P164)+(3*Q164))</f>
        <v>0.26</v>
      </c>
    </row>
    <row r="165" spans="1:18">
      <c r="A165" s="109">
        <v>0</v>
      </c>
      <c r="B165" s="109">
        <v>163</v>
      </c>
      <c r="C165" s="109" t="s">
        <v>106</v>
      </c>
      <c r="D165" s="109" t="s">
        <v>125</v>
      </c>
      <c r="E165" s="109" t="s">
        <v>232</v>
      </c>
      <c r="F165" s="109">
        <v>5</v>
      </c>
      <c r="G165" s="109" t="str">
        <f t="shared" si="4"/>
        <v>0-163-H</v>
      </c>
      <c r="H165" s="139">
        <v>0.33</v>
      </c>
      <c r="I165" s="139">
        <v>0</v>
      </c>
      <c r="J165" s="139">
        <v>0.03</v>
      </c>
      <c r="K165" s="139">
        <v>0.09</v>
      </c>
      <c r="L165" s="139" cm="1">
        <f t="array" ref="L165">_xlfn.IFS(D165="F", (4*J165)+(3*K165), D165="M", (5*J165)+(3*K165), D165="D", (6*J165)+(3*K165))</f>
        <v>0.42000000000000004</v>
      </c>
      <c r="M165" s="109" t="str">
        <f t="shared" si="5"/>
        <v>0-163-A</v>
      </c>
      <c r="N165" s="140">
        <v>0.33</v>
      </c>
      <c r="O165" s="140">
        <v>0.17</v>
      </c>
      <c r="P165" s="140">
        <v>0.08</v>
      </c>
      <c r="Q165" s="140">
        <v>0.01</v>
      </c>
      <c r="R165" s="146" cm="1">
        <f t="array" ref="R165">_xlfn.IFS(D165="F", (4*P165)+(3*Q165), D165="M", (5*P165)+(3*Q165), D165="D", (6*P165)+(3*Q165))</f>
        <v>0.43000000000000005</v>
      </c>
    </row>
    <row r="166" spans="1:18">
      <c r="A166" s="109">
        <v>0</v>
      </c>
      <c r="B166" s="109">
        <v>164</v>
      </c>
      <c r="C166" s="109" t="s">
        <v>31</v>
      </c>
      <c r="D166" s="109" t="s">
        <v>125</v>
      </c>
      <c r="E166" s="109" t="s">
        <v>233</v>
      </c>
      <c r="F166" s="109">
        <v>5</v>
      </c>
      <c r="G166" s="109" t="str">
        <f t="shared" si="4"/>
        <v>0-164-H</v>
      </c>
      <c r="H166" s="139">
        <v>0</v>
      </c>
      <c r="I166" s="139">
        <v>0</v>
      </c>
      <c r="J166" s="139">
        <v>0</v>
      </c>
      <c r="K166" s="139">
        <v>0</v>
      </c>
      <c r="L166" s="139" cm="1">
        <f t="array" ref="L166">_xlfn.IFS(D166="F", (4*J166)+(3*K166), D166="M", (5*J166)+(3*K166), D166="D", (6*J166)+(3*K166))</f>
        <v>0</v>
      </c>
      <c r="M166" s="109" t="str">
        <f t="shared" si="5"/>
        <v>0-164-A</v>
      </c>
      <c r="N166" s="140">
        <v>0</v>
      </c>
      <c r="O166" s="140">
        <v>0</v>
      </c>
      <c r="P166" s="140">
        <v>0.01</v>
      </c>
      <c r="Q166" s="140">
        <v>0.01</v>
      </c>
      <c r="R166" s="146" cm="1">
        <f t="array" ref="R166">_xlfn.IFS(D166="F", (4*P166)+(3*Q166), D166="M", (5*P166)+(3*Q166), D166="D", (6*P166)+(3*Q166))</f>
        <v>0.08</v>
      </c>
    </row>
    <row r="167" spans="1:18">
      <c r="A167" s="109">
        <v>0</v>
      </c>
      <c r="B167" s="109">
        <v>165</v>
      </c>
      <c r="C167" s="109" t="s">
        <v>31</v>
      </c>
      <c r="D167" s="109" t="s">
        <v>125</v>
      </c>
      <c r="E167" s="109" t="s">
        <v>234</v>
      </c>
      <c r="F167" s="109">
        <v>5</v>
      </c>
      <c r="G167" s="109" t="str">
        <f t="shared" si="4"/>
        <v>0-165-H</v>
      </c>
      <c r="H167" s="139">
        <v>1</v>
      </c>
      <c r="I167" s="139">
        <v>0</v>
      </c>
      <c r="J167" s="139">
        <v>0.01</v>
      </c>
      <c r="K167" s="139">
        <v>0.01</v>
      </c>
      <c r="L167" s="139" cm="1">
        <f t="array" ref="L167">_xlfn.IFS(D167="F", (4*J167)+(3*K167), D167="M", (5*J167)+(3*K167), D167="D", (6*J167)+(3*K167))</f>
        <v>0.08</v>
      </c>
      <c r="M167" s="109" t="str">
        <f t="shared" si="5"/>
        <v>0-165-A</v>
      </c>
      <c r="N167" s="140">
        <v>0</v>
      </c>
      <c r="O167" s="140">
        <v>0</v>
      </c>
      <c r="P167" s="140">
        <v>0.01</v>
      </c>
      <c r="Q167" s="140">
        <v>0.01</v>
      </c>
      <c r="R167" s="146" cm="1">
        <f t="array" ref="R167">_xlfn.IFS(D167="F", (4*P167)+(3*Q167), D167="M", (5*P167)+(3*Q167), D167="D", (6*P167)+(3*Q167))</f>
        <v>0.08</v>
      </c>
    </row>
    <row r="168" spans="1:18">
      <c r="A168" s="109">
        <v>0</v>
      </c>
      <c r="B168" s="109">
        <v>166</v>
      </c>
      <c r="C168" s="109" t="s">
        <v>106</v>
      </c>
      <c r="D168" s="109" t="s">
        <v>125</v>
      </c>
      <c r="E168" s="109" t="s">
        <v>521</v>
      </c>
      <c r="F168" s="109">
        <v>5</v>
      </c>
      <c r="G168" s="109" t="str">
        <f t="shared" si="4"/>
        <v>0-166-H</v>
      </c>
      <c r="H168" s="139">
        <v>0</v>
      </c>
      <c r="I168" s="139">
        <v>0</v>
      </c>
      <c r="J168" s="139">
        <v>0</v>
      </c>
      <c r="K168" s="139">
        <v>0.12</v>
      </c>
      <c r="L168" s="139" cm="1">
        <f t="array" ref="L168">_xlfn.IFS(D168="F", (4*J168)+(3*K168), D168="M", (5*J168)+(3*K168), D168="D", (6*J168)+(3*K168))</f>
        <v>0.36</v>
      </c>
      <c r="M168" s="109" t="str">
        <f t="shared" si="5"/>
        <v>0-166-A</v>
      </c>
      <c r="N168" s="140">
        <v>0</v>
      </c>
      <c r="O168" s="140">
        <v>0</v>
      </c>
      <c r="P168" s="140">
        <v>0.02</v>
      </c>
      <c r="Q168" s="140">
        <v>0.1</v>
      </c>
      <c r="R168" s="146" cm="1">
        <f t="array" ref="R168">_xlfn.IFS(D168="F", (4*P168)+(3*Q168), D168="M", (5*P168)+(3*Q168), D168="D", (6*P168)+(3*Q168))</f>
        <v>0.4</v>
      </c>
    </row>
    <row r="169" spans="1:18">
      <c r="A169" s="109">
        <v>0</v>
      </c>
      <c r="B169" s="109">
        <v>167</v>
      </c>
      <c r="C169" s="109" t="s">
        <v>32</v>
      </c>
      <c r="D169" s="109" t="s">
        <v>125</v>
      </c>
      <c r="E169" s="109" t="s">
        <v>235</v>
      </c>
      <c r="F169" s="109">
        <v>5</v>
      </c>
      <c r="G169" s="109" t="str">
        <f t="shared" si="4"/>
        <v>0-167-H</v>
      </c>
      <c r="H169" s="139">
        <v>0.12</v>
      </c>
      <c r="I169" s="139">
        <v>0.12</v>
      </c>
      <c r="J169" s="139">
        <v>0.05</v>
      </c>
      <c r="K169" s="139">
        <v>0.08</v>
      </c>
      <c r="L169" s="139" cm="1">
        <f t="array" ref="L169">_xlfn.IFS(D169="F", (4*J169)+(3*K169), D169="M", (5*J169)+(3*K169), D169="D", (6*J169)+(3*K169))</f>
        <v>0.49</v>
      </c>
      <c r="M169" s="109" t="str">
        <f t="shared" si="5"/>
        <v>0-167-A</v>
      </c>
      <c r="N169" s="140">
        <v>0.33</v>
      </c>
      <c r="O169" s="140">
        <v>0.11</v>
      </c>
      <c r="P169" s="140">
        <v>0.1</v>
      </c>
      <c r="Q169" s="140">
        <v>0.09</v>
      </c>
      <c r="R169" s="146" cm="1">
        <f t="array" ref="R169">_xlfn.IFS(D169="F", (4*P169)+(3*Q169), D169="M", (5*P169)+(3*Q169), D169="D", (6*P169)+(3*Q169))</f>
        <v>0.77</v>
      </c>
    </row>
    <row r="170" spans="1:18">
      <c r="A170" s="109">
        <v>0</v>
      </c>
      <c r="B170" s="109">
        <v>168</v>
      </c>
      <c r="C170" s="109" t="s">
        <v>106</v>
      </c>
      <c r="D170" s="109" t="s">
        <v>125</v>
      </c>
      <c r="E170" s="109" t="s">
        <v>236</v>
      </c>
      <c r="F170" s="109">
        <v>5</v>
      </c>
      <c r="G170" s="109" t="str">
        <f t="shared" si="4"/>
        <v>0-168-H</v>
      </c>
      <c r="H170" s="139">
        <v>0.75</v>
      </c>
      <c r="I170" s="139">
        <v>0</v>
      </c>
      <c r="J170" s="139">
        <v>0.06</v>
      </c>
      <c r="K170" s="139">
        <v>0.08</v>
      </c>
      <c r="L170" s="139" cm="1">
        <f t="array" ref="L170">_xlfn.IFS(D170="F", (4*J170)+(3*K170), D170="M", (5*J170)+(3*K170), D170="D", (6*J170)+(3*K170))</f>
        <v>0.54</v>
      </c>
      <c r="M170" s="109" t="str">
        <f t="shared" si="5"/>
        <v>0-168-A</v>
      </c>
      <c r="N170" s="140">
        <v>0</v>
      </c>
      <c r="O170" s="140">
        <v>0</v>
      </c>
      <c r="P170" s="140">
        <v>0</v>
      </c>
      <c r="Q170" s="140">
        <v>0</v>
      </c>
      <c r="R170" s="146" cm="1">
        <f t="array" ref="R170">_xlfn.IFS(D170="F", (4*P170)+(3*Q170), D170="M", (5*P170)+(3*Q170), D170="D", (6*P170)+(3*Q170))</f>
        <v>0</v>
      </c>
    </row>
    <row r="171" spans="1:18">
      <c r="A171" s="109">
        <v>0</v>
      </c>
      <c r="B171" s="109">
        <v>169</v>
      </c>
      <c r="C171" s="109" t="s">
        <v>31</v>
      </c>
      <c r="D171" s="109" t="s">
        <v>125</v>
      </c>
      <c r="E171" s="109" t="s">
        <v>237</v>
      </c>
      <c r="F171" s="109">
        <v>5</v>
      </c>
      <c r="G171" s="109" t="str">
        <f t="shared" si="4"/>
        <v>0-169-H</v>
      </c>
      <c r="H171" s="139">
        <v>3</v>
      </c>
      <c r="I171" s="139">
        <v>1</v>
      </c>
      <c r="J171" s="139">
        <v>0.51</v>
      </c>
      <c r="K171" s="139">
        <v>0.1</v>
      </c>
      <c r="L171" s="139" cm="1">
        <f t="array" ref="L171">_xlfn.IFS(D171="F", (4*J171)+(3*K171), D171="M", (5*J171)+(3*K171), D171="D", (6*J171)+(3*K171))</f>
        <v>2.8499999999999996</v>
      </c>
      <c r="M171" s="109" t="str">
        <f t="shared" si="5"/>
        <v>0-169-A</v>
      </c>
      <c r="N171" s="140">
        <v>1</v>
      </c>
      <c r="O171" s="140">
        <v>0.5</v>
      </c>
      <c r="P171" s="140">
        <v>0.26</v>
      </c>
      <c r="Q171" s="140">
        <v>7.0000000000000007E-2</v>
      </c>
      <c r="R171" s="146" cm="1">
        <f t="array" ref="R171">_xlfn.IFS(D171="F", (4*P171)+(3*Q171), D171="M", (5*P171)+(3*Q171), D171="D", (6*P171)+(3*Q171))</f>
        <v>1.51</v>
      </c>
    </row>
    <row r="172" spans="1:18">
      <c r="A172" s="109">
        <v>0</v>
      </c>
      <c r="B172" s="109">
        <v>170</v>
      </c>
      <c r="C172" s="109" t="s">
        <v>86</v>
      </c>
      <c r="D172" s="109" t="s">
        <v>125</v>
      </c>
      <c r="E172" s="109" t="s">
        <v>238</v>
      </c>
      <c r="F172" s="109">
        <v>5</v>
      </c>
      <c r="G172" s="109" t="str">
        <f t="shared" si="4"/>
        <v>0-170-H</v>
      </c>
      <c r="H172" s="139">
        <v>1.67</v>
      </c>
      <c r="I172" s="139">
        <v>0.5</v>
      </c>
      <c r="J172" s="139">
        <v>0.3</v>
      </c>
      <c r="K172" s="139">
        <v>0.08</v>
      </c>
      <c r="L172" s="139" cm="1">
        <f t="array" ref="L172">_xlfn.IFS(D172="F", (4*J172)+(3*K172), D172="M", (5*J172)+(3*K172), D172="D", (6*J172)+(3*K172))</f>
        <v>1.74</v>
      </c>
      <c r="M172" s="109" t="str">
        <f t="shared" si="5"/>
        <v>0-170-A</v>
      </c>
      <c r="N172" s="140">
        <v>1</v>
      </c>
      <c r="O172" s="140">
        <v>0.17</v>
      </c>
      <c r="P172" s="140">
        <v>0.14000000000000001</v>
      </c>
      <c r="Q172" s="140">
        <v>0.04</v>
      </c>
      <c r="R172" s="146" cm="1">
        <f t="array" ref="R172">_xlfn.IFS(D172="F", (4*P172)+(3*Q172), D172="M", (5*P172)+(3*Q172), D172="D", (6*P172)+(3*Q172))</f>
        <v>0.82000000000000006</v>
      </c>
    </row>
    <row r="173" spans="1:18">
      <c r="A173" s="109">
        <v>0</v>
      </c>
      <c r="B173" s="109">
        <v>171</v>
      </c>
      <c r="C173" s="109" t="s">
        <v>90</v>
      </c>
      <c r="D173" s="109" t="s">
        <v>125</v>
      </c>
      <c r="E173" s="109" t="s">
        <v>239</v>
      </c>
      <c r="F173" s="109">
        <v>5</v>
      </c>
      <c r="G173" s="109" t="str">
        <f t="shared" si="4"/>
        <v>0-171-H</v>
      </c>
      <c r="H173" s="139">
        <v>0.75</v>
      </c>
      <c r="I173" s="139">
        <v>0.25</v>
      </c>
      <c r="J173" s="139">
        <v>0.08</v>
      </c>
      <c r="K173" s="139">
        <v>0.02</v>
      </c>
      <c r="L173" s="139" cm="1">
        <f t="array" ref="L173">_xlfn.IFS(D173="F", (4*J173)+(3*K173), D173="M", (5*J173)+(3*K173), D173="D", (6*J173)+(3*K173))</f>
        <v>0.46</v>
      </c>
      <c r="M173" s="109" t="str">
        <f t="shared" si="5"/>
        <v>0-171-A</v>
      </c>
      <c r="N173" s="140">
        <v>0.2</v>
      </c>
      <c r="O173" s="140">
        <v>0</v>
      </c>
      <c r="P173" s="140">
        <v>0.01</v>
      </c>
      <c r="Q173" s="140">
        <v>0.02</v>
      </c>
      <c r="R173" s="146" cm="1">
        <f t="array" ref="R173">_xlfn.IFS(D173="F", (4*P173)+(3*Q173), D173="M", (5*P173)+(3*Q173), D173="D", (6*P173)+(3*Q173))</f>
        <v>0.11</v>
      </c>
    </row>
    <row r="174" spans="1:18">
      <c r="A174" s="109">
        <v>0</v>
      </c>
      <c r="B174" s="109">
        <v>172</v>
      </c>
      <c r="C174" s="109" t="s">
        <v>31</v>
      </c>
      <c r="D174" s="109" t="s">
        <v>125</v>
      </c>
      <c r="E174" s="109" t="s">
        <v>240</v>
      </c>
      <c r="F174" s="109">
        <v>5</v>
      </c>
      <c r="G174" s="109" t="str">
        <f t="shared" si="4"/>
        <v>0-172-H</v>
      </c>
      <c r="H174" s="139">
        <v>0.5</v>
      </c>
      <c r="I174" s="139">
        <v>0</v>
      </c>
      <c r="J174" s="139">
        <v>0.04</v>
      </c>
      <c r="K174" s="139">
        <v>0.01</v>
      </c>
      <c r="L174" s="139" cm="1">
        <f t="array" ref="L174">_xlfn.IFS(D174="F", (4*J174)+(3*K174), D174="M", (5*J174)+(3*K174), D174="D", (6*J174)+(3*K174))</f>
        <v>0.23</v>
      </c>
      <c r="M174" s="109" t="str">
        <f t="shared" si="5"/>
        <v>0-172-A</v>
      </c>
      <c r="N174" s="140">
        <v>0</v>
      </c>
      <c r="O174" s="140">
        <v>0</v>
      </c>
      <c r="P174" s="140">
        <v>0.01</v>
      </c>
      <c r="Q174" s="140">
        <v>0.02</v>
      </c>
      <c r="R174" s="146" cm="1">
        <f t="array" ref="R174">_xlfn.IFS(D174="F", (4*P174)+(3*Q174), D174="M", (5*P174)+(3*Q174), D174="D", (6*P174)+(3*Q174))</f>
        <v>0.11</v>
      </c>
    </row>
    <row r="175" spans="1:18">
      <c r="A175" s="109">
        <v>0</v>
      </c>
      <c r="B175" s="109">
        <v>173</v>
      </c>
      <c r="C175" s="109"/>
      <c r="D175" s="109" t="s">
        <v>125</v>
      </c>
      <c r="E175" s="109" t="s">
        <v>241</v>
      </c>
      <c r="F175" s="109">
        <v>5</v>
      </c>
      <c r="G175" s="109" t="str">
        <f t="shared" si="4"/>
        <v>0-173-H</v>
      </c>
      <c r="H175" s="139">
        <v>0</v>
      </c>
      <c r="I175" s="139">
        <v>0</v>
      </c>
      <c r="J175" s="139">
        <v>0</v>
      </c>
      <c r="K175" s="139">
        <v>0.04</v>
      </c>
      <c r="L175" s="139" cm="1">
        <f t="array" ref="L175">_xlfn.IFS(D175="F", (4*J175)+(3*K175), D175="M", (5*J175)+(3*K175), D175="D", (6*J175)+(3*K175))</f>
        <v>0.12</v>
      </c>
      <c r="M175" s="109" t="str">
        <f t="shared" si="5"/>
        <v>0-173-A</v>
      </c>
      <c r="N175" s="140">
        <v>0</v>
      </c>
      <c r="O175" s="140">
        <v>0</v>
      </c>
      <c r="P175" s="140">
        <v>0.04</v>
      </c>
      <c r="Q175" s="140">
        <v>0.01</v>
      </c>
      <c r="R175" s="146" cm="1">
        <f t="array" ref="R175">_xlfn.IFS(D175="F", (4*P175)+(3*Q175), D175="M", (5*P175)+(3*Q175), D175="D", (6*P175)+(3*Q175))</f>
        <v>0.23</v>
      </c>
    </row>
    <row r="176" spans="1:18">
      <c r="A176" s="109">
        <v>0</v>
      </c>
      <c r="B176" s="109">
        <v>174</v>
      </c>
      <c r="C176" s="109" t="s">
        <v>88</v>
      </c>
      <c r="D176" s="109" t="s">
        <v>125</v>
      </c>
      <c r="E176" s="109" t="s">
        <v>242</v>
      </c>
      <c r="F176" s="109">
        <v>5</v>
      </c>
      <c r="G176" s="109" t="str">
        <f t="shared" si="4"/>
        <v>0-174-H</v>
      </c>
      <c r="H176" s="139">
        <v>2.5</v>
      </c>
      <c r="I176" s="139">
        <v>0.5</v>
      </c>
      <c r="J176" s="139">
        <v>0.42</v>
      </c>
      <c r="K176" s="139">
        <v>0.13</v>
      </c>
      <c r="L176" s="139" cm="1">
        <f t="array" ref="L176">_xlfn.IFS(D176="F", (4*J176)+(3*K176), D176="M", (5*J176)+(3*K176), D176="D", (6*J176)+(3*K176))</f>
        <v>2.4900000000000002</v>
      </c>
      <c r="M176" s="109" t="str">
        <f t="shared" si="5"/>
        <v>0-174-A</v>
      </c>
      <c r="N176" s="140">
        <v>1</v>
      </c>
      <c r="O176" s="140">
        <v>0</v>
      </c>
      <c r="P176" s="140">
        <v>0.02</v>
      </c>
      <c r="Q176" s="140">
        <v>0.03</v>
      </c>
      <c r="R176" s="146" cm="1">
        <f t="array" ref="R176">_xlfn.IFS(D176="F", (4*P176)+(3*Q176), D176="M", (5*P176)+(3*Q176), D176="D", (6*P176)+(3*Q176))</f>
        <v>0.19</v>
      </c>
    </row>
    <row r="177" spans="1:18">
      <c r="A177" s="109">
        <v>0</v>
      </c>
      <c r="B177" s="109">
        <v>175</v>
      </c>
      <c r="C177" s="109" t="s">
        <v>88</v>
      </c>
      <c r="D177" s="109" t="s">
        <v>125</v>
      </c>
      <c r="E177" s="109" t="s">
        <v>243</v>
      </c>
      <c r="F177" s="109">
        <v>5</v>
      </c>
      <c r="G177" s="109" t="str">
        <f t="shared" si="4"/>
        <v>0-175-H</v>
      </c>
      <c r="H177" s="139">
        <v>0.22</v>
      </c>
      <c r="I177" s="139">
        <v>0</v>
      </c>
      <c r="J177" s="139">
        <v>0.01</v>
      </c>
      <c r="K177" s="139">
        <v>0.08</v>
      </c>
      <c r="L177" s="139" cm="1">
        <f t="array" ref="L177">_xlfn.IFS(D177="F", (4*J177)+(3*K177), D177="M", (5*J177)+(3*K177), D177="D", (6*J177)+(3*K177))</f>
        <v>0.28999999999999998</v>
      </c>
      <c r="M177" s="109" t="str">
        <f t="shared" si="5"/>
        <v>0-175-A</v>
      </c>
      <c r="N177" s="140">
        <v>0.43</v>
      </c>
      <c r="O177" s="140">
        <v>0</v>
      </c>
      <c r="P177" s="140">
        <v>0.03</v>
      </c>
      <c r="Q177" s="140">
        <v>0.09</v>
      </c>
      <c r="R177" s="146" cm="1">
        <f t="array" ref="R177">_xlfn.IFS(D177="F", (4*P177)+(3*Q177), D177="M", (5*P177)+(3*Q177), D177="D", (6*P177)+(3*Q177))</f>
        <v>0.42000000000000004</v>
      </c>
    </row>
    <row r="178" spans="1:18">
      <c r="A178" s="109">
        <v>0</v>
      </c>
      <c r="B178" s="109">
        <v>176</v>
      </c>
      <c r="C178" s="109" t="s">
        <v>104</v>
      </c>
      <c r="D178" s="109" t="s">
        <v>125</v>
      </c>
      <c r="E178" s="109" t="s">
        <v>244</v>
      </c>
      <c r="F178" s="109">
        <v>5</v>
      </c>
      <c r="G178" s="109" t="str">
        <f t="shared" si="4"/>
        <v>0-176-H</v>
      </c>
      <c r="H178" s="139">
        <v>0.8</v>
      </c>
      <c r="I178" s="139">
        <v>0.2</v>
      </c>
      <c r="J178" s="139">
        <v>0.08</v>
      </c>
      <c r="K178" s="139">
        <v>0.05</v>
      </c>
      <c r="L178" s="139" cm="1">
        <f t="array" ref="L178">_xlfn.IFS(D178="F", (4*J178)+(3*K178), D178="M", (5*J178)+(3*K178), D178="D", (6*J178)+(3*K178))</f>
        <v>0.55000000000000004</v>
      </c>
      <c r="M178" s="109" t="str">
        <f t="shared" si="5"/>
        <v>0-176-A</v>
      </c>
      <c r="N178" s="140">
        <v>0.25</v>
      </c>
      <c r="O178" s="140">
        <v>0</v>
      </c>
      <c r="P178" s="140">
        <v>0.01</v>
      </c>
      <c r="Q178" s="140">
        <v>0.04</v>
      </c>
      <c r="R178" s="146" cm="1">
        <f t="array" ref="R178">_xlfn.IFS(D178="F", (4*P178)+(3*Q178), D178="M", (5*P178)+(3*Q178), D178="D", (6*P178)+(3*Q178))</f>
        <v>0.16999999999999998</v>
      </c>
    </row>
    <row r="179" spans="1:18">
      <c r="A179" s="109">
        <v>0</v>
      </c>
      <c r="B179" s="109">
        <v>177</v>
      </c>
      <c r="C179" s="109" t="s">
        <v>90</v>
      </c>
      <c r="D179" s="109" t="s">
        <v>125</v>
      </c>
      <c r="E179" s="109" t="s">
        <v>245</v>
      </c>
      <c r="F179" s="109">
        <v>5</v>
      </c>
      <c r="G179" s="109" t="str">
        <f t="shared" si="4"/>
        <v>0-177-H</v>
      </c>
      <c r="H179" s="139">
        <v>0</v>
      </c>
      <c r="I179" s="139">
        <v>0</v>
      </c>
      <c r="J179" s="139">
        <v>0</v>
      </c>
      <c r="K179" s="139">
        <v>0</v>
      </c>
      <c r="L179" s="139" cm="1">
        <f t="array" ref="L179">_xlfn.IFS(D179="F", (4*J179)+(3*K179), D179="M", (5*J179)+(3*K179), D179="D", (6*J179)+(3*K179))</f>
        <v>0</v>
      </c>
      <c r="M179" s="109" t="str">
        <f t="shared" si="5"/>
        <v>0-177-A</v>
      </c>
      <c r="N179" s="140">
        <v>0</v>
      </c>
      <c r="O179" s="140">
        <v>0</v>
      </c>
      <c r="P179" s="140">
        <v>0</v>
      </c>
      <c r="Q179" s="140">
        <v>0</v>
      </c>
      <c r="R179" s="146" cm="1">
        <f t="array" ref="R179">_xlfn.IFS(D179="F", (4*P179)+(3*Q179), D179="M", (5*P179)+(3*Q179), D179="D", (6*P179)+(3*Q179))</f>
        <v>0</v>
      </c>
    </row>
    <row r="180" spans="1:18">
      <c r="A180" s="109">
        <v>0</v>
      </c>
      <c r="B180" s="109">
        <v>178</v>
      </c>
      <c r="C180" s="109" t="s">
        <v>90</v>
      </c>
      <c r="D180" s="109" t="s">
        <v>125</v>
      </c>
      <c r="E180" s="109" t="s">
        <v>246</v>
      </c>
      <c r="F180" s="109">
        <v>5</v>
      </c>
      <c r="G180" s="109" t="str">
        <f t="shared" si="4"/>
        <v>0-178-H</v>
      </c>
      <c r="H180" s="139">
        <v>0.43</v>
      </c>
      <c r="I180" s="139">
        <v>0</v>
      </c>
      <c r="J180" s="139">
        <v>7.0000000000000007E-2</v>
      </c>
      <c r="K180" s="139">
        <v>0.05</v>
      </c>
      <c r="L180" s="139" cm="1">
        <f t="array" ref="L180">_xlfn.IFS(D180="F", (4*J180)+(3*K180), D180="M", (5*J180)+(3*K180), D180="D", (6*J180)+(3*K180))</f>
        <v>0.5</v>
      </c>
      <c r="M180" s="109" t="str">
        <f t="shared" si="5"/>
        <v>0-178-A</v>
      </c>
      <c r="N180" s="140">
        <v>0.33</v>
      </c>
      <c r="O180" s="140">
        <v>0</v>
      </c>
      <c r="P180" s="140">
        <v>0.02</v>
      </c>
      <c r="Q180" s="140">
        <v>0.02</v>
      </c>
      <c r="R180" s="146" cm="1">
        <f t="array" ref="R180">_xlfn.IFS(D180="F", (4*P180)+(3*Q180), D180="M", (5*P180)+(3*Q180), D180="D", (6*P180)+(3*Q180))</f>
        <v>0.16</v>
      </c>
    </row>
    <row r="181" spans="1:18">
      <c r="A181" s="109">
        <v>0</v>
      </c>
      <c r="B181" s="109">
        <v>179</v>
      </c>
      <c r="C181" s="109" t="s">
        <v>81</v>
      </c>
      <c r="D181" s="109" t="s">
        <v>125</v>
      </c>
      <c r="E181" s="109" t="s">
        <v>247</v>
      </c>
      <c r="F181" s="109">
        <v>5</v>
      </c>
      <c r="G181" s="109" t="str">
        <f t="shared" si="4"/>
        <v>0-179-H</v>
      </c>
      <c r="H181" s="139">
        <v>0.25</v>
      </c>
      <c r="I181" s="139">
        <v>0</v>
      </c>
      <c r="J181" s="139">
        <v>0.02</v>
      </c>
      <c r="K181" s="139">
        <v>0.03</v>
      </c>
      <c r="L181" s="139" cm="1">
        <f t="array" ref="L181">_xlfn.IFS(D181="F", (4*J181)+(3*K181), D181="M", (5*J181)+(3*K181), D181="D", (6*J181)+(3*K181))</f>
        <v>0.19</v>
      </c>
      <c r="M181" s="109" t="str">
        <f t="shared" si="5"/>
        <v>0-179-A</v>
      </c>
      <c r="N181" s="140">
        <v>0.33</v>
      </c>
      <c r="O181" s="140">
        <v>0</v>
      </c>
      <c r="P181" s="140">
        <v>0.09</v>
      </c>
      <c r="Q181" s="140">
        <v>0.08</v>
      </c>
      <c r="R181" s="146" cm="1">
        <f t="array" ref="R181">_xlfn.IFS(D181="F", (4*P181)+(3*Q181), D181="M", (5*P181)+(3*Q181), D181="D", (6*P181)+(3*Q181))</f>
        <v>0.69</v>
      </c>
    </row>
    <row r="182" spans="1:18">
      <c r="A182" s="109">
        <v>0</v>
      </c>
      <c r="B182" s="109">
        <v>180</v>
      </c>
      <c r="C182" s="109" t="s">
        <v>81</v>
      </c>
      <c r="D182" s="109" t="s">
        <v>125</v>
      </c>
      <c r="E182" s="109" t="s">
        <v>248</v>
      </c>
      <c r="F182" s="109">
        <v>5</v>
      </c>
      <c r="G182" s="109" t="str">
        <f t="shared" si="4"/>
        <v>0-180-H</v>
      </c>
      <c r="H182" s="139">
        <v>0.5</v>
      </c>
      <c r="I182" s="139">
        <v>0.33</v>
      </c>
      <c r="J182" s="139">
        <v>0.26</v>
      </c>
      <c r="K182" s="139">
        <v>0.12</v>
      </c>
      <c r="L182" s="139" cm="1">
        <f t="array" ref="L182">_xlfn.IFS(D182="F", (4*J182)+(3*K182), D182="M", (5*J182)+(3*K182), D182="D", (6*J182)+(3*K182))</f>
        <v>1.6600000000000001</v>
      </c>
      <c r="M182" s="109" t="str">
        <f t="shared" si="5"/>
        <v>0-180-A</v>
      </c>
      <c r="N182" s="140">
        <v>0</v>
      </c>
      <c r="O182" s="140">
        <v>0</v>
      </c>
      <c r="P182" s="140">
        <v>0</v>
      </c>
      <c r="Q182" s="140">
        <v>0.02</v>
      </c>
      <c r="R182" s="146" cm="1">
        <f t="array" ref="R182">_xlfn.IFS(D182="F", (4*P182)+(3*Q182), D182="M", (5*P182)+(3*Q182), D182="D", (6*P182)+(3*Q182))</f>
        <v>0.06</v>
      </c>
    </row>
    <row r="183" spans="1:18">
      <c r="A183" s="109">
        <v>0</v>
      </c>
      <c r="B183" s="109">
        <v>181</v>
      </c>
      <c r="C183" s="109" t="s">
        <v>99</v>
      </c>
      <c r="D183" s="109" t="s">
        <v>125</v>
      </c>
      <c r="E183" s="109" t="s">
        <v>249</v>
      </c>
      <c r="F183" s="109">
        <v>5</v>
      </c>
      <c r="G183" s="109" t="str">
        <f t="shared" si="4"/>
        <v>0-181-H</v>
      </c>
      <c r="H183" s="139">
        <v>0.43</v>
      </c>
      <c r="I183" s="139">
        <v>0</v>
      </c>
      <c r="J183" s="139">
        <v>0.03</v>
      </c>
      <c r="K183" s="139">
        <v>0.03</v>
      </c>
      <c r="L183" s="139" cm="1">
        <f t="array" ref="L183">_xlfn.IFS(D183="F", (4*J183)+(3*K183), D183="M", (5*J183)+(3*K183), D183="D", (6*J183)+(3*K183))</f>
        <v>0.24</v>
      </c>
      <c r="M183" s="109" t="str">
        <f t="shared" si="5"/>
        <v>0-181-A</v>
      </c>
      <c r="N183" s="140">
        <v>0.2</v>
      </c>
      <c r="O183" s="140">
        <v>0</v>
      </c>
      <c r="P183" s="140">
        <v>0.04</v>
      </c>
      <c r="Q183" s="140">
        <v>0.02</v>
      </c>
      <c r="R183" s="146" cm="1">
        <f t="array" ref="R183">_xlfn.IFS(D183="F", (4*P183)+(3*Q183), D183="M", (5*P183)+(3*Q183), D183="D", (6*P183)+(3*Q183))</f>
        <v>0.26</v>
      </c>
    </row>
    <row r="184" spans="1:18">
      <c r="A184" s="109">
        <v>0</v>
      </c>
      <c r="B184" s="109">
        <v>182</v>
      </c>
      <c r="C184" s="109" t="s">
        <v>99</v>
      </c>
      <c r="D184" s="109" t="s">
        <v>125</v>
      </c>
      <c r="E184" s="109" t="s">
        <v>250</v>
      </c>
      <c r="F184" s="109">
        <v>5</v>
      </c>
      <c r="G184" s="109" t="str">
        <f t="shared" si="4"/>
        <v>0-182-H</v>
      </c>
      <c r="H184" s="139">
        <v>1</v>
      </c>
      <c r="I184" s="139">
        <v>0</v>
      </c>
      <c r="J184" s="139">
        <v>0.01</v>
      </c>
      <c r="K184" s="139">
        <v>0.01</v>
      </c>
      <c r="L184" s="139" cm="1">
        <f t="array" ref="L184">_xlfn.IFS(D184="F", (4*J184)+(3*K184), D184="M", (5*J184)+(3*K184), D184="D", (6*J184)+(3*K184))</f>
        <v>0.08</v>
      </c>
      <c r="M184" s="109" t="str">
        <f t="shared" si="5"/>
        <v>0-182-A</v>
      </c>
      <c r="N184" s="140">
        <v>0.5</v>
      </c>
      <c r="O184" s="140">
        <v>0</v>
      </c>
      <c r="P184" s="140">
        <v>0.08</v>
      </c>
      <c r="Q184" s="140">
        <v>0.02</v>
      </c>
      <c r="R184" s="146" cm="1">
        <f t="array" ref="R184">_xlfn.IFS(D184="F", (4*P184)+(3*Q184), D184="M", (5*P184)+(3*Q184), D184="D", (6*P184)+(3*Q184))</f>
        <v>0.46</v>
      </c>
    </row>
    <row r="185" spans="1:18">
      <c r="A185" s="109">
        <v>0</v>
      </c>
      <c r="B185" s="109">
        <v>183</v>
      </c>
      <c r="C185" s="109" t="s">
        <v>88</v>
      </c>
      <c r="D185" s="109" t="s">
        <v>125</v>
      </c>
      <c r="E185" s="109" t="s">
        <v>251</v>
      </c>
      <c r="F185" s="109">
        <v>5</v>
      </c>
      <c r="G185" s="109" t="str">
        <f t="shared" si="4"/>
        <v>0-183-H</v>
      </c>
      <c r="H185" s="139">
        <v>0.62</v>
      </c>
      <c r="I185" s="139">
        <v>0.25</v>
      </c>
      <c r="J185" s="139">
        <v>0.16</v>
      </c>
      <c r="K185" s="139">
        <v>7.0000000000000007E-2</v>
      </c>
      <c r="L185" s="139" cm="1">
        <f t="array" ref="L185">_xlfn.IFS(D185="F", (4*J185)+(3*K185), D185="M", (5*J185)+(3*K185), D185="D", (6*J185)+(3*K185))</f>
        <v>1.01</v>
      </c>
      <c r="M185" s="109" t="str">
        <f t="shared" si="5"/>
        <v>0-183-A</v>
      </c>
      <c r="N185" s="140">
        <v>0.5</v>
      </c>
      <c r="O185" s="140">
        <v>0.17</v>
      </c>
      <c r="P185" s="140">
        <v>0.12</v>
      </c>
      <c r="Q185" s="140">
        <v>0.28999999999999998</v>
      </c>
      <c r="R185" s="146" cm="1">
        <f t="array" ref="R185">_xlfn.IFS(D185="F", (4*P185)+(3*Q185), D185="M", (5*P185)+(3*Q185), D185="D", (6*P185)+(3*Q185))</f>
        <v>1.4699999999999998</v>
      </c>
    </row>
    <row r="186" spans="1:18">
      <c r="A186" s="109">
        <v>0</v>
      </c>
      <c r="B186" s="109">
        <v>184</v>
      </c>
      <c r="C186" s="109" t="s">
        <v>67</v>
      </c>
      <c r="D186" s="109" t="s">
        <v>125</v>
      </c>
      <c r="E186" s="109" t="s">
        <v>252</v>
      </c>
      <c r="F186" s="109">
        <v>5</v>
      </c>
      <c r="G186" s="109" t="str">
        <f t="shared" si="4"/>
        <v>0-184-H</v>
      </c>
      <c r="H186" s="139">
        <v>0.4</v>
      </c>
      <c r="I186" s="139">
        <v>0</v>
      </c>
      <c r="J186" s="139">
        <v>0.01</v>
      </c>
      <c r="K186" s="139">
        <v>0.03</v>
      </c>
      <c r="L186" s="139" cm="1">
        <f t="array" ref="L186">_xlfn.IFS(D186="F", (4*J186)+(3*K186), D186="M", (5*J186)+(3*K186), D186="D", (6*J186)+(3*K186))</f>
        <v>0.14000000000000001</v>
      </c>
      <c r="M186" s="109" t="str">
        <f t="shared" si="5"/>
        <v>0-184-A</v>
      </c>
      <c r="N186" s="140">
        <v>0.17</v>
      </c>
      <c r="O186" s="140">
        <v>0</v>
      </c>
      <c r="P186" s="140">
        <v>0</v>
      </c>
      <c r="Q186" s="140">
        <v>0.02</v>
      </c>
      <c r="R186" s="146" cm="1">
        <f t="array" ref="R186">_xlfn.IFS(D186="F", (4*P186)+(3*Q186), D186="M", (5*P186)+(3*Q186), D186="D", (6*P186)+(3*Q186))</f>
        <v>0.06</v>
      </c>
    </row>
    <row r="187" spans="1:18">
      <c r="A187" s="109">
        <v>0</v>
      </c>
      <c r="B187" s="109">
        <v>185</v>
      </c>
      <c r="C187" s="109" t="s">
        <v>67</v>
      </c>
      <c r="D187" s="109" t="s">
        <v>125</v>
      </c>
      <c r="E187" s="109" t="s">
        <v>253</v>
      </c>
      <c r="F187" s="109">
        <v>5</v>
      </c>
      <c r="G187" s="109" t="str">
        <f t="shared" si="4"/>
        <v>0-185-H</v>
      </c>
      <c r="H187" s="139">
        <v>0.33</v>
      </c>
      <c r="I187" s="139">
        <v>0</v>
      </c>
      <c r="J187" s="139">
        <v>0.01</v>
      </c>
      <c r="K187" s="139">
        <v>0.02</v>
      </c>
      <c r="L187" s="139" cm="1">
        <f t="array" ref="L187">_xlfn.IFS(D187="F", (4*J187)+(3*K187), D187="M", (5*J187)+(3*K187), D187="D", (6*J187)+(3*K187))</f>
        <v>0.11</v>
      </c>
      <c r="M187" s="109" t="str">
        <f t="shared" si="5"/>
        <v>0-185-A</v>
      </c>
      <c r="N187" s="140">
        <v>0.67</v>
      </c>
      <c r="O187" s="140">
        <v>0</v>
      </c>
      <c r="P187" s="140">
        <v>0.02</v>
      </c>
      <c r="Q187" s="140">
        <v>0.02</v>
      </c>
      <c r="R187" s="146" cm="1">
        <f t="array" ref="R187">_xlfn.IFS(D187="F", (4*P187)+(3*Q187), D187="M", (5*P187)+(3*Q187), D187="D", (6*P187)+(3*Q187))</f>
        <v>0.16</v>
      </c>
    </row>
    <row r="188" spans="1:18">
      <c r="A188" s="109">
        <v>0</v>
      </c>
      <c r="B188" s="109">
        <v>186</v>
      </c>
      <c r="C188" s="109" t="s">
        <v>79</v>
      </c>
      <c r="D188" s="109" t="s">
        <v>125</v>
      </c>
      <c r="E188" s="109" t="s">
        <v>254</v>
      </c>
      <c r="F188" s="109">
        <v>5</v>
      </c>
      <c r="G188" s="109" t="str">
        <f t="shared" si="4"/>
        <v>0-186-H</v>
      </c>
      <c r="H188" s="139">
        <v>0</v>
      </c>
      <c r="I188" s="139">
        <v>0</v>
      </c>
      <c r="J188" s="139">
        <v>0</v>
      </c>
      <c r="K188" s="139">
        <v>0</v>
      </c>
      <c r="L188" s="139" cm="1">
        <f t="array" ref="L188">_xlfn.IFS(D188="F", (4*J188)+(3*K188), D188="M", (5*J188)+(3*K188), D188="D", (6*J188)+(3*K188))</f>
        <v>0</v>
      </c>
      <c r="M188" s="109" t="str">
        <f t="shared" si="5"/>
        <v>0-186-A</v>
      </c>
      <c r="N188" s="140">
        <v>0</v>
      </c>
      <c r="O188" s="140">
        <v>0</v>
      </c>
      <c r="P188" s="140">
        <v>0</v>
      </c>
      <c r="Q188" s="140">
        <v>0.02</v>
      </c>
      <c r="R188" s="146" cm="1">
        <f t="array" ref="R188">_xlfn.IFS(D188="F", (4*P188)+(3*Q188), D188="M", (5*P188)+(3*Q188), D188="D", (6*P188)+(3*Q188))</f>
        <v>0.06</v>
      </c>
    </row>
    <row r="189" spans="1:18">
      <c r="A189" s="109">
        <v>0</v>
      </c>
      <c r="B189" s="109">
        <v>187</v>
      </c>
      <c r="C189" s="109" t="s">
        <v>72</v>
      </c>
      <c r="D189" s="109" t="s">
        <v>125</v>
      </c>
      <c r="E189" s="109" t="s">
        <v>255</v>
      </c>
      <c r="F189" s="109">
        <v>5</v>
      </c>
      <c r="G189" s="109" t="str">
        <f t="shared" si="4"/>
        <v>0-187-H</v>
      </c>
      <c r="H189" s="139">
        <v>0</v>
      </c>
      <c r="I189" s="139">
        <v>0</v>
      </c>
      <c r="J189" s="139">
        <v>0</v>
      </c>
      <c r="K189" s="139">
        <v>0.04</v>
      </c>
      <c r="L189" s="139" cm="1">
        <f t="array" ref="L189">_xlfn.IFS(D189="F", (4*J189)+(3*K189), D189="M", (5*J189)+(3*K189), D189="D", (6*J189)+(3*K189))</f>
        <v>0.12</v>
      </c>
      <c r="M189" s="109" t="str">
        <f t="shared" si="5"/>
        <v>0-187-A</v>
      </c>
      <c r="N189" s="140">
        <v>0</v>
      </c>
      <c r="O189" s="140">
        <v>0</v>
      </c>
      <c r="P189" s="140">
        <v>0.02</v>
      </c>
      <c r="Q189" s="140">
        <v>0.02</v>
      </c>
      <c r="R189" s="146" cm="1">
        <f t="array" ref="R189">_xlfn.IFS(D189="F", (4*P189)+(3*Q189), D189="M", (5*P189)+(3*Q189), D189="D", (6*P189)+(3*Q189))</f>
        <v>0.16</v>
      </c>
    </row>
    <row r="190" spans="1:18">
      <c r="A190" s="109">
        <v>0</v>
      </c>
      <c r="B190" s="109">
        <v>188</v>
      </c>
      <c r="C190" s="109" t="s">
        <v>72</v>
      </c>
      <c r="D190" s="109" t="s">
        <v>125</v>
      </c>
      <c r="E190" s="109" t="s">
        <v>457</v>
      </c>
      <c r="F190" s="109">
        <v>5</v>
      </c>
      <c r="G190" s="109" t="str">
        <f t="shared" si="4"/>
        <v>0-188-H</v>
      </c>
      <c r="H190" s="139">
        <v>0.67</v>
      </c>
      <c r="I190" s="139">
        <v>0</v>
      </c>
      <c r="J190" s="139">
        <v>0.17</v>
      </c>
      <c r="K190" s="139">
        <v>0.09</v>
      </c>
      <c r="L190" s="139" cm="1">
        <f t="array" ref="L190">_xlfn.IFS(D190="F", (4*J190)+(3*K190), D190="M", (5*J190)+(3*K190), D190="D", (6*J190)+(3*K190))</f>
        <v>1.1200000000000001</v>
      </c>
      <c r="M190" s="109" t="str">
        <f t="shared" si="5"/>
        <v>0-188-A</v>
      </c>
      <c r="N190" s="140">
        <v>0.5</v>
      </c>
      <c r="O190" s="140">
        <v>0.5</v>
      </c>
      <c r="P190" s="140">
        <v>0.24</v>
      </c>
      <c r="Q190" s="140">
        <v>0.49</v>
      </c>
      <c r="R190" s="146" cm="1">
        <f t="array" ref="R190">_xlfn.IFS(D190="F", (4*P190)+(3*Q190), D190="M", (5*P190)+(3*Q190), D190="D", (6*P190)+(3*Q190))</f>
        <v>2.67</v>
      </c>
    </row>
    <row r="191" spans="1:18">
      <c r="A191" s="109">
        <v>0</v>
      </c>
      <c r="B191" s="109">
        <v>189</v>
      </c>
      <c r="C191" s="109" t="s">
        <v>104</v>
      </c>
      <c r="D191" s="109" t="s">
        <v>125</v>
      </c>
      <c r="E191" s="109" t="s">
        <v>256</v>
      </c>
      <c r="F191" s="109">
        <v>5</v>
      </c>
      <c r="G191" s="109" t="str">
        <f t="shared" si="4"/>
        <v>0-189-H</v>
      </c>
      <c r="H191" s="139">
        <v>1</v>
      </c>
      <c r="I191" s="139">
        <v>0</v>
      </c>
      <c r="J191" s="139">
        <v>0.18</v>
      </c>
      <c r="K191" s="139">
        <v>0.25</v>
      </c>
      <c r="L191" s="139" cm="1">
        <f t="array" ref="L191">_xlfn.IFS(D191="F", (4*J191)+(3*K191), D191="M", (5*J191)+(3*K191), D191="D", (6*J191)+(3*K191))</f>
        <v>1.65</v>
      </c>
      <c r="M191" s="109" t="str">
        <f t="shared" si="5"/>
        <v>0-189-A</v>
      </c>
      <c r="N191" s="140">
        <v>0.4</v>
      </c>
      <c r="O191" s="140">
        <v>0.2</v>
      </c>
      <c r="P191" s="140">
        <v>0.16</v>
      </c>
      <c r="Q191" s="140">
        <v>0.17</v>
      </c>
      <c r="R191" s="146" cm="1">
        <f t="array" ref="R191">_xlfn.IFS(D191="F", (4*P191)+(3*Q191), D191="M", (5*P191)+(3*Q191), D191="D", (6*P191)+(3*Q191))</f>
        <v>1.31</v>
      </c>
    </row>
    <row r="192" spans="1:18">
      <c r="A192" s="109">
        <v>0</v>
      </c>
      <c r="B192" s="109">
        <v>190</v>
      </c>
      <c r="C192" s="109" t="s">
        <v>104</v>
      </c>
      <c r="D192" s="109" t="s">
        <v>125</v>
      </c>
      <c r="E192" s="109" t="s">
        <v>257</v>
      </c>
      <c r="F192" s="109">
        <v>5</v>
      </c>
      <c r="G192" s="109" t="str">
        <f t="shared" si="4"/>
        <v>0-190-H</v>
      </c>
      <c r="H192" s="139">
        <v>0.12</v>
      </c>
      <c r="I192" s="139">
        <v>0.12</v>
      </c>
      <c r="J192" s="139">
        <v>0.06</v>
      </c>
      <c r="K192" s="139">
        <v>0.04</v>
      </c>
      <c r="L192" s="139" cm="1">
        <f t="array" ref="L192">_xlfn.IFS(D192="F", (4*J192)+(3*K192), D192="M", (5*J192)+(3*K192), D192="D", (6*J192)+(3*K192))</f>
        <v>0.42</v>
      </c>
      <c r="M192" s="109" t="str">
        <f t="shared" si="5"/>
        <v>0-190-A</v>
      </c>
      <c r="N192" s="140">
        <v>0.67</v>
      </c>
      <c r="O192" s="140">
        <v>0</v>
      </c>
      <c r="P192" s="140">
        <v>0.02</v>
      </c>
      <c r="Q192" s="140">
        <v>0.05</v>
      </c>
      <c r="R192" s="146" cm="1">
        <f t="array" ref="R192">_xlfn.IFS(D192="F", (4*P192)+(3*Q192), D192="M", (5*P192)+(3*Q192), D192="D", (6*P192)+(3*Q192))</f>
        <v>0.25</v>
      </c>
    </row>
    <row r="193" spans="1:18">
      <c r="A193" s="109">
        <v>0</v>
      </c>
      <c r="B193" s="109">
        <v>191</v>
      </c>
      <c r="C193" s="109" t="s">
        <v>63</v>
      </c>
      <c r="D193" s="109" t="s">
        <v>125</v>
      </c>
      <c r="E193" s="109" t="s">
        <v>258</v>
      </c>
      <c r="F193" s="109">
        <v>5</v>
      </c>
      <c r="G193" s="109" t="str">
        <f t="shared" si="4"/>
        <v>0-191-H</v>
      </c>
      <c r="H193" s="139">
        <v>0.5</v>
      </c>
      <c r="I193" s="139">
        <v>0.38</v>
      </c>
      <c r="J193" s="139">
        <v>0.19</v>
      </c>
      <c r="K193" s="139">
        <v>0.05</v>
      </c>
      <c r="L193" s="139" cm="1">
        <f t="array" ref="L193">_xlfn.IFS(D193="F", (4*J193)+(3*K193), D193="M", (5*J193)+(3*K193), D193="D", (6*J193)+(3*K193))</f>
        <v>1.1000000000000001</v>
      </c>
      <c r="M193" s="109" t="str">
        <f t="shared" si="5"/>
        <v>0-191-A</v>
      </c>
      <c r="N193" s="140">
        <v>0.8</v>
      </c>
      <c r="O193" s="140">
        <v>0</v>
      </c>
      <c r="P193" s="140">
        <v>0.08</v>
      </c>
      <c r="Q193" s="140">
        <v>0.05</v>
      </c>
      <c r="R193" s="146" cm="1">
        <f t="array" ref="R193">_xlfn.IFS(D193="F", (4*P193)+(3*Q193), D193="M", (5*P193)+(3*Q193), D193="D", (6*P193)+(3*Q193))</f>
        <v>0.55000000000000004</v>
      </c>
    </row>
    <row r="194" spans="1:18">
      <c r="A194" s="109">
        <v>0</v>
      </c>
      <c r="B194" s="109">
        <v>192</v>
      </c>
      <c r="C194" s="109" t="s">
        <v>63</v>
      </c>
      <c r="D194" s="109" t="s">
        <v>125</v>
      </c>
      <c r="E194" s="109" t="s">
        <v>259</v>
      </c>
      <c r="F194" s="109">
        <v>5</v>
      </c>
      <c r="G194" s="109" t="str">
        <f t="shared" si="4"/>
        <v>0-192-H</v>
      </c>
      <c r="H194" s="139">
        <v>0</v>
      </c>
      <c r="I194" s="139">
        <v>0</v>
      </c>
      <c r="J194" s="139">
        <v>0</v>
      </c>
      <c r="K194" s="139">
        <v>0.03</v>
      </c>
      <c r="L194" s="139" cm="1">
        <f t="array" ref="L194">_xlfn.IFS(D194="F", (4*J194)+(3*K194), D194="M", (5*J194)+(3*K194), D194="D", (6*J194)+(3*K194))</f>
        <v>0.09</v>
      </c>
      <c r="M194" s="109" t="str">
        <f t="shared" si="5"/>
        <v>0-192-A</v>
      </c>
      <c r="N194" s="140">
        <v>0.2</v>
      </c>
      <c r="O194" s="140">
        <v>0</v>
      </c>
      <c r="P194" s="140">
        <v>0.03</v>
      </c>
      <c r="Q194" s="140">
        <v>0.01</v>
      </c>
      <c r="R194" s="146" cm="1">
        <f t="array" ref="R194">_xlfn.IFS(D194="F", (4*P194)+(3*Q194), D194="M", (5*P194)+(3*Q194), D194="D", (6*P194)+(3*Q194))</f>
        <v>0.18</v>
      </c>
    </row>
    <row r="195" spans="1:18">
      <c r="A195" s="109">
        <v>0</v>
      </c>
      <c r="B195" s="109">
        <v>193</v>
      </c>
      <c r="C195" s="109" t="s">
        <v>86</v>
      </c>
      <c r="D195" s="109" t="s">
        <v>125</v>
      </c>
      <c r="E195" s="109" t="s">
        <v>260</v>
      </c>
      <c r="F195" s="109">
        <v>5</v>
      </c>
      <c r="G195" s="109" t="str">
        <f t="shared" si="4"/>
        <v>0-193-H</v>
      </c>
      <c r="H195" s="139">
        <v>0.36</v>
      </c>
      <c r="I195" s="139">
        <v>0</v>
      </c>
      <c r="J195" s="139">
        <v>0.08</v>
      </c>
      <c r="K195" s="139">
        <v>0.09</v>
      </c>
      <c r="L195" s="139" cm="1">
        <f t="array" ref="L195">_xlfn.IFS(D195="F", (4*J195)+(3*K195), D195="M", (5*J195)+(3*K195), D195="D", (6*J195)+(3*K195))</f>
        <v>0.67</v>
      </c>
      <c r="M195" s="109" t="str">
        <f t="shared" si="5"/>
        <v>0-193-A</v>
      </c>
      <c r="N195" s="140">
        <v>0.33</v>
      </c>
      <c r="O195" s="140">
        <v>0.11</v>
      </c>
      <c r="P195" s="140">
        <v>0.04</v>
      </c>
      <c r="Q195" s="140">
        <v>0.03</v>
      </c>
      <c r="R195" s="146" cm="1">
        <f t="array" ref="R195">_xlfn.IFS(D195="F", (4*P195)+(3*Q195), D195="M", (5*P195)+(3*Q195), D195="D", (6*P195)+(3*Q195))</f>
        <v>0.29000000000000004</v>
      </c>
    </row>
    <row r="196" spans="1:18">
      <c r="A196" s="109">
        <v>0</v>
      </c>
      <c r="B196" s="109">
        <v>194</v>
      </c>
      <c r="C196" s="109" t="s">
        <v>86</v>
      </c>
      <c r="D196" s="109" t="s">
        <v>125</v>
      </c>
      <c r="E196" s="109" t="s">
        <v>261</v>
      </c>
      <c r="F196" s="109">
        <v>5</v>
      </c>
      <c r="G196" s="109" t="str">
        <f t="shared" ref="G196:G259" si="6" xml:space="preserve"> _xlfn.CONCAT(A196, "-",  B196, "-", "H")</f>
        <v>0-194-H</v>
      </c>
      <c r="H196" s="139">
        <v>0.12</v>
      </c>
      <c r="I196" s="139">
        <v>0.12</v>
      </c>
      <c r="J196" s="139">
        <v>0.11</v>
      </c>
      <c r="K196" s="139">
        <v>0.21</v>
      </c>
      <c r="L196" s="139" cm="1">
        <f t="array" ref="L196">_xlfn.IFS(D196="F", (4*J196)+(3*K196), D196="M", (5*J196)+(3*K196), D196="D", (6*J196)+(3*K196))</f>
        <v>1.1800000000000002</v>
      </c>
      <c r="M196" s="109" t="str">
        <f t="shared" ref="M196:M259" si="7">_xlfn.CONCAT(A196, "-",  B196, "-", "A")</f>
        <v>0-194-A</v>
      </c>
      <c r="N196" s="140">
        <v>0.12</v>
      </c>
      <c r="O196" s="140">
        <v>0.12</v>
      </c>
      <c r="P196" s="140">
        <v>0.1</v>
      </c>
      <c r="Q196" s="140">
        <v>0.19</v>
      </c>
      <c r="R196" s="146" cm="1">
        <f t="array" ref="R196">_xlfn.IFS(D196="F", (4*P196)+(3*Q196), D196="M", (5*P196)+(3*Q196), D196="D", (6*P196)+(3*Q196))</f>
        <v>1.07</v>
      </c>
    </row>
    <row r="197" spans="1:18">
      <c r="A197" s="109">
        <v>0</v>
      </c>
      <c r="B197" s="109">
        <v>195</v>
      </c>
      <c r="C197" s="109" t="s">
        <v>74</v>
      </c>
      <c r="D197" s="109" t="s">
        <v>125</v>
      </c>
      <c r="E197" s="109" t="s">
        <v>262</v>
      </c>
      <c r="F197" s="109">
        <v>5</v>
      </c>
      <c r="G197" s="109" t="str">
        <f t="shared" si="6"/>
        <v>0-195-H</v>
      </c>
      <c r="H197" s="139">
        <v>0.75</v>
      </c>
      <c r="I197" s="139">
        <v>0.25</v>
      </c>
      <c r="J197" s="139">
        <v>0.11</v>
      </c>
      <c r="K197" s="139">
        <v>0.08</v>
      </c>
      <c r="L197" s="139" cm="1">
        <f t="array" ref="L197">_xlfn.IFS(D197="F", (4*J197)+(3*K197), D197="M", (5*J197)+(3*K197), D197="D", (6*J197)+(3*K197))</f>
        <v>0.79</v>
      </c>
      <c r="M197" s="109" t="str">
        <f t="shared" si="7"/>
        <v>0-195-A</v>
      </c>
      <c r="N197" s="140">
        <v>0.67</v>
      </c>
      <c r="O197" s="140">
        <v>0</v>
      </c>
      <c r="P197" s="140">
        <v>0.04</v>
      </c>
      <c r="Q197" s="140">
        <v>0.04</v>
      </c>
      <c r="R197" s="146" cm="1">
        <f t="array" ref="R197">_xlfn.IFS(D197="F", (4*P197)+(3*Q197), D197="M", (5*P197)+(3*Q197), D197="D", (6*P197)+(3*Q197))</f>
        <v>0.32</v>
      </c>
    </row>
    <row r="198" spans="1:18">
      <c r="A198" s="109">
        <v>0</v>
      </c>
      <c r="B198" s="109">
        <v>196</v>
      </c>
      <c r="C198" s="109"/>
      <c r="D198" s="109" t="s">
        <v>125</v>
      </c>
      <c r="E198" s="109" t="s">
        <v>263</v>
      </c>
      <c r="F198" s="109">
        <v>5</v>
      </c>
      <c r="G198" s="109" t="str">
        <f t="shared" si="6"/>
        <v>0-196-H</v>
      </c>
      <c r="H198" s="139">
        <v>1</v>
      </c>
      <c r="I198" s="139">
        <v>0</v>
      </c>
      <c r="J198" s="139">
        <v>0.1</v>
      </c>
      <c r="K198" s="139">
        <v>0.08</v>
      </c>
      <c r="L198" s="139" cm="1">
        <f t="array" ref="L198">_xlfn.IFS(D198="F", (4*J198)+(3*K198), D198="M", (5*J198)+(3*K198), D198="D", (6*J198)+(3*K198))</f>
        <v>0.74</v>
      </c>
      <c r="M198" s="109" t="str">
        <f t="shared" si="7"/>
        <v>0-196-A</v>
      </c>
      <c r="N198" s="140">
        <v>0</v>
      </c>
      <c r="O198" s="140">
        <v>0</v>
      </c>
      <c r="P198" s="140">
        <v>0</v>
      </c>
      <c r="Q198" s="140">
        <v>0</v>
      </c>
      <c r="R198" s="146" cm="1">
        <f t="array" ref="R198">_xlfn.IFS(D198="F", (4*P198)+(3*Q198), D198="M", (5*P198)+(3*Q198), D198="D", (6*P198)+(3*Q198))</f>
        <v>0</v>
      </c>
    </row>
    <row r="199" spans="1:18">
      <c r="A199" s="109">
        <v>0</v>
      </c>
      <c r="B199" s="109">
        <v>197</v>
      </c>
      <c r="C199" s="109"/>
      <c r="D199" s="109" t="s">
        <v>125</v>
      </c>
      <c r="E199" s="109" t="s">
        <v>264</v>
      </c>
      <c r="F199" s="109">
        <v>4.9000000000000004</v>
      </c>
      <c r="G199" s="109" t="str">
        <f t="shared" si="6"/>
        <v>0-197-H</v>
      </c>
      <c r="H199" s="139">
        <v>0.8</v>
      </c>
      <c r="I199" s="139">
        <v>0.6</v>
      </c>
      <c r="J199" s="139">
        <v>0.31</v>
      </c>
      <c r="K199" s="139">
        <v>0.09</v>
      </c>
      <c r="L199" s="139" cm="1">
        <f t="array" ref="L199">_xlfn.IFS(D199="F", (4*J199)+(3*K199), D199="M", (5*J199)+(3*K199), D199="D", (6*J199)+(3*K199))</f>
        <v>1.82</v>
      </c>
      <c r="M199" s="109" t="str">
        <f t="shared" si="7"/>
        <v>0-197-A</v>
      </c>
      <c r="N199" s="140">
        <v>0.56999999999999995</v>
      </c>
      <c r="O199" s="140">
        <v>0</v>
      </c>
      <c r="P199" s="140">
        <v>0.01</v>
      </c>
      <c r="Q199" s="140">
        <v>0.08</v>
      </c>
      <c r="R199" s="146" cm="1">
        <f t="array" ref="R199">_xlfn.IFS(D199="F", (4*P199)+(3*Q199), D199="M", (5*P199)+(3*Q199), D199="D", (6*P199)+(3*Q199))</f>
        <v>0.28999999999999998</v>
      </c>
    </row>
    <row r="200" spans="1:18">
      <c r="A200" s="109">
        <v>0</v>
      </c>
      <c r="B200" s="109">
        <v>198</v>
      </c>
      <c r="C200" s="109"/>
      <c r="D200" s="109" t="s">
        <v>125</v>
      </c>
      <c r="E200" s="109" t="s">
        <v>265</v>
      </c>
      <c r="F200" s="109">
        <v>4.8</v>
      </c>
      <c r="G200" s="109" t="str">
        <f t="shared" si="6"/>
        <v>0-198-H</v>
      </c>
      <c r="H200" s="139">
        <v>0.38</v>
      </c>
      <c r="I200" s="139">
        <v>0</v>
      </c>
      <c r="J200" s="139">
        <v>0.03</v>
      </c>
      <c r="K200" s="139">
        <v>0.09</v>
      </c>
      <c r="L200" s="139" cm="1">
        <f t="array" ref="L200">_xlfn.IFS(D200="F", (4*J200)+(3*K200), D200="M", (5*J200)+(3*K200), D200="D", (6*J200)+(3*K200))</f>
        <v>0.42000000000000004</v>
      </c>
      <c r="M200" s="109" t="str">
        <f t="shared" si="7"/>
        <v>0-198-A</v>
      </c>
      <c r="N200" s="140">
        <v>0.12</v>
      </c>
      <c r="O200" s="140">
        <v>0</v>
      </c>
      <c r="P200" s="140">
        <v>0.04</v>
      </c>
      <c r="Q200" s="140">
        <v>0.08</v>
      </c>
      <c r="R200" s="146" cm="1">
        <f t="array" ref="R200">_xlfn.IFS(D200="F", (4*P200)+(3*Q200), D200="M", (5*P200)+(3*Q200), D200="D", (6*P200)+(3*Q200))</f>
        <v>0.44</v>
      </c>
    </row>
    <row r="201" spans="1:18">
      <c r="A201" s="109">
        <v>0</v>
      </c>
      <c r="B201" s="109">
        <v>199</v>
      </c>
      <c r="C201" s="109"/>
      <c r="D201" s="109" t="s">
        <v>125</v>
      </c>
      <c r="E201" s="109" t="s">
        <v>266</v>
      </c>
      <c r="F201" s="109">
        <v>4.8</v>
      </c>
      <c r="G201" s="109" t="str">
        <f t="shared" si="6"/>
        <v>0-199-H</v>
      </c>
      <c r="H201" s="139">
        <v>0.44</v>
      </c>
      <c r="I201" s="139">
        <v>0</v>
      </c>
      <c r="J201" s="139">
        <v>0.03</v>
      </c>
      <c r="K201" s="139">
        <v>0.03</v>
      </c>
      <c r="L201" s="139" cm="1">
        <f t="array" ref="L201">_xlfn.IFS(D201="F", (4*J201)+(3*K201), D201="M", (5*J201)+(3*K201), D201="D", (6*J201)+(3*K201))</f>
        <v>0.24</v>
      </c>
      <c r="M201" s="109" t="str">
        <f t="shared" si="7"/>
        <v>0-199-A</v>
      </c>
      <c r="N201" s="140">
        <v>0.43</v>
      </c>
      <c r="O201" s="140">
        <v>0</v>
      </c>
      <c r="P201" s="140">
        <v>0.02</v>
      </c>
      <c r="Q201" s="140">
        <v>0.08</v>
      </c>
      <c r="R201" s="146" cm="1">
        <f t="array" ref="R201">_xlfn.IFS(D201="F", (4*P201)+(3*Q201), D201="M", (5*P201)+(3*Q201), D201="D", (6*P201)+(3*Q201))</f>
        <v>0.33999999999999997</v>
      </c>
    </row>
    <row r="202" spans="1:18">
      <c r="A202" s="109">
        <v>0</v>
      </c>
      <c r="B202" s="109">
        <v>200</v>
      </c>
      <c r="C202" s="109"/>
      <c r="D202" s="109" t="s">
        <v>125</v>
      </c>
      <c r="E202" s="109" t="s">
        <v>267</v>
      </c>
      <c r="F202" s="109">
        <v>4.8</v>
      </c>
      <c r="G202" s="109" t="str">
        <f t="shared" si="6"/>
        <v>0-200-H</v>
      </c>
      <c r="H202" s="139">
        <v>0.25</v>
      </c>
      <c r="I202" s="139">
        <v>0.25</v>
      </c>
      <c r="J202" s="139">
        <v>0.08</v>
      </c>
      <c r="K202" s="139">
        <v>0.11</v>
      </c>
      <c r="L202" s="139" cm="1">
        <f t="array" ref="L202">_xlfn.IFS(D202="F", (4*J202)+(3*K202), D202="M", (5*J202)+(3*K202), D202="D", (6*J202)+(3*K202))</f>
        <v>0.73</v>
      </c>
      <c r="M202" s="109" t="str">
        <f t="shared" si="7"/>
        <v>0-200-A</v>
      </c>
      <c r="N202" s="140">
        <v>0.56999999999999995</v>
      </c>
      <c r="O202" s="140">
        <v>0.14000000000000001</v>
      </c>
      <c r="P202" s="140">
        <v>0.12</v>
      </c>
      <c r="Q202" s="140">
        <v>0.09</v>
      </c>
      <c r="R202" s="146" cm="1">
        <f t="array" ref="R202">_xlfn.IFS(D202="F", (4*P202)+(3*Q202), D202="M", (5*P202)+(3*Q202), D202="D", (6*P202)+(3*Q202))</f>
        <v>0.87</v>
      </c>
    </row>
    <row r="203" spans="1:18">
      <c r="A203" s="109">
        <v>0</v>
      </c>
      <c r="B203" s="109">
        <v>201</v>
      </c>
      <c r="C203" s="109"/>
      <c r="D203" s="109" t="s">
        <v>125</v>
      </c>
      <c r="E203" s="109" t="s">
        <v>268</v>
      </c>
      <c r="F203" s="109">
        <v>4.8</v>
      </c>
      <c r="G203" s="109" t="str">
        <f t="shared" si="6"/>
        <v>0-201-H</v>
      </c>
      <c r="H203" s="139">
        <v>0</v>
      </c>
      <c r="I203" s="139">
        <v>0</v>
      </c>
      <c r="J203" s="139">
        <v>0</v>
      </c>
      <c r="K203" s="139">
        <v>0</v>
      </c>
      <c r="L203" s="139" cm="1">
        <f t="array" ref="L203">_xlfn.IFS(D203="F", (4*J203)+(3*K203), D203="M", (5*J203)+(3*K203), D203="D", (6*J203)+(3*K203))</f>
        <v>0</v>
      </c>
      <c r="M203" s="109" t="str">
        <f t="shared" si="7"/>
        <v>0-201-A</v>
      </c>
      <c r="N203" s="140">
        <v>0.5</v>
      </c>
      <c r="O203" s="140">
        <v>0</v>
      </c>
      <c r="P203" s="140">
        <v>0.02</v>
      </c>
      <c r="Q203" s="140">
        <v>0.06</v>
      </c>
      <c r="R203" s="146" cm="1">
        <f t="array" ref="R203">_xlfn.IFS(D203="F", (4*P203)+(3*Q203), D203="M", (5*P203)+(3*Q203), D203="D", (6*P203)+(3*Q203))</f>
        <v>0.28000000000000003</v>
      </c>
    </row>
    <row r="204" spans="1:18">
      <c r="A204" s="109">
        <v>0</v>
      </c>
      <c r="B204" s="109">
        <v>202</v>
      </c>
      <c r="C204" s="109"/>
      <c r="D204" s="109" t="s">
        <v>125</v>
      </c>
      <c r="E204" s="109" t="s">
        <v>269</v>
      </c>
      <c r="F204" s="109">
        <v>4.8</v>
      </c>
      <c r="G204" s="109" t="str">
        <f t="shared" si="6"/>
        <v>0-202-H</v>
      </c>
      <c r="H204" s="139">
        <v>0</v>
      </c>
      <c r="I204" s="139">
        <v>0</v>
      </c>
      <c r="J204" s="139">
        <v>0.01</v>
      </c>
      <c r="K204" s="139">
        <v>0.2</v>
      </c>
      <c r="L204" s="139" cm="1">
        <f t="array" ref="L204">_xlfn.IFS(D204="F", (4*J204)+(3*K204), D204="M", (5*J204)+(3*K204), D204="D", (6*J204)+(3*K204))</f>
        <v>0.65000000000000013</v>
      </c>
      <c r="M204" s="109" t="str">
        <f t="shared" si="7"/>
        <v>0-202-A</v>
      </c>
      <c r="N204" s="140">
        <v>0</v>
      </c>
      <c r="O204" s="140">
        <v>0</v>
      </c>
      <c r="P204" s="140">
        <v>0.01</v>
      </c>
      <c r="Q204" s="140">
        <v>0.03</v>
      </c>
      <c r="R204" s="146" cm="1">
        <f t="array" ref="R204">_xlfn.IFS(D204="F", (4*P204)+(3*Q204), D204="M", (5*P204)+(3*Q204), D204="D", (6*P204)+(3*Q204))</f>
        <v>0.14000000000000001</v>
      </c>
    </row>
    <row r="205" spans="1:18">
      <c r="A205" s="109">
        <v>0</v>
      </c>
      <c r="B205" s="109">
        <v>203</v>
      </c>
      <c r="C205" s="109" t="s">
        <v>104</v>
      </c>
      <c r="D205" s="109" t="s">
        <v>125</v>
      </c>
      <c r="E205" s="109" t="s">
        <v>270</v>
      </c>
      <c r="F205" s="109">
        <v>4.7</v>
      </c>
      <c r="G205" s="109" t="str">
        <f t="shared" si="6"/>
        <v>0-203-H</v>
      </c>
      <c r="H205" s="139">
        <v>0</v>
      </c>
      <c r="I205" s="139">
        <v>0</v>
      </c>
      <c r="J205" s="139">
        <v>0.01</v>
      </c>
      <c r="K205" s="139">
        <v>0.06</v>
      </c>
      <c r="L205" s="139" cm="1">
        <f t="array" ref="L205">_xlfn.IFS(D205="F", (4*J205)+(3*K205), D205="M", (5*J205)+(3*K205), D205="D", (6*J205)+(3*K205))</f>
        <v>0.22999999999999998</v>
      </c>
      <c r="M205" s="109" t="str">
        <f t="shared" si="7"/>
        <v>0-203-A</v>
      </c>
      <c r="N205" s="140">
        <v>0</v>
      </c>
      <c r="O205" s="140">
        <v>0</v>
      </c>
      <c r="P205" s="140">
        <v>0</v>
      </c>
      <c r="Q205" s="140">
        <v>0.03</v>
      </c>
      <c r="R205" s="146" cm="1">
        <f t="array" ref="R205">_xlfn.IFS(D205="F", (4*P205)+(3*Q205), D205="M", (5*P205)+(3*Q205), D205="D", (6*P205)+(3*Q205))</f>
        <v>0.09</v>
      </c>
    </row>
    <row r="206" spans="1:18">
      <c r="A206" s="109">
        <v>0</v>
      </c>
      <c r="B206" s="109">
        <v>204</v>
      </c>
      <c r="C206" s="109" t="s">
        <v>88</v>
      </c>
      <c r="D206" s="109" t="s">
        <v>125</v>
      </c>
      <c r="E206" s="109" t="s">
        <v>463</v>
      </c>
      <c r="F206" s="109">
        <v>4.5</v>
      </c>
      <c r="G206" s="109" t="str">
        <f t="shared" si="6"/>
        <v>0-204-H</v>
      </c>
      <c r="H206" s="139">
        <v>0</v>
      </c>
      <c r="I206" s="139">
        <v>0</v>
      </c>
      <c r="J206" s="139">
        <v>0</v>
      </c>
      <c r="K206" s="139">
        <v>0.12</v>
      </c>
      <c r="L206" s="139" cm="1">
        <f t="array" ref="L206">_xlfn.IFS(D206="F", (4*J206)+(3*K206), D206="M", (5*J206)+(3*K206), D206="D", (6*J206)+(3*K206))</f>
        <v>0.36</v>
      </c>
      <c r="M206" s="109" t="str">
        <f t="shared" si="7"/>
        <v>0-204-A</v>
      </c>
      <c r="N206" s="140">
        <v>0</v>
      </c>
      <c r="O206" s="140">
        <v>0</v>
      </c>
      <c r="P206" s="140">
        <v>0</v>
      </c>
      <c r="Q206" s="140">
        <v>0.1</v>
      </c>
      <c r="R206" s="146" cm="1">
        <f t="array" ref="R206">_xlfn.IFS(D206="F", (4*P206)+(3*Q206), D206="M", (5*P206)+(3*Q206), D206="D", (6*P206)+(3*Q206))</f>
        <v>0.30000000000000004</v>
      </c>
    </row>
    <row r="207" spans="1:18">
      <c r="A207" s="109">
        <v>0</v>
      </c>
      <c r="B207" s="109">
        <v>205</v>
      </c>
      <c r="C207" s="109" t="s">
        <v>88</v>
      </c>
      <c r="D207" s="109" t="s">
        <v>125</v>
      </c>
      <c r="E207" s="109" t="s">
        <v>271</v>
      </c>
      <c r="F207" s="109">
        <v>4.5</v>
      </c>
      <c r="G207" s="109" t="str">
        <f t="shared" si="6"/>
        <v>0-205-H</v>
      </c>
      <c r="H207" s="139">
        <v>0.14000000000000001</v>
      </c>
      <c r="I207" s="139">
        <v>0</v>
      </c>
      <c r="J207" s="139">
        <v>0.02</v>
      </c>
      <c r="K207" s="139">
        <v>0.02</v>
      </c>
      <c r="L207" s="139" cm="1">
        <f t="array" ref="L207">_xlfn.IFS(D207="F", (4*J207)+(3*K207), D207="M", (5*J207)+(3*K207), D207="D", (6*J207)+(3*K207))</f>
        <v>0.16</v>
      </c>
      <c r="M207" s="109" t="str">
        <f t="shared" si="7"/>
        <v>0-205-A</v>
      </c>
      <c r="N207" s="140">
        <v>0</v>
      </c>
      <c r="O207" s="140">
        <v>0</v>
      </c>
      <c r="P207" s="140">
        <v>0.09</v>
      </c>
      <c r="Q207" s="140">
        <v>0.01</v>
      </c>
      <c r="R207" s="146" cm="1">
        <f t="array" ref="R207">_xlfn.IFS(D207="F", (4*P207)+(3*Q207), D207="M", (5*P207)+(3*Q207), D207="D", (6*P207)+(3*Q207))</f>
        <v>0.48</v>
      </c>
    </row>
    <row r="208" spans="1:18">
      <c r="A208" s="109">
        <v>0</v>
      </c>
      <c r="B208" s="109">
        <v>206</v>
      </c>
      <c r="C208" s="109" t="s">
        <v>99</v>
      </c>
      <c r="D208" s="109" t="s">
        <v>125</v>
      </c>
      <c r="E208" s="109" t="s">
        <v>272</v>
      </c>
      <c r="F208" s="109">
        <v>4.5</v>
      </c>
      <c r="G208" s="109" t="str">
        <f t="shared" si="6"/>
        <v>0-206-H</v>
      </c>
      <c r="H208" s="139">
        <v>0</v>
      </c>
      <c r="I208" s="139">
        <v>0</v>
      </c>
      <c r="J208" s="139">
        <v>0.01</v>
      </c>
      <c r="K208" s="139">
        <v>0.03</v>
      </c>
      <c r="L208" s="139" cm="1">
        <f t="array" ref="L208">_xlfn.IFS(D208="F", (4*J208)+(3*K208), D208="M", (5*J208)+(3*K208), D208="D", (6*J208)+(3*K208))</f>
        <v>0.14000000000000001</v>
      </c>
      <c r="M208" s="109" t="str">
        <f t="shared" si="7"/>
        <v>0-206-A</v>
      </c>
      <c r="N208" s="140">
        <v>0</v>
      </c>
      <c r="O208" s="140">
        <v>0</v>
      </c>
      <c r="P208" s="140">
        <v>0</v>
      </c>
      <c r="Q208" s="140">
        <v>0.11</v>
      </c>
      <c r="R208" s="146" cm="1">
        <f t="array" ref="R208">_xlfn.IFS(D208="F", (4*P208)+(3*Q208), D208="M", (5*P208)+(3*Q208), D208="D", (6*P208)+(3*Q208))</f>
        <v>0.33</v>
      </c>
    </row>
    <row r="209" spans="1:18">
      <c r="A209" s="109">
        <v>0</v>
      </c>
      <c r="B209" s="109">
        <v>207</v>
      </c>
      <c r="C209" s="109" t="s">
        <v>99</v>
      </c>
      <c r="D209" s="109" t="s">
        <v>125</v>
      </c>
      <c r="E209" s="109" t="s">
        <v>273</v>
      </c>
      <c r="F209" s="109">
        <v>4.5</v>
      </c>
      <c r="G209" s="109" t="str">
        <f t="shared" si="6"/>
        <v>0-207-H</v>
      </c>
      <c r="H209" s="139">
        <v>0.14000000000000001</v>
      </c>
      <c r="I209" s="139">
        <v>0</v>
      </c>
      <c r="J209" s="139">
        <v>0.03</v>
      </c>
      <c r="K209" s="139">
        <v>0.05</v>
      </c>
      <c r="L209" s="139" cm="1">
        <f t="array" ref="L209">_xlfn.IFS(D209="F", (4*J209)+(3*K209), D209="M", (5*J209)+(3*K209), D209="D", (6*J209)+(3*K209))</f>
        <v>0.30000000000000004</v>
      </c>
      <c r="M209" s="109" t="str">
        <f t="shared" si="7"/>
        <v>0-207-A</v>
      </c>
      <c r="N209" s="140">
        <v>0.14000000000000001</v>
      </c>
      <c r="O209" s="140">
        <v>0</v>
      </c>
      <c r="P209" s="140">
        <v>0.01</v>
      </c>
      <c r="Q209" s="140">
        <v>0.09</v>
      </c>
      <c r="R209" s="146" cm="1">
        <f t="array" ref="R209">_xlfn.IFS(D209="F", (4*P209)+(3*Q209), D209="M", (5*P209)+(3*Q209), D209="D", (6*P209)+(3*Q209))</f>
        <v>0.32</v>
      </c>
    </row>
    <row r="210" spans="1:18">
      <c r="A210" s="109">
        <v>0</v>
      </c>
      <c r="B210" s="109">
        <v>208</v>
      </c>
      <c r="C210" s="109" t="s">
        <v>70</v>
      </c>
      <c r="D210" s="109" t="s">
        <v>125</v>
      </c>
      <c r="E210" s="109" t="s">
        <v>466</v>
      </c>
      <c r="F210" s="109">
        <v>4.5</v>
      </c>
      <c r="G210" s="109" t="str">
        <f t="shared" si="6"/>
        <v>0-208-H</v>
      </c>
      <c r="H210" s="139">
        <v>3</v>
      </c>
      <c r="I210" s="139">
        <v>0</v>
      </c>
      <c r="J210" s="139">
        <v>0.21</v>
      </c>
      <c r="K210" s="139">
        <v>0.09</v>
      </c>
      <c r="L210" s="139" cm="1">
        <f t="array" ref="L210">_xlfn.IFS(D210="F", (4*J210)+(3*K210), D210="M", (5*J210)+(3*K210), D210="D", (6*J210)+(3*K210))</f>
        <v>1.32</v>
      </c>
      <c r="M210" s="109" t="str">
        <f t="shared" si="7"/>
        <v>0-208-A</v>
      </c>
      <c r="N210" s="140">
        <v>0</v>
      </c>
      <c r="O210" s="140">
        <v>0</v>
      </c>
      <c r="P210" s="140">
        <v>0</v>
      </c>
      <c r="Q210" s="140">
        <v>0</v>
      </c>
      <c r="R210" s="146" cm="1">
        <f t="array" ref="R210">_xlfn.IFS(D210="F", (4*P210)+(3*Q210), D210="M", (5*P210)+(3*Q210), D210="D", (6*P210)+(3*Q210))</f>
        <v>0</v>
      </c>
    </row>
    <row r="211" spans="1:18">
      <c r="A211" s="109">
        <v>0</v>
      </c>
      <c r="B211" s="109">
        <v>209</v>
      </c>
      <c r="C211" s="109" t="s">
        <v>77</v>
      </c>
      <c r="D211" s="109" t="s">
        <v>125</v>
      </c>
      <c r="E211" s="109" t="s">
        <v>274</v>
      </c>
      <c r="F211" s="109">
        <v>4.5</v>
      </c>
      <c r="G211" s="109" t="str">
        <f t="shared" si="6"/>
        <v>0-209-H</v>
      </c>
      <c r="H211" s="139">
        <v>0</v>
      </c>
      <c r="I211" s="139">
        <v>0</v>
      </c>
      <c r="J211" s="139">
        <v>0.01</v>
      </c>
      <c r="K211" s="139">
        <v>0.15</v>
      </c>
      <c r="L211" s="139" cm="1">
        <f t="array" ref="L211">_xlfn.IFS(D211="F", (4*J211)+(3*K211), D211="M", (5*J211)+(3*K211), D211="D", (6*J211)+(3*K211))</f>
        <v>0.49999999999999994</v>
      </c>
      <c r="M211" s="109" t="str">
        <f t="shared" si="7"/>
        <v>0-209-A</v>
      </c>
      <c r="N211" s="140">
        <v>0.2</v>
      </c>
      <c r="O211" s="140">
        <v>0</v>
      </c>
      <c r="P211" s="140">
        <v>0.01</v>
      </c>
      <c r="Q211" s="140">
        <v>0.2</v>
      </c>
      <c r="R211" s="146" cm="1">
        <f t="array" ref="R211">_xlfn.IFS(D211="F", (4*P211)+(3*Q211), D211="M", (5*P211)+(3*Q211), D211="D", (6*P211)+(3*Q211))</f>
        <v>0.65000000000000013</v>
      </c>
    </row>
    <row r="212" spans="1:18">
      <c r="A212" s="109">
        <v>0</v>
      </c>
      <c r="B212" s="109">
        <v>210</v>
      </c>
      <c r="C212" s="109"/>
      <c r="D212" s="109" t="s">
        <v>125</v>
      </c>
      <c r="E212" s="109" t="s">
        <v>275</v>
      </c>
      <c r="F212" s="109">
        <v>4.5</v>
      </c>
      <c r="G212" s="109" t="str">
        <f t="shared" si="6"/>
        <v>0-210-H</v>
      </c>
      <c r="H212" s="139">
        <v>1.17</v>
      </c>
      <c r="I212" s="139">
        <v>0.17</v>
      </c>
      <c r="J212" s="139">
        <v>0.14000000000000001</v>
      </c>
      <c r="K212" s="139">
        <v>0.09</v>
      </c>
      <c r="L212" s="139" cm="1">
        <f t="array" ref="L212">_xlfn.IFS(D212="F", (4*J212)+(3*K212), D212="M", (5*J212)+(3*K212), D212="D", (6*J212)+(3*K212))</f>
        <v>0.97000000000000008</v>
      </c>
      <c r="M212" s="109" t="str">
        <f t="shared" si="7"/>
        <v>0-210-A</v>
      </c>
      <c r="N212" s="140">
        <v>0.38</v>
      </c>
      <c r="O212" s="140">
        <v>0</v>
      </c>
      <c r="P212" s="140">
        <v>0.04</v>
      </c>
      <c r="Q212" s="140">
        <v>0.05</v>
      </c>
      <c r="R212" s="146" cm="1">
        <f t="array" ref="R212">_xlfn.IFS(D212="F", (4*P212)+(3*Q212), D212="M", (5*P212)+(3*Q212), D212="D", (6*P212)+(3*Q212))</f>
        <v>0.35000000000000003</v>
      </c>
    </row>
    <row r="213" spans="1:18">
      <c r="A213" s="109">
        <v>0</v>
      </c>
      <c r="B213" s="109">
        <v>211</v>
      </c>
      <c r="C213" s="109" t="s">
        <v>32</v>
      </c>
      <c r="D213" s="109" t="s">
        <v>125</v>
      </c>
      <c r="E213" s="109" t="s">
        <v>276</v>
      </c>
      <c r="F213" s="109">
        <v>4.5</v>
      </c>
      <c r="G213" s="109" t="str">
        <f t="shared" si="6"/>
        <v>0-211-H</v>
      </c>
      <c r="H213" s="139">
        <v>0</v>
      </c>
      <c r="I213" s="139">
        <v>0</v>
      </c>
      <c r="J213" s="139">
        <v>0</v>
      </c>
      <c r="K213" s="139">
        <v>0</v>
      </c>
      <c r="L213" s="139" cm="1">
        <f t="array" ref="L213">_xlfn.IFS(D213="F", (4*J213)+(3*K213), D213="M", (5*J213)+(3*K213), D213="D", (6*J213)+(3*K213))</f>
        <v>0</v>
      </c>
      <c r="M213" s="109" t="str">
        <f t="shared" si="7"/>
        <v>0-211-A</v>
      </c>
      <c r="N213" s="140">
        <v>0</v>
      </c>
      <c r="O213" s="140">
        <v>0</v>
      </c>
      <c r="P213" s="140">
        <v>0</v>
      </c>
      <c r="Q213" s="140">
        <v>0</v>
      </c>
      <c r="R213" s="146" cm="1">
        <f t="array" ref="R213">_xlfn.IFS(D213="F", (4*P213)+(3*Q213), D213="M", (5*P213)+(3*Q213), D213="D", (6*P213)+(3*Q213))</f>
        <v>0</v>
      </c>
    </row>
    <row r="214" spans="1:18">
      <c r="A214" s="109">
        <v>0</v>
      </c>
      <c r="B214" s="109">
        <v>212</v>
      </c>
      <c r="C214" s="109" t="s">
        <v>81</v>
      </c>
      <c r="D214" s="109" t="s">
        <v>125</v>
      </c>
      <c r="E214" s="109" t="s">
        <v>277</v>
      </c>
      <c r="F214" s="109">
        <v>4.5</v>
      </c>
      <c r="G214" s="109" t="str">
        <f t="shared" si="6"/>
        <v>0-212-H</v>
      </c>
      <c r="H214" s="139">
        <v>0</v>
      </c>
      <c r="I214" s="139">
        <v>0</v>
      </c>
      <c r="J214" s="139">
        <v>0.01</v>
      </c>
      <c r="K214" s="139">
        <v>0.04</v>
      </c>
      <c r="L214" s="139" cm="1">
        <f t="array" ref="L214">_xlfn.IFS(D214="F", (4*J214)+(3*K214), D214="M", (5*J214)+(3*K214), D214="D", (6*J214)+(3*K214))</f>
        <v>0.16999999999999998</v>
      </c>
      <c r="M214" s="109" t="str">
        <f t="shared" si="7"/>
        <v>0-212-A</v>
      </c>
      <c r="N214" s="140">
        <v>0</v>
      </c>
      <c r="O214" s="140">
        <v>0</v>
      </c>
      <c r="P214" s="140">
        <v>0</v>
      </c>
      <c r="Q214" s="140">
        <v>0.04</v>
      </c>
      <c r="R214" s="146" cm="1">
        <f t="array" ref="R214">_xlfn.IFS(D214="F", (4*P214)+(3*Q214), D214="M", (5*P214)+(3*Q214), D214="D", (6*P214)+(3*Q214))</f>
        <v>0.12</v>
      </c>
    </row>
    <row r="215" spans="1:18">
      <c r="A215" s="109">
        <v>0</v>
      </c>
      <c r="B215" s="109">
        <v>213</v>
      </c>
      <c r="C215" s="109" t="s">
        <v>88</v>
      </c>
      <c r="D215" s="109" t="s">
        <v>125</v>
      </c>
      <c r="E215" s="109" t="s">
        <v>278</v>
      </c>
      <c r="F215" s="109">
        <v>4.5</v>
      </c>
      <c r="G215" s="109" t="str">
        <f t="shared" si="6"/>
        <v>0-213-H</v>
      </c>
      <c r="H215" s="139">
        <v>1</v>
      </c>
      <c r="I215" s="139">
        <v>0</v>
      </c>
      <c r="J215" s="139">
        <v>0.05</v>
      </c>
      <c r="K215" s="139">
        <v>0.05</v>
      </c>
      <c r="L215" s="139" cm="1">
        <f t="array" ref="L215">_xlfn.IFS(D215="F", (4*J215)+(3*K215), D215="M", (5*J215)+(3*K215), D215="D", (6*J215)+(3*K215))</f>
        <v>0.4</v>
      </c>
      <c r="M215" s="109" t="str">
        <f t="shared" si="7"/>
        <v>0-213-A</v>
      </c>
      <c r="N215" s="140">
        <v>0</v>
      </c>
      <c r="O215" s="140">
        <v>0</v>
      </c>
      <c r="P215" s="140">
        <v>0.01</v>
      </c>
      <c r="Q215" s="140">
        <v>0.08</v>
      </c>
      <c r="R215" s="146" cm="1">
        <f t="array" ref="R215">_xlfn.IFS(D215="F", (4*P215)+(3*Q215), D215="M", (5*P215)+(3*Q215), D215="D", (6*P215)+(3*Q215))</f>
        <v>0.28999999999999998</v>
      </c>
    </row>
    <row r="216" spans="1:18">
      <c r="A216" s="109">
        <v>0</v>
      </c>
      <c r="B216" s="109">
        <v>214</v>
      </c>
      <c r="C216" s="109" t="s">
        <v>79</v>
      </c>
      <c r="D216" s="109" t="s">
        <v>125</v>
      </c>
      <c r="E216" s="109" t="s">
        <v>279</v>
      </c>
      <c r="F216" s="109">
        <v>4.5</v>
      </c>
      <c r="G216" s="109" t="str">
        <f t="shared" si="6"/>
        <v>0-214-H</v>
      </c>
      <c r="H216" s="139">
        <v>0</v>
      </c>
      <c r="I216" s="139">
        <v>0</v>
      </c>
      <c r="J216" s="139">
        <v>0</v>
      </c>
      <c r="K216" s="139">
        <v>0.05</v>
      </c>
      <c r="L216" s="139" cm="1">
        <f t="array" ref="L216">_xlfn.IFS(D216="F", (4*J216)+(3*K216), D216="M", (5*J216)+(3*K216), D216="D", (6*J216)+(3*K216))</f>
        <v>0.15000000000000002</v>
      </c>
      <c r="M216" s="109" t="str">
        <f t="shared" si="7"/>
        <v>0-214-A</v>
      </c>
      <c r="N216" s="140">
        <v>0</v>
      </c>
      <c r="O216" s="140">
        <v>0</v>
      </c>
      <c r="P216" s="140">
        <v>0.02</v>
      </c>
      <c r="Q216" s="140">
        <v>0.02</v>
      </c>
      <c r="R216" s="146" cm="1">
        <f t="array" ref="R216">_xlfn.IFS(D216="F", (4*P216)+(3*Q216), D216="M", (5*P216)+(3*Q216), D216="D", (6*P216)+(3*Q216))</f>
        <v>0.16</v>
      </c>
    </row>
    <row r="217" spans="1:18">
      <c r="A217" s="109">
        <v>0</v>
      </c>
      <c r="B217" s="109">
        <v>215</v>
      </c>
      <c r="C217" s="109" t="s">
        <v>77</v>
      </c>
      <c r="D217" s="109" t="s">
        <v>125</v>
      </c>
      <c r="E217" s="109" t="s">
        <v>280</v>
      </c>
      <c r="F217" s="109">
        <v>4.5</v>
      </c>
      <c r="G217" s="109" t="str">
        <f t="shared" si="6"/>
        <v>0-215-H</v>
      </c>
      <c r="H217" s="139">
        <v>0</v>
      </c>
      <c r="I217" s="139">
        <v>0</v>
      </c>
      <c r="J217" s="139">
        <v>0.01</v>
      </c>
      <c r="K217" s="139">
        <v>0.02</v>
      </c>
      <c r="L217" s="139" cm="1">
        <f t="array" ref="L217">_xlfn.IFS(D217="F", (4*J217)+(3*K217), D217="M", (5*J217)+(3*K217), D217="D", (6*J217)+(3*K217))</f>
        <v>0.11</v>
      </c>
      <c r="M217" s="109" t="str">
        <f t="shared" si="7"/>
        <v>0-215-A</v>
      </c>
      <c r="N217" s="140">
        <v>0.5</v>
      </c>
      <c r="O217" s="140">
        <v>0</v>
      </c>
      <c r="P217" s="140">
        <v>0</v>
      </c>
      <c r="Q217" s="140">
        <v>0.02</v>
      </c>
      <c r="R217" s="146" cm="1">
        <f t="array" ref="R217">_xlfn.IFS(D217="F", (4*P217)+(3*Q217), D217="M", (5*P217)+(3*Q217), D217="D", (6*P217)+(3*Q217))</f>
        <v>0.06</v>
      </c>
    </row>
    <row r="218" spans="1:18">
      <c r="A218" s="109">
        <v>0</v>
      </c>
      <c r="B218" s="109">
        <v>216</v>
      </c>
      <c r="C218" s="109" t="s">
        <v>70</v>
      </c>
      <c r="D218" s="109" t="s">
        <v>282</v>
      </c>
      <c r="E218" s="109" t="s">
        <v>281</v>
      </c>
      <c r="F218" s="109">
        <v>7.5</v>
      </c>
      <c r="G218" s="109" t="str">
        <f t="shared" si="6"/>
        <v>0-216-H</v>
      </c>
      <c r="H218" s="139">
        <v>0.11</v>
      </c>
      <c r="I218" s="139">
        <v>0</v>
      </c>
      <c r="J218" s="139">
        <v>0.06</v>
      </c>
      <c r="K218" s="139">
        <v>0.28999999999999998</v>
      </c>
      <c r="L218" s="139" cm="1">
        <f t="array" ref="L218">_xlfn.IFS(D218="F", (4*J218)+(3*K218), D218="M", (5*J218)+(3*K218), D218="D", (6*J218)+(3*K218))</f>
        <v>1.23</v>
      </c>
      <c r="M218" s="109" t="str">
        <f t="shared" si="7"/>
        <v>0-216-A</v>
      </c>
      <c r="N218" s="140">
        <v>0.22</v>
      </c>
      <c r="O218" s="140">
        <v>0</v>
      </c>
      <c r="P218" s="140">
        <v>0.04</v>
      </c>
      <c r="Q218" s="140">
        <v>0.2</v>
      </c>
      <c r="R218" s="146" cm="1">
        <f t="array" ref="R218">_xlfn.IFS(D218="F", (4*P218)+(3*Q218), D218="M", (5*P218)+(3*Q218), D218="D", (6*P218)+(3*Q218))</f>
        <v>0.84000000000000008</v>
      </c>
    </row>
    <row r="219" spans="1:18">
      <c r="A219" s="109">
        <v>0</v>
      </c>
      <c r="B219" s="109">
        <v>217</v>
      </c>
      <c r="C219" s="109" t="s">
        <v>70</v>
      </c>
      <c r="D219" s="109" t="s">
        <v>282</v>
      </c>
      <c r="E219" s="109" t="s">
        <v>283</v>
      </c>
      <c r="F219" s="109">
        <v>7</v>
      </c>
      <c r="G219" s="109" t="str">
        <f t="shared" si="6"/>
        <v>0-217-H</v>
      </c>
      <c r="H219" s="139">
        <v>0.11</v>
      </c>
      <c r="I219" s="139">
        <v>0</v>
      </c>
      <c r="J219" s="139">
        <v>0.02</v>
      </c>
      <c r="K219" s="139">
        <v>0.24</v>
      </c>
      <c r="L219" s="139" cm="1">
        <f t="array" ref="L219">_xlfn.IFS(D219="F", (4*J219)+(3*K219), D219="M", (5*J219)+(3*K219), D219="D", (6*J219)+(3*K219))</f>
        <v>0.84</v>
      </c>
      <c r="M219" s="109" t="str">
        <f t="shared" si="7"/>
        <v>0-217-A</v>
      </c>
      <c r="N219" s="140">
        <v>0.62</v>
      </c>
      <c r="O219" s="140">
        <v>0.12</v>
      </c>
      <c r="P219" s="140">
        <v>0.08</v>
      </c>
      <c r="Q219" s="140">
        <v>0.18</v>
      </c>
      <c r="R219" s="146" cm="1">
        <f t="array" ref="R219">_xlfn.IFS(D219="F", (4*P219)+(3*Q219), D219="M", (5*P219)+(3*Q219), D219="D", (6*P219)+(3*Q219))</f>
        <v>1.02</v>
      </c>
    </row>
    <row r="220" spans="1:18">
      <c r="A220" s="109">
        <v>0</v>
      </c>
      <c r="B220" s="109">
        <v>218</v>
      </c>
      <c r="C220" s="109" t="s">
        <v>70</v>
      </c>
      <c r="D220" s="109" t="s">
        <v>282</v>
      </c>
      <c r="E220" s="109" t="s">
        <v>284</v>
      </c>
      <c r="F220" s="109">
        <v>6.5</v>
      </c>
      <c r="G220" s="109" t="str">
        <f t="shared" si="6"/>
        <v>0-218-H</v>
      </c>
      <c r="H220" s="139">
        <v>0.9</v>
      </c>
      <c r="I220" s="139">
        <v>0.3</v>
      </c>
      <c r="J220" s="139">
        <v>0.16</v>
      </c>
      <c r="K220" s="139">
        <v>0.08</v>
      </c>
      <c r="L220" s="139" cm="1">
        <f t="array" ref="L220">_xlfn.IFS(D220="F", (4*J220)+(3*K220), D220="M", (5*J220)+(3*K220), D220="D", (6*J220)+(3*K220))</f>
        <v>1.2</v>
      </c>
      <c r="M220" s="109" t="str">
        <f t="shared" si="7"/>
        <v>0-218-A</v>
      </c>
      <c r="N220" s="140">
        <v>0.8</v>
      </c>
      <c r="O220" s="140">
        <v>0.1</v>
      </c>
      <c r="P220" s="140">
        <v>0.13</v>
      </c>
      <c r="Q220" s="140">
        <v>0.04</v>
      </c>
      <c r="R220" s="146" cm="1">
        <f t="array" ref="R220">_xlfn.IFS(D220="F", (4*P220)+(3*Q220), D220="M", (5*P220)+(3*Q220), D220="D", (6*P220)+(3*Q220))</f>
        <v>0.9</v>
      </c>
    </row>
    <row r="221" spans="1:18">
      <c r="A221" s="109">
        <v>0</v>
      </c>
      <c r="B221" s="109">
        <v>219</v>
      </c>
      <c r="C221" s="109" t="s">
        <v>65</v>
      </c>
      <c r="D221" s="109" t="s">
        <v>282</v>
      </c>
      <c r="E221" s="109" t="s">
        <v>285</v>
      </c>
      <c r="F221" s="109">
        <v>6</v>
      </c>
      <c r="G221" s="109" t="str">
        <f t="shared" si="6"/>
        <v>0-219-H</v>
      </c>
      <c r="H221" s="139">
        <v>0</v>
      </c>
      <c r="I221" s="139">
        <v>0</v>
      </c>
      <c r="J221" s="139">
        <v>0</v>
      </c>
      <c r="K221" s="139">
        <v>0</v>
      </c>
      <c r="L221" s="139" cm="1">
        <f t="array" ref="L221">_xlfn.IFS(D221="F", (4*J221)+(3*K221), D221="M", (5*J221)+(3*K221), D221="D", (6*J221)+(3*K221))</f>
        <v>0</v>
      </c>
      <c r="M221" s="109" t="str">
        <f t="shared" si="7"/>
        <v>0-219-A</v>
      </c>
      <c r="N221" s="140">
        <v>0.33</v>
      </c>
      <c r="O221" s="140">
        <v>0.17</v>
      </c>
      <c r="P221" s="140">
        <v>0.09</v>
      </c>
      <c r="Q221" s="140">
        <v>0.03</v>
      </c>
      <c r="R221" s="146" cm="1">
        <f t="array" ref="R221">_xlfn.IFS(D221="F", (4*P221)+(3*Q221), D221="M", (5*P221)+(3*Q221), D221="D", (6*P221)+(3*Q221))</f>
        <v>0.63</v>
      </c>
    </row>
    <row r="222" spans="1:18">
      <c r="A222" s="109">
        <v>0</v>
      </c>
      <c r="B222" s="109">
        <v>220</v>
      </c>
      <c r="C222" s="109" t="s">
        <v>67</v>
      </c>
      <c r="D222" s="109" t="s">
        <v>282</v>
      </c>
      <c r="E222" s="109" t="s">
        <v>456</v>
      </c>
      <c r="F222" s="109">
        <v>6</v>
      </c>
      <c r="G222" s="109" t="str">
        <f t="shared" si="6"/>
        <v>0-220-H</v>
      </c>
      <c r="H222" s="139">
        <v>0.8</v>
      </c>
      <c r="I222" s="139">
        <v>0</v>
      </c>
      <c r="J222" s="139">
        <v>0.08</v>
      </c>
      <c r="K222" s="139">
        <v>0.22</v>
      </c>
      <c r="L222" s="139" cm="1">
        <f t="array" ref="L222">_xlfn.IFS(D222="F", (4*J222)+(3*K222), D222="M", (5*J222)+(3*K222), D222="D", (6*J222)+(3*K222))</f>
        <v>1.1400000000000001</v>
      </c>
      <c r="M222" s="109" t="str">
        <f t="shared" si="7"/>
        <v>0-220-A</v>
      </c>
      <c r="N222" s="140">
        <v>0.5</v>
      </c>
      <c r="O222" s="140">
        <v>0</v>
      </c>
      <c r="P222" s="140">
        <v>0.01</v>
      </c>
      <c r="Q222" s="140">
        <v>0.05</v>
      </c>
      <c r="R222" s="146" cm="1">
        <f t="array" ref="R222">_xlfn.IFS(D222="F", (4*P222)+(3*Q222), D222="M", (5*P222)+(3*Q222), D222="D", (6*P222)+(3*Q222))</f>
        <v>0.21000000000000002</v>
      </c>
    </row>
    <row r="223" spans="1:18">
      <c r="A223" s="109">
        <v>0</v>
      </c>
      <c r="B223" s="109">
        <v>221</v>
      </c>
      <c r="C223" s="109" t="s">
        <v>81</v>
      </c>
      <c r="D223" s="109" t="s">
        <v>282</v>
      </c>
      <c r="E223" s="109" t="s">
        <v>286</v>
      </c>
      <c r="F223" s="109">
        <v>6</v>
      </c>
      <c r="G223" s="109" t="str">
        <f t="shared" si="6"/>
        <v>0-221-H</v>
      </c>
      <c r="H223" s="139">
        <v>0.8</v>
      </c>
      <c r="I223" s="139">
        <v>0.2</v>
      </c>
      <c r="J223" s="139">
        <v>0.15</v>
      </c>
      <c r="K223" s="139">
        <v>0.09</v>
      </c>
      <c r="L223" s="139" cm="1">
        <f t="array" ref="L223">_xlfn.IFS(D223="F", (4*J223)+(3*K223), D223="M", (5*J223)+(3*K223), D223="D", (6*J223)+(3*K223))</f>
        <v>1.17</v>
      </c>
      <c r="M223" s="109" t="str">
        <f t="shared" si="7"/>
        <v>0-221-A</v>
      </c>
      <c r="N223" s="140">
        <v>2.25</v>
      </c>
      <c r="O223" s="140">
        <v>0.25</v>
      </c>
      <c r="P223" s="140">
        <v>0.26</v>
      </c>
      <c r="Q223" s="140">
        <v>0.38</v>
      </c>
      <c r="R223" s="146" cm="1">
        <f t="array" ref="R223">_xlfn.IFS(D223="F", (4*P223)+(3*Q223), D223="M", (5*P223)+(3*Q223), D223="D", (6*P223)+(3*Q223))</f>
        <v>2.7</v>
      </c>
    </row>
    <row r="224" spans="1:18">
      <c r="A224" s="109">
        <v>0</v>
      </c>
      <c r="B224" s="109">
        <v>222</v>
      </c>
      <c r="C224" s="109" t="s">
        <v>81</v>
      </c>
      <c r="D224" s="109" t="s">
        <v>282</v>
      </c>
      <c r="E224" s="109" t="s">
        <v>287</v>
      </c>
      <c r="F224" s="109">
        <v>6</v>
      </c>
      <c r="G224" s="109" t="str">
        <f t="shared" si="6"/>
        <v>0-222-H</v>
      </c>
      <c r="H224" s="139">
        <v>0.67</v>
      </c>
      <c r="I224" s="139">
        <v>0.11</v>
      </c>
      <c r="J224" s="139">
        <v>0.11</v>
      </c>
      <c r="K224" s="139">
        <v>0.2</v>
      </c>
      <c r="L224" s="139" cm="1">
        <f t="array" ref="L224">_xlfn.IFS(D224="F", (4*J224)+(3*K224), D224="M", (5*J224)+(3*K224), D224="D", (6*J224)+(3*K224))</f>
        <v>1.2600000000000002</v>
      </c>
      <c r="M224" s="109" t="str">
        <f t="shared" si="7"/>
        <v>0-222-A</v>
      </c>
      <c r="N224" s="140">
        <v>0.8</v>
      </c>
      <c r="O224" s="140">
        <v>0.1</v>
      </c>
      <c r="P224" s="140">
        <v>0.08</v>
      </c>
      <c r="Q224" s="140">
        <v>0.14000000000000001</v>
      </c>
      <c r="R224" s="146" cm="1">
        <f t="array" ref="R224">_xlfn.IFS(D224="F", (4*P224)+(3*Q224), D224="M", (5*P224)+(3*Q224), D224="D", (6*P224)+(3*Q224))</f>
        <v>0.9</v>
      </c>
    </row>
    <row r="225" spans="1:18">
      <c r="A225" s="109">
        <v>0</v>
      </c>
      <c r="B225" s="109">
        <v>223</v>
      </c>
      <c r="C225" s="109" t="s">
        <v>63</v>
      </c>
      <c r="D225" s="109" t="s">
        <v>282</v>
      </c>
      <c r="E225" s="109" t="s">
        <v>288</v>
      </c>
      <c r="F225" s="109">
        <v>6</v>
      </c>
      <c r="G225" s="109" t="str">
        <f t="shared" si="6"/>
        <v>0-223-H</v>
      </c>
      <c r="H225" s="139">
        <v>0.78</v>
      </c>
      <c r="I225" s="139">
        <v>0.33</v>
      </c>
      <c r="J225" s="139">
        <v>0.15</v>
      </c>
      <c r="K225" s="139">
        <v>0.14000000000000001</v>
      </c>
      <c r="L225" s="139" cm="1">
        <f t="array" ref="L225">_xlfn.IFS(D225="F", (4*J225)+(3*K225), D225="M", (5*J225)+(3*K225), D225="D", (6*J225)+(3*K225))</f>
        <v>1.3199999999999998</v>
      </c>
      <c r="M225" s="109" t="str">
        <f t="shared" si="7"/>
        <v>0-223-A</v>
      </c>
      <c r="N225" s="140">
        <v>1</v>
      </c>
      <c r="O225" s="140">
        <v>0.5</v>
      </c>
      <c r="P225" s="140">
        <v>0.26</v>
      </c>
      <c r="Q225" s="140">
        <v>7.0000000000000007E-2</v>
      </c>
      <c r="R225" s="146" cm="1">
        <f t="array" ref="R225">_xlfn.IFS(D225="F", (4*P225)+(3*Q225), D225="M", (5*P225)+(3*Q225), D225="D", (6*P225)+(3*Q225))</f>
        <v>1.77</v>
      </c>
    </row>
    <row r="226" spans="1:18">
      <c r="A226" s="109">
        <v>0</v>
      </c>
      <c r="B226" s="109">
        <v>224</v>
      </c>
      <c r="C226" s="109" t="s">
        <v>79</v>
      </c>
      <c r="D226" s="109" t="s">
        <v>282</v>
      </c>
      <c r="E226" s="109" t="s">
        <v>289</v>
      </c>
      <c r="F226" s="109">
        <v>6</v>
      </c>
      <c r="G226" s="109" t="str">
        <f t="shared" si="6"/>
        <v>0-224-H</v>
      </c>
      <c r="H226" s="139">
        <v>0.12</v>
      </c>
      <c r="I226" s="139">
        <v>0</v>
      </c>
      <c r="J226" s="139">
        <v>0.04</v>
      </c>
      <c r="K226" s="139">
        <v>0.19</v>
      </c>
      <c r="L226" s="139" cm="1">
        <f t="array" ref="L226">_xlfn.IFS(D226="F", (4*J226)+(3*K226), D226="M", (5*J226)+(3*K226), D226="D", (6*J226)+(3*K226))</f>
        <v>0.81</v>
      </c>
      <c r="M226" s="109" t="str">
        <f t="shared" si="7"/>
        <v>0-224-A</v>
      </c>
      <c r="N226" s="140">
        <v>0.12</v>
      </c>
      <c r="O226" s="140">
        <v>0</v>
      </c>
      <c r="P226" s="140">
        <v>0.01</v>
      </c>
      <c r="Q226" s="140">
        <v>0.14000000000000001</v>
      </c>
      <c r="R226" s="146" cm="1">
        <f t="array" ref="R226">_xlfn.IFS(D226="F", (4*P226)+(3*Q226), D226="M", (5*P226)+(3*Q226), D226="D", (6*P226)+(3*Q226))</f>
        <v>0.48000000000000004</v>
      </c>
    </row>
    <row r="227" spans="1:18">
      <c r="A227" s="109">
        <v>0</v>
      </c>
      <c r="B227" s="109">
        <v>225</v>
      </c>
      <c r="C227" s="109" t="s">
        <v>65</v>
      </c>
      <c r="D227" s="109" t="s">
        <v>282</v>
      </c>
      <c r="E227" s="109" t="s">
        <v>290</v>
      </c>
      <c r="F227" s="109">
        <v>6</v>
      </c>
      <c r="G227" s="109" t="str">
        <f t="shared" si="6"/>
        <v>0-225-H</v>
      </c>
      <c r="H227" s="139">
        <v>0</v>
      </c>
      <c r="I227" s="139">
        <v>0</v>
      </c>
      <c r="J227" s="139">
        <v>0.02</v>
      </c>
      <c r="K227" s="139">
        <v>0.12</v>
      </c>
      <c r="L227" s="139" cm="1">
        <f t="array" ref="L227">_xlfn.IFS(D227="F", (4*J227)+(3*K227), D227="M", (5*J227)+(3*K227), D227="D", (6*J227)+(3*K227))</f>
        <v>0.48</v>
      </c>
      <c r="M227" s="109" t="str">
        <f t="shared" si="7"/>
        <v>0-225-A</v>
      </c>
      <c r="N227" s="140">
        <v>0.25</v>
      </c>
      <c r="O227" s="140">
        <v>0</v>
      </c>
      <c r="P227" s="140">
        <v>0.02</v>
      </c>
      <c r="Q227" s="140">
        <v>0.06</v>
      </c>
      <c r="R227" s="146" cm="1">
        <f t="array" ref="R227">_xlfn.IFS(D227="F", (4*P227)+(3*Q227), D227="M", (5*P227)+(3*Q227), D227="D", (6*P227)+(3*Q227))</f>
        <v>0.3</v>
      </c>
    </row>
    <row r="228" spans="1:18">
      <c r="A228" s="109">
        <v>0</v>
      </c>
      <c r="B228" s="109">
        <v>226</v>
      </c>
      <c r="C228" s="109" t="s">
        <v>65</v>
      </c>
      <c r="D228" s="109" t="s">
        <v>282</v>
      </c>
      <c r="E228" s="109" t="s">
        <v>291</v>
      </c>
      <c r="F228" s="109">
        <v>6</v>
      </c>
      <c r="G228" s="109" t="str">
        <f t="shared" si="6"/>
        <v>0-226-H</v>
      </c>
      <c r="H228" s="139">
        <v>0</v>
      </c>
      <c r="I228" s="139">
        <v>0</v>
      </c>
      <c r="J228" s="139">
        <v>0.03</v>
      </c>
      <c r="K228" s="139">
        <v>0.04</v>
      </c>
      <c r="L228" s="139" cm="1">
        <f t="array" ref="L228">_xlfn.IFS(D228="F", (4*J228)+(3*K228), D228="M", (5*J228)+(3*K228), D228="D", (6*J228)+(3*K228))</f>
        <v>0.3</v>
      </c>
      <c r="M228" s="109" t="str">
        <f t="shared" si="7"/>
        <v>0-226-A</v>
      </c>
      <c r="N228" s="140">
        <v>0</v>
      </c>
      <c r="O228" s="140">
        <v>0</v>
      </c>
      <c r="P228" s="140">
        <v>0</v>
      </c>
      <c r="Q228" s="140">
        <v>0.02</v>
      </c>
      <c r="R228" s="146" cm="1">
        <f t="array" ref="R228">_xlfn.IFS(D228="F", (4*P228)+(3*Q228), D228="M", (5*P228)+(3*Q228), D228="D", (6*P228)+(3*Q228))</f>
        <v>0.06</v>
      </c>
    </row>
    <row r="229" spans="1:18">
      <c r="A229" s="109">
        <v>0</v>
      </c>
      <c r="B229" s="109">
        <v>227</v>
      </c>
      <c r="C229" s="109" t="s">
        <v>65</v>
      </c>
      <c r="D229" s="109" t="s">
        <v>282</v>
      </c>
      <c r="E229" s="109" t="s">
        <v>292</v>
      </c>
      <c r="F229" s="109">
        <v>5.5</v>
      </c>
      <c r="G229" s="109" t="str">
        <f t="shared" si="6"/>
        <v>0-227-H</v>
      </c>
      <c r="H229" s="139">
        <v>0.2</v>
      </c>
      <c r="I229" s="139">
        <v>0</v>
      </c>
      <c r="J229" s="139">
        <v>0</v>
      </c>
      <c r="K229" s="139">
        <v>0.01</v>
      </c>
      <c r="L229" s="139" cm="1">
        <f t="array" ref="L229">_xlfn.IFS(D229="F", (4*J229)+(3*K229), D229="M", (5*J229)+(3*K229), D229="D", (6*J229)+(3*K229))</f>
        <v>0.03</v>
      </c>
      <c r="M229" s="109" t="str">
        <f t="shared" si="7"/>
        <v>0-227-A</v>
      </c>
      <c r="N229" s="140">
        <v>0.43</v>
      </c>
      <c r="O229" s="140">
        <v>0</v>
      </c>
      <c r="P229" s="140">
        <v>0.03</v>
      </c>
      <c r="Q229" s="140">
        <v>0.04</v>
      </c>
      <c r="R229" s="146" cm="1">
        <f t="array" ref="R229">_xlfn.IFS(D229="F", (4*P229)+(3*Q229), D229="M", (5*P229)+(3*Q229), D229="D", (6*P229)+(3*Q229))</f>
        <v>0.3</v>
      </c>
    </row>
    <row r="230" spans="1:18">
      <c r="A230" s="109">
        <v>0</v>
      </c>
      <c r="B230" s="109">
        <v>228</v>
      </c>
      <c r="C230" s="109" t="s">
        <v>65</v>
      </c>
      <c r="D230" s="109" t="s">
        <v>282</v>
      </c>
      <c r="E230" s="109" t="s">
        <v>293</v>
      </c>
      <c r="F230" s="109">
        <v>5.5</v>
      </c>
      <c r="G230" s="109" t="str">
        <f t="shared" si="6"/>
        <v>0-228-H</v>
      </c>
      <c r="H230" s="139">
        <v>0.33</v>
      </c>
      <c r="I230" s="139">
        <v>0</v>
      </c>
      <c r="J230" s="139">
        <v>0.06</v>
      </c>
      <c r="K230" s="139">
        <v>7.0000000000000007E-2</v>
      </c>
      <c r="L230" s="139" cm="1">
        <f t="array" ref="L230">_xlfn.IFS(D230="F", (4*J230)+(3*K230), D230="M", (5*J230)+(3*K230), D230="D", (6*J230)+(3*K230))</f>
        <v>0.57000000000000006</v>
      </c>
      <c r="M230" s="109" t="str">
        <f t="shared" si="7"/>
        <v>0-228-A</v>
      </c>
      <c r="N230" s="140">
        <v>0</v>
      </c>
      <c r="O230" s="140">
        <v>0</v>
      </c>
      <c r="P230" s="140">
        <v>0.01</v>
      </c>
      <c r="Q230" s="140">
        <v>0.22</v>
      </c>
      <c r="R230" s="146" cm="1">
        <f t="array" ref="R230">_xlfn.IFS(D230="F", (4*P230)+(3*Q230), D230="M", (5*P230)+(3*Q230), D230="D", (6*P230)+(3*Q230))</f>
        <v>0.72</v>
      </c>
    </row>
    <row r="231" spans="1:18">
      <c r="A231" s="109">
        <v>0</v>
      </c>
      <c r="B231" s="109">
        <v>229</v>
      </c>
      <c r="C231" s="109" t="s">
        <v>63</v>
      </c>
      <c r="D231" s="109" t="s">
        <v>282</v>
      </c>
      <c r="E231" s="109" t="s">
        <v>294</v>
      </c>
      <c r="F231" s="109">
        <v>5.5</v>
      </c>
      <c r="G231" s="109" t="str">
        <f t="shared" si="6"/>
        <v>0-229-H</v>
      </c>
      <c r="H231" s="139">
        <v>0.5</v>
      </c>
      <c r="I231" s="139">
        <v>0</v>
      </c>
      <c r="J231" s="139">
        <v>0.03</v>
      </c>
      <c r="K231" s="139">
        <v>0.02</v>
      </c>
      <c r="L231" s="139" cm="1">
        <f t="array" ref="L231">_xlfn.IFS(D231="F", (4*J231)+(3*K231), D231="M", (5*J231)+(3*K231), D231="D", (6*J231)+(3*K231))</f>
        <v>0.24</v>
      </c>
      <c r="M231" s="109" t="str">
        <f t="shared" si="7"/>
        <v>0-229-A</v>
      </c>
      <c r="N231" s="140">
        <v>0.44</v>
      </c>
      <c r="O231" s="140">
        <v>0</v>
      </c>
      <c r="P231" s="140">
        <v>0.04</v>
      </c>
      <c r="Q231" s="140">
        <v>0.06</v>
      </c>
      <c r="R231" s="146" cm="1">
        <f t="array" ref="R231">_xlfn.IFS(D231="F", (4*P231)+(3*Q231), D231="M", (5*P231)+(3*Q231), D231="D", (6*P231)+(3*Q231))</f>
        <v>0.42</v>
      </c>
    </row>
    <row r="232" spans="1:18">
      <c r="A232" s="109">
        <v>0</v>
      </c>
      <c r="B232" s="109">
        <v>230</v>
      </c>
      <c r="C232" s="109" t="s">
        <v>63</v>
      </c>
      <c r="D232" s="109" t="s">
        <v>282</v>
      </c>
      <c r="E232" s="109" t="s">
        <v>295</v>
      </c>
      <c r="F232" s="109">
        <v>5.5</v>
      </c>
      <c r="G232" s="109" t="str">
        <f t="shared" si="6"/>
        <v>0-230-H</v>
      </c>
      <c r="H232" s="139">
        <v>0.28999999999999998</v>
      </c>
      <c r="I232" s="139">
        <v>0</v>
      </c>
      <c r="J232" s="139">
        <v>0</v>
      </c>
      <c r="K232" s="139">
        <v>0</v>
      </c>
      <c r="L232" s="139" cm="1">
        <f t="array" ref="L232">_xlfn.IFS(D232="F", (4*J232)+(3*K232), D232="M", (5*J232)+(3*K232), D232="D", (6*J232)+(3*K232))</f>
        <v>0</v>
      </c>
      <c r="M232" s="109" t="str">
        <f t="shared" si="7"/>
        <v>0-230-A</v>
      </c>
      <c r="N232" s="140">
        <v>0.2</v>
      </c>
      <c r="O232" s="140">
        <v>0</v>
      </c>
      <c r="P232" s="140">
        <v>0.03</v>
      </c>
      <c r="Q232" s="140">
        <v>0.01</v>
      </c>
      <c r="R232" s="146" cm="1">
        <f t="array" ref="R232">_xlfn.IFS(D232="F", (4*P232)+(3*Q232), D232="M", (5*P232)+(3*Q232), D232="D", (6*P232)+(3*Q232))</f>
        <v>0.21</v>
      </c>
    </row>
    <row r="233" spans="1:18">
      <c r="A233" s="109">
        <v>0</v>
      </c>
      <c r="B233" s="109">
        <v>231</v>
      </c>
      <c r="C233" s="109" t="s">
        <v>63</v>
      </c>
      <c r="D233" s="109" t="s">
        <v>282</v>
      </c>
      <c r="E233" s="109" t="s">
        <v>296</v>
      </c>
      <c r="F233" s="109">
        <v>5.5</v>
      </c>
      <c r="G233" s="109" t="str">
        <f t="shared" si="6"/>
        <v>0-231-H</v>
      </c>
      <c r="H233" s="139">
        <v>0.44</v>
      </c>
      <c r="I233" s="139">
        <v>0</v>
      </c>
      <c r="J233" s="139">
        <v>0.05</v>
      </c>
      <c r="K233" s="139">
        <v>0.15</v>
      </c>
      <c r="L233" s="139" cm="1">
        <f t="array" ref="L233">_xlfn.IFS(D233="F", (4*J233)+(3*K233), D233="M", (5*J233)+(3*K233), D233="D", (6*J233)+(3*K233))</f>
        <v>0.75</v>
      </c>
      <c r="M233" s="109" t="str">
        <f t="shared" si="7"/>
        <v>0-231-A</v>
      </c>
      <c r="N233" s="140">
        <v>0</v>
      </c>
      <c r="O233" s="140">
        <v>0</v>
      </c>
      <c r="P233" s="140">
        <v>0.01</v>
      </c>
      <c r="Q233" s="140">
        <v>0.03</v>
      </c>
      <c r="R233" s="146" cm="1">
        <f t="array" ref="R233">_xlfn.IFS(D233="F", (4*P233)+(3*Q233), D233="M", (5*P233)+(3*Q233), D233="D", (6*P233)+(3*Q233))</f>
        <v>0.15</v>
      </c>
    </row>
    <row r="234" spans="1:18">
      <c r="A234" s="109">
        <v>0</v>
      </c>
      <c r="B234" s="109">
        <v>232</v>
      </c>
      <c r="C234" s="109" t="s">
        <v>74</v>
      </c>
      <c r="D234" s="109" t="s">
        <v>282</v>
      </c>
      <c r="E234" s="109" t="s">
        <v>297</v>
      </c>
      <c r="F234" s="109">
        <v>5.5</v>
      </c>
      <c r="G234" s="109" t="str">
        <f t="shared" si="6"/>
        <v>0-232-H</v>
      </c>
      <c r="H234" s="139">
        <v>0.43</v>
      </c>
      <c r="I234" s="139">
        <v>0</v>
      </c>
      <c r="J234" s="139">
        <v>0.05</v>
      </c>
      <c r="K234" s="139">
        <v>0.03</v>
      </c>
      <c r="L234" s="139" cm="1">
        <f t="array" ref="L234">_xlfn.IFS(D234="F", (4*J234)+(3*K234), D234="M", (5*J234)+(3*K234), D234="D", (6*J234)+(3*K234))</f>
        <v>0.39</v>
      </c>
      <c r="M234" s="109" t="str">
        <f t="shared" si="7"/>
        <v>0-232-A</v>
      </c>
      <c r="N234" s="140">
        <v>0.28999999999999998</v>
      </c>
      <c r="O234" s="140">
        <v>0</v>
      </c>
      <c r="P234" s="140">
        <v>0.03</v>
      </c>
      <c r="Q234" s="140">
        <v>0.01</v>
      </c>
      <c r="R234" s="146" cm="1">
        <f t="array" ref="R234">_xlfn.IFS(D234="F", (4*P234)+(3*Q234), D234="M", (5*P234)+(3*Q234), D234="D", (6*P234)+(3*Q234))</f>
        <v>0.21</v>
      </c>
    </row>
    <row r="235" spans="1:18">
      <c r="A235" s="109">
        <v>0</v>
      </c>
      <c r="B235" s="109">
        <v>233</v>
      </c>
      <c r="C235" s="109" t="s">
        <v>65</v>
      </c>
      <c r="D235" s="109" t="s">
        <v>282</v>
      </c>
      <c r="E235" s="109" t="s">
        <v>298</v>
      </c>
      <c r="F235" s="109">
        <v>5.5</v>
      </c>
      <c r="G235" s="109" t="str">
        <f t="shared" si="6"/>
        <v>0-233-H</v>
      </c>
      <c r="H235" s="139">
        <v>0</v>
      </c>
      <c r="I235" s="139">
        <v>0</v>
      </c>
      <c r="J235" s="139">
        <v>0.01</v>
      </c>
      <c r="K235" s="139">
        <v>0.12</v>
      </c>
      <c r="L235" s="139" cm="1">
        <f t="array" ref="L235">_xlfn.IFS(D235="F", (4*J235)+(3*K235), D235="M", (5*J235)+(3*K235), D235="D", (6*J235)+(3*K235))</f>
        <v>0.42</v>
      </c>
      <c r="M235" s="109" t="str">
        <f t="shared" si="7"/>
        <v>0-233-A</v>
      </c>
      <c r="N235" s="140">
        <v>0.75</v>
      </c>
      <c r="O235" s="140">
        <v>0</v>
      </c>
      <c r="P235" s="140">
        <v>0.06</v>
      </c>
      <c r="Q235" s="140">
        <v>0.36</v>
      </c>
      <c r="R235" s="146" cm="1">
        <f t="array" ref="R235">_xlfn.IFS(D235="F", (4*P235)+(3*Q235), D235="M", (5*P235)+(3*Q235), D235="D", (6*P235)+(3*Q235))</f>
        <v>1.44</v>
      </c>
    </row>
    <row r="236" spans="1:18">
      <c r="A236" s="109">
        <v>0</v>
      </c>
      <c r="B236" s="109">
        <v>234</v>
      </c>
      <c r="C236" s="109" t="s">
        <v>90</v>
      </c>
      <c r="D236" s="109" t="s">
        <v>282</v>
      </c>
      <c r="E236" s="109" t="s">
        <v>299</v>
      </c>
      <c r="F236" s="109">
        <v>5.5</v>
      </c>
      <c r="G236" s="109" t="str">
        <f t="shared" si="6"/>
        <v>0-234-H</v>
      </c>
      <c r="H236" s="139">
        <v>0.6</v>
      </c>
      <c r="I236" s="139">
        <v>0.2</v>
      </c>
      <c r="J236" s="139">
        <v>0.1</v>
      </c>
      <c r="K236" s="139">
        <v>0.15</v>
      </c>
      <c r="L236" s="139" cm="1">
        <f t="array" ref="L236">_xlfn.IFS(D236="F", (4*J236)+(3*K236), D236="M", (5*J236)+(3*K236), D236="D", (6*J236)+(3*K236))</f>
        <v>1.05</v>
      </c>
      <c r="M236" s="109" t="str">
        <f t="shared" si="7"/>
        <v>0-234-A</v>
      </c>
      <c r="N236" s="140">
        <v>0.22</v>
      </c>
      <c r="O236" s="140">
        <v>0</v>
      </c>
      <c r="P236" s="140">
        <v>0.01</v>
      </c>
      <c r="Q236" s="140">
        <v>0.03</v>
      </c>
      <c r="R236" s="146" cm="1">
        <f t="array" ref="R236">_xlfn.IFS(D236="F", (4*P236)+(3*Q236), D236="M", (5*P236)+(3*Q236), D236="D", (6*P236)+(3*Q236))</f>
        <v>0.15</v>
      </c>
    </row>
    <row r="237" spans="1:18">
      <c r="A237" s="109">
        <v>0</v>
      </c>
      <c r="B237" s="109">
        <v>235</v>
      </c>
      <c r="C237" s="109" t="s">
        <v>31</v>
      </c>
      <c r="D237" s="109" t="s">
        <v>282</v>
      </c>
      <c r="E237" s="109" t="s">
        <v>300</v>
      </c>
      <c r="F237" s="109">
        <v>5.5</v>
      </c>
      <c r="G237" s="109" t="str">
        <f t="shared" si="6"/>
        <v>0-235-H</v>
      </c>
      <c r="H237" s="139">
        <v>0.3</v>
      </c>
      <c r="I237" s="139">
        <v>0</v>
      </c>
      <c r="J237" s="139">
        <v>0.05</v>
      </c>
      <c r="K237" s="139">
        <v>0.05</v>
      </c>
      <c r="L237" s="139" cm="1">
        <f t="array" ref="L237">_xlfn.IFS(D237="F", (4*J237)+(3*K237), D237="M", (5*J237)+(3*K237), D237="D", (6*J237)+(3*K237))</f>
        <v>0.45000000000000007</v>
      </c>
      <c r="M237" s="109" t="str">
        <f t="shared" si="7"/>
        <v>0-235-A</v>
      </c>
      <c r="N237" s="140">
        <v>0.33</v>
      </c>
      <c r="O237" s="140">
        <v>0</v>
      </c>
      <c r="P237" s="140">
        <v>0.01</v>
      </c>
      <c r="Q237" s="140">
        <v>0.08</v>
      </c>
      <c r="R237" s="146" cm="1">
        <f t="array" ref="R237">_xlfn.IFS(D237="F", (4*P237)+(3*Q237), D237="M", (5*P237)+(3*Q237), D237="D", (6*P237)+(3*Q237))</f>
        <v>0.3</v>
      </c>
    </row>
    <row r="238" spans="1:18">
      <c r="A238" s="109">
        <v>0</v>
      </c>
      <c r="B238" s="109">
        <v>236</v>
      </c>
      <c r="C238" s="109" t="s">
        <v>99</v>
      </c>
      <c r="D238" s="109" t="s">
        <v>282</v>
      </c>
      <c r="E238" s="109" t="s">
        <v>301</v>
      </c>
      <c r="F238" s="109">
        <v>5.5</v>
      </c>
      <c r="G238" s="109" t="str">
        <f t="shared" si="6"/>
        <v>0-236-H</v>
      </c>
      <c r="H238" s="139">
        <v>0.5</v>
      </c>
      <c r="I238" s="139">
        <v>0</v>
      </c>
      <c r="J238" s="139">
        <v>0.08</v>
      </c>
      <c r="K238" s="139">
        <v>0.28000000000000003</v>
      </c>
      <c r="L238" s="139" cm="1">
        <f t="array" ref="L238">_xlfn.IFS(D238="F", (4*J238)+(3*K238), D238="M", (5*J238)+(3*K238), D238="D", (6*J238)+(3*K238))</f>
        <v>1.32</v>
      </c>
      <c r="M238" s="109" t="str">
        <f t="shared" si="7"/>
        <v>0-236-A</v>
      </c>
      <c r="N238" s="140">
        <v>0.33</v>
      </c>
      <c r="O238" s="140">
        <v>0.17</v>
      </c>
      <c r="P238" s="140">
        <v>0.08</v>
      </c>
      <c r="Q238" s="140">
        <v>0.11</v>
      </c>
      <c r="R238" s="146" cm="1">
        <f t="array" ref="R238">_xlfn.IFS(D238="F", (4*P238)+(3*Q238), D238="M", (5*P238)+(3*Q238), D238="D", (6*P238)+(3*Q238))</f>
        <v>0.81</v>
      </c>
    </row>
    <row r="239" spans="1:18">
      <c r="A239" s="109">
        <v>0</v>
      </c>
      <c r="B239" s="109">
        <v>237</v>
      </c>
      <c r="C239" s="109" t="s">
        <v>72</v>
      </c>
      <c r="D239" s="109" t="s">
        <v>282</v>
      </c>
      <c r="E239" s="109" t="s">
        <v>302</v>
      </c>
      <c r="F239" s="109">
        <v>5.5</v>
      </c>
      <c r="G239" s="109" t="str">
        <f t="shared" si="6"/>
        <v>0-237-H</v>
      </c>
      <c r="H239" s="139">
        <v>0.12</v>
      </c>
      <c r="I239" s="139">
        <v>0</v>
      </c>
      <c r="J239" s="139">
        <v>0.01</v>
      </c>
      <c r="K239" s="139">
        <v>0.13</v>
      </c>
      <c r="L239" s="139" cm="1">
        <f t="array" ref="L239">_xlfn.IFS(D239="F", (4*J239)+(3*K239), D239="M", (5*J239)+(3*K239), D239="D", (6*J239)+(3*K239))</f>
        <v>0.45</v>
      </c>
      <c r="M239" s="109" t="str">
        <f t="shared" si="7"/>
        <v>0-237-A</v>
      </c>
      <c r="N239" s="140">
        <v>0.22</v>
      </c>
      <c r="O239" s="140">
        <v>0.11</v>
      </c>
      <c r="P239" s="140">
        <v>0.04</v>
      </c>
      <c r="Q239" s="140">
        <v>0.08</v>
      </c>
      <c r="R239" s="146" cm="1">
        <f t="array" ref="R239">_xlfn.IFS(D239="F", (4*P239)+(3*Q239), D239="M", (5*P239)+(3*Q239), D239="D", (6*P239)+(3*Q239))</f>
        <v>0.48</v>
      </c>
    </row>
    <row r="240" spans="1:18">
      <c r="A240" s="109">
        <v>0</v>
      </c>
      <c r="B240" s="109">
        <v>238</v>
      </c>
      <c r="C240" s="109" t="s">
        <v>79</v>
      </c>
      <c r="D240" s="109" t="s">
        <v>282</v>
      </c>
      <c r="E240" s="109" t="s">
        <v>303</v>
      </c>
      <c r="F240" s="109">
        <v>5.5</v>
      </c>
      <c r="G240" s="109" t="str">
        <f t="shared" si="6"/>
        <v>0-238-H</v>
      </c>
      <c r="H240" s="139">
        <v>1</v>
      </c>
      <c r="I240" s="139">
        <v>0.33</v>
      </c>
      <c r="J240" s="139">
        <v>0.16</v>
      </c>
      <c r="K240" s="139">
        <v>0.03</v>
      </c>
      <c r="L240" s="139" cm="1">
        <f t="array" ref="L240">_xlfn.IFS(D240="F", (4*J240)+(3*K240), D240="M", (5*J240)+(3*K240), D240="D", (6*J240)+(3*K240))</f>
        <v>1.05</v>
      </c>
      <c r="M240" s="109" t="str">
        <f t="shared" si="7"/>
        <v>0-238-A</v>
      </c>
      <c r="N240" s="140">
        <v>1.2</v>
      </c>
      <c r="O240" s="140">
        <v>0.2</v>
      </c>
      <c r="P240" s="140">
        <v>0.18</v>
      </c>
      <c r="Q240" s="140">
        <v>0.13</v>
      </c>
      <c r="R240" s="146" cm="1">
        <f t="array" ref="R240">_xlfn.IFS(D240="F", (4*P240)+(3*Q240), D240="M", (5*P240)+(3*Q240), D240="D", (6*P240)+(3*Q240))</f>
        <v>1.4700000000000002</v>
      </c>
    </row>
    <row r="241" spans="1:18">
      <c r="A241" s="109">
        <v>0</v>
      </c>
      <c r="B241" s="109">
        <v>239</v>
      </c>
      <c r="C241" s="109" t="s">
        <v>81</v>
      </c>
      <c r="D241" s="109" t="s">
        <v>282</v>
      </c>
      <c r="E241" s="109" t="s">
        <v>304</v>
      </c>
      <c r="F241" s="109">
        <v>5.5</v>
      </c>
      <c r="G241" s="109" t="str">
        <f t="shared" si="6"/>
        <v>0-239-H</v>
      </c>
      <c r="H241" s="139">
        <v>0.67</v>
      </c>
      <c r="I241" s="139">
        <v>0</v>
      </c>
      <c r="J241" s="139">
        <v>0.06</v>
      </c>
      <c r="K241" s="139">
        <v>0.04</v>
      </c>
      <c r="L241" s="139" cm="1">
        <f t="array" ref="L241">_xlfn.IFS(D241="F", (4*J241)+(3*K241), D241="M", (5*J241)+(3*K241), D241="D", (6*J241)+(3*K241))</f>
        <v>0.48</v>
      </c>
      <c r="M241" s="109" t="str">
        <f t="shared" si="7"/>
        <v>0-239-A</v>
      </c>
      <c r="N241" s="140">
        <v>0.4</v>
      </c>
      <c r="O241" s="140">
        <v>0</v>
      </c>
      <c r="P241" s="140">
        <v>0.04</v>
      </c>
      <c r="Q241" s="140">
        <v>0.15</v>
      </c>
      <c r="R241" s="146" cm="1">
        <f t="array" ref="R241">_xlfn.IFS(D241="F", (4*P241)+(3*Q241), D241="M", (5*P241)+(3*Q241), D241="D", (6*P241)+(3*Q241))</f>
        <v>0.69</v>
      </c>
    </row>
    <row r="242" spans="1:18">
      <c r="A242" s="109">
        <v>0</v>
      </c>
      <c r="B242" s="109">
        <v>240</v>
      </c>
      <c r="C242" s="109" t="s">
        <v>72</v>
      </c>
      <c r="D242" s="109" t="s">
        <v>282</v>
      </c>
      <c r="E242" s="109" t="s">
        <v>305</v>
      </c>
      <c r="F242" s="109">
        <v>5.5</v>
      </c>
      <c r="G242" s="109" t="str">
        <f t="shared" si="6"/>
        <v>0-240-H</v>
      </c>
      <c r="H242" s="139">
        <v>0.56000000000000005</v>
      </c>
      <c r="I242" s="139">
        <v>0.11</v>
      </c>
      <c r="J242" s="139">
        <v>0.04</v>
      </c>
      <c r="K242" s="139">
        <v>0.02</v>
      </c>
      <c r="L242" s="139" cm="1">
        <f t="array" ref="L242">_xlfn.IFS(D242="F", (4*J242)+(3*K242), D242="M", (5*J242)+(3*K242), D242="D", (6*J242)+(3*K242))</f>
        <v>0.3</v>
      </c>
      <c r="M242" s="109" t="str">
        <f t="shared" si="7"/>
        <v>0-240-A</v>
      </c>
      <c r="N242" s="140">
        <v>0.6</v>
      </c>
      <c r="O242" s="140">
        <v>0.1</v>
      </c>
      <c r="P242" s="140">
        <v>7.0000000000000007E-2</v>
      </c>
      <c r="Q242" s="140">
        <v>0.03</v>
      </c>
      <c r="R242" s="146" cm="1">
        <f t="array" ref="R242">_xlfn.IFS(D242="F", (4*P242)+(3*Q242), D242="M", (5*P242)+(3*Q242), D242="D", (6*P242)+(3*Q242))</f>
        <v>0.51</v>
      </c>
    </row>
    <row r="243" spans="1:18">
      <c r="A243" s="109">
        <v>0</v>
      </c>
      <c r="B243" s="109">
        <v>241</v>
      </c>
      <c r="C243" s="109" t="s">
        <v>67</v>
      </c>
      <c r="D243" s="109" t="s">
        <v>282</v>
      </c>
      <c r="E243" s="109" t="s">
        <v>306</v>
      </c>
      <c r="F243" s="109">
        <v>5.5</v>
      </c>
      <c r="G243" s="109" t="str">
        <f t="shared" si="6"/>
        <v>0-241-H</v>
      </c>
      <c r="H243" s="139">
        <v>0.44</v>
      </c>
      <c r="I243" s="139">
        <v>0.11</v>
      </c>
      <c r="J243" s="139">
        <v>0.08</v>
      </c>
      <c r="K243" s="139">
        <v>0.03</v>
      </c>
      <c r="L243" s="139" cm="1">
        <f t="array" ref="L243">_xlfn.IFS(D243="F", (4*J243)+(3*K243), D243="M", (5*J243)+(3*K243), D243="D", (6*J243)+(3*K243))</f>
        <v>0.56999999999999995</v>
      </c>
      <c r="M243" s="109" t="str">
        <f t="shared" si="7"/>
        <v>0-241-A</v>
      </c>
      <c r="N243" s="140">
        <v>0.8</v>
      </c>
      <c r="O243" s="140">
        <v>0.1</v>
      </c>
      <c r="P243" s="140">
        <v>0.08</v>
      </c>
      <c r="Q243" s="140">
        <v>0.03</v>
      </c>
      <c r="R243" s="146" cm="1">
        <f t="array" ref="R243">_xlfn.IFS(D243="F", (4*P243)+(3*Q243), D243="M", (5*P243)+(3*Q243), D243="D", (6*P243)+(3*Q243))</f>
        <v>0.56999999999999995</v>
      </c>
    </row>
    <row r="244" spans="1:18">
      <c r="A244" s="109">
        <v>0</v>
      </c>
      <c r="B244" s="109">
        <v>242</v>
      </c>
      <c r="C244" s="109" t="s">
        <v>67</v>
      </c>
      <c r="D244" s="109" t="s">
        <v>282</v>
      </c>
      <c r="E244" s="109" t="s">
        <v>307</v>
      </c>
      <c r="F244" s="109">
        <v>5.5</v>
      </c>
      <c r="G244" s="109" t="str">
        <f t="shared" si="6"/>
        <v>0-242-H</v>
      </c>
      <c r="H244" s="139">
        <v>0.43</v>
      </c>
      <c r="I244" s="139">
        <v>0</v>
      </c>
      <c r="J244" s="139">
        <v>0.03</v>
      </c>
      <c r="K244" s="139">
        <v>0.02</v>
      </c>
      <c r="L244" s="139" cm="1">
        <f t="array" ref="L244">_xlfn.IFS(D244="F", (4*J244)+(3*K244), D244="M", (5*J244)+(3*K244), D244="D", (6*J244)+(3*K244))</f>
        <v>0.24</v>
      </c>
      <c r="M244" s="109" t="str">
        <f t="shared" si="7"/>
        <v>0-242-A</v>
      </c>
      <c r="N244" s="140">
        <v>0.38</v>
      </c>
      <c r="O244" s="140">
        <v>0.12</v>
      </c>
      <c r="P244" s="140">
        <v>0.06</v>
      </c>
      <c r="Q244" s="140">
        <v>0.02</v>
      </c>
      <c r="R244" s="146" cm="1">
        <f t="array" ref="R244">_xlfn.IFS(D244="F", (4*P244)+(3*Q244), D244="M", (5*P244)+(3*Q244), D244="D", (6*P244)+(3*Q244))</f>
        <v>0.42</v>
      </c>
    </row>
    <row r="245" spans="1:18">
      <c r="A245" s="109">
        <v>0</v>
      </c>
      <c r="B245" s="109">
        <v>243</v>
      </c>
      <c r="C245" s="109" t="s">
        <v>70</v>
      </c>
      <c r="D245" s="109" t="s">
        <v>282</v>
      </c>
      <c r="E245" s="109" t="s">
        <v>308</v>
      </c>
      <c r="F245" s="109">
        <v>5.5</v>
      </c>
      <c r="G245" s="109" t="str">
        <f t="shared" si="6"/>
        <v>0-243-H</v>
      </c>
      <c r="H245" s="139">
        <v>0</v>
      </c>
      <c r="I245" s="139">
        <v>0</v>
      </c>
      <c r="J245" s="139">
        <v>0</v>
      </c>
      <c r="K245" s="139">
        <v>0</v>
      </c>
      <c r="L245" s="139" cm="1">
        <f t="array" ref="L245">_xlfn.IFS(D245="F", (4*J245)+(3*K245), D245="M", (5*J245)+(3*K245), D245="D", (6*J245)+(3*K245))</f>
        <v>0</v>
      </c>
      <c r="M245" s="109" t="str">
        <f t="shared" si="7"/>
        <v>0-243-A</v>
      </c>
      <c r="N245" s="140">
        <v>0</v>
      </c>
      <c r="O245" s="140">
        <v>0</v>
      </c>
      <c r="P245" s="140">
        <v>0</v>
      </c>
      <c r="Q245" s="140">
        <v>0</v>
      </c>
      <c r="R245" s="146" cm="1">
        <f t="array" ref="R245">_xlfn.IFS(D245="F", (4*P245)+(3*Q245), D245="M", (5*P245)+(3*Q245), D245="D", (6*P245)+(3*Q245))</f>
        <v>0</v>
      </c>
    </row>
    <row r="246" spans="1:18">
      <c r="A246" s="109">
        <v>0</v>
      </c>
      <c r="B246" s="109">
        <v>244</v>
      </c>
      <c r="C246" s="109" t="s">
        <v>65</v>
      </c>
      <c r="D246" s="109" t="s">
        <v>282</v>
      </c>
      <c r="E246" s="109" t="s">
        <v>309</v>
      </c>
      <c r="F246" s="109">
        <v>5.5</v>
      </c>
      <c r="G246" s="109" t="str">
        <f t="shared" si="6"/>
        <v>0-244-H</v>
      </c>
      <c r="H246" s="139">
        <v>0.75</v>
      </c>
      <c r="I246" s="139">
        <v>0.12</v>
      </c>
      <c r="J246" s="139">
        <v>0.08</v>
      </c>
      <c r="K246" s="139">
        <v>0.03</v>
      </c>
      <c r="L246" s="139" cm="1">
        <f t="array" ref="L246">_xlfn.IFS(D246="F", (4*J246)+(3*K246), D246="M", (5*J246)+(3*K246), D246="D", (6*J246)+(3*K246))</f>
        <v>0.56999999999999995</v>
      </c>
      <c r="M246" s="109" t="str">
        <f t="shared" si="7"/>
        <v>0-244-A</v>
      </c>
      <c r="N246" s="140">
        <v>1</v>
      </c>
      <c r="O246" s="140">
        <v>0.2</v>
      </c>
      <c r="P246" s="140">
        <v>0.14000000000000001</v>
      </c>
      <c r="Q246" s="140">
        <v>0.04</v>
      </c>
      <c r="R246" s="146" cm="1">
        <f t="array" ref="R246">_xlfn.IFS(D246="F", (4*P246)+(3*Q246), D246="M", (5*P246)+(3*Q246), D246="D", (6*P246)+(3*Q246))</f>
        <v>0.96000000000000008</v>
      </c>
    </row>
    <row r="247" spans="1:18">
      <c r="A247" s="109">
        <v>0</v>
      </c>
      <c r="B247" s="109">
        <v>245</v>
      </c>
      <c r="C247" s="109" t="s">
        <v>74</v>
      </c>
      <c r="D247" s="109" t="s">
        <v>282</v>
      </c>
      <c r="E247" s="109" t="s">
        <v>310</v>
      </c>
      <c r="F247" s="109">
        <v>5.5</v>
      </c>
      <c r="G247" s="109" t="str">
        <f t="shared" si="6"/>
        <v>0-245-H</v>
      </c>
      <c r="H247" s="139">
        <v>0.38</v>
      </c>
      <c r="I247" s="139">
        <v>0</v>
      </c>
      <c r="J247" s="139">
        <v>0.03</v>
      </c>
      <c r="K247" s="139">
        <v>7.0000000000000007E-2</v>
      </c>
      <c r="L247" s="139" cm="1">
        <f t="array" ref="L247">_xlfn.IFS(D247="F", (4*J247)+(3*K247), D247="M", (5*J247)+(3*K247), D247="D", (6*J247)+(3*K247))</f>
        <v>0.39</v>
      </c>
      <c r="M247" s="109" t="str">
        <f t="shared" si="7"/>
        <v>0-245-A</v>
      </c>
      <c r="N247" s="140">
        <v>0</v>
      </c>
      <c r="O247" s="140">
        <v>0</v>
      </c>
      <c r="P247" s="140">
        <v>0</v>
      </c>
      <c r="Q247" s="140">
        <v>0.03</v>
      </c>
      <c r="R247" s="146" cm="1">
        <f t="array" ref="R247">_xlfn.IFS(D247="F", (4*P247)+(3*Q247), D247="M", (5*P247)+(3*Q247), D247="D", (6*P247)+(3*Q247))</f>
        <v>0.09</v>
      </c>
    </row>
    <row r="248" spans="1:18">
      <c r="A248" s="109">
        <v>0</v>
      </c>
      <c r="B248" s="109">
        <v>246</v>
      </c>
      <c r="C248" s="109" t="s">
        <v>106</v>
      </c>
      <c r="D248" s="109" t="s">
        <v>282</v>
      </c>
      <c r="E248" s="109" t="s">
        <v>311</v>
      </c>
      <c r="F248" s="109">
        <v>5.5</v>
      </c>
      <c r="G248" s="109" t="str">
        <f t="shared" si="6"/>
        <v>0-246-H</v>
      </c>
      <c r="H248" s="139">
        <v>0.44</v>
      </c>
      <c r="I248" s="139">
        <v>0</v>
      </c>
      <c r="J248" s="139">
        <v>0.03</v>
      </c>
      <c r="K248" s="139">
        <v>0.13</v>
      </c>
      <c r="L248" s="139" cm="1">
        <f t="array" ref="L248">_xlfn.IFS(D248="F", (4*J248)+(3*K248), D248="M", (5*J248)+(3*K248), D248="D", (6*J248)+(3*K248))</f>
        <v>0.57000000000000006</v>
      </c>
      <c r="M248" s="109" t="str">
        <f t="shared" si="7"/>
        <v>0-246-A</v>
      </c>
      <c r="N248" s="140">
        <v>0.4</v>
      </c>
      <c r="O248" s="140">
        <v>0.1</v>
      </c>
      <c r="P248" s="140">
        <v>0.06</v>
      </c>
      <c r="Q248" s="140">
        <v>7.0000000000000007E-2</v>
      </c>
      <c r="R248" s="146" cm="1">
        <f t="array" ref="R248">_xlfn.IFS(D248="F", (4*P248)+(3*Q248), D248="M", (5*P248)+(3*Q248), D248="D", (6*P248)+(3*Q248))</f>
        <v>0.57000000000000006</v>
      </c>
    </row>
    <row r="249" spans="1:18">
      <c r="A249" s="109">
        <v>0</v>
      </c>
      <c r="B249" s="109">
        <v>247</v>
      </c>
      <c r="C249" s="109" t="s">
        <v>106</v>
      </c>
      <c r="D249" s="109" t="s">
        <v>282</v>
      </c>
      <c r="E249" s="109" t="s">
        <v>312</v>
      </c>
      <c r="F249" s="109">
        <v>5.5</v>
      </c>
      <c r="G249" s="109" t="str">
        <f t="shared" si="6"/>
        <v>0-247-H</v>
      </c>
      <c r="H249" s="139">
        <v>0.33</v>
      </c>
      <c r="I249" s="139">
        <v>0</v>
      </c>
      <c r="J249" s="139">
        <v>0.03</v>
      </c>
      <c r="K249" s="139">
        <v>0.04</v>
      </c>
      <c r="L249" s="139" cm="1">
        <f t="array" ref="L249">_xlfn.IFS(D249="F", (4*J249)+(3*K249), D249="M", (5*J249)+(3*K249), D249="D", (6*J249)+(3*K249))</f>
        <v>0.3</v>
      </c>
      <c r="M249" s="109" t="str">
        <f t="shared" si="7"/>
        <v>0-247-A</v>
      </c>
      <c r="N249" s="140">
        <v>0.1</v>
      </c>
      <c r="O249" s="140">
        <v>0</v>
      </c>
      <c r="P249" s="140">
        <v>0.01</v>
      </c>
      <c r="Q249" s="140">
        <v>0.06</v>
      </c>
      <c r="R249" s="146" cm="1">
        <f t="array" ref="R249">_xlfn.IFS(D249="F", (4*P249)+(3*Q249), D249="M", (5*P249)+(3*Q249), D249="D", (6*P249)+(3*Q249))</f>
        <v>0.24</v>
      </c>
    </row>
    <row r="250" spans="1:18">
      <c r="A250" s="109">
        <v>0</v>
      </c>
      <c r="B250" s="109">
        <v>248</v>
      </c>
      <c r="C250" s="109" t="s">
        <v>31</v>
      </c>
      <c r="D250" s="109" t="s">
        <v>282</v>
      </c>
      <c r="E250" s="109" t="s">
        <v>313</v>
      </c>
      <c r="F250" s="109">
        <v>5.5</v>
      </c>
      <c r="G250" s="109" t="str">
        <f t="shared" si="6"/>
        <v>0-248-H</v>
      </c>
      <c r="H250" s="139">
        <v>0.5</v>
      </c>
      <c r="I250" s="139">
        <v>0</v>
      </c>
      <c r="J250" s="139">
        <v>0.08</v>
      </c>
      <c r="K250" s="139">
        <v>0.03</v>
      </c>
      <c r="L250" s="139" cm="1">
        <f t="array" ref="L250">_xlfn.IFS(D250="F", (4*J250)+(3*K250), D250="M", (5*J250)+(3*K250), D250="D", (6*J250)+(3*K250))</f>
        <v>0.56999999999999995</v>
      </c>
      <c r="M250" s="109" t="str">
        <f t="shared" si="7"/>
        <v>0-248-A</v>
      </c>
      <c r="N250" s="140">
        <v>0.25</v>
      </c>
      <c r="O250" s="140">
        <v>0</v>
      </c>
      <c r="P250" s="140">
        <v>0</v>
      </c>
      <c r="Q250" s="140">
        <v>0.1</v>
      </c>
      <c r="R250" s="146" cm="1">
        <f t="array" ref="R250">_xlfn.IFS(D250="F", (4*P250)+(3*Q250), D250="M", (5*P250)+(3*Q250), D250="D", (6*P250)+(3*Q250))</f>
        <v>0.30000000000000004</v>
      </c>
    </row>
    <row r="251" spans="1:18">
      <c r="A251" s="109">
        <v>0</v>
      </c>
      <c r="B251" s="109">
        <v>249</v>
      </c>
      <c r="C251" s="109" t="s">
        <v>63</v>
      </c>
      <c r="D251" s="109" t="s">
        <v>282</v>
      </c>
      <c r="E251" s="109" t="s">
        <v>314</v>
      </c>
      <c r="F251" s="109">
        <v>5.2</v>
      </c>
      <c r="G251" s="109" t="str">
        <f t="shared" si="6"/>
        <v>0-249-H</v>
      </c>
      <c r="H251" s="139">
        <v>0</v>
      </c>
      <c r="I251" s="139">
        <v>0</v>
      </c>
      <c r="J251" s="139">
        <v>0</v>
      </c>
      <c r="K251" s="139">
        <v>0</v>
      </c>
      <c r="L251" s="139" cm="1">
        <f t="array" ref="L251">_xlfn.IFS(D251="F", (4*J251)+(3*K251), D251="M", (5*J251)+(3*K251), D251="D", (6*J251)+(3*K251))</f>
        <v>0</v>
      </c>
      <c r="M251" s="109" t="str">
        <f t="shared" si="7"/>
        <v>0-249-A</v>
      </c>
      <c r="N251" s="140">
        <v>0.5</v>
      </c>
      <c r="O251" s="140">
        <v>0.17</v>
      </c>
      <c r="P251" s="140">
        <v>0.08</v>
      </c>
      <c r="Q251" s="140">
        <v>0.02</v>
      </c>
      <c r="R251" s="146" cm="1">
        <f t="array" ref="R251">_xlfn.IFS(D251="F", (4*P251)+(3*Q251), D251="M", (5*P251)+(3*Q251), D251="D", (6*P251)+(3*Q251))</f>
        <v>0.54</v>
      </c>
    </row>
    <row r="252" spans="1:18">
      <c r="A252" s="109">
        <v>0</v>
      </c>
      <c r="B252" s="109">
        <v>250</v>
      </c>
      <c r="C252" s="109" t="s">
        <v>63</v>
      </c>
      <c r="D252" s="109" t="s">
        <v>282</v>
      </c>
      <c r="E252" s="109" t="s">
        <v>315</v>
      </c>
      <c r="F252" s="109">
        <v>5</v>
      </c>
      <c r="G252" s="109" t="str">
        <f t="shared" si="6"/>
        <v>0-250-H</v>
      </c>
      <c r="H252" s="139">
        <v>0</v>
      </c>
      <c r="I252" s="139">
        <v>0</v>
      </c>
      <c r="J252" s="139">
        <v>0</v>
      </c>
      <c r="K252" s="139">
        <v>0</v>
      </c>
      <c r="L252" s="139" cm="1">
        <f t="array" ref="L252">_xlfn.IFS(D252="F", (4*J252)+(3*K252), D252="M", (5*J252)+(3*K252), D252="D", (6*J252)+(3*K252))</f>
        <v>0</v>
      </c>
      <c r="M252" s="109" t="str">
        <f t="shared" si="7"/>
        <v>0-250-A</v>
      </c>
      <c r="N252" s="140">
        <v>0</v>
      </c>
      <c r="O252" s="140">
        <v>0</v>
      </c>
      <c r="P252" s="140">
        <v>0.05</v>
      </c>
      <c r="Q252" s="140">
        <v>0.02</v>
      </c>
      <c r="R252" s="146" cm="1">
        <f t="array" ref="R252">_xlfn.IFS(D252="F", (4*P252)+(3*Q252), D252="M", (5*P252)+(3*Q252), D252="D", (6*P252)+(3*Q252))</f>
        <v>0.36000000000000004</v>
      </c>
    </row>
    <row r="253" spans="1:18">
      <c r="A253" s="109">
        <v>0</v>
      </c>
      <c r="B253" s="109">
        <v>251</v>
      </c>
      <c r="C253" s="109" t="s">
        <v>31</v>
      </c>
      <c r="D253" s="109" t="s">
        <v>282</v>
      </c>
      <c r="E253" s="109" t="s">
        <v>316</v>
      </c>
      <c r="F253" s="109">
        <v>5</v>
      </c>
      <c r="G253" s="109" t="str">
        <f t="shared" si="6"/>
        <v>0-251-H</v>
      </c>
      <c r="H253" s="139">
        <v>1</v>
      </c>
      <c r="I253" s="139">
        <v>0</v>
      </c>
      <c r="J253" s="139">
        <v>0.05</v>
      </c>
      <c r="K253" s="139">
        <v>0.02</v>
      </c>
      <c r="L253" s="139" cm="1">
        <f t="array" ref="L253">_xlfn.IFS(D253="F", (4*J253)+(3*K253), D253="M", (5*J253)+(3*K253), D253="D", (6*J253)+(3*K253))</f>
        <v>0.36000000000000004</v>
      </c>
      <c r="M253" s="109" t="str">
        <f t="shared" si="7"/>
        <v>0-251-A</v>
      </c>
      <c r="N253" s="140">
        <v>0.56999999999999995</v>
      </c>
      <c r="O253" s="140">
        <v>0</v>
      </c>
      <c r="P253" s="140">
        <v>0.05</v>
      </c>
      <c r="Q253" s="140">
        <v>0.08</v>
      </c>
      <c r="R253" s="146" cm="1">
        <f t="array" ref="R253">_xlfn.IFS(D253="F", (4*P253)+(3*Q253), D253="M", (5*P253)+(3*Q253), D253="D", (6*P253)+(3*Q253))</f>
        <v>0.54</v>
      </c>
    </row>
    <row r="254" spans="1:18">
      <c r="A254" s="109">
        <v>0</v>
      </c>
      <c r="B254" s="109">
        <v>252</v>
      </c>
      <c r="C254" s="109" t="s">
        <v>31</v>
      </c>
      <c r="D254" s="109" t="s">
        <v>282</v>
      </c>
      <c r="E254" s="109" t="s">
        <v>317</v>
      </c>
      <c r="F254" s="109">
        <v>5</v>
      </c>
      <c r="G254" s="109" t="str">
        <f t="shared" si="6"/>
        <v>0-252-H</v>
      </c>
      <c r="H254" s="139">
        <v>0</v>
      </c>
      <c r="I254" s="139">
        <v>0</v>
      </c>
      <c r="J254" s="139">
        <v>0</v>
      </c>
      <c r="K254" s="139">
        <v>0</v>
      </c>
      <c r="L254" s="139" cm="1">
        <f t="array" ref="L254">_xlfn.IFS(D254="F", (4*J254)+(3*K254), D254="M", (5*J254)+(3*K254), D254="D", (6*J254)+(3*K254))</f>
        <v>0</v>
      </c>
      <c r="M254" s="109" t="str">
        <f t="shared" si="7"/>
        <v>0-252-A</v>
      </c>
      <c r="N254" s="140">
        <v>0.2</v>
      </c>
      <c r="O254" s="140">
        <v>0</v>
      </c>
      <c r="P254" s="140">
        <v>0.01</v>
      </c>
      <c r="Q254" s="140">
        <v>0.01</v>
      </c>
      <c r="R254" s="146" cm="1">
        <f t="array" ref="R254">_xlfn.IFS(D254="F", (4*P254)+(3*Q254), D254="M", (5*P254)+(3*Q254), D254="D", (6*P254)+(3*Q254))</f>
        <v>0.09</v>
      </c>
    </row>
    <row r="255" spans="1:18">
      <c r="A255" s="109">
        <v>0</v>
      </c>
      <c r="B255" s="109">
        <v>253</v>
      </c>
      <c r="C255" s="109" t="s">
        <v>31</v>
      </c>
      <c r="D255" s="109" t="s">
        <v>282</v>
      </c>
      <c r="E255" s="109" t="s">
        <v>318</v>
      </c>
      <c r="F255" s="109">
        <v>5</v>
      </c>
      <c r="G255" s="109" t="str">
        <f t="shared" si="6"/>
        <v>0-253-H</v>
      </c>
      <c r="H255" s="139">
        <v>1</v>
      </c>
      <c r="I255" s="139">
        <v>1</v>
      </c>
      <c r="J255" s="139">
        <v>0.38</v>
      </c>
      <c r="K255" s="139">
        <v>0.04</v>
      </c>
      <c r="L255" s="139" cm="1">
        <f t="array" ref="L255">_xlfn.IFS(D255="F", (4*J255)+(3*K255), D255="M", (5*J255)+(3*K255), D255="D", (6*J255)+(3*K255))</f>
        <v>2.4000000000000004</v>
      </c>
      <c r="M255" s="109" t="str">
        <f t="shared" si="7"/>
        <v>0-253-A</v>
      </c>
      <c r="N255" s="140">
        <v>0</v>
      </c>
      <c r="O255" s="140">
        <v>0</v>
      </c>
      <c r="P255" s="140">
        <v>0</v>
      </c>
      <c r="Q255" s="140">
        <v>0</v>
      </c>
      <c r="R255" s="146" cm="1">
        <f t="array" ref="R255">_xlfn.IFS(D255="F", (4*P255)+(3*Q255), D255="M", (5*P255)+(3*Q255), D255="D", (6*P255)+(3*Q255))</f>
        <v>0</v>
      </c>
    </row>
    <row r="256" spans="1:18">
      <c r="A256" s="109">
        <v>0</v>
      </c>
      <c r="B256" s="109">
        <v>254</v>
      </c>
      <c r="C256" s="109" t="s">
        <v>31</v>
      </c>
      <c r="D256" s="109" t="s">
        <v>282</v>
      </c>
      <c r="E256" s="109" t="s">
        <v>319</v>
      </c>
      <c r="F256" s="109">
        <v>5</v>
      </c>
      <c r="G256" s="109" t="str">
        <f t="shared" si="6"/>
        <v>0-254-H</v>
      </c>
      <c r="H256" s="139">
        <v>0.25</v>
      </c>
      <c r="I256" s="139">
        <v>0</v>
      </c>
      <c r="J256" s="139">
        <v>0.04</v>
      </c>
      <c r="K256" s="139">
        <v>0.03</v>
      </c>
      <c r="L256" s="139" cm="1">
        <f t="array" ref="L256">_xlfn.IFS(D256="F", (4*J256)+(3*K256), D256="M", (5*J256)+(3*K256), D256="D", (6*J256)+(3*K256))</f>
        <v>0.32999999999999996</v>
      </c>
      <c r="M256" s="109" t="str">
        <f t="shared" si="7"/>
        <v>0-254-A</v>
      </c>
      <c r="N256" s="140">
        <v>0</v>
      </c>
      <c r="O256" s="140">
        <v>0</v>
      </c>
      <c r="P256" s="140">
        <v>0</v>
      </c>
      <c r="Q256" s="140">
        <v>0</v>
      </c>
      <c r="R256" s="146" cm="1">
        <f t="array" ref="R256">_xlfn.IFS(D256="F", (4*P256)+(3*Q256), D256="M", (5*P256)+(3*Q256), D256="D", (6*P256)+(3*Q256))</f>
        <v>0</v>
      </c>
    </row>
    <row r="257" spans="1:18">
      <c r="A257" s="109">
        <v>0</v>
      </c>
      <c r="B257" s="109">
        <v>255</v>
      </c>
      <c r="C257" s="109"/>
      <c r="D257" s="109" t="s">
        <v>282</v>
      </c>
      <c r="E257" s="109" t="s">
        <v>320</v>
      </c>
      <c r="F257" s="109">
        <v>5</v>
      </c>
      <c r="G257" s="109" t="str">
        <f t="shared" si="6"/>
        <v>0-255-H</v>
      </c>
      <c r="H257" s="139">
        <v>0.4</v>
      </c>
      <c r="I257" s="139">
        <v>0</v>
      </c>
      <c r="J257" s="139">
        <v>0.04</v>
      </c>
      <c r="K257" s="139">
        <v>0.02</v>
      </c>
      <c r="L257" s="139" cm="1">
        <f t="array" ref="L257">_xlfn.IFS(D257="F", (4*J257)+(3*K257), D257="M", (5*J257)+(3*K257), D257="D", (6*J257)+(3*K257))</f>
        <v>0.3</v>
      </c>
      <c r="M257" s="109" t="str">
        <f t="shared" si="7"/>
        <v>0-255-A</v>
      </c>
      <c r="N257" s="140">
        <v>0</v>
      </c>
      <c r="O257" s="140">
        <v>0</v>
      </c>
      <c r="P257" s="140">
        <v>0</v>
      </c>
      <c r="Q257" s="140">
        <v>0</v>
      </c>
      <c r="R257" s="146" cm="1">
        <f t="array" ref="R257">_xlfn.IFS(D257="F", (4*P257)+(3*Q257), D257="M", (5*P257)+(3*Q257), D257="D", (6*P257)+(3*Q257))</f>
        <v>0</v>
      </c>
    </row>
    <row r="258" spans="1:18">
      <c r="A258" s="109">
        <v>0</v>
      </c>
      <c r="B258" s="109">
        <v>256</v>
      </c>
      <c r="C258" s="109" t="s">
        <v>32</v>
      </c>
      <c r="D258" s="109" t="s">
        <v>282</v>
      </c>
      <c r="E258" s="109" t="s">
        <v>321</v>
      </c>
      <c r="F258" s="109">
        <v>5</v>
      </c>
      <c r="G258" s="109" t="str">
        <f t="shared" si="6"/>
        <v>0-256-H</v>
      </c>
      <c r="H258" s="139">
        <v>0.25</v>
      </c>
      <c r="I258" s="139">
        <v>0</v>
      </c>
      <c r="J258" s="139">
        <v>0.02</v>
      </c>
      <c r="K258" s="139">
        <v>0.02</v>
      </c>
      <c r="L258" s="139" cm="1">
        <f t="array" ref="L258">_xlfn.IFS(D258="F", (4*J258)+(3*K258), D258="M", (5*J258)+(3*K258), D258="D", (6*J258)+(3*K258))</f>
        <v>0.18</v>
      </c>
      <c r="M258" s="109" t="str">
        <f t="shared" si="7"/>
        <v>0-256-A</v>
      </c>
      <c r="N258" s="140">
        <v>0.22</v>
      </c>
      <c r="O258" s="140">
        <v>0</v>
      </c>
      <c r="P258" s="140">
        <v>0.02</v>
      </c>
      <c r="Q258" s="140">
        <v>0.01</v>
      </c>
      <c r="R258" s="146" cm="1">
        <f t="array" ref="R258">_xlfn.IFS(D258="F", (4*P258)+(3*Q258), D258="M", (5*P258)+(3*Q258), D258="D", (6*P258)+(3*Q258))</f>
        <v>0.15</v>
      </c>
    </row>
    <row r="259" spans="1:18">
      <c r="A259" s="109">
        <v>0</v>
      </c>
      <c r="B259" s="109">
        <v>257</v>
      </c>
      <c r="C259" s="109" t="s">
        <v>88</v>
      </c>
      <c r="D259" s="109" t="s">
        <v>282</v>
      </c>
      <c r="E259" s="109" t="s">
        <v>322</v>
      </c>
      <c r="F259" s="109">
        <v>5</v>
      </c>
      <c r="G259" s="109" t="str">
        <f t="shared" si="6"/>
        <v>0-257-H</v>
      </c>
      <c r="H259" s="139">
        <v>0.9</v>
      </c>
      <c r="I259" s="139">
        <v>0</v>
      </c>
      <c r="J259" s="139">
        <v>0.08</v>
      </c>
      <c r="K259" s="139">
        <v>0.06</v>
      </c>
      <c r="L259" s="139" cm="1">
        <f t="array" ref="L259">_xlfn.IFS(D259="F", (4*J259)+(3*K259), D259="M", (5*J259)+(3*K259), D259="D", (6*J259)+(3*K259))</f>
        <v>0.65999999999999992</v>
      </c>
      <c r="M259" s="109" t="str">
        <f t="shared" si="7"/>
        <v>0-257-A</v>
      </c>
      <c r="N259" s="140">
        <v>0.56000000000000005</v>
      </c>
      <c r="O259" s="140">
        <v>0.33</v>
      </c>
      <c r="P259" s="140">
        <v>0.16</v>
      </c>
      <c r="Q259" s="140">
        <v>0.04</v>
      </c>
      <c r="R259" s="146" cm="1">
        <f t="array" ref="R259">_xlfn.IFS(D259="F", (4*P259)+(3*Q259), D259="M", (5*P259)+(3*Q259), D259="D", (6*P259)+(3*Q259))</f>
        <v>1.08</v>
      </c>
    </row>
    <row r="260" spans="1:18">
      <c r="A260" s="109">
        <v>0</v>
      </c>
      <c r="B260" s="109">
        <v>258</v>
      </c>
      <c r="C260" s="109" t="s">
        <v>90</v>
      </c>
      <c r="D260" s="109" t="s">
        <v>282</v>
      </c>
      <c r="E260" s="109" t="s">
        <v>323</v>
      </c>
      <c r="F260" s="109">
        <v>5</v>
      </c>
      <c r="G260" s="109" t="str">
        <f t="shared" ref="G260:G323" si="8" xml:space="preserve"> _xlfn.CONCAT(A260, "-",  B260, "-", "H")</f>
        <v>0-258-H</v>
      </c>
      <c r="H260" s="139">
        <v>0.86</v>
      </c>
      <c r="I260" s="139">
        <v>0.14000000000000001</v>
      </c>
      <c r="J260" s="139">
        <v>0.09</v>
      </c>
      <c r="K260" s="139">
        <v>0.09</v>
      </c>
      <c r="L260" s="139" cm="1">
        <f t="array" ref="L260">_xlfn.IFS(D260="F", (4*J260)+(3*K260), D260="M", (5*J260)+(3*K260), D260="D", (6*J260)+(3*K260))</f>
        <v>0.81</v>
      </c>
      <c r="M260" s="109" t="str">
        <f t="shared" ref="M260:M323" si="9">_xlfn.CONCAT(A260, "-",  B260, "-", "A")</f>
        <v>0-258-A</v>
      </c>
      <c r="N260" s="140">
        <v>0.5</v>
      </c>
      <c r="O260" s="140">
        <v>0.17</v>
      </c>
      <c r="P260" s="140">
        <v>0.11</v>
      </c>
      <c r="Q260" s="140">
        <v>0.1</v>
      </c>
      <c r="R260" s="146" cm="1">
        <f t="array" ref="R260">_xlfn.IFS(D260="F", (4*P260)+(3*Q260), D260="M", (5*P260)+(3*Q260), D260="D", (6*P260)+(3*Q260))</f>
        <v>0.96000000000000008</v>
      </c>
    </row>
    <row r="261" spans="1:18">
      <c r="A261" s="109">
        <v>0</v>
      </c>
      <c r="B261" s="109">
        <v>259</v>
      </c>
      <c r="C261" s="109" t="s">
        <v>81</v>
      </c>
      <c r="D261" s="109" t="s">
        <v>282</v>
      </c>
      <c r="E261" s="109" t="s">
        <v>324</v>
      </c>
      <c r="F261" s="109">
        <v>5</v>
      </c>
      <c r="G261" s="109" t="str">
        <f t="shared" si="8"/>
        <v>0-259-H</v>
      </c>
      <c r="H261" s="139">
        <v>0.5</v>
      </c>
      <c r="I261" s="139">
        <v>0</v>
      </c>
      <c r="J261" s="139">
        <v>0.03</v>
      </c>
      <c r="K261" s="139">
        <v>7.0000000000000007E-2</v>
      </c>
      <c r="L261" s="139" cm="1">
        <f t="array" ref="L261">_xlfn.IFS(D261="F", (4*J261)+(3*K261), D261="M", (5*J261)+(3*K261), D261="D", (6*J261)+(3*K261))</f>
        <v>0.39</v>
      </c>
      <c r="M261" s="109" t="str">
        <f t="shared" si="9"/>
        <v>0-259-A</v>
      </c>
      <c r="N261" s="140">
        <v>0.43</v>
      </c>
      <c r="O261" s="140">
        <v>0.14000000000000001</v>
      </c>
      <c r="P261" s="140">
        <v>0.1</v>
      </c>
      <c r="Q261" s="140">
        <v>0.03</v>
      </c>
      <c r="R261" s="146" cm="1">
        <f t="array" ref="R261">_xlfn.IFS(D261="F", (4*P261)+(3*Q261), D261="M", (5*P261)+(3*Q261), D261="D", (6*P261)+(3*Q261))</f>
        <v>0.69000000000000006</v>
      </c>
    </row>
    <row r="262" spans="1:18">
      <c r="A262" s="109">
        <v>0</v>
      </c>
      <c r="B262" s="109">
        <v>260</v>
      </c>
      <c r="C262" s="109" t="s">
        <v>81</v>
      </c>
      <c r="D262" s="109" t="s">
        <v>282</v>
      </c>
      <c r="E262" s="109" t="s">
        <v>325</v>
      </c>
      <c r="F262" s="109">
        <v>5</v>
      </c>
      <c r="G262" s="109" t="str">
        <f t="shared" si="8"/>
        <v>0-260-H</v>
      </c>
      <c r="H262" s="139">
        <v>0.5</v>
      </c>
      <c r="I262" s="139">
        <v>0</v>
      </c>
      <c r="J262" s="139">
        <v>0.04</v>
      </c>
      <c r="K262" s="139">
        <v>0.09</v>
      </c>
      <c r="L262" s="139" cm="1">
        <f t="array" ref="L262">_xlfn.IFS(D262="F", (4*J262)+(3*K262), D262="M", (5*J262)+(3*K262), D262="D", (6*J262)+(3*K262))</f>
        <v>0.51</v>
      </c>
      <c r="M262" s="109" t="str">
        <f t="shared" si="9"/>
        <v>0-260-A</v>
      </c>
      <c r="N262" s="140">
        <v>0.14000000000000001</v>
      </c>
      <c r="O262" s="140">
        <v>0</v>
      </c>
      <c r="P262" s="140">
        <v>0</v>
      </c>
      <c r="Q262" s="140">
        <v>0.01</v>
      </c>
      <c r="R262" s="146" cm="1">
        <f t="array" ref="R262">_xlfn.IFS(D262="F", (4*P262)+(3*Q262), D262="M", (5*P262)+(3*Q262), D262="D", (6*P262)+(3*Q262))</f>
        <v>0.03</v>
      </c>
    </row>
    <row r="263" spans="1:18">
      <c r="A263" s="109">
        <v>0</v>
      </c>
      <c r="B263" s="109">
        <v>261</v>
      </c>
      <c r="C263" s="109" t="s">
        <v>81</v>
      </c>
      <c r="D263" s="109" t="s">
        <v>282</v>
      </c>
      <c r="E263" s="109" t="s">
        <v>326</v>
      </c>
      <c r="F263" s="109">
        <v>5</v>
      </c>
      <c r="G263" s="109" t="str">
        <f t="shared" si="8"/>
        <v>0-261-H</v>
      </c>
      <c r="H263" s="139">
        <v>1</v>
      </c>
      <c r="I263" s="139">
        <v>0</v>
      </c>
      <c r="J263" s="139">
        <v>0.06</v>
      </c>
      <c r="K263" s="139">
        <v>0.23</v>
      </c>
      <c r="L263" s="139" cm="1">
        <f t="array" ref="L263">_xlfn.IFS(D263="F", (4*J263)+(3*K263), D263="M", (5*J263)+(3*K263), D263="D", (6*J263)+(3*K263))</f>
        <v>1.05</v>
      </c>
      <c r="M263" s="109" t="str">
        <f t="shared" si="9"/>
        <v>0-261-A</v>
      </c>
      <c r="N263" s="140">
        <v>0</v>
      </c>
      <c r="O263" s="140">
        <v>0</v>
      </c>
      <c r="P263" s="140">
        <v>0</v>
      </c>
      <c r="Q263" s="140">
        <v>0</v>
      </c>
      <c r="R263" s="146" cm="1">
        <f t="array" ref="R263">_xlfn.IFS(D263="F", (4*P263)+(3*Q263), D263="M", (5*P263)+(3*Q263), D263="D", (6*P263)+(3*Q263))</f>
        <v>0</v>
      </c>
    </row>
    <row r="264" spans="1:18">
      <c r="A264" s="109">
        <v>0</v>
      </c>
      <c r="B264" s="109">
        <v>262</v>
      </c>
      <c r="C264" s="109" t="s">
        <v>65</v>
      </c>
      <c r="D264" s="109" t="s">
        <v>282</v>
      </c>
      <c r="E264" s="109" t="s">
        <v>327</v>
      </c>
      <c r="F264" s="109">
        <v>5</v>
      </c>
      <c r="G264" s="109" t="str">
        <f t="shared" si="8"/>
        <v>0-262-H</v>
      </c>
      <c r="H264" s="139">
        <v>0</v>
      </c>
      <c r="I264" s="139">
        <v>0</v>
      </c>
      <c r="J264" s="139">
        <v>0</v>
      </c>
      <c r="K264" s="139">
        <v>0.01</v>
      </c>
      <c r="L264" s="139" cm="1">
        <f t="array" ref="L264">_xlfn.IFS(D264="F", (4*J264)+(3*K264), D264="M", (5*J264)+(3*K264), D264="D", (6*J264)+(3*K264))</f>
        <v>0.03</v>
      </c>
      <c r="M264" s="109" t="str">
        <f t="shared" si="9"/>
        <v>0-262-A</v>
      </c>
      <c r="N264" s="140">
        <v>0.67</v>
      </c>
      <c r="O264" s="140">
        <v>0.33</v>
      </c>
      <c r="P264" s="140">
        <v>0.15</v>
      </c>
      <c r="Q264" s="140">
        <v>0.02</v>
      </c>
      <c r="R264" s="146" cm="1">
        <f t="array" ref="R264">_xlfn.IFS(D264="F", (4*P264)+(3*Q264), D264="M", (5*P264)+(3*Q264), D264="D", (6*P264)+(3*Q264))</f>
        <v>0.96</v>
      </c>
    </row>
    <row r="265" spans="1:18">
      <c r="A265" s="109">
        <v>0</v>
      </c>
      <c r="B265" s="109">
        <v>263</v>
      </c>
      <c r="C265" s="109" t="s">
        <v>31</v>
      </c>
      <c r="D265" s="109" t="s">
        <v>282</v>
      </c>
      <c r="E265" s="109" t="s">
        <v>328</v>
      </c>
      <c r="F265" s="109">
        <v>5</v>
      </c>
      <c r="G265" s="109" t="str">
        <f t="shared" si="8"/>
        <v>0-263-H</v>
      </c>
      <c r="H265" s="139">
        <v>0.5</v>
      </c>
      <c r="I265" s="139">
        <v>0</v>
      </c>
      <c r="J265" s="139">
        <v>0.05</v>
      </c>
      <c r="K265" s="139">
        <v>0.12</v>
      </c>
      <c r="L265" s="139" cm="1">
        <f t="array" ref="L265">_xlfn.IFS(D265="F", (4*J265)+(3*K265), D265="M", (5*J265)+(3*K265), D265="D", (6*J265)+(3*K265))</f>
        <v>0.66</v>
      </c>
      <c r="M265" s="109" t="str">
        <f t="shared" si="9"/>
        <v>0-263-A</v>
      </c>
      <c r="N265" s="140">
        <v>0.33</v>
      </c>
      <c r="O265" s="140">
        <v>0</v>
      </c>
      <c r="P265" s="140">
        <v>0.04</v>
      </c>
      <c r="Q265" s="140">
        <v>0.02</v>
      </c>
      <c r="R265" s="146" cm="1">
        <f t="array" ref="R265">_xlfn.IFS(D265="F", (4*P265)+(3*Q265), D265="M", (5*P265)+(3*Q265), D265="D", (6*P265)+(3*Q265))</f>
        <v>0.3</v>
      </c>
    </row>
    <row r="266" spans="1:18">
      <c r="A266" s="109">
        <v>0</v>
      </c>
      <c r="B266" s="109">
        <v>264</v>
      </c>
      <c r="C266" s="109" t="s">
        <v>79</v>
      </c>
      <c r="D266" s="109" t="s">
        <v>282</v>
      </c>
      <c r="E266" s="109" t="s">
        <v>329</v>
      </c>
      <c r="F266" s="109">
        <v>5</v>
      </c>
      <c r="G266" s="109" t="str">
        <f t="shared" si="8"/>
        <v>0-264-H</v>
      </c>
      <c r="H266" s="139">
        <v>0.14000000000000001</v>
      </c>
      <c r="I266" s="139">
        <v>0</v>
      </c>
      <c r="J266" s="139">
        <v>0.02</v>
      </c>
      <c r="K266" s="139">
        <v>0.01</v>
      </c>
      <c r="L266" s="139" cm="1">
        <f t="array" ref="L266">_xlfn.IFS(D266="F", (4*J266)+(3*K266), D266="M", (5*J266)+(3*K266), D266="D", (6*J266)+(3*K266))</f>
        <v>0.15</v>
      </c>
      <c r="M266" s="109" t="str">
        <f t="shared" si="9"/>
        <v>0-264-A</v>
      </c>
      <c r="N266" s="140">
        <v>0.25</v>
      </c>
      <c r="O266" s="140">
        <v>0</v>
      </c>
      <c r="P266" s="140">
        <v>0.04</v>
      </c>
      <c r="Q266" s="140">
        <v>0.02</v>
      </c>
      <c r="R266" s="146" cm="1">
        <f t="array" ref="R266">_xlfn.IFS(D266="F", (4*P266)+(3*Q266), D266="M", (5*P266)+(3*Q266), D266="D", (6*P266)+(3*Q266))</f>
        <v>0.3</v>
      </c>
    </row>
    <row r="267" spans="1:18">
      <c r="A267" s="109">
        <v>0</v>
      </c>
      <c r="B267" s="109">
        <v>265</v>
      </c>
      <c r="C267" s="109" t="s">
        <v>79</v>
      </c>
      <c r="D267" s="109" t="s">
        <v>282</v>
      </c>
      <c r="E267" s="109" t="s">
        <v>330</v>
      </c>
      <c r="F267" s="109">
        <v>5</v>
      </c>
      <c r="G267" s="109" t="str">
        <f t="shared" si="8"/>
        <v>0-265-H</v>
      </c>
      <c r="H267" s="139">
        <v>0.17</v>
      </c>
      <c r="I267" s="139">
        <v>0</v>
      </c>
      <c r="J267" s="139">
        <v>0.03</v>
      </c>
      <c r="K267" s="139">
        <v>0.01</v>
      </c>
      <c r="L267" s="139" cm="1">
        <f t="array" ref="L267">_xlfn.IFS(D267="F", (4*J267)+(3*K267), D267="M", (5*J267)+(3*K267), D267="D", (6*J267)+(3*K267))</f>
        <v>0.21</v>
      </c>
      <c r="M267" s="109" t="str">
        <f t="shared" si="9"/>
        <v>0-265-A</v>
      </c>
      <c r="N267" s="140">
        <v>0.25</v>
      </c>
      <c r="O267" s="140">
        <v>0</v>
      </c>
      <c r="P267" s="140">
        <v>0.04</v>
      </c>
      <c r="Q267" s="140">
        <v>0.06</v>
      </c>
      <c r="R267" s="146" cm="1">
        <f t="array" ref="R267">_xlfn.IFS(D267="F", (4*P267)+(3*Q267), D267="M", (5*P267)+(3*Q267), D267="D", (6*P267)+(3*Q267))</f>
        <v>0.42</v>
      </c>
    </row>
    <row r="268" spans="1:18">
      <c r="A268" s="109">
        <v>0</v>
      </c>
      <c r="B268" s="109">
        <v>266</v>
      </c>
      <c r="C268" s="109" t="s">
        <v>79</v>
      </c>
      <c r="D268" s="109" t="s">
        <v>282</v>
      </c>
      <c r="E268" s="109" t="s">
        <v>331</v>
      </c>
      <c r="F268" s="109">
        <v>5</v>
      </c>
      <c r="G268" s="109" t="str">
        <f t="shared" si="8"/>
        <v>0-266-H</v>
      </c>
      <c r="H268" s="139">
        <v>0.5</v>
      </c>
      <c r="I268" s="139">
        <v>0.12</v>
      </c>
      <c r="J268" s="139">
        <v>0.04</v>
      </c>
      <c r="K268" s="139">
        <v>0.06</v>
      </c>
      <c r="L268" s="139" cm="1">
        <f t="array" ref="L268">_xlfn.IFS(D268="F", (4*J268)+(3*K268), D268="M", (5*J268)+(3*K268), D268="D", (6*J268)+(3*K268))</f>
        <v>0.42</v>
      </c>
      <c r="M268" s="109" t="str">
        <f t="shared" si="9"/>
        <v>0-266-A</v>
      </c>
      <c r="N268" s="140">
        <v>0.33</v>
      </c>
      <c r="O268" s="140">
        <v>0</v>
      </c>
      <c r="P268" s="140">
        <v>0.03</v>
      </c>
      <c r="Q268" s="140">
        <v>0.04</v>
      </c>
      <c r="R268" s="146" cm="1">
        <f t="array" ref="R268">_xlfn.IFS(D268="F", (4*P268)+(3*Q268), D268="M", (5*P268)+(3*Q268), D268="D", (6*P268)+(3*Q268))</f>
        <v>0.3</v>
      </c>
    </row>
    <row r="269" spans="1:18">
      <c r="A269" s="109">
        <v>0</v>
      </c>
      <c r="B269" s="109">
        <v>267</v>
      </c>
      <c r="C269" s="109" t="s">
        <v>81</v>
      </c>
      <c r="D269" s="109" t="s">
        <v>282</v>
      </c>
      <c r="E269" s="109" t="s">
        <v>332</v>
      </c>
      <c r="F269" s="109">
        <v>5</v>
      </c>
      <c r="G269" s="109" t="str">
        <f t="shared" si="8"/>
        <v>0-267-H</v>
      </c>
      <c r="H269" s="139">
        <v>0.5</v>
      </c>
      <c r="I269" s="139">
        <v>0</v>
      </c>
      <c r="J269" s="139">
        <v>0.04</v>
      </c>
      <c r="K269" s="139">
        <v>0.01</v>
      </c>
      <c r="L269" s="139" cm="1">
        <f t="array" ref="L269">_xlfn.IFS(D269="F", (4*J269)+(3*K269), D269="M", (5*J269)+(3*K269), D269="D", (6*J269)+(3*K269))</f>
        <v>0.27</v>
      </c>
      <c r="M269" s="109" t="str">
        <f t="shared" si="9"/>
        <v>0-267-A</v>
      </c>
      <c r="N269" s="140">
        <v>0.2</v>
      </c>
      <c r="O269" s="140">
        <v>0.2</v>
      </c>
      <c r="P269" s="140">
        <v>0.06</v>
      </c>
      <c r="Q269" s="140">
        <v>0.01</v>
      </c>
      <c r="R269" s="146" cm="1">
        <f t="array" ref="R269">_xlfn.IFS(D269="F", (4*P269)+(3*Q269), D269="M", (5*P269)+(3*Q269), D269="D", (6*P269)+(3*Q269))</f>
        <v>0.39</v>
      </c>
    </row>
    <row r="270" spans="1:18">
      <c r="A270" s="109">
        <v>0</v>
      </c>
      <c r="B270" s="109">
        <v>268</v>
      </c>
      <c r="C270" s="109" t="s">
        <v>63</v>
      </c>
      <c r="D270" s="109" t="s">
        <v>282</v>
      </c>
      <c r="E270" s="109" t="s">
        <v>333</v>
      </c>
      <c r="F270" s="109">
        <v>5</v>
      </c>
      <c r="G270" s="109" t="str">
        <f t="shared" si="8"/>
        <v>0-268-H</v>
      </c>
      <c r="H270" s="139">
        <v>0</v>
      </c>
      <c r="I270" s="139">
        <v>0</v>
      </c>
      <c r="J270" s="139">
        <v>0</v>
      </c>
      <c r="K270" s="139">
        <v>0</v>
      </c>
      <c r="L270" s="139" cm="1">
        <f t="array" ref="L270">_xlfn.IFS(D270="F", (4*J270)+(3*K270), D270="M", (5*J270)+(3*K270), D270="D", (6*J270)+(3*K270))</f>
        <v>0</v>
      </c>
      <c r="M270" s="109" t="str">
        <f t="shared" si="9"/>
        <v>0-268-A</v>
      </c>
      <c r="N270" s="140">
        <v>0.5</v>
      </c>
      <c r="O270" s="140">
        <v>0</v>
      </c>
      <c r="P270" s="140">
        <v>0.03</v>
      </c>
      <c r="Q270" s="140">
        <v>0.06</v>
      </c>
      <c r="R270" s="146" cm="1">
        <f t="array" ref="R270">_xlfn.IFS(D270="F", (4*P270)+(3*Q270), D270="M", (5*P270)+(3*Q270), D270="D", (6*P270)+(3*Q270))</f>
        <v>0.36</v>
      </c>
    </row>
    <row r="271" spans="1:18">
      <c r="A271" s="109">
        <v>0</v>
      </c>
      <c r="B271" s="109">
        <v>269</v>
      </c>
      <c r="C271" s="109" t="s">
        <v>65</v>
      </c>
      <c r="D271" s="109" t="s">
        <v>282</v>
      </c>
      <c r="E271" s="109" t="s">
        <v>334</v>
      </c>
      <c r="F271" s="109">
        <v>5</v>
      </c>
      <c r="G271" s="109" t="str">
        <f t="shared" si="8"/>
        <v>0-269-H</v>
      </c>
      <c r="H271" s="139">
        <v>0.33</v>
      </c>
      <c r="I271" s="139">
        <v>0</v>
      </c>
      <c r="J271" s="139">
        <v>0.01</v>
      </c>
      <c r="K271" s="139">
        <v>0.02</v>
      </c>
      <c r="L271" s="139" cm="1">
        <f t="array" ref="L271">_xlfn.IFS(D271="F", (4*J271)+(3*K271), D271="M", (5*J271)+(3*K271), D271="D", (6*J271)+(3*K271))</f>
        <v>0.12</v>
      </c>
      <c r="M271" s="109" t="str">
        <f t="shared" si="9"/>
        <v>0-269-A</v>
      </c>
      <c r="N271" s="140">
        <v>0</v>
      </c>
      <c r="O271" s="140">
        <v>0</v>
      </c>
      <c r="P271" s="140">
        <v>0</v>
      </c>
      <c r="Q271" s="140">
        <v>0</v>
      </c>
      <c r="R271" s="146" cm="1">
        <f t="array" ref="R271">_xlfn.IFS(D271="F", (4*P271)+(3*Q271), D271="M", (5*P271)+(3*Q271), D271="D", (6*P271)+(3*Q271))</f>
        <v>0</v>
      </c>
    </row>
    <row r="272" spans="1:18">
      <c r="A272" s="109">
        <v>0</v>
      </c>
      <c r="B272" s="109">
        <v>270</v>
      </c>
      <c r="C272" s="109" t="s">
        <v>65</v>
      </c>
      <c r="D272" s="109" t="s">
        <v>282</v>
      </c>
      <c r="E272" s="109" t="s">
        <v>335</v>
      </c>
      <c r="F272" s="109">
        <v>5</v>
      </c>
      <c r="G272" s="109" t="str">
        <f t="shared" si="8"/>
        <v>0-270-H</v>
      </c>
      <c r="H272" s="139">
        <v>0.25</v>
      </c>
      <c r="I272" s="139">
        <v>0</v>
      </c>
      <c r="J272" s="139">
        <v>0.04</v>
      </c>
      <c r="K272" s="139">
        <v>0.02</v>
      </c>
      <c r="L272" s="139" cm="1">
        <f t="array" ref="L272">_xlfn.IFS(D272="F", (4*J272)+(3*K272), D272="M", (5*J272)+(3*K272), D272="D", (6*J272)+(3*K272))</f>
        <v>0.3</v>
      </c>
      <c r="M272" s="109" t="str">
        <f t="shared" si="9"/>
        <v>0-270-A</v>
      </c>
      <c r="N272" s="140">
        <v>0.67</v>
      </c>
      <c r="O272" s="140">
        <v>0</v>
      </c>
      <c r="P272" s="140">
        <v>0.06</v>
      </c>
      <c r="Q272" s="140">
        <v>0.03</v>
      </c>
      <c r="R272" s="146" cm="1">
        <f t="array" ref="R272">_xlfn.IFS(D272="F", (4*P272)+(3*Q272), D272="M", (5*P272)+(3*Q272), D272="D", (6*P272)+(3*Q272))</f>
        <v>0.44999999999999996</v>
      </c>
    </row>
    <row r="273" spans="1:18">
      <c r="A273" s="109">
        <v>0</v>
      </c>
      <c r="B273" s="109">
        <v>271</v>
      </c>
      <c r="C273" s="109" t="s">
        <v>72</v>
      </c>
      <c r="D273" s="109" t="s">
        <v>282</v>
      </c>
      <c r="E273" s="109" t="s">
        <v>467</v>
      </c>
      <c r="F273" s="109">
        <v>5</v>
      </c>
      <c r="G273" s="109" t="str">
        <f t="shared" si="8"/>
        <v>0-271-H</v>
      </c>
      <c r="H273" s="139">
        <v>2</v>
      </c>
      <c r="I273" s="139">
        <v>0</v>
      </c>
      <c r="J273" s="139">
        <v>0.17</v>
      </c>
      <c r="K273" s="139">
        <v>0.05</v>
      </c>
      <c r="L273" s="139" cm="1">
        <f t="array" ref="L273">_xlfn.IFS(D273="F", (4*J273)+(3*K273), D273="M", (5*J273)+(3*K273), D273="D", (6*J273)+(3*K273))</f>
        <v>1.17</v>
      </c>
      <c r="M273" s="109" t="str">
        <f t="shared" si="9"/>
        <v>0-271-A</v>
      </c>
      <c r="N273" s="140">
        <v>0</v>
      </c>
      <c r="O273" s="140">
        <v>0</v>
      </c>
      <c r="P273" s="140">
        <v>0</v>
      </c>
      <c r="Q273" s="140">
        <v>0</v>
      </c>
      <c r="R273" s="146" cm="1">
        <f t="array" ref="R273">_xlfn.IFS(D273="F", (4*P273)+(3*Q273), D273="M", (5*P273)+(3*Q273), D273="D", (6*P273)+(3*Q273))</f>
        <v>0</v>
      </c>
    </row>
    <row r="274" spans="1:18">
      <c r="A274" s="109">
        <v>0</v>
      </c>
      <c r="B274" s="109">
        <v>272</v>
      </c>
      <c r="C274" s="109" t="s">
        <v>72</v>
      </c>
      <c r="D274" s="109" t="s">
        <v>282</v>
      </c>
      <c r="E274" s="109" t="s">
        <v>336</v>
      </c>
      <c r="F274" s="109">
        <v>5</v>
      </c>
      <c r="G274" s="109" t="str">
        <f t="shared" si="8"/>
        <v>0-272-H</v>
      </c>
      <c r="H274" s="139">
        <v>0.17</v>
      </c>
      <c r="I274" s="139">
        <v>0.17</v>
      </c>
      <c r="J274" s="139">
        <v>0.11</v>
      </c>
      <c r="K274" s="139">
        <v>0.04</v>
      </c>
      <c r="L274" s="139" cm="1">
        <f t="array" ref="L274">_xlfn.IFS(D274="F", (4*J274)+(3*K274), D274="M", (5*J274)+(3*K274), D274="D", (6*J274)+(3*K274))</f>
        <v>0.78</v>
      </c>
      <c r="M274" s="109" t="str">
        <f t="shared" si="9"/>
        <v>0-272-A</v>
      </c>
      <c r="N274" s="140">
        <v>0</v>
      </c>
      <c r="O274" s="140">
        <v>0</v>
      </c>
      <c r="P274" s="140">
        <v>0.01</v>
      </c>
      <c r="Q274" s="140">
        <v>0.1</v>
      </c>
      <c r="R274" s="146" cm="1">
        <f t="array" ref="R274">_xlfn.IFS(D274="F", (4*P274)+(3*Q274), D274="M", (5*P274)+(3*Q274), D274="D", (6*P274)+(3*Q274))</f>
        <v>0.36000000000000004</v>
      </c>
    </row>
    <row r="275" spans="1:18">
      <c r="A275" s="109">
        <v>0</v>
      </c>
      <c r="B275" s="109">
        <v>273</v>
      </c>
      <c r="C275" s="109" t="s">
        <v>72</v>
      </c>
      <c r="D275" s="109" t="s">
        <v>282</v>
      </c>
      <c r="E275" s="109" t="s">
        <v>337</v>
      </c>
      <c r="F275" s="109">
        <v>5</v>
      </c>
      <c r="G275" s="109" t="str">
        <f t="shared" si="8"/>
        <v>0-273-H</v>
      </c>
      <c r="H275" s="139">
        <v>0.38</v>
      </c>
      <c r="I275" s="139">
        <v>0</v>
      </c>
      <c r="J275" s="139">
        <v>0.01</v>
      </c>
      <c r="K275" s="139">
        <v>0.01</v>
      </c>
      <c r="L275" s="139" cm="1">
        <f t="array" ref="L275">_xlfn.IFS(D275="F", (4*J275)+(3*K275), D275="M", (5*J275)+(3*K275), D275="D", (6*J275)+(3*K275))</f>
        <v>0.09</v>
      </c>
      <c r="M275" s="109" t="str">
        <f t="shared" si="9"/>
        <v>0-273-A</v>
      </c>
      <c r="N275" s="140">
        <v>0</v>
      </c>
      <c r="O275" s="140">
        <v>0</v>
      </c>
      <c r="P275" s="140">
        <v>0</v>
      </c>
      <c r="Q275" s="140">
        <v>0</v>
      </c>
      <c r="R275" s="146" cm="1">
        <f t="array" ref="R275">_xlfn.IFS(D275="F", (4*P275)+(3*Q275), D275="M", (5*P275)+(3*Q275), D275="D", (6*P275)+(3*Q275))</f>
        <v>0</v>
      </c>
    </row>
    <row r="276" spans="1:18">
      <c r="A276" s="109">
        <v>0</v>
      </c>
      <c r="B276" s="109">
        <v>274</v>
      </c>
      <c r="C276" s="109" t="s">
        <v>104</v>
      </c>
      <c r="D276" s="109" t="s">
        <v>282</v>
      </c>
      <c r="E276" s="109" t="s">
        <v>338</v>
      </c>
      <c r="F276" s="109">
        <v>5</v>
      </c>
      <c r="G276" s="109" t="str">
        <f t="shared" si="8"/>
        <v>0-274-H</v>
      </c>
      <c r="H276" s="139">
        <v>1</v>
      </c>
      <c r="I276" s="139">
        <v>0</v>
      </c>
      <c r="J276" s="139">
        <v>0.17</v>
      </c>
      <c r="K276" s="139">
        <v>7.0000000000000007E-2</v>
      </c>
      <c r="L276" s="139" cm="1">
        <f t="array" ref="L276">_xlfn.IFS(D276="F", (4*J276)+(3*K276), D276="M", (5*J276)+(3*K276), D276="D", (6*J276)+(3*K276))</f>
        <v>1.23</v>
      </c>
      <c r="M276" s="109" t="str">
        <f t="shared" si="9"/>
        <v>0-274-A</v>
      </c>
      <c r="N276" s="140">
        <v>0</v>
      </c>
      <c r="O276" s="140">
        <v>0</v>
      </c>
      <c r="P276" s="140">
        <v>0.05</v>
      </c>
      <c r="Q276" s="140">
        <v>0.02</v>
      </c>
      <c r="R276" s="146" cm="1">
        <f t="array" ref="R276">_xlfn.IFS(D276="F", (4*P276)+(3*Q276), D276="M", (5*P276)+(3*Q276), D276="D", (6*P276)+(3*Q276))</f>
        <v>0.36000000000000004</v>
      </c>
    </row>
    <row r="277" spans="1:18">
      <c r="A277" s="109">
        <v>0</v>
      </c>
      <c r="B277" s="109">
        <v>275</v>
      </c>
      <c r="C277" s="109" t="s">
        <v>104</v>
      </c>
      <c r="D277" s="109" t="s">
        <v>282</v>
      </c>
      <c r="E277" s="109" t="s">
        <v>339</v>
      </c>
      <c r="F277" s="109">
        <v>5</v>
      </c>
      <c r="G277" s="109" t="str">
        <f t="shared" si="8"/>
        <v>0-275-H</v>
      </c>
      <c r="H277" s="139">
        <v>0.3</v>
      </c>
      <c r="I277" s="139">
        <v>0</v>
      </c>
      <c r="J277" s="139">
        <v>0.02</v>
      </c>
      <c r="K277" s="139">
        <v>0.05</v>
      </c>
      <c r="L277" s="139" cm="1">
        <f t="array" ref="L277">_xlfn.IFS(D277="F", (4*J277)+(3*K277), D277="M", (5*J277)+(3*K277), D277="D", (6*J277)+(3*K277))</f>
        <v>0.27</v>
      </c>
      <c r="M277" s="109" t="str">
        <f t="shared" si="9"/>
        <v>0-275-A</v>
      </c>
      <c r="N277" s="140">
        <v>0.44</v>
      </c>
      <c r="O277" s="140">
        <v>0</v>
      </c>
      <c r="P277" s="140">
        <v>0.04</v>
      </c>
      <c r="Q277" s="140">
        <v>0.06</v>
      </c>
      <c r="R277" s="146" cm="1">
        <f t="array" ref="R277">_xlfn.IFS(D277="F", (4*P277)+(3*Q277), D277="M", (5*P277)+(3*Q277), D277="D", (6*P277)+(3*Q277))</f>
        <v>0.42</v>
      </c>
    </row>
    <row r="278" spans="1:18">
      <c r="A278" s="109">
        <v>0</v>
      </c>
      <c r="B278" s="109">
        <v>276</v>
      </c>
      <c r="C278" s="109" t="s">
        <v>77</v>
      </c>
      <c r="D278" s="109" t="s">
        <v>282</v>
      </c>
      <c r="E278" s="109" t="s">
        <v>340</v>
      </c>
      <c r="F278" s="109">
        <v>5</v>
      </c>
      <c r="G278" s="109" t="str">
        <f t="shared" si="8"/>
        <v>0-276-H</v>
      </c>
      <c r="H278" s="139">
        <v>0.22</v>
      </c>
      <c r="I278" s="139">
        <v>0</v>
      </c>
      <c r="J278" s="139">
        <v>0.02</v>
      </c>
      <c r="K278" s="139">
        <v>0.09</v>
      </c>
      <c r="L278" s="139" cm="1">
        <f t="array" ref="L278">_xlfn.IFS(D278="F", (4*J278)+(3*K278), D278="M", (5*J278)+(3*K278), D278="D", (6*J278)+(3*K278))</f>
        <v>0.39</v>
      </c>
      <c r="M278" s="109" t="str">
        <f t="shared" si="9"/>
        <v>0-276-A</v>
      </c>
      <c r="N278" s="140">
        <v>0.22</v>
      </c>
      <c r="O278" s="140">
        <v>0</v>
      </c>
      <c r="P278" s="140">
        <v>0.03</v>
      </c>
      <c r="Q278" s="140">
        <v>0.09</v>
      </c>
      <c r="R278" s="146" cm="1">
        <f t="array" ref="R278">_xlfn.IFS(D278="F", (4*P278)+(3*Q278), D278="M", (5*P278)+(3*Q278), D278="D", (6*P278)+(3*Q278))</f>
        <v>0.45</v>
      </c>
    </row>
    <row r="279" spans="1:18">
      <c r="A279" s="109">
        <v>0</v>
      </c>
      <c r="B279" s="109">
        <v>277</v>
      </c>
      <c r="C279" s="109" t="s">
        <v>31</v>
      </c>
      <c r="D279" s="109" t="s">
        <v>282</v>
      </c>
      <c r="E279" s="109" t="s">
        <v>341</v>
      </c>
      <c r="F279" s="109">
        <v>5</v>
      </c>
      <c r="G279" s="109" t="str">
        <f t="shared" si="8"/>
        <v>0-277-H</v>
      </c>
      <c r="H279" s="139">
        <v>0.5</v>
      </c>
      <c r="I279" s="139">
        <v>0</v>
      </c>
      <c r="J279" s="139">
        <v>0.08</v>
      </c>
      <c r="K279" s="139">
        <v>0.05</v>
      </c>
      <c r="L279" s="139" cm="1">
        <f t="array" ref="L279">_xlfn.IFS(D279="F", (4*J279)+(3*K279), D279="M", (5*J279)+(3*K279), D279="D", (6*J279)+(3*K279))</f>
        <v>0.63</v>
      </c>
      <c r="M279" s="109" t="str">
        <f t="shared" si="9"/>
        <v>0-277-A</v>
      </c>
      <c r="N279" s="140">
        <v>0</v>
      </c>
      <c r="O279" s="140">
        <v>0</v>
      </c>
      <c r="P279" s="140">
        <v>0</v>
      </c>
      <c r="Q279" s="140">
        <v>0.01</v>
      </c>
      <c r="R279" s="146" cm="1">
        <f t="array" ref="R279">_xlfn.IFS(D279="F", (4*P279)+(3*Q279), D279="M", (5*P279)+(3*Q279), D279="D", (6*P279)+(3*Q279))</f>
        <v>0.03</v>
      </c>
    </row>
    <row r="280" spans="1:18">
      <c r="A280" s="109">
        <v>0</v>
      </c>
      <c r="B280" s="109">
        <v>278</v>
      </c>
      <c r="C280" s="109" t="s">
        <v>77</v>
      </c>
      <c r="D280" s="109" t="s">
        <v>282</v>
      </c>
      <c r="E280" s="109" t="s">
        <v>462</v>
      </c>
      <c r="F280" s="109">
        <v>5</v>
      </c>
      <c r="G280" s="109" t="str">
        <f t="shared" si="8"/>
        <v>0-278-H</v>
      </c>
      <c r="H280" s="139">
        <v>0.33</v>
      </c>
      <c r="I280" s="139">
        <v>0</v>
      </c>
      <c r="J280" s="139">
        <v>0</v>
      </c>
      <c r="K280" s="139">
        <v>0.06</v>
      </c>
      <c r="L280" s="139" cm="1">
        <f t="array" ref="L280">_xlfn.IFS(D280="F", (4*J280)+(3*K280), D280="M", (5*J280)+(3*K280), D280="D", (6*J280)+(3*K280))</f>
        <v>0.18</v>
      </c>
      <c r="M280" s="109" t="str">
        <f t="shared" si="9"/>
        <v>0-278-A</v>
      </c>
      <c r="N280" s="140">
        <v>0.12</v>
      </c>
      <c r="O280" s="140">
        <v>0.12</v>
      </c>
      <c r="P280" s="140">
        <v>0.06</v>
      </c>
      <c r="Q280" s="140">
        <v>7.0000000000000007E-2</v>
      </c>
      <c r="R280" s="146" cm="1">
        <f t="array" ref="R280">_xlfn.IFS(D280="F", (4*P280)+(3*Q280), D280="M", (5*P280)+(3*Q280), D280="D", (6*P280)+(3*Q280))</f>
        <v>0.57000000000000006</v>
      </c>
    </row>
    <row r="281" spans="1:18">
      <c r="A281" s="109">
        <v>0</v>
      </c>
      <c r="B281" s="109">
        <v>279</v>
      </c>
      <c r="C281" s="109" t="s">
        <v>77</v>
      </c>
      <c r="D281" s="109" t="s">
        <v>282</v>
      </c>
      <c r="E281" s="109" t="s">
        <v>342</v>
      </c>
      <c r="F281" s="109">
        <v>5</v>
      </c>
      <c r="G281" s="109" t="str">
        <f t="shared" si="8"/>
        <v>0-279-H</v>
      </c>
      <c r="H281" s="139">
        <v>0.5</v>
      </c>
      <c r="I281" s="139">
        <v>0</v>
      </c>
      <c r="J281" s="139">
        <v>7.0000000000000007E-2</v>
      </c>
      <c r="K281" s="139">
        <v>0.01</v>
      </c>
      <c r="L281" s="139" cm="1">
        <f t="array" ref="L281">_xlfn.IFS(D281="F", (4*J281)+(3*K281), D281="M", (5*J281)+(3*K281), D281="D", (6*J281)+(3*K281))</f>
        <v>0.45000000000000007</v>
      </c>
      <c r="M281" s="109" t="str">
        <f t="shared" si="9"/>
        <v>0-279-A</v>
      </c>
      <c r="N281" s="140">
        <v>0</v>
      </c>
      <c r="O281" s="140">
        <v>0</v>
      </c>
      <c r="P281" s="140">
        <v>0</v>
      </c>
      <c r="Q281" s="140">
        <v>0</v>
      </c>
      <c r="R281" s="146" cm="1">
        <f t="array" ref="R281">_xlfn.IFS(D281="F", (4*P281)+(3*Q281), D281="M", (5*P281)+(3*Q281), D281="D", (6*P281)+(3*Q281))</f>
        <v>0</v>
      </c>
    </row>
    <row r="282" spans="1:18">
      <c r="A282" s="109">
        <v>0</v>
      </c>
      <c r="B282" s="109">
        <v>280</v>
      </c>
      <c r="C282" s="109" t="s">
        <v>63</v>
      </c>
      <c r="D282" s="109" t="s">
        <v>282</v>
      </c>
      <c r="E282" s="109" t="s">
        <v>343</v>
      </c>
      <c r="F282" s="109">
        <v>5</v>
      </c>
      <c r="G282" s="109" t="str">
        <f t="shared" si="8"/>
        <v>0-280-H</v>
      </c>
      <c r="H282" s="139">
        <v>0</v>
      </c>
      <c r="I282" s="139">
        <v>0</v>
      </c>
      <c r="J282" s="139">
        <v>0</v>
      </c>
      <c r="K282" s="139">
        <v>0.02</v>
      </c>
      <c r="L282" s="139" cm="1">
        <f t="array" ref="L282">_xlfn.IFS(D282="F", (4*J282)+(3*K282), D282="M", (5*J282)+(3*K282), D282="D", (6*J282)+(3*K282))</f>
        <v>0.06</v>
      </c>
      <c r="M282" s="109" t="str">
        <f t="shared" si="9"/>
        <v>0-280-A</v>
      </c>
      <c r="N282" s="140">
        <v>0</v>
      </c>
      <c r="O282" s="140">
        <v>0</v>
      </c>
      <c r="P282" s="140">
        <v>0</v>
      </c>
      <c r="Q282" s="140">
        <v>0</v>
      </c>
      <c r="R282" s="146" cm="1">
        <f t="array" ref="R282">_xlfn.IFS(D282="F", (4*P282)+(3*Q282), D282="M", (5*P282)+(3*Q282), D282="D", (6*P282)+(3*Q282))</f>
        <v>0</v>
      </c>
    </row>
    <row r="283" spans="1:18">
      <c r="A283" s="109">
        <v>0</v>
      </c>
      <c r="B283" s="109">
        <v>281</v>
      </c>
      <c r="C283" s="109" t="s">
        <v>63</v>
      </c>
      <c r="D283" s="109" t="s">
        <v>282</v>
      </c>
      <c r="E283" s="109" t="s">
        <v>458</v>
      </c>
      <c r="F283" s="109">
        <v>5</v>
      </c>
      <c r="G283" s="109" t="str">
        <f t="shared" si="8"/>
        <v>0-281-H</v>
      </c>
      <c r="H283" s="139">
        <v>0.17</v>
      </c>
      <c r="I283" s="139">
        <v>0</v>
      </c>
      <c r="J283" s="139">
        <v>0.04</v>
      </c>
      <c r="K283" s="139">
        <v>0.1</v>
      </c>
      <c r="L283" s="139" cm="1">
        <f t="array" ref="L283">_xlfn.IFS(D283="F", (4*J283)+(3*K283), D283="M", (5*J283)+(3*K283), D283="D", (6*J283)+(3*K283))</f>
        <v>0.54</v>
      </c>
      <c r="M283" s="109" t="str">
        <f t="shared" si="9"/>
        <v>0-281-A</v>
      </c>
      <c r="N283" s="140">
        <v>0.17</v>
      </c>
      <c r="O283" s="140">
        <v>0</v>
      </c>
      <c r="P283" s="140">
        <v>0.02</v>
      </c>
      <c r="Q283" s="140">
        <v>0.09</v>
      </c>
      <c r="R283" s="146" cm="1">
        <f t="array" ref="R283">_xlfn.IFS(D283="F", (4*P283)+(3*Q283), D283="M", (5*P283)+(3*Q283), D283="D", (6*P283)+(3*Q283))</f>
        <v>0.39</v>
      </c>
    </row>
    <row r="284" spans="1:18">
      <c r="A284" s="109">
        <v>0</v>
      </c>
      <c r="B284" s="109">
        <v>282</v>
      </c>
      <c r="C284" s="109" t="s">
        <v>63</v>
      </c>
      <c r="D284" s="109" t="s">
        <v>282</v>
      </c>
      <c r="E284" s="109" t="s">
        <v>344</v>
      </c>
      <c r="F284" s="109">
        <v>5</v>
      </c>
      <c r="G284" s="109" t="str">
        <f t="shared" si="8"/>
        <v>0-282-H</v>
      </c>
      <c r="H284" s="139">
        <v>0.25</v>
      </c>
      <c r="I284" s="139">
        <v>0</v>
      </c>
      <c r="J284" s="139">
        <v>0</v>
      </c>
      <c r="K284" s="139">
        <v>0</v>
      </c>
      <c r="L284" s="139" cm="1">
        <f t="array" ref="L284">_xlfn.IFS(D284="F", (4*J284)+(3*K284), D284="M", (5*J284)+(3*K284), D284="D", (6*J284)+(3*K284))</f>
        <v>0</v>
      </c>
      <c r="M284" s="109" t="str">
        <f t="shared" si="9"/>
        <v>0-282-A</v>
      </c>
      <c r="N284" s="140">
        <v>0.25</v>
      </c>
      <c r="O284" s="140">
        <v>0</v>
      </c>
      <c r="P284" s="140">
        <v>0</v>
      </c>
      <c r="Q284" s="140">
        <v>0.02</v>
      </c>
      <c r="R284" s="146" cm="1">
        <f t="array" ref="R284">_xlfn.IFS(D284="F", (4*P284)+(3*Q284), D284="M", (5*P284)+(3*Q284), D284="D", (6*P284)+(3*Q284))</f>
        <v>0.06</v>
      </c>
    </row>
    <row r="285" spans="1:18">
      <c r="A285" s="109">
        <v>0</v>
      </c>
      <c r="B285" s="109">
        <v>283</v>
      </c>
      <c r="C285" s="109" t="s">
        <v>86</v>
      </c>
      <c r="D285" s="109" t="s">
        <v>282</v>
      </c>
      <c r="E285" s="109" t="s">
        <v>345</v>
      </c>
      <c r="F285" s="109">
        <v>5</v>
      </c>
      <c r="G285" s="109" t="str">
        <f t="shared" si="8"/>
        <v>0-283-H</v>
      </c>
      <c r="H285" s="139">
        <v>0.11</v>
      </c>
      <c r="I285" s="139">
        <v>0</v>
      </c>
      <c r="J285" s="139">
        <v>0.01</v>
      </c>
      <c r="K285" s="139">
        <v>0.12</v>
      </c>
      <c r="L285" s="139" cm="1">
        <f t="array" ref="L285">_xlfn.IFS(D285="F", (4*J285)+(3*K285), D285="M", (5*J285)+(3*K285), D285="D", (6*J285)+(3*K285))</f>
        <v>0.42</v>
      </c>
      <c r="M285" s="109" t="str">
        <f t="shared" si="9"/>
        <v>0-283-A</v>
      </c>
      <c r="N285" s="140">
        <v>0.22</v>
      </c>
      <c r="O285" s="140">
        <v>0</v>
      </c>
      <c r="P285" s="140">
        <v>0</v>
      </c>
      <c r="Q285" s="140">
        <v>0.13</v>
      </c>
      <c r="R285" s="146" cm="1">
        <f t="array" ref="R285">_xlfn.IFS(D285="F", (4*P285)+(3*Q285), D285="M", (5*P285)+(3*Q285), D285="D", (6*P285)+(3*Q285))</f>
        <v>0.39</v>
      </c>
    </row>
    <row r="286" spans="1:18">
      <c r="A286" s="109">
        <v>0</v>
      </c>
      <c r="B286" s="109">
        <v>284</v>
      </c>
      <c r="C286" s="109" t="s">
        <v>86</v>
      </c>
      <c r="D286" s="109" t="s">
        <v>282</v>
      </c>
      <c r="E286" s="109" t="s">
        <v>346</v>
      </c>
      <c r="F286" s="109">
        <v>5</v>
      </c>
      <c r="G286" s="109" t="str">
        <f t="shared" si="8"/>
        <v>0-284-H</v>
      </c>
      <c r="H286" s="139">
        <v>0.33</v>
      </c>
      <c r="I286" s="139">
        <v>0.11</v>
      </c>
      <c r="J286" s="139">
        <v>0.04</v>
      </c>
      <c r="K286" s="139">
        <v>0.01</v>
      </c>
      <c r="L286" s="139" cm="1">
        <f t="array" ref="L286">_xlfn.IFS(D286="F", (4*J286)+(3*K286), D286="M", (5*J286)+(3*K286), D286="D", (6*J286)+(3*K286))</f>
        <v>0.27</v>
      </c>
      <c r="M286" s="109" t="str">
        <f t="shared" si="9"/>
        <v>0-284-A</v>
      </c>
      <c r="N286" s="140">
        <v>0.38</v>
      </c>
      <c r="O286" s="140">
        <v>0</v>
      </c>
      <c r="P286" s="140">
        <v>0.01</v>
      </c>
      <c r="Q286" s="140">
        <v>0.01</v>
      </c>
      <c r="R286" s="146" cm="1">
        <f t="array" ref="R286">_xlfn.IFS(D286="F", (4*P286)+(3*Q286), D286="M", (5*P286)+(3*Q286), D286="D", (6*P286)+(3*Q286))</f>
        <v>0.09</v>
      </c>
    </row>
    <row r="287" spans="1:18">
      <c r="A287" s="109">
        <v>0</v>
      </c>
      <c r="B287" s="109">
        <v>285</v>
      </c>
      <c r="C287" s="109" t="s">
        <v>74</v>
      </c>
      <c r="D287" s="109" t="s">
        <v>282</v>
      </c>
      <c r="E287" s="109" t="s">
        <v>347</v>
      </c>
      <c r="F287" s="109">
        <v>5</v>
      </c>
      <c r="G287" s="109" t="str">
        <f t="shared" si="8"/>
        <v>0-285-H</v>
      </c>
      <c r="H287" s="139">
        <v>0.12</v>
      </c>
      <c r="I287" s="139">
        <v>0</v>
      </c>
      <c r="J287" s="139">
        <v>0.01</v>
      </c>
      <c r="K287" s="139">
        <v>0.12</v>
      </c>
      <c r="L287" s="139" cm="1">
        <f t="array" ref="L287">_xlfn.IFS(D287="F", (4*J287)+(3*K287), D287="M", (5*J287)+(3*K287), D287="D", (6*J287)+(3*K287))</f>
        <v>0.42</v>
      </c>
      <c r="M287" s="109" t="str">
        <f t="shared" si="9"/>
        <v>0-285-A</v>
      </c>
      <c r="N287" s="140">
        <v>0.67</v>
      </c>
      <c r="O287" s="140">
        <v>0.22</v>
      </c>
      <c r="P287" s="140">
        <v>0.09</v>
      </c>
      <c r="Q287" s="140">
        <v>0.02</v>
      </c>
      <c r="R287" s="146" cm="1">
        <f t="array" ref="R287">_xlfn.IFS(D287="F", (4*P287)+(3*Q287), D287="M", (5*P287)+(3*Q287), D287="D", (6*P287)+(3*Q287))</f>
        <v>0.60000000000000009</v>
      </c>
    </row>
    <row r="288" spans="1:18">
      <c r="A288" s="109">
        <v>0</v>
      </c>
      <c r="B288" s="109">
        <v>286</v>
      </c>
      <c r="C288" s="109" t="s">
        <v>74</v>
      </c>
      <c r="D288" s="109" t="s">
        <v>282</v>
      </c>
      <c r="E288" s="109" t="s">
        <v>348</v>
      </c>
      <c r="F288" s="109">
        <v>5</v>
      </c>
      <c r="G288" s="109" t="str">
        <f t="shared" si="8"/>
        <v>0-286-H</v>
      </c>
      <c r="H288" s="139">
        <v>0</v>
      </c>
      <c r="I288" s="139">
        <v>0</v>
      </c>
      <c r="J288" s="139">
        <v>0</v>
      </c>
      <c r="K288" s="139">
        <v>0</v>
      </c>
      <c r="L288" s="139" cm="1">
        <f t="array" ref="L288">_xlfn.IFS(D288="F", (4*J288)+(3*K288), D288="M", (5*J288)+(3*K288), D288="D", (6*J288)+(3*K288))</f>
        <v>0</v>
      </c>
      <c r="M288" s="109" t="str">
        <f t="shared" si="9"/>
        <v>0-286-A</v>
      </c>
      <c r="N288" s="140">
        <v>0</v>
      </c>
      <c r="O288" s="140">
        <v>0</v>
      </c>
      <c r="P288" s="140">
        <v>0</v>
      </c>
      <c r="Q288" s="140">
        <v>0.04</v>
      </c>
      <c r="R288" s="146" cm="1">
        <f t="array" ref="R288">_xlfn.IFS(D288="F", (4*P288)+(3*Q288), D288="M", (5*P288)+(3*Q288), D288="D", (6*P288)+(3*Q288))</f>
        <v>0.12</v>
      </c>
    </row>
    <row r="289" spans="1:18">
      <c r="A289" s="109">
        <v>0</v>
      </c>
      <c r="B289" s="109">
        <v>287</v>
      </c>
      <c r="C289" s="109" t="s">
        <v>106</v>
      </c>
      <c r="D289" s="109" t="s">
        <v>282</v>
      </c>
      <c r="E289" s="109" t="s">
        <v>349</v>
      </c>
      <c r="F289" s="109">
        <v>5</v>
      </c>
      <c r="G289" s="109" t="str">
        <f t="shared" si="8"/>
        <v>0-287-H</v>
      </c>
      <c r="H289" s="139">
        <v>0.38</v>
      </c>
      <c r="I289" s="139">
        <v>0</v>
      </c>
      <c r="J289" s="139">
        <v>0.03</v>
      </c>
      <c r="K289" s="139">
        <v>0.13</v>
      </c>
      <c r="L289" s="139" cm="1">
        <f t="array" ref="L289">_xlfn.IFS(D289="F", (4*J289)+(3*K289), D289="M", (5*J289)+(3*K289), D289="D", (6*J289)+(3*K289))</f>
        <v>0.57000000000000006</v>
      </c>
      <c r="M289" s="109" t="str">
        <f t="shared" si="9"/>
        <v>0-287-A</v>
      </c>
      <c r="N289" s="140">
        <v>0</v>
      </c>
      <c r="O289" s="140">
        <v>0</v>
      </c>
      <c r="P289" s="140">
        <v>0</v>
      </c>
      <c r="Q289" s="140">
        <v>0.17</v>
      </c>
      <c r="R289" s="146" cm="1">
        <f t="array" ref="R289">_xlfn.IFS(D289="F", (4*P289)+(3*Q289), D289="M", (5*P289)+(3*Q289), D289="D", (6*P289)+(3*Q289))</f>
        <v>0.51</v>
      </c>
    </row>
    <row r="290" spans="1:18">
      <c r="A290" s="109">
        <v>0</v>
      </c>
      <c r="B290" s="109">
        <v>288</v>
      </c>
      <c r="C290" s="109" t="s">
        <v>106</v>
      </c>
      <c r="D290" s="109" t="s">
        <v>282</v>
      </c>
      <c r="E290" s="109" t="s">
        <v>350</v>
      </c>
      <c r="F290" s="109">
        <v>5</v>
      </c>
      <c r="G290" s="109" t="str">
        <f t="shared" si="8"/>
        <v>0-288-H</v>
      </c>
      <c r="H290" s="139">
        <v>1</v>
      </c>
      <c r="I290" s="139">
        <v>0.11</v>
      </c>
      <c r="J290" s="139">
        <v>0.11</v>
      </c>
      <c r="K290" s="139">
        <v>0.05</v>
      </c>
      <c r="L290" s="139" cm="1">
        <f t="array" ref="L290">_xlfn.IFS(D290="F", (4*J290)+(3*K290), D290="M", (5*J290)+(3*K290), D290="D", (6*J290)+(3*K290))</f>
        <v>0.81</v>
      </c>
      <c r="M290" s="109" t="str">
        <f t="shared" si="9"/>
        <v>0-288-A</v>
      </c>
      <c r="N290" s="140">
        <v>1</v>
      </c>
      <c r="O290" s="140">
        <v>0.22</v>
      </c>
      <c r="P290" s="140">
        <v>0.11</v>
      </c>
      <c r="Q290" s="140">
        <v>0.08</v>
      </c>
      <c r="R290" s="146" cm="1">
        <f t="array" ref="R290">_xlfn.IFS(D290="F", (4*P290)+(3*Q290), D290="M", (5*P290)+(3*Q290), D290="D", (6*P290)+(3*Q290))</f>
        <v>0.9</v>
      </c>
    </row>
    <row r="291" spans="1:18">
      <c r="A291" s="109">
        <v>0</v>
      </c>
      <c r="B291" s="109">
        <v>289</v>
      </c>
      <c r="C291" s="109" t="s">
        <v>106</v>
      </c>
      <c r="D291" s="109" t="s">
        <v>282</v>
      </c>
      <c r="E291" s="109" t="s">
        <v>351</v>
      </c>
      <c r="F291" s="109">
        <v>5</v>
      </c>
      <c r="G291" s="109" t="str">
        <f t="shared" si="8"/>
        <v>0-289-H</v>
      </c>
      <c r="H291" s="139">
        <v>0.22</v>
      </c>
      <c r="I291" s="139">
        <v>0</v>
      </c>
      <c r="J291" s="139">
        <v>0.01</v>
      </c>
      <c r="K291" s="139">
        <v>0.03</v>
      </c>
      <c r="L291" s="139" cm="1">
        <f t="array" ref="L291">_xlfn.IFS(D291="F", (4*J291)+(3*K291), D291="M", (5*J291)+(3*K291), D291="D", (6*J291)+(3*K291))</f>
        <v>0.15</v>
      </c>
      <c r="M291" s="109" t="str">
        <f t="shared" si="9"/>
        <v>0-289-A</v>
      </c>
      <c r="N291" s="140">
        <v>0.1</v>
      </c>
      <c r="O291" s="140">
        <v>0</v>
      </c>
      <c r="P291" s="140">
        <v>0</v>
      </c>
      <c r="Q291" s="140">
        <v>0.01</v>
      </c>
      <c r="R291" s="146" cm="1">
        <f t="array" ref="R291">_xlfn.IFS(D291="F", (4*P291)+(3*Q291), D291="M", (5*P291)+(3*Q291), D291="D", (6*P291)+(3*Q291))</f>
        <v>0.03</v>
      </c>
    </row>
    <row r="292" spans="1:18">
      <c r="A292" s="109">
        <v>0</v>
      </c>
      <c r="B292" s="109">
        <v>290</v>
      </c>
      <c r="C292" s="109" t="s">
        <v>81</v>
      </c>
      <c r="D292" s="109" t="s">
        <v>282</v>
      </c>
      <c r="E292" s="109" t="s">
        <v>451</v>
      </c>
      <c r="F292" s="109">
        <v>5</v>
      </c>
      <c r="G292" s="109" t="str">
        <f t="shared" si="8"/>
        <v>0-290-H</v>
      </c>
      <c r="H292" s="139">
        <v>0.6</v>
      </c>
      <c r="I292" s="139">
        <v>0</v>
      </c>
      <c r="J292" s="139">
        <v>0.05</v>
      </c>
      <c r="K292" s="139">
        <v>0.16</v>
      </c>
      <c r="L292" s="139" cm="1">
        <f t="array" ref="L292">_xlfn.IFS(D292="F", (4*J292)+(3*K292), D292="M", (5*J292)+(3*K292), D292="D", (6*J292)+(3*K292))</f>
        <v>0.78</v>
      </c>
      <c r="M292" s="109" t="str">
        <f t="shared" si="9"/>
        <v>0-290-A</v>
      </c>
      <c r="N292" s="140">
        <v>0.14000000000000001</v>
      </c>
      <c r="O292" s="140">
        <v>0</v>
      </c>
      <c r="P292" s="140">
        <v>0.05</v>
      </c>
      <c r="Q292" s="140">
        <v>0.28999999999999998</v>
      </c>
      <c r="R292" s="146" cm="1">
        <f t="array" ref="R292">_xlfn.IFS(D292="F", (4*P292)+(3*Q292), D292="M", (5*P292)+(3*Q292), D292="D", (6*P292)+(3*Q292))</f>
        <v>1.17</v>
      </c>
    </row>
    <row r="293" spans="1:18">
      <c r="A293" s="109">
        <v>0</v>
      </c>
      <c r="B293" s="109">
        <v>291</v>
      </c>
      <c r="C293" s="109" t="s">
        <v>79</v>
      </c>
      <c r="D293" s="109" t="s">
        <v>282</v>
      </c>
      <c r="E293" s="109" t="s">
        <v>352</v>
      </c>
      <c r="F293" s="109">
        <v>5</v>
      </c>
      <c r="G293" s="109" t="str">
        <f t="shared" si="8"/>
        <v>0-291-H</v>
      </c>
      <c r="H293" s="139">
        <v>0</v>
      </c>
      <c r="I293" s="139">
        <v>0</v>
      </c>
      <c r="J293" s="139">
        <v>0.08</v>
      </c>
      <c r="K293" s="139">
        <v>0.03</v>
      </c>
      <c r="L293" s="139" cm="1">
        <f t="array" ref="L293">_xlfn.IFS(D293="F", (4*J293)+(3*K293), D293="M", (5*J293)+(3*K293), D293="D", (6*J293)+(3*K293))</f>
        <v>0.56999999999999995</v>
      </c>
      <c r="M293" s="109" t="str">
        <f t="shared" si="9"/>
        <v>0-291-A</v>
      </c>
      <c r="N293" s="140">
        <v>0</v>
      </c>
      <c r="O293" s="140">
        <v>0</v>
      </c>
      <c r="P293" s="140">
        <v>0.01</v>
      </c>
      <c r="Q293" s="140">
        <v>0.03</v>
      </c>
      <c r="R293" s="146" cm="1">
        <f t="array" ref="R293">_xlfn.IFS(D293="F", (4*P293)+(3*Q293), D293="M", (5*P293)+(3*Q293), D293="D", (6*P293)+(3*Q293))</f>
        <v>0.15</v>
      </c>
    </row>
    <row r="294" spans="1:18">
      <c r="A294" s="109">
        <v>0</v>
      </c>
      <c r="B294" s="109">
        <v>292</v>
      </c>
      <c r="C294" s="109" t="s">
        <v>79</v>
      </c>
      <c r="D294" s="109" t="s">
        <v>282</v>
      </c>
      <c r="E294" s="109" t="s">
        <v>353</v>
      </c>
      <c r="F294" s="109">
        <v>4.9000000000000004</v>
      </c>
      <c r="G294" s="109" t="str">
        <f t="shared" si="8"/>
        <v>0-292-H</v>
      </c>
      <c r="H294" s="139">
        <v>0</v>
      </c>
      <c r="I294" s="139">
        <v>0</v>
      </c>
      <c r="J294" s="139">
        <v>0</v>
      </c>
      <c r="K294" s="139">
        <v>0.48</v>
      </c>
      <c r="L294" s="139" cm="1">
        <f t="array" ref="L294">_xlfn.IFS(D294="F", (4*J294)+(3*K294), D294="M", (5*J294)+(3*K294), D294="D", (6*J294)+(3*K294))</f>
        <v>1.44</v>
      </c>
      <c r="M294" s="109" t="str">
        <f t="shared" si="9"/>
        <v>0-292-A</v>
      </c>
      <c r="N294" s="140">
        <v>0</v>
      </c>
      <c r="O294" s="140">
        <v>0</v>
      </c>
      <c r="P294" s="140">
        <v>0</v>
      </c>
      <c r="Q294" s="140">
        <v>0.03</v>
      </c>
      <c r="R294" s="146" cm="1">
        <f t="array" ref="R294">_xlfn.IFS(D294="F", (4*P294)+(3*Q294), D294="M", (5*P294)+(3*Q294), D294="D", (6*P294)+(3*Q294))</f>
        <v>0.09</v>
      </c>
    </row>
    <row r="295" spans="1:18">
      <c r="A295" s="109">
        <v>0</v>
      </c>
      <c r="B295" s="109">
        <v>293</v>
      </c>
      <c r="C295" s="109"/>
      <c r="D295" s="109" t="s">
        <v>282</v>
      </c>
      <c r="E295" s="109" t="s">
        <v>354</v>
      </c>
      <c r="F295" s="109">
        <v>4.8</v>
      </c>
      <c r="G295" s="109" t="str">
        <f t="shared" si="8"/>
        <v>0-293-H</v>
      </c>
      <c r="H295" s="139">
        <v>1.1399999999999999</v>
      </c>
      <c r="I295" s="139">
        <v>0.28999999999999998</v>
      </c>
      <c r="J295" s="139">
        <v>0.16</v>
      </c>
      <c r="K295" s="139">
        <v>0.06</v>
      </c>
      <c r="L295" s="139" cm="1">
        <f t="array" ref="L295">_xlfn.IFS(D295="F", (4*J295)+(3*K295), D295="M", (5*J295)+(3*K295), D295="D", (6*J295)+(3*K295))</f>
        <v>1.1399999999999999</v>
      </c>
      <c r="M295" s="109" t="str">
        <f t="shared" si="9"/>
        <v>0-293-A</v>
      </c>
      <c r="N295" s="140">
        <v>1.1399999999999999</v>
      </c>
      <c r="O295" s="140">
        <v>0</v>
      </c>
      <c r="P295" s="140">
        <v>0.08</v>
      </c>
      <c r="Q295" s="140">
        <v>0.03</v>
      </c>
      <c r="R295" s="146" cm="1">
        <f t="array" ref="R295">_xlfn.IFS(D295="F", (4*P295)+(3*Q295), D295="M", (5*P295)+(3*Q295), D295="D", (6*P295)+(3*Q295))</f>
        <v>0.56999999999999995</v>
      </c>
    </row>
    <row r="296" spans="1:18">
      <c r="A296" s="109">
        <v>0</v>
      </c>
      <c r="B296" s="109">
        <v>294</v>
      </c>
      <c r="C296" s="109" t="s">
        <v>31</v>
      </c>
      <c r="D296" s="109" t="s">
        <v>282</v>
      </c>
      <c r="E296" s="109" t="s">
        <v>355</v>
      </c>
      <c r="F296" s="109">
        <v>4.5</v>
      </c>
      <c r="G296" s="109" t="str">
        <f t="shared" si="8"/>
        <v>0-294-H</v>
      </c>
      <c r="H296" s="139">
        <v>1</v>
      </c>
      <c r="I296" s="139">
        <v>0</v>
      </c>
      <c r="J296" s="139">
        <v>0.02</v>
      </c>
      <c r="K296" s="139">
        <v>0.02</v>
      </c>
      <c r="L296" s="139" cm="1">
        <f t="array" ref="L296">_xlfn.IFS(D296="F", (4*J296)+(3*K296), D296="M", (5*J296)+(3*K296), D296="D", (6*J296)+(3*K296))</f>
        <v>0.18</v>
      </c>
      <c r="M296" s="109" t="str">
        <f t="shared" si="9"/>
        <v>0-294-A</v>
      </c>
      <c r="N296" s="140">
        <v>0</v>
      </c>
      <c r="O296" s="140">
        <v>0</v>
      </c>
      <c r="P296" s="140">
        <v>0</v>
      </c>
      <c r="Q296" s="140">
        <v>0</v>
      </c>
      <c r="R296" s="146" cm="1">
        <f t="array" ref="R296">_xlfn.IFS(D296="F", (4*P296)+(3*Q296), D296="M", (5*P296)+(3*Q296), D296="D", (6*P296)+(3*Q296))</f>
        <v>0</v>
      </c>
    </row>
    <row r="297" spans="1:18">
      <c r="A297" s="109">
        <v>0</v>
      </c>
      <c r="B297" s="109">
        <v>295</v>
      </c>
      <c r="C297" s="109" t="s">
        <v>88</v>
      </c>
      <c r="D297" s="109" t="s">
        <v>282</v>
      </c>
      <c r="E297" s="109" t="s">
        <v>356</v>
      </c>
      <c r="F297" s="109">
        <v>4.5</v>
      </c>
      <c r="G297" s="109" t="str">
        <f t="shared" si="8"/>
        <v>0-295-H</v>
      </c>
      <c r="H297" s="139">
        <v>0.33</v>
      </c>
      <c r="I297" s="139">
        <v>0</v>
      </c>
      <c r="J297" s="139">
        <v>0.01</v>
      </c>
      <c r="K297" s="139">
        <v>0.01</v>
      </c>
      <c r="L297" s="139" cm="1">
        <f t="array" ref="L297">_xlfn.IFS(D297="F", (4*J297)+(3*K297), D297="M", (5*J297)+(3*K297), D297="D", (6*J297)+(3*K297))</f>
        <v>0.09</v>
      </c>
      <c r="M297" s="109" t="str">
        <f t="shared" si="9"/>
        <v>0-295-A</v>
      </c>
      <c r="N297" s="140">
        <v>0.5</v>
      </c>
      <c r="O297" s="140">
        <v>0</v>
      </c>
      <c r="P297" s="140">
        <v>0</v>
      </c>
      <c r="Q297" s="140">
        <v>0.04</v>
      </c>
      <c r="R297" s="146" cm="1">
        <f t="array" ref="R297">_xlfn.IFS(D297="F", (4*P297)+(3*Q297), D297="M", (5*P297)+(3*Q297), D297="D", (6*P297)+(3*Q297))</f>
        <v>0.12</v>
      </c>
    </row>
    <row r="298" spans="1:18">
      <c r="A298" s="109">
        <v>0</v>
      </c>
      <c r="B298" s="109">
        <v>296</v>
      </c>
      <c r="C298" s="109" t="s">
        <v>88</v>
      </c>
      <c r="D298" s="109" t="s">
        <v>282</v>
      </c>
      <c r="E298" s="109" t="s">
        <v>357</v>
      </c>
      <c r="F298" s="109">
        <v>4.5</v>
      </c>
      <c r="G298" s="109" t="str">
        <f t="shared" si="8"/>
        <v>0-296-H</v>
      </c>
      <c r="H298" s="139">
        <v>0.2</v>
      </c>
      <c r="I298" s="139">
        <v>0</v>
      </c>
      <c r="J298" s="139">
        <v>0.01</v>
      </c>
      <c r="K298" s="139">
        <v>0.05</v>
      </c>
      <c r="L298" s="139" cm="1">
        <f t="array" ref="L298">_xlfn.IFS(D298="F", (4*J298)+(3*K298), D298="M", (5*J298)+(3*K298), D298="D", (6*J298)+(3*K298))</f>
        <v>0.21000000000000002</v>
      </c>
      <c r="M298" s="109" t="str">
        <f t="shared" si="9"/>
        <v>0-296-A</v>
      </c>
      <c r="N298" s="140">
        <v>0</v>
      </c>
      <c r="O298" s="140">
        <v>0</v>
      </c>
      <c r="P298" s="140">
        <v>0</v>
      </c>
      <c r="Q298" s="140">
        <v>0.16</v>
      </c>
      <c r="R298" s="146" cm="1">
        <f t="array" ref="R298">_xlfn.IFS(D298="F", (4*P298)+(3*Q298), D298="M", (5*P298)+(3*Q298), D298="D", (6*P298)+(3*Q298))</f>
        <v>0.48</v>
      </c>
    </row>
    <row r="299" spans="1:18">
      <c r="A299" s="109">
        <v>0</v>
      </c>
      <c r="B299" s="109">
        <v>297</v>
      </c>
      <c r="C299" s="109" t="s">
        <v>88</v>
      </c>
      <c r="D299" s="109" t="s">
        <v>282</v>
      </c>
      <c r="E299" s="109" t="s">
        <v>358</v>
      </c>
      <c r="F299" s="109">
        <v>4.5</v>
      </c>
      <c r="G299" s="109" t="str">
        <f t="shared" si="8"/>
        <v>0-297-H</v>
      </c>
      <c r="H299" s="139">
        <v>0.12</v>
      </c>
      <c r="I299" s="139">
        <v>0.12</v>
      </c>
      <c r="J299" s="139">
        <v>0.04</v>
      </c>
      <c r="K299" s="139">
        <v>0.01</v>
      </c>
      <c r="L299" s="139" cm="1">
        <f t="array" ref="L299">_xlfn.IFS(D299="F", (4*J299)+(3*K299), D299="M", (5*J299)+(3*K299), D299="D", (6*J299)+(3*K299))</f>
        <v>0.27</v>
      </c>
      <c r="M299" s="109" t="str">
        <f t="shared" si="9"/>
        <v>0-297-A</v>
      </c>
      <c r="N299" s="140">
        <v>0.33</v>
      </c>
      <c r="O299" s="140">
        <v>0</v>
      </c>
      <c r="P299" s="140">
        <v>0</v>
      </c>
      <c r="Q299" s="140">
        <v>0.02</v>
      </c>
      <c r="R299" s="146" cm="1">
        <f t="array" ref="R299">_xlfn.IFS(D299="F", (4*P299)+(3*Q299), D299="M", (5*P299)+(3*Q299), D299="D", (6*P299)+(3*Q299))</f>
        <v>0.06</v>
      </c>
    </row>
    <row r="300" spans="1:18">
      <c r="A300" s="109">
        <v>0</v>
      </c>
      <c r="B300" s="109">
        <v>298</v>
      </c>
      <c r="C300" s="109" t="s">
        <v>90</v>
      </c>
      <c r="D300" s="109" t="s">
        <v>282</v>
      </c>
      <c r="E300" s="109" t="s">
        <v>359</v>
      </c>
      <c r="F300" s="109">
        <v>4.5</v>
      </c>
      <c r="G300" s="109" t="str">
        <f t="shared" si="8"/>
        <v>0-298-H</v>
      </c>
      <c r="H300" s="139">
        <v>0</v>
      </c>
      <c r="I300" s="139">
        <v>0</v>
      </c>
      <c r="J300" s="139">
        <v>0</v>
      </c>
      <c r="K300" s="139">
        <v>0</v>
      </c>
      <c r="L300" s="139" cm="1">
        <f t="array" ref="L300">_xlfn.IFS(D300="F", (4*J300)+(3*K300), D300="M", (5*J300)+(3*K300), D300="D", (6*J300)+(3*K300))</f>
        <v>0</v>
      </c>
      <c r="M300" s="109" t="str">
        <f t="shared" si="9"/>
        <v>0-298-A</v>
      </c>
      <c r="N300" s="140">
        <v>0</v>
      </c>
      <c r="O300" s="140">
        <v>0</v>
      </c>
      <c r="P300" s="140">
        <v>0</v>
      </c>
      <c r="Q300" s="140">
        <v>0</v>
      </c>
      <c r="R300" s="146" cm="1">
        <f t="array" ref="R300">_xlfn.IFS(D300="F", (4*P300)+(3*Q300), D300="M", (5*P300)+(3*Q300), D300="D", (6*P300)+(3*Q300))</f>
        <v>0</v>
      </c>
    </row>
    <row r="301" spans="1:18">
      <c r="A301" s="109">
        <v>0</v>
      </c>
      <c r="B301" s="109">
        <v>299</v>
      </c>
      <c r="C301" s="109" t="s">
        <v>90</v>
      </c>
      <c r="D301" s="109" t="s">
        <v>282</v>
      </c>
      <c r="E301" s="109" t="s">
        <v>447</v>
      </c>
      <c r="F301" s="109">
        <v>4.5</v>
      </c>
      <c r="G301" s="109" t="str">
        <f t="shared" si="8"/>
        <v>0-299-H</v>
      </c>
      <c r="H301" s="139">
        <v>0.67</v>
      </c>
      <c r="I301" s="139">
        <v>0.33</v>
      </c>
      <c r="J301" s="139">
        <v>0.11</v>
      </c>
      <c r="K301" s="139">
        <v>0.02</v>
      </c>
      <c r="L301" s="139" cm="1">
        <f t="array" ref="L301">_xlfn.IFS(D301="F", (4*J301)+(3*K301), D301="M", (5*J301)+(3*K301), D301="D", (6*J301)+(3*K301))</f>
        <v>0.72</v>
      </c>
      <c r="M301" s="109" t="str">
        <f t="shared" si="9"/>
        <v>0-299-A</v>
      </c>
      <c r="N301" s="140">
        <v>0</v>
      </c>
      <c r="O301" s="140">
        <v>0</v>
      </c>
      <c r="P301" s="140">
        <v>0</v>
      </c>
      <c r="Q301" s="140">
        <v>0</v>
      </c>
      <c r="R301" s="146" cm="1">
        <f t="array" ref="R301">_xlfn.IFS(D301="F", (4*P301)+(3*Q301), D301="M", (5*P301)+(3*Q301), D301="D", (6*P301)+(3*Q301))</f>
        <v>0</v>
      </c>
    </row>
    <row r="302" spans="1:18">
      <c r="A302" s="109">
        <v>0</v>
      </c>
      <c r="B302" s="109">
        <v>300</v>
      </c>
      <c r="C302" s="109" t="s">
        <v>90</v>
      </c>
      <c r="D302" s="109" t="s">
        <v>282</v>
      </c>
      <c r="E302" s="109" t="s">
        <v>453</v>
      </c>
      <c r="F302" s="109">
        <v>4.5</v>
      </c>
      <c r="G302" s="109" t="str">
        <f t="shared" si="8"/>
        <v>0-300-H</v>
      </c>
      <c r="H302" s="139">
        <v>0</v>
      </c>
      <c r="I302" s="139">
        <v>0</v>
      </c>
      <c r="J302" s="139">
        <v>0</v>
      </c>
      <c r="K302" s="139">
        <v>7.0000000000000007E-2</v>
      </c>
      <c r="L302" s="139" cm="1">
        <f t="array" ref="L302">_xlfn.IFS(D302="F", (4*J302)+(3*K302), D302="M", (5*J302)+(3*K302), D302="D", (6*J302)+(3*K302))</f>
        <v>0.21000000000000002</v>
      </c>
      <c r="M302" s="109" t="str">
        <f t="shared" si="9"/>
        <v>0-300-A</v>
      </c>
      <c r="N302" s="140">
        <v>0</v>
      </c>
      <c r="O302" s="140">
        <v>0</v>
      </c>
      <c r="P302" s="140">
        <v>0</v>
      </c>
      <c r="Q302" s="140">
        <v>0.01</v>
      </c>
      <c r="R302" s="146" cm="1">
        <f t="array" ref="R302">_xlfn.IFS(D302="F", (4*P302)+(3*Q302), D302="M", (5*P302)+(3*Q302), D302="D", (6*P302)+(3*Q302))</f>
        <v>0.03</v>
      </c>
    </row>
    <row r="303" spans="1:18">
      <c r="A303" s="109">
        <v>0</v>
      </c>
      <c r="B303" s="109">
        <v>301</v>
      </c>
      <c r="C303" s="109" t="s">
        <v>90</v>
      </c>
      <c r="D303" s="109" t="s">
        <v>282</v>
      </c>
      <c r="E303" s="109" t="s">
        <v>360</v>
      </c>
      <c r="F303" s="109">
        <v>4.5</v>
      </c>
      <c r="G303" s="109" t="str">
        <f t="shared" si="8"/>
        <v>0-301-H</v>
      </c>
      <c r="H303" s="139">
        <v>0.25</v>
      </c>
      <c r="I303" s="139">
        <v>0</v>
      </c>
      <c r="J303" s="139">
        <v>0.04</v>
      </c>
      <c r="K303" s="139">
        <v>0.04</v>
      </c>
      <c r="L303" s="139" cm="1">
        <f t="array" ref="L303">_xlfn.IFS(D303="F", (4*J303)+(3*K303), D303="M", (5*J303)+(3*K303), D303="D", (6*J303)+(3*K303))</f>
        <v>0.36</v>
      </c>
      <c r="M303" s="109" t="str">
        <f t="shared" si="9"/>
        <v>0-301-A</v>
      </c>
      <c r="N303" s="140">
        <v>0.17</v>
      </c>
      <c r="O303" s="140">
        <v>0</v>
      </c>
      <c r="P303" s="140">
        <v>0.06</v>
      </c>
      <c r="Q303" s="140">
        <v>0.16</v>
      </c>
      <c r="R303" s="146" cm="1">
        <f t="array" ref="R303">_xlfn.IFS(D303="F", (4*P303)+(3*Q303), D303="M", (5*P303)+(3*Q303), D303="D", (6*P303)+(3*Q303))</f>
        <v>0.84</v>
      </c>
    </row>
    <row r="304" spans="1:18">
      <c r="A304" s="109">
        <v>0</v>
      </c>
      <c r="B304" s="109">
        <v>302</v>
      </c>
      <c r="C304" s="109" t="s">
        <v>99</v>
      </c>
      <c r="D304" s="109" t="s">
        <v>282</v>
      </c>
      <c r="E304" s="109" t="s">
        <v>361</v>
      </c>
      <c r="F304" s="109">
        <v>4.5</v>
      </c>
      <c r="G304" s="109" t="str">
        <f t="shared" si="8"/>
        <v>0-302-H</v>
      </c>
      <c r="H304" s="139">
        <v>1</v>
      </c>
      <c r="I304" s="139">
        <v>0.14000000000000001</v>
      </c>
      <c r="J304" s="139">
        <v>0.13</v>
      </c>
      <c r="K304" s="139">
        <v>0.03</v>
      </c>
      <c r="L304" s="139" cm="1">
        <f t="array" ref="L304">_xlfn.IFS(D304="F", (4*J304)+(3*K304), D304="M", (5*J304)+(3*K304), D304="D", (6*J304)+(3*K304))</f>
        <v>0.87</v>
      </c>
      <c r="M304" s="109" t="str">
        <f t="shared" si="9"/>
        <v>0-302-A</v>
      </c>
      <c r="N304" s="140">
        <v>1</v>
      </c>
      <c r="O304" s="140">
        <v>0.17</v>
      </c>
      <c r="P304" s="140">
        <v>0.1</v>
      </c>
      <c r="Q304" s="140">
        <v>0.1</v>
      </c>
      <c r="R304" s="146" cm="1">
        <f t="array" ref="R304">_xlfn.IFS(D304="F", (4*P304)+(3*Q304), D304="M", (5*P304)+(3*Q304), D304="D", (6*P304)+(3*Q304))</f>
        <v>0.90000000000000013</v>
      </c>
    </row>
    <row r="305" spans="1:18">
      <c r="A305" s="109">
        <v>0</v>
      </c>
      <c r="B305" s="109">
        <v>303</v>
      </c>
      <c r="C305" s="109" t="s">
        <v>99</v>
      </c>
      <c r="D305" s="109" t="s">
        <v>282</v>
      </c>
      <c r="E305" s="109" t="s">
        <v>362</v>
      </c>
      <c r="F305" s="109">
        <v>4.5</v>
      </c>
      <c r="G305" s="109" t="str">
        <f t="shared" si="8"/>
        <v>0-303-H</v>
      </c>
      <c r="H305" s="139">
        <v>0.67</v>
      </c>
      <c r="I305" s="139">
        <v>0.33</v>
      </c>
      <c r="J305" s="139">
        <v>0.17</v>
      </c>
      <c r="K305" s="139">
        <v>0.03</v>
      </c>
      <c r="L305" s="139" cm="1">
        <f t="array" ref="L305">_xlfn.IFS(D305="F", (4*J305)+(3*K305), D305="M", (5*J305)+(3*K305), D305="D", (6*J305)+(3*K305))</f>
        <v>1.1100000000000001</v>
      </c>
      <c r="M305" s="109" t="str">
        <f t="shared" si="9"/>
        <v>0-303-A</v>
      </c>
      <c r="N305" s="140">
        <v>0.75</v>
      </c>
      <c r="O305" s="140">
        <v>0</v>
      </c>
      <c r="P305" s="140">
        <v>0.08</v>
      </c>
      <c r="Q305" s="140">
        <v>0.03</v>
      </c>
      <c r="R305" s="146" cm="1">
        <f t="array" ref="R305">_xlfn.IFS(D305="F", (4*P305)+(3*Q305), D305="M", (5*P305)+(3*Q305), D305="D", (6*P305)+(3*Q305))</f>
        <v>0.56999999999999995</v>
      </c>
    </row>
    <row r="306" spans="1:18">
      <c r="A306" s="109">
        <v>0</v>
      </c>
      <c r="B306" s="109">
        <v>304</v>
      </c>
      <c r="C306" s="109" t="s">
        <v>99</v>
      </c>
      <c r="D306" s="109" t="s">
        <v>282</v>
      </c>
      <c r="E306" s="109" t="s">
        <v>363</v>
      </c>
      <c r="F306" s="109">
        <v>4.5</v>
      </c>
      <c r="G306" s="109" t="str">
        <f t="shared" si="8"/>
        <v>0-304-H</v>
      </c>
      <c r="H306" s="139">
        <v>1.17</v>
      </c>
      <c r="I306" s="139">
        <v>0.17</v>
      </c>
      <c r="J306" s="139">
        <v>0.12</v>
      </c>
      <c r="K306" s="139">
        <v>0.06</v>
      </c>
      <c r="L306" s="139" cm="1">
        <f t="array" ref="L306">_xlfn.IFS(D306="F", (4*J306)+(3*K306), D306="M", (5*J306)+(3*K306), D306="D", (6*J306)+(3*K306))</f>
        <v>0.89999999999999991</v>
      </c>
      <c r="M306" s="109" t="str">
        <f t="shared" si="9"/>
        <v>0-304-A</v>
      </c>
      <c r="N306" s="140">
        <v>0</v>
      </c>
      <c r="O306" s="140">
        <v>0</v>
      </c>
      <c r="P306" s="140">
        <v>0</v>
      </c>
      <c r="Q306" s="140">
        <v>0</v>
      </c>
      <c r="R306" s="146" cm="1">
        <f t="array" ref="R306">_xlfn.IFS(D306="F", (4*P306)+(3*Q306), D306="M", (5*P306)+(3*Q306), D306="D", (6*P306)+(3*Q306))</f>
        <v>0</v>
      </c>
    </row>
    <row r="307" spans="1:18">
      <c r="A307" s="109">
        <v>0</v>
      </c>
      <c r="B307" s="109">
        <v>305</v>
      </c>
      <c r="C307" s="109" t="s">
        <v>99</v>
      </c>
      <c r="D307" s="109" t="s">
        <v>282</v>
      </c>
      <c r="E307" s="109" t="s">
        <v>455</v>
      </c>
      <c r="F307" s="109">
        <v>4.5</v>
      </c>
      <c r="G307" s="109" t="str">
        <f t="shared" si="8"/>
        <v>0-305-H</v>
      </c>
      <c r="H307" s="139">
        <v>0</v>
      </c>
      <c r="I307" s="139">
        <v>0</v>
      </c>
      <c r="J307" s="139">
        <v>0</v>
      </c>
      <c r="K307" s="139">
        <v>0</v>
      </c>
      <c r="L307" s="139" cm="1">
        <f t="array" ref="L307">_xlfn.IFS(D307="F", (4*J307)+(3*K307), D307="M", (5*J307)+(3*K307), D307="D", (6*J307)+(3*K307))</f>
        <v>0</v>
      </c>
      <c r="M307" s="109" t="str">
        <f t="shared" si="9"/>
        <v>0-305-A</v>
      </c>
      <c r="N307" s="140">
        <v>0</v>
      </c>
      <c r="O307" s="140">
        <v>0</v>
      </c>
      <c r="P307" s="140">
        <v>0</v>
      </c>
      <c r="Q307" s="140">
        <v>0.01</v>
      </c>
      <c r="R307" s="146" cm="1">
        <f t="array" ref="R307">_xlfn.IFS(D307="F", (4*P307)+(3*Q307), D307="M", (5*P307)+(3*Q307), D307="D", (6*P307)+(3*Q307))</f>
        <v>0.03</v>
      </c>
    </row>
    <row r="308" spans="1:18">
      <c r="A308" s="109">
        <v>0</v>
      </c>
      <c r="B308" s="109">
        <v>306</v>
      </c>
      <c r="C308" s="109" t="s">
        <v>99</v>
      </c>
      <c r="D308" s="109" t="s">
        <v>282</v>
      </c>
      <c r="E308" s="109" t="s">
        <v>364</v>
      </c>
      <c r="F308" s="109">
        <v>4.5</v>
      </c>
      <c r="G308" s="109" t="str">
        <f t="shared" si="8"/>
        <v>0-306-H</v>
      </c>
      <c r="H308" s="139">
        <v>0</v>
      </c>
      <c r="I308" s="139">
        <v>0</v>
      </c>
      <c r="J308" s="139">
        <v>0</v>
      </c>
      <c r="K308" s="139">
        <v>0</v>
      </c>
      <c r="L308" s="139" cm="1">
        <f t="array" ref="L308">_xlfn.IFS(D308="F", (4*J308)+(3*K308), D308="M", (5*J308)+(3*K308), D308="D", (6*J308)+(3*K308))</f>
        <v>0</v>
      </c>
      <c r="M308" s="109" t="str">
        <f t="shared" si="9"/>
        <v>0-306-A</v>
      </c>
      <c r="N308" s="140">
        <v>0</v>
      </c>
      <c r="O308" s="140">
        <v>0</v>
      </c>
      <c r="P308" s="140">
        <v>0</v>
      </c>
      <c r="Q308" s="140">
        <v>0</v>
      </c>
      <c r="R308" s="146" cm="1">
        <f t="array" ref="R308">_xlfn.IFS(D308="F", (4*P308)+(3*Q308), D308="M", (5*P308)+(3*Q308), D308="D", (6*P308)+(3*Q308))</f>
        <v>0</v>
      </c>
    </row>
    <row r="309" spans="1:18">
      <c r="A309" s="109">
        <v>0</v>
      </c>
      <c r="B309" s="109">
        <v>307</v>
      </c>
      <c r="C309" s="109" t="s">
        <v>99</v>
      </c>
      <c r="D309" s="109" t="s">
        <v>282</v>
      </c>
      <c r="E309" s="109" t="s">
        <v>365</v>
      </c>
      <c r="F309" s="109">
        <v>4.5</v>
      </c>
      <c r="G309" s="109" t="str">
        <f t="shared" si="8"/>
        <v>0-307-H</v>
      </c>
      <c r="H309" s="139">
        <v>0.28999999999999998</v>
      </c>
      <c r="I309" s="139">
        <v>0</v>
      </c>
      <c r="J309" s="139">
        <v>0</v>
      </c>
      <c r="K309" s="139">
        <v>0.01</v>
      </c>
      <c r="L309" s="139" cm="1">
        <f t="array" ref="L309">_xlfn.IFS(D309="F", (4*J309)+(3*K309), D309="M", (5*J309)+(3*K309), D309="D", (6*J309)+(3*K309))</f>
        <v>0.03</v>
      </c>
      <c r="M309" s="109" t="str">
        <f t="shared" si="9"/>
        <v>0-307-A</v>
      </c>
      <c r="N309" s="140">
        <v>0</v>
      </c>
      <c r="O309" s="140">
        <v>0</v>
      </c>
      <c r="P309" s="140">
        <v>0</v>
      </c>
      <c r="Q309" s="140">
        <v>0.01</v>
      </c>
      <c r="R309" s="146" cm="1">
        <f t="array" ref="R309">_xlfn.IFS(D309="F", (4*P309)+(3*Q309), D309="M", (5*P309)+(3*Q309), D309="D", (6*P309)+(3*Q309))</f>
        <v>0.03</v>
      </c>
    </row>
    <row r="310" spans="1:18">
      <c r="A310" s="109">
        <v>0</v>
      </c>
      <c r="B310" s="109">
        <v>308</v>
      </c>
      <c r="C310" s="109" t="s">
        <v>31</v>
      </c>
      <c r="D310" s="109" t="s">
        <v>282</v>
      </c>
      <c r="E310" s="109" t="s">
        <v>366</v>
      </c>
      <c r="F310" s="109">
        <v>4.5</v>
      </c>
      <c r="G310" s="109" t="str">
        <f t="shared" si="8"/>
        <v>0-308-H</v>
      </c>
      <c r="H310" s="139">
        <v>1</v>
      </c>
      <c r="I310" s="139">
        <v>0</v>
      </c>
      <c r="J310" s="139">
        <v>0.01</v>
      </c>
      <c r="K310" s="139">
        <v>0.41</v>
      </c>
      <c r="L310" s="139" cm="1">
        <f t="array" ref="L310">_xlfn.IFS(D310="F", (4*J310)+(3*K310), D310="M", (5*J310)+(3*K310), D310="D", (6*J310)+(3*K310))</f>
        <v>1.29</v>
      </c>
      <c r="M310" s="109" t="str">
        <f t="shared" si="9"/>
        <v>0-308-A</v>
      </c>
      <c r="N310" s="140">
        <v>0</v>
      </c>
      <c r="O310" s="140">
        <v>0</v>
      </c>
      <c r="P310" s="140">
        <v>0</v>
      </c>
      <c r="Q310" s="140">
        <v>0</v>
      </c>
      <c r="R310" s="146" cm="1">
        <f t="array" ref="R310">_xlfn.IFS(D310="F", (4*P310)+(3*Q310), D310="M", (5*P310)+(3*Q310), D310="D", (6*P310)+(3*Q310))</f>
        <v>0</v>
      </c>
    </row>
    <row r="311" spans="1:18">
      <c r="A311" s="109">
        <v>0</v>
      </c>
      <c r="B311" s="109">
        <v>309</v>
      </c>
      <c r="C311" s="109" t="s">
        <v>72</v>
      </c>
      <c r="D311" s="109" t="s">
        <v>282</v>
      </c>
      <c r="E311" s="109" t="s">
        <v>367</v>
      </c>
      <c r="F311" s="109">
        <v>4.5</v>
      </c>
      <c r="G311" s="109" t="str">
        <f t="shared" si="8"/>
        <v>0-309-H</v>
      </c>
      <c r="H311" s="139">
        <v>1</v>
      </c>
      <c r="I311" s="139">
        <v>0</v>
      </c>
      <c r="J311" s="139">
        <v>0.01</v>
      </c>
      <c r="K311" s="139">
        <v>0.01</v>
      </c>
      <c r="L311" s="139" cm="1">
        <f t="array" ref="L311">_xlfn.IFS(D311="F", (4*J311)+(3*K311), D311="M", (5*J311)+(3*K311), D311="D", (6*J311)+(3*K311))</f>
        <v>0.09</v>
      </c>
      <c r="M311" s="109" t="str">
        <f t="shared" si="9"/>
        <v>0-309-A</v>
      </c>
      <c r="N311" s="140">
        <v>0</v>
      </c>
      <c r="O311" s="140">
        <v>0</v>
      </c>
      <c r="P311" s="140">
        <v>0</v>
      </c>
      <c r="Q311" s="140">
        <v>7.0000000000000007E-2</v>
      </c>
      <c r="R311" s="146" cm="1">
        <f t="array" ref="R311">_xlfn.IFS(D311="F", (4*P311)+(3*Q311), D311="M", (5*P311)+(3*Q311), D311="D", (6*P311)+(3*Q311))</f>
        <v>0.21000000000000002</v>
      </c>
    </row>
    <row r="312" spans="1:18">
      <c r="A312" s="109">
        <v>0</v>
      </c>
      <c r="B312" s="109">
        <v>310</v>
      </c>
      <c r="C312" s="109" t="s">
        <v>67</v>
      </c>
      <c r="D312" s="109" t="s">
        <v>282</v>
      </c>
      <c r="E312" s="109" t="s">
        <v>368</v>
      </c>
      <c r="F312" s="109">
        <v>4.5</v>
      </c>
      <c r="G312" s="109" t="str">
        <f t="shared" si="8"/>
        <v>0-310-H</v>
      </c>
      <c r="H312" s="139">
        <v>0</v>
      </c>
      <c r="I312" s="139">
        <v>0</v>
      </c>
      <c r="J312" s="139">
        <v>0</v>
      </c>
      <c r="K312" s="139">
        <v>0</v>
      </c>
      <c r="L312" s="139" cm="1">
        <f t="array" ref="L312">_xlfn.IFS(D312="F", (4*J312)+(3*K312), D312="M", (5*J312)+(3*K312), D312="D", (6*J312)+(3*K312))</f>
        <v>0</v>
      </c>
      <c r="M312" s="109" t="str">
        <f t="shared" si="9"/>
        <v>0-310-A</v>
      </c>
      <c r="N312" s="140">
        <v>2</v>
      </c>
      <c r="O312" s="140">
        <v>0.5</v>
      </c>
      <c r="P312" s="140">
        <v>0.33</v>
      </c>
      <c r="Q312" s="140">
        <v>0.06</v>
      </c>
      <c r="R312" s="146" cm="1">
        <f t="array" ref="R312">_xlfn.IFS(D312="F", (4*P312)+(3*Q312), D312="M", (5*P312)+(3*Q312), D312="D", (6*P312)+(3*Q312))</f>
        <v>2.16</v>
      </c>
    </row>
    <row r="313" spans="1:18">
      <c r="A313" s="109">
        <v>0</v>
      </c>
      <c r="B313" s="109">
        <v>311</v>
      </c>
      <c r="C313" s="109" t="s">
        <v>67</v>
      </c>
      <c r="D313" s="109" t="s">
        <v>282</v>
      </c>
      <c r="E313" s="109" t="s">
        <v>369</v>
      </c>
      <c r="F313" s="109">
        <v>4.5</v>
      </c>
      <c r="G313" s="109" t="str">
        <f t="shared" si="8"/>
        <v>0-311-H</v>
      </c>
      <c r="H313" s="139">
        <v>0</v>
      </c>
      <c r="I313" s="139">
        <v>0</v>
      </c>
      <c r="J313" s="139">
        <v>0</v>
      </c>
      <c r="K313" s="139">
        <v>0</v>
      </c>
      <c r="L313" s="139" cm="1">
        <f t="array" ref="L313">_xlfn.IFS(D313="F", (4*J313)+(3*K313), D313="M", (5*J313)+(3*K313), D313="D", (6*J313)+(3*K313))</f>
        <v>0</v>
      </c>
      <c r="M313" s="109" t="str">
        <f t="shared" si="9"/>
        <v>0-311-A</v>
      </c>
      <c r="N313" s="140">
        <v>0</v>
      </c>
      <c r="O313" s="140">
        <v>0</v>
      </c>
      <c r="P313" s="140">
        <v>0.04</v>
      </c>
      <c r="Q313" s="140">
        <v>0.01</v>
      </c>
      <c r="R313" s="146" cm="1">
        <f t="array" ref="R313">_xlfn.IFS(D313="F", (4*P313)+(3*Q313), D313="M", (5*P313)+(3*Q313), D313="D", (6*P313)+(3*Q313))</f>
        <v>0.27</v>
      </c>
    </row>
    <row r="314" spans="1:18">
      <c r="A314" s="109">
        <v>0</v>
      </c>
      <c r="B314" s="109">
        <v>312</v>
      </c>
      <c r="C314" s="109" t="s">
        <v>104</v>
      </c>
      <c r="D314" s="109" t="s">
        <v>282</v>
      </c>
      <c r="E314" s="109" t="s">
        <v>370</v>
      </c>
      <c r="F314" s="109">
        <v>4.5</v>
      </c>
      <c r="G314" s="109" t="str">
        <f t="shared" si="8"/>
        <v>0-312-H</v>
      </c>
      <c r="H314" s="139">
        <v>0</v>
      </c>
      <c r="I314" s="139">
        <v>0</v>
      </c>
      <c r="J314" s="139">
        <v>0</v>
      </c>
      <c r="K314" s="139">
        <v>0.05</v>
      </c>
      <c r="L314" s="139" cm="1">
        <f t="array" ref="L314">_xlfn.IFS(D314="F", (4*J314)+(3*K314), D314="M", (5*J314)+(3*K314), D314="D", (6*J314)+(3*K314))</f>
        <v>0.15000000000000002</v>
      </c>
      <c r="M314" s="109" t="str">
        <f t="shared" si="9"/>
        <v>0-312-A</v>
      </c>
      <c r="N314" s="140">
        <v>0</v>
      </c>
      <c r="O314" s="140">
        <v>0</v>
      </c>
      <c r="P314" s="140">
        <v>0</v>
      </c>
      <c r="Q314" s="140">
        <v>0</v>
      </c>
      <c r="R314" s="146" cm="1">
        <f t="array" ref="R314">_xlfn.IFS(D314="F", (4*P314)+(3*Q314), D314="M", (5*P314)+(3*Q314), D314="D", (6*P314)+(3*Q314))</f>
        <v>0</v>
      </c>
    </row>
    <row r="315" spans="1:18">
      <c r="A315" s="109">
        <v>0</v>
      </c>
      <c r="B315" s="109">
        <v>313</v>
      </c>
      <c r="C315" s="109" t="s">
        <v>104</v>
      </c>
      <c r="D315" s="109" t="s">
        <v>282</v>
      </c>
      <c r="E315" s="109" t="s">
        <v>371</v>
      </c>
      <c r="F315" s="109">
        <v>4.5</v>
      </c>
      <c r="G315" s="109" t="str">
        <f t="shared" si="8"/>
        <v>0-313-H</v>
      </c>
      <c r="H315" s="139">
        <v>0</v>
      </c>
      <c r="I315" s="139">
        <v>0</v>
      </c>
      <c r="J315" s="139">
        <v>0</v>
      </c>
      <c r="K315" s="139">
        <v>0</v>
      </c>
      <c r="L315" s="139" cm="1">
        <f t="array" ref="L315">_xlfn.IFS(D315="F", (4*J315)+(3*K315), D315="M", (5*J315)+(3*K315), D315="D", (6*J315)+(3*K315))</f>
        <v>0</v>
      </c>
      <c r="M315" s="109" t="str">
        <f t="shared" si="9"/>
        <v>0-313-A</v>
      </c>
      <c r="N315" s="140">
        <v>0.33</v>
      </c>
      <c r="O315" s="140">
        <v>0.33</v>
      </c>
      <c r="P315" s="140">
        <v>0.11</v>
      </c>
      <c r="Q315" s="140">
        <v>0.01</v>
      </c>
      <c r="R315" s="146" cm="1">
        <f t="array" ref="R315">_xlfn.IFS(D315="F", (4*P315)+(3*Q315), D315="M", (5*P315)+(3*Q315), D315="D", (6*P315)+(3*Q315))</f>
        <v>0.69000000000000006</v>
      </c>
    </row>
    <row r="316" spans="1:18">
      <c r="A316" s="109">
        <v>0</v>
      </c>
      <c r="B316" s="109">
        <v>314</v>
      </c>
      <c r="C316" s="109" t="s">
        <v>104</v>
      </c>
      <c r="D316" s="109" t="s">
        <v>282</v>
      </c>
      <c r="E316" s="109" t="s">
        <v>372</v>
      </c>
      <c r="F316" s="109">
        <v>4.5</v>
      </c>
      <c r="G316" s="109" t="str">
        <f t="shared" si="8"/>
        <v>0-314-H</v>
      </c>
      <c r="H316" s="139">
        <v>0.33</v>
      </c>
      <c r="I316" s="139">
        <v>0</v>
      </c>
      <c r="J316" s="139">
        <v>0</v>
      </c>
      <c r="K316" s="139">
        <v>0.01</v>
      </c>
      <c r="L316" s="139" cm="1">
        <f t="array" ref="L316">_xlfn.IFS(D316="F", (4*J316)+(3*K316), D316="M", (5*J316)+(3*K316), D316="D", (6*J316)+(3*K316))</f>
        <v>0.03</v>
      </c>
      <c r="M316" s="109" t="str">
        <f t="shared" si="9"/>
        <v>0-314-A</v>
      </c>
      <c r="N316" s="140">
        <v>0.33</v>
      </c>
      <c r="O316" s="140">
        <v>0</v>
      </c>
      <c r="P316" s="140">
        <v>0.03</v>
      </c>
      <c r="Q316" s="140">
        <v>0.01</v>
      </c>
      <c r="R316" s="146" cm="1">
        <f t="array" ref="R316">_xlfn.IFS(D316="F", (4*P316)+(3*Q316), D316="M", (5*P316)+(3*Q316), D316="D", (6*P316)+(3*Q316))</f>
        <v>0.21</v>
      </c>
    </row>
    <row r="317" spans="1:18">
      <c r="A317" s="109">
        <v>0</v>
      </c>
      <c r="B317" s="109">
        <v>315</v>
      </c>
      <c r="C317" s="109" t="s">
        <v>104</v>
      </c>
      <c r="D317" s="109" t="s">
        <v>282</v>
      </c>
      <c r="E317" s="109" t="s">
        <v>373</v>
      </c>
      <c r="F317" s="109">
        <v>4.5</v>
      </c>
      <c r="G317" s="109" t="str">
        <f t="shared" si="8"/>
        <v>0-315-H</v>
      </c>
      <c r="H317" s="139">
        <v>0.5</v>
      </c>
      <c r="I317" s="139">
        <v>0</v>
      </c>
      <c r="J317" s="139">
        <v>0</v>
      </c>
      <c r="K317" s="139">
        <v>0.02</v>
      </c>
      <c r="L317" s="139" cm="1">
        <f t="array" ref="L317">_xlfn.IFS(D317="F", (4*J317)+(3*K317), D317="M", (5*J317)+(3*K317), D317="D", (6*J317)+(3*K317))</f>
        <v>0.06</v>
      </c>
      <c r="M317" s="109" t="str">
        <f t="shared" si="9"/>
        <v>0-315-A</v>
      </c>
      <c r="N317" s="140">
        <v>0</v>
      </c>
      <c r="O317" s="140">
        <v>0</v>
      </c>
      <c r="P317" s="140">
        <v>0</v>
      </c>
      <c r="Q317" s="140">
        <v>0</v>
      </c>
      <c r="R317" s="146" cm="1">
        <f t="array" ref="R317">_xlfn.IFS(D317="F", (4*P317)+(3*Q317), D317="M", (5*P317)+(3*Q317), D317="D", (6*P317)+(3*Q317))</f>
        <v>0</v>
      </c>
    </row>
    <row r="318" spans="1:18">
      <c r="A318" s="109">
        <v>0</v>
      </c>
      <c r="B318" s="109">
        <v>316</v>
      </c>
      <c r="C318" s="109" t="s">
        <v>104</v>
      </c>
      <c r="D318" s="109" t="s">
        <v>282</v>
      </c>
      <c r="E318" s="109" t="s">
        <v>374</v>
      </c>
      <c r="F318" s="109">
        <v>4.5</v>
      </c>
      <c r="G318" s="109" t="str">
        <f t="shared" si="8"/>
        <v>0-316-H</v>
      </c>
      <c r="H318" s="139">
        <v>0</v>
      </c>
      <c r="I318" s="139">
        <v>0</v>
      </c>
      <c r="J318" s="139">
        <v>0</v>
      </c>
      <c r="K318" s="139">
        <v>0.02</v>
      </c>
      <c r="L318" s="139" cm="1">
        <f t="array" ref="L318">_xlfn.IFS(D318="F", (4*J318)+(3*K318), D318="M", (5*J318)+(3*K318), D318="D", (6*J318)+(3*K318))</f>
        <v>0.06</v>
      </c>
      <c r="M318" s="109" t="str">
        <f t="shared" si="9"/>
        <v>0-316-A</v>
      </c>
      <c r="N318" s="140">
        <v>0</v>
      </c>
      <c r="O318" s="140">
        <v>0</v>
      </c>
      <c r="P318" s="140">
        <v>0</v>
      </c>
      <c r="Q318" s="140">
        <v>0</v>
      </c>
      <c r="R318" s="146" cm="1">
        <f t="array" ref="R318">_xlfn.IFS(D318="F", (4*P318)+(3*Q318), D318="M", (5*P318)+(3*Q318), D318="D", (6*P318)+(3*Q318))</f>
        <v>0</v>
      </c>
    </row>
    <row r="319" spans="1:18">
      <c r="A319" s="109">
        <v>0</v>
      </c>
      <c r="B319" s="109">
        <v>317</v>
      </c>
      <c r="C319" s="109" t="s">
        <v>77</v>
      </c>
      <c r="D319" s="109" t="s">
        <v>282</v>
      </c>
      <c r="E319" s="109" t="s">
        <v>375</v>
      </c>
      <c r="F319" s="109">
        <v>4.5</v>
      </c>
      <c r="G319" s="109" t="str">
        <f t="shared" si="8"/>
        <v>0-317-H</v>
      </c>
      <c r="H319" s="139">
        <v>0.38</v>
      </c>
      <c r="I319" s="139">
        <v>0.12</v>
      </c>
      <c r="J319" s="139">
        <v>0.06</v>
      </c>
      <c r="K319" s="139">
        <v>0.01</v>
      </c>
      <c r="L319" s="139" cm="1">
        <f t="array" ref="L319">_xlfn.IFS(D319="F", (4*J319)+(3*K319), D319="M", (5*J319)+(3*K319), D319="D", (6*J319)+(3*K319))</f>
        <v>0.39</v>
      </c>
      <c r="M319" s="109" t="str">
        <f t="shared" si="9"/>
        <v>0-317-A</v>
      </c>
      <c r="N319" s="140">
        <v>0.14000000000000001</v>
      </c>
      <c r="O319" s="140">
        <v>0</v>
      </c>
      <c r="P319" s="140">
        <v>0.01</v>
      </c>
      <c r="Q319" s="140">
        <v>7.0000000000000007E-2</v>
      </c>
      <c r="R319" s="146" cm="1">
        <f t="array" ref="R319">_xlfn.IFS(D319="F", (4*P319)+(3*Q319), D319="M", (5*P319)+(3*Q319), D319="D", (6*P319)+(3*Q319))</f>
        <v>0.27</v>
      </c>
    </row>
    <row r="320" spans="1:18">
      <c r="A320" s="109">
        <v>0</v>
      </c>
      <c r="B320" s="109">
        <v>318</v>
      </c>
      <c r="C320" s="109" t="s">
        <v>77</v>
      </c>
      <c r="D320" s="109" t="s">
        <v>282</v>
      </c>
      <c r="E320" s="109" t="s">
        <v>376</v>
      </c>
      <c r="F320" s="109">
        <v>4.5</v>
      </c>
      <c r="G320" s="109" t="str">
        <f t="shared" si="8"/>
        <v>0-318-H</v>
      </c>
      <c r="H320" s="139">
        <v>0.33</v>
      </c>
      <c r="I320" s="139">
        <v>0</v>
      </c>
      <c r="J320" s="139">
        <v>0.06</v>
      </c>
      <c r="K320" s="139">
        <v>0.03</v>
      </c>
      <c r="L320" s="139" cm="1">
        <f t="array" ref="L320">_xlfn.IFS(D320="F", (4*J320)+(3*K320), D320="M", (5*J320)+(3*K320), D320="D", (6*J320)+(3*K320))</f>
        <v>0.44999999999999996</v>
      </c>
      <c r="M320" s="109" t="str">
        <f t="shared" si="9"/>
        <v>0-318-A</v>
      </c>
      <c r="N320" s="140">
        <v>0.67</v>
      </c>
      <c r="O320" s="140">
        <v>0</v>
      </c>
      <c r="P320" s="140">
        <v>0.01</v>
      </c>
      <c r="Q320" s="140">
        <v>0.01</v>
      </c>
      <c r="R320" s="146" cm="1">
        <f t="array" ref="R320">_xlfn.IFS(D320="F", (4*P320)+(3*Q320), D320="M", (5*P320)+(3*Q320), D320="D", (6*P320)+(3*Q320))</f>
        <v>0.09</v>
      </c>
    </row>
    <row r="321" spans="1:18">
      <c r="A321" s="109">
        <v>0</v>
      </c>
      <c r="B321" s="109">
        <v>319</v>
      </c>
      <c r="C321" s="109" t="s">
        <v>32</v>
      </c>
      <c r="D321" s="109" t="s">
        <v>282</v>
      </c>
      <c r="E321" s="109" t="s">
        <v>377</v>
      </c>
      <c r="F321" s="109">
        <v>4.5</v>
      </c>
      <c r="G321" s="109" t="str">
        <f t="shared" si="8"/>
        <v>0-319-H</v>
      </c>
      <c r="H321" s="139">
        <v>0.5</v>
      </c>
      <c r="I321" s="139">
        <v>0</v>
      </c>
      <c r="J321" s="139">
        <v>0.09</v>
      </c>
      <c r="K321" s="139">
        <v>0.05</v>
      </c>
      <c r="L321" s="139" cm="1">
        <f t="array" ref="L321">_xlfn.IFS(D321="F", (4*J321)+(3*K321), D321="M", (5*J321)+(3*K321), D321="D", (6*J321)+(3*K321))</f>
        <v>0.69000000000000006</v>
      </c>
      <c r="M321" s="109" t="str">
        <f t="shared" si="9"/>
        <v>0-319-A</v>
      </c>
      <c r="N321" s="140">
        <v>0.12</v>
      </c>
      <c r="O321" s="140">
        <v>0</v>
      </c>
      <c r="P321" s="140">
        <v>0.01</v>
      </c>
      <c r="Q321" s="140">
        <v>0.08</v>
      </c>
      <c r="R321" s="146" cm="1">
        <f t="array" ref="R321">_xlfn.IFS(D321="F", (4*P321)+(3*Q321), D321="M", (5*P321)+(3*Q321), D321="D", (6*P321)+(3*Q321))</f>
        <v>0.3</v>
      </c>
    </row>
    <row r="322" spans="1:18">
      <c r="A322" s="109">
        <v>0</v>
      </c>
      <c r="B322" s="109">
        <v>320</v>
      </c>
      <c r="C322" s="109" t="s">
        <v>77</v>
      </c>
      <c r="D322" s="109" t="s">
        <v>282</v>
      </c>
      <c r="E322" s="109" t="s">
        <v>378</v>
      </c>
      <c r="F322" s="109">
        <v>4.5</v>
      </c>
      <c r="G322" s="109" t="str">
        <f t="shared" si="8"/>
        <v>0-320-H</v>
      </c>
      <c r="H322" s="139">
        <v>0</v>
      </c>
      <c r="I322" s="139">
        <v>0</v>
      </c>
      <c r="J322" s="139">
        <v>0.01</v>
      </c>
      <c r="K322" s="139">
        <v>0.14000000000000001</v>
      </c>
      <c r="L322" s="139" cm="1">
        <f t="array" ref="L322">_xlfn.IFS(D322="F", (4*J322)+(3*K322), D322="M", (5*J322)+(3*K322), D322="D", (6*J322)+(3*K322))</f>
        <v>0.48000000000000004</v>
      </c>
      <c r="M322" s="109" t="str">
        <f t="shared" si="9"/>
        <v>0-320-A</v>
      </c>
      <c r="N322" s="140">
        <v>0.25</v>
      </c>
      <c r="O322" s="140">
        <v>0</v>
      </c>
      <c r="P322" s="140">
        <v>0</v>
      </c>
      <c r="Q322" s="140">
        <v>0</v>
      </c>
      <c r="R322" s="146" cm="1">
        <f t="array" ref="R322">_xlfn.IFS(D322="F", (4*P322)+(3*Q322), D322="M", (5*P322)+(3*Q322), D322="D", (6*P322)+(3*Q322))</f>
        <v>0</v>
      </c>
    </row>
    <row r="323" spans="1:18">
      <c r="A323" s="109">
        <v>0</v>
      </c>
      <c r="B323" s="109">
        <v>321</v>
      </c>
      <c r="C323" s="109" t="s">
        <v>86</v>
      </c>
      <c r="D323" s="109" t="s">
        <v>282</v>
      </c>
      <c r="E323" s="109" t="s">
        <v>379</v>
      </c>
      <c r="F323" s="109">
        <v>4.5</v>
      </c>
      <c r="G323" s="109" t="str">
        <f t="shared" si="8"/>
        <v>0-321-H</v>
      </c>
      <c r="H323" s="139">
        <v>0</v>
      </c>
      <c r="I323" s="139">
        <v>0</v>
      </c>
      <c r="J323" s="139">
        <v>0.01</v>
      </c>
      <c r="K323" s="139">
        <v>0.17</v>
      </c>
      <c r="L323" s="139" cm="1">
        <f t="array" ref="L323">_xlfn.IFS(D323="F", (4*J323)+(3*K323), D323="M", (5*J323)+(3*K323), D323="D", (6*J323)+(3*K323))</f>
        <v>0.57000000000000006</v>
      </c>
      <c r="M323" s="109" t="str">
        <f t="shared" si="9"/>
        <v>0-321-A</v>
      </c>
      <c r="N323" s="140">
        <v>0.25</v>
      </c>
      <c r="O323" s="140">
        <v>0</v>
      </c>
      <c r="P323" s="140">
        <v>0</v>
      </c>
      <c r="Q323" s="140">
        <v>0.12</v>
      </c>
      <c r="R323" s="146" cm="1">
        <f t="array" ref="R323">_xlfn.IFS(D323="F", (4*P323)+(3*Q323), D323="M", (5*P323)+(3*Q323), D323="D", (6*P323)+(3*Q323))</f>
        <v>0.36</v>
      </c>
    </row>
    <row r="324" spans="1:18">
      <c r="A324" s="109">
        <v>0</v>
      </c>
      <c r="B324" s="109">
        <v>322</v>
      </c>
      <c r="C324" s="109" t="s">
        <v>86</v>
      </c>
      <c r="D324" s="109" t="s">
        <v>282</v>
      </c>
      <c r="E324" s="109" t="s">
        <v>380</v>
      </c>
      <c r="F324" s="109">
        <v>4.5</v>
      </c>
      <c r="G324" s="109" t="str">
        <f t="shared" ref="G324:G387" si="10" xml:space="preserve"> _xlfn.CONCAT(A324, "-",  B324, "-", "H")</f>
        <v>0-322-H</v>
      </c>
      <c r="H324" s="139">
        <v>0.5</v>
      </c>
      <c r="I324" s="139">
        <v>0.2</v>
      </c>
      <c r="J324" s="139">
        <v>0.09</v>
      </c>
      <c r="K324" s="139">
        <v>0.01</v>
      </c>
      <c r="L324" s="139" cm="1">
        <f t="array" ref="L324">_xlfn.IFS(D324="F", (4*J324)+(3*K324), D324="M", (5*J324)+(3*K324), D324="D", (6*J324)+(3*K324))</f>
        <v>0.57000000000000006</v>
      </c>
      <c r="M324" s="109" t="str">
        <f t="shared" ref="M324:M387" si="11">_xlfn.CONCAT(A324, "-",  B324, "-", "A")</f>
        <v>0-322-A</v>
      </c>
      <c r="N324" s="140">
        <v>0.62</v>
      </c>
      <c r="O324" s="140">
        <v>0</v>
      </c>
      <c r="P324" s="140">
        <v>0.05</v>
      </c>
      <c r="Q324" s="140">
        <v>0.13</v>
      </c>
      <c r="R324" s="146" cm="1">
        <f t="array" ref="R324">_xlfn.IFS(D324="F", (4*P324)+(3*Q324), D324="M", (5*P324)+(3*Q324), D324="D", (6*P324)+(3*Q324))</f>
        <v>0.69000000000000006</v>
      </c>
    </row>
    <row r="325" spans="1:18">
      <c r="A325" s="109">
        <v>0</v>
      </c>
      <c r="B325" s="109">
        <v>323</v>
      </c>
      <c r="C325" s="109" t="s">
        <v>86</v>
      </c>
      <c r="D325" s="109" t="s">
        <v>282</v>
      </c>
      <c r="E325" s="109" t="s">
        <v>381</v>
      </c>
      <c r="F325" s="109">
        <v>4.5</v>
      </c>
      <c r="G325" s="109" t="str">
        <f t="shared" si="10"/>
        <v>0-323-H</v>
      </c>
      <c r="H325" s="139">
        <v>0</v>
      </c>
      <c r="I325" s="139">
        <v>0</v>
      </c>
      <c r="J325" s="139">
        <v>0.08</v>
      </c>
      <c r="K325" s="139">
        <v>0.03</v>
      </c>
      <c r="L325" s="139" cm="1">
        <f t="array" ref="L325">_xlfn.IFS(D325="F", (4*J325)+(3*K325), D325="M", (5*J325)+(3*K325), D325="D", (6*J325)+(3*K325))</f>
        <v>0.56999999999999995</v>
      </c>
      <c r="M325" s="109" t="str">
        <f t="shared" si="11"/>
        <v>0-323-A</v>
      </c>
      <c r="N325" s="140">
        <v>0</v>
      </c>
      <c r="O325" s="140">
        <v>0</v>
      </c>
      <c r="P325" s="140">
        <v>0</v>
      </c>
      <c r="Q325" s="140">
        <v>0</v>
      </c>
      <c r="R325" s="146" cm="1">
        <f t="array" ref="R325">_xlfn.IFS(D325="F", (4*P325)+(3*Q325), D325="M", (5*P325)+(3*Q325), D325="D", (6*P325)+(3*Q325))</f>
        <v>0</v>
      </c>
    </row>
    <row r="326" spans="1:18">
      <c r="A326" s="109">
        <v>0</v>
      </c>
      <c r="B326" s="109">
        <v>324</v>
      </c>
      <c r="C326" s="109" t="s">
        <v>86</v>
      </c>
      <c r="D326" s="109" t="s">
        <v>282</v>
      </c>
      <c r="E326" s="109" t="s">
        <v>382</v>
      </c>
      <c r="F326" s="109">
        <v>4.5</v>
      </c>
      <c r="G326" s="109" t="str">
        <f t="shared" si="10"/>
        <v>0-324-H</v>
      </c>
      <c r="H326" s="139">
        <v>1.5</v>
      </c>
      <c r="I326" s="139">
        <v>0</v>
      </c>
      <c r="J326" s="139">
        <v>0.1</v>
      </c>
      <c r="K326" s="139">
        <v>0.04</v>
      </c>
      <c r="L326" s="139" cm="1">
        <f t="array" ref="L326">_xlfn.IFS(D326="F", (4*J326)+(3*K326), D326="M", (5*J326)+(3*K326), D326="D", (6*J326)+(3*K326))</f>
        <v>0.72000000000000008</v>
      </c>
      <c r="M326" s="109" t="str">
        <f t="shared" si="11"/>
        <v>0-324-A</v>
      </c>
      <c r="N326" s="140">
        <v>0</v>
      </c>
      <c r="O326" s="140">
        <v>0</v>
      </c>
      <c r="P326" s="140">
        <v>0</v>
      </c>
      <c r="Q326" s="140">
        <v>0</v>
      </c>
      <c r="R326" s="146" cm="1">
        <f t="array" ref="R326">_xlfn.IFS(D326="F", (4*P326)+(3*Q326), D326="M", (5*P326)+(3*Q326), D326="D", (6*P326)+(3*Q326))</f>
        <v>0</v>
      </c>
    </row>
    <row r="327" spans="1:18">
      <c r="A327" s="109">
        <v>0</v>
      </c>
      <c r="B327" s="109">
        <v>325</v>
      </c>
      <c r="C327" s="109" t="s">
        <v>74</v>
      </c>
      <c r="D327" s="109" t="s">
        <v>282</v>
      </c>
      <c r="E327" s="109" t="s">
        <v>383</v>
      </c>
      <c r="F327" s="109">
        <v>4.5</v>
      </c>
      <c r="G327" s="109" t="str">
        <f t="shared" si="10"/>
        <v>0-325-H</v>
      </c>
      <c r="H327" s="139">
        <v>0</v>
      </c>
      <c r="I327" s="139">
        <v>0</v>
      </c>
      <c r="J327" s="139">
        <v>0</v>
      </c>
      <c r="K327" s="139">
        <v>0.1</v>
      </c>
      <c r="L327" s="139" cm="1">
        <f t="array" ref="L327">_xlfn.IFS(D327="F", (4*J327)+(3*K327), D327="M", (5*J327)+(3*K327), D327="D", (6*J327)+(3*K327))</f>
        <v>0.30000000000000004</v>
      </c>
      <c r="M327" s="109" t="str">
        <f t="shared" si="11"/>
        <v>0-325-A</v>
      </c>
      <c r="N327" s="140">
        <v>0</v>
      </c>
      <c r="O327" s="140">
        <v>0</v>
      </c>
      <c r="P327" s="140">
        <v>0</v>
      </c>
      <c r="Q327" s="140">
        <v>0</v>
      </c>
      <c r="R327" s="146" cm="1">
        <f t="array" ref="R327">_xlfn.IFS(D327="F", (4*P327)+(3*Q327), D327="M", (5*P327)+(3*Q327), D327="D", (6*P327)+(3*Q327))</f>
        <v>0</v>
      </c>
    </row>
    <row r="328" spans="1:18">
      <c r="A328" s="109">
        <v>0</v>
      </c>
      <c r="B328" s="109">
        <v>326</v>
      </c>
      <c r="C328" s="109" t="s">
        <v>74</v>
      </c>
      <c r="D328" s="109" t="s">
        <v>282</v>
      </c>
      <c r="E328" s="109" t="s">
        <v>384</v>
      </c>
      <c r="F328" s="109">
        <v>4.5</v>
      </c>
      <c r="G328" s="109" t="str">
        <f t="shared" si="10"/>
        <v>0-326-H</v>
      </c>
      <c r="H328" s="139">
        <v>0</v>
      </c>
      <c r="I328" s="139">
        <v>0</v>
      </c>
      <c r="J328" s="139">
        <v>0</v>
      </c>
      <c r="K328" s="139">
        <v>0</v>
      </c>
      <c r="L328" s="139" cm="1">
        <f t="array" ref="L328">_xlfn.IFS(D328="F", (4*J328)+(3*K328), D328="M", (5*J328)+(3*K328), D328="D", (6*J328)+(3*K328))</f>
        <v>0</v>
      </c>
      <c r="M328" s="109" t="str">
        <f t="shared" si="11"/>
        <v>0-326-A</v>
      </c>
      <c r="N328" s="140">
        <v>0.33</v>
      </c>
      <c r="O328" s="140">
        <v>0</v>
      </c>
      <c r="P328" s="140">
        <v>0.01</v>
      </c>
      <c r="Q328" s="140">
        <v>0.01</v>
      </c>
      <c r="R328" s="146" cm="1">
        <f t="array" ref="R328">_xlfn.IFS(D328="F", (4*P328)+(3*Q328), D328="M", (5*P328)+(3*Q328), D328="D", (6*P328)+(3*Q328))</f>
        <v>0.09</v>
      </c>
    </row>
    <row r="329" spans="1:18">
      <c r="A329" s="109">
        <v>0</v>
      </c>
      <c r="B329" s="109">
        <v>327</v>
      </c>
      <c r="C329" s="109" t="s">
        <v>32</v>
      </c>
      <c r="D329" s="109" t="s">
        <v>282</v>
      </c>
      <c r="E329" s="109" t="s">
        <v>385</v>
      </c>
      <c r="F329" s="109">
        <v>4.5</v>
      </c>
      <c r="G329" s="109" t="str">
        <f t="shared" si="10"/>
        <v>0-327-H</v>
      </c>
      <c r="H329" s="139">
        <v>2.29</v>
      </c>
      <c r="I329" s="139">
        <v>0.43</v>
      </c>
      <c r="J329" s="139">
        <v>0.23</v>
      </c>
      <c r="K329" s="139">
        <v>0.12</v>
      </c>
      <c r="L329" s="139" cm="1">
        <f t="array" ref="L329">_xlfn.IFS(D329="F", (4*J329)+(3*K329), D329="M", (5*J329)+(3*K329), D329="D", (6*J329)+(3*K329))</f>
        <v>1.7400000000000002</v>
      </c>
      <c r="M329" s="109" t="str">
        <f t="shared" si="11"/>
        <v>0-327-A</v>
      </c>
      <c r="N329" s="140">
        <v>0.28999999999999998</v>
      </c>
      <c r="O329" s="140">
        <v>0.14000000000000001</v>
      </c>
      <c r="P329" s="140">
        <v>0.05</v>
      </c>
      <c r="Q329" s="140">
        <v>0.02</v>
      </c>
      <c r="R329" s="146" cm="1">
        <f t="array" ref="R329">_xlfn.IFS(D329="F", (4*P329)+(3*Q329), D329="M", (5*P329)+(3*Q329), D329="D", (6*P329)+(3*Q329))</f>
        <v>0.36000000000000004</v>
      </c>
    </row>
    <row r="330" spans="1:18">
      <c r="A330" s="109">
        <v>0</v>
      </c>
      <c r="B330" s="109">
        <v>328</v>
      </c>
      <c r="C330" s="109" t="s">
        <v>32</v>
      </c>
      <c r="D330" s="109" t="s">
        <v>282</v>
      </c>
      <c r="E330" s="109" t="s">
        <v>386</v>
      </c>
      <c r="F330" s="109">
        <v>4.5</v>
      </c>
      <c r="G330" s="109" t="str">
        <f t="shared" si="10"/>
        <v>0-328-H</v>
      </c>
      <c r="H330" s="139">
        <v>0</v>
      </c>
      <c r="I330" s="139">
        <v>0</v>
      </c>
      <c r="J330" s="139">
        <v>0</v>
      </c>
      <c r="K330" s="139">
        <v>0.19</v>
      </c>
      <c r="L330" s="139" cm="1">
        <f t="array" ref="L330">_xlfn.IFS(D330="F", (4*J330)+(3*K330), D330="M", (5*J330)+(3*K330), D330="D", (6*J330)+(3*K330))</f>
        <v>0.57000000000000006</v>
      </c>
      <c r="M330" s="109" t="str">
        <f t="shared" si="11"/>
        <v>0-328-A</v>
      </c>
      <c r="N330" s="140">
        <v>0</v>
      </c>
      <c r="O330" s="140">
        <v>0</v>
      </c>
      <c r="P330" s="140">
        <v>0</v>
      </c>
      <c r="Q330" s="140">
        <v>0.04</v>
      </c>
      <c r="R330" s="146" cm="1">
        <f t="array" ref="R330">_xlfn.IFS(D330="F", (4*P330)+(3*Q330), D330="M", (5*P330)+(3*Q330), D330="D", (6*P330)+(3*Q330))</f>
        <v>0.12</v>
      </c>
    </row>
    <row r="331" spans="1:18">
      <c r="A331" s="109">
        <v>0</v>
      </c>
      <c r="B331" s="109">
        <v>329</v>
      </c>
      <c r="C331" s="109" t="s">
        <v>32</v>
      </c>
      <c r="D331" s="109" t="s">
        <v>282</v>
      </c>
      <c r="E331" s="109" t="s">
        <v>452</v>
      </c>
      <c r="F331" s="109">
        <v>4.5</v>
      </c>
      <c r="G331" s="109" t="str">
        <f t="shared" si="10"/>
        <v>0-329-H</v>
      </c>
      <c r="H331" s="139">
        <v>0</v>
      </c>
      <c r="I331" s="139">
        <v>0</v>
      </c>
      <c r="J331" s="139">
        <v>0</v>
      </c>
      <c r="K331" s="139">
        <v>0</v>
      </c>
      <c r="L331" s="139" cm="1">
        <f t="array" ref="L331">_xlfn.IFS(D331="F", (4*J331)+(3*K331), D331="M", (5*J331)+(3*K331), D331="D", (6*J331)+(3*K331))</f>
        <v>0</v>
      </c>
      <c r="M331" s="109" t="str">
        <f t="shared" si="11"/>
        <v>0-329-A</v>
      </c>
      <c r="N331" s="140">
        <v>0</v>
      </c>
      <c r="O331" s="140">
        <v>0</v>
      </c>
      <c r="P331" s="140">
        <v>0</v>
      </c>
      <c r="Q331" s="140">
        <v>0.22</v>
      </c>
      <c r="R331" s="146" cm="1">
        <f t="array" ref="R331">_xlfn.IFS(D331="F", (4*P331)+(3*Q331), D331="M", (5*P331)+(3*Q331), D331="D", (6*P331)+(3*Q331))</f>
        <v>0.66</v>
      </c>
    </row>
    <row r="332" spans="1:18">
      <c r="A332" s="109">
        <v>0</v>
      </c>
      <c r="B332" s="109">
        <v>330</v>
      </c>
      <c r="C332" s="109" t="s">
        <v>90</v>
      </c>
      <c r="D332" s="109" t="s">
        <v>282</v>
      </c>
      <c r="E332" s="109" t="s">
        <v>387</v>
      </c>
      <c r="F332" s="109">
        <v>4.5</v>
      </c>
      <c r="G332" s="109" t="str">
        <f t="shared" si="10"/>
        <v>0-330-H</v>
      </c>
      <c r="H332" s="139">
        <v>0.33</v>
      </c>
      <c r="I332" s="139">
        <v>0</v>
      </c>
      <c r="J332" s="139">
        <v>0</v>
      </c>
      <c r="K332" s="139">
        <v>0.3</v>
      </c>
      <c r="L332" s="139" cm="1">
        <f t="array" ref="L332">_xlfn.IFS(D332="F", (4*J332)+(3*K332), D332="M", (5*J332)+(3*K332), D332="D", (6*J332)+(3*K332))</f>
        <v>0.89999999999999991</v>
      </c>
      <c r="M332" s="109" t="str">
        <f t="shared" si="11"/>
        <v>0-330-A</v>
      </c>
      <c r="N332" s="140">
        <v>1</v>
      </c>
      <c r="O332" s="140">
        <v>0</v>
      </c>
      <c r="P332" s="140">
        <v>0.09</v>
      </c>
      <c r="Q332" s="140">
        <v>0.06</v>
      </c>
      <c r="R332" s="146" cm="1">
        <f t="array" ref="R332">_xlfn.IFS(D332="F", (4*P332)+(3*Q332), D332="M", (5*P332)+(3*Q332), D332="D", (6*P332)+(3*Q332))</f>
        <v>0.72</v>
      </c>
    </row>
    <row r="333" spans="1:18">
      <c r="A333" s="109">
        <v>0</v>
      </c>
      <c r="B333" s="109">
        <v>331</v>
      </c>
      <c r="C333" s="109" t="s">
        <v>67</v>
      </c>
      <c r="D333" s="109" t="s">
        <v>282</v>
      </c>
      <c r="E333" s="109" t="s">
        <v>388</v>
      </c>
      <c r="F333" s="109">
        <v>4.5</v>
      </c>
      <c r="G333" s="109" t="str">
        <f t="shared" si="10"/>
        <v>0-331-H</v>
      </c>
      <c r="H333" s="139">
        <v>0.2</v>
      </c>
      <c r="I333" s="139">
        <v>0</v>
      </c>
      <c r="J333" s="139">
        <v>0.01</v>
      </c>
      <c r="K333" s="139">
        <v>0.03</v>
      </c>
      <c r="L333" s="139" cm="1">
        <f t="array" ref="L333">_xlfn.IFS(D333="F", (4*J333)+(3*K333), D333="M", (5*J333)+(3*K333), D333="D", (6*J333)+(3*K333))</f>
        <v>0.15</v>
      </c>
      <c r="M333" s="109" t="str">
        <f t="shared" si="11"/>
        <v>0-331-A</v>
      </c>
      <c r="N333" s="140">
        <v>0.5</v>
      </c>
      <c r="O333" s="140">
        <v>0</v>
      </c>
      <c r="P333" s="140">
        <v>0.02</v>
      </c>
      <c r="Q333" s="140">
        <v>0.06</v>
      </c>
      <c r="R333" s="146" cm="1">
        <f t="array" ref="R333">_xlfn.IFS(D333="F", (4*P333)+(3*Q333), D333="M", (5*P333)+(3*Q333), D333="D", (6*P333)+(3*Q333))</f>
        <v>0.3</v>
      </c>
    </row>
    <row r="334" spans="1:18">
      <c r="A334" s="109">
        <v>0</v>
      </c>
      <c r="B334" s="109">
        <v>332</v>
      </c>
      <c r="C334" s="109" t="s">
        <v>32</v>
      </c>
      <c r="D334" s="109" t="s">
        <v>282</v>
      </c>
      <c r="E334" s="109" t="s">
        <v>389</v>
      </c>
      <c r="F334" s="109">
        <v>4.5</v>
      </c>
      <c r="G334" s="109" t="str">
        <f t="shared" si="10"/>
        <v>0-332-H</v>
      </c>
      <c r="H334" s="139">
        <v>0.33</v>
      </c>
      <c r="I334" s="139">
        <v>0</v>
      </c>
      <c r="J334" s="139">
        <v>0.03</v>
      </c>
      <c r="K334" s="139">
        <v>0.03</v>
      </c>
      <c r="L334" s="139" cm="1">
        <f t="array" ref="L334">_xlfn.IFS(D334="F", (4*J334)+(3*K334), D334="M", (5*J334)+(3*K334), D334="D", (6*J334)+(3*K334))</f>
        <v>0.27</v>
      </c>
      <c r="M334" s="109" t="str">
        <f t="shared" si="11"/>
        <v>0-332-A</v>
      </c>
      <c r="N334" s="140">
        <v>0.56000000000000005</v>
      </c>
      <c r="O334" s="140">
        <v>0.22</v>
      </c>
      <c r="P334" s="140">
        <v>0.11</v>
      </c>
      <c r="Q334" s="140">
        <v>0.12</v>
      </c>
      <c r="R334" s="146" cm="1">
        <f t="array" ref="R334">_xlfn.IFS(D334="F", (4*P334)+(3*Q334), D334="M", (5*P334)+(3*Q334), D334="D", (6*P334)+(3*Q334))</f>
        <v>1.02</v>
      </c>
    </row>
    <row r="335" spans="1:18">
      <c r="A335" s="109">
        <v>0</v>
      </c>
      <c r="B335" s="109">
        <v>333</v>
      </c>
      <c r="C335" s="109" t="s">
        <v>32</v>
      </c>
      <c r="D335" s="109" t="s">
        <v>282</v>
      </c>
      <c r="E335" s="109" t="s">
        <v>390</v>
      </c>
      <c r="F335" s="109">
        <v>4.5</v>
      </c>
      <c r="G335" s="109" t="str">
        <f t="shared" si="10"/>
        <v>0-333-H</v>
      </c>
      <c r="H335" s="139">
        <v>2</v>
      </c>
      <c r="I335" s="139">
        <v>1</v>
      </c>
      <c r="J335" s="139">
        <v>0.5</v>
      </c>
      <c r="K335" s="139">
        <v>0.13</v>
      </c>
      <c r="L335" s="139" cm="1">
        <f t="array" ref="L335">_xlfn.IFS(D335="F", (4*J335)+(3*K335), D335="M", (5*J335)+(3*K335), D335="D", (6*J335)+(3*K335))</f>
        <v>3.39</v>
      </c>
      <c r="M335" s="109" t="str">
        <f t="shared" si="11"/>
        <v>0-333-A</v>
      </c>
      <c r="N335" s="140">
        <v>0</v>
      </c>
      <c r="O335" s="140">
        <v>0</v>
      </c>
      <c r="P335" s="140">
        <v>0</v>
      </c>
      <c r="Q335" s="140">
        <v>0</v>
      </c>
      <c r="R335" s="146" cm="1">
        <f t="array" ref="R335">_xlfn.IFS(D335="F", (4*P335)+(3*Q335), D335="M", (5*P335)+(3*Q335), D335="D", (6*P335)+(3*Q335))</f>
        <v>0</v>
      </c>
    </row>
    <row r="336" spans="1:18">
      <c r="A336" s="109">
        <v>0</v>
      </c>
      <c r="B336" s="109">
        <v>334</v>
      </c>
      <c r="C336" s="109" t="s">
        <v>32</v>
      </c>
      <c r="D336" s="109" t="s">
        <v>282</v>
      </c>
      <c r="E336" s="109" t="s">
        <v>391</v>
      </c>
      <c r="F336" s="109">
        <v>4.5</v>
      </c>
      <c r="G336" s="109" t="str">
        <f t="shared" si="10"/>
        <v>0-334-H</v>
      </c>
      <c r="H336" s="139">
        <v>0</v>
      </c>
      <c r="I336" s="139">
        <v>0</v>
      </c>
      <c r="J336" s="139">
        <v>0</v>
      </c>
      <c r="K336" s="139">
        <v>0.04</v>
      </c>
      <c r="L336" s="139" cm="1">
        <f t="array" ref="L336">_xlfn.IFS(D336="F", (4*J336)+(3*K336), D336="M", (5*J336)+(3*K336), D336="D", (6*J336)+(3*K336))</f>
        <v>0.12</v>
      </c>
      <c r="M336" s="109" t="str">
        <f t="shared" si="11"/>
        <v>0-334-A</v>
      </c>
      <c r="N336" s="140">
        <v>0.17</v>
      </c>
      <c r="O336" s="140">
        <v>0</v>
      </c>
      <c r="P336" s="140">
        <v>0.02</v>
      </c>
      <c r="Q336" s="140">
        <v>0.02</v>
      </c>
      <c r="R336" s="146" cm="1">
        <f t="array" ref="R336">_xlfn.IFS(D336="F", (4*P336)+(3*Q336), D336="M", (5*P336)+(3*Q336), D336="D", (6*P336)+(3*Q336))</f>
        <v>0.18</v>
      </c>
    </row>
    <row r="337" spans="1:18">
      <c r="A337" s="109">
        <v>0</v>
      </c>
      <c r="B337" s="109">
        <v>335</v>
      </c>
      <c r="C337" s="109" t="s">
        <v>88</v>
      </c>
      <c r="D337" s="109" t="s">
        <v>282</v>
      </c>
      <c r="E337" s="109" t="s">
        <v>392</v>
      </c>
      <c r="F337" s="109">
        <v>4.5</v>
      </c>
      <c r="G337" s="109" t="str">
        <f t="shared" si="10"/>
        <v>0-335-H</v>
      </c>
      <c r="H337" s="139">
        <v>0.56999999999999995</v>
      </c>
      <c r="I337" s="139">
        <v>0.14000000000000001</v>
      </c>
      <c r="J337" s="139">
        <v>7.0000000000000007E-2</v>
      </c>
      <c r="K337" s="139">
        <v>0.03</v>
      </c>
      <c r="L337" s="139" cm="1">
        <f t="array" ref="L337">_xlfn.IFS(D337="F", (4*J337)+(3*K337), D337="M", (5*J337)+(3*K337), D337="D", (6*J337)+(3*K337))</f>
        <v>0.51</v>
      </c>
      <c r="M337" s="109" t="str">
        <f t="shared" si="11"/>
        <v>0-335-A</v>
      </c>
      <c r="N337" s="140">
        <v>0</v>
      </c>
      <c r="O337" s="140">
        <v>0</v>
      </c>
      <c r="P337" s="140">
        <v>0</v>
      </c>
      <c r="Q337" s="140">
        <v>0.05</v>
      </c>
      <c r="R337" s="146" cm="1">
        <f t="array" ref="R337">_xlfn.IFS(D337="F", (4*P337)+(3*Q337), D337="M", (5*P337)+(3*Q337), D337="D", (6*P337)+(3*Q337))</f>
        <v>0.15000000000000002</v>
      </c>
    </row>
    <row r="338" spans="1:18">
      <c r="A338" s="109">
        <v>0</v>
      </c>
      <c r="B338" s="109">
        <v>336</v>
      </c>
      <c r="C338" s="109" t="s">
        <v>104</v>
      </c>
      <c r="D338" s="109" t="s">
        <v>282</v>
      </c>
      <c r="E338" s="109" t="s">
        <v>393</v>
      </c>
      <c r="F338" s="109">
        <v>4.5</v>
      </c>
      <c r="G338" s="109" t="str">
        <f t="shared" si="10"/>
        <v>0-336-H</v>
      </c>
      <c r="H338" s="139">
        <v>0</v>
      </c>
      <c r="I338" s="139">
        <v>0</v>
      </c>
      <c r="J338" s="139">
        <v>0</v>
      </c>
      <c r="K338" s="139">
        <v>0.14000000000000001</v>
      </c>
      <c r="L338" s="139" cm="1">
        <f t="array" ref="L338">_xlfn.IFS(D338="F", (4*J338)+(3*K338), D338="M", (5*J338)+(3*K338), D338="D", (6*J338)+(3*K338))</f>
        <v>0.42000000000000004</v>
      </c>
      <c r="M338" s="109" t="str">
        <f t="shared" si="11"/>
        <v>0-336-A</v>
      </c>
      <c r="N338" s="140">
        <v>0</v>
      </c>
      <c r="O338" s="140">
        <v>0</v>
      </c>
      <c r="P338" s="140">
        <v>0</v>
      </c>
      <c r="Q338" s="140">
        <v>0</v>
      </c>
      <c r="R338" s="146" cm="1">
        <f t="array" ref="R338">_xlfn.IFS(D338="F", (4*P338)+(3*Q338), D338="M", (5*P338)+(3*Q338), D338="D", (6*P338)+(3*Q338))</f>
        <v>0</v>
      </c>
    </row>
    <row r="339" spans="1:18">
      <c r="A339" s="109">
        <v>0</v>
      </c>
      <c r="B339" s="109">
        <v>337</v>
      </c>
      <c r="C339" s="109" t="s">
        <v>72</v>
      </c>
      <c r="D339" s="109" t="s">
        <v>282</v>
      </c>
      <c r="E339" s="109" t="s">
        <v>461</v>
      </c>
      <c r="F339" s="109">
        <v>4.5</v>
      </c>
      <c r="G339" s="109" t="str">
        <f t="shared" si="10"/>
        <v>0-337-H</v>
      </c>
      <c r="H339" s="139">
        <v>0.25</v>
      </c>
      <c r="I339" s="139">
        <v>0.25</v>
      </c>
      <c r="J339" s="139">
        <v>0.08</v>
      </c>
      <c r="K339" s="139">
        <v>0.06</v>
      </c>
      <c r="L339" s="139" cm="1">
        <f t="array" ref="L339">_xlfn.IFS(D339="F", (4*J339)+(3*K339), D339="M", (5*J339)+(3*K339), D339="D", (6*J339)+(3*K339))</f>
        <v>0.65999999999999992</v>
      </c>
      <c r="M339" s="109" t="str">
        <f t="shared" si="11"/>
        <v>0-337-A</v>
      </c>
      <c r="N339" s="140">
        <v>0.25</v>
      </c>
      <c r="O339" s="140">
        <v>0</v>
      </c>
      <c r="P339" s="140">
        <v>0</v>
      </c>
      <c r="Q339" s="140">
        <v>0.03</v>
      </c>
      <c r="R339" s="146" cm="1">
        <f t="array" ref="R339">_xlfn.IFS(D339="F", (4*P339)+(3*Q339), D339="M", (5*P339)+(3*Q339), D339="D", (6*P339)+(3*Q339))</f>
        <v>0.09</v>
      </c>
    </row>
    <row r="340" spans="1:18">
      <c r="A340" s="109">
        <v>0</v>
      </c>
      <c r="B340" s="109">
        <v>338</v>
      </c>
      <c r="C340" s="109" t="s">
        <v>88</v>
      </c>
      <c r="D340" s="109" t="s">
        <v>282</v>
      </c>
      <c r="E340" s="109" t="s">
        <v>394</v>
      </c>
      <c r="F340" s="109">
        <v>4.5</v>
      </c>
      <c r="G340" s="109" t="str">
        <f t="shared" si="10"/>
        <v>0-338-H</v>
      </c>
      <c r="H340" s="139">
        <v>0</v>
      </c>
      <c r="I340" s="139">
        <v>0</v>
      </c>
      <c r="J340" s="139">
        <v>0</v>
      </c>
      <c r="K340" s="139">
        <v>0.14000000000000001</v>
      </c>
      <c r="L340" s="139" cm="1">
        <f t="array" ref="L340">_xlfn.IFS(D340="F", (4*J340)+(3*K340), D340="M", (5*J340)+(3*K340), D340="D", (6*J340)+(3*K340))</f>
        <v>0.42000000000000004</v>
      </c>
      <c r="M340" s="109" t="str">
        <f t="shared" si="11"/>
        <v>0-338-A</v>
      </c>
      <c r="N340" s="140">
        <v>0</v>
      </c>
      <c r="O340" s="140">
        <v>0</v>
      </c>
      <c r="P340" s="140">
        <v>0.01</v>
      </c>
      <c r="Q340" s="140">
        <v>0.24</v>
      </c>
      <c r="R340" s="146" cm="1">
        <f t="array" ref="R340">_xlfn.IFS(D340="F", (4*P340)+(3*Q340), D340="M", (5*P340)+(3*Q340), D340="D", (6*P340)+(3*Q340))</f>
        <v>0.78</v>
      </c>
    </row>
    <row r="341" spans="1:18">
      <c r="A341" s="109">
        <v>0</v>
      </c>
      <c r="B341" s="109">
        <v>339</v>
      </c>
      <c r="C341" s="109" t="s">
        <v>106</v>
      </c>
      <c r="D341" s="109" t="s">
        <v>282</v>
      </c>
      <c r="E341" s="109" t="s">
        <v>395</v>
      </c>
      <c r="F341" s="109">
        <v>4.5</v>
      </c>
      <c r="G341" s="109" t="str">
        <f t="shared" si="10"/>
        <v>0-339-H</v>
      </c>
      <c r="H341" s="139">
        <v>0</v>
      </c>
      <c r="I341" s="139">
        <v>0</v>
      </c>
      <c r="J341" s="139">
        <v>0</v>
      </c>
      <c r="K341" s="139">
        <v>0</v>
      </c>
      <c r="L341" s="139" cm="1">
        <f t="array" ref="L341">_xlfn.IFS(D341="F", (4*J341)+(3*K341), D341="M", (5*J341)+(3*K341), D341="D", (6*J341)+(3*K341))</f>
        <v>0</v>
      </c>
      <c r="M341" s="109" t="str">
        <f t="shared" si="11"/>
        <v>0-339-A</v>
      </c>
      <c r="N341" s="140">
        <v>0</v>
      </c>
      <c r="O341" s="140">
        <v>0</v>
      </c>
      <c r="P341" s="140">
        <v>0</v>
      </c>
      <c r="Q341" s="140">
        <v>0.01</v>
      </c>
      <c r="R341" s="146" cm="1">
        <f t="array" ref="R341">_xlfn.IFS(D341="F", (4*P341)+(3*Q341), D341="M", (5*P341)+(3*Q341), D341="D", (6*P341)+(3*Q341))</f>
        <v>0.03</v>
      </c>
    </row>
    <row r="342" spans="1:18">
      <c r="A342" s="109">
        <v>0</v>
      </c>
      <c r="B342" s="109">
        <v>340</v>
      </c>
      <c r="C342" s="109" t="s">
        <v>31</v>
      </c>
      <c r="D342" s="109" t="s">
        <v>282</v>
      </c>
      <c r="E342" s="109" t="s">
        <v>396</v>
      </c>
      <c r="F342" s="109">
        <v>4.5</v>
      </c>
      <c r="G342" s="109" t="str">
        <f t="shared" si="10"/>
        <v>0-340-H</v>
      </c>
      <c r="H342" s="139">
        <v>0</v>
      </c>
      <c r="I342" s="139">
        <v>0</v>
      </c>
      <c r="J342" s="139">
        <v>0</v>
      </c>
      <c r="K342" s="139">
        <v>0</v>
      </c>
      <c r="L342" s="139" cm="1">
        <f t="array" ref="L342">_xlfn.IFS(D342="F", (4*J342)+(3*K342), D342="M", (5*J342)+(3*K342), D342="D", (6*J342)+(3*K342))</f>
        <v>0</v>
      </c>
      <c r="M342" s="109" t="str">
        <f t="shared" si="11"/>
        <v>0-340-A</v>
      </c>
      <c r="N342" s="140">
        <v>0</v>
      </c>
      <c r="O342" s="140">
        <v>0</v>
      </c>
      <c r="P342" s="140">
        <v>0</v>
      </c>
      <c r="Q342" s="140">
        <v>0</v>
      </c>
      <c r="R342" s="146" cm="1">
        <f t="array" ref="R342">_xlfn.IFS(D342="F", (4*P342)+(3*Q342), D342="M", (5*P342)+(3*Q342), D342="D", (6*P342)+(3*Q342))</f>
        <v>0</v>
      </c>
    </row>
    <row r="343" spans="1:18">
      <c r="A343" s="109">
        <v>0</v>
      </c>
      <c r="B343" s="109">
        <v>341</v>
      </c>
      <c r="C343" s="109" t="s">
        <v>67</v>
      </c>
      <c r="D343" s="109" t="s">
        <v>282</v>
      </c>
      <c r="E343" s="109" t="s">
        <v>397</v>
      </c>
      <c r="F343" s="109">
        <v>4.5</v>
      </c>
      <c r="G343" s="109" t="str">
        <f t="shared" si="10"/>
        <v>0-341-H</v>
      </c>
      <c r="H343" s="139">
        <v>0</v>
      </c>
      <c r="I343" s="139">
        <v>0</v>
      </c>
      <c r="J343" s="139">
        <v>0</v>
      </c>
      <c r="K343" s="139">
        <v>0.12</v>
      </c>
      <c r="L343" s="139" cm="1">
        <f t="array" ref="L343">_xlfn.IFS(D343="F", (4*J343)+(3*K343), D343="M", (5*J343)+(3*K343), D343="D", (6*J343)+(3*K343))</f>
        <v>0.36</v>
      </c>
      <c r="M343" s="109" t="str">
        <f t="shared" si="11"/>
        <v>0-341-A</v>
      </c>
      <c r="N343" s="140">
        <v>0</v>
      </c>
      <c r="O343" s="140">
        <v>0</v>
      </c>
      <c r="P343" s="140">
        <v>0.01</v>
      </c>
      <c r="Q343" s="140">
        <v>0.11</v>
      </c>
      <c r="R343" s="146" cm="1">
        <f t="array" ref="R343">_xlfn.IFS(D343="F", (4*P343)+(3*Q343), D343="M", (5*P343)+(3*Q343), D343="D", (6*P343)+(3*Q343))</f>
        <v>0.39</v>
      </c>
    </row>
    <row r="344" spans="1:18">
      <c r="A344" s="109">
        <v>0</v>
      </c>
      <c r="B344" s="109">
        <v>342</v>
      </c>
      <c r="C344" s="109"/>
      <c r="D344" s="109" t="s">
        <v>282</v>
      </c>
      <c r="E344" s="109" t="s">
        <v>398</v>
      </c>
      <c r="F344" s="109">
        <v>4.4000000000000004</v>
      </c>
      <c r="G344" s="109" t="str">
        <f t="shared" si="10"/>
        <v>0-342-H</v>
      </c>
      <c r="H344" s="139">
        <v>0.56999999999999995</v>
      </c>
      <c r="I344" s="139">
        <v>0.14000000000000001</v>
      </c>
      <c r="J344" s="139">
        <v>0.09</v>
      </c>
      <c r="K344" s="139">
        <v>0.02</v>
      </c>
      <c r="L344" s="139" cm="1">
        <f t="array" ref="L344">_xlfn.IFS(D344="F", (4*J344)+(3*K344), D344="M", (5*J344)+(3*K344), D344="D", (6*J344)+(3*K344))</f>
        <v>0.60000000000000009</v>
      </c>
      <c r="M344" s="109" t="str">
        <f t="shared" si="11"/>
        <v>0-342-A</v>
      </c>
      <c r="N344" s="140">
        <v>0.33</v>
      </c>
      <c r="O344" s="140">
        <v>0</v>
      </c>
      <c r="P344" s="140">
        <v>0.05</v>
      </c>
      <c r="Q344" s="140">
        <v>0.02</v>
      </c>
      <c r="R344" s="146" cm="1">
        <f t="array" ref="R344">_xlfn.IFS(D344="F", (4*P344)+(3*Q344), D344="M", (5*P344)+(3*Q344), D344="D", (6*P344)+(3*Q344))</f>
        <v>0.36000000000000004</v>
      </c>
    </row>
    <row r="345" spans="1:18">
      <c r="A345" s="109">
        <v>0</v>
      </c>
      <c r="B345" s="109">
        <v>343</v>
      </c>
      <c r="C345" s="109"/>
      <c r="D345" s="109" t="s">
        <v>282</v>
      </c>
      <c r="E345" s="109" t="s">
        <v>399</v>
      </c>
      <c r="F345" s="109">
        <v>4.4000000000000004</v>
      </c>
      <c r="G345" s="109" t="str">
        <f t="shared" si="10"/>
        <v>0-343-H</v>
      </c>
      <c r="H345" s="139">
        <v>0.14000000000000001</v>
      </c>
      <c r="I345" s="139">
        <v>0</v>
      </c>
      <c r="J345" s="139">
        <v>0.02</v>
      </c>
      <c r="K345" s="139">
        <v>0.04</v>
      </c>
      <c r="L345" s="139" cm="1">
        <f t="array" ref="L345">_xlfn.IFS(D345="F", (4*J345)+(3*K345), D345="M", (5*J345)+(3*K345), D345="D", (6*J345)+(3*K345))</f>
        <v>0.24</v>
      </c>
      <c r="M345" s="109" t="str">
        <f t="shared" si="11"/>
        <v>0-343-A</v>
      </c>
      <c r="N345" s="140">
        <v>0.33</v>
      </c>
      <c r="O345" s="140">
        <v>0</v>
      </c>
      <c r="P345" s="140">
        <v>0.03</v>
      </c>
      <c r="Q345" s="140">
        <v>0.02</v>
      </c>
      <c r="R345" s="146" cm="1">
        <f t="array" ref="R345">_xlfn.IFS(D345="F", (4*P345)+(3*Q345), D345="M", (5*P345)+(3*Q345), D345="D", (6*P345)+(3*Q345))</f>
        <v>0.24</v>
      </c>
    </row>
    <row r="346" spans="1:18">
      <c r="A346" s="109">
        <v>0</v>
      </c>
      <c r="B346" s="109">
        <v>344</v>
      </c>
      <c r="C346" s="109"/>
      <c r="D346" s="109" t="s">
        <v>282</v>
      </c>
      <c r="E346" s="109" t="s">
        <v>454</v>
      </c>
      <c r="F346" s="109">
        <v>4.4000000000000004</v>
      </c>
      <c r="G346" s="109" t="str">
        <f t="shared" si="10"/>
        <v>0-344-H</v>
      </c>
      <c r="H346" s="139">
        <v>0</v>
      </c>
      <c r="I346" s="139">
        <v>0</v>
      </c>
      <c r="J346" s="139">
        <v>0</v>
      </c>
      <c r="K346" s="139">
        <v>0.02</v>
      </c>
      <c r="L346" s="139" cm="1">
        <f t="array" ref="L346">_xlfn.IFS(D346="F", (4*J346)+(3*K346), D346="M", (5*J346)+(3*K346), D346="D", (6*J346)+(3*K346))</f>
        <v>0.06</v>
      </c>
      <c r="M346" s="109" t="str">
        <f t="shared" si="11"/>
        <v>0-344-A</v>
      </c>
      <c r="N346" s="140">
        <v>0</v>
      </c>
      <c r="O346" s="140">
        <v>0</v>
      </c>
      <c r="P346" s="140">
        <v>0</v>
      </c>
      <c r="Q346" s="140">
        <v>0</v>
      </c>
      <c r="R346" s="146" cm="1">
        <f t="array" ref="R346">_xlfn.IFS(D346="F", (4*P346)+(3*Q346), D346="M", (5*P346)+(3*Q346), D346="D", (6*P346)+(3*Q346))</f>
        <v>0</v>
      </c>
    </row>
    <row r="347" spans="1:18">
      <c r="A347" s="109">
        <v>0</v>
      </c>
      <c r="B347" s="109">
        <v>345</v>
      </c>
      <c r="C347" s="109"/>
      <c r="D347" s="109" t="s">
        <v>282</v>
      </c>
      <c r="E347" s="109" t="s">
        <v>400</v>
      </c>
      <c r="F347" s="109">
        <v>4.4000000000000004</v>
      </c>
      <c r="G347" s="109" t="str">
        <f t="shared" si="10"/>
        <v>0-345-H</v>
      </c>
      <c r="H347" s="139">
        <v>0</v>
      </c>
      <c r="I347" s="139">
        <v>0</v>
      </c>
      <c r="J347" s="139">
        <v>0</v>
      </c>
      <c r="K347" s="139">
        <v>0</v>
      </c>
      <c r="L347" s="139" cm="1">
        <f t="array" ref="L347">_xlfn.IFS(D347="F", (4*J347)+(3*K347), D347="M", (5*J347)+(3*K347), D347="D", (6*J347)+(3*K347))</f>
        <v>0</v>
      </c>
      <c r="M347" s="109" t="str">
        <f t="shared" si="11"/>
        <v>0-345-A</v>
      </c>
      <c r="N347" s="140">
        <v>0.5</v>
      </c>
      <c r="O347" s="140">
        <v>0</v>
      </c>
      <c r="P347" s="140">
        <v>0.04</v>
      </c>
      <c r="Q347" s="140">
        <v>0.01</v>
      </c>
      <c r="R347" s="146" cm="1">
        <f t="array" ref="R347">_xlfn.IFS(D347="F", (4*P347)+(3*Q347), D347="M", (5*P347)+(3*Q347), D347="D", (6*P347)+(3*Q347))</f>
        <v>0.27</v>
      </c>
    </row>
    <row r="348" spans="1:18">
      <c r="A348" s="109">
        <v>0</v>
      </c>
      <c r="B348" s="109">
        <v>346</v>
      </c>
      <c r="C348" s="109"/>
      <c r="D348" s="109" t="s">
        <v>282</v>
      </c>
      <c r="E348" s="109" t="s">
        <v>401</v>
      </c>
      <c r="F348" s="109">
        <v>4.3</v>
      </c>
      <c r="G348" s="109" t="str">
        <f t="shared" si="10"/>
        <v>0-346-H</v>
      </c>
      <c r="H348" s="139">
        <v>0</v>
      </c>
      <c r="I348" s="139">
        <v>0</v>
      </c>
      <c r="J348" s="139">
        <v>0</v>
      </c>
      <c r="K348" s="139">
        <v>0.01</v>
      </c>
      <c r="L348" s="139" cm="1">
        <f t="array" ref="L348">_xlfn.IFS(D348="F", (4*J348)+(3*K348), D348="M", (5*J348)+(3*K348), D348="D", (6*J348)+(3*K348))</f>
        <v>0.03</v>
      </c>
      <c r="M348" s="109" t="str">
        <f t="shared" si="11"/>
        <v>0-346-A</v>
      </c>
      <c r="N348" s="140">
        <v>0</v>
      </c>
      <c r="O348" s="140">
        <v>0</v>
      </c>
      <c r="P348" s="140">
        <v>0</v>
      </c>
      <c r="Q348" s="140">
        <v>0.02</v>
      </c>
      <c r="R348" s="146" cm="1">
        <f t="array" ref="R348">_xlfn.IFS(D348="F", (4*P348)+(3*Q348), D348="M", (5*P348)+(3*Q348), D348="D", (6*P348)+(3*Q348))</f>
        <v>0.06</v>
      </c>
    </row>
    <row r="349" spans="1:18">
      <c r="A349" s="109">
        <v>0</v>
      </c>
      <c r="B349" s="109">
        <v>347</v>
      </c>
      <c r="C349" s="109"/>
      <c r="D349" s="109" t="s">
        <v>282</v>
      </c>
      <c r="E349" s="109" t="s">
        <v>402</v>
      </c>
      <c r="F349" s="109">
        <v>4.3</v>
      </c>
      <c r="G349" s="109" t="str">
        <f t="shared" si="10"/>
        <v>0-347-H</v>
      </c>
      <c r="H349" s="139">
        <v>0</v>
      </c>
      <c r="I349" s="139">
        <v>0</v>
      </c>
      <c r="J349" s="139">
        <v>0</v>
      </c>
      <c r="K349" s="139">
        <v>7.0000000000000007E-2</v>
      </c>
      <c r="L349" s="139" cm="1">
        <f t="array" ref="L349">_xlfn.IFS(D349="F", (4*J349)+(3*K349), D349="M", (5*J349)+(3*K349), D349="D", (6*J349)+(3*K349))</f>
        <v>0.21000000000000002</v>
      </c>
      <c r="M349" s="109" t="str">
        <f t="shared" si="11"/>
        <v>0-347-A</v>
      </c>
      <c r="N349" s="140">
        <v>0</v>
      </c>
      <c r="O349" s="140">
        <v>0</v>
      </c>
      <c r="P349" s="140">
        <v>0</v>
      </c>
      <c r="Q349" s="140">
        <v>0.01</v>
      </c>
      <c r="R349" s="146" cm="1">
        <f t="array" ref="R349">_xlfn.IFS(D349="F", (4*P349)+(3*Q349), D349="M", (5*P349)+(3*Q349), D349="D", (6*P349)+(3*Q349))</f>
        <v>0.03</v>
      </c>
    </row>
    <row r="350" spans="1:18">
      <c r="A350" s="109">
        <v>0</v>
      </c>
      <c r="B350" s="109">
        <v>348</v>
      </c>
      <c r="C350" s="109"/>
      <c r="D350" s="109" t="s">
        <v>282</v>
      </c>
      <c r="E350" s="109" t="s">
        <v>403</v>
      </c>
      <c r="F350" s="109">
        <v>4.3</v>
      </c>
      <c r="G350" s="109" t="str">
        <f t="shared" si="10"/>
        <v>0-348-H</v>
      </c>
      <c r="H350" s="139">
        <v>0.5</v>
      </c>
      <c r="I350" s="139">
        <v>0.12</v>
      </c>
      <c r="J350" s="139">
        <v>7.0000000000000007E-2</v>
      </c>
      <c r="K350" s="139">
        <v>0.09</v>
      </c>
      <c r="L350" s="139" cm="1">
        <f t="array" ref="L350">_xlfn.IFS(D350="F", (4*J350)+(3*K350), D350="M", (5*J350)+(3*K350), D350="D", (6*J350)+(3*K350))</f>
        <v>0.69000000000000006</v>
      </c>
      <c r="M350" s="109" t="str">
        <f t="shared" si="11"/>
        <v>0-348-A</v>
      </c>
      <c r="N350" s="140">
        <v>0.43</v>
      </c>
      <c r="O350" s="140">
        <v>0</v>
      </c>
      <c r="P350" s="140">
        <v>0.02</v>
      </c>
      <c r="Q350" s="140">
        <v>0.02</v>
      </c>
      <c r="R350" s="146" cm="1">
        <f t="array" ref="R350">_xlfn.IFS(D350="F", (4*P350)+(3*Q350), D350="M", (5*P350)+(3*Q350), D350="D", (6*P350)+(3*Q350))</f>
        <v>0.18</v>
      </c>
    </row>
    <row r="351" spans="1:18">
      <c r="A351" s="109">
        <v>0</v>
      </c>
      <c r="B351" s="109">
        <v>349</v>
      </c>
      <c r="C351" s="109"/>
      <c r="D351" s="109" t="s">
        <v>282</v>
      </c>
      <c r="E351" s="109" t="s">
        <v>404</v>
      </c>
      <c r="F351" s="109">
        <v>4.3</v>
      </c>
      <c r="G351" s="109" t="str">
        <f t="shared" si="10"/>
        <v>0-349-H</v>
      </c>
      <c r="H351" s="139">
        <v>0.28999999999999998</v>
      </c>
      <c r="I351" s="139">
        <v>0</v>
      </c>
      <c r="J351" s="139">
        <v>0.03</v>
      </c>
      <c r="K351" s="139">
        <v>0.03</v>
      </c>
      <c r="L351" s="139" cm="1">
        <f t="array" ref="L351">_xlfn.IFS(D351="F", (4*J351)+(3*K351), D351="M", (5*J351)+(3*K351), D351="D", (6*J351)+(3*K351))</f>
        <v>0.27</v>
      </c>
      <c r="M351" s="109" t="str">
        <f t="shared" si="11"/>
        <v>0-349-A</v>
      </c>
      <c r="N351" s="140">
        <v>0.5</v>
      </c>
      <c r="O351" s="140">
        <v>0.12</v>
      </c>
      <c r="P351" s="140">
        <v>0.05</v>
      </c>
      <c r="Q351" s="140">
        <v>0.03</v>
      </c>
      <c r="R351" s="146" cm="1">
        <f t="array" ref="R351">_xlfn.IFS(D351="F", (4*P351)+(3*Q351), D351="M", (5*P351)+(3*Q351), D351="D", (6*P351)+(3*Q351))</f>
        <v>0.39</v>
      </c>
    </row>
    <row r="352" spans="1:18">
      <c r="A352" s="109">
        <v>0</v>
      </c>
      <c r="B352" s="109">
        <v>350</v>
      </c>
      <c r="C352" s="109"/>
      <c r="D352" s="109" t="s">
        <v>282</v>
      </c>
      <c r="E352" s="109" t="s">
        <v>405</v>
      </c>
      <c r="F352" s="109">
        <v>4.3</v>
      </c>
      <c r="G352" s="109" t="str">
        <f t="shared" si="10"/>
        <v>0-350-H</v>
      </c>
      <c r="H352" s="139">
        <v>0</v>
      </c>
      <c r="I352" s="139">
        <v>0</v>
      </c>
      <c r="J352" s="139">
        <v>0</v>
      </c>
      <c r="K352" s="139">
        <v>0.03</v>
      </c>
      <c r="L352" s="139" cm="1">
        <f t="array" ref="L352">_xlfn.IFS(D352="F", (4*J352)+(3*K352), D352="M", (5*J352)+(3*K352), D352="D", (6*J352)+(3*K352))</f>
        <v>0.09</v>
      </c>
      <c r="M352" s="109" t="str">
        <f t="shared" si="11"/>
        <v>0-350-A</v>
      </c>
      <c r="N352" s="140">
        <v>1.33</v>
      </c>
      <c r="O352" s="140">
        <v>0.33</v>
      </c>
      <c r="P352" s="140">
        <v>0.19</v>
      </c>
      <c r="Q352" s="140">
        <v>7.0000000000000007E-2</v>
      </c>
      <c r="R352" s="146" cm="1">
        <f t="array" ref="R352">_xlfn.IFS(D352="F", (4*P352)+(3*Q352), D352="M", (5*P352)+(3*Q352), D352="D", (6*P352)+(3*Q352))</f>
        <v>1.35</v>
      </c>
    </row>
    <row r="353" spans="1:18">
      <c r="A353" s="109">
        <v>0</v>
      </c>
      <c r="B353" s="109">
        <v>351</v>
      </c>
      <c r="C353" s="109"/>
      <c r="D353" s="109" t="s">
        <v>282</v>
      </c>
      <c r="E353" s="109" t="s">
        <v>406</v>
      </c>
      <c r="F353" s="109">
        <v>4.3</v>
      </c>
      <c r="G353" s="109" t="str">
        <f t="shared" si="10"/>
        <v>0-351-H</v>
      </c>
      <c r="H353" s="139">
        <v>0.4</v>
      </c>
      <c r="I353" s="139">
        <v>0.2</v>
      </c>
      <c r="J353" s="139">
        <v>7.0000000000000007E-2</v>
      </c>
      <c r="K353" s="139">
        <v>0.01</v>
      </c>
      <c r="L353" s="139" cm="1">
        <f t="array" ref="L353">_xlfn.IFS(D353="F", (4*J353)+(3*K353), D353="M", (5*J353)+(3*K353), D353="D", (6*J353)+(3*K353))</f>
        <v>0.45000000000000007</v>
      </c>
      <c r="M353" s="109" t="str">
        <f t="shared" si="11"/>
        <v>0-351-A</v>
      </c>
      <c r="N353" s="140">
        <v>0.5</v>
      </c>
      <c r="O353" s="140">
        <v>0</v>
      </c>
      <c r="P353" s="140">
        <v>0.02</v>
      </c>
      <c r="Q353" s="140">
        <v>0.02</v>
      </c>
      <c r="R353" s="146" cm="1">
        <f t="array" ref="R353">_xlfn.IFS(D353="F", (4*P353)+(3*Q353), D353="M", (5*P353)+(3*Q353), D353="D", (6*P353)+(3*Q353))</f>
        <v>0.18</v>
      </c>
    </row>
    <row r="354" spans="1:18">
      <c r="A354" s="109">
        <v>0</v>
      </c>
      <c r="B354" s="109">
        <v>352</v>
      </c>
      <c r="C354" s="109"/>
      <c r="D354" s="109" t="s">
        <v>282</v>
      </c>
      <c r="E354" s="109" t="s">
        <v>407</v>
      </c>
      <c r="F354" s="109">
        <v>4.3</v>
      </c>
      <c r="G354" s="109" t="str">
        <f t="shared" si="10"/>
        <v>0-352-H</v>
      </c>
      <c r="H354" s="139">
        <v>0.25</v>
      </c>
      <c r="I354" s="139">
        <v>0</v>
      </c>
      <c r="J354" s="139">
        <v>0.01</v>
      </c>
      <c r="K354" s="139">
        <v>0.23</v>
      </c>
      <c r="L354" s="139" cm="1">
        <f t="array" ref="L354">_xlfn.IFS(D354="F", (4*J354)+(3*K354), D354="M", (5*J354)+(3*K354), D354="D", (6*J354)+(3*K354))</f>
        <v>0.75</v>
      </c>
      <c r="M354" s="109" t="str">
        <f t="shared" si="11"/>
        <v>0-352-A</v>
      </c>
      <c r="N354" s="140">
        <v>0.2</v>
      </c>
      <c r="O354" s="140">
        <v>0.2</v>
      </c>
      <c r="P354" s="140">
        <v>0.09</v>
      </c>
      <c r="Q354" s="140">
        <v>0.11</v>
      </c>
      <c r="R354" s="146" cm="1">
        <f t="array" ref="R354">_xlfn.IFS(D354="F", (4*P354)+(3*Q354), D354="M", (5*P354)+(3*Q354), D354="D", (6*P354)+(3*Q354))</f>
        <v>0.87000000000000011</v>
      </c>
    </row>
    <row r="355" spans="1:18">
      <c r="A355" s="109">
        <v>0</v>
      </c>
      <c r="B355" s="109">
        <v>353</v>
      </c>
      <c r="C355" s="109" t="s">
        <v>104</v>
      </c>
      <c r="D355" s="109" t="s">
        <v>282</v>
      </c>
      <c r="E355" s="109" t="s">
        <v>408</v>
      </c>
      <c r="F355" s="109">
        <v>4.3</v>
      </c>
      <c r="G355" s="109" t="str">
        <f t="shared" si="10"/>
        <v>0-353-H</v>
      </c>
      <c r="H355" s="139">
        <v>0.33</v>
      </c>
      <c r="I355" s="139">
        <v>0</v>
      </c>
      <c r="J355" s="139">
        <v>0.02</v>
      </c>
      <c r="K355" s="139">
        <v>0.06</v>
      </c>
      <c r="L355" s="139" cm="1">
        <f t="array" ref="L355">_xlfn.IFS(D355="F", (4*J355)+(3*K355), D355="M", (5*J355)+(3*K355), D355="D", (6*J355)+(3*K355))</f>
        <v>0.3</v>
      </c>
      <c r="M355" s="109" t="str">
        <f t="shared" si="11"/>
        <v>0-353-A</v>
      </c>
      <c r="N355" s="140">
        <v>0</v>
      </c>
      <c r="O355" s="140">
        <v>0</v>
      </c>
      <c r="P355" s="140">
        <v>0</v>
      </c>
      <c r="Q355" s="140">
        <v>7.0000000000000007E-2</v>
      </c>
      <c r="R355" s="146" cm="1">
        <f t="array" ref="R355">_xlfn.IFS(D355="F", (4*P355)+(3*Q355), D355="M", (5*P355)+(3*Q355), D355="D", (6*P355)+(3*Q355))</f>
        <v>0.21000000000000002</v>
      </c>
    </row>
    <row r="356" spans="1:18">
      <c r="A356" s="109">
        <v>0</v>
      </c>
      <c r="B356" s="109">
        <v>354</v>
      </c>
      <c r="C356" s="109"/>
      <c r="D356" s="109" t="s">
        <v>282</v>
      </c>
      <c r="E356" s="109" t="s">
        <v>409</v>
      </c>
      <c r="F356" s="109">
        <v>4.2</v>
      </c>
      <c r="G356" s="109" t="str">
        <f t="shared" si="10"/>
        <v>0-354-H</v>
      </c>
      <c r="H356" s="139">
        <v>0.2</v>
      </c>
      <c r="I356" s="139">
        <v>0</v>
      </c>
      <c r="J356" s="139">
        <v>0</v>
      </c>
      <c r="K356" s="139">
        <v>0.1</v>
      </c>
      <c r="L356" s="139" cm="1">
        <f t="array" ref="L356">_xlfn.IFS(D356="F", (4*J356)+(3*K356), D356="M", (5*J356)+(3*K356), D356="D", (6*J356)+(3*K356))</f>
        <v>0.30000000000000004</v>
      </c>
      <c r="M356" s="109" t="str">
        <f t="shared" si="11"/>
        <v>0-354-A</v>
      </c>
      <c r="N356" s="140">
        <v>0.28999999999999998</v>
      </c>
      <c r="O356" s="140">
        <v>0</v>
      </c>
      <c r="P356" s="140">
        <v>0.03</v>
      </c>
      <c r="Q356" s="140">
        <v>0.05</v>
      </c>
      <c r="R356" s="146" cm="1">
        <f t="array" ref="R356">_xlfn.IFS(D356="F", (4*P356)+(3*Q356), D356="M", (5*P356)+(3*Q356), D356="D", (6*P356)+(3*Q356))</f>
        <v>0.33</v>
      </c>
    </row>
    <row r="357" spans="1:18">
      <c r="A357" s="109">
        <v>0</v>
      </c>
      <c r="B357" s="109">
        <v>355</v>
      </c>
      <c r="C357" s="109"/>
      <c r="D357" s="109" t="s">
        <v>282</v>
      </c>
      <c r="E357" s="109" t="s">
        <v>410</v>
      </c>
      <c r="F357" s="109">
        <v>4.2</v>
      </c>
      <c r="G357" s="109" t="str">
        <f t="shared" si="10"/>
        <v>0-355-H</v>
      </c>
      <c r="H357" s="139">
        <v>0</v>
      </c>
      <c r="I357" s="139">
        <v>0</v>
      </c>
      <c r="J357" s="139">
        <v>0</v>
      </c>
      <c r="K357" s="139">
        <v>0</v>
      </c>
      <c r="L357" s="139" cm="1">
        <f t="array" ref="L357">_xlfn.IFS(D357="F", (4*J357)+(3*K357), D357="M", (5*J357)+(3*K357), D357="D", (6*J357)+(3*K357))</f>
        <v>0</v>
      </c>
      <c r="M357" s="109" t="str">
        <f t="shared" si="11"/>
        <v>0-355-A</v>
      </c>
      <c r="N357" s="140">
        <v>0</v>
      </c>
      <c r="O357" s="140">
        <v>0</v>
      </c>
      <c r="P357" s="140">
        <v>0</v>
      </c>
      <c r="Q357" s="140">
        <v>0.04</v>
      </c>
      <c r="R357" s="146" cm="1">
        <f t="array" ref="R357">_xlfn.IFS(D357="F", (4*P357)+(3*Q357), D357="M", (5*P357)+(3*Q357), D357="D", (6*P357)+(3*Q357))</f>
        <v>0.12</v>
      </c>
    </row>
    <row r="358" spans="1:18">
      <c r="A358" s="109">
        <v>0</v>
      </c>
      <c r="B358" s="109">
        <v>356</v>
      </c>
      <c r="C358" s="109"/>
      <c r="D358" s="109" t="s">
        <v>282</v>
      </c>
      <c r="E358" s="109" t="s">
        <v>411</v>
      </c>
      <c r="F358" s="109">
        <v>4.2</v>
      </c>
      <c r="G358" s="109" t="str">
        <f t="shared" si="10"/>
        <v>0-356-H</v>
      </c>
      <c r="H358" s="139">
        <v>0.1</v>
      </c>
      <c r="I358" s="139">
        <v>0</v>
      </c>
      <c r="J358" s="139">
        <v>0</v>
      </c>
      <c r="K358" s="139">
        <v>0.02</v>
      </c>
      <c r="L358" s="139" cm="1">
        <f t="array" ref="L358">_xlfn.IFS(D358="F", (4*J358)+(3*K358), D358="M", (5*J358)+(3*K358), D358="D", (6*J358)+(3*K358))</f>
        <v>0.06</v>
      </c>
      <c r="M358" s="109" t="str">
        <f t="shared" si="11"/>
        <v>0-356-A</v>
      </c>
      <c r="N358" s="140">
        <v>0.33</v>
      </c>
      <c r="O358" s="140">
        <v>0</v>
      </c>
      <c r="P358" s="140">
        <v>0.04</v>
      </c>
      <c r="Q358" s="140">
        <v>7.0000000000000007E-2</v>
      </c>
      <c r="R358" s="146" cm="1">
        <f t="array" ref="R358">_xlfn.IFS(D358="F", (4*P358)+(3*Q358), D358="M", (5*P358)+(3*Q358), D358="D", (6*P358)+(3*Q358))</f>
        <v>0.45</v>
      </c>
    </row>
    <row r="359" spans="1:18">
      <c r="A359" s="109">
        <v>0</v>
      </c>
      <c r="B359" s="109">
        <v>357</v>
      </c>
      <c r="C359" s="109"/>
      <c r="D359" s="109" t="s">
        <v>282</v>
      </c>
      <c r="E359" s="109" t="s">
        <v>412</v>
      </c>
      <c r="F359" s="109">
        <v>4.0999999999999996</v>
      </c>
      <c r="G359" s="109" t="str">
        <f t="shared" si="10"/>
        <v>0-357-H</v>
      </c>
      <c r="H359" s="139">
        <v>0</v>
      </c>
      <c r="I359" s="139">
        <v>0</v>
      </c>
      <c r="J359" s="139">
        <v>0</v>
      </c>
      <c r="K359" s="139">
        <v>0</v>
      </c>
      <c r="L359" s="139" cm="1">
        <f t="array" ref="L359">_xlfn.IFS(D359="F", (4*J359)+(3*K359), D359="M", (5*J359)+(3*K359), D359="D", (6*J359)+(3*K359))</f>
        <v>0</v>
      </c>
      <c r="M359" s="109" t="str">
        <f t="shared" si="11"/>
        <v>0-357-A</v>
      </c>
      <c r="N359" s="140">
        <v>0</v>
      </c>
      <c r="O359" s="140">
        <v>0</v>
      </c>
      <c r="P359" s="140">
        <v>0</v>
      </c>
      <c r="Q359" s="140">
        <v>0</v>
      </c>
      <c r="R359" s="146" cm="1">
        <f t="array" ref="R359">_xlfn.IFS(D359="F", (4*P359)+(3*Q359), D359="M", (5*P359)+(3*Q359), D359="D", (6*P359)+(3*Q359))</f>
        <v>0</v>
      </c>
    </row>
    <row r="360" spans="1:18">
      <c r="A360" s="109">
        <v>0</v>
      </c>
      <c r="B360" s="109">
        <v>358</v>
      </c>
      <c r="C360" s="109" t="s">
        <v>86</v>
      </c>
      <c r="D360" s="109" t="s">
        <v>282</v>
      </c>
      <c r="E360" s="109" t="s">
        <v>413</v>
      </c>
      <c r="F360" s="109">
        <v>4.0999999999999996</v>
      </c>
      <c r="G360" s="109" t="str">
        <f t="shared" si="10"/>
        <v>0-358-H</v>
      </c>
      <c r="H360" s="139">
        <v>0</v>
      </c>
      <c r="I360" s="139">
        <v>0</v>
      </c>
      <c r="J360" s="139">
        <v>0</v>
      </c>
      <c r="K360" s="139">
        <v>0.44</v>
      </c>
      <c r="L360" s="139" cm="1">
        <f t="array" ref="L360">_xlfn.IFS(D360="F", (4*J360)+(3*K360), D360="M", (5*J360)+(3*K360), D360="D", (6*J360)+(3*K360))</f>
        <v>1.32</v>
      </c>
      <c r="M360" s="109" t="str">
        <f t="shared" si="11"/>
        <v>0-358-A</v>
      </c>
      <c r="N360" s="140">
        <v>0</v>
      </c>
      <c r="O360" s="140">
        <v>0</v>
      </c>
      <c r="P360" s="140">
        <v>0</v>
      </c>
      <c r="Q360" s="140">
        <v>0</v>
      </c>
      <c r="R360" s="146" cm="1">
        <f t="array" ref="R360">_xlfn.IFS(D360="F", (4*P360)+(3*Q360), D360="M", (5*P360)+(3*Q360), D360="D", (6*P360)+(3*Q360))</f>
        <v>0</v>
      </c>
    </row>
    <row r="361" spans="1:18">
      <c r="A361" s="109">
        <v>0</v>
      </c>
      <c r="B361" s="109">
        <v>359</v>
      </c>
      <c r="C361" s="109"/>
      <c r="D361" s="109" t="s">
        <v>282</v>
      </c>
      <c r="E361" s="109" t="s">
        <v>414</v>
      </c>
      <c r="F361" s="109">
        <v>4.0999999999999996</v>
      </c>
      <c r="G361" s="109" t="str">
        <f t="shared" si="10"/>
        <v>0-359-H</v>
      </c>
      <c r="H361" s="139">
        <v>0.25</v>
      </c>
      <c r="I361" s="139">
        <v>0</v>
      </c>
      <c r="J361" s="139">
        <v>0</v>
      </c>
      <c r="K361" s="139">
        <v>0</v>
      </c>
      <c r="L361" s="139" cm="1">
        <f t="array" ref="L361">_xlfn.IFS(D361="F", (4*J361)+(3*K361), D361="M", (5*J361)+(3*K361), D361="D", (6*J361)+(3*K361))</f>
        <v>0</v>
      </c>
      <c r="M361" s="109" t="str">
        <f t="shared" si="11"/>
        <v>0-359-A</v>
      </c>
      <c r="N361" s="140">
        <v>0</v>
      </c>
      <c r="O361" s="140">
        <v>0</v>
      </c>
      <c r="P361" s="140">
        <v>0</v>
      </c>
      <c r="Q361" s="140">
        <v>0.02</v>
      </c>
      <c r="R361" s="146" cm="1">
        <f t="array" ref="R361">_xlfn.IFS(D361="F", (4*P361)+(3*Q361), D361="M", (5*P361)+(3*Q361), D361="D", (6*P361)+(3*Q361))</f>
        <v>0.06</v>
      </c>
    </row>
    <row r="362" spans="1:18">
      <c r="A362" s="109">
        <v>0</v>
      </c>
      <c r="B362" s="109">
        <v>360</v>
      </c>
      <c r="C362" s="109" t="s">
        <v>70</v>
      </c>
      <c r="D362" s="109" t="s">
        <v>282</v>
      </c>
      <c r="E362" s="109" t="s">
        <v>460</v>
      </c>
      <c r="F362" s="109">
        <v>4</v>
      </c>
      <c r="G362" s="109" t="str">
        <f t="shared" si="10"/>
        <v>0-360-H</v>
      </c>
      <c r="H362" s="139">
        <v>2</v>
      </c>
      <c r="I362" s="139">
        <v>0</v>
      </c>
      <c r="J362" s="139">
        <v>0.1</v>
      </c>
      <c r="K362" s="139">
        <v>0.14000000000000001</v>
      </c>
      <c r="L362" s="139" cm="1">
        <f t="array" ref="L362">_xlfn.IFS(D362="F", (4*J362)+(3*K362), D362="M", (5*J362)+(3*K362), D362="D", (6*J362)+(3*K362))</f>
        <v>1.02</v>
      </c>
      <c r="M362" s="109" t="str">
        <f t="shared" si="11"/>
        <v>0-360-A</v>
      </c>
      <c r="N362" s="140">
        <v>0.5</v>
      </c>
      <c r="O362" s="140">
        <v>0</v>
      </c>
      <c r="P362" s="140">
        <v>0.02</v>
      </c>
      <c r="Q362" s="140">
        <v>0.02</v>
      </c>
      <c r="R362" s="146" cm="1">
        <f t="array" ref="R362">_xlfn.IFS(D362="F", (4*P362)+(3*Q362), D362="M", (5*P362)+(3*Q362), D362="D", (6*P362)+(3*Q362))</f>
        <v>0.18</v>
      </c>
    </row>
    <row r="363" spans="1:18">
      <c r="A363" s="109">
        <v>0</v>
      </c>
      <c r="B363" s="109">
        <v>361</v>
      </c>
      <c r="C363" s="109" t="s">
        <v>99</v>
      </c>
      <c r="D363" s="109" t="s">
        <v>282</v>
      </c>
      <c r="E363" s="109" t="s">
        <v>415</v>
      </c>
      <c r="F363" s="109">
        <v>4</v>
      </c>
      <c r="G363" s="109" t="str">
        <f t="shared" si="10"/>
        <v>0-361-H</v>
      </c>
      <c r="H363" s="139">
        <v>0</v>
      </c>
      <c r="I363" s="139">
        <v>0</v>
      </c>
      <c r="J363" s="139">
        <v>0</v>
      </c>
      <c r="K363" s="139">
        <v>0.03</v>
      </c>
      <c r="L363" s="139" cm="1">
        <f t="array" ref="L363">_xlfn.IFS(D363="F", (4*J363)+(3*K363), D363="M", (5*J363)+(3*K363), D363="D", (6*J363)+(3*K363))</f>
        <v>0.09</v>
      </c>
      <c r="M363" s="109" t="str">
        <f t="shared" si="11"/>
        <v>0-361-A</v>
      </c>
      <c r="N363" s="140">
        <v>0</v>
      </c>
      <c r="O363" s="140">
        <v>0</v>
      </c>
      <c r="P363" s="140">
        <v>0</v>
      </c>
      <c r="Q363" s="140">
        <v>7.0000000000000007E-2</v>
      </c>
      <c r="R363" s="146" cm="1">
        <f t="array" ref="R363">_xlfn.IFS(D363="F", (4*P363)+(3*Q363), D363="M", (5*P363)+(3*Q363), D363="D", (6*P363)+(3*Q363))</f>
        <v>0.21000000000000002</v>
      </c>
    </row>
    <row r="364" spans="1:18">
      <c r="A364" s="109">
        <v>0</v>
      </c>
      <c r="B364" s="109">
        <v>362</v>
      </c>
      <c r="C364" s="109" t="s">
        <v>86</v>
      </c>
      <c r="D364" s="109" t="s">
        <v>282</v>
      </c>
      <c r="E364" s="109" t="s">
        <v>416</v>
      </c>
      <c r="F364" s="109">
        <v>4</v>
      </c>
      <c r="G364" s="109" t="str">
        <f t="shared" si="10"/>
        <v>0-362-H</v>
      </c>
      <c r="H364" s="139">
        <v>0</v>
      </c>
      <c r="I364" s="139">
        <v>0</v>
      </c>
      <c r="J364" s="139">
        <v>0</v>
      </c>
      <c r="K364" s="139">
        <v>0.02</v>
      </c>
      <c r="L364" s="139" cm="1">
        <f t="array" ref="L364">_xlfn.IFS(D364="F", (4*J364)+(3*K364), D364="M", (5*J364)+(3*K364), D364="D", (6*J364)+(3*K364))</f>
        <v>0.06</v>
      </c>
      <c r="M364" s="109" t="str">
        <f t="shared" si="11"/>
        <v>0-362-A</v>
      </c>
      <c r="N364" s="140">
        <v>0</v>
      </c>
      <c r="O364" s="140">
        <v>0</v>
      </c>
      <c r="P364" s="140">
        <v>0</v>
      </c>
      <c r="Q364" s="140">
        <v>0</v>
      </c>
      <c r="R364" s="146" cm="1">
        <f t="array" ref="R364">_xlfn.IFS(D364="F", (4*P364)+(3*Q364), D364="M", (5*P364)+(3*Q364), D364="D", (6*P364)+(3*Q364))</f>
        <v>0</v>
      </c>
    </row>
    <row r="365" spans="1:18">
      <c r="A365" s="109">
        <v>0</v>
      </c>
      <c r="B365" s="109">
        <v>363</v>
      </c>
      <c r="C365" s="109" t="s">
        <v>86</v>
      </c>
      <c r="D365" s="109" t="s">
        <v>282</v>
      </c>
      <c r="E365" s="109" t="s">
        <v>417</v>
      </c>
      <c r="F365" s="109">
        <v>4</v>
      </c>
      <c r="G365" s="109" t="str">
        <f t="shared" si="10"/>
        <v>0-363-H</v>
      </c>
      <c r="H365" s="139">
        <v>0</v>
      </c>
      <c r="I365" s="139">
        <v>0</v>
      </c>
      <c r="J365" s="139">
        <v>0.05</v>
      </c>
      <c r="K365" s="139">
        <v>0.01</v>
      </c>
      <c r="L365" s="139" cm="1">
        <f t="array" ref="L365">_xlfn.IFS(D365="F", (4*J365)+(3*K365), D365="M", (5*J365)+(3*K365), D365="D", (6*J365)+(3*K365))</f>
        <v>0.33000000000000007</v>
      </c>
      <c r="M365" s="109" t="str">
        <f t="shared" si="11"/>
        <v>0-363-A</v>
      </c>
      <c r="N365" s="140">
        <v>0</v>
      </c>
      <c r="O365" s="140">
        <v>0</v>
      </c>
      <c r="P365" s="140">
        <v>0</v>
      </c>
      <c r="Q365" s="140">
        <v>0</v>
      </c>
      <c r="R365" s="146" cm="1">
        <f t="array" ref="R365">_xlfn.IFS(D365="F", (4*P365)+(3*Q365), D365="M", (5*P365)+(3*Q365), D365="D", (6*P365)+(3*Q365))</f>
        <v>0</v>
      </c>
    </row>
    <row r="366" spans="1:18">
      <c r="A366" s="109">
        <v>0</v>
      </c>
      <c r="B366" s="109">
        <v>364</v>
      </c>
      <c r="C366" s="109" t="s">
        <v>88</v>
      </c>
      <c r="D366" s="109" t="s">
        <v>282</v>
      </c>
      <c r="E366" s="109" t="s">
        <v>418</v>
      </c>
      <c r="F366" s="109">
        <v>4</v>
      </c>
      <c r="G366" s="109" t="str">
        <f t="shared" si="10"/>
        <v>0-364-H</v>
      </c>
      <c r="H366" s="139">
        <v>0</v>
      </c>
      <c r="I366" s="139">
        <v>0</v>
      </c>
      <c r="J366" s="139">
        <v>0</v>
      </c>
      <c r="K366" s="139">
        <v>0.22</v>
      </c>
      <c r="L366" s="139" cm="1">
        <f t="array" ref="L366">_xlfn.IFS(D366="F", (4*J366)+(3*K366), D366="M", (5*J366)+(3*K366), D366="D", (6*J366)+(3*K366))</f>
        <v>0.66</v>
      </c>
      <c r="M366" s="109" t="str">
        <f t="shared" si="11"/>
        <v>0-364-A</v>
      </c>
      <c r="N366" s="140">
        <v>1.33</v>
      </c>
      <c r="O366" s="140">
        <v>0.33</v>
      </c>
      <c r="P366" s="140">
        <v>0.18</v>
      </c>
      <c r="Q366" s="140">
        <v>0.04</v>
      </c>
      <c r="R366" s="146" cm="1">
        <f t="array" ref="R366">_xlfn.IFS(D366="F", (4*P366)+(3*Q366), D366="M", (5*P366)+(3*Q366), D366="D", (6*P366)+(3*Q366))</f>
        <v>1.2000000000000002</v>
      </c>
    </row>
    <row r="367" spans="1:18">
      <c r="A367" s="109">
        <v>0</v>
      </c>
      <c r="B367" s="109">
        <v>365</v>
      </c>
      <c r="C367" s="109"/>
      <c r="D367" s="109" t="s">
        <v>282</v>
      </c>
      <c r="E367" s="109" t="s">
        <v>419</v>
      </c>
      <c r="F367" s="109">
        <v>4</v>
      </c>
      <c r="G367" s="109" t="str">
        <f t="shared" si="10"/>
        <v>0-365-H</v>
      </c>
      <c r="H367" s="139">
        <v>0.75</v>
      </c>
      <c r="I367" s="139">
        <v>0</v>
      </c>
      <c r="J367" s="139">
        <v>0.01</v>
      </c>
      <c r="K367" s="139">
        <v>0.01</v>
      </c>
      <c r="L367" s="139" cm="1">
        <f t="array" ref="L367">_xlfn.IFS(D367="F", (4*J367)+(3*K367), D367="M", (5*J367)+(3*K367), D367="D", (6*J367)+(3*K367))</f>
        <v>0.09</v>
      </c>
      <c r="M367" s="109" t="str">
        <f t="shared" si="11"/>
        <v>0-365-A</v>
      </c>
      <c r="N367" s="140">
        <v>0.2</v>
      </c>
      <c r="O367" s="140">
        <v>0</v>
      </c>
      <c r="P367" s="140">
        <v>0</v>
      </c>
      <c r="Q367" s="140">
        <v>0</v>
      </c>
      <c r="R367" s="146" cm="1">
        <f t="array" ref="R367">_xlfn.IFS(D367="F", (4*P367)+(3*Q367), D367="M", (5*P367)+(3*Q367), D367="D", (6*P367)+(3*Q367))</f>
        <v>0</v>
      </c>
    </row>
    <row r="368" spans="1:18">
      <c r="A368" s="109">
        <v>0</v>
      </c>
      <c r="B368" s="109">
        <v>366</v>
      </c>
      <c r="C368" s="109" t="s">
        <v>79</v>
      </c>
      <c r="D368" s="109" t="s">
        <v>282</v>
      </c>
      <c r="E368" s="109" t="s">
        <v>420</v>
      </c>
      <c r="F368" s="109">
        <v>4</v>
      </c>
      <c r="G368" s="109" t="str">
        <f t="shared" si="10"/>
        <v>0-366-H</v>
      </c>
      <c r="H368" s="139">
        <v>0</v>
      </c>
      <c r="I368" s="139">
        <v>0</v>
      </c>
      <c r="J368" s="139">
        <v>0</v>
      </c>
      <c r="K368" s="139">
        <v>0</v>
      </c>
      <c r="L368" s="139" cm="1">
        <f t="array" ref="L368">_xlfn.IFS(D368="F", (4*J368)+(3*K368), D368="M", (5*J368)+(3*K368), D368="D", (6*J368)+(3*K368))</f>
        <v>0</v>
      </c>
      <c r="M368" s="109" t="str">
        <f t="shared" si="11"/>
        <v>0-366-A</v>
      </c>
      <c r="N368" s="140">
        <v>0</v>
      </c>
      <c r="O368" s="140">
        <v>0</v>
      </c>
      <c r="P368" s="140">
        <v>0</v>
      </c>
      <c r="Q368" s="140">
        <v>0</v>
      </c>
      <c r="R368" s="146" cm="1">
        <f t="array" ref="R368">_xlfn.IFS(D368="F", (4*P368)+(3*Q368), D368="M", (5*P368)+(3*Q368), D368="D", (6*P368)+(3*Q368))</f>
        <v>0</v>
      </c>
    </row>
    <row r="369" spans="1:18">
      <c r="A369" s="109">
        <v>0</v>
      </c>
      <c r="B369" s="109">
        <v>367</v>
      </c>
      <c r="C369" s="109" t="s">
        <v>77</v>
      </c>
      <c r="D369" s="109" t="s">
        <v>282</v>
      </c>
      <c r="E369" s="109" t="s">
        <v>421</v>
      </c>
      <c r="F369" s="109">
        <v>4</v>
      </c>
      <c r="G369" s="109" t="str">
        <f t="shared" si="10"/>
        <v>0-367-H</v>
      </c>
      <c r="H369" s="139">
        <v>0</v>
      </c>
      <c r="I369" s="139">
        <v>0</v>
      </c>
      <c r="J369" s="139">
        <v>0.01</v>
      </c>
      <c r="K369" s="139">
        <v>0.04</v>
      </c>
      <c r="L369" s="139" cm="1">
        <f t="array" ref="L369">_xlfn.IFS(D369="F", (4*J369)+(3*K369), D369="M", (5*J369)+(3*K369), D369="D", (6*J369)+(3*K369))</f>
        <v>0.18</v>
      </c>
      <c r="M369" s="109" t="str">
        <f t="shared" si="11"/>
        <v>0-367-A</v>
      </c>
      <c r="N369" s="140">
        <v>0</v>
      </c>
      <c r="O369" s="140">
        <v>0</v>
      </c>
      <c r="P369" s="140">
        <v>0</v>
      </c>
      <c r="Q369" s="140">
        <v>0</v>
      </c>
      <c r="R369" s="146" cm="1">
        <f t="array" ref="R369">_xlfn.IFS(D369="F", (4*P369)+(3*Q369), D369="M", (5*P369)+(3*Q369), D369="D", (6*P369)+(3*Q369))</f>
        <v>0</v>
      </c>
    </row>
    <row r="370" spans="1:18">
      <c r="A370" s="109">
        <v>0</v>
      </c>
      <c r="B370" s="109">
        <v>368</v>
      </c>
      <c r="C370" s="141" t="s">
        <v>104</v>
      </c>
      <c r="D370" s="141" t="s">
        <v>125</v>
      </c>
      <c r="E370" s="141" t="s">
        <v>428</v>
      </c>
      <c r="F370" s="109">
        <v>5.5</v>
      </c>
      <c r="G370" s="109" t="str">
        <f t="shared" si="10"/>
        <v>0-368-H</v>
      </c>
      <c r="H370" s="139">
        <v>0</v>
      </c>
      <c r="I370" s="139">
        <v>0</v>
      </c>
      <c r="J370" s="139">
        <v>0</v>
      </c>
      <c r="K370" s="139">
        <v>0</v>
      </c>
      <c r="L370" s="139" cm="1">
        <f t="array" ref="L370">_xlfn.IFS(D370="F", (4*J370)+(3*K370), D370="M", (5*J370)+(3*K370), D370="D", (6*J370)+(3*K370))</f>
        <v>0</v>
      </c>
      <c r="M370" s="109" t="str">
        <f t="shared" si="11"/>
        <v>0-368-A</v>
      </c>
      <c r="N370" s="140">
        <v>0</v>
      </c>
      <c r="O370" s="140">
        <v>0</v>
      </c>
      <c r="P370" s="140">
        <v>0</v>
      </c>
      <c r="Q370" s="140">
        <v>0</v>
      </c>
      <c r="R370" s="146" cm="1">
        <f t="array" ref="R370">_xlfn.IFS(D370="F", (4*P370)+(3*Q370), D370="M", (5*P370)+(3*Q370), D370="D", (6*P370)+(3*Q370))</f>
        <v>0</v>
      </c>
    </row>
    <row r="371" spans="1:18">
      <c r="A371" s="109">
        <v>0</v>
      </c>
      <c r="B371" s="109">
        <v>369</v>
      </c>
      <c r="C371" s="141" t="s">
        <v>72</v>
      </c>
      <c r="D371" s="141" t="s">
        <v>282</v>
      </c>
      <c r="E371" s="141" t="s">
        <v>439</v>
      </c>
      <c r="F371" s="109">
        <v>5</v>
      </c>
      <c r="G371" s="109" t="str">
        <f t="shared" si="10"/>
        <v>0-369-H</v>
      </c>
      <c r="H371" s="139">
        <v>0</v>
      </c>
      <c r="I371" s="139">
        <v>0</v>
      </c>
      <c r="J371" s="139">
        <v>0</v>
      </c>
      <c r="K371" s="139">
        <v>0</v>
      </c>
      <c r="L371" s="139" cm="1">
        <f t="array" ref="L371">_xlfn.IFS(D371="F", (4*J371)+(3*K371), D371="M", (5*J371)+(3*K371), D371="D", (6*J371)+(3*K371))</f>
        <v>0</v>
      </c>
      <c r="M371" s="109" t="str">
        <f t="shared" si="11"/>
        <v>0-369-A</v>
      </c>
      <c r="N371" s="140">
        <v>0</v>
      </c>
      <c r="O371" s="140">
        <v>0</v>
      </c>
      <c r="P371" s="140">
        <v>0</v>
      </c>
      <c r="Q371" s="140">
        <v>0</v>
      </c>
      <c r="R371" s="146" cm="1">
        <f t="array" ref="R371">_xlfn.IFS(D371="F", (4*P371)+(3*Q371), D371="M", (5*P371)+(3*Q371), D371="D", (6*P371)+(3*Q371))</f>
        <v>0</v>
      </c>
    </row>
    <row r="372" spans="1:18">
      <c r="A372" s="109">
        <v>0</v>
      </c>
      <c r="B372" s="109">
        <v>370</v>
      </c>
      <c r="C372" s="141" t="s">
        <v>106</v>
      </c>
      <c r="D372" s="141" t="s">
        <v>58</v>
      </c>
      <c r="E372" s="141" t="s">
        <v>424</v>
      </c>
      <c r="F372" s="109">
        <v>5.5</v>
      </c>
      <c r="G372" s="109" t="str">
        <f t="shared" si="10"/>
        <v>0-370-H</v>
      </c>
      <c r="H372" s="139">
        <v>0</v>
      </c>
      <c r="I372" s="139">
        <v>0</v>
      </c>
      <c r="J372" s="139">
        <v>0</v>
      </c>
      <c r="K372" s="139">
        <v>0</v>
      </c>
      <c r="L372" s="139" cm="1">
        <f t="array" ref="L372">_xlfn.IFS(D372="F", (4*J372)+(3*K372), D372="M", (5*J372)+(3*K372), D372="D", (6*J372)+(3*K372))</f>
        <v>0</v>
      </c>
      <c r="M372" s="109" t="str">
        <f t="shared" si="11"/>
        <v>0-370-A</v>
      </c>
      <c r="N372" s="140">
        <v>0</v>
      </c>
      <c r="O372" s="140">
        <v>0</v>
      </c>
      <c r="P372" s="140">
        <v>0</v>
      </c>
      <c r="Q372" s="140">
        <v>0.41</v>
      </c>
      <c r="R372" s="146" cm="1">
        <f t="array" ref="R372">_xlfn.IFS(D372="F", (4*P372)+(3*Q372), D372="M", (5*P372)+(3*Q372), D372="D", (6*P372)+(3*Q372))</f>
        <v>1.23</v>
      </c>
    </row>
    <row r="373" spans="1:18">
      <c r="A373" s="109">
        <v>0</v>
      </c>
      <c r="B373" s="109">
        <v>371</v>
      </c>
      <c r="C373" s="141" t="s">
        <v>104</v>
      </c>
      <c r="D373" s="141" t="s">
        <v>282</v>
      </c>
      <c r="E373" s="141" t="s">
        <v>441</v>
      </c>
      <c r="F373" s="109">
        <v>4.5</v>
      </c>
      <c r="G373" s="109" t="str">
        <f t="shared" si="10"/>
        <v>0-371-H</v>
      </c>
      <c r="H373" s="139">
        <v>0</v>
      </c>
      <c r="I373" s="139">
        <v>0</v>
      </c>
      <c r="J373" s="139">
        <v>0</v>
      </c>
      <c r="K373" s="139">
        <v>0</v>
      </c>
      <c r="L373" s="139" cm="1">
        <f t="array" ref="L373">_xlfn.IFS(D373="F", (4*J373)+(3*K373), D373="M", (5*J373)+(3*K373), D373="D", (6*J373)+(3*K373))</f>
        <v>0</v>
      </c>
      <c r="M373" s="109" t="str">
        <f t="shared" si="11"/>
        <v>0-371-A</v>
      </c>
      <c r="N373" s="140">
        <v>0</v>
      </c>
      <c r="O373" s="140">
        <v>0</v>
      </c>
      <c r="P373" s="140">
        <v>0</v>
      </c>
      <c r="Q373" s="140">
        <v>0</v>
      </c>
      <c r="R373" s="146" cm="1">
        <f t="array" ref="R373">_xlfn.IFS(D373="F", (4*P373)+(3*Q373), D373="M", (5*P373)+(3*Q373), D373="D", (6*P373)+(3*Q373))</f>
        <v>0</v>
      </c>
    </row>
    <row r="374" spans="1:18">
      <c r="A374" s="109">
        <v>0</v>
      </c>
      <c r="B374" s="109">
        <v>372</v>
      </c>
      <c r="C374" s="141" t="s">
        <v>63</v>
      </c>
      <c r="D374" s="141" t="s">
        <v>282</v>
      </c>
      <c r="E374" s="141" t="s">
        <v>442</v>
      </c>
      <c r="F374" s="109">
        <v>4.5</v>
      </c>
      <c r="G374" s="109" t="str">
        <f t="shared" si="10"/>
        <v>0-372-H</v>
      </c>
      <c r="H374" s="139">
        <v>0</v>
      </c>
      <c r="I374" s="139">
        <v>0</v>
      </c>
      <c r="J374" s="139">
        <v>0</v>
      </c>
      <c r="K374" s="139">
        <v>0</v>
      </c>
      <c r="L374" s="139" cm="1">
        <f t="array" ref="L374">_xlfn.IFS(D374="F", (4*J374)+(3*K374), D374="M", (5*J374)+(3*K374), D374="D", (6*J374)+(3*K374))</f>
        <v>0</v>
      </c>
      <c r="M374" s="109" t="str">
        <f t="shared" si="11"/>
        <v>0-372-A</v>
      </c>
      <c r="N374" s="140">
        <v>0</v>
      </c>
      <c r="O374" s="140">
        <v>0</v>
      </c>
      <c r="P374" s="140">
        <v>0</v>
      </c>
      <c r="Q374" s="140">
        <v>0</v>
      </c>
      <c r="R374" s="146" cm="1">
        <f t="array" ref="R374">_xlfn.IFS(D374="F", (4*P374)+(3*Q374), D374="M", (5*P374)+(3*Q374), D374="D", (6*P374)+(3*Q374))</f>
        <v>0</v>
      </c>
    </row>
    <row r="375" spans="1:18">
      <c r="A375" s="109">
        <v>0</v>
      </c>
      <c r="B375" s="109">
        <v>373</v>
      </c>
      <c r="C375" s="141" t="s">
        <v>106</v>
      </c>
      <c r="D375" s="141" t="s">
        <v>282</v>
      </c>
      <c r="E375" s="141" t="s">
        <v>444</v>
      </c>
      <c r="F375" s="109">
        <v>4.0999999999999996</v>
      </c>
      <c r="G375" s="109" t="str">
        <f t="shared" si="10"/>
        <v>0-373-H</v>
      </c>
      <c r="H375" s="139">
        <v>0</v>
      </c>
      <c r="I375" s="139">
        <v>0</v>
      </c>
      <c r="J375" s="139">
        <v>0</v>
      </c>
      <c r="K375" s="139">
        <v>0</v>
      </c>
      <c r="L375" s="139" cm="1">
        <f t="array" ref="L375">_xlfn.IFS(D375="F", (4*J375)+(3*K375), D375="M", (5*J375)+(3*K375), D375="D", (6*J375)+(3*K375))</f>
        <v>0</v>
      </c>
      <c r="M375" s="109" t="str">
        <f t="shared" si="11"/>
        <v>0-373-A</v>
      </c>
      <c r="N375" s="140">
        <v>0</v>
      </c>
      <c r="O375" s="140">
        <v>0</v>
      </c>
      <c r="P375" s="140">
        <v>0</v>
      </c>
      <c r="Q375" s="140">
        <v>0</v>
      </c>
      <c r="R375" s="146" cm="1">
        <f t="array" ref="R375">_xlfn.IFS(D375="F", (4*P375)+(3*Q375), D375="M", (5*P375)+(3*Q375), D375="D", (6*P375)+(3*Q375))</f>
        <v>0</v>
      </c>
    </row>
    <row r="376" spans="1:18">
      <c r="A376" s="109">
        <v>0</v>
      </c>
      <c r="B376" s="109">
        <v>374</v>
      </c>
      <c r="C376" s="141" t="s">
        <v>32</v>
      </c>
      <c r="D376" s="141" t="s">
        <v>125</v>
      </c>
      <c r="E376" s="141" t="s">
        <v>449</v>
      </c>
      <c r="F376" s="109">
        <v>6</v>
      </c>
      <c r="G376" s="109" t="str">
        <f t="shared" si="10"/>
        <v>0-374-H</v>
      </c>
      <c r="H376" s="139">
        <v>0</v>
      </c>
      <c r="I376" s="139">
        <v>0</v>
      </c>
      <c r="J376" s="139">
        <v>0</v>
      </c>
      <c r="K376" s="139">
        <v>0</v>
      </c>
      <c r="L376" s="139" cm="1">
        <f t="array" ref="L376">_xlfn.IFS(D376="F", (4*J376)+(3*K376), D376="M", (5*J376)+(3*K376), D376="D", (6*J376)+(3*K376))</f>
        <v>0</v>
      </c>
      <c r="M376" s="109" t="str">
        <f t="shared" si="11"/>
        <v>0-374-A</v>
      </c>
      <c r="N376" s="140">
        <v>0</v>
      </c>
      <c r="O376" s="140">
        <v>0</v>
      </c>
      <c r="P376" s="140">
        <v>0.02</v>
      </c>
      <c r="Q376" s="140">
        <v>0.03</v>
      </c>
      <c r="R376" s="146" cm="1">
        <f t="array" ref="R376">_xlfn.IFS(D376="F", (4*P376)+(3*Q376), D376="M", (5*P376)+(3*Q376), D376="D", (6*P376)+(3*Q376))</f>
        <v>0.19</v>
      </c>
    </row>
    <row r="377" spans="1:18">
      <c r="A377" s="109">
        <v>0</v>
      </c>
      <c r="B377" s="109">
        <v>375</v>
      </c>
      <c r="C377" s="141" t="s">
        <v>74</v>
      </c>
      <c r="D377" s="141" t="s">
        <v>282</v>
      </c>
      <c r="E377" s="141" t="s">
        <v>445</v>
      </c>
      <c r="F377" s="109">
        <v>4</v>
      </c>
      <c r="G377" s="109" t="str">
        <f t="shared" si="10"/>
        <v>0-375-H</v>
      </c>
      <c r="H377" s="139">
        <v>0</v>
      </c>
      <c r="I377" s="139">
        <v>0</v>
      </c>
      <c r="J377" s="139">
        <v>0</v>
      </c>
      <c r="K377" s="139">
        <v>0</v>
      </c>
      <c r="L377" s="139" cm="1">
        <f t="array" ref="L377">_xlfn.IFS(D377="F", (4*J377)+(3*K377), D377="M", (5*J377)+(3*K377), D377="D", (6*J377)+(3*K377))</f>
        <v>0</v>
      </c>
      <c r="M377" s="109" t="str">
        <f t="shared" si="11"/>
        <v>0-375-A</v>
      </c>
      <c r="N377" s="140">
        <v>0</v>
      </c>
      <c r="O377" s="140">
        <v>0</v>
      </c>
      <c r="P377" s="140">
        <v>0</v>
      </c>
      <c r="Q377" s="140">
        <v>0</v>
      </c>
      <c r="R377" s="146" cm="1">
        <f t="array" ref="R377">_xlfn.IFS(D377="F", (4*P377)+(3*Q377), D377="M", (5*P377)+(3*Q377), D377="D", (6*P377)+(3*Q377))</f>
        <v>0</v>
      </c>
    </row>
    <row r="378" spans="1:18">
      <c r="A378" s="109">
        <v>0</v>
      </c>
      <c r="B378" s="109">
        <v>376</v>
      </c>
      <c r="C378" s="141" t="s">
        <v>32</v>
      </c>
      <c r="D378" s="141" t="s">
        <v>125</v>
      </c>
      <c r="E378" s="141" t="s">
        <v>435</v>
      </c>
      <c r="F378" s="109">
        <v>4.5</v>
      </c>
      <c r="G378" s="109" t="str">
        <f t="shared" si="10"/>
        <v>0-376-H</v>
      </c>
      <c r="H378" s="139">
        <v>0</v>
      </c>
      <c r="I378" s="139">
        <v>0</v>
      </c>
      <c r="J378" s="139">
        <v>0</v>
      </c>
      <c r="K378" s="139">
        <v>0</v>
      </c>
      <c r="L378" s="139" cm="1">
        <f t="array" ref="L378">_xlfn.IFS(D378="F", (4*J378)+(3*K378), D378="M", (5*J378)+(3*K378), D378="D", (6*J378)+(3*K378))</f>
        <v>0</v>
      </c>
      <c r="M378" s="109" t="str">
        <f t="shared" si="11"/>
        <v>0-376-A</v>
      </c>
      <c r="N378" s="140">
        <v>1</v>
      </c>
      <c r="O378" s="140">
        <v>0</v>
      </c>
      <c r="P378" s="140">
        <v>0.02</v>
      </c>
      <c r="Q378" s="140">
        <v>0.02</v>
      </c>
      <c r="R378" s="146" cm="1">
        <f t="array" ref="R378">_xlfn.IFS(D378="F", (4*P378)+(3*Q378), D378="M", (5*P378)+(3*Q378), D378="D", (6*P378)+(3*Q378))</f>
        <v>0.16</v>
      </c>
    </row>
    <row r="379" spans="1:18">
      <c r="A379" s="109">
        <v>0</v>
      </c>
      <c r="B379" s="109">
        <v>377</v>
      </c>
      <c r="C379" s="141" t="s">
        <v>90</v>
      </c>
      <c r="D379" s="141" t="s">
        <v>125</v>
      </c>
      <c r="E379" s="141" t="s">
        <v>433</v>
      </c>
      <c r="F379" s="109">
        <v>4.5999999999999996</v>
      </c>
      <c r="G379" s="109" t="str">
        <f t="shared" si="10"/>
        <v>0-377-H</v>
      </c>
      <c r="H379" s="139">
        <v>0</v>
      </c>
      <c r="I379" s="139">
        <v>0</v>
      </c>
      <c r="J379" s="139">
        <v>0</v>
      </c>
      <c r="K379" s="139">
        <v>0</v>
      </c>
      <c r="L379" s="139" cm="1">
        <f t="array" ref="L379">_xlfn.IFS(D379="F", (4*J379)+(3*K379), D379="M", (5*J379)+(3*K379), D379="D", (6*J379)+(3*K379))</f>
        <v>0</v>
      </c>
      <c r="M379" s="109" t="str">
        <f t="shared" si="11"/>
        <v>0-377-A</v>
      </c>
      <c r="N379" s="140">
        <v>0</v>
      </c>
      <c r="O379" s="140">
        <v>0</v>
      </c>
      <c r="P379" s="140">
        <v>0</v>
      </c>
      <c r="Q379" s="140">
        <v>0</v>
      </c>
      <c r="R379" s="146" cm="1">
        <f t="array" ref="R379">_xlfn.IFS(D379="F", (4*P379)+(3*Q379), D379="M", (5*P379)+(3*Q379), D379="D", (6*P379)+(3*Q379))</f>
        <v>0</v>
      </c>
    </row>
    <row r="380" spans="1:18">
      <c r="A380" s="109">
        <v>0</v>
      </c>
      <c r="B380" s="109">
        <v>378</v>
      </c>
      <c r="C380" s="141" t="s">
        <v>72</v>
      </c>
      <c r="D380" s="141" t="s">
        <v>125</v>
      </c>
      <c r="E380" s="141" t="s">
        <v>427</v>
      </c>
      <c r="F380" s="109">
        <v>6</v>
      </c>
      <c r="G380" s="109" t="str">
        <f t="shared" si="10"/>
        <v>0-378-H</v>
      </c>
      <c r="H380" s="139">
        <v>0</v>
      </c>
      <c r="I380" s="139">
        <v>0</v>
      </c>
      <c r="J380" s="139">
        <v>0</v>
      </c>
      <c r="K380" s="139">
        <v>0</v>
      </c>
      <c r="L380" s="139" cm="1">
        <f t="array" ref="L380">_xlfn.IFS(D380="F", (4*J380)+(3*K380), D380="M", (5*J380)+(3*K380), D380="D", (6*J380)+(3*K380))</f>
        <v>0</v>
      </c>
      <c r="M380" s="109" t="str">
        <f t="shared" si="11"/>
        <v>0-378-A</v>
      </c>
      <c r="N380" s="140">
        <v>0</v>
      </c>
      <c r="O380" s="140">
        <v>0</v>
      </c>
      <c r="P380" s="140">
        <v>0.02</v>
      </c>
      <c r="Q380" s="140">
        <v>0.05</v>
      </c>
      <c r="R380" s="146" cm="1">
        <f t="array" ref="R380">_xlfn.IFS(D380="F", (4*P380)+(3*Q380), D380="M", (5*P380)+(3*Q380), D380="D", (6*P380)+(3*Q380))</f>
        <v>0.25</v>
      </c>
    </row>
    <row r="381" spans="1:18">
      <c r="A381" s="109">
        <v>0</v>
      </c>
      <c r="B381" s="109">
        <v>379</v>
      </c>
      <c r="C381" s="141" t="s">
        <v>70</v>
      </c>
      <c r="D381" s="141" t="s">
        <v>282</v>
      </c>
      <c r="E381" s="141" t="s">
        <v>438</v>
      </c>
      <c r="F381" s="109">
        <v>5.3</v>
      </c>
      <c r="G381" s="109" t="str">
        <f t="shared" si="10"/>
        <v>0-379-H</v>
      </c>
      <c r="H381" s="139">
        <v>0</v>
      </c>
      <c r="I381" s="139">
        <v>0</v>
      </c>
      <c r="J381" s="139">
        <v>0</v>
      </c>
      <c r="K381" s="139">
        <v>0</v>
      </c>
      <c r="L381" s="139" cm="1">
        <f t="array" ref="L381">_xlfn.IFS(D381="F", (4*J381)+(3*K381), D381="M", (5*J381)+(3*K381), D381="D", (6*J381)+(3*K381))</f>
        <v>0</v>
      </c>
      <c r="M381" s="109" t="str">
        <f t="shared" si="11"/>
        <v>0-379-A</v>
      </c>
      <c r="N381" s="140">
        <v>0</v>
      </c>
      <c r="O381" s="140">
        <v>0</v>
      </c>
      <c r="P381" s="140">
        <v>0</v>
      </c>
      <c r="Q381" s="140">
        <v>0</v>
      </c>
      <c r="R381" s="146" cm="1">
        <f t="array" ref="R381">_xlfn.IFS(D381="F", (4*P381)+(3*Q381), D381="M", (5*P381)+(3*Q381), D381="D", (6*P381)+(3*Q381))</f>
        <v>0</v>
      </c>
    </row>
    <row r="382" spans="1:18">
      <c r="A382" s="109">
        <v>0</v>
      </c>
      <c r="B382" s="109">
        <v>380</v>
      </c>
      <c r="C382" s="141" t="s">
        <v>70</v>
      </c>
      <c r="D382" s="141" t="s">
        <v>282</v>
      </c>
      <c r="E382" s="141" t="s">
        <v>436</v>
      </c>
      <c r="F382" s="109">
        <v>5.5</v>
      </c>
      <c r="G382" s="109" t="str">
        <f t="shared" si="10"/>
        <v>0-380-H</v>
      </c>
      <c r="H382" s="139">
        <v>0</v>
      </c>
      <c r="I382" s="139">
        <v>0</v>
      </c>
      <c r="J382" s="139">
        <v>0</v>
      </c>
      <c r="K382" s="139">
        <v>0</v>
      </c>
      <c r="L382" s="139" cm="1">
        <f t="array" ref="L382">_xlfn.IFS(D382="F", (4*J382)+(3*K382), D382="M", (5*J382)+(3*K382), D382="D", (6*J382)+(3*K382))</f>
        <v>0</v>
      </c>
      <c r="M382" s="109" t="str">
        <f t="shared" si="11"/>
        <v>0-380-A</v>
      </c>
      <c r="N382" s="140">
        <v>1</v>
      </c>
      <c r="O382" s="140">
        <v>0</v>
      </c>
      <c r="P382" s="140">
        <v>0.01</v>
      </c>
      <c r="Q382" s="140">
        <v>0.01</v>
      </c>
      <c r="R382" s="146" cm="1">
        <f t="array" ref="R382">_xlfn.IFS(D382="F", (4*P382)+(3*Q382), D382="M", (5*P382)+(3*Q382), D382="D", (6*P382)+(3*Q382))</f>
        <v>0.09</v>
      </c>
    </row>
    <row r="383" spans="1:18">
      <c r="A383" s="109">
        <v>0</v>
      </c>
      <c r="B383" s="109">
        <v>381</v>
      </c>
      <c r="C383" s="141" t="s">
        <v>104</v>
      </c>
      <c r="D383" s="141" t="s">
        <v>125</v>
      </c>
      <c r="E383" s="141" t="s">
        <v>429</v>
      </c>
      <c r="F383" s="109">
        <v>5</v>
      </c>
      <c r="G383" s="109" t="str">
        <f t="shared" si="10"/>
        <v>0-381-H</v>
      </c>
      <c r="H383" s="139">
        <v>0</v>
      </c>
      <c r="I383" s="139">
        <v>0</v>
      </c>
      <c r="J383" s="139">
        <v>0</v>
      </c>
      <c r="K383" s="139">
        <v>0</v>
      </c>
      <c r="L383" s="139" cm="1">
        <f t="array" ref="L383">_xlfn.IFS(D383="F", (4*J383)+(3*K383), D383="M", (5*J383)+(3*K383), D383="D", (6*J383)+(3*K383))</f>
        <v>0</v>
      </c>
      <c r="M383" s="109" t="str">
        <f t="shared" si="11"/>
        <v>0-381-A</v>
      </c>
      <c r="N383" s="140">
        <v>0</v>
      </c>
      <c r="O383" s="140">
        <v>0</v>
      </c>
      <c r="P383" s="140">
        <v>0</v>
      </c>
      <c r="Q383" s="140">
        <v>0</v>
      </c>
      <c r="R383" s="146" cm="1">
        <f t="array" ref="R383">_xlfn.IFS(D383="F", (4*P383)+(3*Q383), D383="M", (5*P383)+(3*Q383), D383="D", (6*P383)+(3*Q383))</f>
        <v>0</v>
      </c>
    </row>
    <row r="384" spans="1:18">
      <c r="A384" s="109">
        <v>0</v>
      </c>
      <c r="B384" s="109">
        <v>382</v>
      </c>
      <c r="C384" s="141" t="s">
        <v>72</v>
      </c>
      <c r="D384" s="141" t="s">
        <v>125</v>
      </c>
      <c r="E384" s="141" t="s">
        <v>430</v>
      </c>
      <c r="F384" s="109">
        <v>5</v>
      </c>
      <c r="G384" s="109" t="str">
        <f t="shared" si="10"/>
        <v>0-382-H</v>
      </c>
      <c r="H384" s="139">
        <v>0</v>
      </c>
      <c r="I384" s="139">
        <v>0</v>
      </c>
      <c r="J384" s="139">
        <v>0</v>
      </c>
      <c r="K384" s="139">
        <v>0</v>
      </c>
      <c r="L384" s="139" cm="1">
        <f t="array" ref="L384">_xlfn.IFS(D384="F", (4*J384)+(3*K384), D384="M", (5*J384)+(3*K384), D384="D", (6*J384)+(3*K384))</f>
        <v>0</v>
      </c>
      <c r="M384" s="109" t="str">
        <f t="shared" si="11"/>
        <v>0-382-A</v>
      </c>
      <c r="N384" s="140">
        <v>0</v>
      </c>
      <c r="O384" s="140">
        <v>0</v>
      </c>
      <c r="P384" s="140">
        <v>0</v>
      </c>
      <c r="Q384" s="140">
        <v>0.01</v>
      </c>
      <c r="R384" s="146" cm="1">
        <f t="array" ref="R384">_xlfn.IFS(D384="F", (4*P384)+(3*Q384), D384="M", (5*P384)+(3*Q384), D384="D", (6*P384)+(3*Q384))</f>
        <v>0.03</v>
      </c>
    </row>
    <row r="385" spans="1:18">
      <c r="A385" s="109">
        <v>0</v>
      </c>
      <c r="B385" s="109">
        <v>383</v>
      </c>
      <c r="C385" s="141"/>
      <c r="D385" s="141" t="s">
        <v>282</v>
      </c>
      <c r="E385" s="141" t="s">
        <v>443</v>
      </c>
      <c r="F385" s="109">
        <v>4.3</v>
      </c>
      <c r="G385" s="109" t="str">
        <f t="shared" si="10"/>
        <v>0-383-H</v>
      </c>
      <c r="H385" s="139">
        <v>0</v>
      </c>
      <c r="I385" s="139">
        <v>0</v>
      </c>
      <c r="J385" s="139">
        <v>0</v>
      </c>
      <c r="K385" s="139">
        <v>0</v>
      </c>
      <c r="L385" s="139" cm="1">
        <f t="array" ref="L385">_xlfn.IFS(D385="F", (4*J385)+(3*K385), D385="M", (5*J385)+(3*K385), D385="D", (6*J385)+(3*K385))</f>
        <v>0</v>
      </c>
      <c r="M385" s="109" t="str">
        <f t="shared" si="11"/>
        <v>0-383-A</v>
      </c>
      <c r="N385" s="140">
        <v>0.5</v>
      </c>
      <c r="O385" s="140">
        <v>0</v>
      </c>
      <c r="P385" s="140">
        <v>0</v>
      </c>
      <c r="Q385" s="140">
        <v>0.02</v>
      </c>
      <c r="R385" s="146" cm="1">
        <f t="array" ref="R385">_xlfn.IFS(D385="F", (4*P385)+(3*Q385), D385="M", (5*P385)+(3*Q385), D385="D", (6*P385)+(3*Q385))</f>
        <v>0.06</v>
      </c>
    </row>
    <row r="386" spans="1:18">
      <c r="A386" s="109">
        <v>0</v>
      </c>
      <c r="B386" s="109">
        <v>384</v>
      </c>
      <c r="C386" s="141" t="s">
        <v>70</v>
      </c>
      <c r="D386" s="141" t="s">
        <v>125</v>
      </c>
      <c r="E386" s="141" t="s">
        <v>425</v>
      </c>
      <c r="F386" s="109">
        <v>6.5</v>
      </c>
      <c r="G386" s="109" t="str">
        <f t="shared" si="10"/>
        <v>0-384-H</v>
      </c>
      <c r="H386" s="139">
        <v>0</v>
      </c>
      <c r="I386" s="139">
        <v>0</v>
      </c>
      <c r="J386" s="139">
        <v>0</v>
      </c>
      <c r="K386" s="139">
        <v>0</v>
      </c>
      <c r="L386" s="139" cm="1">
        <f t="array" ref="L386">_xlfn.IFS(D386="F", (4*J386)+(3*K386), D386="M", (5*J386)+(3*K386), D386="D", (6*J386)+(3*K386))</f>
        <v>0</v>
      </c>
      <c r="M386" s="109" t="str">
        <f t="shared" si="11"/>
        <v>0-384-A</v>
      </c>
      <c r="N386" s="140">
        <v>0.5</v>
      </c>
      <c r="O386" s="140">
        <v>0</v>
      </c>
      <c r="P386" s="140">
        <v>0.16</v>
      </c>
      <c r="Q386" s="140">
        <v>0.06</v>
      </c>
      <c r="R386" s="146" cm="1">
        <f t="array" ref="R386">_xlfn.IFS(D386="F", (4*P386)+(3*Q386), D386="M", (5*P386)+(3*Q386), D386="D", (6*P386)+(3*Q386))</f>
        <v>0.98</v>
      </c>
    </row>
    <row r="387" spans="1:18">
      <c r="A387" s="109">
        <v>0</v>
      </c>
      <c r="B387" s="109">
        <v>385</v>
      </c>
      <c r="C387" s="141" t="s">
        <v>106</v>
      </c>
      <c r="D387" s="141" t="s">
        <v>58</v>
      </c>
      <c r="E387" s="141" t="s">
        <v>422</v>
      </c>
      <c r="F387" s="109">
        <v>6</v>
      </c>
      <c r="G387" s="109" t="str">
        <f t="shared" si="10"/>
        <v>0-385-H</v>
      </c>
      <c r="H387" s="139">
        <v>0</v>
      </c>
      <c r="I387" s="139">
        <v>0</v>
      </c>
      <c r="J387" s="139">
        <v>0</v>
      </c>
      <c r="K387" s="139">
        <v>0</v>
      </c>
      <c r="L387" s="139" cm="1">
        <f t="array" ref="L387">_xlfn.IFS(D387="F", (4*J387)+(3*K387), D387="M", (5*J387)+(3*K387), D387="D", (6*J387)+(3*K387))</f>
        <v>0</v>
      </c>
      <c r="M387" s="109" t="str">
        <f t="shared" si="11"/>
        <v>0-385-A</v>
      </c>
      <c r="N387" s="140">
        <v>1.5</v>
      </c>
      <c r="O387" s="140">
        <v>0.75</v>
      </c>
      <c r="P387" s="140">
        <v>0.24</v>
      </c>
      <c r="Q387" s="140">
        <v>0.04</v>
      </c>
      <c r="R387" s="146" cm="1">
        <f t="array" ref="R387">_xlfn.IFS(D387="F", (4*P387)+(3*Q387), D387="M", (5*P387)+(3*Q387), D387="D", (6*P387)+(3*Q387))</f>
        <v>1.08</v>
      </c>
    </row>
    <row r="388" spans="1:18">
      <c r="A388" s="109">
        <v>0</v>
      </c>
      <c r="B388" s="109">
        <v>386</v>
      </c>
      <c r="C388" s="141" t="s">
        <v>63</v>
      </c>
      <c r="D388" s="141" t="s">
        <v>125</v>
      </c>
      <c r="E388" s="141" t="s">
        <v>426</v>
      </c>
      <c r="F388" s="109">
        <v>6</v>
      </c>
      <c r="G388" s="109" t="str">
        <f t="shared" ref="G388:G394" si="12" xml:space="preserve"> _xlfn.CONCAT(A388, "-",  B388, "-", "H")</f>
        <v>0-386-H</v>
      </c>
      <c r="H388" s="139">
        <v>0</v>
      </c>
      <c r="I388" s="139">
        <v>0</v>
      </c>
      <c r="J388" s="139">
        <v>0</v>
      </c>
      <c r="K388" s="139">
        <v>0</v>
      </c>
      <c r="L388" s="139" cm="1">
        <f t="array" ref="L388">_xlfn.IFS(D388="F", (4*J388)+(3*K388), D388="M", (5*J388)+(3*K388), D388="D", (6*J388)+(3*K388))</f>
        <v>0</v>
      </c>
      <c r="M388" s="109" t="str">
        <f t="shared" ref="M388:M394" si="13">_xlfn.CONCAT(A388, "-",  B388, "-", "A")</f>
        <v>0-386-A</v>
      </c>
      <c r="N388" s="140">
        <v>0</v>
      </c>
      <c r="O388" s="140">
        <v>0</v>
      </c>
      <c r="P388" s="140">
        <v>0</v>
      </c>
      <c r="Q388" s="140">
        <v>0.02</v>
      </c>
      <c r="R388" s="146" cm="1">
        <f t="array" ref="R388">_xlfn.IFS(D388="F", (4*P388)+(3*Q388), D388="M", (5*P388)+(3*Q388), D388="D", (6*P388)+(3*Q388))</f>
        <v>0.06</v>
      </c>
    </row>
    <row r="389" spans="1:18">
      <c r="A389" s="109">
        <v>0</v>
      </c>
      <c r="B389" s="109">
        <v>387</v>
      </c>
      <c r="C389" s="141" t="s">
        <v>104</v>
      </c>
      <c r="D389" s="141" t="s">
        <v>125</v>
      </c>
      <c r="E389" s="141" t="s">
        <v>431</v>
      </c>
      <c r="F389" s="109">
        <v>5</v>
      </c>
      <c r="G389" s="109" t="str">
        <f t="shared" si="12"/>
        <v>0-387-H</v>
      </c>
      <c r="H389" s="139">
        <v>0</v>
      </c>
      <c r="I389" s="139">
        <v>0</v>
      </c>
      <c r="J389" s="139">
        <v>0</v>
      </c>
      <c r="K389" s="139">
        <v>0</v>
      </c>
      <c r="L389" s="139" cm="1">
        <f t="array" ref="L389">_xlfn.IFS(D389="F", (4*J389)+(3*K389), D389="M", (5*J389)+(3*K389), D389="D", (6*J389)+(3*K389))</f>
        <v>0</v>
      </c>
      <c r="M389" s="109" t="str">
        <f t="shared" si="13"/>
        <v>0-387-A</v>
      </c>
      <c r="N389" s="140">
        <v>0.4</v>
      </c>
      <c r="O389" s="140">
        <v>0.2</v>
      </c>
      <c r="P389" s="140">
        <v>0.13</v>
      </c>
      <c r="Q389" s="140">
        <v>0.04</v>
      </c>
      <c r="R389" s="146" cm="1">
        <f t="array" ref="R389">_xlfn.IFS(D389="F", (4*P389)+(3*Q389), D389="M", (5*P389)+(3*Q389), D389="D", (6*P389)+(3*Q389))</f>
        <v>0.77</v>
      </c>
    </row>
    <row r="390" spans="1:18">
      <c r="A390" s="109">
        <v>0</v>
      </c>
      <c r="B390" s="109">
        <v>388</v>
      </c>
      <c r="C390" s="141" t="s">
        <v>63</v>
      </c>
      <c r="D390" s="141" t="s">
        <v>125</v>
      </c>
      <c r="E390" s="141" t="s">
        <v>434</v>
      </c>
      <c r="F390" s="109">
        <v>4.5</v>
      </c>
      <c r="G390" s="109" t="str">
        <f t="shared" si="12"/>
        <v>0-388-H</v>
      </c>
      <c r="H390" s="139">
        <v>0</v>
      </c>
      <c r="I390" s="139">
        <v>0</v>
      </c>
      <c r="J390" s="139">
        <v>0</v>
      </c>
      <c r="K390" s="139">
        <v>0</v>
      </c>
      <c r="L390" s="139" cm="1">
        <f t="array" ref="L390">_xlfn.IFS(D390="F", (4*J390)+(3*K390), D390="M", (5*J390)+(3*K390), D390="D", (6*J390)+(3*K390))</f>
        <v>0</v>
      </c>
      <c r="M390" s="109" t="str">
        <f t="shared" si="13"/>
        <v>0-388-A</v>
      </c>
      <c r="N390" s="140">
        <v>0</v>
      </c>
      <c r="O390" s="140">
        <v>0</v>
      </c>
      <c r="P390" s="140">
        <v>0</v>
      </c>
      <c r="Q390" s="140">
        <v>0</v>
      </c>
      <c r="R390" s="146" cm="1">
        <f t="array" ref="R390">_xlfn.IFS(D390="F", (4*P390)+(3*Q390), D390="M", (5*P390)+(3*Q390), D390="D", (6*P390)+(3*Q390))</f>
        <v>0</v>
      </c>
    </row>
    <row r="391" spans="1:18">
      <c r="A391" s="109">
        <v>0</v>
      </c>
      <c r="B391" s="109">
        <v>389</v>
      </c>
      <c r="C391" s="141"/>
      <c r="D391" s="141" t="s">
        <v>125</v>
      </c>
      <c r="E391" s="141" t="s">
        <v>432</v>
      </c>
      <c r="F391" s="109">
        <v>4.7</v>
      </c>
      <c r="G391" s="109" t="str">
        <f t="shared" si="12"/>
        <v>0-389-H</v>
      </c>
      <c r="H391" s="139">
        <v>0</v>
      </c>
      <c r="I391" s="139">
        <v>0</v>
      </c>
      <c r="J391" s="139">
        <v>0</v>
      </c>
      <c r="K391" s="139">
        <v>0</v>
      </c>
      <c r="L391" s="139" cm="1">
        <f t="array" ref="L391">_xlfn.IFS(D391="F", (4*J391)+(3*K391), D391="M", (5*J391)+(3*K391), D391="D", (6*J391)+(3*K391))</f>
        <v>0</v>
      </c>
      <c r="M391" s="109" t="str">
        <f t="shared" si="13"/>
        <v>0-389-A</v>
      </c>
      <c r="N391" s="140">
        <v>0</v>
      </c>
      <c r="O391" s="140">
        <v>0</v>
      </c>
      <c r="P391" s="140">
        <v>0.01</v>
      </c>
      <c r="Q391" s="140">
        <v>0.02</v>
      </c>
      <c r="R391" s="146" cm="1">
        <f t="array" ref="R391">_xlfn.IFS(D391="F", (4*P391)+(3*Q391), D391="M", (5*P391)+(3*Q391), D391="D", (6*P391)+(3*Q391))</f>
        <v>0.11</v>
      </c>
    </row>
    <row r="392" spans="1:18">
      <c r="A392" s="109">
        <v>0</v>
      </c>
      <c r="B392" s="109">
        <v>390</v>
      </c>
      <c r="C392" s="141" t="s">
        <v>81</v>
      </c>
      <c r="D392" s="141" t="s">
        <v>282</v>
      </c>
      <c r="E392" s="141" t="s">
        <v>440</v>
      </c>
      <c r="F392" s="109">
        <v>5</v>
      </c>
      <c r="G392" s="109" t="str">
        <f t="shared" si="12"/>
        <v>0-390-H</v>
      </c>
      <c r="H392" s="139">
        <v>0</v>
      </c>
      <c r="I392" s="139">
        <v>0</v>
      </c>
      <c r="J392" s="139">
        <v>0</v>
      </c>
      <c r="K392" s="139">
        <v>0</v>
      </c>
      <c r="L392" s="139" cm="1">
        <f t="array" ref="L392">_xlfn.IFS(D392="F", (4*J392)+(3*K392), D392="M", (5*J392)+(3*K392), D392="D", (6*J392)+(3*K392))</f>
        <v>0</v>
      </c>
      <c r="M392" s="109" t="str">
        <f t="shared" si="13"/>
        <v>0-390-A</v>
      </c>
      <c r="N392" s="140">
        <v>0.5</v>
      </c>
      <c r="O392" s="140">
        <v>0</v>
      </c>
      <c r="P392" s="140">
        <v>0</v>
      </c>
      <c r="Q392" s="140">
        <v>0</v>
      </c>
      <c r="R392" s="146" cm="1">
        <f t="array" ref="R392">_xlfn.IFS(D392="F", (4*P392)+(3*Q392), D392="M", (5*P392)+(3*Q392), D392="D", (6*P392)+(3*Q392))</f>
        <v>0</v>
      </c>
    </row>
    <row r="393" spans="1:18">
      <c r="A393" s="109">
        <v>0</v>
      </c>
      <c r="B393" s="109">
        <v>391</v>
      </c>
      <c r="C393" s="141" t="s">
        <v>32</v>
      </c>
      <c r="D393" s="141" t="s">
        <v>58</v>
      </c>
      <c r="E393" s="141" t="s">
        <v>423</v>
      </c>
      <c r="F393" s="109">
        <v>6</v>
      </c>
      <c r="G393" s="109" t="str">
        <f t="shared" si="12"/>
        <v>0-391-H</v>
      </c>
      <c r="H393" s="139">
        <v>0</v>
      </c>
      <c r="I393" s="139">
        <v>0</v>
      </c>
      <c r="J393" s="139">
        <v>0</v>
      </c>
      <c r="K393" s="139">
        <v>0</v>
      </c>
      <c r="L393" s="139" cm="1">
        <f t="array" ref="L393">_xlfn.IFS(D393="F", (4*J393)+(3*K393), D393="M", (5*J393)+(3*K393), D393="D", (6*J393)+(3*K393))</f>
        <v>0</v>
      </c>
      <c r="M393" s="109" t="str">
        <f t="shared" si="13"/>
        <v>0-391-A</v>
      </c>
      <c r="N393" s="140">
        <v>2</v>
      </c>
      <c r="O393" s="140">
        <v>1.5</v>
      </c>
      <c r="P393" s="140">
        <v>0.7</v>
      </c>
      <c r="Q393" s="140">
        <v>0.09</v>
      </c>
      <c r="R393" s="146" cm="1">
        <f t="array" ref="R393">_xlfn.IFS(D393="F", (4*P393)+(3*Q393), D393="M", (5*P393)+(3*Q393), D393="D", (6*P393)+(3*Q393))</f>
        <v>3.07</v>
      </c>
    </row>
    <row r="394" spans="1:18" ht="15.75" thickBot="1">
      <c r="A394" s="122">
        <v>0</v>
      </c>
      <c r="B394" s="122">
        <v>392</v>
      </c>
      <c r="C394" s="168" t="s">
        <v>72</v>
      </c>
      <c r="D394" s="168" t="s">
        <v>282</v>
      </c>
      <c r="E394" s="168" t="s">
        <v>437</v>
      </c>
      <c r="F394" s="122">
        <v>5.4</v>
      </c>
      <c r="G394" s="122" t="str">
        <f t="shared" si="12"/>
        <v>0-392-H</v>
      </c>
      <c r="H394" s="169">
        <v>0</v>
      </c>
      <c r="I394" s="169">
        <v>0</v>
      </c>
      <c r="J394" s="169">
        <v>0</v>
      </c>
      <c r="K394" s="169">
        <v>0</v>
      </c>
      <c r="L394" s="169" cm="1">
        <f t="array" ref="L394">_xlfn.IFS(D394="F", (4*J394)+(3*K394), D394="M", (5*J394)+(3*K394), D394="D", (6*J394)+(3*K394))</f>
        <v>0</v>
      </c>
      <c r="M394" s="122" t="str">
        <f t="shared" si="13"/>
        <v>0-392-A</v>
      </c>
      <c r="N394" s="170">
        <v>0</v>
      </c>
      <c r="O394" s="170">
        <v>0</v>
      </c>
      <c r="P394" s="170">
        <v>0</v>
      </c>
      <c r="Q394" s="170">
        <v>0</v>
      </c>
      <c r="R394" s="171" cm="1">
        <f t="array" ref="R394">_xlfn.IFS(D394="F", (4*P394)+(3*Q394), D394="M", (5*P394)+(3*Q394), D394="D", (6*P394)+(3*Q394))</f>
        <v>0</v>
      </c>
    </row>
    <row r="395" spans="1:18" ht="15.75" thickTop="1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</row>
    <row r="396" spans="1:18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</row>
    <row r="397" spans="1:18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</row>
    <row r="398" spans="1:1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</row>
    <row r="399" spans="1:18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</row>
    <row r="400" spans="1:18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</row>
    <row r="401" spans="1:18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</row>
    <row r="402" spans="1:18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</row>
    <row r="403" spans="1:18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</row>
    <row r="404" spans="1:18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</row>
    <row r="405" spans="1:18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</row>
    <row r="406" spans="1:18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</row>
    <row r="407" spans="1:18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</row>
    <row r="408" spans="1:1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</row>
    <row r="409" spans="1:18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</row>
    <row r="410" spans="1:18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</row>
    <row r="411" spans="1:18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</row>
    <row r="412" spans="1:18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</row>
    <row r="413" spans="1:18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</row>
    <row r="414" spans="1:18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</row>
    <row r="415" spans="1:18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</row>
    <row r="416" spans="1:18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</row>
    <row r="417" spans="1:18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</row>
    <row r="418" spans="1: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</row>
    <row r="419" spans="1:18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</row>
    <row r="420" spans="1:18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</row>
    <row r="421" spans="1:18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</row>
    <row r="422" spans="1:18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</row>
    <row r="423" spans="1:18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</row>
    <row r="424" spans="1:18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</row>
    <row r="425" spans="1:18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</row>
    <row r="426" spans="1:18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</row>
    <row r="427" spans="1:18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</row>
    <row r="428" spans="1:1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</row>
    <row r="429" spans="1:18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</row>
    <row r="430" spans="1:18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</row>
    <row r="431" spans="1:18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</row>
    <row r="432" spans="1:18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</row>
    <row r="433" spans="1:18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</row>
    <row r="434" spans="1:18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</row>
    <row r="435" spans="1:18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</row>
    <row r="436" spans="1:18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</row>
    <row r="437" spans="1:18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</row>
    <row r="438" spans="1:1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</row>
    <row r="439" spans="1:18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</row>
    <row r="440" spans="1:18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</row>
    <row r="441" spans="1:18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</row>
    <row r="442" spans="1:18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</row>
    <row r="443" spans="1:18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</row>
    <row r="444" spans="1:18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</row>
    <row r="445" spans="1:18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</row>
    <row r="446" spans="1:18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</row>
    <row r="447" spans="1:18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</row>
    <row r="448" spans="1:1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</row>
    <row r="449" spans="1:18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</row>
    <row r="450" spans="1:18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</row>
    <row r="451" spans="1:18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</row>
    <row r="452" spans="1:18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</row>
    <row r="453" spans="1:18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</row>
    <row r="454" spans="1:18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</row>
    <row r="455" spans="1:18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</row>
    <row r="456" spans="1:18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</row>
    <row r="457" spans="1:18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</row>
    <row r="458" spans="1:1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</row>
    <row r="459" spans="1:18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</row>
    <row r="460" spans="1:18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</row>
    <row r="461" spans="1:18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</row>
    <row r="462" spans="1:18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</row>
    <row r="463" spans="1:18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</row>
    <row r="464" spans="1:18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</row>
    <row r="465" spans="1:18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</row>
    <row r="466" spans="1:18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</row>
    <row r="467" spans="1:18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</row>
    <row r="468" spans="1:1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</row>
    <row r="469" spans="1:18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</row>
    <row r="470" spans="1:18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</row>
    <row r="471" spans="1:18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</row>
    <row r="472" spans="1:18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</row>
    <row r="473" spans="1:18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</row>
    <row r="474" spans="1:18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</row>
    <row r="475" spans="1:18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</row>
    <row r="476" spans="1:18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</row>
    <row r="477" spans="1:18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</row>
    <row r="478" spans="1:1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</row>
    <row r="479" spans="1:18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</row>
    <row r="480" spans="1:18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</row>
    <row r="481" spans="1:18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</row>
    <row r="482" spans="1:18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</row>
    <row r="483" spans="1:18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</row>
    <row r="484" spans="1:18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</row>
    <row r="485" spans="1:18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</row>
    <row r="486" spans="1:18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</row>
    <row r="487" spans="1:18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</row>
    <row r="488" spans="1:1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</row>
    <row r="489" spans="1:18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</row>
    <row r="490" spans="1:18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</row>
    <row r="491" spans="1:18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</row>
    <row r="492" spans="1:18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</row>
    <row r="493" spans="1:18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</row>
    <row r="494" spans="1:18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</row>
    <row r="495" spans="1:18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</row>
    <row r="496" spans="1:18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</row>
    <row r="497" spans="1:18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</row>
    <row r="498" spans="1:1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</row>
    <row r="499" spans="1:18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</row>
    <row r="500" spans="1:18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</row>
    <row r="501" spans="1:18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</row>
    <row r="502" spans="1:18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</row>
    <row r="503" spans="1:18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</row>
    <row r="504" spans="1:18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</row>
    <row r="505" spans="1:18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</row>
    <row r="506" spans="1:18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</row>
    <row r="507" spans="1:18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</row>
    <row r="508" spans="1:1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</row>
    <row r="509" spans="1:18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</row>
    <row r="510" spans="1:18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</row>
    <row r="511" spans="1:18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</row>
    <row r="512" spans="1:18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</row>
    <row r="513" spans="1:18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</row>
    <row r="514" spans="1:18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</row>
    <row r="515" spans="1:18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</row>
    <row r="516" spans="1:18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</row>
    <row r="517" spans="1:18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</row>
    <row r="518" spans="1: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</row>
    <row r="519" spans="1:18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</row>
    <row r="520" spans="1:18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</row>
    <row r="521" spans="1:18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</row>
    <row r="522" spans="1:18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</row>
    <row r="523" spans="1:18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</row>
    <row r="524" spans="1:18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</row>
    <row r="525" spans="1:18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</row>
    <row r="526" spans="1:18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</row>
    <row r="527" spans="1:18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</row>
    <row r="528" spans="1:1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</row>
    <row r="529" spans="1:18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</row>
    <row r="530" spans="1:18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</row>
    <row r="531" spans="1:18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</row>
    <row r="532" spans="1:18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</row>
    <row r="533" spans="1:18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</row>
    <row r="534" spans="1:18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</row>
    <row r="535" spans="1:18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</row>
    <row r="536" spans="1:18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</row>
    <row r="537" spans="1:18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</row>
    <row r="538" spans="1:1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</row>
    <row r="539" spans="1:18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</row>
    <row r="540" spans="1:18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</row>
    <row r="541" spans="1:18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</row>
    <row r="542" spans="1:18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</row>
    <row r="543" spans="1:18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</row>
    <row r="544" spans="1:18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</row>
    <row r="545" spans="1:18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</row>
    <row r="546" spans="1:18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</row>
    <row r="547" spans="1:18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</row>
    <row r="548" spans="1:1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</row>
    <row r="549" spans="1:18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</row>
    <row r="550" spans="1:18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</row>
    <row r="551" spans="1:18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</row>
    <row r="552" spans="1:18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</row>
    <row r="553" spans="1:18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</row>
    <row r="554" spans="1:18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</row>
    <row r="555" spans="1:18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</row>
    <row r="556" spans="1:18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</row>
    <row r="557" spans="1:18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</row>
    <row r="558" spans="1:1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</row>
    <row r="559" spans="1:18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</row>
    <row r="560" spans="1:18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</row>
    <row r="561" spans="1:18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</row>
    <row r="562" spans="1:18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</row>
    <row r="563" spans="1:18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</row>
    <row r="564" spans="1:18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</row>
    <row r="565" spans="1:18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</row>
    <row r="566" spans="1:18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</row>
    <row r="567" spans="1:18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</row>
    <row r="568" spans="1:1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</row>
    <row r="569" spans="1:18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</row>
    <row r="570" spans="1:18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</row>
    <row r="571" spans="1:18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</row>
    <row r="572" spans="1:18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</row>
    <row r="573" spans="1:18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</row>
    <row r="574" spans="1:18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</row>
    <row r="575" spans="1:18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</row>
    <row r="576" spans="1:18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</row>
    <row r="577" spans="1:18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</row>
    <row r="578" spans="1:1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</row>
    <row r="579" spans="1:18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</row>
    <row r="580" spans="1:18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</row>
    <row r="581" spans="1:18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</row>
    <row r="582" spans="1:18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</row>
    <row r="583" spans="1:18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</row>
    <row r="584" spans="1:18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</row>
    <row r="585" spans="1:18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</row>
    <row r="586" spans="1:18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</row>
    <row r="587" spans="1:18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</row>
    <row r="588" spans="1:1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</row>
    <row r="589" spans="1:18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</row>
    <row r="590" spans="1:18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</row>
    <row r="591" spans="1:18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</row>
    <row r="592" spans="1:18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</row>
    <row r="593" spans="1:18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</row>
    <row r="594" spans="1:18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</row>
    <row r="595" spans="1:18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</row>
    <row r="596" spans="1:18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</row>
    <row r="597" spans="1:18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</row>
    <row r="598" spans="1:1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</row>
    <row r="599" spans="1:18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</row>
    <row r="600" spans="1:18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</row>
    <row r="601" spans="1:18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</row>
    <row r="602" spans="1:18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</row>
    <row r="603" spans="1:18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</row>
    <row r="604" spans="1:18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</row>
    <row r="605" spans="1:18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</row>
    <row r="606" spans="1:18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</row>
    <row r="607" spans="1:18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</row>
    <row r="608" spans="1:1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</row>
    <row r="609" spans="1:18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</row>
    <row r="610" spans="1:18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</row>
    <row r="611" spans="1:18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</row>
    <row r="612" spans="1:18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</row>
    <row r="613" spans="1:18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</row>
    <row r="614" spans="1:18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</row>
    <row r="615" spans="1:18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</row>
    <row r="616" spans="1:18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</row>
    <row r="617" spans="1:18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</row>
    <row r="618" spans="1: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</row>
    <row r="619" spans="1:18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</row>
    <row r="620" spans="1:18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</row>
    <row r="621" spans="1:18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</row>
    <row r="622" spans="1:18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</row>
    <row r="623" spans="1:18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</row>
    <row r="624" spans="1:18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</row>
    <row r="625" spans="1:18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</row>
    <row r="626" spans="1:18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</row>
    <row r="627" spans="1:18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</row>
    <row r="628" spans="1:1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</row>
    <row r="629" spans="1:18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</row>
    <row r="630" spans="1:18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</row>
    <row r="631" spans="1:18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</row>
    <row r="632" spans="1:18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</row>
    <row r="633" spans="1:18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</row>
    <row r="634" spans="1:18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</row>
    <row r="635" spans="1:18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</row>
    <row r="636" spans="1:18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</row>
    <row r="637" spans="1:18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</row>
    <row r="638" spans="1:1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</row>
    <row r="639" spans="1:18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</row>
    <row r="640" spans="1:18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</row>
    <row r="641" spans="1:18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</row>
    <row r="642" spans="1:18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</row>
    <row r="643" spans="1:18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</row>
    <row r="644" spans="1:18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</row>
    <row r="645" spans="1:18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</row>
    <row r="646" spans="1:18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</row>
    <row r="647" spans="1:18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</row>
    <row r="648" spans="1:1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</row>
    <row r="649" spans="1:18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</row>
    <row r="650" spans="1:18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</row>
    <row r="651" spans="1:18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</row>
    <row r="652" spans="1:18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</row>
    <row r="653" spans="1:18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</row>
    <row r="654" spans="1:18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</row>
    <row r="655" spans="1:18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</row>
    <row r="656" spans="1:18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</row>
    <row r="657" spans="1:18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</row>
    <row r="658" spans="1:1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</row>
    <row r="659" spans="1:18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</row>
    <row r="660" spans="1:18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</row>
    <row r="661" spans="1:18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</row>
    <row r="662" spans="1:18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</row>
    <row r="663" spans="1:18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</row>
    <row r="664" spans="1:18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</row>
    <row r="665" spans="1:18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</row>
    <row r="666" spans="1:18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</row>
    <row r="667" spans="1:18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</row>
    <row r="668" spans="1:1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</row>
    <row r="669" spans="1:18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</row>
    <row r="670" spans="1:18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</row>
    <row r="671" spans="1:18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</row>
    <row r="672" spans="1:18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</row>
    <row r="673" spans="1:18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</row>
    <row r="674" spans="1:18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</row>
    <row r="675" spans="1:18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</row>
    <row r="676" spans="1:18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</row>
    <row r="677" spans="1:18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</row>
    <row r="678" spans="1:1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</row>
    <row r="679" spans="1:18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</row>
    <row r="680" spans="1:18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</row>
    <row r="681" spans="1:18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</row>
    <row r="682" spans="1:18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</row>
    <row r="683" spans="1:18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</row>
    <row r="684" spans="1:18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</row>
    <row r="685" spans="1:18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</row>
    <row r="686" spans="1:18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</row>
    <row r="687" spans="1:18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</row>
    <row r="688" spans="1:1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</row>
    <row r="689" spans="1:18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</row>
    <row r="690" spans="1:18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</row>
    <row r="691" spans="1:18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</row>
    <row r="692" spans="1:18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</row>
    <row r="693" spans="1:18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</row>
    <row r="694" spans="1:18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</row>
    <row r="695" spans="1:18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</row>
    <row r="696" spans="1:18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</row>
    <row r="697" spans="1:18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</row>
    <row r="698" spans="1:1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</row>
    <row r="699" spans="1:18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</row>
    <row r="700" spans="1:18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</row>
    <row r="701" spans="1:18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</row>
    <row r="702" spans="1:18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</row>
    <row r="703" spans="1:18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</row>
    <row r="704" spans="1:18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</row>
    <row r="705" spans="1:18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</row>
    <row r="706" spans="1:18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</row>
    <row r="707" spans="1:18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</row>
    <row r="708" spans="1:1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</row>
    <row r="709" spans="1:18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</row>
    <row r="710" spans="1:18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</row>
    <row r="711" spans="1:18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</row>
    <row r="712" spans="1:18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</row>
    <row r="713" spans="1:18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</row>
    <row r="714" spans="1:18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</row>
    <row r="715" spans="1:18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</row>
    <row r="716" spans="1:18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</row>
    <row r="717" spans="1:18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</row>
    <row r="718" spans="1: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</row>
    <row r="719" spans="1:18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</row>
    <row r="720" spans="1:18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</row>
    <row r="721" spans="1:18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</row>
    <row r="722" spans="1:18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</row>
    <row r="723" spans="1:18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</row>
    <row r="724" spans="1:18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</row>
    <row r="725" spans="1:18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</row>
    <row r="726" spans="1:18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</row>
    <row r="727" spans="1:18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</row>
    <row r="728" spans="1:1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</row>
    <row r="729" spans="1:18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</row>
    <row r="730" spans="1:18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</row>
    <row r="731" spans="1:18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</row>
    <row r="732" spans="1:18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</row>
    <row r="733" spans="1:18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</row>
    <row r="734" spans="1:18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</row>
    <row r="735" spans="1:18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</row>
    <row r="736" spans="1:18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</row>
    <row r="737" spans="1:18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</row>
    <row r="738" spans="1:1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</row>
    <row r="739" spans="1:18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</row>
    <row r="740" spans="1:18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</row>
    <row r="741" spans="1:18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</row>
    <row r="742" spans="1:18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</row>
    <row r="743" spans="1:18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</row>
    <row r="744" spans="1:18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</row>
    <row r="745" spans="1:18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</row>
    <row r="746" spans="1:18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</row>
    <row r="747" spans="1:18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</row>
    <row r="748" spans="1:1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</row>
    <row r="749" spans="1:18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</row>
    <row r="750" spans="1:18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</row>
    <row r="751" spans="1:18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</row>
    <row r="752" spans="1:18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</row>
    <row r="753" spans="1:18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</row>
    <row r="754" spans="1:18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</row>
    <row r="755" spans="1:18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</row>
    <row r="756" spans="1:18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</row>
    <row r="757" spans="1:18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</row>
    <row r="758" spans="1:1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</row>
    <row r="759" spans="1:18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</row>
    <row r="760" spans="1:18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</row>
    <row r="761" spans="1:18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</row>
    <row r="762" spans="1:18">
      <c r="A762" s="81"/>
      <c r="B762" s="81"/>
      <c r="C762" s="167"/>
      <c r="D762" s="167"/>
      <c r="E762" s="167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</row>
    <row r="763" spans="1:18">
      <c r="A763" s="81"/>
      <c r="B763" s="81"/>
      <c r="C763" s="167"/>
      <c r="D763" s="167"/>
      <c r="E763" s="167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</row>
    <row r="764" spans="1:18">
      <c r="A764" s="81"/>
      <c r="B764" s="81"/>
      <c r="C764" s="167"/>
      <c r="D764" s="167"/>
      <c r="E764" s="167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</row>
    <row r="765" spans="1:18">
      <c r="A765" s="81"/>
      <c r="B765" s="81"/>
      <c r="C765" s="167"/>
      <c r="D765" s="167"/>
      <c r="E765" s="167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</row>
    <row r="766" spans="1:18">
      <c r="A766" s="81"/>
      <c r="B766" s="81"/>
      <c r="C766" s="167"/>
      <c r="D766" s="167"/>
      <c r="E766" s="167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</row>
    <row r="767" spans="1:18">
      <c r="A767" s="81"/>
      <c r="B767" s="81"/>
      <c r="C767" s="167"/>
      <c r="D767" s="167"/>
      <c r="E767" s="167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</row>
    <row r="768" spans="1:18">
      <c r="A768" s="81"/>
      <c r="B768" s="81"/>
      <c r="C768" s="167"/>
      <c r="D768" s="167"/>
      <c r="E768" s="167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</row>
    <row r="769" spans="1:18">
      <c r="A769" s="81"/>
      <c r="B769" s="81"/>
      <c r="C769" s="167"/>
      <c r="D769" s="167"/>
      <c r="E769" s="167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</row>
    <row r="770" spans="1:18">
      <c r="A770" s="81"/>
      <c r="B770" s="81"/>
      <c r="C770" s="167"/>
      <c r="D770" s="167"/>
      <c r="E770" s="167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</row>
    <row r="771" spans="1:18">
      <c r="A771" s="81"/>
      <c r="B771" s="81"/>
      <c r="C771" s="167"/>
      <c r="D771" s="167"/>
      <c r="E771" s="167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</row>
    <row r="772" spans="1:18">
      <c r="A772" s="81"/>
      <c r="B772" s="81"/>
      <c r="C772" s="167"/>
      <c r="D772" s="167"/>
      <c r="E772" s="167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</row>
    <row r="773" spans="1:18">
      <c r="A773" s="81"/>
      <c r="B773" s="81"/>
      <c r="C773" s="167"/>
      <c r="D773" s="167"/>
      <c r="E773" s="167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</row>
    <row r="774" spans="1:18">
      <c r="A774" s="81"/>
      <c r="B774" s="81"/>
      <c r="C774" s="167"/>
      <c r="D774" s="167"/>
      <c r="E774" s="167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</row>
    <row r="775" spans="1:18">
      <c r="A775" s="81"/>
      <c r="B775" s="81"/>
      <c r="C775" s="167"/>
      <c r="D775" s="167"/>
      <c r="E775" s="167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</row>
    <row r="776" spans="1:18">
      <c r="A776" s="81"/>
      <c r="B776" s="81"/>
      <c r="C776" s="167"/>
      <c r="D776" s="167"/>
      <c r="E776" s="167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</row>
    <row r="777" spans="1:18">
      <c r="A777" s="81"/>
      <c r="B777" s="81"/>
      <c r="C777" s="167"/>
      <c r="D777" s="167"/>
      <c r="E777" s="167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</row>
    <row r="778" spans="1:18">
      <c r="A778" s="81"/>
      <c r="B778" s="81"/>
      <c r="C778" s="167"/>
      <c r="D778" s="167"/>
      <c r="E778" s="167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</row>
    <row r="779" spans="1:18">
      <c r="A779" s="81"/>
      <c r="B779" s="81"/>
      <c r="C779" s="167"/>
      <c r="D779" s="167"/>
      <c r="E779" s="167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</row>
    <row r="780" spans="1:18">
      <c r="A780" s="81"/>
      <c r="B780" s="81"/>
      <c r="C780" s="167"/>
      <c r="D780" s="167"/>
      <c r="E780" s="167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</row>
    <row r="781" spans="1:18">
      <c r="A781" s="81"/>
      <c r="B781" s="81"/>
      <c r="C781" s="167"/>
      <c r="D781" s="167"/>
      <c r="E781" s="167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</row>
    <row r="782" spans="1:18">
      <c r="A782" s="81"/>
      <c r="B782" s="81"/>
      <c r="C782" s="167"/>
      <c r="D782" s="167"/>
      <c r="E782" s="167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</row>
    <row r="783" spans="1:18">
      <c r="A783" s="81"/>
      <c r="B783" s="81"/>
      <c r="C783" s="167"/>
      <c r="D783" s="167"/>
      <c r="E783" s="167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</row>
    <row r="784" spans="1:18">
      <c r="A784" s="81"/>
      <c r="B784" s="81"/>
      <c r="C784" s="167"/>
      <c r="D784" s="167"/>
      <c r="E784" s="167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</row>
    <row r="785" spans="1:18">
      <c r="A785" s="81"/>
      <c r="B785" s="81"/>
      <c r="C785" s="167"/>
      <c r="D785" s="167"/>
      <c r="E785" s="167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</row>
    <row r="786" spans="1:18">
      <c r="A786" s="81"/>
      <c r="B786" s="81"/>
      <c r="C786" s="167"/>
      <c r="D786" s="167"/>
      <c r="E786" s="167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</row>
    <row r="787" spans="1:18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</row>
    <row r="788" spans="1:1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</row>
    <row r="789" spans="1:18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</row>
    <row r="790" spans="1:18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</row>
    <row r="791" spans="1:18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</row>
    <row r="792" spans="1:18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</row>
    <row r="793" spans="1:18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</row>
    <row r="794" spans="1:18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</row>
    <row r="795" spans="1:18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</row>
    <row r="796" spans="1:18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</row>
    <row r="797" spans="1:18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</row>
    <row r="798" spans="1:1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</row>
    <row r="799" spans="1:18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</row>
    <row r="800" spans="1:18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</row>
    <row r="801" spans="1:18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</row>
    <row r="802" spans="1:18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</row>
    <row r="803" spans="1:18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</row>
    <row r="804" spans="1:18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</row>
    <row r="805" spans="1:18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</row>
    <row r="806" spans="1:18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</row>
    <row r="807" spans="1:18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</row>
    <row r="808" spans="1:1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</row>
    <row r="809" spans="1:18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</row>
    <row r="810" spans="1:18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</row>
    <row r="811" spans="1:18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</row>
    <row r="812" spans="1:18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</row>
    <row r="813" spans="1:18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</row>
    <row r="814" spans="1:18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</row>
    <row r="815" spans="1:18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</row>
    <row r="816" spans="1:18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</row>
    <row r="817" spans="1:18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</row>
    <row r="818" spans="1: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</row>
    <row r="819" spans="1:18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</row>
    <row r="820" spans="1:18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</row>
    <row r="821" spans="1:18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</row>
    <row r="822" spans="1:18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</row>
    <row r="823" spans="1:18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</row>
    <row r="824" spans="1:18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</row>
    <row r="825" spans="1:18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</row>
    <row r="826" spans="1:18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</row>
    <row r="827" spans="1:18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</row>
    <row r="828" spans="1:1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</row>
    <row r="829" spans="1:18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</row>
    <row r="830" spans="1:18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</row>
    <row r="831" spans="1:18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</row>
    <row r="832" spans="1:18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</row>
    <row r="833" spans="1:18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</row>
    <row r="834" spans="1:18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</row>
    <row r="835" spans="1:18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</row>
    <row r="836" spans="1:18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</row>
    <row r="837" spans="1:18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</row>
    <row r="838" spans="1:1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</row>
    <row r="839" spans="1:18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</row>
    <row r="840" spans="1:18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</row>
    <row r="841" spans="1:18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</row>
    <row r="842" spans="1:18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</row>
    <row r="843" spans="1:18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</row>
    <row r="844" spans="1:18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</row>
    <row r="845" spans="1:18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</row>
    <row r="846" spans="1:18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</row>
    <row r="847" spans="1:18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</row>
    <row r="848" spans="1:1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</row>
    <row r="849" spans="1:18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</row>
    <row r="850" spans="1:18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</row>
    <row r="851" spans="1:18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</row>
    <row r="852" spans="1:18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</row>
    <row r="853" spans="1:18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</row>
    <row r="854" spans="1:18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</row>
    <row r="855" spans="1:18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</row>
    <row r="856" spans="1:18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</row>
    <row r="857" spans="1:18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</row>
    <row r="858" spans="1:1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</row>
    <row r="859" spans="1:18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</row>
    <row r="860" spans="1:18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</row>
    <row r="861" spans="1:18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</row>
    <row r="862" spans="1:18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</row>
    <row r="863" spans="1:18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</row>
    <row r="864" spans="1:18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</row>
    <row r="865" spans="1:18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</row>
    <row r="866" spans="1:18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</row>
    <row r="867" spans="1:18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</row>
    <row r="868" spans="1:1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</row>
    <row r="869" spans="1:18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</row>
    <row r="870" spans="1:18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</row>
    <row r="871" spans="1:18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</row>
    <row r="872" spans="1:18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</row>
    <row r="873" spans="1:18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</row>
    <row r="874" spans="1:18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</row>
    <row r="875" spans="1:18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</row>
    <row r="876" spans="1:18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</row>
    <row r="877" spans="1:18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</row>
    <row r="878" spans="1:1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</row>
    <row r="879" spans="1:18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</row>
    <row r="880" spans="1:18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</row>
    <row r="881" spans="1:18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</row>
    <row r="882" spans="1:18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</row>
    <row r="883" spans="1:18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</row>
    <row r="884" spans="1:18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</row>
    <row r="885" spans="1:18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</row>
    <row r="886" spans="1:18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</row>
    <row r="887" spans="1:18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</row>
    <row r="888" spans="1:1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</row>
    <row r="889" spans="1:18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</row>
    <row r="890" spans="1:18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</row>
    <row r="891" spans="1:18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</row>
    <row r="892" spans="1:18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</row>
    <row r="893" spans="1:18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</row>
    <row r="894" spans="1:18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</row>
    <row r="895" spans="1:18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</row>
    <row r="896" spans="1:18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</row>
    <row r="897" spans="1:18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</row>
    <row r="898" spans="1:1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</row>
    <row r="899" spans="1:18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</row>
    <row r="900" spans="1:18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</row>
    <row r="901" spans="1:18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</row>
    <row r="902" spans="1:18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</row>
    <row r="903" spans="1:18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</row>
    <row r="904" spans="1:18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</row>
    <row r="905" spans="1:18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</row>
    <row r="906" spans="1:18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</row>
    <row r="907" spans="1:18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</row>
    <row r="908" spans="1:1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</row>
    <row r="909" spans="1:18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</row>
    <row r="910" spans="1:18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</row>
    <row r="911" spans="1:18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</row>
    <row r="912" spans="1:18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</row>
    <row r="913" spans="1:18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</row>
    <row r="914" spans="1:18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</row>
    <row r="915" spans="1:18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</row>
    <row r="916" spans="1:18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</row>
    <row r="917" spans="1:18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</row>
    <row r="918" spans="1: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</row>
    <row r="919" spans="1:18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</row>
    <row r="920" spans="1:18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</row>
    <row r="921" spans="1:18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</row>
    <row r="922" spans="1:18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</row>
    <row r="923" spans="1:18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</row>
    <row r="924" spans="1:18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</row>
    <row r="925" spans="1:18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</row>
    <row r="926" spans="1:18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</row>
    <row r="927" spans="1:18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</row>
    <row r="928" spans="1:1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</row>
    <row r="929" spans="1:18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</row>
    <row r="930" spans="1:18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</row>
    <row r="931" spans="1:18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</row>
    <row r="932" spans="1:18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</row>
    <row r="933" spans="1:18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</row>
    <row r="934" spans="1:18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</row>
    <row r="935" spans="1:18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</row>
    <row r="936" spans="1:18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</row>
    <row r="937" spans="1:18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</row>
    <row r="938" spans="1:1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</row>
    <row r="939" spans="1:18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</row>
    <row r="940" spans="1:18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</row>
    <row r="941" spans="1:18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</row>
    <row r="942" spans="1:18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</row>
    <row r="943" spans="1:18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</row>
    <row r="944" spans="1:18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</row>
    <row r="945" spans="1:18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</row>
    <row r="946" spans="1:18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</row>
    <row r="947" spans="1:18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</row>
    <row r="948" spans="1:1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</row>
    <row r="949" spans="1:18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</row>
    <row r="950" spans="1:18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</row>
    <row r="951" spans="1:18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</row>
    <row r="952" spans="1:18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</row>
    <row r="953" spans="1:18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</row>
    <row r="954" spans="1:18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</row>
    <row r="955" spans="1:18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</row>
    <row r="956" spans="1:18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</row>
    <row r="957" spans="1:18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</row>
    <row r="958" spans="1:1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</row>
    <row r="959" spans="1:18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</row>
    <row r="960" spans="1:18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</row>
    <row r="961" spans="1:18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</row>
    <row r="962" spans="1:18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</row>
    <row r="963" spans="1:18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</row>
    <row r="964" spans="1:18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</row>
    <row r="965" spans="1:18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</row>
    <row r="966" spans="1:18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</row>
    <row r="967" spans="1:18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</row>
    <row r="968" spans="1:1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</row>
    <row r="969" spans="1:18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</row>
    <row r="970" spans="1:18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</row>
    <row r="971" spans="1:18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</row>
    <row r="972" spans="1:18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</row>
    <row r="973" spans="1:18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</row>
    <row r="974" spans="1:18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</row>
    <row r="975" spans="1:18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</row>
    <row r="976" spans="1:18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</row>
    <row r="977" spans="1:18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</row>
    <row r="978" spans="1:1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</row>
    <row r="979" spans="1:18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</row>
    <row r="980" spans="1:18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</row>
    <row r="981" spans="1:18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</row>
    <row r="982" spans="1:18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</row>
    <row r="983" spans="1:18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</row>
    <row r="984" spans="1:18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</row>
    <row r="985" spans="1:18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</row>
    <row r="986" spans="1:18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</row>
    <row r="987" spans="1:18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</row>
    <row r="988" spans="1:18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</row>
    <row r="989" spans="1:18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</row>
    <row r="990" spans="1:18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</row>
    <row r="991" spans="1:18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</row>
    <row r="992" spans="1:18">
      <c r="A992" s="81"/>
      <c r="B992" s="81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</row>
    <row r="993" spans="1:18">
      <c r="A993" s="81"/>
      <c r="B993" s="81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</row>
    <row r="994" spans="1:18">
      <c r="A994" s="81"/>
      <c r="B994" s="81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</row>
    <row r="995" spans="1:18">
      <c r="A995" s="81"/>
      <c r="B995" s="81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</row>
    <row r="996" spans="1:18">
      <c r="A996" s="81"/>
      <c r="B996" s="81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</row>
    <row r="997" spans="1:18">
      <c r="A997" s="81"/>
      <c r="B997" s="81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</row>
    <row r="998" spans="1:18">
      <c r="A998" s="81"/>
      <c r="B998" s="81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</row>
    <row r="999" spans="1:18">
      <c r="A999" s="81"/>
      <c r="B999" s="81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</row>
    <row r="1000" spans="1:18">
      <c r="A1000" s="81"/>
      <c r="B1000" s="81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</row>
    <row r="1001" spans="1:18">
      <c r="A1001" s="81"/>
      <c r="B1001" s="81"/>
      <c r="C1001" s="81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</row>
    <row r="1002" spans="1:18">
      <c r="A1002" s="81"/>
      <c r="B1002" s="81"/>
      <c r="C1002" s="81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</row>
    <row r="1003" spans="1:18">
      <c r="A1003" s="81"/>
      <c r="B1003" s="81"/>
      <c r="C1003" s="81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</row>
    <row r="1004" spans="1:18">
      <c r="A1004" s="81"/>
      <c r="B1004" s="81"/>
      <c r="C1004" s="81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</row>
    <row r="1005" spans="1:18">
      <c r="A1005" s="81"/>
      <c r="B1005" s="81"/>
      <c r="C1005" s="81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</row>
    <row r="1006" spans="1:18">
      <c r="A1006" s="81"/>
      <c r="B1006" s="81"/>
      <c r="C1006" s="81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</row>
    <row r="1007" spans="1:18">
      <c r="A1007" s="81"/>
      <c r="B1007" s="81"/>
      <c r="C1007" s="81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</row>
    <row r="1008" spans="1:18">
      <c r="A1008" s="81"/>
      <c r="B1008" s="81"/>
      <c r="C1008" s="81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</row>
    <row r="1009" spans="1:18">
      <c r="A1009" s="81"/>
      <c r="B1009" s="81"/>
      <c r="C1009" s="81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</row>
    <row r="1010" spans="1:18">
      <c r="A1010" s="81"/>
      <c r="B1010" s="81"/>
      <c r="C1010" s="81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</row>
    <row r="1011" spans="1:18">
      <c r="A1011" s="81"/>
      <c r="B1011" s="81"/>
      <c r="C1011" s="81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</row>
    <row r="1012" spans="1:18">
      <c r="A1012" s="81"/>
      <c r="B1012" s="81"/>
      <c r="C1012" s="81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</row>
    <row r="1013" spans="1:18">
      <c r="A1013" s="81"/>
      <c r="B1013" s="81"/>
      <c r="C1013" s="81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</row>
    <row r="1014" spans="1:18">
      <c r="A1014" s="81"/>
      <c r="B1014" s="81"/>
      <c r="C1014" s="81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</row>
    <row r="1015" spans="1:18">
      <c r="A1015" s="81"/>
      <c r="B1015" s="81"/>
      <c r="C1015" s="81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</row>
    <row r="1016" spans="1:18">
      <c r="A1016" s="81"/>
      <c r="B1016" s="81"/>
      <c r="C1016" s="81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</row>
    <row r="1017" spans="1:18">
      <c r="A1017" s="81"/>
      <c r="B1017" s="81"/>
      <c r="C1017" s="81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</row>
    <row r="1018" spans="1:18">
      <c r="A1018" s="81"/>
      <c r="B1018" s="81"/>
      <c r="C1018" s="81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</row>
    <row r="1019" spans="1:18">
      <c r="A1019" s="81"/>
      <c r="B1019" s="81"/>
      <c r="C1019" s="81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</row>
    <row r="1020" spans="1:18">
      <c r="A1020" s="81"/>
      <c r="B1020" s="81"/>
      <c r="C1020" s="81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</row>
    <row r="1021" spans="1:18">
      <c r="A1021" s="81"/>
      <c r="B1021" s="81"/>
      <c r="C1021" s="81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</row>
    <row r="1022" spans="1:18">
      <c r="A1022" s="81"/>
      <c r="B1022" s="81"/>
      <c r="C1022" s="81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</row>
    <row r="1023" spans="1:18">
      <c r="A1023" s="81"/>
      <c r="B1023" s="81"/>
      <c r="C1023" s="81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</row>
    <row r="1024" spans="1:18">
      <c r="A1024" s="81"/>
      <c r="B1024" s="81"/>
      <c r="C1024" s="81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</row>
    <row r="1025" spans="1:18">
      <c r="A1025" s="81"/>
      <c r="B1025" s="81"/>
      <c r="C1025" s="81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</row>
    <row r="1026" spans="1:18">
      <c r="A1026" s="81"/>
      <c r="B1026" s="81"/>
      <c r="C1026" s="81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</row>
    <row r="1027" spans="1:18">
      <c r="A1027" s="81"/>
      <c r="B1027" s="81"/>
      <c r="C1027" s="81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</row>
    <row r="1028" spans="1:18">
      <c r="A1028" s="81"/>
      <c r="B1028" s="81"/>
      <c r="C1028" s="81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</row>
    <row r="1029" spans="1:18">
      <c r="A1029" s="81"/>
      <c r="B1029" s="81"/>
      <c r="C1029" s="81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</row>
    <row r="1030" spans="1:18">
      <c r="A1030" s="81"/>
      <c r="B1030" s="81"/>
      <c r="C1030" s="81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</row>
    <row r="1031" spans="1:18">
      <c r="A1031" s="81"/>
      <c r="B1031" s="81"/>
      <c r="C1031" s="81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</row>
    <row r="1032" spans="1:18">
      <c r="A1032" s="81"/>
      <c r="B1032" s="81"/>
      <c r="C1032" s="81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</row>
    <row r="1033" spans="1:18">
      <c r="A1033" s="81"/>
      <c r="B1033" s="81"/>
      <c r="C1033" s="81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</row>
    <row r="1034" spans="1:18">
      <c r="A1034" s="81"/>
      <c r="B1034" s="81"/>
      <c r="C1034" s="81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</row>
    <row r="1035" spans="1:18">
      <c r="A1035" s="81"/>
      <c r="B1035" s="81"/>
      <c r="C1035" s="81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</row>
    <row r="1036" spans="1:18">
      <c r="A1036" s="81"/>
      <c r="B1036" s="81"/>
      <c r="C1036" s="81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</row>
    <row r="1037" spans="1:18">
      <c r="A1037" s="81"/>
      <c r="B1037" s="81"/>
      <c r="C1037" s="81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</row>
    <row r="1038" spans="1:18">
      <c r="A1038" s="81"/>
      <c r="B1038" s="81"/>
      <c r="C1038" s="81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</row>
    <row r="1039" spans="1:18">
      <c r="A1039" s="81"/>
      <c r="B1039" s="81"/>
      <c r="C1039" s="81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</row>
    <row r="1040" spans="1:18">
      <c r="A1040" s="81"/>
      <c r="B1040" s="81"/>
      <c r="C1040" s="81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</row>
    <row r="1041" spans="1:18">
      <c r="A1041" s="81"/>
      <c r="B1041" s="81"/>
      <c r="C1041" s="81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</row>
    <row r="1042" spans="1:18">
      <c r="A1042" s="81"/>
      <c r="B1042" s="81"/>
      <c r="C1042" s="81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</row>
    <row r="1043" spans="1:18">
      <c r="A1043" s="81"/>
      <c r="B1043" s="81"/>
      <c r="C1043" s="81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</row>
    <row r="1044" spans="1:18">
      <c r="A1044" s="81"/>
      <c r="B1044" s="81"/>
      <c r="C1044" s="81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</row>
    <row r="1045" spans="1:18">
      <c r="A1045" s="81"/>
      <c r="B1045" s="81"/>
      <c r="C1045" s="81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</row>
    <row r="1046" spans="1:18">
      <c r="A1046" s="81"/>
      <c r="B1046" s="81"/>
      <c r="C1046" s="81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</row>
    <row r="1047" spans="1:18">
      <c r="A1047" s="81"/>
      <c r="B1047" s="81"/>
      <c r="C1047" s="81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</row>
    <row r="1048" spans="1:18">
      <c r="A1048" s="81"/>
      <c r="B1048" s="81"/>
      <c r="C1048" s="81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</row>
    <row r="1049" spans="1:18">
      <c r="A1049" s="81"/>
      <c r="B1049" s="81"/>
      <c r="C1049" s="81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</row>
    <row r="1050" spans="1:18">
      <c r="A1050" s="81"/>
      <c r="B1050" s="81"/>
      <c r="C1050" s="81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</row>
    <row r="1051" spans="1:18">
      <c r="A1051" s="81"/>
      <c r="B1051" s="81"/>
      <c r="C1051" s="81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</row>
    <row r="1052" spans="1:18">
      <c r="A1052" s="81"/>
      <c r="B1052" s="81"/>
      <c r="C1052" s="81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</row>
    <row r="1053" spans="1:18">
      <c r="A1053" s="81"/>
      <c r="B1053" s="81"/>
      <c r="C1053" s="81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</row>
    <row r="1054" spans="1:18">
      <c r="A1054" s="81"/>
      <c r="B1054" s="81"/>
      <c r="C1054" s="81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</row>
    <row r="1055" spans="1:18">
      <c r="A1055" s="81"/>
      <c r="B1055" s="81"/>
      <c r="C1055" s="81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</row>
    <row r="1056" spans="1:18">
      <c r="A1056" s="81"/>
      <c r="B1056" s="81"/>
      <c r="C1056" s="81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</row>
    <row r="1057" spans="1:18">
      <c r="A1057" s="81"/>
      <c r="B1057" s="81"/>
      <c r="C1057" s="81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</row>
    <row r="1058" spans="1:18">
      <c r="A1058" s="81"/>
      <c r="B1058" s="81"/>
      <c r="C1058" s="81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</row>
    <row r="1059" spans="1:18">
      <c r="A1059" s="81"/>
      <c r="B1059" s="81"/>
      <c r="C1059" s="81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</row>
    <row r="1060" spans="1:18">
      <c r="A1060" s="81"/>
      <c r="B1060" s="81"/>
      <c r="C1060" s="81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</row>
    <row r="1061" spans="1:18">
      <c r="A1061" s="81"/>
      <c r="B1061" s="81"/>
      <c r="C1061" s="81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</row>
    <row r="1062" spans="1:18">
      <c r="A1062" s="81"/>
      <c r="B1062" s="81"/>
      <c r="C1062" s="81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</row>
    <row r="1063" spans="1:18">
      <c r="A1063" s="81"/>
      <c r="B1063" s="81"/>
      <c r="C1063" s="81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</row>
    <row r="1064" spans="1:18">
      <c r="A1064" s="81"/>
      <c r="B1064" s="81"/>
      <c r="C1064" s="81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</row>
    <row r="1065" spans="1:18">
      <c r="A1065" s="81"/>
      <c r="B1065" s="81"/>
      <c r="C1065" s="81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</row>
    <row r="1066" spans="1:18">
      <c r="A1066" s="81"/>
      <c r="B1066" s="81"/>
      <c r="C1066" s="81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</row>
    <row r="1067" spans="1:18">
      <c r="A1067" s="81"/>
      <c r="B1067" s="81"/>
      <c r="C1067" s="81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</row>
    <row r="1068" spans="1:18">
      <c r="A1068" s="81"/>
      <c r="B1068" s="81"/>
      <c r="C1068" s="81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</row>
    <row r="1069" spans="1:18">
      <c r="A1069" s="81"/>
      <c r="B1069" s="81"/>
      <c r="C1069" s="81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</row>
    <row r="1070" spans="1:18">
      <c r="A1070" s="81"/>
      <c r="B1070" s="81"/>
      <c r="C1070" s="81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</row>
    <row r="1071" spans="1:18">
      <c r="A1071" s="81"/>
      <c r="B1071" s="81"/>
      <c r="C1071" s="81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</row>
    <row r="1072" spans="1:18">
      <c r="A1072" s="81"/>
      <c r="B1072" s="81"/>
      <c r="C1072" s="81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</row>
    <row r="1073" spans="1:18">
      <c r="A1073" s="81"/>
      <c r="B1073" s="81"/>
      <c r="C1073" s="81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</row>
    <row r="1074" spans="1:18">
      <c r="A1074" s="81"/>
      <c r="B1074" s="81"/>
      <c r="C1074" s="81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</row>
    <row r="1075" spans="1:18">
      <c r="A1075" s="81"/>
      <c r="B1075" s="81"/>
      <c r="C1075" s="81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</row>
    <row r="1076" spans="1:18">
      <c r="A1076" s="81"/>
      <c r="B1076" s="81"/>
      <c r="C1076" s="81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</row>
    <row r="1077" spans="1:18">
      <c r="A1077" s="81"/>
      <c r="B1077" s="81"/>
      <c r="C1077" s="81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</row>
    <row r="1078" spans="1:18">
      <c r="A1078" s="81"/>
      <c r="B1078" s="81"/>
      <c r="C1078" s="81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</row>
    <row r="1079" spans="1:18">
      <c r="A1079" s="81"/>
      <c r="B1079" s="81"/>
      <c r="C1079" s="81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</row>
    <row r="1080" spans="1:18">
      <c r="A1080" s="81"/>
      <c r="B1080" s="81"/>
      <c r="C1080" s="81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</row>
    <row r="1081" spans="1:18">
      <c r="A1081" s="81"/>
      <c r="B1081" s="81"/>
      <c r="C1081" s="81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</row>
    <row r="1082" spans="1:18">
      <c r="A1082" s="81"/>
      <c r="B1082" s="81"/>
      <c r="C1082" s="81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</row>
    <row r="1083" spans="1:18">
      <c r="A1083" s="81"/>
      <c r="B1083" s="81"/>
      <c r="C1083" s="81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</row>
    <row r="1084" spans="1:18">
      <c r="A1084" s="81"/>
      <c r="B1084" s="81"/>
      <c r="C1084" s="81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</row>
    <row r="1085" spans="1:18">
      <c r="A1085" s="81"/>
      <c r="B1085" s="81"/>
      <c r="C1085" s="81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</row>
    <row r="1086" spans="1:18">
      <c r="A1086" s="81"/>
      <c r="B1086" s="81"/>
      <c r="C1086" s="81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</row>
    <row r="1087" spans="1:18">
      <c r="A1087" s="81"/>
      <c r="B1087" s="81"/>
      <c r="C1087" s="81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</row>
    <row r="1088" spans="1:18">
      <c r="A1088" s="81"/>
      <c r="B1088" s="81"/>
      <c r="C1088" s="81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</row>
    <row r="1089" spans="1:18">
      <c r="A1089" s="81"/>
      <c r="B1089" s="81"/>
      <c r="C1089" s="81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</row>
    <row r="1090" spans="1:18">
      <c r="A1090" s="81"/>
      <c r="B1090" s="81"/>
      <c r="C1090" s="81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</row>
    <row r="1091" spans="1:18">
      <c r="A1091" s="81"/>
      <c r="B1091" s="81"/>
      <c r="C1091" s="81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</row>
    <row r="1092" spans="1:18">
      <c r="A1092" s="81"/>
      <c r="B1092" s="81"/>
      <c r="C1092" s="81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</row>
    <row r="1093" spans="1:18">
      <c r="A1093" s="81"/>
      <c r="B1093" s="81"/>
      <c r="C1093" s="81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</row>
    <row r="1094" spans="1:18">
      <c r="A1094" s="81"/>
      <c r="B1094" s="81"/>
      <c r="C1094" s="81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</row>
    <row r="1095" spans="1:18">
      <c r="A1095" s="81"/>
      <c r="B1095" s="81"/>
      <c r="C1095" s="81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</row>
    <row r="1096" spans="1:18">
      <c r="A1096" s="81"/>
      <c r="B1096" s="81"/>
      <c r="C1096" s="81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</row>
    <row r="1097" spans="1:18">
      <c r="A1097" s="81"/>
      <c r="B1097" s="81"/>
      <c r="C1097" s="81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</row>
    <row r="1098" spans="1:18">
      <c r="A1098" s="81"/>
      <c r="B1098" s="81"/>
      <c r="C1098" s="81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</row>
    <row r="1099" spans="1:18">
      <c r="A1099" s="81"/>
      <c r="B1099" s="81"/>
      <c r="C1099" s="81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</row>
    <row r="1100" spans="1:18">
      <c r="A1100" s="81"/>
      <c r="B1100" s="81"/>
      <c r="C1100" s="81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</row>
    <row r="1101" spans="1:18">
      <c r="A1101" s="81"/>
      <c r="B1101" s="81"/>
      <c r="C1101" s="81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</row>
    <row r="1102" spans="1:18">
      <c r="A1102" s="81"/>
      <c r="B1102" s="81"/>
      <c r="C1102" s="81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</row>
    <row r="1103" spans="1:18">
      <c r="A1103" s="81"/>
      <c r="B1103" s="81"/>
      <c r="C1103" s="81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</row>
    <row r="1104" spans="1:18">
      <c r="A1104" s="81"/>
      <c r="B1104" s="81"/>
      <c r="C1104" s="81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</row>
    <row r="1105" spans="1:18">
      <c r="A1105" s="81"/>
      <c r="B1105" s="81"/>
      <c r="C1105" s="81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</row>
    <row r="1106" spans="1:18">
      <c r="A1106" s="81"/>
      <c r="B1106" s="81"/>
      <c r="C1106" s="81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</row>
    <row r="1107" spans="1:18">
      <c r="A1107" s="81"/>
      <c r="B1107" s="81"/>
      <c r="C1107" s="81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</row>
    <row r="1108" spans="1:18">
      <c r="A1108" s="81"/>
      <c r="B1108" s="81"/>
      <c r="C1108" s="81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</row>
    <row r="1109" spans="1:18">
      <c r="A1109" s="81"/>
      <c r="B1109" s="81"/>
      <c r="C1109" s="81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</row>
    <row r="1110" spans="1:18">
      <c r="A1110" s="81"/>
      <c r="B1110" s="81"/>
      <c r="C1110" s="81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</row>
    <row r="1111" spans="1:18">
      <c r="A1111" s="81"/>
      <c r="B1111" s="81"/>
      <c r="C1111" s="81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</row>
    <row r="1112" spans="1:18">
      <c r="A1112" s="81"/>
      <c r="B1112" s="81"/>
      <c r="C1112" s="81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</row>
    <row r="1113" spans="1:18">
      <c r="A1113" s="81"/>
      <c r="B1113" s="81"/>
      <c r="C1113" s="81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</row>
    <row r="1114" spans="1:18">
      <c r="A1114" s="81"/>
      <c r="B1114" s="81"/>
      <c r="C1114" s="81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</row>
    <row r="1115" spans="1:18">
      <c r="A1115" s="81"/>
      <c r="B1115" s="81"/>
      <c r="C1115" s="81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</row>
    <row r="1116" spans="1:18">
      <c r="A1116" s="81"/>
      <c r="B1116" s="81"/>
      <c r="C1116" s="81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</row>
    <row r="1117" spans="1:18">
      <c r="A1117" s="81"/>
      <c r="B1117" s="81"/>
      <c r="C1117" s="81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</row>
    <row r="1118" spans="1:18">
      <c r="A1118" s="81"/>
      <c r="B1118" s="81"/>
      <c r="C1118" s="81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</row>
    <row r="1119" spans="1:18">
      <c r="A1119" s="81"/>
      <c r="B1119" s="81"/>
      <c r="C1119" s="81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</row>
    <row r="1120" spans="1:18">
      <c r="A1120" s="81"/>
      <c r="B1120" s="81"/>
      <c r="C1120" s="81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</row>
    <row r="1121" spans="1:18">
      <c r="A1121" s="81"/>
      <c r="B1121" s="81"/>
      <c r="C1121" s="81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</row>
    <row r="1122" spans="1:18">
      <c r="A1122" s="81"/>
      <c r="B1122" s="81"/>
      <c r="C1122" s="81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</row>
    <row r="1123" spans="1:18">
      <c r="A1123" s="81"/>
      <c r="B1123" s="81"/>
      <c r="C1123" s="81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</row>
    <row r="1124" spans="1:18">
      <c r="A1124" s="81"/>
      <c r="B1124" s="81"/>
      <c r="C1124" s="81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</row>
    <row r="1125" spans="1:18">
      <c r="A1125" s="81"/>
      <c r="B1125" s="81"/>
      <c r="C1125" s="81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</row>
    <row r="1126" spans="1:18">
      <c r="A1126" s="81"/>
      <c r="B1126" s="81"/>
      <c r="C1126" s="81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</row>
    <row r="1127" spans="1:18">
      <c r="A1127" s="81"/>
      <c r="B1127" s="81"/>
      <c r="C1127" s="81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</row>
    <row r="1128" spans="1:18">
      <c r="A1128" s="81"/>
      <c r="B1128" s="81"/>
      <c r="C1128" s="81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</row>
    <row r="1129" spans="1:18">
      <c r="A1129" s="81"/>
      <c r="B1129" s="81"/>
      <c r="C1129" s="81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</row>
    <row r="1130" spans="1:18">
      <c r="A1130" s="81"/>
      <c r="B1130" s="81"/>
      <c r="C1130" s="81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</row>
    <row r="1131" spans="1:18">
      <c r="A1131" s="81"/>
      <c r="B1131" s="81"/>
      <c r="C1131" s="81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</row>
    <row r="1132" spans="1:18">
      <c r="A1132" s="81"/>
      <c r="B1132" s="81"/>
      <c r="C1132" s="81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</row>
    <row r="1133" spans="1:18">
      <c r="A1133" s="81"/>
      <c r="B1133" s="81"/>
      <c r="C1133" s="81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</row>
    <row r="1134" spans="1:18">
      <c r="A1134" s="81"/>
      <c r="B1134" s="81"/>
      <c r="C1134" s="81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</row>
    <row r="1135" spans="1:18">
      <c r="A1135" s="81"/>
      <c r="B1135" s="81"/>
      <c r="C1135" s="81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</row>
    <row r="1136" spans="1:18">
      <c r="A1136" s="81"/>
      <c r="B1136" s="81"/>
      <c r="C1136" s="81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</row>
    <row r="1137" spans="1:18">
      <c r="A1137" s="81"/>
      <c r="B1137" s="81"/>
      <c r="C1137" s="81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</row>
    <row r="1138" spans="1:18">
      <c r="A1138" s="81"/>
      <c r="B1138" s="81"/>
      <c r="C1138" s="81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</row>
    <row r="1139" spans="1:18">
      <c r="A1139" s="81"/>
      <c r="B1139" s="81"/>
      <c r="C1139" s="81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</row>
    <row r="1140" spans="1:18">
      <c r="A1140" s="81"/>
      <c r="B1140" s="81"/>
      <c r="C1140" s="81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</row>
    <row r="1141" spans="1:18">
      <c r="A1141" s="81"/>
      <c r="B1141" s="81"/>
      <c r="C1141" s="81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</row>
    <row r="1142" spans="1:18">
      <c r="A1142" s="81"/>
      <c r="B1142" s="81"/>
      <c r="C1142" s="81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</row>
    <row r="1143" spans="1:18">
      <c r="A1143" s="81"/>
      <c r="B1143" s="81"/>
      <c r="C1143" s="81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</row>
    <row r="1144" spans="1:18">
      <c r="A1144" s="81"/>
      <c r="B1144" s="81"/>
      <c r="C1144" s="81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</row>
    <row r="1145" spans="1:18">
      <c r="A1145" s="81"/>
      <c r="B1145" s="81"/>
      <c r="C1145" s="81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</row>
    <row r="1146" spans="1:18">
      <c r="A1146" s="81"/>
      <c r="B1146" s="81"/>
      <c r="C1146" s="81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</row>
    <row r="1147" spans="1:18">
      <c r="A1147" s="81"/>
      <c r="B1147" s="81"/>
      <c r="C1147" s="81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</row>
    <row r="1148" spans="1:18">
      <c r="A1148" s="81"/>
      <c r="B1148" s="81"/>
      <c r="C1148" s="81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</row>
    <row r="1149" spans="1:18">
      <c r="A1149" s="81"/>
      <c r="B1149" s="81"/>
      <c r="C1149" s="81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</row>
    <row r="1150" spans="1:18">
      <c r="A1150" s="81"/>
      <c r="B1150" s="81"/>
      <c r="C1150" s="81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</row>
    <row r="1151" spans="1:18">
      <c r="A1151" s="81"/>
      <c r="B1151" s="81"/>
      <c r="C1151" s="81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</row>
    <row r="1152" spans="1:18">
      <c r="A1152" s="81"/>
      <c r="B1152" s="81"/>
      <c r="C1152" s="81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</row>
    <row r="1153" spans="1:18">
      <c r="A1153" s="81"/>
      <c r="B1153" s="81"/>
      <c r="C1153" s="81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</row>
    <row r="1154" spans="1:18">
      <c r="A1154" s="81"/>
      <c r="B1154" s="81"/>
      <c r="C1154" s="167"/>
      <c r="D1154" s="167"/>
      <c r="E1154" s="167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</row>
    <row r="1155" spans="1:18">
      <c r="A1155" s="81"/>
      <c r="B1155" s="81"/>
      <c r="C1155" s="167"/>
      <c r="D1155" s="167"/>
      <c r="E1155" s="167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</row>
    <row r="1156" spans="1:18">
      <c r="A1156" s="81"/>
      <c r="B1156" s="81"/>
      <c r="C1156" s="167"/>
      <c r="D1156" s="167"/>
      <c r="E1156" s="167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</row>
    <row r="1157" spans="1:18">
      <c r="A1157" s="81"/>
      <c r="B1157" s="81"/>
      <c r="C1157" s="167"/>
      <c r="D1157" s="167"/>
      <c r="E1157" s="167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</row>
    <row r="1158" spans="1:18">
      <c r="A1158" s="81"/>
      <c r="B1158" s="81"/>
      <c r="C1158" s="167"/>
      <c r="D1158" s="167"/>
      <c r="E1158" s="167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</row>
    <row r="1159" spans="1:18">
      <c r="A1159" s="81"/>
      <c r="B1159" s="81"/>
      <c r="C1159" s="167"/>
      <c r="D1159" s="167"/>
      <c r="E1159" s="167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</row>
    <row r="1160" spans="1:18">
      <c r="A1160" s="81"/>
      <c r="B1160" s="81"/>
      <c r="C1160" s="167"/>
      <c r="D1160" s="167"/>
      <c r="E1160" s="167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</row>
    <row r="1161" spans="1:18">
      <c r="A1161" s="81"/>
      <c r="B1161" s="81"/>
      <c r="C1161" s="167"/>
      <c r="D1161" s="167"/>
      <c r="E1161" s="167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</row>
    <row r="1162" spans="1:18">
      <c r="A1162" s="81"/>
      <c r="B1162" s="81"/>
      <c r="C1162" s="167"/>
      <c r="D1162" s="167"/>
      <c r="E1162" s="167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</row>
    <row r="1163" spans="1:18">
      <c r="A1163" s="81"/>
      <c r="B1163" s="81"/>
      <c r="C1163" s="167"/>
      <c r="D1163" s="167"/>
      <c r="E1163" s="167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</row>
    <row r="1164" spans="1:18">
      <c r="A1164" s="81"/>
      <c r="B1164" s="81"/>
      <c r="C1164" s="167"/>
      <c r="D1164" s="167"/>
      <c r="E1164" s="167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</row>
    <row r="1165" spans="1:18">
      <c r="A1165" s="81"/>
      <c r="B1165" s="81"/>
      <c r="C1165" s="167"/>
      <c r="D1165" s="167"/>
      <c r="E1165" s="167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</row>
    <row r="1166" spans="1:18">
      <c r="A1166" s="81"/>
      <c r="B1166" s="81"/>
      <c r="C1166" s="167"/>
      <c r="D1166" s="167"/>
      <c r="E1166" s="167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</row>
    <row r="1167" spans="1:18">
      <c r="A1167" s="81"/>
      <c r="B1167" s="81"/>
      <c r="C1167" s="167"/>
      <c r="D1167" s="167"/>
      <c r="E1167" s="167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</row>
    <row r="1168" spans="1:18">
      <c r="A1168" s="81"/>
      <c r="B1168" s="81"/>
      <c r="C1168" s="167"/>
      <c r="D1168" s="167"/>
      <c r="E1168" s="167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</row>
    <row r="1169" spans="1:18">
      <c r="A1169" s="81"/>
      <c r="B1169" s="81"/>
      <c r="C1169" s="167"/>
      <c r="D1169" s="167"/>
      <c r="E1169" s="167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</row>
    <row r="1170" spans="1:18">
      <c r="A1170" s="81"/>
      <c r="B1170" s="81"/>
      <c r="C1170" s="167"/>
      <c r="D1170" s="167"/>
      <c r="E1170" s="167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</row>
    <row r="1171" spans="1:18">
      <c r="A1171" s="81"/>
      <c r="B1171" s="81"/>
      <c r="C1171" s="167"/>
      <c r="D1171" s="167"/>
      <c r="E1171" s="167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</row>
    <row r="1172" spans="1:18">
      <c r="A1172" s="81"/>
      <c r="B1172" s="81"/>
      <c r="C1172" s="167"/>
      <c r="D1172" s="167"/>
      <c r="E1172" s="167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</row>
    <row r="1173" spans="1:18">
      <c r="A1173" s="81"/>
      <c r="B1173" s="81"/>
      <c r="C1173" s="167"/>
      <c r="D1173" s="167"/>
      <c r="E1173" s="167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</row>
    <row r="1174" spans="1:18">
      <c r="A1174" s="81"/>
      <c r="B1174" s="81"/>
      <c r="C1174" s="167"/>
      <c r="D1174" s="167"/>
      <c r="E1174" s="167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</row>
    <row r="1175" spans="1:18">
      <c r="A1175" s="81"/>
      <c r="B1175" s="81"/>
      <c r="C1175" s="167"/>
      <c r="D1175" s="167"/>
      <c r="E1175" s="167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</row>
    <row r="1176" spans="1:18">
      <c r="A1176" s="81"/>
      <c r="B1176" s="81"/>
      <c r="C1176" s="167"/>
      <c r="D1176" s="167"/>
      <c r="E1176" s="167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</row>
    <row r="1177" spans="1:18">
      <c r="A1177" s="81"/>
      <c r="B1177" s="81"/>
      <c r="C1177" s="167"/>
      <c r="D1177" s="167"/>
      <c r="E1177" s="167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</row>
    <row r="1178" spans="1:18">
      <c r="A1178" s="81"/>
      <c r="B1178" s="81"/>
      <c r="C1178" s="167"/>
      <c r="D1178" s="167"/>
      <c r="E1178" s="167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</row>
    <row r="1179" spans="1:18">
      <c r="A1179" s="81"/>
      <c r="B1179" s="81"/>
      <c r="C1179" s="81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</row>
    <row r="1180" spans="1:18">
      <c r="A1180" s="81"/>
      <c r="B1180" s="81"/>
      <c r="C1180" s="81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</row>
    <row r="1181" spans="1:18">
      <c r="A1181" s="81"/>
      <c r="B1181" s="81"/>
      <c r="C1181" s="81"/>
      <c r="D1181" s="81"/>
      <c r="E1181" s="81"/>
      <c r="F1181" s="81"/>
      <c r="G1181" s="81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</row>
    <row r="1182" spans="1:18">
      <c r="A1182" s="81"/>
      <c r="B1182" s="81"/>
      <c r="C1182" s="81"/>
      <c r="D1182" s="81"/>
      <c r="E1182" s="81"/>
      <c r="F1182" s="81"/>
      <c r="G1182" s="81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</row>
    <row r="1183" spans="1:18">
      <c r="A1183" s="81"/>
      <c r="B1183" s="81"/>
      <c r="C1183" s="81"/>
      <c r="D1183" s="81"/>
      <c r="E1183" s="81"/>
      <c r="F1183" s="81"/>
      <c r="G1183" s="81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</row>
    <row r="1184" spans="1:18">
      <c r="A1184" s="81"/>
      <c r="B1184" s="81"/>
      <c r="C1184" s="81"/>
      <c r="D1184" s="81"/>
      <c r="E1184" s="81"/>
      <c r="F1184" s="81"/>
      <c r="G1184" s="81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</row>
    <row r="1185" spans="1:18">
      <c r="A1185" s="81"/>
      <c r="B1185" s="81"/>
      <c r="C1185" s="81"/>
      <c r="D1185" s="81"/>
      <c r="E1185" s="81"/>
      <c r="F1185" s="81"/>
      <c r="G1185" s="81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</row>
    <row r="1186" spans="1:18">
      <c r="A1186" s="81"/>
      <c r="B1186" s="81"/>
      <c r="C1186" s="81"/>
      <c r="D1186" s="81"/>
      <c r="E1186" s="81"/>
      <c r="F1186" s="81"/>
      <c r="G1186" s="81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</row>
    <row r="1187" spans="1:18">
      <c r="A1187" s="81"/>
      <c r="B1187" s="81"/>
      <c r="C1187" s="81"/>
      <c r="D1187" s="81"/>
      <c r="E1187" s="81"/>
      <c r="F1187" s="81"/>
      <c r="G1187" s="81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</row>
    <row r="1188" spans="1:18">
      <c r="A1188" s="81"/>
      <c r="B1188" s="81"/>
      <c r="C1188" s="81"/>
      <c r="D1188" s="81"/>
      <c r="E1188" s="81"/>
      <c r="F1188" s="81"/>
      <c r="G1188" s="81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</row>
    <row r="1189" spans="1:18">
      <c r="A1189" s="81"/>
      <c r="B1189" s="81"/>
      <c r="C1189" s="81"/>
      <c r="D1189" s="81"/>
      <c r="E1189" s="81"/>
      <c r="F1189" s="81"/>
      <c r="G1189" s="81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</row>
    <row r="1190" spans="1:18">
      <c r="A1190" s="81"/>
      <c r="B1190" s="81"/>
      <c r="C1190" s="81"/>
      <c r="D1190" s="81"/>
      <c r="E1190" s="81"/>
      <c r="F1190" s="81"/>
      <c r="G1190" s="81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</row>
    <row r="1191" spans="1:18">
      <c r="A1191" s="81"/>
      <c r="B1191" s="81"/>
      <c r="C1191" s="81"/>
      <c r="D1191" s="81"/>
      <c r="E1191" s="81"/>
      <c r="F1191" s="81"/>
      <c r="G1191" s="81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</row>
    <row r="1192" spans="1:18">
      <c r="A1192" s="81"/>
      <c r="B1192" s="81"/>
      <c r="C1192" s="81"/>
      <c r="D1192" s="81"/>
      <c r="E1192" s="81"/>
      <c r="F1192" s="81"/>
      <c r="G1192" s="81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</row>
    <row r="1193" spans="1:18">
      <c r="A1193" s="81"/>
      <c r="B1193" s="81"/>
      <c r="C1193" s="81"/>
      <c r="D1193" s="81"/>
      <c r="E1193" s="81"/>
      <c r="F1193" s="81"/>
      <c r="G1193" s="81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</row>
    <row r="1194" spans="1:18">
      <c r="A1194" s="81"/>
      <c r="B1194" s="81"/>
      <c r="C1194" s="81"/>
      <c r="D1194" s="81"/>
      <c r="E1194" s="81"/>
      <c r="F1194" s="81"/>
      <c r="G1194" s="81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</row>
    <row r="1195" spans="1:18">
      <c r="A1195" s="81"/>
      <c r="B1195" s="81"/>
      <c r="C1195" s="81"/>
      <c r="D1195" s="81"/>
      <c r="E1195" s="81"/>
      <c r="F1195" s="81"/>
      <c r="G1195" s="81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</row>
    <row r="1196" spans="1:18">
      <c r="A1196" s="81"/>
      <c r="B1196" s="81"/>
      <c r="C1196" s="81"/>
      <c r="D1196" s="81"/>
      <c r="E1196" s="81"/>
      <c r="F1196" s="81"/>
      <c r="G1196" s="81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</row>
    <row r="1197" spans="1:18">
      <c r="A1197" s="81"/>
      <c r="B1197" s="81"/>
      <c r="C1197" s="81"/>
      <c r="D1197" s="81"/>
      <c r="E1197" s="81"/>
      <c r="F1197" s="81"/>
      <c r="G1197" s="81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</row>
    <row r="1198" spans="1:18">
      <c r="A1198" s="81"/>
      <c r="B1198" s="81"/>
      <c r="C1198" s="81"/>
      <c r="D1198" s="81"/>
      <c r="E1198" s="81"/>
      <c r="F1198" s="81"/>
      <c r="G1198" s="81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</row>
    <row r="1199" spans="1:18">
      <c r="A1199" s="81"/>
      <c r="B1199" s="81"/>
      <c r="C1199" s="81"/>
      <c r="D1199" s="81"/>
      <c r="E1199" s="81"/>
      <c r="F1199" s="81"/>
      <c r="G1199" s="81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</row>
    <row r="1200" spans="1:18">
      <c r="A1200" s="81"/>
      <c r="B1200" s="81"/>
      <c r="C1200" s="81"/>
      <c r="D1200" s="81"/>
      <c r="E1200" s="81"/>
      <c r="F1200" s="81"/>
      <c r="G1200" s="81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</row>
    <row r="1201" spans="1:18">
      <c r="A1201" s="81"/>
      <c r="B1201" s="81"/>
      <c r="C1201" s="81"/>
      <c r="D1201" s="81"/>
      <c r="E1201" s="81"/>
      <c r="F1201" s="81"/>
      <c r="G1201" s="81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</row>
    <row r="1202" spans="1:18">
      <c r="A1202" s="81"/>
      <c r="B1202" s="81"/>
      <c r="C1202" s="81"/>
      <c r="D1202" s="81"/>
      <c r="E1202" s="81"/>
      <c r="F1202" s="81"/>
      <c r="G1202" s="81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</row>
    <row r="1203" spans="1:18">
      <c r="A1203" s="81"/>
      <c r="B1203" s="81"/>
      <c r="C1203" s="81"/>
      <c r="D1203" s="81"/>
      <c r="E1203" s="81"/>
      <c r="F1203" s="81"/>
      <c r="G1203" s="81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</row>
    <row r="1204" spans="1:18">
      <c r="A1204" s="81"/>
      <c r="B1204" s="81"/>
      <c r="C1204" s="81"/>
      <c r="D1204" s="81"/>
      <c r="E1204" s="81"/>
      <c r="F1204" s="81"/>
      <c r="G1204" s="81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</row>
    <row r="1205" spans="1:18">
      <c r="A1205" s="81"/>
      <c r="B1205" s="81"/>
      <c r="C1205" s="81"/>
      <c r="D1205" s="81"/>
      <c r="E1205" s="81"/>
      <c r="F1205" s="81"/>
      <c r="G1205" s="81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</row>
    <row r="1206" spans="1:18">
      <c r="A1206" s="81"/>
      <c r="B1206" s="81"/>
      <c r="C1206" s="81"/>
      <c r="D1206" s="81"/>
      <c r="E1206" s="81"/>
      <c r="F1206" s="81"/>
      <c r="G1206" s="81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</row>
    <row r="1207" spans="1:18">
      <c r="A1207" s="81"/>
      <c r="B1207" s="81"/>
      <c r="C1207" s="81"/>
      <c r="D1207" s="81"/>
      <c r="E1207" s="81"/>
      <c r="F1207" s="81"/>
      <c r="G1207" s="81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</row>
    <row r="1208" spans="1:18">
      <c r="A1208" s="81"/>
      <c r="B1208" s="81"/>
      <c r="C1208" s="81"/>
      <c r="D1208" s="81"/>
      <c r="E1208" s="81"/>
      <c r="F1208" s="81"/>
      <c r="G1208" s="81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</row>
    <row r="1209" spans="1:18">
      <c r="A1209" s="81"/>
      <c r="B1209" s="81"/>
      <c r="C1209" s="81"/>
      <c r="D1209" s="81"/>
      <c r="E1209" s="81"/>
      <c r="F1209" s="81"/>
      <c r="G1209" s="81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</row>
    <row r="1210" spans="1:18">
      <c r="A1210" s="81"/>
      <c r="B1210" s="81"/>
      <c r="C1210" s="81"/>
      <c r="D1210" s="81"/>
      <c r="E1210" s="81"/>
      <c r="F1210" s="81"/>
      <c r="G1210" s="81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</row>
    <row r="1211" spans="1:18">
      <c r="A1211" s="81"/>
      <c r="B1211" s="81"/>
      <c r="C1211" s="81"/>
      <c r="D1211" s="81"/>
      <c r="E1211" s="81"/>
      <c r="F1211" s="81"/>
      <c r="G1211" s="81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</row>
    <row r="1212" spans="1:18">
      <c r="A1212" s="81"/>
      <c r="B1212" s="81"/>
      <c r="C1212" s="81"/>
      <c r="D1212" s="81"/>
      <c r="E1212" s="81"/>
      <c r="F1212" s="81"/>
      <c r="G1212" s="81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</row>
    <row r="1213" spans="1:18">
      <c r="A1213" s="81"/>
      <c r="B1213" s="81"/>
      <c r="C1213" s="81"/>
      <c r="D1213" s="81"/>
      <c r="E1213" s="81"/>
      <c r="F1213" s="81"/>
      <c r="G1213" s="81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</row>
    <row r="1214" spans="1:18">
      <c r="A1214" s="81"/>
      <c r="B1214" s="81"/>
      <c r="C1214" s="81"/>
      <c r="D1214" s="81"/>
      <c r="E1214" s="81"/>
      <c r="F1214" s="81"/>
      <c r="G1214" s="81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</row>
    <row r="1215" spans="1:18">
      <c r="A1215" s="81"/>
      <c r="B1215" s="81"/>
      <c r="C1215" s="81"/>
      <c r="D1215" s="81"/>
      <c r="E1215" s="81"/>
      <c r="F1215" s="81"/>
      <c r="G1215" s="81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</row>
    <row r="1216" spans="1:18">
      <c r="A1216" s="81"/>
      <c r="B1216" s="81"/>
      <c r="C1216" s="81"/>
      <c r="D1216" s="81"/>
      <c r="E1216" s="81"/>
      <c r="F1216" s="81"/>
      <c r="G1216" s="81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</row>
    <row r="1217" spans="1:18">
      <c r="A1217" s="81"/>
      <c r="B1217" s="81"/>
      <c r="C1217" s="81"/>
      <c r="D1217" s="81"/>
      <c r="E1217" s="81"/>
      <c r="F1217" s="81"/>
      <c r="G1217" s="81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</row>
    <row r="1218" spans="1:18">
      <c r="A1218" s="81"/>
      <c r="B1218" s="81"/>
      <c r="C1218" s="81"/>
      <c r="D1218" s="81"/>
      <c r="E1218" s="81"/>
      <c r="F1218" s="81"/>
      <c r="G1218" s="81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</row>
    <row r="1219" spans="1:18">
      <c r="A1219" s="81"/>
      <c r="B1219" s="81"/>
      <c r="C1219" s="81"/>
      <c r="D1219" s="81"/>
      <c r="E1219" s="81"/>
      <c r="F1219" s="81"/>
      <c r="G1219" s="81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</row>
    <row r="1220" spans="1:18">
      <c r="A1220" s="81"/>
      <c r="B1220" s="81"/>
      <c r="C1220" s="81"/>
      <c r="D1220" s="81"/>
      <c r="E1220" s="81"/>
      <c r="F1220" s="81"/>
      <c r="G1220" s="81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</row>
    <row r="1221" spans="1:18">
      <c r="A1221" s="81"/>
      <c r="B1221" s="81"/>
      <c r="C1221" s="81"/>
      <c r="D1221" s="81"/>
      <c r="E1221" s="81"/>
      <c r="F1221" s="81"/>
      <c r="G1221" s="81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</row>
    <row r="1222" spans="1:18">
      <c r="A1222" s="81"/>
      <c r="B1222" s="81"/>
      <c r="C1222" s="81"/>
      <c r="D1222" s="81"/>
      <c r="E1222" s="81"/>
      <c r="F1222" s="81"/>
      <c r="G1222" s="81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</row>
    <row r="1223" spans="1:18">
      <c r="A1223" s="81"/>
      <c r="B1223" s="81"/>
      <c r="C1223" s="81"/>
      <c r="D1223" s="81"/>
      <c r="E1223" s="81"/>
      <c r="F1223" s="81"/>
      <c r="G1223" s="81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</row>
    <row r="1224" spans="1:18">
      <c r="A1224" s="81"/>
      <c r="B1224" s="81"/>
      <c r="C1224" s="81"/>
      <c r="D1224" s="81"/>
      <c r="E1224" s="81"/>
      <c r="F1224" s="81"/>
      <c r="G1224" s="81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</row>
    <row r="1225" spans="1:18">
      <c r="A1225" s="81"/>
      <c r="B1225" s="81"/>
      <c r="C1225" s="81"/>
      <c r="D1225" s="81"/>
      <c r="E1225" s="81"/>
      <c r="F1225" s="81"/>
      <c r="G1225" s="81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</row>
    <row r="1226" spans="1:18">
      <c r="A1226" s="81"/>
      <c r="B1226" s="81"/>
      <c r="C1226" s="81"/>
      <c r="D1226" s="81"/>
      <c r="E1226" s="81"/>
      <c r="F1226" s="81"/>
      <c r="G1226" s="81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</row>
    <row r="1227" spans="1:18">
      <c r="A1227" s="81"/>
      <c r="B1227" s="81"/>
      <c r="C1227" s="81"/>
      <c r="D1227" s="81"/>
      <c r="E1227" s="81"/>
      <c r="F1227" s="81"/>
      <c r="G1227" s="81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</row>
    <row r="1228" spans="1:18">
      <c r="A1228" s="81"/>
      <c r="B1228" s="81"/>
      <c r="C1228" s="81"/>
      <c r="D1228" s="81"/>
      <c r="E1228" s="81"/>
      <c r="F1228" s="81"/>
      <c r="G1228" s="81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</row>
    <row r="1229" spans="1:18">
      <c r="A1229" s="81"/>
      <c r="B1229" s="81"/>
      <c r="C1229" s="81"/>
      <c r="D1229" s="81"/>
      <c r="E1229" s="81"/>
      <c r="F1229" s="81"/>
      <c r="G1229" s="81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</row>
    <row r="1230" spans="1:18">
      <c r="A1230" s="81"/>
      <c r="B1230" s="81"/>
      <c r="C1230" s="81"/>
      <c r="D1230" s="81"/>
      <c r="E1230" s="81"/>
      <c r="F1230" s="81"/>
      <c r="G1230" s="81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</row>
    <row r="1231" spans="1:18">
      <c r="A1231" s="81"/>
      <c r="B1231" s="81"/>
      <c r="C1231" s="81"/>
      <c r="D1231" s="81"/>
      <c r="E1231" s="81"/>
      <c r="F1231" s="81"/>
      <c r="G1231" s="81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</row>
    <row r="1232" spans="1:18">
      <c r="A1232" s="81"/>
      <c r="B1232" s="81"/>
      <c r="C1232" s="81"/>
      <c r="D1232" s="81"/>
      <c r="E1232" s="81"/>
      <c r="F1232" s="81"/>
      <c r="G1232" s="81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</row>
    <row r="1233" spans="1:18">
      <c r="A1233" s="81"/>
      <c r="B1233" s="81"/>
      <c r="C1233" s="81"/>
      <c r="D1233" s="81"/>
      <c r="E1233" s="81"/>
      <c r="F1233" s="81"/>
      <c r="G1233" s="81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</row>
    <row r="1234" spans="1:18">
      <c r="A1234" s="81"/>
      <c r="B1234" s="81"/>
      <c r="C1234" s="81"/>
      <c r="D1234" s="81"/>
      <c r="E1234" s="81"/>
      <c r="F1234" s="81"/>
      <c r="G1234" s="81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</row>
    <row r="1235" spans="1:18">
      <c r="A1235" s="81"/>
      <c r="B1235" s="81"/>
      <c r="C1235" s="81"/>
      <c r="D1235" s="81"/>
      <c r="E1235" s="81"/>
      <c r="F1235" s="81"/>
      <c r="G1235" s="81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</row>
    <row r="1236" spans="1:18">
      <c r="A1236" s="81"/>
      <c r="B1236" s="81"/>
      <c r="C1236" s="81"/>
      <c r="D1236" s="81"/>
      <c r="E1236" s="81"/>
      <c r="F1236" s="81"/>
      <c r="G1236" s="81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</row>
    <row r="1237" spans="1:18">
      <c r="A1237" s="81"/>
      <c r="B1237" s="81"/>
      <c r="C1237" s="81"/>
      <c r="D1237" s="81"/>
      <c r="E1237" s="81"/>
      <c r="F1237" s="81"/>
      <c r="G1237" s="81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</row>
    <row r="1238" spans="1:18">
      <c r="A1238" s="81"/>
      <c r="B1238" s="81"/>
      <c r="C1238" s="81"/>
      <c r="D1238" s="81"/>
      <c r="E1238" s="81"/>
      <c r="F1238" s="81"/>
      <c r="G1238" s="81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</row>
    <row r="1239" spans="1:18">
      <c r="A1239" s="81"/>
      <c r="B1239" s="81"/>
      <c r="C1239" s="81"/>
      <c r="D1239" s="81"/>
      <c r="E1239" s="81"/>
      <c r="F1239" s="81"/>
      <c r="G1239" s="81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</row>
    <row r="1240" spans="1:18">
      <c r="A1240" s="81"/>
      <c r="B1240" s="81"/>
      <c r="C1240" s="81"/>
      <c r="D1240" s="81"/>
      <c r="E1240" s="81"/>
      <c r="F1240" s="81"/>
      <c r="G1240" s="81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</row>
    <row r="1241" spans="1:18">
      <c r="A1241" s="81"/>
      <c r="B1241" s="81"/>
      <c r="C1241" s="81"/>
      <c r="D1241" s="81"/>
      <c r="E1241" s="81"/>
      <c r="F1241" s="81"/>
      <c r="G1241" s="81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</row>
    <row r="1242" spans="1:18">
      <c r="A1242" s="81"/>
      <c r="B1242" s="81"/>
      <c r="C1242" s="81"/>
      <c r="D1242" s="81"/>
      <c r="E1242" s="81"/>
      <c r="F1242" s="81"/>
      <c r="G1242" s="81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</row>
    <row r="1243" spans="1:18">
      <c r="A1243" s="81"/>
      <c r="B1243" s="81"/>
      <c r="C1243" s="81"/>
      <c r="D1243" s="81"/>
      <c r="E1243" s="81"/>
      <c r="F1243" s="81"/>
      <c r="G1243" s="81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</row>
    <row r="1244" spans="1:18">
      <c r="A1244" s="81"/>
      <c r="B1244" s="81"/>
      <c r="C1244" s="81"/>
      <c r="D1244" s="81"/>
      <c r="E1244" s="81"/>
      <c r="F1244" s="81"/>
      <c r="G1244" s="81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</row>
    <row r="1245" spans="1:18">
      <c r="A1245" s="81"/>
      <c r="B1245" s="81"/>
      <c r="C1245" s="81"/>
      <c r="D1245" s="81"/>
      <c r="E1245" s="81"/>
      <c r="F1245" s="81"/>
      <c r="G1245" s="81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</row>
    <row r="1246" spans="1:18">
      <c r="A1246" s="81"/>
      <c r="B1246" s="81"/>
      <c r="C1246" s="81"/>
      <c r="D1246" s="81"/>
      <c r="E1246" s="81"/>
      <c r="F1246" s="81"/>
      <c r="G1246" s="81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</row>
    <row r="1247" spans="1:18">
      <c r="A1247" s="81"/>
      <c r="B1247" s="81"/>
      <c r="C1247" s="81"/>
      <c r="D1247" s="81"/>
      <c r="E1247" s="81"/>
      <c r="F1247" s="81"/>
      <c r="G1247" s="81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</row>
    <row r="1248" spans="1:18">
      <c r="A1248" s="81"/>
      <c r="B1248" s="81"/>
      <c r="C1248" s="81"/>
      <c r="D1248" s="81"/>
      <c r="E1248" s="81"/>
      <c r="F1248" s="81"/>
      <c r="G1248" s="81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</row>
    <row r="1249" spans="1:18">
      <c r="A1249" s="81"/>
      <c r="B1249" s="81"/>
      <c r="C1249" s="81"/>
      <c r="D1249" s="81"/>
      <c r="E1249" s="81"/>
      <c r="F1249" s="81"/>
      <c r="G1249" s="81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</row>
    <row r="1250" spans="1:18">
      <c r="A1250" s="81"/>
      <c r="B1250" s="81"/>
      <c r="C1250" s="81"/>
      <c r="D1250" s="81"/>
      <c r="E1250" s="81"/>
      <c r="F1250" s="81"/>
      <c r="G1250" s="81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</row>
    <row r="1251" spans="1:18">
      <c r="A1251" s="81"/>
      <c r="B1251" s="81"/>
      <c r="C1251" s="81"/>
      <c r="D1251" s="81"/>
      <c r="E1251" s="81"/>
      <c r="F1251" s="81"/>
      <c r="G1251" s="81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</row>
    <row r="1252" spans="1:18">
      <c r="A1252" s="81"/>
      <c r="B1252" s="81"/>
      <c r="C1252" s="81"/>
      <c r="D1252" s="81"/>
      <c r="E1252" s="81"/>
      <c r="F1252" s="81"/>
      <c r="G1252" s="81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</row>
    <row r="1253" spans="1:18">
      <c r="A1253" s="81"/>
      <c r="B1253" s="81"/>
      <c r="C1253" s="81"/>
      <c r="D1253" s="81"/>
      <c r="E1253" s="81"/>
      <c r="F1253" s="81"/>
      <c r="G1253" s="81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</row>
    <row r="1254" spans="1:18">
      <c r="A1254" s="81"/>
      <c r="B1254" s="81"/>
      <c r="C1254" s="81"/>
      <c r="D1254" s="81"/>
      <c r="E1254" s="81"/>
      <c r="F1254" s="81"/>
      <c r="G1254" s="81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</row>
    <row r="1255" spans="1:18">
      <c r="A1255" s="81"/>
      <c r="B1255" s="81"/>
      <c r="C1255" s="81"/>
      <c r="D1255" s="81"/>
      <c r="E1255" s="81"/>
      <c r="F1255" s="81"/>
      <c r="G1255" s="81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</row>
    <row r="1256" spans="1:18">
      <c r="A1256" s="81"/>
      <c r="B1256" s="81"/>
      <c r="C1256" s="81"/>
      <c r="D1256" s="81"/>
      <c r="E1256" s="81"/>
      <c r="F1256" s="81"/>
      <c r="G1256" s="81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</row>
    <row r="1257" spans="1:18">
      <c r="A1257" s="81"/>
      <c r="B1257" s="81"/>
      <c r="C1257" s="81"/>
      <c r="D1257" s="81"/>
      <c r="E1257" s="81"/>
      <c r="F1257" s="81"/>
      <c r="G1257" s="81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</row>
    <row r="1258" spans="1:18">
      <c r="A1258" s="81"/>
      <c r="B1258" s="81"/>
      <c r="C1258" s="81"/>
      <c r="D1258" s="81"/>
      <c r="E1258" s="81"/>
      <c r="F1258" s="81"/>
      <c r="G1258" s="81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</row>
    <row r="1259" spans="1:18">
      <c r="A1259" s="81"/>
      <c r="B1259" s="81"/>
      <c r="C1259" s="81"/>
      <c r="D1259" s="81"/>
      <c r="E1259" s="81"/>
      <c r="F1259" s="81"/>
      <c r="G1259" s="81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</row>
    <row r="1260" spans="1:18">
      <c r="A1260" s="81"/>
      <c r="B1260" s="81"/>
      <c r="C1260" s="81"/>
      <c r="D1260" s="81"/>
      <c r="E1260" s="81"/>
      <c r="F1260" s="81"/>
      <c r="G1260" s="81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</row>
    <row r="1261" spans="1:18">
      <c r="A1261" s="81"/>
      <c r="B1261" s="81"/>
      <c r="C1261" s="81"/>
      <c r="D1261" s="81"/>
      <c r="E1261" s="81"/>
      <c r="F1261" s="81"/>
      <c r="G1261" s="81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</row>
    <row r="1262" spans="1:18">
      <c r="A1262" s="81"/>
      <c r="B1262" s="81"/>
      <c r="C1262" s="81"/>
      <c r="D1262" s="81"/>
      <c r="E1262" s="81"/>
      <c r="F1262" s="81"/>
      <c r="G1262" s="81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</row>
    <row r="1263" spans="1:18">
      <c r="A1263" s="81"/>
      <c r="B1263" s="81"/>
      <c r="C1263" s="81"/>
      <c r="D1263" s="81"/>
      <c r="E1263" s="81"/>
      <c r="F1263" s="81"/>
      <c r="G1263" s="81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</row>
    <row r="1264" spans="1:18">
      <c r="A1264" s="81"/>
      <c r="B1264" s="81"/>
      <c r="C1264" s="81"/>
      <c r="D1264" s="81"/>
      <c r="E1264" s="81"/>
      <c r="F1264" s="81"/>
      <c r="G1264" s="81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</row>
    <row r="1265" spans="1:18">
      <c r="A1265" s="81"/>
      <c r="B1265" s="81"/>
      <c r="C1265" s="81"/>
      <c r="D1265" s="81"/>
      <c r="E1265" s="81"/>
      <c r="F1265" s="81"/>
      <c r="G1265" s="81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</row>
    <row r="1266" spans="1:18">
      <c r="A1266" s="81"/>
      <c r="B1266" s="81"/>
      <c r="C1266" s="81"/>
      <c r="D1266" s="81"/>
      <c r="E1266" s="81"/>
      <c r="F1266" s="81"/>
      <c r="G1266" s="81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</row>
    <row r="1267" spans="1:18">
      <c r="A1267" s="81"/>
      <c r="B1267" s="81"/>
      <c r="C1267" s="81"/>
      <c r="D1267" s="81"/>
      <c r="E1267" s="81"/>
      <c r="F1267" s="81"/>
      <c r="G1267" s="81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</row>
    <row r="1268" spans="1:18">
      <c r="A1268" s="81"/>
      <c r="B1268" s="81"/>
      <c r="C1268" s="81"/>
      <c r="D1268" s="81"/>
      <c r="E1268" s="81"/>
      <c r="F1268" s="81"/>
      <c r="G1268" s="81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</row>
    <row r="1269" spans="1:18">
      <c r="A1269" s="81"/>
      <c r="B1269" s="81"/>
      <c r="C1269" s="81"/>
      <c r="D1269" s="81"/>
      <c r="E1269" s="81"/>
      <c r="F1269" s="81"/>
      <c r="G1269" s="81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</row>
    <row r="1270" spans="1:18">
      <c r="A1270" s="81"/>
      <c r="B1270" s="81"/>
      <c r="C1270" s="81"/>
      <c r="D1270" s="81"/>
      <c r="E1270" s="81"/>
      <c r="F1270" s="81"/>
      <c r="G1270" s="81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</row>
    <row r="1271" spans="1:18">
      <c r="A1271" s="81"/>
      <c r="B1271" s="81"/>
      <c r="C1271" s="81"/>
      <c r="D1271" s="81"/>
      <c r="E1271" s="81"/>
      <c r="F1271" s="81"/>
      <c r="G1271" s="81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</row>
    <row r="1272" spans="1:18">
      <c r="A1272" s="81"/>
      <c r="B1272" s="81"/>
      <c r="C1272" s="81"/>
      <c r="D1272" s="81"/>
      <c r="E1272" s="81"/>
      <c r="F1272" s="81"/>
      <c r="G1272" s="81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</row>
    <row r="1273" spans="1:18">
      <c r="A1273" s="81"/>
      <c r="B1273" s="81"/>
      <c r="C1273" s="81"/>
      <c r="D1273" s="81"/>
      <c r="E1273" s="81"/>
      <c r="F1273" s="81"/>
      <c r="G1273" s="81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</row>
    <row r="1274" spans="1:18">
      <c r="A1274" s="81"/>
      <c r="B1274" s="81"/>
      <c r="C1274" s="81"/>
      <c r="D1274" s="81"/>
      <c r="E1274" s="81"/>
      <c r="F1274" s="81"/>
      <c r="G1274" s="81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</row>
    <row r="1275" spans="1:18">
      <c r="A1275" s="81"/>
      <c r="B1275" s="81"/>
      <c r="C1275" s="81"/>
      <c r="D1275" s="81"/>
      <c r="E1275" s="81"/>
      <c r="F1275" s="81"/>
      <c r="G1275" s="81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</row>
    <row r="1276" spans="1:18">
      <c r="A1276" s="81"/>
      <c r="B1276" s="81"/>
      <c r="C1276" s="81"/>
      <c r="D1276" s="81"/>
      <c r="E1276" s="81"/>
      <c r="F1276" s="81"/>
      <c r="G1276" s="81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</row>
    <row r="1277" spans="1:18">
      <c r="A1277" s="81"/>
      <c r="B1277" s="81"/>
      <c r="C1277" s="81"/>
      <c r="D1277" s="81"/>
      <c r="E1277" s="81"/>
      <c r="F1277" s="81"/>
      <c r="G1277" s="81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</row>
    <row r="1278" spans="1:18">
      <c r="A1278" s="81"/>
      <c r="B1278" s="81"/>
      <c r="C1278" s="81"/>
      <c r="D1278" s="81"/>
      <c r="E1278" s="81"/>
      <c r="F1278" s="81"/>
      <c r="G1278" s="81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</row>
    <row r="1279" spans="1:18">
      <c r="A1279" s="81"/>
      <c r="B1279" s="81"/>
      <c r="C1279" s="81"/>
      <c r="D1279" s="81"/>
      <c r="E1279" s="81"/>
      <c r="F1279" s="81"/>
      <c r="G1279" s="81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</row>
    <row r="1280" spans="1:18">
      <c r="A1280" s="81"/>
      <c r="B1280" s="81"/>
      <c r="C1280" s="81"/>
      <c r="D1280" s="81"/>
      <c r="E1280" s="81"/>
      <c r="F1280" s="81"/>
      <c r="G1280" s="81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</row>
    <row r="1281" spans="1:18">
      <c r="A1281" s="81"/>
      <c r="B1281" s="81"/>
      <c r="C1281" s="81"/>
      <c r="D1281" s="81"/>
      <c r="E1281" s="81"/>
      <c r="F1281" s="81"/>
      <c r="G1281" s="81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</row>
    <row r="1282" spans="1:18">
      <c r="A1282" s="81"/>
      <c r="B1282" s="81"/>
      <c r="C1282" s="81"/>
      <c r="D1282" s="81"/>
      <c r="E1282" s="81"/>
      <c r="F1282" s="81"/>
      <c r="G1282" s="81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</row>
    <row r="1283" spans="1:18">
      <c r="A1283" s="81"/>
      <c r="B1283" s="81"/>
      <c r="C1283" s="81"/>
      <c r="D1283" s="81"/>
      <c r="E1283" s="81"/>
      <c r="F1283" s="81"/>
      <c r="G1283" s="81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</row>
    <row r="1284" spans="1:18">
      <c r="A1284" s="81"/>
      <c r="B1284" s="81"/>
      <c r="C1284" s="81"/>
      <c r="D1284" s="81"/>
      <c r="E1284" s="81"/>
      <c r="F1284" s="81"/>
      <c r="G1284" s="81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</row>
    <row r="1285" spans="1:18">
      <c r="A1285" s="81"/>
      <c r="B1285" s="81"/>
      <c r="C1285" s="81"/>
      <c r="D1285" s="81"/>
      <c r="E1285" s="81"/>
      <c r="F1285" s="81"/>
      <c r="G1285" s="81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</row>
    <row r="1286" spans="1:18">
      <c r="A1286" s="81"/>
      <c r="B1286" s="81"/>
      <c r="C1286" s="81"/>
      <c r="D1286" s="81"/>
      <c r="E1286" s="81"/>
      <c r="F1286" s="81"/>
      <c r="G1286" s="81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</row>
    <row r="1287" spans="1:18">
      <c r="A1287" s="81"/>
      <c r="B1287" s="81"/>
      <c r="C1287" s="81"/>
      <c r="D1287" s="81"/>
      <c r="E1287" s="81"/>
      <c r="F1287" s="81"/>
      <c r="G1287" s="81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</row>
    <row r="1288" spans="1:18">
      <c r="A1288" s="81"/>
      <c r="B1288" s="81"/>
      <c r="C1288" s="81"/>
      <c r="D1288" s="81"/>
      <c r="E1288" s="81"/>
      <c r="F1288" s="81"/>
      <c r="G1288" s="81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</row>
    <row r="1289" spans="1:18">
      <c r="A1289" s="81"/>
      <c r="B1289" s="81"/>
      <c r="C1289" s="81"/>
      <c r="D1289" s="81"/>
      <c r="E1289" s="81"/>
      <c r="F1289" s="81"/>
      <c r="G1289" s="81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</row>
    <row r="1290" spans="1:18">
      <c r="A1290" s="81"/>
      <c r="B1290" s="81"/>
      <c r="C1290" s="81"/>
      <c r="D1290" s="81"/>
      <c r="E1290" s="81"/>
      <c r="F1290" s="81"/>
      <c r="G1290" s="81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</row>
    <row r="1291" spans="1:18">
      <c r="A1291" s="81"/>
      <c r="B1291" s="81"/>
      <c r="C1291" s="81"/>
      <c r="D1291" s="81"/>
      <c r="E1291" s="81"/>
      <c r="F1291" s="81"/>
      <c r="G1291" s="81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</row>
    <row r="1292" spans="1:18">
      <c r="A1292" s="81"/>
      <c r="B1292" s="81"/>
      <c r="C1292" s="81"/>
      <c r="D1292" s="81"/>
      <c r="E1292" s="81"/>
      <c r="F1292" s="81"/>
      <c r="G1292" s="81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</row>
    <row r="1293" spans="1:18">
      <c r="A1293" s="81"/>
      <c r="B1293" s="81"/>
      <c r="C1293" s="81"/>
      <c r="D1293" s="81"/>
      <c r="E1293" s="81"/>
      <c r="F1293" s="81"/>
      <c r="G1293" s="81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</row>
    <row r="1294" spans="1:18">
      <c r="A1294" s="81"/>
      <c r="B1294" s="81"/>
      <c r="C1294" s="81"/>
      <c r="D1294" s="81"/>
      <c r="E1294" s="81"/>
      <c r="F1294" s="81"/>
      <c r="G1294" s="81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</row>
    <row r="1295" spans="1:18">
      <c r="A1295" s="81"/>
      <c r="B1295" s="81"/>
      <c r="C1295" s="81"/>
      <c r="D1295" s="81"/>
      <c r="E1295" s="81"/>
      <c r="F1295" s="81"/>
      <c r="G1295" s="81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</row>
    <row r="1296" spans="1:18">
      <c r="A1296" s="81"/>
      <c r="B1296" s="81"/>
      <c r="C1296" s="81"/>
      <c r="D1296" s="81"/>
      <c r="E1296" s="81"/>
      <c r="F1296" s="81"/>
      <c r="G1296" s="81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</row>
    <row r="1297" spans="1:18">
      <c r="A1297" s="81"/>
      <c r="B1297" s="81"/>
      <c r="C1297" s="81"/>
      <c r="D1297" s="81"/>
      <c r="E1297" s="81"/>
      <c r="F1297" s="81"/>
      <c r="G1297" s="81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</row>
    <row r="1298" spans="1:18">
      <c r="A1298" s="81"/>
      <c r="B1298" s="81"/>
      <c r="C1298" s="81"/>
      <c r="D1298" s="81"/>
      <c r="E1298" s="81"/>
      <c r="F1298" s="81"/>
      <c r="G1298" s="81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</row>
    <row r="1299" spans="1:18">
      <c r="A1299" s="81"/>
      <c r="B1299" s="81"/>
      <c r="C1299" s="81"/>
      <c r="D1299" s="81"/>
      <c r="E1299" s="81"/>
      <c r="F1299" s="81"/>
      <c r="G1299" s="81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</row>
    <row r="1300" spans="1:18">
      <c r="A1300" s="81"/>
      <c r="B1300" s="81"/>
      <c r="C1300" s="81"/>
      <c r="D1300" s="81"/>
      <c r="E1300" s="81"/>
      <c r="F1300" s="81"/>
      <c r="G1300" s="81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</row>
    <row r="1301" spans="1:18">
      <c r="A1301" s="81"/>
      <c r="B1301" s="81"/>
      <c r="C1301" s="81"/>
      <c r="D1301" s="81"/>
      <c r="E1301" s="81"/>
      <c r="F1301" s="81"/>
      <c r="G1301" s="81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</row>
    <row r="1302" spans="1:18">
      <c r="A1302" s="81"/>
      <c r="B1302" s="81"/>
      <c r="C1302" s="81"/>
      <c r="D1302" s="81"/>
      <c r="E1302" s="81"/>
      <c r="F1302" s="81"/>
      <c r="G1302" s="81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</row>
    <row r="1303" spans="1:18">
      <c r="A1303" s="81"/>
      <c r="B1303" s="81"/>
      <c r="C1303" s="81"/>
      <c r="D1303" s="81"/>
      <c r="E1303" s="81"/>
      <c r="F1303" s="81"/>
      <c r="G1303" s="81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</row>
    <row r="1304" spans="1:18">
      <c r="A1304" s="81"/>
      <c r="B1304" s="81"/>
      <c r="C1304" s="81"/>
      <c r="D1304" s="81"/>
      <c r="E1304" s="81"/>
      <c r="F1304" s="81"/>
      <c r="G1304" s="81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</row>
    <row r="1305" spans="1:18">
      <c r="A1305" s="81"/>
      <c r="B1305" s="81"/>
      <c r="C1305" s="81"/>
      <c r="D1305" s="81"/>
      <c r="E1305" s="81"/>
      <c r="F1305" s="81"/>
      <c r="G1305" s="81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</row>
    <row r="1306" spans="1:18">
      <c r="A1306" s="81"/>
      <c r="B1306" s="81"/>
      <c r="C1306" s="81"/>
      <c r="D1306" s="81"/>
      <c r="E1306" s="81"/>
      <c r="F1306" s="81"/>
      <c r="G1306" s="81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</row>
    <row r="1307" spans="1:18">
      <c r="A1307" s="81"/>
      <c r="B1307" s="81"/>
      <c r="C1307" s="81"/>
      <c r="D1307" s="81"/>
      <c r="E1307" s="81"/>
      <c r="F1307" s="81"/>
      <c r="G1307" s="81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</row>
    <row r="1308" spans="1:18">
      <c r="A1308" s="81"/>
      <c r="B1308" s="81"/>
      <c r="C1308" s="81"/>
      <c r="D1308" s="81"/>
      <c r="E1308" s="81"/>
      <c r="F1308" s="81"/>
      <c r="G1308" s="81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</row>
    <row r="1309" spans="1:18">
      <c r="A1309" s="81"/>
      <c r="B1309" s="81"/>
      <c r="C1309" s="81"/>
      <c r="D1309" s="81"/>
      <c r="E1309" s="81"/>
      <c r="F1309" s="81"/>
      <c r="G1309" s="81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</row>
    <row r="1310" spans="1:18">
      <c r="A1310" s="81"/>
      <c r="B1310" s="81"/>
      <c r="C1310" s="81"/>
      <c r="D1310" s="81"/>
      <c r="E1310" s="81"/>
      <c r="F1310" s="81"/>
      <c r="G1310" s="81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</row>
    <row r="1311" spans="1:18">
      <c r="A1311" s="81"/>
      <c r="B1311" s="81"/>
      <c r="C1311" s="81"/>
      <c r="D1311" s="81"/>
      <c r="E1311" s="81"/>
      <c r="F1311" s="81"/>
      <c r="G1311" s="81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</row>
    <row r="1312" spans="1:18">
      <c r="A1312" s="81"/>
      <c r="B1312" s="81"/>
      <c r="C1312" s="81"/>
      <c r="D1312" s="81"/>
      <c r="E1312" s="81"/>
      <c r="F1312" s="81"/>
      <c r="G1312" s="81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</row>
    <row r="1313" spans="1:18">
      <c r="A1313" s="81"/>
      <c r="B1313" s="81"/>
      <c r="C1313" s="81"/>
      <c r="D1313" s="81"/>
      <c r="E1313" s="81"/>
      <c r="F1313" s="81"/>
      <c r="G1313" s="81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</row>
    <row r="1314" spans="1:18">
      <c r="A1314" s="81"/>
      <c r="B1314" s="81"/>
      <c r="C1314" s="81"/>
      <c r="D1314" s="81"/>
      <c r="E1314" s="81"/>
      <c r="F1314" s="81"/>
      <c r="G1314" s="81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</row>
    <row r="1315" spans="1:18">
      <c r="A1315" s="81"/>
      <c r="B1315" s="81"/>
      <c r="C1315" s="81"/>
      <c r="D1315" s="81"/>
      <c r="E1315" s="81"/>
      <c r="F1315" s="81"/>
      <c r="G1315" s="81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</row>
    <row r="1316" spans="1:18">
      <c r="A1316" s="81"/>
      <c r="B1316" s="81"/>
      <c r="C1316" s="81"/>
      <c r="D1316" s="81"/>
      <c r="E1316" s="81"/>
      <c r="F1316" s="81"/>
      <c r="G1316" s="81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</row>
    <row r="1317" spans="1:18">
      <c r="A1317" s="81"/>
      <c r="B1317" s="81"/>
      <c r="C1317" s="81"/>
      <c r="D1317" s="81"/>
      <c r="E1317" s="81"/>
      <c r="F1317" s="81"/>
      <c r="G1317" s="81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</row>
    <row r="1318" spans="1:18">
      <c r="A1318" s="81"/>
      <c r="B1318" s="81"/>
      <c r="C1318" s="81"/>
      <c r="D1318" s="81"/>
      <c r="E1318" s="81"/>
      <c r="F1318" s="81"/>
      <c r="G1318" s="81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</row>
    <row r="1319" spans="1:18">
      <c r="A1319" s="81"/>
      <c r="B1319" s="81"/>
      <c r="C1319" s="81"/>
      <c r="D1319" s="81"/>
      <c r="E1319" s="81"/>
      <c r="F1319" s="81"/>
      <c r="G1319" s="81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</row>
    <row r="1320" spans="1:18">
      <c r="A1320" s="81"/>
      <c r="B1320" s="81"/>
      <c r="C1320" s="81"/>
      <c r="D1320" s="81"/>
      <c r="E1320" s="81"/>
      <c r="F1320" s="81"/>
      <c r="G1320" s="81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</row>
    <row r="1321" spans="1:18">
      <c r="A1321" s="81"/>
      <c r="B1321" s="81"/>
      <c r="C1321" s="81"/>
      <c r="D1321" s="81"/>
      <c r="E1321" s="81"/>
      <c r="F1321" s="81"/>
      <c r="G1321" s="81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</row>
    <row r="1322" spans="1:18">
      <c r="A1322" s="81"/>
      <c r="B1322" s="81"/>
      <c r="C1322" s="81"/>
      <c r="D1322" s="81"/>
      <c r="E1322" s="81"/>
      <c r="F1322" s="81"/>
      <c r="G1322" s="81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</row>
    <row r="1323" spans="1:18">
      <c r="A1323" s="81"/>
      <c r="B1323" s="81"/>
      <c r="C1323" s="81"/>
      <c r="D1323" s="81"/>
      <c r="E1323" s="81"/>
      <c r="F1323" s="81"/>
      <c r="G1323" s="81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</row>
    <row r="1324" spans="1:18">
      <c r="A1324" s="81"/>
      <c r="B1324" s="81"/>
      <c r="C1324" s="81"/>
      <c r="D1324" s="81"/>
      <c r="E1324" s="81"/>
      <c r="F1324" s="81"/>
      <c r="G1324" s="81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</row>
    <row r="1325" spans="1:18">
      <c r="A1325" s="81"/>
      <c r="B1325" s="81"/>
      <c r="C1325" s="81"/>
      <c r="D1325" s="81"/>
      <c r="E1325" s="81"/>
      <c r="F1325" s="81"/>
      <c r="G1325" s="81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</row>
    <row r="1326" spans="1:18">
      <c r="A1326" s="81"/>
      <c r="B1326" s="81"/>
      <c r="C1326" s="81"/>
      <c r="D1326" s="81"/>
      <c r="E1326" s="81"/>
      <c r="F1326" s="81"/>
      <c r="G1326" s="81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</row>
    <row r="1327" spans="1:18">
      <c r="A1327" s="81"/>
      <c r="B1327" s="81"/>
      <c r="C1327" s="81"/>
      <c r="D1327" s="81"/>
      <c r="E1327" s="81"/>
      <c r="F1327" s="81"/>
      <c r="G1327" s="81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</row>
    <row r="1328" spans="1:18">
      <c r="A1328" s="81"/>
      <c r="B1328" s="81"/>
      <c r="C1328" s="81"/>
      <c r="D1328" s="81"/>
      <c r="E1328" s="81"/>
      <c r="F1328" s="81"/>
      <c r="G1328" s="81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</row>
    <row r="1329" spans="1:18">
      <c r="A1329" s="81"/>
      <c r="B1329" s="81"/>
      <c r="C1329" s="81"/>
      <c r="D1329" s="81"/>
      <c r="E1329" s="81"/>
      <c r="F1329" s="81"/>
      <c r="G1329" s="81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</row>
    <row r="1330" spans="1:18">
      <c r="A1330" s="81"/>
      <c r="B1330" s="81"/>
      <c r="C1330" s="81"/>
      <c r="D1330" s="81"/>
      <c r="E1330" s="81"/>
      <c r="F1330" s="81"/>
      <c r="G1330" s="81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</row>
    <row r="1331" spans="1:18">
      <c r="A1331" s="81"/>
      <c r="B1331" s="81"/>
      <c r="C1331" s="81"/>
      <c r="D1331" s="81"/>
      <c r="E1331" s="81"/>
      <c r="F1331" s="81"/>
      <c r="G1331" s="81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</row>
    <row r="1332" spans="1:18">
      <c r="A1332" s="81"/>
      <c r="B1332" s="81"/>
      <c r="C1332" s="81"/>
      <c r="D1332" s="81"/>
      <c r="E1332" s="81"/>
      <c r="F1332" s="81"/>
      <c r="G1332" s="81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</row>
    <row r="1333" spans="1:18">
      <c r="A1333" s="81"/>
      <c r="B1333" s="81"/>
      <c r="C1333" s="81"/>
      <c r="D1333" s="81"/>
      <c r="E1333" s="81"/>
      <c r="F1333" s="81"/>
      <c r="G1333" s="81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</row>
    <row r="1334" spans="1:18">
      <c r="A1334" s="81"/>
      <c r="B1334" s="81"/>
      <c r="C1334" s="81"/>
      <c r="D1334" s="81"/>
      <c r="E1334" s="81"/>
      <c r="F1334" s="81"/>
      <c r="G1334" s="81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</row>
    <row r="1335" spans="1:18">
      <c r="A1335" s="81"/>
      <c r="B1335" s="81"/>
      <c r="C1335" s="81"/>
      <c r="D1335" s="81"/>
      <c r="E1335" s="81"/>
      <c r="F1335" s="81"/>
      <c r="G1335" s="81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</row>
    <row r="1336" spans="1:18">
      <c r="A1336" s="81"/>
      <c r="B1336" s="81"/>
      <c r="C1336" s="81"/>
      <c r="D1336" s="81"/>
      <c r="E1336" s="81"/>
      <c r="F1336" s="81"/>
      <c r="G1336" s="81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</row>
    <row r="1337" spans="1:18">
      <c r="A1337" s="81"/>
      <c r="B1337" s="81"/>
      <c r="C1337" s="81"/>
      <c r="D1337" s="81"/>
      <c r="E1337" s="81"/>
      <c r="F1337" s="81"/>
      <c r="G1337" s="81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</row>
    <row r="1338" spans="1:18">
      <c r="A1338" s="81"/>
      <c r="B1338" s="81"/>
      <c r="C1338" s="81"/>
      <c r="D1338" s="81"/>
      <c r="E1338" s="81"/>
      <c r="F1338" s="81"/>
      <c r="G1338" s="81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</row>
    <row r="1339" spans="1:18">
      <c r="A1339" s="81"/>
      <c r="B1339" s="81"/>
      <c r="C1339" s="81"/>
      <c r="D1339" s="81"/>
      <c r="E1339" s="81"/>
      <c r="F1339" s="81"/>
      <c r="G1339" s="81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</row>
    <row r="1340" spans="1:18">
      <c r="A1340" s="81"/>
      <c r="B1340" s="81"/>
      <c r="C1340" s="81"/>
      <c r="D1340" s="81"/>
      <c r="E1340" s="81"/>
      <c r="F1340" s="81"/>
      <c r="G1340" s="81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</row>
    <row r="1341" spans="1:18">
      <c r="A1341" s="81"/>
      <c r="B1341" s="81"/>
      <c r="C1341" s="81"/>
      <c r="D1341" s="81"/>
      <c r="E1341" s="81"/>
      <c r="F1341" s="81"/>
      <c r="G1341" s="81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</row>
    <row r="1342" spans="1:18">
      <c r="A1342" s="81"/>
      <c r="B1342" s="81"/>
      <c r="C1342" s="81"/>
      <c r="D1342" s="81"/>
      <c r="E1342" s="81"/>
      <c r="F1342" s="81"/>
      <c r="G1342" s="81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</row>
    <row r="1343" spans="1:18">
      <c r="A1343" s="81"/>
      <c r="B1343" s="81"/>
      <c r="C1343" s="81"/>
      <c r="D1343" s="81"/>
      <c r="E1343" s="81"/>
      <c r="F1343" s="81"/>
      <c r="G1343" s="81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</row>
    <row r="1344" spans="1:18">
      <c r="A1344" s="81"/>
      <c r="B1344" s="81"/>
      <c r="C1344" s="81"/>
      <c r="D1344" s="81"/>
      <c r="E1344" s="81"/>
      <c r="F1344" s="81"/>
      <c r="G1344" s="81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</row>
    <row r="1345" spans="1:18">
      <c r="A1345" s="81"/>
      <c r="B1345" s="81"/>
      <c r="C1345" s="81"/>
      <c r="D1345" s="81"/>
      <c r="E1345" s="81"/>
      <c r="F1345" s="81"/>
      <c r="G1345" s="81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</row>
    <row r="1346" spans="1:18">
      <c r="A1346" s="81"/>
      <c r="B1346" s="81"/>
      <c r="C1346" s="81"/>
      <c r="D1346" s="81"/>
      <c r="E1346" s="81"/>
      <c r="F1346" s="81"/>
      <c r="G1346" s="81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</row>
    <row r="1347" spans="1:18">
      <c r="A1347" s="81"/>
      <c r="B1347" s="81"/>
      <c r="C1347" s="81"/>
      <c r="D1347" s="81"/>
      <c r="E1347" s="81"/>
      <c r="F1347" s="81"/>
      <c r="G1347" s="81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</row>
    <row r="1348" spans="1:18">
      <c r="A1348" s="81"/>
      <c r="B1348" s="81"/>
      <c r="C1348" s="81"/>
      <c r="D1348" s="81"/>
      <c r="E1348" s="81"/>
      <c r="F1348" s="81"/>
      <c r="G1348" s="81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</row>
    <row r="1349" spans="1:18">
      <c r="A1349" s="81"/>
      <c r="B1349" s="81"/>
      <c r="C1349" s="81"/>
      <c r="D1349" s="81"/>
      <c r="E1349" s="81"/>
      <c r="F1349" s="81"/>
      <c r="G1349" s="81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</row>
    <row r="1350" spans="1:18">
      <c r="A1350" s="81"/>
      <c r="B1350" s="81"/>
      <c r="C1350" s="81"/>
      <c r="D1350" s="81"/>
      <c r="E1350" s="81"/>
      <c r="F1350" s="81"/>
      <c r="G1350" s="81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</row>
    <row r="1351" spans="1:18">
      <c r="A1351" s="81"/>
      <c r="B1351" s="81"/>
      <c r="C1351" s="81"/>
      <c r="D1351" s="81"/>
      <c r="E1351" s="81"/>
      <c r="F1351" s="81"/>
      <c r="G1351" s="81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</row>
    <row r="1352" spans="1:18">
      <c r="A1352" s="81"/>
      <c r="B1352" s="81"/>
      <c r="C1352" s="81"/>
      <c r="D1352" s="81"/>
      <c r="E1352" s="81"/>
      <c r="F1352" s="81"/>
      <c r="G1352" s="81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</row>
    <row r="1353" spans="1:18">
      <c r="A1353" s="81"/>
      <c r="B1353" s="81"/>
      <c r="C1353" s="81"/>
      <c r="D1353" s="81"/>
      <c r="E1353" s="81"/>
      <c r="F1353" s="81"/>
      <c r="G1353" s="81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</row>
    <row r="1354" spans="1:18">
      <c r="A1354" s="81"/>
      <c r="B1354" s="81"/>
      <c r="C1354" s="81"/>
      <c r="D1354" s="81"/>
      <c r="E1354" s="81"/>
      <c r="F1354" s="81"/>
      <c r="G1354" s="81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</row>
    <row r="1355" spans="1:18">
      <c r="A1355" s="81"/>
      <c r="B1355" s="81"/>
      <c r="C1355" s="81"/>
      <c r="D1355" s="81"/>
      <c r="E1355" s="81"/>
      <c r="F1355" s="81"/>
      <c r="G1355" s="81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</row>
    <row r="1356" spans="1:18">
      <c r="A1356" s="81"/>
      <c r="B1356" s="81"/>
      <c r="C1356" s="81"/>
      <c r="D1356" s="81"/>
      <c r="E1356" s="81"/>
      <c r="F1356" s="81"/>
      <c r="G1356" s="81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</row>
    <row r="1357" spans="1:18">
      <c r="A1357" s="81"/>
      <c r="B1357" s="81"/>
      <c r="C1357" s="81"/>
      <c r="D1357" s="81"/>
      <c r="E1357" s="81"/>
      <c r="F1357" s="81"/>
      <c r="G1357" s="81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</row>
    <row r="1358" spans="1:18">
      <c r="A1358" s="81"/>
      <c r="B1358" s="81"/>
      <c r="C1358" s="81"/>
      <c r="D1358" s="81"/>
      <c r="E1358" s="81"/>
      <c r="F1358" s="81"/>
      <c r="G1358" s="81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</row>
    <row r="1359" spans="1:18">
      <c r="A1359" s="81"/>
      <c r="B1359" s="81"/>
      <c r="C1359" s="81"/>
      <c r="D1359" s="81"/>
      <c r="E1359" s="81"/>
      <c r="F1359" s="81"/>
      <c r="G1359" s="81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</row>
    <row r="1360" spans="1:18">
      <c r="A1360" s="81"/>
      <c r="B1360" s="81"/>
      <c r="C1360" s="81"/>
      <c r="D1360" s="81"/>
      <c r="E1360" s="81"/>
      <c r="F1360" s="81"/>
      <c r="G1360" s="81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</row>
    <row r="1361" spans="1:18">
      <c r="A1361" s="81"/>
      <c r="B1361" s="81"/>
      <c r="C1361" s="81"/>
      <c r="D1361" s="81"/>
      <c r="E1361" s="81"/>
      <c r="F1361" s="81"/>
      <c r="G1361" s="81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</row>
    <row r="1362" spans="1:18">
      <c r="A1362" s="81"/>
      <c r="B1362" s="81"/>
      <c r="C1362" s="81"/>
      <c r="D1362" s="81"/>
      <c r="E1362" s="81"/>
      <c r="F1362" s="81"/>
      <c r="G1362" s="81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</row>
    <row r="1363" spans="1:18">
      <c r="A1363" s="81"/>
      <c r="B1363" s="81"/>
      <c r="C1363" s="81"/>
      <c r="D1363" s="81"/>
      <c r="E1363" s="81"/>
      <c r="F1363" s="81"/>
      <c r="G1363" s="81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</row>
    <row r="1364" spans="1:18">
      <c r="A1364" s="81"/>
      <c r="B1364" s="81"/>
      <c r="C1364" s="81"/>
      <c r="D1364" s="81"/>
      <c r="E1364" s="81"/>
      <c r="F1364" s="81"/>
      <c r="G1364" s="81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</row>
    <row r="1365" spans="1:18">
      <c r="A1365" s="81"/>
      <c r="B1365" s="81"/>
      <c r="C1365" s="81"/>
      <c r="D1365" s="81"/>
      <c r="E1365" s="81"/>
      <c r="F1365" s="81"/>
      <c r="G1365" s="81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</row>
    <row r="1366" spans="1:18">
      <c r="A1366" s="81"/>
      <c r="B1366" s="81"/>
      <c r="C1366" s="81"/>
      <c r="D1366" s="81"/>
      <c r="E1366" s="81"/>
      <c r="F1366" s="81"/>
      <c r="G1366" s="81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</row>
    <row r="1367" spans="1:18">
      <c r="A1367" s="81"/>
      <c r="B1367" s="81"/>
      <c r="C1367" s="81"/>
      <c r="D1367" s="81"/>
      <c r="E1367" s="81"/>
      <c r="F1367" s="81"/>
      <c r="G1367" s="81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</row>
    <row r="1368" spans="1:18">
      <c r="A1368" s="81"/>
      <c r="B1368" s="81"/>
      <c r="C1368" s="81"/>
      <c r="D1368" s="81"/>
      <c r="E1368" s="81"/>
      <c r="F1368" s="81"/>
      <c r="G1368" s="81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</row>
    <row r="1369" spans="1:18">
      <c r="A1369" s="81"/>
      <c r="B1369" s="81"/>
      <c r="C1369" s="81"/>
      <c r="D1369" s="81"/>
      <c r="E1369" s="81"/>
      <c r="F1369" s="81"/>
      <c r="G1369" s="81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</row>
    <row r="1370" spans="1:18">
      <c r="A1370" s="81"/>
      <c r="B1370" s="81"/>
      <c r="C1370" s="81"/>
      <c r="D1370" s="81"/>
      <c r="E1370" s="81"/>
      <c r="F1370" s="81"/>
      <c r="G1370" s="81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</row>
    <row r="1371" spans="1:18">
      <c r="A1371" s="81"/>
      <c r="B1371" s="81"/>
      <c r="C1371" s="81"/>
      <c r="D1371" s="81"/>
      <c r="E1371" s="81"/>
      <c r="F1371" s="81"/>
      <c r="G1371" s="81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</row>
    <row r="1372" spans="1:18">
      <c r="A1372" s="81"/>
      <c r="B1372" s="81"/>
      <c r="C1372" s="81"/>
      <c r="D1372" s="81"/>
      <c r="E1372" s="81"/>
      <c r="F1372" s="81"/>
      <c r="G1372" s="81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</row>
    <row r="1373" spans="1:18">
      <c r="A1373" s="81"/>
      <c r="B1373" s="81"/>
      <c r="C1373" s="81"/>
      <c r="D1373" s="81"/>
      <c r="E1373" s="81"/>
      <c r="F1373" s="81"/>
      <c r="G1373" s="81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</row>
    <row r="1374" spans="1:18">
      <c r="A1374" s="81"/>
      <c r="B1374" s="81"/>
      <c r="C1374" s="81"/>
      <c r="D1374" s="81"/>
      <c r="E1374" s="81"/>
      <c r="F1374" s="81"/>
      <c r="G1374" s="81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</row>
    <row r="1375" spans="1:18">
      <c r="A1375" s="81"/>
      <c r="B1375" s="81"/>
      <c r="C1375" s="81"/>
      <c r="D1375" s="81"/>
      <c r="E1375" s="81"/>
      <c r="F1375" s="81"/>
      <c r="G1375" s="81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</row>
    <row r="1376" spans="1:18">
      <c r="A1376" s="81"/>
      <c r="B1376" s="81"/>
      <c r="C1376" s="81"/>
      <c r="D1376" s="81"/>
      <c r="E1376" s="81"/>
      <c r="F1376" s="81"/>
      <c r="G1376" s="81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</row>
    <row r="1377" spans="1:18">
      <c r="A1377" s="81"/>
      <c r="B1377" s="81"/>
      <c r="C1377" s="81"/>
      <c r="D1377" s="81"/>
      <c r="E1377" s="81"/>
      <c r="F1377" s="81"/>
      <c r="G1377" s="81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</row>
    <row r="1378" spans="1:18">
      <c r="A1378" s="81"/>
      <c r="B1378" s="81"/>
      <c r="C1378" s="81"/>
      <c r="D1378" s="81"/>
      <c r="E1378" s="81"/>
      <c r="F1378" s="81"/>
      <c r="G1378" s="81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</row>
    <row r="1379" spans="1:18">
      <c r="A1379" s="81"/>
      <c r="B1379" s="81"/>
      <c r="C1379" s="81"/>
      <c r="D1379" s="81"/>
      <c r="E1379" s="81"/>
      <c r="F1379" s="81"/>
      <c r="G1379" s="81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</row>
    <row r="1380" spans="1:18">
      <c r="A1380" s="81"/>
      <c r="B1380" s="81"/>
      <c r="C1380" s="81"/>
      <c r="D1380" s="81"/>
      <c r="E1380" s="81"/>
      <c r="F1380" s="81"/>
      <c r="G1380" s="81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</row>
    <row r="1381" spans="1:18">
      <c r="A1381" s="81"/>
      <c r="B1381" s="81"/>
      <c r="C1381" s="81"/>
      <c r="D1381" s="81"/>
      <c r="E1381" s="81"/>
      <c r="F1381" s="81"/>
      <c r="G1381" s="81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</row>
    <row r="1382" spans="1:18">
      <c r="A1382" s="81"/>
      <c r="B1382" s="81"/>
      <c r="C1382" s="81"/>
      <c r="D1382" s="81"/>
      <c r="E1382" s="81"/>
      <c r="F1382" s="81"/>
      <c r="G1382" s="81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</row>
    <row r="1383" spans="1:18">
      <c r="A1383" s="81"/>
      <c r="B1383" s="81"/>
      <c r="C1383" s="81"/>
      <c r="D1383" s="81"/>
      <c r="E1383" s="81"/>
      <c r="F1383" s="81"/>
      <c r="G1383" s="81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</row>
    <row r="1384" spans="1:18">
      <c r="A1384" s="81"/>
      <c r="B1384" s="81"/>
      <c r="C1384" s="81"/>
      <c r="D1384" s="81"/>
      <c r="E1384" s="81"/>
      <c r="F1384" s="81"/>
      <c r="G1384" s="81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</row>
    <row r="1385" spans="1:18">
      <c r="A1385" s="81"/>
      <c r="B1385" s="81"/>
      <c r="C1385" s="81"/>
      <c r="D1385" s="81"/>
      <c r="E1385" s="81"/>
      <c r="F1385" s="81"/>
      <c r="G1385" s="81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</row>
    <row r="1386" spans="1:18">
      <c r="A1386" s="81"/>
      <c r="B1386" s="81"/>
      <c r="C1386" s="81"/>
      <c r="D1386" s="81"/>
      <c r="E1386" s="81"/>
      <c r="F1386" s="81"/>
      <c r="G1386" s="81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</row>
    <row r="1387" spans="1:18">
      <c r="A1387" s="81"/>
      <c r="B1387" s="81"/>
      <c r="C1387" s="81"/>
      <c r="D1387" s="81"/>
      <c r="E1387" s="81"/>
      <c r="F1387" s="81"/>
      <c r="G1387" s="81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</row>
    <row r="1388" spans="1:18">
      <c r="A1388" s="81"/>
      <c r="B1388" s="81"/>
      <c r="C1388" s="81"/>
      <c r="D1388" s="81"/>
      <c r="E1388" s="81"/>
      <c r="F1388" s="81"/>
      <c r="G1388" s="81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</row>
    <row r="1389" spans="1:18">
      <c r="A1389" s="81"/>
      <c r="B1389" s="81"/>
      <c r="C1389" s="81"/>
      <c r="D1389" s="81"/>
      <c r="E1389" s="81"/>
      <c r="F1389" s="81"/>
      <c r="G1389" s="81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</row>
    <row r="1390" spans="1:18">
      <c r="A1390" s="81"/>
      <c r="B1390" s="81"/>
      <c r="C1390" s="81"/>
      <c r="D1390" s="81"/>
      <c r="E1390" s="81"/>
      <c r="F1390" s="81"/>
      <c r="G1390" s="81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</row>
    <row r="1391" spans="1:18">
      <c r="A1391" s="81"/>
      <c r="B1391" s="81"/>
      <c r="C1391" s="81"/>
      <c r="D1391" s="81"/>
      <c r="E1391" s="81"/>
      <c r="F1391" s="81"/>
      <c r="G1391" s="81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</row>
    <row r="1392" spans="1:18">
      <c r="A1392" s="81"/>
      <c r="B1392" s="81"/>
      <c r="C1392" s="81"/>
      <c r="D1392" s="81"/>
      <c r="E1392" s="81"/>
      <c r="F1392" s="81"/>
      <c r="G1392" s="81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</row>
    <row r="1393" spans="1:18">
      <c r="A1393" s="81"/>
      <c r="B1393" s="81"/>
      <c r="C1393" s="81"/>
      <c r="D1393" s="81"/>
      <c r="E1393" s="81"/>
      <c r="F1393" s="81"/>
      <c r="G1393" s="81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</row>
    <row r="1394" spans="1:18">
      <c r="A1394" s="81"/>
      <c r="B1394" s="81"/>
      <c r="C1394" s="81"/>
      <c r="D1394" s="81"/>
      <c r="E1394" s="81"/>
      <c r="F1394" s="81"/>
      <c r="G1394" s="81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</row>
    <row r="1395" spans="1:18">
      <c r="A1395" s="81"/>
      <c r="B1395" s="81"/>
      <c r="C1395" s="81"/>
      <c r="D1395" s="81"/>
      <c r="E1395" s="81"/>
      <c r="F1395" s="81"/>
      <c r="G1395" s="81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</row>
    <row r="1396" spans="1:18">
      <c r="A1396" s="81"/>
      <c r="B1396" s="81"/>
      <c r="C1396" s="81"/>
      <c r="D1396" s="81"/>
      <c r="E1396" s="81"/>
      <c r="F1396" s="81"/>
      <c r="G1396" s="81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</row>
    <row r="1397" spans="1:18">
      <c r="A1397" s="81"/>
      <c r="B1397" s="81"/>
      <c r="C1397" s="81"/>
      <c r="D1397" s="81"/>
      <c r="E1397" s="81"/>
      <c r="F1397" s="81"/>
      <c r="G1397" s="81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</row>
    <row r="1398" spans="1:18">
      <c r="A1398" s="81"/>
      <c r="B1398" s="81"/>
      <c r="C1398" s="81"/>
      <c r="D1398" s="81"/>
      <c r="E1398" s="81"/>
      <c r="F1398" s="81"/>
      <c r="G1398" s="81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</row>
    <row r="1399" spans="1:18">
      <c r="A1399" s="81"/>
      <c r="B1399" s="81"/>
      <c r="C1399" s="81"/>
      <c r="D1399" s="81"/>
      <c r="E1399" s="81"/>
      <c r="F1399" s="81"/>
      <c r="G1399" s="81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</row>
    <row r="1400" spans="1:18">
      <c r="A1400" s="81"/>
      <c r="B1400" s="81"/>
      <c r="C1400" s="81"/>
      <c r="D1400" s="81"/>
      <c r="E1400" s="81"/>
      <c r="F1400" s="81"/>
      <c r="G1400" s="81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</row>
    <row r="1401" spans="1:18">
      <c r="A1401" s="81"/>
      <c r="B1401" s="81"/>
      <c r="C1401" s="81"/>
      <c r="D1401" s="81"/>
      <c r="E1401" s="81"/>
      <c r="F1401" s="81"/>
      <c r="G1401" s="81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</row>
    <row r="1402" spans="1:18">
      <c r="A1402" s="81"/>
      <c r="B1402" s="81"/>
      <c r="C1402" s="81"/>
      <c r="D1402" s="81"/>
      <c r="E1402" s="81"/>
      <c r="F1402" s="81"/>
      <c r="G1402" s="81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</row>
    <row r="1403" spans="1:18">
      <c r="A1403" s="81"/>
      <c r="B1403" s="81"/>
      <c r="C1403" s="81"/>
      <c r="D1403" s="81"/>
      <c r="E1403" s="81"/>
      <c r="F1403" s="81"/>
      <c r="G1403" s="81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</row>
    <row r="1404" spans="1:18">
      <c r="A1404" s="81"/>
      <c r="B1404" s="81"/>
      <c r="C1404" s="81"/>
      <c r="D1404" s="81"/>
      <c r="E1404" s="81"/>
      <c r="F1404" s="81"/>
      <c r="G1404" s="81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</row>
    <row r="1405" spans="1:18">
      <c r="A1405" s="81"/>
      <c r="B1405" s="81"/>
      <c r="C1405" s="81"/>
      <c r="D1405" s="81"/>
      <c r="E1405" s="81"/>
      <c r="F1405" s="81"/>
      <c r="G1405" s="81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</row>
    <row r="1406" spans="1:18">
      <c r="A1406" s="81"/>
      <c r="B1406" s="81"/>
      <c r="C1406" s="81"/>
      <c r="D1406" s="81"/>
      <c r="E1406" s="81"/>
      <c r="F1406" s="81"/>
      <c r="G1406" s="81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</row>
    <row r="1407" spans="1:18">
      <c r="A1407" s="81"/>
      <c r="B1407" s="81"/>
      <c r="C1407" s="81"/>
      <c r="D1407" s="81"/>
      <c r="E1407" s="81"/>
      <c r="F1407" s="81"/>
      <c r="G1407" s="81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</row>
    <row r="1408" spans="1:18">
      <c r="A1408" s="81"/>
      <c r="B1408" s="81"/>
      <c r="C1408" s="81"/>
      <c r="D1408" s="81"/>
      <c r="E1408" s="81"/>
      <c r="F1408" s="81"/>
      <c r="G1408" s="81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</row>
    <row r="1409" spans="1:18">
      <c r="A1409" s="81"/>
      <c r="B1409" s="81"/>
      <c r="C1409" s="81"/>
      <c r="D1409" s="81"/>
      <c r="E1409" s="81"/>
      <c r="F1409" s="81"/>
      <c r="G1409" s="81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</row>
    <row r="1410" spans="1:18">
      <c r="A1410" s="81"/>
      <c r="B1410" s="81"/>
      <c r="C1410" s="81"/>
      <c r="D1410" s="81"/>
      <c r="E1410" s="81"/>
      <c r="F1410" s="81"/>
      <c r="G1410" s="81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</row>
    <row r="1411" spans="1:18">
      <c r="A1411" s="81"/>
      <c r="B1411" s="81"/>
      <c r="C1411" s="81"/>
      <c r="D1411" s="81"/>
      <c r="E1411" s="81"/>
      <c r="F1411" s="81"/>
      <c r="G1411" s="81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</row>
    <row r="1412" spans="1:18">
      <c r="A1412" s="81"/>
      <c r="B1412" s="81"/>
      <c r="C1412" s="81"/>
      <c r="D1412" s="81"/>
      <c r="E1412" s="81"/>
      <c r="F1412" s="81"/>
      <c r="G1412" s="81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</row>
    <row r="1413" spans="1:18">
      <c r="A1413" s="81"/>
      <c r="B1413" s="81"/>
      <c r="C1413" s="81"/>
      <c r="D1413" s="81"/>
      <c r="E1413" s="81"/>
      <c r="F1413" s="81"/>
      <c r="G1413" s="81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</row>
    <row r="1414" spans="1:18">
      <c r="A1414" s="81"/>
      <c r="B1414" s="81"/>
      <c r="C1414" s="81"/>
      <c r="D1414" s="81"/>
      <c r="E1414" s="81"/>
      <c r="F1414" s="81"/>
      <c r="G1414" s="81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</row>
    <row r="1415" spans="1:18">
      <c r="A1415" s="81"/>
      <c r="B1415" s="81"/>
      <c r="C1415" s="81"/>
      <c r="D1415" s="81"/>
      <c r="E1415" s="81"/>
      <c r="F1415" s="81"/>
      <c r="G1415" s="81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</row>
    <row r="1416" spans="1:18">
      <c r="A1416" s="81"/>
      <c r="B1416" s="81"/>
      <c r="C1416" s="81"/>
      <c r="D1416" s="81"/>
      <c r="E1416" s="81"/>
      <c r="F1416" s="81"/>
      <c r="G1416" s="81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</row>
    <row r="1417" spans="1:18">
      <c r="A1417" s="81"/>
      <c r="B1417" s="81"/>
      <c r="C1417" s="81"/>
      <c r="D1417" s="81"/>
      <c r="E1417" s="81"/>
      <c r="F1417" s="81"/>
      <c r="G1417" s="81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</row>
    <row r="1418" spans="1:18">
      <c r="A1418" s="81"/>
      <c r="B1418" s="81"/>
      <c r="C1418" s="81"/>
      <c r="D1418" s="81"/>
      <c r="E1418" s="81"/>
      <c r="F1418" s="81"/>
      <c r="G1418" s="81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</row>
    <row r="1419" spans="1:18">
      <c r="A1419" s="81"/>
      <c r="B1419" s="81"/>
      <c r="C1419" s="81"/>
      <c r="D1419" s="81"/>
      <c r="E1419" s="81"/>
      <c r="F1419" s="81"/>
      <c r="G1419" s="81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</row>
    <row r="1420" spans="1:18">
      <c r="A1420" s="81"/>
      <c r="B1420" s="81"/>
      <c r="C1420" s="81"/>
      <c r="D1420" s="81"/>
      <c r="E1420" s="81"/>
      <c r="F1420" s="81"/>
      <c r="G1420" s="81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</row>
    <row r="1421" spans="1:18">
      <c r="A1421" s="81"/>
      <c r="B1421" s="81"/>
      <c r="C1421" s="81"/>
      <c r="D1421" s="81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</row>
    <row r="1422" spans="1:18">
      <c r="A1422" s="81"/>
      <c r="B1422" s="81"/>
      <c r="C1422" s="81"/>
      <c r="D1422" s="81"/>
      <c r="E1422" s="81"/>
      <c r="F1422" s="81"/>
      <c r="G1422" s="81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</row>
    <row r="1423" spans="1:18">
      <c r="A1423" s="81"/>
      <c r="B1423" s="81"/>
      <c r="C1423" s="81"/>
      <c r="D1423" s="81"/>
      <c r="E1423" s="81"/>
      <c r="F1423" s="81"/>
      <c r="G1423" s="81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</row>
    <row r="1424" spans="1:18">
      <c r="A1424" s="81"/>
      <c r="B1424" s="81"/>
      <c r="C1424" s="81"/>
      <c r="D1424" s="81"/>
      <c r="E1424" s="81"/>
      <c r="F1424" s="81"/>
      <c r="G1424" s="81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</row>
    <row r="1425" spans="1:18">
      <c r="A1425" s="81"/>
      <c r="B1425" s="81"/>
      <c r="C1425" s="81"/>
      <c r="D1425" s="81"/>
      <c r="E1425" s="81"/>
      <c r="F1425" s="81"/>
      <c r="G1425" s="81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</row>
    <row r="1426" spans="1:18">
      <c r="A1426" s="81"/>
      <c r="B1426" s="81"/>
      <c r="C1426" s="81"/>
      <c r="D1426" s="81"/>
      <c r="E1426" s="81"/>
      <c r="F1426" s="81"/>
      <c r="G1426" s="81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</row>
    <row r="1427" spans="1:18">
      <c r="A1427" s="81"/>
      <c r="B1427" s="81"/>
      <c r="C1427" s="81"/>
      <c r="D1427" s="81"/>
      <c r="E1427" s="81"/>
      <c r="F1427" s="81"/>
      <c r="G1427" s="81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</row>
    <row r="1428" spans="1:18">
      <c r="A1428" s="81"/>
      <c r="B1428" s="81"/>
      <c r="C1428" s="81"/>
      <c r="D1428" s="81"/>
      <c r="E1428" s="81"/>
      <c r="F1428" s="81"/>
      <c r="G1428" s="81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</row>
    <row r="1429" spans="1:18">
      <c r="A1429" s="81"/>
      <c r="B1429" s="81"/>
      <c r="C1429" s="81"/>
      <c r="D1429" s="81"/>
      <c r="E1429" s="81"/>
      <c r="F1429" s="81"/>
      <c r="G1429" s="81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</row>
    <row r="1430" spans="1:18">
      <c r="A1430" s="81"/>
      <c r="B1430" s="81"/>
      <c r="C1430" s="81"/>
      <c r="D1430" s="81"/>
      <c r="E1430" s="81"/>
      <c r="F1430" s="81"/>
      <c r="G1430" s="81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</row>
    <row r="1431" spans="1:18">
      <c r="A1431" s="81"/>
      <c r="B1431" s="81"/>
      <c r="C1431" s="81"/>
      <c r="D1431" s="81"/>
      <c r="E1431" s="81"/>
      <c r="F1431" s="81"/>
      <c r="G1431" s="81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</row>
    <row r="1432" spans="1:18">
      <c r="A1432" s="81"/>
      <c r="B1432" s="81"/>
      <c r="C1432" s="81"/>
      <c r="D1432" s="81"/>
      <c r="E1432" s="81"/>
      <c r="F1432" s="81"/>
      <c r="G1432" s="81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</row>
    <row r="1433" spans="1:18">
      <c r="A1433" s="81"/>
      <c r="B1433" s="81"/>
      <c r="C1433" s="81"/>
      <c r="D1433" s="81"/>
      <c r="E1433" s="81"/>
      <c r="F1433" s="81"/>
      <c r="G1433" s="81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</row>
    <row r="1434" spans="1:18">
      <c r="A1434" s="81"/>
      <c r="B1434" s="81"/>
      <c r="C1434" s="81"/>
      <c r="D1434" s="81"/>
      <c r="E1434" s="81"/>
      <c r="F1434" s="81"/>
      <c r="G1434" s="81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</row>
    <row r="1435" spans="1:18">
      <c r="A1435" s="81"/>
      <c r="B1435" s="81"/>
      <c r="C1435" s="81"/>
      <c r="D1435" s="81"/>
      <c r="E1435" s="81"/>
      <c r="F1435" s="81"/>
      <c r="G1435" s="81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</row>
    <row r="1436" spans="1:18">
      <c r="A1436" s="81"/>
      <c r="B1436" s="81"/>
      <c r="C1436" s="81"/>
      <c r="D1436" s="81"/>
      <c r="E1436" s="81"/>
      <c r="F1436" s="81"/>
      <c r="G1436" s="81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</row>
    <row r="1437" spans="1:18">
      <c r="A1437" s="81"/>
      <c r="B1437" s="81"/>
      <c r="C1437" s="81"/>
      <c r="D1437" s="81"/>
      <c r="E1437" s="81"/>
      <c r="F1437" s="81"/>
      <c r="G1437" s="81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</row>
    <row r="1438" spans="1:18">
      <c r="A1438" s="81"/>
      <c r="B1438" s="81"/>
      <c r="C1438" s="81"/>
      <c r="D1438" s="81"/>
      <c r="E1438" s="81"/>
      <c r="F1438" s="81"/>
      <c r="G1438" s="81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</row>
    <row r="1439" spans="1:18">
      <c r="A1439" s="81"/>
      <c r="B1439" s="81"/>
      <c r="C1439" s="81"/>
      <c r="D1439" s="81"/>
      <c r="E1439" s="81"/>
      <c r="F1439" s="81"/>
      <c r="G1439" s="81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</row>
    <row r="1440" spans="1:18">
      <c r="A1440" s="81"/>
      <c r="B1440" s="81"/>
      <c r="C1440" s="81"/>
      <c r="D1440" s="81"/>
      <c r="E1440" s="81"/>
      <c r="F1440" s="81"/>
      <c r="G1440" s="81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</row>
    <row r="1441" spans="1:18">
      <c r="A1441" s="81"/>
      <c r="B1441" s="81"/>
      <c r="C1441" s="81"/>
      <c r="D1441" s="81"/>
      <c r="E1441" s="81"/>
      <c r="F1441" s="81"/>
      <c r="G1441" s="81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</row>
    <row r="1442" spans="1:18">
      <c r="A1442" s="81"/>
      <c r="B1442" s="81"/>
      <c r="C1442" s="81"/>
      <c r="D1442" s="81"/>
      <c r="E1442" s="81"/>
      <c r="F1442" s="81"/>
      <c r="G1442" s="81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</row>
    <row r="1443" spans="1:18">
      <c r="A1443" s="81"/>
      <c r="B1443" s="81"/>
      <c r="C1443" s="81"/>
      <c r="D1443" s="81"/>
      <c r="E1443" s="81"/>
      <c r="F1443" s="81"/>
      <c r="G1443" s="81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</row>
    <row r="1444" spans="1:18">
      <c r="A1444" s="81"/>
      <c r="B1444" s="81"/>
      <c r="C1444" s="81"/>
      <c r="D1444" s="81"/>
      <c r="E1444" s="81"/>
      <c r="F1444" s="81"/>
      <c r="G1444" s="81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</row>
    <row r="1445" spans="1:18">
      <c r="A1445" s="81"/>
      <c r="B1445" s="81"/>
      <c r="C1445" s="81"/>
      <c r="D1445" s="81"/>
      <c r="E1445" s="81"/>
      <c r="F1445" s="81"/>
      <c r="G1445" s="81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</row>
    <row r="1446" spans="1:18">
      <c r="A1446" s="81"/>
      <c r="B1446" s="81"/>
      <c r="C1446" s="81"/>
      <c r="D1446" s="81"/>
      <c r="E1446" s="81"/>
      <c r="F1446" s="81"/>
      <c r="G1446" s="81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</row>
    <row r="1447" spans="1:18">
      <c r="A1447" s="81"/>
      <c r="B1447" s="81"/>
      <c r="C1447" s="81"/>
      <c r="D1447" s="81"/>
      <c r="E1447" s="81"/>
      <c r="F1447" s="81"/>
      <c r="G1447" s="81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</row>
    <row r="1448" spans="1:18">
      <c r="A1448" s="81"/>
      <c r="B1448" s="81"/>
      <c r="C1448" s="81"/>
      <c r="D1448" s="81"/>
      <c r="E1448" s="81"/>
      <c r="F1448" s="81"/>
      <c r="G1448" s="81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</row>
    <row r="1449" spans="1:18">
      <c r="A1449" s="81"/>
      <c r="B1449" s="81"/>
      <c r="C1449" s="81"/>
      <c r="D1449" s="81"/>
      <c r="E1449" s="81"/>
      <c r="F1449" s="81"/>
      <c r="G1449" s="81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</row>
    <row r="1450" spans="1:18">
      <c r="A1450" s="81"/>
      <c r="B1450" s="81"/>
      <c r="C1450" s="81"/>
      <c r="D1450" s="81"/>
      <c r="E1450" s="81"/>
      <c r="F1450" s="81"/>
      <c r="G1450" s="81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</row>
    <row r="1451" spans="1:18">
      <c r="A1451" s="81"/>
      <c r="B1451" s="81"/>
      <c r="C1451" s="81"/>
      <c r="D1451" s="81"/>
      <c r="E1451" s="81"/>
      <c r="F1451" s="81"/>
      <c r="G1451" s="81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</row>
    <row r="1452" spans="1:18">
      <c r="A1452" s="81"/>
      <c r="B1452" s="81"/>
      <c r="C1452" s="81"/>
      <c r="D1452" s="81"/>
      <c r="E1452" s="81"/>
      <c r="F1452" s="81"/>
      <c r="G1452" s="81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</row>
    <row r="1453" spans="1:18">
      <c r="A1453" s="81"/>
      <c r="B1453" s="81"/>
      <c r="C1453" s="81"/>
      <c r="D1453" s="81"/>
      <c r="E1453" s="81"/>
      <c r="F1453" s="81"/>
      <c r="G1453" s="81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</row>
    <row r="1454" spans="1:18">
      <c r="A1454" s="81"/>
      <c r="B1454" s="81"/>
      <c r="C1454" s="81"/>
      <c r="D1454" s="81"/>
      <c r="E1454" s="81"/>
      <c r="F1454" s="81"/>
      <c r="G1454" s="81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</row>
    <row r="1455" spans="1:18">
      <c r="A1455" s="81"/>
      <c r="B1455" s="81"/>
      <c r="C1455" s="81"/>
      <c r="D1455" s="81"/>
      <c r="E1455" s="81"/>
      <c r="F1455" s="81"/>
      <c r="G1455" s="81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</row>
    <row r="1456" spans="1:18">
      <c r="A1456" s="81"/>
      <c r="B1456" s="81"/>
      <c r="C1456" s="81"/>
      <c r="D1456" s="81"/>
      <c r="E1456" s="81"/>
      <c r="F1456" s="81"/>
      <c r="G1456" s="81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</row>
    <row r="1457" spans="1:18">
      <c r="A1457" s="81"/>
      <c r="B1457" s="81"/>
      <c r="C1457" s="81"/>
      <c r="D1457" s="81"/>
      <c r="E1457" s="81"/>
      <c r="F1457" s="81"/>
      <c r="G1457" s="81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</row>
    <row r="1458" spans="1:18">
      <c r="A1458" s="81"/>
      <c r="B1458" s="81"/>
      <c r="C1458" s="81"/>
      <c r="D1458" s="81"/>
      <c r="E1458" s="81"/>
      <c r="F1458" s="81"/>
      <c r="G1458" s="81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</row>
    <row r="1459" spans="1:18">
      <c r="A1459" s="81"/>
      <c r="B1459" s="81"/>
      <c r="C1459" s="81"/>
      <c r="D1459" s="81"/>
      <c r="E1459" s="81"/>
      <c r="F1459" s="81"/>
      <c r="G1459" s="81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</row>
    <row r="1460" spans="1:18">
      <c r="A1460" s="81"/>
      <c r="B1460" s="81"/>
      <c r="C1460" s="81"/>
      <c r="D1460" s="81"/>
      <c r="E1460" s="81"/>
      <c r="F1460" s="81"/>
      <c r="G1460" s="81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</row>
    <row r="1461" spans="1:18">
      <c r="A1461" s="81"/>
      <c r="B1461" s="81"/>
      <c r="C1461" s="81"/>
      <c r="D1461" s="81"/>
      <c r="E1461" s="81"/>
      <c r="F1461" s="81"/>
      <c r="G1461" s="81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</row>
    <row r="1462" spans="1:18">
      <c r="A1462" s="81"/>
      <c r="B1462" s="81"/>
      <c r="C1462" s="81"/>
      <c r="D1462" s="81"/>
      <c r="E1462" s="81"/>
      <c r="F1462" s="81"/>
      <c r="G1462" s="81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</row>
    <row r="1463" spans="1:18">
      <c r="A1463" s="81"/>
      <c r="B1463" s="81"/>
      <c r="C1463" s="81"/>
      <c r="D1463" s="81"/>
      <c r="E1463" s="81"/>
      <c r="F1463" s="81"/>
      <c r="G1463" s="81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</row>
    <row r="1464" spans="1:18">
      <c r="A1464" s="81"/>
      <c r="B1464" s="81"/>
      <c r="C1464" s="81"/>
      <c r="D1464" s="81"/>
      <c r="E1464" s="81"/>
      <c r="F1464" s="81"/>
      <c r="G1464" s="81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</row>
    <row r="1465" spans="1:18">
      <c r="A1465" s="81"/>
      <c r="B1465" s="81"/>
      <c r="C1465" s="81"/>
      <c r="D1465" s="81"/>
      <c r="E1465" s="81"/>
      <c r="F1465" s="81"/>
      <c r="G1465" s="81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</row>
    <row r="1466" spans="1:18">
      <c r="A1466" s="81"/>
      <c r="B1466" s="81"/>
      <c r="C1466" s="81"/>
      <c r="D1466" s="81"/>
      <c r="E1466" s="81"/>
      <c r="F1466" s="81"/>
      <c r="G1466" s="81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</row>
    <row r="1467" spans="1:18">
      <c r="A1467" s="81"/>
      <c r="B1467" s="81"/>
      <c r="C1467" s="81"/>
      <c r="D1467" s="81"/>
      <c r="E1467" s="81"/>
      <c r="F1467" s="81"/>
      <c r="G1467" s="81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</row>
    <row r="1468" spans="1:18">
      <c r="A1468" s="81"/>
      <c r="B1468" s="81"/>
      <c r="C1468" s="81"/>
      <c r="D1468" s="81"/>
      <c r="E1468" s="81"/>
      <c r="F1468" s="81"/>
      <c r="G1468" s="81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</row>
    <row r="1469" spans="1:18">
      <c r="A1469" s="81"/>
      <c r="B1469" s="81"/>
      <c r="C1469" s="81"/>
      <c r="D1469" s="81"/>
      <c r="E1469" s="81"/>
      <c r="F1469" s="81"/>
      <c r="G1469" s="81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</row>
    <row r="1470" spans="1:18">
      <c r="A1470" s="81"/>
      <c r="B1470" s="81"/>
      <c r="C1470" s="81"/>
      <c r="D1470" s="81"/>
      <c r="E1470" s="81"/>
      <c r="F1470" s="81"/>
      <c r="G1470" s="81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</row>
    <row r="1471" spans="1:18">
      <c r="A1471" s="81"/>
      <c r="B1471" s="81"/>
      <c r="C1471" s="81"/>
      <c r="D1471" s="81"/>
      <c r="E1471" s="81"/>
      <c r="F1471" s="81"/>
      <c r="G1471" s="81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</row>
    <row r="1472" spans="1:18">
      <c r="A1472" s="81"/>
      <c r="B1472" s="81"/>
      <c r="C1472" s="81"/>
      <c r="D1472" s="81"/>
      <c r="E1472" s="81"/>
      <c r="F1472" s="81"/>
      <c r="G1472" s="81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</row>
    <row r="1473" spans="1:18">
      <c r="A1473" s="81"/>
      <c r="B1473" s="81"/>
      <c r="C1473" s="81"/>
      <c r="D1473" s="81"/>
      <c r="E1473" s="81"/>
      <c r="F1473" s="81"/>
      <c r="G1473" s="81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</row>
    <row r="1474" spans="1:18">
      <c r="A1474" s="81"/>
      <c r="B1474" s="81"/>
      <c r="C1474" s="81"/>
      <c r="D1474" s="81"/>
      <c r="E1474" s="81"/>
      <c r="F1474" s="81"/>
      <c r="G1474" s="81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</row>
    <row r="1475" spans="1:18">
      <c r="A1475" s="81"/>
      <c r="B1475" s="81"/>
      <c r="C1475" s="81"/>
      <c r="D1475" s="81"/>
      <c r="E1475" s="81"/>
      <c r="F1475" s="81"/>
      <c r="G1475" s="81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</row>
    <row r="1476" spans="1:18">
      <c r="A1476" s="81"/>
      <c r="B1476" s="81"/>
      <c r="C1476" s="81"/>
      <c r="D1476" s="81"/>
      <c r="E1476" s="81"/>
      <c r="F1476" s="81"/>
      <c r="G1476" s="81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</row>
    <row r="1477" spans="1:18">
      <c r="A1477" s="81"/>
      <c r="B1477" s="81"/>
      <c r="C1477" s="81"/>
      <c r="D1477" s="81"/>
      <c r="E1477" s="81"/>
      <c r="F1477" s="81"/>
      <c r="G1477" s="81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</row>
    <row r="1478" spans="1:18">
      <c r="A1478" s="81"/>
      <c r="B1478" s="81"/>
      <c r="C1478" s="81"/>
      <c r="D1478" s="81"/>
      <c r="E1478" s="81"/>
      <c r="F1478" s="81"/>
      <c r="G1478" s="81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</row>
    <row r="1479" spans="1:18">
      <c r="A1479" s="81"/>
      <c r="B1479" s="81"/>
      <c r="C1479" s="81"/>
      <c r="D1479" s="81"/>
      <c r="E1479" s="81"/>
      <c r="F1479" s="81"/>
      <c r="G1479" s="81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</row>
    <row r="1480" spans="1:18">
      <c r="A1480" s="81"/>
      <c r="B1480" s="81"/>
      <c r="C1480" s="81"/>
      <c r="D1480" s="81"/>
      <c r="E1480" s="81"/>
      <c r="F1480" s="81"/>
      <c r="G1480" s="81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</row>
    <row r="1481" spans="1:18">
      <c r="A1481" s="81"/>
      <c r="B1481" s="81"/>
      <c r="C1481" s="81"/>
      <c r="D1481" s="81"/>
      <c r="E1481" s="81"/>
      <c r="F1481" s="81"/>
      <c r="G1481" s="81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</row>
    <row r="1482" spans="1:18">
      <c r="A1482" s="81"/>
      <c r="B1482" s="81"/>
      <c r="C1482" s="81"/>
      <c r="D1482" s="81"/>
      <c r="E1482" s="81"/>
      <c r="F1482" s="81"/>
      <c r="G1482" s="81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</row>
    <row r="1483" spans="1:18">
      <c r="A1483" s="81"/>
      <c r="B1483" s="81"/>
      <c r="C1483" s="81"/>
      <c r="D1483" s="81"/>
      <c r="E1483" s="81"/>
      <c r="F1483" s="81"/>
      <c r="G1483" s="81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</row>
    <row r="1484" spans="1:18">
      <c r="A1484" s="81"/>
      <c r="B1484" s="81"/>
      <c r="C1484" s="81"/>
      <c r="D1484" s="81"/>
      <c r="E1484" s="81"/>
      <c r="F1484" s="81"/>
      <c r="G1484" s="81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</row>
    <row r="1485" spans="1:18">
      <c r="A1485" s="81"/>
      <c r="B1485" s="81"/>
      <c r="C1485" s="81"/>
      <c r="D1485" s="81"/>
      <c r="E1485" s="81"/>
      <c r="F1485" s="81"/>
      <c r="G1485" s="81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</row>
    <row r="1486" spans="1:18">
      <c r="A1486" s="81"/>
      <c r="B1486" s="81"/>
      <c r="C1486" s="81"/>
      <c r="D1486" s="81"/>
      <c r="E1486" s="81"/>
      <c r="F1486" s="81"/>
      <c r="G1486" s="81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</row>
    <row r="1487" spans="1:18">
      <c r="A1487" s="81"/>
      <c r="B1487" s="81"/>
      <c r="C1487" s="81"/>
      <c r="D1487" s="81"/>
      <c r="E1487" s="81"/>
      <c r="F1487" s="81"/>
      <c r="G1487" s="81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</row>
    <row r="1488" spans="1:18">
      <c r="A1488" s="81"/>
      <c r="B1488" s="81"/>
      <c r="C1488" s="81"/>
      <c r="D1488" s="81"/>
      <c r="E1488" s="81"/>
      <c r="F1488" s="81"/>
      <c r="G1488" s="81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</row>
    <row r="1489" spans="1:18">
      <c r="A1489" s="81"/>
      <c r="B1489" s="81"/>
      <c r="C1489" s="81"/>
      <c r="D1489" s="81"/>
      <c r="E1489" s="81"/>
      <c r="F1489" s="81"/>
      <c r="G1489" s="81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</row>
    <row r="1490" spans="1:18">
      <c r="A1490" s="81"/>
      <c r="B1490" s="81"/>
      <c r="C1490" s="81"/>
      <c r="D1490" s="81"/>
      <c r="E1490" s="81"/>
      <c r="F1490" s="81"/>
      <c r="G1490" s="81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</row>
    <row r="1491" spans="1:18">
      <c r="A1491" s="81"/>
      <c r="B1491" s="81"/>
      <c r="C1491" s="81"/>
      <c r="D1491" s="81"/>
      <c r="E1491" s="81"/>
      <c r="F1491" s="81"/>
      <c r="G1491" s="81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</row>
    <row r="1492" spans="1:18">
      <c r="A1492" s="81"/>
      <c r="B1492" s="81"/>
      <c r="C1492" s="81"/>
      <c r="D1492" s="81"/>
      <c r="E1492" s="81"/>
      <c r="F1492" s="81"/>
      <c r="G1492" s="81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</row>
    <row r="1493" spans="1:18">
      <c r="A1493" s="81"/>
      <c r="B1493" s="81"/>
      <c r="C1493" s="81"/>
      <c r="D1493" s="81"/>
      <c r="E1493" s="81"/>
      <c r="F1493" s="81"/>
      <c r="G1493" s="81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</row>
    <row r="1494" spans="1:18">
      <c r="A1494" s="81"/>
      <c r="B1494" s="81"/>
      <c r="C1494" s="81"/>
      <c r="D1494" s="81"/>
      <c r="E1494" s="81"/>
      <c r="F1494" s="81"/>
      <c r="G1494" s="81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</row>
    <row r="1495" spans="1:18">
      <c r="A1495" s="81"/>
      <c r="B1495" s="81"/>
      <c r="C1495" s="81"/>
      <c r="D1495" s="81"/>
      <c r="E1495" s="81"/>
      <c r="F1495" s="81"/>
      <c r="G1495" s="81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</row>
    <row r="1496" spans="1:18">
      <c r="A1496" s="81"/>
      <c r="B1496" s="81"/>
      <c r="C1496" s="81"/>
      <c r="D1496" s="81"/>
      <c r="E1496" s="81"/>
      <c r="F1496" s="81"/>
      <c r="G1496" s="81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</row>
    <row r="1497" spans="1:18">
      <c r="A1497" s="81"/>
      <c r="B1497" s="81"/>
      <c r="C1497" s="81"/>
      <c r="D1497" s="81"/>
      <c r="E1497" s="81"/>
      <c r="F1497" s="81"/>
      <c r="G1497" s="81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</row>
    <row r="1498" spans="1:18">
      <c r="A1498" s="81"/>
      <c r="B1498" s="81"/>
      <c r="C1498" s="81"/>
      <c r="D1498" s="81"/>
      <c r="E1498" s="81"/>
      <c r="F1498" s="81"/>
      <c r="G1498" s="81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</row>
    <row r="1499" spans="1:18">
      <c r="A1499" s="81"/>
      <c r="B1499" s="81"/>
      <c r="C1499" s="81"/>
      <c r="D1499" s="81"/>
      <c r="E1499" s="81"/>
      <c r="F1499" s="81"/>
      <c r="G1499" s="81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</row>
    <row r="1500" spans="1:18">
      <c r="A1500" s="81"/>
      <c r="B1500" s="81"/>
      <c r="C1500" s="81"/>
      <c r="D1500" s="81"/>
      <c r="E1500" s="81"/>
      <c r="F1500" s="81"/>
      <c r="G1500" s="81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</row>
    <row r="1501" spans="1:18">
      <c r="A1501" s="81"/>
      <c r="B1501" s="81"/>
      <c r="C1501" s="81"/>
      <c r="D1501" s="81"/>
      <c r="E1501" s="81"/>
      <c r="F1501" s="81"/>
      <c r="G1501" s="81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</row>
    <row r="1502" spans="1:18">
      <c r="A1502" s="81"/>
      <c r="B1502" s="81"/>
      <c r="C1502" s="81"/>
      <c r="D1502" s="81"/>
      <c r="E1502" s="81"/>
      <c r="F1502" s="81"/>
      <c r="G1502" s="81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</row>
    <row r="1503" spans="1:18">
      <c r="A1503" s="81"/>
      <c r="B1503" s="81"/>
      <c r="C1503" s="81"/>
      <c r="D1503" s="81"/>
      <c r="E1503" s="81"/>
      <c r="F1503" s="81"/>
      <c r="G1503" s="81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</row>
    <row r="1504" spans="1:18">
      <c r="A1504" s="81"/>
      <c r="B1504" s="81"/>
      <c r="C1504" s="81"/>
      <c r="D1504" s="81"/>
      <c r="E1504" s="81"/>
      <c r="F1504" s="81"/>
      <c r="G1504" s="81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</row>
    <row r="1505" spans="1:18">
      <c r="A1505" s="81"/>
      <c r="B1505" s="81"/>
      <c r="C1505" s="81"/>
      <c r="D1505" s="81"/>
      <c r="E1505" s="81"/>
      <c r="F1505" s="81"/>
      <c r="G1505" s="81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</row>
    <row r="1506" spans="1:18">
      <c r="A1506" s="81"/>
      <c r="B1506" s="81"/>
      <c r="C1506" s="81"/>
      <c r="D1506" s="81"/>
      <c r="E1506" s="81"/>
      <c r="F1506" s="81"/>
      <c r="G1506" s="81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</row>
    <row r="1507" spans="1:18">
      <c r="A1507" s="81"/>
      <c r="B1507" s="81"/>
      <c r="C1507" s="81"/>
      <c r="D1507" s="81"/>
      <c r="E1507" s="81"/>
      <c r="F1507" s="81"/>
      <c r="G1507" s="81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</row>
    <row r="1508" spans="1:18">
      <c r="A1508" s="81"/>
      <c r="B1508" s="81"/>
      <c r="C1508" s="81"/>
      <c r="D1508" s="81"/>
      <c r="E1508" s="81"/>
      <c r="F1508" s="81"/>
      <c r="G1508" s="81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</row>
    <row r="1509" spans="1:18">
      <c r="A1509" s="81"/>
      <c r="B1509" s="81"/>
      <c r="C1509" s="81"/>
      <c r="D1509" s="81"/>
      <c r="E1509" s="81"/>
      <c r="F1509" s="81"/>
      <c r="G1509" s="81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</row>
    <row r="1510" spans="1:18">
      <c r="A1510" s="81"/>
      <c r="B1510" s="81"/>
      <c r="C1510" s="81"/>
      <c r="D1510" s="81"/>
      <c r="E1510" s="81"/>
      <c r="F1510" s="81"/>
      <c r="G1510" s="81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</row>
    <row r="1511" spans="1:18">
      <c r="A1511" s="81"/>
      <c r="B1511" s="81"/>
      <c r="C1511" s="81"/>
      <c r="D1511" s="81"/>
      <c r="E1511" s="81"/>
      <c r="F1511" s="81"/>
      <c r="G1511" s="81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</row>
    <row r="1512" spans="1:18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</row>
    <row r="1513" spans="1:18">
      <c r="A1513" s="81"/>
      <c r="B1513" s="81"/>
      <c r="C1513" s="81"/>
      <c r="D1513" s="81"/>
      <c r="E1513" s="81"/>
      <c r="F1513" s="81"/>
      <c r="G1513" s="81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</row>
    <row r="1514" spans="1:18">
      <c r="A1514" s="81"/>
      <c r="B1514" s="81"/>
      <c r="C1514" s="81"/>
      <c r="D1514" s="81"/>
      <c r="E1514" s="81"/>
      <c r="F1514" s="81"/>
      <c r="G1514" s="81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</row>
    <row r="1515" spans="1:18">
      <c r="A1515" s="81"/>
      <c r="B1515" s="81"/>
      <c r="C1515" s="81"/>
      <c r="D1515" s="81"/>
      <c r="E1515" s="81"/>
      <c r="F1515" s="81"/>
      <c r="G1515" s="81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</row>
    <row r="1516" spans="1:18">
      <c r="A1516" s="81"/>
      <c r="B1516" s="81"/>
      <c r="C1516" s="81"/>
      <c r="D1516" s="81"/>
      <c r="E1516" s="81"/>
      <c r="F1516" s="81"/>
      <c r="G1516" s="81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</row>
    <row r="1517" spans="1:18">
      <c r="A1517" s="81"/>
      <c r="B1517" s="81"/>
      <c r="C1517" s="81"/>
      <c r="D1517" s="81"/>
      <c r="E1517" s="81"/>
      <c r="F1517" s="81"/>
      <c r="G1517" s="81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</row>
    <row r="1518" spans="1:18">
      <c r="A1518" s="81"/>
      <c r="B1518" s="81"/>
      <c r="C1518" s="81"/>
      <c r="D1518" s="81"/>
      <c r="E1518" s="81"/>
      <c r="F1518" s="81"/>
      <c r="G1518" s="81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</row>
    <row r="1519" spans="1:18">
      <c r="A1519" s="81"/>
      <c r="B1519" s="81"/>
      <c r="C1519" s="81"/>
      <c r="D1519" s="81"/>
      <c r="E1519" s="81"/>
      <c r="F1519" s="81"/>
      <c r="G1519" s="81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</row>
    <row r="1520" spans="1:18">
      <c r="A1520" s="81"/>
      <c r="B1520" s="81"/>
      <c r="C1520" s="81"/>
      <c r="D1520" s="81"/>
      <c r="E1520" s="81"/>
      <c r="F1520" s="81"/>
      <c r="G1520" s="81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</row>
    <row r="1521" spans="1:18">
      <c r="A1521" s="81"/>
      <c r="B1521" s="81"/>
      <c r="C1521" s="81"/>
      <c r="D1521" s="81"/>
      <c r="E1521" s="81"/>
      <c r="F1521" s="81"/>
      <c r="G1521" s="81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</row>
    <row r="1522" spans="1:18">
      <c r="A1522" s="81"/>
      <c r="B1522" s="81"/>
      <c r="C1522" s="81"/>
      <c r="D1522" s="81"/>
      <c r="E1522" s="81"/>
      <c r="F1522" s="81"/>
      <c r="G1522" s="81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</row>
    <row r="1523" spans="1:18">
      <c r="A1523" s="81"/>
      <c r="B1523" s="81"/>
      <c r="C1523" s="81"/>
      <c r="D1523" s="81"/>
      <c r="E1523" s="81"/>
      <c r="F1523" s="81"/>
      <c r="G1523" s="81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</row>
    <row r="1524" spans="1:18">
      <c r="A1524" s="81"/>
      <c r="B1524" s="81"/>
      <c r="C1524" s="81"/>
      <c r="D1524" s="81"/>
      <c r="E1524" s="81"/>
      <c r="F1524" s="81"/>
      <c r="G1524" s="81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</row>
    <row r="1525" spans="1:18">
      <c r="A1525" s="81"/>
      <c r="B1525" s="81"/>
      <c r="C1525" s="81"/>
      <c r="D1525" s="81"/>
      <c r="E1525" s="81"/>
      <c r="F1525" s="81"/>
      <c r="G1525" s="81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</row>
    <row r="1526" spans="1:18">
      <c r="A1526" s="81"/>
      <c r="B1526" s="81"/>
      <c r="C1526" s="81"/>
      <c r="D1526" s="81"/>
      <c r="E1526" s="81"/>
      <c r="F1526" s="81"/>
      <c r="G1526" s="81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</row>
    <row r="1527" spans="1:18">
      <c r="A1527" s="81"/>
      <c r="B1527" s="81"/>
      <c r="C1527" s="81"/>
      <c r="D1527" s="81"/>
      <c r="E1527" s="81"/>
      <c r="F1527" s="81"/>
      <c r="G1527" s="81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</row>
    <row r="1528" spans="1:18">
      <c r="A1528" s="81"/>
      <c r="B1528" s="81"/>
      <c r="C1528" s="81"/>
      <c r="D1528" s="81"/>
      <c r="E1528" s="81"/>
      <c r="F1528" s="81"/>
      <c r="G1528" s="81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</row>
    <row r="1529" spans="1:18">
      <c r="A1529" s="81"/>
      <c r="B1529" s="81"/>
      <c r="C1529" s="81"/>
      <c r="D1529" s="81"/>
      <c r="E1529" s="81"/>
      <c r="F1529" s="81"/>
      <c r="G1529" s="81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</row>
    <row r="1530" spans="1:18">
      <c r="A1530" s="81"/>
      <c r="B1530" s="81"/>
      <c r="C1530" s="81"/>
      <c r="D1530" s="81"/>
      <c r="E1530" s="81"/>
      <c r="F1530" s="81"/>
      <c r="G1530" s="81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</row>
    <row r="1531" spans="1:18">
      <c r="A1531" s="81"/>
      <c r="B1531" s="81"/>
      <c r="C1531" s="81"/>
      <c r="D1531" s="81"/>
      <c r="E1531" s="81"/>
      <c r="F1531" s="81"/>
      <c r="G1531" s="81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</row>
    <row r="1532" spans="1:18">
      <c r="A1532" s="81"/>
      <c r="B1532" s="81"/>
      <c r="C1532" s="81"/>
      <c r="D1532" s="81"/>
      <c r="E1532" s="81"/>
      <c r="F1532" s="81"/>
      <c r="G1532" s="81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</row>
    <row r="1533" spans="1:18">
      <c r="A1533" s="81"/>
      <c r="B1533" s="81"/>
      <c r="C1533" s="81"/>
      <c r="D1533" s="81"/>
      <c r="E1533" s="81"/>
      <c r="F1533" s="81"/>
      <c r="G1533" s="81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</row>
    <row r="1534" spans="1:18">
      <c r="A1534" s="81"/>
      <c r="B1534" s="81"/>
      <c r="C1534" s="81"/>
      <c r="D1534" s="81"/>
      <c r="E1534" s="81"/>
      <c r="F1534" s="81"/>
      <c r="G1534" s="81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</row>
    <row r="1535" spans="1:18">
      <c r="A1535" s="81"/>
      <c r="B1535" s="81"/>
      <c r="C1535" s="81"/>
      <c r="D1535" s="81"/>
      <c r="E1535" s="81"/>
      <c r="F1535" s="81"/>
      <c r="G1535" s="81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</row>
    <row r="1536" spans="1:18">
      <c r="A1536" s="81"/>
      <c r="B1536" s="81"/>
      <c r="C1536" s="81"/>
      <c r="D1536" s="81"/>
      <c r="E1536" s="81"/>
      <c r="F1536" s="81"/>
      <c r="G1536" s="81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</row>
    <row r="1537" spans="1:18">
      <c r="A1537" s="81"/>
      <c r="B1537" s="81"/>
      <c r="C1537" s="81"/>
      <c r="D1537" s="81"/>
      <c r="E1537" s="81"/>
      <c r="F1537" s="81"/>
      <c r="G1537" s="81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</row>
    <row r="1538" spans="1:18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</row>
    <row r="1539" spans="1:18">
      <c r="A1539" s="81"/>
      <c r="B1539" s="81"/>
      <c r="C1539" s="81"/>
      <c r="D1539" s="81"/>
      <c r="E1539" s="81"/>
      <c r="F1539" s="81"/>
      <c r="G1539" s="81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</row>
    <row r="1540" spans="1:18">
      <c r="A1540" s="81"/>
      <c r="B1540" s="81"/>
      <c r="C1540" s="81"/>
      <c r="D1540" s="81"/>
      <c r="E1540" s="81"/>
      <c r="F1540" s="81"/>
      <c r="G1540" s="81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</row>
    <row r="1541" spans="1:18">
      <c r="A1541" s="81"/>
      <c r="B1541" s="81"/>
      <c r="C1541" s="81"/>
      <c r="D1541" s="81"/>
      <c r="E1541" s="81"/>
      <c r="F1541" s="81"/>
      <c r="G1541" s="81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</row>
    <row r="1542" spans="1:18">
      <c r="A1542" s="81"/>
      <c r="B1542" s="81"/>
      <c r="C1542" s="81"/>
      <c r="D1542" s="81"/>
      <c r="E1542" s="81"/>
      <c r="F1542" s="81"/>
      <c r="G1542" s="81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</row>
    <row r="1543" spans="1:18">
      <c r="A1543" s="81"/>
      <c r="B1543" s="81"/>
      <c r="C1543" s="81"/>
      <c r="D1543" s="81"/>
      <c r="E1543" s="81"/>
      <c r="F1543" s="81"/>
      <c r="G1543" s="81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</row>
    <row r="1544" spans="1:18">
      <c r="A1544" s="81"/>
      <c r="B1544" s="81"/>
      <c r="C1544" s="81"/>
      <c r="D1544" s="81"/>
      <c r="E1544" s="81"/>
      <c r="F1544" s="81"/>
      <c r="G1544" s="81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</row>
    <row r="1545" spans="1:18">
      <c r="A1545" s="81"/>
      <c r="B1545" s="81"/>
      <c r="C1545" s="81"/>
      <c r="D1545" s="81"/>
      <c r="E1545" s="81"/>
      <c r="F1545" s="81"/>
      <c r="G1545" s="81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</row>
    <row r="1546" spans="1:18">
      <c r="A1546" s="81"/>
      <c r="B1546" s="81"/>
      <c r="C1546" s="167"/>
      <c r="D1546" s="167"/>
      <c r="E1546" s="167"/>
      <c r="F1546" s="81"/>
      <c r="G1546" s="81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</row>
    <row r="1547" spans="1:18">
      <c r="A1547" s="81"/>
      <c r="B1547" s="81"/>
      <c r="C1547" s="167"/>
      <c r="D1547" s="167"/>
      <c r="E1547" s="167"/>
      <c r="F1547" s="81"/>
      <c r="G1547" s="81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</row>
    <row r="1548" spans="1:18">
      <c r="A1548" s="81"/>
      <c r="B1548" s="81"/>
      <c r="C1548" s="167"/>
      <c r="D1548" s="167"/>
      <c r="E1548" s="167"/>
      <c r="F1548" s="81"/>
      <c r="G1548" s="81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</row>
    <row r="1549" spans="1:18">
      <c r="A1549" s="81"/>
      <c r="B1549" s="81"/>
      <c r="C1549" s="167"/>
      <c r="D1549" s="167"/>
      <c r="E1549" s="167"/>
      <c r="F1549" s="81"/>
      <c r="G1549" s="81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</row>
    <row r="1550" spans="1:18">
      <c r="A1550" s="81"/>
      <c r="B1550" s="81"/>
      <c r="C1550" s="167"/>
      <c r="D1550" s="167"/>
      <c r="E1550" s="167"/>
      <c r="F1550" s="81"/>
      <c r="G1550" s="81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</row>
    <row r="1551" spans="1:18">
      <c r="A1551" s="81"/>
      <c r="B1551" s="81"/>
      <c r="C1551" s="167"/>
      <c r="D1551" s="167"/>
      <c r="E1551" s="167"/>
      <c r="F1551" s="81"/>
      <c r="G1551" s="81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</row>
    <row r="1552" spans="1:18">
      <c r="A1552" s="81"/>
      <c r="B1552" s="81"/>
      <c r="C1552" s="167"/>
      <c r="D1552" s="167"/>
      <c r="E1552" s="167"/>
      <c r="F1552" s="81"/>
      <c r="G1552" s="81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</row>
    <row r="1553" spans="1:18">
      <c r="A1553" s="81"/>
      <c r="B1553" s="81"/>
      <c r="C1553" s="167"/>
      <c r="D1553" s="167"/>
      <c r="E1553" s="167"/>
      <c r="F1553" s="81"/>
      <c r="G1553" s="81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</row>
    <row r="1554" spans="1:18">
      <c r="A1554" s="81"/>
      <c r="B1554" s="81"/>
      <c r="C1554" s="167"/>
      <c r="D1554" s="167"/>
      <c r="E1554" s="167"/>
      <c r="F1554" s="81"/>
      <c r="G1554" s="81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</row>
    <row r="1555" spans="1:18">
      <c r="A1555" s="81"/>
      <c r="B1555" s="81"/>
      <c r="C1555" s="167"/>
      <c r="D1555" s="167"/>
      <c r="E1555" s="167"/>
      <c r="F1555" s="81"/>
      <c r="G1555" s="81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</row>
    <row r="1556" spans="1:18">
      <c r="A1556" s="81"/>
      <c r="B1556" s="81"/>
      <c r="C1556" s="167"/>
      <c r="D1556" s="167"/>
      <c r="E1556" s="167"/>
      <c r="F1556" s="81"/>
      <c r="G1556" s="81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</row>
    <row r="1557" spans="1:18">
      <c r="A1557" s="81"/>
      <c r="B1557" s="81"/>
      <c r="C1557" s="167"/>
      <c r="D1557" s="167"/>
      <c r="E1557" s="167"/>
      <c r="F1557" s="81"/>
      <c r="G1557" s="81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</row>
    <row r="1558" spans="1:18">
      <c r="A1558" s="81"/>
      <c r="B1558" s="81"/>
      <c r="C1558" s="167"/>
      <c r="D1558" s="167"/>
      <c r="E1558" s="167"/>
      <c r="F1558" s="81"/>
      <c r="G1558" s="81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</row>
    <row r="1559" spans="1:18">
      <c r="A1559" s="81"/>
      <c r="B1559" s="81"/>
      <c r="C1559" s="167"/>
      <c r="D1559" s="167"/>
      <c r="E1559" s="167"/>
      <c r="F1559" s="81"/>
      <c r="G1559" s="81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</row>
    <row r="1560" spans="1:18">
      <c r="A1560" s="81"/>
      <c r="B1560" s="81"/>
      <c r="C1560" s="167"/>
      <c r="D1560" s="167"/>
      <c r="E1560" s="167"/>
      <c r="F1560" s="81"/>
      <c r="G1560" s="81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</row>
    <row r="1561" spans="1:18">
      <c r="A1561" s="81"/>
      <c r="B1561" s="81"/>
      <c r="C1561" s="167"/>
      <c r="D1561" s="167"/>
      <c r="E1561" s="167"/>
      <c r="F1561" s="81"/>
      <c r="G1561" s="81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</row>
    <row r="1562" spans="1:18">
      <c r="A1562" s="81"/>
      <c r="B1562" s="81"/>
      <c r="C1562" s="167"/>
      <c r="D1562" s="167"/>
      <c r="E1562" s="167"/>
      <c r="F1562" s="81"/>
      <c r="G1562" s="81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</row>
    <row r="1563" spans="1:18">
      <c r="A1563" s="81"/>
      <c r="B1563" s="81"/>
      <c r="C1563" s="167"/>
      <c r="D1563" s="167"/>
      <c r="E1563" s="167"/>
      <c r="F1563" s="81"/>
      <c r="G1563" s="81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</row>
    <row r="1564" spans="1:18">
      <c r="A1564" s="81"/>
      <c r="B1564" s="81"/>
      <c r="C1564" s="167"/>
      <c r="D1564" s="167"/>
      <c r="E1564" s="167"/>
      <c r="F1564" s="81"/>
      <c r="G1564" s="81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</row>
    <row r="1565" spans="1:18">
      <c r="A1565" s="81"/>
      <c r="B1565" s="81"/>
      <c r="C1565" s="167"/>
      <c r="D1565" s="167"/>
      <c r="E1565" s="167"/>
      <c r="F1565" s="81"/>
      <c r="G1565" s="81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</row>
    <row r="1566" spans="1:18">
      <c r="A1566" s="81"/>
      <c r="B1566" s="81"/>
      <c r="C1566" s="167"/>
      <c r="D1566" s="167"/>
      <c r="E1566" s="167"/>
      <c r="F1566" s="81"/>
      <c r="G1566" s="81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</row>
    <row r="1567" spans="1:18">
      <c r="A1567" s="81"/>
      <c r="B1567" s="81"/>
      <c r="C1567" s="167"/>
      <c r="D1567" s="167"/>
      <c r="E1567" s="167"/>
      <c r="F1567" s="81"/>
      <c r="G1567" s="81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</row>
    <row r="1568" spans="1:18">
      <c r="A1568" s="81"/>
      <c r="B1568" s="81"/>
      <c r="C1568" s="167"/>
      <c r="D1568" s="167"/>
      <c r="E1568" s="167"/>
      <c r="F1568" s="81"/>
      <c r="G1568" s="81"/>
      <c r="H1568" s="81"/>
      <c r="I1568" s="81"/>
      <c r="J1568" s="81"/>
      <c r="K1568" s="81"/>
      <c r="L1568" s="81"/>
      <c r="M1568" s="81"/>
      <c r="N1568" s="81"/>
      <c r="O1568" s="81"/>
      <c r="P1568" s="81"/>
      <c r="Q1568" s="81"/>
      <c r="R1568" s="81"/>
    </row>
    <row r="1569" spans="1:18">
      <c r="A1569" s="81"/>
      <c r="B1569" s="81"/>
      <c r="C1569" s="167"/>
      <c r="D1569" s="167"/>
      <c r="E1569" s="167"/>
      <c r="F1569" s="81"/>
      <c r="G1569" s="81"/>
      <c r="H1569" s="81"/>
      <c r="I1569" s="81"/>
      <c r="J1569" s="81"/>
      <c r="K1569" s="81"/>
      <c r="L1569" s="81"/>
      <c r="M1569" s="81"/>
      <c r="N1569" s="81"/>
      <c r="O1569" s="81"/>
      <c r="P1569" s="81"/>
      <c r="Q1569" s="81"/>
      <c r="R1569" s="81"/>
    </row>
    <row r="1570" spans="1:18">
      <c r="A1570" s="81"/>
      <c r="B1570" s="81"/>
      <c r="C1570" s="167"/>
      <c r="D1570" s="167"/>
      <c r="E1570" s="167"/>
      <c r="F1570" s="81"/>
      <c r="G1570" s="81"/>
      <c r="H1570" s="81"/>
      <c r="I1570" s="81"/>
      <c r="J1570" s="81"/>
      <c r="K1570" s="81"/>
      <c r="L1570" s="81"/>
      <c r="M1570" s="81"/>
      <c r="N1570" s="81"/>
      <c r="O1570" s="81"/>
      <c r="P1570" s="81"/>
      <c r="Q1570" s="81"/>
      <c r="R1570" s="81"/>
    </row>
    <row r="1571" spans="1:18">
      <c r="A1571" s="81"/>
      <c r="B1571" s="81"/>
      <c r="C1571" s="81"/>
      <c r="D1571" s="81"/>
      <c r="E1571" s="81"/>
      <c r="F1571" s="81"/>
      <c r="G1571" s="81"/>
      <c r="H1571" s="81"/>
      <c r="I1571" s="81"/>
      <c r="J1571" s="81"/>
      <c r="K1571" s="81"/>
      <c r="L1571" s="81"/>
      <c r="M1571" s="81"/>
      <c r="N1571" s="81"/>
      <c r="O1571" s="81"/>
      <c r="P1571" s="81"/>
      <c r="Q1571" s="81"/>
      <c r="R1571" s="81"/>
    </row>
    <row r="1572" spans="1:18">
      <c r="A1572" s="81"/>
      <c r="B1572" s="81"/>
      <c r="C1572" s="81"/>
      <c r="D1572" s="81"/>
      <c r="E1572" s="81"/>
      <c r="F1572" s="81"/>
      <c r="G1572" s="81"/>
      <c r="H1572" s="81"/>
      <c r="I1572" s="81"/>
      <c r="J1572" s="81"/>
      <c r="K1572" s="81"/>
      <c r="L1572" s="81"/>
      <c r="M1572" s="81"/>
      <c r="N1572" s="81"/>
      <c r="O1572" s="81"/>
      <c r="P1572" s="81"/>
      <c r="Q1572" s="81"/>
      <c r="R1572" s="81"/>
    </row>
    <row r="1573" spans="1:18">
      <c r="A1573" s="81"/>
      <c r="B1573" s="81"/>
      <c r="C1573" s="81"/>
      <c r="D1573" s="81"/>
      <c r="E1573" s="81"/>
      <c r="F1573" s="81"/>
      <c r="G1573" s="81"/>
      <c r="H1573" s="81"/>
      <c r="I1573" s="81"/>
      <c r="J1573" s="81"/>
      <c r="K1573" s="81"/>
      <c r="L1573" s="81"/>
      <c r="M1573" s="81"/>
      <c r="N1573" s="81"/>
      <c r="O1573" s="81"/>
      <c r="P1573" s="81"/>
      <c r="Q1573" s="81"/>
      <c r="R1573" s="81"/>
    </row>
    <row r="1574" spans="1:18">
      <c r="A1574" s="81"/>
      <c r="B1574" s="81"/>
      <c r="C1574" s="81"/>
      <c r="D1574" s="81"/>
      <c r="E1574" s="81"/>
      <c r="F1574" s="81"/>
      <c r="G1574" s="81"/>
      <c r="H1574" s="81"/>
      <c r="I1574" s="81"/>
      <c r="J1574" s="81"/>
      <c r="K1574" s="81"/>
      <c r="L1574" s="81"/>
      <c r="M1574" s="81"/>
      <c r="N1574" s="81"/>
      <c r="O1574" s="81"/>
      <c r="P1574" s="81"/>
      <c r="Q1574" s="81"/>
      <c r="R1574" s="81"/>
    </row>
    <row r="1575" spans="1:18">
      <c r="A1575" s="81"/>
      <c r="B1575" s="81"/>
      <c r="C1575" s="81"/>
      <c r="D1575" s="81"/>
      <c r="E1575" s="81"/>
      <c r="F1575" s="81"/>
      <c r="G1575" s="81"/>
      <c r="H1575" s="81"/>
      <c r="I1575" s="81"/>
      <c r="J1575" s="81"/>
      <c r="K1575" s="81"/>
      <c r="L1575" s="81"/>
      <c r="M1575" s="81"/>
      <c r="N1575" s="81"/>
      <c r="O1575" s="81"/>
      <c r="P1575" s="81"/>
      <c r="Q1575" s="81"/>
      <c r="R1575" s="81"/>
    </row>
    <row r="1576" spans="1:18">
      <c r="A1576" s="81"/>
      <c r="B1576" s="81"/>
      <c r="C1576" s="81"/>
      <c r="D1576" s="81"/>
      <c r="E1576" s="81"/>
      <c r="F1576" s="81"/>
      <c r="G1576" s="81"/>
      <c r="H1576" s="81"/>
      <c r="I1576" s="81"/>
      <c r="J1576" s="81"/>
      <c r="K1576" s="81"/>
      <c r="L1576" s="81"/>
      <c r="M1576" s="81"/>
      <c r="N1576" s="81"/>
      <c r="O1576" s="81"/>
      <c r="P1576" s="81"/>
      <c r="Q1576" s="81"/>
      <c r="R1576" s="81"/>
    </row>
    <row r="1577" spans="1:18">
      <c r="A1577" s="81"/>
      <c r="B1577" s="81"/>
      <c r="C1577" s="81"/>
      <c r="D1577" s="81"/>
      <c r="E1577" s="81"/>
      <c r="F1577" s="81"/>
      <c r="G1577" s="81"/>
      <c r="H1577" s="81"/>
      <c r="I1577" s="81"/>
      <c r="J1577" s="81"/>
      <c r="K1577" s="81"/>
      <c r="L1577" s="81"/>
      <c r="M1577" s="81"/>
      <c r="N1577" s="81"/>
      <c r="O1577" s="81"/>
      <c r="P1577" s="81"/>
      <c r="Q1577" s="81"/>
      <c r="R1577" s="81"/>
    </row>
    <row r="1578" spans="1:18">
      <c r="A1578" s="81"/>
      <c r="B1578" s="81"/>
      <c r="C1578" s="81"/>
      <c r="D1578" s="81"/>
      <c r="E1578" s="81"/>
      <c r="F1578" s="81"/>
      <c r="G1578" s="81"/>
      <c r="H1578" s="81"/>
      <c r="I1578" s="81"/>
      <c r="J1578" s="81"/>
      <c r="K1578" s="81"/>
      <c r="L1578" s="81"/>
      <c r="M1578" s="81"/>
      <c r="N1578" s="81"/>
      <c r="O1578" s="81"/>
      <c r="P1578" s="81"/>
      <c r="Q1578" s="81"/>
      <c r="R1578" s="81"/>
    </row>
    <row r="1579" spans="1:18">
      <c r="A1579" s="81"/>
      <c r="B1579" s="81"/>
      <c r="C1579" s="81"/>
      <c r="D1579" s="81"/>
      <c r="E1579" s="81"/>
      <c r="F1579" s="81"/>
      <c r="G1579" s="81"/>
      <c r="H1579" s="81"/>
      <c r="I1579" s="81"/>
      <c r="J1579" s="81"/>
      <c r="K1579" s="81"/>
      <c r="L1579" s="81"/>
      <c r="M1579" s="81"/>
      <c r="N1579" s="81"/>
      <c r="O1579" s="81"/>
      <c r="P1579" s="81"/>
      <c r="Q1579" s="81"/>
      <c r="R1579" s="81"/>
    </row>
    <row r="1580" spans="1:18">
      <c r="A1580" s="81"/>
      <c r="B1580" s="81"/>
      <c r="C1580" s="81"/>
      <c r="D1580" s="81"/>
      <c r="E1580" s="81"/>
      <c r="F1580" s="81"/>
      <c r="G1580" s="81"/>
      <c r="H1580" s="81"/>
      <c r="I1580" s="81"/>
      <c r="J1580" s="81"/>
      <c r="K1580" s="81"/>
      <c r="L1580" s="81"/>
      <c r="M1580" s="81"/>
      <c r="N1580" s="81"/>
      <c r="O1580" s="81"/>
      <c r="P1580" s="81"/>
      <c r="Q1580" s="81"/>
      <c r="R1580" s="81"/>
    </row>
    <row r="1581" spans="1:18">
      <c r="A1581" s="81"/>
      <c r="B1581" s="81"/>
      <c r="C1581" s="81"/>
      <c r="D1581" s="81"/>
      <c r="E1581" s="81"/>
      <c r="F1581" s="81"/>
      <c r="G1581" s="81"/>
      <c r="H1581" s="81"/>
      <c r="I1581" s="81"/>
      <c r="J1581" s="81"/>
      <c r="K1581" s="81"/>
      <c r="L1581" s="81"/>
      <c r="M1581" s="81"/>
      <c r="N1581" s="81"/>
      <c r="O1581" s="81"/>
      <c r="P1581" s="81"/>
      <c r="Q1581" s="81"/>
      <c r="R1581" s="81"/>
    </row>
    <row r="1582" spans="1:18">
      <c r="A1582" s="81"/>
      <c r="B1582" s="81"/>
      <c r="C1582" s="81"/>
      <c r="D1582" s="81"/>
      <c r="E1582" s="81"/>
      <c r="F1582" s="81"/>
      <c r="G1582" s="81"/>
      <c r="H1582" s="81"/>
      <c r="I1582" s="81"/>
      <c r="J1582" s="81"/>
      <c r="K1582" s="81"/>
      <c r="L1582" s="81"/>
      <c r="M1582" s="81"/>
      <c r="N1582" s="81"/>
      <c r="O1582" s="81"/>
      <c r="P1582" s="81"/>
      <c r="Q1582" s="81"/>
      <c r="R1582" s="81"/>
    </row>
    <row r="1583" spans="1:18">
      <c r="A1583" s="81"/>
      <c r="B1583" s="81"/>
      <c r="C1583" s="81"/>
      <c r="D1583" s="81"/>
      <c r="E1583" s="81"/>
      <c r="F1583" s="81"/>
      <c r="G1583" s="81"/>
      <c r="H1583" s="81"/>
      <c r="I1583" s="81"/>
      <c r="J1583" s="81"/>
      <c r="K1583" s="81"/>
      <c r="L1583" s="81"/>
      <c r="M1583" s="81"/>
      <c r="N1583" s="81"/>
      <c r="O1583" s="81"/>
      <c r="P1583" s="81"/>
      <c r="Q1583" s="81"/>
      <c r="R1583" s="81"/>
    </row>
    <row r="1584" spans="1:18">
      <c r="A1584" s="81"/>
      <c r="B1584" s="81"/>
      <c r="C1584" s="81"/>
      <c r="D1584" s="81"/>
      <c r="E1584" s="81"/>
      <c r="F1584" s="81"/>
      <c r="G1584" s="81"/>
      <c r="H1584" s="81"/>
      <c r="I1584" s="81"/>
      <c r="J1584" s="81"/>
      <c r="K1584" s="81"/>
      <c r="L1584" s="81"/>
      <c r="M1584" s="81"/>
      <c r="N1584" s="81"/>
      <c r="O1584" s="81"/>
      <c r="P1584" s="81"/>
      <c r="Q1584" s="81"/>
      <c r="R1584" s="81"/>
    </row>
    <row r="1585" spans="1:18">
      <c r="A1585" s="81"/>
      <c r="B1585" s="81"/>
      <c r="C1585" s="81"/>
      <c r="D1585" s="81"/>
      <c r="E1585" s="81"/>
      <c r="F1585" s="81"/>
      <c r="G1585" s="81"/>
      <c r="H1585" s="81"/>
      <c r="I1585" s="81"/>
      <c r="J1585" s="81"/>
      <c r="K1585" s="81"/>
      <c r="L1585" s="81"/>
      <c r="M1585" s="81"/>
      <c r="N1585" s="81"/>
      <c r="O1585" s="81"/>
      <c r="P1585" s="81"/>
      <c r="Q1585" s="81"/>
      <c r="R1585" s="81"/>
    </row>
    <row r="1586" spans="1:18">
      <c r="A1586" s="81"/>
      <c r="B1586" s="81"/>
      <c r="C1586" s="81"/>
      <c r="D1586" s="81"/>
      <c r="E1586" s="81"/>
      <c r="F1586" s="81"/>
      <c r="G1586" s="81"/>
      <c r="H1586" s="81"/>
      <c r="I1586" s="81"/>
      <c r="J1586" s="81"/>
      <c r="K1586" s="81"/>
      <c r="L1586" s="81"/>
      <c r="M1586" s="81"/>
      <c r="N1586" s="81"/>
      <c r="O1586" s="81"/>
      <c r="P1586" s="81"/>
      <c r="Q1586" s="81"/>
      <c r="R1586" s="81"/>
    </row>
    <row r="1587" spans="1:18">
      <c r="A1587" s="81"/>
      <c r="B1587" s="81"/>
      <c r="C1587" s="81"/>
      <c r="D1587" s="81"/>
      <c r="E1587" s="81"/>
      <c r="F1587" s="81"/>
      <c r="G1587" s="81"/>
      <c r="H1587" s="81"/>
      <c r="I1587" s="81"/>
      <c r="J1587" s="81"/>
      <c r="K1587" s="81"/>
      <c r="L1587" s="81"/>
      <c r="M1587" s="81"/>
      <c r="N1587" s="81"/>
      <c r="O1587" s="81"/>
      <c r="P1587" s="81"/>
      <c r="Q1587" s="81"/>
      <c r="R1587" s="81"/>
    </row>
    <row r="1588" spans="1:18">
      <c r="A1588" s="81"/>
      <c r="B1588" s="81"/>
      <c r="C1588" s="81"/>
      <c r="D1588" s="81"/>
      <c r="E1588" s="81"/>
      <c r="F1588" s="81"/>
      <c r="G1588" s="81"/>
      <c r="H1588" s="81"/>
      <c r="I1588" s="81"/>
      <c r="J1588" s="81"/>
      <c r="K1588" s="81"/>
      <c r="L1588" s="81"/>
      <c r="M1588" s="81"/>
      <c r="N1588" s="81"/>
      <c r="O1588" s="81"/>
      <c r="P1588" s="81"/>
      <c r="Q1588" s="81"/>
      <c r="R1588" s="81"/>
    </row>
    <row r="1589" spans="1:18">
      <c r="A1589" s="81"/>
      <c r="B1589" s="81"/>
      <c r="C1589" s="81"/>
      <c r="D1589" s="81"/>
      <c r="E1589" s="81"/>
      <c r="F1589" s="81"/>
      <c r="G1589" s="81"/>
      <c r="H1589" s="81"/>
      <c r="I1589" s="81"/>
      <c r="J1589" s="81"/>
      <c r="K1589" s="81"/>
      <c r="L1589" s="81"/>
      <c r="M1589" s="81"/>
      <c r="N1589" s="81"/>
      <c r="O1589" s="81"/>
      <c r="P1589" s="81"/>
      <c r="Q1589" s="81"/>
      <c r="R1589" s="81"/>
    </row>
    <row r="1590" spans="1:18">
      <c r="A1590" s="81"/>
      <c r="B1590" s="81"/>
      <c r="C1590" s="81"/>
      <c r="D1590" s="81"/>
      <c r="E1590" s="81"/>
      <c r="F1590" s="81"/>
      <c r="G1590" s="81"/>
      <c r="H1590" s="81"/>
      <c r="I1590" s="81"/>
      <c r="J1590" s="81"/>
      <c r="K1590" s="81"/>
      <c r="L1590" s="81"/>
      <c r="M1590" s="81"/>
      <c r="N1590" s="81"/>
      <c r="O1590" s="81"/>
      <c r="P1590" s="81"/>
      <c r="Q1590" s="81"/>
      <c r="R1590" s="81"/>
    </row>
    <row r="1591" spans="1:18">
      <c r="A1591" s="81"/>
      <c r="B1591" s="81"/>
      <c r="C1591" s="81"/>
      <c r="D1591" s="81"/>
      <c r="E1591" s="81"/>
      <c r="F1591" s="81"/>
      <c r="G1591" s="81"/>
      <c r="H1591" s="81"/>
      <c r="I1591" s="81"/>
      <c r="J1591" s="81"/>
      <c r="K1591" s="81"/>
      <c r="L1591" s="81"/>
      <c r="M1591" s="81"/>
      <c r="N1591" s="81"/>
      <c r="O1591" s="81"/>
      <c r="P1591" s="81"/>
      <c r="Q1591" s="81"/>
      <c r="R1591" s="81"/>
    </row>
    <row r="1592" spans="1:18">
      <c r="A1592" s="81"/>
      <c r="B1592" s="81"/>
      <c r="C1592" s="81"/>
      <c r="D1592" s="81"/>
      <c r="E1592" s="81"/>
      <c r="F1592" s="81"/>
      <c r="G1592" s="81"/>
      <c r="H1592" s="81"/>
      <c r="I1592" s="81"/>
      <c r="J1592" s="81"/>
      <c r="K1592" s="81"/>
      <c r="L1592" s="81"/>
      <c r="M1592" s="81"/>
      <c r="N1592" s="81"/>
      <c r="O1592" s="81"/>
      <c r="P1592" s="81"/>
      <c r="Q1592" s="81"/>
      <c r="R1592" s="81"/>
    </row>
    <row r="1593" spans="1:18">
      <c r="A1593" s="81"/>
      <c r="B1593" s="81"/>
      <c r="C1593" s="81"/>
      <c r="D1593" s="81"/>
      <c r="E1593" s="81"/>
      <c r="F1593" s="81"/>
      <c r="G1593" s="81"/>
      <c r="H1593" s="81"/>
      <c r="I1593" s="81"/>
      <c r="J1593" s="81"/>
      <c r="K1593" s="81"/>
      <c r="L1593" s="81"/>
      <c r="M1593" s="81"/>
      <c r="N1593" s="81"/>
      <c r="O1593" s="81"/>
      <c r="P1593" s="81"/>
      <c r="Q1593" s="81"/>
      <c r="R1593" s="81"/>
    </row>
    <row r="1594" spans="1:18">
      <c r="A1594" s="81"/>
      <c r="B1594" s="81"/>
      <c r="C1594" s="81"/>
      <c r="D1594" s="81"/>
      <c r="E1594" s="81"/>
      <c r="F1594" s="81"/>
      <c r="G1594" s="81"/>
      <c r="H1594" s="81"/>
      <c r="I1594" s="81"/>
      <c r="J1594" s="81"/>
      <c r="K1594" s="81"/>
      <c r="L1594" s="81"/>
      <c r="M1594" s="81"/>
      <c r="N1594" s="81"/>
      <c r="O1594" s="81"/>
      <c r="P1594" s="81"/>
      <c r="Q1594" s="81"/>
      <c r="R1594" s="81"/>
    </row>
    <row r="1595" spans="1:18">
      <c r="A1595" s="81"/>
      <c r="B1595" s="81"/>
      <c r="C1595" s="81"/>
      <c r="D1595" s="81"/>
      <c r="E1595" s="81"/>
      <c r="F1595" s="81"/>
      <c r="G1595" s="81"/>
      <c r="H1595" s="81"/>
      <c r="I1595" s="81"/>
      <c r="J1595" s="81"/>
      <c r="K1595" s="81"/>
      <c r="L1595" s="81"/>
      <c r="M1595" s="81"/>
      <c r="N1595" s="81"/>
      <c r="O1595" s="81"/>
      <c r="P1595" s="81"/>
      <c r="Q1595" s="81"/>
      <c r="R1595" s="81"/>
    </row>
    <row r="1596" spans="1:18">
      <c r="A1596" s="81"/>
      <c r="B1596" s="81"/>
      <c r="C1596" s="81"/>
      <c r="D1596" s="81"/>
      <c r="E1596" s="81"/>
      <c r="F1596" s="81"/>
      <c r="G1596" s="81"/>
      <c r="H1596" s="81"/>
      <c r="I1596" s="81"/>
      <c r="J1596" s="81"/>
      <c r="K1596" s="81"/>
      <c r="L1596" s="81"/>
      <c r="M1596" s="81"/>
      <c r="N1596" s="81"/>
      <c r="O1596" s="81"/>
      <c r="P1596" s="81"/>
      <c r="Q1596" s="81"/>
      <c r="R1596" s="81"/>
    </row>
    <row r="1597" spans="1:18">
      <c r="A1597" s="81"/>
      <c r="B1597" s="81"/>
      <c r="C1597" s="81"/>
      <c r="D1597" s="81"/>
      <c r="E1597" s="81"/>
      <c r="F1597" s="81"/>
      <c r="G1597" s="81"/>
      <c r="H1597" s="81"/>
      <c r="I1597" s="81"/>
      <c r="J1597" s="81"/>
      <c r="K1597" s="81"/>
      <c r="L1597" s="81"/>
      <c r="M1597" s="81"/>
      <c r="N1597" s="81"/>
      <c r="O1597" s="81"/>
      <c r="P1597" s="81"/>
      <c r="Q1597" s="81"/>
      <c r="R1597" s="81"/>
    </row>
    <row r="1598" spans="1:18">
      <c r="A1598" s="81"/>
      <c r="B1598" s="81"/>
      <c r="C1598" s="81"/>
      <c r="D1598" s="81"/>
      <c r="E1598" s="81"/>
      <c r="F1598" s="81"/>
      <c r="G1598" s="81"/>
      <c r="H1598" s="81"/>
      <c r="I1598" s="81"/>
      <c r="J1598" s="81"/>
      <c r="K1598" s="81"/>
      <c r="L1598" s="81"/>
      <c r="M1598" s="81"/>
      <c r="N1598" s="81"/>
      <c r="O1598" s="81"/>
      <c r="P1598" s="81"/>
      <c r="Q1598" s="81"/>
      <c r="R1598" s="81"/>
    </row>
    <row r="1599" spans="1:18">
      <c r="A1599" s="81"/>
      <c r="B1599" s="81"/>
      <c r="C1599" s="81"/>
      <c r="D1599" s="81"/>
      <c r="E1599" s="81"/>
      <c r="F1599" s="81"/>
      <c r="G1599" s="81"/>
      <c r="H1599" s="81"/>
      <c r="I1599" s="81"/>
      <c r="J1599" s="81"/>
      <c r="K1599" s="81"/>
      <c r="L1599" s="81"/>
      <c r="M1599" s="81"/>
      <c r="N1599" s="81"/>
      <c r="O1599" s="81"/>
      <c r="P1599" s="81"/>
      <c r="Q1599" s="81"/>
      <c r="R1599" s="81"/>
    </row>
    <row r="1600" spans="1:18">
      <c r="A1600" s="81"/>
      <c r="B1600" s="81"/>
      <c r="C1600" s="81"/>
      <c r="D1600" s="81"/>
      <c r="E1600" s="81"/>
      <c r="F1600" s="81"/>
      <c r="G1600" s="81"/>
      <c r="H1600" s="81"/>
      <c r="I1600" s="81"/>
      <c r="J1600" s="81"/>
      <c r="K1600" s="81"/>
      <c r="L1600" s="81"/>
      <c r="M1600" s="81"/>
      <c r="N1600" s="81"/>
      <c r="O1600" s="81"/>
      <c r="P1600" s="81"/>
      <c r="Q1600" s="81"/>
      <c r="R1600" s="81"/>
    </row>
    <row r="1601" spans="1:18">
      <c r="A1601" s="81"/>
      <c r="B1601" s="81"/>
      <c r="C1601" s="81"/>
      <c r="D1601" s="81"/>
      <c r="E1601" s="81"/>
      <c r="F1601" s="81"/>
      <c r="G1601" s="81"/>
      <c r="H1601" s="81"/>
      <c r="I1601" s="81"/>
      <c r="J1601" s="81"/>
      <c r="K1601" s="81"/>
      <c r="L1601" s="81"/>
      <c r="M1601" s="81"/>
      <c r="N1601" s="81"/>
      <c r="O1601" s="81"/>
      <c r="P1601" s="81"/>
      <c r="Q1601" s="81"/>
      <c r="R1601" s="81"/>
    </row>
    <row r="1602" spans="1:18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81"/>
      <c r="N1602" s="81"/>
      <c r="O1602" s="81"/>
      <c r="P1602" s="81"/>
      <c r="Q1602" s="81"/>
      <c r="R1602" s="81"/>
    </row>
    <row r="1603" spans="1:18">
      <c r="A1603" s="81"/>
      <c r="B1603" s="81"/>
      <c r="C1603" s="81"/>
      <c r="D1603" s="81"/>
      <c r="E1603" s="81"/>
      <c r="F1603" s="81"/>
      <c r="G1603" s="81"/>
      <c r="H1603" s="81"/>
      <c r="I1603" s="81"/>
      <c r="J1603" s="81"/>
      <c r="K1603" s="81"/>
      <c r="L1603" s="81"/>
      <c r="M1603" s="81"/>
      <c r="N1603" s="81"/>
      <c r="O1603" s="81"/>
      <c r="P1603" s="81"/>
      <c r="Q1603" s="81"/>
      <c r="R1603" s="81"/>
    </row>
    <row r="1604" spans="1:18">
      <c r="A1604" s="81"/>
      <c r="B1604" s="81"/>
      <c r="C1604" s="81"/>
      <c r="D1604" s="81"/>
      <c r="E1604" s="81"/>
      <c r="F1604" s="81"/>
      <c r="G1604" s="81"/>
      <c r="H1604" s="81"/>
      <c r="I1604" s="81"/>
      <c r="J1604" s="81"/>
      <c r="K1604" s="81"/>
      <c r="L1604" s="81"/>
      <c r="M1604" s="81"/>
      <c r="N1604" s="81"/>
      <c r="O1604" s="81"/>
      <c r="P1604" s="81"/>
      <c r="Q1604" s="81"/>
      <c r="R1604" s="81"/>
    </row>
    <row r="1605" spans="1:18">
      <c r="A1605" s="81"/>
      <c r="B1605" s="81"/>
      <c r="C1605" s="81"/>
      <c r="D1605" s="81"/>
      <c r="E1605" s="81"/>
      <c r="F1605" s="81"/>
      <c r="G1605" s="81"/>
      <c r="H1605" s="81"/>
      <c r="I1605" s="81"/>
      <c r="J1605" s="81"/>
      <c r="K1605" s="81"/>
      <c r="L1605" s="81"/>
      <c r="M1605" s="81"/>
      <c r="N1605" s="81"/>
      <c r="O1605" s="81"/>
      <c r="P1605" s="81"/>
      <c r="Q1605" s="81"/>
      <c r="R1605" s="81"/>
    </row>
    <row r="1606" spans="1:18">
      <c r="A1606" s="81"/>
      <c r="B1606" s="81"/>
      <c r="C1606" s="81"/>
      <c r="D1606" s="81"/>
      <c r="E1606" s="81"/>
      <c r="F1606" s="81"/>
      <c r="G1606" s="81"/>
      <c r="H1606" s="81"/>
      <c r="I1606" s="81"/>
      <c r="J1606" s="81"/>
      <c r="K1606" s="81"/>
      <c r="L1606" s="81"/>
      <c r="M1606" s="81"/>
      <c r="N1606" s="81"/>
      <c r="O1606" s="81"/>
      <c r="P1606" s="81"/>
      <c r="Q1606" s="81"/>
      <c r="R1606" s="81"/>
    </row>
    <row r="1607" spans="1:18">
      <c r="A1607" s="81"/>
      <c r="B1607" s="81"/>
      <c r="C1607" s="81"/>
      <c r="D1607" s="81"/>
      <c r="E1607" s="81"/>
      <c r="F1607" s="81"/>
      <c r="G1607" s="81"/>
      <c r="H1607" s="81"/>
      <c r="I1607" s="81"/>
      <c r="J1607" s="81"/>
      <c r="K1607" s="81"/>
      <c r="L1607" s="81"/>
      <c r="M1607" s="81"/>
      <c r="N1607" s="81"/>
      <c r="O1607" s="81"/>
      <c r="P1607" s="81"/>
      <c r="Q1607" s="81"/>
      <c r="R1607" s="81"/>
    </row>
    <row r="1608" spans="1:18">
      <c r="A1608" s="81"/>
      <c r="B1608" s="81"/>
      <c r="C1608" s="81"/>
      <c r="D1608" s="81"/>
      <c r="E1608" s="81"/>
      <c r="F1608" s="81"/>
      <c r="G1608" s="81"/>
      <c r="H1608" s="81"/>
      <c r="I1608" s="81"/>
      <c r="J1608" s="81"/>
      <c r="K1608" s="81"/>
      <c r="L1608" s="81"/>
      <c r="M1608" s="81"/>
      <c r="N1608" s="81"/>
      <c r="O1608" s="81"/>
      <c r="P1608" s="81"/>
      <c r="Q1608" s="81"/>
      <c r="R1608" s="81"/>
    </row>
    <row r="1609" spans="1:18">
      <c r="A1609" s="81"/>
      <c r="B1609" s="81"/>
      <c r="C1609" s="81"/>
      <c r="D1609" s="81"/>
      <c r="E1609" s="81"/>
      <c r="F1609" s="81"/>
      <c r="G1609" s="81"/>
      <c r="H1609" s="81"/>
      <c r="I1609" s="81"/>
      <c r="J1609" s="81"/>
      <c r="K1609" s="81"/>
      <c r="L1609" s="81"/>
      <c r="M1609" s="81"/>
      <c r="N1609" s="81"/>
      <c r="O1609" s="81"/>
      <c r="P1609" s="81"/>
      <c r="Q1609" s="81"/>
      <c r="R1609" s="81"/>
    </row>
    <row r="1610" spans="1:18">
      <c r="A1610" s="81"/>
      <c r="B1610" s="81"/>
      <c r="C1610" s="81"/>
      <c r="D1610" s="81"/>
      <c r="E1610" s="81"/>
      <c r="F1610" s="81"/>
      <c r="G1610" s="81"/>
      <c r="H1610" s="81"/>
      <c r="I1610" s="81"/>
      <c r="J1610" s="81"/>
      <c r="K1610" s="81"/>
      <c r="L1610" s="81"/>
      <c r="M1610" s="81"/>
      <c r="N1610" s="81"/>
      <c r="O1610" s="81"/>
      <c r="P1610" s="81"/>
      <c r="Q1610" s="81"/>
      <c r="R1610" s="81"/>
    </row>
    <row r="1611" spans="1:18">
      <c r="A1611" s="81"/>
      <c r="B1611" s="81"/>
      <c r="C1611" s="81"/>
      <c r="D1611" s="81"/>
      <c r="E1611" s="81"/>
      <c r="F1611" s="81"/>
      <c r="G1611" s="81"/>
      <c r="H1611" s="81"/>
      <c r="I1611" s="81"/>
      <c r="J1611" s="81"/>
      <c r="K1611" s="81"/>
      <c r="L1611" s="81"/>
      <c r="M1611" s="81"/>
      <c r="N1611" s="81"/>
      <c r="O1611" s="81"/>
      <c r="P1611" s="81"/>
      <c r="Q1611" s="81"/>
      <c r="R1611" s="81"/>
    </row>
    <row r="1612" spans="1:18">
      <c r="A1612" s="81"/>
      <c r="B1612" s="81"/>
      <c r="C1612" s="81"/>
      <c r="D1612" s="81"/>
      <c r="E1612" s="81"/>
      <c r="F1612" s="81"/>
      <c r="G1612" s="81"/>
      <c r="H1612" s="81"/>
      <c r="I1612" s="81"/>
      <c r="J1612" s="81"/>
      <c r="K1612" s="81"/>
      <c r="L1612" s="81"/>
      <c r="M1612" s="81"/>
      <c r="N1612" s="81"/>
      <c r="O1612" s="81"/>
      <c r="P1612" s="81"/>
      <c r="Q1612" s="81"/>
      <c r="R1612" s="81"/>
    </row>
    <row r="1613" spans="1:18">
      <c r="A1613" s="81"/>
      <c r="B1613" s="81"/>
      <c r="C1613" s="81"/>
      <c r="D1613" s="81"/>
      <c r="E1613" s="81"/>
      <c r="F1613" s="81"/>
      <c r="G1613" s="81"/>
      <c r="H1613" s="81"/>
      <c r="I1613" s="81"/>
      <c r="J1613" s="81"/>
      <c r="K1613" s="81"/>
      <c r="L1613" s="81"/>
      <c r="M1613" s="81"/>
      <c r="N1613" s="81"/>
      <c r="O1613" s="81"/>
      <c r="P1613" s="81"/>
      <c r="Q1613" s="81"/>
      <c r="R1613" s="81"/>
    </row>
    <row r="1614" spans="1:18">
      <c r="A1614" s="81"/>
      <c r="B1614" s="81"/>
      <c r="C1614" s="81"/>
      <c r="D1614" s="81"/>
      <c r="E1614" s="81"/>
      <c r="F1614" s="81"/>
      <c r="G1614" s="81"/>
      <c r="H1614" s="81"/>
      <c r="I1614" s="81"/>
      <c r="J1614" s="81"/>
      <c r="K1614" s="81"/>
      <c r="L1614" s="81"/>
      <c r="M1614" s="81"/>
      <c r="N1614" s="81"/>
      <c r="O1614" s="81"/>
      <c r="P1614" s="81"/>
      <c r="Q1614" s="81"/>
      <c r="R1614" s="81"/>
    </row>
    <row r="1615" spans="1:18">
      <c r="A1615" s="81"/>
      <c r="B1615" s="81"/>
      <c r="C1615" s="81"/>
      <c r="D1615" s="81"/>
      <c r="E1615" s="81"/>
      <c r="F1615" s="81"/>
      <c r="G1615" s="81"/>
      <c r="H1615" s="81"/>
      <c r="I1615" s="81"/>
      <c r="J1615" s="81"/>
      <c r="K1615" s="81"/>
      <c r="L1615" s="81"/>
      <c r="M1615" s="81"/>
      <c r="N1615" s="81"/>
      <c r="O1615" s="81"/>
      <c r="P1615" s="81"/>
      <c r="Q1615" s="81"/>
      <c r="R1615" s="81"/>
    </row>
    <row r="1616" spans="1:18">
      <c r="A1616" s="81"/>
      <c r="B1616" s="81"/>
      <c r="C1616" s="81"/>
      <c r="D1616" s="81"/>
      <c r="E1616" s="81"/>
      <c r="F1616" s="81"/>
      <c r="G1616" s="81"/>
      <c r="H1616" s="81"/>
      <c r="I1616" s="81"/>
      <c r="J1616" s="81"/>
      <c r="K1616" s="81"/>
      <c r="L1616" s="81"/>
      <c r="M1616" s="81"/>
      <c r="N1616" s="81"/>
      <c r="O1616" s="81"/>
      <c r="P1616" s="81"/>
      <c r="Q1616" s="81"/>
      <c r="R1616" s="81"/>
    </row>
    <row r="1617" spans="1:18">
      <c r="A1617" s="81"/>
      <c r="B1617" s="81"/>
      <c r="C1617" s="81"/>
      <c r="D1617" s="81"/>
      <c r="E1617" s="81"/>
      <c r="F1617" s="81"/>
      <c r="G1617" s="81"/>
      <c r="H1617" s="81"/>
      <c r="I1617" s="81"/>
      <c r="J1617" s="81"/>
      <c r="K1617" s="81"/>
      <c r="L1617" s="81"/>
      <c r="M1617" s="81"/>
      <c r="N1617" s="81"/>
      <c r="O1617" s="81"/>
      <c r="P1617" s="81"/>
      <c r="Q1617" s="81"/>
      <c r="R1617" s="81"/>
    </row>
    <row r="1618" spans="1:18">
      <c r="A1618" s="81"/>
      <c r="B1618" s="81"/>
      <c r="C1618" s="81"/>
      <c r="D1618" s="81"/>
      <c r="E1618" s="81"/>
      <c r="F1618" s="81"/>
      <c r="G1618" s="81"/>
      <c r="H1618" s="81"/>
      <c r="I1618" s="81"/>
      <c r="J1618" s="81"/>
      <c r="K1618" s="81"/>
      <c r="L1618" s="81"/>
      <c r="M1618" s="81"/>
      <c r="N1618" s="81"/>
      <c r="O1618" s="81"/>
      <c r="P1618" s="81"/>
      <c r="Q1618" s="81"/>
      <c r="R1618" s="81"/>
    </row>
    <row r="1619" spans="1:18">
      <c r="A1619" s="81"/>
      <c r="B1619" s="81"/>
      <c r="C1619" s="81"/>
      <c r="D1619" s="81"/>
      <c r="E1619" s="81"/>
      <c r="F1619" s="81"/>
      <c r="G1619" s="81"/>
      <c r="H1619" s="81"/>
      <c r="I1619" s="81"/>
      <c r="J1619" s="81"/>
      <c r="K1619" s="81"/>
      <c r="L1619" s="81"/>
      <c r="M1619" s="81"/>
      <c r="N1619" s="81"/>
      <c r="O1619" s="81"/>
      <c r="P1619" s="81"/>
      <c r="Q1619" s="81"/>
      <c r="R1619" s="81"/>
    </row>
    <row r="1620" spans="1:18">
      <c r="A1620" s="81"/>
      <c r="B1620" s="81"/>
      <c r="C1620" s="81"/>
      <c r="D1620" s="81"/>
      <c r="E1620" s="81"/>
      <c r="F1620" s="81"/>
      <c r="G1620" s="81"/>
      <c r="H1620" s="81"/>
      <c r="I1620" s="81"/>
      <c r="J1620" s="81"/>
      <c r="K1620" s="81"/>
      <c r="L1620" s="81"/>
      <c r="M1620" s="81"/>
      <c r="N1620" s="81"/>
      <c r="O1620" s="81"/>
      <c r="P1620" s="81"/>
      <c r="Q1620" s="81"/>
      <c r="R1620" s="81"/>
    </row>
    <row r="1621" spans="1:18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81"/>
      <c r="N1621" s="81"/>
      <c r="O1621" s="81"/>
      <c r="P1621" s="81"/>
      <c r="Q1621" s="81"/>
      <c r="R1621" s="81"/>
    </row>
    <row r="1622" spans="1:18">
      <c r="A1622" s="81"/>
      <c r="B1622" s="81"/>
      <c r="C1622" s="81"/>
      <c r="D1622" s="81"/>
      <c r="E1622" s="81"/>
      <c r="F1622" s="81"/>
      <c r="G1622" s="81"/>
      <c r="H1622" s="81"/>
      <c r="I1622" s="81"/>
      <c r="J1622" s="81"/>
      <c r="K1622" s="81"/>
      <c r="L1622" s="81"/>
      <c r="M1622" s="81"/>
      <c r="N1622" s="81"/>
      <c r="O1622" s="81"/>
      <c r="P1622" s="81"/>
      <c r="Q1622" s="81"/>
      <c r="R1622" s="81"/>
    </row>
    <row r="1623" spans="1:18">
      <c r="A1623" s="81"/>
      <c r="B1623" s="81"/>
      <c r="C1623" s="81"/>
      <c r="D1623" s="81"/>
      <c r="E1623" s="81"/>
      <c r="F1623" s="81"/>
      <c r="G1623" s="81"/>
      <c r="H1623" s="81"/>
      <c r="I1623" s="81"/>
      <c r="J1623" s="81"/>
      <c r="K1623" s="81"/>
      <c r="L1623" s="81"/>
      <c r="M1623" s="81"/>
      <c r="N1623" s="81"/>
      <c r="O1623" s="81"/>
      <c r="P1623" s="81"/>
      <c r="Q1623" s="81"/>
      <c r="R1623" s="81"/>
    </row>
    <row r="1624" spans="1:18">
      <c r="A1624" s="81"/>
      <c r="B1624" s="81"/>
      <c r="C1624" s="81"/>
      <c r="D1624" s="81"/>
      <c r="E1624" s="81"/>
      <c r="F1624" s="81"/>
      <c r="G1624" s="81"/>
      <c r="H1624" s="81"/>
      <c r="I1624" s="81"/>
      <c r="J1624" s="81"/>
      <c r="K1624" s="81"/>
      <c r="L1624" s="81"/>
      <c r="M1624" s="81"/>
      <c r="N1624" s="81"/>
      <c r="O1624" s="81"/>
      <c r="P1624" s="81"/>
      <c r="Q1624" s="81"/>
      <c r="R1624" s="81"/>
    </row>
    <row r="1625" spans="1:18">
      <c r="A1625" s="81"/>
      <c r="B1625" s="81"/>
      <c r="C1625" s="81"/>
      <c r="D1625" s="81"/>
      <c r="E1625" s="81"/>
      <c r="F1625" s="81"/>
      <c r="G1625" s="81"/>
      <c r="H1625" s="81"/>
      <c r="I1625" s="81"/>
      <c r="J1625" s="81"/>
      <c r="K1625" s="81"/>
      <c r="L1625" s="81"/>
      <c r="M1625" s="81"/>
      <c r="N1625" s="81"/>
      <c r="O1625" s="81"/>
      <c r="P1625" s="81"/>
      <c r="Q1625" s="81"/>
      <c r="R1625" s="81"/>
    </row>
    <row r="1626" spans="1:18">
      <c r="A1626" s="81"/>
      <c r="B1626" s="81"/>
      <c r="C1626" s="81"/>
      <c r="D1626" s="81"/>
      <c r="E1626" s="81"/>
      <c r="F1626" s="81"/>
      <c r="G1626" s="81"/>
      <c r="H1626" s="81"/>
      <c r="I1626" s="81"/>
      <c r="J1626" s="81"/>
      <c r="K1626" s="81"/>
      <c r="L1626" s="81"/>
      <c r="M1626" s="81"/>
      <c r="N1626" s="81"/>
      <c r="O1626" s="81"/>
      <c r="P1626" s="81"/>
      <c r="Q1626" s="81"/>
      <c r="R1626" s="81"/>
    </row>
    <row r="1627" spans="1:18">
      <c r="A1627" s="81"/>
      <c r="B1627" s="81"/>
      <c r="C1627" s="81"/>
      <c r="D1627" s="81"/>
      <c r="E1627" s="81"/>
      <c r="F1627" s="81"/>
      <c r="G1627" s="81"/>
      <c r="H1627" s="81"/>
      <c r="I1627" s="81"/>
      <c r="J1627" s="81"/>
      <c r="K1627" s="81"/>
      <c r="L1627" s="81"/>
      <c r="M1627" s="81"/>
      <c r="N1627" s="81"/>
      <c r="O1627" s="81"/>
      <c r="P1627" s="81"/>
      <c r="Q1627" s="81"/>
      <c r="R1627" s="81"/>
    </row>
    <row r="1628" spans="1:18">
      <c r="A1628" s="81"/>
      <c r="B1628" s="81"/>
      <c r="C1628" s="81"/>
      <c r="D1628" s="81"/>
      <c r="E1628" s="81"/>
      <c r="F1628" s="81"/>
      <c r="G1628" s="81"/>
      <c r="H1628" s="81"/>
      <c r="I1628" s="81"/>
      <c r="J1628" s="81"/>
      <c r="K1628" s="81"/>
      <c r="L1628" s="81"/>
      <c r="M1628" s="81"/>
      <c r="N1628" s="81"/>
      <c r="O1628" s="81"/>
      <c r="P1628" s="81"/>
      <c r="Q1628" s="81"/>
      <c r="R1628" s="81"/>
    </row>
    <row r="1629" spans="1:18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81"/>
      <c r="N1629" s="81"/>
      <c r="O1629" s="81"/>
      <c r="P1629" s="81"/>
      <c r="Q1629" s="81"/>
      <c r="R1629" s="81"/>
    </row>
    <row r="1630" spans="1:18">
      <c r="A1630" s="81"/>
      <c r="B1630" s="81"/>
      <c r="C1630" s="81"/>
      <c r="D1630" s="81"/>
      <c r="E1630" s="81"/>
      <c r="F1630" s="81"/>
      <c r="G1630" s="81"/>
      <c r="H1630" s="81"/>
      <c r="I1630" s="81"/>
      <c r="J1630" s="81"/>
      <c r="K1630" s="81"/>
      <c r="L1630" s="81"/>
      <c r="M1630" s="81"/>
      <c r="N1630" s="81"/>
      <c r="O1630" s="81"/>
      <c r="P1630" s="81"/>
      <c r="Q1630" s="81"/>
      <c r="R1630" s="81"/>
    </row>
    <row r="1631" spans="1:18">
      <c r="A1631" s="81"/>
      <c r="B1631" s="81"/>
      <c r="C1631" s="81"/>
      <c r="D1631" s="81"/>
      <c r="E1631" s="81"/>
      <c r="F1631" s="81"/>
      <c r="G1631" s="81"/>
      <c r="H1631" s="81"/>
      <c r="I1631" s="81"/>
      <c r="J1631" s="81"/>
      <c r="K1631" s="81"/>
      <c r="L1631" s="81"/>
      <c r="M1631" s="81"/>
      <c r="N1631" s="81"/>
      <c r="O1631" s="81"/>
      <c r="P1631" s="81"/>
      <c r="Q1631" s="81"/>
      <c r="R1631" s="81"/>
    </row>
    <row r="1632" spans="1:18">
      <c r="A1632" s="81"/>
      <c r="B1632" s="81"/>
      <c r="C1632" s="81"/>
      <c r="D1632" s="81"/>
      <c r="E1632" s="81"/>
      <c r="F1632" s="81"/>
      <c r="G1632" s="81"/>
      <c r="H1632" s="81"/>
      <c r="I1632" s="81"/>
      <c r="J1632" s="81"/>
      <c r="K1632" s="81"/>
      <c r="L1632" s="81"/>
      <c r="M1632" s="81"/>
      <c r="N1632" s="81"/>
      <c r="O1632" s="81"/>
      <c r="P1632" s="81"/>
      <c r="Q1632" s="81"/>
      <c r="R1632" s="81"/>
    </row>
    <row r="1633" spans="1:18">
      <c r="A1633" s="81"/>
      <c r="B1633" s="81"/>
      <c r="C1633" s="81"/>
      <c r="D1633" s="81"/>
      <c r="E1633" s="81"/>
      <c r="F1633" s="81"/>
      <c r="G1633" s="81"/>
      <c r="H1633" s="81"/>
      <c r="I1633" s="81"/>
      <c r="J1633" s="81"/>
      <c r="K1633" s="81"/>
      <c r="L1633" s="81"/>
      <c r="M1633" s="81"/>
      <c r="N1633" s="81"/>
      <c r="O1633" s="81"/>
      <c r="P1633" s="81"/>
      <c r="Q1633" s="81"/>
      <c r="R1633" s="81"/>
    </row>
    <row r="1634" spans="1:18">
      <c r="A1634" s="81"/>
      <c r="B1634" s="81"/>
      <c r="C1634" s="81"/>
      <c r="D1634" s="81"/>
      <c r="E1634" s="81"/>
      <c r="F1634" s="81"/>
      <c r="G1634" s="81"/>
      <c r="H1634" s="81"/>
      <c r="I1634" s="81"/>
      <c r="J1634" s="81"/>
      <c r="K1634" s="81"/>
      <c r="L1634" s="81"/>
      <c r="M1634" s="81"/>
      <c r="N1634" s="81"/>
      <c r="O1634" s="81"/>
      <c r="P1634" s="81"/>
      <c r="Q1634" s="81"/>
      <c r="R1634" s="81"/>
    </row>
    <row r="1635" spans="1:18">
      <c r="A1635" s="81"/>
      <c r="B1635" s="81"/>
      <c r="C1635" s="81"/>
      <c r="D1635" s="81"/>
      <c r="E1635" s="81"/>
      <c r="F1635" s="81"/>
      <c r="G1635" s="81"/>
      <c r="H1635" s="81"/>
      <c r="I1635" s="81"/>
      <c r="J1635" s="81"/>
      <c r="K1635" s="81"/>
      <c r="L1635" s="81"/>
      <c r="M1635" s="81"/>
      <c r="N1635" s="81"/>
      <c r="O1635" s="81"/>
      <c r="P1635" s="81"/>
      <c r="Q1635" s="81"/>
      <c r="R1635" s="81"/>
    </row>
    <row r="1636" spans="1:18">
      <c r="A1636" s="81"/>
      <c r="B1636" s="81"/>
      <c r="C1636" s="81"/>
      <c r="D1636" s="81"/>
      <c r="E1636" s="81"/>
      <c r="F1636" s="81"/>
      <c r="G1636" s="81"/>
      <c r="H1636" s="81"/>
      <c r="I1636" s="81"/>
      <c r="J1636" s="81"/>
      <c r="K1636" s="81"/>
      <c r="L1636" s="81"/>
      <c r="M1636" s="81"/>
      <c r="N1636" s="81"/>
      <c r="O1636" s="81"/>
      <c r="P1636" s="81"/>
      <c r="Q1636" s="81"/>
      <c r="R1636" s="81"/>
    </row>
    <row r="1637" spans="1:18">
      <c r="A1637" s="81"/>
      <c r="B1637" s="81"/>
      <c r="C1637" s="81"/>
      <c r="D1637" s="81"/>
      <c r="E1637" s="81"/>
      <c r="F1637" s="81"/>
      <c r="G1637" s="81"/>
      <c r="H1637" s="81"/>
      <c r="I1637" s="81"/>
      <c r="J1637" s="81"/>
      <c r="K1637" s="81"/>
      <c r="L1637" s="81"/>
      <c r="M1637" s="81"/>
      <c r="N1637" s="81"/>
      <c r="O1637" s="81"/>
      <c r="P1637" s="81"/>
      <c r="Q1637" s="81"/>
      <c r="R1637" s="81"/>
    </row>
    <row r="1638" spans="1:18">
      <c r="A1638" s="81"/>
      <c r="B1638" s="81"/>
      <c r="C1638" s="81"/>
      <c r="D1638" s="81"/>
      <c r="E1638" s="81"/>
      <c r="F1638" s="81"/>
      <c r="G1638" s="81"/>
      <c r="H1638" s="81"/>
      <c r="I1638" s="81"/>
      <c r="J1638" s="81"/>
      <c r="K1638" s="81"/>
      <c r="L1638" s="81"/>
      <c r="M1638" s="81"/>
      <c r="N1638" s="81"/>
      <c r="O1638" s="81"/>
      <c r="P1638" s="81"/>
      <c r="Q1638" s="81"/>
      <c r="R1638" s="81"/>
    </row>
    <row r="1639" spans="1:18">
      <c r="A1639" s="81"/>
      <c r="B1639" s="81"/>
      <c r="C1639" s="81"/>
      <c r="D1639" s="81"/>
      <c r="E1639" s="81"/>
      <c r="F1639" s="81"/>
      <c r="G1639" s="81"/>
      <c r="H1639" s="81"/>
      <c r="I1639" s="81"/>
      <c r="J1639" s="81"/>
      <c r="K1639" s="81"/>
      <c r="L1639" s="81"/>
      <c r="M1639" s="81"/>
      <c r="N1639" s="81"/>
      <c r="O1639" s="81"/>
      <c r="P1639" s="81"/>
      <c r="Q1639" s="81"/>
      <c r="R1639" s="81"/>
    </row>
    <row r="1640" spans="1:18">
      <c r="A1640" s="81"/>
      <c r="B1640" s="81"/>
      <c r="C1640" s="81"/>
      <c r="D1640" s="81"/>
      <c r="E1640" s="81"/>
      <c r="F1640" s="81"/>
      <c r="G1640" s="81"/>
      <c r="H1640" s="81"/>
      <c r="I1640" s="81"/>
      <c r="J1640" s="81"/>
      <c r="K1640" s="81"/>
      <c r="L1640" s="81"/>
      <c r="M1640" s="81"/>
      <c r="N1640" s="81"/>
      <c r="O1640" s="81"/>
      <c r="P1640" s="81"/>
      <c r="Q1640" s="81"/>
      <c r="R1640" s="81"/>
    </row>
    <row r="1641" spans="1:18">
      <c r="A1641" s="81"/>
      <c r="B1641" s="81"/>
      <c r="C1641" s="81"/>
      <c r="D1641" s="81"/>
      <c r="E1641" s="81"/>
      <c r="F1641" s="81"/>
      <c r="G1641" s="81"/>
      <c r="H1641" s="81"/>
      <c r="I1641" s="81"/>
      <c r="J1641" s="81"/>
      <c r="K1641" s="81"/>
      <c r="L1641" s="81"/>
      <c r="M1641" s="81"/>
      <c r="N1641" s="81"/>
      <c r="O1641" s="81"/>
      <c r="P1641" s="81"/>
      <c r="Q1641" s="81"/>
      <c r="R1641" s="81"/>
    </row>
    <row r="1642" spans="1:18">
      <c r="A1642" s="81"/>
      <c r="B1642" s="81"/>
      <c r="C1642" s="81"/>
      <c r="D1642" s="81"/>
      <c r="E1642" s="81"/>
      <c r="F1642" s="81"/>
      <c r="G1642" s="81"/>
      <c r="H1642" s="81"/>
      <c r="I1642" s="81"/>
      <c r="J1642" s="81"/>
      <c r="K1642" s="81"/>
      <c r="L1642" s="81"/>
      <c r="M1642" s="81"/>
      <c r="N1642" s="81"/>
      <c r="O1642" s="81"/>
      <c r="P1642" s="81"/>
      <c r="Q1642" s="81"/>
      <c r="R1642" s="81"/>
    </row>
    <row r="1643" spans="1:18">
      <c r="A1643" s="81"/>
      <c r="B1643" s="81"/>
      <c r="C1643" s="81"/>
      <c r="D1643" s="81"/>
      <c r="E1643" s="81"/>
      <c r="F1643" s="81"/>
      <c r="G1643" s="81"/>
      <c r="H1643" s="81"/>
      <c r="I1643" s="81"/>
      <c r="J1643" s="81"/>
      <c r="K1643" s="81"/>
      <c r="L1643" s="81"/>
      <c r="M1643" s="81"/>
      <c r="N1643" s="81"/>
      <c r="O1643" s="81"/>
      <c r="P1643" s="81"/>
      <c r="Q1643" s="81"/>
      <c r="R1643" s="81"/>
    </row>
    <row r="1644" spans="1:18">
      <c r="A1644" s="81"/>
      <c r="B1644" s="81"/>
      <c r="C1644" s="81"/>
      <c r="D1644" s="81"/>
      <c r="E1644" s="81"/>
      <c r="F1644" s="81"/>
      <c r="G1644" s="81"/>
      <c r="H1644" s="81"/>
      <c r="I1644" s="81"/>
      <c r="J1644" s="81"/>
      <c r="K1644" s="81"/>
      <c r="L1644" s="81"/>
      <c r="M1644" s="81"/>
      <c r="N1644" s="81"/>
      <c r="O1644" s="81"/>
      <c r="P1644" s="81"/>
      <c r="Q1644" s="81"/>
      <c r="R1644" s="81"/>
    </row>
    <row r="1645" spans="1:18">
      <c r="A1645" s="81"/>
      <c r="B1645" s="81"/>
      <c r="C1645" s="81"/>
      <c r="D1645" s="81"/>
      <c r="E1645" s="81"/>
      <c r="F1645" s="81"/>
      <c r="G1645" s="81"/>
      <c r="H1645" s="81"/>
      <c r="I1645" s="81"/>
      <c r="J1645" s="81"/>
      <c r="K1645" s="81"/>
      <c r="L1645" s="81"/>
      <c r="M1645" s="81"/>
      <c r="N1645" s="81"/>
      <c r="O1645" s="81"/>
      <c r="P1645" s="81"/>
      <c r="Q1645" s="81"/>
      <c r="R1645" s="81"/>
    </row>
    <row r="1646" spans="1:18">
      <c r="A1646" s="81"/>
      <c r="B1646" s="81"/>
      <c r="C1646" s="81"/>
      <c r="D1646" s="81"/>
      <c r="E1646" s="81"/>
      <c r="F1646" s="81"/>
      <c r="G1646" s="81"/>
      <c r="H1646" s="81"/>
      <c r="I1646" s="81"/>
      <c r="J1646" s="81"/>
      <c r="K1646" s="81"/>
      <c r="L1646" s="81"/>
      <c r="M1646" s="81"/>
      <c r="N1646" s="81"/>
      <c r="O1646" s="81"/>
      <c r="P1646" s="81"/>
      <c r="Q1646" s="81"/>
      <c r="R1646" s="81"/>
    </row>
    <row r="1647" spans="1:18">
      <c r="A1647" s="81"/>
      <c r="B1647" s="81"/>
      <c r="C1647" s="81"/>
      <c r="D1647" s="81"/>
      <c r="E1647" s="81"/>
      <c r="F1647" s="81"/>
      <c r="G1647" s="81"/>
      <c r="H1647" s="81"/>
      <c r="I1647" s="81"/>
      <c r="J1647" s="81"/>
      <c r="K1647" s="81"/>
      <c r="L1647" s="81"/>
      <c r="M1647" s="81"/>
      <c r="N1647" s="81"/>
      <c r="O1647" s="81"/>
      <c r="P1647" s="81"/>
      <c r="Q1647" s="81"/>
      <c r="R1647" s="81"/>
    </row>
    <row r="1648" spans="1:18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81"/>
      <c r="N1648" s="81"/>
      <c r="O1648" s="81"/>
      <c r="P1648" s="81"/>
      <c r="Q1648" s="81"/>
      <c r="R1648" s="81"/>
    </row>
    <row r="1649" spans="1:18">
      <c r="A1649" s="81"/>
      <c r="B1649" s="81"/>
      <c r="C1649" s="81"/>
      <c r="D1649" s="81"/>
      <c r="E1649" s="81"/>
      <c r="F1649" s="81"/>
      <c r="G1649" s="81"/>
      <c r="H1649" s="81"/>
      <c r="I1649" s="81"/>
      <c r="J1649" s="81"/>
      <c r="K1649" s="81"/>
      <c r="L1649" s="81"/>
      <c r="M1649" s="81"/>
      <c r="N1649" s="81"/>
      <c r="O1649" s="81"/>
      <c r="P1649" s="81"/>
      <c r="Q1649" s="81"/>
      <c r="R1649" s="81"/>
    </row>
    <row r="1650" spans="1:18">
      <c r="A1650" s="81"/>
      <c r="B1650" s="81"/>
      <c r="C1650" s="81"/>
      <c r="D1650" s="81"/>
      <c r="E1650" s="81"/>
      <c r="F1650" s="81"/>
      <c r="G1650" s="81"/>
      <c r="H1650" s="81"/>
      <c r="I1650" s="81"/>
      <c r="J1650" s="81"/>
      <c r="K1650" s="81"/>
      <c r="L1650" s="81"/>
      <c r="M1650" s="81"/>
      <c r="N1650" s="81"/>
      <c r="O1650" s="81"/>
      <c r="P1650" s="81"/>
      <c r="Q1650" s="81"/>
      <c r="R1650" s="81"/>
    </row>
    <row r="1651" spans="1:18">
      <c r="A1651" s="81"/>
      <c r="B1651" s="81"/>
      <c r="C1651" s="81"/>
      <c r="D1651" s="81"/>
      <c r="E1651" s="81"/>
      <c r="F1651" s="81"/>
      <c r="G1651" s="81"/>
      <c r="H1651" s="81"/>
      <c r="I1651" s="81"/>
      <c r="J1651" s="81"/>
      <c r="K1651" s="81"/>
      <c r="L1651" s="81"/>
      <c r="M1651" s="81"/>
      <c r="N1651" s="81"/>
      <c r="O1651" s="81"/>
      <c r="P1651" s="81"/>
      <c r="Q1651" s="81"/>
      <c r="R1651" s="81"/>
    </row>
    <row r="1652" spans="1:18">
      <c r="A1652" s="81"/>
      <c r="B1652" s="81"/>
      <c r="C1652" s="81"/>
      <c r="D1652" s="81"/>
      <c r="E1652" s="81"/>
      <c r="F1652" s="81"/>
      <c r="G1652" s="81"/>
      <c r="H1652" s="81"/>
      <c r="I1652" s="81"/>
      <c r="J1652" s="81"/>
      <c r="K1652" s="81"/>
      <c r="L1652" s="81"/>
      <c r="M1652" s="81"/>
      <c r="N1652" s="81"/>
      <c r="O1652" s="81"/>
      <c r="P1652" s="81"/>
      <c r="Q1652" s="81"/>
      <c r="R1652" s="81"/>
    </row>
    <row r="1653" spans="1:18">
      <c r="A1653" s="81"/>
      <c r="B1653" s="81"/>
      <c r="C1653" s="81"/>
      <c r="D1653" s="81"/>
      <c r="E1653" s="81"/>
      <c r="F1653" s="81"/>
      <c r="G1653" s="81"/>
      <c r="H1653" s="81"/>
      <c r="I1653" s="81"/>
      <c r="J1653" s="81"/>
      <c r="K1653" s="81"/>
      <c r="L1653" s="81"/>
      <c r="M1653" s="81"/>
      <c r="N1653" s="81"/>
      <c r="O1653" s="81"/>
      <c r="P1653" s="81"/>
      <c r="Q1653" s="81"/>
      <c r="R1653" s="81"/>
    </row>
    <row r="1654" spans="1:18">
      <c r="A1654" s="81"/>
      <c r="B1654" s="81"/>
      <c r="C1654" s="81"/>
      <c r="D1654" s="81"/>
      <c r="E1654" s="81"/>
      <c r="F1654" s="81"/>
      <c r="G1654" s="81"/>
      <c r="H1654" s="81"/>
      <c r="I1654" s="81"/>
      <c r="J1654" s="81"/>
      <c r="K1654" s="81"/>
      <c r="L1654" s="81"/>
      <c r="M1654" s="81"/>
      <c r="N1654" s="81"/>
      <c r="O1654" s="81"/>
      <c r="P1654" s="81"/>
      <c r="Q1654" s="81"/>
      <c r="R1654" s="81"/>
    </row>
    <row r="1655" spans="1:18">
      <c r="A1655" s="81"/>
      <c r="B1655" s="81"/>
      <c r="C1655" s="81"/>
      <c r="D1655" s="81"/>
      <c r="E1655" s="81"/>
      <c r="F1655" s="81"/>
      <c r="G1655" s="81"/>
      <c r="H1655" s="81"/>
      <c r="I1655" s="81"/>
      <c r="J1655" s="81"/>
      <c r="K1655" s="81"/>
      <c r="L1655" s="81"/>
      <c r="M1655" s="81"/>
      <c r="N1655" s="81"/>
      <c r="O1655" s="81"/>
      <c r="P1655" s="81"/>
      <c r="Q1655" s="81"/>
      <c r="R1655" s="81"/>
    </row>
    <row r="1656" spans="1:18">
      <c r="A1656" s="81"/>
      <c r="B1656" s="81"/>
      <c r="C1656" s="81"/>
      <c r="D1656" s="81"/>
      <c r="E1656" s="81"/>
      <c r="F1656" s="81"/>
      <c r="G1656" s="81"/>
      <c r="H1656" s="81"/>
      <c r="I1656" s="81"/>
      <c r="J1656" s="81"/>
      <c r="K1656" s="81"/>
      <c r="L1656" s="81"/>
      <c r="M1656" s="81"/>
      <c r="N1656" s="81"/>
      <c r="O1656" s="81"/>
      <c r="P1656" s="81"/>
      <c r="Q1656" s="81"/>
      <c r="R1656" s="81"/>
    </row>
    <row r="1657" spans="1:18">
      <c r="A1657" s="81"/>
      <c r="B1657" s="81"/>
      <c r="C1657" s="81"/>
      <c r="D1657" s="81"/>
      <c r="E1657" s="81"/>
      <c r="F1657" s="81"/>
      <c r="G1657" s="81"/>
      <c r="H1657" s="81"/>
      <c r="I1657" s="81"/>
      <c r="J1657" s="81"/>
      <c r="K1657" s="81"/>
      <c r="L1657" s="81"/>
      <c r="M1657" s="81"/>
      <c r="N1657" s="81"/>
      <c r="O1657" s="81"/>
      <c r="P1657" s="81"/>
      <c r="Q1657" s="81"/>
      <c r="R1657" s="81"/>
    </row>
    <row r="1658" spans="1:18">
      <c r="A1658" s="81"/>
      <c r="B1658" s="81"/>
      <c r="C1658" s="81"/>
      <c r="D1658" s="81"/>
      <c r="E1658" s="81"/>
      <c r="F1658" s="81"/>
      <c r="G1658" s="81"/>
      <c r="H1658" s="81"/>
      <c r="I1658" s="81"/>
      <c r="J1658" s="81"/>
      <c r="K1658" s="81"/>
      <c r="L1658" s="81"/>
      <c r="M1658" s="81"/>
      <c r="N1658" s="81"/>
      <c r="O1658" s="81"/>
      <c r="P1658" s="81"/>
      <c r="Q1658" s="81"/>
      <c r="R1658" s="81"/>
    </row>
    <row r="1659" spans="1:18">
      <c r="A1659" s="81"/>
      <c r="B1659" s="81"/>
      <c r="C1659" s="81"/>
      <c r="D1659" s="81"/>
      <c r="E1659" s="81"/>
      <c r="F1659" s="81"/>
      <c r="G1659" s="81"/>
      <c r="H1659" s="81"/>
      <c r="I1659" s="81"/>
      <c r="J1659" s="81"/>
      <c r="K1659" s="81"/>
      <c r="L1659" s="81"/>
      <c r="M1659" s="81"/>
      <c r="N1659" s="81"/>
      <c r="O1659" s="81"/>
      <c r="P1659" s="81"/>
      <c r="Q1659" s="81"/>
      <c r="R1659" s="81"/>
    </row>
    <row r="1660" spans="1:18">
      <c r="A1660" s="81"/>
      <c r="B1660" s="81"/>
      <c r="C1660" s="81"/>
      <c r="D1660" s="81"/>
      <c r="E1660" s="81"/>
      <c r="F1660" s="81"/>
      <c r="G1660" s="81"/>
      <c r="H1660" s="81"/>
      <c r="I1660" s="81"/>
      <c r="J1660" s="81"/>
      <c r="K1660" s="81"/>
      <c r="L1660" s="81"/>
      <c r="M1660" s="81"/>
      <c r="N1660" s="81"/>
      <c r="O1660" s="81"/>
      <c r="P1660" s="81"/>
      <c r="Q1660" s="81"/>
      <c r="R1660" s="81"/>
    </row>
    <row r="1661" spans="1:18">
      <c r="A1661" s="81"/>
      <c r="B1661" s="81"/>
      <c r="C1661" s="81"/>
      <c r="D1661" s="81"/>
      <c r="E1661" s="81"/>
      <c r="F1661" s="81"/>
      <c r="G1661" s="81"/>
      <c r="H1661" s="81"/>
      <c r="I1661" s="81"/>
      <c r="J1661" s="81"/>
      <c r="K1661" s="81"/>
      <c r="L1661" s="81"/>
      <c r="M1661" s="81"/>
      <c r="N1661" s="81"/>
      <c r="O1661" s="81"/>
      <c r="P1661" s="81"/>
      <c r="Q1661" s="81"/>
      <c r="R1661" s="81"/>
    </row>
    <row r="1662" spans="1:18">
      <c r="A1662" s="81"/>
      <c r="B1662" s="81"/>
      <c r="C1662" s="81"/>
      <c r="D1662" s="81"/>
      <c r="E1662" s="81"/>
      <c r="F1662" s="81"/>
      <c r="G1662" s="81"/>
      <c r="H1662" s="81"/>
      <c r="I1662" s="81"/>
      <c r="J1662" s="81"/>
      <c r="K1662" s="81"/>
      <c r="L1662" s="81"/>
      <c r="M1662" s="81"/>
      <c r="N1662" s="81"/>
      <c r="O1662" s="81"/>
      <c r="P1662" s="81"/>
      <c r="Q1662" s="81"/>
      <c r="R1662" s="81"/>
    </row>
    <row r="1663" spans="1:18">
      <c r="A1663" s="81"/>
      <c r="B1663" s="81"/>
      <c r="C1663" s="81"/>
      <c r="D1663" s="81"/>
      <c r="E1663" s="81"/>
      <c r="F1663" s="81"/>
      <c r="G1663" s="81"/>
      <c r="H1663" s="81"/>
      <c r="I1663" s="81"/>
      <c r="J1663" s="81"/>
      <c r="K1663" s="81"/>
      <c r="L1663" s="81"/>
      <c r="M1663" s="81"/>
      <c r="N1663" s="81"/>
      <c r="O1663" s="81"/>
      <c r="P1663" s="81"/>
      <c r="Q1663" s="81"/>
      <c r="R1663" s="81"/>
    </row>
    <row r="1664" spans="1:18">
      <c r="A1664" s="81"/>
      <c r="B1664" s="81"/>
      <c r="C1664" s="81"/>
      <c r="D1664" s="81"/>
      <c r="E1664" s="81"/>
      <c r="F1664" s="81"/>
      <c r="G1664" s="81"/>
      <c r="H1664" s="81"/>
      <c r="I1664" s="81"/>
      <c r="J1664" s="81"/>
      <c r="K1664" s="81"/>
      <c r="L1664" s="81"/>
      <c r="M1664" s="81"/>
      <c r="N1664" s="81"/>
      <c r="O1664" s="81"/>
      <c r="P1664" s="81"/>
      <c r="Q1664" s="81"/>
      <c r="R1664" s="81"/>
    </row>
    <row r="1665" spans="1:18">
      <c r="A1665" s="81"/>
      <c r="B1665" s="81"/>
      <c r="C1665" s="81"/>
      <c r="D1665" s="81"/>
      <c r="E1665" s="81"/>
      <c r="F1665" s="81"/>
      <c r="G1665" s="81"/>
      <c r="H1665" s="81"/>
      <c r="I1665" s="81"/>
      <c r="J1665" s="81"/>
      <c r="K1665" s="81"/>
      <c r="L1665" s="81"/>
      <c r="M1665" s="81"/>
      <c r="N1665" s="81"/>
      <c r="O1665" s="81"/>
      <c r="P1665" s="81"/>
      <c r="Q1665" s="81"/>
      <c r="R1665" s="81"/>
    </row>
    <row r="1666" spans="1:18">
      <c r="A1666" s="81"/>
      <c r="B1666" s="81"/>
      <c r="C1666" s="81"/>
      <c r="D1666" s="81"/>
      <c r="E1666" s="81"/>
      <c r="F1666" s="81"/>
      <c r="G1666" s="81"/>
      <c r="H1666" s="81"/>
      <c r="I1666" s="81"/>
      <c r="J1666" s="81"/>
      <c r="K1666" s="81"/>
      <c r="L1666" s="81"/>
      <c r="M1666" s="81"/>
      <c r="N1666" s="81"/>
      <c r="O1666" s="81"/>
      <c r="P1666" s="81"/>
      <c r="Q1666" s="81"/>
      <c r="R1666" s="81"/>
    </row>
    <row r="1667" spans="1:18">
      <c r="A1667" s="81"/>
      <c r="B1667" s="81"/>
      <c r="C1667" s="81"/>
      <c r="D1667" s="81"/>
      <c r="E1667" s="81"/>
      <c r="F1667" s="81"/>
      <c r="G1667" s="81"/>
      <c r="H1667" s="81"/>
      <c r="I1667" s="81"/>
      <c r="J1667" s="81"/>
      <c r="K1667" s="81"/>
      <c r="L1667" s="81"/>
      <c r="M1667" s="81"/>
      <c r="N1667" s="81"/>
      <c r="O1667" s="81"/>
      <c r="P1667" s="81"/>
      <c r="Q1667" s="81"/>
      <c r="R1667" s="81"/>
    </row>
    <row r="1668" spans="1:18">
      <c r="A1668" s="81"/>
      <c r="B1668" s="81"/>
      <c r="C1668" s="81"/>
      <c r="D1668" s="81"/>
      <c r="E1668" s="81"/>
      <c r="F1668" s="81"/>
      <c r="G1668" s="81"/>
      <c r="H1668" s="81"/>
      <c r="I1668" s="81"/>
      <c r="J1668" s="81"/>
      <c r="K1668" s="81"/>
      <c r="L1668" s="81"/>
      <c r="M1668" s="81"/>
      <c r="N1668" s="81"/>
      <c r="O1668" s="81"/>
      <c r="P1668" s="81"/>
      <c r="Q1668" s="81"/>
      <c r="R1668" s="81"/>
    </row>
    <row r="1669" spans="1:18">
      <c r="A1669" s="81"/>
      <c r="B1669" s="81"/>
      <c r="C1669" s="81"/>
      <c r="D1669" s="81"/>
      <c r="E1669" s="81"/>
      <c r="F1669" s="81"/>
      <c r="G1669" s="81"/>
      <c r="H1669" s="81"/>
      <c r="I1669" s="81"/>
      <c r="J1669" s="81"/>
      <c r="K1669" s="81"/>
      <c r="L1669" s="81"/>
      <c r="M1669" s="81"/>
      <c r="N1669" s="81"/>
      <c r="O1669" s="81"/>
      <c r="P1669" s="81"/>
      <c r="Q1669" s="81"/>
      <c r="R1669" s="81"/>
    </row>
    <row r="1670" spans="1:18">
      <c r="A1670" s="81"/>
      <c r="B1670" s="81"/>
      <c r="C1670" s="81"/>
      <c r="D1670" s="81"/>
      <c r="E1670" s="81"/>
      <c r="F1670" s="81"/>
      <c r="G1670" s="81"/>
      <c r="H1670" s="81"/>
      <c r="I1670" s="81"/>
      <c r="J1670" s="81"/>
      <c r="K1670" s="81"/>
      <c r="L1670" s="81"/>
      <c r="M1670" s="81"/>
      <c r="N1670" s="81"/>
      <c r="O1670" s="81"/>
      <c r="P1670" s="81"/>
      <c r="Q1670" s="81"/>
      <c r="R1670" s="81"/>
    </row>
    <row r="1671" spans="1:18">
      <c r="A1671" s="81"/>
      <c r="B1671" s="81"/>
      <c r="C1671" s="81"/>
      <c r="D1671" s="81"/>
      <c r="E1671" s="81"/>
      <c r="F1671" s="81"/>
      <c r="G1671" s="81"/>
      <c r="H1671" s="81"/>
      <c r="I1671" s="81"/>
      <c r="J1671" s="81"/>
      <c r="K1671" s="81"/>
      <c r="L1671" s="81"/>
      <c r="M1671" s="81"/>
      <c r="N1671" s="81"/>
      <c r="O1671" s="81"/>
      <c r="P1671" s="81"/>
      <c r="Q1671" s="81"/>
      <c r="R1671" s="81"/>
    </row>
    <row r="1672" spans="1:18">
      <c r="A1672" s="81"/>
      <c r="B1672" s="81"/>
      <c r="C1672" s="81"/>
      <c r="D1672" s="81"/>
      <c r="E1672" s="81"/>
      <c r="F1672" s="81"/>
      <c r="G1672" s="81"/>
      <c r="H1672" s="81"/>
      <c r="I1672" s="81"/>
      <c r="J1672" s="81"/>
      <c r="K1672" s="81"/>
      <c r="L1672" s="81"/>
      <c r="M1672" s="81"/>
      <c r="N1672" s="81"/>
      <c r="O1672" s="81"/>
      <c r="P1672" s="81"/>
      <c r="Q1672" s="81"/>
      <c r="R1672" s="81"/>
    </row>
    <row r="1673" spans="1:18">
      <c r="A1673" s="81"/>
      <c r="B1673" s="81"/>
      <c r="C1673" s="81"/>
      <c r="D1673" s="81"/>
      <c r="E1673" s="81"/>
      <c r="F1673" s="81"/>
      <c r="G1673" s="81"/>
      <c r="H1673" s="81"/>
      <c r="I1673" s="81"/>
      <c r="J1673" s="81"/>
      <c r="K1673" s="81"/>
      <c r="L1673" s="81"/>
      <c r="M1673" s="81"/>
      <c r="N1673" s="81"/>
      <c r="O1673" s="81"/>
      <c r="P1673" s="81"/>
      <c r="Q1673" s="81"/>
      <c r="R1673" s="81"/>
    </row>
    <row r="1674" spans="1:18">
      <c r="A1674" s="81"/>
      <c r="B1674" s="81"/>
      <c r="C1674" s="81"/>
      <c r="D1674" s="81"/>
      <c r="E1674" s="81"/>
      <c r="F1674" s="81"/>
      <c r="G1674" s="81"/>
      <c r="H1674" s="81"/>
      <c r="I1674" s="81"/>
      <c r="J1674" s="81"/>
      <c r="K1674" s="81"/>
      <c r="L1674" s="81"/>
      <c r="M1674" s="81"/>
      <c r="N1674" s="81"/>
      <c r="O1674" s="81"/>
      <c r="P1674" s="81"/>
      <c r="Q1674" s="81"/>
      <c r="R1674" s="81"/>
    </row>
    <row r="1675" spans="1:18">
      <c r="A1675" s="81"/>
      <c r="B1675" s="81"/>
      <c r="C1675" s="81"/>
      <c r="D1675" s="81"/>
      <c r="E1675" s="81"/>
      <c r="F1675" s="81"/>
      <c r="G1675" s="81"/>
      <c r="H1675" s="81"/>
      <c r="I1675" s="81"/>
      <c r="J1675" s="81"/>
      <c r="K1675" s="81"/>
      <c r="L1675" s="81"/>
      <c r="M1675" s="81"/>
      <c r="N1675" s="81"/>
      <c r="O1675" s="81"/>
      <c r="P1675" s="81"/>
      <c r="Q1675" s="81"/>
      <c r="R1675" s="81"/>
    </row>
    <row r="1676" spans="1:18">
      <c r="A1676" s="81"/>
      <c r="B1676" s="81"/>
      <c r="C1676" s="81"/>
      <c r="D1676" s="81"/>
      <c r="E1676" s="81"/>
      <c r="F1676" s="81"/>
      <c r="G1676" s="81"/>
      <c r="H1676" s="81"/>
      <c r="I1676" s="81"/>
      <c r="J1676" s="81"/>
      <c r="K1676" s="81"/>
      <c r="L1676" s="81"/>
      <c r="M1676" s="81"/>
      <c r="N1676" s="81"/>
      <c r="O1676" s="81"/>
      <c r="P1676" s="81"/>
      <c r="Q1676" s="81"/>
      <c r="R1676" s="81"/>
    </row>
    <row r="1677" spans="1:18">
      <c r="A1677" s="81"/>
      <c r="B1677" s="81"/>
      <c r="C1677" s="81"/>
      <c r="D1677" s="81"/>
      <c r="E1677" s="81"/>
      <c r="F1677" s="81"/>
      <c r="G1677" s="81"/>
      <c r="H1677" s="81"/>
      <c r="I1677" s="81"/>
      <c r="J1677" s="81"/>
      <c r="K1677" s="81"/>
      <c r="L1677" s="81"/>
      <c r="M1677" s="81"/>
      <c r="N1677" s="81"/>
      <c r="O1677" s="81"/>
      <c r="P1677" s="81"/>
      <c r="Q1677" s="81"/>
      <c r="R1677" s="81"/>
    </row>
    <row r="1678" spans="1:18">
      <c r="A1678" s="81"/>
      <c r="B1678" s="81"/>
      <c r="C1678" s="81"/>
      <c r="D1678" s="81"/>
      <c r="E1678" s="81"/>
      <c r="F1678" s="81"/>
      <c r="G1678" s="81"/>
      <c r="H1678" s="81"/>
      <c r="I1678" s="81"/>
      <c r="J1678" s="81"/>
      <c r="K1678" s="81"/>
      <c r="L1678" s="81"/>
      <c r="M1678" s="81"/>
      <c r="N1678" s="81"/>
      <c r="O1678" s="81"/>
      <c r="P1678" s="81"/>
      <c r="Q1678" s="81"/>
      <c r="R1678" s="81"/>
    </row>
    <row r="1679" spans="1:18">
      <c r="A1679" s="81"/>
      <c r="B1679" s="81"/>
      <c r="C1679" s="81"/>
      <c r="D1679" s="81"/>
      <c r="E1679" s="81"/>
      <c r="F1679" s="81"/>
      <c r="G1679" s="81"/>
      <c r="H1679" s="81"/>
      <c r="I1679" s="81"/>
      <c r="J1679" s="81"/>
      <c r="K1679" s="81"/>
      <c r="L1679" s="81"/>
      <c r="M1679" s="81"/>
      <c r="N1679" s="81"/>
      <c r="O1679" s="81"/>
      <c r="P1679" s="81"/>
      <c r="Q1679" s="81"/>
      <c r="R1679" s="81"/>
    </row>
    <row r="1680" spans="1:18">
      <c r="A1680" s="81"/>
      <c r="B1680" s="81"/>
      <c r="C1680" s="81"/>
      <c r="D1680" s="81"/>
      <c r="E1680" s="81"/>
      <c r="F1680" s="81"/>
      <c r="G1680" s="81"/>
      <c r="H1680" s="81"/>
      <c r="I1680" s="81"/>
      <c r="J1680" s="81"/>
      <c r="K1680" s="81"/>
      <c r="L1680" s="81"/>
      <c r="M1680" s="81"/>
      <c r="N1680" s="81"/>
      <c r="O1680" s="81"/>
      <c r="P1680" s="81"/>
      <c r="Q1680" s="81"/>
      <c r="R1680" s="81"/>
    </row>
    <row r="1681" spans="1:18">
      <c r="A1681" s="81"/>
      <c r="B1681" s="81"/>
      <c r="C1681" s="81"/>
      <c r="D1681" s="81"/>
      <c r="E1681" s="81"/>
      <c r="F1681" s="81"/>
      <c r="G1681" s="81"/>
      <c r="H1681" s="81"/>
      <c r="I1681" s="81"/>
      <c r="J1681" s="81"/>
      <c r="K1681" s="81"/>
      <c r="L1681" s="81"/>
      <c r="M1681" s="81"/>
      <c r="N1681" s="81"/>
      <c r="O1681" s="81"/>
      <c r="P1681" s="81"/>
      <c r="Q1681" s="81"/>
      <c r="R1681" s="81"/>
    </row>
    <row r="1682" spans="1:18">
      <c r="A1682" s="81"/>
      <c r="B1682" s="81"/>
      <c r="C1682" s="81"/>
      <c r="D1682" s="81"/>
      <c r="E1682" s="81"/>
      <c r="F1682" s="81"/>
      <c r="G1682" s="81"/>
      <c r="H1682" s="81"/>
      <c r="I1682" s="81"/>
      <c r="J1682" s="81"/>
      <c r="K1682" s="81"/>
      <c r="L1682" s="81"/>
      <c r="M1682" s="81"/>
      <c r="N1682" s="81"/>
      <c r="O1682" s="81"/>
      <c r="P1682" s="81"/>
      <c r="Q1682" s="81"/>
      <c r="R1682" s="81"/>
    </row>
    <row r="1683" spans="1:18">
      <c r="A1683" s="81"/>
      <c r="B1683" s="81"/>
      <c r="C1683" s="81"/>
      <c r="D1683" s="81"/>
      <c r="E1683" s="81"/>
      <c r="F1683" s="81"/>
      <c r="G1683" s="81"/>
      <c r="H1683" s="81"/>
      <c r="I1683" s="81"/>
      <c r="J1683" s="81"/>
      <c r="K1683" s="81"/>
      <c r="L1683" s="81"/>
      <c r="M1683" s="81"/>
      <c r="N1683" s="81"/>
      <c r="O1683" s="81"/>
      <c r="P1683" s="81"/>
      <c r="Q1683" s="81"/>
      <c r="R1683" s="81"/>
    </row>
    <row r="1684" spans="1:18">
      <c r="A1684" s="81"/>
      <c r="B1684" s="81"/>
      <c r="C1684" s="81"/>
      <c r="D1684" s="81"/>
      <c r="E1684" s="81"/>
      <c r="F1684" s="81"/>
      <c r="G1684" s="81"/>
      <c r="H1684" s="81"/>
      <c r="I1684" s="81"/>
      <c r="J1684" s="81"/>
      <c r="K1684" s="81"/>
      <c r="L1684" s="81"/>
      <c r="M1684" s="81"/>
      <c r="N1684" s="81"/>
      <c r="O1684" s="81"/>
      <c r="P1684" s="81"/>
      <c r="Q1684" s="81"/>
      <c r="R1684" s="81"/>
    </row>
    <row r="1685" spans="1:18">
      <c r="A1685" s="81"/>
      <c r="B1685" s="81"/>
      <c r="C1685" s="81"/>
      <c r="D1685" s="81"/>
      <c r="E1685" s="81"/>
      <c r="F1685" s="81"/>
      <c r="G1685" s="81"/>
      <c r="H1685" s="81"/>
      <c r="I1685" s="81"/>
      <c r="J1685" s="81"/>
      <c r="K1685" s="81"/>
      <c r="L1685" s="81"/>
      <c r="M1685" s="81"/>
      <c r="N1685" s="81"/>
      <c r="O1685" s="81"/>
      <c r="P1685" s="81"/>
      <c r="Q1685" s="81"/>
      <c r="R1685" s="81"/>
    </row>
    <row r="1686" spans="1:18">
      <c r="A1686" s="81"/>
      <c r="B1686" s="81"/>
      <c r="C1686" s="81"/>
      <c r="D1686" s="81"/>
      <c r="E1686" s="81"/>
      <c r="F1686" s="81"/>
      <c r="G1686" s="81"/>
      <c r="H1686" s="81"/>
      <c r="I1686" s="81"/>
      <c r="J1686" s="81"/>
      <c r="K1686" s="81"/>
      <c r="L1686" s="81"/>
      <c r="M1686" s="81"/>
      <c r="N1686" s="81"/>
      <c r="O1686" s="81"/>
      <c r="P1686" s="81"/>
      <c r="Q1686" s="81"/>
      <c r="R1686" s="81"/>
    </row>
    <row r="1687" spans="1:18">
      <c r="A1687" s="81"/>
      <c r="B1687" s="81"/>
      <c r="C1687" s="81"/>
      <c r="D1687" s="81"/>
      <c r="E1687" s="81"/>
      <c r="F1687" s="81"/>
      <c r="G1687" s="81"/>
      <c r="H1687" s="81"/>
      <c r="I1687" s="81"/>
      <c r="J1687" s="81"/>
      <c r="K1687" s="81"/>
      <c r="L1687" s="81"/>
      <c r="M1687" s="81"/>
      <c r="N1687" s="81"/>
      <c r="O1687" s="81"/>
      <c r="P1687" s="81"/>
      <c r="Q1687" s="81"/>
      <c r="R1687" s="81"/>
    </row>
    <row r="1688" spans="1:18">
      <c r="A1688" s="81"/>
      <c r="B1688" s="81"/>
      <c r="C1688" s="81"/>
      <c r="D1688" s="81"/>
      <c r="E1688" s="81"/>
      <c r="F1688" s="81"/>
      <c r="G1688" s="81"/>
      <c r="H1688" s="81"/>
      <c r="I1688" s="81"/>
      <c r="J1688" s="81"/>
      <c r="K1688" s="81"/>
      <c r="L1688" s="81"/>
      <c r="M1688" s="81"/>
      <c r="N1688" s="81"/>
      <c r="O1688" s="81"/>
      <c r="P1688" s="81"/>
      <c r="Q1688" s="81"/>
      <c r="R1688" s="81"/>
    </row>
    <row r="1689" spans="1:18">
      <c r="A1689" s="81"/>
      <c r="B1689" s="81"/>
      <c r="C1689" s="81"/>
      <c r="D1689" s="81"/>
      <c r="E1689" s="81"/>
      <c r="F1689" s="81"/>
      <c r="G1689" s="81"/>
      <c r="H1689" s="81"/>
      <c r="I1689" s="81"/>
      <c r="J1689" s="81"/>
      <c r="K1689" s="81"/>
      <c r="L1689" s="81"/>
      <c r="M1689" s="81"/>
      <c r="N1689" s="81"/>
      <c r="O1689" s="81"/>
      <c r="P1689" s="81"/>
      <c r="Q1689" s="81"/>
      <c r="R1689" s="81"/>
    </row>
    <row r="1690" spans="1:18">
      <c r="A1690" s="81"/>
      <c r="B1690" s="81"/>
      <c r="C1690" s="81"/>
      <c r="D1690" s="81"/>
      <c r="E1690" s="81"/>
      <c r="F1690" s="81"/>
      <c r="G1690" s="81"/>
      <c r="H1690" s="81"/>
      <c r="I1690" s="81"/>
      <c r="J1690" s="81"/>
      <c r="K1690" s="81"/>
      <c r="L1690" s="81"/>
      <c r="M1690" s="81"/>
      <c r="N1690" s="81"/>
      <c r="O1690" s="81"/>
      <c r="P1690" s="81"/>
      <c r="Q1690" s="81"/>
      <c r="R1690" s="81"/>
    </row>
    <row r="1691" spans="1:18">
      <c r="A1691" s="81"/>
      <c r="B1691" s="81"/>
      <c r="C1691" s="81"/>
      <c r="D1691" s="81"/>
      <c r="E1691" s="81"/>
      <c r="F1691" s="81"/>
      <c r="G1691" s="81"/>
      <c r="H1691" s="81"/>
      <c r="I1691" s="81"/>
      <c r="J1691" s="81"/>
      <c r="K1691" s="81"/>
      <c r="L1691" s="81"/>
      <c r="M1691" s="81"/>
      <c r="N1691" s="81"/>
      <c r="O1691" s="81"/>
      <c r="P1691" s="81"/>
      <c r="Q1691" s="81"/>
      <c r="R1691" s="81"/>
    </row>
    <row r="1692" spans="1:18">
      <c r="A1692" s="81"/>
      <c r="B1692" s="81"/>
      <c r="C1692" s="81"/>
      <c r="D1692" s="81"/>
      <c r="E1692" s="81"/>
      <c r="F1692" s="81"/>
      <c r="G1692" s="81"/>
      <c r="H1692" s="81"/>
      <c r="I1692" s="81"/>
      <c r="J1692" s="81"/>
      <c r="K1692" s="81"/>
      <c r="L1692" s="81"/>
      <c r="M1692" s="81"/>
      <c r="N1692" s="81"/>
      <c r="O1692" s="81"/>
      <c r="P1692" s="81"/>
      <c r="Q1692" s="81"/>
      <c r="R1692" s="81"/>
    </row>
    <row r="1693" spans="1:18">
      <c r="A1693" s="81"/>
      <c r="B1693" s="81"/>
      <c r="C1693" s="81"/>
      <c r="D1693" s="81"/>
      <c r="E1693" s="81"/>
      <c r="F1693" s="81"/>
      <c r="G1693" s="81"/>
      <c r="H1693" s="81"/>
      <c r="I1693" s="81"/>
      <c r="J1693" s="81"/>
      <c r="K1693" s="81"/>
      <c r="L1693" s="81"/>
      <c r="M1693" s="81"/>
      <c r="N1693" s="81"/>
      <c r="O1693" s="81"/>
      <c r="P1693" s="81"/>
      <c r="Q1693" s="81"/>
      <c r="R1693" s="81"/>
    </row>
    <row r="1694" spans="1:18">
      <c r="A1694" s="81"/>
      <c r="B1694" s="81"/>
      <c r="C1694" s="81"/>
      <c r="D1694" s="81"/>
      <c r="E1694" s="81"/>
      <c r="F1694" s="81"/>
      <c r="G1694" s="81"/>
      <c r="H1694" s="81"/>
      <c r="I1694" s="81"/>
      <c r="J1694" s="81"/>
      <c r="K1694" s="81"/>
      <c r="L1694" s="81"/>
      <c r="M1694" s="81"/>
      <c r="N1694" s="81"/>
      <c r="O1694" s="81"/>
      <c r="P1694" s="81"/>
      <c r="Q1694" s="81"/>
      <c r="R1694" s="81"/>
    </row>
    <row r="1695" spans="1:18">
      <c r="A1695" s="81"/>
      <c r="B1695" s="81"/>
      <c r="C1695" s="81"/>
      <c r="D1695" s="81"/>
      <c r="E1695" s="81"/>
      <c r="F1695" s="81"/>
      <c r="G1695" s="81"/>
      <c r="H1695" s="81"/>
      <c r="I1695" s="81"/>
      <c r="J1695" s="81"/>
      <c r="K1695" s="81"/>
      <c r="L1695" s="81"/>
      <c r="M1695" s="81"/>
      <c r="N1695" s="81"/>
      <c r="O1695" s="81"/>
      <c r="P1695" s="81"/>
      <c r="Q1695" s="81"/>
      <c r="R1695" s="81"/>
    </row>
    <row r="1696" spans="1:18">
      <c r="A1696" s="81"/>
      <c r="B1696" s="81"/>
      <c r="C1696" s="81"/>
      <c r="D1696" s="81"/>
      <c r="E1696" s="81"/>
      <c r="F1696" s="81"/>
      <c r="G1696" s="81"/>
      <c r="H1696" s="81"/>
      <c r="I1696" s="81"/>
      <c r="J1696" s="81"/>
      <c r="K1696" s="81"/>
      <c r="L1696" s="81"/>
      <c r="M1696" s="81"/>
      <c r="N1696" s="81"/>
      <c r="O1696" s="81"/>
      <c r="P1696" s="81"/>
      <c r="Q1696" s="81"/>
      <c r="R1696" s="81"/>
    </row>
    <row r="1697" spans="1:18">
      <c r="A1697" s="81"/>
      <c r="B1697" s="81"/>
      <c r="C1697" s="81"/>
      <c r="D1697" s="81"/>
      <c r="E1697" s="81"/>
      <c r="F1697" s="81"/>
      <c r="G1697" s="81"/>
      <c r="H1697" s="81"/>
      <c r="I1697" s="81"/>
      <c r="J1697" s="81"/>
      <c r="K1697" s="81"/>
      <c r="L1697" s="81"/>
      <c r="M1697" s="81"/>
      <c r="N1697" s="81"/>
      <c r="O1697" s="81"/>
      <c r="P1697" s="81"/>
      <c r="Q1697" s="81"/>
      <c r="R1697" s="81"/>
    </row>
    <row r="1698" spans="1:18">
      <c r="A1698" s="81"/>
      <c r="B1698" s="81"/>
      <c r="C1698" s="81"/>
      <c r="D1698" s="81"/>
      <c r="E1698" s="81"/>
      <c r="F1698" s="81"/>
      <c r="G1698" s="81"/>
      <c r="H1698" s="81"/>
      <c r="I1698" s="81"/>
      <c r="J1698" s="81"/>
      <c r="K1698" s="81"/>
      <c r="L1698" s="81"/>
      <c r="M1698" s="81"/>
      <c r="N1698" s="81"/>
      <c r="O1698" s="81"/>
      <c r="P1698" s="81"/>
      <c r="Q1698" s="81"/>
      <c r="R1698" s="81"/>
    </row>
    <row r="1699" spans="1:18">
      <c r="A1699" s="81"/>
      <c r="B1699" s="81"/>
      <c r="C1699" s="81"/>
      <c r="D1699" s="81"/>
      <c r="E1699" s="81"/>
      <c r="F1699" s="81"/>
      <c r="G1699" s="81"/>
      <c r="H1699" s="81"/>
      <c r="I1699" s="81"/>
      <c r="J1699" s="81"/>
      <c r="K1699" s="81"/>
      <c r="L1699" s="81"/>
      <c r="M1699" s="81"/>
      <c r="N1699" s="81"/>
      <c r="O1699" s="81"/>
      <c r="P1699" s="81"/>
      <c r="Q1699" s="81"/>
      <c r="R1699" s="81"/>
    </row>
    <row r="1700" spans="1:18">
      <c r="A1700" s="81"/>
      <c r="B1700" s="81"/>
      <c r="C1700" s="81"/>
      <c r="D1700" s="81"/>
      <c r="E1700" s="81"/>
      <c r="F1700" s="81"/>
      <c r="G1700" s="81"/>
      <c r="H1700" s="81"/>
      <c r="I1700" s="81"/>
      <c r="J1700" s="81"/>
      <c r="K1700" s="81"/>
      <c r="L1700" s="81"/>
      <c r="M1700" s="81"/>
      <c r="N1700" s="81"/>
      <c r="O1700" s="81"/>
      <c r="P1700" s="81"/>
      <c r="Q1700" s="81"/>
      <c r="R1700" s="81"/>
    </row>
    <row r="1701" spans="1:18">
      <c r="A1701" s="81"/>
      <c r="B1701" s="81"/>
      <c r="C1701" s="81"/>
      <c r="D1701" s="81"/>
      <c r="E1701" s="81"/>
      <c r="F1701" s="81"/>
      <c r="G1701" s="81"/>
      <c r="H1701" s="81"/>
      <c r="I1701" s="81"/>
      <c r="J1701" s="81"/>
      <c r="K1701" s="81"/>
      <c r="L1701" s="81"/>
      <c r="M1701" s="81"/>
      <c r="N1701" s="81"/>
      <c r="O1701" s="81"/>
      <c r="P1701" s="81"/>
      <c r="Q1701" s="81"/>
      <c r="R1701" s="81"/>
    </row>
    <row r="1702" spans="1:18">
      <c r="A1702" s="81"/>
      <c r="B1702" s="81"/>
      <c r="C1702" s="81"/>
      <c r="D1702" s="81"/>
      <c r="E1702" s="81"/>
      <c r="F1702" s="81"/>
      <c r="G1702" s="81"/>
      <c r="H1702" s="81"/>
      <c r="I1702" s="81"/>
      <c r="J1702" s="81"/>
      <c r="K1702" s="81"/>
      <c r="L1702" s="81"/>
      <c r="M1702" s="81"/>
      <c r="N1702" s="81"/>
      <c r="O1702" s="81"/>
      <c r="P1702" s="81"/>
      <c r="Q1702" s="81"/>
      <c r="R1702" s="81"/>
    </row>
    <row r="1703" spans="1:18">
      <c r="A1703" s="81"/>
      <c r="B1703" s="81"/>
      <c r="C1703" s="81"/>
      <c r="D1703" s="81"/>
      <c r="E1703" s="81"/>
      <c r="F1703" s="81"/>
      <c r="G1703" s="81"/>
      <c r="H1703" s="81"/>
      <c r="I1703" s="81"/>
      <c r="J1703" s="81"/>
      <c r="K1703" s="81"/>
      <c r="L1703" s="81"/>
      <c r="M1703" s="81"/>
      <c r="N1703" s="81"/>
      <c r="O1703" s="81"/>
      <c r="P1703" s="81"/>
      <c r="Q1703" s="81"/>
      <c r="R1703" s="81"/>
    </row>
    <row r="1704" spans="1:18">
      <c r="A1704" s="81"/>
      <c r="B1704" s="81"/>
      <c r="C1704" s="81"/>
      <c r="D1704" s="81"/>
      <c r="E1704" s="81"/>
      <c r="F1704" s="81"/>
      <c r="G1704" s="81"/>
      <c r="H1704" s="81"/>
      <c r="I1704" s="81"/>
      <c r="J1704" s="81"/>
      <c r="K1704" s="81"/>
      <c r="L1704" s="81"/>
      <c r="M1704" s="81"/>
      <c r="N1704" s="81"/>
      <c r="O1704" s="81"/>
      <c r="P1704" s="81"/>
      <c r="Q1704" s="81"/>
      <c r="R1704" s="81"/>
    </row>
    <row r="1705" spans="1:18">
      <c r="A1705" s="81"/>
      <c r="B1705" s="81"/>
      <c r="C1705" s="81"/>
      <c r="D1705" s="81"/>
      <c r="E1705" s="81"/>
      <c r="F1705" s="81"/>
      <c r="G1705" s="81"/>
      <c r="H1705" s="81"/>
      <c r="I1705" s="81"/>
      <c r="J1705" s="81"/>
      <c r="K1705" s="81"/>
      <c r="L1705" s="81"/>
      <c r="M1705" s="81"/>
      <c r="N1705" s="81"/>
      <c r="O1705" s="81"/>
      <c r="P1705" s="81"/>
      <c r="Q1705" s="81"/>
      <c r="R1705" s="81"/>
    </row>
    <row r="1706" spans="1:18">
      <c r="A1706" s="81"/>
      <c r="B1706" s="81"/>
      <c r="C1706" s="81"/>
      <c r="D1706" s="81"/>
      <c r="E1706" s="81"/>
      <c r="F1706" s="81"/>
      <c r="G1706" s="81"/>
      <c r="H1706" s="81"/>
      <c r="I1706" s="81"/>
      <c r="J1706" s="81"/>
      <c r="K1706" s="81"/>
      <c r="L1706" s="81"/>
      <c r="M1706" s="81"/>
      <c r="N1706" s="81"/>
      <c r="O1706" s="81"/>
      <c r="P1706" s="81"/>
      <c r="Q1706" s="81"/>
      <c r="R1706" s="81"/>
    </row>
    <row r="1707" spans="1:18">
      <c r="A1707" s="81"/>
      <c r="B1707" s="81"/>
      <c r="C1707" s="81"/>
      <c r="D1707" s="81"/>
      <c r="E1707" s="81"/>
      <c r="F1707" s="81"/>
      <c r="G1707" s="81"/>
      <c r="H1707" s="81"/>
      <c r="I1707" s="81"/>
      <c r="J1707" s="81"/>
      <c r="K1707" s="81"/>
      <c r="L1707" s="81"/>
      <c r="M1707" s="81"/>
      <c r="N1707" s="81"/>
      <c r="O1707" s="81"/>
      <c r="P1707" s="81"/>
      <c r="Q1707" s="81"/>
      <c r="R1707" s="81"/>
    </row>
    <row r="1708" spans="1:18">
      <c r="A1708" s="81"/>
      <c r="B1708" s="81"/>
      <c r="C1708" s="81"/>
      <c r="D1708" s="81"/>
      <c r="E1708" s="81"/>
      <c r="F1708" s="81"/>
      <c r="G1708" s="81"/>
      <c r="H1708" s="81"/>
      <c r="I1708" s="81"/>
      <c r="J1708" s="81"/>
      <c r="K1708" s="81"/>
      <c r="L1708" s="81"/>
      <c r="M1708" s="81"/>
      <c r="N1708" s="81"/>
      <c r="O1708" s="81"/>
      <c r="P1708" s="81"/>
      <c r="Q1708" s="81"/>
      <c r="R1708" s="81"/>
    </row>
    <row r="1709" spans="1:18">
      <c r="A1709" s="81"/>
      <c r="B1709" s="81"/>
      <c r="C1709" s="81"/>
      <c r="D1709" s="81"/>
      <c r="E1709" s="81"/>
      <c r="F1709" s="81"/>
      <c r="G1709" s="81"/>
      <c r="H1709" s="81"/>
      <c r="I1709" s="81"/>
      <c r="J1709" s="81"/>
      <c r="K1709" s="81"/>
      <c r="L1709" s="81"/>
      <c r="M1709" s="81"/>
      <c r="N1709" s="81"/>
      <c r="O1709" s="81"/>
      <c r="P1709" s="81"/>
      <c r="Q1709" s="81"/>
      <c r="R1709" s="81"/>
    </row>
    <row r="1710" spans="1:18">
      <c r="A1710" s="81"/>
      <c r="B1710" s="81"/>
      <c r="C1710" s="81"/>
      <c r="D1710" s="81"/>
      <c r="E1710" s="81"/>
      <c r="F1710" s="81"/>
      <c r="G1710" s="81"/>
      <c r="H1710" s="81"/>
      <c r="I1710" s="81"/>
      <c r="J1710" s="81"/>
      <c r="K1710" s="81"/>
      <c r="L1710" s="81"/>
      <c r="M1710" s="81"/>
      <c r="N1710" s="81"/>
      <c r="O1710" s="81"/>
      <c r="P1710" s="81"/>
      <c r="Q1710" s="81"/>
      <c r="R1710" s="81"/>
    </row>
    <row r="1711" spans="1:18">
      <c r="A1711" s="81"/>
      <c r="B1711" s="81"/>
      <c r="C1711" s="81"/>
      <c r="D1711" s="81"/>
      <c r="E1711" s="81"/>
      <c r="F1711" s="81"/>
      <c r="G1711" s="81"/>
      <c r="H1711" s="81"/>
      <c r="I1711" s="81"/>
      <c r="J1711" s="81"/>
      <c r="K1711" s="81"/>
      <c r="L1711" s="81"/>
      <c r="M1711" s="81"/>
      <c r="N1711" s="81"/>
      <c r="O1711" s="81"/>
      <c r="P1711" s="81"/>
      <c r="Q1711" s="81"/>
      <c r="R1711" s="81"/>
    </row>
    <row r="1712" spans="1:18">
      <c r="A1712" s="81"/>
      <c r="B1712" s="81"/>
      <c r="C1712" s="81"/>
      <c r="D1712" s="81"/>
      <c r="E1712" s="81"/>
      <c r="F1712" s="81"/>
      <c r="G1712" s="81"/>
      <c r="H1712" s="81"/>
      <c r="I1712" s="81"/>
      <c r="J1712" s="81"/>
      <c r="K1712" s="81"/>
      <c r="L1712" s="81"/>
      <c r="M1712" s="81"/>
      <c r="N1712" s="81"/>
      <c r="O1712" s="81"/>
      <c r="P1712" s="81"/>
      <c r="Q1712" s="81"/>
      <c r="R1712" s="81"/>
    </row>
    <row r="1713" spans="1:18">
      <c r="A1713" s="81"/>
      <c r="B1713" s="81"/>
      <c r="C1713" s="81"/>
      <c r="D1713" s="81"/>
      <c r="E1713" s="81"/>
      <c r="F1713" s="81"/>
      <c r="G1713" s="81"/>
      <c r="H1713" s="81"/>
      <c r="I1713" s="81"/>
      <c r="J1713" s="81"/>
      <c r="K1713" s="81"/>
      <c r="L1713" s="81"/>
      <c r="M1713" s="81"/>
      <c r="N1713" s="81"/>
      <c r="O1713" s="81"/>
      <c r="P1713" s="81"/>
      <c r="Q1713" s="81"/>
      <c r="R1713" s="81"/>
    </row>
    <row r="1714" spans="1:18">
      <c r="A1714" s="81"/>
      <c r="B1714" s="81"/>
      <c r="C1714" s="81"/>
      <c r="D1714" s="81"/>
      <c r="E1714" s="81"/>
      <c r="F1714" s="81"/>
      <c r="G1714" s="81"/>
      <c r="H1714" s="81"/>
      <c r="I1714" s="81"/>
      <c r="J1714" s="81"/>
      <c r="K1714" s="81"/>
      <c r="L1714" s="81"/>
      <c r="M1714" s="81"/>
      <c r="N1714" s="81"/>
      <c r="O1714" s="81"/>
      <c r="P1714" s="81"/>
      <c r="Q1714" s="81"/>
      <c r="R1714" s="81"/>
    </row>
    <row r="1715" spans="1:18">
      <c r="A1715" s="81"/>
      <c r="B1715" s="81"/>
      <c r="C1715" s="81"/>
      <c r="D1715" s="81"/>
      <c r="E1715" s="81"/>
      <c r="F1715" s="81"/>
      <c r="G1715" s="81"/>
      <c r="H1715" s="81"/>
      <c r="I1715" s="81"/>
      <c r="J1715" s="81"/>
      <c r="K1715" s="81"/>
      <c r="L1715" s="81"/>
      <c r="M1715" s="81"/>
      <c r="N1715" s="81"/>
      <c r="O1715" s="81"/>
      <c r="P1715" s="81"/>
      <c r="Q1715" s="81"/>
      <c r="R1715" s="81"/>
    </row>
    <row r="1716" spans="1:18">
      <c r="A1716" s="81"/>
      <c r="B1716" s="81"/>
      <c r="C1716" s="81"/>
      <c r="D1716" s="81"/>
      <c r="E1716" s="81"/>
      <c r="F1716" s="81"/>
      <c r="G1716" s="81"/>
      <c r="H1716" s="81"/>
      <c r="I1716" s="81"/>
      <c r="J1716" s="81"/>
      <c r="K1716" s="81"/>
      <c r="L1716" s="81"/>
      <c r="M1716" s="81"/>
      <c r="N1716" s="81"/>
      <c r="O1716" s="81"/>
      <c r="P1716" s="81"/>
      <c r="Q1716" s="81"/>
      <c r="R1716" s="81"/>
    </row>
    <row r="1717" spans="1:18">
      <c r="A1717" s="81"/>
      <c r="B1717" s="81"/>
      <c r="C1717" s="81"/>
      <c r="D1717" s="81"/>
      <c r="E1717" s="81"/>
      <c r="F1717" s="81"/>
      <c r="G1717" s="81"/>
      <c r="H1717" s="81"/>
      <c r="I1717" s="81"/>
      <c r="J1717" s="81"/>
      <c r="K1717" s="81"/>
      <c r="L1717" s="81"/>
      <c r="M1717" s="81"/>
      <c r="N1717" s="81"/>
      <c r="O1717" s="81"/>
      <c r="P1717" s="81"/>
      <c r="Q1717" s="81"/>
      <c r="R1717" s="81"/>
    </row>
    <row r="1718" spans="1:18">
      <c r="A1718" s="81"/>
      <c r="B1718" s="81"/>
      <c r="C1718" s="81"/>
      <c r="D1718" s="81"/>
      <c r="E1718" s="81"/>
      <c r="F1718" s="81"/>
      <c r="G1718" s="81"/>
      <c r="H1718" s="81"/>
      <c r="I1718" s="81"/>
      <c r="J1718" s="81"/>
      <c r="K1718" s="81"/>
      <c r="L1718" s="81"/>
      <c r="M1718" s="81"/>
      <c r="N1718" s="81"/>
      <c r="O1718" s="81"/>
      <c r="P1718" s="81"/>
      <c r="Q1718" s="81"/>
      <c r="R1718" s="81"/>
    </row>
    <row r="1719" spans="1:18">
      <c r="A1719" s="81"/>
      <c r="B1719" s="81"/>
      <c r="C1719" s="81"/>
      <c r="D1719" s="81"/>
      <c r="E1719" s="81"/>
      <c r="F1719" s="81"/>
      <c r="G1719" s="81"/>
      <c r="H1719" s="81"/>
      <c r="I1719" s="81"/>
      <c r="J1719" s="81"/>
      <c r="K1719" s="81"/>
      <c r="L1719" s="81"/>
      <c r="M1719" s="81"/>
      <c r="N1719" s="81"/>
      <c r="O1719" s="81"/>
      <c r="P1719" s="81"/>
      <c r="Q1719" s="81"/>
      <c r="R1719" s="81"/>
    </row>
    <row r="1720" spans="1:18">
      <c r="A1720" s="81"/>
      <c r="B1720" s="81"/>
      <c r="C1720" s="81"/>
      <c r="D1720" s="81"/>
      <c r="E1720" s="81"/>
      <c r="F1720" s="81"/>
      <c r="G1720" s="81"/>
      <c r="H1720" s="81"/>
      <c r="I1720" s="81"/>
      <c r="J1720" s="81"/>
      <c r="K1720" s="81"/>
      <c r="L1720" s="81"/>
      <c r="M1720" s="81"/>
      <c r="N1720" s="81"/>
      <c r="O1720" s="81"/>
      <c r="P1720" s="81"/>
      <c r="Q1720" s="81"/>
      <c r="R1720" s="81"/>
    </row>
    <row r="1721" spans="1:18">
      <c r="A1721" s="81"/>
      <c r="B1721" s="81"/>
      <c r="C1721" s="81"/>
      <c r="D1721" s="81"/>
      <c r="E1721" s="81"/>
      <c r="F1721" s="81"/>
      <c r="G1721" s="81"/>
      <c r="H1721" s="81"/>
      <c r="I1721" s="81"/>
      <c r="J1721" s="81"/>
      <c r="K1721" s="81"/>
      <c r="L1721" s="81"/>
      <c r="M1721" s="81"/>
      <c r="N1721" s="81"/>
      <c r="O1721" s="81"/>
      <c r="P1721" s="81"/>
      <c r="Q1721" s="81"/>
      <c r="R1721" s="81"/>
    </row>
    <row r="1722" spans="1:18">
      <c r="A1722" s="81"/>
      <c r="B1722" s="81"/>
      <c r="C1722" s="81"/>
      <c r="D1722" s="81"/>
      <c r="E1722" s="81"/>
      <c r="F1722" s="81"/>
      <c r="G1722" s="81"/>
      <c r="H1722" s="81"/>
      <c r="I1722" s="81"/>
      <c r="J1722" s="81"/>
      <c r="K1722" s="81"/>
      <c r="L1722" s="81"/>
      <c r="M1722" s="81"/>
      <c r="N1722" s="81"/>
      <c r="O1722" s="81"/>
      <c r="P1722" s="81"/>
      <c r="Q1722" s="81"/>
      <c r="R1722" s="81"/>
    </row>
    <row r="1723" spans="1:18">
      <c r="A1723" s="81"/>
      <c r="B1723" s="81"/>
      <c r="C1723" s="81"/>
      <c r="D1723" s="81"/>
      <c r="E1723" s="81"/>
      <c r="F1723" s="81"/>
      <c r="G1723" s="81"/>
      <c r="H1723" s="81"/>
      <c r="I1723" s="81"/>
      <c r="J1723" s="81"/>
      <c r="K1723" s="81"/>
      <c r="L1723" s="81"/>
      <c r="M1723" s="81"/>
      <c r="N1723" s="81"/>
      <c r="O1723" s="81"/>
      <c r="P1723" s="81"/>
      <c r="Q1723" s="81"/>
      <c r="R1723" s="81"/>
    </row>
    <row r="1724" spans="1:18">
      <c r="A1724" s="81"/>
      <c r="B1724" s="81"/>
      <c r="C1724" s="81"/>
      <c r="D1724" s="81"/>
      <c r="E1724" s="81"/>
      <c r="F1724" s="81"/>
      <c r="G1724" s="81"/>
      <c r="H1724" s="81"/>
      <c r="I1724" s="81"/>
      <c r="J1724" s="81"/>
      <c r="K1724" s="81"/>
      <c r="L1724" s="81"/>
      <c r="M1724" s="81"/>
      <c r="N1724" s="81"/>
      <c r="O1724" s="81"/>
      <c r="P1724" s="81"/>
      <c r="Q1724" s="81"/>
      <c r="R1724" s="81"/>
    </row>
    <row r="1725" spans="1:18">
      <c r="A1725" s="81"/>
      <c r="B1725" s="81"/>
      <c r="C1725" s="81"/>
      <c r="D1725" s="81"/>
      <c r="E1725" s="81"/>
      <c r="F1725" s="81"/>
      <c r="G1725" s="81"/>
      <c r="H1725" s="81"/>
      <c r="I1725" s="81"/>
      <c r="J1725" s="81"/>
      <c r="K1725" s="81"/>
      <c r="L1725" s="81"/>
      <c r="M1725" s="81"/>
      <c r="N1725" s="81"/>
      <c r="O1725" s="81"/>
      <c r="P1725" s="81"/>
      <c r="Q1725" s="81"/>
      <c r="R1725" s="81"/>
    </row>
    <row r="1726" spans="1:18">
      <c r="A1726" s="81"/>
      <c r="B1726" s="81"/>
      <c r="C1726" s="81"/>
      <c r="D1726" s="81"/>
      <c r="E1726" s="81"/>
      <c r="F1726" s="81"/>
      <c r="G1726" s="81"/>
      <c r="H1726" s="81"/>
      <c r="I1726" s="81"/>
      <c r="J1726" s="81"/>
      <c r="K1726" s="81"/>
      <c r="L1726" s="81"/>
      <c r="M1726" s="81"/>
      <c r="N1726" s="81"/>
      <c r="O1726" s="81"/>
      <c r="P1726" s="81"/>
      <c r="Q1726" s="81"/>
      <c r="R1726" s="81"/>
    </row>
    <row r="1727" spans="1:18">
      <c r="A1727" s="81"/>
      <c r="B1727" s="81"/>
      <c r="C1727" s="81"/>
      <c r="D1727" s="81"/>
      <c r="E1727" s="81"/>
      <c r="F1727" s="81"/>
      <c r="G1727" s="81"/>
      <c r="H1727" s="81"/>
      <c r="I1727" s="81"/>
      <c r="J1727" s="81"/>
      <c r="K1727" s="81"/>
      <c r="L1727" s="81"/>
      <c r="M1727" s="81"/>
      <c r="N1727" s="81"/>
      <c r="O1727" s="81"/>
      <c r="P1727" s="81"/>
      <c r="Q1727" s="81"/>
      <c r="R1727" s="81"/>
    </row>
    <row r="1728" spans="1:18">
      <c r="A1728" s="81"/>
      <c r="B1728" s="81"/>
      <c r="C1728" s="81"/>
      <c r="D1728" s="81"/>
      <c r="E1728" s="81"/>
      <c r="F1728" s="81"/>
      <c r="G1728" s="81"/>
      <c r="H1728" s="81"/>
      <c r="I1728" s="81"/>
      <c r="J1728" s="81"/>
      <c r="K1728" s="81"/>
      <c r="L1728" s="81"/>
      <c r="M1728" s="81"/>
      <c r="N1728" s="81"/>
      <c r="O1728" s="81"/>
      <c r="P1728" s="81"/>
      <c r="Q1728" s="81"/>
      <c r="R1728" s="81"/>
    </row>
    <row r="1729" spans="1:18">
      <c r="A1729" s="81"/>
      <c r="B1729" s="81"/>
      <c r="C1729" s="81"/>
      <c r="D1729" s="81"/>
      <c r="E1729" s="81"/>
      <c r="F1729" s="81"/>
      <c r="G1729" s="81"/>
      <c r="H1729" s="81"/>
      <c r="I1729" s="81"/>
      <c r="J1729" s="81"/>
      <c r="K1729" s="81"/>
      <c r="L1729" s="81"/>
      <c r="M1729" s="81"/>
      <c r="N1729" s="81"/>
      <c r="O1729" s="81"/>
      <c r="P1729" s="81"/>
      <c r="Q1729" s="81"/>
      <c r="R1729" s="81"/>
    </row>
    <row r="1730" spans="1:18">
      <c r="A1730" s="81"/>
      <c r="B1730" s="81"/>
      <c r="C1730" s="81"/>
      <c r="D1730" s="81"/>
      <c r="E1730" s="81"/>
      <c r="F1730" s="81"/>
      <c r="G1730" s="81"/>
      <c r="H1730" s="81"/>
      <c r="I1730" s="81"/>
      <c r="J1730" s="81"/>
      <c r="K1730" s="81"/>
      <c r="L1730" s="81"/>
      <c r="M1730" s="81"/>
      <c r="N1730" s="81"/>
      <c r="O1730" s="81"/>
      <c r="P1730" s="81"/>
      <c r="Q1730" s="81"/>
      <c r="R1730" s="81"/>
    </row>
    <row r="1731" spans="1:18">
      <c r="A1731" s="81"/>
      <c r="B1731" s="81"/>
      <c r="C1731" s="81"/>
      <c r="D1731" s="81"/>
      <c r="E1731" s="81"/>
      <c r="F1731" s="81"/>
      <c r="G1731" s="81"/>
      <c r="H1731" s="81"/>
      <c r="I1731" s="81"/>
      <c r="J1731" s="81"/>
      <c r="K1731" s="81"/>
      <c r="L1731" s="81"/>
      <c r="M1731" s="81"/>
      <c r="N1731" s="81"/>
      <c r="O1731" s="81"/>
      <c r="P1731" s="81"/>
      <c r="Q1731" s="81"/>
      <c r="R1731" s="81"/>
    </row>
    <row r="1732" spans="1:18">
      <c r="A1732" s="81"/>
      <c r="B1732" s="81"/>
      <c r="C1732" s="81"/>
      <c r="D1732" s="81"/>
      <c r="E1732" s="81"/>
      <c r="F1732" s="81"/>
      <c r="G1732" s="81"/>
      <c r="H1732" s="81"/>
      <c r="I1732" s="81"/>
      <c r="J1732" s="81"/>
      <c r="K1732" s="81"/>
      <c r="L1732" s="81"/>
      <c r="M1732" s="81"/>
      <c r="N1732" s="81"/>
      <c r="O1732" s="81"/>
      <c r="P1732" s="81"/>
      <c r="Q1732" s="81"/>
      <c r="R1732" s="81"/>
    </row>
    <row r="1733" spans="1:18">
      <c r="A1733" s="81"/>
      <c r="B1733" s="81"/>
      <c r="C1733" s="81"/>
      <c r="D1733" s="81"/>
      <c r="E1733" s="81"/>
      <c r="F1733" s="81"/>
      <c r="G1733" s="81"/>
      <c r="H1733" s="81"/>
      <c r="I1733" s="81"/>
      <c r="J1733" s="81"/>
      <c r="K1733" s="81"/>
      <c r="L1733" s="81"/>
      <c r="M1733" s="81"/>
      <c r="N1733" s="81"/>
      <c r="O1733" s="81"/>
      <c r="P1733" s="81"/>
      <c r="Q1733" s="81"/>
      <c r="R1733" s="81"/>
    </row>
    <row r="1734" spans="1:18">
      <c r="A1734" s="81"/>
      <c r="B1734" s="81"/>
      <c r="C1734" s="81"/>
      <c r="D1734" s="81"/>
      <c r="E1734" s="81"/>
      <c r="F1734" s="81"/>
      <c r="G1734" s="81"/>
      <c r="H1734" s="81"/>
      <c r="I1734" s="81"/>
      <c r="J1734" s="81"/>
      <c r="K1734" s="81"/>
      <c r="L1734" s="81"/>
      <c r="M1734" s="81"/>
      <c r="N1734" s="81"/>
      <c r="O1734" s="81"/>
      <c r="P1734" s="81"/>
      <c r="Q1734" s="81"/>
      <c r="R1734" s="81"/>
    </row>
    <row r="1735" spans="1:18">
      <c r="A1735" s="81"/>
      <c r="B1735" s="81"/>
      <c r="C1735" s="81"/>
      <c r="D1735" s="81"/>
      <c r="E1735" s="81"/>
      <c r="F1735" s="81"/>
      <c r="G1735" s="81"/>
      <c r="H1735" s="81"/>
      <c r="I1735" s="81"/>
      <c r="J1735" s="81"/>
      <c r="K1735" s="81"/>
      <c r="L1735" s="81"/>
      <c r="M1735" s="81"/>
      <c r="N1735" s="81"/>
      <c r="O1735" s="81"/>
      <c r="P1735" s="81"/>
      <c r="Q1735" s="81"/>
      <c r="R1735" s="81"/>
    </row>
    <row r="1736" spans="1:18">
      <c r="A1736" s="81"/>
      <c r="B1736" s="81"/>
      <c r="C1736" s="81"/>
      <c r="D1736" s="81"/>
      <c r="E1736" s="81"/>
      <c r="F1736" s="81"/>
      <c r="G1736" s="81"/>
      <c r="H1736" s="81"/>
      <c r="I1736" s="81"/>
      <c r="J1736" s="81"/>
      <c r="K1736" s="81"/>
      <c r="L1736" s="81"/>
      <c r="M1736" s="81"/>
      <c r="N1736" s="81"/>
      <c r="O1736" s="81"/>
      <c r="P1736" s="81"/>
      <c r="Q1736" s="81"/>
      <c r="R1736" s="81"/>
    </row>
    <row r="1737" spans="1:18">
      <c r="A1737" s="81"/>
      <c r="B1737" s="81"/>
      <c r="C1737" s="81"/>
      <c r="D1737" s="81"/>
      <c r="E1737" s="81"/>
      <c r="F1737" s="81"/>
      <c r="G1737" s="81"/>
      <c r="H1737" s="81"/>
      <c r="I1737" s="81"/>
      <c r="J1737" s="81"/>
      <c r="K1737" s="81"/>
      <c r="L1737" s="81"/>
      <c r="M1737" s="81"/>
      <c r="N1737" s="81"/>
      <c r="O1737" s="81"/>
      <c r="P1737" s="81"/>
      <c r="Q1737" s="81"/>
      <c r="R1737" s="81"/>
    </row>
    <row r="1738" spans="1:18">
      <c r="A1738" s="81"/>
      <c r="B1738" s="81"/>
      <c r="C1738" s="81"/>
      <c r="D1738" s="81"/>
      <c r="E1738" s="81"/>
      <c r="F1738" s="81"/>
      <c r="G1738" s="81"/>
      <c r="H1738" s="81"/>
      <c r="I1738" s="81"/>
      <c r="J1738" s="81"/>
      <c r="K1738" s="81"/>
      <c r="L1738" s="81"/>
      <c r="M1738" s="81"/>
      <c r="N1738" s="81"/>
      <c r="O1738" s="81"/>
      <c r="P1738" s="81"/>
      <c r="Q1738" s="81"/>
      <c r="R1738" s="81"/>
    </row>
    <row r="1739" spans="1:18">
      <c r="A1739" s="81"/>
      <c r="B1739" s="81"/>
      <c r="C1739" s="81"/>
      <c r="D1739" s="81"/>
      <c r="E1739" s="81"/>
      <c r="F1739" s="81"/>
      <c r="G1739" s="81"/>
      <c r="H1739" s="81"/>
      <c r="I1739" s="81"/>
      <c r="J1739" s="81"/>
      <c r="K1739" s="81"/>
      <c r="L1739" s="81"/>
      <c r="M1739" s="81"/>
      <c r="N1739" s="81"/>
      <c r="O1739" s="81"/>
      <c r="P1739" s="81"/>
      <c r="Q1739" s="81"/>
      <c r="R1739" s="81"/>
    </row>
    <row r="1740" spans="1:18">
      <c r="A1740" s="81"/>
      <c r="B1740" s="81"/>
      <c r="C1740" s="81"/>
      <c r="D1740" s="81"/>
      <c r="E1740" s="81"/>
      <c r="F1740" s="81"/>
      <c r="G1740" s="81"/>
      <c r="H1740" s="81"/>
      <c r="I1740" s="81"/>
      <c r="J1740" s="81"/>
      <c r="K1740" s="81"/>
      <c r="L1740" s="81"/>
      <c r="M1740" s="81"/>
      <c r="N1740" s="81"/>
      <c r="O1740" s="81"/>
      <c r="P1740" s="81"/>
      <c r="Q1740" s="81"/>
      <c r="R1740" s="81"/>
    </row>
    <row r="1741" spans="1:18">
      <c r="A1741" s="81"/>
      <c r="B1741" s="81"/>
      <c r="C1741" s="81"/>
      <c r="D1741" s="81"/>
      <c r="E1741" s="81"/>
      <c r="F1741" s="81"/>
      <c r="G1741" s="81"/>
      <c r="H1741" s="81"/>
      <c r="I1741" s="81"/>
      <c r="J1741" s="81"/>
      <c r="K1741" s="81"/>
      <c r="L1741" s="81"/>
      <c r="M1741" s="81"/>
      <c r="N1741" s="81"/>
      <c r="O1741" s="81"/>
      <c r="P1741" s="81"/>
      <c r="Q1741" s="81"/>
      <c r="R1741" s="81"/>
    </row>
    <row r="1742" spans="1:18">
      <c r="A1742" s="81"/>
      <c r="B1742" s="81"/>
      <c r="C1742" s="81"/>
      <c r="D1742" s="81"/>
      <c r="E1742" s="81"/>
      <c r="F1742" s="81"/>
      <c r="G1742" s="81"/>
      <c r="H1742" s="81"/>
      <c r="I1742" s="81"/>
      <c r="J1742" s="81"/>
      <c r="K1742" s="81"/>
      <c r="L1742" s="81"/>
      <c r="M1742" s="81"/>
      <c r="N1742" s="81"/>
      <c r="O1742" s="81"/>
      <c r="P1742" s="81"/>
      <c r="Q1742" s="81"/>
      <c r="R1742" s="81"/>
    </row>
    <row r="1743" spans="1:18">
      <c r="A1743" s="81"/>
      <c r="B1743" s="81"/>
      <c r="C1743" s="81"/>
      <c r="D1743" s="81"/>
      <c r="E1743" s="81"/>
      <c r="F1743" s="81"/>
      <c r="G1743" s="81"/>
      <c r="H1743" s="81"/>
      <c r="I1743" s="81"/>
      <c r="J1743" s="81"/>
      <c r="K1743" s="81"/>
      <c r="L1743" s="81"/>
      <c r="M1743" s="81"/>
      <c r="N1743" s="81"/>
      <c r="O1743" s="81"/>
      <c r="P1743" s="81"/>
      <c r="Q1743" s="81"/>
      <c r="R1743" s="81"/>
    </row>
    <row r="1744" spans="1:18">
      <c r="A1744" s="81"/>
      <c r="B1744" s="81"/>
      <c r="C1744" s="81"/>
      <c r="D1744" s="81"/>
      <c r="E1744" s="81"/>
      <c r="F1744" s="81"/>
      <c r="G1744" s="81"/>
      <c r="H1744" s="81"/>
      <c r="I1744" s="81"/>
      <c r="J1744" s="81"/>
      <c r="K1744" s="81"/>
      <c r="L1744" s="81"/>
      <c r="M1744" s="81"/>
      <c r="N1744" s="81"/>
      <c r="O1744" s="81"/>
      <c r="P1744" s="81"/>
      <c r="Q1744" s="81"/>
      <c r="R1744" s="81"/>
    </row>
    <row r="1745" spans="1:18">
      <c r="A1745" s="81"/>
      <c r="B1745" s="81"/>
      <c r="C1745" s="81"/>
      <c r="D1745" s="81"/>
      <c r="E1745" s="81"/>
      <c r="F1745" s="81"/>
      <c r="G1745" s="81"/>
      <c r="H1745" s="81"/>
      <c r="I1745" s="81"/>
      <c r="J1745" s="81"/>
      <c r="K1745" s="81"/>
      <c r="L1745" s="81"/>
      <c r="M1745" s="81"/>
      <c r="N1745" s="81"/>
      <c r="O1745" s="81"/>
      <c r="P1745" s="81"/>
      <c r="Q1745" s="81"/>
      <c r="R1745" s="81"/>
    </row>
    <row r="1746" spans="1:18">
      <c r="A1746" s="81"/>
      <c r="B1746" s="81"/>
      <c r="C1746" s="81"/>
      <c r="D1746" s="81"/>
      <c r="E1746" s="81"/>
      <c r="F1746" s="81"/>
      <c r="G1746" s="81"/>
      <c r="H1746" s="81"/>
      <c r="I1746" s="81"/>
      <c r="J1746" s="81"/>
      <c r="K1746" s="81"/>
      <c r="L1746" s="81"/>
      <c r="M1746" s="81"/>
      <c r="N1746" s="81"/>
      <c r="O1746" s="81"/>
      <c r="P1746" s="81"/>
      <c r="Q1746" s="81"/>
      <c r="R1746" s="81"/>
    </row>
    <row r="1747" spans="1:18">
      <c r="A1747" s="81"/>
      <c r="B1747" s="81"/>
      <c r="C1747" s="81"/>
      <c r="D1747" s="81"/>
      <c r="E1747" s="81"/>
      <c r="F1747" s="81"/>
      <c r="G1747" s="81"/>
      <c r="H1747" s="81"/>
      <c r="I1747" s="81"/>
      <c r="J1747" s="81"/>
      <c r="K1747" s="81"/>
      <c r="L1747" s="81"/>
      <c r="M1747" s="81"/>
      <c r="N1747" s="81"/>
      <c r="O1747" s="81"/>
      <c r="P1747" s="81"/>
      <c r="Q1747" s="81"/>
      <c r="R1747" s="81"/>
    </row>
    <row r="1748" spans="1:18">
      <c r="A1748" s="81"/>
      <c r="B1748" s="81"/>
      <c r="C1748" s="81"/>
      <c r="D1748" s="81"/>
      <c r="E1748" s="81"/>
      <c r="F1748" s="81"/>
      <c r="G1748" s="81"/>
      <c r="H1748" s="81"/>
      <c r="I1748" s="81"/>
      <c r="J1748" s="81"/>
      <c r="K1748" s="81"/>
      <c r="L1748" s="81"/>
      <c r="M1748" s="81"/>
      <c r="N1748" s="81"/>
      <c r="O1748" s="81"/>
      <c r="P1748" s="81"/>
      <c r="Q1748" s="81"/>
      <c r="R1748" s="81"/>
    </row>
    <row r="1749" spans="1:18">
      <c r="A1749" s="81"/>
      <c r="B1749" s="81"/>
      <c r="C1749" s="81"/>
      <c r="D1749" s="81"/>
      <c r="E1749" s="81"/>
      <c r="F1749" s="81"/>
      <c r="G1749" s="81"/>
      <c r="H1749" s="81"/>
      <c r="I1749" s="81"/>
      <c r="J1749" s="81"/>
      <c r="K1749" s="81"/>
      <c r="L1749" s="81"/>
      <c r="M1749" s="81"/>
      <c r="N1749" s="81"/>
      <c r="O1749" s="81"/>
      <c r="P1749" s="81"/>
      <c r="Q1749" s="81"/>
      <c r="R1749" s="81"/>
    </row>
    <row r="1750" spans="1:18">
      <c r="A1750" s="81"/>
      <c r="B1750" s="81"/>
      <c r="C1750" s="81"/>
      <c r="D1750" s="81"/>
      <c r="E1750" s="81"/>
      <c r="F1750" s="81"/>
      <c r="G1750" s="81"/>
      <c r="H1750" s="81"/>
      <c r="I1750" s="81"/>
      <c r="J1750" s="81"/>
      <c r="K1750" s="81"/>
      <c r="L1750" s="81"/>
      <c r="M1750" s="81"/>
      <c r="N1750" s="81"/>
      <c r="O1750" s="81"/>
      <c r="P1750" s="81"/>
      <c r="Q1750" s="81"/>
      <c r="R1750" s="81"/>
    </row>
    <row r="1751" spans="1:18">
      <c r="A1751" s="81"/>
      <c r="B1751" s="81"/>
      <c r="C1751" s="81"/>
      <c r="D1751" s="81"/>
      <c r="E1751" s="81"/>
      <c r="F1751" s="81"/>
      <c r="G1751" s="81"/>
      <c r="H1751" s="81"/>
      <c r="I1751" s="81"/>
      <c r="J1751" s="81"/>
      <c r="K1751" s="81"/>
      <c r="L1751" s="81"/>
      <c r="M1751" s="81"/>
      <c r="N1751" s="81"/>
      <c r="O1751" s="81"/>
      <c r="P1751" s="81"/>
      <c r="Q1751" s="81"/>
      <c r="R1751" s="81"/>
    </row>
    <row r="1752" spans="1:18">
      <c r="A1752" s="81"/>
      <c r="B1752" s="81"/>
      <c r="C1752" s="81"/>
      <c r="D1752" s="81"/>
      <c r="E1752" s="81"/>
      <c r="F1752" s="81"/>
      <c r="G1752" s="81"/>
      <c r="H1752" s="81"/>
      <c r="I1752" s="81"/>
      <c r="J1752" s="81"/>
      <c r="K1752" s="81"/>
      <c r="L1752" s="81"/>
      <c r="M1752" s="81"/>
      <c r="N1752" s="81"/>
      <c r="O1752" s="81"/>
      <c r="P1752" s="81"/>
      <c r="Q1752" s="81"/>
      <c r="R1752" s="81"/>
    </row>
    <row r="1753" spans="1:18">
      <c r="A1753" s="81"/>
      <c r="B1753" s="81"/>
      <c r="C1753" s="81"/>
      <c r="D1753" s="81"/>
      <c r="E1753" s="81"/>
      <c r="F1753" s="81"/>
      <c r="G1753" s="81"/>
      <c r="H1753" s="81"/>
      <c r="I1753" s="81"/>
      <c r="J1753" s="81"/>
      <c r="K1753" s="81"/>
      <c r="L1753" s="81"/>
      <c r="M1753" s="81"/>
      <c r="N1753" s="81"/>
      <c r="O1753" s="81"/>
      <c r="P1753" s="81"/>
      <c r="Q1753" s="81"/>
      <c r="R1753" s="81"/>
    </row>
    <row r="1754" spans="1:18">
      <c r="A1754" s="81"/>
      <c r="B1754" s="81"/>
      <c r="C1754" s="81"/>
      <c r="D1754" s="81"/>
      <c r="E1754" s="81"/>
      <c r="F1754" s="81"/>
      <c r="G1754" s="81"/>
      <c r="H1754" s="81"/>
      <c r="I1754" s="81"/>
      <c r="J1754" s="81"/>
      <c r="K1754" s="81"/>
      <c r="L1754" s="81"/>
      <c r="M1754" s="81"/>
      <c r="N1754" s="81"/>
      <c r="O1754" s="81"/>
      <c r="P1754" s="81"/>
      <c r="Q1754" s="81"/>
      <c r="R1754" s="81"/>
    </row>
    <row r="1755" spans="1:18">
      <c r="A1755" s="81"/>
      <c r="B1755" s="81"/>
      <c r="C1755" s="81"/>
      <c r="D1755" s="81"/>
      <c r="E1755" s="81"/>
      <c r="F1755" s="81"/>
      <c r="G1755" s="81"/>
      <c r="H1755" s="81"/>
      <c r="I1755" s="81"/>
      <c r="J1755" s="81"/>
      <c r="K1755" s="81"/>
      <c r="L1755" s="81"/>
      <c r="M1755" s="81"/>
      <c r="N1755" s="81"/>
      <c r="O1755" s="81"/>
      <c r="P1755" s="81"/>
      <c r="Q1755" s="81"/>
      <c r="R1755" s="81"/>
    </row>
    <row r="1756" spans="1:18">
      <c r="A1756" s="81"/>
      <c r="B1756" s="81"/>
      <c r="C1756" s="81"/>
      <c r="D1756" s="81"/>
      <c r="E1756" s="81"/>
      <c r="F1756" s="81"/>
      <c r="G1756" s="81"/>
      <c r="H1756" s="81"/>
      <c r="I1756" s="81"/>
      <c r="J1756" s="81"/>
      <c r="K1756" s="81"/>
      <c r="L1756" s="81"/>
      <c r="M1756" s="81"/>
      <c r="N1756" s="81"/>
      <c r="O1756" s="81"/>
      <c r="P1756" s="81"/>
      <c r="Q1756" s="81"/>
      <c r="R1756" s="81"/>
    </row>
    <row r="1757" spans="1:18">
      <c r="A1757" s="81"/>
      <c r="B1757" s="81"/>
      <c r="C1757" s="81"/>
      <c r="D1757" s="81"/>
      <c r="E1757" s="81"/>
      <c r="F1757" s="81"/>
      <c r="G1757" s="81"/>
      <c r="H1757" s="81"/>
      <c r="I1757" s="81"/>
      <c r="J1757" s="81"/>
      <c r="K1757" s="81"/>
      <c r="L1757" s="81"/>
      <c r="M1757" s="81"/>
      <c r="N1757" s="81"/>
      <c r="O1757" s="81"/>
      <c r="P1757" s="81"/>
      <c r="Q1757" s="81"/>
      <c r="R1757" s="81"/>
    </row>
    <row r="1758" spans="1:18">
      <c r="A1758" s="81"/>
      <c r="B1758" s="81"/>
      <c r="C1758" s="81"/>
      <c r="D1758" s="81"/>
      <c r="E1758" s="81"/>
      <c r="F1758" s="81"/>
      <c r="G1758" s="81"/>
      <c r="H1758" s="81"/>
      <c r="I1758" s="81"/>
      <c r="J1758" s="81"/>
      <c r="K1758" s="81"/>
      <c r="L1758" s="81"/>
      <c r="M1758" s="81"/>
      <c r="N1758" s="81"/>
      <c r="O1758" s="81"/>
      <c r="P1758" s="81"/>
      <c r="Q1758" s="81"/>
      <c r="R1758" s="81"/>
    </row>
    <row r="1759" spans="1:18">
      <c r="A1759" s="81"/>
      <c r="B1759" s="81"/>
      <c r="C1759" s="81"/>
      <c r="D1759" s="81"/>
      <c r="E1759" s="81"/>
      <c r="F1759" s="81"/>
      <c r="G1759" s="81"/>
      <c r="H1759" s="81"/>
      <c r="I1759" s="81"/>
      <c r="J1759" s="81"/>
      <c r="K1759" s="81"/>
      <c r="L1759" s="81"/>
      <c r="M1759" s="81"/>
      <c r="N1759" s="81"/>
      <c r="O1759" s="81"/>
      <c r="P1759" s="81"/>
      <c r="Q1759" s="81"/>
      <c r="R1759" s="81"/>
    </row>
    <row r="1760" spans="1:18">
      <c r="A1760" s="81"/>
      <c r="B1760" s="81"/>
      <c r="C1760" s="81"/>
      <c r="D1760" s="81"/>
      <c r="E1760" s="81"/>
      <c r="F1760" s="81"/>
      <c r="G1760" s="81"/>
      <c r="H1760" s="81"/>
      <c r="I1760" s="81"/>
      <c r="J1760" s="81"/>
      <c r="K1760" s="81"/>
      <c r="L1760" s="81"/>
      <c r="M1760" s="81"/>
      <c r="N1760" s="81"/>
      <c r="O1760" s="81"/>
      <c r="P1760" s="81"/>
      <c r="Q1760" s="81"/>
      <c r="R1760" s="81"/>
    </row>
    <row r="1761" spans="1:18">
      <c r="A1761" s="81"/>
      <c r="B1761" s="81"/>
      <c r="C1761" s="81"/>
      <c r="D1761" s="81"/>
      <c r="E1761" s="81"/>
      <c r="F1761" s="81"/>
      <c r="G1761" s="81"/>
      <c r="H1761" s="81"/>
      <c r="I1761" s="81"/>
      <c r="J1761" s="81"/>
      <c r="K1761" s="81"/>
      <c r="L1761" s="81"/>
      <c r="M1761" s="81"/>
      <c r="N1761" s="81"/>
      <c r="O1761" s="81"/>
      <c r="P1761" s="81"/>
      <c r="Q1761" s="81"/>
      <c r="R1761" s="81"/>
    </row>
    <row r="1762" spans="1:18">
      <c r="A1762" s="81"/>
      <c r="B1762" s="81"/>
      <c r="C1762" s="81"/>
      <c r="D1762" s="81"/>
      <c r="E1762" s="81"/>
      <c r="F1762" s="81"/>
      <c r="G1762" s="81"/>
      <c r="H1762" s="81"/>
      <c r="I1762" s="81"/>
      <c r="J1762" s="81"/>
      <c r="K1762" s="81"/>
      <c r="L1762" s="81"/>
      <c r="M1762" s="81"/>
      <c r="N1762" s="81"/>
      <c r="O1762" s="81"/>
      <c r="P1762" s="81"/>
      <c r="Q1762" s="81"/>
      <c r="R1762" s="81"/>
    </row>
    <row r="1763" spans="1:18">
      <c r="A1763" s="81"/>
      <c r="B1763" s="81"/>
      <c r="C1763" s="81"/>
      <c r="D1763" s="81"/>
      <c r="E1763" s="81"/>
      <c r="F1763" s="81"/>
      <c r="G1763" s="81"/>
      <c r="H1763" s="81"/>
      <c r="I1763" s="81"/>
      <c r="J1763" s="81"/>
      <c r="K1763" s="81"/>
      <c r="L1763" s="81"/>
      <c r="M1763" s="81"/>
      <c r="N1763" s="81"/>
      <c r="O1763" s="81"/>
      <c r="P1763" s="81"/>
      <c r="Q1763" s="81"/>
      <c r="R1763" s="81"/>
    </row>
    <row r="1764" spans="1:18">
      <c r="A1764" s="81"/>
      <c r="B1764" s="81"/>
      <c r="C1764" s="81"/>
      <c r="D1764" s="81"/>
      <c r="E1764" s="81"/>
      <c r="F1764" s="81"/>
      <c r="G1764" s="81"/>
      <c r="H1764" s="81"/>
      <c r="I1764" s="81"/>
      <c r="J1764" s="81"/>
      <c r="K1764" s="81"/>
      <c r="L1764" s="81"/>
      <c r="M1764" s="81"/>
      <c r="N1764" s="81"/>
      <c r="O1764" s="81"/>
      <c r="P1764" s="81"/>
      <c r="Q1764" s="81"/>
      <c r="R1764" s="81"/>
    </row>
    <row r="1765" spans="1:18">
      <c r="A1765" s="81"/>
      <c r="B1765" s="81"/>
      <c r="C1765" s="81"/>
      <c r="D1765" s="81"/>
      <c r="E1765" s="81"/>
      <c r="F1765" s="81"/>
      <c r="G1765" s="81"/>
      <c r="H1765" s="81"/>
      <c r="I1765" s="81"/>
      <c r="J1765" s="81"/>
      <c r="K1765" s="81"/>
      <c r="L1765" s="81"/>
      <c r="M1765" s="81"/>
      <c r="N1765" s="81"/>
      <c r="O1765" s="81"/>
      <c r="P1765" s="81"/>
      <c r="Q1765" s="81"/>
      <c r="R1765" s="81"/>
    </row>
    <row r="1766" spans="1:18">
      <c r="A1766" s="81"/>
      <c r="B1766" s="81"/>
      <c r="C1766" s="81"/>
      <c r="D1766" s="81"/>
      <c r="E1766" s="81"/>
      <c r="F1766" s="81"/>
      <c r="G1766" s="81"/>
      <c r="H1766" s="81"/>
      <c r="I1766" s="81"/>
      <c r="J1766" s="81"/>
      <c r="K1766" s="81"/>
      <c r="L1766" s="81"/>
      <c r="M1766" s="81"/>
      <c r="N1766" s="81"/>
      <c r="O1766" s="81"/>
      <c r="P1766" s="81"/>
      <c r="Q1766" s="81"/>
      <c r="R1766" s="81"/>
    </row>
    <row r="1767" spans="1:18">
      <c r="A1767" s="81"/>
      <c r="B1767" s="81"/>
      <c r="C1767" s="81"/>
      <c r="D1767" s="81"/>
      <c r="E1767" s="81"/>
      <c r="F1767" s="81"/>
      <c r="G1767" s="81"/>
      <c r="H1767" s="81"/>
      <c r="I1767" s="81"/>
      <c r="J1767" s="81"/>
      <c r="K1767" s="81"/>
      <c r="L1767" s="81"/>
      <c r="M1767" s="81"/>
      <c r="N1767" s="81"/>
      <c r="O1767" s="81"/>
      <c r="P1767" s="81"/>
      <c r="Q1767" s="81"/>
      <c r="R1767" s="81"/>
    </row>
    <row r="1768" spans="1:18">
      <c r="A1768" s="81"/>
      <c r="B1768" s="81"/>
      <c r="C1768" s="81"/>
      <c r="D1768" s="81"/>
      <c r="E1768" s="81"/>
      <c r="F1768" s="81"/>
      <c r="G1768" s="81"/>
      <c r="H1768" s="81"/>
      <c r="I1768" s="81"/>
      <c r="J1768" s="81"/>
      <c r="K1768" s="81"/>
      <c r="L1768" s="81"/>
      <c r="M1768" s="81"/>
      <c r="N1768" s="81"/>
      <c r="O1768" s="81"/>
      <c r="P1768" s="81"/>
      <c r="Q1768" s="81"/>
      <c r="R1768" s="81"/>
    </row>
    <row r="1769" spans="1:18">
      <c r="A1769" s="81"/>
      <c r="B1769" s="81"/>
      <c r="C1769" s="81"/>
      <c r="D1769" s="81"/>
      <c r="E1769" s="81"/>
      <c r="F1769" s="81"/>
      <c r="G1769" s="81"/>
      <c r="H1769" s="81"/>
      <c r="I1769" s="81"/>
      <c r="J1769" s="81"/>
      <c r="K1769" s="81"/>
      <c r="L1769" s="81"/>
      <c r="M1769" s="81"/>
      <c r="N1769" s="81"/>
      <c r="O1769" s="81"/>
      <c r="P1769" s="81"/>
      <c r="Q1769" s="81"/>
      <c r="R1769" s="81"/>
    </row>
    <row r="1770" spans="1:18">
      <c r="A1770" s="81"/>
      <c r="B1770" s="81"/>
      <c r="C1770" s="81"/>
      <c r="D1770" s="81"/>
      <c r="E1770" s="81"/>
      <c r="F1770" s="81"/>
      <c r="G1770" s="81"/>
      <c r="H1770" s="81"/>
      <c r="I1770" s="81"/>
      <c r="J1770" s="81"/>
      <c r="K1770" s="81"/>
      <c r="L1770" s="81"/>
      <c r="M1770" s="81"/>
      <c r="N1770" s="81"/>
      <c r="O1770" s="81"/>
      <c r="P1770" s="81"/>
      <c r="Q1770" s="81"/>
      <c r="R1770" s="81"/>
    </row>
    <row r="1771" spans="1:18">
      <c r="A1771" s="81"/>
      <c r="B1771" s="81"/>
      <c r="C1771" s="81"/>
      <c r="D1771" s="81"/>
      <c r="E1771" s="81"/>
      <c r="F1771" s="81"/>
      <c r="G1771" s="81"/>
      <c r="H1771" s="81"/>
      <c r="I1771" s="81"/>
      <c r="J1771" s="81"/>
      <c r="K1771" s="81"/>
      <c r="L1771" s="81"/>
      <c r="M1771" s="81"/>
      <c r="N1771" s="81"/>
      <c r="O1771" s="81"/>
      <c r="P1771" s="81"/>
      <c r="Q1771" s="81"/>
      <c r="R1771" s="81"/>
    </row>
    <row r="1772" spans="1:18">
      <c r="A1772" s="81"/>
      <c r="B1772" s="81"/>
      <c r="C1772" s="81"/>
      <c r="D1772" s="81"/>
      <c r="E1772" s="81"/>
      <c r="F1772" s="81"/>
      <c r="G1772" s="81"/>
      <c r="H1772" s="81"/>
      <c r="I1772" s="81"/>
      <c r="J1772" s="81"/>
      <c r="K1772" s="81"/>
      <c r="L1772" s="81"/>
      <c r="M1772" s="81"/>
      <c r="N1772" s="81"/>
      <c r="O1772" s="81"/>
      <c r="P1772" s="81"/>
      <c r="Q1772" s="81"/>
      <c r="R1772" s="81"/>
    </row>
    <row r="1773" spans="1:18">
      <c r="A1773" s="81"/>
      <c r="B1773" s="81"/>
      <c r="C1773" s="81"/>
      <c r="D1773" s="81"/>
      <c r="E1773" s="81"/>
      <c r="F1773" s="81"/>
      <c r="G1773" s="81"/>
      <c r="H1773" s="81"/>
      <c r="I1773" s="81"/>
      <c r="J1773" s="81"/>
      <c r="K1773" s="81"/>
      <c r="L1773" s="81"/>
      <c r="M1773" s="81"/>
      <c r="N1773" s="81"/>
      <c r="O1773" s="81"/>
      <c r="P1773" s="81"/>
      <c r="Q1773" s="81"/>
      <c r="R1773" s="81"/>
    </row>
    <row r="1774" spans="1:18">
      <c r="A1774" s="81"/>
      <c r="B1774" s="81"/>
      <c r="C1774" s="81"/>
      <c r="D1774" s="81"/>
      <c r="E1774" s="81"/>
      <c r="F1774" s="81"/>
      <c r="G1774" s="81"/>
      <c r="H1774" s="81"/>
      <c r="I1774" s="81"/>
      <c r="J1774" s="81"/>
      <c r="K1774" s="81"/>
      <c r="L1774" s="81"/>
      <c r="M1774" s="81"/>
      <c r="N1774" s="81"/>
      <c r="O1774" s="81"/>
      <c r="P1774" s="81"/>
      <c r="Q1774" s="81"/>
      <c r="R1774" s="81"/>
    </row>
    <row r="1775" spans="1:18">
      <c r="A1775" s="81"/>
      <c r="B1775" s="81"/>
      <c r="C1775" s="81"/>
      <c r="D1775" s="81"/>
      <c r="E1775" s="81"/>
      <c r="F1775" s="81"/>
      <c r="G1775" s="81"/>
      <c r="H1775" s="81"/>
      <c r="I1775" s="81"/>
      <c r="J1775" s="81"/>
      <c r="K1775" s="81"/>
      <c r="L1775" s="81"/>
      <c r="M1775" s="81"/>
      <c r="N1775" s="81"/>
      <c r="O1775" s="81"/>
      <c r="P1775" s="81"/>
      <c r="Q1775" s="81"/>
      <c r="R1775" s="81"/>
    </row>
    <row r="1776" spans="1:18">
      <c r="A1776" s="81"/>
      <c r="B1776" s="81"/>
      <c r="C1776" s="81"/>
      <c r="D1776" s="81"/>
      <c r="E1776" s="81"/>
      <c r="F1776" s="81"/>
      <c r="G1776" s="81"/>
      <c r="H1776" s="81"/>
      <c r="I1776" s="81"/>
      <c r="J1776" s="81"/>
      <c r="K1776" s="81"/>
      <c r="L1776" s="81"/>
      <c r="M1776" s="81"/>
      <c r="N1776" s="81"/>
      <c r="O1776" s="81"/>
      <c r="P1776" s="81"/>
      <c r="Q1776" s="81"/>
      <c r="R1776" s="81"/>
    </row>
    <row r="1777" spans="1:18">
      <c r="A1777" s="81"/>
      <c r="B1777" s="81"/>
      <c r="C1777" s="81"/>
      <c r="D1777" s="81"/>
      <c r="E1777" s="81"/>
      <c r="F1777" s="81"/>
      <c r="G1777" s="81"/>
      <c r="H1777" s="81"/>
      <c r="I1777" s="81"/>
      <c r="J1777" s="81"/>
      <c r="K1777" s="81"/>
      <c r="L1777" s="81"/>
      <c r="M1777" s="81"/>
      <c r="N1777" s="81"/>
      <c r="O1777" s="81"/>
      <c r="P1777" s="81"/>
      <c r="Q1777" s="81"/>
      <c r="R1777" s="81"/>
    </row>
    <row r="1778" spans="1:18">
      <c r="A1778" s="81"/>
      <c r="B1778" s="81"/>
      <c r="C1778" s="81"/>
      <c r="D1778" s="81"/>
      <c r="E1778" s="81"/>
      <c r="F1778" s="81"/>
      <c r="G1778" s="81"/>
      <c r="H1778" s="81"/>
      <c r="I1778" s="81"/>
      <c r="J1778" s="81"/>
      <c r="K1778" s="81"/>
      <c r="L1778" s="81"/>
      <c r="M1778" s="81"/>
      <c r="N1778" s="81"/>
      <c r="O1778" s="81"/>
      <c r="P1778" s="81"/>
      <c r="Q1778" s="81"/>
      <c r="R1778" s="81"/>
    </row>
    <row r="1779" spans="1:18">
      <c r="A1779" s="81"/>
      <c r="B1779" s="81"/>
      <c r="C1779" s="81"/>
      <c r="D1779" s="81"/>
      <c r="E1779" s="81"/>
      <c r="F1779" s="81"/>
      <c r="G1779" s="81"/>
      <c r="H1779" s="81"/>
      <c r="I1779" s="81"/>
      <c r="J1779" s="81"/>
      <c r="K1779" s="81"/>
      <c r="L1779" s="81"/>
      <c r="M1779" s="81"/>
      <c r="N1779" s="81"/>
      <c r="O1779" s="81"/>
      <c r="P1779" s="81"/>
      <c r="Q1779" s="81"/>
      <c r="R1779" s="81"/>
    </row>
    <row r="1780" spans="1:18">
      <c r="A1780" s="81"/>
      <c r="B1780" s="81"/>
      <c r="C1780" s="81"/>
      <c r="D1780" s="81"/>
      <c r="E1780" s="81"/>
      <c r="F1780" s="81"/>
      <c r="G1780" s="81"/>
      <c r="H1780" s="81"/>
      <c r="I1780" s="81"/>
      <c r="J1780" s="81"/>
      <c r="K1780" s="81"/>
      <c r="L1780" s="81"/>
      <c r="M1780" s="81"/>
      <c r="N1780" s="81"/>
      <c r="O1780" s="81"/>
      <c r="P1780" s="81"/>
      <c r="Q1780" s="81"/>
      <c r="R1780" s="81"/>
    </row>
    <row r="1781" spans="1:18">
      <c r="A1781" s="81"/>
      <c r="B1781" s="81"/>
      <c r="C1781" s="81"/>
      <c r="D1781" s="81"/>
      <c r="E1781" s="81"/>
      <c r="F1781" s="81"/>
      <c r="G1781" s="81"/>
      <c r="H1781" s="81"/>
      <c r="I1781" s="81"/>
      <c r="J1781" s="81"/>
      <c r="K1781" s="81"/>
      <c r="L1781" s="81"/>
      <c r="M1781" s="81"/>
      <c r="N1781" s="81"/>
      <c r="O1781" s="81"/>
      <c r="P1781" s="81"/>
      <c r="Q1781" s="81"/>
      <c r="R1781" s="81"/>
    </row>
    <row r="1782" spans="1:18">
      <c r="A1782" s="81"/>
      <c r="B1782" s="81"/>
      <c r="C1782" s="81"/>
      <c r="D1782" s="81"/>
      <c r="E1782" s="81"/>
      <c r="F1782" s="81"/>
      <c r="G1782" s="81"/>
      <c r="H1782" s="81"/>
      <c r="I1782" s="81"/>
      <c r="J1782" s="81"/>
      <c r="K1782" s="81"/>
      <c r="L1782" s="81"/>
      <c r="M1782" s="81"/>
      <c r="N1782" s="81"/>
      <c r="O1782" s="81"/>
      <c r="P1782" s="81"/>
      <c r="Q1782" s="81"/>
      <c r="R1782" s="81"/>
    </row>
    <row r="1783" spans="1:18">
      <c r="A1783" s="81"/>
      <c r="B1783" s="81"/>
      <c r="C1783" s="81"/>
      <c r="D1783" s="81"/>
      <c r="E1783" s="81"/>
      <c r="F1783" s="81"/>
      <c r="G1783" s="81"/>
      <c r="H1783" s="81"/>
      <c r="I1783" s="81"/>
      <c r="J1783" s="81"/>
      <c r="K1783" s="81"/>
      <c r="L1783" s="81"/>
      <c r="M1783" s="81"/>
      <c r="N1783" s="81"/>
      <c r="O1783" s="81"/>
      <c r="P1783" s="81"/>
      <c r="Q1783" s="81"/>
      <c r="R1783" s="81"/>
    </row>
    <row r="1784" spans="1:18">
      <c r="A1784" s="81"/>
      <c r="B1784" s="81"/>
      <c r="C1784" s="81"/>
      <c r="D1784" s="81"/>
      <c r="E1784" s="81"/>
      <c r="F1784" s="81"/>
      <c r="G1784" s="81"/>
      <c r="H1784" s="81"/>
      <c r="I1784" s="81"/>
      <c r="J1784" s="81"/>
      <c r="K1784" s="81"/>
      <c r="L1784" s="81"/>
      <c r="M1784" s="81"/>
      <c r="N1784" s="81"/>
      <c r="O1784" s="81"/>
      <c r="P1784" s="81"/>
      <c r="Q1784" s="81"/>
      <c r="R1784" s="81"/>
    </row>
    <row r="1785" spans="1:18">
      <c r="A1785" s="81"/>
      <c r="B1785" s="81"/>
      <c r="C1785" s="81"/>
      <c r="D1785" s="81"/>
      <c r="E1785" s="81"/>
      <c r="F1785" s="81"/>
      <c r="G1785" s="81"/>
      <c r="H1785" s="81"/>
      <c r="I1785" s="81"/>
      <c r="J1785" s="81"/>
      <c r="K1785" s="81"/>
      <c r="L1785" s="81"/>
      <c r="M1785" s="81"/>
      <c r="N1785" s="81"/>
      <c r="O1785" s="81"/>
      <c r="P1785" s="81"/>
      <c r="Q1785" s="81"/>
      <c r="R1785" s="81"/>
    </row>
    <row r="1786" spans="1:18">
      <c r="A1786" s="81"/>
      <c r="B1786" s="81"/>
      <c r="C1786" s="81"/>
      <c r="D1786" s="81"/>
      <c r="E1786" s="81"/>
      <c r="F1786" s="81"/>
      <c r="G1786" s="81"/>
      <c r="H1786" s="81"/>
      <c r="I1786" s="81"/>
      <c r="J1786" s="81"/>
      <c r="K1786" s="81"/>
      <c r="L1786" s="81"/>
      <c r="M1786" s="81"/>
      <c r="N1786" s="81"/>
      <c r="O1786" s="81"/>
      <c r="P1786" s="81"/>
      <c r="Q1786" s="81"/>
      <c r="R1786" s="81"/>
    </row>
    <row r="1787" spans="1:18">
      <c r="A1787" s="81"/>
      <c r="B1787" s="81"/>
      <c r="C1787" s="81"/>
      <c r="D1787" s="81"/>
      <c r="E1787" s="81"/>
      <c r="F1787" s="81"/>
      <c r="G1787" s="81"/>
      <c r="H1787" s="81"/>
      <c r="I1787" s="81"/>
      <c r="J1787" s="81"/>
      <c r="K1787" s="81"/>
      <c r="L1787" s="81"/>
      <c r="M1787" s="81"/>
      <c r="N1787" s="81"/>
      <c r="O1787" s="81"/>
      <c r="P1787" s="81"/>
      <c r="Q1787" s="81"/>
      <c r="R1787" s="81"/>
    </row>
    <row r="1788" spans="1:18">
      <c r="A1788" s="81"/>
      <c r="B1788" s="81"/>
      <c r="C1788" s="81"/>
      <c r="D1788" s="81"/>
      <c r="E1788" s="81"/>
      <c r="F1788" s="81"/>
      <c r="G1788" s="81"/>
      <c r="H1788" s="81"/>
      <c r="I1788" s="81"/>
      <c r="J1788" s="81"/>
      <c r="K1788" s="81"/>
      <c r="L1788" s="81"/>
      <c r="M1788" s="81"/>
      <c r="N1788" s="81"/>
      <c r="O1788" s="81"/>
      <c r="P1788" s="81"/>
      <c r="Q1788" s="81"/>
      <c r="R1788" s="81"/>
    </row>
    <row r="1789" spans="1:18">
      <c r="A1789" s="81"/>
      <c r="B1789" s="81"/>
      <c r="C1789" s="81"/>
      <c r="D1789" s="81"/>
      <c r="E1789" s="81"/>
      <c r="F1789" s="81"/>
      <c r="G1789" s="81"/>
      <c r="H1789" s="81"/>
      <c r="I1789" s="81"/>
      <c r="J1789" s="81"/>
      <c r="K1789" s="81"/>
      <c r="L1789" s="81"/>
      <c r="M1789" s="81"/>
      <c r="N1789" s="81"/>
      <c r="O1789" s="81"/>
      <c r="P1789" s="81"/>
      <c r="Q1789" s="81"/>
      <c r="R1789" s="81"/>
    </row>
    <row r="1790" spans="1:18">
      <c r="A1790" s="81"/>
      <c r="B1790" s="81"/>
      <c r="C1790" s="81"/>
      <c r="D1790" s="81"/>
      <c r="E1790" s="81"/>
      <c r="F1790" s="81"/>
      <c r="G1790" s="81"/>
      <c r="H1790" s="81"/>
      <c r="I1790" s="81"/>
      <c r="J1790" s="81"/>
      <c r="K1790" s="81"/>
      <c r="L1790" s="81"/>
      <c r="M1790" s="81"/>
      <c r="N1790" s="81"/>
      <c r="O1790" s="81"/>
      <c r="P1790" s="81"/>
      <c r="Q1790" s="81"/>
      <c r="R1790" s="81"/>
    </row>
    <row r="1791" spans="1:18">
      <c r="A1791" s="81"/>
      <c r="B1791" s="81"/>
      <c r="C1791" s="81"/>
      <c r="D1791" s="81"/>
      <c r="E1791" s="81"/>
      <c r="F1791" s="81"/>
      <c r="G1791" s="81"/>
      <c r="H1791" s="81"/>
      <c r="I1791" s="81"/>
      <c r="J1791" s="81"/>
      <c r="K1791" s="81"/>
      <c r="L1791" s="81"/>
      <c r="M1791" s="81"/>
      <c r="N1791" s="81"/>
      <c r="O1791" s="81"/>
      <c r="P1791" s="81"/>
      <c r="Q1791" s="81"/>
      <c r="R1791" s="81"/>
    </row>
    <row r="1792" spans="1:18">
      <c r="A1792" s="81"/>
      <c r="B1792" s="81"/>
      <c r="C1792" s="81"/>
      <c r="D1792" s="81"/>
      <c r="E1792" s="81"/>
      <c r="F1792" s="81"/>
      <c r="G1792" s="81"/>
      <c r="H1792" s="81"/>
      <c r="I1792" s="81"/>
      <c r="J1792" s="81"/>
      <c r="K1792" s="81"/>
      <c r="L1792" s="81"/>
      <c r="M1792" s="81"/>
      <c r="N1792" s="81"/>
      <c r="O1792" s="81"/>
      <c r="P1792" s="81"/>
      <c r="Q1792" s="81"/>
      <c r="R1792" s="81"/>
    </row>
    <row r="1793" spans="1:18">
      <c r="A1793" s="81"/>
      <c r="B1793" s="81"/>
      <c r="C1793" s="81"/>
      <c r="D1793" s="81"/>
      <c r="E1793" s="81"/>
      <c r="F1793" s="81"/>
      <c r="G1793" s="81"/>
      <c r="H1793" s="81"/>
      <c r="I1793" s="81"/>
      <c r="J1793" s="81"/>
      <c r="K1793" s="81"/>
      <c r="L1793" s="81"/>
      <c r="M1793" s="81"/>
      <c r="N1793" s="81"/>
      <c r="O1793" s="81"/>
      <c r="P1793" s="81"/>
      <c r="Q1793" s="81"/>
      <c r="R1793" s="81"/>
    </row>
    <row r="1794" spans="1:18">
      <c r="A1794" s="81"/>
      <c r="B1794" s="81"/>
      <c r="C1794" s="81"/>
      <c r="D1794" s="81"/>
      <c r="E1794" s="81"/>
      <c r="F1794" s="81"/>
      <c r="G1794" s="81"/>
      <c r="H1794" s="81"/>
      <c r="I1794" s="81"/>
      <c r="J1794" s="81"/>
      <c r="K1794" s="81"/>
      <c r="L1794" s="81"/>
      <c r="M1794" s="81"/>
      <c r="N1794" s="81"/>
      <c r="O1794" s="81"/>
      <c r="P1794" s="81"/>
      <c r="Q1794" s="81"/>
      <c r="R1794" s="81"/>
    </row>
    <row r="1795" spans="1:18">
      <c r="A1795" s="81"/>
      <c r="B1795" s="81"/>
      <c r="C1795" s="81"/>
      <c r="D1795" s="81"/>
      <c r="E1795" s="81"/>
      <c r="F1795" s="81"/>
      <c r="G1795" s="81"/>
      <c r="H1795" s="81"/>
      <c r="I1795" s="81"/>
      <c r="J1795" s="81"/>
      <c r="K1795" s="81"/>
      <c r="L1795" s="81"/>
      <c r="M1795" s="81"/>
      <c r="N1795" s="81"/>
      <c r="O1795" s="81"/>
      <c r="P1795" s="81"/>
      <c r="Q1795" s="81"/>
      <c r="R1795" s="81"/>
    </row>
    <row r="1796" spans="1:18">
      <c r="A1796" s="81"/>
      <c r="B1796" s="81"/>
      <c r="C1796" s="81"/>
      <c r="D1796" s="81"/>
      <c r="E1796" s="81"/>
      <c r="F1796" s="81"/>
      <c r="G1796" s="81"/>
      <c r="H1796" s="81"/>
      <c r="I1796" s="81"/>
      <c r="J1796" s="81"/>
      <c r="K1796" s="81"/>
      <c r="L1796" s="81"/>
      <c r="M1796" s="81"/>
      <c r="N1796" s="81"/>
      <c r="O1796" s="81"/>
      <c r="P1796" s="81"/>
      <c r="Q1796" s="81"/>
      <c r="R1796" s="81"/>
    </row>
    <row r="1797" spans="1:18">
      <c r="A1797" s="81"/>
      <c r="B1797" s="81"/>
      <c r="C1797" s="81"/>
      <c r="D1797" s="81"/>
      <c r="E1797" s="81"/>
      <c r="F1797" s="81"/>
      <c r="G1797" s="81"/>
      <c r="H1797" s="81"/>
      <c r="I1797" s="81"/>
      <c r="J1797" s="81"/>
      <c r="K1797" s="81"/>
      <c r="L1797" s="81"/>
      <c r="M1797" s="81"/>
      <c r="N1797" s="81"/>
      <c r="O1797" s="81"/>
      <c r="P1797" s="81"/>
      <c r="Q1797" s="81"/>
      <c r="R1797" s="81"/>
    </row>
    <row r="1798" spans="1:18">
      <c r="A1798" s="81"/>
      <c r="B1798" s="81"/>
      <c r="C1798" s="81"/>
      <c r="D1798" s="81"/>
      <c r="E1798" s="81"/>
      <c r="F1798" s="81"/>
      <c r="G1798" s="81"/>
      <c r="H1798" s="81"/>
      <c r="I1798" s="81"/>
      <c r="J1798" s="81"/>
      <c r="K1798" s="81"/>
      <c r="L1798" s="81"/>
      <c r="M1798" s="81"/>
      <c r="N1798" s="81"/>
      <c r="O1798" s="81"/>
      <c r="P1798" s="81"/>
      <c r="Q1798" s="81"/>
      <c r="R1798" s="81"/>
    </row>
    <row r="1799" spans="1:18">
      <c r="A1799" s="81"/>
      <c r="B1799" s="81"/>
      <c r="C1799" s="81"/>
      <c r="D1799" s="81"/>
      <c r="E1799" s="81"/>
      <c r="F1799" s="81"/>
      <c r="G1799" s="81"/>
      <c r="H1799" s="81"/>
      <c r="I1799" s="81"/>
      <c r="J1799" s="81"/>
      <c r="K1799" s="81"/>
      <c r="L1799" s="81"/>
      <c r="M1799" s="81"/>
      <c r="N1799" s="81"/>
      <c r="O1799" s="81"/>
      <c r="P1799" s="81"/>
      <c r="Q1799" s="81"/>
      <c r="R1799" s="81"/>
    </row>
    <row r="1800" spans="1:18">
      <c r="A1800" s="81"/>
      <c r="B1800" s="81"/>
      <c r="C1800" s="81"/>
      <c r="D1800" s="81"/>
      <c r="E1800" s="81"/>
      <c r="F1800" s="81"/>
      <c r="G1800" s="81"/>
      <c r="H1800" s="81"/>
      <c r="I1800" s="81"/>
      <c r="J1800" s="81"/>
      <c r="K1800" s="81"/>
      <c r="L1800" s="81"/>
      <c r="M1800" s="81"/>
      <c r="N1800" s="81"/>
      <c r="O1800" s="81"/>
      <c r="P1800" s="81"/>
      <c r="Q1800" s="81"/>
      <c r="R1800" s="81"/>
    </row>
    <row r="1801" spans="1:18">
      <c r="A1801" s="81"/>
      <c r="B1801" s="81"/>
      <c r="C1801" s="81"/>
      <c r="D1801" s="81"/>
      <c r="E1801" s="81"/>
      <c r="F1801" s="81"/>
      <c r="G1801" s="81"/>
      <c r="H1801" s="81"/>
      <c r="I1801" s="81"/>
      <c r="J1801" s="81"/>
      <c r="K1801" s="81"/>
      <c r="L1801" s="81"/>
      <c r="M1801" s="81"/>
      <c r="N1801" s="81"/>
      <c r="O1801" s="81"/>
      <c r="P1801" s="81"/>
      <c r="Q1801" s="81"/>
      <c r="R1801" s="81"/>
    </row>
    <row r="1802" spans="1:18">
      <c r="A1802" s="81"/>
      <c r="B1802" s="81"/>
      <c r="C1802" s="81"/>
      <c r="D1802" s="81"/>
      <c r="E1802" s="81"/>
      <c r="F1802" s="81"/>
      <c r="G1802" s="81"/>
      <c r="H1802" s="81"/>
      <c r="I1802" s="81"/>
      <c r="J1802" s="81"/>
      <c r="K1802" s="81"/>
      <c r="L1802" s="81"/>
      <c r="M1802" s="81"/>
      <c r="N1802" s="81"/>
      <c r="O1802" s="81"/>
      <c r="P1802" s="81"/>
      <c r="Q1802" s="81"/>
      <c r="R1802" s="81"/>
    </row>
    <row r="1803" spans="1:18">
      <c r="A1803" s="81"/>
      <c r="B1803" s="81"/>
      <c r="C1803" s="81"/>
      <c r="D1803" s="81"/>
      <c r="E1803" s="81"/>
      <c r="F1803" s="81"/>
      <c r="G1803" s="81"/>
      <c r="H1803" s="81"/>
      <c r="I1803" s="81"/>
      <c r="J1803" s="81"/>
      <c r="K1803" s="81"/>
      <c r="L1803" s="81"/>
      <c r="M1803" s="81"/>
      <c r="N1803" s="81"/>
      <c r="O1803" s="81"/>
      <c r="P1803" s="81"/>
      <c r="Q1803" s="81"/>
      <c r="R1803" s="81"/>
    </row>
    <row r="1804" spans="1:18">
      <c r="A1804" s="81"/>
      <c r="B1804" s="81"/>
      <c r="C1804" s="81"/>
      <c r="D1804" s="81"/>
      <c r="E1804" s="81"/>
      <c r="F1804" s="81"/>
      <c r="G1804" s="81"/>
      <c r="H1804" s="81"/>
      <c r="I1804" s="81"/>
      <c r="J1804" s="81"/>
      <c r="K1804" s="81"/>
      <c r="L1804" s="81"/>
      <c r="M1804" s="81"/>
      <c r="N1804" s="81"/>
      <c r="O1804" s="81"/>
      <c r="P1804" s="81"/>
      <c r="Q1804" s="81"/>
      <c r="R1804" s="81"/>
    </row>
    <row r="1805" spans="1:18">
      <c r="A1805" s="81"/>
      <c r="B1805" s="81"/>
      <c r="C1805" s="81"/>
      <c r="D1805" s="81"/>
      <c r="E1805" s="81"/>
      <c r="F1805" s="81"/>
      <c r="G1805" s="81"/>
      <c r="H1805" s="81"/>
      <c r="I1805" s="81"/>
      <c r="J1805" s="81"/>
      <c r="K1805" s="81"/>
      <c r="L1805" s="81"/>
      <c r="M1805" s="81"/>
      <c r="N1805" s="81"/>
      <c r="O1805" s="81"/>
      <c r="P1805" s="81"/>
      <c r="Q1805" s="81"/>
      <c r="R1805" s="81"/>
    </row>
    <row r="1806" spans="1:18">
      <c r="A1806" s="81"/>
      <c r="B1806" s="81"/>
      <c r="C1806" s="81"/>
      <c r="D1806" s="81"/>
      <c r="E1806" s="81"/>
      <c r="F1806" s="81"/>
      <c r="G1806" s="81"/>
      <c r="H1806" s="81"/>
      <c r="I1806" s="81"/>
      <c r="J1806" s="81"/>
      <c r="K1806" s="81"/>
      <c r="L1806" s="81"/>
      <c r="M1806" s="81"/>
      <c r="N1806" s="81"/>
      <c r="O1806" s="81"/>
      <c r="P1806" s="81"/>
      <c r="Q1806" s="81"/>
      <c r="R1806" s="81"/>
    </row>
    <row r="1807" spans="1:18">
      <c r="A1807" s="81"/>
      <c r="B1807" s="81"/>
      <c r="C1807" s="81"/>
      <c r="D1807" s="81"/>
      <c r="E1807" s="81"/>
      <c r="F1807" s="81"/>
      <c r="G1807" s="81"/>
      <c r="H1807" s="81"/>
      <c r="I1807" s="81"/>
      <c r="J1807" s="81"/>
      <c r="K1807" s="81"/>
      <c r="L1807" s="81"/>
      <c r="M1807" s="81"/>
      <c r="N1807" s="81"/>
      <c r="O1807" s="81"/>
      <c r="P1807" s="81"/>
      <c r="Q1807" s="81"/>
      <c r="R1807" s="81"/>
    </row>
    <row r="1808" spans="1:18">
      <c r="A1808" s="81"/>
      <c r="B1808" s="81"/>
      <c r="C1808" s="81"/>
      <c r="D1808" s="81"/>
      <c r="E1808" s="81"/>
      <c r="F1808" s="81"/>
      <c r="G1808" s="81"/>
      <c r="H1808" s="81"/>
      <c r="I1808" s="81"/>
      <c r="J1808" s="81"/>
      <c r="K1808" s="81"/>
      <c r="L1808" s="81"/>
      <c r="M1808" s="81"/>
      <c r="N1808" s="81"/>
      <c r="O1808" s="81"/>
      <c r="P1808" s="81"/>
      <c r="Q1808" s="81"/>
      <c r="R1808" s="81"/>
    </row>
    <row r="1809" spans="1:18">
      <c r="A1809" s="81"/>
      <c r="B1809" s="81"/>
      <c r="C1809" s="81"/>
      <c r="D1809" s="81"/>
      <c r="E1809" s="81"/>
      <c r="F1809" s="81"/>
      <c r="G1809" s="81"/>
      <c r="H1809" s="81"/>
      <c r="I1809" s="81"/>
      <c r="J1809" s="81"/>
      <c r="K1809" s="81"/>
      <c r="L1809" s="81"/>
      <c r="M1809" s="81"/>
      <c r="N1809" s="81"/>
      <c r="O1809" s="81"/>
      <c r="P1809" s="81"/>
      <c r="Q1809" s="81"/>
      <c r="R1809" s="81"/>
    </row>
    <row r="1810" spans="1:18">
      <c r="A1810" s="81"/>
      <c r="B1810" s="81"/>
      <c r="C1810" s="81"/>
      <c r="D1810" s="81"/>
      <c r="E1810" s="81"/>
      <c r="F1810" s="81"/>
      <c r="G1810" s="81"/>
      <c r="H1810" s="81"/>
      <c r="I1810" s="81"/>
      <c r="J1810" s="81"/>
      <c r="K1810" s="81"/>
      <c r="L1810" s="81"/>
      <c r="M1810" s="81"/>
      <c r="N1810" s="81"/>
      <c r="O1810" s="81"/>
      <c r="P1810" s="81"/>
      <c r="Q1810" s="81"/>
      <c r="R1810" s="81"/>
    </row>
    <row r="1811" spans="1:18">
      <c r="A1811" s="81"/>
      <c r="B1811" s="81"/>
      <c r="C1811" s="81"/>
      <c r="D1811" s="81"/>
      <c r="E1811" s="81"/>
      <c r="F1811" s="81"/>
      <c r="G1811" s="81"/>
      <c r="H1811" s="81"/>
      <c r="I1811" s="81"/>
      <c r="J1811" s="81"/>
      <c r="K1811" s="81"/>
      <c r="L1811" s="81"/>
      <c r="M1811" s="81"/>
      <c r="N1811" s="81"/>
      <c r="O1811" s="81"/>
      <c r="P1811" s="81"/>
      <c r="Q1811" s="81"/>
      <c r="R1811" s="81"/>
    </row>
    <row r="1812" spans="1:18">
      <c r="A1812" s="81"/>
      <c r="B1812" s="81"/>
      <c r="C1812" s="81"/>
      <c r="D1812" s="81"/>
      <c r="E1812" s="81"/>
      <c r="F1812" s="81"/>
      <c r="G1812" s="81"/>
      <c r="H1812" s="81"/>
      <c r="I1812" s="81"/>
      <c r="J1812" s="81"/>
      <c r="K1812" s="81"/>
      <c r="L1812" s="81"/>
      <c r="M1812" s="81"/>
      <c r="N1812" s="81"/>
      <c r="O1812" s="81"/>
      <c r="P1812" s="81"/>
      <c r="Q1812" s="81"/>
      <c r="R1812" s="81"/>
    </row>
    <row r="1813" spans="1:18">
      <c r="A1813" s="81"/>
      <c r="B1813" s="81"/>
      <c r="C1813" s="81"/>
      <c r="D1813" s="81"/>
      <c r="E1813" s="81"/>
      <c r="F1813" s="81"/>
      <c r="G1813" s="81"/>
      <c r="H1813" s="81"/>
      <c r="I1813" s="81"/>
      <c r="J1813" s="81"/>
      <c r="K1813" s="81"/>
      <c r="L1813" s="81"/>
      <c r="M1813" s="81"/>
      <c r="N1813" s="81"/>
      <c r="O1813" s="81"/>
      <c r="P1813" s="81"/>
      <c r="Q1813" s="81"/>
      <c r="R1813" s="81"/>
    </row>
    <row r="1814" spans="1:18">
      <c r="A1814" s="81"/>
      <c r="B1814" s="81"/>
      <c r="C1814" s="81"/>
      <c r="D1814" s="81"/>
      <c r="E1814" s="81"/>
      <c r="F1814" s="81"/>
      <c r="G1814" s="81"/>
      <c r="H1814" s="81"/>
      <c r="I1814" s="81"/>
      <c r="J1814" s="81"/>
      <c r="K1814" s="81"/>
      <c r="L1814" s="81"/>
      <c r="M1814" s="81"/>
      <c r="N1814" s="81"/>
      <c r="O1814" s="81"/>
      <c r="P1814" s="81"/>
      <c r="Q1814" s="81"/>
      <c r="R1814" s="81"/>
    </row>
    <row r="1815" spans="1:18">
      <c r="A1815" s="81"/>
      <c r="B1815" s="81"/>
      <c r="C1815" s="81"/>
      <c r="D1815" s="81"/>
      <c r="E1815" s="81"/>
      <c r="F1815" s="81"/>
      <c r="G1815" s="81"/>
      <c r="H1815" s="81"/>
      <c r="I1815" s="81"/>
      <c r="J1815" s="81"/>
      <c r="K1815" s="81"/>
      <c r="L1815" s="81"/>
      <c r="M1815" s="81"/>
      <c r="N1815" s="81"/>
      <c r="O1815" s="81"/>
      <c r="P1815" s="81"/>
      <c r="Q1815" s="81"/>
      <c r="R1815" s="81"/>
    </row>
    <row r="1816" spans="1:18">
      <c r="A1816" s="81"/>
      <c r="B1816" s="81"/>
      <c r="C1816" s="81"/>
      <c r="D1816" s="81"/>
      <c r="E1816" s="81"/>
      <c r="F1816" s="81"/>
      <c r="G1816" s="81"/>
      <c r="H1816" s="81"/>
      <c r="I1816" s="81"/>
      <c r="J1816" s="81"/>
      <c r="K1816" s="81"/>
      <c r="L1816" s="81"/>
      <c r="M1816" s="81"/>
      <c r="N1816" s="81"/>
      <c r="O1816" s="81"/>
      <c r="P1816" s="81"/>
      <c r="Q1816" s="81"/>
      <c r="R1816" s="81"/>
    </row>
    <row r="1817" spans="1:18">
      <c r="A1817" s="81"/>
      <c r="B1817" s="81"/>
      <c r="C1817" s="81"/>
      <c r="D1817" s="81"/>
      <c r="E1817" s="81"/>
      <c r="F1817" s="81"/>
      <c r="G1817" s="81"/>
      <c r="H1817" s="81"/>
      <c r="I1817" s="81"/>
      <c r="J1817" s="81"/>
      <c r="K1817" s="81"/>
      <c r="L1817" s="81"/>
      <c r="M1817" s="81"/>
      <c r="N1817" s="81"/>
      <c r="O1817" s="81"/>
      <c r="P1817" s="81"/>
      <c r="Q1817" s="81"/>
      <c r="R1817" s="81"/>
    </row>
    <row r="1818" spans="1:18">
      <c r="A1818" s="81"/>
      <c r="B1818" s="81"/>
      <c r="C1818" s="81"/>
      <c r="D1818" s="81"/>
      <c r="E1818" s="81"/>
      <c r="F1818" s="81"/>
      <c r="G1818" s="81"/>
      <c r="H1818" s="81"/>
      <c r="I1818" s="81"/>
      <c r="J1818" s="81"/>
      <c r="K1818" s="81"/>
      <c r="L1818" s="81"/>
      <c r="M1818" s="81"/>
      <c r="N1818" s="81"/>
      <c r="O1818" s="81"/>
      <c r="P1818" s="81"/>
      <c r="Q1818" s="81"/>
      <c r="R1818" s="81"/>
    </row>
    <row r="1819" spans="1:18">
      <c r="A1819" s="81"/>
      <c r="B1819" s="81"/>
      <c r="C1819" s="81"/>
      <c r="D1819" s="81"/>
      <c r="E1819" s="81"/>
      <c r="F1819" s="81"/>
      <c r="G1819" s="81"/>
      <c r="H1819" s="81"/>
      <c r="I1819" s="81"/>
      <c r="J1819" s="81"/>
      <c r="K1819" s="81"/>
      <c r="L1819" s="81"/>
      <c r="M1819" s="81"/>
      <c r="N1819" s="81"/>
      <c r="O1819" s="81"/>
      <c r="P1819" s="81"/>
      <c r="Q1819" s="81"/>
      <c r="R1819" s="81"/>
    </row>
    <row r="1820" spans="1:18">
      <c r="A1820" s="81"/>
      <c r="B1820" s="81"/>
      <c r="C1820" s="81"/>
      <c r="D1820" s="81"/>
      <c r="E1820" s="81"/>
      <c r="F1820" s="81"/>
      <c r="G1820" s="81"/>
      <c r="H1820" s="81"/>
      <c r="I1820" s="81"/>
      <c r="J1820" s="81"/>
      <c r="K1820" s="81"/>
      <c r="L1820" s="81"/>
      <c r="M1820" s="81"/>
      <c r="N1820" s="81"/>
      <c r="O1820" s="81"/>
      <c r="P1820" s="81"/>
      <c r="Q1820" s="81"/>
      <c r="R1820" s="81"/>
    </row>
    <row r="1821" spans="1:18">
      <c r="A1821" s="81"/>
      <c r="B1821" s="81"/>
      <c r="C1821" s="81"/>
      <c r="D1821" s="81"/>
      <c r="E1821" s="81"/>
      <c r="F1821" s="81"/>
      <c r="G1821" s="81"/>
      <c r="H1821" s="81"/>
      <c r="I1821" s="81"/>
      <c r="J1821" s="81"/>
      <c r="K1821" s="81"/>
      <c r="L1821" s="81"/>
      <c r="M1821" s="81"/>
      <c r="N1821" s="81"/>
      <c r="O1821" s="81"/>
      <c r="P1821" s="81"/>
      <c r="Q1821" s="81"/>
      <c r="R1821" s="81"/>
    </row>
    <row r="1822" spans="1:18">
      <c r="A1822" s="81"/>
      <c r="B1822" s="81"/>
      <c r="C1822" s="81"/>
      <c r="D1822" s="81"/>
      <c r="E1822" s="81"/>
      <c r="F1822" s="81"/>
      <c r="G1822" s="81"/>
      <c r="H1822" s="81"/>
      <c r="I1822" s="81"/>
      <c r="J1822" s="81"/>
      <c r="K1822" s="81"/>
      <c r="L1822" s="81"/>
      <c r="M1822" s="81"/>
      <c r="N1822" s="81"/>
      <c r="O1822" s="81"/>
      <c r="P1822" s="81"/>
      <c r="Q1822" s="81"/>
      <c r="R1822" s="81"/>
    </row>
    <row r="1823" spans="1:18">
      <c r="A1823" s="81"/>
      <c r="B1823" s="81"/>
      <c r="C1823" s="81"/>
      <c r="D1823" s="81"/>
      <c r="E1823" s="81"/>
      <c r="F1823" s="81"/>
      <c r="G1823" s="81"/>
      <c r="H1823" s="81"/>
      <c r="I1823" s="81"/>
      <c r="J1823" s="81"/>
      <c r="K1823" s="81"/>
      <c r="L1823" s="81"/>
      <c r="M1823" s="81"/>
      <c r="N1823" s="81"/>
      <c r="O1823" s="81"/>
      <c r="P1823" s="81"/>
      <c r="Q1823" s="81"/>
      <c r="R1823" s="81"/>
    </row>
    <row r="1824" spans="1:18">
      <c r="A1824" s="81"/>
      <c r="B1824" s="81"/>
      <c r="C1824" s="81"/>
      <c r="D1824" s="81"/>
      <c r="E1824" s="81"/>
      <c r="F1824" s="81"/>
      <c r="G1824" s="81"/>
      <c r="H1824" s="81"/>
      <c r="I1824" s="81"/>
      <c r="J1824" s="81"/>
      <c r="K1824" s="81"/>
      <c r="L1824" s="81"/>
      <c r="M1824" s="81"/>
      <c r="N1824" s="81"/>
      <c r="O1824" s="81"/>
      <c r="P1824" s="81"/>
      <c r="Q1824" s="81"/>
      <c r="R1824" s="81"/>
    </row>
    <row r="1825" spans="1:18">
      <c r="A1825" s="81"/>
      <c r="B1825" s="81"/>
      <c r="C1825" s="81"/>
      <c r="D1825" s="81"/>
      <c r="E1825" s="81"/>
      <c r="F1825" s="81"/>
      <c r="G1825" s="81"/>
      <c r="H1825" s="81"/>
      <c r="I1825" s="81"/>
      <c r="J1825" s="81"/>
      <c r="K1825" s="81"/>
      <c r="L1825" s="81"/>
      <c r="M1825" s="81"/>
      <c r="N1825" s="81"/>
      <c r="O1825" s="81"/>
      <c r="P1825" s="81"/>
      <c r="Q1825" s="81"/>
      <c r="R1825" s="81"/>
    </row>
    <row r="1826" spans="1:18">
      <c r="A1826" s="81"/>
      <c r="B1826" s="81"/>
      <c r="C1826" s="81"/>
      <c r="D1826" s="81"/>
      <c r="E1826" s="81"/>
      <c r="F1826" s="81"/>
      <c r="G1826" s="81"/>
      <c r="H1826" s="81"/>
      <c r="I1826" s="81"/>
      <c r="J1826" s="81"/>
      <c r="K1826" s="81"/>
      <c r="L1826" s="81"/>
      <c r="M1826" s="81"/>
      <c r="N1826" s="81"/>
      <c r="O1826" s="81"/>
      <c r="P1826" s="81"/>
      <c r="Q1826" s="81"/>
      <c r="R1826" s="81"/>
    </row>
    <row r="1827" spans="1:18">
      <c r="A1827" s="81"/>
      <c r="B1827" s="81"/>
      <c r="C1827" s="81"/>
      <c r="D1827" s="81"/>
      <c r="E1827" s="81"/>
      <c r="F1827" s="81"/>
      <c r="G1827" s="81"/>
      <c r="H1827" s="81"/>
      <c r="I1827" s="81"/>
      <c r="J1827" s="81"/>
      <c r="K1827" s="81"/>
      <c r="L1827" s="81"/>
      <c r="M1827" s="81"/>
      <c r="N1827" s="81"/>
      <c r="O1827" s="81"/>
      <c r="P1827" s="81"/>
      <c r="Q1827" s="81"/>
      <c r="R1827" s="81"/>
    </row>
    <row r="1828" spans="1:18">
      <c r="A1828" s="81"/>
      <c r="B1828" s="81"/>
      <c r="C1828" s="81"/>
      <c r="D1828" s="81"/>
      <c r="E1828" s="81"/>
      <c r="F1828" s="81"/>
      <c r="G1828" s="81"/>
      <c r="H1828" s="81"/>
      <c r="I1828" s="81"/>
      <c r="J1828" s="81"/>
      <c r="K1828" s="81"/>
      <c r="L1828" s="81"/>
      <c r="M1828" s="81"/>
      <c r="N1828" s="81"/>
      <c r="O1828" s="81"/>
      <c r="P1828" s="81"/>
      <c r="Q1828" s="81"/>
      <c r="R1828" s="81"/>
    </row>
    <row r="1829" spans="1:18">
      <c r="A1829" s="81"/>
      <c r="B1829" s="81"/>
      <c r="C1829" s="81"/>
      <c r="D1829" s="81"/>
      <c r="E1829" s="81"/>
      <c r="F1829" s="81"/>
      <c r="G1829" s="81"/>
      <c r="H1829" s="81"/>
      <c r="I1829" s="81"/>
      <c r="J1829" s="81"/>
      <c r="K1829" s="81"/>
      <c r="L1829" s="81"/>
      <c r="M1829" s="81"/>
      <c r="N1829" s="81"/>
      <c r="O1829" s="81"/>
      <c r="P1829" s="81"/>
      <c r="Q1829" s="81"/>
      <c r="R1829" s="81"/>
    </row>
    <row r="1830" spans="1:18">
      <c r="A1830" s="81"/>
      <c r="B1830" s="81"/>
      <c r="C1830" s="81"/>
      <c r="D1830" s="81"/>
      <c r="E1830" s="81"/>
      <c r="F1830" s="81"/>
      <c r="G1830" s="81"/>
      <c r="H1830" s="81"/>
      <c r="I1830" s="81"/>
      <c r="J1830" s="81"/>
      <c r="K1830" s="81"/>
      <c r="L1830" s="81"/>
      <c r="M1830" s="81"/>
      <c r="N1830" s="81"/>
      <c r="O1830" s="81"/>
      <c r="P1830" s="81"/>
      <c r="Q1830" s="81"/>
      <c r="R1830" s="81"/>
    </row>
    <row r="1831" spans="1:18">
      <c r="A1831" s="81"/>
      <c r="B1831" s="81"/>
      <c r="C1831" s="81"/>
      <c r="D1831" s="81"/>
      <c r="E1831" s="81"/>
      <c r="F1831" s="81"/>
      <c r="G1831" s="81"/>
      <c r="H1831" s="81"/>
      <c r="I1831" s="81"/>
      <c r="J1831" s="81"/>
      <c r="K1831" s="81"/>
      <c r="L1831" s="81"/>
      <c r="M1831" s="81"/>
      <c r="N1831" s="81"/>
      <c r="O1831" s="81"/>
      <c r="P1831" s="81"/>
      <c r="Q1831" s="81"/>
      <c r="R1831" s="81"/>
    </row>
    <row r="1832" spans="1:18">
      <c r="A1832" s="81"/>
      <c r="B1832" s="81"/>
      <c r="C1832" s="81"/>
      <c r="D1832" s="81"/>
      <c r="E1832" s="81"/>
      <c r="F1832" s="81"/>
      <c r="G1832" s="81"/>
      <c r="H1832" s="81"/>
      <c r="I1832" s="81"/>
      <c r="J1832" s="81"/>
      <c r="K1832" s="81"/>
      <c r="L1832" s="81"/>
      <c r="M1832" s="81"/>
      <c r="N1832" s="81"/>
      <c r="O1832" s="81"/>
      <c r="P1832" s="81"/>
      <c r="Q1832" s="81"/>
      <c r="R1832" s="81"/>
    </row>
    <row r="1833" spans="1:18">
      <c r="A1833" s="81"/>
      <c r="B1833" s="81"/>
      <c r="C1833" s="81"/>
      <c r="D1833" s="81"/>
      <c r="E1833" s="81"/>
      <c r="F1833" s="81"/>
      <c r="G1833" s="81"/>
      <c r="H1833" s="81"/>
      <c r="I1833" s="81"/>
      <c r="J1833" s="81"/>
      <c r="K1833" s="81"/>
      <c r="L1833" s="81"/>
      <c r="M1833" s="81"/>
      <c r="N1833" s="81"/>
      <c r="O1833" s="81"/>
      <c r="P1833" s="81"/>
      <c r="Q1833" s="81"/>
      <c r="R1833" s="81"/>
    </row>
    <row r="1834" spans="1:18">
      <c r="A1834" s="81"/>
      <c r="B1834" s="81"/>
      <c r="C1834" s="81"/>
      <c r="D1834" s="81"/>
      <c r="E1834" s="81"/>
      <c r="F1834" s="81"/>
      <c r="G1834" s="81"/>
      <c r="H1834" s="81"/>
      <c r="I1834" s="81"/>
      <c r="J1834" s="81"/>
      <c r="K1834" s="81"/>
      <c r="L1834" s="81"/>
      <c r="M1834" s="81"/>
      <c r="N1834" s="81"/>
      <c r="O1834" s="81"/>
      <c r="P1834" s="81"/>
      <c r="Q1834" s="81"/>
      <c r="R1834" s="81"/>
    </row>
    <row r="1835" spans="1:18">
      <c r="A1835" s="81"/>
      <c r="B1835" s="81"/>
      <c r="C1835" s="81"/>
      <c r="D1835" s="81"/>
      <c r="E1835" s="81"/>
      <c r="F1835" s="81"/>
      <c r="G1835" s="81"/>
      <c r="H1835" s="81"/>
      <c r="I1835" s="81"/>
      <c r="J1835" s="81"/>
      <c r="K1835" s="81"/>
      <c r="L1835" s="81"/>
      <c r="M1835" s="81"/>
      <c r="N1835" s="81"/>
      <c r="O1835" s="81"/>
      <c r="P1835" s="81"/>
      <c r="Q1835" s="81"/>
      <c r="R1835" s="81"/>
    </row>
    <row r="1836" spans="1:18">
      <c r="A1836" s="81"/>
      <c r="B1836" s="81"/>
      <c r="C1836" s="81"/>
      <c r="D1836" s="81"/>
      <c r="E1836" s="81"/>
      <c r="F1836" s="81"/>
      <c r="G1836" s="81"/>
      <c r="H1836" s="81"/>
      <c r="I1836" s="81"/>
      <c r="J1836" s="81"/>
      <c r="K1836" s="81"/>
      <c r="L1836" s="81"/>
      <c r="M1836" s="81"/>
      <c r="N1836" s="81"/>
      <c r="O1836" s="81"/>
      <c r="P1836" s="81"/>
      <c r="Q1836" s="81"/>
      <c r="R1836" s="81"/>
    </row>
    <row r="1837" spans="1:18">
      <c r="A1837" s="81"/>
      <c r="B1837" s="81"/>
      <c r="C1837" s="81"/>
      <c r="D1837" s="81"/>
      <c r="E1837" s="81"/>
      <c r="F1837" s="81"/>
      <c r="G1837" s="81"/>
      <c r="H1837" s="81"/>
      <c r="I1837" s="81"/>
      <c r="J1837" s="81"/>
      <c r="K1837" s="81"/>
      <c r="L1837" s="81"/>
      <c r="M1837" s="81"/>
      <c r="N1837" s="81"/>
      <c r="O1837" s="81"/>
      <c r="P1837" s="81"/>
      <c r="Q1837" s="81"/>
      <c r="R1837" s="81"/>
    </row>
    <row r="1838" spans="1:18">
      <c r="A1838" s="81"/>
      <c r="B1838" s="81"/>
      <c r="C1838" s="81"/>
      <c r="D1838" s="81"/>
      <c r="E1838" s="81"/>
      <c r="F1838" s="81"/>
      <c r="G1838" s="81"/>
      <c r="H1838" s="81"/>
      <c r="I1838" s="81"/>
      <c r="J1838" s="81"/>
      <c r="K1838" s="81"/>
      <c r="L1838" s="81"/>
      <c r="M1838" s="81"/>
      <c r="N1838" s="81"/>
      <c r="O1838" s="81"/>
      <c r="P1838" s="81"/>
      <c r="Q1838" s="81"/>
      <c r="R1838" s="81"/>
    </row>
    <row r="1839" spans="1:18">
      <c r="A1839" s="81"/>
      <c r="B1839" s="81"/>
      <c r="C1839" s="81"/>
      <c r="D1839" s="81"/>
      <c r="E1839" s="81"/>
      <c r="F1839" s="81"/>
      <c r="G1839" s="81"/>
      <c r="H1839" s="81"/>
      <c r="I1839" s="81"/>
      <c r="J1839" s="81"/>
      <c r="K1839" s="81"/>
      <c r="L1839" s="81"/>
      <c r="M1839" s="81"/>
      <c r="N1839" s="81"/>
      <c r="O1839" s="81"/>
      <c r="P1839" s="81"/>
      <c r="Q1839" s="81"/>
      <c r="R1839" s="81"/>
    </row>
    <row r="1840" spans="1:18">
      <c r="A1840" s="81"/>
      <c r="B1840" s="81"/>
      <c r="C1840" s="81"/>
      <c r="D1840" s="81"/>
      <c r="E1840" s="81"/>
      <c r="F1840" s="81"/>
      <c r="G1840" s="81"/>
      <c r="H1840" s="81"/>
      <c r="I1840" s="81"/>
      <c r="J1840" s="81"/>
      <c r="K1840" s="81"/>
      <c r="L1840" s="81"/>
      <c r="M1840" s="81"/>
      <c r="N1840" s="81"/>
      <c r="O1840" s="81"/>
      <c r="P1840" s="81"/>
      <c r="Q1840" s="81"/>
      <c r="R1840" s="81"/>
    </row>
    <row r="1841" spans="1:18">
      <c r="A1841" s="81"/>
      <c r="B1841" s="81"/>
      <c r="C1841" s="81"/>
      <c r="D1841" s="81"/>
      <c r="E1841" s="81"/>
      <c r="F1841" s="81"/>
      <c r="G1841" s="81"/>
      <c r="H1841" s="81"/>
      <c r="I1841" s="81"/>
      <c r="J1841" s="81"/>
      <c r="K1841" s="81"/>
      <c r="L1841" s="81"/>
      <c r="M1841" s="81"/>
      <c r="N1841" s="81"/>
      <c r="O1841" s="81"/>
      <c r="P1841" s="81"/>
      <c r="Q1841" s="81"/>
      <c r="R1841" s="81"/>
    </row>
    <row r="1842" spans="1:18">
      <c r="A1842" s="81"/>
      <c r="B1842" s="81"/>
      <c r="C1842" s="81"/>
      <c r="D1842" s="81"/>
      <c r="E1842" s="81"/>
      <c r="F1842" s="81"/>
      <c r="G1842" s="81"/>
      <c r="H1842" s="81"/>
      <c r="I1842" s="81"/>
      <c r="J1842" s="81"/>
      <c r="K1842" s="81"/>
      <c r="L1842" s="81"/>
      <c r="M1842" s="81"/>
      <c r="N1842" s="81"/>
      <c r="O1842" s="81"/>
      <c r="P1842" s="81"/>
      <c r="Q1842" s="81"/>
      <c r="R1842" s="81"/>
    </row>
    <row r="1843" spans="1:18">
      <c r="A1843" s="81"/>
      <c r="B1843" s="81"/>
      <c r="C1843" s="81"/>
      <c r="D1843" s="81"/>
      <c r="E1843" s="81"/>
      <c r="F1843" s="81"/>
      <c r="G1843" s="81"/>
      <c r="H1843" s="81"/>
      <c r="I1843" s="81"/>
      <c r="J1843" s="81"/>
      <c r="K1843" s="81"/>
      <c r="L1843" s="81"/>
      <c r="M1843" s="81"/>
      <c r="N1843" s="81"/>
      <c r="O1843" s="81"/>
      <c r="P1843" s="81"/>
      <c r="Q1843" s="81"/>
      <c r="R1843" s="81"/>
    </row>
    <row r="1844" spans="1:18">
      <c r="A1844" s="81"/>
      <c r="B1844" s="81"/>
      <c r="C1844" s="81"/>
      <c r="D1844" s="81"/>
      <c r="E1844" s="81"/>
      <c r="F1844" s="81"/>
      <c r="G1844" s="81"/>
      <c r="H1844" s="81"/>
      <c r="I1844" s="81"/>
      <c r="J1844" s="81"/>
      <c r="K1844" s="81"/>
      <c r="L1844" s="81"/>
      <c r="M1844" s="81"/>
      <c r="N1844" s="81"/>
      <c r="O1844" s="81"/>
      <c r="P1844" s="81"/>
      <c r="Q1844" s="81"/>
      <c r="R1844" s="81"/>
    </row>
    <row r="1845" spans="1:18">
      <c r="A1845" s="81"/>
      <c r="B1845" s="81"/>
      <c r="C1845" s="81"/>
      <c r="D1845" s="81"/>
      <c r="E1845" s="81"/>
      <c r="F1845" s="81"/>
      <c r="G1845" s="81"/>
      <c r="H1845" s="81"/>
      <c r="I1845" s="81"/>
      <c r="J1845" s="81"/>
      <c r="K1845" s="81"/>
      <c r="L1845" s="81"/>
      <c r="M1845" s="81"/>
      <c r="N1845" s="81"/>
      <c r="O1845" s="81"/>
      <c r="P1845" s="81"/>
      <c r="Q1845" s="81"/>
      <c r="R1845" s="81"/>
    </row>
    <row r="1846" spans="1:18">
      <c r="A1846" s="81"/>
      <c r="B1846" s="81"/>
      <c r="C1846" s="81"/>
      <c r="D1846" s="81"/>
      <c r="E1846" s="81"/>
      <c r="F1846" s="81"/>
      <c r="G1846" s="81"/>
      <c r="H1846" s="81"/>
      <c r="I1846" s="81"/>
      <c r="J1846" s="81"/>
      <c r="K1846" s="81"/>
      <c r="L1846" s="81"/>
      <c r="M1846" s="81"/>
      <c r="N1846" s="81"/>
      <c r="O1846" s="81"/>
      <c r="P1846" s="81"/>
      <c r="Q1846" s="81"/>
      <c r="R1846" s="81"/>
    </row>
    <row r="1847" spans="1:18">
      <c r="A1847" s="81"/>
      <c r="B1847" s="81"/>
      <c r="C1847" s="81"/>
      <c r="D1847" s="81"/>
      <c r="E1847" s="81"/>
      <c r="F1847" s="81"/>
      <c r="G1847" s="81"/>
      <c r="H1847" s="81"/>
      <c r="I1847" s="81"/>
      <c r="J1847" s="81"/>
      <c r="K1847" s="81"/>
      <c r="L1847" s="81"/>
      <c r="M1847" s="81"/>
      <c r="N1847" s="81"/>
      <c r="O1847" s="81"/>
      <c r="P1847" s="81"/>
      <c r="Q1847" s="81"/>
      <c r="R1847" s="81"/>
    </row>
    <row r="1848" spans="1:18">
      <c r="A1848" s="81"/>
      <c r="B1848" s="81"/>
      <c r="C1848" s="81"/>
      <c r="D1848" s="81"/>
      <c r="E1848" s="81"/>
      <c r="F1848" s="81"/>
      <c r="G1848" s="81"/>
      <c r="H1848" s="81"/>
      <c r="I1848" s="81"/>
      <c r="J1848" s="81"/>
      <c r="K1848" s="81"/>
      <c r="L1848" s="81"/>
      <c r="M1848" s="81"/>
      <c r="N1848" s="81"/>
      <c r="O1848" s="81"/>
      <c r="P1848" s="81"/>
      <c r="Q1848" s="81"/>
      <c r="R1848" s="81"/>
    </row>
    <row r="1849" spans="1:18">
      <c r="A1849" s="81"/>
      <c r="B1849" s="81"/>
      <c r="C1849" s="81"/>
      <c r="D1849" s="81"/>
      <c r="E1849" s="81"/>
      <c r="F1849" s="81"/>
      <c r="G1849" s="81"/>
      <c r="H1849" s="81"/>
      <c r="I1849" s="81"/>
      <c r="J1849" s="81"/>
      <c r="K1849" s="81"/>
      <c r="L1849" s="81"/>
      <c r="M1849" s="81"/>
      <c r="N1849" s="81"/>
      <c r="O1849" s="81"/>
      <c r="P1849" s="81"/>
      <c r="Q1849" s="81"/>
      <c r="R1849" s="81"/>
    </row>
    <row r="1850" spans="1:18">
      <c r="A1850" s="81"/>
      <c r="B1850" s="81"/>
      <c r="C1850" s="81"/>
      <c r="D1850" s="81"/>
      <c r="E1850" s="81"/>
      <c r="F1850" s="81"/>
      <c r="G1850" s="81"/>
      <c r="H1850" s="81"/>
      <c r="I1850" s="81"/>
      <c r="J1850" s="81"/>
      <c r="K1850" s="81"/>
      <c r="L1850" s="81"/>
      <c r="M1850" s="81"/>
      <c r="N1850" s="81"/>
      <c r="O1850" s="81"/>
      <c r="P1850" s="81"/>
      <c r="Q1850" s="81"/>
      <c r="R1850" s="81"/>
    </row>
    <row r="1851" spans="1:18">
      <c r="A1851" s="81"/>
      <c r="B1851" s="81"/>
      <c r="C1851" s="81"/>
      <c r="D1851" s="81"/>
      <c r="E1851" s="81"/>
      <c r="F1851" s="81"/>
      <c r="G1851" s="81"/>
      <c r="H1851" s="81"/>
      <c r="I1851" s="81"/>
      <c r="J1851" s="81"/>
      <c r="K1851" s="81"/>
      <c r="L1851" s="81"/>
      <c r="M1851" s="81"/>
      <c r="N1851" s="81"/>
      <c r="O1851" s="81"/>
      <c r="P1851" s="81"/>
      <c r="Q1851" s="81"/>
      <c r="R1851" s="81"/>
    </row>
    <row r="1852" spans="1:18">
      <c r="A1852" s="81"/>
      <c r="B1852" s="81"/>
      <c r="C1852" s="81"/>
      <c r="D1852" s="81"/>
      <c r="E1852" s="81"/>
      <c r="F1852" s="81"/>
      <c r="G1852" s="81"/>
      <c r="H1852" s="81"/>
      <c r="I1852" s="81"/>
      <c r="J1852" s="81"/>
      <c r="K1852" s="81"/>
      <c r="L1852" s="81"/>
      <c r="M1852" s="81"/>
      <c r="N1852" s="81"/>
      <c r="O1852" s="81"/>
      <c r="P1852" s="81"/>
      <c r="Q1852" s="81"/>
      <c r="R1852" s="81"/>
    </row>
    <row r="1853" spans="1:18">
      <c r="A1853" s="81"/>
      <c r="B1853" s="81"/>
      <c r="C1853" s="81"/>
      <c r="D1853" s="81"/>
      <c r="E1853" s="81"/>
      <c r="F1853" s="81"/>
      <c r="G1853" s="81"/>
      <c r="H1853" s="81"/>
      <c r="I1853" s="81"/>
      <c r="J1853" s="81"/>
      <c r="K1853" s="81"/>
      <c r="L1853" s="81"/>
      <c r="M1853" s="81"/>
      <c r="N1853" s="81"/>
      <c r="O1853" s="81"/>
      <c r="P1853" s="81"/>
      <c r="Q1853" s="81"/>
      <c r="R1853" s="81"/>
    </row>
    <row r="1854" spans="1:18">
      <c r="A1854" s="81"/>
      <c r="B1854" s="81"/>
      <c r="C1854" s="81"/>
      <c r="D1854" s="81"/>
      <c r="E1854" s="81"/>
      <c r="F1854" s="81"/>
      <c r="G1854" s="81"/>
      <c r="H1854" s="81"/>
      <c r="I1854" s="81"/>
      <c r="J1854" s="81"/>
      <c r="K1854" s="81"/>
      <c r="L1854" s="81"/>
      <c r="M1854" s="81"/>
      <c r="N1854" s="81"/>
      <c r="O1854" s="81"/>
      <c r="P1854" s="81"/>
      <c r="Q1854" s="81"/>
      <c r="R1854" s="81"/>
    </row>
    <row r="1855" spans="1:18">
      <c r="A1855" s="81"/>
      <c r="B1855" s="81"/>
      <c r="C1855" s="81"/>
      <c r="D1855" s="81"/>
      <c r="E1855" s="81"/>
      <c r="F1855" s="81"/>
      <c r="G1855" s="81"/>
      <c r="H1855" s="81"/>
      <c r="I1855" s="81"/>
      <c r="J1855" s="81"/>
      <c r="K1855" s="81"/>
      <c r="L1855" s="81"/>
      <c r="M1855" s="81"/>
      <c r="N1855" s="81"/>
      <c r="O1855" s="81"/>
      <c r="P1855" s="81"/>
      <c r="Q1855" s="81"/>
      <c r="R1855" s="81"/>
    </row>
    <row r="1856" spans="1:18">
      <c r="A1856" s="81"/>
      <c r="B1856" s="81"/>
      <c r="C1856" s="81"/>
      <c r="D1856" s="81"/>
      <c r="E1856" s="81"/>
      <c r="F1856" s="81"/>
      <c r="G1856" s="81"/>
      <c r="H1856" s="81"/>
      <c r="I1856" s="81"/>
      <c r="J1856" s="81"/>
      <c r="K1856" s="81"/>
      <c r="L1856" s="81"/>
      <c r="M1856" s="81"/>
      <c r="N1856" s="81"/>
      <c r="O1856" s="81"/>
      <c r="P1856" s="81"/>
      <c r="Q1856" s="81"/>
      <c r="R1856" s="81"/>
    </row>
    <row r="1857" spans="1:18">
      <c r="A1857" s="81"/>
      <c r="B1857" s="81"/>
      <c r="C1857" s="81"/>
      <c r="D1857" s="81"/>
      <c r="E1857" s="81"/>
      <c r="F1857" s="81"/>
      <c r="G1857" s="81"/>
      <c r="H1857" s="81"/>
      <c r="I1857" s="81"/>
      <c r="J1857" s="81"/>
      <c r="K1857" s="81"/>
      <c r="L1857" s="81"/>
      <c r="M1857" s="81"/>
      <c r="N1857" s="81"/>
      <c r="O1857" s="81"/>
      <c r="P1857" s="81"/>
      <c r="Q1857" s="81"/>
      <c r="R1857" s="81"/>
    </row>
    <row r="1858" spans="1:18">
      <c r="A1858" s="81"/>
      <c r="B1858" s="81"/>
      <c r="C1858" s="81"/>
      <c r="D1858" s="81"/>
      <c r="E1858" s="81"/>
      <c r="F1858" s="81"/>
      <c r="G1858" s="81"/>
      <c r="H1858" s="81"/>
      <c r="I1858" s="81"/>
      <c r="J1858" s="81"/>
      <c r="K1858" s="81"/>
      <c r="L1858" s="81"/>
      <c r="M1858" s="81"/>
      <c r="N1858" s="81"/>
      <c r="O1858" s="81"/>
      <c r="P1858" s="81"/>
      <c r="Q1858" s="81"/>
      <c r="R1858" s="81"/>
    </row>
    <row r="1859" spans="1:18">
      <c r="A1859" s="81"/>
      <c r="B1859" s="81"/>
      <c r="C1859" s="81"/>
      <c r="D1859" s="81"/>
      <c r="E1859" s="81"/>
      <c r="F1859" s="81"/>
      <c r="G1859" s="81"/>
      <c r="H1859" s="81"/>
      <c r="I1859" s="81"/>
      <c r="J1859" s="81"/>
      <c r="K1859" s="81"/>
      <c r="L1859" s="81"/>
      <c r="M1859" s="81"/>
      <c r="N1859" s="81"/>
      <c r="O1859" s="81"/>
      <c r="P1859" s="81"/>
      <c r="Q1859" s="81"/>
      <c r="R1859" s="81"/>
    </row>
    <row r="1860" spans="1:18">
      <c r="A1860" s="81"/>
      <c r="B1860" s="81"/>
      <c r="C1860" s="81"/>
      <c r="D1860" s="81"/>
      <c r="E1860" s="81"/>
      <c r="F1860" s="81"/>
      <c r="G1860" s="81"/>
      <c r="H1860" s="81"/>
      <c r="I1860" s="81"/>
      <c r="J1860" s="81"/>
      <c r="K1860" s="81"/>
      <c r="L1860" s="81"/>
      <c r="M1860" s="81"/>
      <c r="N1860" s="81"/>
      <c r="O1860" s="81"/>
      <c r="P1860" s="81"/>
      <c r="Q1860" s="81"/>
      <c r="R1860" s="81"/>
    </row>
    <row r="1861" spans="1:18">
      <c r="A1861" s="81"/>
      <c r="B1861" s="81"/>
      <c r="C1861" s="81"/>
      <c r="D1861" s="81"/>
      <c r="E1861" s="81"/>
      <c r="F1861" s="81"/>
      <c r="G1861" s="81"/>
      <c r="H1861" s="81"/>
      <c r="I1861" s="81"/>
      <c r="J1861" s="81"/>
      <c r="K1861" s="81"/>
      <c r="L1861" s="81"/>
      <c r="M1861" s="81"/>
      <c r="N1861" s="81"/>
      <c r="O1861" s="81"/>
      <c r="P1861" s="81"/>
      <c r="Q1861" s="81"/>
      <c r="R1861" s="81"/>
    </row>
    <row r="1862" spans="1:18">
      <c r="A1862" s="81"/>
      <c r="B1862" s="81"/>
      <c r="C1862" s="81"/>
      <c r="D1862" s="81"/>
      <c r="E1862" s="81"/>
      <c r="F1862" s="81"/>
      <c r="G1862" s="81"/>
      <c r="H1862" s="81"/>
      <c r="I1862" s="81"/>
      <c r="J1862" s="81"/>
      <c r="K1862" s="81"/>
      <c r="L1862" s="81"/>
      <c r="M1862" s="81"/>
      <c r="N1862" s="81"/>
      <c r="O1862" s="81"/>
      <c r="P1862" s="81"/>
      <c r="Q1862" s="81"/>
      <c r="R1862" s="81"/>
    </row>
    <row r="1863" spans="1:18">
      <c r="A1863" s="81"/>
      <c r="B1863" s="81"/>
      <c r="C1863" s="81"/>
      <c r="D1863" s="81"/>
      <c r="E1863" s="81"/>
      <c r="F1863" s="81"/>
      <c r="G1863" s="81"/>
      <c r="H1863" s="81"/>
      <c r="I1863" s="81"/>
      <c r="J1863" s="81"/>
      <c r="K1863" s="81"/>
      <c r="L1863" s="81"/>
      <c r="M1863" s="81"/>
      <c r="N1863" s="81"/>
      <c r="O1863" s="81"/>
      <c r="P1863" s="81"/>
      <c r="Q1863" s="81"/>
      <c r="R1863" s="81"/>
    </row>
    <row r="1864" spans="1:18">
      <c r="A1864" s="81"/>
      <c r="B1864" s="81"/>
      <c r="C1864" s="81"/>
      <c r="D1864" s="81"/>
      <c r="E1864" s="81"/>
      <c r="F1864" s="81"/>
      <c r="G1864" s="81"/>
      <c r="H1864" s="81"/>
      <c r="I1864" s="81"/>
      <c r="J1864" s="81"/>
      <c r="K1864" s="81"/>
      <c r="L1864" s="81"/>
      <c r="M1864" s="81"/>
      <c r="N1864" s="81"/>
      <c r="O1864" s="81"/>
      <c r="P1864" s="81"/>
      <c r="Q1864" s="81"/>
      <c r="R1864" s="81"/>
    </row>
    <row r="1865" spans="1:18">
      <c r="A1865" s="81"/>
      <c r="B1865" s="81"/>
      <c r="C1865" s="81"/>
      <c r="D1865" s="81"/>
      <c r="E1865" s="81"/>
      <c r="F1865" s="81"/>
      <c r="G1865" s="81"/>
      <c r="H1865" s="81"/>
      <c r="I1865" s="81"/>
      <c r="J1865" s="81"/>
      <c r="K1865" s="81"/>
      <c r="L1865" s="81"/>
      <c r="M1865" s="81"/>
      <c r="N1865" s="81"/>
      <c r="O1865" s="81"/>
      <c r="P1865" s="81"/>
      <c r="Q1865" s="81"/>
      <c r="R1865" s="81"/>
    </row>
    <row r="1866" spans="1:18">
      <c r="A1866" s="81"/>
      <c r="B1866" s="81"/>
      <c r="C1866" s="81"/>
      <c r="D1866" s="81"/>
      <c r="E1866" s="81"/>
      <c r="F1866" s="81"/>
      <c r="G1866" s="81"/>
      <c r="H1866" s="81"/>
      <c r="I1866" s="81"/>
      <c r="J1866" s="81"/>
      <c r="K1866" s="81"/>
      <c r="L1866" s="81"/>
      <c r="M1866" s="81"/>
      <c r="N1866" s="81"/>
      <c r="O1866" s="81"/>
      <c r="P1866" s="81"/>
      <c r="Q1866" s="81"/>
      <c r="R1866" s="81"/>
    </row>
    <row r="1867" spans="1:18">
      <c r="A1867" s="81"/>
      <c r="B1867" s="81"/>
      <c r="C1867" s="81"/>
      <c r="D1867" s="81"/>
      <c r="E1867" s="81"/>
      <c r="F1867" s="81"/>
      <c r="G1867" s="81"/>
      <c r="H1867" s="81"/>
      <c r="I1867" s="81"/>
      <c r="J1867" s="81"/>
      <c r="K1867" s="81"/>
      <c r="L1867" s="81"/>
      <c r="M1867" s="81"/>
      <c r="N1867" s="81"/>
      <c r="O1867" s="81"/>
      <c r="P1867" s="81"/>
      <c r="Q1867" s="81"/>
      <c r="R1867" s="81"/>
    </row>
    <row r="1868" spans="1:18">
      <c r="A1868" s="81"/>
      <c r="B1868" s="81"/>
      <c r="C1868" s="81"/>
      <c r="D1868" s="81"/>
      <c r="E1868" s="81"/>
      <c r="F1868" s="81"/>
      <c r="G1868" s="81"/>
      <c r="H1868" s="81"/>
      <c r="I1868" s="81"/>
      <c r="J1868" s="81"/>
      <c r="K1868" s="81"/>
      <c r="L1868" s="81"/>
      <c r="M1868" s="81"/>
      <c r="N1868" s="81"/>
      <c r="O1868" s="81"/>
      <c r="P1868" s="81"/>
      <c r="Q1868" s="81"/>
      <c r="R1868" s="81"/>
    </row>
    <row r="1869" spans="1:18">
      <c r="A1869" s="81"/>
      <c r="B1869" s="81"/>
      <c r="C1869" s="81"/>
      <c r="D1869" s="81"/>
      <c r="E1869" s="81"/>
      <c r="F1869" s="81"/>
      <c r="G1869" s="81"/>
      <c r="H1869" s="81"/>
      <c r="I1869" s="81"/>
      <c r="J1869" s="81"/>
      <c r="K1869" s="81"/>
      <c r="L1869" s="81"/>
      <c r="M1869" s="81"/>
      <c r="N1869" s="81"/>
      <c r="O1869" s="81"/>
      <c r="P1869" s="81"/>
      <c r="Q1869" s="81"/>
      <c r="R1869" s="81"/>
    </row>
    <row r="1870" spans="1:18">
      <c r="A1870" s="81"/>
      <c r="B1870" s="81"/>
      <c r="C1870" s="81"/>
      <c r="D1870" s="81"/>
      <c r="E1870" s="81"/>
      <c r="F1870" s="81"/>
      <c r="G1870" s="81"/>
      <c r="H1870" s="81"/>
      <c r="I1870" s="81"/>
      <c r="J1870" s="81"/>
      <c r="K1870" s="81"/>
      <c r="L1870" s="81"/>
      <c r="M1870" s="81"/>
      <c r="N1870" s="81"/>
      <c r="O1870" s="81"/>
      <c r="P1870" s="81"/>
      <c r="Q1870" s="81"/>
      <c r="R1870" s="81"/>
    </row>
    <row r="1871" spans="1:18">
      <c r="A1871" s="81"/>
      <c r="B1871" s="81"/>
      <c r="C1871" s="81"/>
      <c r="D1871" s="81"/>
      <c r="E1871" s="81"/>
      <c r="F1871" s="81"/>
      <c r="G1871" s="81"/>
      <c r="H1871" s="81"/>
      <c r="I1871" s="81"/>
      <c r="J1871" s="81"/>
      <c r="K1871" s="81"/>
      <c r="L1871" s="81"/>
      <c r="M1871" s="81"/>
      <c r="N1871" s="81"/>
      <c r="O1871" s="81"/>
      <c r="P1871" s="81"/>
      <c r="Q1871" s="81"/>
      <c r="R1871" s="81"/>
    </row>
    <row r="1872" spans="1:18">
      <c r="A1872" s="81"/>
      <c r="B1872" s="81"/>
      <c r="C1872" s="81"/>
      <c r="D1872" s="81"/>
      <c r="E1872" s="81"/>
      <c r="F1872" s="81"/>
      <c r="G1872" s="81"/>
      <c r="H1872" s="81"/>
      <c r="I1872" s="81"/>
      <c r="J1872" s="81"/>
      <c r="K1872" s="81"/>
      <c r="L1872" s="81"/>
      <c r="M1872" s="81"/>
      <c r="N1872" s="81"/>
      <c r="O1872" s="81"/>
      <c r="P1872" s="81"/>
      <c r="Q1872" s="81"/>
      <c r="R1872" s="81"/>
    </row>
    <row r="1873" spans="1:18">
      <c r="A1873" s="81"/>
      <c r="B1873" s="81"/>
      <c r="C1873" s="81"/>
      <c r="D1873" s="81"/>
      <c r="E1873" s="81"/>
      <c r="F1873" s="81"/>
      <c r="G1873" s="81"/>
      <c r="H1873" s="81"/>
      <c r="I1873" s="81"/>
      <c r="J1873" s="81"/>
      <c r="K1873" s="81"/>
      <c r="L1873" s="81"/>
      <c r="M1873" s="81"/>
      <c r="N1873" s="81"/>
      <c r="O1873" s="81"/>
      <c r="P1873" s="81"/>
      <c r="Q1873" s="81"/>
      <c r="R1873" s="81"/>
    </row>
    <row r="1874" spans="1:18">
      <c r="A1874" s="81"/>
      <c r="B1874" s="81"/>
      <c r="C1874" s="81"/>
      <c r="D1874" s="81"/>
      <c r="E1874" s="81"/>
      <c r="F1874" s="81"/>
      <c r="G1874" s="81"/>
      <c r="H1874" s="81"/>
      <c r="I1874" s="81"/>
      <c r="J1874" s="81"/>
      <c r="K1874" s="81"/>
      <c r="L1874" s="81"/>
      <c r="M1874" s="81"/>
      <c r="N1874" s="81"/>
      <c r="O1874" s="81"/>
      <c r="P1874" s="81"/>
      <c r="Q1874" s="81"/>
      <c r="R1874" s="81"/>
    </row>
    <row r="1875" spans="1:18">
      <c r="A1875" s="81"/>
      <c r="B1875" s="81"/>
      <c r="C1875" s="81"/>
      <c r="D1875" s="81"/>
      <c r="E1875" s="81"/>
      <c r="F1875" s="81"/>
      <c r="G1875" s="81"/>
      <c r="H1875" s="81"/>
      <c r="I1875" s="81"/>
      <c r="J1875" s="81"/>
      <c r="K1875" s="81"/>
      <c r="L1875" s="81"/>
      <c r="M1875" s="81"/>
      <c r="N1875" s="81"/>
      <c r="O1875" s="81"/>
      <c r="P1875" s="81"/>
      <c r="Q1875" s="81"/>
      <c r="R1875" s="81"/>
    </row>
    <row r="1876" spans="1:18">
      <c r="A1876" s="81"/>
      <c r="B1876" s="81"/>
      <c r="C1876" s="81"/>
      <c r="D1876" s="81"/>
      <c r="E1876" s="81"/>
      <c r="F1876" s="81"/>
      <c r="G1876" s="81"/>
      <c r="H1876" s="81"/>
      <c r="I1876" s="81"/>
      <c r="J1876" s="81"/>
      <c r="K1876" s="81"/>
      <c r="L1876" s="81"/>
      <c r="M1876" s="81"/>
      <c r="N1876" s="81"/>
      <c r="O1876" s="81"/>
      <c r="P1876" s="81"/>
      <c r="Q1876" s="81"/>
      <c r="R1876" s="81"/>
    </row>
    <row r="1877" spans="1:18">
      <c r="A1877" s="81"/>
      <c r="B1877" s="81"/>
      <c r="C1877" s="81"/>
      <c r="D1877" s="81"/>
      <c r="E1877" s="81"/>
      <c r="F1877" s="81"/>
      <c r="G1877" s="81"/>
      <c r="H1877" s="81"/>
      <c r="I1877" s="81"/>
      <c r="J1877" s="81"/>
      <c r="K1877" s="81"/>
      <c r="L1877" s="81"/>
      <c r="M1877" s="81"/>
      <c r="N1877" s="81"/>
      <c r="O1877" s="81"/>
      <c r="P1877" s="81"/>
      <c r="Q1877" s="81"/>
      <c r="R1877" s="81"/>
    </row>
    <row r="1878" spans="1:18">
      <c r="A1878" s="81"/>
      <c r="B1878" s="81"/>
      <c r="C1878" s="81"/>
      <c r="D1878" s="81"/>
      <c r="E1878" s="81"/>
      <c r="F1878" s="81"/>
      <c r="G1878" s="81"/>
      <c r="H1878" s="81"/>
      <c r="I1878" s="81"/>
      <c r="J1878" s="81"/>
      <c r="K1878" s="81"/>
      <c r="L1878" s="81"/>
      <c r="M1878" s="81"/>
      <c r="N1878" s="81"/>
      <c r="O1878" s="81"/>
      <c r="P1878" s="81"/>
      <c r="Q1878" s="81"/>
      <c r="R1878" s="81"/>
    </row>
    <row r="1879" spans="1:18">
      <c r="A1879" s="81"/>
      <c r="B1879" s="81"/>
      <c r="C1879" s="81"/>
      <c r="D1879" s="81"/>
      <c r="E1879" s="81"/>
      <c r="F1879" s="81"/>
      <c r="G1879" s="81"/>
      <c r="H1879" s="81"/>
      <c r="I1879" s="81"/>
      <c r="J1879" s="81"/>
      <c r="K1879" s="81"/>
      <c r="L1879" s="81"/>
      <c r="M1879" s="81"/>
      <c r="N1879" s="81"/>
      <c r="O1879" s="81"/>
      <c r="P1879" s="81"/>
      <c r="Q1879" s="81"/>
      <c r="R1879" s="81"/>
    </row>
    <row r="1880" spans="1:18">
      <c r="A1880" s="81"/>
      <c r="B1880" s="81"/>
      <c r="C1880" s="81"/>
      <c r="D1880" s="81"/>
      <c r="E1880" s="81"/>
      <c r="F1880" s="81"/>
      <c r="G1880" s="81"/>
      <c r="H1880" s="81"/>
      <c r="I1880" s="81"/>
      <c r="J1880" s="81"/>
      <c r="K1880" s="81"/>
      <c r="L1880" s="81"/>
      <c r="M1880" s="81"/>
      <c r="N1880" s="81"/>
      <c r="O1880" s="81"/>
      <c r="P1880" s="81"/>
      <c r="Q1880" s="81"/>
      <c r="R1880" s="81"/>
    </row>
    <row r="1881" spans="1:18">
      <c r="A1881" s="81"/>
      <c r="B1881" s="81"/>
      <c r="C1881" s="81"/>
      <c r="D1881" s="81"/>
      <c r="E1881" s="81"/>
      <c r="F1881" s="81"/>
      <c r="G1881" s="81"/>
      <c r="H1881" s="81"/>
      <c r="I1881" s="81"/>
      <c r="J1881" s="81"/>
      <c r="K1881" s="81"/>
      <c r="L1881" s="81"/>
      <c r="M1881" s="81"/>
      <c r="N1881" s="81"/>
      <c r="O1881" s="81"/>
      <c r="P1881" s="81"/>
      <c r="Q1881" s="81"/>
      <c r="R1881" s="81"/>
    </row>
    <row r="1882" spans="1:18">
      <c r="A1882" s="81"/>
      <c r="B1882" s="81"/>
      <c r="C1882" s="81"/>
      <c r="D1882" s="81"/>
      <c r="E1882" s="81"/>
      <c r="F1882" s="81"/>
      <c r="G1882" s="81"/>
      <c r="H1882" s="81"/>
      <c r="I1882" s="81"/>
      <c r="J1882" s="81"/>
      <c r="K1882" s="81"/>
      <c r="L1882" s="81"/>
      <c r="M1882" s="81"/>
      <c r="N1882" s="81"/>
      <c r="O1882" s="81"/>
      <c r="P1882" s="81"/>
      <c r="Q1882" s="81"/>
      <c r="R1882" s="81"/>
    </row>
    <row r="1883" spans="1:18">
      <c r="A1883" s="81"/>
      <c r="B1883" s="81"/>
      <c r="C1883" s="81"/>
      <c r="D1883" s="81"/>
      <c r="E1883" s="81"/>
      <c r="F1883" s="81"/>
      <c r="G1883" s="81"/>
      <c r="H1883" s="81"/>
      <c r="I1883" s="81"/>
      <c r="J1883" s="81"/>
      <c r="K1883" s="81"/>
      <c r="L1883" s="81"/>
      <c r="M1883" s="81"/>
      <c r="N1883" s="81"/>
      <c r="O1883" s="81"/>
      <c r="P1883" s="81"/>
      <c r="Q1883" s="81"/>
      <c r="R1883" s="81"/>
    </row>
    <row r="1884" spans="1:18">
      <c r="A1884" s="81"/>
      <c r="B1884" s="81"/>
      <c r="C1884" s="81"/>
      <c r="D1884" s="81"/>
      <c r="E1884" s="81"/>
      <c r="F1884" s="81"/>
      <c r="G1884" s="81"/>
      <c r="H1884" s="81"/>
      <c r="I1884" s="81"/>
      <c r="J1884" s="81"/>
      <c r="K1884" s="81"/>
      <c r="L1884" s="81"/>
      <c r="M1884" s="81"/>
      <c r="N1884" s="81"/>
      <c r="O1884" s="81"/>
      <c r="P1884" s="81"/>
      <c r="Q1884" s="81"/>
      <c r="R1884" s="81"/>
    </row>
    <row r="1885" spans="1:18">
      <c r="A1885" s="81"/>
      <c r="B1885" s="81"/>
      <c r="C1885" s="81"/>
      <c r="D1885" s="81"/>
      <c r="E1885" s="81"/>
      <c r="F1885" s="81"/>
      <c r="G1885" s="81"/>
      <c r="H1885" s="81"/>
      <c r="I1885" s="81"/>
      <c r="J1885" s="81"/>
      <c r="K1885" s="81"/>
      <c r="L1885" s="81"/>
      <c r="M1885" s="81"/>
      <c r="N1885" s="81"/>
      <c r="O1885" s="81"/>
      <c r="P1885" s="81"/>
      <c r="Q1885" s="81"/>
      <c r="R1885" s="81"/>
    </row>
    <row r="1886" spans="1:18">
      <c r="A1886" s="81"/>
      <c r="B1886" s="81"/>
      <c r="C1886" s="81"/>
      <c r="D1886" s="81"/>
      <c r="E1886" s="81"/>
      <c r="F1886" s="81"/>
      <c r="G1886" s="81"/>
      <c r="H1886" s="81"/>
      <c r="I1886" s="81"/>
      <c r="J1886" s="81"/>
      <c r="K1886" s="81"/>
      <c r="L1886" s="81"/>
      <c r="M1886" s="81"/>
      <c r="N1886" s="81"/>
      <c r="O1886" s="81"/>
      <c r="P1886" s="81"/>
      <c r="Q1886" s="81"/>
      <c r="R1886" s="81"/>
    </row>
    <row r="1887" spans="1:18">
      <c r="A1887" s="81"/>
      <c r="B1887" s="81"/>
      <c r="C1887" s="81"/>
      <c r="D1887" s="81"/>
      <c r="E1887" s="81"/>
      <c r="F1887" s="81"/>
      <c r="G1887" s="81"/>
      <c r="H1887" s="81"/>
      <c r="I1887" s="81"/>
      <c r="J1887" s="81"/>
      <c r="K1887" s="81"/>
      <c r="L1887" s="81"/>
      <c r="M1887" s="81"/>
      <c r="N1887" s="81"/>
      <c r="O1887" s="81"/>
      <c r="P1887" s="81"/>
      <c r="Q1887" s="81"/>
      <c r="R1887" s="81"/>
    </row>
    <row r="1888" spans="1:18">
      <c r="A1888" s="81"/>
      <c r="B1888" s="81"/>
      <c r="C1888" s="81"/>
      <c r="D1888" s="81"/>
      <c r="E1888" s="81"/>
      <c r="F1888" s="81"/>
      <c r="G1888" s="81"/>
      <c r="H1888" s="81"/>
      <c r="I1888" s="81"/>
      <c r="J1888" s="81"/>
      <c r="K1888" s="81"/>
      <c r="L1888" s="81"/>
      <c r="M1888" s="81"/>
      <c r="N1888" s="81"/>
      <c r="O1888" s="81"/>
      <c r="P1888" s="81"/>
      <c r="Q1888" s="81"/>
      <c r="R1888" s="81"/>
    </row>
    <row r="1889" spans="1:18">
      <c r="A1889" s="81"/>
      <c r="B1889" s="81"/>
      <c r="C1889" s="81"/>
      <c r="D1889" s="81"/>
      <c r="E1889" s="81"/>
      <c r="F1889" s="81"/>
      <c r="G1889" s="81"/>
      <c r="H1889" s="81"/>
      <c r="I1889" s="81"/>
      <c r="J1889" s="81"/>
      <c r="K1889" s="81"/>
      <c r="L1889" s="81"/>
      <c r="M1889" s="81"/>
      <c r="N1889" s="81"/>
      <c r="O1889" s="81"/>
      <c r="P1889" s="81"/>
      <c r="Q1889" s="81"/>
      <c r="R1889" s="81"/>
    </row>
    <row r="1890" spans="1:18">
      <c r="A1890" s="81"/>
      <c r="B1890" s="81"/>
      <c r="C1890" s="81"/>
      <c r="D1890" s="81"/>
      <c r="E1890" s="81"/>
      <c r="F1890" s="81"/>
      <c r="G1890" s="81"/>
      <c r="H1890" s="81"/>
      <c r="I1890" s="81"/>
      <c r="J1890" s="81"/>
      <c r="K1890" s="81"/>
      <c r="L1890" s="81"/>
      <c r="M1890" s="81"/>
      <c r="N1890" s="81"/>
      <c r="O1890" s="81"/>
      <c r="P1890" s="81"/>
      <c r="Q1890" s="81"/>
      <c r="R1890" s="81"/>
    </row>
    <row r="1891" spans="1:18">
      <c r="A1891" s="81"/>
      <c r="B1891" s="81"/>
      <c r="C1891" s="81"/>
      <c r="D1891" s="81"/>
      <c r="E1891" s="81"/>
      <c r="F1891" s="81"/>
      <c r="G1891" s="81"/>
      <c r="H1891" s="81"/>
      <c r="I1891" s="81"/>
      <c r="J1891" s="81"/>
      <c r="K1891" s="81"/>
      <c r="L1891" s="81"/>
      <c r="M1891" s="81"/>
      <c r="N1891" s="81"/>
      <c r="O1891" s="81"/>
      <c r="P1891" s="81"/>
      <c r="Q1891" s="81"/>
      <c r="R1891" s="81"/>
    </row>
    <row r="1892" spans="1:18">
      <c r="A1892" s="81"/>
      <c r="B1892" s="81"/>
      <c r="C1892" s="81"/>
      <c r="D1892" s="81"/>
      <c r="E1892" s="81"/>
      <c r="F1892" s="81"/>
      <c r="G1892" s="81"/>
      <c r="H1892" s="81"/>
      <c r="I1892" s="81"/>
      <c r="J1892" s="81"/>
      <c r="K1892" s="81"/>
      <c r="L1892" s="81"/>
      <c r="M1892" s="81"/>
      <c r="N1892" s="81"/>
      <c r="O1892" s="81"/>
      <c r="P1892" s="81"/>
      <c r="Q1892" s="81"/>
      <c r="R1892" s="81"/>
    </row>
    <row r="1893" spans="1:18">
      <c r="A1893" s="81"/>
      <c r="B1893" s="81"/>
      <c r="C1893" s="81"/>
      <c r="D1893" s="81"/>
      <c r="E1893" s="81"/>
      <c r="F1893" s="81"/>
      <c r="G1893" s="81"/>
      <c r="H1893" s="81"/>
      <c r="I1893" s="81"/>
      <c r="J1893" s="81"/>
      <c r="K1893" s="81"/>
      <c r="L1893" s="81"/>
      <c r="M1893" s="81"/>
      <c r="N1893" s="81"/>
      <c r="O1893" s="81"/>
      <c r="P1893" s="81"/>
      <c r="Q1893" s="81"/>
      <c r="R1893" s="81"/>
    </row>
    <row r="1894" spans="1:18">
      <c r="A1894" s="81"/>
      <c r="B1894" s="81"/>
      <c r="C1894" s="81"/>
      <c r="D1894" s="81"/>
      <c r="E1894" s="81"/>
      <c r="F1894" s="81"/>
      <c r="G1894" s="81"/>
      <c r="H1894" s="81"/>
      <c r="I1894" s="81"/>
      <c r="J1894" s="81"/>
      <c r="K1894" s="81"/>
      <c r="L1894" s="81"/>
      <c r="M1894" s="81"/>
      <c r="N1894" s="81"/>
      <c r="O1894" s="81"/>
      <c r="P1894" s="81"/>
      <c r="Q1894" s="81"/>
      <c r="R1894" s="81"/>
    </row>
    <row r="1895" spans="1:18">
      <c r="A1895" s="81"/>
      <c r="B1895" s="81"/>
      <c r="C1895" s="81"/>
      <c r="D1895" s="81"/>
      <c r="E1895" s="81"/>
      <c r="F1895" s="81"/>
      <c r="G1895" s="81"/>
      <c r="H1895" s="81"/>
      <c r="I1895" s="81"/>
      <c r="J1895" s="81"/>
      <c r="K1895" s="81"/>
      <c r="L1895" s="81"/>
      <c r="M1895" s="81"/>
      <c r="N1895" s="81"/>
      <c r="O1895" s="81"/>
      <c r="P1895" s="81"/>
      <c r="Q1895" s="81"/>
      <c r="R1895" s="81"/>
    </row>
    <row r="1896" spans="1:18">
      <c r="A1896" s="81"/>
      <c r="B1896" s="81"/>
      <c r="C1896" s="81"/>
      <c r="D1896" s="81"/>
      <c r="E1896" s="81"/>
      <c r="F1896" s="81"/>
      <c r="G1896" s="81"/>
      <c r="H1896" s="81"/>
      <c r="I1896" s="81"/>
      <c r="J1896" s="81"/>
      <c r="K1896" s="81"/>
      <c r="L1896" s="81"/>
      <c r="M1896" s="81"/>
      <c r="N1896" s="81"/>
      <c r="O1896" s="81"/>
      <c r="P1896" s="81"/>
      <c r="Q1896" s="81"/>
      <c r="R1896" s="81"/>
    </row>
    <row r="1897" spans="1:18">
      <c r="A1897" s="81"/>
      <c r="B1897" s="81"/>
      <c r="C1897" s="81"/>
      <c r="D1897" s="81"/>
      <c r="E1897" s="81"/>
      <c r="F1897" s="81"/>
      <c r="G1897" s="81"/>
      <c r="H1897" s="81"/>
      <c r="I1897" s="81"/>
      <c r="J1897" s="81"/>
      <c r="K1897" s="81"/>
      <c r="L1897" s="81"/>
      <c r="M1897" s="81"/>
      <c r="N1897" s="81"/>
      <c r="O1897" s="81"/>
      <c r="P1897" s="81"/>
      <c r="Q1897" s="81"/>
      <c r="R1897" s="81"/>
    </row>
    <row r="1898" spans="1:18">
      <c r="A1898" s="81"/>
      <c r="B1898" s="81"/>
      <c r="C1898" s="81"/>
      <c r="D1898" s="81"/>
      <c r="E1898" s="81"/>
      <c r="F1898" s="81"/>
      <c r="G1898" s="81"/>
      <c r="H1898" s="81"/>
      <c r="I1898" s="81"/>
      <c r="J1898" s="81"/>
      <c r="K1898" s="81"/>
      <c r="L1898" s="81"/>
      <c r="M1898" s="81"/>
      <c r="N1898" s="81"/>
      <c r="O1898" s="81"/>
      <c r="P1898" s="81"/>
      <c r="Q1898" s="81"/>
      <c r="R1898" s="81"/>
    </row>
    <row r="1899" spans="1:18">
      <c r="A1899" s="81"/>
      <c r="B1899" s="81"/>
      <c r="C1899" s="81"/>
      <c r="D1899" s="81"/>
      <c r="E1899" s="81"/>
      <c r="F1899" s="81"/>
      <c r="G1899" s="81"/>
      <c r="H1899" s="81"/>
      <c r="I1899" s="81"/>
      <c r="J1899" s="81"/>
      <c r="K1899" s="81"/>
      <c r="L1899" s="81"/>
      <c r="M1899" s="81"/>
      <c r="N1899" s="81"/>
      <c r="O1899" s="81"/>
      <c r="P1899" s="81"/>
      <c r="Q1899" s="81"/>
      <c r="R1899" s="81"/>
    </row>
    <row r="1900" spans="1:18">
      <c r="A1900" s="81"/>
      <c r="B1900" s="81"/>
      <c r="C1900" s="81"/>
      <c r="D1900" s="81"/>
      <c r="E1900" s="81"/>
      <c r="F1900" s="81"/>
      <c r="G1900" s="81"/>
      <c r="H1900" s="81"/>
      <c r="I1900" s="81"/>
      <c r="J1900" s="81"/>
      <c r="K1900" s="81"/>
      <c r="L1900" s="81"/>
      <c r="M1900" s="81"/>
      <c r="N1900" s="81"/>
      <c r="O1900" s="81"/>
      <c r="P1900" s="81"/>
      <c r="Q1900" s="81"/>
      <c r="R1900" s="81"/>
    </row>
    <row r="1901" spans="1:18">
      <c r="A1901" s="81"/>
      <c r="B1901" s="81"/>
      <c r="C1901" s="81"/>
      <c r="D1901" s="81"/>
      <c r="E1901" s="81"/>
      <c r="F1901" s="81"/>
      <c r="G1901" s="81"/>
      <c r="H1901" s="81"/>
      <c r="I1901" s="81"/>
      <c r="J1901" s="81"/>
      <c r="K1901" s="81"/>
      <c r="L1901" s="81"/>
      <c r="M1901" s="81"/>
      <c r="N1901" s="81"/>
      <c r="O1901" s="81"/>
      <c r="P1901" s="81"/>
      <c r="Q1901" s="81"/>
      <c r="R1901" s="81"/>
    </row>
    <row r="1902" spans="1:18">
      <c r="A1902" s="81"/>
      <c r="B1902" s="81"/>
      <c r="C1902" s="81"/>
      <c r="D1902" s="81"/>
      <c r="E1902" s="81"/>
      <c r="F1902" s="81"/>
      <c r="G1902" s="81"/>
      <c r="H1902" s="81"/>
      <c r="I1902" s="81"/>
      <c r="J1902" s="81"/>
      <c r="K1902" s="81"/>
      <c r="L1902" s="81"/>
      <c r="M1902" s="81"/>
      <c r="N1902" s="81"/>
      <c r="O1902" s="81"/>
      <c r="P1902" s="81"/>
      <c r="Q1902" s="81"/>
      <c r="R1902" s="81"/>
    </row>
    <row r="1903" spans="1:18">
      <c r="A1903" s="81"/>
      <c r="B1903" s="81"/>
      <c r="C1903" s="81"/>
      <c r="D1903" s="81"/>
      <c r="E1903" s="81"/>
      <c r="F1903" s="81"/>
      <c r="G1903" s="81"/>
      <c r="H1903" s="81"/>
      <c r="I1903" s="81"/>
      <c r="J1903" s="81"/>
      <c r="K1903" s="81"/>
      <c r="L1903" s="81"/>
      <c r="M1903" s="81"/>
      <c r="N1903" s="81"/>
      <c r="O1903" s="81"/>
      <c r="P1903" s="81"/>
      <c r="Q1903" s="81"/>
      <c r="R1903" s="81"/>
    </row>
    <row r="1904" spans="1:18">
      <c r="A1904" s="81"/>
      <c r="B1904" s="81"/>
      <c r="C1904" s="81"/>
      <c r="D1904" s="81"/>
      <c r="E1904" s="81"/>
      <c r="F1904" s="81"/>
      <c r="G1904" s="81"/>
      <c r="H1904" s="81"/>
      <c r="I1904" s="81"/>
      <c r="J1904" s="81"/>
      <c r="K1904" s="81"/>
      <c r="L1904" s="81"/>
      <c r="M1904" s="81"/>
      <c r="N1904" s="81"/>
      <c r="O1904" s="81"/>
      <c r="P1904" s="81"/>
      <c r="Q1904" s="81"/>
      <c r="R1904" s="81"/>
    </row>
    <row r="1905" spans="1:18">
      <c r="A1905" s="81"/>
      <c r="B1905" s="81"/>
      <c r="C1905" s="81"/>
      <c r="D1905" s="81"/>
      <c r="E1905" s="81"/>
      <c r="F1905" s="81"/>
      <c r="G1905" s="81"/>
      <c r="H1905" s="81"/>
      <c r="I1905" s="81"/>
      <c r="J1905" s="81"/>
      <c r="K1905" s="81"/>
      <c r="L1905" s="81"/>
      <c r="M1905" s="81"/>
      <c r="N1905" s="81"/>
      <c r="O1905" s="81"/>
      <c r="P1905" s="81"/>
      <c r="Q1905" s="81"/>
      <c r="R1905" s="81"/>
    </row>
    <row r="1906" spans="1:18">
      <c r="A1906" s="81"/>
      <c r="B1906" s="81"/>
      <c r="C1906" s="81"/>
      <c r="D1906" s="81"/>
      <c r="E1906" s="81"/>
      <c r="F1906" s="81"/>
      <c r="G1906" s="81"/>
      <c r="H1906" s="81"/>
      <c r="I1906" s="81"/>
      <c r="J1906" s="81"/>
      <c r="K1906" s="81"/>
      <c r="L1906" s="81"/>
      <c r="M1906" s="81"/>
      <c r="N1906" s="81"/>
      <c r="O1906" s="81"/>
      <c r="P1906" s="81"/>
      <c r="Q1906" s="81"/>
      <c r="R1906" s="81"/>
    </row>
    <row r="1907" spans="1:18">
      <c r="A1907" s="81"/>
      <c r="B1907" s="81"/>
      <c r="C1907" s="81"/>
      <c r="D1907" s="81"/>
      <c r="E1907" s="81"/>
      <c r="F1907" s="81"/>
      <c r="G1907" s="81"/>
      <c r="H1907" s="81"/>
      <c r="I1907" s="81"/>
      <c r="J1907" s="81"/>
      <c r="K1907" s="81"/>
      <c r="L1907" s="81"/>
      <c r="M1907" s="81"/>
      <c r="N1907" s="81"/>
      <c r="O1907" s="81"/>
      <c r="P1907" s="81"/>
      <c r="Q1907" s="81"/>
      <c r="R1907" s="81"/>
    </row>
    <row r="1908" spans="1:18">
      <c r="A1908" s="81"/>
      <c r="B1908" s="81"/>
      <c r="C1908" s="81"/>
      <c r="D1908" s="81"/>
      <c r="E1908" s="81"/>
      <c r="F1908" s="81"/>
      <c r="G1908" s="81"/>
      <c r="H1908" s="81"/>
      <c r="I1908" s="81"/>
      <c r="J1908" s="81"/>
      <c r="K1908" s="81"/>
      <c r="L1908" s="81"/>
      <c r="M1908" s="81"/>
      <c r="N1908" s="81"/>
      <c r="O1908" s="81"/>
      <c r="P1908" s="81"/>
      <c r="Q1908" s="81"/>
      <c r="R1908" s="81"/>
    </row>
    <row r="1909" spans="1:18">
      <c r="A1909" s="81"/>
      <c r="B1909" s="81"/>
      <c r="C1909" s="81"/>
      <c r="D1909" s="81"/>
      <c r="E1909" s="81"/>
      <c r="F1909" s="81"/>
      <c r="G1909" s="81"/>
      <c r="H1909" s="81"/>
      <c r="I1909" s="81"/>
      <c r="J1909" s="81"/>
      <c r="K1909" s="81"/>
      <c r="L1909" s="81"/>
      <c r="M1909" s="81"/>
      <c r="N1909" s="81"/>
      <c r="O1909" s="81"/>
      <c r="P1909" s="81"/>
      <c r="Q1909" s="81"/>
      <c r="R1909" s="81"/>
    </row>
    <row r="1910" spans="1:18">
      <c r="A1910" s="81"/>
      <c r="B1910" s="81"/>
      <c r="C1910" s="81"/>
      <c r="D1910" s="81"/>
      <c r="E1910" s="81"/>
      <c r="F1910" s="81"/>
      <c r="G1910" s="81"/>
      <c r="H1910" s="81"/>
      <c r="I1910" s="81"/>
      <c r="J1910" s="81"/>
      <c r="K1910" s="81"/>
      <c r="L1910" s="81"/>
      <c r="M1910" s="81"/>
      <c r="N1910" s="81"/>
      <c r="O1910" s="81"/>
      <c r="P1910" s="81"/>
      <c r="Q1910" s="81"/>
      <c r="R1910" s="81"/>
    </row>
    <row r="1911" spans="1:18">
      <c r="A1911" s="81"/>
      <c r="B1911" s="81"/>
      <c r="C1911" s="81"/>
      <c r="D1911" s="81"/>
      <c r="E1911" s="81"/>
      <c r="F1911" s="81"/>
      <c r="G1911" s="81"/>
      <c r="H1911" s="81"/>
      <c r="I1911" s="81"/>
      <c r="J1911" s="81"/>
      <c r="K1911" s="81"/>
      <c r="L1911" s="81"/>
      <c r="M1911" s="81"/>
      <c r="N1911" s="81"/>
      <c r="O1911" s="81"/>
      <c r="P1911" s="81"/>
      <c r="Q1911" s="81"/>
      <c r="R1911" s="81"/>
    </row>
    <row r="1912" spans="1:18">
      <c r="A1912" s="81"/>
      <c r="B1912" s="81"/>
      <c r="C1912" s="81"/>
      <c r="D1912" s="81"/>
      <c r="E1912" s="81"/>
      <c r="F1912" s="81"/>
      <c r="G1912" s="81"/>
      <c r="H1912" s="81"/>
      <c r="I1912" s="81"/>
      <c r="J1912" s="81"/>
      <c r="K1912" s="81"/>
      <c r="L1912" s="81"/>
      <c r="M1912" s="81"/>
      <c r="N1912" s="81"/>
      <c r="O1912" s="81"/>
      <c r="P1912" s="81"/>
      <c r="Q1912" s="81"/>
      <c r="R1912" s="81"/>
    </row>
    <row r="1913" spans="1:18">
      <c r="A1913" s="81"/>
      <c r="B1913" s="81"/>
      <c r="C1913" s="81"/>
      <c r="D1913" s="81"/>
      <c r="E1913" s="81"/>
      <c r="F1913" s="81"/>
      <c r="G1913" s="81"/>
      <c r="H1913" s="81"/>
      <c r="I1913" s="81"/>
      <c r="J1913" s="81"/>
      <c r="K1913" s="81"/>
      <c r="L1913" s="81"/>
      <c r="M1913" s="81"/>
      <c r="N1913" s="81"/>
      <c r="O1913" s="81"/>
      <c r="P1913" s="81"/>
      <c r="Q1913" s="81"/>
      <c r="R1913" s="81"/>
    </row>
    <row r="1914" spans="1:18">
      <c r="A1914" s="81"/>
      <c r="B1914" s="81"/>
      <c r="C1914" s="81"/>
      <c r="D1914" s="81"/>
      <c r="E1914" s="81"/>
      <c r="F1914" s="81"/>
      <c r="G1914" s="81"/>
      <c r="H1914" s="81"/>
      <c r="I1914" s="81"/>
      <c r="J1914" s="81"/>
      <c r="K1914" s="81"/>
      <c r="L1914" s="81"/>
      <c r="M1914" s="81"/>
      <c r="N1914" s="81"/>
      <c r="O1914" s="81"/>
      <c r="P1914" s="81"/>
      <c r="Q1914" s="81"/>
      <c r="R1914" s="81"/>
    </row>
    <row r="1915" spans="1:18">
      <c r="A1915" s="81"/>
      <c r="B1915" s="81"/>
      <c r="C1915" s="81"/>
      <c r="D1915" s="81"/>
      <c r="E1915" s="81"/>
      <c r="F1915" s="81"/>
      <c r="G1915" s="81"/>
      <c r="H1915" s="81"/>
      <c r="I1915" s="81"/>
      <c r="J1915" s="81"/>
      <c r="K1915" s="81"/>
      <c r="L1915" s="81"/>
      <c r="M1915" s="81"/>
      <c r="N1915" s="81"/>
      <c r="O1915" s="81"/>
      <c r="P1915" s="81"/>
      <c r="Q1915" s="81"/>
      <c r="R1915" s="81"/>
    </row>
    <row r="1916" spans="1:18">
      <c r="A1916" s="81"/>
      <c r="B1916" s="81"/>
      <c r="C1916" s="81"/>
      <c r="D1916" s="81"/>
      <c r="E1916" s="81"/>
      <c r="F1916" s="81"/>
      <c r="G1916" s="81"/>
      <c r="H1916" s="81"/>
      <c r="I1916" s="81"/>
      <c r="J1916" s="81"/>
      <c r="K1916" s="81"/>
      <c r="L1916" s="81"/>
      <c r="M1916" s="81"/>
      <c r="N1916" s="81"/>
      <c r="O1916" s="81"/>
      <c r="P1916" s="81"/>
      <c r="Q1916" s="81"/>
      <c r="R1916" s="81"/>
    </row>
    <row r="1917" spans="1:18">
      <c r="A1917" s="81"/>
      <c r="B1917" s="81"/>
      <c r="C1917" s="81"/>
      <c r="D1917" s="81"/>
      <c r="E1917" s="81"/>
      <c r="F1917" s="81"/>
      <c r="G1917" s="81"/>
      <c r="H1917" s="81"/>
      <c r="I1917" s="81"/>
      <c r="J1917" s="81"/>
      <c r="K1917" s="81"/>
      <c r="L1917" s="81"/>
      <c r="M1917" s="81"/>
      <c r="N1917" s="81"/>
      <c r="O1917" s="81"/>
      <c r="P1917" s="81"/>
      <c r="Q1917" s="81"/>
      <c r="R1917" s="81"/>
    </row>
    <row r="1918" spans="1:18">
      <c r="A1918" s="81"/>
      <c r="B1918" s="81"/>
      <c r="C1918" s="81"/>
      <c r="D1918" s="81"/>
      <c r="E1918" s="81"/>
      <c r="F1918" s="81"/>
      <c r="G1918" s="81"/>
      <c r="H1918" s="81"/>
      <c r="I1918" s="81"/>
      <c r="J1918" s="81"/>
      <c r="K1918" s="81"/>
      <c r="L1918" s="81"/>
      <c r="M1918" s="81"/>
      <c r="N1918" s="81"/>
      <c r="O1918" s="81"/>
      <c r="P1918" s="81"/>
      <c r="Q1918" s="81"/>
      <c r="R1918" s="81"/>
    </row>
    <row r="1919" spans="1:18">
      <c r="A1919" s="81"/>
      <c r="B1919" s="81"/>
      <c r="C1919" s="81"/>
      <c r="D1919" s="81"/>
      <c r="E1919" s="81"/>
      <c r="F1919" s="81"/>
      <c r="G1919" s="81"/>
      <c r="H1919" s="81"/>
      <c r="I1919" s="81"/>
      <c r="J1919" s="81"/>
      <c r="K1919" s="81"/>
      <c r="L1919" s="81"/>
      <c r="M1919" s="81"/>
      <c r="N1919" s="81"/>
      <c r="O1919" s="81"/>
      <c r="P1919" s="81"/>
      <c r="Q1919" s="81"/>
      <c r="R1919" s="81"/>
    </row>
    <row r="1920" spans="1:18">
      <c r="A1920" s="81"/>
      <c r="B1920" s="81"/>
      <c r="C1920" s="81"/>
      <c r="D1920" s="81"/>
      <c r="E1920" s="81"/>
      <c r="F1920" s="81"/>
      <c r="G1920" s="81"/>
      <c r="H1920" s="81"/>
      <c r="I1920" s="81"/>
      <c r="J1920" s="81"/>
      <c r="K1920" s="81"/>
      <c r="L1920" s="81"/>
      <c r="M1920" s="81"/>
      <c r="N1920" s="81"/>
      <c r="O1920" s="81"/>
      <c r="P1920" s="81"/>
      <c r="Q1920" s="81"/>
      <c r="R1920" s="81"/>
    </row>
    <row r="1921" spans="1:18">
      <c r="A1921" s="81"/>
      <c r="B1921" s="81"/>
      <c r="C1921" s="81"/>
      <c r="D1921" s="81"/>
      <c r="E1921" s="81"/>
      <c r="F1921" s="81"/>
      <c r="G1921" s="81"/>
      <c r="H1921" s="81"/>
      <c r="I1921" s="81"/>
      <c r="J1921" s="81"/>
      <c r="K1921" s="81"/>
      <c r="L1921" s="81"/>
      <c r="M1921" s="81"/>
      <c r="N1921" s="81"/>
      <c r="O1921" s="81"/>
      <c r="P1921" s="81"/>
      <c r="Q1921" s="81"/>
      <c r="R1921" s="81"/>
    </row>
    <row r="1922" spans="1:18">
      <c r="A1922" s="81"/>
      <c r="B1922" s="81"/>
      <c r="C1922" s="81"/>
      <c r="D1922" s="81"/>
      <c r="E1922" s="81"/>
      <c r="F1922" s="81"/>
      <c r="G1922" s="81"/>
      <c r="H1922" s="81"/>
      <c r="I1922" s="81"/>
      <c r="J1922" s="81"/>
      <c r="K1922" s="81"/>
      <c r="L1922" s="81"/>
      <c r="M1922" s="81"/>
      <c r="N1922" s="81"/>
      <c r="O1922" s="81"/>
      <c r="P1922" s="81"/>
      <c r="Q1922" s="81"/>
      <c r="R1922" s="81"/>
    </row>
    <row r="1923" spans="1:18">
      <c r="A1923" s="81"/>
      <c r="B1923" s="81"/>
      <c r="C1923" s="81"/>
      <c r="D1923" s="81"/>
      <c r="E1923" s="81"/>
      <c r="F1923" s="81"/>
      <c r="G1923" s="81"/>
      <c r="H1923" s="81"/>
      <c r="I1923" s="81"/>
      <c r="J1923" s="81"/>
      <c r="K1923" s="81"/>
      <c r="L1923" s="81"/>
      <c r="M1923" s="81"/>
      <c r="N1923" s="81"/>
      <c r="O1923" s="81"/>
      <c r="P1923" s="81"/>
      <c r="Q1923" s="81"/>
      <c r="R1923" s="81"/>
    </row>
    <row r="1924" spans="1:18">
      <c r="A1924" s="81"/>
      <c r="B1924" s="81"/>
      <c r="C1924" s="81"/>
      <c r="D1924" s="81"/>
      <c r="E1924" s="81"/>
      <c r="F1924" s="81"/>
      <c r="G1924" s="81"/>
      <c r="H1924" s="81"/>
      <c r="I1924" s="81"/>
      <c r="J1924" s="81"/>
      <c r="K1924" s="81"/>
      <c r="L1924" s="81"/>
      <c r="M1924" s="81"/>
      <c r="N1924" s="81"/>
      <c r="O1924" s="81"/>
      <c r="P1924" s="81"/>
      <c r="Q1924" s="81"/>
      <c r="R1924" s="81"/>
    </row>
    <row r="1925" spans="1:18">
      <c r="A1925" s="81"/>
      <c r="B1925" s="81"/>
      <c r="C1925" s="81"/>
      <c r="D1925" s="81"/>
      <c r="E1925" s="81"/>
      <c r="F1925" s="81"/>
      <c r="G1925" s="81"/>
      <c r="H1925" s="81"/>
      <c r="I1925" s="81"/>
      <c r="J1925" s="81"/>
      <c r="K1925" s="81"/>
      <c r="L1925" s="81"/>
      <c r="M1925" s="81"/>
      <c r="N1925" s="81"/>
      <c r="O1925" s="81"/>
      <c r="P1925" s="81"/>
      <c r="Q1925" s="81"/>
      <c r="R1925" s="81"/>
    </row>
    <row r="1926" spans="1:18">
      <c r="A1926" s="81"/>
      <c r="B1926" s="81"/>
      <c r="C1926" s="81"/>
      <c r="D1926" s="81"/>
      <c r="E1926" s="81"/>
      <c r="F1926" s="81"/>
      <c r="G1926" s="81"/>
      <c r="H1926" s="81"/>
      <c r="I1926" s="81"/>
      <c r="J1926" s="81"/>
      <c r="K1926" s="81"/>
      <c r="L1926" s="81"/>
      <c r="M1926" s="81"/>
      <c r="N1926" s="81"/>
      <c r="O1926" s="81"/>
      <c r="P1926" s="81"/>
      <c r="Q1926" s="81"/>
      <c r="R1926" s="81"/>
    </row>
    <row r="1927" spans="1:18">
      <c r="A1927" s="81"/>
      <c r="B1927" s="81"/>
      <c r="C1927" s="81"/>
      <c r="D1927" s="81"/>
      <c r="E1927" s="81"/>
      <c r="F1927" s="81"/>
      <c r="G1927" s="81"/>
      <c r="H1927" s="81"/>
      <c r="I1927" s="81"/>
      <c r="J1927" s="81"/>
      <c r="K1927" s="81"/>
      <c r="L1927" s="81"/>
      <c r="M1927" s="81"/>
      <c r="N1927" s="81"/>
      <c r="O1927" s="81"/>
      <c r="P1927" s="81"/>
      <c r="Q1927" s="81"/>
      <c r="R1927" s="81"/>
    </row>
    <row r="1928" spans="1:18">
      <c r="A1928" s="81"/>
      <c r="B1928" s="81"/>
      <c r="C1928" s="81"/>
      <c r="D1928" s="81"/>
      <c r="E1928" s="81"/>
      <c r="F1928" s="81"/>
      <c r="G1928" s="81"/>
      <c r="H1928" s="81"/>
      <c r="I1928" s="81"/>
      <c r="J1928" s="81"/>
      <c r="K1928" s="81"/>
      <c r="L1928" s="81"/>
      <c r="M1928" s="81"/>
      <c r="N1928" s="81"/>
      <c r="O1928" s="81"/>
      <c r="P1928" s="81"/>
      <c r="Q1928" s="81"/>
      <c r="R1928" s="81"/>
    </row>
    <row r="1929" spans="1:18">
      <c r="A1929" s="81"/>
      <c r="B1929" s="81"/>
      <c r="C1929" s="81"/>
      <c r="D1929" s="81"/>
      <c r="E1929" s="81"/>
      <c r="F1929" s="81"/>
      <c r="G1929" s="81"/>
      <c r="H1929" s="81"/>
      <c r="I1929" s="81"/>
      <c r="J1929" s="81"/>
      <c r="K1929" s="81"/>
      <c r="L1929" s="81"/>
      <c r="M1929" s="81"/>
      <c r="N1929" s="81"/>
      <c r="O1929" s="81"/>
      <c r="P1929" s="81"/>
      <c r="Q1929" s="81"/>
      <c r="R1929" s="81"/>
    </row>
    <row r="1930" spans="1:18">
      <c r="A1930" s="81"/>
      <c r="B1930" s="81"/>
      <c r="C1930" s="81"/>
      <c r="D1930" s="81"/>
      <c r="E1930" s="81"/>
      <c r="F1930" s="81"/>
      <c r="G1930" s="81"/>
      <c r="H1930" s="81"/>
      <c r="I1930" s="81"/>
      <c r="J1930" s="81"/>
      <c r="K1930" s="81"/>
      <c r="L1930" s="81"/>
      <c r="M1930" s="81"/>
      <c r="N1930" s="81"/>
      <c r="O1930" s="81"/>
      <c r="P1930" s="81"/>
      <c r="Q1930" s="81"/>
      <c r="R1930" s="81"/>
    </row>
    <row r="1931" spans="1:18">
      <c r="A1931" s="81"/>
      <c r="B1931" s="81"/>
      <c r="C1931" s="81"/>
      <c r="D1931" s="81"/>
      <c r="E1931" s="81"/>
      <c r="F1931" s="81"/>
      <c r="G1931" s="81"/>
      <c r="H1931" s="81"/>
      <c r="I1931" s="81"/>
      <c r="J1931" s="81"/>
      <c r="K1931" s="81"/>
      <c r="L1931" s="81"/>
      <c r="M1931" s="81"/>
      <c r="N1931" s="81"/>
      <c r="O1931" s="81"/>
      <c r="P1931" s="81"/>
      <c r="Q1931" s="81"/>
      <c r="R1931" s="81"/>
    </row>
    <row r="1932" spans="1:18">
      <c r="A1932" s="81"/>
      <c r="B1932" s="81"/>
      <c r="C1932" s="81"/>
      <c r="D1932" s="81"/>
      <c r="E1932" s="81"/>
      <c r="F1932" s="81"/>
      <c r="G1932" s="81"/>
      <c r="H1932" s="81"/>
      <c r="I1932" s="81"/>
      <c r="J1932" s="81"/>
      <c r="K1932" s="81"/>
      <c r="L1932" s="81"/>
      <c r="M1932" s="81"/>
      <c r="N1932" s="81"/>
      <c r="O1932" s="81"/>
      <c r="P1932" s="81"/>
      <c r="Q1932" s="81"/>
      <c r="R1932" s="81"/>
    </row>
    <row r="1933" spans="1:18">
      <c r="A1933" s="81"/>
      <c r="B1933" s="81"/>
      <c r="C1933" s="81"/>
      <c r="D1933" s="81"/>
      <c r="E1933" s="81"/>
      <c r="F1933" s="81"/>
      <c r="G1933" s="81"/>
      <c r="H1933" s="81"/>
      <c r="I1933" s="81"/>
      <c r="J1933" s="81"/>
      <c r="K1933" s="81"/>
      <c r="L1933" s="81"/>
      <c r="M1933" s="81"/>
      <c r="N1933" s="81"/>
      <c r="O1933" s="81"/>
      <c r="P1933" s="81"/>
      <c r="Q1933" s="81"/>
      <c r="R1933" s="81"/>
    </row>
    <row r="1934" spans="1:18">
      <c r="A1934" s="81"/>
      <c r="B1934" s="81"/>
      <c r="C1934" s="81"/>
      <c r="D1934" s="81"/>
      <c r="E1934" s="81"/>
      <c r="F1934" s="81"/>
      <c r="G1934" s="81"/>
      <c r="H1934" s="81"/>
      <c r="I1934" s="81"/>
      <c r="J1934" s="81"/>
      <c r="K1934" s="81"/>
      <c r="L1934" s="81"/>
      <c r="M1934" s="81"/>
      <c r="N1934" s="81"/>
      <c r="O1934" s="81"/>
      <c r="P1934" s="81"/>
      <c r="Q1934" s="81"/>
      <c r="R1934" s="81"/>
    </row>
    <row r="1935" spans="1:18">
      <c r="A1935" s="81"/>
      <c r="B1935" s="81"/>
      <c r="C1935" s="81"/>
      <c r="D1935" s="81"/>
      <c r="E1935" s="81"/>
      <c r="F1935" s="81"/>
      <c r="G1935" s="81"/>
      <c r="H1935" s="81"/>
      <c r="I1935" s="81"/>
      <c r="J1935" s="81"/>
      <c r="K1935" s="81"/>
      <c r="L1935" s="81"/>
      <c r="M1935" s="81"/>
      <c r="N1935" s="81"/>
      <c r="O1935" s="81"/>
      <c r="P1935" s="81"/>
      <c r="Q1935" s="81"/>
      <c r="R1935" s="81"/>
    </row>
    <row r="1936" spans="1:18">
      <c r="A1936" s="81"/>
      <c r="B1936" s="81"/>
      <c r="C1936" s="81"/>
      <c r="D1936" s="81"/>
      <c r="E1936" s="81"/>
      <c r="F1936" s="81"/>
      <c r="G1936" s="81"/>
      <c r="H1936" s="81"/>
      <c r="I1936" s="81"/>
      <c r="J1936" s="81"/>
      <c r="K1936" s="81"/>
      <c r="L1936" s="81"/>
      <c r="M1936" s="81"/>
      <c r="N1936" s="81"/>
      <c r="O1936" s="81"/>
      <c r="P1936" s="81"/>
      <c r="Q1936" s="81"/>
      <c r="R1936" s="81"/>
    </row>
    <row r="1937" spans="1:18">
      <c r="A1937" s="81"/>
      <c r="B1937" s="81"/>
      <c r="C1937" s="81"/>
      <c r="D1937" s="81"/>
      <c r="E1937" s="81"/>
      <c r="F1937" s="81"/>
      <c r="G1937" s="81"/>
      <c r="H1937" s="81"/>
      <c r="I1937" s="81"/>
      <c r="J1937" s="81"/>
      <c r="K1937" s="81"/>
      <c r="L1937" s="81"/>
      <c r="M1937" s="81"/>
      <c r="N1937" s="81"/>
      <c r="O1937" s="81"/>
      <c r="P1937" s="81"/>
      <c r="Q1937" s="81"/>
      <c r="R1937" s="81"/>
    </row>
    <row r="1938" spans="1:18">
      <c r="A1938" s="81"/>
      <c r="B1938" s="81"/>
      <c r="C1938" s="167"/>
      <c r="D1938" s="167"/>
      <c r="E1938" s="167"/>
      <c r="F1938" s="81"/>
      <c r="G1938" s="81"/>
      <c r="H1938" s="81"/>
      <c r="I1938" s="81"/>
      <c r="J1938" s="81"/>
      <c r="K1938" s="81"/>
      <c r="L1938" s="81"/>
      <c r="M1938" s="81"/>
      <c r="N1938" s="81"/>
      <c r="O1938" s="81"/>
      <c r="P1938" s="81"/>
      <c r="Q1938" s="81"/>
      <c r="R1938" s="81"/>
    </row>
    <row r="1939" spans="1:18">
      <c r="A1939" s="81"/>
      <c r="B1939" s="81"/>
      <c r="C1939" s="167"/>
      <c r="D1939" s="167"/>
      <c r="E1939" s="167"/>
      <c r="F1939" s="81"/>
      <c r="G1939" s="81"/>
      <c r="H1939" s="81"/>
      <c r="I1939" s="81"/>
      <c r="J1939" s="81"/>
      <c r="K1939" s="81"/>
      <c r="L1939" s="81"/>
      <c r="M1939" s="81"/>
      <c r="N1939" s="81"/>
      <c r="O1939" s="81"/>
      <c r="P1939" s="81"/>
      <c r="Q1939" s="81"/>
      <c r="R1939" s="81"/>
    </row>
    <row r="1940" spans="1:18">
      <c r="A1940" s="81"/>
      <c r="B1940" s="81"/>
      <c r="C1940" s="167"/>
      <c r="D1940" s="167"/>
      <c r="E1940" s="167"/>
      <c r="F1940" s="81"/>
      <c r="G1940" s="81"/>
      <c r="H1940" s="81"/>
      <c r="I1940" s="81"/>
      <c r="J1940" s="81"/>
      <c r="K1940" s="81"/>
      <c r="L1940" s="81"/>
      <c r="M1940" s="81"/>
      <c r="N1940" s="81"/>
      <c r="O1940" s="81"/>
      <c r="P1940" s="81"/>
      <c r="Q1940" s="81"/>
      <c r="R1940" s="81"/>
    </row>
    <row r="1941" spans="1:18">
      <c r="A1941" s="81"/>
      <c r="B1941" s="81"/>
      <c r="C1941" s="167"/>
      <c r="D1941" s="167"/>
      <c r="E1941" s="167"/>
      <c r="F1941" s="81"/>
      <c r="G1941" s="81"/>
      <c r="H1941" s="81"/>
      <c r="I1941" s="81"/>
      <c r="J1941" s="81"/>
      <c r="K1941" s="81"/>
      <c r="L1941" s="81"/>
      <c r="M1941" s="81"/>
      <c r="N1941" s="81"/>
      <c r="O1941" s="81"/>
      <c r="P1941" s="81"/>
      <c r="Q1941" s="81"/>
      <c r="R1941" s="81"/>
    </row>
    <row r="1942" spans="1:18">
      <c r="A1942" s="81"/>
      <c r="B1942" s="81"/>
      <c r="C1942" s="167"/>
      <c r="D1942" s="167"/>
      <c r="E1942" s="167"/>
      <c r="F1942" s="81"/>
      <c r="G1942" s="81"/>
      <c r="H1942" s="81"/>
      <c r="I1942" s="81"/>
      <c r="J1942" s="81"/>
      <c r="K1942" s="81"/>
      <c r="L1942" s="81"/>
      <c r="M1942" s="81"/>
      <c r="N1942" s="81"/>
      <c r="O1942" s="81"/>
      <c r="P1942" s="81"/>
      <c r="Q1942" s="81"/>
      <c r="R1942" s="81"/>
    </row>
    <row r="1943" spans="1:18">
      <c r="A1943" s="81"/>
      <c r="B1943" s="81"/>
      <c r="C1943" s="167"/>
      <c r="D1943" s="167"/>
      <c r="E1943" s="167"/>
      <c r="F1943" s="81"/>
      <c r="G1943" s="81"/>
      <c r="H1943" s="81"/>
      <c r="I1943" s="81"/>
      <c r="J1943" s="81"/>
      <c r="K1943" s="81"/>
      <c r="L1943" s="81"/>
      <c r="M1943" s="81"/>
      <c r="N1943" s="81"/>
      <c r="O1943" s="81"/>
      <c r="P1943" s="81"/>
      <c r="Q1943" s="81"/>
      <c r="R1943" s="81"/>
    </row>
    <row r="1944" spans="1:18">
      <c r="A1944" s="81"/>
      <c r="B1944" s="81"/>
      <c r="C1944" s="167"/>
      <c r="D1944" s="167"/>
      <c r="E1944" s="167"/>
      <c r="F1944" s="81"/>
      <c r="G1944" s="81"/>
      <c r="H1944" s="81"/>
      <c r="I1944" s="81"/>
      <c r="J1944" s="81"/>
      <c r="K1944" s="81"/>
      <c r="L1944" s="81"/>
      <c r="M1944" s="81"/>
      <c r="N1944" s="81"/>
      <c r="O1944" s="81"/>
      <c r="P1944" s="81"/>
      <c r="Q1944" s="81"/>
      <c r="R1944" s="81"/>
    </row>
    <row r="1945" spans="1:18">
      <c r="A1945" s="81"/>
      <c r="B1945" s="81"/>
      <c r="C1945" s="167"/>
      <c r="D1945" s="167"/>
      <c r="E1945" s="167"/>
      <c r="F1945" s="81"/>
      <c r="G1945" s="81"/>
      <c r="H1945" s="81"/>
      <c r="I1945" s="81"/>
      <c r="J1945" s="81"/>
      <c r="K1945" s="81"/>
      <c r="L1945" s="81"/>
      <c r="M1945" s="81"/>
      <c r="N1945" s="81"/>
      <c r="O1945" s="81"/>
      <c r="P1945" s="81"/>
      <c r="Q1945" s="81"/>
      <c r="R1945" s="81"/>
    </row>
    <row r="1946" spans="1:18">
      <c r="A1946" s="81"/>
      <c r="B1946" s="81"/>
      <c r="C1946" s="167"/>
      <c r="D1946" s="167"/>
      <c r="E1946" s="167"/>
      <c r="F1946" s="81"/>
      <c r="G1946" s="81"/>
      <c r="H1946" s="81"/>
      <c r="I1946" s="81"/>
      <c r="J1946" s="81"/>
      <c r="K1946" s="81"/>
      <c r="L1946" s="81"/>
      <c r="M1946" s="81"/>
      <c r="N1946" s="81"/>
      <c r="O1946" s="81"/>
      <c r="P1946" s="81"/>
      <c r="Q1946" s="81"/>
      <c r="R1946" s="81"/>
    </row>
    <row r="1947" spans="1:18">
      <c r="A1947" s="81"/>
      <c r="B1947" s="81"/>
      <c r="C1947" s="167"/>
      <c r="D1947" s="167"/>
      <c r="E1947" s="167"/>
      <c r="F1947" s="81"/>
      <c r="G1947" s="81"/>
      <c r="H1947" s="81"/>
      <c r="I1947" s="81"/>
      <c r="J1947" s="81"/>
      <c r="K1947" s="81"/>
      <c r="L1947" s="81"/>
      <c r="M1947" s="81"/>
      <c r="N1947" s="81"/>
      <c r="O1947" s="81"/>
      <c r="P1947" s="81"/>
      <c r="Q1947" s="81"/>
      <c r="R1947" s="81"/>
    </row>
    <row r="1948" spans="1:18">
      <c r="A1948" s="81"/>
      <c r="B1948" s="81"/>
      <c r="C1948" s="167"/>
      <c r="D1948" s="167"/>
      <c r="E1948" s="167"/>
      <c r="F1948" s="81"/>
      <c r="G1948" s="81"/>
      <c r="H1948" s="81"/>
      <c r="I1948" s="81"/>
      <c r="J1948" s="81"/>
      <c r="K1948" s="81"/>
      <c r="L1948" s="81"/>
      <c r="M1948" s="81"/>
      <c r="N1948" s="81"/>
      <c r="O1948" s="81"/>
      <c r="P1948" s="81"/>
      <c r="Q1948" s="81"/>
      <c r="R1948" s="81"/>
    </row>
    <row r="1949" spans="1:18">
      <c r="A1949" s="81"/>
      <c r="B1949" s="81"/>
      <c r="C1949" s="167"/>
      <c r="D1949" s="167"/>
      <c r="E1949" s="167"/>
      <c r="F1949" s="81"/>
      <c r="G1949" s="81"/>
      <c r="H1949" s="81"/>
      <c r="I1949" s="81"/>
      <c r="J1949" s="81"/>
      <c r="K1949" s="81"/>
      <c r="L1949" s="81"/>
      <c r="M1949" s="81"/>
      <c r="N1949" s="81"/>
      <c r="O1949" s="81"/>
      <c r="P1949" s="81"/>
      <c r="Q1949" s="81"/>
      <c r="R1949" s="81"/>
    </row>
    <row r="1950" spans="1:18">
      <c r="A1950" s="81"/>
      <c r="B1950" s="81"/>
      <c r="C1950" s="167"/>
      <c r="D1950" s="167"/>
      <c r="E1950" s="167"/>
      <c r="F1950" s="81"/>
      <c r="G1950" s="81"/>
      <c r="H1950" s="81"/>
      <c r="I1950" s="81"/>
      <c r="J1950" s="81"/>
      <c r="K1950" s="81"/>
      <c r="L1950" s="81"/>
      <c r="M1950" s="81"/>
      <c r="N1950" s="81"/>
      <c r="O1950" s="81"/>
      <c r="P1950" s="81"/>
      <c r="Q1950" s="81"/>
      <c r="R1950" s="81"/>
    </row>
    <row r="1951" spans="1:18">
      <c r="A1951" s="81"/>
      <c r="B1951" s="81"/>
      <c r="C1951" s="167"/>
      <c r="D1951" s="167"/>
      <c r="E1951" s="167"/>
      <c r="F1951" s="81"/>
      <c r="G1951" s="81"/>
      <c r="H1951" s="81"/>
      <c r="I1951" s="81"/>
      <c r="J1951" s="81"/>
      <c r="K1951" s="81"/>
      <c r="L1951" s="81"/>
      <c r="M1951" s="81"/>
      <c r="N1951" s="81"/>
      <c r="O1951" s="81"/>
      <c r="P1951" s="81"/>
      <c r="Q1951" s="81"/>
      <c r="R1951" s="81"/>
    </row>
    <row r="1952" spans="1:18">
      <c r="A1952" s="81"/>
      <c r="B1952" s="81"/>
      <c r="C1952" s="167"/>
      <c r="D1952" s="167"/>
      <c r="E1952" s="167"/>
      <c r="F1952" s="81"/>
      <c r="G1952" s="81"/>
      <c r="H1952" s="81"/>
      <c r="I1952" s="81"/>
      <c r="J1952" s="81"/>
      <c r="K1952" s="81"/>
      <c r="L1952" s="81"/>
      <c r="M1952" s="81"/>
      <c r="N1952" s="81"/>
      <c r="O1952" s="81"/>
      <c r="P1952" s="81"/>
      <c r="Q1952" s="81"/>
      <c r="R1952" s="81"/>
    </row>
    <row r="1953" spans="1:18">
      <c r="A1953" s="81"/>
      <c r="B1953" s="81"/>
      <c r="C1953" s="167"/>
      <c r="D1953" s="167"/>
      <c r="E1953" s="167"/>
      <c r="F1953" s="81"/>
      <c r="G1953" s="81"/>
      <c r="H1953" s="81"/>
      <c r="I1953" s="81"/>
      <c r="J1953" s="81"/>
      <c r="K1953" s="81"/>
      <c r="L1953" s="81"/>
      <c r="M1953" s="81"/>
      <c r="N1953" s="81"/>
      <c r="O1953" s="81"/>
      <c r="P1953" s="81"/>
      <c r="Q1953" s="81"/>
      <c r="R1953" s="81"/>
    </row>
    <row r="1954" spans="1:18">
      <c r="A1954" s="81"/>
      <c r="B1954" s="81"/>
      <c r="C1954" s="167"/>
      <c r="D1954" s="167"/>
      <c r="E1954" s="167"/>
      <c r="F1954" s="81"/>
      <c r="G1954" s="81"/>
      <c r="H1954" s="81"/>
      <c r="I1954" s="81"/>
      <c r="J1954" s="81"/>
      <c r="K1954" s="81"/>
      <c r="L1954" s="81"/>
      <c r="M1954" s="81"/>
      <c r="N1954" s="81"/>
      <c r="O1954" s="81"/>
      <c r="P1954" s="81"/>
      <c r="Q1954" s="81"/>
      <c r="R1954" s="81"/>
    </row>
    <row r="1955" spans="1:18">
      <c r="A1955" s="81"/>
      <c r="B1955" s="81"/>
      <c r="C1955" s="167"/>
      <c r="D1955" s="167"/>
      <c r="E1955" s="167"/>
      <c r="F1955" s="81"/>
      <c r="G1955" s="81"/>
      <c r="H1955" s="81"/>
      <c r="I1955" s="81"/>
      <c r="J1955" s="81"/>
      <c r="K1955" s="81"/>
      <c r="L1955" s="81"/>
      <c r="M1955" s="81"/>
      <c r="N1955" s="81"/>
      <c r="O1955" s="81"/>
      <c r="P1955" s="81"/>
      <c r="Q1955" s="81"/>
      <c r="R1955" s="81"/>
    </row>
    <row r="1956" spans="1:18">
      <c r="A1956" s="81"/>
      <c r="B1956" s="81"/>
      <c r="C1956" s="167"/>
      <c r="D1956" s="167"/>
      <c r="E1956" s="167"/>
      <c r="F1956" s="81"/>
      <c r="G1956" s="81"/>
      <c r="H1956" s="81"/>
      <c r="I1956" s="81"/>
      <c r="J1956" s="81"/>
      <c r="K1956" s="81"/>
      <c r="L1956" s="81"/>
      <c r="M1956" s="81"/>
      <c r="N1956" s="81"/>
      <c r="O1956" s="81"/>
      <c r="P1956" s="81"/>
      <c r="Q1956" s="81"/>
      <c r="R1956" s="81"/>
    </row>
    <row r="1957" spans="1:18">
      <c r="A1957" s="81"/>
      <c r="B1957" s="81"/>
      <c r="C1957" s="167"/>
      <c r="D1957" s="167"/>
      <c r="E1957" s="167"/>
      <c r="F1957" s="81"/>
      <c r="G1957" s="81"/>
      <c r="H1957" s="81"/>
      <c r="I1957" s="81"/>
      <c r="J1957" s="81"/>
      <c r="K1957" s="81"/>
      <c r="L1957" s="81"/>
      <c r="M1957" s="81"/>
      <c r="N1957" s="81"/>
      <c r="O1957" s="81"/>
      <c r="P1957" s="81"/>
      <c r="Q1957" s="81"/>
      <c r="R1957" s="81"/>
    </row>
    <row r="1958" spans="1:18">
      <c r="A1958" s="81"/>
      <c r="B1958" s="81"/>
      <c r="C1958" s="167"/>
      <c r="D1958" s="167"/>
      <c r="E1958" s="167"/>
      <c r="F1958" s="81"/>
      <c r="G1958" s="81"/>
      <c r="H1958" s="81"/>
      <c r="I1958" s="81"/>
      <c r="J1958" s="81"/>
      <c r="K1958" s="81"/>
      <c r="L1958" s="81"/>
      <c r="M1958" s="81"/>
      <c r="N1958" s="81"/>
      <c r="O1958" s="81"/>
      <c r="P1958" s="81"/>
      <c r="Q1958" s="81"/>
      <c r="R1958" s="81"/>
    </row>
    <row r="1959" spans="1:18">
      <c r="A1959" s="81"/>
      <c r="B1959" s="81"/>
      <c r="C1959" s="167"/>
      <c r="D1959" s="167"/>
      <c r="E1959" s="167"/>
      <c r="F1959" s="81"/>
      <c r="G1959" s="81"/>
      <c r="H1959" s="81"/>
      <c r="I1959" s="81"/>
      <c r="J1959" s="81"/>
      <c r="K1959" s="81"/>
      <c r="L1959" s="81"/>
      <c r="M1959" s="81"/>
      <c r="N1959" s="81"/>
      <c r="O1959" s="81"/>
      <c r="P1959" s="81"/>
      <c r="Q1959" s="81"/>
      <c r="R1959" s="81"/>
    </row>
    <row r="1960" spans="1:18">
      <c r="A1960" s="81"/>
      <c r="B1960" s="81"/>
      <c r="C1960" s="167"/>
      <c r="D1960" s="167"/>
      <c r="E1960" s="167"/>
      <c r="F1960" s="81"/>
      <c r="G1960" s="81"/>
      <c r="H1960" s="81"/>
      <c r="I1960" s="81"/>
      <c r="J1960" s="81"/>
      <c r="K1960" s="81"/>
      <c r="L1960" s="81"/>
      <c r="M1960" s="81"/>
      <c r="N1960" s="81"/>
      <c r="O1960" s="81"/>
      <c r="P1960" s="81"/>
      <c r="Q1960" s="81"/>
      <c r="R1960" s="81"/>
    </row>
    <row r="1961" spans="1:18">
      <c r="A1961" s="81"/>
      <c r="B1961" s="81"/>
      <c r="C1961" s="167"/>
      <c r="D1961" s="167"/>
      <c r="E1961" s="167"/>
      <c r="F1961" s="81"/>
      <c r="G1961" s="81"/>
      <c r="H1961" s="81"/>
      <c r="I1961" s="81"/>
      <c r="J1961" s="81"/>
      <c r="K1961" s="81"/>
      <c r="L1961" s="81"/>
      <c r="M1961" s="81"/>
      <c r="N1961" s="81"/>
      <c r="O1961" s="81"/>
      <c r="P1961" s="81"/>
      <c r="Q1961" s="81"/>
      <c r="R1961" s="81"/>
    </row>
    <row r="1962" spans="1:18">
      <c r="A1962" s="81"/>
      <c r="B1962" s="81"/>
      <c r="C1962" s="167"/>
      <c r="D1962" s="167"/>
      <c r="E1962" s="167"/>
      <c r="F1962" s="81"/>
      <c r="G1962" s="81"/>
      <c r="H1962" s="81"/>
      <c r="I1962" s="81"/>
      <c r="J1962" s="81"/>
      <c r="K1962" s="81"/>
      <c r="L1962" s="81"/>
      <c r="M1962" s="81"/>
      <c r="N1962" s="81"/>
      <c r="O1962" s="81"/>
      <c r="P1962" s="81"/>
      <c r="Q1962" s="81"/>
      <c r="R1962" s="81"/>
    </row>
    <row r="1963" spans="1:18">
      <c r="A1963" s="81"/>
      <c r="B1963" s="81"/>
      <c r="C1963" s="81"/>
      <c r="D1963" s="81"/>
      <c r="E1963" s="81"/>
      <c r="F1963" s="81"/>
      <c r="G1963" s="81"/>
      <c r="H1963" s="81"/>
      <c r="I1963" s="81"/>
      <c r="J1963" s="81"/>
      <c r="K1963" s="81"/>
      <c r="L1963" s="81"/>
      <c r="M1963" s="81"/>
      <c r="N1963" s="81"/>
      <c r="O1963" s="81"/>
      <c r="P1963" s="81"/>
      <c r="Q1963" s="81"/>
      <c r="R1963" s="81"/>
    </row>
    <row r="1964" spans="1:18">
      <c r="A1964" s="81"/>
      <c r="B1964" s="81"/>
      <c r="C1964" s="81"/>
      <c r="D1964" s="81"/>
      <c r="E1964" s="81"/>
      <c r="F1964" s="81"/>
      <c r="G1964" s="81"/>
      <c r="H1964" s="81"/>
      <c r="I1964" s="81"/>
      <c r="J1964" s="81"/>
      <c r="K1964" s="81"/>
      <c r="L1964" s="81"/>
      <c r="M1964" s="81"/>
      <c r="N1964" s="81"/>
      <c r="O1964" s="81"/>
      <c r="P1964" s="81"/>
      <c r="Q1964" s="81"/>
      <c r="R1964" s="81"/>
    </row>
    <row r="1965" spans="1:18">
      <c r="A1965" s="81"/>
      <c r="B1965" s="81"/>
      <c r="C1965" s="81"/>
      <c r="D1965" s="81"/>
      <c r="E1965" s="81"/>
      <c r="F1965" s="81"/>
      <c r="G1965" s="81"/>
      <c r="H1965" s="81"/>
      <c r="I1965" s="81"/>
      <c r="J1965" s="81"/>
      <c r="K1965" s="81"/>
      <c r="L1965" s="81"/>
      <c r="M1965" s="81"/>
      <c r="N1965" s="81"/>
      <c r="O1965" s="81"/>
      <c r="P1965" s="81"/>
      <c r="Q1965" s="81"/>
      <c r="R1965" s="81"/>
    </row>
    <row r="1966" spans="1:18">
      <c r="A1966" s="81"/>
      <c r="B1966" s="81"/>
      <c r="C1966" s="81"/>
      <c r="D1966" s="81"/>
      <c r="E1966" s="81"/>
      <c r="F1966" s="81"/>
      <c r="G1966" s="81"/>
      <c r="H1966" s="81"/>
      <c r="I1966" s="81"/>
      <c r="J1966" s="81"/>
      <c r="K1966" s="81"/>
      <c r="L1966" s="81"/>
      <c r="M1966" s="81"/>
      <c r="N1966" s="81"/>
      <c r="O1966" s="81"/>
      <c r="P1966" s="81"/>
      <c r="Q1966" s="81"/>
      <c r="R1966" s="81"/>
    </row>
    <row r="1967" spans="1:18">
      <c r="A1967" s="81"/>
      <c r="B1967" s="81"/>
      <c r="C1967" s="81"/>
      <c r="D1967" s="81"/>
      <c r="E1967" s="81"/>
      <c r="F1967" s="81"/>
      <c r="G1967" s="81"/>
      <c r="H1967" s="81"/>
      <c r="I1967" s="81"/>
      <c r="J1967" s="81"/>
      <c r="K1967" s="81"/>
      <c r="L1967" s="81"/>
      <c r="M1967" s="81"/>
      <c r="N1967" s="81"/>
      <c r="O1967" s="81"/>
      <c r="P1967" s="81"/>
      <c r="Q1967" s="81"/>
      <c r="R1967" s="81"/>
    </row>
    <row r="1968" spans="1:18">
      <c r="A1968" s="81"/>
      <c r="B1968" s="81"/>
      <c r="C1968" s="81"/>
      <c r="D1968" s="81"/>
      <c r="E1968" s="81"/>
      <c r="F1968" s="81"/>
      <c r="G1968" s="81"/>
      <c r="H1968" s="81"/>
      <c r="I1968" s="81"/>
      <c r="J1968" s="81"/>
      <c r="K1968" s="81"/>
      <c r="L1968" s="81"/>
      <c r="M1968" s="81"/>
      <c r="N1968" s="81"/>
      <c r="O1968" s="81"/>
      <c r="P1968" s="81"/>
      <c r="Q1968" s="81"/>
      <c r="R1968" s="81"/>
    </row>
    <row r="1969" spans="1:18">
      <c r="A1969" s="81"/>
      <c r="B1969" s="81"/>
      <c r="C1969" s="81"/>
      <c r="D1969" s="81"/>
      <c r="E1969" s="81"/>
      <c r="F1969" s="81"/>
      <c r="G1969" s="81"/>
      <c r="H1969" s="81"/>
      <c r="I1969" s="81"/>
      <c r="J1969" s="81"/>
      <c r="K1969" s="81"/>
      <c r="L1969" s="81"/>
      <c r="M1969" s="81"/>
      <c r="N1969" s="81"/>
      <c r="O1969" s="81"/>
      <c r="P1969" s="81"/>
      <c r="Q1969" s="81"/>
      <c r="R1969" s="81"/>
    </row>
    <row r="1970" spans="1:18">
      <c r="A1970" s="81"/>
      <c r="B1970" s="81"/>
      <c r="C1970" s="81"/>
      <c r="D1970" s="81"/>
      <c r="E1970" s="81"/>
      <c r="F1970" s="81"/>
      <c r="G1970" s="81"/>
      <c r="H1970" s="81"/>
      <c r="I1970" s="81"/>
      <c r="J1970" s="81"/>
      <c r="K1970" s="81"/>
      <c r="L1970" s="81"/>
      <c r="M1970" s="81"/>
      <c r="N1970" s="81"/>
      <c r="O1970" s="81"/>
      <c r="P1970" s="81"/>
      <c r="Q1970" s="81"/>
      <c r="R1970" s="81"/>
    </row>
    <row r="1971" spans="1:18">
      <c r="A1971" s="81"/>
      <c r="B1971" s="81"/>
      <c r="C1971" s="81"/>
      <c r="D1971" s="81"/>
      <c r="E1971" s="81"/>
      <c r="F1971" s="81"/>
      <c r="G1971" s="81"/>
      <c r="H1971" s="81"/>
      <c r="I1971" s="81"/>
      <c r="J1971" s="81"/>
      <c r="K1971" s="81"/>
      <c r="L1971" s="81"/>
      <c r="M1971" s="81"/>
      <c r="N1971" s="81"/>
      <c r="O1971" s="81"/>
      <c r="P1971" s="81"/>
      <c r="Q1971" s="81"/>
      <c r="R1971" s="81"/>
    </row>
    <row r="1972" spans="1:18">
      <c r="A1972" s="81"/>
      <c r="B1972" s="81"/>
      <c r="C1972" s="81"/>
      <c r="D1972" s="81"/>
      <c r="E1972" s="81"/>
      <c r="F1972" s="81"/>
      <c r="G1972" s="81"/>
      <c r="H1972" s="81"/>
      <c r="I1972" s="81"/>
      <c r="J1972" s="81"/>
      <c r="K1972" s="81"/>
      <c r="L1972" s="81"/>
      <c r="M1972" s="81"/>
      <c r="N1972" s="81"/>
      <c r="O1972" s="81"/>
      <c r="P1972" s="81"/>
      <c r="Q1972" s="81"/>
      <c r="R1972" s="81"/>
    </row>
    <row r="1973" spans="1:18">
      <c r="A1973" s="81"/>
      <c r="B1973" s="81"/>
      <c r="C1973" s="81"/>
      <c r="D1973" s="81"/>
      <c r="E1973" s="81"/>
      <c r="F1973" s="81"/>
      <c r="G1973" s="81"/>
      <c r="H1973" s="81"/>
      <c r="I1973" s="81"/>
      <c r="J1973" s="81"/>
      <c r="K1973" s="81"/>
      <c r="L1973" s="81"/>
      <c r="M1973" s="81"/>
      <c r="N1973" s="81"/>
      <c r="O1973" s="81"/>
      <c r="P1973" s="81"/>
      <c r="Q1973" s="81"/>
      <c r="R1973" s="81"/>
    </row>
    <row r="1974" spans="1:18">
      <c r="A1974" s="81"/>
      <c r="B1974" s="81"/>
      <c r="C1974" s="81"/>
      <c r="D1974" s="81"/>
      <c r="E1974" s="81"/>
      <c r="F1974" s="81"/>
      <c r="G1974" s="81"/>
      <c r="H1974" s="81"/>
      <c r="I1974" s="81"/>
      <c r="J1974" s="81"/>
      <c r="K1974" s="81"/>
      <c r="L1974" s="81"/>
      <c r="M1974" s="81"/>
      <c r="N1974" s="81"/>
      <c r="O1974" s="81"/>
      <c r="P1974" s="81"/>
      <c r="Q1974" s="81"/>
      <c r="R1974" s="81"/>
    </row>
    <row r="1975" spans="1:18">
      <c r="A1975" s="81"/>
      <c r="B1975" s="81"/>
      <c r="C1975" s="81"/>
      <c r="D1975" s="81"/>
      <c r="E1975" s="81"/>
      <c r="F1975" s="81"/>
      <c r="G1975" s="81"/>
      <c r="H1975" s="81"/>
      <c r="I1975" s="81"/>
      <c r="J1975" s="81"/>
      <c r="K1975" s="81"/>
      <c r="L1975" s="81"/>
      <c r="M1975" s="81"/>
      <c r="N1975" s="81"/>
      <c r="O1975" s="81"/>
      <c r="P1975" s="81"/>
      <c r="Q1975" s="81"/>
      <c r="R1975" s="81"/>
    </row>
    <row r="1976" spans="1:18">
      <c r="A1976" s="81"/>
      <c r="B1976" s="81"/>
      <c r="C1976" s="81"/>
      <c r="D1976" s="81"/>
      <c r="E1976" s="81"/>
      <c r="F1976" s="81"/>
      <c r="G1976" s="81"/>
      <c r="H1976" s="81"/>
      <c r="I1976" s="81"/>
      <c r="J1976" s="81"/>
      <c r="K1976" s="81"/>
      <c r="L1976" s="81"/>
      <c r="M1976" s="81"/>
      <c r="N1976" s="81"/>
      <c r="O1976" s="81"/>
      <c r="P1976" s="81"/>
      <c r="Q1976" s="81"/>
      <c r="R1976" s="81"/>
    </row>
    <row r="1977" spans="1:18">
      <c r="A1977" s="81"/>
      <c r="B1977" s="81"/>
      <c r="C1977" s="81"/>
      <c r="D1977" s="81"/>
      <c r="E1977" s="81"/>
      <c r="F1977" s="81"/>
      <c r="G1977" s="81"/>
      <c r="H1977" s="81"/>
      <c r="I1977" s="81"/>
      <c r="J1977" s="81"/>
      <c r="K1977" s="81"/>
      <c r="L1977" s="81"/>
      <c r="M1977" s="81"/>
      <c r="N1977" s="81"/>
      <c r="O1977" s="81"/>
      <c r="P1977" s="81"/>
      <c r="Q1977" s="81"/>
      <c r="R1977" s="81"/>
    </row>
    <row r="1978" spans="1:18">
      <c r="A1978" s="81"/>
      <c r="B1978" s="81"/>
      <c r="C1978" s="81"/>
      <c r="D1978" s="81"/>
      <c r="E1978" s="81"/>
      <c r="F1978" s="81"/>
      <c r="G1978" s="81"/>
      <c r="H1978" s="81"/>
      <c r="I1978" s="81"/>
      <c r="J1978" s="81"/>
      <c r="K1978" s="81"/>
      <c r="L1978" s="81"/>
      <c r="M1978" s="81"/>
      <c r="N1978" s="81"/>
      <c r="O1978" s="81"/>
      <c r="P1978" s="81"/>
      <c r="Q1978" s="81"/>
      <c r="R1978" s="81"/>
    </row>
    <row r="1979" spans="1:18">
      <c r="A1979" s="81"/>
      <c r="B1979" s="81"/>
      <c r="C1979" s="81"/>
      <c r="D1979" s="81"/>
      <c r="E1979" s="81"/>
      <c r="F1979" s="81"/>
      <c r="G1979" s="81"/>
      <c r="H1979" s="81"/>
      <c r="I1979" s="81"/>
      <c r="J1979" s="81"/>
      <c r="K1979" s="81"/>
      <c r="L1979" s="81"/>
      <c r="M1979" s="81"/>
      <c r="N1979" s="81"/>
      <c r="O1979" s="81"/>
      <c r="P1979" s="81"/>
      <c r="Q1979" s="81"/>
      <c r="R1979" s="81"/>
    </row>
    <row r="1980" spans="1:18">
      <c r="A1980" s="81"/>
      <c r="B1980" s="81"/>
      <c r="C1980" s="81"/>
      <c r="D1980" s="81"/>
      <c r="E1980" s="81"/>
      <c r="F1980" s="81"/>
      <c r="G1980" s="81"/>
      <c r="H1980" s="81"/>
      <c r="I1980" s="81"/>
      <c r="J1980" s="81"/>
      <c r="K1980" s="81"/>
      <c r="L1980" s="81"/>
      <c r="M1980" s="81"/>
      <c r="N1980" s="81"/>
      <c r="O1980" s="81"/>
      <c r="P1980" s="81"/>
      <c r="Q1980" s="81"/>
      <c r="R1980" s="81"/>
    </row>
    <row r="1981" spans="1:18">
      <c r="A1981" s="81"/>
      <c r="B1981" s="81"/>
      <c r="C1981" s="81"/>
      <c r="D1981" s="81"/>
      <c r="E1981" s="81"/>
      <c r="F1981" s="81"/>
      <c r="G1981" s="81"/>
      <c r="H1981" s="81"/>
      <c r="I1981" s="81"/>
      <c r="J1981" s="81"/>
      <c r="K1981" s="81"/>
      <c r="L1981" s="81"/>
      <c r="M1981" s="81"/>
      <c r="N1981" s="81"/>
      <c r="O1981" s="81"/>
      <c r="P1981" s="81"/>
      <c r="Q1981" s="81"/>
      <c r="R1981" s="81"/>
    </row>
    <row r="1982" spans="1:18">
      <c r="A1982" s="81"/>
      <c r="B1982" s="81"/>
      <c r="C1982" s="81"/>
      <c r="D1982" s="81"/>
      <c r="E1982" s="81"/>
      <c r="F1982" s="81"/>
      <c r="G1982" s="81"/>
      <c r="H1982" s="81"/>
      <c r="I1982" s="81"/>
      <c r="J1982" s="81"/>
      <c r="K1982" s="81"/>
      <c r="L1982" s="81"/>
      <c r="M1982" s="81"/>
      <c r="N1982" s="81"/>
      <c r="O1982" s="81"/>
      <c r="P1982" s="81"/>
      <c r="Q1982" s="81"/>
      <c r="R1982" s="81"/>
    </row>
    <row r="1983" spans="1:18">
      <c r="A1983" s="81"/>
      <c r="B1983" s="81"/>
      <c r="C1983" s="81"/>
      <c r="D1983" s="81"/>
      <c r="E1983" s="81"/>
      <c r="F1983" s="81"/>
      <c r="G1983" s="81"/>
      <c r="H1983" s="81"/>
      <c r="I1983" s="81"/>
      <c r="J1983" s="81"/>
      <c r="K1983" s="81"/>
      <c r="L1983" s="81"/>
      <c r="M1983" s="81"/>
      <c r="N1983" s="81"/>
      <c r="O1983" s="81"/>
      <c r="P1983" s="81"/>
      <c r="Q1983" s="81"/>
      <c r="R1983" s="81"/>
    </row>
    <row r="1984" spans="1:18">
      <c r="A1984" s="81"/>
      <c r="B1984" s="81"/>
      <c r="C1984" s="81"/>
      <c r="D1984" s="81"/>
      <c r="E1984" s="81"/>
      <c r="F1984" s="81"/>
      <c r="G1984" s="81"/>
      <c r="H1984" s="81"/>
      <c r="I1984" s="81"/>
      <c r="J1984" s="81"/>
      <c r="K1984" s="81"/>
      <c r="L1984" s="81"/>
      <c r="M1984" s="81"/>
      <c r="N1984" s="81"/>
      <c r="O1984" s="81"/>
      <c r="P1984" s="81"/>
      <c r="Q1984" s="81"/>
      <c r="R1984" s="81"/>
    </row>
    <row r="1985" spans="1:18">
      <c r="A1985" s="81"/>
      <c r="B1985" s="81"/>
      <c r="C1985" s="81"/>
      <c r="D1985" s="81"/>
      <c r="E1985" s="81"/>
      <c r="F1985" s="81"/>
      <c r="G1985" s="81"/>
      <c r="H1985" s="81"/>
      <c r="I1985" s="81"/>
      <c r="J1985" s="81"/>
      <c r="K1985" s="81"/>
      <c r="L1985" s="81"/>
      <c r="M1985" s="81"/>
      <c r="N1985" s="81"/>
      <c r="O1985" s="81"/>
      <c r="P1985" s="81"/>
      <c r="Q1985" s="81"/>
      <c r="R1985" s="81"/>
    </row>
    <row r="1986" spans="1:18">
      <c r="A1986" s="81"/>
      <c r="B1986" s="81"/>
      <c r="C1986" s="81"/>
      <c r="D1986" s="81"/>
      <c r="E1986" s="81"/>
      <c r="F1986" s="81"/>
      <c r="G1986" s="81"/>
      <c r="H1986" s="81"/>
      <c r="I1986" s="81"/>
      <c r="J1986" s="81"/>
      <c r="K1986" s="81"/>
      <c r="L1986" s="81"/>
      <c r="M1986" s="81"/>
      <c r="N1986" s="81"/>
      <c r="O1986" s="81"/>
      <c r="P1986" s="81"/>
      <c r="Q1986" s="81"/>
      <c r="R1986" s="81"/>
    </row>
    <row r="1987" spans="1:18">
      <c r="A1987" s="81"/>
      <c r="B1987" s="81"/>
      <c r="C1987" s="81"/>
      <c r="D1987" s="81"/>
      <c r="E1987" s="81"/>
      <c r="F1987" s="81"/>
      <c r="G1987" s="81"/>
      <c r="H1987" s="81"/>
      <c r="I1987" s="81"/>
      <c r="J1987" s="81"/>
      <c r="K1987" s="81"/>
      <c r="L1987" s="81"/>
      <c r="M1987" s="81"/>
      <c r="N1987" s="81"/>
      <c r="O1987" s="81"/>
      <c r="P1987" s="81"/>
      <c r="Q1987" s="81"/>
      <c r="R1987" s="81"/>
    </row>
    <row r="1988" spans="1:18">
      <c r="A1988" s="81"/>
      <c r="B1988" s="81"/>
      <c r="C1988" s="81"/>
      <c r="D1988" s="81"/>
      <c r="E1988" s="81"/>
      <c r="F1988" s="81"/>
      <c r="G1988" s="81"/>
      <c r="H1988" s="81"/>
      <c r="I1988" s="81"/>
      <c r="J1988" s="81"/>
      <c r="K1988" s="81"/>
      <c r="L1988" s="81"/>
      <c r="M1988" s="81"/>
      <c r="N1988" s="81"/>
      <c r="O1988" s="81"/>
      <c r="P1988" s="81"/>
      <c r="Q1988" s="81"/>
      <c r="R1988" s="81"/>
    </row>
    <row r="1989" spans="1:18">
      <c r="A1989" s="81"/>
      <c r="B1989" s="81"/>
      <c r="C1989" s="81"/>
      <c r="D1989" s="81"/>
      <c r="E1989" s="81"/>
      <c r="F1989" s="81"/>
      <c r="G1989" s="81"/>
      <c r="H1989" s="81"/>
      <c r="I1989" s="81"/>
      <c r="J1989" s="81"/>
      <c r="K1989" s="81"/>
      <c r="L1989" s="81"/>
      <c r="M1989" s="81"/>
      <c r="N1989" s="81"/>
      <c r="O1989" s="81"/>
      <c r="P1989" s="81"/>
      <c r="Q1989" s="81"/>
      <c r="R1989" s="81"/>
    </row>
    <row r="1990" spans="1:18">
      <c r="A1990" s="81"/>
      <c r="B1990" s="81"/>
      <c r="C1990" s="81"/>
      <c r="D1990" s="81"/>
      <c r="E1990" s="81"/>
      <c r="F1990" s="81"/>
      <c r="G1990" s="81"/>
      <c r="H1990" s="81"/>
      <c r="I1990" s="81"/>
      <c r="J1990" s="81"/>
      <c r="K1990" s="81"/>
      <c r="L1990" s="81"/>
      <c r="M1990" s="81"/>
      <c r="N1990" s="81"/>
      <c r="O1990" s="81"/>
      <c r="P1990" s="81"/>
      <c r="Q1990" s="81"/>
      <c r="R1990" s="81"/>
    </row>
    <row r="1991" spans="1:18">
      <c r="A1991" s="81"/>
      <c r="B1991" s="81"/>
      <c r="C1991" s="81"/>
      <c r="D1991" s="81"/>
      <c r="E1991" s="81"/>
      <c r="F1991" s="81"/>
      <c r="G1991" s="81"/>
      <c r="H1991" s="81"/>
      <c r="I1991" s="81"/>
      <c r="J1991" s="81"/>
      <c r="K1991" s="81"/>
      <c r="L1991" s="81"/>
      <c r="M1991" s="81"/>
      <c r="N1991" s="81"/>
      <c r="O1991" s="81"/>
      <c r="P1991" s="81"/>
      <c r="Q1991" s="81"/>
      <c r="R1991" s="81"/>
    </row>
    <row r="1992" spans="1:18">
      <c r="A1992" s="81"/>
      <c r="B1992" s="81"/>
      <c r="C1992" s="81"/>
      <c r="D1992" s="81"/>
      <c r="E1992" s="81"/>
      <c r="F1992" s="81"/>
      <c r="G1992" s="81"/>
      <c r="H1992" s="81"/>
      <c r="I1992" s="81"/>
      <c r="J1992" s="81"/>
      <c r="K1992" s="81"/>
      <c r="L1992" s="81"/>
      <c r="M1992" s="81"/>
      <c r="N1992" s="81"/>
      <c r="O1992" s="81"/>
      <c r="P1992" s="81"/>
      <c r="Q1992" s="81"/>
      <c r="R1992" s="81"/>
    </row>
    <row r="1993" spans="1:18">
      <c r="A1993" s="81"/>
      <c r="B1993" s="81"/>
      <c r="C1993" s="81"/>
      <c r="D1993" s="81"/>
      <c r="E1993" s="81"/>
      <c r="F1993" s="81"/>
      <c r="G1993" s="81"/>
      <c r="H1993" s="81"/>
      <c r="I1993" s="81"/>
      <c r="J1993" s="81"/>
      <c r="K1993" s="81"/>
      <c r="L1993" s="81"/>
      <c r="M1993" s="81"/>
      <c r="N1993" s="81"/>
      <c r="O1993" s="81"/>
      <c r="P1993" s="81"/>
      <c r="Q1993" s="81"/>
      <c r="R1993" s="81"/>
    </row>
    <row r="1994" spans="1:18">
      <c r="A1994" s="81"/>
      <c r="B1994" s="81"/>
      <c r="C1994" s="81"/>
      <c r="D1994" s="81"/>
      <c r="E1994" s="81"/>
      <c r="F1994" s="81"/>
      <c r="G1994" s="81"/>
      <c r="H1994" s="81"/>
      <c r="I1994" s="81"/>
      <c r="J1994" s="81"/>
      <c r="K1994" s="81"/>
      <c r="L1994" s="81"/>
      <c r="M1994" s="81"/>
      <c r="N1994" s="81"/>
      <c r="O1994" s="81"/>
      <c r="P1994" s="81"/>
      <c r="Q1994" s="81"/>
      <c r="R1994" s="81"/>
    </row>
    <row r="1995" spans="1:18">
      <c r="A1995" s="81"/>
      <c r="B1995" s="81"/>
      <c r="C1995" s="81"/>
      <c r="D1995" s="81"/>
      <c r="E1995" s="81"/>
      <c r="F1995" s="81"/>
      <c r="G1995" s="81"/>
      <c r="H1995" s="81"/>
      <c r="I1995" s="81"/>
      <c r="J1995" s="81"/>
      <c r="K1995" s="81"/>
      <c r="L1995" s="81"/>
      <c r="M1995" s="81"/>
      <c r="N1995" s="81"/>
      <c r="O1995" s="81"/>
      <c r="P1995" s="81"/>
      <c r="Q1995" s="81"/>
      <c r="R1995" s="81"/>
    </row>
    <row r="1996" spans="1:18">
      <c r="A1996" s="81"/>
      <c r="B1996" s="81"/>
      <c r="C1996" s="81"/>
      <c r="D1996" s="81"/>
      <c r="E1996" s="81"/>
      <c r="F1996" s="81"/>
      <c r="G1996" s="81"/>
      <c r="H1996" s="81"/>
      <c r="I1996" s="81"/>
      <c r="J1996" s="81"/>
      <c r="K1996" s="81"/>
      <c r="L1996" s="81"/>
      <c r="M1996" s="81"/>
      <c r="N1996" s="81"/>
      <c r="O1996" s="81"/>
      <c r="P1996" s="81"/>
      <c r="Q1996" s="81"/>
      <c r="R1996" s="81"/>
    </row>
    <row r="1997" spans="1:18">
      <c r="A1997" s="81"/>
      <c r="B1997" s="81"/>
      <c r="C1997" s="81"/>
      <c r="D1997" s="81"/>
      <c r="E1997" s="81"/>
      <c r="F1997" s="81"/>
      <c r="G1997" s="81"/>
      <c r="H1997" s="81"/>
      <c r="I1997" s="81"/>
      <c r="J1997" s="81"/>
      <c r="K1997" s="81"/>
      <c r="L1997" s="81"/>
      <c r="M1997" s="81"/>
      <c r="N1997" s="81"/>
      <c r="O1997" s="81"/>
      <c r="P1997" s="81"/>
      <c r="Q1997" s="81"/>
      <c r="R1997" s="81"/>
    </row>
    <row r="1998" spans="1:18">
      <c r="A1998" s="81"/>
      <c r="B1998" s="81"/>
      <c r="C1998" s="81"/>
      <c r="D1998" s="81"/>
      <c r="E1998" s="81"/>
      <c r="F1998" s="81"/>
      <c r="G1998" s="81"/>
      <c r="H1998" s="81"/>
      <c r="I1998" s="81"/>
      <c r="J1998" s="81"/>
      <c r="K1998" s="81"/>
      <c r="L1998" s="81"/>
      <c r="M1998" s="81"/>
      <c r="N1998" s="81"/>
      <c r="O1998" s="81"/>
      <c r="P1998" s="81"/>
      <c r="Q1998" s="81"/>
      <c r="R1998" s="81"/>
    </row>
    <row r="1999" spans="1:18">
      <c r="A1999" s="81"/>
      <c r="B1999" s="81"/>
      <c r="C1999" s="81"/>
      <c r="D1999" s="81"/>
      <c r="E1999" s="81"/>
      <c r="F1999" s="81"/>
      <c r="G1999" s="81"/>
      <c r="H1999" s="81"/>
      <c r="I1999" s="81"/>
      <c r="J1999" s="81"/>
      <c r="K1999" s="81"/>
      <c r="L1999" s="81"/>
      <c r="M1999" s="81"/>
      <c r="N1999" s="81"/>
      <c r="O1999" s="81"/>
      <c r="P1999" s="81"/>
      <c r="Q1999" s="81"/>
      <c r="R1999" s="81"/>
    </row>
    <row r="2000" spans="1:18">
      <c r="A2000" s="81"/>
      <c r="B2000" s="81"/>
      <c r="C2000" s="81"/>
      <c r="D2000" s="81"/>
      <c r="E2000" s="81"/>
      <c r="F2000" s="81"/>
      <c r="G2000" s="81"/>
      <c r="H2000" s="81"/>
      <c r="I2000" s="81"/>
      <c r="J2000" s="81"/>
      <c r="K2000" s="81"/>
      <c r="L2000" s="81"/>
      <c r="M2000" s="81"/>
      <c r="N2000" s="81"/>
      <c r="O2000" s="81"/>
      <c r="P2000" s="81"/>
      <c r="Q2000" s="81"/>
      <c r="R2000" s="81"/>
    </row>
    <row r="2001" spans="1:18">
      <c r="A2001" s="81"/>
      <c r="B2001" s="81"/>
      <c r="C2001" s="81"/>
      <c r="D2001" s="81"/>
      <c r="E2001" s="81"/>
      <c r="F2001" s="81"/>
      <c r="G2001" s="81"/>
      <c r="H2001" s="81"/>
      <c r="I2001" s="81"/>
      <c r="J2001" s="81"/>
      <c r="K2001" s="81"/>
      <c r="L2001" s="81"/>
      <c r="M2001" s="81"/>
      <c r="N2001" s="81"/>
      <c r="O2001" s="81"/>
      <c r="P2001" s="81"/>
      <c r="Q2001" s="81"/>
      <c r="R2001" s="81"/>
    </row>
    <row r="2002" spans="1:18">
      <c r="A2002" s="81"/>
      <c r="B2002" s="81"/>
      <c r="C2002" s="81"/>
      <c r="D2002" s="81"/>
      <c r="E2002" s="81"/>
      <c r="F2002" s="81"/>
      <c r="G2002" s="81"/>
      <c r="H2002" s="81"/>
      <c r="I2002" s="81"/>
      <c r="J2002" s="81"/>
      <c r="K2002" s="81"/>
      <c r="L2002" s="81"/>
      <c r="M2002" s="81"/>
      <c r="N2002" s="81"/>
      <c r="O2002" s="81"/>
      <c r="P2002" s="81"/>
      <c r="Q2002" s="81"/>
      <c r="R2002" s="81"/>
    </row>
    <row r="2003" spans="1:18">
      <c r="A2003" s="81"/>
      <c r="B2003" s="81"/>
      <c r="C2003" s="81"/>
      <c r="D2003" s="81"/>
      <c r="E2003" s="81"/>
      <c r="F2003" s="81"/>
      <c r="G2003" s="81"/>
      <c r="H2003" s="81"/>
      <c r="I2003" s="81"/>
      <c r="J2003" s="81"/>
      <c r="K2003" s="81"/>
      <c r="L2003" s="81"/>
      <c r="M2003" s="81"/>
      <c r="N2003" s="81"/>
      <c r="O2003" s="81"/>
      <c r="P2003" s="81"/>
      <c r="Q2003" s="81"/>
      <c r="R2003" s="81"/>
    </row>
    <row r="2004" spans="1:18">
      <c r="A2004" s="81"/>
      <c r="B2004" s="81"/>
      <c r="C2004" s="81"/>
      <c r="D2004" s="81"/>
      <c r="E2004" s="81"/>
      <c r="F2004" s="81"/>
      <c r="G2004" s="81"/>
      <c r="H2004" s="81"/>
      <c r="I2004" s="81"/>
      <c r="J2004" s="81"/>
      <c r="K2004" s="81"/>
      <c r="L2004" s="81"/>
      <c r="M2004" s="81"/>
      <c r="N2004" s="81"/>
      <c r="O2004" s="81"/>
      <c r="P2004" s="81"/>
      <c r="Q2004" s="81"/>
      <c r="R2004" s="81"/>
    </row>
    <row r="2005" spans="1:18">
      <c r="A2005" s="81"/>
      <c r="B2005" s="81"/>
      <c r="C2005" s="81"/>
      <c r="D2005" s="81"/>
      <c r="E2005" s="81"/>
      <c r="F2005" s="81"/>
      <c r="G2005" s="81"/>
      <c r="H2005" s="81"/>
      <c r="I2005" s="81"/>
      <c r="J2005" s="81"/>
      <c r="K2005" s="81"/>
      <c r="L2005" s="81"/>
      <c r="M2005" s="81"/>
      <c r="N2005" s="81"/>
      <c r="O2005" s="81"/>
      <c r="P2005" s="81"/>
      <c r="Q2005" s="81"/>
      <c r="R2005" s="81"/>
    </row>
    <row r="2006" spans="1:18">
      <c r="A2006" s="81"/>
      <c r="B2006" s="81"/>
      <c r="C2006" s="81"/>
      <c r="D2006" s="81"/>
      <c r="E2006" s="81"/>
      <c r="F2006" s="81"/>
      <c r="G2006" s="81"/>
      <c r="H2006" s="81"/>
      <c r="I2006" s="81"/>
      <c r="J2006" s="81"/>
      <c r="K2006" s="81"/>
      <c r="L2006" s="81"/>
      <c r="M2006" s="81"/>
      <c r="N2006" s="81"/>
      <c r="O2006" s="81"/>
      <c r="P2006" s="81"/>
      <c r="Q2006" s="81"/>
      <c r="R2006" s="81"/>
    </row>
    <row r="2007" spans="1:18">
      <c r="A2007" s="81"/>
      <c r="B2007" s="81"/>
      <c r="C2007" s="81"/>
      <c r="D2007" s="81"/>
      <c r="E2007" s="81"/>
      <c r="F2007" s="81"/>
      <c r="G2007" s="81"/>
      <c r="H2007" s="81"/>
      <c r="I2007" s="81"/>
      <c r="J2007" s="81"/>
      <c r="K2007" s="81"/>
      <c r="L2007" s="81"/>
      <c r="M2007" s="81"/>
      <c r="N2007" s="81"/>
      <c r="O2007" s="81"/>
      <c r="P2007" s="81"/>
      <c r="Q2007" s="81"/>
      <c r="R2007" s="81"/>
    </row>
    <row r="2008" spans="1:18">
      <c r="A2008" s="81"/>
      <c r="B2008" s="81"/>
      <c r="C2008" s="81"/>
      <c r="D2008" s="81"/>
      <c r="E2008" s="81"/>
      <c r="F2008" s="81"/>
      <c r="G2008" s="81"/>
      <c r="H2008" s="81"/>
      <c r="I2008" s="81"/>
      <c r="J2008" s="81"/>
      <c r="K2008" s="81"/>
      <c r="L2008" s="81"/>
      <c r="M2008" s="81"/>
      <c r="N2008" s="81"/>
      <c r="O2008" s="81"/>
      <c r="P2008" s="81"/>
      <c r="Q2008" s="81"/>
      <c r="R2008" s="81"/>
    </row>
    <row r="2009" spans="1:18">
      <c r="A2009" s="81"/>
      <c r="B2009" s="81"/>
      <c r="C2009" s="81"/>
      <c r="D2009" s="81"/>
      <c r="E2009" s="81"/>
      <c r="F2009" s="81"/>
      <c r="G2009" s="81"/>
      <c r="H2009" s="81"/>
      <c r="I2009" s="81"/>
      <c r="J2009" s="81"/>
      <c r="K2009" s="81"/>
      <c r="L2009" s="81"/>
      <c r="M2009" s="81"/>
      <c r="N2009" s="81"/>
      <c r="O2009" s="81"/>
      <c r="P2009" s="81"/>
      <c r="Q2009" s="81"/>
      <c r="R2009" s="81"/>
    </row>
    <row r="2010" spans="1:18">
      <c r="A2010" s="81"/>
      <c r="B2010" s="81"/>
      <c r="C2010" s="81"/>
      <c r="D2010" s="81"/>
      <c r="E2010" s="81"/>
      <c r="F2010" s="81"/>
      <c r="G2010" s="81"/>
      <c r="H2010" s="81"/>
      <c r="I2010" s="81"/>
      <c r="J2010" s="81"/>
      <c r="K2010" s="81"/>
      <c r="L2010" s="81"/>
      <c r="M2010" s="81"/>
      <c r="N2010" s="81"/>
      <c r="O2010" s="81"/>
      <c r="P2010" s="81"/>
      <c r="Q2010" s="81"/>
      <c r="R2010" s="81"/>
    </row>
    <row r="2011" spans="1:18">
      <c r="A2011" s="81"/>
      <c r="B2011" s="81"/>
      <c r="C2011" s="81"/>
      <c r="D2011" s="81"/>
      <c r="E2011" s="81"/>
      <c r="F2011" s="81"/>
      <c r="G2011" s="81"/>
      <c r="H2011" s="81"/>
      <c r="I2011" s="81"/>
      <c r="J2011" s="81"/>
      <c r="K2011" s="81"/>
      <c r="L2011" s="81"/>
      <c r="M2011" s="81"/>
      <c r="N2011" s="81"/>
      <c r="O2011" s="81"/>
      <c r="P2011" s="81"/>
      <c r="Q2011" s="81"/>
      <c r="R2011" s="81"/>
    </row>
    <row r="2012" spans="1:18">
      <c r="A2012" s="81"/>
      <c r="B2012" s="81"/>
      <c r="C2012" s="81"/>
      <c r="D2012" s="81"/>
      <c r="E2012" s="81"/>
      <c r="F2012" s="81"/>
      <c r="G2012" s="81"/>
      <c r="H2012" s="81"/>
      <c r="I2012" s="81"/>
      <c r="J2012" s="81"/>
      <c r="K2012" s="81"/>
      <c r="L2012" s="81"/>
      <c r="M2012" s="81"/>
      <c r="N2012" s="81"/>
      <c r="O2012" s="81"/>
      <c r="P2012" s="81"/>
      <c r="Q2012" s="81"/>
      <c r="R2012" s="81"/>
    </row>
    <row r="2013" spans="1:18">
      <c r="A2013" s="81"/>
      <c r="B2013" s="81"/>
      <c r="C2013" s="81"/>
      <c r="D2013" s="81"/>
      <c r="E2013" s="81"/>
      <c r="F2013" s="81"/>
      <c r="G2013" s="81"/>
      <c r="H2013" s="81"/>
      <c r="I2013" s="81"/>
      <c r="J2013" s="81"/>
      <c r="K2013" s="81"/>
      <c r="L2013" s="81"/>
      <c r="M2013" s="81"/>
      <c r="N2013" s="81"/>
      <c r="O2013" s="81"/>
      <c r="P2013" s="81"/>
      <c r="Q2013" s="81"/>
      <c r="R2013" s="81"/>
    </row>
    <row r="2014" spans="1:18">
      <c r="A2014" s="81"/>
      <c r="B2014" s="81"/>
      <c r="C2014" s="81"/>
      <c r="D2014" s="81"/>
      <c r="E2014" s="81"/>
      <c r="F2014" s="81"/>
      <c r="G2014" s="81"/>
      <c r="H2014" s="81"/>
      <c r="I2014" s="81"/>
      <c r="J2014" s="81"/>
      <c r="K2014" s="81"/>
      <c r="L2014" s="81"/>
      <c r="M2014" s="81"/>
      <c r="N2014" s="81"/>
      <c r="O2014" s="81"/>
      <c r="P2014" s="81"/>
      <c r="Q2014" s="81"/>
      <c r="R2014" s="81"/>
    </row>
    <row r="2015" spans="1:18">
      <c r="A2015" s="81"/>
      <c r="B2015" s="81"/>
      <c r="C2015" s="81"/>
      <c r="D2015" s="81"/>
      <c r="E2015" s="81"/>
      <c r="F2015" s="81"/>
      <c r="G2015" s="81"/>
      <c r="H2015" s="81"/>
      <c r="I2015" s="81"/>
      <c r="J2015" s="81"/>
      <c r="K2015" s="81"/>
      <c r="L2015" s="81"/>
      <c r="M2015" s="81"/>
      <c r="N2015" s="81"/>
      <c r="O2015" s="81"/>
      <c r="P2015" s="81"/>
      <c r="Q2015" s="81"/>
      <c r="R2015" s="81"/>
    </row>
    <row r="2016" spans="1:18">
      <c r="A2016" s="81"/>
      <c r="B2016" s="81"/>
      <c r="C2016" s="81"/>
      <c r="D2016" s="81"/>
      <c r="E2016" s="81"/>
      <c r="F2016" s="81"/>
      <c r="G2016" s="81"/>
      <c r="H2016" s="81"/>
      <c r="I2016" s="81"/>
      <c r="J2016" s="81"/>
      <c r="K2016" s="81"/>
      <c r="L2016" s="81"/>
      <c r="M2016" s="81"/>
      <c r="N2016" s="81"/>
      <c r="O2016" s="81"/>
      <c r="P2016" s="81"/>
      <c r="Q2016" s="81"/>
      <c r="R2016" s="81"/>
    </row>
    <row r="2017" spans="1:18">
      <c r="A2017" s="81"/>
      <c r="B2017" s="81"/>
      <c r="C2017" s="81"/>
      <c r="D2017" s="81"/>
      <c r="E2017" s="81"/>
      <c r="F2017" s="81"/>
      <c r="G2017" s="81"/>
      <c r="H2017" s="81"/>
      <c r="I2017" s="81"/>
      <c r="J2017" s="81"/>
      <c r="K2017" s="81"/>
      <c r="L2017" s="81"/>
      <c r="M2017" s="81"/>
      <c r="N2017" s="81"/>
      <c r="O2017" s="81"/>
      <c r="P2017" s="81"/>
      <c r="Q2017" s="81"/>
      <c r="R2017" s="81"/>
    </row>
    <row r="2018" spans="1:18">
      <c r="A2018" s="81"/>
      <c r="B2018" s="81"/>
      <c r="C2018" s="81"/>
      <c r="D2018" s="81"/>
      <c r="E2018" s="81"/>
      <c r="F2018" s="81"/>
      <c r="G2018" s="81"/>
      <c r="H2018" s="81"/>
      <c r="I2018" s="81"/>
      <c r="J2018" s="81"/>
      <c r="K2018" s="81"/>
      <c r="L2018" s="81"/>
      <c r="M2018" s="81"/>
      <c r="N2018" s="81"/>
      <c r="O2018" s="81"/>
      <c r="P2018" s="81"/>
      <c r="Q2018" s="81"/>
      <c r="R2018" s="81"/>
    </row>
    <row r="2019" spans="1:18">
      <c r="A2019" s="81"/>
      <c r="B2019" s="81"/>
      <c r="C2019" s="81"/>
      <c r="D2019" s="81"/>
      <c r="E2019" s="81"/>
      <c r="F2019" s="81"/>
      <c r="G2019" s="81"/>
      <c r="H2019" s="81"/>
      <c r="I2019" s="81"/>
      <c r="J2019" s="81"/>
      <c r="K2019" s="81"/>
      <c r="L2019" s="81"/>
      <c r="M2019" s="81"/>
      <c r="N2019" s="81"/>
      <c r="O2019" s="81"/>
      <c r="P2019" s="81"/>
      <c r="Q2019" s="81"/>
      <c r="R2019" s="81"/>
    </row>
    <row r="2020" spans="1:18">
      <c r="A2020" s="81"/>
      <c r="B2020" s="81"/>
      <c r="C2020" s="81"/>
      <c r="D2020" s="81"/>
      <c r="E2020" s="81"/>
      <c r="F2020" s="81"/>
      <c r="G2020" s="81"/>
      <c r="H2020" s="81"/>
      <c r="I2020" s="81"/>
      <c r="J2020" s="81"/>
      <c r="K2020" s="81"/>
      <c r="L2020" s="81"/>
      <c r="M2020" s="81"/>
      <c r="N2020" s="81"/>
      <c r="O2020" s="81"/>
      <c r="P2020" s="81"/>
      <c r="Q2020" s="81"/>
      <c r="R2020" s="81"/>
    </row>
    <row r="2021" spans="1:18">
      <c r="A2021" s="81"/>
      <c r="B2021" s="81"/>
      <c r="C2021" s="81"/>
      <c r="D2021" s="81"/>
      <c r="E2021" s="81"/>
      <c r="F2021" s="81"/>
      <c r="G2021" s="81"/>
      <c r="H2021" s="81"/>
      <c r="I2021" s="81"/>
      <c r="J2021" s="81"/>
      <c r="K2021" s="81"/>
      <c r="L2021" s="81"/>
      <c r="M2021" s="81"/>
      <c r="N2021" s="81"/>
      <c r="O2021" s="81"/>
      <c r="P2021" s="81"/>
      <c r="Q2021" s="81"/>
      <c r="R2021" s="81"/>
    </row>
    <row r="2022" spans="1:18">
      <c r="A2022" s="81"/>
      <c r="B2022" s="81"/>
      <c r="C2022" s="81"/>
      <c r="D2022" s="81"/>
      <c r="E2022" s="81"/>
      <c r="F2022" s="81"/>
      <c r="G2022" s="81"/>
      <c r="H2022" s="81"/>
      <c r="I2022" s="81"/>
      <c r="J2022" s="81"/>
      <c r="K2022" s="81"/>
      <c r="L2022" s="81"/>
      <c r="M2022" s="81"/>
      <c r="N2022" s="81"/>
      <c r="O2022" s="81"/>
      <c r="P2022" s="81"/>
      <c r="Q2022" s="81"/>
      <c r="R2022" s="81"/>
    </row>
    <row r="2023" spans="1:18">
      <c r="A2023" s="81"/>
      <c r="B2023" s="81"/>
      <c r="C2023" s="81"/>
      <c r="D2023" s="81"/>
      <c r="E2023" s="81"/>
      <c r="F2023" s="81"/>
      <c r="G2023" s="81"/>
      <c r="H2023" s="81"/>
      <c r="I2023" s="81"/>
      <c r="J2023" s="81"/>
      <c r="K2023" s="81"/>
      <c r="L2023" s="81"/>
      <c r="M2023" s="81"/>
      <c r="N2023" s="81"/>
      <c r="O2023" s="81"/>
      <c r="P2023" s="81"/>
      <c r="Q2023" s="81"/>
      <c r="R2023" s="81"/>
    </row>
    <row r="2024" spans="1:18">
      <c r="A2024" s="81"/>
      <c r="B2024" s="81"/>
      <c r="C2024" s="81"/>
      <c r="D2024" s="81"/>
      <c r="E2024" s="81"/>
      <c r="F2024" s="81"/>
      <c r="G2024" s="81"/>
      <c r="H2024" s="81"/>
      <c r="I2024" s="81"/>
      <c r="J2024" s="81"/>
      <c r="K2024" s="81"/>
      <c r="L2024" s="81"/>
      <c r="M2024" s="81"/>
      <c r="N2024" s="81"/>
      <c r="O2024" s="81"/>
      <c r="P2024" s="81"/>
      <c r="Q2024" s="81"/>
      <c r="R2024" s="81"/>
    </row>
    <row r="2025" spans="1:18">
      <c r="A2025" s="81"/>
      <c r="B2025" s="81"/>
      <c r="C2025" s="81"/>
      <c r="D2025" s="81"/>
      <c r="E2025" s="81"/>
      <c r="F2025" s="81"/>
      <c r="G2025" s="81"/>
      <c r="H2025" s="81"/>
      <c r="I2025" s="81"/>
      <c r="J2025" s="81"/>
      <c r="K2025" s="81"/>
      <c r="L2025" s="81"/>
      <c r="M2025" s="81"/>
      <c r="N2025" s="81"/>
      <c r="O2025" s="81"/>
      <c r="P2025" s="81"/>
      <c r="Q2025" s="81"/>
      <c r="R2025" s="81"/>
    </row>
    <row r="2026" spans="1:18">
      <c r="A2026" s="81"/>
      <c r="B2026" s="81"/>
      <c r="C2026" s="81"/>
      <c r="D2026" s="81"/>
      <c r="E2026" s="81"/>
      <c r="F2026" s="81"/>
      <c r="G2026" s="81"/>
      <c r="H2026" s="81"/>
      <c r="I2026" s="81"/>
      <c r="J2026" s="81"/>
      <c r="K2026" s="81"/>
      <c r="L2026" s="81"/>
      <c r="M2026" s="81"/>
      <c r="N2026" s="81"/>
      <c r="O2026" s="81"/>
      <c r="P2026" s="81"/>
      <c r="Q2026" s="81"/>
      <c r="R2026" s="81"/>
    </row>
    <row r="2027" spans="1:18">
      <c r="A2027" s="81"/>
      <c r="B2027" s="81"/>
      <c r="C2027" s="81"/>
      <c r="D2027" s="81"/>
      <c r="E2027" s="81"/>
      <c r="F2027" s="81"/>
      <c r="G2027" s="81"/>
      <c r="H2027" s="81"/>
      <c r="I2027" s="81"/>
      <c r="J2027" s="81"/>
      <c r="K2027" s="81"/>
      <c r="L2027" s="81"/>
      <c r="M2027" s="81"/>
      <c r="N2027" s="81"/>
      <c r="O2027" s="81"/>
      <c r="P2027" s="81"/>
      <c r="Q2027" s="81"/>
      <c r="R2027" s="81"/>
    </row>
    <row r="2028" spans="1:18">
      <c r="A2028" s="81"/>
      <c r="B2028" s="81"/>
      <c r="C2028" s="81"/>
      <c r="D2028" s="81"/>
      <c r="E2028" s="81"/>
      <c r="F2028" s="81"/>
      <c r="G2028" s="81"/>
      <c r="H2028" s="81"/>
      <c r="I2028" s="81"/>
      <c r="J2028" s="81"/>
      <c r="K2028" s="81"/>
      <c r="L2028" s="81"/>
      <c r="M2028" s="81"/>
      <c r="N2028" s="81"/>
      <c r="O2028" s="81"/>
      <c r="P2028" s="81"/>
      <c r="Q2028" s="81"/>
      <c r="R2028" s="81"/>
    </row>
    <row r="2029" spans="1:18">
      <c r="A2029" s="81"/>
      <c r="B2029" s="81"/>
      <c r="C2029" s="81"/>
      <c r="D2029" s="81"/>
      <c r="E2029" s="81"/>
      <c r="F2029" s="81"/>
      <c r="G2029" s="81"/>
      <c r="H2029" s="81"/>
      <c r="I2029" s="81"/>
      <c r="J2029" s="81"/>
      <c r="K2029" s="81"/>
      <c r="L2029" s="81"/>
      <c r="M2029" s="81"/>
      <c r="N2029" s="81"/>
      <c r="O2029" s="81"/>
      <c r="P2029" s="81"/>
      <c r="Q2029" s="81"/>
      <c r="R2029" s="81"/>
    </row>
    <row r="2030" spans="1:18">
      <c r="A2030" s="81"/>
      <c r="B2030" s="81"/>
      <c r="C2030" s="81"/>
      <c r="D2030" s="81"/>
      <c r="E2030" s="81"/>
      <c r="F2030" s="81"/>
      <c r="G2030" s="81"/>
      <c r="H2030" s="81"/>
      <c r="I2030" s="81"/>
      <c r="J2030" s="81"/>
      <c r="K2030" s="81"/>
      <c r="L2030" s="81"/>
      <c r="M2030" s="81"/>
      <c r="N2030" s="81"/>
      <c r="O2030" s="81"/>
      <c r="P2030" s="81"/>
      <c r="Q2030" s="81"/>
      <c r="R2030" s="81"/>
    </row>
    <row r="2031" spans="1:18">
      <c r="A2031" s="81"/>
      <c r="B2031" s="81"/>
      <c r="C2031" s="81"/>
      <c r="D2031" s="81"/>
      <c r="E2031" s="81"/>
      <c r="F2031" s="81"/>
      <c r="G2031" s="81"/>
      <c r="H2031" s="81"/>
      <c r="I2031" s="81"/>
      <c r="J2031" s="81"/>
      <c r="K2031" s="81"/>
      <c r="L2031" s="81"/>
      <c r="M2031" s="81"/>
      <c r="N2031" s="81"/>
      <c r="O2031" s="81"/>
      <c r="P2031" s="81"/>
      <c r="Q2031" s="81"/>
      <c r="R2031" s="81"/>
    </row>
    <row r="2032" spans="1:18">
      <c r="A2032" s="81"/>
      <c r="B2032" s="81"/>
      <c r="C2032" s="81"/>
      <c r="D2032" s="81"/>
      <c r="E2032" s="81"/>
      <c r="F2032" s="81"/>
      <c r="G2032" s="81"/>
      <c r="H2032" s="81"/>
      <c r="I2032" s="81"/>
      <c r="J2032" s="81"/>
      <c r="K2032" s="81"/>
      <c r="L2032" s="81"/>
      <c r="M2032" s="81"/>
      <c r="N2032" s="81"/>
      <c r="O2032" s="81"/>
      <c r="P2032" s="81"/>
      <c r="Q2032" s="81"/>
      <c r="R2032" s="81"/>
    </row>
    <row r="2033" spans="1:18">
      <c r="A2033" s="81"/>
      <c r="B2033" s="81"/>
      <c r="C2033" s="81"/>
      <c r="D2033" s="81"/>
      <c r="E2033" s="81"/>
      <c r="F2033" s="81"/>
      <c r="G2033" s="81"/>
      <c r="H2033" s="81"/>
      <c r="I2033" s="81"/>
      <c r="J2033" s="81"/>
      <c r="K2033" s="81"/>
      <c r="L2033" s="81"/>
      <c r="M2033" s="81"/>
      <c r="N2033" s="81"/>
      <c r="O2033" s="81"/>
      <c r="P2033" s="81"/>
      <c r="Q2033" s="81"/>
      <c r="R2033" s="81"/>
    </row>
    <row r="2034" spans="1:18">
      <c r="A2034" s="81"/>
      <c r="B2034" s="81"/>
      <c r="C2034" s="81"/>
      <c r="D2034" s="81"/>
      <c r="E2034" s="81"/>
      <c r="F2034" s="81"/>
      <c r="G2034" s="81"/>
      <c r="H2034" s="81"/>
      <c r="I2034" s="81"/>
      <c r="J2034" s="81"/>
      <c r="K2034" s="81"/>
      <c r="L2034" s="81"/>
      <c r="M2034" s="81"/>
      <c r="N2034" s="81"/>
      <c r="O2034" s="81"/>
      <c r="P2034" s="81"/>
      <c r="Q2034" s="81"/>
      <c r="R2034" s="81"/>
    </row>
    <row r="2035" spans="1:18">
      <c r="A2035" s="81"/>
      <c r="B2035" s="81"/>
      <c r="C2035" s="81"/>
      <c r="D2035" s="81"/>
      <c r="E2035" s="81"/>
      <c r="F2035" s="81"/>
      <c r="G2035" s="81"/>
      <c r="H2035" s="81"/>
      <c r="I2035" s="81"/>
      <c r="J2035" s="81"/>
      <c r="K2035" s="81"/>
      <c r="L2035" s="81"/>
      <c r="M2035" s="81"/>
      <c r="N2035" s="81"/>
      <c r="O2035" s="81"/>
      <c r="P2035" s="81"/>
      <c r="Q2035" s="81"/>
      <c r="R2035" s="81"/>
    </row>
    <row r="2036" spans="1:18">
      <c r="A2036" s="81"/>
      <c r="B2036" s="81"/>
      <c r="C2036" s="81"/>
      <c r="D2036" s="81"/>
      <c r="E2036" s="81"/>
      <c r="F2036" s="81"/>
      <c r="G2036" s="81"/>
      <c r="H2036" s="81"/>
      <c r="I2036" s="81"/>
      <c r="J2036" s="81"/>
      <c r="K2036" s="81"/>
      <c r="L2036" s="81"/>
      <c r="M2036" s="81"/>
      <c r="N2036" s="81"/>
      <c r="O2036" s="81"/>
      <c r="P2036" s="81"/>
      <c r="Q2036" s="81"/>
      <c r="R2036" s="81"/>
    </row>
    <row r="2037" spans="1:18">
      <c r="A2037" s="81"/>
      <c r="B2037" s="81"/>
      <c r="C2037" s="81"/>
      <c r="D2037" s="81"/>
      <c r="E2037" s="81"/>
      <c r="F2037" s="81"/>
      <c r="G2037" s="81"/>
      <c r="H2037" s="81"/>
      <c r="I2037" s="81"/>
      <c r="J2037" s="81"/>
      <c r="K2037" s="81"/>
      <c r="L2037" s="81"/>
      <c r="M2037" s="81"/>
      <c r="N2037" s="81"/>
      <c r="O2037" s="81"/>
      <c r="P2037" s="81"/>
      <c r="Q2037" s="81"/>
      <c r="R2037" s="81"/>
    </row>
    <row r="2038" spans="1:18">
      <c r="A2038" s="81"/>
      <c r="B2038" s="81"/>
      <c r="C2038" s="81"/>
      <c r="D2038" s="81"/>
      <c r="E2038" s="81"/>
      <c r="F2038" s="81"/>
      <c r="G2038" s="81"/>
      <c r="H2038" s="81"/>
      <c r="I2038" s="81"/>
      <c r="J2038" s="81"/>
      <c r="K2038" s="81"/>
      <c r="L2038" s="81"/>
      <c r="M2038" s="81"/>
      <c r="N2038" s="81"/>
      <c r="O2038" s="81"/>
      <c r="P2038" s="81"/>
      <c r="Q2038" s="81"/>
      <c r="R2038" s="81"/>
    </row>
    <row r="2039" spans="1:18">
      <c r="A2039" s="81"/>
      <c r="B2039" s="81"/>
      <c r="C2039" s="81"/>
      <c r="D2039" s="81"/>
      <c r="E2039" s="81"/>
      <c r="F2039" s="81"/>
      <c r="G2039" s="81"/>
      <c r="H2039" s="81"/>
      <c r="I2039" s="81"/>
      <c r="J2039" s="81"/>
      <c r="K2039" s="81"/>
      <c r="L2039" s="81"/>
      <c r="M2039" s="81"/>
      <c r="N2039" s="81"/>
      <c r="O2039" s="81"/>
      <c r="P2039" s="81"/>
      <c r="Q2039" s="81"/>
      <c r="R2039" s="81"/>
    </row>
    <row r="2040" spans="1:18">
      <c r="A2040" s="81"/>
      <c r="B2040" s="81"/>
      <c r="C2040" s="81"/>
      <c r="D2040" s="81"/>
      <c r="E2040" s="81"/>
      <c r="F2040" s="81"/>
      <c r="G2040" s="81"/>
      <c r="H2040" s="81"/>
      <c r="I2040" s="81"/>
      <c r="J2040" s="81"/>
      <c r="K2040" s="81"/>
      <c r="L2040" s="81"/>
      <c r="M2040" s="81"/>
      <c r="N2040" s="81"/>
      <c r="O2040" s="81"/>
      <c r="P2040" s="81"/>
      <c r="Q2040" s="81"/>
      <c r="R2040" s="81"/>
    </row>
    <row r="2041" spans="1:18">
      <c r="A2041" s="81"/>
      <c r="B2041" s="81"/>
      <c r="C2041" s="81"/>
      <c r="D2041" s="81"/>
      <c r="E2041" s="81"/>
      <c r="F2041" s="81"/>
      <c r="G2041" s="81"/>
      <c r="H2041" s="81"/>
      <c r="I2041" s="81"/>
      <c r="J2041" s="81"/>
      <c r="K2041" s="81"/>
      <c r="L2041" s="81"/>
      <c r="M2041" s="81"/>
      <c r="N2041" s="81"/>
      <c r="O2041" s="81"/>
      <c r="P2041" s="81"/>
      <c r="Q2041" s="81"/>
      <c r="R2041" s="81"/>
    </row>
    <row r="2042" spans="1:18">
      <c r="A2042" s="81"/>
      <c r="B2042" s="81"/>
      <c r="C2042" s="81"/>
      <c r="D2042" s="81"/>
      <c r="E2042" s="81"/>
      <c r="F2042" s="81"/>
      <c r="G2042" s="81"/>
      <c r="H2042" s="81"/>
      <c r="I2042" s="81"/>
      <c r="J2042" s="81"/>
      <c r="K2042" s="81"/>
      <c r="L2042" s="81"/>
      <c r="M2042" s="81"/>
      <c r="N2042" s="81"/>
      <c r="O2042" s="81"/>
      <c r="P2042" s="81"/>
      <c r="Q2042" s="81"/>
      <c r="R2042" s="81"/>
    </row>
    <row r="2043" spans="1:18">
      <c r="A2043" s="81"/>
      <c r="B2043" s="81"/>
      <c r="C2043" s="81"/>
      <c r="D2043" s="81"/>
      <c r="E2043" s="81"/>
      <c r="F2043" s="81"/>
      <c r="G2043" s="81"/>
      <c r="H2043" s="81"/>
      <c r="I2043" s="81"/>
      <c r="J2043" s="81"/>
      <c r="K2043" s="81"/>
      <c r="L2043" s="81"/>
      <c r="M2043" s="81"/>
      <c r="N2043" s="81"/>
      <c r="O2043" s="81"/>
      <c r="P2043" s="81"/>
      <c r="Q2043" s="81"/>
      <c r="R2043" s="81"/>
    </row>
    <row r="2044" spans="1:18">
      <c r="A2044" s="81"/>
      <c r="B2044" s="81"/>
      <c r="C2044" s="81"/>
      <c r="D2044" s="81"/>
      <c r="E2044" s="81"/>
      <c r="F2044" s="81"/>
      <c r="G2044" s="81"/>
      <c r="H2044" s="81"/>
      <c r="I2044" s="81"/>
      <c r="J2044" s="81"/>
      <c r="K2044" s="81"/>
      <c r="L2044" s="81"/>
      <c r="M2044" s="81"/>
      <c r="N2044" s="81"/>
      <c r="O2044" s="81"/>
      <c r="P2044" s="81"/>
      <c r="Q2044" s="81"/>
      <c r="R2044" s="81"/>
    </row>
    <row r="2045" spans="1:18">
      <c r="A2045" s="81"/>
      <c r="B2045" s="81"/>
      <c r="C2045" s="81"/>
      <c r="D2045" s="81"/>
      <c r="E2045" s="81"/>
      <c r="F2045" s="81"/>
      <c r="G2045" s="81"/>
      <c r="H2045" s="81"/>
      <c r="I2045" s="81"/>
      <c r="J2045" s="81"/>
      <c r="K2045" s="81"/>
      <c r="L2045" s="81"/>
      <c r="M2045" s="81"/>
      <c r="N2045" s="81"/>
      <c r="O2045" s="81"/>
      <c r="P2045" s="81"/>
      <c r="Q2045" s="81"/>
      <c r="R2045" s="81"/>
    </row>
    <row r="2046" spans="1:18">
      <c r="A2046" s="81"/>
      <c r="B2046" s="81"/>
      <c r="C2046" s="81"/>
      <c r="D2046" s="81"/>
      <c r="E2046" s="81"/>
      <c r="F2046" s="81"/>
      <c r="G2046" s="81"/>
      <c r="H2046" s="81"/>
      <c r="I2046" s="81"/>
      <c r="J2046" s="81"/>
      <c r="K2046" s="81"/>
      <c r="L2046" s="81"/>
      <c r="M2046" s="81"/>
      <c r="N2046" s="81"/>
      <c r="O2046" s="81"/>
      <c r="P2046" s="81"/>
      <c r="Q2046" s="81"/>
      <c r="R2046" s="81"/>
    </row>
    <row r="2047" spans="1:18">
      <c r="A2047" s="81"/>
      <c r="B2047" s="81"/>
      <c r="C2047" s="81"/>
      <c r="D2047" s="81"/>
      <c r="E2047" s="81"/>
      <c r="F2047" s="81"/>
      <c r="G2047" s="81"/>
      <c r="H2047" s="81"/>
      <c r="I2047" s="81"/>
      <c r="J2047" s="81"/>
      <c r="K2047" s="81"/>
      <c r="L2047" s="81"/>
      <c r="M2047" s="81"/>
      <c r="N2047" s="81"/>
      <c r="O2047" s="81"/>
      <c r="P2047" s="81"/>
      <c r="Q2047" s="81"/>
      <c r="R2047" s="81"/>
    </row>
    <row r="2048" spans="1:18">
      <c r="A2048" s="81"/>
      <c r="B2048" s="81"/>
      <c r="C2048" s="81"/>
      <c r="D2048" s="81"/>
      <c r="E2048" s="81"/>
      <c r="F2048" s="81"/>
      <c r="G2048" s="81"/>
      <c r="H2048" s="81"/>
      <c r="I2048" s="81"/>
      <c r="J2048" s="81"/>
      <c r="K2048" s="81"/>
      <c r="L2048" s="81"/>
      <c r="M2048" s="81"/>
      <c r="N2048" s="81"/>
      <c r="O2048" s="81"/>
      <c r="P2048" s="81"/>
      <c r="Q2048" s="81"/>
      <c r="R2048" s="81"/>
    </row>
    <row r="2049" spans="1:18">
      <c r="A2049" s="81"/>
      <c r="B2049" s="81"/>
      <c r="C2049" s="81"/>
      <c r="D2049" s="81"/>
      <c r="E2049" s="81"/>
      <c r="F2049" s="81"/>
      <c r="G2049" s="81"/>
      <c r="H2049" s="81"/>
      <c r="I2049" s="81"/>
      <c r="J2049" s="81"/>
      <c r="K2049" s="81"/>
      <c r="L2049" s="81"/>
      <c r="M2049" s="81"/>
      <c r="N2049" s="81"/>
      <c r="O2049" s="81"/>
      <c r="P2049" s="81"/>
      <c r="Q2049" s="81"/>
      <c r="R2049" s="81"/>
    </row>
    <row r="2050" spans="1:18">
      <c r="A2050" s="81"/>
      <c r="B2050" s="81"/>
      <c r="C2050" s="81"/>
      <c r="D2050" s="81"/>
      <c r="E2050" s="81"/>
      <c r="F2050" s="81"/>
      <c r="G2050" s="81"/>
      <c r="H2050" s="81"/>
      <c r="I2050" s="81"/>
      <c r="J2050" s="81"/>
      <c r="K2050" s="81"/>
      <c r="L2050" s="81"/>
      <c r="M2050" s="81"/>
      <c r="N2050" s="81"/>
      <c r="O2050" s="81"/>
      <c r="P2050" s="81"/>
      <c r="Q2050" s="81"/>
      <c r="R2050" s="81"/>
    </row>
    <row r="2051" spans="1:18">
      <c r="A2051" s="81"/>
      <c r="B2051" s="81"/>
      <c r="C2051" s="81"/>
      <c r="D2051" s="81"/>
      <c r="E2051" s="81"/>
      <c r="F2051" s="81"/>
      <c r="G2051" s="81"/>
      <c r="H2051" s="81"/>
      <c r="I2051" s="81"/>
      <c r="J2051" s="81"/>
      <c r="K2051" s="81"/>
      <c r="L2051" s="81"/>
      <c r="M2051" s="81"/>
      <c r="N2051" s="81"/>
      <c r="O2051" s="81"/>
      <c r="P2051" s="81"/>
      <c r="Q2051" s="81"/>
      <c r="R2051" s="81"/>
    </row>
    <row r="2052" spans="1:18">
      <c r="A2052" s="81"/>
      <c r="B2052" s="81"/>
      <c r="C2052" s="81"/>
      <c r="D2052" s="81"/>
      <c r="E2052" s="81"/>
      <c r="F2052" s="81"/>
      <c r="G2052" s="81"/>
      <c r="H2052" s="81"/>
      <c r="I2052" s="81"/>
      <c r="J2052" s="81"/>
      <c r="K2052" s="81"/>
      <c r="L2052" s="81"/>
      <c r="M2052" s="81"/>
      <c r="N2052" s="81"/>
      <c r="O2052" s="81"/>
      <c r="P2052" s="81"/>
      <c r="Q2052" s="81"/>
      <c r="R2052" s="81"/>
    </row>
    <row r="2053" spans="1:18">
      <c r="A2053" s="81"/>
      <c r="B2053" s="81"/>
      <c r="C2053" s="81"/>
      <c r="D2053" s="81"/>
      <c r="E2053" s="81"/>
      <c r="F2053" s="81"/>
      <c r="G2053" s="81"/>
      <c r="H2053" s="81"/>
      <c r="I2053" s="81"/>
      <c r="J2053" s="81"/>
      <c r="K2053" s="81"/>
      <c r="L2053" s="81"/>
      <c r="M2053" s="81"/>
      <c r="N2053" s="81"/>
      <c r="O2053" s="81"/>
      <c r="P2053" s="81"/>
      <c r="Q2053" s="81"/>
      <c r="R2053" s="81"/>
    </row>
    <row r="2054" spans="1:18">
      <c r="A2054" s="81"/>
      <c r="B2054" s="81"/>
      <c r="C2054" s="81"/>
      <c r="D2054" s="81"/>
      <c r="E2054" s="81"/>
      <c r="F2054" s="81"/>
      <c r="G2054" s="81"/>
      <c r="H2054" s="81"/>
      <c r="I2054" s="81"/>
      <c r="J2054" s="81"/>
      <c r="K2054" s="81"/>
      <c r="L2054" s="81"/>
      <c r="M2054" s="81"/>
      <c r="N2054" s="81"/>
      <c r="O2054" s="81"/>
      <c r="P2054" s="81"/>
      <c r="Q2054" s="81"/>
      <c r="R2054" s="81"/>
    </row>
    <row r="2055" spans="1:18">
      <c r="A2055" s="81"/>
      <c r="B2055" s="81"/>
      <c r="C2055" s="81"/>
      <c r="D2055" s="81"/>
      <c r="E2055" s="81"/>
      <c r="F2055" s="81"/>
      <c r="G2055" s="81"/>
      <c r="H2055" s="81"/>
      <c r="I2055" s="81"/>
      <c r="J2055" s="81"/>
      <c r="K2055" s="81"/>
      <c r="L2055" s="81"/>
      <c r="M2055" s="81"/>
      <c r="N2055" s="81"/>
      <c r="O2055" s="81"/>
      <c r="P2055" s="81"/>
      <c r="Q2055" s="81"/>
      <c r="R2055" s="81"/>
    </row>
    <row r="2056" spans="1:18">
      <c r="A2056" s="81"/>
      <c r="B2056" s="81"/>
      <c r="C2056" s="81"/>
      <c r="D2056" s="81"/>
      <c r="E2056" s="81"/>
      <c r="F2056" s="81"/>
      <c r="G2056" s="81"/>
      <c r="H2056" s="81"/>
      <c r="I2056" s="81"/>
      <c r="J2056" s="81"/>
      <c r="K2056" s="81"/>
      <c r="L2056" s="81"/>
      <c r="M2056" s="81"/>
      <c r="N2056" s="81"/>
      <c r="O2056" s="81"/>
      <c r="P2056" s="81"/>
      <c r="Q2056" s="81"/>
      <c r="R2056" s="81"/>
    </row>
    <row r="2057" spans="1:18">
      <c r="A2057" s="81"/>
      <c r="B2057" s="81"/>
      <c r="C2057" s="81"/>
      <c r="D2057" s="81"/>
      <c r="E2057" s="81"/>
      <c r="F2057" s="81"/>
      <c r="G2057" s="81"/>
      <c r="H2057" s="81"/>
      <c r="I2057" s="81"/>
      <c r="J2057" s="81"/>
      <c r="K2057" s="81"/>
      <c r="L2057" s="81"/>
      <c r="M2057" s="81"/>
      <c r="N2057" s="81"/>
      <c r="O2057" s="81"/>
      <c r="P2057" s="81"/>
      <c r="Q2057" s="81"/>
      <c r="R2057" s="81"/>
    </row>
    <row r="2058" spans="1:18">
      <c r="A2058" s="81"/>
      <c r="B2058" s="81"/>
      <c r="C2058" s="81"/>
      <c r="D2058" s="81"/>
      <c r="E2058" s="81"/>
      <c r="F2058" s="81"/>
      <c r="G2058" s="81"/>
      <c r="H2058" s="81"/>
      <c r="I2058" s="81"/>
      <c r="J2058" s="81"/>
      <c r="K2058" s="81"/>
      <c r="L2058" s="81"/>
      <c r="M2058" s="81"/>
      <c r="N2058" s="81"/>
      <c r="O2058" s="81"/>
      <c r="P2058" s="81"/>
      <c r="Q2058" s="81"/>
      <c r="R2058" s="81"/>
    </row>
    <row r="2059" spans="1:18">
      <c r="A2059" s="81"/>
      <c r="B2059" s="81"/>
      <c r="C2059" s="81"/>
      <c r="D2059" s="81"/>
      <c r="E2059" s="81"/>
      <c r="F2059" s="81"/>
      <c r="G2059" s="81"/>
      <c r="H2059" s="81"/>
      <c r="I2059" s="81"/>
      <c r="J2059" s="81"/>
      <c r="K2059" s="81"/>
      <c r="L2059" s="81"/>
      <c r="M2059" s="81"/>
      <c r="N2059" s="81"/>
      <c r="O2059" s="81"/>
      <c r="P2059" s="81"/>
      <c r="Q2059" s="81"/>
      <c r="R2059" s="81"/>
    </row>
    <row r="2060" spans="1:18">
      <c r="A2060" s="81"/>
      <c r="B2060" s="81"/>
      <c r="C2060" s="81"/>
      <c r="D2060" s="81"/>
      <c r="E2060" s="81"/>
      <c r="F2060" s="81"/>
      <c r="G2060" s="81"/>
      <c r="H2060" s="81"/>
      <c r="I2060" s="81"/>
      <c r="J2060" s="81"/>
      <c r="K2060" s="81"/>
      <c r="L2060" s="81"/>
      <c r="M2060" s="81"/>
      <c r="N2060" s="81"/>
      <c r="O2060" s="81"/>
      <c r="P2060" s="81"/>
      <c r="Q2060" s="81"/>
      <c r="R2060" s="81"/>
    </row>
    <row r="2061" spans="1:18">
      <c r="A2061" s="81"/>
      <c r="B2061" s="81"/>
      <c r="C2061" s="81"/>
      <c r="D2061" s="81"/>
      <c r="E2061" s="81"/>
      <c r="F2061" s="81"/>
      <c r="G2061" s="81"/>
      <c r="H2061" s="81"/>
      <c r="I2061" s="81"/>
      <c r="J2061" s="81"/>
      <c r="K2061" s="81"/>
      <c r="L2061" s="81"/>
      <c r="M2061" s="81"/>
      <c r="N2061" s="81"/>
      <c r="O2061" s="81"/>
      <c r="P2061" s="81"/>
      <c r="Q2061" s="81"/>
      <c r="R2061" s="81"/>
    </row>
    <row r="2062" spans="1:18">
      <c r="A2062" s="81"/>
      <c r="B2062" s="81"/>
      <c r="C2062" s="81"/>
      <c r="D2062" s="81"/>
      <c r="E2062" s="81"/>
      <c r="F2062" s="81"/>
      <c r="G2062" s="81"/>
      <c r="H2062" s="81"/>
      <c r="I2062" s="81"/>
      <c r="J2062" s="81"/>
      <c r="K2062" s="81"/>
      <c r="L2062" s="81"/>
      <c r="M2062" s="81"/>
      <c r="N2062" s="81"/>
      <c r="O2062" s="81"/>
      <c r="P2062" s="81"/>
      <c r="Q2062" s="81"/>
      <c r="R2062" s="81"/>
    </row>
    <row r="2063" spans="1:18">
      <c r="A2063" s="81"/>
      <c r="B2063" s="81"/>
      <c r="C2063" s="81"/>
      <c r="D2063" s="81"/>
      <c r="E2063" s="81"/>
      <c r="F2063" s="81"/>
      <c r="G2063" s="81"/>
      <c r="H2063" s="81"/>
      <c r="I2063" s="81"/>
      <c r="J2063" s="81"/>
      <c r="K2063" s="81"/>
      <c r="L2063" s="81"/>
      <c r="M2063" s="81"/>
      <c r="N2063" s="81"/>
      <c r="O2063" s="81"/>
      <c r="P2063" s="81"/>
      <c r="Q2063" s="81"/>
      <c r="R2063" s="81"/>
    </row>
    <row r="2064" spans="1:18">
      <c r="A2064" s="81"/>
      <c r="B2064" s="81"/>
      <c r="C2064" s="81"/>
      <c r="D2064" s="81"/>
      <c r="E2064" s="81"/>
      <c r="F2064" s="81"/>
      <c r="G2064" s="81"/>
      <c r="H2064" s="81"/>
      <c r="I2064" s="81"/>
      <c r="J2064" s="81"/>
      <c r="K2064" s="81"/>
      <c r="L2064" s="81"/>
      <c r="M2064" s="81"/>
      <c r="N2064" s="81"/>
      <c r="O2064" s="81"/>
      <c r="P2064" s="81"/>
      <c r="Q2064" s="81"/>
      <c r="R2064" s="81"/>
    </row>
    <row r="2065" spans="1:18">
      <c r="A2065" s="81"/>
      <c r="B2065" s="81"/>
      <c r="C2065" s="81"/>
      <c r="D2065" s="81"/>
      <c r="E2065" s="81"/>
      <c r="F2065" s="81"/>
      <c r="G2065" s="81"/>
      <c r="H2065" s="81"/>
      <c r="I2065" s="81"/>
      <c r="J2065" s="81"/>
      <c r="K2065" s="81"/>
      <c r="L2065" s="81"/>
      <c r="M2065" s="81"/>
      <c r="N2065" s="81"/>
      <c r="O2065" s="81"/>
      <c r="P2065" s="81"/>
      <c r="Q2065" s="81"/>
      <c r="R2065" s="81"/>
    </row>
    <row r="2066" spans="1:18">
      <c r="A2066" s="81"/>
      <c r="B2066" s="81"/>
      <c r="C2066" s="81"/>
      <c r="D2066" s="81"/>
      <c r="E2066" s="81"/>
      <c r="F2066" s="81"/>
      <c r="G2066" s="81"/>
      <c r="H2066" s="81"/>
      <c r="I2066" s="81"/>
      <c r="J2066" s="81"/>
      <c r="K2066" s="81"/>
      <c r="L2066" s="81"/>
      <c r="M2066" s="81"/>
      <c r="N2066" s="81"/>
      <c r="O2066" s="81"/>
      <c r="P2066" s="81"/>
      <c r="Q2066" s="81"/>
      <c r="R2066" s="81"/>
    </row>
    <row r="2067" spans="1:18">
      <c r="A2067" s="81"/>
      <c r="B2067" s="81"/>
      <c r="C2067" s="81"/>
      <c r="D2067" s="81"/>
      <c r="E2067" s="81"/>
      <c r="F2067" s="81"/>
      <c r="G2067" s="81"/>
      <c r="H2067" s="81"/>
      <c r="I2067" s="81"/>
      <c r="J2067" s="81"/>
      <c r="K2067" s="81"/>
      <c r="L2067" s="81"/>
      <c r="M2067" s="81"/>
      <c r="N2067" s="81"/>
      <c r="O2067" s="81"/>
      <c r="P2067" s="81"/>
      <c r="Q2067" s="81"/>
      <c r="R2067" s="81"/>
    </row>
    <row r="2068" spans="1:18">
      <c r="A2068" s="81"/>
      <c r="B2068" s="81"/>
      <c r="C2068" s="81"/>
      <c r="D2068" s="81"/>
      <c r="E2068" s="81"/>
      <c r="F2068" s="81"/>
      <c r="G2068" s="81"/>
      <c r="H2068" s="81"/>
      <c r="I2068" s="81"/>
      <c r="J2068" s="81"/>
      <c r="K2068" s="81"/>
      <c r="L2068" s="81"/>
      <c r="M2068" s="81"/>
      <c r="N2068" s="81"/>
      <c r="O2068" s="81"/>
      <c r="P2068" s="81"/>
      <c r="Q2068" s="81"/>
      <c r="R2068" s="81"/>
    </row>
    <row r="2069" spans="1:18">
      <c r="A2069" s="81"/>
      <c r="B2069" s="81"/>
      <c r="C2069" s="81"/>
      <c r="D2069" s="81"/>
      <c r="E2069" s="81"/>
      <c r="F2069" s="81"/>
      <c r="G2069" s="81"/>
      <c r="H2069" s="81"/>
      <c r="I2069" s="81"/>
      <c r="J2069" s="81"/>
      <c r="K2069" s="81"/>
      <c r="L2069" s="81"/>
      <c r="M2069" s="81"/>
      <c r="N2069" s="81"/>
      <c r="O2069" s="81"/>
      <c r="P2069" s="81"/>
      <c r="Q2069" s="81"/>
      <c r="R2069" s="81"/>
    </row>
    <row r="2070" spans="1:18">
      <c r="A2070" s="81"/>
      <c r="B2070" s="81"/>
      <c r="C2070" s="81"/>
      <c r="D2070" s="81"/>
      <c r="E2070" s="81"/>
      <c r="F2070" s="81"/>
      <c r="G2070" s="81"/>
      <c r="H2070" s="81"/>
      <c r="I2070" s="81"/>
      <c r="J2070" s="81"/>
      <c r="K2070" s="81"/>
      <c r="L2070" s="81"/>
      <c r="M2070" s="81"/>
      <c r="N2070" s="81"/>
      <c r="O2070" s="81"/>
      <c r="P2070" s="81"/>
      <c r="Q2070" s="81"/>
      <c r="R2070" s="81"/>
    </row>
    <row r="2071" spans="1:18">
      <c r="A2071" s="81"/>
      <c r="B2071" s="81"/>
      <c r="C2071" s="81"/>
      <c r="D2071" s="81"/>
      <c r="E2071" s="81"/>
      <c r="F2071" s="81"/>
      <c r="G2071" s="81"/>
      <c r="H2071" s="81"/>
      <c r="I2071" s="81"/>
      <c r="J2071" s="81"/>
      <c r="K2071" s="81"/>
      <c r="L2071" s="81"/>
      <c r="M2071" s="81"/>
      <c r="N2071" s="81"/>
      <c r="O2071" s="81"/>
      <c r="P2071" s="81"/>
      <c r="Q2071" s="81"/>
      <c r="R2071" s="81"/>
    </row>
    <row r="2072" spans="1:18">
      <c r="A2072" s="81"/>
      <c r="B2072" s="81"/>
      <c r="C2072" s="81"/>
      <c r="D2072" s="81"/>
      <c r="E2072" s="81"/>
      <c r="F2072" s="81"/>
      <c r="G2072" s="81"/>
      <c r="H2072" s="81"/>
      <c r="I2072" s="81"/>
      <c r="J2072" s="81"/>
      <c r="K2072" s="81"/>
      <c r="L2072" s="81"/>
      <c r="M2072" s="81"/>
      <c r="N2072" s="81"/>
      <c r="O2072" s="81"/>
      <c r="P2072" s="81"/>
      <c r="Q2072" s="81"/>
      <c r="R2072" s="81"/>
    </row>
    <row r="2073" spans="1:18">
      <c r="A2073" s="81"/>
      <c r="B2073" s="81"/>
      <c r="C2073" s="81"/>
      <c r="D2073" s="81"/>
      <c r="E2073" s="81"/>
      <c r="F2073" s="81"/>
      <c r="G2073" s="81"/>
      <c r="H2073" s="81"/>
      <c r="I2073" s="81"/>
      <c r="J2073" s="81"/>
      <c r="K2073" s="81"/>
      <c r="L2073" s="81"/>
      <c r="M2073" s="81"/>
      <c r="N2073" s="81"/>
      <c r="O2073" s="81"/>
      <c r="P2073" s="81"/>
      <c r="Q2073" s="81"/>
      <c r="R2073" s="81"/>
    </row>
    <row r="2074" spans="1:18">
      <c r="A2074" s="81"/>
      <c r="B2074" s="81"/>
      <c r="C2074" s="81"/>
      <c r="D2074" s="81"/>
      <c r="E2074" s="81"/>
      <c r="F2074" s="81"/>
      <c r="G2074" s="81"/>
      <c r="H2074" s="81"/>
      <c r="I2074" s="81"/>
      <c r="J2074" s="81"/>
      <c r="K2074" s="81"/>
      <c r="L2074" s="81"/>
      <c r="M2074" s="81"/>
      <c r="N2074" s="81"/>
      <c r="O2074" s="81"/>
      <c r="P2074" s="81"/>
      <c r="Q2074" s="81"/>
      <c r="R2074" s="81"/>
    </row>
    <row r="2075" spans="1:18">
      <c r="A2075" s="81"/>
      <c r="B2075" s="81"/>
      <c r="C2075" s="81"/>
      <c r="D2075" s="81"/>
      <c r="E2075" s="81"/>
      <c r="F2075" s="81"/>
      <c r="G2075" s="81"/>
      <c r="H2075" s="81"/>
      <c r="I2075" s="81"/>
      <c r="J2075" s="81"/>
      <c r="K2075" s="81"/>
      <c r="L2075" s="81"/>
      <c r="M2075" s="81"/>
      <c r="N2075" s="81"/>
      <c r="O2075" s="81"/>
      <c r="P2075" s="81"/>
      <c r="Q2075" s="81"/>
      <c r="R2075" s="81"/>
    </row>
    <row r="2076" spans="1:18">
      <c r="A2076" s="81"/>
      <c r="B2076" s="81"/>
      <c r="C2076" s="81"/>
      <c r="D2076" s="81"/>
      <c r="E2076" s="81"/>
      <c r="F2076" s="81"/>
      <c r="G2076" s="81"/>
      <c r="H2076" s="81"/>
      <c r="I2076" s="81"/>
      <c r="J2076" s="81"/>
      <c r="K2076" s="81"/>
      <c r="L2076" s="81"/>
      <c r="M2076" s="81"/>
      <c r="N2076" s="81"/>
      <c r="O2076" s="81"/>
      <c r="P2076" s="81"/>
      <c r="Q2076" s="81"/>
      <c r="R2076" s="81"/>
    </row>
    <row r="2077" spans="1:18">
      <c r="A2077" s="81"/>
      <c r="B2077" s="81"/>
      <c r="C2077" s="81"/>
      <c r="D2077" s="81"/>
      <c r="E2077" s="81"/>
      <c r="F2077" s="81"/>
      <c r="G2077" s="81"/>
      <c r="H2077" s="81"/>
      <c r="I2077" s="81"/>
      <c r="J2077" s="81"/>
      <c r="K2077" s="81"/>
      <c r="L2077" s="81"/>
      <c r="M2077" s="81"/>
      <c r="N2077" s="81"/>
      <c r="O2077" s="81"/>
      <c r="P2077" s="81"/>
      <c r="Q2077" s="81"/>
      <c r="R2077" s="81"/>
    </row>
    <row r="2078" spans="1:18">
      <c r="A2078" s="81"/>
      <c r="B2078" s="81"/>
      <c r="C2078" s="81"/>
      <c r="D2078" s="81"/>
      <c r="E2078" s="81"/>
      <c r="F2078" s="81"/>
      <c r="G2078" s="81"/>
      <c r="H2078" s="81"/>
      <c r="I2078" s="81"/>
      <c r="J2078" s="81"/>
      <c r="K2078" s="81"/>
      <c r="L2078" s="81"/>
      <c r="M2078" s="81"/>
      <c r="N2078" s="81"/>
      <c r="O2078" s="81"/>
      <c r="P2078" s="81"/>
      <c r="Q2078" s="81"/>
      <c r="R2078" s="81"/>
    </row>
    <row r="2079" spans="1:18">
      <c r="A2079" s="81"/>
      <c r="B2079" s="81"/>
      <c r="C2079" s="81"/>
      <c r="D2079" s="81"/>
      <c r="E2079" s="81"/>
      <c r="F2079" s="81"/>
      <c r="G2079" s="81"/>
      <c r="H2079" s="81"/>
      <c r="I2079" s="81"/>
      <c r="J2079" s="81"/>
      <c r="K2079" s="81"/>
      <c r="L2079" s="81"/>
      <c r="M2079" s="81"/>
      <c r="N2079" s="81"/>
      <c r="O2079" s="81"/>
      <c r="P2079" s="81"/>
      <c r="Q2079" s="81"/>
      <c r="R2079" s="81"/>
    </row>
    <row r="2080" spans="1:18">
      <c r="A2080" s="81"/>
      <c r="B2080" s="81"/>
      <c r="C2080" s="81"/>
      <c r="D2080" s="81"/>
      <c r="E2080" s="81"/>
      <c r="F2080" s="81"/>
      <c r="G2080" s="81"/>
      <c r="H2080" s="81"/>
      <c r="I2080" s="81"/>
      <c r="J2080" s="81"/>
      <c r="K2080" s="81"/>
      <c r="L2080" s="81"/>
      <c r="M2080" s="81"/>
      <c r="N2080" s="81"/>
      <c r="O2080" s="81"/>
      <c r="P2080" s="81"/>
      <c r="Q2080" s="81"/>
      <c r="R2080" s="81"/>
    </row>
    <row r="2081" spans="1:18">
      <c r="A2081" s="81"/>
      <c r="B2081" s="81"/>
      <c r="C2081" s="81"/>
      <c r="D2081" s="81"/>
      <c r="E2081" s="81"/>
      <c r="F2081" s="81"/>
      <c r="G2081" s="81"/>
      <c r="H2081" s="81"/>
      <c r="I2081" s="81"/>
      <c r="J2081" s="81"/>
      <c r="K2081" s="81"/>
      <c r="L2081" s="81"/>
      <c r="M2081" s="81"/>
      <c r="N2081" s="81"/>
      <c r="O2081" s="81"/>
      <c r="P2081" s="81"/>
      <c r="Q2081" s="81"/>
      <c r="R2081" s="81"/>
    </row>
    <row r="2082" spans="1:18">
      <c r="A2082" s="81"/>
      <c r="B2082" s="81"/>
      <c r="C2082" s="81"/>
      <c r="D2082" s="81"/>
      <c r="E2082" s="81"/>
      <c r="F2082" s="81"/>
      <c r="G2082" s="81"/>
      <c r="H2082" s="81"/>
      <c r="I2082" s="81"/>
      <c r="J2082" s="81"/>
      <c r="K2082" s="81"/>
      <c r="L2082" s="81"/>
      <c r="M2082" s="81"/>
      <c r="N2082" s="81"/>
      <c r="O2082" s="81"/>
      <c r="P2082" s="81"/>
      <c r="Q2082" s="81"/>
      <c r="R2082" s="81"/>
    </row>
    <row r="2083" spans="1:18">
      <c r="A2083" s="81"/>
      <c r="B2083" s="81"/>
      <c r="C2083" s="81"/>
      <c r="D2083" s="81"/>
      <c r="E2083" s="81"/>
      <c r="F2083" s="81"/>
      <c r="G2083" s="81"/>
      <c r="H2083" s="81"/>
      <c r="I2083" s="81"/>
      <c r="J2083" s="81"/>
      <c r="K2083" s="81"/>
      <c r="L2083" s="81"/>
      <c r="M2083" s="81"/>
      <c r="N2083" s="81"/>
      <c r="O2083" s="81"/>
      <c r="P2083" s="81"/>
      <c r="Q2083" s="81"/>
      <c r="R2083" s="81"/>
    </row>
    <row r="2084" spans="1:18">
      <c r="A2084" s="81"/>
      <c r="B2084" s="81"/>
      <c r="C2084" s="81"/>
      <c r="D2084" s="81"/>
      <c r="E2084" s="81"/>
      <c r="F2084" s="81"/>
      <c r="G2084" s="81"/>
      <c r="H2084" s="81"/>
      <c r="I2084" s="81"/>
      <c r="J2084" s="81"/>
      <c r="K2084" s="81"/>
      <c r="L2084" s="81"/>
      <c r="M2084" s="81"/>
      <c r="N2084" s="81"/>
      <c r="O2084" s="81"/>
      <c r="P2084" s="81"/>
      <c r="Q2084" s="81"/>
      <c r="R2084" s="81"/>
    </row>
    <row r="2085" spans="1:18">
      <c r="A2085" s="81"/>
      <c r="B2085" s="81"/>
      <c r="C2085" s="81"/>
      <c r="D2085" s="81"/>
      <c r="E2085" s="81"/>
      <c r="F2085" s="81"/>
      <c r="G2085" s="81"/>
      <c r="H2085" s="81"/>
      <c r="I2085" s="81"/>
      <c r="J2085" s="81"/>
      <c r="K2085" s="81"/>
      <c r="L2085" s="81"/>
      <c r="M2085" s="81"/>
      <c r="N2085" s="81"/>
      <c r="O2085" s="81"/>
      <c r="P2085" s="81"/>
      <c r="Q2085" s="81"/>
      <c r="R2085" s="81"/>
    </row>
    <row r="2086" spans="1:18">
      <c r="A2086" s="81"/>
      <c r="B2086" s="81"/>
      <c r="C2086" s="81"/>
      <c r="D2086" s="81"/>
      <c r="E2086" s="81"/>
      <c r="F2086" s="81"/>
      <c r="G2086" s="81"/>
      <c r="H2086" s="81"/>
      <c r="I2086" s="81"/>
      <c r="J2086" s="81"/>
      <c r="K2086" s="81"/>
      <c r="L2086" s="81"/>
      <c r="M2086" s="81"/>
      <c r="N2086" s="81"/>
      <c r="O2086" s="81"/>
      <c r="P2086" s="81"/>
      <c r="Q2086" s="81"/>
      <c r="R2086" s="81"/>
    </row>
    <row r="2087" spans="1:18">
      <c r="A2087" s="81"/>
      <c r="B2087" s="81"/>
      <c r="C2087" s="81"/>
      <c r="D2087" s="81"/>
      <c r="E2087" s="81"/>
      <c r="F2087" s="81"/>
      <c r="G2087" s="81"/>
      <c r="H2087" s="81"/>
      <c r="I2087" s="81"/>
      <c r="J2087" s="81"/>
      <c r="K2087" s="81"/>
      <c r="L2087" s="81"/>
      <c r="M2087" s="81"/>
      <c r="N2087" s="81"/>
      <c r="O2087" s="81"/>
      <c r="P2087" s="81"/>
      <c r="Q2087" s="81"/>
      <c r="R2087" s="81"/>
    </row>
    <row r="2088" spans="1:18">
      <c r="A2088" s="81"/>
      <c r="B2088" s="81"/>
      <c r="C2088" s="81"/>
      <c r="D2088" s="81"/>
      <c r="E2088" s="81"/>
      <c r="F2088" s="81"/>
      <c r="G2088" s="81"/>
      <c r="H2088" s="81"/>
      <c r="I2088" s="81"/>
      <c r="J2088" s="81"/>
      <c r="K2088" s="81"/>
      <c r="L2088" s="81"/>
      <c r="M2088" s="81"/>
      <c r="N2088" s="81"/>
      <c r="O2088" s="81"/>
      <c r="P2088" s="81"/>
      <c r="Q2088" s="81"/>
      <c r="R2088" s="81"/>
    </row>
    <row r="2089" spans="1:18">
      <c r="A2089" s="81"/>
      <c r="B2089" s="81"/>
      <c r="C2089" s="81"/>
      <c r="D2089" s="81"/>
      <c r="E2089" s="81"/>
      <c r="F2089" s="81"/>
      <c r="G2089" s="81"/>
      <c r="H2089" s="81"/>
      <c r="I2089" s="81"/>
      <c r="J2089" s="81"/>
      <c r="K2089" s="81"/>
      <c r="L2089" s="81"/>
      <c r="M2089" s="81"/>
      <c r="N2089" s="81"/>
      <c r="O2089" s="81"/>
      <c r="P2089" s="81"/>
      <c r="Q2089" s="81"/>
      <c r="R2089" s="81"/>
    </row>
    <row r="2090" spans="1:18">
      <c r="A2090" s="81"/>
      <c r="B2090" s="81"/>
      <c r="C2090" s="81"/>
      <c r="D2090" s="81"/>
      <c r="E2090" s="81"/>
      <c r="F2090" s="81"/>
      <c r="G2090" s="81"/>
      <c r="H2090" s="81"/>
      <c r="I2090" s="81"/>
      <c r="J2090" s="81"/>
      <c r="K2090" s="81"/>
      <c r="L2090" s="81"/>
      <c r="M2090" s="81"/>
      <c r="N2090" s="81"/>
      <c r="O2090" s="81"/>
      <c r="P2090" s="81"/>
      <c r="Q2090" s="81"/>
      <c r="R2090" s="81"/>
    </row>
    <row r="2091" spans="1:18">
      <c r="A2091" s="81"/>
      <c r="B2091" s="81"/>
      <c r="C2091" s="81"/>
      <c r="D2091" s="81"/>
      <c r="E2091" s="81"/>
      <c r="F2091" s="81"/>
      <c r="G2091" s="81"/>
      <c r="H2091" s="81"/>
      <c r="I2091" s="81"/>
      <c r="J2091" s="81"/>
      <c r="K2091" s="81"/>
      <c r="L2091" s="81"/>
      <c r="M2091" s="81"/>
      <c r="N2091" s="81"/>
      <c r="O2091" s="81"/>
      <c r="P2091" s="81"/>
      <c r="Q2091" s="81"/>
      <c r="R2091" s="81"/>
    </row>
    <row r="2092" spans="1:18">
      <c r="A2092" s="81"/>
      <c r="B2092" s="81"/>
      <c r="C2092" s="81"/>
      <c r="D2092" s="81"/>
      <c r="E2092" s="81"/>
      <c r="F2092" s="81"/>
      <c r="G2092" s="81"/>
      <c r="H2092" s="81"/>
      <c r="I2092" s="81"/>
      <c r="J2092" s="81"/>
      <c r="K2092" s="81"/>
      <c r="L2092" s="81"/>
      <c r="M2092" s="81"/>
      <c r="N2092" s="81"/>
      <c r="O2092" s="81"/>
      <c r="P2092" s="81"/>
      <c r="Q2092" s="81"/>
      <c r="R2092" s="81"/>
    </row>
    <row r="2093" spans="1:18">
      <c r="A2093" s="81"/>
      <c r="B2093" s="81"/>
      <c r="C2093" s="81"/>
      <c r="D2093" s="81"/>
      <c r="E2093" s="81"/>
      <c r="F2093" s="81"/>
      <c r="G2093" s="81"/>
      <c r="H2093" s="81"/>
      <c r="I2093" s="81"/>
      <c r="J2093" s="81"/>
      <c r="K2093" s="81"/>
      <c r="L2093" s="81"/>
      <c r="M2093" s="81"/>
      <c r="N2093" s="81"/>
      <c r="O2093" s="81"/>
      <c r="P2093" s="81"/>
      <c r="Q2093" s="81"/>
      <c r="R2093" s="81"/>
    </row>
    <row r="2094" spans="1:18">
      <c r="A2094" s="81"/>
      <c r="B2094" s="81"/>
      <c r="C2094" s="81"/>
      <c r="D2094" s="81"/>
      <c r="E2094" s="81"/>
      <c r="F2094" s="81"/>
      <c r="G2094" s="81"/>
      <c r="H2094" s="81"/>
      <c r="I2094" s="81"/>
      <c r="J2094" s="81"/>
      <c r="K2094" s="81"/>
      <c r="L2094" s="81"/>
      <c r="M2094" s="81"/>
      <c r="N2094" s="81"/>
      <c r="O2094" s="81"/>
      <c r="P2094" s="81"/>
      <c r="Q2094" s="81"/>
      <c r="R2094" s="81"/>
    </row>
    <row r="2095" spans="1:18">
      <c r="A2095" s="81"/>
      <c r="B2095" s="81"/>
      <c r="C2095" s="81"/>
      <c r="D2095" s="81"/>
      <c r="E2095" s="81"/>
      <c r="F2095" s="81"/>
      <c r="G2095" s="81"/>
      <c r="H2095" s="81"/>
      <c r="I2095" s="81"/>
      <c r="J2095" s="81"/>
      <c r="K2095" s="81"/>
      <c r="L2095" s="81"/>
      <c r="M2095" s="81"/>
      <c r="N2095" s="81"/>
      <c r="O2095" s="81"/>
      <c r="P2095" s="81"/>
      <c r="Q2095" s="81"/>
      <c r="R2095" s="81"/>
    </row>
    <row r="2096" spans="1:18">
      <c r="A2096" s="81"/>
      <c r="B2096" s="81"/>
      <c r="C2096" s="81"/>
      <c r="D2096" s="81"/>
      <c r="E2096" s="81"/>
      <c r="F2096" s="81"/>
      <c r="G2096" s="81"/>
      <c r="H2096" s="81"/>
      <c r="I2096" s="81"/>
      <c r="J2096" s="81"/>
      <c r="K2096" s="81"/>
      <c r="L2096" s="81"/>
      <c r="M2096" s="81"/>
      <c r="N2096" s="81"/>
      <c r="O2096" s="81"/>
      <c r="P2096" s="81"/>
      <c r="Q2096" s="81"/>
      <c r="R2096" s="81"/>
    </row>
    <row r="2097" spans="1:18">
      <c r="A2097" s="81"/>
      <c r="B2097" s="81"/>
      <c r="C2097" s="81"/>
      <c r="D2097" s="81"/>
      <c r="E2097" s="81"/>
      <c r="F2097" s="81"/>
      <c r="G2097" s="81"/>
      <c r="H2097" s="81"/>
      <c r="I2097" s="81"/>
      <c r="J2097" s="81"/>
      <c r="K2097" s="81"/>
      <c r="L2097" s="81"/>
      <c r="M2097" s="81"/>
      <c r="N2097" s="81"/>
      <c r="O2097" s="81"/>
      <c r="P2097" s="81"/>
      <c r="Q2097" s="81"/>
      <c r="R2097" s="81"/>
    </row>
    <row r="2098" spans="1:18">
      <c r="A2098" s="81"/>
      <c r="B2098" s="81"/>
      <c r="C2098" s="81"/>
      <c r="D2098" s="81"/>
      <c r="E2098" s="81"/>
      <c r="F2098" s="81"/>
      <c r="G2098" s="81"/>
      <c r="H2098" s="81"/>
      <c r="I2098" s="81"/>
      <c r="J2098" s="81"/>
      <c r="K2098" s="81"/>
      <c r="L2098" s="81"/>
      <c r="M2098" s="81"/>
      <c r="N2098" s="81"/>
      <c r="O2098" s="81"/>
      <c r="P2098" s="81"/>
      <c r="Q2098" s="81"/>
      <c r="R2098" s="81"/>
    </row>
    <row r="2099" spans="1:18">
      <c r="A2099" s="81"/>
      <c r="B2099" s="81"/>
      <c r="C2099" s="81"/>
      <c r="D2099" s="81"/>
      <c r="E2099" s="81"/>
      <c r="F2099" s="81"/>
      <c r="G2099" s="81"/>
      <c r="H2099" s="81"/>
      <c r="I2099" s="81"/>
      <c r="J2099" s="81"/>
      <c r="K2099" s="81"/>
      <c r="L2099" s="81"/>
      <c r="M2099" s="81"/>
      <c r="N2099" s="81"/>
      <c r="O2099" s="81"/>
      <c r="P2099" s="81"/>
      <c r="Q2099" s="81"/>
      <c r="R2099" s="81"/>
    </row>
    <row r="2100" spans="1:18">
      <c r="A2100" s="81"/>
      <c r="B2100" s="81"/>
      <c r="C2100" s="81"/>
      <c r="D2100" s="81"/>
      <c r="E2100" s="81"/>
      <c r="F2100" s="81"/>
      <c r="G2100" s="81"/>
      <c r="H2100" s="81"/>
      <c r="I2100" s="81"/>
      <c r="J2100" s="81"/>
      <c r="K2100" s="81"/>
      <c r="L2100" s="81"/>
      <c r="M2100" s="81"/>
      <c r="N2100" s="81"/>
      <c r="O2100" s="81"/>
      <c r="P2100" s="81"/>
      <c r="Q2100" s="81"/>
      <c r="R2100" s="81"/>
    </row>
    <row r="2101" spans="1:18">
      <c r="A2101" s="81"/>
      <c r="B2101" s="81"/>
      <c r="C2101" s="81"/>
      <c r="D2101" s="81"/>
      <c r="E2101" s="81"/>
      <c r="F2101" s="81"/>
      <c r="G2101" s="81"/>
      <c r="H2101" s="81"/>
      <c r="I2101" s="81"/>
      <c r="J2101" s="81"/>
      <c r="K2101" s="81"/>
      <c r="L2101" s="81"/>
      <c r="M2101" s="81"/>
      <c r="N2101" s="81"/>
      <c r="O2101" s="81"/>
      <c r="P2101" s="81"/>
      <c r="Q2101" s="81"/>
      <c r="R2101" s="81"/>
    </row>
    <row r="2102" spans="1:18">
      <c r="A2102" s="81"/>
      <c r="B2102" s="81"/>
      <c r="C2102" s="81"/>
      <c r="D2102" s="81"/>
      <c r="E2102" s="81"/>
      <c r="F2102" s="81"/>
      <c r="G2102" s="81"/>
      <c r="H2102" s="81"/>
      <c r="I2102" s="81"/>
      <c r="J2102" s="81"/>
      <c r="K2102" s="81"/>
      <c r="L2102" s="81"/>
      <c r="M2102" s="81"/>
      <c r="N2102" s="81"/>
      <c r="O2102" s="81"/>
      <c r="P2102" s="81"/>
      <c r="Q2102" s="81"/>
      <c r="R2102" s="81"/>
    </row>
    <row r="2103" spans="1:18">
      <c r="A2103" s="81"/>
      <c r="B2103" s="81"/>
      <c r="C2103" s="81"/>
      <c r="D2103" s="81"/>
      <c r="E2103" s="81"/>
      <c r="F2103" s="81"/>
      <c r="G2103" s="81"/>
      <c r="H2103" s="81"/>
      <c r="I2103" s="81"/>
      <c r="J2103" s="81"/>
      <c r="K2103" s="81"/>
      <c r="L2103" s="81"/>
      <c r="M2103" s="81"/>
      <c r="N2103" s="81"/>
      <c r="O2103" s="81"/>
      <c r="P2103" s="81"/>
      <c r="Q2103" s="81"/>
      <c r="R2103" s="81"/>
    </row>
    <row r="2104" spans="1:18">
      <c r="A2104" s="81"/>
      <c r="B2104" s="81"/>
      <c r="C2104" s="81"/>
      <c r="D2104" s="81"/>
      <c r="E2104" s="81"/>
      <c r="F2104" s="81"/>
      <c r="G2104" s="81"/>
      <c r="H2104" s="81"/>
      <c r="I2104" s="81"/>
      <c r="J2104" s="81"/>
      <c r="K2104" s="81"/>
      <c r="L2104" s="81"/>
      <c r="M2104" s="81"/>
      <c r="N2104" s="81"/>
      <c r="O2104" s="81"/>
      <c r="P2104" s="81"/>
      <c r="Q2104" s="81"/>
      <c r="R2104" s="81"/>
    </row>
    <row r="2105" spans="1:18">
      <c r="A2105" s="81"/>
      <c r="B2105" s="81"/>
      <c r="C2105" s="81"/>
      <c r="D2105" s="81"/>
      <c r="E2105" s="81"/>
      <c r="F2105" s="81"/>
      <c r="G2105" s="81"/>
      <c r="H2105" s="81"/>
      <c r="I2105" s="81"/>
      <c r="J2105" s="81"/>
      <c r="K2105" s="81"/>
      <c r="L2105" s="81"/>
      <c r="M2105" s="81"/>
      <c r="N2105" s="81"/>
      <c r="O2105" s="81"/>
      <c r="P2105" s="81"/>
      <c r="Q2105" s="81"/>
      <c r="R2105" s="81"/>
    </row>
    <row r="2106" spans="1:18">
      <c r="A2106" s="81"/>
      <c r="B2106" s="81"/>
      <c r="C2106" s="81"/>
      <c r="D2106" s="81"/>
      <c r="E2106" s="81"/>
      <c r="F2106" s="81"/>
      <c r="G2106" s="81"/>
      <c r="H2106" s="81"/>
      <c r="I2106" s="81"/>
      <c r="J2106" s="81"/>
      <c r="K2106" s="81"/>
      <c r="L2106" s="81"/>
      <c r="M2106" s="81"/>
      <c r="N2106" s="81"/>
      <c r="O2106" s="81"/>
      <c r="P2106" s="81"/>
      <c r="Q2106" s="81"/>
      <c r="R2106" s="81"/>
    </row>
    <row r="2107" spans="1:18">
      <c r="A2107" s="81"/>
      <c r="B2107" s="81"/>
      <c r="C2107" s="81"/>
      <c r="D2107" s="81"/>
      <c r="E2107" s="81"/>
      <c r="F2107" s="81"/>
      <c r="G2107" s="81"/>
      <c r="H2107" s="81"/>
      <c r="I2107" s="81"/>
      <c r="J2107" s="81"/>
      <c r="K2107" s="81"/>
      <c r="L2107" s="81"/>
      <c r="M2107" s="81"/>
      <c r="N2107" s="81"/>
      <c r="O2107" s="81"/>
      <c r="P2107" s="81"/>
      <c r="Q2107" s="81"/>
      <c r="R2107" s="81"/>
    </row>
    <row r="2108" spans="1:18">
      <c r="A2108" s="81"/>
      <c r="B2108" s="81"/>
      <c r="C2108" s="81"/>
      <c r="D2108" s="81"/>
      <c r="E2108" s="81"/>
      <c r="F2108" s="81"/>
      <c r="G2108" s="81"/>
      <c r="H2108" s="81"/>
      <c r="I2108" s="81"/>
      <c r="J2108" s="81"/>
      <c r="K2108" s="81"/>
      <c r="L2108" s="81"/>
      <c r="M2108" s="81"/>
      <c r="N2108" s="81"/>
      <c r="O2108" s="81"/>
      <c r="P2108" s="81"/>
      <c r="Q2108" s="81"/>
      <c r="R2108" s="81"/>
    </row>
    <row r="2109" spans="1:18">
      <c r="A2109" s="81"/>
      <c r="B2109" s="81"/>
      <c r="C2109" s="81"/>
      <c r="D2109" s="81"/>
      <c r="E2109" s="81"/>
      <c r="F2109" s="81"/>
      <c r="G2109" s="81"/>
      <c r="H2109" s="81"/>
      <c r="I2109" s="81"/>
      <c r="J2109" s="81"/>
      <c r="K2109" s="81"/>
      <c r="L2109" s="81"/>
      <c r="M2109" s="81"/>
      <c r="N2109" s="81"/>
      <c r="O2109" s="81"/>
      <c r="P2109" s="81"/>
      <c r="Q2109" s="81"/>
      <c r="R2109" s="81"/>
    </row>
    <row r="2110" spans="1:18">
      <c r="A2110" s="81"/>
      <c r="B2110" s="81"/>
      <c r="C2110" s="81"/>
      <c r="D2110" s="81"/>
      <c r="E2110" s="81"/>
      <c r="F2110" s="81"/>
      <c r="G2110" s="81"/>
      <c r="H2110" s="81"/>
      <c r="I2110" s="81"/>
      <c r="J2110" s="81"/>
      <c r="K2110" s="81"/>
      <c r="L2110" s="81"/>
      <c r="M2110" s="81"/>
      <c r="N2110" s="81"/>
      <c r="O2110" s="81"/>
      <c r="P2110" s="81"/>
      <c r="Q2110" s="81"/>
      <c r="R2110" s="81"/>
    </row>
    <row r="2111" spans="1:18">
      <c r="A2111" s="81"/>
      <c r="B2111" s="81"/>
      <c r="C2111" s="81"/>
      <c r="D2111" s="81"/>
      <c r="E2111" s="81"/>
      <c r="F2111" s="81"/>
      <c r="G2111" s="81"/>
      <c r="H2111" s="81"/>
      <c r="I2111" s="81"/>
      <c r="J2111" s="81"/>
      <c r="K2111" s="81"/>
      <c r="L2111" s="81"/>
      <c r="M2111" s="81"/>
      <c r="N2111" s="81"/>
      <c r="O2111" s="81"/>
      <c r="P2111" s="81"/>
      <c r="Q2111" s="81"/>
      <c r="R2111" s="81"/>
    </row>
    <row r="2112" spans="1:18">
      <c r="A2112" s="81"/>
      <c r="B2112" s="81"/>
      <c r="C2112" s="81"/>
      <c r="D2112" s="81"/>
      <c r="E2112" s="81"/>
      <c r="F2112" s="81"/>
      <c r="G2112" s="81"/>
      <c r="H2112" s="81"/>
      <c r="I2112" s="81"/>
      <c r="J2112" s="81"/>
      <c r="K2112" s="81"/>
      <c r="L2112" s="81"/>
      <c r="M2112" s="81"/>
      <c r="N2112" s="81"/>
      <c r="O2112" s="81"/>
      <c r="P2112" s="81"/>
      <c r="Q2112" s="81"/>
      <c r="R2112" s="81"/>
    </row>
    <row r="2113" spans="1:18">
      <c r="A2113" s="81"/>
      <c r="B2113" s="81"/>
      <c r="C2113" s="81"/>
      <c r="D2113" s="81"/>
      <c r="E2113" s="81"/>
      <c r="F2113" s="81"/>
      <c r="G2113" s="81"/>
      <c r="H2113" s="81"/>
      <c r="I2113" s="81"/>
      <c r="J2113" s="81"/>
      <c r="K2113" s="81"/>
      <c r="L2113" s="81"/>
      <c r="M2113" s="81"/>
      <c r="N2113" s="81"/>
      <c r="O2113" s="81"/>
      <c r="P2113" s="81"/>
      <c r="Q2113" s="81"/>
      <c r="R2113" s="81"/>
    </row>
    <row r="2114" spans="1:18">
      <c r="A2114" s="81"/>
      <c r="B2114" s="81"/>
      <c r="C2114" s="81"/>
      <c r="D2114" s="81"/>
      <c r="E2114" s="81"/>
      <c r="F2114" s="81"/>
      <c r="G2114" s="81"/>
      <c r="H2114" s="81"/>
      <c r="I2114" s="81"/>
      <c r="J2114" s="81"/>
      <c r="K2114" s="81"/>
      <c r="L2114" s="81"/>
      <c r="M2114" s="81"/>
      <c r="N2114" s="81"/>
      <c r="O2114" s="81"/>
      <c r="P2114" s="81"/>
      <c r="Q2114" s="81"/>
      <c r="R2114" s="81"/>
    </row>
    <row r="2115" spans="1:18">
      <c r="A2115" s="81"/>
      <c r="B2115" s="81"/>
      <c r="C2115" s="81"/>
      <c r="D2115" s="81"/>
      <c r="E2115" s="81"/>
      <c r="F2115" s="81"/>
      <c r="G2115" s="81"/>
      <c r="H2115" s="81"/>
      <c r="I2115" s="81"/>
      <c r="J2115" s="81"/>
      <c r="K2115" s="81"/>
      <c r="L2115" s="81"/>
      <c r="M2115" s="81"/>
      <c r="N2115" s="81"/>
      <c r="O2115" s="81"/>
      <c r="P2115" s="81"/>
      <c r="Q2115" s="81"/>
      <c r="R2115" s="81"/>
    </row>
    <row r="2116" spans="1:18">
      <c r="A2116" s="81"/>
      <c r="B2116" s="81"/>
      <c r="C2116" s="81"/>
      <c r="D2116" s="81"/>
      <c r="E2116" s="81"/>
      <c r="F2116" s="81"/>
      <c r="G2116" s="81"/>
      <c r="H2116" s="81"/>
      <c r="I2116" s="81"/>
      <c r="J2116" s="81"/>
      <c r="K2116" s="81"/>
      <c r="L2116" s="81"/>
      <c r="M2116" s="81"/>
      <c r="N2116" s="81"/>
      <c r="O2116" s="81"/>
      <c r="P2116" s="81"/>
      <c r="Q2116" s="81"/>
      <c r="R2116" s="81"/>
    </row>
    <row r="2117" spans="1:18">
      <c r="A2117" s="81"/>
      <c r="B2117" s="81"/>
      <c r="C2117" s="81"/>
      <c r="D2117" s="81"/>
      <c r="E2117" s="81"/>
      <c r="F2117" s="81"/>
      <c r="G2117" s="81"/>
      <c r="H2117" s="81"/>
      <c r="I2117" s="81"/>
      <c r="J2117" s="81"/>
      <c r="K2117" s="81"/>
      <c r="L2117" s="81"/>
      <c r="M2117" s="81"/>
      <c r="N2117" s="81"/>
      <c r="O2117" s="81"/>
      <c r="P2117" s="81"/>
      <c r="Q2117" s="81"/>
      <c r="R2117" s="81"/>
    </row>
    <row r="2118" spans="1:18">
      <c r="A2118" s="81"/>
      <c r="B2118" s="81"/>
      <c r="C2118" s="81"/>
      <c r="D2118" s="81"/>
      <c r="E2118" s="81"/>
      <c r="F2118" s="81"/>
      <c r="G2118" s="81"/>
      <c r="H2118" s="81"/>
      <c r="I2118" s="81"/>
      <c r="J2118" s="81"/>
      <c r="K2118" s="81"/>
      <c r="L2118" s="81"/>
      <c r="M2118" s="81"/>
      <c r="N2118" s="81"/>
      <c r="O2118" s="81"/>
      <c r="P2118" s="81"/>
      <c r="Q2118" s="81"/>
      <c r="R2118" s="81"/>
    </row>
    <row r="2119" spans="1:18">
      <c r="A2119" s="81"/>
      <c r="B2119" s="81"/>
      <c r="C2119" s="81"/>
      <c r="D2119" s="81"/>
      <c r="E2119" s="81"/>
      <c r="F2119" s="81"/>
      <c r="G2119" s="81"/>
      <c r="H2119" s="81"/>
      <c r="I2119" s="81"/>
      <c r="J2119" s="81"/>
      <c r="K2119" s="81"/>
      <c r="L2119" s="81"/>
      <c r="M2119" s="81"/>
      <c r="N2119" s="81"/>
      <c r="O2119" s="81"/>
      <c r="P2119" s="81"/>
      <c r="Q2119" s="81"/>
      <c r="R2119" s="81"/>
    </row>
    <row r="2120" spans="1:18">
      <c r="A2120" s="81"/>
      <c r="B2120" s="81"/>
      <c r="C2120" s="81"/>
      <c r="D2120" s="81"/>
      <c r="E2120" s="81"/>
      <c r="F2120" s="81"/>
      <c r="G2120" s="81"/>
      <c r="H2120" s="81"/>
      <c r="I2120" s="81"/>
      <c r="J2120" s="81"/>
      <c r="K2120" s="81"/>
      <c r="L2120" s="81"/>
      <c r="M2120" s="81"/>
      <c r="N2120" s="81"/>
      <c r="O2120" s="81"/>
      <c r="P2120" s="81"/>
      <c r="Q2120" s="81"/>
      <c r="R2120" s="81"/>
    </row>
    <row r="2121" spans="1:18">
      <c r="A2121" s="81"/>
      <c r="B2121" s="81"/>
      <c r="C2121" s="81"/>
      <c r="D2121" s="81"/>
      <c r="E2121" s="81"/>
      <c r="F2121" s="81"/>
      <c r="G2121" s="81"/>
      <c r="H2121" s="81"/>
      <c r="I2121" s="81"/>
      <c r="J2121" s="81"/>
      <c r="K2121" s="81"/>
      <c r="L2121" s="81"/>
      <c r="M2121" s="81"/>
      <c r="N2121" s="81"/>
      <c r="O2121" s="81"/>
      <c r="P2121" s="81"/>
      <c r="Q2121" s="81"/>
      <c r="R2121" s="81"/>
    </row>
    <row r="2122" spans="1:18">
      <c r="A2122" s="81"/>
      <c r="B2122" s="81"/>
      <c r="C2122" s="81"/>
      <c r="D2122" s="81"/>
      <c r="E2122" s="81"/>
      <c r="F2122" s="81"/>
      <c r="G2122" s="81"/>
      <c r="H2122" s="81"/>
      <c r="I2122" s="81"/>
      <c r="J2122" s="81"/>
      <c r="K2122" s="81"/>
      <c r="L2122" s="81"/>
      <c r="M2122" s="81"/>
      <c r="N2122" s="81"/>
      <c r="O2122" s="81"/>
      <c r="P2122" s="81"/>
      <c r="Q2122" s="81"/>
      <c r="R2122" s="81"/>
    </row>
    <row r="2123" spans="1:18">
      <c r="A2123" s="81"/>
      <c r="B2123" s="81"/>
      <c r="C2123" s="81"/>
      <c r="D2123" s="81"/>
      <c r="E2123" s="81"/>
      <c r="F2123" s="81"/>
      <c r="G2123" s="81"/>
      <c r="H2123" s="81"/>
      <c r="I2123" s="81"/>
      <c r="J2123" s="81"/>
      <c r="K2123" s="81"/>
      <c r="L2123" s="81"/>
      <c r="M2123" s="81"/>
      <c r="N2123" s="81"/>
      <c r="O2123" s="81"/>
      <c r="P2123" s="81"/>
      <c r="Q2123" s="81"/>
      <c r="R2123" s="81"/>
    </row>
    <row r="2124" spans="1:18">
      <c r="A2124" s="81"/>
      <c r="B2124" s="81"/>
      <c r="C2124" s="81"/>
      <c r="D2124" s="81"/>
      <c r="E2124" s="81"/>
      <c r="F2124" s="81"/>
      <c r="G2124" s="81"/>
      <c r="H2124" s="81"/>
      <c r="I2124" s="81"/>
      <c r="J2124" s="81"/>
      <c r="K2124" s="81"/>
      <c r="L2124" s="81"/>
      <c r="M2124" s="81"/>
      <c r="N2124" s="81"/>
      <c r="O2124" s="81"/>
      <c r="P2124" s="81"/>
      <c r="Q2124" s="81"/>
      <c r="R2124" s="81"/>
    </row>
    <row r="2125" spans="1:18">
      <c r="A2125" s="81"/>
      <c r="B2125" s="81"/>
      <c r="C2125" s="81"/>
      <c r="D2125" s="81"/>
      <c r="E2125" s="81"/>
      <c r="F2125" s="81"/>
      <c r="G2125" s="81"/>
      <c r="H2125" s="81"/>
      <c r="I2125" s="81"/>
      <c r="J2125" s="81"/>
      <c r="K2125" s="81"/>
      <c r="L2125" s="81"/>
      <c r="M2125" s="81"/>
      <c r="N2125" s="81"/>
      <c r="O2125" s="81"/>
      <c r="P2125" s="81"/>
      <c r="Q2125" s="81"/>
      <c r="R2125" s="81"/>
    </row>
    <row r="2126" spans="1:18">
      <c r="A2126" s="81"/>
      <c r="B2126" s="81"/>
      <c r="C2126" s="81"/>
      <c r="D2126" s="81"/>
      <c r="E2126" s="81"/>
      <c r="F2126" s="81"/>
      <c r="G2126" s="81"/>
      <c r="H2126" s="81"/>
      <c r="I2126" s="81"/>
      <c r="J2126" s="81"/>
      <c r="K2126" s="81"/>
      <c r="L2126" s="81"/>
      <c r="M2126" s="81"/>
      <c r="N2126" s="81"/>
      <c r="O2126" s="81"/>
      <c r="P2126" s="81"/>
      <c r="Q2126" s="81"/>
      <c r="R2126" s="81"/>
    </row>
    <row r="2127" spans="1:18">
      <c r="A2127" s="81"/>
      <c r="B2127" s="81"/>
      <c r="C2127" s="81"/>
      <c r="D2127" s="81"/>
      <c r="E2127" s="81"/>
      <c r="F2127" s="81"/>
      <c r="G2127" s="81"/>
      <c r="H2127" s="81"/>
      <c r="I2127" s="81"/>
      <c r="J2127" s="81"/>
      <c r="K2127" s="81"/>
      <c r="L2127" s="81"/>
      <c r="M2127" s="81"/>
      <c r="N2127" s="81"/>
      <c r="O2127" s="81"/>
      <c r="P2127" s="81"/>
      <c r="Q2127" s="81"/>
      <c r="R2127" s="81"/>
    </row>
    <row r="2128" spans="1:18">
      <c r="A2128" s="81"/>
      <c r="B2128" s="81"/>
      <c r="C2128" s="81"/>
      <c r="D2128" s="81"/>
      <c r="E2128" s="81"/>
      <c r="F2128" s="81"/>
      <c r="G2128" s="81"/>
      <c r="H2128" s="81"/>
      <c r="I2128" s="81"/>
      <c r="J2128" s="81"/>
      <c r="K2128" s="81"/>
      <c r="L2128" s="81"/>
      <c r="M2128" s="81"/>
      <c r="N2128" s="81"/>
      <c r="O2128" s="81"/>
      <c r="P2128" s="81"/>
      <c r="Q2128" s="81"/>
      <c r="R2128" s="81"/>
    </row>
    <row r="2129" spans="1:18">
      <c r="A2129" s="81"/>
      <c r="B2129" s="81"/>
      <c r="C2129" s="81"/>
      <c r="D2129" s="81"/>
      <c r="E2129" s="81"/>
      <c r="F2129" s="81"/>
      <c r="G2129" s="81"/>
      <c r="H2129" s="81"/>
      <c r="I2129" s="81"/>
      <c r="J2129" s="81"/>
      <c r="K2129" s="81"/>
      <c r="L2129" s="81"/>
      <c r="M2129" s="81"/>
      <c r="N2129" s="81"/>
      <c r="O2129" s="81"/>
      <c r="P2129" s="81"/>
      <c r="Q2129" s="81"/>
      <c r="R2129" s="81"/>
    </row>
    <row r="2130" spans="1:18">
      <c r="A2130" s="81"/>
      <c r="B2130" s="81"/>
      <c r="C2130" s="81"/>
      <c r="D2130" s="81"/>
      <c r="E2130" s="81"/>
      <c r="F2130" s="81"/>
      <c r="G2130" s="81"/>
      <c r="H2130" s="81"/>
      <c r="I2130" s="81"/>
      <c r="J2130" s="81"/>
      <c r="K2130" s="81"/>
      <c r="L2130" s="81"/>
      <c r="M2130" s="81"/>
      <c r="N2130" s="81"/>
      <c r="O2130" s="81"/>
      <c r="P2130" s="81"/>
      <c r="Q2130" s="81"/>
      <c r="R2130" s="81"/>
    </row>
    <row r="2131" spans="1:18">
      <c r="A2131" s="81"/>
      <c r="B2131" s="81"/>
      <c r="C2131" s="81"/>
      <c r="D2131" s="81"/>
      <c r="E2131" s="81"/>
      <c r="F2131" s="81"/>
      <c r="G2131" s="81"/>
      <c r="H2131" s="81"/>
      <c r="I2131" s="81"/>
      <c r="J2131" s="81"/>
      <c r="K2131" s="81"/>
      <c r="L2131" s="81"/>
      <c r="M2131" s="81"/>
      <c r="N2131" s="81"/>
      <c r="O2131" s="81"/>
      <c r="P2131" s="81"/>
      <c r="Q2131" s="81"/>
      <c r="R2131" s="81"/>
    </row>
    <row r="2132" spans="1:18">
      <c r="A2132" s="81"/>
      <c r="B2132" s="81"/>
      <c r="C2132" s="81"/>
      <c r="D2132" s="81"/>
      <c r="E2132" s="81"/>
      <c r="F2132" s="81"/>
      <c r="G2132" s="81"/>
      <c r="H2132" s="81"/>
      <c r="I2132" s="81"/>
      <c r="J2132" s="81"/>
      <c r="K2132" s="81"/>
      <c r="L2132" s="81"/>
      <c r="M2132" s="81"/>
      <c r="N2132" s="81"/>
      <c r="O2132" s="81"/>
      <c r="P2132" s="81"/>
      <c r="Q2132" s="81"/>
      <c r="R2132" s="81"/>
    </row>
    <row r="2133" spans="1:18">
      <c r="A2133" s="81"/>
      <c r="B2133" s="81"/>
      <c r="C2133" s="81"/>
      <c r="D2133" s="81"/>
      <c r="E2133" s="81"/>
      <c r="F2133" s="81"/>
      <c r="G2133" s="81"/>
      <c r="H2133" s="81"/>
      <c r="I2133" s="81"/>
      <c r="J2133" s="81"/>
      <c r="K2133" s="81"/>
      <c r="L2133" s="81"/>
      <c r="M2133" s="81"/>
      <c r="N2133" s="81"/>
      <c r="O2133" s="81"/>
      <c r="P2133" s="81"/>
      <c r="Q2133" s="81"/>
      <c r="R2133" s="81"/>
    </row>
    <row r="2134" spans="1:18">
      <c r="A2134" s="81"/>
      <c r="B2134" s="81"/>
      <c r="C2134" s="81"/>
      <c r="D2134" s="81"/>
      <c r="E2134" s="81"/>
      <c r="F2134" s="81"/>
      <c r="G2134" s="81"/>
      <c r="H2134" s="81"/>
      <c r="I2134" s="81"/>
      <c r="J2134" s="81"/>
      <c r="K2134" s="81"/>
      <c r="L2134" s="81"/>
      <c r="M2134" s="81"/>
      <c r="N2134" s="81"/>
      <c r="O2134" s="81"/>
      <c r="P2134" s="81"/>
      <c r="Q2134" s="81"/>
      <c r="R2134" s="81"/>
    </row>
    <row r="2135" spans="1:18">
      <c r="A2135" s="81"/>
      <c r="B2135" s="81"/>
      <c r="C2135" s="81"/>
      <c r="D2135" s="81"/>
      <c r="E2135" s="81"/>
      <c r="F2135" s="81"/>
      <c r="G2135" s="81"/>
      <c r="H2135" s="81"/>
      <c r="I2135" s="81"/>
      <c r="J2135" s="81"/>
      <c r="K2135" s="81"/>
      <c r="L2135" s="81"/>
      <c r="M2135" s="81"/>
      <c r="N2135" s="81"/>
      <c r="O2135" s="81"/>
      <c r="P2135" s="81"/>
      <c r="Q2135" s="81"/>
      <c r="R2135" s="81"/>
    </row>
    <row r="2136" spans="1:18">
      <c r="A2136" s="81"/>
      <c r="B2136" s="81"/>
      <c r="C2136" s="81"/>
      <c r="D2136" s="81"/>
      <c r="E2136" s="81"/>
      <c r="F2136" s="81"/>
      <c r="G2136" s="81"/>
      <c r="H2136" s="81"/>
      <c r="I2136" s="81"/>
      <c r="J2136" s="81"/>
      <c r="K2136" s="81"/>
      <c r="L2136" s="81"/>
      <c r="M2136" s="81"/>
      <c r="N2136" s="81"/>
      <c r="O2136" s="81"/>
      <c r="P2136" s="81"/>
      <c r="Q2136" s="81"/>
      <c r="R2136" s="81"/>
    </row>
    <row r="2137" spans="1:18">
      <c r="A2137" s="81"/>
      <c r="B2137" s="81"/>
      <c r="C2137" s="81"/>
      <c r="D2137" s="81"/>
      <c r="E2137" s="81"/>
      <c r="F2137" s="81"/>
      <c r="G2137" s="81"/>
      <c r="H2137" s="81"/>
      <c r="I2137" s="81"/>
      <c r="J2137" s="81"/>
      <c r="K2137" s="81"/>
      <c r="L2137" s="81"/>
      <c r="M2137" s="81"/>
      <c r="N2137" s="81"/>
      <c r="O2137" s="81"/>
      <c r="P2137" s="81"/>
      <c r="Q2137" s="81"/>
      <c r="R2137" s="81"/>
    </row>
    <row r="2138" spans="1:18">
      <c r="A2138" s="81"/>
      <c r="B2138" s="81"/>
      <c r="C2138" s="81"/>
      <c r="D2138" s="81"/>
      <c r="E2138" s="81"/>
      <c r="F2138" s="81"/>
      <c r="G2138" s="81"/>
      <c r="H2138" s="81"/>
      <c r="I2138" s="81"/>
      <c r="J2138" s="81"/>
      <c r="K2138" s="81"/>
      <c r="L2138" s="81"/>
      <c r="M2138" s="81"/>
      <c r="N2138" s="81"/>
      <c r="O2138" s="81"/>
      <c r="P2138" s="81"/>
      <c r="Q2138" s="81"/>
      <c r="R2138" s="81"/>
    </row>
    <row r="2139" spans="1:18">
      <c r="A2139" s="81"/>
      <c r="B2139" s="81"/>
      <c r="C2139" s="81"/>
      <c r="D2139" s="81"/>
      <c r="E2139" s="81"/>
      <c r="F2139" s="81"/>
      <c r="G2139" s="81"/>
      <c r="H2139" s="81"/>
      <c r="I2139" s="81"/>
      <c r="J2139" s="81"/>
      <c r="K2139" s="81"/>
      <c r="L2139" s="81"/>
      <c r="M2139" s="81"/>
      <c r="N2139" s="81"/>
      <c r="O2139" s="81"/>
      <c r="P2139" s="81"/>
      <c r="Q2139" s="81"/>
      <c r="R2139" s="81"/>
    </row>
    <row r="2140" spans="1:18">
      <c r="A2140" s="81"/>
      <c r="B2140" s="81"/>
      <c r="C2140" s="81"/>
      <c r="D2140" s="81"/>
      <c r="E2140" s="81"/>
      <c r="F2140" s="81"/>
      <c r="G2140" s="81"/>
      <c r="H2140" s="81"/>
      <c r="I2140" s="81"/>
      <c r="J2140" s="81"/>
      <c r="K2140" s="81"/>
      <c r="L2140" s="81"/>
      <c r="M2140" s="81"/>
      <c r="N2140" s="81"/>
      <c r="O2140" s="81"/>
      <c r="P2140" s="81"/>
      <c r="Q2140" s="81"/>
      <c r="R2140" s="81"/>
    </row>
    <row r="2141" spans="1:18">
      <c r="A2141" s="81"/>
      <c r="B2141" s="81"/>
      <c r="C2141" s="81"/>
      <c r="D2141" s="81"/>
      <c r="E2141" s="81"/>
      <c r="F2141" s="81"/>
      <c r="G2141" s="81"/>
      <c r="H2141" s="81"/>
      <c r="I2141" s="81"/>
      <c r="J2141" s="81"/>
      <c r="K2141" s="81"/>
      <c r="L2141" s="81"/>
      <c r="M2141" s="81"/>
      <c r="N2141" s="81"/>
      <c r="O2141" s="81"/>
      <c r="P2141" s="81"/>
      <c r="Q2141" s="81"/>
      <c r="R2141" s="81"/>
    </row>
    <row r="2142" spans="1:18">
      <c r="A2142" s="81"/>
      <c r="B2142" s="81"/>
      <c r="C2142" s="81"/>
      <c r="D2142" s="81"/>
      <c r="E2142" s="81"/>
      <c r="F2142" s="81"/>
      <c r="G2142" s="81"/>
      <c r="H2142" s="81"/>
      <c r="I2142" s="81"/>
      <c r="J2142" s="81"/>
      <c r="K2142" s="81"/>
      <c r="L2142" s="81"/>
      <c r="M2142" s="81"/>
      <c r="N2142" s="81"/>
      <c r="O2142" s="81"/>
      <c r="P2142" s="81"/>
      <c r="Q2142" s="81"/>
      <c r="R2142" s="81"/>
    </row>
    <row r="2143" spans="1:18">
      <c r="A2143" s="81"/>
      <c r="B2143" s="81"/>
      <c r="C2143" s="81"/>
      <c r="D2143" s="81"/>
      <c r="E2143" s="81"/>
      <c r="F2143" s="81"/>
      <c r="G2143" s="81"/>
      <c r="H2143" s="81"/>
      <c r="I2143" s="81"/>
      <c r="J2143" s="81"/>
      <c r="K2143" s="81"/>
      <c r="L2143" s="81"/>
      <c r="M2143" s="81"/>
      <c r="N2143" s="81"/>
      <c r="O2143" s="81"/>
      <c r="P2143" s="81"/>
      <c r="Q2143" s="81"/>
      <c r="R2143" s="81"/>
    </row>
    <row r="2144" spans="1:18">
      <c r="A2144" s="81"/>
      <c r="B2144" s="81"/>
      <c r="C2144" s="81"/>
      <c r="D2144" s="81"/>
      <c r="E2144" s="81"/>
      <c r="F2144" s="81"/>
      <c r="G2144" s="81"/>
      <c r="H2144" s="81"/>
      <c r="I2144" s="81"/>
      <c r="J2144" s="81"/>
      <c r="K2144" s="81"/>
      <c r="L2144" s="81"/>
      <c r="M2144" s="81"/>
      <c r="N2144" s="81"/>
      <c r="O2144" s="81"/>
      <c r="P2144" s="81"/>
      <c r="Q2144" s="81"/>
      <c r="R2144" s="81"/>
    </row>
    <row r="2145" spans="1:18">
      <c r="A2145" s="81"/>
      <c r="B2145" s="81"/>
      <c r="C2145" s="81"/>
      <c r="D2145" s="81"/>
      <c r="E2145" s="81"/>
      <c r="F2145" s="81"/>
      <c r="G2145" s="81"/>
      <c r="H2145" s="81"/>
      <c r="I2145" s="81"/>
      <c r="J2145" s="81"/>
      <c r="K2145" s="81"/>
      <c r="L2145" s="81"/>
      <c r="M2145" s="81"/>
      <c r="N2145" s="81"/>
      <c r="O2145" s="81"/>
      <c r="P2145" s="81"/>
      <c r="Q2145" s="81"/>
      <c r="R2145" s="81"/>
    </row>
    <row r="2146" spans="1:18">
      <c r="A2146" s="81"/>
      <c r="B2146" s="81"/>
      <c r="C2146" s="81"/>
      <c r="D2146" s="81"/>
      <c r="E2146" s="81"/>
      <c r="F2146" s="81"/>
      <c r="G2146" s="81"/>
      <c r="H2146" s="81"/>
      <c r="I2146" s="81"/>
      <c r="J2146" s="81"/>
      <c r="K2146" s="81"/>
      <c r="L2146" s="81"/>
      <c r="M2146" s="81"/>
      <c r="N2146" s="81"/>
      <c r="O2146" s="81"/>
      <c r="P2146" s="81"/>
      <c r="Q2146" s="81"/>
      <c r="R2146" s="81"/>
    </row>
    <row r="2147" spans="1:18">
      <c r="A2147" s="81"/>
      <c r="B2147" s="81"/>
      <c r="C2147" s="81"/>
      <c r="D2147" s="81"/>
      <c r="E2147" s="81"/>
      <c r="F2147" s="81"/>
      <c r="G2147" s="81"/>
      <c r="H2147" s="81"/>
      <c r="I2147" s="81"/>
      <c r="J2147" s="81"/>
      <c r="K2147" s="81"/>
      <c r="L2147" s="81"/>
      <c r="M2147" s="81"/>
      <c r="N2147" s="81"/>
      <c r="O2147" s="81"/>
      <c r="P2147" s="81"/>
      <c r="Q2147" s="81"/>
      <c r="R2147" s="81"/>
    </row>
    <row r="2148" spans="1:18">
      <c r="A2148" s="81"/>
      <c r="B2148" s="81"/>
      <c r="C2148" s="81"/>
      <c r="D2148" s="81"/>
      <c r="E2148" s="81"/>
      <c r="F2148" s="81"/>
      <c r="G2148" s="81"/>
      <c r="H2148" s="81"/>
      <c r="I2148" s="81"/>
      <c r="J2148" s="81"/>
      <c r="K2148" s="81"/>
      <c r="L2148" s="81"/>
      <c r="M2148" s="81"/>
      <c r="N2148" s="81"/>
      <c r="O2148" s="81"/>
      <c r="P2148" s="81"/>
      <c r="Q2148" s="81"/>
      <c r="R2148" s="81"/>
    </row>
    <row r="2149" spans="1:18">
      <c r="A2149" s="81"/>
      <c r="B2149" s="81"/>
      <c r="C2149" s="81"/>
      <c r="D2149" s="81"/>
      <c r="E2149" s="81"/>
      <c r="F2149" s="81"/>
      <c r="G2149" s="81"/>
      <c r="H2149" s="81"/>
      <c r="I2149" s="81"/>
      <c r="J2149" s="81"/>
      <c r="K2149" s="81"/>
      <c r="L2149" s="81"/>
      <c r="M2149" s="81"/>
      <c r="N2149" s="81"/>
      <c r="O2149" s="81"/>
      <c r="P2149" s="81"/>
      <c r="Q2149" s="81"/>
      <c r="R2149" s="81"/>
    </row>
    <row r="2150" spans="1:18">
      <c r="A2150" s="81"/>
      <c r="B2150" s="81"/>
      <c r="C2150" s="81"/>
      <c r="D2150" s="81"/>
      <c r="E2150" s="81"/>
      <c r="F2150" s="81"/>
      <c r="G2150" s="81"/>
      <c r="H2150" s="81"/>
      <c r="I2150" s="81"/>
      <c r="J2150" s="81"/>
      <c r="K2150" s="81"/>
      <c r="L2150" s="81"/>
      <c r="M2150" s="81"/>
      <c r="N2150" s="81"/>
      <c r="O2150" s="81"/>
      <c r="P2150" s="81"/>
      <c r="Q2150" s="81"/>
      <c r="R2150" s="81"/>
    </row>
    <row r="2151" spans="1:18">
      <c r="A2151" s="81"/>
      <c r="B2151" s="81"/>
      <c r="C2151" s="81"/>
      <c r="D2151" s="81"/>
      <c r="E2151" s="81"/>
      <c r="F2151" s="81"/>
      <c r="G2151" s="81"/>
      <c r="H2151" s="81"/>
      <c r="I2151" s="81"/>
      <c r="J2151" s="81"/>
      <c r="K2151" s="81"/>
      <c r="L2151" s="81"/>
      <c r="M2151" s="81"/>
      <c r="N2151" s="81"/>
      <c r="O2151" s="81"/>
      <c r="P2151" s="81"/>
      <c r="Q2151" s="81"/>
      <c r="R2151" s="81"/>
    </row>
    <row r="2152" spans="1:18">
      <c r="A2152" s="81"/>
      <c r="B2152" s="81"/>
      <c r="C2152" s="81"/>
      <c r="D2152" s="81"/>
      <c r="E2152" s="81"/>
      <c r="F2152" s="81"/>
      <c r="G2152" s="81"/>
      <c r="H2152" s="81"/>
      <c r="I2152" s="81"/>
      <c r="J2152" s="81"/>
      <c r="K2152" s="81"/>
      <c r="L2152" s="81"/>
      <c r="M2152" s="81"/>
      <c r="N2152" s="81"/>
      <c r="O2152" s="81"/>
      <c r="P2152" s="81"/>
      <c r="Q2152" s="81"/>
      <c r="R2152" s="81"/>
    </row>
    <row r="2153" spans="1:18">
      <c r="A2153" s="81"/>
      <c r="B2153" s="81"/>
      <c r="C2153" s="81"/>
      <c r="D2153" s="81"/>
      <c r="E2153" s="81"/>
      <c r="F2153" s="81"/>
      <c r="G2153" s="81"/>
      <c r="H2153" s="81"/>
      <c r="I2153" s="81"/>
      <c r="J2153" s="81"/>
      <c r="K2153" s="81"/>
      <c r="L2153" s="81"/>
      <c r="M2153" s="81"/>
      <c r="N2153" s="81"/>
      <c r="O2153" s="81"/>
      <c r="P2153" s="81"/>
      <c r="Q2153" s="81"/>
      <c r="R2153" s="81"/>
    </row>
    <row r="2154" spans="1:18">
      <c r="A2154" s="81"/>
      <c r="B2154" s="81"/>
      <c r="C2154" s="81"/>
      <c r="D2154" s="81"/>
      <c r="E2154" s="81"/>
      <c r="F2154" s="81"/>
      <c r="G2154" s="81"/>
      <c r="H2154" s="81"/>
      <c r="I2154" s="81"/>
      <c r="J2154" s="81"/>
      <c r="K2154" s="81"/>
      <c r="L2154" s="81"/>
      <c r="M2154" s="81"/>
      <c r="N2154" s="81"/>
      <c r="O2154" s="81"/>
      <c r="P2154" s="81"/>
      <c r="Q2154" s="81"/>
      <c r="R2154" s="81"/>
    </row>
    <row r="2155" spans="1:18">
      <c r="A2155" s="81"/>
      <c r="B2155" s="81"/>
      <c r="C2155" s="81"/>
      <c r="D2155" s="81"/>
      <c r="E2155" s="81"/>
      <c r="F2155" s="81"/>
      <c r="G2155" s="81"/>
      <c r="H2155" s="81"/>
      <c r="I2155" s="81"/>
      <c r="J2155" s="81"/>
      <c r="K2155" s="81"/>
      <c r="L2155" s="81"/>
      <c r="M2155" s="81"/>
      <c r="N2155" s="81"/>
      <c r="O2155" s="81"/>
      <c r="P2155" s="81"/>
      <c r="Q2155" s="81"/>
      <c r="R2155" s="81"/>
    </row>
    <row r="2156" spans="1:18">
      <c r="A2156" s="81"/>
      <c r="B2156" s="81"/>
      <c r="C2156" s="81"/>
      <c r="D2156" s="81"/>
      <c r="E2156" s="81"/>
      <c r="F2156" s="81"/>
      <c r="G2156" s="81"/>
      <c r="H2156" s="81"/>
      <c r="I2156" s="81"/>
      <c r="J2156" s="81"/>
      <c r="K2156" s="81"/>
      <c r="L2156" s="81"/>
      <c r="M2156" s="81"/>
      <c r="N2156" s="81"/>
      <c r="O2156" s="81"/>
      <c r="P2156" s="81"/>
      <c r="Q2156" s="81"/>
      <c r="R2156" s="81"/>
    </row>
    <row r="2157" spans="1:18">
      <c r="A2157" s="81"/>
      <c r="B2157" s="81"/>
      <c r="C2157" s="81"/>
      <c r="D2157" s="81"/>
      <c r="E2157" s="81"/>
      <c r="F2157" s="81"/>
      <c r="G2157" s="81"/>
      <c r="H2157" s="81"/>
      <c r="I2157" s="81"/>
      <c r="J2157" s="81"/>
      <c r="K2157" s="81"/>
      <c r="L2157" s="81"/>
      <c r="M2157" s="81"/>
      <c r="N2157" s="81"/>
      <c r="O2157" s="81"/>
      <c r="P2157" s="81"/>
      <c r="Q2157" s="81"/>
      <c r="R2157" s="81"/>
    </row>
    <row r="2158" spans="1:18">
      <c r="A2158" s="81"/>
      <c r="B2158" s="81"/>
      <c r="C2158" s="81"/>
      <c r="D2158" s="81"/>
      <c r="E2158" s="81"/>
      <c r="F2158" s="81"/>
      <c r="G2158" s="81"/>
      <c r="H2158" s="81"/>
      <c r="I2158" s="81"/>
      <c r="J2158" s="81"/>
      <c r="K2158" s="81"/>
      <c r="L2158" s="81"/>
      <c r="M2158" s="81"/>
      <c r="N2158" s="81"/>
      <c r="O2158" s="81"/>
      <c r="P2158" s="81"/>
      <c r="Q2158" s="81"/>
      <c r="R2158" s="81"/>
    </row>
    <row r="2159" spans="1:18">
      <c r="A2159" s="81"/>
      <c r="B2159" s="81"/>
      <c r="C2159" s="81"/>
      <c r="D2159" s="81"/>
      <c r="E2159" s="81"/>
      <c r="F2159" s="81"/>
      <c r="G2159" s="81"/>
      <c r="H2159" s="81"/>
      <c r="I2159" s="81"/>
      <c r="J2159" s="81"/>
      <c r="K2159" s="81"/>
      <c r="L2159" s="81"/>
      <c r="M2159" s="81"/>
      <c r="N2159" s="81"/>
      <c r="O2159" s="81"/>
      <c r="P2159" s="81"/>
      <c r="Q2159" s="81"/>
      <c r="R2159" s="81"/>
    </row>
    <row r="2160" spans="1:18">
      <c r="A2160" s="81"/>
      <c r="B2160" s="81"/>
      <c r="C2160" s="81"/>
      <c r="D2160" s="81"/>
      <c r="E2160" s="81"/>
      <c r="F2160" s="81"/>
      <c r="G2160" s="81"/>
      <c r="H2160" s="81"/>
      <c r="I2160" s="81"/>
      <c r="J2160" s="81"/>
      <c r="K2160" s="81"/>
      <c r="L2160" s="81"/>
      <c r="M2160" s="81"/>
      <c r="N2160" s="81"/>
      <c r="O2160" s="81"/>
      <c r="P2160" s="81"/>
      <c r="Q2160" s="81"/>
      <c r="R2160" s="81"/>
    </row>
    <row r="2161" spans="1:18">
      <c r="A2161" s="81"/>
      <c r="B2161" s="81"/>
      <c r="C2161" s="81"/>
      <c r="D2161" s="81"/>
      <c r="E2161" s="81"/>
      <c r="F2161" s="81"/>
      <c r="G2161" s="81"/>
      <c r="H2161" s="81"/>
      <c r="I2161" s="81"/>
      <c r="J2161" s="81"/>
      <c r="K2161" s="81"/>
      <c r="L2161" s="81"/>
      <c r="M2161" s="81"/>
      <c r="N2161" s="81"/>
      <c r="O2161" s="81"/>
      <c r="P2161" s="81"/>
      <c r="Q2161" s="81"/>
      <c r="R2161" s="81"/>
    </row>
    <row r="2162" spans="1:18">
      <c r="A2162" s="81"/>
      <c r="B2162" s="81"/>
      <c r="C2162" s="81"/>
      <c r="D2162" s="81"/>
      <c r="E2162" s="81"/>
      <c r="F2162" s="81"/>
      <c r="G2162" s="81"/>
      <c r="H2162" s="81"/>
      <c r="I2162" s="81"/>
      <c r="J2162" s="81"/>
      <c r="K2162" s="81"/>
      <c r="L2162" s="81"/>
      <c r="M2162" s="81"/>
      <c r="N2162" s="81"/>
      <c r="O2162" s="81"/>
      <c r="P2162" s="81"/>
      <c r="Q2162" s="81"/>
      <c r="R2162" s="81"/>
    </row>
    <row r="2163" spans="1:18">
      <c r="A2163" s="81"/>
      <c r="B2163" s="81"/>
      <c r="C2163" s="81"/>
      <c r="D2163" s="81"/>
      <c r="E2163" s="81"/>
      <c r="F2163" s="81"/>
      <c r="G2163" s="81"/>
      <c r="H2163" s="81"/>
      <c r="I2163" s="81"/>
      <c r="J2163" s="81"/>
      <c r="K2163" s="81"/>
      <c r="L2163" s="81"/>
      <c r="M2163" s="81"/>
      <c r="N2163" s="81"/>
      <c r="O2163" s="81"/>
      <c r="P2163" s="81"/>
      <c r="Q2163" s="81"/>
      <c r="R2163" s="81"/>
    </row>
    <row r="2164" spans="1:18">
      <c r="A2164" s="81"/>
      <c r="B2164" s="81"/>
      <c r="C2164" s="81"/>
      <c r="D2164" s="81"/>
      <c r="E2164" s="81"/>
      <c r="F2164" s="81"/>
      <c r="G2164" s="81"/>
      <c r="H2164" s="81"/>
      <c r="I2164" s="81"/>
      <c r="J2164" s="81"/>
      <c r="K2164" s="81"/>
      <c r="L2164" s="81"/>
      <c r="M2164" s="81"/>
      <c r="N2164" s="81"/>
      <c r="O2164" s="81"/>
      <c r="P2164" s="81"/>
      <c r="Q2164" s="81"/>
      <c r="R2164" s="81"/>
    </row>
    <row r="2165" spans="1:18">
      <c r="A2165" s="81"/>
      <c r="B2165" s="81"/>
      <c r="C2165" s="81"/>
      <c r="D2165" s="81"/>
      <c r="E2165" s="81"/>
      <c r="F2165" s="81"/>
      <c r="G2165" s="81"/>
      <c r="H2165" s="81"/>
      <c r="I2165" s="81"/>
      <c r="J2165" s="81"/>
      <c r="K2165" s="81"/>
      <c r="L2165" s="81"/>
      <c r="M2165" s="81"/>
      <c r="N2165" s="81"/>
      <c r="O2165" s="81"/>
      <c r="P2165" s="81"/>
      <c r="Q2165" s="81"/>
      <c r="R2165" s="81"/>
    </row>
    <row r="2166" spans="1:18">
      <c r="A2166" s="81"/>
      <c r="B2166" s="81"/>
      <c r="C2166" s="81"/>
      <c r="D2166" s="81"/>
      <c r="E2166" s="81"/>
      <c r="F2166" s="81"/>
      <c r="G2166" s="81"/>
      <c r="H2166" s="81"/>
      <c r="I2166" s="81"/>
      <c r="J2166" s="81"/>
      <c r="K2166" s="81"/>
      <c r="L2166" s="81"/>
      <c r="M2166" s="81"/>
      <c r="N2166" s="81"/>
      <c r="O2166" s="81"/>
      <c r="P2166" s="81"/>
      <c r="Q2166" s="81"/>
      <c r="R2166" s="81"/>
    </row>
    <row r="2167" spans="1:18">
      <c r="A2167" s="81"/>
      <c r="B2167" s="81"/>
      <c r="C2167" s="81"/>
      <c r="D2167" s="81"/>
      <c r="E2167" s="81"/>
      <c r="F2167" s="81"/>
      <c r="G2167" s="81"/>
      <c r="H2167" s="81"/>
      <c r="I2167" s="81"/>
      <c r="J2167" s="81"/>
      <c r="K2167" s="81"/>
      <c r="L2167" s="81"/>
      <c r="M2167" s="81"/>
      <c r="N2167" s="81"/>
      <c r="O2167" s="81"/>
      <c r="P2167" s="81"/>
      <c r="Q2167" s="81"/>
      <c r="R2167" s="81"/>
    </row>
    <row r="2168" spans="1:18">
      <c r="A2168" s="81"/>
      <c r="B2168" s="81"/>
      <c r="C2168" s="81"/>
      <c r="D2168" s="81"/>
      <c r="E2168" s="81"/>
      <c r="F2168" s="81"/>
      <c r="G2168" s="81"/>
      <c r="H2168" s="81"/>
      <c r="I2168" s="81"/>
      <c r="J2168" s="81"/>
      <c r="K2168" s="81"/>
      <c r="L2168" s="81"/>
      <c r="M2168" s="81"/>
      <c r="N2168" s="81"/>
      <c r="O2168" s="81"/>
      <c r="P2168" s="81"/>
      <c r="Q2168" s="81"/>
      <c r="R2168" s="81"/>
    </row>
    <row r="2169" spans="1:18">
      <c r="A2169" s="81"/>
      <c r="B2169" s="81"/>
      <c r="C2169" s="81"/>
      <c r="D2169" s="81"/>
      <c r="E2169" s="81"/>
      <c r="F2169" s="81"/>
      <c r="G2169" s="81"/>
      <c r="H2169" s="81"/>
      <c r="I2169" s="81"/>
      <c r="J2169" s="81"/>
      <c r="K2169" s="81"/>
      <c r="L2169" s="81"/>
      <c r="M2169" s="81"/>
      <c r="N2169" s="81"/>
      <c r="O2169" s="81"/>
      <c r="P2169" s="81"/>
      <c r="Q2169" s="81"/>
      <c r="R2169" s="81"/>
    </row>
    <row r="2170" spans="1:18">
      <c r="A2170" s="81"/>
      <c r="B2170" s="81"/>
      <c r="C2170" s="81"/>
      <c r="D2170" s="81"/>
      <c r="E2170" s="81"/>
      <c r="F2170" s="81"/>
      <c r="G2170" s="81"/>
      <c r="H2170" s="81"/>
      <c r="I2170" s="81"/>
      <c r="J2170" s="81"/>
      <c r="K2170" s="81"/>
      <c r="L2170" s="81"/>
      <c r="M2170" s="81"/>
      <c r="N2170" s="81"/>
      <c r="O2170" s="81"/>
      <c r="P2170" s="81"/>
      <c r="Q2170" s="81"/>
      <c r="R2170" s="81"/>
    </row>
    <row r="2171" spans="1:18">
      <c r="A2171" s="81"/>
      <c r="B2171" s="81"/>
      <c r="C2171" s="81"/>
      <c r="D2171" s="81"/>
      <c r="E2171" s="81"/>
      <c r="F2171" s="81"/>
      <c r="G2171" s="81"/>
      <c r="H2171" s="81"/>
      <c r="I2171" s="81"/>
      <c r="J2171" s="81"/>
      <c r="K2171" s="81"/>
      <c r="L2171" s="81"/>
      <c r="M2171" s="81"/>
      <c r="N2171" s="81"/>
      <c r="O2171" s="81"/>
      <c r="P2171" s="81"/>
      <c r="Q2171" s="81"/>
      <c r="R2171" s="81"/>
    </row>
    <row r="2172" spans="1:18">
      <c r="A2172" s="81"/>
      <c r="B2172" s="81"/>
      <c r="C2172" s="81"/>
      <c r="D2172" s="81"/>
      <c r="E2172" s="81"/>
      <c r="F2172" s="81"/>
      <c r="G2172" s="81"/>
      <c r="H2172" s="81"/>
      <c r="I2172" s="81"/>
      <c r="J2172" s="81"/>
      <c r="K2172" s="81"/>
      <c r="L2172" s="81"/>
      <c r="M2172" s="81"/>
      <c r="N2172" s="81"/>
      <c r="O2172" s="81"/>
      <c r="P2172" s="81"/>
      <c r="Q2172" s="81"/>
      <c r="R2172" s="81"/>
    </row>
    <row r="2173" spans="1:18">
      <c r="A2173" s="81"/>
      <c r="B2173" s="81"/>
      <c r="C2173" s="81"/>
      <c r="D2173" s="81"/>
      <c r="E2173" s="81"/>
      <c r="F2173" s="81"/>
      <c r="G2173" s="81"/>
      <c r="H2173" s="81"/>
      <c r="I2173" s="81"/>
      <c r="J2173" s="81"/>
      <c r="K2173" s="81"/>
      <c r="L2173" s="81"/>
      <c r="M2173" s="81"/>
      <c r="N2173" s="81"/>
      <c r="O2173" s="81"/>
      <c r="P2173" s="81"/>
      <c r="Q2173" s="81"/>
      <c r="R2173" s="81"/>
    </row>
    <row r="2174" spans="1:18">
      <c r="A2174" s="81"/>
      <c r="B2174" s="81"/>
      <c r="C2174" s="81"/>
      <c r="D2174" s="81"/>
      <c r="E2174" s="81"/>
      <c r="F2174" s="81"/>
      <c r="G2174" s="81"/>
      <c r="H2174" s="81"/>
      <c r="I2174" s="81"/>
      <c r="J2174" s="81"/>
      <c r="K2174" s="81"/>
      <c r="L2174" s="81"/>
      <c r="M2174" s="81"/>
      <c r="N2174" s="81"/>
      <c r="O2174" s="81"/>
      <c r="P2174" s="81"/>
      <c r="Q2174" s="81"/>
      <c r="R2174" s="81"/>
    </row>
    <row r="2175" spans="1:18">
      <c r="A2175" s="81"/>
      <c r="B2175" s="81"/>
      <c r="C2175" s="81"/>
      <c r="D2175" s="81"/>
      <c r="E2175" s="81"/>
      <c r="F2175" s="81"/>
      <c r="G2175" s="81"/>
      <c r="H2175" s="81"/>
      <c r="I2175" s="81"/>
      <c r="J2175" s="81"/>
      <c r="K2175" s="81"/>
      <c r="L2175" s="81"/>
      <c r="M2175" s="81"/>
      <c r="N2175" s="81"/>
      <c r="O2175" s="81"/>
      <c r="P2175" s="81"/>
      <c r="Q2175" s="81"/>
      <c r="R2175" s="81"/>
    </row>
    <row r="2176" spans="1:18">
      <c r="A2176" s="81"/>
      <c r="B2176" s="81"/>
      <c r="C2176" s="81"/>
      <c r="D2176" s="81"/>
      <c r="E2176" s="81"/>
      <c r="F2176" s="81"/>
      <c r="G2176" s="81"/>
      <c r="H2176" s="81"/>
      <c r="I2176" s="81"/>
      <c r="J2176" s="81"/>
      <c r="K2176" s="81"/>
      <c r="L2176" s="81"/>
      <c r="M2176" s="81"/>
      <c r="N2176" s="81"/>
      <c r="O2176" s="81"/>
      <c r="P2176" s="81"/>
      <c r="Q2176" s="81"/>
      <c r="R2176" s="81"/>
    </row>
    <row r="2177" spans="1:18">
      <c r="A2177" s="81"/>
      <c r="B2177" s="81"/>
      <c r="C2177" s="81"/>
      <c r="D2177" s="81"/>
      <c r="E2177" s="81"/>
      <c r="F2177" s="81"/>
      <c r="G2177" s="81"/>
      <c r="H2177" s="81"/>
      <c r="I2177" s="81"/>
      <c r="J2177" s="81"/>
      <c r="K2177" s="81"/>
      <c r="L2177" s="81"/>
      <c r="M2177" s="81"/>
      <c r="N2177" s="81"/>
      <c r="O2177" s="81"/>
      <c r="P2177" s="81"/>
      <c r="Q2177" s="81"/>
      <c r="R2177" s="81"/>
    </row>
    <row r="2178" spans="1:18">
      <c r="A2178" s="81"/>
      <c r="B2178" s="81"/>
      <c r="C2178" s="81"/>
      <c r="D2178" s="81"/>
      <c r="E2178" s="81"/>
      <c r="F2178" s="81"/>
      <c r="G2178" s="81"/>
      <c r="H2178" s="81"/>
      <c r="I2178" s="81"/>
      <c r="J2178" s="81"/>
      <c r="K2178" s="81"/>
      <c r="L2178" s="81"/>
      <c r="M2178" s="81"/>
      <c r="N2178" s="81"/>
      <c r="O2178" s="81"/>
      <c r="P2178" s="81"/>
      <c r="Q2178" s="81"/>
      <c r="R2178" s="81"/>
    </row>
    <row r="2179" spans="1:18">
      <c r="A2179" s="81"/>
      <c r="B2179" s="81"/>
      <c r="C2179" s="81"/>
      <c r="D2179" s="81"/>
      <c r="E2179" s="81"/>
      <c r="F2179" s="81"/>
      <c r="G2179" s="81"/>
      <c r="H2179" s="81"/>
      <c r="I2179" s="81"/>
      <c r="J2179" s="81"/>
      <c r="K2179" s="81"/>
      <c r="L2179" s="81"/>
      <c r="M2179" s="81"/>
      <c r="N2179" s="81"/>
      <c r="O2179" s="81"/>
      <c r="P2179" s="81"/>
      <c r="Q2179" s="81"/>
      <c r="R2179" s="81"/>
    </row>
    <row r="2180" spans="1:18">
      <c r="A2180" s="81"/>
      <c r="B2180" s="81"/>
      <c r="C2180" s="81"/>
      <c r="D2180" s="81"/>
      <c r="E2180" s="81"/>
      <c r="F2180" s="81"/>
      <c r="G2180" s="81"/>
      <c r="H2180" s="81"/>
      <c r="I2180" s="81"/>
      <c r="J2180" s="81"/>
      <c r="K2180" s="81"/>
      <c r="L2180" s="81"/>
      <c r="M2180" s="81"/>
      <c r="N2180" s="81"/>
      <c r="O2180" s="81"/>
      <c r="P2180" s="81"/>
      <c r="Q2180" s="81"/>
      <c r="R2180" s="81"/>
    </row>
    <row r="2181" spans="1:18">
      <c r="A2181" s="81"/>
      <c r="B2181" s="81"/>
      <c r="C2181" s="81"/>
      <c r="D2181" s="81"/>
      <c r="E2181" s="81"/>
      <c r="F2181" s="81"/>
      <c r="G2181" s="81"/>
      <c r="H2181" s="81"/>
      <c r="I2181" s="81"/>
      <c r="J2181" s="81"/>
      <c r="K2181" s="81"/>
      <c r="L2181" s="81"/>
      <c r="M2181" s="81"/>
      <c r="N2181" s="81"/>
      <c r="O2181" s="81"/>
      <c r="P2181" s="81"/>
      <c r="Q2181" s="81"/>
      <c r="R2181" s="81"/>
    </row>
    <row r="2182" spans="1:18">
      <c r="A2182" s="81"/>
      <c r="B2182" s="81"/>
      <c r="C2182" s="81"/>
      <c r="D2182" s="81"/>
      <c r="E2182" s="81"/>
      <c r="F2182" s="81"/>
      <c r="G2182" s="81"/>
      <c r="H2182" s="81"/>
      <c r="I2182" s="81"/>
      <c r="J2182" s="81"/>
      <c r="K2182" s="81"/>
      <c r="L2182" s="81"/>
      <c r="M2182" s="81"/>
      <c r="N2182" s="81"/>
      <c r="O2182" s="81"/>
      <c r="P2182" s="81"/>
      <c r="Q2182" s="81"/>
      <c r="R2182" s="81"/>
    </row>
    <row r="2183" spans="1:18">
      <c r="A2183" s="81"/>
      <c r="B2183" s="81"/>
      <c r="C2183" s="81"/>
      <c r="D2183" s="81"/>
      <c r="E2183" s="81"/>
      <c r="F2183" s="81"/>
      <c r="G2183" s="81"/>
      <c r="H2183" s="81"/>
      <c r="I2183" s="81"/>
      <c r="J2183" s="81"/>
      <c r="K2183" s="81"/>
      <c r="L2183" s="81"/>
      <c r="M2183" s="81"/>
      <c r="N2183" s="81"/>
      <c r="O2183" s="81"/>
      <c r="P2183" s="81"/>
      <c r="Q2183" s="81"/>
      <c r="R2183" s="81"/>
    </row>
    <row r="2184" spans="1:18">
      <c r="A2184" s="81"/>
      <c r="B2184" s="81"/>
      <c r="C2184" s="81"/>
      <c r="D2184" s="81"/>
      <c r="E2184" s="81"/>
      <c r="F2184" s="81"/>
      <c r="G2184" s="81"/>
      <c r="H2184" s="81"/>
      <c r="I2184" s="81"/>
      <c r="J2184" s="81"/>
      <c r="K2184" s="81"/>
      <c r="L2184" s="81"/>
      <c r="M2184" s="81"/>
      <c r="N2184" s="81"/>
      <c r="O2184" s="81"/>
      <c r="P2184" s="81"/>
      <c r="Q2184" s="81"/>
      <c r="R2184" s="81"/>
    </row>
    <row r="2185" spans="1:18">
      <c r="A2185" s="81"/>
      <c r="B2185" s="81"/>
      <c r="C2185" s="81"/>
      <c r="D2185" s="81"/>
      <c r="E2185" s="81"/>
      <c r="F2185" s="81"/>
      <c r="G2185" s="81"/>
      <c r="H2185" s="81"/>
      <c r="I2185" s="81"/>
      <c r="J2185" s="81"/>
      <c r="K2185" s="81"/>
      <c r="L2185" s="81"/>
      <c r="M2185" s="81"/>
      <c r="N2185" s="81"/>
      <c r="O2185" s="81"/>
      <c r="P2185" s="81"/>
      <c r="Q2185" s="81"/>
      <c r="R2185" s="81"/>
    </row>
    <row r="2186" spans="1:18">
      <c r="A2186" s="81"/>
      <c r="B2186" s="81"/>
      <c r="C2186" s="81"/>
      <c r="D2186" s="81"/>
      <c r="E2186" s="81"/>
      <c r="F2186" s="81"/>
      <c r="G2186" s="81"/>
      <c r="H2186" s="81"/>
      <c r="I2186" s="81"/>
      <c r="J2186" s="81"/>
      <c r="K2186" s="81"/>
      <c r="L2186" s="81"/>
      <c r="M2186" s="81"/>
      <c r="N2186" s="81"/>
      <c r="O2186" s="81"/>
      <c r="P2186" s="81"/>
      <c r="Q2186" s="81"/>
      <c r="R2186" s="81"/>
    </row>
    <row r="2187" spans="1:18">
      <c r="A2187" s="81"/>
      <c r="B2187" s="81"/>
      <c r="C2187" s="81"/>
      <c r="D2187" s="81"/>
      <c r="E2187" s="81"/>
      <c r="F2187" s="81"/>
      <c r="G2187" s="81"/>
      <c r="H2187" s="81"/>
      <c r="I2187" s="81"/>
      <c r="J2187" s="81"/>
      <c r="K2187" s="81"/>
      <c r="L2187" s="81"/>
      <c r="M2187" s="81"/>
      <c r="N2187" s="81"/>
      <c r="O2187" s="81"/>
      <c r="P2187" s="81"/>
      <c r="Q2187" s="81"/>
      <c r="R2187" s="81"/>
    </row>
    <row r="2188" spans="1:18">
      <c r="A2188" s="81"/>
      <c r="B2188" s="81"/>
      <c r="C2188" s="81"/>
      <c r="D2188" s="81"/>
      <c r="E2188" s="81"/>
      <c r="F2188" s="81"/>
      <c r="G2188" s="81"/>
      <c r="H2188" s="81"/>
      <c r="I2188" s="81"/>
      <c r="J2188" s="81"/>
      <c r="K2188" s="81"/>
      <c r="L2188" s="81"/>
      <c r="M2188" s="81"/>
      <c r="N2188" s="81"/>
      <c r="O2188" s="81"/>
      <c r="P2188" s="81"/>
      <c r="Q2188" s="81"/>
      <c r="R2188" s="81"/>
    </row>
    <row r="2189" spans="1:18">
      <c r="A2189" s="81"/>
      <c r="B2189" s="81"/>
      <c r="C2189" s="81"/>
      <c r="D2189" s="81"/>
      <c r="E2189" s="81"/>
      <c r="F2189" s="81"/>
      <c r="G2189" s="81"/>
      <c r="H2189" s="81"/>
      <c r="I2189" s="81"/>
      <c r="J2189" s="81"/>
      <c r="K2189" s="81"/>
      <c r="L2189" s="81"/>
      <c r="M2189" s="81"/>
      <c r="N2189" s="81"/>
      <c r="O2189" s="81"/>
      <c r="P2189" s="81"/>
      <c r="Q2189" s="81"/>
      <c r="R2189" s="81"/>
    </row>
    <row r="2190" spans="1:18">
      <c r="A2190" s="81"/>
      <c r="B2190" s="81"/>
      <c r="C2190" s="81"/>
      <c r="D2190" s="81"/>
      <c r="E2190" s="81"/>
      <c r="F2190" s="81"/>
      <c r="G2190" s="81"/>
      <c r="H2190" s="81"/>
      <c r="I2190" s="81"/>
      <c r="J2190" s="81"/>
      <c r="K2190" s="81"/>
      <c r="L2190" s="81"/>
      <c r="M2190" s="81"/>
      <c r="N2190" s="81"/>
      <c r="O2190" s="81"/>
      <c r="P2190" s="81"/>
      <c r="Q2190" s="81"/>
      <c r="R2190" s="81"/>
    </row>
    <row r="2191" spans="1:18">
      <c r="A2191" s="81"/>
      <c r="B2191" s="81"/>
      <c r="C2191" s="81"/>
      <c r="D2191" s="81"/>
      <c r="E2191" s="81"/>
      <c r="F2191" s="81"/>
      <c r="G2191" s="81"/>
      <c r="H2191" s="81"/>
      <c r="I2191" s="81"/>
      <c r="J2191" s="81"/>
      <c r="K2191" s="81"/>
      <c r="L2191" s="81"/>
      <c r="M2191" s="81"/>
      <c r="N2191" s="81"/>
      <c r="O2191" s="81"/>
      <c r="P2191" s="81"/>
      <c r="Q2191" s="81"/>
      <c r="R2191" s="81"/>
    </row>
    <row r="2192" spans="1:18">
      <c r="A2192" s="81"/>
      <c r="B2192" s="81"/>
      <c r="C2192" s="81"/>
      <c r="D2192" s="81"/>
      <c r="E2192" s="81"/>
      <c r="F2192" s="81"/>
      <c r="G2192" s="81"/>
      <c r="H2192" s="81"/>
      <c r="I2192" s="81"/>
      <c r="J2192" s="81"/>
      <c r="K2192" s="81"/>
      <c r="L2192" s="81"/>
      <c r="M2192" s="81"/>
      <c r="N2192" s="81"/>
      <c r="O2192" s="81"/>
      <c r="P2192" s="81"/>
      <c r="Q2192" s="81"/>
      <c r="R2192" s="81"/>
    </row>
    <row r="2193" spans="1:18">
      <c r="A2193" s="81"/>
      <c r="B2193" s="81"/>
      <c r="C2193" s="81"/>
      <c r="D2193" s="81"/>
      <c r="E2193" s="81"/>
      <c r="F2193" s="81"/>
      <c r="G2193" s="81"/>
      <c r="H2193" s="81"/>
      <c r="I2193" s="81"/>
      <c r="J2193" s="81"/>
      <c r="K2193" s="81"/>
      <c r="L2193" s="81"/>
      <c r="M2193" s="81"/>
      <c r="N2193" s="81"/>
      <c r="O2193" s="81"/>
      <c r="P2193" s="81"/>
      <c r="Q2193" s="81"/>
      <c r="R2193" s="81"/>
    </row>
    <row r="2194" spans="1:18">
      <c r="A2194" s="81"/>
      <c r="B2194" s="81"/>
      <c r="C2194" s="81"/>
      <c r="D2194" s="81"/>
      <c r="E2194" s="81"/>
      <c r="F2194" s="81"/>
      <c r="G2194" s="81"/>
      <c r="H2194" s="81"/>
      <c r="I2194" s="81"/>
      <c r="J2194" s="81"/>
      <c r="K2194" s="81"/>
      <c r="L2194" s="81"/>
      <c r="M2194" s="81"/>
      <c r="N2194" s="81"/>
      <c r="O2194" s="81"/>
      <c r="P2194" s="81"/>
      <c r="Q2194" s="81"/>
      <c r="R2194" s="81"/>
    </row>
    <row r="2195" spans="1:18">
      <c r="A2195" s="81"/>
      <c r="B2195" s="81"/>
      <c r="C2195" s="81"/>
      <c r="D2195" s="81"/>
      <c r="E2195" s="81"/>
      <c r="F2195" s="81"/>
      <c r="G2195" s="81"/>
      <c r="H2195" s="81"/>
      <c r="I2195" s="81"/>
      <c r="J2195" s="81"/>
      <c r="K2195" s="81"/>
      <c r="L2195" s="81"/>
      <c r="M2195" s="81"/>
      <c r="N2195" s="81"/>
      <c r="O2195" s="81"/>
      <c r="P2195" s="81"/>
      <c r="Q2195" s="81"/>
      <c r="R2195" s="81"/>
    </row>
    <row r="2196" spans="1:18">
      <c r="A2196" s="81"/>
      <c r="B2196" s="81"/>
      <c r="C2196" s="81"/>
      <c r="D2196" s="81"/>
      <c r="E2196" s="81"/>
      <c r="F2196" s="81"/>
      <c r="G2196" s="81"/>
      <c r="H2196" s="81"/>
      <c r="I2196" s="81"/>
      <c r="J2196" s="81"/>
      <c r="K2196" s="81"/>
      <c r="L2196" s="81"/>
      <c r="M2196" s="81"/>
      <c r="N2196" s="81"/>
      <c r="O2196" s="81"/>
      <c r="P2196" s="81"/>
      <c r="Q2196" s="81"/>
      <c r="R2196" s="81"/>
    </row>
    <row r="2197" spans="1:18">
      <c r="A2197" s="81"/>
      <c r="B2197" s="81"/>
      <c r="C2197" s="81"/>
      <c r="D2197" s="81"/>
      <c r="E2197" s="81"/>
      <c r="F2197" s="81"/>
      <c r="G2197" s="81"/>
      <c r="H2197" s="81"/>
      <c r="I2197" s="81"/>
      <c r="J2197" s="81"/>
      <c r="K2197" s="81"/>
      <c r="L2197" s="81"/>
      <c r="M2197" s="81"/>
      <c r="N2197" s="81"/>
      <c r="O2197" s="81"/>
      <c r="P2197" s="81"/>
      <c r="Q2197" s="81"/>
      <c r="R2197" s="81"/>
    </row>
    <row r="2198" spans="1:18">
      <c r="A2198" s="81"/>
      <c r="B2198" s="81"/>
      <c r="C2198" s="81"/>
      <c r="D2198" s="81"/>
      <c r="E2198" s="81"/>
      <c r="F2198" s="81"/>
      <c r="G2198" s="81"/>
      <c r="H2198" s="81"/>
      <c r="I2198" s="81"/>
      <c r="J2198" s="81"/>
      <c r="K2198" s="81"/>
      <c r="L2198" s="81"/>
      <c r="M2198" s="81"/>
      <c r="N2198" s="81"/>
      <c r="O2198" s="81"/>
      <c r="P2198" s="81"/>
      <c r="Q2198" s="81"/>
      <c r="R2198" s="81"/>
    </row>
    <row r="2199" spans="1:18">
      <c r="A2199" s="81"/>
      <c r="B2199" s="81"/>
      <c r="C2199" s="81"/>
      <c r="D2199" s="81"/>
      <c r="E2199" s="81"/>
      <c r="F2199" s="81"/>
      <c r="G2199" s="81"/>
      <c r="H2199" s="81"/>
      <c r="I2199" s="81"/>
      <c r="J2199" s="81"/>
      <c r="K2199" s="81"/>
      <c r="L2199" s="81"/>
      <c r="M2199" s="81"/>
      <c r="N2199" s="81"/>
      <c r="O2199" s="81"/>
      <c r="P2199" s="81"/>
      <c r="Q2199" s="81"/>
      <c r="R2199" s="81"/>
    </row>
    <row r="2200" spans="1:18">
      <c r="A2200" s="81"/>
      <c r="B2200" s="81"/>
      <c r="C2200" s="81"/>
      <c r="D2200" s="81"/>
      <c r="E2200" s="81"/>
      <c r="F2200" s="81"/>
      <c r="G2200" s="81"/>
      <c r="H2200" s="81"/>
      <c r="I2200" s="81"/>
      <c r="J2200" s="81"/>
      <c r="K2200" s="81"/>
      <c r="L2200" s="81"/>
      <c r="M2200" s="81"/>
      <c r="N2200" s="81"/>
      <c r="O2200" s="81"/>
      <c r="P2200" s="81"/>
      <c r="Q2200" s="81"/>
      <c r="R2200" s="81"/>
    </row>
    <row r="2201" spans="1:18">
      <c r="A2201" s="81"/>
      <c r="B2201" s="81"/>
      <c r="C2201" s="81"/>
      <c r="D2201" s="81"/>
      <c r="E2201" s="81"/>
      <c r="F2201" s="81"/>
      <c r="G2201" s="81"/>
      <c r="H2201" s="81"/>
      <c r="I2201" s="81"/>
      <c r="J2201" s="81"/>
      <c r="K2201" s="81"/>
      <c r="L2201" s="81"/>
      <c r="M2201" s="81"/>
      <c r="N2201" s="81"/>
      <c r="O2201" s="81"/>
      <c r="P2201" s="81"/>
      <c r="Q2201" s="81"/>
      <c r="R2201" s="81"/>
    </row>
    <row r="2202" spans="1:18">
      <c r="A2202" s="81"/>
      <c r="B2202" s="81"/>
      <c r="C2202" s="81"/>
      <c r="D2202" s="81"/>
      <c r="E2202" s="81"/>
      <c r="F2202" s="81"/>
      <c r="G2202" s="81"/>
      <c r="H2202" s="81"/>
      <c r="I2202" s="81"/>
      <c r="J2202" s="81"/>
      <c r="K2202" s="81"/>
      <c r="L2202" s="81"/>
      <c r="M2202" s="81"/>
      <c r="N2202" s="81"/>
      <c r="O2202" s="81"/>
      <c r="P2202" s="81"/>
      <c r="Q2202" s="81"/>
      <c r="R2202" s="81"/>
    </row>
    <row r="2203" spans="1:18">
      <c r="A2203" s="81"/>
      <c r="B2203" s="81"/>
      <c r="C2203" s="81"/>
      <c r="D2203" s="81"/>
      <c r="E2203" s="81"/>
      <c r="F2203" s="81"/>
      <c r="G2203" s="81"/>
      <c r="H2203" s="81"/>
      <c r="I2203" s="81"/>
      <c r="J2203" s="81"/>
      <c r="K2203" s="81"/>
      <c r="L2203" s="81"/>
      <c r="M2203" s="81"/>
      <c r="N2203" s="81"/>
      <c r="O2203" s="81"/>
      <c r="P2203" s="81"/>
      <c r="Q2203" s="81"/>
      <c r="R2203" s="81"/>
    </row>
    <row r="2204" spans="1:18">
      <c r="A2204" s="81"/>
      <c r="B2204" s="81"/>
      <c r="C2204" s="81"/>
      <c r="D2204" s="81"/>
      <c r="E2204" s="81"/>
      <c r="F2204" s="81"/>
      <c r="G2204" s="81"/>
      <c r="H2204" s="81"/>
      <c r="I2204" s="81"/>
      <c r="J2204" s="81"/>
      <c r="K2204" s="81"/>
      <c r="L2204" s="81"/>
      <c r="M2204" s="81"/>
      <c r="N2204" s="81"/>
      <c r="O2204" s="81"/>
      <c r="P2204" s="81"/>
      <c r="Q2204" s="81"/>
      <c r="R2204" s="81"/>
    </row>
    <row r="2205" spans="1:18">
      <c r="A2205" s="81"/>
      <c r="B2205" s="81"/>
      <c r="C2205" s="81"/>
      <c r="D2205" s="81"/>
      <c r="E2205" s="81"/>
      <c r="F2205" s="81"/>
      <c r="G2205" s="81"/>
      <c r="H2205" s="81"/>
      <c r="I2205" s="81"/>
      <c r="J2205" s="81"/>
      <c r="K2205" s="81"/>
      <c r="L2205" s="81"/>
      <c r="M2205" s="81"/>
      <c r="N2205" s="81"/>
      <c r="O2205" s="81"/>
      <c r="P2205" s="81"/>
      <c r="Q2205" s="81"/>
      <c r="R2205" s="81"/>
    </row>
    <row r="2206" spans="1:18">
      <c r="A2206" s="81"/>
      <c r="B2206" s="81"/>
      <c r="C2206" s="81"/>
      <c r="D2206" s="81"/>
      <c r="E2206" s="81"/>
      <c r="F2206" s="81"/>
      <c r="G2206" s="81"/>
      <c r="H2206" s="81"/>
      <c r="I2206" s="81"/>
      <c r="J2206" s="81"/>
      <c r="K2206" s="81"/>
      <c r="L2206" s="81"/>
      <c r="M2206" s="81"/>
      <c r="N2206" s="81"/>
      <c r="O2206" s="81"/>
      <c r="P2206" s="81"/>
      <c r="Q2206" s="81"/>
      <c r="R2206" s="81"/>
    </row>
    <row r="2207" spans="1:18">
      <c r="A2207" s="81"/>
      <c r="B2207" s="81"/>
      <c r="C2207" s="81"/>
      <c r="D2207" s="81"/>
      <c r="E2207" s="81"/>
      <c r="F2207" s="81"/>
      <c r="G2207" s="81"/>
      <c r="H2207" s="81"/>
      <c r="I2207" s="81"/>
      <c r="J2207" s="81"/>
      <c r="K2207" s="81"/>
      <c r="L2207" s="81"/>
      <c r="M2207" s="81"/>
      <c r="N2207" s="81"/>
      <c r="O2207" s="81"/>
      <c r="P2207" s="81"/>
      <c r="Q2207" s="81"/>
      <c r="R2207" s="81"/>
    </row>
    <row r="2208" spans="1:18">
      <c r="A2208" s="81"/>
      <c r="B2208" s="81"/>
      <c r="C2208" s="81"/>
      <c r="D2208" s="81"/>
      <c r="E2208" s="81"/>
      <c r="F2208" s="81"/>
      <c r="G2208" s="81"/>
      <c r="H2208" s="81"/>
      <c r="I2208" s="81"/>
      <c r="J2208" s="81"/>
      <c r="K2208" s="81"/>
      <c r="L2208" s="81"/>
      <c r="M2208" s="81"/>
      <c r="N2208" s="81"/>
      <c r="O2208" s="81"/>
      <c r="P2208" s="81"/>
      <c r="Q2208" s="81"/>
      <c r="R2208" s="81"/>
    </row>
    <row r="2209" spans="1:18">
      <c r="A2209" s="81"/>
      <c r="B2209" s="81"/>
      <c r="C2209" s="81"/>
      <c r="D2209" s="81"/>
      <c r="E2209" s="81"/>
      <c r="F2209" s="81"/>
      <c r="G2209" s="81"/>
      <c r="H2209" s="81"/>
      <c r="I2209" s="81"/>
      <c r="J2209" s="81"/>
      <c r="K2209" s="81"/>
      <c r="L2209" s="81"/>
      <c r="M2209" s="81"/>
      <c r="N2209" s="81"/>
      <c r="O2209" s="81"/>
      <c r="P2209" s="81"/>
      <c r="Q2209" s="81"/>
      <c r="R2209" s="81"/>
    </row>
    <row r="2210" spans="1:18">
      <c r="A2210" s="81"/>
      <c r="B2210" s="81"/>
      <c r="C2210" s="81"/>
      <c r="D2210" s="81"/>
      <c r="E2210" s="81"/>
      <c r="F2210" s="81"/>
      <c r="G2210" s="81"/>
      <c r="H2210" s="81"/>
      <c r="I2210" s="81"/>
      <c r="J2210" s="81"/>
      <c r="K2210" s="81"/>
      <c r="L2210" s="81"/>
      <c r="M2210" s="81"/>
      <c r="N2210" s="81"/>
      <c r="O2210" s="81"/>
      <c r="P2210" s="81"/>
      <c r="Q2210" s="81"/>
      <c r="R2210" s="81"/>
    </row>
    <row r="2211" spans="1:18">
      <c r="A2211" s="81"/>
      <c r="B2211" s="81"/>
      <c r="C2211" s="81"/>
      <c r="D2211" s="81"/>
      <c r="E2211" s="81"/>
      <c r="F2211" s="81"/>
      <c r="G2211" s="81"/>
      <c r="H2211" s="81"/>
      <c r="I2211" s="81"/>
      <c r="J2211" s="81"/>
      <c r="K2211" s="81"/>
      <c r="L2211" s="81"/>
      <c r="M2211" s="81"/>
      <c r="N2211" s="81"/>
      <c r="O2211" s="81"/>
      <c r="P2211" s="81"/>
      <c r="Q2211" s="81"/>
      <c r="R2211" s="81"/>
    </row>
    <row r="2212" spans="1:18">
      <c r="A2212" s="81"/>
      <c r="B2212" s="81"/>
      <c r="C2212" s="81"/>
      <c r="D2212" s="81"/>
      <c r="E2212" s="81"/>
      <c r="F2212" s="81"/>
      <c r="G2212" s="81"/>
      <c r="H2212" s="81"/>
      <c r="I2212" s="81"/>
      <c r="J2212" s="81"/>
      <c r="K2212" s="81"/>
      <c r="L2212" s="81"/>
      <c r="M2212" s="81"/>
      <c r="N2212" s="81"/>
      <c r="O2212" s="81"/>
      <c r="P2212" s="81"/>
      <c r="Q2212" s="81"/>
      <c r="R2212" s="81"/>
    </row>
    <row r="2213" spans="1:18">
      <c r="A2213" s="81"/>
      <c r="B2213" s="81"/>
      <c r="C2213" s="81"/>
      <c r="D2213" s="81"/>
      <c r="E2213" s="81"/>
      <c r="F2213" s="81"/>
      <c r="G2213" s="81"/>
      <c r="H2213" s="81"/>
      <c r="I2213" s="81"/>
      <c r="J2213" s="81"/>
      <c r="K2213" s="81"/>
      <c r="L2213" s="81"/>
      <c r="M2213" s="81"/>
      <c r="N2213" s="81"/>
      <c r="O2213" s="81"/>
      <c r="P2213" s="81"/>
      <c r="Q2213" s="81"/>
      <c r="R2213" s="81"/>
    </row>
    <row r="2214" spans="1:18">
      <c r="A2214" s="81"/>
      <c r="B2214" s="81"/>
      <c r="C2214" s="81"/>
      <c r="D2214" s="81"/>
      <c r="E2214" s="81"/>
      <c r="F2214" s="81"/>
      <c r="G2214" s="81"/>
      <c r="H2214" s="81"/>
      <c r="I2214" s="81"/>
      <c r="J2214" s="81"/>
      <c r="K2214" s="81"/>
      <c r="L2214" s="81"/>
      <c r="M2214" s="81"/>
      <c r="N2214" s="81"/>
      <c r="O2214" s="81"/>
      <c r="P2214" s="81"/>
      <c r="Q2214" s="81"/>
      <c r="R2214" s="81"/>
    </row>
    <row r="2215" spans="1:18">
      <c r="A2215" s="81"/>
      <c r="B2215" s="81"/>
      <c r="C2215" s="81"/>
      <c r="D2215" s="81"/>
      <c r="E2215" s="81"/>
      <c r="F2215" s="81"/>
      <c r="G2215" s="81"/>
      <c r="H2215" s="81"/>
      <c r="I2215" s="81"/>
      <c r="J2215" s="81"/>
      <c r="K2215" s="81"/>
      <c r="L2215" s="81"/>
      <c r="M2215" s="81"/>
      <c r="N2215" s="81"/>
      <c r="O2215" s="81"/>
      <c r="P2215" s="81"/>
      <c r="Q2215" s="81"/>
      <c r="R2215" s="81"/>
    </row>
    <row r="2216" spans="1:18">
      <c r="A2216" s="81"/>
      <c r="B2216" s="81"/>
      <c r="C2216" s="81"/>
      <c r="D2216" s="81"/>
      <c r="E2216" s="81"/>
      <c r="F2216" s="81"/>
      <c r="G2216" s="81"/>
      <c r="H2216" s="81"/>
      <c r="I2216" s="81"/>
      <c r="J2216" s="81"/>
      <c r="K2216" s="81"/>
      <c r="L2216" s="81"/>
      <c r="M2216" s="81"/>
      <c r="N2216" s="81"/>
      <c r="O2216" s="81"/>
      <c r="P2216" s="81"/>
      <c r="Q2216" s="81"/>
      <c r="R2216" s="81"/>
    </row>
    <row r="2217" spans="1:18">
      <c r="A2217" s="81"/>
      <c r="B2217" s="81"/>
      <c r="C2217" s="81"/>
      <c r="D2217" s="81"/>
      <c r="E2217" s="81"/>
      <c r="F2217" s="81"/>
      <c r="G2217" s="81"/>
      <c r="H2217" s="81"/>
      <c r="I2217" s="81"/>
      <c r="J2217" s="81"/>
      <c r="K2217" s="81"/>
      <c r="L2217" s="81"/>
      <c r="M2217" s="81"/>
      <c r="N2217" s="81"/>
      <c r="O2217" s="81"/>
      <c r="P2217" s="81"/>
      <c r="Q2217" s="81"/>
      <c r="R2217" s="81"/>
    </row>
    <row r="2218" spans="1:18">
      <c r="A2218" s="81"/>
      <c r="B2218" s="81"/>
      <c r="C2218" s="81"/>
      <c r="D2218" s="81"/>
      <c r="E2218" s="81"/>
      <c r="F2218" s="81"/>
      <c r="G2218" s="81"/>
      <c r="H2218" s="81"/>
      <c r="I2218" s="81"/>
      <c r="J2218" s="81"/>
      <c r="K2218" s="81"/>
      <c r="L2218" s="81"/>
      <c r="M2218" s="81"/>
      <c r="N2218" s="81"/>
      <c r="O2218" s="81"/>
      <c r="P2218" s="81"/>
      <c r="Q2218" s="81"/>
      <c r="R2218" s="81"/>
    </row>
    <row r="2219" spans="1:18">
      <c r="A2219" s="81"/>
      <c r="B2219" s="81"/>
      <c r="C2219" s="81"/>
      <c r="D2219" s="81"/>
      <c r="E2219" s="81"/>
      <c r="F2219" s="81"/>
      <c r="G2219" s="81"/>
      <c r="H2219" s="81"/>
      <c r="I2219" s="81"/>
      <c r="J2219" s="81"/>
      <c r="K2219" s="81"/>
      <c r="L2219" s="81"/>
      <c r="M2219" s="81"/>
      <c r="N2219" s="81"/>
      <c r="O2219" s="81"/>
      <c r="P2219" s="81"/>
      <c r="Q2219" s="81"/>
      <c r="R2219" s="81"/>
    </row>
    <row r="2220" spans="1:18">
      <c r="A2220" s="81"/>
      <c r="B2220" s="81"/>
      <c r="C2220" s="81"/>
      <c r="D2220" s="81"/>
      <c r="E2220" s="81"/>
      <c r="F2220" s="81"/>
      <c r="G2220" s="81"/>
      <c r="H2220" s="81"/>
      <c r="I2220" s="81"/>
      <c r="J2220" s="81"/>
      <c r="K2220" s="81"/>
      <c r="L2220" s="81"/>
      <c r="M2220" s="81"/>
      <c r="N2220" s="81"/>
      <c r="O2220" s="81"/>
      <c r="P2220" s="81"/>
      <c r="Q2220" s="81"/>
      <c r="R2220" s="81"/>
    </row>
    <row r="2221" spans="1:18">
      <c r="A2221" s="81"/>
      <c r="B2221" s="81"/>
      <c r="C2221" s="81"/>
      <c r="D2221" s="81"/>
      <c r="E2221" s="81"/>
      <c r="F2221" s="81"/>
      <c r="G2221" s="81"/>
      <c r="H2221" s="81"/>
      <c r="I2221" s="81"/>
      <c r="J2221" s="81"/>
      <c r="K2221" s="81"/>
      <c r="L2221" s="81"/>
      <c r="M2221" s="81"/>
      <c r="N2221" s="81"/>
      <c r="O2221" s="81"/>
      <c r="P2221" s="81"/>
      <c r="Q2221" s="81"/>
      <c r="R2221" s="81"/>
    </row>
    <row r="2222" spans="1:18">
      <c r="A2222" s="81"/>
      <c r="B2222" s="81"/>
      <c r="C2222" s="81"/>
      <c r="D2222" s="81"/>
      <c r="E2222" s="81"/>
      <c r="F2222" s="81"/>
      <c r="G2222" s="81"/>
      <c r="H2222" s="81"/>
      <c r="I2222" s="81"/>
      <c r="J2222" s="81"/>
      <c r="K2222" s="81"/>
      <c r="L2222" s="81"/>
      <c r="M2222" s="81"/>
      <c r="N2222" s="81"/>
      <c r="O2222" s="81"/>
      <c r="P2222" s="81"/>
      <c r="Q2222" s="81"/>
      <c r="R2222" s="81"/>
    </row>
    <row r="2223" spans="1:18">
      <c r="A2223" s="81"/>
      <c r="B2223" s="81"/>
      <c r="C2223" s="81"/>
      <c r="D2223" s="81"/>
      <c r="E2223" s="81"/>
      <c r="F2223" s="81"/>
      <c r="G2223" s="81"/>
      <c r="H2223" s="81"/>
      <c r="I2223" s="81"/>
      <c r="J2223" s="81"/>
      <c r="K2223" s="81"/>
      <c r="L2223" s="81"/>
      <c r="M2223" s="81"/>
      <c r="N2223" s="81"/>
      <c r="O2223" s="81"/>
      <c r="P2223" s="81"/>
      <c r="Q2223" s="81"/>
      <c r="R2223" s="81"/>
    </row>
    <row r="2224" spans="1:18">
      <c r="A2224" s="81"/>
      <c r="B2224" s="81"/>
      <c r="C2224" s="81"/>
      <c r="D2224" s="81"/>
      <c r="E2224" s="81"/>
      <c r="F2224" s="81"/>
      <c r="G2224" s="81"/>
      <c r="H2224" s="81"/>
      <c r="I2224" s="81"/>
      <c r="J2224" s="81"/>
      <c r="K2224" s="81"/>
      <c r="L2224" s="81"/>
      <c r="M2224" s="81"/>
      <c r="N2224" s="81"/>
      <c r="O2224" s="81"/>
      <c r="P2224" s="81"/>
      <c r="Q2224" s="81"/>
      <c r="R2224" s="81"/>
    </row>
    <row r="2225" spans="1:18">
      <c r="A2225" s="81"/>
      <c r="B2225" s="81"/>
      <c r="C2225" s="81"/>
      <c r="D2225" s="81"/>
      <c r="E2225" s="81"/>
      <c r="F2225" s="81"/>
      <c r="G2225" s="81"/>
      <c r="H2225" s="81"/>
      <c r="I2225" s="81"/>
      <c r="J2225" s="81"/>
      <c r="K2225" s="81"/>
      <c r="L2225" s="81"/>
      <c r="M2225" s="81"/>
      <c r="N2225" s="81"/>
      <c r="O2225" s="81"/>
      <c r="P2225" s="81"/>
      <c r="Q2225" s="81"/>
      <c r="R2225" s="81"/>
    </row>
    <row r="2226" spans="1:18">
      <c r="A2226" s="81"/>
      <c r="B2226" s="81"/>
      <c r="C2226" s="81"/>
      <c r="D2226" s="81"/>
      <c r="E2226" s="81"/>
      <c r="F2226" s="81"/>
      <c r="G2226" s="81"/>
      <c r="H2226" s="81"/>
      <c r="I2226" s="81"/>
      <c r="J2226" s="81"/>
      <c r="K2226" s="81"/>
      <c r="L2226" s="81"/>
      <c r="M2226" s="81"/>
      <c r="N2226" s="81"/>
      <c r="O2226" s="81"/>
      <c r="P2226" s="81"/>
      <c r="Q2226" s="81"/>
      <c r="R2226" s="81"/>
    </row>
    <row r="2227" spans="1:18">
      <c r="A2227" s="81"/>
      <c r="B2227" s="81"/>
      <c r="C2227" s="81"/>
      <c r="D2227" s="81"/>
      <c r="E2227" s="81"/>
      <c r="F2227" s="81"/>
      <c r="G2227" s="81"/>
      <c r="H2227" s="81"/>
      <c r="I2227" s="81"/>
      <c r="J2227" s="81"/>
      <c r="K2227" s="81"/>
      <c r="L2227" s="81"/>
      <c r="M2227" s="81"/>
      <c r="N2227" s="81"/>
      <c r="O2227" s="81"/>
      <c r="P2227" s="81"/>
      <c r="Q2227" s="81"/>
      <c r="R2227" s="81"/>
    </row>
    <row r="2228" spans="1:18">
      <c r="A2228" s="81"/>
      <c r="B2228" s="81"/>
      <c r="C2228" s="81"/>
      <c r="D2228" s="81"/>
      <c r="E2228" s="81"/>
      <c r="F2228" s="81"/>
      <c r="G2228" s="81"/>
      <c r="H2228" s="81"/>
      <c r="I2228" s="81"/>
      <c r="J2228" s="81"/>
      <c r="K2228" s="81"/>
      <c r="L2228" s="81"/>
      <c r="M2228" s="81"/>
      <c r="N2228" s="81"/>
      <c r="O2228" s="81"/>
      <c r="P2228" s="81"/>
      <c r="Q2228" s="81"/>
      <c r="R2228" s="81"/>
    </row>
    <row r="2229" spans="1:18">
      <c r="A2229" s="81"/>
      <c r="B2229" s="81"/>
      <c r="C2229" s="81"/>
      <c r="D2229" s="81"/>
      <c r="E2229" s="81"/>
      <c r="F2229" s="81"/>
      <c r="G2229" s="81"/>
      <c r="H2229" s="81"/>
      <c r="I2229" s="81"/>
      <c r="J2229" s="81"/>
      <c r="K2229" s="81"/>
      <c r="L2229" s="81"/>
      <c r="M2229" s="81"/>
      <c r="N2229" s="81"/>
      <c r="O2229" s="81"/>
      <c r="P2229" s="81"/>
      <c r="Q2229" s="81"/>
      <c r="R2229" s="81"/>
    </row>
    <row r="2230" spans="1:18">
      <c r="A2230" s="81"/>
      <c r="B2230" s="81"/>
      <c r="C2230" s="81"/>
      <c r="D2230" s="81"/>
      <c r="E2230" s="81"/>
      <c r="F2230" s="81"/>
      <c r="G2230" s="81"/>
      <c r="H2230" s="81"/>
      <c r="I2230" s="81"/>
      <c r="J2230" s="81"/>
      <c r="K2230" s="81"/>
      <c r="L2230" s="81"/>
      <c r="M2230" s="81"/>
      <c r="N2230" s="81"/>
      <c r="O2230" s="81"/>
      <c r="P2230" s="81"/>
      <c r="Q2230" s="81"/>
      <c r="R2230" s="81"/>
    </row>
    <row r="2231" spans="1:18">
      <c r="A2231" s="81"/>
      <c r="B2231" s="81"/>
      <c r="C2231" s="81"/>
      <c r="D2231" s="81"/>
      <c r="E2231" s="81"/>
      <c r="F2231" s="81"/>
      <c r="G2231" s="81"/>
      <c r="H2231" s="81"/>
      <c r="I2231" s="81"/>
      <c r="J2231" s="81"/>
      <c r="K2231" s="81"/>
      <c r="L2231" s="81"/>
      <c r="M2231" s="81"/>
      <c r="N2231" s="81"/>
      <c r="O2231" s="81"/>
      <c r="P2231" s="81"/>
      <c r="Q2231" s="81"/>
      <c r="R2231" s="81"/>
    </row>
    <row r="2232" spans="1:18">
      <c r="A2232" s="81"/>
      <c r="B2232" s="81"/>
      <c r="C2232" s="81"/>
      <c r="D2232" s="81"/>
      <c r="E2232" s="81"/>
      <c r="F2232" s="81"/>
      <c r="G2232" s="81"/>
      <c r="H2232" s="81"/>
      <c r="I2232" s="81"/>
      <c r="J2232" s="81"/>
      <c r="K2232" s="81"/>
      <c r="L2232" s="81"/>
      <c r="M2232" s="81"/>
      <c r="N2232" s="81"/>
      <c r="O2232" s="81"/>
      <c r="P2232" s="81"/>
      <c r="Q2232" s="81"/>
      <c r="R2232" s="81"/>
    </row>
    <row r="2233" spans="1:18">
      <c r="A2233" s="81"/>
      <c r="B2233" s="81"/>
      <c r="C2233" s="81"/>
      <c r="D2233" s="81"/>
      <c r="E2233" s="81"/>
      <c r="F2233" s="81"/>
      <c r="G2233" s="81"/>
      <c r="H2233" s="81"/>
      <c r="I2233" s="81"/>
      <c r="J2233" s="81"/>
      <c r="K2233" s="81"/>
      <c r="L2233" s="81"/>
      <c r="M2233" s="81"/>
      <c r="N2233" s="81"/>
      <c r="O2233" s="81"/>
      <c r="P2233" s="81"/>
      <c r="Q2233" s="81"/>
      <c r="R2233" s="81"/>
    </row>
    <row r="2234" spans="1:18">
      <c r="A2234" s="81"/>
      <c r="B2234" s="81"/>
      <c r="C2234" s="81"/>
      <c r="D2234" s="81"/>
      <c r="E2234" s="81"/>
      <c r="F2234" s="81"/>
      <c r="G2234" s="81"/>
      <c r="H2234" s="81"/>
      <c r="I2234" s="81"/>
      <c r="J2234" s="81"/>
      <c r="K2234" s="81"/>
      <c r="L2234" s="81"/>
      <c r="M2234" s="81"/>
      <c r="N2234" s="81"/>
      <c r="O2234" s="81"/>
      <c r="P2234" s="81"/>
      <c r="Q2234" s="81"/>
      <c r="R2234" s="81"/>
    </row>
    <row r="2235" spans="1:18">
      <c r="A2235" s="81"/>
      <c r="B2235" s="81"/>
      <c r="C2235" s="81"/>
      <c r="D2235" s="81"/>
      <c r="E2235" s="81"/>
      <c r="F2235" s="81"/>
      <c r="G2235" s="81"/>
      <c r="H2235" s="81"/>
      <c r="I2235" s="81"/>
      <c r="J2235" s="81"/>
      <c r="K2235" s="81"/>
      <c r="L2235" s="81"/>
      <c r="M2235" s="81"/>
      <c r="N2235" s="81"/>
      <c r="O2235" s="81"/>
      <c r="P2235" s="81"/>
      <c r="Q2235" s="81"/>
      <c r="R2235" s="81"/>
    </row>
    <row r="2236" spans="1:18">
      <c r="A2236" s="81"/>
      <c r="B2236" s="81"/>
      <c r="C2236" s="81"/>
      <c r="D2236" s="81"/>
      <c r="E2236" s="81"/>
      <c r="F2236" s="81"/>
      <c r="G2236" s="81"/>
      <c r="H2236" s="81"/>
      <c r="I2236" s="81"/>
      <c r="J2236" s="81"/>
      <c r="K2236" s="81"/>
      <c r="L2236" s="81"/>
      <c r="M2236" s="81"/>
      <c r="N2236" s="81"/>
      <c r="O2236" s="81"/>
      <c r="P2236" s="81"/>
      <c r="Q2236" s="81"/>
      <c r="R2236" s="81"/>
    </row>
    <row r="2237" spans="1:18">
      <c r="A2237" s="81"/>
      <c r="B2237" s="81"/>
      <c r="C2237" s="81"/>
      <c r="D2237" s="81"/>
      <c r="E2237" s="81"/>
      <c r="F2237" s="81"/>
      <c r="G2237" s="81"/>
      <c r="H2237" s="81"/>
      <c r="I2237" s="81"/>
      <c r="J2237" s="81"/>
      <c r="K2237" s="81"/>
      <c r="L2237" s="81"/>
      <c r="M2237" s="81"/>
      <c r="N2237" s="81"/>
      <c r="O2237" s="81"/>
      <c r="P2237" s="81"/>
      <c r="Q2237" s="81"/>
      <c r="R2237" s="81"/>
    </row>
    <row r="2238" spans="1:18">
      <c r="A2238" s="81"/>
      <c r="B2238" s="81"/>
      <c r="C2238" s="81"/>
      <c r="D2238" s="81"/>
      <c r="E2238" s="81"/>
      <c r="F2238" s="81"/>
      <c r="G2238" s="81"/>
      <c r="H2238" s="81"/>
      <c r="I2238" s="81"/>
      <c r="J2238" s="81"/>
      <c r="K2238" s="81"/>
      <c r="L2238" s="81"/>
      <c r="M2238" s="81"/>
      <c r="N2238" s="81"/>
      <c r="O2238" s="81"/>
      <c r="P2238" s="81"/>
      <c r="Q2238" s="81"/>
      <c r="R2238" s="81"/>
    </row>
    <row r="2239" spans="1:18">
      <c r="A2239" s="81"/>
      <c r="B2239" s="81"/>
      <c r="C2239" s="81"/>
      <c r="D2239" s="81"/>
      <c r="E2239" s="81"/>
      <c r="F2239" s="81"/>
      <c r="G2239" s="81"/>
      <c r="H2239" s="81"/>
      <c r="I2239" s="81"/>
      <c r="J2239" s="81"/>
      <c r="K2239" s="81"/>
      <c r="L2239" s="81"/>
      <c r="M2239" s="81"/>
      <c r="N2239" s="81"/>
      <c r="O2239" s="81"/>
      <c r="P2239" s="81"/>
      <c r="Q2239" s="81"/>
      <c r="R2239" s="81"/>
    </row>
    <row r="2240" spans="1:18">
      <c r="A2240" s="81"/>
      <c r="B2240" s="81"/>
      <c r="C2240" s="81"/>
      <c r="D2240" s="81"/>
      <c r="E2240" s="81"/>
      <c r="F2240" s="81"/>
      <c r="G2240" s="81"/>
      <c r="H2240" s="81"/>
      <c r="I2240" s="81"/>
      <c r="J2240" s="81"/>
      <c r="K2240" s="81"/>
      <c r="L2240" s="81"/>
      <c r="M2240" s="81"/>
      <c r="N2240" s="81"/>
      <c r="O2240" s="81"/>
      <c r="P2240" s="81"/>
      <c r="Q2240" s="81"/>
      <c r="R2240" s="81"/>
    </row>
    <row r="2241" spans="1:18">
      <c r="A2241" s="81"/>
      <c r="B2241" s="81"/>
      <c r="C2241" s="81"/>
      <c r="D2241" s="81"/>
      <c r="E2241" s="81"/>
      <c r="F2241" s="81"/>
      <c r="G2241" s="81"/>
      <c r="H2241" s="81"/>
      <c r="I2241" s="81"/>
      <c r="J2241" s="81"/>
      <c r="K2241" s="81"/>
      <c r="L2241" s="81"/>
      <c r="M2241" s="81"/>
      <c r="N2241" s="81"/>
      <c r="O2241" s="81"/>
      <c r="P2241" s="81"/>
      <c r="Q2241" s="81"/>
      <c r="R2241" s="81"/>
    </row>
    <row r="2242" spans="1:18">
      <c r="A2242" s="81"/>
      <c r="B2242" s="81"/>
      <c r="C2242" s="81"/>
      <c r="D2242" s="81"/>
      <c r="E2242" s="81"/>
      <c r="F2242" s="81"/>
      <c r="G2242" s="81"/>
      <c r="H2242" s="81"/>
      <c r="I2242" s="81"/>
      <c r="J2242" s="81"/>
      <c r="K2242" s="81"/>
      <c r="L2242" s="81"/>
      <c r="M2242" s="81"/>
      <c r="N2242" s="81"/>
      <c r="O2242" s="81"/>
      <c r="P2242" s="81"/>
      <c r="Q2242" s="81"/>
      <c r="R2242" s="81"/>
    </row>
    <row r="2243" spans="1:18">
      <c r="A2243" s="81"/>
      <c r="B2243" s="81"/>
      <c r="C2243" s="81"/>
      <c r="D2243" s="81"/>
      <c r="E2243" s="81"/>
      <c r="F2243" s="81"/>
      <c r="G2243" s="81"/>
      <c r="H2243" s="81"/>
      <c r="I2243" s="81"/>
      <c r="J2243" s="81"/>
      <c r="K2243" s="81"/>
      <c r="L2243" s="81"/>
      <c r="M2243" s="81"/>
      <c r="N2243" s="81"/>
      <c r="O2243" s="81"/>
      <c r="P2243" s="81"/>
      <c r="Q2243" s="81"/>
      <c r="R2243" s="81"/>
    </row>
    <row r="2244" spans="1:18">
      <c r="A2244" s="81"/>
      <c r="B2244" s="81"/>
      <c r="C2244" s="81"/>
      <c r="D2244" s="81"/>
      <c r="E2244" s="81"/>
      <c r="F2244" s="81"/>
      <c r="G2244" s="81"/>
      <c r="H2244" s="81"/>
      <c r="I2244" s="81"/>
      <c r="J2244" s="81"/>
      <c r="K2244" s="81"/>
      <c r="L2244" s="81"/>
      <c r="M2244" s="81"/>
      <c r="N2244" s="81"/>
      <c r="O2244" s="81"/>
      <c r="P2244" s="81"/>
      <c r="Q2244" s="81"/>
      <c r="R2244" s="81"/>
    </row>
    <row r="2245" spans="1:18">
      <c r="A2245" s="81"/>
      <c r="B2245" s="81"/>
      <c r="C2245" s="81"/>
      <c r="D2245" s="81"/>
      <c r="E2245" s="81"/>
      <c r="F2245" s="81"/>
      <c r="G2245" s="81"/>
      <c r="H2245" s="81"/>
      <c r="I2245" s="81"/>
      <c r="J2245" s="81"/>
      <c r="K2245" s="81"/>
      <c r="L2245" s="81"/>
      <c r="M2245" s="81"/>
      <c r="N2245" s="81"/>
      <c r="O2245" s="81"/>
      <c r="P2245" s="81"/>
      <c r="Q2245" s="81"/>
      <c r="R2245" s="81"/>
    </row>
    <row r="2246" spans="1:18">
      <c r="A2246" s="81"/>
      <c r="B2246" s="81"/>
      <c r="C2246" s="81"/>
      <c r="D2246" s="81"/>
      <c r="E2246" s="81"/>
      <c r="F2246" s="81"/>
      <c r="G2246" s="81"/>
      <c r="H2246" s="81"/>
      <c r="I2246" s="81"/>
      <c r="J2246" s="81"/>
      <c r="K2246" s="81"/>
      <c r="L2246" s="81"/>
      <c r="M2246" s="81"/>
      <c r="N2246" s="81"/>
      <c r="O2246" s="81"/>
      <c r="P2246" s="81"/>
      <c r="Q2246" s="81"/>
      <c r="R2246" s="81"/>
    </row>
    <row r="2247" spans="1:18">
      <c r="A2247" s="81"/>
      <c r="B2247" s="81"/>
      <c r="C2247" s="81"/>
      <c r="D2247" s="81"/>
      <c r="E2247" s="81"/>
      <c r="F2247" s="81"/>
      <c r="G2247" s="81"/>
      <c r="H2247" s="81"/>
      <c r="I2247" s="81"/>
      <c r="J2247" s="81"/>
      <c r="K2247" s="81"/>
      <c r="L2247" s="81"/>
      <c r="M2247" s="81"/>
      <c r="N2247" s="81"/>
      <c r="O2247" s="81"/>
      <c r="P2247" s="81"/>
      <c r="Q2247" s="81"/>
      <c r="R2247" s="81"/>
    </row>
    <row r="2248" spans="1:18">
      <c r="A2248" s="81"/>
      <c r="B2248" s="81"/>
      <c r="C2248" s="81"/>
      <c r="D2248" s="81"/>
      <c r="E2248" s="81"/>
      <c r="F2248" s="81"/>
      <c r="G2248" s="81"/>
      <c r="H2248" s="81"/>
      <c r="I2248" s="81"/>
      <c r="J2248" s="81"/>
      <c r="K2248" s="81"/>
      <c r="L2248" s="81"/>
      <c r="M2248" s="81"/>
      <c r="N2248" s="81"/>
      <c r="O2248" s="81"/>
      <c r="P2248" s="81"/>
      <c r="Q2248" s="81"/>
      <c r="R2248" s="81"/>
    </row>
    <row r="2249" spans="1:18">
      <c r="A2249" s="81"/>
      <c r="B2249" s="81"/>
      <c r="C2249" s="81"/>
      <c r="D2249" s="81"/>
      <c r="E2249" s="81"/>
      <c r="F2249" s="81"/>
      <c r="G2249" s="81"/>
      <c r="H2249" s="81"/>
      <c r="I2249" s="81"/>
      <c r="J2249" s="81"/>
      <c r="K2249" s="81"/>
      <c r="L2249" s="81"/>
      <c r="M2249" s="81"/>
      <c r="N2249" s="81"/>
      <c r="O2249" s="81"/>
      <c r="P2249" s="81"/>
      <c r="Q2249" s="81"/>
      <c r="R2249" s="81"/>
    </row>
    <row r="2250" spans="1:18">
      <c r="A2250" s="81"/>
      <c r="B2250" s="81"/>
      <c r="C2250" s="81"/>
      <c r="D2250" s="81"/>
      <c r="E2250" s="81"/>
      <c r="F2250" s="81"/>
      <c r="G2250" s="81"/>
      <c r="H2250" s="81"/>
      <c r="I2250" s="81"/>
      <c r="J2250" s="81"/>
      <c r="K2250" s="81"/>
      <c r="L2250" s="81"/>
      <c r="M2250" s="81"/>
      <c r="N2250" s="81"/>
      <c r="O2250" s="81"/>
      <c r="P2250" s="81"/>
      <c r="Q2250" s="81"/>
      <c r="R2250" s="81"/>
    </row>
    <row r="2251" spans="1:18">
      <c r="A2251" s="81"/>
      <c r="B2251" s="81"/>
      <c r="C2251" s="81"/>
      <c r="D2251" s="81"/>
      <c r="E2251" s="81"/>
      <c r="F2251" s="81"/>
      <c r="G2251" s="81"/>
      <c r="H2251" s="81"/>
      <c r="I2251" s="81"/>
      <c r="J2251" s="81"/>
      <c r="K2251" s="81"/>
      <c r="L2251" s="81"/>
      <c r="M2251" s="81"/>
      <c r="N2251" s="81"/>
      <c r="O2251" s="81"/>
      <c r="P2251" s="81"/>
      <c r="Q2251" s="81"/>
      <c r="R2251" s="81"/>
    </row>
    <row r="2252" spans="1:18">
      <c r="A2252" s="81"/>
      <c r="B2252" s="81"/>
      <c r="C2252" s="81"/>
      <c r="D2252" s="81"/>
      <c r="E2252" s="81"/>
      <c r="F2252" s="81"/>
      <c r="G2252" s="81"/>
      <c r="H2252" s="81"/>
      <c r="I2252" s="81"/>
      <c r="J2252" s="81"/>
      <c r="K2252" s="81"/>
      <c r="L2252" s="81"/>
      <c r="M2252" s="81"/>
      <c r="N2252" s="81"/>
      <c r="O2252" s="81"/>
      <c r="P2252" s="81"/>
      <c r="Q2252" s="81"/>
      <c r="R2252" s="81"/>
    </row>
    <row r="2253" spans="1:18">
      <c r="A2253" s="81"/>
      <c r="B2253" s="81"/>
      <c r="C2253" s="81"/>
      <c r="D2253" s="81"/>
      <c r="E2253" s="81"/>
      <c r="F2253" s="81"/>
      <c r="G2253" s="81"/>
      <c r="H2253" s="81"/>
      <c r="I2253" s="81"/>
      <c r="J2253" s="81"/>
      <c r="K2253" s="81"/>
      <c r="L2253" s="81"/>
      <c r="M2253" s="81"/>
      <c r="N2253" s="81"/>
      <c r="O2253" s="81"/>
      <c r="P2253" s="81"/>
      <c r="Q2253" s="81"/>
      <c r="R2253" s="81"/>
    </row>
    <row r="2254" spans="1:18">
      <c r="A2254" s="81"/>
      <c r="B2254" s="81"/>
      <c r="C2254" s="81"/>
      <c r="D2254" s="81"/>
      <c r="E2254" s="81"/>
      <c r="F2254" s="81"/>
      <c r="G2254" s="81"/>
      <c r="H2254" s="81"/>
      <c r="I2254" s="81"/>
      <c r="J2254" s="81"/>
      <c r="K2254" s="81"/>
      <c r="L2254" s="81"/>
      <c r="M2254" s="81"/>
      <c r="N2254" s="81"/>
      <c r="O2254" s="81"/>
      <c r="P2254" s="81"/>
      <c r="Q2254" s="81"/>
      <c r="R2254" s="81"/>
    </row>
    <row r="2255" spans="1:18">
      <c r="A2255" s="81"/>
      <c r="B2255" s="81"/>
      <c r="C2255" s="81"/>
      <c r="D2255" s="81"/>
      <c r="E2255" s="81"/>
      <c r="F2255" s="81"/>
      <c r="G2255" s="81"/>
      <c r="H2255" s="81"/>
      <c r="I2255" s="81"/>
      <c r="J2255" s="81"/>
      <c r="K2255" s="81"/>
      <c r="L2255" s="81"/>
      <c r="M2255" s="81"/>
      <c r="N2255" s="81"/>
      <c r="O2255" s="81"/>
      <c r="P2255" s="81"/>
      <c r="Q2255" s="81"/>
      <c r="R2255" s="81"/>
    </row>
    <row r="2256" spans="1:18">
      <c r="A2256" s="81"/>
      <c r="B2256" s="81"/>
      <c r="C2256" s="81"/>
      <c r="D2256" s="81"/>
      <c r="E2256" s="81"/>
      <c r="F2256" s="81"/>
      <c r="G2256" s="81"/>
      <c r="H2256" s="81"/>
      <c r="I2256" s="81"/>
      <c r="J2256" s="81"/>
      <c r="K2256" s="81"/>
      <c r="L2256" s="81"/>
      <c r="M2256" s="81"/>
      <c r="N2256" s="81"/>
      <c r="O2256" s="81"/>
      <c r="P2256" s="81"/>
      <c r="Q2256" s="81"/>
      <c r="R2256" s="81"/>
    </row>
    <row r="2257" spans="1:18">
      <c r="A2257" s="81"/>
      <c r="B2257" s="81"/>
      <c r="C2257" s="81"/>
      <c r="D2257" s="81"/>
      <c r="E2257" s="81"/>
      <c r="F2257" s="81"/>
      <c r="G2257" s="81"/>
      <c r="H2257" s="81"/>
      <c r="I2257" s="81"/>
      <c r="J2257" s="81"/>
      <c r="K2257" s="81"/>
      <c r="L2257" s="81"/>
      <c r="M2257" s="81"/>
      <c r="N2257" s="81"/>
      <c r="O2257" s="81"/>
      <c r="P2257" s="81"/>
      <c r="Q2257" s="81"/>
      <c r="R2257" s="81"/>
    </row>
    <row r="2258" spans="1:18">
      <c r="A2258" s="81"/>
      <c r="B2258" s="81"/>
      <c r="C2258" s="81"/>
      <c r="D2258" s="81"/>
      <c r="E2258" s="81"/>
      <c r="F2258" s="81"/>
      <c r="G2258" s="81"/>
      <c r="H2258" s="81"/>
      <c r="I2258" s="81"/>
      <c r="J2258" s="81"/>
      <c r="K2258" s="81"/>
      <c r="L2258" s="81"/>
      <c r="M2258" s="81"/>
      <c r="N2258" s="81"/>
      <c r="O2258" s="81"/>
      <c r="P2258" s="81"/>
      <c r="Q2258" s="81"/>
      <c r="R2258" s="81"/>
    </row>
    <row r="2259" spans="1:18">
      <c r="A2259" s="81"/>
      <c r="B2259" s="81"/>
      <c r="C2259" s="81"/>
      <c r="D2259" s="81"/>
      <c r="E2259" s="81"/>
      <c r="F2259" s="81"/>
      <c r="G2259" s="81"/>
      <c r="H2259" s="81"/>
      <c r="I2259" s="81"/>
      <c r="J2259" s="81"/>
      <c r="K2259" s="81"/>
      <c r="L2259" s="81"/>
      <c r="M2259" s="81"/>
      <c r="N2259" s="81"/>
      <c r="O2259" s="81"/>
      <c r="P2259" s="81"/>
      <c r="Q2259" s="81"/>
      <c r="R2259" s="81"/>
    </row>
    <row r="2260" spans="1:18">
      <c r="A2260" s="81"/>
      <c r="B2260" s="81"/>
      <c r="C2260" s="81"/>
      <c r="D2260" s="81"/>
      <c r="E2260" s="81"/>
      <c r="F2260" s="81"/>
      <c r="G2260" s="81"/>
      <c r="H2260" s="81"/>
      <c r="I2260" s="81"/>
      <c r="J2260" s="81"/>
      <c r="K2260" s="81"/>
      <c r="L2260" s="81"/>
      <c r="M2260" s="81"/>
      <c r="N2260" s="81"/>
      <c r="O2260" s="81"/>
      <c r="P2260" s="81"/>
      <c r="Q2260" s="81"/>
      <c r="R2260" s="81"/>
    </row>
    <row r="2261" spans="1:18">
      <c r="A2261" s="81"/>
      <c r="B2261" s="81"/>
      <c r="C2261" s="81"/>
      <c r="D2261" s="81"/>
      <c r="E2261" s="81"/>
      <c r="F2261" s="81"/>
      <c r="G2261" s="81"/>
      <c r="H2261" s="81"/>
      <c r="I2261" s="81"/>
      <c r="J2261" s="81"/>
      <c r="K2261" s="81"/>
      <c r="L2261" s="81"/>
      <c r="M2261" s="81"/>
      <c r="N2261" s="81"/>
      <c r="O2261" s="81"/>
      <c r="P2261" s="81"/>
      <c r="Q2261" s="81"/>
      <c r="R2261" s="81"/>
    </row>
    <row r="2262" spans="1:18">
      <c r="A2262" s="81"/>
      <c r="B2262" s="81"/>
      <c r="C2262" s="81"/>
      <c r="D2262" s="81"/>
      <c r="E2262" s="81"/>
      <c r="F2262" s="81"/>
      <c r="G2262" s="81"/>
      <c r="H2262" s="81"/>
      <c r="I2262" s="81"/>
      <c r="J2262" s="81"/>
      <c r="K2262" s="81"/>
      <c r="L2262" s="81"/>
      <c r="M2262" s="81"/>
      <c r="N2262" s="81"/>
      <c r="O2262" s="81"/>
      <c r="P2262" s="81"/>
      <c r="Q2262" s="81"/>
      <c r="R2262" s="81"/>
    </row>
    <row r="2263" spans="1:18">
      <c r="A2263" s="81"/>
      <c r="B2263" s="81"/>
      <c r="C2263" s="81"/>
      <c r="D2263" s="81"/>
      <c r="E2263" s="81"/>
      <c r="F2263" s="81"/>
      <c r="G2263" s="81"/>
      <c r="H2263" s="81"/>
      <c r="I2263" s="81"/>
      <c r="J2263" s="81"/>
      <c r="K2263" s="81"/>
      <c r="L2263" s="81"/>
      <c r="M2263" s="81"/>
      <c r="N2263" s="81"/>
      <c r="O2263" s="81"/>
      <c r="P2263" s="81"/>
      <c r="Q2263" s="81"/>
      <c r="R2263" s="81"/>
    </row>
    <row r="2264" spans="1:18">
      <c r="A2264" s="81"/>
      <c r="B2264" s="81"/>
      <c r="C2264" s="81"/>
      <c r="D2264" s="81"/>
      <c r="E2264" s="81"/>
      <c r="F2264" s="81"/>
      <c r="G2264" s="81"/>
      <c r="H2264" s="81"/>
      <c r="I2264" s="81"/>
      <c r="J2264" s="81"/>
      <c r="K2264" s="81"/>
      <c r="L2264" s="81"/>
      <c r="M2264" s="81"/>
      <c r="N2264" s="81"/>
      <c r="O2264" s="81"/>
      <c r="P2264" s="81"/>
      <c r="Q2264" s="81"/>
      <c r="R2264" s="81"/>
    </row>
    <row r="2265" spans="1:18">
      <c r="A2265" s="81"/>
      <c r="B2265" s="81"/>
      <c r="C2265" s="81"/>
      <c r="D2265" s="81"/>
      <c r="E2265" s="81"/>
      <c r="F2265" s="81"/>
      <c r="G2265" s="81"/>
      <c r="H2265" s="81"/>
      <c r="I2265" s="81"/>
      <c r="J2265" s="81"/>
      <c r="K2265" s="81"/>
      <c r="L2265" s="81"/>
      <c r="M2265" s="81"/>
      <c r="N2265" s="81"/>
      <c r="O2265" s="81"/>
      <c r="P2265" s="81"/>
      <c r="Q2265" s="81"/>
      <c r="R2265" s="81"/>
    </row>
    <row r="2266" spans="1:18">
      <c r="A2266" s="81"/>
      <c r="B2266" s="81"/>
      <c r="C2266" s="81"/>
      <c r="D2266" s="81"/>
      <c r="E2266" s="81"/>
      <c r="F2266" s="81"/>
      <c r="G2266" s="81"/>
      <c r="H2266" s="81"/>
      <c r="I2266" s="81"/>
      <c r="J2266" s="81"/>
      <c r="K2266" s="81"/>
      <c r="L2266" s="81"/>
      <c r="M2266" s="81"/>
      <c r="N2266" s="81"/>
      <c r="O2266" s="81"/>
      <c r="P2266" s="81"/>
      <c r="Q2266" s="81"/>
      <c r="R2266" s="81"/>
    </row>
    <row r="2267" spans="1:18">
      <c r="A2267" s="81"/>
      <c r="B2267" s="81"/>
      <c r="C2267" s="81"/>
      <c r="D2267" s="81"/>
      <c r="E2267" s="81"/>
      <c r="F2267" s="81"/>
      <c r="G2267" s="81"/>
      <c r="H2267" s="81"/>
      <c r="I2267" s="81"/>
      <c r="J2267" s="81"/>
      <c r="K2267" s="81"/>
      <c r="L2267" s="81"/>
      <c r="M2267" s="81"/>
      <c r="N2267" s="81"/>
      <c r="O2267" s="81"/>
      <c r="P2267" s="81"/>
      <c r="Q2267" s="81"/>
      <c r="R2267" s="81"/>
    </row>
    <row r="2268" spans="1:18">
      <c r="A2268" s="81"/>
      <c r="B2268" s="81"/>
      <c r="C2268" s="81"/>
      <c r="D2268" s="81"/>
      <c r="E2268" s="81"/>
      <c r="F2268" s="81"/>
      <c r="G2268" s="81"/>
      <c r="H2268" s="81"/>
      <c r="I2268" s="81"/>
      <c r="J2268" s="81"/>
      <c r="K2268" s="81"/>
      <c r="L2268" s="81"/>
      <c r="M2268" s="81"/>
      <c r="N2268" s="81"/>
      <c r="O2268" s="81"/>
      <c r="P2268" s="81"/>
      <c r="Q2268" s="81"/>
      <c r="R2268" s="81"/>
    </row>
    <row r="2269" spans="1:18">
      <c r="A2269" s="81"/>
      <c r="B2269" s="81"/>
      <c r="C2269" s="81"/>
      <c r="D2269" s="81"/>
      <c r="E2269" s="81"/>
      <c r="F2269" s="81"/>
      <c r="G2269" s="81"/>
      <c r="H2269" s="81"/>
      <c r="I2269" s="81"/>
      <c r="J2269" s="81"/>
      <c r="K2269" s="81"/>
      <c r="L2269" s="81"/>
      <c r="M2269" s="81"/>
      <c r="N2269" s="81"/>
      <c r="O2269" s="81"/>
      <c r="P2269" s="81"/>
      <c r="Q2269" s="81"/>
      <c r="R2269" s="81"/>
    </row>
    <row r="2270" spans="1:18">
      <c r="A2270" s="81"/>
      <c r="B2270" s="81"/>
      <c r="C2270" s="81"/>
      <c r="D2270" s="81"/>
      <c r="E2270" s="81"/>
      <c r="F2270" s="81"/>
      <c r="G2270" s="81"/>
      <c r="H2270" s="81"/>
      <c r="I2270" s="81"/>
      <c r="J2270" s="81"/>
      <c r="K2270" s="81"/>
      <c r="L2270" s="81"/>
      <c r="M2270" s="81"/>
      <c r="N2270" s="81"/>
      <c r="O2270" s="81"/>
      <c r="P2270" s="81"/>
      <c r="Q2270" s="81"/>
      <c r="R2270" s="81"/>
    </row>
    <row r="2271" spans="1:18">
      <c r="A2271" s="81"/>
      <c r="B2271" s="81"/>
      <c r="C2271" s="81"/>
      <c r="D2271" s="81"/>
      <c r="E2271" s="81"/>
      <c r="F2271" s="81"/>
      <c r="G2271" s="81"/>
      <c r="H2271" s="81"/>
      <c r="I2271" s="81"/>
      <c r="J2271" s="81"/>
      <c r="K2271" s="81"/>
      <c r="L2271" s="81"/>
      <c r="M2271" s="81"/>
      <c r="N2271" s="81"/>
      <c r="O2271" s="81"/>
      <c r="P2271" s="81"/>
      <c r="Q2271" s="81"/>
      <c r="R2271" s="81"/>
    </row>
    <row r="2272" spans="1:18">
      <c r="A2272" s="81"/>
      <c r="B2272" s="81"/>
      <c r="C2272" s="81"/>
      <c r="D2272" s="81"/>
      <c r="E2272" s="81"/>
      <c r="F2272" s="81"/>
      <c r="G2272" s="81"/>
      <c r="H2272" s="81"/>
      <c r="I2272" s="81"/>
      <c r="J2272" s="81"/>
      <c r="K2272" s="81"/>
      <c r="L2272" s="81"/>
      <c r="M2272" s="81"/>
      <c r="N2272" s="81"/>
      <c r="O2272" s="81"/>
      <c r="P2272" s="81"/>
      <c r="Q2272" s="81"/>
      <c r="R2272" s="81"/>
    </row>
    <row r="2273" spans="1:18">
      <c r="A2273" s="81"/>
      <c r="B2273" s="81"/>
      <c r="C2273" s="81"/>
      <c r="D2273" s="81"/>
      <c r="E2273" s="81"/>
      <c r="F2273" s="81"/>
      <c r="G2273" s="81"/>
      <c r="H2273" s="81"/>
      <c r="I2273" s="81"/>
      <c r="J2273" s="81"/>
      <c r="K2273" s="81"/>
      <c r="L2273" s="81"/>
      <c r="M2273" s="81"/>
      <c r="N2273" s="81"/>
      <c r="O2273" s="81"/>
      <c r="P2273" s="81"/>
      <c r="Q2273" s="81"/>
      <c r="R2273" s="81"/>
    </row>
    <row r="2274" spans="1:18">
      <c r="A2274" s="81"/>
      <c r="B2274" s="81"/>
      <c r="C2274" s="81"/>
      <c r="D2274" s="81"/>
      <c r="E2274" s="81"/>
      <c r="F2274" s="81"/>
      <c r="G2274" s="81"/>
      <c r="H2274" s="81"/>
      <c r="I2274" s="81"/>
      <c r="J2274" s="81"/>
      <c r="K2274" s="81"/>
      <c r="L2274" s="81"/>
      <c r="M2274" s="81"/>
      <c r="N2274" s="81"/>
      <c r="O2274" s="81"/>
      <c r="P2274" s="81"/>
      <c r="Q2274" s="81"/>
      <c r="R2274" s="81"/>
    </row>
    <row r="2275" spans="1:18">
      <c r="A2275" s="81"/>
      <c r="B2275" s="81"/>
      <c r="C2275" s="81"/>
      <c r="D2275" s="81"/>
      <c r="E2275" s="81"/>
      <c r="F2275" s="81"/>
      <c r="G2275" s="81"/>
      <c r="H2275" s="81"/>
      <c r="I2275" s="81"/>
      <c r="J2275" s="81"/>
      <c r="K2275" s="81"/>
      <c r="L2275" s="81"/>
      <c r="M2275" s="81"/>
      <c r="N2275" s="81"/>
      <c r="O2275" s="81"/>
      <c r="P2275" s="81"/>
      <c r="Q2275" s="81"/>
      <c r="R2275" s="81"/>
    </row>
    <row r="2276" spans="1:18">
      <c r="A2276" s="81"/>
      <c r="B2276" s="81"/>
      <c r="C2276" s="81"/>
      <c r="D2276" s="81"/>
      <c r="E2276" s="81"/>
      <c r="F2276" s="81"/>
      <c r="G2276" s="81"/>
      <c r="H2276" s="81"/>
      <c r="I2276" s="81"/>
      <c r="J2276" s="81"/>
      <c r="K2276" s="81"/>
      <c r="L2276" s="81"/>
      <c r="M2276" s="81"/>
      <c r="N2276" s="81"/>
      <c r="O2276" s="81"/>
      <c r="P2276" s="81"/>
      <c r="Q2276" s="81"/>
      <c r="R2276" s="81"/>
    </row>
    <row r="2277" spans="1:18">
      <c r="A2277" s="81"/>
      <c r="B2277" s="81"/>
      <c r="C2277" s="81"/>
      <c r="D2277" s="81"/>
      <c r="E2277" s="81"/>
      <c r="F2277" s="81"/>
      <c r="G2277" s="81"/>
      <c r="H2277" s="81"/>
      <c r="I2277" s="81"/>
      <c r="J2277" s="81"/>
      <c r="K2277" s="81"/>
      <c r="L2277" s="81"/>
      <c r="M2277" s="81"/>
      <c r="N2277" s="81"/>
      <c r="O2277" s="81"/>
      <c r="P2277" s="81"/>
      <c r="Q2277" s="81"/>
      <c r="R2277" s="81"/>
    </row>
    <row r="2278" spans="1:18">
      <c r="A2278" s="81"/>
      <c r="B2278" s="81"/>
      <c r="C2278" s="81"/>
      <c r="D2278" s="81"/>
      <c r="E2278" s="81"/>
      <c r="F2278" s="81"/>
      <c r="G2278" s="81"/>
      <c r="H2278" s="81"/>
      <c r="I2278" s="81"/>
      <c r="J2278" s="81"/>
      <c r="K2278" s="81"/>
      <c r="L2278" s="81"/>
      <c r="M2278" s="81"/>
      <c r="N2278" s="81"/>
      <c r="O2278" s="81"/>
      <c r="P2278" s="81"/>
      <c r="Q2278" s="81"/>
      <c r="R2278" s="81"/>
    </row>
    <row r="2279" spans="1:18">
      <c r="A2279" s="81"/>
      <c r="B2279" s="81"/>
      <c r="C2279" s="81"/>
      <c r="D2279" s="81"/>
      <c r="E2279" s="81"/>
      <c r="F2279" s="81"/>
      <c r="G2279" s="81"/>
      <c r="H2279" s="81"/>
      <c r="I2279" s="81"/>
      <c r="J2279" s="81"/>
      <c r="K2279" s="81"/>
      <c r="L2279" s="81"/>
      <c r="M2279" s="81"/>
      <c r="N2279" s="81"/>
      <c r="O2279" s="81"/>
      <c r="P2279" s="81"/>
      <c r="Q2279" s="81"/>
      <c r="R2279" s="81"/>
    </row>
    <row r="2280" spans="1:18">
      <c r="A2280" s="81"/>
      <c r="B2280" s="81"/>
      <c r="C2280" s="81"/>
      <c r="D2280" s="81"/>
      <c r="E2280" s="81"/>
      <c r="F2280" s="81"/>
      <c r="G2280" s="81"/>
      <c r="H2280" s="81"/>
      <c r="I2280" s="81"/>
      <c r="J2280" s="81"/>
      <c r="K2280" s="81"/>
      <c r="L2280" s="81"/>
      <c r="M2280" s="81"/>
      <c r="N2280" s="81"/>
      <c r="O2280" s="81"/>
      <c r="P2280" s="81"/>
      <c r="Q2280" s="81"/>
      <c r="R2280" s="81"/>
    </row>
    <row r="2281" spans="1:18">
      <c r="A2281" s="81"/>
      <c r="B2281" s="81"/>
      <c r="C2281" s="81"/>
      <c r="D2281" s="81"/>
      <c r="E2281" s="81"/>
      <c r="F2281" s="81"/>
      <c r="G2281" s="81"/>
      <c r="H2281" s="81"/>
      <c r="I2281" s="81"/>
      <c r="J2281" s="81"/>
      <c r="K2281" s="81"/>
      <c r="L2281" s="81"/>
      <c r="M2281" s="81"/>
      <c r="N2281" s="81"/>
      <c r="O2281" s="81"/>
      <c r="P2281" s="81"/>
      <c r="Q2281" s="81"/>
      <c r="R2281" s="81"/>
    </row>
    <row r="2282" spans="1:18">
      <c r="A2282" s="81"/>
      <c r="B2282" s="81"/>
      <c r="C2282" s="81"/>
      <c r="D2282" s="81"/>
      <c r="E2282" s="81"/>
      <c r="F2282" s="81"/>
      <c r="G2282" s="81"/>
      <c r="H2282" s="81"/>
      <c r="I2282" s="81"/>
      <c r="J2282" s="81"/>
      <c r="K2282" s="81"/>
      <c r="L2282" s="81"/>
      <c r="M2282" s="81"/>
      <c r="N2282" s="81"/>
      <c r="O2282" s="81"/>
      <c r="P2282" s="81"/>
      <c r="Q2282" s="81"/>
      <c r="R2282" s="81"/>
    </row>
    <row r="2283" spans="1:18">
      <c r="A2283" s="81"/>
      <c r="B2283" s="81"/>
      <c r="C2283" s="81"/>
      <c r="D2283" s="81"/>
      <c r="E2283" s="81"/>
      <c r="F2283" s="81"/>
      <c r="G2283" s="81"/>
      <c r="H2283" s="81"/>
      <c r="I2283" s="81"/>
      <c r="J2283" s="81"/>
      <c r="K2283" s="81"/>
      <c r="L2283" s="81"/>
      <c r="M2283" s="81"/>
      <c r="N2283" s="81"/>
      <c r="O2283" s="81"/>
      <c r="P2283" s="81"/>
      <c r="Q2283" s="81"/>
      <c r="R2283" s="81"/>
    </row>
    <row r="2284" spans="1:18">
      <c r="A2284" s="81"/>
      <c r="B2284" s="81"/>
      <c r="C2284" s="81"/>
      <c r="D2284" s="81"/>
      <c r="E2284" s="81"/>
      <c r="F2284" s="81"/>
      <c r="G2284" s="81"/>
      <c r="H2284" s="81"/>
      <c r="I2284" s="81"/>
      <c r="J2284" s="81"/>
      <c r="K2284" s="81"/>
      <c r="L2284" s="81"/>
      <c r="M2284" s="81"/>
      <c r="N2284" s="81"/>
      <c r="O2284" s="81"/>
      <c r="P2284" s="81"/>
      <c r="Q2284" s="81"/>
      <c r="R2284" s="81"/>
    </row>
    <row r="2285" spans="1:18">
      <c r="A2285" s="81"/>
      <c r="B2285" s="81"/>
      <c r="C2285" s="81"/>
      <c r="D2285" s="81"/>
      <c r="E2285" s="81"/>
      <c r="F2285" s="81"/>
      <c r="G2285" s="81"/>
      <c r="H2285" s="81"/>
      <c r="I2285" s="81"/>
      <c r="J2285" s="81"/>
      <c r="K2285" s="81"/>
      <c r="L2285" s="81"/>
      <c r="M2285" s="81"/>
      <c r="N2285" s="81"/>
      <c r="O2285" s="81"/>
      <c r="P2285" s="81"/>
      <c r="Q2285" s="81"/>
      <c r="R2285" s="81"/>
    </row>
    <row r="2286" spans="1:18">
      <c r="A2286" s="81"/>
      <c r="B2286" s="81"/>
      <c r="C2286" s="81"/>
      <c r="D2286" s="81"/>
      <c r="E2286" s="81"/>
      <c r="F2286" s="81"/>
      <c r="G2286" s="81"/>
      <c r="H2286" s="81"/>
      <c r="I2286" s="81"/>
      <c r="J2286" s="81"/>
      <c r="K2286" s="81"/>
      <c r="L2286" s="81"/>
      <c r="M2286" s="81"/>
      <c r="N2286" s="81"/>
      <c r="O2286" s="81"/>
      <c r="P2286" s="81"/>
      <c r="Q2286" s="81"/>
      <c r="R2286" s="81"/>
    </row>
    <row r="2287" spans="1:18">
      <c r="A2287" s="81"/>
      <c r="B2287" s="81"/>
      <c r="C2287" s="81"/>
      <c r="D2287" s="81"/>
      <c r="E2287" s="81"/>
      <c r="F2287" s="81"/>
      <c r="G2287" s="81"/>
      <c r="H2287" s="81"/>
      <c r="I2287" s="81"/>
      <c r="J2287" s="81"/>
      <c r="K2287" s="81"/>
      <c r="L2287" s="81"/>
      <c r="M2287" s="81"/>
      <c r="N2287" s="81"/>
      <c r="O2287" s="81"/>
      <c r="P2287" s="81"/>
      <c r="Q2287" s="81"/>
      <c r="R2287" s="81"/>
    </row>
    <row r="2288" spans="1:18">
      <c r="A2288" s="81"/>
      <c r="B2288" s="81"/>
      <c r="C2288" s="81"/>
      <c r="D2288" s="81"/>
      <c r="E2288" s="81"/>
      <c r="F2288" s="81"/>
      <c r="G2288" s="81"/>
      <c r="H2288" s="81"/>
      <c r="I2288" s="81"/>
      <c r="J2288" s="81"/>
      <c r="K2288" s="81"/>
      <c r="L2288" s="81"/>
      <c r="M2288" s="81"/>
      <c r="N2288" s="81"/>
      <c r="O2288" s="81"/>
      <c r="P2288" s="81"/>
      <c r="Q2288" s="81"/>
      <c r="R2288" s="81"/>
    </row>
    <row r="2289" spans="1:18">
      <c r="A2289" s="81"/>
      <c r="B2289" s="81"/>
      <c r="C2289" s="81"/>
      <c r="D2289" s="81"/>
      <c r="E2289" s="81"/>
      <c r="F2289" s="81"/>
      <c r="G2289" s="81"/>
      <c r="H2289" s="81"/>
      <c r="I2289" s="81"/>
      <c r="J2289" s="81"/>
      <c r="K2289" s="81"/>
      <c r="L2289" s="81"/>
      <c r="M2289" s="81"/>
      <c r="N2289" s="81"/>
      <c r="O2289" s="81"/>
      <c r="P2289" s="81"/>
      <c r="Q2289" s="81"/>
      <c r="R2289" s="81"/>
    </row>
    <row r="2290" spans="1:18">
      <c r="A2290" s="81"/>
      <c r="B2290" s="81"/>
      <c r="C2290" s="81"/>
      <c r="D2290" s="81"/>
      <c r="E2290" s="81"/>
      <c r="F2290" s="81"/>
      <c r="G2290" s="81"/>
      <c r="H2290" s="81"/>
      <c r="I2290" s="81"/>
      <c r="J2290" s="81"/>
      <c r="K2290" s="81"/>
      <c r="L2290" s="81"/>
      <c r="M2290" s="81"/>
      <c r="N2290" s="81"/>
      <c r="O2290" s="81"/>
      <c r="P2290" s="81"/>
      <c r="Q2290" s="81"/>
      <c r="R2290" s="81"/>
    </row>
    <row r="2291" spans="1:18">
      <c r="A2291" s="81"/>
      <c r="B2291" s="81"/>
      <c r="C2291" s="81"/>
      <c r="D2291" s="81"/>
      <c r="E2291" s="81"/>
      <c r="F2291" s="81"/>
      <c r="G2291" s="81"/>
      <c r="H2291" s="81"/>
      <c r="I2291" s="81"/>
      <c r="J2291" s="81"/>
      <c r="K2291" s="81"/>
      <c r="L2291" s="81"/>
      <c r="M2291" s="81"/>
      <c r="N2291" s="81"/>
      <c r="O2291" s="81"/>
      <c r="P2291" s="81"/>
      <c r="Q2291" s="81"/>
      <c r="R2291" s="81"/>
    </row>
    <row r="2292" spans="1:18">
      <c r="A2292" s="81"/>
      <c r="B2292" s="81"/>
      <c r="C2292" s="81"/>
      <c r="D2292" s="81"/>
      <c r="E2292" s="81"/>
      <c r="F2292" s="81"/>
      <c r="G2292" s="81"/>
      <c r="H2292" s="81"/>
      <c r="I2292" s="81"/>
      <c r="J2292" s="81"/>
      <c r="K2292" s="81"/>
      <c r="L2292" s="81"/>
      <c r="M2292" s="81"/>
      <c r="N2292" s="81"/>
      <c r="O2292" s="81"/>
      <c r="P2292" s="81"/>
      <c r="Q2292" s="81"/>
      <c r="R2292" s="81"/>
    </row>
    <row r="2293" spans="1:18">
      <c r="A2293" s="81"/>
      <c r="B2293" s="81"/>
      <c r="C2293" s="81"/>
      <c r="D2293" s="81"/>
      <c r="E2293" s="81"/>
      <c r="F2293" s="81"/>
      <c r="G2293" s="81"/>
      <c r="H2293" s="81"/>
      <c r="I2293" s="81"/>
      <c r="J2293" s="81"/>
      <c r="K2293" s="81"/>
      <c r="L2293" s="81"/>
      <c r="M2293" s="81"/>
      <c r="N2293" s="81"/>
      <c r="O2293" s="81"/>
      <c r="P2293" s="81"/>
      <c r="Q2293" s="81"/>
      <c r="R2293" s="81"/>
    </row>
    <row r="2294" spans="1:18">
      <c r="A2294" s="81"/>
      <c r="B2294" s="81"/>
      <c r="C2294" s="81"/>
      <c r="D2294" s="81"/>
      <c r="E2294" s="81"/>
      <c r="F2294" s="81"/>
      <c r="G2294" s="81"/>
      <c r="H2294" s="81"/>
      <c r="I2294" s="81"/>
      <c r="J2294" s="81"/>
      <c r="K2294" s="81"/>
      <c r="L2294" s="81"/>
      <c r="M2294" s="81"/>
      <c r="N2294" s="81"/>
      <c r="O2294" s="81"/>
      <c r="P2294" s="81"/>
      <c r="Q2294" s="81"/>
      <c r="R2294" s="81"/>
    </row>
    <row r="2295" spans="1:18">
      <c r="A2295" s="81"/>
      <c r="B2295" s="81"/>
      <c r="C2295" s="81"/>
      <c r="D2295" s="81"/>
      <c r="E2295" s="81"/>
      <c r="F2295" s="81"/>
      <c r="G2295" s="81"/>
      <c r="H2295" s="81"/>
      <c r="I2295" s="81"/>
      <c r="J2295" s="81"/>
      <c r="K2295" s="81"/>
      <c r="L2295" s="81"/>
      <c r="M2295" s="81"/>
      <c r="N2295" s="81"/>
      <c r="O2295" s="81"/>
      <c r="P2295" s="81"/>
      <c r="Q2295" s="81"/>
      <c r="R2295" s="81"/>
    </row>
    <row r="2296" spans="1:18">
      <c r="A2296" s="81"/>
      <c r="B2296" s="81"/>
      <c r="C2296" s="81"/>
      <c r="D2296" s="81"/>
      <c r="E2296" s="81"/>
      <c r="F2296" s="81"/>
      <c r="G2296" s="81"/>
      <c r="H2296" s="81"/>
      <c r="I2296" s="81"/>
      <c r="J2296" s="81"/>
      <c r="K2296" s="81"/>
      <c r="L2296" s="81"/>
      <c r="M2296" s="81"/>
      <c r="N2296" s="81"/>
      <c r="O2296" s="81"/>
      <c r="P2296" s="81"/>
      <c r="Q2296" s="81"/>
      <c r="R2296" s="81"/>
    </row>
    <row r="2297" spans="1:18">
      <c r="A2297" s="81"/>
      <c r="B2297" s="81"/>
      <c r="C2297" s="81"/>
      <c r="D2297" s="81"/>
      <c r="E2297" s="81"/>
      <c r="F2297" s="81"/>
      <c r="G2297" s="81"/>
      <c r="H2297" s="81"/>
      <c r="I2297" s="81"/>
      <c r="J2297" s="81"/>
      <c r="K2297" s="81"/>
      <c r="L2297" s="81"/>
      <c r="M2297" s="81"/>
      <c r="N2297" s="81"/>
      <c r="O2297" s="81"/>
      <c r="P2297" s="81"/>
      <c r="Q2297" s="81"/>
      <c r="R2297" s="81"/>
    </row>
    <row r="2298" spans="1:18">
      <c r="A2298" s="81"/>
      <c r="B2298" s="81"/>
      <c r="C2298" s="81"/>
      <c r="D2298" s="81"/>
      <c r="E2298" s="81"/>
      <c r="F2298" s="81"/>
      <c r="G2298" s="81"/>
      <c r="H2298" s="81"/>
      <c r="I2298" s="81"/>
      <c r="J2298" s="81"/>
      <c r="K2298" s="81"/>
      <c r="L2298" s="81"/>
      <c r="M2298" s="81"/>
      <c r="N2298" s="81"/>
      <c r="O2298" s="81"/>
      <c r="P2298" s="81"/>
      <c r="Q2298" s="81"/>
      <c r="R2298" s="81"/>
    </row>
    <row r="2299" spans="1:18">
      <c r="A2299" s="81"/>
      <c r="B2299" s="81"/>
      <c r="C2299" s="81"/>
      <c r="D2299" s="81"/>
      <c r="E2299" s="81"/>
      <c r="F2299" s="81"/>
      <c r="G2299" s="81"/>
      <c r="H2299" s="81"/>
      <c r="I2299" s="81"/>
      <c r="J2299" s="81"/>
      <c r="K2299" s="81"/>
      <c r="L2299" s="81"/>
      <c r="M2299" s="81"/>
      <c r="N2299" s="81"/>
      <c r="O2299" s="81"/>
      <c r="P2299" s="81"/>
      <c r="Q2299" s="81"/>
      <c r="R2299" s="81"/>
    </row>
    <row r="2300" spans="1:18">
      <c r="A2300" s="81"/>
      <c r="B2300" s="81"/>
      <c r="C2300" s="81"/>
      <c r="D2300" s="81"/>
      <c r="E2300" s="81"/>
      <c r="F2300" s="81"/>
      <c r="G2300" s="81"/>
      <c r="H2300" s="81"/>
      <c r="I2300" s="81"/>
      <c r="J2300" s="81"/>
      <c r="K2300" s="81"/>
      <c r="L2300" s="81"/>
      <c r="M2300" s="81"/>
      <c r="N2300" s="81"/>
      <c r="O2300" s="81"/>
      <c r="P2300" s="81"/>
      <c r="Q2300" s="81"/>
      <c r="R2300" s="81"/>
    </row>
    <row r="2301" spans="1:18">
      <c r="A2301" s="81"/>
      <c r="B2301" s="81"/>
      <c r="C2301" s="81"/>
      <c r="D2301" s="81"/>
      <c r="E2301" s="81"/>
      <c r="F2301" s="81"/>
      <c r="G2301" s="81"/>
      <c r="H2301" s="81"/>
      <c r="I2301" s="81"/>
      <c r="J2301" s="81"/>
      <c r="K2301" s="81"/>
      <c r="L2301" s="81"/>
      <c r="M2301" s="81"/>
      <c r="N2301" s="81"/>
      <c r="O2301" s="81"/>
      <c r="P2301" s="81"/>
      <c r="Q2301" s="81"/>
      <c r="R2301" s="81"/>
    </row>
    <row r="2302" spans="1:18">
      <c r="A2302" s="81"/>
      <c r="B2302" s="81"/>
      <c r="C2302" s="81"/>
      <c r="D2302" s="81"/>
      <c r="E2302" s="81"/>
      <c r="F2302" s="81"/>
      <c r="G2302" s="81"/>
      <c r="H2302" s="81"/>
      <c r="I2302" s="81"/>
      <c r="J2302" s="81"/>
      <c r="K2302" s="81"/>
      <c r="L2302" s="81"/>
      <c r="M2302" s="81"/>
      <c r="N2302" s="81"/>
      <c r="O2302" s="81"/>
      <c r="P2302" s="81"/>
      <c r="Q2302" s="81"/>
      <c r="R2302" s="81"/>
    </row>
    <row r="2303" spans="1:18">
      <c r="A2303" s="81"/>
      <c r="B2303" s="81"/>
      <c r="C2303" s="81"/>
      <c r="D2303" s="81"/>
      <c r="E2303" s="81"/>
      <c r="F2303" s="81"/>
      <c r="G2303" s="81"/>
      <c r="H2303" s="81"/>
      <c r="I2303" s="81"/>
      <c r="J2303" s="81"/>
      <c r="K2303" s="81"/>
      <c r="L2303" s="81"/>
      <c r="M2303" s="81"/>
      <c r="N2303" s="81"/>
      <c r="O2303" s="81"/>
      <c r="P2303" s="81"/>
      <c r="Q2303" s="81"/>
      <c r="R2303" s="81"/>
    </row>
    <row r="2304" spans="1:18">
      <c r="A2304" s="81"/>
      <c r="B2304" s="81"/>
      <c r="C2304" s="81"/>
      <c r="D2304" s="81"/>
      <c r="E2304" s="81"/>
      <c r="F2304" s="81"/>
      <c r="G2304" s="81"/>
      <c r="H2304" s="81"/>
      <c r="I2304" s="81"/>
      <c r="J2304" s="81"/>
      <c r="K2304" s="81"/>
      <c r="L2304" s="81"/>
      <c r="M2304" s="81"/>
      <c r="N2304" s="81"/>
      <c r="O2304" s="81"/>
      <c r="P2304" s="81"/>
      <c r="Q2304" s="81"/>
      <c r="R2304" s="81"/>
    </row>
    <row r="2305" spans="1:18">
      <c r="A2305" s="81"/>
      <c r="B2305" s="81"/>
      <c r="C2305" s="81"/>
      <c r="D2305" s="81"/>
      <c r="E2305" s="81"/>
      <c r="F2305" s="81"/>
      <c r="G2305" s="81"/>
      <c r="H2305" s="81"/>
      <c r="I2305" s="81"/>
      <c r="J2305" s="81"/>
      <c r="K2305" s="81"/>
      <c r="L2305" s="81"/>
      <c r="M2305" s="81"/>
      <c r="N2305" s="81"/>
      <c r="O2305" s="81"/>
      <c r="P2305" s="81"/>
      <c r="Q2305" s="81"/>
      <c r="R2305" s="81"/>
    </row>
    <row r="2306" spans="1:18">
      <c r="A2306" s="81"/>
      <c r="B2306" s="81"/>
      <c r="C2306" s="81"/>
      <c r="D2306" s="81"/>
      <c r="E2306" s="81"/>
      <c r="F2306" s="81"/>
      <c r="G2306" s="81"/>
      <c r="H2306" s="81"/>
      <c r="I2306" s="81"/>
      <c r="J2306" s="81"/>
      <c r="K2306" s="81"/>
      <c r="L2306" s="81"/>
      <c r="M2306" s="81"/>
      <c r="N2306" s="81"/>
      <c r="O2306" s="81"/>
      <c r="P2306" s="81"/>
      <c r="Q2306" s="81"/>
      <c r="R2306" s="81"/>
    </row>
    <row r="2307" spans="1:18">
      <c r="A2307" s="81"/>
      <c r="B2307" s="81"/>
      <c r="C2307" s="81"/>
      <c r="D2307" s="81"/>
      <c r="E2307" s="81"/>
      <c r="F2307" s="81"/>
      <c r="G2307" s="81"/>
      <c r="H2307" s="81"/>
      <c r="I2307" s="81"/>
      <c r="J2307" s="81"/>
      <c r="K2307" s="81"/>
      <c r="L2307" s="81"/>
      <c r="M2307" s="81"/>
      <c r="N2307" s="81"/>
      <c r="O2307" s="81"/>
      <c r="P2307" s="81"/>
      <c r="Q2307" s="81"/>
      <c r="R2307" s="81"/>
    </row>
    <row r="2308" spans="1:18">
      <c r="A2308" s="81"/>
      <c r="B2308" s="81"/>
      <c r="C2308" s="81"/>
      <c r="D2308" s="81"/>
      <c r="E2308" s="81"/>
      <c r="F2308" s="81"/>
      <c r="G2308" s="81"/>
      <c r="H2308" s="81"/>
      <c r="I2308" s="81"/>
      <c r="J2308" s="81"/>
      <c r="K2308" s="81"/>
      <c r="L2308" s="81"/>
      <c r="M2308" s="81"/>
      <c r="N2308" s="81"/>
      <c r="O2308" s="81"/>
      <c r="P2308" s="81"/>
      <c r="Q2308" s="81"/>
      <c r="R2308" s="81"/>
    </row>
    <row r="2309" spans="1:18">
      <c r="A2309" s="81"/>
      <c r="B2309" s="81"/>
      <c r="C2309" s="81"/>
      <c r="D2309" s="81"/>
      <c r="E2309" s="81"/>
      <c r="F2309" s="81"/>
      <c r="G2309" s="81"/>
      <c r="H2309" s="81"/>
      <c r="I2309" s="81"/>
      <c r="J2309" s="81"/>
      <c r="K2309" s="81"/>
      <c r="L2309" s="81"/>
      <c r="M2309" s="81"/>
      <c r="N2309" s="81"/>
      <c r="O2309" s="81"/>
      <c r="P2309" s="81"/>
      <c r="Q2309" s="81"/>
      <c r="R2309" s="81"/>
    </row>
    <row r="2310" spans="1:18">
      <c r="A2310" s="81"/>
      <c r="B2310" s="81"/>
      <c r="C2310" s="81"/>
      <c r="D2310" s="81"/>
      <c r="E2310" s="81"/>
      <c r="F2310" s="81"/>
      <c r="G2310" s="81"/>
      <c r="H2310" s="81"/>
      <c r="I2310" s="81"/>
      <c r="J2310" s="81"/>
      <c r="K2310" s="81"/>
      <c r="L2310" s="81"/>
      <c r="M2310" s="81"/>
      <c r="N2310" s="81"/>
      <c r="O2310" s="81"/>
      <c r="P2310" s="81"/>
      <c r="Q2310" s="81"/>
      <c r="R2310" s="81"/>
    </row>
    <row r="2311" spans="1:18">
      <c r="A2311" s="81"/>
      <c r="B2311" s="81"/>
      <c r="C2311" s="81"/>
      <c r="D2311" s="81"/>
      <c r="E2311" s="81"/>
      <c r="F2311" s="81"/>
      <c r="G2311" s="81"/>
      <c r="H2311" s="81"/>
      <c r="I2311" s="81"/>
      <c r="J2311" s="81"/>
      <c r="K2311" s="81"/>
      <c r="L2311" s="81"/>
      <c r="M2311" s="81"/>
      <c r="N2311" s="81"/>
      <c r="O2311" s="81"/>
      <c r="P2311" s="81"/>
      <c r="Q2311" s="81"/>
      <c r="R2311" s="81"/>
    </row>
    <row r="2312" spans="1:18">
      <c r="A2312" s="81"/>
      <c r="B2312" s="81"/>
      <c r="C2312" s="81"/>
      <c r="D2312" s="81"/>
      <c r="E2312" s="81"/>
      <c r="F2312" s="81"/>
      <c r="G2312" s="81"/>
      <c r="H2312" s="81"/>
      <c r="I2312" s="81"/>
      <c r="J2312" s="81"/>
      <c r="K2312" s="81"/>
      <c r="L2312" s="81"/>
      <c r="M2312" s="81"/>
      <c r="N2312" s="81"/>
      <c r="O2312" s="81"/>
      <c r="P2312" s="81"/>
      <c r="Q2312" s="81"/>
      <c r="R2312" s="81"/>
    </row>
    <row r="2313" spans="1:18">
      <c r="A2313" s="81"/>
      <c r="B2313" s="81"/>
      <c r="C2313" s="81"/>
      <c r="D2313" s="81"/>
      <c r="E2313" s="81"/>
      <c r="F2313" s="81"/>
      <c r="G2313" s="81"/>
      <c r="H2313" s="81"/>
      <c r="I2313" s="81"/>
      <c r="J2313" s="81"/>
      <c r="K2313" s="81"/>
      <c r="L2313" s="81"/>
      <c r="M2313" s="81"/>
      <c r="N2313" s="81"/>
      <c r="O2313" s="81"/>
      <c r="P2313" s="81"/>
      <c r="Q2313" s="81"/>
      <c r="R2313" s="81"/>
    </row>
    <row r="2314" spans="1:18">
      <c r="A2314" s="81"/>
      <c r="B2314" s="81"/>
      <c r="C2314" s="81"/>
      <c r="D2314" s="81"/>
      <c r="E2314" s="81"/>
      <c r="F2314" s="81"/>
      <c r="G2314" s="81"/>
      <c r="H2314" s="81"/>
      <c r="I2314" s="81"/>
      <c r="J2314" s="81"/>
      <c r="K2314" s="81"/>
      <c r="L2314" s="81"/>
      <c r="M2314" s="81"/>
      <c r="N2314" s="81"/>
      <c r="O2314" s="81"/>
      <c r="P2314" s="81"/>
      <c r="Q2314" s="81"/>
      <c r="R2314" s="81"/>
    </row>
    <row r="2315" spans="1:18">
      <c r="A2315" s="81"/>
      <c r="B2315" s="81"/>
      <c r="C2315" s="81"/>
      <c r="D2315" s="81"/>
      <c r="E2315" s="81"/>
      <c r="F2315" s="81"/>
      <c r="G2315" s="81"/>
      <c r="H2315" s="81"/>
      <c r="I2315" s="81"/>
      <c r="J2315" s="81"/>
      <c r="K2315" s="81"/>
      <c r="L2315" s="81"/>
      <c r="M2315" s="81"/>
      <c r="N2315" s="81"/>
      <c r="O2315" s="81"/>
      <c r="P2315" s="81"/>
      <c r="Q2315" s="81"/>
      <c r="R2315" s="81"/>
    </row>
    <row r="2316" spans="1:18">
      <c r="A2316" s="81"/>
      <c r="B2316" s="81"/>
      <c r="C2316" s="81"/>
      <c r="D2316" s="81"/>
      <c r="E2316" s="81"/>
      <c r="F2316" s="81"/>
      <c r="G2316" s="81"/>
      <c r="H2316" s="81"/>
      <c r="I2316" s="81"/>
      <c r="J2316" s="81"/>
      <c r="K2316" s="81"/>
      <c r="L2316" s="81"/>
      <c r="M2316" s="81"/>
      <c r="N2316" s="81"/>
      <c r="O2316" s="81"/>
      <c r="P2316" s="81"/>
      <c r="Q2316" s="81"/>
      <c r="R2316" s="81"/>
    </row>
    <row r="2317" spans="1:18">
      <c r="A2317" s="81"/>
      <c r="B2317" s="81"/>
      <c r="C2317" s="81"/>
      <c r="D2317" s="81"/>
      <c r="E2317" s="81"/>
      <c r="F2317" s="81"/>
      <c r="G2317" s="81"/>
      <c r="H2317" s="81"/>
      <c r="I2317" s="81"/>
      <c r="J2317" s="81"/>
      <c r="K2317" s="81"/>
      <c r="L2317" s="81"/>
      <c r="M2317" s="81"/>
      <c r="N2317" s="81"/>
      <c r="O2317" s="81"/>
      <c r="P2317" s="81"/>
      <c r="Q2317" s="81"/>
      <c r="R2317" s="81"/>
    </row>
    <row r="2318" spans="1:18">
      <c r="A2318" s="81"/>
      <c r="B2318" s="81"/>
      <c r="C2318" s="81"/>
      <c r="D2318" s="81"/>
      <c r="E2318" s="81"/>
      <c r="F2318" s="81"/>
      <c r="G2318" s="81"/>
      <c r="H2318" s="81"/>
      <c r="I2318" s="81"/>
      <c r="J2318" s="81"/>
      <c r="K2318" s="81"/>
      <c r="L2318" s="81"/>
      <c r="M2318" s="81"/>
      <c r="N2318" s="81"/>
      <c r="O2318" s="81"/>
      <c r="P2318" s="81"/>
      <c r="Q2318" s="81"/>
      <c r="R2318" s="81"/>
    </row>
    <row r="2319" spans="1:18">
      <c r="A2319" s="81"/>
      <c r="B2319" s="81"/>
      <c r="C2319" s="81"/>
      <c r="D2319" s="81"/>
      <c r="E2319" s="81"/>
      <c r="F2319" s="81"/>
      <c r="G2319" s="81"/>
      <c r="H2319" s="81"/>
      <c r="I2319" s="81"/>
      <c r="J2319" s="81"/>
      <c r="K2319" s="81"/>
      <c r="L2319" s="81"/>
      <c r="M2319" s="81"/>
      <c r="N2319" s="81"/>
      <c r="O2319" s="81"/>
      <c r="P2319" s="81"/>
      <c r="Q2319" s="81"/>
      <c r="R2319" s="81"/>
    </row>
    <row r="2320" spans="1:18">
      <c r="A2320" s="81"/>
      <c r="B2320" s="81"/>
      <c r="C2320" s="81"/>
      <c r="D2320" s="81"/>
      <c r="E2320" s="81"/>
      <c r="F2320" s="81"/>
      <c r="G2320" s="81"/>
      <c r="H2320" s="81"/>
      <c r="I2320" s="81"/>
      <c r="J2320" s="81"/>
      <c r="K2320" s="81"/>
      <c r="L2320" s="81"/>
      <c r="M2320" s="81"/>
      <c r="N2320" s="81"/>
      <c r="O2320" s="81"/>
      <c r="P2320" s="81"/>
      <c r="Q2320" s="81"/>
      <c r="R2320" s="81"/>
    </row>
    <row r="2321" spans="1:18">
      <c r="A2321" s="81"/>
      <c r="B2321" s="81"/>
      <c r="C2321" s="81"/>
      <c r="D2321" s="81"/>
      <c r="E2321" s="81"/>
      <c r="F2321" s="81"/>
      <c r="G2321" s="81"/>
      <c r="H2321" s="81"/>
      <c r="I2321" s="81"/>
      <c r="J2321" s="81"/>
      <c r="K2321" s="81"/>
      <c r="L2321" s="81"/>
      <c r="M2321" s="81"/>
      <c r="N2321" s="81"/>
      <c r="O2321" s="81"/>
      <c r="P2321" s="81"/>
      <c r="Q2321" s="81"/>
      <c r="R2321" s="81"/>
    </row>
    <row r="2322" spans="1:18">
      <c r="A2322" s="81"/>
      <c r="B2322" s="81"/>
      <c r="C2322" s="81"/>
      <c r="D2322" s="81"/>
      <c r="E2322" s="81"/>
      <c r="F2322" s="81"/>
      <c r="G2322" s="81"/>
      <c r="H2322" s="81"/>
      <c r="I2322" s="81"/>
      <c r="J2322" s="81"/>
      <c r="K2322" s="81"/>
      <c r="L2322" s="81"/>
      <c r="M2322" s="81"/>
      <c r="N2322" s="81"/>
      <c r="O2322" s="81"/>
      <c r="P2322" s="81"/>
      <c r="Q2322" s="81"/>
      <c r="R2322" s="81"/>
    </row>
    <row r="2323" spans="1:18">
      <c r="A2323" s="81"/>
      <c r="B2323" s="81"/>
      <c r="C2323" s="81"/>
      <c r="D2323" s="81"/>
      <c r="E2323" s="81"/>
      <c r="F2323" s="81"/>
      <c r="G2323" s="81"/>
      <c r="H2323" s="81"/>
      <c r="I2323" s="81"/>
      <c r="J2323" s="81"/>
      <c r="K2323" s="81"/>
      <c r="L2323" s="81"/>
      <c r="M2323" s="81"/>
      <c r="N2323" s="81"/>
      <c r="O2323" s="81"/>
      <c r="P2323" s="81"/>
      <c r="Q2323" s="81"/>
      <c r="R2323" s="81"/>
    </row>
    <row r="2324" spans="1:18">
      <c r="A2324" s="81"/>
      <c r="B2324" s="81"/>
      <c r="C2324" s="81"/>
      <c r="D2324" s="81"/>
      <c r="E2324" s="81"/>
      <c r="F2324" s="81"/>
      <c r="G2324" s="81"/>
      <c r="H2324" s="81"/>
      <c r="I2324" s="81"/>
      <c r="J2324" s="81"/>
      <c r="K2324" s="81"/>
      <c r="L2324" s="81"/>
      <c r="M2324" s="81"/>
      <c r="N2324" s="81"/>
      <c r="O2324" s="81"/>
      <c r="P2324" s="81"/>
      <c r="Q2324" s="81"/>
      <c r="R2324" s="81"/>
    </row>
    <row r="2325" spans="1:18">
      <c r="A2325" s="81"/>
      <c r="B2325" s="81"/>
      <c r="C2325" s="81"/>
      <c r="D2325" s="81"/>
      <c r="E2325" s="81"/>
      <c r="F2325" s="81"/>
      <c r="G2325" s="81"/>
      <c r="H2325" s="81"/>
      <c r="I2325" s="81"/>
      <c r="J2325" s="81"/>
      <c r="K2325" s="81"/>
      <c r="L2325" s="81"/>
      <c r="M2325" s="81"/>
      <c r="N2325" s="81"/>
      <c r="O2325" s="81"/>
      <c r="P2325" s="81"/>
      <c r="Q2325" s="81"/>
      <c r="R2325" s="81"/>
    </row>
    <row r="2326" spans="1:18">
      <c r="A2326" s="81"/>
      <c r="B2326" s="81"/>
      <c r="C2326" s="81"/>
      <c r="D2326" s="81"/>
      <c r="E2326" s="81"/>
      <c r="F2326" s="81"/>
      <c r="G2326" s="81"/>
      <c r="H2326" s="81"/>
      <c r="I2326" s="81"/>
      <c r="J2326" s="81"/>
      <c r="K2326" s="81"/>
      <c r="L2326" s="81"/>
      <c r="M2326" s="81"/>
      <c r="N2326" s="81"/>
      <c r="O2326" s="81"/>
      <c r="P2326" s="81"/>
      <c r="Q2326" s="81"/>
      <c r="R2326" s="81"/>
    </row>
    <row r="2327" spans="1:18">
      <c r="A2327" s="81"/>
      <c r="B2327" s="81"/>
      <c r="C2327" s="81"/>
      <c r="D2327" s="81"/>
      <c r="E2327" s="81"/>
      <c r="F2327" s="81"/>
      <c r="G2327" s="81"/>
      <c r="H2327" s="81"/>
      <c r="I2327" s="81"/>
      <c r="J2327" s="81"/>
      <c r="K2327" s="81"/>
      <c r="L2327" s="81"/>
      <c r="M2327" s="81"/>
      <c r="N2327" s="81"/>
      <c r="O2327" s="81"/>
      <c r="P2327" s="81"/>
      <c r="Q2327" s="81"/>
      <c r="R2327" s="81"/>
    </row>
    <row r="2328" spans="1:18">
      <c r="A2328" s="81"/>
      <c r="B2328" s="81"/>
      <c r="C2328" s="81"/>
      <c r="D2328" s="81"/>
      <c r="E2328" s="81"/>
      <c r="F2328" s="81"/>
      <c r="G2328" s="81"/>
      <c r="H2328" s="81"/>
      <c r="I2328" s="81"/>
      <c r="J2328" s="81"/>
      <c r="K2328" s="81"/>
      <c r="L2328" s="81"/>
      <c r="M2328" s="81"/>
      <c r="N2328" s="81"/>
      <c r="O2328" s="81"/>
      <c r="P2328" s="81"/>
      <c r="Q2328" s="81"/>
      <c r="R2328" s="81"/>
    </row>
    <row r="2329" spans="1:18">
      <c r="A2329" s="81"/>
      <c r="B2329" s="81"/>
      <c r="C2329" s="81"/>
      <c r="D2329" s="81"/>
      <c r="E2329" s="81"/>
      <c r="F2329" s="81"/>
      <c r="G2329" s="81"/>
      <c r="H2329" s="81"/>
      <c r="I2329" s="81"/>
      <c r="J2329" s="81"/>
      <c r="K2329" s="81"/>
      <c r="L2329" s="81"/>
      <c r="M2329" s="81"/>
      <c r="N2329" s="81"/>
      <c r="O2329" s="81"/>
      <c r="P2329" s="81"/>
      <c r="Q2329" s="81"/>
      <c r="R2329" s="81"/>
    </row>
    <row r="2330" spans="1:18">
      <c r="A2330" s="81"/>
      <c r="B2330" s="81"/>
      <c r="C2330" s="167"/>
      <c r="D2330" s="167"/>
      <c r="E2330" s="167"/>
      <c r="F2330" s="81"/>
      <c r="G2330" s="81"/>
      <c r="H2330" s="81"/>
      <c r="I2330" s="81"/>
      <c r="J2330" s="81"/>
      <c r="K2330" s="81"/>
      <c r="L2330" s="81"/>
      <c r="M2330" s="81"/>
      <c r="N2330" s="81"/>
      <c r="O2330" s="81"/>
      <c r="P2330" s="81"/>
      <c r="Q2330" s="81"/>
      <c r="R2330" s="81"/>
    </row>
    <row r="2331" spans="1:18">
      <c r="A2331" s="81"/>
      <c r="B2331" s="81"/>
      <c r="C2331" s="167"/>
      <c r="D2331" s="167"/>
      <c r="E2331" s="167"/>
      <c r="F2331" s="81"/>
      <c r="G2331" s="81"/>
      <c r="H2331" s="81"/>
      <c r="I2331" s="81"/>
      <c r="J2331" s="81"/>
      <c r="K2331" s="81"/>
      <c r="L2331" s="81"/>
      <c r="M2331" s="81"/>
      <c r="N2331" s="81"/>
      <c r="O2331" s="81"/>
      <c r="P2331" s="81"/>
      <c r="Q2331" s="81"/>
      <c r="R2331" s="81"/>
    </row>
    <row r="2332" spans="1:18">
      <c r="A2332" s="81"/>
      <c r="B2332" s="81"/>
      <c r="C2332" s="167"/>
      <c r="D2332" s="167"/>
      <c r="E2332" s="167"/>
      <c r="F2332" s="81"/>
      <c r="G2332" s="81"/>
      <c r="H2332" s="81"/>
      <c r="I2332" s="81"/>
      <c r="J2332" s="81"/>
      <c r="K2332" s="81"/>
      <c r="L2332" s="81"/>
      <c r="M2332" s="81"/>
      <c r="N2332" s="81"/>
      <c r="O2332" s="81"/>
      <c r="P2332" s="81"/>
      <c r="Q2332" s="81"/>
      <c r="R2332" s="81"/>
    </row>
    <row r="2333" spans="1:18">
      <c r="A2333" s="81"/>
      <c r="B2333" s="81"/>
      <c r="C2333" s="167"/>
      <c r="D2333" s="167"/>
      <c r="E2333" s="167"/>
      <c r="F2333" s="81"/>
      <c r="G2333" s="81"/>
      <c r="H2333" s="81"/>
      <c r="I2333" s="81"/>
      <c r="J2333" s="81"/>
      <c r="K2333" s="81"/>
      <c r="L2333" s="81"/>
      <c r="M2333" s="81"/>
      <c r="N2333" s="81"/>
      <c r="O2333" s="81"/>
      <c r="P2333" s="81"/>
      <c r="Q2333" s="81"/>
      <c r="R2333" s="81"/>
    </row>
    <row r="2334" spans="1:18">
      <c r="A2334" s="81"/>
      <c r="B2334" s="81"/>
      <c r="C2334" s="167"/>
      <c r="D2334" s="167"/>
      <c r="E2334" s="167"/>
      <c r="F2334" s="81"/>
      <c r="G2334" s="81"/>
      <c r="H2334" s="81"/>
      <c r="I2334" s="81"/>
      <c r="J2334" s="81"/>
      <c r="K2334" s="81"/>
      <c r="L2334" s="81"/>
      <c r="M2334" s="81"/>
      <c r="N2334" s="81"/>
      <c r="O2334" s="81"/>
      <c r="P2334" s="81"/>
      <c r="Q2334" s="81"/>
      <c r="R2334" s="81"/>
    </row>
    <row r="2335" spans="1:18">
      <c r="A2335" s="81"/>
      <c r="B2335" s="81"/>
      <c r="C2335" s="167"/>
      <c r="D2335" s="167"/>
      <c r="E2335" s="167"/>
      <c r="F2335" s="81"/>
      <c r="G2335" s="81"/>
      <c r="H2335" s="81"/>
      <c r="I2335" s="81"/>
      <c r="J2335" s="81"/>
      <c r="K2335" s="81"/>
      <c r="L2335" s="81"/>
      <c r="M2335" s="81"/>
      <c r="N2335" s="81"/>
      <c r="O2335" s="81"/>
      <c r="P2335" s="81"/>
      <c r="Q2335" s="81"/>
      <c r="R2335" s="81"/>
    </row>
    <row r="2336" spans="1:18">
      <c r="A2336" s="81"/>
      <c r="B2336" s="81"/>
      <c r="C2336" s="167"/>
      <c r="D2336" s="167"/>
      <c r="E2336" s="167"/>
      <c r="F2336" s="81"/>
      <c r="G2336" s="81"/>
      <c r="H2336" s="81"/>
      <c r="I2336" s="81"/>
      <c r="J2336" s="81"/>
      <c r="K2336" s="81"/>
      <c r="L2336" s="81"/>
      <c r="M2336" s="81"/>
      <c r="N2336" s="81"/>
      <c r="O2336" s="81"/>
      <c r="P2336" s="81"/>
      <c r="Q2336" s="81"/>
      <c r="R2336" s="81"/>
    </row>
    <row r="2337" spans="1:18">
      <c r="A2337" s="81"/>
      <c r="B2337" s="81"/>
      <c r="C2337" s="167"/>
      <c r="D2337" s="167"/>
      <c r="E2337" s="167"/>
      <c r="F2337" s="81"/>
      <c r="G2337" s="81"/>
      <c r="H2337" s="81"/>
      <c r="I2337" s="81"/>
      <c r="J2337" s="81"/>
      <c r="K2337" s="81"/>
      <c r="L2337" s="81"/>
      <c r="M2337" s="81"/>
      <c r="N2337" s="81"/>
      <c r="O2337" s="81"/>
      <c r="P2337" s="81"/>
      <c r="Q2337" s="81"/>
      <c r="R2337" s="81"/>
    </row>
    <row r="2338" spans="1:18">
      <c r="A2338" s="81"/>
      <c r="B2338" s="81"/>
      <c r="C2338" s="167"/>
      <c r="D2338" s="167"/>
      <c r="E2338" s="167"/>
      <c r="F2338" s="81"/>
      <c r="G2338" s="81"/>
      <c r="H2338" s="81"/>
      <c r="I2338" s="81"/>
      <c r="J2338" s="81"/>
      <c r="K2338" s="81"/>
      <c r="L2338" s="81"/>
      <c r="M2338" s="81"/>
      <c r="N2338" s="81"/>
      <c r="O2338" s="81"/>
      <c r="P2338" s="81"/>
      <c r="Q2338" s="81"/>
      <c r="R2338" s="81"/>
    </row>
    <row r="2339" spans="1:18">
      <c r="A2339" s="81"/>
      <c r="B2339" s="81"/>
      <c r="C2339" s="167"/>
      <c r="D2339" s="167"/>
      <c r="E2339" s="167"/>
      <c r="F2339" s="81"/>
      <c r="G2339" s="81"/>
      <c r="H2339" s="81"/>
      <c r="I2339" s="81"/>
      <c r="J2339" s="81"/>
      <c r="K2339" s="81"/>
      <c r="L2339" s="81"/>
      <c r="M2339" s="81"/>
      <c r="N2339" s="81"/>
      <c r="O2339" s="81"/>
      <c r="P2339" s="81"/>
      <c r="Q2339" s="81"/>
      <c r="R2339" s="81"/>
    </row>
    <row r="2340" spans="1:18">
      <c r="A2340" s="81"/>
      <c r="B2340" s="81"/>
      <c r="C2340" s="167"/>
      <c r="D2340" s="167"/>
      <c r="E2340" s="167"/>
      <c r="F2340" s="81"/>
      <c r="G2340" s="81"/>
      <c r="H2340" s="81"/>
      <c r="I2340" s="81"/>
      <c r="J2340" s="81"/>
      <c r="K2340" s="81"/>
      <c r="L2340" s="81"/>
      <c r="M2340" s="81"/>
      <c r="N2340" s="81"/>
      <c r="O2340" s="81"/>
      <c r="P2340" s="81"/>
      <c r="Q2340" s="81"/>
      <c r="R2340" s="81"/>
    </row>
    <row r="2341" spans="1:18">
      <c r="A2341" s="81"/>
      <c r="B2341" s="81"/>
      <c r="C2341" s="167"/>
      <c r="D2341" s="167"/>
      <c r="E2341" s="167"/>
      <c r="F2341" s="81"/>
      <c r="G2341" s="81"/>
      <c r="H2341" s="81"/>
      <c r="I2341" s="81"/>
      <c r="J2341" s="81"/>
      <c r="K2341" s="81"/>
      <c r="L2341" s="81"/>
      <c r="M2341" s="81"/>
      <c r="N2341" s="81"/>
      <c r="O2341" s="81"/>
      <c r="P2341" s="81"/>
      <c r="Q2341" s="81"/>
      <c r="R2341" s="81"/>
    </row>
    <row r="2342" spans="1:18">
      <c r="A2342" s="81"/>
      <c r="B2342" s="81"/>
      <c r="C2342" s="167"/>
      <c r="D2342" s="167"/>
      <c r="E2342" s="167"/>
      <c r="F2342" s="81"/>
      <c r="G2342" s="81"/>
      <c r="H2342" s="81"/>
      <c r="I2342" s="81"/>
      <c r="J2342" s="81"/>
      <c r="K2342" s="81"/>
      <c r="L2342" s="81"/>
      <c r="M2342" s="81"/>
      <c r="N2342" s="81"/>
      <c r="O2342" s="81"/>
      <c r="P2342" s="81"/>
      <c r="Q2342" s="81"/>
      <c r="R2342" s="81"/>
    </row>
    <row r="2343" spans="1:18">
      <c r="A2343" s="81"/>
      <c r="B2343" s="81"/>
      <c r="C2343" s="167"/>
      <c r="D2343" s="167"/>
      <c r="E2343" s="167"/>
      <c r="F2343" s="81"/>
      <c r="G2343" s="81"/>
      <c r="H2343" s="81"/>
      <c r="I2343" s="81"/>
      <c r="J2343" s="81"/>
      <c r="K2343" s="81"/>
      <c r="L2343" s="81"/>
      <c r="M2343" s="81"/>
      <c r="N2343" s="81"/>
      <c r="O2343" s="81"/>
      <c r="P2343" s="81"/>
      <c r="Q2343" s="81"/>
      <c r="R2343" s="81"/>
    </row>
    <row r="2344" spans="1:18">
      <c r="A2344" s="81"/>
      <c r="B2344" s="81"/>
      <c r="C2344" s="167"/>
      <c r="D2344" s="167"/>
      <c r="E2344" s="167"/>
      <c r="F2344" s="81"/>
      <c r="G2344" s="81"/>
      <c r="H2344" s="81"/>
      <c r="I2344" s="81"/>
      <c r="J2344" s="81"/>
      <c r="K2344" s="81"/>
      <c r="L2344" s="81"/>
      <c r="M2344" s="81"/>
      <c r="N2344" s="81"/>
      <c r="O2344" s="81"/>
      <c r="P2344" s="81"/>
      <c r="Q2344" s="81"/>
      <c r="R2344" s="81"/>
    </row>
    <row r="2345" spans="1:18">
      <c r="A2345" s="81"/>
      <c r="B2345" s="81"/>
      <c r="C2345" s="167"/>
      <c r="D2345" s="167"/>
      <c r="E2345" s="167"/>
      <c r="F2345" s="81"/>
      <c r="G2345" s="81"/>
      <c r="H2345" s="81"/>
      <c r="I2345" s="81"/>
      <c r="J2345" s="81"/>
      <c r="K2345" s="81"/>
      <c r="L2345" s="81"/>
      <c r="M2345" s="81"/>
      <c r="N2345" s="81"/>
      <c r="O2345" s="81"/>
      <c r="P2345" s="81"/>
      <c r="Q2345" s="81"/>
      <c r="R2345" s="81"/>
    </row>
    <row r="2346" spans="1:18">
      <c r="A2346" s="81"/>
      <c r="B2346" s="81"/>
      <c r="C2346" s="167"/>
      <c r="D2346" s="167"/>
      <c r="E2346" s="167"/>
      <c r="F2346" s="81"/>
      <c r="G2346" s="81"/>
      <c r="H2346" s="81"/>
      <c r="I2346" s="81"/>
      <c r="J2346" s="81"/>
      <c r="K2346" s="81"/>
      <c r="L2346" s="81"/>
      <c r="M2346" s="81"/>
      <c r="N2346" s="81"/>
      <c r="O2346" s="81"/>
      <c r="P2346" s="81"/>
      <c r="Q2346" s="81"/>
      <c r="R2346" s="81"/>
    </row>
    <row r="2347" spans="1:18">
      <c r="A2347" s="81"/>
      <c r="B2347" s="81"/>
      <c r="C2347" s="167"/>
      <c r="D2347" s="167"/>
      <c r="E2347" s="167"/>
      <c r="F2347" s="81"/>
      <c r="G2347" s="81"/>
      <c r="H2347" s="81"/>
      <c r="I2347" s="81"/>
      <c r="J2347" s="81"/>
      <c r="K2347" s="81"/>
      <c r="L2347" s="81"/>
      <c r="M2347" s="81"/>
      <c r="N2347" s="81"/>
      <c r="O2347" s="81"/>
      <c r="P2347" s="81"/>
      <c r="Q2347" s="81"/>
      <c r="R2347" s="81"/>
    </row>
    <row r="2348" spans="1:18">
      <c r="A2348" s="81"/>
      <c r="B2348" s="81"/>
      <c r="C2348" s="167"/>
      <c r="D2348" s="167"/>
      <c r="E2348" s="167"/>
      <c r="F2348" s="81"/>
      <c r="G2348" s="81"/>
      <c r="H2348" s="81"/>
      <c r="I2348" s="81"/>
      <c r="J2348" s="81"/>
      <c r="K2348" s="81"/>
      <c r="L2348" s="81"/>
      <c r="M2348" s="81"/>
      <c r="N2348" s="81"/>
      <c r="O2348" s="81"/>
      <c r="P2348" s="81"/>
      <c r="Q2348" s="81"/>
      <c r="R2348" s="81"/>
    </row>
    <row r="2349" spans="1:18">
      <c r="A2349" s="81"/>
      <c r="B2349" s="81"/>
      <c r="C2349" s="167"/>
      <c r="D2349" s="167"/>
      <c r="E2349" s="167"/>
      <c r="F2349" s="81"/>
      <c r="G2349" s="81"/>
      <c r="H2349" s="81"/>
      <c r="I2349" s="81"/>
      <c r="J2349" s="81"/>
      <c r="K2349" s="81"/>
      <c r="L2349" s="81"/>
      <c r="M2349" s="81"/>
      <c r="N2349" s="81"/>
      <c r="O2349" s="81"/>
      <c r="P2349" s="81"/>
      <c r="Q2349" s="81"/>
      <c r="R2349" s="81"/>
    </row>
    <row r="2350" spans="1:18">
      <c r="A2350" s="81"/>
      <c r="B2350" s="81"/>
      <c r="C2350" s="167"/>
      <c r="D2350" s="167"/>
      <c r="E2350" s="167"/>
      <c r="F2350" s="81"/>
      <c r="G2350" s="81"/>
      <c r="H2350" s="81"/>
      <c r="I2350" s="81"/>
      <c r="J2350" s="81"/>
      <c r="K2350" s="81"/>
      <c r="L2350" s="81"/>
      <c r="M2350" s="81"/>
      <c r="N2350" s="81"/>
      <c r="O2350" s="81"/>
      <c r="P2350" s="81"/>
      <c r="Q2350" s="81"/>
      <c r="R2350" s="81"/>
    </row>
    <row r="2351" spans="1:18">
      <c r="A2351" s="81"/>
      <c r="B2351" s="81"/>
      <c r="C2351" s="167"/>
      <c r="D2351" s="167"/>
      <c r="E2351" s="167"/>
      <c r="F2351" s="81"/>
      <c r="G2351" s="81"/>
      <c r="H2351" s="81"/>
      <c r="I2351" s="81"/>
      <c r="J2351" s="81"/>
      <c r="K2351" s="81"/>
      <c r="L2351" s="81"/>
      <c r="M2351" s="81"/>
      <c r="N2351" s="81"/>
      <c r="O2351" s="81"/>
      <c r="P2351" s="81"/>
      <c r="Q2351" s="81"/>
      <c r="R2351" s="81"/>
    </row>
    <row r="2352" spans="1:18">
      <c r="A2352" s="81"/>
      <c r="B2352" s="81"/>
      <c r="C2352" s="167"/>
      <c r="D2352" s="167"/>
      <c r="E2352" s="167"/>
      <c r="F2352" s="81"/>
      <c r="G2352" s="81"/>
      <c r="H2352" s="81"/>
      <c r="I2352" s="81"/>
      <c r="J2352" s="81"/>
      <c r="K2352" s="81"/>
      <c r="L2352" s="81"/>
      <c r="M2352" s="81"/>
      <c r="N2352" s="81"/>
      <c r="O2352" s="81"/>
      <c r="P2352" s="81"/>
      <c r="Q2352" s="81"/>
      <c r="R2352" s="81"/>
    </row>
    <row r="2353" spans="1:18">
      <c r="A2353" s="81"/>
      <c r="B2353" s="81"/>
      <c r="C2353" s="167"/>
      <c r="D2353" s="167"/>
      <c r="E2353" s="167"/>
      <c r="F2353" s="81"/>
      <c r="G2353" s="81"/>
      <c r="H2353" s="81"/>
      <c r="I2353" s="81"/>
      <c r="J2353" s="81"/>
      <c r="K2353" s="81"/>
      <c r="L2353" s="81"/>
      <c r="M2353" s="81"/>
      <c r="N2353" s="81"/>
      <c r="O2353" s="81"/>
      <c r="P2353" s="81"/>
      <c r="Q2353" s="81"/>
      <c r="R2353" s="81"/>
    </row>
    <row r="2354" spans="1:18">
      <c r="A2354" s="81"/>
      <c r="B2354" s="81"/>
      <c r="C2354" s="167"/>
      <c r="D2354" s="167"/>
      <c r="E2354" s="167"/>
      <c r="F2354" s="81"/>
      <c r="G2354" s="81"/>
      <c r="H2354" s="81"/>
      <c r="I2354" s="81"/>
      <c r="J2354" s="81"/>
      <c r="K2354" s="81"/>
      <c r="L2354" s="81"/>
      <c r="M2354" s="81"/>
      <c r="N2354" s="81"/>
      <c r="O2354" s="81"/>
      <c r="P2354" s="81"/>
      <c r="Q2354" s="81"/>
      <c r="R2354" s="81"/>
    </row>
    <row r="2355" spans="1:18">
      <c r="A2355" s="81"/>
      <c r="B2355" s="81"/>
      <c r="C2355" s="81"/>
      <c r="D2355" s="81"/>
      <c r="E2355" s="81"/>
      <c r="F2355" s="81"/>
      <c r="G2355" s="81"/>
      <c r="H2355" s="81"/>
      <c r="I2355" s="81"/>
      <c r="J2355" s="81"/>
      <c r="K2355" s="81"/>
      <c r="L2355" s="81"/>
      <c r="M2355" s="81"/>
      <c r="N2355" s="81"/>
      <c r="O2355" s="81"/>
      <c r="P2355" s="81"/>
      <c r="Q2355" s="81"/>
      <c r="R2355" s="81"/>
    </row>
    <row r="2356" spans="1:18">
      <c r="A2356" s="81"/>
      <c r="B2356" s="81"/>
      <c r="C2356" s="81"/>
      <c r="D2356" s="81"/>
      <c r="E2356" s="81"/>
      <c r="F2356" s="81"/>
      <c r="G2356" s="81"/>
      <c r="H2356" s="81"/>
      <c r="I2356" s="81"/>
      <c r="J2356" s="81"/>
      <c r="K2356" s="81"/>
      <c r="L2356" s="81"/>
      <c r="M2356" s="81"/>
      <c r="N2356" s="81"/>
      <c r="O2356" s="81"/>
      <c r="P2356" s="81"/>
      <c r="Q2356" s="81"/>
      <c r="R2356" s="81"/>
    </row>
    <row r="2357" spans="1:18">
      <c r="A2357" s="81"/>
      <c r="B2357" s="81"/>
      <c r="C2357" s="81"/>
      <c r="D2357" s="81"/>
      <c r="E2357" s="81"/>
      <c r="F2357" s="81"/>
      <c r="G2357" s="81"/>
      <c r="H2357" s="81"/>
      <c r="I2357" s="81"/>
      <c r="J2357" s="81"/>
      <c r="K2357" s="81"/>
      <c r="L2357" s="81"/>
      <c r="M2357" s="81"/>
      <c r="N2357" s="81"/>
      <c r="O2357" s="81"/>
      <c r="P2357" s="81"/>
      <c r="Q2357" s="81"/>
      <c r="R2357" s="81"/>
    </row>
    <row r="2358" spans="1:18">
      <c r="A2358" s="81"/>
      <c r="B2358" s="81"/>
      <c r="C2358" s="81"/>
      <c r="D2358" s="81"/>
      <c r="E2358" s="81"/>
      <c r="F2358" s="81"/>
      <c r="G2358" s="81"/>
      <c r="H2358" s="81"/>
      <c r="I2358" s="81"/>
      <c r="J2358" s="81"/>
      <c r="K2358" s="81"/>
      <c r="L2358" s="81"/>
      <c r="M2358" s="81"/>
      <c r="N2358" s="81"/>
      <c r="O2358" s="81"/>
      <c r="P2358" s="81"/>
      <c r="Q2358" s="81"/>
      <c r="R2358" s="81"/>
    </row>
    <row r="2359" spans="1:18">
      <c r="A2359" s="81"/>
      <c r="B2359" s="81"/>
      <c r="C2359" s="81"/>
      <c r="D2359" s="81"/>
      <c r="E2359" s="81"/>
      <c r="F2359" s="81"/>
      <c r="G2359" s="81"/>
      <c r="H2359" s="81"/>
      <c r="I2359" s="81"/>
      <c r="J2359" s="81"/>
      <c r="K2359" s="81"/>
      <c r="L2359" s="81"/>
      <c r="M2359" s="81"/>
      <c r="N2359" s="81"/>
      <c r="O2359" s="81"/>
      <c r="P2359" s="81"/>
      <c r="Q2359" s="81"/>
      <c r="R2359" s="81"/>
    </row>
    <row r="2360" spans="1:18">
      <c r="A2360" s="81"/>
      <c r="B2360" s="81"/>
      <c r="C2360" s="81"/>
      <c r="D2360" s="81"/>
      <c r="E2360" s="81"/>
      <c r="F2360" s="81"/>
      <c r="G2360" s="81"/>
      <c r="H2360" s="81"/>
      <c r="I2360" s="81"/>
      <c r="J2360" s="81"/>
      <c r="K2360" s="81"/>
      <c r="L2360" s="81"/>
      <c r="M2360" s="81"/>
      <c r="N2360" s="81"/>
      <c r="O2360" s="81"/>
      <c r="P2360" s="81"/>
      <c r="Q2360" s="81"/>
      <c r="R2360" s="81"/>
    </row>
    <row r="2361" spans="1:18">
      <c r="A2361" s="81"/>
      <c r="B2361" s="81"/>
      <c r="C2361" s="81"/>
      <c r="D2361" s="81"/>
      <c r="E2361" s="81"/>
      <c r="F2361" s="81"/>
      <c r="G2361" s="81"/>
      <c r="H2361" s="81"/>
      <c r="I2361" s="81"/>
      <c r="J2361" s="81"/>
      <c r="K2361" s="81"/>
      <c r="L2361" s="81"/>
      <c r="M2361" s="81"/>
      <c r="N2361" s="81"/>
      <c r="O2361" s="81"/>
      <c r="P2361" s="81"/>
      <c r="Q2361" s="81"/>
      <c r="R2361" s="81"/>
    </row>
    <row r="2362" spans="1:18">
      <c r="A2362" s="81"/>
      <c r="B2362" s="81"/>
      <c r="C2362" s="81"/>
      <c r="D2362" s="81"/>
      <c r="E2362" s="81"/>
      <c r="F2362" s="81"/>
      <c r="G2362" s="81"/>
      <c r="H2362" s="81"/>
      <c r="I2362" s="81"/>
      <c r="J2362" s="81"/>
      <c r="K2362" s="81"/>
      <c r="L2362" s="81"/>
      <c r="M2362" s="81"/>
      <c r="N2362" s="81"/>
      <c r="O2362" s="81"/>
      <c r="P2362" s="81"/>
      <c r="Q2362" s="81"/>
      <c r="R2362" s="81"/>
    </row>
    <row r="2363" spans="1:18">
      <c r="A2363" s="81"/>
      <c r="B2363" s="81"/>
      <c r="C2363" s="81"/>
      <c r="D2363" s="81"/>
      <c r="E2363" s="81"/>
      <c r="F2363" s="81"/>
      <c r="G2363" s="81"/>
      <c r="H2363" s="81"/>
      <c r="I2363" s="81"/>
      <c r="J2363" s="81"/>
      <c r="K2363" s="81"/>
      <c r="L2363" s="81"/>
      <c r="M2363" s="81"/>
      <c r="N2363" s="81"/>
      <c r="O2363" s="81"/>
      <c r="P2363" s="81"/>
      <c r="Q2363" s="81"/>
      <c r="R2363" s="81"/>
    </row>
    <row r="2364" spans="1:18">
      <c r="A2364" s="81"/>
      <c r="B2364" s="81"/>
      <c r="C2364" s="81"/>
      <c r="D2364" s="81"/>
      <c r="E2364" s="81"/>
      <c r="F2364" s="81"/>
      <c r="G2364" s="81"/>
      <c r="H2364" s="81"/>
      <c r="I2364" s="81"/>
      <c r="J2364" s="81"/>
      <c r="K2364" s="81"/>
      <c r="L2364" s="81"/>
      <c r="M2364" s="81"/>
      <c r="N2364" s="81"/>
      <c r="O2364" s="81"/>
      <c r="P2364" s="81"/>
      <c r="Q2364" s="81"/>
      <c r="R2364" s="81"/>
    </row>
    <row r="2365" spans="1:18">
      <c r="A2365" s="81"/>
      <c r="B2365" s="81"/>
      <c r="C2365" s="81"/>
      <c r="D2365" s="81"/>
      <c r="E2365" s="81"/>
      <c r="F2365" s="81"/>
      <c r="G2365" s="81"/>
      <c r="H2365" s="81"/>
      <c r="I2365" s="81"/>
      <c r="J2365" s="81"/>
      <c r="K2365" s="81"/>
      <c r="L2365" s="81"/>
      <c r="M2365" s="81"/>
      <c r="N2365" s="81"/>
      <c r="O2365" s="81"/>
      <c r="P2365" s="81"/>
      <c r="Q2365" s="81"/>
      <c r="R2365" s="81"/>
    </row>
    <row r="2366" spans="1:18">
      <c r="A2366" s="81"/>
      <c r="B2366" s="81"/>
      <c r="C2366" s="81"/>
      <c r="D2366" s="81"/>
      <c r="E2366" s="81"/>
      <c r="F2366" s="81"/>
      <c r="G2366" s="81"/>
      <c r="H2366" s="81"/>
      <c r="I2366" s="81"/>
      <c r="J2366" s="81"/>
      <c r="K2366" s="81"/>
      <c r="L2366" s="81"/>
      <c r="M2366" s="81"/>
      <c r="N2366" s="81"/>
      <c r="O2366" s="81"/>
      <c r="P2366" s="81"/>
      <c r="Q2366" s="81"/>
      <c r="R2366" s="81"/>
    </row>
    <row r="2367" spans="1:18">
      <c r="A2367" s="81"/>
      <c r="B2367" s="81"/>
      <c r="C2367" s="81"/>
      <c r="D2367" s="81"/>
      <c r="E2367" s="81"/>
      <c r="F2367" s="81"/>
      <c r="G2367" s="81"/>
      <c r="H2367" s="81"/>
      <c r="I2367" s="81"/>
      <c r="J2367" s="81"/>
      <c r="K2367" s="81"/>
      <c r="L2367" s="81"/>
      <c r="M2367" s="81"/>
      <c r="N2367" s="81"/>
      <c r="O2367" s="81"/>
      <c r="P2367" s="81"/>
      <c r="Q2367" s="81"/>
      <c r="R2367" s="81"/>
    </row>
    <row r="2368" spans="1:18">
      <c r="A2368" s="81"/>
      <c r="B2368" s="81"/>
      <c r="C2368" s="81"/>
      <c r="D2368" s="81"/>
      <c r="E2368" s="81"/>
      <c r="F2368" s="81"/>
      <c r="G2368" s="81"/>
      <c r="H2368" s="81"/>
      <c r="I2368" s="81"/>
      <c r="J2368" s="81"/>
      <c r="K2368" s="81"/>
      <c r="L2368" s="81"/>
      <c r="M2368" s="81"/>
      <c r="N2368" s="81"/>
      <c r="O2368" s="81"/>
      <c r="P2368" s="81"/>
      <c r="Q2368" s="81"/>
      <c r="R2368" s="81"/>
    </row>
    <row r="2369" spans="1:18">
      <c r="A2369" s="81"/>
      <c r="B2369" s="81"/>
      <c r="C2369" s="81"/>
      <c r="D2369" s="81"/>
      <c r="E2369" s="81"/>
      <c r="F2369" s="81"/>
      <c r="G2369" s="81"/>
      <c r="H2369" s="81"/>
      <c r="I2369" s="81"/>
      <c r="J2369" s="81"/>
      <c r="K2369" s="81"/>
      <c r="L2369" s="81"/>
      <c r="M2369" s="81"/>
      <c r="N2369" s="81"/>
      <c r="O2369" s="81"/>
      <c r="P2369" s="81"/>
      <c r="Q2369" s="81"/>
      <c r="R2369" s="81"/>
    </row>
    <row r="2370" spans="1:18">
      <c r="A2370" s="81"/>
      <c r="B2370" s="81"/>
      <c r="C2370" s="81"/>
      <c r="D2370" s="81"/>
      <c r="E2370" s="81"/>
      <c r="F2370" s="81"/>
      <c r="G2370" s="81"/>
      <c r="H2370" s="81"/>
      <c r="I2370" s="81"/>
      <c r="J2370" s="81"/>
      <c r="K2370" s="81"/>
      <c r="L2370" s="81"/>
      <c r="M2370" s="81"/>
      <c r="N2370" s="81"/>
      <c r="O2370" s="81"/>
      <c r="P2370" s="81"/>
      <c r="Q2370" s="81"/>
      <c r="R2370" s="81"/>
    </row>
    <row r="2371" spans="1:18">
      <c r="A2371" s="81"/>
      <c r="B2371" s="81"/>
      <c r="C2371" s="81"/>
      <c r="D2371" s="81"/>
      <c r="E2371" s="81"/>
      <c r="F2371" s="81"/>
      <c r="G2371" s="81"/>
      <c r="H2371" s="81"/>
      <c r="I2371" s="81"/>
      <c r="J2371" s="81"/>
      <c r="K2371" s="81"/>
      <c r="L2371" s="81"/>
      <c r="M2371" s="81"/>
      <c r="N2371" s="81"/>
      <c r="O2371" s="81"/>
      <c r="P2371" s="81"/>
      <c r="Q2371" s="81"/>
      <c r="R2371" s="81"/>
    </row>
    <row r="2372" spans="1:18">
      <c r="A2372" s="81"/>
      <c r="B2372" s="81"/>
      <c r="C2372" s="81"/>
      <c r="D2372" s="81"/>
      <c r="E2372" s="81"/>
      <c r="F2372" s="81"/>
      <c r="G2372" s="81"/>
      <c r="H2372" s="81"/>
      <c r="I2372" s="81"/>
      <c r="J2372" s="81"/>
      <c r="K2372" s="81"/>
      <c r="L2372" s="81"/>
      <c r="M2372" s="81"/>
      <c r="N2372" s="81"/>
      <c r="O2372" s="81"/>
      <c r="P2372" s="81"/>
      <c r="Q2372" s="81"/>
      <c r="R2372" s="81"/>
    </row>
    <row r="2373" spans="1:18">
      <c r="A2373" s="81"/>
      <c r="B2373" s="81"/>
      <c r="C2373" s="81"/>
      <c r="D2373" s="81"/>
      <c r="E2373" s="81"/>
      <c r="F2373" s="81"/>
      <c r="G2373" s="81"/>
      <c r="H2373" s="81"/>
      <c r="I2373" s="81"/>
      <c r="J2373" s="81"/>
      <c r="K2373" s="81"/>
      <c r="L2373" s="81"/>
      <c r="M2373" s="81"/>
      <c r="N2373" s="81"/>
      <c r="O2373" s="81"/>
      <c r="P2373" s="81"/>
      <c r="Q2373" s="81"/>
      <c r="R2373" s="81"/>
    </row>
    <row r="2374" spans="1:18">
      <c r="A2374" s="81"/>
      <c r="B2374" s="81"/>
      <c r="C2374" s="81"/>
      <c r="D2374" s="81"/>
      <c r="E2374" s="81"/>
      <c r="F2374" s="81"/>
      <c r="G2374" s="81"/>
      <c r="H2374" s="81"/>
      <c r="I2374" s="81"/>
      <c r="J2374" s="81"/>
      <c r="K2374" s="81"/>
      <c r="L2374" s="81"/>
      <c r="M2374" s="81"/>
      <c r="N2374" s="81"/>
      <c r="O2374" s="81"/>
      <c r="P2374" s="81"/>
      <c r="Q2374" s="81"/>
      <c r="R2374" s="81"/>
    </row>
    <row r="2375" spans="1:18">
      <c r="A2375" s="81"/>
      <c r="B2375" s="81"/>
      <c r="C2375" s="81"/>
      <c r="D2375" s="81"/>
      <c r="E2375" s="81"/>
      <c r="F2375" s="81"/>
      <c r="G2375" s="81"/>
      <c r="H2375" s="81"/>
      <c r="I2375" s="81"/>
      <c r="J2375" s="81"/>
      <c r="K2375" s="81"/>
      <c r="L2375" s="81"/>
      <c r="M2375" s="81"/>
      <c r="N2375" s="81"/>
      <c r="O2375" s="81"/>
      <c r="P2375" s="81"/>
      <c r="Q2375" s="81"/>
      <c r="R2375" s="81"/>
    </row>
    <row r="2376" spans="1:18">
      <c r="A2376" s="81"/>
      <c r="B2376" s="81"/>
      <c r="C2376" s="81"/>
      <c r="D2376" s="81"/>
      <c r="E2376" s="81"/>
      <c r="F2376" s="81"/>
      <c r="G2376" s="81"/>
      <c r="H2376" s="81"/>
      <c r="I2376" s="81"/>
      <c r="J2376" s="81"/>
      <c r="K2376" s="81"/>
      <c r="L2376" s="81"/>
      <c r="M2376" s="81"/>
      <c r="N2376" s="81"/>
      <c r="O2376" s="81"/>
      <c r="P2376" s="81"/>
      <c r="Q2376" s="81"/>
      <c r="R2376" s="81"/>
    </row>
    <row r="2377" spans="1:18">
      <c r="A2377" s="81"/>
      <c r="B2377" s="81"/>
      <c r="C2377" s="81"/>
      <c r="D2377" s="81"/>
      <c r="E2377" s="81"/>
      <c r="F2377" s="81"/>
      <c r="G2377" s="81"/>
      <c r="H2377" s="81"/>
      <c r="I2377" s="81"/>
      <c r="J2377" s="81"/>
      <c r="K2377" s="81"/>
      <c r="L2377" s="81"/>
      <c r="M2377" s="81"/>
      <c r="N2377" s="81"/>
      <c r="O2377" s="81"/>
      <c r="P2377" s="81"/>
      <c r="Q2377" s="81"/>
      <c r="R2377" s="81"/>
    </row>
    <row r="2378" spans="1:18">
      <c r="A2378" s="81"/>
      <c r="B2378" s="81"/>
      <c r="C2378" s="81"/>
      <c r="D2378" s="81"/>
      <c r="E2378" s="81"/>
      <c r="F2378" s="81"/>
      <c r="G2378" s="81"/>
      <c r="H2378" s="81"/>
      <c r="I2378" s="81"/>
      <c r="J2378" s="81"/>
      <c r="K2378" s="81"/>
      <c r="L2378" s="81"/>
      <c r="M2378" s="81"/>
      <c r="N2378" s="81"/>
      <c r="O2378" s="81"/>
      <c r="P2378" s="81"/>
      <c r="Q2378" s="81"/>
      <c r="R2378" s="81"/>
    </row>
    <row r="2379" spans="1:18">
      <c r="A2379" s="81"/>
      <c r="B2379" s="81"/>
      <c r="C2379" s="81"/>
      <c r="D2379" s="81"/>
      <c r="E2379" s="81"/>
      <c r="F2379" s="81"/>
      <c r="G2379" s="81"/>
      <c r="H2379" s="81"/>
      <c r="I2379" s="81"/>
      <c r="J2379" s="81"/>
      <c r="K2379" s="81"/>
      <c r="L2379" s="81"/>
      <c r="M2379" s="81"/>
      <c r="N2379" s="81"/>
      <c r="O2379" s="81"/>
      <c r="P2379" s="81"/>
      <c r="Q2379" s="81"/>
      <c r="R2379" s="81"/>
    </row>
    <row r="2380" spans="1:18">
      <c r="A2380" s="81"/>
      <c r="B2380" s="81"/>
      <c r="C2380" s="81"/>
      <c r="D2380" s="81"/>
      <c r="E2380" s="81"/>
      <c r="F2380" s="81"/>
      <c r="G2380" s="81"/>
      <c r="H2380" s="81"/>
      <c r="I2380" s="81"/>
      <c r="J2380" s="81"/>
      <c r="K2380" s="81"/>
      <c r="L2380" s="81"/>
      <c r="M2380" s="81"/>
      <c r="N2380" s="81"/>
      <c r="O2380" s="81"/>
      <c r="P2380" s="81"/>
      <c r="Q2380" s="81"/>
      <c r="R2380" s="81"/>
    </row>
    <row r="2381" spans="1:18">
      <c r="A2381" s="81"/>
      <c r="B2381" s="81"/>
      <c r="C2381" s="81"/>
      <c r="D2381" s="81"/>
      <c r="E2381" s="81"/>
      <c r="F2381" s="81"/>
      <c r="G2381" s="81"/>
      <c r="H2381" s="81"/>
      <c r="I2381" s="81"/>
      <c r="J2381" s="81"/>
      <c r="K2381" s="81"/>
      <c r="L2381" s="81"/>
      <c r="M2381" s="81"/>
      <c r="N2381" s="81"/>
      <c r="O2381" s="81"/>
      <c r="P2381" s="81"/>
      <c r="Q2381" s="81"/>
      <c r="R2381" s="81"/>
    </row>
    <row r="2382" spans="1:18">
      <c r="A2382" s="81"/>
      <c r="B2382" s="81"/>
      <c r="C2382" s="81"/>
      <c r="D2382" s="81"/>
      <c r="E2382" s="81"/>
      <c r="F2382" s="81"/>
      <c r="G2382" s="81"/>
      <c r="H2382" s="81"/>
      <c r="I2382" s="81"/>
      <c r="J2382" s="81"/>
      <c r="K2382" s="81"/>
      <c r="L2382" s="81"/>
      <c r="M2382" s="81"/>
      <c r="N2382" s="81"/>
      <c r="O2382" s="81"/>
      <c r="P2382" s="81"/>
      <c r="Q2382" s="81"/>
      <c r="R2382" s="81"/>
    </row>
    <row r="2383" spans="1:18">
      <c r="A2383" s="81"/>
      <c r="B2383" s="81"/>
      <c r="C2383" s="81"/>
      <c r="D2383" s="81"/>
      <c r="E2383" s="81"/>
      <c r="F2383" s="81"/>
      <c r="G2383" s="81"/>
      <c r="H2383" s="81"/>
      <c r="I2383" s="81"/>
      <c r="J2383" s="81"/>
      <c r="K2383" s="81"/>
      <c r="L2383" s="81"/>
      <c r="M2383" s="81"/>
      <c r="N2383" s="81"/>
      <c r="O2383" s="81"/>
      <c r="P2383" s="81"/>
      <c r="Q2383" s="81"/>
      <c r="R2383" s="81"/>
    </row>
    <row r="2384" spans="1:18">
      <c r="A2384" s="81"/>
      <c r="B2384" s="81"/>
      <c r="C2384" s="81"/>
      <c r="D2384" s="81"/>
      <c r="E2384" s="81"/>
      <c r="F2384" s="81"/>
      <c r="G2384" s="81"/>
      <c r="H2384" s="81"/>
      <c r="I2384" s="81"/>
      <c r="J2384" s="81"/>
      <c r="K2384" s="81"/>
      <c r="L2384" s="81"/>
      <c r="M2384" s="81"/>
      <c r="N2384" s="81"/>
      <c r="O2384" s="81"/>
      <c r="P2384" s="81"/>
      <c r="Q2384" s="81"/>
      <c r="R2384" s="81"/>
    </row>
    <row r="2385" spans="1:18">
      <c r="A2385" s="81"/>
      <c r="B2385" s="81"/>
      <c r="C2385" s="81"/>
      <c r="D2385" s="81"/>
      <c r="E2385" s="81"/>
      <c r="F2385" s="81"/>
      <c r="G2385" s="81"/>
      <c r="H2385" s="81"/>
      <c r="I2385" s="81"/>
      <c r="J2385" s="81"/>
      <c r="K2385" s="81"/>
      <c r="L2385" s="81"/>
      <c r="M2385" s="81"/>
      <c r="N2385" s="81"/>
      <c r="O2385" s="81"/>
      <c r="P2385" s="81"/>
      <c r="Q2385" s="81"/>
      <c r="R2385" s="81"/>
    </row>
    <row r="2386" spans="1:18">
      <c r="A2386" s="81"/>
      <c r="B2386" s="81"/>
      <c r="C2386" s="81"/>
      <c r="D2386" s="81"/>
      <c r="E2386" s="81"/>
      <c r="F2386" s="81"/>
      <c r="G2386" s="81"/>
      <c r="H2386" s="81"/>
      <c r="I2386" s="81"/>
      <c r="J2386" s="81"/>
      <c r="K2386" s="81"/>
      <c r="L2386" s="81"/>
      <c r="M2386" s="81"/>
      <c r="N2386" s="81"/>
      <c r="O2386" s="81"/>
      <c r="P2386" s="81"/>
      <c r="Q2386" s="81"/>
      <c r="R2386" s="81"/>
    </row>
    <row r="2387" spans="1:18">
      <c r="A2387" s="81"/>
      <c r="B2387" s="81"/>
      <c r="C2387" s="81"/>
      <c r="D2387" s="81"/>
      <c r="E2387" s="81"/>
      <c r="F2387" s="81"/>
      <c r="G2387" s="81"/>
      <c r="H2387" s="81"/>
      <c r="I2387" s="81"/>
      <c r="J2387" s="81"/>
      <c r="K2387" s="81"/>
      <c r="L2387" s="81"/>
      <c r="M2387" s="81"/>
      <c r="N2387" s="81"/>
      <c r="O2387" s="81"/>
      <c r="P2387" s="81"/>
      <c r="Q2387" s="81"/>
      <c r="R2387" s="81"/>
    </row>
    <row r="2388" spans="1:18">
      <c r="A2388" s="81"/>
      <c r="B2388" s="81"/>
      <c r="C2388" s="81"/>
      <c r="D2388" s="81"/>
      <c r="E2388" s="81"/>
      <c r="F2388" s="81"/>
      <c r="G2388" s="81"/>
      <c r="H2388" s="81"/>
      <c r="I2388" s="81"/>
      <c r="J2388" s="81"/>
      <c r="K2388" s="81"/>
      <c r="L2388" s="81"/>
      <c r="M2388" s="81"/>
      <c r="N2388" s="81"/>
      <c r="O2388" s="81"/>
      <c r="P2388" s="81"/>
      <c r="Q2388" s="81"/>
      <c r="R2388" s="81"/>
    </row>
    <row r="2389" spans="1:18">
      <c r="A2389" s="81"/>
      <c r="B2389" s="81"/>
      <c r="C2389" s="81"/>
      <c r="D2389" s="81"/>
      <c r="E2389" s="81"/>
      <c r="F2389" s="81"/>
      <c r="G2389" s="81"/>
      <c r="H2389" s="81"/>
      <c r="I2389" s="81"/>
      <c r="J2389" s="81"/>
      <c r="K2389" s="81"/>
      <c r="L2389" s="81"/>
      <c r="M2389" s="81"/>
      <c r="N2389" s="81"/>
      <c r="O2389" s="81"/>
      <c r="P2389" s="81"/>
      <c r="Q2389" s="81"/>
      <c r="R2389" s="81"/>
    </row>
    <row r="2390" spans="1:18">
      <c r="A2390" s="81"/>
      <c r="B2390" s="81"/>
      <c r="C2390" s="81"/>
      <c r="D2390" s="81"/>
      <c r="E2390" s="81"/>
      <c r="F2390" s="81"/>
      <c r="G2390" s="81"/>
      <c r="H2390" s="81"/>
      <c r="I2390" s="81"/>
      <c r="J2390" s="81"/>
      <c r="K2390" s="81"/>
      <c r="L2390" s="81"/>
      <c r="M2390" s="81"/>
      <c r="N2390" s="81"/>
      <c r="O2390" s="81"/>
      <c r="P2390" s="81"/>
      <c r="Q2390" s="81"/>
      <c r="R2390" s="81"/>
    </row>
    <row r="2391" spans="1:18">
      <c r="A2391" s="81"/>
      <c r="B2391" s="81"/>
      <c r="C2391" s="81"/>
      <c r="D2391" s="81"/>
      <c r="E2391" s="81"/>
      <c r="F2391" s="81"/>
      <c r="G2391" s="81"/>
      <c r="H2391" s="81"/>
      <c r="I2391" s="81"/>
      <c r="J2391" s="81"/>
      <c r="K2391" s="81"/>
      <c r="L2391" s="81"/>
      <c r="M2391" s="81"/>
      <c r="N2391" s="81"/>
      <c r="O2391" s="81"/>
      <c r="P2391" s="81"/>
      <c r="Q2391" s="81"/>
      <c r="R2391" s="81"/>
    </row>
    <row r="2392" spans="1:18">
      <c r="A2392" s="81"/>
      <c r="B2392" s="81"/>
      <c r="C2392" s="81"/>
      <c r="D2392" s="81"/>
      <c r="E2392" s="81"/>
      <c r="F2392" s="81"/>
      <c r="G2392" s="81"/>
      <c r="H2392" s="81"/>
      <c r="I2392" s="81"/>
      <c r="J2392" s="81"/>
      <c r="K2392" s="81"/>
      <c r="L2392" s="81"/>
      <c r="M2392" s="81"/>
      <c r="N2392" s="81"/>
      <c r="O2392" s="81"/>
      <c r="P2392" s="81"/>
      <c r="Q2392" s="81"/>
      <c r="R2392" s="81"/>
    </row>
    <row r="2393" spans="1:18">
      <c r="A2393" s="81"/>
      <c r="B2393" s="81"/>
      <c r="C2393" s="81"/>
      <c r="D2393" s="81"/>
      <c r="E2393" s="81"/>
      <c r="F2393" s="81"/>
      <c r="G2393" s="81"/>
      <c r="H2393" s="81"/>
      <c r="I2393" s="81"/>
      <c r="J2393" s="81"/>
      <c r="K2393" s="81"/>
      <c r="L2393" s="81"/>
      <c r="M2393" s="81"/>
      <c r="N2393" s="81"/>
      <c r="O2393" s="81"/>
      <c r="P2393" s="81"/>
      <c r="Q2393" s="81"/>
      <c r="R2393" s="81"/>
    </row>
    <row r="2394" spans="1:18">
      <c r="A2394" s="81"/>
      <c r="B2394" s="81"/>
      <c r="C2394" s="81"/>
      <c r="D2394" s="81"/>
      <c r="E2394" s="81"/>
      <c r="F2394" s="81"/>
      <c r="G2394" s="81"/>
      <c r="H2394" s="81"/>
      <c r="I2394" s="81"/>
      <c r="J2394" s="81"/>
      <c r="K2394" s="81"/>
      <c r="L2394" s="81"/>
      <c r="M2394" s="81"/>
      <c r="N2394" s="81"/>
      <c r="O2394" s="81"/>
      <c r="P2394" s="81"/>
      <c r="Q2394" s="81"/>
      <c r="R2394" s="81"/>
    </row>
    <row r="2395" spans="1:18">
      <c r="A2395" s="81"/>
      <c r="B2395" s="81"/>
      <c r="C2395" s="81"/>
      <c r="D2395" s="81"/>
      <c r="E2395" s="81"/>
      <c r="F2395" s="81"/>
      <c r="G2395" s="81"/>
      <c r="H2395" s="81"/>
      <c r="I2395" s="81"/>
      <c r="J2395" s="81"/>
      <c r="K2395" s="81"/>
      <c r="L2395" s="81"/>
      <c r="M2395" s="81"/>
      <c r="N2395" s="81"/>
      <c r="O2395" s="81"/>
      <c r="P2395" s="81"/>
      <c r="Q2395" s="81"/>
      <c r="R2395" s="81"/>
    </row>
    <row r="2396" spans="1:18">
      <c r="A2396" s="81"/>
      <c r="B2396" s="81"/>
      <c r="C2396" s="81"/>
      <c r="D2396" s="81"/>
      <c r="E2396" s="81"/>
      <c r="F2396" s="81"/>
      <c r="G2396" s="81"/>
      <c r="H2396" s="81"/>
      <c r="I2396" s="81"/>
      <c r="J2396" s="81"/>
      <c r="K2396" s="81"/>
      <c r="L2396" s="81"/>
      <c r="M2396" s="81"/>
      <c r="N2396" s="81"/>
      <c r="O2396" s="81"/>
      <c r="P2396" s="81"/>
      <c r="Q2396" s="81"/>
      <c r="R2396" s="81"/>
    </row>
    <row r="2397" spans="1:18">
      <c r="A2397" s="81"/>
      <c r="B2397" s="81"/>
      <c r="C2397" s="81"/>
      <c r="D2397" s="81"/>
      <c r="E2397" s="81"/>
      <c r="F2397" s="81"/>
      <c r="G2397" s="81"/>
      <c r="H2397" s="81"/>
      <c r="I2397" s="81"/>
      <c r="J2397" s="81"/>
      <c r="K2397" s="81"/>
      <c r="L2397" s="81"/>
      <c r="M2397" s="81"/>
      <c r="N2397" s="81"/>
      <c r="O2397" s="81"/>
      <c r="P2397" s="81"/>
      <c r="Q2397" s="81"/>
      <c r="R2397" s="81"/>
    </row>
    <row r="2398" spans="1:18">
      <c r="A2398" s="81"/>
      <c r="B2398" s="81"/>
      <c r="C2398" s="81"/>
      <c r="D2398" s="81"/>
      <c r="E2398" s="81"/>
      <c r="F2398" s="81"/>
      <c r="G2398" s="81"/>
      <c r="H2398" s="81"/>
      <c r="I2398" s="81"/>
      <c r="J2398" s="81"/>
      <c r="K2398" s="81"/>
      <c r="L2398" s="81"/>
      <c r="M2398" s="81"/>
      <c r="N2398" s="81"/>
      <c r="O2398" s="81"/>
      <c r="P2398" s="81"/>
      <c r="Q2398" s="81"/>
      <c r="R2398" s="81"/>
    </row>
    <row r="2399" spans="1:18">
      <c r="A2399" s="81"/>
      <c r="B2399" s="81"/>
      <c r="C2399" s="81"/>
      <c r="D2399" s="81"/>
      <c r="E2399" s="81"/>
      <c r="F2399" s="81"/>
      <c r="G2399" s="81"/>
      <c r="H2399" s="81"/>
      <c r="I2399" s="81"/>
      <c r="J2399" s="81"/>
      <c r="K2399" s="81"/>
      <c r="L2399" s="81"/>
      <c r="M2399" s="81"/>
      <c r="N2399" s="81"/>
      <c r="O2399" s="81"/>
      <c r="P2399" s="81"/>
      <c r="Q2399" s="81"/>
      <c r="R2399" s="81"/>
    </row>
    <row r="2400" spans="1:18">
      <c r="A2400" s="81"/>
      <c r="B2400" s="81"/>
      <c r="C2400" s="81"/>
      <c r="D2400" s="81"/>
      <c r="E2400" s="81"/>
      <c r="F2400" s="81"/>
      <c r="G2400" s="81"/>
      <c r="H2400" s="81"/>
      <c r="I2400" s="81"/>
      <c r="J2400" s="81"/>
      <c r="K2400" s="81"/>
      <c r="L2400" s="81"/>
      <c r="M2400" s="81"/>
      <c r="N2400" s="81"/>
      <c r="O2400" s="81"/>
      <c r="P2400" s="81"/>
      <c r="Q2400" s="81"/>
      <c r="R2400" s="81"/>
    </row>
    <row r="2401" spans="1:18">
      <c r="A2401" s="81"/>
      <c r="B2401" s="81"/>
      <c r="C2401" s="81"/>
      <c r="D2401" s="81"/>
      <c r="E2401" s="81"/>
      <c r="F2401" s="81"/>
      <c r="G2401" s="81"/>
      <c r="H2401" s="81"/>
      <c r="I2401" s="81"/>
      <c r="J2401" s="81"/>
      <c r="K2401" s="81"/>
      <c r="L2401" s="81"/>
      <c r="M2401" s="81"/>
      <c r="N2401" s="81"/>
      <c r="O2401" s="81"/>
      <c r="P2401" s="81"/>
      <c r="Q2401" s="81"/>
      <c r="R2401" s="81"/>
    </row>
    <row r="2402" spans="1:18">
      <c r="A2402" s="81"/>
      <c r="B2402" s="81"/>
      <c r="C2402" s="81"/>
      <c r="D2402" s="81"/>
      <c r="E2402" s="81"/>
      <c r="F2402" s="81"/>
      <c r="G2402" s="81"/>
      <c r="H2402" s="81"/>
      <c r="I2402" s="81"/>
      <c r="J2402" s="81"/>
      <c r="K2402" s="81"/>
      <c r="L2402" s="81"/>
      <c r="M2402" s="81"/>
      <c r="N2402" s="81"/>
      <c r="O2402" s="81"/>
      <c r="P2402" s="81"/>
      <c r="Q2402" s="81"/>
      <c r="R2402" s="81"/>
    </row>
    <row r="2403" spans="1:18">
      <c r="A2403" s="81"/>
      <c r="B2403" s="81"/>
      <c r="C2403" s="81"/>
      <c r="D2403" s="81"/>
      <c r="E2403" s="81"/>
      <c r="F2403" s="81"/>
      <c r="G2403" s="81"/>
      <c r="H2403" s="81"/>
      <c r="I2403" s="81"/>
      <c r="J2403" s="81"/>
      <c r="K2403" s="81"/>
      <c r="L2403" s="81"/>
      <c r="M2403" s="81"/>
      <c r="N2403" s="81"/>
      <c r="O2403" s="81"/>
      <c r="P2403" s="81"/>
      <c r="Q2403" s="81"/>
      <c r="R2403" s="81"/>
    </row>
    <row r="2404" spans="1:18">
      <c r="A2404" s="81"/>
      <c r="B2404" s="81"/>
      <c r="C2404" s="81"/>
      <c r="D2404" s="81"/>
      <c r="E2404" s="81"/>
      <c r="F2404" s="81"/>
      <c r="G2404" s="81"/>
      <c r="H2404" s="81"/>
      <c r="I2404" s="81"/>
      <c r="J2404" s="81"/>
      <c r="K2404" s="81"/>
      <c r="L2404" s="81"/>
      <c r="M2404" s="81"/>
      <c r="N2404" s="81"/>
      <c r="O2404" s="81"/>
      <c r="P2404" s="81"/>
      <c r="Q2404" s="81"/>
      <c r="R2404" s="81"/>
    </row>
    <row r="2405" spans="1:18">
      <c r="A2405" s="81"/>
      <c r="B2405" s="81"/>
      <c r="C2405" s="81"/>
      <c r="D2405" s="81"/>
      <c r="E2405" s="81"/>
      <c r="F2405" s="81"/>
      <c r="G2405" s="81"/>
      <c r="H2405" s="81"/>
      <c r="I2405" s="81"/>
      <c r="J2405" s="81"/>
      <c r="K2405" s="81"/>
      <c r="L2405" s="81"/>
      <c r="M2405" s="81"/>
      <c r="N2405" s="81"/>
      <c r="O2405" s="81"/>
      <c r="P2405" s="81"/>
      <c r="Q2405" s="81"/>
      <c r="R2405" s="81"/>
    </row>
    <row r="2406" spans="1:18">
      <c r="A2406" s="81"/>
      <c r="B2406" s="81"/>
      <c r="C2406" s="81"/>
      <c r="D2406" s="81"/>
      <c r="E2406" s="81"/>
      <c r="F2406" s="81"/>
      <c r="G2406" s="81"/>
      <c r="H2406" s="81"/>
      <c r="I2406" s="81"/>
      <c r="J2406" s="81"/>
      <c r="K2406" s="81"/>
      <c r="L2406" s="81"/>
      <c r="M2406" s="81"/>
      <c r="N2406" s="81"/>
      <c r="O2406" s="81"/>
      <c r="P2406" s="81"/>
      <c r="Q2406" s="81"/>
      <c r="R2406" s="81"/>
    </row>
    <row r="2407" spans="1:18">
      <c r="A2407" s="81"/>
      <c r="B2407" s="81"/>
      <c r="C2407" s="81"/>
      <c r="D2407" s="81"/>
      <c r="E2407" s="81"/>
      <c r="F2407" s="81"/>
      <c r="G2407" s="81"/>
      <c r="H2407" s="81"/>
      <c r="I2407" s="81"/>
      <c r="J2407" s="81"/>
      <c r="K2407" s="81"/>
      <c r="L2407" s="81"/>
      <c r="M2407" s="81"/>
      <c r="N2407" s="81"/>
      <c r="O2407" s="81"/>
      <c r="P2407" s="81"/>
      <c r="Q2407" s="81"/>
      <c r="R2407" s="81"/>
    </row>
    <row r="2408" spans="1:18">
      <c r="A2408" s="81"/>
      <c r="B2408" s="81"/>
      <c r="C2408" s="81"/>
      <c r="D2408" s="81"/>
      <c r="E2408" s="81"/>
      <c r="F2408" s="81"/>
      <c r="G2408" s="81"/>
      <c r="H2408" s="81"/>
      <c r="I2408" s="81"/>
      <c r="J2408" s="81"/>
      <c r="K2408" s="81"/>
      <c r="L2408" s="81"/>
      <c r="M2408" s="81"/>
      <c r="N2408" s="81"/>
      <c r="O2408" s="81"/>
      <c r="P2408" s="81"/>
      <c r="Q2408" s="81"/>
      <c r="R2408" s="81"/>
    </row>
    <row r="2409" spans="1:18">
      <c r="A2409" s="81"/>
      <c r="B2409" s="81"/>
      <c r="C2409" s="81"/>
      <c r="D2409" s="81"/>
      <c r="E2409" s="81"/>
      <c r="F2409" s="81"/>
      <c r="G2409" s="81"/>
      <c r="H2409" s="81"/>
      <c r="I2409" s="81"/>
      <c r="J2409" s="81"/>
      <c r="K2409" s="81"/>
      <c r="L2409" s="81"/>
      <c r="M2409" s="81"/>
      <c r="N2409" s="81"/>
      <c r="O2409" s="81"/>
      <c r="P2409" s="81"/>
      <c r="Q2409" s="81"/>
      <c r="R2409" s="81"/>
    </row>
    <row r="2410" spans="1:18">
      <c r="A2410" s="81"/>
      <c r="B2410" s="81"/>
      <c r="C2410" s="81"/>
      <c r="D2410" s="81"/>
      <c r="E2410" s="81"/>
      <c r="F2410" s="81"/>
      <c r="G2410" s="81"/>
      <c r="H2410" s="81"/>
      <c r="I2410" s="81"/>
      <c r="J2410" s="81"/>
      <c r="K2410" s="81"/>
      <c r="L2410" s="81"/>
      <c r="M2410" s="81"/>
      <c r="N2410" s="81"/>
      <c r="O2410" s="81"/>
      <c r="P2410" s="81"/>
      <c r="Q2410" s="81"/>
      <c r="R2410" s="81"/>
    </row>
    <row r="2411" spans="1:18">
      <c r="A2411" s="81"/>
      <c r="B2411" s="81"/>
      <c r="C2411" s="81"/>
      <c r="D2411" s="81"/>
      <c r="E2411" s="81"/>
      <c r="F2411" s="81"/>
      <c r="G2411" s="81"/>
      <c r="H2411" s="81"/>
      <c r="I2411" s="81"/>
      <c r="J2411" s="81"/>
      <c r="K2411" s="81"/>
      <c r="L2411" s="81"/>
      <c r="M2411" s="81"/>
      <c r="N2411" s="81"/>
      <c r="O2411" s="81"/>
      <c r="P2411" s="81"/>
      <c r="Q2411" s="81"/>
      <c r="R2411" s="81"/>
    </row>
    <row r="2412" spans="1:18">
      <c r="A2412" s="81"/>
      <c r="B2412" s="81"/>
      <c r="C2412" s="81"/>
      <c r="D2412" s="81"/>
      <c r="E2412" s="81"/>
      <c r="F2412" s="81"/>
      <c r="G2412" s="81"/>
      <c r="H2412" s="81"/>
      <c r="I2412" s="81"/>
      <c r="J2412" s="81"/>
      <c r="K2412" s="81"/>
      <c r="L2412" s="81"/>
      <c r="M2412" s="81"/>
      <c r="N2412" s="81"/>
      <c r="O2412" s="81"/>
      <c r="P2412" s="81"/>
      <c r="Q2412" s="81"/>
      <c r="R2412" s="81"/>
    </row>
    <row r="2413" spans="1:18">
      <c r="A2413" s="81"/>
      <c r="B2413" s="81"/>
      <c r="C2413" s="81"/>
      <c r="D2413" s="81"/>
      <c r="E2413" s="81"/>
      <c r="F2413" s="81"/>
      <c r="G2413" s="81"/>
      <c r="H2413" s="81"/>
      <c r="I2413" s="81"/>
      <c r="J2413" s="81"/>
      <c r="K2413" s="81"/>
      <c r="L2413" s="81"/>
      <c r="M2413" s="81"/>
      <c r="N2413" s="81"/>
      <c r="O2413" s="81"/>
      <c r="P2413" s="81"/>
      <c r="Q2413" s="81"/>
      <c r="R2413" s="81"/>
    </row>
    <row r="2414" spans="1:18">
      <c r="A2414" s="81"/>
      <c r="B2414" s="81"/>
      <c r="C2414" s="81"/>
      <c r="D2414" s="81"/>
      <c r="E2414" s="81"/>
      <c r="F2414" s="81"/>
      <c r="G2414" s="81"/>
      <c r="H2414" s="81"/>
      <c r="I2414" s="81"/>
      <c r="J2414" s="81"/>
      <c r="K2414" s="81"/>
      <c r="L2414" s="81"/>
      <c r="M2414" s="81"/>
      <c r="N2414" s="81"/>
      <c r="O2414" s="81"/>
      <c r="P2414" s="81"/>
      <c r="Q2414" s="81"/>
      <c r="R2414" s="81"/>
    </row>
    <row r="2415" spans="1:18">
      <c r="A2415" s="81"/>
      <c r="B2415" s="81"/>
      <c r="C2415" s="81"/>
      <c r="D2415" s="81"/>
      <c r="E2415" s="81"/>
      <c r="F2415" s="81"/>
      <c r="G2415" s="81"/>
      <c r="H2415" s="81"/>
      <c r="I2415" s="81"/>
      <c r="J2415" s="81"/>
      <c r="K2415" s="81"/>
      <c r="L2415" s="81"/>
      <c r="M2415" s="81"/>
      <c r="N2415" s="81"/>
      <c r="O2415" s="81"/>
      <c r="P2415" s="81"/>
      <c r="Q2415" s="81"/>
      <c r="R2415" s="81"/>
    </row>
    <row r="2416" spans="1:18">
      <c r="A2416" s="81"/>
      <c r="B2416" s="81"/>
      <c r="C2416" s="81"/>
      <c r="D2416" s="81"/>
      <c r="E2416" s="81"/>
      <c r="F2416" s="81"/>
      <c r="G2416" s="81"/>
      <c r="H2416" s="81"/>
      <c r="I2416" s="81"/>
      <c r="J2416" s="81"/>
      <c r="K2416" s="81"/>
      <c r="L2416" s="81"/>
      <c r="M2416" s="81"/>
      <c r="N2416" s="81"/>
      <c r="O2416" s="81"/>
      <c r="P2416" s="81"/>
      <c r="Q2416" s="81"/>
      <c r="R2416" s="81"/>
    </row>
    <row r="2417" spans="1:18">
      <c r="A2417" s="81"/>
      <c r="B2417" s="81"/>
      <c r="C2417" s="81"/>
      <c r="D2417" s="81"/>
      <c r="E2417" s="81"/>
      <c r="F2417" s="81"/>
      <c r="G2417" s="81"/>
      <c r="H2417" s="81"/>
      <c r="I2417" s="81"/>
      <c r="J2417" s="81"/>
      <c r="K2417" s="81"/>
      <c r="L2417" s="81"/>
      <c r="M2417" s="81"/>
      <c r="N2417" s="81"/>
      <c r="O2417" s="81"/>
      <c r="P2417" s="81"/>
      <c r="Q2417" s="81"/>
      <c r="R2417" s="81"/>
    </row>
    <row r="2418" spans="1:18">
      <c r="A2418" s="81"/>
      <c r="B2418" s="81"/>
      <c r="C2418" s="81"/>
      <c r="D2418" s="81"/>
      <c r="E2418" s="81"/>
      <c r="F2418" s="81"/>
      <c r="G2418" s="81"/>
      <c r="H2418" s="81"/>
      <c r="I2418" s="81"/>
      <c r="J2418" s="81"/>
      <c r="K2418" s="81"/>
      <c r="L2418" s="81"/>
      <c r="M2418" s="81"/>
      <c r="N2418" s="81"/>
      <c r="O2418" s="81"/>
      <c r="P2418" s="81"/>
      <c r="Q2418" s="81"/>
      <c r="R2418" s="81"/>
    </row>
    <row r="2419" spans="1:18">
      <c r="A2419" s="81"/>
      <c r="B2419" s="81"/>
      <c r="C2419" s="81"/>
      <c r="D2419" s="81"/>
      <c r="E2419" s="81"/>
      <c r="F2419" s="81"/>
      <c r="G2419" s="81"/>
      <c r="H2419" s="81"/>
      <c r="I2419" s="81"/>
      <c r="J2419" s="81"/>
      <c r="K2419" s="81"/>
      <c r="L2419" s="81"/>
      <c r="M2419" s="81"/>
      <c r="N2419" s="81"/>
      <c r="O2419" s="81"/>
      <c r="P2419" s="81"/>
      <c r="Q2419" s="81"/>
      <c r="R2419" s="81"/>
    </row>
    <row r="2420" spans="1:18">
      <c r="A2420" s="81"/>
      <c r="B2420" s="81"/>
      <c r="C2420" s="81"/>
      <c r="D2420" s="81"/>
      <c r="E2420" s="81"/>
      <c r="F2420" s="81"/>
      <c r="G2420" s="81"/>
      <c r="H2420" s="81"/>
      <c r="I2420" s="81"/>
      <c r="J2420" s="81"/>
      <c r="K2420" s="81"/>
      <c r="L2420" s="81"/>
      <c r="M2420" s="81"/>
      <c r="N2420" s="81"/>
      <c r="O2420" s="81"/>
      <c r="P2420" s="81"/>
      <c r="Q2420" s="81"/>
      <c r="R2420" s="81"/>
    </row>
    <row r="2421" spans="1:18">
      <c r="A2421" s="81"/>
      <c r="B2421" s="81"/>
      <c r="C2421" s="81"/>
      <c r="D2421" s="81"/>
      <c r="E2421" s="81"/>
      <c r="F2421" s="81"/>
      <c r="G2421" s="81"/>
      <c r="H2421" s="81"/>
      <c r="I2421" s="81"/>
      <c r="J2421" s="81"/>
      <c r="K2421" s="81"/>
      <c r="L2421" s="81"/>
      <c r="M2421" s="81"/>
      <c r="N2421" s="81"/>
      <c r="O2421" s="81"/>
      <c r="P2421" s="81"/>
      <c r="Q2421" s="81"/>
      <c r="R2421" s="81"/>
    </row>
    <row r="2422" spans="1:18">
      <c r="A2422" s="81"/>
      <c r="B2422" s="81"/>
      <c r="C2422" s="81"/>
      <c r="D2422" s="81"/>
      <c r="E2422" s="81"/>
      <c r="F2422" s="81"/>
      <c r="G2422" s="81"/>
      <c r="H2422" s="81"/>
      <c r="I2422" s="81"/>
      <c r="J2422" s="81"/>
      <c r="K2422" s="81"/>
      <c r="L2422" s="81"/>
      <c r="M2422" s="81"/>
      <c r="N2422" s="81"/>
      <c r="O2422" s="81"/>
      <c r="P2422" s="81"/>
      <c r="Q2422" s="81"/>
      <c r="R2422" s="81"/>
    </row>
    <row r="2423" spans="1:18">
      <c r="A2423" s="81"/>
      <c r="B2423" s="81"/>
      <c r="C2423" s="81"/>
      <c r="D2423" s="81"/>
      <c r="E2423" s="81"/>
      <c r="F2423" s="81"/>
      <c r="G2423" s="81"/>
      <c r="H2423" s="81"/>
      <c r="I2423" s="81"/>
      <c r="J2423" s="81"/>
      <c r="K2423" s="81"/>
      <c r="L2423" s="81"/>
      <c r="M2423" s="81"/>
      <c r="N2423" s="81"/>
      <c r="O2423" s="81"/>
      <c r="P2423" s="81"/>
      <c r="Q2423" s="81"/>
      <c r="R2423" s="81"/>
    </row>
    <row r="2424" spans="1:18">
      <c r="A2424" s="81"/>
      <c r="B2424" s="81"/>
      <c r="C2424" s="81"/>
      <c r="D2424" s="81"/>
      <c r="E2424" s="81"/>
      <c r="F2424" s="81"/>
      <c r="G2424" s="81"/>
      <c r="H2424" s="81"/>
      <c r="I2424" s="81"/>
      <c r="J2424" s="81"/>
      <c r="K2424" s="81"/>
      <c r="L2424" s="81"/>
      <c r="M2424" s="81"/>
      <c r="N2424" s="81"/>
      <c r="O2424" s="81"/>
      <c r="P2424" s="81"/>
      <c r="Q2424" s="81"/>
      <c r="R2424" s="81"/>
    </row>
    <row r="2425" spans="1:18">
      <c r="A2425" s="81"/>
      <c r="B2425" s="81"/>
      <c r="C2425" s="81"/>
      <c r="D2425" s="81"/>
      <c r="E2425" s="81"/>
      <c r="F2425" s="81"/>
      <c r="G2425" s="81"/>
      <c r="H2425" s="81"/>
      <c r="I2425" s="81"/>
      <c r="J2425" s="81"/>
      <c r="K2425" s="81"/>
      <c r="L2425" s="81"/>
      <c r="M2425" s="81"/>
      <c r="N2425" s="81"/>
      <c r="O2425" s="81"/>
      <c r="P2425" s="81"/>
      <c r="Q2425" s="81"/>
      <c r="R2425" s="81"/>
    </row>
    <row r="2426" spans="1:18">
      <c r="A2426" s="81"/>
      <c r="B2426" s="81"/>
      <c r="C2426" s="81"/>
      <c r="D2426" s="81"/>
      <c r="E2426" s="81"/>
      <c r="F2426" s="81"/>
      <c r="G2426" s="81"/>
      <c r="H2426" s="81"/>
      <c r="I2426" s="81"/>
      <c r="J2426" s="81"/>
      <c r="K2426" s="81"/>
      <c r="L2426" s="81"/>
      <c r="M2426" s="81"/>
      <c r="N2426" s="81"/>
      <c r="O2426" s="81"/>
      <c r="P2426" s="81"/>
      <c r="Q2426" s="81"/>
      <c r="R2426" s="81"/>
    </row>
    <row r="2427" spans="1:18">
      <c r="A2427" s="81"/>
      <c r="B2427" s="81"/>
      <c r="C2427" s="81"/>
      <c r="D2427" s="81"/>
      <c r="E2427" s="81"/>
      <c r="F2427" s="81"/>
      <c r="G2427" s="81"/>
      <c r="H2427" s="81"/>
      <c r="I2427" s="81"/>
      <c r="J2427" s="81"/>
      <c r="K2427" s="81"/>
      <c r="L2427" s="81"/>
      <c r="M2427" s="81"/>
      <c r="N2427" s="81"/>
      <c r="O2427" s="81"/>
      <c r="P2427" s="81"/>
      <c r="Q2427" s="81"/>
      <c r="R2427" s="81"/>
    </row>
    <row r="2428" spans="1:18">
      <c r="A2428" s="81"/>
      <c r="B2428" s="81"/>
      <c r="C2428" s="81"/>
      <c r="D2428" s="81"/>
      <c r="E2428" s="81"/>
      <c r="F2428" s="81"/>
      <c r="G2428" s="81"/>
      <c r="H2428" s="81"/>
      <c r="I2428" s="81"/>
      <c r="J2428" s="81"/>
      <c r="K2428" s="81"/>
      <c r="L2428" s="81"/>
      <c r="M2428" s="81"/>
      <c r="N2428" s="81"/>
      <c r="O2428" s="81"/>
      <c r="P2428" s="81"/>
      <c r="Q2428" s="81"/>
      <c r="R2428" s="81"/>
    </row>
    <row r="2429" spans="1:18">
      <c r="A2429" s="81"/>
      <c r="B2429" s="81"/>
      <c r="C2429" s="81"/>
      <c r="D2429" s="81"/>
      <c r="E2429" s="81"/>
      <c r="F2429" s="81"/>
      <c r="G2429" s="81"/>
      <c r="H2429" s="81"/>
      <c r="I2429" s="81"/>
      <c r="J2429" s="81"/>
      <c r="K2429" s="81"/>
      <c r="L2429" s="81"/>
      <c r="M2429" s="81"/>
      <c r="N2429" s="81"/>
      <c r="O2429" s="81"/>
      <c r="P2429" s="81"/>
      <c r="Q2429" s="81"/>
      <c r="R2429" s="81"/>
    </row>
    <row r="2430" spans="1:18">
      <c r="A2430" s="81"/>
      <c r="B2430" s="81"/>
      <c r="C2430" s="81"/>
      <c r="D2430" s="81"/>
      <c r="E2430" s="81"/>
      <c r="F2430" s="81"/>
      <c r="G2430" s="81"/>
      <c r="H2430" s="81"/>
      <c r="I2430" s="81"/>
      <c r="J2430" s="81"/>
      <c r="K2430" s="81"/>
      <c r="L2430" s="81"/>
      <c r="M2430" s="81"/>
      <c r="N2430" s="81"/>
      <c r="O2430" s="81"/>
      <c r="P2430" s="81"/>
      <c r="Q2430" s="81"/>
      <c r="R2430" s="81"/>
    </row>
    <row r="2431" spans="1:18">
      <c r="A2431" s="81"/>
      <c r="B2431" s="81"/>
      <c r="C2431" s="81"/>
      <c r="D2431" s="81"/>
      <c r="E2431" s="81"/>
      <c r="F2431" s="81"/>
      <c r="G2431" s="81"/>
      <c r="H2431" s="81"/>
      <c r="I2431" s="81"/>
      <c r="J2431" s="81"/>
      <c r="K2431" s="81"/>
      <c r="L2431" s="81"/>
      <c r="M2431" s="81"/>
      <c r="N2431" s="81"/>
      <c r="O2431" s="81"/>
      <c r="P2431" s="81"/>
      <c r="Q2431" s="81"/>
      <c r="R2431" s="81"/>
    </row>
    <row r="2432" spans="1:18">
      <c r="A2432" s="81"/>
      <c r="B2432" s="81"/>
      <c r="C2432" s="81"/>
      <c r="D2432" s="81"/>
      <c r="E2432" s="81"/>
      <c r="F2432" s="81"/>
      <c r="G2432" s="81"/>
      <c r="H2432" s="81"/>
      <c r="I2432" s="81"/>
      <c r="J2432" s="81"/>
      <c r="K2432" s="81"/>
      <c r="L2432" s="81"/>
      <c r="M2432" s="81"/>
      <c r="N2432" s="81"/>
      <c r="O2432" s="81"/>
      <c r="P2432" s="81"/>
      <c r="Q2432" s="81"/>
      <c r="R2432" s="81"/>
    </row>
    <row r="2433" spans="1:18">
      <c r="A2433" s="81"/>
      <c r="B2433" s="81"/>
      <c r="C2433" s="81"/>
      <c r="D2433" s="81"/>
      <c r="E2433" s="81"/>
      <c r="F2433" s="81"/>
      <c r="G2433" s="81"/>
      <c r="H2433" s="81"/>
      <c r="I2433" s="81"/>
      <c r="J2433" s="81"/>
      <c r="K2433" s="81"/>
      <c r="L2433" s="81"/>
      <c r="M2433" s="81"/>
      <c r="N2433" s="81"/>
      <c r="O2433" s="81"/>
      <c r="P2433" s="81"/>
      <c r="Q2433" s="81"/>
      <c r="R2433" s="81"/>
    </row>
    <row r="2434" spans="1:18">
      <c r="A2434" s="81"/>
      <c r="B2434" s="81"/>
      <c r="C2434" s="81"/>
      <c r="D2434" s="81"/>
      <c r="E2434" s="81"/>
      <c r="F2434" s="81"/>
      <c r="G2434" s="81"/>
      <c r="H2434" s="81"/>
      <c r="I2434" s="81"/>
      <c r="J2434" s="81"/>
      <c r="K2434" s="81"/>
      <c r="L2434" s="81"/>
      <c r="M2434" s="81"/>
      <c r="N2434" s="81"/>
      <c r="O2434" s="81"/>
      <c r="P2434" s="81"/>
      <c r="Q2434" s="81"/>
      <c r="R2434" s="81"/>
    </row>
    <row r="2435" spans="1:18">
      <c r="A2435" s="81"/>
      <c r="B2435" s="81"/>
      <c r="C2435" s="81"/>
      <c r="D2435" s="81"/>
      <c r="E2435" s="81"/>
      <c r="F2435" s="81"/>
      <c r="G2435" s="81"/>
      <c r="H2435" s="81"/>
      <c r="I2435" s="81"/>
      <c r="J2435" s="81"/>
      <c r="K2435" s="81"/>
      <c r="L2435" s="81"/>
      <c r="M2435" s="81"/>
      <c r="N2435" s="81"/>
      <c r="O2435" s="81"/>
      <c r="P2435" s="81"/>
      <c r="Q2435" s="81"/>
      <c r="R2435" s="81"/>
    </row>
    <row r="2436" spans="1:18">
      <c r="A2436" s="81"/>
      <c r="B2436" s="81"/>
      <c r="C2436" s="81"/>
      <c r="D2436" s="81"/>
      <c r="E2436" s="81"/>
      <c r="F2436" s="81"/>
      <c r="G2436" s="81"/>
      <c r="H2436" s="81"/>
      <c r="I2436" s="81"/>
      <c r="J2436" s="81"/>
      <c r="K2436" s="81"/>
      <c r="L2436" s="81"/>
      <c r="M2436" s="81"/>
      <c r="N2436" s="81"/>
      <c r="O2436" s="81"/>
      <c r="P2436" s="81"/>
      <c r="Q2436" s="81"/>
      <c r="R2436" s="81"/>
    </row>
    <row r="2437" spans="1:18">
      <c r="A2437" s="81"/>
      <c r="B2437" s="81"/>
      <c r="C2437" s="81"/>
      <c r="D2437" s="81"/>
      <c r="E2437" s="81"/>
      <c r="F2437" s="81"/>
      <c r="G2437" s="81"/>
      <c r="H2437" s="81"/>
      <c r="I2437" s="81"/>
      <c r="J2437" s="81"/>
      <c r="K2437" s="81"/>
      <c r="L2437" s="81"/>
      <c r="M2437" s="81"/>
      <c r="N2437" s="81"/>
      <c r="O2437" s="81"/>
      <c r="P2437" s="81"/>
      <c r="Q2437" s="81"/>
      <c r="R2437" s="81"/>
    </row>
    <row r="2438" spans="1:18">
      <c r="A2438" s="81"/>
      <c r="B2438" s="81"/>
      <c r="C2438" s="81"/>
      <c r="D2438" s="81"/>
      <c r="E2438" s="81"/>
      <c r="F2438" s="81"/>
      <c r="G2438" s="81"/>
      <c r="H2438" s="81"/>
      <c r="I2438" s="81"/>
      <c r="J2438" s="81"/>
      <c r="K2438" s="81"/>
      <c r="L2438" s="81"/>
      <c r="M2438" s="81"/>
      <c r="N2438" s="81"/>
      <c r="O2438" s="81"/>
      <c r="P2438" s="81"/>
      <c r="Q2438" s="81"/>
      <c r="R2438" s="81"/>
    </row>
    <row r="2439" spans="1:18">
      <c r="A2439" s="81"/>
      <c r="B2439" s="81"/>
      <c r="C2439" s="81"/>
      <c r="D2439" s="81"/>
      <c r="E2439" s="81"/>
      <c r="F2439" s="81"/>
      <c r="G2439" s="81"/>
      <c r="H2439" s="81"/>
      <c r="I2439" s="81"/>
      <c r="J2439" s="81"/>
      <c r="K2439" s="81"/>
      <c r="L2439" s="81"/>
      <c r="M2439" s="81"/>
      <c r="N2439" s="81"/>
      <c r="O2439" s="81"/>
      <c r="P2439" s="81"/>
      <c r="Q2439" s="81"/>
      <c r="R2439" s="81"/>
    </row>
    <row r="2440" spans="1:18">
      <c r="A2440" s="81"/>
      <c r="B2440" s="81"/>
      <c r="C2440" s="81"/>
      <c r="D2440" s="81"/>
      <c r="E2440" s="81"/>
      <c r="F2440" s="81"/>
      <c r="G2440" s="81"/>
      <c r="H2440" s="81"/>
      <c r="I2440" s="81"/>
      <c r="J2440" s="81"/>
      <c r="K2440" s="81"/>
      <c r="L2440" s="81"/>
      <c r="M2440" s="81"/>
      <c r="N2440" s="81"/>
      <c r="O2440" s="81"/>
      <c r="P2440" s="81"/>
      <c r="Q2440" s="81"/>
      <c r="R2440" s="81"/>
    </row>
    <row r="2441" spans="1:18">
      <c r="A2441" s="81"/>
      <c r="B2441" s="81"/>
      <c r="C2441" s="81"/>
      <c r="D2441" s="81"/>
      <c r="E2441" s="81"/>
      <c r="F2441" s="81"/>
      <c r="G2441" s="81"/>
      <c r="H2441" s="81"/>
      <c r="I2441" s="81"/>
      <c r="J2441" s="81"/>
      <c r="K2441" s="81"/>
      <c r="L2441" s="81"/>
      <c r="M2441" s="81"/>
      <c r="N2441" s="81"/>
      <c r="O2441" s="81"/>
      <c r="P2441" s="81"/>
      <c r="Q2441" s="81"/>
      <c r="R2441" s="81"/>
    </row>
    <row r="2442" spans="1:18">
      <c r="A2442" s="81"/>
      <c r="B2442" s="81"/>
      <c r="C2442" s="81"/>
      <c r="D2442" s="81"/>
      <c r="E2442" s="81"/>
      <c r="F2442" s="81"/>
      <c r="G2442" s="81"/>
      <c r="H2442" s="81"/>
      <c r="I2442" s="81"/>
      <c r="J2442" s="81"/>
      <c r="K2442" s="81"/>
      <c r="L2442" s="81"/>
      <c r="M2442" s="81"/>
      <c r="N2442" s="81"/>
      <c r="O2442" s="81"/>
      <c r="P2442" s="81"/>
      <c r="Q2442" s="81"/>
      <c r="R2442" s="81"/>
    </row>
    <row r="2443" spans="1:18">
      <c r="A2443" s="81"/>
      <c r="B2443" s="81"/>
      <c r="C2443" s="81"/>
      <c r="D2443" s="81"/>
      <c r="E2443" s="81"/>
      <c r="F2443" s="81"/>
      <c r="G2443" s="81"/>
      <c r="H2443" s="81"/>
      <c r="I2443" s="81"/>
      <c r="J2443" s="81"/>
      <c r="K2443" s="81"/>
      <c r="L2443" s="81"/>
      <c r="M2443" s="81"/>
      <c r="N2443" s="81"/>
      <c r="O2443" s="81"/>
      <c r="P2443" s="81"/>
      <c r="Q2443" s="81"/>
      <c r="R2443" s="81"/>
    </row>
    <row r="2444" spans="1:18">
      <c r="A2444" s="81"/>
      <c r="B2444" s="81"/>
      <c r="C2444" s="81"/>
      <c r="D2444" s="81"/>
      <c r="E2444" s="81"/>
      <c r="F2444" s="81"/>
      <c r="G2444" s="81"/>
      <c r="H2444" s="81"/>
      <c r="I2444" s="81"/>
      <c r="J2444" s="81"/>
      <c r="K2444" s="81"/>
      <c r="L2444" s="81"/>
      <c r="M2444" s="81"/>
      <c r="N2444" s="81"/>
      <c r="O2444" s="81"/>
      <c r="P2444" s="81"/>
      <c r="Q2444" s="81"/>
      <c r="R2444" s="81"/>
    </row>
    <row r="2445" spans="1:18">
      <c r="A2445" s="81"/>
      <c r="B2445" s="81"/>
      <c r="C2445" s="81"/>
      <c r="D2445" s="81"/>
      <c r="E2445" s="81"/>
      <c r="F2445" s="81"/>
      <c r="G2445" s="81"/>
      <c r="H2445" s="81"/>
      <c r="I2445" s="81"/>
      <c r="J2445" s="81"/>
      <c r="K2445" s="81"/>
      <c r="L2445" s="81"/>
      <c r="M2445" s="81"/>
      <c r="N2445" s="81"/>
      <c r="O2445" s="81"/>
      <c r="P2445" s="81"/>
      <c r="Q2445" s="81"/>
      <c r="R2445" s="81"/>
    </row>
    <row r="2446" spans="1:18">
      <c r="A2446" s="81"/>
      <c r="B2446" s="81"/>
      <c r="C2446" s="81"/>
      <c r="D2446" s="81"/>
      <c r="E2446" s="81"/>
      <c r="F2446" s="81"/>
      <c r="G2446" s="81"/>
      <c r="H2446" s="81"/>
      <c r="I2446" s="81"/>
      <c r="J2446" s="81"/>
      <c r="K2446" s="81"/>
      <c r="L2446" s="81"/>
      <c r="M2446" s="81"/>
      <c r="N2446" s="81"/>
      <c r="O2446" s="81"/>
      <c r="P2446" s="81"/>
      <c r="Q2446" s="81"/>
      <c r="R2446" s="81"/>
    </row>
    <row r="2447" spans="1:18">
      <c r="A2447" s="81"/>
      <c r="B2447" s="81"/>
      <c r="C2447" s="81"/>
      <c r="D2447" s="81"/>
      <c r="E2447" s="81"/>
      <c r="F2447" s="81"/>
      <c r="G2447" s="81"/>
      <c r="H2447" s="81"/>
      <c r="I2447" s="81"/>
      <c r="J2447" s="81"/>
      <c r="K2447" s="81"/>
      <c r="L2447" s="81"/>
      <c r="M2447" s="81"/>
      <c r="N2447" s="81"/>
      <c r="O2447" s="81"/>
      <c r="P2447" s="81"/>
      <c r="Q2447" s="81"/>
      <c r="R2447" s="81"/>
    </row>
    <row r="2448" spans="1:18">
      <c r="A2448" s="81"/>
      <c r="B2448" s="81"/>
      <c r="C2448" s="81"/>
      <c r="D2448" s="81"/>
      <c r="E2448" s="81"/>
      <c r="F2448" s="81"/>
      <c r="G2448" s="81"/>
      <c r="H2448" s="81"/>
      <c r="I2448" s="81"/>
      <c r="J2448" s="81"/>
      <c r="K2448" s="81"/>
      <c r="L2448" s="81"/>
      <c r="M2448" s="81"/>
      <c r="N2448" s="81"/>
      <c r="O2448" s="81"/>
      <c r="P2448" s="81"/>
      <c r="Q2448" s="81"/>
      <c r="R2448" s="81"/>
    </row>
    <row r="2449" spans="1:18">
      <c r="A2449" s="81"/>
      <c r="B2449" s="81"/>
      <c r="C2449" s="81"/>
      <c r="D2449" s="81"/>
      <c r="E2449" s="81"/>
      <c r="F2449" s="81"/>
      <c r="G2449" s="81"/>
      <c r="H2449" s="81"/>
      <c r="I2449" s="81"/>
      <c r="J2449" s="81"/>
      <c r="K2449" s="81"/>
      <c r="L2449" s="81"/>
      <c r="M2449" s="81"/>
      <c r="N2449" s="81"/>
      <c r="O2449" s="81"/>
      <c r="P2449" s="81"/>
      <c r="Q2449" s="81"/>
      <c r="R2449" s="81"/>
    </row>
    <row r="2450" spans="1:18">
      <c r="A2450" s="81"/>
      <c r="B2450" s="81"/>
      <c r="C2450" s="81"/>
      <c r="D2450" s="81"/>
      <c r="E2450" s="81"/>
      <c r="F2450" s="81"/>
      <c r="G2450" s="81"/>
      <c r="H2450" s="81"/>
      <c r="I2450" s="81"/>
      <c r="J2450" s="81"/>
      <c r="K2450" s="81"/>
      <c r="L2450" s="81"/>
      <c r="M2450" s="81"/>
      <c r="N2450" s="81"/>
      <c r="O2450" s="81"/>
      <c r="P2450" s="81"/>
      <c r="Q2450" s="81"/>
      <c r="R2450" s="81"/>
    </row>
    <row r="2451" spans="1:18">
      <c r="A2451" s="81"/>
      <c r="B2451" s="81"/>
      <c r="C2451" s="81"/>
      <c r="D2451" s="81"/>
      <c r="E2451" s="81"/>
      <c r="F2451" s="81"/>
      <c r="G2451" s="81"/>
      <c r="H2451" s="81"/>
      <c r="I2451" s="81"/>
      <c r="J2451" s="81"/>
      <c r="K2451" s="81"/>
      <c r="L2451" s="81"/>
      <c r="M2451" s="81"/>
      <c r="N2451" s="81"/>
      <c r="O2451" s="81"/>
      <c r="P2451" s="81"/>
      <c r="Q2451" s="81"/>
      <c r="R2451" s="81"/>
    </row>
    <row r="2452" spans="1:18">
      <c r="A2452" s="81"/>
      <c r="B2452" s="81"/>
      <c r="C2452" s="81"/>
      <c r="D2452" s="81"/>
      <c r="E2452" s="81"/>
      <c r="F2452" s="81"/>
      <c r="G2452" s="81"/>
      <c r="H2452" s="81"/>
      <c r="I2452" s="81"/>
      <c r="J2452" s="81"/>
      <c r="K2452" s="81"/>
      <c r="L2452" s="81"/>
      <c r="M2452" s="81"/>
      <c r="N2452" s="81"/>
      <c r="O2452" s="81"/>
      <c r="P2452" s="81"/>
      <c r="Q2452" s="81"/>
      <c r="R2452" s="81"/>
    </row>
    <row r="2453" spans="1:18">
      <c r="A2453" s="81"/>
      <c r="B2453" s="81"/>
      <c r="C2453" s="81"/>
      <c r="D2453" s="81"/>
      <c r="E2453" s="81"/>
      <c r="F2453" s="81"/>
      <c r="G2453" s="81"/>
      <c r="H2453" s="81"/>
      <c r="I2453" s="81"/>
      <c r="J2453" s="81"/>
      <c r="K2453" s="81"/>
      <c r="L2453" s="81"/>
      <c r="M2453" s="81"/>
      <c r="N2453" s="81"/>
      <c r="O2453" s="81"/>
      <c r="P2453" s="81"/>
      <c r="Q2453" s="81"/>
      <c r="R2453" s="81"/>
    </row>
    <row r="2454" spans="1:18">
      <c r="A2454" s="81"/>
      <c r="B2454" s="81"/>
      <c r="C2454" s="81"/>
      <c r="D2454" s="81"/>
      <c r="E2454" s="81"/>
      <c r="F2454" s="81"/>
      <c r="G2454" s="81"/>
      <c r="H2454" s="81"/>
      <c r="I2454" s="81"/>
      <c r="J2454" s="81"/>
      <c r="K2454" s="81"/>
      <c r="L2454" s="81"/>
      <c r="M2454" s="81"/>
      <c r="N2454" s="81"/>
      <c r="O2454" s="81"/>
      <c r="P2454" s="81"/>
      <c r="Q2454" s="81"/>
      <c r="R2454" s="81"/>
    </row>
    <row r="2455" spans="1:18">
      <c r="A2455" s="81"/>
      <c r="B2455" s="81"/>
      <c r="C2455" s="81"/>
      <c r="D2455" s="81"/>
      <c r="E2455" s="81"/>
      <c r="F2455" s="81"/>
      <c r="G2455" s="81"/>
      <c r="H2455" s="81"/>
      <c r="I2455" s="81"/>
      <c r="J2455" s="81"/>
      <c r="K2455" s="81"/>
      <c r="L2455" s="81"/>
      <c r="M2455" s="81"/>
      <c r="N2455" s="81"/>
      <c r="O2455" s="81"/>
      <c r="P2455" s="81"/>
      <c r="Q2455" s="81"/>
      <c r="R2455" s="81"/>
    </row>
    <row r="2456" spans="1:18">
      <c r="A2456" s="81"/>
      <c r="B2456" s="81"/>
      <c r="C2456" s="81"/>
      <c r="D2456" s="81"/>
      <c r="E2456" s="81"/>
      <c r="F2456" s="81"/>
      <c r="G2456" s="81"/>
      <c r="H2456" s="81"/>
      <c r="I2456" s="81"/>
      <c r="J2456" s="81"/>
      <c r="K2456" s="81"/>
      <c r="L2456" s="81"/>
      <c r="M2456" s="81"/>
      <c r="N2456" s="81"/>
      <c r="O2456" s="81"/>
      <c r="P2456" s="81"/>
      <c r="Q2456" s="81"/>
      <c r="R2456" s="81"/>
    </row>
    <row r="2457" spans="1:18">
      <c r="A2457" s="81"/>
      <c r="B2457" s="81"/>
      <c r="C2457" s="81"/>
      <c r="D2457" s="81"/>
      <c r="E2457" s="81"/>
      <c r="F2457" s="81"/>
      <c r="G2457" s="81"/>
      <c r="H2457" s="81"/>
      <c r="I2457" s="81"/>
      <c r="J2457" s="81"/>
      <c r="K2457" s="81"/>
      <c r="L2457" s="81"/>
      <c r="M2457" s="81"/>
      <c r="N2457" s="81"/>
      <c r="O2457" s="81"/>
      <c r="P2457" s="81"/>
      <c r="Q2457" s="81"/>
      <c r="R2457" s="81"/>
    </row>
    <row r="2458" spans="1:18">
      <c r="A2458" s="81"/>
      <c r="B2458" s="81"/>
      <c r="C2458" s="81"/>
      <c r="D2458" s="81"/>
      <c r="E2458" s="81"/>
      <c r="F2458" s="81"/>
      <c r="G2458" s="81"/>
      <c r="H2458" s="81"/>
      <c r="I2458" s="81"/>
      <c r="J2458" s="81"/>
      <c r="K2458" s="81"/>
      <c r="L2458" s="81"/>
      <c r="M2458" s="81"/>
      <c r="N2458" s="81"/>
      <c r="O2458" s="81"/>
      <c r="P2458" s="81"/>
      <c r="Q2458" s="81"/>
      <c r="R2458" s="81"/>
    </row>
    <row r="2459" spans="1:18">
      <c r="A2459" s="81"/>
      <c r="B2459" s="81"/>
      <c r="C2459" s="81"/>
      <c r="D2459" s="81"/>
      <c r="E2459" s="81"/>
      <c r="F2459" s="81"/>
      <c r="G2459" s="81"/>
      <c r="H2459" s="81"/>
      <c r="I2459" s="81"/>
      <c r="J2459" s="81"/>
      <c r="K2459" s="81"/>
      <c r="L2459" s="81"/>
      <c r="M2459" s="81"/>
      <c r="N2459" s="81"/>
      <c r="O2459" s="81"/>
      <c r="P2459" s="81"/>
      <c r="Q2459" s="81"/>
      <c r="R2459" s="81"/>
    </row>
    <row r="2460" spans="1:18">
      <c r="A2460" s="81"/>
      <c r="B2460" s="81"/>
      <c r="C2460" s="81"/>
      <c r="D2460" s="81"/>
      <c r="E2460" s="81"/>
      <c r="F2460" s="81"/>
      <c r="G2460" s="81"/>
      <c r="H2460" s="81"/>
      <c r="I2460" s="81"/>
      <c r="J2460" s="81"/>
      <c r="K2460" s="81"/>
      <c r="L2460" s="81"/>
      <c r="M2460" s="81"/>
      <c r="N2460" s="81"/>
      <c r="O2460" s="81"/>
      <c r="P2460" s="81"/>
      <c r="Q2460" s="81"/>
      <c r="R2460" s="81"/>
    </row>
    <row r="2461" spans="1:18">
      <c r="A2461" s="81"/>
      <c r="B2461" s="81"/>
      <c r="C2461" s="81"/>
      <c r="D2461" s="81"/>
      <c r="E2461" s="81"/>
      <c r="F2461" s="81"/>
      <c r="G2461" s="81"/>
      <c r="H2461" s="81"/>
      <c r="I2461" s="81"/>
      <c r="J2461" s="81"/>
      <c r="K2461" s="81"/>
      <c r="L2461" s="81"/>
      <c r="M2461" s="81"/>
      <c r="N2461" s="81"/>
      <c r="O2461" s="81"/>
      <c r="P2461" s="81"/>
      <c r="Q2461" s="81"/>
      <c r="R2461" s="81"/>
    </row>
    <row r="2462" spans="1:18">
      <c r="A2462" s="81"/>
      <c r="B2462" s="81"/>
      <c r="C2462" s="81"/>
      <c r="D2462" s="81"/>
      <c r="E2462" s="81"/>
      <c r="F2462" s="81"/>
      <c r="G2462" s="81"/>
      <c r="H2462" s="81"/>
      <c r="I2462" s="81"/>
      <c r="J2462" s="81"/>
      <c r="K2462" s="81"/>
      <c r="L2462" s="81"/>
      <c r="M2462" s="81"/>
      <c r="N2462" s="81"/>
      <c r="O2462" s="81"/>
      <c r="P2462" s="81"/>
      <c r="Q2462" s="81"/>
      <c r="R2462" s="81"/>
    </row>
    <row r="2463" spans="1:18">
      <c r="A2463" s="81"/>
      <c r="B2463" s="81"/>
      <c r="C2463" s="81"/>
      <c r="D2463" s="81"/>
      <c r="E2463" s="81"/>
      <c r="F2463" s="81"/>
      <c r="G2463" s="81"/>
      <c r="H2463" s="81"/>
      <c r="I2463" s="81"/>
      <c r="J2463" s="81"/>
      <c r="K2463" s="81"/>
      <c r="L2463" s="81"/>
      <c r="M2463" s="81"/>
      <c r="N2463" s="81"/>
      <c r="O2463" s="81"/>
      <c r="P2463" s="81"/>
      <c r="Q2463" s="81"/>
      <c r="R2463" s="81"/>
    </row>
    <row r="2464" spans="1:18">
      <c r="A2464" s="81"/>
      <c r="B2464" s="81"/>
      <c r="C2464" s="81"/>
      <c r="D2464" s="81"/>
      <c r="E2464" s="81"/>
      <c r="F2464" s="81"/>
      <c r="G2464" s="81"/>
      <c r="H2464" s="81"/>
      <c r="I2464" s="81"/>
      <c r="J2464" s="81"/>
      <c r="K2464" s="81"/>
      <c r="L2464" s="81"/>
      <c r="M2464" s="81"/>
      <c r="N2464" s="81"/>
      <c r="O2464" s="81"/>
      <c r="P2464" s="81"/>
      <c r="Q2464" s="81"/>
      <c r="R2464" s="81"/>
    </row>
    <row r="2465" spans="1:18">
      <c r="A2465" s="81"/>
      <c r="B2465" s="81"/>
      <c r="C2465" s="81"/>
      <c r="D2465" s="81"/>
      <c r="E2465" s="81"/>
      <c r="F2465" s="81"/>
      <c r="G2465" s="81"/>
      <c r="H2465" s="81"/>
      <c r="I2465" s="81"/>
      <c r="J2465" s="81"/>
      <c r="K2465" s="81"/>
      <c r="L2465" s="81"/>
      <c r="M2465" s="81"/>
      <c r="N2465" s="81"/>
      <c r="O2465" s="81"/>
      <c r="P2465" s="81"/>
      <c r="Q2465" s="81"/>
      <c r="R2465" s="81"/>
    </row>
    <row r="2466" spans="1:18">
      <c r="A2466" s="81"/>
      <c r="B2466" s="81"/>
      <c r="C2466" s="81"/>
      <c r="D2466" s="81"/>
      <c r="E2466" s="81"/>
      <c r="F2466" s="81"/>
      <c r="G2466" s="81"/>
      <c r="H2466" s="81"/>
      <c r="I2466" s="81"/>
      <c r="J2466" s="81"/>
      <c r="K2466" s="81"/>
      <c r="L2466" s="81"/>
      <c r="M2466" s="81"/>
      <c r="N2466" s="81"/>
      <c r="O2466" s="81"/>
      <c r="P2466" s="81"/>
      <c r="Q2466" s="81"/>
      <c r="R2466" s="81"/>
    </row>
    <row r="2467" spans="1:18">
      <c r="A2467" s="81"/>
      <c r="B2467" s="81"/>
      <c r="C2467" s="81"/>
      <c r="D2467" s="81"/>
      <c r="E2467" s="81"/>
      <c r="F2467" s="81"/>
      <c r="G2467" s="81"/>
      <c r="H2467" s="81"/>
      <c r="I2467" s="81"/>
      <c r="J2467" s="81"/>
      <c r="K2467" s="81"/>
      <c r="L2467" s="81"/>
      <c r="M2467" s="81"/>
      <c r="N2467" s="81"/>
      <c r="O2467" s="81"/>
      <c r="P2467" s="81"/>
      <c r="Q2467" s="81"/>
      <c r="R2467" s="81"/>
    </row>
    <row r="2468" spans="1:18">
      <c r="A2468" s="81"/>
      <c r="B2468" s="81"/>
      <c r="C2468" s="81"/>
      <c r="D2468" s="81"/>
      <c r="E2468" s="81"/>
      <c r="F2468" s="81"/>
      <c r="G2468" s="81"/>
      <c r="H2468" s="81"/>
      <c r="I2468" s="81"/>
      <c r="J2468" s="81"/>
      <c r="K2468" s="81"/>
      <c r="L2468" s="81"/>
      <c r="M2468" s="81"/>
      <c r="N2468" s="81"/>
      <c r="O2468" s="81"/>
      <c r="P2468" s="81"/>
      <c r="Q2468" s="81"/>
      <c r="R2468" s="81"/>
    </row>
    <row r="2469" spans="1:18">
      <c r="A2469" s="81"/>
      <c r="B2469" s="81"/>
      <c r="C2469" s="81"/>
      <c r="D2469" s="81"/>
      <c r="E2469" s="81"/>
      <c r="F2469" s="81"/>
      <c r="G2469" s="81"/>
      <c r="H2469" s="81"/>
      <c r="I2469" s="81"/>
      <c r="J2469" s="81"/>
      <c r="K2469" s="81"/>
      <c r="L2469" s="81"/>
      <c r="M2469" s="81"/>
      <c r="N2469" s="81"/>
      <c r="O2469" s="81"/>
      <c r="P2469" s="81"/>
      <c r="Q2469" s="81"/>
      <c r="R2469" s="81"/>
    </row>
    <row r="2470" spans="1:18">
      <c r="A2470" s="81"/>
      <c r="B2470" s="81"/>
      <c r="C2470" s="81"/>
      <c r="D2470" s="81"/>
      <c r="E2470" s="81"/>
      <c r="F2470" s="81"/>
      <c r="G2470" s="81"/>
      <c r="H2470" s="81"/>
      <c r="I2470" s="81"/>
      <c r="J2470" s="81"/>
      <c r="K2470" s="81"/>
      <c r="L2470" s="81"/>
      <c r="M2470" s="81"/>
      <c r="N2470" s="81"/>
      <c r="O2470" s="81"/>
      <c r="P2470" s="81"/>
      <c r="Q2470" s="81"/>
      <c r="R2470" s="81"/>
    </row>
    <row r="2471" spans="1:18">
      <c r="A2471" s="81"/>
      <c r="B2471" s="81"/>
      <c r="C2471" s="81"/>
      <c r="D2471" s="81"/>
      <c r="E2471" s="81"/>
      <c r="F2471" s="81"/>
      <c r="G2471" s="81"/>
      <c r="H2471" s="81"/>
      <c r="I2471" s="81"/>
      <c r="J2471" s="81"/>
      <c r="K2471" s="81"/>
      <c r="L2471" s="81"/>
      <c r="M2471" s="81"/>
      <c r="N2471" s="81"/>
      <c r="O2471" s="81"/>
      <c r="P2471" s="81"/>
      <c r="Q2471" s="81"/>
      <c r="R2471" s="81"/>
    </row>
    <row r="2472" spans="1:18">
      <c r="A2472" s="81"/>
      <c r="B2472" s="81"/>
      <c r="C2472" s="81"/>
      <c r="D2472" s="81"/>
      <c r="E2472" s="81"/>
      <c r="F2472" s="81"/>
      <c r="G2472" s="81"/>
      <c r="H2472" s="81"/>
      <c r="I2472" s="81"/>
      <c r="J2472" s="81"/>
      <c r="K2472" s="81"/>
      <c r="L2472" s="81"/>
      <c r="M2472" s="81"/>
      <c r="N2472" s="81"/>
      <c r="O2472" s="81"/>
      <c r="P2472" s="81"/>
      <c r="Q2472" s="81"/>
      <c r="R2472" s="81"/>
    </row>
    <row r="2473" spans="1:18">
      <c r="A2473" s="81"/>
      <c r="B2473" s="81"/>
      <c r="C2473" s="81"/>
      <c r="D2473" s="81"/>
      <c r="E2473" s="81"/>
      <c r="F2473" s="81"/>
      <c r="G2473" s="81"/>
      <c r="H2473" s="81"/>
      <c r="I2473" s="81"/>
      <c r="J2473" s="81"/>
      <c r="K2473" s="81"/>
      <c r="L2473" s="81"/>
      <c r="M2473" s="81"/>
      <c r="N2473" s="81"/>
      <c r="O2473" s="81"/>
      <c r="P2473" s="81"/>
      <c r="Q2473" s="81"/>
      <c r="R2473" s="81"/>
    </row>
    <row r="2474" spans="1:18">
      <c r="A2474" s="81"/>
      <c r="B2474" s="81"/>
      <c r="C2474" s="81"/>
      <c r="D2474" s="81"/>
      <c r="E2474" s="81"/>
      <c r="F2474" s="81"/>
      <c r="G2474" s="81"/>
      <c r="H2474" s="81"/>
      <c r="I2474" s="81"/>
      <c r="J2474" s="81"/>
      <c r="K2474" s="81"/>
      <c r="L2474" s="81"/>
      <c r="M2474" s="81"/>
      <c r="N2474" s="81"/>
      <c r="O2474" s="81"/>
      <c r="P2474" s="81"/>
      <c r="Q2474" s="81"/>
      <c r="R2474" s="81"/>
    </row>
    <row r="2475" spans="1:18">
      <c r="A2475" s="81"/>
      <c r="B2475" s="81"/>
      <c r="C2475" s="81"/>
      <c r="D2475" s="81"/>
      <c r="E2475" s="81"/>
      <c r="F2475" s="81"/>
      <c r="G2475" s="81"/>
      <c r="H2475" s="81"/>
      <c r="I2475" s="81"/>
      <c r="J2475" s="81"/>
      <c r="K2475" s="81"/>
      <c r="L2475" s="81"/>
      <c r="M2475" s="81"/>
      <c r="N2475" s="81"/>
      <c r="O2475" s="81"/>
      <c r="P2475" s="81"/>
      <c r="Q2475" s="81"/>
      <c r="R2475" s="81"/>
    </row>
    <row r="2476" spans="1:18">
      <c r="A2476" s="81"/>
      <c r="B2476" s="81"/>
      <c r="C2476" s="81"/>
      <c r="D2476" s="81"/>
      <c r="E2476" s="81"/>
      <c r="F2476" s="81"/>
      <c r="G2476" s="81"/>
      <c r="H2476" s="81"/>
      <c r="I2476" s="81"/>
      <c r="J2476" s="81"/>
      <c r="K2476" s="81"/>
      <c r="L2476" s="81"/>
      <c r="M2476" s="81"/>
      <c r="N2476" s="81"/>
      <c r="O2476" s="81"/>
      <c r="P2476" s="81"/>
      <c r="Q2476" s="81"/>
      <c r="R2476" s="81"/>
    </row>
    <row r="2477" spans="1:18">
      <c r="A2477" s="81"/>
      <c r="B2477" s="81"/>
      <c r="C2477" s="81"/>
      <c r="D2477" s="81"/>
      <c r="E2477" s="81"/>
      <c r="F2477" s="81"/>
      <c r="G2477" s="81"/>
      <c r="H2477" s="81"/>
      <c r="I2477" s="81"/>
      <c r="J2477" s="81"/>
      <c r="K2477" s="81"/>
      <c r="L2477" s="81"/>
      <c r="M2477" s="81"/>
      <c r="N2477" s="81"/>
      <c r="O2477" s="81"/>
      <c r="P2477" s="81"/>
      <c r="Q2477" s="81"/>
      <c r="R2477" s="81"/>
    </row>
    <row r="2478" spans="1:18">
      <c r="A2478" s="81"/>
      <c r="B2478" s="81"/>
      <c r="C2478" s="81"/>
      <c r="D2478" s="81"/>
      <c r="E2478" s="81"/>
      <c r="F2478" s="81"/>
      <c r="G2478" s="81"/>
      <c r="H2478" s="81"/>
      <c r="I2478" s="81"/>
      <c r="J2478" s="81"/>
      <c r="K2478" s="81"/>
      <c r="L2478" s="81"/>
      <c r="M2478" s="81"/>
      <c r="N2478" s="81"/>
      <c r="O2478" s="81"/>
      <c r="P2478" s="81"/>
      <c r="Q2478" s="81"/>
      <c r="R2478" s="81"/>
    </row>
    <row r="2479" spans="1:18">
      <c r="A2479" s="81"/>
      <c r="B2479" s="81"/>
      <c r="C2479" s="81"/>
      <c r="D2479" s="81"/>
      <c r="E2479" s="81"/>
      <c r="F2479" s="81"/>
      <c r="G2479" s="81"/>
      <c r="H2479" s="81"/>
      <c r="I2479" s="81"/>
      <c r="J2479" s="81"/>
      <c r="K2479" s="81"/>
      <c r="L2479" s="81"/>
      <c r="M2479" s="81"/>
      <c r="N2479" s="81"/>
      <c r="O2479" s="81"/>
      <c r="P2479" s="81"/>
      <c r="Q2479" s="81"/>
      <c r="R2479" s="81"/>
    </row>
    <row r="2480" spans="1:18">
      <c r="A2480" s="81"/>
      <c r="B2480" s="81"/>
      <c r="C2480" s="81"/>
      <c r="D2480" s="81"/>
      <c r="E2480" s="81"/>
      <c r="F2480" s="81"/>
      <c r="G2480" s="81"/>
      <c r="H2480" s="81"/>
      <c r="I2480" s="81"/>
      <c r="J2480" s="81"/>
      <c r="K2480" s="81"/>
      <c r="L2480" s="81"/>
      <c r="M2480" s="81"/>
      <c r="N2480" s="81"/>
      <c r="O2480" s="81"/>
      <c r="P2480" s="81"/>
      <c r="Q2480" s="81"/>
      <c r="R2480" s="81"/>
    </row>
    <row r="2481" spans="1:18">
      <c r="A2481" s="81"/>
      <c r="B2481" s="81"/>
      <c r="C2481" s="81"/>
      <c r="D2481" s="81"/>
      <c r="E2481" s="81"/>
      <c r="F2481" s="81"/>
      <c r="G2481" s="81"/>
      <c r="H2481" s="81"/>
      <c r="I2481" s="81"/>
      <c r="J2481" s="81"/>
      <c r="K2481" s="81"/>
      <c r="L2481" s="81"/>
      <c r="M2481" s="81"/>
      <c r="N2481" s="81"/>
      <c r="O2481" s="81"/>
      <c r="P2481" s="81"/>
      <c r="Q2481" s="81"/>
      <c r="R2481" s="81"/>
    </row>
    <row r="2482" spans="1:18">
      <c r="A2482" s="81"/>
      <c r="B2482" s="81"/>
      <c r="C2482" s="81"/>
      <c r="D2482" s="81"/>
      <c r="E2482" s="81"/>
      <c r="F2482" s="81"/>
      <c r="G2482" s="81"/>
      <c r="H2482" s="81"/>
      <c r="I2482" s="81"/>
      <c r="J2482" s="81"/>
      <c r="K2482" s="81"/>
      <c r="L2482" s="81"/>
      <c r="M2482" s="81"/>
      <c r="N2482" s="81"/>
      <c r="O2482" s="81"/>
      <c r="P2482" s="81"/>
      <c r="Q2482" s="81"/>
      <c r="R2482" s="81"/>
    </row>
    <row r="2483" spans="1:18">
      <c r="A2483" s="81"/>
      <c r="B2483" s="81"/>
      <c r="C2483" s="81"/>
      <c r="D2483" s="81"/>
      <c r="E2483" s="81"/>
      <c r="F2483" s="81"/>
      <c r="G2483" s="81"/>
      <c r="H2483" s="81"/>
      <c r="I2483" s="81"/>
      <c r="J2483" s="81"/>
      <c r="K2483" s="81"/>
      <c r="L2483" s="81"/>
      <c r="M2483" s="81"/>
      <c r="N2483" s="81"/>
      <c r="O2483" s="81"/>
      <c r="P2483" s="81"/>
      <c r="Q2483" s="81"/>
      <c r="R2483" s="81"/>
    </row>
    <row r="2484" spans="1:18">
      <c r="A2484" s="81"/>
      <c r="B2484" s="81"/>
      <c r="C2484" s="81"/>
      <c r="D2484" s="81"/>
      <c r="E2484" s="81"/>
      <c r="F2484" s="81"/>
      <c r="G2484" s="81"/>
      <c r="H2484" s="81"/>
      <c r="I2484" s="81"/>
      <c r="J2484" s="81"/>
      <c r="K2484" s="81"/>
      <c r="L2484" s="81"/>
      <c r="M2484" s="81"/>
      <c r="N2484" s="81"/>
      <c r="O2484" s="81"/>
      <c r="P2484" s="81"/>
      <c r="Q2484" s="81"/>
      <c r="R2484" s="81"/>
    </row>
    <row r="2485" spans="1:18">
      <c r="A2485" s="81"/>
      <c r="B2485" s="81"/>
      <c r="C2485" s="81"/>
      <c r="D2485" s="81"/>
      <c r="E2485" s="81"/>
      <c r="F2485" s="81"/>
      <c r="G2485" s="81"/>
      <c r="H2485" s="81"/>
      <c r="I2485" s="81"/>
      <c r="J2485" s="81"/>
      <c r="K2485" s="81"/>
      <c r="L2485" s="81"/>
      <c r="M2485" s="81"/>
      <c r="N2485" s="81"/>
      <c r="O2485" s="81"/>
      <c r="P2485" s="81"/>
      <c r="Q2485" s="81"/>
      <c r="R2485" s="81"/>
    </row>
    <row r="2486" spans="1:18">
      <c r="A2486" s="81"/>
      <c r="B2486" s="81"/>
      <c r="C2486" s="81"/>
      <c r="D2486" s="81"/>
      <c r="E2486" s="81"/>
      <c r="F2486" s="81"/>
      <c r="G2486" s="81"/>
      <c r="H2486" s="81"/>
      <c r="I2486" s="81"/>
      <c r="J2486" s="81"/>
      <c r="K2486" s="81"/>
      <c r="L2486" s="81"/>
      <c r="M2486" s="81"/>
      <c r="N2486" s="81"/>
      <c r="O2486" s="81"/>
      <c r="P2486" s="81"/>
      <c r="Q2486" s="81"/>
      <c r="R2486" s="81"/>
    </row>
    <row r="2487" spans="1:18">
      <c r="A2487" s="81"/>
      <c r="B2487" s="81"/>
      <c r="C2487" s="81"/>
      <c r="D2487" s="81"/>
      <c r="E2487" s="81"/>
      <c r="F2487" s="81"/>
      <c r="G2487" s="81"/>
      <c r="H2487" s="81"/>
      <c r="I2487" s="81"/>
      <c r="J2487" s="81"/>
      <c r="K2487" s="81"/>
      <c r="L2487" s="81"/>
      <c r="M2487" s="81"/>
      <c r="N2487" s="81"/>
      <c r="O2487" s="81"/>
      <c r="P2487" s="81"/>
      <c r="Q2487" s="81"/>
      <c r="R2487" s="81"/>
    </row>
    <row r="2488" spans="1:18">
      <c r="A2488" s="81"/>
      <c r="B2488" s="81"/>
      <c r="C2488" s="81"/>
      <c r="D2488" s="81"/>
      <c r="E2488" s="81"/>
      <c r="F2488" s="81"/>
      <c r="G2488" s="81"/>
      <c r="H2488" s="81"/>
      <c r="I2488" s="81"/>
      <c r="J2488" s="81"/>
      <c r="K2488" s="81"/>
      <c r="L2488" s="81"/>
      <c r="M2488" s="81"/>
      <c r="N2488" s="81"/>
      <c r="O2488" s="81"/>
      <c r="P2488" s="81"/>
      <c r="Q2488" s="81"/>
      <c r="R2488" s="81"/>
    </row>
    <row r="2489" spans="1:18">
      <c r="A2489" s="81"/>
      <c r="B2489" s="81"/>
      <c r="C2489" s="81"/>
      <c r="D2489" s="81"/>
      <c r="E2489" s="81"/>
      <c r="F2489" s="81"/>
      <c r="G2489" s="81"/>
      <c r="H2489" s="81"/>
      <c r="I2489" s="81"/>
      <c r="J2489" s="81"/>
      <c r="K2489" s="81"/>
      <c r="L2489" s="81"/>
      <c r="M2489" s="81"/>
      <c r="N2489" s="81"/>
      <c r="O2489" s="81"/>
      <c r="P2489" s="81"/>
      <c r="Q2489" s="81"/>
      <c r="R2489" s="81"/>
    </row>
    <row r="2490" spans="1:18">
      <c r="A2490" s="81"/>
      <c r="B2490" s="81"/>
      <c r="C2490" s="81"/>
      <c r="D2490" s="81"/>
      <c r="E2490" s="81"/>
      <c r="F2490" s="81"/>
      <c r="G2490" s="81"/>
      <c r="H2490" s="81"/>
      <c r="I2490" s="81"/>
      <c r="J2490" s="81"/>
      <c r="K2490" s="81"/>
      <c r="L2490" s="81"/>
      <c r="M2490" s="81"/>
      <c r="N2490" s="81"/>
      <c r="O2490" s="81"/>
      <c r="P2490" s="81"/>
      <c r="Q2490" s="81"/>
      <c r="R2490" s="81"/>
    </row>
    <row r="2491" spans="1:18">
      <c r="A2491" s="81"/>
      <c r="B2491" s="81"/>
      <c r="C2491" s="81"/>
      <c r="D2491" s="81"/>
      <c r="E2491" s="81"/>
      <c r="F2491" s="81"/>
      <c r="G2491" s="81"/>
      <c r="H2491" s="81"/>
      <c r="I2491" s="81"/>
      <c r="J2491" s="81"/>
      <c r="K2491" s="81"/>
      <c r="L2491" s="81"/>
      <c r="M2491" s="81"/>
      <c r="N2491" s="81"/>
      <c r="O2491" s="81"/>
      <c r="P2491" s="81"/>
      <c r="Q2491" s="81"/>
      <c r="R2491" s="81"/>
    </row>
    <row r="2492" spans="1:18">
      <c r="A2492" s="81"/>
      <c r="B2492" s="81"/>
      <c r="C2492" s="81"/>
      <c r="D2492" s="81"/>
      <c r="E2492" s="81"/>
      <c r="F2492" s="81"/>
      <c r="G2492" s="81"/>
      <c r="H2492" s="81"/>
      <c r="I2492" s="81"/>
      <c r="J2492" s="81"/>
      <c r="K2492" s="81"/>
      <c r="L2492" s="81"/>
      <c r="M2492" s="81"/>
      <c r="N2492" s="81"/>
      <c r="O2492" s="81"/>
      <c r="P2492" s="81"/>
      <c r="Q2492" s="81"/>
      <c r="R2492" s="81"/>
    </row>
    <row r="2493" spans="1:18">
      <c r="A2493" s="81"/>
      <c r="B2493" s="81"/>
      <c r="C2493" s="81"/>
      <c r="D2493" s="81"/>
      <c r="E2493" s="81"/>
      <c r="F2493" s="81"/>
      <c r="G2493" s="81"/>
      <c r="H2493" s="81"/>
      <c r="I2493" s="81"/>
      <c r="J2493" s="81"/>
      <c r="K2493" s="81"/>
      <c r="L2493" s="81"/>
      <c r="M2493" s="81"/>
      <c r="N2493" s="81"/>
      <c r="O2493" s="81"/>
      <c r="P2493" s="81"/>
      <c r="Q2493" s="81"/>
      <c r="R2493" s="81"/>
    </row>
    <row r="2494" spans="1:18">
      <c r="A2494" s="81"/>
      <c r="B2494" s="81"/>
      <c r="C2494" s="81"/>
      <c r="D2494" s="81"/>
      <c r="E2494" s="81"/>
      <c r="F2494" s="81"/>
      <c r="G2494" s="81"/>
      <c r="H2494" s="81"/>
      <c r="I2494" s="81"/>
      <c r="J2494" s="81"/>
      <c r="K2494" s="81"/>
      <c r="L2494" s="81"/>
      <c r="M2494" s="81"/>
      <c r="N2494" s="81"/>
      <c r="O2494" s="81"/>
      <c r="P2494" s="81"/>
      <c r="Q2494" s="81"/>
      <c r="R2494" s="81"/>
    </row>
    <row r="2495" spans="1:18">
      <c r="A2495" s="81"/>
      <c r="B2495" s="81"/>
      <c r="C2495" s="81"/>
      <c r="D2495" s="81"/>
      <c r="E2495" s="81"/>
      <c r="F2495" s="81"/>
      <c r="G2495" s="81"/>
      <c r="H2495" s="81"/>
      <c r="I2495" s="81"/>
      <c r="J2495" s="81"/>
      <c r="K2495" s="81"/>
      <c r="L2495" s="81"/>
      <c r="M2495" s="81"/>
      <c r="N2495" s="81"/>
      <c r="O2495" s="81"/>
      <c r="P2495" s="81"/>
      <c r="Q2495" s="81"/>
      <c r="R2495" s="81"/>
    </row>
    <row r="2496" spans="1:18">
      <c r="A2496" s="81"/>
      <c r="B2496" s="81"/>
      <c r="C2496" s="81"/>
      <c r="D2496" s="81"/>
      <c r="E2496" s="81"/>
      <c r="F2496" s="81"/>
      <c r="G2496" s="81"/>
      <c r="H2496" s="81"/>
      <c r="I2496" s="81"/>
      <c r="J2496" s="81"/>
      <c r="K2496" s="81"/>
      <c r="L2496" s="81"/>
      <c r="M2496" s="81"/>
      <c r="N2496" s="81"/>
      <c r="O2496" s="81"/>
      <c r="P2496" s="81"/>
      <c r="Q2496" s="81"/>
      <c r="R2496" s="81"/>
    </row>
    <row r="2497" spans="1:18">
      <c r="A2497" s="81"/>
      <c r="B2497" s="81"/>
      <c r="C2497" s="81"/>
      <c r="D2497" s="81"/>
      <c r="E2497" s="81"/>
      <c r="F2497" s="81"/>
      <c r="G2497" s="81"/>
      <c r="H2497" s="81"/>
      <c r="I2497" s="81"/>
      <c r="J2497" s="81"/>
      <c r="K2497" s="81"/>
      <c r="L2497" s="81"/>
      <c r="M2497" s="81"/>
      <c r="N2497" s="81"/>
      <c r="O2497" s="81"/>
      <c r="P2497" s="81"/>
      <c r="Q2497" s="81"/>
      <c r="R2497" s="81"/>
    </row>
    <row r="2498" spans="1:18">
      <c r="A2498" s="81"/>
      <c r="B2498" s="81"/>
      <c r="C2498" s="81"/>
      <c r="D2498" s="81"/>
      <c r="E2498" s="81"/>
      <c r="F2498" s="81"/>
      <c r="G2498" s="81"/>
      <c r="H2498" s="81"/>
      <c r="I2498" s="81"/>
      <c r="J2498" s="81"/>
      <c r="K2498" s="81"/>
      <c r="L2498" s="81"/>
      <c r="M2498" s="81"/>
      <c r="N2498" s="81"/>
      <c r="O2498" s="81"/>
      <c r="P2498" s="81"/>
      <c r="Q2498" s="81"/>
      <c r="R2498" s="81"/>
    </row>
    <row r="2499" spans="1:18">
      <c r="A2499" s="81"/>
      <c r="B2499" s="81"/>
      <c r="C2499" s="81"/>
      <c r="D2499" s="81"/>
      <c r="E2499" s="81"/>
      <c r="F2499" s="81"/>
      <c r="G2499" s="81"/>
      <c r="H2499" s="81"/>
      <c r="I2499" s="81"/>
      <c r="J2499" s="81"/>
      <c r="K2499" s="81"/>
      <c r="L2499" s="81"/>
      <c r="M2499" s="81"/>
      <c r="N2499" s="81"/>
      <c r="O2499" s="81"/>
      <c r="P2499" s="81"/>
      <c r="Q2499" s="81"/>
      <c r="R2499" s="81"/>
    </row>
    <row r="2500" spans="1:18">
      <c r="A2500" s="81"/>
      <c r="B2500" s="81"/>
      <c r="C2500" s="81"/>
      <c r="D2500" s="81"/>
      <c r="E2500" s="81"/>
      <c r="F2500" s="81"/>
      <c r="G2500" s="81"/>
      <c r="H2500" s="81"/>
      <c r="I2500" s="81"/>
      <c r="J2500" s="81"/>
      <c r="K2500" s="81"/>
      <c r="L2500" s="81"/>
      <c r="M2500" s="81"/>
      <c r="N2500" s="81"/>
      <c r="O2500" s="81"/>
      <c r="P2500" s="81"/>
      <c r="Q2500" s="81"/>
      <c r="R2500" s="81"/>
    </row>
    <row r="2501" spans="1:18">
      <c r="A2501" s="81"/>
      <c r="B2501" s="81"/>
      <c r="C2501" s="81"/>
      <c r="D2501" s="81"/>
      <c r="E2501" s="81"/>
      <c r="F2501" s="81"/>
      <c r="G2501" s="81"/>
      <c r="H2501" s="81"/>
      <c r="I2501" s="81"/>
      <c r="J2501" s="81"/>
      <c r="K2501" s="81"/>
      <c r="L2501" s="81"/>
      <c r="M2501" s="81"/>
      <c r="N2501" s="81"/>
      <c r="O2501" s="81"/>
      <c r="P2501" s="81"/>
      <c r="Q2501" s="81"/>
      <c r="R2501" s="81"/>
    </row>
    <row r="2502" spans="1:18">
      <c r="A2502" s="81"/>
      <c r="B2502" s="81"/>
      <c r="C2502" s="81"/>
      <c r="D2502" s="81"/>
      <c r="E2502" s="81"/>
      <c r="F2502" s="81"/>
      <c r="G2502" s="81"/>
      <c r="H2502" s="81"/>
      <c r="I2502" s="81"/>
      <c r="J2502" s="81"/>
      <c r="K2502" s="81"/>
      <c r="L2502" s="81"/>
      <c r="M2502" s="81"/>
      <c r="N2502" s="81"/>
      <c r="O2502" s="81"/>
      <c r="P2502" s="81"/>
      <c r="Q2502" s="81"/>
      <c r="R2502" s="81"/>
    </row>
    <row r="2503" spans="1:18">
      <c r="A2503" s="81"/>
      <c r="B2503" s="81"/>
      <c r="C2503" s="81"/>
      <c r="D2503" s="81"/>
      <c r="E2503" s="81"/>
      <c r="F2503" s="81"/>
      <c r="G2503" s="81"/>
      <c r="H2503" s="81"/>
      <c r="I2503" s="81"/>
      <c r="J2503" s="81"/>
      <c r="K2503" s="81"/>
      <c r="L2503" s="81"/>
      <c r="M2503" s="81"/>
      <c r="N2503" s="81"/>
      <c r="O2503" s="81"/>
      <c r="P2503" s="81"/>
      <c r="Q2503" s="81"/>
      <c r="R2503" s="81"/>
    </row>
    <row r="2504" spans="1:18">
      <c r="A2504" s="81"/>
      <c r="B2504" s="81"/>
      <c r="C2504" s="81"/>
      <c r="D2504" s="81"/>
      <c r="E2504" s="81"/>
      <c r="F2504" s="81"/>
      <c r="G2504" s="81"/>
      <c r="H2504" s="81"/>
      <c r="I2504" s="81"/>
      <c r="J2504" s="81"/>
      <c r="K2504" s="81"/>
      <c r="L2504" s="81"/>
      <c r="M2504" s="81"/>
      <c r="N2504" s="81"/>
      <c r="O2504" s="81"/>
      <c r="P2504" s="81"/>
      <c r="Q2504" s="81"/>
      <c r="R2504" s="81"/>
    </row>
    <row r="2505" spans="1:18">
      <c r="A2505" s="81"/>
      <c r="B2505" s="81"/>
      <c r="C2505" s="81"/>
      <c r="D2505" s="81"/>
      <c r="E2505" s="81"/>
      <c r="F2505" s="81"/>
      <c r="G2505" s="81"/>
      <c r="H2505" s="81"/>
      <c r="I2505" s="81"/>
      <c r="J2505" s="81"/>
      <c r="K2505" s="81"/>
      <c r="L2505" s="81"/>
      <c r="M2505" s="81"/>
      <c r="N2505" s="81"/>
      <c r="O2505" s="81"/>
      <c r="P2505" s="81"/>
      <c r="Q2505" s="81"/>
      <c r="R2505" s="81"/>
    </row>
    <row r="2506" spans="1:18">
      <c r="A2506" s="81"/>
      <c r="B2506" s="81"/>
      <c r="C2506" s="81"/>
      <c r="D2506" s="81"/>
      <c r="E2506" s="81"/>
      <c r="F2506" s="81"/>
      <c r="G2506" s="81"/>
      <c r="H2506" s="81"/>
      <c r="I2506" s="81"/>
      <c r="J2506" s="81"/>
      <c r="K2506" s="81"/>
      <c r="L2506" s="81"/>
      <c r="M2506" s="81"/>
      <c r="N2506" s="81"/>
      <c r="O2506" s="81"/>
      <c r="P2506" s="81"/>
      <c r="Q2506" s="81"/>
      <c r="R2506" s="81"/>
    </row>
    <row r="2507" spans="1:18">
      <c r="A2507" s="81"/>
      <c r="B2507" s="81"/>
      <c r="C2507" s="81"/>
      <c r="D2507" s="81"/>
      <c r="E2507" s="81"/>
      <c r="F2507" s="81"/>
      <c r="G2507" s="81"/>
      <c r="H2507" s="81"/>
      <c r="I2507" s="81"/>
      <c r="J2507" s="81"/>
      <c r="K2507" s="81"/>
      <c r="L2507" s="81"/>
      <c r="M2507" s="81"/>
      <c r="N2507" s="81"/>
      <c r="O2507" s="81"/>
      <c r="P2507" s="81"/>
      <c r="Q2507" s="81"/>
      <c r="R2507" s="81"/>
    </row>
    <row r="2508" spans="1:18">
      <c r="A2508" s="81"/>
      <c r="B2508" s="81"/>
      <c r="C2508" s="81"/>
      <c r="D2508" s="81"/>
      <c r="E2508" s="81"/>
      <c r="F2508" s="81"/>
      <c r="G2508" s="81"/>
      <c r="H2508" s="81"/>
      <c r="I2508" s="81"/>
      <c r="J2508" s="81"/>
      <c r="K2508" s="81"/>
      <c r="L2508" s="81"/>
      <c r="M2508" s="81"/>
      <c r="N2508" s="81"/>
      <c r="O2508" s="81"/>
      <c r="P2508" s="81"/>
      <c r="Q2508" s="81"/>
      <c r="R2508" s="81"/>
    </row>
    <row r="2509" spans="1:18">
      <c r="A2509" s="81"/>
      <c r="B2509" s="81"/>
      <c r="C2509" s="81"/>
      <c r="D2509" s="81"/>
      <c r="E2509" s="81"/>
      <c r="F2509" s="81"/>
      <c r="G2509" s="81"/>
      <c r="H2509" s="81"/>
      <c r="I2509" s="81"/>
      <c r="J2509" s="81"/>
      <c r="K2509" s="81"/>
      <c r="L2509" s="81"/>
      <c r="M2509" s="81"/>
      <c r="N2509" s="81"/>
      <c r="O2509" s="81"/>
      <c r="P2509" s="81"/>
      <c r="Q2509" s="81"/>
      <c r="R2509" s="81"/>
    </row>
    <row r="2510" spans="1:18">
      <c r="A2510" s="81"/>
      <c r="B2510" s="81"/>
      <c r="C2510" s="81"/>
      <c r="D2510" s="81"/>
      <c r="E2510" s="81"/>
      <c r="F2510" s="81"/>
      <c r="G2510" s="81"/>
      <c r="H2510" s="81"/>
      <c r="I2510" s="81"/>
      <c r="J2510" s="81"/>
      <c r="K2510" s="81"/>
      <c r="L2510" s="81"/>
      <c r="M2510" s="81"/>
      <c r="N2510" s="81"/>
      <c r="O2510" s="81"/>
      <c r="P2510" s="81"/>
      <c r="Q2510" s="81"/>
      <c r="R2510" s="81"/>
    </row>
    <row r="2511" spans="1:18">
      <c r="A2511" s="81"/>
      <c r="B2511" s="81"/>
      <c r="C2511" s="81"/>
      <c r="D2511" s="81"/>
      <c r="E2511" s="81"/>
      <c r="F2511" s="81"/>
      <c r="G2511" s="81"/>
      <c r="H2511" s="81"/>
      <c r="I2511" s="81"/>
      <c r="J2511" s="81"/>
      <c r="K2511" s="81"/>
      <c r="L2511" s="81"/>
      <c r="M2511" s="81"/>
      <c r="N2511" s="81"/>
      <c r="O2511" s="81"/>
      <c r="P2511" s="81"/>
      <c r="Q2511" s="81"/>
      <c r="R2511" s="81"/>
    </row>
    <row r="2512" spans="1:18">
      <c r="A2512" s="81"/>
      <c r="B2512" s="81"/>
      <c r="C2512" s="81"/>
      <c r="D2512" s="81"/>
      <c r="E2512" s="81"/>
      <c r="F2512" s="81"/>
      <c r="G2512" s="81"/>
      <c r="H2512" s="81"/>
      <c r="I2512" s="81"/>
      <c r="J2512" s="81"/>
      <c r="K2512" s="81"/>
      <c r="L2512" s="81"/>
      <c r="M2512" s="81"/>
      <c r="N2512" s="81"/>
      <c r="O2512" s="81"/>
      <c r="P2512" s="81"/>
      <c r="Q2512" s="81"/>
      <c r="R2512" s="81"/>
    </row>
    <row r="2513" spans="1:18">
      <c r="A2513" s="81"/>
      <c r="B2513" s="81"/>
      <c r="C2513" s="81"/>
      <c r="D2513" s="81"/>
      <c r="E2513" s="81"/>
      <c r="F2513" s="81"/>
      <c r="G2513" s="81"/>
      <c r="H2513" s="81"/>
      <c r="I2513" s="81"/>
      <c r="J2513" s="81"/>
      <c r="K2513" s="81"/>
      <c r="L2513" s="81"/>
      <c r="M2513" s="81"/>
      <c r="N2513" s="81"/>
      <c r="O2513" s="81"/>
      <c r="P2513" s="81"/>
      <c r="Q2513" s="81"/>
      <c r="R2513" s="81"/>
    </row>
    <row r="2514" spans="1:18">
      <c r="A2514" s="81"/>
      <c r="B2514" s="81"/>
      <c r="C2514" s="81"/>
      <c r="D2514" s="81"/>
      <c r="E2514" s="81"/>
      <c r="F2514" s="81"/>
      <c r="G2514" s="81"/>
      <c r="H2514" s="81"/>
      <c r="I2514" s="81"/>
      <c r="J2514" s="81"/>
      <c r="K2514" s="81"/>
      <c r="L2514" s="81"/>
      <c r="M2514" s="81"/>
      <c r="N2514" s="81"/>
      <c r="O2514" s="81"/>
      <c r="P2514" s="81"/>
      <c r="Q2514" s="81"/>
      <c r="R2514" s="81"/>
    </row>
    <row r="2515" spans="1:18">
      <c r="A2515" s="81"/>
      <c r="B2515" s="81"/>
      <c r="C2515" s="81"/>
      <c r="D2515" s="81"/>
      <c r="E2515" s="81"/>
      <c r="F2515" s="81"/>
      <c r="G2515" s="81"/>
      <c r="H2515" s="81"/>
      <c r="I2515" s="81"/>
      <c r="J2515" s="81"/>
      <c r="K2515" s="81"/>
      <c r="L2515" s="81"/>
      <c r="M2515" s="81"/>
      <c r="N2515" s="81"/>
      <c r="O2515" s="81"/>
      <c r="P2515" s="81"/>
      <c r="Q2515" s="81"/>
      <c r="R2515" s="81"/>
    </row>
    <row r="2516" spans="1:18">
      <c r="A2516" s="81"/>
      <c r="B2516" s="81"/>
      <c r="C2516" s="81"/>
      <c r="D2516" s="81"/>
      <c r="E2516" s="81"/>
      <c r="F2516" s="81"/>
      <c r="G2516" s="81"/>
      <c r="H2516" s="81"/>
      <c r="I2516" s="81"/>
      <c r="J2516" s="81"/>
      <c r="K2516" s="81"/>
      <c r="L2516" s="81"/>
      <c r="M2516" s="81"/>
      <c r="N2516" s="81"/>
      <c r="O2516" s="81"/>
      <c r="P2516" s="81"/>
      <c r="Q2516" s="81"/>
      <c r="R2516" s="81"/>
    </row>
    <row r="2517" spans="1:18">
      <c r="A2517" s="81"/>
      <c r="B2517" s="81"/>
      <c r="C2517" s="81"/>
      <c r="D2517" s="81"/>
      <c r="E2517" s="81"/>
      <c r="F2517" s="81"/>
      <c r="G2517" s="81"/>
      <c r="H2517" s="81"/>
      <c r="I2517" s="81"/>
      <c r="J2517" s="81"/>
      <c r="K2517" s="81"/>
      <c r="L2517" s="81"/>
      <c r="M2517" s="81"/>
      <c r="N2517" s="81"/>
      <c r="O2517" s="81"/>
      <c r="P2517" s="81"/>
      <c r="Q2517" s="81"/>
      <c r="R2517" s="81"/>
    </row>
    <row r="2518" spans="1:18">
      <c r="A2518" s="81"/>
      <c r="B2518" s="81"/>
      <c r="C2518" s="81"/>
      <c r="D2518" s="81"/>
      <c r="E2518" s="81"/>
      <c r="F2518" s="81"/>
      <c r="G2518" s="81"/>
      <c r="H2518" s="81"/>
      <c r="I2518" s="81"/>
      <c r="J2518" s="81"/>
      <c r="K2518" s="81"/>
      <c r="L2518" s="81"/>
      <c r="M2518" s="81"/>
      <c r="N2518" s="81"/>
      <c r="O2518" s="81"/>
      <c r="P2518" s="81"/>
      <c r="Q2518" s="81"/>
      <c r="R2518" s="81"/>
    </row>
    <row r="2519" spans="1:18">
      <c r="A2519" s="81"/>
      <c r="B2519" s="81"/>
      <c r="C2519" s="81"/>
      <c r="D2519" s="81"/>
      <c r="E2519" s="81"/>
      <c r="F2519" s="81"/>
      <c r="G2519" s="81"/>
      <c r="H2519" s="81"/>
      <c r="I2519" s="81"/>
      <c r="J2519" s="81"/>
      <c r="K2519" s="81"/>
      <c r="L2519" s="81"/>
      <c r="M2519" s="81"/>
      <c r="N2519" s="81"/>
      <c r="O2519" s="81"/>
      <c r="P2519" s="81"/>
      <c r="Q2519" s="81"/>
      <c r="R2519" s="81"/>
    </row>
    <row r="2520" spans="1:18">
      <c r="A2520" s="81"/>
      <c r="B2520" s="81"/>
      <c r="C2520" s="81"/>
      <c r="D2520" s="81"/>
      <c r="E2520" s="81"/>
      <c r="F2520" s="81"/>
      <c r="G2520" s="81"/>
      <c r="H2520" s="81"/>
      <c r="I2520" s="81"/>
      <c r="J2520" s="81"/>
      <c r="K2520" s="81"/>
      <c r="L2520" s="81"/>
      <c r="M2520" s="81"/>
      <c r="N2520" s="81"/>
      <c r="O2520" s="81"/>
      <c r="P2520" s="81"/>
      <c r="Q2520" s="81"/>
      <c r="R2520" s="81"/>
    </row>
    <row r="2521" spans="1:18">
      <c r="A2521" s="81"/>
      <c r="B2521" s="81"/>
      <c r="C2521" s="81"/>
      <c r="D2521" s="81"/>
      <c r="E2521" s="81"/>
      <c r="F2521" s="81"/>
      <c r="G2521" s="81"/>
      <c r="H2521" s="81"/>
      <c r="I2521" s="81"/>
      <c r="J2521" s="81"/>
      <c r="K2521" s="81"/>
      <c r="L2521" s="81"/>
      <c r="M2521" s="81"/>
      <c r="N2521" s="81"/>
      <c r="O2521" s="81"/>
      <c r="P2521" s="81"/>
      <c r="Q2521" s="81"/>
      <c r="R2521" s="81"/>
    </row>
    <row r="2522" spans="1:18">
      <c r="A2522" s="81"/>
      <c r="B2522" s="81"/>
      <c r="C2522" s="81"/>
      <c r="D2522" s="81"/>
      <c r="E2522" s="81"/>
      <c r="F2522" s="81"/>
      <c r="G2522" s="81"/>
      <c r="H2522" s="81"/>
      <c r="I2522" s="81"/>
      <c r="J2522" s="81"/>
      <c r="K2522" s="81"/>
      <c r="L2522" s="81"/>
      <c r="M2522" s="81"/>
      <c r="N2522" s="81"/>
      <c r="O2522" s="81"/>
      <c r="P2522" s="81"/>
      <c r="Q2522" s="81"/>
      <c r="R2522" s="81"/>
    </row>
    <row r="2523" spans="1:18">
      <c r="A2523" s="81"/>
      <c r="B2523" s="81"/>
      <c r="C2523" s="81"/>
      <c r="D2523" s="81"/>
      <c r="E2523" s="81"/>
      <c r="F2523" s="81"/>
      <c r="G2523" s="81"/>
      <c r="H2523" s="81"/>
      <c r="I2523" s="81"/>
      <c r="J2523" s="81"/>
      <c r="K2523" s="81"/>
      <c r="L2523" s="81"/>
      <c r="M2523" s="81"/>
      <c r="N2523" s="81"/>
      <c r="O2523" s="81"/>
      <c r="P2523" s="81"/>
      <c r="Q2523" s="81"/>
      <c r="R2523" s="81"/>
    </row>
    <row r="2524" spans="1:18">
      <c r="A2524" s="81"/>
      <c r="B2524" s="81"/>
      <c r="C2524" s="81"/>
      <c r="D2524" s="81"/>
      <c r="E2524" s="81"/>
      <c r="F2524" s="81"/>
      <c r="G2524" s="81"/>
      <c r="H2524" s="81"/>
      <c r="I2524" s="81"/>
      <c r="J2524" s="81"/>
      <c r="K2524" s="81"/>
      <c r="L2524" s="81"/>
      <c r="M2524" s="81"/>
      <c r="N2524" s="81"/>
      <c r="O2524" s="81"/>
      <c r="P2524" s="81"/>
      <c r="Q2524" s="81"/>
      <c r="R2524" s="81"/>
    </row>
    <row r="2525" spans="1:18">
      <c r="A2525" s="81"/>
      <c r="B2525" s="81"/>
      <c r="C2525" s="81"/>
      <c r="D2525" s="81"/>
      <c r="E2525" s="81"/>
      <c r="F2525" s="81"/>
      <c r="G2525" s="81"/>
      <c r="H2525" s="81"/>
      <c r="I2525" s="81"/>
      <c r="J2525" s="81"/>
      <c r="K2525" s="81"/>
      <c r="L2525" s="81"/>
      <c r="M2525" s="81"/>
      <c r="N2525" s="81"/>
      <c r="O2525" s="81"/>
      <c r="P2525" s="81"/>
      <c r="Q2525" s="81"/>
      <c r="R2525" s="81"/>
    </row>
    <row r="2526" spans="1:18">
      <c r="A2526" s="81"/>
      <c r="B2526" s="81"/>
      <c r="C2526" s="81"/>
      <c r="D2526" s="81"/>
      <c r="E2526" s="81"/>
      <c r="F2526" s="81"/>
      <c r="G2526" s="81"/>
      <c r="H2526" s="81"/>
      <c r="I2526" s="81"/>
      <c r="J2526" s="81"/>
      <c r="K2526" s="81"/>
      <c r="L2526" s="81"/>
      <c r="M2526" s="81"/>
      <c r="N2526" s="81"/>
      <c r="O2526" s="81"/>
      <c r="P2526" s="81"/>
      <c r="Q2526" s="81"/>
      <c r="R2526" s="81"/>
    </row>
    <row r="2527" spans="1:18">
      <c r="A2527" s="81"/>
      <c r="B2527" s="81"/>
      <c r="C2527" s="81"/>
      <c r="D2527" s="81"/>
      <c r="E2527" s="81"/>
      <c r="F2527" s="81"/>
      <c r="G2527" s="81"/>
      <c r="H2527" s="81"/>
      <c r="I2527" s="81"/>
      <c r="J2527" s="81"/>
      <c r="K2527" s="81"/>
      <c r="L2527" s="81"/>
      <c r="M2527" s="81"/>
      <c r="N2527" s="81"/>
      <c r="O2527" s="81"/>
      <c r="P2527" s="81"/>
      <c r="Q2527" s="81"/>
      <c r="R2527" s="81"/>
    </row>
    <row r="2528" spans="1:18">
      <c r="A2528" s="81"/>
      <c r="B2528" s="81"/>
      <c r="C2528" s="81"/>
      <c r="D2528" s="81"/>
      <c r="E2528" s="81"/>
      <c r="F2528" s="81"/>
      <c r="G2528" s="81"/>
      <c r="H2528" s="81"/>
      <c r="I2528" s="81"/>
      <c r="J2528" s="81"/>
      <c r="K2528" s="81"/>
      <c r="L2528" s="81"/>
      <c r="M2528" s="81"/>
      <c r="N2528" s="81"/>
      <c r="O2528" s="81"/>
      <c r="P2528" s="81"/>
      <c r="Q2528" s="81"/>
      <c r="R2528" s="81"/>
    </row>
    <row r="2529" spans="1:18">
      <c r="A2529" s="81"/>
      <c r="B2529" s="81"/>
      <c r="C2529" s="81"/>
      <c r="D2529" s="81"/>
      <c r="E2529" s="81"/>
      <c r="F2529" s="81"/>
      <c r="G2529" s="81"/>
      <c r="H2529" s="81"/>
      <c r="I2529" s="81"/>
      <c r="J2529" s="81"/>
      <c r="K2529" s="81"/>
      <c r="L2529" s="81"/>
      <c r="M2529" s="81"/>
      <c r="N2529" s="81"/>
      <c r="O2529" s="81"/>
      <c r="P2529" s="81"/>
      <c r="Q2529" s="81"/>
      <c r="R2529" s="81"/>
    </row>
    <row r="2530" spans="1:18">
      <c r="A2530" s="81"/>
      <c r="B2530" s="81"/>
      <c r="C2530" s="81"/>
      <c r="D2530" s="81"/>
      <c r="E2530" s="81"/>
      <c r="F2530" s="81"/>
      <c r="G2530" s="81"/>
      <c r="H2530" s="81"/>
      <c r="I2530" s="81"/>
      <c r="J2530" s="81"/>
      <c r="K2530" s="81"/>
      <c r="L2530" s="81"/>
      <c r="M2530" s="81"/>
      <c r="N2530" s="81"/>
      <c r="O2530" s="81"/>
      <c r="P2530" s="81"/>
      <c r="Q2530" s="81"/>
      <c r="R2530" s="81"/>
    </row>
    <row r="2531" spans="1:18">
      <c r="A2531" s="81"/>
      <c r="B2531" s="81"/>
      <c r="C2531" s="81"/>
      <c r="D2531" s="81"/>
      <c r="E2531" s="81"/>
      <c r="F2531" s="81"/>
      <c r="G2531" s="81"/>
      <c r="H2531" s="81"/>
      <c r="I2531" s="81"/>
      <c r="J2531" s="81"/>
      <c r="K2531" s="81"/>
      <c r="L2531" s="81"/>
      <c r="M2531" s="81"/>
      <c r="N2531" s="81"/>
      <c r="O2531" s="81"/>
      <c r="P2531" s="81"/>
      <c r="Q2531" s="81"/>
      <c r="R2531" s="81"/>
    </row>
    <row r="2532" spans="1:18">
      <c r="A2532" s="81"/>
      <c r="B2532" s="81"/>
      <c r="C2532" s="81"/>
      <c r="D2532" s="81"/>
      <c r="E2532" s="81"/>
      <c r="F2532" s="81"/>
      <c r="G2532" s="81"/>
      <c r="H2532" s="81"/>
      <c r="I2532" s="81"/>
      <c r="J2532" s="81"/>
      <c r="K2532" s="81"/>
      <c r="L2532" s="81"/>
      <c r="M2532" s="81"/>
      <c r="N2532" s="81"/>
      <c r="O2532" s="81"/>
      <c r="P2532" s="81"/>
      <c r="Q2532" s="81"/>
      <c r="R2532" s="81"/>
    </row>
    <row r="2533" spans="1:18">
      <c r="A2533" s="81"/>
      <c r="B2533" s="81"/>
      <c r="C2533" s="81"/>
      <c r="D2533" s="81"/>
      <c r="E2533" s="81"/>
      <c r="F2533" s="81"/>
      <c r="G2533" s="81"/>
      <c r="H2533" s="81"/>
      <c r="I2533" s="81"/>
      <c r="J2533" s="81"/>
      <c r="K2533" s="81"/>
      <c r="L2533" s="81"/>
      <c r="M2533" s="81"/>
      <c r="N2533" s="81"/>
      <c r="O2533" s="81"/>
      <c r="P2533" s="81"/>
      <c r="Q2533" s="81"/>
      <c r="R2533" s="81"/>
    </row>
    <row r="2534" spans="1:18">
      <c r="A2534" s="81"/>
      <c r="B2534" s="81"/>
      <c r="C2534" s="81"/>
      <c r="D2534" s="81"/>
      <c r="E2534" s="81"/>
      <c r="F2534" s="81"/>
      <c r="G2534" s="81"/>
      <c r="H2534" s="81"/>
      <c r="I2534" s="81"/>
      <c r="J2534" s="81"/>
      <c r="K2534" s="81"/>
      <c r="L2534" s="81"/>
      <c r="M2534" s="81"/>
      <c r="N2534" s="81"/>
      <c r="O2534" s="81"/>
      <c r="P2534" s="81"/>
      <c r="Q2534" s="81"/>
      <c r="R2534" s="81"/>
    </row>
    <row r="2535" spans="1:18">
      <c r="A2535" s="81"/>
      <c r="B2535" s="81"/>
      <c r="C2535" s="81"/>
      <c r="D2535" s="81"/>
      <c r="E2535" s="81"/>
      <c r="F2535" s="81"/>
      <c r="G2535" s="81"/>
      <c r="H2535" s="81"/>
      <c r="I2535" s="81"/>
      <c r="J2535" s="81"/>
      <c r="K2535" s="81"/>
      <c r="L2535" s="81"/>
      <c r="M2535" s="81"/>
      <c r="N2535" s="81"/>
      <c r="O2535" s="81"/>
      <c r="P2535" s="81"/>
      <c r="Q2535" s="81"/>
      <c r="R2535" s="81"/>
    </row>
    <row r="2536" spans="1:18">
      <c r="A2536" s="81"/>
      <c r="B2536" s="81"/>
      <c r="C2536" s="81"/>
      <c r="D2536" s="81"/>
      <c r="E2536" s="81"/>
      <c r="F2536" s="81"/>
      <c r="G2536" s="81"/>
      <c r="H2536" s="81"/>
      <c r="I2536" s="81"/>
      <c r="J2536" s="81"/>
      <c r="K2536" s="81"/>
      <c r="L2536" s="81"/>
      <c r="M2536" s="81"/>
      <c r="N2536" s="81"/>
      <c r="O2536" s="81"/>
      <c r="P2536" s="81"/>
      <c r="Q2536" s="81"/>
      <c r="R2536" s="81"/>
    </row>
    <row r="2537" spans="1:18">
      <c r="A2537" s="81"/>
      <c r="B2537" s="81"/>
      <c r="C2537" s="81"/>
      <c r="D2537" s="81"/>
      <c r="E2537" s="81"/>
      <c r="F2537" s="81"/>
      <c r="G2537" s="81"/>
      <c r="H2537" s="81"/>
      <c r="I2537" s="81"/>
      <c r="J2537" s="81"/>
      <c r="K2537" s="81"/>
      <c r="L2537" s="81"/>
      <c r="M2537" s="81"/>
      <c r="N2537" s="81"/>
      <c r="O2537" s="81"/>
      <c r="P2537" s="81"/>
      <c r="Q2537" s="81"/>
      <c r="R2537" s="81"/>
    </row>
    <row r="2538" spans="1:18">
      <c r="A2538" s="81"/>
      <c r="B2538" s="81"/>
      <c r="C2538" s="81"/>
      <c r="D2538" s="81"/>
      <c r="E2538" s="81"/>
      <c r="F2538" s="81"/>
      <c r="G2538" s="81"/>
      <c r="H2538" s="81"/>
      <c r="I2538" s="81"/>
      <c r="J2538" s="81"/>
      <c r="K2538" s="81"/>
      <c r="L2538" s="81"/>
      <c r="M2538" s="81"/>
      <c r="N2538" s="81"/>
      <c r="O2538" s="81"/>
      <c r="P2538" s="81"/>
      <c r="Q2538" s="81"/>
      <c r="R2538" s="81"/>
    </row>
    <row r="2539" spans="1:18">
      <c r="A2539" s="81"/>
      <c r="B2539" s="81"/>
      <c r="C2539" s="81"/>
      <c r="D2539" s="81"/>
      <c r="E2539" s="81"/>
      <c r="F2539" s="81"/>
      <c r="G2539" s="81"/>
      <c r="H2539" s="81"/>
      <c r="I2539" s="81"/>
      <c r="J2539" s="81"/>
      <c r="K2539" s="81"/>
      <c r="L2539" s="81"/>
      <c r="M2539" s="81"/>
      <c r="N2539" s="81"/>
      <c r="O2539" s="81"/>
      <c r="P2539" s="81"/>
      <c r="Q2539" s="81"/>
      <c r="R2539" s="81"/>
    </row>
    <row r="2540" spans="1:18">
      <c r="A2540" s="81"/>
      <c r="B2540" s="81"/>
      <c r="C2540" s="81"/>
      <c r="D2540" s="81"/>
      <c r="E2540" s="81"/>
      <c r="F2540" s="81"/>
      <c r="G2540" s="81"/>
      <c r="H2540" s="81"/>
      <c r="I2540" s="81"/>
      <c r="J2540" s="81"/>
      <c r="K2540" s="81"/>
      <c r="L2540" s="81"/>
      <c r="M2540" s="81"/>
      <c r="N2540" s="81"/>
      <c r="O2540" s="81"/>
      <c r="P2540" s="81"/>
      <c r="Q2540" s="81"/>
      <c r="R2540" s="81"/>
    </row>
    <row r="2541" spans="1:18">
      <c r="A2541" s="81"/>
      <c r="B2541" s="81"/>
      <c r="C2541" s="81"/>
      <c r="D2541" s="81"/>
      <c r="E2541" s="81"/>
      <c r="F2541" s="81"/>
      <c r="G2541" s="81"/>
      <c r="H2541" s="81"/>
      <c r="I2541" s="81"/>
      <c r="J2541" s="81"/>
      <c r="K2541" s="81"/>
      <c r="L2541" s="81"/>
      <c r="M2541" s="81"/>
      <c r="N2541" s="81"/>
      <c r="O2541" s="81"/>
      <c r="P2541" s="81"/>
      <c r="Q2541" s="81"/>
      <c r="R2541" s="81"/>
    </row>
    <row r="2542" spans="1:18">
      <c r="A2542" s="81"/>
      <c r="B2542" s="81"/>
      <c r="C2542" s="81"/>
      <c r="D2542" s="81"/>
      <c r="E2542" s="81"/>
      <c r="F2542" s="81"/>
      <c r="G2542" s="81"/>
      <c r="H2542" s="81"/>
      <c r="I2542" s="81"/>
      <c r="J2542" s="81"/>
      <c r="K2542" s="81"/>
      <c r="L2542" s="81"/>
      <c r="M2542" s="81"/>
      <c r="N2542" s="81"/>
      <c r="O2542" s="81"/>
      <c r="P2542" s="81"/>
      <c r="Q2542" s="81"/>
      <c r="R2542" s="81"/>
    </row>
    <row r="2543" spans="1:18">
      <c r="A2543" s="81"/>
      <c r="B2543" s="81"/>
      <c r="C2543" s="81"/>
      <c r="D2543" s="81"/>
      <c r="E2543" s="81"/>
      <c r="F2543" s="81"/>
      <c r="G2543" s="81"/>
      <c r="H2543" s="81"/>
      <c r="I2543" s="81"/>
      <c r="J2543" s="81"/>
      <c r="K2543" s="81"/>
      <c r="L2543" s="81"/>
      <c r="M2543" s="81"/>
      <c r="N2543" s="81"/>
      <c r="O2543" s="81"/>
      <c r="P2543" s="81"/>
      <c r="Q2543" s="81"/>
      <c r="R2543" s="81"/>
    </row>
    <row r="2544" spans="1:18">
      <c r="A2544" s="81"/>
      <c r="B2544" s="81"/>
      <c r="C2544" s="81"/>
      <c r="D2544" s="81"/>
      <c r="E2544" s="81"/>
      <c r="F2544" s="81"/>
      <c r="G2544" s="81"/>
      <c r="H2544" s="81"/>
      <c r="I2544" s="81"/>
      <c r="J2544" s="81"/>
      <c r="K2544" s="81"/>
      <c r="L2544" s="81"/>
      <c r="M2544" s="81"/>
      <c r="N2544" s="81"/>
      <c r="O2544" s="81"/>
      <c r="P2544" s="81"/>
      <c r="Q2544" s="81"/>
      <c r="R2544" s="81"/>
    </row>
    <row r="2545" spans="1:18">
      <c r="A2545" s="81"/>
      <c r="B2545" s="81"/>
      <c r="C2545" s="81"/>
      <c r="D2545" s="81"/>
      <c r="E2545" s="81"/>
      <c r="F2545" s="81"/>
      <c r="G2545" s="81"/>
      <c r="H2545" s="81"/>
      <c r="I2545" s="81"/>
      <c r="J2545" s="81"/>
      <c r="K2545" s="81"/>
      <c r="L2545" s="81"/>
      <c r="M2545" s="81"/>
      <c r="N2545" s="81"/>
      <c r="O2545" s="81"/>
      <c r="P2545" s="81"/>
      <c r="Q2545" s="81"/>
      <c r="R2545" s="81"/>
    </row>
    <row r="2546" spans="1:18">
      <c r="A2546" s="81"/>
      <c r="B2546" s="81"/>
      <c r="C2546" s="81"/>
      <c r="D2546" s="81"/>
      <c r="E2546" s="81"/>
      <c r="F2546" s="81"/>
      <c r="G2546" s="81"/>
      <c r="H2546" s="81"/>
      <c r="I2546" s="81"/>
      <c r="J2546" s="81"/>
      <c r="K2546" s="81"/>
      <c r="L2546" s="81"/>
      <c r="M2546" s="81"/>
      <c r="N2546" s="81"/>
      <c r="O2546" s="81"/>
      <c r="P2546" s="81"/>
      <c r="Q2546" s="81"/>
      <c r="R2546" s="81"/>
    </row>
    <row r="2547" spans="1:18">
      <c r="A2547" s="81"/>
      <c r="B2547" s="81"/>
      <c r="C2547" s="81"/>
      <c r="D2547" s="81"/>
      <c r="E2547" s="81"/>
      <c r="F2547" s="81"/>
      <c r="G2547" s="81"/>
      <c r="H2547" s="81"/>
      <c r="I2547" s="81"/>
      <c r="J2547" s="81"/>
      <c r="K2547" s="81"/>
      <c r="L2547" s="81"/>
      <c r="M2547" s="81"/>
      <c r="N2547" s="81"/>
      <c r="O2547" s="81"/>
      <c r="P2547" s="81"/>
      <c r="Q2547" s="81"/>
      <c r="R2547" s="81"/>
    </row>
    <row r="2548" spans="1:18">
      <c r="A2548" s="81"/>
      <c r="B2548" s="81"/>
      <c r="C2548" s="81"/>
      <c r="D2548" s="81"/>
      <c r="E2548" s="81"/>
      <c r="F2548" s="81"/>
      <c r="G2548" s="81"/>
      <c r="H2548" s="81"/>
      <c r="I2548" s="81"/>
      <c r="J2548" s="81"/>
      <c r="K2548" s="81"/>
      <c r="L2548" s="81"/>
      <c r="M2548" s="81"/>
      <c r="N2548" s="81"/>
      <c r="O2548" s="81"/>
      <c r="P2548" s="81"/>
      <c r="Q2548" s="81"/>
      <c r="R2548" s="81"/>
    </row>
    <row r="2549" spans="1:18">
      <c r="A2549" s="81"/>
      <c r="B2549" s="81"/>
      <c r="C2549" s="81"/>
      <c r="D2549" s="81"/>
      <c r="E2549" s="81"/>
      <c r="F2549" s="81"/>
      <c r="G2549" s="81"/>
      <c r="H2549" s="81"/>
      <c r="I2549" s="81"/>
      <c r="J2549" s="81"/>
      <c r="K2549" s="81"/>
      <c r="L2549" s="81"/>
      <c r="M2549" s="81"/>
      <c r="N2549" s="81"/>
      <c r="O2549" s="81"/>
      <c r="P2549" s="81"/>
      <c r="Q2549" s="81"/>
      <c r="R2549" s="81"/>
    </row>
    <row r="2550" spans="1:18">
      <c r="A2550" s="81"/>
      <c r="B2550" s="81"/>
      <c r="C2550" s="81"/>
      <c r="D2550" s="81"/>
      <c r="E2550" s="81"/>
      <c r="F2550" s="81"/>
      <c r="G2550" s="81"/>
      <c r="H2550" s="81"/>
      <c r="I2550" s="81"/>
      <c r="J2550" s="81"/>
      <c r="K2550" s="81"/>
      <c r="L2550" s="81"/>
      <c r="M2550" s="81"/>
      <c r="N2550" s="81"/>
      <c r="O2550" s="81"/>
      <c r="P2550" s="81"/>
      <c r="Q2550" s="81"/>
      <c r="R2550" s="81"/>
    </row>
    <row r="2551" spans="1:18">
      <c r="A2551" s="81"/>
      <c r="B2551" s="81"/>
      <c r="C2551" s="81"/>
      <c r="D2551" s="81"/>
      <c r="E2551" s="81"/>
      <c r="F2551" s="81"/>
      <c r="G2551" s="81"/>
      <c r="H2551" s="81"/>
      <c r="I2551" s="81"/>
      <c r="J2551" s="81"/>
      <c r="K2551" s="81"/>
      <c r="L2551" s="81"/>
      <c r="M2551" s="81"/>
      <c r="N2551" s="81"/>
      <c r="O2551" s="81"/>
      <c r="P2551" s="81"/>
      <c r="Q2551" s="81"/>
      <c r="R2551" s="81"/>
    </row>
    <row r="2552" spans="1:18">
      <c r="A2552" s="81"/>
      <c r="B2552" s="81"/>
      <c r="C2552" s="81"/>
      <c r="D2552" s="81"/>
      <c r="E2552" s="81"/>
      <c r="F2552" s="81"/>
      <c r="G2552" s="81"/>
      <c r="H2552" s="81"/>
      <c r="I2552" s="81"/>
      <c r="J2552" s="81"/>
      <c r="K2552" s="81"/>
      <c r="L2552" s="81"/>
      <c r="M2552" s="81"/>
      <c r="N2552" s="81"/>
      <c r="O2552" s="81"/>
      <c r="P2552" s="81"/>
      <c r="Q2552" s="81"/>
      <c r="R2552" s="81"/>
    </row>
    <row r="2553" spans="1:18">
      <c r="A2553" s="81"/>
      <c r="B2553" s="81"/>
      <c r="C2553" s="81"/>
      <c r="D2553" s="81"/>
      <c r="E2553" s="81"/>
      <c r="F2553" s="81"/>
      <c r="G2553" s="81"/>
      <c r="H2553" s="81"/>
      <c r="I2553" s="81"/>
      <c r="J2553" s="81"/>
      <c r="K2553" s="81"/>
      <c r="L2553" s="81"/>
      <c r="M2553" s="81"/>
      <c r="N2553" s="81"/>
      <c r="O2553" s="81"/>
      <c r="P2553" s="81"/>
      <c r="Q2553" s="81"/>
      <c r="R2553" s="81"/>
    </row>
    <row r="2554" spans="1:18">
      <c r="A2554" s="81"/>
      <c r="B2554" s="81"/>
      <c r="C2554" s="81"/>
      <c r="D2554" s="81"/>
      <c r="E2554" s="81"/>
      <c r="F2554" s="81"/>
      <c r="G2554" s="81"/>
      <c r="H2554" s="81"/>
      <c r="I2554" s="81"/>
      <c r="J2554" s="81"/>
      <c r="K2554" s="81"/>
      <c r="L2554" s="81"/>
      <c r="M2554" s="81"/>
      <c r="N2554" s="81"/>
      <c r="O2554" s="81"/>
      <c r="P2554" s="81"/>
      <c r="Q2554" s="81"/>
      <c r="R2554" s="81"/>
    </row>
    <row r="2555" spans="1:18">
      <c r="A2555" s="81"/>
      <c r="B2555" s="81"/>
      <c r="C2555" s="81"/>
      <c r="D2555" s="81"/>
      <c r="E2555" s="81"/>
      <c r="F2555" s="81"/>
      <c r="G2555" s="81"/>
      <c r="H2555" s="81"/>
      <c r="I2555" s="81"/>
      <c r="J2555" s="81"/>
      <c r="K2555" s="81"/>
      <c r="L2555" s="81"/>
      <c r="M2555" s="81"/>
      <c r="N2555" s="81"/>
      <c r="O2555" s="81"/>
      <c r="P2555" s="81"/>
      <c r="Q2555" s="81"/>
      <c r="R2555" s="81"/>
    </row>
    <row r="2556" spans="1:18">
      <c r="A2556" s="81"/>
      <c r="B2556" s="81"/>
      <c r="C2556" s="81"/>
      <c r="D2556" s="81"/>
      <c r="E2556" s="81"/>
      <c r="F2556" s="81"/>
      <c r="G2556" s="81"/>
      <c r="H2556" s="81"/>
      <c r="I2556" s="81"/>
      <c r="J2556" s="81"/>
      <c r="K2556" s="81"/>
      <c r="L2556" s="81"/>
      <c r="M2556" s="81"/>
      <c r="N2556" s="81"/>
      <c r="O2556" s="81"/>
      <c r="P2556" s="81"/>
      <c r="Q2556" s="81"/>
      <c r="R2556" s="81"/>
    </row>
    <row r="2557" spans="1:18">
      <c r="A2557" s="81"/>
      <c r="B2557" s="81"/>
      <c r="C2557" s="81"/>
      <c r="D2557" s="81"/>
      <c r="E2557" s="81"/>
      <c r="F2557" s="81"/>
      <c r="G2557" s="81"/>
      <c r="H2557" s="81"/>
      <c r="I2557" s="81"/>
      <c r="J2557" s="81"/>
      <c r="K2557" s="81"/>
      <c r="L2557" s="81"/>
      <c r="M2557" s="81"/>
      <c r="N2557" s="81"/>
      <c r="O2557" s="81"/>
      <c r="P2557" s="81"/>
      <c r="Q2557" s="81"/>
      <c r="R2557" s="81"/>
    </row>
    <row r="2558" spans="1:18">
      <c r="A2558" s="81"/>
      <c r="B2558" s="81"/>
      <c r="C2558" s="81"/>
      <c r="D2558" s="81"/>
      <c r="E2558" s="81"/>
      <c r="F2558" s="81"/>
      <c r="G2558" s="81"/>
      <c r="H2558" s="81"/>
      <c r="I2558" s="81"/>
      <c r="J2558" s="81"/>
      <c r="K2558" s="81"/>
      <c r="L2558" s="81"/>
      <c r="M2558" s="81"/>
      <c r="N2558" s="81"/>
      <c r="O2558" s="81"/>
      <c r="P2558" s="81"/>
      <c r="Q2558" s="81"/>
      <c r="R2558" s="81"/>
    </row>
    <row r="2559" spans="1:18">
      <c r="A2559" s="81"/>
      <c r="B2559" s="81"/>
      <c r="C2559" s="81"/>
      <c r="D2559" s="81"/>
      <c r="E2559" s="81"/>
      <c r="F2559" s="81"/>
      <c r="G2559" s="81"/>
      <c r="H2559" s="81"/>
      <c r="I2559" s="81"/>
      <c r="J2559" s="81"/>
      <c r="K2559" s="81"/>
      <c r="L2559" s="81"/>
      <c r="M2559" s="81"/>
      <c r="N2559" s="81"/>
      <c r="O2559" s="81"/>
      <c r="P2559" s="81"/>
      <c r="Q2559" s="81"/>
      <c r="R2559" s="81"/>
    </row>
    <row r="2560" spans="1:18">
      <c r="A2560" s="81"/>
      <c r="B2560" s="81"/>
      <c r="C2560" s="81"/>
      <c r="D2560" s="81"/>
      <c r="E2560" s="81"/>
      <c r="F2560" s="81"/>
      <c r="G2560" s="81"/>
      <c r="H2560" s="81"/>
      <c r="I2560" s="81"/>
      <c r="J2560" s="81"/>
      <c r="K2560" s="81"/>
      <c r="L2560" s="81"/>
      <c r="M2560" s="81"/>
      <c r="N2560" s="81"/>
      <c r="O2560" s="81"/>
      <c r="P2560" s="81"/>
      <c r="Q2560" s="81"/>
      <c r="R2560" s="81"/>
    </row>
    <row r="2561" spans="1:18">
      <c r="A2561" s="81"/>
      <c r="B2561" s="81"/>
      <c r="C2561" s="81"/>
      <c r="D2561" s="81"/>
      <c r="E2561" s="81"/>
      <c r="F2561" s="81"/>
      <c r="G2561" s="81"/>
      <c r="H2561" s="81"/>
      <c r="I2561" s="81"/>
      <c r="J2561" s="81"/>
      <c r="K2561" s="81"/>
      <c r="L2561" s="81"/>
      <c r="M2561" s="81"/>
      <c r="N2561" s="81"/>
      <c r="O2561" s="81"/>
      <c r="P2561" s="81"/>
      <c r="Q2561" s="81"/>
      <c r="R2561" s="81"/>
    </row>
    <row r="2562" spans="1:18">
      <c r="A2562" s="81"/>
      <c r="B2562" s="81"/>
      <c r="C2562" s="81"/>
      <c r="D2562" s="81"/>
      <c r="E2562" s="81"/>
      <c r="F2562" s="81"/>
      <c r="G2562" s="81"/>
      <c r="H2562" s="81"/>
      <c r="I2562" s="81"/>
      <c r="J2562" s="81"/>
      <c r="K2562" s="81"/>
      <c r="L2562" s="81"/>
      <c r="M2562" s="81"/>
      <c r="N2562" s="81"/>
      <c r="O2562" s="81"/>
      <c r="P2562" s="81"/>
      <c r="Q2562" s="81"/>
      <c r="R2562" s="81"/>
    </row>
    <row r="2563" spans="1:18">
      <c r="A2563" s="81"/>
      <c r="B2563" s="81"/>
      <c r="C2563" s="81"/>
      <c r="D2563" s="81"/>
      <c r="E2563" s="81"/>
      <c r="F2563" s="81"/>
      <c r="G2563" s="81"/>
      <c r="H2563" s="81"/>
      <c r="I2563" s="81"/>
      <c r="J2563" s="81"/>
      <c r="K2563" s="81"/>
      <c r="L2563" s="81"/>
      <c r="M2563" s="81"/>
      <c r="N2563" s="81"/>
      <c r="O2563" s="81"/>
      <c r="P2563" s="81"/>
      <c r="Q2563" s="81"/>
      <c r="R2563" s="81"/>
    </row>
    <row r="2564" spans="1:18">
      <c r="A2564" s="81"/>
      <c r="B2564" s="81"/>
      <c r="C2564" s="81"/>
      <c r="D2564" s="81"/>
      <c r="E2564" s="81"/>
      <c r="F2564" s="81"/>
      <c r="G2564" s="81"/>
      <c r="H2564" s="81"/>
      <c r="I2564" s="81"/>
      <c r="J2564" s="81"/>
      <c r="K2564" s="81"/>
      <c r="L2564" s="81"/>
      <c r="M2564" s="81"/>
      <c r="N2564" s="81"/>
      <c r="O2564" s="81"/>
      <c r="P2564" s="81"/>
      <c r="Q2564" s="81"/>
      <c r="R2564" s="81"/>
    </row>
    <row r="2565" spans="1:18">
      <c r="A2565" s="81"/>
      <c r="B2565" s="81"/>
      <c r="C2565" s="81"/>
      <c r="D2565" s="81"/>
      <c r="E2565" s="81"/>
      <c r="F2565" s="81"/>
      <c r="G2565" s="81"/>
      <c r="H2565" s="81"/>
      <c r="I2565" s="81"/>
      <c r="J2565" s="81"/>
      <c r="K2565" s="81"/>
      <c r="L2565" s="81"/>
      <c r="M2565" s="81"/>
      <c r="N2565" s="81"/>
      <c r="O2565" s="81"/>
      <c r="P2565" s="81"/>
      <c r="Q2565" s="81"/>
      <c r="R2565" s="81"/>
    </row>
    <row r="2566" spans="1:18">
      <c r="A2566" s="81"/>
      <c r="B2566" s="81"/>
      <c r="C2566" s="81"/>
      <c r="D2566" s="81"/>
      <c r="E2566" s="81"/>
      <c r="F2566" s="81"/>
      <c r="G2566" s="81"/>
      <c r="H2566" s="81"/>
      <c r="I2566" s="81"/>
      <c r="J2566" s="81"/>
      <c r="K2566" s="81"/>
      <c r="L2566" s="81"/>
      <c r="M2566" s="81"/>
      <c r="N2566" s="81"/>
      <c r="O2566" s="81"/>
      <c r="P2566" s="81"/>
      <c r="Q2566" s="81"/>
      <c r="R2566" s="81"/>
    </row>
    <row r="2567" spans="1:18">
      <c r="A2567" s="81"/>
      <c r="B2567" s="81"/>
      <c r="C2567" s="81"/>
      <c r="D2567" s="81"/>
      <c r="E2567" s="81"/>
      <c r="F2567" s="81"/>
      <c r="G2567" s="81"/>
      <c r="H2567" s="81"/>
      <c r="I2567" s="81"/>
      <c r="J2567" s="81"/>
      <c r="K2567" s="81"/>
      <c r="L2567" s="81"/>
      <c r="M2567" s="81"/>
      <c r="N2567" s="81"/>
      <c r="O2567" s="81"/>
      <c r="P2567" s="81"/>
      <c r="Q2567" s="81"/>
      <c r="R2567" s="81"/>
    </row>
    <row r="2568" spans="1:18">
      <c r="A2568" s="81"/>
      <c r="B2568" s="81"/>
      <c r="C2568" s="81"/>
      <c r="D2568" s="81"/>
      <c r="E2568" s="81"/>
      <c r="F2568" s="81"/>
      <c r="G2568" s="81"/>
      <c r="H2568" s="81"/>
      <c r="I2568" s="81"/>
      <c r="J2568" s="81"/>
      <c r="K2568" s="81"/>
      <c r="L2568" s="81"/>
      <c r="M2568" s="81"/>
      <c r="N2568" s="81"/>
      <c r="O2568" s="81"/>
      <c r="P2568" s="81"/>
      <c r="Q2568" s="81"/>
      <c r="R2568" s="81"/>
    </row>
    <row r="2569" spans="1:18">
      <c r="A2569" s="81"/>
      <c r="B2569" s="81"/>
      <c r="C2569" s="81"/>
      <c r="D2569" s="81"/>
      <c r="E2569" s="81"/>
      <c r="F2569" s="81"/>
      <c r="G2569" s="81"/>
      <c r="H2569" s="81"/>
      <c r="I2569" s="81"/>
      <c r="J2569" s="81"/>
      <c r="K2569" s="81"/>
      <c r="L2569" s="81"/>
      <c r="M2569" s="81"/>
      <c r="N2569" s="81"/>
      <c r="O2569" s="81"/>
      <c r="P2569" s="81"/>
      <c r="Q2569" s="81"/>
      <c r="R2569" s="81"/>
    </row>
    <row r="2570" spans="1:18">
      <c r="A2570" s="81"/>
      <c r="B2570" s="81"/>
      <c r="C2570" s="81"/>
      <c r="D2570" s="81"/>
      <c r="E2570" s="81"/>
      <c r="F2570" s="81"/>
      <c r="G2570" s="81"/>
      <c r="H2570" s="81"/>
      <c r="I2570" s="81"/>
      <c r="J2570" s="81"/>
      <c r="K2570" s="81"/>
      <c r="L2570" s="81"/>
      <c r="M2570" s="81"/>
      <c r="N2570" s="81"/>
      <c r="O2570" s="81"/>
      <c r="P2570" s="81"/>
      <c r="Q2570" s="81"/>
      <c r="R2570" s="81"/>
    </row>
    <row r="2571" spans="1:18">
      <c r="A2571" s="81"/>
      <c r="B2571" s="81"/>
      <c r="C2571" s="81"/>
      <c r="D2571" s="81"/>
      <c r="E2571" s="81"/>
      <c r="F2571" s="81"/>
      <c r="G2571" s="81"/>
      <c r="H2571" s="81"/>
      <c r="I2571" s="81"/>
      <c r="J2571" s="81"/>
      <c r="K2571" s="81"/>
      <c r="L2571" s="81"/>
      <c r="M2571" s="81"/>
      <c r="N2571" s="81"/>
      <c r="O2571" s="81"/>
      <c r="P2571" s="81"/>
      <c r="Q2571" s="81"/>
      <c r="R2571" s="81"/>
    </row>
    <row r="2572" spans="1:18">
      <c r="A2572" s="81"/>
      <c r="B2572" s="81"/>
      <c r="C2572" s="81"/>
      <c r="D2572" s="81"/>
      <c r="E2572" s="81"/>
      <c r="F2572" s="81"/>
      <c r="G2572" s="81"/>
      <c r="H2572" s="81"/>
      <c r="I2572" s="81"/>
      <c r="J2572" s="81"/>
      <c r="K2572" s="81"/>
      <c r="L2572" s="81"/>
      <c r="M2572" s="81"/>
      <c r="N2572" s="81"/>
      <c r="O2572" s="81"/>
      <c r="P2572" s="81"/>
      <c r="Q2572" s="81"/>
      <c r="R2572" s="81"/>
    </row>
    <row r="2573" spans="1:18">
      <c r="A2573" s="81"/>
      <c r="B2573" s="81"/>
      <c r="C2573" s="81"/>
      <c r="D2573" s="81"/>
      <c r="E2573" s="81"/>
      <c r="F2573" s="81"/>
      <c r="G2573" s="81"/>
      <c r="H2573" s="81"/>
      <c r="I2573" s="81"/>
      <c r="J2573" s="81"/>
      <c r="K2573" s="81"/>
      <c r="L2573" s="81"/>
      <c r="M2573" s="81"/>
      <c r="N2573" s="81"/>
      <c r="O2573" s="81"/>
      <c r="P2573" s="81"/>
      <c r="Q2573" s="81"/>
      <c r="R2573" s="81"/>
    </row>
    <row r="2574" spans="1:18">
      <c r="A2574" s="81"/>
      <c r="B2574" s="81"/>
      <c r="C2574" s="81"/>
      <c r="D2574" s="81"/>
      <c r="E2574" s="81"/>
      <c r="F2574" s="81"/>
      <c r="G2574" s="81"/>
      <c r="H2574" s="81"/>
      <c r="I2574" s="81"/>
      <c r="J2574" s="81"/>
      <c r="K2574" s="81"/>
      <c r="L2574" s="81"/>
      <c r="M2574" s="81"/>
      <c r="N2574" s="81"/>
      <c r="O2574" s="81"/>
      <c r="P2574" s="81"/>
      <c r="Q2574" s="81"/>
      <c r="R2574" s="81"/>
    </row>
    <row r="2575" spans="1:18">
      <c r="A2575" s="81"/>
      <c r="B2575" s="81"/>
      <c r="C2575" s="81"/>
      <c r="D2575" s="81"/>
      <c r="E2575" s="81"/>
      <c r="F2575" s="81"/>
      <c r="G2575" s="81"/>
      <c r="H2575" s="81"/>
      <c r="I2575" s="81"/>
      <c r="J2575" s="81"/>
      <c r="K2575" s="81"/>
      <c r="L2575" s="81"/>
      <c r="M2575" s="81"/>
      <c r="N2575" s="81"/>
      <c r="O2575" s="81"/>
      <c r="P2575" s="81"/>
      <c r="Q2575" s="81"/>
      <c r="R2575" s="81"/>
    </row>
    <row r="2576" spans="1:18">
      <c r="A2576" s="81"/>
      <c r="B2576" s="81"/>
      <c r="C2576" s="81"/>
      <c r="D2576" s="81"/>
      <c r="E2576" s="81"/>
      <c r="F2576" s="81"/>
      <c r="G2576" s="81"/>
      <c r="H2576" s="81"/>
      <c r="I2576" s="81"/>
      <c r="J2576" s="81"/>
      <c r="K2576" s="81"/>
      <c r="L2576" s="81"/>
      <c r="M2576" s="81"/>
      <c r="N2576" s="81"/>
      <c r="O2576" s="81"/>
      <c r="P2576" s="81"/>
      <c r="Q2576" s="81"/>
      <c r="R2576" s="81"/>
    </row>
    <row r="2577" spans="1:18">
      <c r="A2577" s="81"/>
      <c r="B2577" s="81"/>
      <c r="C2577" s="81"/>
      <c r="D2577" s="81"/>
      <c r="E2577" s="81"/>
      <c r="F2577" s="81"/>
      <c r="G2577" s="81"/>
      <c r="H2577" s="81"/>
      <c r="I2577" s="81"/>
      <c r="J2577" s="81"/>
      <c r="K2577" s="81"/>
      <c r="L2577" s="81"/>
      <c r="M2577" s="81"/>
      <c r="N2577" s="81"/>
      <c r="O2577" s="81"/>
      <c r="P2577" s="81"/>
      <c r="Q2577" s="81"/>
      <c r="R2577" s="81"/>
    </row>
    <row r="2578" spans="1:18">
      <c r="A2578" s="81"/>
      <c r="B2578" s="81"/>
      <c r="C2578" s="81"/>
      <c r="D2578" s="81"/>
      <c r="E2578" s="81"/>
      <c r="F2578" s="81"/>
      <c r="G2578" s="81"/>
      <c r="H2578" s="81"/>
      <c r="I2578" s="81"/>
      <c r="J2578" s="81"/>
      <c r="K2578" s="81"/>
      <c r="L2578" s="81"/>
      <c r="M2578" s="81"/>
      <c r="N2578" s="81"/>
      <c r="O2578" s="81"/>
      <c r="P2578" s="81"/>
      <c r="Q2578" s="81"/>
      <c r="R2578" s="81"/>
    </row>
    <row r="2579" spans="1:18">
      <c r="A2579" s="81"/>
      <c r="B2579" s="81"/>
      <c r="C2579" s="81"/>
      <c r="D2579" s="81"/>
      <c r="E2579" s="81"/>
      <c r="F2579" s="81"/>
      <c r="G2579" s="81"/>
      <c r="H2579" s="81"/>
      <c r="I2579" s="81"/>
      <c r="J2579" s="81"/>
      <c r="K2579" s="81"/>
      <c r="L2579" s="81"/>
      <c r="M2579" s="81"/>
      <c r="N2579" s="81"/>
      <c r="O2579" s="81"/>
      <c r="P2579" s="81"/>
      <c r="Q2579" s="81"/>
      <c r="R2579" s="81"/>
    </row>
    <row r="2580" spans="1:18">
      <c r="A2580" s="81"/>
      <c r="B2580" s="81"/>
      <c r="C2580" s="81"/>
      <c r="D2580" s="81"/>
      <c r="E2580" s="81"/>
      <c r="F2580" s="81"/>
      <c r="G2580" s="81"/>
      <c r="H2580" s="81"/>
      <c r="I2580" s="81"/>
      <c r="J2580" s="81"/>
      <c r="K2580" s="81"/>
      <c r="L2580" s="81"/>
      <c r="M2580" s="81"/>
      <c r="N2580" s="81"/>
      <c r="O2580" s="81"/>
      <c r="P2580" s="81"/>
      <c r="Q2580" s="81"/>
      <c r="R2580" s="81"/>
    </row>
    <row r="2581" spans="1:18">
      <c r="A2581" s="81"/>
      <c r="B2581" s="81"/>
      <c r="C2581" s="81"/>
      <c r="D2581" s="81"/>
      <c r="E2581" s="81"/>
      <c r="F2581" s="81"/>
      <c r="G2581" s="81"/>
      <c r="H2581" s="81"/>
      <c r="I2581" s="81"/>
      <c r="J2581" s="81"/>
      <c r="K2581" s="81"/>
      <c r="L2581" s="81"/>
      <c r="M2581" s="81"/>
      <c r="N2581" s="81"/>
      <c r="O2581" s="81"/>
      <c r="P2581" s="81"/>
      <c r="Q2581" s="81"/>
      <c r="R2581" s="81"/>
    </row>
    <row r="2582" spans="1:18">
      <c r="A2582" s="81"/>
      <c r="B2582" s="81"/>
      <c r="C2582" s="81"/>
      <c r="D2582" s="81"/>
      <c r="E2582" s="81"/>
      <c r="F2582" s="81"/>
      <c r="G2582" s="81"/>
      <c r="H2582" s="81"/>
      <c r="I2582" s="81"/>
      <c r="J2582" s="81"/>
      <c r="K2582" s="81"/>
      <c r="L2582" s="81"/>
      <c r="M2582" s="81"/>
      <c r="N2582" s="81"/>
      <c r="O2582" s="81"/>
      <c r="P2582" s="81"/>
      <c r="Q2582" s="81"/>
      <c r="R2582" s="81"/>
    </row>
    <row r="2583" spans="1:18">
      <c r="A2583" s="81"/>
      <c r="B2583" s="81"/>
      <c r="C2583" s="81"/>
      <c r="D2583" s="81"/>
      <c r="E2583" s="81"/>
      <c r="F2583" s="81"/>
      <c r="G2583" s="81"/>
      <c r="H2583" s="81"/>
      <c r="I2583" s="81"/>
      <c r="J2583" s="81"/>
      <c r="K2583" s="81"/>
      <c r="L2583" s="81"/>
      <c r="M2583" s="81"/>
      <c r="N2583" s="81"/>
      <c r="O2583" s="81"/>
      <c r="P2583" s="81"/>
      <c r="Q2583" s="81"/>
      <c r="R2583" s="81"/>
    </row>
    <row r="2584" spans="1:18">
      <c r="A2584" s="81"/>
      <c r="B2584" s="81"/>
      <c r="C2584" s="81"/>
      <c r="D2584" s="81"/>
      <c r="E2584" s="81"/>
      <c r="F2584" s="81"/>
      <c r="G2584" s="81"/>
      <c r="H2584" s="81"/>
      <c r="I2584" s="81"/>
      <c r="J2584" s="81"/>
      <c r="K2584" s="81"/>
      <c r="L2584" s="81"/>
      <c r="M2584" s="81"/>
      <c r="N2584" s="81"/>
      <c r="O2584" s="81"/>
      <c r="P2584" s="81"/>
      <c r="Q2584" s="81"/>
      <c r="R2584" s="81"/>
    </row>
    <row r="2585" spans="1:18">
      <c r="A2585" s="81"/>
      <c r="B2585" s="81"/>
      <c r="C2585" s="81"/>
      <c r="D2585" s="81"/>
      <c r="E2585" s="81"/>
      <c r="F2585" s="81"/>
      <c r="G2585" s="81"/>
      <c r="H2585" s="81"/>
      <c r="I2585" s="81"/>
      <c r="J2585" s="81"/>
      <c r="K2585" s="81"/>
      <c r="L2585" s="81"/>
      <c r="M2585" s="81"/>
      <c r="N2585" s="81"/>
      <c r="O2585" s="81"/>
      <c r="P2585" s="81"/>
      <c r="Q2585" s="81"/>
      <c r="R2585" s="81"/>
    </row>
    <row r="2586" spans="1:18">
      <c r="A2586" s="81"/>
      <c r="B2586" s="81"/>
      <c r="C2586" s="81"/>
      <c r="D2586" s="81"/>
      <c r="E2586" s="81"/>
      <c r="F2586" s="81"/>
      <c r="G2586" s="81"/>
      <c r="H2586" s="81"/>
      <c r="I2586" s="81"/>
      <c r="J2586" s="81"/>
      <c r="K2586" s="81"/>
      <c r="L2586" s="81"/>
      <c r="M2586" s="81"/>
      <c r="N2586" s="81"/>
      <c r="O2586" s="81"/>
      <c r="P2586" s="81"/>
      <c r="Q2586" s="81"/>
      <c r="R2586" s="81"/>
    </row>
    <row r="2587" spans="1:18">
      <c r="A2587" s="81"/>
      <c r="B2587" s="81"/>
      <c r="C2587" s="81"/>
      <c r="D2587" s="81"/>
      <c r="E2587" s="81"/>
      <c r="F2587" s="81"/>
      <c r="G2587" s="81"/>
      <c r="H2587" s="81"/>
      <c r="I2587" s="81"/>
      <c r="J2587" s="81"/>
      <c r="K2587" s="81"/>
      <c r="L2587" s="81"/>
      <c r="M2587" s="81"/>
      <c r="N2587" s="81"/>
      <c r="O2587" s="81"/>
      <c r="P2587" s="81"/>
      <c r="Q2587" s="81"/>
      <c r="R2587" s="81"/>
    </row>
    <row r="2588" spans="1:18">
      <c r="A2588" s="81"/>
      <c r="B2588" s="81"/>
      <c r="C2588" s="81"/>
      <c r="D2588" s="81"/>
      <c r="E2588" s="81"/>
      <c r="F2588" s="81"/>
      <c r="G2588" s="81"/>
      <c r="H2588" s="81"/>
      <c r="I2588" s="81"/>
      <c r="J2588" s="81"/>
      <c r="K2588" s="81"/>
      <c r="L2588" s="81"/>
      <c r="M2588" s="81"/>
      <c r="N2588" s="81"/>
      <c r="O2588" s="81"/>
      <c r="P2588" s="81"/>
      <c r="Q2588" s="81"/>
      <c r="R2588" s="81"/>
    </row>
    <row r="2589" spans="1:18">
      <c r="A2589" s="81"/>
      <c r="B2589" s="81"/>
      <c r="C2589" s="81"/>
      <c r="D2589" s="81"/>
      <c r="E2589" s="81"/>
      <c r="F2589" s="81"/>
      <c r="G2589" s="81"/>
      <c r="H2589" s="81"/>
      <c r="I2589" s="81"/>
      <c r="J2589" s="81"/>
      <c r="K2589" s="81"/>
      <c r="L2589" s="81"/>
      <c r="M2589" s="81"/>
      <c r="N2589" s="81"/>
      <c r="O2589" s="81"/>
      <c r="P2589" s="81"/>
      <c r="Q2589" s="81"/>
      <c r="R2589" s="81"/>
    </row>
    <row r="2590" spans="1:18">
      <c r="A2590" s="81"/>
      <c r="B2590" s="81"/>
      <c r="C2590" s="81"/>
      <c r="D2590" s="81"/>
      <c r="E2590" s="81"/>
      <c r="F2590" s="81"/>
      <c r="G2590" s="81"/>
      <c r="H2590" s="81"/>
      <c r="I2590" s="81"/>
      <c r="J2590" s="81"/>
      <c r="K2590" s="81"/>
      <c r="L2590" s="81"/>
      <c r="M2590" s="81"/>
      <c r="N2590" s="81"/>
      <c r="O2590" s="81"/>
      <c r="P2590" s="81"/>
      <c r="Q2590" s="81"/>
      <c r="R2590" s="81"/>
    </row>
    <row r="2591" spans="1:18">
      <c r="A2591" s="81"/>
      <c r="B2591" s="81"/>
      <c r="C2591" s="81"/>
      <c r="D2591" s="81"/>
      <c r="E2591" s="81"/>
      <c r="F2591" s="81"/>
      <c r="G2591" s="81"/>
      <c r="H2591" s="81"/>
      <c r="I2591" s="81"/>
      <c r="J2591" s="81"/>
      <c r="K2591" s="81"/>
      <c r="L2591" s="81"/>
      <c r="M2591" s="81"/>
      <c r="N2591" s="81"/>
      <c r="O2591" s="81"/>
      <c r="P2591" s="81"/>
      <c r="Q2591" s="81"/>
      <c r="R2591" s="81"/>
    </row>
    <row r="2592" spans="1:18">
      <c r="A2592" s="81"/>
      <c r="B2592" s="81"/>
      <c r="C2592" s="81"/>
      <c r="D2592" s="81"/>
      <c r="E2592" s="81"/>
      <c r="F2592" s="81"/>
      <c r="G2592" s="81"/>
      <c r="H2592" s="81"/>
      <c r="I2592" s="81"/>
      <c r="J2592" s="81"/>
      <c r="K2592" s="81"/>
      <c r="L2592" s="81"/>
      <c r="M2592" s="81"/>
      <c r="N2592" s="81"/>
      <c r="O2592" s="81"/>
      <c r="P2592" s="81"/>
      <c r="Q2592" s="81"/>
      <c r="R2592" s="81"/>
    </row>
    <row r="2593" spans="1:18">
      <c r="A2593" s="81"/>
      <c r="B2593" s="81"/>
      <c r="C2593" s="81"/>
      <c r="D2593" s="81"/>
      <c r="E2593" s="81"/>
      <c r="F2593" s="81"/>
      <c r="G2593" s="81"/>
      <c r="H2593" s="81"/>
      <c r="I2593" s="81"/>
      <c r="J2593" s="81"/>
      <c r="K2593" s="81"/>
      <c r="L2593" s="81"/>
      <c r="M2593" s="81"/>
      <c r="N2593" s="81"/>
      <c r="O2593" s="81"/>
      <c r="P2593" s="81"/>
      <c r="Q2593" s="81"/>
      <c r="R2593" s="81"/>
    </row>
    <row r="2594" spans="1:18">
      <c r="A2594" s="81"/>
      <c r="B2594" s="81"/>
      <c r="C2594" s="81"/>
      <c r="D2594" s="81"/>
      <c r="E2594" s="81"/>
      <c r="F2594" s="81"/>
      <c r="G2594" s="81"/>
      <c r="H2594" s="81"/>
      <c r="I2594" s="81"/>
      <c r="J2594" s="81"/>
      <c r="K2594" s="81"/>
      <c r="L2594" s="81"/>
      <c r="M2594" s="81"/>
      <c r="N2594" s="81"/>
      <c r="O2594" s="81"/>
      <c r="P2594" s="81"/>
      <c r="Q2594" s="81"/>
      <c r="R2594" s="81"/>
    </row>
    <row r="2595" spans="1:18">
      <c r="A2595" s="81"/>
      <c r="B2595" s="81"/>
      <c r="C2595" s="81"/>
      <c r="D2595" s="81"/>
      <c r="E2595" s="81"/>
      <c r="F2595" s="81"/>
      <c r="G2595" s="81"/>
      <c r="H2595" s="81"/>
      <c r="I2595" s="81"/>
      <c r="J2595" s="81"/>
      <c r="K2595" s="81"/>
      <c r="L2595" s="81"/>
      <c r="M2595" s="81"/>
      <c r="N2595" s="81"/>
      <c r="O2595" s="81"/>
      <c r="P2595" s="81"/>
      <c r="Q2595" s="81"/>
      <c r="R2595" s="81"/>
    </row>
    <row r="2596" spans="1:18">
      <c r="A2596" s="81"/>
      <c r="B2596" s="81"/>
      <c r="C2596" s="81"/>
      <c r="D2596" s="81"/>
      <c r="E2596" s="81"/>
      <c r="F2596" s="81"/>
      <c r="G2596" s="81"/>
      <c r="H2596" s="81"/>
      <c r="I2596" s="81"/>
      <c r="J2596" s="81"/>
      <c r="K2596" s="81"/>
      <c r="L2596" s="81"/>
      <c r="M2596" s="81"/>
      <c r="N2596" s="81"/>
      <c r="O2596" s="81"/>
      <c r="P2596" s="81"/>
      <c r="Q2596" s="81"/>
      <c r="R2596" s="81"/>
    </row>
    <row r="2597" spans="1:18">
      <c r="A2597" s="81"/>
      <c r="B2597" s="81"/>
      <c r="C2597" s="81"/>
      <c r="D2597" s="81"/>
      <c r="E2597" s="81"/>
      <c r="F2597" s="81"/>
      <c r="G2597" s="81"/>
      <c r="H2597" s="81"/>
      <c r="I2597" s="81"/>
      <c r="J2597" s="81"/>
      <c r="K2597" s="81"/>
      <c r="L2597" s="81"/>
      <c r="M2597" s="81"/>
      <c r="N2597" s="81"/>
      <c r="O2597" s="81"/>
      <c r="P2597" s="81"/>
      <c r="Q2597" s="81"/>
      <c r="R2597" s="81"/>
    </row>
    <row r="2598" spans="1:18">
      <c r="A2598" s="81"/>
      <c r="B2598" s="81"/>
      <c r="C2598" s="81"/>
      <c r="D2598" s="81"/>
      <c r="E2598" s="81"/>
      <c r="F2598" s="81"/>
      <c r="G2598" s="81"/>
      <c r="H2598" s="81"/>
      <c r="I2598" s="81"/>
      <c r="J2598" s="81"/>
      <c r="K2598" s="81"/>
      <c r="L2598" s="81"/>
      <c r="M2598" s="81"/>
      <c r="N2598" s="81"/>
      <c r="O2598" s="81"/>
      <c r="P2598" s="81"/>
      <c r="Q2598" s="81"/>
      <c r="R2598" s="81"/>
    </row>
    <row r="2599" spans="1:18">
      <c r="A2599" s="81"/>
      <c r="B2599" s="81"/>
      <c r="C2599" s="81"/>
      <c r="D2599" s="81"/>
      <c r="E2599" s="81"/>
      <c r="F2599" s="81"/>
      <c r="G2599" s="81"/>
      <c r="H2599" s="81"/>
      <c r="I2599" s="81"/>
      <c r="J2599" s="81"/>
      <c r="K2599" s="81"/>
      <c r="L2599" s="81"/>
      <c r="M2599" s="81"/>
      <c r="N2599" s="81"/>
      <c r="O2599" s="81"/>
      <c r="P2599" s="81"/>
      <c r="Q2599" s="81"/>
      <c r="R2599" s="81"/>
    </row>
    <row r="2600" spans="1:18">
      <c r="A2600" s="81"/>
      <c r="B2600" s="81"/>
      <c r="C2600" s="81"/>
      <c r="D2600" s="81"/>
      <c r="E2600" s="81"/>
      <c r="F2600" s="81"/>
      <c r="G2600" s="81"/>
      <c r="H2600" s="81"/>
      <c r="I2600" s="81"/>
      <c r="J2600" s="81"/>
      <c r="K2600" s="81"/>
      <c r="L2600" s="81"/>
      <c r="M2600" s="81"/>
      <c r="N2600" s="81"/>
      <c r="O2600" s="81"/>
      <c r="P2600" s="81"/>
      <c r="Q2600" s="81"/>
      <c r="R2600" s="81"/>
    </row>
    <row r="2601" spans="1:18">
      <c r="A2601" s="81"/>
      <c r="B2601" s="81"/>
      <c r="C2601" s="81"/>
      <c r="D2601" s="81"/>
      <c r="E2601" s="81"/>
      <c r="F2601" s="81"/>
      <c r="G2601" s="81"/>
      <c r="H2601" s="81"/>
      <c r="I2601" s="81"/>
      <c r="J2601" s="81"/>
      <c r="K2601" s="81"/>
      <c r="L2601" s="81"/>
      <c r="M2601" s="81"/>
      <c r="N2601" s="81"/>
      <c r="O2601" s="81"/>
      <c r="P2601" s="81"/>
      <c r="Q2601" s="81"/>
      <c r="R2601" s="81"/>
    </row>
    <row r="2602" spans="1:18">
      <c r="A2602" s="81"/>
      <c r="B2602" s="81"/>
      <c r="C2602" s="81"/>
      <c r="D2602" s="81"/>
      <c r="E2602" s="81"/>
      <c r="F2602" s="81"/>
      <c r="G2602" s="81"/>
      <c r="H2602" s="81"/>
      <c r="I2602" s="81"/>
      <c r="J2602" s="81"/>
      <c r="K2602" s="81"/>
      <c r="L2602" s="81"/>
      <c r="M2602" s="81"/>
      <c r="N2602" s="81"/>
      <c r="O2602" s="81"/>
      <c r="P2602" s="81"/>
      <c r="Q2602" s="81"/>
      <c r="R2602" s="81"/>
    </row>
    <row r="2603" spans="1:18">
      <c r="A2603" s="81"/>
      <c r="B2603" s="81"/>
      <c r="C2603" s="81"/>
      <c r="D2603" s="81"/>
      <c r="E2603" s="81"/>
      <c r="F2603" s="81"/>
      <c r="G2603" s="81"/>
      <c r="H2603" s="81"/>
      <c r="I2603" s="81"/>
      <c r="J2603" s="81"/>
      <c r="K2603" s="81"/>
      <c r="L2603" s="81"/>
      <c r="M2603" s="81"/>
      <c r="N2603" s="81"/>
      <c r="O2603" s="81"/>
      <c r="P2603" s="81"/>
      <c r="Q2603" s="81"/>
      <c r="R2603" s="81"/>
    </row>
    <row r="2604" spans="1:18">
      <c r="A2604" s="81"/>
      <c r="B2604" s="81"/>
      <c r="C2604" s="81"/>
      <c r="D2604" s="81"/>
      <c r="E2604" s="81"/>
      <c r="F2604" s="81"/>
      <c r="G2604" s="81"/>
      <c r="H2604" s="81"/>
      <c r="I2604" s="81"/>
      <c r="J2604" s="81"/>
      <c r="K2604" s="81"/>
      <c r="L2604" s="81"/>
      <c r="M2604" s="81"/>
      <c r="N2604" s="81"/>
      <c r="O2604" s="81"/>
      <c r="P2604" s="81"/>
      <c r="Q2604" s="81"/>
      <c r="R2604" s="81"/>
    </row>
    <row r="2605" spans="1:18">
      <c r="A2605" s="81"/>
      <c r="B2605" s="81"/>
      <c r="C2605" s="81"/>
      <c r="D2605" s="81"/>
      <c r="E2605" s="81"/>
      <c r="F2605" s="81"/>
      <c r="G2605" s="81"/>
      <c r="H2605" s="81"/>
      <c r="I2605" s="81"/>
      <c r="J2605" s="81"/>
      <c r="K2605" s="81"/>
      <c r="L2605" s="81"/>
      <c r="M2605" s="81"/>
      <c r="N2605" s="81"/>
      <c r="O2605" s="81"/>
      <c r="P2605" s="81"/>
      <c r="Q2605" s="81"/>
      <c r="R2605" s="81"/>
    </row>
    <row r="2606" spans="1:18">
      <c r="A2606" s="81"/>
      <c r="B2606" s="81"/>
      <c r="C2606" s="81"/>
      <c r="D2606" s="81"/>
      <c r="E2606" s="81"/>
      <c r="F2606" s="81"/>
      <c r="G2606" s="81"/>
      <c r="H2606" s="81"/>
      <c r="I2606" s="81"/>
      <c r="J2606" s="81"/>
      <c r="K2606" s="81"/>
      <c r="L2606" s="81"/>
      <c r="M2606" s="81"/>
      <c r="N2606" s="81"/>
      <c r="O2606" s="81"/>
      <c r="P2606" s="81"/>
      <c r="Q2606" s="81"/>
      <c r="R2606" s="81"/>
    </row>
    <row r="2607" spans="1:18">
      <c r="A2607" s="81"/>
      <c r="B2607" s="81"/>
      <c r="C2607" s="81"/>
      <c r="D2607" s="81"/>
      <c r="E2607" s="81"/>
      <c r="F2607" s="81"/>
      <c r="G2607" s="81"/>
      <c r="H2607" s="81"/>
      <c r="I2607" s="81"/>
      <c r="J2607" s="81"/>
      <c r="K2607" s="81"/>
      <c r="L2607" s="81"/>
      <c r="M2607" s="81"/>
      <c r="N2607" s="81"/>
      <c r="O2607" s="81"/>
      <c r="P2607" s="81"/>
      <c r="Q2607" s="81"/>
      <c r="R2607" s="81"/>
    </row>
    <row r="2608" spans="1:18">
      <c r="A2608" s="81"/>
      <c r="B2608" s="81"/>
      <c r="C2608" s="81"/>
      <c r="D2608" s="81"/>
      <c r="E2608" s="81"/>
      <c r="F2608" s="81"/>
      <c r="G2608" s="81"/>
      <c r="H2608" s="81"/>
      <c r="I2608" s="81"/>
      <c r="J2608" s="81"/>
      <c r="K2608" s="81"/>
      <c r="L2608" s="81"/>
      <c r="M2608" s="81"/>
      <c r="N2608" s="81"/>
      <c r="O2608" s="81"/>
      <c r="P2608" s="81"/>
      <c r="Q2608" s="81"/>
      <c r="R2608" s="81"/>
    </row>
    <row r="2609" spans="1:18">
      <c r="A2609" s="81"/>
      <c r="B2609" s="81"/>
      <c r="C2609" s="81"/>
      <c r="D2609" s="81"/>
      <c r="E2609" s="81"/>
      <c r="F2609" s="81"/>
      <c r="G2609" s="81"/>
      <c r="H2609" s="81"/>
      <c r="I2609" s="81"/>
      <c r="J2609" s="81"/>
      <c r="K2609" s="81"/>
      <c r="L2609" s="81"/>
      <c r="M2609" s="81"/>
      <c r="N2609" s="81"/>
      <c r="O2609" s="81"/>
      <c r="P2609" s="81"/>
      <c r="Q2609" s="81"/>
      <c r="R2609" s="81"/>
    </row>
    <row r="2610" spans="1:18">
      <c r="A2610" s="81"/>
      <c r="B2610" s="81"/>
      <c r="C2610" s="81"/>
      <c r="D2610" s="81"/>
      <c r="E2610" s="81"/>
      <c r="F2610" s="81"/>
      <c r="G2610" s="81"/>
      <c r="H2610" s="81"/>
      <c r="I2610" s="81"/>
      <c r="J2610" s="81"/>
      <c r="K2610" s="81"/>
      <c r="L2610" s="81"/>
      <c r="M2610" s="81"/>
      <c r="N2610" s="81"/>
      <c r="O2610" s="81"/>
      <c r="P2610" s="81"/>
      <c r="Q2610" s="81"/>
      <c r="R2610" s="81"/>
    </row>
    <row r="2611" spans="1:18">
      <c r="A2611" s="81"/>
      <c r="B2611" s="81"/>
      <c r="C2611" s="81"/>
      <c r="D2611" s="81"/>
      <c r="E2611" s="81"/>
      <c r="F2611" s="81"/>
      <c r="G2611" s="81"/>
      <c r="H2611" s="81"/>
      <c r="I2611" s="81"/>
      <c r="J2611" s="81"/>
      <c r="K2611" s="81"/>
      <c r="L2611" s="81"/>
      <c r="M2611" s="81"/>
      <c r="N2611" s="81"/>
      <c r="O2611" s="81"/>
      <c r="P2611" s="81"/>
      <c r="Q2611" s="81"/>
      <c r="R2611" s="81"/>
    </row>
    <row r="2612" spans="1:18">
      <c r="A2612" s="81"/>
      <c r="B2612" s="81"/>
      <c r="C2612" s="81"/>
      <c r="D2612" s="81"/>
      <c r="E2612" s="81"/>
      <c r="F2612" s="81"/>
      <c r="G2612" s="81"/>
      <c r="H2612" s="81"/>
      <c r="I2612" s="81"/>
      <c r="J2612" s="81"/>
      <c r="K2612" s="81"/>
      <c r="L2612" s="81"/>
      <c r="M2612" s="81"/>
      <c r="N2612" s="81"/>
      <c r="O2612" s="81"/>
      <c r="P2612" s="81"/>
      <c r="Q2612" s="81"/>
      <c r="R2612" s="81"/>
    </row>
    <row r="2613" spans="1:18">
      <c r="A2613" s="81"/>
      <c r="B2613" s="81"/>
      <c r="C2613" s="81"/>
      <c r="D2613" s="81"/>
      <c r="E2613" s="81"/>
      <c r="F2613" s="81"/>
      <c r="G2613" s="81"/>
      <c r="H2613" s="81"/>
      <c r="I2613" s="81"/>
      <c r="J2613" s="81"/>
      <c r="K2613" s="81"/>
      <c r="L2613" s="81"/>
      <c r="M2613" s="81"/>
      <c r="N2613" s="81"/>
      <c r="O2613" s="81"/>
      <c r="P2613" s="81"/>
      <c r="Q2613" s="81"/>
      <c r="R2613" s="81"/>
    </row>
    <row r="2614" spans="1:18">
      <c r="A2614" s="81"/>
      <c r="B2614" s="81"/>
      <c r="C2614" s="81"/>
      <c r="D2614" s="81"/>
      <c r="E2614" s="81"/>
      <c r="F2614" s="81"/>
      <c r="G2614" s="81"/>
      <c r="H2614" s="81"/>
      <c r="I2614" s="81"/>
      <c r="J2614" s="81"/>
      <c r="K2614" s="81"/>
      <c r="L2614" s="81"/>
      <c r="M2614" s="81"/>
      <c r="N2614" s="81"/>
      <c r="O2614" s="81"/>
      <c r="P2614" s="81"/>
      <c r="Q2614" s="81"/>
      <c r="R2614" s="81"/>
    </row>
    <row r="2615" spans="1:18">
      <c r="A2615" s="81"/>
      <c r="B2615" s="81"/>
      <c r="C2615" s="81"/>
      <c r="D2615" s="81"/>
      <c r="E2615" s="81"/>
      <c r="F2615" s="81"/>
      <c r="G2615" s="81"/>
      <c r="H2615" s="81"/>
      <c r="I2615" s="81"/>
      <c r="J2615" s="81"/>
      <c r="K2615" s="81"/>
      <c r="L2615" s="81"/>
      <c r="M2615" s="81"/>
      <c r="N2615" s="81"/>
      <c r="O2615" s="81"/>
      <c r="P2615" s="81"/>
      <c r="Q2615" s="81"/>
      <c r="R2615" s="81"/>
    </row>
    <row r="2616" spans="1:18">
      <c r="A2616" s="81"/>
      <c r="B2616" s="81"/>
      <c r="C2616" s="81"/>
      <c r="D2616" s="81"/>
      <c r="E2616" s="81"/>
      <c r="F2616" s="81"/>
      <c r="G2616" s="81"/>
      <c r="H2616" s="81"/>
      <c r="I2616" s="81"/>
      <c r="J2616" s="81"/>
      <c r="K2616" s="81"/>
      <c r="L2616" s="81"/>
      <c r="M2616" s="81"/>
      <c r="N2616" s="81"/>
      <c r="O2616" s="81"/>
      <c r="P2616" s="81"/>
      <c r="Q2616" s="81"/>
      <c r="R2616" s="81"/>
    </row>
    <row r="2617" spans="1:18">
      <c r="A2617" s="81"/>
      <c r="B2617" s="81"/>
      <c r="C2617" s="81"/>
      <c r="D2617" s="81"/>
      <c r="E2617" s="81"/>
      <c r="F2617" s="81"/>
      <c r="G2617" s="81"/>
      <c r="H2617" s="81"/>
      <c r="I2617" s="81"/>
      <c r="J2617" s="81"/>
      <c r="K2617" s="81"/>
      <c r="L2617" s="81"/>
      <c r="M2617" s="81"/>
      <c r="N2617" s="81"/>
      <c r="O2617" s="81"/>
      <c r="P2617" s="81"/>
      <c r="Q2617" s="81"/>
      <c r="R2617" s="81"/>
    </row>
    <row r="2618" spans="1:18">
      <c r="A2618" s="81"/>
      <c r="B2618" s="81"/>
      <c r="C2618" s="81"/>
      <c r="D2618" s="81"/>
      <c r="E2618" s="81"/>
      <c r="F2618" s="81"/>
      <c r="G2618" s="81"/>
      <c r="H2618" s="81"/>
      <c r="I2618" s="81"/>
      <c r="J2618" s="81"/>
      <c r="K2618" s="81"/>
      <c r="L2618" s="81"/>
      <c r="M2618" s="81"/>
      <c r="N2618" s="81"/>
      <c r="O2618" s="81"/>
      <c r="P2618" s="81"/>
      <c r="Q2618" s="81"/>
      <c r="R2618" s="81"/>
    </row>
    <row r="2619" spans="1:18">
      <c r="A2619" s="81"/>
      <c r="B2619" s="81"/>
      <c r="C2619" s="81"/>
      <c r="D2619" s="81"/>
      <c r="E2619" s="81"/>
      <c r="F2619" s="81"/>
      <c r="G2619" s="81"/>
      <c r="H2619" s="81"/>
      <c r="I2619" s="81"/>
      <c r="J2619" s="81"/>
      <c r="K2619" s="81"/>
      <c r="L2619" s="81"/>
      <c r="M2619" s="81"/>
      <c r="N2619" s="81"/>
      <c r="O2619" s="81"/>
      <c r="P2619" s="81"/>
      <c r="Q2619" s="81"/>
      <c r="R2619" s="81"/>
    </row>
    <row r="2620" spans="1:18">
      <c r="A2620" s="81"/>
      <c r="B2620" s="81"/>
      <c r="C2620" s="81"/>
      <c r="D2620" s="81"/>
      <c r="E2620" s="81"/>
      <c r="F2620" s="81"/>
      <c r="G2620" s="81"/>
      <c r="H2620" s="81"/>
      <c r="I2620" s="81"/>
      <c r="J2620" s="81"/>
      <c r="K2620" s="81"/>
      <c r="L2620" s="81"/>
      <c r="M2620" s="81"/>
      <c r="N2620" s="81"/>
      <c r="O2620" s="81"/>
      <c r="P2620" s="81"/>
      <c r="Q2620" s="81"/>
      <c r="R2620" s="81"/>
    </row>
    <row r="2621" spans="1:18">
      <c r="A2621" s="81"/>
      <c r="B2621" s="81"/>
      <c r="C2621" s="81"/>
      <c r="D2621" s="81"/>
      <c r="E2621" s="81"/>
      <c r="F2621" s="81"/>
      <c r="G2621" s="81"/>
      <c r="H2621" s="81"/>
      <c r="I2621" s="81"/>
      <c r="J2621" s="81"/>
      <c r="K2621" s="81"/>
      <c r="L2621" s="81"/>
      <c r="M2621" s="81"/>
      <c r="N2621" s="81"/>
      <c r="O2621" s="81"/>
      <c r="P2621" s="81"/>
      <c r="Q2621" s="81"/>
      <c r="R2621" s="81"/>
    </row>
    <row r="2622" spans="1:18">
      <c r="A2622" s="81"/>
      <c r="B2622" s="81"/>
      <c r="C2622" s="81"/>
      <c r="D2622" s="81"/>
      <c r="E2622" s="81"/>
      <c r="F2622" s="81"/>
      <c r="G2622" s="81"/>
      <c r="H2622" s="81"/>
      <c r="I2622" s="81"/>
      <c r="J2622" s="81"/>
      <c r="K2622" s="81"/>
      <c r="L2622" s="81"/>
      <c r="M2622" s="81"/>
      <c r="N2622" s="81"/>
      <c r="O2622" s="81"/>
      <c r="P2622" s="81"/>
      <c r="Q2622" s="81"/>
      <c r="R2622" s="81"/>
    </row>
    <row r="2623" spans="1:18">
      <c r="A2623" s="81"/>
      <c r="B2623" s="81"/>
      <c r="C2623" s="81"/>
      <c r="D2623" s="81"/>
      <c r="E2623" s="81"/>
      <c r="F2623" s="81"/>
      <c r="G2623" s="81"/>
      <c r="H2623" s="81"/>
      <c r="I2623" s="81"/>
      <c r="J2623" s="81"/>
      <c r="K2623" s="81"/>
      <c r="L2623" s="81"/>
      <c r="M2623" s="81"/>
      <c r="N2623" s="81"/>
      <c r="O2623" s="81"/>
      <c r="P2623" s="81"/>
      <c r="Q2623" s="81"/>
      <c r="R2623" s="81"/>
    </row>
    <row r="2624" spans="1:18">
      <c r="A2624" s="81"/>
      <c r="B2624" s="81"/>
      <c r="C2624" s="81"/>
      <c r="D2624" s="81"/>
      <c r="E2624" s="81"/>
      <c r="F2624" s="81"/>
      <c r="G2624" s="81"/>
      <c r="H2624" s="81"/>
      <c r="I2624" s="81"/>
      <c r="J2624" s="81"/>
      <c r="K2624" s="81"/>
      <c r="L2624" s="81"/>
      <c r="M2624" s="81"/>
      <c r="N2624" s="81"/>
      <c r="O2624" s="81"/>
      <c r="P2624" s="81"/>
      <c r="Q2624" s="81"/>
      <c r="R2624" s="81"/>
    </row>
    <row r="2625" spans="1:18">
      <c r="A2625" s="81"/>
      <c r="B2625" s="81"/>
      <c r="C2625" s="81"/>
      <c r="D2625" s="81"/>
      <c r="E2625" s="81"/>
      <c r="F2625" s="81"/>
      <c r="G2625" s="81"/>
      <c r="H2625" s="81"/>
      <c r="I2625" s="81"/>
      <c r="J2625" s="81"/>
      <c r="K2625" s="81"/>
      <c r="L2625" s="81"/>
      <c r="M2625" s="81"/>
      <c r="N2625" s="81"/>
      <c r="O2625" s="81"/>
      <c r="P2625" s="81"/>
      <c r="Q2625" s="81"/>
      <c r="R2625" s="81"/>
    </row>
    <row r="2626" spans="1:18">
      <c r="A2626" s="81"/>
      <c r="B2626" s="81"/>
      <c r="C2626" s="81"/>
      <c r="D2626" s="81"/>
      <c r="E2626" s="81"/>
      <c r="F2626" s="81"/>
      <c r="G2626" s="81"/>
      <c r="H2626" s="81"/>
      <c r="I2626" s="81"/>
      <c r="J2626" s="81"/>
      <c r="K2626" s="81"/>
      <c r="L2626" s="81"/>
      <c r="M2626" s="81"/>
      <c r="N2626" s="81"/>
      <c r="O2626" s="81"/>
      <c r="P2626" s="81"/>
      <c r="Q2626" s="81"/>
      <c r="R2626" s="81"/>
    </row>
    <row r="2627" spans="1:18">
      <c r="A2627" s="81"/>
      <c r="B2627" s="81"/>
      <c r="C2627" s="81"/>
      <c r="D2627" s="81"/>
      <c r="E2627" s="81"/>
      <c r="F2627" s="81"/>
      <c r="G2627" s="81"/>
      <c r="H2627" s="81"/>
      <c r="I2627" s="81"/>
      <c r="J2627" s="81"/>
      <c r="K2627" s="81"/>
      <c r="L2627" s="81"/>
      <c r="M2627" s="81"/>
      <c r="N2627" s="81"/>
      <c r="O2627" s="81"/>
      <c r="P2627" s="81"/>
      <c r="Q2627" s="81"/>
      <c r="R2627" s="81"/>
    </row>
    <row r="2628" spans="1:18">
      <c r="A2628" s="81"/>
      <c r="B2628" s="81"/>
      <c r="C2628" s="81"/>
      <c r="D2628" s="81"/>
      <c r="E2628" s="81"/>
      <c r="F2628" s="81"/>
      <c r="G2628" s="81"/>
      <c r="H2628" s="81"/>
      <c r="I2628" s="81"/>
      <c r="J2628" s="81"/>
      <c r="K2628" s="81"/>
      <c r="L2628" s="81"/>
      <c r="M2628" s="81"/>
      <c r="N2628" s="81"/>
      <c r="O2628" s="81"/>
      <c r="P2628" s="81"/>
      <c r="Q2628" s="81"/>
      <c r="R2628" s="81"/>
    </row>
    <row r="2629" spans="1:18">
      <c r="A2629" s="81"/>
      <c r="B2629" s="81"/>
      <c r="C2629" s="81"/>
      <c r="D2629" s="81"/>
      <c r="E2629" s="81"/>
      <c r="F2629" s="81"/>
      <c r="G2629" s="81"/>
      <c r="H2629" s="81"/>
      <c r="I2629" s="81"/>
      <c r="J2629" s="81"/>
      <c r="K2629" s="81"/>
      <c r="L2629" s="81"/>
      <c r="M2629" s="81"/>
      <c r="N2629" s="81"/>
      <c r="O2629" s="81"/>
      <c r="P2629" s="81"/>
      <c r="Q2629" s="81"/>
      <c r="R2629" s="81"/>
    </row>
    <row r="2630" spans="1:18">
      <c r="A2630" s="81"/>
      <c r="B2630" s="81"/>
      <c r="C2630" s="81"/>
      <c r="D2630" s="81"/>
      <c r="E2630" s="81"/>
      <c r="F2630" s="81"/>
      <c r="G2630" s="81"/>
      <c r="H2630" s="81"/>
      <c r="I2630" s="81"/>
      <c r="J2630" s="81"/>
      <c r="K2630" s="81"/>
      <c r="L2630" s="81"/>
      <c r="M2630" s="81"/>
      <c r="N2630" s="81"/>
      <c r="O2630" s="81"/>
      <c r="P2630" s="81"/>
      <c r="Q2630" s="81"/>
      <c r="R2630" s="81"/>
    </row>
    <row r="2631" spans="1:18">
      <c r="A2631" s="81"/>
      <c r="B2631" s="81"/>
      <c r="C2631" s="81"/>
      <c r="D2631" s="81"/>
      <c r="E2631" s="81"/>
      <c r="F2631" s="81"/>
      <c r="G2631" s="81"/>
      <c r="H2631" s="81"/>
      <c r="I2631" s="81"/>
      <c r="J2631" s="81"/>
      <c r="K2631" s="81"/>
      <c r="L2631" s="81"/>
      <c r="M2631" s="81"/>
      <c r="N2631" s="81"/>
      <c r="O2631" s="81"/>
      <c r="P2631" s="81"/>
      <c r="Q2631" s="81"/>
      <c r="R2631" s="81"/>
    </row>
    <row r="2632" spans="1:18">
      <c r="A2632" s="81"/>
      <c r="B2632" s="81"/>
      <c r="C2632" s="81"/>
      <c r="D2632" s="81"/>
      <c r="E2632" s="81"/>
      <c r="F2632" s="81"/>
      <c r="G2632" s="81"/>
      <c r="H2632" s="81"/>
      <c r="I2632" s="81"/>
      <c r="J2632" s="81"/>
      <c r="K2632" s="81"/>
      <c r="L2632" s="81"/>
      <c r="M2632" s="81"/>
      <c r="N2632" s="81"/>
      <c r="O2632" s="81"/>
      <c r="P2632" s="81"/>
      <c r="Q2632" s="81"/>
      <c r="R2632" s="81"/>
    </row>
    <row r="2633" spans="1:18">
      <c r="A2633" s="81"/>
      <c r="B2633" s="81"/>
      <c r="C2633" s="81"/>
      <c r="D2633" s="81"/>
      <c r="E2633" s="81"/>
      <c r="F2633" s="81"/>
      <c r="G2633" s="81"/>
      <c r="H2633" s="81"/>
      <c r="I2633" s="81"/>
      <c r="J2633" s="81"/>
      <c r="K2633" s="81"/>
      <c r="L2633" s="81"/>
      <c r="M2633" s="81"/>
      <c r="N2633" s="81"/>
      <c r="O2633" s="81"/>
      <c r="P2633" s="81"/>
      <c r="Q2633" s="81"/>
      <c r="R2633" s="81"/>
    </row>
    <row r="2634" spans="1:18">
      <c r="A2634" s="81"/>
      <c r="B2634" s="81"/>
      <c r="C2634" s="81"/>
      <c r="D2634" s="81"/>
      <c r="E2634" s="81"/>
      <c r="F2634" s="81"/>
      <c r="G2634" s="81"/>
      <c r="H2634" s="81"/>
      <c r="I2634" s="81"/>
      <c r="J2634" s="81"/>
      <c r="K2634" s="81"/>
      <c r="L2634" s="81"/>
      <c r="M2634" s="81"/>
      <c r="N2634" s="81"/>
      <c r="O2634" s="81"/>
      <c r="P2634" s="81"/>
      <c r="Q2634" s="81"/>
      <c r="R2634" s="81"/>
    </row>
    <row r="2635" spans="1:18">
      <c r="A2635" s="81"/>
      <c r="B2635" s="81"/>
      <c r="C2635" s="81"/>
      <c r="D2635" s="81"/>
      <c r="E2635" s="81"/>
      <c r="F2635" s="81"/>
      <c r="G2635" s="81"/>
      <c r="H2635" s="81"/>
      <c r="I2635" s="81"/>
      <c r="J2635" s="81"/>
      <c r="K2635" s="81"/>
      <c r="L2635" s="81"/>
      <c r="M2635" s="81"/>
      <c r="N2635" s="81"/>
      <c r="O2635" s="81"/>
      <c r="P2635" s="81"/>
      <c r="Q2635" s="81"/>
      <c r="R2635" s="81"/>
    </row>
    <row r="2636" spans="1:18">
      <c r="A2636" s="81"/>
      <c r="B2636" s="81"/>
      <c r="C2636" s="81"/>
      <c r="D2636" s="81"/>
      <c r="E2636" s="81"/>
      <c r="F2636" s="81"/>
      <c r="G2636" s="81"/>
      <c r="H2636" s="81"/>
      <c r="I2636" s="81"/>
      <c r="J2636" s="81"/>
      <c r="K2636" s="81"/>
      <c r="L2636" s="81"/>
      <c r="M2636" s="81"/>
      <c r="N2636" s="81"/>
      <c r="O2636" s="81"/>
      <c r="P2636" s="81"/>
      <c r="Q2636" s="81"/>
      <c r="R2636" s="81"/>
    </row>
    <row r="2637" spans="1:18">
      <c r="A2637" s="81"/>
      <c r="B2637" s="81"/>
      <c r="C2637" s="81"/>
      <c r="D2637" s="81"/>
      <c r="E2637" s="81"/>
      <c r="F2637" s="81"/>
      <c r="G2637" s="81"/>
      <c r="H2637" s="81"/>
      <c r="I2637" s="81"/>
      <c r="J2637" s="81"/>
      <c r="K2637" s="81"/>
      <c r="L2637" s="81"/>
      <c r="M2637" s="81"/>
      <c r="N2637" s="81"/>
      <c r="O2637" s="81"/>
      <c r="P2637" s="81"/>
      <c r="Q2637" s="81"/>
      <c r="R2637" s="81"/>
    </row>
    <row r="2638" spans="1:18">
      <c r="A2638" s="81"/>
      <c r="B2638" s="81"/>
      <c r="C2638" s="81"/>
      <c r="D2638" s="81"/>
      <c r="E2638" s="81"/>
      <c r="F2638" s="81"/>
      <c r="G2638" s="81"/>
      <c r="H2638" s="81"/>
      <c r="I2638" s="81"/>
      <c r="J2638" s="81"/>
      <c r="K2638" s="81"/>
      <c r="L2638" s="81"/>
      <c r="M2638" s="81"/>
      <c r="N2638" s="81"/>
      <c r="O2638" s="81"/>
      <c r="P2638" s="81"/>
      <c r="Q2638" s="81"/>
      <c r="R2638" s="81"/>
    </row>
    <row r="2639" spans="1:18">
      <c r="A2639" s="81"/>
      <c r="B2639" s="81"/>
      <c r="C2639" s="81"/>
      <c r="D2639" s="81"/>
      <c r="E2639" s="81"/>
      <c r="F2639" s="81"/>
      <c r="G2639" s="81"/>
      <c r="H2639" s="81"/>
      <c r="I2639" s="81"/>
      <c r="J2639" s="81"/>
      <c r="K2639" s="81"/>
      <c r="L2639" s="81"/>
      <c r="M2639" s="81"/>
      <c r="N2639" s="81"/>
      <c r="O2639" s="81"/>
      <c r="P2639" s="81"/>
      <c r="Q2639" s="81"/>
      <c r="R2639" s="81"/>
    </row>
    <row r="2640" spans="1:18">
      <c r="A2640" s="81"/>
      <c r="B2640" s="81"/>
      <c r="C2640" s="81"/>
      <c r="D2640" s="81"/>
      <c r="E2640" s="81"/>
      <c r="F2640" s="81"/>
      <c r="G2640" s="81"/>
      <c r="H2640" s="81"/>
      <c r="I2640" s="81"/>
      <c r="J2640" s="81"/>
      <c r="K2640" s="81"/>
      <c r="L2640" s="81"/>
      <c r="M2640" s="81"/>
      <c r="N2640" s="81"/>
      <c r="O2640" s="81"/>
      <c r="P2640" s="81"/>
      <c r="Q2640" s="81"/>
      <c r="R2640" s="81"/>
    </row>
    <row r="2641" spans="1:18">
      <c r="A2641" s="81"/>
      <c r="B2641" s="81"/>
      <c r="C2641" s="81"/>
      <c r="D2641" s="81"/>
      <c r="E2641" s="81"/>
      <c r="F2641" s="81"/>
      <c r="G2641" s="81"/>
      <c r="H2641" s="81"/>
      <c r="I2641" s="81"/>
      <c r="J2641" s="81"/>
      <c r="K2641" s="81"/>
      <c r="L2641" s="81"/>
      <c r="M2641" s="81"/>
      <c r="N2641" s="81"/>
      <c r="O2641" s="81"/>
      <c r="P2641" s="81"/>
      <c r="Q2641" s="81"/>
      <c r="R2641" s="81"/>
    </row>
    <row r="2642" spans="1:18">
      <c r="A2642" s="81"/>
      <c r="B2642" s="81"/>
      <c r="C2642" s="81"/>
      <c r="D2642" s="81"/>
      <c r="E2642" s="81"/>
      <c r="F2642" s="81"/>
      <c r="G2642" s="81"/>
      <c r="H2642" s="81"/>
      <c r="I2642" s="81"/>
      <c r="J2642" s="81"/>
      <c r="K2642" s="81"/>
      <c r="L2642" s="81"/>
      <c r="M2642" s="81"/>
      <c r="N2642" s="81"/>
      <c r="O2642" s="81"/>
      <c r="P2642" s="81"/>
      <c r="Q2642" s="81"/>
      <c r="R2642" s="81"/>
    </row>
    <row r="2643" spans="1:18">
      <c r="A2643" s="81"/>
      <c r="B2643" s="81"/>
      <c r="C2643" s="81"/>
      <c r="D2643" s="81"/>
      <c r="E2643" s="81"/>
      <c r="F2643" s="81"/>
      <c r="G2643" s="81"/>
      <c r="H2643" s="81"/>
      <c r="I2643" s="81"/>
      <c r="J2643" s="81"/>
      <c r="K2643" s="81"/>
      <c r="L2643" s="81"/>
      <c r="M2643" s="81"/>
      <c r="N2643" s="81"/>
      <c r="O2643" s="81"/>
      <c r="P2643" s="81"/>
      <c r="Q2643" s="81"/>
      <c r="R2643" s="81"/>
    </row>
    <row r="2644" spans="1:18">
      <c r="A2644" s="81"/>
      <c r="B2644" s="81"/>
      <c r="C2644" s="81"/>
      <c r="D2644" s="81"/>
      <c r="E2644" s="81"/>
      <c r="F2644" s="81"/>
      <c r="G2644" s="81"/>
      <c r="H2644" s="81"/>
      <c r="I2644" s="81"/>
      <c r="J2644" s="81"/>
      <c r="K2644" s="81"/>
      <c r="L2644" s="81"/>
      <c r="M2644" s="81"/>
      <c r="N2644" s="81"/>
      <c r="O2644" s="81"/>
      <c r="P2644" s="81"/>
      <c r="Q2644" s="81"/>
      <c r="R2644" s="81"/>
    </row>
    <row r="2645" spans="1:18">
      <c r="A2645" s="81"/>
      <c r="B2645" s="81"/>
      <c r="C2645" s="81"/>
      <c r="D2645" s="81"/>
      <c r="E2645" s="81"/>
      <c r="F2645" s="81"/>
      <c r="G2645" s="81"/>
      <c r="H2645" s="81"/>
      <c r="I2645" s="81"/>
      <c r="J2645" s="81"/>
      <c r="K2645" s="81"/>
      <c r="L2645" s="81"/>
      <c r="M2645" s="81"/>
      <c r="N2645" s="81"/>
      <c r="O2645" s="81"/>
      <c r="P2645" s="81"/>
      <c r="Q2645" s="81"/>
      <c r="R2645" s="81"/>
    </row>
    <row r="2646" spans="1:18">
      <c r="A2646" s="81"/>
      <c r="B2646" s="81"/>
      <c r="C2646" s="81"/>
      <c r="D2646" s="81"/>
      <c r="E2646" s="81"/>
      <c r="F2646" s="81"/>
      <c r="G2646" s="81"/>
      <c r="H2646" s="81"/>
      <c r="I2646" s="81"/>
      <c r="J2646" s="81"/>
      <c r="K2646" s="81"/>
      <c r="L2646" s="81"/>
      <c r="M2646" s="81"/>
      <c r="N2646" s="81"/>
      <c r="O2646" s="81"/>
      <c r="P2646" s="81"/>
      <c r="Q2646" s="81"/>
      <c r="R2646" s="81"/>
    </row>
    <row r="2647" spans="1:18">
      <c r="A2647" s="81"/>
      <c r="B2647" s="81"/>
      <c r="C2647" s="81"/>
      <c r="D2647" s="81"/>
      <c r="E2647" s="81"/>
      <c r="F2647" s="81"/>
      <c r="G2647" s="81"/>
      <c r="H2647" s="81"/>
      <c r="I2647" s="81"/>
      <c r="J2647" s="81"/>
      <c r="K2647" s="81"/>
      <c r="L2647" s="81"/>
      <c r="M2647" s="81"/>
      <c r="N2647" s="81"/>
      <c r="O2647" s="81"/>
      <c r="P2647" s="81"/>
      <c r="Q2647" s="81"/>
      <c r="R2647" s="81"/>
    </row>
    <row r="2648" spans="1:18">
      <c r="A2648" s="81"/>
      <c r="B2648" s="81"/>
      <c r="C2648" s="81"/>
      <c r="D2648" s="81"/>
      <c r="E2648" s="81"/>
      <c r="F2648" s="81"/>
      <c r="G2648" s="81"/>
      <c r="H2648" s="81"/>
      <c r="I2648" s="81"/>
      <c r="J2648" s="81"/>
      <c r="K2648" s="81"/>
      <c r="L2648" s="81"/>
      <c r="M2648" s="81"/>
      <c r="N2648" s="81"/>
      <c r="O2648" s="81"/>
      <c r="P2648" s="81"/>
      <c r="Q2648" s="81"/>
      <c r="R2648" s="81"/>
    </row>
    <row r="2649" spans="1:18">
      <c r="A2649" s="81"/>
      <c r="B2649" s="81"/>
      <c r="C2649" s="81"/>
      <c r="D2649" s="81"/>
      <c r="E2649" s="81"/>
      <c r="F2649" s="81"/>
      <c r="G2649" s="81"/>
      <c r="H2649" s="81"/>
      <c r="I2649" s="81"/>
      <c r="J2649" s="81"/>
      <c r="K2649" s="81"/>
      <c r="L2649" s="81"/>
      <c r="M2649" s="81"/>
      <c r="N2649" s="81"/>
      <c r="O2649" s="81"/>
      <c r="P2649" s="81"/>
      <c r="Q2649" s="81"/>
      <c r="R2649" s="81"/>
    </row>
    <row r="2650" spans="1:18">
      <c r="A2650" s="81"/>
      <c r="B2650" s="81"/>
      <c r="C2650" s="81"/>
      <c r="D2650" s="81"/>
      <c r="E2650" s="81"/>
      <c r="F2650" s="81"/>
      <c r="G2650" s="81"/>
      <c r="H2650" s="81"/>
      <c r="I2650" s="81"/>
      <c r="J2650" s="81"/>
      <c r="K2650" s="81"/>
      <c r="L2650" s="81"/>
      <c r="M2650" s="81"/>
      <c r="N2650" s="81"/>
      <c r="O2650" s="81"/>
      <c r="P2650" s="81"/>
      <c r="Q2650" s="81"/>
      <c r="R2650" s="81"/>
    </row>
    <row r="2651" spans="1:18">
      <c r="A2651" s="81"/>
      <c r="B2651" s="81"/>
      <c r="C2651" s="81"/>
      <c r="D2651" s="81"/>
      <c r="E2651" s="81"/>
      <c r="F2651" s="81"/>
      <c r="G2651" s="81"/>
      <c r="H2651" s="81"/>
      <c r="I2651" s="81"/>
      <c r="J2651" s="81"/>
      <c r="K2651" s="81"/>
      <c r="L2651" s="81"/>
      <c r="M2651" s="81"/>
      <c r="N2651" s="81"/>
      <c r="O2651" s="81"/>
      <c r="P2651" s="81"/>
      <c r="Q2651" s="81"/>
      <c r="R2651" s="81"/>
    </row>
    <row r="2652" spans="1:18">
      <c r="A2652" s="81"/>
      <c r="B2652" s="81"/>
      <c r="C2652" s="81"/>
      <c r="D2652" s="81"/>
      <c r="E2652" s="81"/>
      <c r="F2652" s="81"/>
      <c r="G2652" s="81"/>
      <c r="H2652" s="81"/>
      <c r="I2652" s="81"/>
      <c r="J2652" s="81"/>
      <c r="K2652" s="81"/>
      <c r="L2652" s="81"/>
      <c r="M2652" s="81"/>
      <c r="N2652" s="81"/>
      <c r="O2652" s="81"/>
      <c r="P2652" s="81"/>
      <c r="Q2652" s="81"/>
      <c r="R2652" s="81"/>
    </row>
    <row r="2653" spans="1:18">
      <c r="A2653" s="81"/>
      <c r="B2653" s="81"/>
      <c r="C2653" s="81"/>
      <c r="D2653" s="81"/>
      <c r="E2653" s="81"/>
      <c r="F2653" s="81"/>
      <c r="G2653" s="81"/>
      <c r="H2653" s="81"/>
      <c r="I2653" s="81"/>
      <c r="J2653" s="81"/>
      <c r="K2653" s="81"/>
      <c r="L2653" s="81"/>
      <c r="M2653" s="81"/>
      <c r="N2653" s="81"/>
      <c r="O2653" s="81"/>
      <c r="P2653" s="81"/>
      <c r="Q2653" s="81"/>
      <c r="R2653" s="81"/>
    </row>
    <row r="2654" spans="1:18">
      <c r="A2654" s="81"/>
      <c r="B2654" s="81"/>
      <c r="C2654" s="81"/>
      <c r="D2654" s="81"/>
      <c r="E2654" s="81"/>
      <c r="F2654" s="81"/>
      <c r="G2654" s="81"/>
      <c r="H2654" s="81"/>
      <c r="I2654" s="81"/>
      <c r="J2654" s="81"/>
      <c r="K2654" s="81"/>
      <c r="L2654" s="81"/>
      <c r="M2654" s="81"/>
      <c r="N2654" s="81"/>
      <c r="O2654" s="81"/>
      <c r="P2654" s="81"/>
      <c r="Q2654" s="81"/>
      <c r="R2654" s="81"/>
    </row>
    <row r="2655" spans="1:18">
      <c r="A2655" s="81"/>
      <c r="B2655" s="81"/>
      <c r="C2655" s="81"/>
      <c r="D2655" s="81"/>
      <c r="E2655" s="81"/>
      <c r="F2655" s="81"/>
      <c r="G2655" s="81"/>
      <c r="H2655" s="81"/>
      <c r="I2655" s="81"/>
      <c r="J2655" s="81"/>
      <c r="K2655" s="81"/>
      <c r="L2655" s="81"/>
      <c r="M2655" s="81"/>
      <c r="N2655" s="81"/>
      <c r="O2655" s="81"/>
      <c r="P2655" s="81"/>
      <c r="Q2655" s="81"/>
      <c r="R2655" s="81"/>
    </row>
    <row r="2656" spans="1:18">
      <c r="A2656" s="81"/>
      <c r="B2656" s="81"/>
      <c r="C2656" s="81"/>
      <c r="D2656" s="81"/>
      <c r="E2656" s="81"/>
      <c r="F2656" s="81"/>
      <c r="G2656" s="81"/>
      <c r="H2656" s="81"/>
      <c r="I2656" s="81"/>
      <c r="J2656" s="81"/>
      <c r="K2656" s="81"/>
      <c r="L2656" s="81"/>
      <c r="M2656" s="81"/>
      <c r="N2656" s="81"/>
      <c r="O2656" s="81"/>
      <c r="P2656" s="81"/>
      <c r="Q2656" s="81"/>
      <c r="R2656" s="81"/>
    </row>
    <row r="2657" spans="1:18">
      <c r="A2657" s="81"/>
      <c r="B2657" s="81"/>
      <c r="C2657" s="81"/>
      <c r="D2657" s="81"/>
      <c r="E2657" s="81"/>
      <c r="F2657" s="81"/>
      <c r="G2657" s="81"/>
      <c r="H2657" s="81"/>
      <c r="I2657" s="81"/>
      <c r="J2657" s="81"/>
      <c r="K2657" s="81"/>
      <c r="L2657" s="81"/>
      <c r="M2657" s="81"/>
      <c r="N2657" s="81"/>
      <c r="O2657" s="81"/>
      <c r="P2657" s="81"/>
      <c r="Q2657" s="81"/>
      <c r="R2657" s="81"/>
    </row>
    <row r="2658" spans="1:18">
      <c r="A2658" s="81"/>
      <c r="B2658" s="81"/>
      <c r="C2658" s="81"/>
      <c r="D2658" s="81"/>
      <c r="E2658" s="81"/>
      <c r="F2658" s="81"/>
      <c r="G2658" s="81"/>
      <c r="H2658" s="81"/>
      <c r="I2658" s="81"/>
      <c r="J2658" s="81"/>
      <c r="K2658" s="81"/>
      <c r="L2658" s="81"/>
      <c r="M2658" s="81"/>
      <c r="N2658" s="81"/>
      <c r="O2658" s="81"/>
      <c r="P2658" s="81"/>
      <c r="Q2658" s="81"/>
      <c r="R2658" s="81"/>
    </row>
    <row r="2659" spans="1:18">
      <c r="A2659" s="81"/>
      <c r="B2659" s="81"/>
      <c r="C2659" s="81"/>
      <c r="D2659" s="81"/>
      <c r="E2659" s="81"/>
      <c r="F2659" s="81"/>
      <c r="G2659" s="81"/>
      <c r="H2659" s="81"/>
      <c r="I2659" s="81"/>
      <c r="J2659" s="81"/>
      <c r="K2659" s="81"/>
      <c r="L2659" s="81"/>
      <c r="M2659" s="81"/>
      <c r="N2659" s="81"/>
      <c r="O2659" s="81"/>
      <c r="P2659" s="81"/>
      <c r="Q2659" s="81"/>
      <c r="R2659" s="81"/>
    </row>
    <row r="2660" spans="1:18">
      <c r="A2660" s="81"/>
      <c r="B2660" s="81"/>
      <c r="C2660" s="81"/>
      <c r="D2660" s="81"/>
      <c r="E2660" s="81"/>
      <c r="F2660" s="81"/>
      <c r="G2660" s="81"/>
      <c r="H2660" s="81"/>
      <c r="I2660" s="81"/>
      <c r="J2660" s="81"/>
      <c r="K2660" s="81"/>
      <c r="L2660" s="81"/>
      <c r="M2660" s="81"/>
      <c r="N2660" s="81"/>
      <c r="O2660" s="81"/>
      <c r="P2660" s="81"/>
      <c r="Q2660" s="81"/>
      <c r="R2660" s="81"/>
    </row>
    <row r="2661" spans="1:18">
      <c r="A2661" s="81"/>
      <c r="B2661" s="81"/>
      <c r="C2661" s="81"/>
      <c r="D2661" s="81"/>
      <c r="E2661" s="81"/>
      <c r="F2661" s="81"/>
      <c r="G2661" s="81"/>
      <c r="H2661" s="81"/>
      <c r="I2661" s="81"/>
      <c r="J2661" s="81"/>
      <c r="K2661" s="81"/>
      <c r="L2661" s="81"/>
      <c r="M2661" s="81"/>
      <c r="N2661" s="81"/>
      <c r="O2661" s="81"/>
      <c r="P2661" s="81"/>
      <c r="Q2661" s="81"/>
      <c r="R2661" s="81"/>
    </row>
    <row r="2662" spans="1:18">
      <c r="A2662" s="81"/>
      <c r="B2662" s="81"/>
      <c r="C2662" s="81"/>
      <c r="D2662" s="81"/>
      <c r="E2662" s="81"/>
      <c r="F2662" s="81"/>
      <c r="G2662" s="81"/>
      <c r="H2662" s="81"/>
      <c r="I2662" s="81"/>
      <c r="J2662" s="81"/>
      <c r="K2662" s="81"/>
      <c r="L2662" s="81"/>
      <c r="M2662" s="81"/>
      <c r="N2662" s="81"/>
      <c r="O2662" s="81"/>
      <c r="P2662" s="81"/>
      <c r="Q2662" s="81"/>
      <c r="R2662" s="81"/>
    </row>
    <row r="2663" spans="1:18">
      <c r="A2663" s="81"/>
      <c r="B2663" s="81"/>
      <c r="C2663" s="81"/>
      <c r="D2663" s="81"/>
      <c r="E2663" s="81"/>
      <c r="F2663" s="81"/>
      <c r="G2663" s="81"/>
      <c r="H2663" s="81"/>
      <c r="I2663" s="81"/>
      <c r="J2663" s="81"/>
      <c r="K2663" s="81"/>
      <c r="L2663" s="81"/>
      <c r="M2663" s="81"/>
      <c r="N2663" s="81"/>
      <c r="O2663" s="81"/>
      <c r="P2663" s="81"/>
      <c r="Q2663" s="81"/>
      <c r="R2663" s="81"/>
    </row>
    <row r="2664" spans="1:18">
      <c r="A2664" s="81"/>
      <c r="B2664" s="81"/>
      <c r="C2664" s="81"/>
      <c r="D2664" s="81"/>
      <c r="E2664" s="81"/>
      <c r="F2664" s="81"/>
      <c r="G2664" s="81"/>
      <c r="H2664" s="81"/>
      <c r="I2664" s="81"/>
      <c r="J2664" s="81"/>
      <c r="K2664" s="81"/>
      <c r="L2664" s="81"/>
      <c r="M2664" s="81"/>
      <c r="N2664" s="81"/>
      <c r="O2664" s="81"/>
      <c r="P2664" s="81"/>
      <c r="Q2664" s="81"/>
      <c r="R2664" s="81"/>
    </row>
    <row r="2665" spans="1:18">
      <c r="A2665" s="81"/>
      <c r="B2665" s="81"/>
      <c r="C2665" s="81"/>
      <c r="D2665" s="81"/>
      <c r="E2665" s="81"/>
      <c r="F2665" s="81"/>
      <c r="G2665" s="81"/>
      <c r="H2665" s="81"/>
      <c r="I2665" s="81"/>
      <c r="J2665" s="81"/>
      <c r="K2665" s="81"/>
      <c r="L2665" s="81"/>
      <c r="M2665" s="81"/>
      <c r="N2665" s="81"/>
      <c r="O2665" s="81"/>
      <c r="P2665" s="81"/>
      <c r="Q2665" s="81"/>
      <c r="R2665" s="81"/>
    </row>
    <row r="2666" spans="1:18">
      <c r="A2666" s="81"/>
      <c r="B2666" s="81"/>
      <c r="C2666" s="81"/>
      <c r="D2666" s="81"/>
      <c r="E2666" s="81"/>
      <c r="F2666" s="81"/>
      <c r="G2666" s="81"/>
      <c r="H2666" s="81"/>
      <c r="I2666" s="81"/>
      <c r="J2666" s="81"/>
      <c r="K2666" s="81"/>
      <c r="L2666" s="81"/>
      <c r="M2666" s="81"/>
      <c r="N2666" s="81"/>
      <c r="O2666" s="81"/>
      <c r="P2666" s="81"/>
      <c r="Q2666" s="81"/>
      <c r="R2666" s="81"/>
    </row>
    <row r="2667" spans="1:18">
      <c r="A2667" s="81"/>
      <c r="B2667" s="81"/>
      <c r="C2667" s="81"/>
      <c r="D2667" s="81"/>
      <c r="E2667" s="81"/>
      <c r="F2667" s="81"/>
      <c r="G2667" s="81"/>
      <c r="H2667" s="81"/>
      <c r="I2667" s="81"/>
      <c r="J2667" s="81"/>
      <c r="K2667" s="81"/>
      <c r="L2667" s="81"/>
      <c r="M2667" s="81"/>
      <c r="N2667" s="81"/>
      <c r="O2667" s="81"/>
      <c r="P2667" s="81"/>
      <c r="Q2667" s="81"/>
      <c r="R2667" s="81"/>
    </row>
    <row r="2668" spans="1:18">
      <c r="A2668" s="81"/>
      <c r="B2668" s="81"/>
      <c r="C2668" s="81"/>
      <c r="D2668" s="81"/>
      <c r="E2668" s="81"/>
      <c r="F2668" s="81"/>
      <c r="G2668" s="81"/>
      <c r="H2668" s="81"/>
      <c r="I2668" s="81"/>
      <c r="J2668" s="81"/>
      <c r="K2668" s="81"/>
      <c r="L2668" s="81"/>
      <c r="M2668" s="81"/>
      <c r="N2668" s="81"/>
      <c r="O2668" s="81"/>
      <c r="P2668" s="81"/>
      <c r="Q2668" s="81"/>
      <c r="R2668" s="81"/>
    </row>
    <row r="2669" spans="1:18">
      <c r="A2669" s="81"/>
      <c r="B2669" s="81"/>
      <c r="C2669" s="81"/>
      <c r="D2669" s="81"/>
      <c r="E2669" s="81"/>
      <c r="F2669" s="81"/>
      <c r="G2669" s="81"/>
      <c r="H2669" s="81"/>
      <c r="I2669" s="81"/>
      <c r="J2669" s="81"/>
      <c r="K2669" s="81"/>
      <c r="L2669" s="81"/>
      <c r="M2669" s="81"/>
      <c r="N2669" s="81"/>
      <c r="O2669" s="81"/>
      <c r="P2669" s="81"/>
      <c r="Q2669" s="81"/>
      <c r="R2669" s="81"/>
    </row>
    <row r="2670" spans="1:18">
      <c r="A2670" s="81"/>
      <c r="B2670" s="81"/>
      <c r="C2670" s="81"/>
      <c r="D2670" s="81"/>
      <c r="E2670" s="81"/>
      <c r="F2670" s="81"/>
      <c r="G2670" s="81"/>
      <c r="H2670" s="81"/>
      <c r="I2670" s="81"/>
      <c r="J2670" s="81"/>
      <c r="K2670" s="81"/>
      <c r="L2670" s="81"/>
      <c r="M2670" s="81"/>
      <c r="N2670" s="81"/>
      <c r="O2670" s="81"/>
      <c r="P2670" s="81"/>
      <c r="Q2670" s="81"/>
      <c r="R2670" s="81"/>
    </row>
    <row r="2671" spans="1:18">
      <c r="A2671" s="81"/>
      <c r="B2671" s="81"/>
      <c r="C2671" s="81"/>
      <c r="D2671" s="81"/>
      <c r="E2671" s="81"/>
      <c r="F2671" s="81"/>
      <c r="G2671" s="81"/>
      <c r="H2671" s="81"/>
      <c r="I2671" s="81"/>
      <c r="J2671" s="81"/>
      <c r="K2671" s="81"/>
      <c r="L2671" s="81"/>
      <c r="M2671" s="81"/>
      <c r="N2671" s="81"/>
      <c r="O2671" s="81"/>
      <c r="P2671" s="81"/>
      <c r="Q2671" s="81"/>
      <c r="R2671" s="81"/>
    </row>
    <row r="2672" spans="1:18">
      <c r="A2672" s="81"/>
      <c r="B2672" s="81"/>
      <c r="C2672" s="81"/>
      <c r="D2672" s="81"/>
      <c r="E2672" s="81"/>
      <c r="F2672" s="81"/>
      <c r="G2672" s="81"/>
      <c r="H2672" s="81"/>
      <c r="I2672" s="81"/>
      <c r="J2672" s="81"/>
      <c r="K2672" s="81"/>
      <c r="L2672" s="81"/>
      <c r="M2672" s="81"/>
      <c r="N2672" s="81"/>
      <c r="O2672" s="81"/>
      <c r="P2672" s="81"/>
      <c r="Q2672" s="81"/>
      <c r="R2672" s="81"/>
    </row>
    <row r="2673" spans="1:18">
      <c r="A2673" s="81"/>
      <c r="B2673" s="81"/>
      <c r="C2673" s="81"/>
      <c r="D2673" s="81"/>
      <c r="E2673" s="81"/>
      <c r="F2673" s="81"/>
      <c r="G2673" s="81"/>
      <c r="H2673" s="81"/>
      <c r="I2673" s="81"/>
      <c r="J2673" s="81"/>
      <c r="K2673" s="81"/>
      <c r="L2673" s="81"/>
      <c r="M2673" s="81"/>
      <c r="N2673" s="81"/>
      <c r="O2673" s="81"/>
      <c r="P2673" s="81"/>
      <c r="Q2673" s="81"/>
      <c r="R2673" s="81"/>
    </row>
    <row r="2674" spans="1:18">
      <c r="A2674" s="81"/>
      <c r="B2674" s="81"/>
      <c r="C2674" s="81"/>
      <c r="D2674" s="81"/>
      <c r="E2674" s="81"/>
      <c r="F2674" s="81"/>
      <c r="G2674" s="81"/>
      <c r="H2674" s="81"/>
      <c r="I2674" s="81"/>
      <c r="J2674" s="81"/>
      <c r="K2674" s="81"/>
      <c r="L2674" s="81"/>
      <c r="M2674" s="81"/>
      <c r="N2674" s="81"/>
      <c r="O2674" s="81"/>
      <c r="P2674" s="81"/>
      <c r="Q2674" s="81"/>
      <c r="R2674" s="81"/>
    </row>
    <row r="2675" spans="1:18">
      <c r="A2675" s="81"/>
      <c r="B2675" s="81"/>
      <c r="C2675" s="81"/>
      <c r="D2675" s="81"/>
      <c r="E2675" s="81"/>
      <c r="F2675" s="81"/>
      <c r="G2675" s="81"/>
      <c r="H2675" s="81"/>
      <c r="I2675" s="81"/>
      <c r="J2675" s="81"/>
      <c r="K2675" s="81"/>
      <c r="L2675" s="81"/>
      <c r="M2675" s="81"/>
      <c r="N2675" s="81"/>
      <c r="O2675" s="81"/>
      <c r="P2675" s="81"/>
      <c r="Q2675" s="81"/>
      <c r="R2675" s="81"/>
    </row>
    <row r="2676" spans="1:18">
      <c r="A2676" s="81"/>
      <c r="B2676" s="81"/>
      <c r="C2676" s="81"/>
      <c r="D2676" s="81"/>
      <c r="E2676" s="81"/>
      <c r="F2676" s="81"/>
      <c r="G2676" s="81"/>
      <c r="H2676" s="81"/>
      <c r="I2676" s="81"/>
      <c r="J2676" s="81"/>
      <c r="K2676" s="81"/>
      <c r="L2676" s="81"/>
      <c r="M2676" s="81"/>
      <c r="N2676" s="81"/>
      <c r="O2676" s="81"/>
      <c r="P2676" s="81"/>
      <c r="Q2676" s="81"/>
      <c r="R2676" s="81"/>
    </row>
    <row r="2677" spans="1:18">
      <c r="A2677" s="81"/>
      <c r="B2677" s="81"/>
      <c r="C2677" s="81"/>
      <c r="D2677" s="81"/>
      <c r="E2677" s="81"/>
      <c r="F2677" s="81"/>
      <c r="G2677" s="81"/>
      <c r="H2677" s="81"/>
      <c r="I2677" s="81"/>
      <c r="J2677" s="81"/>
      <c r="K2677" s="81"/>
      <c r="L2677" s="81"/>
      <c r="M2677" s="81"/>
      <c r="N2677" s="81"/>
      <c r="O2677" s="81"/>
      <c r="P2677" s="81"/>
      <c r="Q2677" s="81"/>
      <c r="R2677" s="81"/>
    </row>
    <row r="2678" spans="1:18">
      <c r="A2678" s="81"/>
      <c r="B2678" s="81"/>
      <c r="C2678" s="81"/>
      <c r="D2678" s="81"/>
      <c r="E2678" s="81"/>
      <c r="F2678" s="81"/>
      <c r="G2678" s="81"/>
      <c r="H2678" s="81"/>
      <c r="I2678" s="81"/>
      <c r="J2678" s="81"/>
      <c r="K2678" s="81"/>
      <c r="L2678" s="81"/>
      <c r="M2678" s="81"/>
      <c r="N2678" s="81"/>
      <c r="O2678" s="81"/>
      <c r="P2678" s="81"/>
      <c r="Q2678" s="81"/>
      <c r="R2678" s="81"/>
    </row>
    <row r="2679" spans="1:18">
      <c r="A2679" s="81"/>
      <c r="B2679" s="81"/>
      <c r="C2679" s="81"/>
      <c r="D2679" s="81"/>
      <c r="E2679" s="81"/>
      <c r="F2679" s="81"/>
      <c r="G2679" s="81"/>
      <c r="H2679" s="81"/>
      <c r="I2679" s="81"/>
      <c r="J2679" s="81"/>
      <c r="K2679" s="81"/>
      <c r="L2679" s="81"/>
      <c r="M2679" s="81"/>
      <c r="N2679" s="81"/>
      <c r="O2679" s="81"/>
      <c r="P2679" s="81"/>
      <c r="Q2679" s="81"/>
      <c r="R2679" s="81"/>
    </row>
    <row r="2680" spans="1:18">
      <c r="A2680" s="81"/>
      <c r="B2680" s="81"/>
      <c r="C2680" s="81"/>
      <c r="D2680" s="81"/>
      <c r="E2680" s="81"/>
      <c r="F2680" s="81"/>
      <c r="G2680" s="81"/>
      <c r="H2680" s="81"/>
      <c r="I2680" s="81"/>
      <c r="J2680" s="81"/>
      <c r="K2680" s="81"/>
      <c r="L2680" s="81"/>
      <c r="M2680" s="81"/>
      <c r="N2680" s="81"/>
      <c r="O2680" s="81"/>
      <c r="P2680" s="81"/>
      <c r="Q2680" s="81"/>
      <c r="R2680" s="81"/>
    </row>
    <row r="2681" spans="1:18">
      <c r="A2681" s="81"/>
      <c r="B2681" s="81"/>
      <c r="C2681" s="81"/>
      <c r="D2681" s="81"/>
      <c r="E2681" s="81"/>
      <c r="F2681" s="81"/>
      <c r="G2681" s="81"/>
      <c r="H2681" s="81"/>
      <c r="I2681" s="81"/>
      <c r="J2681" s="81"/>
      <c r="K2681" s="81"/>
      <c r="L2681" s="81"/>
      <c r="M2681" s="81"/>
      <c r="N2681" s="81"/>
      <c r="O2681" s="81"/>
      <c r="P2681" s="81"/>
      <c r="Q2681" s="81"/>
      <c r="R2681" s="81"/>
    </row>
    <row r="2682" spans="1:18">
      <c r="A2682" s="81"/>
      <c r="B2682" s="81"/>
      <c r="C2682" s="81"/>
      <c r="D2682" s="81"/>
      <c r="E2682" s="81"/>
      <c r="F2682" s="81"/>
      <c r="G2682" s="81"/>
      <c r="H2682" s="81"/>
      <c r="I2682" s="81"/>
      <c r="J2682" s="81"/>
      <c r="K2682" s="81"/>
      <c r="L2682" s="81"/>
      <c r="M2682" s="81"/>
      <c r="N2682" s="81"/>
      <c r="O2682" s="81"/>
      <c r="P2682" s="81"/>
      <c r="Q2682" s="81"/>
      <c r="R2682" s="81"/>
    </row>
    <row r="2683" spans="1:18">
      <c r="A2683" s="81"/>
      <c r="B2683" s="81"/>
      <c r="C2683" s="81"/>
      <c r="D2683" s="81"/>
      <c r="E2683" s="81"/>
      <c r="F2683" s="81"/>
      <c r="G2683" s="81"/>
      <c r="H2683" s="81"/>
      <c r="I2683" s="81"/>
      <c r="J2683" s="81"/>
      <c r="K2683" s="81"/>
      <c r="L2683" s="81"/>
      <c r="M2683" s="81"/>
      <c r="N2683" s="81"/>
      <c r="O2683" s="81"/>
      <c r="P2683" s="81"/>
      <c r="Q2683" s="81"/>
      <c r="R2683" s="81"/>
    </row>
    <row r="2684" spans="1:18">
      <c r="A2684" s="81"/>
      <c r="B2684" s="81"/>
      <c r="C2684" s="81"/>
      <c r="D2684" s="81"/>
      <c r="E2684" s="81"/>
      <c r="F2684" s="81"/>
      <c r="G2684" s="81"/>
      <c r="H2684" s="81"/>
      <c r="I2684" s="81"/>
      <c r="J2684" s="81"/>
      <c r="K2684" s="81"/>
      <c r="L2684" s="81"/>
      <c r="M2684" s="81"/>
      <c r="N2684" s="81"/>
      <c r="O2684" s="81"/>
      <c r="P2684" s="81"/>
      <c r="Q2684" s="81"/>
      <c r="R2684" s="81"/>
    </row>
    <row r="2685" spans="1:18">
      <c r="A2685" s="81"/>
      <c r="B2685" s="81"/>
      <c r="C2685" s="81"/>
      <c r="D2685" s="81"/>
      <c r="E2685" s="81"/>
      <c r="F2685" s="81"/>
      <c r="G2685" s="81"/>
      <c r="H2685" s="81"/>
      <c r="I2685" s="81"/>
      <c r="J2685" s="81"/>
      <c r="K2685" s="81"/>
      <c r="L2685" s="81"/>
      <c r="M2685" s="81"/>
      <c r="N2685" s="81"/>
      <c r="O2685" s="81"/>
      <c r="P2685" s="81"/>
      <c r="Q2685" s="81"/>
      <c r="R2685" s="81"/>
    </row>
    <row r="2686" spans="1:18">
      <c r="A2686" s="81"/>
      <c r="B2686" s="81"/>
      <c r="C2686" s="81"/>
      <c r="D2686" s="81"/>
      <c r="E2686" s="81"/>
      <c r="F2686" s="81"/>
      <c r="G2686" s="81"/>
      <c r="H2686" s="81"/>
      <c r="I2686" s="81"/>
      <c r="J2686" s="81"/>
      <c r="K2686" s="81"/>
      <c r="L2686" s="81"/>
      <c r="M2686" s="81"/>
      <c r="N2686" s="81"/>
      <c r="O2686" s="81"/>
      <c r="P2686" s="81"/>
      <c r="Q2686" s="81"/>
      <c r="R2686" s="81"/>
    </row>
    <row r="2687" spans="1:18">
      <c r="A2687" s="81"/>
      <c r="B2687" s="81"/>
      <c r="C2687" s="81"/>
      <c r="D2687" s="81"/>
      <c r="E2687" s="81"/>
      <c r="F2687" s="81"/>
      <c r="G2687" s="81"/>
      <c r="H2687" s="81"/>
      <c r="I2687" s="81"/>
      <c r="J2687" s="81"/>
      <c r="K2687" s="81"/>
      <c r="L2687" s="81"/>
      <c r="M2687" s="81"/>
      <c r="N2687" s="81"/>
      <c r="O2687" s="81"/>
      <c r="P2687" s="81"/>
      <c r="Q2687" s="81"/>
      <c r="R2687" s="81"/>
    </row>
    <row r="2688" spans="1:18">
      <c r="A2688" s="81"/>
      <c r="B2688" s="81"/>
      <c r="C2688" s="81"/>
      <c r="D2688" s="81"/>
      <c r="E2688" s="81"/>
      <c r="F2688" s="81"/>
      <c r="G2688" s="81"/>
      <c r="H2688" s="81"/>
      <c r="I2688" s="81"/>
      <c r="J2688" s="81"/>
      <c r="K2688" s="81"/>
      <c r="L2688" s="81"/>
      <c r="M2688" s="81"/>
      <c r="N2688" s="81"/>
      <c r="O2688" s="81"/>
      <c r="P2688" s="81"/>
      <c r="Q2688" s="81"/>
      <c r="R2688" s="81"/>
    </row>
    <row r="2689" spans="1:18">
      <c r="A2689" s="81"/>
      <c r="B2689" s="81"/>
      <c r="C2689" s="81"/>
      <c r="D2689" s="81"/>
      <c r="E2689" s="81"/>
      <c r="F2689" s="81"/>
      <c r="G2689" s="81"/>
      <c r="H2689" s="81"/>
      <c r="I2689" s="81"/>
      <c r="J2689" s="81"/>
      <c r="K2689" s="81"/>
      <c r="L2689" s="81"/>
      <c r="M2689" s="81"/>
      <c r="N2689" s="81"/>
      <c r="O2689" s="81"/>
      <c r="P2689" s="81"/>
      <c r="Q2689" s="81"/>
      <c r="R2689" s="81"/>
    </row>
    <row r="2690" spans="1:18">
      <c r="A2690" s="81"/>
      <c r="B2690" s="81"/>
      <c r="C2690" s="81"/>
      <c r="D2690" s="81"/>
      <c r="E2690" s="81"/>
      <c r="F2690" s="81"/>
      <c r="G2690" s="81"/>
      <c r="H2690" s="81"/>
      <c r="I2690" s="81"/>
      <c r="J2690" s="81"/>
      <c r="K2690" s="81"/>
      <c r="L2690" s="81"/>
      <c r="M2690" s="81"/>
      <c r="N2690" s="81"/>
      <c r="O2690" s="81"/>
      <c r="P2690" s="81"/>
      <c r="Q2690" s="81"/>
      <c r="R2690" s="81"/>
    </row>
    <row r="2691" spans="1:18">
      <c r="A2691" s="81"/>
      <c r="B2691" s="81"/>
      <c r="C2691" s="81"/>
      <c r="D2691" s="81"/>
      <c r="E2691" s="81"/>
      <c r="F2691" s="81"/>
      <c r="G2691" s="81"/>
      <c r="H2691" s="81"/>
      <c r="I2691" s="81"/>
      <c r="J2691" s="81"/>
      <c r="K2691" s="81"/>
      <c r="L2691" s="81"/>
      <c r="M2691" s="81"/>
      <c r="N2691" s="81"/>
      <c r="O2691" s="81"/>
      <c r="P2691" s="81"/>
      <c r="Q2691" s="81"/>
      <c r="R2691" s="81"/>
    </row>
    <row r="2692" spans="1:18">
      <c r="A2692" s="81"/>
      <c r="B2692" s="81"/>
      <c r="C2692" s="81"/>
      <c r="D2692" s="81"/>
      <c r="E2692" s="81"/>
      <c r="F2692" s="81"/>
      <c r="G2692" s="81"/>
      <c r="H2692" s="81"/>
      <c r="I2692" s="81"/>
      <c r="J2692" s="81"/>
      <c r="K2692" s="81"/>
      <c r="L2692" s="81"/>
      <c r="M2692" s="81"/>
      <c r="N2692" s="81"/>
      <c r="O2692" s="81"/>
      <c r="P2692" s="81"/>
      <c r="Q2692" s="81"/>
      <c r="R2692" s="81"/>
    </row>
    <row r="2693" spans="1:18">
      <c r="A2693" s="81"/>
      <c r="B2693" s="81"/>
      <c r="C2693" s="81"/>
      <c r="D2693" s="81"/>
      <c r="E2693" s="81"/>
      <c r="F2693" s="81"/>
      <c r="G2693" s="81"/>
      <c r="H2693" s="81"/>
      <c r="I2693" s="81"/>
      <c r="J2693" s="81"/>
      <c r="K2693" s="81"/>
      <c r="L2693" s="81"/>
      <c r="M2693" s="81"/>
      <c r="N2693" s="81"/>
      <c r="O2693" s="81"/>
      <c r="P2693" s="81"/>
      <c r="Q2693" s="81"/>
      <c r="R2693" s="81"/>
    </row>
    <row r="2694" spans="1:18">
      <c r="A2694" s="81"/>
      <c r="B2694" s="81"/>
      <c r="C2694" s="81"/>
      <c r="D2694" s="81"/>
      <c r="E2694" s="81"/>
      <c r="F2694" s="81"/>
      <c r="G2694" s="81"/>
      <c r="H2694" s="81"/>
      <c r="I2694" s="81"/>
      <c r="J2694" s="81"/>
      <c r="K2694" s="81"/>
      <c r="L2694" s="81"/>
      <c r="M2694" s="81"/>
      <c r="N2694" s="81"/>
      <c r="O2694" s="81"/>
      <c r="P2694" s="81"/>
      <c r="Q2694" s="81"/>
      <c r="R2694" s="81"/>
    </row>
    <row r="2695" spans="1:18">
      <c r="A2695" s="81"/>
      <c r="B2695" s="81"/>
      <c r="C2695" s="81"/>
      <c r="D2695" s="81"/>
      <c r="E2695" s="81"/>
      <c r="F2695" s="81"/>
      <c r="G2695" s="81"/>
      <c r="H2695" s="81"/>
      <c r="I2695" s="81"/>
      <c r="J2695" s="81"/>
      <c r="K2695" s="81"/>
      <c r="L2695" s="81"/>
      <c r="M2695" s="81"/>
      <c r="N2695" s="81"/>
      <c r="O2695" s="81"/>
      <c r="P2695" s="81"/>
      <c r="Q2695" s="81"/>
      <c r="R2695" s="81"/>
    </row>
    <row r="2696" spans="1:18">
      <c r="A2696" s="81"/>
      <c r="B2696" s="81"/>
      <c r="C2696" s="81"/>
      <c r="D2696" s="81"/>
      <c r="E2696" s="81"/>
      <c r="F2696" s="81"/>
      <c r="G2696" s="81"/>
      <c r="H2696" s="81"/>
      <c r="I2696" s="81"/>
      <c r="J2696" s="81"/>
      <c r="K2696" s="81"/>
      <c r="L2696" s="81"/>
      <c r="M2696" s="81"/>
      <c r="N2696" s="81"/>
      <c r="O2696" s="81"/>
      <c r="P2696" s="81"/>
      <c r="Q2696" s="81"/>
      <c r="R2696" s="81"/>
    </row>
    <row r="2697" spans="1:18">
      <c r="A2697" s="81"/>
      <c r="B2697" s="81"/>
      <c r="C2697" s="81"/>
      <c r="D2697" s="81"/>
      <c r="E2697" s="81"/>
      <c r="F2697" s="81"/>
      <c r="G2697" s="81"/>
      <c r="H2697" s="81"/>
      <c r="I2697" s="81"/>
      <c r="J2697" s="81"/>
      <c r="K2697" s="81"/>
      <c r="L2697" s="81"/>
      <c r="M2697" s="81"/>
      <c r="N2697" s="81"/>
      <c r="O2697" s="81"/>
      <c r="P2697" s="81"/>
      <c r="Q2697" s="81"/>
      <c r="R2697" s="81"/>
    </row>
    <row r="2698" spans="1:18">
      <c r="A2698" s="81"/>
      <c r="B2698" s="81"/>
      <c r="C2698" s="81"/>
      <c r="D2698" s="81"/>
      <c r="E2698" s="81"/>
      <c r="F2698" s="81"/>
      <c r="G2698" s="81"/>
      <c r="H2698" s="81"/>
      <c r="I2698" s="81"/>
      <c r="J2698" s="81"/>
      <c r="K2698" s="81"/>
      <c r="L2698" s="81"/>
      <c r="M2698" s="81"/>
      <c r="N2698" s="81"/>
      <c r="O2698" s="81"/>
      <c r="P2698" s="81"/>
      <c r="Q2698" s="81"/>
      <c r="R2698" s="81"/>
    </row>
    <row r="2699" spans="1:18">
      <c r="A2699" s="81"/>
      <c r="B2699" s="81"/>
      <c r="C2699" s="81"/>
      <c r="D2699" s="81"/>
      <c r="E2699" s="81"/>
      <c r="F2699" s="81"/>
      <c r="G2699" s="81"/>
      <c r="H2699" s="81"/>
      <c r="I2699" s="81"/>
      <c r="J2699" s="81"/>
      <c r="K2699" s="81"/>
      <c r="L2699" s="81"/>
      <c r="M2699" s="81"/>
      <c r="N2699" s="81"/>
      <c r="O2699" s="81"/>
      <c r="P2699" s="81"/>
      <c r="Q2699" s="81"/>
      <c r="R2699" s="81"/>
    </row>
    <row r="2700" spans="1:18">
      <c r="A2700" s="81"/>
      <c r="B2700" s="81"/>
      <c r="C2700" s="81"/>
      <c r="D2700" s="81"/>
      <c r="E2700" s="81"/>
      <c r="F2700" s="81"/>
      <c r="G2700" s="81"/>
      <c r="H2700" s="81"/>
      <c r="I2700" s="81"/>
      <c r="J2700" s="81"/>
      <c r="K2700" s="81"/>
      <c r="L2700" s="81"/>
      <c r="M2700" s="81"/>
      <c r="N2700" s="81"/>
      <c r="O2700" s="81"/>
      <c r="P2700" s="81"/>
      <c r="Q2700" s="81"/>
      <c r="R2700" s="81"/>
    </row>
    <row r="2701" spans="1:18">
      <c r="A2701" s="81"/>
      <c r="B2701" s="81"/>
      <c r="C2701" s="81"/>
      <c r="D2701" s="81"/>
      <c r="E2701" s="81"/>
      <c r="F2701" s="81"/>
      <c r="G2701" s="81"/>
      <c r="H2701" s="81"/>
      <c r="I2701" s="81"/>
      <c r="J2701" s="81"/>
      <c r="K2701" s="81"/>
      <c r="L2701" s="81"/>
      <c r="M2701" s="81"/>
      <c r="N2701" s="81"/>
      <c r="O2701" s="81"/>
      <c r="P2701" s="81"/>
      <c r="Q2701" s="81"/>
      <c r="R2701" s="81"/>
    </row>
    <row r="2702" spans="1:18">
      <c r="A2702" s="81"/>
      <c r="B2702" s="81"/>
      <c r="C2702" s="81"/>
      <c r="D2702" s="81"/>
      <c r="E2702" s="81"/>
      <c r="F2702" s="81"/>
      <c r="G2702" s="81"/>
      <c r="H2702" s="81"/>
      <c r="I2702" s="81"/>
      <c r="J2702" s="81"/>
      <c r="K2702" s="81"/>
      <c r="L2702" s="81"/>
      <c r="M2702" s="81"/>
      <c r="N2702" s="81"/>
      <c r="O2702" s="81"/>
      <c r="P2702" s="81"/>
      <c r="Q2702" s="81"/>
      <c r="R2702" s="81"/>
    </row>
    <row r="2703" spans="1:18">
      <c r="A2703" s="81"/>
      <c r="B2703" s="81"/>
      <c r="C2703" s="81"/>
      <c r="D2703" s="81"/>
      <c r="E2703" s="81"/>
      <c r="F2703" s="81"/>
      <c r="G2703" s="81"/>
      <c r="H2703" s="81"/>
      <c r="I2703" s="81"/>
      <c r="J2703" s="81"/>
      <c r="K2703" s="81"/>
      <c r="L2703" s="81"/>
      <c r="M2703" s="81"/>
      <c r="N2703" s="81"/>
      <c r="O2703" s="81"/>
      <c r="P2703" s="81"/>
      <c r="Q2703" s="81"/>
      <c r="R2703" s="81"/>
    </row>
    <row r="2704" spans="1:18">
      <c r="A2704" s="81"/>
      <c r="B2704" s="81"/>
      <c r="C2704" s="81"/>
      <c r="D2704" s="81"/>
      <c r="E2704" s="81"/>
      <c r="F2704" s="81"/>
      <c r="G2704" s="81"/>
      <c r="H2704" s="81"/>
      <c r="I2704" s="81"/>
      <c r="J2704" s="81"/>
      <c r="K2704" s="81"/>
      <c r="L2704" s="81"/>
      <c r="M2704" s="81"/>
      <c r="N2704" s="81"/>
      <c r="O2704" s="81"/>
      <c r="P2704" s="81"/>
      <c r="Q2704" s="81"/>
      <c r="R2704" s="81"/>
    </row>
    <row r="2705" spans="1:18">
      <c r="A2705" s="81"/>
      <c r="B2705" s="81"/>
      <c r="C2705" s="81"/>
      <c r="D2705" s="81"/>
      <c r="E2705" s="81"/>
      <c r="F2705" s="81"/>
      <c r="G2705" s="81"/>
      <c r="H2705" s="81"/>
      <c r="I2705" s="81"/>
      <c r="J2705" s="81"/>
      <c r="K2705" s="81"/>
      <c r="L2705" s="81"/>
      <c r="M2705" s="81"/>
      <c r="N2705" s="81"/>
      <c r="O2705" s="81"/>
      <c r="P2705" s="81"/>
      <c r="Q2705" s="81"/>
      <c r="R2705" s="81"/>
    </row>
    <row r="2706" spans="1:18">
      <c r="A2706" s="81"/>
      <c r="B2706" s="81"/>
      <c r="C2706" s="81"/>
      <c r="D2706" s="81"/>
      <c r="E2706" s="81"/>
      <c r="F2706" s="81"/>
      <c r="G2706" s="81"/>
      <c r="H2706" s="81"/>
      <c r="I2706" s="81"/>
      <c r="J2706" s="81"/>
      <c r="K2706" s="81"/>
      <c r="L2706" s="81"/>
      <c r="M2706" s="81"/>
      <c r="N2706" s="81"/>
      <c r="O2706" s="81"/>
      <c r="P2706" s="81"/>
      <c r="Q2706" s="81"/>
      <c r="R2706" s="81"/>
    </row>
    <row r="2707" spans="1:18">
      <c r="A2707" s="81"/>
      <c r="B2707" s="81"/>
      <c r="C2707" s="81"/>
      <c r="D2707" s="81"/>
      <c r="E2707" s="81"/>
      <c r="F2707" s="81"/>
      <c r="G2707" s="81"/>
      <c r="H2707" s="81"/>
      <c r="I2707" s="81"/>
      <c r="J2707" s="81"/>
      <c r="K2707" s="81"/>
      <c r="L2707" s="81"/>
      <c r="M2707" s="81"/>
      <c r="N2707" s="81"/>
      <c r="O2707" s="81"/>
      <c r="P2707" s="81"/>
      <c r="Q2707" s="81"/>
      <c r="R2707" s="81"/>
    </row>
    <row r="2708" spans="1:18">
      <c r="A2708" s="81"/>
      <c r="B2708" s="81"/>
      <c r="C2708" s="81"/>
      <c r="D2708" s="81"/>
      <c r="E2708" s="81"/>
      <c r="F2708" s="81"/>
      <c r="G2708" s="81"/>
      <c r="H2708" s="81"/>
      <c r="I2708" s="81"/>
      <c r="J2708" s="81"/>
      <c r="K2708" s="81"/>
      <c r="L2708" s="81"/>
      <c r="M2708" s="81"/>
      <c r="N2708" s="81"/>
      <c r="O2708" s="81"/>
      <c r="P2708" s="81"/>
      <c r="Q2708" s="81"/>
      <c r="R2708" s="81"/>
    </row>
    <row r="2709" spans="1:18">
      <c r="A2709" s="81"/>
      <c r="B2709" s="81"/>
      <c r="C2709" s="81"/>
      <c r="D2709" s="81"/>
      <c r="E2709" s="81"/>
      <c r="F2709" s="81"/>
      <c r="G2709" s="81"/>
      <c r="H2709" s="81"/>
      <c r="I2709" s="81"/>
      <c r="J2709" s="81"/>
      <c r="K2709" s="81"/>
      <c r="L2709" s="81"/>
      <c r="M2709" s="81"/>
      <c r="N2709" s="81"/>
      <c r="O2709" s="81"/>
      <c r="P2709" s="81"/>
      <c r="Q2709" s="81"/>
      <c r="R2709" s="81"/>
    </row>
    <row r="2710" spans="1:18">
      <c r="A2710" s="81"/>
      <c r="B2710" s="81"/>
      <c r="C2710" s="81"/>
      <c r="D2710" s="81"/>
      <c r="E2710" s="81"/>
      <c r="F2710" s="81"/>
      <c r="G2710" s="81"/>
      <c r="H2710" s="81"/>
      <c r="I2710" s="81"/>
      <c r="J2710" s="81"/>
      <c r="K2710" s="81"/>
      <c r="L2710" s="81"/>
      <c r="M2710" s="81"/>
      <c r="N2710" s="81"/>
      <c r="O2710" s="81"/>
      <c r="P2710" s="81"/>
      <c r="Q2710" s="81"/>
      <c r="R2710" s="81"/>
    </row>
    <row r="2711" spans="1:18">
      <c r="A2711" s="81"/>
      <c r="B2711" s="81"/>
      <c r="C2711" s="81"/>
      <c r="D2711" s="81"/>
      <c r="E2711" s="81"/>
      <c r="F2711" s="81"/>
      <c r="G2711" s="81"/>
      <c r="H2711" s="81"/>
      <c r="I2711" s="81"/>
      <c r="J2711" s="81"/>
      <c r="K2711" s="81"/>
      <c r="L2711" s="81"/>
      <c r="M2711" s="81"/>
      <c r="N2711" s="81"/>
      <c r="O2711" s="81"/>
      <c r="P2711" s="81"/>
      <c r="Q2711" s="81"/>
      <c r="R2711" s="81"/>
    </row>
    <row r="2712" spans="1:18">
      <c r="A2712" s="81"/>
      <c r="B2712" s="81"/>
      <c r="C2712" s="81"/>
      <c r="D2712" s="81"/>
      <c r="E2712" s="81"/>
      <c r="F2712" s="81"/>
      <c r="G2712" s="81"/>
      <c r="H2712" s="81"/>
      <c r="I2712" s="81"/>
      <c r="J2712" s="81"/>
      <c r="K2712" s="81"/>
      <c r="L2712" s="81"/>
      <c r="M2712" s="81"/>
      <c r="N2712" s="81"/>
      <c r="O2712" s="81"/>
      <c r="P2712" s="81"/>
      <c r="Q2712" s="81"/>
      <c r="R2712" s="81"/>
    </row>
    <row r="2713" spans="1:18">
      <c r="A2713" s="81"/>
      <c r="B2713" s="81"/>
      <c r="C2713" s="81"/>
      <c r="D2713" s="81"/>
      <c r="E2713" s="81"/>
      <c r="F2713" s="81"/>
      <c r="G2713" s="81"/>
      <c r="H2713" s="81"/>
      <c r="I2713" s="81"/>
      <c r="J2713" s="81"/>
      <c r="K2713" s="81"/>
      <c r="L2713" s="81"/>
      <c r="M2713" s="81"/>
      <c r="N2713" s="81"/>
      <c r="O2713" s="81"/>
      <c r="P2713" s="81"/>
      <c r="Q2713" s="81"/>
      <c r="R2713" s="81"/>
    </row>
    <row r="2714" spans="1:18">
      <c r="A2714" s="81"/>
      <c r="B2714" s="81"/>
      <c r="C2714" s="81"/>
      <c r="D2714" s="81"/>
      <c r="E2714" s="81"/>
      <c r="F2714" s="81"/>
      <c r="G2714" s="81"/>
      <c r="H2714" s="81"/>
      <c r="I2714" s="81"/>
      <c r="J2714" s="81"/>
      <c r="K2714" s="81"/>
      <c r="L2714" s="81"/>
      <c r="M2714" s="81"/>
      <c r="N2714" s="81"/>
      <c r="O2714" s="81"/>
      <c r="P2714" s="81"/>
      <c r="Q2714" s="81"/>
      <c r="R2714" s="81"/>
    </row>
    <row r="2715" spans="1:18">
      <c r="A2715" s="81"/>
      <c r="B2715" s="81"/>
      <c r="C2715" s="81"/>
      <c r="D2715" s="81"/>
      <c r="E2715" s="81"/>
      <c r="F2715" s="81"/>
      <c r="G2715" s="81"/>
      <c r="H2715" s="81"/>
      <c r="I2715" s="81"/>
      <c r="J2715" s="81"/>
      <c r="K2715" s="81"/>
      <c r="L2715" s="81"/>
      <c r="M2715" s="81"/>
      <c r="N2715" s="81"/>
      <c r="O2715" s="81"/>
      <c r="P2715" s="81"/>
      <c r="Q2715" s="81"/>
      <c r="R2715" s="81"/>
    </row>
    <row r="2716" spans="1:18">
      <c r="A2716" s="81"/>
      <c r="B2716" s="81"/>
      <c r="C2716" s="81"/>
      <c r="D2716" s="81"/>
      <c r="E2716" s="81"/>
      <c r="F2716" s="81"/>
      <c r="G2716" s="81"/>
      <c r="H2716" s="81"/>
      <c r="I2716" s="81"/>
      <c r="J2716" s="81"/>
      <c r="K2716" s="81"/>
      <c r="L2716" s="81"/>
      <c r="M2716" s="81"/>
      <c r="N2716" s="81"/>
      <c r="O2716" s="81"/>
      <c r="P2716" s="81"/>
      <c r="Q2716" s="81"/>
      <c r="R2716" s="81"/>
    </row>
    <row r="2717" spans="1:18">
      <c r="A2717" s="81"/>
      <c r="B2717" s="81"/>
      <c r="C2717" s="81"/>
      <c r="D2717" s="81"/>
      <c r="E2717" s="81"/>
      <c r="F2717" s="81"/>
      <c r="G2717" s="81"/>
      <c r="H2717" s="81"/>
      <c r="I2717" s="81"/>
      <c r="J2717" s="81"/>
      <c r="K2717" s="81"/>
      <c r="L2717" s="81"/>
      <c r="M2717" s="81"/>
      <c r="N2717" s="81"/>
      <c r="O2717" s="81"/>
      <c r="P2717" s="81"/>
      <c r="Q2717" s="81"/>
      <c r="R2717" s="81"/>
    </row>
    <row r="2718" spans="1:18">
      <c r="A2718" s="81"/>
      <c r="B2718" s="81"/>
      <c r="C2718" s="81"/>
      <c r="D2718" s="81"/>
      <c r="E2718" s="81"/>
      <c r="F2718" s="81"/>
      <c r="G2718" s="81"/>
      <c r="H2718" s="81"/>
      <c r="I2718" s="81"/>
      <c r="J2718" s="81"/>
      <c r="K2718" s="81"/>
      <c r="L2718" s="81"/>
      <c r="M2718" s="81"/>
      <c r="N2718" s="81"/>
      <c r="O2718" s="81"/>
      <c r="P2718" s="81"/>
      <c r="Q2718" s="81"/>
      <c r="R2718" s="81"/>
    </row>
    <row r="2719" spans="1:18">
      <c r="A2719" s="81"/>
      <c r="B2719" s="81"/>
      <c r="C2719" s="81"/>
      <c r="D2719" s="81"/>
      <c r="E2719" s="81"/>
      <c r="F2719" s="81"/>
      <c r="G2719" s="81"/>
      <c r="H2719" s="81"/>
      <c r="I2719" s="81"/>
      <c r="J2719" s="81"/>
      <c r="K2719" s="81"/>
      <c r="L2719" s="81"/>
      <c r="M2719" s="81"/>
      <c r="N2719" s="81"/>
      <c r="O2719" s="81"/>
      <c r="P2719" s="81"/>
      <c r="Q2719" s="81"/>
      <c r="R2719" s="81"/>
    </row>
    <row r="2720" spans="1:18">
      <c r="A2720" s="81"/>
      <c r="B2720" s="81"/>
      <c r="C2720" s="81"/>
      <c r="D2720" s="81"/>
      <c r="E2720" s="81"/>
      <c r="F2720" s="81"/>
      <c r="G2720" s="81"/>
      <c r="H2720" s="81"/>
      <c r="I2720" s="81"/>
      <c r="J2720" s="81"/>
      <c r="K2720" s="81"/>
      <c r="L2720" s="81"/>
      <c r="M2720" s="81"/>
      <c r="N2720" s="81"/>
      <c r="O2720" s="81"/>
      <c r="P2720" s="81"/>
      <c r="Q2720" s="81"/>
      <c r="R2720" s="81"/>
    </row>
    <row r="2721" spans="1:18">
      <c r="A2721" s="81"/>
      <c r="B2721" s="81"/>
      <c r="C2721" s="81"/>
      <c r="D2721" s="81"/>
      <c r="E2721" s="81"/>
      <c r="F2721" s="81"/>
      <c r="G2721" s="81"/>
      <c r="H2721" s="81"/>
      <c r="I2721" s="81"/>
      <c r="J2721" s="81"/>
      <c r="K2721" s="81"/>
      <c r="L2721" s="81"/>
      <c r="M2721" s="81"/>
      <c r="N2721" s="81"/>
      <c r="O2721" s="81"/>
      <c r="P2721" s="81"/>
      <c r="Q2721" s="81"/>
      <c r="R2721" s="81"/>
    </row>
    <row r="2722" spans="1:18">
      <c r="A2722" s="81"/>
      <c r="B2722" s="81"/>
      <c r="C2722" s="167"/>
      <c r="D2722" s="167"/>
      <c r="E2722" s="167"/>
      <c r="F2722" s="81"/>
      <c r="G2722" s="81"/>
      <c r="H2722" s="81"/>
      <c r="I2722" s="81"/>
      <c r="J2722" s="81"/>
      <c r="K2722" s="81"/>
      <c r="L2722" s="81"/>
      <c r="M2722" s="81"/>
      <c r="N2722" s="81"/>
      <c r="O2722" s="81"/>
      <c r="P2722" s="81"/>
      <c r="Q2722" s="81"/>
      <c r="R2722" s="81"/>
    </row>
    <row r="2723" spans="1:18">
      <c r="A2723" s="81"/>
      <c r="B2723" s="81"/>
      <c r="C2723" s="167"/>
      <c r="D2723" s="167"/>
      <c r="E2723" s="167"/>
      <c r="F2723" s="81"/>
      <c r="G2723" s="81"/>
      <c r="H2723" s="81"/>
      <c r="I2723" s="81"/>
      <c r="J2723" s="81"/>
      <c r="K2723" s="81"/>
      <c r="L2723" s="81"/>
      <c r="M2723" s="81"/>
      <c r="N2723" s="81"/>
      <c r="O2723" s="81"/>
      <c r="P2723" s="81"/>
      <c r="Q2723" s="81"/>
      <c r="R2723" s="81"/>
    </row>
    <row r="2724" spans="1:18">
      <c r="A2724" s="81"/>
      <c r="B2724" s="81"/>
      <c r="C2724" s="167"/>
      <c r="D2724" s="167"/>
      <c r="E2724" s="167"/>
      <c r="F2724" s="81"/>
      <c r="G2724" s="81"/>
      <c r="H2724" s="81"/>
      <c r="I2724" s="81"/>
      <c r="J2724" s="81"/>
      <c r="K2724" s="81"/>
      <c r="L2724" s="81"/>
      <c r="M2724" s="81"/>
      <c r="N2724" s="81"/>
      <c r="O2724" s="81"/>
      <c r="P2724" s="81"/>
      <c r="Q2724" s="81"/>
      <c r="R2724" s="81"/>
    </row>
    <row r="2725" spans="1:18">
      <c r="A2725" s="81"/>
      <c r="B2725" s="81"/>
      <c r="C2725" s="167"/>
      <c r="D2725" s="167"/>
      <c r="E2725" s="167"/>
      <c r="F2725" s="81"/>
      <c r="G2725" s="81"/>
      <c r="H2725" s="81"/>
      <c r="I2725" s="81"/>
      <c r="J2725" s="81"/>
      <c r="K2725" s="81"/>
      <c r="L2725" s="81"/>
      <c r="M2725" s="81"/>
      <c r="N2725" s="81"/>
      <c r="O2725" s="81"/>
      <c r="P2725" s="81"/>
      <c r="Q2725" s="81"/>
      <c r="R2725" s="81"/>
    </row>
    <row r="2726" spans="1:18">
      <c r="A2726" s="81"/>
      <c r="B2726" s="81"/>
      <c r="C2726" s="167"/>
      <c r="D2726" s="167"/>
      <c r="E2726" s="167"/>
      <c r="F2726" s="81"/>
      <c r="G2726" s="81"/>
      <c r="H2726" s="81"/>
      <c r="I2726" s="81"/>
      <c r="J2726" s="81"/>
      <c r="K2726" s="81"/>
      <c r="L2726" s="81"/>
      <c r="M2726" s="81"/>
      <c r="N2726" s="81"/>
      <c r="O2726" s="81"/>
      <c r="P2726" s="81"/>
      <c r="Q2726" s="81"/>
      <c r="R2726" s="81"/>
    </row>
    <row r="2727" spans="1:18">
      <c r="A2727" s="81"/>
      <c r="B2727" s="81"/>
      <c r="C2727" s="167"/>
      <c r="D2727" s="167"/>
      <c r="E2727" s="167"/>
      <c r="F2727" s="81"/>
      <c r="G2727" s="81"/>
      <c r="H2727" s="81"/>
      <c r="I2727" s="81"/>
      <c r="J2727" s="81"/>
      <c r="K2727" s="81"/>
      <c r="L2727" s="81"/>
      <c r="M2727" s="81"/>
      <c r="N2727" s="81"/>
      <c r="O2727" s="81"/>
      <c r="P2727" s="81"/>
      <c r="Q2727" s="81"/>
      <c r="R2727" s="81"/>
    </row>
    <row r="2728" spans="1:18">
      <c r="A2728" s="81"/>
      <c r="B2728" s="81"/>
      <c r="C2728" s="167"/>
      <c r="D2728" s="167"/>
      <c r="E2728" s="167"/>
      <c r="F2728" s="81"/>
      <c r="G2728" s="81"/>
      <c r="H2728" s="81"/>
      <c r="I2728" s="81"/>
      <c r="J2728" s="81"/>
      <c r="K2728" s="81"/>
      <c r="L2728" s="81"/>
      <c r="M2728" s="81"/>
      <c r="N2728" s="81"/>
      <c r="O2728" s="81"/>
      <c r="P2728" s="81"/>
      <c r="Q2728" s="81"/>
      <c r="R2728" s="81"/>
    </row>
    <row r="2729" spans="1:18">
      <c r="A2729" s="81"/>
      <c r="B2729" s="81"/>
      <c r="C2729" s="167"/>
      <c r="D2729" s="167"/>
      <c r="E2729" s="167"/>
      <c r="F2729" s="81"/>
      <c r="G2729" s="81"/>
      <c r="H2729" s="81"/>
      <c r="I2729" s="81"/>
      <c r="J2729" s="81"/>
      <c r="K2729" s="81"/>
      <c r="L2729" s="81"/>
      <c r="M2729" s="81"/>
      <c r="N2729" s="81"/>
      <c r="O2729" s="81"/>
      <c r="P2729" s="81"/>
      <c r="Q2729" s="81"/>
      <c r="R2729" s="81"/>
    </row>
    <row r="2730" spans="1:18">
      <c r="A2730" s="81"/>
      <c r="B2730" s="81"/>
      <c r="C2730" s="167"/>
      <c r="D2730" s="167"/>
      <c r="E2730" s="167"/>
      <c r="F2730" s="81"/>
      <c r="G2730" s="81"/>
      <c r="H2730" s="81"/>
      <c r="I2730" s="81"/>
      <c r="J2730" s="81"/>
      <c r="K2730" s="81"/>
      <c r="L2730" s="81"/>
      <c r="M2730" s="81"/>
      <c r="N2730" s="81"/>
      <c r="O2730" s="81"/>
      <c r="P2730" s="81"/>
      <c r="Q2730" s="81"/>
      <c r="R2730" s="81"/>
    </row>
    <row r="2731" spans="1:18">
      <c r="A2731" s="81"/>
      <c r="B2731" s="81"/>
      <c r="C2731" s="167"/>
      <c r="D2731" s="167"/>
      <c r="E2731" s="167"/>
      <c r="F2731" s="81"/>
      <c r="G2731" s="81"/>
      <c r="H2731" s="81"/>
      <c r="I2731" s="81"/>
      <c r="J2731" s="81"/>
      <c r="K2731" s="81"/>
      <c r="L2731" s="81"/>
      <c r="M2731" s="81"/>
      <c r="N2731" s="81"/>
      <c r="O2731" s="81"/>
      <c r="P2731" s="81"/>
      <c r="Q2731" s="81"/>
      <c r="R2731" s="81"/>
    </row>
    <row r="2732" spans="1:18">
      <c r="A2732" s="81"/>
      <c r="B2732" s="81"/>
      <c r="C2732" s="167"/>
      <c r="D2732" s="167"/>
      <c r="E2732" s="167"/>
      <c r="F2732" s="81"/>
      <c r="G2732" s="81"/>
      <c r="H2732" s="81"/>
      <c r="I2732" s="81"/>
      <c r="J2732" s="81"/>
      <c r="K2732" s="81"/>
      <c r="L2732" s="81"/>
      <c r="M2732" s="81"/>
      <c r="N2732" s="81"/>
      <c r="O2732" s="81"/>
      <c r="P2732" s="81"/>
      <c r="Q2732" s="81"/>
      <c r="R2732" s="81"/>
    </row>
    <row r="2733" spans="1:18">
      <c r="A2733" s="81"/>
      <c r="B2733" s="81"/>
      <c r="C2733" s="167"/>
      <c r="D2733" s="167"/>
      <c r="E2733" s="167"/>
      <c r="F2733" s="81"/>
      <c r="G2733" s="81"/>
      <c r="H2733" s="81"/>
      <c r="I2733" s="81"/>
      <c r="J2733" s="81"/>
      <c r="K2733" s="81"/>
      <c r="L2733" s="81"/>
      <c r="M2733" s="81"/>
      <c r="N2733" s="81"/>
      <c r="O2733" s="81"/>
      <c r="P2733" s="81"/>
      <c r="Q2733" s="81"/>
      <c r="R2733" s="81"/>
    </row>
    <row r="2734" spans="1:18">
      <c r="A2734" s="81"/>
      <c r="B2734" s="81"/>
      <c r="C2734" s="167"/>
      <c r="D2734" s="167"/>
      <c r="E2734" s="167"/>
      <c r="F2734" s="81"/>
      <c r="G2734" s="81"/>
      <c r="H2734" s="81"/>
      <c r="I2734" s="81"/>
      <c r="J2734" s="81"/>
      <c r="K2734" s="81"/>
      <c r="L2734" s="81"/>
      <c r="M2734" s="81"/>
      <c r="N2734" s="81"/>
      <c r="O2734" s="81"/>
      <c r="P2734" s="81"/>
      <c r="Q2734" s="81"/>
      <c r="R2734" s="81"/>
    </row>
    <row r="2735" spans="1:18">
      <c r="A2735" s="81"/>
      <c r="B2735" s="81"/>
      <c r="C2735" s="167"/>
      <c r="D2735" s="167"/>
      <c r="E2735" s="167"/>
      <c r="F2735" s="81"/>
      <c r="G2735" s="81"/>
      <c r="H2735" s="81"/>
      <c r="I2735" s="81"/>
      <c r="J2735" s="81"/>
      <c r="K2735" s="81"/>
      <c r="L2735" s="81"/>
      <c r="M2735" s="81"/>
      <c r="N2735" s="81"/>
      <c r="O2735" s="81"/>
      <c r="P2735" s="81"/>
      <c r="Q2735" s="81"/>
      <c r="R2735" s="81"/>
    </row>
    <row r="2736" spans="1:18">
      <c r="A2736" s="81"/>
      <c r="B2736" s="81"/>
      <c r="C2736" s="167"/>
      <c r="D2736" s="167"/>
      <c r="E2736" s="167"/>
      <c r="F2736" s="81"/>
      <c r="G2736" s="81"/>
      <c r="H2736" s="81"/>
      <c r="I2736" s="81"/>
      <c r="J2736" s="81"/>
      <c r="K2736" s="81"/>
      <c r="L2736" s="81"/>
      <c r="M2736" s="81"/>
      <c r="N2736" s="81"/>
      <c r="O2736" s="81"/>
      <c r="P2736" s="81"/>
      <c r="Q2736" s="81"/>
      <c r="R2736" s="81"/>
    </row>
    <row r="2737" spans="1:18">
      <c r="A2737" s="81"/>
      <c r="B2737" s="81"/>
      <c r="C2737" s="167"/>
      <c r="D2737" s="167"/>
      <c r="E2737" s="167"/>
      <c r="F2737" s="81"/>
      <c r="G2737" s="81"/>
      <c r="H2737" s="81"/>
      <c r="I2737" s="81"/>
      <c r="J2737" s="81"/>
      <c r="K2737" s="81"/>
      <c r="L2737" s="81"/>
      <c r="M2737" s="81"/>
      <c r="N2737" s="81"/>
      <c r="O2737" s="81"/>
      <c r="P2737" s="81"/>
      <c r="Q2737" s="81"/>
      <c r="R2737" s="81"/>
    </row>
    <row r="2738" spans="1:18">
      <c r="A2738" s="81"/>
      <c r="B2738" s="81"/>
      <c r="C2738" s="167"/>
      <c r="D2738" s="167"/>
      <c r="E2738" s="167"/>
      <c r="F2738" s="81"/>
      <c r="G2738" s="81"/>
      <c r="H2738" s="81"/>
      <c r="I2738" s="81"/>
      <c r="J2738" s="81"/>
      <c r="K2738" s="81"/>
      <c r="L2738" s="81"/>
      <c r="M2738" s="81"/>
      <c r="N2738" s="81"/>
      <c r="O2738" s="81"/>
      <c r="P2738" s="81"/>
      <c r="Q2738" s="81"/>
      <c r="R2738" s="81"/>
    </row>
    <row r="2739" spans="1:18">
      <c r="A2739" s="81"/>
      <c r="B2739" s="81"/>
      <c r="C2739" s="167"/>
      <c r="D2739" s="167"/>
      <c r="E2739" s="167"/>
      <c r="F2739" s="81"/>
      <c r="G2739" s="81"/>
      <c r="H2739" s="81"/>
      <c r="I2739" s="81"/>
      <c r="J2739" s="81"/>
      <c r="K2739" s="81"/>
      <c r="L2739" s="81"/>
      <c r="M2739" s="81"/>
      <c r="N2739" s="81"/>
      <c r="O2739" s="81"/>
      <c r="P2739" s="81"/>
      <c r="Q2739" s="81"/>
      <c r="R2739" s="81"/>
    </row>
    <row r="2740" spans="1:18">
      <c r="A2740" s="81"/>
      <c r="B2740" s="81"/>
      <c r="C2740" s="167"/>
      <c r="D2740" s="167"/>
      <c r="E2740" s="167"/>
      <c r="F2740" s="81"/>
      <c r="G2740" s="81"/>
      <c r="H2740" s="81"/>
      <c r="I2740" s="81"/>
      <c r="J2740" s="81"/>
      <c r="K2740" s="81"/>
      <c r="L2740" s="81"/>
      <c r="M2740" s="81"/>
      <c r="N2740" s="81"/>
      <c r="O2740" s="81"/>
      <c r="P2740" s="81"/>
      <c r="Q2740" s="81"/>
      <c r="R2740" s="81"/>
    </row>
    <row r="2741" spans="1:18">
      <c r="A2741" s="81"/>
      <c r="B2741" s="81"/>
      <c r="C2741" s="167"/>
      <c r="D2741" s="167"/>
      <c r="E2741" s="167"/>
      <c r="F2741" s="81"/>
      <c r="G2741" s="81"/>
      <c r="H2741" s="81"/>
      <c r="I2741" s="81"/>
      <c r="J2741" s="81"/>
      <c r="K2741" s="81"/>
      <c r="L2741" s="81"/>
      <c r="M2741" s="81"/>
      <c r="N2741" s="81"/>
      <c r="O2741" s="81"/>
      <c r="P2741" s="81"/>
      <c r="Q2741" s="81"/>
      <c r="R2741" s="81"/>
    </row>
    <row r="2742" spans="1:18">
      <c r="A2742" s="81"/>
      <c r="B2742" s="81"/>
      <c r="C2742" s="167"/>
      <c r="D2742" s="167"/>
      <c r="E2742" s="167"/>
      <c r="F2742" s="81"/>
      <c r="G2742" s="81"/>
      <c r="H2742" s="81"/>
      <c r="I2742" s="81"/>
      <c r="J2742" s="81"/>
      <c r="K2742" s="81"/>
      <c r="L2742" s="81"/>
      <c r="M2742" s="81"/>
      <c r="N2742" s="81"/>
      <c r="O2742" s="81"/>
      <c r="P2742" s="81"/>
      <c r="Q2742" s="81"/>
      <c r="R2742" s="81"/>
    </row>
    <row r="2743" spans="1:18">
      <c r="A2743" s="81"/>
      <c r="B2743" s="81"/>
      <c r="C2743" s="167"/>
      <c r="D2743" s="167"/>
      <c r="E2743" s="167"/>
      <c r="F2743" s="81"/>
      <c r="G2743" s="81"/>
      <c r="H2743" s="81"/>
      <c r="I2743" s="81"/>
      <c r="J2743" s="81"/>
      <c r="K2743" s="81"/>
      <c r="L2743" s="81"/>
      <c r="M2743" s="81"/>
      <c r="N2743" s="81"/>
      <c r="O2743" s="81"/>
      <c r="P2743" s="81"/>
      <c r="Q2743" s="81"/>
      <c r="R2743" s="81"/>
    </row>
    <row r="2744" spans="1:18">
      <c r="A2744" s="81"/>
      <c r="B2744" s="81"/>
      <c r="C2744" s="167"/>
      <c r="D2744" s="167"/>
      <c r="E2744" s="167"/>
      <c r="F2744" s="81"/>
      <c r="G2744" s="81"/>
      <c r="H2744" s="81"/>
      <c r="I2744" s="81"/>
      <c r="J2744" s="81"/>
      <c r="K2744" s="81"/>
      <c r="L2744" s="81"/>
      <c r="M2744" s="81"/>
      <c r="N2744" s="81"/>
      <c r="O2744" s="81"/>
      <c r="P2744" s="81"/>
      <c r="Q2744" s="81"/>
      <c r="R2744" s="81"/>
    </row>
    <row r="2745" spans="1:18">
      <c r="A2745" s="81"/>
      <c r="B2745" s="81"/>
      <c r="C2745" s="167"/>
      <c r="D2745" s="167"/>
      <c r="E2745" s="167"/>
      <c r="F2745" s="81"/>
      <c r="G2745" s="81"/>
      <c r="H2745" s="81"/>
      <c r="I2745" s="81"/>
      <c r="J2745" s="81"/>
      <c r="K2745" s="81"/>
      <c r="L2745" s="81"/>
      <c r="M2745" s="81"/>
      <c r="N2745" s="81"/>
      <c r="O2745" s="81"/>
      <c r="P2745" s="81"/>
      <c r="Q2745" s="81"/>
      <c r="R2745" s="81"/>
    </row>
    <row r="2746" spans="1:18">
      <c r="A2746" s="81"/>
      <c r="B2746" s="81"/>
      <c r="C2746" s="167"/>
      <c r="D2746" s="167"/>
      <c r="E2746" s="167"/>
      <c r="F2746" s="81"/>
      <c r="G2746" s="81"/>
      <c r="H2746" s="81"/>
      <c r="I2746" s="81"/>
      <c r="J2746" s="81"/>
      <c r="K2746" s="81"/>
      <c r="L2746" s="81"/>
      <c r="M2746" s="81"/>
      <c r="N2746" s="81"/>
      <c r="O2746" s="81"/>
      <c r="P2746" s="81"/>
      <c r="Q2746" s="81"/>
      <c r="R2746" s="81"/>
    </row>
    <row r="2747" spans="1:18">
      <c r="A2747" s="81"/>
      <c r="B2747" s="81"/>
      <c r="C2747" s="81"/>
      <c r="D2747" s="81"/>
      <c r="E2747" s="81"/>
      <c r="F2747" s="81"/>
      <c r="G2747" s="81"/>
      <c r="H2747" s="81"/>
      <c r="I2747" s="81"/>
      <c r="J2747" s="81"/>
      <c r="K2747" s="81"/>
      <c r="L2747" s="81"/>
      <c r="M2747" s="81"/>
      <c r="N2747" s="81"/>
      <c r="O2747" s="81"/>
      <c r="P2747" s="81"/>
      <c r="Q2747" s="81"/>
      <c r="R2747" s="81"/>
    </row>
    <row r="2748" spans="1:18">
      <c r="A2748" s="81"/>
      <c r="B2748" s="81"/>
      <c r="C2748" s="81"/>
      <c r="D2748" s="81"/>
      <c r="E2748" s="81"/>
      <c r="F2748" s="81"/>
      <c r="G2748" s="81"/>
      <c r="H2748" s="81"/>
      <c r="I2748" s="81"/>
      <c r="J2748" s="81"/>
      <c r="K2748" s="81"/>
      <c r="L2748" s="81"/>
      <c r="M2748" s="81"/>
      <c r="N2748" s="81"/>
      <c r="O2748" s="81"/>
      <c r="P2748" s="81"/>
      <c r="Q2748" s="81"/>
      <c r="R2748" s="81"/>
    </row>
    <row r="2749" spans="1:18">
      <c r="A2749" s="81"/>
      <c r="B2749" s="81"/>
      <c r="C2749" s="81"/>
      <c r="D2749" s="81"/>
      <c r="E2749" s="81"/>
      <c r="F2749" s="81"/>
      <c r="G2749" s="81"/>
      <c r="H2749" s="81"/>
      <c r="I2749" s="81"/>
      <c r="J2749" s="81"/>
      <c r="K2749" s="81"/>
      <c r="L2749" s="81"/>
      <c r="M2749" s="81"/>
      <c r="N2749" s="81"/>
      <c r="O2749" s="81"/>
      <c r="P2749" s="81"/>
      <c r="Q2749" s="81"/>
      <c r="R2749" s="81"/>
    </row>
    <row r="2750" spans="1:18">
      <c r="A2750" s="81"/>
      <c r="B2750" s="81"/>
      <c r="C2750" s="81"/>
      <c r="D2750" s="81"/>
      <c r="E2750" s="81"/>
      <c r="F2750" s="81"/>
      <c r="G2750" s="81"/>
      <c r="H2750" s="81"/>
      <c r="I2750" s="81"/>
      <c r="J2750" s="81"/>
      <c r="K2750" s="81"/>
      <c r="L2750" s="81"/>
      <c r="M2750" s="81"/>
      <c r="N2750" s="81"/>
      <c r="O2750" s="81"/>
      <c r="P2750" s="81"/>
      <c r="Q2750" s="81"/>
      <c r="R2750" s="81"/>
    </row>
    <row r="2751" spans="1:18">
      <c r="A2751" s="81"/>
      <c r="B2751" s="81"/>
      <c r="C2751" s="81"/>
      <c r="D2751" s="81"/>
      <c r="E2751" s="81"/>
      <c r="F2751" s="81"/>
      <c r="G2751" s="81"/>
      <c r="H2751" s="81"/>
      <c r="I2751" s="81"/>
      <c r="J2751" s="81"/>
      <c r="K2751" s="81"/>
      <c r="L2751" s="81"/>
      <c r="M2751" s="81"/>
      <c r="N2751" s="81"/>
      <c r="O2751" s="81"/>
      <c r="P2751" s="81"/>
      <c r="Q2751" s="81"/>
      <c r="R2751" s="81"/>
    </row>
    <row r="2752" spans="1:18">
      <c r="A2752" s="81"/>
      <c r="B2752" s="81"/>
      <c r="C2752" s="81"/>
      <c r="D2752" s="81"/>
      <c r="E2752" s="81"/>
      <c r="F2752" s="81"/>
      <c r="G2752" s="81"/>
      <c r="H2752" s="81"/>
      <c r="I2752" s="81"/>
      <c r="J2752" s="81"/>
      <c r="K2752" s="81"/>
      <c r="L2752" s="81"/>
      <c r="M2752" s="81"/>
      <c r="N2752" s="81"/>
      <c r="O2752" s="81"/>
      <c r="P2752" s="81"/>
      <c r="Q2752" s="81"/>
      <c r="R2752" s="81"/>
    </row>
    <row r="2753" spans="1:18">
      <c r="A2753" s="81"/>
      <c r="B2753" s="81"/>
      <c r="C2753" s="81"/>
      <c r="D2753" s="81"/>
      <c r="E2753" s="81"/>
      <c r="F2753" s="81"/>
      <c r="G2753" s="81"/>
      <c r="H2753" s="81"/>
      <c r="I2753" s="81"/>
      <c r="J2753" s="81"/>
      <c r="K2753" s="81"/>
      <c r="L2753" s="81"/>
      <c r="M2753" s="81"/>
      <c r="N2753" s="81"/>
      <c r="O2753" s="81"/>
      <c r="P2753" s="81"/>
      <c r="Q2753" s="81"/>
      <c r="R2753" s="81"/>
    </row>
    <row r="2754" spans="1:18">
      <c r="A2754" s="81"/>
      <c r="B2754" s="81"/>
      <c r="C2754" s="81"/>
      <c r="D2754" s="81"/>
      <c r="E2754" s="81"/>
      <c r="F2754" s="81"/>
      <c r="G2754" s="81"/>
      <c r="H2754" s="81"/>
      <c r="I2754" s="81"/>
      <c r="J2754" s="81"/>
      <c r="K2754" s="81"/>
      <c r="L2754" s="81"/>
      <c r="M2754" s="81"/>
      <c r="N2754" s="81"/>
      <c r="O2754" s="81"/>
      <c r="P2754" s="81"/>
      <c r="Q2754" s="81"/>
      <c r="R2754" s="81"/>
    </row>
    <row r="2755" spans="1:18">
      <c r="A2755" s="81"/>
      <c r="B2755" s="81"/>
      <c r="C2755" s="81"/>
      <c r="D2755" s="81"/>
      <c r="E2755" s="81"/>
      <c r="F2755" s="81"/>
      <c r="G2755" s="81"/>
      <c r="H2755" s="81"/>
      <c r="I2755" s="81"/>
      <c r="J2755" s="81"/>
      <c r="K2755" s="81"/>
      <c r="L2755" s="81"/>
      <c r="M2755" s="81"/>
      <c r="N2755" s="81"/>
      <c r="O2755" s="81"/>
      <c r="P2755" s="81"/>
      <c r="Q2755" s="81"/>
      <c r="R2755" s="81"/>
    </row>
    <row r="2756" spans="1:18">
      <c r="A2756" s="81"/>
      <c r="B2756" s="81"/>
      <c r="C2756" s="81"/>
      <c r="D2756" s="81"/>
      <c r="E2756" s="81"/>
      <c r="F2756" s="81"/>
      <c r="G2756" s="81"/>
      <c r="H2756" s="81"/>
      <c r="I2756" s="81"/>
      <c r="J2756" s="81"/>
      <c r="K2756" s="81"/>
      <c r="L2756" s="81"/>
      <c r="M2756" s="81"/>
      <c r="N2756" s="81"/>
      <c r="O2756" s="81"/>
      <c r="P2756" s="81"/>
      <c r="Q2756" s="81"/>
      <c r="R2756" s="81"/>
    </row>
    <row r="2757" spans="1:18">
      <c r="A2757" s="81"/>
      <c r="B2757" s="81"/>
      <c r="C2757" s="81"/>
      <c r="D2757" s="81"/>
      <c r="E2757" s="81"/>
      <c r="F2757" s="81"/>
      <c r="G2757" s="81"/>
      <c r="H2757" s="81"/>
      <c r="I2757" s="81"/>
      <c r="J2757" s="81"/>
      <c r="K2757" s="81"/>
      <c r="L2757" s="81"/>
      <c r="M2757" s="81"/>
      <c r="N2757" s="81"/>
      <c r="O2757" s="81"/>
      <c r="P2757" s="81"/>
      <c r="Q2757" s="81"/>
      <c r="R2757" s="81"/>
    </row>
    <row r="2758" spans="1:18">
      <c r="A2758" s="81"/>
      <c r="B2758" s="81"/>
      <c r="C2758" s="81"/>
      <c r="D2758" s="81"/>
      <c r="E2758" s="81"/>
      <c r="F2758" s="81"/>
      <c r="G2758" s="81"/>
      <c r="H2758" s="81"/>
      <c r="I2758" s="81"/>
      <c r="J2758" s="81"/>
      <c r="K2758" s="81"/>
      <c r="L2758" s="81"/>
      <c r="M2758" s="81"/>
      <c r="N2758" s="81"/>
      <c r="O2758" s="81"/>
      <c r="P2758" s="81"/>
      <c r="Q2758" s="81"/>
      <c r="R2758" s="81"/>
    </row>
    <row r="2759" spans="1:18">
      <c r="A2759" s="81"/>
      <c r="B2759" s="81"/>
      <c r="C2759" s="81"/>
      <c r="D2759" s="81"/>
      <c r="E2759" s="81"/>
      <c r="F2759" s="81"/>
      <c r="G2759" s="81"/>
      <c r="H2759" s="81"/>
      <c r="I2759" s="81"/>
      <c r="J2759" s="81"/>
      <c r="K2759" s="81"/>
      <c r="L2759" s="81"/>
      <c r="M2759" s="81"/>
      <c r="N2759" s="81"/>
      <c r="O2759" s="81"/>
      <c r="P2759" s="81"/>
      <c r="Q2759" s="81"/>
      <c r="R2759" s="81"/>
    </row>
    <row r="2760" spans="1:18">
      <c r="A2760" s="81"/>
      <c r="B2760" s="81"/>
      <c r="C2760" s="81"/>
      <c r="D2760" s="81"/>
      <c r="E2760" s="81"/>
      <c r="F2760" s="81"/>
      <c r="G2760" s="81"/>
      <c r="H2760" s="81"/>
      <c r="I2760" s="81"/>
      <c r="J2760" s="81"/>
      <c r="K2760" s="81"/>
      <c r="L2760" s="81"/>
      <c r="M2760" s="81"/>
      <c r="N2760" s="81"/>
      <c r="O2760" s="81"/>
      <c r="P2760" s="81"/>
      <c r="Q2760" s="81"/>
      <c r="R2760" s="81"/>
    </row>
    <row r="2761" spans="1:18">
      <c r="A2761" s="81"/>
      <c r="B2761" s="81"/>
      <c r="C2761" s="81"/>
      <c r="D2761" s="81"/>
      <c r="E2761" s="81"/>
      <c r="F2761" s="81"/>
      <c r="G2761" s="81"/>
      <c r="H2761" s="81"/>
      <c r="I2761" s="81"/>
      <c r="J2761" s="81"/>
      <c r="K2761" s="81"/>
      <c r="L2761" s="81"/>
      <c r="M2761" s="81"/>
      <c r="N2761" s="81"/>
      <c r="O2761" s="81"/>
      <c r="P2761" s="81"/>
      <c r="Q2761" s="81"/>
      <c r="R2761" s="81"/>
    </row>
    <row r="2762" spans="1:18">
      <c r="A2762" s="81"/>
      <c r="B2762" s="81"/>
      <c r="C2762" s="81"/>
      <c r="D2762" s="81"/>
      <c r="E2762" s="81"/>
      <c r="F2762" s="81"/>
      <c r="G2762" s="81"/>
      <c r="H2762" s="81"/>
      <c r="I2762" s="81"/>
      <c r="J2762" s="81"/>
      <c r="K2762" s="81"/>
      <c r="L2762" s="81"/>
      <c r="M2762" s="81"/>
      <c r="N2762" s="81"/>
      <c r="O2762" s="81"/>
      <c r="P2762" s="81"/>
      <c r="Q2762" s="81"/>
      <c r="R2762" s="81"/>
    </row>
    <row r="2763" spans="1:18">
      <c r="A2763" s="81"/>
      <c r="B2763" s="81"/>
      <c r="C2763" s="81"/>
      <c r="D2763" s="81"/>
      <c r="E2763" s="81"/>
      <c r="F2763" s="81"/>
      <c r="G2763" s="81"/>
      <c r="H2763" s="81"/>
      <c r="I2763" s="81"/>
      <c r="J2763" s="81"/>
      <c r="K2763" s="81"/>
      <c r="L2763" s="81"/>
      <c r="M2763" s="81"/>
      <c r="N2763" s="81"/>
      <c r="O2763" s="81"/>
      <c r="P2763" s="81"/>
      <c r="Q2763" s="81"/>
      <c r="R2763" s="81"/>
    </row>
    <row r="2764" spans="1:18">
      <c r="A2764" s="81"/>
      <c r="B2764" s="81"/>
      <c r="C2764" s="81"/>
      <c r="D2764" s="81"/>
      <c r="E2764" s="81"/>
      <c r="F2764" s="81"/>
      <c r="G2764" s="81"/>
      <c r="H2764" s="81"/>
      <c r="I2764" s="81"/>
      <c r="J2764" s="81"/>
      <c r="K2764" s="81"/>
      <c r="L2764" s="81"/>
      <c r="M2764" s="81"/>
      <c r="N2764" s="81"/>
      <c r="O2764" s="81"/>
      <c r="P2764" s="81"/>
      <c r="Q2764" s="81"/>
      <c r="R2764" s="81"/>
    </row>
    <row r="2765" spans="1:18">
      <c r="A2765" s="81"/>
      <c r="B2765" s="81"/>
      <c r="C2765" s="81"/>
      <c r="D2765" s="81"/>
      <c r="E2765" s="81"/>
      <c r="F2765" s="81"/>
      <c r="G2765" s="81"/>
      <c r="H2765" s="81"/>
      <c r="I2765" s="81"/>
      <c r="J2765" s="81"/>
      <c r="K2765" s="81"/>
      <c r="L2765" s="81"/>
      <c r="M2765" s="81"/>
      <c r="N2765" s="81"/>
      <c r="O2765" s="81"/>
      <c r="P2765" s="81"/>
      <c r="Q2765" s="81"/>
      <c r="R2765" s="81"/>
    </row>
    <row r="2766" spans="1:18">
      <c r="A2766" s="81"/>
      <c r="B2766" s="81"/>
      <c r="C2766" s="81"/>
      <c r="D2766" s="81"/>
      <c r="E2766" s="81"/>
      <c r="F2766" s="81"/>
      <c r="G2766" s="81"/>
      <c r="H2766" s="81"/>
      <c r="I2766" s="81"/>
      <c r="J2766" s="81"/>
      <c r="K2766" s="81"/>
      <c r="L2766" s="81"/>
      <c r="M2766" s="81"/>
      <c r="N2766" s="81"/>
      <c r="O2766" s="81"/>
      <c r="P2766" s="81"/>
      <c r="Q2766" s="81"/>
      <c r="R2766" s="81"/>
    </row>
    <row r="2767" spans="1:18">
      <c r="A2767" s="81"/>
      <c r="B2767" s="81"/>
      <c r="C2767" s="81"/>
      <c r="D2767" s="81"/>
      <c r="E2767" s="81"/>
      <c r="F2767" s="81"/>
      <c r="G2767" s="81"/>
      <c r="H2767" s="81"/>
      <c r="I2767" s="81"/>
      <c r="J2767" s="81"/>
      <c r="K2767" s="81"/>
      <c r="L2767" s="81"/>
      <c r="M2767" s="81"/>
      <c r="N2767" s="81"/>
      <c r="O2767" s="81"/>
      <c r="P2767" s="81"/>
      <c r="Q2767" s="81"/>
      <c r="R2767" s="81"/>
    </row>
    <row r="2768" spans="1:18">
      <c r="A2768" s="81"/>
      <c r="B2768" s="81"/>
      <c r="C2768" s="81"/>
      <c r="D2768" s="81"/>
      <c r="E2768" s="81"/>
      <c r="F2768" s="81"/>
      <c r="G2768" s="81"/>
      <c r="H2768" s="81"/>
      <c r="I2768" s="81"/>
      <c r="J2768" s="81"/>
      <c r="K2768" s="81"/>
      <c r="L2768" s="81"/>
      <c r="M2768" s="81"/>
      <c r="N2768" s="81"/>
      <c r="O2768" s="81"/>
      <c r="P2768" s="81"/>
      <c r="Q2768" s="81"/>
      <c r="R2768" s="81"/>
    </row>
    <row r="2769" spans="1:18">
      <c r="A2769" s="81"/>
      <c r="B2769" s="81"/>
      <c r="C2769" s="81"/>
      <c r="D2769" s="81"/>
      <c r="E2769" s="81"/>
      <c r="F2769" s="81"/>
      <c r="G2769" s="81"/>
      <c r="H2769" s="81"/>
      <c r="I2769" s="81"/>
      <c r="J2769" s="81"/>
      <c r="K2769" s="81"/>
      <c r="L2769" s="81"/>
      <c r="M2769" s="81"/>
      <c r="N2769" s="81"/>
      <c r="O2769" s="81"/>
      <c r="P2769" s="81"/>
      <c r="Q2769" s="81"/>
      <c r="R2769" s="81"/>
    </row>
    <row r="2770" spans="1:18">
      <c r="A2770" s="81"/>
      <c r="B2770" s="81"/>
      <c r="C2770" s="81"/>
      <c r="D2770" s="81"/>
      <c r="E2770" s="81"/>
      <c r="F2770" s="81"/>
      <c r="G2770" s="81"/>
      <c r="H2770" s="81"/>
      <c r="I2770" s="81"/>
      <c r="J2770" s="81"/>
      <c r="K2770" s="81"/>
      <c r="L2770" s="81"/>
      <c r="M2770" s="81"/>
      <c r="N2770" s="81"/>
      <c r="O2770" s="81"/>
      <c r="P2770" s="81"/>
      <c r="Q2770" s="81"/>
      <c r="R2770" s="81"/>
    </row>
    <row r="2771" spans="1:18">
      <c r="A2771" s="81"/>
      <c r="B2771" s="81"/>
      <c r="C2771" s="81"/>
      <c r="D2771" s="81"/>
      <c r="E2771" s="81"/>
      <c r="F2771" s="81"/>
      <c r="G2771" s="81"/>
      <c r="H2771" s="81"/>
      <c r="I2771" s="81"/>
      <c r="J2771" s="81"/>
      <c r="K2771" s="81"/>
      <c r="L2771" s="81"/>
      <c r="M2771" s="81"/>
      <c r="N2771" s="81"/>
      <c r="O2771" s="81"/>
      <c r="P2771" s="81"/>
      <c r="Q2771" s="81"/>
      <c r="R2771" s="81"/>
    </row>
    <row r="2772" spans="1:18">
      <c r="A2772" s="81"/>
      <c r="B2772" s="81"/>
      <c r="C2772" s="81"/>
      <c r="D2772" s="81"/>
      <c r="E2772" s="81"/>
      <c r="F2772" s="81"/>
      <c r="G2772" s="81"/>
      <c r="H2772" s="81"/>
      <c r="I2772" s="81"/>
      <c r="J2772" s="81"/>
      <c r="K2772" s="81"/>
      <c r="L2772" s="81"/>
      <c r="M2772" s="81"/>
      <c r="N2772" s="81"/>
      <c r="O2772" s="81"/>
      <c r="P2772" s="81"/>
      <c r="Q2772" s="81"/>
      <c r="R2772" s="81"/>
    </row>
    <row r="2773" spans="1:18">
      <c r="A2773" s="81"/>
      <c r="B2773" s="81"/>
      <c r="C2773" s="81"/>
      <c r="D2773" s="81"/>
      <c r="E2773" s="81"/>
      <c r="F2773" s="81"/>
      <c r="G2773" s="81"/>
      <c r="H2773" s="81"/>
      <c r="I2773" s="81"/>
      <c r="J2773" s="81"/>
      <c r="K2773" s="81"/>
      <c r="L2773" s="81"/>
      <c r="M2773" s="81"/>
      <c r="N2773" s="81"/>
      <c r="O2773" s="81"/>
      <c r="P2773" s="81"/>
      <c r="Q2773" s="81"/>
      <c r="R2773" s="81"/>
    </row>
    <row r="2774" spans="1:18">
      <c r="A2774" s="81"/>
      <c r="B2774" s="81"/>
      <c r="C2774" s="81"/>
      <c r="D2774" s="81"/>
      <c r="E2774" s="81"/>
      <c r="F2774" s="81"/>
      <c r="G2774" s="81"/>
      <c r="H2774" s="81"/>
      <c r="I2774" s="81"/>
      <c r="J2774" s="81"/>
      <c r="K2774" s="81"/>
      <c r="L2774" s="81"/>
      <c r="M2774" s="81"/>
      <c r="N2774" s="81"/>
      <c r="O2774" s="81"/>
      <c r="P2774" s="81"/>
      <c r="Q2774" s="81"/>
      <c r="R2774" s="81"/>
    </row>
    <row r="2775" spans="1:18">
      <c r="A2775" s="81"/>
      <c r="B2775" s="81"/>
      <c r="C2775" s="81"/>
      <c r="D2775" s="81"/>
      <c r="E2775" s="81"/>
      <c r="F2775" s="81"/>
      <c r="G2775" s="81"/>
      <c r="H2775" s="81"/>
      <c r="I2775" s="81"/>
      <c r="J2775" s="81"/>
      <c r="K2775" s="81"/>
      <c r="L2775" s="81"/>
      <c r="M2775" s="81"/>
      <c r="N2775" s="81"/>
      <c r="O2775" s="81"/>
      <c r="P2775" s="81"/>
      <c r="Q2775" s="81"/>
      <c r="R2775" s="81"/>
    </row>
    <row r="2776" spans="1:18">
      <c r="A2776" s="81"/>
      <c r="B2776" s="81"/>
      <c r="C2776" s="81"/>
      <c r="D2776" s="81"/>
      <c r="E2776" s="81"/>
      <c r="F2776" s="81"/>
      <c r="G2776" s="81"/>
      <c r="H2776" s="81"/>
      <c r="I2776" s="81"/>
      <c r="J2776" s="81"/>
      <c r="K2776" s="81"/>
      <c r="L2776" s="81"/>
      <c r="M2776" s="81"/>
      <c r="N2776" s="81"/>
      <c r="O2776" s="81"/>
      <c r="P2776" s="81"/>
      <c r="Q2776" s="81"/>
      <c r="R2776" s="81"/>
    </row>
    <row r="2777" spans="1:18">
      <c r="A2777" s="81"/>
      <c r="B2777" s="81"/>
      <c r="C2777" s="81"/>
      <c r="D2777" s="81"/>
      <c r="E2777" s="81"/>
      <c r="F2777" s="81"/>
      <c r="G2777" s="81"/>
      <c r="H2777" s="81"/>
      <c r="I2777" s="81"/>
      <c r="J2777" s="81"/>
      <c r="K2777" s="81"/>
      <c r="L2777" s="81"/>
      <c r="M2777" s="81"/>
      <c r="N2777" s="81"/>
      <c r="O2777" s="81"/>
      <c r="P2777" s="81"/>
      <c r="Q2777" s="81"/>
      <c r="R2777" s="81"/>
    </row>
    <row r="2778" spans="1:18">
      <c r="A2778" s="81"/>
      <c r="B2778" s="81"/>
      <c r="C2778" s="81"/>
      <c r="D2778" s="81"/>
      <c r="E2778" s="81"/>
      <c r="F2778" s="81"/>
      <c r="G2778" s="81"/>
      <c r="H2778" s="81"/>
      <c r="I2778" s="81"/>
      <c r="J2778" s="81"/>
      <c r="K2778" s="81"/>
      <c r="L2778" s="81"/>
      <c r="M2778" s="81"/>
      <c r="N2778" s="81"/>
      <c r="O2778" s="81"/>
      <c r="P2778" s="81"/>
      <c r="Q2778" s="81"/>
      <c r="R2778" s="81"/>
    </row>
    <row r="2779" spans="1:18">
      <c r="A2779" s="81"/>
      <c r="B2779" s="81"/>
      <c r="C2779" s="81"/>
      <c r="D2779" s="81"/>
      <c r="E2779" s="81"/>
      <c r="F2779" s="81"/>
      <c r="G2779" s="81"/>
      <c r="H2779" s="81"/>
      <c r="I2779" s="81"/>
      <c r="J2779" s="81"/>
      <c r="K2779" s="81"/>
      <c r="L2779" s="81"/>
      <c r="M2779" s="81"/>
      <c r="N2779" s="81"/>
      <c r="O2779" s="81"/>
      <c r="P2779" s="81"/>
      <c r="Q2779" s="81"/>
      <c r="R2779" s="81"/>
    </row>
    <row r="2780" spans="1:18">
      <c r="A2780" s="81"/>
      <c r="B2780" s="81"/>
      <c r="C2780" s="81"/>
      <c r="D2780" s="81"/>
      <c r="E2780" s="81"/>
      <c r="F2780" s="81"/>
      <c r="G2780" s="81"/>
      <c r="H2780" s="81"/>
      <c r="I2780" s="81"/>
      <c r="J2780" s="81"/>
      <c r="K2780" s="81"/>
      <c r="L2780" s="81"/>
      <c r="M2780" s="81"/>
      <c r="N2780" s="81"/>
      <c r="O2780" s="81"/>
      <c r="P2780" s="81"/>
      <c r="Q2780" s="81"/>
      <c r="R2780" s="81"/>
    </row>
    <row r="2781" spans="1:18">
      <c r="A2781" s="81"/>
      <c r="B2781" s="81"/>
      <c r="C2781" s="81"/>
      <c r="D2781" s="81"/>
      <c r="E2781" s="81"/>
      <c r="F2781" s="81"/>
      <c r="G2781" s="81"/>
      <c r="H2781" s="81"/>
      <c r="I2781" s="81"/>
      <c r="J2781" s="81"/>
      <c r="K2781" s="81"/>
      <c r="L2781" s="81"/>
      <c r="M2781" s="81"/>
      <c r="N2781" s="81"/>
      <c r="O2781" s="81"/>
      <c r="P2781" s="81"/>
      <c r="Q2781" s="81"/>
      <c r="R2781" s="81"/>
    </row>
    <row r="2782" spans="1:18">
      <c r="A2782" s="81"/>
      <c r="B2782" s="81"/>
      <c r="C2782" s="81"/>
      <c r="D2782" s="81"/>
      <c r="E2782" s="81"/>
      <c r="F2782" s="81"/>
      <c r="G2782" s="81"/>
      <c r="H2782" s="81"/>
      <c r="I2782" s="81"/>
      <c r="J2782" s="81"/>
      <c r="K2782" s="81"/>
      <c r="L2782" s="81"/>
      <c r="M2782" s="81"/>
      <c r="N2782" s="81"/>
      <c r="O2782" s="81"/>
      <c r="P2782" s="81"/>
      <c r="Q2782" s="81"/>
      <c r="R2782" s="81"/>
    </row>
    <row r="2783" spans="1:18">
      <c r="A2783" s="81"/>
      <c r="B2783" s="81"/>
      <c r="C2783" s="81"/>
      <c r="D2783" s="81"/>
      <c r="E2783" s="81"/>
      <c r="F2783" s="81"/>
      <c r="G2783" s="81"/>
      <c r="H2783" s="81"/>
      <c r="I2783" s="81"/>
      <c r="J2783" s="81"/>
      <c r="K2783" s="81"/>
      <c r="L2783" s="81"/>
      <c r="M2783" s="81"/>
      <c r="N2783" s="81"/>
      <c r="O2783" s="81"/>
      <c r="P2783" s="81"/>
      <c r="Q2783" s="81"/>
      <c r="R2783" s="81"/>
    </row>
    <row r="2784" spans="1:18">
      <c r="A2784" s="81"/>
      <c r="B2784" s="81"/>
      <c r="C2784" s="81"/>
      <c r="D2784" s="81"/>
      <c r="E2784" s="81"/>
      <c r="F2784" s="81"/>
      <c r="G2784" s="81"/>
      <c r="H2784" s="81"/>
      <c r="I2784" s="81"/>
      <c r="J2784" s="81"/>
      <c r="K2784" s="81"/>
      <c r="L2784" s="81"/>
      <c r="M2784" s="81"/>
      <c r="N2784" s="81"/>
      <c r="O2784" s="81"/>
      <c r="P2784" s="81"/>
      <c r="Q2784" s="81"/>
      <c r="R2784" s="81"/>
    </row>
    <row r="2785" spans="1:18">
      <c r="A2785" s="81"/>
      <c r="B2785" s="81"/>
      <c r="C2785" s="81"/>
      <c r="D2785" s="81"/>
      <c r="E2785" s="81"/>
      <c r="F2785" s="81"/>
      <c r="G2785" s="81"/>
      <c r="H2785" s="81"/>
      <c r="I2785" s="81"/>
      <c r="J2785" s="81"/>
      <c r="K2785" s="81"/>
      <c r="L2785" s="81"/>
      <c r="M2785" s="81"/>
      <c r="N2785" s="81"/>
      <c r="O2785" s="81"/>
      <c r="P2785" s="81"/>
      <c r="Q2785" s="81"/>
      <c r="R2785" s="81"/>
    </row>
    <row r="2786" spans="1:18">
      <c r="A2786" s="81"/>
      <c r="B2786" s="81"/>
      <c r="C2786" s="81"/>
      <c r="D2786" s="81"/>
      <c r="E2786" s="81"/>
      <c r="F2786" s="81"/>
      <c r="G2786" s="81"/>
      <c r="H2786" s="81"/>
      <c r="I2786" s="81"/>
      <c r="J2786" s="81"/>
      <c r="K2786" s="81"/>
      <c r="L2786" s="81"/>
      <c r="M2786" s="81"/>
      <c r="N2786" s="81"/>
      <c r="O2786" s="81"/>
      <c r="P2786" s="81"/>
      <c r="Q2786" s="81"/>
      <c r="R2786" s="81"/>
    </row>
    <row r="2787" spans="1:18">
      <c r="A2787" s="81"/>
      <c r="B2787" s="81"/>
      <c r="C2787" s="81"/>
      <c r="D2787" s="81"/>
      <c r="E2787" s="81"/>
      <c r="F2787" s="81"/>
      <c r="G2787" s="81"/>
      <c r="H2787" s="81"/>
      <c r="I2787" s="81"/>
      <c r="J2787" s="81"/>
      <c r="K2787" s="81"/>
      <c r="L2787" s="81"/>
      <c r="M2787" s="81"/>
      <c r="N2787" s="81"/>
      <c r="O2787" s="81"/>
      <c r="P2787" s="81"/>
      <c r="Q2787" s="81"/>
      <c r="R2787" s="81"/>
    </row>
    <row r="2788" spans="1:18">
      <c r="A2788" s="81"/>
      <c r="B2788" s="81"/>
      <c r="C2788" s="81"/>
      <c r="D2788" s="81"/>
      <c r="E2788" s="81"/>
      <c r="F2788" s="81"/>
      <c r="G2788" s="81"/>
      <c r="H2788" s="81"/>
      <c r="I2788" s="81"/>
      <c r="J2788" s="81"/>
      <c r="K2788" s="81"/>
      <c r="L2788" s="81"/>
      <c r="M2788" s="81"/>
      <c r="N2788" s="81"/>
      <c r="O2788" s="81"/>
      <c r="P2788" s="81"/>
      <c r="Q2788" s="81"/>
      <c r="R2788" s="81"/>
    </row>
    <row r="2789" spans="1:18">
      <c r="A2789" s="81"/>
      <c r="B2789" s="81"/>
      <c r="C2789" s="81"/>
      <c r="D2789" s="81"/>
      <c r="E2789" s="81"/>
      <c r="F2789" s="81"/>
      <c r="G2789" s="81"/>
      <c r="H2789" s="81"/>
      <c r="I2789" s="81"/>
      <c r="J2789" s="81"/>
      <c r="K2789" s="81"/>
      <c r="L2789" s="81"/>
      <c r="M2789" s="81"/>
      <c r="N2789" s="81"/>
      <c r="O2789" s="81"/>
      <c r="P2789" s="81"/>
      <c r="Q2789" s="81"/>
      <c r="R2789" s="81"/>
    </row>
    <row r="2790" spans="1:18">
      <c r="A2790" s="81"/>
      <c r="B2790" s="81"/>
      <c r="C2790" s="81"/>
      <c r="D2790" s="81"/>
      <c r="E2790" s="81"/>
      <c r="F2790" s="81"/>
      <c r="G2790" s="81"/>
      <c r="H2790" s="81"/>
      <c r="I2790" s="81"/>
      <c r="J2790" s="81"/>
      <c r="K2790" s="81"/>
      <c r="L2790" s="81"/>
      <c r="M2790" s="81"/>
      <c r="N2790" s="81"/>
      <c r="O2790" s="81"/>
      <c r="P2790" s="81"/>
      <c r="Q2790" s="81"/>
      <c r="R2790" s="81"/>
    </row>
    <row r="2791" spans="1:18">
      <c r="A2791" s="81"/>
      <c r="B2791" s="81"/>
      <c r="C2791" s="81"/>
      <c r="D2791" s="81"/>
      <c r="E2791" s="81"/>
      <c r="F2791" s="81"/>
      <c r="G2791" s="81"/>
      <c r="H2791" s="81"/>
      <c r="I2791" s="81"/>
      <c r="J2791" s="81"/>
      <c r="K2791" s="81"/>
      <c r="L2791" s="81"/>
      <c r="M2791" s="81"/>
      <c r="N2791" s="81"/>
      <c r="O2791" s="81"/>
      <c r="P2791" s="81"/>
      <c r="Q2791" s="81"/>
      <c r="R2791" s="81"/>
    </row>
    <row r="2792" spans="1:18">
      <c r="A2792" s="81"/>
      <c r="B2792" s="81"/>
      <c r="C2792" s="81"/>
      <c r="D2792" s="81"/>
      <c r="E2792" s="81"/>
      <c r="F2792" s="81"/>
      <c r="G2792" s="81"/>
      <c r="H2792" s="81"/>
      <c r="I2792" s="81"/>
      <c r="J2792" s="81"/>
      <c r="K2792" s="81"/>
      <c r="L2792" s="81"/>
      <c r="M2792" s="81"/>
      <c r="N2792" s="81"/>
      <c r="O2792" s="81"/>
      <c r="P2792" s="81"/>
      <c r="Q2792" s="81"/>
      <c r="R2792" s="81"/>
    </row>
    <row r="2793" spans="1:18">
      <c r="A2793" s="81"/>
      <c r="B2793" s="81"/>
      <c r="C2793" s="81"/>
      <c r="D2793" s="81"/>
      <c r="E2793" s="81"/>
      <c r="F2793" s="81"/>
      <c r="G2793" s="81"/>
      <c r="H2793" s="81"/>
      <c r="I2793" s="81"/>
      <c r="J2793" s="81"/>
      <c r="K2793" s="81"/>
      <c r="L2793" s="81"/>
      <c r="M2793" s="81"/>
      <c r="N2793" s="81"/>
      <c r="O2793" s="81"/>
      <c r="P2793" s="81"/>
      <c r="Q2793" s="81"/>
      <c r="R2793" s="81"/>
    </row>
    <row r="2794" spans="1:18">
      <c r="A2794" s="81"/>
      <c r="B2794" s="81"/>
      <c r="C2794" s="81"/>
      <c r="D2794" s="81"/>
      <c r="E2794" s="81"/>
      <c r="F2794" s="81"/>
      <c r="G2794" s="81"/>
      <c r="H2794" s="81"/>
      <c r="I2794" s="81"/>
      <c r="J2794" s="81"/>
      <c r="K2794" s="81"/>
      <c r="L2794" s="81"/>
      <c r="M2794" s="81"/>
      <c r="N2794" s="81"/>
      <c r="O2794" s="81"/>
      <c r="P2794" s="81"/>
      <c r="Q2794" s="81"/>
      <c r="R2794" s="81"/>
    </row>
    <row r="2795" spans="1:18">
      <c r="A2795" s="81"/>
      <c r="B2795" s="81"/>
      <c r="C2795" s="81"/>
      <c r="D2795" s="81"/>
      <c r="E2795" s="81"/>
      <c r="F2795" s="81"/>
      <c r="G2795" s="81"/>
      <c r="H2795" s="81"/>
      <c r="I2795" s="81"/>
      <c r="J2795" s="81"/>
      <c r="K2795" s="81"/>
      <c r="L2795" s="81"/>
      <c r="M2795" s="81"/>
      <c r="N2795" s="81"/>
      <c r="O2795" s="81"/>
      <c r="P2795" s="81"/>
      <c r="Q2795" s="81"/>
      <c r="R2795" s="81"/>
    </row>
    <row r="2796" spans="1:18">
      <c r="A2796" s="81"/>
      <c r="B2796" s="81"/>
      <c r="C2796" s="81"/>
      <c r="D2796" s="81"/>
      <c r="E2796" s="81"/>
      <c r="F2796" s="81"/>
      <c r="G2796" s="81"/>
      <c r="H2796" s="81"/>
      <c r="I2796" s="81"/>
      <c r="J2796" s="81"/>
      <c r="K2796" s="81"/>
      <c r="L2796" s="81"/>
      <c r="M2796" s="81"/>
      <c r="N2796" s="81"/>
      <c r="O2796" s="81"/>
      <c r="P2796" s="81"/>
      <c r="Q2796" s="81"/>
      <c r="R2796" s="81"/>
    </row>
    <row r="2797" spans="1:18">
      <c r="A2797" s="81"/>
      <c r="B2797" s="81"/>
      <c r="C2797" s="81"/>
      <c r="D2797" s="81"/>
      <c r="E2797" s="81"/>
      <c r="F2797" s="81"/>
      <c r="G2797" s="81"/>
      <c r="H2797" s="81"/>
      <c r="I2797" s="81"/>
      <c r="J2797" s="81"/>
      <c r="K2797" s="81"/>
      <c r="L2797" s="81"/>
      <c r="M2797" s="81"/>
      <c r="N2797" s="81"/>
      <c r="O2797" s="81"/>
      <c r="P2797" s="81"/>
      <c r="Q2797" s="81"/>
      <c r="R2797" s="81"/>
    </row>
    <row r="2798" spans="1:18">
      <c r="A2798" s="81"/>
      <c r="B2798" s="81"/>
      <c r="C2798" s="81"/>
      <c r="D2798" s="81"/>
      <c r="E2798" s="81"/>
      <c r="F2798" s="81"/>
      <c r="G2798" s="81"/>
      <c r="H2798" s="81"/>
      <c r="I2798" s="81"/>
      <c r="J2798" s="81"/>
      <c r="K2798" s="81"/>
      <c r="L2798" s="81"/>
      <c r="M2798" s="81"/>
      <c r="N2798" s="81"/>
      <c r="O2798" s="81"/>
      <c r="P2798" s="81"/>
      <c r="Q2798" s="81"/>
      <c r="R2798" s="81"/>
    </row>
    <row r="2799" spans="1:18">
      <c r="A2799" s="81"/>
      <c r="B2799" s="81"/>
      <c r="C2799" s="81"/>
      <c r="D2799" s="81"/>
      <c r="E2799" s="81"/>
      <c r="F2799" s="81"/>
      <c r="G2799" s="81"/>
      <c r="H2799" s="81"/>
      <c r="I2799" s="81"/>
      <c r="J2799" s="81"/>
      <c r="K2799" s="81"/>
      <c r="L2799" s="81"/>
      <c r="M2799" s="81"/>
      <c r="N2799" s="81"/>
      <c r="O2799" s="81"/>
      <c r="P2799" s="81"/>
      <c r="Q2799" s="81"/>
      <c r="R2799" s="81"/>
    </row>
    <row r="2800" spans="1:18">
      <c r="A2800" s="81"/>
      <c r="B2800" s="81"/>
      <c r="C2800" s="81"/>
      <c r="D2800" s="81"/>
      <c r="E2800" s="81"/>
      <c r="F2800" s="81"/>
      <c r="G2800" s="81"/>
      <c r="H2800" s="81"/>
      <c r="I2800" s="81"/>
      <c r="J2800" s="81"/>
      <c r="K2800" s="81"/>
      <c r="L2800" s="81"/>
      <c r="M2800" s="81"/>
      <c r="N2800" s="81"/>
      <c r="O2800" s="81"/>
      <c r="P2800" s="81"/>
      <c r="Q2800" s="81"/>
      <c r="R2800" s="81"/>
    </row>
    <row r="2801" spans="1:18">
      <c r="A2801" s="81"/>
      <c r="B2801" s="81"/>
      <c r="C2801" s="81"/>
      <c r="D2801" s="81"/>
      <c r="E2801" s="81"/>
      <c r="F2801" s="81"/>
      <c r="G2801" s="81"/>
      <c r="H2801" s="81"/>
      <c r="I2801" s="81"/>
      <c r="J2801" s="81"/>
      <c r="K2801" s="81"/>
      <c r="L2801" s="81"/>
      <c r="M2801" s="81"/>
      <c r="N2801" s="81"/>
      <c r="O2801" s="81"/>
      <c r="P2801" s="81"/>
      <c r="Q2801" s="81"/>
      <c r="R2801" s="81"/>
    </row>
    <row r="2802" spans="1:18">
      <c r="A2802" s="81"/>
      <c r="B2802" s="81"/>
      <c r="C2802" s="81"/>
      <c r="D2802" s="81"/>
      <c r="E2802" s="81"/>
      <c r="F2802" s="81"/>
      <c r="G2802" s="81"/>
      <c r="H2802" s="81"/>
      <c r="I2802" s="81"/>
      <c r="J2802" s="81"/>
      <c r="K2802" s="81"/>
      <c r="L2802" s="81"/>
      <c r="M2802" s="81"/>
      <c r="N2802" s="81"/>
      <c r="O2802" s="81"/>
      <c r="P2802" s="81"/>
      <c r="Q2802" s="81"/>
      <c r="R2802" s="81"/>
    </row>
    <row r="2803" spans="1:18">
      <c r="A2803" s="81"/>
      <c r="B2803" s="81"/>
      <c r="C2803" s="81"/>
      <c r="D2803" s="81"/>
      <c r="E2803" s="81"/>
      <c r="F2803" s="81"/>
      <c r="G2803" s="81"/>
      <c r="H2803" s="81"/>
      <c r="I2803" s="81"/>
      <c r="J2803" s="81"/>
      <c r="K2803" s="81"/>
      <c r="L2803" s="81"/>
      <c r="M2803" s="81"/>
      <c r="N2803" s="81"/>
      <c r="O2803" s="81"/>
      <c r="P2803" s="81"/>
      <c r="Q2803" s="81"/>
      <c r="R2803" s="81"/>
    </row>
    <row r="2804" spans="1:18">
      <c r="A2804" s="81"/>
      <c r="B2804" s="81"/>
      <c r="C2804" s="81"/>
      <c r="D2804" s="81"/>
      <c r="E2804" s="81"/>
      <c r="F2804" s="81"/>
      <c r="G2804" s="81"/>
      <c r="H2804" s="81"/>
      <c r="I2804" s="81"/>
      <c r="J2804" s="81"/>
      <c r="K2804" s="81"/>
      <c r="L2804" s="81"/>
      <c r="M2804" s="81"/>
      <c r="N2804" s="81"/>
      <c r="O2804" s="81"/>
      <c r="P2804" s="81"/>
      <c r="Q2804" s="81"/>
      <c r="R2804" s="81"/>
    </row>
    <row r="2805" spans="1:18">
      <c r="A2805" s="81"/>
      <c r="B2805" s="81"/>
      <c r="C2805" s="81"/>
      <c r="D2805" s="81"/>
      <c r="E2805" s="81"/>
      <c r="F2805" s="81"/>
      <c r="G2805" s="81"/>
      <c r="H2805" s="81"/>
      <c r="I2805" s="81"/>
      <c r="J2805" s="81"/>
      <c r="K2805" s="81"/>
      <c r="L2805" s="81"/>
      <c r="M2805" s="81"/>
      <c r="N2805" s="81"/>
      <c r="O2805" s="81"/>
      <c r="P2805" s="81"/>
      <c r="Q2805" s="81"/>
      <c r="R2805" s="81"/>
    </row>
    <row r="2806" spans="1:18">
      <c r="A2806" s="81"/>
      <c r="B2806" s="81"/>
      <c r="C2806" s="81"/>
      <c r="D2806" s="81"/>
      <c r="E2806" s="81"/>
      <c r="F2806" s="81"/>
      <c r="G2806" s="81"/>
      <c r="H2806" s="81"/>
      <c r="I2806" s="81"/>
      <c r="J2806" s="81"/>
      <c r="K2806" s="81"/>
      <c r="L2806" s="81"/>
      <c r="M2806" s="81"/>
      <c r="N2806" s="81"/>
      <c r="O2806" s="81"/>
      <c r="P2806" s="81"/>
      <c r="Q2806" s="81"/>
      <c r="R2806" s="81"/>
    </row>
    <row r="2807" spans="1:18">
      <c r="A2807" s="81"/>
      <c r="B2807" s="81"/>
      <c r="C2807" s="81"/>
      <c r="D2807" s="81"/>
      <c r="E2807" s="81"/>
      <c r="F2807" s="81"/>
      <c r="G2807" s="81"/>
      <c r="H2807" s="81"/>
      <c r="I2807" s="81"/>
      <c r="J2807" s="81"/>
      <c r="K2807" s="81"/>
      <c r="L2807" s="81"/>
      <c r="M2807" s="81"/>
      <c r="N2807" s="81"/>
      <c r="O2807" s="81"/>
      <c r="P2807" s="81"/>
      <c r="Q2807" s="81"/>
      <c r="R2807" s="81"/>
    </row>
    <row r="2808" spans="1:18">
      <c r="A2808" s="81"/>
      <c r="B2808" s="81"/>
      <c r="C2808" s="81"/>
      <c r="D2808" s="81"/>
      <c r="E2808" s="81"/>
      <c r="F2808" s="81"/>
      <c r="G2808" s="81"/>
      <c r="H2808" s="81"/>
      <c r="I2808" s="81"/>
      <c r="J2808" s="81"/>
      <c r="K2808" s="81"/>
      <c r="L2808" s="81"/>
      <c r="M2808" s="81"/>
      <c r="N2808" s="81"/>
      <c r="O2808" s="81"/>
      <c r="P2808" s="81"/>
      <c r="Q2808" s="81"/>
      <c r="R2808" s="81"/>
    </row>
    <row r="2809" spans="1:18">
      <c r="A2809" s="81"/>
      <c r="B2809" s="81"/>
      <c r="C2809" s="81"/>
      <c r="D2809" s="81"/>
      <c r="E2809" s="81"/>
      <c r="F2809" s="81"/>
      <c r="G2809" s="81"/>
      <c r="H2809" s="81"/>
      <c r="I2809" s="81"/>
      <c r="J2809" s="81"/>
      <c r="K2809" s="81"/>
      <c r="L2809" s="81"/>
      <c r="M2809" s="81"/>
      <c r="N2809" s="81"/>
      <c r="O2809" s="81"/>
      <c r="P2809" s="81"/>
      <c r="Q2809" s="81"/>
      <c r="R2809" s="81"/>
    </row>
    <row r="2810" spans="1:18">
      <c r="A2810" s="81"/>
      <c r="B2810" s="81"/>
      <c r="C2810" s="81"/>
      <c r="D2810" s="81"/>
      <c r="E2810" s="81"/>
      <c r="F2810" s="81"/>
      <c r="G2810" s="81"/>
      <c r="H2810" s="81"/>
      <c r="I2810" s="81"/>
      <c r="J2810" s="81"/>
      <c r="K2810" s="81"/>
      <c r="L2810" s="81"/>
      <c r="M2810" s="81"/>
      <c r="N2810" s="81"/>
      <c r="O2810" s="81"/>
      <c r="P2810" s="81"/>
      <c r="Q2810" s="81"/>
      <c r="R2810" s="81"/>
    </row>
    <row r="2811" spans="1:18">
      <c r="A2811" s="81"/>
      <c r="B2811" s="81"/>
      <c r="C2811" s="81"/>
      <c r="D2811" s="81"/>
      <c r="E2811" s="81"/>
      <c r="F2811" s="81"/>
      <c r="G2811" s="81"/>
      <c r="H2811" s="81"/>
      <c r="I2811" s="81"/>
      <c r="J2811" s="81"/>
      <c r="K2811" s="81"/>
      <c r="L2811" s="81"/>
      <c r="M2811" s="81"/>
      <c r="N2811" s="81"/>
      <c r="O2811" s="81"/>
      <c r="P2811" s="81"/>
      <c r="Q2811" s="81"/>
      <c r="R2811" s="81"/>
    </row>
    <row r="2812" spans="1:18">
      <c r="A2812" s="81"/>
      <c r="B2812" s="81"/>
      <c r="C2812" s="81"/>
      <c r="D2812" s="81"/>
      <c r="E2812" s="81"/>
      <c r="F2812" s="81"/>
      <c r="G2812" s="81"/>
      <c r="H2812" s="81"/>
      <c r="I2812" s="81"/>
      <c r="J2812" s="81"/>
      <c r="K2812" s="81"/>
      <c r="L2812" s="81"/>
      <c r="M2812" s="81"/>
      <c r="N2812" s="81"/>
      <c r="O2812" s="81"/>
      <c r="P2812" s="81"/>
      <c r="Q2812" s="81"/>
      <c r="R2812" s="81"/>
    </row>
    <row r="2813" spans="1:18">
      <c r="A2813" s="81"/>
      <c r="B2813" s="81"/>
      <c r="C2813" s="81"/>
      <c r="D2813" s="81"/>
      <c r="E2813" s="81"/>
      <c r="F2813" s="81"/>
      <c r="G2813" s="81"/>
      <c r="H2813" s="81"/>
      <c r="I2813" s="81"/>
      <c r="J2813" s="81"/>
      <c r="K2813" s="81"/>
      <c r="L2813" s="81"/>
      <c r="M2813" s="81"/>
      <c r="N2813" s="81"/>
      <c r="O2813" s="81"/>
      <c r="P2813" s="81"/>
      <c r="Q2813" s="81"/>
      <c r="R2813" s="81"/>
    </row>
    <row r="2814" spans="1:18">
      <c r="A2814" s="81"/>
      <c r="B2814" s="81"/>
      <c r="C2814" s="81"/>
      <c r="D2814" s="81"/>
      <c r="E2814" s="81"/>
      <c r="F2814" s="81"/>
      <c r="G2814" s="81"/>
      <c r="H2814" s="81"/>
      <c r="I2814" s="81"/>
      <c r="J2814" s="81"/>
      <c r="K2814" s="81"/>
      <c r="L2814" s="81"/>
      <c r="M2814" s="81"/>
      <c r="N2814" s="81"/>
      <c r="O2814" s="81"/>
      <c r="P2814" s="81"/>
      <c r="Q2814" s="81"/>
      <c r="R2814" s="81"/>
    </row>
    <row r="2815" spans="1:18">
      <c r="A2815" s="81"/>
      <c r="B2815" s="81"/>
      <c r="C2815" s="81"/>
      <c r="D2815" s="81"/>
      <c r="E2815" s="81"/>
      <c r="F2815" s="81"/>
      <c r="G2815" s="81"/>
      <c r="H2815" s="81"/>
      <c r="I2815" s="81"/>
      <c r="J2815" s="81"/>
      <c r="K2815" s="81"/>
      <c r="L2815" s="81"/>
      <c r="M2815" s="81"/>
      <c r="N2815" s="81"/>
      <c r="O2815" s="81"/>
      <c r="P2815" s="81"/>
      <c r="Q2815" s="81"/>
      <c r="R2815" s="81"/>
    </row>
    <row r="2816" spans="1:18">
      <c r="A2816" s="81"/>
      <c r="B2816" s="81"/>
      <c r="C2816" s="81"/>
      <c r="D2816" s="81"/>
      <c r="E2816" s="81"/>
      <c r="F2816" s="81"/>
      <c r="G2816" s="81"/>
      <c r="H2816" s="81"/>
      <c r="I2816" s="81"/>
      <c r="J2816" s="81"/>
      <c r="K2816" s="81"/>
      <c r="L2816" s="81"/>
      <c r="M2816" s="81"/>
      <c r="N2816" s="81"/>
      <c r="O2816" s="81"/>
      <c r="P2816" s="81"/>
      <c r="Q2816" s="81"/>
      <c r="R2816" s="81"/>
    </row>
    <row r="2817" spans="1:18">
      <c r="A2817" s="81"/>
      <c r="B2817" s="81"/>
      <c r="C2817" s="81"/>
      <c r="D2817" s="81"/>
      <c r="E2817" s="81"/>
      <c r="F2817" s="81"/>
      <c r="G2817" s="81"/>
      <c r="H2817" s="81"/>
      <c r="I2817" s="81"/>
      <c r="J2817" s="81"/>
      <c r="K2817" s="81"/>
      <c r="L2817" s="81"/>
      <c r="M2817" s="81"/>
      <c r="N2817" s="81"/>
      <c r="O2817" s="81"/>
      <c r="P2817" s="81"/>
      <c r="Q2817" s="81"/>
      <c r="R2817" s="81"/>
    </row>
    <row r="2818" spans="1:18">
      <c r="A2818" s="81"/>
      <c r="B2818" s="81"/>
      <c r="C2818" s="81"/>
      <c r="D2818" s="81"/>
      <c r="E2818" s="81"/>
      <c r="F2818" s="81"/>
      <c r="G2818" s="81"/>
      <c r="H2818" s="81"/>
      <c r="I2818" s="81"/>
      <c r="J2818" s="81"/>
      <c r="K2818" s="81"/>
      <c r="L2818" s="81"/>
      <c r="M2818" s="81"/>
      <c r="N2818" s="81"/>
      <c r="O2818" s="81"/>
      <c r="P2818" s="81"/>
      <c r="Q2818" s="81"/>
      <c r="R2818" s="81"/>
    </row>
    <row r="2819" spans="1:18">
      <c r="A2819" s="81"/>
      <c r="B2819" s="81"/>
      <c r="C2819" s="81"/>
      <c r="D2819" s="81"/>
      <c r="E2819" s="81"/>
      <c r="F2819" s="81"/>
      <c r="G2819" s="81"/>
      <c r="H2819" s="81"/>
      <c r="I2819" s="81"/>
      <c r="J2819" s="81"/>
      <c r="K2819" s="81"/>
      <c r="L2819" s="81"/>
      <c r="M2819" s="81"/>
      <c r="N2819" s="81"/>
      <c r="O2819" s="81"/>
      <c r="P2819" s="81"/>
      <c r="Q2819" s="81"/>
      <c r="R2819" s="81"/>
    </row>
    <row r="2820" spans="1:18">
      <c r="A2820" s="81"/>
      <c r="B2820" s="81"/>
      <c r="C2820" s="81"/>
      <c r="D2820" s="81"/>
      <c r="E2820" s="81"/>
      <c r="F2820" s="81"/>
      <c r="G2820" s="81"/>
      <c r="H2820" s="81"/>
      <c r="I2820" s="81"/>
      <c r="J2820" s="81"/>
      <c r="K2820" s="81"/>
      <c r="L2820" s="81"/>
      <c r="M2820" s="81"/>
      <c r="N2820" s="81"/>
      <c r="O2820" s="81"/>
      <c r="P2820" s="81"/>
      <c r="Q2820" s="81"/>
      <c r="R2820" s="81"/>
    </row>
    <row r="2821" spans="1:18">
      <c r="A2821" s="81"/>
      <c r="B2821" s="81"/>
      <c r="C2821" s="81"/>
      <c r="D2821" s="81"/>
      <c r="E2821" s="81"/>
      <c r="F2821" s="81"/>
      <c r="G2821" s="81"/>
      <c r="H2821" s="81"/>
      <c r="I2821" s="81"/>
      <c r="J2821" s="81"/>
      <c r="K2821" s="81"/>
      <c r="L2821" s="81"/>
      <c r="M2821" s="81"/>
      <c r="N2821" s="81"/>
      <c r="O2821" s="81"/>
      <c r="P2821" s="81"/>
      <c r="Q2821" s="81"/>
      <c r="R2821" s="81"/>
    </row>
    <row r="2822" spans="1:18">
      <c r="A2822" s="81"/>
      <c r="B2822" s="81"/>
      <c r="C2822" s="81"/>
      <c r="D2822" s="81"/>
      <c r="E2822" s="81"/>
      <c r="F2822" s="81"/>
      <c r="G2822" s="81"/>
      <c r="H2822" s="81"/>
      <c r="I2822" s="81"/>
      <c r="J2822" s="81"/>
      <c r="K2822" s="81"/>
      <c r="L2822" s="81"/>
      <c r="M2822" s="81"/>
      <c r="N2822" s="81"/>
      <c r="O2822" s="81"/>
      <c r="P2822" s="81"/>
      <c r="Q2822" s="81"/>
      <c r="R2822" s="81"/>
    </row>
    <row r="2823" spans="1:18">
      <c r="A2823" s="81"/>
      <c r="B2823" s="81"/>
      <c r="C2823" s="81"/>
      <c r="D2823" s="81"/>
      <c r="E2823" s="81"/>
      <c r="F2823" s="81"/>
      <c r="G2823" s="81"/>
      <c r="H2823" s="81"/>
      <c r="I2823" s="81"/>
      <c r="J2823" s="81"/>
      <c r="K2823" s="81"/>
      <c r="L2823" s="81"/>
      <c r="M2823" s="81"/>
      <c r="N2823" s="81"/>
      <c r="O2823" s="81"/>
      <c r="P2823" s="81"/>
      <c r="Q2823" s="81"/>
      <c r="R2823" s="81"/>
    </row>
    <row r="2824" spans="1:18">
      <c r="A2824" s="81"/>
      <c r="B2824" s="81"/>
      <c r="C2824" s="81"/>
      <c r="D2824" s="81"/>
      <c r="E2824" s="81"/>
      <c r="F2824" s="81"/>
      <c r="G2824" s="81"/>
      <c r="H2824" s="81"/>
      <c r="I2824" s="81"/>
      <c r="J2824" s="81"/>
      <c r="K2824" s="81"/>
      <c r="L2824" s="81"/>
      <c r="M2824" s="81"/>
      <c r="N2824" s="81"/>
      <c r="O2824" s="81"/>
      <c r="P2824" s="81"/>
      <c r="Q2824" s="81"/>
      <c r="R2824" s="81"/>
    </row>
    <row r="2825" spans="1:18">
      <c r="A2825" s="81"/>
      <c r="B2825" s="81"/>
      <c r="C2825" s="81"/>
      <c r="D2825" s="81"/>
      <c r="E2825" s="81"/>
      <c r="F2825" s="81"/>
      <c r="G2825" s="81"/>
      <c r="H2825" s="81"/>
      <c r="I2825" s="81"/>
      <c r="J2825" s="81"/>
      <c r="K2825" s="81"/>
      <c r="L2825" s="81"/>
      <c r="M2825" s="81"/>
      <c r="N2825" s="81"/>
      <c r="O2825" s="81"/>
      <c r="P2825" s="81"/>
      <c r="Q2825" s="81"/>
      <c r="R2825" s="81"/>
    </row>
    <row r="2826" spans="1:18">
      <c r="A2826" s="81"/>
      <c r="B2826" s="81"/>
      <c r="C2826" s="81"/>
      <c r="D2826" s="81"/>
      <c r="E2826" s="81"/>
      <c r="F2826" s="81"/>
      <c r="G2826" s="81"/>
      <c r="H2826" s="81"/>
      <c r="I2826" s="81"/>
      <c r="J2826" s="81"/>
      <c r="K2826" s="81"/>
      <c r="L2826" s="81"/>
      <c r="M2826" s="81"/>
      <c r="N2826" s="81"/>
      <c r="O2826" s="81"/>
      <c r="P2826" s="81"/>
      <c r="Q2826" s="81"/>
      <c r="R2826" s="81"/>
    </row>
    <row r="2827" spans="1:18">
      <c r="A2827" s="81"/>
      <c r="B2827" s="81"/>
      <c r="C2827" s="81"/>
      <c r="D2827" s="81"/>
      <c r="E2827" s="81"/>
      <c r="F2827" s="81"/>
      <c r="G2827" s="81"/>
      <c r="H2827" s="81"/>
      <c r="I2827" s="81"/>
      <c r="J2827" s="81"/>
      <c r="K2827" s="81"/>
      <c r="L2827" s="81"/>
      <c r="M2827" s="81"/>
      <c r="N2827" s="81"/>
      <c r="O2827" s="81"/>
      <c r="P2827" s="81"/>
      <c r="Q2827" s="81"/>
      <c r="R2827" s="81"/>
    </row>
    <row r="2828" spans="1:18">
      <c r="A2828" s="81"/>
      <c r="B2828" s="81"/>
      <c r="C2828" s="81"/>
      <c r="D2828" s="81"/>
      <c r="E2828" s="81"/>
      <c r="F2828" s="81"/>
      <c r="G2828" s="81"/>
      <c r="H2828" s="81"/>
      <c r="I2828" s="81"/>
      <c r="J2828" s="81"/>
      <c r="K2828" s="81"/>
      <c r="L2828" s="81"/>
      <c r="M2828" s="81"/>
      <c r="N2828" s="81"/>
      <c r="O2828" s="81"/>
      <c r="P2828" s="81"/>
      <c r="Q2828" s="81"/>
      <c r="R2828" s="81"/>
    </row>
    <row r="2829" spans="1:18">
      <c r="A2829" s="81"/>
      <c r="B2829" s="81"/>
      <c r="C2829" s="81"/>
      <c r="D2829" s="81"/>
      <c r="E2829" s="81"/>
      <c r="F2829" s="81"/>
      <c r="G2829" s="81"/>
      <c r="H2829" s="81"/>
      <c r="I2829" s="81"/>
      <c r="J2829" s="81"/>
      <c r="K2829" s="81"/>
      <c r="L2829" s="81"/>
      <c r="M2829" s="81"/>
      <c r="N2829" s="81"/>
      <c r="O2829" s="81"/>
      <c r="P2829" s="81"/>
      <c r="Q2829" s="81"/>
      <c r="R2829" s="81"/>
    </row>
    <row r="2830" spans="1:18">
      <c r="A2830" s="81"/>
      <c r="B2830" s="81"/>
      <c r="C2830" s="81"/>
      <c r="D2830" s="81"/>
      <c r="E2830" s="81"/>
      <c r="F2830" s="81"/>
      <c r="G2830" s="81"/>
      <c r="H2830" s="81"/>
      <c r="I2830" s="81"/>
      <c r="J2830" s="81"/>
      <c r="K2830" s="81"/>
      <c r="L2830" s="81"/>
      <c r="M2830" s="81"/>
      <c r="N2830" s="81"/>
      <c r="O2830" s="81"/>
      <c r="P2830" s="81"/>
      <c r="Q2830" s="81"/>
      <c r="R2830" s="81"/>
    </row>
    <row r="2831" spans="1:18">
      <c r="A2831" s="81"/>
      <c r="B2831" s="81"/>
      <c r="C2831" s="81"/>
      <c r="D2831" s="81"/>
      <c r="E2831" s="81"/>
      <c r="F2831" s="81"/>
      <c r="G2831" s="81"/>
      <c r="H2831" s="81"/>
      <c r="I2831" s="81"/>
      <c r="J2831" s="81"/>
      <c r="K2831" s="81"/>
      <c r="L2831" s="81"/>
      <c r="M2831" s="81"/>
      <c r="N2831" s="81"/>
      <c r="O2831" s="81"/>
      <c r="P2831" s="81"/>
      <c r="Q2831" s="81"/>
      <c r="R2831" s="81"/>
    </row>
    <row r="2832" spans="1:18">
      <c r="A2832" s="81"/>
      <c r="B2832" s="81"/>
      <c r="C2832" s="81"/>
      <c r="D2832" s="81"/>
      <c r="E2832" s="81"/>
      <c r="F2832" s="81"/>
      <c r="G2832" s="81"/>
      <c r="H2832" s="81"/>
      <c r="I2832" s="81"/>
      <c r="J2832" s="81"/>
      <c r="K2832" s="81"/>
      <c r="L2832" s="81"/>
      <c r="M2832" s="81"/>
      <c r="N2832" s="81"/>
      <c r="O2832" s="81"/>
      <c r="P2832" s="81"/>
      <c r="Q2832" s="81"/>
      <c r="R2832" s="81"/>
    </row>
    <row r="2833" spans="1:18">
      <c r="A2833" s="81"/>
      <c r="B2833" s="81"/>
      <c r="C2833" s="81"/>
      <c r="D2833" s="81"/>
      <c r="E2833" s="81"/>
      <c r="F2833" s="81"/>
      <c r="G2833" s="81"/>
      <c r="H2833" s="81"/>
      <c r="I2833" s="81"/>
      <c r="J2833" s="81"/>
      <c r="K2833" s="81"/>
      <c r="L2833" s="81"/>
      <c r="M2833" s="81"/>
      <c r="N2833" s="81"/>
      <c r="O2833" s="81"/>
      <c r="P2833" s="81"/>
      <c r="Q2833" s="81"/>
      <c r="R2833" s="81"/>
    </row>
    <row r="2834" spans="1:18">
      <c r="A2834" s="81"/>
      <c r="B2834" s="81"/>
      <c r="C2834" s="81"/>
      <c r="D2834" s="81"/>
      <c r="E2834" s="81"/>
      <c r="F2834" s="81"/>
      <c r="G2834" s="81"/>
      <c r="H2834" s="81"/>
      <c r="I2834" s="81"/>
      <c r="J2834" s="81"/>
      <c r="K2834" s="81"/>
      <c r="L2834" s="81"/>
      <c r="M2834" s="81"/>
      <c r="N2834" s="81"/>
      <c r="O2834" s="81"/>
      <c r="P2834" s="81"/>
      <c r="Q2834" s="81"/>
      <c r="R2834" s="81"/>
    </row>
    <row r="2835" spans="1:18">
      <c r="A2835" s="81"/>
      <c r="B2835" s="81"/>
      <c r="C2835" s="81"/>
      <c r="D2835" s="81"/>
      <c r="E2835" s="81"/>
      <c r="F2835" s="81"/>
      <c r="G2835" s="81"/>
      <c r="H2835" s="81"/>
      <c r="I2835" s="81"/>
      <c r="J2835" s="81"/>
      <c r="K2835" s="81"/>
      <c r="L2835" s="81"/>
      <c r="M2835" s="81"/>
      <c r="N2835" s="81"/>
      <c r="O2835" s="81"/>
      <c r="P2835" s="81"/>
      <c r="Q2835" s="81"/>
      <c r="R2835" s="81"/>
    </row>
    <row r="2836" spans="1:18">
      <c r="A2836" s="81"/>
      <c r="B2836" s="81"/>
      <c r="C2836" s="81"/>
      <c r="D2836" s="81"/>
      <c r="E2836" s="81"/>
      <c r="F2836" s="81"/>
      <c r="G2836" s="81"/>
      <c r="H2836" s="81"/>
      <c r="I2836" s="81"/>
      <c r="J2836" s="81"/>
      <c r="K2836" s="81"/>
      <c r="L2836" s="81"/>
      <c r="M2836" s="81"/>
      <c r="N2836" s="81"/>
      <c r="O2836" s="81"/>
      <c r="P2836" s="81"/>
      <c r="Q2836" s="81"/>
      <c r="R2836" s="81"/>
    </row>
    <row r="2837" spans="1:18">
      <c r="A2837" s="81"/>
      <c r="B2837" s="81"/>
      <c r="C2837" s="81"/>
      <c r="D2837" s="81"/>
      <c r="E2837" s="81"/>
      <c r="F2837" s="81"/>
      <c r="G2837" s="81"/>
      <c r="H2837" s="81"/>
      <c r="I2837" s="81"/>
      <c r="J2837" s="81"/>
      <c r="K2837" s="81"/>
      <c r="L2837" s="81"/>
      <c r="M2837" s="81"/>
      <c r="N2837" s="81"/>
      <c r="O2837" s="81"/>
      <c r="P2837" s="81"/>
      <c r="Q2837" s="81"/>
      <c r="R2837" s="81"/>
    </row>
    <row r="2838" spans="1:18">
      <c r="A2838" s="81"/>
      <c r="B2838" s="81"/>
      <c r="C2838" s="81"/>
      <c r="D2838" s="81"/>
      <c r="E2838" s="81"/>
      <c r="F2838" s="81"/>
      <c r="G2838" s="81"/>
      <c r="H2838" s="81"/>
      <c r="I2838" s="81"/>
      <c r="J2838" s="81"/>
      <c r="K2838" s="81"/>
      <c r="L2838" s="81"/>
      <c r="M2838" s="81"/>
      <c r="N2838" s="81"/>
      <c r="O2838" s="81"/>
      <c r="P2838" s="81"/>
      <c r="Q2838" s="81"/>
      <c r="R2838" s="81"/>
    </row>
    <row r="2839" spans="1:18">
      <c r="A2839" s="81"/>
      <c r="B2839" s="81"/>
      <c r="C2839" s="81"/>
      <c r="D2839" s="81"/>
      <c r="E2839" s="81"/>
      <c r="F2839" s="81"/>
      <c r="G2839" s="81"/>
      <c r="H2839" s="81"/>
      <c r="I2839" s="81"/>
      <c r="J2839" s="81"/>
      <c r="K2839" s="81"/>
      <c r="L2839" s="81"/>
      <c r="M2839" s="81"/>
      <c r="N2839" s="81"/>
      <c r="O2839" s="81"/>
      <c r="P2839" s="81"/>
      <c r="Q2839" s="81"/>
      <c r="R2839" s="81"/>
    </row>
    <row r="2840" spans="1:18">
      <c r="A2840" s="81"/>
      <c r="B2840" s="81"/>
      <c r="C2840" s="81"/>
      <c r="D2840" s="81"/>
      <c r="E2840" s="81"/>
      <c r="F2840" s="81"/>
      <c r="G2840" s="81"/>
      <c r="H2840" s="81"/>
      <c r="I2840" s="81"/>
      <c r="J2840" s="81"/>
      <c r="K2840" s="81"/>
      <c r="L2840" s="81"/>
      <c r="M2840" s="81"/>
      <c r="N2840" s="81"/>
      <c r="O2840" s="81"/>
      <c r="P2840" s="81"/>
      <c r="Q2840" s="81"/>
      <c r="R2840" s="81"/>
    </row>
    <row r="2841" spans="1:18">
      <c r="A2841" s="81"/>
      <c r="B2841" s="81"/>
      <c r="C2841" s="81"/>
      <c r="D2841" s="81"/>
      <c r="E2841" s="81"/>
      <c r="F2841" s="81"/>
      <c r="G2841" s="81"/>
      <c r="H2841" s="81"/>
      <c r="I2841" s="81"/>
      <c r="J2841" s="81"/>
      <c r="K2841" s="81"/>
      <c r="L2841" s="81"/>
      <c r="M2841" s="81"/>
      <c r="N2841" s="81"/>
      <c r="O2841" s="81"/>
      <c r="P2841" s="81"/>
      <c r="Q2841" s="81"/>
      <c r="R2841" s="81"/>
    </row>
    <row r="2842" spans="1:18">
      <c r="A2842" s="81"/>
      <c r="B2842" s="81"/>
      <c r="C2842" s="81"/>
      <c r="D2842" s="81"/>
      <c r="E2842" s="81"/>
      <c r="F2842" s="81"/>
      <c r="G2842" s="81"/>
      <c r="H2842" s="81"/>
      <c r="I2842" s="81"/>
      <c r="J2842" s="81"/>
      <c r="K2842" s="81"/>
      <c r="L2842" s="81"/>
      <c r="M2842" s="81"/>
      <c r="N2842" s="81"/>
      <c r="O2842" s="81"/>
      <c r="P2842" s="81"/>
      <c r="Q2842" s="81"/>
      <c r="R2842" s="81"/>
    </row>
    <row r="2843" spans="1:18">
      <c r="A2843" s="81"/>
      <c r="B2843" s="81"/>
      <c r="C2843" s="81"/>
      <c r="D2843" s="81"/>
      <c r="E2843" s="81"/>
      <c r="F2843" s="81"/>
      <c r="G2843" s="81"/>
      <c r="H2843" s="81"/>
      <c r="I2843" s="81"/>
      <c r="J2843" s="81"/>
      <c r="K2843" s="81"/>
      <c r="L2843" s="81"/>
      <c r="M2843" s="81"/>
      <c r="N2843" s="81"/>
      <c r="O2843" s="81"/>
      <c r="P2843" s="81"/>
      <c r="Q2843" s="81"/>
      <c r="R2843" s="81"/>
    </row>
    <row r="2844" spans="1:18">
      <c r="A2844" s="81"/>
      <c r="B2844" s="81"/>
      <c r="C2844" s="81"/>
      <c r="D2844" s="81"/>
      <c r="E2844" s="81"/>
      <c r="F2844" s="81"/>
      <c r="G2844" s="81"/>
      <c r="H2844" s="81"/>
      <c r="I2844" s="81"/>
      <c r="J2844" s="81"/>
      <c r="K2844" s="81"/>
      <c r="L2844" s="81"/>
      <c r="M2844" s="81"/>
      <c r="N2844" s="81"/>
      <c r="O2844" s="81"/>
      <c r="P2844" s="81"/>
      <c r="Q2844" s="81"/>
      <c r="R2844" s="81"/>
    </row>
    <row r="2845" spans="1:18">
      <c r="A2845" s="81"/>
      <c r="B2845" s="81"/>
      <c r="C2845" s="81"/>
      <c r="D2845" s="81"/>
      <c r="E2845" s="81"/>
      <c r="F2845" s="81"/>
      <c r="G2845" s="81"/>
      <c r="H2845" s="81"/>
      <c r="I2845" s="81"/>
      <c r="J2845" s="81"/>
      <c r="K2845" s="81"/>
      <c r="L2845" s="81"/>
      <c r="M2845" s="81"/>
      <c r="N2845" s="81"/>
      <c r="O2845" s="81"/>
      <c r="P2845" s="81"/>
      <c r="Q2845" s="81"/>
      <c r="R2845" s="81"/>
    </row>
    <row r="2846" spans="1:18">
      <c r="A2846" s="81"/>
      <c r="B2846" s="81"/>
      <c r="C2846" s="81"/>
      <c r="D2846" s="81"/>
      <c r="E2846" s="81"/>
      <c r="F2846" s="81"/>
      <c r="G2846" s="81"/>
      <c r="H2846" s="81"/>
      <c r="I2846" s="81"/>
      <c r="J2846" s="81"/>
      <c r="K2846" s="81"/>
      <c r="L2846" s="81"/>
      <c r="M2846" s="81"/>
      <c r="N2846" s="81"/>
      <c r="O2846" s="81"/>
      <c r="P2846" s="81"/>
      <c r="Q2846" s="81"/>
      <c r="R2846" s="81"/>
    </row>
    <row r="2847" spans="1:18">
      <c r="A2847" s="81"/>
      <c r="B2847" s="81"/>
      <c r="C2847" s="81"/>
      <c r="D2847" s="81"/>
      <c r="E2847" s="81"/>
      <c r="F2847" s="81"/>
      <c r="G2847" s="81"/>
      <c r="H2847" s="81"/>
      <c r="I2847" s="81"/>
      <c r="J2847" s="81"/>
      <c r="K2847" s="81"/>
      <c r="L2847" s="81"/>
      <c r="M2847" s="81"/>
      <c r="N2847" s="81"/>
      <c r="O2847" s="81"/>
      <c r="P2847" s="81"/>
      <c r="Q2847" s="81"/>
      <c r="R2847" s="81"/>
    </row>
    <row r="2848" spans="1:18">
      <c r="A2848" s="81"/>
      <c r="B2848" s="81"/>
      <c r="C2848" s="81"/>
      <c r="D2848" s="81"/>
      <c r="E2848" s="81"/>
      <c r="F2848" s="81"/>
      <c r="G2848" s="81"/>
      <c r="H2848" s="81"/>
      <c r="I2848" s="81"/>
      <c r="J2848" s="81"/>
      <c r="K2848" s="81"/>
      <c r="L2848" s="81"/>
      <c r="M2848" s="81"/>
      <c r="N2848" s="81"/>
      <c r="O2848" s="81"/>
      <c r="P2848" s="81"/>
      <c r="Q2848" s="81"/>
      <c r="R2848" s="81"/>
    </row>
    <row r="2849" spans="1:18">
      <c r="A2849" s="81"/>
      <c r="B2849" s="81"/>
      <c r="C2849" s="81"/>
      <c r="D2849" s="81"/>
      <c r="E2849" s="81"/>
      <c r="F2849" s="81"/>
      <c r="G2849" s="81"/>
      <c r="H2849" s="81"/>
      <c r="I2849" s="81"/>
      <c r="J2849" s="81"/>
      <c r="K2849" s="81"/>
      <c r="L2849" s="81"/>
      <c r="M2849" s="81"/>
      <c r="N2849" s="81"/>
      <c r="O2849" s="81"/>
      <c r="P2849" s="81"/>
      <c r="Q2849" s="81"/>
      <c r="R2849" s="81"/>
    </row>
    <row r="2850" spans="1:18">
      <c r="A2850" s="81"/>
      <c r="B2850" s="81"/>
      <c r="C2850" s="81"/>
      <c r="D2850" s="81"/>
      <c r="E2850" s="81"/>
      <c r="F2850" s="81"/>
      <c r="G2850" s="81"/>
      <c r="H2850" s="81"/>
      <c r="I2850" s="81"/>
      <c r="J2850" s="81"/>
      <c r="K2850" s="81"/>
      <c r="L2850" s="81"/>
      <c r="M2850" s="81"/>
      <c r="N2850" s="81"/>
      <c r="O2850" s="81"/>
      <c r="P2850" s="81"/>
      <c r="Q2850" s="81"/>
      <c r="R2850" s="81"/>
    </row>
    <row r="2851" spans="1:18">
      <c r="A2851" s="81"/>
      <c r="B2851" s="81"/>
      <c r="C2851" s="81"/>
      <c r="D2851" s="81"/>
      <c r="E2851" s="81"/>
      <c r="F2851" s="81"/>
      <c r="G2851" s="81"/>
      <c r="H2851" s="81"/>
      <c r="I2851" s="81"/>
      <c r="J2851" s="81"/>
      <c r="K2851" s="81"/>
      <c r="L2851" s="81"/>
      <c r="M2851" s="81"/>
      <c r="N2851" s="81"/>
      <c r="O2851" s="81"/>
      <c r="P2851" s="81"/>
      <c r="Q2851" s="81"/>
      <c r="R2851" s="81"/>
    </row>
    <row r="2852" spans="1:18">
      <c r="A2852" s="81"/>
      <c r="B2852" s="81"/>
      <c r="C2852" s="81"/>
      <c r="D2852" s="81"/>
      <c r="E2852" s="81"/>
      <c r="F2852" s="81"/>
      <c r="G2852" s="81"/>
      <c r="H2852" s="81"/>
      <c r="I2852" s="81"/>
      <c r="J2852" s="81"/>
      <c r="K2852" s="81"/>
      <c r="L2852" s="81"/>
      <c r="M2852" s="81"/>
      <c r="N2852" s="81"/>
      <c r="O2852" s="81"/>
      <c r="P2852" s="81"/>
      <c r="Q2852" s="81"/>
      <c r="R2852" s="81"/>
    </row>
    <row r="2853" spans="1:18">
      <c r="A2853" s="81"/>
      <c r="B2853" s="81"/>
      <c r="C2853" s="81"/>
      <c r="D2853" s="81"/>
      <c r="E2853" s="81"/>
      <c r="F2853" s="81"/>
      <c r="G2853" s="81"/>
      <c r="H2853" s="81"/>
      <c r="I2853" s="81"/>
      <c r="J2853" s="81"/>
      <c r="K2853" s="81"/>
      <c r="L2853" s="81"/>
      <c r="M2853" s="81"/>
      <c r="N2853" s="81"/>
      <c r="O2853" s="81"/>
      <c r="P2853" s="81"/>
      <c r="Q2853" s="81"/>
      <c r="R2853" s="81"/>
    </row>
    <row r="2854" spans="1:18">
      <c r="A2854" s="81"/>
      <c r="B2854" s="81"/>
      <c r="C2854" s="81"/>
      <c r="D2854" s="81"/>
      <c r="E2854" s="81"/>
      <c r="F2854" s="81"/>
      <c r="G2854" s="81"/>
      <c r="H2854" s="81"/>
      <c r="I2854" s="81"/>
      <c r="J2854" s="81"/>
      <c r="K2854" s="81"/>
      <c r="L2854" s="81"/>
      <c r="M2854" s="81"/>
      <c r="N2854" s="81"/>
      <c r="O2854" s="81"/>
      <c r="P2854" s="81"/>
      <c r="Q2854" s="81"/>
      <c r="R2854" s="81"/>
    </row>
    <row r="2855" spans="1:18">
      <c r="A2855" s="81"/>
      <c r="B2855" s="81"/>
      <c r="C2855" s="81"/>
      <c r="D2855" s="81"/>
      <c r="E2855" s="81"/>
      <c r="F2855" s="81"/>
      <c r="G2855" s="81"/>
      <c r="H2855" s="81"/>
      <c r="I2855" s="81"/>
      <c r="J2855" s="81"/>
      <c r="K2855" s="81"/>
      <c r="L2855" s="81"/>
      <c r="M2855" s="81"/>
      <c r="N2855" s="81"/>
      <c r="O2855" s="81"/>
      <c r="P2855" s="81"/>
      <c r="Q2855" s="81"/>
      <c r="R2855" s="81"/>
    </row>
    <row r="2856" spans="1:18">
      <c r="A2856" s="81"/>
      <c r="B2856" s="81"/>
      <c r="C2856" s="81"/>
      <c r="D2856" s="81"/>
      <c r="E2856" s="81"/>
      <c r="F2856" s="81"/>
      <c r="G2856" s="81"/>
      <c r="H2856" s="81"/>
      <c r="I2856" s="81"/>
      <c r="J2856" s="81"/>
      <c r="K2856" s="81"/>
      <c r="L2856" s="81"/>
      <c r="M2856" s="81"/>
      <c r="N2856" s="81"/>
      <c r="O2856" s="81"/>
      <c r="P2856" s="81"/>
      <c r="Q2856" s="81"/>
      <c r="R2856" s="81"/>
    </row>
    <row r="2857" spans="1:18">
      <c r="A2857" s="81"/>
      <c r="B2857" s="81"/>
      <c r="C2857" s="81"/>
      <c r="D2857" s="81"/>
      <c r="E2857" s="81"/>
      <c r="F2857" s="81"/>
      <c r="G2857" s="81"/>
      <c r="H2857" s="81"/>
      <c r="I2857" s="81"/>
      <c r="J2857" s="81"/>
      <c r="K2857" s="81"/>
      <c r="L2857" s="81"/>
      <c r="M2857" s="81"/>
      <c r="N2857" s="81"/>
      <c r="O2857" s="81"/>
      <c r="P2857" s="81"/>
      <c r="Q2857" s="81"/>
      <c r="R2857" s="81"/>
    </row>
    <row r="2858" spans="1:18">
      <c r="A2858" s="81"/>
      <c r="B2858" s="81"/>
      <c r="C2858" s="81"/>
      <c r="D2858" s="81"/>
      <c r="E2858" s="81"/>
      <c r="F2858" s="81"/>
      <c r="G2858" s="81"/>
      <c r="H2858" s="81"/>
      <c r="I2858" s="81"/>
      <c r="J2858" s="81"/>
      <c r="K2858" s="81"/>
      <c r="L2858" s="81"/>
      <c r="M2858" s="81"/>
      <c r="N2858" s="81"/>
      <c r="O2858" s="81"/>
      <c r="P2858" s="81"/>
      <c r="Q2858" s="81"/>
      <c r="R2858" s="81"/>
    </row>
    <row r="2859" spans="1:18">
      <c r="A2859" s="81"/>
      <c r="B2859" s="81"/>
      <c r="C2859" s="81"/>
      <c r="D2859" s="81"/>
      <c r="E2859" s="81"/>
      <c r="F2859" s="81"/>
      <c r="G2859" s="81"/>
      <c r="H2859" s="81"/>
      <c r="I2859" s="81"/>
      <c r="J2859" s="81"/>
      <c r="K2859" s="81"/>
      <c r="L2859" s="81"/>
      <c r="M2859" s="81"/>
      <c r="N2859" s="81"/>
      <c r="O2859" s="81"/>
      <c r="P2859" s="81"/>
      <c r="Q2859" s="81"/>
      <c r="R2859" s="81"/>
    </row>
    <row r="2860" spans="1:18">
      <c r="A2860" s="81"/>
      <c r="B2860" s="81"/>
      <c r="C2860" s="81"/>
      <c r="D2860" s="81"/>
      <c r="E2860" s="81"/>
      <c r="F2860" s="81"/>
      <c r="G2860" s="81"/>
      <c r="H2860" s="81"/>
      <c r="I2860" s="81"/>
      <c r="J2860" s="81"/>
      <c r="K2860" s="81"/>
      <c r="L2860" s="81"/>
      <c r="M2860" s="81"/>
      <c r="N2860" s="81"/>
      <c r="O2860" s="81"/>
      <c r="P2860" s="81"/>
      <c r="Q2860" s="81"/>
      <c r="R2860" s="81"/>
    </row>
    <row r="2861" spans="1:18">
      <c r="A2861" s="81"/>
      <c r="B2861" s="81"/>
      <c r="C2861" s="81"/>
      <c r="D2861" s="81"/>
      <c r="E2861" s="81"/>
      <c r="F2861" s="81"/>
      <c r="G2861" s="81"/>
      <c r="H2861" s="81"/>
      <c r="I2861" s="81"/>
      <c r="J2861" s="81"/>
      <c r="K2861" s="81"/>
      <c r="L2861" s="81"/>
      <c r="M2861" s="81"/>
      <c r="N2861" s="81"/>
      <c r="O2861" s="81"/>
      <c r="P2861" s="81"/>
      <c r="Q2861" s="81"/>
      <c r="R2861" s="81"/>
    </row>
    <row r="2862" spans="1:18">
      <c r="A2862" s="81"/>
      <c r="B2862" s="81"/>
      <c r="C2862" s="81"/>
      <c r="D2862" s="81"/>
      <c r="E2862" s="81"/>
      <c r="F2862" s="81"/>
      <c r="G2862" s="81"/>
      <c r="H2862" s="81"/>
      <c r="I2862" s="81"/>
      <c r="J2862" s="81"/>
      <c r="K2862" s="81"/>
      <c r="L2862" s="81"/>
      <c r="M2862" s="81"/>
      <c r="N2862" s="81"/>
      <c r="O2862" s="81"/>
      <c r="P2862" s="81"/>
      <c r="Q2862" s="81"/>
      <c r="R2862" s="81"/>
    </row>
    <row r="2863" spans="1:18">
      <c r="A2863" s="81"/>
      <c r="B2863" s="81"/>
      <c r="C2863" s="81"/>
      <c r="D2863" s="81"/>
      <c r="E2863" s="81"/>
      <c r="F2863" s="81"/>
      <c r="G2863" s="81"/>
      <c r="H2863" s="81"/>
      <c r="I2863" s="81"/>
      <c r="J2863" s="81"/>
      <c r="K2863" s="81"/>
      <c r="L2863" s="81"/>
      <c r="M2863" s="81"/>
      <c r="N2863" s="81"/>
      <c r="O2863" s="81"/>
      <c r="P2863" s="81"/>
      <c r="Q2863" s="81"/>
      <c r="R2863" s="81"/>
    </row>
    <row r="2864" spans="1:18">
      <c r="A2864" s="81"/>
      <c r="B2864" s="81"/>
      <c r="C2864" s="81"/>
      <c r="D2864" s="81"/>
      <c r="E2864" s="81"/>
      <c r="F2864" s="81"/>
      <c r="G2864" s="81"/>
      <c r="H2864" s="81"/>
      <c r="I2864" s="81"/>
      <c r="J2864" s="81"/>
      <c r="K2864" s="81"/>
      <c r="L2864" s="81"/>
      <c r="M2864" s="81"/>
      <c r="N2864" s="81"/>
      <c r="O2864" s="81"/>
      <c r="P2864" s="81"/>
      <c r="Q2864" s="81"/>
      <c r="R2864" s="81"/>
    </row>
    <row r="2865" spans="1:18">
      <c r="A2865" s="81"/>
      <c r="B2865" s="81"/>
      <c r="C2865" s="81"/>
      <c r="D2865" s="81"/>
      <c r="E2865" s="81"/>
      <c r="F2865" s="81"/>
      <c r="G2865" s="81"/>
      <c r="H2865" s="81"/>
      <c r="I2865" s="81"/>
      <c r="J2865" s="81"/>
      <c r="K2865" s="81"/>
      <c r="L2865" s="81"/>
      <c r="M2865" s="81"/>
      <c r="N2865" s="81"/>
      <c r="O2865" s="81"/>
      <c r="P2865" s="81"/>
      <c r="Q2865" s="81"/>
      <c r="R2865" s="81"/>
    </row>
    <row r="2866" spans="1:18">
      <c r="A2866" s="81"/>
      <c r="B2866" s="81"/>
      <c r="C2866" s="81"/>
      <c r="D2866" s="81"/>
      <c r="E2866" s="81"/>
      <c r="F2866" s="81"/>
      <c r="G2866" s="81"/>
      <c r="H2866" s="81"/>
      <c r="I2866" s="81"/>
      <c r="J2866" s="81"/>
      <c r="K2866" s="81"/>
      <c r="L2866" s="81"/>
      <c r="M2866" s="81"/>
      <c r="N2866" s="81"/>
      <c r="O2866" s="81"/>
      <c r="P2866" s="81"/>
      <c r="Q2866" s="81"/>
      <c r="R2866" s="81"/>
    </row>
    <row r="2867" spans="1:18">
      <c r="A2867" s="81"/>
      <c r="B2867" s="81"/>
      <c r="C2867" s="81"/>
      <c r="D2867" s="81"/>
      <c r="E2867" s="81"/>
      <c r="F2867" s="81"/>
      <c r="G2867" s="81"/>
      <c r="H2867" s="81"/>
      <c r="I2867" s="81"/>
      <c r="J2867" s="81"/>
      <c r="K2867" s="81"/>
      <c r="L2867" s="81"/>
      <c r="M2867" s="81"/>
      <c r="N2867" s="81"/>
      <c r="O2867" s="81"/>
      <c r="P2867" s="81"/>
      <c r="Q2867" s="81"/>
      <c r="R2867" s="81"/>
    </row>
    <row r="2868" spans="1:18">
      <c r="A2868" s="81"/>
      <c r="B2868" s="81"/>
      <c r="C2868" s="81"/>
      <c r="D2868" s="81"/>
      <c r="E2868" s="81"/>
      <c r="F2868" s="81"/>
      <c r="G2868" s="81"/>
      <c r="H2868" s="81"/>
      <c r="I2868" s="81"/>
      <c r="J2868" s="81"/>
      <c r="K2868" s="81"/>
      <c r="L2868" s="81"/>
      <c r="M2868" s="81"/>
      <c r="N2868" s="81"/>
      <c r="O2868" s="81"/>
      <c r="P2868" s="81"/>
      <c r="Q2868" s="81"/>
      <c r="R2868" s="81"/>
    </row>
    <row r="2869" spans="1:18">
      <c r="A2869" s="81"/>
      <c r="B2869" s="81"/>
      <c r="C2869" s="81"/>
      <c r="D2869" s="81"/>
      <c r="E2869" s="81"/>
      <c r="F2869" s="81"/>
      <c r="G2869" s="81"/>
      <c r="H2869" s="81"/>
      <c r="I2869" s="81"/>
      <c r="J2869" s="81"/>
      <c r="K2869" s="81"/>
      <c r="L2869" s="81"/>
      <c r="M2869" s="81"/>
      <c r="N2869" s="81"/>
      <c r="O2869" s="81"/>
      <c r="P2869" s="81"/>
      <c r="Q2869" s="81"/>
      <c r="R2869" s="81"/>
    </row>
    <row r="2870" spans="1:18">
      <c r="A2870" s="81"/>
      <c r="B2870" s="81"/>
      <c r="C2870" s="81"/>
      <c r="D2870" s="81"/>
      <c r="E2870" s="81"/>
      <c r="F2870" s="81"/>
      <c r="G2870" s="81"/>
      <c r="H2870" s="81"/>
      <c r="I2870" s="81"/>
      <c r="J2870" s="81"/>
      <c r="K2870" s="81"/>
      <c r="L2870" s="81"/>
      <c r="M2870" s="81"/>
      <c r="N2870" s="81"/>
      <c r="O2870" s="81"/>
      <c r="P2870" s="81"/>
      <c r="Q2870" s="81"/>
      <c r="R2870" s="81"/>
    </row>
    <row r="2871" spans="1:18">
      <c r="A2871" s="81"/>
      <c r="B2871" s="81"/>
      <c r="C2871" s="81"/>
      <c r="D2871" s="81"/>
      <c r="E2871" s="81"/>
      <c r="F2871" s="81"/>
      <c r="G2871" s="81"/>
      <c r="H2871" s="81"/>
      <c r="I2871" s="81"/>
      <c r="J2871" s="81"/>
      <c r="K2871" s="81"/>
      <c r="L2871" s="81"/>
      <c r="M2871" s="81"/>
      <c r="N2871" s="81"/>
      <c r="O2871" s="81"/>
      <c r="P2871" s="81"/>
      <c r="Q2871" s="81"/>
      <c r="R2871" s="81"/>
    </row>
    <row r="2872" spans="1:18">
      <c r="A2872" s="81"/>
      <c r="B2872" s="81"/>
      <c r="C2872" s="81"/>
      <c r="D2872" s="81"/>
      <c r="E2872" s="81"/>
      <c r="F2872" s="81"/>
      <c r="G2872" s="81"/>
      <c r="H2872" s="81"/>
      <c r="I2872" s="81"/>
      <c r="J2872" s="81"/>
      <c r="K2872" s="81"/>
      <c r="L2872" s="81"/>
      <c r="M2872" s="81"/>
      <c r="N2872" s="81"/>
      <c r="O2872" s="81"/>
      <c r="P2872" s="81"/>
      <c r="Q2872" s="81"/>
      <c r="R2872" s="81"/>
    </row>
    <row r="2873" spans="1:18">
      <c r="A2873" s="81"/>
      <c r="B2873" s="81"/>
      <c r="C2873" s="81"/>
      <c r="D2873" s="81"/>
      <c r="E2873" s="81"/>
      <c r="F2873" s="81"/>
      <c r="G2873" s="81"/>
      <c r="H2873" s="81"/>
      <c r="I2873" s="81"/>
      <c r="J2873" s="81"/>
      <c r="K2873" s="81"/>
      <c r="L2873" s="81"/>
      <c r="M2873" s="81"/>
      <c r="N2873" s="81"/>
      <c r="O2873" s="81"/>
      <c r="P2873" s="81"/>
      <c r="Q2873" s="81"/>
      <c r="R2873" s="81"/>
    </row>
    <row r="2874" spans="1:18">
      <c r="A2874" s="81"/>
      <c r="B2874" s="81"/>
      <c r="C2874" s="81"/>
      <c r="D2874" s="81"/>
      <c r="E2874" s="81"/>
      <c r="F2874" s="81"/>
      <c r="G2874" s="81"/>
      <c r="H2874" s="81"/>
      <c r="I2874" s="81"/>
      <c r="J2874" s="81"/>
      <c r="K2874" s="81"/>
      <c r="L2874" s="81"/>
      <c r="M2874" s="81"/>
      <c r="N2874" s="81"/>
      <c r="O2874" s="81"/>
      <c r="P2874" s="81"/>
      <c r="Q2874" s="81"/>
      <c r="R2874" s="81"/>
    </row>
    <row r="2875" spans="1:18">
      <c r="A2875" s="81"/>
      <c r="B2875" s="81"/>
      <c r="C2875" s="81"/>
      <c r="D2875" s="81"/>
      <c r="E2875" s="81"/>
      <c r="F2875" s="81"/>
      <c r="G2875" s="81"/>
      <c r="H2875" s="81"/>
      <c r="I2875" s="81"/>
      <c r="J2875" s="81"/>
      <c r="K2875" s="81"/>
      <c r="L2875" s="81"/>
      <c r="M2875" s="81"/>
      <c r="N2875" s="81"/>
      <c r="O2875" s="81"/>
      <c r="P2875" s="81"/>
      <c r="Q2875" s="81"/>
      <c r="R2875" s="81"/>
    </row>
    <row r="2876" spans="1:18">
      <c r="A2876" s="81"/>
      <c r="B2876" s="81"/>
      <c r="C2876" s="81"/>
      <c r="D2876" s="81"/>
      <c r="E2876" s="81"/>
      <c r="F2876" s="81"/>
      <c r="G2876" s="81"/>
      <c r="H2876" s="81"/>
      <c r="I2876" s="81"/>
      <c r="J2876" s="81"/>
      <c r="K2876" s="81"/>
      <c r="L2876" s="81"/>
      <c r="M2876" s="81"/>
      <c r="N2876" s="81"/>
      <c r="O2876" s="81"/>
      <c r="P2876" s="81"/>
      <c r="Q2876" s="81"/>
      <c r="R2876" s="81"/>
    </row>
    <row r="2877" spans="1:18">
      <c r="A2877" s="81"/>
      <c r="B2877" s="81"/>
      <c r="C2877" s="81"/>
      <c r="D2877" s="81"/>
      <c r="E2877" s="81"/>
      <c r="F2877" s="81"/>
      <c r="G2877" s="81"/>
      <c r="H2877" s="81"/>
      <c r="I2877" s="81"/>
      <c r="J2877" s="81"/>
      <c r="K2877" s="81"/>
      <c r="L2877" s="81"/>
      <c r="M2877" s="81"/>
      <c r="N2877" s="81"/>
      <c r="O2877" s="81"/>
      <c r="P2877" s="81"/>
      <c r="Q2877" s="81"/>
      <c r="R2877" s="81"/>
    </row>
    <row r="2878" spans="1:18">
      <c r="A2878" s="81"/>
      <c r="B2878" s="81"/>
      <c r="C2878" s="81"/>
      <c r="D2878" s="81"/>
      <c r="E2878" s="81"/>
      <c r="F2878" s="81"/>
      <c r="G2878" s="81"/>
      <c r="H2878" s="81"/>
      <c r="I2878" s="81"/>
      <c r="J2878" s="81"/>
      <c r="K2878" s="81"/>
      <c r="L2878" s="81"/>
      <c r="M2878" s="81"/>
      <c r="N2878" s="81"/>
      <c r="O2878" s="81"/>
      <c r="P2878" s="81"/>
      <c r="Q2878" s="81"/>
      <c r="R2878" s="81"/>
    </row>
    <row r="2879" spans="1:18">
      <c r="A2879" s="81"/>
      <c r="B2879" s="81"/>
      <c r="C2879" s="81"/>
      <c r="D2879" s="81"/>
      <c r="E2879" s="81"/>
      <c r="F2879" s="81"/>
      <c r="G2879" s="81"/>
      <c r="H2879" s="81"/>
      <c r="I2879" s="81"/>
      <c r="J2879" s="81"/>
      <c r="K2879" s="81"/>
      <c r="L2879" s="81"/>
      <c r="M2879" s="81"/>
      <c r="N2879" s="81"/>
      <c r="O2879" s="81"/>
      <c r="P2879" s="81"/>
      <c r="Q2879" s="81"/>
      <c r="R2879" s="81"/>
    </row>
    <row r="2880" spans="1:18">
      <c r="A2880" s="81"/>
      <c r="B2880" s="81"/>
      <c r="C2880" s="81"/>
      <c r="D2880" s="81"/>
      <c r="E2880" s="81"/>
      <c r="F2880" s="81"/>
      <c r="G2880" s="81"/>
      <c r="H2880" s="81"/>
      <c r="I2880" s="81"/>
      <c r="J2880" s="81"/>
      <c r="K2880" s="81"/>
      <c r="L2880" s="81"/>
      <c r="M2880" s="81"/>
      <c r="N2880" s="81"/>
      <c r="O2880" s="81"/>
      <c r="P2880" s="81"/>
      <c r="Q2880" s="81"/>
      <c r="R2880" s="81"/>
    </row>
    <row r="2881" spans="1:18">
      <c r="A2881" s="81"/>
      <c r="B2881" s="81"/>
      <c r="C2881" s="81"/>
      <c r="D2881" s="81"/>
      <c r="E2881" s="81"/>
      <c r="F2881" s="81"/>
      <c r="G2881" s="81"/>
      <c r="H2881" s="81"/>
      <c r="I2881" s="81"/>
      <c r="J2881" s="81"/>
      <c r="K2881" s="81"/>
      <c r="L2881" s="81"/>
      <c r="M2881" s="81"/>
      <c r="N2881" s="81"/>
      <c r="O2881" s="81"/>
      <c r="P2881" s="81"/>
      <c r="Q2881" s="81"/>
      <c r="R2881" s="81"/>
    </row>
    <row r="2882" spans="1:18">
      <c r="A2882" s="81"/>
      <c r="B2882" s="81"/>
      <c r="C2882" s="81"/>
      <c r="D2882" s="81"/>
      <c r="E2882" s="81"/>
      <c r="F2882" s="81"/>
      <c r="G2882" s="81"/>
      <c r="H2882" s="81"/>
      <c r="I2882" s="81"/>
      <c r="J2882" s="81"/>
      <c r="K2882" s="81"/>
      <c r="L2882" s="81"/>
      <c r="M2882" s="81"/>
      <c r="N2882" s="81"/>
      <c r="O2882" s="81"/>
      <c r="P2882" s="81"/>
      <c r="Q2882" s="81"/>
      <c r="R2882" s="81"/>
    </row>
    <row r="2883" spans="1:18">
      <c r="A2883" s="81"/>
      <c r="B2883" s="81"/>
      <c r="C2883" s="81"/>
      <c r="D2883" s="81"/>
      <c r="E2883" s="81"/>
      <c r="F2883" s="81"/>
      <c r="G2883" s="81"/>
      <c r="H2883" s="81"/>
      <c r="I2883" s="81"/>
      <c r="J2883" s="81"/>
      <c r="K2883" s="81"/>
      <c r="L2883" s="81"/>
      <c r="M2883" s="81"/>
      <c r="N2883" s="81"/>
      <c r="O2883" s="81"/>
      <c r="P2883" s="81"/>
      <c r="Q2883" s="81"/>
      <c r="R2883" s="81"/>
    </row>
    <row r="2884" spans="1:18">
      <c r="A2884" s="81"/>
      <c r="B2884" s="81"/>
      <c r="C2884" s="81"/>
      <c r="D2884" s="81"/>
      <c r="E2884" s="81"/>
      <c r="F2884" s="81"/>
      <c r="G2884" s="81"/>
      <c r="H2884" s="81"/>
      <c r="I2884" s="81"/>
      <c r="J2884" s="81"/>
      <c r="K2884" s="81"/>
      <c r="L2884" s="81"/>
      <c r="M2884" s="81"/>
      <c r="N2884" s="81"/>
      <c r="O2884" s="81"/>
      <c r="P2884" s="81"/>
      <c r="Q2884" s="81"/>
      <c r="R2884" s="81"/>
    </row>
    <row r="2885" spans="1:18">
      <c r="A2885" s="81"/>
      <c r="B2885" s="81"/>
      <c r="C2885" s="81"/>
      <c r="D2885" s="81"/>
      <c r="E2885" s="81"/>
      <c r="F2885" s="81"/>
      <c r="G2885" s="81"/>
      <c r="H2885" s="81"/>
      <c r="I2885" s="81"/>
      <c r="J2885" s="81"/>
      <c r="K2885" s="81"/>
      <c r="L2885" s="81"/>
      <c r="M2885" s="81"/>
      <c r="N2885" s="81"/>
      <c r="O2885" s="81"/>
      <c r="P2885" s="81"/>
      <c r="Q2885" s="81"/>
      <c r="R2885" s="81"/>
    </row>
    <row r="2886" spans="1:18">
      <c r="A2886" s="81"/>
      <c r="B2886" s="81"/>
      <c r="C2886" s="81"/>
      <c r="D2886" s="81"/>
      <c r="E2886" s="81"/>
      <c r="F2886" s="81"/>
      <c r="G2886" s="81"/>
      <c r="H2886" s="81"/>
      <c r="I2886" s="81"/>
      <c r="J2886" s="81"/>
      <c r="K2886" s="81"/>
      <c r="L2886" s="81"/>
      <c r="M2886" s="81"/>
      <c r="N2886" s="81"/>
      <c r="O2886" s="81"/>
      <c r="P2886" s="81"/>
      <c r="Q2886" s="81"/>
      <c r="R2886" s="81"/>
    </row>
    <row r="2887" spans="1:18">
      <c r="A2887" s="81"/>
      <c r="B2887" s="81"/>
      <c r="C2887" s="81"/>
      <c r="D2887" s="81"/>
      <c r="E2887" s="81"/>
      <c r="F2887" s="81"/>
      <c r="G2887" s="81"/>
      <c r="H2887" s="81"/>
      <c r="I2887" s="81"/>
      <c r="J2887" s="81"/>
      <c r="K2887" s="81"/>
      <c r="L2887" s="81"/>
      <c r="M2887" s="81"/>
      <c r="N2887" s="81"/>
      <c r="O2887" s="81"/>
      <c r="P2887" s="81"/>
      <c r="Q2887" s="81"/>
      <c r="R2887" s="81"/>
    </row>
    <row r="2888" spans="1:18">
      <c r="A2888" s="81"/>
      <c r="B2888" s="81"/>
      <c r="C2888" s="81"/>
      <c r="D2888" s="81"/>
      <c r="E2888" s="81"/>
      <c r="F2888" s="81"/>
      <c r="G2888" s="81"/>
      <c r="H2888" s="81"/>
      <c r="I2888" s="81"/>
      <c r="J2888" s="81"/>
      <c r="K2888" s="81"/>
      <c r="L2888" s="81"/>
      <c r="M2888" s="81"/>
      <c r="N2888" s="81"/>
      <c r="O2888" s="81"/>
      <c r="P2888" s="81"/>
      <c r="Q2888" s="81"/>
      <c r="R2888" s="81"/>
    </row>
    <row r="2889" spans="1:18">
      <c r="A2889" s="81"/>
      <c r="B2889" s="81"/>
      <c r="C2889" s="81"/>
      <c r="D2889" s="81"/>
      <c r="E2889" s="81"/>
      <c r="F2889" s="81"/>
      <c r="G2889" s="81"/>
      <c r="H2889" s="81"/>
      <c r="I2889" s="81"/>
      <c r="J2889" s="81"/>
      <c r="K2889" s="81"/>
      <c r="L2889" s="81"/>
      <c r="M2889" s="81"/>
      <c r="N2889" s="81"/>
      <c r="O2889" s="81"/>
      <c r="P2889" s="81"/>
      <c r="Q2889" s="81"/>
      <c r="R2889" s="81"/>
    </row>
    <row r="2890" spans="1:18">
      <c r="A2890" s="81"/>
      <c r="B2890" s="81"/>
      <c r="C2890" s="81"/>
      <c r="D2890" s="81"/>
      <c r="E2890" s="81"/>
      <c r="F2890" s="81"/>
      <c r="G2890" s="81"/>
      <c r="H2890" s="81"/>
      <c r="I2890" s="81"/>
      <c r="J2890" s="81"/>
      <c r="K2890" s="81"/>
      <c r="L2890" s="81"/>
      <c r="M2890" s="81"/>
      <c r="N2890" s="81"/>
      <c r="O2890" s="81"/>
      <c r="P2890" s="81"/>
      <c r="Q2890" s="81"/>
      <c r="R2890" s="81"/>
    </row>
    <row r="2891" spans="1:18">
      <c r="A2891" s="81"/>
      <c r="B2891" s="81"/>
      <c r="C2891" s="81"/>
      <c r="D2891" s="81"/>
      <c r="E2891" s="81"/>
      <c r="F2891" s="81"/>
      <c r="G2891" s="81"/>
      <c r="H2891" s="81"/>
      <c r="I2891" s="81"/>
      <c r="J2891" s="81"/>
      <c r="K2891" s="81"/>
      <c r="L2891" s="81"/>
      <c r="M2891" s="81"/>
      <c r="N2891" s="81"/>
      <c r="O2891" s="81"/>
      <c r="P2891" s="81"/>
      <c r="Q2891" s="81"/>
      <c r="R2891" s="81"/>
    </row>
    <row r="2892" spans="1:18">
      <c r="A2892" s="81"/>
      <c r="B2892" s="81"/>
      <c r="C2892" s="81"/>
      <c r="D2892" s="81"/>
      <c r="E2892" s="81"/>
      <c r="F2892" s="81"/>
      <c r="G2892" s="81"/>
      <c r="H2892" s="81"/>
      <c r="I2892" s="81"/>
      <c r="J2892" s="81"/>
      <c r="K2892" s="81"/>
      <c r="L2892" s="81"/>
      <c r="M2892" s="81"/>
      <c r="N2892" s="81"/>
      <c r="O2892" s="81"/>
      <c r="P2892" s="81"/>
      <c r="Q2892" s="81"/>
      <c r="R2892" s="81"/>
    </row>
    <row r="2893" spans="1:18">
      <c r="A2893" s="81"/>
      <c r="B2893" s="81"/>
      <c r="C2893" s="81"/>
      <c r="D2893" s="81"/>
      <c r="E2893" s="81"/>
      <c r="F2893" s="81"/>
      <c r="G2893" s="81"/>
      <c r="H2893" s="81"/>
      <c r="I2893" s="81"/>
      <c r="J2893" s="81"/>
      <c r="K2893" s="81"/>
      <c r="L2893" s="81"/>
      <c r="M2893" s="81"/>
      <c r="N2893" s="81"/>
      <c r="O2893" s="81"/>
      <c r="P2893" s="81"/>
      <c r="Q2893" s="81"/>
      <c r="R2893" s="81"/>
    </row>
    <row r="2894" spans="1:18">
      <c r="A2894" s="81"/>
      <c r="B2894" s="81"/>
      <c r="C2894" s="81"/>
      <c r="D2894" s="81"/>
      <c r="E2894" s="81"/>
      <c r="F2894" s="81"/>
      <c r="G2894" s="81"/>
      <c r="H2894" s="81"/>
      <c r="I2894" s="81"/>
      <c r="J2894" s="81"/>
      <c r="K2894" s="81"/>
      <c r="L2894" s="81"/>
      <c r="M2894" s="81"/>
      <c r="N2894" s="81"/>
      <c r="O2894" s="81"/>
      <c r="P2894" s="81"/>
      <c r="Q2894" s="81"/>
      <c r="R2894" s="81"/>
    </row>
    <row r="2895" spans="1:18">
      <c r="A2895" s="81"/>
      <c r="B2895" s="81"/>
      <c r="C2895" s="81"/>
      <c r="D2895" s="81"/>
      <c r="E2895" s="81"/>
      <c r="F2895" s="81"/>
      <c r="G2895" s="81"/>
      <c r="H2895" s="81"/>
      <c r="I2895" s="81"/>
      <c r="J2895" s="81"/>
      <c r="K2895" s="81"/>
      <c r="L2895" s="81"/>
      <c r="M2895" s="81"/>
      <c r="N2895" s="81"/>
      <c r="O2895" s="81"/>
      <c r="P2895" s="81"/>
      <c r="Q2895" s="81"/>
      <c r="R2895" s="81"/>
    </row>
    <row r="2896" spans="1:18">
      <c r="A2896" s="81"/>
      <c r="B2896" s="81"/>
      <c r="C2896" s="81"/>
      <c r="D2896" s="81"/>
      <c r="E2896" s="81"/>
      <c r="F2896" s="81"/>
      <c r="G2896" s="81"/>
      <c r="H2896" s="81"/>
      <c r="I2896" s="81"/>
      <c r="J2896" s="81"/>
      <c r="K2896" s="81"/>
      <c r="L2896" s="81"/>
      <c r="M2896" s="81"/>
      <c r="N2896" s="81"/>
      <c r="O2896" s="81"/>
      <c r="P2896" s="81"/>
      <c r="Q2896" s="81"/>
      <c r="R2896" s="81"/>
    </row>
    <row r="2897" spans="1:18">
      <c r="A2897" s="81"/>
      <c r="B2897" s="81"/>
      <c r="C2897" s="81"/>
      <c r="D2897" s="81"/>
      <c r="E2897" s="81"/>
      <c r="F2897" s="81"/>
      <c r="G2897" s="81"/>
      <c r="H2897" s="81"/>
      <c r="I2897" s="81"/>
      <c r="J2897" s="81"/>
      <c r="K2897" s="81"/>
      <c r="L2897" s="81"/>
      <c r="M2897" s="81"/>
      <c r="N2897" s="81"/>
      <c r="O2897" s="81"/>
      <c r="P2897" s="81"/>
      <c r="Q2897" s="81"/>
      <c r="R2897" s="81"/>
    </row>
    <row r="2898" spans="1:18">
      <c r="A2898" s="81"/>
      <c r="B2898" s="81"/>
      <c r="C2898" s="81"/>
      <c r="D2898" s="81"/>
      <c r="E2898" s="81"/>
      <c r="F2898" s="81"/>
      <c r="G2898" s="81"/>
      <c r="H2898" s="81"/>
      <c r="I2898" s="81"/>
      <c r="J2898" s="81"/>
      <c r="K2898" s="81"/>
      <c r="L2898" s="81"/>
      <c r="M2898" s="81"/>
      <c r="N2898" s="81"/>
      <c r="O2898" s="81"/>
      <c r="P2898" s="81"/>
      <c r="Q2898" s="81"/>
      <c r="R2898" s="81"/>
    </row>
    <row r="2899" spans="1:18">
      <c r="A2899" s="81"/>
      <c r="B2899" s="81"/>
      <c r="C2899" s="81"/>
      <c r="D2899" s="81"/>
      <c r="E2899" s="81"/>
      <c r="F2899" s="81"/>
      <c r="G2899" s="81"/>
      <c r="H2899" s="81"/>
      <c r="I2899" s="81"/>
      <c r="J2899" s="81"/>
      <c r="K2899" s="81"/>
      <c r="L2899" s="81"/>
      <c r="M2899" s="81"/>
      <c r="N2899" s="81"/>
      <c r="O2899" s="81"/>
      <c r="P2899" s="81"/>
      <c r="Q2899" s="81"/>
      <c r="R2899" s="81"/>
    </row>
    <row r="2900" spans="1:18">
      <c r="A2900" s="81"/>
      <c r="B2900" s="81"/>
      <c r="C2900" s="81"/>
      <c r="D2900" s="81"/>
      <c r="E2900" s="81"/>
      <c r="F2900" s="81"/>
      <c r="G2900" s="81"/>
      <c r="H2900" s="81"/>
      <c r="I2900" s="81"/>
      <c r="J2900" s="81"/>
      <c r="K2900" s="81"/>
      <c r="L2900" s="81"/>
      <c r="M2900" s="81"/>
      <c r="N2900" s="81"/>
      <c r="O2900" s="81"/>
      <c r="P2900" s="81"/>
      <c r="Q2900" s="81"/>
      <c r="R2900" s="81"/>
    </row>
    <row r="2901" spans="1:18">
      <c r="A2901" s="81"/>
      <c r="B2901" s="81"/>
      <c r="C2901" s="81"/>
      <c r="D2901" s="81"/>
      <c r="E2901" s="81"/>
      <c r="F2901" s="81"/>
      <c r="G2901" s="81"/>
      <c r="H2901" s="81"/>
      <c r="I2901" s="81"/>
      <c r="J2901" s="81"/>
      <c r="K2901" s="81"/>
      <c r="L2901" s="81"/>
      <c r="M2901" s="81"/>
      <c r="N2901" s="81"/>
      <c r="O2901" s="81"/>
      <c r="P2901" s="81"/>
      <c r="Q2901" s="81"/>
      <c r="R2901" s="81"/>
    </row>
    <row r="2902" spans="1:18">
      <c r="A2902" s="81"/>
      <c r="B2902" s="81"/>
      <c r="C2902" s="81"/>
      <c r="D2902" s="81"/>
      <c r="E2902" s="81"/>
      <c r="F2902" s="81"/>
      <c r="G2902" s="81"/>
      <c r="H2902" s="81"/>
      <c r="I2902" s="81"/>
      <c r="J2902" s="81"/>
      <c r="K2902" s="81"/>
      <c r="L2902" s="81"/>
      <c r="M2902" s="81"/>
      <c r="N2902" s="81"/>
      <c r="O2902" s="81"/>
      <c r="P2902" s="81"/>
      <c r="Q2902" s="81"/>
      <c r="R2902" s="81"/>
    </row>
    <row r="2903" spans="1:18">
      <c r="A2903" s="81"/>
      <c r="B2903" s="81"/>
      <c r="C2903" s="81"/>
      <c r="D2903" s="81"/>
      <c r="E2903" s="81"/>
      <c r="F2903" s="81"/>
      <c r="G2903" s="81"/>
      <c r="H2903" s="81"/>
      <c r="I2903" s="81"/>
      <c r="J2903" s="81"/>
      <c r="K2903" s="81"/>
      <c r="L2903" s="81"/>
      <c r="M2903" s="81"/>
      <c r="N2903" s="81"/>
      <c r="O2903" s="81"/>
      <c r="P2903" s="81"/>
      <c r="Q2903" s="81"/>
      <c r="R2903" s="81"/>
    </row>
    <row r="2904" spans="1:18">
      <c r="A2904" s="81"/>
      <c r="B2904" s="81"/>
      <c r="C2904" s="81"/>
      <c r="D2904" s="81"/>
      <c r="E2904" s="81"/>
      <c r="F2904" s="81"/>
      <c r="G2904" s="81"/>
      <c r="H2904" s="81"/>
      <c r="I2904" s="81"/>
      <c r="J2904" s="81"/>
      <c r="K2904" s="81"/>
      <c r="L2904" s="81"/>
      <c r="M2904" s="81"/>
      <c r="N2904" s="81"/>
      <c r="O2904" s="81"/>
      <c r="P2904" s="81"/>
      <c r="Q2904" s="81"/>
      <c r="R2904" s="81"/>
    </row>
    <row r="2905" spans="1:18">
      <c r="A2905" s="81"/>
      <c r="B2905" s="81"/>
      <c r="C2905" s="81"/>
      <c r="D2905" s="81"/>
      <c r="E2905" s="81"/>
      <c r="F2905" s="81"/>
      <c r="G2905" s="81"/>
      <c r="H2905" s="81"/>
      <c r="I2905" s="81"/>
      <c r="J2905" s="81"/>
      <c r="K2905" s="81"/>
      <c r="L2905" s="81"/>
      <c r="M2905" s="81"/>
      <c r="N2905" s="81"/>
      <c r="O2905" s="81"/>
      <c r="P2905" s="81"/>
      <c r="Q2905" s="81"/>
      <c r="R2905" s="81"/>
    </row>
    <row r="2906" spans="1:18">
      <c r="A2906" s="81"/>
      <c r="B2906" s="81"/>
      <c r="C2906" s="81"/>
      <c r="D2906" s="81"/>
      <c r="E2906" s="81"/>
      <c r="F2906" s="81"/>
      <c r="G2906" s="81"/>
      <c r="H2906" s="81"/>
      <c r="I2906" s="81"/>
      <c r="J2906" s="81"/>
      <c r="K2906" s="81"/>
      <c r="L2906" s="81"/>
      <c r="M2906" s="81"/>
      <c r="N2906" s="81"/>
      <c r="O2906" s="81"/>
      <c r="P2906" s="81"/>
      <c r="Q2906" s="81"/>
      <c r="R2906" s="81"/>
    </row>
    <row r="2907" spans="1:18">
      <c r="A2907" s="81"/>
      <c r="B2907" s="81"/>
      <c r="C2907" s="81"/>
      <c r="D2907" s="81"/>
      <c r="E2907" s="81"/>
      <c r="F2907" s="81"/>
      <c r="G2907" s="81"/>
      <c r="H2907" s="81"/>
      <c r="I2907" s="81"/>
      <c r="J2907" s="81"/>
      <c r="K2907" s="81"/>
      <c r="L2907" s="81"/>
      <c r="M2907" s="81"/>
      <c r="N2907" s="81"/>
      <c r="O2907" s="81"/>
      <c r="P2907" s="81"/>
      <c r="Q2907" s="81"/>
      <c r="R2907" s="81"/>
    </row>
    <row r="2908" spans="1:18">
      <c r="A2908" s="81"/>
      <c r="B2908" s="81"/>
      <c r="C2908" s="81"/>
      <c r="D2908" s="81"/>
      <c r="E2908" s="81"/>
      <c r="F2908" s="81"/>
      <c r="G2908" s="81"/>
      <c r="H2908" s="81"/>
      <c r="I2908" s="81"/>
      <c r="J2908" s="81"/>
      <c r="K2908" s="81"/>
      <c r="L2908" s="81"/>
      <c r="M2908" s="81"/>
      <c r="N2908" s="81"/>
      <c r="O2908" s="81"/>
      <c r="P2908" s="81"/>
      <c r="Q2908" s="81"/>
      <c r="R2908" s="81"/>
    </row>
    <row r="2909" spans="1:18">
      <c r="A2909" s="81"/>
      <c r="B2909" s="81"/>
      <c r="C2909" s="81"/>
      <c r="D2909" s="81"/>
      <c r="E2909" s="81"/>
      <c r="F2909" s="81"/>
      <c r="G2909" s="81"/>
      <c r="H2909" s="81"/>
      <c r="I2909" s="81"/>
      <c r="J2909" s="81"/>
      <c r="K2909" s="81"/>
      <c r="L2909" s="81"/>
      <c r="M2909" s="81"/>
      <c r="N2909" s="81"/>
      <c r="O2909" s="81"/>
      <c r="P2909" s="81"/>
      <c r="Q2909" s="81"/>
      <c r="R2909" s="81"/>
    </row>
    <row r="2910" spans="1:18">
      <c r="A2910" s="81"/>
      <c r="B2910" s="81"/>
      <c r="C2910" s="81"/>
      <c r="D2910" s="81"/>
      <c r="E2910" s="81"/>
      <c r="F2910" s="81"/>
      <c r="G2910" s="81"/>
      <c r="H2910" s="81"/>
      <c r="I2910" s="81"/>
      <c r="J2910" s="81"/>
      <c r="K2910" s="81"/>
      <c r="L2910" s="81"/>
      <c r="M2910" s="81"/>
      <c r="N2910" s="81"/>
      <c r="O2910" s="81"/>
      <c r="P2910" s="81"/>
      <c r="Q2910" s="81"/>
      <c r="R2910" s="81"/>
    </row>
    <row r="2911" spans="1:18">
      <c r="A2911" s="81"/>
      <c r="B2911" s="81"/>
      <c r="C2911" s="81"/>
      <c r="D2911" s="81"/>
      <c r="E2911" s="81"/>
      <c r="F2911" s="81"/>
      <c r="G2911" s="81"/>
      <c r="H2911" s="81"/>
      <c r="I2911" s="81"/>
      <c r="J2911" s="81"/>
      <c r="K2911" s="81"/>
      <c r="L2911" s="81"/>
      <c r="M2911" s="81"/>
      <c r="N2911" s="81"/>
      <c r="O2911" s="81"/>
      <c r="P2911" s="81"/>
      <c r="Q2911" s="81"/>
      <c r="R2911" s="81"/>
    </row>
    <row r="2912" spans="1:18">
      <c r="A2912" s="81"/>
      <c r="B2912" s="81"/>
      <c r="C2912" s="81"/>
      <c r="D2912" s="81"/>
      <c r="E2912" s="81"/>
      <c r="F2912" s="81"/>
      <c r="G2912" s="81"/>
      <c r="H2912" s="81"/>
      <c r="I2912" s="81"/>
      <c r="J2912" s="81"/>
      <c r="K2912" s="81"/>
      <c r="L2912" s="81"/>
      <c r="M2912" s="81"/>
      <c r="N2912" s="81"/>
      <c r="O2912" s="81"/>
      <c r="P2912" s="81"/>
      <c r="Q2912" s="81"/>
      <c r="R2912" s="81"/>
    </row>
    <row r="2913" spans="1:18">
      <c r="A2913" s="81"/>
      <c r="B2913" s="81"/>
      <c r="C2913" s="81"/>
      <c r="D2913" s="81"/>
      <c r="E2913" s="81"/>
      <c r="F2913" s="81"/>
      <c r="G2913" s="81"/>
      <c r="H2913" s="81"/>
      <c r="I2913" s="81"/>
      <c r="J2913" s="81"/>
      <c r="K2913" s="81"/>
      <c r="L2913" s="81"/>
      <c r="M2913" s="81"/>
      <c r="N2913" s="81"/>
      <c r="O2913" s="81"/>
      <c r="P2913" s="81"/>
      <c r="Q2913" s="81"/>
      <c r="R2913" s="81"/>
    </row>
    <row r="2914" spans="1:18">
      <c r="A2914" s="81"/>
      <c r="B2914" s="81"/>
      <c r="C2914" s="81"/>
      <c r="D2914" s="81"/>
      <c r="E2914" s="81"/>
      <c r="F2914" s="81"/>
      <c r="G2914" s="81"/>
      <c r="H2914" s="81"/>
      <c r="I2914" s="81"/>
      <c r="J2914" s="81"/>
      <c r="K2914" s="81"/>
      <c r="L2914" s="81"/>
      <c r="M2914" s="81"/>
      <c r="N2914" s="81"/>
      <c r="O2914" s="81"/>
      <c r="P2914" s="81"/>
      <c r="Q2914" s="81"/>
      <c r="R2914" s="81"/>
    </row>
    <row r="2915" spans="1:18">
      <c r="A2915" s="81"/>
      <c r="B2915" s="81"/>
      <c r="C2915" s="81"/>
      <c r="D2915" s="81"/>
      <c r="E2915" s="81"/>
      <c r="F2915" s="81"/>
      <c r="G2915" s="81"/>
      <c r="H2915" s="81"/>
      <c r="I2915" s="81"/>
      <c r="J2915" s="81"/>
      <c r="K2915" s="81"/>
      <c r="L2915" s="81"/>
      <c r="M2915" s="81"/>
      <c r="N2915" s="81"/>
      <c r="O2915" s="81"/>
      <c r="P2915" s="81"/>
      <c r="Q2915" s="81"/>
      <c r="R2915" s="81"/>
    </row>
    <row r="2916" spans="1:18">
      <c r="A2916" s="81"/>
      <c r="B2916" s="81"/>
      <c r="C2916" s="81"/>
      <c r="D2916" s="81"/>
      <c r="E2916" s="81"/>
      <c r="F2916" s="81"/>
      <c r="G2916" s="81"/>
      <c r="H2916" s="81"/>
      <c r="I2916" s="81"/>
      <c r="J2916" s="81"/>
      <c r="K2916" s="81"/>
      <c r="L2916" s="81"/>
      <c r="M2916" s="81"/>
      <c r="N2916" s="81"/>
      <c r="O2916" s="81"/>
      <c r="P2916" s="81"/>
      <c r="Q2916" s="81"/>
      <c r="R2916" s="81"/>
    </row>
    <row r="2917" spans="1:18">
      <c r="A2917" s="81"/>
      <c r="B2917" s="81"/>
      <c r="C2917" s="81"/>
      <c r="D2917" s="81"/>
      <c r="E2917" s="81"/>
      <c r="F2917" s="81"/>
      <c r="G2917" s="81"/>
      <c r="H2917" s="81"/>
      <c r="I2917" s="81"/>
      <c r="J2917" s="81"/>
      <c r="K2917" s="81"/>
      <c r="L2917" s="81"/>
      <c r="M2917" s="81"/>
      <c r="N2917" s="81"/>
      <c r="O2917" s="81"/>
      <c r="P2917" s="81"/>
      <c r="Q2917" s="81"/>
      <c r="R2917" s="81"/>
    </row>
    <row r="2918" spans="1:18">
      <c r="A2918" s="81"/>
      <c r="B2918" s="81"/>
      <c r="C2918" s="81"/>
      <c r="D2918" s="81"/>
      <c r="E2918" s="81"/>
      <c r="F2918" s="81"/>
      <c r="G2918" s="81"/>
      <c r="H2918" s="81"/>
      <c r="I2918" s="81"/>
      <c r="J2918" s="81"/>
      <c r="K2918" s="81"/>
      <c r="L2918" s="81"/>
      <c r="M2918" s="81"/>
      <c r="N2918" s="81"/>
      <c r="O2918" s="81"/>
      <c r="P2918" s="81"/>
      <c r="Q2918" s="81"/>
      <c r="R2918" s="81"/>
    </row>
    <row r="2919" spans="1:18">
      <c r="A2919" s="81"/>
      <c r="B2919" s="81"/>
      <c r="C2919" s="81"/>
      <c r="D2919" s="81"/>
      <c r="E2919" s="81"/>
      <c r="F2919" s="81"/>
      <c r="G2919" s="81"/>
      <c r="H2919" s="81"/>
      <c r="I2919" s="81"/>
      <c r="J2919" s="81"/>
      <c r="K2919" s="81"/>
      <c r="L2919" s="81"/>
      <c r="M2919" s="81"/>
      <c r="N2919" s="81"/>
      <c r="O2919" s="81"/>
      <c r="P2919" s="81"/>
      <c r="Q2919" s="81"/>
      <c r="R2919" s="81"/>
    </row>
    <row r="2920" spans="1:18">
      <c r="A2920" s="81"/>
      <c r="B2920" s="81"/>
      <c r="C2920" s="81"/>
      <c r="D2920" s="81"/>
      <c r="E2920" s="81"/>
      <c r="F2920" s="81"/>
      <c r="G2920" s="81"/>
      <c r="H2920" s="81"/>
      <c r="I2920" s="81"/>
      <c r="J2920" s="81"/>
      <c r="K2920" s="81"/>
      <c r="L2920" s="81"/>
      <c r="M2920" s="81"/>
      <c r="N2920" s="81"/>
      <c r="O2920" s="81"/>
      <c r="P2920" s="81"/>
      <c r="Q2920" s="81"/>
      <c r="R2920" s="81"/>
    </row>
    <row r="2921" spans="1:18">
      <c r="A2921" s="81"/>
      <c r="B2921" s="81"/>
      <c r="C2921" s="81"/>
      <c r="D2921" s="81"/>
      <c r="E2921" s="81"/>
      <c r="F2921" s="81"/>
      <c r="G2921" s="81"/>
      <c r="H2921" s="81"/>
      <c r="I2921" s="81"/>
      <c r="J2921" s="81"/>
      <c r="K2921" s="81"/>
      <c r="L2921" s="81"/>
      <c r="M2921" s="81"/>
      <c r="N2921" s="81"/>
      <c r="O2921" s="81"/>
      <c r="P2921" s="81"/>
      <c r="Q2921" s="81"/>
      <c r="R2921" s="81"/>
    </row>
    <row r="2922" spans="1:18">
      <c r="A2922" s="81"/>
      <c r="B2922" s="81"/>
      <c r="C2922" s="81"/>
      <c r="D2922" s="81"/>
      <c r="E2922" s="81"/>
      <c r="F2922" s="81"/>
      <c r="G2922" s="81"/>
      <c r="H2922" s="81"/>
      <c r="I2922" s="81"/>
      <c r="J2922" s="81"/>
      <c r="K2922" s="81"/>
      <c r="L2922" s="81"/>
      <c r="M2922" s="81"/>
      <c r="N2922" s="81"/>
      <c r="O2922" s="81"/>
      <c r="P2922" s="81"/>
      <c r="Q2922" s="81"/>
      <c r="R2922" s="81"/>
    </row>
    <row r="2923" spans="1:18">
      <c r="A2923" s="81"/>
      <c r="B2923" s="81"/>
      <c r="C2923" s="81"/>
      <c r="D2923" s="81"/>
      <c r="E2923" s="81"/>
      <c r="F2923" s="81"/>
      <c r="G2923" s="81"/>
      <c r="H2923" s="81"/>
      <c r="I2923" s="81"/>
      <c r="J2923" s="81"/>
      <c r="K2923" s="81"/>
      <c r="L2923" s="81"/>
      <c r="M2923" s="81"/>
      <c r="N2923" s="81"/>
      <c r="O2923" s="81"/>
      <c r="P2923" s="81"/>
      <c r="Q2923" s="81"/>
      <c r="R2923" s="81"/>
    </row>
    <row r="2924" spans="1:18">
      <c r="A2924" s="81"/>
      <c r="B2924" s="81"/>
      <c r="C2924" s="81"/>
      <c r="D2924" s="81"/>
      <c r="E2924" s="81"/>
      <c r="F2924" s="81"/>
      <c r="G2924" s="81"/>
      <c r="H2924" s="81"/>
      <c r="I2924" s="81"/>
      <c r="J2924" s="81"/>
      <c r="K2924" s="81"/>
      <c r="L2924" s="81"/>
      <c r="M2924" s="81"/>
      <c r="N2924" s="81"/>
      <c r="O2924" s="81"/>
      <c r="P2924" s="81"/>
      <c r="Q2924" s="81"/>
      <c r="R2924" s="81"/>
    </row>
    <row r="2925" spans="1:18">
      <c r="A2925" s="81"/>
      <c r="B2925" s="81"/>
      <c r="C2925" s="81"/>
      <c r="D2925" s="81"/>
      <c r="E2925" s="81"/>
      <c r="F2925" s="81"/>
      <c r="G2925" s="81"/>
      <c r="H2925" s="81"/>
      <c r="I2925" s="81"/>
      <c r="J2925" s="81"/>
      <c r="K2925" s="81"/>
      <c r="L2925" s="81"/>
      <c r="M2925" s="81"/>
      <c r="N2925" s="81"/>
      <c r="O2925" s="81"/>
      <c r="P2925" s="81"/>
      <c r="Q2925" s="81"/>
      <c r="R2925" s="81"/>
    </row>
    <row r="2926" spans="1:18">
      <c r="A2926" s="81"/>
      <c r="B2926" s="81"/>
      <c r="C2926" s="81"/>
      <c r="D2926" s="81"/>
      <c r="E2926" s="81"/>
      <c r="F2926" s="81"/>
      <c r="G2926" s="81"/>
      <c r="H2926" s="81"/>
      <c r="I2926" s="81"/>
      <c r="J2926" s="81"/>
      <c r="K2926" s="81"/>
      <c r="L2926" s="81"/>
      <c r="M2926" s="81"/>
      <c r="N2926" s="81"/>
      <c r="O2926" s="81"/>
      <c r="P2926" s="81"/>
      <c r="Q2926" s="81"/>
      <c r="R2926" s="81"/>
    </row>
    <row r="2927" spans="1:18">
      <c r="A2927" s="81"/>
      <c r="B2927" s="81"/>
      <c r="C2927" s="81"/>
      <c r="D2927" s="81"/>
      <c r="E2927" s="81"/>
      <c r="F2927" s="81"/>
      <c r="G2927" s="81"/>
      <c r="H2927" s="81"/>
      <c r="I2927" s="81"/>
      <c r="J2927" s="81"/>
      <c r="K2927" s="81"/>
      <c r="L2927" s="81"/>
      <c r="M2927" s="81"/>
      <c r="N2927" s="81"/>
      <c r="O2927" s="81"/>
      <c r="P2927" s="81"/>
      <c r="Q2927" s="81"/>
      <c r="R2927" s="81"/>
    </row>
    <row r="2928" spans="1:18">
      <c r="A2928" s="81"/>
      <c r="B2928" s="81"/>
      <c r="C2928" s="81"/>
      <c r="D2928" s="81"/>
      <c r="E2928" s="81"/>
      <c r="F2928" s="81"/>
      <c r="G2928" s="81"/>
      <c r="H2928" s="81"/>
      <c r="I2928" s="81"/>
      <c r="J2928" s="81"/>
      <c r="K2928" s="81"/>
      <c r="L2928" s="81"/>
      <c r="M2928" s="81"/>
      <c r="N2928" s="81"/>
      <c r="O2928" s="81"/>
      <c r="P2928" s="81"/>
      <c r="Q2928" s="81"/>
      <c r="R2928" s="81"/>
    </row>
    <row r="2929" spans="1:18">
      <c r="A2929" s="81"/>
      <c r="B2929" s="81"/>
      <c r="C2929" s="81"/>
      <c r="D2929" s="81"/>
      <c r="E2929" s="81"/>
      <c r="F2929" s="81"/>
      <c r="G2929" s="81"/>
      <c r="H2929" s="81"/>
      <c r="I2929" s="81"/>
      <c r="J2929" s="81"/>
      <c r="K2929" s="81"/>
      <c r="L2929" s="81"/>
      <c r="M2929" s="81"/>
      <c r="N2929" s="81"/>
      <c r="O2929" s="81"/>
      <c r="P2929" s="81"/>
      <c r="Q2929" s="81"/>
      <c r="R2929" s="81"/>
    </row>
    <row r="2930" spans="1:18">
      <c r="A2930" s="81"/>
      <c r="B2930" s="81"/>
      <c r="C2930" s="81"/>
      <c r="D2930" s="81"/>
      <c r="E2930" s="81"/>
      <c r="F2930" s="81"/>
      <c r="G2930" s="81"/>
      <c r="H2930" s="81"/>
      <c r="I2930" s="81"/>
      <c r="J2930" s="81"/>
      <c r="K2930" s="81"/>
      <c r="L2930" s="81"/>
      <c r="M2930" s="81"/>
      <c r="N2930" s="81"/>
      <c r="O2930" s="81"/>
      <c r="P2930" s="81"/>
      <c r="Q2930" s="81"/>
      <c r="R2930" s="81"/>
    </row>
    <row r="2931" spans="1:18">
      <c r="A2931" s="81"/>
      <c r="B2931" s="81"/>
      <c r="C2931" s="81"/>
      <c r="D2931" s="81"/>
      <c r="E2931" s="81"/>
      <c r="F2931" s="81"/>
      <c r="G2931" s="81"/>
      <c r="H2931" s="81"/>
      <c r="I2931" s="81"/>
      <c r="J2931" s="81"/>
      <c r="K2931" s="81"/>
      <c r="L2931" s="81"/>
      <c r="M2931" s="81"/>
      <c r="N2931" s="81"/>
      <c r="O2931" s="81"/>
      <c r="P2931" s="81"/>
      <c r="Q2931" s="81"/>
      <c r="R2931" s="81"/>
    </row>
    <row r="2932" spans="1:18">
      <c r="A2932" s="81"/>
      <c r="B2932" s="81"/>
      <c r="C2932" s="81"/>
      <c r="D2932" s="81"/>
      <c r="E2932" s="81"/>
      <c r="F2932" s="81"/>
      <c r="G2932" s="81"/>
      <c r="H2932" s="81"/>
      <c r="I2932" s="81"/>
      <c r="J2932" s="81"/>
      <c r="K2932" s="81"/>
      <c r="L2932" s="81"/>
      <c r="M2932" s="81"/>
      <c r="N2932" s="81"/>
      <c r="O2932" s="81"/>
      <c r="P2932" s="81"/>
      <c r="Q2932" s="81"/>
      <c r="R2932" s="81"/>
    </row>
    <row r="2933" spans="1:18">
      <c r="A2933" s="81"/>
      <c r="B2933" s="81"/>
      <c r="C2933" s="81"/>
      <c r="D2933" s="81"/>
      <c r="E2933" s="81"/>
      <c r="F2933" s="81"/>
      <c r="G2933" s="81"/>
      <c r="H2933" s="81"/>
      <c r="I2933" s="81"/>
      <c r="J2933" s="81"/>
      <c r="K2933" s="81"/>
      <c r="L2933" s="81"/>
      <c r="M2933" s="81"/>
      <c r="N2933" s="81"/>
      <c r="O2933" s="81"/>
      <c r="P2933" s="81"/>
      <c r="Q2933" s="81"/>
      <c r="R2933" s="81"/>
    </row>
    <row r="2934" spans="1:18">
      <c r="A2934" s="81"/>
      <c r="B2934" s="81"/>
      <c r="C2934" s="81"/>
      <c r="D2934" s="81"/>
      <c r="E2934" s="81"/>
      <c r="F2934" s="81"/>
      <c r="G2934" s="81"/>
      <c r="H2934" s="81"/>
      <c r="I2934" s="81"/>
      <c r="J2934" s="81"/>
      <c r="K2934" s="81"/>
      <c r="L2934" s="81"/>
      <c r="M2934" s="81"/>
      <c r="N2934" s="81"/>
      <c r="O2934" s="81"/>
      <c r="P2934" s="81"/>
      <c r="Q2934" s="81"/>
      <c r="R2934" s="81"/>
    </row>
    <row r="2935" spans="1:18">
      <c r="A2935" s="81"/>
      <c r="B2935" s="81"/>
      <c r="C2935" s="81"/>
      <c r="D2935" s="81"/>
      <c r="E2935" s="81"/>
      <c r="F2935" s="81"/>
      <c r="G2935" s="81"/>
      <c r="H2935" s="81"/>
      <c r="I2935" s="81"/>
      <c r="J2935" s="81"/>
      <c r="K2935" s="81"/>
      <c r="L2935" s="81"/>
      <c r="M2935" s="81"/>
      <c r="N2935" s="81"/>
      <c r="O2935" s="81"/>
      <c r="P2935" s="81"/>
      <c r="Q2935" s="81"/>
      <c r="R2935" s="81"/>
    </row>
    <row r="2936" spans="1:18">
      <c r="A2936" s="81"/>
      <c r="B2936" s="81"/>
      <c r="C2936" s="81"/>
      <c r="D2936" s="81"/>
      <c r="E2936" s="81"/>
      <c r="F2936" s="81"/>
      <c r="G2936" s="81"/>
      <c r="H2936" s="81"/>
      <c r="I2936" s="81"/>
      <c r="J2936" s="81"/>
      <c r="K2936" s="81"/>
      <c r="L2936" s="81"/>
      <c r="M2936" s="81"/>
      <c r="N2936" s="81"/>
      <c r="O2936" s="81"/>
      <c r="P2936" s="81"/>
      <c r="Q2936" s="81"/>
      <c r="R2936" s="81"/>
    </row>
    <row r="2937" spans="1:18">
      <c r="A2937" s="81"/>
      <c r="B2937" s="81"/>
      <c r="C2937" s="81"/>
      <c r="D2937" s="81"/>
      <c r="E2937" s="81"/>
      <c r="F2937" s="81"/>
      <c r="G2937" s="81"/>
      <c r="H2937" s="81"/>
      <c r="I2937" s="81"/>
      <c r="J2937" s="81"/>
      <c r="K2937" s="81"/>
      <c r="L2937" s="81"/>
      <c r="M2937" s="81"/>
      <c r="N2937" s="81"/>
      <c r="O2937" s="81"/>
      <c r="P2937" s="81"/>
      <c r="Q2937" s="81"/>
      <c r="R2937" s="81"/>
    </row>
    <row r="2938" spans="1:18">
      <c r="A2938" s="81"/>
      <c r="B2938" s="81"/>
      <c r="C2938" s="81"/>
      <c r="D2938" s="81"/>
      <c r="E2938" s="81"/>
      <c r="F2938" s="81"/>
      <c r="G2938" s="81"/>
      <c r="H2938" s="81"/>
      <c r="I2938" s="81"/>
      <c r="J2938" s="81"/>
      <c r="K2938" s="81"/>
      <c r="L2938" s="81"/>
      <c r="M2938" s="81"/>
      <c r="N2938" s="81"/>
      <c r="O2938" s="81"/>
      <c r="P2938" s="81"/>
      <c r="Q2938" s="81"/>
      <c r="R2938" s="81"/>
    </row>
    <row r="2939" spans="1:18">
      <c r="A2939" s="81"/>
      <c r="B2939" s="81"/>
      <c r="C2939" s="81"/>
      <c r="D2939" s="81"/>
      <c r="E2939" s="81"/>
      <c r="F2939" s="81"/>
      <c r="G2939" s="81"/>
      <c r="H2939" s="81"/>
      <c r="I2939" s="81"/>
      <c r="J2939" s="81"/>
      <c r="K2939" s="81"/>
      <c r="L2939" s="81"/>
      <c r="M2939" s="81"/>
      <c r="N2939" s="81"/>
      <c r="O2939" s="81"/>
      <c r="P2939" s="81"/>
      <c r="Q2939" s="81"/>
      <c r="R2939" s="81"/>
    </row>
    <row r="2940" spans="1:18">
      <c r="A2940" s="81"/>
      <c r="B2940" s="81"/>
      <c r="C2940" s="81"/>
      <c r="D2940" s="81"/>
      <c r="E2940" s="81"/>
      <c r="F2940" s="81"/>
      <c r="G2940" s="81"/>
      <c r="H2940" s="81"/>
      <c r="I2940" s="81"/>
      <c r="J2940" s="81"/>
      <c r="K2940" s="81"/>
      <c r="L2940" s="81"/>
      <c r="M2940" s="81"/>
      <c r="N2940" s="81"/>
      <c r="O2940" s="81"/>
      <c r="P2940" s="81"/>
      <c r="Q2940" s="81"/>
      <c r="R2940" s="81"/>
    </row>
    <row r="2941" spans="1:18">
      <c r="A2941" s="81"/>
      <c r="B2941" s="81"/>
      <c r="C2941" s="81"/>
      <c r="D2941" s="81"/>
      <c r="E2941" s="81"/>
      <c r="F2941" s="81"/>
      <c r="G2941" s="81"/>
      <c r="H2941" s="81"/>
      <c r="I2941" s="81"/>
      <c r="J2941" s="81"/>
      <c r="K2941" s="81"/>
      <c r="L2941" s="81"/>
      <c r="M2941" s="81"/>
      <c r="N2941" s="81"/>
      <c r="O2941" s="81"/>
      <c r="P2941" s="81"/>
      <c r="Q2941" s="81"/>
      <c r="R2941" s="81"/>
    </row>
    <row r="2942" spans="1:18">
      <c r="A2942" s="81"/>
      <c r="B2942" s="81"/>
      <c r="C2942" s="81"/>
      <c r="D2942" s="81"/>
      <c r="E2942" s="81"/>
      <c r="F2942" s="81"/>
      <c r="G2942" s="81"/>
      <c r="H2942" s="81"/>
      <c r="I2942" s="81"/>
      <c r="J2942" s="81"/>
      <c r="K2942" s="81"/>
      <c r="L2942" s="81"/>
      <c r="M2942" s="81"/>
      <c r="N2942" s="81"/>
      <c r="O2942" s="81"/>
      <c r="P2942" s="81"/>
      <c r="Q2942" s="81"/>
      <c r="R2942" s="81"/>
    </row>
    <row r="2943" spans="1:18">
      <c r="A2943" s="81"/>
      <c r="B2943" s="81"/>
      <c r="C2943" s="81"/>
      <c r="D2943" s="81"/>
      <c r="E2943" s="81"/>
      <c r="F2943" s="81"/>
      <c r="G2943" s="81"/>
      <c r="H2943" s="81"/>
      <c r="I2943" s="81"/>
      <c r="J2943" s="81"/>
      <c r="K2943" s="81"/>
      <c r="L2943" s="81"/>
      <c r="M2943" s="81"/>
      <c r="N2943" s="81"/>
      <c r="O2943" s="81"/>
      <c r="P2943" s="81"/>
      <c r="Q2943" s="81"/>
      <c r="R2943" s="81"/>
    </row>
    <row r="2944" spans="1:18">
      <c r="A2944" s="81"/>
      <c r="B2944" s="81"/>
      <c r="C2944" s="81"/>
      <c r="D2944" s="81"/>
      <c r="E2944" s="81"/>
      <c r="F2944" s="81"/>
      <c r="G2944" s="81"/>
      <c r="H2944" s="81"/>
      <c r="I2944" s="81"/>
      <c r="J2944" s="81"/>
      <c r="K2944" s="81"/>
      <c r="L2944" s="81"/>
      <c r="M2944" s="81"/>
      <c r="N2944" s="81"/>
      <c r="O2944" s="81"/>
      <c r="P2944" s="81"/>
      <c r="Q2944" s="81"/>
      <c r="R2944" s="81"/>
    </row>
    <row r="2945" spans="1:18">
      <c r="A2945" s="81"/>
      <c r="B2945" s="81"/>
      <c r="C2945" s="81"/>
      <c r="D2945" s="81"/>
      <c r="E2945" s="81"/>
      <c r="F2945" s="81"/>
      <c r="G2945" s="81"/>
      <c r="H2945" s="81"/>
      <c r="I2945" s="81"/>
      <c r="J2945" s="81"/>
      <c r="K2945" s="81"/>
      <c r="L2945" s="81"/>
      <c r="M2945" s="81"/>
      <c r="N2945" s="81"/>
      <c r="O2945" s="81"/>
      <c r="P2945" s="81"/>
      <c r="Q2945" s="81"/>
      <c r="R2945" s="81"/>
    </row>
    <row r="2946" spans="1:18">
      <c r="A2946" s="81"/>
      <c r="B2946" s="81"/>
      <c r="C2946" s="81"/>
      <c r="D2946" s="81"/>
      <c r="E2946" s="81"/>
      <c r="F2946" s="81"/>
      <c r="G2946" s="81"/>
      <c r="H2946" s="81"/>
      <c r="I2946" s="81"/>
      <c r="J2946" s="81"/>
      <c r="K2946" s="81"/>
      <c r="L2946" s="81"/>
      <c r="M2946" s="81"/>
      <c r="N2946" s="81"/>
      <c r="O2946" s="81"/>
      <c r="P2946" s="81"/>
      <c r="Q2946" s="81"/>
      <c r="R2946" s="81"/>
    </row>
    <row r="2947" spans="1:18">
      <c r="A2947" s="81"/>
      <c r="B2947" s="81"/>
      <c r="C2947" s="81"/>
      <c r="D2947" s="81"/>
      <c r="E2947" s="81"/>
      <c r="F2947" s="81"/>
      <c r="G2947" s="81"/>
      <c r="H2947" s="81"/>
      <c r="I2947" s="81"/>
      <c r="J2947" s="81"/>
      <c r="K2947" s="81"/>
      <c r="L2947" s="81"/>
      <c r="M2947" s="81"/>
      <c r="N2947" s="81"/>
      <c r="O2947" s="81"/>
      <c r="P2947" s="81"/>
      <c r="Q2947" s="81"/>
      <c r="R2947" s="81"/>
    </row>
    <row r="2948" spans="1:18">
      <c r="A2948" s="81"/>
      <c r="B2948" s="81"/>
      <c r="C2948" s="81"/>
      <c r="D2948" s="81"/>
      <c r="E2948" s="81"/>
      <c r="F2948" s="81"/>
      <c r="G2948" s="81"/>
      <c r="H2948" s="81"/>
      <c r="I2948" s="81"/>
      <c r="J2948" s="81"/>
      <c r="K2948" s="81"/>
      <c r="L2948" s="81"/>
      <c r="M2948" s="81"/>
      <c r="N2948" s="81"/>
      <c r="O2948" s="81"/>
      <c r="P2948" s="81"/>
      <c r="Q2948" s="81"/>
      <c r="R2948" s="81"/>
    </row>
    <row r="2949" spans="1:18">
      <c r="A2949" s="81"/>
      <c r="B2949" s="81"/>
      <c r="C2949" s="81"/>
      <c r="D2949" s="81"/>
      <c r="E2949" s="81"/>
      <c r="F2949" s="81"/>
      <c r="G2949" s="81"/>
      <c r="H2949" s="81"/>
      <c r="I2949" s="81"/>
      <c r="J2949" s="81"/>
      <c r="K2949" s="81"/>
      <c r="L2949" s="81"/>
      <c r="M2949" s="81"/>
      <c r="N2949" s="81"/>
      <c r="O2949" s="81"/>
      <c r="P2949" s="81"/>
      <c r="Q2949" s="81"/>
      <c r="R2949" s="81"/>
    </row>
    <row r="2950" spans="1:18">
      <c r="A2950" s="81"/>
      <c r="B2950" s="81"/>
      <c r="C2950" s="81"/>
      <c r="D2950" s="81"/>
      <c r="E2950" s="81"/>
      <c r="F2950" s="81"/>
      <c r="G2950" s="81"/>
      <c r="H2950" s="81"/>
      <c r="I2950" s="81"/>
      <c r="J2950" s="81"/>
      <c r="K2950" s="81"/>
      <c r="L2950" s="81"/>
      <c r="M2950" s="81"/>
      <c r="N2950" s="81"/>
      <c r="O2950" s="81"/>
      <c r="P2950" s="81"/>
      <c r="Q2950" s="81"/>
      <c r="R2950" s="81"/>
    </row>
    <row r="2951" spans="1:18">
      <c r="A2951" s="81"/>
      <c r="B2951" s="81"/>
      <c r="C2951" s="81"/>
      <c r="D2951" s="81"/>
      <c r="E2951" s="81"/>
      <c r="F2951" s="81"/>
      <c r="G2951" s="81"/>
      <c r="H2951" s="81"/>
      <c r="I2951" s="81"/>
      <c r="J2951" s="81"/>
      <c r="K2951" s="81"/>
      <c r="L2951" s="81"/>
      <c r="M2951" s="81"/>
      <c r="N2951" s="81"/>
      <c r="O2951" s="81"/>
      <c r="P2951" s="81"/>
      <c r="Q2951" s="81"/>
      <c r="R2951" s="81"/>
    </row>
    <row r="2952" spans="1:18">
      <c r="A2952" s="81"/>
      <c r="B2952" s="81"/>
      <c r="C2952" s="81"/>
      <c r="D2952" s="81"/>
      <c r="E2952" s="81"/>
      <c r="F2952" s="81"/>
      <c r="G2952" s="81"/>
      <c r="H2952" s="81"/>
      <c r="I2952" s="81"/>
      <c r="J2952" s="81"/>
      <c r="K2952" s="81"/>
      <c r="L2952" s="81"/>
      <c r="M2952" s="81"/>
      <c r="N2952" s="81"/>
      <c r="O2952" s="81"/>
      <c r="P2952" s="81"/>
      <c r="Q2952" s="81"/>
      <c r="R2952" s="81"/>
    </row>
    <row r="2953" spans="1:18">
      <c r="A2953" s="81"/>
      <c r="B2953" s="81"/>
      <c r="C2953" s="81"/>
      <c r="D2953" s="81"/>
      <c r="E2953" s="81"/>
      <c r="F2953" s="81"/>
      <c r="G2953" s="81"/>
      <c r="H2953" s="81"/>
      <c r="I2953" s="81"/>
      <c r="J2953" s="81"/>
      <c r="K2953" s="81"/>
      <c r="L2953" s="81"/>
      <c r="M2953" s="81"/>
      <c r="N2953" s="81"/>
      <c r="O2953" s="81"/>
      <c r="P2953" s="81"/>
      <c r="Q2953" s="81"/>
      <c r="R2953" s="81"/>
    </row>
    <row r="2954" spans="1:18">
      <c r="A2954" s="81"/>
      <c r="B2954" s="81"/>
      <c r="C2954" s="81"/>
      <c r="D2954" s="81"/>
      <c r="E2954" s="81"/>
      <c r="F2954" s="81"/>
      <c r="G2954" s="81"/>
      <c r="H2954" s="81"/>
      <c r="I2954" s="81"/>
      <c r="J2954" s="81"/>
      <c r="K2954" s="81"/>
      <c r="L2954" s="81"/>
      <c r="M2954" s="81"/>
      <c r="N2954" s="81"/>
      <c r="O2954" s="81"/>
      <c r="P2954" s="81"/>
      <c r="Q2954" s="81"/>
      <c r="R2954" s="81"/>
    </row>
    <row r="2955" spans="1:18">
      <c r="A2955" s="81"/>
      <c r="B2955" s="81"/>
      <c r="C2955" s="81"/>
      <c r="D2955" s="81"/>
      <c r="E2955" s="81"/>
      <c r="F2955" s="81"/>
      <c r="G2955" s="81"/>
      <c r="H2955" s="81"/>
      <c r="I2955" s="81"/>
      <c r="J2955" s="81"/>
      <c r="K2955" s="81"/>
      <c r="L2955" s="81"/>
      <c r="M2955" s="81"/>
      <c r="N2955" s="81"/>
      <c r="O2955" s="81"/>
      <c r="P2955" s="81"/>
      <c r="Q2955" s="81"/>
      <c r="R2955" s="81"/>
    </row>
    <row r="2956" spans="1:18">
      <c r="A2956" s="81"/>
      <c r="B2956" s="81"/>
      <c r="C2956" s="81"/>
      <c r="D2956" s="81"/>
      <c r="E2956" s="81"/>
      <c r="F2956" s="81"/>
      <c r="G2956" s="81"/>
      <c r="H2956" s="81"/>
      <c r="I2956" s="81"/>
      <c r="J2956" s="81"/>
      <c r="K2956" s="81"/>
      <c r="L2956" s="81"/>
      <c r="M2956" s="81"/>
      <c r="N2956" s="81"/>
      <c r="O2956" s="81"/>
      <c r="P2956" s="81"/>
      <c r="Q2956" s="81"/>
      <c r="R2956" s="81"/>
    </row>
    <row r="2957" spans="1:18">
      <c r="A2957" s="81"/>
      <c r="B2957" s="81"/>
      <c r="C2957" s="81"/>
      <c r="D2957" s="81"/>
      <c r="E2957" s="81"/>
      <c r="F2957" s="81"/>
      <c r="G2957" s="81"/>
      <c r="H2957" s="81"/>
      <c r="I2957" s="81"/>
      <c r="J2957" s="81"/>
      <c r="K2957" s="81"/>
      <c r="L2957" s="81"/>
      <c r="M2957" s="81"/>
      <c r="N2957" s="81"/>
      <c r="O2957" s="81"/>
      <c r="P2957" s="81"/>
      <c r="Q2957" s="81"/>
      <c r="R2957" s="81"/>
    </row>
    <row r="2958" spans="1:18">
      <c r="A2958" s="81"/>
      <c r="B2958" s="81"/>
      <c r="C2958" s="81"/>
      <c r="D2958" s="81"/>
      <c r="E2958" s="81"/>
      <c r="F2958" s="81"/>
      <c r="G2958" s="81"/>
      <c r="H2958" s="81"/>
      <c r="I2958" s="81"/>
      <c r="J2958" s="81"/>
      <c r="K2958" s="81"/>
      <c r="L2958" s="81"/>
      <c r="M2958" s="81"/>
      <c r="N2958" s="81"/>
      <c r="O2958" s="81"/>
      <c r="P2958" s="81"/>
      <c r="Q2958" s="81"/>
      <c r="R2958" s="81"/>
    </row>
    <row r="2959" spans="1:18">
      <c r="A2959" s="81"/>
      <c r="B2959" s="81"/>
      <c r="C2959" s="81"/>
      <c r="D2959" s="81"/>
      <c r="E2959" s="81"/>
      <c r="F2959" s="81"/>
      <c r="G2959" s="81"/>
      <c r="H2959" s="81"/>
      <c r="I2959" s="81"/>
      <c r="J2959" s="81"/>
      <c r="K2959" s="81"/>
      <c r="L2959" s="81"/>
      <c r="M2959" s="81"/>
      <c r="N2959" s="81"/>
      <c r="O2959" s="81"/>
      <c r="P2959" s="81"/>
      <c r="Q2959" s="81"/>
      <c r="R2959" s="81"/>
    </row>
    <row r="2960" spans="1:18">
      <c r="A2960" s="81"/>
      <c r="B2960" s="81"/>
      <c r="C2960" s="81"/>
      <c r="D2960" s="81"/>
      <c r="E2960" s="81"/>
      <c r="F2960" s="81"/>
      <c r="G2960" s="81"/>
      <c r="H2960" s="81"/>
      <c r="I2960" s="81"/>
      <c r="J2960" s="81"/>
      <c r="K2960" s="81"/>
      <c r="L2960" s="81"/>
      <c r="M2960" s="81"/>
      <c r="N2960" s="81"/>
      <c r="O2960" s="81"/>
      <c r="P2960" s="81"/>
      <c r="Q2960" s="81"/>
      <c r="R2960" s="81"/>
    </row>
    <row r="2961" spans="1:18">
      <c r="A2961" s="81"/>
      <c r="B2961" s="81"/>
      <c r="C2961" s="81"/>
      <c r="D2961" s="81"/>
      <c r="E2961" s="81"/>
      <c r="F2961" s="81"/>
      <c r="G2961" s="81"/>
      <c r="H2961" s="81"/>
      <c r="I2961" s="81"/>
      <c r="J2961" s="81"/>
      <c r="K2961" s="81"/>
      <c r="L2961" s="81"/>
      <c r="M2961" s="81"/>
      <c r="N2961" s="81"/>
      <c r="O2961" s="81"/>
      <c r="P2961" s="81"/>
      <c r="Q2961" s="81"/>
      <c r="R2961" s="81"/>
    </row>
    <row r="2962" spans="1:18">
      <c r="A2962" s="81"/>
      <c r="B2962" s="81"/>
      <c r="C2962" s="81"/>
      <c r="D2962" s="81"/>
      <c r="E2962" s="81"/>
      <c r="F2962" s="81"/>
      <c r="G2962" s="81"/>
      <c r="H2962" s="81"/>
      <c r="I2962" s="81"/>
      <c r="J2962" s="81"/>
      <c r="K2962" s="81"/>
      <c r="L2962" s="81"/>
      <c r="M2962" s="81"/>
      <c r="N2962" s="81"/>
      <c r="O2962" s="81"/>
      <c r="P2962" s="81"/>
      <c r="Q2962" s="81"/>
      <c r="R2962" s="81"/>
    </row>
    <row r="2963" spans="1:18">
      <c r="A2963" s="81"/>
      <c r="B2963" s="81"/>
      <c r="C2963" s="81"/>
      <c r="D2963" s="81"/>
      <c r="E2963" s="81"/>
      <c r="F2963" s="81"/>
      <c r="G2963" s="81"/>
      <c r="H2963" s="81"/>
      <c r="I2963" s="81"/>
      <c r="J2963" s="81"/>
      <c r="K2963" s="81"/>
      <c r="L2963" s="81"/>
      <c r="M2963" s="81"/>
      <c r="N2963" s="81"/>
      <c r="O2963" s="81"/>
      <c r="P2963" s="81"/>
      <c r="Q2963" s="81"/>
      <c r="R2963" s="81"/>
    </row>
    <row r="2964" spans="1:18">
      <c r="A2964" s="81"/>
      <c r="B2964" s="81"/>
      <c r="C2964" s="81"/>
      <c r="D2964" s="81"/>
      <c r="E2964" s="81"/>
      <c r="F2964" s="81"/>
      <c r="G2964" s="81"/>
      <c r="H2964" s="81"/>
      <c r="I2964" s="81"/>
      <c r="J2964" s="81"/>
      <c r="K2964" s="81"/>
      <c r="L2964" s="81"/>
      <c r="M2964" s="81"/>
      <c r="N2964" s="81"/>
      <c r="O2964" s="81"/>
      <c r="P2964" s="81"/>
      <c r="Q2964" s="81"/>
      <c r="R2964" s="81"/>
    </row>
    <row r="2965" spans="1:18">
      <c r="A2965" s="81"/>
      <c r="B2965" s="81"/>
      <c r="C2965" s="81"/>
      <c r="D2965" s="81"/>
      <c r="E2965" s="81"/>
      <c r="F2965" s="81"/>
      <c r="G2965" s="81"/>
      <c r="H2965" s="81"/>
      <c r="I2965" s="81"/>
      <c r="J2965" s="81"/>
      <c r="K2965" s="81"/>
      <c r="L2965" s="81"/>
      <c r="M2965" s="81"/>
      <c r="N2965" s="81"/>
      <c r="O2965" s="81"/>
      <c r="P2965" s="81"/>
      <c r="Q2965" s="81"/>
      <c r="R2965" s="81"/>
    </row>
    <row r="2966" spans="1:18">
      <c r="A2966" s="81"/>
      <c r="B2966" s="81"/>
      <c r="C2966" s="81"/>
      <c r="D2966" s="81"/>
      <c r="E2966" s="81"/>
      <c r="F2966" s="81"/>
      <c r="G2966" s="81"/>
      <c r="H2966" s="81"/>
      <c r="I2966" s="81"/>
      <c r="J2966" s="81"/>
      <c r="K2966" s="81"/>
      <c r="L2966" s="81"/>
      <c r="M2966" s="81"/>
      <c r="N2966" s="81"/>
      <c r="O2966" s="81"/>
      <c r="P2966" s="81"/>
      <c r="Q2966" s="81"/>
      <c r="R2966" s="81"/>
    </row>
    <row r="2967" spans="1:18">
      <c r="A2967" s="81"/>
      <c r="B2967" s="81"/>
      <c r="C2967" s="81"/>
      <c r="D2967" s="81"/>
      <c r="E2967" s="81"/>
      <c r="F2967" s="81"/>
      <c r="G2967" s="81"/>
      <c r="H2967" s="81"/>
      <c r="I2967" s="81"/>
      <c r="J2967" s="81"/>
      <c r="K2967" s="81"/>
      <c r="L2967" s="81"/>
      <c r="M2967" s="81"/>
      <c r="N2967" s="81"/>
      <c r="O2967" s="81"/>
      <c r="P2967" s="81"/>
      <c r="Q2967" s="81"/>
      <c r="R2967" s="81"/>
    </row>
    <row r="2968" spans="1:18">
      <c r="A2968" s="81"/>
      <c r="B2968" s="81"/>
      <c r="C2968" s="81"/>
      <c r="D2968" s="81"/>
      <c r="E2968" s="81"/>
      <c r="F2968" s="81"/>
      <c r="G2968" s="81"/>
      <c r="H2968" s="81"/>
      <c r="I2968" s="81"/>
      <c r="J2968" s="81"/>
      <c r="K2968" s="81"/>
      <c r="L2968" s="81"/>
      <c r="M2968" s="81"/>
      <c r="N2968" s="81"/>
      <c r="O2968" s="81"/>
      <c r="P2968" s="81"/>
      <c r="Q2968" s="81"/>
      <c r="R2968" s="81"/>
    </row>
    <row r="2969" spans="1:18">
      <c r="A2969" s="81"/>
      <c r="B2969" s="81"/>
      <c r="C2969" s="81"/>
      <c r="D2969" s="81"/>
      <c r="E2969" s="81"/>
      <c r="F2969" s="81"/>
      <c r="G2969" s="81"/>
      <c r="H2969" s="81"/>
      <c r="I2969" s="81"/>
      <c r="J2969" s="81"/>
      <c r="K2969" s="81"/>
      <c r="L2969" s="81"/>
      <c r="M2969" s="81"/>
      <c r="N2969" s="81"/>
      <c r="O2969" s="81"/>
      <c r="P2969" s="81"/>
      <c r="Q2969" s="81"/>
      <c r="R2969" s="81"/>
    </row>
    <row r="2970" spans="1:18">
      <c r="A2970" s="81"/>
      <c r="B2970" s="81"/>
      <c r="C2970" s="81"/>
      <c r="D2970" s="81"/>
      <c r="E2970" s="81"/>
      <c r="F2970" s="81"/>
      <c r="G2970" s="81"/>
      <c r="H2970" s="81"/>
      <c r="I2970" s="81"/>
      <c r="J2970" s="81"/>
      <c r="K2970" s="81"/>
      <c r="L2970" s="81"/>
      <c r="M2970" s="81"/>
      <c r="N2970" s="81"/>
      <c r="O2970" s="81"/>
      <c r="P2970" s="81"/>
      <c r="Q2970" s="81"/>
      <c r="R2970" s="81"/>
    </row>
    <row r="2971" spans="1:18">
      <c r="A2971" s="81"/>
      <c r="B2971" s="81"/>
      <c r="C2971" s="81"/>
      <c r="D2971" s="81"/>
      <c r="E2971" s="81"/>
      <c r="F2971" s="81"/>
      <c r="G2971" s="81"/>
      <c r="H2971" s="81"/>
      <c r="I2971" s="81"/>
      <c r="J2971" s="81"/>
      <c r="K2971" s="81"/>
      <c r="L2971" s="81"/>
      <c r="M2971" s="81"/>
      <c r="N2971" s="81"/>
      <c r="O2971" s="81"/>
      <c r="P2971" s="81"/>
      <c r="Q2971" s="81"/>
      <c r="R2971" s="81"/>
    </row>
    <row r="2972" spans="1:18">
      <c r="A2972" s="81"/>
      <c r="B2972" s="81"/>
      <c r="C2972" s="81"/>
      <c r="D2972" s="81"/>
      <c r="E2972" s="81"/>
      <c r="F2972" s="81"/>
      <c r="G2972" s="81"/>
      <c r="H2972" s="81"/>
      <c r="I2972" s="81"/>
      <c r="J2972" s="81"/>
      <c r="K2972" s="81"/>
      <c r="L2972" s="81"/>
      <c r="M2972" s="81"/>
      <c r="N2972" s="81"/>
      <c r="O2972" s="81"/>
      <c r="P2972" s="81"/>
      <c r="Q2972" s="81"/>
      <c r="R2972" s="81"/>
    </row>
    <row r="2973" spans="1:18">
      <c r="A2973" s="81"/>
      <c r="B2973" s="81"/>
      <c r="C2973" s="81"/>
      <c r="D2973" s="81"/>
      <c r="E2973" s="81"/>
      <c r="F2973" s="81"/>
      <c r="G2973" s="81"/>
      <c r="H2973" s="81"/>
      <c r="I2973" s="81"/>
      <c r="J2973" s="81"/>
      <c r="K2973" s="81"/>
      <c r="L2973" s="81"/>
      <c r="M2973" s="81"/>
      <c r="N2973" s="81"/>
      <c r="O2973" s="81"/>
      <c r="P2973" s="81"/>
      <c r="Q2973" s="81"/>
      <c r="R2973" s="81"/>
    </row>
    <row r="2974" spans="1:18">
      <c r="A2974" s="81"/>
      <c r="B2974" s="81"/>
      <c r="C2974" s="81"/>
      <c r="D2974" s="81"/>
      <c r="E2974" s="81"/>
      <c r="F2974" s="81"/>
      <c r="G2974" s="81"/>
      <c r="H2974" s="81"/>
      <c r="I2974" s="81"/>
      <c r="J2974" s="81"/>
      <c r="K2974" s="81"/>
      <c r="L2974" s="81"/>
      <c r="M2974" s="81"/>
      <c r="N2974" s="81"/>
      <c r="O2974" s="81"/>
      <c r="P2974" s="81"/>
      <c r="Q2974" s="81"/>
      <c r="R2974" s="81"/>
    </row>
    <row r="2975" spans="1:18">
      <c r="A2975" s="81"/>
      <c r="B2975" s="81"/>
      <c r="C2975" s="81"/>
      <c r="D2975" s="81"/>
      <c r="E2975" s="81"/>
      <c r="F2975" s="81"/>
      <c r="G2975" s="81"/>
      <c r="H2975" s="81"/>
      <c r="I2975" s="81"/>
      <c r="J2975" s="81"/>
      <c r="K2975" s="81"/>
      <c r="L2975" s="81"/>
      <c r="M2975" s="81"/>
      <c r="N2975" s="81"/>
      <c r="O2975" s="81"/>
      <c r="P2975" s="81"/>
      <c r="Q2975" s="81"/>
      <c r="R2975" s="81"/>
    </row>
    <row r="2976" spans="1:18">
      <c r="A2976" s="81"/>
      <c r="B2976" s="81"/>
      <c r="C2976" s="81"/>
      <c r="D2976" s="81"/>
      <c r="E2976" s="81"/>
      <c r="F2976" s="81"/>
      <c r="G2976" s="81"/>
      <c r="H2976" s="81"/>
      <c r="I2976" s="81"/>
      <c r="J2976" s="81"/>
      <c r="K2976" s="81"/>
      <c r="L2976" s="81"/>
      <c r="M2976" s="81"/>
      <c r="N2976" s="81"/>
      <c r="O2976" s="81"/>
      <c r="P2976" s="81"/>
      <c r="Q2976" s="81"/>
      <c r="R2976" s="81"/>
    </row>
    <row r="2977" spans="1:18">
      <c r="A2977" s="81"/>
      <c r="B2977" s="81"/>
      <c r="C2977" s="81"/>
      <c r="D2977" s="81"/>
      <c r="E2977" s="81"/>
      <c r="F2977" s="81"/>
      <c r="G2977" s="81"/>
      <c r="H2977" s="81"/>
      <c r="I2977" s="81"/>
      <c r="J2977" s="81"/>
      <c r="K2977" s="81"/>
      <c r="L2977" s="81"/>
      <c r="M2977" s="81"/>
      <c r="N2977" s="81"/>
      <c r="O2977" s="81"/>
      <c r="P2977" s="81"/>
      <c r="Q2977" s="81"/>
      <c r="R2977" s="81"/>
    </row>
    <row r="2978" spans="1:18">
      <c r="A2978" s="81"/>
      <c r="B2978" s="81"/>
      <c r="C2978" s="81"/>
      <c r="D2978" s="81"/>
      <c r="E2978" s="81"/>
      <c r="F2978" s="81"/>
      <c r="G2978" s="81"/>
      <c r="H2978" s="81"/>
      <c r="I2978" s="81"/>
      <c r="J2978" s="81"/>
      <c r="K2978" s="81"/>
      <c r="L2978" s="81"/>
      <c r="M2978" s="81"/>
      <c r="N2978" s="81"/>
      <c r="O2978" s="81"/>
      <c r="P2978" s="81"/>
      <c r="Q2978" s="81"/>
      <c r="R2978" s="81"/>
    </row>
    <row r="2979" spans="1:18">
      <c r="A2979" s="81"/>
      <c r="B2979" s="81"/>
      <c r="C2979" s="81"/>
      <c r="D2979" s="81"/>
      <c r="E2979" s="81"/>
      <c r="F2979" s="81"/>
      <c r="G2979" s="81"/>
      <c r="H2979" s="81"/>
      <c r="I2979" s="81"/>
      <c r="J2979" s="81"/>
      <c r="K2979" s="81"/>
      <c r="L2979" s="81"/>
      <c r="M2979" s="81"/>
      <c r="N2979" s="81"/>
      <c r="O2979" s="81"/>
      <c r="P2979" s="81"/>
      <c r="Q2979" s="81"/>
      <c r="R2979" s="81"/>
    </row>
    <row r="2980" spans="1:18">
      <c r="A2980" s="81"/>
      <c r="B2980" s="81"/>
      <c r="C2980" s="81"/>
      <c r="D2980" s="81"/>
      <c r="E2980" s="81"/>
      <c r="F2980" s="81"/>
      <c r="G2980" s="81"/>
      <c r="H2980" s="81"/>
      <c r="I2980" s="81"/>
      <c r="J2980" s="81"/>
      <c r="K2980" s="81"/>
      <c r="L2980" s="81"/>
      <c r="M2980" s="81"/>
      <c r="N2980" s="81"/>
      <c r="O2980" s="81"/>
      <c r="P2980" s="81"/>
      <c r="Q2980" s="81"/>
      <c r="R2980" s="81"/>
    </row>
    <row r="2981" spans="1:18">
      <c r="A2981" s="81"/>
      <c r="B2981" s="81"/>
      <c r="C2981" s="81"/>
      <c r="D2981" s="81"/>
      <c r="E2981" s="81"/>
      <c r="F2981" s="81"/>
      <c r="G2981" s="81"/>
      <c r="H2981" s="81"/>
      <c r="I2981" s="81"/>
      <c r="J2981" s="81"/>
      <c r="K2981" s="81"/>
      <c r="L2981" s="81"/>
      <c r="M2981" s="81"/>
      <c r="N2981" s="81"/>
      <c r="O2981" s="81"/>
      <c r="P2981" s="81"/>
      <c r="Q2981" s="81"/>
      <c r="R2981" s="81"/>
    </row>
    <row r="2982" spans="1:18">
      <c r="A2982" s="81"/>
      <c r="B2982" s="81"/>
      <c r="C2982" s="81"/>
      <c r="D2982" s="81"/>
      <c r="E2982" s="81"/>
      <c r="F2982" s="81"/>
      <c r="G2982" s="81"/>
      <c r="H2982" s="81"/>
      <c r="I2982" s="81"/>
      <c r="J2982" s="81"/>
      <c r="K2982" s="81"/>
      <c r="L2982" s="81"/>
      <c r="M2982" s="81"/>
      <c r="N2982" s="81"/>
      <c r="O2982" s="81"/>
      <c r="P2982" s="81"/>
      <c r="Q2982" s="81"/>
      <c r="R2982" s="81"/>
    </row>
    <row r="2983" spans="1:18">
      <c r="A2983" s="81"/>
      <c r="B2983" s="81"/>
      <c r="C2983" s="81"/>
      <c r="D2983" s="81"/>
      <c r="E2983" s="81"/>
      <c r="F2983" s="81"/>
      <c r="G2983" s="81"/>
      <c r="H2983" s="81"/>
      <c r="I2983" s="81"/>
      <c r="J2983" s="81"/>
      <c r="K2983" s="81"/>
      <c r="L2983" s="81"/>
      <c r="M2983" s="81"/>
      <c r="N2983" s="81"/>
      <c r="O2983" s="81"/>
      <c r="P2983" s="81"/>
      <c r="Q2983" s="81"/>
      <c r="R2983" s="81"/>
    </row>
    <row r="2984" spans="1:18">
      <c r="A2984" s="81"/>
      <c r="B2984" s="81"/>
      <c r="C2984" s="81"/>
      <c r="D2984" s="81"/>
      <c r="E2984" s="81"/>
      <c r="F2984" s="81"/>
      <c r="G2984" s="81"/>
      <c r="H2984" s="81"/>
      <c r="I2984" s="81"/>
      <c r="J2984" s="81"/>
      <c r="K2984" s="81"/>
      <c r="L2984" s="81"/>
      <c r="M2984" s="81"/>
      <c r="N2984" s="81"/>
      <c r="O2984" s="81"/>
      <c r="P2984" s="81"/>
      <c r="Q2984" s="81"/>
      <c r="R2984" s="81"/>
    </row>
    <row r="2985" spans="1:18">
      <c r="A2985" s="81"/>
      <c r="B2985" s="81"/>
      <c r="C2985" s="81"/>
      <c r="D2985" s="81"/>
      <c r="E2985" s="81"/>
      <c r="F2985" s="81"/>
      <c r="G2985" s="81"/>
      <c r="H2985" s="81"/>
      <c r="I2985" s="81"/>
      <c r="J2985" s="81"/>
      <c r="K2985" s="81"/>
      <c r="L2985" s="81"/>
      <c r="M2985" s="81"/>
      <c r="N2985" s="81"/>
      <c r="O2985" s="81"/>
      <c r="P2985" s="81"/>
      <c r="Q2985" s="81"/>
      <c r="R2985" s="81"/>
    </row>
    <row r="2986" spans="1:18">
      <c r="A2986" s="81"/>
      <c r="B2986" s="81"/>
      <c r="C2986" s="81"/>
      <c r="D2986" s="81"/>
      <c r="E2986" s="81"/>
      <c r="F2986" s="81"/>
      <c r="G2986" s="81"/>
      <c r="H2986" s="81"/>
      <c r="I2986" s="81"/>
      <c r="J2986" s="81"/>
      <c r="K2986" s="81"/>
      <c r="L2986" s="81"/>
      <c r="M2986" s="81"/>
      <c r="N2986" s="81"/>
      <c r="O2986" s="81"/>
      <c r="P2986" s="81"/>
      <c r="Q2986" s="81"/>
      <c r="R2986" s="81"/>
    </row>
    <row r="2987" spans="1:18">
      <c r="A2987" s="81"/>
      <c r="B2987" s="81"/>
      <c r="C2987" s="81"/>
      <c r="D2987" s="81"/>
      <c r="E2987" s="81"/>
      <c r="F2987" s="81"/>
      <c r="G2987" s="81"/>
      <c r="H2987" s="81"/>
      <c r="I2987" s="81"/>
      <c r="J2987" s="81"/>
      <c r="K2987" s="81"/>
      <c r="L2987" s="81"/>
      <c r="M2987" s="81"/>
      <c r="N2987" s="81"/>
      <c r="O2987" s="81"/>
      <c r="P2987" s="81"/>
      <c r="Q2987" s="81"/>
      <c r="R2987" s="81"/>
    </row>
    <row r="2988" spans="1:18">
      <c r="A2988" s="81"/>
      <c r="B2988" s="81"/>
      <c r="C2988" s="81"/>
      <c r="D2988" s="81"/>
      <c r="E2988" s="81"/>
      <c r="F2988" s="81"/>
      <c r="G2988" s="81"/>
      <c r="H2988" s="81"/>
      <c r="I2988" s="81"/>
      <c r="J2988" s="81"/>
      <c r="K2988" s="81"/>
      <c r="L2988" s="81"/>
      <c r="M2988" s="81"/>
      <c r="N2988" s="81"/>
      <c r="O2988" s="81"/>
      <c r="P2988" s="81"/>
      <c r="Q2988" s="81"/>
      <c r="R2988" s="81"/>
    </row>
    <row r="2989" spans="1:18">
      <c r="A2989" s="81"/>
      <c r="B2989" s="81"/>
      <c r="C2989" s="81"/>
      <c r="D2989" s="81"/>
      <c r="E2989" s="81"/>
      <c r="F2989" s="81"/>
      <c r="G2989" s="81"/>
      <c r="H2989" s="81"/>
      <c r="I2989" s="81"/>
      <c r="J2989" s="81"/>
      <c r="K2989" s="81"/>
      <c r="L2989" s="81"/>
      <c r="M2989" s="81"/>
      <c r="N2989" s="81"/>
      <c r="O2989" s="81"/>
      <c r="P2989" s="81"/>
      <c r="Q2989" s="81"/>
      <c r="R2989" s="81"/>
    </row>
    <row r="2990" spans="1:18">
      <c r="A2990" s="81"/>
      <c r="B2990" s="81"/>
      <c r="C2990" s="81"/>
      <c r="D2990" s="81"/>
      <c r="E2990" s="81"/>
      <c r="F2990" s="81"/>
      <c r="G2990" s="81"/>
      <c r="H2990" s="81"/>
      <c r="I2990" s="81"/>
      <c r="J2990" s="81"/>
      <c r="K2990" s="81"/>
      <c r="L2990" s="81"/>
      <c r="M2990" s="81"/>
      <c r="N2990" s="81"/>
      <c r="O2990" s="81"/>
      <c r="P2990" s="81"/>
      <c r="Q2990" s="81"/>
      <c r="R2990" s="81"/>
    </row>
    <row r="2991" spans="1:18">
      <c r="A2991" s="81"/>
      <c r="B2991" s="81"/>
      <c r="C2991" s="81"/>
      <c r="D2991" s="81"/>
      <c r="E2991" s="81"/>
      <c r="F2991" s="81"/>
      <c r="G2991" s="81"/>
      <c r="H2991" s="81"/>
      <c r="I2991" s="81"/>
      <c r="J2991" s="81"/>
      <c r="K2991" s="81"/>
      <c r="L2991" s="81"/>
      <c r="M2991" s="81"/>
      <c r="N2991" s="81"/>
      <c r="O2991" s="81"/>
      <c r="P2991" s="81"/>
      <c r="Q2991" s="81"/>
      <c r="R2991" s="81"/>
    </row>
    <row r="2992" spans="1:18">
      <c r="A2992" s="81"/>
      <c r="B2992" s="81"/>
      <c r="C2992" s="81"/>
      <c r="D2992" s="81"/>
      <c r="E2992" s="81"/>
      <c r="F2992" s="81"/>
      <c r="G2992" s="81"/>
      <c r="H2992" s="81"/>
      <c r="I2992" s="81"/>
      <c r="J2992" s="81"/>
      <c r="K2992" s="81"/>
      <c r="L2992" s="81"/>
      <c r="M2992" s="81"/>
      <c r="N2992" s="81"/>
      <c r="O2992" s="81"/>
      <c r="P2992" s="81"/>
      <c r="Q2992" s="81"/>
      <c r="R2992" s="81"/>
    </row>
    <row r="2993" spans="1:18">
      <c r="A2993" s="81"/>
      <c r="B2993" s="81"/>
      <c r="C2993" s="81"/>
      <c r="D2993" s="81"/>
      <c r="E2993" s="81"/>
      <c r="F2993" s="81"/>
      <c r="G2993" s="81"/>
      <c r="H2993" s="81"/>
      <c r="I2993" s="81"/>
      <c r="J2993" s="81"/>
      <c r="K2993" s="81"/>
      <c r="L2993" s="81"/>
      <c r="M2993" s="81"/>
      <c r="N2993" s="81"/>
      <c r="O2993" s="81"/>
      <c r="P2993" s="81"/>
      <c r="Q2993" s="81"/>
      <c r="R2993" s="81"/>
    </row>
    <row r="2994" spans="1:18">
      <c r="A2994" s="81"/>
      <c r="B2994" s="81"/>
      <c r="C2994" s="81"/>
      <c r="D2994" s="81"/>
      <c r="E2994" s="81"/>
      <c r="F2994" s="81"/>
      <c r="G2994" s="81"/>
      <c r="H2994" s="81"/>
      <c r="I2994" s="81"/>
      <c r="J2994" s="81"/>
      <c r="K2994" s="81"/>
      <c r="L2994" s="81"/>
      <c r="M2994" s="81"/>
      <c r="N2994" s="81"/>
      <c r="O2994" s="81"/>
      <c r="P2994" s="81"/>
      <c r="Q2994" s="81"/>
      <c r="R2994" s="81"/>
    </row>
    <row r="2995" spans="1:18">
      <c r="A2995" s="81"/>
      <c r="B2995" s="81"/>
      <c r="C2995" s="81"/>
      <c r="D2995" s="81"/>
      <c r="E2995" s="81"/>
      <c r="F2995" s="81"/>
      <c r="G2995" s="81"/>
      <c r="H2995" s="81"/>
      <c r="I2995" s="81"/>
      <c r="J2995" s="81"/>
      <c r="K2995" s="81"/>
      <c r="L2995" s="81"/>
      <c r="M2995" s="81"/>
      <c r="N2995" s="81"/>
      <c r="O2995" s="81"/>
      <c r="P2995" s="81"/>
      <c r="Q2995" s="81"/>
      <c r="R2995" s="81"/>
    </row>
    <row r="2996" spans="1:18">
      <c r="A2996" s="81"/>
      <c r="B2996" s="81"/>
      <c r="C2996" s="81"/>
      <c r="D2996" s="81"/>
      <c r="E2996" s="81"/>
      <c r="F2996" s="81"/>
      <c r="G2996" s="81"/>
      <c r="H2996" s="81"/>
      <c r="I2996" s="81"/>
      <c r="J2996" s="81"/>
      <c r="K2996" s="81"/>
      <c r="L2996" s="81"/>
      <c r="M2996" s="81"/>
      <c r="N2996" s="81"/>
      <c r="O2996" s="81"/>
      <c r="P2996" s="81"/>
      <c r="Q2996" s="81"/>
      <c r="R2996" s="81"/>
    </row>
    <row r="2997" spans="1:18">
      <c r="A2997" s="81"/>
      <c r="B2997" s="81"/>
      <c r="C2997" s="81"/>
      <c r="D2997" s="81"/>
      <c r="E2997" s="81"/>
      <c r="F2997" s="81"/>
      <c r="G2997" s="81"/>
      <c r="H2997" s="81"/>
      <c r="I2997" s="81"/>
      <c r="J2997" s="81"/>
      <c r="K2997" s="81"/>
      <c r="L2997" s="81"/>
      <c r="M2997" s="81"/>
      <c r="N2997" s="81"/>
      <c r="O2997" s="81"/>
      <c r="P2997" s="81"/>
      <c r="Q2997" s="81"/>
      <c r="R2997" s="81"/>
    </row>
    <row r="2998" spans="1:18">
      <c r="A2998" s="81"/>
      <c r="B2998" s="81"/>
      <c r="C2998" s="81"/>
      <c r="D2998" s="81"/>
      <c r="E2998" s="81"/>
      <c r="F2998" s="81"/>
      <c r="G2998" s="81"/>
      <c r="H2998" s="81"/>
      <c r="I2998" s="81"/>
      <c r="J2998" s="81"/>
      <c r="K2998" s="81"/>
      <c r="L2998" s="81"/>
      <c r="M2998" s="81"/>
      <c r="N2998" s="81"/>
      <c r="O2998" s="81"/>
      <c r="P2998" s="81"/>
      <c r="Q2998" s="81"/>
      <c r="R2998" s="81"/>
    </row>
    <row r="2999" spans="1:18">
      <c r="A2999" s="81"/>
      <c r="B2999" s="81"/>
      <c r="C2999" s="81"/>
      <c r="D2999" s="81"/>
      <c r="E2999" s="81"/>
      <c r="F2999" s="81"/>
      <c r="G2999" s="81"/>
      <c r="H2999" s="81"/>
      <c r="I2999" s="81"/>
      <c r="J2999" s="81"/>
      <c r="K2999" s="81"/>
      <c r="L2999" s="81"/>
      <c r="M2999" s="81"/>
      <c r="N2999" s="81"/>
      <c r="O2999" s="81"/>
      <c r="P2999" s="81"/>
      <c r="Q2999" s="81"/>
      <c r="R2999" s="81"/>
    </row>
    <row r="3000" spans="1:18">
      <c r="A3000" s="81"/>
      <c r="B3000" s="81"/>
      <c r="C3000" s="81"/>
      <c r="D3000" s="81"/>
      <c r="E3000" s="81"/>
      <c r="F3000" s="81"/>
      <c r="G3000" s="81"/>
      <c r="H3000" s="81"/>
      <c r="I3000" s="81"/>
      <c r="J3000" s="81"/>
      <c r="K3000" s="81"/>
      <c r="L3000" s="81"/>
      <c r="M3000" s="81"/>
      <c r="N3000" s="81"/>
      <c r="O3000" s="81"/>
      <c r="P3000" s="81"/>
      <c r="Q3000" s="81"/>
      <c r="R3000" s="81"/>
    </row>
    <row r="3001" spans="1:18">
      <c r="A3001" s="81"/>
      <c r="B3001" s="81"/>
      <c r="C3001" s="81"/>
      <c r="D3001" s="81"/>
      <c r="E3001" s="81"/>
      <c r="F3001" s="81"/>
      <c r="G3001" s="81"/>
      <c r="H3001" s="81"/>
      <c r="I3001" s="81"/>
      <c r="J3001" s="81"/>
      <c r="K3001" s="81"/>
      <c r="L3001" s="81"/>
      <c r="M3001" s="81"/>
      <c r="N3001" s="81"/>
      <c r="O3001" s="81"/>
      <c r="P3001" s="81"/>
      <c r="Q3001" s="81"/>
      <c r="R3001" s="81"/>
    </row>
    <row r="3002" spans="1:18">
      <c r="A3002" s="81"/>
      <c r="B3002" s="81"/>
      <c r="C3002" s="81"/>
      <c r="D3002" s="81"/>
      <c r="E3002" s="81"/>
      <c r="F3002" s="81"/>
      <c r="G3002" s="81"/>
      <c r="H3002" s="81"/>
      <c r="I3002" s="81"/>
      <c r="J3002" s="81"/>
      <c r="K3002" s="81"/>
      <c r="L3002" s="81"/>
      <c r="M3002" s="81"/>
      <c r="N3002" s="81"/>
      <c r="O3002" s="81"/>
      <c r="P3002" s="81"/>
      <c r="Q3002" s="81"/>
      <c r="R3002" s="81"/>
    </row>
    <row r="3003" spans="1:18">
      <c r="A3003" s="81"/>
      <c r="B3003" s="81"/>
      <c r="C3003" s="81"/>
      <c r="D3003" s="81"/>
      <c r="E3003" s="81"/>
      <c r="F3003" s="81"/>
      <c r="G3003" s="81"/>
      <c r="H3003" s="81"/>
      <c r="I3003" s="81"/>
      <c r="J3003" s="81"/>
      <c r="K3003" s="81"/>
      <c r="L3003" s="81"/>
      <c r="M3003" s="81"/>
      <c r="N3003" s="81"/>
      <c r="O3003" s="81"/>
      <c r="P3003" s="81"/>
      <c r="Q3003" s="81"/>
      <c r="R3003" s="81"/>
    </row>
    <row r="3004" spans="1:18">
      <c r="A3004" s="81"/>
      <c r="B3004" s="81"/>
      <c r="C3004" s="81"/>
      <c r="D3004" s="81"/>
      <c r="E3004" s="81"/>
      <c r="F3004" s="81"/>
      <c r="G3004" s="81"/>
      <c r="H3004" s="81"/>
      <c r="I3004" s="81"/>
      <c r="J3004" s="81"/>
      <c r="K3004" s="81"/>
      <c r="L3004" s="81"/>
      <c r="M3004" s="81"/>
      <c r="N3004" s="81"/>
      <c r="O3004" s="81"/>
      <c r="P3004" s="81"/>
      <c r="Q3004" s="81"/>
      <c r="R3004" s="81"/>
    </row>
    <row r="3005" spans="1:18">
      <c r="A3005" s="81"/>
      <c r="B3005" s="81"/>
      <c r="C3005" s="81"/>
      <c r="D3005" s="81"/>
      <c r="E3005" s="81"/>
      <c r="F3005" s="81"/>
      <c r="G3005" s="81"/>
      <c r="H3005" s="81"/>
      <c r="I3005" s="81"/>
      <c r="J3005" s="81"/>
      <c r="K3005" s="81"/>
      <c r="L3005" s="81"/>
      <c r="M3005" s="81"/>
      <c r="N3005" s="81"/>
      <c r="O3005" s="81"/>
      <c r="P3005" s="81"/>
      <c r="Q3005" s="81"/>
      <c r="R3005" s="81"/>
    </row>
    <row r="3006" spans="1:18">
      <c r="A3006" s="81"/>
      <c r="B3006" s="81"/>
      <c r="C3006" s="81"/>
      <c r="D3006" s="81"/>
      <c r="E3006" s="81"/>
      <c r="F3006" s="81"/>
      <c r="G3006" s="81"/>
      <c r="H3006" s="81"/>
      <c r="I3006" s="81"/>
      <c r="J3006" s="81"/>
      <c r="K3006" s="81"/>
      <c r="L3006" s="81"/>
      <c r="M3006" s="81"/>
      <c r="N3006" s="81"/>
      <c r="O3006" s="81"/>
      <c r="P3006" s="81"/>
      <c r="Q3006" s="81"/>
      <c r="R3006" s="81"/>
    </row>
    <row r="3007" spans="1:18">
      <c r="A3007" s="81"/>
      <c r="B3007" s="81"/>
      <c r="C3007" s="81"/>
      <c r="D3007" s="81"/>
      <c r="E3007" s="81"/>
      <c r="F3007" s="81"/>
      <c r="G3007" s="81"/>
      <c r="H3007" s="81"/>
      <c r="I3007" s="81"/>
      <c r="J3007" s="81"/>
      <c r="K3007" s="81"/>
      <c r="L3007" s="81"/>
      <c r="M3007" s="81"/>
      <c r="N3007" s="81"/>
      <c r="O3007" s="81"/>
      <c r="P3007" s="81"/>
      <c r="Q3007" s="81"/>
      <c r="R3007" s="81"/>
    </row>
    <row r="3008" spans="1:18">
      <c r="A3008" s="81"/>
      <c r="B3008" s="81"/>
      <c r="C3008" s="81"/>
      <c r="D3008" s="81"/>
      <c r="E3008" s="81"/>
      <c r="F3008" s="81"/>
      <c r="G3008" s="81"/>
      <c r="H3008" s="81"/>
      <c r="I3008" s="81"/>
      <c r="J3008" s="81"/>
      <c r="K3008" s="81"/>
      <c r="L3008" s="81"/>
      <c r="M3008" s="81"/>
      <c r="N3008" s="81"/>
      <c r="O3008" s="81"/>
      <c r="P3008" s="81"/>
      <c r="Q3008" s="81"/>
      <c r="R3008" s="81"/>
    </row>
    <row r="3009" spans="1:18">
      <c r="A3009" s="81"/>
      <c r="B3009" s="81"/>
      <c r="C3009" s="81"/>
      <c r="D3009" s="81"/>
      <c r="E3009" s="81"/>
      <c r="F3009" s="81"/>
      <c r="G3009" s="81"/>
      <c r="H3009" s="81"/>
      <c r="I3009" s="81"/>
      <c r="J3009" s="81"/>
      <c r="K3009" s="81"/>
      <c r="L3009" s="81"/>
      <c r="M3009" s="81"/>
      <c r="N3009" s="81"/>
      <c r="O3009" s="81"/>
      <c r="P3009" s="81"/>
      <c r="Q3009" s="81"/>
      <c r="R3009" s="81"/>
    </row>
    <row r="3010" spans="1:18">
      <c r="A3010" s="81"/>
      <c r="B3010" s="81"/>
      <c r="C3010" s="81"/>
      <c r="D3010" s="81"/>
      <c r="E3010" s="81"/>
      <c r="F3010" s="81"/>
      <c r="G3010" s="81"/>
      <c r="H3010" s="81"/>
      <c r="I3010" s="81"/>
      <c r="J3010" s="81"/>
      <c r="K3010" s="81"/>
      <c r="L3010" s="81"/>
      <c r="M3010" s="81"/>
      <c r="N3010" s="81"/>
      <c r="O3010" s="81"/>
      <c r="P3010" s="81"/>
      <c r="Q3010" s="81"/>
      <c r="R3010" s="81"/>
    </row>
    <row r="3011" spans="1:18">
      <c r="A3011" s="81"/>
      <c r="B3011" s="81"/>
      <c r="C3011" s="81"/>
      <c r="D3011" s="81"/>
      <c r="E3011" s="81"/>
      <c r="F3011" s="81"/>
      <c r="G3011" s="81"/>
      <c r="H3011" s="81"/>
      <c r="I3011" s="81"/>
      <c r="J3011" s="81"/>
      <c r="K3011" s="81"/>
      <c r="L3011" s="81"/>
      <c r="M3011" s="81"/>
      <c r="N3011" s="81"/>
      <c r="O3011" s="81"/>
      <c r="P3011" s="81"/>
      <c r="Q3011" s="81"/>
      <c r="R3011" s="81"/>
    </row>
    <row r="3012" spans="1:18">
      <c r="A3012" s="81"/>
      <c r="B3012" s="81"/>
      <c r="C3012" s="81"/>
      <c r="D3012" s="81"/>
      <c r="E3012" s="81"/>
      <c r="F3012" s="81"/>
      <c r="G3012" s="81"/>
      <c r="H3012" s="81"/>
      <c r="I3012" s="81"/>
      <c r="J3012" s="81"/>
      <c r="K3012" s="81"/>
      <c r="L3012" s="81"/>
      <c r="M3012" s="81"/>
      <c r="N3012" s="81"/>
      <c r="O3012" s="81"/>
      <c r="P3012" s="81"/>
      <c r="Q3012" s="81"/>
      <c r="R3012" s="81"/>
    </row>
    <row r="3013" spans="1:18">
      <c r="A3013" s="81"/>
      <c r="B3013" s="81"/>
      <c r="C3013" s="81"/>
      <c r="D3013" s="81"/>
      <c r="E3013" s="81"/>
      <c r="F3013" s="81"/>
      <c r="G3013" s="81"/>
      <c r="H3013" s="81"/>
      <c r="I3013" s="81"/>
      <c r="J3013" s="81"/>
      <c r="K3013" s="81"/>
      <c r="L3013" s="81"/>
      <c r="M3013" s="81"/>
      <c r="N3013" s="81"/>
      <c r="O3013" s="81"/>
      <c r="P3013" s="81"/>
      <c r="Q3013" s="81"/>
      <c r="R3013" s="81"/>
    </row>
    <row r="3014" spans="1:18">
      <c r="A3014" s="81"/>
      <c r="B3014" s="81"/>
      <c r="C3014" s="81"/>
      <c r="D3014" s="81"/>
      <c r="E3014" s="81"/>
      <c r="F3014" s="81"/>
      <c r="G3014" s="81"/>
      <c r="H3014" s="81"/>
      <c r="I3014" s="81"/>
      <c r="J3014" s="81"/>
      <c r="K3014" s="81"/>
      <c r="L3014" s="81"/>
      <c r="M3014" s="81"/>
      <c r="N3014" s="81"/>
      <c r="O3014" s="81"/>
      <c r="P3014" s="81"/>
      <c r="Q3014" s="81"/>
      <c r="R3014" s="81"/>
    </row>
    <row r="3015" spans="1:18">
      <c r="A3015" s="81"/>
      <c r="B3015" s="81"/>
      <c r="C3015" s="81"/>
      <c r="D3015" s="81"/>
      <c r="E3015" s="81"/>
      <c r="F3015" s="81"/>
      <c r="G3015" s="81"/>
      <c r="H3015" s="81"/>
      <c r="I3015" s="81"/>
      <c r="J3015" s="81"/>
      <c r="K3015" s="81"/>
      <c r="L3015" s="81"/>
      <c r="M3015" s="81"/>
      <c r="N3015" s="81"/>
      <c r="O3015" s="81"/>
      <c r="P3015" s="81"/>
      <c r="Q3015" s="81"/>
      <c r="R3015" s="81"/>
    </row>
    <row r="3016" spans="1:18">
      <c r="A3016" s="81"/>
      <c r="B3016" s="81"/>
      <c r="C3016" s="81"/>
      <c r="D3016" s="81"/>
      <c r="E3016" s="81"/>
      <c r="F3016" s="81"/>
      <c r="G3016" s="81"/>
      <c r="H3016" s="81"/>
      <c r="I3016" s="81"/>
      <c r="J3016" s="81"/>
      <c r="K3016" s="81"/>
      <c r="L3016" s="81"/>
      <c r="M3016" s="81"/>
      <c r="N3016" s="81"/>
      <c r="O3016" s="81"/>
      <c r="P3016" s="81"/>
      <c r="Q3016" s="81"/>
      <c r="R3016" s="81"/>
    </row>
    <row r="3017" spans="1:18">
      <c r="A3017" s="81"/>
      <c r="B3017" s="81"/>
      <c r="C3017" s="81"/>
      <c r="D3017" s="81"/>
      <c r="E3017" s="81"/>
      <c r="F3017" s="81"/>
      <c r="G3017" s="81"/>
      <c r="H3017" s="81"/>
      <c r="I3017" s="81"/>
      <c r="J3017" s="81"/>
      <c r="K3017" s="81"/>
      <c r="L3017" s="81"/>
      <c r="M3017" s="81"/>
      <c r="N3017" s="81"/>
      <c r="O3017" s="81"/>
      <c r="P3017" s="81"/>
      <c r="Q3017" s="81"/>
      <c r="R3017" s="81"/>
    </row>
    <row r="3018" spans="1:18">
      <c r="A3018" s="81"/>
      <c r="B3018" s="81"/>
      <c r="C3018" s="81"/>
      <c r="D3018" s="81"/>
      <c r="E3018" s="81"/>
      <c r="F3018" s="81"/>
      <c r="G3018" s="81"/>
      <c r="H3018" s="81"/>
      <c r="I3018" s="81"/>
      <c r="J3018" s="81"/>
      <c r="K3018" s="81"/>
      <c r="L3018" s="81"/>
      <c r="M3018" s="81"/>
      <c r="N3018" s="81"/>
      <c r="O3018" s="81"/>
      <c r="P3018" s="81"/>
      <c r="Q3018" s="81"/>
      <c r="R3018" s="81"/>
    </row>
    <row r="3019" spans="1:18">
      <c r="A3019" s="81"/>
      <c r="B3019" s="81"/>
      <c r="C3019" s="81"/>
      <c r="D3019" s="81"/>
      <c r="E3019" s="81"/>
      <c r="F3019" s="81"/>
      <c r="G3019" s="81"/>
      <c r="H3019" s="81"/>
      <c r="I3019" s="81"/>
      <c r="J3019" s="81"/>
      <c r="K3019" s="81"/>
      <c r="L3019" s="81"/>
      <c r="M3019" s="81"/>
      <c r="N3019" s="81"/>
      <c r="O3019" s="81"/>
      <c r="P3019" s="81"/>
      <c r="Q3019" s="81"/>
      <c r="R3019" s="81"/>
    </row>
    <row r="3020" spans="1:18">
      <c r="A3020" s="81"/>
      <c r="B3020" s="81"/>
      <c r="C3020" s="81"/>
      <c r="D3020" s="81"/>
      <c r="E3020" s="81"/>
      <c r="F3020" s="81"/>
      <c r="G3020" s="81"/>
      <c r="H3020" s="81"/>
      <c r="I3020" s="81"/>
      <c r="J3020" s="81"/>
      <c r="K3020" s="81"/>
      <c r="L3020" s="81"/>
      <c r="M3020" s="81"/>
      <c r="N3020" s="81"/>
      <c r="O3020" s="81"/>
      <c r="P3020" s="81"/>
      <c r="Q3020" s="81"/>
      <c r="R3020" s="81"/>
    </row>
    <row r="3021" spans="1:18">
      <c r="A3021" s="81"/>
      <c r="B3021" s="81"/>
      <c r="C3021" s="81"/>
      <c r="D3021" s="81"/>
      <c r="E3021" s="81"/>
      <c r="F3021" s="81"/>
      <c r="G3021" s="81"/>
      <c r="H3021" s="81"/>
      <c r="I3021" s="81"/>
      <c r="J3021" s="81"/>
      <c r="K3021" s="81"/>
      <c r="L3021" s="81"/>
      <c r="M3021" s="81"/>
      <c r="N3021" s="81"/>
      <c r="O3021" s="81"/>
      <c r="P3021" s="81"/>
      <c r="Q3021" s="81"/>
      <c r="R3021" s="81"/>
    </row>
    <row r="3022" spans="1:18">
      <c r="A3022" s="81"/>
      <c r="B3022" s="81"/>
      <c r="C3022" s="81"/>
      <c r="D3022" s="81"/>
      <c r="E3022" s="81"/>
      <c r="F3022" s="81"/>
      <c r="G3022" s="81"/>
      <c r="H3022" s="81"/>
      <c r="I3022" s="81"/>
      <c r="J3022" s="81"/>
      <c r="K3022" s="81"/>
      <c r="L3022" s="81"/>
      <c r="M3022" s="81"/>
      <c r="N3022" s="81"/>
      <c r="O3022" s="81"/>
      <c r="P3022" s="81"/>
      <c r="Q3022" s="81"/>
      <c r="R3022" s="81"/>
    </row>
    <row r="3023" spans="1:18">
      <c r="A3023" s="81"/>
      <c r="B3023" s="81"/>
      <c r="C3023" s="81"/>
      <c r="D3023" s="81"/>
      <c r="E3023" s="81"/>
      <c r="F3023" s="81"/>
      <c r="G3023" s="81"/>
      <c r="H3023" s="81"/>
      <c r="I3023" s="81"/>
      <c r="J3023" s="81"/>
      <c r="K3023" s="81"/>
      <c r="L3023" s="81"/>
      <c r="M3023" s="81"/>
      <c r="N3023" s="81"/>
      <c r="O3023" s="81"/>
      <c r="P3023" s="81"/>
      <c r="Q3023" s="81"/>
      <c r="R3023" s="81"/>
    </row>
    <row r="3024" spans="1:18">
      <c r="A3024" s="81"/>
      <c r="B3024" s="81"/>
      <c r="C3024" s="81"/>
      <c r="D3024" s="81"/>
      <c r="E3024" s="81"/>
      <c r="F3024" s="81"/>
      <c r="G3024" s="81"/>
      <c r="H3024" s="81"/>
      <c r="I3024" s="81"/>
      <c r="J3024" s="81"/>
      <c r="K3024" s="81"/>
      <c r="L3024" s="81"/>
      <c r="M3024" s="81"/>
      <c r="N3024" s="81"/>
      <c r="O3024" s="81"/>
      <c r="P3024" s="81"/>
      <c r="Q3024" s="81"/>
      <c r="R3024" s="81"/>
    </row>
    <row r="3025" spans="1:18">
      <c r="A3025" s="81"/>
      <c r="B3025" s="81"/>
      <c r="C3025" s="81"/>
      <c r="D3025" s="81"/>
      <c r="E3025" s="81"/>
      <c r="F3025" s="81"/>
      <c r="G3025" s="81"/>
      <c r="H3025" s="81"/>
      <c r="I3025" s="81"/>
      <c r="J3025" s="81"/>
      <c r="K3025" s="81"/>
      <c r="L3025" s="81"/>
      <c r="M3025" s="81"/>
      <c r="N3025" s="81"/>
      <c r="O3025" s="81"/>
      <c r="P3025" s="81"/>
      <c r="Q3025" s="81"/>
      <c r="R3025" s="81"/>
    </row>
    <row r="3026" spans="1:18">
      <c r="A3026" s="81"/>
      <c r="B3026" s="81"/>
      <c r="C3026" s="81"/>
      <c r="D3026" s="81"/>
      <c r="E3026" s="81"/>
      <c r="F3026" s="81"/>
      <c r="G3026" s="81"/>
      <c r="H3026" s="81"/>
      <c r="I3026" s="81"/>
      <c r="J3026" s="81"/>
      <c r="K3026" s="81"/>
      <c r="L3026" s="81"/>
      <c r="M3026" s="81"/>
      <c r="N3026" s="81"/>
      <c r="O3026" s="81"/>
      <c r="P3026" s="81"/>
      <c r="Q3026" s="81"/>
      <c r="R3026" s="81"/>
    </row>
    <row r="3027" spans="1:18">
      <c r="A3027" s="81"/>
      <c r="B3027" s="81"/>
      <c r="C3027" s="81"/>
      <c r="D3027" s="81"/>
      <c r="E3027" s="81"/>
      <c r="F3027" s="81"/>
      <c r="G3027" s="81"/>
      <c r="H3027" s="81"/>
      <c r="I3027" s="81"/>
      <c r="J3027" s="81"/>
      <c r="K3027" s="81"/>
      <c r="L3027" s="81"/>
      <c r="M3027" s="81"/>
      <c r="N3027" s="81"/>
      <c r="O3027" s="81"/>
      <c r="P3027" s="81"/>
      <c r="Q3027" s="81"/>
      <c r="R3027" s="81"/>
    </row>
    <row r="3028" spans="1:18">
      <c r="A3028" s="81"/>
      <c r="B3028" s="81"/>
      <c r="C3028" s="81"/>
      <c r="D3028" s="81"/>
      <c r="E3028" s="81"/>
      <c r="F3028" s="81"/>
      <c r="G3028" s="81"/>
      <c r="H3028" s="81"/>
      <c r="I3028" s="81"/>
      <c r="J3028" s="81"/>
      <c r="K3028" s="81"/>
      <c r="L3028" s="81"/>
      <c r="M3028" s="81"/>
      <c r="N3028" s="81"/>
      <c r="O3028" s="81"/>
      <c r="P3028" s="81"/>
      <c r="Q3028" s="81"/>
      <c r="R3028" s="81"/>
    </row>
    <row r="3029" spans="1:18">
      <c r="A3029" s="81"/>
      <c r="B3029" s="81"/>
      <c r="C3029" s="81"/>
      <c r="D3029" s="81"/>
      <c r="E3029" s="81"/>
      <c r="F3029" s="81"/>
      <c r="G3029" s="81"/>
      <c r="H3029" s="81"/>
      <c r="I3029" s="81"/>
      <c r="J3029" s="81"/>
      <c r="K3029" s="81"/>
      <c r="L3029" s="81"/>
      <c r="M3029" s="81"/>
      <c r="N3029" s="81"/>
      <c r="O3029" s="81"/>
      <c r="P3029" s="81"/>
      <c r="Q3029" s="81"/>
      <c r="R3029" s="81"/>
    </row>
    <row r="3030" spans="1:18">
      <c r="A3030" s="81"/>
      <c r="B3030" s="81"/>
      <c r="C3030" s="81"/>
      <c r="D3030" s="81"/>
      <c r="E3030" s="81"/>
      <c r="F3030" s="81"/>
      <c r="G3030" s="81"/>
      <c r="H3030" s="81"/>
      <c r="I3030" s="81"/>
      <c r="J3030" s="81"/>
      <c r="K3030" s="81"/>
      <c r="L3030" s="81"/>
      <c r="M3030" s="81"/>
      <c r="N3030" s="81"/>
      <c r="O3030" s="81"/>
      <c r="P3030" s="81"/>
      <c r="Q3030" s="81"/>
      <c r="R3030" s="81"/>
    </row>
    <row r="3031" spans="1:18">
      <c r="A3031" s="81"/>
      <c r="B3031" s="81"/>
      <c r="C3031" s="81"/>
      <c r="D3031" s="81"/>
      <c r="E3031" s="81"/>
      <c r="F3031" s="81"/>
      <c r="G3031" s="81"/>
      <c r="H3031" s="81"/>
      <c r="I3031" s="81"/>
      <c r="J3031" s="81"/>
      <c r="K3031" s="81"/>
      <c r="L3031" s="81"/>
      <c r="M3031" s="81"/>
      <c r="N3031" s="81"/>
      <c r="O3031" s="81"/>
      <c r="P3031" s="81"/>
      <c r="Q3031" s="81"/>
      <c r="R3031" s="81"/>
    </row>
    <row r="3032" spans="1:18">
      <c r="A3032" s="81"/>
      <c r="B3032" s="81"/>
      <c r="C3032" s="81"/>
      <c r="D3032" s="81"/>
      <c r="E3032" s="81"/>
      <c r="F3032" s="81"/>
      <c r="G3032" s="81"/>
      <c r="H3032" s="81"/>
      <c r="I3032" s="81"/>
      <c r="J3032" s="81"/>
      <c r="K3032" s="81"/>
      <c r="L3032" s="81"/>
      <c r="M3032" s="81"/>
      <c r="N3032" s="81"/>
      <c r="O3032" s="81"/>
      <c r="P3032" s="81"/>
      <c r="Q3032" s="81"/>
      <c r="R3032" s="81"/>
    </row>
    <row r="3033" spans="1:18">
      <c r="A3033" s="81"/>
      <c r="B3033" s="81"/>
      <c r="C3033" s="81"/>
      <c r="D3033" s="81"/>
      <c r="E3033" s="81"/>
      <c r="F3033" s="81"/>
      <c r="G3033" s="81"/>
      <c r="H3033" s="81"/>
      <c r="I3033" s="81"/>
      <c r="J3033" s="81"/>
      <c r="K3033" s="81"/>
      <c r="L3033" s="81"/>
      <c r="M3033" s="81"/>
      <c r="N3033" s="81"/>
      <c r="O3033" s="81"/>
      <c r="P3033" s="81"/>
      <c r="Q3033" s="81"/>
      <c r="R3033" s="81"/>
    </row>
    <row r="3034" spans="1:18">
      <c r="A3034" s="81"/>
      <c r="B3034" s="81"/>
      <c r="C3034" s="81"/>
      <c r="D3034" s="81"/>
      <c r="E3034" s="81"/>
      <c r="F3034" s="81"/>
      <c r="G3034" s="81"/>
      <c r="H3034" s="81"/>
      <c r="I3034" s="81"/>
      <c r="J3034" s="81"/>
      <c r="K3034" s="81"/>
      <c r="L3034" s="81"/>
      <c r="M3034" s="81"/>
      <c r="N3034" s="81"/>
      <c r="O3034" s="81"/>
      <c r="P3034" s="81"/>
      <c r="Q3034" s="81"/>
      <c r="R3034" s="81"/>
    </row>
    <row r="3035" spans="1:18">
      <c r="A3035" s="81"/>
      <c r="B3035" s="81"/>
      <c r="C3035" s="81"/>
      <c r="D3035" s="81"/>
      <c r="E3035" s="81"/>
      <c r="F3035" s="81"/>
      <c r="G3035" s="81"/>
      <c r="H3035" s="81"/>
      <c r="I3035" s="81"/>
      <c r="J3035" s="81"/>
      <c r="K3035" s="81"/>
      <c r="L3035" s="81"/>
      <c r="M3035" s="81"/>
      <c r="N3035" s="81"/>
      <c r="O3035" s="81"/>
      <c r="P3035" s="81"/>
      <c r="Q3035" s="81"/>
      <c r="R3035" s="81"/>
    </row>
    <row r="3036" spans="1:18">
      <c r="A3036" s="81"/>
      <c r="B3036" s="81"/>
      <c r="C3036" s="81"/>
      <c r="D3036" s="81"/>
      <c r="E3036" s="81"/>
      <c r="F3036" s="81"/>
      <c r="G3036" s="81"/>
      <c r="H3036" s="81"/>
      <c r="I3036" s="81"/>
      <c r="J3036" s="81"/>
      <c r="K3036" s="81"/>
      <c r="L3036" s="81"/>
      <c r="M3036" s="81"/>
      <c r="N3036" s="81"/>
      <c r="O3036" s="81"/>
      <c r="P3036" s="81"/>
      <c r="Q3036" s="81"/>
      <c r="R3036" s="81"/>
    </row>
    <row r="3037" spans="1:18">
      <c r="A3037" s="81"/>
      <c r="B3037" s="81"/>
      <c r="C3037" s="81"/>
      <c r="D3037" s="81"/>
      <c r="E3037" s="81"/>
      <c r="F3037" s="81"/>
      <c r="G3037" s="81"/>
      <c r="H3037" s="81"/>
      <c r="I3037" s="81"/>
      <c r="J3037" s="81"/>
      <c r="K3037" s="81"/>
      <c r="L3037" s="81"/>
      <c r="M3037" s="81"/>
      <c r="N3037" s="81"/>
      <c r="O3037" s="81"/>
      <c r="P3037" s="81"/>
      <c r="Q3037" s="81"/>
      <c r="R3037" s="81"/>
    </row>
    <row r="3038" spans="1:18">
      <c r="A3038" s="81"/>
      <c r="B3038" s="81"/>
      <c r="C3038" s="81"/>
      <c r="D3038" s="81"/>
      <c r="E3038" s="81"/>
      <c r="F3038" s="81"/>
      <c r="G3038" s="81"/>
      <c r="H3038" s="81"/>
      <c r="I3038" s="81"/>
      <c r="J3038" s="81"/>
      <c r="K3038" s="81"/>
      <c r="L3038" s="81"/>
      <c r="M3038" s="81"/>
      <c r="N3038" s="81"/>
      <c r="O3038" s="81"/>
      <c r="P3038" s="81"/>
      <c r="Q3038" s="81"/>
      <c r="R3038" s="81"/>
    </row>
    <row r="3039" spans="1:18">
      <c r="A3039" s="81"/>
      <c r="B3039" s="81"/>
      <c r="C3039" s="81"/>
      <c r="D3039" s="81"/>
      <c r="E3039" s="81"/>
      <c r="F3039" s="81"/>
      <c r="G3039" s="81"/>
      <c r="H3039" s="81"/>
      <c r="I3039" s="81"/>
      <c r="J3039" s="81"/>
      <c r="K3039" s="81"/>
      <c r="L3039" s="81"/>
      <c r="M3039" s="81"/>
      <c r="N3039" s="81"/>
      <c r="O3039" s="81"/>
      <c r="P3039" s="81"/>
      <c r="Q3039" s="81"/>
      <c r="R3039" s="81"/>
    </row>
    <row r="3040" spans="1:18">
      <c r="A3040" s="81"/>
      <c r="B3040" s="81"/>
      <c r="C3040" s="81"/>
      <c r="D3040" s="81"/>
      <c r="E3040" s="81"/>
      <c r="F3040" s="81"/>
      <c r="G3040" s="81"/>
      <c r="H3040" s="81"/>
      <c r="I3040" s="81"/>
      <c r="J3040" s="81"/>
      <c r="K3040" s="81"/>
      <c r="L3040" s="81"/>
      <c r="M3040" s="81"/>
      <c r="N3040" s="81"/>
      <c r="O3040" s="81"/>
      <c r="P3040" s="81"/>
      <c r="Q3040" s="81"/>
      <c r="R3040" s="81"/>
    </row>
    <row r="3041" spans="1:18">
      <c r="A3041" s="81"/>
      <c r="B3041" s="81"/>
      <c r="C3041" s="81"/>
      <c r="D3041" s="81"/>
      <c r="E3041" s="81"/>
      <c r="F3041" s="81"/>
      <c r="G3041" s="81"/>
      <c r="H3041" s="81"/>
      <c r="I3041" s="81"/>
      <c r="J3041" s="81"/>
      <c r="K3041" s="81"/>
      <c r="L3041" s="81"/>
      <c r="M3041" s="81"/>
      <c r="N3041" s="81"/>
      <c r="O3041" s="81"/>
      <c r="P3041" s="81"/>
      <c r="Q3041" s="81"/>
      <c r="R3041" s="81"/>
    </row>
    <row r="3042" spans="1:18">
      <c r="A3042" s="81"/>
      <c r="B3042" s="81"/>
      <c r="C3042" s="81"/>
      <c r="D3042" s="81"/>
      <c r="E3042" s="81"/>
      <c r="F3042" s="81"/>
      <c r="G3042" s="81"/>
      <c r="H3042" s="81"/>
      <c r="I3042" s="81"/>
      <c r="J3042" s="81"/>
      <c r="K3042" s="81"/>
      <c r="L3042" s="81"/>
      <c r="M3042" s="81"/>
      <c r="N3042" s="81"/>
      <c r="O3042" s="81"/>
      <c r="P3042" s="81"/>
      <c r="Q3042" s="81"/>
      <c r="R3042" s="81"/>
    </row>
    <row r="3043" spans="1:18">
      <c r="A3043" s="81"/>
      <c r="B3043" s="81"/>
      <c r="C3043" s="81"/>
      <c r="D3043" s="81"/>
      <c r="E3043" s="81"/>
      <c r="F3043" s="81"/>
      <c r="G3043" s="81"/>
      <c r="H3043" s="81"/>
      <c r="I3043" s="81"/>
      <c r="J3043" s="81"/>
      <c r="K3043" s="81"/>
      <c r="L3043" s="81"/>
      <c r="M3043" s="81"/>
      <c r="N3043" s="81"/>
      <c r="O3043" s="81"/>
      <c r="P3043" s="81"/>
      <c r="Q3043" s="81"/>
      <c r="R3043" s="81"/>
    </row>
    <row r="3044" spans="1:18">
      <c r="A3044" s="81"/>
      <c r="B3044" s="81"/>
      <c r="C3044" s="81"/>
      <c r="D3044" s="81"/>
      <c r="E3044" s="81"/>
      <c r="F3044" s="81"/>
      <c r="G3044" s="81"/>
      <c r="H3044" s="81"/>
      <c r="I3044" s="81"/>
      <c r="J3044" s="81"/>
      <c r="K3044" s="81"/>
      <c r="L3044" s="81"/>
      <c r="M3044" s="81"/>
      <c r="N3044" s="81"/>
      <c r="O3044" s="81"/>
      <c r="P3044" s="81"/>
      <c r="Q3044" s="81"/>
      <c r="R3044" s="81"/>
    </row>
    <row r="3045" spans="1:18">
      <c r="A3045" s="81"/>
      <c r="B3045" s="81"/>
      <c r="C3045" s="81"/>
      <c r="D3045" s="81"/>
      <c r="E3045" s="81"/>
      <c r="F3045" s="81"/>
      <c r="G3045" s="81"/>
      <c r="H3045" s="81"/>
      <c r="I3045" s="81"/>
      <c r="J3045" s="81"/>
      <c r="K3045" s="81"/>
      <c r="L3045" s="81"/>
      <c r="M3045" s="81"/>
      <c r="N3045" s="81"/>
      <c r="O3045" s="81"/>
      <c r="P3045" s="81"/>
      <c r="Q3045" s="81"/>
      <c r="R3045" s="81"/>
    </row>
    <row r="3046" spans="1:18">
      <c r="A3046" s="81"/>
      <c r="B3046" s="81"/>
      <c r="C3046" s="81"/>
      <c r="D3046" s="81"/>
      <c r="E3046" s="81"/>
      <c r="F3046" s="81"/>
      <c r="G3046" s="81"/>
      <c r="H3046" s="81"/>
      <c r="I3046" s="81"/>
      <c r="J3046" s="81"/>
      <c r="K3046" s="81"/>
      <c r="L3046" s="81"/>
      <c r="M3046" s="81"/>
      <c r="N3046" s="81"/>
      <c r="O3046" s="81"/>
      <c r="P3046" s="81"/>
      <c r="Q3046" s="81"/>
      <c r="R3046" s="81"/>
    </row>
    <row r="3047" spans="1:18">
      <c r="A3047" s="81"/>
      <c r="B3047" s="81"/>
      <c r="C3047" s="81"/>
      <c r="D3047" s="81"/>
      <c r="E3047" s="81"/>
      <c r="F3047" s="81"/>
      <c r="G3047" s="81"/>
      <c r="H3047" s="81"/>
      <c r="I3047" s="81"/>
      <c r="J3047" s="81"/>
      <c r="K3047" s="81"/>
      <c r="L3047" s="81"/>
      <c r="M3047" s="81"/>
      <c r="N3047" s="81"/>
      <c r="O3047" s="81"/>
      <c r="P3047" s="81"/>
      <c r="Q3047" s="81"/>
      <c r="R3047" s="81"/>
    </row>
    <row r="3048" spans="1:18">
      <c r="A3048" s="81"/>
      <c r="B3048" s="81"/>
      <c r="C3048" s="81"/>
      <c r="D3048" s="81"/>
      <c r="E3048" s="81"/>
      <c r="F3048" s="81"/>
      <c r="G3048" s="81"/>
      <c r="H3048" s="81"/>
      <c r="I3048" s="81"/>
      <c r="J3048" s="81"/>
      <c r="K3048" s="81"/>
      <c r="L3048" s="81"/>
      <c r="M3048" s="81"/>
      <c r="N3048" s="81"/>
      <c r="O3048" s="81"/>
      <c r="P3048" s="81"/>
      <c r="Q3048" s="81"/>
      <c r="R3048" s="81"/>
    </row>
    <row r="3049" spans="1:18">
      <c r="A3049" s="81"/>
      <c r="B3049" s="81"/>
      <c r="C3049" s="81"/>
      <c r="D3049" s="81"/>
      <c r="E3049" s="81"/>
      <c r="F3049" s="81"/>
      <c r="G3049" s="81"/>
      <c r="H3049" s="81"/>
      <c r="I3049" s="81"/>
      <c r="J3049" s="81"/>
      <c r="K3049" s="81"/>
      <c r="L3049" s="81"/>
      <c r="M3049" s="81"/>
      <c r="N3049" s="81"/>
      <c r="O3049" s="81"/>
      <c r="P3049" s="81"/>
      <c r="Q3049" s="81"/>
      <c r="R3049" s="81"/>
    </row>
    <row r="3050" spans="1:18">
      <c r="A3050" s="81"/>
      <c r="B3050" s="81"/>
      <c r="C3050" s="81"/>
      <c r="D3050" s="81"/>
      <c r="E3050" s="81"/>
      <c r="F3050" s="81"/>
      <c r="G3050" s="81"/>
      <c r="H3050" s="81"/>
      <c r="I3050" s="81"/>
      <c r="J3050" s="81"/>
      <c r="K3050" s="81"/>
      <c r="L3050" s="81"/>
      <c r="M3050" s="81"/>
      <c r="N3050" s="81"/>
      <c r="O3050" s="81"/>
      <c r="P3050" s="81"/>
      <c r="Q3050" s="81"/>
      <c r="R3050" s="81"/>
    </row>
    <row r="3051" spans="1:18">
      <c r="A3051" s="81"/>
      <c r="B3051" s="81"/>
      <c r="C3051" s="81"/>
      <c r="D3051" s="81"/>
      <c r="E3051" s="81"/>
      <c r="F3051" s="81"/>
      <c r="G3051" s="81"/>
      <c r="H3051" s="81"/>
      <c r="I3051" s="81"/>
      <c r="J3051" s="81"/>
      <c r="K3051" s="81"/>
      <c r="L3051" s="81"/>
      <c r="M3051" s="81"/>
      <c r="N3051" s="81"/>
      <c r="O3051" s="81"/>
      <c r="P3051" s="81"/>
      <c r="Q3051" s="81"/>
      <c r="R3051" s="81"/>
    </row>
    <row r="3052" spans="1:18">
      <c r="A3052" s="81"/>
      <c r="B3052" s="81"/>
      <c r="C3052" s="81"/>
      <c r="D3052" s="81"/>
      <c r="E3052" s="81"/>
      <c r="F3052" s="81"/>
      <c r="G3052" s="81"/>
      <c r="H3052" s="81"/>
      <c r="I3052" s="81"/>
      <c r="J3052" s="81"/>
      <c r="K3052" s="81"/>
      <c r="L3052" s="81"/>
      <c r="M3052" s="81"/>
      <c r="N3052" s="81"/>
      <c r="O3052" s="81"/>
      <c r="P3052" s="81"/>
      <c r="Q3052" s="81"/>
      <c r="R3052" s="81"/>
    </row>
    <row r="3053" spans="1:18">
      <c r="A3053" s="81"/>
      <c r="B3053" s="81"/>
      <c r="C3053" s="81"/>
      <c r="D3053" s="81"/>
      <c r="E3053" s="81"/>
      <c r="F3053" s="81"/>
      <c r="G3053" s="81"/>
      <c r="H3053" s="81"/>
      <c r="I3053" s="81"/>
      <c r="J3053" s="81"/>
      <c r="K3053" s="81"/>
      <c r="L3053" s="81"/>
      <c r="M3053" s="81"/>
      <c r="N3053" s="81"/>
      <c r="O3053" s="81"/>
      <c r="P3053" s="81"/>
      <c r="Q3053" s="81"/>
      <c r="R3053" s="81"/>
    </row>
    <row r="3054" spans="1:18">
      <c r="A3054" s="81"/>
      <c r="B3054" s="81"/>
      <c r="C3054" s="81"/>
      <c r="D3054" s="81"/>
      <c r="E3054" s="81"/>
      <c r="F3054" s="81"/>
      <c r="G3054" s="81"/>
      <c r="H3054" s="81"/>
      <c r="I3054" s="81"/>
      <c r="J3054" s="81"/>
      <c r="K3054" s="81"/>
      <c r="L3054" s="81"/>
      <c r="M3054" s="81"/>
      <c r="N3054" s="81"/>
      <c r="O3054" s="81"/>
      <c r="P3054" s="81"/>
      <c r="Q3054" s="81"/>
      <c r="R3054" s="81"/>
    </row>
    <row r="3055" spans="1:18">
      <c r="A3055" s="81"/>
      <c r="B3055" s="81"/>
      <c r="C3055" s="81"/>
      <c r="D3055" s="81"/>
      <c r="E3055" s="81"/>
      <c r="F3055" s="81"/>
      <c r="G3055" s="81"/>
      <c r="H3055" s="81"/>
      <c r="I3055" s="81"/>
      <c r="J3055" s="81"/>
      <c r="K3055" s="81"/>
      <c r="L3055" s="81"/>
      <c r="M3055" s="81"/>
      <c r="N3055" s="81"/>
      <c r="O3055" s="81"/>
      <c r="P3055" s="81"/>
      <c r="Q3055" s="81"/>
      <c r="R3055" s="81"/>
    </row>
    <row r="3056" spans="1:18">
      <c r="A3056" s="81"/>
      <c r="B3056" s="81"/>
      <c r="C3056" s="81"/>
      <c r="D3056" s="81"/>
      <c r="E3056" s="81"/>
      <c r="F3056" s="81"/>
      <c r="G3056" s="81"/>
      <c r="H3056" s="81"/>
      <c r="I3056" s="81"/>
      <c r="J3056" s="81"/>
      <c r="K3056" s="81"/>
      <c r="L3056" s="81"/>
      <c r="M3056" s="81"/>
      <c r="N3056" s="81"/>
      <c r="O3056" s="81"/>
      <c r="P3056" s="81"/>
      <c r="Q3056" s="81"/>
      <c r="R3056" s="81"/>
    </row>
    <row r="3057" spans="1:18">
      <c r="A3057" s="81"/>
      <c r="B3057" s="81"/>
      <c r="C3057" s="81"/>
      <c r="D3057" s="81"/>
      <c r="E3057" s="81"/>
      <c r="F3057" s="81"/>
      <c r="G3057" s="81"/>
      <c r="H3057" s="81"/>
      <c r="I3057" s="81"/>
      <c r="J3057" s="81"/>
      <c r="K3057" s="81"/>
      <c r="L3057" s="81"/>
      <c r="M3057" s="81"/>
      <c r="N3057" s="81"/>
      <c r="O3057" s="81"/>
      <c r="P3057" s="81"/>
      <c r="Q3057" s="81"/>
      <c r="R3057" s="81"/>
    </row>
    <row r="3058" spans="1:18">
      <c r="A3058" s="81"/>
      <c r="B3058" s="81"/>
      <c r="C3058" s="81"/>
      <c r="D3058" s="81"/>
      <c r="E3058" s="81"/>
      <c r="F3058" s="81"/>
      <c r="G3058" s="81"/>
      <c r="H3058" s="81"/>
      <c r="I3058" s="81"/>
      <c r="J3058" s="81"/>
      <c r="K3058" s="81"/>
      <c r="L3058" s="81"/>
      <c r="M3058" s="81"/>
      <c r="N3058" s="81"/>
      <c r="O3058" s="81"/>
      <c r="P3058" s="81"/>
      <c r="Q3058" s="81"/>
      <c r="R3058" s="81"/>
    </row>
    <row r="3059" spans="1:18">
      <c r="A3059" s="81"/>
      <c r="B3059" s="81"/>
      <c r="C3059" s="81"/>
      <c r="D3059" s="81"/>
      <c r="E3059" s="81"/>
      <c r="F3059" s="81"/>
      <c r="G3059" s="81"/>
      <c r="H3059" s="81"/>
      <c r="I3059" s="81"/>
      <c r="J3059" s="81"/>
      <c r="K3059" s="81"/>
      <c r="L3059" s="81"/>
      <c r="M3059" s="81"/>
      <c r="N3059" s="81"/>
      <c r="O3059" s="81"/>
      <c r="P3059" s="81"/>
      <c r="Q3059" s="81"/>
      <c r="R3059" s="81"/>
    </row>
    <row r="3060" spans="1:18">
      <c r="A3060" s="81"/>
      <c r="B3060" s="81"/>
      <c r="C3060" s="81"/>
      <c r="D3060" s="81"/>
      <c r="E3060" s="81"/>
      <c r="F3060" s="81"/>
      <c r="G3060" s="81"/>
      <c r="H3060" s="81"/>
      <c r="I3060" s="81"/>
      <c r="J3060" s="81"/>
      <c r="K3060" s="81"/>
      <c r="L3060" s="81"/>
      <c r="M3060" s="81"/>
      <c r="N3060" s="81"/>
      <c r="O3060" s="81"/>
      <c r="P3060" s="81"/>
      <c r="Q3060" s="81"/>
      <c r="R3060" s="81"/>
    </row>
    <row r="3061" spans="1:18">
      <c r="A3061" s="81"/>
      <c r="B3061" s="81"/>
      <c r="C3061" s="81"/>
      <c r="D3061" s="81"/>
      <c r="E3061" s="81"/>
      <c r="F3061" s="81"/>
      <c r="G3061" s="81"/>
      <c r="H3061" s="81"/>
      <c r="I3061" s="81"/>
      <c r="J3061" s="81"/>
      <c r="K3061" s="81"/>
      <c r="L3061" s="81"/>
      <c r="M3061" s="81"/>
      <c r="N3061" s="81"/>
      <c r="O3061" s="81"/>
      <c r="P3061" s="81"/>
      <c r="Q3061" s="81"/>
      <c r="R3061" s="81"/>
    </row>
    <row r="3062" spans="1:18">
      <c r="A3062" s="81"/>
      <c r="B3062" s="81"/>
      <c r="C3062" s="81"/>
      <c r="D3062" s="81"/>
      <c r="E3062" s="81"/>
      <c r="F3062" s="81"/>
      <c r="G3062" s="81"/>
      <c r="H3062" s="81"/>
      <c r="I3062" s="81"/>
      <c r="J3062" s="81"/>
      <c r="K3062" s="81"/>
      <c r="L3062" s="81"/>
      <c r="M3062" s="81"/>
      <c r="N3062" s="81"/>
      <c r="O3062" s="81"/>
      <c r="P3062" s="81"/>
      <c r="Q3062" s="81"/>
      <c r="R3062" s="81"/>
    </row>
    <row r="3063" spans="1:18">
      <c r="A3063" s="81"/>
      <c r="B3063" s="81"/>
      <c r="C3063" s="81"/>
      <c r="D3063" s="81"/>
      <c r="E3063" s="81"/>
      <c r="F3063" s="81"/>
      <c r="G3063" s="81"/>
      <c r="H3063" s="81"/>
      <c r="I3063" s="81"/>
      <c r="J3063" s="81"/>
      <c r="K3063" s="81"/>
      <c r="L3063" s="81"/>
      <c r="M3063" s="81"/>
      <c r="N3063" s="81"/>
      <c r="O3063" s="81"/>
      <c r="P3063" s="81"/>
      <c r="Q3063" s="81"/>
      <c r="R3063" s="81"/>
    </row>
    <row r="3064" spans="1:18">
      <c r="A3064" s="81"/>
      <c r="B3064" s="81"/>
      <c r="C3064" s="81"/>
      <c r="D3064" s="81"/>
      <c r="E3064" s="81"/>
      <c r="F3064" s="81"/>
      <c r="G3064" s="81"/>
      <c r="H3064" s="81"/>
      <c r="I3064" s="81"/>
      <c r="J3064" s="81"/>
      <c r="K3064" s="81"/>
      <c r="L3064" s="81"/>
      <c r="M3064" s="81"/>
      <c r="N3064" s="81"/>
      <c r="O3064" s="81"/>
      <c r="P3064" s="81"/>
      <c r="Q3064" s="81"/>
      <c r="R3064" s="81"/>
    </row>
    <row r="3065" spans="1:18">
      <c r="A3065" s="81"/>
      <c r="B3065" s="81"/>
      <c r="C3065" s="81"/>
      <c r="D3065" s="81"/>
      <c r="E3065" s="81"/>
      <c r="F3065" s="81"/>
      <c r="G3065" s="81"/>
      <c r="H3065" s="81"/>
      <c r="I3065" s="81"/>
      <c r="J3065" s="81"/>
      <c r="K3065" s="81"/>
      <c r="L3065" s="81"/>
      <c r="M3065" s="81"/>
      <c r="N3065" s="81"/>
      <c r="O3065" s="81"/>
      <c r="P3065" s="81"/>
      <c r="Q3065" s="81"/>
      <c r="R3065" s="81"/>
    </row>
    <row r="3066" spans="1:18">
      <c r="A3066" s="81"/>
      <c r="B3066" s="81"/>
      <c r="C3066" s="81"/>
      <c r="D3066" s="81"/>
      <c r="E3066" s="81"/>
      <c r="F3066" s="81"/>
      <c r="G3066" s="81"/>
      <c r="H3066" s="81"/>
      <c r="I3066" s="81"/>
      <c r="J3066" s="81"/>
      <c r="K3066" s="81"/>
      <c r="L3066" s="81"/>
      <c r="M3066" s="81"/>
      <c r="N3066" s="81"/>
      <c r="O3066" s="81"/>
      <c r="P3066" s="81"/>
      <c r="Q3066" s="81"/>
      <c r="R3066" s="81"/>
    </row>
    <row r="3067" spans="1:18">
      <c r="A3067" s="81"/>
      <c r="B3067" s="81"/>
      <c r="C3067" s="81"/>
      <c r="D3067" s="81"/>
      <c r="E3067" s="81"/>
      <c r="F3067" s="81"/>
      <c r="G3067" s="81"/>
      <c r="H3067" s="81"/>
      <c r="I3067" s="81"/>
      <c r="J3067" s="81"/>
      <c r="K3067" s="81"/>
      <c r="L3067" s="81"/>
      <c r="M3067" s="81"/>
      <c r="N3067" s="81"/>
      <c r="O3067" s="81"/>
      <c r="P3067" s="81"/>
      <c r="Q3067" s="81"/>
      <c r="R3067" s="81"/>
    </row>
    <row r="3068" spans="1:18">
      <c r="A3068" s="81"/>
      <c r="B3068" s="81"/>
      <c r="C3068" s="81"/>
      <c r="D3068" s="81"/>
      <c r="E3068" s="81"/>
      <c r="F3068" s="81"/>
      <c r="G3068" s="81"/>
      <c r="H3068" s="81"/>
      <c r="I3068" s="81"/>
      <c r="J3068" s="81"/>
      <c r="K3068" s="81"/>
      <c r="L3068" s="81"/>
      <c r="M3068" s="81"/>
      <c r="N3068" s="81"/>
      <c r="O3068" s="81"/>
      <c r="P3068" s="81"/>
      <c r="Q3068" s="81"/>
      <c r="R3068" s="81"/>
    </row>
    <row r="3069" spans="1:18">
      <c r="A3069" s="81"/>
      <c r="B3069" s="81"/>
      <c r="C3069" s="81"/>
      <c r="D3069" s="81"/>
      <c r="E3069" s="81"/>
      <c r="F3069" s="81"/>
      <c r="G3069" s="81"/>
      <c r="H3069" s="81"/>
      <c r="I3069" s="81"/>
      <c r="J3069" s="81"/>
      <c r="K3069" s="81"/>
      <c r="L3069" s="81"/>
      <c r="M3069" s="81"/>
      <c r="N3069" s="81"/>
      <c r="O3069" s="81"/>
      <c r="P3069" s="81"/>
      <c r="Q3069" s="81"/>
      <c r="R3069" s="81"/>
    </row>
    <row r="3070" spans="1:18">
      <c r="A3070" s="81"/>
      <c r="B3070" s="81"/>
      <c r="C3070" s="81"/>
      <c r="D3070" s="81"/>
      <c r="E3070" s="81"/>
      <c r="F3070" s="81"/>
      <c r="G3070" s="81"/>
      <c r="H3070" s="81"/>
      <c r="I3070" s="81"/>
      <c r="J3070" s="81"/>
      <c r="K3070" s="81"/>
      <c r="L3070" s="81"/>
      <c r="M3070" s="81"/>
      <c r="N3070" s="81"/>
      <c r="O3070" s="81"/>
      <c r="P3070" s="81"/>
      <c r="Q3070" s="81"/>
      <c r="R3070" s="81"/>
    </row>
    <row r="3071" spans="1:18">
      <c r="A3071" s="81"/>
      <c r="B3071" s="81"/>
      <c r="C3071" s="81"/>
      <c r="D3071" s="81"/>
      <c r="E3071" s="81"/>
      <c r="F3071" s="81"/>
      <c r="G3071" s="81"/>
      <c r="H3071" s="81"/>
      <c r="I3071" s="81"/>
      <c r="J3071" s="81"/>
      <c r="K3071" s="81"/>
      <c r="L3071" s="81"/>
      <c r="M3071" s="81"/>
      <c r="N3071" s="81"/>
      <c r="O3071" s="81"/>
      <c r="P3071" s="81"/>
      <c r="Q3071" s="81"/>
      <c r="R3071" s="81"/>
    </row>
    <row r="3072" spans="1:18">
      <c r="A3072" s="81"/>
      <c r="B3072" s="81"/>
      <c r="C3072" s="81"/>
      <c r="D3072" s="81"/>
      <c r="E3072" s="81"/>
      <c r="F3072" s="81"/>
      <c r="G3072" s="81"/>
      <c r="H3072" s="81"/>
      <c r="I3072" s="81"/>
      <c r="J3072" s="81"/>
      <c r="K3072" s="81"/>
      <c r="L3072" s="81"/>
      <c r="M3072" s="81"/>
      <c r="N3072" s="81"/>
      <c r="O3072" s="81"/>
      <c r="P3072" s="81"/>
      <c r="Q3072" s="81"/>
      <c r="R3072" s="81"/>
    </row>
    <row r="3073" spans="1:18">
      <c r="A3073" s="81"/>
      <c r="B3073" s="81"/>
      <c r="C3073" s="81"/>
      <c r="D3073" s="81"/>
      <c r="E3073" s="81"/>
      <c r="F3073" s="81"/>
      <c r="G3073" s="81"/>
      <c r="H3073" s="81"/>
      <c r="I3073" s="81"/>
      <c r="J3073" s="81"/>
      <c r="K3073" s="81"/>
      <c r="L3073" s="81"/>
      <c r="M3073" s="81"/>
      <c r="N3073" s="81"/>
      <c r="O3073" s="81"/>
      <c r="P3073" s="81"/>
      <c r="Q3073" s="81"/>
      <c r="R3073" s="81"/>
    </row>
    <row r="3074" spans="1:18">
      <c r="A3074" s="81"/>
      <c r="B3074" s="81"/>
      <c r="C3074" s="81"/>
      <c r="D3074" s="81"/>
      <c r="E3074" s="81"/>
      <c r="F3074" s="81"/>
      <c r="G3074" s="81"/>
      <c r="H3074" s="81"/>
      <c r="I3074" s="81"/>
      <c r="J3074" s="81"/>
      <c r="K3074" s="81"/>
      <c r="L3074" s="81"/>
      <c r="M3074" s="81"/>
      <c r="N3074" s="81"/>
      <c r="O3074" s="81"/>
      <c r="P3074" s="81"/>
      <c r="Q3074" s="81"/>
      <c r="R3074" s="81"/>
    </row>
    <row r="3075" spans="1:18">
      <c r="A3075" s="81"/>
      <c r="B3075" s="81"/>
      <c r="C3075" s="81"/>
      <c r="D3075" s="81"/>
      <c r="E3075" s="81"/>
      <c r="F3075" s="81"/>
      <c r="G3075" s="81"/>
      <c r="H3075" s="81"/>
      <c r="I3075" s="81"/>
      <c r="J3075" s="81"/>
      <c r="K3075" s="81"/>
      <c r="L3075" s="81"/>
      <c r="M3075" s="81"/>
      <c r="N3075" s="81"/>
      <c r="O3075" s="81"/>
      <c r="P3075" s="81"/>
      <c r="Q3075" s="81"/>
      <c r="R3075" s="81"/>
    </row>
    <row r="3076" spans="1:18">
      <c r="A3076" s="81"/>
      <c r="B3076" s="81"/>
      <c r="C3076" s="81"/>
      <c r="D3076" s="81"/>
      <c r="E3076" s="81"/>
      <c r="F3076" s="81"/>
      <c r="G3076" s="81"/>
      <c r="H3076" s="81"/>
      <c r="I3076" s="81"/>
      <c r="J3076" s="81"/>
      <c r="K3076" s="81"/>
      <c r="L3076" s="81"/>
      <c r="M3076" s="81"/>
      <c r="N3076" s="81"/>
      <c r="O3076" s="81"/>
      <c r="P3076" s="81"/>
      <c r="Q3076" s="81"/>
      <c r="R3076" s="81"/>
    </row>
    <row r="3077" spans="1:18">
      <c r="A3077" s="81"/>
      <c r="B3077" s="81"/>
      <c r="C3077" s="81"/>
      <c r="D3077" s="81"/>
      <c r="E3077" s="81"/>
      <c r="F3077" s="81"/>
      <c r="G3077" s="81"/>
      <c r="H3077" s="81"/>
      <c r="I3077" s="81"/>
      <c r="J3077" s="81"/>
      <c r="K3077" s="81"/>
      <c r="L3077" s="81"/>
      <c r="M3077" s="81"/>
      <c r="N3077" s="81"/>
      <c r="O3077" s="81"/>
      <c r="P3077" s="81"/>
      <c r="Q3077" s="81"/>
      <c r="R3077" s="81"/>
    </row>
    <row r="3078" spans="1:18">
      <c r="A3078" s="81"/>
      <c r="B3078" s="81"/>
      <c r="C3078" s="81"/>
      <c r="D3078" s="81"/>
      <c r="E3078" s="81"/>
      <c r="F3078" s="81"/>
      <c r="G3078" s="81"/>
      <c r="H3078" s="81"/>
      <c r="I3078" s="81"/>
      <c r="J3078" s="81"/>
      <c r="K3078" s="81"/>
      <c r="L3078" s="81"/>
      <c r="M3078" s="81"/>
      <c r="N3078" s="81"/>
      <c r="O3078" s="81"/>
      <c r="P3078" s="81"/>
      <c r="Q3078" s="81"/>
      <c r="R3078" s="81"/>
    </row>
    <row r="3079" spans="1:18">
      <c r="A3079" s="81"/>
      <c r="B3079" s="81"/>
      <c r="C3079" s="81"/>
      <c r="D3079" s="81"/>
      <c r="E3079" s="81"/>
      <c r="F3079" s="81"/>
      <c r="G3079" s="81"/>
      <c r="H3079" s="81"/>
      <c r="I3079" s="81"/>
      <c r="J3079" s="81"/>
      <c r="K3079" s="81"/>
      <c r="L3079" s="81"/>
      <c r="M3079" s="81"/>
      <c r="N3079" s="81"/>
      <c r="O3079" s="81"/>
      <c r="P3079" s="81"/>
      <c r="Q3079" s="81"/>
      <c r="R3079" s="81"/>
    </row>
    <row r="3080" spans="1:18">
      <c r="A3080" s="81"/>
      <c r="B3080" s="81"/>
      <c r="C3080" s="81"/>
      <c r="D3080" s="81"/>
      <c r="E3080" s="81"/>
      <c r="F3080" s="81"/>
      <c r="G3080" s="81"/>
      <c r="H3080" s="81"/>
      <c r="I3080" s="81"/>
      <c r="J3080" s="81"/>
      <c r="K3080" s="81"/>
      <c r="L3080" s="81"/>
      <c r="M3080" s="81"/>
      <c r="N3080" s="81"/>
      <c r="O3080" s="81"/>
      <c r="P3080" s="81"/>
      <c r="Q3080" s="81"/>
      <c r="R3080" s="81"/>
    </row>
    <row r="3081" spans="1:18">
      <c r="A3081" s="81"/>
      <c r="B3081" s="81"/>
      <c r="C3081" s="81"/>
      <c r="D3081" s="81"/>
      <c r="E3081" s="81"/>
      <c r="F3081" s="81"/>
      <c r="G3081" s="81"/>
      <c r="H3081" s="81"/>
      <c r="I3081" s="81"/>
      <c r="J3081" s="81"/>
      <c r="K3081" s="81"/>
      <c r="L3081" s="81"/>
      <c r="M3081" s="81"/>
      <c r="N3081" s="81"/>
      <c r="O3081" s="81"/>
      <c r="P3081" s="81"/>
      <c r="Q3081" s="81"/>
      <c r="R3081" s="81"/>
    </row>
    <row r="3082" spans="1:18">
      <c r="A3082" s="81"/>
      <c r="B3082" s="81"/>
      <c r="C3082" s="81"/>
      <c r="D3082" s="81"/>
      <c r="E3082" s="81"/>
      <c r="F3082" s="81"/>
      <c r="G3082" s="81"/>
      <c r="H3082" s="81"/>
      <c r="I3082" s="81"/>
      <c r="J3082" s="81"/>
      <c r="K3082" s="81"/>
      <c r="L3082" s="81"/>
      <c r="M3082" s="81"/>
      <c r="N3082" s="81"/>
      <c r="O3082" s="81"/>
      <c r="P3082" s="81"/>
      <c r="Q3082" s="81"/>
      <c r="R3082" s="81"/>
    </row>
    <row r="3083" spans="1:18">
      <c r="A3083" s="81"/>
      <c r="B3083" s="81"/>
      <c r="C3083" s="81"/>
      <c r="D3083" s="81"/>
      <c r="E3083" s="81"/>
      <c r="F3083" s="81"/>
      <c r="G3083" s="81"/>
      <c r="H3083" s="81"/>
      <c r="I3083" s="81"/>
      <c r="J3083" s="81"/>
      <c r="K3083" s="81"/>
      <c r="L3083" s="81"/>
      <c r="M3083" s="81"/>
      <c r="N3083" s="81"/>
      <c r="O3083" s="81"/>
      <c r="P3083" s="81"/>
      <c r="Q3083" s="81"/>
      <c r="R3083" s="81"/>
    </row>
    <row r="3084" spans="1:18">
      <c r="A3084" s="81"/>
      <c r="B3084" s="81"/>
      <c r="C3084" s="81"/>
      <c r="D3084" s="81"/>
      <c r="E3084" s="81"/>
      <c r="F3084" s="81"/>
      <c r="G3084" s="81"/>
      <c r="H3084" s="81"/>
      <c r="I3084" s="81"/>
      <c r="J3084" s="81"/>
      <c r="K3084" s="81"/>
      <c r="L3084" s="81"/>
      <c r="M3084" s="81"/>
      <c r="N3084" s="81"/>
      <c r="O3084" s="81"/>
      <c r="P3084" s="81"/>
      <c r="Q3084" s="81"/>
      <c r="R3084" s="81"/>
    </row>
    <row r="3085" spans="1:18">
      <c r="A3085" s="81"/>
      <c r="B3085" s="81"/>
      <c r="C3085" s="81"/>
      <c r="D3085" s="81"/>
      <c r="E3085" s="81"/>
      <c r="F3085" s="81"/>
      <c r="G3085" s="81"/>
      <c r="H3085" s="81"/>
      <c r="I3085" s="81"/>
      <c r="J3085" s="81"/>
      <c r="K3085" s="81"/>
      <c r="L3085" s="81"/>
      <c r="M3085" s="81"/>
      <c r="N3085" s="81"/>
      <c r="O3085" s="81"/>
      <c r="P3085" s="81"/>
      <c r="Q3085" s="81"/>
      <c r="R3085" s="81"/>
    </row>
    <row r="3086" spans="1:18">
      <c r="A3086" s="81"/>
      <c r="B3086" s="81"/>
      <c r="C3086" s="81"/>
      <c r="D3086" s="81"/>
      <c r="E3086" s="81"/>
      <c r="F3086" s="81"/>
      <c r="G3086" s="81"/>
      <c r="H3086" s="81"/>
      <c r="I3086" s="81"/>
      <c r="J3086" s="81"/>
      <c r="K3086" s="81"/>
      <c r="L3086" s="81"/>
      <c r="M3086" s="81"/>
      <c r="N3086" s="81"/>
      <c r="O3086" s="81"/>
      <c r="P3086" s="81"/>
      <c r="Q3086" s="81"/>
      <c r="R3086" s="81"/>
    </row>
    <row r="3087" spans="1:18">
      <c r="A3087" s="81"/>
      <c r="B3087" s="81"/>
      <c r="C3087" s="81"/>
      <c r="D3087" s="81"/>
      <c r="E3087" s="81"/>
      <c r="F3087" s="81"/>
      <c r="G3087" s="81"/>
      <c r="H3087" s="81"/>
      <c r="I3087" s="81"/>
      <c r="J3087" s="81"/>
      <c r="K3087" s="81"/>
      <c r="L3087" s="81"/>
      <c r="M3087" s="81"/>
      <c r="N3087" s="81"/>
      <c r="O3087" s="81"/>
      <c r="P3087" s="81"/>
      <c r="Q3087" s="81"/>
      <c r="R3087" s="81"/>
    </row>
    <row r="3088" spans="1:18">
      <c r="A3088" s="81"/>
      <c r="B3088" s="81"/>
      <c r="C3088" s="81"/>
      <c r="D3088" s="81"/>
      <c r="E3088" s="81"/>
      <c r="F3088" s="81"/>
      <c r="G3088" s="81"/>
      <c r="H3088" s="81"/>
      <c r="I3088" s="81"/>
      <c r="J3088" s="81"/>
      <c r="K3088" s="81"/>
      <c r="L3088" s="81"/>
      <c r="M3088" s="81"/>
      <c r="N3088" s="81"/>
      <c r="O3088" s="81"/>
      <c r="P3088" s="81"/>
      <c r="Q3088" s="81"/>
      <c r="R3088" s="81"/>
    </row>
    <row r="3089" spans="1:18">
      <c r="A3089" s="81"/>
      <c r="B3089" s="81"/>
      <c r="C3089" s="81"/>
      <c r="D3089" s="81"/>
      <c r="E3089" s="81"/>
      <c r="F3089" s="81"/>
      <c r="G3089" s="81"/>
      <c r="H3089" s="81"/>
      <c r="I3089" s="81"/>
      <c r="J3089" s="81"/>
      <c r="K3089" s="81"/>
      <c r="L3089" s="81"/>
      <c r="M3089" s="81"/>
      <c r="N3089" s="81"/>
      <c r="O3089" s="81"/>
      <c r="P3089" s="81"/>
      <c r="Q3089" s="81"/>
      <c r="R3089" s="81"/>
    </row>
    <row r="3090" spans="1:18">
      <c r="A3090" s="81"/>
      <c r="B3090" s="81"/>
      <c r="C3090" s="81"/>
      <c r="D3090" s="81"/>
      <c r="E3090" s="81"/>
      <c r="F3090" s="81"/>
      <c r="G3090" s="81"/>
      <c r="H3090" s="81"/>
      <c r="I3090" s="81"/>
      <c r="J3090" s="81"/>
      <c r="K3090" s="81"/>
      <c r="L3090" s="81"/>
      <c r="M3090" s="81"/>
      <c r="N3090" s="81"/>
      <c r="O3090" s="81"/>
      <c r="P3090" s="81"/>
      <c r="Q3090" s="81"/>
      <c r="R3090" s="81"/>
    </row>
    <row r="3091" spans="1:18">
      <c r="A3091" s="81"/>
      <c r="B3091" s="81"/>
      <c r="C3091" s="81"/>
      <c r="D3091" s="81"/>
      <c r="E3091" s="81"/>
      <c r="F3091" s="81"/>
      <c r="G3091" s="81"/>
      <c r="H3091" s="81"/>
      <c r="I3091" s="81"/>
      <c r="J3091" s="81"/>
      <c r="K3091" s="81"/>
      <c r="L3091" s="81"/>
      <c r="M3091" s="81"/>
      <c r="N3091" s="81"/>
      <c r="O3091" s="81"/>
      <c r="P3091" s="81"/>
      <c r="Q3091" s="81"/>
      <c r="R3091" s="81"/>
    </row>
    <row r="3092" spans="1:18">
      <c r="A3092" s="81"/>
      <c r="B3092" s="81"/>
      <c r="C3092" s="81"/>
      <c r="D3092" s="81"/>
      <c r="E3092" s="81"/>
      <c r="F3092" s="81"/>
      <c r="G3092" s="81"/>
      <c r="H3092" s="81"/>
      <c r="I3092" s="81"/>
      <c r="J3092" s="81"/>
      <c r="K3092" s="81"/>
      <c r="L3092" s="81"/>
      <c r="M3092" s="81"/>
      <c r="N3092" s="81"/>
      <c r="O3092" s="81"/>
      <c r="P3092" s="81"/>
      <c r="Q3092" s="81"/>
      <c r="R3092" s="81"/>
    </row>
    <row r="3093" spans="1:18">
      <c r="A3093" s="81"/>
      <c r="B3093" s="81"/>
      <c r="C3093" s="81"/>
      <c r="D3093" s="81"/>
      <c r="E3093" s="81"/>
      <c r="F3093" s="81"/>
      <c r="G3093" s="81"/>
      <c r="H3093" s="81"/>
      <c r="I3093" s="81"/>
      <c r="J3093" s="81"/>
      <c r="K3093" s="81"/>
      <c r="L3093" s="81"/>
      <c r="M3093" s="81"/>
      <c r="N3093" s="81"/>
      <c r="O3093" s="81"/>
      <c r="P3093" s="81"/>
      <c r="Q3093" s="81"/>
      <c r="R3093" s="81"/>
    </row>
    <row r="3094" spans="1:18">
      <c r="A3094" s="81"/>
      <c r="B3094" s="81"/>
      <c r="C3094" s="81"/>
      <c r="D3094" s="81"/>
      <c r="E3094" s="81"/>
      <c r="F3094" s="81"/>
      <c r="G3094" s="81"/>
      <c r="H3094" s="81"/>
      <c r="I3094" s="81"/>
      <c r="J3094" s="81"/>
      <c r="K3094" s="81"/>
      <c r="L3094" s="81"/>
      <c r="M3094" s="81"/>
      <c r="N3094" s="81"/>
      <c r="O3094" s="81"/>
      <c r="P3094" s="81"/>
      <c r="Q3094" s="81"/>
      <c r="R3094" s="81"/>
    </row>
    <row r="3095" spans="1:18">
      <c r="A3095" s="81"/>
      <c r="B3095" s="81"/>
      <c r="C3095" s="81"/>
      <c r="D3095" s="81"/>
      <c r="E3095" s="81"/>
      <c r="F3095" s="81"/>
      <c r="G3095" s="81"/>
      <c r="H3095" s="81"/>
      <c r="I3095" s="81"/>
      <c r="J3095" s="81"/>
      <c r="K3095" s="81"/>
      <c r="L3095" s="81"/>
      <c r="M3095" s="81"/>
      <c r="N3095" s="81"/>
      <c r="O3095" s="81"/>
      <c r="P3095" s="81"/>
      <c r="Q3095" s="81"/>
      <c r="R3095" s="81"/>
    </row>
    <row r="3096" spans="1:18">
      <c r="A3096" s="81"/>
      <c r="B3096" s="81"/>
      <c r="C3096" s="81"/>
      <c r="D3096" s="81"/>
      <c r="E3096" s="81"/>
      <c r="F3096" s="81"/>
      <c r="G3096" s="81"/>
      <c r="H3096" s="81"/>
      <c r="I3096" s="81"/>
      <c r="J3096" s="81"/>
      <c r="K3096" s="81"/>
      <c r="L3096" s="81"/>
      <c r="M3096" s="81"/>
      <c r="N3096" s="81"/>
      <c r="O3096" s="81"/>
      <c r="P3096" s="81"/>
      <c r="Q3096" s="81"/>
      <c r="R3096" s="81"/>
    </row>
    <row r="3097" spans="1:18">
      <c r="A3097" s="81"/>
      <c r="B3097" s="81"/>
      <c r="C3097" s="81"/>
      <c r="D3097" s="81"/>
      <c r="E3097" s="81"/>
      <c r="F3097" s="81"/>
      <c r="G3097" s="81"/>
      <c r="H3097" s="81"/>
      <c r="I3097" s="81"/>
      <c r="J3097" s="81"/>
      <c r="K3097" s="81"/>
      <c r="L3097" s="81"/>
      <c r="M3097" s="81"/>
      <c r="N3097" s="81"/>
      <c r="O3097" s="81"/>
      <c r="P3097" s="81"/>
      <c r="Q3097" s="81"/>
      <c r="R3097" s="81"/>
    </row>
    <row r="3098" spans="1:18">
      <c r="A3098" s="81"/>
      <c r="B3098" s="81"/>
      <c r="C3098" s="81"/>
      <c r="D3098" s="81"/>
      <c r="E3098" s="81"/>
      <c r="F3098" s="81"/>
      <c r="G3098" s="81"/>
      <c r="H3098" s="81"/>
      <c r="I3098" s="81"/>
      <c r="J3098" s="81"/>
      <c r="K3098" s="81"/>
      <c r="L3098" s="81"/>
      <c r="M3098" s="81"/>
      <c r="N3098" s="81"/>
      <c r="O3098" s="81"/>
      <c r="P3098" s="81"/>
      <c r="Q3098" s="81"/>
      <c r="R3098" s="81"/>
    </row>
    <row r="3099" spans="1:18">
      <c r="A3099" s="81"/>
      <c r="B3099" s="81"/>
      <c r="C3099" s="81"/>
      <c r="D3099" s="81"/>
      <c r="E3099" s="81"/>
      <c r="F3099" s="81"/>
      <c r="G3099" s="81"/>
      <c r="H3099" s="81"/>
      <c r="I3099" s="81"/>
      <c r="J3099" s="81"/>
      <c r="K3099" s="81"/>
      <c r="L3099" s="81"/>
      <c r="M3099" s="81"/>
      <c r="N3099" s="81"/>
      <c r="O3099" s="81"/>
      <c r="P3099" s="81"/>
      <c r="Q3099" s="81"/>
      <c r="R3099" s="81"/>
    </row>
    <row r="3100" spans="1:18">
      <c r="A3100" s="81"/>
      <c r="B3100" s="81"/>
      <c r="C3100" s="81"/>
      <c r="D3100" s="81"/>
      <c r="E3100" s="81"/>
      <c r="F3100" s="81"/>
      <c r="G3100" s="81"/>
      <c r="H3100" s="81"/>
      <c r="I3100" s="81"/>
      <c r="J3100" s="81"/>
      <c r="K3100" s="81"/>
      <c r="L3100" s="81"/>
      <c r="M3100" s="81"/>
      <c r="N3100" s="81"/>
      <c r="O3100" s="81"/>
      <c r="P3100" s="81"/>
      <c r="Q3100" s="81"/>
      <c r="R3100" s="81"/>
    </row>
    <row r="3101" spans="1:18">
      <c r="A3101" s="81"/>
      <c r="B3101" s="81"/>
      <c r="C3101" s="81"/>
      <c r="D3101" s="81"/>
      <c r="E3101" s="81"/>
      <c r="F3101" s="81"/>
      <c r="G3101" s="81"/>
      <c r="H3101" s="81"/>
      <c r="I3101" s="81"/>
      <c r="J3101" s="81"/>
      <c r="K3101" s="81"/>
      <c r="L3101" s="81"/>
      <c r="M3101" s="81"/>
      <c r="N3101" s="81"/>
      <c r="O3101" s="81"/>
      <c r="P3101" s="81"/>
      <c r="Q3101" s="81"/>
      <c r="R3101" s="81"/>
    </row>
    <row r="3102" spans="1:18">
      <c r="A3102" s="81"/>
      <c r="B3102" s="81"/>
      <c r="C3102" s="81"/>
      <c r="D3102" s="81"/>
      <c r="E3102" s="81"/>
      <c r="F3102" s="81"/>
      <c r="G3102" s="81"/>
      <c r="H3102" s="81"/>
      <c r="I3102" s="81"/>
      <c r="J3102" s="81"/>
      <c r="K3102" s="81"/>
      <c r="L3102" s="81"/>
      <c r="M3102" s="81"/>
      <c r="N3102" s="81"/>
      <c r="O3102" s="81"/>
      <c r="P3102" s="81"/>
      <c r="Q3102" s="81"/>
      <c r="R3102" s="81"/>
    </row>
    <row r="3103" spans="1:18">
      <c r="A3103" s="81"/>
      <c r="B3103" s="81"/>
      <c r="C3103" s="81"/>
      <c r="D3103" s="81"/>
      <c r="E3103" s="81"/>
      <c r="F3103" s="81"/>
      <c r="G3103" s="81"/>
      <c r="H3103" s="81"/>
      <c r="I3103" s="81"/>
      <c r="J3103" s="81"/>
      <c r="K3103" s="81"/>
      <c r="L3103" s="81"/>
      <c r="M3103" s="81"/>
      <c r="N3103" s="81"/>
      <c r="O3103" s="81"/>
      <c r="P3103" s="81"/>
      <c r="Q3103" s="81"/>
      <c r="R3103" s="81"/>
    </row>
    <row r="3104" spans="1:18">
      <c r="A3104" s="81"/>
      <c r="B3104" s="81"/>
      <c r="C3104" s="81"/>
      <c r="D3104" s="81"/>
      <c r="E3104" s="81"/>
      <c r="F3104" s="81"/>
      <c r="G3104" s="81"/>
      <c r="H3104" s="81"/>
      <c r="I3104" s="81"/>
      <c r="J3104" s="81"/>
      <c r="K3104" s="81"/>
      <c r="L3104" s="81"/>
      <c r="M3104" s="81"/>
      <c r="N3104" s="81"/>
      <c r="O3104" s="81"/>
      <c r="P3104" s="81"/>
      <c r="Q3104" s="81"/>
      <c r="R3104" s="81"/>
    </row>
    <row r="3105" spans="1:18">
      <c r="A3105" s="81"/>
      <c r="B3105" s="81"/>
      <c r="C3105" s="81"/>
      <c r="D3105" s="81"/>
      <c r="E3105" s="81"/>
      <c r="F3105" s="81"/>
      <c r="G3105" s="81"/>
      <c r="H3105" s="81"/>
      <c r="I3105" s="81"/>
      <c r="J3105" s="81"/>
      <c r="K3105" s="81"/>
      <c r="L3105" s="81"/>
      <c r="M3105" s="81"/>
      <c r="N3105" s="81"/>
      <c r="O3105" s="81"/>
      <c r="P3105" s="81"/>
      <c r="Q3105" s="81"/>
      <c r="R3105" s="81"/>
    </row>
    <row r="3106" spans="1:18">
      <c r="A3106" s="81"/>
      <c r="B3106" s="81"/>
      <c r="C3106" s="81"/>
      <c r="D3106" s="81"/>
      <c r="E3106" s="81"/>
      <c r="F3106" s="81"/>
      <c r="G3106" s="81"/>
      <c r="H3106" s="81"/>
      <c r="I3106" s="81"/>
      <c r="J3106" s="81"/>
      <c r="K3106" s="81"/>
      <c r="L3106" s="81"/>
      <c r="M3106" s="81"/>
      <c r="N3106" s="81"/>
      <c r="O3106" s="81"/>
      <c r="P3106" s="81"/>
      <c r="Q3106" s="81"/>
      <c r="R3106" s="81"/>
    </row>
    <row r="3107" spans="1:18">
      <c r="A3107" s="81"/>
      <c r="B3107" s="81"/>
      <c r="C3107" s="81"/>
      <c r="D3107" s="81"/>
      <c r="E3107" s="81"/>
      <c r="F3107" s="81"/>
      <c r="G3107" s="81"/>
      <c r="H3107" s="81"/>
      <c r="I3107" s="81"/>
      <c r="J3107" s="81"/>
      <c r="K3107" s="81"/>
      <c r="L3107" s="81"/>
      <c r="M3107" s="81"/>
      <c r="N3107" s="81"/>
      <c r="O3107" s="81"/>
      <c r="P3107" s="81"/>
      <c r="Q3107" s="81"/>
      <c r="R3107" s="81"/>
    </row>
    <row r="3108" spans="1:18">
      <c r="A3108" s="81"/>
      <c r="B3108" s="81"/>
      <c r="C3108" s="81"/>
      <c r="D3108" s="81"/>
      <c r="E3108" s="81"/>
      <c r="F3108" s="81"/>
      <c r="G3108" s="81"/>
      <c r="H3108" s="81"/>
      <c r="I3108" s="81"/>
      <c r="J3108" s="81"/>
      <c r="K3108" s="81"/>
      <c r="L3108" s="81"/>
      <c r="M3108" s="81"/>
      <c r="N3108" s="81"/>
      <c r="O3108" s="81"/>
      <c r="P3108" s="81"/>
      <c r="Q3108" s="81"/>
      <c r="R3108" s="81"/>
    </row>
    <row r="3109" spans="1:18">
      <c r="A3109" s="81"/>
      <c r="B3109" s="81"/>
      <c r="C3109" s="81"/>
      <c r="D3109" s="81"/>
      <c r="E3109" s="81"/>
      <c r="F3109" s="81"/>
      <c r="G3109" s="81"/>
      <c r="H3109" s="81"/>
      <c r="I3109" s="81"/>
      <c r="J3109" s="81"/>
      <c r="K3109" s="81"/>
      <c r="L3109" s="81"/>
      <c r="M3109" s="81"/>
      <c r="N3109" s="81"/>
      <c r="O3109" s="81"/>
      <c r="P3109" s="81"/>
      <c r="Q3109" s="81"/>
      <c r="R3109" s="81"/>
    </row>
    <row r="3110" spans="1:18">
      <c r="A3110" s="81"/>
      <c r="B3110" s="81"/>
      <c r="C3110" s="81"/>
      <c r="D3110" s="81"/>
      <c r="E3110" s="81"/>
      <c r="F3110" s="81"/>
      <c r="G3110" s="81"/>
      <c r="H3110" s="81"/>
      <c r="I3110" s="81"/>
      <c r="J3110" s="81"/>
      <c r="K3110" s="81"/>
      <c r="L3110" s="81"/>
      <c r="M3110" s="81"/>
      <c r="N3110" s="81"/>
      <c r="O3110" s="81"/>
      <c r="P3110" s="81"/>
      <c r="Q3110" s="81"/>
      <c r="R3110" s="81"/>
    </row>
    <row r="3111" spans="1:18">
      <c r="A3111" s="81"/>
      <c r="B3111" s="81"/>
      <c r="C3111" s="81"/>
      <c r="D3111" s="81"/>
      <c r="E3111" s="81"/>
      <c r="F3111" s="81"/>
      <c r="G3111" s="81"/>
      <c r="H3111" s="81"/>
      <c r="I3111" s="81"/>
      <c r="J3111" s="81"/>
      <c r="K3111" s="81"/>
      <c r="L3111" s="81"/>
      <c r="M3111" s="81"/>
      <c r="N3111" s="81"/>
      <c r="O3111" s="81"/>
      <c r="P3111" s="81"/>
      <c r="Q3111" s="81"/>
      <c r="R3111" s="81"/>
    </row>
    <row r="3112" spans="1:18">
      <c r="A3112" s="81"/>
      <c r="B3112" s="81"/>
      <c r="C3112" s="81"/>
      <c r="D3112" s="81"/>
      <c r="E3112" s="81"/>
      <c r="F3112" s="81"/>
      <c r="G3112" s="81"/>
      <c r="H3112" s="81"/>
      <c r="I3112" s="81"/>
      <c r="J3112" s="81"/>
      <c r="K3112" s="81"/>
      <c r="L3112" s="81"/>
      <c r="M3112" s="81"/>
      <c r="N3112" s="81"/>
      <c r="O3112" s="81"/>
      <c r="P3112" s="81"/>
      <c r="Q3112" s="81"/>
      <c r="R3112" s="81"/>
    </row>
    <row r="3113" spans="1:18">
      <c r="A3113" s="81"/>
      <c r="B3113" s="81"/>
      <c r="C3113" s="81"/>
      <c r="D3113" s="81"/>
      <c r="E3113" s="81"/>
      <c r="F3113" s="81"/>
      <c r="G3113" s="81"/>
      <c r="H3113" s="81"/>
      <c r="I3113" s="81"/>
      <c r="J3113" s="81"/>
      <c r="K3113" s="81"/>
      <c r="L3113" s="81"/>
      <c r="M3113" s="81"/>
      <c r="N3113" s="81"/>
      <c r="O3113" s="81"/>
      <c r="P3113" s="81"/>
      <c r="Q3113" s="81"/>
      <c r="R3113" s="81"/>
    </row>
    <row r="3114" spans="1:18">
      <c r="A3114" s="81"/>
      <c r="B3114" s="81"/>
      <c r="C3114" s="167"/>
      <c r="D3114" s="167"/>
      <c r="E3114" s="167"/>
      <c r="F3114" s="81"/>
      <c r="G3114" s="81"/>
      <c r="H3114" s="81"/>
      <c r="I3114" s="81"/>
      <c r="J3114" s="81"/>
      <c r="K3114" s="81"/>
      <c r="L3114" s="81"/>
      <c r="M3114" s="81"/>
      <c r="N3114" s="81"/>
      <c r="O3114" s="81"/>
      <c r="P3114" s="81"/>
      <c r="Q3114" s="81"/>
      <c r="R3114" s="81"/>
    </row>
    <row r="3115" spans="1:18">
      <c r="A3115" s="81"/>
      <c r="B3115" s="81"/>
      <c r="C3115" s="167"/>
      <c r="D3115" s="167"/>
      <c r="E3115" s="167"/>
      <c r="F3115" s="81"/>
      <c r="G3115" s="81"/>
      <c r="H3115" s="81"/>
      <c r="I3115" s="81"/>
      <c r="J3115" s="81"/>
      <c r="K3115" s="81"/>
      <c r="L3115" s="81"/>
      <c r="M3115" s="81"/>
      <c r="N3115" s="81"/>
      <c r="O3115" s="81"/>
      <c r="P3115" s="81"/>
      <c r="Q3115" s="81"/>
      <c r="R3115" s="81"/>
    </row>
    <row r="3116" spans="1:18">
      <c r="A3116" s="81"/>
      <c r="B3116" s="81"/>
      <c r="C3116" s="167"/>
      <c r="D3116" s="167"/>
      <c r="E3116" s="167"/>
      <c r="F3116" s="81"/>
      <c r="G3116" s="81"/>
      <c r="H3116" s="81"/>
      <c r="I3116" s="81"/>
      <c r="J3116" s="81"/>
      <c r="K3116" s="81"/>
      <c r="L3116" s="81"/>
      <c r="M3116" s="81"/>
      <c r="N3116" s="81"/>
      <c r="O3116" s="81"/>
      <c r="P3116" s="81"/>
      <c r="Q3116" s="81"/>
      <c r="R3116" s="81"/>
    </row>
    <row r="3117" spans="1:18">
      <c r="A3117" s="81"/>
      <c r="B3117" s="81"/>
      <c r="C3117" s="167"/>
      <c r="D3117" s="167"/>
      <c r="E3117" s="167"/>
      <c r="F3117" s="81"/>
      <c r="G3117" s="81"/>
      <c r="H3117" s="81"/>
      <c r="I3117" s="81"/>
      <c r="J3117" s="81"/>
      <c r="K3117" s="81"/>
      <c r="L3117" s="81"/>
      <c r="M3117" s="81"/>
      <c r="N3117" s="81"/>
      <c r="O3117" s="81"/>
      <c r="P3117" s="81"/>
      <c r="Q3117" s="81"/>
      <c r="R3117" s="81"/>
    </row>
    <row r="3118" spans="1:18">
      <c r="A3118" s="81"/>
      <c r="B3118" s="81"/>
      <c r="C3118" s="167"/>
      <c r="D3118" s="167"/>
      <c r="E3118" s="167"/>
      <c r="F3118" s="81"/>
      <c r="G3118" s="81"/>
      <c r="H3118" s="81"/>
      <c r="I3118" s="81"/>
      <c r="J3118" s="81"/>
      <c r="K3118" s="81"/>
      <c r="L3118" s="81"/>
      <c r="M3118" s="81"/>
      <c r="N3118" s="81"/>
      <c r="O3118" s="81"/>
      <c r="P3118" s="81"/>
      <c r="Q3118" s="81"/>
      <c r="R3118" s="81"/>
    </row>
    <row r="3119" spans="1:18">
      <c r="A3119" s="81"/>
      <c r="B3119" s="81"/>
      <c r="C3119" s="167"/>
      <c r="D3119" s="167"/>
      <c r="E3119" s="167"/>
      <c r="F3119" s="81"/>
      <c r="G3119" s="81"/>
      <c r="H3119" s="81"/>
      <c r="I3119" s="81"/>
      <c r="J3119" s="81"/>
      <c r="K3119" s="81"/>
      <c r="L3119" s="81"/>
      <c r="M3119" s="81"/>
      <c r="N3119" s="81"/>
      <c r="O3119" s="81"/>
      <c r="P3119" s="81"/>
      <c r="Q3119" s="81"/>
      <c r="R3119" s="81"/>
    </row>
    <row r="3120" spans="1:18">
      <c r="A3120" s="81"/>
      <c r="B3120" s="81"/>
      <c r="C3120" s="167"/>
      <c r="D3120" s="167"/>
      <c r="E3120" s="167"/>
      <c r="F3120" s="81"/>
      <c r="G3120" s="81"/>
      <c r="H3120" s="81"/>
      <c r="I3120" s="81"/>
      <c r="J3120" s="81"/>
      <c r="K3120" s="81"/>
      <c r="L3120" s="81"/>
      <c r="M3120" s="81"/>
      <c r="N3120" s="81"/>
      <c r="O3120" s="81"/>
      <c r="P3120" s="81"/>
      <c r="Q3120" s="81"/>
      <c r="R3120" s="81"/>
    </row>
    <row r="3121" spans="1:18">
      <c r="A3121" s="81"/>
      <c r="B3121" s="81"/>
      <c r="C3121" s="167"/>
      <c r="D3121" s="167"/>
      <c r="E3121" s="167"/>
      <c r="F3121" s="81"/>
      <c r="G3121" s="81"/>
      <c r="H3121" s="81"/>
      <c r="I3121" s="81"/>
      <c r="J3121" s="81"/>
      <c r="K3121" s="81"/>
      <c r="L3121" s="81"/>
      <c r="M3121" s="81"/>
      <c r="N3121" s="81"/>
      <c r="O3121" s="81"/>
      <c r="P3121" s="81"/>
      <c r="Q3121" s="81"/>
      <c r="R3121" s="81"/>
    </row>
    <row r="3122" spans="1:18">
      <c r="A3122" s="81"/>
      <c r="B3122" s="81"/>
      <c r="C3122" s="167"/>
      <c r="D3122" s="167"/>
      <c r="E3122" s="167"/>
      <c r="F3122" s="81"/>
      <c r="G3122" s="81"/>
      <c r="H3122" s="81"/>
      <c r="I3122" s="81"/>
      <c r="J3122" s="81"/>
      <c r="K3122" s="81"/>
      <c r="L3122" s="81"/>
      <c r="M3122" s="81"/>
      <c r="N3122" s="81"/>
      <c r="O3122" s="81"/>
      <c r="P3122" s="81"/>
      <c r="Q3122" s="81"/>
      <c r="R3122" s="81"/>
    </row>
    <row r="3123" spans="1:18">
      <c r="A3123" s="81"/>
      <c r="B3123" s="81"/>
      <c r="C3123" s="167"/>
      <c r="D3123" s="167"/>
      <c r="E3123" s="167"/>
      <c r="F3123" s="81"/>
      <c r="G3123" s="81"/>
      <c r="H3123" s="81"/>
      <c r="I3123" s="81"/>
      <c r="J3123" s="81"/>
      <c r="K3123" s="81"/>
      <c r="L3123" s="81"/>
      <c r="M3123" s="81"/>
      <c r="N3123" s="81"/>
      <c r="O3123" s="81"/>
      <c r="P3123" s="81"/>
      <c r="Q3123" s="81"/>
      <c r="R3123" s="81"/>
    </row>
    <row r="3124" spans="1:18">
      <c r="A3124" s="81"/>
      <c r="B3124" s="81"/>
      <c r="C3124" s="167"/>
      <c r="D3124" s="167"/>
      <c r="E3124" s="167"/>
      <c r="F3124" s="81"/>
      <c r="G3124" s="81"/>
      <c r="H3124" s="81"/>
      <c r="I3124" s="81"/>
      <c r="J3124" s="81"/>
      <c r="K3124" s="81"/>
      <c r="L3124" s="81"/>
      <c r="M3124" s="81"/>
      <c r="N3124" s="81"/>
      <c r="O3124" s="81"/>
      <c r="P3124" s="81"/>
      <c r="Q3124" s="81"/>
      <c r="R3124" s="81"/>
    </row>
    <row r="3125" spans="1:18">
      <c r="A3125" s="81"/>
      <c r="B3125" s="81"/>
      <c r="C3125" s="167"/>
      <c r="D3125" s="167"/>
      <c r="E3125" s="167"/>
      <c r="F3125" s="81"/>
      <c r="G3125" s="81"/>
      <c r="H3125" s="81"/>
      <c r="I3125" s="81"/>
      <c r="J3125" s="81"/>
      <c r="K3125" s="81"/>
      <c r="L3125" s="81"/>
      <c r="M3125" s="81"/>
      <c r="N3125" s="81"/>
      <c r="O3125" s="81"/>
      <c r="P3125" s="81"/>
      <c r="Q3125" s="81"/>
      <c r="R3125" s="81"/>
    </row>
    <row r="3126" spans="1:18">
      <c r="A3126" s="81"/>
      <c r="B3126" s="81"/>
      <c r="C3126" s="167"/>
      <c r="D3126" s="167"/>
      <c r="E3126" s="167"/>
      <c r="F3126" s="81"/>
      <c r="G3126" s="81"/>
      <c r="H3126" s="81"/>
      <c r="I3126" s="81"/>
      <c r="J3126" s="81"/>
      <c r="K3126" s="81"/>
      <c r="L3126" s="81"/>
      <c r="M3126" s="81"/>
      <c r="N3126" s="81"/>
      <c r="O3126" s="81"/>
      <c r="P3126" s="81"/>
      <c r="Q3126" s="81"/>
      <c r="R3126" s="81"/>
    </row>
    <row r="3127" spans="1:18">
      <c r="A3127" s="81"/>
      <c r="B3127" s="81"/>
      <c r="C3127" s="167"/>
      <c r="D3127" s="167"/>
      <c r="E3127" s="167"/>
      <c r="F3127" s="81"/>
      <c r="G3127" s="81"/>
      <c r="H3127" s="81"/>
      <c r="I3127" s="81"/>
      <c r="J3127" s="81"/>
      <c r="K3127" s="81"/>
      <c r="L3127" s="81"/>
      <c r="M3127" s="81"/>
      <c r="N3127" s="81"/>
      <c r="O3127" s="81"/>
      <c r="P3127" s="81"/>
      <c r="Q3127" s="81"/>
      <c r="R3127" s="81"/>
    </row>
    <row r="3128" spans="1:18">
      <c r="A3128" s="81"/>
      <c r="B3128" s="81"/>
      <c r="C3128" s="167"/>
      <c r="D3128" s="167"/>
      <c r="E3128" s="167"/>
      <c r="F3128" s="81"/>
      <c r="G3128" s="81"/>
      <c r="H3128" s="81"/>
      <c r="I3128" s="81"/>
      <c r="J3128" s="81"/>
      <c r="K3128" s="81"/>
      <c r="L3128" s="81"/>
      <c r="M3128" s="81"/>
      <c r="N3128" s="81"/>
      <c r="O3128" s="81"/>
      <c r="P3128" s="81"/>
      <c r="Q3128" s="81"/>
      <c r="R3128" s="81"/>
    </row>
    <row r="3129" spans="1:18">
      <c r="A3129" s="81"/>
      <c r="B3129" s="81"/>
      <c r="C3129" s="167"/>
      <c r="D3129" s="167"/>
      <c r="E3129" s="167"/>
      <c r="F3129" s="81"/>
      <c r="G3129" s="81"/>
      <c r="H3129" s="81"/>
      <c r="I3129" s="81"/>
      <c r="J3129" s="81"/>
      <c r="K3129" s="81"/>
      <c r="L3129" s="81"/>
      <c r="M3129" s="81"/>
      <c r="N3129" s="81"/>
      <c r="O3129" s="81"/>
      <c r="P3129" s="81"/>
      <c r="Q3129" s="81"/>
      <c r="R3129" s="81"/>
    </row>
    <row r="3130" spans="1:18">
      <c r="A3130" s="81"/>
      <c r="B3130" s="81"/>
      <c r="C3130" s="167"/>
      <c r="D3130" s="167"/>
      <c r="E3130" s="167"/>
      <c r="F3130" s="81"/>
      <c r="G3130" s="81"/>
      <c r="H3130" s="81"/>
      <c r="I3130" s="81"/>
      <c r="J3130" s="81"/>
      <c r="K3130" s="81"/>
      <c r="L3130" s="81"/>
      <c r="M3130" s="81"/>
      <c r="N3130" s="81"/>
      <c r="O3130" s="81"/>
      <c r="P3130" s="81"/>
      <c r="Q3130" s="81"/>
      <c r="R3130" s="81"/>
    </row>
    <row r="3131" spans="1:18">
      <c r="A3131" s="81"/>
      <c r="B3131" s="81"/>
      <c r="C3131" s="167"/>
      <c r="D3131" s="167"/>
      <c r="E3131" s="167"/>
      <c r="F3131" s="81"/>
      <c r="G3131" s="81"/>
      <c r="H3131" s="81"/>
      <c r="I3131" s="81"/>
      <c r="J3131" s="81"/>
      <c r="K3131" s="81"/>
      <c r="L3131" s="81"/>
      <c r="M3131" s="81"/>
      <c r="N3131" s="81"/>
      <c r="O3131" s="81"/>
      <c r="P3131" s="81"/>
      <c r="Q3131" s="81"/>
      <c r="R3131" s="81"/>
    </row>
    <row r="3132" spans="1:18">
      <c r="A3132" s="81"/>
      <c r="B3132" s="81"/>
      <c r="C3132" s="167"/>
      <c r="D3132" s="167"/>
      <c r="E3132" s="167"/>
      <c r="F3132" s="81"/>
      <c r="G3132" s="81"/>
      <c r="H3132" s="81"/>
      <c r="I3132" s="81"/>
      <c r="J3132" s="81"/>
      <c r="K3132" s="81"/>
      <c r="L3132" s="81"/>
      <c r="M3132" s="81"/>
      <c r="N3132" s="81"/>
      <c r="O3132" s="81"/>
      <c r="P3132" s="81"/>
      <c r="Q3132" s="81"/>
      <c r="R3132" s="81"/>
    </row>
    <row r="3133" spans="1:18">
      <c r="A3133" s="81"/>
      <c r="B3133" s="81"/>
      <c r="C3133" s="167"/>
      <c r="D3133" s="167"/>
      <c r="E3133" s="167"/>
      <c r="F3133" s="81"/>
      <c r="G3133" s="81"/>
      <c r="H3133" s="81"/>
      <c r="I3133" s="81"/>
      <c r="J3133" s="81"/>
      <c r="K3133" s="81"/>
      <c r="L3133" s="81"/>
      <c r="M3133" s="81"/>
      <c r="N3133" s="81"/>
      <c r="O3133" s="81"/>
      <c r="P3133" s="81"/>
      <c r="Q3133" s="81"/>
      <c r="R3133" s="81"/>
    </row>
    <row r="3134" spans="1:18">
      <c r="A3134" s="81"/>
      <c r="B3134" s="81"/>
      <c r="C3134" s="167"/>
      <c r="D3134" s="167"/>
      <c r="E3134" s="167"/>
      <c r="F3134" s="81"/>
      <c r="G3134" s="81"/>
      <c r="H3134" s="81"/>
      <c r="I3134" s="81"/>
      <c r="J3134" s="81"/>
      <c r="K3134" s="81"/>
      <c r="L3134" s="81"/>
      <c r="M3134" s="81"/>
      <c r="N3134" s="81"/>
      <c r="O3134" s="81"/>
      <c r="P3134" s="81"/>
      <c r="Q3134" s="81"/>
      <c r="R3134" s="81"/>
    </row>
    <row r="3135" spans="1:18">
      <c r="A3135" s="81"/>
      <c r="B3135" s="81"/>
      <c r="C3135" s="167"/>
      <c r="D3135" s="167"/>
      <c r="E3135" s="167"/>
      <c r="F3135" s="81"/>
      <c r="G3135" s="81"/>
      <c r="H3135" s="81"/>
      <c r="I3135" s="81"/>
      <c r="J3135" s="81"/>
      <c r="K3135" s="81"/>
      <c r="L3135" s="81"/>
      <c r="M3135" s="81"/>
      <c r="N3135" s="81"/>
      <c r="O3135" s="81"/>
      <c r="P3135" s="81"/>
      <c r="Q3135" s="81"/>
      <c r="R3135" s="81"/>
    </row>
    <row r="3136" spans="1:18">
      <c r="A3136" s="81"/>
      <c r="B3136" s="81"/>
      <c r="C3136" s="167"/>
      <c r="D3136" s="167"/>
      <c r="E3136" s="167"/>
      <c r="F3136" s="81"/>
      <c r="G3136" s="81"/>
      <c r="H3136" s="81"/>
      <c r="I3136" s="81"/>
      <c r="J3136" s="81"/>
      <c r="K3136" s="81"/>
      <c r="L3136" s="81"/>
      <c r="M3136" s="81"/>
      <c r="N3136" s="81"/>
      <c r="O3136" s="81"/>
      <c r="P3136" s="81"/>
      <c r="Q3136" s="81"/>
      <c r="R3136" s="81"/>
    </row>
    <row r="3137" spans="1:18">
      <c r="A3137" s="81"/>
      <c r="B3137" s="81"/>
      <c r="C3137" s="167"/>
      <c r="D3137" s="167"/>
      <c r="E3137" s="167"/>
      <c r="F3137" s="81"/>
      <c r="G3137" s="81"/>
      <c r="H3137" s="81"/>
      <c r="I3137" s="81"/>
      <c r="J3137" s="81"/>
      <c r="K3137" s="81"/>
      <c r="L3137" s="81"/>
      <c r="M3137" s="81"/>
      <c r="N3137" s="81"/>
      <c r="O3137" s="81"/>
      <c r="P3137" s="81"/>
      <c r="Q3137" s="81"/>
      <c r="R3137" s="81"/>
    </row>
    <row r="3138" spans="1:18">
      <c r="A3138" s="81"/>
      <c r="B3138" s="81"/>
      <c r="C3138" s="167"/>
      <c r="D3138" s="167"/>
      <c r="E3138" s="167"/>
      <c r="F3138" s="81"/>
      <c r="G3138" s="81"/>
      <c r="H3138" s="81"/>
      <c r="I3138" s="81"/>
      <c r="J3138" s="81"/>
      <c r="K3138" s="81"/>
      <c r="L3138" s="81"/>
      <c r="M3138" s="81"/>
      <c r="N3138" s="81"/>
      <c r="O3138" s="81"/>
      <c r="P3138" s="81"/>
      <c r="Q3138" s="81"/>
      <c r="R3138" s="81"/>
    </row>
    <row r="3139" spans="1:18">
      <c r="A3139" s="81"/>
      <c r="B3139" s="81"/>
      <c r="C3139" s="81"/>
      <c r="D3139" s="81"/>
      <c r="E3139" s="81"/>
      <c r="F3139" s="81"/>
      <c r="G3139" s="81"/>
      <c r="H3139" s="81"/>
      <c r="I3139" s="81"/>
      <c r="J3139" s="81"/>
      <c r="K3139" s="81"/>
      <c r="L3139" s="81"/>
      <c r="M3139" s="81"/>
      <c r="N3139" s="81"/>
      <c r="O3139" s="81"/>
      <c r="P3139" s="81"/>
      <c r="Q3139" s="81"/>
      <c r="R3139" s="81"/>
    </row>
    <row r="3140" spans="1:18">
      <c r="A3140" s="81"/>
      <c r="B3140" s="81"/>
      <c r="C3140" s="81"/>
      <c r="D3140" s="81"/>
      <c r="E3140" s="81"/>
      <c r="F3140" s="81"/>
      <c r="G3140" s="81"/>
      <c r="H3140" s="81"/>
      <c r="I3140" s="81"/>
      <c r="J3140" s="81"/>
      <c r="K3140" s="81"/>
      <c r="L3140" s="81"/>
      <c r="M3140" s="81"/>
      <c r="N3140" s="81"/>
      <c r="O3140" s="81"/>
      <c r="P3140" s="81"/>
      <c r="Q3140" s="81"/>
      <c r="R3140" s="81"/>
    </row>
    <row r="3141" spans="1:18">
      <c r="A3141" s="81"/>
      <c r="B3141" s="81"/>
      <c r="C3141" s="81"/>
      <c r="D3141" s="81"/>
      <c r="E3141" s="81"/>
      <c r="F3141" s="81"/>
      <c r="G3141" s="81"/>
      <c r="H3141" s="81"/>
      <c r="I3141" s="81"/>
      <c r="J3141" s="81"/>
      <c r="K3141" s="81"/>
      <c r="L3141" s="81"/>
      <c r="M3141" s="81"/>
      <c r="N3141" s="81"/>
      <c r="O3141" s="81"/>
      <c r="P3141" s="81"/>
      <c r="Q3141" s="81"/>
      <c r="R3141" s="81"/>
    </row>
    <row r="3142" spans="1:18">
      <c r="A3142" s="81"/>
      <c r="B3142" s="81"/>
      <c r="C3142" s="81"/>
      <c r="D3142" s="81"/>
      <c r="E3142" s="81"/>
      <c r="F3142" s="81"/>
      <c r="G3142" s="81"/>
      <c r="H3142" s="81"/>
      <c r="I3142" s="81"/>
      <c r="J3142" s="81"/>
      <c r="K3142" s="81"/>
      <c r="L3142" s="81"/>
      <c r="M3142" s="81"/>
      <c r="N3142" s="81"/>
      <c r="O3142" s="81"/>
      <c r="P3142" s="81"/>
      <c r="Q3142" s="81"/>
      <c r="R3142" s="81"/>
    </row>
    <row r="3143" spans="1:18">
      <c r="A3143" s="81"/>
      <c r="B3143" s="81"/>
      <c r="C3143" s="81"/>
      <c r="D3143" s="81"/>
      <c r="E3143" s="81"/>
      <c r="F3143" s="81"/>
      <c r="G3143" s="81"/>
      <c r="H3143" s="81"/>
      <c r="I3143" s="81"/>
      <c r="J3143" s="81"/>
      <c r="K3143" s="81"/>
      <c r="L3143" s="81"/>
      <c r="M3143" s="81"/>
      <c r="N3143" s="81"/>
      <c r="O3143" s="81"/>
      <c r="P3143" s="81"/>
      <c r="Q3143" s="81"/>
      <c r="R3143" s="81"/>
    </row>
    <row r="3144" spans="1:18">
      <c r="A3144" s="81"/>
      <c r="B3144" s="81"/>
      <c r="C3144" s="81"/>
      <c r="D3144" s="81"/>
      <c r="E3144" s="81"/>
      <c r="F3144" s="81"/>
      <c r="G3144" s="81"/>
      <c r="H3144" s="81"/>
      <c r="I3144" s="81"/>
      <c r="J3144" s="81"/>
      <c r="K3144" s="81"/>
      <c r="L3144" s="81"/>
      <c r="M3144" s="81"/>
      <c r="N3144" s="81"/>
      <c r="O3144" s="81"/>
      <c r="P3144" s="81"/>
      <c r="Q3144" s="81"/>
      <c r="R3144" s="81"/>
    </row>
    <row r="3145" spans="1:18">
      <c r="A3145" s="81"/>
      <c r="B3145" s="81"/>
      <c r="C3145" s="81"/>
      <c r="D3145" s="81"/>
      <c r="E3145" s="81"/>
      <c r="F3145" s="81"/>
      <c r="G3145" s="81"/>
      <c r="H3145" s="81"/>
      <c r="I3145" s="81"/>
      <c r="J3145" s="81"/>
      <c r="K3145" s="81"/>
      <c r="L3145" s="81"/>
      <c r="M3145" s="81"/>
      <c r="N3145" s="81"/>
      <c r="O3145" s="81"/>
      <c r="P3145" s="81"/>
      <c r="Q3145" s="81"/>
      <c r="R3145" s="81"/>
    </row>
    <row r="3146" spans="1:18">
      <c r="A3146" s="81"/>
      <c r="B3146" s="81"/>
      <c r="C3146" s="81"/>
      <c r="D3146" s="81"/>
      <c r="E3146" s="81"/>
      <c r="F3146" s="81"/>
      <c r="G3146" s="81"/>
      <c r="H3146" s="81"/>
      <c r="I3146" s="81"/>
      <c r="J3146" s="81"/>
      <c r="K3146" s="81"/>
      <c r="L3146" s="81"/>
      <c r="M3146" s="81"/>
      <c r="N3146" s="81"/>
      <c r="O3146" s="81"/>
      <c r="P3146" s="81"/>
      <c r="Q3146" s="81"/>
      <c r="R3146" s="81"/>
    </row>
    <row r="3147" spans="1:18">
      <c r="A3147" s="81"/>
      <c r="B3147" s="81"/>
      <c r="C3147" s="81"/>
      <c r="D3147" s="81"/>
      <c r="E3147" s="81"/>
      <c r="F3147" s="81"/>
      <c r="G3147" s="81"/>
      <c r="H3147" s="81"/>
      <c r="I3147" s="81"/>
      <c r="J3147" s="81"/>
      <c r="K3147" s="81"/>
      <c r="L3147" s="81"/>
      <c r="M3147" s="81"/>
      <c r="N3147" s="81"/>
      <c r="O3147" s="81"/>
      <c r="P3147" s="81"/>
      <c r="Q3147" s="81"/>
      <c r="R3147" s="81"/>
    </row>
    <row r="3148" spans="1:18">
      <c r="A3148" s="81"/>
      <c r="B3148" s="81"/>
      <c r="C3148" s="81"/>
      <c r="D3148" s="81"/>
      <c r="E3148" s="81"/>
      <c r="F3148" s="81"/>
      <c r="G3148" s="81"/>
      <c r="H3148" s="81"/>
      <c r="I3148" s="81"/>
      <c r="J3148" s="81"/>
      <c r="K3148" s="81"/>
      <c r="L3148" s="81"/>
      <c r="M3148" s="81"/>
      <c r="N3148" s="81"/>
      <c r="O3148" s="81"/>
      <c r="P3148" s="81"/>
      <c r="Q3148" s="81"/>
      <c r="R3148" s="81"/>
    </row>
    <row r="3149" spans="1:18">
      <c r="A3149" s="81"/>
      <c r="B3149" s="81"/>
      <c r="C3149" s="81"/>
      <c r="D3149" s="81"/>
      <c r="E3149" s="81"/>
      <c r="F3149" s="81"/>
      <c r="G3149" s="81"/>
      <c r="H3149" s="81"/>
      <c r="I3149" s="81"/>
      <c r="J3149" s="81"/>
      <c r="K3149" s="81"/>
      <c r="L3149" s="81"/>
      <c r="M3149" s="81"/>
      <c r="N3149" s="81"/>
      <c r="O3149" s="81"/>
      <c r="P3149" s="81"/>
      <c r="Q3149" s="81"/>
      <c r="R3149" s="81"/>
    </row>
    <row r="3150" spans="1:18">
      <c r="A3150" s="81"/>
      <c r="B3150" s="81"/>
      <c r="C3150" s="81"/>
      <c r="D3150" s="81"/>
      <c r="E3150" s="81"/>
      <c r="F3150" s="81"/>
      <c r="G3150" s="81"/>
      <c r="H3150" s="81"/>
      <c r="I3150" s="81"/>
      <c r="J3150" s="81"/>
      <c r="K3150" s="81"/>
      <c r="L3150" s="81"/>
      <c r="M3150" s="81"/>
      <c r="N3150" s="81"/>
      <c r="O3150" s="81"/>
      <c r="P3150" s="81"/>
      <c r="Q3150" s="81"/>
      <c r="R3150" s="81"/>
    </row>
    <row r="3151" spans="1:18">
      <c r="A3151" s="81"/>
      <c r="B3151" s="81"/>
      <c r="C3151" s="81"/>
      <c r="D3151" s="81"/>
      <c r="E3151" s="81"/>
      <c r="F3151" s="81"/>
      <c r="G3151" s="81"/>
      <c r="H3151" s="81"/>
      <c r="I3151" s="81"/>
      <c r="J3151" s="81"/>
      <c r="K3151" s="81"/>
      <c r="L3151" s="81"/>
      <c r="M3151" s="81"/>
      <c r="N3151" s="81"/>
      <c r="O3151" s="81"/>
      <c r="P3151" s="81"/>
      <c r="Q3151" s="81"/>
      <c r="R3151" s="81"/>
    </row>
    <row r="3152" spans="1:18">
      <c r="A3152" s="81"/>
      <c r="B3152" s="81"/>
      <c r="C3152" s="81"/>
      <c r="D3152" s="81"/>
      <c r="E3152" s="81"/>
      <c r="F3152" s="81"/>
      <c r="G3152" s="81"/>
      <c r="H3152" s="81"/>
      <c r="I3152" s="81"/>
      <c r="J3152" s="81"/>
      <c r="K3152" s="81"/>
      <c r="L3152" s="81"/>
      <c r="M3152" s="81"/>
      <c r="N3152" s="81"/>
      <c r="O3152" s="81"/>
      <c r="P3152" s="81"/>
      <c r="Q3152" s="81"/>
      <c r="R3152" s="81"/>
    </row>
    <row r="3153" spans="1:18">
      <c r="A3153" s="81"/>
      <c r="B3153" s="81"/>
      <c r="C3153" s="81"/>
      <c r="D3153" s="81"/>
      <c r="E3153" s="81"/>
      <c r="F3153" s="81"/>
      <c r="G3153" s="81"/>
      <c r="H3153" s="81"/>
      <c r="I3153" s="81"/>
      <c r="J3153" s="81"/>
      <c r="K3153" s="81"/>
      <c r="L3153" s="81"/>
      <c r="M3153" s="81"/>
      <c r="N3153" s="81"/>
      <c r="O3153" s="81"/>
      <c r="P3153" s="81"/>
      <c r="Q3153" s="81"/>
      <c r="R3153" s="81"/>
    </row>
    <row r="3154" spans="1:18">
      <c r="A3154" s="81"/>
      <c r="B3154" s="81"/>
      <c r="C3154" s="81"/>
      <c r="D3154" s="81"/>
      <c r="E3154" s="81"/>
      <c r="F3154" s="81"/>
      <c r="G3154" s="81"/>
      <c r="H3154" s="81"/>
      <c r="I3154" s="81"/>
      <c r="J3154" s="81"/>
      <c r="K3154" s="81"/>
      <c r="L3154" s="81"/>
      <c r="M3154" s="81"/>
      <c r="N3154" s="81"/>
      <c r="O3154" s="81"/>
      <c r="P3154" s="81"/>
      <c r="Q3154" s="81"/>
      <c r="R3154" s="81"/>
    </row>
    <row r="3155" spans="1:18">
      <c r="A3155" s="81"/>
      <c r="B3155" s="81"/>
      <c r="C3155" s="81"/>
      <c r="D3155" s="81"/>
      <c r="E3155" s="81"/>
      <c r="F3155" s="81"/>
      <c r="G3155" s="81"/>
      <c r="H3155" s="81"/>
      <c r="I3155" s="81"/>
      <c r="J3155" s="81"/>
      <c r="K3155" s="81"/>
      <c r="L3155" s="81"/>
      <c r="M3155" s="81"/>
      <c r="N3155" s="81"/>
      <c r="O3155" s="81"/>
      <c r="P3155" s="81"/>
      <c r="Q3155" s="81"/>
      <c r="R3155" s="81"/>
    </row>
    <row r="3156" spans="1:18">
      <c r="A3156" s="81"/>
      <c r="B3156" s="81"/>
      <c r="C3156" s="81"/>
      <c r="D3156" s="81"/>
      <c r="E3156" s="81"/>
      <c r="F3156" s="81"/>
      <c r="G3156" s="81"/>
      <c r="H3156" s="81"/>
      <c r="I3156" s="81"/>
      <c r="J3156" s="81"/>
      <c r="K3156" s="81"/>
      <c r="L3156" s="81"/>
      <c r="M3156" s="81"/>
      <c r="N3156" s="81"/>
      <c r="O3156" s="81"/>
      <c r="P3156" s="81"/>
      <c r="Q3156" s="81"/>
      <c r="R3156" s="81"/>
    </row>
    <row r="3157" spans="1:18">
      <c r="A3157" s="81"/>
      <c r="B3157" s="81"/>
      <c r="C3157" s="81"/>
      <c r="D3157" s="81"/>
      <c r="E3157" s="81"/>
      <c r="F3157" s="81"/>
      <c r="G3157" s="81"/>
      <c r="H3157" s="81"/>
      <c r="I3157" s="81"/>
      <c r="J3157" s="81"/>
      <c r="K3157" s="81"/>
      <c r="L3157" s="81"/>
      <c r="M3157" s="81"/>
      <c r="N3157" s="81"/>
      <c r="O3157" s="81"/>
      <c r="P3157" s="81"/>
      <c r="Q3157" s="81"/>
      <c r="R3157" s="81"/>
    </row>
    <row r="3158" spans="1:18">
      <c r="A3158" s="81"/>
      <c r="B3158" s="81"/>
      <c r="C3158" s="81"/>
      <c r="D3158" s="81"/>
      <c r="E3158" s="81"/>
      <c r="F3158" s="81"/>
      <c r="G3158" s="81"/>
      <c r="H3158" s="81"/>
      <c r="I3158" s="81"/>
      <c r="J3158" s="81"/>
      <c r="K3158" s="81"/>
      <c r="L3158" s="81"/>
      <c r="M3158" s="81"/>
      <c r="N3158" s="81"/>
      <c r="O3158" s="81"/>
      <c r="P3158" s="81"/>
      <c r="Q3158" s="81"/>
      <c r="R3158" s="81"/>
    </row>
    <row r="3159" spans="1:18">
      <c r="A3159" s="81"/>
      <c r="B3159" s="81"/>
      <c r="C3159" s="81"/>
      <c r="D3159" s="81"/>
      <c r="E3159" s="81"/>
      <c r="F3159" s="81"/>
      <c r="G3159" s="81"/>
      <c r="H3159" s="81"/>
      <c r="I3159" s="81"/>
      <c r="J3159" s="81"/>
      <c r="K3159" s="81"/>
      <c r="L3159" s="81"/>
      <c r="M3159" s="81"/>
      <c r="N3159" s="81"/>
      <c r="O3159" s="81"/>
      <c r="P3159" s="81"/>
      <c r="Q3159" s="81"/>
      <c r="R3159" s="81"/>
    </row>
    <row r="3160" spans="1:18">
      <c r="A3160" s="81"/>
      <c r="B3160" s="81"/>
      <c r="C3160" s="81"/>
      <c r="D3160" s="81"/>
      <c r="E3160" s="81"/>
      <c r="F3160" s="81"/>
      <c r="G3160" s="81"/>
      <c r="H3160" s="81"/>
      <c r="I3160" s="81"/>
      <c r="J3160" s="81"/>
      <c r="K3160" s="81"/>
      <c r="L3160" s="81"/>
      <c r="M3160" s="81"/>
      <c r="N3160" s="81"/>
      <c r="O3160" s="81"/>
      <c r="P3160" s="81"/>
      <c r="Q3160" s="81"/>
      <c r="R3160" s="81"/>
    </row>
    <row r="3161" spans="1:18">
      <c r="A3161" s="81"/>
      <c r="B3161" s="81"/>
      <c r="C3161" s="81"/>
      <c r="D3161" s="81"/>
      <c r="E3161" s="81"/>
      <c r="F3161" s="81"/>
      <c r="G3161" s="81"/>
      <c r="H3161" s="81"/>
      <c r="I3161" s="81"/>
      <c r="J3161" s="81"/>
      <c r="K3161" s="81"/>
      <c r="L3161" s="81"/>
      <c r="M3161" s="81"/>
      <c r="N3161" s="81"/>
      <c r="O3161" s="81"/>
      <c r="P3161" s="81"/>
      <c r="Q3161" s="81"/>
      <c r="R3161" s="81"/>
    </row>
    <row r="3162" spans="1:18">
      <c r="A3162" s="81"/>
      <c r="B3162" s="81"/>
      <c r="C3162" s="81"/>
      <c r="D3162" s="81"/>
      <c r="E3162" s="81"/>
      <c r="F3162" s="81"/>
      <c r="G3162" s="81"/>
      <c r="H3162" s="81"/>
      <c r="I3162" s="81"/>
      <c r="J3162" s="81"/>
      <c r="K3162" s="81"/>
      <c r="L3162" s="81"/>
      <c r="M3162" s="81"/>
      <c r="N3162" s="81"/>
      <c r="O3162" s="81"/>
      <c r="P3162" s="81"/>
      <c r="Q3162" s="81"/>
      <c r="R3162" s="81"/>
    </row>
    <row r="3163" spans="1:18">
      <c r="A3163" s="81"/>
      <c r="B3163" s="81"/>
      <c r="C3163" s="81"/>
      <c r="D3163" s="81"/>
      <c r="E3163" s="81"/>
      <c r="F3163" s="81"/>
      <c r="G3163" s="81"/>
      <c r="H3163" s="81"/>
      <c r="I3163" s="81"/>
      <c r="J3163" s="81"/>
      <c r="K3163" s="81"/>
      <c r="L3163" s="81"/>
      <c r="M3163" s="81"/>
      <c r="N3163" s="81"/>
      <c r="O3163" s="81"/>
      <c r="P3163" s="81"/>
      <c r="Q3163" s="81"/>
      <c r="R3163" s="81"/>
    </row>
    <row r="3164" spans="1:18">
      <c r="A3164" s="81"/>
      <c r="B3164" s="81"/>
      <c r="C3164" s="81"/>
      <c r="D3164" s="81"/>
      <c r="E3164" s="81"/>
      <c r="F3164" s="81"/>
      <c r="G3164" s="81"/>
      <c r="H3164" s="81"/>
      <c r="I3164" s="81"/>
      <c r="J3164" s="81"/>
      <c r="K3164" s="81"/>
      <c r="L3164" s="81"/>
      <c r="M3164" s="81"/>
      <c r="N3164" s="81"/>
      <c r="O3164" s="81"/>
      <c r="P3164" s="81"/>
      <c r="Q3164" s="81"/>
      <c r="R3164" s="81"/>
    </row>
    <row r="3165" spans="1:18">
      <c r="A3165" s="81"/>
      <c r="B3165" s="81"/>
      <c r="C3165" s="81"/>
      <c r="D3165" s="81"/>
      <c r="E3165" s="81"/>
      <c r="F3165" s="81"/>
      <c r="G3165" s="81"/>
      <c r="H3165" s="81"/>
      <c r="I3165" s="81"/>
      <c r="J3165" s="81"/>
      <c r="K3165" s="81"/>
      <c r="L3165" s="81"/>
      <c r="M3165" s="81"/>
      <c r="N3165" s="81"/>
      <c r="O3165" s="81"/>
      <c r="P3165" s="81"/>
      <c r="Q3165" s="81"/>
      <c r="R3165" s="81"/>
    </row>
    <row r="3166" spans="1:18">
      <c r="A3166" s="81"/>
      <c r="B3166" s="81"/>
      <c r="C3166" s="81"/>
      <c r="D3166" s="81"/>
      <c r="E3166" s="81"/>
      <c r="F3166" s="81"/>
      <c r="G3166" s="81"/>
      <c r="H3166" s="81"/>
      <c r="I3166" s="81"/>
      <c r="J3166" s="81"/>
      <c r="K3166" s="81"/>
      <c r="L3166" s="81"/>
      <c r="M3166" s="81"/>
      <c r="N3166" s="81"/>
      <c r="O3166" s="81"/>
      <c r="P3166" s="81"/>
      <c r="Q3166" s="81"/>
      <c r="R3166" s="81"/>
    </row>
    <row r="3167" spans="1:18">
      <c r="A3167" s="81"/>
      <c r="B3167" s="81"/>
      <c r="C3167" s="81"/>
      <c r="D3167" s="81"/>
      <c r="E3167" s="81"/>
      <c r="F3167" s="81"/>
      <c r="G3167" s="81"/>
      <c r="H3167" s="81"/>
      <c r="I3167" s="81"/>
      <c r="J3167" s="81"/>
      <c r="K3167" s="81"/>
      <c r="L3167" s="81"/>
      <c r="M3167" s="81"/>
      <c r="N3167" s="81"/>
      <c r="O3167" s="81"/>
      <c r="P3167" s="81"/>
      <c r="Q3167" s="81"/>
      <c r="R3167" s="81"/>
    </row>
    <row r="3168" spans="1:18">
      <c r="A3168" s="81"/>
      <c r="B3168" s="81"/>
      <c r="C3168" s="81"/>
      <c r="D3168" s="81"/>
      <c r="E3168" s="81"/>
      <c r="F3168" s="81"/>
      <c r="G3168" s="81"/>
      <c r="H3168" s="81"/>
      <c r="I3168" s="81"/>
      <c r="J3168" s="81"/>
      <c r="K3168" s="81"/>
      <c r="L3168" s="81"/>
      <c r="M3168" s="81"/>
      <c r="N3168" s="81"/>
      <c r="O3168" s="81"/>
      <c r="P3168" s="81"/>
      <c r="Q3168" s="81"/>
      <c r="R3168" s="81"/>
    </row>
    <row r="3169" spans="1:18">
      <c r="A3169" s="81"/>
      <c r="B3169" s="81"/>
      <c r="C3169" s="81"/>
      <c r="D3169" s="81"/>
      <c r="E3169" s="81"/>
      <c r="F3169" s="81"/>
      <c r="G3169" s="81"/>
      <c r="H3169" s="81"/>
      <c r="I3169" s="81"/>
      <c r="J3169" s="81"/>
      <c r="K3169" s="81"/>
      <c r="L3169" s="81"/>
      <c r="M3169" s="81"/>
      <c r="N3169" s="81"/>
      <c r="O3169" s="81"/>
      <c r="P3169" s="81"/>
      <c r="Q3169" s="81"/>
      <c r="R3169" s="81"/>
    </row>
    <row r="3170" spans="1:18">
      <c r="A3170" s="81"/>
      <c r="B3170" s="81"/>
      <c r="C3170" s="81"/>
      <c r="D3170" s="81"/>
      <c r="E3170" s="81"/>
      <c r="F3170" s="81"/>
      <c r="G3170" s="81"/>
      <c r="H3170" s="81"/>
      <c r="I3170" s="81"/>
      <c r="J3170" s="81"/>
      <c r="K3170" s="81"/>
      <c r="L3170" s="81"/>
      <c r="M3170" s="81"/>
      <c r="N3170" s="81"/>
      <c r="O3170" s="81"/>
      <c r="P3170" s="81"/>
      <c r="Q3170" s="81"/>
      <c r="R3170" s="81"/>
    </row>
    <row r="3171" spans="1:18">
      <c r="A3171" s="81"/>
      <c r="B3171" s="81"/>
      <c r="C3171" s="81"/>
      <c r="D3171" s="81"/>
      <c r="E3171" s="81"/>
      <c r="F3171" s="81"/>
      <c r="G3171" s="81"/>
      <c r="H3171" s="81"/>
      <c r="I3171" s="81"/>
      <c r="J3171" s="81"/>
      <c r="K3171" s="81"/>
      <c r="L3171" s="81"/>
      <c r="M3171" s="81"/>
      <c r="N3171" s="81"/>
      <c r="O3171" s="81"/>
      <c r="P3171" s="81"/>
      <c r="Q3171" s="81"/>
      <c r="R3171" s="81"/>
    </row>
    <row r="3172" spans="1:18">
      <c r="A3172" s="81"/>
      <c r="B3172" s="81"/>
      <c r="C3172" s="81"/>
      <c r="D3172" s="81"/>
      <c r="E3172" s="81"/>
      <c r="F3172" s="81"/>
      <c r="G3172" s="81"/>
      <c r="H3172" s="81"/>
      <c r="I3172" s="81"/>
      <c r="J3172" s="81"/>
      <c r="K3172" s="81"/>
      <c r="L3172" s="81"/>
      <c r="M3172" s="81"/>
      <c r="N3172" s="81"/>
      <c r="O3172" s="81"/>
      <c r="P3172" s="81"/>
      <c r="Q3172" s="81"/>
      <c r="R3172" s="81"/>
    </row>
    <row r="3173" spans="1:18">
      <c r="A3173" s="81"/>
      <c r="B3173" s="81"/>
      <c r="C3173" s="81"/>
      <c r="D3173" s="81"/>
      <c r="E3173" s="81"/>
      <c r="F3173" s="81"/>
      <c r="G3173" s="81"/>
      <c r="H3173" s="81"/>
      <c r="I3173" s="81"/>
      <c r="J3173" s="81"/>
      <c r="K3173" s="81"/>
      <c r="L3173" s="81"/>
      <c r="M3173" s="81"/>
      <c r="N3173" s="81"/>
      <c r="O3173" s="81"/>
      <c r="P3173" s="81"/>
      <c r="Q3173" s="81"/>
      <c r="R3173" s="81"/>
    </row>
    <row r="3174" spans="1:18">
      <c r="A3174" s="81"/>
      <c r="B3174" s="81"/>
      <c r="C3174" s="81"/>
      <c r="D3174" s="81"/>
      <c r="E3174" s="81"/>
      <c r="F3174" s="81"/>
      <c r="G3174" s="81"/>
      <c r="H3174" s="81"/>
      <c r="I3174" s="81"/>
      <c r="J3174" s="81"/>
      <c r="K3174" s="81"/>
      <c r="L3174" s="81"/>
      <c r="M3174" s="81"/>
      <c r="N3174" s="81"/>
      <c r="O3174" s="81"/>
      <c r="P3174" s="81"/>
      <c r="Q3174" s="81"/>
      <c r="R3174" s="81"/>
    </row>
    <row r="3175" spans="1:18">
      <c r="A3175" s="81"/>
      <c r="B3175" s="81"/>
      <c r="C3175" s="81"/>
      <c r="D3175" s="81"/>
      <c r="E3175" s="81"/>
      <c r="F3175" s="81"/>
      <c r="G3175" s="81"/>
      <c r="H3175" s="81"/>
      <c r="I3175" s="81"/>
      <c r="J3175" s="81"/>
      <c r="K3175" s="81"/>
      <c r="L3175" s="81"/>
      <c r="M3175" s="81"/>
      <c r="N3175" s="81"/>
      <c r="O3175" s="81"/>
      <c r="P3175" s="81"/>
      <c r="Q3175" s="81"/>
      <c r="R3175" s="81"/>
    </row>
    <row r="3176" spans="1:18">
      <c r="A3176" s="81"/>
      <c r="B3176" s="81"/>
      <c r="C3176" s="81"/>
      <c r="D3176" s="81"/>
      <c r="E3176" s="81"/>
      <c r="F3176" s="81"/>
      <c r="G3176" s="81"/>
      <c r="H3176" s="81"/>
      <c r="I3176" s="81"/>
      <c r="J3176" s="81"/>
      <c r="K3176" s="81"/>
      <c r="L3176" s="81"/>
      <c r="M3176" s="81"/>
      <c r="N3176" s="81"/>
      <c r="O3176" s="81"/>
      <c r="P3176" s="81"/>
      <c r="Q3176" s="81"/>
      <c r="R3176" s="81"/>
    </row>
    <row r="3177" spans="1:18">
      <c r="A3177" s="81"/>
      <c r="B3177" s="81"/>
      <c r="C3177" s="81"/>
      <c r="D3177" s="81"/>
      <c r="E3177" s="81"/>
      <c r="F3177" s="81"/>
      <c r="G3177" s="81"/>
      <c r="H3177" s="81"/>
      <c r="I3177" s="81"/>
      <c r="J3177" s="81"/>
      <c r="K3177" s="81"/>
      <c r="L3177" s="81"/>
      <c r="M3177" s="81"/>
      <c r="N3177" s="81"/>
      <c r="O3177" s="81"/>
      <c r="P3177" s="81"/>
      <c r="Q3177" s="81"/>
      <c r="R3177" s="81"/>
    </row>
    <row r="3178" spans="1:18">
      <c r="A3178" s="81"/>
      <c r="B3178" s="81"/>
      <c r="C3178" s="81"/>
      <c r="D3178" s="81"/>
      <c r="E3178" s="81"/>
      <c r="F3178" s="81"/>
      <c r="G3178" s="81"/>
      <c r="H3178" s="81"/>
      <c r="I3178" s="81"/>
      <c r="J3178" s="81"/>
      <c r="K3178" s="81"/>
      <c r="L3178" s="81"/>
      <c r="M3178" s="81"/>
      <c r="N3178" s="81"/>
      <c r="O3178" s="81"/>
      <c r="P3178" s="81"/>
      <c r="Q3178" s="81"/>
      <c r="R3178" s="81"/>
    </row>
    <row r="3179" spans="1:18">
      <c r="A3179" s="81"/>
      <c r="B3179" s="81"/>
      <c r="C3179" s="81"/>
      <c r="D3179" s="81"/>
      <c r="E3179" s="81"/>
      <c r="F3179" s="81"/>
      <c r="G3179" s="81"/>
      <c r="H3179" s="81"/>
      <c r="I3179" s="81"/>
      <c r="J3179" s="81"/>
      <c r="K3179" s="81"/>
      <c r="L3179" s="81"/>
      <c r="M3179" s="81"/>
      <c r="N3179" s="81"/>
      <c r="O3179" s="81"/>
      <c r="P3179" s="81"/>
      <c r="Q3179" s="81"/>
      <c r="R3179" s="81"/>
    </row>
    <row r="3180" spans="1:18">
      <c r="A3180" s="81"/>
      <c r="B3180" s="81"/>
      <c r="C3180" s="81"/>
      <c r="D3180" s="81"/>
      <c r="E3180" s="81"/>
      <c r="F3180" s="81"/>
      <c r="G3180" s="81"/>
      <c r="H3180" s="81"/>
      <c r="I3180" s="81"/>
      <c r="J3180" s="81"/>
      <c r="K3180" s="81"/>
      <c r="L3180" s="81"/>
      <c r="M3180" s="81"/>
      <c r="N3180" s="81"/>
      <c r="O3180" s="81"/>
      <c r="P3180" s="81"/>
      <c r="Q3180" s="81"/>
      <c r="R3180" s="81"/>
    </row>
    <row r="3181" spans="1:18">
      <c r="A3181" s="81"/>
      <c r="B3181" s="81"/>
      <c r="C3181" s="81"/>
      <c r="D3181" s="81"/>
      <c r="E3181" s="81"/>
      <c r="F3181" s="81"/>
      <c r="G3181" s="81"/>
      <c r="H3181" s="81"/>
      <c r="I3181" s="81"/>
      <c r="J3181" s="81"/>
      <c r="K3181" s="81"/>
      <c r="L3181" s="81"/>
      <c r="M3181" s="81"/>
      <c r="N3181" s="81"/>
      <c r="O3181" s="81"/>
      <c r="P3181" s="81"/>
      <c r="Q3181" s="81"/>
      <c r="R3181" s="81"/>
    </row>
    <row r="3182" spans="1:18">
      <c r="A3182" s="81"/>
      <c r="B3182" s="81"/>
      <c r="C3182" s="81"/>
      <c r="D3182" s="81"/>
      <c r="E3182" s="81"/>
      <c r="F3182" s="81"/>
      <c r="G3182" s="81"/>
      <c r="H3182" s="81"/>
      <c r="I3182" s="81"/>
      <c r="J3182" s="81"/>
      <c r="K3182" s="81"/>
      <c r="L3182" s="81"/>
      <c r="M3182" s="81"/>
      <c r="N3182" s="81"/>
      <c r="O3182" s="81"/>
      <c r="P3182" s="81"/>
      <c r="Q3182" s="81"/>
      <c r="R3182" s="81"/>
    </row>
    <row r="3183" spans="1:18">
      <c r="A3183" s="81"/>
      <c r="B3183" s="81"/>
      <c r="C3183" s="81"/>
      <c r="D3183" s="81"/>
      <c r="E3183" s="81"/>
      <c r="F3183" s="81"/>
      <c r="G3183" s="81"/>
      <c r="H3183" s="81"/>
      <c r="I3183" s="81"/>
      <c r="J3183" s="81"/>
      <c r="K3183" s="81"/>
      <c r="L3183" s="81"/>
      <c r="M3183" s="81"/>
      <c r="N3183" s="81"/>
      <c r="O3183" s="81"/>
      <c r="P3183" s="81"/>
      <c r="Q3183" s="81"/>
      <c r="R3183" s="81"/>
    </row>
    <row r="3184" spans="1:18">
      <c r="A3184" s="81"/>
      <c r="B3184" s="81"/>
      <c r="C3184" s="81"/>
      <c r="D3184" s="81"/>
      <c r="E3184" s="81"/>
      <c r="F3184" s="81"/>
      <c r="G3184" s="81"/>
      <c r="H3184" s="81"/>
      <c r="I3184" s="81"/>
      <c r="J3184" s="81"/>
      <c r="K3184" s="81"/>
      <c r="L3184" s="81"/>
      <c r="M3184" s="81"/>
      <c r="N3184" s="81"/>
      <c r="O3184" s="81"/>
      <c r="P3184" s="81"/>
      <c r="Q3184" s="81"/>
      <c r="R3184" s="81"/>
    </row>
    <row r="3185" spans="1:18">
      <c r="A3185" s="81"/>
      <c r="B3185" s="81"/>
      <c r="C3185" s="81"/>
      <c r="D3185" s="81"/>
      <c r="E3185" s="81"/>
      <c r="F3185" s="81"/>
      <c r="G3185" s="81"/>
      <c r="H3185" s="81"/>
      <c r="I3185" s="81"/>
      <c r="J3185" s="81"/>
      <c r="K3185" s="81"/>
      <c r="L3185" s="81"/>
      <c r="M3185" s="81"/>
      <c r="N3185" s="81"/>
      <c r="O3185" s="81"/>
      <c r="P3185" s="81"/>
      <c r="Q3185" s="81"/>
      <c r="R3185" s="81"/>
    </row>
    <row r="3186" spans="1:18">
      <c r="A3186" s="81"/>
      <c r="B3186" s="81"/>
      <c r="C3186" s="81"/>
      <c r="D3186" s="81"/>
      <c r="E3186" s="81"/>
      <c r="F3186" s="81"/>
      <c r="G3186" s="81"/>
      <c r="H3186" s="81"/>
      <c r="I3186" s="81"/>
      <c r="J3186" s="81"/>
      <c r="K3186" s="81"/>
      <c r="L3186" s="81"/>
      <c r="M3186" s="81"/>
      <c r="N3186" s="81"/>
      <c r="O3186" s="81"/>
      <c r="P3186" s="81"/>
      <c r="Q3186" s="81"/>
      <c r="R3186" s="81"/>
    </row>
    <row r="3187" spans="1:18">
      <c r="A3187" s="81"/>
      <c r="B3187" s="81"/>
      <c r="C3187" s="81"/>
      <c r="D3187" s="81"/>
      <c r="E3187" s="81"/>
      <c r="F3187" s="81"/>
      <c r="G3187" s="81"/>
      <c r="H3187" s="81"/>
      <c r="I3187" s="81"/>
      <c r="J3187" s="81"/>
      <c r="K3187" s="81"/>
      <c r="L3187" s="81"/>
      <c r="M3187" s="81"/>
      <c r="N3187" s="81"/>
      <c r="O3187" s="81"/>
      <c r="P3187" s="81"/>
      <c r="Q3187" s="81"/>
      <c r="R3187" s="81"/>
    </row>
    <row r="3188" spans="1:18">
      <c r="A3188" s="81"/>
      <c r="B3188" s="81"/>
      <c r="C3188" s="81"/>
      <c r="D3188" s="81"/>
      <c r="E3188" s="81"/>
      <c r="F3188" s="81"/>
      <c r="G3188" s="81"/>
      <c r="H3188" s="81"/>
      <c r="I3188" s="81"/>
      <c r="J3188" s="81"/>
      <c r="K3188" s="81"/>
      <c r="L3188" s="81"/>
      <c r="M3188" s="81"/>
      <c r="N3188" s="81"/>
      <c r="O3188" s="81"/>
      <c r="P3188" s="81"/>
      <c r="Q3188" s="81"/>
      <c r="R3188" s="81"/>
    </row>
    <row r="3189" spans="1:18">
      <c r="A3189" s="81"/>
      <c r="B3189" s="81"/>
      <c r="C3189" s="81"/>
      <c r="D3189" s="81"/>
      <c r="E3189" s="81"/>
      <c r="F3189" s="81"/>
      <c r="G3189" s="81"/>
      <c r="H3189" s="81"/>
      <c r="I3189" s="81"/>
      <c r="J3189" s="81"/>
      <c r="K3189" s="81"/>
      <c r="L3189" s="81"/>
      <c r="M3189" s="81"/>
      <c r="N3189" s="81"/>
      <c r="O3189" s="81"/>
      <c r="P3189" s="81"/>
      <c r="Q3189" s="81"/>
      <c r="R3189" s="81"/>
    </row>
    <row r="3190" spans="1:18">
      <c r="A3190" s="81"/>
      <c r="B3190" s="81"/>
      <c r="C3190" s="81"/>
      <c r="D3190" s="81"/>
      <c r="E3190" s="81"/>
      <c r="F3190" s="81"/>
      <c r="G3190" s="81"/>
      <c r="H3190" s="81"/>
      <c r="I3190" s="81"/>
      <c r="J3190" s="81"/>
      <c r="K3190" s="81"/>
      <c r="L3190" s="81"/>
      <c r="M3190" s="81"/>
      <c r="N3190" s="81"/>
      <c r="O3190" s="81"/>
      <c r="P3190" s="81"/>
      <c r="Q3190" s="81"/>
      <c r="R3190" s="81"/>
    </row>
    <row r="3191" spans="1:18">
      <c r="A3191" s="81"/>
      <c r="B3191" s="81"/>
      <c r="C3191" s="81"/>
      <c r="D3191" s="81"/>
      <c r="E3191" s="81"/>
      <c r="F3191" s="81"/>
      <c r="G3191" s="81"/>
      <c r="H3191" s="81"/>
      <c r="I3191" s="81"/>
      <c r="J3191" s="81"/>
      <c r="K3191" s="81"/>
      <c r="L3191" s="81"/>
      <c r="M3191" s="81"/>
      <c r="N3191" s="81"/>
      <c r="O3191" s="81"/>
      <c r="P3191" s="81"/>
      <c r="Q3191" s="81"/>
      <c r="R3191" s="81"/>
    </row>
    <row r="3192" spans="1:18">
      <c r="A3192" s="81"/>
      <c r="B3192" s="81"/>
      <c r="C3192" s="81"/>
      <c r="D3192" s="81"/>
      <c r="E3192" s="81"/>
      <c r="F3192" s="81"/>
      <c r="G3192" s="81"/>
      <c r="H3192" s="81"/>
      <c r="I3192" s="81"/>
      <c r="J3192" s="81"/>
      <c r="K3192" s="81"/>
      <c r="L3192" s="81"/>
      <c r="M3192" s="81"/>
      <c r="N3192" s="81"/>
      <c r="O3192" s="81"/>
      <c r="P3192" s="81"/>
      <c r="Q3192" s="81"/>
      <c r="R3192" s="81"/>
    </row>
    <row r="3193" spans="1:18">
      <c r="A3193" s="81"/>
      <c r="B3193" s="81"/>
      <c r="C3193" s="81"/>
      <c r="D3193" s="81"/>
      <c r="E3193" s="81"/>
      <c r="F3193" s="81"/>
      <c r="G3193" s="81"/>
      <c r="H3193" s="81"/>
      <c r="I3193" s="81"/>
      <c r="J3193" s="81"/>
      <c r="K3193" s="81"/>
      <c r="L3193" s="81"/>
      <c r="M3193" s="81"/>
      <c r="N3193" s="81"/>
      <c r="O3193" s="81"/>
      <c r="P3193" s="81"/>
      <c r="Q3193" s="81"/>
      <c r="R3193" s="81"/>
    </row>
    <row r="3194" spans="1:18">
      <c r="A3194" s="81"/>
      <c r="B3194" s="81"/>
      <c r="C3194" s="81"/>
      <c r="D3194" s="81"/>
      <c r="E3194" s="81"/>
      <c r="F3194" s="81"/>
      <c r="G3194" s="81"/>
      <c r="H3194" s="81"/>
      <c r="I3194" s="81"/>
      <c r="J3194" s="81"/>
      <c r="K3194" s="81"/>
      <c r="L3194" s="81"/>
      <c r="M3194" s="81"/>
      <c r="N3194" s="81"/>
      <c r="O3194" s="81"/>
      <c r="P3194" s="81"/>
      <c r="Q3194" s="81"/>
      <c r="R3194" s="81"/>
    </row>
    <row r="3195" spans="1:18">
      <c r="A3195" s="81"/>
      <c r="B3195" s="81"/>
      <c r="C3195" s="81"/>
      <c r="D3195" s="81"/>
      <c r="E3195" s="81"/>
      <c r="F3195" s="81"/>
      <c r="G3195" s="81"/>
      <c r="H3195" s="81"/>
      <c r="I3195" s="81"/>
      <c r="J3195" s="81"/>
      <c r="K3195" s="81"/>
      <c r="L3195" s="81"/>
      <c r="M3195" s="81"/>
      <c r="N3195" s="81"/>
      <c r="O3195" s="81"/>
      <c r="P3195" s="81"/>
      <c r="Q3195" s="81"/>
      <c r="R3195" s="81"/>
    </row>
    <row r="3196" spans="1:18">
      <c r="A3196" s="81"/>
      <c r="B3196" s="81"/>
      <c r="C3196" s="81"/>
      <c r="D3196" s="81"/>
      <c r="E3196" s="81"/>
      <c r="F3196" s="81"/>
      <c r="G3196" s="81"/>
      <c r="H3196" s="81"/>
      <c r="I3196" s="81"/>
      <c r="J3196" s="81"/>
      <c r="K3196" s="81"/>
      <c r="L3196" s="81"/>
      <c r="M3196" s="81"/>
      <c r="N3196" s="81"/>
      <c r="O3196" s="81"/>
      <c r="P3196" s="81"/>
      <c r="Q3196" s="81"/>
      <c r="R3196" s="81"/>
    </row>
    <row r="3197" spans="1:18">
      <c r="A3197" s="81"/>
      <c r="B3197" s="81"/>
      <c r="C3197" s="81"/>
      <c r="D3197" s="81"/>
      <c r="E3197" s="81"/>
      <c r="F3197" s="81"/>
      <c r="G3197" s="81"/>
      <c r="H3197" s="81"/>
      <c r="I3197" s="81"/>
      <c r="J3197" s="81"/>
      <c r="K3197" s="81"/>
      <c r="L3197" s="81"/>
      <c r="M3197" s="81"/>
      <c r="N3197" s="81"/>
      <c r="O3197" s="81"/>
      <c r="P3197" s="81"/>
      <c r="Q3197" s="81"/>
      <c r="R3197" s="81"/>
    </row>
    <row r="3198" spans="1:18">
      <c r="A3198" s="81"/>
      <c r="B3198" s="81"/>
      <c r="C3198" s="81"/>
      <c r="D3198" s="81"/>
      <c r="E3198" s="81"/>
      <c r="F3198" s="81"/>
      <c r="G3198" s="81"/>
      <c r="H3198" s="81"/>
      <c r="I3198" s="81"/>
      <c r="J3198" s="81"/>
      <c r="K3198" s="81"/>
      <c r="L3198" s="81"/>
      <c r="M3198" s="81"/>
      <c r="N3198" s="81"/>
      <c r="O3198" s="81"/>
      <c r="P3198" s="81"/>
      <c r="Q3198" s="81"/>
      <c r="R3198" s="81"/>
    </row>
    <row r="3199" spans="1:18">
      <c r="A3199" s="81"/>
      <c r="B3199" s="81"/>
      <c r="C3199" s="81"/>
      <c r="D3199" s="81"/>
      <c r="E3199" s="81"/>
      <c r="F3199" s="81"/>
      <c r="G3199" s="81"/>
      <c r="H3199" s="81"/>
      <c r="I3199" s="81"/>
      <c r="J3199" s="81"/>
      <c r="K3199" s="81"/>
      <c r="L3199" s="81"/>
      <c r="M3199" s="81"/>
      <c r="N3199" s="81"/>
      <c r="O3199" s="81"/>
      <c r="P3199" s="81"/>
      <c r="Q3199" s="81"/>
      <c r="R3199" s="81"/>
    </row>
    <row r="3200" spans="1:18">
      <c r="A3200" s="81"/>
      <c r="B3200" s="81"/>
      <c r="C3200" s="81"/>
      <c r="D3200" s="81"/>
      <c r="E3200" s="81"/>
      <c r="F3200" s="81"/>
      <c r="G3200" s="81"/>
      <c r="H3200" s="81"/>
      <c r="I3200" s="81"/>
      <c r="J3200" s="81"/>
      <c r="K3200" s="81"/>
      <c r="L3200" s="81"/>
      <c r="M3200" s="81"/>
      <c r="N3200" s="81"/>
      <c r="O3200" s="81"/>
      <c r="P3200" s="81"/>
      <c r="Q3200" s="81"/>
      <c r="R3200" s="81"/>
    </row>
    <row r="3201" spans="1:18">
      <c r="A3201" s="81"/>
      <c r="B3201" s="81"/>
      <c r="C3201" s="81"/>
      <c r="D3201" s="81"/>
      <c r="E3201" s="81"/>
      <c r="F3201" s="81"/>
      <c r="G3201" s="81"/>
      <c r="H3201" s="81"/>
      <c r="I3201" s="81"/>
      <c r="J3201" s="81"/>
      <c r="K3201" s="81"/>
      <c r="L3201" s="81"/>
      <c r="M3201" s="81"/>
      <c r="N3201" s="81"/>
      <c r="O3201" s="81"/>
      <c r="P3201" s="81"/>
      <c r="Q3201" s="81"/>
      <c r="R3201" s="81"/>
    </row>
    <row r="3202" spans="1:18">
      <c r="A3202" s="81"/>
      <c r="B3202" s="81"/>
      <c r="C3202" s="81"/>
      <c r="D3202" s="81"/>
      <c r="E3202" s="81"/>
      <c r="F3202" s="81"/>
      <c r="G3202" s="81"/>
      <c r="H3202" s="81"/>
      <c r="I3202" s="81"/>
      <c r="J3202" s="81"/>
      <c r="K3202" s="81"/>
      <c r="L3202" s="81"/>
      <c r="M3202" s="81"/>
      <c r="N3202" s="81"/>
      <c r="O3202" s="81"/>
      <c r="P3202" s="81"/>
      <c r="Q3202" s="81"/>
      <c r="R3202" s="81"/>
    </row>
    <row r="3203" spans="1:18">
      <c r="A3203" s="81"/>
      <c r="B3203" s="81"/>
      <c r="C3203" s="81"/>
      <c r="D3203" s="81"/>
      <c r="E3203" s="81"/>
      <c r="F3203" s="81"/>
      <c r="G3203" s="81"/>
      <c r="H3203" s="81"/>
      <c r="I3203" s="81"/>
      <c r="J3203" s="81"/>
      <c r="K3203" s="81"/>
      <c r="L3203" s="81"/>
      <c r="M3203" s="81"/>
      <c r="N3203" s="81"/>
      <c r="O3203" s="81"/>
      <c r="P3203" s="81"/>
      <c r="Q3203" s="81"/>
      <c r="R3203" s="81"/>
    </row>
    <row r="3204" spans="1:18">
      <c r="A3204" s="81"/>
      <c r="B3204" s="81"/>
      <c r="C3204" s="81"/>
      <c r="D3204" s="81"/>
      <c r="E3204" s="81"/>
      <c r="F3204" s="81"/>
      <c r="G3204" s="81"/>
      <c r="H3204" s="81"/>
      <c r="I3204" s="81"/>
      <c r="J3204" s="81"/>
      <c r="K3204" s="81"/>
      <c r="L3204" s="81"/>
      <c r="M3204" s="81"/>
      <c r="N3204" s="81"/>
      <c r="O3204" s="81"/>
      <c r="P3204" s="81"/>
      <c r="Q3204" s="81"/>
      <c r="R3204" s="81"/>
    </row>
    <row r="3205" spans="1:18">
      <c r="A3205" s="81"/>
      <c r="B3205" s="81"/>
      <c r="C3205" s="81"/>
      <c r="D3205" s="81"/>
      <c r="E3205" s="81"/>
      <c r="F3205" s="81"/>
      <c r="G3205" s="81"/>
      <c r="H3205" s="81"/>
      <c r="I3205" s="81"/>
      <c r="J3205" s="81"/>
      <c r="K3205" s="81"/>
      <c r="L3205" s="81"/>
      <c r="M3205" s="81"/>
      <c r="N3205" s="81"/>
      <c r="O3205" s="81"/>
      <c r="P3205" s="81"/>
      <c r="Q3205" s="81"/>
      <c r="R3205" s="81"/>
    </row>
    <row r="3206" spans="1:18">
      <c r="A3206" s="81"/>
      <c r="B3206" s="81"/>
      <c r="C3206" s="81"/>
      <c r="D3206" s="81"/>
      <c r="E3206" s="81"/>
      <c r="F3206" s="81"/>
      <c r="G3206" s="81"/>
      <c r="H3206" s="81"/>
      <c r="I3206" s="81"/>
      <c r="J3206" s="81"/>
      <c r="K3206" s="81"/>
      <c r="L3206" s="81"/>
      <c r="M3206" s="81"/>
      <c r="N3206" s="81"/>
      <c r="O3206" s="81"/>
      <c r="P3206" s="81"/>
      <c r="Q3206" s="81"/>
      <c r="R3206" s="81"/>
    </row>
    <row r="3207" spans="1:18">
      <c r="A3207" s="81"/>
      <c r="B3207" s="81"/>
      <c r="C3207" s="81"/>
      <c r="D3207" s="81"/>
      <c r="E3207" s="81"/>
      <c r="F3207" s="81"/>
      <c r="G3207" s="81"/>
      <c r="H3207" s="81"/>
      <c r="I3207" s="81"/>
      <c r="J3207" s="81"/>
      <c r="K3207" s="81"/>
      <c r="L3207" s="81"/>
      <c r="M3207" s="81"/>
      <c r="N3207" s="81"/>
      <c r="O3207" s="81"/>
      <c r="P3207" s="81"/>
      <c r="Q3207" s="81"/>
      <c r="R3207" s="81"/>
    </row>
    <row r="3208" spans="1:18">
      <c r="A3208" s="81"/>
      <c r="B3208" s="81"/>
      <c r="C3208" s="81"/>
      <c r="D3208" s="81"/>
      <c r="E3208" s="81"/>
      <c r="F3208" s="81"/>
      <c r="G3208" s="81"/>
      <c r="H3208" s="81"/>
      <c r="I3208" s="81"/>
      <c r="J3208" s="81"/>
      <c r="K3208" s="81"/>
      <c r="L3208" s="81"/>
      <c r="M3208" s="81"/>
      <c r="N3208" s="81"/>
      <c r="O3208" s="81"/>
      <c r="P3208" s="81"/>
      <c r="Q3208" s="81"/>
      <c r="R3208" s="81"/>
    </row>
    <row r="3209" spans="1:18">
      <c r="A3209" s="81"/>
      <c r="B3209" s="81"/>
      <c r="C3209" s="81"/>
      <c r="D3209" s="81"/>
      <c r="E3209" s="81"/>
      <c r="F3209" s="81"/>
      <c r="G3209" s="81"/>
      <c r="H3209" s="81"/>
      <c r="I3209" s="81"/>
      <c r="J3209" s="81"/>
      <c r="K3209" s="81"/>
      <c r="L3209" s="81"/>
      <c r="M3209" s="81"/>
      <c r="N3209" s="81"/>
      <c r="O3209" s="81"/>
      <c r="P3209" s="81"/>
      <c r="Q3209" s="81"/>
      <c r="R3209" s="81"/>
    </row>
    <row r="3210" spans="1:18">
      <c r="A3210" s="81"/>
      <c r="B3210" s="81"/>
      <c r="C3210" s="81"/>
      <c r="D3210" s="81"/>
      <c r="E3210" s="81"/>
      <c r="F3210" s="81"/>
      <c r="G3210" s="81"/>
      <c r="H3210" s="81"/>
      <c r="I3210" s="81"/>
      <c r="J3210" s="81"/>
      <c r="K3210" s="81"/>
      <c r="L3210" s="81"/>
      <c r="M3210" s="81"/>
      <c r="N3210" s="81"/>
      <c r="O3210" s="81"/>
      <c r="P3210" s="81"/>
      <c r="Q3210" s="81"/>
      <c r="R3210" s="81"/>
    </row>
    <row r="3211" spans="1:18">
      <c r="A3211" s="81"/>
      <c r="B3211" s="81"/>
      <c r="C3211" s="81"/>
      <c r="D3211" s="81"/>
      <c r="E3211" s="81"/>
      <c r="F3211" s="81"/>
      <c r="G3211" s="81"/>
      <c r="H3211" s="81"/>
      <c r="I3211" s="81"/>
      <c r="J3211" s="81"/>
      <c r="K3211" s="81"/>
      <c r="L3211" s="81"/>
      <c r="M3211" s="81"/>
      <c r="N3211" s="81"/>
      <c r="O3211" s="81"/>
      <c r="P3211" s="81"/>
      <c r="Q3211" s="81"/>
      <c r="R3211" s="81"/>
    </row>
    <row r="3212" spans="1:18">
      <c r="A3212" s="81"/>
      <c r="B3212" s="81"/>
      <c r="C3212" s="81"/>
      <c r="D3212" s="81"/>
      <c r="E3212" s="81"/>
      <c r="F3212" s="81"/>
      <c r="G3212" s="81"/>
      <c r="H3212" s="81"/>
      <c r="I3212" s="81"/>
      <c r="J3212" s="81"/>
      <c r="K3212" s="81"/>
      <c r="L3212" s="81"/>
      <c r="M3212" s="81"/>
      <c r="N3212" s="81"/>
      <c r="O3212" s="81"/>
      <c r="P3212" s="81"/>
      <c r="Q3212" s="81"/>
      <c r="R3212" s="81"/>
    </row>
    <row r="3213" spans="1:18">
      <c r="A3213" s="81"/>
      <c r="B3213" s="81"/>
      <c r="C3213" s="81"/>
      <c r="D3213" s="81"/>
      <c r="E3213" s="81"/>
      <c r="F3213" s="81"/>
      <c r="G3213" s="81"/>
      <c r="H3213" s="81"/>
      <c r="I3213" s="81"/>
      <c r="J3213" s="81"/>
      <c r="K3213" s="81"/>
      <c r="L3213" s="81"/>
      <c r="M3213" s="81"/>
      <c r="N3213" s="81"/>
      <c r="O3213" s="81"/>
      <c r="P3213" s="81"/>
      <c r="Q3213" s="81"/>
      <c r="R3213" s="81"/>
    </row>
    <row r="3214" spans="1:18">
      <c r="A3214" s="81"/>
      <c r="B3214" s="81"/>
      <c r="C3214" s="81"/>
      <c r="D3214" s="81"/>
      <c r="E3214" s="81"/>
      <c r="F3214" s="81"/>
      <c r="G3214" s="81"/>
      <c r="H3214" s="81"/>
      <c r="I3214" s="81"/>
      <c r="J3214" s="81"/>
      <c r="K3214" s="81"/>
      <c r="L3214" s="81"/>
      <c r="M3214" s="81"/>
      <c r="N3214" s="81"/>
      <c r="O3214" s="81"/>
      <c r="P3214" s="81"/>
      <c r="Q3214" s="81"/>
      <c r="R3214" s="81"/>
    </row>
    <row r="3215" spans="1:18">
      <c r="A3215" s="81"/>
      <c r="B3215" s="81"/>
      <c r="C3215" s="81"/>
      <c r="D3215" s="81"/>
      <c r="E3215" s="81"/>
      <c r="F3215" s="81"/>
      <c r="G3215" s="81"/>
      <c r="H3215" s="81"/>
      <c r="I3215" s="81"/>
      <c r="J3215" s="81"/>
      <c r="K3215" s="81"/>
      <c r="L3215" s="81"/>
      <c r="M3215" s="81"/>
      <c r="N3215" s="81"/>
      <c r="O3215" s="81"/>
      <c r="P3215" s="81"/>
      <c r="Q3215" s="81"/>
      <c r="R3215" s="81"/>
    </row>
    <row r="3216" spans="1:18">
      <c r="A3216" s="81"/>
      <c r="B3216" s="81"/>
      <c r="C3216" s="81"/>
      <c r="D3216" s="81"/>
      <c r="E3216" s="81"/>
      <c r="F3216" s="81"/>
      <c r="G3216" s="81"/>
      <c r="H3216" s="81"/>
      <c r="I3216" s="81"/>
      <c r="J3216" s="81"/>
      <c r="K3216" s="81"/>
      <c r="L3216" s="81"/>
      <c r="M3216" s="81"/>
      <c r="N3216" s="81"/>
      <c r="O3216" s="81"/>
      <c r="P3216" s="81"/>
      <c r="Q3216" s="81"/>
      <c r="R3216" s="81"/>
    </row>
    <row r="3217" spans="1:18">
      <c r="A3217" s="81"/>
      <c r="B3217" s="81"/>
      <c r="C3217" s="81"/>
      <c r="D3217" s="81"/>
      <c r="E3217" s="81"/>
      <c r="F3217" s="81"/>
      <c r="G3217" s="81"/>
      <c r="H3217" s="81"/>
      <c r="I3217" s="81"/>
      <c r="J3217" s="81"/>
      <c r="K3217" s="81"/>
      <c r="L3217" s="81"/>
      <c r="M3217" s="81"/>
      <c r="N3217" s="81"/>
      <c r="O3217" s="81"/>
      <c r="P3217" s="81"/>
      <c r="Q3217" s="81"/>
      <c r="R3217" s="81"/>
    </row>
    <row r="3218" spans="1:18">
      <c r="A3218" s="81"/>
      <c r="B3218" s="81"/>
      <c r="C3218" s="81"/>
      <c r="D3218" s="81"/>
      <c r="E3218" s="81"/>
      <c r="F3218" s="81"/>
      <c r="G3218" s="81"/>
      <c r="H3218" s="81"/>
      <c r="I3218" s="81"/>
      <c r="J3218" s="81"/>
      <c r="K3218" s="81"/>
      <c r="L3218" s="81"/>
      <c r="M3218" s="81"/>
      <c r="N3218" s="81"/>
      <c r="O3218" s="81"/>
      <c r="P3218" s="81"/>
      <c r="Q3218" s="81"/>
      <c r="R3218" s="81"/>
    </row>
    <row r="3219" spans="1:18">
      <c r="A3219" s="81"/>
      <c r="B3219" s="81"/>
      <c r="C3219" s="81"/>
      <c r="D3219" s="81"/>
      <c r="E3219" s="81"/>
      <c r="F3219" s="81"/>
      <c r="G3219" s="81"/>
      <c r="H3219" s="81"/>
      <c r="I3219" s="81"/>
      <c r="J3219" s="81"/>
      <c r="K3219" s="81"/>
      <c r="L3219" s="81"/>
      <c r="M3219" s="81"/>
      <c r="N3219" s="81"/>
      <c r="O3219" s="81"/>
      <c r="P3219" s="81"/>
      <c r="Q3219" s="81"/>
      <c r="R3219" s="81"/>
    </row>
    <row r="3220" spans="1:18">
      <c r="A3220" s="81"/>
      <c r="B3220" s="81"/>
      <c r="C3220" s="81"/>
      <c r="D3220" s="81"/>
      <c r="E3220" s="81"/>
      <c r="F3220" s="81"/>
      <c r="G3220" s="81"/>
      <c r="H3220" s="81"/>
      <c r="I3220" s="81"/>
      <c r="J3220" s="81"/>
      <c r="K3220" s="81"/>
      <c r="L3220" s="81"/>
      <c r="M3220" s="81"/>
      <c r="N3220" s="81"/>
      <c r="O3220" s="81"/>
      <c r="P3220" s="81"/>
      <c r="Q3220" s="81"/>
      <c r="R3220" s="81"/>
    </row>
    <row r="3221" spans="1:18">
      <c r="A3221" s="81"/>
      <c r="B3221" s="81"/>
      <c r="C3221" s="81"/>
      <c r="D3221" s="81"/>
      <c r="E3221" s="81"/>
      <c r="F3221" s="81"/>
      <c r="G3221" s="81"/>
      <c r="H3221" s="81"/>
      <c r="I3221" s="81"/>
      <c r="J3221" s="81"/>
      <c r="K3221" s="81"/>
      <c r="L3221" s="81"/>
      <c r="M3221" s="81"/>
      <c r="N3221" s="81"/>
      <c r="O3221" s="81"/>
      <c r="P3221" s="81"/>
      <c r="Q3221" s="81"/>
      <c r="R3221" s="81"/>
    </row>
    <row r="3222" spans="1:18">
      <c r="A3222" s="81"/>
      <c r="B3222" s="81"/>
      <c r="C3222" s="81"/>
      <c r="D3222" s="81"/>
      <c r="E3222" s="81"/>
      <c r="F3222" s="81"/>
      <c r="G3222" s="81"/>
      <c r="H3222" s="81"/>
      <c r="I3222" s="81"/>
      <c r="J3222" s="81"/>
      <c r="K3222" s="81"/>
      <c r="L3222" s="81"/>
      <c r="M3222" s="81"/>
      <c r="N3222" s="81"/>
      <c r="O3222" s="81"/>
      <c r="P3222" s="81"/>
      <c r="Q3222" s="81"/>
      <c r="R3222" s="81"/>
    </row>
    <row r="3223" spans="1:18">
      <c r="A3223" s="81"/>
      <c r="B3223" s="81"/>
      <c r="C3223" s="81"/>
      <c r="D3223" s="81"/>
      <c r="E3223" s="81"/>
      <c r="F3223" s="81"/>
      <c r="G3223" s="81"/>
      <c r="H3223" s="81"/>
      <c r="I3223" s="81"/>
      <c r="J3223" s="81"/>
      <c r="K3223" s="81"/>
      <c r="L3223" s="81"/>
      <c r="M3223" s="81"/>
      <c r="N3223" s="81"/>
      <c r="O3223" s="81"/>
      <c r="P3223" s="81"/>
      <c r="Q3223" s="81"/>
      <c r="R3223" s="81"/>
    </row>
    <row r="3224" spans="1:18">
      <c r="A3224" s="81"/>
      <c r="B3224" s="81"/>
      <c r="C3224" s="81"/>
      <c r="D3224" s="81"/>
      <c r="E3224" s="81"/>
      <c r="F3224" s="81"/>
      <c r="G3224" s="81"/>
      <c r="H3224" s="81"/>
      <c r="I3224" s="81"/>
      <c r="J3224" s="81"/>
      <c r="K3224" s="81"/>
      <c r="L3224" s="81"/>
      <c r="M3224" s="81"/>
      <c r="N3224" s="81"/>
      <c r="O3224" s="81"/>
      <c r="P3224" s="81"/>
      <c r="Q3224" s="81"/>
      <c r="R3224" s="81"/>
    </row>
    <row r="3225" spans="1:18">
      <c r="A3225" s="81"/>
      <c r="B3225" s="81"/>
      <c r="C3225" s="81"/>
      <c r="D3225" s="81"/>
      <c r="E3225" s="81"/>
      <c r="F3225" s="81"/>
      <c r="G3225" s="81"/>
      <c r="H3225" s="81"/>
      <c r="I3225" s="81"/>
      <c r="J3225" s="81"/>
      <c r="K3225" s="81"/>
      <c r="L3225" s="81"/>
      <c r="M3225" s="81"/>
      <c r="N3225" s="81"/>
      <c r="O3225" s="81"/>
      <c r="P3225" s="81"/>
      <c r="Q3225" s="81"/>
      <c r="R3225" s="81"/>
    </row>
    <row r="3226" spans="1:18">
      <c r="A3226" s="81"/>
      <c r="B3226" s="81"/>
      <c r="C3226" s="81"/>
      <c r="D3226" s="81"/>
      <c r="E3226" s="81"/>
      <c r="F3226" s="81"/>
      <c r="G3226" s="81"/>
      <c r="H3226" s="81"/>
      <c r="I3226" s="81"/>
      <c r="J3226" s="81"/>
      <c r="K3226" s="81"/>
      <c r="L3226" s="81"/>
      <c r="M3226" s="81"/>
      <c r="N3226" s="81"/>
      <c r="O3226" s="81"/>
      <c r="P3226" s="81"/>
      <c r="Q3226" s="81"/>
      <c r="R3226" s="81"/>
    </row>
    <row r="3227" spans="1:18">
      <c r="A3227" s="81"/>
      <c r="B3227" s="81"/>
      <c r="C3227" s="81"/>
      <c r="D3227" s="81"/>
      <c r="E3227" s="81"/>
      <c r="F3227" s="81"/>
      <c r="G3227" s="81"/>
      <c r="H3227" s="81"/>
      <c r="I3227" s="81"/>
      <c r="J3227" s="81"/>
      <c r="K3227" s="81"/>
      <c r="L3227" s="81"/>
      <c r="M3227" s="81"/>
      <c r="N3227" s="81"/>
      <c r="O3227" s="81"/>
      <c r="P3227" s="81"/>
      <c r="Q3227" s="81"/>
      <c r="R3227" s="81"/>
    </row>
    <row r="3228" spans="1:18">
      <c r="A3228" s="81"/>
      <c r="B3228" s="81"/>
      <c r="C3228" s="81"/>
      <c r="D3228" s="81"/>
      <c r="E3228" s="81"/>
      <c r="F3228" s="81"/>
      <c r="G3228" s="81"/>
      <c r="H3228" s="81"/>
      <c r="I3228" s="81"/>
      <c r="J3228" s="81"/>
      <c r="K3228" s="81"/>
      <c r="L3228" s="81"/>
      <c r="M3228" s="81"/>
      <c r="N3228" s="81"/>
      <c r="O3228" s="81"/>
      <c r="P3228" s="81"/>
      <c r="Q3228" s="81"/>
      <c r="R3228" s="81"/>
    </row>
    <row r="3229" spans="1:18">
      <c r="A3229" s="81"/>
      <c r="B3229" s="81"/>
      <c r="C3229" s="81"/>
      <c r="D3229" s="81"/>
      <c r="E3229" s="81"/>
      <c r="F3229" s="81"/>
      <c r="G3229" s="81"/>
      <c r="H3229" s="81"/>
      <c r="I3229" s="81"/>
      <c r="J3229" s="81"/>
      <c r="K3229" s="81"/>
      <c r="L3229" s="81"/>
      <c r="M3229" s="81"/>
      <c r="N3229" s="81"/>
      <c r="O3229" s="81"/>
      <c r="P3229" s="81"/>
      <c r="Q3229" s="81"/>
      <c r="R3229" s="81"/>
    </row>
    <row r="3230" spans="1:18">
      <c r="A3230" s="81"/>
      <c r="B3230" s="81"/>
      <c r="C3230" s="81"/>
      <c r="D3230" s="81"/>
      <c r="E3230" s="81"/>
      <c r="F3230" s="81"/>
      <c r="G3230" s="81"/>
      <c r="H3230" s="81"/>
      <c r="I3230" s="81"/>
      <c r="J3230" s="81"/>
      <c r="K3230" s="81"/>
      <c r="L3230" s="81"/>
      <c r="M3230" s="81"/>
      <c r="N3230" s="81"/>
      <c r="O3230" s="81"/>
      <c r="P3230" s="81"/>
      <c r="Q3230" s="81"/>
      <c r="R3230" s="81"/>
    </row>
    <row r="3231" spans="1:18">
      <c r="A3231" s="81"/>
      <c r="B3231" s="81"/>
      <c r="C3231" s="81"/>
      <c r="D3231" s="81"/>
      <c r="E3231" s="81"/>
      <c r="F3231" s="81"/>
      <c r="G3231" s="81"/>
      <c r="H3231" s="81"/>
      <c r="I3231" s="81"/>
      <c r="J3231" s="81"/>
      <c r="K3231" s="81"/>
      <c r="L3231" s="81"/>
      <c r="M3231" s="81"/>
      <c r="N3231" s="81"/>
      <c r="O3231" s="81"/>
      <c r="P3231" s="81"/>
      <c r="Q3231" s="81"/>
      <c r="R3231" s="81"/>
    </row>
    <row r="3232" spans="1:18">
      <c r="A3232" s="81"/>
      <c r="B3232" s="81"/>
      <c r="C3232" s="81"/>
      <c r="D3232" s="81"/>
      <c r="E3232" s="81"/>
      <c r="F3232" s="81"/>
      <c r="G3232" s="81"/>
      <c r="H3232" s="81"/>
      <c r="I3232" s="81"/>
      <c r="J3232" s="81"/>
      <c r="K3232" s="81"/>
      <c r="L3232" s="81"/>
      <c r="M3232" s="81"/>
      <c r="N3232" s="81"/>
      <c r="O3232" s="81"/>
      <c r="P3232" s="81"/>
      <c r="Q3232" s="81"/>
      <c r="R3232" s="81"/>
    </row>
    <row r="3233" spans="1:18">
      <c r="A3233" s="81"/>
      <c r="B3233" s="81"/>
      <c r="C3233" s="81"/>
      <c r="D3233" s="81"/>
      <c r="E3233" s="81"/>
      <c r="F3233" s="81"/>
      <c r="G3233" s="81"/>
      <c r="H3233" s="81"/>
      <c r="I3233" s="81"/>
      <c r="J3233" s="81"/>
      <c r="K3233" s="81"/>
      <c r="L3233" s="81"/>
      <c r="M3233" s="81"/>
      <c r="N3233" s="81"/>
      <c r="O3233" s="81"/>
      <c r="P3233" s="81"/>
      <c r="Q3233" s="81"/>
      <c r="R3233" s="81"/>
    </row>
    <row r="3234" spans="1:18">
      <c r="A3234" s="81"/>
      <c r="B3234" s="81"/>
      <c r="C3234" s="81"/>
      <c r="D3234" s="81"/>
      <c r="E3234" s="81"/>
      <c r="F3234" s="81"/>
      <c r="G3234" s="81"/>
      <c r="H3234" s="81"/>
      <c r="I3234" s="81"/>
      <c r="J3234" s="81"/>
      <c r="K3234" s="81"/>
      <c r="L3234" s="81"/>
      <c r="M3234" s="81"/>
      <c r="N3234" s="81"/>
      <c r="O3234" s="81"/>
      <c r="P3234" s="81"/>
      <c r="Q3234" s="81"/>
      <c r="R3234" s="81"/>
    </row>
    <row r="3235" spans="1:18">
      <c r="A3235" s="81"/>
      <c r="B3235" s="81"/>
      <c r="C3235" s="81"/>
      <c r="D3235" s="81"/>
      <c r="E3235" s="81"/>
      <c r="F3235" s="81"/>
      <c r="G3235" s="81"/>
      <c r="H3235" s="81"/>
      <c r="I3235" s="81"/>
      <c r="J3235" s="81"/>
      <c r="K3235" s="81"/>
      <c r="L3235" s="81"/>
      <c r="M3235" s="81"/>
      <c r="N3235" s="81"/>
      <c r="O3235" s="81"/>
      <c r="P3235" s="81"/>
      <c r="Q3235" s="81"/>
      <c r="R3235" s="81"/>
    </row>
    <row r="3236" spans="1:18">
      <c r="A3236" s="81"/>
      <c r="B3236" s="81"/>
      <c r="C3236" s="81"/>
      <c r="D3236" s="81"/>
      <c r="E3236" s="81"/>
      <c r="F3236" s="81"/>
      <c r="G3236" s="81"/>
      <c r="H3236" s="81"/>
      <c r="I3236" s="81"/>
      <c r="J3236" s="81"/>
      <c r="K3236" s="81"/>
      <c r="L3236" s="81"/>
      <c r="M3236" s="81"/>
      <c r="N3236" s="81"/>
      <c r="O3236" s="81"/>
      <c r="P3236" s="81"/>
      <c r="Q3236" s="81"/>
      <c r="R3236" s="81"/>
    </row>
    <row r="3237" spans="1:18">
      <c r="A3237" s="81"/>
      <c r="B3237" s="81"/>
      <c r="C3237" s="81"/>
      <c r="D3237" s="81"/>
      <c r="E3237" s="81"/>
      <c r="F3237" s="81"/>
      <c r="G3237" s="81"/>
      <c r="H3237" s="81"/>
      <c r="I3237" s="81"/>
      <c r="J3237" s="81"/>
      <c r="K3237" s="81"/>
      <c r="L3237" s="81"/>
      <c r="M3237" s="81"/>
      <c r="N3237" s="81"/>
      <c r="O3237" s="81"/>
      <c r="P3237" s="81"/>
      <c r="Q3237" s="81"/>
      <c r="R3237" s="81"/>
    </row>
    <row r="3238" spans="1:18">
      <c r="A3238" s="81"/>
      <c r="B3238" s="81"/>
      <c r="C3238" s="81"/>
      <c r="D3238" s="81"/>
      <c r="E3238" s="81"/>
      <c r="F3238" s="81"/>
      <c r="G3238" s="81"/>
      <c r="H3238" s="81"/>
      <c r="I3238" s="81"/>
      <c r="J3238" s="81"/>
      <c r="K3238" s="81"/>
      <c r="L3238" s="81"/>
      <c r="M3238" s="81"/>
      <c r="N3238" s="81"/>
      <c r="O3238" s="81"/>
      <c r="P3238" s="81"/>
      <c r="Q3238" s="81"/>
      <c r="R3238" s="81"/>
    </row>
    <row r="3239" spans="1:18">
      <c r="A3239" s="81"/>
      <c r="B3239" s="81"/>
      <c r="C3239" s="81"/>
      <c r="D3239" s="81"/>
      <c r="E3239" s="81"/>
      <c r="F3239" s="81"/>
      <c r="G3239" s="81"/>
      <c r="H3239" s="81"/>
      <c r="I3239" s="81"/>
      <c r="J3239" s="81"/>
      <c r="K3239" s="81"/>
      <c r="L3239" s="81"/>
      <c r="M3239" s="81"/>
      <c r="N3239" s="81"/>
      <c r="O3239" s="81"/>
      <c r="P3239" s="81"/>
      <c r="Q3239" s="81"/>
      <c r="R3239" s="81"/>
    </row>
    <row r="3240" spans="1:18">
      <c r="A3240" s="81"/>
      <c r="B3240" s="81"/>
      <c r="C3240" s="81"/>
      <c r="D3240" s="81"/>
      <c r="E3240" s="81"/>
      <c r="F3240" s="81"/>
      <c r="G3240" s="81"/>
      <c r="H3240" s="81"/>
      <c r="I3240" s="81"/>
      <c r="J3240" s="81"/>
      <c r="K3240" s="81"/>
      <c r="L3240" s="81"/>
      <c r="M3240" s="81"/>
      <c r="N3240" s="81"/>
      <c r="O3240" s="81"/>
      <c r="P3240" s="81"/>
      <c r="Q3240" s="81"/>
      <c r="R3240" s="81"/>
    </row>
    <row r="3241" spans="1:18">
      <c r="A3241" s="81"/>
      <c r="B3241" s="81"/>
      <c r="C3241" s="81"/>
      <c r="D3241" s="81"/>
      <c r="E3241" s="81"/>
      <c r="F3241" s="81"/>
      <c r="G3241" s="81"/>
      <c r="H3241" s="81"/>
      <c r="I3241" s="81"/>
      <c r="J3241" s="81"/>
      <c r="K3241" s="81"/>
      <c r="L3241" s="81"/>
      <c r="M3241" s="81"/>
      <c r="N3241" s="81"/>
      <c r="O3241" s="81"/>
      <c r="P3241" s="81"/>
      <c r="Q3241" s="81"/>
      <c r="R3241" s="81"/>
    </row>
    <row r="3242" spans="1:18">
      <c r="A3242" s="81"/>
      <c r="B3242" s="81"/>
      <c r="C3242" s="81"/>
      <c r="D3242" s="81"/>
      <c r="E3242" s="81"/>
      <c r="F3242" s="81"/>
      <c r="G3242" s="81"/>
      <c r="H3242" s="81"/>
      <c r="I3242" s="81"/>
      <c r="J3242" s="81"/>
      <c r="K3242" s="81"/>
      <c r="L3242" s="81"/>
      <c r="M3242" s="81"/>
      <c r="N3242" s="81"/>
      <c r="O3242" s="81"/>
      <c r="P3242" s="81"/>
      <c r="Q3242" s="81"/>
      <c r="R3242" s="81"/>
    </row>
    <row r="3243" spans="1:18">
      <c r="A3243" s="81"/>
      <c r="B3243" s="81"/>
      <c r="C3243" s="81"/>
      <c r="D3243" s="81"/>
      <c r="E3243" s="81"/>
      <c r="F3243" s="81"/>
      <c r="G3243" s="81"/>
      <c r="H3243" s="81"/>
      <c r="I3243" s="81"/>
      <c r="J3243" s="81"/>
      <c r="K3243" s="81"/>
      <c r="L3243" s="81"/>
      <c r="M3243" s="81"/>
      <c r="N3243" s="81"/>
      <c r="O3243" s="81"/>
      <c r="P3243" s="81"/>
      <c r="Q3243" s="81"/>
      <c r="R3243" s="81"/>
    </row>
    <row r="3244" spans="1:18">
      <c r="A3244" s="81"/>
      <c r="B3244" s="81"/>
      <c r="C3244" s="81"/>
      <c r="D3244" s="81"/>
      <c r="E3244" s="81"/>
      <c r="F3244" s="81"/>
      <c r="G3244" s="81"/>
      <c r="H3244" s="81"/>
      <c r="I3244" s="81"/>
      <c r="J3244" s="81"/>
      <c r="K3244" s="81"/>
      <c r="L3244" s="81"/>
      <c r="M3244" s="81"/>
      <c r="N3244" s="81"/>
      <c r="O3244" s="81"/>
      <c r="P3244" s="81"/>
      <c r="Q3244" s="81"/>
      <c r="R3244" s="81"/>
    </row>
    <row r="3245" spans="1:18">
      <c r="A3245" s="81"/>
      <c r="B3245" s="81"/>
      <c r="C3245" s="81"/>
      <c r="D3245" s="81"/>
      <c r="E3245" s="81"/>
      <c r="F3245" s="81"/>
      <c r="G3245" s="81"/>
      <c r="H3245" s="81"/>
      <c r="I3245" s="81"/>
      <c r="J3245" s="81"/>
      <c r="K3245" s="81"/>
      <c r="L3245" s="81"/>
      <c r="M3245" s="81"/>
      <c r="N3245" s="81"/>
      <c r="O3245" s="81"/>
      <c r="P3245" s="81"/>
      <c r="Q3245" s="81"/>
      <c r="R3245" s="81"/>
    </row>
    <row r="3246" spans="1:18">
      <c r="A3246" s="81"/>
      <c r="B3246" s="81"/>
      <c r="C3246" s="81"/>
      <c r="D3246" s="81"/>
      <c r="E3246" s="81"/>
      <c r="F3246" s="81"/>
      <c r="G3246" s="81"/>
      <c r="H3246" s="81"/>
      <c r="I3246" s="81"/>
      <c r="J3246" s="81"/>
      <c r="K3246" s="81"/>
      <c r="L3246" s="81"/>
      <c r="M3246" s="81"/>
      <c r="N3246" s="81"/>
      <c r="O3246" s="81"/>
      <c r="P3246" s="81"/>
      <c r="Q3246" s="81"/>
      <c r="R3246" s="81"/>
    </row>
    <row r="3247" spans="1:18">
      <c r="A3247" s="81"/>
      <c r="B3247" s="81"/>
      <c r="C3247" s="81"/>
      <c r="D3247" s="81"/>
      <c r="E3247" s="81"/>
      <c r="F3247" s="81"/>
      <c r="G3247" s="81"/>
      <c r="H3247" s="81"/>
      <c r="I3247" s="81"/>
      <c r="J3247" s="81"/>
      <c r="K3247" s="81"/>
      <c r="L3247" s="81"/>
      <c r="M3247" s="81"/>
      <c r="N3247" s="81"/>
      <c r="O3247" s="81"/>
      <c r="P3247" s="81"/>
      <c r="Q3247" s="81"/>
      <c r="R3247" s="81"/>
    </row>
    <row r="3248" spans="1:18">
      <c r="A3248" s="81"/>
      <c r="B3248" s="81"/>
      <c r="C3248" s="81"/>
      <c r="D3248" s="81"/>
      <c r="E3248" s="81"/>
      <c r="F3248" s="81"/>
      <c r="G3248" s="81"/>
      <c r="H3248" s="81"/>
      <c r="I3248" s="81"/>
      <c r="J3248" s="81"/>
      <c r="K3248" s="81"/>
      <c r="L3248" s="81"/>
      <c r="M3248" s="81"/>
      <c r="N3248" s="81"/>
      <c r="O3248" s="81"/>
      <c r="P3248" s="81"/>
      <c r="Q3248" s="81"/>
      <c r="R3248" s="81"/>
    </row>
    <row r="3249" spans="1:18">
      <c r="A3249" s="81"/>
      <c r="B3249" s="81"/>
      <c r="C3249" s="81"/>
      <c r="D3249" s="81"/>
      <c r="E3249" s="81"/>
      <c r="F3249" s="81"/>
      <c r="G3249" s="81"/>
      <c r="H3249" s="81"/>
      <c r="I3249" s="81"/>
      <c r="J3249" s="81"/>
      <c r="K3249" s="81"/>
      <c r="L3249" s="81"/>
      <c r="M3249" s="81"/>
      <c r="N3249" s="81"/>
      <c r="O3249" s="81"/>
      <c r="P3249" s="81"/>
      <c r="Q3249" s="81"/>
      <c r="R3249" s="81"/>
    </row>
    <row r="3250" spans="1:18">
      <c r="A3250" s="81"/>
      <c r="B3250" s="81"/>
      <c r="C3250" s="81"/>
      <c r="D3250" s="81"/>
      <c r="E3250" s="81"/>
      <c r="F3250" s="81"/>
      <c r="G3250" s="81"/>
      <c r="H3250" s="81"/>
      <c r="I3250" s="81"/>
      <c r="J3250" s="81"/>
      <c r="K3250" s="81"/>
      <c r="L3250" s="81"/>
      <c r="M3250" s="81"/>
      <c r="N3250" s="81"/>
      <c r="O3250" s="81"/>
      <c r="P3250" s="81"/>
      <c r="Q3250" s="81"/>
      <c r="R3250" s="81"/>
    </row>
    <row r="3251" spans="1:18">
      <c r="A3251" s="81"/>
      <c r="B3251" s="81"/>
      <c r="C3251" s="81"/>
      <c r="D3251" s="81"/>
      <c r="E3251" s="81"/>
      <c r="F3251" s="81"/>
      <c r="G3251" s="81"/>
      <c r="H3251" s="81"/>
      <c r="I3251" s="81"/>
      <c r="J3251" s="81"/>
      <c r="K3251" s="81"/>
      <c r="L3251" s="81"/>
      <c r="M3251" s="81"/>
      <c r="N3251" s="81"/>
      <c r="O3251" s="81"/>
      <c r="P3251" s="81"/>
      <c r="Q3251" s="81"/>
      <c r="R3251" s="81"/>
    </row>
    <row r="3252" spans="1:18">
      <c r="A3252" s="81"/>
      <c r="B3252" s="81"/>
      <c r="C3252" s="81"/>
      <c r="D3252" s="81"/>
      <c r="E3252" s="81"/>
      <c r="F3252" s="81"/>
      <c r="G3252" s="81"/>
      <c r="H3252" s="81"/>
      <c r="I3252" s="81"/>
      <c r="J3252" s="81"/>
      <c r="K3252" s="81"/>
      <c r="L3252" s="81"/>
      <c r="M3252" s="81"/>
      <c r="N3252" s="81"/>
      <c r="O3252" s="81"/>
      <c r="P3252" s="81"/>
      <c r="Q3252" s="81"/>
      <c r="R3252" s="81"/>
    </row>
    <row r="3253" spans="1:18">
      <c r="A3253" s="81"/>
      <c r="B3253" s="81"/>
      <c r="C3253" s="81"/>
      <c r="D3253" s="81"/>
      <c r="E3253" s="81"/>
      <c r="F3253" s="81"/>
      <c r="G3253" s="81"/>
      <c r="H3253" s="81"/>
      <c r="I3253" s="81"/>
      <c r="J3253" s="81"/>
      <c r="K3253" s="81"/>
      <c r="L3253" s="81"/>
      <c r="M3253" s="81"/>
      <c r="N3253" s="81"/>
      <c r="O3253" s="81"/>
      <c r="P3253" s="81"/>
      <c r="Q3253" s="81"/>
      <c r="R3253" s="81"/>
    </row>
    <row r="3254" spans="1:18">
      <c r="A3254" s="81"/>
      <c r="B3254" s="81"/>
      <c r="C3254" s="81"/>
      <c r="D3254" s="81"/>
      <c r="E3254" s="81"/>
      <c r="F3254" s="81"/>
      <c r="G3254" s="81"/>
      <c r="H3254" s="81"/>
      <c r="I3254" s="81"/>
      <c r="J3254" s="81"/>
      <c r="K3254" s="81"/>
      <c r="L3254" s="81"/>
      <c r="M3254" s="81"/>
      <c r="N3254" s="81"/>
      <c r="O3254" s="81"/>
      <c r="P3254" s="81"/>
      <c r="Q3254" s="81"/>
      <c r="R3254" s="81"/>
    </row>
    <row r="3255" spans="1:18">
      <c r="A3255" s="81"/>
      <c r="B3255" s="81"/>
      <c r="C3255" s="81"/>
      <c r="D3255" s="81"/>
      <c r="E3255" s="81"/>
      <c r="F3255" s="81"/>
      <c r="G3255" s="81"/>
      <c r="H3255" s="81"/>
      <c r="I3255" s="81"/>
      <c r="J3255" s="81"/>
      <c r="K3255" s="81"/>
      <c r="L3255" s="81"/>
      <c r="M3255" s="81"/>
      <c r="N3255" s="81"/>
      <c r="O3255" s="81"/>
      <c r="P3255" s="81"/>
      <c r="Q3255" s="81"/>
      <c r="R3255" s="81"/>
    </row>
    <row r="3256" spans="1:18">
      <c r="A3256" s="81"/>
      <c r="B3256" s="81"/>
      <c r="C3256" s="81"/>
      <c r="D3256" s="81"/>
      <c r="E3256" s="81"/>
      <c r="F3256" s="81"/>
      <c r="G3256" s="81"/>
      <c r="H3256" s="81"/>
      <c r="I3256" s="81"/>
      <c r="J3256" s="81"/>
      <c r="K3256" s="81"/>
      <c r="L3256" s="81"/>
      <c r="M3256" s="81"/>
      <c r="N3256" s="81"/>
      <c r="O3256" s="81"/>
      <c r="P3256" s="81"/>
      <c r="Q3256" s="81"/>
      <c r="R3256" s="81"/>
    </row>
    <row r="3257" spans="1:18">
      <c r="A3257" s="81"/>
      <c r="B3257" s="81"/>
      <c r="C3257" s="81"/>
      <c r="D3257" s="81"/>
      <c r="E3257" s="81"/>
      <c r="F3257" s="81"/>
      <c r="G3257" s="81"/>
      <c r="H3257" s="81"/>
      <c r="I3257" s="81"/>
      <c r="J3257" s="81"/>
      <c r="K3257" s="81"/>
      <c r="L3257" s="81"/>
      <c r="M3257" s="81"/>
      <c r="N3257" s="81"/>
      <c r="O3257" s="81"/>
      <c r="P3257" s="81"/>
      <c r="Q3257" s="81"/>
      <c r="R3257" s="81"/>
    </row>
    <row r="3258" spans="1:18">
      <c r="A3258" s="81"/>
      <c r="B3258" s="81"/>
      <c r="C3258" s="81"/>
      <c r="D3258" s="81"/>
      <c r="E3258" s="81"/>
      <c r="F3258" s="81"/>
      <c r="G3258" s="81"/>
      <c r="H3258" s="81"/>
      <c r="I3258" s="81"/>
      <c r="J3258" s="81"/>
      <c r="K3258" s="81"/>
      <c r="L3258" s="81"/>
      <c r="M3258" s="81"/>
      <c r="N3258" s="81"/>
      <c r="O3258" s="81"/>
      <c r="P3258" s="81"/>
      <c r="Q3258" s="81"/>
      <c r="R3258" s="81"/>
    </row>
    <row r="3259" spans="1:18">
      <c r="A3259" s="81"/>
      <c r="B3259" s="81"/>
      <c r="C3259" s="81"/>
      <c r="D3259" s="81"/>
      <c r="E3259" s="81"/>
      <c r="F3259" s="81"/>
      <c r="G3259" s="81"/>
      <c r="H3259" s="81"/>
      <c r="I3259" s="81"/>
      <c r="J3259" s="81"/>
      <c r="K3259" s="81"/>
      <c r="L3259" s="81"/>
      <c r="M3259" s="81"/>
      <c r="N3259" s="81"/>
      <c r="O3259" s="81"/>
      <c r="P3259" s="81"/>
      <c r="Q3259" s="81"/>
      <c r="R3259" s="81"/>
    </row>
    <row r="3260" spans="1:18">
      <c r="A3260" s="81"/>
      <c r="B3260" s="81"/>
      <c r="C3260" s="81"/>
      <c r="D3260" s="81"/>
      <c r="E3260" s="81"/>
      <c r="F3260" s="81"/>
      <c r="G3260" s="81"/>
      <c r="H3260" s="81"/>
      <c r="I3260" s="81"/>
      <c r="J3260" s="81"/>
      <c r="K3260" s="81"/>
      <c r="L3260" s="81"/>
      <c r="M3260" s="81"/>
      <c r="N3260" s="81"/>
      <c r="O3260" s="81"/>
      <c r="P3260" s="81"/>
      <c r="Q3260" s="81"/>
      <c r="R3260" s="81"/>
    </row>
    <row r="3261" spans="1:18">
      <c r="A3261" s="81"/>
      <c r="B3261" s="81"/>
      <c r="C3261" s="81"/>
      <c r="D3261" s="81"/>
      <c r="E3261" s="81"/>
      <c r="F3261" s="81"/>
      <c r="G3261" s="81"/>
      <c r="H3261" s="81"/>
      <c r="I3261" s="81"/>
      <c r="J3261" s="81"/>
      <c r="K3261" s="81"/>
      <c r="L3261" s="81"/>
      <c r="M3261" s="81"/>
      <c r="N3261" s="81"/>
      <c r="O3261" s="81"/>
      <c r="P3261" s="81"/>
      <c r="Q3261" s="81"/>
      <c r="R3261" s="81"/>
    </row>
    <row r="3262" spans="1:18">
      <c r="A3262" s="81"/>
      <c r="B3262" s="81"/>
      <c r="C3262" s="81"/>
      <c r="D3262" s="81"/>
      <c r="E3262" s="81"/>
      <c r="F3262" s="81"/>
      <c r="G3262" s="81"/>
      <c r="H3262" s="81"/>
      <c r="I3262" s="81"/>
      <c r="J3262" s="81"/>
      <c r="K3262" s="81"/>
      <c r="L3262" s="81"/>
      <c r="M3262" s="81"/>
      <c r="N3262" s="81"/>
      <c r="O3262" s="81"/>
      <c r="P3262" s="81"/>
      <c r="Q3262" s="81"/>
      <c r="R3262" s="81"/>
    </row>
    <row r="3263" spans="1:18">
      <c r="A3263" s="81"/>
      <c r="B3263" s="81"/>
      <c r="C3263" s="81"/>
      <c r="D3263" s="81"/>
      <c r="E3263" s="81"/>
      <c r="F3263" s="81"/>
      <c r="G3263" s="81"/>
      <c r="H3263" s="81"/>
      <c r="I3263" s="81"/>
      <c r="J3263" s="81"/>
      <c r="K3263" s="81"/>
      <c r="L3263" s="81"/>
      <c r="M3263" s="81"/>
      <c r="N3263" s="81"/>
      <c r="O3263" s="81"/>
      <c r="P3263" s="81"/>
      <c r="Q3263" s="81"/>
      <c r="R3263" s="81"/>
    </row>
    <row r="3264" spans="1:18">
      <c r="A3264" s="81"/>
      <c r="B3264" s="81"/>
      <c r="C3264" s="81"/>
      <c r="D3264" s="81"/>
      <c r="E3264" s="81"/>
      <c r="F3264" s="81"/>
      <c r="G3264" s="81"/>
      <c r="H3264" s="81"/>
      <c r="I3264" s="81"/>
      <c r="J3264" s="81"/>
      <c r="K3264" s="81"/>
      <c r="L3264" s="81"/>
      <c r="M3264" s="81"/>
      <c r="N3264" s="81"/>
      <c r="O3264" s="81"/>
      <c r="P3264" s="81"/>
      <c r="Q3264" s="81"/>
      <c r="R3264" s="81"/>
    </row>
    <row r="3265" spans="1:18">
      <c r="A3265" s="81"/>
      <c r="B3265" s="81"/>
      <c r="C3265" s="81"/>
      <c r="D3265" s="81"/>
      <c r="E3265" s="81"/>
      <c r="F3265" s="81"/>
      <c r="G3265" s="81"/>
      <c r="H3265" s="81"/>
      <c r="I3265" s="81"/>
      <c r="J3265" s="81"/>
      <c r="K3265" s="81"/>
      <c r="L3265" s="81"/>
      <c r="M3265" s="81"/>
      <c r="N3265" s="81"/>
      <c r="O3265" s="81"/>
      <c r="P3265" s="81"/>
      <c r="Q3265" s="81"/>
      <c r="R3265" s="81"/>
    </row>
    <row r="3266" spans="1:18">
      <c r="A3266" s="81"/>
      <c r="B3266" s="81"/>
      <c r="C3266" s="81"/>
      <c r="D3266" s="81"/>
      <c r="E3266" s="81"/>
      <c r="F3266" s="81"/>
      <c r="G3266" s="81"/>
      <c r="H3266" s="81"/>
      <c r="I3266" s="81"/>
      <c r="J3266" s="81"/>
      <c r="K3266" s="81"/>
      <c r="L3266" s="81"/>
      <c r="M3266" s="81"/>
      <c r="N3266" s="81"/>
      <c r="O3266" s="81"/>
      <c r="P3266" s="81"/>
      <c r="Q3266" s="81"/>
      <c r="R3266" s="81"/>
    </row>
    <row r="3267" spans="1:18">
      <c r="A3267" s="81"/>
      <c r="B3267" s="81"/>
      <c r="C3267" s="81"/>
      <c r="D3267" s="81"/>
      <c r="E3267" s="81"/>
      <c r="F3267" s="81"/>
      <c r="G3267" s="81"/>
      <c r="H3267" s="81"/>
      <c r="I3267" s="81"/>
      <c r="J3267" s="81"/>
      <c r="K3267" s="81"/>
      <c r="L3267" s="81"/>
      <c r="M3267" s="81"/>
      <c r="N3267" s="81"/>
      <c r="O3267" s="81"/>
      <c r="P3267" s="81"/>
      <c r="Q3267" s="81"/>
      <c r="R3267" s="81"/>
    </row>
    <row r="3268" spans="1:18">
      <c r="A3268" s="81"/>
      <c r="B3268" s="81"/>
      <c r="C3268" s="81"/>
      <c r="D3268" s="81"/>
      <c r="E3268" s="81"/>
      <c r="F3268" s="81"/>
      <c r="G3268" s="81"/>
      <c r="H3268" s="81"/>
      <c r="I3268" s="81"/>
      <c r="J3268" s="81"/>
      <c r="K3268" s="81"/>
      <c r="L3268" s="81"/>
      <c r="M3268" s="81"/>
      <c r="N3268" s="81"/>
      <c r="O3268" s="81"/>
      <c r="P3268" s="81"/>
      <c r="Q3268" s="81"/>
      <c r="R3268" s="81"/>
    </row>
    <row r="3269" spans="1:18">
      <c r="A3269" s="81"/>
      <c r="B3269" s="81"/>
      <c r="C3269" s="81"/>
      <c r="D3269" s="81"/>
      <c r="E3269" s="81"/>
      <c r="F3269" s="81"/>
      <c r="G3269" s="81"/>
      <c r="H3269" s="81"/>
      <c r="I3269" s="81"/>
      <c r="J3269" s="81"/>
      <c r="K3269" s="81"/>
      <c r="L3269" s="81"/>
      <c r="M3269" s="81"/>
      <c r="N3269" s="81"/>
      <c r="O3269" s="81"/>
      <c r="P3269" s="81"/>
      <c r="Q3269" s="81"/>
      <c r="R3269" s="81"/>
    </row>
    <row r="3270" spans="1:18">
      <c r="A3270" s="81"/>
      <c r="B3270" s="81"/>
      <c r="C3270" s="81"/>
      <c r="D3270" s="81"/>
      <c r="E3270" s="81"/>
      <c r="F3270" s="81"/>
      <c r="G3270" s="81"/>
      <c r="H3270" s="81"/>
      <c r="I3270" s="81"/>
      <c r="J3270" s="81"/>
      <c r="K3270" s="81"/>
      <c r="L3270" s="81"/>
      <c r="M3270" s="81"/>
      <c r="N3270" s="81"/>
      <c r="O3270" s="81"/>
      <c r="P3270" s="81"/>
      <c r="Q3270" s="81"/>
      <c r="R3270" s="81"/>
    </row>
    <row r="3271" spans="1:18">
      <c r="A3271" s="81"/>
      <c r="B3271" s="81"/>
      <c r="C3271" s="81"/>
      <c r="D3271" s="81"/>
      <c r="E3271" s="81"/>
      <c r="F3271" s="81"/>
      <c r="G3271" s="81"/>
      <c r="H3271" s="81"/>
      <c r="I3271" s="81"/>
      <c r="J3271" s="81"/>
      <c r="K3271" s="81"/>
      <c r="L3271" s="81"/>
      <c r="M3271" s="81"/>
      <c r="N3271" s="81"/>
      <c r="O3271" s="81"/>
      <c r="P3271" s="81"/>
      <c r="Q3271" s="81"/>
      <c r="R3271" s="81"/>
    </row>
    <row r="3272" spans="1:18">
      <c r="A3272" s="81"/>
      <c r="B3272" s="81"/>
      <c r="C3272" s="81"/>
      <c r="D3272" s="81"/>
      <c r="E3272" s="81"/>
      <c r="F3272" s="81"/>
      <c r="G3272" s="81"/>
      <c r="H3272" s="81"/>
      <c r="I3272" s="81"/>
      <c r="J3272" s="81"/>
      <c r="K3272" s="81"/>
      <c r="L3272" s="81"/>
      <c r="M3272" s="81"/>
      <c r="N3272" s="81"/>
      <c r="O3272" s="81"/>
      <c r="P3272" s="81"/>
      <c r="Q3272" s="81"/>
      <c r="R3272" s="81"/>
    </row>
    <row r="3273" spans="1:18">
      <c r="A3273" s="81"/>
      <c r="B3273" s="81"/>
      <c r="C3273" s="81"/>
      <c r="D3273" s="81"/>
      <c r="E3273" s="81"/>
      <c r="F3273" s="81"/>
      <c r="G3273" s="81"/>
      <c r="H3273" s="81"/>
      <c r="I3273" s="81"/>
      <c r="J3273" s="81"/>
      <c r="K3273" s="81"/>
      <c r="L3273" s="81"/>
      <c r="M3273" s="81"/>
      <c r="N3273" s="81"/>
      <c r="O3273" s="81"/>
      <c r="P3273" s="81"/>
      <c r="Q3273" s="81"/>
      <c r="R3273" s="81"/>
    </row>
    <row r="3274" spans="1:18">
      <c r="A3274" s="81"/>
      <c r="B3274" s="81"/>
      <c r="C3274" s="81"/>
      <c r="D3274" s="81"/>
      <c r="E3274" s="81"/>
      <c r="F3274" s="81"/>
      <c r="G3274" s="81"/>
      <c r="H3274" s="81"/>
      <c r="I3274" s="81"/>
      <c r="J3274" s="81"/>
      <c r="K3274" s="81"/>
      <c r="L3274" s="81"/>
      <c r="M3274" s="81"/>
      <c r="N3274" s="81"/>
      <c r="O3274" s="81"/>
      <c r="P3274" s="81"/>
      <c r="Q3274" s="81"/>
      <c r="R3274" s="81"/>
    </row>
    <row r="3275" spans="1:18">
      <c r="A3275" s="81"/>
      <c r="B3275" s="81"/>
      <c r="C3275" s="81"/>
      <c r="D3275" s="81"/>
      <c r="E3275" s="81"/>
      <c r="F3275" s="81"/>
      <c r="G3275" s="81"/>
      <c r="H3275" s="81"/>
      <c r="I3275" s="81"/>
      <c r="J3275" s="81"/>
      <c r="K3275" s="81"/>
      <c r="L3275" s="81"/>
      <c r="M3275" s="81"/>
      <c r="N3275" s="81"/>
      <c r="O3275" s="81"/>
      <c r="P3275" s="81"/>
      <c r="Q3275" s="81"/>
      <c r="R3275" s="81"/>
    </row>
    <row r="3276" spans="1:18">
      <c r="A3276" s="81"/>
      <c r="B3276" s="81"/>
      <c r="C3276" s="81"/>
      <c r="D3276" s="81"/>
      <c r="E3276" s="81"/>
      <c r="F3276" s="81"/>
      <c r="G3276" s="81"/>
      <c r="H3276" s="81"/>
      <c r="I3276" s="81"/>
      <c r="J3276" s="81"/>
      <c r="K3276" s="81"/>
      <c r="L3276" s="81"/>
      <c r="M3276" s="81"/>
      <c r="N3276" s="81"/>
      <c r="O3276" s="81"/>
      <c r="P3276" s="81"/>
      <c r="Q3276" s="81"/>
      <c r="R3276" s="81"/>
    </row>
    <row r="3277" spans="1:18">
      <c r="A3277" s="81"/>
      <c r="B3277" s="81"/>
      <c r="C3277" s="81"/>
      <c r="D3277" s="81"/>
      <c r="E3277" s="81"/>
      <c r="F3277" s="81"/>
      <c r="G3277" s="81"/>
      <c r="H3277" s="81"/>
      <c r="I3277" s="81"/>
      <c r="J3277" s="81"/>
      <c r="K3277" s="81"/>
      <c r="L3277" s="81"/>
      <c r="M3277" s="81"/>
      <c r="N3277" s="81"/>
      <c r="O3277" s="81"/>
      <c r="P3277" s="81"/>
      <c r="Q3277" s="81"/>
      <c r="R3277" s="81"/>
    </row>
    <row r="3278" spans="1:18">
      <c r="A3278" s="81"/>
      <c r="B3278" s="81"/>
      <c r="C3278" s="81"/>
      <c r="D3278" s="81"/>
      <c r="E3278" s="81"/>
      <c r="F3278" s="81"/>
      <c r="G3278" s="81"/>
      <c r="H3278" s="81"/>
      <c r="I3278" s="81"/>
      <c r="J3278" s="81"/>
      <c r="K3278" s="81"/>
      <c r="L3278" s="81"/>
      <c r="M3278" s="81"/>
      <c r="N3278" s="81"/>
      <c r="O3278" s="81"/>
      <c r="P3278" s="81"/>
      <c r="Q3278" s="81"/>
      <c r="R3278" s="81"/>
    </row>
    <row r="3279" spans="1:18">
      <c r="A3279" s="81"/>
      <c r="B3279" s="81"/>
      <c r="C3279" s="81"/>
      <c r="D3279" s="81"/>
      <c r="E3279" s="81"/>
      <c r="F3279" s="81"/>
      <c r="G3279" s="81"/>
      <c r="H3279" s="81"/>
      <c r="I3279" s="81"/>
      <c r="J3279" s="81"/>
      <c r="K3279" s="81"/>
      <c r="L3279" s="81"/>
      <c r="M3279" s="81"/>
      <c r="N3279" s="81"/>
      <c r="O3279" s="81"/>
      <c r="P3279" s="81"/>
      <c r="Q3279" s="81"/>
      <c r="R3279" s="81"/>
    </row>
    <row r="3280" spans="1:18">
      <c r="A3280" s="81"/>
      <c r="B3280" s="81"/>
      <c r="C3280" s="81"/>
      <c r="D3280" s="81"/>
      <c r="E3280" s="81"/>
      <c r="F3280" s="81"/>
      <c r="G3280" s="81"/>
      <c r="H3280" s="81"/>
      <c r="I3280" s="81"/>
      <c r="J3280" s="81"/>
      <c r="K3280" s="81"/>
      <c r="L3280" s="81"/>
      <c r="M3280" s="81"/>
      <c r="N3280" s="81"/>
      <c r="O3280" s="81"/>
      <c r="P3280" s="81"/>
      <c r="Q3280" s="81"/>
      <c r="R3280" s="81"/>
    </row>
    <row r="3281" spans="1:18">
      <c r="A3281" s="81"/>
      <c r="B3281" s="81"/>
      <c r="C3281" s="81"/>
      <c r="D3281" s="81"/>
      <c r="E3281" s="81"/>
      <c r="F3281" s="81"/>
      <c r="G3281" s="81"/>
      <c r="H3281" s="81"/>
      <c r="I3281" s="81"/>
      <c r="J3281" s="81"/>
      <c r="K3281" s="81"/>
      <c r="L3281" s="81"/>
      <c r="M3281" s="81"/>
      <c r="N3281" s="81"/>
      <c r="O3281" s="81"/>
      <c r="P3281" s="81"/>
      <c r="Q3281" s="81"/>
      <c r="R3281" s="81"/>
    </row>
    <row r="3282" spans="1:18">
      <c r="A3282" s="81"/>
      <c r="B3282" s="81"/>
      <c r="C3282" s="81"/>
      <c r="D3282" s="81"/>
      <c r="E3282" s="81"/>
      <c r="F3282" s="81"/>
      <c r="G3282" s="81"/>
      <c r="H3282" s="81"/>
      <c r="I3282" s="81"/>
      <c r="J3282" s="81"/>
      <c r="K3282" s="81"/>
      <c r="L3282" s="81"/>
      <c r="M3282" s="81"/>
      <c r="N3282" s="81"/>
      <c r="O3282" s="81"/>
      <c r="P3282" s="81"/>
      <c r="Q3282" s="81"/>
      <c r="R3282" s="81"/>
    </row>
    <row r="3283" spans="1:18">
      <c r="A3283" s="81"/>
      <c r="B3283" s="81"/>
      <c r="C3283" s="81"/>
      <c r="D3283" s="81"/>
      <c r="E3283" s="81"/>
      <c r="F3283" s="81"/>
      <c r="G3283" s="81"/>
      <c r="H3283" s="81"/>
      <c r="I3283" s="81"/>
      <c r="J3283" s="81"/>
      <c r="K3283" s="81"/>
      <c r="L3283" s="81"/>
      <c r="M3283" s="81"/>
      <c r="N3283" s="81"/>
      <c r="O3283" s="81"/>
      <c r="P3283" s="81"/>
      <c r="Q3283" s="81"/>
      <c r="R3283" s="81"/>
    </row>
    <row r="3284" spans="1:18">
      <c r="A3284" s="81"/>
      <c r="B3284" s="81"/>
      <c r="C3284" s="81"/>
      <c r="D3284" s="81"/>
      <c r="E3284" s="81"/>
      <c r="F3284" s="81"/>
      <c r="G3284" s="81"/>
      <c r="H3284" s="81"/>
      <c r="I3284" s="81"/>
      <c r="J3284" s="81"/>
      <c r="K3284" s="81"/>
      <c r="L3284" s="81"/>
      <c r="M3284" s="81"/>
      <c r="N3284" s="81"/>
      <c r="O3284" s="81"/>
      <c r="P3284" s="81"/>
      <c r="Q3284" s="81"/>
      <c r="R3284" s="81"/>
    </row>
    <row r="3285" spans="1:18">
      <c r="A3285" s="81"/>
      <c r="B3285" s="81"/>
      <c r="C3285" s="81"/>
      <c r="D3285" s="81"/>
      <c r="E3285" s="81"/>
      <c r="F3285" s="81"/>
      <c r="G3285" s="81"/>
      <c r="H3285" s="81"/>
      <c r="I3285" s="81"/>
      <c r="J3285" s="81"/>
      <c r="K3285" s="81"/>
      <c r="L3285" s="81"/>
      <c r="M3285" s="81"/>
      <c r="N3285" s="81"/>
      <c r="O3285" s="81"/>
      <c r="P3285" s="81"/>
      <c r="Q3285" s="81"/>
      <c r="R3285" s="81"/>
    </row>
    <row r="3286" spans="1:18">
      <c r="A3286" s="81"/>
      <c r="B3286" s="81"/>
      <c r="C3286" s="81"/>
      <c r="D3286" s="81"/>
      <c r="E3286" s="81"/>
      <c r="F3286" s="81"/>
      <c r="G3286" s="81"/>
      <c r="H3286" s="81"/>
      <c r="I3286" s="81"/>
      <c r="J3286" s="81"/>
      <c r="K3286" s="81"/>
      <c r="L3286" s="81"/>
      <c r="M3286" s="81"/>
      <c r="N3286" s="81"/>
      <c r="O3286" s="81"/>
      <c r="P3286" s="81"/>
      <c r="Q3286" s="81"/>
      <c r="R3286" s="81"/>
    </row>
    <row r="3287" spans="1:18">
      <c r="A3287" s="81"/>
      <c r="B3287" s="81"/>
      <c r="C3287" s="81"/>
      <c r="D3287" s="81"/>
      <c r="E3287" s="81"/>
      <c r="F3287" s="81"/>
      <c r="G3287" s="81"/>
      <c r="H3287" s="81"/>
      <c r="I3287" s="81"/>
      <c r="J3287" s="81"/>
      <c r="K3287" s="81"/>
      <c r="L3287" s="81"/>
      <c r="M3287" s="81"/>
      <c r="N3287" s="81"/>
      <c r="O3287" s="81"/>
      <c r="P3287" s="81"/>
      <c r="Q3287" s="81"/>
      <c r="R3287" s="81"/>
    </row>
    <row r="3288" spans="1:18">
      <c r="A3288" s="81"/>
      <c r="B3288" s="81"/>
      <c r="C3288" s="81"/>
      <c r="D3288" s="81"/>
      <c r="E3288" s="81"/>
      <c r="F3288" s="81"/>
      <c r="G3288" s="81"/>
      <c r="H3288" s="81"/>
      <c r="I3288" s="81"/>
      <c r="J3288" s="81"/>
      <c r="K3288" s="81"/>
      <c r="L3288" s="81"/>
      <c r="M3288" s="81"/>
      <c r="N3288" s="81"/>
      <c r="O3288" s="81"/>
      <c r="P3288" s="81"/>
      <c r="Q3288" s="81"/>
      <c r="R3288" s="81"/>
    </row>
    <row r="3289" spans="1:18">
      <c r="A3289" s="81"/>
      <c r="B3289" s="81"/>
      <c r="C3289" s="81"/>
      <c r="D3289" s="81"/>
      <c r="E3289" s="81"/>
      <c r="F3289" s="81"/>
      <c r="G3289" s="81"/>
      <c r="H3289" s="81"/>
      <c r="I3289" s="81"/>
      <c r="J3289" s="81"/>
      <c r="K3289" s="81"/>
      <c r="L3289" s="81"/>
      <c r="M3289" s="81"/>
      <c r="N3289" s="81"/>
      <c r="O3289" s="81"/>
      <c r="P3289" s="81"/>
      <c r="Q3289" s="81"/>
      <c r="R3289" s="81"/>
    </row>
    <row r="3290" spans="1:18">
      <c r="A3290" s="81"/>
      <c r="B3290" s="81"/>
      <c r="C3290" s="81"/>
      <c r="D3290" s="81"/>
      <c r="E3290" s="81"/>
      <c r="F3290" s="81"/>
      <c r="G3290" s="81"/>
      <c r="H3290" s="81"/>
      <c r="I3290" s="81"/>
      <c r="J3290" s="81"/>
      <c r="K3290" s="81"/>
      <c r="L3290" s="81"/>
      <c r="M3290" s="81"/>
      <c r="N3290" s="81"/>
      <c r="O3290" s="81"/>
      <c r="P3290" s="81"/>
      <c r="Q3290" s="81"/>
      <c r="R3290" s="81"/>
    </row>
    <row r="3291" spans="1:18">
      <c r="A3291" s="81"/>
      <c r="B3291" s="81"/>
      <c r="C3291" s="81"/>
      <c r="D3291" s="81"/>
      <c r="E3291" s="81"/>
      <c r="F3291" s="81"/>
      <c r="G3291" s="81"/>
      <c r="H3291" s="81"/>
      <c r="I3291" s="81"/>
      <c r="J3291" s="81"/>
      <c r="K3291" s="81"/>
      <c r="L3291" s="81"/>
      <c r="M3291" s="81"/>
      <c r="N3291" s="81"/>
      <c r="O3291" s="81"/>
      <c r="P3291" s="81"/>
      <c r="Q3291" s="81"/>
      <c r="R3291" s="81"/>
    </row>
    <row r="3292" spans="1:18">
      <c r="A3292" s="81"/>
      <c r="B3292" s="81"/>
      <c r="C3292" s="81"/>
      <c r="D3292" s="81"/>
      <c r="E3292" s="81"/>
      <c r="F3292" s="81"/>
      <c r="G3292" s="81"/>
      <c r="H3292" s="81"/>
      <c r="I3292" s="81"/>
      <c r="J3292" s="81"/>
      <c r="K3292" s="81"/>
      <c r="L3292" s="81"/>
      <c r="M3292" s="81"/>
      <c r="N3292" s="81"/>
      <c r="O3292" s="81"/>
      <c r="P3292" s="81"/>
      <c r="Q3292" s="81"/>
      <c r="R3292" s="81"/>
    </row>
    <row r="3293" spans="1:18">
      <c r="A3293" s="81"/>
      <c r="B3293" s="81"/>
      <c r="C3293" s="81"/>
      <c r="D3293" s="81"/>
      <c r="E3293" s="81"/>
      <c r="F3293" s="81"/>
      <c r="G3293" s="81"/>
      <c r="H3293" s="81"/>
      <c r="I3293" s="81"/>
      <c r="J3293" s="81"/>
      <c r="K3293" s="81"/>
      <c r="L3293" s="81"/>
      <c r="M3293" s="81"/>
      <c r="N3293" s="81"/>
      <c r="O3293" s="81"/>
      <c r="P3293" s="81"/>
      <c r="Q3293" s="81"/>
      <c r="R3293" s="81"/>
    </row>
    <row r="3294" spans="1:18">
      <c r="A3294" s="81"/>
      <c r="B3294" s="81"/>
      <c r="C3294" s="81"/>
      <c r="D3294" s="81"/>
      <c r="E3294" s="81"/>
      <c r="F3294" s="81"/>
      <c r="G3294" s="81"/>
      <c r="H3294" s="81"/>
      <c r="I3294" s="81"/>
      <c r="J3294" s="81"/>
      <c r="K3294" s="81"/>
      <c r="L3294" s="81"/>
      <c r="M3294" s="81"/>
      <c r="N3294" s="81"/>
      <c r="O3294" s="81"/>
      <c r="P3294" s="81"/>
      <c r="Q3294" s="81"/>
      <c r="R3294" s="81"/>
    </row>
    <row r="3295" spans="1:18">
      <c r="A3295" s="81"/>
      <c r="B3295" s="81"/>
      <c r="C3295" s="81"/>
      <c r="D3295" s="81"/>
      <c r="E3295" s="81"/>
      <c r="F3295" s="81"/>
      <c r="G3295" s="81"/>
      <c r="H3295" s="81"/>
      <c r="I3295" s="81"/>
      <c r="J3295" s="81"/>
      <c r="K3295" s="81"/>
      <c r="L3295" s="81"/>
      <c r="M3295" s="81"/>
      <c r="N3295" s="81"/>
      <c r="O3295" s="81"/>
      <c r="P3295" s="81"/>
      <c r="Q3295" s="81"/>
      <c r="R3295" s="81"/>
    </row>
    <row r="3296" spans="1:18">
      <c r="A3296" s="81"/>
      <c r="B3296" s="81"/>
      <c r="C3296" s="81"/>
      <c r="D3296" s="81"/>
      <c r="E3296" s="81"/>
      <c r="F3296" s="81"/>
      <c r="G3296" s="81"/>
      <c r="H3296" s="81"/>
      <c r="I3296" s="81"/>
      <c r="J3296" s="81"/>
      <c r="K3296" s="81"/>
      <c r="L3296" s="81"/>
      <c r="M3296" s="81"/>
      <c r="N3296" s="81"/>
      <c r="O3296" s="81"/>
      <c r="P3296" s="81"/>
      <c r="Q3296" s="81"/>
      <c r="R3296" s="81"/>
    </row>
    <row r="3297" spans="1:18">
      <c r="A3297" s="81"/>
      <c r="B3297" s="81"/>
      <c r="C3297" s="81"/>
      <c r="D3297" s="81"/>
      <c r="E3297" s="81"/>
      <c r="F3297" s="81"/>
      <c r="G3297" s="81"/>
      <c r="H3297" s="81"/>
      <c r="I3297" s="81"/>
      <c r="J3297" s="81"/>
      <c r="K3297" s="81"/>
      <c r="L3297" s="81"/>
      <c r="M3297" s="81"/>
      <c r="N3297" s="81"/>
      <c r="O3297" s="81"/>
      <c r="P3297" s="81"/>
      <c r="Q3297" s="81"/>
      <c r="R3297" s="81"/>
    </row>
    <row r="3298" spans="1:18">
      <c r="A3298" s="81"/>
      <c r="B3298" s="81"/>
      <c r="C3298" s="81"/>
      <c r="D3298" s="81"/>
      <c r="E3298" s="81"/>
      <c r="F3298" s="81"/>
      <c r="G3298" s="81"/>
      <c r="H3298" s="81"/>
      <c r="I3298" s="81"/>
      <c r="J3298" s="81"/>
      <c r="K3298" s="81"/>
      <c r="L3298" s="81"/>
      <c r="M3298" s="81"/>
      <c r="N3298" s="81"/>
      <c r="O3298" s="81"/>
      <c r="P3298" s="81"/>
      <c r="Q3298" s="81"/>
      <c r="R3298" s="81"/>
    </row>
    <row r="3299" spans="1:18">
      <c r="A3299" s="81"/>
      <c r="B3299" s="81"/>
      <c r="C3299" s="81"/>
      <c r="D3299" s="81"/>
      <c r="E3299" s="81"/>
      <c r="F3299" s="81"/>
      <c r="G3299" s="81"/>
      <c r="H3299" s="81"/>
      <c r="I3299" s="81"/>
      <c r="J3299" s="81"/>
      <c r="K3299" s="81"/>
      <c r="L3299" s="81"/>
      <c r="M3299" s="81"/>
      <c r="N3299" s="81"/>
      <c r="O3299" s="81"/>
      <c r="P3299" s="81"/>
      <c r="Q3299" s="81"/>
      <c r="R3299" s="81"/>
    </row>
    <row r="3300" spans="1:18">
      <c r="A3300" s="81"/>
      <c r="B3300" s="81"/>
      <c r="C3300" s="81"/>
      <c r="D3300" s="81"/>
      <c r="E3300" s="81"/>
      <c r="F3300" s="81"/>
      <c r="G3300" s="81"/>
      <c r="H3300" s="81"/>
      <c r="I3300" s="81"/>
      <c r="J3300" s="81"/>
      <c r="K3300" s="81"/>
      <c r="L3300" s="81"/>
      <c r="M3300" s="81"/>
      <c r="N3300" s="81"/>
      <c r="O3300" s="81"/>
      <c r="P3300" s="81"/>
      <c r="Q3300" s="81"/>
      <c r="R3300" s="81"/>
    </row>
    <row r="3301" spans="1:18">
      <c r="A3301" s="81"/>
      <c r="B3301" s="81"/>
      <c r="C3301" s="81"/>
      <c r="D3301" s="81"/>
      <c r="E3301" s="81"/>
      <c r="F3301" s="81"/>
      <c r="G3301" s="81"/>
      <c r="H3301" s="81"/>
      <c r="I3301" s="81"/>
      <c r="J3301" s="81"/>
      <c r="K3301" s="81"/>
      <c r="L3301" s="81"/>
      <c r="M3301" s="81"/>
      <c r="N3301" s="81"/>
      <c r="O3301" s="81"/>
      <c r="P3301" s="81"/>
      <c r="Q3301" s="81"/>
      <c r="R3301" s="81"/>
    </row>
    <row r="3302" spans="1:18">
      <c r="A3302" s="81"/>
      <c r="B3302" s="81"/>
      <c r="C3302" s="81"/>
      <c r="D3302" s="81"/>
      <c r="E3302" s="81"/>
      <c r="F3302" s="81"/>
      <c r="G3302" s="81"/>
      <c r="H3302" s="81"/>
      <c r="I3302" s="81"/>
      <c r="J3302" s="81"/>
      <c r="K3302" s="81"/>
      <c r="L3302" s="81"/>
      <c r="M3302" s="81"/>
      <c r="N3302" s="81"/>
      <c r="O3302" s="81"/>
      <c r="P3302" s="81"/>
      <c r="Q3302" s="81"/>
      <c r="R3302" s="81"/>
    </row>
    <row r="3303" spans="1:18">
      <c r="A3303" s="81"/>
      <c r="B3303" s="81"/>
      <c r="C3303" s="81"/>
      <c r="D3303" s="81"/>
      <c r="E3303" s="81"/>
      <c r="F3303" s="81"/>
      <c r="G3303" s="81"/>
      <c r="H3303" s="81"/>
      <c r="I3303" s="81"/>
      <c r="J3303" s="81"/>
      <c r="K3303" s="81"/>
      <c r="L3303" s="81"/>
      <c r="M3303" s="81"/>
      <c r="N3303" s="81"/>
      <c r="O3303" s="81"/>
      <c r="P3303" s="81"/>
      <c r="Q3303" s="81"/>
      <c r="R3303" s="81"/>
    </row>
    <row r="3304" spans="1:18">
      <c r="A3304" s="81"/>
      <c r="B3304" s="81"/>
      <c r="C3304" s="81"/>
      <c r="D3304" s="81"/>
      <c r="E3304" s="81"/>
      <c r="F3304" s="81"/>
      <c r="G3304" s="81"/>
      <c r="H3304" s="81"/>
      <c r="I3304" s="81"/>
      <c r="J3304" s="81"/>
      <c r="K3304" s="81"/>
      <c r="L3304" s="81"/>
      <c r="M3304" s="81"/>
      <c r="N3304" s="81"/>
      <c r="O3304" s="81"/>
      <c r="P3304" s="81"/>
      <c r="Q3304" s="81"/>
      <c r="R3304" s="81"/>
    </row>
    <row r="3305" spans="1:18">
      <c r="A3305" s="81"/>
      <c r="B3305" s="81"/>
      <c r="C3305" s="81"/>
      <c r="D3305" s="81"/>
      <c r="E3305" s="81"/>
      <c r="F3305" s="81"/>
      <c r="G3305" s="81"/>
      <c r="H3305" s="81"/>
      <c r="I3305" s="81"/>
      <c r="J3305" s="81"/>
      <c r="K3305" s="81"/>
      <c r="L3305" s="81"/>
      <c r="M3305" s="81"/>
      <c r="N3305" s="81"/>
      <c r="O3305" s="81"/>
      <c r="P3305" s="81"/>
      <c r="Q3305" s="81"/>
      <c r="R3305" s="81"/>
    </row>
    <row r="3306" spans="1:18">
      <c r="A3306" s="81"/>
      <c r="B3306" s="81"/>
      <c r="C3306" s="81"/>
      <c r="D3306" s="81"/>
      <c r="E3306" s="81"/>
      <c r="F3306" s="81"/>
      <c r="G3306" s="81"/>
      <c r="H3306" s="81"/>
      <c r="I3306" s="81"/>
      <c r="J3306" s="81"/>
      <c r="K3306" s="81"/>
      <c r="L3306" s="81"/>
      <c r="M3306" s="81"/>
      <c r="N3306" s="81"/>
      <c r="O3306" s="81"/>
      <c r="P3306" s="81"/>
      <c r="Q3306" s="81"/>
      <c r="R3306" s="81"/>
    </row>
    <row r="3307" spans="1:18">
      <c r="A3307" s="81"/>
      <c r="B3307" s="81"/>
      <c r="C3307" s="81"/>
      <c r="D3307" s="81"/>
      <c r="E3307" s="81"/>
      <c r="F3307" s="81"/>
      <c r="G3307" s="81"/>
      <c r="H3307" s="81"/>
      <c r="I3307" s="81"/>
      <c r="J3307" s="81"/>
      <c r="K3307" s="81"/>
      <c r="L3307" s="81"/>
      <c r="M3307" s="81"/>
      <c r="N3307" s="81"/>
      <c r="O3307" s="81"/>
      <c r="P3307" s="81"/>
      <c r="Q3307" s="81"/>
      <c r="R3307" s="81"/>
    </row>
    <row r="3308" spans="1:18">
      <c r="A3308" s="81"/>
      <c r="B3308" s="81"/>
      <c r="C3308" s="81"/>
      <c r="D3308" s="81"/>
      <c r="E3308" s="81"/>
      <c r="F3308" s="81"/>
      <c r="G3308" s="81"/>
      <c r="H3308" s="81"/>
      <c r="I3308" s="81"/>
      <c r="J3308" s="81"/>
      <c r="K3308" s="81"/>
      <c r="L3308" s="81"/>
      <c r="M3308" s="81"/>
      <c r="N3308" s="81"/>
      <c r="O3308" s="81"/>
      <c r="P3308" s="81"/>
      <c r="Q3308" s="81"/>
      <c r="R3308" s="81"/>
    </row>
    <row r="3309" spans="1:18">
      <c r="A3309" s="81"/>
      <c r="B3309" s="81"/>
      <c r="C3309" s="81"/>
      <c r="D3309" s="81"/>
      <c r="E3309" s="81"/>
      <c r="F3309" s="81"/>
      <c r="G3309" s="81"/>
      <c r="H3309" s="81"/>
      <c r="I3309" s="81"/>
      <c r="J3309" s="81"/>
      <c r="K3309" s="81"/>
      <c r="L3309" s="81"/>
      <c r="M3309" s="81"/>
      <c r="N3309" s="81"/>
      <c r="O3309" s="81"/>
      <c r="P3309" s="81"/>
      <c r="Q3309" s="81"/>
      <c r="R3309" s="81"/>
    </row>
    <row r="3310" spans="1:18">
      <c r="A3310" s="81"/>
      <c r="B3310" s="81"/>
      <c r="C3310" s="81"/>
      <c r="D3310" s="81"/>
      <c r="E3310" s="81"/>
      <c r="F3310" s="81"/>
      <c r="G3310" s="81"/>
      <c r="H3310" s="81"/>
      <c r="I3310" s="81"/>
      <c r="J3310" s="81"/>
      <c r="K3310" s="81"/>
      <c r="L3310" s="81"/>
      <c r="M3310" s="81"/>
      <c r="N3310" s="81"/>
      <c r="O3310" s="81"/>
      <c r="P3310" s="81"/>
      <c r="Q3310" s="81"/>
      <c r="R3310" s="81"/>
    </row>
    <row r="3311" spans="1:18">
      <c r="A3311" s="81"/>
      <c r="B3311" s="81"/>
      <c r="C3311" s="81"/>
      <c r="D3311" s="81"/>
      <c r="E3311" s="81"/>
      <c r="F3311" s="81"/>
      <c r="G3311" s="81"/>
      <c r="H3311" s="81"/>
      <c r="I3311" s="81"/>
      <c r="J3311" s="81"/>
      <c r="K3311" s="81"/>
      <c r="L3311" s="81"/>
      <c r="M3311" s="81"/>
      <c r="N3311" s="81"/>
      <c r="O3311" s="81"/>
      <c r="P3311" s="81"/>
      <c r="Q3311" s="81"/>
      <c r="R3311" s="81"/>
    </row>
    <row r="3312" spans="1:18">
      <c r="A3312" s="81"/>
      <c r="B3312" s="81"/>
      <c r="C3312" s="81"/>
      <c r="D3312" s="81"/>
      <c r="E3312" s="81"/>
      <c r="F3312" s="81"/>
      <c r="G3312" s="81"/>
      <c r="H3312" s="81"/>
      <c r="I3312" s="81"/>
      <c r="J3312" s="81"/>
      <c r="K3312" s="81"/>
      <c r="L3312" s="81"/>
      <c r="M3312" s="81"/>
      <c r="N3312" s="81"/>
      <c r="O3312" s="81"/>
      <c r="P3312" s="81"/>
      <c r="Q3312" s="81"/>
      <c r="R3312" s="81"/>
    </row>
    <row r="3313" spans="1:18">
      <c r="A3313" s="81"/>
      <c r="B3313" s="81"/>
      <c r="C3313" s="81"/>
      <c r="D3313" s="81"/>
      <c r="E3313" s="81"/>
      <c r="F3313" s="81"/>
      <c r="G3313" s="81"/>
      <c r="H3313" s="81"/>
      <c r="I3313" s="81"/>
      <c r="J3313" s="81"/>
      <c r="K3313" s="81"/>
      <c r="L3313" s="81"/>
      <c r="M3313" s="81"/>
      <c r="N3313" s="81"/>
      <c r="O3313" s="81"/>
      <c r="P3313" s="81"/>
      <c r="Q3313" s="81"/>
      <c r="R3313" s="81"/>
    </row>
    <row r="3314" spans="1:18">
      <c r="A3314" s="81"/>
      <c r="B3314" s="81"/>
      <c r="C3314" s="81"/>
      <c r="D3314" s="81"/>
      <c r="E3314" s="81"/>
      <c r="F3314" s="81"/>
      <c r="G3314" s="81"/>
      <c r="H3314" s="81"/>
      <c r="I3314" s="81"/>
      <c r="J3314" s="81"/>
      <c r="K3314" s="81"/>
      <c r="L3314" s="81"/>
      <c r="M3314" s="81"/>
      <c r="N3314" s="81"/>
      <c r="O3314" s="81"/>
      <c r="P3314" s="81"/>
      <c r="Q3314" s="81"/>
      <c r="R3314" s="81"/>
    </row>
    <row r="3315" spans="1:18">
      <c r="A3315" s="81"/>
      <c r="B3315" s="81"/>
      <c r="C3315" s="81"/>
      <c r="D3315" s="81"/>
      <c r="E3315" s="81"/>
      <c r="F3315" s="81"/>
      <c r="G3315" s="81"/>
      <c r="H3315" s="81"/>
      <c r="I3315" s="81"/>
      <c r="J3315" s="81"/>
      <c r="K3315" s="81"/>
      <c r="L3315" s="81"/>
      <c r="M3315" s="81"/>
      <c r="N3315" s="81"/>
      <c r="O3315" s="81"/>
      <c r="P3315" s="81"/>
      <c r="Q3315" s="81"/>
      <c r="R3315" s="81"/>
    </row>
    <row r="3316" spans="1:18">
      <c r="A3316" s="81"/>
      <c r="B3316" s="81"/>
      <c r="C3316" s="81"/>
      <c r="D3316" s="81"/>
      <c r="E3316" s="81"/>
      <c r="F3316" s="81"/>
      <c r="G3316" s="81"/>
      <c r="H3316" s="81"/>
      <c r="I3316" s="81"/>
      <c r="J3316" s="81"/>
      <c r="K3316" s="81"/>
      <c r="L3316" s="81"/>
      <c r="M3316" s="81"/>
      <c r="N3316" s="81"/>
      <c r="O3316" s="81"/>
      <c r="P3316" s="81"/>
      <c r="Q3316" s="81"/>
      <c r="R3316" s="81"/>
    </row>
    <row r="3317" spans="1:18">
      <c r="A3317" s="81"/>
      <c r="B3317" s="81"/>
      <c r="C3317" s="81"/>
      <c r="D3317" s="81"/>
      <c r="E3317" s="81"/>
      <c r="F3317" s="81"/>
      <c r="G3317" s="81"/>
      <c r="H3317" s="81"/>
      <c r="I3317" s="81"/>
      <c r="J3317" s="81"/>
      <c r="K3317" s="81"/>
      <c r="L3317" s="81"/>
      <c r="M3317" s="81"/>
      <c r="N3317" s="81"/>
      <c r="O3317" s="81"/>
      <c r="P3317" s="81"/>
      <c r="Q3317" s="81"/>
      <c r="R3317" s="81"/>
    </row>
    <row r="3318" spans="1:18">
      <c r="A3318" s="81"/>
      <c r="B3318" s="81"/>
      <c r="C3318" s="81"/>
      <c r="D3318" s="81"/>
      <c r="E3318" s="81"/>
      <c r="F3318" s="81"/>
      <c r="G3318" s="81"/>
      <c r="H3318" s="81"/>
      <c r="I3318" s="81"/>
      <c r="J3318" s="81"/>
      <c r="K3318" s="81"/>
      <c r="L3318" s="81"/>
      <c r="M3318" s="81"/>
      <c r="N3318" s="81"/>
      <c r="O3318" s="81"/>
      <c r="P3318" s="81"/>
      <c r="Q3318" s="81"/>
      <c r="R3318" s="81"/>
    </row>
    <row r="3319" spans="1:18">
      <c r="A3319" s="81"/>
      <c r="B3319" s="81"/>
      <c r="C3319" s="81"/>
      <c r="D3319" s="81"/>
      <c r="E3319" s="81"/>
      <c r="F3319" s="81"/>
      <c r="G3319" s="81"/>
      <c r="H3319" s="81"/>
      <c r="I3319" s="81"/>
      <c r="J3319" s="81"/>
      <c r="K3319" s="81"/>
      <c r="L3319" s="81"/>
      <c r="M3319" s="81"/>
      <c r="N3319" s="81"/>
      <c r="O3319" s="81"/>
      <c r="P3319" s="81"/>
      <c r="Q3319" s="81"/>
      <c r="R3319" s="81"/>
    </row>
    <row r="3320" spans="1:18">
      <c r="A3320" s="81"/>
      <c r="B3320" s="81"/>
      <c r="C3320" s="81"/>
      <c r="D3320" s="81"/>
      <c r="E3320" s="81"/>
      <c r="F3320" s="81"/>
      <c r="G3320" s="81"/>
      <c r="H3320" s="81"/>
      <c r="I3320" s="81"/>
      <c r="J3320" s="81"/>
      <c r="K3320" s="81"/>
      <c r="L3320" s="81"/>
      <c r="M3320" s="81"/>
      <c r="N3320" s="81"/>
      <c r="O3320" s="81"/>
      <c r="P3320" s="81"/>
      <c r="Q3320" s="81"/>
      <c r="R3320" s="81"/>
    </row>
    <row r="3321" spans="1:18">
      <c r="A3321" s="81"/>
      <c r="B3321" s="81"/>
      <c r="C3321" s="81"/>
      <c r="D3321" s="81"/>
      <c r="E3321" s="81"/>
      <c r="F3321" s="81"/>
      <c r="G3321" s="81"/>
      <c r="H3321" s="81"/>
      <c r="I3321" s="81"/>
      <c r="J3321" s="81"/>
      <c r="K3321" s="81"/>
      <c r="L3321" s="81"/>
      <c r="M3321" s="81"/>
      <c r="N3321" s="81"/>
      <c r="O3321" s="81"/>
      <c r="P3321" s="81"/>
      <c r="Q3321" s="81"/>
      <c r="R3321" s="81"/>
    </row>
    <row r="3322" spans="1:18">
      <c r="A3322" s="81"/>
      <c r="B3322" s="81"/>
      <c r="C3322" s="81"/>
      <c r="D3322" s="81"/>
      <c r="E3322" s="81"/>
      <c r="F3322" s="81"/>
      <c r="G3322" s="81"/>
      <c r="H3322" s="81"/>
      <c r="I3322" s="81"/>
      <c r="J3322" s="81"/>
      <c r="K3322" s="81"/>
      <c r="L3322" s="81"/>
      <c r="M3322" s="81"/>
      <c r="N3322" s="81"/>
      <c r="O3322" s="81"/>
      <c r="P3322" s="81"/>
      <c r="Q3322" s="81"/>
      <c r="R3322" s="81"/>
    </row>
    <row r="3323" spans="1:18">
      <c r="A3323" s="81"/>
      <c r="B3323" s="81"/>
      <c r="C3323" s="81"/>
      <c r="D3323" s="81"/>
      <c r="E3323" s="81"/>
      <c r="F3323" s="81"/>
      <c r="G3323" s="81"/>
      <c r="H3323" s="81"/>
      <c r="I3323" s="81"/>
      <c r="J3323" s="81"/>
      <c r="K3323" s="81"/>
      <c r="L3323" s="81"/>
      <c r="M3323" s="81"/>
      <c r="N3323" s="81"/>
      <c r="O3323" s="81"/>
      <c r="P3323" s="81"/>
      <c r="Q3323" s="81"/>
      <c r="R3323" s="81"/>
    </row>
    <row r="3324" spans="1:18">
      <c r="A3324" s="81"/>
      <c r="B3324" s="81"/>
      <c r="C3324" s="81"/>
      <c r="D3324" s="81"/>
      <c r="E3324" s="81"/>
      <c r="F3324" s="81"/>
      <c r="G3324" s="81"/>
      <c r="H3324" s="81"/>
      <c r="I3324" s="81"/>
      <c r="J3324" s="81"/>
      <c r="K3324" s="81"/>
      <c r="L3324" s="81"/>
      <c r="M3324" s="81"/>
      <c r="N3324" s="81"/>
      <c r="O3324" s="81"/>
      <c r="P3324" s="81"/>
      <c r="Q3324" s="81"/>
      <c r="R3324" s="81"/>
    </row>
    <row r="3325" spans="1:18">
      <c r="A3325" s="81"/>
      <c r="B3325" s="81"/>
      <c r="C3325" s="81"/>
      <c r="D3325" s="81"/>
      <c r="E3325" s="81"/>
      <c r="F3325" s="81"/>
      <c r="G3325" s="81"/>
      <c r="H3325" s="81"/>
      <c r="I3325" s="81"/>
      <c r="J3325" s="81"/>
      <c r="K3325" s="81"/>
      <c r="L3325" s="81"/>
      <c r="M3325" s="81"/>
      <c r="N3325" s="81"/>
      <c r="O3325" s="81"/>
      <c r="P3325" s="81"/>
      <c r="Q3325" s="81"/>
      <c r="R3325" s="81"/>
    </row>
    <row r="3326" spans="1:18">
      <c r="A3326" s="81"/>
      <c r="B3326" s="81"/>
      <c r="C3326" s="81"/>
      <c r="D3326" s="81"/>
      <c r="E3326" s="81"/>
      <c r="F3326" s="81"/>
      <c r="G3326" s="81"/>
      <c r="H3326" s="81"/>
      <c r="I3326" s="81"/>
      <c r="J3326" s="81"/>
      <c r="K3326" s="81"/>
      <c r="L3326" s="81"/>
      <c r="M3326" s="81"/>
      <c r="N3326" s="81"/>
      <c r="O3326" s="81"/>
      <c r="P3326" s="81"/>
      <c r="Q3326" s="81"/>
      <c r="R3326" s="81"/>
    </row>
    <row r="3327" spans="1:18">
      <c r="A3327" s="81"/>
      <c r="B3327" s="81"/>
      <c r="C3327" s="81"/>
      <c r="D3327" s="81"/>
      <c r="E3327" s="81"/>
      <c r="F3327" s="81"/>
      <c r="G3327" s="81"/>
      <c r="H3327" s="81"/>
      <c r="I3327" s="81"/>
      <c r="J3327" s="81"/>
      <c r="K3327" s="81"/>
      <c r="L3327" s="81"/>
      <c r="M3327" s="81"/>
      <c r="N3327" s="81"/>
      <c r="O3327" s="81"/>
      <c r="P3327" s="81"/>
      <c r="Q3327" s="81"/>
      <c r="R3327" s="81"/>
    </row>
    <row r="3328" spans="1:18">
      <c r="A3328" s="81"/>
      <c r="B3328" s="81"/>
      <c r="C3328" s="81"/>
      <c r="D3328" s="81"/>
      <c r="E3328" s="81"/>
      <c r="F3328" s="81"/>
      <c r="G3328" s="81"/>
      <c r="H3328" s="81"/>
      <c r="I3328" s="81"/>
      <c r="J3328" s="81"/>
      <c r="K3328" s="81"/>
      <c r="L3328" s="81"/>
      <c r="M3328" s="81"/>
      <c r="N3328" s="81"/>
      <c r="O3328" s="81"/>
      <c r="P3328" s="81"/>
      <c r="Q3328" s="81"/>
      <c r="R3328" s="81"/>
    </row>
    <row r="3329" spans="1:18">
      <c r="A3329" s="81"/>
      <c r="B3329" s="81"/>
      <c r="C3329" s="81"/>
      <c r="D3329" s="81"/>
      <c r="E3329" s="81"/>
      <c r="F3329" s="81"/>
      <c r="G3329" s="81"/>
      <c r="H3329" s="81"/>
      <c r="I3329" s="81"/>
      <c r="J3329" s="81"/>
      <c r="K3329" s="81"/>
      <c r="L3329" s="81"/>
      <c r="M3329" s="81"/>
      <c r="N3329" s="81"/>
      <c r="O3329" s="81"/>
      <c r="P3329" s="81"/>
      <c r="Q3329" s="81"/>
      <c r="R3329" s="81"/>
    </row>
    <row r="3330" spans="1:18">
      <c r="A3330" s="81"/>
      <c r="B3330" s="81"/>
      <c r="C3330" s="81"/>
      <c r="D3330" s="81"/>
      <c r="E3330" s="81"/>
      <c r="F3330" s="81"/>
      <c r="G3330" s="81"/>
      <c r="H3330" s="81"/>
      <c r="I3330" s="81"/>
      <c r="J3330" s="81"/>
      <c r="K3330" s="81"/>
      <c r="L3330" s="81"/>
      <c r="M3330" s="81"/>
      <c r="N3330" s="81"/>
      <c r="O3330" s="81"/>
      <c r="P3330" s="81"/>
      <c r="Q3330" s="81"/>
      <c r="R3330" s="81"/>
    </row>
    <row r="3331" spans="1:18">
      <c r="A3331" s="81"/>
      <c r="B3331" s="81"/>
      <c r="C3331" s="81"/>
      <c r="D3331" s="81"/>
      <c r="E3331" s="81"/>
      <c r="F3331" s="81"/>
      <c r="G3331" s="81"/>
      <c r="H3331" s="81"/>
      <c r="I3331" s="81"/>
      <c r="J3331" s="81"/>
      <c r="K3331" s="81"/>
      <c r="L3331" s="81"/>
      <c r="M3331" s="81"/>
      <c r="N3331" s="81"/>
      <c r="O3331" s="81"/>
      <c r="P3331" s="81"/>
      <c r="Q3331" s="81"/>
      <c r="R3331" s="81"/>
    </row>
    <row r="3332" spans="1:18">
      <c r="A3332" s="81"/>
      <c r="B3332" s="81"/>
      <c r="C3332" s="81"/>
      <c r="D3332" s="81"/>
      <c r="E3332" s="81"/>
      <c r="F3332" s="81"/>
      <c r="G3332" s="81"/>
      <c r="H3332" s="81"/>
      <c r="I3332" s="81"/>
      <c r="J3332" s="81"/>
      <c r="K3332" s="81"/>
      <c r="L3332" s="81"/>
      <c r="M3332" s="81"/>
      <c r="N3332" s="81"/>
      <c r="O3332" s="81"/>
      <c r="P3332" s="81"/>
      <c r="Q3332" s="81"/>
      <c r="R3332" s="81"/>
    </row>
    <row r="3333" spans="1:18">
      <c r="A3333" s="81"/>
      <c r="B3333" s="81"/>
      <c r="C3333" s="81"/>
      <c r="D3333" s="81"/>
      <c r="E3333" s="81"/>
      <c r="F3333" s="81"/>
      <c r="G3333" s="81"/>
      <c r="H3333" s="81"/>
      <c r="I3333" s="81"/>
      <c r="J3333" s="81"/>
      <c r="K3333" s="81"/>
      <c r="L3333" s="81"/>
      <c r="M3333" s="81"/>
      <c r="N3333" s="81"/>
      <c r="O3333" s="81"/>
      <c r="P3333" s="81"/>
      <c r="Q3333" s="81"/>
      <c r="R3333" s="81"/>
    </row>
    <row r="3334" spans="1:18">
      <c r="A3334" s="81"/>
      <c r="B3334" s="81"/>
      <c r="C3334" s="81"/>
      <c r="D3334" s="81"/>
      <c r="E3334" s="81"/>
      <c r="F3334" s="81"/>
      <c r="G3334" s="81"/>
      <c r="H3334" s="81"/>
      <c r="I3334" s="81"/>
      <c r="J3334" s="81"/>
      <c r="K3334" s="81"/>
      <c r="L3334" s="81"/>
      <c r="M3334" s="81"/>
      <c r="N3334" s="81"/>
      <c r="O3334" s="81"/>
      <c r="P3334" s="81"/>
      <c r="Q3334" s="81"/>
      <c r="R3334" s="81"/>
    </row>
    <row r="3335" spans="1:18">
      <c r="A3335" s="81"/>
      <c r="B3335" s="81"/>
      <c r="C3335" s="81"/>
      <c r="D3335" s="81"/>
      <c r="E3335" s="81"/>
      <c r="F3335" s="81"/>
      <c r="G3335" s="81"/>
      <c r="H3335" s="81"/>
      <c r="I3335" s="81"/>
      <c r="J3335" s="81"/>
      <c r="K3335" s="81"/>
      <c r="L3335" s="81"/>
      <c r="M3335" s="81"/>
      <c r="N3335" s="81"/>
      <c r="O3335" s="81"/>
      <c r="P3335" s="81"/>
      <c r="Q3335" s="81"/>
      <c r="R3335" s="81"/>
    </row>
    <row r="3336" spans="1:18">
      <c r="A3336" s="81"/>
      <c r="B3336" s="81"/>
      <c r="C3336" s="81"/>
      <c r="D3336" s="81"/>
      <c r="E3336" s="81"/>
      <c r="F3336" s="81"/>
      <c r="G3336" s="81"/>
      <c r="H3336" s="81"/>
      <c r="I3336" s="81"/>
      <c r="J3336" s="81"/>
      <c r="K3336" s="81"/>
      <c r="L3336" s="81"/>
      <c r="M3336" s="81"/>
      <c r="N3336" s="81"/>
      <c r="O3336" s="81"/>
      <c r="P3336" s="81"/>
      <c r="Q3336" s="81"/>
      <c r="R3336" s="81"/>
    </row>
    <row r="3337" spans="1:18">
      <c r="A3337" s="81"/>
      <c r="B3337" s="81"/>
      <c r="C3337" s="81"/>
      <c r="D3337" s="81"/>
      <c r="E3337" s="81"/>
      <c r="F3337" s="81"/>
      <c r="G3337" s="81"/>
      <c r="H3337" s="81"/>
      <c r="I3337" s="81"/>
      <c r="J3337" s="81"/>
      <c r="K3337" s="81"/>
      <c r="L3337" s="81"/>
      <c r="M3337" s="81"/>
      <c r="N3337" s="81"/>
      <c r="O3337" s="81"/>
      <c r="P3337" s="81"/>
      <c r="Q3337" s="81"/>
      <c r="R3337" s="81"/>
    </row>
    <row r="3338" spans="1:18">
      <c r="A3338" s="81"/>
      <c r="B3338" s="81"/>
      <c r="C3338" s="81"/>
      <c r="D3338" s="81"/>
      <c r="E3338" s="81"/>
      <c r="F3338" s="81"/>
      <c r="G3338" s="81"/>
      <c r="H3338" s="81"/>
      <c r="I3338" s="81"/>
      <c r="J3338" s="81"/>
      <c r="K3338" s="81"/>
      <c r="L3338" s="81"/>
      <c r="M3338" s="81"/>
      <c r="N3338" s="81"/>
      <c r="O3338" s="81"/>
      <c r="P3338" s="81"/>
      <c r="Q3338" s="81"/>
      <c r="R3338" s="81"/>
    </row>
    <row r="3339" spans="1:18">
      <c r="A3339" s="81"/>
      <c r="B3339" s="81"/>
      <c r="C3339" s="81"/>
      <c r="D3339" s="81"/>
      <c r="E3339" s="81"/>
      <c r="F3339" s="81"/>
      <c r="G3339" s="81"/>
      <c r="H3339" s="81"/>
      <c r="I3339" s="81"/>
      <c r="J3339" s="81"/>
      <c r="K3339" s="81"/>
      <c r="L3339" s="81"/>
      <c r="M3339" s="81"/>
      <c r="N3339" s="81"/>
      <c r="O3339" s="81"/>
      <c r="P3339" s="81"/>
      <c r="Q3339" s="81"/>
      <c r="R3339" s="81"/>
    </row>
    <row r="3340" spans="1:18">
      <c r="A3340" s="81"/>
      <c r="B3340" s="81"/>
      <c r="C3340" s="81"/>
      <c r="D3340" s="81"/>
      <c r="E3340" s="81"/>
      <c r="F3340" s="81"/>
      <c r="G3340" s="81"/>
      <c r="H3340" s="81"/>
      <c r="I3340" s="81"/>
      <c r="J3340" s="81"/>
      <c r="K3340" s="81"/>
      <c r="L3340" s="81"/>
      <c r="M3340" s="81"/>
      <c r="N3340" s="81"/>
      <c r="O3340" s="81"/>
      <c r="P3340" s="81"/>
      <c r="Q3340" s="81"/>
      <c r="R3340" s="81"/>
    </row>
    <row r="3341" spans="1:18">
      <c r="A3341" s="81"/>
      <c r="B3341" s="81"/>
      <c r="C3341" s="81"/>
      <c r="D3341" s="81"/>
      <c r="E3341" s="81"/>
      <c r="F3341" s="81"/>
      <c r="G3341" s="81"/>
      <c r="H3341" s="81"/>
      <c r="I3341" s="81"/>
      <c r="J3341" s="81"/>
      <c r="K3341" s="81"/>
      <c r="L3341" s="81"/>
      <c r="M3341" s="81"/>
      <c r="N3341" s="81"/>
      <c r="O3341" s="81"/>
      <c r="P3341" s="81"/>
      <c r="Q3341" s="81"/>
      <c r="R3341" s="81"/>
    </row>
    <row r="3342" spans="1:18">
      <c r="A3342" s="81"/>
      <c r="B3342" s="81"/>
      <c r="C3342" s="81"/>
      <c r="D3342" s="81"/>
      <c r="E3342" s="81"/>
      <c r="F3342" s="81"/>
      <c r="G3342" s="81"/>
      <c r="H3342" s="81"/>
      <c r="I3342" s="81"/>
      <c r="J3342" s="81"/>
      <c r="K3342" s="81"/>
      <c r="L3342" s="81"/>
      <c r="M3342" s="81"/>
      <c r="N3342" s="81"/>
      <c r="O3342" s="81"/>
      <c r="P3342" s="81"/>
      <c r="Q3342" s="81"/>
      <c r="R3342" s="81"/>
    </row>
    <row r="3343" spans="1:18">
      <c r="A3343" s="81"/>
      <c r="B3343" s="81"/>
      <c r="C3343" s="81"/>
      <c r="D3343" s="81"/>
      <c r="E3343" s="81"/>
      <c r="F3343" s="81"/>
      <c r="G3343" s="81"/>
      <c r="H3343" s="81"/>
      <c r="I3343" s="81"/>
      <c r="J3343" s="81"/>
      <c r="K3343" s="81"/>
      <c r="L3343" s="81"/>
      <c r="M3343" s="81"/>
      <c r="N3343" s="81"/>
      <c r="O3343" s="81"/>
      <c r="P3343" s="81"/>
      <c r="Q3343" s="81"/>
      <c r="R3343" s="81"/>
    </row>
    <row r="3344" spans="1:18">
      <c r="A3344" s="81"/>
      <c r="B3344" s="81"/>
      <c r="C3344" s="81"/>
      <c r="D3344" s="81"/>
      <c r="E3344" s="81"/>
      <c r="F3344" s="81"/>
      <c r="G3344" s="81"/>
      <c r="H3344" s="81"/>
      <c r="I3344" s="81"/>
      <c r="J3344" s="81"/>
      <c r="K3344" s="81"/>
      <c r="L3344" s="81"/>
      <c r="M3344" s="81"/>
      <c r="N3344" s="81"/>
      <c r="O3344" s="81"/>
      <c r="P3344" s="81"/>
      <c r="Q3344" s="81"/>
      <c r="R3344" s="81"/>
    </row>
    <row r="3345" spans="1:18">
      <c r="A3345" s="81"/>
      <c r="B3345" s="81"/>
      <c r="C3345" s="81"/>
      <c r="D3345" s="81"/>
      <c r="E3345" s="81"/>
      <c r="F3345" s="81"/>
      <c r="G3345" s="81"/>
      <c r="H3345" s="81"/>
      <c r="I3345" s="81"/>
      <c r="J3345" s="81"/>
      <c r="K3345" s="81"/>
      <c r="L3345" s="81"/>
      <c r="M3345" s="81"/>
      <c r="N3345" s="81"/>
      <c r="O3345" s="81"/>
      <c r="P3345" s="81"/>
      <c r="Q3345" s="81"/>
      <c r="R3345" s="81"/>
    </row>
    <row r="3346" spans="1:18">
      <c r="A3346" s="81"/>
      <c r="B3346" s="81"/>
      <c r="C3346" s="81"/>
      <c r="D3346" s="81"/>
      <c r="E3346" s="81"/>
      <c r="F3346" s="81"/>
      <c r="G3346" s="81"/>
      <c r="H3346" s="81"/>
      <c r="I3346" s="81"/>
      <c r="J3346" s="81"/>
      <c r="K3346" s="81"/>
      <c r="L3346" s="81"/>
      <c r="M3346" s="81"/>
      <c r="N3346" s="81"/>
      <c r="O3346" s="81"/>
      <c r="P3346" s="81"/>
      <c r="Q3346" s="81"/>
      <c r="R3346" s="81"/>
    </row>
    <row r="3347" spans="1:18">
      <c r="A3347" s="81"/>
      <c r="B3347" s="81"/>
      <c r="C3347" s="81"/>
      <c r="D3347" s="81"/>
      <c r="E3347" s="81"/>
      <c r="F3347" s="81"/>
      <c r="G3347" s="81"/>
      <c r="H3347" s="81"/>
      <c r="I3347" s="81"/>
      <c r="J3347" s="81"/>
      <c r="K3347" s="81"/>
      <c r="L3347" s="81"/>
      <c r="M3347" s="81"/>
      <c r="N3347" s="81"/>
      <c r="O3347" s="81"/>
      <c r="P3347" s="81"/>
      <c r="Q3347" s="81"/>
      <c r="R3347" s="81"/>
    </row>
    <row r="3348" spans="1:18">
      <c r="A3348" s="81"/>
      <c r="B3348" s="81"/>
      <c r="C3348" s="81"/>
      <c r="D3348" s="81"/>
      <c r="E3348" s="81"/>
      <c r="F3348" s="81"/>
      <c r="G3348" s="81"/>
      <c r="H3348" s="81"/>
      <c r="I3348" s="81"/>
      <c r="J3348" s="81"/>
      <c r="K3348" s="81"/>
      <c r="L3348" s="81"/>
      <c r="M3348" s="81"/>
      <c r="N3348" s="81"/>
      <c r="O3348" s="81"/>
      <c r="P3348" s="81"/>
      <c r="Q3348" s="81"/>
      <c r="R3348" s="81"/>
    </row>
    <row r="3349" spans="1:18">
      <c r="A3349" s="81"/>
      <c r="B3349" s="81"/>
      <c r="C3349" s="81"/>
      <c r="D3349" s="81"/>
      <c r="E3349" s="81"/>
      <c r="F3349" s="81"/>
      <c r="G3349" s="81"/>
      <c r="H3349" s="81"/>
      <c r="I3349" s="81"/>
      <c r="J3349" s="81"/>
      <c r="K3349" s="81"/>
      <c r="L3349" s="81"/>
      <c r="M3349" s="81"/>
      <c r="N3349" s="81"/>
      <c r="O3349" s="81"/>
      <c r="P3349" s="81"/>
      <c r="Q3349" s="81"/>
      <c r="R3349" s="81"/>
    </row>
    <row r="3350" spans="1:18">
      <c r="A3350" s="81"/>
      <c r="B3350" s="81"/>
      <c r="C3350" s="81"/>
      <c r="D3350" s="81"/>
      <c r="E3350" s="81"/>
      <c r="F3350" s="81"/>
      <c r="G3350" s="81"/>
      <c r="H3350" s="81"/>
      <c r="I3350" s="81"/>
      <c r="J3350" s="81"/>
      <c r="K3350" s="81"/>
      <c r="L3350" s="81"/>
      <c r="M3350" s="81"/>
      <c r="N3350" s="81"/>
      <c r="O3350" s="81"/>
      <c r="P3350" s="81"/>
      <c r="Q3350" s="81"/>
      <c r="R3350" s="81"/>
    </row>
    <row r="3351" spans="1:18">
      <c r="A3351" s="81"/>
      <c r="B3351" s="81"/>
      <c r="C3351" s="81"/>
      <c r="D3351" s="81"/>
      <c r="E3351" s="81"/>
      <c r="F3351" s="81"/>
      <c r="G3351" s="81"/>
      <c r="H3351" s="81"/>
      <c r="I3351" s="81"/>
      <c r="J3351" s="81"/>
      <c r="K3351" s="81"/>
      <c r="L3351" s="81"/>
      <c r="M3351" s="81"/>
      <c r="N3351" s="81"/>
      <c r="O3351" s="81"/>
      <c r="P3351" s="81"/>
      <c r="Q3351" s="81"/>
      <c r="R3351" s="81"/>
    </row>
    <row r="3352" spans="1:18">
      <c r="A3352" s="81"/>
      <c r="B3352" s="81"/>
      <c r="C3352" s="81"/>
      <c r="D3352" s="81"/>
      <c r="E3352" s="81"/>
      <c r="F3352" s="81"/>
      <c r="G3352" s="81"/>
      <c r="H3352" s="81"/>
      <c r="I3352" s="81"/>
      <c r="J3352" s="81"/>
      <c r="K3352" s="81"/>
      <c r="L3352" s="81"/>
      <c r="M3352" s="81"/>
      <c r="N3352" s="81"/>
      <c r="O3352" s="81"/>
      <c r="P3352" s="81"/>
      <c r="Q3352" s="81"/>
      <c r="R3352" s="81"/>
    </row>
    <row r="3353" spans="1:18">
      <c r="A3353" s="81"/>
      <c r="B3353" s="81"/>
      <c r="C3353" s="81"/>
      <c r="D3353" s="81"/>
      <c r="E3353" s="81"/>
      <c r="F3353" s="81"/>
      <c r="G3353" s="81"/>
      <c r="H3353" s="81"/>
      <c r="I3353" s="81"/>
      <c r="J3353" s="81"/>
      <c r="K3353" s="81"/>
      <c r="L3353" s="81"/>
      <c r="M3353" s="81"/>
      <c r="N3353" s="81"/>
      <c r="O3353" s="81"/>
      <c r="P3353" s="81"/>
      <c r="Q3353" s="81"/>
      <c r="R3353" s="81"/>
    </row>
    <row r="3354" spans="1:18">
      <c r="A3354" s="81"/>
      <c r="B3354" s="81"/>
      <c r="C3354" s="81"/>
      <c r="D3354" s="81"/>
      <c r="E3354" s="81"/>
      <c r="F3354" s="81"/>
      <c r="G3354" s="81"/>
      <c r="H3354" s="81"/>
      <c r="I3354" s="81"/>
      <c r="J3354" s="81"/>
      <c r="K3354" s="81"/>
      <c r="L3354" s="81"/>
      <c r="M3354" s="81"/>
      <c r="N3354" s="81"/>
      <c r="O3354" s="81"/>
      <c r="P3354" s="81"/>
      <c r="Q3354" s="81"/>
      <c r="R3354" s="81"/>
    </row>
    <row r="3355" spans="1:18">
      <c r="A3355" s="81"/>
      <c r="B3355" s="81"/>
      <c r="C3355" s="81"/>
      <c r="D3355" s="81"/>
      <c r="E3355" s="81"/>
      <c r="F3355" s="81"/>
      <c r="G3355" s="81"/>
      <c r="H3355" s="81"/>
      <c r="I3355" s="81"/>
      <c r="J3355" s="81"/>
      <c r="K3355" s="81"/>
      <c r="L3355" s="81"/>
      <c r="M3355" s="81"/>
      <c r="N3355" s="81"/>
      <c r="O3355" s="81"/>
      <c r="P3355" s="81"/>
      <c r="Q3355" s="81"/>
      <c r="R3355" s="81"/>
    </row>
    <row r="3356" spans="1:18">
      <c r="A3356" s="81"/>
      <c r="B3356" s="81"/>
      <c r="C3356" s="81"/>
      <c r="D3356" s="81"/>
      <c r="E3356" s="81"/>
      <c r="F3356" s="81"/>
      <c r="G3356" s="81"/>
      <c r="H3356" s="81"/>
      <c r="I3356" s="81"/>
      <c r="J3356" s="81"/>
      <c r="K3356" s="81"/>
      <c r="L3356" s="81"/>
      <c r="M3356" s="81"/>
      <c r="N3356" s="81"/>
      <c r="O3356" s="81"/>
      <c r="P3356" s="81"/>
      <c r="Q3356" s="81"/>
      <c r="R3356" s="81"/>
    </row>
    <row r="3357" spans="1:18">
      <c r="A3357" s="81"/>
      <c r="B3357" s="81"/>
      <c r="C3357" s="81"/>
      <c r="D3357" s="81"/>
      <c r="E3357" s="81"/>
      <c r="F3357" s="81"/>
      <c r="G3357" s="81"/>
      <c r="H3357" s="81"/>
      <c r="I3357" s="81"/>
      <c r="J3357" s="81"/>
      <c r="K3357" s="81"/>
      <c r="L3357" s="81"/>
      <c r="M3357" s="81"/>
      <c r="N3357" s="81"/>
      <c r="O3357" s="81"/>
      <c r="P3357" s="81"/>
      <c r="Q3357" s="81"/>
      <c r="R3357" s="81"/>
    </row>
    <row r="3358" spans="1:18">
      <c r="A3358" s="81"/>
      <c r="B3358" s="81"/>
      <c r="C3358" s="81"/>
      <c r="D3358" s="81"/>
      <c r="E3358" s="81"/>
      <c r="F3358" s="81"/>
      <c r="G3358" s="81"/>
      <c r="H3358" s="81"/>
      <c r="I3358" s="81"/>
      <c r="J3358" s="81"/>
      <c r="K3358" s="81"/>
      <c r="L3358" s="81"/>
      <c r="M3358" s="81"/>
      <c r="N3358" s="81"/>
      <c r="O3358" s="81"/>
      <c r="P3358" s="81"/>
      <c r="Q3358" s="81"/>
      <c r="R3358" s="81"/>
    </row>
    <row r="3359" spans="1:18">
      <c r="A3359" s="81"/>
      <c r="B3359" s="81"/>
      <c r="C3359" s="81"/>
      <c r="D3359" s="81"/>
      <c r="E3359" s="81"/>
      <c r="F3359" s="81"/>
      <c r="G3359" s="81"/>
      <c r="H3359" s="81"/>
      <c r="I3359" s="81"/>
      <c r="J3359" s="81"/>
      <c r="K3359" s="81"/>
      <c r="L3359" s="81"/>
      <c r="M3359" s="81"/>
      <c r="N3359" s="81"/>
      <c r="O3359" s="81"/>
      <c r="P3359" s="81"/>
      <c r="Q3359" s="81"/>
      <c r="R3359" s="81"/>
    </row>
    <row r="3360" spans="1:18">
      <c r="A3360" s="81"/>
      <c r="B3360" s="81"/>
      <c r="C3360" s="81"/>
      <c r="D3360" s="81"/>
      <c r="E3360" s="81"/>
      <c r="F3360" s="81"/>
      <c r="G3360" s="81"/>
      <c r="H3360" s="81"/>
      <c r="I3360" s="81"/>
      <c r="J3360" s="81"/>
      <c r="K3360" s="81"/>
      <c r="L3360" s="81"/>
      <c r="M3360" s="81"/>
      <c r="N3360" s="81"/>
      <c r="O3360" s="81"/>
      <c r="P3360" s="81"/>
      <c r="Q3360" s="81"/>
      <c r="R3360" s="81"/>
    </row>
    <row r="3361" spans="1:18">
      <c r="A3361" s="81"/>
      <c r="B3361" s="81"/>
      <c r="C3361" s="81"/>
      <c r="D3361" s="81"/>
      <c r="E3361" s="81"/>
      <c r="F3361" s="81"/>
      <c r="G3361" s="81"/>
      <c r="H3361" s="81"/>
      <c r="I3361" s="81"/>
      <c r="J3361" s="81"/>
      <c r="K3361" s="81"/>
      <c r="L3361" s="81"/>
      <c r="M3361" s="81"/>
      <c r="N3361" s="81"/>
      <c r="O3361" s="81"/>
      <c r="P3361" s="81"/>
      <c r="Q3361" s="81"/>
      <c r="R3361" s="81"/>
    </row>
    <row r="3362" spans="1:18">
      <c r="A3362" s="81"/>
      <c r="B3362" s="81"/>
      <c r="C3362" s="81"/>
      <c r="D3362" s="81"/>
      <c r="E3362" s="81"/>
      <c r="F3362" s="81"/>
      <c r="G3362" s="81"/>
      <c r="H3362" s="81"/>
      <c r="I3362" s="81"/>
      <c r="J3362" s="81"/>
      <c r="K3362" s="81"/>
      <c r="L3362" s="81"/>
      <c r="M3362" s="81"/>
      <c r="N3362" s="81"/>
      <c r="O3362" s="81"/>
      <c r="P3362" s="81"/>
      <c r="Q3362" s="81"/>
      <c r="R3362" s="81"/>
    </row>
    <row r="3363" spans="1:18">
      <c r="A3363" s="81"/>
      <c r="B3363" s="81"/>
      <c r="C3363" s="81"/>
      <c r="D3363" s="81"/>
      <c r="E3363" s="81"/>
      <c r="F3363" s="81"/>
      <c r="G3363" s="81"/>
      <c r="H3363" s="81"/>
      <c r="I3363" s="81"/>
      <c r="J3363" s="81"/>
      <c r="K3363" s="81"/>
      <c r="L3363" s="81"/>
      <c r="M3363" s="81"/>
      <c r="N3363" s="81"/>
      <c r="O3363" s="81"/>
      <c r="P3363" s="81"/>
      <c r="Q3363" s="81"/>
      <c r="R3363" s="81"/>
    </row>
    <row r="3364" spans="1:18">
      <c r="A3364" s="81"/>
      <c r="B3364" s="81"/>
      <c r="C3364" s="81"/>
      <c r="D3364" s="81"/>
      <c r="E3364" s="81"/>
      <c r="F3364" s="81"/>
      <c r="G3364" s="81"/>
      <c r="H3364" s="81"/>
      <c r="I3364" s="81"/>
      <c r="J3364" s="81"/>
      <c r="K3364" s="81"/>
      <c r="L3364" s="81"/>
      <c r="M3364" s="81"/>
      <c r="N3364" s="81"/>
      <c r="O3364" s="81"/>
      <c r="P3364" s="81"/>
      <c r="Q3364" s="81"/>
      <c r="R3364" s="81"/>
    </row>
    <row r="3365" spans="1:18">
      <c r="A3365" s="81"/>
      <c r="B3365" s="81"/>
      <c r="C3365" s="81"/>
      <c r="D3365" s="81"/>
      <c r="E3365" s="81"/>
      <c r="F3365" s="81"/>
      <c r="G3365" s="81"/>
      <c r="H3365" s="81"/>
      <c r="I3365" s="81"/>
      <c r="J3365" s="81"/>
      <c r="K3365" s="81"/>
      <c r="L3365" s="81"/>
      <c r="M3365" s="81"/>
      <c r="N3365" s="81"/>
      <c r="O3365" s="81"/>
      <c r="P3365" s="81"/>
      <c r="Q3365" s="81"/>
      <c r="R3365" s="81"/>
    </row>
    <row r="3366" spans="1:18">
      <c r="A3366" s="81"/>
      <c r="B3366" s="81"/>
      <c r="C3366" s="81"/>
      <c r="D3366" s="81"/>
      <c r="E3366" s="81"/>
      <c r="F3366" s="81"/>
      <c r="G3366" s="81"/>
      <c r="H3366" s="81"/>
      <c r="I3366" s="81"/>
      <c r="J3366" s="81"/>
      <c r="K3366" s="81"/>
      <c r="L3366" s="81"/>
      <c r="M3366" s="81"/>
      <c r="N3366" s="81"/>
      <c r="O3366" s="81"/>
      <c r="P3366" s="81"/>
      <c r="Q3366" s="81"/>
      <c r="R3366" s="81"/>
    </row>
    <row r="3367" spans="1:18">
      <c r="A3367" s="81"/>
      <c r="B3367" s="81"/>
      <c r="C3367" s="81"/>
      <c r="D3367" s="81"/>
      <c r="E3367" s="81"/>
      <c r="F3367" s="81"/>
      <c r="G3367" s="81"/>
      <c r="H3367" s="81"/>
      <c r="I3367" s="81"/>
      <c r="J3367" s="81"/>
      <c r="K3367" s="81"/>
      <c r="L3367" s="81"/>
      <c r="M3367" s="81"/>
      <c r="N3367" s="81"/>
      <c r="O3367" s="81"/>
      <c r="P3367" s="81"/>
      <c r="Q3367" s="81"/>
      <c r="R3367" s="81"/>
    </row>
    <row r="3368" spans="1:18">
      <c r="A3368" s="81"/>
      <c r="B3368" s="81"/>
      <c r="C3368" s="81"/>
      <c r="D3368" s="81"/>
      <c r="E3368" s="81"/>
      <c r="F3368" s="81"/>
      <c r="G3368" s="81"/>
      <c r="H3368" s="81"/>
      <c r="I3368" s="81"/>
      <c r="J3368" s="81"/>
      <c r="K3368" s="81"/>
      <c r="L3368" s="81"/>
      <c r="M3368" s="81"/>
      <c r="N3368" s="81"/>
      <c r="O3368" s="81"/>
      <c r="P3368" s="81"/>
      <c r="Q3368" s="81"/>
      <c r="R3368" s="81"/>
    </row>
    <row r="3369" spans="1:18">
      <c r="A3369" s="81"/>
      <c r="B3369" s="81"/>
      <c r="C3369" s="81"/>
      <c r="D3369" s="81"/>
      <c r="E3369" s="81"/>
      <c r="F3369" s="81"/>
      <c r="G3369" s="81"/>
      <c r="H3369" s="81"/>
      <c r="I3369" s="81"/>
      <c r="J3369" s="81"/>
      <c r="K3369" s="81"/>
      <c r="L3369" s="81"/>
      <c r="M3369" s="81"/>
      <c r="N3369" s="81"/>
      <c r="O3369" s="81"/>
      <c r="P3369" s="81"/>
      <c r="Q3369" s="81"/>
      <c r="R3369" s="81"/>
    </row>
    <row r="3370" spans="1:18">
      <c r="A3370" s="81"/>
      <c r="B3370" s="81"/>
      <c r="C3370" s="81"/>
      <c r="D3370" s="81"/>
      <c r="E3370" s="81"/>
      <c r="F3370" s="81"/>
      <c r="G3370" s="81"/>
      <c r="H3370" s="81"/>
      <c r="I3370" s="81"/>
      <c r="J3370" s="81"/>
      <c r="K3370" s="81"/>
      <c r="L3370" s="81"/>
      <c r="M3370" s="81"/>
      <c r="N3370" s="81"/>
      <c r="O3370" s="81"/>
      <c r="P3370" s="81"/>
      <c r="Q3370" s="81"/>
      <c r="R3370" s="81"/>
    </row>
    <row r="3371" spans="1:18">
      <c r="A3371" s="81"/>
      <c r="B3371" s="81"/>
      <c r="C3371" s="81"/>
      <c r="D3371" s="81"/>
      <c r="E3371" s="81"/>
      <c r="F3371" s="81"/>
      <c r="G3371" s="81"/>
      <c r="H3371" s="81"/>
      <c r="I3371" s="81"/>
      <c r="J3371" s="81"/>
      <c r="K3371" s="81"/>
      <c r="L3371" s="81"/>
      <c r="M3371" s="81"/>
      <c r="N3371" s="81"/>
      <c r="O3371" s="81"/>
      <c r="P3371" s="81"/>
      <c r="Q3371" s="81"/>
      <c r="R3371" s="81"/>
    </row>
    <row r="3372" spans="1:18">
      <c r="A3372" s="81"/>
      <c r="B3372" s="81"/>
      <c r="C3372" s="81"/>
      <c r="D3372" s="81"/>
      <c r="E3372" s="81"/>
      <c r="F3372" s="81"/>
      <c r="G3372" s="81"/>
      <c r="H3372" s="81"/>
      <c r="I3372" s="81"/>
      <c r="J3372" s="81"/>
      <c r="K3372" s="81"/>
      <c r="L3372" s="81"/>
      <c r="M3372" s="81"/>
      <c r="N3372" s="81"/>
      <c r="O3372" s="81"/>
      <c r="P3372" s="81"/>
      <c r="Q3372" s="81"/>
      <c r="R3372" s="81"/>
    </row>
    <row r="3373" spans="1:18">
      <c r="A3373" s="81"/>
      <c r="B3373" s="81"/>
      <c r="C3373" s="81"/>
      <c r="D3373" s="81"/>
      <c r="E3373" s="81"/>
      <c r="F3373" s="81"/>
      <c r="G3373" s="81"/>
      <c r="H3373" s="81"/>
      <c r="I3373" s="81"/>
      <c r="J3373" s="81"/>
      <c r="K3373" s="81"/>
      <c r="L3373" s="81"/>
      <c r="M3373" s="81"/>
      <c r="N3373" s="81"/>
      <c r="O3373" s="81"/>
      <c r="P3373" s="81"/>
      <c r="Q3373" s="81"/>
      <c r="R3373" s="81"/>
    </row>
    <row r="3374" spans="1:18">
      <c r="A3374" s="81"/>
      <c r="B3374" s="81"/>
      <c r="C3374" s="81"/>
      <c r="D3374" s="81"/>
      <c r="E3374" s="81"/>
      <c r="F3374" s="81"/>
      <c r="G3374" s="81"/>
      <c r="H3374" s="81"/>
      <c r="I3374" s="81"/>
      <c r="J3374" s="81"/>
      <c r="K3374" s="81"/>
      <c r="L3374" s="81"/>
      <c r="M3374" s="81"/>
      <c r="N3374" s="81"/>
      <c r="O3374" s="81"/>
      <c r="P3374" s="81"/>
      <c r="Q3374" s="81"/>
      <c r="R3374" s="81"/>
    </row>
    <row r="3375" spans="1:18">
      <c r="A3375" s="81"/>
      <c r="B3375" s="81"/>
      <c r="C3375" s="81"/>
      <c r="D3375" s="81"/>
      <c r="E3375" s="81"/>
      <c r="F3375" s="81"/>
      <c r="G3375" s="81"/>
      <c r="H3375" s="81"/>
      <c r="I3375" s="81"/>
      <c r="J3375" s="81"/>
      <c r="K3375" s="81"/>
      <c r="L3375" s="81"/>
      <c r="M3375" s="81"/>
      <c r="N3375" s="81"/>
      <c r="O3375" s="81"/>
      <c r="P3375" s="81"/>
      <c r="Q3375" s="81"/>
      <c r="R3375" s="81"/>
    </row>
    <row r="3376" spans="1:18">
      <c r="A3376" s="81"/>
      <c r="B3376" s="81"/>
      <c r="C3376" s="81"/>
      <c r="D3376" s="81"/>
      <c r="E3376" s="81"/>
      <c r="F3376" s="81"/>
      <c r="G3376" s="81"/>
      <c r="H3376" s="81"/>
      <c r="I3376" s="81"/>
      <c r="J3376" s="81"/>
      <c r="K3376" s="81"/>
      <c r="L3376" s="81"/>
      <c r="M3376" s="81"/>
      <c r="N3376" s="81"/>
      <c r="O3376" s="81"/>
      <c r="P3376" s="81"/>
      <c r="Q3376" s="81"/>
      <c r="R3376" s="81"/>
    </row>
    <row r="3377" spans="1:18">
      <c r="A3377" s="81"/>
      <c r="B3377" s="81"/>
      <c r="C3377" s="81"/>
      <c r="D3377" s="81"/>
      <c r="E3377" s="81"/>
      <c r="F3377" s="81"/>
      <c r="G3377" s="81"/>
      <c r="H3377" s="81"/>
      <c r="I3377" s="81"/>
      <c r="J3377" s="81"/>
      <c r="K3377" s="81"/>
      <c r="L3377" s="81"/>
      <c r="M3377" s="81"/>
      <c r="N3377" s="81"/>
      <c r="O3377" s="81"/>
      <c r="P3377" s="81"/>
      <c r="Q3377" s="81"/>
      <c r="R3377" s="81"/>
    </row>
    <row r="3378" spans="1:18">
      <c r="A3378" s="81"/>
      <c r="B3378" s="81"/>
      <c r="C3378" s="81"/>
      <c r="D3378" s="81"/>
      <c r="E3378" s="81"/>
      <c r="F3378" s="81"/>
      <c r="G3378" s="81"/>
      <c r="H3378" s="81"/>
      <c r="I3378" s="81"/>
      <c r="J3378" s="81"/>
      <c r="K3378" s="81"/>
      <c r="L3378" s="81"/>
      <c r="M3378" s="81"/>
      <c r="N3378" s="81"/>
      <c r="O3378" s="81"/>
      <c r="P3378" s="81"/>
      <c r="Q3378" s="81"/>
      <c r="R3378" s="81"/>
    </row>
    <row r="3379" spans="1:18">
      <c r="A3379" s="81"/>
      <c r="B3379" s="81"/>
      <c r="C3379" s="81"/>
      <c r="D3379" s="81"/>
      <c r="E3379" s="81"/>
      <c r="F3379" s="81"/>
      <c r="G3379" s="81"/>
      <c r="H3379" s="81"/>
      <c r="I3379" s="81"/>
      <c r="J3379" s="81"/>
      <c r="K3379" s="81"/>
      <c r="L3379" s="81"/>
      <c r="M3379" s="81"/>
      <c r="N3379" s="81"/>
      <c r="O3379" s="81"/>
      <c r="P3379" s="81"/>
      <c r="Q3379" s="81"/>
      <c r="R3379" s="81"/>
    </row>
    <row r="3380" spans="1:18">
      <c r="A3380" s="81"/>
      <c r="B3380" s="81"/>
      <c r="C3380" s="81"/>
      <c r="D3380" s="81"/>
      <c r="E3380" s="81"/>
      <c r="F3380" s="81"/>
      <c r="G3380" s="81"/>
      <c r="H3380" s="81"/>
      <c r="I3380" s="81"/>
      <c r="J3380" s="81"/>
      <c r="K3380" s="81"/>
      <c r="L3380" s="81"/>
      <c r="M3380" s="81"/>
      <c r="N3380" s="81"/>
      <c r="O3380" s="81"/>
      <c r="P3380" s="81"/>
      <c r="Q3380" s="81"/>
      <c r="R3380" s="81"/>
    </row>
    <row r="3381" spans="1:18">
      <c r="A3381" s="81"/>
      <c r="B3381" s="81"/>
      <c r="C3381" s="81"/>
      <c r="D3381" s="81"/>
      <c r="E3381" s="81"/>
      <c r="F3381" s="81"/>
      <c r="G3381" s="81"/>
      <c r="H3381" s="81"/>
      <c r="I3381" s="81"/>
      <c r="J3381" s="81"/>
      <c r="K3381" s="81"/>
      <c r="L3381" s="81"/>
      <c r="M3381" s="81"/>
      <c r="N3381" s="81"/>
      <c r="O3381" s="81"/>
      <c r="P3381" s="81"/>
      <c r="Q3381" s="81"/>
      <c r="R3381" s="81"/>
    </row>
    <row r="3382" spans="1:18">
      <c r="A3382" s="81"/>
      <c r="B3382" s="81"/>
      <c r="C3382" s="81"/>
      <c r="D3382" s="81"/>
      <c r="E3382" s="81"/>
      <c r="F3382" s="81"/>
      <c r="G3382" s="81"/>
      <c r="H3382" s="81"/>
      <c r="I3382" s="81"/>
      <c r="J3382" s="81"/>
      <c r="K3382" s="81"/>
      <c r="L3382" s="81"/>
      <c r="M3382" s="81"/>
      <c r="N3382" s="81"/>
      <c r="O3382" s="81"/>
      <c r="P3382" s="81"/>
      <c r="Q3382" s="81"/>
      <c r="R3382" s="81"/>
    </row>
    <row r="3383" spans="1:18">
      <c r="A3383" s="81"/>
      <c r="B3383" s="81"/>
      <c r="C3383" s="81"/>
      <c r="D3383" s="81"/>
      <c r="E3383" s="81"/>
      <c r="F3383" s="81"/>
      <c r="G3383" s="81"/>
      <c r="H3383" s="81"/>
      <c r="I3383" s="81"/>
      <c r="J3383" s="81"/>
      <c r="K3383" s="81"/>
      <c r="L3383" s="81"/>
      <c r="M3383" s="81"/>
      <c r="N3383" s="81"/>
      <c r="O3383" s="81"/>
      <c r="P3383" s="81"/>
      <c r="Q3383" s="81"/>
      <c r="R3383" s="81"/>
    </row>
    <row r="3384" spans="1:18">
      <c r="A3384" s="81"/>
      <c r="B3384" s="81"/>
      <c r="C3384" s="81"/>
      <c r="D3384" s="81"/>
      <c r="E3384" s="81"/>
      <c r="F3384" s="81"/>
      <c r="G3384" s="81"/>
      <c r="H3384" s="81"/>
      <c r="I3384" s="81"/>
      <c r="J3384" s="81"/>
      <c r="K3384" s="81"/>
      <c r="L3384" s="81"/>
      <c r="M3384" s="81"/>
      <c r="N3384" s="81"/>
      <c r="O3384" s="81"/>
      <c r="P3384" s="81"/>
      <c r="Q3384" s="81"/>
      <c r="R3384" s="81"/>
    </row>
    <row r="3385" spans="1:18">
      <c r="A3385" s="81"/>
      <c r="B3385" s="81"/>
      <c r="C3385" s="81"/>
      <c r="D3385" s="81"/>
      <c r="E3385" s="81"/>
      <c r="F3385" s="81"/>
      <c r="G3385" s="81"/>
      <c r="H3385" s="81"/>
      <c r="I3385" s="81"/>
      <c r="J3385" s="81"/>
      <c r="K3385" s="81"/>
      <c r="L3385" s="81"/>
      <c r="M3385" s="81"/>
      <c r="N3385" s="81"/>
      <c r="O3385" s="81"/>
      <c r="P3385" s="81"/>
      <c r="Q3385" s="81"/>
      <c r="R3385" s="81"/>
    </row>
    <row r="3386" spans="1:18">
      <c r="A3386" s="81"/>
      <c r="B3386" s="81"/>
      <c r="C3386" s="81"/>
      <c r="D3386" s="81"/>
      <c r="E3386" s="81"/>
      <c r="F3386" s="81"/>
      <c r="G3386" s="81"/>
      <c r="H3386" s="81"/>
      <c r="I3386" s="81"/>
      <c r="J3386" s="81"/>
      <c r="K3386" s="81"/>
      <c r="L3386" s="81"/>
      <c r="M3386" s="81"/>
      <c r="N3386" s="81"/>
      <c r="O3386" s="81"/>
      <c r="P3386" s="81"/>
      <c r="Q3386" s="81"/>
      <c r="R3386" s="81"/>
    </row>
    <row r="3387" spans="1:18">
      <c r="A3387" s="81"/>
      <c r="B3387" s="81"/>
      <c r="C3387" s="81"/>
      <c r="D3387" s="81"/>
      <c r="E3387" s="81"/>
      <c r="F3387" s="81"/>
      <c r="G3387" s="81"/>
      <c r="H3387" s="81"/>
      <c r="I3387" s="81"/>
      <c r="J3387" s="81"/>
      <c r="K3387" s="81"/>
      <c r="L3387" s="81"/>
      <c r="M3387" s="81"/>
      <c r="N3387" s="81"/>
      <c r="O3387" s="81"/>
      <c r="P3387" s="81"/>
      <c r="Q3387" s="81"/>
      <c r="R3387" s="81"/>
    </row>
    <row r="3388" spans="1:18">
      <c r="A3388" s="81"/>
      <c r="B3388" s="81"/>
      <c r="C3388" s="81"/>
      <c r="D3388" s="81"/>
      <c r="E3388" s="81"/>
      <c r="F3388" s="81"/>
      <c r="G3388" s="81"/>
      <c r="H3388" s="81"/>
      <c r="I3388" s="81"/>
      <c r="J3388" s="81"/>
      <c r="K3388" s="81"/>
      <c r="L3388" s="81"/>
      <c r="M3388" s="81"/>
      <c r="N3388" s="81"/>
      <c r="O3388" s="81"/>
      <c r="P3388" s="81"/>
      <c r="Q3388" s="81"/>
      <c r="R3388" s="81"/>
    </row>
    <row r="3389" spans="1:18">
      <c r="A3389" s="81"/>
      <c r="B3389" s="81"/>
      <c r="C3389" s="81"/>
      <c r="D3389" s="81"/>
      <c r="E3389" s="81"/>
      <c r="F3389" s="81"/>
      <c r="G3389" s="81"/>
      <c r="H3389" s="81"/>
      <c r="I3389" s="81"/>
      <c r="J3389" s="81"/>
      <c r="K3389" s="81"/>
      <c r="L3389" s="81"/>
      <c r="M3389" s="81"/>
      <c r="N3389" s="81"/>
      <c r="O3389" s="81"/>
      <c r="P3389" s="81"/>
      <c r="Q3389" s="81"/>
      <c r="R3389" s="81"/>
    </row>
    <row r="3390" spans="1:18">
      <c r="A3390" s="81"/>
      <c r="B3390" s="81"/>
      <c r="C3390" s="81"/>
      <c r="D3390" s="81"/>
      <c r="E3390" s="81"/>
      <c r="F3390" s="81"/>
      <c r="G3390" s="81"/>
      <c r="H3390" s="81"/>
      <c r="I3390" s="81"/>
      <c r="J3390" s="81"/>
      <c r="K3390" s="81"/>
      <c r="L3390" s="81"/>
      <c r="M3390" s="81"/>
      <c r="N3390" s="81"/>
      <c r="O3390" s="81"/>
      <c r="P3390" s="81"/>
      <c r="Q3390" s="81"/>
      <c r="R3390" s="81"/>
    </row>
    <row r="3391" spans="1:18">
      <c r="A3391" s="81"/>
      <c r="B3391" s="81"/>
      <c r="C3391" s="81"/>
      <c r="D3391" s="81"/>
      <c r="E3391" s="81"/>
      <c r="F3391" s="81"/>
      <c r="G3391" s="81"/>
      <c r="H3391" s="81"/>
      <c r="I3391" s="81"/>
      <c r="J3391" s="81"/>
      <c r="K3391" s="81"/>
      <c r="L3391" s="81"/>
      <c r="M3391" s="81"/>
      <c r="N3391" s="81"/>
      <c r="O3391" s="81"/>
      <c r="P3391" s="81"/>
      <c r="Q3391" s="81"/>
      <c r="R3391" s="81"/>
    </row>
    <row r="3392" spans="1:18">
      <c r="A3392" s="81"/>
      <c r="B3392" s="81"/>
      <c r="C3392" s="81"/>
      <c r="D3392" s="81"/>
      <c r="E3392" s="81"/>
      <c r="F3392" s="81"/>
      <c r="G3392" s="81"/>
      <c r="H3392" s="81"/>
      <c r="I3392" s="81"/>
      <c r="J3392" s="81"/>
      <c r="K3392" s="81"/>
      <c r="L3392" s="81"/>
      <c r="M3392" s="81"/>
      <c r="N3392" s="81"/>
      <c r="O3392" s="81"/>
      <c r="P3392" s="81"/>
      <c r="Q3392" s="81"/>
      <c r="R3392" s="81"/>
    </row>
    <row r="3393" spans="1:18">
      <c r="A3393" s="81"/>
      <c r="B3393" s="81"/>
      <c r="C3393" s="81"/>
      <c r="D3393" s="81"/>
      <c r="E3393" s="81"/>
      <c r="F3393" s="81"/>
      <c r="G3393" s="81"/>
      <c r="H3393" s="81"/>
      <c r="I3393" s="81"/>
      <c r="J3393" s="81"/>
      <c r="K3393" s="81"/>
      <c r="L3393" s="81"/>
      <c r="M3393" s="81"/>
      <c r="N3393" s="81"/>
      <c r="O3393" s="81"/>
      <c r="P3393" s="81"/>
      <c r="Q3393" s="81"/>
      <c r="R3393" s="81"/>
    </row>
    <row r="3394" spans="1:18">
      <c r="A3394" s="81"/>
      <c r="B3394" s="81"/>
      <c r="C3394" s="81"/>
      <c r="D3394" s="81"/>
      <c r="E3394" s="81"/>
      <c r="F3394" s="81"/>
      <c r="G3394" s="81"/>
      <c r="H3394" s="81"/>
      <c r="I3394" s="81"/>
      <c r="J3394" s="81"/>
      <c r="K3394" s="81"/>
      <c r="L3394" s="81"/>
      <c r="M3394" s="81"/>
      <c r="N3394" s="81"/>
      <c r="O3394" s="81"/>
      <c r="P3394" s="81"/>
      <c r="Q3394" s="81"/>
      <c r="R3394" s="81"/>
    </row>
    <row r="3395" spans="1:18">
      <c r="A3395" s="81"/>
      <c r="B3395" s="81"/>
      <c r="C3395" s="81"/>
      <c r="D3395" s="81"/>
      <c r="E3395" s="81"/>
      <c r="F3395" s="81"/>
      <c r="G3395" s="81"/>
      <c r="H3395" s="81"/>
      <c r="I3395" s="81"/>
      <c r="J3395" s="81"/>
      <c r="K3395" s="81"/>
      <c r="L3395" s="81"/>
      <c r="M3395" s="81"/>
      <c r="N3395" s="81"/>
      <c r="O3395" s="81"/>
      <c r="P3395" s="81"/>
      <c r="Q3395" s="81"/>
      <c r="R3395" s="81"/>
    </row>
    <row r="3396" spans="1:18">
      <c r="A3396" s="81"/>
      <c r="B3396" s="81"/>
      <c r="C3396" s="81"/>
      <c r="D3396" s="81"/>
      <c r="E3396" s="81"/>
      <c r="F3396" s="81"/>
      <c r="G3396" s="81"/>
      <c r="H3396" s="81"/>
      <c r="I3396" s="81"/>
      <c r="J3396" s="81"/>
      <c r="K3396" s="81"/>
      <c r="L3396" s="81"/>
      <c r="M3396" s="81"/>
      <c r="N3396" s="81"/>
      <c r="O3396" s="81"/>
      <c r="P3396" s="81"/>
      <c r="Q3396" s="81"/>
      <c r="R3396" s="81"/>
    </row>
    <row r="3397" spans="1:18">
      <c r="A3397" s="81"/>
      <c r="B3397" s="81"/>
      <c r="C3397" s="81"/>
      <c r="D3397" s="81"/>
      <c r="E3397" s="81"/>
      <c r="F3397" s="81"/>
      <c r="G3397" s="81"/>
      <c r="H3397" s="81"/>
      <c r="I3397" s="81"/>
      <c r="J3397" s="81"/>
      <c r="K3397" s="81"/>
      <c r="L3397" s="81"/>
      <c r="M3397" s="81"/>
      <c r="N3397" s="81"/>
      <c r="O3397" s="81"/>
      <c r="P3397" s="81"/>
      <c r="Q3397" s="81"/>
      <c r="R3397" s="81"/>
    </row>
    <row r="3398" spans="1:18">
      <c r="A3398" s="81"/>
      <c r="B3398" s="81"/>
      <c r="C3398" s="81"/>
      <c r="D3398" s="81"/>
      <c r="E3398" s="81"/>
      <c r="F3398" s="81"/>
      <c r="G3398" s="81"/>
      <c r="H3398" s="81"/>
      <c r="I3398" s="81"/>
      <c r="J3398" s="81"/>
      <c r="K3398" s="81"/>
      <c r="L3398" s="81"/>
      <c r="M3398" s="81"/>
      <c r="N3398" s="81"/>
      <c r="O3398" s="81"/>
      <c r="P3398" s="81"/>
      <c r="Q3398" s="81"/>
      <c r="R3398" s="81"/>
    </row>
    <row r="3399" spans="1:18">
      <c r="A3399" s="81"/>
      <c r="B3399" s="81"/>
      <c r="C3399" s="81"/>
      <c r="D3399" s="81"/>
      <c r="E3399" s="81"/>
      <c r="F3399" s="81"/>
      <c r="G3399" s="81"/>
      <c r="H3399" s="81"/>
      <c r="I3399" s="81"/>
      <c r="J3399" s="81"/>
      <c r="K3399" s="81"/>
      <c r="L3399" s="81"/>
      <c r="M3399" s="81"/>
      <c r="N3399" s="81"/>
      <c r="O3399" s="81"/>
      <c r="P3399" s="81"/>
      <c r="Q3399" s="81"/>
      <c r="R3399" s="81"/>
    </row>
    <row r="3400" spans="1:18">
      <c r="A3400" s="81"/>
      <c r="B3400" s="81"/>
      <c r="C3400" s="81"/>
      <c r="D3400" s="81"/>
      <c r="E3400" s="81"/>
      <c r="F3400" s="81"/>
      <c r="G3400" s="81"/>
      <c r="H3400" s="81"/>
      <c r="I3400" s="81"/>
      <c r="J3400" s="81"/>
      <c r="K3400" s="81"/>
      <c r="L3400" s="81"/>
      <c r="M3400" s="81"/>
      <c r="N3400" s="81"/>
      <c r="O3400" s="81"/>
      <c r="P3400" s="81"/>
      <c r="Q3400" s="81"/>
      <c r="R3400" s="81"/>
    </row>
    <row r="3401" spans="1:18">
      <c r="A3401" s="81"/>
      <c r="B3401" s="81"/>
      <c r="C3401" s="81"/>
      <c r="D3401" s="81"/>
      <c r="E3401" s="81"/>
      <c r="F3401" s="81"/>
      <c r="G3401" s="81"/>
      <c r="H3401" s="81"/>
      <c r="I3401" s="81"/>
      <c r="J3401" s="81"/>
      <c r="K3401" s="81"/>
      <c r="L3401" s="81"/>
      <c r="M3401" s="81"/>
      <c r="N3401" s="81"/>
      <c r="O3401" s="81"/>
      <c r="P3401" s="81"/>
      <c r="Q3401" s="81"/>
      <c r="R3401" s="81"/>
    </row>
    <row r="3402" spans="1:18">
      <c r="A3402" s="81"/>
      <c r="B3402" s="81"/>
      <c r="C3402" s="81"/>
      <c r="D3402" s="81"/>
      <c r="E3402" s="81"/>
      <c r="F3402" s="81"/>
      <c r="G3402" s="81"/>
      <c r="H3402" s="81"/>
      <c r="I3402" s="81"/>
      <c r="J3402" s="81"/>
      <c r="K3402" s="81"/>
      <c r="L3402" s="81"/>
      <c r="M3402" s="81"/>
      <c r="N3402" s="81"/>
      <c r="O3402" s="81"/>
      <c r="P3402" s="81"/>
      <c r="Q3402" s="81"/>
      <c r="R3402" s="81"/>
    </row>
    <row r="3403" spans="1:18">
      <c r="A3403" s="81"/>
      <c r="B3403" s="81"/>
      <c r="C3403" s="81"/>
      <c r="D3403" s="81"/>
      <c r="E3403" s="81"/>
      <c r="F3403" s="81"/>
      <c r="G3403" s="81"/>
      <c r="H3403" s="81"/>
      <c r="I3403" s="81"/>
      <c r="J3403" s="81"/>
      <c r="K3403" s="81"/>
      <c r="L3403" s="81"/>
      <c r="M3403" s="81"/>
      <c r="N3403" s="81"/>
      <c r="O3403" s="81"/>
      <c r="P3403" s="81"/>
      <c r="Q3403" s="81"/>
      <c r="R3403" s="81"/>
    </row>
    <row r="3404" spans="1:18">
      <c r="A3404" s="81"/>
      <c r="B3404" s="81"/>
      <c r="C3404" s="81"/>
      <c r="D3404" s="81"/>
      <c r="E3404" s="81"/>
      <c r="F3404" s="81"/>
      <c r="G3404" s="81"/>
      <c r="H3404" s="81"/>
      <c r="I3404" s="81"/>
      <c r="J3404" s="81"/>
      <c r="K3404" s="81"/>
      <c r="L3404" s="81"/>
      <c r="M3404" s="81"/>
      <c r="N3404" s="81"/>
      <c r="O3404" s="81"/>
      <c r="P3404" s="81"/>
      <c r="Q3404" s="81"/>
      <c r="R3404" s="81"/>
    </row>
    <row r="3405" spans="1:18">
      <c r="A3405" s="81"/>
      <c r="B3405" s="81"/>
      <c r="C3405" s="81"/>
      <c r="D3405" s="81"/>
      <c r="E3405" s="81"/>
      <c r="F3405" s="81"/>
      <c r="G3405" s="81"/>
      <c r="H3405" s="81"/>
      <c r="I3405" s="81"/>
      <c r="J3405" s="81"/>
      <c r="K3405" s="81"/>
      <c r="L3405" s="81"/>
      <c r="M3405" s="81"/>
      <c r="N3405" s="81"/>
      <c r="O3405" s="81"/>
      <c r="P3405" s="81"/>
      <c r="Q3405" s="81"/>
      <c r="R3405" s="81"/>
    </row>
    <row r="3406" spans="1:18">
      <c r="A3406" s="81"/>
      <c r="B3406" s="81"/>
      <c r="C3406" s="81"/>
      <c r="D3406" s="81"/>
      <c r="E3406" s="81"/>
      <c r="F3406" s="81"/>
      <c r="G3406" s="81"/>
      <c r="H3406" s="81"/>
      <c r="I3406" s="81"/>
      <c r="J3406" s="81"/>
      <c r="K3406" s="81"/>
      <c r="L3406" s="81"/>
      <c r="M3406" s="81"/>
      <c r="N3406" s="81"/>
      <c r="O3406" s="81"/>
      <c r="P3406" s="81"/>
      <c r="Q3406" s="81"/>
      <c r="R3406" s="81"/>
    </row>
    <row r="3407" spans="1:18">
      <c r="A3407" s="81"/>
      <c r="B3407" s="81"/>
      <c r="C3407" s="81"/>
      <c r="D3407" s="81"/>
      <c r="E3407" s="81"/>
      <c r="F3407" s="81"/>
      <c r="G3407" s="81"/>
      <c r="H3407" s="81"/>
      <c r="I3407" s="81"/>
      <c r="J3407" s="81"/>
      <c r="K3407" s="81"/>
      <c r="L3407" s="81"/>
      <c r="M3407" s="81"/>
      <c r="N3407" s="81"/>
      <c r="O3407" s="81"/>
      <c r="P3407" s="81"/>
      <c r="Q3407" s="81"/>
      <c r="R3407" s="81"/>
    </row>
    <row r="3408" spans="1:18">
      <c r="A3408" s="81"/>
      <c r="B3408" s="81"/>
      <c r="C3408" s="81"/>
      <c r="D3408" s="81"/>
      <c r="E3408" s="81"/>
      <c r="F3408" s="81"/>
      <c r="G3408" s="81"/>
      <c r="H3408" s="81"/>
      <c r="I3408" s="81"/>
      <c r="J3408" s="81"/>
      <c r="K3408" s="81"/>
      <c r="L3408" s="81"/>
      <c r="M3408" s="81"/>
      <c r="N3408" s="81"/>
      <c r="O3408" s="81"/>
      <c r="P3408" s="81"/>
      <c r="Q3408" s="81"/>
      <c r="R3408" s="81"/>
    </row>
    <row r="3409" spans="1:18">
      <c r="A3409" s="81"/>
      <c r="B3409" s="81"/>
      <c r="C3409" s="81"/>
      <c r="D3409" s="81"/>
      <c r="E3409" s="81"/>
      <c r="F3409" s="81"/>
      <c r="G3409" s="81"/>
      <c r="H3409" s="81"/>
      <c r="I3409" s="81"/>
      <c r="J3409" s="81"/>
      <c r="K3409" s="81"/>
      <c r="L3409" s="81"/>
      <c r="M3409" s="81"/>
      <c r="N3409" s="81"/>
      <c r="O3409" s="81"/>
      <c r="P3409" s="81"/>
      <c r="Q3409" s="81"/>
      <c r="R3409" s="81"/>
    </row>
    <row r="3410" spans="1:18">
      <c r="A3410" s="81"/>
      <c r="B3410" s="81"/>
      <c r="C3410" s="81"/>
      <c r="D3410" s="81"/>
      <c r="E3410" s="81"/>
      <c r="F3410" s="81"/>
      <c r="G3410" s="81"/>
      <c r="H3410" s="81"/>
      <c r="I3410" s="81"/>
      <c r="J3410" s="81"/>
      <c r="K3410" s="81"/>
      <c r="L3410" s="81"/>
      <c r="M3410" s="81"/>
      <c r="N3410" s="81"/>
      <c r="O3410" s="81"/>
      <c r="P3410" s="81"/>
      <c r="Q3410" s="81"/>
      <c r="R3410" s="81"/>
    </row>
    <row r="3411" spans="1:18">
      <c r="A3411" s="81"/>
      <c r="B3411" s="81"/>
      <c r="C3411" s="81"/>
      <c r="D3411" s="81"/>
      <c r="E3411" s="81"/>
      <c r="F3411" s="81"/>
      <c r="G3411" s="81"/>
      <c r="H3411" s="81"/>
      <c r="I3411" s="81"/>
      <c r="J3411" s="81"/>
      <c r="K3411" s="81"/>
      <c r="L3411" s="81"/>
      <c r="M3411" s="81"/>
      <c r="N3411" s="81"/>
      <c r="O3411" s="81"/>
      <c r="P3411" s="81"/>
      <c r="Q3411" s="81"/>
      <c r="R3411" s="81"/>
    </row>
    <row r="3412" spans="1:18">
      <c r="A3412" s="81"/>
      <c r="B3412" s="81"/>
      <c r="C3412" s="81"/>
      <c r="D3412" s="81"/>
      <c r="E3412" s="81"/>
      <c r="F3412" s="81"/>
      <c r="G3412" s="81"/>
      <c r="H3412" s="81"/>
      <c r="I3412" s="81"/>
      <c r="J3412" s="81"/>
      <c r="K3412" s="81"/>
      <c r="L3412" s="81"/>
      <c r="M3412" s="81"/>
      <c r="N3412" s="81"/>
      <c r="O3412" s="81"/>
      <c r="P3412" s="81"/>
      <c r="Q3412" s="81"/>
      <c r="R3412" s="81"/>
    </row>
    <row r="3413" spans="1:18">
      <c r="A3413" s="81"/>
      <c r="B3413" s="81"/>
      <c r="C3413" s="81"/>
      <c r="D3413" s="81"/>
      <c r="E3413" s="81"/>
      <c r="F3413" s="81"/>
      <c r="G3413" s="81"/>
      <c r="H3413" s="81"/>
      <c r="I3413" s="81"/>
      <c r="J3413" s="81"/>
      <c r="K3413" s="81"/>
      <c r="L3413" s="81"/>
      <c r="M3413" s="81"/>
      <c r="N3413" s="81"/>
      <c r="O3413" s="81"/>
      <c r="P3413" s="81"/>
      <c r="Q3413" s="81"/>
      <c r="R3413" s="81"/>
    </row>
    <row r="3414" spans="1:18">
      <c r="A3414" s="81"/>
      <c r="B3414" s="81"/>
      <c r="C3414" s="81"/>
      <c r="D3414" s="81"/>
      <c r="E3414" s="81"/>
      <c r="F3414" s="81"/>
      <c r="G3414" s="81"/>
      <c r="H3414" s="81"/>
      <c r="I3414" s="81"/>
      <c r="J3414" s="81"/>
      <c r="K3414" s="81"/>
      <c r="L3414" s="81"/>
      <c r="M3414" s="81"/>
      <c r="N3414" s="81"/>
      <c r="O3414" s="81"/>
      <c r="P3414" s="81"/>
      <c r="Q3414" s="81"/>
      <c r="R3414" s="81"/>
    </row>
    <row r="3415" spans="1:18">
      <c r="A3415" s="81"/>
      <c r="B3415" s="81"/>
      <c r="C3415" s="81"/>
      <c r="D3415" s="81"/>
      <c r="E3415" s="81"/>
      <c r="F3415" s="81"/>
      <c r="G3415" s="81"/>
      <c r="H3415" s="81"/>
      <c r="I3415" s="81"/>
      <c r="J3415" s="81"/>
      <c r="K3415" s="81"/>
      <c r="L3415" s="81"/>
      <c r="M3415" s="81"/>
      <c r="N3415" s="81"/>
      <c r="O3415" s="81"/>
      <c r="P3415" s="81"/>
      <c r="Q3415" s="81"/>
      <c r="R3415" s="81"/>
    </row>
    <row r="3416" spans="1:18">
      <c r="A3416" s="81"/>
      <c r="B3416" s="81"/>
      <c r="C3416" s="81"/>
      <c r="D3416" s="81"/>
      <c r="E3416" s="81"/>
      <c r="F3416" s="81"/>
      <c r="G3416" s="81"/>
      <c r="H3416" s="81"/>
      <c r="I3416" s="81"/>
      <c r="J3416" s="81"/>
      <c r="K3416" s="81"/>
      <c r="L3416" s="81"/>
      <c r="M3416" s="81"/>
      <c r="N3416" s="81"/>
      <c r="O3416" s="81"/>
      <c r="P3416" s="81"/>
      <c r="Q3416" s="81"/>
      <c r="R3416" s="81"/>
    </row>
    <row r="3417" spans="1:18">
      <c r="A3417" s="81"/>
      <c r="B3417" s="81"/>
      <c r="C3417" s="81"/>
      <c r="D3417" s="81"/>
      <c r="E3417" s="81"/>
      <c r="F3417" s="81"/>
      <c r="G3417" s="81"/>
      <c r="H3417" s="81"/>
      <c r="I3417" s="81"/>
      <c r="J3417" s="81"/>
      <c r="K3417" s="81"/>
      <c r="L3417" s="81"/>
      <c r="M3417" s="81"/>
      <c r="N3417" s="81"/>
      <c r="O3417" s="81"/>
      <c r="P3417" s="81"/>
      <c r="Q3417" s="81"/>
      <c r="R3417" s="81"/>
    </row>
    <row r="3418" spans="1:18">
      <c r="A3418" s="81"/>
      <c r="B3418" s="81"/>
      <c r="C3418" s="81"/>
      <c r="D3418" s="81"/>
      <c r="E3418" s="81"/>
      <c r="F3418" s="81"/>
      <c r="G3418" s="81"/>
      <c r="H3418" s="81"/>
      <c r="I3418" s="81"/>
      <c r="J3418" s="81"/>
      <c r="K3418" s="81"/>
      <c r="L3418" s="81"/>
      <c r="M3418" s="81"/>
      <c r="N3418" s="81"/>
      <c r="O3418" s="81"/>
      <c r="P3418" s="81"/>
      <c r="Q3418" s="81"/>
      <c r="R3418" s="81"/>
    </row>
    <row r="3419" spans="1:18">
      <c r="A3419" s="81"/>
      <c r="B3419" s="81"/>
      <c r="C3419" s="81"/>
      <c r="D3419" s="81"/>
      <c r="E3419" s="81"/>
      <c r="F3419" s="81"/>
      <c r="G3419" s="81"/>
      <c r="H3419" s="81"/>
      <c r="I3419" s="81"/>
      <c r="J3419" s="81"/>
      <c r="K3419" s="81"/>
      <c r="L3419" s="81"/>
      <c r="M3419" s="81"/>
      <c r="N3419" s="81"/>
      <c r="O3419" s="81"/>
      <c r="P3419" s="81"/>
      <c r="Q3419" s="81"/>
      <c r="R3419" s="81"/>
    </row>
    <row r="3420" spans="1:18">
      <c r="A3420" s="81"/>
      <c r="B3420" s="81"/>
      <c r="C3420" s="81"/>
      <c r="D3420" s="81"/>
      <c r="E3420" s="81"/>
      <c r="F3420" s="81"/>
      <c r="G3420" s="81"/>
      <c r="H3420" s="81"/>
      <c r="I3420" s="81"/>
      <c r="J3420" s="81"/>
      <c r="K3420" s="81"/>
      <c r="L3420" s="81"/>
      <c r="M3420" s="81"/>
      <c r="N3420" s="81"/>
      <c r="O3420" s="81"/>
      <c r="P3420" s="81"/>
      <c r="Q3420" s="81"/>
      <c r="R3420" s="81"/>
    </row>
    <row r="3421" spans="1:18">
      <c r="A3421" s="81"/>
      <c r="B3421" s="81"/>
      <c r="C3421" s="81"/>
      <c r="D3421" s="81"/>
      <c r="E3421" s="81"/>
      <c r="F3421" s="81"/>
      <c r="G3421" s="81"/>
      <c r="H3421" s="81"/>
      <c r="I3421" s="81"/>
      <c r="J3421" s="81"/>
      <c r="K3421" s="81"/>
      <c r="L3421" s="81"/>
      <c r="M3421" s="81"/>
      <c r="N3421" s="81"/>
      <c r="O3421" s="81"/>
      <c r="P3421" s="81"/>
      <c r="Q3421" s="81"/>
      <c r="R3421" s="81"/>
    </row>
    <row r="3422" spans="1:18">
      <c r="A3422" s="81"/>
      <c r="B3422" s="81"/>
      <c r="C3422" s="81"/>
      <c r="D3422" s="81"/>
      <c r="E3422" s="81"/>
      <c r="F3422" s="81"/>
      <c r="G3422" s="81"/>
      <c r="H3422" s="81"/>
      <c r="I3422" s="81"/>
      <c r="J3422" s="81"/>
      <c r="K3422" s="81"/>
      <c r="L3422" s="81"/>
      <c r="M3422" s="81"/>
      <c r="N3422" s="81"/>
      <c r="O3422" s="81"/>
      <c r="P3422" s="81"/>
      <c r="Q3422" s="81"/>
      <c r="R3422" s="81"/>
    </row>
    <row r="3423" spans="1:18">
      <c r="A3423" s="81"/>
      <c r="B3423" s="81"/>
      <c r="C3423" s="81"/>
      <c r="D3423" s="81"/>
      <c r="E3423" s="81"/>
      <c r="F3423" s="81"/>
      <c r="G3423" s="81"/>
      <c r="H3423" s="81"/>
      <c r="I3423" s="81"/>
      <c r="J3423" s="81"/>
      <c r="K3423" s="81"/>
      <c r="L3423" s="81"/>
      <c r="M3423" s="81"/>
      <c r="N3423" s="81"/>
      <c r="O3423" s="81"/>
      <c r="P3423" s="81"/>
      <c r="Q3423" s="81"/>
      <c r="R3423" s="81"/>
    </row>
    <row r="3424" spans="1:18">
      <c r="A3424" s="81"/>
      <c r="B3424" s="81"/>
      <c r="C3424" s="81"/>
      <c r="D3424" s="81"/>
      <c r="E3424" s="81"/>
      <c r="F3424" s="81"/>
      <c r="G3424" s="81"/>
      <c r="H3424" s="81"/>
      <c r="I3424" s="81"/>
      <c r="J3424" s="81"/>
      <c r="K3424" s="81"/>
      <c r="L3424" s="81"/>
      <c r="M3424" s="81"/>
      <c r="N3424" s="81"/>
      <c r="O3424" s="81"/>
      <c r="P3424" s="81"/>
      <c r="Q3424" s="81"/>
      <c r="R3424" s="81"/>
    </row>
    <row r="3425" spans="1:18">
      <c r="A3425" s="81"/>
      <c r="B3425" s="81"/>
      <c r="C3425" s="81"/>
      <c r="D3425" s="81"/>
      <c r="E3425" s="81"/>
      <c r="F3425" s="81"/>
      <c r="G3425" s="81"/>
      <c r="H3425" s="81"/>
      <c r="I3425" s="81"/>
      <c r="J3425" s="81"/>
      <c r="K3425" s="81"/>
      <c r="L3425" s="81"/>
      <c r="M3425" s="81"/>
      <c r="N3425" s="81"/>
      <c r="O3425" s="81"/>
      <c r="P3425" s="81"/>
      <c r="Q3425" s="81"/>
      <c r="R3425" s="81"/>
    </row>
    <row r="3426" spans="1:18">
      <c r="A3426" s="81"/>
      <c r="B3426" s="81"/>
      <c r="C3426" s="81"/>
      <c r="D3426" s="81"/>
      <c r="E3426" s="81"/>
      <c r="F3426" s="81"/>
      <c r="G3426" s="81"/>
      <c r="H3426" s="81"/>
      <c r="I3426" s="81"/>
      <c r="J3426" s="81"/>
      <c r="K3426" s="81"/>
      <c r="L3426" s="81"/>
      <c r="M3426" s="81"/>
      <c r="N3426" s="81"/>
      <c r="O3426" s="81"/>
      <c r="P3426" s="81"/>
      <c r="Q3426" s="81"/>
      <c r="R3426" s="81"/>
    </row>
    <row r="3427" spans="1:18">
      <c r="A3427" s="81"/>
      <c r="B3427" s="81"/>
      <c r="C3427" s="81"/>
      <c r="D3427" s="81"/>
      <c r="E3427" s="81"/>
      <c r="F3427" s="81"/>
      <c r="G3427" s="81"/>
      <c r="H3427" s="81"/>
      <c r="I3427" s="81"/>
      <c r="J3427" s="81"/>
      <c r="K3427" s="81"/>
      <c r="L3427" s="81"/>
      <c r="M3427" s="81"/>
      <c r="N3427" s="81"/>
      <c r="O3427" s="81"/>
      <c r="P3427" s="81"/>
      <c r="Q3427" s="81"/>
      <c r="R3427" s="81"/>
    </row>
    <row r="3428" spans="1:18">
      <c r="A3428" s="81"/>
      <c r="B3428" s="81"/>
      <c r="C3428" s="81"/>
      <c r="D3428" s="81"/>
      <c r="E3428" s="81"/>
      <c r="F3428" s="81"/>
      <c r="G3428" s="81"/>
      <c r="H3428" s="81"/>
      <c r="I3428" s="81"/>
      <c r="J3428" s="81"/>
      <c r="K3428" s="81"/>
      <c r="L3428" s="81"/>
      <c r="M3428" s="81"/>
      <c r="N3428" s="81"/>
      <c r="O3428" s="81"/>
      <c r="P3428" s="81"/>
      <c r="Q3428" s="81"/>
      <c r="R3428" s="81"/>
    </row>
    <row r="3429" spans="1:18">
      <c r="A3429" s="81"/>
      <c r="B3429" s="81"/>
      <c r="C3429" s="81"/>
      <c r="D3429" s="81"/>
      <c r="E3429" s="81"/>
      <c r="F3429" s="81"/>
      <c r="G3429" s="81"/>
      <c r="H3429" s="81"/>
      <c r="I3429" s="81"/>
      <c r="J3429" s="81"/>
      <c r="K3429" s="81"/>
      <c r="L3429" s="81"/>
      <c r="M3429" s="81"/>
      <c r="N3429" s="81"/>
      <c r="O3429" s="81"/>
      <c r="P3429" s="81"/>
      <c r="Q3429" s="81"/>
      <c r="R3429" s="81"/>
    </row>
    <row r="3430" spans="1:18">
      <c r="A3430" s="81"/>
      <c r="B3430" s="81"/>
      <c r="C3430" s="81"/>
      <c r="D3430" s="81"/>
      <c r="E3430" s="81"/>
      <c r="F3430" s="81"/>
      <c r="G3430" s="81"/>
      <c r="H3430" s="81"/>
      <c r="I3430" s="81"/>
      <c r="J3430" s="81"/>
      <c r="K3430" s="81"/>
      <c r="L3430" s="81"/>
      <c r="M3430" s="81"/>
      <c r="N3430" s="81"/>
      <c r="O3430" s="81"/>
      <c r="P3430" s="81"/>
      <c r="Q3430" s="81"/>
      <c r="R3430" s="81"/>
    </row>
    <row r="3431" spans="1:18">
      <c r="A3431" s="81"/>
      <c r="B3431" s="81"/>
      <c r="C3431" s="81"/>
      <c r="D3431" s="81"/>
      <c r="E3431" s="81"/>
      <c r="F3431" s="81"/>
      <c r="G3431" s="81"/>
      <c r="H3431" s="81"/>
      <c r="I3431" s="81"/>
      <c r="J3431" s="81"/>
      <c r="K3431" s="81"/>
      <c r="L3431" s="81"/>
      <c r="M3431" s="81"/>
      <c r="N3431" s="81"/>
      <c r="O3431" s="81"/>
      <c r="P3431" s="81"/>
      <c r="Q3431" s="81"/>
      <c r="R3431" s="81"/>
    </row>
    <row r="3432" spans="1:18">
      <c r="A3432" s="81"/>
      <c r="B3432" s="81"/>
      <c r="C3432" s="81"/>
      <c r="D3432" s="81"/>
      <c r="E3432" s="81"/>
      <c r="F3432" s="81"/>
      <c r="G3432" s="81"/>
      <c r="H3432" s="81"/>
      <c r="I3432" s="81"/>
      <c r="J3432" s="81"/>
      <c r="K3432" s="81"/>
      <c r="L3432" s="81"/>
      <c r="M3432" s="81"/>
      <c r="N3432" s="81"/>
      <c r="O3432" s="81"/>
      <c r="P3432" s="81"/>
      <c r="Q3432" s="81"/>
      <c r="R3432" s="81"/>
    </row>
    <row r="3433" spans="1:18">
      <c r="A3433" s="81"/>
      <c r="B3433" s="81"/>
      <c r="C3433" s="81"/>
      <c r="D3433" s="81"/>
      <c r="E3433" s="81"/>
      <c r="F3433" s="81"/>
      <c r="G3433" s="81"/>
      <c r="H3433" s="81"/>
      <c r="I3433" s="81"/>
      <c r="J3433" s="81"/>
      <c r="K3433" s="81"/>
      <c r="L3433" s="81"/>
      <c r="M3433" s="81"/>
      <c r="N3433" s="81"/>
      <c r="O3433" s="81"/>
      <c r="P3433" s="81"/>
      <c r="Q3433" s="81"/>
      <c r="R3433" s="81"/>
    </row>
    <row r="3434" spans="1:18">
      <c r="A3434" s="81"/>
      <c r="B3434" s="81"/>
      <c r="C3434" s="81"/>
      <c r="D3434" s="81"/>
      <c r="E3434" s="81"/>
      <c r="F3434" s="81"/>
      <c r="G3434" s="81"/>
      <c r="H3434" s="81"/>
      <c r="I3434" s="81"/>
      <c r="J3434" s="81"/>
      <c r="K3434" s="81"/>
      <c r="L3434" s="81"/>
      <c r="M3434" s="81"/>
      <c r="N3434" s="81"/>
      <c r="O3434" s="81"/>
      <c r="P3434" s="81"/>
      <c r="Q3434" s="81"/>
      <c r="R3434" s="81"/>
    </row>
    <row r="3435" spans="1:18">
      <c r="A3435" s="81"/>
      <c r="B3435" s="81"/>
      <c r="C3435" s="81"/>
      <c r="D3435" s="81"/>
      <c r="E3435" s="81"/>
      <c r="F3435" s="81"/>
      <c r="G3435" s="81"/>
      <c r="H3435" s="81"/>
      <c r="I3435" s="81"/>
      <c r="J3435" s="81"/>
      <c r="K3435" s="81"/>
      <c r="L3435" s="81"/>
      <c r="M3435" s="81"/>
      <c r="N3435" s="81"/>
      <c r="O3435" s="81"/>
      <c r="P3435" s="81"/>
      <c r="Q3435" s="81"/>
      <c r="R3435" s="81"/>
    </row>
    <row r="3436" spans="1:18">
      <c r="A3436" s="81"/>
      <c r="B3436" s="81"/>
      <c r="C3436" s="81"/>
      <c r="D3436" s="81"/>
      <c r="E3436" s="81"/>
      <c r="F3436" s="81"/>
      <c r="G3436" s="81"/>
      <c r="H3436" s="81"/>
      <c r="I3436" s="81"/>
      <c r="J3436" s="81"/>
      <c r="K3436" s="81"/>
      <c r="L3436" s="81"/>
      <c r="M3436" s="81"/>
      <c r="N3436" s="81"/>
      <c r="O3436" s="81"/>
      <c r="P3436" s="81"/>
      <c r="Q3436" s="81"/>
      <c r="R3436" s="81"/>
    </row>
    <row r="3437" spans="1:18">
      <c r="A3437" s="81"/>
      <c r="B3437" s="81"/>
      <c r="C3437" s="81"/>
      <c r="D3437" s="81"/>
      <c r="E3437" s="81"/>
      <c r="F3437" s="81"/>
      <c r="G3437" s="81"/>
      <c r="H3437" s="81"/>
      <c r="I3437" s="81"/>
      <c r="J3437" s="81"/>
      <c r="K3437" s="81"/>
      <c r="L3437" s="81"/>
      <c r="M3437" s="81"/>
      <c r="N3437" s="81"/>
      <c r="O3437" s="81"/>
      <c r="P3437" s="81"/>
      <c r="Q3437" s="81"/>
      <c r="R3437" s="81"/>
    </row>
    <row r="3438" spans="1:18">
      <c r="A3438" s="81"/>
      <c r="B3438" s="81"/>
      <c r="C3438" s="81"/>
      <c r="D3438" s="81"/>
      <c r="E3438" s="81"/>
      <c r="F3438" s="81"/>
      <c r="G3438" s="81"/>
      <c r="H3438" s="81"/>
      <c r="I3438" s="81"/>
      <c r="J3438" s="81"/>
      <c r="K3438" s="81"/>
      <c r="L3438" s="81"/>
      <c r="M3438" s="81"/>
      <c r="N3438" s="81"/>
      <c r="O3438" s="81"/>
      <c r="P3438" s="81"/>
      <c r="Q3438" s="81"/>
      <c r="R3438" s="81"/>
    </row>
    <row r="3439" spans="1:18">
      <c r="A3439" s="81"/>
      <c r="B3439" s="81"/>
      <c r="C3439" s="81"/>
      <c r="D3439" s="81"/>
      <c r="E3439" s="81"/>
      <c r="F3439" s="81"/>
      <c r="G3439" s="81"/>
      <c r="H3439" s="81"/>
      <c r="I3439" s="81"/>
      <c r="J3439" s="81"/>
      <c r="K3439" s="81"/>
      <c r="L3439" s="81"/>
      <c r="M3439" s="81"/>
      <c r="N3439" s="81"/>
      <c r="O3439" s="81"/>
      <c r="P3439" s="81"/>
      <c r="Q3439" s="81"/>
      <c r="R3439" s="81"/>
    </row>
    <row r="3440" spans="1:18">
      <c r="A3440" s="81"/>
      <c r="B3440" s="81"/>
      <c r="C3440" s="81"/>
      <c r="D3440" s="81"/>
      <c r="E3440" s="81"/>
      <c r="F3440" s="81"/>
      <c r="G3440" s="81"/>
      <c r="H3440" s="81"/>
      <c r="I3440" s="81"/>
      <c r="J3440" s="81"/>
      <c r="K3440" s="81"/>
      <c r="L3440" s="81"/>
      <c r="M3440" s="81"/>
      <c r="N3440" s="81"/>
      <c r="O3440" s="81"/>
      <c r="P3440" s="81"/>
      <c r="Q3440" s="81"/>
      <c r="R3440" s="81"/>
    </row>
    <row r="3441" spans="1:18">
      <c r="A3441" s="81"/>
      <c r="B3441" s="81"/>
      <c r="C3441" s="81"/>
      <c r="D3441" s="81"/>
      <c r="E3441" s="81"/>
      <c r="F3441" s="81"/>
      <c r="G3441" s="81"/>
      <c r="H3441" s="81"/>
      <c r="I3441" s="81"/>
      <c r="J3441" s="81"/>
      <c r="K3441" s="81"/>
      <c r="L3441" s="81"/>
      <c r="M3441" s="81"/>
      <c r="N3441" s="81"/>
      <c r="O3441" s="81"/>
      <c r="P3441" s="81"/>
      <c r="Q3441" s="81"/>
      <c r="R3441" s="81"/>
    </row>
    <row r="3442" spans="1:18">
      <c r="A3442" s="81"/>
      <c r="B3442" s="81"/>
      <c r="C3442" s="81"/>
      <c r="D3442" s="81"/>
      <c r="E3442" s="81"/>
      <c r="F3442" s="81"/>
      <c r="G3442" s="81"/>
      <c r="H3442" s="81"/>
      <c r="I3442" s="81"/>
      <c r="J3442" s="81"/>
      <c r="K3442" s="81"/>
      <c r="L3442" s="81"/>
      <c r="M3442" s="81"/>
      <c r="N3442" s="81"/>
      <c r="O3442" s="81"/>
      <c r="P3442" s="81"/>
      <c r="Q3442" s="81"/>
      <c r="R3442" s="81"/>
    </row>
    <row r="3443" spans="1:18">
      <c r="A3443" s="81"/>
      <c r="B3443" s="81"/>
      <c r="C3443" s="81"/>
      <c r="D3443" s="81"/>
      <c r="E3443" s="81"/>
      <c r="F3443" s="81"/>
      <c r="G3443" s="81"/>
      <c r="H3443" s="81"/>
      <c r="I3443" s="81"/>
      <c r="J3443" s="81"/>
      <c r="K3443" s="81"/>
      <c r="L3443" s="81"/>
      <c r="M3443" s="81"/>
      <c r="N3443" s="81"/>
      <c r="O3443" s="81"/>
      <c r="P3443" s="81"/>
      <c r="Q3443" s="81"/>
      <c r="R3443" s="81"/>
    </row>
    <row r="3444" spans="1:18">
      <c r="A3444" s="81"/>
      <c r="B3444" s="81"/>
      <c r="C3444" s="81"/>
      <c r="D3444" s="81"/>
      <c r="E3444" s="81"/>
      <c r="F3444" s="81"/>
      <c r="G3444" s="81"/>
      <c r="H3444" s="81"/>
      <c r="I3444" s="81"/>
      <c r="J3444" s="81"/>
      <c r="K3444" s="81"/>
      <c r="L3444" s="81"/>
      <c r="M3444" s="81"/>
      <c r="N3444" s="81"/>
      <c r="O3444" s="81"/>
      <c r="P3444" s="81"/>
      <c r="Q3444" s="81"/>
      <c r="R3444" s="81"/>
    </row>
    <row r="3445" spans="1:18">
      <c r="A3445" s="81"/>
      <c r="B3445" s="81"/>
      <c r="C3445" s="81"/>
      <c r="D3445" s="81"/>
      <c r="E3445" s="81"/>
      <c r="F3445" s="81"/>
      <c r="G3445" s="81"/>
      <c r="H3445" s="81"/>
      <c r="I3445" s="81"/>
      <c r="J3445" s="81"/>
      <c r="K3445" s="81"/>
      <c r="L3445" s="81"/>
      <c r="M3445" s="81"/>
      <c r="N3445" s="81"/>
      <c r="O3445" s="81"/>
      <c r="P3445" s="81"/>
      <c r="Q3445" s="81"/>
      <c r="R3445" s="81"/>
    </row>
    <row r="3446" spans="1:18">
      <c r="A3446" s="81"/>
      <c r="B3446" s="81"/>
      <c r="C3446" s="81"/>
      <c r="D3446" s="81"/>
      <c r="E3446" s="81"/>
      <c r="F3446" s="81"/>
      <c r="G3446" s="81"/>
      <c r="H3446" s="81"/>
      <c r="I3446" s="81"/>
      <c r="J3446" s="81"/>
      <c r="K3446" s="81"/>
      <c r="L3446" s="81"/>
      <c r="M3446" s="81"/>
      <c r="N3446" s="81"/>
      <c r="O3446" s="81"/>
      <c r="P3446" s="81"/>
      <c r="Q3446" s="81"/>
      <c r="R3446" s="81"/>
    </row>
    <row r="3447" spans="1:18">
      <c r="A3447" s="81"/>
      <c r="B3447" s="81"/>
      <c r="C3447" s="81"/>
      <c r="D3447" s="81"/>
      <c r="E3447" s="81"/>
      <c r="F3447" s="81"/>
      <c r="G3447" s="81"/>
      <c r="H3447" s="81"/>
      <c r="I3447" s="81"/>
      <c r="J3447" s="81"/>
      <c r="K3447" s="81"/>
      <c r="L3447" s="81"/>
      <c r="M3447" s="81"/>
      <c r="N3447" s="81"/>
      <c r="O3447" s="81"/>
      <c r="P3447" s="81"/>
      <c r="Q3447" s="81"/>
      <c r="R3447" s="81"/>
    </row>
    <row r="3448" spans="1:18">
      <c r="A3448" s="81"/>
      <c r="B3448" s="81"/>
      <c r="C3448" s="81"/>
      <c r="D3448" s="81"/>
      <c r="E3448" s="81"/>
      <c r="F3448" s="81"/>
      <c r="G3448" s="81"/>
      <c r="H3448" s="81"/>
      <c r="I3448" s="81"/>
      <c r="J3448" s="81"/>
      <c r="K3448" s="81"/>
      <c r="L3448" s="81"/>
      <c r="M3448" s="81"/>
      <c r="N3448" s="81"/>
      <c r="O3448" s="81"/>
      <c r="P3448" s="81"/>
      <c r="Q3448" s="81"/>
      <c r="R3448" s="81"/>
    </row>
    <row r="3449" spans="1:18">
      <c r="A3449" s="81"/>
      <c r="B3449" s="81"/>
      <c r="C3449" s="81"/>
      <c r="D3449" s="81"/>
      <c r="E3449" s="81"/>
      <c r="F3449" s="81"/>
      <c r="G3449" s="81"/>
      <c r="H3449" s="81"/>
      <c r="I3449" s="81"/>
      <c r="J3449" s="81"/>
      <c r="K3449" s="81"/>
      <c r="L3449" s="81"/>
      <c r="M3449" s="81"/>
      <c r="N3449" s="81"/>
      <c r="O3449" s="81"/>
      <c r="P3449" s="81"/>
      <c r="Q3449" s="81"/>
      <c r="R3449" s="81"/>
    </row>
    <row r="3450" spans="1:18">
      <c r="A3450" s="81"/>
      <c r="B3450" s="81"/>
      <c r="C3450" s="81"/>
      <c r="D3450" s="81"/>
      <c r="E3450" s="81"/>
      <c r="F3450" s="81"/>
      <c r="G3450" s="81"/>
      <c r="H3450" s="81"/>
      <c r="I3450" s="81"/>
      <c r="J3450" s="81"/>
      <c r="K3450" s="81"/>
      <c r="L3450" s="81"/>
      <c r="M3450" s="81"/>
      <c r="N3450" s="81"/>
      <c r="O3450" s="81"/>
      <c r="P3450" s="81"/>
      <c r="Q3450" s="81"/>
      <c r="R3450" s="81"/>
    </row>
    <row r="3451" spans="1:18">
      <c r="A3451" s="81"/>
      <c r="B3451" s="81"/>
      <c r="C3451" s="81"/>
      <c r="D3451" s="81"/>
      <c r="E3451" s="81"/>
      <c r="F3451" s="81"/>
      <c r="G3451" s="81"/>
      <c r="H3451" s="81"/>
      <c r="I3451" s="81"/>
      <c r="J3451" s="81"/>
      <c r="K3451" s="81"/>
      <c r="L3451" s="81"/>
      <c r="M3451" s="81"/>
      <c r="N3451" s="81"/>
      <c r="O3451" s="81"/>
      <c r="P3451" s="81"/>
      <c r="Q3451" s="81"/>
      <c r="R3451" s="81"/>
    </row>
    <row r="3452" spans="1:18">
      <c r="A3452" s="81"/>
      <c r="B3452" s="81"/>
      <c r="C3452" s="81"/>
      <c r="D3452" s="81"/>
      <c r="E3452" s="81"/>
      <c r="F3452" s="81"/>
      <c r="G3452" s="81"/>
      <c r="H3452" s="81"/>
      <c r="I3452" s="81"/>
      <c r="J3452" s="81"/>
      <c r="K3452" s="81"/>
      <c r="L3452" s="81"/>
      <c r="M3452" s="81"/>
      <c r="N3452" s="81"/>
      <c r="O3452" s="81"/>
      <c r="P3452" s="81"/>
      <c r="Q3452" s="81"/>
      <c r="R3452" s="81"/>
    </row>
    <row r="3453" spans="1:18">
      <c r="A3453" s="81"/>
      <c r="B3453" s="81"/>
      <c r="C3453" s="81"/>
      <c r="D3453" s="81"/>
      <c r="E3453" s="81"/>
      <c r="F3453" s="81"/>
      <c r="G3453" s="81"/>
      <c r="H3453" s="81"/>
      <c r="I3453" s="81"/>
      <c r="J3453" s="81"/>
      <c r="K3453" s="81"/>
      <c r="L3453" s="81"/>
      <c r="M3453" s="81"/>
      <c r="N3453" s="81"/>
      <c r="O3453" s="81"/>
      <c r="P3453" s="81"/>
      <c r="Q3453" s="81"/>
      <c r="R3453" s="81"/>
    </row>
    <row r="3454" spans="1:18">
      <c r="A3454" s="81"/>
      <c r="B3454" s="81"/>
      <c r="C3454" s="81"/>
      <c r="D3454" s="81"/>
      <c r="E3454" s="81"/>
      <c r="F3454" s="81"/>
      <c r="G3454" s="81"/>
      <c r="H3454" s="81"/>
      <c r="I3454" s="81"/>
      <c r="J3454" s="81"/>
      <c r="K3454" s="81"/>
      <c r="L3454" s="81"/>
      <c r="M3454" s="81"/>
      <c r="N3454" s="81"/>
      <c r="O3454" s="81"/>
      <c r="P3454" s="81"/>
      <c r="Q3454" s="81"/>
      <c r="R3454" s="81"/>
    </row>
    <row r="3455" spans="1:18">
      <c r="A3455" s="81"/>
      <c r="B3455" s="81"/>
      <c r="C3455" s="81"/>
      <c r="D3455" s="81"/>
      <c r="E3455" s="81"/>
      <c r="F3455" s="81"/>
      <c r="G3455" s="81"/>
      <c r="H3455" s="81"/>
      <c r="I3455" s="81"/>
      <c r="J3455" s="81"/>
      <c r="K3455" s="81"/>
      <c r="L3455" s="81"/>
      <c r="M3455" s="81"/>
      <c r="N3455" s="81"/>
      <c r="O3455" s="81"/>
      <c r="P3455" s="81"/>
      <c r="Q3455" s="81"/>
      <c r="R3455" s="81"/>
    </row>
    <row r="3456" spans="1:18">
      <c r="A3456" s="81"/>
      <c r="B3456" s="81"/>
      <c r="C3456" s="81"/>
      <c r="D3456" s="81"/>
      <c r="E3456" s="81"/>
      <c r="F3456" s="81"/>
      <c r="G3456" s="81"/>
      <c r="H3456" s="81"/>
      <c r="I3456" s="81"/>
      <c r="J3456" s="81"/>
      <c r="K3456" s="81"/>
      <c r="L3456" s="81"/>
      <c r="M3456" s="81"/>
      <c r="N3456" s="81"/>
      <c r="O3456" s="81"/>
      <c r="P3456" s="81"/>
      <c r="Q3456" s="81"/>
      <c r="R3456" s="81"/>
    </row>
    <row r="3457" spans="1:18">
      <c r="A3457" s="81"/>
      <c r="B3457" s="81"/>
      <c r="C3457" s="81"/>
      <c r="D3457" s="81"/>
      <c r="E3457" s="81"/>
      <c r="F3457" s="81"/>
      <c r="G3457" s="81"/>
      <c r="H3457" s="81"/>
      <c r="I3457" s="81"/>
      <c r="J3457" s="81"/>
      <c r="K3457" s="81"/>
      <c r="L3457" s="81"/>
      <c r="M3457" s="81"/>
      <c r="N3457" s="81"/>
      <c r="O3457" s="81"/>
      <c r="P3457" s="81"/>
      <c r="Q3457" s="81"/>
      <c r="R3457" s="81"/>
    </row>
    <row r="3458" spans="1:18">
      <c r="A3458" s="81"/>
      <c r="B3458" s="81"/>
      <c r="C3458" s="81"/>
      <c r="D3458" s="81"/>
      <c r="E3458" s="81"/>
      <c r="F3458" s="81"/>
      <c r="G3458" s="81"/>
      <c r="H3458" s="81"/>
      <c r="I3458" s="81"/>
      <c r="J3458" s="81"/>
      <c r="K3458" s="81"/>
      <c r="L3458" s="81"/>
      <c r="M3458" s="81"/>
      <c r="N3458" s="81"/>
      <c r="O3458" s="81"/>
      <c r="P3458" s="81"/>
      <c r="Q3458" s="81"/>
      <c r="R3458" s="81"/>
    </row>
    <row r="3459" spans="1:18">
      <c r="A3459" s="81"/>
      <c r="B3459" s="81"/>
      <c r="C3459" s="81"/>
      <c r="D3459" s="81"/>
      <c r="E3459" s="81"/>
      <c r="F3459" s="81"/>
      <c r="G3459" s="81"/>
      <c r="H3459" s="81"/>
      <c r="I3459" s="81"/>
      <c r="J3459" s="81"/>
      <c r="K3459" s="81"/>
      <c r="L3459" s="81"/>
      <c r="M3459" s="81"/>
      <c r="N3459" s="81"/>
      <c r="O3459" s="81"/>
      <c r="P3459" s="81"/>
      <c r="Q3459" s="81"/>
      <c r="R3459" s="81"/>
    </row>
    <row r="3460" spans="1:18">
      <c r="A3460" s="81"/>
      <c r="B3460" s="81"/>
      <c r="C3460" s="81"/>
      <c r="D3460" s="81"/>
      <c r="E3460" s="81"/>
      <c r="F3460" s="81"/>
      <c r="G3460" s="81"/>
      <c r="H3460" s="81"/>
      <c r="I3460" s="81"/>
      <c r="J3460" s="81"/>
      <c r="K3460" s="81"/>
      <c r="L3460" s="81"/>
      <c r="M3460" s="81"/>
      <c r="N3460" s="81"/>
      <c r="O3460" s="81"/>
      <c r="P3460" s="81"/>
      <c r="Q3460" s="81"/>
      <c r="R3460" s="81"/>
    </row>
    <row r="3461" spans="1:18">
      <c r="A3461" s="81"/>
      <c r="B3461" s="81"/>
      <c r="C3461" s="81"/>
      <c r="D3461" s="81"/>
      <c r="E3461" s="81"/>
      <c r="F3461" s="81"/>
      <c r="G3461" s="81"/>
      <c r="H3461" s="81"/>
      <c r="I3461" s="81"/>
      <c r="J3461" s="81"/>
      <c r="K3461" s="81"/>
      <c r="L3461" s="81"/>
      <c r="M3461" s="81"/>
      <c r="N3461" s="81"/>
      <c r="O3461" s="81"/>
      <c r="P3461" s="81"/>
      <c r="Q3461" s="81"/>
      <c r="R3461" s="81"/>
    </row>
    <row r="3462" spans="1:18">
      <c r="A3462" s="81"/>
      <c r="B3462" s="81"/>
      <c r="C3462" s="81"/>
      <c r="D3462" s="81"/>
      <c r="E3462" s="81"/>
      <c r="F3462" s="81"/>
      <c r="G3462" s="81"/>
      <c r="H3462" s="81"/>
      <c r="I3462" s="81"/>
      <c r="J3462" s="81"/>
      <c r="K3462" s="81"/>
      <c r="L3462" s="81"/>
      <c r="M3462" s="81"/>
      <c r="N3462" s="81"/>
      <c r="O3462" s="81"/>
      <c r="P3462" s="81"/>
      <c r="Q3462" s="81"/>
      <c r="R3462" s="81"/>
    </row>
    <row r="3463" spans="1:18">
      <c r="A3463" s="81"/>
      <c r="B3463" s="81"/>
      <c r="C3463" s="81"/>
      <c r="D3463" s="81"/>
      <c r="E3463" s="81"/>
      <c r="F3463" s="81"/>
      <c r="G3463" s="81"/>
      <c r="H3463" s="81"/>
      <c r="I3463" s="81"/>
      <c r="J3463" s="81"/>
      <c r="K3463" s="81"/>
      <c r="L3463" s="81"/>
      <c r="M3463" s="81"/>
      <c r="N3463" s="81"/>
      <c r="O3463" s="81"/>
      <c r="P3463" s="81"/>
      <c r="Q3463" s="81"/>
      <c r="R3463" s="81"/>
    </row>
    <row r="3464" spans="1:18">
      <c r="A3464" s="81"/>
      <c r="B3464" s="81"/>
      <c r="C3464" s="81"/>
      <c r="D3464" s="81"/>
      <c r="E3464" s="81"/>
      <c r="F3464" s="81"/>
      <c r="G3464" s="81"/>
      <c r="H3464" s="81"/>
      <c r="I3464" s="81"/>
      <c r="J3464" s="81"/>
      <c r="K3464" s="81"/>
      <c r="L3464" s="81"/>
      <c r="M3464" s="81"/>
      <c r="N3464" s="81"/>
      <c r="O3464" s="81"/>
      <c r="P3464" s="81"/>
      <c r="Q3464" s="81"/>
      <c r="R3464" s="81"/>
    </row>
    <row r="3465" spans="1:18">
      <c r="A3465" s="81"/>
      <c r="B3465" s="81"/>
      <c r="C3465" s="81"/>
      <c r="D3465" s="81"/>
      <c r="E3465" s="81"/>
      <c r="F3465" s="81"/>
      <c r="G3465" s="81"/>
      <c r="H3465" s="81"/>
      <c r="I3465" s="81"/>
      <c r="J3465" s="81"/>
      <c r="K3465" s="81"/>
      <c r="L3465" s="81"/>
      <c r="M3465" s="81"/>
      <c r="N3465" s="81"/>
      <c r="O3465" s="81"/>
      <c r="P3465" s="81"/>
      <c r="Q3465" s="81"/>
      <c r="R3465" s="81"/>
    </row>
    <row r="3466" spans="1:18">
      <c r="A3466" s="81"/>
      <c r="B3466" s="81"/>
      <c r="C3466" s="81"/>
      <c r="D3466" s="81"/>
      <c r="E3466" s="81"/>
      <c r="F3466" s="81"/>
      <c r="G3466" s="81"/>
      <c r="H3466" s="81"/>
      <c r="I3466" s="81"/>
      <c r="J3466" s="81"/>
      <c r="K3466" s="81"/>
      <c r="L3466" s="81"/>
      <c r="M3466" s="81"/>
      <c r="N3466" s="81"/>
      <c r="O3466" s="81"/>
      <c r="P3466" s="81"/>
      <c r="Q3466" s="81"/>
      <c r="R3466" s="81"/>
    </row>
    <row r="3467" spans="1:18">
      <c r="A3467" s="81"/>
      <c r="B3467" s="81"/>
      <c r="C3467" s="81"/>
      <c r="D3467" s="81"/>
      <c r="E3467" s="81"/>
      <c r="F3467" s="81"/>
      <c r="G3467" s="81"/>
      <c r="H3467" s="81"/>
      <c r="I3467" s="81"/>
      <c r="J3467" s="81"/>
      <c r="K3467" s="81"/>
      <c r="L3467" s="81"/>
      <c r="M3467" s="81"/>
      <c r="N3467" s="81"/>
      <c r="O3467" s="81"/>
      <c r="P3467" s="81"/>
      <c r="Q3467" s="81"/>
      <c r="R3467" s="81"/>
    </row>
    <row r="3468" spans="1:18">
      <c r="A3468" s="81"/>
      <c r="B3468" s="81"/>
      <c r="C3468" s="81"/>
      <c r="D3468" s="81"/>
      <c r="E3468" s="81"/>
      <c r="F3468" s="81"/>
      <c r="G3468" s="81"/>
      <c r="H3468" s="81"/>
      <c r="I3468" s="81"/>
      <c r="J3468" s="81"/>
      <c r="K3468" s="81"/>
      <c r="L3468" s="81"/>
      <c r="M3468" s="81"/>
      <c r="N3468" s="81"/>
      <c r="O3468" s="81"/>
      <c r="P3468" s="81"/>
      <c r="Q3468" s="81"/>
      <c r="R3468" s="81"/>
    </row>
    <row r="3469" spans="1:18">
      <c r="A3469" s="81"/>
      <c r="B3469" s="81"/>
      <c r="C3469" s="81"/>
      <c r="D3469" s="81"/>
      <c r="E3469" s="81"/>
      <c r="F3469" s="81"/>
      <c r="G3469" s="81"/>
      <c r="H3469" s="81"/>
      <c r="I3469" s="81"/>
      <c r="J3469" s="81"/>
      <c r="K3469" s="81"/>
      <c r="L3469" s="81"/>
      <c r="M3469" s="81"/>
      <c r="N3469" s="81"/>
      <c r="O3469" s="81"/>
      <c r="P3469" s="81"/>
      <c r="Q3469" s="81"/>
      <c r="R3469" s="81"/>
    </row>
    <row r="3470" spans="1:18">
      <c r="A3470" s="81"/>
      <c r="B3470" s="81"/>
      <c r="C3470" s="81"/>
      <c r="D3470" s="81"/>
      <c r="E3470" s="81"/>
      <c r="F3470" s="81"/>
      <c r="G3470" s="81"/>
      <c r="H3470" s="81"/>
      <c r="I3470" s="81"/>
      <c r="J3470" s="81"/>
      <c r="K3470" s="81"/>
      <c r="L3470" s="81"/>
      <c r="M3470" s="81"/>
      <c r="N3470" s="81"/>
      <c r="O3470" s="81"/>
      <c r="P3470" s="81"/>
      <c r="Q3470" s="81"/>
      <c r="R3470" s="81"/>
    </row>
    <row r="3471" spans="1:18">
      <c r="A3471" s="81"/>
      <c r="B3471" s="81"/>
      <c r="C3471" s="81"/>
      <c r="D3471" s="81"/>
      <c r="E3471" s="81"/>
      <c r="F3471" s="81"/>
      <c r="G3471" s="81"/>
      <c r="H3471" s="81"/>
      <c r="I3471" s="81"/>
      <c r="J3471" s="81"/>
      <c r="K3471" s="81"/>
      <c r="L3471" s="81"/>
      <c r="M3471" s="81"/>
      <c r="N3471" s="81"/>
      <c r="O3471" s="81"/>
      <c r="P3471" s="81"/>
      <c r="Q3471" s="81"/>
      <c r="R3471" s="81"/>
    </row>
    <row r="3472" spans="1:18">
      <c r="A3472" s="81"/>
      <c r="B3472" s="81"/>
      <c r="C3472" s="81"/>
      <c r="D3472" s="81"/>
      <c r="E3472" s="81"/>
      <c r="F3472" s="81"/>
      <c r="G3472" s="81"/>
      <c r="H3472" s="81"/>
      <c r="I3472" s="81"/>
      <c r="J3472" s="81"/>
      <c r="K3472" s="81"/>
      <c r="L3472" s="81"/>
      <c r="M3472" s="81"/>
      <c r="N3472" s="81"/>
      <c r="O3472" s="81"/>
      <c r="P3472" s="81"/>
      <c r="Q3472" s="81"/>
      <c r="R3472" s="81"/>
    </row>
    <row r="3473" spans="1:18">
      <c r="A3473" s="81"/>
      <c r="B3473" s="81"/>
      <c r="C3473" s="81"/>
      <c r="D3473" s="81"/>
      <c r="E3473" s="81"/>
      <c r="F3473" s="81"/>
      <c r="G3473" s="81"/>
      <c r="H3473" s="81"/>
      <c r="I3473" s="81"/>
      <c r="J3473" s="81"/>
      <c r="K3473" s="81"/>
      <c r="L3473" s="81"/>
      <c r="M3473" s="81"/>
      <c r="N3473" s="81"/>
      <c r="O3473" s="81"/>
      <c r="P3473" s="81"/>
      <c r="Q3473" s="81"/>
      <c r="R3473" s="81"/>
    </row>
    <row r="3474" spans="1:18">
      <c r="A3474" s="81"/>
      <c r="B3474" s="81"/>
      <c r="C3474" s="81"/>
      <c r="D3474" s="81"/>
      <c r="E3474" s="81"/>
      <c r="F3474" s="81"/>
      <c r="G3474" s="81"/>
      <c r="H3474" s="81"/>
      <c r="I3474" s="81"/>
      <c r="J3474" s="81"/>
      <c r="K3474" s="81"/>
      <c r="L3474" s="81"/>
      <c r="M3474" s="81"/>
      <c r="N3474" s="81"/>
      <c r="O3474" s="81"/>
      <c r="P3474" s="81"/>
      <c r="Q3474" s="81"/>
      <c r="R3474" s="81"/>
    </row>
    <row r="3475" spans="1:18">
      <c r="A3475" s="81"/>
      <c r="B3475" s="81"/>
      <c r="C3475" s="81"/>
      <c r="D3475" s="81"/>
      <c r="E3475" s="81"/>
      <c r="F3475" s="81"/>
      <c r="G3475" s="81"/>
      <c r="H3475" s="81"/>
      <c r="I3475" s="81"/>
      <c r="J3475" s="81"/>
      <c r="K3475" s="81"/>
      <c r="L3475" s="81"/>
      <c r="M3475" s="81"/>
      <c r="N3475" s="81"/>
      <c r="O3475" s="81"/>
      <c r="P3475" s="81"/>
      <c r="Q3475" s="81"/>
      <c r="R3475" s="81"/>
    </row>
    <row r="3476" spans="1:18">
      <c r="A3476" s="81"/>
      <c r="B3476" s="81"/>
      <c r="C3476" s="81"/>
      <c r="D3476" s="81"/>
      <c r="E3476" s="81"/>
      <c r="F3476" s="81"/>
      <c r="G3476" s="81"/>
      <c r="H3476" s="81"/>
      <c r="I3476" s="81"/>
      <c r="J3476" s="81"/>
      <c r="K3476" s="81"/>
      <c r="L3476" s="81"/>
      <c r="M3476" s="81"/>
      <c r="N3476" s="81"/>
      <c r="O3476" s="81"/>
      <c r="P3476" s="81"/>
      <c r="Q3476" s="81"/>
      <c r="R3476" s="81"/>
    </row>
    <row r="3477" spans="1:18">
      <c r="A3477" s="81"/>
      <c r="B3477" s="81"/>
      <c r="C3477" s="81"/>
      <c r="D3477" s="81"/>
      <c r="E3477" s="81"/>
      <c r="F3477" s="81"/>
      <c r="G3477" s="81"/>
      <c r="H3477" s="81"/>
      <c r="I3477" s="81"/>
      <c r="J3477" s="81"/>
      <c r="K3477" s="81"/>
      <c r="L3477" s="81"/>
      <c r="M3477" s="81"/>
      <c r="N3477" s="81"/>
      <c r="O3477" s="81"/>
      <c r="P3477" s="81"/>
      <c r="Q3477" s="81"/>
      <c r="R3477" s="81"/>
    </row>
    <row r="3478" spans="1:18">
      <c r="A3478" s="81"/>
      <c r="B3478" s="81"/>
      <c r="C3478" s="81"/>
      <c r="D3478" s="81"/>
      <c r="E3478" s="81"/>
      <c r="F3478" s="81"/>
      <c r="G3478" s="81"/>
      <c r="H3478" s="81"/>
      <c r="I3478" s="81"/>
      <c r="J3478" s="81"/>
      <c r="K3478" s="81"/>
      <c r="L3478" s="81"/>
      <c r="M3478" s="81"/>
      <c r="N3478" s="81"/>
      <c r="O3478" s="81"/>
      <c r="P3478" s="81"/>
      <c r="Q3478" s="81"/>
      <c r="R3478" s="81"/>
    </row>
    <row r="3479" spans="1:18">
      <c r="A3479" s="81"/>
      <c r="B3479" s="81"/>
      <c r="C3479" s="81"/>
      <c r="D3479" s="81"/>
      <c r="E3479" s="81"/>
      <c r="F3479" s="81"/>
      <c r="G3479" s="81"/>
      <c r="H3479" s="81"/>
      <c r="I3479" s="81"/>
      <c r="J3479" s="81"/>
      <c r="K3479" s="81"/>
      <c r="L3479" s="81"/>
      <c r="M3479" s="81"/>
      <c r="N3479" s="81"/>
      <c r="O3479" s="81"/>
      <c r="P3479" s="81"/>
      <c r="Q3479" s="81"/>
      <c r="R3479" s="81"/>
    </row>
    <row r="3480" spans="1:18">
      <c r="A3480" s="81"/>
      <c r="B3480" s="81"/>
      <c r="C3480" s="81"/>
      <c r="D3480" s="81"/>
      <c r="E3480" s="81"/>
      <c r="F3480" s="81"/>
      <c r="G3480" s="81"/>
      <c r="H3480" s="81"/>
      <c r="I3480" s="81"/>
      <c r="J3480" s="81"/>
      <c r="K3480" s="81"/>
      <c r="L3480" s="81"/>
      <c r="M3480" s="81"/>
      <c r="N3480" s="81"/>
      <c r="O3480" s="81"/>
      <c r="P3480" s="81"/>
      <c r="Q3480" s="81"/>
      <c r="R3480" s="81"/>
    </row>
    <row r="3481" spans="1:18">
      <c r="A3481" s="81"/>
      <c r="B3481" s="81"/>
      <c r="C3481" s="81"/>
      <c r="D3481" s="81"/>
      <c r="E3481" s="81"/>
      <c r="F3481" s="81"/>
      <c r="G3481" s="81"/>
      <c r="H3481" s="81"/>
      <c r="I3481" s="81"/>
      <c r="J3481" s="81"/>
      <c r="K3481" s="81"/>
      <c r="L3481" s="81"/>
      <c r="M3481" s="81"/>
      <c r="N3481" s="81"/>
      <c r="O3481" s="81"/>
      <c r="P3481" s="81"/>
      <c r="Q3481" s="81"/>
      <c r="R3481" s="81"/>
    </row>
    <row r="3482" spans="1:18">
      <c r="A3482" s="81"/>
      <c r="B3482" s="81"/>
      <c r="C3482" s="81"/>
      <c r="D3482" s="81"/>
      <c r="E3482" s="81"/>
      <c r="F3482" s="81"/>
      <c r="G3482" s="81"/>
      <c r="H3482" s="81"/>
      <c r="I3482" s="81"/>
      <c r="J3482" s="81"/>
      <c r="K3482" s="81"/>
      <c r="L3482" s="81"/>
      <c r="M3482" s="81"/>
      <c r="N3482" s="81"/>
      <c r="O3482" s="81"/>
      <c r="P3482" s="81"/>
      <c r="Q3482" s="81"/>
      <c r="R3482" s="81"/>
    </row>
    <row r="3483" spans="1:18">
      <c r="A3483" s="81"/>
      <c r="B3483" s="81"/>
      <c r="C3483" s="81"/>
      <c r="D3483" s="81"/>
      <c r="E3483" s="81"/>
      <c r="F3483" s="81"/>
      <c r="G3483" s="81"/>
      <c r="H3483" s="81"/>
      <c r="I3483" s="81"/>
      <c r="J3483" s="81"/>
      <c r="K3483" s="81"/>
      <c r="L3483" s="81"/>
      <c r="M3483" s="81"/>
      <c r="N3483" s="81"/>
      <c r="O3483" s="81"/>
      <c r="P3483" s="81"/>
      <c r="Q3483" s="81"/>
      <c r="R3483" s="81"/>
    </row>
    <row r="3484" spans="1:18">
      <c r="A3484" s="81"/>
      <c r="B3484" s="81"/>
      <c r="C3484" s="81"/>
      <c r="D3484" s="81"/>
      <c r="E3484" s="81"/>
      <c r="F3484" s="81"/>
      <c r="G3484" s="81"/>
      <c r="H3484" s="81"/>
      <c r="I3484" s="81"/>
      <c r="J3484" s="81"/>
      <c r="K3484" s="81"/>
      <c r="L3484" s="81"/>
      <c r="M3484" s="81"/>
      <c r="N3484" s="81"/>
      <c r="O3484" s="81"/>
      <c r="P3484" s="81"/>
      <c r="Q3484" s="81"/>
      <c r="R3484" s="81"/>
    </row>
    <row r="3485" spans="1:18">
      <c r="A3485" s="81"/>
      <c r="B3485" s="81"/>
      <c r="C3485" s="81"/>
      <c r="D3485" s="81"/>
      <c r="E3485" s="81"/>
      <c r="F3485" s="81"/>
      <c r="G3485" s="81"/>
      <c r="H3485" s="81"/>
      <c r="I3485" s="81"/>
      <c r="J3485" s="81"/>
      <c r="K3485" s="81"/>
      <c r="L3485" s="81"/>
      <c r="M3485" s="81"/>
      <c r="N3485" s="81"/>
      <c r="O3485" s="81"/>
      <c r="P3485" s="81"/>
      <c r="Q3485" s="81"/>
      <c r="R3485" s="81"/>
    </row>
    <row r="3486" spans="1:18">
      <c r="A3486" s="81"/>
      <c r="B3486" s="81"/>
      <c r="C3486" s="81"/>
      <c r="D3486" s="81"/>
      <c r="E3486" s="81"/>
      <c r="F3486" s="81"/>
      <c r="G3486" s="81"/>
      <c r="H3486" s="81"/>
      <c r="I3486" s="81"/>
      <c r="J3486" s="81"/>
      <c r="K3486" s="81"/>
      <c r="L3486" s="81"/>
      <c r="M3486" s="81"/>
      <c r="N3486" s="81"/>
      <c r="O3486" s="81"/>
      <c r="P3486" s="81"/>
      <c r="Q3486" s="81"/>
      <c r="R3486" s="81"/>
    </row>
    <row r="3487" spans="1:18">
      <c r="A3487" s="81"/>
      <c r="B3487" s="81"/>
      <c r="C3487" s="81"/>
      <c r="D3487" s="81"/>
      <c r="E3487" s="81"/>
      <c r="F3487" s="81"/>
      <c r="G3487" s="81"/>
      <c r="H3487" s="81"/>
      <c r="I3487" s="81"/>
      <c r="J3487" s="81"/>
      <c r="K3487" s="81"/>
      <c r="L3487" s="81"/>
      <c r="M3487" s="81"/>
      <c r="N3487" s="81"/>
      <c r="O3487" s="81"/>
      <c r="P3487" s="81"/>
      <c r="Q3487" s="81"/>
      <c r="R3487" s="81"/>
    </row>
    <row r="3488" spans="1:18">
      <c r="A3488" s="81"/>
      <c r="B3488" s="81"/>
      <c r="C3488" s="81"/>
      <c r="D3488" s="81"/>
      <c r="E3488" s="81"/>
      <c r="F3488" s="81"/>
      <c r="G3488" s="81"/>
      <c r="H3488" s="81"/>
      <c r="I3488" s="81"/>
      <c r="J3488" s="81"/>
      <c r="K3488" s="81"/>
      <c r="L3488" s="81"/>
      <c r="M3488" s="81"/>
      <c r="N3488" s="81"/>
      <c r="O3488" s="81"/>
      <c r="P3488" s="81"/>
      <c r="Q3488" s="81"/>
      <c r="R3488" s="81"/>
    </row>
    <row r="3489" spans="1:18">
      <c r="A3489" s="81"/>
      <c r="B3489" s="81"/>
      <c r="C3489" s="81"/>
      <c r="D3489" s="81"/>
      <c r="E3489" s="81"/>
      <c r="F3489" s="81"/>
      <c r="G3489" s="81"/>
      <c r="H3489" s="81"/>
      <c r="I3489" s="81"/>
      <c r="J3489" s="81"/>
      <c r="K3489" s="81"/>
      <c r="L3489" s="81"/>
      <c r="M3489" s="81"/>
      <c r="N3489" s="81"/>
      <c r="O3489" s="81"/>
      <c r="P3489" s="81"/>
      <c r="Q3489" s="81"/>
      <c r="R3489" s="81"/>
    </row>
    <row r="3490" spans="1:18">
      <c r="A3490" s="81"/>
      <c r="B3490" s="81"/>
      <c r="C3490" s="81"/>
      <c r="D3490" s="81"/>
      <c r="E3490" s="81"/>
      <c r="F3490" s="81"/>
      <c r="G3490" s="81"/>
      <c r="H3490" s="81"/>
      <c r="I3490" s="81"/>
      <c r="J3490" s="81"/>
      <c r="K3490" s="81"/>
      <c r="L3490" s="81"/>
      <c r="M3490" s="81"/>
      <c r="N3490" s="81"/>
      <c r="O3490" s="81"/>
      <c r="P3490" s="81"/>
      <c r="Q3490" s="81"/>
      <c r="R3490" s="81"/>
    </row>
    <row r="3491" spans="1:18">
      <c r="A3491" s="81"/>
      <c r="B3491" s="81"/>
      <c r="C3491" s="81"/>
      <c r="D3491" s="81"/>
      <c r="E3491" s="81"/>
      <c r="F3491" s="81"/>
      <c r="G3491" s="81"/>
      <c r="H3491" s="81"/>
      <c r="I3491" s="81"/>
      <c r="J3491" s="81"/>
      <c r="K3491" s="81"/>
      <c r="L3491" s="81"/>
      <c r="M3491" s="81"/>
      <c r="N3491" s="81"/>
      <c r="O3491" s="81"/>
      <c r="P3491" s="81"/>
      <c r="Q3491" s="81"/>
      <c r="R3491" s="81"/>
    </row>
    <row r="3492" spans="1:18">
      <c r="A3492" s="81"/>
      <c r="B3492" s="81"/>
      <c r="C3492" s="81"/>
      <c r="D3492" s="81"/>
      <c r="E3492" s="81"/>
      <c r="F3492" s="81"/>
      <c r="G3492" s="81"/>
      <c r="H3492" s="81"/>
      <c r="I3492" s="81"/>
      <c r="J3492" s="81"/>
      <c r="K3492" s="81"/>
      <c r="L3492" s="81"/>
      <c r="M3492" s="81"/>
      <c r="N3492" s="81"/>
      <c r="O3492" s="81"/>
      <c r="P3492" s="81"/>
      <c r="Q3492" s="81"/>
      <c r="R3492" s="81"/>
    </row>
    <row r="3493" spans="1:18">
      <c r="A3493" s="81"/>
      <c r="B3493" s="81"/>
      <c r="C3493" s="81"/>
      <c r="D3493" s="81"/>
      <c r="E3493" s="81"/>
      <c r="F3493" s="81"/>
      <c r="G3493" s="81"/>
      <c r="H3493" s="81"/>
      <c r="I3493" s="81"/>
      <c r="J3493" s="81"/>
      <c r="K3493" s="81"/>
      <c r="L3493" s="81"/>
      <c r="M3493" s="81"/>
      <c r="N3493" s="81"/>
      <c r="O3493" s="81"/>
      <c r="P3493" s="81"/>
      <c r="Q3493" s="81"/>
      <c r="R3493" s="81"/>
    </row>
    <row r="3494" spans="1:18">
      <c r="A3494" s="81"/>
      <c r="B3494" s="81"/>
      <c r="C3494" s="81"/>
      <c r="D3494" s="81"/>
      <c r="E3494" s="81"/>
      <c r="F3494" s="81"/>
      <c r="G3494" s="81"/>
      <c r="H3494" s="81"/>
      <c r="I3494" s="81"/>
      <c r="J3494" s="81"/>
      <c r="K3494" s="81"/>
      <c r="L3494" s="81"/>
      <c r="M3494" s="81"/>
      <c r="N3494" s="81"/>
      <c r="O3494" s="81"/>
      <c r="P3494" s="81"/>
      <c r="Q3494" s="81"/>
      <c r="R3494" s="81"/>
    </row>
    <row r="3495" spans="1:18">
      <c r="A3495" s="81"/>
      <c r="B3495" s="81"/>
      <c r="C3495" s="81"/>
      <c r="D3495" s="81"/>
      <c r="E3495" s="81"/>
      <c r="F3495" s="81"/>
      <c r="G3495" s="81"/>
      <c r="H3495" s="81"/>
      <c r="I3495" s="81"/>
      <c r="J3495" s="81"/>
      <c r="K3495" s="81"/>
      <c r="L3495" s="81"/>
      <c r="M3495" s="81"/>
      <c r="N3495" s="81"/>
      <c r="O3495" s="81"/>
      <c r="P3495" s="81"/>
      <c r="Q3495" s="81"/>
      <c r="R3495" s="81"/>
    </row>
    <row r="3496" spans="1:18">
      <c r="A3496" s="81"/>
      <c r="B3496" s="81"/>
      <c r="C3496" s="81"/>
      <c r="D3496" s="81"/>
      <c r="E3496" s="81"/>
      <c r="F3496" s="81"/>
      <c r="G3496" s="81"/>
      <c r="H3496" s="81"/>
      <c r="I3496" s="81"/>
      <c r="J3496" s="81"/>
      <c r="K3496" s="81"/>
      <c r="L3496" s="81"/>
      <c r="M3496" s="81"/>
      <c r="N3496" s="81"/>
      <c r="O3496" s="81"/>
      <c r="P3496" s="81"/>
      <c r="Q3496" s="81"/>
      <c r="R3496" s="81"/>
    </row>
    <row r="3497" spans="1:18">
      <c r="A3497" s="81"/>
      <c r="B3497" s="81"/>
      <c r="C3497" s="81"/>
      <c r="D3497" s="81"/>
      <c r="E3497" s="81"/>
      <c r="F3497" s="81"/>
      <c r="G3497" s="81"/>
      <c r="H3497" s="81"/>
      <c r="I3497" s="81"/>
      <c r="J3497" s="81"/>
      <c r="K3497" s="81"/>
      <c r="L3497" s="81"/>
      <c r="M3497" s="81"/>
      <c r="N3497" s="81"/>
      <c r="O3497" s="81"/>
      <c r="P3497" s="81"/>
      <c r="Q3497" s="81"/>
      <c r="R3497" s="81"/>
    </row>
    <row r="3498" spans="1:18">
      <c r="A3498" s="81"/>
      <c r="B3498" s="81"/>
      <c r="C3498" s="81"/>
      <c r="D3498" s="81"/>
      <c r="E3498" s="81"/>
      <c r="F3498" s="81"/>
      <c r="G3498" s="81"/>
      <c r="H3498" s="81"/>
      <c r="I3498" s="81"/>
      <c r="J3498" s="81"/>
      <c r="K3498" s="81"/>
      <c r="L3498" s="81"/>
      <c r="M3498" s="81"/>
      <c r="N3498" s="81"/>
      <c r="O3498" s="81"/>
      <c r="P3498" s="81"/>
      <c r="Q3498" s="81"/>
      <c r="R3498" s="81"/>
    </row>
    <row r="3499" spans="1:18">
      <c r="A3499" s="81"/>
      <c r="B3499" s="81"/>
      <c r="C3499" s="81"/>
      <c r="D3499" s="81"/>
      <c r="E3499" s="81"/>
      <c r="F3499" s="81"/>
      <c r="G3499" s="81"/>
      <c r="H3499" s="81"/>
      <c r="I3499" s="81"/>
      <c r="J3499" s="81"/>
      <c r="K3499" s="81"/>
      <c r="L3499" s="81"/>
      <c r="M3499" s="81"/>
      <c r="N3499" s="81"/>
      <c r="O3499" s="81"/>
      <c r="P3499" s="81"/>
      <c r="Q3499" s="81"/>
      <c r="R3499" s="81"/>
    </row>
    <row r="3500" spans="1:18">
      <c r="A3500" s="81"/>
      <c r="B3500" s="81"/>
      <c r="C3500" s="81"/>
      <c r="D3500" s="81"/>
      <c r="E3500" s="81"/>
      <c r="F3500" s="81"/>
      <c r="G3500" s="81"/>
      <c r="H3500" s="81"/>
      <c r="I3500" s="81"/>
      <c r="J3500" s="81"/>
      <c r="K3500" s="81"/>
      <c r="L3500" s="81"/>
      <c r="M3500" s="81"/>
      <c r="N3500" s="81"/>
      <c r="O3500" s="81"/>
      <c r="P3500" s="81"/>
      <c r="Q3500" s="81"/>
      <c r="R3500" s="81"/>
    </row>
    <row r="3501" spans="1:18">
      <c r="A3501" s="81"/>
      <c r="B3501" s="81"/>
      <c r="C3501" s="81"/>
      <c r="D3501" s="81"/>
      <c r="E3501" s="81"/>
      <c r="F3501" s="81"/>
      <c r="G3501" s="81"/>
      <c r="H3501" s="81"/>
      <c r="I3501" s="81"/>
      <c r="J3501" s="81"/>
      <c r="K3501" s="81"/>
      <c r="L3501" s="81"/>
      <c r="M3501" s="81"/>
      <c r="N3501" s="81"/>
      <c r="O3501" s="81"/>
      <c r="P3501" s="81"/>
      <c r="Q3501" s="81"/>
      <c r="R3501" s="81"/>
    </row>
    <row r="3502" spans="1:18">
      <c r="A3502" s="81"/>
      <c r="B3502" s="81"/>
      <c r="C3502" s="81"/>
      <c r="D3502" s="81"/>
      <c r="E3502" s="81"/>
      <c r="F3502" s="81"/>
      <c r="G3502" s="81"/>
      <c r="H3502" s="81"/>
      <c r="I3502" s="81"/>
      <c r="J3502" s="81"/>
      <c r="K3502" s="81"/>
      <c r="L3502" s="81"/>
      <c r="M3502" s="81"/>
      <c r="N3502" s="81"/>
      <c r="O3502" s="81"/>
      <c r="P3502" s="81"/>
      <c r="Q3502" s="81"/>
      <c r="R3502" s="81"/>
    </row>
    <row r="3503" spans="1:18">
      <c r="A3503" s="81"/>
      <c r="B3503" s="81"/>
      <c r="C3503" s="81"/>
      <c r="D3503" s="81"/>
      <c r="E3503" s="81"/>
      <c r="F3503" s="81"/>
      <c r="G3503" s="81"/>
      <c r="H3503" s="81"/>
      <c r="I3503" s="81"/>
      <c r="J3503" s="81"/>
      <c r="K3503" s="81"/>
      <c r="L3503" s="81"/>
      <c r="M3503" s="81"/>
      <c r="N3503" s="81"/>
      <c r="O3503" s="81"/>
      <c r="P3503" s="81"/>
      <c r="Q3503" s="81"/>
      <c r="R3503" s="81"/>
    </row>
    <row r="3504" spans="1:18">
      <c r="A3504" s="81"/>
      <c r="B3504" s="81"/>
      <c r="C3504" s="81"/>
      <c r="D3504" s="81"/>
      <c r="E3504" s="81"/>
      <c r="F3504" s="81"/>
      <c r="G3504" s="81"/>
      <c r="H3504" s="81"/>
      <c r="I3504" s="81"/>
      <c r="J3504" s="81"/>
      <c r="K3504" s="81"/>
      <c r="L3504" s="81"/>
      <c r="M3504" s="81"/>
      <c r="N3504" s="81"/>
      <c r="O3504" s="81"/>
      <c r="P3504" s="81"/>
      <c r="Q3504" s="81"/>
      <c r="R3504" s="81"/>
    </row>
    <row r="3505" spans="1:18">
      <c r="A3505" s="81"/>
      <c r="B3505" s="81"/>
      <c r="C3505" s="81"/>
      <c r="D3505" s="81"/>
      <c r="E3505" s="81"/>
      <c r="F3505" s="81"/>
      <c r="G3505" s="81"/>
      <c r="H3505" s="81"/>
      <c r="I3505" s="81"/>
      <c r="J3505" s="81"/>
      <c r="K3505" s="81"/>
      <c r="L3505" s="81"/>
      <c r="M3505" s="81"/>
      <c r="N3505" s="81"/>
      <c r="O3505" s="81"/>
      <c r="P3505" s="81"/>
      <c r="Q3505" s="81"/>
      <c r="R3505" s="81"/>
    </row>
    <row r="3506" spans="1:18">
      <c r="A3506" s="81"/>
      <c r="B3506" s="81"/>
      <c r="C3506" s="167"/>
      <c r="D3506" s="167"/>
      <c r="E3506" s="167"/>
      <c r="F3506" s="81"/>
      <c r="G3506" s="81"/>
      <c r="H3506" s="81"/>
      <c r="I3506" s="81"/>
      <c r="J3506" s="81"/>
      <c r="K3506" s="81"/>
      <c r="L3506" s="81"/>
      <c r="M3506" s="81"/>
      <c r="N3506" s="81"/>
      <c r="O3506" s="81"/>
      <c r="P3506" s="81"/>
      <c r="Q3506" s="81"/>
      <c r="R3506" s="81"/>
    </row>
    <row r="3507" spans="1:18">
      <c r="A3507" s="81"/>
      <c r="B3507" s="81"/>
      <c r="C3507" s="167"/>
      <c r="D3507" s="167"/>
      <c r="E3507" s="167"/>
      <c r="F3507" s="81"/>
      <c r="G3507" s="81"/>
      <c r="H3507" s="81"/>
      <c r="I3507" s="81"/>
      <c r="J3507" s="81"/>
      <c r="K3507" s="81"/>
      <c r="L3507" s="81"/>
      <c r="M3507" s="81"/>
      <c r="N3507" s="81"/>
      <c r="O3507" s="81"/>
      <c r="P3507" s="81"/>
      <c r="Q3507" s="81"/>
      <c r="R3507" s="81"/>
    </row>
    <row r="3508" spans="1:18">
      <c r="A3508" s="81"/>
      <c r="B3508" s="81"/>
      <c r="C3508" s="167"/>
      <c r="D3508" s="167"/>
      <c r="E3508" s="167"/>
      <c r="F3508" s="81"/>
      <c r="G3508" s="81"/>
      <c r="H3508" s="81"/>
      <c r="I3508" s="81"/>
      <c r="J3508" s="81"/>
      <c r="K3508" s="81"/>
      <c r="L3508" s="81"/>
      <c r="M3508" s="81"/>
      <c r="N3508" s="81"/>
      <c r="O3508" s="81"/>
      <c r="P3508" s="81"/>
      <c r="Q3508" s="81"/>
      <c r="R3508" s="81"/>
    </row>
    <row r="3509" spans="1:18">
      <c r="A3509" s="81"/>
      <c r="B3509" s="81"/>
      <c r="C3509" s="167"/>
      <c r="D3509" s="167"/>
      <c r="E3509" s="167"/>
      <c r="F3509" s="81"/>
      <c r="G3509" s="81"/>
      <c r="H3509" s="81"/>
      <c r="I3509" s="81"/>
      <c r="J3509" s="81"/>
      <c r="K3509" s="81"/>
      <c r="L3509" s="81"/>
      <c r="M3509" s="81"/>
      <c r="N3509" s="81"/>
      <c r="O3509" s="81"/>
      <c r="P3509" s="81"/>
      <c r="Q3509" s="81"/>
      <c r="R3509" s="81"/>
    </row>
    <row r="3510" spans="1:18">
      <c r="A3510" s="81"/>
      <c r="B3510" s="81"/>
      <c r="C3510" s="167"/>
      <c r="D3510" s="167"/>
      <c r="E3510" s="167"/>
      <c r="F3510" s="81"/>
      <c r="G3510" s="81"/>
      <c r="H3510" s="81"/>
      <c r="I3510" s="81"/>
      <c r="J3510" s="81"/>
      <c r="K3510" s="81"/>
      <c r="L3510" s="81"/>
      <c r="M3510" s="81"/>
      <c r="N3510" s="81"/>
      <c r="O3510" s="81"/>
      <c r="P3510" s="81"/>
      <c r="Q3510" s="81"/>
      <c r="R3510" s="81"/>
    </row>
    <row r="3511" spans="1:18">
      <c r="A3511" s="81"/>
      <c r="B3511" s="81"/>
      <c r="C3511" s="167"/>
      <c r="D3511" s="167"/>
      <c r="E3511" s="167"/>
      <c r="F3511" s="81"/>
      <c r="G3511" s="81"/>
      <c r="H3511" s="81"/>
      <c r="I3511" s="81"/>
      <c r="J3511" s="81"/>
      <c r="K3511" s="81"/>
      <c r="L3511" s="81"/>
      <c r="M3511" s="81"/>
      <c r="N3511" s="81"/>
      <c r="O3511" s="81"/>
      <c r="P3511" s="81"/>
      <c r="Q3511" s="81"/>
      <c r="R3511" s="81"/>
    </row>
    <row r="3512" spans="1:18">
      <c r="A3512" s="81"/>
      <c r="B3512" s="81"/>
      <c r="C3512" s="167"/>
      <c r="D3512" s="167"/>
      <c r="E3512" s="167"/>
      <c r="F3512" s="81"/>
      <c r="G3512" s="81"/>
      <c r="H3512" s="81"/>
      <c r="I3512" s="81"/>
      <c r="J3512" s="81"/>
      <c r="K3512" s="81"/>
      <c r="L3512" s="81"/>
      <c r="M3512" s="81"/>
      <c r="N3512" s="81"/>
      <c r="O3512" s="81"/>
      <c r="P3512" s="81"/>
      <c r="Q3512" s="81"/>
      <c r="R3512" s="81"/>
    </row>
    <row r="3513" spans="1:18">
      <c r="A3513" s="81"/>
      <c r="B3513" s="81"/>
      <c r="C3513" s="167"/>
      <c r="D3513" s="167"/>
      <c r="E3513" s="167"/>
      <c r="F3513" s="81"/>
      <c r="G3513" s="81"/>
      <c r="H3513" s="81"/>
      <c r="I3513" s="81"/>
      <c r="J3513" s="81"/>
      <c r="K3513" s="81"/>
      <c r="L3513" s="81"/>
      <c r="M3513" s="81"/>
      <c r="N3513" s="81"/>
      <c r="O3513" s="81"/>
      <c r="P3513" s="81"/>
      <c r="Q3513" s="81"/>
      <c r="R3513" s="81"/>
    </row>
    <row r="3514" spans="1:18">
      <c r="A3514" s="81"/>
      <c r="B3514" s="81"/>
      <c r="C3514" s="167"/>
      <c r="D3514" s="167"/>
      <c r="E3514" s="167"/>
      <c r="F3514" s="81"/>
      <c r="G3514" s="81"/>
      <c r="H3514" s="81"/>
      <c r="I3514" s="81"/>
      <c r="J3514" s="81"/>
      <c r="K3514" s="81"/>
      <c r="L3514" s="81"/>
      <c r="M3514" s="81"/>
      <c r="N3514" s="81"/>
      <c r="O3514" s="81"/>
      <c r="P3514" s="81"/>
      <c r="Q3514" s="81"/>
      <c r="R3514" s="81"/>
    </row>
    <row r="3515" spans="1:18">
      <c r="A3515" s="81"/>
      <c r="B3515" s="81"/>
      <c r="C3515" s="167"/>
      <c r="D3515" s="167"/>
      <c r="E3515" s="167"/>
      <c r="F3515" s="81"/>
      <c r="G3515" s="81"/>
      <c r="H3515" s="81"/>
      <c r="I3515" s="81"/>
      <c r="J3515" s="81"/>
      <c r="K3515" s="81"/>
      <c r="L3515" s="81"/>
      <c r="M3515" s="81"/>
      <c r="N3515" s="81"/>
      <c r="O3515" s="81"/>
      <c r="P3515" s="81"/>
      <c r="Q3515" s="81"/>
      <c r="R3515" s="81"/>
    </row>
    <row r="3516" spans="1:18">
      <c r="A3516" s="81"/>
      <c r="B3516" s="81"/>
      <c r="C3516" s="167"/>
      <c r="D3516" s="167"/>
      <c r="E3516" s="167"/>
      <c r="F3516" s="81"/>
      <c r="G3516" s="81"/>
      <c r="H3516" s="81"/>
      <c r="I3516" s="81"/>
      <c r="J3516" s="81"/>
      <c r="K3516" s="81"/>
      <c r="L3516" s="81"/>
      <c r="M3516" s="81"/>
      <c r="N3516" s="81"/>
      <c r="O3516" s="81"/>
      <c r="P3516" s="81"/>
      <c r="Q3516" s="81"/>
      <c r="R3516" s="81"/>
    </row>
    <row r="3517" spans="1:18">
      <c r="A3517" s="81"/>
      <c r="B3517" s="81"/>
      <c r="C3517" s="167"/>
      <c r="D3517" s="167"/>
      <c r="E3517" s="167"/>
      <c r="F3517" s="81"/>
      <c r="G3517" s="81"/>
      <c r="H3517" s="81"/>
      <c r="I3517" s="81"/>
      <c r="J3517" s="81"/>
      <c r="K3517" s="81"/>
      <c r="L3517" s="81"/>
      <c r="M3517" s="81"/>
      <c r="N3517" s="81"/>
      <c r="O3517" s="81"/>
      <c r="P3517" s="81"/>
      <c r="Q3517" s="81"/>
      <c r="R3517" s="81"/>
    </row>
    <row r="3518" spans="1:18">
      <c r="A3518" s="81"/>
      <c r="B3518" s="81"/>
      <c r="C3518" s="167"/>
      <c r="D3518" s="167"/>
      <c r="E3518" s="167"/>
      <c r="F3518" s="81"/>
      <c r="G3518" s="81"/>
      <c r="H3518" s="81"/>
      <c r="I3518" s="81"/>
      <c r="J3518" s="81"/>
      <c r="K3518" s="81"/>
      <c r="L3518" s="81"/>
      <c r="M3518" s="81"/>
      <c r="N3518" s="81"/>
      <c r="O3518" s="81"/>
      <c r="P3518" s="81"/>
      <c r="Q3518" s="81"/>
      <c r="R3518" s="81"/>
    </row>
    <row r="3519" spans="1:18">
      <c r="A3519" s="81"/>
      <c r="B3519" s="81"/>
      <c r="C3519" s="167"/>
      <c r="D3519" s="167"/>
      <c r="E3519" s="167"/>
      <c r="F3519" s="81"/>
      <c r="G3519" s="81"/>
      <c r="H3519" s="81"/>
      <c r="I3519" s="81"/>
      <c r="J3519" s="81"/>
      <c r="K3519" s="81"/>
      <c r="L3519" s="81"/>
      <c r="M3519" s="81"/>
      <c r="N3519" s="81"/>
      <c r="O3519" s="81"/>
      <c r="P3519" s="81"/>
      <c r="Q3519" s="81"/>
      <c r="R3519" s="81"/>
    </row>
    <row r="3520" spans="1:18">
      <c r="A3520" s="81"/>
      <c r="B3520" s="81"/>
      <c r="C3520" s="167"/>
      <c r="D3520" s="167"/>
      <c r="E3520" s="167"/>
      <c r="F3520" s="81"/>
      <c r="G3520" s="81"/>
      <c r="H3520" s="81"/>
      <c r="I3520" s="81"/>
      <c r="J3520" s="81"/>
      <c r="K3520" s="81"/>
      <c r="L3520" s="81"/>
      <c r="M3520" s="81"/>
      <c r="N3520" s="81"/>
      <c r="O3520" s="81"/>
      <c r="P3520" s="81"/>
      <c r="Q3520" s="81"/>
      <c r="R3520" s="81"/>
    </row>
    <row r="3521" spans="1:18">
      <c r="A3521" s="81"/>
      <c r="B3521" s="81"/>
      <c r="C3521" s="167"/>
      <c r="D3521" s="167"/>
      <c r="E3521" s="167"/>
      <c r="F3521" s="81"/>
      <c r="G3521" s="81"/>
      <c r="H3521" s="81"/>
      <c r="I3521" s="81"/>
      <c r="J3521" s="81"/>
      <c r="K3521" s="81"/>
      <c r="L3521" s="81"/>
      <c r="M3521" s="81"/>
      <c r="N3521" s="81"/>
      <c r="O3521" s="81"/>
      <c r="P3521" s="81"/>
      <c r="Q3521" s="81"/>
      <c r="R3521" s="81"/>
    </row>
    <row r="3522" spans="1:18">
      <c r="A3522" s="81"/>
      <c r="B3522" s="81"/>
      <c r="C3522" s="167"/>
      <c r="D3522" s="167"/>
      <c r="E3522" s="167"/>
      <c r="F3522" s="81"/>
      <c r="G3522" s="81"/>
      <c r="H3522" s="81"/>
      <c r="I3522" s="81"/>
      <c r="J3522" s="81"/>
      <c r="K3522" s="81"/>
      <c r="L3522" s="81"/>
      <c r="M3522" s="81"/>
      <c r="N3522" s="81"/>
      <c r="O3522" s="81"/>
      <c r="P3522" s="81"/>
      <c r="Q3522" s="81"/>
      <c r="R3522" s="81"/>
    </row>
    <row r="3523" spans="1:18">
      <c r="A3523" s="81"/>
      <c r="B3523" s="81"/>
      <c r="C3523" s="167"/>
      <c r="D3523" s="167"/>
      <c r="E3523" s="167"/>
      <c r="F3523" s="81"/>
      <c r="G3523" s="81"/>
      <c r="H3523" s="81"/>
      <c r="I3523" s="81"/>
      <c r="J3523" s="81"/>
      <c r="K3523" s="81"/>
      <c r="L3523" s="81"/>
      <c r="M3523" s="81"/>
      <c r="N3523" s="81"/>
      <c r="O3523" s="81"/>
      <c r="P3523" s="81"/>
      <c r="Q3523" s="81"/>
      <c r="R3523" s="81"/>
    </row>
    <row r="3524" spans="1:18">
      <c r="A3524" s="81"/>
      <c r="B3524" s="81"/>
      <c r="C3524" s="167"/>
      <c r="D3524" s="167"/>
      <c r="E3524" s="167"/>
      <c r="F3524" s="81"/>
      <c r="G3524" s="81"/>
      <c r="H3524" s="81"/>
      <c r="I3524" s="81"/>
      <c r="J3524" s="81"/>
      <c r="K3524" s="81"/>
      <c r="L3524" s="81"/>
      <c r="M3524" s="81"/>
      <c r="N3524" s="81"/>
      <c r="O3524" s="81"/>
      <c r="P3524" s="81"/>
      <c r="Q3524" s="81"/>
      <c r="R3524" s="81"/>
    </row>
    <row r="3525" spans="1:18">
      <c r="A3525" s="81"/>
      <c r="B3525" s="81"/>
      <c r="C3525" s="167"/>
      <c r="D3525" s="167"/>
      <c r="E3525" s="167"/>
      <c r="F3525" s="81"/>
      <c r="G3525" s="81"/>
      <c r="H3525" s="81"/>
      <c r="I3525" s="81"/>
      <c r="J3525" s="81"/>
      <c r="K3525" s="81"/>
      <c r="L3525" s="81"/>
      <c r="M3525" s="81"/>
      <c r="N3525" s="81"/>
      <c r="O3525" s="81"/>
      <c r="P3525" s="81"/>
      <c r="Q3525" s="81"/>
      <c r="R3525" s="81"/>
    </row>
    <row r="3526" spans="1:18">
      <c r="A3526" s="81"/>
      <c r="B3526" s="81"/>
      <c r="C3526" s="167"/>
      <c r="D3526" s="167"/>
      <c r="E3526" s="167"/>
      <c r="F3526" s="81"/>
      <c r="G3526" s="81"/>
      <c r="H3526" s="81"/>
      <c r="I3526" s="81"/>
      <c r="J3526" s="81"/>
      <c r="K3526" s="81"/>
      <c r="L3526" s="81"/>
      <c r="M3526" s="81"/>
      <c r="N3526" s="81"/>
      <c r="O3526" s="81"/>
      <c r="P3526" s="81"/>
      <c r="Q3526" s="81"/>
      <c r="R3526" s="81"/>
    </row>
    <row r="3527" spans="1:18">
      <c r="A3527" s="81"/>
      <c r="B3527" s="81"/>
      <c r="C3527" s="167"/>
      <c r="D3527" s="167"/>
      <c r="E3527" s="167"/>
      <c r="F3527" s="81"/>
      <c r="G3527" s="81"/>
      <c r="H3527" s="81"/>
      <c r="I3527" s="81"/>
      <c r="J3527" s="81"/>
      <c r="K3527" s="81"/>
      <c r="L3527" s="81"/>
      <c r="M3527" s="81"/>
      <c r="N3527" s="81"/>
      <c r="O3527" s="81"/>
      <c r="P3527" s="81"/>
      <c r="Q3527" s="81"/>
      <c r="R3527" s="81"/>
    </row>
    <row r="3528" spans="1:18">
      <c r="A3528" s="81"/>
      <c r="B3528" s="81"/>
      <c r="C3528" s="167"/>
      <c r="D3528" s="167"/>
      <c r="E3528" s="167"/>
      <c r="F3528" s="81"/>
      <c r="G3528" s="81"/>
      <c r="H3528" s="81"/>
      <c r="I3528" s="81"/>
      <c r="J3528" s="81"/>
      <c r="K3528" s="81"/>
      <c r="L3528" s="81"/>
      <c r="M3528" s="81"/>
      <c r="N3528" s="81"/>
      <c r="O3528" s="81"/>
      <c r="P3528" s="81"/>
      <c r="Q3528" s="81"/>
      <c r="R3528" s="81"/>
    </row>
    <row r="3529" spans="1:18">
      <c r="A3529" s="81"/>
      <c r="B3529" s="81"/>
      <c r="C3529" s="167"/>
      <c r="D3529" s="167"/>
      <c r="E3529" s="167"/>
      <c r="F3529" s="81"/>
      <c r="G3529" s="81"/>
      <c r="H3529" s="81"/>
      <c r="I3529" s="81"/>
      <c r="J3529" s="81"/>
      <c r="K3529" s="81"/>
      <c r="L3529" s="81"/>
      <c r="M3529" s="81"/>
      <c r="N3529" s="81"/>
      <c r="O3529" s="81"/>
      <c r="P3529" s="81"/>
      <c r="Q3529" s="81"/>
      <c r="R3529" s="81"/>
    </row>
    <row r="3530" spans="1:18">
      <c r="A3530" s="81"/>
      <c r="B3530" s="81"/>
      <c r="C3530" s="167"/>
      <c r="D3530" s="167"/>
      <c r="E3530" s="167"/>
      <c r="F3530" s="81"/>
      <c r="G3530" s="81"/>
      <c r="H3530" s="81"/>
      <c r="I3530" s="81"/>
      <c r="J3530" s="81"/>
      <c r="K3530" s="81"/>
      <c r="L3530" s="81"/>
      <c r="M3530" s="81"/>
      <c r="N3530" s="81"/>
      <c r="O3530" s="81"/>
      <c r="P3530" s="81"/>
      <c r="Q3530" s="81"/>
      <c r="R3530" s="81"/>
    </row>
    <row r="3531" spans="1:18">
      <c r="A3531" s="81"/>
      <c r="B3531" s="81"/>
      <c r="C3531" s="81"/>
      <c r="D3531" s="81"/>
      <c r="E3531" s="81"/>
      <c r="F3531" s="81"/>
      <c r="G3531" s="81"/>
      <c r="H3531" s="81"/>
      <c r="I3531" s="81"/>
      <c r="J3531" s="81"/>
      <c r="K3531" s="81"/>
      <c r="L3531" s="81"/>
      <c r="M3531" s="81"/>
      <c r="N3531" s="81"/>
      <c r="O3531" s="81"/>
      <c r="P3531" s="81"/>
      <c r="Q3531" s="81"/>
      <c r="R3531" s="81"/>
    </row>
    <row r="3532" spans="1:18">
      <c r="A3532" s="81"/>
      <c r="B3532" s="81"/>
      <c r="C3532" s="81"/>
      <c r="D3532" s="81"/>
      <c r="E3532" s="81"/>
      <c r="F3532" s="81"/>
      <c r="G3532" s="81"/>
      <c r="H3532" s="81"/>
      <c r="I3532" s="81"/>
      <c r="J3532" s="81"/>
      <c r="K3532" s="81"/>
      <c r="L3532" s="81"/>
      <c r="M3532" s="81"/>
      <c r="N3532" s="81"/>
      <c r="O3532" s="81"/>
      <c r="P3532" s="81"/>
      <c r="Q3532" s="81"/>
      <c r="R3532" s="81"/>
    </row>
    <row r="3533" spans="1:18">
      <c r="A3533" s="81"/>
      <c r="B3533" s="81"/>
      <c r="C3533" s="81"/>
      <c r="D3533" s="81"/>
      <c r="E3533" s="81"/>
      <c r="F3533" s="81"/>
      <c r="G3533" s="81"/>
      <c r="H3533" s="81"/>
      <c r="I3533" s="81"/>
      <c r="J3533" s="81"/>
      <c r="K3533" s="81"/>
      <c r="L3533" s="81"/>
      <c r="M3533" s="81"/>
      <c r="N3533" s="81"/>
      <c r="O3533" s="81"/>
      <c r="P3533" s="81"/>
      <c r="Q3533" s="81"/>
      <c r="R3533" s="81"/>
    </row>
    <row r="3534" spans="1:18">
      <c r="A3534" s="81"/>
      <c r="B3534" s="81"/>
      <c r="C3534" s="81"/>
      <c r="D3534" s="81"/>
      <c r="E3534" s="81"/>
      <c r="F3534" s="81"/>
      <c r="G3534" s="81"/>
      <c r="H3534" s="81"/>
      <c r="I3534" s="81"/>
      <c r="J3534" s="81"/>
      <c r="K3534" s="81"/>
      <c r="L3534" s="81"/>
      <c r="M3534" s="81"/>
      <c r="N3534" s="81"/>
      <c r="O3534" s="81"/>
      <c r="P3534" s="81"/>
      <c r="Q3534" s="81"/>
      <c r="R3534" s="81"/>
    </row>
    <row r="3535" spans="1:18">
      <c r="A3535" s="81"/>
      <c r="B3535" s="81"/>
      <c r="C3535" s="81"/>
      <c r="D3535" s="81"/>
      <c r="E3535" s="81"/>
      <c r="F3535" s="81"/>
      <c r="G3535" s="81"/>
      <c r="H3535" s="81"/>
      <c r="I3535" s="81"/>
      <c r="J3535" s="81"/>
      <c r="K3535" s="81"/>
      <c r="L3535" s="81"/>
      <c r="M3535" s="81"/>
      <c r="N3535" s="81"/>
      <c r="O3535" s="81"/>
      <c r="P3535" s="81"/>
      <c r="Q3535" s="81"/>
      <c r="R3535" s="81"/>
    </row>
    <row r="3536" spans="1:18">
      <c r="A3536" s="81"/>
      <c r="B3536" s="81"/>
      <c r="C3536" s="81"/>
      <c r="D3536" s="81"/>
      <c r="E3536" s="81"/>
      <c r="F3536" s="81"/>
      <c r="G3536" s="81"/>
      <c r="H3536" s="81"/>
      <c r="I3536" s="81"/>
      <c r="J3536" s="81"/>
      <c r="K3536" s="81"/>
      <c r="L3536" s="81"/>
      <c r="M3536" s="81"/>
      <c r="N3536" s="81"/>
      <c r="O3536" s="81"/>
      <c r="P3536" s="81"/>
      <c r="Q3536" s="81"/>
      <c r="R3536" s="81"/>
    </row>
    <row r="3537" spans="1:18">
      <c r="A3537" s="81"/>
      <c r="B3537" s="81"/>
      <c r="C3537" s="81"/>
      <c r="D3537" s="81"/>
      <c r="E3537" s="81"/>
      <c r="F3537" s="81"/>
      <c r="G3537" s="81"/>
      <c r="H3537" s="81"/>
      <c r="I3537" s="81"/>
      <c r="J3537" s="81"/>
      <c r="K3537" s="81"/>
      <c r="L3537" s="81"/>
      <c r="M3537" s="81"/>
      <c r="N3537" s="81"/>
      <c r="O3537" s="81"/>
      <c r="P3537" s="81"/>
      <c r="Q3537" s="81"/>
      <c r="R3537" s="81"/>
    </row>
    <row r="3538" spans="1:18">
      <c r="A3538" s="81"/>
      <c r="B3538" s="81"/>
      <c r="C3538" s="81"/>
      <c r="D3538" s="81"/>
      <c r="E3538" s="81"/>
      <c r="F3538" s="81"/>
      <c r="G3538" s="81"/>
      <c r="H3538" s="81"/>
      <c r="I3538" s="81"/>
      <c r="J3538" s="81"/>
      <c r="K3538" s="81"/>
      <c r="L3538" s="81"/>
      <c r="M3538" s="81"/>
      <c r="N3538" s="81"/>
      <c r="O3538" s="81"/>
      <c r="P3538" s="81"/>
      <c r="Q3538" s="81"/>
      <c r="R3538" s="81"/>
    </row>
    <row r="3539" spans="1:18">
      <c r="A3539" s="81"/>
      <c r="B3539" s="81"/>
      <c r="C3539" s="81"/>
      <c r="D3539" s="81"/>
      <c r="E3539" s="81"/>
      <c r="F3539" s="81"/>
      <c r="G3539" s="81"/>
      <c r="H3539" s="81"/>
      <c r="I3539" s="81"/>
      <c r="J3539" s="81"/>
      <c r="K3539" s="81"/>
      <c r="L3539" s="81"/>
      <c r="M3539" s="81"/>
      <c r="N3539" s="81"/>
      <c r="O3539" s="81"/>
      <c r="P3539" s="81"/>
      <c r="Q3539" s="81"/>
      <c r="R3539" s="81"/>
    </row>
    <row r="3540" spans="1:18">
      <c r="A3540" s="81"/>
      <c r="B3540" s="81"/>
      <c r="C3540" s="81"/>
      <c r="D3540" s="81"/>
      <c r="E3540" s="81"/>
      <c r="F3540" s="81"/>
      <c r="G3540" s="81"/>
      <c r="H3540" s="81"/>
      <c r="I3540" s="81"/>
      <c r="J3540" s="81"/>
      <c r="K3540" s="81"/>
      <c r="L3540" s="81"/>
      <c r="M3540" s="81"/>
      <c r="N3540" s="81"/>
      <c r="O3540" s="81"/>
      <c r="P3540" s="81"/>
      <c r="Q3540" s="81"/>
      <c r="R3540" s="81"/>
    </row>
    <row r="3541" spans="1:18">
      <c r="A3541" s="81"/>
      <c r="B3541" s="81"/>
      <c r="C3541" s="81"/>
      <c r="D3541" s="81"/>
      <c r="E3541" s="81"/>
      <c r="F3541" s="81"/>
      <c r="G3541" s="81"/>
      <c r="H3541" s="81"/>
      <c r="I3541" s="81"/>
      <c r="J3541" s="81"/>
      <c r="K3541" s="81"/>
      <c r="L3541" s="81"/>
      <c r="M3541" s="81"/>
      <c r="N3541" s="81"/>
      <c r="O3541" s="81"/>
      <c r="P3541" s="81"/>
      <c r="Q3541" s="81"/>
      <c r="R3541" s="81"/>
    </row>
    <row r="3542" spans="1:18">
      <c r="A3542" s="81"/>
      <c r="B3542" s="81"/>
      <c r="C3542" s="81"/>
      <c r="D3542" s="81"/>
      <c r="E3542" s="81"/>
      <c r="F3542" s="81"/>
      <c r="G3542" s="81"/>
      <c r="H3542" s="81"/>
      <c r="I3542" s="81"/>
      <c r="J3542" s="81"/>
      <c r="K3542" s="81"/>
      <c r="L3542" s="81"/>
      <c r="M3542" s="81"/>
      <c r="N3542" s="81"/>
      <c r="O3542" s="81"/>
      <c r="P3542" s="81"/>
      <c r="Q3542" s="81"/>
      <c r="R3542" s="81"/>
    </row>
    <row r="3543" spans="1:18">
      <c r="A3543" s="81"/>
      <c r="B3543" s="81"/>
      <c r="C3543" s="81"/>
      <c r="D3543" s="81"/>
      <c r="E3543" s="81"/>
      <c r="F3543" s="81"/>
      <c r="G3543" s="81"/>
      <c r="H3543" s="81"/>
      <c r="I3543" s="81"/>
      <c r="J3543" s="81"/>
      <c r="K3543" s="81"/>
      <c r="L3543" s="81"/>
      <c r="M3543" s="81"/>
      <c r="N3543" s="81"/>
      <c r="O3543" s="81"/>
      <c r="P3543" s="81"/>
      <c r="Q3543" s="81"/>
      <c r="R3543" s="81"/>
    </row>
    <row r="3544" spans="1:18">
      <c r="A3544" s="81"/>
      <c r="B3544" s="81"/>
      <c r="C3544" s="81"/>
      <c r="D3544" s="81"/>
      <c r="E3544" s="81"/>
      <c r="F3544" s="81"/>
      <c r="G3544" s="81"/>
      <c r="H3544" s="81"/>
      <c r="I3544" s="81"/>
      <c r="J3544" s="81"/>
      <c r="K3544" s="81"/>
      <c r="L3544" s="81"/>
      <c r="M3544" s="81"/>
      <c r="N3544" s="81"/>
      <c r="O3544" s="81"/>
      <c r="P3544" s="81"/>
      <c r="Q3544" s="81"/>
      <c r="R3544" s="81"/>
    </row>
    <row r="3545" spans="1:18">
      <c r="A3545" s="81"/>
      <c r="B3545" s="81"/>
      <c r="C3545" s="81"/>
      <c r="D3545" s="81"/>
      <c r="E3545" s="81"/>
      <c r="F3545" s="81"/>
      <c r="G3545" s="81"/>
      <c r="H3545" s="81"/>
      <c r="I3545" s="81"/>
      <c r="J3545" s="81"/>
      <c r="K3545" s="81"/>
      <c r="L3545" s="81"/>
      <c r="M3545" s="81"/>
      <c r="N3545" s="81"/>
      <c r="O3545" s="81"/>
      <c r="P3545" s="81"/>
      <c r="Q3545" s="81"/>
      <c r="R3545" s="81"/>
    </row>
    <row r="3546" spans="1:18">
      <c r="A3546" s="81"/>
      <c r="B3546" s="81"/>
      <c r="C3546" s="81"/>
      <c r="D3546" s="81"/>
      <c r="E3546" s="81"/>
      <c r="F3546" s="81"/>
      <c r="G3546" s="81"/>
      <c r="H3546" s="81"/>
      <c r="I3546" s="81"/>
      <c r="J3546" s="81"/>
      <c r="K3546" s="81"/>
      <c r="L3546" s="81"/>
      <c r="M3546" s="81"/>
      <c r="N3546" s="81"/>
      <c r="O3546" s="81"/>
      <c r="P3546" s="81"/>
      <c r="Q3546" s="81"/>
      <c r="R3546" s="81"/>
    </row>
    <row r="3547" spans="1:18">
      <c r="A3547" s="81"/>
      <c r="B3547" s="81"/>
      <c r="C3547" s="81"/>
      <c r="D3547" s="81"/>
      <c r="E3547" s="81"/>
      <c r="F3547" s="81"/>
      <c r="G3547" s="81"/>
      <c r="H3547" s="81"/>
      <c r="I3547" s="81"/>
      <c r="J3547" s="81"/>
      <c r="K3547" s="81"/>
      <c r="L3547" s="81"/>
      <c r="M3547" s="81"/>
      <c r="N3547" s="81"/>
      <c r="O3547" s="81"/>
      <c r="P3547" s="81"/>
      <c r="Q3547" s="81"/>
      <c r="R3547" s="81"/>
    </row>
    <row r="3548" spans="1:18">
      <c r="A3548" s="81"/>
      <c r="B3548" s="81"/>
      <c r="C3548" s="81"/>
      <c r="D3548" s="81"/>
      <c r="E3548" s="81"/>
      <c r="F3548" s="81"/>
      <c r="G3548" s="81"/>
      <c r="H3548" s="81"/>
      <c r="I3548" s="81"/>
      <c r="J3548" s="81"/>
      <c r="K3548" s="81"/>
      <c r="L3548" s="81"/>
      <c r="M3548" s="81"/>
      <c r="N3548" s="81"/>
      <c r="O3548" s="81"/>
      <c r="P3548" s="81"/>
      <c r="Q3548" s="81"/>
      <c r="R3548" s="81"/>
    </row>
    <row r="3549" spans="1:18">
      <c r="A3549" s="81"/>
      <c r="B3549" s="81"/>
      <c r="C3549" s="81"/>
      <c r="D3549" s="81"/>
      <c r="E3549" s="81"/>
      <c r="F3549" s="81"/>
      <c r="G3549" s="81"/>
      <c r="H3549" s="81"/>
      <c r="I3549" s="81"/>
      <c r="J3549" s="81"/>
      <c r="K3549" s="81"/>
      <c r="L3549" s="81"/>
      <c r="M3549" s="81"/>
      <c r="N3549" s="81"/>
      <c r="O3549" s="81"/>
      <c r="P3549" s="81"/>
      <c r="Q3549" s="81"/>
      <c r="R3549" s="81"/>
    </row>
    <row r="3550" spans="1:18">
      <c r="A3550" s="81"/>
      <c r="B3550" s="81"/>
      <c r="C3550" s="81"/>
      <c r="D3550" s="81"/>
      <c r="E3550" s="81"/>
      <c r="F3550" s="81"/>
      <c r="G3550" s="81"/>
      <c r="H3550" s="81"/>
      <c r="I3550" s="81"/>
      <c r="J3550" s="81"/>
      <c r="K3550" s="81"/>
      <c r="L3550" s="81"/>
      <c r="M3550" s="81"/>
      <c r="N3550" s="81"/>
      <c r="O3550" s="81"/>
      <c r="P3550" s="81"/>
      <c r="Q3550" s="81"/>
      <c r="R3550" s="81"/>
    </row>
    <row r="3551" spans="1:18">
      <c r="A3551" s="81"/>
      <c r="B3551" s="81"/>
      <c r="C3551" s="81"/>
      <c r="D3551" s="81"/>
      <c r="E3551" s="81"/>
      <c r="F3551" s="81"/>
      <c r="G3551" s="81"/>
      <c r="H3551" s="81"/>
      <c r="I3551" s="81"/>
      <c r="J3551" s="81"/>
      <c r="K3551" s="81"/>
      <c r="L3551" s="81"/>
      <c r="M3551" s="81"/>
      <c r="N3551" s="81"/>
      <c r="O3551" s="81"/>
      <c r="P3551" s="81"/>
      <c r="Q3551" s="81"/>
      <c r="R3551" s="81"/>
    </row>
    <row r="3552" spans="1:18">
      <c r="A3552" s="81"/>
      <c r="B3552" s="81"/>
      <c r="C3552" s="81"/>
      <c r="D3552" s="81"/>
      <c r="E3552" s="81"/>
      <c r="F3552" s="81"/>
      <c r="G3552" s="81"/>
      <c r="H3552" s="81"/>
      <c r="I3552" s="81"/>
      <c r="J3552" s="81"/>
      <c r="K3552" s="81"/>
      <c r="L3552" s="81"/>
      <c r="M3552" s="81"/>
      <c r="N3552" s="81"/>
      <c r="O3552" s="81"/>
      <c r="P3552" s="81"/>
      <c r="Q3552" s="81"/>
      <c r="R3552" s="81"/>
    </row>
    <row r="3553" spans="1:18">
      <c r="A3553" s="81"/>
      <c r="B3553" s="81"/>
      <c r="C3553" s="81"/>
      <c r="D3553" s="81"/>
      <c r="E3553" s="81"/>
      <c r="F3553" s="81"/>
      <c r="G3553" s="81"/>
      <c r="H3553" s="81"/>
      <c r="I3553" s="81"/>
      <c r="J3553" s="81"/>
      <c r="K3553" s="81"/>
      <c r="L3553" s="81"/>
      <c r="M3553" s="81"/>
      <c r="N3553" s="81"/>
      <c r="O3553" s="81"/>
      <c r="P3553" s="81"/>
      <c r="Q3553" s="81"/>
      <c r="R3553" s="81"/>
    </row>
    <row r="3554" spans="1:18">
      <c r="A3554" s="81"/>
      <c r="B3554" s="81"/>
      <c r="C3554" s="81"/>
      <c r="D3554" s="81"/>
      <c r="E3554" s="81"/>
      <c r="F3554" s="81"/>
      <c r="G3554" s="81"/>
      <c r="H3554" s="81"/>
      <c r="I3554" s="81"/>
      <c r="J3554" s="81"/>
      <c r="K3554" s="81"/>
      <c r="L3554" s="81"/>
      <c r="M3554" s="81"/>
      <c r="N3554" s="81"/>
      <c r="O3554" s="81"/>
      <c r="P3554" s="81"/>
      <c r="Q3554" s="81"/>
      <c r="R3554" s="81"/>
    </row>
    <row r="3555" spans="1:18">
      <c r="A3555" s="81"/>
      <c r="B3555" s="81"/>
      <c r="C3555" s="81"/>
      <c r="D3555" s="81"/>
      <c r="E3555" s="81"/>
      <c r="F3555" s="81"/>
      <c r="G3555" s="81"/>
      <c r="H3555" s="81"/>
      <c r="I3555" s="81"/>
      <c r="J3555" s="81"/>
      <c r="K3555" s="81"/>
      <c r="L3555" s="81"/>
      <c r="M3555" s="81"/>
      <c r="N3555" s="81"/>
      <c r="O3555" s="81"/>
      <c r="P3555" s="81"/>
      <c r="Q3555" s="81"/>
      <c r="R3555" s="81"/>
    </row>
    <row r="3556" spans="1:18">
      <c r="A3556" s="81"/>
      <c r="B3556" s="81"/>
      <c r="C3556" s="81"/>
      <c r="D3556" s="81"/>
      <c r="E3556" s="81"/>
      <c r="F3556" s="81"/>
      <c r="G3556" s="81"/>
      <c r="H3556" s="81"/>
      <c r="I3556" s="81"/>
      <c r="J3556" s="81"/>
      <c r="K3556" s="81"/>
      <c r="L3556" s="81"/>
      <c r="M3556" s="81"/>
      <c r="N3556" s="81"/>
      <c r="O3556" s="81"/>
      <c r="P3556" s="81"/>
      <c r="Q3556" s="81"/>
      <c r="R3556" s="81"/>
    </row>
    <row r="3557" spans="1:18">
      <c r="A3557" s="81"/>
      <c r="B3557" s="81"/>
      <c r="C3557" s="81"/>
      <c r="D3557" s="81"/>
      <c r="E3557" s="81"/>
      <c r="F3557" s="81"/>
      <c r="G3557" s="81"/>
      <c r="H3557" s="81"/>
      <c r="I3557" s="81"/>
      <c r="J3557" s="81"/>
      <c r="K3557" s="81"/>
      <c r="L3557" s="81"/>
      <c r="M3557" s="81"/>
      <c r="N3557" s="81"/>
      <c r="O3557" s="81"/>
      <c r="P3557" s="81"/>
      <c r="Q3557" s="81"/>
      <c r="R3557" s="81"/>
    </row>
    <row r="3558" spans="1:18">
      <c r="A3558" s="81"/>
      <c r="B3558" s="81"/>
      <c r="C3558" s="81"/>
      <c r="D3558" s="81"/>
      <c r="E3558" s="81"/>
      <c r="F3558" s="81"/>
      <c r="G3558" s="81"/>
      <c r="H3558" s="81"/>
      <c r="I3558" s="81"/>
      <c r="J3558" s="81"/>
      <c r="K3558" s="81"/>
      <c r="L3558" s="81"/>
      <c r="M3558" s="81"/>
      <c r="N3558" s="81"/>
      <c r="O3558" s="81"/>
      <c r="P3558" s="81"/>
      <c r="Q3558" s="81"/>
      <c r="R3558" s="81"/>
    </row>
    <row r="3559" spans="1:18">
      <c r="A3559" s="81"/>
      <c r="B3559" s="81"/>
      <c r="C3559" s="81"/>
      <c r="D3559" s="81"/>
      <c r="E3559" s="81"/>
      <c r="F3559" s="81"/>
      <c r="G3559" s="81"/>
      <c r="H3559" s="81"/>
      <c r="I3559" s="81"/>
      <c r="J3559" s="81"/>
      <c r="K3559" s="81"/>
      <c r="L3559" s="81"/>
      <c r="M3559" s="81"/>
      <c r="N3559" s="81"/>
      <c r="O3559" s="81"/>
      <c r="P3559" s="81"/>
      <c r="Q3559" s="81"/>
      <c r="R3559" s="81"/>
    </row>
    <row r="3560" spans="1:18">
      <c r="A3560" s="81"/>
      <c r="B3560" s="81"/>
      <c r="C3560" s="81"/>
      <c r="D3560" s="81"/>
      <c r="E3560" s="81"/>
      <c r="F3560" s="81"/>
      <c r="G3560" s="81"/>
      <c r="H3560" s="81"/>
      <c r="I3560" s="81"/>
      <c r="J3560" s="81"/>
      <c r="K3560" s="81"/>
      <c r="L3560" s="81"/>
      <c r="M3560" s="81"/>
      <c r="N3560" s="81"/>
      <c r="O3560" s="81"/>
      <c r="P3560" s="81"/>
      <c r="Q3560" s="81"/>
      <c r="R3560" s="81"/>
    </row>
    <row r="3561" spans="1:18">
      <c r="A3561" s="81"/>
      <c r="B3561" s="81"/>
      <c r="C3561" s="81"/>
      <c r="D3561" s="81"/>
      <c r="E3561" s="81"/>
      <c r="F3561" s="81"/>
      <c r="G3561" s="81"/>
      <c r="H3561" s="81"/>
      <c r="I3561" s="81"/>
      <c r="J3561" s="81"/>
      <c r="K3561" s="81"/>
      <c r="L3561" s="81"/>
      <c r="M3561" s="81"/>
      <c r="N3561" s="81"/>
      <c r="O3561" s="81"/>
      <c r="P3561" s="81"/>
      <c r="Q3561" s="81"/>
      <c r="R3561" s="81"/>
    </row>
    <row r="3562" spans="1:18">
      <c r="A3562" s="81"/>
      <c r="B3562" s="81"/>
      <c r="C3562" s="81"/>
      <c r="D3562" s="81"/>
      <c r="E3562" s="81"/>
      <c r="F3562" s="81"/>
      <c r="G3562" s="81"/>
      <c r="H3562" s="81"/>
      <c r="I3562" s="81"/>
      <c r="J3562" s="81"/>
      <c r="K3562" s="81"/>
      <c r="L3562" s="81"/>
      <c r="M3562" s="81"/>
      <c r="N3562" s="81"/>
      <c r="O3562" s="81"/>
      <c r="P3562" s="81"/>
      <c r="Q3562" s="81"/>
      <c r="R3562" s="81"/>
    </row>
    <row r="3563" spans="1:18">
      <c r="A3563" s="81"/>
      <c r="B3563" s="81"/>
      <c r="C3563" s="81"/>
      <c r="D3563" s="81"/>
      <c r="E3563" s="81"/>
      <c r="F3563" s="81"/>
      <c r="G3563" s="81"/>
      <c r="H3563" s="81"/>
      <c r="I3563" s="81"/>
      <c r="J3563" s="81"/>
      <c r="K3563" s="81"/>
      <c r="L3563" s="81"/>
      <c r="M3563" s="81"/>
      <c r="N3563" s="81"/>
      <c r="O3563" s="81"/>
      <c r="P3563" s="81"/>
      <c r="Q3563" s="81"/>
      <c r="R3563" s="81"/>
    </row>
    <row r="3564" spans="1:18">
      <c r="A3564" s="81"/>
      <c r="B3564" s="81"/>
      <c r="C3564" s="81"/>
      <c r="D3564" s="81"/>
      <c r="E3564" s="81"/>
      <c r="F3564" s="81"/>
      <c r="G3564" s="81"/>
      <c r="H3564" s="81"/>
      <c r="I3564" s="81"/>
      <c r="J3564" s="81"/>
      <c r="K3564" s="81"/>
      <c r="L3564" s="81"/>
      <c r="M3564" s="81"/>
      <c r="N3564" s="81"/>
      <c r="O3564" s="81"/>
      <c r="P3564" s="81"/>
      <c r="Q3564" s="81"/>
      <c r="R3564" s="81"/>
    </row>
    <row r="3565" spans="1:18">
      <c r="A3565" s="81"/>
      <c r="B3565" s="81"/>
      <c r="C3565" s="81"/>
      <c r="D3565" s="81"/>
      <c r="E3565" s="81"/>
      <c r="F3565" s="81"/>
      <c r="G3565" s="81"/>
      <c r="H3565" s="81"/>
      <c r="I3565" s="81"/>
      <c r="J3565" s="81"/>
      <c r="K3565" s="81"/>
      <c r="L3565" s="81"/>
      <c r="M3565" s="81"/>
      <c r="N3565" s="81"/>
      <c r="O3565" s="81"/>
      <c r="P3565" s="81"/>
      <c r="Q3565" s="81"/>
      <c r="R3565" s="81"/>
    </row>
    <row r="3566" spans="1:18">
      <c r="A3566" s="81"/>
      <c r="B3566" s="81"/>
      <c r="C3566" s="81"/>
      <c r="D3566" s="81"/>
      <c r="E3566" s="81"/>
      <c r="F3566" s="81"/>
      <c r="G3566" s="81"/>
      <c r="H3566" s="81"/>
      <c r="I3566" s="81"/>
      <c r="J3566" s="81"/>
      <c r="K3566" s="81"/>
      <c r="L3566" s="81"/>
      <c r="M3566" s="81"/>
      <c r="N3566" s="81"/>
      <c r="O3566" s="81"/>
      <c r="P3566" s="81"/>
      <c r="Q3566" s="81"/>
      <c r="R3566" s="81"/>
    </row>
    <row r="3567" spans="1:18">
      <c r="A3567" s="81"/>
      <c r="B3567" s="81"/>
      <c r="C3567" s="81"/>
      <c r="D3567" s="81"/>
      <c r="E3567" s="81"/>
      <c r="F3567" s="81"/>
      <c r="G3567" s="81"/>
      <c r="H3567" s="81"/>
      <c r="I3567" s="81"/>
      <c r="J3567" s="81"/>
      <c r="K3567" s="81"/>
      <c r="L3567" s="81"/>
      <c r="M3567" s="81"/>
      <c r="N3567" s="81"/>
      <c r="O3567" s="81"/>
      <c r="P3567" s="81"/>
      <c r="Q3567" s="81"/>
      <c r="R3567" s="81"/>
    </row>
    <row r="3568" spans="1:18">
      <c r="A3568" s="81"/>
      <c r="B3568" s="81"/>
      <c r="C3568" s="81"/>
      <c r="D3568" s="81"/>
      <c r="E3568" s="81"/>
      <c r="F3568" s="81"/>
      <c r="G3568" s="81"/>
      <c r="H3568" s="81"/>
      <c r="I3568" s="81"/>
      <c r="J3568" s="81"/>
      <c r="K3568" s="81"/>
      <c r="L3568" s="81"/>
      <c r="M3568" s="81"/>
      <c r="N3568" s="81"/>
      <c r="O3568" s="81"/>
      <c r="P3568" s="81"/>
      <c r="Q3568" s="81"/>
      <c r="R3568" s="81"/>
    </row>
    <row r="3569" spans="1:18">
      <c r="A3569" s="81"/>
      <c r="B3569" s="81"/>
      <c r="C3569" s="81"/>
      <c r="D3569" s="81"/>
      <c r="E3569" s="81"/>
      <c r="F3569" s="81"/>
      <c r="G3569" s="81"/>
      <c r="H3569" s="81"/>
      <c r="I3569" s="81"/>
      <c r="J3569" s="81"/>
      <c r="K3569" s="81"/>
      <c r="L3569" s="81"/>
      <c r="M3569" s="81"/>
      <c r="N3569" s="81"/>
      <c r="O3569" s="81"/>
      <c r="P3569" s="81"/>
      <c r="Q3569" s="81"/>
      <c r="R3569" s="81"/>
    </row>
    <row r="3570" spans="1:18">
      <c r="A3570" s="81"/>
      <c r="B3570" s="81"/>
      <c r="C3570" s="81"/>
      <c r="D3570" s="81"/>
      <c r="E3570" s="81"/>
      <c r="F3570" s="81"/>
      <c r="G3570" s="81"/>
      <c r="H3570" s="81"/>
      <c r="I3570" s="81"/>
      <c r="J3570" s="81"/>
      <c r="K3570" s="81"/>
      <c r="L3570" s="81"/>
      <c r="M3570" s="81"/>
      <c r="N3570" s="81"/>
      <c r="O3570" s="81"/>
      <c r="P3570" s="81"/>
      <c r="Q3570" s="81"/>
      <c r="R3570" s="81"/>
    </row>
    <row r="3571" spans="1:18">
      <c r="A3571" s="81"/>
      <c r="B3571" s="81"/>
      <c r="C3571" s="81"/>
      <c r="D3571" s="81"/>
      <c r="E3571" s="81"/>
      <c r="F3571" s="81"/>
      <c r="G3571" s="81"/>
      <c r="H3571" s="81"/>
      <c r="I3571" s="81"/>
      <c r="J3571" s="81"/>
      <c r="K3571" s="81"/>
      <c r="L3571" s="81"/>
      <c r="M3571" s="81"/>
      <c r="N3571" s="81"/>
      <c r="O3571" s="81"/>
      <c r="P3571" s="81"/>
      <c r="Q3571" s="81"/>
      <c r="R3571" s="81"/>
    </row>
    <row r="3572" spans="1:18">
      <c r="A3572" s="81"/>
      <c r="B3572" s="81"/>
      <c r="C3572" s="81"/>
      <c r="D3572" s="81"/>
      <c r="E3572" s="81"/>
      <c r="F3572" s="81"/>
      <c r="G3572" s="81"/>
      <c r="H3572" s="81"/>
      <c r="I3572" s="81"/>
      <c r="J3572" s="81"/>
      <c r="K3572" s="81"/>
      <c r="L3572" s="81"/>
      <c r="M3572" s="81"/>
      <c r="N3572" s="81"/>
      <c r="O3572" s="81"/>
      <c r="P3572" s="81"/>
      <c r="Q3572" s="81"/>
      <c r="R3572" s="81"/>
    </row>
    <row r="3573" spans="1:18">
      <c r="A3573" s="81"/>
      <c r="B3573" s="81"/>
      <c r="C3573" s="81"/>
      <c r="D3573" s="81"/>
      <c r="E3573" s="81"/>
      <c r="F3573" s="81"/>
      <c r="G3573" s="81"/>
      <c r="H3573" s="81"/>
      <c r="I3573" s="81"/>
      <c r="J3573" s="81"/>
      <c r="K3573" s="81"/>
      <c r="L3573" s="81"/>
      <c r="M3573" s="81"/>
      <c r="N3573" s="81"/>
      <c r="O3573" s="81"/>
      <c r="P3573" s="81"/>
      <c r="Q3573" s="81"/>
      <c r="R3573" s="81"/>
    </row>
    <row r="3574" spans="1:18">
      <c r="A3574" s="81"/>
      <c r="B3574" s="81"/>
      <c r="C3574" s="81"/>
      <c r="D3574" s="81"/>
      <c r="E3574" s="81"/>
      <c r="F3574" s="81"/>
      <c r="G3574" s="81"/>
      <c r="H3574" s="81"/>
      <c r="I3574" s="81"/>
      <c r="J3574" s="81"/>
      <c r="K3574" s="81"/>
      <c r="L3574" s="81"/>
      <c r="M3574" s="81"/>
      <c r="N3574" s="81"/>
      <c r="O3574" s="81"/>
      <c r="P3574" s="81"/>
      <c r="Q3574" s="81"/>
      <c r="R3574" s="81"/>
    </row>
    <row r="3575" spans="1:18">
      <c r="A3575" s="81"/>
      <c r="B3575" s="81"/>
      <c r="C3575" s="81"/>
      <c r="D3575" s="81"/>
      <c r="E3575" s="81"/>
      <c r="F3575" s="81"/>
      <c r="G3575" s="81"/>
      <c r="H3575" s="81"/>
      <c r="I3575" s="81"/>
      <c r="J3575" s="81"/>
      <c r="K3575" s="81"/>
      <c r="L3575" s="81"/>
      <c r="M3575" s="81"/>
      <c r="N3575" s="81"/>
      <c r="O3575" s="81"/>
      <c r="P3575" s="81"/>
      <c r="Q3575" s="81"/>
      <c r="R3575" s="81"/>
    </row>
    <row r="3576" spans="1:18">
      <c r="A3576" s="81"/>
      <c r="B3576" s="81"/>
      <c r="C3576" s="81"/>
      <c r="D3576" s="81"/>
      <c r="E3576" s="81"/>
      <c r="F3576" s="81"/>
      <c r="G3576" s="81"/>
      <c r="H3576" s="81"/>
      <c r="I3576" s="81"/>
      <c r="J3576" s="81"/>
      <c r="K3576" s="81"/>
      <c r="L3576" s="81"/>
      <c r="M3576" s="81"/>
      <c r="N3576" s="81"/>
      <c r="O3576" s="81"/>
      <c r="P3576" s="81"/>
      <c r="Q3576" s="81"/>
      <c r="R3576" s="81"/>
    </row>
    <row r="3577" spans="1:18">
      <c r="A3577" s="81"/>
      <c r="B3577" s="81"/>
      <c r="C3577" s="81"/>
      <c r="D3577" s="81"/>
      <c r="E3577" s="81"/>
      <c r="F3577" s="81"/>
      <c r="G3577" s="81"/>
      <c r="H3577" s="81"/>
      <c r="I3577" s="81"/>
      <c r="J3577" s="81"/>
      <c r="K3577" s="81"/>
      <c r="L3577" s="81"/>
      <c r="M3577" s="81"/>
      <c r="N3577" s="81"/>
      <c r="O3577" s="81"/>
      <c r="P3577" s="81"/>
      <c r="Q3577" s="81"/>
      <c r="R3577" s="81"/>
    </row>
    <row r="3578" spans="1:18">
      <c r="A3578" s="81"/>
      <c r="B3578" s="81"/>
      <c r="C3578" s="81"/>
      <c r="D3578" s="81"/>
      <c r="E3578" s="81"/>
      <c r="F3578" s="81"/>
      <c r="G3578" s="81"/>
      <c r="H3578" s="81"/>
      <c r="I3578" s="81"/>
      <c r="J3578" s="81"/>
      <c r="K3578" s="81"/>
      <c r="L3578" s="81"/>
      <c r="M3578" s="81"/>
      <c r="N3578" s="81"/>
      <c r="O3578" s="81"/>
      <c r="P3578" s="81"/>
      <c r="Q3578" s="81"/>
      <c r="R3578" s="81"/>
    </row>
    <row r="3579" spans="1:18">
      <c r="A3579" s="81"/>
      <c r="B3579" s="81"/>
      <c r="C3579" s="81"/>
      <c r="D3579" s="81"/>
      <c r="E3579" s="81"/>
      <c r="F3579" s="81"/>
      <c r="G3579" s="81"/>
      <c r="H3579" s="81"/>
      <c r="I3579" s="81"/>
      <c r="J3579" s="81"/>
      <c r="K3579" s="81"/>
      <c r="L3579" s="81"/>
      <c r="M3579" s="81"/>
      <c r="N3579" s="81"/>
      <c r="O3579" s="81"/>
      <c r="P3579" s="81"/>
      <c r="Q3579" s="81"/>
      <c r="R3579" s="81"/>
    </row>
    <row r="3580" spans="1:18">
      <c r="A3580" s="81"/>
      <c r="B3580" s="81"/>
      <c r="C3580" s="81"/>
      <c r="D3580" s="81"/>
      <c r="E3580" s="81"/>
      <c r="F3580" s="81"/>
      <c r="G3580" s="81"/>
      <c r="H3580" s="81"/>
      <c r="I3580" s="81"/>
      <c r="J3580" s="81"/>
      <c r="K3580" s="81"/>
      <c r="L3580" s="81"/>
      <c r="M3580" s="81"/>
      <c r="N3580" s="81"/>
      <c r="O3580" s="81"/>
      <c r="P3580" s="81"/>
      <c r="Q3580" s="81"/>
      <c r="R3580" s="81"/>
    </row>
    <row r="3581" spans="1:18">
      <c r="A3581" s="81"/>
      <c r="B3581" s="81"/>
      <c r="C3581" s="81"/>
      <c r="D3581" s="81"/>
      <c r="E3581" s="81"/>
      <c r="F3581" s="81"/>
      <c r="G3581" s="81"/>
      <c r="H3581" s="81"/>
      <c r="I3581" s="81"/>
      <c r="J3581" s="81"/>
      <c r="K3581" s="81"/>
      <c r="L3581" s="81"/>
      <c r="M3581" s="81"/>
      <c r="N3581" s="81"/>
      <c r="O3581" s="81"/>
      <c r="P3581" s="81"/>
      <c r="Q3581" s="81"/>
      <c r="R3581" s="81"/>
    </row>
    <row r="3582" spans="1:18">
      <c r="A3582" s="81"/>
      <c r="B3582" s="81"/>
      <c r="C3582" s="81"/>
      <c r="D3582" s="81"/>
      <c r="E3582" s="81"/>
      <c r="F3582" s="81"/>
      <c r="G3582" s="81"/>
      <c r="H3582" s="81"/>
      <c r="I3582" s="81"/>
      <c r="J3582" s="81"/>
      <c r="K3582" s="81"/>
      <c r="L3582" s="81"/>
      <c r="M3582" s="81"/>
      <c r="N3582" s="81"/>
      <c r="O3582" s="81"/>
      <c r="P3582" s="81"/>
      <c r="Q3582" s="81"/>
      <c r="R3582" s="81"/>
    </row>
    <row r="3583" spans="1:18">
      <c r="A3583" s="81"/>
      <c r="B3583" s="81"/>
      <c r="C3583" s="81"/>
      <c r="D3583" s="81"/>
      <c r="E3583" s="81"/>
      <c r="F3583" s="81"/>
      <c r="G3583" s="81"/>
      <c r="H3583" s="81"/>
      <c r="I3583" s="81"/>
      <c r="J3583" s="81"/>
      <c r="K3583" s="81"/>
      <c r="L3583" s="81"/>
      <c r="M3583" s="81"/>
      <c r="N3583" s="81"/>
      <c r="O3583" s="81"/>
      <c r="P3583" s="81"/>
      <c r="Q3583" s="81"/>
      <c r="R3583" s="81"/>
    </row>
    <row r="3584" spans="1:18">
      <c r="A3584" s="81"/>
      <c r="B3584" s="81"/>
      <c r="C3584" s="81"/>
      <c r="D3584" s="81"/>
      <c r="E3584" s="81"/>
      <c r="F3584" s="81"/>
      <c r="G3584" s="81"/>
      <c r="H3584" s="81"/>
      <c r="I3584" s="81"/>
      <c r="J3584" s="81"/>
      <c r="K3584" s="81"/>
      <c r="L3584" s="81"/>
      <c r="M3584" s="81"/>
      <c r="N3584" s="81"/>
      <c r="O3584" s="81"/>
      <c r="P3584" s="81"/>
      <c r="Q3584" s="81"/>
      <c r="R3584" s="81"/>
    </row>
    <row r="3585" spans="1:18">
      <c r="A3585" s="81"/>
      <c r="B3585" s="81"/>
      <c r="C3585" s="81"/>
      <c r="D3585" s="81"/>
      <c r="E3585" s="81"/>
      <c r="F3585" s="81"/>
      <c r="G3585" s="81"/>
      <c r="H3585" s="81"/>
      <c r="I3585" s="81"/>
      <c r="J3585" s="81"/>
      <c r="K3585" s="81"/>
      <c r="L3585" s="81"/>
      <c r="M3585" s="81"/>
      <c r="N3585" s="81"/>
      <c r="O3585" s="81"/>
      <c r="P3585" s="81"/>
      <c r="Q3585" s="81"/>
      <c r="R3585" s="81"/>
    </row>
    <row r="3586" spans="1:18">
      <c r="A3586" s="81"/>
      <c r="B3586" s="81"/>
      <c r="C3586" s="81"/>
      <c r="D3586" s="81"/>
      <c r="E3586" s="81"/>
      <c r="F3586" s="81"/>
      <c r="G3586" s="81"/>
      <c r="H3586" s="81"/>
      <c r="I3586" s="81"/>
      <c r="J3586" s="81"/>
      <c r="K3586" s="81"/>
      <c r="L3586" s="81"/>
      <c r="M3586" s="81"/>
      <c r="N3586" s="81"/>
      <c r="O3586" s="81"/>
      <c r="P3586" s="81"/>
      <c r="Q3586" s="81"/>
      <c r="R3586" s="81"/>
    </row>
    <row r="3587" spans="1:18">
      <c r="A3587" s="81"/>
      <c r="B3587" s="81"/>
      <c r="C3587" s="81"/>
      <c r="D3587" s="81"/>
      <c r="E3587" s="81"/>
      <c r="F3587" s="81"/>
      <c r="G3587" s="81"/>
      <c r="H3587" s="81"/>
      <c r="I3587" s="81"/>
      <c r="J3587" s="81"/>
      <c r="K3587" s="81"/>
      <c r="L3587" s="81"/>
      <c r="M3587" s="81"/>
      <c r="N3587" s="81"/>
      <c r="O3587" s="81"/>
      <c r="P3587" s="81"/>
      <c r="Q3587" s="81"/>
      <c r="R3587" s="81"/>
    </row>
    <row r="3588" spans="1:18">
      <c r="A3588" s="81"/>
      <c r="B3588" s="81"/>
      <c r="C3588" s="81"/>
      <c r="D3588" s="81"/>
      <c r="E3588" s="81"/>
      <c r="F3588" s="81"/>
      <c r="G3588" s="81"/>
      <c r="H3588" s="81"/>
      <c r="I3588" s="81"/>
      <c r="J3588" s="81"/>
      <c r="K3588" s="81"/>
      <c r="L3588" s="81"/>
      <c r="M3588" s="81"/>
      <c r="N3588" s="81"/>
      <c r="O3588" s="81"/>
      <c r="P3588" s="81"/>
      <c r="Q3588" s="81"/>
      <c r="R3588" s="81"/>
    </row>
    <row r="3589" spans="1:18">
      <c r="A3589" s="81"/>
      <c r="B3589" s="81"/>
      <c r="C3589" s="81"/>
      <c r="D3589" s="81"/>
      <c r="E3589" s="81"/>
      <c r="F3589" s="81"/>
      <c r="G3589" s="81"/>
      <c r="H3589" s="81"/>
      <c r="I3589" s="81"/>
      <c r="J3589" s="81"/>
      <c r="K3589" s="81"/>
      <c r="L3589" s="81"/>
      <c r="M3589" s="81"/>
      <c r="N3589" s="81"/>
      <c r="O3589" s="81"/>
      <c r="P3589" s="81"/>
      <c r="Q3589" s="81"/>
      <c r="R3589" s="81"/>
    </row>
    <row r="3590" spans="1:18">
      <c r="A3590" s="81"/>
      <c r="B3590" s="81"/>
      <c r="C3590" s="81"/>
      <c r="D3590" s="81"/>
      <c r="E3590" s="81"/>
      <c r="F3590" s="81"/>
      <c r="G3590" s="81"/>
      <c r="H3590" s="81"/>
      <c r="I3590" s="81"/>
      <c r="J3590" s="81"/>
      <c r="K3590" s="81"/>
      <c r="L3590" s="81"/>
      <c r="M3590" s="81"/>
      <c r="N3590" s="81"/>
      <c r="O3590" s="81"/>
      <c r="P3590" s="81"/>
      <c r="Q3590" s="81"/>
      <c r="R3590" s="81"/>
    </row>
    <row r="3591" spans="1:18">
      <c r="A3591" s="81"/>
      <c r="B3591" s="81"/>
      <c r="C3591" s="81"/>
      <c r="D3591" s="81"/>
      <c r="E3591" s="81"/>
      <c r="F3591" s="81"/>
      <c r="G3591" s="81"/>
      <c r="H3591" s="81"/>
      <c r="I3591" s="81"/>
      <c r="J3591" s="81"/>
      <c r="K3591" s="81"/>
      <c r="L3591" s="81"/>
      <c r="M3591" s="81"/>
      <c r="N3591" s="81"/>
      <c r="O3591" s="81"/>
      <c r="P3591" s="81"/>
      <c r="Q3591" s="81"/>
      <c r="R3591" s="81"/>
    </row>
    <row r="3592" spans="1:18">
      <c r="A3592" s="81"/>
      <c r="B3592" s="81"/>
      <c r="C3592" s="81"/>
      <c r="D3592" s="81"/>
      <c r="E3592" s="81"/>
      <c r="F3592" s="81"/>
      <c r="G3592" s="81"/>
      <c r="H3592" s="81"/>
      <c r="I3592" s="81"/>
      <c r="J3592" s="81"/>
      <c r="K3592" s="81"/>
      <c r="L3592" s="81"/>
      <c r="M3592" s="81"/>
      <c r="N3592" s="81"/>
      <c r="O3592" s="81"/>
      <c r="P3592" s="81"/>
      <c r="Q3592" s="81"/>
      <c r="R3592" s="81"/>
    </row>
    <row r="3593" spans="1:18">
      <c r="A3593" s="81"/>
      <c r="B3593" s="81"/>
      <c r="C3593" s="81"/>
      <c r="D3593" s="81"/>
      <c r="E3593" s="81"/>
      <c r="F3593" s="81"/>
      <c r="G3593" s="81"/>
      <c r="H3593" s="81"/>
      <c r="I3593" s="81"/>
      <c r="J3593" s="81"/>
      <c r="K3593" s="81"/>
      <c r="L3593" s="81"/>
      <c r="M3593" s="81"/>
      <c r="N3593" s="81"/>
      <c r="O3593" s="81"/>
      <c r="P3593" s="81"/>
      <c r="Q3593" s="81"/>
      <c r="R3593" s="81"/>
    </row>
    <row r="3594" spans="1:18">
      <c r="A3594" s="81"/>
      <c r="B3594" s="81"/>
      <c r="C3594" s="81"/>
      <c r="D3594" s="81"/>
      <c r="E3594" s="81"/>
      <c r="F3594" s="81"/>
      <c r="G3594" s="81"/>
      <c r="H3594" s="81"/>
      <c r="I3594" s="81"/>
      <c r="J3594" s="81"/>
      <c r="K3594" s="81"/>
      <c r="L3594" s="81"/>
      <c r="M3594" s="81"/>
      <c r="N3594" s="81"/>
      <c r="O3594" s="81"/>
      <c r="P3594" s="81"/>
      <c r="Q3594" s="81"/>
      <c r="R3594" s="81"/>
    </row>
    <row r="3595" spans="1:18">
      <c r="A3595" s="81"/>
      <c r="B3595" s="81"/>
      <c r="C3595" s="81"/>
      <c r="D3595" s="81"/>
      <c r="E3595" s="81"/>
      <c r="F3595" s="81"/>
      <c r="G3595" s="81"/>
      <c r="H3595" s="81"/>
      <c r="I3595" s="81"/>
      <c r="J3595" s="81"/>
      <c r="K3595" s="81"/>
      <c r="L3595" s="81"/>
      <c r="M3595" s="81"/>
      <c r="N3595" s="81"/>
      <c r="O3595" s="81"/>
      <c r="P3595" s="81"/>
      <c r="Q3595" s="81"/>
      <c r="R3595" s="81"/>
    </row>
    <row r="3596" spans="1:18">
      <c r="A3596" s="81"/>
      <c r="B3596" s="81"/>
      <c r="C3596" s="81"/>
      <c r="D3596" s="81"/>
      <c r="E3596" s="81"/>
      <c r="F3596" s="81"/>
      <c r="G3596" s="81"/>
      <c r="H3596" s="81"/>
      <c r="I3596" s="81"/>
      <c r="J3596" s="81"/>
      <c r="K3596" s="81"/>
      <c r="L3596" s="81"/>
      <c r="M3596" s="81"/>
      <c r="N3596" s="81"/>
      <c r="O3596" s="81"/>
      <c r="P3596" s="81"/>
      <c r="Q3596" s="81"/>
      <c r="R3596" s="81"/>
    </row>
    <row r="3597" spans="1:18">
      <c r="A3597" s="81"/>
      <c r="B3597" s="81"/>
      <c r="C3597" s="81"/>
      <c r="D3597" s="81"/>
      <c r="E3597" s="81"/>
      <c r="F3597" s="81"/>
      <c r="G3597" s="81"/>
      <c r="H3597" s="81"/>
      <c r="I3597" s="81"/>
      <c r="J3597" s="81"/>
      <c r="K3597" s="81"/>
      <c r="L3597" s="81"/>
      <c r="M3597" s="81"/>
      <c r="N3597" s="81"/>
      <c r="O3597" s="81"/>
      <c r="P3597" s="81"/>
      <c r="Q3597" s="81"/>
      <c r="R3597" s="81"/>
    </row>
    <row r="3598" spans="1:18">
      <c r="A3598" s="81"/>
      <c r="B3598" s="81"/>
      <c r="C3598" s="81"/>
      <c r="D3598" s="81"/>
      <c r="E3598" s="81"/>
      <c r="F3598" s="81"/>
      <c r="G3598" s="81"/>
      <c r="H3598" s="81"/>
      <c r="I3598" s="81"/>
      <c r="J3598" s="81"/>
      <c r="K3598" s="81"/>
      <c r="L3598" s="81"/>
      <c r="M3598" s="81"/>
      <c r="N3598" s="81"/>
      <c r="O3598" s="81"/>
      <c r="P3598" s="81"/>
      <c r="Q3598" s="81"/>
      <c r="R3598" s="81"/>
    </row>
    <row r="3599" spans="1:18">
      <c r="A3599" s="81"/>
      <c r="B3599" s="81"/>
      <c r="C3599" s="81"/>
      <c r="D3599" s="81"/>
      <c r="E3599" s="81"/>
      <c r="F3599" s="81"/>
      <c r="G3599" s="81"/>
      <c r="H3599" s="81"/>
      <c r="I3599" s="81"/>
      <c r="J3599" s="81"/>
      <c r="K3599" s="81"/>
      <c r="L3599" s="81"/>
      <c r="M3599" s="81"/>
      <c r="N3599" s="81"/>
      <c r="O3599" s="81"/>
      <c r="P3599" s="81"/>
      <c r="Q3599" s="81"/>
      <c r="R3599" s="81"/>
    </row>
    <row r="3600" spans="1:18">
      <c r="A3600" s="81"/>
      <c r="B3600" s="81"/>
      <c r="C3600" s="81"/>
      <c r="D3600" s="81"/>
      <c r="E3600" s="81"/>
      <c r="F3600" s="81"/>
      <c r="G3600" s="81"/>
      <c r="H3600" s="81"/>
      <c r="I3600" s="81"/>
      <c r="J3600" s="81"/>
      <c r="K3600" s="81"/>
      <c r="L3600" s="81"/>
      <c r="M3600" s="81"/>
      <c r="N3600" s="81"/>
      <c r="O3600" s="81"/>
      <c r="P3600" s="81"/>
      <c r="Q3600" s="81"/>
      <c r="R3600" s="81"/>
    </row>
    <row r="3601" spans="1:18">
      <c r="A3601" s="81"/>
      <c r="B3601" s="81"/>
      <c r="C3601" s="81"/>
      <c r="D3601" s="81"/>
      <c r="E3601" s="81"/>
      <c r="F3601" s="81"/>
      <c r="G3601" s="81"/>
      <c r="H3601" s="81"/>
      <c r="I3601" s="81"/>
      <c r="J3601" s="81"/>
      <c r="K3601" s="81"/>
      <c r="L3601" s="81"/>
      <c r="M3601" s="81"/>
      <c r="N3601" s="81"/>
      <c r="O3601" s="81"/>
      <c r="P3601" s="81"/>
      <c r="Q3601" s="81"/>
      <c r="R3601" s="81"/>
    </row>
    <row r="3602" spans="1:18">
      <c r="A3602" s="81"/>
      <c r="B3602" s="81"/>
      <c r="C3602" s="81"/>
      <c r="D3602" s="81"/>
      <c r="E3602" s="81"/>
      <c r="F3602" s="81"/>
      <c r="G3602" s="81"/>
      <c r="H3602" s="81"/>
      <c r="I3602" s="81"/>
      <c r="J3602" s="81"/>
      <c r="K3602" s="81"/>
      <c r="L3602" s="81"/>
      <c r="M3602" s="81"/>
      <c r="N3602" s="81"/>
      <c r="O3602" s="81"/>
      <c r="P3602" s="81"/>
      <c r="Q3602" s="81"/>
      <c r="R3602" s="81"/>
    </row>
    <row r="3603" spans="1:18">
      <c r="A3603" s="81"/>
      <c r="B3603" s="81"/>
      <c r="C3603" s="81"/>
      <c r="D3603" s="81"/>
      <c r="E3603" s="81"/>
      <c r="F3603" s="81"/>
      <c r="G3603" s="81"/>
      <c r="H3603" s="81"/>
      <c r="I3603" s="81"/>
      <c r="J3603" s="81"/>
      <c r="K3603" s="81"/>
      <c r="L3603" s="81"/>
      <c r="M3603" s="81"/>
      <c r="N3603" s="81"/>
      <c r="O3603" s="81"/>
      <c r="P3603" s="81"/>
      <c r="Q3603" s="81"/>
      <c r="R3603" s="81"/>
    </row>
    <row r="3604" spans="1:18">
      <c r="A3604" s="81"/>
      <c r="B3604" s="81"/>
      <c r="C3604" s="81"/>
      <c r="D3604" s="81"/>
      <c r="E3604" s="81"/>
      <c r="F3604" s="81"/>
      <c r="G3604" s="81"/>
      <c r="H3604" s="81"/>
      <c r="I3604" s="81"/>
      <c r="J3604" s="81"/>
      <c r="K3604" s="81"/>
      <c r="L3604" s="81"/>
      <c r="M3604" s="81"/>
      <c r="N3604" s="81"/>
      <c r="O3604" s="81"/>
      <c r="P3604" s="81"/>
      <c r="Q3604" s="81"/>
      <c r="R3604" s="81"/>
    </row>
    <row r="3605" spans="1:18">
      <c r="A3605" s="81"/>
      <c r="B3605" s="81"/>
      <c r="C3605" s="81"/>
      <c r="D3605" s="81"/>
      <c r="E3605" s="81"/>
      <c r="F3605" s="81"/>
      <c r="G3605" s="81"/>
      <c r="H3605" s="81"/>
      <c r="I3605" s="81"/>
      <c r="J3605" s="81"/>
      <c r="K3605" s="81"/>
      <c r="L3605" s="81"/>
      <c r="M3605" s="81"/>
      <c r="N3605" s="81"/>
      <c r="O3605" s="81"/>
      <c r="P3605" s="81"/>
      <c r="Q3605" s="81"/>
      <c r="R3605" s="81"/>
    </row>
    <row r="3606" spans="1:18">
      <c r="A3606" s="81"/>
      <c r="B3606" s="81"/>
      <c r="C3606" s="81"/>
      <c r="D3606" s="81"/>
      <c r="E3606" s="81"/>
      <c r="F3606" s="81"/>
      <c r="G3606" s="81"/>
      <c r="H3606" s="81"/>
      <c r="I3606" s="81"/>
      <c r="J3606" s="81"/>
      <c r="K3606" s="81"/>
      <c r="L3606" s="81"/>
      <c r="M3606" s="81"/>
      <c r="N3606" s="81"/>
      <c r="O3606" s="81"/>
      <c r="P3606" s="81"/>
      <c r="Q3606" s="81"/>
      <c r="R3606" s="81"/>
    </row>
    <row r="3607" spans="1:18">
      <c r="A3607" s="81"/>
      <c r="B3607" s="81"/>
      <c r="C3607" s="81"/>
      <c r="D3607" s="81"/>
      <c r="E3607" s="81"/>
      <c r="F3607" s="81"/>
      <c r="G3607" s="81"/>
      <c r="H3607" s="81"/>
      <c r="I3607" s="81"/>
      <c r="J3607" s="81"/>
      <c r="K3607" s="81"/>
      <c r="L3607" s="81"/>
      <c r="M3607" s="81"/>
      <c r="N3607" s="81"/>
      <c r="O3607" s="81"/>
      <c r="P3607" s="81"/>
      <c r="Q3607" s="81"/>
      <c r="R3607" s="81"/>
    </row>
    <row r="3608" spans="1:18">
      <c r="A3608" s="81"/>
      <c r="B3608" s="81"/>
      <c r="C3608" s="81"/>
      <c r="D3608" s="81"/>
      <c r="E3608" s="81"/>
      <c r="F3608" s="81"/>
      <c r="G3608" s="81"/>
      <c r="H3608" s="81"/>
      <c r="I3608" s="81"/>
      <c r="J3608" s="81"/>
      <c r="K3608" s="81"/>
      <c r="L3608" s="81"/>
      <c r="M3608" s="81"/>
      <c r="N3608" s="81"/>
      <c r="O3608" s="81"/>
      <c r="P3608" s="81"/>
      <c r="Q3608" s="81"/>
      <c r="R3608" s="81"/>
    </row>
    <row r="3609" spans="1:18">
      <c r="A3609" s="81"/>
      <c r="B3609" s="81"/>
      <c r="C3609" s="81"/>
      <c r="D3609" s="81"/>
      <c r="E3609" s="81"/>
      <c r="F3609" s="81"/>
      <c r="G3609" s="81"/>
      <c r="H3609" s="81"/>
      <c r="I3609" s="81"/>
      <c r="J3609" s="81"/>
      <c r="K3609" s="81"/>
      <c r="L3609" s="81"/>
      <c r="M3609" s="81"/>
      <c r="N3609" s="81"/>
      <c r="O3609" s="81"/>
      <c r="P3609" s="81"/>
      <c r="Q3609" s="81"/>
      <c r="R3609" s="81"/>
    </row>
    <row r="3610" spans="1:18">
      <c r="A3610" s="81"/>
      <c r="B3610" s="81"/>
      <c r="C3610" s="81"/>
      <c r="D3610" s="81"/>
      <c r="E3610" s="81"/>
      <c r="F3610" s="81"/>
      <c r="G3610" s="81"/>
      <c r="H3610" s="81"/>
      <c r="I3610" s="81"/>
      <c r="J3610" s="81"/>
      <c r="K3610" s="81"/>
      <c r="L3610" s="81"/>
      <c r="M3610" s="81"/>
      <c r="N3610" s="81"/>
      <c r="O3610" s="81"/>
      <c r="P3610" s="81"/>
      <c r="Q3610" s="81"/>
      <c r="R3610" s="81"/>
    </row>
    <row r="3611" spans="1:18">
      <c r="A3611" s="81"/>
      <c r="B3611" s="81"/>
      <c r="C3611" s="81"/>
      <c r="D3611" s="81"/>
      <c r="E3611" s="81"/>
      <c r="F3611" s="81"/>
      <c r="G3611" s="81"/>
      <c r="H3611" s="81"/>
      <c r="I3611" s="81"/>
      <c r="J3611" s="81"/>
      <c r="K3611" s="81"/>
      <c r="L3611" s="81"/>
      <c r="M3611" s="81"/>
      <c r="N3611" s="81"/>
      <c r="O3611" s="81"/>
      <c r="P3611" s="81"/>
      <c r="Q3611" s="81"/>
      <c r="R3611" s="81"/>
    </row>
    <row r="3612" spans="1:18">
      <c r="A3612" s="81"/>
      <c r="B3612" s="81"/>
      <c r="C3612" s="81"/>
      <c r="D3612" s="81"/>
      <c r="E3612" s="81"/>
      <c r="F3612" s="81"/>
      <c r="G3612" s="81"/>
      <c r="H3612" s="81"/>
      <c r="I3612" s="81"/>
      <c r="J3612" s="81"/>
      <c r="K3612" s="81"/>
      <c r="L3612" s="81"/>
      <c r="M3612" s="81"/>
      <c r="N3612" s="81"/>
      <c r="O3612" s="81"/>
      <c r="P3612" s="81"/>
      <c r="Q3612" s="81"/>
      <c r="R3612" s="81"/>
    </row>
    <row r="3613" spans="1:18">
      <c r="A3613" s="81"/>
      <c r="B3613" s="81"/>
      <c r="C3613" s="81"/>
      <c r="D3613" s="81"/>
      <c r="E3613" s="81"/>
      <c r="F3613" s="81"/>
      <c r="G3613" s="81"/>
      <c r="H3613" s="81"/>
      <c r="I3613" s="81"/>
      <c r="J3613" s="81"/>
      <c r="K3613" s="81"/>
      <c r="L3613" s="81"/>
      <c r="M3613" s="81"/>
      <c r="N3613" s="81"/>
      <c r="O3613" s="81"/>
      <c r="P3613" s="81"/>
      <c r="Q3613" s="81"/>
      <c r="R3613" s="81"/>
    </row>
    <row r="3614" spans="1:18">
      <c r="A3614" s="81"/>
      <c r="B3614" s="81"/>
      <c r="C3614" s="81"/>
      <c r="D3614" s="81"/>
      <c r="E3614" s="81"/>
      <c r="F3614" s="81"/>
      <c r="G3614" s="81"/>
      <c r="H3614" s="81"/>
      <c r="I3614" s="81"/>
      <c r="J3614" s="81"/>
      <c r="K3614" s="81"/>
      <c r="L3614" s="81"/>
      <c r="M3614" s="81"/>
      <c r="N3614" s="81"/>
      <c r="O3614" s="81"/>
      <c r="P3614" s="81"/>
      <c r="Q3614" s="81"/>
      <c r="R3614" s="81"/>
    </row>
    <row r="3615" spans="1:18">
      <c r="A3615" s="81"/>
      <c r="B3615" s="81"/>
      <c r="C3615" s="81"/>
      <c r="D3615" s="81"/>
      <c r="E3615" s="81"/>
      <c r="F3615" s="81"/>
      <c r="G3615" s="81"/>
      <c r="H3615" s="81"/>
      <c r="I3615" s="81"/>
      <c r="J3615" s="81"/>
      <c r="K3615" s="81"/>
      <c r="L3615" s="81"/>
      <c r="M3615" s="81"/>
      <c r="N3615" s="81"/>
      <c r="O3615" s="81"/>
      <c r="P3615" s="81"/>
      <c r="Q3615" s="81"/>
      <c r="R3615" s="81"/>
    </row>
    <row r="3616" spans="1:18">
      <c r="A3616" s="81"/>
      <c r="B3616" s="81"/>
      <c r="C3616" s="81"/>
      <c r="D3616" s="81"/>
      <c r="E3616" s="81"/>
      <c r="F3616" s="81"/>
      <c r="G3616" s="81"/>
      <c r="H3616" s="81"/>
      <c r="I3616" s="81"/>
      <c r="J3616" s="81"/>
      <c r="K3616" s="81"/>
      <c r="L3616" s="81"/>
      <c r="M3616" s="81"/>
      <c r="N3616" s="81"/>
      <c r="O3616" s="81"/>
      <c r="P3616" s="81"/>
      <c r="Q3616" s="81"/>
      <c r="R3616" s="81"/>
    </row>
    <row r="3617" spans="1:18">
      <c r="A3617" s="81"/>
      <c r="B3617" s="81"/>
      <c r="C3617" s="81"/>
      <c r="D3617" s="81"/>
      <c r="E3617" s="81"/>
      <c r="F3617" s="81"/>
      <c r="G3617" s="81"/>
      <c r="H3617" s="81"/>
      <c r="I3617" s="81"/>
      <c r="J3617" s="81"/>
      <c r="K3617" s="81"/>
      <c r="L3617" s="81"/>
      <c r="M3617" s="81"/>
      <c r="N3617" s="81"/>
      <c r="O3617" s="81"/>
      <c r="P3617" s="81"/>
      <c r="Q3617" s="81"/>
      <c r="R3617" s="81"/>
    </row>
    <row r="3618" spans="1:18">
      <c r="A3618" s="81"/>
      <c r="B3618" s="81"/>
      <c r="C3618" s="81"/>
      <c r="D3618" s="81"/>
      <c r="E3618" s="81"/>
      <c r="F3618" s="81"/>
      <c r="G3618" s="81"/>
      <c r="H3618" s="81"/>
      <c r="I3618" s="81"/>
      <c r="J3618" s="81"/>
      <c r="K3618" s="81"/>
      <c r="L3618" s="81"/>
      <c r="M3618" s="81"/>
      <c r="N3618" s="81"/>
      <c r="O3618" s="81"/>
      <c r="P3618" s="81"/>
      <c r="Q3618" s="81"/>
      <c r="R3618" s="81"/>
    </row>
    <row r="3619" spans="1:18">
      <c r="A3619" s="81"/>
      <c r="B3619" s="81"/>
      <c r="C3619" s="81"/>
      <c r="D3619" s="81"/>
      <c r="E3619" s="81"/>
      <c r="F3619" s="81"/>
      <c r="G3619" s="81"/>
      <c r="H3619" s="81"/>
      <c r="I3619" s="81"/>
      <c r="J3619" s="81"/>
      <c r="K3619" s="81"/>
      <c r="L3619" s="81"/>
      <c r="M3619" s="81"/>
      <c r="N3619" s="81"/>
      <c r="O3619" s="81"/>
      <c r="P3619" s="81"/>
      <c r="Q3619" s="81"/>
      <c r="R3619" s="81"/>
    </row>
    <row r="3620" spans="1:18">
      <c r="A3620" s="81"/>
      <c r="B3620" s="81"/>
      <c r="C3620" s="81"/>
      <c r="D3620" s="81"/>
      <c r="E3620" s="81"/>
      <c r="F3620" s="81"/>
      <c r="G3620" s="81"/>
      <c r="H3620" s="81"/>
      <c r="I3620" s="81"/>
      <c r="J3620" s="81"/>
      <c r="K3620" s="81"/>
      <c r="L3620" s="81"/>
      <c r="M3620" s="81"/>
      <c r="N3620" s="81"/>
      <c r="O3620" s="81"/>
      <c r="P3620" s="81"/>
      <c r="Q3620" s="81"/>
      <c r="R3620" s="81"/>
    </row>
    <row r="3621" spans="1:18">
      <c r="A3621" s="81"/>
      <c r="B3621" s="81"/>
      <c r="C3621" s="81"/>
      <c r="D3621" s="81"/>
      <c r="E3621" s="81"/>
      <c r="F3621" s="81"/>
      <c r="G3621" s="81"/>
      <c r="H3621" s="81"/>
      <c r="I3621" s="81"/>
      <c r="J3621" s="81"/>
      <c r="K3621" s="81"/>
      <c r="L3621" s="81"/>
      <c r="M3621" s="81"/>
      <c r="N3621" s="81"/>
      <c r="O3621" s="81"/>
      <c r="P3621" s="81"/>
      <c r="Q3621" s="81"/>
      <c r="R3621" s="81"/>
    </row>
    <row r="3622" spans="1:18">
      <c r="A3622" s="81"/>
      <c r="B3622" s="81"/>
      <c r="C3622" s="81"/>
      <c r="D3622" s="81"/>
      <c r="E3622" s="81"/>
      <c r="F3622" s="81"/>
      <c r="G3622" s="81"/>
      <c r="H3622" s="81"/>
      <c r="I3622" s="81"/>
      <c r="J3622" s="81"/>
      <c r="K3622" s="81"/>
      <c r="L3622" s="81"/>
      <c r="M3622" s="81"/>
      <c r="N3622" s="81"/>
      <c r="O3622" s="81"/>
      <c r="P3622" s="81"/>
      <c r="Q3622" s="81"/>
      <c r="R3622" s="81"/>
    </row>
    <row r="3623" spans="1:18">
      <c r="A3623" s="81"/>
      <c r="B3623" s="81"/>
      <c r="C3623" s="81"/>
      <c r="D3623" s="81"/>
      <c r="E3623" s="81"/>
      <c r="F3623" s="81"/>
      <c r="G3623" s="81"/>
      <c r="H3623" s="81"/>
      <c r="I3623" s="81"/>
      <c r="J3623" s="81"/>
      <c r="K3623" s="81"/>
      <c r="L3623" s="81"/>
      <c r="M3623" s="81"/>
      <c r="N3623" s="81"/>
      <c r="O3623" s="81"/>
      <c r="P3623" s="81"/>
      <c r="Q3623" s="81"/>
      <c r="R3623" s="81"/>
    </row>
    <row r="3624" spans="1:18">
      <c r="A3624" s="81"/>
      <c r="B3624" s="81"/>
      <c r="C3624" s="81"/>
      <c r="D3624" s="81"/>
      <c r="E3624" s="81"/>
      <c r="F3624" s="81"/>
      <c r="G3624" s="81"/>
      <c r="H3624" s="81"/>
      <c r="I3624" s="81"/>
      <c r="J3624" s="81"/>
      <c r="K3624" s="81"/>
      <c r="L3624" s="81"/>
      <c r="M3624" s="81"/>
      <c r="N3624" s="81"/>
      <c r="O3624" s="81"/>
      <c r="P3624" s="81"/>
      <c r="Q3624" s="81"/>
      <c r="R3624" s="81"/>
    </row>
    <row r="3625" spans="1:18">
      <c r="A3625" s="81"/>
      <c r="B3625" s="81"/>
      <c r="C3625" s="81"/>
      <c r="D3625" s="81"/>
      <c r="E3625" s="81"/>
      <c r="F3625" s="81"/>
      <c r="G3625" s="81"/>
      <c r="H3625" s="81"/>
      <c r="I3625" s="81"/>
      <c r="J3625" s="81"/>
      <c r="K3625" s="81"/>
      <c r="L3625" s="81"/>
      <c r="M3625" s="81"/>
      <c r="N3625" s="81"/>
      <c r="O3625" s="81"/>
      <c r="P3625" s="81"/>
      <c r="Q3625" s="81"/>
      <c r="R3625" s="81"/>
    </row>
    <row r="3626" spans="1:18">
      <c r="A3626" s="81"/>
      <c r="B3626" s="81"/>
      <c r="C3626" s="81"/>
      <c r="D3626" s="81"/>
      <c r="E3626" s="81"/>
      <c r="F3626" s="81"/>
      <c r="G3626" s="81"/>
      <c r="H3626" s="81"/>
      <c r="I3626" s="81"/>
      <c r="J3626" s="81"/>
      <c r="K3626" s="81"/>
      <c r="L3626" s="81"/>
      <c r="M3626" s="81"/>
      <c r="N3626" s="81"/>
      <c r="O3626" s="81"/>
      <c r="P3626" s="81"/>
      <c r="Q3626" s="81"/>
      <c r="R3626" s="81"/>
    </row>
    <row r="3627" spans="1:18">
      <c r="A3627" s="81"/>
      <c r="B3627" s="81"/>
      <c r="C3627" s="81"/>
      <c r="D3627" s="81"/>
      <c r="E3627" s="81"/>
      <c r="F3627" s="81"/>
      <c r="G3627" s="81"/>
      <c r="H3627" s="81"/>
      <c r="I3627" s="81"/>
      <c r="J3627" s="81"/>
      <c r="K3627" s="81"/>
      <c r="L3627" s="81"/>
      <c r="M3627" s="81"/>
      <c r="N3627" s="81"/>
      <c r="O3627" s="81"/>
      <c r="P3627" s="81"/>
      <c r="Q3627" s="81"/>
      <c r="R3627" s="81"/>
    </row>
    <row r="3628" spans="1:18">
      <c r="A3628" s="81"/>
      <c r="B3628" s="81"/>
      <c r="C3628" s="81"/>
      <c r="D3628" s="81"/>
      <c r="E3628" s="81"/>
      <c r="F3628" s="81"/>
      <c r="G3628" s="81"/>
      <c r="H3628" s="81"/>
      <c r="I3628" s="81"/>
      <c r="J3628" s="81"/>
      <c r="K3628" s="81"/>
      <c r="L3628" s="81"/>
      <c r="M3628" s="81"/>
      <c r="N3628" s="81"/>
      <c r="O3628" s="81"/>
      <c r="P3628" s="81"/>
      <c r="Q3628" s="81"/>
      <c r="R3628" s="81"/>
    </row>
    <row r="3629" spans="1:18">
      <c r="A3629" s="81"/>
      <c r="B3629" s="81"/>
      <c r="C3629" s="81"/>
      <c r="D3629" s="81"/>
      <c r="E3629" s="81"/>
      <c r="F3629" s="81"/>
      <c r="G3629" s="81"/>
      <c r="H3629" s="81"/>
      <c r="I3629" s="81"/>
      <c r="J3629" s="81"/>
      <c r="K3629" s="81"/>
      <c r="L3629" s="81"/>
      <c r="M3629" s="81"/>
      <c r="N3629" s="81"/>
      <c r="O3629" s="81"/>
      <c r="P3629" s="81"/>
      <c r="Q3629" s="81"/>
      <c r="R3629" s="81"/>
    </row>
    <row r="3630" spans="1:18">
      <c r="A3630" s="81"/>
      <c r="B3630" s="81"/>
      <c r="C3630" s="81"/>
      <c r="D3630" s="81"/>
      <c r="E3630" s="81"/>
      <c r="F3630" s="81"/>
      <c r="G3630" s="81"/>
      <c r="H3630" s="81"/>
      <c r="I3630" s="81"/>
      <c r="J3630" s="81"/>
      <c r="K3630" s="81"/>
      <c r="L3630" s="81"/>
      <c r="M3630" s="81"/>
      <c r="N3630" s="81"/>
      <c r="O3630" s="81"/>
      <c r="P3630" s="81"/>
      <c r="Q3630" s="81"/>
      <c r="R3630" s="81"/>
    </row>
    <row r="3631" spans="1:18">
      <c r="A3631" s="81"/>
      <c r="B3631" s="81"/>
      <c r="C3631" s="81"/>
      <c r="D3631" s="81"/>
      <c r="E3631" s="81"/>
      <c r="F3631" s="81"/>
      <c r="G3631" s="81"/>
      <c r="H3631" s="81"/>
      <c r="I3631" s="81"/>
      <c r="J3631" s="81"/>
      <c r="K3631" s="81"/>
      <c r="L3631" s="81"/>
      <c r="M3631" s="81"/>
      <c r="N3631" s="81"/>
      <c r="O3631" s="81"/>
      <c r="P3631" s="81"/>
      <c r="Q3631" s="81"/>
      <c r="R3631" s="81"/>
    </row>
    <row r="3632" spans="1:18">
      <c r="A3632" s="81"/>
      <c r="B3632" s="81"/>
      <c r="C3632" s="81"/>
      <c r="D3632" s="81"/>
      <c r="E3632" s="81"/>
      <c r="F3632" s="81"/>
      <c r="G3632" s="81"/>
      <c r="H3632" s="81"/>
      <c r="I3632" s="81"/>
      <c r="J3632" s="81"/>
      <c r="K3632" s="81"/>
      <c r="L3632" s="81"/>
      <c r="M3632" s="81"/>
      <c r="N3632" s="81"/>
      <c r="O3632" s="81"/>
      <c r="P3632" s="81"/>
      <c r="Q3632" s="81"/>
      <c r="R3632" s="81"/>
    </row>
    <row r="3633" spans="1:18">
      <c r="A3633" s="81"/>
      <c r="B3633" s="81"/>
      <c r="C3633" s="81"/>
      <c r="D3633" s="81"/>
      <c r="E3633" s="81"/>
      <c r="F3633" s="81"/>
      <c r="G3633" s="81"/>
      <c r="H3633" s="81"/>
      <c r="I3633" s="81"/>
      <c r="J3633" s="81"/>
      <c r="K3633" s="81"/>
      <c r="L3633" s="81"/>
      <c r="M3633" s="81"/>
      <c r="N3633" s="81"/>
      <c r="O3633" s="81"/>
      <c r="P3633" s="81"/>
      <c r="Q3633" s="81"/>
      <c r="R3633" s="81"/>
    </row>
    <row r="3634" spans="1:18">
      <c r="A3634" s="81"/>
      <c r="B3634" s="81"/>
      <c r="C3634" s="81"/>
      <c r="D3634" s="81"/>
      <c r="E3634" s="81"/>
      <c r="F3634" s="81"/>
      <c r="G3634" s="81"/>
      <c r="H3634" s="81"/>
      <c r="I3634" s="81"/>
      <c r="J3634" s="81"/>
      <c r="K3634" s="81"/>
      <c r="L3634" s="81"/>
      <c r="M3634" s="81"/>
      <c r="N3634" s="81"/>
      <c r="O3634" s="81"/>
      <c r="P3634" s="81"/>
      <c r="Q3634" s="81"/>
      <c r="R3634" s="81"/>
    </row>
    <row r="3635" spans="1:18">
      <c r="A3635" s="81"/>
      <c r="B3635" s="81"/>
      <c r="C3635" s="81"/>
      <c r="D3635" s="81"/>
      <c r="E3635" s="81"/>
      <c r="F3635" s="81"/>
      <c r="G3635" s="81"/>
      <c r="H3635" s="81"/>
      <c r="I3635" s="81"/>
      <c r="J3635" s="81"/>
      <c r="K3635" s="81"/>
      <c r="L3635" s="81"/>
      <c r="M3635" s="81"/>
      <c r="N3635" s="81"/>
      <c r="O3635" s="81"/>
      <c r="P3635" s="81"/>
      <c r="Q3635" s="81"/>
      <c r="R3635" s="81"/>
    </row>
    <row r="3636" spans="1:18">
      <c r="A3636" s="81"/>
      <c r="B3636" s="81"/>
      <c r="C3636" s="81"/>
      <c r="D3636" s="81"/>
      <c r="E3636" s="81"/>
      <c r="F3636" s="81"/>
      <c r="G3636" s="81"/>
      <c r="H3636" s="81"/>
      <c r="I3636" s="81"/>
      <c r="J3636" s="81"/>
      <c r="K3636" s="81"/>
      <c r="L3636" s="81"/>
      <c r="M3636" s="81"/>
      <c r="N3636" s="81"/>
      <c r="O3636" s="81"/>
      <c r="P3636" s="81"/>
      <c r="Q3636" s="81"/>
      <c r="R3636" s="81"/>
    </row>
    <row r="3637" spans="1:18">
      <c r="A3637" s="81"/>
      <c r="B3637" s="81"/>
      <c r="C3637" s="81"/>
      <c r="D3637" s="81"/>
      <c r="E3637" s="81"/>
      <c r="F3637" s="81"/>
      <c r="G3637" s="81"/>
      <c r="H3637" s="81"/>
      <c r="I3637" s="81"/>
      <c r="J3637" s="81"/>
      <c r="K3637" s="81"/>
      <c r="L3637" s="81"/>
      <c r="M3637" s="81"/>
      <c r="N3637" s="81"/>
      <c r="O3637" s="81"/>
      <c r="P3637" s="81"/>
      <c r="Q3637" s="81"/>
      <c r="R3637" s="81"/>
    </row>
    <row r="3638" spans="1:18">
      <c r="A3638" s="81"/>
      <c r="B3638" s="81"/>
      <c r="C3638" s="81"/>
      <c r="D3638" s="81"/>
      <c r="E3638" s="81"/>
      <c r="F3638" s="81"/>
      <c r="G3638" s="81"/>
      <c r="H3638" s="81"/>
      <c r="I3638" s="81"/>
      <c r="J3638" s="81"/>
      <c r="K3638" s="81"/>
      <c r="L3638" s="81"/>
      <c r="M3638" s="81"/>
      <c r="N3638" s="81"/>
      <c r="O3638" s="81"/>
      <c r="P3638" s="81"/>
      <c r="Q3638" s="81"/>
      <c r="R3638" s="81"/>
    </row>
    <row r="3639" spans="1:18">
      <c r="A3639" s="81"/>
      <c r="B3639" s="81"/>
      <c r="C3639" s="81"/>
      <c r="D3639" s="81"/>
      <c r="E3639" s="81"/>
      <c r="F3639" s="81"/>
      <c r="G3639" s="81"/>
      <c r="H3639" s="81"/>
      <c r="I3639" s="81"/>
      <c r="J3639" s="81"/>
      <c r="K3639" s="81"/>
      <c r="L3639" s="81"/>
      <c r="M3639" s="81"/>
      <c r="N3639" s="81"/>
      <c r="O3639" s="81"/>
      <c r="P3639" s="81"/>
      <c r="Q3639" s="81"/>
      <c r="R3639" s="81"/>
    </row>
    <row r="3640" spans="1:18">
      <c r="A3640" s="81"/>
      <c r="B3640" s="81"/>
      <c r="C3640" s="81"/>
      <c r="D3640" s="81"/>
      <c r="E3640" s="81"/>
      <c r="F3640" s="81"/>
      <c r="G3640" s="81"/>
      <c r="H3640" s="81"/>
      <c r="I3640" s="81"/>
      <c r="J3640" s="81"/>
      <c r="K3640" s="81"/>
      <c r="L3640" s="81"/>
      <c r="M3640" s="81"/>
      <c r="N3640" s="81"/>
      <c r="O3640" s="81"/>
      <c r="P3640" s="81"/>
      <c r="Q3640" s="81"/>
      <c r="R3640" s="81"/>
    </row>
    <row r="3641" spans="1:18">
      <c r="A3641" s="81"/>
      <c r="B3641" s="81"/>
      <c r="C3641" s="81"/>
      <c r="D3641" s="81"/>
      <c r="E3641" s="81"/>
      <c r="F3641" s="81"/>
      <c r="G3641" s="81"/>
      <c r="H3641" s="81"/>
      <c r="I3641" s="81"/>
      <c r="J3641" s="81"/>
      <c r="K3641" s="81"/>
      <c r="L3641" s="81"/>
      <c r="M3641" s="81"/>
      <c r="N3641" s="81"/>
      <c r="O3641" s="81"/>
      <c r="P3641" s="81"/>
      <c r="Q3641" s="81"/>
      <c r="R3641" s="81"/>
    </row>
    <row r="3642" spans="1:18">
      <c r="A3642" s="81"/>
      <c r="B3642" s="81"/>
      <c r="C3642" s="81"/>
      <c r="D3642" s="81"/>
      <c r="E3642" s="81"/>
      <c r="F3642" s="81"/>
      <c r="G3642" s="81"/>
      <c r="H3642" s="81"/>
      <c r="I3642" s="81"/>
      <c r="J3642" s="81"/>
      <c r="K3642" s="81"/>
      <c r="L3642" s="81"/>
      <c r="M3642" s="81"/>
      <c r="N3642" s="81"/>
      <c r="O3642" s="81"/>
      <c r="P3642" s="81"/>
      <c r="Q3642" s="81"/>
      <c r="R3642" s="81"/>
    </row>
    <row r="3643" spans="1:18">
      <c r="A3643" s="81"/>
      <c r="B3643" s="81"/>
      <c r="C3643" s="81"/>
      <c r="D3643" s="81"/>
      <c r="E3643" s="81"/>
      <c r="F3643" s="81"/>
      <c r="G3643" s="81"/>
      <c r="H3643" s="81"/>
      <c r="I3643" s="81"/>
      <c r="J3643" s="81"/>
      <c r="K3643" s="81"/>
      <c r="L3643" s="81"/>
      <c r="M3643" s="81"/>
      <c r="N3643" s="81"/>
      <c r="O3643" s="81"/>
      <c r="P3643" s="81"/>
      <c r="Q3643" s="81"/>
      <c r="R3643" s="81"/>
    </row>
    <row r="3644" spans="1:18">
      <c r="A3644" s="81"/>
      <c r="B3644" s="81"/>
      <c r="C3644" s="81"/>
      <c r="D3644" s="81"/>
      <c r="E3644" s="81"/>
      <c r="F3644" s="81"/>
      <c r="G3644" s="81"/>
      <c r="H3644" s="81"/>
      <c r="I3644" s="81"/>
      <c r="J3644" s="81"/>
      <c r="K3644" s="81"/>
      <c r="L3644" s="81"/>
      <c r="M3644" s="81"/>
      <c r="N3644" s="81"/>
      <c r="O3644" s="81"/>
      <c r="P3644" s="81"/>
      <c r="Q3644" s="81"/>
      <c r="R3644" s="81"/>
    </row>
    <row r="3645" spans="1:18">
      <c r="A3645" s="81"/>
      <c r="B3645" s="81"/>
      <c r="C3645" s="81"/>
      <c r="D3645" s="81"/>
      <c r="E3645" s="81"/>
      <c r="F3645" s="81"/>
      <c r="G3645" s="81"/>
      <c r="H3645" s="81"/>
      <c r="I3645" s="81"/>
      <c r="J3645" s="81"/>
      <c r="K3645" s="81"/>
      <c r="L3645" s="81"/>
      <c r="M3645" s="81"/>
      <c r="N3645" s="81"/>
      <c r="O3645" s="81"/>
      <c r="P3645" s="81"/>
      <c r="Q3645" s="81"/>
      <c r="R3645" s="81"/>
    </row>
    <row r="3646" spans="1:18">
      <c r="A3646" s="81"/>
      <c r="B3646" s="81"/>
      <c r="C3646" s="81"/>
      <c r="D3646" s="81"/>
      <c r="E3646" s="81"/>
      <c r="F3646" s="81"/>
      <c r="G3646" s="81"/>
      <c r="H3646" s="81"/>
      <c r="I3646" s="81"/>
      <c r="J3646" s="81"/>
      <c r="K3646" s="81"/>
      <c r="L3646" s="81"/>
      <c r="M3646" s="81"/>
      <c r="N3646" s="81"/>
      <c r="O3646" s="81"/>
      <c r="P3646" s="81"/>
      <c r="Q3646" s="81"/>
      <c r="R3646" s="81"/>
    </row>
    <row r="3647" spans="1:18">
      <c r="A3647" s="81"/>
      <c r="B3647" s="81"/>
      <c r="C3647" s="81"/>
      <c r="D3647" s="81"/>
      <c r="E3647" s="81"/>
      <c r="F3647" s="81"/>
      <c r="G3647" s="81"/>
      <c r="H3647" s="81"/>
      <c r="I3647" s="81"/>
      <c r="J3647" s="81"/>
      <c r="K3647" s="81"/>
      <c r="L3647" s="81"/>
      <c r="M3647" s="81"/>
      <c r="N3647" s="81"/>
      <c r="O3647" s="81"/>
      <c r="P3647" s="81"/>
      <c r="Q3647" s="81"/>
      <c r="R3647" s="81"/>
    </row>
    <row r="3648" spans="1:18">
      <c r="A3648" s="81"/>
      <c r="B3648" s="81"/>
      <c r="C3648" s="81"/>
      <c r="D3648" s="81"/>
      <c r="E3648" s="81"/>
      <c r="F3648" s="81"/>
      <c r="G3648" s="81"/>
      <c r="H3648" s="81"/>
      <c r="I3648" s="81"/>
      <c r="J3648" s="81"/>
      <c r="K3648" s="81"/>
      <c r="L3648" s="81"/>
      <c r="M3648" s="81"/>
      <c r="N3648" s="81"/>
      <c r="O3648" s="81"/>
      <c r="P3648" s="81"/>
      <c r="Q3648" s="81"/>
      <c r="R3648" s="81"/>
    </row>
    <row r="3649" spans="1:18">
      <c r="A3649" s="81"/>
      <c r="B3649" s="81"/>
      <c r="C3649" s="81"/>
      <c r="D3649" s="81"/>
      <c r="E3649" s="81"/>
      <c r="F3649" s="81"/>
      <c r="G3649" s="81"/>
      <c r="H3649" s="81"/>
      <c r="I3649" s="81"/>
      <c r="J3649" s="81"/>
      <c r="K3649" s="81"/>
      <c r="L3649" s="81"/>
      <c r="M3649" s="81"/>
      <c r="N3649" s="81"/>
      <c r="O3649" s="81"/>
      <c r="P3649" s="81"/>
      <c r="Q3649" s="81"/>
      <c r="R3649" s="81"/>
    </row>
    <row r="3650" spans="1:18">
      <c r="A3650" s="81"/>
      <c r="B3650" s="81"/>
      <c r="C3650" s="81"/>
      <c r="D3650" s="81"/>
      <c r="E3650" s="81"/>
      <c r="F3650" s="81"/>
      <c r="G3650" s="81"/>
      <c r="H3650" s="81"/>
      <c r="I3650" s="81"/>
      <c r="J3650" s="81"/>
      <c r="K3650" s="81"/>
      <c r="L3650" s="81"/>
      <c r="M3650" s="81"/>
      <c r="N3650" s="81"/>
      <c r="O3650" s="81"/>
      <c r="P3650" s="81"/>
      <c r="Q3650" s="81"/>
      <c r="R3650" s="81"/>
    </row>
    <row r="3651" spans="1:18">
      <c r="A3651" s="81"/>
      <c r="B3651" s="81"/>
      <c r="C3651" s="81"/>
      <c r="D3651" s="81"/>
      <c r="E3651" s="81"/>
      <c r="F3651" s="81"/>
      <c r="G3651" s="81"/>
      <c r="H3651" s="81"/>
      <c r="I3651" s="81"/>
      <c r="J3651" s="81"/>
      <c r="K3651" s="81"/>
      <c r="L3651" s="81"/>
      <c r="M3651" s="81"/>
      <c r="N3651" s="81"/>
      <c r="O3651" s="81"/>
      <c r="P3651" s="81"/>
      <c r="Q3651" s="81"/>
      <c r="R3651" s="81"/>
    </row>
    <row r="3652" spans="1:18">
      <c r="A3652" s="81"/>
      <c r="B3652" s="81"/>
      <c r="C3652" s="81"/>
      <c r="D3652" s="81"/>
      <c r="E3652" s="81"/>
      <c r="F3652" s="81"/>
      <c r="G3652" s="81"/>
      <c r="H3652" s="81"/>
      <c r="I3652" s="81"/>
      <c r="J3652" s="81"/>
      <c r="K3652" s="81"/>
      <c r="L3652" s="81"/>
      <c r="M3652" s="81"/>
      <c r="N3652" s="81"/>
      <c r="O3652" s="81"/>
      <c r="P3652" s="81"/>
      <c r="Q3652" s="81"/>
      <c r="R3652" s="81"/>
    </row>
    <row r="3653" spans="1:18">
      <c r="A3653" s="81"/>
      <c r="B3653" s="81"/>
      <c r="C3653" s="81"/>
      <c r="D3653" s="81"/>
      <c r="E3653" s="81"/>
      <c r="F3653" s="81"/>
      <c r="G3653" s="81"/>
      <c r="H3653" s="81"/>
      <c r="I3653" s="81"/>
      <c r="J3653" s="81"/>
      <c r="K3653" s="81"/>
      <c r="L3653" s="81"/>
      <c r="M3653" s="81"/>
      <c r="N3653" s="81"/>
      <c r="O3653" s="81"/>
      <c r="P3653" s="81"/>
      <c r="Q3653" s="81"/>
      <c r="R3653" s="81"/>
    </row>
    <row r="3654" spans="1:18">
      <c r="A3654" s="81"/>
      <c r="B3654" s="81"/>
      <c r="C3654" s="81"/>
      <c r="D3654" s="81"/>
      <c r="E3654" s="81"/>
      <c r="F3654" s="81"/>
      <c r="G3654" s="81"/>
      <c r="H3654" s="81"/>
      <c r="I3654" s="81"/>
      <c r="J3654" s="81"/>
      <c r="K3654" s="81"/>
      <c r="L3654" s="81"/>
      <c r="M3654" s="81"/>
      <c r="N3654" s="81"/>
      <c r="O3654" s="81"/>
      <c r="P3654" s="81"/>
      <c r="Q3654" s="81"/>
      <c r="R3654" s="81"/>
    </row>
    <row r="3655" spans="1:18">
      <c r="A3655" s="81"/>
      <c r="B3655" s="81"/>
      <c r="C3655" s="81"/>
      <c r="D3655" s="81"/>
      <c r="E3655" s="81"/>
      <c r="F3655" s="81"/>
      <c r="G3655" s="81"/>
      <c r="H3655" s="81"/>
      <c r="I3655" s="81"/>
      <c r="J3655" s="81"/>
      <c r="K3655" s="81"/>
      <c r="L3655" s="81"/>
      <c r="M3655" s="81"/>
      <c r="N3655" s="81"/>
      <c r="O3655" s="81"/>
      <c r="P3655" s="81"/>
      <c r="Q3655" s="81"/>
      <c r="R3655" s="81"/>
    </row>
    <row r="3656" spans="1:18">
      <c r="A3656" s="81"/>
      <c r="B3656" s="81"/>
      <c r="C3656" s="81"/>
      <c r="D3656" s="81"/>
      <c r="E3656" s="81"/>
      <c r="F3656" s="81"/>
      <c r="G3656" s="81"/>
      <c r="H3656" s="81"/>
      <c r="I3656" s="81"/>
      <c r="J3656" s="81"/>
      <c r="K3656" s="81"/>
      <c r="L3656" s="81"/>
      <c r="M3656" s="81"/>
      <c r="N3656" s="81"/>
      <c r="O3656" s="81"/>
      <c r="P3656" s="81"/>
      <c r="Q3656" s="81"/>
      <c r="R3656" s="81"/>
    </row>
    <row r="3657" spans="1:18">
      <c r="A3657" s="81"/>
      <c r="B3657" s="81"/>
      <c r="C3657" s="81"/>
      <c r="D3657" s="81"/>
      <c r="E3657" s="81"/>
      <c r="F3657" s="81"/>
      <c r="G3657" s="81"/>
      <c r="H3657" s="81"/>
      <c r="I3657" s="81"/>
      <c r="J3657" s="81"/>
      <c r="K3657" s="81"/>
      <c r="L3657" s="81"/>
      <c r="M3657" s="81"/>
      <c r="N3657" s="81"/>
      <c r="O3657" s="81"/>
      <c r="P3657" s="81"/>
      <c r="Q3657" s="81"/>
      <c r="R3657" s="81"/>
    </row>
    <row r="3658" spans="1:18">
      <c r="A3658" s="81"/>
      <c r="B3658" s="81"/>
      <c r="C3658" s="81"/>
      <c r="D3658" s="81"/>
      <c r="E3658" s="81"/>
      <c r="F3658" s="81"/>
      <c r="G3658" s="81"/>
      <c r="H3658" s="81"/>
      <c r="I3658" s="81"/>
      <c r="J3658" s="81"/>
      <c r="K3658" s="81"/>
      <c r="L3658" s="81"/>
      <c r="M3658" s="81"/>
      <c r="N3658" s="81"/>
      <c r="O3658" s="81"/>
      <c r="P3658" s="81"/>
      <c r="Q3658" s="81"/>
      <c r="R3658" s="81"/>
    </row>
    <row r="3659" spans="1:18">
      <c r="A3659" s="81"/>
      <c r="B3659" s="81"/>
      <c r="C3659" s="81"/>
      <c r="D3659" s="81"/>
      <c r="E3659" s="81"/>
      <c r="F3659" s="81"/>
      <c r="G3659" s="81"/>
      <c r="H3659" s="81"/>
      <c r="I3659" s="81"/>
      <c r="J3659" s="81"/>
      <c r="K3659" s="81"/>
      <c r="L3659" s="81"/>
      <c r="M3659" s="81"/>
      <c r="N3659" s="81"/>
      <c r="O3659" s="81"/>
      <c r="P3659" s="81"/>
      <c r="Q3659" s="81"/>
      <c r="R3659" s="81"/>
    </row>
    <row r="3660" spans="1:18">
      <c r="A3660" s="81"/>
      <c r="B3660" s="81"/>
      <c r="C3660" s="81"/>
      <c r="D3660" s="81"/>
      <c r="E3660" s="81"/>
      <c r="F3660" s="81"/>
      <c r="G3660" s="81"/>
      <c r="H3660" s="81"/>
      <c r="I3660" s="81"/>
      <c r="J3660" s="81"/>
      <c r="K3660" s="81"/>
      <c r="L3660" s="81"/>
      <c r="M3660" s="81"/>
      <c r="N3660" s="81"/>
      <c r="O3660" s="81"/>
      <c r="P3660" s="81"/>
      <c r="Q3660" s="81"/>
      <c r="R3660" s="81"/>
    </row>
    <row r="3661" spans="1:18">
      <c r="A3661" s="81"/>
      <c r="B3661" s="81"/>
      <c r="C3661" s="81"/>
      <c r="D3661" s="81"/>
      <c r="E3661" s="81"/>
      <c r="F3661" s="81"/>
      <c r="G3661" s="81"/>
      <c r="H3661" s="81"/>
      <c r="I3661" s="81"/>
      <c r="J3661" s="81"/>
      <c r="K3661" s="81"/>
      <c r="L3661" s="81"/>
      <c r="M3661" s="81"/>
      <c r="N3661" s="81"/>
      <c r="O3661" s="81"/>
      <c r="P3661" s="81"/>
      <c r="Q3661" s="81"/>
      <c r="R3661" s="81"/>
    </row>
    <row r="3662" spans="1:18">
      <c r="A3662" s="81"/>
      <c r="B3662" s="81"/>
      <c r="C3662" s="81"/>
      <c r="D3662" s="81"/>
      <c r="E3662" s="81"/>
      <c r="F3662" s="81"/>
      <c r="G3662" s="81"/>
      <c r="H3662" s="81"/>
      <c r="I3662" s="81"/>
      <c r="J3662" s="81"/>
      <c r="K3662" s="81"/>
      <c r="L3662" s="81"/>
      <c r="M3662" s="81"/>
      <c r="N3662" s="81"/>
      <c r="O3662" s="81"/>
      <c r="P3662" s="81"/>
      <c r="Q3662" s="81"/>
      <c r="R3662" s="81"/>
    </row>
    <row r="3663" spans="1:18">
      <c r="A3663" s="81"/>
      <c r="B3663" s="81"/>
      <c r="C3663" s="81"/>
      <c r="D3663" s="81"/>
      <c r="E3663" s="81"/>
      <c r="F3663" s="81"/>
      <c r="G3663" s="81"/>
      <c r="H3663" s="81"/>
      <c r="I3663" s="81"/>
      <c r="J3663" s="81"/>
      <c r="K3663" s="81"/>
      <c r="L3663" s="81"/>
      <c r="M3663" s="81"/>
      <c r="N3663" s="81"/>
      <c r="O3663" s="81"/>
      <c r="P3663" s="81"/>
      <c r="Q3663" s="81"/>
      <c r="R3663" s="81"/>
    </row>
    <row r="3664" spans="1:18">
      <c r="A3664" s="81"/>
      <c r="B3664" s="81"/>
      <c r="C3664" s="81"/>
      <c r="D3664" s="81"/>
      <c r="E3664" s="81"/>
      <c r="F3664" s="81"/>
      <c r="G3664" s="81"/>
      <c r="H3664" s="81"/>
      <c r="I3664" s="81"/>
      <c r="J3664" s="81"/>
      <c r="K3664" s="81"/>
      <c r="L3664" s="81"/>
      <c r="M3664" s="81"/>
      <c r="N3664" s="81"/>
      <c r="O3664" s="81"/>
      <c r="P3664" s="81"/>
      <c r="Q3664" s="81"/>
      <c r="R3664" s="81"/>
    </row>
    <row r="3665" spans="1:18">
      <c r="A3665" s="81"/>
      <c r="B3665" s="81"/>
      <c r="C3665" s="81"/>
      <c r="D3665" s="81"/>
      <c r="E3665" s="81"/>
      <c r="F3665" s="81"/>
      <c r="G3665" s="81"/>
      <c r="H3665" s="81"/>
      <c r="I3665" s="81"/>
      <c r="J3665" s="81"/>
      <c r="K3665" s="81"/>
      <c r="L3665" s="81"/>
      <c r="M3665" s="81"/>
      <c r="N3665" s="81"/>
      <c r="O3665" s="81"/>
      <c r="P3665" s="81"/>
      <c r="Q3665" s="81"/>
      <c r="R3665" s="81"/>
    </row>
    <row r="3666" spans="1:18">
      <c r="A3666" s="81"/>
      <c r="B3666" s="81"/>
      <c r="C3666" s="81"/>
      <c r="D3666" s="81"/>
      <c r="E3666" s="81"/>
      <c r="F3666" s="81"/>
      <c r="G3666" s="81"/>
      <c r="H3666" s="81"/>
      <c r="I3666" s="81"/>
      <c r="J3666" s="81"/>
      <c r="K3666" s="81"/>
      <c r="L3666" s="81"/>
      <c r="M3666" s="81"/>
      <c r="N3666" s="81"/>
      <c r="O3666" s="81"/>
      <c r="P3666" s="81"/>
      <c r="Q3666" s="81"/>
      <c r="R3666" s="81"/>
    </row>
    <row r="3667" spans="1:18">
      <c r="A3667" s="81"/>
      <c r="B3667" s="81"/>
      <c r="C3667" s="81"/>
      <c r="D3667" s="81"/>
      <c r="E3667" s="81"/>
      <c r="F3667" s="81"/>
      <c r="G3667" s="81"/>
      <c r="H3667" s="81"/>
      <c r="I3667" s="81"/>
      <c r="J3667" s="81"/>
      <c r="K3667" s="81"/>
      <c r="L3667" s="81"/>
      <c r="M3667" s="81"/>
      <c r="N3667" s="81"/>
      <c r="O3667" s="81"/>
      <c r="P3667" s="81"/>
      <c r="Q3667" s="81"/>
      <c r="R3667" s="81"/>
    </row>
    <row r="3668" spans="1:18">
      <c r="A3668" s="81"/>
      <c r="B3668" s="81"/>
      <c r="C3668" s="81"/>
      <c r="D3668" s="81"/>
      <c r="E3668" s="81"/>
      <c r="F3668" s="81"/>
      <c r="G3668" s="81"/>
      <c r="H3668" s="81"/>
      <c r="I3668" s="81"/>
      <c r="J3668" s="81"/>
      <c r="K3668" s="81"/>
      <c r="L3668" s="81"/>
      <c r="M3668" s="81"/>
      <c r="N3668" s="81"/>
      <c r="O3668" s="81"/>
      <c r="P3668" s="81"/>
      <c r="Q3668" s="81"/>
      <c r="R3668" s="81"/>
    </row>
    <row r="3669" spans="1:18">
      <c r="A3669" s="81"/>
      <c r="B3669" s="81"/>
      <c r="C3669" s="81"/>
      <c r="D3669" s="81"/>
      <c r="E3669" s="81"/>
      <c r="F3669" s="81"/>
      <c r="G3669" s="81"/>
      <c r="H3669" s="81"/>
      <c r="I3669" s="81"/>
      <c r="J3669" s="81"/>
      <c r="K3669" s="81"/>
      <c r="L3669" s="81"/>
      <c r="M3669" s="81"/>
      <c r="N3669" s="81"/>
      <c r="O3669" s="81"/>
      <c r="P3669" s="81"/>
      <c r="Q3669" s="81"/>
      <c r="R3669" s="81"/>
    </row>
    <row r="3670" spans="1:18">
      <c r="A3670" s="81"/>
      <c r="B3670" s="81"/>
      <c r="C3670" s="81"/>
      <c r="D3670" s="81"/>
      <c r="E3670" s="81"/>
      <c r="F3670" s="81"/>
      <c r="G3670" s="81"/>
      <c r="H3670" s="81"/>
      <c r="I3670" s="81"/>
      <c r="J3670" s="81"/>
      <c r="K3670" s="81"/>
      <c r="L3670" s="81"/>
      <c r="M3670" s="81"/>
      <c r="N3670" s="81"/>
      <c r="O3670" s="81"/>
      <c r="P3670" s="81"/>
      <c r="Q3670" s="81"/>
      <c r="R3670" s="81"/>
    </row>
    <row r="3671" spans="1:18">
      <c r="A3671" s="81"/>
      <c r="B3671" s="81"/>
      <c r="C3671" s="81"/>
      <c r="D3671" s="81"/>
      <c r="E3671" s="81"/>
      <c r="F3671" s="81"/>
      <c r="G3671" s="81"/>
      <c r="H3671" s="81"/>
      <c r="I3671" s="81"/>
      <c r="J3671" s="81"/>
      <c r="K3671" s="81"/>
      <c r="L3671" s="81"/>
      <c r="M3671" s="81"/>
      <c r="N3671" s="81"/>
      <c r="O3671" s="81"/>
      <c r="P3671" s="81"/>
      <c r="Q3671" s="81"/>
      <c r="R3671" s="81"/>
    </row>
    <row r="3672" spans="1:18">
      <c r="A3672" s="81"/>
      <c r="B3672" s="81"/>
      <c r="C3672" s="81"/>
      <c r="D3672" s="81"/>
      <c r="E3672" s="81"/>
      <c r="F3672" s="81"/>
      <c r="G3672" s="81"/>
      <c r="H3672" s="81"/>
      <c r="I3672" s="81"/>
      <c r="J3672" s="81"/>
      <c r="K3672" s="81"/>
      <c r="L3672" s="81"/>
      <c r="M3672" s="81"/>
      <c r="N3672" s="81"/>
      <c r="O3672" s="81"/>
      <c r="P3672" s="81"/>
      <c r="Q3672" s="81"/>
      <c r="R3672" s="81"/>
    </row>
    <row r="3673" spans="1:18">
      <c r="A3673" s="81"/>
      <c r="B3673" s="81"/>
      <c r="C3673" s="81"/>
      <c r="D3673" s="81"/>
      <c r="E3673" s="81"/>
      <c r="F3673" s="81"/>
      <c r="G3673" s="81"/>
      <c r="H3673" s="81"/>
      <c r="I3673" s="81"/>
      <c r="J3673" s="81"/>
      <c r="K3673" s="81"/>
      <c r="L3673" s="81"/>
      <c r="M3673" s="81"/>
      <c r="N3673" s="81"/>
      <c r="O3673" s="81"/>
      <c r="P3673" s="81"/>
      <c r="Q3673" s="81"/>
      <c r="R3673" s="81"/>
    </row>
    <row r="3674" spans="1:18">
      <c r="A3674" s="81"/>
      <c r="B3674" s="81"/>
      <c r="C3674" s="81"/>
      <c r="D3674" s="81"/>
      <c r="E3674" s="81"/>
      <c r="F3674" s="81"/>
      <c r="G3674" s="81"/>
      <c r="H3674" s="81"/>
      <c r="I3674" s="81"/>
      <c r="J3674" s="81"/>
      <c r="K3674" s="81"/>
      <c r="L3674" s="81"/>
      <c r="M3674" s="81"/>
      <c r="N3674" s="81"/>
      <c r="O3674" s="81"/>
      <c r="P3674" s="81"/>
      <c r="Q3674" s="81"/>
      <c r="R3674" s="81"/>
    </row>
    <row r="3675" spans="1:18">
      <c r="A3675" s="81"/>
      <c r="B3675" s="81"/>
      <c r="C3675" s="81"/>
      <c r="D3675" s="81"/>
      <c r="E3675" s="81"/>
      <c r="F3675" s="81"/>
      <c r="G3675" s="81"/>
      <c r="H3675" s="81"/>
      <c r="I3675" s="81"/>
      <c r="J3675" s="81"/>
      <c r="K3675" s="81"/>
      <c r="L3675" s="81"/>
      <c r="M3675" s="81"/>
      <c r="N3675" s="81"/>
      <c r="O3675" s="81"/>
      <c r="P3675" s="81"/>
      <c r="Q3675" s="81"/>
      <c r="R3675" s="81"/>
    </row>
    <row r="3676" spans="1:18">
      <c r="A3676" s="81"/>
      <c r="B3676" s="81"/>
      <c r="C3676" s="81"/>
      <c r="D3676" s="81"/>
      <c r="E3676" s="81"/>
      <c r="F3676" s="81"/>
      <c r="G3676" s="81"/>
      <c r="H3676" s="81"/>
      <c r="I3676" s="81"/>
      <c r="J3676" s="81"/>
      <c r="K3676" s="81"/>
      <c r="L3676" s="81"/>
      <c r="M3676" s="81"/>
      <c r="N3676" s="81"/>
      <c r="O3676" s="81"/>
      <c r="P3676" s="81"/>
      <c r="Q3676" s="81"/>
      <c r="R3676" s="81"/>
    </row>
    <row r="3677" spans="1:18">
      <c r="A3677" s="81"/>
      <c r="B3677" s="81"/>
      <c r="C3677" s="81"/>
      <c r="D3677" s="81"/>
      <c r="E3677" s="81"/>
      <c r="F3677" s="81"/>
      <c r="G3677" s="81"/>
      <c r="H3677" s="81"/>
      <c r="I3677" s="81"/>
      <c r="J3677" s="81"/>
      <c r="K3677" s="81"/>
      <c r="L3677" s="81"/>
      <c r="M3677" s="81"/>
      <c r="N3677" s="81"/>
      <c r="O3677" s="81"/>
      <c r="P3677" s="81"/>
      <c r="Q3677" s="81"/>
      <c r="R3677" s="81"/>
    </row>
    <row r="3678" spans="1:18">
      <c r="A3678" s="81"/>
      <c r="B3678" s="81"/>
      <c r="C3678" s="81"/>
      <c r="D3678" s="81"/>
      <c r="E3678" s="81"/>
      <c r="F3678" s="81"/>
      <c r="G3678" s="81"/>
      <c r="H3678" s="81"/>
      <c r="I3678" s="81"/>
      <c r="J3678" s="81"/>
      <c r="K3678" s="81"/>
      <c r="L3678" s="81"/>
      <c r="M3678" s="81"/>
      <c r="N3678" s="81"/>
      <c r="O3678" s="81"/>
      <c r="P3678" s="81"/>
      <c r="Q3678" s="81"/>
      <c r="R3678" s="81"/>
    </row>
    <row r="3679" spans="1:18">
      <c r="A3679" s="81"/>
      <c r="B3679" s="81"/>
      <c r="C3679" s="81"/>
      <c r="D3679" s="81"/>
      <c r="E3679" s="81"/>
      <c r="F3679" s="81"/>
      <c r="G3679" s="81"/>
      <c r="H3679" s="81"/>
      <c r="I3679" s="81"/>
      <c r="J3679" s="81"/>
      <c r="K3679" s="81"/>
      <c r="L3679" s="81"/>
      <c r="M3679" s="81"/>
      <c r="N3679" s="81"/>
      <c r="O3679" s="81"/>
      <c r="P3679" s="81"/>
      <c r="Q3679" s="81"/>
      <c r="R3679" s="81"/>
    </row>
    <row r="3680" spans="1:18">
      <c r="A3680" s="81"/>
      <c r="B3680" s="81"/>
      <c r="C3680" s="81"/>
      <c r="D3680" s="81"/>
      <c r="E3680" s="81"/>
      <c r="F3680" s="81"/>
      <c r="G3680" s="81"/>
      <c r="H3680" s="81"/>
      <c r="I3680" s="81"/>
      <c r="J3680" s="81"/>
      <c r="K3680" s="81"/>
      <c r="L3680" s="81"/>
      <c r="M3680" s="81"/>
      <c r="N3680" s="81"/>
      <c r="O3680" s="81"/>
      <c r="P3680" s="81"/>
      <c r="Q3680" s="81"/>
      <c r="R3680" s="81"/>
    </row>
    <row r="3681" spans="1:18">
      <c r="A3681" s="81"/>
      <c r="B3681" s="81"/>
      <c r="C3681" s="81"/>
      <c r="D3681" s="81"/>
      <c r="E3681" s="81"/>
      <c r="F3681" s="81"/>
      <c r="G3681" s="81"/>
      <c r="H3681" s="81"/>
      <c r="I3681" s="81"/>
      <c r="J3681" s="81"/>
      <c r="K3681" s="81"/>
      <c r="L3681" s="81"/>
      <c r="M3681" s="81"/>
      <c r="N3681" s="81"/>
      <c r="O3681" s="81"/>
      <c r="P3681" s="81"/>
      <c r="Q3681" s="81"/>
      <c r="R3681" s="81"/>
    </row>
    <row r="3682" spans="1:18">
      <c r="A3682" s="81"/>
      <c r="B3682" s="81"/>
      <c r="C3682" s="81"/>
      <c r="D3682" s="81"/>
      <c r="E3682" s="81"/>
      <c r="F3682" s="81"/>
      <c r="G3682" s="81"/>
      <c r="H3682" s="81"/>
      <c r="I3682" s="81"/>
      <c r="J3682" s="81"/>
      <c r="K3682" s="81"/>
      <c r="L3682" s="81"/>
      <c r="M3682" s="81"/>
      <c r="N3682" s="81"/>
      <c r="O3682" s="81"/>
      <c r="P3682" s="81"/>
      <c r="Q3682" s="81"/>
      <c r="R3682" s="81"/>
    </row>
    <row r="3683" spans="1:18">
      <c r="A3683" s="81"/>
      <c r="B3683" s="81"/>
      <c r="C3683" s="81"/>
      <c r="D3683" s="81"/>
      <c r="E3683" s="81"/>
      <c r="F3683" s="81"/>
      <c r="G3683" s="81"/>
      <c r="H3683" s="81"/>
      <c r="I3683" s="81"/>
      <c r="J3683" s="81"/>
      <c r="K3683" s="81"/>
      <c r="L3683" s="81"/>
      <c r="M3683" s="81"/>
      <c r="N3683" s="81"/>
      <c r="O3683" s="81"/>
      <c r="P3683" s="81"/>
      <c r="Q3683" s="81"/>
      <c r="R3683" s="81"/>
    </row>
    <row r="3684" spans="1:18">
      <c r="A3684" s="81"/>
      <c r="B3684" s="81"/>
      <c r="C3684" s="81"/>
      <c r="D3684" s="81"/>
      <c r="E3684" s="81"/>
      <c r="F3684" s="81"/>
      <c r="G3684" s="81"/>
      <c r="H3684" s="81"/>
      <c r="I3684" s="81"/>
      <c r="J3684" s="81"/>
      <c r="K3684" s="81"/>
      <c r="L3684" s="81"/>
      <c r="M3684" s="81"/>
      <c r="N3684" s="81"/>
      <c r="O3684" s="81"/>
      <c r="P3684" s="81"/>
      <c r="Q3684" s="81"/>
      <c r="R3684" s="81"/>
    </row>
    <row r="3685" spans="1:18">
      <c r="A3685" s="81"/>
      <c r="B3685" s="81"/>
      <c r="C3685" s="81"/>
      <c r="D3685" s="81"/>
      <c r="E3685" s="81"/>
      <c r="F3685" s="81"/>
      <c r="G3685" s="81"/>
      <c r="H3685" s="81"/>
      <c r="I3685" s="81"/>
      <c r="J3685" s="81"/>
      <c r="K3685" s="81"/>
      <c r="L3685" s="81"/>
      <c r="M3685" s="81"/>
      <c r="N3685" s="81"/>
      <c r="O3685" s="81"/>
      <c r="P3685" s="81"/>
      <c r="Q3685" s="81"/>
      <c r="R3685" s="81"/>
    </row>
    <row r="3686" spans="1:18">
      <c r="A3686" s="81"/>
      <c r="B3686" s="81"/>
      <c r="C3686" s="81"/>
      <c r="D3686" s="81"/>
      <c r="E3686" s="81"/>
      <c r="F3686" s="81"/>
      <c r="G3686" s="81"/>
      <c r="H3686" s="81"/>
      <c r="I3686" s="81"/>
      <c r="J3686" s="81"/>
      <c r="K3686" s="81"/>
      <c r="L3686" s="81"/>
      <c r="M3686" s="81"/>
      <c r="N3686" s="81"/>
      <c r="O3686" s="81"/>
      <c r="P3686" s="81"/>
      <c r="Q3686" s="81"/>
      <c r="R3686" s="81"/>
    </row>
    <row r="3687" spans="1:18">
      <c r="A3687" s="81"/>
      <c r="B3687" s="81"/>
      <c r="C3687" s="81"/>
      <c r="D3687" s="81"/>
      <c r="E3687" s="81"/>
      <c r="F3687" s="81"/>
      <c r="G3687" s="81"/>
      <c r="H3687" s="81"/>
      <c r="I3687" s="81"/>
      <c r="J3687" s="81"/>
      <c r="K3687" s="81"/>
      <c r="L3687" s="81"/>
      <c r="M3687" s="81"/>
      <c r="N3687" s="81"/>
      <c r="O3687" s="81"/>
      <c r="P3687" s="81"/>
      <c r="Q3687" s="81"/>
      <c r="R3687" s="81"/>
    </row>
    <row r="3688" spans="1:18">
      <c r="A3688" s="81"/>
      <c r="B3688" s="81"/>
      <c r="C3688" s="81"/>
      <c r="D3688" s="81"/>
      <c r="E3688" s="81"/>
      <c r="F3688" s="81"/>
      <c r="G3688" s="81"/>
      <c r="H3688" s="81"/>
      <c r="I3688" s="81"/>
      <c r="J3688" s="81"/>
      <c r="K3688" s="81"/>
      <c r="L3688" s="81"/>
      <c r="M3688" s="81"/>
      <c r="N3688" s="81"/>
      <c r="O3688" s="81"/>
      <c r="P3688" s="81"/>
      <c r="Q3688" s="81"/>
      <c r="R3688" s="81"/>
    </row>
    <row r="3689" spans="1:18">
      <c r="A3689" s="81"/>
      <c r="B3689" s="81"/>
      <c r="C3689" s="81"/>
      <c r="D3689" s="81"/>
      <c r="E3689" s="81"/>
      <c r="F3689" s="81"/>
      <c r="G3689" s="81"/>
      <c r="H3689" s="81"/>
      <c r="I3689" s="81"/>
      <c r="J3689" s="81"/>
      <c r="K3689" s="81"/>
      <c r="L3689" s="81"/>
      <c r="M3689" s="81"/>
      <c r="N3689" s="81"/>
      <c r="O3689" s="81"/>
      <c r="P3689" s="81"/>
      <c r="Q3689" s="81"/>
      <c r="R3689" s="81"/>
    </row>
    <row r="3690" spans="1:18">
      <c r="A3690" s="81"/>
      <c r="B3690" s="81"/>
      <c r="C3690" s="81"/>
      <c r="D3690" s="81"/>
      <c r="E3690" s="81"/>
      <c r="F3690" s="81"/>
      <c r="G3690" s="81"/>
      <c r="H3690" s="81"/>
      <c r="I3690" s="81"/>
      <c r="J3690" s="81"/>
      <c r="K3690" s="81"/>
      <c r="L3690" s="81"/>
      <c r="M3690" s="81"/>
      <c r="N3690" s="81"/>
      <c r="O3690" s="81"/>
      <c r="P3690" s="81"/>
      <c r="Q3690" s="81"/>
      <c r="R3690" s="81"/>
    </row>
    <row r="3691" spans="1:18">
      <c r="A3691" s="81"/>
      <c r="B3691" s="81"/>
      <c r="C3691" s="81"/>
      <c r="D3691" s="81"/>
      <c r="E3691" s="81"/>
      <c r="F3691" s="81"/>
      <c r="G3691" s="81"/>
      <c r="H3691" s="81"/>
      <c r="I3691" s="81"/>
      <c r="J3691" s="81"/>
      <c r="K3691" s="81"/>
      <c r="L3691" s="81"/>
      <c r="M3691" s="81"/>
      <c r="N3691" s="81"/>
      <c r="O3691" s="81"/>
      <c r="P3691" s="81"/>
      <c r="Q3691" s="81"/>
      <c r="R3691" s="81"/>
    </row>
    <row r="3692" spans="1:18">
      <c r="A3692" s="81"/>
      <c r="B3692" s="81"/>
      <c r="C3692" s="81"/>
      <c r="D3692" s="81"/>
      <c r="E3692" s="81"/>
      <c r="F3692" s="81"/>
      <c r="G3692" s="81"/>
      <c r="H3692" s="81"/>
      <c r="I3692" s="81"/>
      <c r="J3692" s="81"/>
      <c r="K3692" s="81"/>
      <c r="L3692" s="81"/>
      <c r="M3692" s="81"/>
      <c r="N3692" s="81"/>
      <c r="O3692" s="81"/>
      <c r="P3692" s="81"/>
      <c r="Q3692" s="81"/>
      <c r="R3692" s="81"/>
    </row>
    <row r="3693" spans="1:18">
      <c r="A3693" s="81"/>
      <c r="B3693" s="81"/>
      <c r="C3693" s="81"/>
      <c r="D3693" s="81"/>
      <c r="E3693" s="81"/>
      <c r="F3693" s="81"/>
      <c r="G3693" s="81"/>
      <c r="H3693" s="81"/>
      <c r="I3693" s="81"/>
      <c r="J3693" s="81"/>
      <c r="K3693" s="81"/>
      <c r="L3693" s="81"/>
      <c r="M3693" s="81"/>
      <c r="N3693" s="81"/>
      <c r="O3693" s="81"/>
      <c r="P3693" s="81"/>
      <c r="Q3693" s="81"/>
      <c r="R3693" s="81"/>
    </row>
    <row r="3694" spans="1:18">
      <c r="A3694" s="81"/>
      <c r="B3694" s="81"/>
      <c r="C3694" s="81"/>
      <c r="D3694" s="81"/>
      <c r="E3694" s="81"/>
      <c r="F3694" s="81"/>
      <c r="G3694" s="81"/>
      <c r="H3694" s="81"/>
      <c r="I3694" s="81"/>
      <c r="J3694" s="81"/>
      <c r="K3694" s="81"/>
      <c r="L3694" s="81"/>
      <c r="M3694" s="81"/>
      <c r="N3694" s="81"/>
      <c r="O3694" s="81"/>
      <c r="P3694" s="81"/>
      <c r="Q3694" s="81"/>
      <c r="R3694" s="81"/>
    </row>
    <row r="3695" spans="1:18">
      <c r="A3695" s="81"/>
      <c r="B3695" s="81"/>
      <c r="C3695" s="81"/>
      <c r="D3695" s="81"/>
      <c r="E3695" s="81"/>
      <c r="F3695" s="81"/>
      <c r="G3695" s="81"/>
      <c r="H3695" s="81"/>
      <c r="I3695" s="81"/>
      <c r="J3695" s="81"/>
      <c r="K3695" s="81"/>
      <c r="L3695" s="81"/>
      <c r="M3695" s="81"/>
      <c r="N3695" s="81"/>
      <c r="O3695" s="81"/>
      <c r="P3695" s="81"/>
      <c r="Q3695" s="81"/>
      <c r="R3695" s="81"/>
    </row>
    <row r="3696" spans="1:18">
      <c r="A3696" s="81"/>
      <c r="B3696" s="81"/>
      <c r="C3696" s="81"/>
      <c r="D3696" s="81"/>
      <c r="E3696" s="81"/>
      <c r="F3696" s="81"/>
      <c r="G3696" s="81"/>
      <c r="H3696" s="81"/>
      <c r="I3696" s="81"/>
      <c r="J3696" s="81"/>
      <c r="K3696" s="81"/>
      <c r="L3696" s="81"/>
      <c r="M3696" s="81"/>
      <c r="N3696" s="81"/>
      <c r="O3696" s="81"/>
      <c r="P3696" s="81"/>
      <c r="Q3696" s="81"/>
      <c r="R3696" s="81"/>
    </row>
    <row r="3697" spans="1:18">
      <c r="A3697" s="81"/>
      <c r="B3697" s="81"/>
      <c r="C3697" s="81"/>
      <c r="D3697" s="81"/>
      <c r="E3697" s="81"/>
      <c r="F3697" s="81"/>
      <c r="G3697" s="81"/>
      <c r="H3697" s="81"/>
      <c r="I3697" s="81"/>
      <c r="J3697" s="81"/>
      <c r="K3697" s="81"/>
      <c r="L3697" s="81"/>
      <c r="M3697" s="81"/>
      <c r="N3697" s="81"/>
      <c r="O3697" s="81"/>
      <c r="P3697" s="81"/>
      <c r="Q3697" s="81"/>
      <c r="R3697" s="81"/>
    </row>
    <row r="3698" spans="1:18">
      <c r="A3698" s="81"/>
      <c r="B3698" s="81"/>
      <c r="C3698" s="81"/>
      <c r="D3698" s="81"/>
      <c r="E3698" s="81"/>
      <c r="F3698" s="81"/>
      <c r="G3698" s="81"/>
      <c r="H3698" s="81"/>
      <c r="I3698" s="81"/>
      <c r="J3698" s="81"/>
      <c r="K3698" s="81"/>
      <c r="L3698" s="81"/>
      <c r="M3698" s="81"/>
      <c r="N3698" s="81"/>
      <c r="O3698" s="81"/>
      <c r="P3698" s="81"/>
      <c r="Q3698" s="81"/>
      <c r="R3698" s="81"/>
    </row>
    <row r="3699" spans="1:18">
      <c r="A3699" s="81"/>
      <c r="B3699" s="81"/>
      <c r="C3699" s="81"/>
      <c r="D3699" s="81"/>
      <c r="E3699" s="81"/>
      <c r="F3699" s="81"/>
      <c r="G3699" s="81"/>
      <c r="H3699" s="81"/>
      <c r="I3699" s="81"/>
      <c r="J3699" s="81"/>
      <c r="K3699" s="81"/>
      <c r="L3699" s="81"/>
      <c r="M3699" s="81"/>
      <c r="N3699" s="81"/>
      <c r="O3699" s="81"/>
      <c r="P3699" s="81"/>
      <c r="Q3699" s="81"/>
      <c r="R3699" s="81"/>
    </row>
    <row r="3700" spans="1:18">
      <c r="A3700" s="81"/>
      <c r="B3700" s="81"/>
      <c r="C3700" s="81"/>
      <c r="D3700" s="81"/>
      <c r="E3700" s="81"/>
      <c r="F3700" s="81"/>
      <c r="G3700" s="81"/>
      <c r="H3700" s="81"/>
      <c r="I3700" s="81"/>
      <c r="J3700" s="81"/>
      <c r="K3700" s="81"/>
      <c r="L3700" s="81"/>
      <c r="M3700" s="81"/>
      <c r="N3700" s="81"/>
      <c r="O3700" s="81"/>
      <c r="P3700" s="81"/>
      <c r="Q3700" s="81"/>
      <c r="R3700" s="81"/>
    </row>
    <row r="3701" spans="1:18">
      <c r="A3701" s="81"/>
      <c r="B3701" s="81"/>
      <c r="C3701" s="81"/>
      <c r="D3701" s="81"/>
      <c r="E3701" s="81"/>
      <c r="F3701" s="81"/>
      <c r="G3701" s="81"/>
      <c r="H3701" s="81"/>
      <c r="I3701" s="81"/>
      <c r="J3701" s="81"/>
      <c r="K3701" s="81"/>
      <c r="L3701" s="81"/>
      <c r="M3701" s="81"/>
      <c r="N3701" s="81"/>
      <c r="O3701" s="81"/>
      <c r="P3701" s="81"/>
      <c r="Q3701" s="81"/>
      <c r="R3701" s="81"/>
    </row>
    <row r="3702" spans="1:18">
      <c r="A3702" s="81"/>
      <c r="B3702" s="81"/>
      <c r="C3702" s="81"/>
      <c r="D3702" s="81"/>
      <c r="E3702" s="81"/>
      <c r="F3702" s="81"/>
      <c r="G3702" s="81"/>
      <c r="H3702" s="81"/>
      <c r="I3702" s="81"/>
      <c r="J3702" s="81"/>
      <c r="K3702" s="81"/>
      <c r="L3702" s="81"/>
      <c r="M3702" s="81"/>
      <c r="N3702" s="81"/>
      <c r="O3702" s="81"/>
      <c r="P3702" s="81"/>
      <c r="Q3702" s="81"/>
      <c r="R3702" s="81"/>
    </row>
    <row r="3703" spans="1:18">
      <c r="A3703" s="81"/>
      <c r="B3703" s="81"/>
      <c r="C3703" s="81"/>
      <c r="D3703" s="81"/>
      <c r="E3703" s="81"/>
      <c r="F3703" s="81"/>
      <c r="G3703" s="81"/>
      <c r="H3703" s="81"/>
      <c r="I3703" s="81"/>
      <c r="J3703" s="81"/>
      <c r="K3703" s="81"/>
      <c r="L3703" s="81"/>
      <c r="M3703" s="81"/>
      <c r="N3703" s="81"/>
      <c r="O3703" s="81"/>
      <c r="P3703" s="81"/>
      <c r="Q3703" s="81"/>
      <c r="R3703" s="81"/>
    </row>
    <row r="3704" spans="1:18">
      <c r="A3704" s="81"/>
      <c r="B3704" s="81"/>
      <c r="C3704" s="81"/>
      <c r="D3704" s="81"/>
      <c r="E3704" s="81"/>
      <c r="F3704" s="81"/>
      <c r="G3704" s="81"/>
      <c r="H3704" s="81"/>
      <c r="I3704" s="81"/>
      <c r="J3704" s="81"/>
      <c r="K3704" s="81"/>
      <c r="L3704" s="81"/>
      <c r="M3704" s="81"/>
      <c r="N3704" s="81"/>
      <c r="O3704" s="81"/>
      <c r="P3704" s="81"/>
      <c r="Q3704" s="81"/>
      <c r="R3704" s="81"/>
    </row>
    <row r="3705" spans="1:18">
      <c r="A3705" s="81"/>
      <c r="B3705" s="81"/>
      <c r="C3705" s="81"/>
      <c r="D3705" s="81"/>
      <c r="E3705" s="81"/>
      <c r="F3705" s="81"/>
      <c r="G3705" s="81"/>
      <c r="H3705" s="81"/>
      <c r="I3705" s="81"/>
      <c r="J3705" s="81"/>
      <c r="K3705" s="81"/>
      <c r="L3705" s="81"/>
      <c r="M3705" s="81"/>
      <c r="N3705" s="81"/>
      <c r="O3705" s="81"/>
      <c r="P3705" s="81"/>
      <c r="Q3705" s="81"/>
      <c r="R3705" s="81"/>
    </row>
    <row r="3706" spans="1:18">
      <c r="A3706" s="81"/>
      <c r="B3706" s="81"/>
      <c r="C3706" s="81"/>
      <c r="D3706" s="81"/>
      <c r="E3706" s="81"/>
      <c r="F3706" s="81"/>
      <c r="G3706" s="81"/>
      <c r="H3706" s="81"/>
      <c r="I3706" s="81"/>
      <c r="J3706" s="81"/>
      <c r="K3706" s="81"/>
      <c r="L3706" s="81"/>
      <c r="M3706" s="81"/>
      <c r="N3706" s="81"/>
      <c r="O3706" s="81"/>
      <c r="P3706" s="81"/>
      <c r="Q3706" s="81"/>
      <c r="R3706" s="81"/>
    </row>
    <row r="3707" spans="1:18">
      <c r="A3707" s="81"/>
      <c r="B3707" s="81"/>
      <c r="C3707" s="81"/>
      <c r="D3707" s="81"/>
      <c r="E3707" s="81"/>
      <c r="F3707" s="81"/>
      <c r="G3707" s="81"/>
      <c r="H3707" s="81"/>
      <c r="I3707" s="81"/>
      <c r="J3707" s="81"/>
      <c r="K3707" s="81"/>
      <c r="L3707" s="81"/>
      <c r="M3707" s="81"/>
      <c r="N3707" s="81"/>
      <c r="O3707" s="81"/>
      <c r="P3707" s="81"/>
      <c r="Q3707" s="81"/>
      <c r="R3707" s="81"/>
    </row>
    <row r="3708" spans="1:18">
      <c r="A3708" s="81"/>
      <c r="B3708" s="81"/>
      <c r="C3708" s="81"/>
      <c r="D3708" s="81"/>
      <c r="E3708" s="81"/>
      <c r="F3708" s="81"/>
      <c r="G3708" s="81"/>
      <c r="H3708" s="81"/>
      <c r="I3708" s="81"/>
      <c r="J3708" s="81"/>
      <c r="K3708" s="81"/>
      <c r="L3708" s="81"/>
      <c r="M3708" s="81"/>
      <c r="N3708" s="81"/>
      <c r="O3708" s="81"/>
      <c r="P3708" s="81"/>
      <c r="Q3708" s="81"/>
      <c r="R3708" s="81"/>
    </row>
    <row r="3709" spans="1:18">
      <c r="A3709" s="81"/>
      <c r="B3709" s="81"/>
      <c r="C3709" s="81"/>
      <c r="D3709" s="81"/>
      <c r="E3709" s="81"/>
      <c r="F3709" s="81"/>
      <c r="G3709" s="81"/>
      <c r="H3709" s="81"/>
      <c r="I3709" s="81"/>
      <c r="J3709" s="81"/>
      <c r="K3709" s="81"/>
      <c r="L3709" s="81"/>
      <c r="M3709" s="81"/>
      <c r="N3709" s="81"/>
      <c r="O3709" s="81"/>
      <c r="P3709" s="81"/>
      <c r="Q3709" s="81"/>
      <c r="R3709" s="81"/>
    </row>
    <row r="3710" spans="1:18">
      <c r="A3710" s="81"/>
      <c r="B3710" s="81"/>
      <c r="C3710" s="81"/>
      <c r="D3710" s="81"/>
      <c r="E3710" s="81"/>
      <c r="F3710" s="81"/>
      <c r="G3710" s="81"/>
      <c r="H3710" s="81"/>
      <c r="I3710" s="81"/>
      <c r="J3710" s="81"/>
      <c r="K3710" s="81"/>
      <c r="L3710" s="81"/>
      <c r="M3710" s="81"/>
      <c r="N3710" s="81"/>
      <c r="O3710" s="81"/>
      <c r="P3710" s="81"/>
      <c r="Q3710" s="81"/>
      <c r="R3710" s="81"/>
    </row>
    <row r="3711" spans="1:18">
      <c r="A3711" s="81"/>
      <c r="B3711" s="81"/>
      <c r="C3711" s="81"/>
      <c r="D3711" s="81"/>
      <c r="E3711" s="81"/>
      <c r="F3711" s="81"/>
      <c r="G3711" s="81"/>
      <c r="H3711" s="81"/>
      <c r="I3711" s="81"/>
      <c r="J3711" s="81"/>
      <c r="K3711" s="81"/>
      <c r="L3711" s="81"/>
      <c r="M3711" s="81"/>
      <c r="N3711" s="81"/>
      <c r="O3711" s="81"/>
      <c r="P3711" s="81"/>
      <c r="Q3711" s="81"/>
      <c r="R3711" s="81"/>
    </row>
    <row r="3712" spans="1:18">
      <c r="A3712" s="81"/>
      <c r="B3712" s="81"/>
      <c r="C3712" s="81"/>
      <c r="D3712" s="81"/>
      <c r="E3712" s="81"/>
      <c r="F3712" s="81"/>
      <c r="G3712" s="81"/>
      <c r="H3712" s="81"/>
      <c r="I3712" s="81"/>
      <c r="J3712" s="81"/>
      <c r="K3712" s="81"/>
      <c r="L3712" s="81"/>
      <c r="M3712" s="81"/>
      <c r="N3712" s="81"/>
      <c r="O3712" s="81"/>
      <c r="P3712" s="81"/>
      <c r="Q3712" s="81"/>
      <c r="R3712" s="81"/>
    </row>
    <row r="3713" spans="1:18">
      <c r="A3713" s="81"/>
      <c r="B3713" s="81"/>
      <c r="C3713" s="81"/>
      <c r="D3713" s="81"/>
      <c r="E3713" s="81"/>
      <c r="F3713" s="81"/>
      <c r="G3713" s="81"/>
      <c r="H3713" s="81"/>
      <c r="I3713" s="81"/>
      <c r="J3713" s="81"/>
      <c r="K3713" s="81"/>
      <c r="L3713" s="81"/>
      <c r="M3713" s="81"/>
      <c r="N3713" s="81"/>
      <c r="O3713" s="81"/>
      <c r="P3713" s="81"/>
      <c r="Q3713" s="81"/>
      <c r="R3713" s="81"/>
    </row>
    <row r="3714" spans="1:18">
      <c r="A3714" s="81"/>
      <c r="B3714" s="81"/>
      <c r="C3714" s="81"/>
      <c r="D3714" s="81"/>
      <c r="E3714" s="81"/>
      <c r="F3714" s="81"/>
      <c r="G3714" s="81"/>
      <c r="H3714" s="81"/>
      <c r="I3714" s="81"/>
      <c r="J3714" s="81"/>
      <c r="K3714" s="81"/>
      <c r="L3714" s="81"/>
      <c r="M3714" s="81"/>
      <c r="N3714" s="81"/>
      <c r="O3714" s="81"/>
      <c r="P3714" s="81"/>
      <c r="Q3714" s="81"/>
      <c r="R3714" s="81"/>
    </row>
    <row r="3715" spans="1:18">
      <c r="A3715" s="81"/>
      <c r="B3715" s="81"/>
      <c r="C3715" s="81"/>
      <c r="D3715" s="81"/>
      <c r="E3715" s="81"/>
      <c r="F3715" s="81"/>
      <c r="G3715" s="81"/>
      <c r="H3715" s="81"/>
      <c r="I3715" s="81"/>
      <c r="J3715" s="81"/>
      <c r="K3715" s="81"/>
      <c r="L3715" s="81"/>
      <c r="M3715" s="81"/>
      <c r="N3715" s="81"/>
      <c r="O3715" s="81"/>
      <c r="P3715" s="81"/>
      <c r="Q3715" s="81"/>
      <c r="R3715" s="81"/>
    </row>
    <row r="3716" spans="1:18">
      <c r="A3716" s="81"/>
      <c r="B3716" s="81"/>
      <c r="C3716" s="81"/>
      <c r="D3716" s="81"/>
      <c r="E3716" s="81"/>
      <c r="F3716" s="81"/>
      <c r="G3716" s="81"/>
      <c r="H3716" s="81"/>
      <c r="I3716" s="81"/>
      <c r="J3716" s="81"/>
      <c r="K3716" s="81"/>
      <c r="L3716" s="81"/>
      <c r="M3716" s="81"/>
      <c r="N3716" s="81"/>
      <c r="O3716" s="81"/>
      <c r="P3716" s="81"/>
      <c r="Q3716" s="81"/>
      <c r="R3716" s="81"/>
    </row>
    <row r="3717" spans="1:18">
      <c r="A3717" s="81"/>
      <c r="B3717" s="81"/>
      <c r="C3717" s="81"/>
      <c r="D3717" s="81"/>
      <c r="E3717" s="81"/>
      <c r="F3717" s="81"/>
      <c r="G3717" s="81"/>
      <c r="H3717" s="81"/>
      <c r="I3717" s="81"/>
      <c r="J3717" s="81"/>
      <c r="K3717" s="81"/>
      <c r="L3717" s="81"/>
      <c r="M3717" s="81"/>
      <c r="N3717" s="81"/>
      <c r="O3717" s="81"/>
      <c r="P3717" s="81"/>
      <c r="Q3717" s="81"/>
      <c r="R3717" s="81"/>
    </row>
    <row r="3718" spans="1:18">
      <c r="A3718" s="81"/>
      <c r="B3718" s="81"/>
      <c r="C3718" s="81"/>
      <c r="D3718" s="81"/>
      <c r="E3718" s="81"/>
      <c r="F3718" s="81"/>
      <c r="G3718" s="81"/>
      <c r="H3718" s="81"/>
      <c r="I3718" s="81"/>
      <c r="J3718" s="81"/>
      <c r="K3718" s="81"/>
      <c r="L3718" s="81"/>
      <c r="M3718" s="81"/>
      <c r="N3718" s="81"/>
      <c r="O3718" s="81"/>
      <c r="P3718" s="81"/>
      <c r="Q3718" s="81"/>
      <c r="R3718" s="81"/>
    </row>
    <row r="3719" spans="1:18">
      <c r="A3719" s="81"/>
      <c r="B3719" s="81"/>
      <c r="C3719" s="81"/>
      <c r="D3719" s="81"/>
      <c r="E3719" s="81"/>
      <c r="F3719" s="81"/>
      <c r="G3719" s="81"/>
      <c r="H3719" s="81"/>
      <c r="I3719" s="81"/>
      <c r="J3719" s="81"/>
      <c r="K3719" s="81"/>
      <c r="L3719" s="81"/>
      <c r="M3719" s="81"/>
      <c r="N3719" s="81"/>
      <c r="O3719" s="81"/>
      <c r="P3719" s="81"/>
      <c r="Q3719" s="81"/>
      <c r="R3719" s="81"/>
    </row>
    <row r="3720" spans="1:18">
      <c r="A3720" s="81"/>
      <c r="B3720" s="81"/>
      <c r="C3720" s="81"/>
      <c r="D3720" s="81"/>
      <c r="E3720" s="81"/>
      <c r="F3720" s="81"/>
      <c r="G3720" s="81"/>
      <c r="H3720" s="81"/>
      <c r="I3720" s="81"/>
      <c r="J3720" s="81"/>
      <c r="K3720" s="81"/>
      <c r="L3720" s="81"/>
      <c r="M3720" s="81"/>
      <c r="N3720" s="81"/>
      <c r="O3720" s="81"/>
      <c r="P3720" s="81"/>
      <c r="Q3720" s="81"/>
      <c r="R3720" s="81"/>
    </row>
    <row r="3721" spans="1:18">
      <c r="A3721" s="81"/>
      <c r="B3721" s="81"/>
      <c r="C3721" s="81"/>
      <c r="D3721" s="81"/>
      <c r="E3721" s="81"/>
      <c r="F3721" s="81"/>
      <c r="G3721" s="81"/>
      <c r="H3721" s="81"/>
      <c r="I3721" s="81"/>
      <c r="J3721" s="81"/>
      <c r="K3721" s="81"/>
      <c r="L3721" s="81"/>
      <c r="M3721" s="81"/>
      <c r="N3721" s="81"/>
      <c r="O3721" s="81"/>
      <c r="P3721" s="81"/>
      <c r="Q3721" s="81"/>
      <c r="R3721" s="81"/>
    </row>
    <row r="3722" spans="1:18">
      <c r="A3722" s="81"/>
      <c r="B3722" s="81"/>
      <c r="C3722" s="81"/>
      <c r="D3722" s="81"/>
      <c r="E3722" s="81"/>
      <c r="F3722" s="81"/>
      <c r="G3722" s="81"/>
      <c r="H3722" s="81"/>
      <c r="I3722" s="81"/>
      <c r="J3722" s="81"/>
      <c r="K3722" s="81"/>
      <c r="L3722" s="81"/>
      <c r="M3722" s="81"/>
      <c r="N3722" s="81"/>
      <c r="O3722" s="81"/>
      <c r="P3722" s="81"/>
      <c r="Q3722" s="81"/>
      <c r="R3722" s="81"/>
    </row>
    <row r="3723" spans="1:18">
      <c r="A3723" s="81"/>
      <c r="B3723" s="81"/>
      <c r="C3723" s="81"/>
      <c r="D3723" s="81"/>
      <c r="E3723" s="81"/>
      <c r="F3723" s="81"/>
      <c r="G3723" s="81"/>
      <c r="H3723" s="81"/>
      <c r="I3723" s="81"/>
      <c r="J3723" s="81"/>
      <c r="K3723" s="81"/>
      <c r="L3723" s="81"/>
      <c r="M3723" s="81"/>
      <c r="N3723" s="81"/>
      <c r="O3723" s="81"/>
      <c r="P3723" s="81"/>
      <c r="Q3723" s="81"/>
      <c r="R3723" s="81"/>
    </row>
    <row r="3724" spans="1:18">
      <c r="A3724" s="81"/>
      <c r="B3724" s="81"/>
      <c r="C3724" s="81"/>
      <c r="D3724" s="81"/>
      <c r="E3724" s="81"/>
      <c r="F3724" s="81"/>
      <c r="G3724" s="81"/>
      <c r="H3724" s="81"/>
      <c r="I3724" s="81"/>
      <c r="J3724" s="81"/>
      <c r="K3724" s="81"/>
      <c r="L3724" s="81"/>
      <c r="M3724" s="81"/>
      <c r="N3724" s="81"/>
      <c r="O3724" s="81"/>
      <c r="P3724" s="81"/>
      <c r="Q3724" s="81"/>
      <c r="R3724" s="81"/>
    </row>
    <row r="3725" spans="1:18">
      <c r="A3725" s="81"/>
      <c r="B3725" s="81"/>
      <c r="C3725" s="81"/>
      <c r="D3725" s="81"/>
      <c r="E3725" s="81"/>
      <c r="F3725" s="81"/>
      <c r="G3725" s="81"/>
      <c r="H3725" s="81"/>
      <c r="I3725" s="81"/>
      <c r="J3725" s="81"/>
      <c r="K3725" s="81"/>
      <c r="L3725" s="81"/>
      <c r="M3725" s="81"/>
      <c r="N3725" s="81"/>
      <c r="O3725" s="81"/>
      <c r="P3725" s="81"/>
      <c r="Q3725" s="81"/>
      <c r="R3725" s="81"/>
    </row>
    <row r="3726" spans="1:18">
      <c r="A3726" s="81"/>
      <c r="B3726" s="81"/>
      <c r="C3726" s="81"/>
      <c r="D3726" s="81"/>
      <c r="E3726" s="81"/>
      <c r="F3726" s="81"/>
      <c r="G3726" s="81"/>
      <c r="H3726" s="81"/>
      <c r="I3726" s="81"/>
      <c r="J3726" s="81"/>
      <c r="K3726" s="81"/>
      <c r="L3726" s="81"/>
      <c r="M3726" s="81"/>
      <c r="N3726" s="81"/>
      <c r="O3726" s="81"/>
      <c r="P3726" s="81"/>
      <c r="Q3726" s="81"/>
      <c r="R3726" s="81"/>
    </row>
    <row r="3727" spans="1:18">
      <c r="A3727" s="81"/>
      <c r="B3727" s="81"/>
      <c r="C3727" s="81"/>
      <c r="D3727" s="81"/>
      <c r="E3727" s="81"/>
      <c r="F3727" s="81"/>
      <c r="G3727" s="81"/>
      <c r="H3727" s="81"/>
      <c r="I3727" s="81"/>
      <c r="J3727" s="81"/>
      <c r="K3727" s="81"/>
      <c r="L3727" s="81"/>
      <c r="M3727" s="81"/>
      <c r="N3727" s="81"/>
      <c r="O3727" s="81"/>
      <c r="P3727" s="81"/>
      <c r="Q3727" s="81"/>
      <c r="R3727" s="81"/>
    </row>
    <row r="3728" spans="1:18">
      <c r="A3728" s="81"/>
      <c r="B3728" s="81"/>
      <c r="C3728" s="81"/>
      <c r="D3728" s="81"/>
      <c r="E3728" s="81"/>
      <c r="F3728" s="81"/>
      <c r="G3728" s="81"/>
      <c r="H3728" s="81"/>
      <c r="I3728" s="81"/>
      <c r="J3728" s="81"/>
      <c r="K3728" s="81"/>
      <c r="L3728" s="81"/>
      <c r="M3728" s="81"/>
      <c r="N3728" s="81"/>
      <c r="O3728" s="81"/>
      <c r="P3728" s="81"/>
      <c r="Q3728" s="81"/>
      <c r="R3728" s="81"/>
    </row>
    <row r="3729" spans="1:18">
      <c r="A3729" s="81"/>
      <c r="B3729" s="81"/>
      <c r="C3729" s="81"/>
      <c r="D3729" s="81"/>
      <c r="E3729" s="81"/>
      <c r="F3729" s="81"/>
      <c r="G3729" s="81"/>
      <c r="H3729" s="81"/>
      <c r="I3729" s="81"/>
      <c r="J3729" s="81"/>
      <c r="K3729" s="81"/>
      <c r="L3729" s="81"/>
      <c r="M3729" s="81"/>
      <c r="N3729" s="81"/>
      <c r="O3729" s="81"/>
      <c r="P3729" s="81"/>
      <c r="Q3729" s="81"/>
      <c r="R3729" s="81"/>
    </row>
    <row r="3730" spans="1:18">
      <c r="A3730" s="81"/>
      <c r="B3730" s="81"/>
      <c r="C3730" s="81"/>
      <c r="D3730" s="81"/>
      <c r="E3730" s="81"/>
      <c r="F3730" s="81"/>
      <c r="G3730" s="81"/>
      <c r="H3730" s="81"/>
      <c r="I3730" s="81"/>
      <c r="J3730" s="81"/>
      <c r="K3730" s="81"/>
      <c r="L3730" s="81"/>
      <c r="M3730" s="81"/>
      <c r="N3730" s="81"/>
      <c r="O3730" s="81"/>
      <c r="P3730" s="81"/>
      <c r="Q3730" s="81"/>
      <c r="R3730" s="81"/>
    </row>
    <row r="3731" spans="1:18">
      <c r="A3731" s="81"/>
      <c r="B3731" s="81"/>
      <c r="C3731" s="81"/>
      <c r="D3731" s="81"/>
      <c r="E3731" s="81"/>
      <c r="F3731" s="81"/>
      <c r="G3731" s="81"/>
      <c r="H3731" s="81"/>
      <c r="I3731" s="81"/>
      <c r="J3731" s="81"/>
      <c r="K3731" s="81"/>
      <c r="L3731" s="81"/>
      <c r="M3731" s="81"/>
      <c r="N3731" s="81"/>
      <c r="O3731" s="81"/>
      <c r="P3731" s="81"/>
      <c r="Q3731" s="81"/>
      <c r="R3731" s="81"/>
    </row>
    <row r="3732" spans="1:18">
      <c r="A3732" s="81"/>
      <c r="B3732" s="81"/>
      <c r="C3732" s="81"/>
      <c r="D3732" s="81"/>
      <c r="E3732" s="81"/>
      <c r="F3732" s="81"/>
      <c r="G3732" s="81"/>
      <c r="H3732" s="81"/>
      <c r="I3732" s="81"/>
      <c r="J3732" s="81"/>
      <c r="K3732" s="81"/>
      <c r="L3732" s="81"/>
      <c r="M3732" s="81"/>
      <c r="N3732" s="81"/>
      <c r="O3732" s="81"/>
      <c r="P3732" s="81"/>
      <c r="Q3732" s="81"/>
      <c r="R3732" s="81"/>
    </row>
    <row r="3733" spans="1:18">
      <c r="A3733" s="81"/>
      <c r="B3733" s="81"/>
      <c r="C3733" s="81"/>
      <c r="D3733" s="81"/>
      <c r="E3733" s="81"/>
      <c r="F3733" s="81"/>
      <c r="G3733" s="81"/>
      <c r="H3733" s="81"/>
      <c r="I3733" s="81"/>
      <c r="J3733" s="81"/>
      <c r="K3733" s="81"/>
      <c r="L3733" s="81"/>
      <c r="M3733" s="81"/>
      <c r="N3733" s="81"/>
      <c r="O3733" s="81"/>
      <c r="P3733" s="81"/>
      <c r="Q3733" s="81"/>
      <c r="R3733" s="81"/>
    </row>
    <row r="3734" spans="1:18">
      <c r="A3734" s="81"/>
      <c r="B3734" s="81"/>
      <c r="C3734" s="81"/>
      <c r="D3734" s="81"/>
      <c r="E3734" s="81"/>
      <c r="F3734" s="81"/>
      <c r="G3734" s="81"/>
      <c r="H3734" s="81"/>
      <c r="I3734" s="81"/>
      <c r="J3734" s="81"/>
      <c r="K3734" s="81"/>
      <c r="L3734" s="81"/>
      <c r="M3734" s="81"/>
      <c r="N3734" s="81"/>
      <c r="O3734" s="81"/>
      <c r="P3734" s="81"/>
      <c r="Q3734" s="81"/>
      <c r="R3734" s="81"/>
    </row>
    <row r="3735" spans="1:18">
      <c r="A3735" s="81"/>
      <c r="B3735" s="81"/>
      <c r="C3735" s="81"/>
      <c r="D3735" s="81"/>
      <c r="E3735" s="81"/>
      <c r="F3735" s="81"/>
      <c r="G3735" s="81"/>
      <c r="H3735" s="81"/>
      <c r="I3735" s="81"/>
      <c r="J3735" s="81"/>
      <c r="K3735" s="81"/>
      <c r="L3735" s="81"/>
      <c r="M3735" s="81"/>
      <c r="N3735" s="81"/>
      <c r="O3735" s="81"/>
      <c r="P3735" s="81"/>
      <c r="Q3735" s="81"/>
      <c r="R3735" s="81"/>
    </row>
    <row r="3736" spans="1:18">
      <c r="A3736" s="81"/>
      <c r="B3736" s="81"/>
      <c r="C3736" s="81"/>
      <c r="D3736" s="81"/>
      <c r="E3736" s="81"/>
      <c r="F3736" s="81"/>
      <c r="G3736" s="81"/>
      <c r="H3736" s="81"/>
      <c r="I3736" s="81"/>
      <c r="J3736" s="81"/>
      <c r="K3736" s="81"/>
      <c r="L3736" s="81"/>
      <c r="M3736" s="81"/>
      <c r="N3736" s="81"/>
      <c r="O3736" s="81"/>
      <c r="P3736" s="81"/>
      <c r="Q3736" s="81"/>
      <c r="R3736" s="81"/>
    </row>
    <row r="3737" spans="1:18">
      <c r="A3737" s="81"/>
      <c r="B3737" s="81"/>
      <c r="C3737" s="81"/>
      <c r="D3737" s="81"/>
      <c r="E3737" s="81"/>
      <c r="F3737" s="81"/>
      <c r="G3737" s="81"/>
      <c r="H3737" s="81"/>
      <c r="I3737" s="81"/>
      <c r="J3737" s="81"/>
      <c r="K3737" s="81"/>
      <c r="L3737" s="81"/>
      <c r="M3737" s="81"/>
      <c r="N3737" s="81"/>
      <c r="O3737" s="81"/>
      <c r="P3737" s="81"/>
      <c r="Q3737" s="81"/>
      <c r="R3737" s="81"/>
    </row>
    <row r="3738" spans="1:18">
      <c r="A3738" s="81"/>
      <c r="B3738" s="81"/>
      <c r="C3738" s="81"/>
      <c r="D3738" s="81"/>
      <c r="E3738" s="81"/>
      <c r="F3738" s="81"/>
      <c r="G3738" s="81"/>
      <c r="H3738" s="81"/>
      <c r="I3738" s="81"/>
      <c r="J3738" s="81"/>
      <c r="K3738" s="81"/>
      <c r="L3738" s="81"/>
      <c r="M3738" s="81"/>
      <c r="N3738" s="81"/>
      <c r="O3738" s="81"/>
      <c r="P3738" s="81"/>
      <c r="Q3738" s="81"/>
      <c r="R3738" s="81"/>
    </row>
    <row r="3739" spans="1:18">
      <c r="A3739" s="81"/>
      <c r="B3739" s="81"/>
      <c r="C3739" s="81"/>
      <c r="D3739" s="81"/>
      <c r="E3739" s="81"/>
      <c r="F3739" s="81"/>
      <c r="G3739" s="81"/>
      <c r="H3739" s="81"/>
      <c r="I3739" s="81"/>
      <c r="J3739" s="81"/>
      <c r="K3739" s="81"/>
      <c r="L3739" s="81"/>
      <c r="M3739" s="81"/>
      <c r="N3739" s="81"/>
      <c r="O3739" s="81"/>
      <c r="P3739" s="81"/>
      <c r="Q3739" s="81"/>
      <c r="R3739" s="81"/>
    </row>
    <row r="3740" spans="1:18">
      <c r="A3740" s="81"/>
      <c r="B3740" s="81"/>
      <c r="C3740" s="81"/>
      <c r="D3740" s="81"/>
      <c r="E3740" s="81"/>
      <c r="F3740" s="81"/>
      <c r="G3740" s="81"/>
      <c r="H3740" s="81"/>
      <c r="I3740" s="81"/>
      <c r="J3740" s="81"/>
      <c r="K3740" s="81"/>
      <c r="L3740" s="81"/>
      <c r="M3740" s="81"/>
      <c r="N3740" s="81"/>
      <c r="O3740" s="81"/>
      <c r="P3740" s="81"/>
      <c r="Q3740" s="81"/>
      <c r="R3740" s="81"/>
    </row>
    <row r="3741" spans="1:18">
      <c r="A3741" s="81"/>
      <c r="B3741" s="81"/>
      <c r="C3741" s="81"/>
      <c r="D3741" s="81"/>
      <c r="E3741" s="81"/>
      <c r="F3741" s="81"/>
      <c r="G3741" s="81"/>
      <c r="H3741" s="81"/>
      <c r="I3741" s="81"/>
      <c r="J3741" s="81"/>
      <c r="K3741" s="81"/>
      <c r="L3741" s="81"/>
      <c r="M3741" s="81"/>
      <c r="N3741" s="81"/>
      <c r="O3741" s="81"/>
      <c r="P3741" s="81"/>
      <c r="Q3741" s="81"/>
      <c r="R3741" s="81"/>
    </row>
    <row r="3742" spans="1:18">
      <c r="A3742" s="81"/>
      <c r="B3742" s="81"/>
      <c r="C3742" s="81"/>
      <c r="D3742" s="81"/>
      <c r="E3742" s="81"/>
      <c r="F3742" s="81"/>
      <c r="G3742" s="81"/>
      <c r="H3742" s="81"/>
      <c r="I3742" s="81"/>
      <c r="J3742" s="81"/>
      <c r="K3742" s="81"/>
      <c r="L3742" s="81"/>
      <c r="M3742" s="81"/>
      <c r="N3742" s="81"/>
      <c r="O3742" s="81"/>
      <c r="P3742" s="81"/>
      <c r="Q3742" s="81"/>
      <c r="R3742" s="81"/>
    </row>
    <row r="3743" spans="1:18">
      <c r="A3743" s="81"/>
      <c r="B3743" s="81"/>
      <c r="C3743" s="81"/>
      <c r="D3743" s="81"/>
      <c r="E3743" s="81"/>
      <c r="F3743" s="81"/>
      <c r="G3743" s="81"/>
      <c r="H3743" s="81"/>
      <c r="I3743" s="81"/>
      <c r="J3743" s="81"/>
      <c r="K3743" s="81"/>
      <c r="L3743" s="81"/>
      <c r="M3743" s="81"/>
      <c r="N3743" s="81"/>
      <c r="O3743" s="81"/>
      <c r="P3743" s="81"/>
      <c r="Q3743" s="81"/>
      <c r="R3743" s="81"/>
    </row>
    <row r="3744" spans="1:18">
      <c r="A3744" s="81"/>
      <c r="B3744" s="81"/>
      <c r="C3744" s="81"/>
      <c r="D3744" s="81"/>
      <c r="E3744" s="81"/>
      <c r="F3744" s="81"/>
      <c r="G3744" s="81"/>
      <c r="H3744" s="81"/>
      <c r="I3744" s="81"/>
      <c r="J3744" s="81"/>
      <c r="K3744" s="81"/>
      <c r="L3744" s="81"/>
      <c r="M3744" s="81"/>
      <c r="N3744" s="81"/>
      <c r="O3744" s="81"/>
      <c r="P3744" s="81"/>
      <c r="Q3744" s="81"/>
      <c r="R3744" s="81"/>
    </row>
    <row r="3745" spans="1:18">
      <c r="A3745" s="81"/>
      <c r="B3745" s="81"/>
      <c r="C3745" s="81"/>
      <c r="D3745" s="81"/>
      <c r="E3745" s="81"/>
      <c r="F3745" s="81"/>
      <c r="G3745" s="81"/>
      <c r="H3745" s="81"/>
      <c r="I3745" s="81"/>
      <c r="J3745" s="81"/>
      <c r="K3745" s="81"/>
      <c r="L3745" s="81"/>
      <c r="M3745" s="81"/>
      <c r="N3745" s="81"/>
      <c r="O3745" s="81"/>
      <c r="P3745" s="81"/>
      <c r="Q3745" s="81"/>
      <c r="R3745" s="81"/>
    </row>
    <row r="3746" spans="1:18">
      <c r="A3746" s="81"/>
      <c r="B3746" s="81"/>
      <c r="C3746" s="81"/>
      <c r="D3746" s="81"/>
      <c r="E3746" s="81"/>
      <c r="F3746" s="81"/>
      <c r="G3746" s="81"/>
      <c r="H3746" s="81"/>
      <c r="I3746" s="81"/>
      <c r="J3746" s="81"/>
      <c r="K3746" s="81"/>
      <c r="L3746" s="81"/>
      <c r="M3746" s="81"/>
      <c r="N3746" s="81"/>
      <c r="O3746" s="81"/>
      <c r="P3746" s="81"/>
      <c r="Q3746" s="81"/>
      <c r="R3746" s="81"/>
    </row>
    <row r="3747" spans="1:18">
      <c r="A3747" s="81"/>
      <c r="B3747" s="81"/>
      <c r="C3747" s="81"/>
      <c r="D3747" s="81"/>
      <c r="E3747" s="81"/>
      <c r="F3747" s="81"/>
      <c r="G3747" s="81"/>
      <c r="H3747" s="81"/>
      <c r="I3747" s="81"/>
      <c r="J3747" s="81"/>
      <c r="K3747" s="81"/>
      <c r="L3747" s="81"/>
      <c r="M3747" s="81"/>
      <c r="N3747" s="81"/>
      <c r="O3747" s="81"/>
      <c r="P3747" s="81"/>
      <c r="Q3747" s="81"/>
      <c r="R3747" s="81"/>
    </row>
    <row r="3748" spans="1:18">
      <c r="A3748" s="81"/>
      <c r="B3748" s="81"/>
      <c r="C3748" s="81"/>
      <c r="D3748" s="81"/>
      <c r="E3748" s="81"/>
      <c r="F3748" s="81"/>
      <c r="G3748" s="81"/>
      <c r="H3748" s="81"/>
      <c r="I3748" s="81"/>
      <c r="J3748" s="81"/>
      <c r="K3748" s="81"/>
      <c r="L3748" s="81"/>
      <c r="M3748" s="81"/>
      <c r="N3748" s="81"/>
      <c r="O3748" s="81"/>
      <c r="P3748" s="81"/>
      <c r="Q3748" s="81"/>
      <c r="R3748" s="81"/>
    </row>
    <row r="3749" spans="1:18">
      <c r="A3749" s="81"/>
      <c r="B3749" s="81"/>
      <c r="C3749" s="81"/>
      <c r="D3749" s="81"/>
      <c r="E3749" s="81"/>
      <c r="F3749" s="81"/>
      <c r="G3749" s="81"/>
      <c r="H3749" s="81"/>
      <c r="I3749" s="81"/>
      <c r="J3749" s="81"/>
      <c r="K3749" s="81"/>
      <c r="L3749" s="81"/>
      <c r="M3749" s="81"/>
      <c r="N3749" s="81"/>
      <c r="O3749" s="81"/>
      <c r="P3749" s="81"/>
      <c r="Q3749" s="81"/>
      <c r="R3749" s="81"/>
    </row>
    <row r="3750" spans="1:18">
      <c r="A3750" s="81"/>
      <c r="B3750" s="81"/>
      <c r="C3750" s="81"/>
      <c r="D3750" s="81"/>
      <c r="E3750" s="81"/>
      <c r="F3750" s="81"/>
      <c r="G3750" s="81"/>
      <c r="H3750" s="81"/>
      <c r="I3750" s="81"/>
      <c r="J3750" s="81"/>
      <c r="K3750" s="81"/>
      <c r="L3750" s="81"/>
      <c r="M3750" s="81"/>
      <c r="N3750" s="81"/>
      <c r="O3750" s="81"/>
      <c r="P3750" s="81"/>
      <c r="Q3750" s="81"/>
      <c r="R3750" s="81"/>
    </row>
    <row r="3751" spans="1:18">
      <c r="A3751" s="81"/>
      <c r="B3751" s="81"/>
      <c r="C3751" s="81"/>
      <c r="D3751" s="81"/>
      <c r="E3751" s="81"/>
      <c r="F3751" s="81"/>
      <c r="G3751" s="81"/>
      <c r="H3751" s="81"/>
      <c r="I3751" s="81"/>
      <c r="J3751" s="81"/>
      <c r="K3751" s="81"/>
      <c r="L3751" s="81"/>
      <c r="M3751" s="81"/>
      <c r="N3751" s="81"/>
      <c r="O3751" s="81"/>
      <c r="P3751" s="81"/>
      <c r="Q3751" s="81"/>
      <c r="R3751" s="81"/>
    </row>
    <row r="3752" spans="1:18">
      <c r="A3752" s="81"/>
      <c r="B3752" s="81"/>
      <c r="C3752" s="81"/>
      <c r="D3752" s="81"/>
      <c r="E3752" s="81"/>
      <c r="F3752" s="81"/>
      <c r="G3752" s="81"/>
      <c r="H3752" s="81"/>
      <c r="I3752" s="81"/>
      <c r="J3752" s="81"/>
      <c r="K3752" s="81"/>
      <c r="L3752" s="81"/>
      <c r="M3752" s="81"/>
      <c r="N3752" s="81"/>
      <c r="O3752" s="81"/>
      <c r="P3752" s="81"/>
      <c r="Q3752" s="81"/>
      <c r="R3752" s="81"/>
    </row>
    <row r="3753" spans="1:18">
      <c r="A3753" s="81"/>
      <c r="B3753" s="81"/>
      <c r="C3753" s="81"/>
      <c r="D3753" s="81"/>
      <c r="E3753" s="81"/>
      <c r="F3753" s="81"/>
      <c r="G3753" s="81"/>
      <c r="H3753" s="81"/>
      <c r="I3753" s="81"/>
      <c r="J3753" s="81"/>
      <c r="K3753" s="81"/>
      <c r="L3753" s="81"/>
      <c r="M3753" s="81"/>
      <c r="N3753" s="81"/>
      <c r="O3753" s="81"/>
      <c r="P3753" s="81"/>
      <c r="Q3753" s="81"/>
      <c r="R3753" s="81"/>
    </row>
    <row r="3754" spans="1:18">
      <c r="A3754" s="81"/>
      <c r="B3754" s="81"/>
      <c r="C3754" s="81"/>
      <c r="D3754" s="81"/>
      <c r="E3754" s="81"/>
      <c r="F3754" s="81"/>
      <c r="G3754" s="81"/>
      <c r="H3754" s="81"/>
      <c r="I3754" s="81"/>
      <c r="J3754" s="81"/>
      <c r="K3754" s="81"/>
      <c r="L3754" s="81"/>
      <c r="M3754" s="81"/>
      <c r="N3754" s="81"/>
      <c r="O3754" s="81"/>
      <c r="P3754" s="81"/>
      <c r="Q3754" s="81"/>
      <c r="R3754" s="81"/>
    </row>
    <row r="3755" spans="1:18">
      <c r="A3755" s="81"/>
      <c r="B3755" s="81"/>
      <c r="C3755" s="81"/>
      <c r="D3755" s="81"/>
      <c r="E3755" s="81"/>
      <c r="F3755" s="81"/>
      <c r="G3755" s="81"/>
      <c r="H3755" s="81"/>
      <c r="I3755" s="81"/>
      <c r="J3755" s="81"/>
      <c r="K3755" s="81"/>
      <c r="L3755" s="81"/>
      <c r="M3755" s="81"/>
      <c r="N3755" s="81"/>
      <c r="O3755" s="81"/>
      <c r="P3755" s="81"/>
      <c r="Q3755" s="81"/>
      <c r="R3755" s="81"/>
    </row>
    <row r="3756" spans="1:18">
      <c r="A3756" s="81"/>
      <c r="B3756" s="81"/>
      <c r="C3756" s="81"/>
      <c r="D3756" s="81"/>
      <c r="E3756" s="81"/>
      <c r="F3756" s="81"/>
      <c r="G3756" s="81"/>
      <c r="H3756" s="81"/>
      <c r="I3756" s="81"/>
      <c r="J3756" s="81"/>
      <c r="K3756" s="81"/>
      <c r="L3756" s="81"/>
      <c r="M3756" s="81"/>
      <c r="N3756" s="81"/>
      <c r="O3756" s="81"/>
      <c r="P3756" s="81"/>
      <c r="Q3756" s="81"/>
      <c r="R3756" s="81"/>
    </row>
    <row r="3757" spans="1:18">
      <c r="A3757" s="81"/>
      <c r="B3757" s="81"/>
      <c r="C3757" s="81"/>
      <c r="D3757" s="81"/>
      <c r="E3757" s="81"/>
      <c r="F3757" s="81"/>
      <c r="G3757" s="81"/>
      <c r="H3757" s="81"/>
      <c r="I3757" s="81"/>
      <c r="J3757" s="81"/>
      <c r="K3757" s="81"/>
      <c r="L3757" s="81"/>
      <c r="M3757" s="81"/>
      <c r="N3757" s="81"/>
      <c r="O3757" s="81"/>
      <c r="P3757" s="81"/>
      <c r="Q3757" s="81"/>
      <c r="R3757" s="81"/>
    </row>
    <row r="3758" spans="1:18">
      <c r="A3758" s="81"/>
      <c r="B3758" s="81"/>
      <c r="C3758" s="81"/>
      <c r="D3758" s="81"/>
      <c r="E3758" s="81"/>
      <c r="F3758" s="81"/>
      <c r="G3758" s="81"/>
      <c r="H3758" s="81"/>
      <c r="I3758" s="81"/>
      <c r="J3758" s="81"/>
      <c r="K3758" s="81"/>
      <c r="L3758" s="81"/>
      <c r="M3758" s="81"/>
      <c r="N3758" s="81"/>
      <c r="O3758" s="81"/>
      <c r="P3758" s="81"/>
      <c r="Q3758" s="81"/>
      <c r="R3758" s="81"/>
    </row>
    <row r="3759" spans="1:18">
      <c r="A3759" s="81"/>
      <c r="B3759" s="81"/>
      <c r="C3759" s="81"/>
      <c r="D3759" s="81"/>
      <c r="E3759" s="81"/>
      <c r="F3759" s="81"/>
      <c r="G3759" s="81"/>
      <c r="H3759" s="81"/>
      <c r="I3759" s="81"/>
      <c r="J3759" s="81"/>
      <c r="K3759" s="81"/>
      <c r="L3759" s="81"/>
      <c r="M3759" s="81"/>
      <c r="N3759" s="81"/>
      <c r="O3759" s="81"/>
      <c r="P3759" s="81"/>
      <c r="Q3759" s="81"/>
      <c r="R3759" s="81"/>
    </row>
    <row r="3760" spans="1:18">
      <c r="A3760" s="81"/>
      <c r="B3760" s="81"/>
      <c r="C3760" s="81"/>
      <c r="D3760" s="81"/>
      <c r="E3760" s="81"/>
      <c r="F3760" s="81"/>
      <c r="G3760" s="81"/>
      <c r="H3760" s="81"/>
      <c r="I3760" s="81"/>
      <c r="J3760" s="81"/>
      <c r="K3760" s="81"/>
      <c r="L3760" s="81"/>
      <c r="M3760" s="81"/>
      <c r="N3760" s="81"/>
      <c r="O3760" s="81"/>
      <c r="P3760" s="81"/>
      <c r="Q3760" s="81"/>
      <c r="R3760" s="81"/>
    </row>
    <row r="3761" spans="1:18">
      <c r="A3761" s="81"/>
      <c r="B3761" s="81"/>
      <c r="C3761" s="81"/>
      <c r="D3761" s="81"/>
      <c r="E3761" s="81"/>
      <c r="F3761" s="81"/>
      <c r="G3761" s="81"/>
      <c r="H3761" s="81"/>
      <c r="I3761" s="81"/>
      <c r="J3761" s="81"/>
      <c r="K3761" s="81"/>
      <c r="L3761" s="81"/>
      <c r="M3761" s="81"/>
      <c r="N3761" s="81"/>
      <c r="O3761" s="81"/>
      <c r="P3761" s="81"/>
      <c r="Q3761" s="81"/>
      <c r="R3761" s="81"/>
    </row>
    <row r="3762" spans="1:18">
      <c r="A3762" s="81"/>
      <c r="B3762" s="81"/>
      <c r="C3762" s="81"/>
      <c r="D3762" s="81"/>
      <c r="E3762" s="81"/>
      <c r="F3762" s="81"/>
      <c r="G3762" s="81"/>
      <c r="H3762" s="81"/>
      <c r="I3762" s="81"/>
      <c r="J3762" s="81"/>
      <c r="K3762" s="81"/>
      <c r="L3762" s="81"/>
      <c r="M3762" s="81"/>
      <c r="N3762" s="81"/>
      <c r="O3762" s="81"/>
      <c r="P3762" s="81"/>
      <c r="Q3762" s="81"/>
      <c r="R3762" s="81"/>
    </row>
    <row r="3763" spans="1:18">
      <c r="A3763" s="81"/>
      <c r="B3763" s="81"/>
      <c r="C3763" s="81"/>
      <c r="D3763" s="81"/>
      <c r="E3763" s="81"/>
      <c r="F3763" s="81"/>
      <c r="G3763" s="81"/>
      <c r="H3763" s="81"/>
      <c r="I3763" s="81"/>
      <c r="J3763" s="81"/>
      <c r="K3763" s="81"/>
      <c r="L3763" s="81"/>
      <c r="M3763" s="81"/>
      <c r="N3763" s="81"/>
      <c r="O3763" s="81"/>
      <c r="P3763" s="81"/>
      <c r="Q3763" s="81"/>
      <c r="R3763" s="81"/>
    </row>
    <row r="3764" spans="1:18">
      <c r="A3764" s="81"/>
      <c r="B3764" s="81"/>
      <c r="C3764" s="81"/>
      <c r="D3764" s="81"/>
      <c r="E3764" s="81"/>
      <c r="F3764" s="81"/>
      <c r="G3764" s="81"/>
      <c r="H3764" s="81"/>
      <c r="I3764" s="81"/>
      <c r="J3764" s="81"/>
      <c r="K3764" s="81"/>
      <c r="L3764" s="81"/>
      <c r="M3764" s="81"/>
      <c r="N3764" s="81"/>
      <c r="O3764" s="81"/>
      <c r="P3764" s="81"/>
      <c r="Q3764" s="81"/>
      <c r="R3764" s="81"/>
    </row>
    <row r="3765" spans="1:18">
      <c r="A3765" s="81"/>
      <c r="B3765" s="81"/>
      <c r="C3765" s="81"/>
      <c r="D3765" s="81"/>
      <c r="E3765" s="81"/>
      <c r="F3765" s="81"/>
      <c r="G3765" s="81"/>
      <c r="H3765" s="81"/>
      <c r="I3765" s="81"/>
      <c r="J3765" s="81"/>
      <c r="K3765" s="81"/>
      <c r="L3765" s="81"/>
      <c r="M3765" s="81"/>
      <c r="N3765" s="81"/>
      <c r="O3765" s="81"/>
      <c r="P3765" s="81"/>
      <c r="Q3765" s="81"/>
      <c r="R3765" s="81"/>
    </row>
    <row r="3766" spans="1:18">
      <c r="A3766" s="81"/>
      <c r="B3766" s="81"/>
      <c r="C3766" s="81"/>
      <c r="D3766" s="81"/>
      <c r="E3766" s="81"/>
      <c r="F3766" s="81"/>
      <c r="G3766" s="81"/>
      <c r="H3766" s="81"/>
      <c r="I3766" s="81"/>
      <c r="J3766" s="81"/>
      <c r="K3766" s="81"/>
      <c r="L3766" s="81"/>
      <c r="M3766" s="81"/>
      <c r="N3766" s="81"/>
      <c r="O3766" s="81"/>
      <c r="P3766" s="81"/>
      <c r="Q3766" s="81"/>
      <c r="R3766" s="81"/>
    </row>
    <row r="3767" spans="1:18">
      <c r="A3767" s="81"/>
      <c r="B3767" s="81"/>
      <c r="C3767" s="81"/>
      <c r="D3767" s="81"/>
      <c r="E3767" s="81"/>
      <c r="F3767" s="81"/>
      <c r="G3767" s="81"/>
      <c r="H3767" s="81"/>
      <c r="I3767" s="81"/>
      <c r="J3767" s="81"/>
      <c r="K3767" s="81"/>
      <c r="L3767" s="81"/>
      <c r="M3767" s="81"/>
      <c r="N3767" s="81"/>
      <c r="O3767" s="81"/>
      <c r="P3767" s="81"/>
      <c r="Q3767" s="81"/>
      <c r="R3767" s="81"/>
    </row>
    <row r="3768" spans="1:18">
      <c r="A3768" s="81"/>
      <c r="B3768" s="81"/>
      <c r="C3768" s="81"/>
      <c r="D3768" s="81"/>
      <c r="E3768" s="81"/>
      <c r="F3768" s="81"/>
      <c r="G3768" s="81"/>
      <c r="H3768" s="81"/>
      <c r="I3768" s="81"/>
      <c r="J3768" s="81"/>
      <c r="K3768" s="81"/>
      <c r="L3768" s="81"/>
      <c r="M3768" s="81"/>
      <c r="N3768" s="81"/>
      <c r="O3768" s="81"/>
      <c r="P3768" s="81"/>
      <c r="Q3768" s="81"/>
      <c r="R3768" s="81"/>
    </row>
    <row r="3769" spans="1:18">
      <c r="A3769" s="81"/>
      <c r="B3769" s="81"/>
      <c r="C3769" s="81"/>
      <c r="D3769" s="81"/>
      <c r="E3769" s="81"/>
      <c r="F3769" s="81"/>
      <c r="G3769" s="81"/>
      <c r="H3769" s="81"/>
      <c r="I3769" s="81"/>
      <c r="J3769" s="81"/>
      <c r="K3769" s="81"/>
      <c r="L3769" s="81"/>
      <c r="M3769" s="81"/>
      <c r="N3769" s="81"/>
      <c r="O3769" s="81"/>
      <c r="P3769" s="81"/>
      <c r="Q3769" s="81"/>
      <c r="R3769" s="81"/>
    </row>
    <row r="3770" spans="1:18">
      <c r="A3770" s="81"/>
      <c r="B3770" s="81"/>
      <c r="C3770" s="81"/>
      <c r="D3770" s="81"/>
      <c r="E3770" s="81"/>
      <c r="F3770" s="81"/>
      <c r="G3770" s="81"/>
      <c r="H3770" s="81"/>
      <c r="I3770" s="81"/>
      <c r="J3770" s="81"/>
      <c r="K3770" s="81"/>
      <c r="L3770" s="81"/>
      <c r="M3770" s="81"/>
      <c r="N3770" s="81"/>
      <c r="O3770" s="81"/>
      <c r="P3770" s="81"/>
      <c r="Q3770" s="81"/>
      <c r="R3770" s="81"/>
    </row>
    <row r="3771" spans="1:18">
      <c r="A3771" s="81"/>
      <c r="B3771" s="81"/>
      <c r="C3771" s="81"/>
      <c r="D3771" s="81"/>
      <c r="E3771" s="81"/>
      <c r="F3771" s="81"/>
      <c r="G3771" s="81"/>
      <c r="H3771" s="81"/>
      <c r="I3771" s="81"/>
      <c r="J3771" s="81"/>
      <c r="K3771" s="81"/>
      <c r="L3771" s="81"/>
      <c r="M3771" s="81"/>
      <c r="N3771" s="81"/>
      <c r="O3771" s="81"/>
      <c r="P3771" s="81"/>
      <c r="Q3771" s="81"/>
      <c r="R3771" s="81"/>
    </row>
    <row r="3772" spans="1:18">
      <c r="A3772" s="81"/>
      <c r="B3772" s="81"/>
      <c r="C3772" s="81"/>
      <c r="D3772" s="81"/>
      <c r="E3772" s="81"/>
      <c r="F3772" s="81"/>
      <c r="G3772" s="81"/>
      <c r="H3772" s="81"/>
      <c r="I3772" s="81"/>
      <c r="J3772" s="81"/>
      <c r="K3772" s="81"/>
      <c r="L3772" s="81"/>
      <c r="M3772" s="81"/>
      <c r="N3772" s="81"/>
      <c r="O3772" s="81"/>
      <c r="P3772" s="81"/>
      <c r="Q3772" s="81"/>
      <c r="R3772" s="81"/>
    </row>
    <row r="3773" spans="1:18">
      <c r="A3773" s="81"/>
      <c r="B3773" s="81"/>
      <c r="C3773" s="81"/>
      <c r="D3773" s="81"/>
      <c r="E3773" s="81"/>
      <c r="F3773" s="81"/>
      <c r="G3773" s="81"/>
      <c r="H3773" s="81"/>
      <c r="I3773" s="81"/>
      <c r="J3773" s="81"/>
      <c r="K3773" s="81"/>
      <c r="L3773" s="81"/>
      <c r="M3773" s="81"/>
      <c r="N3773" s="81"/>
      <c r="O3773" s="81"/>
      <c r="P3773" s="81"/>
      <c r="Q3773" s="81"/>
      <c r="R3773" s="81"/>
    </row>
    <row r="3774" spans="1:18">
      <c r="A3774" s="81"/>
      <c r="B3774" s="81"/>
      <c r="C3774" s="81"/>
      <c r="D3774" s="81"/>
      <c r="E3774" s="81"/>
      <c r="F3774" s="81"/>
      <c r="G3774" s="81"/>
      <c r="H3774" s="81"/>
      <c r="I3774" s="81"/>
      <c r="J3774" s="81"/>
      <c r="K3774" s="81"/>
      <c r="L3774" s="81"/>
      <c r="M3774" s="81"/>
      <c r="N3774" s="81"/>
      <c r="O3774" s="81"/>
      <c r="P3774" s="81"/>
      <c r="Q3774" s="81"/>
      <c r="R3774" s="81"/>
    </row>
    <row r="3775" spans="1:18">
      <c r="A3775" s="81"/>
      <c r="B3775" s="81"/>
      <c r="C3775" s="81"/>
      <c r="D3775" s="81"/>
      <c r="E3775" s="81"/>
      <c r="F3775" s="81"/>
      <c r="G3775" s="81"/>
      <c r="H3775" s="81"/>
      <c r="I3775" s="81"/>
      <c r="J3775" s="81"/>
      <c r="K3775" s="81"/>
      <c r="L3775" s="81"/>
      <c r="M3775" s="81"/>
      <c r="N3775" s="81"/>
      <c r="O3775" s="81"/>
      <c r="P3775" s="81"/>
      <c r="Q3775" s="81"/>
      <c r="R3775" s="81"/>
    </row>
    <row r="3776" spans="1:18">
      <c r="A3776" s="81"/>
      <c r="B3776" s="81"/>
      <c r="C3776" s="81"/>
      <c r="D3776" s="81"/>
      <c r="E3776" s="81"/>
      <c r="F3776" s="81"/>
      <c r="G3776" s="81"/>
      <c r="H3776" s="81"/>
      <c r="I3776" s="81"/>
      <c r="J3776" s="81"/>
      <c r="K3776" s="81"/>
      <c r="L3776" s="81"/>
      <c r="M3776" s="81"/>
      <c r="N3776" s="81"/>
      <c r="O3776" s="81"/>
      <c r="P3776" s="81"/>
      <c r="Q3776" s="81"/>
      <c r="R3776" s="81"/>
    </row>
    <row r="3777" spans="1:18">
      <c r="A3777" s="81"/>
      <c r="B3777" s="81"/>
      <c r="C3777" s="81"/>
      <c r="D3777" s="81"/>
      <c r="E3777" s="81"/>
      <c r="F3777" s="81"/>
      <c r="G3777" s="81"/>
      <c r="H3777" s="81"/>
      <c r="I3777" s="81"/>
      <c r="J3777" s="81"/>
      <c r="K3777" s="81"/>
      <c r="L3777" s="81"/>
      <c r="M3777" s="81"/>
      <c r="N3777" s="81"/>
      <c r="O3777" s="81"/>
      <c r="P3777" s="81"/>
      <c r="Q3777" s="81"/>
      <c r="R3777" s="81"/>
    </row>
    <row r="3778" spans="1:18">
      <c r="A3778" s="81"/>
      <c r="B3778" s="81"/>
      <c r="C3778" s="81"/>
      <c r="D3778" s="81"/>
      <c r="E3778" s="81"/>
      <c r="F3778" s="81"/>
      <c r="G3778" s="81"/>
      <c r="H3778" s="81"/>
      <c r="I3778" s="81"/>
      <c r="J3778" s="81"/>
      <c r="K3778" s="81"/>
      <c r="L3778" s="81"/>
      <c r="M3778" s="81"/>
      <c r="N3778" s="81"/>
      <c r="O3778" s="81"/>
      <c r="P3778" s="81"/>
      <c r="Q3778" s="81"/>
      <c r="R3778" s="81"/>
    </row>
    <row r="3779" spans="1:18">
      <c r="A3779" s="81"/>
      <c r="B3779" s="81"/>
      <c r="C3779" s="81"/>
      <c r="D3779" s="81"/>
      <c r="E3779" s="81"/>
      <c r="F3779" s="81"/>
      <c r="G3779" s="81"/>
      <c r="H3779" s="81"/>
      <c r="I3779" s="81"/>
      <c r="J3779" s="81"/>
      <c r="K3779" s="81"/>
      <c r="L3779" s="81"/>
      <c r="M3779" s="81"/>
      <c r="N3779" s="81"/>
      <c r="O3779" s="81"/>
      <c r="P3779" s="81"/>
      <c r="Q3779" s="81"/>
      <c r="R3779" s="81"/>
    </row>
    <row r="3780" spans="1:18">
      <c r="A3780" s="81"/>
      <c r="B3780" s="81"/>
      <c r="C3780" s="81"/>
      <c r="D3780" s="81"/>
      <c r="E3780" s="81"/>
      <c r="F3780" s="81"/>
      <c r="G3780" s="81"/>
      <c r="H3780" s="81"/>
      <c r="I3780" s="81"/>
      <c r="J3780" s="81"/>
      <c r="K3780" s="81"/>
      <c r="L3780" s="81"/>
      <c r="M3780" s="81"/>
      <c r="N3780" s="81"/>
      <c r="O3780" s="81"/>
      <c r="P3780" s="81"/>
      <c r="Q3780" s="81"/>
      <c r="R3780" s="81"/>
    </row>
    <row r="3781" spans="1:18">
      <c r="A3781" s="81"/>
      <c r="B3781" s="81"/>
      <c r="C3781" s="81"/>
      <c r="D3781" s="81"/>
      <c r="E3781" s="81"/>
      <c r="F3781" s="81"/>
      <c r="G3781" s="81"/>
      <c r="H3781" s="81"/>
      <c r="I3781" s="81"/>
      <c r="J3781" s="81"/>
      <c r="K3781" s="81"/>
      <c r="L3781" s="81"/>
      <c r="M3781" s="81"/>
      <c r="N3781" s="81"/>
      <c r="O3781" s="81"/>
      <c r="P3781" s="81"/>
      <c r="Q3781" s="81"/>
      <c r="R3781" s="81"/>
    </row>
    <row r="3782" spans="1:18">
      <c r="A3782" s="81"/>
      <c r="B3782" s="81"/>
      <c r="C3782" s="81"/>
      <c r="D3782" s="81"/>
      <c r="E3782" s="81"/>
      <c r="F3782" s="81"/>
      <c r="G3782" s="81"/>
      <c r="H3782" s="81"/>
      <c r="I3782" s="81"/>
      <c r="J3782" s="81"/>
      <c r="K3782" s="81"/>
      <c r="L3782" s="81"/>
      <c r="M3782" s="81"/>
      <c r="N3782" s="81"/>
      <c r="O3782" s="81"/>
      <c r="P3782" s="81"/>
      <c r="Q3782" s="81"/>
      <c r="R3782" s="81"/>
    </row>
    <row r="3783" spans="1:18">
      <c r="A3783" s="81"/>
      <c r="B3783" s="81"/>
      <c r="C3783" s="81"/>
      <c r="D3783" s="81"/>
      <c r="E3783" s="81"/>
      <c r="F3783" s="81"/>
      <c r="G3783" s="81"/>
      <c r="H3783" s="81"/>
      <c r="I3783" s="81"/>
      <c r="J3783" s="81"/>
      <c r="K3783" s="81"/>
      <c r="L3783" s="81"/>
      <c r="M3783" s="81"/>
      <c r="N3783" s="81"/>
      <c r="O3783" s="81"/>
      <c r="P3783" s="81"/>
      <c r="Q3783" s="81"/>
      <c r="R3783" s="81"/>
    </row>
    <row r="3784" spans="1:18">
      <c r="A3784" s="81"/>
      <c r="B3784" s="81"/>
      <c r="C3784" s="81"/>
      <c r="D3784" s="81"/>
      <c r="E3784" s="81"/>
      <c r="F3784" s="81"/>
      <c r="G3784" s="81"/>
      <c r="H3784" s="81"/>
      <c r="I3784" s="81"/>
      <c r="J3784" s="81"/>
      <c r="K3784" s="81"/>
      <c r="L3784" s="81"/>
      <c r="M3784" s="81"/>
      <c r="N3784" s="81"/>
      <c r="O3784" s="81"/>
      <c r="P3784" s="81"/>
      <c r="Q3784" s="81"/>
      <c r="R3784" s="81"/>
    </row>
    <row r="3785" spans="1:18">
      <c r="A3785" s="81"/>
      <c r="B3785" s="81"/>
      <c r="C3785" s="81"/>
      <c r="D3785" s="81"/>
      <c r="E3785" s="81"/>
      <c r="F3785" s="81"/>
      <c r="G3785" s="81"/>
      <c r="H3785" s="81"/>
      <c r="I3785" s="81"/>
      <c r="J3785" s="81"/>
      <c r="K3785" s="81"/>
      <c r="L3785" s="81"/>
      <c r="M3785" s="81"/>
      <c r="N3785" s="81"/>
      <c r="O3785" s="81"/>
      <c r="P3785" s="81"/>
      <c r="Q3785" s="81"/>
      <c r="R3785" s="81"/>
    </row>
    <row r="3786" spans="1:18">
      <c r="A3786" s="81"/>
      <c r="B3786" s="81"/>
      <c r="C3786" s="81"/>
      <c r="D3786" s="81"/>
      <c r="E3786" s="81"/>
      <c r="F3786" s="81"/>
      <c r="G3786" s="81"/>
      <c r="H3786" s="81"/>
      <c r="I3786" s="81"/>
      <c r="J3786" s="81"/>
      <c r="K3786" s="81"/>
      <c r="L3786" s="81"/>
      <c r="M3786" s="81"/>
      <c r="N3786" s="81"/>
      <c r="O3786" s="81"/>
      <c r="P3786" s="81"/>
      <c r="Q3786" s="81"/>
      <c r="R3786" s="81"/>
    </row>
    <row r="3787" spans="1:18">
      <c r="A3787" s="81"/>
      <c r="B3787" s="81"/>
      <c r="C3787" s="81"/>
      <c r="D3787" s="81"/>
      <c r="E3787" s="81"/>
      <c r="F3787" s="81"/>
      <c r="G3787" s="81"/>
      <c r="H3787" s="81"/>
      <c r="I3787" s="81"/>
      <c r="J3787" s="81"/>
      <c r="K3787" s="81"/>
      <c r="L3787" s="81"/>
      <c r="M3787" s="81"/>
      <c r="N3787" s="81"/>
      <c r="O3787" s="81"/>
      <c r="P3787" s="81"/>
      <c r="Q3787" s="81"/>
      <c r="R3787" s="81"/>
    </row>
    <row r="3788" spans="1:18">
      <c r="A3788" s="81"/>
      <c r="B3788" s="81"/>
      <c r="C3788" s="81"/>
      <c r="D3788" s="81"/>
      <c r="E3788" s="81"/>
      <c r="F3788" s="81"/>
      <c r="G3788" s="81"/>
      <c r="H3788" s="81"/>
      <c r="I3788" s="81"/>
      <c r="J3788" s="81"/>
      <c r="K3788" s="81"/>
      <c r="L3788" s="81"/>
      <c r="M3788" s="81"/>
      <c r="N3788" s="81"/>
      <c r="O3788" s="81"/>
      <c r="P3788" s="81"/>
      <c r="Q3788" s="81"/>
      <c r="R3788" s="81"/>
    </row>
    <row r="3789" spans="1:18">
      <c r="A3789" s="81"/>
      <c r="B3789" s="81"/>
      <c r="C3789" s="81"/>
      <c r="D3789" s="81"/>
      <c r="E3789" s="81"/>
      <c r="F3789" s="81"/>
      <c r="G3789" s="81"/>
      <c r="H3789" s="81"/>
      <c r="I3789" s="81"/>
      <c r="J3789" s="81"/>
      <c r="K3789" s="81"/>
      <c r="L3789" s="81"/>
      <c r="M3789" s="81"/>
      <c r="N3789" s="81"/>
      <c r="O3789" s="81"/>
      <c r="P3789" s="81"/>
      <c r="Q3789" s="81"/>
      <c r="R3789" s="81"/>
    </row>
    <row r="3790" spans="1:18">
      <c r="A3790" s="81"/>
      <c r="B3790" s="81"/>
      <c r="C3790" s="81"/>
      <c r="D3790" s="81"/>
      <c r="E3790" s="81"/>
      <c r="F3790" s="81"/>
      <c r="G3790" s="81"/>
      <c r="H3790" s="81"/>
      <c r="I3790" s="81"/>
      <c r="J3790" s="81"/>
      <c r="K3790" s="81"/>
      <c r="L3790" s="81"/>
      <c r="M3790" s="81"/>
      <c r="N3790" s="81"/>
      <c r="O3790" s="81"/>
      <c r="P3790" s="81"/>
      <c r="Q3790" s="81"/>
      <c r="R3790" s="81"/>
    </row>
    <row r="3791" spans="1:18">
      <c r="A3791" s="81"/>
      <c r="B3791" s="81"/>
      <c r="C3791" s="81"/>
      <c r="D3791" s="81"/>
      <c r="E3791" s="81"/>
      <c r="F3791" s="81"/>
      <c r="G3791" s="81"/>
      <c r="H3791" s="81"/>
      <c r="I3791" s="81"/>
      <c r="J3791" s="81"/>
      <c r="K3791" s="81"/>
      <c r="L3791" s="81"/>
      <c r="M3791" s="81"/>
      <c r="N3791" s="81"/>
      <c r="O3791" s="81"/>
      <c r="P3791" s="81"/>
      <c r="Q3791" s="81"/>
      <c r="R3791" s="81"/>
    </row>
    <row r="3792" spans="1:18">
      <c r="A3792" s="81"/>
      <c r="B3792" s="81"/>
      <c r="C3792" s="81"/>
      <c r="D3792" s="81"/>
      <c r="E3792" s="81"/>
      <c r="F3792" s="81"/>
      <c r="G3792" s="81"/>
      <c r="H3792" s="81"/>
      <c r="I3792" s="81"/>
      <c r="J3792" s="81"/>
      <c r="K3792" s="81"/>
      <c r="L3792" s="81"/>
      <c r="M3792" s="81"/>
      <c r="N3792" s="81"/>
      <c r="O3792" s="81"/>
      <c r="P3792" s="81"/>
      <c r="Q3792" s="81"/>
      <c r="R3792" s="81"/>
    </row>
    <row r="3793" spans="1:18">
      <c r="A3793" s="81"/>
      <c r="B3793" s="81"/>
      <c r="C3793" s="81"/>
      <c r="D3793" s="81"/>
      <c r="E3793" s="81"/>
      <c r="F3793" s="81"/>
      <c r="G3793" s="81"/>
      <c r="H3793" s="81"/>
      <c r="I3793" s="81"/>
      <c r="J3793" s="81"/>
      <c r="K3793" s="81"/>
      <c r="L3793" s="81"/>
      <c r="M3793" s="81"/>
      <c r="N3793" s="81"/>
      <c r="O3793" s="81"/>
      <c r="P3793" s="81"/>
      <c r="Q3793" s="81"/>
      <c r="R3793" s="81"/>
    </row>
    <row r="3794" spans="1:18">
      <c r="A3794" s="81"/>
      <c r="B3794" s="81"/>
      <c r="C3794" s="81"/>
      <c r="D3794" s="81"/>
      <c r="E3794" s="81"/>
      <c r="F3794" s="81"/>
      <c r="G3794" s="81"/>
      <c r="H3794" s="81"/>
      <c r="I3794" s="81"/>
      <c r="J3794" s="81"/>
      <c r="K3794" s="81"/>
      <c r="L3794" s="81"/>
      <c r="M3794" s="81"/>
      <c r="N3794" s="81"/>
      <c r="O3794" s="81"/>
      <c r="P3794" s="81"/>
      <c r="Q3794" s="81"/>
      <c r="R3794" s="81"/>
    </row>
    <row r="3795" spans="1:18">
      <c r="A3795" s="81"/>
      <c r="B3795" s="81"/>
      <c r="C3795" s="81"/>
      <c r="D3795" s="81"/>
      <c r="E3795" s="81"/>
      <c r="F3795" s="81"/>
      <c r="G3795" s="81"/>
      <c r="H3795" s="81"/>
      <c r="I3795" s="81"/>
      <c r="J3795" s="81"/>
      <c r="K3795" s="81"/>
      <c r="L3795" s="81"/>
      <c r="M3795" s="81"/>
      <c r="N3795" s="81"/>
      <c r="O3795" s="81"/>
      <c r="P3795" s="81"/>
      <c r="Q3795" s="81"/>
      <c r="R3795" s="81"/>
    </row>
    <row r="3796" spans="1:18">
      <c r="A3796" s="81"/>
      <c r="B3796" s="81"/>
      <c r="C3796" s="81"/>
      <c r="D3796" s="81"/>
      <c r="E3796" s="81"/>
      <c r="F3796" s="81"/>
      <c r="G3796" s="81"/>
      <c r="H3796" s="81"/>
      <c r="I3796" s="81"/>
      <c r="J3796" s="81"/>
      <c r="K3796" s="81"/>
      <c r="L3796" s="81"/>
      <c r="M3796" s="81"/>
      <c r="N3796" s="81"/>
      <c r="O3796" s="81"/>
      <c r="P3796" s="81"/>
      <c r="Q3796" s="81"/>
      <c r="R3796" s="81"/>
    </row>
    <row r="3797" spans="1:18">
      <c r="A3797" s="81"/>
      <c r="B3797" s="81"/>
      <c r="C3797" s="81"/>
      <c r="D3797" s="81"/>
      <c r="E3797" s="81"/>
      <c r="F3797" s="81"/>
      <c r="G3797" s="81"/>
      <c r="H3797" s="81"/>
      <c r="I3797" s="81"/>
      <c r="J3797" s="81"/>
      <c r="K3797" s="81"/>
      <c r="L3797" s="81"/>
      <c r="M3797" s="81"/>
      <c r="N3797" s="81"/>
      <c r="O3797" s="81"/>
      <c r="P3797" s="81"/>
      <c r="Q3797" s="81"/>
      <c r="R3797" s="81"/>
    </row>
    <row r="3798" spans="1:18">
      <c r="A3798" s="81"/>
      <c r="B3798" s="81"/>
      <c r="C3798" s="81"/>
      <c r="D3798" s="81"/>
      <c r="E3798" s="81"/>
      <c r="F3798" s="81"/>
      <c r="G3798" s="81"/>
      <c r="H3798" s="81"/>
      <c r="I3798" s="81"/>
      <c r="J3798" s="81"/>
      <c r="K3798" s="81"/>
      <c r="L3798" s="81"/>
      <c r="M3798" s="81"/>
      <c r="N3798" s="81"/>
      <c r="O3798" s="81"/>
      <c r="P3798" s="81"/>
      <c r="Q3798" s="81"/>
      <c r="R3798" s="81"/>
    </row>
    <row r="3799" spans="1:18">
      <c r="A3799" s="81"/>
      <c r="B3799" s="81"/>
      <c r="C3799" s="81"/>
      <c r="D3799" s="81"/>
      <c r="E3799" s="81"/>
      <c r="F3799" s="81"/>
      <c r="G3799" s="81"/>
      <c r="H3799" s="81"/>
      <c r="I3799" s="81"/>
      <c r="J3799" s="81"/>
      <c r="K3799" s="81"/>
      <c r="L3799" s="81"/>
      <c r="M3799" s="81"/>
      <c r="N3799" s="81"/>
      <c r="O3799" s="81"/>
      <c r="P3799" s="81"/>
      <c r="Q3799" s="81"/>
      <c r="R3799" s="81"/>
    </row>
    <row r="3800" spans="1:18">
      <c r="A3800" s="81"/>
      <c r="B3800" s="81"/>
      <c r="C3800" s="81"/>
      <c r="D3800" s="81"/>
      <c r="E3800" s="81"/>
      <c r="F3800" s="81"/>
      <c r="G3800" s="81"/>
      <c r="H3800" s="81"/>
      <c r="I3800" s="81"/>
      <c r="J3800" s="81"/>
      <c r="K3800" s="81"/>
      <c r="L3800" s="81"/>
      <c r="M3800" s="81"/>
      <c r="N3800" s="81"/>
      <c r="O3800" s="81"/>
      <c r="P3800" s="81"/>
      <c r="Q3800" s="81"/>
      <c r="R3800" s="81"/>
    </row>
    <row r="3801" spans="1:18">
      <c r="A3801" s="81"/>
      <c r="B3801" s="81"/>
      <c r="C3801" s="81"/>
      <c r="D3801" s="81"/>
      <c r="E3801" s="81"/>
      <c r="F3801" s="81"/>
      <c r="G3801" s="81"/>
      <c r="H3801" s="81"/>
      <c r="I3801" s="81"/>
      <c r="J3801" s="81"/>
      <c r="K3801" s="81"/>
      <c r="L3801" s="81"/>
      <c r="M3801" s="81"/>
      <c r="N3801" s="81"/>
      <c r="O3801" s="81"/>
      <c r="P3801" s="81"/>
      <c r="Q3801" s="81"/>
      <c r="R3801" s="81"/>
    </row>
    <row r="3802" spans="1:18">
      <c r="A3802" s="81"/>
      <c r="B3802" s="81"/>
      <c r="C3802" s="81"/>
      <c r="D3802" s="81"/>
      <c r="E3802" s="81"/>
      <c r="F3802" s="81"/>
      <c r="G3802" s="81"/>
      <c r="H3802" s="81"/>
      <c r="I3802" s="81"/>
      <c r="J3802" s="81"/>
      <c r="K3802" s="81"/>
      <c r="L3802" s="81"/>
      <c r="M3802" s="81"/>
      <c r="N3802" s="81"/>
      <c r="O3802" s="81"/>
      <c r="P3802" s="81"/>
      <c r="Q3802" s="81"/>
      <c r="R3802" s="81"/>
    </row>
    <row r="3803" spans="1:18">
      <c r="A3803" s="81"/>
      <c r="B3803" s="81"/>
      <c r="C3803" s="81"/>
      <c r="D3803" s="81"/>
      <c r="E3803" s="81"/>
      <c r="F3803" s="81"/>
      <c r="G3803" s="81"/>
      <c r="H3803" s="81"/>
      <c r="I3803" s="81"/>
      <c r="J3803" s="81"/>
      <c r="K3803" s="81"/>
      <c r="L3803" s="81"/>
      <c r="M3803" s="81"/>
      <c r="N3803" s="81"/>
      <c r="O3803" s="81"/>
      <c r="P3803" s="81"/>
      <c r="Q3803" s="81"/>
      <c r="R3803" s="81"/>
    </row>
    <row r="3804" spans="1:18">
      <c r="A3804" s="81"/>
      <c r="B3804" s="81"/>
      <c r="C3804" s="81"/>
      <c r="D3804" s="81"/>
      <c r="E3804" s="81"/>
      <c r="F3804" s="81"/>
      <c r="G3804" s="81"/>
      <c r="H3804" s="81"/>
      <c r="I3804" s="81"/>
      <c r="J3804" s="81"/>
      <c r="K3804" s="81"/>
      <c r="L3804" s="81"/>
      <c r="M3804" s="81"/>
      <c r="N3804" s="81"/>
      <c r="O3804" s="81"/>
      <c r="P3804" s="81"/>
      <c r="Q3804" s="81"/>
      <c r="R3804" s="81"/>
    </row>
    <row r="3805" spans="1:18">
      <c r="A3805" s="81"/>
      <c r="B3805" s="81"/>
      <c r="C3805" s="81"/>
      <c r="D3805" s="81"/>
      <c r="E3805" s="81"/>
      <c r="F3805" s="81"/>
      <c r="G3805" s="81"/>
      <c r="H3805" s="81"/>
      <c r="I3805" s="81"/>
      <c r="J3805" s="81"/>
      <c r="K3805" s="81"/>
      <c r="L3805" s="81"/>
      <c r="M3805" s="81"/>
      <c r="N3805" s="81"/>
      <c r="O3805" s="81"/>
      <c r="P3805" s="81"/>
      <c r="Q3805" s="81"/>
      <c r="R3805" s="81"/>
    </row>
    <row r="3806" spans="1:18">
      <c r="A3806" s="81"/>
      <c r="B3806" s="81"/>
      <c r="C3806" s="81"/>
      <c r="D3806" s="81"/>
      <c r="E3806" s="81"/>
      <c r="F3806" s="81"/>
      <c r="G3806" s="81"/>
      <c r="H3806" s="81"/>
      <c r="I3806" s="81"/>
      <c r="J3806" s="81"/>
      <c r="K3806" s="81"/>
      <c r="L3806" s="81"/>
      <c r="M3806" s="81"/>
      <c r="N3806" s="81"/>
      <c r="O3806" s="81"/>
      <c r="P3806" s="81"/>
      <c r="Q3806" s="81"/>
      <c r="R3806" s="81"/>
    </row>
    <row r="3807" spans="1:18">
      <c r="A3807" s="81"/>
      <c r="B3807" s="81"/>
      <c r="C3807" s="81"/>
      <c r="D3807" s="81"/>
      <c r="E3807" s="81"/>
      <c r="F3807" s="81"/>
      <c r="G3807" s="81"/>
      <c r="H3807" s="81"/>
      <c r="I3807" s="81"/>
      <c r="J3807" s="81"/>
      <c r="K3807" s="81"/>
      <c r="L3807" s="81"/>
      <c r="M3807" s="81"/>
      <c r="N3807" s="81"/>
      <c r="O3807" s="81"/>
      <c r="P3807" s="81"/>
      <c r="Q3807" s="81"/>
      <c r="R3807" s="81"/>
    </row>
    <row r="3808" spans="1:18">
      <c r="A3808" s="81"/>
      <c r="B3808" s="81"/>
      <c r="C3808" s="81"/>
      <c r="D3808" s="81"/>
      <c r="E3808" s="81"/>
      <c r="F3808" s="81"/>
      <c r="G3808" s="81"/>
      <c r="H3808" s="81"/>
      <c r="I3808" s="81"/>
      <c r="J3808" s="81"/>
      <c r="K3808" s="81"/>
      <c r="L3808" s="81"/>
      <c r="M3808" s="81"/>
      <c r="N3808" s="81"/>
      <c r="O3808" s="81"/>
      <c r="P3808" s="81"/>
      <c r="Q3808" s="81"/>
      <c r="R3808" s="81"/>
    </row>
    <row r="3809" spans="1:18">
      <c r="A3809" s="81"/>
      <c r="B3809" s="81"/>
      <c r="C3809" s="81"/>
      <c r="D3809" s="81"/>
      <c r="E3809" s="81"/>
      <c r="F3809" s="81"/>
      <c r="G3809" s="81"/>
      <c r="H3809" s="81"/>
      <c r="I3809" s="81"/>
      <c r="J3809" s="81"/>
      <c r="K3809" s="81"/>
      <c r="L3809" s="81"/>
      <c r="M3809" s="81"/>
      <c r="N3809" s="81"/>
      <c r="O3809" s="81"/>
      <c r="P3809" s="81"/>
      <c r="Q3809" s="81"/>
      <c r="R3809" s="81"/>
    </row>
    <row r="3810" spans="1:18">
      <c r="A3810" s="81"/>
      <c r="B3810" s="81"/>
      <c r="C3810" s="81"/>
      <c r="D3810" s="81"/>
      <c r="E3810" s="81"/>
      <c r="F3810" s="81"/>
      <c r="G3810" s="81"/>
      <c r="H3810" s="81"/>
      <c r="I3810" s="81"/>
      <c r="J3810" s="81"/>
      <c r="K3810" s="81"/>
      <c r="L3810" s="81"/>
      <c r="M3810" s="81"/>
      <c r="N3810" s="81"/>
      <c r="O3810" s="81"/>
      <c r="P3810" s="81"/>
      <c r="Q3810" s="81"/>
      <c r="R3810" s="81"/>
    </row>
    <row r="3811" spans="1:18">
      <c r="A3811" s="81"/>
      <c r="B3811" s="81"/>
      <c r="C3811" s="81"/>
      <c r="D3811" s="81"/>
      <c r="E3811" s="81"/>
      <c r="F3811" s="81"/>
      <c r="G3811" s="81"/>
      <c r="H3811" s="81"/>
      <c r="I3811" s="81"/>
      <c r="J3811" s="81"/>
      <c r="K3811" s="81"/>
      <c r="L3811" s="81"/>
      <c r="M3811" s="81"/>
      <c r="N3811" s="81"/>
      <c r="O3811" s="81"/>
      <c r="P3811" s="81"/>
      <c r="Q3811" s="81"/>
      <c r="R3811" s="81"/>
    </row>
    <row r="3812" spans="1:18">
      <c r="A3812" s="81"/>
      <c r="B3812" s="81"/>
      <c r="C3812" s="81"/>
      <c r="D3812" s="81"/>
      <c r="E3812" s="81"/>
      <c r="F3812" s="81"/>
      <c r="G3812" s="81"/>
      <c r="H3812" s="81"/>
      <c r="I3812" s="81"/>
      <c r="J3812" s="81"/>
      <c r="K3812" s="81"/>
      <c r="L3812" s="81"/>
      <c r="M3812" s="81"/>
      <c r="N3812" s="81"/>
      <c r="O3812" s="81"/>
      <c r="P3812" s="81"/>
      <c r="Q3812" s="81"/>
      <c r="R3812" s="81"/>
    </row>
    <row r="3813" spans="1:18">
      <c r="A3813" s="81"/>
      <c r="B3813" s="81"/>
      <c r="C3813" s="81"/>
      <c r="D3813" s="81"/>
      <c r="E3813" s="81"/>
      <c r="F3813" s="81"/>
      <c r="G3813" s="81"/>
      <c r="H3813" s="81"/>
      <c r="I3813" s="81"/>
      <c r="J3813" s="81"/>
      <c r="K3813" s="81"/>
      <c r="L3813" s="81"/>
      <c r="M3813" s="81"/>
      <c r="N3813" s="81"/>
      <c r="O3813" s="81"/>
      <c r="P3813" s="81"/>
      <c r="Q3813" s="81"/>
      <c r="R3813" s="81"/>
    </row>
    <row r="3814" spans="1:18">
      <c r="A3814" s="81"/>
      <c r="B3814" s="81"/>
      <c r="C3814" s="81"/>
      <c r="D3814" s="81"/>
      <c r="E3814" s="81"/>
      <c r="F3814" s="81"/>
      <c r="G3814" s="81"/>
      <c r="H3814" s="81"/>
      <c r="I3814" s="81"/>
      <c r="J3814" s="81"/>
      <c r="K3814" s="81"/>
      <c r="L3814" s="81"/>
      <c r="M3814" s="81"/>
      <c r="N3814" s="81"/>
      <c r="O3814" s="81"/>
      <c r="P3814" s="81"/>
      <c r="Q3814" s="81"/>
      <c r="R3814" s="81"/>
    </row>
    <row r="3815" spans="1:18">
      <c r="A3815" s="81"/>
      <c r="B3815" s="81"/>
      <c r="C3815" s="81"/>
      <c r="D3815" s="81"/>
      <c r="E3815" s="81"/>
      <c r="F3815" s="81"/>
      <c r="G3815" s="81"/>
      <c r="H3815" s="81"/>
      <c r="I3815" s="81"/>
      <c r="J3815" s="81"/>
      <c r="K3815" s="81"/>
      <c r="L3815" s="81"/>
      <c r="M3815" s="81"/>
      <c r="N3815" s="81"/>
      <c r="O3815" s="81"/>
      <c r="P3815" s="81"/>
      <c r="Q3815" s="81"/>
      <c r="R3815" s="81"/>
    </row>
    <row r="3816" spans="1:18">
      <c r="A3816" s="81"/>
      <c r="B3816" s="81"/>
      <c r="C3816" s="81"/>
      <c r="D3816" s="81"/>
      <c r="E3816" s="81"/>
      <c r="F3816" s="81"/>
      <c r="G3816" s="81"/>
      <c r="H3816" s="81"/>
      <c r="I3816" s="81"/>
      <c r="J3816" s="81"/>
      <c r="K3816" s="81"/>
      <c r="L3816" s="81"/>
      <c r="M3816" s="81"/>
      <c r="N3816" s="81"/>
      <c r="O3816" s="81"/>
      <c r="P3816" s="81"/>
      <c r="Q3816" s="81"/>
      <c r="R3816" s="81"/>
    </row>
    <row r="3817" spans="1:18">
      <c r="A3817" s="81"/>
      <c r="B3817" s="81"/>
      <c r="C3817" s="81"/>
      <c r="D3817" s="81"/>
      <c r="E3817" s="81"/>
      <c r="F3817" s="81"/>
      <c r="G3817" s="81"/>
      <c r="H3817" s="81"/>
      <c r="I3817" s="81"/>
      <c r="J3817" s="81"/>
      <c r="K3817" s="81"/>
      <c r="L3817" s="81"/>
      <c r="M3817" s="81"/>
      <c r="N3817" s="81"/>
      <c r="O3817" s="81"/>
      <c r="P3817" s="81"/>
      <c r="Q3817" s="81"/>
      <c r="R3817" s="81"/>
    </row>
    <row r="3818" spans="1:18">
      <c r="A3818" s="81"/>
      <c r="B3818" s="81"/>
      <c r="C3818" s="81"/>
      <c r="D3818" s="81"/>
      <c r="E3818" s="81"/>
      <c r="F3818" s="81"/>
      <c r="G3818" s="81"/>
      <c r="H3818" s="81"/>
      <c r="I3818" s="81"/>
      <c r="J3818" s="81"/>
      <c r="K3818" s="81"/>
      <c r="L3818" s="81"/>
      <c r="M3818" s="81"/>
      <c r="N3818" s="81"/>
      <c r="O3818" s="81"/>
      <c r="P3818" s="81"/>
      <c r="Q3818" s="81"/>
      <c r="R3818" s="81"/>
    </row>
    <row r="3819" spans="1:18">
      <c r="A3819" s="81"/>
      <c r="B3819" s="81"/>
      <c r="C3819" s="81"/>
      <c r="D3819" s="81"/>
      <c r="E3819" s="81"/>
      <c r="F3819" s="81"/>
      <c r="G3819" s="81"/>
      <c r="H3819" s="81"/>
      <c r="I3819" s="81"/>
      <c r="J3819" s="81"/>
      <c r="K3819" s="81"/>
      <c r="L3819" s="81"/>
      <c r="M3819" s="81"/>
      <c r="N3819" s="81"/>
      <c r="O3819" s="81"/>
      <c r="P3819" s="81"/>
      <c r="Q3819" s="81"/>
      <c r="R3819" s="81"/>
    </row>
    <row r="3820" spans="1:18">
      <c r="A3820" s="81"/>
      <c r="B3820" s="81"/>
      <c r="C3820" s="81"/>
      <c r="D3820" s="81"/>
      <c r="E3820" s="81"/>
      <c r="F3820" s="81"/>
      <c r="G3820" s="81"/>
      <c r="H3820" s="81"/>
      <c r="I3820" s="81"/>
      <c r="J3820" s="81"/>
      <c r="K3820" s="81"/>
      <c r="L3820" s="81"/>
      <c r="M3820" s="81"/>
      <c r="N3820" s="81"/>
      <c r="O3820" s="81"/>
      <c r="P3820" s="81"/>
      <c r="Q3820" s="81"/>
      <c r="R3820" s="81"/>
    </row>
    <row r="3821" spans="1:18">
      <c r="A3821" s="81"/>
      <c r="B3821" s="81"/>
      <c r="C3821" s="81"/>
      <c r="D3821" s="81"/>
      <c r="E3821" s="81"/>
      <c r="F3821" s="81"/>
      <c r="G3821" s="81"/>
      <c r="H3821" s="81"/>
      <c r="I3821" s="81"/>
      <c r="J3821" s="81"/>
      <c r="K3821" s="81"/>
      <c r="L3821" s="81"/>
      <c r="M3821" s="81"/>
      <c r="N3821" s="81"/>
      <c r="O3821" s="81"/>
      <c r="P3821" s="81"/>
      <c r="Q3821" s="81"/>
      <c r="R3821" s="81"/>
    </row>
    <row r="3822" spans="1:18">
      <c r="A3822" s="81"/>
      <c r="B3822" s="81"/>
      <c r="C3822" s="81"/>
      <c r="D3822" s="81"/>
      <c r="E3822" s="81"/>
      <c r="F3822" s="81"/>
      <c r="G3822" s="81"/>
      <c r="H3822" s="81"/>
      <c r="I3822" s="81"/>
      <c r="J3822" s="81"/>
      <c r="K3822" s="81"/>
      <c r="L3822" s="81"/>
      <c r="M3822" s="81"/>
      <c r="N3822" s="81"/>
      <c r="O3822" s="81"/>
      <c r="P3822" s="81"/>
      <c r="Q3822" s="81"/>
      <c r="R3822" s="81"/>
    </row>
    <row r="3823" spans="1:18">
      <c r="A3823" s="81"/>
      <c r="B3823" s="81"/>
      <c r="C3823" s="81"/>
      <c r="D3823" s="81"/>
      <c r="E3823" s="81"/>
      <c r="F3823" s="81"/>
      <c r="G3823" s="81"/>
      <c r="H3823" s="81"/>
      <c r="I3823" s="81"/>
      <c r="J3823" s="81"/>
      <c r="K3823" s="81"/>
      <c r="L3823" s="81"/>
      <c r="M3823" s="81"/>
      <c r="N3823" s="81"/>
      <c r="O3823" s="81"/>
      <c r="P3823" s="81"/>
      <c r="Q3823" s="81"/>
      <c r="R3823" s="81"/>
    </row>
    <row r="3824" spans="1:18">
      <c r="A3824" s="81"/>
      <c r="B3824" s="81"/>
      <c r="C3824" s="81"/>
      <c r="D3824" s="81"/>
      <c r="E3824" s="81"/>
      <c r="F3824" s="81"/>
      <c r="G3824" s="81"/>
      <c r="H3824" s="81"/>
      <c r="I3824" s="81"/>
      <c r="J3824" s="81"/>
      <c r="K3824" s="81"/>
      <c r="L3824" s="81"/>
      <c r="M3824" s="81"/>
      <c r="N3824" s="81"/>
      <c r="O3824" s="81"/>
      <c r="P3824" s="81"/>
      <c r="Q3824" s="81"/>
      <c r="R3824" s="81"/>
    </row>
    <row r="3825" spans="1:18">
      <c r="A3825" s="81"/>
      <c r="B3825" s="81"/>
      <c r="C3825" s="81"/>
      <c r="D3825" s="81"/>
      <c r="E3825" s="81"/>
      <c r="F3825" s="81"/>
      <c r="G3825" s="81"/>
      <c r="H3825" s="81"/>
      <c r="I3825" s="81"/>
      <c r="J3825" s="81"/>
      <c r="K3825" s="81"/>
      <c r="L3825" s="81"/>
      <c r="M3825" s="81"/>
      <c r="N3825" s="81"/>
      <c r="O3825" s="81"/>
      <c r="P3825" s="81"/>
      <c r="Q3825" s="81"/>
      <c r="R3825" s="81"/>
    </row>
    <row r="3826" spans="1:18">
      <c r="A3826" s="81"/>
      <c r="B3826" s="81"/>
      <c r="C3826" s="81"/>
      <c r="D3826" s="81"/>
      <c r="E3826" s="81"/>
      <c r="F3826" s="81"/>
      <c r="G3826" s="81"/>
      <c r="H3826" s="81"/>
      <c r="I3826" s="81"/>
      <c r="J3826" s="81"/>
      <c r="K3826" s="81"/>
      <c r="L3826" s="81"/>
      <c r="M3826" s="81"/>
      <c r="N3826" s="81"/>
      <c r="O3826" s="81"/>
      <c r="P3826" s="81"/>
      <c r="Q3826" s="81"/>
      <c r="R3826" s="81"/>
    </row>
    <row r="3827" spans="1:18">
      <c r="A3827" s="81"/>
      <c r="B3827" s="81"/>
      <c r="C3827" s="81"/>
      <c r="D3827" s="81"/>
      <c r="E3827" s="81"/>
      <c r="F3827" s="81"/>
      <c r="G3827" s="81"/>
      <c r="H3827" s="81"/>
      <c r="I3827" s="81"/>
      <c r="J3827" s="81"/>
      <c r="K3827" s="81"/>
      <c r="L3827" s="81"/>
      <c r="M3827" s="81"/>
      <c r="N3827" s="81"/>
      <c r="O3827" s="81"/>
      <c r="P3827" s="81"/>
      <c r="Q3827" s="81"/>
      <c r="R3827" s="81"/>
    </row>
    <row r="3828" spans="1:18">
      <c r="A3828" s="81"/>
      <c r="B3828" s="81"/>
      <c r="C3828" s="81"/>
      <c r="D3828" s="81"/>
      <c r="E3828" s="81"/>
      <c r="F3828" s="81"/>
      <c r="G3828" s="81"/>
      <c r="H3828" s="81"/>
      <c r="I3828" s="81"/>
      <c r="J3828" s="81"/>
      <c r="K3828" s="81"/>
      <c r="L3828" s="81"/>
      <c r="M3828" s="81"/>
      <c r="N3828" s="81"/>
      <c r="O3828" s="81"/>
      <c r="P3828" s="81"/>
      <c r="Q3828" s="81"/>
      <c r="R3828" s="81"/>
    </row>
    <row r="3829" spans="1:18">
      <c r="A3829" s="81"/>
      <c r="B3829" s="81"/>
      <c r="C3829" s="81"/>
      <c r="D3829" s="81"/>
      <c r="E3829" s="81"/>
      <c r="F3829" s="81"/>
      <c r="G3829" s="81"/>
      <c r="H3829" s="81"/>
      <c r="I3829" s="81"/>
      <c r="J3829" s="81"/>
      <c r="K3829" s="81"/>
      <c r="L3829" s="81"/>
      <c r="M3829" s="81"/>
      <c r="N3829" s="81"/>
      <c r="O3829" s="81"/>
      <c r="P3829" s="81"/>
      <c r="Q3829" s="81"/>
      <c r="R3829" s="81"/>
    </row>
    <row r="3830" spans="1:18">
      <c r="A3830" s="81"/>
      <c r="B3830" s="81"/>
      <c r="C3830" s="81"/>
      <c r="D3830" s="81"/>
      <c r="E3830" s="81"/>
      <c r="F3830" s="81"/>
      <c r="G3830" s="81"/>
      <c r="H3830" s="81"/>
      <c r="I3830" s="81"/>
      <c r="J3830" s="81"/>
      <c r="K3830" s="81"/>
      <c r="L3830" s="81"/>
      <c r="M3830" s="81"/>
      <c r="N3830" s="81"/>
      <c r="O3830" s="81"/>
      <c r="P3830" s="81"/>
      <c r="Q3830" s="81"/>
      <c r="R3830" s="81"/>
    </row>
    <row r="3831" spans="1:18">
      <c r="A3831" s="81"/>
      <c r="B3831" s="81"/>
      <c r="C3831" s="81"/>
      <c r="D3831" s="81"/>
      <c r="E3831" s="81"/>
      <c r="F3831" s="81"/>
      <c r="G3831" s="81"/>
      <c r="H3831" s="81"/>
      <c r="I3831" s="81"/>
      <c r="J3831" s="81"/>
      <c r="K3831" s="81"/>
      <c r="L3831" s="81"/>
      <c r="M3831" s="81"/>
      <c r="N3831" s="81"/>
      <c r="O3831" s="81"/>
      <c r="P3831" s="81"/>
      <c r="Q3831" s="81"/>
      <c r="R3831" s="81"/>
    </row>
    <row r="3832" spans="1:18">
      <c r="A3832" s="81"/>
      <c r="B3832" s="81"/>
      <c r="C3832" s="81"/>
      <c r="D3832" s="81"/>
      <c r="E3832" s="81"/>
      <c r="F3832" s="81"/>
      <c r="G3832" s="81"/>
      <c r="H3832" s="81"/>
      <c r="I3832" s="81"/>
      <c r="J3832" s="81"/>
      <c r="K3832" s="81"/>
      <c r="L3832" s="81"/>
      <c r="M3832" s="81"/>
      <c r="N3832" s="81"/>
      <c r="O3832" s="81"/>
      <c r="P3832" s="81"/>
      <c r="Q3832" s="81"/>
      <c r="R3832" s="81"/>
    </row>
    <row r="3833" spans="1:18">
      <c r="A3833" s="81"/>
      <c r="B3833" s="81"/>
      <c r="C3833" s="81"/>
      <c r="D3833" s="81"/>
      <c r="E3833" s="81"/>
      <c r="F3833" s="81"/>
      <c r="G3833" s="81"/>
      <c r="H3833" s="81"/>
      <c r="I3833" s="81"/>
      <c r="J3833" s="81"/>
      <c r="K3833" s="81"/>
      <c r="L3833" s="81"/>
      <c r="M3833" s="81"/>
      <c r="N3833" s="81"/>
      <c r="O3833" s="81"/>
      <c r="P3833" s="81"/>
      <c r="Q3833" s="81"/>
      <c r="R3833" s="81"/>
    </row>
    <row r="3834" spans="1:18">
      <c r="A3834" s="81"/>
      <c r="B3834" s="81"/>
      <c r="C3834" s="81"/>
      <c r="D3834" s="81"/>
      <c r="E3834" s="81"/>
      <c r="F3834" s="81"/>
      <c r="G3834" s="81"/>
      <c r="H3834" s="81"/>
      <c r="I3834" s="81"/>
      <c r="J3834" s="81"/>
      <c r="K3834" s="81"/>
      <c r="L3834" s="81"/>
      <c r="M3834" s="81"/>
      <c r="N3834" s="81"/>
      <c r="O3834" s="81"/>
      <c r="P3834" s="81"/>
      <c r="Q3834" s="81"/>
      <c r="R3834" s="81"/>
    </row>
    <row r="3835" spans="1:18">
      <c r="A3835" s="81"/>
      <c r="B3835" s="81"/>
      <c r="C3835" s="81"/>
      <c r="D3835" s="81"/>
      <c r="E3835" s="81"/>
      <c r="F3835" s="81"/>
      <c r="G3835" s="81"/>
      <c r="H3835" s="81"/>
      <c r="I3835" s="81"/>
      <c r="J3835" s="81"/>
      <c r="K3835" s="81"/>
      <c r="L3835" s="81"/>
      <c r="M3835" s="81"/>
      <c r="N3835" s="81"/>
      <c r="O3835" s="81"/>
      <c r="P3835" s="81"/>
      <c r="Q3835" s="81"/>
      <c r="R3835" s="81"/>
    </row>
    <row r="3836" spans="1:18">
      <c r="A3836" s="81"/>
      <c r="B3836" s="81"/>
      <c r="C3836" s="81"/>
      <c r="D3836" s="81"/>
      <c r="E3836" s="81"/>
      <c r="F3836" s="81"/>
      <c r="G3836" s="81"/>
      <c r="H3836" s="81"/>
      <c r="I3836" s="81"/>
      <c r="J3836" s="81"/>
      <c r="K3836" s="81"/>
      <c r="L3836" s="81"/>
      <c r="M3836" s="81"/>
      <c r="N3836" s="81"/>
      <c r="O3836" s="81"/>
      <c r="P3836" s="81"/>
      <c r="Q3836" s="81"/>
      <c r="R3836" s="81"/>
    </row>
    <row r="3837" spans="1:18">
      <c r="A3837" s="81"/>
      <c r="B3837" s="81"/>
      <c r="C3837" s="81"/>
      <c r="D3837" s="81"/>
      <c r="E3837" s="81"/>
      <c r="F3837" s="81"/>
      <c r="G3837" s="81"/>
      <c r="H3837" s="81"/>
      <c r="I3837" s="81"/>
      <c r="J3837" s="81"/>
      <c r="K3837" s="81"/>
      <c r="L3837" s="81"/>
      <c r="M3837" s="81"/>
      <c r="N3837" s="81"/>
      <c r="O3837" s="81"/>
      <c r="P3837" s="81"/>
      <c r="Q3837" s="81"/>
      <c r="R3837" s="81"/>
    </row>
    <row r="3838" spans="1:18">
      <c r="A3838" s="81"/>
      <c r="B3838" s="81"/>
      <c r="C3838" s="81"/>
      <c r="D3838" s="81"/>
      <c r="E3838" s="81"/>
      <c r="F3838" s="81"/>
      <c r="G3838" s="81"/>
      <c r="H3838" s="81"/>
      <c r="I3838" s="81"/>
      <c r="J3838" s="81"/>
      <c r="K3838" s="81"/>
      <c r="L3838" s="81"/>
      <c r="M3838" s="81"/>
      <c r="N3838" s="81"/>
      <c r="O3838" s="81"/>
      <c r="P3838" s="81"/>
      <c r="Q3838" s="81"/>
      <c r="R3838" s="81"/>
    </row>
    <row r="3839" spans="1:18">
      <c r="A3839" s="81"/>
      <c r="B3839" s="81"/>
      <c r="C3839" s="81"/>
      <c r="D3839" s="81"/>
      <c r="E3839" s="81"/>
      <c r="F3839" s="81"/>
      <c r="G3839" s="81"/>
      <c r="H3839" s="81"/>
      <c r="I3839" s="81"/>
      <c r="J3839" s="81"/>
      <c r="K3839" s="81"/>
      <c r="L3839" s="81"/>
      <c r="M3839" s="81"/>
      <c r="N3839" s="81"/>
      <c r="O3839" s="81"/>
      <c r="P3839" s="81"/>
      <c r="Q3839" s="81"/>
      <c r="R3839" s="81"/>
    </row>
    <row r="3840" spans="1:18">
      <c r="A3840" s="81"/>
      <c r="B3840" s="81"/>
      <c r="C3840" s="81"/>
      <c r="D3840" s="81"/>
      <c r="E3840" s="81"/>
      <c r="F3840" s="81"/>
      <c r="G3840" s="81"/>
      <c r="H3840" s="81"/>
      <c r="I3840" s="81"/>
      <c r="J3840" s="81"/>
      <c r="K3840" s="81"/>
      <c r="L3840" s="81"/>
      <c r="M3840" s="81"/>
      <c r="N3840" s="81"/>
      <c r="O3840" s="81"/>
      <c r="P3840" s="81"/>
      <c r="Q3840" s="81"/>
      <c r="R3840" s="81"/>
    </row>
    <row r="3841" spans="1:18">
      <c r="A3841" s="81"/>
      <c r="B3841" s="81"/>
      <c r="C3841" s="81"/>
      <c r="D3841" s="81"/>
      <c r="E3841" s="81"/>
      <c r="F3841" s="81"/>
      <c r="G3841" s="81"/>
      <c r="H3841" s="81"/>
      <c r="I3841" s="81"/>
      <c r="J3841" s="81"/>
      <c r="K3841" s="81"/>
      <c r="L3841" s="81"/>
      <c r="M3841" s="81"/>
      <c r="N3841" s="81"/>
      <c r="O3841" s="81"/>
      <c r="P3841" s="81"/>
      <c r="Q3841" s="81"/>
      <c r="R3841" s="81"/>
    </row>
    <row r="3842" spans="1:18">
      <c r="A3842" s="81"/>
      <c r="B3842" s="81"/>
      <c r="C3842" s="81"/>
      <c r="D3842" s="81"/>
      <c r="E3842" s="81"/>
      <c r="F3842" s="81"/>
      <c r="G3842" s="81"/>
      <c r="H3842" s="81"/>
      <c r="I3842" s="81"/>
      <c r="J3842" s="81"/>
      <c r="K3842" s="81"/>
      <c r="L3842" s="81"/>
      <c r="M3842" s="81"/>
      <c r="N3842" s="81"/>
      <c r="O3842" s="81"/>
      <c r="P3842" s="81"/>
      <c r="Q3842" s="81"/>
      <c r="R3842" s="81"/>
    </row>
    <row r="3843" spans="1:18">
      <c r="A3843" s="81"/>
      <c r="B3843" s="81"/>
      <c r="C3843" s="81"/>
      <c r="D3843" s="81"/>
      <c r="E3843" s="81"/>
      <c r="F3843" s="81"/>
      <c r="G3843" s="81"/>
      <c r="H3843" s="81"/>
      <c r="I3843" s="81"/>
      <c r="J3843" s="81"/>
      <c r="K3843" s="81"/>
      <c r="L3843" s="81"/>
      <c r="M3843" s="81"/>
      <c r="N3843" s="81"/>
      <c r="O3843" s="81"/>
      <c r="P3843" s="81"/>
      <c r="Q3843" s="81"/>
      <c r="R3843" s="81"/>
    </row>
    <row r="3844" spans="1:18">
      <c r="A3844" s="81"/>
      <c r="B3844" s="81"/>
      <c r="C3844" s="81"/>
      <c r="D3844" s="81"/>
      <c r="E3844" s="81"/>
      <c r="F3844" s="81"/>
      <c r="G3844" s="81"/>
      <c r="H3844" s="81"/>
      <c r="I3844" s="81"/>
      <c r="J3844" s="81"/>
      <c r="K3844" s="81"/>
      <c r="L3844" s="81"/>
      <c r="M3844" s="81"/>
      <c r="N3844" s="81"/>
      <c r="O3844" s="81"/>
      <c r="P3844" s="81"/>
      <c r="Q3844" s="81"/>
      <c r="R3844" s="81"/>
    </row>
    <row r="3845" spans="1:18">
      <c r="A3845" s="81"/>
      <c r="B3845" s="81"/>
      <c r="C3845" s="81"/>
      <c r="D3845" s="81"/>
      <c r="E3845" s="81"/>
      <c r="F3845" s="81"/>
      <c r="G3845" s="81"/>
      <c r="H3845" s="81"/>
      <c r="I3845" s="81"/>
      <c r="J3845" s="81"/>
      <c r="K3845" s="81"/>
      <c r="L3845" s="81"/>
      <c r="M3845" s="81"/>
      <c r="N3845" s="81"/>
      <c r="O3845" s="81"/>
      <c r="P3845" s="81"/>
      <c r="Q3845" s="81"/>
      <c r="R3845" s="81"/>
    </row>
    <row r="3846" spans="1:18">
      <c r="A3846" s="81"/>
      <c r="B3846" s="81"/>
      <c r="C3846" s="81"/>
      <c r="D3846" s="81"/>
      <c r="E3846" s="81"/>
      <c r="F3846" s="81"/>
      <c r="G3846" s="81"/>
      <c r="H3846" s="81"/>
      <c r="I3846" s="81"/>
      <c r="J3846" s="81"/>
      <c r="K3846" s="81"/>
      <c r="L3846" s="81"/>
      <c r="M3846" s="81"/>
      <c r="N3846" s="81"/>
      <c r="O3846" s="81"/>
      <c r="P3846" s="81"/>
      <c r="Q3846" s="81"/>
      <c r="R3846" s="81"/>
    </row>
    <row r="3847" spans="1:18">
      <c r="A3847" s="81"/>
      <c r="B3847" s="81"/>
      <c r="C3847" s="81"/>
      <c r="D3847" s="81"/>
      <c r="E3847" s="81"/>
      <c r="F3847" s="81"/>
      <c r="G3847" s="81"/>
      <c r="H3847" s="81"/>
      <c r="I3847" s="81"/>
      <c r="J3847" s="81"/>
      <c r="K3847" s="81"/>
      <c r="L3847" s="81"/>
      <c r="M3847" s="81"/>
      <c r="N3847" s="81"/>
      <c r="O3847" s="81"/>
      <c r="P3847" s="81"/>
      <c r="Q3847" s="81"/>
      <c r="R3847" s="81"/>
    </row>
    <row r="3848" spans="1:18">
      <c r="A3848" s="81"/>
      <c r="B3848" s="81"/>
      <c r="C3848" s="81"/>
      <c r="D3848" s="81"/>
      <c r="E3848" s="81"/>
      <c r="F3848" s="81"/>
      <c r="G3848" s="81"/>
      <c r="H3848" s="81"/>
      <c r="I3848" s="81"/>
      <c r="J3848" s="81"/>
      <c r="K3848" s="81"/>
      <c r="L3848" s="81"/>
      <c r="M3848" s="81"/>
      <c r="N3848" s="81"/>
      <c r="O3848" s="81"/>
      <c r="P3848" s="81"/>
      <c r="Q3848" s="81"/>
      <c r="R3848" s="81"/>
    </row>
    <row r="3849" spans="1:18">
      <c r="A3849" s="81"/>
      <c r="B3849" s="81"/>
      <c r="C3849" s="81"/>
      <c r="D3849" s="81"/>
      <c r="E3849" s="81"/>
      <c r="F3849" s="81"/>
      <c r="G3849" s="81"/>
      <c r="H3849" s="81"/>
      <c r="I3849" s="81"/>
      <c r="J3849" s="81"/>
      <c r="K3849" s="81"/>
      <c r="L3849" s="81"/>
      <c r="M3849" s="81"/>
      <c r="N3849" s="81"/>
      <c r="O3849" s="81"/>
      <c r="P3849" s="81"/>
      <c r="Q3849" s="81"/>
      <c r="R3849" s="81"/>
    </row>
    <row r="3850" spans="1:18">
      <c r="A3850" s="81"/>
      <c r="B3850" s="81"/>
      <c r="C3850" s="81"/>
      <c r="D3850" s="81"/>
      <c r="E3850" s="81"/>
      <c r="F3850" s="81"/>
      <c r="G3850" s="81"/>
      <c r="H3850" s="81"/>
      <c r="I3850" s="81"/>
      <c r="J3850" s="81"/>
      <c r="K3850" s="81"/>
      <c r="L3850" s="81"/>
      <c r="M3850" s="81"/>
      <c r="N3850" s="81"/>
      <c r="O3850" s="81"/>
      <c r="P3850" s="81"/>
      <c r="Q3850" s="81"/>
      <c r="R3850" s="81"/>
    </row>
    <row r="3851" spans="1:18">
      <c r="A3851" s="81"/>
      <c r="B3851" s="81"/>
      <c r="C3851" s="81"/>
      <c r="D3851" s="81"/>
      <c r="E3851" s="81"/>
      <c r="F3851" s="81"/>
      <c r="G3851" s="81"/>
      <c r="H3851" s="81"/>
      <c r="I3851" s="81"/>
      <c r="J3851" s="81"/>
      <c r="K3851" s="81"/>
      <c r="L3851" s="81"/>
      <c r="M3851" s="81"/>
      <c r="N3851" s="81"/>
      <c r="O3851" s="81"/>
      <c r="P3851" s="81"/>
      <c r="Q3851" s="81"/>
      <c r="R3851" s="81"/>
    </row>
    <row r="3852" spans="1:18">
      <c r="A3852" s="81"/>
      <c r="B3852" s="81"/>
      <c r="C3852" s="81"/>
      <c r="D3852" s="81"/>
      <c r="E3852" s="81"/>
      <c r="F3852" s="81"/>
      <c r="G3852" s="81"/>
      <c r="H3852" s="81"/>
      <c r="I3852" s="81"/>
      <c r="J3852" s="81"/>
      <c r="K3852" s="81"/>
      <c r="L3852" s="81"/>
      <c r="M3852" s="81"/>
      <c r="N3852" s="81"/>
      <c r="O3852" s="81"/>
      <c r="P3852" s="81"/>
      <c r="Q3852" s="81"/>
      <c r="R3852" s="81"/>
    </row>
    <row r="3853" spans="1:18">
      <c r="A3853" s="81"/>
      <c r="B3853" s="81"/>
      <c r="C3853" s="81"/>
      <c r="D3853" s="81"/>
      <c r="E3853" s="81"/>
      <c r="F3853" s="81"/>
      <c r="G3853" s="81"/>
      <c r="H3853" s="81"/>
      <c r="I3853" s="81"/>
      <c r="J3853" s="81"/>
      <c r="K3853" s="81"/>
      <c r="L3853" s="81"/>
      <c r="M3853" s="81"/>
      <c r="N3853" s="81"/>
      <c r="O3853" s="81"/>
      <c r="P3853" s="81"/>
      <c r="Q3853" s="81"/>
      <c r="R3853" s="81"/>
    </row>
    <row r="3854" spans="1:18">
      <c r="A3854" s="81"/>
      <c r="B3854" s="81"/>
      <c r="C3854" s="81"/>
      <c r="D3854" s="81"/>
      <c r="E3854" s="81"/>
      <c r="F3854" s="81"/>
      <c r="G3854" s="81"/>
      <c r="H3854" s="81"/>
      <c r="I3854" s="81"/>
      <c r="J3854" s="81"/>
      <c r="K3854" s="81"/>
      <c r="L3854" s="81"/>
      <c r="M3854" s="81"/>
      <c r="N3854" s="81"/>
      <c r="O3854" s="81"/>
      <c r="P3854" s="81"/>
      <c r="Q3854" s="81"/>
      <c r="R3854" s="81"/>
    </row>
    <row r="3855" spans="1:18">
      <c r="A3855" s="81"/>
      <c r="B3855" s="81"/>
      <c r="C3855" s="81"/>
      <c r="D3855" s="81"/>
      <c r="E3855" s="81"/>
      <c r="F3855" s="81"/>
      <c r="G3855" s="81"/>
      <c r="H3855" s="81"/>
      <c r="I3855" s="81"/>
      <c r="J3855" s="81"/>
      <c r="K3855" s="81"/>
      <c r="L3855" s="81"/>
      <c r="M3855" s="81"/>
      <c r="N3855" s="81"/>
      <c r="O3855" s="81"/>
      <c r="P3855" s="81"/>
      <c r="Q3855" s="81"/>
      <c r="R3855" s="81"/>
    </row>
    <row r="3856" spans="1:18">
      <c r="A3856" s="81"/>
      <c r="B3856" s="81"/>
      <c r="C3856" s="81"/>
      <c r="D3856" s="81"/>
      <c r="E3856" s="81"/>
      <c r="F3856" s="81"/>
      <c r="G3856" s="81"/>
      <c r="H3856" s="81"/>
      <c r="I3856" s="81"/>
      <c r="J3856" s="81"/>
      <c r="K3856" s="81"/>
      <c r="L3856" s="81"/>
      <c r="M3856" s="81"/>
      <c r="N3856" s="81"/>
      <c r="O3856" s="81"/>
      <c r="P3856" s="81"/>
      <c r="Q3856" s="81"/>
      <c r="R3856" s="81"/>
    </row>
    <row r="3857" spans="1:18">
      <c r="A3857" s="81"/>
      <c r="B3857" s="81"/>
      <c r="C3857" s="81"/>
      <c r="D3857" s="81"/>
      <c r="E3857" s="81"/>
      <c r="F3857" s="81"/>
      <c r="G3857" s="81"/>
      <c r="H3857" s="81"/>
      <c r="I3857" s="81"/>
      <c r="J3857" s="81"/>
      <c r="K3857" s="81"/>
      <c r="L3857" s="81"/>
      <c r="M3857" s="81"/>
      <c r="N3857" s="81"/>
      <c r="O3857" s="81"/>
      <c r="P3857" s="81"/>
      <c r="Q3857" s="81"/>
      <c r="R3857" s="81"/>
    </row>
    <row r="3858" spans="1:18">
      <c r="A3858" s="81"/>
      <c r="B3858" s="81"/>
      <c r="C3858" s="81"/>
      <c r="D3858" s="81"/>
      <c r="E3858" s="81"/>
      <c r="F3858" s="81"/>
      <c r="G3858" s="81"/>
      <c r="H3858" s="81"/>
      <c r="I3858" s="81"/>
      <c r="J3858" s="81"/>
      <c r="K3858" s="81"/>
      <c r="L3858" s="81"/>
      <c r="M3858" s="81"/>
      <c r="N3858" s="81"/>
      <c r="O3858" s="81"/>
      <c r="P3858" s="81"/>
      <c r="Q3858" s="81"/>
      <c r="R3858" s="81"/>
    </row>
    <row r="3859" spans="1:18">
      <c r="A3859" s="81"/>
      <c r="B3859" s="81"/>
      <c r="C3859" s="81"/>
      <c r="D3859" s="81"/>
      <c r="E3859" s="81"/>
      <c r="F3859" s="81"/>
      <c r="G3859" s="81"/>
      <c r="H3859" s="81"/>
      <c r="I3859" s="81"/>
      <c r="J3859" s="81"/>
      <c r="K3859" s="81"/>
      <c r="L3859" s="81"/>
      <c r="M3859" s="81"/>
      <c r="N3859" s="81"/>
      <c r="O3859" s="81"/>
      <c r="P3859" s="81"/>
      <c r="Q3859" s="81"/>
      <c r="R3859" s="81"/>
    </row>
    <row r="3860" spans="1:18">
      <c r="A3860" s="81"/>
      <c r="B3860" s="81"/>
      <c r="C3860" s="81"/>
      <c r="D3860" s="81"/>
      <c r="E3860" s="81"/>
      <c r="F3860" s="81"/>
      <c r="G3860" s="81"/>
      <c r="H3860" s="81"/>
      <c r="I3860" s="81"/>
      <c r="J3860" s="81"/>
      <c r="K3860" s="81"/>
      <c r="L3860" s="81"/>
      <c r="M3860" s="81"/>
      <c r="N3860" s="81"/>
      <c r="O3860" s="81"/>
      <c r="P3860" s="81"/>
      <c r="Q3860" s="81"/>
      <c r="R3860" s="81"/>
    </row>
    <row r="3861" spans="1:18">
      <c r="A3861" s="81"/>
      <c r="B3861" s="81"/>
      <c r="C3861" s="81"/>
      <c r="D3861" s="81"/>
      <c r="E3861" s="81"/>
      <c r="F3861" s="81"/>
      <c r="G3861" s="81"/>
      <c r="H3861" s="81"/>
      <c r="I3861" s="81"/>
      <c r="J3861" s="81"/>
      <c r="K3861" s="81"/>
      <c r="L3861" s="81"/>
      <c r="M3861" s="81"/>
      <c r="N3861" s="81"/>
      <c r="O3861" s="81"/>
      <c r="P3861" s="81"/>
      <c r="Q3861" s="81"/>
      <c r="R3861" s="81"/>
    </row>
    <row r="3862" spans="1:18">
      <c r="A3862" s="81"/>
      <c r="B3862" s="81"/>
      <c r="C3862" s="81"/>
      <c r="D3862" s="81"/>
      <c r="E3862" s="81"/>
      <c r="F3862" s="81"/>
      <c r="G3862" s="81"/>
      <c r="H3862" s="81"/>
      <c r="I3862" s="81"/>
      <c r="J3862" s="81"/>
      <c r="K3862" s="81"/>
      <c r="L3862" s="81"/>
      <c r="M3862" s="81"/>
      <c r="N3862" s="81"/>
      <c r="O3862" s="81"/>
      <c r="P3862" s="81"/>
      <c r="Q3862" s="81"/>
      <c r="R3862" s="81"/>
    </row>
    <row r="3863" spans="1:18">
      <c r="A3863" s="81"/>
      <c r="B3863" s="81"/>
      <c r="C3863" s="81"/>
      <c r="D3863" s="81"/>
      <c r="E3863" s="81"/>
      <c r="F3863" s="81"/>
      <c r="G3863" s="81"/>
      <c r="H3863" s="81"/>
      <c r="I3863" s="81"/>
      <c r="J3863" s="81"/>
      <c r="K3863" s="81"/>
      <c r="L3863" s="81"/>
      <c r="M3863" s="81"/>
      <c r="N3863" s="81"/>
      <c r="O3863" s="81"/>
      <c r="P3863" s="81"/>
      <c r="Q3863" s="81"/>
      <c r="R3863" s="81"/>
    </row>
    <row r="3864" spans="1:18">
      <c r="A3864" s="81"/>
      <c r="B3864" s="81"/>
      <c r="C3864" s="81"/>
      <c r="D3864" s="81"/>
      <c r="E3864" s="81"/>
      <c r="F3864" s="81"/>
      <c r="G3864" s="81"/>
      <c r="H3864" s="81"/>
      <c r="I3864" s="81"/>
      <c r="J3864" s="81"/>
      <c r="K3864" s="81"/>
      <c r="L3864" s="81"/>
      <c r="M3864" s="81"/>
      <c r="N3864" s="81"/>
      <c r="O3864" s="81"/>
      <c r="P3864" s="81"/>
      <c r="Q3864" s="81"/>
      <c r="R3864" s="81"/>
    </row>
    <row r="3865" spans="1:18">
      <c r="A3865" s="81"/>
      <c r="B3865" s="81"/>
      <c r="C3865" s="81"/>
      <c r="D3865" s="81"/>
      <c r="E3865" s="81"/>
      <c r="F3865" s="81"/>
      <c r="G3865" s="81"/>
      <c r="H3865" s="81"/>
      <c r="I3865" s="81"/>
      <c r="J3865" s="81"/>
      <c r="K3865" s="81"/>
      <c r="L3865" s="81"/>
      <c r="M3865" s="81"/>
      <c r="N3865" s="81"/>
      <c r="O3865" s="81"/>
      <c r="P3865" s="81"/>
      <c r="Q3865" s="81"/>
      <c r="R3865" s="81"/>
    </row>
    <row r="3866" spans="1:18">
      <c r="A3866" s="81"/>
      <c r="B3866" s="81"/>
      <c r="C3866" s="81"/>
      <c r="D3866" s="81"/>
      <c r="E3866" s="81"/>
      <c r="F3866" s="81"/>
      <c r="G3866" s="81"/>
      <c r="H3866" s="81"/>
      <c r="I3866" s="81"/>
      <c r="J3866" s="81"/>
      <c r="K3866" s="81"/>
      <c r="L3866" s="81"/>
      <c r="M3866" s="81"/>
      <c r="N3866" s="81"/>
      <c r="O3866" s="81"/>
      <c r="P3866" s="81"/>
      <c r="Q3866" s="81"/>
      <c r="R3866" s="81"/>
    </row>
    <row r="3867" spans="1:18">
      <c r="A3867" s="81"/>
      <c r="B3867" s="81"/>
      <c r="C3867" s="81"/>
      <c r="D3867" s="81"/>
      <c r="E3867" s="81"/>
      <c r="F3867" s="81"/>
      <c r="G3867" s="81"/>
      <c r="H3867" s="81"/>
      <c r="I3867" s="81"/>
      <c r="J3867" s="81"/>
      <c r="K3867" s="81"/>
      <c r="L3867" s="81"/>
      <c r="M3867" s="81"/>
      <c r="N3867" s="81"/>
      <c r="O3867" s="81"/>
      <c r="P3867" s="81"/>
      <c r="Q3867" s="81"/>
      <c r="R3867" s="81"/>
    </row>
    <row r="3868" spans="1:18">
      <c r="A3868" s="81"/>
      <c r="B3868" s="81"/>
      <c r="C3868" s="81"/>
      <c r="D3868" s="81"/>
      <c r="E3868" s="81"/>
      <c r="F3868" s="81"/>
      <c r="G3868" s="81"/>
      <c r="H3868" s="81"/>
      <c r="I3868" s="81"/>
      <c r="J3868" s="81"/>
      <c r="K3868" s="81"/>
      <c r="L3868" s="81"/>
      <c r="M3868" s="81"/>
      <c r="N3868" s="81"/>
      <c r="O3868" s="81"/>
      <c r="P3868" s="81"/>
      <c r="Q3868" s="81"/>
      <c r="R3868" s="81"/>
    </row>
    <row r="3869" spans="1:18">
      <c r="A3869" s="81"/>
      <c r="B3869" s="81"/>
      <c r="C3869" s="81"/>
      <c r="D3869" s="81"/>
      <c r="E3869" s="81"/>
      <c r="F3869" s="81"/>
      <c r="G3869" s="81"/>
      <c r="H3869" s="81"/>
      <c r="I3869" s="81"/>
      <c r="J3869" s="81"/>
      <c r="K3869" s="81"/>
      <c r="L3869" s="81"/>
      <c r="M3869" s="81"/>
      <c r="N3869" s="81"/>
      <c r="O3869" s="81"/>
      <c r="P3869" s="81"/>
      <c r="Q3869" s="81"/>
      <c r="R3869" s="81"/>
    </row>
    <row r="3870" spans="1:18">
      <c r="A3870" s="81"/>
      <c r="B3870" s="81"/>
      <c r="C3870" s="81"/>
      <c r="D3870" s="81"/>
      <c r="E3870" s="81"/>
      <c r="F3870" s="81"/>
      <c r="G3870" s="81"/>
      <c r="H3870" s="81"/>
      <c r="I3870" s="81"/>
      <c r="J3870" s="81"/>
      <c r="K3870" s="81"/>
      <c r="L3870" s="81"/>
      <c r="M3870" s="81"/>
      <c r="N3870" s="81"/>
      <c r="O3870" s="81"/>
      <c r="P3870" s="81"/>
      <c r="Q3870" s="81"/>
      <c r="R3870" s="81"/>
    </row>
    <row r="3871" spans="1:18">
      <c r="A3871" s="81"/>
      <c r="B3871" s="81"/>
      <c r="C3871" s="81"/>
      <c r="D3871" s="81"/>
      <c r="E3871" s="81"/>
      <c r="F3871" s="81"/>
      <c r="G3871" s="81"/>
      <c r="H3871" s="81"/>
      <c r="I3871" s="81"/>
      <c r="J3871" s="81"/>
      <c r="K3871" s="81"/>
      <c r="L3871" s="81"/>
      <c r="M3871" s="81"/>
      <c r="N3871" s="81"/>
      <c r="O3871" s="81"/>
      <c r="P3871" s="81"/>
      <c r="Q3871" s="81"/>
      <c r="R3871" s="81"/>
    </row>
    <row r="3872" spans="1:18">
      <c r="A3872" s="81"/>
      <c r="B3872" s="81"/>
      <c r="C3872" s="81"/>
      <c r="D3872" s="81"/>
      <c r="E3872" s="81"/>
      <c r="F3872" s="81"/>
      <c r="G3872" s="81"/>
      <c r="H3872" s="81"/>
      <c r="I3872" s="81"/>
      <c r="J3872" s="81"/>
      <c r="K3872" s="81"/>
      <c r="L3872" s="81"/>
      <c r="M3872" s="81"/>
      <c r="N3872" s="81"/>
      <c r="O3872" s="81"/>
      <c r="P3872" s="81"/>
      <c r="Q3872" s="81"/>
      <c r="R3872" s="81"/>
    </row>
    <row r="3873" spans="1:18">
      <c r="A3873" s="81"/>
      <c r="B3873" s="81"/>
      <c r="C3873" s="81"/>
      <c r="D3873" s="81"/>
      <c r="E3873" s="81"/>
      <c r="F3873" s="81"/>
      <c r="G3873" s="81"/>
      <c r="H3873" s="81"/>
      <c r="I3873" s="81"/>
      <c r="J3873" s="81"/>
      <c r="K3873" s="81"/>
      <c r="L3873" s="81"/>
      <c r="M3873" s="81"/>
      <c r="N3873" s="81"/>
      <c r="O3873" s="81"/>
      <c r="P3873" s="81"/>
      <c r="Q3873" s="81"/>
      <c r="R3873" s="81"/>
    </row>
    <row r="3874" spans="1:18">
      <c r="A3874" s="81"/>
      <c r="B3874" s="81"/>
      <c r="C3874" s="81"/>
      <c r="D3874" s="81"/>
      <c r="E3874" s="81"/>
      <c r="F3874" s="81"/>
      <c r="G3874" s="81"/>
      <c r="H3874" s="81"/>
      <c r="I3874" s="81"/>
      <c r="J3874" s="81"/>
      <c r="K3874" s="81"/>
      <c r="L3874" s="81"/>
      <c r="M3874" s="81"/>
      <c r="N3874" s="81"/>
      <c r="O3874" s="81"/>
      <c r="P3874" s="81"/>
      <c r="Q3874" s="81"/>
      <c r="R3874" s="81"/>
    </row>
    <row r="3875" spans="1:18">
      <c r="A3875" s="81"/>
      <c r="B3875" s="81"/>
      <c r="C3875" s="81"/>
      <c r="D3875" s="81"/>
      <c r="E3875" s="81"/>
      <c r="F3875" s="81"/>
      <c r="G3875" s="81"/>
      <c r="H3875" s="81"/>
      <c r="I3875" s="81"/>
      <c r="J3875" s="81"/>
      <c r="K3875" s="81"/>
      <c r="L3875" s="81"/>
      <c r="M3875" s="81"/>
      <c r="N3875" s="81"/>
      <c r="O3875" s="81"/>
      <c r="P3875" s="81"/>
      <c r="Q3875" s="81"/>
      <c r="R3875" s="81"/>
    </row>
    <row r="3876" spans="1:18">
      <c r="A3876" s="81"/>
      <c r="B3876" s="81"/>
      <c r="C3876" s="81"/>
      <c r="D3876" s="81"/>
      <c r="E3876" s="81"/>
      <c r="F3876" s="81"/>
      <c r="G3876" s="81"/>
      <c r="H3876" s="81"/>
      <c r="I3876" s="81"/>
      <c r="J3876" s="81"/>
      <c r="K3876" s="81"/>
      <c r="L3876" s="81"/>
      <c r="M3876" s="81"/>
      <c r="N3876" s="81"/>
      <c r="O3876" s="81"/>
      <c r="P3876" s="81"/>
      <c r="Q3876" s="81"/>
      <c r="R3876" s="81"/>
    </row>
    <row r="3877" spans="1:18">
      <c r="A3877" s="81"/>
      <c r="B3877" s="81"/>
      <c r="C3877" s="81"/>
      <c r="D3877" s="81"/>
      <c r="E3877" s="81"/>
      <c r="F3877" s="81"/>
      <c r="G3877" s="81"/>
      <c r="H3877" s="81"/>
      <c r="I3877" s="81"/>
      <c r="J3877" s="81"/>
      <c r="K3877" s="81"/>
      <c r="L3877" s="81"/>
      <c r="M3877" s="81"/>
      <c r="N3877" s="81"/>
      <c r="O3877" s="81"/>
      <c r="P3877" s="81"/>
      <c r="Q3877" s="81"/>
      <c r="R3877" s="81"/>
    </row>
    <row r="3878" spans="1:18">
      <c r="A3878" s="81"/>
      <c r="B3878" s="81"/>
      <c r="C3878" s="81"/>
      <c r="D3878" s="81"/>
      <c r="E3878" s="81"/>
      <c r="F3878" s="81"/>
      <c r="G3878" s="81"/>
      <c r="H3878" s="81"/>
      <c r="I3878" s="81"/>
      <c r="J3878" s="81"/>
      <c r="K3878" s="81"/>
      <c r="L3878" s="81"/>
      <c r="M3878" s="81"/>
      <c r="N3878" s="81"/>
      <c r="O3878" s="81"/>
      <c r="P3878" s="81"/>
      <c r="Q3878" s="81"/>
      <c r="R3878" s="81"/>
    </row>
    <row r="3879" spans="1:18">
      <c r="A3879" s="81"/>
      <c r="B3879" s="81"/>
      <c r="C3879" s="81"/>
      <c r="D3879" s="81"/>
      <c r="E3879" s="81"/>
      <c r="F3879" s="81"/>
      <c r="G3879" s="81"/>
      <c r="H3879" s="81"/>
      <c r="I3879" s="81"/>
      <c r="J3879" s="81"/>
      <c r="K3879" s="81"/>
      <c r="L3879" s="81"/>
      <c r="M3879" s="81"/>
      <c r="N3879" s="81"/>
      <c r="O3879" s="81"/>
      <c r="P3879" s="81"/>
      <c r="Q3879" s="81"/>
      <c r="R3879" s="81"/>
    </row>
    <row r="3880" spans="1:18">
      <c r="A3880" s="81"/>
      <c r="B3880" s="81"/>
      <c r="C3880" s="81"/>
      <c r="D3880" s="81"/>
      <c r="E3880" s="81"/>
      <c r="F3880" s="81"/>
      <c r="G3880" s="81"/>
      <c r="H3880" s="81"/>
      <c r="I3880" s="81"/>
      <c r="J3880" s="81"/>
      <c r="K3880" s="81"/>
      <c r="L3880" s="81"/>
      <c r="M3880" s="81"/>
      <c r="N3880" s="81"/>
      <c r="O3880" s="81"/>
      <c r="P3880" s="81"/>
      <c r="Q3880" s="81"/>
      <c r="R3880" s="81"/>
    </row>
    <row r="3881" spans="1:18">
      <c r="A3881" s="81"/>
      <c r="B3881" s="81"/>
      <c r="C3881" s="81"/>
      <c r="D3881" s="81"/>
      <c r="E3881" s="81"/>
      <c r="F3881" s="81"/>
      <c r="G3881" s="81"/>
      <c r="H3881" s="81"/>
      <c r="I3881" s="81"/>
      <c r="J3881" s="81"/>
      <c r="K3881" s="81"/>
      <c r="L3881" s="81"/>
      <c r="M3881" s="81"/>
      <c r="N3881" s="81"/>
      <c r="O3881" s="81"/>
      <c r="P3881" s="81"/>
      <c r="Q3881" s="81"/>
      <c r="R3881" s="81"/>
    </row>
    <row r="3882" spans="1:18">
      <c r="A3882" s="81"/>
      <c r="B3882" s="81"/>
      <c r="C3882" s="81"/>
      <c r="D3882" s="81"/>
      <c r="E3882" s="81"/>
      <c r="F3882" s="81"/>
      <c r="G3882" s="81"/>
      <c r="H3882" s="81"/>
      <c r="I3882" s="81"/>
      <c r="J3882" s="81"/>
      <c r="K3882" s="81"/>
      <c r="L3882" s="81"/>
      <c r="M3882" s="81"/>
      <c r="N3882" s="81"/>
      <c r="O3882" s="81"/>
      <c r="P3882" s="81"/>
      <c r="Q3882" s="81"/>
      <c r="R3882" s="81"/>
    </row>
    <row r="3883" spans="1:18">
      <c r="A3883" s="81"/>
      <c r="B3883" s="81"/>
      <c r="C3883" s="81"/>
      <c r="D3883" s="81"/>
      <c r="E3883" s="81"/>
      <c r="F3883" s="81"/>
      <c r="G3883" s="81"/>
      <c r="H3883" s="81"/>
      <c r="I3883" s="81"/>
      <c r="J3883" s="81"/>
      <c r="K3883" s="81"/>
      <c r="L3883" s="81"/>
      <c r="M3883" s="81"/>
      <c r="N3883" s="81"/>
      <c r="O3883" s="81"/>
      <c r="P3883" s="81"/>
      <c r="Q3883" s="81"/>
      <c r="R3883" s="81"/>
    </row>
    <row r="3884" spans="1:18">
      <c r="A3884" s="81"/>
      <c r="B3884" s="81"/>
      <c r="C3884" s="81"/>
      <c r="D3884" s="81"/>
      <c r="E3884" s="81"/>
      <c r="F3884" s="81"/>
      <c r="G3884" s="81"/>
      <c r="H3884" s="81"/>
      <c r="I3884" s="81"/>
      <c r="J3884" s="81"/>
      <c r="K3884" s="81"/>
      <c r="L3884" s="81"/>
      <c r="M3884" s="81"/>
      <c r="N3884" s="81"/>
      <c r="O3884" s="81"/>
      <c r="P3884" s="81"/>
      <c r="Q3884" s="81"/>
      <c r="R3884" s="81"/>
    </row>
    <row r="3885" spans="1:18">
      <c r="A3885" s="81"/>
      <c r="B3885" s="81"/>
      <c r="C3885" s="81"/>
      <c r="D3885" s="81"/>
      <c r="E3885" s="81"/>
      <c r="F3885" s="81"/>
      <c r="G3885" s="81"/>
      <c r="H3885" s="81"/>
      <c r="I3885" s="81"/>
      <c r="J3885" s="81"/>
      <c r="K3885" s="81"/>
      <c r="L3885" s="81"/>
      <c r="M3885" s="81"/>
      <c r="N3885" s="81"/>
      <c r="O3885" s="81"/>
      <c r="P3885" s="81"/>
      <c r="Q3885" s="81"/>
      <c r="R3885" s="81"/>
    </row>
    <row r="3886" spans="1:18">
      <c r="A3886" s="81"/>
      <c r="B3886" s="81"/>
      <c r="C3886" s="81"/>
      <c r="D3886" s="81"/>
      <c r="E3886" s="81"/>
      <c r="F3886" s="81"/>
      <c r="G3886" s="81"/>
      <c r="H3886" s="81"/>
      <c r="I3886" s="81"/>
      <c r="J3886" s="81"/>
      <c r="K3886" s="81"/>
      <c r="L3886" s="81"/>
      <c r="M3886" s="81"/>
      <c r="N3886" s="81"/>
      <c r="O3886" s="81"/>
      <c r="P3886" s="81"/>
      <c r="Q3886" s="81"/>
      <c r="R3886" s="81"/>
    </row>
    <row r="3887" spans="1:18">
      <c r="A3887" s="81"/>
      <c r="B3887" s="81"/>
      <c r="C3887" s="81"/>
      <c r="D3887" s="81"/>
      <c r="E3887" s="81"/>
      <c r="F3887" s="81"/>
      <c r="G3887" s="81"/>
      <c r="H3887" s="81"/>
      <c r="I3887" s="81"/>
      <c r="J3887" s="81"/>
      <c r="K3887" s="81"/>
      <c r="L3887" s="81"/>
      <c r="M3887" s="81"/>
      <c r="N3887" s="81"/>
      <c r="O3887" s="81"/>
      <c r="P3887" s="81"/>
      <c r="Q3887" s="81"/>
      <c r="R3887" s="81"/>
    </row>
    <row r="3888" spans="1:18">
      <c r="A3888" s="81"/>
      <c r="B3888" s="81"/>
      <c r="C3888" s="81"/>
      <c r="D3888" s="81"/>
      <c r="E3888" s="81"/>
      <c r="F3888" s="81"/>
      <c r="G3888" s="81"/>
      <c r="H3888" s="81"/>
      <c r="I3888" s="81"/>
      <c r="J3888" s="81"/>
      <c r="K3888" s="81"/>
      <c r="L3888" s="81"/>
      <c r="M3888" s="81"/>
      <c r="N3888" s="81"/>
      <c r="O3888" s="81"/>
      <c r="P3888" s="81"/>
      <c r="Q3888" s="81"/>
      <c r="R3888" s="81"/>
    </row>
    <row r="3889" spans="1:18">
      <c r="A3889" s="81"/>
      <c r="B3889" s="81"/>
      <c r="C3889" s="81"/>
      <c r="D3889" s="81"/>
      <c r="E3889" s="81"/>
      <c r="F3889" s="81"/>
      <c r="G3889" s="81"/>
      <c r="H3889" s="81"/>
      <c r="I3889" s="81"/>
      <c r="J3889" s="81"/>
      <c r="K3889" s="81"/>
      <c r="L3889" s="81"/>
      <c r="M3889" s="81"/>
      <c r="N3889" s="81"/>
      <c r="O3889" s="81"/>
      <c r="P3889" s="81"/>
      <c r="Q3889" s="81"/>
      <c r="R3889" s="81"/>
    </row>
    <row r="3890" spans="1:18">
      <c r="A3890" s="81"/>
      <c r="B3890" s="81"/>
      <c r="C3890" s="81"/>
      <c r="D3890" s="81"/>
      <c r="E3890" s="81"/>
      <c r="F3890" s="81"/>
      <c r="G3890" s="81"/>
      <c r="H3890" s="81"/>
      <c r="I3890" s="81"/>
      <c r="J3890" s="81"/>
      <c r="K3890" s="81"/>
      <c r="L3890" s="81"/>
      <c r="M3890" s="81"/>
      <c r="N3890" s="81"/>
      <c r="O3890" s="81"/>
      <c r="P3890" s="81"/>
      <c r="Q3890" s="81"/>
      <c r="R3890" s="81"/>
    </row>
    <row r="3891" spans="1:18">
      <c r="A3891" s="81"/>
      <c r="B3891" s="81"/>
      <c r="C3891" s="81"/>
      <c r="D3891" s="81"/>
      <c r="E3891" s="81"/>
      <c r="F3891" s="81"/>
      <c r="G3891" s="81"/>
      <c r="H3891" s="81"/>
      <c r="I3891" s="81"/>
      <c r="J3891" s="81"/>
      <c r="K3891" s="81"/>
      <c r="L3891" s="81"/>
      <c r="M3891" s="81"/>
      <c r="N3891" s="81"/>
      <c r="O3891" s="81"/>
      <c r="P3891" s="81"/>
      <c r="Q3891" s="81"/>
      <c r="R3891" s="81"/>
    </row>
    <row r="3892" spans="1:18">
      <c r="A3892" s="81"/>
      <c r="B3892" s="81"/>
      <c r="C3892" s="81"/>
      <c r="D3892" s="81"/>
      <c r="E3892" s="81"/>
      <c r="F3892" s="81"/>
      <c r="G3892" s="81"/>
      <c r="H3892" s="81"/>
      <c r="I3892" s="81"/>
      <c r="J3892" s="81"/>
      <c r="K3892" s="81"/>
      <c r="L3892" s="81"/>
      <c r="M3892" s="81"/>
      <c r="N3892" s="81"/>
      <c r="O3892" s="81"/>
      <c r="P3892" s="81"/>
      <c r="Q3892" s="81"/>
      <c r="R3892" s="81"/>
    </row>
    <row r="3893" spans="1:18">
      <c r="A3893" s="81"/>
      <c r="B3893" s="81"/>
      <c r="C3893" s="81"/>
      <c r="D3893" s="81"/>
      <c r="E3893" s="81"/>
      <c r="F3893" s="81"/>
      <c r="G3893" s="81"/>
      <c r="H3893" s="81"/>
      <c r="I3893" s="81"/>
      <c r="J3893" s="81"/>
      <c r="K3893" s="81"/>
      <c r="L3893" s="81"/>
      <c r="M3893" s="81"/>
      <c r="N3893" s="81"/>
      <c r="O3893" s="81"/>
      <c r="P3893" s="81"/>
      <c r="Q3893" s="81"/>
      <c r="R3893" s="81"/>
    </row>
    <row r="3894" spans="1:18">
      <c r="A3894" s="81"/>
      <c r="B3894" s="81"/>
      <c r="C3894" s="81"/>
      <c r="D3894" s="81"/>
      <c r="E3894" s="81"/>
      <c r="F3894" s="81"/>
      <c r="G3894" s="81"/>
      <c r="H3894" s="81"/>
      <c r="I3894" s="81"/>
      <c r="J3894" s="81"/>
      <c r="K3894" s="81"/>
      <c r="L3894" s="81"/>
      <c r="M3894" s="81"/>
      <c r="N3894" s="81"/>
      <c r="O3894" s="81"/>
      <c r="P3894" s="81"/>
      <c r="Q3894" s="81"/>
      <c r="R3894" s="81"/>
    </row>
    <row r="3895" spans="1:18">
      <c r="A3895" s="81"/>
      <c r="B3895" s="81"/>
      <c r="C3895" s="81"/>
      <c r="D3895" s="81"/>
      <c r="E3895" s="81"/>
      <c r="F3895" s="81"/>
      <c r="G3895" s="81"/>
      <c r="H3895" s="81"/>
      <c r="I3895" s="81"/>
      <c r="J3895" s="81"/>
      <c r="K3895" s="81"/>
      <c r="L3895" s="81"/>
      <c r="M3895" s="81"/>
      <c r="N3895" s="81"/>
      <c r="O3895" s="81"/>
      <c r="P3895" s="81"/>
      <c r="Q3895" s="81"/>
      <c r="R3895" s="81"/>
    </row>
    <row r="3896" spans="1:18">
      <c r="A3896" s="81"/>
      <c r="B3896" s="81"/>
      <c r="C3896" s="81"/>
      <c r="D3896" s="81"/>
      <c r="E3896" s="81"/>
      <c r="F3896" s="81"/>
      <c r="G3896" s="81"/>
      <c r="H3896" s="81"/>
      <c r="I3896" s="81"/>
      <c r="J3896" s="81"/>
      <c r="K3896" s="81"/>
      <c r="L3896" s="81"/>
      <c r="M3896" s="81"/>
      <c r="N3896" s="81"/>
      <c r="O3896" s="81"/>
      <c r="P3896" s="81"/>
      <c r="Q3896" s="81"/>
      <c r="R3896" s="81"/>
    </row>
    <row r="3897" spans="1:18">
      <c r="A3897" s="81"/>
      <c r="B3897" s="81"/>
      <c r="C3897" s="81"/>
      <c r="D3897" s="81"/>
      <c r="E3897" s="81"/>
      <c r="F3897" s="81"/>
      <c r="G3897" s="81"/>
      <c r="H3897" s="81"/>
      <c r="I3897" s="81"/>
      <c r="J3897" s="81"/>
      <c r="K3897" s="81"/>
      <c r="L3897" s="81"/>
      <c r="M3897" s="81"/>
      <c r="N3897" s="81"/>
      <c r="O3897" s="81"/>
      <c r="P3897" s="81"/>
      <c r="Q3897" s="81"/>
      <c r="R3897" s="81"/>
    </row>
    <row r="3898" spans="1:18">
      <c r="A3898" s="81"/>
      <c r="B3898" s="81"/>
      <c r="C3898" s="167"/>
      <c r="D3898" s="167"/>
      <c r="E3898" s="167"/>
      <c r="F3898" s="81"/>
      <c r="G3898" s="81"/>
      <c r="H3898" s="81"/>
      <c r="I3898" s="81"/>
      <c r="J3898" s="81"/>
      <c r="K3898" s="81"/>
      <c r="L3898" s="81"/>
      <c r="M3898" s="81"/>
      <c r="N3898" s="81"/>
      <c r="O3898" s="81"/>
      <c r="P3898" s="81"/>
      <c r="Q3898" s="81"/>
      <c r="R3898" s="81"/>
    </row>
    <row r="3899" spans="1:18">
      <c r="A3899" s="81"/>
      <c r="B3899" s="81"/>
      <c r="C3899" s="167"/>
      <c r="D3899" s="167"/>
      <c r="E3899" s="167"/>
      <c r="F3899" s="81"/>
      <c r="G3899" s="81"/>
      <c r="H3899" s="81"/>
      <c r="I3899" s="81"/>
      <c r="J3899" s="81"/>
      <c r="K3899" s="81"/>
      <c r="L3899" s="81"/>
      <c r="M3899" s="81"/>
      <c r="N3899" s="81"/>
      <c r="O3899" s="81"/>
      <c r="P3899" s="81"/>
      <c r="Q3899" s="81"/>
      <c r="R3899" s="81"/>
    </row>
    <row r="3900" spans="1:18">
      <c r="A3900" s="81"/>
      <c r="B3900" s="81"/>
      <c r="C3900" s="167"/>
      <c r="D3900" s="167"/>
      <c r="E3900" s="167"/>
      <c r="F3900" s="81"/>
      <c r="G3900" s="81"/>
      <c r="H3900" s="81"/>
      <c r="I3900" s="81"/>
      <c r="J3900" s="81"/>
      <c r="K3900" s="81"/>
      <c r="L3900" s="81"/>
      <c r="M3900" s="81"/>
      <c r="N3900" s="81"/>
      <c r="O3900" s="81"/>
      <c r="P3900" s="81"/>
      <c r="Q3900" s="81"/>
      <c r="R3900" s="81"/>
    </row>
    <row r="3901" spans="1:18">
      <c r="A3901" s="81"/>
      <c r="B3901" s="81"/>
      <c r="C3901" s="167"/>
      <c r="D3901" s="167"/>
      <c r="E3901" s="167"/>
      <c r="F3901" s="81"/>
      <c r="G3901" s="81"/>
      <c r="H3901" s="81"/>
      <c r="I3901" s="81"/>
      <c r="J3901" s="81"/>
      <c r="K3901" s="81"/>
      <c r="L3901" s="81"/>
      <c r="M3901" s="81"/>
      <c r="N3901" s="81"/>
      <c r="O3901" s="81"/>
      <c r="P3901" s="81"/>
      <c r="Q3901" s="81"/>
      <c r="R3901" s="81"/>
    </row>
    <row r="3902" spans="1:18">
      <c r="A3902" s="81"/>
      <c r="B3902" s="81"/>
      <c r="C3902" s="167"/>
      <c r="D3902" s="167"/>
      <c r="E3902" s="167"/>
      <c r="F3902" s="81"/>
      <c r="G3902" s="81"/>
      <c r="H3902" s="81"/>
      <c r="I3902" s="81"/>
      <c r="J3902" s="81"/>
      <c r="K3902" s="81"/>
      <c r="L3902" s="81"/>
      <c r="M3902" s="81"/>
      <c r="N3902" s="81"/>
      <c r="O3902" s="81"/>
      <c r="P3902" s="81"/>
      <c r="Q3902" s="81"/>
      <c r="R3902" s="81"/>
    </row>
    <row r="3903" spans="1:18">
      <c r="A3903" s="81"/>
      <c r="B3903" s="81"/>
      <c r="C3903" s="167"/>
      <c r="D3903" s="167"/>
      <c r="E3903" s="167"/>
      <c r="F3903" s="81"/>
      <c r="G3903" s="81"/>
      <c r="H3903" s="81"/>
      <c r="I3903" s="81"/>
      <c r="J3903" s="81"/>
      <c r="K3903" s="81"/>
      <c r="L3903" s="81"/>
      <c r="M3903" s="81"/>
      <c r="N3903" s="81"/>
      <c r="O3903" s="81"/>
      <c r="P3903" s="81"/>
      <c r="Q3903" s="81"/>
      <c r="R3903" s="81"/>
    </row>
    <row r="3904" spans="1:18">
      <c r="A3904" s="81"/>
      <c r="B3904" s="81"/>
      <c r="C3904" s="167"/>
      <c r="D3904" s="167"/>
      <c r="E3904" s="167"/>
      <c r="F3904" s="81"/>
      <c r="G3904" s="81"/>
      <c r="H3904" s="81"/>
      <c r="I3904" s="81"/>
      <c r="J3904" s="81"/>
      <c r="K3904" s="81"/>
      <c r="L3904" s="81"/>
      <c r="M3904" s="81"/>
      <c r="N3904" s="81"/>
      <c r="O3904" s="81"/>
      <c r="P3904" s="81"/>
      <c r="Q3904" s="81"/>
      <c r="R3904" s="81"/>
    </row>
    <row r="3905" spans="1:18">
      <c r="A3905" s="81"/>
      <c r="B3905" s="81"/>
      <c r="C3905" s="167"/>
      <c r="D3905" s="167"/>
      <c r="E3905" s="167"/>
      <c r="F3905" s="81"/>
      <c r="G3905" s="81"/>
      <c r="H3905" s="81"/>
      <c r="I3905" s="81"/>
      <c r="J3905" s="81"/>
      <c r="K3905" s="81"/>
      <c r="L3905" s="81"/>
      <c r="M3905" s="81"/>
      <c r="N3905" s="81"/>
      <c r="O3905" s="81"/>
      <c r="P3905" s="81"/>
      <c r="Q3905" s="81"/>
      <c r="R3905" s="81"/>
    </row>
    <row r="3906" spans="1:18">
      <c r="A3906" s="81"/>
      <c r="B3906" s="81"/>
      <c r="C3906" s="167"/>
      <c r="D3906" s="167"/>
      <c r="E3906" s="167"/>
      <c r="F3906" s="81"/>
      <c r="G3906" s="81"/>
      <c r="H3906" s="81"/>
      <c r="I3906" s="81"/>
      <c r="J3906" s="81"/>
      <c r="K3906" s="81"/>
      <c r="L3906" s="81"/>
      <c r="M3906" s="81"/>
      <c r="N3906" s="81"/>
      <c r="O3906" s="81"/>
      <c r="P3906" s="81"/>
      <c r="Q3906" s="81"/>
      <c r="R3906" s="81"/>
    </row>
    <row r="3907" spans="1:18">
      <c r="A3907" s="81"/>
      <c r="B3907" s="81"/>
      <c r="C3907" s="167"/>
      <c r="D3907" s="167"/>
      <c r="E3907" s="167"/>
      <c r="F3907" s="81"/>
      <c r="G3907" s="81"/>
      <c r="H3907" s="81"/>
      <c r="I3907" s="81"/>
      <c r="J3907" s="81"/>
      <c r="K3907" s="81"/>
      <c r="L3907" s="81"/>
      <c r="M3907" s="81"/>
      <c r="N3907" s="81"/>
      <c r="O3907" s="81"/>
      <c r="P3907" s="81"/>
      <c r="Q3907" s="81"/>
      <c r="R3907" s="81"/>
    </row>
    <row r="3908" spans="1:18">
      <c r="A3908" s="81"/>
      <c r="B3908" s="81"/>
      <c r="C3908" s="167"/>
      <c r="D3908" s="167"/>
      <c r="E3908" s="167"/>
      <c r="F3908" s="81"/>
      <c r="G3908" s="81"/>
      <c r="H3908" s="81"/>
      <c r="I3908" s="81"/>
      <c r="J3908" s="81"/>
      <c r="K3908" s="81"/>
      <c r="L3908" s="81"/>
      <c r="M3908" s="81"/>
      <c r="N3908" s="81"/>
      <c r="O3908" s="81"/>
      <c r="P3908" s="81"/>
      <c r="Q3908" s="81"/>
      <c r="R3908" s="81"/>
    </row>
    <row r="3909" spans="1:18">
      <c r="A3909" s="81"/>
      <c r="B3909" s="81"/>
      <c r="C3909" s="167"/>
      <c r="D3909" s="167"/>
      <c r="E3909" s="167"/>
      <c r="F3909" s="81"/>
      <c r="G3909" s="81"/>
      <c r="H3909" s="81"/>
      <c r="I3909" s="81"/>
      <c r="J3909" s="81"/>
      <c r="K3909" s="81"/>
      <c r="L3909" s="81"/>
      <c r="M3909" s="81"/>
      <c r="N3909" s="81"/>
      <c r="O3909" s="81"/>
      <c r="P3909" s="81"/>
      <c r="Q3909" s="81"/>
      <c r="R3909" s="81"/>
    </row>
    <row r="3910" spans="1:18">
      <c r="A3910" s="81"/>
      <c r="B3910" s="81"/>
      <c r="C3910" s="167"/>
      <c r="D3910" s="167"/>
      <c r="E3910" s="167"/>
      <c r="F3910" s="81"/>
      <c r="G3910" s="81"/>
      <c r="H3910" s="81"/>
      <c r="I3910" s="81"/>
      <c r="J3910" s="81"/>
      <c r="K3910" s="81"/>
      <c r="L3910" s="81"/>
      <c r="M3910" s="81"/>
      <c r="N3910" s="81"/>
      <c r="O3910" s="81"/>
      <c r="P3910" s="81"/>
      <c r="Q3910" s="81"/>
      <c r="R3910" s="81"/>
    </row>
    <row r="3911" spans="1:18">
      <c r="A3911" s="81"/>
      <c r="B3911" s="81"/>
      <c r="C3911" s="167"/>
      <c r="D3911" s="167"/>
      <c r="E3911" s="167"/>
      <c r="F3911" s="81"/>
      <c r="G3911" s="81"/>
      <c r="H3911" s="81"/>
      <c r="I3911" s="81"/>
      <c r="J3911" s="81"/>
      <c r="K3911" s="81"/>
      <c r="L3911" s="81"/>
      <c r="M3911" s="81"/>
      <c r="N3911" s="81"/>
      <c r="O3911" s="81"/>
      <c r="P3911" s="81"/>
      <c r="Q3911" s="81"/>
      <c r="R3911" s="81"/>
    </row>
    <row r="3912" spans="1:18">
      <c r="A3912" s="81"/>
      <c r="B3912" s="81"/>
      <c r="C3912" s="167"/>
      <c r="D3912" s="167"/>
      <c r="E3912" s="167"/>
      <c r="F3912" s="81"/>
      <c r="G3912" s="81"/>
      <c r="H3912" s="81"/>
      <c r="I3912" s="81"/>
      <c r="J3912" s="81"/>
      <c r="K3912" s="81"/>
      <c r="L3912" s="81"/>
      <c r="M3912" s="81"/>
      <c r="N3912" s="81"/>
      <c r="O3912" s="81"/>
      <c r="P3912" s="81"/>
      <c r="Q3912" s="81"/>
      <c r="R3912" s="81"/>
    </row>
    <row r="3913" spans="1:18">
      <c r="A3913" s="81"/>
      <c r="B3913" s="81"/>
      <c r="C3913" s="167"/>
      <c r="D3913" s="167"/>
      <c r="E3913" s="167"/>
      <c r="F3913" s="81"/>
      <c r="G3913" s="81"/>
      <c r="H3913" s="81"/>
      <c r="I3913" s="81"/>
      <c r="J3913" s="81"/>
      <c r="K3913" s="81"/>
      <c r="L3913" s="81"/>
      <c r="M3913" s="81"/>
      <c r="N3913" s="81"/>
      <c r="O3913" s="81"/>
      <c r="P3913" s="81"/>
      <c r="Q3913" s="81"/>
      <c r="R3913" s="81"/>
    </row>
    <row r="3914" spans="1:18">
      <c r="A3914" s="81"/>
      <c r="B3914" s="81"/>
      <c r="C3914" s="167"/>
      <c r="D3914" s="167"/>
      <c r="E3914" s="167"/>
      <c r="F3914" s="81"/>
      <c r="G3914" s="81"/>
      <c r="H3914" s="81"/>
      <c r="I3914" s="81"/>
      <c r="J3914" s="81"/>
      <c r="K3914" s="81"/>
      <c r="L3914" s="81"/>
      <c r="M3914" s="81"/>
      <c r="N3914" s="81"/>
      <c r="O3914" s="81"/>
      <c r="P3914" s="81"/>
      <c r="Q3914" s="81"/>
      <c r="R3914" s="81"/>
    </row>
    <row r="3915" spans="1:18">
      <c r="A3915" s="81"/>
      <c r="B3915" s="81"/>
      <c r="C3915" s="167"/>
      <c r="D3915" s="167"/>
      <c r="E3915" s="167"/>
      <c r="F3915" s="81"/>
      <c r="G3915" s="81"/>
      <c r="H3915" s="81"/>
      <c r="I3915" s="81"/>
      <c r="J3915" s="81"/>
      <c r="K3915" s="81"/>
      <c r="L3915" s="81"/>
      <c r="M3915" s="81"/>
      <c r="N3915" s="81"/>
      <c r="O3915" s="81"/>
      <c r="P3915" s="81"/>
      <c r="Q3915" s="81"/>
      <c r="R3915" s="81"/>
    </row>
    <row r="3916" spans="1:18">
      <c r="A3916" s="81"/>
      <c r="B3916" s="81"/>
      <c r="C3916" s="167"/>
      <c r="D3916" s="167"/>
      <c r="E3916" s="167"/>
      <c r="F3916" s="81"/>
      <c r="G3916" s="81"/>
      <c r="H3916" s="81"/>
      <c r="I3916" s="81"/>
      <c r="J3916" s="81"/>
      <c r="K3916" s="81"/>
      <c r="L3916" s="81"/>
      <c r="M3916" s="81"/>
      <c r="N3916" s="81"/>
      <c r="O3916" s="81"/>
      <c r="P3916" s="81"/>
      <c r="Q3916" s="81"/>
      <c r="R3916" s="81"/>
    </row>
    <row r="3917" spans="1:18">
      <c r="A3917" s="81"/>
      <c r="B3917" s="81"/>
      <c r="C3917" s="167"/>
      <c r="D3917" s="167"/>
      <c r="E3917" s="167"/>
      <c r="F3917" s="81"/>
      <c r="G3917" s="81"/>
      <c r="H3917" s="81"/>
      <c r="I3917" s="81"/>
      <c r="J3917" s="81"/>
      <c r="K3917" s="81"/>
      <c r="L3917" s="81"/>
      <c r="M3917" s="81"/>
      <c r="N3917" s="81"/>
      <c r="O3917" s="81"/>
      <c r="P3917" s="81"/>
      <c r="Q3917" s="81"/>
      <c r="R3917" s="81"/>
    </row>
    <row r="3918" spans="1:18">
      <c r="A3918" s="81"/>
      <c r="B3918" s="81"/>
      <c r="C3918" s="167"/>
      <c r="D3918" s="167"/>
      <c r="E3918" s="167"/>
      <c r="F3918" s="81"/>
      <c r="G3918" s="81"/>
      <c r="H3918" s="81"/>
      <c r="I3918" s="81"/>
      <c r="J3918" s="81"/>
      <c r="K3918" s="81"/>
      <c r="L3918" s="81"/>
      <c r="M3918" s="81"/>
      <c r="N3918" s="81"/>
      <c r="O3918" s="81"/>
      <c r="P3918" s="81"/>
      <c r="Q3918" s="81"/>
      <c r="R3918" s="81"/>
    </row>
    <row r="3919" spans="1:18">
      <c r="A3919" s="81"/>
      <c r="B3919" s="81"/>
      <c r="C3919" s="167"/>
      <c r="D3919" s="167"/>
      <c r="E3919" s="167"/>
      <c r="F3919" s="81"/>
      <c r="G3919" s="81"/>
      <c r="H3919" s="81"/>
      <c r="I3919" s="81"/>
      <c r="J3919" s="81"/>
      <c r="K3919" s="81"/>
      <c r="L3919" s="81"/>
      <c r="M3919" s="81"/>
      <c r="N3919" s="81"/>
      <c r="O3919" s="81"/>
      <c r="P3919" s="81"/>
      <c r="Q3919" s="81"/>
      <c r="R3919" s="81"/>
    </row>
    <row r="3920" spans="1:18">
      <c r="A3920" s="81"/>
      <c r="B3920" s="81"/>
      <c r="C3920" s="167"/>
      <c r="D3920" s="167"/>
      <c r="E3920" s="167"/>
      <c r="F3920" s="81"/>
      <c r="G3920" s="81"/>
      <c r="H3920" s="81"/>
      <c r="I3920" s="81"/>
      <c r="J3920" s="81"/>
      <c r="K3920" s="81"/>
      <c r="L3920" s="81"/>
      <c r="M3920" s="81"/>
      <c r="N3920" s="81"/>
      <c r="O3920" s="81"/>
      <c r="P3920" s="81"/>
      <c r="Q3920" s="81"/>
      <c r="R3920" s="81"/>
    </row>
    <row r="3921" spans="1:18">
      <c r="A3921" s="81"/>
      <c r="B3921" s="81"/>
      <c r="C3921" s="167"/>
      <c r="D3921" s="167"/>
      <c r="E3921" s="167"/>
      <c r="F3921" s="81"/>
      <c r="G3921" s="81"/>
      <c r="H3921" s="81"/>
      <c r="I3921" s="81"/>
      <c r="J3921" s="81"/>
      <c r="K3921" s="81"/>
      <c r="L3921" s="81"/>
      <c r="M3921" s="81"/>
      <c r="N3921" s="81"/>
      <c r="O3921" s="81"/>
      <c r="P3921" s="81"/>
      <c r="Q3921" s="81"/>
      <c r="R3921" s="81"/>
    </row>
    <row r="3922" spans="1:18">
      <c r="A3922" s="81"/>
      <c r="B3922" s="81"/>
      <c r="C3922" s="167"/>
      <c r="D3922" s="167"/>
      <c r="E3922" s="167"/>
      <c r="F3922" s="81"/>
      <c r="G3922" s="81"/>
      <c r="H3922" s="81"/>
      <c r="I3922" s="81"/>
      <c r="J3922" s="81"/>
      <c r="K3922" s="81"/>
      <c r="L3922" s="81"/>
      <c r="M3922" s="81"/>
      <c r="N3922" s="81"/>
      <c r="O3922" s="81"/>
      <c r="P3922" s="81"/>
      <c r="Q3922" s="81"/>
      <c r="R3922" s="81"/>
    </row>
    <row r="3923" spans="1:18">
      <c r="A3923" s="81"/>
      <c r="B3923" s="81"/>
      <c r="C3923" s="81"/>
      <c r="D3923" s="81"/>
      <c r="E3923" s="81"/>
      <c r="F3923" s="81"/>
      <c r="G3923" s="81"/>
      <c r="H3923" s="81"/>
      <c r="I3923" s="81"/>
      <c r="J3923" s="81"/>
      <c r="K3923" s="81"/>
      <c r="L3923" s="81"/>
      <c r="M3923" s="81"/>
      <c r="N3923" s="81"/>
      <c r="O3923" s="81"/>
      <c r="P3923" s="81"/>
      <c r="Q3923" s="81"/>
      <c r="R3923" s="81"/>
    </row>
    <row r="3924" spans="1:18">
      <c r="A3924" s="81"/>
      <c r="B3924" s="81"/>
      <c r="C3924" s="81"/>
      <c r="D3924" s="81"/>
      <c r="E3924" s="81"/>
      <c r="F3924" s="81"/>
      <c r="G3924" s="81"/>
      <c r="H3924" s="81"/>
      <c r="I3924" s="81"/>
      <c r="J3924" s="81"/>
      <c r="K3924" s="81"/>
      <c r="L3924" s="81"/>
      <c r="M3924" s="81"/>
      <c r="N3924" s="81"/>
      <c r="O3924" s="81"/>
      <c r="P3924" s="81"/>
      <c r="Q3924" s="81"/>
      <c r="R3924" s="81"/>
    </row>
    <row r="3925" spans="1:18">
      <c r="A3925" s="81"/>
      <c r="B3925" s="81"/>
      <c r="C3925" s="81"/>
      <c r="D3925" s="81"/>
      <c r="E3925" s="81"/>
      <c r="F3925" s="81"/>
      <c r="G3925" s="81"/>
      <c r="H3925" s="81"/>
      <c r="I3925" s="81"/>
      <c r="J3925" s="81"/>
      <c r="K3925" s="81"/>
      <c r="L3925" s="81"/>
      <c r="M3925" s="81"/>
      <c r="N3925" s="81"/>
      <c r="O3925" s="81"/>
      <c r="P3925" s="81"/>
      <c r="Q3925" s="81"/>
      <c r="R3925" s="81"/>
    </row>
    <row r="3926" spans="1:18">
      <c r="A3926" s="81"/>
      <c r="B3926" s="81"/>
      <c r="C3926" s="81"/>
      <c r="D3926" s="81"/>
      <c r="E3926" s="81"/>
      <c r="F3926" s="81"/>
      <c r="G3926" s="81"/>
      <c r="H3926" s="81"/>
      <c r="I3926" s="81"/>
      <c r="J3926" s="81"/>
      <c r="K3926" s="81"/>
      <c r="L3926" s="81"/>
      <c r="M3926" s="81"/>
      <c r="N3926" s="81"/>
      <c r="O3926" s="81"/>
      <c r="P3926" s="81"/>
      <c r="Q3926" s="81"/>
      <c r="R3926" s="81"/>
    </row>
    <row r="3927" spans="1:18">
      <c r="A3927" s="81"/>
      <c r="B3927" s="81"/>
      <c r="C3927" s="81"/>
      <c r="D3927" s="81"/>
      <c r="E3927" s="81"/>
      <c r="F3927" s="81"/>
      <c r="G3927" s="81"/>
      <c r="H3927" s="81"/>
      <c r="I3927" s="81"/>
      <c r="J3927" s="81"/>
      <c r="K3927" s="81"/>
      <c r="L3927" s="81"/>
      <c r="M3927" s="81"/>
      <c r="N3927" s="81"/>
      <c r="O3927" s="81"/>
      <c r="P3927" s="81"/>
      <c r="Q3927" s="81"/>
      <c r="R3927" s="81"/>
    </row>
    <row r="3928" spans="1:18">
      <c r="A3928" s="81"/>
      <c r="B3928" s="81"/>
      <c r="C3928" s="81"/>
      <c r="D3928" s="81"/>
      <c r="E3928" s="81"/>
      <c r="F3928" s="81"/>
      <c r="G3928" s="81"/>
      <c r="H3928" s="81"/>
      <c r="I3928" s="81"/>
      <c r="J3928" s="81"/>
      <c r="K3928" s="81"/>
      <c r="L3928" s="81"/>
      <c r="M3928" s="81"/>
      <c r="N3928" s="81"/>
      <c r="O3928" s="81"/>
      <c r="P3928" s="81"/>
      <c r="Q3928" s="81"/>
      <c r="R3928" s="81"/>
    </row>
    <row r="3929" spans="1:18">
      <c r="A3929" s="81"/>
      <c r="B3929" s="81"/>
      <c r="C3929" s="81"/>
      <c r="D3929" s="81"/>
      <c r="E3929" s="81"/>
      <c r="F3929" s="81"/>
      <c r="G3929" s="81"/>
      <c r="H3929" s="81"/>
      <c r="I3929" s="81"/>
      <c r="J3929" s="81"/>
      <c r="K3929" s="81"/>
      <c r="L3929" s="81"/>
      <c r="M3929" s="81"/>
      <c r="N3929" s="81"/>
      <c r="O3929" s="81"/>
      <c r="P3929" s="81"/>
      <c r="Q3929" s="81"/>
      <c r="R3929" s="81"/>
    </row>
    <row r="3930" spans="1:18">
      <c r="A3930" s="81"/>
      <c r="B3930" s="81"/>
      <c r="C3930" s="81"/>
      <c r="D3930" s="81"/>
      <c r="E3930" s="81"/>
      <c r="F3930" s="81"/>
      <c r="G3930" s="81"/>
      <c r="H3930" s="81"/>
      <c r="I3930" s="81"/>
      <c r="J3930" s="81"/>
      <c r="K3930" s="81"/>
      <c r="L3930" s="81"/>
      <c r="M3930" s="81"/>
      <c r="N3930" s="81"/>
      <c r="O3930" s="81"/>
      <c r="P3930" s="81"/>
      <c r="Q3930" s="81"/>
      <c r="R3930" s="81"/>
    </row>
    <row r="3931" spans="1:18">
      <c r="A3931" s="81"/>
      <c r="B3931" s="81"/>
      <c r="C3931" s="81"/>
      <c r="D3931" s="81"/>
      <c r="E3931" s="81"/>
      <c r="F3931" s="81"/>
      <c r="G3931" s="81"/>
      <c r="H3931" s="81"/>
      <c r="I3931" s="81"/>
      <c r="J3931" s="81"/>
      <c r="K3931" s="81"/>
      <c r="L3931" s="81"/>
      <c r="M3931" s="81"/>
      <c r="N3931" s="81"/>
      <c r="O3931" s="81"/>
      <c r="P3931" s="81"/>
      <c r="Q3931" s="81"/>
      <c r="R3931" s="81"/>
    </row>
    <row r="3932" spans="1:18">
      <c r="A3932" s="81"/>
      <c r="B3932" s="81"/>
      <c r="C3932" s="81"/>
      <c r="D3932" s="81"/>
      <c r="E3932" s="81"/>
      <c r="F3932" s="81"/>
      <c r="G3932" s="81"/>
      <c r="H3932" s="81"/>
      <c r="I3932" s="81"/>
      <c r="J3932" s="81"/>
      <c r="K3932" s="81"/>
      <c r="L3932" s="81"/>
      <c r="M3932" s="81"/>
      <c r="N3932" s="81"/>
      <c r="O3932" s="81"/>
      <c r="P3932" s="81"/>
      <c r="Q3932" s="81"/>
      <c r="R3932" s="81"/>
    </row>
    <row r="3933" spans="1:18">
      <c r="A3933" s="81"/>
      <c r="B3933" s="81"/>
      <c r="C3933" s="81"/>
      <c r="D3933" s="81"/>
      <c r="E3933" s="81"/>
      <c r="F3933" s="81"/>
      <c r="G3933" s="81"/>
      <c r="H3933" s="81"/>
      <c r="I3933" s="81"/>
      <c r="J3933" s="81"/>
      <c r="K3933" s="81"/>
      <c r="L3933" s="81"/>
      <c r="M3933" s="81"/>
      <c r="N3933" s="81"/>
      <c r="O3933" s="81"/>
      <c r="P3933" s="81"/>
      <c r="Q3933" s="81"/>
      <c r="R3933" s="81"/>
    </row>
    <row r="3934" spans="1:18">
      <c r="A3934" s="81"/>
      <c r="B3934" s="81"/>
      <c r="C3934" s="81"/>
      <c r="D3934" s="81"/>
      <c r="E3934" s="81"/>
      <c r="F3934" s="81"/>
      <c r="G3934" s="81"/>
      <c r="H3934" s="81"/>
      <c r="I3934" s="81"/>
      <c r="J3934" s="81"/>
      <c r="K3934" s="81"/>
      <c r="L3934" s="81"/>
      <c r="M3934" s="81"/>
      <c r="N3934" s="81"/>
      <c r="O3934" s="81"/>
      <c r="P3934" s="81"/>
      <c r="Q3934" s="81"/>
      <c r="R3934" s="81"/>
    </row>
    <row r="3935" spans="1:18">
      <c r="A3935" s="81"/>
      <c r="B3935" s="81"/>
      <c r="C3935" s="81"/>
      <c r="D3935" s="81"/>
      <c r="E3935" s="81"/>
      <c r="F3935" s="81"/>
      <c r="G3935" s="81"/>
      <c r="H3935" s="81"/>
      <c r="I3935" s="81"/>
      <c r="J3935" s="81"/>
      <c r="K3935" s="81"/>
      <c r="L3935" s="81"/>
      <c r="M3935" s="81"/>
      <c r="N3935" s="81"/>
      <c r="O3935" s="81"/>
      <c r="P3935" s="81"/>
      <c r="Q3935" s="81"/>
      <c r="R3935" s="81"/>
    </row>
    <row r="3936" spans="1:18">
      <c r="A3936" s="81"/>
      <c r="B3936" s="81"/>
      <c r="C3936" s="81"/>
      <c r="D3936" s="81"/>
      <c r="E3936" s="81"/>
      <c r="F3936" s="81"/>
      <c r="G3936" s="81"/>
      <c r="H3936" s="81"/>
      <c r="I3936" s="81"/>
      <c r="J3936" s="81"/>
      <c r="K3936" s="81"/>
      <c r="L3936" s="81"/>
      <c r="M3936" s="81"/>
      <c r="N3936" s="81"/>
      <c r="O3936" s="81"/>
      <c r="P3936" s="81"/>
      <c r="Q3936" s="81"/>
      <c r="R3936" s="81"/>
    </row>
    <row r="3937" spans="1:18">
      <c r="A3937" s="81"/>
      <c r="B3937" s="81"/>
      <c r="C3937" s="81"/>
      <c r="D3937" s="81"/>
      <c r="E3937" s="81"/>
      <c r="F3937" s="81"/>
      <c r="G3937" s="81"/>
      <c r="H3937" s="81"/>
      <c r="I3937" s="81"/>
      <c r="J3937" s="81"/>
      <c r="K3937" s="81"/>
      <c r="L3937" s="81"/>
      <c r="M3937" s="81"/>
      <c r="N3937" s="81"/>
      <c r="O3937" s="81"/>
      <c r="P3937" s="81"/>
      <c r="Q3937" s="81"/>
      <c r="R3937" s="81"/>
    </row>
    <row r="3938" spans="1:18">
      <c r="A3938" s="81"/>
      <c r="B3938" s="81"/>
      <c r="C3938" s="81"/>
      <c r="D3938" s="81"/>
      <c r="E3938" s="81"/>
      <c r="F3938" s="81"/>
      <c r="G3938" s="81"/>
      <c r="H3938" s="81"/>
      <c r="I3938" s="81"/>
      <c r="J3938" s="81"/>
      <c r="K3938" s="81"/>
      <c r="L3938" s="81"/>
      <c r="M3938" s="81"/>
      <c r="N3938" s="81"/>
      <c r="O3938" s="81"/>
      <c r="P3938" s="81"/>
      <c r="Q3938" s="81"/>
      <c r="R3938" s="81"/>
    </row>
    <row r="3939" spans="1:18">
      <c r="A3939" s="81"/>
      <c r="B3939" s="81"/>
      <c r="C3939" s="81"/>
      <c r="D3939" s="81"/>
      <c r="E3939" s="81"/>
      <c r="F3939" s="81"/>
      <c r="G3939" s="81"/>
      <c r="H3939" s="81"/>
      <c r="I3939" s="81"/>
      <c r="J3939" s="81"/>
      <c r="K3939" s="81"/>
      <c r="L3939" s="81"/>
      <c r="M3939" s="81"/>
      <c r="N3939" s="81"/>
      <c r="O3939" s="81"/>
      <c r="P3939" s="81"/>
      <c r="Q3939" s="81"/>
      <c r="R3939" s="81"/>
    </row>
    <row r="3940" spans="1:18">
      <c r="A3940" s="81"/>
      <c r="B3940" s="81"/>
      <c r="C3940" s="81"/>
      <c r="D3940" s="81"/>
      <c r="E3940" s="81"/>
      <c r="F3940" s="81"/>
      <c r="G3940" s="81"/>
      <c r="H3940" s="81"/>
      <c r="I3940" s="81"/>
      <c r="J3940" s="81"/>
      <c r="K3940" s="81"/>
      <c r="L3940" s="81"/>
      <c r="M3940" s="81"/>
      <c r="N3940" s="81"/>
      <c r="O3940" s="81"/>
      <c r="P3940" s="81"/>
      <c r="Q3940" s="81"/>
      <c r="R3940" s="81"/>
    </row>
    <row r="3941" spans="1:18">
      <c r="A3941" s="81"/>
      <c r="B3941" s="81"/>
      <c r="C3941" s="81"/>
      <c r="D3941" s="81"/>
      <c r="E3941" s="81"/>
      <c r="F3941" s="81"/>
      <c r="G3941" s="81"/>
      <c r="H3941" s="81"/>
      <c r="I3941" s="81"/>
      <c r="J3941" s="81"/>
      <c r="K3941" s="81"/>
      <c r="L3941" s="81"/>
      <c r="M3941" s="81"/>
      <c r="N3941" s="81"/>
      <c r="O3941" s="81"/>
      <c r="P3941" s="81"/>
      <c r="Q3941" s="81"/>
      <c r="R3941" s="81"/>
    </row>
    <row r="3942" spans="1:18">
      <c r="A3942" s="81"/>
      <c r="B3942" s="81"/>
      <c r="C3942" s="81"/>
      <c r="D3942" s="81"/>
      <c r="E3942" s="81"/>
      <c r="F3942" s="81"/>
      <c r="G3942" s="81"/>
      <c r="H3942" s="81"/>
      <c r="I3942" s="81"/>
      <c r="J3942" s="81"/>
      <c r="K3942" s="81"/>
      <c r="L3942" s="81"/>
      <c r="M3942" s="81"/>
      <c r="N3942" s="81"/>
      <c r="O3942" s="81"/>
      <c r="P3942" s="81"/>
      <c r="Q3942" s="81"/>
      <c r="R3942" s="81"/>
    </row>
    <row r="3943" spans="1:18">
      <c r="A3943" s="81"/>
      <c r="B3943" s="81"/>
      <c r="C3943" s="81"/>
      <c r="D3943" s="81"/>
      <c r="E3943" s="81"/>
      <c r="F3943" s="81"/>
      <c r="G3943" s="81"/>
      <c r="H3943" s="81"/>
      <c r="I3943" s="81"/>
      <c r="J3943" s="81"/>
      <c r="K3943" s="81"/>
      <c r="L3943" s="81"/>
      <c r="M3943" s="81"/>
      <c r="N3943" s="81"/>
      <c r="O3943" s="81"/>
      <c r="P3943" s="81"/>
      <c r="Q3943" s="81"/>
      <c r="R3943" s="81"/>
    </row>
    <row r="3944" spans="1:18">
      <c r="A3944" s="81"/>
      <c r="B3944" s="81"/>
      <c r="C3944" s="81"/>
      <c r="D3944" s="81"/>
      <c r="E3944" s="81"/>
      <c r="F3944" s="81"/>
      <c r="G3944" s="81"/>
      <c r="H3944" s="81"/>
      <c r="I3944" s="81"/>
      <c r="J3944" s="81"/>
      <c r="K3944" s="81"/>
      <c r="L3944" s="81"/>
      <c r="M3944" s="81"/>
      <c r="N3944" s="81"/>
      <c r="O3944" s="81"/>
      <c r="P3944" s="81"/>
      <c r="Q3944" s="81"/>
      <c r="R3944" s="81"/>
    </row>
    <row r="3945" spans="1:18">
      <c r="A3945" s="81"/>
      <c r="B3945" s="81"/>
      <c r="C3945" s="81"/>
      <c r="D3945" s="81"/>
      <c r="E3945" s="81"/>
      <c r="F3945" s="81"/>
      <c r="G3945" s="81"/>
      <c r="H3945" s="81"/>
      <c r="I3945" s="81"/>
      <c r="J3945" s="81"/>
      <c r="K3945" s="81"/>
      <c r="L3945" s="81"/>
      <c r="M3945" s="81"/>
      <c r="N3945" s="81"/>
      <c r="O3945" s="81"/>
      <c r="P3945" s="81"/>
      <c r="Q3945" s="81"/>
      <c r="R3945" s="81"/>
    </row>
    <row r="3946" spans="1:18">
      <c r="A3946" s="81"/>
      <c r="B3946" s="81"/>
      <c r="C3946" s="81"/>
      <c r="D3946" s="81"/>
      <c r="E3946" s="81"/>
      <c r="F3946" s="81"/>
      <c r="G3946" s="81"/>
      <c r="H3946" s="81"/>
      <c r="I3946" s="81"/>
      <c r="J3946" s="81"/>
      <c r="K3946" s="81"/>
      <c r="L3946" s="81"/>
      <c r="M3946" s="81"/>
      <c r="N3946" s="81"/>
      <c r="O3946" s="81"/>
      <c r="P3946" s="81"/>
      <c r="Q3946" s="81"/>
      <c r="R3946" s="81"/>
    </row>
    <row r="3947" spans="1:18">
      <c r="A3947" s="81"/>
      <c r="B3947" s="81"/>
      <c r="C3947" s="81"/>
      <c r="D3947" s="81"/>
      <c r="E3947" s="81"/>
      <c r="F3947" s="81"/>
      <c r="G3947" s="81"/>
      <c r="H3947" s="81"/>
      <c r="I3947" s="81"/>
      <c r="J3947" s="81"/>
      <c r="K3947" s="81"/>
      <c r="L3947" s="81"/>
      <c r="M3947" s="81"/>
      <c r="N3947" s="81"/>
      <c r="O3947" s="81"/>
      <c r="P3947" s="81"/>
      <c r="Q3947" s="81"/>
      <c r="R3947" s="81"/>
    </row>
    <row r="3948" spans="1:18">
      <c r="A3948" s="81"/>
      <c r="B3948" s="81"/>
      <c r="C3948" s="81"/>
      <c r="D3948" s="81"/>
      <c r="E3948" s="81"/>
      <c r="F3948" s="81"/>
      <c r="G3948" s="81"/>
      <c r="H3948" s="81"/>
      <c r="I3948" s="81"/>
      <c r="J3948" s="81"/>
      <c r="K3948" s="81"/>
      <c r="L3948" s="81"/>
      <c r="M3948" s="81"/>
      <c r="N3948" s="81"/>
      <c r="O3948" s="81"/>
      <c r="P3948" s="81"/>
      <c r="Q3948" s="81"/>
      <c r="R3948" s="81"/>
    </row>
    <row r="3949" spans="1:18">
      <c r="A3949" s="81"/>
      <c r="B3949" s="81"/>
      <c r="C3949" s="81"/>
      <c r="D3949" s="81"/>
      <c r="E3949" s="81"/>
      <c r="F3949" s="81"/>
      <c r="G3949" s="81"/>
      <c r="H3949" s="81"/>
      <c r="I3949" s="81"/>
      <c r="J3949" s="81"/>
      <c r="K3949" s="81"/>
      <c r="L3949" s="81"/>
      <c r="M3949" s="81"/>
      <c r="N3949" s="81"/>
      <c r="O3949" s="81"/>
      <c r="P3949" s="81"/>
      <c r="Q3949" s="81"/>
      <c r="R3949" s="81"/>
    </row>
    <row r="3950" spans="1:18">
      <c r="A3950" s="81"/>
      <c r="B3950" s="81"/>
      <c r="C3950" s="81"/>
      <c r="D3950" s="81"/>
      <c r="E3950" s="81"/>
      <c r="F3950" s="81"/>
      <c r="G3950" s="81"/>
      <c r="H3950" s="81"/>
      <c r="I3950" s="81"/>
      <c r="J3950" s="81"/>
      <c r="K3950" s="81"/>
      <c r="L3950" s="81"/>
      <c r="M3950" s="81"/>
      <c r="N3950" s="81"/>
      <c r="O3950" s="81"/>
      <c r="P3950" s="81"/>
      <c r="Q3950" s="81"/>
      <c r="R3950" s="81"/>
    </row>
    <row r="3951" spans="1:18">
      <c r="A3951" s="81"/>
      <c r="B3951" s="81"/>
      <c r="C3951" s="81"/>
      <c r="D3951" s="81"/>
      <c r="E3951" s="81"/>
      <c r="F3951" s="81"/>
      <c r="G3951" s="81"/>
      <c r="H3951" s="81"/>
      <c r="I3951" s="81"/>
      <c r="J3951" s="81"/>
      <c r="K3951" s="81"/>
      <c r="L3951" s="81"/>
      <c r="M3951" s="81"/>
      <c r="N3951" s="81"/>
      <c r="O3951" s="81"/>
      <c r="P3951" s="81"/>
      <c r="Q3951" s="81"/>
      <c r="R3951" s="81"/>
    </row>
    <row r="3952" spans="1:18">
      <c r="A3952" s="81"/>
      <c r="B3952" s="81"/>
      <c r="C3952" s="81"/>
      <c r="D3952" s="81"/>
      <c r="E3952" s="81"/>
      <c r="F3952" s="81"/>
      <c r="G3952" s="81"/>
      <c r="H3952" s="81"/>
      <c r="I3952" s="81"/>
      <c r="J3952" s="81"/>
      <c r="K3952" s="81"/>
      <c r="L3952" s="81"/>
      <c r="M3952" s="81"/>
      <c r="N3952" s="81"/>
      <c r="O3952" s="81"/>
      <c r="P3952" s="81"/>
      <c r="Q3952" s="81"/>
      <c r="R3952" s="81"/>
    </row>
    <row r="3953" spans="1:18">
      <c r="A3953" s="81"/>
      <c r="B3953" s="81"/>
      <c r="C3953" s="81"/>
      <c r="D3953" s="81"/>
      <c r="E3953" s="81"/>
      <c r="F3953" s="81"/>
      <c r="G3953" s="81"/>
      <c r="H3953" s="81"/>
      <c r="I3953" s="81"/>
      <c r="J3953" s="81"/>
      <c r="K3953" s="81"/>
      <c r="L3953" s="81"/>
      <c r="M3953" s="81"/>
      <c r="N3953" s="81"/>
      <c r="O3953" s="81"/>
      <c r="P3953" s="81"/>
      <c r="Q3953" s="81"/>
      <c r="R3953" s="81"/>
    </row>
    <row r="3954" spans="1:18">
      <c r="A3954" s="81"/>
      <c r="B3954" s="81"/>
      <c r="C3954" s="81"/>
      <c r="D3954" s="81"/>
      <c r="E3954" s="81"/>
      <c r="F3954" s="81"/>
      <c r="G3954" s="81"/>
      <c r="H3954" s="81"/>
      <c r="I3954" s="81"/>
      <c r="J3954" s="81"/>
      <c r="K3954" s="81"/>
      <c r="L3954" s="81"/>
      <c r="M3954" s="81"/>
      <c r="N3954" s="81"/>
      <c r="O3954" s="81"/>
      <c r="P3954" s="81"/>
      <c r="Q3954" s="81"/>
      <c r="R3954" s="81"/>
    </row>
    <row r="3955" spans="1:18">
      <c r="A3955" s="81"/>
      <c r="B3955" s="81"/>
      <c r="C3955" s="81"/>
      <c r="D3955" s="81"/>
      <c r="E3955" s="81"/>
      <c r="F3955" s="81"/>
      <c r="G3955" s="81"/>
      <c r="H3955" s="81"/>
      <c r="I3955" s="81"/>
      <c r="J3955" s="81"/>
      <c r="K3955" s="81"/>
      <c r="L3955" s="81"/>
      <c r="M3955" s="81"/>
      <c r="N3955" s="81"/>
      <c r="O3955" s="81"/>
      <c r="P3955" s="81"/>
      <c r="Q3955" s="81"/>
      <c r="R3955" s="81"/>
    </row>
    <row r="3956" spans="1:18">
      <c r="A3956" s="81"/>
      <c r="B3956" s="81"/>
      <c r="C3956" s="81"/>
      <c r="D3956" s="81"/>
      <c r="E3956" s="81"/>
      <c r="F3956" s="81"/>
      <c r="G3956" s="81"/>
      <c r="H3956" s="81"/>
      <c r="I3956" s="81"/>
      <c r="J3956" s="81"/>
      <c r="K3956" s="81"/>
      <c r="L3956" s="81"/>
      <c r="M3956" s="81"/>
      <c r="N3956" s="81"/>
      <c r="O3956" s="81"/>
      <c r="P3956" s="81"/>
      <c r="Q3956" s="81"/>
      <c r="R3956" s="81"/>
    </row>
    <row r="3957" spans="1:18">
      <c r="A3957" s="81"/>
      <c r="B3957" s="81"/>
      <c r="C3957" s="81"/>
      <c r="D3957" s="81"/>
      <c r="E3957" s="81"/>
      <c r="F3957" s="81"/>
      <c r="G3957" s="81"/>
      <c r="H3957" s="81"/>
      <c r="I3957" s="81"/>
      <c r="J3957" s="81"/>
      <c r="K3957" s="81"/>
      <c r="L3957" s="81"/>
      <c r="M3957" s="81"/>
      <c r="N3957" s="81"/>
      <c r="O3957" s="81"/>
      <c r="P3957" s="81"/>
      <c r="Q3957" s="81"/>
      <c r="R3957" s="81"/>
    </row>
    <row r="3958" spans="1:18">
      <c r="A3958" s="81"/>
      <c r="B3958" s="81"/>
      <c r="C3958" s="81"/>
      <c r="D3958" s="81"/>
      <c r="E3958" s="81"/>
      <c r="F3958" s="81"/>
      <c r="G3958" s="81"/>
      <c r="H3958" s="81"/>
      <c r="I3958" s="81"/>
      <c r="J3958" s="81"/>
      <c r="K3958" s="81"/>
      <c r="L3958" s="81"/>
      <c r="M3958" s="81"/>
      <c r="N3958" s="81"/>
      <c r="O3958" s="81"/>
      <c r="P3958" s="81"/>
      <c r="Q3958" s="81"/>
      <c r="R3958" s="81"/>
    </row>
    <row r="3959" spans="1:18">
      <c r="A3959" s="81"/>
      <c r="B3959" s="81"/>
      <c r="C3959" s="81"/>
      <c r="D3959" s="81"/>
      <c r="E3959" s="81"/>
      <c r="F3959" s="81"/>
      <c r="G3959" s="81"/>
      <c r="H3959" s="81"/>
      <c r="I3959" s="81"/>
      <c r="J3959" s="81"/>
      <c r="K3959" s="81"/>
      <c r="L3959" s="81"/>
      <c r="M3959" s="81"/>
      <c r="N3959" s="81"/>
      <c r="O3959" s="81"/>
      <c r="P3959" s="81"/>
      <c r="Q3959" s="81"/>
      <c r="R3959" s="81"/>
    </row>
    <row r="3960" spans="1:18">
      <c r="A3960" s="81"/>
      <c r="B3960" s="81"/>
      <c r="C3960" s="81"/>
      <c r="D3960" s="81"/>
      <c r="E3960" s="81"/>
      <c r="F3960" s="81"/>
      <c r="G3960" s="81"/>
      <c r="H3960" s="81"/>
      <c r="I3960" s="81"/>
      <c r="J3960" s="81"/>
      <c r="K3960" s="81"/>
      <c r="L3960" s="81"/>
      <c r="M3960" s="81"/>
      <c r="N3960" s="81"/>
      <c r="O3960" s="81"/>
      <c r="P3960" s="81"/>
      <c r="Q3960" s="81"/>
      <c r="R3960" s="81"/>
    </row>
    <row r="3961" spans="1:18">
      <c r="A3961" s="81"/>
      <c r="B3961" s="81"/>
      <c r="C3961" s="81"/>
      <c r="D3961" s="81"/>
      <c r="E3961" s="81"/>
      <c r="F3961" s="81"/>
      <c r="G3961" s="81"/>
      <c r="H3961" s="81"/>
      <c r="I3961" s="81"/>
      <c r="J3961" s="81"/>
      <c r="K3961" s="81"/>
      <c r="L3961" s="81"/>
      <c r="M3961" s="81"/>
      <c r="N3961" s="81"/>
      <c r="O3961" s="81"/>
      <c r="P3961" s="81"/>
      <c r="Q3961" s="81"/>
      <c r="R3961" s="81"/>
    </row>
    <row r="3962" spans="1:18">
      <c r="A3962" s="81"/>
      <c r="B3962" s="81"/>
      <c r="C3962" s="81"/>
      <c r="D3962" s="81"/>
      <c r="E3962" s="81"/>
      <c r="F3962" s="81"/>
      <c r="G3962" s="81"/>
      <c r="H3962" s="81"/>
      <c r="I3962" s="81"/>
      <c r="J3962" s="81"/>
      <c r="K3962" s="81"/>
      <c r="L3962" s="81"/>
      <c r="M3962" s="81"/>
      <c r="N3962" s="81"/>
      <c r="O3962" s="81"/>
      <c r="P3962" s="81"/>
      <c r="Q3962" s="81"/>
      <c r="R3962" s="81"/>
    </row>
    <row r="3963" spans="1:18">
      <c r="A3963" s="81"/>
      <c r="B3963" s="81"/>
      <c r="C3963" s="81"/>
      <c r="D3963" s="81"/>
      <c r="E3963" s="81"/>
      <c r="F3963" s="81"/>
      <c r="G3963" s="81"/>
      <c r="H3963" s="81"/>
      <c r="I3963" s="81"/>
      <c r="J3963" s="81"/>
      <c r="K3963" s="81"/>
      <c r="L3963" s="81"/>
      <c r="M3963" s="81"/>
      <c r="N3963" s="81"/>
      <c r="O3963" s="81"/>
      <c r="P3963" s="81"/>
      <c r="Q3963" s="81"/>
      <c r="R3963" s="81"/>
    </row>
    <row r="3964" spans="1:18">
      <c r="A3964" s="81"/>
      <c r="B3964" s="81"/>
      <c r="C3964" s="81"/>
      <c r="D3964" s="81"/>
      <c r="E3964" s="81"/>
      <c r="F3964" s="81"/>
      <c r="G3964" s="81"/>
      <c r="H3964" s="81"/>
      <c r="I3964" s="81"/>
      <c r="J3964" s="81"/>
      <c r="K3964" s="81"/>
      <c r="L3964" s="81"/>
      <c r="M3964" s="81"/>
      <c r="N3964" s="81"/>
      <c r="O3964" s="81"/>
      <c r="P3964" s="81"/>
      <c r="Q3964" s="81"/>
      <c r="R3964" s="81"/>
    </row>
    <row r="3965" spans="1:18">
      <c r="A3965" s="81"/>
      <c r="B3965" s="81"/>
      <c r="C3965" s="81"/>
      <c r="D3965" s="81"/>
      <c r="E3965" s="81"/>
      <c r="F3965" s="81"/>
      <c r="G3965" s="81"/>
      <c r="H3965" s="81"/>
      <c r="I3965" s="81"/>
      <c r="J3965" s="81"/>
      <c r="K3965" s="81"/>
      <c r="L3965" s="81"/>
      <c r="M3965" s="81"/>
      <c r="N3965" s="81"/>
      <c r="O3965" s="81"/>
      <c r="P3965" s="81"/>
      <c r="Q3965" s="81"/>
      <c r="R3965" s="81"/>
    </row>
    <row r="3966" spans="1:18">
      <c r="A3966" s="81"/>
      <c r="B3966" s="81"/>
      <c r="C3966" s="81"/>
      <c r="D3966" s="81"/>
      <c r="E3966" s="81"/>
      <c r="F3966" s="81"/>
      <c r="G3966" s="81"/>
      <c r="H3966" s="81"/>
      <c r="I3966" s="81"/>
      <c r="J3966" s="81"/>
      <c r="K3966" s="81"/>
      <c r="L3966" s="81"/>
      <c r="M3966" s="81"/>
      <c r="N3966" s="81"/>
      <c r="O3966" s="81"/>
      <c r="P3966" s="81"/>
      <c r="Q3966" s="81"/>
      <c r="R3966" s="81"/>
    </row>
    <row r="3967" spans="1:18">
      <c r="A3967" s="81"/>
      <c r="B3967" s="81"/>
      <c r="C3967" s="81"/>
      <c r="D3967" s="81"/>
      <c r="E3967" s="81"/>
      <c r="F3967" s="81"/>
      <c r="G3967" s="81"/>
      <c r="H3967" s="81"/>
      <c r="I3967" s="81"/>
      <c r="J3967" s="81"/>
      <c r="K3967" s="81"/>
      <c r="L3967" s="81"/>
      <c r="M3967" s="81"/>
      <c r="N3967" s="81"/>
      <c r="O3967" s="81"/>
      <c r="P3967" s="81"/>
      <c r="Q3967" s="81"/>
      <c r="R3967" s="81"/>
    </row>
    <row r="3968" spans="1:18">
      <c r="A3968" s="81"/>
      <c r="B3968" s="81"/>
      <c r="C3968" s="81"/>
      <c r="D3968" s="81"/>
      <c r="E3968" s="81"/>
      <c r="F3968" s="81"/>
      <c r="G3968" s="81"/>
      <c r="H3968" s="81"/>
      <c r="I3968" s="81"/>
      <c r="J3968" s="81"/>
      <c r="K3968" s="81"/>
      <c r="L3968" s="81"/>
      <c r="M3968" s="81"/>
      <c r="N3968" s="81"/>
      <c r="O3968" s="81"/>
      <c r="P3968" s="81"/>
      <c r="Q3968" s="81"/>
      <c r="R3968" s="81"/>
    </row>
    <row r="3969" spans="1:18">
      <c r="A3969" s="81"/>
      <c r="B3969" s="81"/>
      <c r="C3969" s="81"/>
      <c r="D3969" s="81"/>
      <c r="E3969" s="81"/>
      <c r="F3969" s="81"/>
      <c r="G3969" s="81"/>
      <c r="H3969" s="81"/>
      <c r="I3969" s="81"/>
      <c r="J3969" s="81"/>
      <c r="K3969" s="81"/>
      <c r="L3969" s="81"/>
      <c r="M3969" s="81"/>
      <c r="N3969" s="81"/>
      <c r="O3969" s="81"/>
      <c r="P3969" s="81"/>
      <c r="Q3969" s="81"/>
      <c r="R3969" s="81"/>
    </row>
    <row r="3970" spans="1:18">
      <c r="A3970" s="81"/>
      <c r="B3970" s="81"/>
      <c r="C3970" s="81"/>
      <c r="D3970" s="81"/>
      <c r="E3970" s="81"/>
      <c r="F3970" s="81"/>
      <c r="G3970" s="81"/>
      <c r="H3970" s="81"/>
      <c r="I3970" s="81"/>
      <c r="J3970" s="81"/>
      <c r="K3970" s="81"/>
      <c r="L3970" s="81"/>
      <c r="M3970" s="81"/>
      <c r="N3970" s="81"/>
      <c r="O3970" s="81"/>
      <c r="P3970" s="81"/>
      <c r="Q3970" s="81"/>
      <c r="R3970" s="81"/>
    </row>
    <row r="3971" spans="1:18">
      <c r="A3971" s="81"/>
      <c r="B3971" s="81"/>
      <c r="C3971" s="81"/>
      <c r="D3971" s="81"/>
      <c r="E3971" s="81"/>
      <c r="F3971" s="81"/>
      <c r="G3971" s="81"/>
      <c r="H3971" s="81"/>
      <c r="I3971" s="81"/>
      <c r="J3971" s="81"/>
      <c r="K3971" s="81"/>
      <c r="L3971" s="81"/>
      <c r="M3971" s="81"/>
      <c r="N3971" s="81"/>
      <c r="O3971" s="81"/>
      <c r="P3971" s="81"/>
      <c r="Q3971" s="81"/>
      <c r="R3971" s="81"/>
    </row>
    <row r="3972" spans="1:18">
      <c r="A3972" s="81"/>
      <c r="B3972" s="81"/>
      <c r="C3972" s="81"/>
      <c r="D3972" s="81"/>
      <c r="E3972" s="81"/>
      <c r="F3972" s="81"/>
      <c r="G3972" s="81"/>
      <c r="H3972" s="81"/>
      <c r="I3972" s="81"/>
      <c r="J3972" s="81"/>
      <c r="K3972" s="81"/>
      <c r="L3972" s="81"/>
      <c r="M3972" s="81"/>
      <c r="N3972" s="81"/>
      <c r="O3972" s="81"/>
      <c r="P3972" s="81"/>
      <c r="Q3972" s="81"/>
      <c r="R3972" s="81"/>
    </row>
    <row r="3973" spans="1:18">
      <c r="A3973" s="81"/>
      <c r="B3973" s="81"/>
      <c r="C3973" s="81"/>
      <c r="D3973" s="81"/>
      <c r="E3973" s="81"/>
      <c r="F3973" s="81"/>
      <c r="G3973" s="81"/>
      <c r="H3973" s="81"/>
      <c r="I3973" s="81"/>
      <c r="J3973" s="81"/>
      <c r="K3973" s="81"/>
      <c r="L3973" s="81"/>
      <c r="M3973" s="81"/>
      <c r="N3973" s="81"/>
      <c r="O3973" s="81"/>
      <c r="P3973" s="81"/>
      <c r="Q3973" s="81"/>
      <c r="R3973" s="81"/>
    </row>
    <row r="3974" spans="1:18">
      <c r="A3974" s="81"/>
      <c r="B3974" s="81"/>
      <c r="C3974" s="81"/>
      <c r="D3974" s="81"/>
      <c r="E3974" s="81"/>
      <c r="F3974" s="81"/>
      <c r="G3974" s="81"/>
      <c r="H3974" s="81"/>
      <c r="I3974" s="81"/>
      <c r="J3974" s="81"/>
      <c r="K3974" s="81"/>
      <c r="L3974" s="81"/>
      <c r="M3974" s="81"/>
      <c r="N3974" s="81"/>
      <c r="O3974" s="81"/>
      <c r="P3974" s="81"/>
      <c r="Q3974" s="81"/>
      <c r="R3974" s="81"/>
    </row>
    <row r="3975" spans="1:18">
      <c r="A3975" s="81"/>
      <c r="B3975" s="81"/>
      <c r="C3975" s="81"/>
      <c r="D3975" s="81"/>
      <c r="E3975" s="81"/>
      <c r="F3975" s="81"/>
      <c r="G3975" s="81"/>
      <c r="H3975" s="81"/>
      <c r="I3975" s="81"/>
      <c r="J3975" s="81"/>
      <c r="K3975" s="81"/>
      <c r="L3975" s="81"/>
      <c r="M3975" s="81"/>
      <c r="N3975" s="81"/>
      <c r="O3975" s="81"/>
      <c r="P3975" s="81"/>
      <c r="Q3975" s="81"/>
      <c r="R3975" s="81"/>
    </row>
    <row r="3976" spans="1:18">
      <c r="A3976" s="81"/>
      <c r="B3976" s="81"/>
      <c r="C3976" s="81"/>
      <c r="D3976" s="81"/>
      <c r="E3976" s="81"/>
      <c r="F3976" s="81"/>
      <c r="G3976" s="81"/>
      <c r="H3976" s="81"/>
      <c r="I3976" s="81"/>
      <c r="J3976" s="81"/>
      <c r="K3976" s="81"/>
      <c r="L3976" s="81"/>
      <c r="M3976" s="81"/>
      <c r="N3976" s="81"/>
      <c r="O3976" s="81"/>
      <c r="P3976" s="81"/>
      <c r="Q3976" s="81"/>
      <c r="R3976" s="81"/>
    </row>
    <row r="3977" spans="1:18">
      <c r="A3977" s="81"/>
      <c r="B3977" s="81"/>
      <c r="C3977" s="81"/>
      <c r="D3977" s="81"/>
      <c r="E3977" s="81"/>
      <c r="F3977" s="81"/>
      <c r="G3977" s="81"/>
      <c r="H3977" s="81"/>
      <c r="I3977" s="81"/>
      <c r="J3977" s="81"/>
      <c r="K3977" s="81"/>
      <c r="L3977" s="81"/>
      <c r="M3977" s="81"/>
      <c r="N3977" s="81"/>
      <c r="O3977" s="81"/>
      <c r="P3977" s="81"/>
      <c r="Q3977" s="81"/>
      <c r="R3977" s="81"/>
    </row>
    <row r="3978" spans="1:18">
      <c r="A3978" s="81"/>
      <c r="B3978" s="81"/>
      <c r="C3978" s="81"/>
      <c r="D3978" s="81"/>
      <c r="E3978" s="81"/>
      <c r="F3978" s="81"/>
      <c r="G3978" s="81"/>
      <c r="H3978" s="81"/>
      <c r="I3978" s="81"/>
      <c r="J3978" s="81"/>
      <c r="K3978" s="81"/>
      <c r="L3978" s="81"/>
      <c r="M3978" s="81"/>
      <c r="N3978" s="81"/>
      <c r="O3978" s="81"/>
      <c r="P3978" s="81"/>
      <c r="Q3978" s="81"/>
      <c r="R3978" s="81"/>
    </row>
    <row r="3979" spans="1:18">
      <c r="A3979" s="81"/>
      <c r="B3979" s="81"/>
      <c r="C3979" s="81"/>
      <c r="D3979" s="81"/>
      <c r="E3979" s="81"/>
      <c r="F3979" s="81"/>
      <c r="G3979" s="81"/>
      <c r="H3979" s="81"/>
      <c r="I3979" s="81"/>
      <c r="J3979" s="81"/>
      <c r="K3979" s="81"/>
      <c r="L3979" s="81"/>
      <c r="M3979" s="81"/>
      <c r="N3979" s="81"/>
      <c r="O3979" s="81"/>
      <c r="P3979" s="81"/>
      <c r="Q3979" s="81"/>
      <c r="R3979" s="81"/>
    </row>
    <row r="3980" spans="1:18">
      <c r="A3980" s="81"/>
      <c r="B3980" s="81"/>
      <c r="C3980" s="81"/>
      <c r="D3980" s="81"/>
      <c r="E3980" s="81"/>
      <c r="F3980" s="81"/>
      <c r="G3980" s="81"/>
      <c r="H3980" s="81"/>
      <c r="I3980" s="81"/>
      <c r="J3980" s="81"/>
      <c r="K3980" s="81"/>
      <c r="L3980" s="81"/>
      <c r="M3980" s="81"/>
      <c r="N3980" s="81"/>
      <c r="O3980" s="81"/>
      <c r="P3980" s="81"/>
      <c r="Q3980" s="81"/>
      <c r="R3980" s="81"/>
    </row>
    <row r="3981" spans="1:18">
      <c r="A3981" s="81"/>
      <c r="B3981" s="81"/>
      <c r="C3981" s="81"/>
      <c r="D3981" s="81"/>
      <c r="E3981" s="81"/>
      <c r="F3981" s="81"/>
      <c r="G3981" s="81"/>
      <c r="H3981" s="81"/>
      <c r="I3981" s="81"/>
      <c r="J3981" s="81"/>
      <c r="K3981" s="81"/>
      <c r="L3981" s="81"/>
      <c r="M3981" s="81"/>
      <c r="N3981" s="81"/>
      <c r="O3981" s="81"/>
      <c r="P3981" s="81"/>
      <c r="Q3981" s="81"/>
      <c r="R3981" s="81"/>
    </row>
    <row r="3982" spans="1:18">
      <c r="A3982" s="81"/>
      <c r="B3982" s="81"/>
      <c r="C3982" s="81"/>
      <c r="D3982" s="81"/>
      <c r="E3982" s="81"/>
      <c r="F3982" s="81"/>
      <c r="G3982" s="81"/>
      <c r="H3982" s="81"/>
      <c r="I3982" s="81"/>
      <c r="J3982" s="81"/>
      <c r="K3982" s="81"/>
      <c r="L3982" s="81"/>
      <c r="M3982" s="81"/>
      <c r="N3982" s="81"/>
      <c r="O3982" s="81"/>
      <c r="P3982" s="81"/>
      <c r="Q3982" s="81"/>
      <c r="R3982" s="81"/>
    </row>
    <row r="3983" spans="1:18">
      <c r="A3983" s="81"/>
      <c r="B3983" s="81"/>
      <c r="C3983" s="81"/>
      <c r="D3983" s="81"/>
      <c r="E3983" s="81"/>
      <c r="F3983" s="81"/>
      <c r="G3983" s="81"/>
      <c r="H3983" s="81"/>
      <c r="I3983" s="81"/>
      <c r="J3983" s="81"/>
      <c r="K3983" s="81"/>
      <c r="L3983" s="81"/>
      <c r="M3983" s="81"/>
      <c r="N3983" s="81"/>
      <c r="O3983" s="81"/>
      <c r="P3983" s="81"/>
      <c r="Q3983" s="81"/>
      <c r="R3983" s="81"/>
    </row>
    <row r="3984" spans="1:18">
      <c r="A3984" s="81"/>
      <c r="B3984" s="81"/>
      <c r="C3984" s="81"/>
      <c r="D3984" s="81"/>
      <c r="E3984" s="81"/>
      <c r="F3984" s="81"/>
      <c r="G3984" s="81"/>
      <c r="H3984" s="81"/>
      <c r="I3984" s="81"/>
      <c r="J3984" s="81"/>
      <c r="K3984" s="81"/>
      <c r="L3984" s="81"/>
      <c r="M3984" s="81"/>
      <c r="N3984" s="81"/>
      <c r="O3984" s="81"/>
      <c r="P3984" s="81"/>
      <c r="Q3984" s="81"/>
      <c r="R3984" s="81"/>
    </row>
    <row r="3985" spans="1:18">
      <c r="A3985" s="81"/>
      <c r="B3985" s="81"/>
      <c r="C3985" s="81"/>
      <c r="D3985" s="81"/>
      <c r="E3985" s="81"/>
      <c r="F3985" s="81"/>
      <c r="G3985" s="81"/>
      <c r="H3985" s="81"/>
      <c r="I3985" s="81"/>
      <c r="J3985" s="81"/>
      <c r="K3985" s="81"/>
      <c r="L3985" s="81"/>
      <c r="M3985" s="81"/>
      <c r="N3985" s="81"/>
      <c r="O3985" s="81"/>
      <c r="P3985" s="81"/>
      <c r="Q3985" s="81"/>
      <c r="R3985" s="81"/>
    </row>
    <row r="3986" spans="1:18">
      <c r="A3986" s="81"/>
      <c r="B3986" s="81"/>
      <c r="C3986" s="81"/>
      <c r="D3986" s="81"/>
      <c r="E3986" s="81"/>
      <c r="F3986" s="81"/>
      <c r="G3986" s="81"/>
      <c r="H3986" s="81"/>
      <c r="I3986" s="81"/>
      <c r="J3986" s="81"/>
      <c r="K3986" s="81"/>
      <c r="L3986" s="81"/>
      <c r="M3986" s="81"/>
      <c r="N3986" s="81"/>
      <c r="O3986" s="81"/>
      <c r="P3986" s="81"/>
      <c r="Q3986" s="81"/>
      <c r="R3986" s="81"/>
    </row>
    <row r="3987" spans="1:18">
      <c r="A3987" s="81"/>
      <c r="B3987" s="81"/>
      <c r="C3987" s="81"/>
      <c r="D3987" s="81"/>
      <c r="E3987" s="81"/>
      <c r="F3987" s="81"/>
      <c r="G3987" s="81"/>
      <c r="H3987" s="81"/>
      <c r="I3987" s="81"/>
      <c r="J3987" s="81"/>
      <c r="K3987" s="81"/>
      <c r="L3987" s="81"/>
      <c r="M3987" s="81"/>
      <c r="N3987" s="81"/>
      <c r="O3987" s="81"/>
      <c r="P3987" s="81"/>
      <c r="Q3987" s="81"/>
      <c r="R3987" s="81"/>
    </row>
    <row r="3988" spans="1:18">
      <c r="A3988" s="81"/>
      <c r="B3988" s="81"/>
      <c r="C3988" s="81"/>
      <c r="D3988" s="81"/>
      <c r="E3988" s="81"/>
      <c r="F3988" s="81"/>
      <c r="G3988" s="81"/>
      <c r="H3988" s="81"/>
      <c r="I3988" s="81"/>
      <c r="J3988" s="81"/>
      <c r="K3988" s="81"/>
      <c r="L3988" s="81"/>
      <c r="M3988" s="81"/>
      <c r="N3988" s="81"/>
      <c r="O3988" s="81"/>
      <c r="P3988" s="81"/>
      <c r="Q3988" s="81"/>
      <c r="R3988" s="81"/>
    </row>
    <row r="3989" spans="1:18">
      <c r="A3989" s="81"/>
      <c r="B3989" s="81"/>
      <c r="C3989" s="81"/>
      <c r="D3989" s="81"/>
      <c r="E3989" s="81"/>
      <c r="F3989" s="81"/>
      <c r="G3989" s="81"/>
      <c r="H3989" s="81"/>
      <c r="I3989" s="81"/>
      <c r="J3989" s="81"/>
      <c r="K3989" s="81"/>
      <c r="L3989" s="81"/>
      <c r="M3989" s="81"/>
      <c r="N3989" s="81"/>
      <c r="O3989" s="81"/>
      <c r="P3989" s="81"/>
      <c r="Q3989" s="81"/>
      <c r="R3989" s="81"/>
    </row>
    <row r="3990" spans="1:18">
      <c r="A3990" s="81"/>
      <c r="B3990" s="81"/>
      <c r="C3990" s="81"/>
      <c r="D3990" s="81"/>
      <c r="E3990" s="81"/>
      <c r="F3990" s="81"/>
      <c r="G3990" s="81"/>
      <c r="H3990" s="81"/>
      <c r="I3990" s="81"/>
      <c r="J3990" s="81"/>
      <c r="K3990" s="81"/>
      <c r="L3990" s="81"/>
      <c r="M3990" s="81"/>
      <c r="N3990" s="81"/>
      <c r="O3990" s="81"/>
      <c r="P3990" s="81"/>
      <c r="Q3990" s="81"/>
      <c r="R3990" s="81"/>
    </row>
    <row r="3991" spans="1:18">
      <c r="A3991" s="81"/>
      <c r="B3991" s="81"/>
      <c r="C3991" s="81"/>
      <c r="D3991" s="81"/>
      <c r="E3991" s="81"/>
      <c r="F3991" s="81"/>
      <c r="G3991" s="81"/>
      <c r="H3991" s="81"/>
      <c r="I3991" s="81"/>
      <c r="J3991" s="81"/>
      <c r="K3991" s="81"/>
      <c r="L3991" s="81"/>
      <c r="M3991" s="81"/>
      <c r="N3991" s="81"/>
      <c r="O3991" s="81"/>
      <c r="P3991" s="81"/>
      <c r="Q3991" s="81"/>
      <c r="R3991" s="81"/>
    </row>
    <row r="3992" spans="1:18">
      <c r="A3992" s="81"/>
      <c r="B3992" s="81"/>
      <c r="C3992" s="81"/>
      <c r="D3992" s="81"/>
      <c r="E3992" s="81"/>
      <c r="F3992" s="81"/>
      <c r="G3992" s="81"/>
      <c r="H3992" s="81"/>
      <c r="I3992" s="81"/>
      <c r="J3992" s="81"/>
      <c r="K3992" s="81"/>
      <c r="L3992" s="81"/>
      <c r="M3992" s="81"/>
      <c r="N3992" s="81"/>
      <c r="O3992" s="81"/>
      <c r="P3992" s="81"/>
      <c r="Q3992" s="81"/>
      <c r="R3992" s="81"/>
    </row>
    <row r="3993" spans="1:18">
      <c r="A3993" s="81"/>
      <c r="B3993" s="81"/>
      <c r="C3993" s="81"/>
      <c r="D3993" s="81"/>
      <c r="E3993" s="81"/>
      <c r="F3993" s="81"/>
      <c r="G3993" s="81"/>
      <c r="H3993" s="81"/>
      <c r="I3993" s="81"/>
      <c r="J3993" s="81"/>
      <c r="K3993" s="81"/>
      <c r="L3993" s="81"/>
      <c r="M3993" s="81"/>
      <c r="N3993" s="81"/>
      <c r="O3993" s="81"/>
      <c r="P3993" s="81"/>
      <c r="Q3993" s="81"/>
      <c r="R3993" s="81"/>
    </row>
    <row r="3994" spans="1:18">
      <c r="A3994" s="81"/>
      <c r="B3994" s="81"/>
      <c r="C3994" s="81"/>
      <c r="D3994" s="81"/>
      <c r="E3994" s="81"/>
      <c r="F3994" s="81"/>
      <c r="G3994" s="81"/>
      <c r="H3994" s="81"/>
      <c r="I3994" s="81"/>
      <c r="J3994" s="81"/>
      <c r="K3994" s="81"/>
      <c r="L3994" s="81"/>
      <c r="M3994" s="81"/>
      <c r="N3994" s="81"/>
      <c r="O3994" s="81"/>
      <c r="P3994" s="81"/>
      <c r="Q3994" s="81"/>
      <c r="R3994" s="81"/>
    </row>
    <row r="3995" spans="1:18">
      <c r="A3995" s="81"/>
      <c r="B3995" s="81"/>
      <c r="C3995" s="81"/>
      <c r="D3995" s="81"/>
      <c r="E3995" s="81"/>
      <c r="F3995" s="81"/>
      <c r="G3995" s="81"/>
      <c r="H3995" s="81"/>
      <c r="I3995" s="81"/>
      <c r="J3995" s="81"/>
      <c r="K3995" s="81"/>
      <c r="L3995" s="81"/>
      <c r="M3995" s="81"/>
      <c r="N3995" s="81"/>
      <c r="O3995" s="81"/>
      <c r="P3995" s="81"/>
      <c r="Q3995" s="81"/>
      <c r="R3995" s="81"/>
    </row>
    <row r="3996" spans="1:18">
      <c r="A3996" s="81"/>
      <c r="B3996" s="81"/>
      <c r="C3996" s="81"/>
      <c r="D3996" s="81"/>
      <c r="E3996" s="81"/>
      <c r="F3996" s="81"/>
      <c r="G3996" s="81"/>
      <c r="H3996" s="81"/>
      <c r="I3996" s="81"/>
      <c r="J3996" s="81"/>
      <c r="K3996" s="81"/>
      <c r="L3996" s="81"/>
      <c r="M3996" s="81"/>
      <c r="N3996" s="81"/>
      <c r="O3996" s="81"/>
      <c r="P3996" s="81"/>
      <c r="Q3996" s="81"/>
      <c r="R3996" s="81"/>
    </row>
    <row r="3997" spans="1:18">
      <c r="A3997" s="81"/>
      <c r="B3997" s="81"/>
      <c r="C3997" s="81"/>
      <c r="D3997" s="81"/>
      <c r="E3997" s="81"/>
      <c r="F3997" s="81"/>
      <c r="G3997" s="81"/>
      <c r="H3997" s="81"/>
      <c r="I3997" s="81"/>
      <c r="J3997" s="81"/>
      <c r="K3997" s="81"/>
      <c r="L3997" s="81"/>
      <c r="M3997" s="81"/>
      <c r="N3997" s="81"/>
      <c r="O3997" s="81"/>
      <c r="P3997" s="81"/>
      <c r="Q3997" s="81"/>
      <c r="R3997" s="81"/>
    </row>
    <row r="3998" spans="1:18">
      <c r="A3998" s="81"/>
      <c r="B3998" s="81"/>
      <c r="C3998" s="81"/>
      <c r="D3998" s="81"/>
      <c r="E3998" s="81"/>
      <c r="F3998" s="81"/>
      <c r="G3998" s="81"/>
      <c r="H3998" s="81"/>
      <c r="I3998" s="81"/>
      <c r="J3998" s="81"/>
      <c r="K3998" s="81"/>
      <c r="L3998" s="81"/>
      <c r="M3998" s="81"/>
      <c r="N3998" s="81"/>
      <c r="O3998" s="81"/>
      <c r="P3998" s="81"/>
      <c r="Q3998" s="81"/>
      <c r="R3998" s="81"/>
    </row>
    <row r="3999" spans="1:18">
      <c r="A3999" s="81"/>
      <c r="B3999" s="81"/>
      <c r="C3999" s="81"/>
      <c r="D3999" s="81"/>
      <c r="E3999" s="81"/>
      <c r="F3999" s="81"/>
      <c r="G3999" s="81"/>
      <c r="H3999" s="81"/>
      <c r="I3999" s="81"/>
      <c r="J3999" s="81"/>
      <c r="K3999" s="81"/>
      <c r="L3999" s="81"/>
      <c r="M3999" s="81"/>
      <c r="N3999" s="81"/>
      <c r="O3999" s="81"/>
      <c r="P3999" s="81"/>
      <c r="Q3999" s="81"/>
      <c r="R3999" s="81"/>
    </row>
    <row r="4000" spans="1:18">
      <c r="A4000" s="81"/>
      <c r="B4000" s="81"/>
      <c r="C4000" s="81"/>
      <c r="D4000" s="81"/>
      <c r="E4000" s="81"/>
      <c r="F4000" s="81"/>
      <c r="G4000" s="81"/>
      <c r="H4000" s="81"/>
      <c r="I4000" s="81"/>
      <c r="J4000" s="81"/>
      <c r="K4000" s="81"/>
      <c r="L4000" s="81"/>
      <c r="M4000" s="81"/>
      <c r="N4000" s="81"/>
      <c r="O4000" s="81"/>
      <c r="P4000" s="81"/>
      <c r="Q4000" s="81"/>
      <c r="R4000" s="81"/>
    </row>
    <row r="4001" spans="1:18">
      <c r="A4001" s="81"/>
      <c r="B4001" s="81"/>
      <c r="C4001" s="81"/>
      <c r="D4001" s="81"/>
      <c r="E4001" s="81"/>
      <c r="F4001" s="81"/>
      <c r="G4001" s="81"/>
      <c r="H4001" s="81"/>
      <c r="I4001" s="81"/>
      <c r="J4001" s="81"/>
      <c r="K4001" s="81"/>
      <c r="L4001" s="81"/>
      <c r="M4001" s="81"/>
      <c r="N4001" s="81"/>
      <c r="O4001" s="81"/>
      <c r="P4001" s="81"/>
      <c r="Q4001" s="81"/>
      <c r="R4001" s="81"/>
    </row>
    <row r="4002" spans="1:18">
      <c r="A4002" s="81"/>
      <c r="B4002" s="81"/>
      <c r="C4002" s="81"/>
      <c r="D4002" s="81"/>
      <c r="E4002" s="81"/>
      <c r="F4002" s="81"/>
      <c r="G4002" s="81"/>
      <c r="H4002" s="81"/>
      <c r="I4002" s="81"/>
      <c r="J4002" s="81"/>
      <c r="K4002" s="81"/>
      <c r="L4002" s="81"/>
      <c r="M4002" s="81"/>
      <c r="N4002" s="81"/>
      <c r="O4002" s="81"/>
      <c r="P4002" s="81"/>
      <c r="Q4002" s="81"/>
      <c r="R4002" s="81"/>
    </row>
    <row r="4003" spans="1:18">
      <c r="A4003" s="81"/>
      <c r="B4003" s="81"/>
      <c r="C4003" s="81"/>
      <c r="D4003" s="81"/>
      <c r="E4003" s="81"/>
      <c r="F4003" s="81"/>
      <c r="G4003" s="81"/>
      <c r="H4003" s="81"/>
      <c r="I4003" s="81"/>
      <c r="J4003" s="81"/>
      <c r="K4003" s="81"/>
      <c r="L4003" s="81"/>
      <c r="M4003" s="81"/>
      <c r="N4003" s="81"/>
      <c r="O4003" s="81"/>
      <c r="P4003" s="81"/>
      <c r="Q4003" s="81"/>
      <c r="R4003" s="81"/>
    </row>
    <row r="4004" spans="1:18">
      <c r="A4004" s="81"/>
      <c r="B4004" s="81"/>
      <c r="C4004" s="81"/>
      <c r="D4004" s="81"/>
      <c r="E4004" s="81"/>
      <c r="F4004" s="81"/>
      <c r="G4004" s="81"/>
      <c r="H4004" s="81"/>
      <c r="I4004" s="81"/>
      <c r="J4004" s="81"/>
      <c r="K4004" s="81"/>
      <c r="L4004" s="81"/>
      <c r="M4004" s="81"/>
      <c r="N4004" s="81"/>
      <c r="O4004" s="81"/>
      <c r="P4004" s="81"/>
      <c r="Q4004" s="81"/>
      <c r="R4004" s="81"/>
    </row>
    <row r="4005" spans="1:18">
      <c r="A4005" s="81"/>
      <c r="B4005" s="81"/>
      <c r="C4005" s="81"/>
      <c r="D4005" s="81"/>
      <c r="E4005" s="81"/>
      <c r="F4005" s="81"/>
      <c r="G4005" s="81"/>
      <c r="H4005" s="81"/>
      <c r="I4005" s="81"/>
      <c r="J4005" s="81"/>
      <c r="K4005" s="81"/>
      <c r="L4005" s="81"/>
      <c r="M4005" s="81"/>
      <c r="N4005" s="81"/>
      <c r="O4005" s="81"/>
      <c r="P4005" s="81"/>
      <c r="Q4005" s="81"/>
      <c r="R4005" s="81"/>
    </row>
    <row r="4006" spans="1:18">
      <c r="A4006" s="81"/>
      <c r="B4006" s="81"/>
      <c r="C4006" s="81"/>
      <c r="D4006" s="81"/>
      <c r="E4006" s="81"/>
      <c r="F4006" s="81"/>
      <c r="G4006" s="81"/>
      <c r="H4006" s="81"/>
      <c r="I4006" s="81"/>
      <c r="J4006" s="81"/>
      <c r="K4006" s="81"/>
      <c r="L4006" s="81"/>
      <c r="M4006" s="81"/>
      <c r="N4006" s="81"/>
      <c r="O4006" s="81"/>
      <c r="P4006" s="81"/>
      <c r="Q4006" s="81"/>
      <c r="R4006" s="81"/>
    </row>
    <row r="4007" spans="1:18">
      <c r="A4007" s="81"/>
      <c r="B4007" s="81"/>
      <c r="C4007" s="81"/>
      <c r="D4007" s="81"/>
      <c r="E4007" s="81"/>
      <c r="F4007" s="81"/>
      <c r="G4007" s="81"/>
      <c r="H4007" s="81"/>
      <c r="I4007" s="81"/>
      <c r="J4007" s="81"/>
      <c r="K4007" s="81"/>
      <c r="L4007" s="81"/>
      <c r="M4007" s="81"/>
      <c r="N4007" s="81"/>
      <c r="O4007" s="81"/>
      <c r="P4007" s="81"/>
      <c r="Q4007" s="81"/>
      <c r="R4007" s="81"/>
    </row>
    <row r="4008" spans="1:18">
      <c r="A4008" s="81"/>
      <c r="B4008" s="81"/>
      <c r="C4008" s="81"/>
      <c r="D4008" s="81"/>
      <c r="E4008" s="81"/>
      <c r="F4008" s="81"/>
      <c r="G4008" s="81"/>
      <c r="H4008" s="81"/>
      <c r="I4008" s="81"/>
      <c r="J4008" s="81"/>
      <c r="K4008" s="81"/>
      <c r="L4008" s="81"/>
      <c r="M4008" s="81"/>
      <c r="N4008" s="81"/>
      <c r="O4008" s="81"/>
      <c r="P4008" s="81"/>
      <c r="Q4008" s="81"/>
      <c r="R4008" s="81"/>
    </row>
    <row r="4009" spans="1:18">
      <c r="A4009" s="81"/>
      <c r="B4009" s="81"/>
      <c r="C4009" s="81"/>
      <c r="D4009" s="81"/>
      <c r="E4009" s="81"/>
      <c r="F4009" s="81"/>
      <c r="G4009" s="81"/>
      <c r="H4009" s="81"/>
      <c r="I4009" s="81"/>
      <c r="J4009" s="81"/>
      <c r="K4009" s="81"/>
      <c r="L4009" s="81"/>
      <c r="M4009" s="81"/>
      <c r="N4009" s="81"/>
      <c r="O4009" s="81"/>
      <c r="P4009" s="81"/>
      <c r="Q4009" s="81"/>
      <c r="R4009" s="81"/>
    </row>
    <row r="4010" spans="1:18">
      <c r="A4010" s="81"/>
      <c r="B4010" s="81"/>
      <c r="C4010" s="81"/>
      <c r="D4010" s="81"/>
      <c r="E4010" s="81"/>
      <c r="F4010" s="81"/>
      <c r="G4010" s="81"/>
      <c r="H4010" s="81"/>
      <c r="I4010" s="81"/>
      <c r="J4010" s="81"/>
      <c r="K4010" s="81"/>
      <c r="L4010" s="81"/>
      <c r="M4010" s="81"/>
      <c r="N4010" s="81"/>
      <c r="O4010" s="81"/>
      <c r="P4010" s="81"/>
      <c r="Q4010" s="81"/>
      <c r="R4010" s="81"/>
    </row>
    <row r="4011" spans="1:18">
      <c r="A4011" s="81"/>
      <c r="B4011" s="81"/>
      <c r="C4011" s="81"/>
      <c r="D4011" s="81"/>
      <c r="E4011" s="81"/>
      <c r="F4011" s="81"/>
      <c r="G4011" s="81"/>
      <c r="H4011" s="81"/>
      <c r="I4011" s="81"/>
      <c r="J4011" s="81"/>
      <c r="K4011" s="81"/>
      <c r="L4011" s="81"/>
      <c r="M4011" s="81"/>
      <c r="N4011" s="81"/>
      <c r="O4011" s="81"/>
      <c r="P4011" s="81"/>
      <c r="Q4011" s="81"/>
      <c r="R4011" s="81"/>
    </row>
    <row r="4012" spans="1:18">
      <c r="A4012" s="81"/>
      <c r="B4012" s="81"/>
      <c r="C4012" s="81"/>
      <c r="D4012" s="81"/>
      <c r="E4012" s="81"/>
      <c r="F4012" s="81"/>
      <c r="G4012" s="81"/>
      <c r="H4012" s="81"/>
      <c r="I4012" s="81"/>
      <c r="J4012" s="81"/>
      <c r="K4012" s="81"/>
      <c r="L4012" s="81"/>
      <c r="M4012" s="81"/>
      <c r="N4012" s="81"/>
      <c r="O4012" s="81"/>
      <c r="P4012" s="81"/>
      <c r="Q4012" s="81"/>
      <c r="R4012" s="81"/>
    </row>
    <row r="4013" spans="1:18">
      <c r="A4013" s="81"/>
      <c r="B4013" s="81"/>
      <c r="C4013" s="81"/>
      <c r="D4013" s="81"/>
      <c r="E4013" s="81"/>
      <c r="F4013" s="81"/>
      <c r="G4013" s="81"/>
      <c r="H4013" s="81"/>
      <c r="I4013" s="81"/>
      <c r="J4013" s="81"/>
      <c r="K4013" s="81"/>
      <c r="L4013" s="81"/>
      <c r="M4013" s="81"/>
      <c r="N4013" s="81"/>
      <c r="O4013" s="81"/>
      <c r="P4013" s="81"/>
      <c r="Q4013" s="81"/>
      <c r="R4013" s="81"/>
    </row>
    <row r="4014" spans="1:18">
      <c r="A4014" s="81"/>
      <c r="B4014" s="81"/>
      <c r="C4014" s="81"/>
      <c r="D4014" s="81"/>
      <c r="E4014" s="81"/>
      <c r="F4014" s="81"/>
      <c r="G4014" s="81"/>
      <c r="H4014" s="81"/>
      <c r="I4014" s="81"/>
      <c r="J4014" s="81"/>
      <c r="K4014" s="81"/>
      <c r="L4014" s="81"/>
      <c r="M4014" s="81"/>
      <c r="N4014" s="81"/>
      <c r="O4014" s="81"/>
      <c r="P4014" s="81"/>
      <c r="Q4014" s="81"/>
      <c r="R4014" s="81"/>
    </row>
    <row r="4015" spans="1:18">
      <c r="A4015" s="81"/>
      <c r="B4015" s="81"/>
      <c r="C4015" s="81"/>
      <c r="D4015" s="81"/>
      <c r="E4015" s="81"/>
      <c r="F4015" s="81"/>
      <c r="G4015" s="81"/>
      <c r="H4015" s="81"/>
      <c r="I4015" s="81"/>
      <c r="J4015" s="81"/>
      <c r="K4015" s="81"/>
      <c r="L4015" s="81"/>
      <c r="M4015" s="81"/>
      <c r="N4015" s="81"/>
      <c r="O4015" s="81"/>
      <c r="P4015" s="81"/>
      <c r="Q4015" s="81"/>
      <c r="R4015" s="81"/>
    </row>
    <row r="4016" spans="1:18">
      <c r="A4016" s="81"/>
      <c r="B4016" s="81"/>
      <c r="C4016" s="81"/>
      <c r="D4016" s="81"/>
      <c r="E4016" s="81"/>
      <c r="F4016" s="81"/>
      <c r="G4016" s="81"/>
      <c r="H4016" s="81"/>
      <c r="I4016" s="81"/>
      <c r="J4016" s="81"/>
      <c r="K4016" s="81"/>
      <c r="L4016" s="81"/>
      <c r="M4016" s="81"/>
      <c r="N4016" s="81"/>
      <c r="O4016" s="81"/>
      <c r="P4016" s="81"/>
      <c r="Q4016" s="81"/>
      <c r="R4016" s="81"/>
    </row>
    <row r="4017" spans="1:18">
      <c r="A4017" s="81"/>
      <c r="B4017" s="81"/>
      <c r="C4017" s="81"/>
      <c r="D4017" s="81"/>
      <c r="E4017" s="81"/>
      <c r="F4017" s="81"/>
      <c r="G4017" s="81"/>
      <c r="H4017" s="81"/>
      <c r="I4017" s="81"/>
      <c r="J4017" s="81"/>
      <c r="K4017" s="81"/>
      <c r="L4017" s="81"/>
      <c r="M4017" s="81"/>
      <c r="N4017" s="81"/>
      <c r="O4017" s="81"/>
      <c r="P4017" s="81"/>
      <c r="Q4017" s="81"/>
      <c r="R4017" s="81"/>
    </row>
    <row r="4018" spans="1:18">
      <c r="A4018" s="81"/>
      <c r="B4018" s="81"/>
      <c r="C4018" s="81"/>
      <c r="D4018" s="81"/>
      <c r="E4018" s="81"/>
      <c r="F4018" s="81"/>
      <c r="G4018" s="81"/>
      <c r="H4018" s="81"/>
      <c r="I4018" s="81"/>
      <c r="J4018" s="81"/>
      <c r="K4018" s="81"/>
      <c r="L4018" s="81"/>
      <c r="M4018" s="81"/>
      <c r="N4018" s="81"/>
      <c r="O4018" s="81"/>
      <c r="P4018" s="81"/>
      <c r="Q4018" s="81"/>
      <c r="R4018" s="81"/>
    </row>
    <row r="4019" spans="1:18">
      <c r="A4019" s="81"/>
      <c r="B4019" s="81"/>
      <c r="C4019" s="81"/>
      <c r="D4019" s="81"/>
      <c r="E4019" s="81"/>
      <c r="F4019" s="81"/>
      <c r="G4019" s="81"/>
      <c r="H4019" s="81"/>
      <c r="I4019" s="81"/>
      <c r="J4019" s="81"/>
      <c r="K4019" s="81"/>
      <c r="L4019" s="81"/>
      <c r="M4019" s="81"/>
      <c r="N4019" s="81"/>
      <c r="O4019" s="81"/>
      <c r="P4019" s="81"/>
      <c r="Q4019" s="81"/>
      <c r="R4019" s="81"/>
    </row>
    <row r="4020" spans="1:18">
      <c r="A4020" s="81"/>
      <c r="B4020" s="81"/>
      <c r="C4020" s="81"/>
      <c r="D4020" s="81"/>
      <c r="E4020" s="81"/>
      <c r="F4020" s="81"/>
      <c r="G4020" s="81"/>
      <c r="H4020" s="81"/>
      <c r="I4020" s="81"/>
      <c r="J4020" s="81"/>
      <c r="K4020" s="81"/>
      <c r="L4020" s="81"/>
      <c r="M4020" s="81"/>
      <c r="N4020" s="81"/>
      <c r="O4020" s="81"/>
      <c r="P4020" s="81"/>
      <c r="Q4020" s="81"/>
      <c r="R4020" s="81"/>
    </row>
    <row r="4021" spans="1:18">
      <c r="A4021" s="81"/>
      <c r="B4021" s="81"/>
      <c r="C4021" s="81"/>
      <c r="D4021" s="81"/>
      <c r="E4021" s="81"/>
      <c r="F4021" s="81"/>
      <c r="G4021" s="81"/>
      <c r="H4021" s="81"/>
      <c r="I4021" s="81"/>
      <c r="J4021" s="81"/>
      <c r="K4021" s="81"/>
      <c r="L4021" s="81"/>
      <c r="M4021" s="81"/>
      <c r="N4021" s="81"/>
      <c r="O4021" s="81"/>
      <c r="P4021" s="81"/>
      <c r="Q4021" s="81"/>
      <c r="R4021" s="81"/>
    </row>
    <row r="4022" spans="1:18">
      <c r="A4022" s="81"/>
      <c r="B4022" s="81"/>
      <c r="C4022" s="81"/>
      <c r="D4022" s="81"/>
      <c r="E4022" s="81"/>
      <c r="F4022" s="81"/>
      <c r="G4022" s="81"/>
      <c r="H4022" s="81"/>
      <c r="I4022" s="81"/>
      <c r="J4022" s="81"/>
      <c r="K4022" s="81"/>
      <c r="L4022" s="81"/>
      <c r="M4022" s="81"/>
      <c r="N4022" s="81"/>
      <c r="O4022" s="81"/>
      <c r="P4022" s="81"/>
      <c r="Q4022" s="81"/>
      <c r="R4022" s="81"/>
    </row>
    <row r="4023" spans="1:18">
      <c r="A4023" s="81"/>
      <c r="B4023" s="81"/>
      <c r="C4023" s="81"/>
      <c r="D4023" s="81"/>
      <c r="E4023" s="81"/>
      <c r="F4023" s="81"/>
      <c r="G4023" s="81"/>
      <c r="H4023" s="81"/>
      <c r="I4023" s="81"/>
      <c r="J4023" s="81"/>
      <c r="K4023" s="81"/>
      <c r="L4023" s="81"/>
      <c r="M4023" s="81"/>
      <c r="N4023" s="81"/>
      <c r="O4023" s="81"/>
      <c r="P4023" s="81"/>
      <c r="Q4023" s="81"/>
      <c r="R4023" s="81"/>
    </row>
    <row r="4024" spans="1:18">
      <c r="A4024" s="81"/>
      <c r="B4024" s="81"/>
      <c r="C4024" s="81"/>
      <c r="D4024" s="81"/>
      <c r="E4024" s="81"/>
      <c r="F4024" s="81"/>
      <c r="G4024" s="81"/>
      <c r="H4024" s="81"/>
      <c r="I4024" s="81"/>
      <c r="J4024" s="81"/>
      <c r="K4024" s="81"/>
      <c r="L4024" s="81"/>
      <c r="M4024" s="81"/>
      <c r="N4024" s="81"/>
      <c r="O4024" s="81"/>
      <c r="P4024" s="81"/>
      <c r="Q4024" s="81"/>
      <c r="R4024" s="81"/>
    </row>
    <row r="4025" spans="1:18">
      <c r="A4025" s="81"/>
      <c r="B4025" s="81"/>
      <c r="C4025" s="81"/>
      <c r="D4025" s="81"/>
      <c r="E4025" s="81"/>
      <c r="F4025" s="81"/>
      <c r="G4025" s="81"/>
      <c r="H4025" s="81"/>
      <c r="I4025" s="81"/>
      <c r="J4025" s="81"/>
      <c r="K4025" s="81"/>
      <c r="L4025" s="81"/>
      <c r="M4025" s="81"/>
      <c r="N4025" s="81"/>
      <c r="O4025" s="81"/>
      <c r="P4025" s="81"/>
      <c r="Q4025" s="81"/>
      <c r="R4025" s="81"/>
    </row>
    <row r="4026" spans="1:18">
      <c r="A4026" s="81"/>
      <c r="B4026" s="81"/>
      <c r="C4026" s="81"/>
      <c r="D4026" s="81"/>
      <c r="E4026" s="81"/>
      <c r="F4026" s="81"/>
      <c r="G4026" s="81"/>
      <c r="H4026" s="81"/>
      <c r="I4026" s="81"/>
      <c r="J4026" s="81"/>
      <c r="K4026" s="81"/>
      <c r="L4026" s="81"/>
      <c r="M4026" s="81"/>
      <c r="N4026" s="81"/>
      <c r="O4026" s="81"/>
      <c r="P4026" s="81"/>
      <c r="Q4026" s="81"/>
      <c r="R4026" s="81"/>
    </row>
    <row r="4027" spans="1:18">
      <c r="A4027" s="81"/>
      <c r="B4027" s="81"/>
      <c r="C4027" s="81"/>
      <c r="D4027" s="81"/>
      <c r="E4027" s="81"/>
      <c r="F4027" s="81"/>
      <c r="G4027" s="81"/>
      <c r="H4027" s="81"/>
      <c r="I4027" s="81"/>
      <c r="J4027" s="81"/>
      <c r="K4027" s="81"/>
      <c r="L4027" s="81"/>
      <c r="M4027" s="81"/>
      <c r="N4027" s="81"/>
      <c r="O4027" s="81"/>
      <c r="P4027" s="81"/>
      <c r="Q4027" s="81"/>
      <c r="R4027" s="81"/>
    </row>
    <row r="4028" spans="1:18">
      <c r="A4028" s="81"/>
      <c r="B4028" s="81"/>
      <c r="C4028" s="81"/>
      <c r="D4028" s="81"/>
      <c r="E4028" s="81"/>
      <c r="F4028" s="81"/>
      <c r="G4028" s="81"/>
      <c r="H4028" s="81"/>
      <c r="I4028" s="81"/>
      <c r="J4028" s="81"/>
      <c r="K4028" s="81"/>
      <c r="L4028" s="81"/>
      <c r="M4028" s="81"/>
      <c r="N4028" s="81"/>
      <c r="O4028" s="81"/>
      <c r="P4028" s="81"/>
      <c r="Q4028" s="81"/>
      <c r="R4028" s="81"/>
    </row>
    <row r="4029" spans="1:18">
      <c r="A4029" s="81"/>
      <c r="B4029" s="81"/>
      <c r="C4029" s="81"/>
      <c r="D4029" s="81"/>
      <c r="E4029" s="81"/>
      <c r="F4029" s="81"/>
      <c r="G4029" s="81"/>
      <c r="H4029" s="81"/>
      <c r="I4029" s="81"/>
      <c r="J4029" s="81"/>
      <c r="K4029" s="81"/>
      <c r="L4029" s="81"/>
      <c r="M4029" s="81"/>
      <c r="N4029" s="81"/>
      <c r="O4029" s="81"/>
      <c r="P4029" s="81"/>
      <c r="Q4029" s="81"/>
      <c r="R4029" s="81"/>
    </row>
    <row r="4030" spans="1:18">
      <c r="A4030" s="81"/>
      <c r="B4030" s="81"/>
      <c r="C4030" s="81"/>
      <c r="D4030" s="81"/>
      <c r="E4030" s="81"/>
      <c r="F4030" s="81"/>
      <c r="G4030" s="81"/>
      <c r="H4030" s="81"/>
      <c r="I4030" s="81"/>
      <c r="J4030" s="81"/>
      <c r="K4030" s="81"/>
      <c r="L4030" s="81"/>
      <c r="M4030" s="81"/>
      <c r="N4030" s="81"/>
      <c r="O4030" s="81"/>
      <c r="P4030" s="81"/>
      <c r="Q4030" s="81"/>
      <c r="R4030" s="81"/>
    </row>
    <row r="4031" spans="1:18">
      <c r="A4031" s="81"/>
      <c r="B4031" s="81"/>
      <c r="C4031" s="81"/>
      <c r="D4031" s="81"/>
      <c r="E4031" s="81"/>
      <c r="F4031" s="81"/>
      <c r="G4031" s="81"/>
      <c r="H4031" s="81"/>
      <c r="I4031" s="81"/>
      <c r="J4031" s="81"/>
      <c r="K4031" s="81"/>
      <c r="L4031" s="81"/>
      <c r="M4031" s="81"/>
      <c r="N4031" s="81"/>
      <c r="O4031" s="81"/>
      <c r="P4031" s="81"/>
      <c r="Q4031" s="81"/>
      <c r="R4031" s="81"/>
    </row>
    <row r="4032" spans="1:18">
      <c r="A4032" s="81"/>
      <c r="B4032" s="81"/>
      <c r="C4032" s="81"/>
      <c r="D4032" s="81"/>
      <c r="E4032" s="81"/>
      <c r="F4032" s="81"/>
      <c r="G4032" s="81"/>
      <c r="H4032" s="81"/>
      <c r="I4032" s="81"/>
      <c r="J4032" s="81"/>
      <c r="K4032" s="81"/>
      <c r="L4032" s="81"/>
      <c r="M4032" s="81"/>
      <c r="N4032" s="81"/>
      <c r="O4032" s="81"/>
      <c r="P4032" s="81"/>
      <c r="Q4032" s="81"/>
      <c r="R4032" s="81"/>
    </row>
    <row r="4033" spans="1:18">
      <c r="A4033" s="81"/>
      <c r="B4033" s="81"/>
      <c r="C4033" s="81"/>
      <c r="D4033" s="81"/>
      <c r="E4033" s="81"/>
      <c r="F4033" s="81"/>
      <c r="G4033" s="81"/>
      <c r="H4033" s="81"/>
      <c r="I4033" s="81"/>
      <c r="J4033" s="81"/>
      <c r="K4033" s="81"/>
      <c r="L4033" s="81"/>
      <c r="M4033" s="81"/>
      <c r="N4033" s="81"/>
      <c r="O4033" s="81"/>
      <c r="P4033" s="81"/>
      <c r="Q4033" s="81"/>
      <c r="R4033" s="81"/>
    </row>
    <row r="4034" spans="1:18">
      <c r="A4034" s="81"/>
      <c r="B4034" s="81"/>
      <c r="C4034" s="81"/>
      <c r="D4034" s="81"/>
      <c r="E4034" s="81"/>
      <c r="F4034" s="81"/>
      <c r="G4034" s="81"/>
      <c r="H4034" s="81"/>
      <c r="I4034" s="81"/>
      <c r="J4034" s="81"/>
      <c r="K4034" s="81"/>
      <c r="L4034" s="81"/>
      <c r="M4034" s="81"/>
      <c r="N4034" s="81"/>
      <c r="O4034" s="81"/>
      <c r="P4034" s="81"/>
      <c r="Q4034" s="81"/>
      <c r="R4034" s="81"/>
    </row>
    <row r="4035" spans="1:18">
      <c r="A4035" s="81"/>
      <c r="B4035" s="81"/>
      <c r="C4035" s="81"/>
      <c r="D4035" s="81"/>
      <c r="E4035" s="81"/>
      <c r="F4035" s="81"/>
      <c r="G4035" s="81"/>
      <c r="H4035" s="81"/>
      <c r="I4035" s="81"/>
      <c r="J4035" s="81"/>
      <c r="K4035" s="81"/>
      <c r="L4035" s="81"/>
      <c r="M4035" s="81"/>
      <c r="N4035" s="81"/>
      <c r="O4035" s="81"/>
      <c r="P4035" s="81"/>
      <c r="Q4035" s="81"/>
      <c r="R4035" s="81"/>
    </row>
    <row r="4036" spans="1:18">
      <c r="A4036" s="81"/>
      <c r="B4036" s="81"/>
      <c r="C4036" s="81"/>
      <c r="D4036" s="81"/>
      <c r="E4036" s="81"/>
      <c r="F4036" s="81"/>
      <c r="G4036" s="81"/>
      <c r="H4036" s="81"/>
      <c r="I4036" s="81"/>
      <c r="J4036" s="81"/>
      <c r="K4036" s="81"/>
      <c r="L4036" s="81"/>
      <c r="M4036" s="81"/>
      <c r="N4036" s="81"/>
      <c r="O4036" s="81"/>
      <c r="P4036" s="81"/>
      <c r="Q4036" s="81"/>
      <c r="R4036" s="81"/>
    </row>
    <row r="4037" spans="1:18">
      <c r="A4037" s="81"/>
      <c r="B4037" s="81"/>
      <c r="C4037" s="81"/>
      <c r="D4037" s="81"/>
      <c r="E4037" s="81"/>
      <c r="F4037" s="81"/>
      <c r="G4037" s="81"/>
      <c r="H4037" s="81"/>
      <c r="I4037" s="81"/>
      <c r="J4037" s="81"/>
      <c r="K4037" s="81"/>
      <c r="L4037" s="81"/>
      <c r="M4037" s="81"/>
      <c r="N4037" s="81"/>
      <c r="O4037" s="81"/>
      <c r="P4037" s="81"/>
      <c r="Q4037" s="81"/>
      <c r="R4037" s="81"/>
    </row>
    <row r="4038" spans="1:18">
      <c r="A4038" s="81"/>
      <c r="B4038" s="81"/>
      <c r="C4038" s="81"/>
      <c r="D4038" s="81"/>
      <c r="E4038" s="81"/>
      <c r="F4038" s="81"/>
      <c r="G4038" s="81"/>
      <c r="H4038" s="81"/>
      <c r="I4038" s="81"/>
      <c r="J4038" s="81"/>
      <c r="K4038" s="81"/>
      <c r="L4038" s="81"/>
      <c r="M4038" s="81"/>
      <c r="N4038" s="81"/>
      <c r="O4038" s="81"/>
      <c r="P4038" s="81"/>
      <c r="Q4038" s="81"/>
      <c r="R4038" s="81"/>
    </row>
    <row r="4039" spans="1:18">
      <c r="A4039" s="81"/>
      <c r="B4039" s="81"/>
      <c r="C4039" s="81"/>
      <c r="D4039" s="81"/>
      <c r="E4039" s="81"/>
      <c r="F4039" s="81"/>
      <c r="G4039" s="81"/>
      <c r="H4039" s="81"/>
      <c r="I4039" s="81"/>
      <c r="J4039" s="81"/>
      <c r="K4039" s="81"/>
      <c r="L4039" s="81"/>
      <c r="M4039" s="81"/>
      <c r="N4039" s="81"/>
      <c r="O4039" s="81"/>
      <c r="P4039" s="81"/>
      <c r="Q4039" s="81"/>
      <c r="R4039" s="81"/>
    </row>
    <row r="4040" spans="1:18">
      <c r="A4040" s="81"/>
      <c r="B4040" s="81"/>
      <c r="C4040" s="81"/>
      <c r="D4040" s="81"/>
      <c r="E4040" s="81"/>
      <c r="F4040" s="81"/>
      <c r="G4040" s="81"/>
      <c r="H4040" s="81"/>
      <c r="I4040" s="81"/>
      <c r="J4040" s="81"/>
      <c r="K4040" s="81"/>
      <c r="L4040" s="81"/>
      <c r="M4040" s="81"/>
      <c r="N4040" s="81"/>
      <c r="O4040" s="81"/>
      <c r="P4040" s="81"/>
      <c r="Q4040" s="81"/>
      <c r="R4040" s="81"/>
    </row>
    <row r="4041" spans="1:18">
      <c r="A4041" s="81"/>
      <c r="B4041" s="81"/>
      <c r="C4041" s="81"/>
      <c r="D4041" s="81"/>
      <c r="E4041" s="81"/>
      <c r="F4041" s="81"/>
      <c r="G4041" s="81"/>
      <c r="H4041" s="81"/>
      <c r="I4041" s="81"/>
      <c r="J4041" s="81"/>
      <c r="K4041" s="81"/>
      <c r="L4041" s="81"/>
      <c r="M4041" s="81"/>
      <c r="N4041" s="81"/>
      <c r="O4041" s="81"/>
      <c r="P4041" s="81"/>
      <c r="Q4041" s="81"/>
      <c r="R4041" s="81"/>
    </row>
    <row r="4042" spans="1:18">
      <c r="A4042" s="81"/>
      <c r="B4042" s="81"/>
      <c r="C4042" s="81"/>
      <c r="D4042" s="81"/>
      <c r="E4042" s="81"/>
      <c r="F4042" s="81"/>
      <c r="G4042" s="81"/>
      <c r="H4042" s="81"/>
      <c r="I4042" s="81"/>
      <c r="J4042" s="81"/>
      <c r="K4042" s="81"/>
      <c r="L4042" s="81"/>
      <c r="M4042" s="81"/>
      <c r="N4042" s="81"/>
      <c r="O4042" s="81"/>
      <c r="P4042" s="81"/>
      <c r="Q4042" s="81"/>
      <c r="R4042" s="81"/>
    </row>
    <row r="4043" spans="1:18">
      <c r="A4043" s="81"/>
      <c r="B4043" s="81"/>
      <c r="C4043" s="81"/>
      <c r="D4043" s="81"/>
      <c r="E4043" s="81"/>
      <c r="F4043" s="81"/>
      <c r="G4043" s="81"/>
      <c r="H4043" s="81"/>
      <c r="I4043" s="81"/>
      <c r="J4043" s="81"/>
      <c r="K4043" s="81"/>
      <c r="L4043" s="81"/>
      <c r="M4043" s="81"/>
      <c r="N4043" s="81"/>
      <c r="O4043" s="81"/>
      <c r="P4043" s="81"/>
      <c r="Q4043" s="81"/>
      <c r="R4043" s="81"/>
    </row>
    <row r="4044" spans="1:18">
      <c r="A4044" s="81"/>
      <c r="B4044" s="81"/>
      <c r="C4044" s="81"/>
      <c r="D4044" s="81"/>
      <c r="E4044" s="81"/>
      <c r="F4044" s="81"/>
      <c r="G4044" s="81"/>
      <c r="H4044" s="81"/>
      <c r="I4044" s="81"/>
      <c r="J4044" s="81"/>
      <c r="K4044" s="81"/>
      <c r="L4044" s="81"/>
      <c r="M4044" s="81"/>
      <c r="N4044" s="81"/>
      <c r="O4044" s="81"/>
      <c r="P4044" s="81"/>
      <c r="Q4044" s="81"/>
      <c r="R4044" s="81"/>
    </row>
    <row r="4045" spans="1:18">
      <c r="A4045" s="81"/>
      <c r="B4045" s="81"/>
      <c r="C4045" s="81"/>
      <c r="D4045" s="81"/>
      <c r="E4045" s="81"/>
      <c r="F4045" s="81"/>
      <c r="G4045" s="81"/>
      <c r="H4045" s="81"/>
      <c r="I4045" s="81"/>
      <c r="J4045" s="81"/>
      <c r="K4045" s="81"/>
      <c r="L4045" s="81"/>
      <c r="M4045" s="81"/>
      <c r="N4045" s="81"/>
      <c r="O4045" s="81"/>
      <c r="P4045" s="81"/>
      <c r="Q4045" s="81"/>
      <c r="R4045" s="81"/>
    </row>
    <row r="4046" spans="1:18">
      <c r="A4046" s="81"/>
      <c r="B4046" s="81"/>
      <c r="C4046" s="81"/>
      <c r="D4046" s="81"/>
      <c r="E4046" s="81"/>
      <c r="F4046" s="81"/>
      <c r="G4046" s="81"/>
      <c r="H4046" s="81"/>
      <c r="I4046" s="81"/>
      <c r="J4046" s="81"/>
      <c r="K4046" s="81"/>
      <c r="L4046" s="81"/>
      <c r="M4046" s="81"/>
      <c r="N4046" s="81"/>
      <c r="O4046" s="81"/>
      <c r="P4046" s="81"/>
      <c r="Q4046" s="81"/>
      <c r="R4046" s="81"/>
    </row>
    <row r="4047" spans="1:18">
      <c r="A4047" s="81"/>
      <c r="B4047" s="81"/>
      <c r="C4047" s="81"/>
      <c r="D4047" s="81"/>
      <c r="E4047" s="81"/>
      <c r="F4047" s="81"/>
      <c r="G4047" s="81"/>
      <c r="H4047" s="81"/>
      <c r="I4047" s="81"/>
      <c r="J4047" s="81"/>
      <c r="K4047" s="81"/>
      <c r="L4047" s="81"/>
      <c r="M4047" s="81"/>
      <c r="N4047" s="81"/>
      <c r="O4047" s="81"/>
      <c r="P4047" s="81"/>
      <c r="Q4047" s="81"/>
      <c r="R4047" s="81"/>
    </row>
    <row r="4048" spans="1:18">
      <c r="A4048" s="81"/>
      <c r="B4048" s="81"/>
      <c r="C4048" s="81"/>
      <c r="D4048" s="81"/>
      <c r="E4048" s="81"/>
      <c r="F4048" s="81"/>
      <c r="G4048" s="81"/>
      <c r="H4048" s="81"/>
      <c r="I4048" s="81"/>
      <c r="J4048" s="81"/>
      <c r="K4048" s="81"/>
      <c r="L4048" s="81"/>
      <c r="M4048" s="81"/>
      <c r="N4048" s="81"/>
      <c r="O4048" s="81"/>
      <c r="P4048" s="81"/>
      <c r="Q4048" s="81"/>
      <c r="R4048" s="81"/>
    </row>
    <row r="4049" spans="1:18">
      <c r="A4049" s="81"/>
      <c r="B4049" s="81"/>
      <c r="C4049" s="81"/>
      <c r="D4049" s="81"/>
      <c r="E4049" s="81"/>
      <c r="F4049" s="81"/>
      <c r="G4049" s="81"/>
      <c r="H4049" s="81"/>
      <c r="I4049" s="81"/>
      <c r="J4049" s="81"/>
      <c r="K4049" s="81"/>
      <c r="L4049" s="81"/>
      <c r="M4049" s="81"/>
      <c r="N4049" s="81"/>
      <c r="O4049" s="81"/>
      <c r="P4049" s="81"/>
      <c r="Q4049" s="81"/>
      <c r="R4049" s="81"/>
    </row>
    <row r="4050" spans="1:18">
      <c r="A4050" s="81"/>
      <c r="B4050" s="81"/>
      <c r="C4050" s="81"/>
      <c r="D4050" s="81"/>
      <c r="E4050" s="81"/>
      <c r="F4050" s="81"/>
      <c r="G4050" s="81"/>
      <c r="H4050" s="81"/>
      <c r="I4050" s="81"/>
      <c r="J4050" s="81"/>
      <c r="K4050" s="81"/>
      <c r="L4050" s="81"/>
      <c r="M4050" s="81"/>
      <c r="N4050" s="81"/>
      <c r="O4050" s="81"/>
      <c r="P4050" s="81"/>
      <c r="Q4050" s="81"/>
      <c r="R4050" s="81"/>
    </row>
    <row r="4051" spans="1:18">
      <c r="A4051" s="81"/>
      <c r="B4051" s="81"/>
      <c r="C4051" s="81"/>
      <c r="D4051" s="81"/>
      <c r="E4051" s="81"/>
      <c r="F4051" s="81"/>
      <c r="G4051" s="81"/>
      <c r="H4051" s="81"/>
      <c r="I4051" s="81"/>
      <c r="J4051" s="81"/>
      <c r="K4051" s="81"/>
      <c r="L4051" s="81"/>
      <c r="M4051" s="81"/>
      <c r="N4051" s="81"/>
      <c r="O4051" s="81"/>
      <c r="P4051" s="81"/>
      <c r="Q4051" s="81"/>
      <c r="R4051" s="81"/>
    </row>
    <row r="4052" spans="1:18">
      <c r="A4052" s="81"/>
      <c r="B4052" s="81"/>
      <c r="C4052" s="81"/>
      <c r="D4052" s="81"/>
      <c r="E4052" s="81"/>
      <c r="F4052" s="81"/>
      <c r="G4052" s="81"/>
      <c r="H4052" s="81"/>
      <c r="I4052" s="81"/>
      <c r="J4052" s="81"/>
      <c r="K4052" s="81"/>
      <c r="L4052" s="81"/>
      <c r="M4052" s="81"/>
      <c r="N4052" s="81"/>
      <c r="O4052" s="81"/>
      <c r="P4052" s="81"/>
      <c r="Q4052" s="81"/>
      <c r="R4052" s="81"/>
    </row>
    <row r="4053" spans="1:18">
      <c r="A4053" s="81"/>
      <c r="B4053" s="81"/>
      <c r="C4053" s="81"/>
      <c r="D4053" s="81"/>
      <c r="E4053" s="81"/>
      <c r="F4053" s="81"/>
      <c r="G4053" s="81"/>
      <c r="H4053" s="81"/>
      <c r="I4053" s="81"/>
      <c r="J4053" s="81"/>
      <c r="K4053" s="81"/>
      <c r="L4053" s="81"/>
      <c r="M4053" s="81"/>
      <c r="N4053" s="81"/>
      <c r="O4053" s="81"/>
      <c r="P4053" s="81"/>
      <c r="Q4053" s="81"/>
      <c r="R4053" s="81"/>
    </row>
    <row r="4054" spans="1:18">
      <c r="A4054" s="81"/>
      <c r="B4054" s="81"/>
      <c r="C4054" s="81"/>
      <c r="D4054" s="81"/>
      <c r="E4054" s="81"/>
      <c r="F4054" s="81"/>
      <c r="G4054" s="81"/>
      <c r="H4054" s="81"/>
      <c r="I4054" s="81"/>
      <c r="J4054" s="81"/>
      <c r="K4054" s="81"/>
      <c r="L4054" s="81"/>
      <c r="M4054" s="81"/>
      <c r="N4054" s="81"/>
      <c r="O4054" s="81"/>
      <c r="P4054" s="81"/>
      <c r="Q4054" s="81"/>
      <c r="R4054" s="81"/>
    </row>
    <row r="4055" spans="1:18">
      <c r="A4055" s="81"/>
      <c r="B4055" s="81"/>
      <c r="C4055" s="81"/>
      <c r="D4055" s="81"/>
      <c r="E4055" s="81"/>
      <c r="F4055" s="81"/>
      <c r="G4055" s="81"/>
      <c r="H4055" s="81"/>
      <c r="I4055" s="81"/>
      <c r="J4055" s="81"/>
      <c r="K4055" s="81"/>
      <c r="L4055" s="81"/>
      <c r="M4055" s="81"/>
      <c r="N4055" s="81"/>
      <c r="O4055" s="81"/>
      <c r="P4055" s="81"/>
      <c r="Q4055" s="81"/>
      <c r="R4055" s="81"/>
    </row>
    <row r="4056" spans="1:18">
      <c r="A4056" s="81"/>
      <c r="B4056" s="81"/>
      <c r="C4056" s="81"/>
      <c r="D4056" s="81"/>
      <c r="E4056" s="81"/>
      <c r="F4056" s="81"/>
      <c r="G4056" s="81"/>
      <c r="H4056" s="81"/>
      <c r="I4056" s="81"/>
      <c r="J4056" s="81"/>
      <c r="K4056" s="81"/>
      <c r="L4056" s="81"/>
      <c r="M4056" s="81"/>
      <c r="N4056" s="81"/>
      <c r="O4056" s="81"/>
      <c r="P4056" s="81"/>
      <c r="Q4056" s="81"/>
      <c r="R4056" s="81"/>
    </row>
    <row r="4057" spans="1:18">
      <c r="A4057" s="81"/>
      <c r="B4057" s="81"/>
      <c r="C4057" s="81"/>
      <c r="D4057" s="81"/>
      <c r="E4057" s="81"/>
      <c r="F4057" s="81"/>
      <c r="G4057" s="81"/>
      <c r="H4057" s="81"/>
      <c r="I4057" s="81"/>
      <c r="J4057" s="81"/>
      <c r="K4057" s="81"/>
      <c r="L4057" s="81"/>
      <c r="M4057" s="81"/>
      <c r="N4057" s="81"/>
      <c r="O4057" s="81"/>
      <c r="P4057" s="81"/>
      <c r="Q4057" s="81"/>
      <c r="R4057" s="81"/>
    </row>
    <row r="4058" spans="1:18">
      <c r="A4058" s="81"/>
      <c r="B4058" s="81"/>
      <c r="C4058" s="81"/>
      <c r="D4058" s="81"/>
      <c r="E4058" s="81"/>
      <c r="F4058" s="81"/>
      <c r="G4058" s="81"/>
      <c r="H4058" s="81"/>
      <c r="I4058" s="81"/>
      <c r="J4058" s="81"/>
      <c r="K4058" s="81"/>
      <c r="L4058" s="81"/>
      <c r="M4058" s="81"/>
      <c r="N4058" s="81"/>
      <c r="O4058" s="81"/>
      <c r="P4058" s="81"/>
      <c r="Q4058" s="81"/>
      <c r="R4058" s="81"/>
    </row>
    <row r="4059" spans="1:18">
      <c r="A4059" s="81"/>
      <c r="B4059" s="81"/>
      <c r="C4059" s="81"/>
      <c r="D4059" s="81"/>
      <c r="E4059" s="81"/>
      <c r="F4059" s="81"/>
      <c r="G4059" s="81"/>
      <c r="H4059" s="81"/>
      <c r="I4059" s="81"/>
      <c r="J4059" s="81"/>
      <c r="K4059" s="81"/>
      <c r="L4059" s="81"/>
      <c r="M4059" s="81"/>
      <c r="N4059" s="81"/>
      <c r="O4059" s="81"/>
      <c r="P4059" s="81"/>
      <c r="Q4059" s="81"/>
      <c r="R4059" s="81"/>
    </row>
    <row r="4060" spans="1:18">
      <c r="A4060" s="81"/>
      <c r="B4060" s="81"/>
      <c r="C4060" s="81"/>
      <c r="D4060" s="81"/>
      <c r="E4060" s="81"/>
      <c r="F4060" s="81"/>
      <c r="G4060" s="81"/>
      <c r="H4060" s="81"/>
      <c r="I4060" s="81"/>
      <c r="J4060" s="81"/>
      <c r="K4060" s="81"/>
      <c r="L4060" s="81"/>
      <c r="M4060" s="81"/>
      <c r="N4060" s="81"/>
      <c r="O4060" s="81"/>
      <c r="P4060" s="81"/>
      <c r="Q4060" s="81"/>
      <c r="R4060" s="81"/>
    </row>
    <row r="4061" spans="1:18">
      <c r="A4061" s="81"/>
      <c r="B4061" s="81"/>
      <c r="C4061" s="81"/>
      <c r="D4061" s="81"/>
      <c r="E4061" s="81"/>
      <c r="F4061" s="81"/>
      <c r="G4061" s="81"/>
      <c r="H4061" s="81"/>
      <c r="I4061" s="81"/>
      <c r="J4061" s="81"/>
      <c r="K4061" s="81"/>
      <c r="L4061" s="81"/>
      <c r="M4061" s="81"/>
      <c r="N4061" s="81"/>
      <c r="O4061" s="81"/>
      <c r="P4061" s="81"/>
      <c r="Q4061" s="81"/>
      <c r="R4061" s="81"/>
    </row>
    <row r="4062" spans="1:18">
      <c r="A4062" s="81"/>
      <c r="B4062" s="81"/>
      <c r="C4062" s="81"/>
      <c r="D4062" s="81"/>
      <c r="E4062" s="81"/>
      <c r="F4062" s="81"/>
      <c r="G4062" s="81"/>
      <c r="H4062" s="81"/>
      <c r="I4062" s="81"/>
      <c r="J4062" s="81"/>
      <c r="K4062" s="81"/>
      <c r="L4062" s="81"/>
      <c r="M4062" s="81"/>
      <c r="N4062" s="81"/>
      <c r="O4062" s="81"/>
      <c r="P4062" s="81"/>
      <c r="Q4062" s="81"/>
      <c r="R4062" s="81"/>
    </row>
    <row r="4063" spans="1:18">
      <c r="A4063" s="81"/>
      <c r="B4063" s="81"/>
      <c r="C4063" s="81"/>
      <c r="D4063" s="81"/>
      <c r="E4063" s="81"/>
      <c r="F4063" s="81"/>
      <c r="G4063" s="81"/>
      <c r="H4063" s="81"/>
      <c r="I4063" s="81"/>
      <c r="J4063" s="81"/>
      <c r="K4063" s="81"/>
      <c r="L4063" s="81"/>
      <c r="M4063" s="81"/>
      <c r="N4063" s="81"/>
      <c r="O4063" s="81"/>
      <c r="P4063" s="81"/>
      <c r="Q4063" s="81"/>
      <c r="R4063" s="81"/>
    </row>
    <row r="4064" spans="1:18">
      <c r="A4064" s="81"/>
      <c r="B4064" s="81"/>
      <c r="C4064" s="81"/>
      <c r="D4064" s="81"/>
      <c r="E4064" s="81"/>
      <c r="F4064" s="81"/>
      <c r="G4064" s="81"/>
      <c r="H4064" s="81"/>
      <c r="I4064" s="81"/>
      <c r="J4064" s="81"/>
      <c r="K4064" s="81"/>
      <c r="L4064" s="81"/>
      <c r="M4064" s="81"/>
      <c r="N4064" s="81"/>
      <c r="O4064" s="81"/>
      <c r="P4064" s="81"/>
      <c r="Q4064" s="81"/>
      <c r="R4064" s="81"/>
    </row>
    <row r="4065" spans="1:18">
      <c r="A4065" s="81"/>
      <c r="B4065" s="81"/>
      <c r="C4065" s="81"/>
      <c r="D4065" s="81"/>
      <c r="E4065" s="81"/>
      <c r="F4065" s="81"/>
      <c r="G4065" s="81"/>
      <c r="H4065" s="81"/>
      <c r="I4065" s="81"/>
      <c r="J4065" s="81"/>
      <c r="K4065" s="81"/>
      <c r="L4065" s="81"/>
      <c r="M4065" s="81"/>
      <c r="N4065" s="81"/>
      <c r="O4065" s="81"/>
      <c r="P4065" s="81"/>
      <c r="Q4065" s="81"/>
      <c r="R4065" s="81"/>
    </row>
    <row r="4066" spans="1:18">
      <c r="A4066" s="81"/>
      <c r="B4066" s="81"/>
      <c r="C4066" s="81"/>
      <c r="D4066" s="81"/>
      <c r="E4066" s="81"/>
      <c r="F4066" s="81"/>
      <c r="G4066" s="81"/>
      <c r="H4066" s="81"/>
      <c r="I4066" s="81"/>
      <c r="J4066" s="81"/>
      <c r="K4066" s="81"/>
      <c r="L4066" s="81"/>
      <c r="M4066" s="81"/>
      <c r="N4066" s="81"/>
      <c r="O4066" s="81"/>
      <c r="P4066" s="81"/>
      <c r="Q4066" s="81"/>
      <c r="R4066" s="81"/>
    </row>
    <row r="4067" spans="1:18">
      <c r="A4067" s="81"/>
      <c r="B4067" s="81"/>
      <c r="C4067" s="81"/>
      <c r="D4067" s="81"/>
      <c r="E4067" s="81"/>
      <c r="F4067" s="81"/>
      <c r="G4067" s="81"/>
      <c r="H4067" s="81"/>
      <c r="I4067" s="81"/>
      <c r="J4067" s="81"/>
      <c r="K4067" s="81"/>
      <c r="L4067" s="81"/>
      <c r="M4067" s="81"/>
      <c r="N4067" s="81"/>
      <c r="O4067" s="81"/>
      <c r="P4067" s="81"/>
      <c r="Q4067" s="81"/>
      <c r="R4067" s="81"/>
    </row>
    <row r="4068" spans="1:18">
      <c r="A4068" s="81"/>
      <c r="B4068" s="81"/>
      <c r="C4068" s="81"/>
      <c r="D4068" s="81"/>
      <c r="E4068" s="81"/>
      <c r="F4068" s="81"/>
      <c r="G4068" s="81"/>
      <c r="H4068" s="81"/>
      <c r="I4068" s="81"/>
      <c r="J4068" s="81"/>
      <c r="K4068" s="81"/>
      <c r="L4068" s="81"/>
      <c r="M4068" s="81"/>
      <c r="N4068" s="81"/>
      <c r="O4068" s="81"/>
      <c r="P4068" s="81"/>
      <c r="Q4068" s="81"/>
      <c r="R4068" s="81"/>
    </row>
    <row r="4069" spans="1:18">
      <c r="A4069" s="81"/>
      <c r="B4069" s="81"/>
      <c r="C4069" s="81"/>
      <c r="D4069" s="81"/>
      <c r="E4069" s="81"/>
      <c r="F4069" s="81"/>
      <c r="G4069" s="81"/>
      <c r="H4069" s="81"/>
      <c r="I4069" s="81"/>
      <c r="J4069" s="81"/>
      <c r="K4069" s="81"/>
      <c r="L4069" s="81"/>
      <c r="M4069" s="81"/>
      <c r="N4069" s="81"/>
      <c r="O4069" s="81"/>
      <c r="P4069" s="81"/>
      <c r="Q4069" s="81"/>
      <c r="R4069" s="81"/>
    </row>
    <row r="4070" spans="1:18">
      <c r="A4070" s="81"/>
      <c r="B4070" s="81"/>
      <c r="C4070" s="81"/>
      <c r="D4070" s="81"/>
      <c r="E4070" s="81"/>
      <c r="F4070" s="81"/>
      <c r="G4070" s="81"/>
      <c r="H4070" s="81"/>
      <c r="I4070" s="81"/>
      <c r="J4070" s="81"/>
      <c r="K4070" s="81"/>
      <c r="L4070" s="81"/>
      <c r="M4070" s="81"/>
      <c r="N4070" s="81"/>
      <c r="O4070" s="81"/>
      <c r="P4070" s="81"/>
      <c r="Q4070" s="81"/>
      <c r="R4070" s="81"/>
    </row>
    <row r="4071" spans="1:18">
      <c r="A4071" s="81"/>
      <c r="B4071" s="81"/>
      <c r="C4071" s="81"/>
      <c r="D4071" s="81"/>
      <c r="E4071" s="81"/>
      <c r="F4071" s="81"/>
      <c r="G4071" s="81"/>
      <c r="H4071" s="81"/>
      <c r="I4071" s="81"/>
      <c r="J4071" s="81"/>
      <c r="K4071" s="81"/>
      <c r="L4071" s="81"/>
      <c r="M4071" s="81"/>
      <c r="N4071" s="81"/>
      <c r="O4071" s="81"/>
      <c r="P4071" s="81"/>
      <c r="Q4071" s="81"/>
      <c r="R4071" s="81"/>
    </row>
    <row r="4072" spans="1:18">
      <c r="A4072" s="81"/>
      <c r="B4072" s="81"/>
      <c r="C4072" s="81"/>
      <c r="D4072" s="81"/>
      <c r="E4072" s="81"/>
      <c r="F4072" s="81"/>
      <c r="G4072" s="81"/>
      <c r="H4072" s="81"/>
      <c r="I4072" s="81"/>
      <c r="J4072" s="81"/>
      <c r="K4072" s="81"/>
      <c r="L4072" s="81"/>
      <c r="M4072" s="81"/>
      <c r="N4072" s="81"/>
      <c r="O4072" s="81"/>
      <c r="P4072" s="81"/>
      <c r="Q4072" s="81"/>
      <c r="R4072" s="81"/>
    </row>
    <row r="4073" spans="1:18">
      <c r="A4073" s="81"/>
      <c r="B4073" s="81"/>
      <c r="C4073" s="81"/>
      <c r="D4073" s="81"/>
      <c r="E4073" s="81"/>
      <c r="F4073" s="81"/>
      <c r="G4073" s="81"/>
      <c r="H4073" s="81"/>
      <c r="I4073" s="81"/>
      <c r="J4073" s="81"/>
      <c r="K4073" s="81"/>
      <c r="L4073" s="81"/>
      <c r="M4073" s="81"/>
      <c r="N4073" s="81"/>
      <c r="O4073" s="81"/>
      <c r="P4073" s="81"/>
      <c r="Q4073" s="81"/>
      <c r="R4073" s="81"/>
    </row>
    <row r="4074" spans="1:18">
      <c r="A4074" s="81"/>
      <c r="B4074" s="81"/>
      <c r="C4074" s="81"/>
      <c r="D4074" s="81"/>
      <c r="E4074" s="81"/>
      <c r="F4074" s="81"/>
      <c r="G4074" s="81"/>
      <c r="H4074" s="81"/>
      <c r="I4074" s="81"/>
      <c r="J4074" s="81"/>
      <c r="K4074" s="81"/>
      <c r="L4074" s="81"/>
      <c r="M4074" s="81"/>
      <c r="N4074" s="81"/>
      <c r="O4074" s="81"/>
      <c r="P4074" s="81"/>
      <c r="Q4074" s="81"/>
      <c r="R4074" s="81"/>
    </row>
    <row r="4075" spans="1:18">
      <c r="A4075" s="81"/>
      <c r="B4075" s="81"/>
      <c r="C4075" s="81"/>
      <c r="D4075" s="81"/>
      <c r="E4075" s="81"/>
      <c r="F4075" s="81"/>
      <c r="G4075" s="81"/>
      <c r="H4075" s="81"/>
      <c r="I4075" s="81"/>
      <c r="J4075" s="81"/>
      <c r="K4075" s="81"/>
      <c r="L4075" s="81"/>
      <c r="M4075" s="81"/>
      <c r="N4075" s="81"/>
      <c r="O4075" s="81"/>
      <c r="P4075" s="81"/>
      <c r="Q4075" s="81"/>
      <c r="R4075" s="81"/>
    </row>
    <row r="4076" spans="1:18">
      <c r="A4076" s="81"/>
      <c r="B4076" s="81"/>
      <c r="C4076" s="81"/>
      <c r="D4076" s="81"/>
      <c r="E4076" s="81"/>
      <c r="F4076" s="81"/>
      <c r="G4076" s="81"/>
      <c r="H4076" s="81"/>
      <c r="I4076" s="81"/>
      <c r="J4076" s="81"/>
      <c r="K4076" s="81"/>
      <c r="L4076" s="81"/>
      <c r="M4076" s="81"/>
      <c r="N4076" s="81"/>
      <c r="O4076" s="81"/>
      <c r="P4076" s="81"/>
      <c r="Q4076" s="81"/>
      <c r="R4076" s="81"/>
    </row>
    <row r="4077" spans="1:18">
      <c r="A4077" s="81"/>
      <c r="B4077" s="81"/>
      <c r="C4077" s="81"/>
      <c r="D4077" s="81"/>
      <c r="E4077" s="81"/>
      <c r="F4077" s="81"/>
      <c r="G4077" s="81"/>
      <c r="H4077" s="81"/>
      <c r="I4077" s="81"/>
      <c r="J4077" s="81"/>
      <c r="K4077" s="81"/>
      <c r="L4077" s="81"/>
      <c r="M4077" s="81"/>
      <c r="N4077" s="81"/>
      <c r="O4077" s="81"/>
      <c r="P4077" s="81"/>
      <c r="Q4077" s="81"/>
      <c r="R4077" s="81"/>
    </row>
    <row r="4078" spans="1:18">
      <c r="A4078" s="81"/>
      <c r="B4078" s="81"/>
      <c r="C4078" s="81"/>
      <c r="D4078" s="81"/>
      <c r="E4078" s="81"/>
      <c r="F4078" s="81"/>
      <c r="G4078" s="81"/>
      <c r="H4078" s="81"/>
      <c r="I4078" s="81"/>
      <c r="J4078" s="81"/>
      <c r="K4078" s="81"/>
      <c r="L4078" s="81"/>
      <c r="M4078" s="81"/>
      <c r="N4078" s="81"/>
      <c r="O4078" s="81"/>
      <c r="P4078" s="81"/>
      <c r="Q4078" s="81"/>
      <c r="R4078" s="81"/>
    </row>
    <row r="4079" spans="1:18">
      <c r="A4079" s="81"/>
      <c r="B4079" s="81"/>
      <c r="C4079" s="81"/>
      <c r="D4079" s="81"/>
      <c r="E4079" s="81"/>
      <c r="F4079" s="81"/>
      <c r="G4079" s="81"/>
      <c r="H4079" s="81"/>
      <c r="I4079" s="81"/>
      <c r="J4079" s="81"/>
      <c r="K4079" s="81"/>
      <c r="L4079" s="81"/>
      <c r="M4079" s="81"/>
      <c r="N4079" s="81"/>
      <c r="O4079" s="81"/>
      <c r="P4079" s="81"/>
      <c r="Q4079" s="81"/>
      <c r="R4079" s="81"/>
    </row>
    <row r="4080" spans="1:18">
      <c r="A4080" s="81"/>
      <c r="B4080" s="81"/>
      <c r="C4080" s="81"/>
      <c r="D4080" s="81"/>
      <c r="E4080" s="81"/>
      <c r="F4080" s="81"/>
      <c r="G4080" s="81"/>
      <c r="H4080" s="81"/>
      <c r="I4080" s="81"/>
      <c r="J4080" s="81"/>
      <c r="K4080" s="81"/>
      <c r="L4080" s="81"/>
      <c r="M4080" s="81"/>
      <c r="N4080" s="81"/>
      <c r="O4080" s="81"/>
      <c r="P4080" s="81"/>
      <c r="Q4080" s="81"/>
      <c r="R4080" s="81"/>
    </row>
    <row r="4081" spans="1:18">
      <c r="A4081" s="81"/>
      <c r="B4081" s="81"/>
      <c r="C4081" s="81"/>
      <c r="D4081" s="81"/>
      <c r="E4081" s="81"/>
      <c r="F4081" s="81"/>
      <c r="G4081" s="81"/>
      <c r="H4081" s="81"/>
      <c r="I4081" s="81"/>
      <c r="J4081" s="81"/>
      <c r="K4081" s="81"/>
      <c r="L4081" s="81"/>
      <c r="M4081" s="81"/>
      <c r="N4081" s="81"/>
      <c r="O4081" s="81"/>
      <c r="P4081" s="81"/>
      <c r="Q4081" s="81"/>
      <c r="R4081" s="81"/>
    </row>
    <row r="4082" spans="1:18">
      <c r="A4082" s="81"/>
      <c r="B4082" s="81"/>
      <c r="C4082" s="81"/>
      <c r="D4082" s="81"/>
      <c r="E4082" s="81"/>
      <c r="F4082" s="81"/>
      <c r="G4082" s="81"/>
      <c r="H4082" s="81"/>
      <c r="I4082" s="81"/>
      <c r="J4082" s="81"/>
      <c r="K4082" s="81"/>
      <c r="L4082" s="81"/>
      <c r="M4082" s="81"/>
      <c r="N4082" s="81"/>
      <c r="O4082" s="81"/>
      <c r="P4082" s="81"/>
      <c r="Q4082" s="81"/>
      <c r="R4082" s="81"/>
    </row>
    <row r="4083" spans="1:18">
      <c r="A4083" s="81"/>
      <c r="B4083" s="81"/>
      <c r="C4083" s="81"/>
      <c r="D4083" s="81"/>
      <c r="E4083" s="81"/>
      <c r="F4083" s="81"/>
      <c r="G4083" s="81"/>
      <c r="H4083" s="81"/>
      <c r="I4083" s="81"/>
      <c r="J4083" s="81"/>
      <c r="K4083" s="81"/>
      <c r="L4083" s="81"/>
      <c r="M4083" s="81"/>
      <c r="N4083" s="81"/>
      <c r="O4083" s="81"/>
      <c r="P4083" s="81"/>
      <c r="Q4083" s="81"/>
      <c r="R4083" s="81"/>
    </row>
    <row r="4084" spans="1:18">
      <c r="A4084" s="81"/>
      <c r="B4084" s="81"/>
      <c r="C4084" s="81"/>
      <c r="D4084" s="81"/>
      <c r="E4084" s="81"/>
      <c r="F4084" s="81"/>
      <c r="G4084" s="81"/>
      <c r="H4084" s="81"/>
      <c r="I4084" s="81"/>
      <c r="J4084" s="81"/>
      <c r="K4084" s="81"/>
      <c r="L4084" s="81"/>
      <c r="M4084" s="81"/>
      <c r="N4084" s="81"/>
      <c r="O4084" s="81"/>
      <c r="P4084" s="81"/>
      <c r="Q4084" s="81"/>
      <c r="R4084" s="81"/>
    </row>
    <row r="4085" spans="1:18">
      <c r="A4085" s="81"/>
      <c r="B4085" s="81"/>
      <c r="C4085" s="81"/>
      <c r="D4085" s="81"/>
      <c r="E4085" s="81"/>
      <c r="F4085" s="81"/>
      <c r="G4085" s="81"/>
      <c r="H4085" s="81"/>
      <c r="I4085" s="81"/>
      <c r="J4085" s="81"/>
      <c r="K4085" s="81"/>
      <c r="L4085" s="81"/>
      <c r="M4085" s="81"/>
      <c r="N4085" s="81"/>
      <c r="O4085" s="81"/>
      <c r="P4085" s="81"/>
      <c r="Q4085" s="81"/>
      <c r="R4085" s="81"/>
    </row>
    <row r="4086" spans="1:18">
      <c r="A4086" s="81"/>
      <c r="B4086" s="81"/>
      <c r="C4086" s="81"/>
      <c r="D4086" s="81"/>
      <c r="E4086" s="81"/>
      <c r="F4086" s="81"/>
      <c r="G4086" s="81"/>
      <c r="H4086" s="81"/>
      <c r="I4086" s="81"/>
      <c r="J4086" s="81"/>
      <c r="K4086" s="81"/>
      <c r="L4086" s="81"/>
      <c r="M4086" s="81"/>
      <c r="N4086" s="81"/>
      <c r="O4086" s="81"/>
      <c r="P4086" s="81"/>
      <c r="Q4086" s="81"/>
      <c r="R4086" s="81"/>
    </row>
    <row r="4087" spans="1:18">
      <c r="A4087" s="81"/>
      <c r="B4087" s="81"/>
      <c r="C4087" s="81"/>
      <c r="D4087" s="81"/>
      <c r="E4087" s="81"/>
      <c r="F4087" s="81"/>
      <c r="G4087" s="81"/>
      <c r="H4087" s="81"/>
      <c r="I4087" s="81"/>
      <c r="J4087" s="81"/>
      <c r="K4087" s="81"/>
      <c r="L4087" s="81"/>
      <c r="M4087" s="81"/>
      <c r="N4087" s="81"/>
      <c r="O4087" s="81"/>
      <c r="P4087" s="81"/>
      <c r="Q4087" s="81"/>
      <c r="R4087" s="81"/>
    </row>
    <row r="4088" spans="1:18">
      <c r="A4088" s="81"/>
      <c r="B4088" s="81"/>
      <c r="C4088" s="81"/>
      <c r="D4088" s="81"/>
      <c r="E4088" s="81"/>
      <c r="F4088" s="81"/>
      <c r="G4088" s="81"/>
      <c r="H4088" s="81"/>
      <c r="I4088" s="81"/>
      <c r="J4088" s="81"/>
      <c r="K4088" s="81"/>
      <c r="L4088" s="81"/>
      <c r="M4088" s="81"/>
      <c r="N4088" s="81"/>
      <c r="O4088" s="81"/>
      <c r="P4088" s="81"/>
      <c r="Q4088" s="81"/>
      <c r="R4088" s="81"/>
    </row>
    <row r="4089" spans="1:18">
      <c r="A4089" s="81"/>
      <c r="B4089" s="81"/>
      <c r="C4089" s="81"/>
      <c r="D4089" s="81"/>
      <c r="E4089" s="81"/>
      <c r="F4089" s="81"/>
      <c r="G4089" s="81"/>
      <c r="H4089" s="81"/>
      <c r="I4089" s="81"/>
      <c r="J4089" s="81"/>
      <c r="K4089" s="81"/>
      <c r="L4089" s="81"/>
      <c r="M4089" s="81"/>
      <c r="N4089" s="81"/>
      <c r="O4089" s="81"/>
      <c r="P4089" s="81"/>
      <c r="Q4089" s="81"/>
      <c r="R4089" s="81"/>
    </row>
    <row r="4090" spans="1:18">
      <c r="A4090" s="81"/>
      <c r="B4090" s="81"/>
      <c r="C4090" s="81"/>
      <c r="D4090" s="81"/>
      <c r="E4090" s="81"/>
      <c r="F4090" s="81"/>
      <c r="G4090" s="81"/>
      <c r="H4090" s="81"/>
      <c r="I4090" s="81"/>
      <c r="J4090" s="81"/>
      <c r="K4090" s="81"/>
      <c r="L4090" s="81"/>
      <c r="M4090" s="81"/>
      <c r="N4090" s="81"/>
      <c r="O4090" s="81"/>
      <c r="P4090" s="81"/>
      <c r="Q4090" s="81"/>
      <c r="R4090" s="81"/>
    </row>
    <row r="4091" spans="1:18">
      <c r="A4091" s="81"/>
      <c r="B4091" s="81"/>
      <c r="C4091" s="81"/>
      <c r="D4091" s="81"/>
      <c r="E4091" s="81"/>
      <c r="F4091" s="81"/>
      <c r="G4091" s="81"/>
      <c r="H4091" s="81"/>
      <c r="I4091" s="81"/>
      <c r="J4091" s="81"/>
      <c r="K4091" s="81"/>
      <c r="L4091" s="81"/>
      <c r="M4091" s="81"/>
      <c r="N4091" s="81"/>
      <c r="O4091" s="81"/>
      <c r="P4091" s="81"/>
      <c r="Q4091" s="81"/>
      <c r="R4091" s="81"/>
    </row>
    <row r="4092" spans="1:18">
      <c r="A4092" s="81"/>
      <c r="B4092" s="81"/>
      <c r="C4092" s="81"/>
      <c r="D4092" s="81"/>
      <c r="E4092" s="81"/>
      <c r="F4092" s="81"/>
      <c r="G4092" s="81"/>
      <c r="H4092" s="81"/>
      <c r="I4092" s="81"/>
      <c r="J4092" s="81"/>
      <c r="K4092" s="81"/>
      <c r="L4092" s="81"/>
      <c r="M4092" s="81"/>
      <c r="N4092" s="81"/>
      <c r="O4092" s="81"/>
      <c r="P4092" s="81"/>
      <c r="Q4092" s="81"/>
      <c r="R4092" s="81"/>
    </row>
    <row r="4093" spans="1:18">
      <c r="A4093" s="81"/>
      <c r="B4093" s="81"/>
      <c r="C4093" s="81"/>
      <c r="D4093" s="81"/>
      <c r="E4093" s="81"/>
      <c r="F4093" s="81"/>
      <c r="G4093" s="81"/>
      <c r="H4093" s="81"/>
      <c r="I4093" s="81"/>
      <c r="J4093" s="81"/>
      <c r="K4093" s="81"/>
      <c r="L4093" s="81"/>
      <c r="M4093" s="81"/>
      <c r="N4093" s="81"/>
      <c r="O4093" s="81"/>
      <c r="P4093" s="81"/>
      <c r="Q4093" s="81"/>
      <c r="R4093" s="81"/>
    </row>
    <row r="4094" spans="1:18">
      <c r="A4094" s="81"/>
      <c r="B4094" s="81"/>
      <c r="C4094" s="81"/>
      <c r="D4094" s="81"/>
      <c r="E4094" s="81"/>
      <c r="F4094" s="81"/>
      <c r="G4094" s="81"/>
      <c r="H4094" s="81"/>
      <c r="I4094" s="81"/>
      <c r="J4094" s="81"/>
      <c r="K4094" s="81"/>
      <c r="L4094" s="81"/>
      <c r="M4094" s="81"/>
      <c r="N4094" s="81"/>
      <c r="O4094" s="81"/>
      <c r="P4094" s="81"/>
      <c r="Q4094" s="81"/>
      <c r="R4094" s="81"/>
    </row>
    <row r="4095" spans="1:18">
      <c r="A4095" s="81"/>
      <c r="B4095" s="81"/>
      <c r="C4095" s="81"/>
      <c r="D4095" s="81"/>
      <c r="E4095" s="81"/>
      <c r="F4095" s="81"/>
      <c r="G4095" s="81"/>
      <c r="H4095" s="81"/>
      <c r="I4095" s="81"/>
      <c r="J4095" s="81"/>
      <c r="K4095" s="81"/>
      <c r="L4095" s="81"/>
      <c r="M4095" s="81"/>
      <c r="N4095" s="81"/>
      <c r="O4095" s="81"/>
      <c r="P4095" s="81"/>
      <c r="Q4095" s="81"/>
      <c r="R4095" s="81"/>
    </row>
    <row r="4096" spans="1:18">
      <c r="A4096" s="81"/>
      <c r="B4096" s="81"/>
      <c r="C4096" s="81"/>
      <c r="D4096" s="81"/>
      <c r="E4096" s="81"/>
      <c r="F4096" s="81"/>
      <c r="G4096" s="81"/>
      <c r="H4096" s="81"/>
      <c r="I4096" s="81"/>
      <c r="J4096" s="81"/>
      <c r="K4096" s="81"/>
      <c r="L4096" s="81"/>
      <c r="M4096" s="81"/>
      <c r="N4096" s="81"/>
      <c r="O4096" s="81"/>
      <c r="P4096" s="81"/>
      <c r="Q4096" s="81"/>
      <c r="R4096" s="81"/>
    </row>
    <row r="4097" spans="1:18">
      <c r="A4097" s="81"/>
      <c r="B4097" s="81"/>
      <c r="C4097" s="81"/>
      <c r="D4097" s="81"/>
      <c r="E4097" s="81"/>
      <c r="F4097" s="81"/>
      <c r="G4097" s="81"/>
      <c r="H4097" s="81"/>
      <c r="I4097" s="81"/>
      <c r="J4097" s="81"/>
      <c r="K4097" s="81"/>
      <c r="L4097" s="81"/>
      <c r="M4097" s="81"/>
      <c r="N4097" s="81"/>
      <c r="O4097" s="81"/>
      <c r="P4097" s="81"/>
      <c r="Q4097" s="81"/>
      <c r="R4097" s="81"/>
    </row>
    <row r="4098" spans="1:18">
      <c r="A4098" s="81"/>
      <c r="B4098" s="81"/>
      <c r="C4098" s="81"/>
      <c r="D4098" s="81"/>
      <c r="E4098" s="81"/>
      <c r="F4098" s="81"/>
      <c r="G4098" s="81"/>
      <c r="H4098" s="81"/>
      <c r="I4098" s="81"/>
      <c r="J4098" s="81"/>
      <c r="K4098" s="81"/>
      <c r="L4098" s="81"/>
      <c r="M4098" s="81"/>
      <c r="N4098" s="81"/>
      <c r="O4098" s="81"/>
      <c r="P4098" s="81"/>
      <c r="Q4098" s="81"/>
      <c r="R4098" s="81"/>
    </row>
    <row r="4099" spans="1:18">
      <c r="A4099" s="81"/>
      <c r="B4099" s="81"/>
      <c r="C4099" s="81"/>
      <c r="D4099" s="81"/>
      <c r="E4099" s="81"/>
      <c r="F4099" s="81"/>
      <c r="G4099" s="81"/>
      <c r="H4099" s="81"/>
      <c r="I4099" s="81"/>
      <c r="J4099" s="81"/>
      <c r="K4099" s="81"/>
      <c r="L4099" s="81"/>
      <c r="M4099" s="81"/>
      <c r="N4099" s="81"/>
      <c r="O4099" s="81"/>
      <c r="P4099" s="81"/>
      <c r="Q4099" s="81"/>
      <c r="R4099" s="81"/>
    </row>
    <row r="4100" spans="1:18">
      <c r="A4100" s="81"/>
      <c r="B4100" s="81"/>
      <c r="C4100" s="81"/>
      <c r="D4100" s="81"/>
      <c r="E4100" s="81"/>
      <c r="F4100" s="81"/>
      <c r="G4100" s="81"/>
      <c r="H4100" s="81"/>
      <c r="I4100" s="81"/>
      <c r="J4100" s="81"/>
      <c r="K4100" s="81"/>
      <c r="L4100" s="81"/>
      <c r="M4100" s="81"/>
      <c r="N4100" s="81"/>
      <c r="O4100" s="81"/>
      <c r="P4100" s="81"/>
      <c r="Q4100" s="81"/>
      <c r="R4100" s="81"/>
    </row>
    <row r="4101" spans="1:18">
      <c r="A4101" s="81"/>
      <c r="B4101" s="81"/>
      <c r="C4101" s="81"/>
      <c r="D4101" s="81"/>
      <c r="E4101" s="81"/>
      <c r="F4101" s="81"/>
      <c r="G4101" s="81"/>
      <c r="H4101" s="81"/>
      <c r="I4101" s="81"/>
      <c r="J4101" s="81"/>
      <c r="K4101" s="81"/>
      <c r="L4101" s="81"/>
      <c r="M4101" s="81"/>
      <c r="N4101" s="81"/>
      <c r="O4101" s="81"/>
      <c r="P4101" s="81"/>
      <c r="Q4101" s="81"/>
      <c r="R4101" s="81"/>
    </row>
    <row r="4102" spans="1:18">
      <c r="A4102" s="81"/>
      <c r="B4102" s="81"/>
      <c r="C4102" s="81"/>
      <c r="D4102" s="81"/>
      <c r="E4102" s="81"/>
      <c r="F4102" s="81"/>
      <c r="G4102" s="81"/>
      <c r="H4102" s="81"/>
      <c r="I4102" s="81"/>
      <c r="J4102" s="81"/>
      <c r="K4102" s="81"/>
      <c r="L4102" s="81"/>
      <c r="M4102" s="81"/>
      <c r="N4102" s="81"/>
      <c r="O4102" s="81"/>
      <c r="P4102" s="81"/>
      <c r="Q4102" s="81"/>
      <c r="R4102" s="81"/>
    </row>
    <row r="4103" spans="1:18">
      <c r="A4103" s="81"/>
      <c r="B4103" s="81"/>
      <c r="C4103" s="81"/>
      <c r="D4103" s="81"/>
      <c r="E4103" s="81"/>
      <c r="F4103" s="81"/>
      <c r="G4103" s="81"/>
      <c r="H4103" s="81"/>
      <c r="I4103" s="81"/>
      <c r="J4103" s="81"/>
      <c r="K4103" s="81"/>
      <c r="L4103" s="81"/>
      <c r="M4103" s="81"/>
      <c r="N4103" s="81"/>
      <c r="O4103" s="81"/>
      <c r="P4103" s="81"/>
      <c r="Q4103" s="81"/>
      <c r="R4103" s="81"/>
    </row>
    <row r="4104" spans="1:18">
      <c r="A4104" s="81"/>
      <c r="B4104" s="81"/>
      <c r="C4104" s="81"/>
      <c r="D4104" s="81"/>
      <c r="E4104" s="81"/>
      <c r="F4104" s="81"/>
      <c r="G4104" s="81"/>
      <c r="H4104" s="81"/>
      <c r="I4104" s="81"/>
      <c r="J4104" s="81"/>
      <c r="K4104" s="81"/>
      <c r="L4104" s="81"/>
      <c r="M4104" s="81"/>
      <c r="N4104" s="81"/>
      <c r="O4104" s="81"/>
      <c r="P4104" s="81"/>
      <c r="Q4104" s="81"/>
      <c r="R4104" s="81"/>
    </row>
    <row r="4105" spans="1:18">
      <c r="A4105" s="81"/>
      <c r="B4105" s="81"/>
      <c r="C4105" s="81"/>
      <c r="D4105" s="81"/>
      <c r="E4105" s="81"/>
      <c r="F4105" s="81"/>
      <c r="G4105" s="81"/>
      <c r="H4105" s="81"/>
      <c r="I4105" s="81"/>
      <c r="J4105" s="81"/>
      <c r="K4105" s="81"/>
      <c r="L4105" s="81"/>
      <c r="M4105" s="81"/>
      <c r="N4105" s="81"/>
      <c r="O4105" s="81"/>
      <c r="P4105" s="81"/>
      <c r="Q4105" s="81"/>
      <c r="R4105" s="81"/>
    </row>
    <row r="4106" spans="1:18">
      <c r="A4106" s="81"/>
      <c r="B4106" s="81"/>
      <c r="C4106" s="81"/>
      <c r="D4106" s="81"/>
      <c r="E4106" s="81"/>
      <c r="F4106" s="81"/>
      <c r="G4106" s="81"/>
      <c r="H4106" s="81"/>
      <c r="I4106" s="81"/>
      <c r="J4106" s="81"/>
      <c r="K4106" s="81"/>
      <c r="L4106" s="81"/>
      <c r="M4106" s="81"/>
      <c r="N4106" s="81"/>
      <c r="O4106" s="81"/>
      <c r="P4106" s="81"/>
      <c r="Q4106" s="81"/>
      <c r="R4106" s="81"/>
    </row>
    <row r="4107" spans="1:18">
      <c r="A4107" s="81"/>
      <c r="B4107" s="81"/>
      <c r="C4107" s="81"/>
      <c r="D4107" s="81"/>
      <c r="E4107" s="81"/>
      <c r="F4107" s="81"/>
      <c r="G4107" s="81"/>
      <c r="H4107" s="81"/>
      <c r="I4107" s="81"/>
      <c r="J4107" s="81"/>
      <c r="K4107" s="81"/>
      <c r="L4107" s="81"/>
      <c r="M4107" s="81"/>
      <c r="N4107" s="81"/>
      <c r="O4107" s="81"/>
      <c r="P4107" s="81"/>
      <c r="Q4107" s="81"/>
      <c r="R4107" s="81"/>
    </row>
    <row r="4108" spans="1:18">
      <c r="A4108" s="81"/>
      <c r="B4108" s="81"/>
      <c r="C4108" s="81"/>
      <c r="D4108" s="81"/>
      <c r="E4108" s="81"/>
      <c r="F4108" s="81"/>
      <c r="G4108" s="81"/>
      <c r="H4108" s="81"/>
      <c r="I4108" s="81"/>
      <c r="J4108" s="81"/>
      <c r="K4108" s="81"/>
      <c r="L4108" s="81"/>
      <c r="M4108" s="81"/>
      <c r="N4108" s="81"/>
      <c r="O4108" s="81"/>
      <c r="P4108" s="81"/>
      <c r="Q4108" s="81"/>
      <c r="R4108" s="81"/>
    </row>
    <row r="4109" spans="1:18">
      <c r="A4109" s="81"/>
      <c r="B4109" s="81"/>
      <c r="C4109" s="81"/>
      <c r="D4109" s="81"/>
      <c r="E4109" s="81"/>
      <c r="F4109" s="81"/>
      <c r="G4109" s="81"/>
      <c r="H4109" s="81"/>
      <c r="I4109" s="81"/>
      <c r="J4109" s="81"/>
      <c r="K4109" s="81"/>
      <c r="L4109" s="81"/>
      <c r="M4109" s="81"/>
      <c r="N4109" s="81"/>
      <c r="O4109" s="81"/>
      <c r="P4109" s="81"/>
      <c r="Q4109" s="81"/>
      <c r="R4109" s="81"/>
    </row>
    <row r="4110" spans="1:18">
      <c r="A4110" s="81"/>
      <c r="B4110" s="81"/>
      <c r="C4110" s="81"/>
      <c r="D4110" s="81"/>
      <c r="E4110" s="81"/>
      <c r="F4110" s="81"/>
      <c r="G4110" s="81"/>
      <c r="H4110" s="81"/>
      <c r="I4110" s="81"/>
      <c r="J4110" s="81"/>
      <c r="K4110" s="81"/>
      <c r="L4110" s="81"/>
      <c r="M4110" s="81"/>
      <c r="N4110" s="81"/>
      <c r="O4110" s="81"/>
      <c r="P4110" s="81"/>
      <c r="Q4110" s="81"/>
      <c r="R4110" s="81"/>
    </row>
    <row r="4111" spans="1:18">
      <c r="A4111" s="81"/>
      <c r="B4111" s="81"/>
      <c r="C4111" s="81"/>
      <c r="D4111" s="81"/>
      <c r="E4111" s="81"/>
      <c r="F4111" s="81"/>
      <c r="G4111" s="81"/>
      <c r="H4111" s="81"/>
      <c r="I4111" s="81"/>
      <c r="J4111" s="81"/>
      <c r="K4111" s="81"/>
      <c r="L4111" s="81"/>
      <c r="M4111" s="81"/>
      <c r="N4111" s="81"/>
      <c r="O4111" s="81"/>
      <c r="P4111" s="81"/>
      <c r="Q4111" s="81"/>
      <c r="R4111" s="81"/>
    </row>
    <row r="4112" spans="1:18">
      <c r="A4112" s="81"/>
      <c r="B4112" s="81"/>
      <c r="C4112" s="81"/>
      <c r="D4112" s="81"/>
      <c r="E4112" s="81"/>
      <c r="F4112" s="81"/>
      <c r="G4112" s="81"/>
      <c r="H4112" s="81"/>
      <c r="I4112" s="81"/>
      <c r="J4112" s="81"/>
      <c r="K4112" s="81"/>
      <c r="L4112" s="81"/>
      <c r="M4112" s="81"/>
      <c r="N4112" s="81"/>
      <c r="O4112" s="81"/>
      <c r="P4112" s="81"/>
      <c r="Q4112" s="81"/>
      <c r="R4112" s="81"/>
    </row>
    <row r="4113" spans="1:18">
      <c r="A4113" s="81"/>
      <c r="B4113" s="81"/>
      <c r="C4113" s="81"/>
      <c r="D4113" s="81"/>
      <c r="E4113" s="81"/>
      <c r="F4113" s="81"/>
      <c r="G4113" s="81"/>
      <c r="H4113" s="81"/>
      <c r="I4113" s="81"/>
      <c r="J4113" s="81"/>
      <c r="K4113" s="81"/>
      <c r="L4113" s="81"/>
      <c r="M4113" s="81"/>
      <c r="N4113" s="81"/>
      <c r="O4113" s="81"/>
      <c r="P4113" s="81"/>
      <c r="Q4113" s="81"/>
      <c r="R4113" s="81"/>
    </row>
    <row r="4114" spans="1:18">
      <c r="A4114" s="81"/>
      <c r="B4114" s="81"/>
      <c r="C4114" s="81"/>
      <c r="D4114" s="81"/>
      <c r="E4114" s="81"/>
      <c r="F4114" s="81"/>
      <c r="G4114" s="81"/>
      <c r="H4114" s="81"/>
      <c r="I4114" s="81"/>
      <c r="J4114" s="81"/>
      <c r="K4114" s="81"/>
      <c r="L4114" s="81"/>
      <c r="M4114" s="81"/>
      <c r="N4114" s="81"/>
      <c r="O4114" s="81"/>
      <c r="P4114" s="81"/>
      <c r="Q4114" s="81"/>
      <c r="R4114" s="81"/>
    </row>
    <row r="4115" spans="1:18">
      <c r="A4115" s="81"/>
      <c r="B4115" s="81"/>
      <c r="C4115" s="81"/>
      <c r="D4115" s="81"/>
      <c r="E4115" s="81"/>
      <c r="F4115" s="81"/>
      <c r="G4115" s="81"/>
      <c r="H4115" s="81"/>
      <c r="I4115" s="81"/>
      <c r="J4115" s="81"/>
      <c r="K4115" s="81"/>
      <c r="L4115" s="81"/>
      <c r="M4115" s="81"/>
      <c r="N4115" s="81"/>
      <c r="O4115" s="81"/>
      <c r="P4115" s="81"/>
      <c r="Q4115" s="81"/>
      <c r="R4115" s="81"/>
    </row>
    <row r="4116" spans="1:18">
      <c r="A4116" s="81"/>
      <c r="B4116" s="81"/>
      <c r="C4116" s="81"/>
      <c r="D4116" s="81"/>
      <c r="E4116" s="81"/>
      <c r="F4116" s="81"/>
      <c r="G4116" s="81"/>
      <c r="H4116" s="81"/>
      <c r="I4116" s="81"/>
      <c r="J4116" s="81"/>
      <c r="K4116" s="81"/>
      <c r="L4116" s="81"/>
      <c r="M4116" s="81"/>
      <c r="N4116" s="81"/>
      <c r="O4116" s="81"/>
      <c r="P4116" s="81"/>
      <c r="Q4116" s="81"/>
      <c r="R4116" s="81"/>
    </row>
    <row r="4117" spans="1:18">
      <c r="A4117" s="81"/>
      <c r="B4117" s="81"/>
      <c r="C4117" s="81"/>
      <c r="D4117" s="81"/>
      <c r="E4117" s="81"/>
      <c r="F4117" s="81"/>
      <c r="G4117" s="81"/>
      <c r="H4117" s="81"/>
      <c r="I4117" s="81"/>
      <c r="J4117" s="81"/>
      <c r="K4117" s="81"/>
      <c r="L4117" s="81"/>
      <c r="M4117" s="81"/>
      <c r="N4117" s="81"/>
      <c r="O4117" s="81"/>
      <c r="P4117" s="81"/>
      <c r="Q4117" s="81"/>
      <c r="R4117" s="81"/>
    </row>
    <row r="4118" spans="1:18">
      <c r="A4118" s="81"/>
      <c r="B4118" s="81"/>
      <c r="C4118" s="81"/>
      <c r="D4118" s="81"/>
      <c r="E4118" s="81"/>
      <c r="F4118" s="81"/>
      <c r="G4118" s="81"/>
      <c r="H4118" s="81"/>
      <c r="I4118" s="81"/>
      <c r="J4118" s="81"/>
      <c r="K4118" s="81"/>
      <c r="L4118" s="81"/>
      <c r="M4118" s="81"/>
      <c r="N4118" s="81"/>
      <c r="O4118" s="81"/>
      <c r="P4118" s="81"/>
      <c r="Q4118" s="81"/>
      <c r="R4118" s="81"/>
    </row>
    <row r="4119" spans="1:18">
      <c r="A4119" s="81"/>
      <c r="B4119" s="81"/>
      <c r="C4119" s="81"/>
      <c r="D4119" s="81"/>
      <c r="E4119" s="81"/>
      <c r="F4119" s="81"/>
      <c r="G4119" s="81"/>
      <c r="H4119" s="81"/>
      <c r="I4119" s="81"/>
      <c r="J4119" s="81"/>
      <c r="K4119" s="81"/>
      <c r="L4119" s="81"/>
      <c r="M4119" s="81"/>
      <c r="N4119" s="81"/>
      <c r="O4119" s="81"/>
      <c r="P4119" s="81"/>
      <c r="Q4119" s="81"/>
      <c r="R4119" s="81"/>
    </row>
    <row r="4120" spans="1:18">
      <c r="A4120" s="81"/>
      <c r="B4120" s="81"/>
      <c r="C4120" s="81"/>
      <c r="D4120" s="81"/>
      <c r="E4120" s="81"/>
      <c r="F4120" s="81"/>
      <c r="G4120" s="81"/>
      <c r="H4120" s="81"/>
      <c r="I4120" s="81"/>
      <c r="J4120" s="81"/>
      <c r="K4120" s="81"/>
      <c r="L4120" s="81"/>
      <c r="M4120" s="81"/>
      <c r="N4120" s="81"/>
      <c r="O4120" s="81"/>
      <c r="P4120" s="81"/>
      <c r="Q4120" s="81"/>
      <c r="R4120" s="81"/>
    </row>
    <row r="4121" spans="1:18">
      <c r="A4121" s="81"/>
      <c r="B4121" s="81"/>
      <c r="C4121" s="81"/>
      <c r="D4121" s="81"/>
      <c r="E4121" s="81"/>
      <c r="F4121" s="81"/>
      <c r="G4121" s="81"/>
      <c r="H4121" s="81"/>
      <c r="I4121" s="81"/>
      <c r="J4121" s="81"/>
      <c r="K4121" s="81"/>
      <c r="L4121" s="81"/>
      <c r="M4121" s="81"/>
      <c r="N4121" s="81"/>
      <c r="O4121" s="81"/>
      <c r="P4121" s="81"/>
      <c r="Q4121" s="81"/>
      <c r="R4121" s="81"/>
    </row>
    <row r="4122" spans="1:18">
      <c r="A4122" s="81"/>
      <c r="B4122" s="81"/>
      <c r="C4122" s="81"/>
      <c r="D4122" s="81"/>
      <c r="E4122" s="81"/>
      <c r="F4122" s="81"/>
      <c r="G4122" s="81"/>
      <c r="H4122" s="81"/>
      <c r="I4122" s="81"/>
      <c r="J4122" s="81"/>
      <c r="K4122" s="81"/>
      <c r="L4122" s="81"/>
      <c r="M4122" s="81"/>
      <c r="N4122" s="81"/>
      <c r="O4122" s="81"/>
      <c r="P4122" s="81"/>
      <c r="Q4122" s="81"/>
      <c r="R4122" s="81"/>
    </row>
    <row r="4123" spans="1:18">
      <c r="A4123" s="81"/>
      <c r="B4123" s="81"/>
      <c r="C4123" s="81"/>
      <c r="D4123" s="81"/>
      <c r="E4123" s="81"/>
      <c r="F4123" s="81"/>
      <c r="G4123" s="81"/>
      <c r="H4123" s="81"/>
      <c r="I4123" s="81"/>
      <c r="J4123" s="81"/>
      <c r="K4123" s="81"/>
      <c r="L4123" s="81"/>
      <c r="M4123" s="81"/>
      <c r="N4123" s="81"/>
      <c r="O4123" s="81"/>
      <c r="P4123" s="81"/>
      <c r="Q4123" s="81"/>
      <c r="R4123" s="81"/>
    </row>
    <row r="4124" spans="1:18">
      <c r="A4124" s="81"/>
      <c r="B4124" s="81"/>
      <c r="C4124" s="81"/>
      <c r="D4124" s="81"/>
      <c r="E4124" s="81"/>
      <c r="F4124" s="81"/>
      <c r="G4124" s="81"/>
      <c r="H4124" s="81"/>
      <c r="I4124" s="81"/>
      <c r="J4124" s="81"/>
      <c r="K4124" s="81"/>
      <c r="L4124" s="81"/>
      <c r="M4124" s="81"/>
      <c r="N4124" s="81"/>
      <c r="O4124" s="81"/>
      <c r="P4124" s="81"/>
      <c r="Q4124" s="81"/>
      <c r="R4124" s="81"/>
    </row>
    <row r="4125" spans="1:18">
      <c r="A4125" s="81"/>
      <c r="B4125" s="81"/>
      <c r="C4125" s="81"/>
      <c r="D4125" s="81"/>
      <c r="E4125" s="81"/>
      <c r="F4125" s="81"/>
      <c r="G4125" s="81"/>
      <c r="H4125" s="81"/>
      <c r="I4125" s="81"/>
      <c r="J4125" s="81"/>
      <c r="K4125" s="81"/>
      <c r="L4125" s="81"/>
      <c r="M4125" s="81"/>
      <c r="N4125" s="81"/>
      <c r="O4125" s="81"/>
      <c r="P4125" s="81"/>
      <c r="Q4125" s="81"/>
      <c r="R4125" s="81"/>
    </row>
    <row r="4126" spans="1:18">
      <c r="A4126" s="81"/>
      <c r="B4126" s="81"/>
      <c r="C4126" s="81"/>
      <c r="D4126" s="81"/>
      <c r="E4126" s="81"/>
      <c r="F4126" s="81"/>
      <c r="G4126" s="81"/>
      <c r="H4126" s="81"/>
      <c r="I4126" s="81"/>
      <c r="J4126" s="81"/>
      <c r="K4126" s="81"/>
      <c r="L4126" s="81"/>
      <c r="M4126" s="81"/>
      <c r="N4126" s="81"/>
      <c r="O4126" s="81"/>
      <c r="P4126" s="81"/>
      <c r="Q4126" s="81"/>
      <c r="R4126" s="81"/>
    </row>
    <row r="4127" spans="1:18">
      <c r="A4127" s="81"/>
      <c r="B4127" s="81"/>
      <c r="C4127" s="81"/>
      <c r="D4127" s="81"/>
      <c r="E4127" s="81"/>
      <c r="F4127" s="81"/>
      <c r="G4127" s="81"/>
      <c r="H4127" s="81"/>
      <c r="I4127" s="81"/>
      <c r="J4127" s="81"/>
      <c r="K4127" s="81"/>
      <c r="L4127" s="81"/>
      <c r="M4127" s="81"/>
      <c r="N4127" s="81"/>
      <c r="O4127" s="81"/>
      <c r="P4127" s="81"/>
      <c r="Q4127" s="81"/>
      <c r="R4127" s="81"/>
    </row>
    <row r="4128" spans="1:18">
      <c r="A4128" s="81"/>
      <c r="B4128" s="81"/>
      <c r="C4128" s="81"/>
      <c r="D4128" s="81"/>
      <c r="E4128" s="81"/>
      <c r="F4128" s="81"/>
      <c r="G4128" s="81"/>
      <c r="H4128" s="81"/>
      <c r="I4128" s="81"/>
      <c r="J4128" s="81"/>
      <c r="K4128" s="81"/>
      <c r="L4128" s="81"/>
      <c r="M4128" s="81"/>
      <c r="N4128" s="81"/>
      <c r="O4128" s="81"/>
      <c r="P4128" s="81"/>
      <c r="Q4128" s="81"/>
      <c r="R4128" s="81"/>
    </row>
    <row r="4129" spans="1:18">
      <c r="A4129" s="81"/>
      <c r="B4129" s="81"/>
      <c r="C4129" s="81"/>
      <c r="D4129" s="81"/>
      <c r="E4129" s="81"/>
      <c r="F4129" s="81"/>
      <c r="G4129" s="81"/>
      <c r="H4129" s="81"/>
      <c r="I4129" s="81"/>
      <c r="J4129" s="81"/>
      <c r="K4129" s="81"/>
      <c r="L4129" s="81"/>
      <c r="M4129" s="81"/>
      <c r="N4129" s="81"/>
      <c r="O4129" s="81"/>
      <c r="P4129" s="81"/>
      <c r="Q4129" s="81"/>
      <c r="R4129" s="81"/>
    </row>
    <row r="4130" spans="1:18">
      <c r="A4130" s="81"/>
      <c r="B4130" s="81"/>
      <c r="C4130" s="81"/>
      <c r="D4130" s="81"/>
      <c r="E4130" s="81"/>
      <c r="F4130" s="81"/>
      <c r="G4130" s="81"/>
      <c r="H4130" s="81"/>
      <c r="I4130" s="81"/>
      <c r="J4130" s="81"/>
      <c r="K4130" s="81"/>
      <c r="L4130" s="81"/>
      <c r="M4130" s="81"/>
      <c r="N4130" s="81"/>
      <c r="O4130" s="81"/>
      <c r="P4130" s="81"/>
      <c r="Q4130" s="81"/>
      <c r="R4130" s="81"/>
    </row>
    <row r="4131" spans="1:18">
      <c r="A4131" s="81"/>
      <c r="B4131" s="81"/>
      <c r="C4131" s="81"/>
      <c r="D4131" s="81"/>
      <c r="E4131" s="81"/>
      <c r="F4131" s="81"/>
      <c r="G4131" s="81"/>
      <c r="H4131" s="81"/>
      <c r="I4131" s="81"/>
      <c r="J4131" s="81"/>
      <c r="K4131" s="81"/>
      <c r="L4131" s="81"/>
      <c r="M4131" s="81"/>
      <c r="N4131" s="81"/>
      <c r="O4131" s="81"/>
      <c r="P4131" s="81"/>
      <c r="Q4131" s="81"/>
      <c r="R4131" s="81"/>
    </row>
    <row r="4132" spans="1:18">
      <c r="A4132" s="81"/>
      <c r="B4132" s="81"/>
      <c r="C4132" s="81"/>
      <c r="D4132" s="81"/>
      <c r="E4132" s="81"/>
      <c r="F4132" s="81"/>
      <c r="G4132" s="81"/>
      <c r="H4132" s="81"/>
      <c r="I4132" s="81"/>
      <c r="J4132" s="81"/>
      <c r="K4132" s="81"/>
      <c r="L4132" s="81"/>
      <c r="M4132" s="81"/>
      <c r="N4132" s="81"/>
      <c r="O4132" s="81"/>
      <c r="P4132" s="81"/>
      <c r="Q4132" s="81"/>
      <c r="R4132" s="81"/>
    </row>
    <row r="4133" spans="1:18">
      <c r="A4133" s="81"/>
      <c r="B4133" s="81"/>
      <c r="C4133" s="81"/>
      <c r="D4133" s="81"/>
      <c r="E4133" s="81"/>
      <c r="F4133" s="81"/>
      <c r="G4133" s="81"/>
      <c r="H4133" s="81"/>
      <c r="I4133" s="81"/>
      <c r="J4133" s="81"/>
      <c r="K4133" s="81"/>
      <c r="L4133" s="81"/>
      <c r="M4133" s="81"/>
      <c r="N4133" s="81"/>
      <c r="O4133" s="81"/>
      <c r="P4133" s="81"/>
      <c r="Q4133" s="81"/>
      <c r="R4133" s="81"/>
    </row>
    <row r="4134" spans="1:18">
      <c r="A4134" s="81"/>
      <c r="B4134" s="81"/>
      <c r="C4134" s="81"/>
      <c r="D4134" s="81"/>
      <c r="E4134" s="81"/>
      <c r="F4134" s="81"/>
      <c r="G4134" s="81"/>
      <c r="H4134" s="81"/>
      <c r="I4134" s="81"/>
      <c r="J4134" s="81"/>
      <c r="K4134" s="81"/>
      <c r="L4134" s="81"/>
      <c r="M4134" s="81"/>
      <c r="N4134" s="81"/>
      <c r="O4134" s="81"/>
      <c r="P4134" s="81"/>
      <c r="Q4134" s="81"/>
      <c r="R4134" s="81"/>
    </row>
    <row r="4135" spans="1:18">
      <c r="A4135" s="81"/>
      <c r="B4135" s="81"/>
      <c r="C4135" s="81"/>
      <c r="D4135" s="81"/>
      <c r="E4135" s="81"/>
      <c r="F4135" s="81"/>
      <c r="G4135" s="81"/>
      <c r="H4135" s="81"/>
      <c r="I4135" s="81"/>
      <c r="J4135" s="81"/>
      <c r="K4135" s="81"/>
      <c r="L4135" s="81"/>
      <c r="M4135" s="81"/>
      <c r="N4135" s="81"/>
      <c r="O4135" s="81"/>
      <c r="P4135" s="81"/>
      <c r="Q4135" s="81"/>
      <c r="R4135" s="81"/>
    </row>
    <row r="4136" spans="1:18">
      <c r="A4136" s="81"/>
      <c r="B4136" s="81"/>
      <c r="C4136" s="81"/>
      <c r="D4136" s="81"/>
      <c r="E4136" s="81"/>
      <c r="F4136" s="81"/>
      <c r="G4136" s="81"/>
      <c r="H4136" s="81"/>
      <c r="I4136" s="81"/>
      <c r="J4136" s="81"/>
      <c r="K4136" s="81"/>
      <c r="L4136" s="81"/>
      <c r="M4136" s="81"/>
      <c r="N4136" s="81"/>
      <c r="O4136" s="81"/>
      <c r="P4136" s="81"/>
      <c r="Q4136" s="81"/>
      <c r="R4136" s="81"/>
    </row>
    <row r="4137" spans="1:18">
      <c r="A4137" s="81"/>
      <c r="B4137" s="81"/>
      <c r="C4137" s="81"/>
      <c r="D4137" s="81"/>
      <c r="E4137" s="81"/>
      <c r="F4137" s="81"/>
      <c r="G4137" s="81"/>
      <c r="H4137" s="81"/>
      <c r="I4137" s="81"/>
      <c r="J4137" s="81"/>
      <c r="K4137" s="81"/>
      <c r="L4137" s="81"/>
      <c r="M4137" s="81"/>
      <c r="N4137" s="81"/>
      <c r="O4137" s="81"/>
      <c r="P4137" s="81"/>
      <c r="Q4137" s="81"/>
      <c r="R4137" s="81"/>
    </row>
    <row r="4138" spans="1:18">
      <c r="A4138" s="81"/>
      <c r="B4138" s="81"/>
      <c r="C4138" s="81"/>
      <c r="D4138" s="81"/>
      <c r="E4138" s="81"/>
      <c r="F4138" s="81"/>
      <c r="G4138" s="81"/>
      <c r="H4138" s="81"/>
      <c r="I4138" s="81"/>
      <c r="J4138" s="81"/>
      <c r="K4138" s="81"/>
      <c r="L4138" s="81"/>
      <c r="M4138" s="81"/>
      <c r="N4138" s="81"/>
      <c r="O4138" s="81"/>
      <c r="P4138" s="81"/>
      <c r="Q4138" s="81"/>
      <c r="R4138" s="81"/>
    </row>
    <row r="4139" spans="1:18">
      <c r="A4139" s="81"/>
      <c r="B4139" s="81"/>
      <c r="C4139" s="81"/>
      <c r="D4139" s="81"/>
      <c r="E4139" s="81"/>
      <c r="F4139" s="81"/>
      <c r="G4139" s="81"/>
      <c r="H4139" s="81"/>
      <c r="I4139" s="81"/>
      <c r="J4139" s="81"/>
      <c r="K4139" s="81"/>
      <c r="L4139" s="81"/>
      <c r="M4139" s="81"/>
      <c r="N4139" s="81"/>
      <c r="O4139" s="81"/>
      <c r="P4139" s="81"/>
      <c r="Q4139" s="81"/>
      <c r="R4139" s="81"/>
    </row>
    <row r="4140" spans="1:18">
      <c r="A4140" s="81"/>
      <c r="B4140" s="81"/>
      <c r="C4140" s="81"/>
      <c r="D4140" s="81"/>
      <c r="E4140" s="81"/>
      <c r="F4140" s="81"/>
      <c r="G4140" s="81"/>
      <c r="H4140" s="81"/>
      <c r="I4140" s="81"/>
      <c r="J4140" s="81"/>
      <c r="K4140" s="81"/>
      <c r="L4140" s="81"/>
      <c r="M4140" s="81"/>
      <c r="N4140" s="81"/>
      <c r="O4140" s="81"/>
      <c r="P4140" s="81"/>
      <c r="Q4140" s="81"/>
      <c r="R4140" s="81"/>
    </row>
    <row r="4141" spans="1:18">
      <c r="A4141" s="81"/>
      <c r="B4141" s="81"/>
      <c r="C4141" s="81"/>
      <c r="D4141" s="81"/>
      <c r="E4141" s="81"/>
      <c r="F4141" s="81"/>
      <c r="G4141" s="81"/>
      <c r="H4141" s="81"/>
      <c r="I4141" s="81"/>
      <c r="J4141" s="81"/>
      <c r="K4141" s="81"/>
      <c r="L4141" s="81"/>
      <c r="M4141" s="81"/>
      <c r="N4141" s="81"/>
      <c r="O4141" s="81"/>
      <c r="P4141" s="81"/>
      <c r="Q4141" s="81"/>
      <c r="R4141" s="81"/>
    </row>
    <row r="4142" spans="1:18">
      <c r="A4142" s="81"/>
      <c r="B4142" s="81"/>
      <c r="C4142" s="81"/>
      <c r="D4142" s="81"/>
      <c r="E4142" s="81"/>
      <c r="F4142" s="81"/>
      <c r="G4142" s="81"/>
      <c r="H4142" s="81"/>
      <c r="I4142" s="81"/>
      <c r="J4142" s="81"/>
      <c r="K4142" s="81"/>
      <c r="L4142" s="81"/>
      <c r="M4142" s="81"/>
      <c r="N4142" s="81"/>
      <c r="O4142" s="81"/>
      <c r="P4142" s="81"/>
      <c r="Q4142" s="81"/>
      <c r="R4142" s="81"/>
    </row>
    <row r="4143" spans="1:18">
      <c r="A4143" s="81"/>
      <c r="B4143" s="81"/>
      <c r="C4143" s="81"/>
      <c r="D4143" s="81"/>
      <c r="E4143" s="81"/>
      <c r="F4143" s="81"/>
      <c r="G4143" s="81"/>
      <c r="H4143" s="81"/>
      <c r="I4143" s="81"/>
      <c r="J4143" s="81"/>
      <c r="K4143" s="81"/>
      <c r="L4143" s="81"/>
      <c r="M4143" s="81"/>
      <c r="N4143" s="81"/>
      <c r="O4143" s="81"/>
      <c r="P4143" s="81"/>
      <c r="Q4143" s="81"/>
      <c r="R4143" s="81"/>
    </row>
    <row r="4144" spans="1:18">
      <c r="A4144" s="81"/>
      <c r="B4144" s="81"/>
      <c r="C4144" s="81"/>
      <c r="D4144" s="81"/>
      <c r="E4144" s="81"/>
      <c r="F4144" s="81"/>
      <c r="G4144" s="81"/>
      <c r="H4144" s="81"/>
      <c r="I4144" s="81"/>
      <c r="J4144" s="81"/>
      <c r="K4144" s="81"/>
      <c r="L4144" s="81"/>
      <c r="M4144" s="81"/>
      <c r="N4144" s="81"/>
      <c r="O4144" s="81"/>
      <c r="P4144" s="81"/>
      <c r="Q4144" s="81"/>
      <c r="R4144" s="81"/>
    </row>
    <row r="4145" spans="1:18">
      <c r="A4145" s="81"/>
      <c r="B4145" s="81"/>
      <c r="C4145" s="81"/>
      <c r="D4145" s="81"/>
      <c r="E4145" s="81"/>
      <c r="F4145" s="81"/>
      <c r="G4145" s="81"/>
      <c r="H4145" s="81"/>
      <c r="I4145" s="81"/>
      <c r="J4145" s="81"/>
      <c r="K4145" s="81"/>
      <c r="L4145" s="81"/>
      <c r="M4145" s="81"/>
      <c r="N4145" s="81"/>
      <c r="O4145" s="81"/>
      <c r="P4145" s="81"/>
      <c r="Q4145" s="81"/>
      <c r="R4145" s="81"/>
    </row>
    <row r="4146" spans="1:18">
      <c r="A4146" s="81"/>
      <c r="B4146" s="81"/>
      <c r="C4146" s="81"/>
      <c r="D4146" s="81"/>
      <c r="E4146" s="81"/>
      <c r="F4146" s="81"/>
      <c r="G4146" s="81"/>
      <c r="H4146" s="81"/>
      <c r="I4146" s="81"/>
      <c r="J4146" s="81"/>
      <c r="K4146" s="81"/>
      <c r="L4146" s="81"/>
      <c r="M4146" s="81"/>
      <c r="N4146" s="81"/>
      <c r="O4146" s="81"/>
      <c r="P4146" s="81"/>
      <c r="Q4146" s="81"/>
      <c r="R4146" s="81"/>
    </row>
    <row r="4147" spans="1:18">
      <c r="A4147" s="81"/>
      <c r="B4147" s="81"/>
      <c r="C4147" s="81"/>
      <c r="D4147" s="81"/>
      <c r="E4147" s="81"/>
      <c r="F4147" s="81"/>
      <c r="G4147" s="81"/>
      <c r="H4147" s="81"/>
      <c r="I4147" s="81"/>
      <c r="J4147" s="81"/>
      <c r="K4147" s="81"/>
      <c r="L4147" s="81"/>
      <c r="M4147" s="81"/>
      <c r="N4147" s="81"/>
      <c r="O4147" s="81"/>
      <c r="P4147" s="81"/>
      <c r="Q4147" s="81"/>
      <c r="R4147" s="81"/>
    </row>
    <row r="4148" spans="1:18">
      <c r="A4148" s="81"/>
      <c r="B4148" s="81"/>
      <c r="C4148" s="81"/>
      <c r="D4148" s="81"/>
      <c r="E4148" s="81"/>
      <c r="F4148" s="81"/>
      <c r="G4148" s="81"/>
      <c r="H4148" s="81"/>
      <c r="I4148" s="81"/>
      <c r="J4148" s="81"/>
      <c r="K4148" s="81"/>
      <c r="L4148" s="81"/>
      <c r="M4148" s="81"/>
      <c r="N4148" s="81"/>
      <c r="O4148" s="81"/>
      <c r="P4148" s="81"/>
      <c r="Q4148" s="81"/>
      <c r="R4148" s="81"/>
    </row>
    <row r="4149" spans="1:18">
      <c r="A4149" s="81"/>
      <c r="B4149" s="81"/>
      <c r="C4149" s="81"/>
      <c r="D4149" s="81"/>
      <c r="E4149" s="81"/>
      <c r="F4149" s="81"/>
      <c r="G4149" s="81"/>
      <c r="H4149" s="81"/>
      <c r="I4149" s="81"/>
      <c r="J4149" s="81"/>
      <c r="K4149" s="81"/>
      <c r="L4149" s="81"/>
      <c r="M4149" s="81"/>
      <c r="N4149" s="81"/>
      <c r="O4149" s="81"/>
      <c r="P4149" s="81"/>
      <c r="Q4149" s="81"/>
      <c r="R4149" s="81"/>
    </row>
    <row r="4150" spans="1:18">
      <c r="A4150" s="81"/>
      <c r="B4150" s="81"/>
      <c r="C4150" s="81"/>
      <c r="D4150" s="81"/>
      <c r="E4150" s="81"/>
      <c r="F4150" s="81"/>
      <c r="G4150" s="81"/>
      <c r="H4150" s="81"/>
      <c r="I4150" s="81"/>
      <c r="J4150" s="81"/>
      <c r="K4150" s="81"/>
      <c r="L4150" s="81"/>
      <c r="M4150" s="81"/>
      <c r="N4150" s="81"/>
      <c r="O4150" s="81"/>
      <c r="P4150" s="81"/>
      <c r="Q4150" s="81"/>
      <c r="R4150" s="81"/>
    </row>
    <row r="4151" spans="1:18">
      <c r="A4151" s="81"/>
      <c r="B4151" s="81"/>
      <c r="C4151" s="81"/>
      <c r="D4151" s="81"/>
      <c r="E4151" s="81"/>
      <c r="F4151" s="81"/>
      <c r="G4151" s="81"/>
      <c r="H4151" s="81"/>
      <c r="I4151" s="81"/>
      <c r="J4151" s="81"/>
      <c r="K4151" s="81"/>
      <c r="L4151" s="81"/>
      <c r="M4151" s="81"/>
      <c r="N4151" s="81"/>
      <c r="O4151" s="81"/>
      <c r="P4151" s="81"/>
      <c r="Q4151" s="81"/>
      <c r="R4151" s="81"/>
    </row>
    <row r="4152" spans="1:18">
      <c r="A4152" s="81"/>
      <c r="B4152" s="81"/>
      <c r="C4152" s="81"/>
      <c r="D4152" s="81"/>
      <c r="E4152" s="81"/>
      <c r="F4152" s="81"/>
      <c r="G4152" s="81"/>
      <c r="H4152" s="81"/>
      <c r="I4152" s="81"/>
      <c r="J4152" s="81"/>
      <c r="K4152" s="81"/>
      <c r="L4152" s="81"/>
      <c r="M4152" s="81"/>
      <c r="N4152" s="81"/>
      <c r="O4152" s="81"/>
      <c r="P4152" s="81"/>
      <c r="Q4152" s="81"/>
      <c r="R4152" s="81"/>
    </row>
    <row r="4153" spans="1:18">
      <c r="A4153" s="81"/>
      <c r="B4153" s="81"/>
      <c r="C4153" s="81"/>
      <c r="D4153" s="81"/>
      <c r="E4153" s="81"/>
      <c r="F4153" s="81"/>
      <c r="G4153" s="81"/>
      <c r="H4153" s="81"/>
      <c r="I4153" s="81"/>
      <c r="J4153" s="81"/>
      <c r="K4153" s="81"/>
      <c r="L4153" s="81"/>
      <c r="M4153" s="81"/>
      <c r="N4153" s="81"/>
      <c r="O4153" s="81"/>
      <c r="P4153" s="81"/>
      <c r="Q4153" s="81"/>
      <c r="R4153" s="81"/>
    </row>
    <row r="4154" spans="1:18">
      <c r="A4154" s="81"/>
      <c r="B4154" s="81"/>
      <c r="C4154" s="81"/>
      <c r="D4154" s="81"/>
      <c r="E4154" s="81"/>
      <c r="F4154" s="81"/>
      <c r="G4154" s="81"/>
      <c r="H4154" s="81"/>
      <c r="I4154" s="81"/>
      <c r="J4154" s="81"/>
      <c r="K4154" s="81"/>
      <c r="L4154" s="81"/>
      <c r="M4154" s="81"/>
      <c r="N4154" s="81"/>
      <c r="O4154" s="81"/>
      <c r="P4154" s="81"/>
      <c r="Q4154" s="81"/>
      <c r="R4154" s="81"/>
    </row>
    <row r="4155" spans="1:18">
      <c r="A4155" s="81"/>
      <c r="B4155" s="81"/>
      <c r="C4155" s="81"/>
      <c r="D4155" s="81"/>
      <c r="E4155" s="81"/>
      <c r="F4155" s="81"/>
      <c r="G4155" s="81"/>
      <c r="H4155" s="81"/>
      <c r="I4155" s="81"/>
      <c r="J4155" s="81"/>
      <c r="K4155" s="81"/>
      <c r="L4155" s="81"/>
      <c r="M4155" s="81"/>
      <c r="N4155" s="81"/>
      <c r="O4155" s="81"/>
      <c r="P4155" s="81"/>
      <c r="Q4155" s="81"/>
      <c r="R4155" s="81"/>
    </row>
    <row r="4156" spans="1:18">
      <c r="A4156" s="81"/>
      <c r="B4156" s="81"/>
      <c r="C4156" s="81"/>
      <c r="D4156" s="81"/>
      <c r="E4156" s="81"/>
      <c r="F4156" s="81"/>
      <c r="G4156" s="81"/>
      <c r="H4156" s="81"/>
      <c r="I4156" s="81"/>
      <c r="J4156" s="81"/>
      <c r="K4156" s="81"/>
      <c r="L4156" s="81"/>
      <c r="M4156" s="81"/>
      <c r="N4156" s="81"/>
      <c r="O4156" s="81"/>
      <c r="P4156" s="81"/>
      <c r="Q4156" s="81"/>
      <c r="R4156" s="81"/>
    </row>
    <row r="4157" spans="1:18">
      <c r="A4157" s="81"/>
      <c r="B4157" s="81"/>
      <c r="C4157" s="81"/>
      <c r="D4157" s="81"/>
      <c r="E4157" s="81"/>
      <c r="F4157" s="81"/>
      <c r="G4157" s="81"/>
      <c r="H4157" s="81"/>
      <c r="I4157" s="81"/>
      <c r="J4157" s="81"/>
      <c r="K4157" s="81"/>
      <c r="L4157" s="81"/>
      <c r="M4157" s="81"/>
      <c r="N4157" s="81"/>
      <c r="O4157" s="81"/>
      <c r="P4157" s="81"/>
      <c r="Q4157" s="81"/>
      <c r="R4157" s="81"/>
    </row>
    <row r="4158" spans="1:18">
      <c r="A4158" s="81"/>
      <c r="B4158" s="81"/>
      <c r="C4158" s="81"/>
      <c r="D4158" s="81"/>
      <c r="E4158" s="81"/>
      <c r="F4158" s="81"/>
      <c r="G4158" s="81"/>
      <c r="H4158" s="81"/>
      <c r="I4158" s="81"/>
      <c r="J4158" s="81"/>
      <c r="K4158" s="81"/>
      <c r="L4158" s="81"/>
      <c r="M4158" s="81"/>
      <c r="N4158" s="81"/>
      <c r="O4158" s="81"/>
      <c r="P4158" s="81"/>
      <c r="Q4158" s="81"/>
      <c r="R4158" s="81"/>
    </row>
    <row r="4159" spans="1:18">
      <c r="A4159" s="81"/>
      <c r="B4159" s="81"/>
      <c r="C4159" s="81"/>
      <c r="D4159" s="81"/>
      <c r="E4159" s="81"/>
      <c r="F4159" s="81"/>
      <c r="G4159" s="81"/>
      <c r="H4159" s="81"/>
      <c r="I4159" s="81"/>
      <c r="J4159" s="81"/>
      <c r="K4159" s="81"/>
      <c r="L4159" s="81"/>
      <c r="M4159" s="81"/>
      <c r="N4159" s="81"/>
      <c r="O4159" s="81"/>
      <c r="P4159" s="81"/>
      <c r="Q4159" s="81"/>
      <c r="R4159" s="81"/>
    </row>
    <row r="4160" spans="1:18">
      <c r="A4160" s="81"/>
      <c r="B4160" s="81"/>
      <c r="C4160" s="81"/>
      <c r="D4160" s="81"/>
      <c r="E4160" s="81"/>
      <c r="F4160" s="81"/>
      <c r="G4160" s="81"/>
      <c r="H4160" s="81"/>
      <c r="I4160" s="81"/>
      <c r="J4160" s="81"/>
      <c r="K4160" s="81"/>
      <c r="L4160" s="81"/>
      <c r="M4160" s="81"/>
      <c r="N4160" s="81"/>
      <c r="O4160" s="81"/>
      <c r="P4160" s="81"/>
      <c r="Q4160" s="81"/>
      <c r="R4160" s="81"/>
    </row>
    <row r="4161" spans="1:18">
      <c r="A4161" s="81"/>
      <c r="B4161" s="81"/>
      <c r="C4161" s="81"/>
      <c r="D4161" s="81"/>
      <c r="E4161" s="81"/>
      <c r="F4161" s="81"/>
      <c r="G4161" s="81"/>
      <c r="H4161" s="81"/>
      <c r="I4161" s="81"/>
      <c r="J4161" s="81"/>
      <c r="K4161" s="81"/>
      <c r="L4161" s="81"/>
      <c r="M4161" s="81"/>
      <c r="N4161" s="81"/>
      <c r="O4161" s="81"/>
      <c r="P4161" s="81"/>
      <c r="Q4161" s="81"/>
      <c r="R4161" s="81"/>
    </row>
    <row r="4162" spans="1:18">
      <c r="A4162" s="81"/>
      <c r="B4162" s="81"/>
      <c r="C4162" s="81"/>
      <c r="D4162" s="81"/>
      <c r="E4162" s="81"/>
      <c r="F4162" s="81"/>
      <c r="G4162" s="81"/>
      <c r="H4162" s="81"/>
      <c r="I4162" s="81"/>
      <c r="J4162" s="81"/>
      <c r="K4162" s="81"/>
      <c r="L4162" s="81"/>
      <c r="M4162" s="81"/>
      <c r="N4162" s="81"/>
      <c r="O4162" s="81"/>
      <c r="P4162" s="81"/>
      <c r="Q4162" s="81"/>
      <c r="R4162" s="81"/>
    </row>
    <row r="4163" spans="1:18">
      <c r="A4163" s="81"/>
      <c r="B4163" s="81"/>
      <c r="C4163" s="81"/>
      <c r="D4163" s="81"/>
      <c r="E4163" s="81"/>
      <c r="F4163" s="81"/>
      <c r="G4163" s="81"/>
      <c r="H4163" s="81"/>
      <c r="I4163" s="81"/>
      <c r="J4163" s="81"/>
      <c r="K4163" s="81"/>
      <c r="L4163" s="81"/>
      <c r="M4163" s="81"/>
      <c r="N4163" s="81"/>
      <c r="O4163" s="81"/>
      <c r="P4163" s="81"/>
      <c r="Q4163" s="81"/>
      <c r="R4163" s="81"/>
    </row>
    <row r="4164" spans="1:18">
      <c r="A4164" s="81"/>
      <c r="B4164" s="81"/>
      <c r="C4164" s="81"/>
      <c r="D4164" s="81"/>
      <c r="E4164" s="81"/>
      <c r="F4164" s="81"/>
      <c r="G4164" s="81"/>
      <c r="H4164" s="81"/>
      <c r="I4164" s="81"/>
      <c r="J4164" s="81"/>
      <c r="K4164" s="81"/>
      <c r="L4164" s="81"/>
      <c r="M4164" s="81"/>
      <c r="N4164" s="81"/>
      <c r="O4164" s="81"/>
      <c r="P4164" s="81"/>
      <c r="Q4164" s="81"/>
      <c r="R4164" s="81"/>
    </row>
    <row r="4165" spans="1:18">
      <c r="A4165" s="81"/>
      <c r="B4165" s="81"/>
      <c r="C4165" s="81"/>
      <c r="D4165" s="81"/>
      <c r="E4165" s="81"/>
      <c r="F4165" s="81"/>
      <c r="G4165" s="81"/>
      <c r="H4165" s="81"/>
      <c r="I4165" s="81"/>
      <c r="J4165" s="81"/>
      <c r="K4165" s="81"/>
      <c r="L4165" s="81"/>
      <c r="M4165" s="81"/>
      <c r="N4165" s="81"/>
      <c r="O4165" s="81"/>
      <c r="P4165" s="81"/>
      <c r="Q4165" s="81"/>
      <c r="R4165" s="81"/>
    </row>
    <row r="4166" spans="1:18">
      <c r="A4166" s="81"/>
      <c r="B4166" s="81"/>
      <c r="C4166" s="81"/>
      <c r="D4166" s="81"/>
      <c r="E4166" s="81"/>
      <c r="F4166" s="81"/>
      <c r="G4166" s="81"/>
      <c r="H4166" s="81"/>
      <c r="I4166" s="81"/>
      <c r="J4166" s="81"/>
      <c r="K4166" s="81"/>
      <c r="L4166" s="81"/>
      <c r="M4166" s="81"/>
      <c r="N4166" s="81"/>
      <c r="O4166" s="81"/>
      <c r="P4166" s="81"/>
      <c r="Q4166" s="81"/>
      <c r="R4166" s="81"/>
    </row>
    <row r="4167" spans="1:18">
      <c r="A4167" s="81"/>
      <c r="B4167" s="81"/>
      <c r="C4167" s="81"/>
      <c r="D4167" s="81"/>
      <c r="E4167" s="81"/>
      <c r="F4167" s="81"/>
      <c r="G4167" s="81"/>
      <c r="H4167" s="81"/>
      <c r="I4167" s="81"/>
      <c r="J4167" s="81"/>
      <c r="K4167" s="81"/>
      <c r="L4167" s="81"/>
      <c r="M4167" s="81"/>
      <c r="N4167" s="81"/>
      <c r="O4167" s="81"/>
      <c r="P4167" s="81"/>
      <c r="Q4167" s="81"/>
      <c r="R4167" s="81"/>
    </row>
    <row r="4168" spans="1:18">
      <c r="A4168" s="81"/>
      <c r="B4168" s="81"/>
      <c r="C4168" s="81"/>
      <c r="D4168" s="81"/>
      <c r="E4168" s="81"/>
      <c r="F4168" s="81"/>
      <c r="G4168" s="81"/>
      <c r="H4168" s="81"/>
      <c r="I4168" s="81"/>
      <c r="J4168" s="81"/>
      <c r="K4168" s="81"/>
      <c r="L4168" s="81"/>
      <c r="M4168" s="81"/>
      <c r="N4168" s="81"/>
      <c r="O4168" s="81"/>
      <c r="P4168" s="81"/>
      <c r="Q4168" s="81"/>
      <c r="R4168" s="81"/>
    </row>
    <row r="4169" spans="1:18">
      <c r="A4169" s="81"/>
      <c r="B4169" s="81"/>
      <c r="C4169" s="81"/>
      <c r="D4169" s="81"/>
      <c r="E4169" s="81"/>
      <c r="F4169" s="81"/>
      <c r="G4169" s="81"/>
      <c r="H4169" s="81"/>
      <c r="I4169" s="81"/>
      <c r="J4169" s="81"/>
      <c r="K4169" s="81"/>
      <c r="L4169" s="81"/>
      <c r="M4169" s="81"/>
      <c r="N4169" s="81"/>
      <c r="O4169" s="81"/>
      <c r="P4169" s="81"/>
      <c r="Q4169" s="81"/>
      <c r="R4169" s="81"/>
    </row>
    <row r="4170" spans="1:18">
      <c r="A4170" s="81"/>
      <c r="B4170" s="81"/>
      <c r="C4170" s="81"/>
      <c r="D4170" s="81"/>
      <c r="E4170" s="81"/>
      <c r="F4170" s="81"/>
      <c r="G4170" s="81"/>
      <c r="H4170" s="81"/>
      <c r="I4170" s="81"/>
      <c r="J4170" s="81"/>
      <c r="K4170" s="81"/>
      <c r="L4170" s="81"/>
      <c r="M4170" s="81"/>
      <c r="N4170" s="81"/>
      <c r="O4170" s="81"/>
      <c r="P4170" s="81"/>
      <c r="Q4170" s="81"/>
      <c r="R4170" s="81"/>
    </row>
    <row r="4171" spans="1:18">
      <c r="A4171" s="81"/>
      <c r="B4171" s="81"/>
      <c r="C4171" s="81"/>
      <c r="D4171" s="81"/>
      <c r="E4171" s="81"/>
      <c r="F4171" s="81"/>
      <c r="G4171" s="81"/>
      <c r="H4171" s="81"/>
      <c r="I4171" s="81"/>
      <c r="J4171" s="81"/>
      <c r="K4171" s="81"/>
      <c r="L4171" s="81"/>
      <c r="M4171" s="81"/>
      <c r="N4171" s="81"/>
      <c r="O4171" s="81"/>
      <c r="P4171" s="81"/>
      <c r="Q4171" s="81"/>
      <c r="R4171" s="81"/>
    </row>
    <row r="4172" spans="1:18">
      <c r="A4172" s="81"/>
      <c r="B4172" s="81"/>
      <c r="C4172" s="81"/>
      <c r="D4172" s="81"/>
      <c r="E4172" s="81"/>
      <c r="F4172" s="81"/>
      <c r="G4172" s="81"/>
      <c r="H4172" s="81"/>
      <c r="I4172" s="81"/>
      <c r="J4172" s="81"/>
      <c r="K4172" s="81"/>
      <c r="L4172" s="81"/>
      <c r="M4172" s="81"/>
      <c r="N4172" s="81"/>
      <c r="O4172" s="81"/>
      <c r="P4172" s="81"/>
      <c r="Q4172" s="81"/>
      <c r="R4172" s="81"/>
    </row>
    <row r="4173" spans="1:18">
      <c r="A4173" s="81"/>
      <c r="B4173" s="81"/>
      <c r="C4173" s="81"/>
      <c r="D4173" s="81"/>
      <c r="E4173" s="81"/>
      <c r="F4173" s="81"/>
      <c r="G4173" s="81"/>
      <c r="H4173" s="81"/>
      <c r="I4173" s="81"/>
      <c r="J4173" s="81"/>
      <c r="K4173" s="81"/>
      <c r="L4173" s="81"/>
      <c r="M4173" s="81"/>
      <c r="N4173" s="81"/>
      <c r="O4173" s="81"/>
      <c r="P4173" s="81"/>
      <c r="Q4173" s="81"/>
      <c r="R4173" s="81"/>
    </row>
    <row r="4174" spans="1:18">
      <c r="A4174" s="81"/>
      <c r="B4174" s="81"/>
      <c r="C4174" s="81"/>
      <c r="D4174" s="81"/>
      <c r="E4174" s="81"/>
      <c r="F4174" s="81"/>
      <c r="G4174" s="81"/>
      <c r="H4174" s="81"/>
      <c r="I4174" s="81"/>
      <c r="J4174" s="81"/>
      <c r="K4174" s="81"/>
      <c r="L4174" s="81"/>
      <c r="M4174" s="81"/>
      <c r="N4174" s="81"/>
      <c r="O4174" s="81"/>
      <c r="P4174" s="81"/>
      <c r="Q4174" s="81"/>
      <c r="R4174" s="81"/>
    </row>
    <row r="4175" spans="1:18">
      <c r="A4175" s="81"/>
      <c r="B4175" s="81"/>
      <c r="C4175" s="81"/>
      <c r="D4175" s="81"/>
      <c r="E4175" s="81"/>
      <c r="F4175" s="81"/>
      <c r="G4175" s="81"/>
      <c r="H4175" s="81"/>
      <c r="I4175" s="81"/>
      <c r="J4175" s="81"/>
      <c r="K4175" s="81"/>
      <c r="L4175" s="81"/>
      <c r="M4175" s="81"/>
      <c r="N4175" s="81"/>
      <c r="O4175" s="81"/>
      <c r="P4175" s="81"/>
      <c r="Q4175" s="81"/>
      <c r="R4175" s="81"/>
    </row>
    <row r="4176" spans="1:18">
      <c r="A4176" s="81"/>
      <c r="B4176" s="81"/>
      <c r="C4176" s="81"/>
      <c r="D4176" s="81"/>
      <c r="E4176" s="81"/>
      <c r="F4176" s="81"/>
      <c r="G4176" s="81"/>
      <c r="H4176" s="81"/>
      <c r="I4176" s="81"/>
      <c r="J4176" s="81"/>
      <c r="K4176" s="81"/>
      <c r="L4176" s="81"/>
      <c r="M4176" s="81"/>
      <c r="N4176" s="81"/>
      <c r="O4176" s="81"/>
      <c r="P4176" s="81"/>
      <c r="Q4176" s="81"/>
      <c r="R4176" s="81"/>
    </row>
    <row r="4177" spans="1:18">
      <c r="A4177" s="81"/>
      <c r="B4177" s="81"/>
      <c r="C4177" s="81"/>
      <c r="D4177" s="81"/>
      <c r="E4177" s="81"/>
      <c r="F4177" s="81"/>
      <c r="G4177" s="81"/>
      <c r="H4177" s="81"/>
      <c r="I4177" s="81"/>
      <c r="J4177" s="81"/>
      <c r="K4177" s="81"/>
      <c r="L4177" s="81"/>
      <c r="M4177" s="81"/>
      <c r="N4177" s="81"/>
      <c r="O4177" s="81"/>
      <c r="P4177" s="81"/>
      <c r="Q4177" s="81"/>
      <c r="R4177" s="81"/>
    </row>
    <row r="4178" spans="1:18">
      <c r="A4178" s="81"/>
      <c r="B4178" s="81"/>
      <c r="C4178" s="81"/>
      <c r="D4178" s="81"/>
      <c r="E4178" s="81"/>
      <c r="F4178" s="81"/>
      <c r="G4178" s="81"/>
      <c r="H4178" s="81"/>
      <c r="I4178" s="81"/>
      <c r="J4178" s="81"/>
      <c r="K4178" s="81"/>
      <c r="L4178" s="81"/>
      <c r="M4178" s="81"/>
      <c r="N4178" s="81"/>
      <c r="O4178" s="81"/>
      <c r="P4178" s="81"/>
      <c r="Q4178" s="81"/>
      <c r="R4178" s="81"/>
    </row>
    <row r="4179" spans="1:18">
      <c r="A4179" s="81"/>
      <c r="B4179" s="81"/>
      <c r="C4179" s="81"/>
      <c r="D4179" s="81"/>
      <c r="E4179" s="81"/>
      <c r="F4179" s="81"/>
      <c r="G4179" s="81"/>
      <c r="H4179" s="81"/>
      <c r="I4179" s="81"/>
      <c r="J4179" s="81"/>
      <c r="K4179" s="81"/>
      <c r="L4179" s="81"/>
      <c r="M4179" s="81"/>
      <c r="N4179" s="81"/>
      <c r="O4179" s="81"/>
      <c r="P4179" s="81"/>
      <c r="Q4179" s="81"/>
      <c r="R4179" s="81"/>
    </row>
    <row r="4180" spans="1:18">
      <c r="A4180" s="81"/>
      <c r="B4180" s="81"/>
      <c r="C4180" s="81"/>
      <c r="D4180" s="81"/>
      <c r="E4180" s="81"/>
      <c r="F4180" s="81"/>
      <c r="G4180" s="81"/>
      <c r="H4180" s="81"/>
      <c r="I4180" s="81"/>
      <c r="J4180" s="81"/>
      <c r="K4180" s="81"/>
      <c r="L4180" s="81"/>
      <c r="M4180" s="81"/>
      <c r="N4180" s="81"/>
      <c r="O4180" s="81"/>
      <c r="P4180" s="81"/>
      <c r="Q4180" s="81"/>
      <c r="R4180" s="81"/>
    </row>
    <row r="4181" spans="1:18">
      <c r="A4181" s="81"/>
      <c r="B4181" s="81"/>
      <c r="C4181" s="81"/>
      <c r="D4181" s="81"/>
      <c r="E4181" s="81"/>
      <c r="F4181" s="81"/>
      <c r="G4181" s="81"/>
      <c r="H4181" s="81"/>
      <c r="I4181" s="81"/>
      <c r="J4181" s="81"/>
      <c r="K4181" s="81"/>
      <c r="L4181" s="81"/>
      <c r="M4181" s="81"/>
      <c r="N4181" s="81"/>
      <c r="O4181" s="81"/>
      <c r="P4181" s="81"/>
      <c r="Q4181" s="81"/>
      <c r="R4181" s="81"/>
    </row>
    <row r="4182" spans="1:18">
      <c r="A4182" s="81"/>
      <c r="B4182" s="81"/>
      <c r="C4182" s="81"/>
      <c r="D4182" s="81"/>
      <c r="E4182" s="81"/>
      <c r="F4182" s="81"/>
      <c r="G4182" s="81"/>
      <c r="H4182" s="81"/>
      <c r="I4182" s="81"/>
      <c r="J4182" s="81"/>
      <c r="K4182" s="81"/>
      <c r="L4182" s="81"/>
      <c r="M4182" s="81"/>
      <c r="N4182" s="81"/>
      <c r="O4182" s="81"/>
      <c r="P4182" s="81"/>
      <c r="Q4182" s="81"/>
      <c r="R4182" s="81"/>
    </row>
    <row r="4183" spans="1:18">
      <c r="A4183" s="81"/>
      <c r="B4183" s="81"/>
      <c r="C4183" s="81"/>
      <c r="D4183" s="81"/>
      <c r="E4183" s="81"/>
      <c r="F4183" s="81"/>
      <c r="G4183" s="81"/>
      <c r="H4183" s="81"/>
      <c r="I4183" s="81"/>
      <c r="J4183" s="81"/>
      <c r="K4183" s="81"/>
      <c r="L4183" s="81"/>
      <c r="M4183" s="81"/>
      <c r="N4183" s="81"/>
      <c r="O4183" s="81"/>
      <c r="P4183" s="81"/>
      <c r="Q4183" s="81"/>
      <c r="R4183" s="81"/>
    </row>
    <row r="4184" spans="1:18">
      <c r="A4184" s="81"/>
      <c r="B4184" s="81"/>
      <c r="C4184" s="81"/>
      <c r="D4184" s="81"/>
      <c r="E4184" s="81"/>
      <c r="F4184" s="81"/>
      <c r="G4184" s="81"/>
      <c r="H4184" s="81"/>
      <c r="I4184" s="81"/>
      <c r="J4184" s="81"/>
      <c r="K4184" s="81"/>
      <c r="L4184" s="81"/>
      <c r="M4184" s="81"/>
      <c r="N4184" s="81"/>
      <c r="O4184" s="81"/>
      <c r="P4184" s="81"/>
      <c r="Q4184" s="81"/>
      <c r="R4184" s="81"/>
    </row>
    <row r="4185" spans="1:18">
      <c r="A4185" s="81"/>
      <c r="B4185" s="81"/>
      <c r="C4185" s="81"/>
      <c r="D4185" s="81"/>
      <c r="E4185" s="81"/>
      <c r="F4185" s="81"/>
      <c r="G4185" s="81"/>
      <c r="H4185" s="81"/>
      <c r="I4185" s="81"/>
      <c r="J4185" s="81"/>
      <c r="K4185" s="81"/>
      <c r="L4185" s="81"/>
      <c r="M4185" s="81"/>
      <c r="N4185" s="81"/>
      <c r="O4185" s="81"/>
      <c r="P4185" s="81"/>
      <c r="Q4185" s="81"/>
      <c r="R4185" s="81"/>
    </row>
    <row r="4186" spans="1:18">
      <c r="A4186" s="81"/>
      <c r="B4186" s="81"/>
      <c r="C4186" s="81"/>
      <c r="D4186" s="81"/>
      <c r="E4186" s="81"/>
      <c r="F4186" s="81"/>
      <c r="G4186" s="81"/>
      <c r="H4186" s="81"/>
      <c r="I4186" s="81"/>
      <c r="J4186" s="81"/>
      <c r="K4186" s="81"/>
      <c r="L4186" s="81"/>
      <c r="M4186" s="81"/>
      <c r="N4186" s="81"/>
      <c r="O4186" s="81"/>
      <c r="P4186" s="81"/>
      <c r="Q4186" s="81"/>
      <c r="R4186" s="81"/>
    </row>
    <row r="4187" spans="1:18">
      <c r="A4187" s="81"/>
      <c r="B4187" s="81"/>
      <c r="C4187" s="81"/>
      <c r="D4187" s="81"/>
      <c r="E4187" s="81"/>
      <c r="F4187" s="81"/>
      <c r="G4187" s="81"/>
      <c r="H4187" s="81"/>
      <c r="I4187" s="81"/>
      <c r="J4187" s="81"/>
      <c r="K4187" s="81"/>
      <c r="L4187" s="81"/>
      <c r="M4187" s="81"/>
      <c r="N4187" s="81"/>
      <c r="O4187" s="81"/>
      <c r="P4187" s="81"/>
      <c r="Q4187" s="81"/>
      <c r="R4187" s="81"/>
    </row>
    <row r="4188" spans="1:18">
      <c r="A4188" s="81"/>
      <c r="B4188" s="81"/>
      <c r="C4188" s="81"/>
      <c r="D4188" s="81"/>
      <c r="E4188" s="81"/>
      <c r="F4188" s="81"/>
      <c r="G4188" s="81"/>
      <c r="H4188" s="81"/>
      <c r="I4188" s="81"/>
      <c r="J4188" s="81"/>
      <c r="K4188" s="81"/>
      <c r="L4188" s="81"/>
      <c r="M4188" s="81"/>
      <c r="N4188" s="81"/>
      <c r="O4188" s="81"/>
      <c r="P4188" s="81"/>
      <c r="Q4188" s="81"/>
      <c r="R4188" s="81"/>
    </row>
    <row r="4189" spans="1:18">
      <c r="A4189" s="81"/>
      <c r="B4189" s="81"/>
      <c r="C4189" s="81"/>
      <c r="D4189" s="81"/>
      <c r="E4189" s="81"/>
      <c r="F4189" s="81"/>
      <c r="G4189" s="81"/>
      <c r="H4189" s="81"/>
      <c r="I4189" s="81"/>
      <c r="J4189" s="81"/>
      <c r="K4189" s="81"/>
      <c r="L4189" s="81"/>
      <c r="M4189" s="81"/>
      <c r="N4189" s="81"/>
      <c r="O4189" s="81"/>
      <c r="P4189" s="81"/>
      <c r="Q4189" s="81"/>
      <c r="R4189" s="81"/>
    </row>
    <row r="4190" spans="1:18">
      <c r="A4190" s="81"/>
      <c r="B4190" s="81"/>
      <c r="C4190" s="81"/>
      <c r="D4190" s="81"/>
      <c r="E4190" s="81"/>
      <c r="F4190" s="81"/>
      <c r="G4190" s="81"/>
      <c r="H4190" s="81"/>
      <c r="I4190" s="81"/>
      <c r="J4190" s="81"/>
      <c r="K4190" s="81"/>
      <c r="L4190" s="81"/>
      <c r="M4190" s="81"/>
      <c r="N4190" s="81"/>
      <c r="O4190" s="81"/>
      <c r="P4190" s="81"/>
      <c r="Q4190" s="81"/>
      <c r="R4190" s="81"/>
    </row>
    <row r="4191" spans="1:18">
      <c r="A4191" s="81"/>
      <c r="B4191" s="81"/>
      <c r="C4191" s="81"/>
      <c r="D4191" s="81"/>
      <c r="E4191" s="81"/>
      <c r="F4191" s="81"/>
      <c r="G4191" s="81"/>
      <c r="H4191" s="81"/>
      <c r="I4191" s="81"/>
      <c r="J4191" s="81"/>
      <c r="K4191" s="81"/>
      <c r="L4191" s="81"/>
      <c r="M4191" s="81"/>
      <c r="N4191" s="81"/>
      <c r="O4191" s="81"/>
      <c r="P4191" s="81"/>
      <c r="Q4191" s="81"/>
      <c r="R4191" s="81"/>
    </row>
    <row r="4192" spans="1:18">
      <c r="A4192" s="81"/>
      <c r="B4192" s="81"/>
      <c r="C4192" s="81"/>
      <c r="D4192" s="81"/>
      <c r="E4192" s="81"/>
      <c r="F4192" s="81"/>
      <c r="G4192" s="81"/>
      <c r="H4192" s="81"/>
      <c r="I4192" s="81"/>
      <c r="J4192" s="81"/>
      <c r="K4192" s="81"/>
      <c r="L4192" s="81"/>
      <c r="M4192" s="81"/>
      <c r="N4192" s="81"/>
      <c r="O4192" s="81"/>
      <c r="P4192" s="81"/>
      <c r="Q4192" s="81"/>
      <c r="R4192" s="81"/>
    </row>
    <row r="4193" spans="1:18">
      <c r="A4193" s="81"/>
      <c r="B4193" s="81"/>
      <c r="C4193" s="81"/>
      <c r="D4193" s="81"/>
      <c r="E4193" s="81"/>
      <c r="F4193" s="81"/>
      <c r="G4193" s="81"/>
      <c r="H4193" s="81"/>
      <c r="I4193" s="81"/>
      <c r="J4193" s="81"/>
      <c r="K4193" s="81"/>
      <c r="L4193" s="81"/>
      <c r="M4193" s="81"/>
      <c r="N4193" s="81"/>
      <c r="O4193" s="81"/>
      <c r="P4193" s="81"/>
      <c r="Q4193" s="81"/>
      <c r="R4193" s="81"/>
    </row>
    <row r="4194" spans="1:18">
      <c r="A4194" s="81"/>
      <c r="B4194" s="81"/>
      <c r="C4194" s="81"/>
      <c r="D4194" s="81"/>
      <c r="E4194" s="81"/>
      <c r="F4194" s="81"/>
      <c r="G4194" s="81"/>
      <c r="H4194" s="81"/>
      <c r="I4194" s="81"/>
      <c r="J4194" s="81"/>
      <c r="K4194" s="81"/>
      <c r="L4194" s="81"/>
      <c r="M4194" s="81"/>
      <c r="N4194" s="81"/>
      <c r="O4194" s="81"/>
      <c r="P4194" s="81"/>
      <c r="Q4194" s="81"/>
      <c r="R4194" s="81"/>
    </row>
    <row r="4195" spans="1:18">
      <c r="A4195" s="81"/>
      <c r="B4195" s="81"/>
      <c r="C4195" s="81"/>
      <c r="D4195" s="81"/>
      <c r="E4195" s="81"/>
      <c r="F4195" s="81"/>
      <c r="G4195" s="81"/>
      <c r="H4195" s="81"/>
      <c r="I4195" s="81"/>
      <c r="J4195" s="81"/>
      <c r="K4195" s="81"/>
      <c r="L4195" s="81"/>
      <c r="M4195" s="81"/>
      <c r="N4195" s="81"/>
      <c r="O4195" s="81"/>
      <c r="P4195" s="81"/>
      <c r="Q4195" s="81"/>
      <c r="R4195" s="81"/>
    </row>
    <row r="4196" spans="1:18">
      <c r="A4196" s="81"/>
      <c r="B4196" s="81"/>
      <c r="C4196" s="81"/>
      <c r="D4196" s="81"/>
      <c r="E4196" s="81"/>
      <c r="F4196" s="81"/>
      <c r="G4196" s="81"/>
      <c r="H4196" s="81"/>
      <c r="I4196" s="81"/>
      <c r="J4196" s="81"/>
      <c r="K4196" s="81"/>
      <c r="L4196" s="81"/>
      <c r="M4196" s="81"/>
      <c r="N4196" s="81"/>
      <c r="O4196" s="81"/>
      <c r="P4196" s="81"/>
      <c r="Q4196" s="81"/>
      <c r="R4196" s="81"/>
    </row>
    <row r="4197" spans="1:18">
      <c r="A4197" s="81"/>
      <c r="B4197" s="81"/>
      <c r="C4197" s="81"/>
      <c r="D4197" s="81"/>
      <c r="E4197" s="81"/>
      <c r="F4197" s="81"/>
      <c r="G4197" s="81"/>
      <c r="H4197" s="81"/>
      <c r="I4197" s="81"/>
      <c r="J4197" s="81"/>
      <c r="K4197" s="81"/>
      <c r="L4197" s="81"/>
      <c r="M4197" s="81"/>
      <c r="N4197" s="81"/>
      <c r="O4197" s="81"/>
      <c r="P4197" s="81"/>
      <c r="Q4197" s="81"/>
      <c r="R4197" s="81"/>
    </row>
    <row r="4198" spans="1:18">
      <c r="A4198" s="81"/>
      <c r="B4198" s="81"/>
      <c r="C4198" s="81"/>
      <c r="D4198" s="81"/>
      <c r="E4198" s="81"/>
      <c r="F4198" s="81"/>
      <c r="G4198" s="81"/>
      <c r="H4198" s="81"/>
      <c r="I4198" s="81"/>
      <c r="J4198" s="81"/>
      <c r="K4198" s="81"/>
      <c r="L4198" s="81"/>
      <c r="M4198" s="81"/>
      <c r="N4198" s="81"/>
      <c r="O4198" s="81"/>
      <c r="P4198" s="81"/>
      <c r="Q4198" s="81"/>
      <c r="R4198" s="81"/>
    </row>
    <row r="4199" spans="1:18">
      <c r="A4199" s="81"/>
      <c r="B4199" s="81"/>
      <c r="C4199" s="81"/>
      <c r="D4199" s="81"/>
      <c r="E4199" s="81"/>
      <c r="F4199" s="81"/>
      <c r="G4199" s="81"/>
      <c r="H4199" s="81"/>
      <c r="I4199" s="81"/>
      <c r="J4199" s="81"/>
      <c r="K4199" s="81"/>
      <c r="L4199" s="81"/>
      <c r="M4199" s="81"/>
      <c r="N4199" s="81"/>
      <c r="O4199" s="81"/>
      <c r="P4199" s="81"/>
      <c r="Q4199" s="81"/>
      <c r="R4199" s="81"/>
    </row>
    <row r="4200" spans="1:18">
      <c r="A4200" s="81"/>
      <c r="B4200" s="81"/>
      <c r="C4200" s="81"/>
      <c r="D4200" s="81"/>
      <c r="E4200" s="81"/>
      <c r="F4200" s="81"/>
      <c r="G4200" s="81"/>
      <c r="H4200" s="81"/>
      <c r="I4200" s="81"/>
      <c r="J4200" s="81"/>
      <c r="K4200" s="81"/>
      <c r="L4200" s="81"/>
      <c r="M4200" s="81"/>
      <c r="N4200" s="81"/>
      <c r="O4200" s="81"/>
      <c r="P4200" s="81"/>
      <c r="Q4200" s="81"/>
      <c r="R4200" s="81"/>
    </row>
    <row r="4201" spans="1:18">
      <c r="A4201" s="81"/>
      <c r="B4201" s="81"/>
      <c r="C4201" s="81"/>
      <c r="D4201" s="81"/>
      <c r="E4201" s="81"/>
      <c r="F4201" s="81"/>
      <c r="G4201" s="81"/>
      <c r="H4201" s="81"/>
      <c r="I4201" s="81"/>
      <c r="J4201" s="81"/>
      <c r="K4201" s="81"/>
      <c r="L4201" s="81"/>
      <c r="M4201" s="81"/>
      <c r="N4201" s="81"/>
      <c r="O4201" s="81"/>
      <c r="P4201" s="81"/>
      <c r="Q4201" s="81"/>
      <c r="R4201" s="81"/>
    </row>
    <row r="4202" spans="1:18">
      <c r="A4202" s="81"/>
      <c r="B4202" s="81"/>
      <c r="C4202" s="81"/>
      <c r="D4202" s="81"/>
      <c r="E4202" s="81"/>
      <c r="F4202" s="81"/>
      <c r="G4202" s="81"/>
      <c r="H4202" s="81"/>
      <c r="I4202" s="81"/>
      <c r="J4202" s="81"/>
      <c r="K4202" s="81"/>
      <c r="L4202" s="81"/>
      <c r="M4202" s="81"/>
      <c r="N4202" s="81"/>
      <c r="O4202" s="81"/>
      <c r="P4202" s="81"/>
      <c r="Q4202" s="81"/>
      <c r="R4202" s="81"/>
    </row>
    <row r="4203" spans="1:18">
      <c r="A4203" s="81"/>
      <c r="B4203" s="81"/>
      <c r="C4203" s="81"/>
      <c r="D4203" s="81"/>
      <c r="E4203" s="81"/>
      <c r="F4203" s="81"/>
      <c r="G4203" s="81"/>
      <c r="H4203" s="81"/>
      <c r="I4203" s="81"/>
      <c r="J4203" s="81"/>
      <c r="K4203" s="81"/>
      <c r="L4203" s="81"/>
      <c r="M4203" s="81"/>
      <c r="N4203" s="81"/>
      <c r="O4203" s="81"/>
      <c r="P4203" s="81"/>
      <c r="Q4203" s="81"/>
      <c r="R4203" s="81"/>
    </row>
    <row r="4204" spans="1:18">
      <c r="A4204" s="81"/>
      <c r="B4204" s="81"/>
      <c r="C4204" s="81"/>
      <c r="D4204" s="81"/>
      <c r="E4204" s="81"/>
      <c r="F4204" s="81"/>
      <c r="G4204" s="81"/>
      <c r="H4204" s="81"/>
      <c r="I4204" s="81"/>
      <c r="J4204" s="81"/>
      <c r="K4204" s="81"/>
      <c r="L4204" s="81"/>
      <c r="M4204" s="81"/>
      <c r="N4204" s="81"/>
      <c r="O4204" s="81"/>
      <c r="P4204" s="81"/>
      <c r="Q4204" s="81"/>
      <c r="R4204" s="81"/>
    </row>
    <row r="4205" spans="1:18">
      <c r="A4205" s="81"/>
      <c r="B4205" s="81"/>
      <c r="C4205" s="81"/>
      <c r="D4205" s="81"/>
      <c r="E4205" s="81"/>
      <c r="F4205" s="81"/>
      <c r="G4205" s="81"/>
      <c r="H4205" s="81"/>
      <c r="I4205" s="81"/>
      <c r="J4205" s="81"/>
      <c r="K4205" s="81"/>
      <c r="L4205" s="81"/>
      <c r="M4205" s="81"/>
      <c r="N4205" s="81"/>
      <c r="O4205" s="81"/>
      <c r="P4205" s="81"/>
      <c r="Q4205" s="81"/>
      <c r="R4205" s="81"/>
    </row>
    <row r="4206" spans="1:18">
      <c r="A4206" s="81"/>
      <c r="B4206" s="81"/>
      <c r="C4206" s="81"/>
      <c r="D4206" s="81"/>
      <c r="E4206" s="81"/>
      <c r="F4206" s="81"/>
      <c r="G4206" s="81"/>
      <c r="H4206" s="81"/>
      <c r="I4206" s="81"/>
      <c r="J4206" s="81"/>
      <c r="K4206" s="81"/>
      <c r="L4206" s="81"/>
      <c r="M4206" s="81"/>
      <c r="N4206" s="81"/>
      <c r="O4206" s="81"/>
      <c r="P4206" s="81"/>
      <c r="Q4206" s="81"/>
      <c r="R4206" s="81"/>
    </row>
    <row r="4207" spans="1:18">
      <c r="A4207" s="81"/>
      <c r="B4207" s="81"/>
      <c r="C4207" s="81"/>
      <c r="D4207" s="81"/>
      <c r="E4207" s="81"/>
      <c r="F4207" s="81"/>
      <c r="G4207" s="81"/>
      <c r="H4207" s="81"/>
      <c r="I4207" s="81"/>
      <c r="J4207" s="81"/>
      <c r="K4207" s="81"/>
      <c r="L4207" s="81"/>
      <c r="M4207" s="81"/>
      <c r="N4207" s="81"/>
      <c r="O4207" s="81"/>
      <c r="P4207" s="81"/>
      <c r="Q4207" s="81"/>
      <c r="R4207" s="81"/>
    </row>
    <row r="4208" spans="1:18">
      <c r="A4208" s="81"/>
      <c r="B4208" s="81"/>
      <c r="C4208" s="81"/>
      <c r="D4208" s="81"/>
      <c r="E4208" s="81"/>
      <c r="F4208" s="81"/>
      <c r="G4208" s="81"/>
      <c r="H4208" s="81"/>
      <c r="I4208" s="81"/>
      <c r="J4208" s="81"/>
      <c r="K4208" s="81"/>
      <c r="L4208" s="81"/>
      <c r="M4208" s="81"/>
      <c r="N4208" s="81"/>
      <c r="O4208" s="81"/>
      <c r="P4208" s="81"/>
      <c r="Q4208" s="81"/>
      <c r="R4208" s="81"/>
    </row>
    <row r="4209" spans="1:18">
      <c r="A4209" s="81"/>
      <c r="B4209" s="81"/>
      <c r="C4209" s="81"/>
      <c r="D4209" s="81"/>
      <c r="E4209" s="81"/>
      <c r="F4209" s="81"/>
      <c r="G4209" s="81"/>
      <c r="H4209" s="81"/>
      <c r="I4209" s="81"/>
      <c r="J4209" s="81"/>
      <c r="K4209" s="81"/>
      <c r="L4209" s="81"/>
      <c r="M4209" s="81"/>
      <c r="N4209" s="81"/>
      <c r="O4209" s="81"/>
      <c r="P4209" s="81"/>
      <c r="Q4209" s="81"/>
      <c r="R4209" s="81"/>
    </row>
    <row r="4210" spans="1:18">
      <c r="A4210" s="81"/>
      <c r="B4210" s="81"/>
      <c r="C4210" s="81"/>
      <c r="D4210" s="81"/>
      <c r="E4210" s="81"/>
      <c r="F4210" s="81"/>
      <c r="G4210" s="81"/>
      <c r="H4210" s="81"/>
      <c r="I4210" s="81"/>
      <c r="J4210" s="81"/>
      <c r="K4210" s="81"/>
      <c r="L4210" s="81"/>
      <c r="M4210" s="81"/>
      <c r="N4210" s="81"/>
      <c r="O4210" s="81"/>
      <c r="P4210" s="81"/>
      <c r="Q4210" s="81"/>
      <c r="R4210" s="81"/>
    </row>
    <row r="4211" spans="1:18">
      <c r="A4211" s="81"/>
      <c r="B4211" s="81"/>
      <c r="C4211" s="81"/>
      <c r="D4211" s="81"/>
      <c r="E4211" s="81"/>
      <c r="F4211" s="81"/>
      <c r="G4211" s="81"/>
      <c r="H4211" s="81"/>
      <c r="I4211" s="81"/>
      <c r="J4211" s="81"/>
      <c r="K4211" s="81"/>
      <c r="L4211" s="81"/>
      <c r="M4211" s="81"/>
      <c r="N4211" s="81"/>
      <c r="O4211" s="81"/>
      <c r="P4211" s="81"/>
      <c r="Q4211" s="81"/>
      <c r="R4211" s="81"/>
    </row>
    <row r="4212" spans="1:18">
      <c r="A4212" s="81"/>
      <c r="B4212" s="81"/>
      <c r="C4212" s="81"/>
      <c r="D4212" s="81"/>
      <c r="E4212" s="81"/>
      <c r="F4212" s="81"/>
      <c r="G4212" s="81"/>
      <c r="H4212" s="81"/>
      <c r="I4212" s="81"/>
      <c r="J4212" s="81"/>
      <c r="K4212" s="81"/>
      <c r="L4212" s="81"/>
      <c r="M4212" s="81"/>
      <c r="N4212" s="81"/>
      <c r="O4212" s="81"/>
      <c r="P4212" s="81"/>
      <c r="Q4212" s="81"/>
      <c r="R4212" s="81"/>
    </row>
    <row r="4213" spans="1:18">
      <c r="A4213" s="81"/>
      <c r="B4213" s="81"/>
      <c r="C4213" s="81"/>
      <c r="D4213" s="81"/>
      <c r="E4213" s="81"/>
      <c r="F4213" s="81"/>
      <c r="G4213" s="81"/>
      <c r="H4213" s="81"/>
      <c r="I4213" s="81"/>
      <c r="J4213" s="81"/>
      <c r="K4213" s="81"/>
      <c r="L4213" s="81"/>
      <c r="M4213" s="81"/>
      <c r="N4213" s="81"/>
      <c r="O4213" s="81"/>
      <c r="P4213" s="81"/>
      <c r="Q4213" s="81"/>
      <c r="R4213" s="81"/>
    </row>
    <row r="4214" spans="1:18">
      <c r="A4214" s="81"/>
      <c r="B4214" s="81"/>
      <c r="C4214" s="81"/>
      <c r="D4214" s="81"/>
      <c r="E4214" s="81"/>
      <c r="F4214" s="81"/>
      <c r="G4214" s="81"/>
      <c r="H4214" s="81"/>
      <c r="I4214" s="81"/>
      <c r="J4214" s="81"/>
      <c r="K4214" s="81"/>
      <c r="L4214" s="81"/>
      <c r="M4214" s="81"/>
      <c r="N4214" s="81"/>
      <c r="O4214" s="81"/>
      <c r="P4214" s="81"/>
      <c r="Q4214" s="81"/>
      <c r="R4214" s="81"/>
    </row>
    <row r="4215" spans="1:18">
      <c r="A4215" s="81"/>
      <c r="B4215" s="81"/>
      <c r="C4215" s="81"/>
      <c r="D4215" s="81"/>
      <c r="E4215" s="81"/>
      <c r="F4215" s="81"/>
      <c r="G4215" s="81"/>
      <c r="H4215" s="81"/>
      <c r="I4215" s="81"/>
      <c r="J4215" s="81"/>
      <c r="K4215" s="81"/>
      <c r="L4215" s="81"/>
      <c r="M4215" s="81"/>
      <c r="N4215" s="81"/>
      <c r="O4215" s="81"/>
      <c r="P4215" s="81"/>
      <c r="Q4215" s="81"/>
      <c r="R4215" s="81"/>
    </row>
    <row r="4216" spans="1:18">
      <c r="A4216" s="81"/>
      <c r="B4216" s="81"/>
      <c r="C4216" s="81"/>
      <c r="D4216" s="81"/>
      <c r="E4216" s="81"/>
      <c r="F4216" s="81"/>
      <c r="G4216" s="81"/>
      <c r="H4216" s="81"/>
      <c r="I4216" s="81"/>
      <c r="J4216" s="81"/>
      <c r="K4216" s="81"/>
      <c r="L4216" s="81"/>
      <c r="M4216" s="81"/>
      <c r="N4216" s="81"/>
      <c r="O4216" s="81"/>
      <c r="P4216" s="81"/>
      <c r="Q4216" s="81"/>
      <c r="R4216" s="81"/>
    </row>
    <row r="4217" spans="1:18">
      <c r="A4217" s="81"/>
      <c r="B4217" s="81"/>
      <c r="C4217" s="81"/>
      <c r="D4217" s="81"/>
      <c r="E4217" s="81"/>
      <c r="F4217" s="81"/>
      <c r="G4217" s="81"/>
      <c r="H4217" s="81"/>
      <c r="I4217" s="81"/>
      <c r="J4217" s="81"/>
      <c r="K4217" s="81"/>
      <c r="L4217" s="81"/>
      <c r="M4217" s="81"/>
      <c r="N4217" s="81"/>
      <c r="O4217" s="81"/>
      <c r="P4217" s="81"/>
      <c r="Q4217" s="81"/>
      <c r="R4217" s="81"/>
    </row>
    <row r="4218" spans="1:18">
      <c r="A4218" s="81"/>
      <c r="B4218" s="81"/>
      <c r="C4218" s="81"/>
      <c r="D4218" s="81"/>
      <c r="E4218" s="81"/>
      <c r="F4218" s="81"/>
      <c r="G4218" s="81"/>
      <c r="H4218" s="81"/>
      <c r="I4218" s="81"/>
      <c r="J4218" s="81"/>
      <c r="K4218" s="81"/>
      <c r="L4218" s="81"/>
      <c r="M4218" s="81"/>
      <c r="N4218" s="81"/>
      <c r="O4218" s="81"/>
      <c r="P4218" s="81"/>
      <c r="Q4218" s="81"/>
      <c r="R4218" s="81"/>
    </row>
    <row r="4219" spans="1:18">
      <c r="A4219" s="81"/>
      <c r="B4219" s="81"/>
      <c r="C4219" s="81"/>
      <c r="D4219" s="81"/>
      <c r="E4219" s="81"/>
      <c r="F4219" s="81"/>
      <c r="G4219" s="81"/>
      <c r="H4219" s="81"/>
      <c r="I4219" s="81"/>
      <c r="J4219" s="81"/>
      <c r="K4219" s="81"/>
      <c r="L4219" s="81"/>
      <c r="M4219" s="81"/>
      <c r="N4219" s="81"/>
      <c r="O4219" s="81"/>
      <c r="P4219" s="81"/>
      <c r="Q4219" s="81"/>
      <c r="R4219" s="81"/>
    </row>
    <row r="4220" spans="1:18">
      <c r="A4220" s="81"/>
      <c r="B4220" s="81"/>
      <c r="C4220" s="81"/>
      <c r="D4220" s="81"/>
      <c r="E4220" s="81"/>
      <c r="F4220" s="81"/>
      <c r="G4220" s="81"/>
      <c r="H4220" s="81"/>
      <c r="I4220" s="81"/>
      <c r="J4220" s="81"/>
      <c r="K4220" s="81"/>
      <c r="L4220" s="81"/>
      <c r="M4220" s="81"/>
      <c r="N4220" s="81"/>
      <c r="O4220" s="81"/>
      <c r="P4220" s="81"/>
      <c r="Q4220" s="81"/>
      <c r="R4220" s="81"/>
    </row>
    <row r="4221" spans="1:18">
      <c r="A4221" s="81"/>
      <c r="B4221" s="81"/>
      <c r="C4221" s="81"/>
      <c r="D4221" s="81"/>
      <c r="E4221" s="81"/>
      <c r="F4221" s="81"/>
      <c r="G4221" s="81"/>
      <c r="H4221" s="81"/>
      <c r="I4221" s="81"/>
      <c r="J4221" s="81"/>
      <c r="K4221" s="81"/>
      <c r="L4221" s="81"/>
      <c r="M4221" s="81"/>
      <c r="N4221" s="81"/>
      <c r="O4221" s="81"/>
      <c r="P4221" s="81"/>
      <c r="Q4221" s="81"/>
      <c r="R4221" s="81"/>
    </row>
    <row r="4222" spans="1:18">
      <c r="A4222" s="81"/>
      <c r="B4222" s="81"/>
      <c r="C4222" s="81"/>
      <c r="D4222" s="81"/>
      <c r="E4222" s="81"/>
      <c r="F4222" s="81"/>
      <c r="G4222" s="81"/>
      <c r="H4222" s="81"/>
      <c r="I4222" s="81"/>
      <c r="J4222" s="81"/>
      <c r="K4222" s="81"/>
      <c r="L4222" s="81"/>
      <c r="M4222" s="81"/>
      <c r="N4222" s="81"/>
      <c r="O4222" s="81"/>
      <c r="P4222" s="81"/>
      <c r="Q4222" s="81"/>
      <c r="R4222" s="81"/>
    </row>
    <row r="4223" spans="1:18">
      <c r="A4223" s="81"/>
      <c r="B4223" s="81"/>
      <c r="C4223" s="81"/>
      <c r="D4223" s="81"/>
      <c r="E4223" s="81"/>
      <c r="F4223" s="81"/>
      <c r="G4223" s="81"/>
      <c r="H4223" s="81"/>
      <c r="I4223" s="81"/>
      <c r="J4223" s="81"/>
      <c r="K4223" s="81"/>
      <c r="L4223" s="81"/>
      <c r="M4223" s="81"/>
      <c r="N4223" s="81"/>
      <c r="O4223" s="81"/>
      <c r="P4223" s="81"/>
      <c r="Q4223" s="81"/>
      <c r="R4223" s="81"/>
    </row>
    <row r="4224" spans="1:18">
      <c r="A4224" s="81"/>
      <c r="B4224" s="81"/>
      <c r="C4224" s="81"/>
      <c r="D4224" s="81"/>
      <c r="E4224" s="81"/>
      <c r="F4224" s="81"/>
      <c r="G4224" s="81"/>
      <c r="H4224" s="81"/>
      <c r="I4224" s="81"/>
      <c r="J4224" s="81"/>
      <c r="K4224" s="81"/>
      <c r="L4224" s="81"/>
      <c r="M4224" s="81"/>
      <c r="N4224" s="81"/>
      <c r="O4224" s="81"/>
      <c r="P4224" s="81"/>
      <c r="Q4224" s="81"/>
      <c r="R4224" s="81"/>
    </row>
    <row r="4225" spans="1:18">
      <c r="A4225" s="81"/>
      <c r="B4225" s="81"/>
      <c r="C4225" s="81"/>
      <c r="D4225" s="81"/>
      <c r="E4225" s="81"/>
      <c r="F4225" s="81"/>
      <c r="G4225" s="81"/>
      <c r="H4225" s="81"/>
      <c r="I4225" s="81"/>
      <c r="J4225" s="81"/>
      <c r="K4225" s="81"/>
      <c r="L4225" s="81"/>
      <c r="M4225" s="81"/>
      <c r="N4225" s="81"/>
      <c r="O4225" s="81"/>
      <c r="P4225" s="81"/>
      <c r="Q4225" s="81"/>
      <c r="R4225" s="81"/>
    </row>
    <row r="4226" spans="1:18">
      <c r="A4226" s="81"/>
      <c r="B4226" s="81"/>
      <c r="C4226" s="81"/>
      <c r="D4226" s="81"/>
      <c r="E4226" s="81"/>
      <c r="F4226" s="81"/>
      <c r="G4226" s="81"/>
      <c r="H4226" s="81"/>
      <c r="I4226" s="81"/>
      <c r="J4226" s="81"/>
      <c r="K4226" s="81"/>
      <c r="L4226" s="81"/>
      <c r="M4226" s="81"/>
      <c r="N4226" s="81"/>
      <c r="O4226" s="81"/>
      <c r="P4226" s="81"/>
      <c r="Q4226" s="81"/>
      <c r="R4226" s="81"/>
    </row>
    <row r="4227" spans="1:18">
      <c r="A4227" s="81"/>
      <c r="B4227" s="81"/>
      <c r="C4227" s="81"/>
      <c r="D4227" s="81"/>
      <c r="E4227" s="81"/>
      <c r="F4227" s="81"/>
      <c r="G4227" s="81"/>
      <c r="H4227" s="81"/>
      <c r="I4227" s="81"/>
      <c r="J4227" s="81"/>
      <c r="K4227" s="81"/>
      <c r="L4227" s="81"/>
      <c r="M4227" s="81"/>
      <c r="N4227" s="81"/>
      <c r="O4227" s="81"/>
      <c r="P4227" s="81"/>
      <c r="Q4227" s="81"/>
      <c r="R4227" s="81"/>
    </row>
    <row r="4228" spans="1:18">
      <c r="A4228" s="81"/>
      <c r="B4228" s="81"/>
      <c r="C4228" s="81"/>
      <c r="D4228" s="81"/>
      <c r="E4228" s="81"/>
      <c r="F4228" s="81"/>
      <c r="G4228" s="81"/>
      <c r="H4228" s="81"/>
      <c r="I4228" s="81"/>
      <c r="J4228" s="81"/>
      <c r="K4228" s="81"/>
      <c r="L4228" s="81"/>
      <c r="M4228" s="81"/>
      <c r="N4228" s="81"/>
      <c r="O4228" s="81"/>
      <c r="P4228" s="81"/>
      <c r="Q4228" s="81"/>
      <c r="R4228" s="81"/>
    </row>
    <row r="4229" spans="1:18">
      <c r="A4229" s="81"/>
      <c r="B4229" s="81"/>
      <c r="C4229" s="81"/>
      <c r="D4229" s="81"/>
      <c r="E4229" s="81"/>
      <c r="F4229" s="81"/>
      <c r="G4229" s="81"/>
      <c r="H4229" s="81"/>
      <c r="I4229" s="81"/>
      <c r="J4229" s="81"/>
      <c r="K4229" s="81"/>
      <c r="L4229" s="81"/>
      <c r="M4229" s="81"/>
      <c r="N4229" s="81"/>
      <c r="O4229" s="81"/>
      <c r="P4229" s="81"/>
      <c r="Q4229" s="81"/>
      <c r="R4229" s="81"/>
    </row>
    <row r="4230" spans="1:18">
      <c r="A4230" s="81"/>
      <c r="B4230" s="81"/>
      <c r="C4230" s="81"/>
      <c r="D4230" s="81"/>
      <c r="E4230" s="81"/>
      <c r="F4230" s="81"/>
      <c r="G4230" s="81"/>
      <c r="H4230" s="81"/>
      <c r="I4230" s="81"/>
      <c r="J4230" s="81"/>
      <c r="K4230" s="81"/>
      <c r="L4230" s="81"/>
      <c r="M4230" s="81"/>
      <c r="N4230" s="81"/>
      <c r="O4230" s="81"/>
      <c r="P4230" s="81"/>
      <c r="Q4230" s="81"/>
      <c r="R4230" s="81"/>
    </row>
    <row r="4231" spans="1:18">
      <c r="A4231" s="81"/>
      <c r="B4231" s="81"/>
      <c r="C4231" s="81"/>
      <c r="D4231" s="81"/>
      <c r="E4231" s="81"/>
      <c r="F4231" s="81"/>
      <c r="G4231" s="81"/>
      <c r="H4231" s="81"/>
      <c r="I4231" s="81"/>
      <c r="J4231" s="81"/>
      <c r="K4231" s="81"/>
      <c r="L4231" s="81"/>
      <c r="M4231" s="81"/>
      <c r="N4231" s="81"/>
      <c r="O4231" s="81"/>
      <c r="P4231" s="81"/>
      <c r="Q4231" s="81"/>
      <c r="R4231" s="81"/>
    </row>
    <row r="4232" spans="1:18">
      <c r="A4232" s="81"/>
      <c r="B4232" s="81"/>
      <c r="C4232" s="81"/>
      <c r="D4232" s="81"/>
      <c r="E4232" s="81"/>
      <c r="F4232" s="81"/>
      <c r="G4232" s="81"/>
      <c r="H4232" s="81"/>
      <c r="I4232" s="81"/>
      <c r="J4232" s="81"/>
      <c r="K4232" s="81"/>
      <c r="L4232" s="81"/>
      <c r="M4232" s="81"/>
      <c r="N4232" s="81"/>
      <c r="O4232" s="81"/>
      <c r="P4232" s="81"/>
      <c r="Q4232" s="81"/>
      <c r="R4232" s="81"/>
    </row>
    <row r="4233" spans="1:18">
      <c r="A4233" s="81"/>
      <c r="B4233" s="81"/>
      <c r="C4233" s="81"/>
      <c r="D4233" s="81"/>
      <c r="E4233" s="81"/>
      <c r="F4233" s="81"/>
      <c r="G4233" s="81"/>
      <c r="H4233" s="81"/>
      <c r="I4233" s="81"/>
      <c r="J4233" s="81"/>
      <c r="K4233" s="81"/>
      <c r="L4233" s="81"/>
      <c r="M4233" s="81"/>
      <c r="N4233" s="81"/>
      <c r="O4233" s="81"/>
      <c r="P4233" s="81"/>
      <c r="Q4233" s="81"/>
      <c r="R4233" s="81"/>
    </row>
    <row r="4234" spans="1:18">
      <c r="A4234" s="81"/>
      <c r="B4234" s="81"/>
      <c r="C4234" s="81"/>
      <c r="D4234" s="81"/>
      <c r="E4234" s="81"/>
      <c r="F4234" s="81"/>
      <c r="G4234" s="81"/>
      <c r="H4234" s="81"/>
      <c r="I4234" s="81"/>
      <c r="J4234" s="81"/>
      <c r="K4234" s="81"/>
      <c r="L4234" s="81"/>
      <c r="M4234" s="81"/>
      <c r="N4234" s="81"/>
      <c r="O4234" s="81"/>
      <c r="P4234" s="81"/>
      <c r="Q4234" s="81"/>
      <c r="R4234" s="81"/>
    </row>
    <row r="4235" spans="1:18">
      <c r="A4235" s="81"/>
      <c r="B4235" s="81"/>
      <c r="C4235" s="81"/>
      <c r="D4235" s="81"/>
      <c r="E4235" s="81"/>
      <c r="F4235" s="81"/>
      <c r="G4235" s="81"/>
      <c r="H4235" s="81"/>
      <c r="I4235" s="81"/>
      <c r="J4235" s="81"/>
      <c r="K4235" s="81"/>
      <c r="L4235" s="81"/>
      <c r="M4235" s="81"/>
      <c r="N4235" s="81"/>
      <c r="O4235" s="81"/>
      <c r="P4235" s="81"/>
      <c r="Q4235" s="81"/>
      <c r="R4235" s="81"/>
    </row>
    <row r="4236" spans="1:18">
      <c r="A4236" s="81"/>
      <c r="B4236" s="81"/>
      <c r="C4236" s="81"/>
      <c r="D4236" s="81"/>
      <c r="E4236" s="81"/>
      <c r="F4236" s="81"/>
      <c r="G4236" s="81"/>
      <c r="H4236" s="81"/>
      <c r="I4236" s="81"/>
      <c r="J4236" s="81"/>
      <c r="K4236" s="81"/>
      <c r="L4236" s="81"/>
      <c r="M4236" s="81"/>
      <c r="N4236" s="81"/>
      <c r="O4236" s="81"/>
      <c r="P4236" s="81"/>
      <c r="Q4236" s="81"/>
      <c r="R4236" s="81"/>
    </row>
    <row r="4237" spans="1:18">
      <c r="A4237" s="81"/>
      <c r="B4237" s="81"/>
      <c r="C4237" s="81"/>
      <c r="D4237" s="81"/>
      <c r="E4237" s="81"/>
      <c r="F4237" s="81"/>
      <c r="G4237" s="81"/>
      <c r="H4237" s="81"/>
      <c r="I4237" s="81"/>
      <c r="J4237" s="81"/>
      <c r="K4237" s="81"/>
      <c r="L4237" s="81"/>
      <c r="M4237" s="81"/>
      <c r="N4237" s="81"/>
      <c r="O4237" s="81"/>
      <c r="P4237" s="81"/>
      <c r="Q4237" s="81"/>
      <c r="R4237" s="81"/>
    </row>
    <row r="4238" spans="1:18">
      <c r="A4238" s="81"/>
      <c r="B4238" s="81"/>
      <c r="C4238" s="81"/>
      <c r="D4238" s="81"/>
      <c r="E4238" s="81"/>
      <c r="F4238" s="81"/>
      <c r="G4238" s="81"/>
      <c r="H4238" s="81"/>
      <c r="I4238" s="81"/>
      <c r="J4238" s="81"/>
      <c r="K4238" s="81"/>
      <c r="L4238" s="81"/>
      <c r="M4238" s="81"/>
      <c r="N4238" s="81"/>
      <c r="O4238" s="81"/>
      <c r="P4238" s="81"/>
      <c r="Q4238" s="81"/>
      <c r="R4238" s="81"/>
    </row>
    <row r="4239" spans="1:18">
      <c r="A4239" s="81"/>
      <c r="B4239" s="81"/>
      <c r="C4239" s="81"/>
      <c r="D4239" s="81"/>
      <c r="E4239" s="81"/>
      <c r="F4239" s="81"/>
      <c r="G4239" s="81"/>
      <c r="H4239" s="81"/>
      <c r="I4239" s="81"/>
      <c r="J4239" s="81"/>
      <c r="K4239" s="81"/>
      <c r="L4239" s="81"/>
      <c r="M4239" s="81"/>
      <c r="N4239" s="81"/>
      <c r="O4239" s="81"/>
      <c r="P4239" s="81"/>
      <c r="Q4239" s="81"/>
      <c r="R4239" s="81"/>
    </row>
    <row r="4240" spans="1:18">
      <c r="A4240" s="81"/>
      <c r="B4240" s="81"/>
      <c r="C4240" s="81"/>
      <c r="D4240" s="81"/>
      <c r="E4240" s="81"/>
      <c r="F4240" s="81"/>
      <c r="G4240" s="81"/>
      <c r="H4240" s="81"/>
      <c r="I4240" s="81"/>
      <c r="J4240" s="81"/>
      <c r="K4240" s="81"/>
      <c r="L4240" s="81"/>
      <c r="M4240" s="81"/>
      <c r="N4240" s="81"/>
      <c r="O4240" s="81"/>
      <c r="P4240" s="81"/>
      <c r="Q4240" s="81"/>
      <c r="R4240" s="81"/>
    </row>
    <row r="4241" spans="1:18">
      <c r="A4241" s="81"/>
      <c r="B4241" s="81"/>
      <c r="C4241" s="81"/>
      <c r="D4241" s="81"/>
      <c r="E4241" s="81"/>
      <c r="F4241" s="81"/>
      <c r="G4241" s="81"/>
      <c r="H4241" s="81"/>
      <c r="I4241" s="81"/>
      <c r="J4241" s="81"/>
      <c r="K4241" s="81"/>
      <c r="L4241" s="81"/>
      <c r="M4241" s="81"/>
      <c r="N4241" s="81"/>
      <c r="O4241" s="81"/>
      <c r="P4241" s="81"/>
      <c r="Q4241" s="81"/>
      <c r="R4241" s="81"/>
    </row>
    <row r="4242" spans="1:18">
      <c r="A4242" s="81"/>
      <c r="B4242" s="81"/>
      <c r="C4242" s="81"/>
      <c r="D4242" s="81"/>
      <c r="E4242" s="81"/>
      <c r="F4242" s="81"/>
      <c r="G4242" s="81"/>
      <c r="H4242" s="81"/>
      <c r="I4242" s="81"/>
      <c r="J4242" s="81"/>
      <c r="K4242" s="81"/>
      <c r="L4242" s="81"/>
      <c r="M4242" s="81"/>
      <c r="N4242" s="81"/>
      <c r="O4242" s="81"/>
      <c r="P4242" s="81"/>
      <c r="Q4242" s="81"/>
      <c r="R4242" s="81"/>
    </row>
    <row r="4243" spans="1:18">
      <c r="A4243" s="81"/>
      <c r="B4243" s="81"/>
      <c r="C4243" s="81"/>
      <c r="D4243" s="81"/>
      <c r="E4243" s="81"/>
      <c r="F4243" s="81"/>
      <c r="G4243" s="81"/>
      <c r="H4243" s="81"/>
      <c r="I4243" s="81"/>
      <c r="J4243" s="81"/>
      <c r="K4243" s="81"/>
      <c r="L4243" s="81"/>
      <c r="M4243" s="81"/>
      <c r="N4243" s="81"/>
      <c r="O4243" s="81"/>
      <c r="P4243" s="81"/>
      <c r="Q4243" s="81"/>
      <c r="R4243" s="81"/>
    </row>
    <row r="4244" spans="1:18">
      <c r="A4244" s="81"/>
      <c r="B4244" s="81"/>
      <c r="C4244" s="81"/>
      <c r="D4244" s="81"/>
      <c r="E4244" s="81"/>
      <c r="F4244" s="81"/>
      <c r="G4244" s="81"/>
      <c r="H4244" s="81"/>
      <c r="I4244" s="81"/>
      <c r="J4244" s="81"/>
      <c r="K4244" s="81"/>
      <c r="L4244" s="81"/>
      <c r="M4244" s="81"/>
      <c r="N4244" s="81"/>
      <c r="O4244" s="81"/>
      <c r="P4244" s="81"/>
      <c r="Q4244" s="81"/>
      <c r="R4244" s="81"/>
    </row>
    <row r="4245" spans="1:18">
      <c r="A4245" s="81"/>
      <c r="B4245" s="81"/>
      <c r="C4245" s="81"/>
      <c r="D4245" s="81"/>
      <c r="E4245" s="81"/>
      <c r="F4245" s="81"/>
      <c r="G4245" s="81"/>
      <c r="H4245" s="81"/>
      <c r="I4245" s="81"/>
      <c r="J4245" s="81"/>
      <c r="K4245" s="81"/>
      <c r="L4245" s="81"/>
      <c r="M4245" s="81"/>
      <c r="N4245" s="81"/>
      <c r="O4245" s="81"/>
      <c r="P4245" s="81"/>
      <c r="Q4245" s="81"/>
      <c r="R4245" s="81"/>
    </row>
    <row r="4246" spans="1:18">
      <c r="A4246" s="81"/>
      <c r="B4246" s="81"/>
      <c r="C4246" s="81"/>
      <c r="D4246" s="81"/>
      <c r="E4246" s="81"/>
      <c r="F4246" s="81"/>
      <c r="G4246" s="81"/>
      <c r="H4246" s="81"/>
      <c r="I4246" s="81"/>
      <c r="J4246" s="81"/>
      <c r="K4246" s="81"/>
      <c r="L4246" s="81"/>
      <c r="M4246" s="81"/>
      <c r="N4246" s="81"/>
      <c r="O4246" s="81"/>
      <c r="P4246" s="81"/>
      <c r="Q4246" s="81"/>
      <c r="R4246" s="81"/>
    </row>
    <row r="4247" spans="1:18">
      <c r="A4247" s="81"/>
      <c r="B4247" s="81"/>
      <c r="C4247" s="81"/>
      <c r="D4247" s="81"/>
      <c r="E4247" s="81"/>
      <c r="F4247" s="81"/>
      <c r="G4247" s="81"/>
      <c r="H4247" s="81"/>
      <c r="I4247" s="81"/>
      <c r="J4247" s="81"/>
      <c r="K4247" s="81"/>
      <c r="L4247" s="81"/>
      <c r="M4247" s="81"/>
      <c r="N4247" s="81"/>
      <c r="O4247" s="81"/>
      <c r="P4247" s="81"/>
      <c r="Q4247" s="81"/>
      <c r="R4247" s="81"/>
    </row>
    <row r="4248" spans="1:18">
      <c r="A4248" s="81"/>
      <c r="B4248" s="81"/>
      <c r="C4248" s="81"/>
      <c r="D4248" s="81"/>
      <c r="E4248" s="81"/>
      <c r="F4248" s="81"/>
      <c r="G4248" s="81"/>
      <c r="H4248" s="81"/>
      <c r="I4248" s="81"/>
      <c r="J4248" s="81"/>
      <c r="K4248" s="81"/>
      <c r="L4248" s="81"/>
      <c r="M4248" s="81"/>
      <c r="N4248" s="81"/>
      <c r="O4248" s="81"/>
      <c r="P4248" s="81"/>
      <c r="Q4248" s="81"/>
      <c r="R4248" s="81"/>
    </row>
    <row r="4249" spans="1:18">
      <c r="A4249" s="81"/>
      <c r="B4249" s="81"/>
      <c r="C4249" s="81"/>
      <c r="D4249" s="81"/>
      <c r="E4249" s="81"/>
      <c r="F4249" s="81"/>
      <c r="G4249" s="81"/>
      <c r="H4249" s="81"/>
      <c r="I4249" s="81"/>
      <c r="J4249" s="81"/>
      <c r="K4249" s="81"/>
      <c r="L4249" s="81"/>
      <c r="M4249" s="81"/>
      <c r="N4249" s="81"/>
      <c r="O4249" s="81"/>
      <c r="P4249" s="81"/>
      <c r="Q4249" s="81"/>
      <c r="R4249" s="81"/>
    </row>
    <row r="4250" spans="1:18">
      <c r="A4250" s="81"/>
      <c r="B4250" s="81"/>
      <c r="C4250" s="81"/>
      <c r="D4250" s="81"/>
      <c r="E4250" s="81"/>
      <c r="F4250" s="81"/>
      <c r="G4250" s="81"/>
      <c r="H4250" s="81"/>
      <c r="I4250" s="81"/>
      <c r="J4250" s="81"/>
      <c r="K4250" s="81"/>
      <c r="L4250" s="81"/>
      <c r="M4250" s="81"/>
      <c r="N4250" s="81"/>
      <c r="O4250" s="81"/>
      <c r="P4250" s="81"/>
      <c r="Q4250" s="81"/>
      <c r="R4250" s="81"/>
    </row>
    <row r="4251" spans="1:18">
      <c r="A4251" s="81"/>
      <c r="B4251" s="81"/>
      <c r="C4251" s="81"/>
      <c r="D4251" s="81"/>
      <c r="E4251" s="81"/>
      <c r="F4251" s="81"/>
      <c r="G4251" s="81"/>
      <c r="H4251" s="81"/>
      <c r="I4251" s="81"/>
      <c r="J4251" s="81"/>
      <c r="K4251" s="81"/>
      <c r="L4251" s="81"/>
      <c r="M4251" s="81"/>
      <c r="N4251" s="81"/>
      <c r="O4251" s="81"/>
      <c r="P4251" s="81"/>
      <c r="Q4251" s="81"/>
      <c r="R4251" s="81"/>
    </row>
    <row r="4252" spans="1:18">
      <c r="A4252" s="81"/>
      <c r="B4252" s="81"/>
      <c r="C4252" s="81"/>
      <c r="D4252" s="81"/>
      <c r="E4252" s="81"/>
      <c r="F4252" s="81"/>
      <c r="G4252" s="81"/>
      <c r="H4252" s="81"/>
      <c r="I4252" s="81"/>
      <c r="J4252" s="81"/>
      <c r="K4252" s="81"/>
      <c r="L4252" s="81"/>
      <c r="M4252" s="81"/>
      <c r="N4252" s="81"/>
      <c r="O4252" s="81"/>
      <c r="P4252" s="81"/>
      <c r="Q4252" s="81"/>
      <c r="R4252" s="81"/>
    </row>
    <row r="4253" spans="1:18">
      <c r="A4253" s="81"/>
      <c r="B4253" s="81"/>
      <c r="C4253" s="81"/>
      <c r="D4253" s="81"/>
      <c r="E4253" s="81"/>
      <c r="F4253" s="81"/>
      <c r="G4253" s="81"/>
      <c r="H4253" s="81"/>
      <c r="I4253" s="81"/>
      <c r="J4253" s="81"/>
      <c r="K4253" s="81"/>
      <c r="L4253" s="81"/>
      <c r="M4253" s="81"/>
      <c r="N4253" s="81"/>
      <c r="O4253" s="81"/>
      <c r="P4253" s="81"/>
      <c r="Q4253" s="81"/>
      <c r="R4253" s="81"/>
    </row>
    <row r="4254" spans="1:18">
      <c r="A4254" s="81"/>
      <c r="B4254" s="81"/>
      <c r="C4254" s="81"/>
      <c r="D4254" s="81"/>
      <c r="E4254" s="81"/>
      <c r="F4254" s="81"/>
      <c r="G4254" s="81"/>
      <c r="H4254" s="81"/>
      <c r="I4254" s="81"/>
      <c r="J4254" s="81"/>
      <c r="K4254" s="81"/>
      <c r="L4254" s="81"/>
      <c r="M4254" s="81"/>
      <c r="N4254" s="81"/>
      <c r="O4254" s="81"/>
      <c r="P4254" s="81"/>
      <c r="Q4254" s="81"/>
      <c r="R4254" s="81"/>
    </row>
    <row r="4255" spans="1:18">
      <c r="A4255" s="81"/>
      <c r="B4255" s="81"/>
      <c r="C4255" s="81"/>
      <c r="D4255" s="81"/>
      <c r="E4255" s="81"/>
      <c r="F4255" s="81"/>
      <c r="G4255" s="81"/>
      <c r="H4255" s="81"/>
      <c r="I4255" s="81"/>
      <c r="J4255" s="81"/>
      <c r="K4255" s="81"/>
      <c r="L4255" s="81"/>
      <c r="M4255" s="81"/>
      <c r="N4255" s="81"/>
      <c r="O4255" s="81"/>
      <c r="P4255" s="81"/>
      <c r="Q4255" s="81"/>
      <c r="R4255" s="81"/>
    </row>
    <row r="4256" spans="1:18">
      <c r="A4256" s="81"/>
      <c r="B4256" s="81"/>
      <c r="C4256" s="81"/>
      <c r="D4256" s="81"/>
      <c r="E4256" s="81"/>
      <c r="F4256" s="81"/>
      <c r="G4256" s="81"/>
      <c r="H4256" s="81"/>
      <c r="I4256" s="81"/>
      <c r="J4256" s="81"/>
      <c r="K4256" s="81"/>
      <c r="L4256" s="81"/>
      <c r="M4256" s="81"/>
      <c r="N4256" s="81"/>
      <c r="O4256" s="81"/>
      <c r="P4256" s="81"/>
      <c r="Q4256" s="81"/>
      <c r="R4256" s="81"/>
    </row>
    <row r="4257" spans="1:18">
      <c r="A4257" s="81"/>
      <c r="B4257" s="81"/>
      <c r="C4257" s="81"/>
      <c r="D4257" s="81"/>
      <c r="E4257" s="81"/>
      <c r="F4257" s="81"/>
      <c r="G4257" s="81"/>
      <c r="H4257" s="81"/>
      <c r="I4257" s="81"/>
      <c r="J4257" s="81"/>
      <c r="K4257" s="81"/>
      <c r="L4257" s="81"/>
      <c r="M4257" s="81"/>
      <c r="N4257" s="81"/>
      <c r="O4257" s="81"/>
      <c r="P4257" s="81"/>
      <c r="Q4257" s="81"/>
      <c r="R4257" s="81"/>
    </row>
    <row r="4258" spans="1:18">
      <c r="A4258" s="81"/>
      <c r="B4258" s="81"/>
      <c r="C4258" s="81"/>
      <c r="D4258" s="81"/>
      <c r="E4258" s="81"/>
      <c r="F4258" s="81"/>
      <c r="G4258" s="81"/>
      <c r="H4258" s="81"/>
      <c r="I4258" s="81"/>
      <c r="J4258" s="81"/>
      <c r="K4258" s="81"/>
      <c r="L4258" s="81"/>
      <c r="M4258" s="81"/>
      <c r="N4258" s="81"/>
      <c r="O4258" s="81"/>
      <c r="P4258" s="81"/>
      <c r="Q4258" s="81"/>
      <c r="R4258" s="81"/>
    </row>
    <row r="4259" spans="1:18">
      <c r="A4259" s="81"/>
      <c r="B4259" s="81"/>
      <c r="C4259" s="81"/>
      <c r="D4259" s="81"/>
      <c r="E4259" s="81"/>
      <c r="F4259" s="81"/>
      <c r="G4259" s="81"/>
      <c r="H4259" s="81"/>
      <c r="I4259" s="81"/>
      <c r="J4259" s="81"/>
      <c r="K4259" s="81"/>
      <c r="L4259" s="81"/>
      <c r="M4259" s="81"/>
      <c r="N4259" s="81"/>
      <c r="O4259" s="81"/>
      <c r="P4259" s="81"/>
      <c r="Q4259" s="81"/>
      <c r="R4259" s="81"/>
    </row>
    <row r="4260" spans="1:18">
      <c r="A4260" s="81"/>
      <c r="B4260" s="81"/>
      <c r="C4260" s="81"/>
      <c r="D4260" s="81"/>
      <c r="E4260" s="81"/>
      <c r="F4260" s="81"/>
      <c r="G4260" s="81"/>
      <c r="H4260" s="81"/>
      <c r="I4260" s="81"/>
      <c r="J4260" s="81"/>
      <c r="K4260" s="81"/>
      <c r="L4260" s="81"/>
      <c r="M4260" s="81"/>
      <c r="N4260" s="81"/>
      <c r="O4260" s="81"/>
      <c r="P4260" s="81"/>
      <c r="Q4260" s="81"/>
      <c r="R4260" s="81"/>
    </row>
    <row r="4261" spans="1:18">
      <c r="A4261" s="81"/>
      <c r="B4261" s="81"/>
      <c r="C4261" s="81"/>
      <c r="D4261" s="81"/>
      <c r="E4261" s="81"/>
      <c r="F4261" s="81"/>
      <c r="G4261" s="81"/>
      <c r="H4261" s="81"/>
      <c r="I4261" s="81"/>
      <c r="J4261" s="81"/>
      <c r="K4261" s="81"/>
      <c r="L4261" s="81"/>
      <c r="M4261" s="81"/>
      <c r="N4261" s="81"/>
      <c r="O4261" s="81"/>
      <c r="P4261" s="81"/>
      <c r="Q4261" s="81"/>
      <c r="R4261" s="81"/>
    </row>
    <row r="4262" spans="1:18">
      <c r="A4262" s="81"/>
      <c r="B4262" s="81"/>
      <c r="C4262" s="81"/>
      <c r="D4262" s="81"/>
      <c r="E4262" s="81"/>
      <c r="F4262" s="81"/>
      <c r="G4262" s="81"/>
      <c r="H4262" s="81"/>
      <c r="I4262" s="81"/>
      <c r="J4262" s="81"/>
      <c r="K4262" s="81"/>
      <c r="L4262" s="81"/>
      <c r="M4262" s="81"/>
      <c r="N4262" s="81"/>
      <c r="O4262" s="81"/>
      <c r="P4262" s="81"/>
      <c r="Q4262" s="81"/>
      <c r="R4262" s="81"/>
    </row>
    <row r="4263" spans="1:18">
      <c r="A4263" s="81"/>
      <c r="B4263" s="81"/>
      <c r="C4263" s="81"/>
      <c r="D4263" s="81"/>
      <c r="E4263" s="81"/>
      <c r="F4263" s="81"/>
      <c r="G4263" s="81"/>
      <c r="H4263" s="81"/>
      <c r="I4263" s="81"/>
      <c r="J4263" s="81"/>
      <c r="K4263" s="81"/>
      <c r="L4263" s="81"/>
      <c r="M4263" s="81"/>
      <c r="N4263" s="81"/>
      <c r="O4263" s="81"/>
      <c r="P4263" s="81"/>
      <c r="Q4263" s="81"/>
      <c r="R4263" s="81"/>
    </row>
    <row r="4264" spans="1:18">
      <c r="A4264" s="81"/>
      <c r="B4264" s="81"/>
      <c r="C4264" s="81"/>
      <c r="D4264" s="81"/>
      <c r="E4264" s="81"/>
      <c r="F4264" s="81"/>
      <c r="G4264" s="81"/>
      <c r="H4264" s="81"/>
      <c r="I4264" s="81"/>
      <c r="J4264" s="81"/>
      <c r="K4264" s="81"/>
      <c r="L4264" s="81"/>
      <c r="M4264" s="81"/>
      <c r="N4264" s="81"/>
      <c r="O4264" s="81"/>
      <c r="P4264" s="81"/>
      <c r="Q4264" s="81"/>
      <c r="R4264" s="81"/>
    </row>
    <row r="4265" spans="1:18">
      <c r="A4265" s="81"/>
      <c r="B4265" s="81"/>
      <c r="C4265" s="81"/>
      <c r="D4265" s="81"/>
      <c r="E4265" s="81"/>
      <c r="F4265" s="81"/>
      <c r="G4265" s="81"/>
      <c r="H4265" s="81"/>
      <c r="I4265" s="81"/>
      <c r="J4265" s="81"/>
      <c r="K4265" s="81"/>
      <c r="L4265" s="81"/>
      <c r="M4265" s="81"/>
      <c r="N4265" s="81"/>
      <c r="O4265" s="81"/>
      <c r="P4265" s="81"/>
      <c r="Q4265" s="81"/>
      <c r="R4265" s="81"/>
    </row>
    <row r="4266" spans="1:18">
      <c r="A4266" s="81"/>
      <c r="B4266" s="81"/>
      <c r="C4266" s="81"/>
      <c r="D4266" s="81"/>
      <c r="E4266" s="81"/>
      <c r="F4266" s="81"/>
      <c r="G4266" s="81"/>
      <c r="H4266" s="81"/>
      <c r="I4266" s="81"/>
      <c r="J4266" s="81"/>
      <c r="K4266" s="81"/>
      <c r="L4266" s="81"/>
      <c r="M4266" s="81"/>
      <c r="N4266" s="81"/>
      <c r="O4266" s="81"/>
      <c r="P4266" s="81"/>
      <c r="Q4266" s="81"/>
      <c r="R4266" s="81"/>
    </row>
    <row r="4267" spans="1:18">
      <c r="A4267" s="81"/>
      <c r="B4267" s="81"/>
      <c r="C4267" s="81"/>
      <c r="D4267" s="81"/>
      <c r="E4267" s="81"/>
      <c r="F4267" s="81"/>
      <c r="G4267" s="81"/>
      <c r="H4267" s="81"/>
      <c r="I4267" s="81"/>
      <c r="J4267" s="81"/>
      <c r="K4267" s="81"/>
      <c r="L4267" s="81"/>
      <c r="M4267" s="81"/>
      <c r="N4267" s="81"/>
      <c r="O4267" s="81"/>
      <c r="P4267" s="81"/>
      <c r="Q4267" s="81"/>
      <c r="R4267" s="81"/>
    </row>
    <row r="4268" spans="1:18">
      <c r="A4268" s="81"/>
      <c r="B4268" s="81"/>
      <c r="C4268" s="81"/>
      <c r="D4268" s="81"/>
      <c r="E4268" s="81"/>
      <c r="F4268" s="81"/>
      <c r="G4268" s="81"/>
      <c r="H4268" s="81"/>
      <c r="I4268" s="81"/>
      <c r="J4268" s="81"/>
      <c r="K4268" s="81"/>
      <c r="L4268" s="81"/>
      <c r="M4268" s="81"/>
      <c r="N4268" s="81"/>
      <c r="O4268" s="81"/>
      <c r="P4268" s="81"/>
      <c r="Q4268" s="81"/>
      <c r="R4268" s="81"/>
    </row>
    <row r="4269" spans="1:18">
      <c r="A4269" s="81"/>
      <c r="B4269" s="81"/>
      <c r="C4269" s="81"/>
      <c r="D4269" s="81"/>
      <c r="E4269" s="81"/>
      <c r="F4269" s="81"/>
      <c r="G4269" s="81"/>
      <c r="H4269" s="81"/>
      <c r="I4269" s="81"/>
      <c r="J4269" s="81"/>
      <c r="K4269" s="81"/>
      <c r="L4269" s="81"/>
      <c r="M4269" s="81"/>
      <c r="N4269" s="81"/>
      <c r="O4269" s="81"/>
      <c r="P4269" s="81"/>
      <c r="Q4269" s="81"/>
      <c r="R4269" s="81"/>
    </row>
    <row r="4270" spans="1:18">
      <c r="A4270" s="81"/>
      <c r="B4270" s="81"/>
      <c r="C4270" s="81"/>
      <c r="D4270" s="81"/>
      <c r="E4270" s="81"/>
      <c r="F4270" s="81"/>
      <c r="G4270" s="81"/>
      <c r="H4270" s="81"/>
      <c r="I4270" s="81"/>
      <c r="J4270" s="81"/>
      <c r="K4270" s="81"/>
      <c r="L4270" s="81"/>
      <c r="M4270" s="81"/>
      <c r="N4270" s="81"/>
      <c r="O4270" s="81"/>
      <c r="P4270" s="81"/>
      <c r="Q4270" s="81"/>
      <c r="R4270" s="81"/>
    </row>
    <row r="4271" spans="1:18">
      <c r="A4271" s="81"/>
      <c r="B4271" s="81"/>
      <c r="C4271" s="81"/>
      <c r="D4271" s="81"/>
      <c r="E4271" s="81"/>
      <c r="F4271" s="81"/>
      <c r="G4271" s="81"/>
      <c r="H4271" s="81"/>
      <c r="I4271" s="81"/>
      <c r="J4271" s="81"/>
      <c r="K4271" s="81"/>
      <c r="L4271" s="81"/>
      <c r="M4271" s="81"/>
      <c r="N4271" s="81"/>
      <c r="O4271" s="81"/>
      <c r="P4271" s="81"/>
      <c r="Q4271" s="81"/>
      <c r="R4271" s="81"/>
    </row>
    <row r="4272" spans="1:18">
      <c r="A4272" s="81"/>
      <c r="B4272" s="81"/>
      <c r="C4272" s="81"/>
      <c r="D4272" s="81"/>
      <c r="E4272" s="81"/>
      <c r="F4272" s="81"/>
      <c r="G4272" s="81"/>
      <c r="H4272" s="81"/>
      <c r="I4272" s="81"/>
      <c r="J4272" s="81"/>
      <c r="K4272" s="81"/>
      <c r="L4272" s="81"/>
      <c r="M4272" s="81"/>
      <c r="N4272" s="81"/>
      <c r="O4272" s="81"/>
      <c r="P4272" s="81"/>
      <c r="Q4272" s="81"/>
      <c r="R4272" s="81"/>
    </row>
    <row r="4273" spans="1:18">
      <c r="A4273" s="81"/>
      <c r="B4273" s="81"/>
      <c r="C4273" s="81"/>
      <c r="D4273" s="81"/>
      <c r="E4273" s="81"/>
      <c r="F4273" s="81"/>
      <c r="G4273" s="81"/>
      <c r="H4273" s="81"/>
      <c r="I4273" s="81"/>
      <c r="J4273" s="81"/>
      <c r="K4273" s="81"/>
      <c r="L4273" s="81"/>
      <c r="M4273" s="81"/>
      <c r="N4273" s="81"/>
      <c r="O4273" s="81"/>
      <c r="P4273" s="81"/>
      <c r="Q4273" s="81"/>
      <c r="R4273" s="81"/>
    </row>
    <row r="4274" spans="1:18">
      <c r="A4274" s="81"/>
      <c r="B4274" s="81"/>
      <c r="C4274" s="81"/>
      <c r="D4274" s="81"/>
      <c r="E4274" s="81"/>
      <c r="F4274" s="81"/>
      <c r="G4274" s="81"/>
      <c r="H4274" s="81"/>
      <c r="I4274" s="81"/>
      <c r="J4274" s="81"/>
      <c r="K4274" s="81"/>
      <c r="L4274" s="81"/>
      <c r="M4274" s="81"/>
      <c r="N4274" s="81"/>
      <c r="O4274" s="81"/>
      <c r="P4274" s="81"/>
      <c r="Q4274" s="81"/>
      <c r="R4274" s="81"/>
    </row>
    <row r="4275" spans="1:18">
      <c r="A4275" s="81"/>
      <c r="B4275" s="81"/>
      <c r="C4275" s="81"/>
      <c r="D4275" s="81"/>
      <c r="E4275" s="81"/>
      <c r="F4275" s="81"/>
      <c r="G4275" s="81"/>
      <c r="H4275" s="81"/>
      <c r="I4275" s="81"/>
      <c r="J4275" s="81"/>
      <c r="K4275" s="81"/>
      <c r="L4275" s="81"/>
      <c r="M4275" s="81"/>
      <c r="N4275" s="81"/>
      <c r="O4275" s="81"/>
      <c r="P4275" s="81"/>
      <c r="Q4275" s="81"/>
      <c r="R4275" s="81"/>
    </row>
    <row r="4276" spans="1:18">
      <c r="A4276" s="81"/>
      <c r="B4276" s="81"/>
      <c r="C4276" s="81"/>
      <c r="D4276" s="81"/>
      <c r="E4276" s="81"/>
      <c r="F4276" s="81"/>
      <c r="G4276" s="81"/>
      <c r="H4276" s="81"/>
      <c r="I4276" s="81"/>
      <c r="J4276" s="81"/>
      <c r="K4276" s="81"/>
      <c r="L4276" s="81"/>
      <c r="M4276" s="81"/>
      <c r="N4276" s="81"/>
      <c r="O4276" s="81"/>
      <c r="P4276" s="81"/>
      <c r="Q4276" s="81"/>
      <c r="R4276" s="81"/>
    </row>
    <row r="4277" spans="1:18">
      <c r="A4277" s="81"/>
      <c r="B4277" s="81"/>
      <c r="C4277" s="81"/>
      <c r="D4277" s="81"/>
      <c r="E4277" s="81"/>
      <c r="F4277" s="81"/>
      <c r="G4277" s="81"/>
      <c r="H4277" s="81"/>
      <c r="I4277" s="81"/>
      <c r="J4277" s="81"/>
      <c r="K4277" s="81"/>
      <c r="L4277" s="81"/>
      <c r="M4277" s="81"/>
      <c r="N4277" s="81"/>
      <c r="O4277" s="81"/>
      <c r="P4277" s="81"/>
      <c r="Q4277" s="81"/>
      <c r="R4277" s="81"/>
    </row>
    <row r="4278" spans="1:18">
      <c r="A4278" s="81"/>
      <c r="B4278" s="81"/>
      <c r="C4278" s="81"/>
      <c r="D4278" s="81"/>
      <c r="E4278" s="81"/>
      <c r="F4278" s="81"/>
      <c r="G4278" s="81"/>
      <c r="H4278" s="81"/>
      <c r="I4278" s="81"/>
      <c r="J4278" s="81"/>
      <c r="K4278" s="81"/>
      <c r="L4278" s="81"/>
      <c r="M4278" s="81"/>
      <c r="N4278" s="81"/>
      <c r="O4278" s="81"/>
      <c r="P4278" s="81"/>
      <c r="Q4278" s="81"/>
      <c r="R4278" s="81"/>
    </row>
    <row r="4279" spans="1:18">
      <c r="A4279" s="81"/>
      <c r="B4279" s="81"/>
      <c r="C4279" s="81"/>
      <c r="D4279" s="81"/>
      <c r="E4279" s="81"/>
      <c r="F4279" s="81"/>
      <c r="G4279" s="81"/>
      <c r="H4279" s="81"/>
      <c r="I4279" s="81"/>
      <c r="J4279" s="81"/>
      <c r="K4279" s="81"/>
      <c r="L4279" s="81"/>
      <c r="M4279" s="81"/>
      <c r="N4279" s="81"/>
      <c r="O4279" s="81"/>
      <c r="P4279" s="81"/>
      <c r="Q4279" s="81"/>
      <c r="R4279" s="81"/>
    </row>
    <row r="4280" spans="1:18">
      <c r="A4280" s="81"/>
      <c r="B4280" s="81"/>
      <c r="C4280" s="81"/>
      <c r="D4280" s="81"/>
      <c r="E4280" s="81"/>
      <c r="F4280" s="81"/>
      <c r="G4280" s="81"/>
      <c r="H4280" s="81"/>
      <c r="I4280" s="81"/>
      <c r="J4280" s="81"/>
      <c r="K4280" s="81"/>
      <c r="L4280" s="81"/>
      <c r="M4280" s="81"/>
      <c r="N4280" s="81"/>
      <c r="O4280" s="81"/>
      <c r="P4280" s="81"/>
      <c r="Q4280" s="81"/>
      <c r="R4280" s="81"/>
    </row>
    <row r="4281" spans="1:18">
      <c r="A4281" s="81"/>
      <c r="B4281" s="81"/>
      <c r="C4281" s="81"/>
      <c r="D4281" s="81"/>
      <c r="E4281" s="81"/>
      <c r="F4281" s="81"/>
      <c r="G4281" s="81"/>
      <c r="H4281" s="81"/>
      <c r="I4281" s="81"/>
      <c r="J4281" s="81"/>
      <c r="K4281" s="81"/>
      <c r="L4281" s="81"/>
      <c r="M4281" s="81"/>
      <c r="N4281" s="81"/>
      <c r="O4281" s="81"/>
      <c r="P4281" s="81"/>
      <c r="Q4281" s="81"/>
      <c r="R4281" s="81"/>
    </row>
    <row r="4282" spans="1:18">
      <c r="A4282" s="81"/>
      <c r="B4282" s="81"/>
      <c r="C4282" s="81"/>
      <c r="D4282" s="81"/>
      <c r="E4282" s="81"/>
      <c r="F4282" s="81"/>
      <c r="G4282" s="81"/>
      <c r="H4282" s="81"/>
      <c r="I4282" s="81"/>
      <c r="J4282" s="81"/>
      <c r="K4282" s="81"/>
      <c r="L4282" s="81"/>
      <c r="M4282" s="81"/>
      <c r="N4282" s="81"/>
      <c r="O4282" s="81"/>
      <c r="P4282" s="81"/>
      <c r="Q4282" s="81"/>
      <c r="R4282" s="81"/>
    </row>
    <row r="4283" spans="1:18">
      <c r="A4283" s="81"/>
      <c r="B4283" s="81"/>
      <c r="C4283" s="81"/>
      <c r="D4283" s="81"/>
      <c r="E4283" s="81"/>
      <c r="F4283" s="81"/>
      <c r="G4283" s="81"/>
      <c r="H4283" s="81"/>
      <c r="I4283" s="81"/>
      <c r="J4283" s="81"/>
      <c r="K4283" s="81"/>
      <c r="L4283" s="81"/>
      <c r="M4283" s="81"/>
      <c r="N4283" s="81"/>
      <c r="O4283" s="81"/>
      <c r="P4283" s="81"/>
      <c r="Q4283" s="81"/>
      <c r="R4283" s="81"/>
    </row>
    <row r="4284" spans="1:18">
      <c r="A4284" s="81"/>
      <c r="B4284" s="81"/>
      <c r="C4284" s="81"/>
      <c r="D4284" s="81"/>
      <c r="E4284" s="81"/>
      <c r="F4284" s="81"/>
      <c r="G4284" s="81"/>
      <c r="H4284" s="81"/>
      <c r="I4284" s="81"/>
      <c r="J4284" s="81"/>
      <c r="K4284" s="81"/>
      <c r="L4284" s="81"/>
      <c r="M4284" s="81"/>
      <c r="N4284" s="81"/>
      <c r="O4284" s="81"/>
      <c r="P4284" s="81"/>
      <c r="Q4284" s="81"/>
      <c r="R4284" s="81"/>
    </row>
    <row r="4285" spans="1:18">
      <c r="A4285" s="81"/>
      <c r="B4285" s="81"/>
      <c r="C4285" s="81"/>
      <c r="D4285" s="81"/>
      <c r="E4285" s="81"/>
      <c r="F4285" s="81"/>
      <c r="G4285" s="81"/>
      <c r="H4285" s="81"/>
      <c r="I4285" s="81"/>
      <c r="J4285" s="81"/>
      <c r="K4285" s="81"/>
      <c r="L4285" s="81"/>
      <c r="M4285" s="81"/>
      <c r="N4285" s="81"/>
      <c r="O4285" s="81"/>
      <c r="P4285" s="81"/>
      <c r="Q4285" s="81"/>
      <c r="R4285" s="81"/>
    </row>
    <row r="4286" spans="1:18">
      <c r="A4286" s="81"/>
      <c r="B4286" s="81"/>
      <c r="C4286" s="81"/>
      <c r="D4286" s="81"/>
      <c r="E4286" s="81"/>
      <c r="F4286" s="81"/>
      <c r="G4286" s="81"/>
      <c r="H4286" s="81"/>
      <c r="I4286" s="81"/>
      <c r="J4286" s="81"/>
      <c r="K4286" s="81"/>
      <c r="L4286" s="81"/>
      <c r="M4286" s="81"/>
      <c r="N4286" s="81"/>
      <c r="O4286" s="81"/>
      <c r="P4286" s="81"/>
      <c r="Q4286" s="81"/>
      <c r="R4286" s="81"/>
    </row>
    <row r="4287" spans="1:18">
      <c r="A4287" s="81"/>
      <c r="B4287" s="81"/>
      <c r="C4287" s="81"/>
      <c r="D4287" s="81"/>
      <c r="E4287" s="81"/>
      <c r="F4287" s="81"/>
      <c r="G4287" s="81"/>
      <c r="H4287" s="81"/>
      <c r="I4287" s="81"/>
      <c r="J4287" s="81"/>
      <c r="K4287" s="81"/>
      <c r="L4287" s="81"/>
      <c r="M4287" s="81"/>
      <c r="N4287" s="81"/>
      <c r="O4287" s="81"/>
      <c r="P4287" s="81"/>
      <c r="Q4287" s="81"/>
      <c r="R4287" s="81"/>
    </row>
    <row r="4288" spans="1:18">
      <c r="A4288" s="81"/>
      <c r="B4288" s="81"/>
      <c r="C4288" s="81"/>
      <c r="D4288" s="81"/>
      <c r="E4288" s="81"/>
      <c r="F4288" s="81"/>
      <c r="G4288" s="81"/>
      <c r="H4288" s="81"/>
      <c r="I4288" s="81"/>
      <c r="J4288" s="81"/>
      <c r="K4288" s="81"/>
      <c r="L4288" s="81"/>
      <c r="M4288" s="81"/>
      <c r="N4288" s="81"/>
      <c r="O4288" s="81"/>
      <c r="P4288" s="81"/>
      <c r="Q4288" s="81"/>
      <c r="R4288" s="81"/>
    </row>
    <row r="4289" spans="1:18">
      <c r="A4289" s="81"/>
      <c r="B4289" s="81"/>
      <c r="C4289" s="81"/>
      <c r="D4289" s="81"/>
      <c r="E4289" s="81"/>
      <c r="F4289" s="81"/>
      <c r="G4289" s="81"/>
      <c r="H4289" s="81"/>
      <c r="I4289" s="81"/>
      <c r="J4289" s="81"/>
      <c r="K4289" s="81"/>
      <c r="L4289" s="81"/>
      <c r="M4289" s="81"/>
      <c r="N4289" s="81"/>
      <c r="O4289" s="81"/>
      <c r="P4289" s="81"/>
      <c r="Q4289" s="81"/>
      <c r="R4289" s="81"/>
    </row>
    <row r="4290" spans="1:18">
      <c r="A4290" s="81"/>
      <c r="B4290" s="81"/>
      <c r="C4290" s="167"/>
      <c r="D4290" s="167"/>
      <c r="E4290" s="167"/>
      <c r="F4290" s="81"/>
      <c r="G4290" s="81"/>
      <c r="H4290" s="81"/>
      <c r="I4290" s="81"/>
      <c r="J4290" s="81"/>
      <c r="K4290" s="81"/>
      <c r="L4290" s="81"/>
      <c r="M4290" s="81"/>
      <c r="N4290" s="81"/>
      <c r="O4290" s="81"/>
      <c r="P4290" s="81"/>
      <c r="Q4290" s="81"/>
      <c r="R4290" s="81"/>
    </row>
    <row r="4291" spans="1:18">
      <c r="A4291" s="81"/>
      <c r="B4291" s="81"/>
      <c r="C4291" s="167"/>
      <c r="D4291" s="167"/>
      <c r="E4291" s="167"/>
      <c r="F4291" s="81"/>
      <c r="G4291" s="81"/>
      <c r="H4291" s="81"/>
      <c r="I4291" s="81"/>
      <c r="J4291" s="81"/>
      <c r="K4291" s="81"/>
      <c r="L4291" s="81"/>
      <c r="M4291" s="81"/>
      <c r="N4291" s="81"/>
      <c r="O4291" s="81"/>
      <c r="P4291" s="81"/>
      <c r="Q4291" s="81"/>
      <c r="R4291" s="81"/>
    </row>
    <row r="4292" spans="1:18">
      <c r="A4292" s="81"/>
      <c r="B4292" s="81"/>
      <c r="C4292" s="167"/>
      <c r="D4292" s="167"/>
      <c r="E4292" s="167"/>
      <c r="F4292" s="81"/>
      <c r="G4292" s="81"/>
      <c r="H4292" s="81"/>
      <c r="I4292" s="81"/>
      <c r="J4292" s="81"/>
      <c r="K4292" s="81"/>
      <c r="L4292" s="81"/>
      <c r="M4292" s="81"/>
      <c r="N4292" s="81"/>
      <c r="O4292" s="81"/>
      <c r="P4292" s="81"/>
      <c r="Q4292" s="81"/>
      <c r="R4292" s="81"/>
    </row>
    <row r="4293" spans="1:18">
      <c r="A4293" s="81"/>
      <c r="B4293" s="81"/>
      <c r="C4293" s="167"/>
      <c r="D4293" s="167"/>
      <c r="E4293" s="167"/>
      <c r="F4293" s="81"/>
      <c r="G4293" s="81"/>
      <c r="H4293" s="81"/>
      <c r="I4293" s="81"/>
      <c r="J4293" s="81"/>
      <c r="K4293" s="81"/>
      <c r="L4293" s="81"/>
      <c r="M4293" s="81"/>
      <c r="N4293" s="81"/>
      <c r="O4293" s="81"/>
      <c r="P4293" s="81"/>
      <c r="Q4293" s="81"/>
      <c r="R4293" s="81"/>
    </row>
    <row r="4294" spans="1:18">
      <c r="A4294" s="81"/>
      <c r="B4294" s="81"/>
      <c r="C4294" s="167"/>
      <c r="D4294" s="167"/>
      <c r="E4294" s="167"/>
      <c r="F4294" s="81"/>
      <c r="G4294" s="81"/>
      <c r="H4294" s="81"/>
      <c r="I4294" s="81"/>
      <c r="J4294" s="81"/>
      <c r="K4294" s="81"/>
      <c r="L4294" s="81"/>
      <c r="M4294" s="81"/>
      <c r="N4294" s="81"/>
      <c r="O4294" s="81"/>
      <c r="P4294" s="81"/>
      <c r="Q4294" s="81"/>
      <c r="R4294" s="81"/>
    </row>
    <row r="4295" spans="1:18">
      <c r="A4295" s="81"/>
      <c r="B4295" s="81"/>
      <c r="C4295" s="167"/>
      <c r="D4295" s="167"/>
      <c r="E4295" s="167"/>
      <c r="F4295" s="81"/>
      <c r="G4295" s="81"/>
      <c r="H4295" s="81"/>
      <c r="I4295" s="81"/>
      <c r="J4295" s="81"/>
      <c r="K4295" s="81"/>
      <c r="L4295" s="81"/>
      <c r="M4295" s="81"/>
      <c r="N4295" s="81"/>
      <c r="O4295" s="81"/>
      <c r="P4295" s="81"/>
      <c r="Q4295" s="81"/>
      <c r="R4295" s="81"/>
    </row>
    <row r="4296" spans="1:18">
      <c r="A4296" s="81"/>
      <c r="B4296" s="81"/>
      <c r="C4296" s="167"/>
      <c r="D4296" s="167"/>
      <c r="E4296" s="167"/>
      <c r="F4296" s="81"/>
      <c r="G4296" s="81"/>
      <c r="H4296" s="81"/>
      <c r="I4296" s="81"/>
      <c r="J4296" s="81"/>
      <c r="K4296" s="81"/>
      <c r="L4296" s="81"/>
      <c r="M4296" s="81"/>
      <c r="N4296" s="81"/>
      <c r="O4296" s="81"/>
      <c r="P4296" s="81"/>
      <c r="Q4296" s="81"/>
      <c r="R4296" s="81"/>
    </row>
    <row r="4297" spans="1:18">
      <c r="A4297" s="81"/>
      <c r="B4297" s="81"/>
      <c r="C4297" s="167"/>
      <c r="D4297" s="167"/>
      <c r="E4297" s="167"/>
      <c r="F4297" s="81"/>
      <c r="G4297" s="81"/>
      <c r="H4297" s="81"/>
      <c r="I4297" s="81"/>
      <c r="J4297" s="81"/>
      <c r="K4297" s="81"/>
      <c r="L4297" s="81"/>
      <c r="M4297" s="81"/>
      <c r="N4297" s="81"/>
      <c r="O4297" s="81"/>
      <c r="P4297" s="81"/>
      <c r="Q4297" s="81"/>
      <c r="R4297" s="81"/>
    </row>
    <row r="4298" spans="1:18">
      <c r="A4298" s="81"/>
      <c r="B4298" s="81"/>
      <c r="C4298" s="167"/>
      <c r="D4298" s="167"/>
      <c r="E4298" s="167"/>
      <c r="F4298" s="81"/>
      <c r="G4298" s="81"/>
      <c r="H4298" s="81"/>
      <c r="I4298" s="81"/>
      <c r="J4298" s="81"/>
      <c r="K4298" s="81"/>
      <c r="L4298" s="81"/>
      <c r="M4298" s="81"/>
      <c r="N4298" s="81"/>
      <c r="O4298" s="81"/>
      <c r="P4298" s="81"/>
      <c r="Q4298" s="81"/>
      <c r="R4298" s="81"/>
    </row>
    <row r="4299" spans="1:18">
      <c r="A4299" s="81"/>
      <c r="B4299" s="81"/>
      <c r="C4299" s="167"/>
      <c r="D4299" s="167"/>
      <c r="E4299" s="167"/>
      <c r="F4299" s="81"/>
      <c r="G4299" s="81"/>
      <c r="H4299" s="81"/>
      <c r="I4299" s="81"/>
      <c r="J4299" s="81"/>
      <c r="K4299" s="81"/>
      <c r="L4299" s="81"/>
      <c r="M4299" s="81"/>
      <c r="N4299" s="81"/>
      <c r="O4299" s="81"/>
      <c r="P4299" s="81"/>
      <c r="Q4299" s="81"/>
      <c r="R4299" s="81"/>
    </row>
    <row r="4300" spans="1:18">
      <c r="A4300" s="81"/>
      <c r="B4300" s="81"/>
      <c r="C4300" s="167"/>
      <c r="D4300" s="167"/>
      <c r="E4300" s="167"/>
      <c r="F4300" s="81"/>
      <c r="G4300" s="81"/>
      <c r="H4300" s="81"/>
      <c r="I4300" s="81"/>
      <c r="J4300" s="81"/>
      <c r="K4300" s="81"/>
      <c r="L4300" s="81"/>
      <c r="M4300" s="81"/>
      <c r="N4300" s="81"/>
      <c r="O4300" s="81"/>
      <c r="P4300" s="81"/>
      <c r="Q4300" s="81"/>
      <c r="R4300" s="81"/>
    </row>
    <row r="4301" spans="1:18">
      <c r="A4301" s="81"/>
      <c r="B4301" s="81"/>
      <c r="C4301" s="167"/>
      <c r="D4301" s="167"/>
      <c r="E4301" s="167"/>
      <c r="F4301" s="81"/>
      <c r="G4301" s="81"/>
      <c r="H4301" s="81"/>
      <c r="I4301" s="81"/>
      <c r="J4301" s="81"/>
      <c r="K4301" s="81"/>
      <c r="L4301" s="81"/>
      <c r="M4301" s="81"/>
      <c r="N4301" s="81"/>
      <c r="O4301" s="81"/>
      <c r="P4301" s="81"/>
      <c r="Q4301" s="81"/>
      <c r="R4301" s="81"/>
    </row>
    <row r="4302" spans="1:18">
      <c r="A4302" s="81"/>
      <c r="B4302" s="81"/>
      <c r="C4302" s="167"/>
      <c r="D4302" s="167"/>
      <c r="E4302" s="167"/>
      <c r="F4302" s="81"/>
      <c r="G4302" s="81"/>
      <c r="H4302" s="81"/>
      <c r="I4302" s="81"/>
      <c r="J4302" s="81"/>
      <c r="K4302" s="81"/>
      <c r="L4302" s="81"/>
      <c r="M4302" s="81"/>
      <c r="N4302" s="81"/>
      <c r="O4302" s="81"/>
      <c r="P4302" s="81"/>
      <c r="Q4302" s="81"/>
      <c r="R4302" s="81"/>
    </row>
    <row r="4303" spans="1:18">
      <c r="A4303" s="81"/>
      <c r="B4303" s="81"/>
      <c r="C4303" s="167"/>
      <c r="D4303" s="167"/>
      <c r="E4303" s="167"/>
      <c r="F4303" s="81"/>
      <c r="G4303" s="81"/>
      <c r="H4303" s="81"/>
      <c r="I4303" s="81"/>
      <c r="J4303" s="81"/>
      <c r="K4303" s="81"/>
      <c r="L4303" s="81"/>
      <c r="M4303" s="81"/>
      <c r="N4303" s="81"/>
      <c r="O4303" s="81"/>
      <c r="P4303" s="81"/>
      <c r="Q4303" s="81"/>
      <c r="R4303" s="81"/>
    </row>
    <row r="4304" spans="1:18">
      <c r="A4304" s="81"/>
      <c r="B4304" s="81"/>
      <c r="C4304" s="167"/>
      <c r="D4304" s="167"/>
      <c r="E4304" s="167"/>
      <c r="F4304" s="81"/>
      <c r="G4304" s="81"/>
      <c r="H4304" s="81"/>
      <c r="I4304" s="81"/>
      <c r="J4304" s="81"/>
      <c r="K4304" s="81"/>
      <c r="L4304" s="81"/>
      <c r="M4304" s="81"/>
      <c r="N4304" s="81"/>
      <c r="O4304" s="81"/>
      <c r="P4304" s="81"/>
      <c r="Q4304" s="81"/>
      <c r="R4304" s="81"/>
    </row>
    <row r="4305" spans="1:18">
      <c r="A4305" s="81"/>
      <c r="B4305" s="81"/>
      <c r="C4305" s="167"/>
      <c r="D4305" s="167"/>
      <c r="E4305" s="167"/>
      <c r="F4305" s="81"/>
      <c r="G4305" s="81"/>
      <c r="H4305" s="81"/>
      <c r="I4305" s="81"/>
      <c r="J4305" s="81"/>
      <c r="K4305" s="81"/>
      <c r="L4305" s="81"/>
      <c r="M4305" s="81"/>
      <c r="N4305" s="81"/>
      <c r="O4305" s="81"/>
      <c r="P4305" s="81"/>
      <c r="Q4305" s="81"/>
      <c r="R4305" s="81"/>
    </row>
    <row r="4306" spans="1:18">
      <c r="A4306" s="81"/>
      <c r="B4306" s="81"/>
      <c r="C4306" s="167"/>
      <c r="D4306" s="167"/>
      <c r="E4306" s="167"/>
      <c r="F4306" s="81"/>
      <c r="G4306" s="81"/>
      <c r="H4306" s="81"/>
      <c r="I4306" s="81"/>
      <c r="J4306" s="81"/>
      <c r="K4306" s="81"/>
      <c r="L4306" s="81"/>
      <c r="M4306" s="81"/>
      <c r="N4306" s="81"/>
      <c r="O4306" s="81"/>
      <c r="P4306" s="81"/>
      <c r="Q4306" s="81"/>
      <c r="R4306" s="81"/>
    </row>
    <row r="4307" spans="1:18">
      <c r="A4307" s="81"/>
      <c r="B4307" s="81"/>
      <c r="C4307" s="167"/>
      <c r="D4307" s="167"/>
      <c r="E4307" s="167"/>
      <c r="F4307" s="81"/>
      <c r="G4307" s="81"/>
      <c r="H4307" s="81"/>
      <c r="I4307" s="81"/>
      <c r="J4307" s="81"/>
      <c r="K4307" s="81"/>
      <c r="L4307" s="81"/>
      <c r="M4307" s="81"/>
      <c r="N4307" s="81"/>
      <c r="O4307" s="81"/>
      <c r="P4307" s="81"/>
      <c r="Q4307" s="81"/>
      <c r="R4307" s="81"/>
    </row>
    <row r="4308" spans="1:18">
      <c r="A4308" s="81"/>
      <c r="B4308" s="81"/>
      <c r="C4308" s="167"/>
      <c r="D4308" s="167"/>
      <c r="E4308" s="167"/>
      <c r="F4308" s="81"/>
      <c r="G4308" s="81"/>
      <c r="H4308" s="81"/>
      <c r="I4308" s="81"/>
      <c r="J4308" s="81"/>
      <c r="K4308" s="81"/>
      <c r="L4308" s="81"/>
      <c r="M4308" s="81"/>
      <c r="N4308" s="81"/>
      <c r="O4308" s="81"/>
      <c r="P4308" s="81"/>
      <c r="Q4308" s="81"/>
      <c r="R4308" s="81"/>
    </row>
    <row r="4309" spans="1:18">
      <c r="A4309" s="81"/>
      <c r="B4309" s="81"/>
      <c r="C4309" s="167"/>
      <c r="D4309" s="167"/>
      <c r="E4309" s="167"/>
      <c r="F4309" s="81"/>
      <c r="G4309" s="81"/>
      <c r="H4309" s="81"/>
      <c r="I4309" s="81"/>
      <c r="J4309" s="81"/>
      <c r="K4309" s="81"/>
      <c r="L4309" s="81"/>
      <c r="M4309" s="81"/>
      <c r="N4309" s="81"/>
      <c r="O4309" s="81"/>
      <c r="P4309" s="81"/>
      <c r="Q4309" s="81"/>
      <c r="R4309" s="81"/>
    </row>
    <row r="4310" spans="1:18">
      <c r="A4310" s="81"/>
      <c r="B4310" s="81"/>
      <c r="C4310" s="167"/>
      <c r="D4310" s="167"/>
      <c r="E4310" s="167"/>
      <c r="F4310" s="81"/>
      <c r="G4310" s="81"/>
      <c r="H4310" s="81"/>
      <c r="I4310" s="81"/>
      <c r="J4310" s="81"/>
      <c r="K4310" s="81"/>
      <c r="L4310" s="81"/>
      <c r="M4310" s="81"/>
      <c r="N4310" s="81"/>
      <c r="O4310" s="81"/>
      <c r="P4310" s="81"/>
      <c r="Q4310" s="81"/>
      <c r="R4310" s="81"/>
    </row>
    <row r="4311" spans="1:18">
      <c r="A4311" s="81"/>
      <c r="B4311" s="81"/>
      <c r="C4311" s="167"/>
      <c r="D4311" s="167"/>
      <c r="E4311" s="167"/>
      <c r="F4311" s="81"/>
      <c r="G4311" s="81"/>
      <c r="H4311" s="81"/>
      <c r="I4311" s="81"/>
      <c r="J4311" s="81"/>
      <c r="K4311" s="81"/>
      <c r="L4311" s="81"/>
      <c r="M4311" s="81"/>
      <c r="N4311" s="81"/>
      <c r="O4311" s="81"/>
      <c r="P4311" s="81"/>
      <c r="Q4311" s="81"/>
      <c r="R4311" s="81"/>
    </row>
    <row r="4312" spans="1:18">
      <c r="A4312" s="81"/>
      <c r="B4312" s="81"/>
      <c r="C4312" s="167"/>
      <c r="D4312" s="167"/>
      <c r="E4312" s="167"/>
      <c r="F4312" s="81"/>
      <c r="G4312" s="81"/>
      <c r="H4312" s="81"/>
      <c r="I4312" s="81"/>
      <c r="J4312" s="81"/>
      <c r="K4312" s="81"/>
      <c r="L4312" s="81"/>
      <c r="M4312" s="81"/>
      <c r="N4312" s="81"/>
      <c r="O4312" s="81"/>
      <c r="P4312" s="81"/>
      <c r="Q4312" s="81"/>
      <c r="R4312" s="81"/>
    </row>
    <row r="4313" spans="1:18">
      <c r="A4313" s="81"/>
      <c r="B4313" s="81"/>
      <c r="C4313" s="167"/>
      <c r="D4313" s="167"/>
      <c r="E4313" s="167"/>
      <c r="F4313" s="81"/>
      <c r="G4313" s="81"/>
      <c r="H4313" s="81"/>
      <c r="I4313" s="81"/>
      <c r="J4313" s="81"/>
      <c r="K4313" s="81"/>
      <c r="L4313" s="81"/>
      <c r="M4313" s="81"/>
      <c r="N4313" s="81"/>
      <c r="O4313" s="81"/>
      <c r="P4313" s="81"/>
      <c r="Q4313" s="81"/>
      <c r="R4313" s="81"/>
    </row>
    <row r="4314" spans="1:18">
      <c r="A4314" s="81"/>
      <c r="B4314" s="81"/>
      <c r="C4314" s="167"/>
      <c r="D4314" s="167"/>
      <c r="E4314" s="167"/>
      <c r="F4314" s="81"/>
      <c r="G4314" s="81"/>
      <c r="H4314" s="81"/>
      <c r="I4314" s="81"/>
      <c r="J4314" s="81"/>
      <c r="K4314" s="81"/>
      <c r="L4314" s="81"/>
      <c r="M4314" s="81"/>
      <c r="N4314" s="81"/>
      <c r="O4314" s="81"/>
      <c r="P4314" s="81"/>
      <c r="Q4314" s="81"/>
      <c r="R4314" s="81"/>
    </row>
    <row r="4315" spans="1:18">
      <c r="A4315" s="81"/>
      <c r="B4315" s="81"/>
      <c r="C4315" s="81"/>
      <c r="D4315" s="81"/>
      <c r="E4315" s="81"/>
      <c r="F4315" s="81"/>
      <c r="G4315" s="81"/>
      <c r="H4315" s="81"/>
      <c r="I4315" s="81"/>
      <c r="J4315" s="81"/>
      <c r="K4315" s="81"/>
      <c r="L4315" s="81"/>
      <c r="M4315" s="81"/>
      <c r="N4315" s="81"/>
      <c r="O4315" s="81"/>
      <c r="P4315" s="81"/>
      <c r="Q4315" s="81"/>
      <c r="R4315" s="81"/>
    </row>
    <row r="4316" spans="1:18">
      <c r="A4316" s="81"/>
      <c r="B4316" s="81"/>
      <c r="C4316" s="81"/>
      <c r="D4316" s="81"/>
      <c r="E4316" s="81"/>
      <c r="F4316" s="81"/>
      <c r="G4316" s="81"/>
      <c r="H4316" s="81"/>
      <c r="I4316" s="81"/>
      <c r="J4316" s="81"/>
      <c r="K4316" s="81"/>
      <c r="L4316" s="81"/>
      <c r="M4316" s="81"/>
      <c r="N4316" s="81"/>
      <c r="O4316" s="81"/>
      <c r="P4316" s="81"/>
      <c r="Q4316" s="81"/>
      <c r="R4316" s="81"/>
    </row>
    <row r="4317" spans="1:18">
      <c r="A4317" s="81"/>
      <c r="B4317" s="81"/>
      <c r="C4317" s="81"/>
      <c r="D4317" s="81"/>
      <c r="E4317" s="81"/>
      <c r="F4317" s="81"/>
      <c r="G4317" s="81"/>
      <c r="H4317" s="81"/>
      <c r="I4317" s="81"/>
      <c r="J4317" s="81"/>
      <c r="K4317" s="81"/>
      <c r="L4317" s="81"/>
      <c r="M4317" s="81"/>
      <c r="N4317" s="81"/>
      <c r="O4317" s="81"/>
      <c r="P4317" s="81"/>
      <c r="Q4317" s="81"/>
      <c r="R4317" s="81"/>
    </row>
    <row r="4318" spans="1:18">
      <c r="A4318" s="81"/>
      <c r="B4318" s="81"/>
      <c r="C4318" s="81"/>
      <c r="D4318" s="81"/>
      <c r="E4318" s="81"/>
      <c r="F4318" s="81"/>
      <c r="G4318" s="81"/>
      <c r="H4318" s="81"/>
      <c r="I4318" s="81"/>
      <c r="J4318" s="81"/>
      <c r="K4318" s="81"/>
      <c r="L4318" s="81"/>
      <c r="M4318" s="81"/>
      <c r="N4318" s="81"/>
      <c r="O4318" s="81"/>
      <c r="P4318" s="81"/>
      <c r="Q4318" s="81"/>
      <c r="R4318" s="81"/>
    </row>
    <row r="4319" spans="1:18">
      <c r="A4319" s="81"/>
      <c r="B4319" s="81"/>
      <c r="C4319" s="81"/>
      <c r="D4319" s="81"/>
      <c r="E4319" s="81"/>
      <c r="F4319" s="81"/>
      <c r="G4319" s="81"/>
      <c r="H4319" s="81"/>
      <c r="I4319" s="81"/>
      <c r="J4319" s="81"/>
      <c r="K4319" s="81"/>
      <c r="L4319" s="81"/>
      <c r="M4319" s="81"/>
      <c r="N4319" s="81"/>
      <c r="O4319" s="81"/>
      <c r="P4319" s="81"/>
      <c r="Q4319" s="81"/>
      <c r="R4319" s="81"/>
    </row>
    <row r="4320" spans="1:18">
      <c r="A4320" s="81"/>
      <c r="B4320" s="81"/>
      <c r="C4320" s="81"/>
      <c r="D4320" s="81"/>
      <c r="E4320" s="81"/>
      <c r="F4320" s="81"/>
      <c r="G4320" s="81"/>
      <c r="H4320" s="81"/>
      <c r="I4320" s="81"/>
      <c r="J4320" s="81"/>
      <c r="K4320" s="81"/>
      <c r="L4320" s="81"/>
      <c r="M4320" s="81"/>
      <c r="N4320" s="81"/>
      <c r="O4320" s="81"/>
      <c r="P4320" s="81"/>
      <c r="Q4320" s="81"/>
      <c r="R4320" s="81"/>
    </row>
    <row r="4321" spans="1:18">
      <c r="A4321" s="81"/>
      <c r="B4321" s="81"/>
      <c r="C4321" s="81"/>
      <c r="D4321" s="81"/>
      <c r="E4321" s="81"/>
      <c r="F4321" s="81"/>
      <c r="G4321" s="81"/>
      <c r="H4321" s="81"/>
      <c r="I4321" s="81"/>
      <c r="J4321" s="81"/>
      <c r="K4321" s="81"/>
      <c r="L4321" s="81"/>
      <c r="M4321" s="81"/>
      <c r="N4321" s="81"/>
      <c r="O4321" s="81"/>
      <c r="P4321" s="81"/>
      <c r="Q4321" s="81"/>
      <c r="R4321" s="81"/>
    </row>
    <row r="4322" spans="1:18">
      <c r="A4322" s="81"/>
      <c r="B4322" s="81"/>
      <c r="C4322" s="81"/>
      <c r="D4322" s="81"/>
      <c r="E4322" s="81"/>
      <c r="F4322" s="81"/>
      <c r="G4322" s="81"/>
      <c r="H4322" s="81"/>
      <c r="I4322" s="81"/>
      <c r="J4322" s="81"/>
      <c r="K4322" s="81"/>
      <c r="L4322" s="81"/>
      <c r="M4322" s="81"/>
      <c r="N4322" s="81"/>
      <c r="O4322" s="81"/>
      <c r="P4322" s="81"/>
      <c r="Q4322" s="81"/>
      <c r="R4322" s="81"/>
    </row>
    <row r="4323" spans="1:18">
      <c r="A4323" s="81"/>
      <c r="B4323" s="81"/>
      <c r="C4323" s="81"/>
      <c r="D4323" s="81"/>
      <c r="E4323" s="81"/>
      <c r="F4323" s="81"/>
      <c r="G4323" s="81"/>
      <c r="H4323" s="81"/>
      <c r="I4323" s="81"/>
      <c r="J4323" s="81"/>
      <c r="K4323" s="81"/>
      <c r="L4323" s="81"/>
      <c r="M4323" s="81"/>
      <c r="N4323" s="81"/>
      <c r="O4323" s="81"/>
      <c r="P4323" s="81"/>
      <c r="Q4323" s="81"/>
      <c r="R4323" s="81"/>
    </row>
    <row r="4324" spans="1:18">
      <c r="A4324" s="81"/>
      <c r="B4324" s="81"/>
      <c r="C4324" s="81"/>
      <c r="D4324" s="81"/>
      <c r="E4324" s="81"/>
      <c r="F4324" s="81"/>
      <c r="G4324" s="81"/>
      <c r="H4324" s="81"/>
      <c r="I4324" s="81"/>
      <c r="J4324" s="81"/>
      <c r="K4324" s="81"/>
      <c r="L4324" s="81"/>
      <c r="M4324" s="81"/>
      <c r="N4324" s="81"/>
      <c r="O4324" s="81"/>
      <c r="P4324" s="81"/>
      <c r="Q4324" s="81"/>
      <c r="R4324" s="81"/>
    </row>
    <row r="4325" spans="1:18">
      <c r="A4325" s="81"/>
      <c r="B4325" s="81"/>
      <c r="C4325" s="81"/>
      <c r="D4325" s="81"/>
      <c r="E4325" s="81"/>
      <c r="F4325" s="81"/>
      <c r="G4325" s="81"/>
      <c r="H4325" s="81"/>
      <c r="I4325" s="81"/>
      <c r="J4325" s="81"/>
      <c r="K4325" s="81"/>
      <c r="L4325" s="81"/>
      <c r="M4325" s="81"/>
      <c r="N4325" s="81"/>
      <c r="O4325" s="81"/>
      <c r="P4325" s="81"/>
      <c r="Q4325" s="81"/>
      <c r="R4325" s="81"/>
    </row>
    <row r="4326" spans="1:18">
      <c r="A4326" s="81"/>
      <c r="B4326" s="81"/>
      <c r="C4326" s="81"/>
      <c r="D4326" s="81"/>
      <c r="E4326" s="81"/>
      <c r="F4326" s="81"/>
      <c r="G4326" s="81"/>
      <c r="H4326" s="81"/>
      <c r="I4326" s="81"/>
      <c r="J4326" s="81"/>
      <c r="K4326" s="81"/>
      <c r="L4326" s="81"/>
      <c r="M4326" s="81"/>
      <c r="N4326" s="81"/>
      <c r="O4326" s="81"/>
      <c r="P4326" s="81"/>
      <c r="Q4326" s="81"/>
      <c r="R4326" s="81"/>
    </row>
    <row r="4327" spans="1:18">
      <c r="A4327" s="81"/>
      <c r="B4327" s="81"/>
      <c r="C4327" s="81"/>
      <c r="D4327" s="81"/>
      <c r="E4327" s="81"/>
      <c r="F4327" s="81"/>
      <c r="G4327" s="81"/>
      <c r="H4327" s="81"/>
      <c r="I4327" s="81"/>
      <c r="J4327" s="81"/>
      <c r="K4327" s="81"/>
      <c r="L4327" s="81"/>
      <c r="M4327" s="81"/>
      <c r="N4327" s="81"/>
      <c r="O4327" s="81"/>
      <c r="P4327" s="81"/>
      <c r="Q4327" s="81"/>
      <c r="R4327" s="81"/>
    </row>
    <row r="4328" spans="1:18">
      <c r="A4328" s="81"/>
      <c r="B4328" s="81"/>
      <c r="C4328" s="81"/>
      <c r="D4328" s="81"/>
      <c r="E4328" s="81"/>
      <c r="F4328" s="81"/>
      <c r="G4328" s="81"/>
      <c r="H4328" s="81"/>
      <c r="I4328" s="81"/>
      <c r="J4328" s="81"/>
      <c r="K4328" s="81"/>
      <c r="L4328" s="81"/>
      <c r="M4328" s="81"/>
      <c r="N4328" s="81"/>
      <c r="O4328" s="81"/>
      <c r="P4328" s="81"/>
      <c r="Q4328" s="81"/>
      <c r="R4328" s="81"/>
    </row>
    <row r="4329" spans="1:18">
      <c r="A4329" s="81"/>
      <c r="B4329" s="81"/>
      <c r="C4329" s="81"/>
      <c r="D4329" s="81"/>
      <c r="E4329" s="81"/>
      <c r="F4329" s="81"/>
      <c r="G4329" s="81"/>
      <c r="H4329" s="81"/>
      <c r="I4329" s="81"/>
      <c r="J4329" s="81"/>
      <c r="K4329" s="81"/>
      <c r="L4329" s="81"/>
      <c r="M4329" s="81"/>
      <c r="N4329" s="81"/>
      <c r="O4329" s="81"/>
      <c r="P4329" s="81"/>
      <c r="Q4329" s="81"/>
      <c r="R4329" s="81"/>
    </row>
    <row r="4330" spans="1:18">
      <c r="A4330" s="81"/>
      <c r="B4330" s="81"/>
      <c r="C4330" s="81"/>
      <c r="D4330" s="81"/>
      <c r="E4330" s="81"/>
      <c r="F4330" s="81"/>
      <c r="G4330" s="81"/>
      <c r="H4330" s="81"/>
      <c r="I4330" s="81"/>
      <c r="J4330" s="81"/>
      <c r="K4330" s="81"/>
      <c r="L4330" s="81"/>
      <c r="M4330" s="81"/>
      <c r="N4330" s="81"/>
      <c r="O4330" s="81"/>
      <c r="P4330" s="81"/>
      <c r="Q4330" s="81"/>
      <c r="R4330" s="81"/>
    </row>
    <row r="4331" spans="1:18">
      <c r="A4331" s="81"/>
      <c r="B4331" s="81"/>
      <c r="C4331" s="81"/>
      <c r="D4331" s="81"/>
      <c r="E4331" s="81"/>
      <c r="F4331" s="81"/>
      <c r="G4331" s="81"/>
      <c r="H4331" s="81"/>
      <c r="I4331" s="81"/>
      <c r="J4331" s="81"/>
      <c r="K4331" s="81"/>
      <c r="L4331" s="81"/>
      <c r="M4331" s="81"/>
      <c r="N4331" s="81"/>
      <c r="O4331" s="81"/>
      <c r="P4331" s="81"/>
      <c r="Q4331" s="81"/>
      <c r="R4331" s="81"/>
    </row>
    <row r="4332" spans="1:18">
      <c r="A4332" s="81"/>
      <c r="B4332" s="81"/>
      <c r="C4332" s="81"/>
      <c r="D4332" s="81"/>
      <c r="E4332" s="81"/>
      <c r="F4332" s="81"/>
      <c r="G4332" s="81"/>
      <c r="H4332" s="81"/>
      <c r="I4332" s="81"/>
      <c r="J4332" s="81"/>
      <c r="K4332" s="81"/>
      <c r="L4332" s="81"/>
      <c r="M4332" s="81"/>
      <c r="N4332" s="81"/>
      <c r="O4332" s="81"/>
      <c r="P4332" s="81"/>
      <c r="Q4332" s="81"/>
      <c r="R4332" s="81"/>
    </row>
    <row r="4333" spans="1:18">
      <c r="A4333" s="81"/>
      <c r="B4333" s="81"/>
      <c r="C4333" s="81"/>
      <c r="D4333" s="81"/>
      <c r="E4333" s="81"/>
      <c r="F4333" s="81"/>
      <c r="G4333" s="81"/>
      <c r="H4333" s="81"/>
      <c r="I4333" s="81"/>
      <c r="J4333" s="81"/>
      <c r="K4333" s="81"/>
      <c r="L4333" s="81"/>
      <c r="M4333" s="81"/>
      <c r="N4333" s="81"/>
      <c r="O4333" s="81"/>
      <c r="P4333" s="81"/>
      <c r="Q4333" s="81"/>
      <c r="R4333" s="81"/>
    </row>
    <row r="4334" spans="1:18">
      <c r="A4334" s="81"/>
      <c r="B4334" s="81"/>
      <c r="C4334" s="81"/>
      <c r="D4334" s="81"/>
      <c r="E4334" s="81"/>
      <c r="F4334" s="81"/>
      <c r="G4334" s="81"/>
      <c r="H4334" s="81"/>
      <c r="I4334" s="81"/>
      <c r="J4334" s="81"/>
      <c r="K4334" s="81"/>
      <c r="L4334" s="81"/>
      <c r="M4334" s="81"/>
      <c r="N4334" s="81"/>
      <c r="O4334" s="81"/>
      <c r="P4334" s="81"/>
      <c r="Q4334" s="81"/>
      <c r="R4334" s="81"/>
    </row>
    <row r="4335" spans="1:18">
      <c r="A4335" s="81"/>
      <c r="B4335" s="81"/>
      <c r="C4335" s="81"/>
      <c r="D4335" s="81"/>
      <c r="E4335" s="81"/>
      <c r="F4335" s="81"/>
      <c r="G4335" s="81"/>
      <c r="H4335" s="81"/>
      <c r="I4335" s="81"/>
      <c r="J4335" s="81"/>
      <c r="K4335" s="81"/>
      <c r="L4335" s="81"/>
      <c r="M4335" s="81"/>
      <c r="N4335" s="81"/>
      <c r="O4335" s="81"/>
      <c r="P4335" s="81"/>
      <c r="Q4335" s="81"/>
      <c r="R4335" s="81"/>
    </row>
    <row r="4336" spans="1:18">
      <c r="A4336" s="81"/>
      <c r="B4336" s="81"/>
      <c r="C4336" s="81"/>
      <c r="D4336" s="81"/>
      <c r="E4336" s="81"/>
      <c r="F4336" s="81"/>
      <c r="G4336" s="81"/>
      <c r="H4336" s="81"/>
      <c r="I4336" s="81"/>
      <c r="J4336" s="81"/>
      <c r="K4336" s="81"/>
      <c r="L4336" s="81"/>
      <c r="M4336" s="81"/>
      <c r="N4336" s="81"/>
      <c r="O4336" s="81"/>
      <c r="P4336" s="81"/>
      <c r="Q4336" s="81"/>
      <c r="R4336" s="81"/>
    </row>
    <row r="4337" spans="1:18">
      <c r="A4337" s="81"/>
      <c r="B4337" s="81"/>
      <c r="C4337" s="81"/>
      <c r="D4337" s="81"/>
      <c r="E4337" s="81"/>
      <c r="F4337" s="81"/>
      <c r="G4337" s="81"/>
      <c r="H4337" s="81"/>
      <c r="I4337" s="81"/>
      <c r="J4337" s="81"/>
      <c r="K4337" s="81"/>
      <c r="L4337" s="81"/>
      <c r="M4337" s="81"/>
      <c r="N4337" s="81"/>
      <c r="O4337" s="81"/>
      <c r="P4337" s="81"/>
      <c r="Q4337" s="81"/>
      <c r="R4337" s="81"/>
    </row>
    <row r="4338" spans="1:18">
      <c r="A4338" s="81"/>
      <c r="B4338" s="81"/>
      <c r="C4338" s="81"/>
      <c r="D4338" s="81"/>
      <c r="E4338" s="81"/>
      <c r="F4338" s="81"/>
      <c r="G4338" s="81"/>
      <c r="H4338" s="81"/>
      <c r="I4338" s="81"/>
      <c r="J4338" s="81"/>
      <c r="K4338" s="81"/>
      <c r="L4338" s="81"/>
      <c r="M4338" s="81"/>
      <c r="N4338" s="81"/>
      <c r="O4338" s="81"/>
      <c r="P4338" s="81"/>
      <c r="Q4338" s="81"/>
      <c r="R4338" s="81"/>
    </row>
    <row r="4339" spans="1:18">
      <c r="A4339" s="81"/>
      <c r="B4339" s="81"/>
      <c r="C4339" s="81"/>
      <c r="D4339" s="81"/>
      <c r="E4339" s="81"/>
      <c r="F4339" s="81"/>
      <c r="G4339" s="81"/>
      <c r="H4339" s="81"/>
      <c r="I4339" s="81"/>
      <c r="J4339" s="81"/>
      <c r="K4339" s="81"/>
      <c r="L4339" s="81"/>
      <c r="M4339" s="81"/>
      <c r="N4339" s="81"/>
      <c r="O4339" s="81"/>
      <c r="P4339" s="81"/>
      <c r="Q4339" s="81"/>
      <c r="R4339" s="81"/>
    </row>
    <row r="4340" spans="1:18">
      <c r="A4340" s="81"/>
      <c r="B4340" s="81"/>
      <c r="C4340" s="81"/>
      <c r="D4340" s="81"/>
      <c r="E4340" s="81"/>
      <c r="F4340" s="81"/>
      <c r="G4340" s="81"/>
      <c r="H4340" s="81"/>
      <c r="I4340" s="81"/>
      <c r="J4340" s="81"/>
      <c r="K4340" s="81"/>
      <c r="L4340" s="81"/>
      <c r="M4340" s="81"/>
      <c r="N4340" s="81"/>
      <c r="O4340" s="81"/>
      <c r="P4340" s="81"/>
      <c r="Q4340" s="81"/>
      <c r="R4340" s="81"/>
    </row>
    <row r="4341" spans="1:18">
      <c r="A4341" s="81"/>
      <c r="B4341" s="81"/>
      <c r="C4341" s="81"/>
      <c r="D4341" s="81"/>
      <c r="E4341" s="81"/>
      <c r="F4341" s="81"/>
      <c r="G4341" s="81"/>
      <c r="H4341" s="81"/>
      <c r="I4341" s="81"/>
      <c r="J4341" s="81"/>
      <c r="K4341" s="81"/>
      <c r="L4341" s="81"/>
      <c r="M4341" s="81"/>
      <c r="N4341" s="81"/>
      <c r="O4341" s="81"/>
      <c r="P4341" s="81"/>
      <c r="Q4341" s="81"/>
      <c r="R4341" s="81"/>
    </row>
    <row r="4342" spans="1:18">
      <c r="A4342" s="81"/>
      <c r="B4342" s="81"/>
      <c r="C4342" s="81"/>
      <c r="D4342" s="81"/>
      <c r="E4342" s="81"/>
      <c r="F4342" s="81"/>
      <c r="G4342" s="81"/>
      <c r="H4342" s="81"/>
      <c r="I4342" s="81"/>
      <c r="J4342" s="81"/>
      <c r="K4342" s="81"/>
      <c r="L4342" s="81"/>
      <c r="M4342" s="81"/>
      <c r="N4342" s="81"/>
      <c r="O4342" s="81"/>
      <c r="P4342" s="81"/>
      <c r="Q4342" s="81"/>
      <c r="R4342" s="81"/>
    </row>
    <row r="4343" spans="1:18">
      <c r="A4343" s="81"/>
      <c r="B4343" s="81"/>
      <c r="C4343" s="81"/>
      <c r="D4343" s="81"/>
      <c r="E4343" s="81"/>
      <c r="F4343" s="81"/>
      <c r="G4343" s="81"/>
      <c r="H4343" s="81"/>
      <c r="I4343" s="81"/>
      <c r="J4343" s="81"/>
      <c r="K4343" s="81"/>
      <c r="L4343" s="81"/>
      <c r="M4343" s="81"/>
      <c r="N4343" s="81"/>
      <c r="O4343" s="81"/>
      <c r="P4343" s="81"/>
      <c r="Q4343" s="81"/>
      <c r="R4343" s="81"/>
    </row>
    <row r="4344" spans="1:18">
      <c r="A4344" s="81"/>
      <c r="B4344" s="81"/>
      <c r="C4344" s="81"/>
      <c r="D4344" s="81"/>
      <c r="E4344" s="81"/>
      <c r="F4344" s="81"/>
      <c r="G4344" s="81"/>
      <c r="H4344" s="81"/>
      <c r="I4344" s="81"/>
      <c r="J4344" s="81"/>
      <c r="K4344" s="81"/>
      <c r="L4344" s="81"/>
      <c r="M4344" s="81"/>
      <c r="N4344" s="81"/>
      <c r="O4344" s="81"/>
      <c r="P4344" s="81"/>
      <c r="Q4344" s="81"/>
      <c r="R4344" s="81"/>
    </row>
    <row r="4345" spans="1:18">
      <c r="A4345" s="81"/>
      <c r="B4345" s="81"/>
      <c r="C4345" s="81"/>
      <c r="D4345" s="81"/>
      <c r="E4345" s="81"/>
      <c r="F4345" s="81"/>
      <c r="G4345" s="81"/>
      <c r="H4345" s="81"/>
      <c r="I4345" s="81"/>
      <c r="J4345" s="81"/>
      <c r="K4345" s="81"/>
      <c r="L4345" s="81"/>
      <c r="M4345" s="81"/>
      <c r="N4345" s="81"/>
      <c r="O4345" s="81"/>
      <c r="P4345" s="81"/>
      <c r="Q4345" s="81"/>
      <c r="R4345" s="81"/>
    </row>
    <row r="4346" spans="1:18">
      <c r="A4346" s="81"/>
      <c r="B4346" s="81"/>
      <c r="C4346" s="81"/>
      <c r="D4346" s="81"/>
      <c r="E4346" s="81"/>
      <c r="F4346" s="81"/>
      <c r="G4346" s="81"/>
      <c r="H4346" s="81"/>
      <c r="I4346" s="81"/>
      <c r="J4346" s="81"/>
      <c r="K4346" s="81"/>
      <c r="L4346" s="81"/>
      <c r="M4346" s="81"/>
      <c r="N4346" s="81"/>
      <c r="O4346" s="81"/>
      <c r="P4346" s="81"/>
      <c r="Q4346" s="81"/>
      <c r="R4346" s="81"/>
    </row>
    <row r="4347" spans="1:18">
      <c r="A4347" s="81"/>
      <c r="B4347" s="81"/>
      <c r="C4347" s="81"/>
      <c r="D4347" s="81"/>
      <c r="E4347" s="81"/>
      <c r="F4347" s="81"/>
      <c r="G4347" s="81"/>
      <c r="H4347" s="81"/>
      <c r="I4347" s="81"/>
      <c r="J4347" s="81"/>
      <c r="K4347" s="81"/>
      <c r="L4347" s="81"/>
      <c r="M4347" s="81"/>
      <c r="N4347" s="81"/>
      <c r="O4347" s="81"/>
      <c r="P4347" s="81"/>
      <c r="Q4347" s="81"/>
      <c r="R4347" s="81"/>
    </row>
    <row r="4348" spans="1:18">
      <c r="A4348" s="81"/>
      <c r="B4348" s="81"/>
      <c r="C4348" s="81"/>
      <c r="D4348" s="81"/>
      <c r="E4348" s="81"/>
      <c r="F4348" s="81"/>
      <c r="G4348" s="81"/>
      <c r="H4348" s="81"/>
      <c r="I4348" s="81"/>
      <c r="J4348" s="81"/>
      <c r="K4348" s="81"/>
      <c r="L4348" s="81"/>
      <c r="M4348" s="81"/>
      <c r="N4348" s="81"/>
      <c r="O4348" s="81"/>
      <c r="P4348" s="81"/>
      <c r="Q4348" s="81"/>
      <c r="R4348" s="81"/>
    </row>
    <row r="4349" spans="1:18">
      <c r="A4349" s="81"/>
      <c r="B4349" s="81"/>
      <c r="C4349" s="81"/>
      <c r="D4349" s="81"/>
      <c r="E4349" s="81"/>
      <c r="F4349" s="81"/>
      <c r="G4349" s="81"/>
      <c r="H4349" s="81"/>
      <c r="I4349" s="81"/>
      <c r="J4349" s="81"/>
      <c r="K4349" s="81"/>
      <c r="L4349" s="81"/>
      <c r="M4349" s="81"/>
      <c r="N4349" s="81"/>
      <c r="O4349" s="81"/>
      <c r="P4349" s="81"/>
      <c r="Q4349" s="81"/>
      <c r="R4349" s="81"/>
    </row>
    <row r="4350" spans="1:18">
      <c r="A4350" s="81"/>
      <c r="B4350" s="81"/>
      <c r="C4350" s="81"/>
      <c r="D4350" s="81"/>
      <c r="E4350" s="81"/>
      <c r="F4350" s="81"/>
      <c r="G4350" s="81"/>
      <c r="H4350" s="81"/>
      <c r="I4350" s="81"/>
      <c r="J4350" s="81"/>
      <c r="K4350" s="81"/>
      <c r="L4350" s="81"/>
      <c r="M4350" s="81"/>
      <c r="N4350" s="81"/>
      <c r="O4350" s="81"/>
      <c r="P4350" s="81"/>
      <c r="Q4350" s="81"/>
      <c r="R4350" s="81"/>
    </row>
    <row r="4351" spans="1:18">
      <c r="A4351" s="81"/>
      <c r="B4351" s="81"/>
      <c r="C4351" s="81"/>
      <c r="D4351" s="81"/>
      <c r="E4351" s="81"/>
      <c r="F4351" s="81"/>
      <c r="G4351" s="81"/>
      <c r="H4351" s="81"/>
      <c r="I4351" s="81"/>
      <c r="J4351" s="81"/>
      <c r="K4351" s="81"/>
      <c r="L4351" s="81"/>
      <c r="M4351" s="81"/>
      <c r="N4351" s="81"/>
      <c r="O4351" s="81"/>
      <c r="P4351" s="81"/>
      <c r="Q4351" s="81"/>
      <c r="R4351" s="81"/>
    </row>
    <row r="4352" spans="1:18">
      <c r="A4352" s="81"/>
      <c r="B4352" s="81"/>
      <c r="C4352" s="81"/>
      <c r="D4352" s="81"/>
      <c r="E4352" s="81"/>
      <c r="F4352" s="81"/>
      <c r="G4352" s="81"/>
      <c r="H4352" s="81"/>
      <c r="I4352" s="81"/>
      <c r="J4352" s="81"/>
      <c r="K4352" s="81"/>
      <c r="L4352" s="81"/>
      <c r="M4352" s="81"/>
      <c r="N4352" s="81"/>
      <c r="O4352" s="81"/>
      <c r="P4352" s="81"/>
      <c r="Q4352" s="81"/>
      <c r="R4352" s="81"/>
    </row>
    <row r="4353" spans="1:18">
      <c r="A4353" s="81"/>
      <c r="B4353" s="81"/>
      <c r="C4353" s="81"/>
      <c r="D4353" s="81"/>
      <c r="E4353" s="81"/>
      <c r="F4353" s="81"/>
      <c r="G4353" s="81"/>
      <c r="H4353" s="81"/>
      <c r="I4353" s="81"/>
      <c r="J4353" s="81"/>
      <c r="K4353" s="81"/>
      <c r="L4353" s="81"/>
      <c r="M4353" s="81"/>
      <c r="N4353" s="81"/>
      <c r="O4353" s="81"/>
      <c r="P4353" s="81"/>
      <c r="Q4353" s="81"/>
      <c r="R4353" s="81"/>
    </row>
    <row r="4354" spans="1:18">
      <c r="A4354" s="81"/>
      <c r="B4354" s="81"/>
      <c r="C4354" s="81"/>
      <c r="D4354" s="81"/>
      <c r="E4354" s="81"/>
      <c r="F4354" s="81"/>
      <c r="G4354" s="81"/>
      <c r="H4354" s="81"/>
      <c r="I4354" s="81"/>
      <c r="J4354" s="81"/>
      <c r="K4354" s="81"/>
      <c r="L4354" s="81"/>
      <c r="M4354" s="81"/>
      <c r="N4354" s="81"/>
      <c r="O4354" s="81"/>
      <c r="P4354" s="81"/>
      <c r="Q4354" s="81"/>
      <c r="R4354" s="81"/>
    </row>
    <row r="4355" spans="1:18">
      <c r="A4355" s="81"/>
      <c r="B4355" s="81"/>
      <c r="C4355" s="81"/>
      <c r="D4355" s="81"/>
      <c r="E4355" s="81"/>
      <c r="F4355" s="81"/>
      <c r="G4355" s="81"/>
      <c r="H4355" s="81"/>
      <c r="I4355" s="81"/>
      <c r="J4355" s="81"/>
      <c r="K4355" s="81"/>
      <c r="L4355" s="81"/>
      <c r="M4355" s="81"/>
      <c r="N4355" s="81"/>
      <c r="O4355" s="81"/>
      <c r="P4355" s="81"/>
      <c r="Q4355" s="81"/>
      <c r="R4355" s="81"/>
    </row>
    <row r="4356" spans="1:18">
      <c r="A4356" s="81"/>
      <c r="B4356" s="81"/>
      <c r="C4356" s="81"/>
      <c r="D4356" s="81"/>
      <c r="E4356" s="81"/>
      <c r="F4356" s="81"/>
      <c r="G4356" s="81"/>
      <c r="H4356" s="81"/>
      <c r="I4356" s="81"/>
      <c r="J4356" s="81"/>
      <c r="K4356" s="81"/>
      <c r="L4356" s="81"/>
      <c r="M4356" s="81"/>
      <c r="N4356" s="81"/>
      <c r="O4356" s="81"/>
      <c r="P4356" s="81"/>
      <c r="Q4356" s="81"/>
      <c r="R4356" s="81"/>
    </row>
    <row r="4357" spans="1:18">
      <c r="A4357" s="81"/>
      <c r="B4357" s="81"/>
      <c r="C4357" s="81"/>
      <c r="D4357" s="81"/>
      <c r="E4357" s="81"/>
      <c r="F4357" s="81"/>
      <c r="G4357" s="81"/>
      <c r="H4357" s="81"/>
      <c r="I4357" s="81"/>
      <c r="J4357" s="81"/>
      <c r="K4357" s="81"/>
      <c r="L4357" s="81"/>
      <c r="M4357" s="81"/>
      <c r="N4357" s="81"/>
      <c r="O4357" s="81"/>
      <c r="P4357" s="81"/>
      <c r="Q4357" s="81"/>
      <c r="R4357" s="81"/>
    </row>
    <row r="4358" spans="1:18">
      <c r="A4358" s="81"/>
      <c r="B4358" s="81"/>
      <c r="C4358" s="81"/>
      <c r="D4358" s="81"/>
      <c r="E4358" s="81"/>
      <c r="F4358" s="81"/>
      <c r="G4358" s="81"/>
      <c r="H4358" s="81"/>
      <c r="I4358" s="81"/>
      <c r="J4358" s="81"/>
      <c r="K4358" s="81"/>
      <c r="L4358" s="81"/>
      <c r="M4358" s="81"/>
      <c r="N4358" s="81"/>
      <c r="O4358" s="81"/>
      <c r="P4358" s="81"/>
      <c r="Q4358" s="81"/>
      <c r="R4358" s="81"/>
    </row>
    <row r="4359" spans="1:18">
      <c r="A4359" s="81"/>
      <c r="B4359" s="81"/>
      <c r="C4359" s="81"/>
      <c r="D4359" s="81"/>
      <c r="E4359" s="81"/>
      <c r="F4359" s="81"/>
      <c r="G4359" s="81"/>
      <c r="H4359" s="81"/>
      <c r="I4359" s="81"/>
      <c r="J4359" s="81"/>
      <c r="K4359" s="81"/>
      <c r="L4359" s="81"/>
      <c r="M4359" s="81"/>
      <c r="N4359" s="81"/>
      <c r="O4359" s="81"/>
      <c r="P4359" s="81"/>
      <c r="Q4359" s="81"/>
      <c r="R4359" s="81"/>
    </row>
    <row r="4360" spans="1:18">
      <c r="A4360" s="81"/>
      <c r="B4360" s="81"/>
      <c r="C4360" s="81"/>
      <c r="D4360" s="81"/>
      <c r="E4360" s="81"/>
      <c r="F4360" s="81"/>
      <c r="G4360" s="81"/>
      <c r="H4360" s="81"/>
      <c r="I4360" s="81"/>
      <c r="J4360" s="81"/>
      <c r="K4360" s="81"/>
      <c r="L4360" s="81"/>
      <c r="M4360" s="81"/>
      <c r="N4360" s="81"/>
      <c r="O4360" s="81"/>
      <c r="P4360" s="81"/>
      <c r="Q4360" s="81"/>
      <c r="R4360" s="81"/>
    </row>
    <row r="4361" spans="1:18">
      <c r="A4361" s="81"/>
      <c r="B4361" s="81"/>
      <c r="C4361" s="81"/>
      <c r="D4361" s="81"/>
      <c r="E4361" s="81"/>
      <c r="F4361" s="81"/>
      <c r="G4361" s="81"/>
      <c r="H4361" s="81"/>
      <c r="I4361" s="81"/>
      <c r="J4361" s="81"/>
      <c r="K4361" s="81"/>
      <c r="L4361" s="81"/>
      <c r="M4361" s="81"/>
      <c r="N4361" s="81"/>
      <c r="O4361" s="81"/>
      <c r="P4361" s="81"/>
      <c r="Q4361" s="81"/>
      <c r="R4361" s="81"/>
    </row>
    <row r="4362" spans="1:18">
      <c r="A4362" s="81"/>
      <c r="B4362" s="81"/>
      <c r="C4362" s="81"/>
      <c r="D4362" s="81"/>
      <c r="E4362" s="81"/>
      <c r="F4362" s="81"/>
      <c r="G4362" s="81"/>
      <c r="H4362" s="81"/>
      <c r="I4362" s="81"/>
      <c r="J4362" s="81"/>
      <c r="K4362" s="81"/>
      <c r="L4362" s="81"/>
      <c r="M4362" s="81"/>
      <c r="N4362" s="81"/>
      <c r="O4362" s="81"/>
      <c r="P4362" s="81"/>
      <c r="Q4362" s="81"/>
      <c r="R4362" s="81"/>
    </row>
    <row r="4363" spans="1:18">
      <c r="A4363" s="81"/>
      <c r="B4363" s="81"/>
      <c r="C4363" s="81"/>
      <c r="D4363" s="81"/>
      <c r="E4363" s="81"/>
      <c r="F4363" s="81"/>
      <c r="G4363" s="81"/>
      <c r="H4363" s="81"/>
      <c r="I4363" s="81"/>
      <c r="J4363" s="81"/>
      <c r="K4363" s="81"/>
      <c r="L4363" s="81"/>
      <c r="M4363" s="81"/>
      <c r="N4363" s="81"/>
      <c r="O4363" s="81"/>
      <c r="P4363" s="81"/>
      <c r="Q4363" s="81"/>
      <c r="R4363" s="81"/>
    </row>
    <row r="4364" spans="1:18">
      <c r="A4364" s="81"/>
      <c r="B4364" s="81"/>
      <c r="C4364" s="81"/>
      <c r="D4364" s="81"/>
      <c r="E4364" s="81"/>
      <c r="F4364" s="81"/>
      <c r="G4364" s="81"/>
      <c r="H4364" s="81"/>
      <c r="I4364" s="81"/>
      <c r="J4364" s="81"/>
      <c r="K4364" s="81"/>
      <c r="L4364" s="81"/>
      <c r="M4364" s="81"/>
      <c r="N4364" s="81"/>
      <c r="O4364" s="81"/>
      <c r="P4364" s="81"/>
      <c r="Q4364" s="81"/>
      <c r="R4364" s="81"/>
    </row>
    <row r="4365" spans="1:18">
      <c r="A4365" s="81"/>
      <c r="B4365" s="81"/>
      <c r="C4365" s="81"/>
      <c r="D4365" s="81"/>
      <c r="E4365" s="81"/>
      <c r="F4365" s="81"/>
      <c r="G4365" s="81"/>
      <c r="H4365" s="81"/>
      <c r="I4365" s="81"/>
      <c r="J4365" s="81"/>
      <c r="K4365" s="81"/>
      <c r="L4365" s="81"/>
      <c r="M4365" s="81"/>
      <c r="N4365" s="81"/>
      <c r="O4365" s="81"/>
      <c r="P4365" s="81"/>
      <c r="Q4365" s="81"/>
      <c r="R4365" s="81"/>
    </row>
    <row r="4366" spans="1:18">
      <c r="A4366" s="81"/>
      <c r="B4366" s="81"/>
      <c r="C4366" s="81"/>
      <c r="D4366" s="81"/>
      <c r="E4366" s="81"/>
      <c r="F4366" s="81"/>
      <c r="G4366" s="81"/>
      <c r="H4366" s="81"/>
      <c r="I4366" s="81"/>
      <c r="J4366" s="81"/>
      <c r="K4366" s="81"/>
      <c r="L4366" s="81"/>
      <c r="M4366" s="81"/>
      <c r="N4366" s="81"/>
      <c r="O4366" s="81"/>
      <c r="P4366" s="81"/>
      <c r="Q4366" s="81"/>
      <c r="R4366" s="81"/>
    </row>
    <row r="4367" spans="1:18">
      <c r="A4367" s="81"/>
      <c r="B4367" s="81"/>
      <c r="C4367" s="81"/>
      <c r="D4367" s="81"/>
      <c r="E4367" s="81"/>
      <c r="F4367" s="81"/>
      <c r="G4367" s="81"/>
      <c r="H4367" s="81"/>
      <c r="I4367" s="81"/>
      <c r="J4367" s="81"/>
      <c r="K4367" s="81"/>
      <c r="L4367" s="81"/>
      <c r="M4367" s="81"/>
      <c r="N4367" s="81"/>
      <c r="O4367" s="81"/>
      <c r="P4367" s="81"/>
      <c r="Q4367" s="81"/>
      <c r="R4367" s="81"/>
    </row>
    <row r="4368" spans="1:18">
      <c r="A4368" s="81"/>
      <c r="B4368" s="81"/>
      <c r="C4368" s="81"/>
      <c r="D4368" s="81"/>
      <c r="E4368" s="81"/>
      <c r="F4368" s="81"/>
      <c r="G4368" s="81"/>
      <c r="H4368" s="81"/>
      <c r="I4368" s="81"/>
      <c r="J4368" s="81"/>
      <c r="K4368" s="81"/>
      <c r="L4368" s="81"/>
      <c r="M4368" s="81"/>
      <c r="N4368" s="81"/>
      <c r="O4368" s="81"/>
      <c r="P4368" s="81"/>
      <c r="Q4368" s="81"/>
      <c r="R4368" s="81"/>
    </row>
    <row r="4369" spans="1:18">
      <c r="A4369" s="81"/>
      <c r="B4369" s="81"/>
      <c r="C4369" s="81"/>
      <c r="D4369" s="81"/>
      <c r="E4369" s="81"/>
      <c r="F4369" s="81"/>
      <c r="G4369" s="81"/>
      <c r="H4369" s="81"/>
      <c r="I4369" s="81"/>
      <c r="J4369" s="81"/>
      <c r="K4369" s="81"/>
      <c r="L4369" s="81"/>
      <c r="M4369" s="81"/>
      <c r="N4369" s="81"/>
      <c r="O4369" s="81"/>
      <c r="P4369" s="81"/>
      <c r="Q4369" s="81"/>
      <c r="R4369" s="81"/>
    </row>
    <row r="4370" spans="1:18">
      <c r="A4370" s="81"/>
      <c r="B4370" s="81"/>
      <c r="C4370" s="81"/>
      <c r="D4370" s="81"/>
      <c r="E4370" s="81"/>
      <c r="F4370" s="81"/>
      <c r="G4370" s="81"/>
      <c r="H4370" s="81"/>
      <c r="I4370" s="81"/>
      <c r="J4370" s="81"/>
      <c r="K4370" s="81"/>
      <c r="L4370" s="81"/>
      <c r="M4370" s="81"/>
      <c r="N4370" s="81"/>
      <c r="O4370" s="81"/>
      <c r="P4370" s="81"/>
      <c r="Q4370" s="81"/>
      <c r="R4370" s="81"/>
    </row>
    <row r="4371" spans="1:18">
      <c r="A4371" s="81"/>
      <c r="B4371" s="81"/>
      <c r="C4371" s="81"/>
      <c r="D4371" s="81"/>
      <c r="E4371" s="81"/>
      <c r="F4371" s="81"/>
      <c r="G4371" s="81"/>
      <c r="H4371" s="81"/>
      <c r="I4371" s="81"/>
      <c r="J4371" s="81"/>
      <c r="K4371" s="81"/>
      <c r="L4371" s="81"/>
      <c r="M4371" s="81"/>
      <c r="N4371" s="81"/>
      <c r="O4371" s="81"/>
      <c r="P4371" s="81"/>
      <c r="Q4371" s="81"/>
      <c r="R4371" s="81"/>
    </row>
    <row r="4372" spans="1:18">
      <c r="A4372" s="81"/>
      <c r="B4372" s="81"/>
      <c r="C4372" s="81"/>
      <c r="D4372" s="81"/>
      <c r="E4372" s="81"/>
      <c r="F4372" s="81"/>
      <c r="G4372" s="81"/>
      <c r="H4372" s="81"/>
      <c r="I4372" s="81"/>
      <c r="J4372" s="81"/>
      <c r="K4372" s="81"/>
      <c r="L4372" s="81"/>
      <c r="M4372" s="81"/>
      <c r="N4372" s="81"/>
      <c r="O4372" s="81"/>
      <c r="P4372" s="81"/>
      <c r="Q4372" s="81"/>
      <c r="R4372" s="81"/>
    </row>
    <row r="4373" spans="1:18">
      <c r="A4373" s="81"/>
      <c r="B4373" s="81"/>
      <c r="C4373" s="81"/>
      <c r="D4373" s="81"/>
      <c r="E4373" s="81"/>
      <c r="F4373" s="81"/>
      <c r="G4373" s="81"/>
      <c r="H4373" s="81"/>
      <c r="I4373" s="81"/>
      <c r="J4373" s="81"/>
      <c r="K4373" s="81"/>
      <c r="L4373" s="81"/>
      <c r="M4373" s="81"/>
      <c r="N4373" s="81"/>
      <c r="O4373" s="81"/>
      <c r="P4373" s="81"/>
      <c r="Q4373" s="81"/>
      <c r="R4373" s="81"/>
    </row>
    <row r="4374" spans="1:18">
      <c r="A4374" s="81"/>
      <c r="B4374" s="81"/>
      <c r="C4374" s="81"/>
      <c r="D4374" s="81"/>
      <c r="E4374" s="81"/>
      <c r="F4374" s="81"/>
      <c r="G4374" s="81"/>
      <c r="H4374" s="81"/>
      <c r="I4374" s="81"/>
      <c r="J4374" s="81"/>
      <c r="K4374" s="81"/>
      <c r="L4374" s="81"/>
      <c r="M4374" s="81"/>
      <c r="N4374" s="81"/>
      <c r="O4374" s="81"/>
      <c r="P4374" s="81"/>
      <c r="Q4374" s="81"/>
      <c r="R4374" s="81"/>
    </row>
    <row r="4375" spans="1:18">
      <c r="A4375" s="81"/>
      <c r="B4375" s="81"/>
      <c r="C4375" s="81"/>
      <c r="D4375" s="81"/>
      <c r="E4375" s="81"/>
      <c r="F4375" s="81"/>
      <c r="G4375" s="81"/>
      <c r="H4375" s="81"/>
      <c r="I4375" s="81"/>
      <c r="J4375" s="81"/>
      <c r="K4375" s="81"/>
      <c r="L4375" s="81"/>
      <c r="M4375" s="81"/>
      <c r="N4375" s="81"/>
      <c r="O4375" s="81"/>
      <c r="P4375" s="81"/>
      <c r="Q4375" s="81"/>
      <c r="R4375" s="81"/>
    </row>
    <row r="4376" spans="1:18">
      <c r="A4376" s="81"/>
      <c r="B4376" s="81"/>
      <c r="C4376" s="81"/>
      <c r="D4376" s="81"/>
      <c r="E4376" s="81"/>
      <c r="F4376" s="81"/>
      <c r="G4376" s="81"/>
      <c r="H4376" s="81"/>
      <c r="I4376" s="81"/>
      <c r="J4376" s="81"/>
      <c r="K4376" s="81"/>
      <c r="L4376" s="81"/>
      <c r="M4376" s="81"/>
      <c r="N4376" s="81"/>
      <c r="O4376" s="81"/>
      <c r="P4376" s="81"/>
      <c r="Q4376" s="81"/>
      <c r="R4376" s="81"/>
    </row>
    <row r="4377" spans="1:18">
      <c r="A4377" s="81"/>
      <c r="B4377" s="81"/>
      <c r="C4377" s="81"/>
      <c r="D4377" s="81"/>
      <c r="E4377" s="81"/>
      <c r="F4377" s="81"/>
      <c r="G4377" s="81"/>
      <c r="H4377" s="81"/>
      <c r="I4377" s="81"/>
      <c r="J4377" s="81"/>
      <c r="K4377" s="81"/>
      <c r="L4377" s="81"/>
      <c r="M4377" s="81"/>
      <c r="N4377" s="81"/>
      <c r="O4377" s="81"/>
      <c r="P4377" s="81"/>
      <c r="Q4377" s="81"/>
      <c r="R4377" s="81"/>
    </row>
    <row r="4378" spans="1:18">
      <c r="A4378" s="81"/>
      <c r="B4378" s="81"/>
      <c r="C4378" s="81"/>
      <c r="D4378" s="81"/>
      <c r="E4378" s="81"/>
      <c r="F4378" s="81"/>
      <c r="G4378" s="81"/>
      <c r="H4378" s="81"/>
      <c r="I4378" s="81"/>
      <c r="J4378" s="81"/>
      <c r="K4378" s="81"/>
      <c r="L4378" s="81"/>
      <c r="M4378" s="81"/>
      <c r="N4378" s="81"/>
      <c r="O4378" s="81"/>
      <c r="P4378" s="81"/>
      <c r="Q4378" s="81"/>
      <c r="R4378" s="81"/>
    </row>
    <row r="4379" spans="1:18">
      <c r="A4379" s="81"/>
      <c r="B4379" s="81"/>
      <c r="C4379" s="81"/>
      <c r="D4379" s="81"/>
      <c r="E4379" s="81"/>
      <c r="F4379" s="81"/>
      <c r="G4379" s="81"/>
      <c r="H4379" s="81"/>
      <c r="I4379" s="81"/>
      <c r="J4379" s="81"/>
      <c r="K4379" s="81"/>
      <c r="L4379" s="81"/>
      <c r="M4379" s="81"/>
      <c r="N4379" s="81"/>
      <c r="O4379" s="81"/>
      <c r="P4379" s="81"/>
      <c r="Q4379" s="81"/>
      <c r="R4379" s="81"/>
    </row>
    <row r="4380" spans="1:18">
      <c r="A4380" s="81"/>
      <c r="B4380" s="81"/>
      <c r="C4380" s="81"/>
      <c r="D4380" s="81"/>
      <c r="E4380" s="81"/>
      <c r="F4380" s="81"/>
      <c r="G4380" s="81"/>
      <c r="H4380" s="81"/>
      <c r="I4380" s="81"/>
      <c r="J4380" s="81"/>
      <c r="K4380" s="81"/>
      <c r="L4380" s="81"/>
      <c r="M4380" s="81"/>
      <c r="N4380" s="81"/>
      <c r="O4380" s="81"/>
      <c r="P4380" s="81"/>
      <c r="Q4380" s="81"/>
      <c r="R4380" s="81"/>
    </row>
    <row r="4381" spans="1:18">
      <c r="A4381" s="81"/>
      <c r="B4381" s="81"/>
      <c r="C4381" s="81"/>
      <c r="D4381" s="81"/>
      <c r="E4381" s="81"/>
      <c r="F4381" s="81"/>
      <c r="G4381" s="81"/>
      <c r="H4381" s="81"/>
      <c r="I4381" s="81"/>
      <c r="J4381" s="81"/>
      <c r="K4381" s="81"/>
      <c r="L4381" s="81"/>
      <c r="M4381" s="81"/>
      <c r="N4381" s="81"/>
      <c r="O4381" s="81"/>
      <c r="P4381" s="81"/>
      <c r="Q4381" s="81"/>
      <c r="R4381" s="81"/>
    </row>
    <row r="4382" spans="1:18">
      <c r="A4382" s="81"/>
      <c r="B4382" s="81"/>
      <c r="C4382" s="81"/>
      <c r="D4382" s="81"/>
      <c r="E4382" s="81"/>
      <c r="F4382" s="81"/>
      <c r="G4382" s="81"/>
      <c r="H4382" s="81"/>
      <c r="I4382" s="81"/>
      <c r="J4382" s="81"/>
      <c r="K4382" s="81"/>
      <c r="L4382" s="81"/>
      <c r="M4382" s="81"/>
      <c r="N4382" s="81"/>
      <c r="O4382" s="81"/>
      <c r="P4382" s="81"/>
      <c r="Q4382" s="81"/>
      <c r="R4382" s="81"/>
    </row>
    <row r="4383" spans="1:18">
      <c r="A4383" s="81"/>
      <c r="B4383" s="81"/>
      <c r="C4383" s="81"/>
      <c r="D4383" s="81"/>
      <c r="E4383" s="81"/>
      <c r="F4383" s="81"/>
      <c r="G4383" s="81"/>
      <c r="H4383" s="81"/>
      <c r="I4383" s="81"/>
      <c r="J4383" s="81"/>
      <c r="K4383" s="81"/>
      <c r="L4383" s="81"/>
      <c r="M4383" s="81"/>
      <c r="N4383" s="81"/>
      <c r="O4383" s="81"/>
      <c r="P4383" s="81"/>
      <c r="Q4383" s="81"/>
      <c r="R4383" s="81"/>
    </row>
    <row r="4384" spans="1:18">
      <c r="A4384" s="81"/>
      <c r="B4384" s="81"/>
      <c r="C4384" s="81"/>
      <c r="D4384" s="81"/>
      <c r="E4384" s="81"/>
      <c r="F4384" s="81"/>
      <c r="G4384" s="81"/>
      <c r="H4384" s="81"/>
      <c r="I4384" s="81"/>
      <c r="J4384" s="81"/>
      <c r="K4384" s="81"/>
      <c r="L4384" s="81"/>
      <c r="M4384" s="81"/>
      <c r="N4384" s="81"/>
      <c r="O4384" s="81"/>
      <c r="P4384" s="81"/>
      <c r="Q4384" s="81"/>
      <c r="R4384" s="81"/>
    </row>
    <row r="4385" spans="1:18">
      <c r="A4385" s="81"/>
      <c r="B4385" s="81"/>
      <c r="C4385" s="81"/>
      <c r="D4385" s="81"/>
      <c r="E4385" s="81"/>
      <c r="F4385" s="81"/>
      <c r="G4385" s="81"/>
      <c r="H4385" s="81"/>
      <c r="I4385" s="81"/>
      <c r="J4385" s="81"/>
      <c r="K4385" s="81"/>
      <c r="L4385" s="81"/>
      <c r="M4385" s="81"/>
      <c r="N4385" s="81"/>
      <c r="O4385" s="81"/>
      <c r="P4385" s="81"/>
      <c r="Q4385" s="81"/>
      <c r="R4385" s="81"/>
    </row>
    <row r="4386" spans="1:18">
      <c r="A4386" s="81"/>
      <c r="B4386" s="81"/>
      <c r="C4386" s="81"/>
      <c r="D4386" s="81"/>
      <c r="E4386" s="81"/>
      <c r="F4386" s="81"/>
      <c r="G4386" s="81"/>
      <c r="H4386" s="81"/>
      <c r="I4386" s="81"/>
      <c r="J4386" s="81"/>
      <c r="K4386" s="81"/>
      <c r="L4386" s="81"/>
      <c r="M4386" s="81"/>
      <c r="N4386" s="81"/>
      <c r="O4386" s="81"/>
      <c r="P4386" s="81"/>
      <c r="Q4386" s="81"/>
      <c r="R4386" s="81"/>
    </row>
    <row r="4387" spans="1:18">
      <c r="A4387" s="81"/>
      <c r="B4387" s="81"/>
      <c r="C4387" s="81"/>
      <c r="D4387" s="81"/>
      <c r="E4387" s="81"/>
      <c r="F4387" s="81"/>
      <c r="G4387" s="81"/>
      <c r="H4387" s="81"/>
      <c r="I4387" s="81"/>
      <c r="J4387" s="81"/>
      <c r="K4387" s="81"/>
      <c r="L4387" s="81"/>
      <c r="M4387" s="81"/>
      <c r="N4387" s="81"/>
      <c r="O4387" s="81"/>
      <c r="P4387" s="81"/>
      <c r="Q4387" s="81"/>
      <c r="R4387" s="81"/>
    </row>
    <row r="4388" spans="1:18">
      <c r="A4388" s="81"/>
      <c r="B4388" s="81"/>
      <c r="C4388" s="81"/>
      <c r="D4388" s="81"/>
      <c r="E4388" s="81"/>
      <c r="F4388" s="81"/>
      <c r="G4388" s="81"/>
      <c r="H4388" s="81"/>
      <c r="I4388" s="81"/>
      <c r="J4388" s="81"/>
      <c r="K4388" s="81"/>
      <c r="L4388" s="81"/>
      <c r="M4388" s="81"/>
      <c r="N4388" s="81"/>
      <c r="O4388" s="81"/>
      <c r="P4388" s="81"/>
      <c r="Q4388" s="81"/>
      <c r="R4388" s="81"/>
    </row>
    <row r="4389" spans="1:18">
      <c r="A4389" s="81"/>
      <c r="B4389" s="81"/>
      <c r="C4389" s="81"/>
      <c r="D4389" s="81"/>
      <c r="E4389" s="81"/>
      <c r="F4389" s="81"/>
      <c r="G4389" s="81"/>
      <c r="H4389" s="81"/>
      <c r="I4389" s="81"/>
      <c r="J4389" s="81"/>
      <c r="K4389" s="81"/>
      <c r="L4389" s="81"/>
      <c r="M4389" s="81"/>
      <c r="N4389" s="81"/>
      <c r="O4389" s="81"/>
      <c r="P4389" s="81"/>
      <c r="Q4389" s="81"/>
      <c r="R4389" s="81"/>
    </row>
    <row r="4390" spans="1:18">
      <c r="A4390" s="81"/>
      <c r="B4390" s="81"/>
      <c r="C4390" s="81"/>
      <c r="D4390" s="81"/>
      <c r="E4390" s="81"/>
      <c r="F4390" s="81"/>
      <c r="G4390" s="81"/>
      <c r="H4390" s="81"/>
      <c r="I4390" s="81"/>
      <c r="J4390" s="81"/>
      <c r="K4390" s="81"/>
      <c r="L4390" s="81"/>
      <c r="M4390" s="81"/>
      <c r="N4390" s="81"/>
      <c r="O4390" s="81"/>
      <c r="P4390" s="81"/>
      <c r="Q4390" s="81"/>
      <c r="R4390" s="81"/>
    </row>
    <row r="4391" spans="1:18">
      <c r="A4391" s="81"/>
      <c r="B4391" s="81"/>
      <c r="C4391" s="81"/>
      <c r="D4391" s="81"/>
      <c r="E4391" s="81"/>
      <c r="F4391" s="81"/>
      <c r="G4391" s="81"/>
      <c r="H4391" s="81"/>
      <c r="I4391" s="81"/>
      <c r="J4391" s="81"/>
      <c r="K4391" s="81"/>
      <c r="L4391" s="81"/>
      <c r="M4391" s="81"/>
      <c r="N4391" s="81"/>
      <c r="O4391" s="81"/>
      <c r="P4391" s="81"/>
      <c r="Q4391" s="81"/>
      <c r="R4391" s="81"/>
    </row>
    <row r="4392" spans="1:18">
      <c r="A4392" s="81"/>
      <c r="B4392" s="81"/>
      <c r="C4392" s="81"/>
      <c r="D4392" s="81"/>
      <c r="E4392" s="81"/>
      <c r="F4392" s="81"/>
      <c r="G4392" s="81"/>
      <c r="H4392" s="81"/>
      <c r="I4392" s="81"/>
      <c r="J4392" s="81"/>
      <c r="K4392" s="81"/>
      <c r="L4392" s="81"/>
      <c r="M4392" s="81"/>
      <c r="N4392" s="81"/>
      <c r="O4392" s="81"/>
      <c r="P4392" s="81"/>
      <c r="Q4392" s="81"/>
      <c r="R4392" s="81"/>
    </row>
    <row r="4393" spans="1:18">
      <c r="A4393" s="81"/>
      <c r="B4393" s="81"/>
      <c r="C4393" s="81"/>
      <c r="D4393" s="81"/>
      <c r="E4393" s="81"/>
      <c r="F4393" s="81"/>
      <c r="G4393" s="81"/>
      <c r="H4393" s="81"/>
      <c r="I4393" s="81"/>
      <c r="J4393" s="81"/>
      <c r="K4393" s="81"/>
      <c r="L4393" s="81"/>
      <c r="M4393" s="81"/>
      <c r="N4393" s="81"/>
      <c r="O4393" s="81"/>
      <c r="P4393" s="81"/>
      <c r="Q4393" s="81"/>
      <c r="R4393" s="81"/>
    </row>
    <row r="4394" spans="1:18">
      <c r="A4394" s="81"/>
      <c r="B4394" s="81"/>
      <c r="C4394" s="81"/>
      <c r="D4394" s="81"/>
      <c r="E4394" s="81"/>
      <c r="F4394" s="81"/>
      <c r="G4394" s="81"/>
      <c r="H4394" s="81"/>
      <c r="I4394" s="81"/>
      <c r="J4394" s="81"/>
      <c r="K4394" s="81"/>
      <c r="L4394" s="81"/>
      <c r="M4394" s="81"/>
      <c r="N4394" s="81"/>
      <c r="O4394" s="81"/>
      <c r="P4394" s="81"/>
      <c r="Q4394" s="81"/>
      <c r="R4394" s="81"/>
    </row>
    <row r="4395" spans="1:18">
      <c r="A4395" s="81"/>
      <c r="B4395" s="81"/>
      <c r="C4395" s="81"/>
      <c r="D4395" s="81"/>
      <c r="E4395" s="81"/>
      <c r="F4395" s="81"/>
      <c r="G4395" s="81"/>
      <c r="H4395" s="81"/>
      <c r="I4395" s="81"/>
      <c r="J4395" s="81"/>
      <c r="K4395" s="81"/>
      <c r="L4395" s="81"/>
      <c r="M4395" s="81"/>
      <c r="N4395" s="81"/>
      <c r="O4395" s="81"/>
      <c r="P4395" s="81"/>
      <c r="Q4395" s="81"/>
      <c r="R4395" s="81"/>
    </row>
    <row r="4396" spans="1:18">
      <c r="A4396" s="81"/>
      <c r="B4396" s="81"/>
      <c r="C4396" s="81"/>
      <c r="D4396" s="81"/>
      <c r="E4396" s="81"/>
      <c r="F4396" s="81"/>
      <c r="G4396" s="81"/>
      <c r="H4396" s="81"/>
      <c r="I4396" s="81"/>
      <c r="J4396" s="81"/>
      <c r="K4396" s="81"/>
      <c r="L4396" s="81"/>
      <c r="M4396" s="81"/>
      <c r="N4396" s="81"/>
      <c r="O4396" s="81"/>
      <c r="P4396" s="81"/>
      <c r="Q4396" s="81"/>
      <c r="R4396" s="81"/>
    </row>
    <row r="4397" spans="1:18">
      <c r="A4397" s="81"/>
      <c r="B4397" s="81"/>
      <c r="C4397" s="81"/>
      <c r="D4397" s="81"/>
      <c r="E4397" s="81"/>
      <c r="F4397" s="81"/>
      <c r="G4397" s="81"/>
      <c r="H4397" s="81"/>
      <c r="I4397" s="81"/>
      <c r="J4397" s="81"/>
      <c r="K4397" s="81"/>
      <c r="L4397" s="81"/>
      <c r="M4397" s="81"/>
      <c r="N4397" s="81"/>
      <c r="O4397" s="81"/>
      <c r="P4397" s="81"/>
      <c r="Q4397" s="81"/>
      <c r="R4397" s="81"/>
    </row>
    <row r="4398" spans="1:18">
      <c r="A4398" s="81"/>
      <c r="B4398" s="81"/>
      <c r="C4398" s="81"/>
      <c r="D4398" s="81"/>
      <c r="E4398" s="81"/>
      <c r="F4398" s="81"/>
      <c r="G4398" s="81"/>
      <c r="H4398" s="81"/>
      <c r="I4398" s="81"/>
      <c r="J4398" s="81"/>
      <c r="K4398" s="81"/>
      <c r="L4398" s="81"/>
      <c r="M4398" s="81"/>
      <c r="N4398" s="81"/>
      <c r="O4398" s="81"/>
      <c r="P4398" s="81"/>
      <c r="Q4398" s="81"/>
      <c r="R4398" s="81"/>
    </row>
    <row r="4399" spans="1:18">
      <c r="A4399" s="81"/>
      <c r="B4399" s="81"/>
      <c r="C4399" s="81"/>
      <c r="D4399" s="81"/>
      <c r="E4399" s="81"/>
      <c r="F4399" s="81"/>
      <c r="G4399" s="81"/>
      <c r="H4399" s="81"/>
      <c r="I4399" s="81"/>
      <c r="J4399" s="81"/>
      <c r="K4399" s="81"/>
      <c r="L4399" s="81"/>
      <c r="M4399" s="81"/>
      <c r="N4399" s="81"/>
      <c r="O4399" s="81"/>
      <c r="P4399" s="81"/>
      <c r="Q4399" s="81"/>
      <c r="R4399" s="81"/>
    </row>
    <row r="4400" spans="1:18">
      <c r="A4400" s="81"/>
      <c r="B4400" s="81"/>
      <c r="C4400" s="81"/>
      <c r="D4400" s="81"/>
      <c r="E4400" s="81"/>
      <c r="F4400" s="81"/>
      <c r="G4400" s="81"/>
      <c r="H4400" s="81"/>
      <c r="I4400" s="81"/>
      <c r="J4400" s="81"/>
      <c r="K4400" s="81"/>
      <c r="L4400" s="81"/>
      <c r="M4400" s="81"/>
      <c r="N4400" s="81"/>
      <c r="O4400" s="81"/>
      <c r="P4400" s="81"/>
      <c r="Q4400" s="81"/>
      <c r="R4400" s="81"/>
    </row>
    <row r="4401" spans="1:18">
      <c r="A4401" s="81"/>
      <c r="B4401" s="81"/>
      <c r="C4401" s="81"/>
      <c r="D4401" s="81"/>
      <c r="E4401" s="81"/>
      <c r="F4401" s="81"/>
      <c r="G4401" s="81"/>
      <c r="H4401" s="81"/>
      <c r="I4401" s="81"/>
      <c r="J4401" s="81"/>
      <c r="K4401" s="81"/>
      <c r="L4401" s="81"/>
      <c r="M4401" s="81"/>
      <c r="N4401" s="81"/>
      <c r="O4401" s="81"/>
      <c r="P4401" s="81"/>
      <c r="Q4401" s="81"/>
      <c r="R4401" s="81"/>
    </row>
    <row r="4402" spans="1:18">
      <c r="A4402" s="81"/>
      <c r="B4402" s="81"/>
      <c r="C4402" s="81"/>
      <c r="D4402" s="81"/>
      <c r="E4402" s="81"/>
      <c r="F4402" s="81"/>
      <c r="G4402" s="81"/>
      <c r="H4402" s="81"/>
      <c r="I4402" s="81"/>
      <c r="J4402" s="81"/>
      <c r="K4402" s="81"/>
      <c r="L4402" s="81"/>
      <c r="M4402" s="81"/>
      <c r="N4402" s="81"/>
      <c r="O4402" s="81"/>
      <c r="P4402" s="81"/>
      <c r="Q4402" s="81"/>
      <c r="R4402" s="81"/>
    </row>
    <row r="4403" spans="1:18">
      <c r="A4403" s="81"/>
      <c r="B4403" s="81"/>
      <c r="C4403" s="81"/>
      <c r="D4403" s="81"/>
      <c r="E4403" s="81"/>
      <c r="F4403" s="81"/>
      <c r="G4403" s="81"/>
      <c r="H4403" s="81"/>
      <c r="I4403" s="81"/>
      <c r="J4403" s="81"/>
      <c r="K4403" s="81"/>
      <c r="L4403" s="81"/>
      <c r="M4403" s="81"/>
      <c r="N4403" s="81"/>
      <c r="O4403" s="81"/>
      <c r="P4403" s="81"/>
      <c r="Q4403" s="81"/>
      <c r="R4403" s="81"/>
    </row>
    <row r="4404" spans="1:18">
      <c r="A4404" s="81"/>
      <c r="B4404" s="81"/>
      <c r="C4404" s="81"/>
      <c r="D4404" s="81"/>
      <c r="E4404" s="81"/>
      <c r="F4404" s="81"/>
      <c r="G4404" s="81"/>
      <c r="H4404" s="81"/>
      <c r="I4404" s="81"/>
      <c r="J4404" s="81"/>
      <c r="K4404" s="81"/>
      <c r="L4404" s="81"/>
      <c r="M4404" s="81"/>
      <c r="N4404" s="81"/>
      <c r="O4404" s="81"/>
      <c r="P4404" s="81"/>
      <c r="Q4404" s="81"/>
      <c r="R4404" s="81"/>
    </row>
    <row r="4405" spans="1:18">
      <c r="A4405" s="81"/>
      <c r="B4405" s="81"/>
      <c r="C4405" s="81"/>
      <c r="D4405" s="81"/>
      <c r="E4405" s="81"/>
      <c r="F4405" s="81"/>
      <c r="G4405" s="81"/>
      <c r="H4405" s="81"/>
      <c r="I4405" s="81"/>
      <c r="J4405" s="81"/>
      <c r="K4405" s="81"/>
      <c r="L4405" s="81"/>
      <c r="M4405" s="81"/>
      <c r="N4405" s="81"/>
      <c r="O4405" s="81"/>
      <c r="P4405" s="81"/>
      <c r="Q4405" s="81"/>
      <c r="R4405" s="81"/>
    </row>
    <row r="4406" spans="1:18">
      <c r="A4406" s="81"/>
      <c r="B4406" s="81"/>
      <c r="C4406" s="81"/>
      <c r="D4406" s="81"/>
      <c r="E4406" s="81"/>
      <c r="F4406" s="81"/>
      <c r="G4406" s="81"/>
      <c r="H4406" s="81"/>
      <c r="I4406" s="81"/>
      <c r="J4406" s="81"/>
      <c r="K4406" s="81"/>
      <c r="L4406" s="81"/>
      <c r="M4406" s="81"/>
      <c r="N4406" s="81"/>
      <c r="O4406" s="81"/>
      <c r="P4406" s="81"/>
      <c r="Q4406" s="81"/>
      <c r="R4406" s="81"/>
    </row>
    <row r="4407" spans="1:18">
      <c r="A4407" s="81"/>
      <c r="B4407" s="81"/>
      <c r="C4407" s="81"/>
      <c r="D4407" s="81"/>
      <c r="E4407" s="81"/>
      <c r="F4407" s="81"/>
      <c r="G4407" s="81"/>
      <c r="H4407" s="81"/>
      <c r="I4407" s="81"/>
      <c r="J4407" s="81"/>
      <c r="K4407" s="81"/>
      <c r="L4407" s="81"/>
      <c r="M4407" s="81"/>
      <c r="N4407" s="81"/>
      <c r="O4407" s="81"/>
      <c r="P4407" s="81"/>
      <c r="Q4407" s="81"/>
      <c r="R4407" s="81"/>
    </row>
    <row r="4408" spans="1:18">
      <c r="A4408" s="81"/>
      <c r="B4408" s="81"/>
      <c r="C4408" s="81"/>
      <c r="D4408" s="81"/>
      <c r="E4408" s="81"/>
      <c r="F4408" s="81"/>
      <c r="G4408" s="81"/>
      <c r="H4408" s="81"/>
      <c r="I4408" s="81"/>
      <c r="J4408" s="81"/>
      <c r="K4408" s="81"/>
      <c r="L4408" s="81"/>
      <c r="M4408" s="81"/>
      <c r="N4408" s="81"/>
      <c r="O4408" s="81"/>
      <c r="P4408" s="81"/>
      <c r="Q4408" s="81"/>
      <c r="R4408" s="81"/>
    </row>
    <row r="4409" spans="1:18">
      <c r="A4409" s="81"/>
      <c r="B4409" s="81"/>
      <c r="C4409" s="81"/>
      <c r="D4409" s="81"/>
      <c r="E4409" s="81"/>
      <c r="F4409" s="81"/>
      <c r="G4409" s="81"/>
      <c r="H4409" s="81"/>
      <c r="I4409" s="81"/>
      <c r="J4409" s="81"/>
      <c r="K4409" s="81"/>
      <c r="L4409" s="81"/>
      <c r="M4409" s="81"/>
      <c r="N4409" s="81"/>
      <c r="O4409" s="81"/>
      <c r="P4409" s="81"/>
      <c r="Q4409" s="81"/>
      <c r="R4409" s="81"/>
    </row>
    <row r="4410" spans="1:18">
      <c r="A4410" s="81"/>
      <c r="B4410" s="81"/>
      <c r="C4410" s="81"/>
      <c r="D4410" s="81"/>
      <c r="E4410" s="81"/>
      <c r="F4410" s="81"/>
      <c r="G4410" s="81"/>
      <c r="H4410" s="81"/>
      <c r="I4410" s="81"/>
      <c r="J4410" s="81"/>
      <c r="K4410" s="81"/>
      <c r="L4410" s="81"/>
      <c r="M4410" s="81"/>
      <c r="N4410" s="81"/>
      <c r="O4410" s="81"/>
      <c r="P4410" s="81"/>
      <c r="Q4410" s="81"/>
      <c r="R4410" s="81"/>
    </row>
    <row r="4411" spans="1:18">
      <c r="A4411" s="81"/>
      <c r="B4411" s="81"/>
      <c r="C4411" s="81"/>
      <c r="D4411" s="81"/>
      <c r="E4411" s="81"/>
      <c r="F4411" s="81"/>
      <c r="G4411" s="81"/>
      <c r="H4411" s="81"/>
      <c r="I4411" s="81"/>
      <c r="J4411" s="81"/>
      <c r="K4411" s="81"/>
      <c r="L4411" s="81"/>
      <c r="M4411" s="81"/>
      <c r="N4411" s="81"/>
      <c r="O4411" s="81"/>
      <c r="P4411" s="81"/>
      <c r="Q4411" s="81"/>
      <c r="R4411" s="81"/>
    </row>
    <row r="4412" spans="1:18">
      <c r="A4412" s="81"/>
      <c r="B4412" s="81"/>
      <c r="C4412" s="81"/>
      <c r="D4412" s="81"/>
      <c r="E4412" s="81"/>
      <c r="F4412" s="81"/>
      <c r="G4412" s="81"/>
      <c r="H4412" s="81"/>
      <c r="I4412" s="81"/>
      <c r="J4412" s="81"/>
      <c r="K4412" s="81"/>
      <c r="L4412" s="81"/>
      <c r="M4412" s="81"/>
      <c r="N4412" s="81"/>
      <c r="O4412" s="81"/>
      <c r="P4412" s="81"/>
      <c r="Q4412" s="81"/>
      <c r="R4412" s="81"/>
    </row>
    <row r="4413" spans="1:18">
      <c r="A4413" s="81"/>
      <c r="B4413" s="81"/>
      <c r="C4413" s="81"/>
      <c r="D4413" s="81"/>
      <c r="E4413" s="81"/>
      <c r="F4413" s="81"/>
      <c r="G4413" s="81"/>
      <c r="H4413" s="81"/>
      <c r="I4413" s="81"/>
      <c r="J4413" s="81"/>
      <c r="K4413" s="81"/>
      <c r="L4413" s="81"/>
      <c r="M4413" s="81"/>
      <c r="N4413" s="81"/>
      <c r="O4413" s="81"/>
      <c r="P4413" s="81"/>
      <c r="Q4413" s="81"/>
      <c r="R4413" s="81"/>
    </row>
    <row r="4414" spans="1:18">
      <c r="A4414" s="81"/>
      <c r="B4414" s="81"/>
      <c r="C4414" s="81"/>
      <c r="D4414" s="81"/>
      <c r="E4414" s="81"/>
      <c r="F4414" s="81"/>
      <c r="G4414" s="81"/>
      <c r="H4414" s="81"/>
      <c r="I4414" s="81"/>
      <c r="J4414" s="81"/>
      <c r="K4414" s="81"/>
      <c r="L4414" s="81"/>
      <c r="M4414" s="81"/>
      <c r="N4414" s="81"/>
      <c r="O4414" s="81"/>
      <c r="P4414" s="81"/>
      <c r="Q4414" s="81"/>
      <c r="R4414" s="81"/>
    </row>
    <row r="4415" spans="1:18">
      <c r="A4415" s="81"/>
      <c r="B4415" s="81"/>
      <c r="C4415" s="81"/>
      <c r="D4415" s="81"/>
      <c r="E4415" s="81"/>
      <c r="F4415" s="81"/>
      <c r="G4415" s="81"/>
      <c r="H4415" s="81"/>
      <c r="I4415" s="81"/>
      <c r="J4415" s="81"/>
      <c r="K4415" s="81"/>
      <c r="L4415" s="81"/>
      <c r="M4415" s="81"/>
      <c r="N4415" s="81"/>
      <c r="O4415" s="81"/>
      <c r="P4415" s="81"/>
      <c r="Q4415" s="81"/>
      <c r="R4415" s="81"/>
    </row>
    <row r="4416" spans="1:18">
      <c r="A4416" s="81"/>
      <c r="B4416" s="81"/>
      <c r="C4416" s="81"/>
      <c r="D4416" s="81"/>
      <c r="E4416" s="81"/>
      <c r="F4416" s="81"/>
      <c r="G4416" s="81"/>
      <c r="H4416" s="81"/>
      <c r="I4416" s="81"/>
      <c r="J4416" s="81"/>
      <c r="K4416" s="81"/>
      <c r="L4416" s="81"/>
      <c r="M4416" s="81"/>
      <c r="N4416" s="81"/>
      <c r="O4416" s="81"/>
      <c r="P4416" s="81"/>
      <c r="Q4416" s="81"/>
      <c r="R4416" s="81"/>
    </row>
    <row r="4417" spans="1:18">
      <c r="A4417" s="81"/>
      <c r="B4417" s="81"/>
      <c r="C4417" s="81"/>
      <c r="D4417" s="81"/>
      <c r="E4417" s="81"/>
      <c r="F4417" s="81"/>
      <c r="G4417" s="81"/>
      <c r="H4417" s="81"/>
      <c r="I4417" s="81"/>
      <c r="J4417" s="81"/>
      <c r="K4417" s="81"/>
      <c r="L4417" s="81"/>
      <c r="M4417" s="81"/>
      <c r="N4417" s="81"/>
      <c r="O4417" s="81"/>
      <c r="P4417" s="81"/>
      <c r="Q4417" s="81"/>
      <c r="R4417" s="81"/>
    </row>
    <row r="4418" spans="1:18">
      <c r="A4418" s="81"/>
      <c r="B4418" s="81"/>
      <c r="C4418" s="81"/>
      <c r="D4418" s="81"/>
      <c r="E4418" s="81"/>
      <c r="F4418" s="81"/>
      <c r="G4418" s="81"/>
      <c r="H4418" s="81"/>
      <c r="I4418" s="81"/>
      <c r="J4418" s="81"/>
      <c r="K4418" s="81"/>
      <c r="L4418" s="81"/>
      <c r="M4418" s="81"/>
      <c r="N4418" s="81"/>
      <c r="O4418" s="81"/>
      <c r="P4418" s="81"/>
      <c r="Q4418" s="81"/>
      <c r="R4418" s="81"/>
    </row>
    <row r="4419" spans="1:18">
      <c r="A4419" s="81"/>
      <c r="B4419" s="81"/>
      <c r="C4419" s="81"/>
      <c r="D4419" s="81"/>
      <c r="E4419" s="81"/>
      <c r="F4419" s="81"/>
      <c r="G4419" s="81"/>
      <c r="H4419" s="81"/>
      <c r="I4419" s="81"/>
      <c r="J4419" s="81"/>
      <c r="K4419" s="81"/>
      <c r="L4419" s="81"/>
      <c r="M4419" s="81"/>
      <c r="N4419" s="81"/>
      <c r="O4419" s="81"/>
      <c r="P4419" s="81"/>
      <c r="Q4419" s="81"/>
      <c r="R4419" s="81"/>
    </row>
    <row r="4420" spans="1:18">
      <c r="A4420" s="81"/>
      <c r="B4420" s="81"/>
      <c r="C4420" s="81"/>
      <c r="D4420" s="81"/>
      <c r="E4420" s="81"/>
      <c r="F4420" s="81"/>
      <c r="G4420" s="81"/>
      <c r="H4420" s="81"/>
      <c r="I4420" s="81"/>
      <c r="J4420" s="81"/>
      <c r="K4420" s="81"/>
      <c r="L4420" s="81"/>
      <c r="M4420" s="81"/>
      <c r="N4420" s="81"/>
      <c r="O4420" s="81"/>
      <c r="P4420" s="81"/>
      <c r="Q4420" s="81"/>
      <c r="R4420" s="81"/>
    </row>
    <row r="4421" spans="1:18">
      <c r="A4421" s="81"/>
      <c r="B4421" s="81"/>
      <c r="C4421" s="81"/>
      <c r="D4421" s="81"/>
      <c r="E4421" s="81"/>
      <c r="F4421" s="81"/>
      <c r="G4421" s="81"/>
      <c r="H4421" s="81"/>
      <c r="I4421" s="81"/>
      <c r="J4421" s="81"/>
      <c r="K4421" s="81"/>
      <c r="L4421" s="81"/>
      <c r="M4421" s="81"/>
      <c r="N4421" s="81"/>
      <c r="O4421" s="81"/>
      <c r="P4421" s="81"/>
      <c r="Q4421" s="81"/>
      <c r="R4421" s="81"/>
    </row>
    <row r="4422" spans="1:18">
      <c r="A4422" s="81"/>
      <c r="B4422" s="81"/>
      <c r="C4422" s="81"/>
      <c r="D4422" s="81"/>
      <c r="E4422" s="81"/>
      <c r="F4422" s="81"/>
      <c r="G4422" s="81"/>
      <c r="H4422" s="81"/>
      <c r="I4422" s="81"/>
      <c r="J4422" s="81"/>
      <c r="K4422" s="81"/>
      <c r="L4422" s="81"/>
      <c r="M4422" s="81"/>
      <c r="N4422" s="81"/>
      <c r="O4422" s="81"/>
      <c r="P4422" s="81"/>
      <c r="Q4422" s="81"/>
      <c r="R4422" s="81"/>
    </row>
    <row r="4423" spans="1:18">
      <c r="A4423" s="81"/>
      <c r="B4423" s="81"/>
      <c r="C4423" s="81"/>
      <c r="D4423" s="81"/>
      <c r="E4423" s="81"/>
      <c r="F4423" s="81"/>
      <c r="G4423" s="81"/>
      <c r="H4423" s="81"/>
      <c r="I4423" s="81"/>
      <c r="J4423" s="81"/>
      <c r="K4423" s="81"/>
      <c r="L4423" s="81"/>
      <c r="M4423" s="81"/>
      <c r="N4423" s="81"/>
      <c r="O4423" s="81"/>
      <c r="P4423" s="81"/>
      <c r="Q4423" s="81"/>
      <c r="R4423" s="81"/>
    </row>
    <row r="4424" spans="1:18">
      <c r="A4424" s="81"/>
      <c r="B4424" s="81"/>
      <c r="C4424" s="81"/>
      <c r="D4424" s="81"/>
      <c r="E4424" s="81"/>
      <c r="F4424" s="81"/>
      <c r="G4424" s="81"/>
      <c r="H4424" s="81"/>
      <c r="I4424" s="81"/>
      <c r="J4424" s="81"/>
      <c r="K4424" s="81"/>
      <c r="L4424" s="81"/>
      <c r="M4424" s="81"/>
      <c r="N4424" s="81"/>
      <c r="O4424" s="81"/>
      <c r="P4424" s="81"/>
      <c r="Q4424" s="81"/>
      <c r="R4424" s="81"/>
    </row>
    <row r="4425" spans="1:18">
      <c r="A4425" s="81"/>
      <c r="B4425" s="81"/>
      <c r="C4425" s="81"/>
      <c r="D4425" s="81"/>
      <c r="E4425" s="81"/>
      <c r="F4425" s="81"/>
      <c r="G4425" s="81"/>
      <c r="H4425" s="81"/>
      <c r="I4425" s="81"/>
      <c r="J4425" s="81"/>
      <c r="K4425" s="81"/>
      <c r="L4425" s="81"/>
      <c r="M4425" s="81"/>
      <c r="N4425" s="81"/>
      <c r="O4425" s="81"/>
      <c r="P4425" s="81"/>
      <c r="Q4425" s="81"/>
      <c r="R4425" s="81"/>
    </row>
    <row r="4426" spans="1:18">
      <c r="A4426" s="81"/>
      <c r="B4426" s="81"/>
      <c r="C4426" s="81"/>
      <c r="D4426" s="81"/>
      <c r="E4426" s="81"/>
      <c r="F4426" s="81"/>
      <c r="G4426" s="81"/>
      <c r="H4426" s="81"/>
      <c r="I4426" s="81"/>
      <c r="J4426" s="81"/>
      <c r="K4426" s="81"/>
      <c r="L4426" s="81"/>
      <c r="M4426" s="81"/>
      <c r="N4426" s="81"/>
      <c r="O4426" s="81"/>
      <c r="P4426" s="81"/>
      <c r="Q4426" s="81"/>
      <c r="R4426" s="81"/>
    </row>
    <row r="4427" spans="1:18">
      <c r="A4427" s="81"/>
      <c r="B4427" s="81"/>
      <c r="C4427" s="81"/>
      <c r="D4427" s="81"/>
      <c r="E4427" s="81"/>
      <c r="F4427" s="81"/>
      <c r="G4427" s="81"/>
      <c r="H4427" s="81"/>
      <c r="I4427" s="81"/>
      <c r="J4427" s="81"/>
      <c r="K4427" s="81"/>
      <c r="L4427" s="81"/>
      <c r="M4427" s="81"/>
      <c r="N4427" s="81"/>
      <c r="O4427" s="81"/>
      <c r="P4427" s="81"/>
      <c r="Q4427" s="81"/>
      <c r="R4427" s="81"/>
    </row>
    <row r="4428" spans="1:18">
      <c r="A4428" s="81"/>
      <c r="B4428" s="81"/>
      <c r="C4428" s="81"/>
      <c r="D4428" s="81"/>
      <c r="E4428" s="81"/>
      <c r="F4428" s="81"/>
      <c r="G4428" s="81"/>
      <c r="H4428" s="81"/>
      <c r="I4428" s="81"/>
      <c r="J4428" s="81"/>
      <c r="K4428" s="81"/>
      <c r="L4428" s="81"/>
      <c r="M4428" s="81"/>
      <c r="N4428" s="81"/>
      <c r="O4428" s="81"/>
      <c r="P4428" s="81"/>
      <c r="Q4428" s="81"/>
      <c r="R4428" s="81"/>
    </row>
    <row r="4429" spans="1:18">
      <c r="A4429" s="81"/>
      <c r="B4429" s="81"/>
      <c r="C4429" s="81"/>
      <c r="D4429" s="81"/>
      <c r="E4429" s="81"/>
      <c r="F4429" s="81"/>
      <c r="G4429" s="81"/>
      <c r="H4429" s="81"/>
      <c r="I4429" s="81"/>
      <c r="J4429" s="81"/>
      <c r="K4429" s="81"/>
      <c r="L4429" s="81"/>
      <c r="M4429" s="81"/>
      <c r="N4429" s="81"/>
      <c r="O4429" s="81"/>
      <c r="P4429" s="81"/>
      <c r="Q4429" s="81"/>
      <c r="R4429" s="81"/>
    </row>
    <row r="4430" spans="1:18">
      <c r="A4430" s="81"/>
      <c r="B4430" s="81"/>
      <c r="C4430" s="81"/>
      <c r="D4430" s="81"/>
      <c r="E4430" s="81"/>
      <c r="F4430" s="81"/>
      <c r="G4430" s="81"/>
      <c r="H4430" s="81"/>
      <c r="I4430" s="81"/>
      <c r="J4430" s="81"/>
      <c r="K4430" s="81"/>
      <c r="L4430" s="81"/>
      <c r="M4430" s="81"/>
      <c r="N4430" s="81"/>
      <c r="O4430" s="81"/>
      <c r="P4430" s="81"/>
      <c r="Q4430" s="81"/>
      <c r="R4430" s="81"/>
    </row>
    <row r="4431" spans="1:18">
      <c r="A4431" s="81"/>
      <c r="B4431" s="81"/>
      <c r="C4431" s="81"/>
      <c r="D4431" s="81"/>
      <c r="E4431" s="81"/>
      <c r="F4431" s="81"/>
      <c r="G4431" s="81"/>
      <c r="H4431" s="81"/>
      <c r="I4431" s="81"/>
      <c r="J4431" s="81"/>
      <c r="K4431" s="81"/>
      <c r="L4431" s="81"/>
      <c r="M4431" s="81"/>
      <c r="N4431" s="81"/>
      <c r="O4431" s="81"/>
      <c r="P4431" s="81"/>
      <c r="Q4431" s="81"/>
      <c r="R4431" s="81"/>
    </row>
    <row r="4432" spans="1:18">
      <c r="A4432" s="81"/>
      <c r="B4432" s="81"/>
      <c r="C4432" s="81"/>
      <c r="D4432" s="81"/>
      <c r="E4432" s="81"/>
      <c r="F4432" s="81"/>
      <c r="G4432" s="81"/>
      <c r="H4432" s="81"/>
      <c r="I4432" s="81"/>
      <c r="J4432" s="81"/>
      <c r="K4432" s="81"/>
      <c r="L4432" s="81"/>
      <c r="M4432" s="81"/>
      <c r="N4432" s="81"/>
      <c r="O4432" s="81"/>
      <c r="P4432" s="81"/>
      <c r="Q4432" s="81"/>
      <c r="R4432" s="81"/>
    </row>
    <row r="4433" spans="1:18">
      <c r="A4433" s="81"/>
      <c r="B4433" s="81"/>
      <c r="C4433" s="81"/>
      <c r="D4433" s="81"/>
      <c r="E4433" s="81"/>
      <c r="F4433" s="81"/>
      <c r="G4433" s="81"/>
      <c r="H4433" s="81"/>
      <c r="I4433" s="81"/>
      <c r="J4433" s="81"/>
      <c r="K4433" s="81"/>
      <c r="L4433" s="81"/>
      <c r="M4433" s="81"/>
      <c r="N4433" s="81"/>
      <c r="O4433" s="81"/>
      <c r="P4433" s="81"/>
      <c r="Q4433" s="81"/>
      <c r="R4433" s="81"/>
    </row>
    <row r="4434" spans="1:18">
      <c r="A4434" s="81"/>
      <c r="B4434" s="81"/>
      <c r="C4434" s="81"/>
      <c r="D4434" s="81"/>
      <c r="E4434" s="81"/>
      <c r="F4434" s="81"/>
      <c r="G4434" s="81"/>
      <c r="H4434" s="81"/>
      <c r="I4434" s="81"/>
      <c r="J4434" s="81"/>
      <c r="K4434" s="81"/>
      <c r="L4434" s="81"/>
      <c r="M4434" s="81"/>
      <c r="N4434" s="81"/>
      <c r="O4434" s="81"/>
      <c r="P4434" s="81"/>
      <c r="Q4434" s="81"/>
      <c r="R4434" s="81"/>
    </row>
    <row r="4435" spans="1:18">
      <c r="A4435" s="81"/>
      <c r="B4435" s="81"/>
      <c r="C4435" s="81"/>
      <c r="D4435" s="81"/>
      <c r="E4435" s="81"/>
      <c r="F4435" s="81"/>
      <c r="G4435" s="81"/>
      <c r="H4435" s="81"/>
      <c r="I4435" s="81"/>
      <c r="J4435" s="81"/>
      <c r="K4435" s="81"/>
      <c r="L4435" s="81"/>
      <c r="M4435" s="81"/>
      <c r="N4435" s="81"/>
      <c r="O4435" s="81"/>
      <c r="P4435" s="81"/>
      <c r="Q4435" s="81"/>
      <c r="R4435" s="81"/>
    </row>
    <row r="4436" spans="1:18">
      <c r="A4436" s="81"/>
      <c r="B4436" s="81"/>
      <c r="C4436" s="81"/>
      <c r="D4436" s="81"/>
      <c r="E4436" s="81"/>
      <c r="F4436" s="81"/>
      <c r="G4436" s="81"/>
      <c r="H4436" s="81"/>
      <c r="I4436" s="81"/>
      <c r="J4436" s="81"/>
      <c r="K4436" s="81"/>
      <c r="L4436" s="81"/>
      <c r="M4436" s="81"/>
      <c r="N4436" s="81"/>
      <c r="O4436" s="81"/>
      <c r="P4436" s="81"/>
      <c r="Q4436" s="81"/>
      <c r="R4436" s="81"/>
    </row>
    <row r="4437" spans="1:18">
      <c r="A4437" s="81"/>
      <c r="B4437" s="81"/>
      <c r="C4437" s="81"/>
      <c r="D4437" s="81"/>
      <c r="E4437" s="81"/>
      <c r="F4437" s="81"/>
      <c r="G4437" s="81"/>
      <c r="H4437" s="81"/>
      <c r="I4437" s="81"/>
      <c r="J4437" s="81"/>
      <c r="K4437" s="81"/>
      <c r="L4437" s="81"/>
      <c r="M4437" s="81"/>
      <c r="N4437" s="81"/>
      <c r="O4437" s="81"/>
      <c r="P4437" s="81"/>
      <c r="Q4437" s="81"/>
      <c r="R4437" s="81"/>
    </row>
    <row r="4438" spans="1:18">
      <c r="A4438" s="81"/>
      <c r="B4438" s="81"/>
      <c r="C4438" s="81"/>
      <c r="D4438" s="81"/>
      <c r="E4438" s="81"/>
      <c r="F4438" s="81"/>
      <c r="G4438" s="81"/>
      <c r="H4438" s="81"/>
      <c r="I4438" s="81"/>
      <c r="J4438" s="81"/>
      <c r="K4438" s="81"/>
      <c r="L4438" s="81"/>
      <c r="M4438" s="81"/>
      <c r="N4438" s="81"/>
      <c r="O4438" s="81"/>
      <c r="P4438" s="81"/>
      <c r="Q4438" s="81"/>
      <c r="R4438" s="81"/>
    </row>
    <row r="4439" spans="1:18">
      <c r="A4439" s="81"/>
      <c r="B4439" s="81"/>
      <c r="C4439" s="81"/>
      <c r="D4439" s="81"/>
      <c r="E4439" s="81"/>
      <c r="F4439" s="81"/>
      <c r="G4439" s="81"/>
      <c r="H4439" s="81"/>
      <c r="I4439" s="81"/>
      <c r="J4439" s="81"/>
      <c r="K4439" s="81"/>
      <c r="L4439" s="81"/>
      <c r="M4439" s="81"/>
      <c r="N4439" s="81"/>
      <c r="O4439" s="81"/>
      <c r="P4439" s="81"/>
      <c r="Q4439" s="81"/>
      <c r="R4439" s="81"/>
    </row>
    <row r="4440" spans="1:18">
      <c r="A4440" s="81"/>
      <c r="B4440" s="81"/>
      <c r="C4440" s="81"/>
      <c r="D4440" s="81"/>
      <c r="E4440" s="81"/>
      <c r="F4440" s="81"/>
      <c r="G4440" s="81"/>
      <c r="H4440" s="81"/>
      <c r="I4440" s="81"/>
      <c r="J4440" s="81"/>
      <c r="K4440" s="81"/>
      <c r="L4440" s="81"/>
      <c r="M4440" s="81"/>
      <c r="N4440" s="81"/>
      <c r="O4440" s="81"/>
      <c r="P4440" s="81"/>
      <c r="Q4440" s="81"/>
      <c r="R4440" s="81"/>
    </row>
    <row r="4441" spans="1:18">
      <c r="A4441" s="81"/>
      <c r="B4441" s="81"/>
      <c r="C4441" s="81"/>
      <c r="D4441" s="81"/>
      <c r="E4441" s="81"/>
      <c r="F4441" s="81"/>
      <c r="G4441" s="81"/>
      <c r="H4441" s="81"/>
      <c r="I4441" s="81"/>
      <c r="J4441" s="81"/>
      <c r="K4441" s="81"/>
      <c r="L4441" s="81"/>
      <c r="M4441" s="81"/>
      <c r="N4441" s="81"/>
      <c r="O4441" s="81"/>
      <c r="P4441" s="81"/>
      <c r="Q4441" s="81"/>
      <c r="R4441" s="81"/>
    </row>
    <row r="4442" spans="1:18">
      <c r="A4442" s="81"/>
      <c r="B4442" s="81"/>
      <c r="C4442" s="81"/>
      <c r="D4442" s="81"/>
      <c r="E4442" s="81"/>
      <c r="F4442" s="81"/>
      <c r="G4442" s="81"/>
      <c r="H4442" s="81"/>
      <c r="I4442" s="81"/>
      <c r="J4442" s="81"/>
      <c r="K4442" s="81"/>
      <c r="L4442" s="81"/>
      <c r="M4442" s="81"/>
      <c r="N4442" s="81"/>
      <c r="O4442" s="81"/>
      <c r="P4442" s="81"/>
      <c r="Q4442" s="81"/>
      <c r="R4442" s="81"/>
    </row>
    <row r="4443" spans="1:18">
      <c r="A4443" s="81"/>
      <c r="B4443" s="81"/>
      <c r="C4443" s="81"/>
      <c r="D4443" s="81"/>
      <c r="E4443" s="81"/>
      <c r="F4443" s="81"/>
      <c r="G4443" s="81"/>
      <c r="H4443" s="81"/>
      <c r="I4443" s="81"/>
      <c r="J4443" s="81"/>
      <c r="K4443" s="81"/>
      <c r="L4443" s="81"/>
      <c r="M4443" s="81"/>
      <c r="N4443" s="81"/>
      <c r="O4443" s="81"/>
      <c r="P4443" s="81"/>
      <c r="Q4443" s="81"/>
      <c r="R4443" s="81"/>
    </row>
    <row r="4444" spans="1:18">
      <c r="A4444" s="81"/>
      <c r="B4444" s="81"/>
      <c r="C4444" s="81"/>
      <c r="D4444" s="81"/>
      <c r="E4444" s="81"/>
      <c r="F4444" s="81"/>
      <c r="G4444" s="81"/>
      <c r="H4444" s="81"/>
      <c r="I4444" s="81"/>
      <c r="J4444" s="81"/>
      <c r="K4444" s="81"/>
      <c r="L4444" s="81"/>
      <c r="M4444" s="81"/>
      <c r="N4444" s="81"/>
      <c r="O4444" s="81"/>
      <c r="P4444" s="81"/>
      <c r="Q4444" s="81"/>
      <c r="R4444" s="81"/>
    </row>
    <row r="4445" spans="1:18">
      <c r="A4445" s="81"/>
      <c r="B4445" s="81"/>
      <c r="C4445" s="81"/>
      <c r="D4445" s="81"/>
      <c r="E4445" s="81"/>
      <c r="F4445" s="81"/>
      <c r="G4445" s="81"/>
      <c r="H4445" s="81"/>
      <c r="I4445" s="81"/>
      <c r="J4445" s="81"/>
      <c r="K4445" s="81"/>
      <c r="L4445" s="81"/>
      <c r="M4445" s="81"/>
      <c r="N4445" s="81"/>
      <c r="O4445" s="81"/>
      <c r="P4445" s="81"/>
      <c r="Q4445" s="81"/>
      <c r="R4445" s="81"/>
    </row>
    <row r="4446" spans="1:18">
      <c r="A4446" s="81"/>
      <c r="B4446" s="81"/>
      <c r="C4446" s="81"/>
      <c r="D4446" s="81"/>
      <c r="E4446" s="81"/>
      <c r="F4446" s="81"/>
      <c r="G4446" s="81"/>
      <c r="H4446" s="81"/>
      <c r="I4446" s="81"/>
      <c r="J4446" s="81"/>
      <c r="K4446" s="81"/>
      <c r="L4446" s="81"/>
      <c r="M4446" s="81"/>
      <c r="N4446" s="81"/>
      <c r="O4446" s="81"/>
      <c r="P4446" s="81"/>
      <c r="Q4446" s="81"/>
      <c r="R4446" s="81"/>
    </row>
    <row r="4447" spans="1:18">
      <c r="A4447" s="81"/>
      <c r="B4447" s="81"/>
      <c r="C4447" s="81"/>
      <c r="D4447" s="81"/>
      <c r="E4447" s="81"/>
      <c r="F4447" s="81"/>
      <c r="G4447" s="81"/>
      <c r="H4447" s="81"/>
      <c r="I4447" s="81"/>
      <c r="J4447" s="81"/>
      <c r="K4447" s="81"/>
      <c r="L4447" s="81"/>
      <c r="M4447" s="81"/>
      <c r="N4447" s="81"/>
      <c r="O4447" s="81"/>
      <c r="P4447" s="81"/>
      <c r="Q4447" s="81"/>
      <c r="R4447" s="81"/>
    </row>
    <row r="4448" spans="1:18">
      <c r="A4448" s="81"/>
      <c r="B4448" s="81"/>
      <c r="C4448" s="81"/>
      <c r="D4448" s="81"/>
      <c r="E4448" s="81"/>
      <c r="F4448" s="81"/>
      <c r="G4448" s="81"/>
      <c r="H4448" s="81"/>
      <c r="I4448" s="81"/>
      <c r="J4448" s="81"/>
      <c r="K4448" s="81"/>
      <c r="L4448" s="81"/>
      <c r="M4448" s="81"/>
      <c r="N4448" s="81"/>
      <c r="O4448" s="81"/>
      <c r="P4448" s="81"/>
      <c r="Q4448" s="81"/>
      <c r="R4448" s="81"/>
    </row>
    <row r="4449" spans="1:18">
      <c r="A4449" s="81"/>
      <c r="B4449" s="81"/>
      <c r="C4449" s="81"/>
      <c r="D4449" s="81"/>
      <c r="E4449" s="81"/>
      <c r="F4449" s="81"/>
      <c r="G4449" s="81"/>
      <c r="H4449" s="81"/>
      <c r="I4449" s="81"/>
      <c r="J4449" s="81"/>
      <c r="K4449" s="81"/>
      <c r="L4449" s="81"/>
      <c r="M4449" s="81"/>
      <c r="N4449" s="81"/>
      <c r="O4449" s="81"/>
      <c r="P4449" s="81"/>
      <c r="Q4449" s="81"/>
      <c r="R4449" s="81"/>
    </row>
    <row r="4450" spans="1:18">
      <c r="A4450" s="81"/>
      <c r="B4450" s="81"/>
      <c r="C4450" s="81"/>
      <c r="D4450" s="81"/>
      <c r="E4450" s="81"/>
      <c r="F4450" s="81"/>
      <c r="G4450" s="81"/>
      <c r="H4450" s="81"/>
      <c r="I4450" s="81"/>
      <c r="J4450" s="81"/>
      <c r="K4450" s="81"/>
      <c r="L4450" s="81"/>
      <c r="M4450" s="81"/>
      <c r="N4450" s="81"/>
      <c r="O4450" s="81"/>
      <c r="P4450" s="81"/>
      <c r="Q4450" s="81"/>
      <c r="R4450" s="81"/>
    </row>
    <row r="4451" spans="1:18">
      <c r="A4451" s="81"/>
      <c r="B4451" s="81"/>
      <c r="C4451" s="81"/>
      <c r="D4451" s="81"/>
      <c r="E4451" s="81"/>
      <c r="F4451" s="81"/>
      <c r="G4451" s="81"/>
      <c r="H4451" s="81"/>
      <c r="I4451" s="81"/>
      <c r="J4451" s="81"/>
      <c r="K4451" s="81"/>
      <c r="L4451" s="81"/>
      <c r="M4451" s="81"/>
      <c r="N4451" s="81"/>
      <c r="O4451" s="81"/>
      <c r="P4451" s="81"/>
      <c r="Q4451" s="81"/>
      <c r="R4451" s="81"/>
    </row>
    <row r="4452" spans="1:18">
      <c r="A4452" s="81"/>
      <c r="B4452" s="81"/>
      <c r="C4452" s="81"/>
      <c r="D4452" s="81"/>
      <c r="E4452" s="81"/>
      <c r="F4452" s="81"/>
      <c r="G4452" s="81"/>
      <c r="H4452" s="81"/>
      <c r="I4452" s="81"/>
      <c r="J4452" s="81"/>
      <c r="K4452" s="81"/>
      <c r="L4452" s="81"/>
      <c r="M4452" s="81"/>
      <c r="N4452" s="81"/>
      <c r="O4452" s="81"/>
      <c r="P4452" s="81"/>
      <c r="Q4452" s="81"/>
      <c r="R4452" s="81"/>
    </row>
    <row r="4453" spans="1:18">
      <c r="A4453" s="81"/>
      <c r="B4453" s="81"/>
      <c r="C4453" s="81"/>
      <c r="D4453" s="81"/>
      <c r="E4453" s="81"/>
      <c r="F4453" s="81"/>
      <c r="G4453" s="81"/>
      <c r="H4453" s="81"/>
      <c r="I4453" s="81"/>
      <c r="J4453" s="81"/>
      <c r="K4453" s="81"/>
      <c r="L4453" s="81"/>
      <c r="M4453" s="81"/>
      <c r="N4453" s="81"/>
      <c r="O4453" s="81"/>
      <c r="P4453" s="81"/>
      <c r="Q4453" s="81"/>
      <c r="R4453" s="81"/>
    </row>
    <row r="4454" spans="1:18">
      <c r="A4454" s="81"/>
      <c r="B4454" s="81"/>
      <c r="C4454" s="81"/>
      <c r="D4454" s="81"/>
      <c r="E4454" s="81"/>
      <c r="F4454" s="81"/>
      <c r="G4454" s="81"/>
      <c r="H4454" s="81"/>
      <c r="I4454" s="81"/>
      <c r="J4454" s="81"/>
      <c r="K4454" s="81"/>
      <c r="L4454" s="81"/>
      <c r="M4454" s="81"/>
      <c r="N4454" s="81"/>
      <c r="O4454" s="81"/>
      <c r="P4454" s="81"/>
      <c r="Q4454" s="81"/>
      <c r="R4454" s="81"/>
    </row>
    <row r="4455" spans="1:18">
      <c r="A4455" s="81"/>
      <c r="B4455" s="81"/>
      <c r="C4455" s="81"/>
      <c r="D4455" s="81"/>
      <c r="E4455" s="81"/>
      <c r="F4455" s="81"/>
      <c r="G4455" s="81"/>
      <c r="H4455" s="81"/>
      <c r="I4455" s="81"/>
      <c r="J4455" s="81"/>
      <c r="K4455" s="81"/>
      <c r="L4455" s="81"/>
      <c r="M4455" s="81"/>
      <c r="N4455" s="81"/>
      <c r="O4455" s="81"/>
      <c r="P4455" s="81"/>
      <c r="Q4455" s="81"/>
      <c r="R4455" s="81"/>
    </row>
    <row r="4456" spans="1:18">
      <c r="A4456" s="81"/>
      <c r="B4456" s="81"/>
      <c r="C4456" s="81"/>
      <c r="D4456" s="81"/>
      <c r="E4456" s="81"/>
      <c r="F4456" s="81"/>
      <c r="G4456" s="81"/>
      <c r="H4456" s="81"/>
      <c r="I4456" s="81"/>
      <c r="J4456" s="81"/>
      <c r="K4456" s="81"/>
      <c r="L4456" s="81"/>
      <c r="M4456" s="81"/>
      <c r="N4456" s="81"/>
      <c r="O4456" s="81"/>
      <c r="P4456" s="81"/>
      <c r="Q4456" s="81"/>
      <c r="R4456" s="81"/>
    </row>
    <row r="4457" spans="1:18">
      <c r="A4457" s="81"/>
      <c r="B4457" s="81"/>
      <c r="C4457" s="81"/>
      <c r="D4457" s="81"/>
      <c r="E4457" s="81"/>
      <c r="F4457" s="81"/>
      <c r="G4457" s="81"/>
      <c r="H4457" s="81"/>
      <c r="I4457" s="81"/>
      <c r="J4457" s="81"/>
      <c r="K4457" s="81"/>
      <c r="L4457" s="81"/>
      <c r="M4457" s="81"/>
      <c r="N4457" s="81"/>
      <c r="O4457" s="81"/>
      <c r="P4457" s="81"/>
      <c r="Q4457" s="81"/>
      <c r="R4457" s="81"/>
    </row>
    <row r="4458" spans="1:18">
      <c r="A4458" s="81"/>
      <c r="B4458" s="81"/>
      <c r="C4458" s="81"/>
      <c r="D4458" s="81"/>
      <c r="E4458" s="81"/>
      <c r="F4458" s="81"/>
      <c r="G4458" s="81"/>
      <c r="H4458" s="81"/>
      <c r="I4458" s="81"/>
      <c r="J4458" s="81"/>
      <c r="K4458" s="81"/>
      <c r="L4458" s="81"/>
      <c r="M4458" s="81"/>
      <c r="N4458" s="81"/>
      <c r="O4458" s="81"/>
      <c r="P4458" s="81"/>
      <c r="Q4458" s="81"/>
      <c r="R4458" s="81"/>
    </row>
    <row r="4459" spans="1:18">
      <c r="A4459" s="81"/>
      <c r="B4459" s="81"/>
      <c r="C4459" s="81"/>
      <c r="D4459" s="81"/>
      <c r="E4459" s="81"/>
      <c r="F4459" s="81"/>
      <c r="G4459" s="81"/>
      <c r="H4459" s="81"/>
      <c r="I4459" s="81"/>
      <c r="J4459" s="81"/>
      <c r="K4459" s="81"/>
      <c r="L4459" s="81"/>
      <c r="M4459" s="81"/>
      <c r="N4459" s="81"/>
      <c r="O4459" s="81"/>
      <c r="P4459" s="81"/>
      <c r="Q4459" s="81"/>
      <c r="R4459" s="81"/>
    </row>
    <row r="4460" spans="1:18">
      <c r="A4460" s="81"/>
      <c r="B4460" s="81"/>
      <c r="C4460" s="81"/>
      <c r="D4460" s="81"/>
      <c r="E4460" s="81"/>
      <c r="F4460" s="81"/>
      <c r="G4460" s="81"/>
      <c r="H4460" s="81"/>
      <c r="I4460" s="81"/>
      <c r="J4460" s="81"/>
      <c r="K4460" s="81"/>
      <c r="L4460" s="81"/>
      <c r="M4460" s="81"/>
      <c r="N4460" s="81"/>
      <c r="O4460" s="81"/>
      <c r="P4460" s="81"/>
      <c r="Q4460" s="81"/>
      <c r="R4460" s="81"/>
    </row>
    <row r="4461" spans="1:18">
      <c r="A4461" s="81"/>
      <c r="B4461" s="81"/>
      <c r="C4461" s="81"/>
      <c r="D4461" s="81"/>
      <c r="E4461" s="81"/>
      <c r="F4461" s="81"/>
      <c r="G4461" s="81"/>
      <c r="H4461" s="81"/>
      <c r="I4461" s="81"/>
      <c r="J4461" s="81"/>
      <c r="K4461" s="81"/>
      <c r="L4461" s="81"/>
      <c r="M4461" s="81"/>
      <c r="N4461" s="81"/>
      <c r="O4461" s="81"/>
      <c r="P4461" s="81"/>
      <c r="Q4461" s="81"/>
      <c r="R4461" s="81"/>
    </row>
    <row r="4462" spans="1:18">
      <c r="A4462" s="81"/>
      <c r="B4462" s="81"/>
      <c r="C4462" s="81"/>
      <c r="D4462" s="81"/>
      <c r="E4462" s="81"/>
      <c r="F4462" s="81"/>
      <c r="G4462" s="81"/>
      <c r="H4462" s="81"/>
      <c r="I4462" s="81"/>
      <c r="J4462" s="81"/>
      <c r="K4462" s="81"/>
      <c r="L4462" s="81"/>
      <c r="M4462" s="81"/>
      <c r="N4462" s="81"/>
      <c r="O4462" s="81"/>
      <c r="P4462" s="81"/>
      <c r="Q4462" s="81"/>
      <c r="R4462" s="81"/>
    </row>
    <row r="4463" spans="1:18">
      <c r="A4463" s="81"/>
      <c r="B4463" s="81"/>
      <c r="C4463" s="81"/>
      <c r="D4463" s="81"/>
      <c r="E4463" s="81"/>
      <c r="F4463" s="81"/>
      <c r="G4463" s="81"/>
      <c r="H4463" s="81"/>
      <c r="I4463" s="81"/>
      <c r="J4463" s="81"/>
      <c r="K4463" s="81"/>
      <c r="L4463" s="81"/>
      <c r="M4463" s="81"/>
      <c r="N4463" s="81"/>
      <c r="O4463" s="81"/>
      <c r="P4463" s="81"/>
      <c r="Q4463" s="81"/>
      <c r="R4463" s="81"/>
    </row>
    <row r="4464" spans="1:18">
      <c r="A4464" s="81"/>
      <c r="B4464" s="81"/>
      <c r="C4464" s="81"/>
      <c r="D4464" s="81"/>
      <c r="E4464" s="81"/>
      <c r="F4464" s="81"/>
      <c r="G4464" s="81"/>
      <c r="H4464" s="81"/>
      <c r="I4464" s="81"/>
      <c r="J4464" s="81"/>
      <c r="K4464" s="81"/>
      <c r="L4464" s="81"/>
      <c r="M4464" s="81"/>
      <c r="N4464" s="81"/>
      <c r="O4464" s="81"/>
      <c r="P4464" s="81"/>
      <c r="Q4464" s="81"/>
      <c r="R4464" s="81"/>
    </row>
    <row r="4465" spans="1:18">
      <c r="A4465" s="81"/>
      <c r="B4465" s="81"/>
      <c r="C4465" s="81"/>
      <c r="D4465" s="81"/>
      <c r="E4465" s="81"/>
      <c r="F4465" s="81"/>
      <c r="G4465" s="81"/>
      <c r="H4465" s="81"/>
      <c r="I4465" s="81"/>
      <c r="J4465" s="81"/>
      <c r="K4465" s="81"/>
      <c r="L4465" s="81"/>
      <c r="M4465" s="81"/>
      <c r="N4465" s="81"/>
      <c r="O4465" s="81"/>
      <c r="P4465" s="81"/>
      <c r="Q4465" s="81"/>
      <c r="R4465" s="81"/>
    </row>
    <row r="4466" spans="1:18">
      <c r="A4466" s="81"/>
      <c r="B4466" s="81"/>
      <c r="C4466" s="81"/>
      <c r="D4466" s="81"/>
      <c r="E4466" s="81"/>
      <c r="F4466" s="81"/>
      <c r="G4466" s="81"/>
      <c r="H4466" s="81"/>
      <c r="I4466" s="81"/>
      <c r="J4466" s="81"/>
      <c r="K4466" s="81"/>
      <c r="L4466" s="81"/>
      <c r="M4466" s="81"/>
      <c r="N4466" s="81"/>
      <c r="O4466" s="81"/>
      <c r="P4466" s="81"/>
      <c r="Q4466" s="81"/>
      <c r="R4466" s="81"/>
    </row>
    <row r="4467" spans="1:18">
      <c r="A4467" s="81"/>
      <c r="B4467" s="81"/>
      <c r="C4467" s="81"/>
      <c r="D4467" s="81"/>
      <c r="E4467" s="81"/>
      <c r="F4467" s="81"/>
      <c r="G4467" s="81"/>
      <c r="H4467" s="81"/>
      <c r="I4467" s="81"/>
      <c r="J4467" s="81"/>
      <c r="K4467" s="81"/>
      <c r="L4467" s="81"/>
      <c r="M4467" s="81"/>
      <c r="N4467" s="81"/>
      <c r="O4467" s="81"/>
      <c r="P4467" s="81"/>
      <c r="Q4467" s="81"/>
      <c r="R4467" s="81"/>
    </row>
    <row r="4468" spans="1:18">
      <c r="A4468" s="81"/>
      <c r="B4468" s="81"/>
      <c r="C4468" s="81"/>
      <c r="D4468" s="81"/>
      <c r="E4468" s="81"/>
      <c r="F4468" s="81"/>
      <c r="G4468" s="81"/>
      <c r="H4468" s="81"/>
      <c r="I4468" s="81"/>
      <c r="J4468" s="81"/>
      <c r="K4468" s="81"/>
      <c r="L4468" s="81"/>
      <c r="M4468" s="81"/>
      <c r="N4468" s="81"/>
      <c r="O4468" s="81"/>
      <c r="P4468" s="81"/>
      <c r="Q4468" s="81"/>
      <c r="R4468" s="81"/>
    </row>
    <row r="4469" spans="1:18">
      <c r="A4469" s="81"/>
      <c r="B4469" s="81"/>
      <c r="C4469" s="81"/>
      <c r="D4469" s="81"/>
      <c r="E4469" s="81"/>
      <c r="F4469" s="81"/>
      <c r="G4469" s="81"/>
      <c r="H4469" s="81"/>
      <c r="I4469" s="81"/>
      <c r="J4469" s="81"/>
      <c r="K4469" s="81"/>
      <c r="L4469" s="81"/>
      <c r="M4469" s="81"/>
      <c r="N4469" s="81"/>
      <c r="O4469" s="81"/>
      <c r="P4469" s="81"/>
      <c r="Q4469" s="81"/>
      <c r="R4469" s="81"/>
    </row>
    <row r="4470" spans="1:18">
      <c r="A4470" s="81"/>
      <c r="B4470" s="81"/>
      <c r="C4470" s="81"/>
      <c r="D4470" s="81"/>
      <c r="E4470" s="81"/>
      <c r="F4470" s="81"/>
      <c r="G4470" s="81"/>
      <c r="H4470" s="81"/>
      <c r="I4470" s="81"/>
      <c r="J4470" s="81"/>
      <c r="K4470" s="81"/>
      <c r="L4470" s="81"/>
      <c r="M4470" s="81"/>
      <c r="N4470" s="81"/>
      <c r="O4470" s="81"/>
      <c r="P4470" s="81"/>
      <c r="Q4470" s="81"/>
      <c r="R4470" s="81"/>
    </row>
    <row r="4471" spans="1:18">
      <c r="A4471" s="81"/>
      <c r="B4471" s="81"/>
      <c r="C4471" s="81"/>
      <c r="D4471" s="81"/>
      <c r="E4471" s="81"/>
      <c r="F4471" s="81"/>
      <c r="G4471" s="81"/>
      <c r="H4471" s="81"/>
      <c r="I4471" s="81"/>
      <c r="J4471" s="81"/>
      <c r="K4471" s="81"/>
      <c r="L4471" s="81"/>
      <c r="M4471" s="81"/>
      <c r="N4471" s="81"/>
      <c r="O4471" s="81"/>
      <c r="P4471" s="81"/>
      <c r="Q4471" s="81"/>
      <c r="R4471" s="81"/>
    </row>
    <row r="4472" spans="1:18">
      <c r="A4472" s="81"/>
      <c r="B4472" s="81"/>
      <c r="C4472" s="81"/>
      <c r="D4472" s="81"/>
      <c r="E4472" s="81"/>
      <c r="F4472" s="81"/>
      <c r="G4472" s="81"/>
      <c r="H4472" s="81"/>
      <c r="I4472" s="81"/>
      <c r="J4472" s="81"/>
      <c r="K4472" s="81"/>
      <c r="L4472" s="81"/>
      <c r="M4472" s="81"/>
      <c r="N4472" s="81"/>
      <c r="O4472" s="81"/>
      <c r="P4472" s="81"/>
      <c r="Q4472" s="81"/>
      <c r="R4472" s="81"/>
    </row>
    <row r="4473" spans="1:18">
      <c r="A4473" s="81"/>
      <c r="B4473" s="81"/>
      <c r="C4473" s="81"/>
      <c r="D4473" s="81"/>
      <c r="E4473" s="81"/>
      <c r="F4473" s="81"/>
      <c r="G4473" s="81"/>
      <c r="H4473" s="81"/>
      <c r="I4473" s="81"/>
      <c r="J4473" s="81"/>
      <c r="K4473" s="81"/>
      <c r="L4473" s="81"/>
      <c r="M4473" s="81"/>
      <c r="N4473" s="81"/>
      <c r="O4473" s="81"/>
      <c r="P4473" s="81"/>
      <c r="Q4473" s="81"/>
      <c r="R4473" s="81"/>
    </row>
    <row r="4474" spans="1:18">
      <c r="A4474" s="81"/>
      <c r="B4474" s="81"/>
      <c r="C4474" s="81"/>
      <c r="D4474" s="81"/>
      <c r="E4474" s="81"/>
      <c r="F4474" s="81"/>
      <c r="G4474" s="81"/>
      <c r="H4474" s="81"/>
      <c r="I4474" s="81"/>
      <c r="J4474" s="81"/>
      <c r="K4474" s="81"/>
      <c r="L4474" s="81"/>
      <c r="M4474" s="81"/>
      <c r="N4474" s="81"/>
      <c r="O4474" s="81"/>
      <c r="P4474" s="81"/>
      <c r="Q4474" s="81"/>
      <c r="R4474" s="81"/>
    </row>
    <row r="4475" spans="1:18">
      <c r="A4475" s="81"/>
      <c r="B4475" s="81"/>
      <c r="C4475" s="81"/>
      <c r="D4475" s="81"/>
      <c r="E4475" s="81"/>
      <c r="F4475" s="81"/>
      <c r="G4475" s="81"/>
      <c r="H4475" s="81"/>
      <c r="I4475" s="81"/>
      <c r="J4475" s="81"/>
      <c r="K4475" s="81"/>
      <c r="L4475" s="81"/>
      <c r="M4475" s="81"/>
      <c r="N4475" s="81"/>
      <c r="O4475" s="81"/>
      <c r="P4475" s="81"/>
      <c r="Q4475" s="81"/>
      <c r="R4475" s="81"/>
    </row>
    <row r="4476" spans="1:18">
      <c r="A4476" s="81"/>
      <c r="B4476" s="81"/>
      <c r="C4476" s="81"/>
      <c r="D4476" s="81"/>
      <c r="E4476" s="81"/>
      <c r="F4476" s="81"/>
      <c r="G4476" s="81"/>
      <c r="H4476" s="81"/>
      <c r="I4476" s="81"/>
      <c r="J4476" s="81"/>
      <c r="K4476" s="81"/>
      <c r="L4476" s="81"/>
      <c r="M4476" s="81"/>
      <c r="N4476" s="81"/>
      <c r="O4476" s="81"/>
      <c r="P4476" s="81"/>
      <c r="Q4476" s="81"/>
      <c r="R4476" s="81"/>
    </row>
    <row r="4477" spans="1:18">
      <c r="A4477" s="81"/>
      <c r="B4477" s="81"/>
      <c r="C4477" s="81"/>
      <c r="D4477" s="81"/>
      <c r="E4477" s="81"/>
      <c r="F4477" s="81"/>
      <c r="G4477" s="81"/>
      <c r="H4477" s="81"/>
      <c r="I4477" s="81"/>
      <c r="J4477" s="81"/>
      <c r="K4477" s="81"/>
      <c r="L4477" s="81"/>
      <c r="M4477" s="81"/>
      <c r="N4477" s="81"/>
      <c r="O4477" s="81"/>
      <c r="P4477" s="81"/>
      <c r="Q4477" s="81"/>
      <c r="R4477" s="81"/>
    </row>
    <row r="4478" spans="1:18">
      <c r="A4478" s="81"/>
      <c r="B4478" s="81"/>
      <c r="C4478" s="81"/>
      <c r="D4478" s="81"/>
      <c r="E4478" s="81"/>
      <c r="F4478" s="81"/>
      <c r="G4478" s="81"/>
      <c r="H4478" s="81"/>
      <c r="I4478" s="81"/>
      <c r="J4478" s="81"/>
      <c r="K4478" s="81"/>
      <c r="L4478" s="81"/>
      <c r="M4478" s="81"/>
      <c r="N4478" s="81"/>
      <c r="O4478" s="81"/>
      <c r="P4478" s="81"/>
      <c r="Q4478" s="81"/>
      <c r="R4478" s="81"/>
    </row>
    <row r="4479" spans="1:18">
      <c r="A4479" s="81"/>
      <c r="B4479" s="81"/>
      <c r="C4479" s="81"/>
      <c r="D4479" s="81"/>
      <c r="E4479" s="81"/>
      <c r="F4479" s="81"/>
      <c r="G4479" s="81"/>
      <c r="H4479" s="81"/>
      <c r="I4479" s="81"/>
      <c r="J4479" s="81"/>
      <c r="K4479" s="81"/>
      <c r="L4479" s="81"/>
      <c r="M4479" s="81"/>
      <c r="N4479" s="81"/>
      <c r="O4479" s="81"/>
      <c r="P4479" s="81"/>
      <c r="Q4479" s="81"/>
      <c r="R4479" s="81"/>
    </row>
    <row r="4480" spans="1:18">
      <c r="A4480" s="81"/>
      <c r="B4480" s="81"/>
      <c r="C4480" s="81"/>
      <c r="D4480" s="81"/>
      <c r="E4480" s="81"/>
      <c r="F4480" s="81"/>
      <c r="G4480" s="81"/>
      <c r="H4480" s="81"/>
      <c r="I4480" s="81"/>
      <c r="J4480" s="81"/>
      <c r="K4480" s="81"/>
      <c r="L4480" s="81"/>
      <c r="M4480" s="81"/>
      <c r="N4480" s="81"/>
      <c r="O4480" s="81"/>
      <c r="P4480" s="81"/>
      <c r="Q4480" s="81"/>
      <c r="R4480" s="81"/>
    </row>
    <row r="4481" spans="1:18">
      <c r="A4481" s="81"/>
      <c r="B4481" s="81"/>
      <c r="C4481" s="81"/>
      <c r="D4481" s="81"/>
      <c r="E4481" s="81"/>
      <c r="F4481" s="81"/>
      <c r="G4481" s="81"/>
      <c r="H4481" s="81"/>
      <c r="I4481" s="81"/>
      <c r="J4481" s="81"/>
      <c r="K4481" s="81"/>
      <c r="L4481" s="81"/>
      <c r="M4481" s="81"/>
      <c r="N4481" s="81"/>
      <c r="O4481" s="81"/>
      <c r="P4481" s="81"/>
      <c r="Q4481" s="81"/>
      <c r="R4481" s="81"/>
    </row>
    <row r="4482" spans="1:18">
      <c r="A4482" s="81"/>
      <c r="B4482" s="81"/>
      <c r="C4482" s="81"/>
      <c r="D4482" s="81"/>
      <c r="E4482" s="81"/>
      <c r="F4482" s="81"/>
      <c r="G4482" s="81"/>
      <c r="H4482" s="81"/>
      <c r="I4482" s="81"/>
      <c r="J4482" s="81"/>
      <c r="K4482" s="81"/>
      <c r="L4482" s="81"/>
      <c r="M4482" s="81"/>
      <c r="N4482" s="81"/>
      <c r="O4482" s="81"/>
      <c r="P4482" s="81"/>
      <c r="Q4482" s="81"/>
      <c r="R4482" s="81"/>
    </row>
    <row r="4483" spans="1:18">
      <c r="A4483" s="81"/>
      <c r="B4483" s="81"/>
      <c r="C4483" s="81"/>
      <c r="D4483" s="81"/>
      <c r="E4483" s="81"/>
      <c r="F4483" s="81"/>
      <c r="G4483" s="81"/>
      <c r="H4483" s="81"/>
      <c r="I4483" s="81"/>
      <c r="J4483" s="81"/>
      <c r="K4483" s="81"/>
      <c r="L4483" s="81"/>
      <c r="M4483" s="81"/>
      <c r="N4483" s="81"/>
      <c r="O4483" s="81"/>
      <c r="P4483" s="81"/>
      <c r="Q4483" s="81"/>
      <c r="R4483" s="81"/>
    </row>
    <row r="4484" spans="1:18">
      <c r="A4484" s="81"/>
      <c r="B4484" s="81"/>
      <c r="C4484" s="81"/>
      <c r="D4484" s="81"/>
      <c r="E4484" s="81"/>
      <c r="F4484" s="81"/>
      <c r="G4484" s="81"/>
      <c r="H4484" s="81"/>
      <c r="I4484" s="81"/>
      <c r="J4484" s="81"/>
      <c r="K4484" s="81"/>
      <c r="L4484" s="81"/>
      <c r="M4484" s="81"/>
      <c r="N4484" s="81"/>
      <c r="O4484" s="81"/>
      <c r="P4484" s="81"/>
      <c r="Q4484" s="81"/>
      <c r="R4484" s="81"/>
    </row>
    <row r="4485" spans="1:18">
      <c r="A4485" s="81"/>
      <c r="B4485" s="81"/>
      <c r="C4485" s="81"/>
      <c r="D4485" s="81"/>
      <c r="E4485" s="81"/>
      <c r="F4485" s="81"/>
      <c r="G4485" s="81"/>
      <c r="H4485" s="81"/>
      <c r="I4485" s="81"/>
      <c r="J4485" s="81"/>
      <c r="K4485" s="81"/>
      <c r="L4485" s="81"/>
      <c r="M4485" s="81"/>
      <c r="N4485" s="81"/>
      <c r="O4485" s="81"/>
      <c r="P4485" s="81"/>
      <c r="Q4485" s="81"/>
      <c r="R4485" s="81"/>
    </row>
    <row r="4486" spans="1:18">
      <c r="A4486" s="81"/>
      <c r="B4486" s="81"/>
      <c r="C4486" s="81"/>
      <c r="D4486" s="81"/>
      <c r="E4486" s="81"/>
      <c r="F4486" s="81"/>
      <c r="G4486" s="81"/>
      <c r="H4486" s="81"/>
      <c r="I4486" s="81"/>
      <c r="J4486" s="81"/>
      <c r="K4486" s="81"/>
      <c r="L4486" s="81"/>
      <c r="M4486" s="81"/>
      <c r="N4486" s="81"/>
      <c r="O4486" s="81"/>
      <c r="P4486" s="81"/>
      <c r="Q4486" s="81"/>
      <c r="R4486" s="81"/>
    </row>
    <row r="4487" spans="1:18">
      <c r="A4487" s="81"/>
      <c r="B4487" s="81"/>
      <c r="C4487" s="81"/>
      <c r="D4487" s="81"/>
      <c r="E4487" s="81"/>
      <c r="F4487" s="81"/>
      <c r="G4487" s="81"/>
      <c r="H4487" s="81"/>
      <c r="I4487" s="81"/>
      <c r="J4487" s="81"/>
      <c r="K4487" s="81"/>
      <c r="L4487" s="81"/>
      <c r="M4487" s="81"/>
      <c r="N4487" s="81"/>
      <c r="O4487" s="81"/>
      <c r="P4487" s="81"/>
      <c r="Q4487" s="81"/>
      <c r="R4487" s="81"/>
    </row>
    <row r="4488" spans="1:18">
      <c r="A4488" s="81"/>
      <c r="B4488" s="81"/>
      <c r="C4488" s="81"/>
      <c r="D4488" s="81"/>
      <c r="E4488" s="81"/>
      <c r="F4488" s="81"/>
      <c r="G4488" s="81"/>
      <c r="H4488" s="81"/>
      <c r="I4488" s="81"/>
      <c r="J4488" s="81"/>
      <c r="K4488" s="81"/>
      <c r="L4488" s="81"/>
      <c r="M4488" s="81"/>
      <c r="N4488" s="81"/>
      <c r="O4488" s="81"/>
      <c r="P4488" s="81"/>
      <c r="Q4488" s="81"/>
      <c r="R4488" s="81"/>
    </row>
    <row r="4489" spans="1:18">
      <c r="A4489" s="81"/>
      <c r="B4489" s="81"/>
      <c r="C4489" s="81"/>
      <c r="D4489" s="81"/>
      <c r="E4489" s="81"/>
      <c r="F4489" s="81"/>
      <c r="G4489" s="81"/>
      <c r="H4489" s="81"/>
      <c r="I4489" s="81"/>
      <c r="J4489" s="81"/>
      <c r="K4489" s="81"/>
      <c r="L4489" s="81"/>
      <c r="M4489" s="81"/>
      <c r="N4489" s="81"/>
      <c r="O4489" s="81"/>
      <c r="P4489" s="81"/>
      <c r="Q4489" s="81"/>
      <c r="R4489" s="81"/>
    </row>
    <row r="4490" spans="1:18">
      <c r="A4490" s="81"/>
      <c r="B4490" s="81"/>
      <c r="C4490" s="81"/>
      <c r="D4490" s="81"/>
      <c r="E4490" s="81"/>
      <c r="F4490" s="81"/>
      <c r="G4490" s="81"/>
      <c r="H4490" s="81"/>
      <c r="I4490" s="81"/>
      <c r="J4490" s="81"/>
      <c r="K4490" s="81"/>
      <c r="L4490" s="81"/>
      <c r="M4490" s="81"/>
      <c r="N4490" s="81"/>
      <c r="O4490" s="81"/>
      <c r="P4490" s="81"/>
      <c r="Q4490" s="81"/>
      <c r="R4490" s="81"/>
    </row>
    <row r="4491" spans="1:18">
      <c r="A4491" s="81"/>
      <c r="B4491" s="81"/>
      <c r="C4491" s="81"/>
      <c r="D4491" s="81"/>
      <c r="E4491" s="81"/>
      <c r="F4491" s="81"/>
      <c r="G4491" s="81"/>
      <c r="H4491" s="81"/>
      <c r="I4491" s="81"/>
      <c r="J4491" s="81"/>
      <c r="K4491" s="81"/>
      <c r="L4491" s="81"/>
      <c r="M4491" s="81"/>
      <c r="N4491" s="81"/>
      <c r="O4491" s="81"/>
      <c r="P4491" s="81"/>
      <c r="Q4491" s="81"/>
      <c r="R4491" s="81"/>
    </row>
    <row r="4492" spans="1:18">
      <c r="A4492" s="81"/>
      <c r="B4492" s="81"/>
      <c r="C4492" s="81"/>
      <c r="D4492" s="81"/>
      <c r="E4492" s="81"/>
      <c r="F4492" s="81"/>
      <c r="G4492" s="81"/>
      <c r="H4492" s="81"/>
      <c r="I4492" s="81"/>
      <c r="J4492" s="81"/>
      <c r="K4492" s="81"/>
      <c r="L4492" s="81"/>
      <c r="M4492" s="81"/>
      <c r="N4492" s="81"/>
      <c r="O4492" s="81"/>
      <c r="P4492" s="81"/>
      <c r="Q4492" s="81"/>
      <c r="R4492" s="81"/>
    </row>
    <row r="4493" spans="1:18">
      <c r="A4493" s="81"/>
      <c r="B4493" s="81"/>
      <c r="C4493" s="81"/>
      <c r="D4493" s="81"/>
      <c r="E4493" s="81"/>
      <c r="F4493" s="81"/>
      <c r="G4493" s="81"/>
      <c r="H4493" s="81"/>
      <c r="I4493" s="81"/>
      <c r="J4493" s="81"/>
      <c r="K4493" s="81"/>
      <c r="L4493" s="81"/>
      <c r="M4493" s="81"/>
      <c r="N4493" s="81"/>
      <c r="O4493" s="81"/>
      <c r="P4493" s="81"/>
      <c r="Q4493" s="81"/>
      <c r="R4493" s="81"/>
    </row>
    <row r="4494" spans="1:18">
      <c r="A4494" s="81"/>
      <c r="B4494" s="81"/>
      <c r="C4494" s="81"/>
      <c r="D4494" s="81"/>
      <c r="E4494" s="81"/>
      <c r="F4494" s="81"/>
      <c r="G4494" s="81"/>
      <c r="H4494" s="81"/>
      <c r="I4494" s="81"/>
      <c r="J4494" s="81"/>
      <c r="K4494" s="81"/>
      <c r="L4494" s="81"/>
      <c r="M4494" s="81"/>
      <c r="N4494" s="81"/>
      <c r="O4494" s="81"/>
      <c r="P4494" s="81"/>
      <c r="Q4494" s="81"/>
      <c r="R4494" s="81"/>
    </row>
    <row r="4495" spans="1:18">
      <c r="A4495" s="81"/>
      <c r="B4495" s="81"/>
      <c r="C4495" s="81"/>
      <c r="D4495" s="81"/>
      <c r="E4495" s="81"/>
      <c r="F4495" s="81"/>
      <c r="G4495" s="81"/>
      <c r="H4495" s="81"/>
      <c r="I4495" s="81"/>
      <c r="J4495" s="81"/>
      <c r="K4495" s="81"/>
      <c r="L4495" s="81"/>
      <c r="M4495" s="81"/>
      <c r="N4495" s="81"/>
      <c r="O4495" s="81"/>
      <c r="P4495" s="81"/>
      <c r="Q4495" s="81"/>
      <c r="R4495" s="81"/>
    </row>
    <row r="4496" spans="1:18">
      <c r="A4496" s="81"/>
      <c r="B4496" s="81"/>
      <c r="C4496" s="81"/>
      <c r="D4496" s="81"/>
      <c r="E4496" s="81"/>
      <c r="F4496" s="81"/>
      <c r="G4496" s="81"/>
      <c r="H4496" s="81"/>
      <c r="I4496" s="81"/>
      <c r="J4496" s="81"/>
      <c r="K4496" s="81"/>
      <c r="L4496" s="81"/>
      <c r="M4496" s="81"/>
      <c r="N4496" s="81"/>
      <c r="O4496" s="81"/>
      <c r="P4496" s="81"/>
      <c r="Q4496" s="81"/>
      <c r="R4496" s="81"/>
    </row>
    <row r="4497" spans="1:18">
      <c r="A4497" s="81"/>
      <c r="B4497" s="81"/>
      <c r="C4497" s="81"/>
      <c r="D4497" s="81"/>
      <c r="E4497" s="81"/>
      <c r="F4497" s="81"/>
      <c r="G4497" s="81"/>
      <c r="H4497" s="81"/>
      <c r="I4497" s="81"/>
      <c r="J4497" s="81"/>
      <c r="K4497" s="81"/>
      <c r="L4497" s="81"/>
      <c r="M4497" s="81"/>
      <c r="N4497" s="81"/>
      <c r="O4497" s="81"/>
      <c r="P4497" s="81"/>
      <c r="Q4497" s="81"/>
      <c r="R4497" s="81"/>
    </row>
    <row r="4498" spans="1:18">
      <c r="A4498" s="81"/>
      <c r="B4498" s="81"/>
      <c r="C4498" s="81"/>
      <c r="D4498" s="81"/>
      <c r="E4498" s="81"/>
      <c r="F4498" s="81"/>
      <c r="G4498" s="81"/>
      <c r="H4498" s="81"/>
      <c r="I4498" s="81"/>
      <c r="J4498" s="81"/>
      <c r="K4498" s="81"/>
      <c r="L4498" s="81"/>
      <c r="M4498" s="81"/>
      <c r="N4498" s="81"/>
      <c r="O4498" s="81"/>
      <c r="P4498" s="81"/>
      <c r="Q4498" s="81"/>
      <c r="R4498" s="81"/>
    </row>
    <row r="4499" spans="1:18">
      <c r="A4499" s="81"/>
      <c r="B4499" s="81"/>
      <c r="C4499" s="81"/>
      <c r="D4499" s="81"/>
      <c r="E4499" s="81"/>
      <c r="F4499" s="81"/>
      <c r="G4499" s="81"/>
      <c r="H4499" s="81"/>
      <c r="I4499" s="81"/>
      <c r="J4499" s="81"/>
      <c r="K4499" s="81"/>
      <c r="L4499" s="81"/>
      <c r="M4499" s="81"/>
      <c r="N4499" s="81"/>
      <c r="O4499" s="81"/>
      <c r="P4499" s="81"/>
      <c r="Q4499" s="81"/>
      <c r="R4499" s="81"/>
    </row>
    <row r="4500" spans="1:18">
      <c r="A4500" s="81"/>
      <c r="B4500" s="81"/>
      <c r="C4500" s="81"/>
      <c r="D4500" s="81"/>
      <c r="E4500" s="81"/>
      <c r="F4500" s="81"/>
      <c r="G4500" s="81"/>
      <c r="H4500" s="81"/>
      <c r="I4500" s="81"/>
      <c r="J4500" s="81"/>
      <c r="K4500" s="81"/>
      <c r="L4500" s="81"/>
      <c r="M4500" s="81"/>
      <c r="N4500" s="81"/>
      <c r="O4500" s="81"/>
      <c r="P4500" s="81"/>
      <c r="Q4500" s="81"/>
      <c r="R4500" s="81"/>
    </row>
    <row r="4501" spans="1:18">
      <c r="A4501" s="81"/>
      <c r="B4501" s="81"/>
      <c r="C4501" s="81"/>
      <c r="D4501" s="81"/>
      <c r="E4501" s="81"/>
      <c r="F4501" s="81"/>
      <c r="G4501" s="81"/>
      <c r="H4501" s="81"/>
      <c r="I4501" s="81"/>
      <c r="J4501" s="81"/>
      <c r="K4501" s="81"/>
      <c r="L4501" s="81"/>
      <c r="M4501" s="81"/>
      <c r="N4501" s="81"/>
      <c r="O4501" s="81"/>
      <c r="P4501" s="81"/>
      <c r="Q4501" s="81"/>
      <c r="R4501" s="81"/>
    </row>
    <row r="4502" spans="1:18">
      <c r="A4502" s="81"/>
      <c r="B4502" s="81"/>
      <c r="C4502" s="81"/>
      <c r="D4502" s="81"/>
      <c r="E4502" s="81"/>
      <c r="F4502" s="81"/>
      <c r="G4502" s="81"/>
      <c r="H4502" s="81"/>
      <c r="I4502" s="81"/>
      <c r="J4502" s="81"/>
      <c r="K4502" s="81"/>
      <c r="L4502" s="81"/>
      <c r="M4502" s="81"/>
      <c r="N4502" s="81"/>
      <c r="O4502" s="81"/>
      <c r="P4502" s="81"/>
      <c r="Q4502" s="81"/>
      <c r="R4502" s="81"/>
    </row>
    <row r="4503" spans="1:18">
      <c r="A4503" s="81"/>
      <c r="B4503" s="81"/>
      <c r="C4503" s="81"/>
      <c r="D4503" s="81"/>
      <c r="E4503" s="81"/>
      <c r="F4503" s="81"/>
      <c r="G4503" s="81"/>
      <c r="H4503" s="81"/>
      <c r="I4503" s="81"/>
      <c r="J4503" s="81"/>
      <c r="K4503" s="81"/>
      <c r="L4503" s="81"/>
      <c r="M4503" s="81"/>
      <c r="N4503" s="81"/>
      <c r="O4503" s="81"/>
      <c r="P4503" s="81"/>
      <c r="Q4503" s="81"/>
      <c r="R4503" s="81"/>
    </row>
    <row r="4504" spans="1:18">
      <c r="A4504" s="81"/>
      <c r="B4504" s="81"/>
      <c r="C4504" s="81"/>
      <c r="D4504" s="81"/>
      <c r="E4504" s="81"/>
      <c r="F4504" s="81"/>
      <c r="G4504" s="81"/>
      <c r="H4504" s="81"/>
      <c r="I4504" s="81"/>
      <c r="J4504" s="81"/>
      <c r="K4504" s="81"/>
      <c r="L4504" s="81"/>
      <c r="M4504" s="81"/>
      <c r="N4504" s="81"/>
      <c r="O4504" s="81"/>
      <c r="P4504" s="81"/>
      <c r="Q4504" s="81"/>
      <c r="R4504" s="81"/>
    </row>
    <row r="4505" spans="1:18">
      <c r="A4505" s="81"/>
      <c r="B4505" s="81"/>
      <c r="C4505" s="81"/>
      <c r="D4505" s="81"/>
      <c r="E4505" s="81"/>
      <c r="F4505" s="81"/>
      <c r="G4505" s="81"/>
      <c r="H4505" s="81"/>
      <c r="I4505" s="81"/>
      <c r="J4505" s="81"/>
      <c r="K4505" s="81"/>
      <c r="L4505" s="81"/>
      <c r="M4505" s="81"/>
      <c r="N4505" s="81"/>
      <c r="O4505" s="81"/>
      <c r="P4505" s="81"/>
      <c r="Q4505" s="81"/>
      <c r="R4505" s="81"/>
    </row>
    <row r="4506" spans="1:18">
      <c r="A4506" s="81"/>
      <c r="B4506" s="81"/>
      <c r="C4506" s="81"/>
      <c r="D4506" s="81"/>
      <c r="E4506" s="81"/>
      <c r="F4506" s="81"/>
      <c r="G4506" s="81"/>
      <c r="H4506" s="81"/>
      <c r="I4506" s="81"/>
      <c r="J4506" s="81"/>
      <c r="K4506" s="81"/>
      <c r="L4506" s="81"/>
      <c r="M4506" s="81"/>
      <c r="N4506" s="81"/>
      <c r="O4506" s="81"/>
      <c r="P4506" s="81"/>
      <c r="Q4506" s="81"/>
      <c r="R4506" s="81"/>
    </row>
    <row r="4507" spans="1:18">
      <c r="A4507" s="81"/>
      <c r="B4507" s="81"/>
      <c r="C4507" s="81"/>
      <c r="D4507" s="81"/>
      <c r="E4507" s="81"/>
      <c r="F4507" s="81"/>
      <c r="G4507" s="81"/>
      <c r="H4507" s="81"/>
      <c r="I4507" s="81"/>
      <c r="J4507" s="81"/>
      <c r="K4507" s="81"/>
      <c r="L4507" s="81"/>
      <c r="M4507" s="81"/>
      <c r="N4507" s="81"/>
      <c r="O4507" s="81"/>
      <c r="P4507" s="81"/>
      <c r="Q4507" s="81"/>
      <c r="R4507" s="81"/>
    </row>
    <row r="4508" spans="1:18">
      <c r="A4508" s="81"/>
      <c r="B4508" s="81"/>
      <c r="C4508" s="81"/>
      <c r="D4508" s="81"/>
      <c r="E4508" s="81"/>
      <c r="F4508" s="81"/>
      <c r="G4508" s="81"/>
      <c r="H4508" s="81"/>
      <c r="I4508" s="81"/>
      <c r="J4508" s="81"/>
      <c r="K4508" s="81"/>
      <c r="L4508" s="81"/>
      <c r="M4508" s="81"/>
      <c r="N4508" s="81"/>
      <c r="O4508" s="81"/>
      <c r="P4508" s="81"/>
      <c r="Q4508" s="81"/>
      <c r="R4508" s="81"/>
    </row>
    <row r="4509" spans="1:18">
      <c r="A4509" s="81"/>
      <c r="B4509" s="81"/>
      <c r="C4509" s="81"/>
      <c r="D4509" s="81"/>
      <c r="E4509" s="81"/>
      <c r="F4509" s="81"/>
      <c r="G4509" s="81"/>
      <c r="H4509" s="81"/>
      <c r="I4509" s="81"/>
      <c r="J4509" s="81"/>
      <c r="K4509" s="81"/>
      <c r="L4509" s="81"/>
      <c r="M4509" s="81"/>
      <c r="N4509" s="81"/>
      <c r="O4509" s="81"/>
      <c r="P4509" s="81"/>
      <c r="Q4509" s="81"/>
      <c r="R4509" s="81"/>
    </row>
    <row r="4510" spans="1:18">
      <c r="A4510" s="81"/>
      <c r="B4510" s="81"/>
      <c r="C4510" s="81"/>
      <c r="D4510" s="81"/>
      <c r="E4510" s="81"/>
      <c r="F4510" s="81"/>
      <c r="G4510" s="81"/>
      <c r="H4510" s="81"/>
      <c r="I4510" s="81"/>
      <c r="J4510" s="81"/>
      <c r="K4510" s="81"/>
      <c r="L4510" s="81"/>
      <c r="M4510" s="81"/>
      <c r="N4510" s="81"/>
      <c r="O4510" s="81"/>
      <c r="P4510" s="81"/>
      <c r="Q4510" s="81"/>
      <c r="R4510" s="81"/>
    </row>
    <row r="4511" spans="1:18">
      <c r="A4511" s="81"/>
      <c r="B4511" s="81"/>
      <c r="C4511" s="81"/>
      <c r="D4511" s="81"/>
      <c r="E4511" s="81"/>
      <c r="F4511" s="81"/>
      <c r="G4511" s="81"/>
      <c r="H4511" s="81"/>
      <c r="I4511" s="81"/>
      <c r="J4511" s="81"/>
      <c r="K4511" s="81"/>
      <c r="L4511" s="81"/>
      <c r="M4511" s="81"/>
      <c r="N4511" s="81"/>
      <c r="O4511" s="81"/>
      <c r="P4511" s="81"/>
      <c r="Q4511" s="81"/>
      <c r="R4511" s="81"/>
    </row>
    <row r="4512" spans="1:18">
      <c r="A4512" s="81"/>
      <c r="B4512" s="81"/>
      <c r="C4512" s="81"/>
      <c r="D4512" s="81"/>
      <c r="E4512" s="81"/>
      <c r="F4512" s="81"/>
      <c r="G4512" s="81"/>
      <c r="H4512" s="81"/>
      <c r="I4512" s="81"/>
      <c r="J4512" s="81"/>
      <c r="K4512" s="81"/>
      <c r="L4512" s="81"/>
      <c r="M4512" s="81"/>
      <c r="N4512" s="81"/>
      <c r="O4512" s="81"/>
      <c r="P4512" s="81"/>
      <c r="Q4512" s="81"/>
      <c r="R4512" s="81"/>
    </row>
    <row r="4513" spans="1:18">
      <c r="A4513" s="81"/>
      <c r="B4513" s="81"/>
      <c r="C4513" s="81"/>
      <c r="D4513" s="81"/>
      <c r="E4513" s="81"/>
      <c r="F4513" s="81"/>
      <c r="G4513" s="81"/>
      <c r="H4513" s="81"/>
      <c r="I4513" s="81"/>
      <c r="J4513" s="81"/>
      <c r="K4513" s="81"/>
      <c r="L4513" s="81"/>
      <c r="M4513" s="81"/>
      <c r="N4513" s="81"/>
      <c r="O4513" s="81"/>
      <c r="P4513" s="81"/>
      <c r="Q4513" s="81"/>
      <c r="R4513" s="81"/>
    </row>
    <row r="4514" spans="1:18">
      <c r="A4514" s="81"/>
      <c r="B4514" s="81"/>
      <c r="C4514" s="81"/>
      <c r="D4514" s="81"/>
      <c r="E4514" s="81"/>
      <c r="F4514" s="81"/>
      <c r="G4514" s="81"/>
      <c r="H4514" s="81"/>
      <c r="I4514" s="81"/>
      <c r="J4514" s="81"/>
      <c r="K4514" s="81"/>
      <c r="L4514" s="81"/>
      <c r="M4514" s="81"/>
      <c r="N4514" s="81"/>
      <c r="O4514" s="81"/>
      <c r="P4514" s="81"/>
      <c r="Q4514" s="81"/>
      <c r="R4514" s="81"/>
    </row>
    <row r="4515" spans="1:18">
      <c r="A4515" s="81"/>
      <c r="B4515" s="81"/>
      <c r="C4515" s="81"/>
      <c r="D4515" s="81"/>
      <c r="E4515" s="81"/>
      <c r="F4515" s="81"/>
      <c r="G4515" s="81"/>
      <c r="H4515" s="81"/>
      <c r="I4515" s="81"/>
      <c r="J4515" s="81"/>
      <c r="K4515" s="81"/>
      <c r="L4515" s="81"/>
      <c r="M4515" s="81"/>
      <c r="N4515" s="81"/>
      <c r="O4515" s="81"/>
      <c r="P4515" s="81"/>
      <c r="Q4515" s="81"/>
      <c r="R4515" s="81"/>
    </row>
    <row r="4516" spans="1:18">
      <c r="A4516" s="81"/>
      <c r="B4516" s="81"/>
      <c r="C4516" s="81"/>
      <c r="D4516" s="81"/>
      <c r="E4516" s="81"/>
      <c r="F4516" s="81"/>
      <c r="G4516" s="81"/>
      <c r="H4516" s="81"/>
      <c r="I4516" s="81"/>
      <c r="J4516" s="81"/>
      <c r="K4516" s="81"/>
      <c r="L4516" s="81"/>
      <c r="M4516" s="81"/>
      <c r="N4516" s="81"/>
      <c r="O4516" s="81"/>
      <c r="P4516" s="81"/>
      <c r="Q4516" s="81"/>
      <c r="R4516" s="81"/>
    </row>
    <row r="4517" spans="1:18">
      <c r="A4517" s="81"/>
      <c r="B4517" s="81"/>
      <c r="C4517" s="81"/>
      <c r="D4517" s="81"/>
      <c r="E4517" s="81"/>
      <c r="F4517" s="81"/>
      <c r="G4517" s="81"/>
      <c r="H4517" s="81"/>
      <c r="I4517" s="81"/>
      <c r="J4517" s="81"/>
      <c r="K4517" s="81"/>
      <c r="L4517" s="81"/>
      <c r="M4517" s="81"/>
      <c r="N4517" s="81"/>
      <c r="O4517" s="81"/>
      <c r="P4517" s="81"/>
      <c r="Q4517" s="81"/>
      <c r="R4517" s="81"/>
    </row>
    <row r="4518" spans="1:18">
      <c r="A4518" s="81"/>
      <c r="B4518" s="81"/>
      <c r="C4518" s="81"/>
      <c r="D4518" s="81"/>
      <c r="E4518" s="81"/>
      <c r="F4518" s="81"/>
      <c r="G4518" s="81"/>
      <c r="H4518" s="81"/>
      <c r="I4518" s="81"/>
      <c r="J4518" s="81"/>
      <c r="K4518" s="81"/>
      <c r="L4518" s="81"/>
      <c r="M4518" s="81"/>
      <c r="N4518" s="81"/>
      <c r="O4518" s="81"/>
      <c r="P4518" s="81"/>
      <c r="Q4518" s="81"/>
      <c r="R4518" s="81"/>
    </row>
    <row r="4519" spans="1:18">
      <c r="A4519" s="81"/>
      <c r="B4519" s="81"/>
      <c r="C4519" s="81"/>
      <c r="D4519" s="81"/>
      <c r="E4519" s="81"/>
      <c r="F4519" s="81"/>
      <c r="G4519" s="81"/>
      <c r="H4519" s="81"/>
      <c r="I4519" s="81"/>
      <c r="J4519" s="81"/>
      <c r="K4519" s="81"/>
      <c r="L4519" s="81"/>
      <c r="M4519" s="81"/>
      <c r="N4519" s="81"/>
      <c r="O4519" s="81"/>
      <c r="P4519" s="81"/>
      <c r="Q4519" s="81"/>
      <c r="R4519" s="81"/>
    </row>
    <row r="4520" spans="1:18">
      <c r="A4520" s="81"/>
      <c r="B4520" s="81"/>
      <c r="C4520" s="81"/>
      <c r="D4520" s="81"/>
      <c r="E4520" s="81"/>
      <c r="F4520" s="81"/>
      <c r="G4520" s="81"/>
      <c r="H4520" s="81"/>
      <c r="I4520" s="81"/>
      <c r="J4520" s="81"/>
      <c r="K4520" s="81"/>
      <c r="L4520" s="81"/>
      <c r="M4520" s="81"/>
      <c r="N4520" s="81"/>
      <c r="O4520" s="81"/>
      <c r="P4520" s="81"/>
      <c r="Q4520" s="81"/>
      <c r="R4520" s="81"/>
    </row>
    <row r="4521" spans="1:18">
      <c r="A4521" s="81"/>
      <c r="B4521" s="81"/>
      <c r="C4521" s="81"/>
      <c r="D4521" s="81"/>
      <c r="E4521" s="81"/>
      <c r="F4521" s="81"/>
      <c r="G4521" s="81"/>
      <c r="H4521" s="81"/>
      <c r="I4521" s="81"/>
      <c r="J4521" s="81"/>
      <c r="K4521" s="81"/>
      <c r="L4521" s="81"/>
      <c r="M4521" s="81"/>
      <c r="N4521" s="81"/>
      <c r="O4521" s="81"/>
      <c r="P4521" s="81"/>
      <c r="Q4521" s="81"/>
      <c r="R4521" s="81"/>
    </row>
    <row r="4522" spans="1:18">
      <c r="A4522" s="81"/>
      <c r="B4522" s="81"/>
      <c r="C4522" s="81"/>
      <c r="D4522" s="81"/>
      <c r="E4522" s="81"/>
      <c r="F4522" s="81"/>
      <c r="G4522" s="81"/>
      <c r="H4522" s="81"/>
      <c r="I4522" s="81"/>
      <c r="J4522" s="81"/>
      <c r="K4522" s="81"/>
      <c r="L4522" s="81"/>
      <c r="M4522" s="81"/>
      <c r="N4522" s="81"/>
      <c r="O4522" s="81"/>
      <c r="P4522" s="81"/>
      <c r="Q4522" s="81"/>
      <c r="R4522" s="81"/>
    </row>
    <row r="4523" spans="1:18">
      <c r="A4523" s="81"/>
      <c r="B4523" s="81"/>
      <c r="C4523" s="81"/>
      <c r="D4523" s="81"/>
      <c r="E4523" s="81"/>
      <c r="F4523" s="81"/>
      <c r="G4523" s="81"/>
      <c r="H4523" s="81"/>
      <c r="I4523" s="81"/>
      <c r="J4523" s="81"/>
      <c r="K4523" s="81"/>
      <c r="L4523" s="81"/>
      <c r="M4523" s="81"/>
      <c r="N4523" s="81"/>
      <c r="O4523" s="81"/>
      <c r="P4523" s="81"/>
      <c r="Q4523" s="81"/>
      <c r="R4523" s="81"/>
    </row>
    <row r="4524" spans="1:18">
      <c r="A4524" s="81"/>
      <c r="B4524" s="81"/>
      <c r="C4524" s="81"/>
      <c r="D4524" s="81"/>
      <c r="E4524" s="81"/>
      <c r="F4524" s="81"/>
      <c r="G4524" s="81"/>
      <c r="H4524" s="81"/>
      <c r="I4524" s="81"/>
      <c r="J4524" s="81"/>
      <c r="K4524" s="81"/>
      <c r="L4524" s="81"/>
      <c r="M4524" s="81"/>
      <c r="N4524" s="81"/>
      <c r="O4524" s="81"/>
      <c r="P4524" s="81"/>
      <c r="Q4524" s="81"/>
      <c r="R4524" s="81"/>
    </row>
    <row r="4525" spans="1:18">
      <c r="A4525" s="81"/>
      <c r="B4525" s="81"/>
      <c r="C4525" s="81"/>
      <c r="D4525" s="81"/>
      <c r="E4525" s="81"/>
      <c r="F4525" s="81"/>
      <c r="G4525" s="81"/>
      <c r="H4525" s="81"/>
      <c r="I4525" s="81"/>
      <c r="J4525" s="81"/>
      <c r="K4525" s="81"/>
      <c r="L4525" s="81"/>
      <c r="M4525" s="81"/>
      <c r="N4525" s="81"/>
      <c r="O4525" s="81"/>
      <c r="P4525" s="81"/>
      <c r="Q4525" s="81"/>
      <c r="R4525" s="81"/>
    </row>
    <row r="4526" spans="1:18">
      <c r="A4526" s="81"/>
      <c r="B4526" s="81"/>
      <c r="C4526" s="81"/>
      <c r="D4526" s="81"/>
      <c r="E4526" s="81"/>
      <c r="F4526" s="81"/>
      <c r="G4526" s="81"/>
      <c r="H4526" s="81"/>
      <c r="I4526" s="81"/>
      <c r="J4526" s="81"/>
      <c r="K4526" s="81"/>
      <c r="L4526" s="81"/>
      <c r="M4526" s="81"/>
      <c r="N4526" s="81"/>
      <c r="O4526" s="81"/>
      <c r="P4526" s="81"/>
      <c r="Q4526" s="81"/>
      <c r="R4526" s="81"/>
    </row>
    <row r="4527" spans="1:18">
      <c r="A4527" s="81"/>
      <c r="B4527" s="81"/>
      <c r="C4527" s="81"/>
      <c r="D4527" s="81"/>
      <c r="E4527" s="81"/>
      <c r="F4527" s="81"/>
      <c r="G4527" s="81"/>
      <c r="H4527" s="81"/>
      <c r="I4527" s="81"/>
      <c r="J4527" s="81"/>
      <c r="K4527" s="81"/>
      <c r="L4527" s="81"/>
      <c r="M4527" s="81"/>
      <c r="N4527" s="81"/>
      <c r="O4527" s="81"/>
      <c r="P4527" s="81"/>
      <c r="Q4527" s="81"/>
      <c r="R4527" s="81"/>
    </row>
    <row r="4528" spans="1:18">
      <c r="A4528" s="81"/>
      <c r="B4528" s="81"/>
      <c r="C4528" s="81"/>
      <c r="D4528" s="81"/>
      <c r="E4528" s="81"/>
      <c r="F4528" s="81"/>
      <c r="G4528" s="81"/>
      <c r="H4528" s="81"/>
      <c r="I4528" s="81"/>
      <c r="J4528" s="81"/>
      <c r="K4528" s="81"/>
      <c r="L4528" s="81"/>
      <c r="M4528" s="81"/>
      <c r="N4528" s="81"/>
      <c r="O4528" s="81"/>
      <c r="P4528" s="81"/>
      <c r="Q4528" s="81"/>
      <c r="R4528" s="81"/>
    </row>
    <row r="4529" spans="1:18">
      <c r="A4529" s="81"/>
      <c r="B4529" s="81"/>
      <c r="C4529" s="81"/>
      <c r="D4529" s="81"/>
      <c r="E4529" s="81"/>
      <c r="F4529" s="81"/>
      <c r="G4529" s="81"/>
      <c r="H4529" s="81"/>
      <c r="I4529" s="81"/>
      <c r="J4529" s="81"/>
      <c r="K4529" s="81"/>
      <c r="L4529" s="81"/>
      <c r="M4529" s="81"/>
      <c r="N4529" s="81"/>
      <c r="O4529" s="81"/>
      <c r="P4529" s="81"/>
      <c r="Q4529" s="81"/>
      <c r="R4529" s="81"/>
    </row>
    <row r="4530" spans="1:18">
      <c r="A4530" s="81"/>
      <c r="B4530" s="81"/>
      <c r="C4530" s="81"/>
      <c r="D4530" s="81"/>
      <c r="E4530" s="81"/>
      <c r="F4530" s="81"/>
      <c r="G4530" s="81"/>
      <c r="H4530" s="81"/>
      <c r="I4530" s="81"/>
      <c r="J4530" s="81"/>
      <c r="K4530" s="81"/>
      <c r="L4530" s="81"/>
      <c r="M4530" s="81"/>
      <c r="N4530" s="81"/>
      <c r="O4530" s="81"/>
      <c r="P4530" s="81"/>
      <c r="Q4530" s="81"/>
      <c r="R4530" s="81"/>
    </row>
    <row r="4531" spans="1:18">
      <c r="A4531" s="81"/>
      <c r="B4531" s="81"/>
      <c r="C4531" s="81"/>
      <c r="D4531" s="81"/>
      <c r="E4531" s="81"/>
      <c r="F4531" s="81"/>
      <c r="G4531" s="81"/>
      <c r="H4531" s="81"/>
      <c r="I4531" s="81"/>
      <c r="J4531" s="81"/>
      <c r="K4531" s="81"/>
      <c r="L4531" s="81"/>
      <c r="M4531" s="81"/>
      <c r="N4531" s="81"/>
      <c r="O4531" s="81"/>
      <c r="P4531" s="81"/>
      <c r="Q4531" s="81"/>
      <c r="R4531" s="81"/>
    </row>
    <row r="4532" spans="1:18">
      <c r="A4532" s="81"/>
      <c r="B4532" s="81"/>
      <c r="C4532" s="81"/>
      <c r="D4532" s="81"/>
      <c r="E4532" s="81"/>
      <c r="F4532" s="81"/>
      <c r="G4532" s="81"/>
      <c r="H4532" s="81"/>
      <c r="I4532" s="81"/>
      <c r="J4532" s="81"/>
      <c r="K4532" s="81"/>
      <c r="L4532" s="81"/>
      <c r="M4532" s="81"/>
      <c r="N4532" s="81"/>
      <c r="O4532" s="81"/>
      <c r="P4532" s="81"/>
      <c r="Q4532" s="81"/>
      <c r="R4532" s="81"/>
    </row>
    <row r="4533" spans="1:18">
      <c r="A4533" s="81"/>
      <c r="B4533" s="81"/>
      <c r="C4533" s="81"/>
      <c r="D4533" s="81"/>
      <c r="E4533" s="81"/>
      <c r="F4533" s="81"/>
      <c r="G4533" s="81"/>
      <c r="H4533" s="81"/>
      <c r="I4533" s="81"/>
      <c r="J4533" s="81"/>
      <c r="K4533" s="81"/>
      <c r="L4533" s="81"/>
      <c r="M4533" s="81"/>
      <c r="N4533" s="81"/>
      <c r="O4533" s="81"/>
      <c r="P4533" s="81"/>
      <c r="Q4533" s="81"/>
      <c r="R4533" s="81"/>
    </row>
    <row r="4534" spans="1:18">
      <c r="A4534" s="81"/>
      <c r="B4534" s="81"/>
      <c r="C4534" s="81"/>
      <c r="D4534" s="81"/>
      <c r="E4534" s="81"/>
      <c r="F4534" s="81"/>
      <c r="G4534" s="81"/>
      <c r="H4534" s="81"/>
      <c r="I4534" s="81"/>
      <c r="J4534" s="81"/>
      <c r="K4534" s="81"/>
      <c r="L4534" s="81"/>
      <c r="M4534" s="81"/>
      <c r="N4534" s="81"/>
      <c r="O4534" s="81"/>
      <c r="P4534" s="81"/>
      <c r="Q4534" s="81"/>
      <c r="R4534" s="81"/>
    </row>
    <row r="4535" spans="1:18">
      <c r="A4535" s="81"/>
      <c r="B4535" s="81"/>
      <c r="C4535" s="81"/>
      <c r="D4535" s="81"/>
      <c r="E4535" s="81"/>
      <c r="F4535" s="81"/>
      <c r="G4535" s="81"/>
      <c r="H4535" s="81"/>
      <c r="I4535" s="81"/>
      <c r="J4535" s="81"/>
      <c r="K4535" s="81"/>
      <c r="L4535" s="81"/>
      <c r="M4535" s="81"/>
      <c r="N4535" s="81"/>
      <c r="O4535" s="81"/>
      <c r="P4535" s="81"/>
      <c r="Q4535" s="81"/>
      <c r="R4535" s="81"/>
    </row>
    <row r="4536" spans="1:18">
      <c r="A4536" s="81"/>
      <c r="B4536" s="81"/>
      <c r="C4536" s="81"/>
      <c r="D4536" s="81"/>
      <c r="E4536" s="81"/>
      <c r="F4536" s="81"/>
      <c r="G4536" s="81"/>
      <c r="H4536" s="81"/>
      <c r="I4536" s="81"/>
      <c r="J4536" s="81"/>
      <c r="K4536" s="81"/>
      <c r="L4536" s="81"/>
      <c r="M4536" s="81"/>
      <c r="N4536" s="81"/>
      <c r="O4536" s="81"/>
      <c r="P4536" s="81"/>
      <c r="Q4536" s="81"/>
      <c r="R4536" s="81"/>
    </row>
    <row r="4537" spans="1:18">
      <c r="A4537" s="81"/>
      <c r="B4537" s="81"/>
      <c r="C4537" s="81"/>
      <c r="D4537" s="81"/>
      <c r="E4537" s="81"/>
      <c r="F4537" s="81"/>
      <c r="G4537" s="81"/>
      <c r="H4537" s="81"/>
      <c r="I4537" s="81"/>
      <c r="J4537" s="81"/>
      <c r="K4537" s="81"/>
      <c r="L4537" s="81"/>
      <c r="M4537" s="81"/>
      <c r="N4537" s="81"/>
      <c r="O4537" s="81"/>
      <c r="P4537" s="81"/>
      <c r="Q4537" s="81"/>
      <c r="R4537" s="81"/>
    </row>
    <row r="4538" spans="1:18">
      <c r="A4538" s="81"/>
      <c r="B4538" s="81"/>
      <c r="C4538" s="81"/>
      <c r="D4538" s="81"/>
      <c r="E4538" s="81"/>
      <c r="F4538" s="81"/>
      <c r="G4538" s="81"/>
      <c r="H4538" s="81"/>
      <c r="I4538" s="81"/>
      <c r="J4538" s="81"/>
      <c r="K4538" s="81"/>
      <c r="L4538" s="81"/>
      <c r="M4538" s="81"/>
      <c r="N4538" s="81"/>
      <c r="O4538" s="81"/>
      <c r="P4538" s="81"/>
      <c r="Q4538" s="81"/>
      <c r="R4538" s="81"/>
    </row>
    <row r="4539" spans="1:18">
      <c r="A4539" s="81"/>
      <c r="B4539" s="81"/>
      <c r="C4539" s="81"/>
      <c r="D4539" s="81"/>
      <c r="E4539" s="81"/>
      <c r="F4539" s="81"/>
      <c r="G4539" s="81"/>
      <c r="H4539" s="81"/>
      <c r="I4539" s="81"/>
      <c r="J4539" s="81"/>
      <c r="K4539" s="81"/>
      <c r="L4539" s="81"/>
      <c r="M4539" s="81"/>
      <c r="N4539" s="81"/>
      <c r="O4539" s="81"/>
      <c r="P4539" s="81"/>
      <c r="Q4539" s="81"/>
      <c r="R4539" s="81"/>
    </row>
    <row r="4540" spans="1:18">
      <c r="A4540" s="81"/>
      <c r="B4540" s="81"/>
      <c r="C4540" s="81"/>
      <c r="D4540" s="81"/>
      <c r="E4540" s="81"/>
      <c r="F4540" s="81"/>
      <c r="G4540" s="81"/>
      <c r="H4540" s="81"/>
      <c r="I4540" s="81"/>
      <c r="J4540" s="81"/>
      <c r="K4540" s="81"/>
      <c r="L4540" s="81"/>
      <c r="M4540" s="81"/>
      <c r="N4540" s="81"/>
      <c r="O4540" s="81"/>
      <c r="P4540" s="81"/>
      <c r="Q4540" s="81"/>
      <c r="R4540" s="81"/>
    </row>
    <row r="4541" spans="1:18">
      <c r="A4541" s="81"/>
      <c r="B4541" s="81"/>
      <c r="C4541" s="81"/>
      <c r="D4541" s="81"/>
      <c r="E4541" s="81"/>
      <c r="F4541" s="81"/>
      <c r="G4541" s="81"/>
      <c r="H4541" s="81"/>
      <c r="I4541" s="81"/>
      <c r="J4541" s="81"/>
      <c r="K4541" s="81"/>
      <c r="L4541" s="81"/>
      <c r="M4541" s="81"/>
      <c r="N4541" s="81"/>
      <c r="O4541" s="81"/>
      <c r="P4541" s="81"/>
      <c r="Q4541" s="81"/>
      <c r="R4541" s="81"/>
    </row>
    <row r="4542" spans="1:18">
      <c r="A4542" s="81"/>
      <c r="B4542" s="81"/>
      <c r="C4542" s="81"/>
      <c r="D4542" s="81"/>
      <c r="E4542" s="81"/>
      <c r="F4542" s="81"/>
      <c r="G4542" s="81"/>
      <c r="H4542" s="81"/>
      <c r="I4542" s="81"/>
      <c r="J4542" s="81"/>
      <c r="K4542" s="81"/>
      <c r="L4542" s="81"/>
      <c r="M4542" s="81"/>
      <c r="N4542" s="81"/>
      <c r="O4542" s="81"/>
      <c r="P4542" s="81"/>
      <c r="Q4542" s="81"/>
      <c r="R4542" s="81"/>
    </row>
    <row r="4543" spans="1:18">
      <c r="A4543" s="81"/>
      <c r="B4543" s="81"/>
      <c r="C4543" s="81"/>
      <c r="D4543" s="81"/>
      <c r="E4543" s="81"/>
      <c r="F4543" s="81"/>
      <c r="G4543" s="81"/>
      <c r="H4543" s="81"/>
      <c r="I4543" s="81"/>
      <c r="J4543" s="81"/>
      <c r="K4543" s="81"/>
      <c r="L4543" s="81"/>
      <c r="M4543" s="81"/>
      <c r="N4543" s="81"/>
      <c r="O4543" s="81"/>
      <c r="P4543" s="81"/>
      <c r="Q4543" s="81"/>
      <c r="R4543" s="81"/>
    </row>
    <row r="4544" spans="1:18">
      <c r="A4544" s="81"/>
      <c r="B4544" s="81"/>
      <c r="C4544" s="81"/>
      <c r="D4544" s="81"/>
      <c r="E4544" s="81"/>
      <c r="F4544" s="81"/>
      <c r="G4544" s="81"/>
      <c r="H4544" s="81"/>
      <c r="I4544" s="81"/>
      <c r="J4544" s="81"/>
      <c r="K4544" s="81"/>
      <c r="L4544" s="81"/>
      <c r="M4544" s="81"/>
      <c r="N4544" s="81"/>
      <c r="O4544" s="81"/>
      <c r="P4544" s="81"/>
      <c r="Q4544" s="81"/>
      <c r="R4544" s="81"/>
    </row>
    <row r="4545" spans="1:18">
      <c r="A4545" s="81"/>
      <c r="B4545" s="81"/>
      <c r="C4545" s="81"/>
      <c r="D4545" s="81"/>
      <c r="E4545" s="81"/>
      <c r="F4545" s="81"/>
      <c r="G4545" s="81"/>
      <c r="H4545" s="81"/>
      <c r="I4545" s="81"/>
      <c r="J4545" s="81"/>
      <c r="K4545" s="81"/>
      <c r="L4545" s="81"/>
      <c r="M4545" s="81"/>
      <c r="N4545" s="81"/>
      <c r="O4545" s="81"/>
      <c r="P4545" s="81"/>
      <c r="Q4545" s="81"/>
      <c r="R4545" s="81"/>
    </row>
    <row r="4546" spans="1:18">
      <c r="A4546" s="81"/>
      <c r="B4546" s="81"/>
      <c r="C4546" s="81"/>
      <c r="D4546" s="81"/>
      <c r="E4546" s="81"/>
      <c r="F4546" s="81"/>
      <c r="G4546" s="81"/>
      <c r="H4546" s="81"/>
      <c r="I4546" s="81"/>
      <c r="J4546" s="81"/>
      <c r="K4546" s="81"/>
      <c r="L4546" s="81"/>
      <c r="M4546" s="81"/>
      <c r="N4546" s="81"/>
      <c r="O4546" s="81"/>
      <c r="P4546" s="81"/>
      <c r="Q4546" s="81"/>
      <c r="R4546" s="81"/>
    </row>
    <row r="4547" spans="1:18">
      <c r="A4547" s="81"/>
      <c r="B4547" s="81"/>
      <c r="C4547" s="81"/>
      <c r="D4547" s="81"/>
      <c r="E4547" s="81"/>
      <c r="F4547" s="81"/>
      <c r="G4547" s="81"/>
      <c r="H4547" s="81"/>
      <c r="I4547" s="81"/>
      <c r="J4547" s="81"/>
      <c r="K4547" s="81"/>
      <c r="L4547" s="81"/>
      <c r="M4547" s="81"/>
      <c r="N4547" s="81"/>
      <c r="O4547" s="81"/>
      <c r="P4547" s="81"/>
      <c r="Q4547" s="81"/>
      <c r="R4547" s="81"/>
    </row>
    <row r="4548" spans="1:18">
      <c r="A4548" s="81"/>
      <c r="B4548" s="81"/>
      <c r="C4548" s="81"/>
      <c r="D4548" s="81"/>
      <c r="E4548" s="81"/>
      <c r="F4548" s="81"/>
      <c r="G4548" s="81"/>
      <c r="H4548" s="81"/>
      <c r="I4548" s="81"/>
      <c r="J4548" s="81"/>
      <c r="K4548" s="81"/>
      <c r="L4548" s="81"/>
      <c r="M4548" s="81"/>
      <c r="N4548" s="81"/>
      <c r="O4548" s="81"/>
      <c r="P4548" s="81"/>
      <c r="Q4548" s="81"/>
      <c r="R4548" s="81"/>
    </row>
    <row r="4549" spans="1:18">
      <c r="A4549" s="81"/>
      <c r="B4549" s="81"/>
      <c r="C4549" s="81"/>
      <c r="D4549" s="81"/>
      <c r="E4549" s="81"/>
      <c r="F4549" s="81"/>
      <c r="G4549" s="81"/>
      <c r="H4549" s="81"/>
      <c r="I4549" s="81"/>
      <c r="J4549" s="81"/>
      <c r="K4549" s="81"/>
      <c r="L4549" s="81"/>
      <c r="M4549" s="81"/>
      <c r="N4549" s="81"/>
      <c r="O4549" s="81"/>
      <c r="P4549" s="81"/>
      <c r="Q4549" s="81"/>
      <c r="R4549" s="81"/>
    </row>
    <row r="4550" spans="1:18">
      <c r="A4550" s="81"/>
      <c r="B4550" s="81"/>
      <c r="C4550" s="81"/>
      <c r="D4550" s="81"/>
      <c r="E4550" s="81"/>
      <c r="F4550" s="81"/>
      <c r="G4550" s="81"/>
      <c r="H4550" s="81"/>
      <c r="I4550" s="81"/>
      <c r="J4550" s="81"/>
      <c r="K4550" s="81"/>
      <c r="L4550" s="81"/>
      <c r="M4550" s="81"/>
      <c r="N4550" s="81"/>
      <c r="O4550" s="81"/>
      <c r="P4550" s="81"/>
      <c r="Q4550" s="81"/>
      <c r="R4550" s="81"/>
    </row>
    <row r="4551" spans="1:18">
      <c r="A4551" s="81"/>
      <c r="B4551" s="81"/>
      <c r="C4551" s="81"/>
      <c r="D4551" s="81"/>
      <c r="E4551" s="81"/>
      <c r="F4551" s="81"/>
      <c r="G4551" s="81"/>
      <c r="H4551" s="81"/>
      <c r="I4551" s="81"/>
      <c r="J4551" s="81"/>
      <c r="K4551" s="81"/>
      <c r="L4551" s="81"/>
      <c r="M4551" s="81"/>
      <c r="N4551" s="81"/>
      <c r="O4551" s="81"/>
      <c r="P4551" s="81"/>
      <c r="Q4551" s="81"/>
      <c r="R4551" s="81"/>
    </row>
    <row r="4552" spans="1:18">
      <c r="A4552" s="81"/>
      <c r="B4552" s="81"/>
      <c r="C4552" s="81"/>
      <c r="D4552" s="81"/>
      <c r="E4552" s="81"/>
      <c r="F4552" s="81"/>
      <c r="G4552" s="81"/>
      <c r="H4552" s="81"/>
      <c r="I4552" s="81"/>
      <c r="J4552" s="81"/>
      <c r="K4552" s="81"/>
      <c r="L4552" s="81"/>
      <c r="M4552" s="81"/>
      <c r="N4552" s="81"/>
      <c r="O4552" s="81"/>
      <c r="P4552" s="81"/>
      <c r="Q4552" s="81"/>
      <c r="R4552" s="81"/>
    </row>
    <row r="4553" spans="1:18">
      <c r="A4553" s="81"/>
      <c r="B4553" s="81"/>
      <c r="C4553" s="81"/>
      <c r="D4553" s="81"/>
      <c r="E4553" s="81"/>
      <c r="F4553" s="81"/>
      <c r="G4553" s="81"/>
      <c r="H4553" s="81"/>
      <c r="I4553" s="81"/>
      <c r="J4553" s="81"/>
      <c r="K4553" s="81"/>
      <c r="L4553" s="81"/>
      <c r="M4553" s="81"/>
      <c r="N4553" s="81"/>
      <c r="O4553" s="81"/>
      <c r="P4553" s="81"/>
      <c r="Q4553" s="81"/>
      <c r="R4553" s="81"/>
    </row>
    <row r="4554" spans="1:18">
      <c r="A4554" s="81"/>
      <c r="B4554" s="81"/>
      <c r="C4554" s="81"/>
      <c r="D4554" s="81"/>
      <c r="E4554" s="81"/>
      <c r="F4554" s="81"/>
      <c r="G4554" s="81"/>
      <c r="H4554" s="81"/>
      <c r="I4554" s="81"/>
      <c r="J4554" s="81"/>
      <c r="K4554" s="81"/>
      <c r="L4554" s="81"/>
      <c r="M4554" s="81"/>
      <c r="N4554" s="81"/>
      <c r="O4554" s="81"/>
      <c r="P4554" s="81"/>
      <c r="Q4554" s="81"/>
      <c r="R4554" s="81"/>
    </row>
    <row r="4555" spans="1:18">
      <c r="A4555" s="81"/>
      <c r="B4555" s="81"/>
      <c r="C4555" s="81"/>
      <c r="D4555" s="81"/>
      <c r="E4555" s="81"/>
      <c r="F4555" s="81"/>
      <c r="G4555" s="81"/>
      <c r="H4555" s="81"/>
      <c r="I4555" s="81"/>
      <c r="J4555" s="81"/>
      <c r="K4555" s="81"/>
      <c r="L4555" s="81"/>
      <c r="M4555" s="81"/>
      <c r="N4555" s="81"/>
      <c r="O4555" s="81"/>
      <c r="P4555" s="81"/>
      <c r="Q4555" s="81"/>
      <c r="R4555" s="81"/>
    </row>
    <row r="4556" spans="1:18">
      <c r="A4556" s="81"/>
      <c r="B4556" s="81"/>
      <c r="C4556" s="81"/>
      <c r="D4556" s="81"/>
      <c r="E4556" s="81"/>
      <c r="F4556" s="81"/>
      <c r="G4556" s="81"/>
      <c r="H4556" s="81"/>
      <c r="I4556" s="81"/>
      <c r="J4556" s="81"/>
      <c r="K4556" s="81"/>
      <c r="L4556" s="81"/>
      <c r="M4556" s="81"/>
      <c r="N4556" s="81"/>
      <c r="O4556" s="81"/>
      <c r="P4556" s="81"/>
      <c r="Q4556" s="81"/>
      <c r="R4556" s="81"/>
    </row>
    <row r="4557" spans="1:18">
      <c r="A4557" s="81"/>
      <c r="B4557" s="81"/>
      <c r="C4557" s="81"/>
      <c r="D4557" s="81"/>
      <c r="E4557" s="81"/>
      <c r="F4557" s="81"/>
      <c r="G4557" s="81"/>
      <c r="H4557" s="81"/>
      <c r="I4557" s="81"/>
      <c r="J4557" s="81"/>
      <c r="K4557" s="81"/>
      <c r="L4557" s="81"/>
      <c r="M4557" s="81"/>
      <c r="N4557" s="81"/>
      <c r="O4557" s="81"/>
      <c r="P4557" s="81"/>
      <c r="Q4557" s="81"/>
      <c r="R4557" s="81"/>
    </row>
    <row r="4558" spans="1:18">
      <c r="A4558" s="81"/>
      <c r="B4558" s="81"/>
      <c r="C4558" s="81"/>
      <c r="D4558" s="81"/>
      <c r="E4558" s="81"/>
      <c r="F4558" s="81"/>
      <c r="G4558" s="81"/>
      <c r="H4558" s="81"/>
      <c r="I4558" s="81"/>
      <c r="J4558" s="81"/>
      <c r="K4558" s="81"/>
      <c r="L4558" s="81"/>
      <c r="M4558" s="81"/>
      <c r="N4558" s="81"/>
      <c r="O4558" s="81"/>
      <c r="P4558" s="81"/>
      <c r="Q4558" s="81"/>
      <c r="R4558" s="81"/>
    </row>
    <row r="4559" spans="1:18">
      <c r="A4559" s="81"/>
      <c r="B4559" s="81"/>
      <c r="C4559" s="81"/>
      <c r="D4559" s="81"/>
      <c r="E4559" s="81"/>
      <c r="F4559" s="81"/>
      <c r="G4559" s="81"/>
      <c r="H4559" s="81"/>
      <c r="I4559" s="81"/>
      <c r="J4559" s="81"/>
      <c r="K4559" s="81"/>
      <c r="L4559" s="81"/>
      <c r="M4559" s="81"/>
      <c r="N4559" s="81"/>
      <c r="O4559" s="81"/>
      <c r="P4559" s="81"/>
      <c r="Q4559" s="81"/>
      <c r="R4559" s="81"/>
    </row>
    <row r="4560" spans="1:18">
      <c r="A4560" s="81"/>
      <c r="B4560" s="81"/>
      <c r="C4560" s="81"/>
      <c r="D4560" s="81"/>
      <c r="E4560" s="81"/>
      <c r="F4560" s="81"/>
      <c r="G4560" s="81"/>
      <c r="H4560" s="81"/>
      <c r="I4560" s="81"/>
      <c r="J4560" s="81"/>
      <c r="K4560" s="81"/>
      <c r="L4560" s="81"/>
      <c r="M4560" s="81"/>
      <c r="N4560" s="81"/>
      <c r="O4560" s="81"/>
      <c r="P4560" s="81"/>
      <c r="Q4560" s="81"/>
      <c r="R4560" s="81"/>
    </row>
    <row r="4561" spans="1:18">
      <c r="A4561" s="81"/>
      <c r="B4561" s="81"/>
      <c r="C4561" s="81"/>
      <c r="D4561" s="81"/>
      <c r="E4561" s="81"/>
      <c r="F4561" s="81"/>
      <c r="G4561" s="81"/>
      <c r="H4561" s="81"/>
      <c r="I4561" s="81"/>
      <c r="J4561" s="81"/>
      <c r="K4561" s="81"/>
      <c r="L4561" s="81"/>
      <c r="M4561" s="81"/>
      <c r="N4561" s="81"/>
      <c r="O4561" s="81"/>
      <c r="P4561" s="81"/>
      <c r="Q4561" s="81"/>
      <c r="R4561" s="81"/>
    </row>
    <row r="4562" spans="1:18">
      <c r="A4562" s="81"/>
      <c r="B4562" s="81"/>
      <c r="C4562" s="81"/>
      <c r="D4562" s="81"/>
      <c r="E4562" s="81"/>
      <c r="F4562" s="81"/>
      <c r="G4562" s="81"/>
      <c r="H4562" s="81"/>
      <c r="I4562" s="81"/>
      <c r="J4562" s="81"/>
      <c r="K4562" s="81"/>
      <c r="L4562" s="81"/>
      <c r="M4562" s="81"/>
      <c r="N4562" s="81"/>
      <c r="O4562" s="81"/>
      <c r="P4562" s="81"/>
      <c r="Q4562" s="81"/>
      <c r="R4562" s="81"/>
    </row>
    <row r="4563" spans="1:18">
      <c r="A4563" s="81"/>
      <c r="B4563" s="81"/>
      <c r="C4563" s="81"/>
      <c r="D4563" s="81"/>
      <c r="E4563" s="81"/>
      <c r="F4563" s="81"/>
      <c r="G4563" s="81"/>
      <c r="H4563" s="81"/>
      <c r="I4563" s="81"/>
      <c r="J4563" s="81"/>
      <c r="K4563" s="81"/>
      <c r="L4563" s="81"/>
      <c r="M4563" s="81"/>
      <c r="N4563" s="81"/>
      <c r="O4563" s="81"/>
      <c r="P4563" s="81"/>
      <c r="Q4563" s="81"/>
      <c r="R4563" s="81"/>
    </row>
    <row r="4564" spans="1:18">
      <c r="A4564" s="81"/>
      <c r="B4564" s="81"/>
      <c r="C4564" s="81"/>
      <c r="D4564" s="81"/>
      <c r="E4564" s="81"/>
      <c r="F4564" s="81"/>
      <c r="G4564" s="81"/>
      <c r="H4564" s="81"/>
      <c r="I4564" s="81"/>
      <c r="J4564" s="81"/>
      <c r="K4564" s="81"/>
      <c r="L4564" s="81"/>
      <c r="M4564" s="81"/>
      <c r="N4564" s="81"/>
      <c r="O4564" s="81"/>
      <c r="P4564" s="81"/>
      <c r="Q4564" s="81"/>
      <c r="R4564" s="81"/>
    </row>
    <row r="4565" spans="1:18">
      <c r="A4565" s="81"/>
      <c r="B4565" s="81"/>
      <c r="C4565" s="81"/>
      <c r="D4565" s="81"/>
      <c r="E4565" s="81"/>
      <c r="F4565" s="81"/>
      <c r="G4565" s="81"/>
      <c r="H4565" s="81"/>
      <c r="I4565" s="81"/>
      <c r="J4565" s="81"/>
      <c r="K4565" s="81"/>
      <c r="L4565" s="81"/>
      <c r="M4565" s="81"/>
      <c r="N4565" s="81"/>
      <c r="O4565" s="81"/>
      <c r="P4565" s="81"/>
      <c r="Q4565" s="81"/>
      <c r="R4565" s="81"/>
    </row>
    <row r="4566" spans="1:18">
      <c r="A4566" s="81"/>
      <c r="B4566" s="81"/>
      <c r="C4566" s="81"/>
      <c r="D4566" s="81"/>
      <c r="E4566" s="81"/>
      <c r="F4566" s="81"/>
      <c r="G4566" s="81"/>
      <c r="H4566" s="81"/>
      <c r="I4566" s="81"/>
      <c r="J4566" s="81"/>
      <c r="K4566" s="81"/>
      <c r="L4566" s="81"/>
      <c r="M4566" s="81"/>
      <c r="N4566" s="81"/>
      <c r="O4566" s="81"/>
      <c r="P4566" s="81"/>
      <c r="Q4566" s="81"/>
      <c r="R4566" s="81"/>
    </row>
    <row r="4567" spans="1:18">
      <c r="A4567" s="81"/>
      <c r="B4567" s="81"/>
      <c r="C4567" s="81"/>
      <c r="D4567" s="81"/>
      <c r="E4567" s="81"/>
      <c r="F4567" s="81"/>
      <c r="G4567" s="81"/>
      <c r="H4567" s="81"/>
      <c r="I4567" s="81"/>
      <c r="J4567" s="81"/>
      <c r="K4567" s="81"/>
      <c r="L4567" s="81"/>
      <c r="M4567" s="81"/>
      <c r="N4567" s="81"/>
      <c r="O4567" s="81"/>
      <c r="P4567" s="81"/>
      <c r="Q4567" s="81"/>
      <c r="R4567" s="81"/>
    </row>
    <row r="4568" spans="1:18">
      <c r="A4568" s="81"/>
      <c r="B4568" s="81"/>
      <c r="C4568" s="81"/>
      <c r="D4568" s="81"/>
      <c r="E4568" s="81"/>
      <c r="F4568" s="81"/>
      <c r="G4568" s="81"/>
      <c r="H4568" s="81"/>
      <c r="I4568" s="81"/>
      <c r="J4568" s="81"/>
      <c r="K4568" s="81"/>
      <c r="L4568" s="81"/>
      <c r="M4568" s="81"/>
      <c r="N4568" s="81"/>
      <c r="O4568" s="81"/>
      <c r="P4568" s="81"/>
      <c r="Q4568" s="81"/>
      <c r="R4568" s="81"/>
    </row>
    <row r="4569" spans="1:18">
      <c r="A4569" s="81"/>
      <c r="B4569" s="81"/>
      <c r="C4569" s="81"/>
      <c r="D4569" s="81"/>
      <c r="E4569" s="81"/>
      <c r="F4569" s="81"/>
      <c r="G4569" s="81"/>
      <c r="H4569" s="81"/>
      <c r="I4569" s="81"/>
      <c r="J4569" s="81"/>
      <c r="K4569" s="81"/>
      <c r="L4569" s="81"/>
      <c r="M4569" s="81"/>
      <c r="N4569" s="81"/>
      <c r="O4569" s="81"/>
      <c r="P4569" s="81"/>
      <c r="Q4569" s="81"/>
      <c r="R4569" s="81"/>
    </row>
    <row r="4570" spans="1:18">
      <c r="A4570" s="81"/>
      <c r="B4570" s="81"/>
      <c r="C4570" s="81"/>
      <c r="D4570" s="81"/>
      <c r="E4570" s="81"/>
      <c r="F4570" s="81"/>
      <c r="G4570" s="81"/>
      <c r="H4570" s="81"/>
      <c r="I4570" s="81"/>
      <c r="J4570" s="81"/>
      <c r="K4570" s="81"/>
      <c r="L4570" s="81"/>
      <c r="M4570" s="81"/>
      <c r="N4570" s="81"/>
      <c r="O4570" s="81"/>
      <c r="P4570" s="81"/>
      <c r="Q4570" s="81"/>
      <c r="R4570" s="81"/>
    </row>
    <row r="4571" spans="1:18">
      <c r="A4571" s="81"/>
      <c r="B4571" s="81"/>
      <c r="C4571" s="81"/>
      <c r="D4571" s="81"/>
      <c r="E4571" s="81"/>
      <c r="F4571" s="81"/>
      <c r="G4571" s="81"/>
      <c r="H4571" s="81"/>
      <c r="I4571" s="81"/>
      <c r="J4571" s="81"/>
      <c r="K4571" s="81"/>
      <c r="L4571" s="81"/>
      <c r="M4571" s="81"/>
      <c r="N4571" s="81"/>
      <c r="O4571" s="81"/>
      <c r="P4571" s="81"/>
      <c r="Q4571" s="81"/>
      <c r="R4571" s="81"/>
    </row>
    <row r="4572" spans="1:18">
      <c r="A4572" s="81"/>
      <c r="B4572" s="81"/>
      <c r="C4572" s="81"/>
      <c r="D4572" s="81"/>
      <c r="E4572" s="81"/>
      <c r="F4572" s="81"/>
      <c r="G4572" s="81"/>
      <c r="H4572" s="81"/>
      <c r="I4572" s="81"/>
      <c r="J4572" s="81"/>
      <c r="K4572" s="81"/>
      <c r="L4572" s="81"/>
      <c r="M4572" s="81"/>
      <c r="N4572" s="81"/>
      <c r="O4572" s="81"/>
      <c r="P4572" s="81"/>
      <c r="Q4572" s="81"/>
      <c r="R4572" s="81"/>
    </row>
    <row r="4573" spans="1:18">
      <c r="A4573" s="81"/>
      <c r="B4573" s="81"/>
      <c r="C4573" s="81"/>
      <c r="D4573" s="81"/>
      <c r="E4573" s="81"/>
      <c r="F4573" s="81"/>
      <c r="G4573" s="81"/>
      <c r="H4573" s="81"/>
      <c r="I4573" s="81"/>
      <c r="J4573" s="81"/>
      <c r="K4573" s="81"/>
      <c r="L4573" s="81"/>
      <c r="M4573" s="81"/>
      <c r="N4573" s="81"/>
      <c r="O4573" s="81"/>
      <c r="P4573" s="81"/>
      <c r="Q4573" s="81"/>
      <c r="R4573" s="81"/>
    </row>
    <row r="4574" spans="1:18">
      <c r="A4574" s="81"/>
      <c r="B4574" s="81"/>
      <c r="C4574" s="81"/>
      <c r="D4574" s="81"/>
      <c r="E4574" s="81"/>
      <c r="F4574" s="81"/>
      <c r="G4574" s="81"/>
      <c r="H4574" s="81"/>
      <c r="I4574" s="81"/>
      <c r="J4574" s="81"/>
      <c r="K4574" s="81"/>
      <c r="L4574" s="81"/>
      <c r="M4574" s="81"/>
      <c r="N4574" s="81"/>
      <c r="O4574" s="81"/>
      <c r="P4574" s="81"/>
      <c r="Q4574" s="81"/>
      <c r="R4574" s="81"/>
    </row>
    <row r="4575" spans="1:18">
      <c r="A4575" s="81"/>
      <c r="B4575" s="81"/>
      <c r="C4575" s="81"/>
      <c r="D4575" s="81"/>
      <c r="E4575" s="81"/>
      <c r="F4575" s="81"/>
      <c r="G4575" s="81"/>
      <c r="H4575" s="81"/>
      <c r="I4575" s="81"/>
      <c r="J4575" s="81"/>
      <c r="K4575" s="81"/>
      <c r="L4575" s="81"/>
      <c r="M4575" s="81"/>
      <c r="N4575" s="81"/>
      <c r="O4575" s="81"/>
      <c r="P4575" s="81"/>
      <c r="Q4575" s="81"/>
      <c r="R4575" s="81"/>
    </row>
    <row r="4576" spans="1:18">
      <c r="A4576" s="81"/>
      <c r="B4576" s="81"/>
      <c r="C4576" s="81"/>
      <c r="D4576" s="81"/>
      <c r="E4576" s="81"/>
      <c r="F4576" s="81"/>
      <c r="G4576" s="81"/>
      <c r="H4576" s="81"/>
      <c r="I4576" s="81"/>
      <c r="J4576" s="81"/>
      <c r="K4576" s="81"/>
      <c r="L4576" s="81"/>
      <c r="M4576" s="81"/>
      <c r="N4576" s="81"/>
      <c r="O4576" s="81"/>
      <c r="P4576" s="81"/>
      <c r="Q4576" s="81"/>
      <c r="R4576" s="81"/>
    </row>
    <row r="4577" spans="1:18">
      <c r="A4577" s="81"/>
      <c r="B4577" s="81"/>
      <c r="C4577" s="81"/>
      <c r="D4577" s="81"/>
      <c r="E4577" s="81"/>
      <c r="F4577" s="81"/>
      <c r="G4577" s="81"/>
      <c r="H4577" s="81"/>
      <c r="I4577" s="81"/>
      <c r="J4577" s="81"/>
      <c r="K4577" s="81"/>
      <c r="L4577" s="81"/>
      <c r="M4577" s="81"/>
      <c r="N4577" s="81"/>
      <c r="O4577" s="81"/>
      <c r="P4577" s="81"/>
      <c r="Q4577" s="81"/>
      <c r="R4577" s="81"/>
    </row>
    <row r="4578" spans="1:18">
      <c r="A4578" s="81"/>
      <c r="B4578" s="81"/>
      <c r="C4578" s="81"/>
      <c r="D4578" s="81"/>
      <c r="E4578" s="81"/>
      <c r="F4578" s="81"/>
      <c r="G4578" s="81"/>
      <c r="H4578" s="81"/>
      <c r="I4578" s="81"/>
      <c r="J4578" s="81"/>
      <c r="K4578" s="81"/>
      <c r="L4578" s="81"/>
      <c r="M4578" s="81"/>
      <c r="N4578" s="81"/>
      <c r="O4578" s="81"/>
      <c r="P4578" s="81"/>
      <c r="Q4578" s="81"/>
      <c r="R4578" s="81"/>
    </row>
    <row r="4579" spans="1:18">
      <c r="A4579" s="81"/>
      <c r="B4579" s="81"/>
      <c r="C4579" s="81"/>
      <c r="D4579" s="81"/>
      <c r="E4579" s="81"/>
      <c r="F4579" s="81"/>
      <c r="G4579" s="81"/>
      <c r="H4579" s="81"/>
      <c r="I4579" s="81"/>
      <c r="J4579" s="81"/>
      <c r="K4579" s="81"/>
      <c r="L4579" s="81"/>
      <c r="M4579" s="81"/>
      <c r="N4579" s="81"/>
      <c r="O4579" s="81"/>
      <c r="P4579" s="81"/>
      <c r="Q4579" s="81"/>
      <c r="R4579" s="81"/>
    </row>
    <row r="4580" spans="1:18">
      <c r="A4580" s="81"/>
      <c r="B4580" s="81"/>
      <c r="C4580" s="81"/>
      <c r="D4580" s="81"/>
      <c r="E4580" s="81"/>
      <c r="F4580" s="81"/>
      <c r="G4580" s="81"/>
      <c r="H4580" s="81"/>
      <c r="I4580" s="81"/>
      <c r="J4580" s="81"/>
      <c r="K4580" s="81"/>
      <c r="L4580" s="81"/>
      <c r="M4580" s="81"/>
      <c r="N4580" s="81"/>
      <c r="O4580" s="81"/>
      <c r="P4580" s="81"/>
      <c r="Q4580" s="81"/>
      <c r="R4580" s="81"/>
    </row>
    <row r="4581" spans="1:18">
      <c r="A4581" s="81"/>
      <c r="B4581" s="81"/>
      <c r="C4581" s="81"/>
      <c r="D4581" s="81"/>
      <c r="E4581" s="81"/>
      <c r="F4581" s="81"/>
      <c r="G4581" s="81"/>
      <c r="H4581" s="81"/>
      <c r="I4581" s="81"/>
      <c r="J4581" s="81"/>
      <c r="K4581" s="81"/>
      <c r="L4581" s="81"/>
      <c r="M4581" s="81"/>
      <c r="N4581" s="81"/>
      <c r="O4581" s="81"/>
      <c r="P4581" s="81"/>
      <c r="Q4581" s="81"/>
      <c r="R4581" s="81"/>
    </row>
    <row r="4582" spans="1:18">
      <c r="A4582" s="81"/>
      <c r="B4582" s="81"/>
      <c r="C4582" s="81"/>
      <c r="D4582" s="81"/>
      <c r="E4582" s="81"/>
      <c r="F4582" s="81"/>
      <c r="G4582" s="81"/>
      <c r="H4582" s="81"/>
      <c r="I4582" s="81"/>
      <c r="J4582" s="81"/>
      <c r="K4582" s="81"/>
      <c r="L4582" s="81"/>
      <c r="M4582" s="81"/>
      <c r="N4582" s="81"/>
      <c r="O4582" s="81"/>
      <c r="P4582" s="81"/>
      <c r="Q4582" s="81"/>
      <c r="R4582" s="81"/>
    </row>
    <row r="4583" spans="1:18">
      <c r="A4583" s="81"/>
      <c r="B4583" s="81"/>
      <c r="C4583" s="81"/>
      <c r="D4583" s="81"/>
      <c r="E4583" s="81"/>
      <c r="F4583" s="81"/>
      <c r="G4583" s="81"/>
      <c r="H4583" s="81"/>
      <c r="I4583" s="81"/>
      <c r="J4583" s="81"/>
      <c r="K4583" s="81"/>
      <c r="L4583" s="81"/>
      <c r="M4583" s="81"/>
      <c r="N4583" s="81"/>
      <c r="O4583" s="81"/>
      <c r="P4583" s="81"/>
      <c r="Q4583" s="81"/>
      <c r="R4583" s="81"/>
    </row>
    <row r="4584" spans="1:18">
      <c r="A4584" s="81"/>
      <c r="B4584" s="81"/>
      <c r="C4584" s="81"/>
      <c r="D4584" s="81"/>
      <c r="E4584" s="81"/>
      <c r="F4584" s="81"/>
      <c r="G4584" s="81"/>
      <c r="H4584" s="81"/>
      <c r="I4584" s="81"/>
      <c r="J4584" s="81"/>
      <c r="K4584" s="81"/>
      <c r="L4584" s="81"/>
      <c r="M4584" s="81"/>
      <c r="N4584" s="81"/>
      <c r="O4584" s="81"/>
      <c r="P4584" s="81"/>
      <c r="Q4584" s="81"/>
      <c r="R4584" s="81"/>
    </row>
    <row r="4585" spans="1:18">
      <c r="A4585" s="81"/>
      <c r="B4585" s="81"/>
      <c r="C4585" s="81"/>
      <c r="D4585" s="81"/>
      <c r="E4585" s="81"/>
      <c r="F4585" s="81"/>
      <c r="G4585" s="81"/>
      <c r="H4585" s="81"/>
      <c r="I4585" s="81"/>
      <c r="J4585" s="81"/>
      <c r="K4585" s="81"/>
      <c r="L4585" s="81"/>
      <c r="M4585" s="81"/>
      <c r="N4585" s="81"/>
      <c r="O4585" s="81"/>
      <c r="P4585" s="81"/>
      <c r="Q4585" s="81"/>
      <c r="R4585" s="81"/>
    </row>
    <row r="4586" spans="1:18">
      <c r="A4586" s="81"/>
      <c r="B4586" s="81"/>
      <c r="C4586" s="81"/>
      <c r="D4586" s="81"/>
      <c r="E4586" s="81"/>
      <c r="F4586" s="81"/>
      <c r="G4586" s="81"/>
      <c r="H4586" s="81"/>
      <c r="I4586" s="81"/>
      <c r="J4586" s="81"/>
      <c r="K4586" s="81"/>
      <c r="L4586" s="81"/>
      <c r="M4586" s="81"/>
      <c r="N4586" s="81"/>
      <c r="O4586" s="81"/>
      <c r="P4586" s="81"/>
      <c r="Q4586" s="81"/>
      <c r="R4586" s="81"/>
    </row>
    <row r="4587" spans="1:18">
      <c r="A4587" s="81"/>
      <c r="B4587" s="81"/>
      <c r="C4587" s="81"/>
      <c r="D4587" s="81"/>
      <c r="E4587" s="81"/>
      <c r="F4587" s="81"/>
      <c r="G4587" s="81"/>
      <c r="H4587" s="81"/>
      <c r="I4587" s="81"/>
      <c r="J4587" s="81"/>
      <c r="K4587" s="81"/>
      <c r="L4587" s="81"/>
      <c r="M4587" s="81"/>
      <c r="N4587" s="81"/>
      <c r="O4587" s="81"/>
      <c r="P4587" s="81"/>
      <c r="Q4587" s="81"/>
      <c r="R4587" s="81"/>
    </row>
    <row r="4588" spans="1:18">
      <c r="A4588" s="81"/>
      <c r="B4588" s="81"/>
      <c r="C4588" s="81"/>
      <c r="D4588" s="81"/>
      <c r="E4588" s="81"/>
      <c r="F4588" s="81"/>
      <c r="G4588" s="81"/>
      <c r="H4588" s="81"/>
      <c r="I4588" s="81"/>
      <c r="J4588" s="81"/>
      <c r="K4588" s="81"/>
      <c r="L4588" s="81"/>
      <c r="M4588" s="81"/>
      <c r="N4588" s="81"/>
      <c r="O4588" s="81"/>
      <c r="P4588" s="81"/>
      <c r="Q4588" s="81"/>
      <c r="R4588" s="81"/>
    </row>
    <row r="4589" spans="1:18">
      <c r="A4589" s="81"/>
      <c r="B4589" s="81"/>
      <c r="C4589" s="81"/>
      <c r="D4589" s="81"/>
      <c r="E4589" s="81"/>
      <c r="F4589" s="81"/>
      <c r="G4589" s="81"/>
      <c r="H4589" s="81"/>
      <c r="I4589" s="81"/>
      <c r="J4589" s="81"/>
      <c r="K4589" s="81"/>
      <c r="L4589" s="81"/>
      <c r="M4589" s="81"/>
      <c r="N4589" s="81"/>
      <c r="O4589" s="81"/>
      <c r="P4589" s="81"/>
      <c r="Q4589" s="81"/>
      <c r="R4589" s="81"/>
    </row>
    <row r="4590" spans="1:18">
      <c r="A4590" s="81"/>
      <c r="B4590" s="81"/>
      <c r="C4590" s="81"/>
      <c r="D4590" s="81"/>
      <c r="E4590" s="81"/>
      <c r="F4590" s="81"/>
      <c r="G4590" s="81"/>
      <c r="H4590" s="81"/>
      <c r="I4590" s="81"/>
      <c r="J4590" s="81"/>
      <c r="K4590" s="81"/>
      <c r="L4590" s="81"/>
      <c r="M4590" s="81"/>
      <c r="N4590" s="81"/>
      <c r="O4590" s="81"/>
      <c r="P4590" s="81"/>
      <c r="Q4590" s="81"/>
      <c r="R4590" s="81"/>
    </row>
    <row r="4591" spans="1:18">
      <c r="A4591" s="81"/>
      <c r="B4591" s="81"/>
      <c r="C4591" s="81"/>
      <c r="D4591" s="81"/>
      <c r="E4591" s="81"/>
      <c r="F4591" s="81"/>
      <c r="G4591" s="81"/>
      <c r="H4591" s="81"/>
      <c r="I4591" s="81"/>
      <c r="J4591" s="81"/>
      <c r="K4591" s="81"/>
      <c r="L4591" s="81"/>
      <c r="M4591" s="81"/>
      <c r="N4591" s="81"/>
      <c r="O4591" s="81"/>
      <c r="P4591" s="81"/>
      <c r="Q4591" s="81"/>
      <c r="R4591" s="81"/>
    </row>
    <row r="4592" spans="1:18">
      <c r="A4592" s="81"/>
      <c r="B4592" s="81"/>
      <c r="C4592" s="81"/>
      <c r="D4592" s="81"/>
      <c r="E4592" s="81"/>
      <c r="F4592" s="81"/>
      <c r="G4592" s="81"/>
      <c r="H4592" s="81"/>
      <c r="I4592" s="81"/>
      <c r="J4592" s="81"/>
      <c r="K4592" s="81"/>
      <c r="L4592" s="81"/>
      <c r="M4592" s="81"/>
      <c r="N4592" s="81"/>
      <c r="O4592" s="81"/>
      <c r="P4592" s="81"/>
      <c r="Q4592" s="81"/>
      <c r="R4592" s="81"/>
    </row>
    <row r="4593" spans="1:18">
      <c r="A4593" s="81"/>
      <c r="B4593" s="81"/>
      <c r="C4593" s="81"/>
      <c r="D4593" s="81"/>
      <c r="E4593" s="81"/>
      <c r="F4593" s="81"/>
      <c r="G4593" s="81"/>
      <c r="H4593" s="81"/>
      <c r="I4593" s="81"/>
      <c r="J4593" s="81"/>
      <c r="K4593" s="81"/>
      <c r="L4593" s="81"/>
      <c r="M4593" s="81"/>
      <c r="N4593" s="81"/>
      <c r="O4593" s="81"/>
      <c r="P4593" s="81"/>
      <c r="Q4593" s="81"/>
      <c r="R4593" s="81"/>
    </row>
    <row r="4594" spans="1:18">
      <c r="A4594" s="81"/>
      <c r="B4594" s="81"/>
      <c r="C4594" s="81"/>
      <c r="D4594" s="81"/>
      <c r="E4594" s="81"/>
      <c r="F4594" s="81"/>
      <c r="G4594" s="81"/>
      <c r="H4594" s="81"/>
      <c r="I4594" s="81"/>
      <c r="J4594" s="81"/>
      <c r="K4594" s="81"/>
      <c r="L4594" s="81"/>
      <c r="M4594" s="81"/>
      <c r="N4594" s="81"/>
      <c r="O4594" s="81"/>
      <c r="P4594" s="81"/>
      <c r="Q4594" s="81"/>
      <c r="R4594" s="81"/>
    </row>
    <row r="4595" spans="1:18">
      <c r="A4595" s="81"/>
      <c r="B4595" s="81"/>
      <c r="C4595" s="81"/>
      <c r="D4595" s="81"/>
      <c r="E4595" s="81"/>
      <c r="F4595" s="81"/>
      <c r="G4595" s="81"/>
      <c r="H4595" s="81"/>
      <c r="I4595" s="81"/>
      <c r="J4595" s="81"/>
      <c r="K4595" s="81"/>
      <c r="L4595" s="81"/>
      <c r="M4595" s="81"/>
      <c r="N4595" s="81"/>
      <c r="O4595" s="81"/>
      <c r="P4595" s="81"/>
      <c r="Q4595" s="81"/>
      <c r="R4595" s="81"/>
    </row>
    <row r="4596" spans="1:18">
      <c r="A4596" s="81"/>
      <c r="B4596" s="81"/>
      <c r="C4596" s="81"/>
      <c r="D4596" s="81"/>
      <c r="E4596" s="81"/>
      <c r="F4596" s="81"/>
      <c r="G4596" s="81"/>
      <c r="H4596" s="81"/>
      <c r="I4596" s="81"/>
      <c r="J4596" s="81"/>
      <c r="K4596" s="81"/>
      <c r="L4596" s="81"/>
      <c r="M4596" s="81"/>
      <c r="N4596" s="81"/>
      <c r="O4596" s="81"/>
      <c r="P4596" s="81"/>
      <c r="Q4596" s="81"/>
      <c r="R4596" s="81"/>
    </row>
    <row r="4597" spans="1:18">
      <c r="A4597" s="81"/>
      <c r="B4597" s="81"/>
      <c r="C4597" s="81"/>
      <c r="D4597" s="81"/>
      <c r="E4597" s="81"/>
      <c r="F4597" s="81"/>
      <c r="G4597" s="81"/>
      <c r="H4597" s="81"/>
      <c r="I4597" s="81"/>
      <c r="J4597" s="81"/>
      <c r="K4597" s="81"/>
      <c r="L4597" s="81"/>
      <c r="M4597" s="81"/>
      <c r="N4597" s="81"/>
      <c r="O4597" s="81"/>
      <c r="P4597" s="81"/>
      <c r="Q4597" s="81"/>
      <c r="R4597" s="81"/>
    </row>
    <row r="4598" spans="1:18">
      <c r="A4598" s="81"/>
      <c r="B4598" s="81"/>
      <c r="C4598" s="81"/>
      <c r="D4598" s="81"/>
      <c r="E4598" s="81"/>
      <c r="F4598" s="81"/>
      <c r="G4598" s="81"/>
      <c r="H4598" s="81"/>
      <c r="I4598" s="81"/>
      <c r="J4598" s="81"/>
      <c r="K4598" s="81"/>
      <c r="L4598" s="81"/>
      <c r="M4598" s="81"/>
      <c r="N4598" s="81"/>
      <c r="O4598" s="81"/>
      <c r="P4598" s="81"/>
      <c r="Q4598" s="81"/>
      <c r="R4598" s="81"/>
    </row>
    <row r="4599" spans="1:18">
      <c r="A4599" s="81"/>
      <c r="B4599" s="81"/>
      <c r="C4599" s="81"/>
      <c r="D4599" s="81"/>
      <c r="E4599" s="81"/>
      <c r="F4599" s="81"/>
      <c r="G4599" s="81"/>
      <c r="H4599" s="81"/>
      <c r="I4599" s="81"/>
      <c r="J4599" s="81"/>
      <c r="K4599" s="81"/>
      <c r="L4599" s="81"/>
      <c r="M4599" s="81"/>
      <c r="N4599" s="81"/>
      <c r="O4599" s="81"/>
      <c r="P4599" s="81"/>
      <c r="Q4599" s="81"/>
      <c r="R4599" s="81"/>
    </row>
    <row r="4600" spans="1:18">
      <c r="A4600" s="81"/>
      <c r="B4600" s="81"/>
      <c r="C4600" s="81"/>
      <c r="D4600" s="81"/>
      <c r="E4600" s="81"/>
      <c r="F4600" s="81"/>
      <c r="G4600" s="81"/>
      <c r="H4600" s="81"/>
      <c r="I4600" s="81"/>
      <c r="J4600" s="81"/>
      <c r="K4600" s="81"/>
      <c r="L4600" s="81"/>
      <c r="M4600" s="81"/>
      <c r="N4600" s="81"/>
      <c r="O4600" s="81"/>
      <c r="P4600" s="81"/>
      <c r="Q4600" s="81"/>
      <c r="R4600" s="81"/>
    </row>
    <row r="4601" spans="1:18">
      <c r="A4601" s="81"/>
      <c r="B4601" s="81"/>
      <c r="C4601" s="81"/>
      <c r="D4601" s="81"/>
      <c r="E4601" s="81"/>
      <c r="F4601" s="81"/>
      <c r="G4601" s="81"/>
      <c r="H4601" s="81"/>
      <c r="I4601" s="81"/>
      <c r="J4601" s="81"/>
      <c r="K4601" s="81"/>
      <c r="L4601" s="81"/>
      <c r="M4601" s="81"/>
      <c r="N4601" s="81"/>
      <c r="O4601" s="81"/>
      <c r="P4601" s="81"/>
      <c r="Q4601" s="81"/>
      <c r="R4601" s="81"/>
    </row>
    <row r="4602" spans="1:18">
      <c r="A4602" s="81"/>
      <c r="B4602" s="81"/>
      <c r="C4602" s="81"/>
      <c r="D4602" s="81"/>
      <c r="E4602" s="81"/>
      <c r="F4602" s="81"/>
      <c r="G4602" s="81"/>
      <c r="H4602" s="81"/>
      <c r="I4602" s="81"/>
      <c r="J4602" s="81"/>
      <c r="K4602" s="81"/>
      <c r="L4602" s="81"/>
      <c r="M4602" s="81"/>
      <c r="N4602" s="81"/>
      <c r="O4602" s="81"/>
      <c r="P4602" s="81"/>
      <c r="Q4602" s="81"/>
      <c r="R4602" s="81"/>
    </row>
    <row r="4603" spans="1:18">
      <c r="A4603" s="81"/>
      <c r="B4603" s="81"/>
      <c r="C4603" s="81"/>
      <c r="D4603" s="81"/>
      <c r="E4603" s="81"/>
      <c r="F4603" s="81"/>
      <c r="G4603" s="81"/>
      <c r="H4603" s="81"/>
      <c r="I4603" s="81"/>
      <c r="J4603" s="81"/>
      <c r="K4603" s="81"/>
      <c r="L4603" s="81"/>
      <c r="M4603" s="81"/>
      <c r="N4603" s="81"/>
      <c r="O4603" s="81"/>
      <c r="P4603" s="81"/>
      <c r="Q4603" s="81"/>
      <c r="R4603" s="81"/>
    </row>
    <row r="4604" spans="1:18">
      <c r="A4604" s="81"/>
      <c r="B4604" s="81"/>
      <c r="C4604" s="81"/>
      <c r="D4604" s="81"/>
      <c r="E4604" s="81"/>
      <c r="F4604" s="81"/>
      <c r="G4604" s="81"/>
      <c r="H4604" s="81"/>
      <c r="I4604" s="81"/>
      <c r="J4604" s="81"/>
      <c r="K4604" s="81"/>
      <c r="L4604" s="81"/>
      <c r="M4604" s="81"/>
      <c r="N4604" s="81"/>
      <c r="O4604" s="81"/>
      <c r="P4604" s="81"/>
      <c r="Q4604" s="81"/>
      <c r="R4604" s="81"/>
    </row>
    <row r="4605" spans="1:18">
      <c r="A4605" s="81"/>
      <c r="B4605" s="81"/>
      <c r="C4605" s="81"/>
      <c r="D4605" s="81"/>
      <c r="E4605" s="81"/>
      <c r="F4605" s="81"/>
      <c r="G4605" s="81"/>
      <c r="H4605" s="81"/>
      <c r="I4605" s="81"/>
      <c r="J4605" s="81"/>
      <c r="K4605" s="81"/>
      <c r="L4605" s="81"/>
      <c r="M4605" s="81"/>
      <c r="N4605" s="81"/>
      <c r="O4605" s="81"/>
      <c r="P4605" s="81"/>
      <c r="Q4605" s="81"/>
      <c r="R4605" s="81"/>
    </row>
    <row r="4606" spans="1:18">
      <c r="A4606" s="81"/>
      <c r="B4606" s="81"/>
      <c r="C4606" s="81"/>
      <c r="D4606" s="81"/>
      <c r="E4606" s="81"/>
      <c r="F4606" s="81"/>
      <c r="G4606" s="81"/>
      <c r="H4606" s="81"/>
      <c r="I4606" s="81"/>
      <c r="J4606" s="81"/>
      <c r="K4606" s="81"/>
      <c r="L4606" s="81"/>
      <c r="M4606" s="81"/>
      <c r="N4606" s="81"/>
      <c r="O4606" s="81"/>
      <c r="P4606" s="81"/>
      <c r="Q4606" s="81"/>
      <c r="R4606" s="81"/>
    </row>
    <row r="4607" spans="1:18">
      <c r="A4607" s="81"/>
      <c r="B4607" s="81"/>
      <c r="C4607" s="81"/>
      <c r="D4607" s="81"/>
      <c r="E4607" s="81"/>
      <c r="F4607" s="81"/>
      <c r="G4607" s="81"/>
      <c r="H4607" s="81"/>
      <c r="I4607" s="81"/>
      <c r="J4607" s="81"/>
      <c r="K4607" s="81"/>
      <c r="L4607" s="81"/>
      <c r="M4607" s="81"/>
      <c r="N4607" s="81"/>
      <c r="O4607" s="81"/>
      <c r="P4607" s="81"/>
      <c r="Q4607" s="81"/>
      <c r="R4607" s="81"/>
    </row>
    <row r="4608" spans="1:18">
      <c r="A4608" s="81"/>
      <c r="B4608" s="81"/>
      <c r="C4608" s="81"/>
      <c r="D4608" s="81"/>
      <c r="E4608" s="81"/>
      <c r="F4608" s="81"/>
      <c r="G4608" s="81"/>
      <c r="H4608" s="81"/>
      <c r="I4608" s="81"/>
      <c r="J4608" s="81"/>
      <c r="K4608" s="81"/>
      <c r="L4608" s="81"/>
      <c r="M4608" s="81"/>
      <c r="N4608" s="81"/>
      <c r="O4608" s="81"/>
      <c r="P4608" s="81"/>
      <c r="Q4608" s="81"/>
      <c r="R4608" s="81"/>
    </row>
    <row r="4609" spans="1:18">
      <c r="A4609" s="81"/>
      <c r="B4609" s="81"/>
      <c r="C4609" s="81"/>
      <c r="D4609" s="81"/>
      <c r="E4609" s="81"/>
      <c r="F4609" s="81"/>
      <c r="G4609" s="81"/>
      <c r="H4609" s="81"/>
      <c r="I4609" s="81"/>
      <c r="J4609" s="81"/>
      <c r="K4609" s="81"/>
      <c r="L4609" s="81"/>
      <c r="M4609" s="81"/>
      <c r="N4609" s="81"/>
      <c r="O4609" s="81"/>
      <c r="P4609" s="81"/>
      <c r="Q4609" s="81"/>
      <c r="R4609" s="81"/>
    </row>
    <row r="4610" spans="1:18">
      <c r="A4610" s="81"/>
      <c r="B4610" s="81"/>
      <c r="C4610" s="81"/>
      <c r="D4610" s="81"/>
      <c r="E4610" s="81"/>
      <c r="F4610" s="81"/>
      <c r="G4610" s="81"/>
      <c r="H4610" s="81"/>
      <c r="I4610" s="81"/>
      <c r="J4610" s="81"/>
      <c r="K4610" s="81"/>
      <c r="L4610" s="81"/>
      <c r="M4610" s="81"/>
      <c r="N4610" s="81"/>
      <c r="O4610" s="81"/>
      <c r="P4610" s="81"/>
      <c r="Q4610" s="81"/>
      <c r="R4610" s="81"/>
    </row>
    <row r="4611" spans="1:18">
      <c r="A4611" s="81"/>
      <c r="B4611" s="81"/>
      <c r="C4611" s="81"/>
      <c r="D4611" s="81"/>
      <c r="E4611" s="81"/>
      <c r="F4611" s="81"/>
      <c r="G4611" s="81"/>
      <c r="H4611" s="81"/>
      <c r="I4611" s="81"/>
      <c r="J4611" s="81"/>
      <c r="K4611" s="81"/>
      <c r="L4611" s="81"/>
      <c r="M4611" s="81"/>
      <c r="N4611" s="81"/>
      <c r="O4611" s="81"/>
      <c r="P4611" s="81"/>
      <c r="Q4611" s="81"/>
      <c r="R4611" s="81"/>
    </row>
    <row r="4612" spans="1:18">
      <c r="A4612" s="81"/>
      <c r="B4612" s="81"/>
      <c r="C4612" s="81"/>
      <c r="D4612" s="81"/>
      <c r="E4612" s="81"/>
      <c r="F4612" s="81"/>
      <c r="G4612" s="81"/>
      <c r="H4612" s="81"/>
      <c r="I4612" s="81"/>
      <c r="J4612" s="81"/>
      <c r="K4612" s="81"/>
      <c r="L4612" s="81"/>
      <c r="M4612" s="81"/>
      <c r="N4612" s="81"/>
      <c r="O4612" s="81"/>
      <c r="P4612" s="81"/>
      <c r="Q4612" s="81"/>
      <c r="R4612" s="81"/>
    </row>
    <row r="4613" spans="1:18">
      <c r="A4613" s="81"/>
      <c r="B4613" s="81"/>
      <c r="C4613" s="81"/>
      <c r="D4613" s="81"/>
      <c r="E4613" s="81"/>
      <c r="F4613" s="81"/>
      <c r="G4613" s="81"/>
      <c r="H4613" s="81"/>
      <c r="I4613" s="81"/>
      <c r="J4613" s="81"/>
      <c r="K4613" s="81"/>
      <c r="L4613" s="81"/>
      <c r="M4613" s="81"/>
      <c r="N4613" s="81"/>
      <c r="O4613" s="81"/>
      <c r="P4613" s="81"/>
      <c r="Q4613" s="81"/>
      <c r="R4613" s="81"/>
    </row>
    <row r="4614" spans="1:18">
      <c r="A4614" s="81"/>
      <c r="B4614" s="81"/>
      <c r="C4614" s="81"/>
      <c r="D4614" s="81"/>
      <c r="E4614" s="81"/>
      <c r="F4614" s="81"/>
      <c r="G4614" s="81"/>
      <c r="H4614" s="81"/>
      <c r="I4614" s="81"/>
      <c r="J4614" s="81"/>
      <c r="K4614" s="81"/>
      <c r="L4614" s="81"/>
      <c r="M4614" s="81"/>
      <c r="N4614" s="81"/>
      <c r="O4614" s="81"/>
      <c r="P4614" s="81"/>
      <c r="Q4614" s="81"/>
      <c r="R4614" s="81"/>
    </row>
    <row r="4615" spans="1:18">
      <c r="A4615" s="81"/>
      <c r="B4615" s="81"/>
      <c r="C4615" s="81"/>
      <c r="D4615" s="81"/>
      <c r="E4615" s="81"/>
      <c r="F4615" s="81"/>
      <c r="G4615" s="81"/>
      <c r="H4615" s="81"/>
      <c r="I4615" s="81"/>
      <c r="J4615" s="81"/>
      <c r="K4615" s="81"/>
      <c r="L4615" s="81"/>
      <c r="M4615" s="81"/>
      <c r="N4615" s="81"/>
      <c r="O4615" s="81"/>
      <c r="P4615" s="81"/>
      <c r="Q4615" s="81"/>
      <c r="R4615" s="81"/>
    </row>
    <row r="4616" spans="1:18">
      <c r="A4616" s="81"/>
      <c r="B4616" s="81"/>
      <c r="C4616" s="81"/>
      <c r="D4616" s="81"/>
      <c r="E4616" s="81"/>
      <c r="F4616" s="81"/>
      <c r="G4616" s="81"/>
      <c r="H4616" s="81"/>
      <c r="I4616" s="81"/>
      <c r="J4616" s="81"/>
      <c r="K4616" s="81"/>
      <c r="L4616" s="81"/>
      <c r="M4616" s="81"/>
      <c r="N4616" s="81"/>
      <c r="O4616" s="81"/>
      <c r="P4616" s="81"/>
      <c r="Q4616" s="81"/>
      <c r="R4616" s="81"/>
    </row>
    <row r="4617" spans="1:18">
      <c r="A4617" s="81"/>
      <c r="B4617" s="81"/>
      <c r="C4617" s="81"/>
      <c r="D4617" s="81"/>
      <c r="E4617" s="81"/>
      <c r="F4617" s="81"/>
      <c r="G4617" s="81"/>
      <c r="H4617" s="81"/>
      <c r="I4617" s="81"/>
      <c r="J4617" s="81"/>
      <c r="K4617" s="81"/>
      <c r="L4617" s="81"/>
      <c r="M4617" s="81"/>
      <c r="N4617" s="81"/>
      <c r="O4617" s="81"/>
      <c r="P4617" s="81"/>
      <c r="Q4617" s="81"/>
      <c r="R4617" s="81"/>
    </row>
    <row r="4618" spans="1:18">
      <c r="A4618" s="81"/>
      <c r="B4618" s="81"/>
      <c r="C4618" s="81"/>
      <c r="D4618" s="81"/>
      <c r="E4618" s="81"/>
      <c r="F4618" s="81"/>
      <c r="G4618" s="81"/>
      <c r="H4618" s="81"/>
      <c r="I4618" s="81"/>
      <c r="J4618" s="81"/>
      <c r="K4618" s="81"/>
      <c r="L4618" s="81"/>
      <c r="M4618" s="81"/>
      <c r="N4618" s="81"/>
      <c r="O4618" s="81"/>
      <c r="P4618" s="81"/>
      <c r="Q4618" s="81"/>
      <c r="R4618" s="81"/>
    </row>
    <row r="4619" spans="1:18">
      <c r="A4619" s="81"/>
      <c r="B4619" s="81"/>
      <c r="C4619" s="81"/>
      <c r="D4619" s="81"/>
      <c r="E4619" s="81"/>
      <c r="F4619" s="81"/>
      <c r="G4619" s="81"/>
      <c r="H4619" s="81"/>
      <c r="I4619" s="81"/>
      <c r="J4619" s="81"/>
      <c r="K4619" s="81"/>
      <c r="L4619" s="81"/>
      <c r="M4619" s="81"/>
      <c r="N4619" s="81"/>
      <c r="O4619" s="81"/>
      <c r="P4619" s="81"/>
      <c r="Q4619" s="81"/>
      <c r="R4619" s="81"/>
    </row>
    <row r="4620" spans="1:18">
      <c r="A4620" s="81"/>
      <c r="B4620" s="81"/>
      <c r="C4620" s="81"/>
      <c r="D4620" s="81"/>
      <c r="E4620" s="81"/>
      <c r="F4620" s="81"/>
      <c r="G4620" s="81"/>
      <c r="H4620" s="81"/>
      <c r="I4620" s="81"/>
      <c r="J4620" s="81"/>
      <c r="K4620" s="81"/>
      <c r="L4620" s="81"/>
      <c r="M4620" s="81"/>
      <c r="N4620" s="81"/>
      <c r="O4620" s="81"/>
      <c r="P4620" s="81"/>
      <c r="Q4620" s="81"/>
      <c r="R4620" s="81"/>
    </row>
    <row r="4621" spans="1:18">
      <c r="A4621" s="81"/>
      <c r="B4621" s="81"/>
      <c r="C4621" s="81"/>
      <c r="D4621" s="81"/>
      <c r="E4621" s="81"/>
      <c r="F4621" s="81"/>
      <c r="G4621" s="81"/>
      <c r="H4621" s="81"/>
      <c r="I4621" s="81"/>
      <c r="J4621" s="81"/>
      <c r="K4621" s="81"/>
      <c r="L4621" s="81"/>
      <c r="M4621" s="81"/>
      <c r="N4621" s="81"/>
      <c r="O4621" s="81"/>
      <c r="P4621" s="81"/>
      <c r="Q4621" s="81"/>
      <c r="R4621" s="81"/>
    </row>
    <row r="4622" spans="1:18">
      <c r="A4622" s="81"/>
      <c r="B4622" s="81"/>
      <c r="C4622" s="81"/>
      <c r="D4622" s="81"/>
      <c r="E4622" s="81"/>
      <c r="F4622" s="81"/>
      <c r="G4622" s="81"/>
      <c r="H4622" s="81"/>
      <c r="I4622" s="81"/>
      <c r="J4622" s="81"/>
      <c r="K4622" s="81"/>
      <c r="L4622" s="81"/>
      <c r="M4622" s="81"/>
      <c r="N4622" s="81"/>
      <c r="O4622" s="81"/>
      <c r="P4622" s="81"/>
      <c r="Q4622" s="81"/>
      <c r="R4622" s="81"/>
    </row>
    <row r="4623" spans="1:18">
      <c r="A4623" s="81"/>
      <c r="B4623" s="81"/>
      <c r="C4623" s="81"/>
      <c r="D4623" s="81"/>
      <c r="E4623" s="81"/>
      <c r="F4623" s="81"/>
      <c r="G4623" s="81"/>
      <c r="H4623" s="81"/>
      <c r="I4623" s="81"/>
      <c r="J4623" s="81"/>
      <c r="K4623" s="81"/>
      <c r="L4623" s="81"/>
      <c r="M4623" s="81"/>
      <c r="N4623" s="81"/>
      <c r="O4623" s="81"/>
      <c r="P4623" s="81"/>
      <c r="Q4623" s="81"/>
      <c r="R4623" s="81"/>
    </row>
    <row r="4624" spans="1:18">
      <c r="A4624" s="81"/>
      <c r="B4624" s="81"/>
      <c r="C4624" s="81"/>
      <c r="D4624" s="81"/>
      <c r="E4624" s="81"/>
      <c r="F4624" s="81"/>
      <c r="G4624" s="81"/>
      <c r="H4624" s="81"/>
      <c r="I4624" s="81"/>
      <c r="J4624" s="81"/>
      <c r="K4624" s="81"/>
      <c r="L4624" s="81"/>
      <c r="M4624" s="81"/>
      <c r="N4624" s="81"/>
      <c r="O4624" s="81"/>
      <c r="P4624" s="81"/>
      <c r="Q4624" s="81"/>
      <c r="R4624" s="81"/>
    </row>
    <row r="4625" spans="1:18">
      <c r="A4625" s="81"/>
      <c r="B4625" s="81"/>
      <c r="C4625" s="81"/>
      <c r="D4625" s="81"/>
      <c r="E4625" s="81"/>
      <c r="F4625" s="81"/>
      <c r="G4625" s="81"/>
      <c r="H4625" s="81"/>
      <c r="I4625" s="81"/>
      <c r="J4625" s="81"/>
      <c r="K4625" s="81"/>
      <c r="L4625" s="81"/>
      <c r="M4625" s="81"/>
      <c r="N4625" s="81"/>
      <c r="O4625" s="81"/>
      <c r="P4625" s="81"/>
      <c r="Q4625" s="81"/>
      <c r="R4625" s="81"/>
    </row>
    <row r="4626" spans="1:18">
      <c r="A4626" s="81"/>
      <c r="B4626" s="81"/>
      <c r="C4626" s="81"/>
      <c r="D4626" s="81"/>
      <c r="E4626" s="81"/>
      <c r="F4626" s="81"/>
      <c r="G4626" s="81"/>
      <c r="H4626" s="81"/>
      <c r="I4626" s="81"/>
      <c r="J4626" s="81"/>
      <c r="K4626" s="81"/>
      <c r="L4626" s="81"/>
      <c r="M4626" s="81"/>
      <c r="N4626" s="81"/>
      <c r="O4626" s="81"/>
      <c r="P4626" s="81"/>
      <c r="Q4626" s="81"/>
      <c r="R4626" s="81"/>
    </row>
    <row r="4627" spans="1:18">
      <c r="A4627" s="81"/>
      <c r="B4627" s="81"/>
      <c r="C4627" s="81"/>
      <c r="D4627" s="81"/>
      <c r="E4627" s="81"/>
      <c r="F4627" s="81"/>
      <c r="G4627" s="81"/>
      <c r="H4627" s="81"/>
      <c r="I4627" s="81"/>
      <c r="J4627" s="81"/>
      <c r="K4627" s="81"/>
      <c r="L4627" s="81"/>
      <c r="M4627" s="81"/>
      <c r="N4627" s="81"/>
      <c r="O4627" s="81"/>
      <c r="P4627" s="81"/>
      <c r="Q4627" s="81"/>
      <c r="R4627" s="81"/>
    </row>
    <row r="4628" spans="1:18">
      <c r="A4628" s="81"/>
      <c r="B4628" s="81"/>
      <c r="C4628" s="81"/>
      <c r="D4628" s="81"/>
      <c r="E4628" s="81"/>
      <c r="F4628" s="81"/>
      <c r="G4628" s="81"/>
      <c r="H4628" s="81"/>
      <c r="I4628" s="81"/>
      <c r="J4628" s="81"/>
      <c r="K4628" s="81"/>
      <c r="L4628" s="81"/>
      <c r="M4628" s="81"/>
      <c r="N4628" s="81"/>
      <c r="O4628" s="81"/>
      <c r="P4628" s="81"/>
      <c r="Q4628" s="81"/>
      <c r="R4628" s="81"/>
    </row>
    <row r="4629" spans="1:18">
      <c r="A4629" s="81"/>
      <c r="B4629" s="81"/>
      <c r="C4629" s="81"/>
      <c r="D4629" s="81"/>
      <c r="E4629" s="81"/>
      <c r="F4629" s="81"/>
      <c r="G4629" s="81"/>
      <c r="H4629" s="81"/>
      <c r="I4629" s="81"/>
      <c r="J4629" s="81"/>
      <c r="K4629" s="81"/>
      <c r="L4629" s="81"/>
      <c r="M4629" s="81"/>
      <c r="N4629" s="81"/>
      <c r="O4629" s="81"/>
      <c r="P4629" s="81"/>
      <c r="Q4629" s="81"/>
      <c r="R4629" s="81"/>
    </row>
    <row r="4630" spans="1:18">
      <c r="A4630" s="81"/>
      <c r="B4630" s="81"/>
      <c r="C4630" s="81"/>
      <c r="D4630" s="81"/>
      <c r="E4630" s="81"/>
      <c r="F4630" s="81"/>
      <c r="G4630" s="81"/>
      <c r="H4630" s="81"/>
      <c r="I4630" s="81"/>
      <c r="J4630" s="81"/>
      <c r="K4630" s="81"/>
      <c r="L4630" s="81"/>
      <c r="M4630" s="81"/>
      <c r="N4630" s="81"/>
      <c r="O4630" s="81"/>
      <c r="P4630" s="81"/>
      <c r="Q4630" s="81"/>
      <c r="R4630" s="81"/>
    </row>
    <row r="4631" spans="1:18">
      <c r="A4631" s="81"/>
      <c r="B4631" s="81"/>
      <c r="C4631" s="81"/>
      <c r="D4631" s="81"/>
      <c r="E4631" s="81"/>
      <c r="F4631" s="81"/>
      <c r="G4631" s="81"/>
      <c r="H4631" s="81"/>
      <c r="I4631" s="81"/>
      <c r="J4631" s="81"/>
      <c r="K4631" s="81"/>
      <c r="L4631" s="81"/>
      <c r="M4631" s="81"/>
      <c r="N4631" s="81"/>
      <c r="O4631" s="81"/>
      <c r="P4631" s="81"/>
      <c r="Q4631" s="81"/>
      <c r="R4631" s="81"/>
    </row>
    <row r="4632" spans="1:18">
      <c r="A4632" s="81"/>
      <c r="B4632" s="81"/>
      <c r="C4632" s="81"/>
      <c r="D4632" s="81"/>
      <c r="E4632" s="81"/>
      <c r="F4632" s="81"/>
      <c r="G4632" s="81"/>
      <c r="H4632" s="81"/>
      <c r="I4632" s="81"/>
      <c r="J4632" s="81"/>
      <c r="K4632" s="81"/>
      <c r="L4632" s="81"/>
      <c r="M4632" s="81"/>
      <c r="N4632" s="81"/>
      <c r="O4632" s="81"/>
      <c r="P4632" s="81"/>
      <c r="Q4632" s="81"/>
      <c r="R4632" s="81"/>
    </row>
    <row r="4633" spans="1:18">
      <c r="A4633" s="81"/>
      <c r="B4633" s="81"/>
      <c r="C4633" s="81"/>
      <c r="D4633" s="81"/>
      <c r="E4633" s="81"/>
      <c r="F4633" s="81"/>
      <c r="G4633" s="81"/>
      <c r="H4633" s="81"/>
      <c r="I4633" s="81"/>
      <c r="J4633" s="81"/>
      <c r="K4633" s="81"/>
      <c r="L4633" s="81"/>
      <c r="M4633" s="81"/>
      <c r="N4633" s="81"/>
      <c r="O4633" s="81"/>
      <c r="P4633" s="81"/>
      <c r="Q4633" s="81"/>
      <c r="R4633" s="81"/>
    </row>
    <row r="4634" spans="1:18">
      <c r="A4634" s="81"/>
      <c r="B4634" s="81"/>
      <c r="C4634" s="81"/>
      <c r="D4634" s="81"/>
      <c r="E4634" s="81"/>
      <c r="F4634" s="81"/>
      <c r="G4634" s="81"/>
      <c r="H4634" s="81"/>
      <c r="I4634" s="81"/>
      <c r="J4634" s="81"/>
      <c r="K4634" s="81"/>
      <c r="L4634" s="81"/>
      <c r="M4634" s="81"/>
      <c r="N4634" s="81"/>
      <c r="O4634" s="81"/>
      <c r="P4634" s="81"/>
      <c r="Q4634" s="81"/>
      <c r="R4634" s="81"/>
    </row>
    <row r="4635" spans="1:18">
      <c r="A4635" s="81"/>
      <c r="B4635" s="81"/>
      <c r="C4635" s="81"/>
      <c r="D4635" s="81"/>
      <c r="E4635" s="81"/>
      <c r="F4635" s="81"/>
      <c r="G4635" s="81"/>
      <c r="H4635" s="81"/>
      <c r="I4635" s="81"/>
      <c r="J4635" s="81"/>
      <c r="K4635" s="81"/>
      <c r="L4635" s="81"/>
      <c r="M4635" s="81"/>
      <c r="N4635" s="81"/>
      <c r="O4635" s="81"/>
      <c r="P4635" s="81"/>
      <c r="Q4635" s="81"/>
      <c r="R4635" s="81"/>
    </row>
    <row r="4636" spans="1:18">
      <c r="A4636" s="81"/>
      <c r="B4636" s="81"/>
      <c r="C4636" s="81"/>
      <c r="D4636" s="81"/>
      <c r="E4636" s="81"/>
      <c r="F4636" s="81"/>
      <c r="G4636" s="81"/>
      <c r="H4636" s="81"/>
      <c r="I4636" s="81"/>
      <c r="J4636" s="81"/>
      <c r="K4636" s="81"/>
      <c r="L4636" s="81"/>
      <c r="M4636" s="81"/>
      <c r="N4636" s="81"/>
      <c r="O4636" s="81"/>
      <c r="P4636" s="81"/>
      <c r="Q4636" s="81"/>
      <c r="R4636" s="81"/>
    </row>
    <row r="4637" spans="1:18">
      <c r="A4637" s="81"/>
      <c r="B4637" s="81"/>
      <c r="C4637" s="81"/>
      <c r="D4637" s="81"/>
      <c r="E4637" s="81"/>
      <c r="F4637" s="81"/>
      <c r="G4637" s="81"/>
      <c r="H4637" s="81"/>
      <c r="I4637" s="81"/>
      <c r="J4637" s="81"/>
      <c r="K4637" s="81"/>
      <c r="L4637" s="81"/>
      <c r="M4637" s="81"/>
      <c r="N4637" s="81"/>
      <c r="O4637" s="81"/>
      <c r="P4637" s="81"/>
      <c r="Q4637" s="81"/>
      <c r="R4637" s="81"/>
    </row>
    <row r="4638" spans="1:18">
      <c r="A4638" s="81"/>
      <c r="B4638" s="81"/>
      <c r="C4638" s="81"/>
      <c r="D4638" s="81"/>
      <c r="E4638" s="81"/>
      <c r="F4638" s="81"/>
      <c r="G4638" s="81"/>
      <c r="H4638" s="81"/>
      <c r="I4638" s="81"/>
      <c r="J4638" s="81"/>
      <c r="K4638" s="81"/>
      <c r="L4638" s="81"/>
      <c r="M4638" s="81"/>
      <c r="N4638" s="81"/>
      <c r="O4638" s="81"/>
      <c r="P4638" s="81"/>
      <c r="Q4638" s="81"/>
      <c r="R4638" s="81"/>
    </row>
    <row r="4639" spans="1:18">
      <c r="A4639" s="81"/>
      <c r="B4639" s="81"/>
      <c r="C4639" s="81"/>
      <c r="D4639" s="81"/>
      <c r="E4639" s="81"/>
      <c r="F4639" s="81"/>
      <c r="G4639" s="81"/>
      <c r="H4639" s="81"/>
      <c r="I4639" s="81"/>
      <c r="J4639" s="81"/>
      <c r="K4639" s="81"/>
      <c r="L4639" s="81"/>
      <c r="M4639" s="81"/>
      <c r="N4639" s="81"/>
      <c r="O4639" s="81"/>
      <c r="P4639" s="81"/>
      <c r="Q4639" s="81"/>
      <c r="R4639" s="81"/>
    </row>
    <row r="4640" spans="1:18">
      <c r="A4640" s="81"/>
      <c r="B4640" s="81"/>
      <c r="C4640" s="81"/>
      <c r="D4640" s="81"/>
      <c r="E4640" s="81"/>
      <c r="F4640" s="81"/>
      <c r="G4640" s="81"/>
      <c r="H4640" s="81"/>
      <c r="I4640" s="81"/>
      <c r="J4640" s="81"/>
      <c r="K4640" s="81"/>
      <c r="L4640" s="81"/>
      <c r="M4640" s="81"/>
      <c r="N4640" s="81"/>
      <c r="O4640" s="81"/>
      <c r="P4640" s="81"/>
      <c r="Q4640" s="81"/>
      <c r="R4640" s="81"/>
    </row>
    <row r="4641" spans="1:18">
      <c r="A4641" s="81"/>
      <c r="B4641" s="81"/>
      <c r="C4641" s="81"/>
      <c r="D4641" s="81"/>
      <c r="E4641" s="81"/>
      <c r="F4641" s="81"/>
      <c r="G4641" s="81"/>
      <c r="H4641" s="81"/>
      <c r="I4641" s="81"/>
      <c r="J4641" s="81"/>
      <c r="K4641" s="81"/>
      <c r="L4641" s="81"/>
      <c r="M4641" s="81"/>
      <c r="N4641" s="81"/>
      <c r="O4641" s="81"/>
      <c r="P4641" s="81"/>
      <c r="Q4641" s="81"/>
      <c r="R4641" s="81"/>
    </row>
    <row r="4642" spans="1:18">
      <c r="A4642" s="81"/>
      <c r="B4642" s="81"/>
      <c r="C4642" s="81"/>
      <c r="D4642" s="81"/>
      <c r="E4642" s="81"/>
      <c r="F4642" s="81"/>
      <c r="G4642" s="81"/>
      <c r="H4642" s="81"/>
      <c r="I4642" s="81"/>
      <c r="J4642" s="81"/>
      <c r="K4642" s="81"/>
      <c r="L4642" s="81"/>
      <c r="M4642" s="81"/>
      <c r="N4642" s="81"/>
      <c r="O4642" s="81"/>
      <c r="P4642" s="81"/>
      <c r="Q4642" s="81"/>
      <c r="R4642" s="81"/>
    </row>
    <row r="4643" spans="1:18">
      <c r="A4643" s="81"/>
      <c r="B4643" s="81"/>
      <c r="C4643" s="81"/>
      <c r="D4643" s="81"/>
      <c r="E4643" s="81"/>
      <c r="F4643" s="81"/>
      <c r="G4643" s="81"/>
      <c r="H4643" s="81"/>
      <c r="I4643" s="81"/>
      <c r="J4643" s="81"/>
      <c r="K4643" s="81"/>
      <c r="L4643" s="81"/>
      <c r="M4643" s="81"/>
      <c r="N4643" s="81"/>
      <c r="O4643" s="81"/>
      <c r="P4643" s="81"/>
      <c r="Q4643" s="81"/>
      <c r="R4643" s="81"/>
    </row>
    <row r="4644" spans="1:18">
      <c r="A4644" s="81"/>
      <c r="B4644" s="81"/>
      <c r="C4644" s="81"/>
      <c r="D4644" s="81"/>
      <c r="E4644" s="81"/>
      <c r="F4644" s="81"/>
      <c r="G4644" s="81"/>
      <c r="H4644" s="81"/>
      <c r="I4644" s="81"/>
      <c r="J4644" s="81"/>
      <c r="K4644" s="81"/>
      <c r="L4644" s="81"/>
      <c r="M4644" s="81"/>
      <c r="N4644" s="81"/>
      <c r="O4644" s="81"/>
      <c r="P4644" s="81"/>
      <c r="Q4644" s="81"/>
      <c r="R4644" s="81"/>
    </row>
    <row r="4645" spans="1:18">
      <c r="A4645" s="81"/>
      <c r="B4645" s="81"/>
      <c r="C4645" s="81"/>
      <c r="D4645" s="81"/>
      <c r="E4645" s="81"/>
      <c r="F4645" s="81"/>
      <c r="G4645" s="81"/>
      <c r="H4645" s="81"/>
      <c r="I4645" s="81"/>
      <c r="J4645" s="81"/>
      <c r="K4645" s="81"/>
      <c r="L4645" s="81"/>
      <c r="M4645" s="81"/>
      <c r="N4645" s="81"/>
      <c r="O4645" s="81"/>
      <c r="P4645" s="81"/>
      <c r="Q4645" s="81"/>
      <c r="R4645" s="81"/>
    </row>
    <row r="4646" spans="1:18">
      <c r="A4646" s="81"/>
      <c r="B4646" s="81"/>
      <c r="C4646" s="81"/>
      <c r="D4646" s="81"/>
      <c r="E4646" s="81"/>
      <c r="F4646" s="81"/>
      <c r="G4646" s="81"/>
      <c r="H4646" s="81"/>
      <c r="I4646" s="81"/>
      <c r="J4646" s="81"/>
      <c r="K4646" s="81"/>
      <c r="L4646" s="81"/>
      <c r="M4646" s="81"/>
      <c r="N4646" s="81"/>
      <c r="O4646" s="81"/>
      <c r="P4646" s="81"/>
      <c r="Q4646" s="81"/>
      <c r="R4646" s="81"/>
    </row>
    <row r="4647" spans="1:18">
      <c r="A4647" s="81"/>
      <c r="B4647" s="81"/>
      <c r="C4647" s="81"/>
      <c r="D4647" s="81"/>
      <c r="E4647" s="81"/>
      <c r="F4647" s="81"/>
      <c r="G4647" s="81"/>
      <c r="H4647" s="81"/>
      <c r="I4647" s="81"/>
      <c r="J4647" s="81"/>
      <c r="K4647" s="81"/>
      <c r="L4647" s="81"/>
      <c r="M4647" s="81"/>
      <c r="N4647" s="81"/>
      <c r="O4647" s="81"/>
      <c r="P4647" s="81"/>
      <c r="Q4647" s="81"/>
      <c r="R4647" s="81"/>
    </row>
    <row r="4648" spans="1:18">
      <c r="A4648" s="81"/>
      <c r="B4648" s="81"/>
      <c r="C4648" s="81"/>
      <c r="D4648" s="81"/>
      <c r="E4648" s="81"/>
      <c r="F4648" s="81"/>
      <c r="G4648" s="81"/>
      <c r="H4648" s="81"/>
      <c r="I4648" s="81"/>
      <c r="J4648" s="81"/>
      <c r="K4648" s="81"/>
      <c r="L4648" s="81"/>
      <c r="M4648" s="81"/>
      <c r="N4648" s="81"/>
      <c r="O4648" s="81"/>
      <c r="P4648" s="81"/>
      <c r="Q4648" s="81"/>
      <c r="R4648" s="81"/>
    </row>
    <row r="4649" spans="1:18">
      <c r="A4649" s="81"/>
      <c r="B4649" s="81"/>
      <c r="C4649" s="81"/>
      <c r="D4649" s="81"/>
      <c r="E4649" s="81"/>
      <c r="F4649" s="81"/>
      <c r="G4649" s="81"/>
      <c r="H4649" s="81"/>
      <c r="I4649" s="81"/>
      <c r="J4649" s="81"/>
      <c r="K4649" s="81"/>
      <c r="L4649" s="81"/>
      <c r="M4649" s="81"/>
      <c r="N4649" s="81"/>
      <c r="O4649" s="81"/>
      <c r="P4649" s="81"/>
      <c r="Q4649" s="81"/>
      <c r="R4649" s="81"/>
    </row>
    <row r="4650" spans="1:18">
      <c r="A4650" s="81"/>
      <c r="B4650" s="81"/>
      <c r="C4650" s="81"/>
      <c r="D4650" s="81"/>
      <c r="E4650" s="81"/>
      <c r="F4650" s="81"/>
      <c r="G4650" s="81"/>
      <c r="H4650" s="81"/>
      <c r="I4650" s="81"/>
      <c r="J4650" s="81"/>
      <c r="K4650" s="81"/>
      <c r="L4650" s="81"/>
      <c r="M4650" s="81"/>
      <c r="N4650" s="81"/>
      <c r="O4650" s="81"/>
      <c r="P4650" s="81"/>
      <c r="Q4650" s="81"/>
      <c r="R4650" s="81"/>
    </row>
    <row r="4651" spans="1:18">
      <c r="A4651" s="81"/>
      <c r="B4651" s="81"/>
      <c r="C4651" s="81"/>
      <c r="D4651" s="81"/>
      <c r="E4651" s="81"/>
      <c r="F4651" s="81"/>
      <c r="G4651" s="81"/>
      <c r="H4651" s="81"/>
      <c r="I4651" s="81"/>
      <c r="J4651" s="81"/>
      <c r="K4651" s="81"/>
      <c r="L4651" s="81"/>
      <c r="M4651" s="81"/>
      <c r="N4651" s="81"/>
      <c r="O4651" s="81"/>
      <c r="P4651" s="81"/>
      <c r="Q4651" s="81"/>
      <c r="R4651" s="81"/>
    </row>
    <row r="4652" spans="1:18">
      <c r="A4652" s="81"/>
      <c r="B4652" s="81"/>
      <c r="C4652" s="81"/>
      <c r="D4652" s="81"/>
      <c r="E4652" s="81"/>
      <c r="F4652" s="81"/>
      <c r="G4652" s="81"/>
      <c r="H4652" s="81"/>
      <c r="I4652" s="81"/>
      <c r="J4652" s="81"/>
      <c r="K4652" s="81"/>
      <c r="L4652" s="81"/>
      <c r="M4652" s="81"/>
      <c r="N4652" s="81"/>
      <c r="O4652" s="81"/>
      <c r="P4652" s="81"/>
      <c r="Q4652" s="81"/>
      <c r="R4652" s="81"/>
    </row>
    <row r="4653" spans="1:18">
      <c r="A4653" s="81"/>
      <c r="B4653" s="81"/>
      <c r="C4653" s="81"/>
      <c r="D4653" s="81"/>
      <c r="E4653" s="81"/>
      <c r="F4653" s="81"/>
      <c r="G4653" s="81"/>
      <c r="H4653" s="81"/>
      <c r="I4653" s="81"/>
      <c r="J4653" s="81"/>
      <c r="K4653" s="81"/>
      <c r="L4653" s="81"/>
      <c r="M4653" s="81"/>
      <c r="N4653" s="81"/>
      <c r="O4653" s="81"/>
      <c r="P4653" s="81"/>
      <c r="Q4653" s="81"/>
      <c r="R4653" s="81"/>
    </row>
    <row r="4654" spans="1:18">
      <c r="A4654" s="81"/>
      <c r="B4654" s="81"/>
      <c r="C4654" s="81"/>
      <c r="D4654" s="81"/>
      <c r="E4654" s="81"/>
      <c r="F4654" s="81"/>
      <c r="G4654" s="81"/>
      <c r="H4654" s="81"/>
      <c r="I4654" s="81"/>
      <c r="J4654" s="81"/>
      <c r="K4654" s="81"/>
      <c r="L4654" s="81"/>
      <c r="M4654" s="81"/>
      <c r="N4654" s="81"/>
      <c r="O4654" s="81"/>
      <c r="P4654" s="81"/>
      <c r="Q4654" s="81"/>
      <c r="R4654" s="81"/>
    </row>
    <row r="4655" spans="1:18">
      <c r="A4655" s="81"/>
      <c r="B4655" s="81"/>
      <c r="C4655" s="81"/>
      <c r="D4655" s="81"/>
      <c r="E4655" s="81"/>
      <c r="F4655" s="81"/>
      <c r="G4655" s="81"/>
      <c r="H4655" s="81"/>
      <c r="I4655" s="81"/>
      <c r="J4655" s="81"/>
      <c r="K4655" s="81"/>
      <c r="L4655" s="81"/>
      <c r="M4655" s="81"/>
      <c r="N4655" s="81"/>
      <c r="O4655" s="81"/>
      <c r="P4655" s="81"/>
      <c r="Q4655" s="81"/>
      <c r="R4655" s="81"/>
    </row>
    <row r="4656" spans="1:18">
      <c r="A4656" s="81"/>
      <c r="B4656" s="81"/>
      <c r="C4656" s="81"/>
      <c r="D4656" s="81"/>
      <c r="E4656" s="81"/>
      <c r="F4656" s="81"/>
      <c r="G4656" s="81"/>
      <c r="H4656" s="81"/>
      <c r="I4656" s="81"/>
      <c r="J4656" s="81"/>
      <c r="K4656" s="81"/>
      <c r="L4656" s="81"/>
      <c r="M4656" s="81"/>
      <c r="N4656" s="81"/>
      <c r="O4656" s="81"/>
      <c r="P4656" s="81"/>
      <c r="Q4656" s="81"/>
      <c r="R4656" s="81"/>
    </row>
    <row r="4657" spans="1:18">
      <c r="A4657" s="81"/>
      <c r="B4657" s="81"/>
      <c r="C4657" s="81"/>
      <c r="D4657" s="81"/>
      <c r="E4657" s="81"/>
      <c r="F4657" s="81"/>
      <c r="G4657" s="81"/>
      <c r="H4657" s="81"/>
      <c r="I4657" s="81"/>
      <c r="J4657" s="81"/>
      <c r="K4657" s="81"/>
      <c r="L4657" s="81"/>
      <c r="M4657" s="81"/>
      <c r="N4657" s="81"/>
      <c r="O4657" s="81"/>
      <c r="P4657" s="81"/>
      <c r="Q4657" s="81"/>
      <c r="R4657" s="81"/>
    </row>
    <row r="4658" spans="1:18">
      <c r="A4658" s="81"/>
      <c r="B4658" s="81"/>
      <c r="C4658" s="81"/>
      <c r="D4658" s="81"/>
      <c r="E4658" s="81"/>
      <c r="F4658" s="81"/>
      <c r="G4658" s="81"/>
      <c r="H4658" s="81"/>
      <c r="I4658" s="81"/>
      <c r="J4658" s="81"/>
      <c r="K4658" s="81"/>
      <c r="L4658" s="81"/>
      <c r="M4658" s="81"/>
      <c r="N4658" s="81"/>
      <c r="O4658" s="81"/>
      <c r="P4658" s="81"/>
      <c r="Q4658" s="81"/>
      <c r="R4658" s="81"/>
    </row>
    <row r="4659" spans="1:18">
      <c r="A4659" s="81"/>
      <c r="B4659" s="81"/>
      <c r="C4659" s="81"/>
      <c r="D4659" s="81"/>
      <c r="E4659" s="81"/>
      <c r="F4659" s="81"/>
      <c r="G4659" s="81"/>
      <c r="H4659" s="81"/>
      <c r="I4659" s="81"/>
      <c r="J4659" s="81"/>
      <c r="K4659" s="81"/>
      <c r="L4659" s="81"/>
      <c r="M4659" s="81"/>
      <c r="N4659" s="81"/>
      <c r="O4659" s="81"/>
      <c r="P4659" s="81"/>
      <c r="Q4659" s="81"/>
      <c r="R4659" s="81"/>
    </row>
    <row r="4660" spans="1:18">
      <c r="A4660" s="81"/>
      <c r="B4660" s="81"/>
      <c r="C4660" s="81"/>
      <c r="D4660" s="81"/>
      <c r="E4660" s="81"/>
      <c r="F4660" s="81"/>
      <c r="G4660" s="81"/>
      <c r="H4660" s="81"/>
      <c r="I4660" s="81"/>
      <c r="J4660" s="81"/>
      <c r="K4660" s="81"/>
      <c r="L4660" s="81"/>
      <c r="M4660" s="81"/>
      <c r="N4660" s="81"/>
      <c r="O4660" s="81"/>
      <c r="P4660" s="81"/>
      <c r="Q4660" s="81"/>
      <c r="R4660" s="81"/>
    </row>
    <row r="4661" spans="1:18">
      <c r="A4661" s="81"/>
      <c r="B4661" s="81"/>
      <c r="C4661" s="81"/>
      <c r="D4661" s="81"/>
      <c r="E4661" s="81"/>
      <c r="F4661" s="81"/>
      <c r="G4661" s="81"/>
      <c r="H4661" s="81"/>
      <c r="I4661" s="81"/>
      <c r="J4661" s="81"/>
      <c r="K4661" s="81"/>
      <c r="L4661" s="81"/>
      <c r="M4661" s="81"/>
      <c r="N4661" s="81"/>
      <c r="O4661" s="81"/>
      <c r="P4661" s="81"/>
      <c r="Q4661" s="81"/>
      <c r="R4661" s="81"/>
    </row>
    <row r="4662" spans="1:18">
      <c r="A4662" s="81"/>
      <c r="B4662" s="81"/>
      <c r="C4662" s="81"/>
      <c r="D4662" s="81"/>
      <c r="E4662" s="81"/>
      <c r="F4662" s="81"/>
      <c r="G4662" s="81"/>
      <c r="H4662" s="81"/>
      <c r="I4662" s="81"/>
      <c r="J4662" s="81"/>
      <c r="K4662" s="81"/>
      <c r="L4662" s="81"/>
      <c r="M4662" s="81"/>
      <c r="N4662" s="81"/>
      <c r="O4662" s="81"/>
      <c r="P4662" s="81"/>
      <c r="Q4662" s="81"/>
      <c r="R4662" s="81"/>
    </row>
    <row r="4663" spans="1:18">
      <c r="A4663" s="81"/>
      <c r="B4663" s="81"/>
      <c r="C4663" s="81"/>
      <c r="D4663" s="81"/>
      <c r="E4663" s="81"/>
      <c r="F4663" s="81"/>
      <c r="G4663" s="81"/>
      <c r="H4663" s="81"/>
      <c r="I4663" s="81"/>
      <c r="J4663" s="81"/>
      <c r="K4663" s="81"/>
      <c r="L4663" s="81"/>
      <c r="M4663" s="81"/>
      <c r="N4663" s="81"/>
      <c r="O4663" s="81"/>
      <c r="P4663" s="81"/>
      <c r="Q4663" s="81"/>
      <c r="R4663" s="81"/>
    </row>
    <row r="4664" spans="1:18">
      <c r="A4664" s="81"/>
      <c r="B4664" s="81"/>
      <c r="C4664" s="81"/>
      <c r="D4664" s="81"/>
      <c r="E4664" s="81"/>
      <c r="F4664" s="81"/>
      <c r="G4664" s="81"/>
      <c r="H4664" s="81"/>
      <c r="I4664" s="81"/>
      <c r="J4664" s="81"/>
      <c r="K4664" s="81"/>
      <c r="L4664" s="81"/>
      <c r="M4664" s="81"/>
      <c r="N4664" s="81"/>
      <c r="O4664" s="81"/>
      <c r="P4664" s="81"/>
      <c r="Q4664" s="81"/>
      <c r="R4664" s="81"/>
    </row>
    <row r="4665" spans="1:18">
      <c r="A4665" s="81"/>
      <c r="B4665" s="81"/>
      <c r="C4665" s="81"/>
      <c r="D4665" s="81"/>
      <c r="E4665" s="81"/>
      <c r="F4665" s="81"/>
      <c r="G4665" s="81"/>
      <c r="H4665" s="81"/>
      <c r="I4665" s="81"/>
      <c r="J4665" s="81"/>
      <c r="K4665" s="81"/>
      <c r="L4665" s="81"/>
      <c r="M4665" s="81"/>
      <c r="N4665" s="81"/>
      <c r="O4665" s="81"/>
      <c r="P4665" s="81"/>
      <c r="Q4665" s="81"/>
      <c r="R4665" s="81"/>
    </row>
    <row r="4666" spans="1:18">
      <c r="A4666" s="81"/>
      <c r="B4666" s="81"/>
      <c r="C4666" s="81"/>
      <c r="D4666" s="81"/>
      <c r="E4666" s="81"/>
      <c r="F4666" s="81"/>
      <c r="G4666" s="81"/>
      <c r="H4666" s="81"/>
      <c r="I4666" s="81"/>
      <c r="J4666" s="81"/>
      <c r="K4666" s="81"/>
      <c r="L4666" s="81"/>
      <c r="M4666" s="81"/>
      <c r="N4666" s="81"/>
      <c r="O4666" s="81"/>
      <c r="P4666" s="81"/>
      <c r="Q4666" s="81"/>
      <c r="R4666" s="81"/>
    </row>
    <row r="4667" spans="1:18">
      <c r="A4667" s="81"/>
      <c r="B4667" s="81"/>
      <c r="C4667" s="81"/>
      <c r="D4667" s="81"/>
      <c r="E4667" s="81"/>
      <c r="F4667" s="81"/>
      <c r="G4667" s="81"/>
      <c r="H4667" s="81"/>
      <c r="I4667" s="81"/>
      <c r="J4667" s="81"/>
      <c r="K4667" s="81"/>
      <c r="L4667" s="81"/>
      <c r="M4667" s="81"/>
      <c r="N4667" s="81"/>
      <c r="O4667" s="81"/>
      <c r="P4667" s="81"/>
      <c r="Q4667" s="81"/>
      <c r="R4667" s="81"/>
    </row>
    <row r="4668" spans="1:18">
      <c r="A4668" s="81"/>
      <c r="B4668" s="81"/>
      <c r="C4668" s="81"/>
      <c r="D4668" s="81"/>
      <c r="E4668" s="81"/>
      <c r="F4668" s="81"/>
      <c r="G4668" s="81"/>
      <c r="H4668" s="81"/>
      <c r="I4668" s="81"/>
      <c r="J4668" s="81"/>
      <c r="K4668" s="81"/>
      <c r="L4668" s="81"/>
      <c r="M4668" s="81"/>
      <c r="N4668" s="81"/>
      <c r="O4668" s="81"/>
      <c r="P4668" s="81"/>
      <c r="Q4668" s="81"/>
      <c r="R4668" s="81"/>
    </row>
    <row r="4669" spans="1:18">
      <c r="A4669" s="81"/>
      <c r="B4669" s="81"/>
      <c r="C4669" s="81"/>
      <c r="D4669" s="81"/>
      <c r="E4669" s="81"/>
      <c r="F4669" s="81"/>
      <c r="G4669" s="81"/>
      <c r="H4669" s="81"/>
      <c r="I4669" s="81"/>
      <c r="J4669" s="81"/>
      <c r="K4669" s="81"/>
      <c r="L4669" s="81"/>
      <c r="M4669" s="81"/>
      <c r="N4669" s="81"/>
      <c r="O4669" s="81"/>
      <c r="P4669" s="81"/>
      <c r="Q4669" s="81"/>
      <c r="R4669" s="81"/>
    </row>
    <row r="4670" spans="1:18">
      <c r="A4670" s="81"/>
      <c r="B4670" s="81"/>
      <c r="C4670" s="81"/>
      <c r="D4670" s="81"/>
      <c r="E4670" s="81"/>
      <c r="F4670" s="81"/>
      <c r="G4670" s="81"/>
      <c r="H4670" s="81"/>
      <c r="I4670" s="81"/>
      <c r="J4670" s="81"/>
      <c r="K4670" s="81"/>
      <c r="L4670" s="81"/>
      <c r="M4670" s="81"/>
      <c r="N4670" s="81"/>
      <c r="O4670" s="81"/>
      <c r="P4670" s="81"/>
      <c r="Q4670" s="81"/>
      <c r="R4670" s="81"/>
    </row>
    <row r="4671" spans="1:18">
      <c r="A4671" s="81"/>
      <c r="B4671" s="81"/>
      <c r="C4671" s="81"/>
      <c r="D4671" s="81"/>
      <c r="E4671" s="81"/>
      <c r="F4671" s="81"/>
      <c r="G4671" s="81"/>
      <c r="H4671" s="81"/>
      <c r="I4671" s="81"/>
      <c r="J4671" s="81"/>
      <c r="K4671" s="81"/>
      <c r="L4671" s="81"/>
      <c r="M4671" s="81"/>
      <c r="N4671" s="81"/>
      <c r="O4671" s="81"/>
      <c r="P4671" s="81"/>
      <c r="Q4671" s="81"/>
      <c r="R4671" s="81"/>
    </row>
    <row r="4672" spans="1:18">
      <c r="A4672" s="81"/>
      <c r="B4672" s="81"/>
      <c r="C4672" s="81"/>
      <c r="D4672" s="81"/>
      <c r="E4672" s="81"/>
      <c r="F4672" s="81"/>
      <c r="G4672" s="81"/>
      <c r="H4672" s="81"/>
      <c r="I4672" s="81"/>
      <c r="J4672" s="81"/>
      <c r="K4672" s="81"/>
      <c r="L4672" s="81"/>
      <c r="M4672" s="81"/>
      <c r="N4672" s="81"/>
      <c r="O4672" s="81"/>
      <c r="P4672" s="81"/>
      <c r="Q4672" s="81"/>
      <c r="R4672" s="81"/>
    </row>
    <row r="4673" spans="1:18">
      <c r="A4673" s="81"/>
      <c r="B4673" s="81"/>
      <c r="C4673" s="81"/>
      <c r="D4673" s="81"/>
      <c r="E4673" s="81"/>
      <c r="F4673" s="81"/>
      <c r="G4673" s="81"/>
      <c r="H4673" s="81"/>
      <c r="I4673" s="81"/>
      <c r="J4673" s="81"/>
      <c r="K4673" s="81"/>
      <c r="L4673" s="81"/>
      <c r="M4673" s="81"/>
      <c r="N4673" s="81"/>
      <c r="O4673" s="81"/>
      <c r="P4673" s="81"/>
      <c r="Q4673" s="81"/>
      <c r="R4673" s="81"/>
    </row>
    <row r="4674" spans="1:18">
      <c r="A4674" s="81"/>
      <c r="B4674" s="81"/>
      <c r="C4674" s="81"/>
      <c r="D4674" s="81"/>
      <c r="E4674" s="81"/>
      <c r="F4674" s="81"/>
      <c r="G4674" s="81"/>
      <c r="H4674" s="81"/>
      <c r="I4674" s="81"/>
      <c r="J4674" s="81"/>
      <c r="K4674" s="81"/>
      <c r="L4674" s="81"/>
      <c r="M4674" s="81"/>
      <c r="N4674" s="81"/>
      <c r="O4674" s="81"/>
      <c r="P4674" s="81"/>
      <c r="Q4674" s="81"/>
      <c r="R4674" s="81"/>
    </row>
    <row r="4675" spans="1:18">
      <c r="A4675" s="81"/>
      <c r="B4675" s="81"/>
      <c r="C4675" s="81"/>
      <c r="D4675" s="81"/>
      <c r="E4675" s="81"/>
      <c r="F4675" s="81"/>
      <c r="G4675" s="81"/>
      <c r="H4675" s="81"/>
      <c r="I4675" s="81"/>
      <c r="J4675" s="81"/>
      <c r="K4675" s="81"/>
      <c r="L4675" s="81"/>
      <c r="M4675" s="81"/>
      <c r="N4675" s="81"/>
      <c r="O4675" s="81"/>
      <c r="P4675" s="81"/>
      <c r="Q4675" s="81"/>
      <c r="R4675" s="81"/>
    </row>
    <row r="4676" spans="1:18">
      <c r="A4676" s="81"/>
      <c r="B4676" s="81"/>
      <c r="C4676" s="81"/>
      <c r="D4676" s="81"/>
      <c r="E4676" s="81"/>
      <c r="F4676" s="81"/>
      <c r="G4676" s="81"/>
      <c r="H4676" s="81"/>
      <c r="I4676" s="81"/>
      <c r="J4676" s="81"/>
      <c r="K4676" s="81"/>
      <c r="L4676" s="81"/>
      <c r="M4676" s="81"/>
      <c r="N4676" s="81"/>
      <c r="O4676" s="81"/>
      <c r="P4676" s="81"/>
      <c r="Q4676" s="81"/>
      <c r="R4676" s="81"/>
    </row>
    <row r="4677" spans="1:18">
      <c r="A4677" s="81"/>
      <c r="B4677" s="81"/>
      <c r="C4677" s="81"/>
      <c r="D4677" s="81"/>
      <c r="E4677" s="81"/>
      <c r="F4677" s="81"/>
      <c r="G4677" s="81"/>
      <c r="H4677" s="81"/>
      <c r="I4677" s="81"/>
      <c r="J4677" s="81"/>
      <c r="K4677" s="81"/>
      <c r="L4677" s="81"/>
      <c r="M4677" s="81"/>
      <c r="N4677" s="81"/>
      <c r="O4677" s="81"/>
      <c r="P4677" s="81"/>
      <c r="Q4677" s="81"/>
      <c r="R4677" s="81"/>
    </row>
    <row r="4678" spans="1:18">
      <c r="A4678" s="81"/>
      <c r="B4678" s="81"/>
      <c r="C4678" s="81"/>
      <c r="D4678" s="81"/>
      <c r="E4678" s="81"/>
      <c r="F4678" s="81"/>
      <c r="G4678" s="81"/>
      <c r="H4678" s="81"/>
      <c r="I4678" s="81"/>
      <c r="J4678" s="81"/>
      <c r="K4678" s="81"/>
      <c r="L4678" s="81"/>
      <c r="M4678" s="81"/>
      <c r="N4678" s="81"/>
      <c r="O4678" s="81"/>
      <c r="P4678" s="81"/>
      <c r="Q4678" s="81"/>
      <c r="R4678" s="81"/>
    </row>
    <row r="4679" spans="1:18">
      <c r="A4679" s="81"/>
      <c r="B4679" s="81"/>
      <c r="C4679" s="81"/>
      <c r="D4679" s="81"/>
      <c r="E4679" s="81"/>
      <c r="F4679" s="81"/>
      <c r="G4679" s="81"/>
      <c r="H4679" s="81"/>
      <c r="I4679" s="81"/>
      <c r="J4679" s="81"/>
      <c r="K4679" s="81"/>
      <c r="L4679" s="81"/>
      <c r="M4679" s="81"/>
      <c r="N4679" s="81"/>
      <c r="O4679" s="81"/>
      <c r="P4679" s="81"/>
      <c r="Q4679" s="81"/>
      <c r="R4679" s="81"/>
    </row>
    <row r="4680" spans="1:18">
      <c r="A4680" s="81"/>
      <c r="B4680" s="81"/>
      <c r="C4680" s="81"/>
      <c r="D4680" s="81"/>
      <c r="E4680" s="81"/>
      <c r="F4680" s="81"/>
      <c r="G4680" s="81"/>
      <c r="H4680" s="81"/>
      <c r="I4680" s="81"/>
      <c r="J4680" s="81"/>
      <c r="K4680" s="81"/>
      <c r="L4680" s="81"/>
      <c r="M4680" s="81"/>
      <c r="N4680" s="81"/>
      <c r="O4680" s="81"/>
      <c r="P4680" s="81"/>
      <c r="Q4680" s="81"/>
      <c r="R4680" s="81"/>
    </row>
    <row r="4681" spans="1:18">
      <c r="A4681" s="81"/>
      <c r="B4681" s="81"/>
      <c r="C4681" s="81"/>
      <c r="D4681" s="81"/>
      <c r="E4681" s="81"/>
      <c r="F4681" s="81"/>
      <c r="G4681" s="81"/>
      <c r="H4681" s="81"/>
      <c r="I4681" s="81"/>
      <c r="J4681" s="81"/>
      <c r="K4681" s="81"/>
      <c r="L4681" s="81"/>
      <c r="M4681" s="81"/>
      <c r="N4681" s="81"/>
      <c r="O4681" s="81"/>
      <c r="P4681" s="81"/>
      <c r="Q4681" s="81"/>
      <c r="R4681" s="81"/>
    </row>
    <row r="4682" spans="1:18">
      <c r="A4682" s="81"/>
      <c r="B4682" s="81"/>
      <c r="C4682" s="167"/>
      <c r="D4682" s="167"/>
      <c r="E4682" s="167"/>
      <c r="F4682" s="81"/>
      <c r="G4682" s="81"/>
      <c r="H4682" s="81"/>
      <c r="I4682" s="81"/>
      <c r="J4682" s="81"/>
      <c r="K4682" s="81"/>
      <c r="L4682" s="81"/>
      <c r="M4682" s="81"/>
      <c r="N4682" s="81"/>
      <c r="O4682" s="81"/>
      <c r="P4682" s="81"/>
      <c r="Q4682" s="81"/>
      <c r="R4682" s="81"/>
    </row>
    <row r="4683" spans="1:18">
      <c r="A4683" s="81"/>
      <c r="B4683" s="81"/>
      <c r="C4683" s="167"/>
      <c r="D4683" s="167"/>
      <c r="E4683" s="167"/>
      <c r="F4683" s="81"/>
      <c r="G4683" s="81"/>
      <c r="H4683" s="81"/>
      <c r="I4683" s="81"/>
      <c r="J4683" s="81"/>
      <c r="K4683" s="81"/>
      <c r="L4683" s="81"/>
      <c r="M4683" s="81"/>
      <c r="N4683" s="81"/>
      <c r="O4683" s="81"/>
      <c r="P4683" s="81"/>
      <c r="Q4683" s="81"/>
      <c r="R4683" s="81"/>
    </row>
    <row r="4684" spans="1:18">
      <c r="A4684" s="81"/>
      <c r="B4684" s="81"/>
      <c r="C4684" s="167"/>
      <c r="D4684" s="167"/>
      <c r="E4684" s="167"/>
      <c r="F4684" s="81"/>
      <c r="G4684" s="81"/>
      <c r="H4684" s="81"/>
      <c r="I4684" s="81"/>
      <c r="J4684" s="81"/>
      <c r="K4684" s="81"/>
      <c r="L4684" s="81"/>
      <c r="M4684" s="81"/>
      <c r="N4684" s="81"/>
      <c r="O4684" s="81"/>
      <c r="P4684" s="81"/>
      <c r="Q4684" s="81"/>
      <c r="R4684" s="81"/>
    </row>
    <row r="4685" spans="1:18">
      <c r="A4685" s="81"/>
      <c r="B4685" s="81"/>
      <c r="C4685" s="167"/>
      <c r="D4685" s="167"/>
      <c r="E4685" s="167"/>
      <c r="F4685" s="81"/>
      <c r="G4685" s="81"/>
      <c r="H4685" s="81"/>
      <c r="I4685" s="81"/>
      <c r="J4685" s="81"/>
      <c r="K4685" s="81"/>
      <c r="L4685" s="81"/>
      <c r="M4685" s="81"/>
      <c r="N4685" s="81"/>
      <c r="O4685" s="81"/>
      <c r="P4685" s="81"/>
      <c r="Q4685" s="81"/>
      <c r="R4685" s="81"/>
    </row>
    <row r="4686" spans="1:18">
      <c r="A4686" s="81"/>
      <c r="B4686" s="81"/>
      <c r="C4686" s="167"/>
      <c r="D4686" s="167"/>
      <c r="E4686" s="167"/>
      <c r="F4686" s="81"/>
      <c r="G4686" s="81"/>
      <c r="H4686" s="81"/>
      <c r="I4686" s="81"/>
      <c r="J4686" s="81"/>
      <c r="K4686" s="81"/>
      <c r="L4686" s="81"/>
      <c r="M4686" s="81"/>
      <c r="N4686" s="81"/>
      <c r="O4686" s="81"/>
      <c r="P4686" s="81"/>
      <c r="Q4686" s="81"/>
      <c r="R4686" s="81"/>
    </row>
    <row r="4687" spans="1:18">
      <c r="A4687" s="81"/>
      <c r="B4687" s="81"/>
      <c r="C4687" s="167"/>
      <c r="D4687" s="167"/>
      <c r="E4687" s="167"/>
      <c r="F4687" s="81"/>
      <c r="G4687" s="81"/>
      <c r="H4687" s="81"/>
      <c r="I4687" s="81"/>
      <c r="J4687" s="81"/>
      <c r="K4687" s="81"/>
      <c r="L4687" s="81"/>
      <c r="M4687" s="81"/>
      <c r="N4687" s="81"/>
      <c r="O4687" s="81"/>
      <c r="P4687" s="81"/>
      <c r="Q4687" s="81"/>
      <c r="R4687" s="81"/>
    </row>
    <row r="4688" spans="1:18">
      <c r="A4688" s="81"/>
      <c r="B4688" s="81"/>
      <c r="C4688" s="167"/>
      <c r="D4688" s="167"/>
      <c r="E4688" s="167"/>
      <c r="F4688" s="81"/>
      <c r="G4688" s="81"/>
      <c r="H4688" s="81"/>
      <c r="I4688" s="81"/>
      <c r="J4688" s="81"/>
      <c r="K4688" s="81"/>
      <c r="L4688" s="81"/>
      <c r="M4688" s="81"/>
      <c r="N4688" s="81"/>
      <c r="O4688" s="81"/>
      <c r="P4688" s="81"/>
      <c r="Q4688" s="81"/>
      <c r="R4688" s="81"/>
    </row>
    <row r="4689" spans="1:18">
      <c r="A4689" s="81"/>
      <c r="B4689" s="81"/>
      <c r="C4689" s="167"/>
      <c r="D4689" s="167"/>
      <c r="E4689" s="167"/>
      <c r="F4689" s="81"/>
      <c r="G4689" s="81"/>
      <c r="H4689" s="81"/>
      <c r="I4689" s="81"/>
      <c r="J4689" s="81"/>
      <c r="K4689" s="81"/>
      <c r="L4689" s="81"/>
      <c r="M4689" s="81"/>
      <c r="N4689" s="81"/>
      <c r="O4689" s="81"/>
      <c r="P4689" s="81"/>
      <c r="Q4689" s="81"/>
      <c r="R4689" s="81"/>
    </row>
    <row r="4690" spans="1:18">
      <c r="A4690" s="81"/>
      <c r="B4690" s="81"/>
      <c r="C4690" s="167"/>
      <c r="D4690" s="167"/>
      <c r="E4690" s="167"/>
      <c r="F4690" s="81"/>
      <c r="G4690" s="81"/>
      <c r="H4690" s="81"/>
      <c r="I4690" s="81"/>
      <c r="J4690" s="81"/>
      <c r="K4690" s="81"/>
      <c r="L4690" s="81"/>
      <c r="M4690" s="81"/>
      <c r="N4690" s="81"/>
      <c r="O4690" s="81"/>
      <c r="P4690" s="81"/>
      <c r="Q4690" s="81"/>
      <c r="R4690" s="81"/>
    </row>
    <row r="4691" spans="1:18">
      <c r="A4691" s="81"/>
      <c r="B4691" s="81"/>
      <c r="C4691" s="167"/>
      <c r="D4691" s="167"/>
      <c r="E4691" s="167"/>
      <c r="F4691" s="81"/>
      <c r="G4691" s="81"/>
      <c r="H4691" s="81"/>
      <c r="I4691" s="81"/>
      <c r="J4691" s="81"/>
      <c r="K4691" s="81"/>
      <c r="L4691" s="81"/>
      <c r="M4691" s="81"/>
      <c r="N4691" s="81"/>
      <c r="O4691" s="81"/>
      <c r="P4691" s="81"/>
      <c r="Q4691" s="81"/>
      <c r="R4691" s="81"/>
    </row>
    <row r="4692" spans="1:18">
      <c r="A4692" s="81"/>
      <c r="B4692" s="81"/>
      <c r="C4692" s="167"/>
      <c r="D4692" s="167"/>
      <c r="E4692" s="167"/>
      <c r="F4692" s="81"/>
      <c r="G4692" s="81"/>
      <c r="H4692" s="81"/>
      <c r="I4692" s="81"/>
      <c r="J4692" s="81"/>
      <c r="K4692" s="81"/>
      <c r="L4692" s="81"/>
      <c r="M4692" s="81"/>
      <c r="N4692" s="81"/>
      <c r="O4692" s="81"/>
      <c r="P4692" s="81"/>
      <c r="Q4692" s="81"/>
      <c r="R4692" s="81"/>
    </row>
    <row r="4693" spans="1:18">
      <c r="A4693" s="81"/>
      <c r="B4693" s="81"/>
      <c r="C4693" s="167"/>
      <c r="D4693" s="167"/>
      <c r="E4693" s="167"/>
      <c r="F4693" s="81"/>
      <c r="G4693" s="81"/>
      <c r="H4693" s="81"/>
      <c r="I4693" s="81"/>
      <c r="J4693" s="81"/>
      <c r="K4693" s="81"/>
      <c r="L4693" s="81"/>
      <c r="M4693" s="81"/>
      <c r="N4693" s="81"/>
      <c r="O4693" s="81"/>
      <c r="P4693" s="81"/>
      <c r="Q4693" s="81"/>
      <c r="R4693" s="81"/>
    </row>
    <row r="4694" spans="1:18">
      <c r="A4694" s="81"/>
      <c r="B4694" s="81"/>
      <c r="C4694" s="167"/>
      <c r="D4694" s="167"/>
      <c r="E4694" s="167"/>
      <c r="F4694" s="81"/>
      <c r="G4694" s="81"/>
      <c r="H4694" s="81"/>
      <c r="I4694" s="81"/>
      <c r="J4694" s="81"/>
      <c r="K4694" s="81"/>
      <c r="L4694" s="81"/>
      <c r="M4694" s="81"/>
      <c r="N4694" s="81"/>
      <c r="O4694" s="81"/>
      <c r="P4694" s="81"/>
      <c r="Q4694" s="81"/>
      <c r="R4694" s="81"/>
    </row>
    <row r="4695" spans="1:18">
      <c r="A4695" s="81"/>
      <c r="B4695" s="81"/>
      <c r="C4695" s="167"/>
      <c r="D4695" s="167"/>
      <c r="E4695" s="167"/>
      <c r="F4695" s="81"/>
      <c r="G4695" s="81"/>
      <c r="H4695" s="81"/>
      <c r="I4695" s="81"/>
      <c r="J4695" s="81"/>
      <c r="K4695" s="81"/>
      <c r="L4695" s="81"/>
      <c r="M4695" s="81"/>
      <c r="N4695" s="81"/>
      <c r="O4695" s="81"/>
      <c r="P4695" s="81"/>
      <c r="Q4695" s="81"/>
      <c r="R4695" s="81"/>
    </row>
    <row r="4696" spans="1:18">
      <c r="A4696" s="81"/>
      <c r="B4696" s="81"/>
      <c r="C4696" s="167"/>
      <c r="D4696" s="167"/>
      <c r="E4696" s="167"/>
      <c r="F4696" s="81"/>
      <c r="G4696" s="81"/>
      <c r="H4696" s="81"/>
      <c r="I4696" s="81"/>
      <c r="J4696" s="81"/>
      <c r="K4696" s="81"/>
      <c r="L4696" s="81"/>
      <c r="M4696" s="81"/>
      <c r="N4696" s="81"/>
      <c r="O4696" s="81"/>
      <c r="P4696" s="81"/>
      <c r="Q4696" s="81"/>
      <c r="R4696" s="81"/>
    </row>
    <row r="4697" spans="1:18">
      <c r="A4697" s="81"/>
      <c r="B4697" s="81"/>
      <c r="C4697" s="167"/>
      <c r="D4697" s="167"/>
      <c r="E4697" s="167"/>
      <c r="F4697" s="81"/>
      <c r="G4697" s="81"/>
      <c r="H4697" s="81"/>
      <c r="I4697" s="81"/>
      <c r="J4697" s="81"/>
      <c r="K4697" s="81"/>
      <c r="L4697" s="81"/>
      <c r="M4697" s="81"/>
      <c r="N4697" s="81"/>
      <c r="O4697" s="81"/>
      <c r="P4697" s="81"/>
      <c r="Q4697" s="81"/>
      <c r="R4697" s="81"/>
    </row>
    <row r="4698" spans="1:18">
      <c r="A4698" s="81"/>
      <c r="B4698" s="81"/>
      <c r="C4698" s="167"/>
      <c r="D4698" s="167"/>
      <c r="E4698" s="167"/>
      <c r="F4698" s="81"/>
      <c r="G4698" s="81"/>
      <c r="H4698" s="81"/>
      <c r="I4698" s="81"/>
      <c r="J4698" s="81"/>
      <c r="K4698" s="81"/>
      <c r="L4698" s="81"/>
      <c r="M4698" s="81"/>
      <c r="N4698" s="81"/>
      <c r="O4698" s="81"/>
      <c r="P4698" s="81"/>
      <c r="Q4698" s="81"/>
      <c r="R4698" s="81"/>
    </row>
    <row r="4699" spans="1:18">
      <c r="A4699" s="81"/>
      <c r="B4699" s="81"/>
      <c r="C4699" s="167"/>
      <c r="D4699" s="167"/>
      <c r="E4699" s="167"/>
      <c r="F4699" s="81"/>
      <c r="G4699" s="81"/>
      <c r="H4699" s="81"/>
      <c r="I4699" s="81"/>
      <c r="J4699" s="81"/>
      <c r="K4699" s="81"/>
      <c r="L4699" s="81"/>
      <c r="M4699" s="81"/>
      <c r="N4699" s="81"/>
      <c r="O4699" s="81"/>
      <c r="P4699" s="81"/>
      <c r="Q4699" s="81"/>
      <c r="R4699" s="81"/>
    </row>
    <row r="4700" spans="1:18">
      <c r="A4700" s="81"/>
      <c r="B4700" s="81"/>
      <c r="C4700" s="167"/>
      <c r="D4700" s="167"/>
      <c r="E4700" s="167"/>
      <c r="F4700" s="81"/>
      <c r="G4700" s="81"/>
      <c r="H4700" s="81"/>
      <c r="I4700" s="81"/>
      <c r="J4700" s="81"/>
      <c r="K4700" s="81"/>
      <c r="L4700" s="81"/>
      <c r="M4700" s="81"/>
      <c r="N4700" s="81"/>
      <c r="O4700" s="81"/>
      <c r="P4700" s="81"/>
      <c r="Q4700" s="81"/>
      <c r="R4700" s="81"/>
    </row>
    <row r="4701" spans="1:18">
      <c r="A4701" s="81"/>
      <c r="B4701" s="81"/>
      <c r="C4701" s="167"/>
      <c r="D4701" s="167"/>
      <c r="E4701" s="167"/>
      <c r="F4701" s="81"/>
      <c r="G4701" s="81"/>
      <c r="H4701" s="81"/>
      <c r="I4701" s="81"/>
      <c r="J4701" s="81"/>
      <c r="K4701" s="81"/>
      <c r="L4701" s="81"/>
      <c r="M4701" s="81"/>
      <c r="N4701" s="81"/>
      <c r="O4701" s="81"/>
      <c r="P4701" s="81"/>
      <c r="Q4701" s="81"/>
      <c r="R4701" s="81"/>
    </row>
    <row r="4702" spans="1:18">
      <c r="A4702" s="81"/>
      <c r="B4702" s="81"/>
      <c r="C4702" s="167"/>
      <c r="D4702" s="167"/>
      <c r="E4702" s="167"/>
      <c r="F4702" s="81"/>
      <c r="G4702" s="81"/>
      <c r="H4702" s="81"/>
      <c r="I4702" s="81"/>
      <c r="J4702" s="81"/>
      <c r="K4702" s="81"/>
      <c r="L4702" s="81"/>
      <c r="M4702" s="81"/>
      <c r="N4702" s="81"/>
      <c r="O4702" s="81"/>
      <c r="P4702" s="81"/>
      <c r="Q4702" s="81"/>
      <c r="R4702" s="81"/>
    </row>
    <row r="4703" spans="1:18">
      <c r="A4703" s="81"/>
      <c r="B4703" s="81"/>
      <c r="C4703" s="167"/>
      <c r="D4703" s="167"/>
      <c r="E4703" s="167"/>
      <c r="F4703" s="81"/>
      <c r="G4703" s="81"/>
      <c r="H4703" s="81"/>
      <c r="I4703" s="81"/>
      <c r="J4703" s="81"/>
      <c r="K4703" s="81"/>
      <c r="L4703" s="81"/>
      <c r="M4703" s="81"/>
      <c r="N4703" s="81"/>
      <c r="O4703" s="81"/>
      <c r="P4703" s="81"/>
      <c r="Q4703" s="81"/>
      <c r="R4703" s="81"/>
    </row>
    <row r="4704" spans="1:18">
      <c r="A4704" s="81"/>
      <c r="B4704" s="81"/>
      <c r="C4704" s="167"/>
      <c r="D4704" s="167"/>
      <c r="E4704" s="167"/>
      <c r="F4704" s="81"/>
      <c r="G4704" s="81"/>
      <c r="H4704" s="81"/>
      <c r="I4704" s="81"/>
      <c r="J4704" s="81"/>
      <c r="K4704" s="81"/>
      <c r="L4704" s="81"/>
      <c r="M4704" s="81"/>
      <c r="N4704" s="81"/>
      <c r="O4704" s="81"/>
      <c r="P4704" s="81"/>
      <c r="Q4704" s="81"/>
      <c r="R4704" s="81"/>
    </row>
    <row r="4705" spans="1:18">
      <c r="A4705" s="81"/>
      <c r="B4705" s="81"/>
      <c r="C4705" s="167"/>
      <c r="D4705" s="167"/>
      <c r="E4705" s="167"/>
      <c r="F4705" s="81"/>
      <c r="G4705" s="81"/>
      <c r="H4705" s="81"/>
      <c r="I4705" s="81"/>
      <c r="J4705" s="81"/>
      <c r="K4705" s="81"/>
      <c r="L4705" s="81"/>
      <c r="M4705" s="81"/>
      <c r="N4705" s="81"/>
      <c r="O4705" s="81"/>
      <c r="P4705" s="81"/>
      <c r="Q4705" s="81"/>
      <c r="R4705" s="81"/>
    </row>
    <row r="4706" spans="1:18">
      <c r="A4706" s="81"/>
      <c r="B4706" s="81"/>
      <c r="C4706" s="167"/>
      <c r="D4706" s="167"/>
      <c r="E4706" s="167"/>
      <c r="F4706" s="81"/>
      <c r="G4706" s="81"/>
      <c r="H4706" s="81"/>
      <c r="I4706" s="81"/>
      <c r="J4706" s="81"/>
      <c r="K4706" s="81"/>
      <c r="L4706" s="81"/>
      <c r="M4706" s="81"/>
      <c r="N4706" s="81"/>
      <c r="O4706" s="81"/>
      <c r="P4706" s="81"/>
      <c r="Q4706" s="81"/>
      <c r="R4706" s="81"/>
    </row>
    <row r="4707" spans="1:18">
      <c r="A4707" s="81"/>
      <c r="B4707" s="81"/>
      <c r="C4707" s="81"/>
      <c r="D4707" s="81"/>
      <c r="E4707" s="81"/>
      <c r="F4707" s="81"/>
      <c r="G4707" s="81"/>
      <c r="H4707" s="81"/>
      <c r="I4707" s="81"/>
      <c r="J4707" s="81"/>
      <c r="K4707" s="81"/>
      <c r="L4707" s="81"/>
      <c r="M4707" s="81"/>
      <c r="N4707" s="81"/>
      <c r="O4707" s="81"/>
      <c r="P4707" s="81"/>
      <c r="Q4707" s="81"/>
      <c r="R4707" s="81"/>
    </row>
    <row r="4708" spans="1:18">
      <c r="A4708" s="81"/>
      <c r="B4708" s="81"/>
      <c r="C4708" s="81"/>
      <c r="D4708" s="81"/>
      <c r="E4708" s="81"/>
      <c r="F4708" s="81"/>
      <c r="G4708" s="81"/>
      <c r="H4708" s="81"/>
      <c r="I4708" s="81"/>
      <c r="J4708" s="81"/>
      <c r="K4708" s="81"/>
      <c r="L4708" s="81"/>
      <c r="M4708" s="81"/>
      <c r="N4708" s="81"/>
      <c r="O4708" s="81"/>
      <c r="P4708" s="81"/>
      <c r="Q4708" s="81"/>
      <c r="R4708" s="81"/>
    </row>
    <row r="4709" spans="1:18">
      <c r="A4709" s="81"/>
      <c r="B4709" s="81"/>
      <c r="C4709" s="81"/>
      <c r="D4709" s="81"/>
      <c r="E4709" s="81"/>
      <c r="F4709" s="81"/>
      <c r="G4709" s="81"/>
      <c r="H4709" s="81"/>
      <c r="I4709" s="81"/>
      <c r="J4709" s="81"/>
      <c r="K4709" s="81"/>
      <c r="L4709" s="81"/>
      <c r="M4709" s="81"/>
      <c r="N4709" s="81"/>
      <c r="O4709" s="81"/>
      <c r="P4709" s="81"/>
      <c r="Q4709" s="81"/>
      <c r="R4709" s="81"/>
    </row>
    <row r="4710" spans="1:18">
      <c r="A4710" s="81"/>
      <c r="B4710" s="81"/>
      <c r="C4710" s="81"/>
      <c r="D4710" s="81"/>
      <c r="E4710" s="81"/>
      <c r="F4710" s="81"/>
      <c r="G4710" s="81"/>
      <c r="H4710" s="81"/>
      <c r="I4710" s="81"/>
      <c r="J4710" s="81"/>
      <c r="K4710" s="81"/>
      <c r="L4710" s="81"/>
      <c r="M4710" s="81"/>
      <c r="N4710" s="81"/>
      <c r="O4710" s="81"/>
      <c r="P4710" s="81"/>
      <c r="Q4710" s="81"/>
      <c r="R4710" s="81"/>
    </row>
    <row r="4711" spans="1:18">
      <c r="A4711" s="81"/>
      <c r="B4711" s="81"/>
      <c r="C4711" s="81"/>
      <c r="D4711" s="81"/>
      <c r="E4711" s="81"/>
      <c r="F4711" s="81"/>
      <c r="G4711" s="81"/>
      <c r="H4711" s="81"/>
      <c r="I4711" s="81"/>
      <c r="J4711" s="81"/>
      <c r="K4711" s="81"/>
      <c r="L4711" s="81"/>
      <c r="M4711" s="81"/>
      <c r="N4711" s="81"/>
      <c r="O4711" s="81"/>
      <c r="P4711" s="81"/>
      <c r="Q4711" s="81"/>
      <c r="R4711" s="81"/>
    </row>
    <row r="4712" spans="1:18">
      <c r="A4712" s="81"/>
      <c r="B4712" s="81"/>
      <c r="C4712" s="81"/>
      <c r="D4712" s="81"/>
      <c r="E4712" s="81"/>
      <c r="F4712" s="81"/>
      <c r="G4712" s="81"/>
      <c r="H4712" s="81"/>
      <c r="I4712" s="81"/>
      <c r="J4712" s="81"/>
      <c r="K4712" s="81"/>
      <c r="L4712" s="81"/>
      <c r="M4712" s="81"/>
      <c r="N4712" s="81"/>
      <c r="O4712" s="81"/>
      <c r="P4712" s="81"/>
      <c r="Q4712" s="81"/>
      <c r="R4712" s="81"/>
    </row>
    <row r="4713" spans="1:18">
      <c r="A4713" s="81"/>
      <c r="B4713" s="81"/>
      <c r="C4713" s="81"/>
      <c r="D4713" s="81"/>
      <c r="E4713" s="81"/>
      <c r="F4713" s="81"/>
      <c r="G4713" s="81"/>
      <c r="H4713" s="81"/>
      <c r="I4713" s="81"/>
      <c r="J4713" s="81"/>
      <c r="K4713" s="81"/>
      <c r="L4713" s="81"/>
      <c r="M4713" s="81"/>
      <c r="N4713" s="81"/>
      <c r="O4713" s="81"/>
      <c r="P4713" s="81"/>
      <c r="Q4713" s="81"/>
      <c r="R4713" s="81"/>
    </row>
    <row r="4714" spans="1:18">
      <c r="A4714" s="81"/>
      <c r="B4714" s="81"/>
      <c r="C4714" s="81"/>
      <c r="D4714" s="81"/>
      <c r="E4714" s="81"/>
      <c r="F4714" s="81"/>
      <c r="G4714" s="81"/>
      <c r="H4714" s="81"/>
      <c r="I4714" s="81"/>
      <c r="J4714" s="81"/>
      <c r="K4714" s="81"/>
      <c r="L4714" s="81"/>
      <c r="M4714" s="81"/>
      <c r="N4714" s="81"/>
      <c r="O4714" s="81"/>
      <c r="P4714" s="81"/>
      <c r="Q4714" s="81"/>
      <c r="R4714" s="81"/>
    </row>
    <row r="4715" spans="1:18">
      <c r="A4715" s="81"/>
      <c r="B4715" s="81"/>
      <c r="C4715" s="81"/>
      <c r="D4715" s="81"/>
      <c r="E4715" s="81"/>
      <c r="F4715" s="81"/>
      <c r="G4715" s="81"/>
      <c r="H4715" s="81"/>
      <c r="I4715" s="81"/>
      <c r="J4715" s="81"/>
      <c r="K4715" s="81"/>
      <c r="L4715" s="81"/>
      <c r="M4715" s="81"/>
      <c r="N4715" s="81"/>
      <c r="O4715" s="81"/>
      <c r="P4715" s="81"/>
      <c r="Q4715" s="81"/>
      <c r="R4715" s="81"/>
    </row>
    <row r="4716" spans="1:18">
      <c r="A4716" s="81"/>
      <c r="B4716" s="81"/>
      <c r="C4716" s="81"/>
      <c r="D4716" s="81"/>
      <c r="E4716" s="81"/>
      <c r="F4716" s="81"/>
      <c r="G4716" s="81"/>
      <c r="H4716" s="81"/>
      <c r="I4716" s="81"/>
      <c r="J4716" s="81"/>
      <c r="K4716" s="81"/>
      <c r="L4716" s="81"/>
      <c r="M4716" s="81"/>
      <c r="N4716" s="81"/>
      <c r="O4716" s="81"/>
      <c r="P4716" s="81"/>
      <c r="Q4716" s="81"/>
      <c r="R4716" s="81"/>
    </row>
    <row r="4717" spans="1:18">
      <c r="A4717" s="81"/>
      <c r="B4717" s="81"/>
      <c r="C4717" s="81"/>
      <c r="D4717" s="81"/>
      <c r="E4717" s="81"/>
      <c r="F4717" s="81"/>
      <c r="G4717" s="81"/>
      <c r="H4717" s="81"/>
      <c r="I4717" s="81"/>
      <c r="J4717" s="81"/>
      <c r="K4717" s="81"/>
      <c r="L4717" s="81"/>
      <c r="M4717" s="81"/>
      <c r="N4717" s="81"/>
      <c r="O4717" s="81"/>
      <c r="P4717" s="81"/>
      <c r="Q4717" s="81"/>
      <c r="R4717" s="81"/>
    </row>
    <row r="4718" spans="1:18">
      <c r="A4718" s="81"/>
      <c r="B4718" s="81"/>
      <c r="C4718" s="81"/>
      <c r="D4718" s="81"/>
      <c r="E4718" s="81"/>
      <c r="F4718" s="81"/>
      <c r="G4718" s="81"/>
      <c r="H4718" s="81"/>
      <c r="I4718" s="81"/>
      <c r="J4718" s="81"/>
      <c r="K4718" s="81"/>
      <c r="L4718" s="81"/>
      <c r="M4718" s="81"/>
      <c r="N4718" s="81"/>
      <c r="O4718" s="81"/>
      <c r="P4718" s="81"/>
      <c r="Q4718" s="81"/>
      <c r="R4718" s="81"/>
    </row>
    <row r="4719" spans="1:18">
      <c r="A4719" s="81"/>
      <c r="B4719" s="81"/>
      <c r="C4719" s="81"/>
      <c r="D4719" s="81"/>
      <c r="E4719" s="81"/>
      <c r="F4719" s="81"/>
      <c r="G4719" s="81"/>
      <c r="H4719" s="81"/>
      <c r="I4719" s="81"/>
      <c r="J4719" s="81"/>
      <c r="K4719" s="81"/>
      <c r="L4719" s="81"/>
      <c r="M4719" s="81"/>
      <c r="N4719" s="81"/>
      <c r="O4719" s="81"/>
      <c r="P4719" s="81"/>
      <c r="Q4719" s="81"/>
      <c r="R4719" s="81"/>
    </row>
    <row r="4720" spans="1:18">
      <c r="A4720" s="81"/>
      <c r="B4720" s="81"/>
      <c r="C4720" s="81"/>
      <c r="D4720" s="81"/>
      <c r="E4720" s="81"/>
      <c r="F4720" s="81"/>
      <c r="G4720" s="81"/>
      <c r="H4720" s="81"/>
      <c r="I4720" s="81"/>
      <c r="J4720" s="81"/>
      <c r="K4720" s="81"/>
      <c r="L4720" s="81"/>
      <c r="M4720" s="81"/>
      <c r="N4720" s="81"/>
      <c r="O4720" s="81"/>
      <c r="P4720" s="81"/>
      <c r="Q4720" s="81"/>
      <c r="R4720" s="81"/>
    </row>
    <row r="4721" spans="1:18">
      <c r="A4721" s="81"/>
      <c r="B4721" s="81"/>
      <c r="C4721" s="81"/>
      <c r="D4721" s="81"/>
      <c r="E4721" s="81"/>
      <c r="F4721" s="81"/>
      <c r="G4721" s="81"/>
      <c r="H4721" s="81"/>
      <c r="I4721" s="81"/>
      <c r="J4721" s="81"/>
      <c r="K4721" s="81"/>
      <c r="L4721" s="81"/>
      <c r="M4721" s="81"/>
      <c r="N4721" s="81"/>
      <c r="O4721" s="81"/>
      <c r="P4721" s="81"/>
      <c r="Q4721" s="81"/>
      <c r="R4721" s="81"/>
    </row>
    <row r="4722" spans="1:18">
      <c r="A4722" s="81"/>
      <c r="B4722" s="81"/>
      <c r="C4722" s="81"/>
      <c r="D4722" s="81"/>
      <c r="E4722" s="81"/>
      <c r="F4722" s="81"/>
      <c r="G4722" s="81"/>
      <c r="H4722" s="81"/>
      <c r="I4722" s="81"/>
      <c r="J4722" s="81"/>
      <c r="K4722" s="81"/>
      <c r="L4722" s="81"/>
      <c r="M4722" s="81"/>
      <c r="N4722" s="81"/>
      <c r="O4722" s="81"/>
      <c r="P4722" s="81"/>
      <c r="Q4722" s="81"/>
      <c r="R4722" s="81"/>
    </row>
    <row r="4723" spans="1:18">
      <c r="A4723" s="81"/>
      <c r="B4723" s="81"/>
      <c r="C4723" s="81"/>
      <c r="D4723" s="81"/>
      <c r="E4723" s="81"/>
      <c r="F4723" s="81"/>
      <c r="G4723" s="81"/>
      <c r="H4723" s="81"/>
      <c r="I4723" s="81"/>
      <c r="J4723" s="81"/>
      <c r="K4723" s="81"/>
      <c r="L4723" s="81"/>
      <c r="M4723" s="81"/>
      <c r="N4723" s="81"/>
      <c r="O4723" s="81"/>
      <c r="P4723" s="81"/>
      <c r="Q4723" s="81"/>
      <c r="R4723" s="81"/>
    </row>
    <row r="4724" spans="1:18">
      <c r="A4724" s="81"/>
      <c r="B4724" s="81"/>
      <c r="C4724" s="81"/>
      <c r="D4724" s="81"/>
      <c r="E4724" s="81"/>
      <c r="F4724" s="81"/>
      <c r="G4724" s="81"/>
      <c r="H4724" s="81"/>
      <c r="I4724" s="81"/>
      <c r="J4724" s="81"/>
      <c r="K4724" s="81"/>
      <c r="L4724" s="81"/>
      <c r="M4724" s="81"/>
      <c r="N4724" s="81"/>
      <c r="O4724" s="81"/>
      <c r="P4724" s="81"/>
      <c r="Q4724" s="81"/>
      <c r="R4724" s="81"/>
    </row>
    <row r="4725" spans="1:18">
      <c r="A4725" s="81"/>
      <c r="B4725" s="81"/>
      <c r="C4725" s="81"/>
      <c r="D4725" s="81"/>
      <c r="E4725" s="81"/>
      <c r="F4725" s="81"/>
      <c r="G4725" s="81"/>
      <c r="H4725" s="81"/>
      <c r="I4725" s="81"/>
      <c r="J4725" s="81"/>
      <c r="K4725" s="81"/>
      <c r="L4725" s="81"/>
      <c r="M4725" s="81"/>
      <c r="N4725" s="81"/>
      <c r="O4725" s="81"/>
      <c r="P4725" s="81"/>
      <c r="Q4725" s="81"/>
      <c r="R4725" s="81"/>
    </row>
    <row r="4726" spans="1:18">
      <c r="A4726" s="81"/>
      <c r="B4726" s="81"/>
      <c r="C4726" s="81"/>
      <c r="D4726" s="81"/>
      <c r="E4726" s="81"/>
      <c r="F4726" s="81"/>
      <c r="G4726" s="81"/>
      <c r="H4726" s="81"/>
      <c r="I4726" s="81"/>
      <c r="J4726" s="81"/>
      <c r="K4726" s="81"/>
      <c r="L4726" s="81"/>
      <c r="M4726" s="81"/>
      <c r="N4726" s="81"/>
      <c r="O4726" s="81"/>
      <c r="P4726" s="81"/>
      <c r="Q4726" s="81"/>
      <c r="R4726" s="81"/>
    </row>
    <row r="4727" spans="1:18">
      <c r="A4727" s="81"/>
      <c r="B4727" s="81"/>
      <c r="C4727" s="81"/>
      <c r="D4727" s="81"/>
      <c r="E4727" s="81"/>
      <c r="F4727" s="81"/>
      <c r="G4727" s="81"/>
      <c r="H4727" s="81"/>
      <c r="I4727" s="81"/>
      <c r="J4727" s="81"/>
      <c r="K4727" s="81"/>
      <c r="L4727" s="81"/>
      <c r="M4727" s="81"/>
      <c r="N4727" s="81"/>
      <c r="O4727" s="81"/>
      <c r="P4727" s="81"/>
      <c r="Q4727" s="81"/>
      <c r="R4727" s="81"/>
    </row>
    <row r="4728" spans="1:18">
      <c r="A4728" s="81"/>
      <c r="B4728" s="81"/>
      <c r="C4728" s="81"/>
      <c r="D4728" s="81"/>
      <c r="E4728" s="81"/>
      <c r="F4728" s="81"/>
      <c r="G4728" s="81"/>
      <c r="H4728" s="81"/>
      <c r="I4728" s="81"/>
      <c r="J4728" s="81"/>
      <c r="K4728" s="81"/>
      <c r="L4728" s="81"/>
      <c r="M4728" s="81"/>
      <c r="N4728" s="81"/>
      <c r="O4728" s="81"/>
      <c r="P4728" s="81"/>
      <c r="Q4728" s="81"/>
      <c r="R4728" s="81"/>
    </row>
    <row r="4729" spans="1:18">
      <c r="A4729" s="81"/>
      <c r="B4729" s="81"/>
      <c r="C4729" s="81"/>
      <c r="D4729" s="81"/>
      <c r="E4729" s="81"/>
      <c r="F4729" s="81"/>
      <c r="G4729" s="81"/>
      <c r="H4729" s="81"/>
      <c r="I4729" s="81"/>
      <c r="J4729" s="81"/>
      <c r="K4729" s="81"/>
      <c r="L4729" s="81"/>
      <c r="M4729" s="81"/>
      <c r="N4729" s="81"/>
      <c r="O4729" s="81"/>
      <c r="P4729" s="81"/>
      <c r="Q4729" s="81"/>
      <c r="R4729" s="81"/>
    </row>
    <row r="4730" spans="1:18">
      <c r="A4730" s="81"/>
      <c r="B4730" s="81"/>
      <c r="C4730" s="81"/>
      <c r="D4730" s="81"/>
      <c r="E4730" s="81"/>
      <c r="F4730" s="81"/>
      <c r="G4730" s="81"/>
      <c r="H4730" s="81"/>
      <c r="I4730" s="81"/>
      <c r="J4730" s="81"/>
      <c r="K4730" s="81"/>
      <c r="L4730" s="81"/>
      <c r="M4730" s="81"/>
      <c r="N4730" s="81"/>
      <c r="O4730" s="81"/>
      <c r="P4730" s="81"/>
      <c r="Q4730" s="81"/>
      <c r="R4730" s="81"/>
    </row>
    <row r="4731" spans="1:18">
      <c r="A4731" s="81"/>
      <c r="B4731" s="81"/>
      <c r="C4731" s="81"/>
      <c r="D4731" s="81"/>
      <c r="E4731" s="81"/>
      <c r="F4731" s="81"/>
      <c r="G4731" s="81"/>
      <c r="H4731" s="81"/>
      <c r="I4731" s="81"/>
      <c r="J4731" s="81"/>
      <c r="K4731" s="81"/>
      <c r="L4731" s="81"/>
      <c r="M4731" s="81"/>
      <c r="N4731" s="81"/>
      <c r="O4731" s="81"/>
      <c r="P4731" s="81"/>
      <c r="Q4731" s="81"/>
      <c r="R4731" s="81"/>
    </row>
    <row r="4732" spans="1:18">
      <c r="A4732" s="81"/>
      <c r="B4732" s="81"/>
      <c r="C4732" s="81"/>
      <c r="D4732" s="81"/>
      <c r="E4732" s="81"/>
      <c r="F4732" s="81"/>
      <c r="G4732" s="81"/>
      <c r="H4732" s="81"/>
      <c r="I4732" s="81"/>
      <c r="J4732" s="81"/>
      <c r="K4732" s="81"/>
      <c r="L4732" s="81"/>
      <c r="M4732" s="81"/>
      <c r="N4732" s="81"/>
      <c r="O4732" s="81"/>
      <c r="P4732" s="81"/>
      <c r="Q4732" s="81"/>
      <c r="R4732" s="81"/>
    </row>
    <row r="4733" spans="1:18">
      <c r="A4733" s="81"/>
      <c r="B4733" s="81"/>
      <c r="C4733" s="81"/>
      <c r="D4733" s="81"/>
      <c r="E4733" s="81"/>
      <c r="F4733" s="81"/>
      <c r="G4733" s="81"/>
      <c r="H4733" s="81"/>
      <c r="I4733" s="81"/>
      <c r="J4733" s="81"/>
      <c r="K4733" s="81"/>
      <c r="L4733" s="81"/>
      <c r="M4733" s="81"/>
      <c r="N4733" s="81"/>
      <c r="O4733" s="81"/>
      <c r="P4733" s="81"/>
      <c r="Q4733" s="81"/>
      <c r="R4733" s="81"/>
    </row>
    <row r="4734" spans="1:18">
      <c r="A4734" s="81"/>
      <c r="B4734" s="81"/>
      <c r="C4734" s="81"/>
      <c r="D4734" s="81"/>
      <c r="E4734" s="81"/>
      <c r="F4734" s="81"/>
      <c r="G4734" s="81"/>
      <c r="H4734" s="81"/>
      <c r="I4734" s="81"/>
      <c r="J4734" s="81"/>
      <c r="K4734" s="81"/>
      <c r="L4734" s="81"/>
      <c r="M4734" s="81"/>
      <c r="N4734" s="81"/>
      <c r="O4734" s="81"/>
      <c r="P4734" s="81"/>
      <c r="Q4734" s="81"/>
      <c r="R4734" s="81"/>
    </row>
    <row r="4735" spans="1:18">
      <c r="A4735" s="81"/>
      <c r="B4735" s="81"/>
      <c r="C4735" s="81"/>
      <c r="D4735" s="81"/>
      <c r="E4735" s="81"/>
      <c r="F4735" s="81"/>
      <c r="G4735" s="81"/>
      <c r="H4735" s="81"/>
      <c r="I4735" s="81"/>
      <c r="J4735" s="81"/>
      <c r="K4735" s="81"/>
      <c r="L4735" s="81"/>
      <c r="M4735" s="81"/>
      <c r="N4735" s="81"/>
      <c r="O4735" s="81"/>
      <c r="P4735" s="81"/>
      <c r="Q4735" s="81"/>
      <c r="R4735" s="81"/>
    </row>
    <row r="4736" spans="1:18">
      <c r="A4736" s="81"/>
      <c r="B4736" s="81"/>
      <c r="C4736" s="81"/>
      <c r="D4736" s="81"/>
      <c r="E4736" s="81"/>
      <c r="F4736" s="81"/>
      <c r="G4736" s="81"/>
      <c r="H4736" s="81"/>
      <c r="I4736" s="81"/>
      <c r="J4736" s="81"/>
      <c r="K4736" s="81"/>
      <c r="L4736" s="81"/>
      <c r="M4736" s="81"/>
      <c r="N4736" s="81"/>
      <c r="O4736" s="81"/>
      <c r="P4736" s="81"/>
      <c r="Q4736" s="81"/>
      <c r="R4736" s="81"/>
    </row>
    <row r="4737" spans="1:18">
      <c r="A4737" s="81"/>
      <c r="B4737" s="81"/>
      <c r="C4737" s="81"/>
      <c r="D4737" s="81"/>
      <c r="E4737" s="81"/>
      <c r="F4737" s="81"/>
      <c r="G4737" s="81"/>
      <c r="H4737" s="81"/>
      <c r="I4737" s="81"/>
      <c r="J4737" s="81"/>
      <c r="K4737" s="81"/>
      <c r="L4737" s="81"/>
      <c r="M4737" s="81"/>
      <c r="N4737" s="81"/>
      <c r="O4737" s="81"/>
      <c r="P4737" s="81"/>
      <c r="Q4737" s="81"/>
      <c r="R4737" s="81"/>
    </row>
    <row r="4738" spans="1:18">
      <c r="A4738" s="81"/>
      <c r="B4738" s="81"/>
      <c r="C4738" s="81"/>
      <c r="D4738" s="81"/>
      <c r="E4738" s="81"/>
      <c r="F4738" s="81"/>
      <c r="G4738" s="81"/>
      <c r="H4738" s="81"/>
      <c r="I4738" s="81"/>
      <c r="J4738" s="81"/>
      <c r="K4738" s="81"/>
      <c r="L4738" s="81"/>
      <c r="M4738" s="81"/>
      <c r="N4738" s="81"/>
      <c r="O4738" s="81"/>
      <c r="P4738" s="81"/>
      <c r="Q4738" s="81"/>
      <c r="R4738" s="81"/>
    </row>
    <row r="4739" spans="1:18">
      <c r="A4739" s="81"/>
      <c r="B4739" s="81"/>
      <c r="C4739" s="81"/>
      <c r="D4739" s="81"/>
      <c r="E4739" s="81"/>
      <c r="F4739" s="81"/>
      <c r="G4739" s="81"/>
      <c r="H4739" s="81"/>
      <c r="I4739" s="81"/>
      <c r="J4739" s="81"/>
      <c r="K4739" s="81"/>
      <c r="L4739" s="81"/>
      <c r="M4739" s="81"/>
      <c r="N4739" s="81"/>
      <c r="O4739" s="81"/>
      <c r="P4739" s="81"/>
      <c r="Q4739" s="81"/>
      <c r="R4739" s="81"/>
    </row>
    <row r="4740" spans="1:18">
      <c r="A4740" s="81"/>
      <c r="B4740" s="81"/>
      <c r="C4740" s="81"/>
      <c r="D4740" s="81"/>
      <c r="E4740" s="81"/>
      <c r="F4740" s="81"/>
      <c r="G4740" s="81"/>
      <c r="H4740" s="81"/>
      <c r="I4740" s="81"/>
      <c r="J4740" s="81"/>
      <c r="K4740" s="81"/>
      <c r="L4740" s="81"/>
      <c r="M4740" s="81"/>
      <c r="N4740" s="81"/>
      <c r="O4740" s="81"/>
      <c r="P4740" s="81"/>
      <c r="Q4740" s="81"/>
      <c r="R4740" s="81"/>
    </row>
    <row r="4741" spans="1:18">
      <c r="A4741" s="81"/>
      <c r="B4741" s="81"/>
      <c r="C4741" s="81"/>
      <c r="D4741" s="81"/>
      <c r="E4741" s="81"/>
      <c r="F4741" s="81"/>
      <c r="G4741" s="81"/>
      <c r="H4741" s="81"/>
      <c r="I4741" s="81"/>
      <c r="J4741" s="81"/>
      <c r="K4741" s="81"/>
      <c r="L4741" s="81"/>
      <c r="M4741" s="81"/>
      <c r="N4741" s="81"/>
      <c r="O4741" s="81"/>
      <c r="P4741" s="81"/>
      <c r="Q4741" s="81"/>
      <c r="R4741" s="81"/>
    </row>
    <row r="4742" spans="1:18">
      <c r="A4742" s="81"/>
      <c r="B4742" s="81"/>
      <c r="C4742" s="81"/>
      <c r="D4742" s="81"/>
      <c r="E4742" s="81"/>
      <c r="F4742" s="81"/>
      <c r="G4742" s="81"/>
      <c r="H4742" s="81"/>
      <c r="I4742" s="81"/>
      <c r="J4742" s="81"/>
      <c r="K4742" s="81"/>
      <c r="L4742" s="81"/>
      <c r="M4742" s="81"/>
      <c r="N4742" s="81"/>
      <c r="O4742" s="81"/>
      <c r="P4742" s="81"/>
      <c r="Q4742" s="81"/>
      <c r="R4742" s="81"/>
    </row>
    <row r="4743" spans="1:18">
      <c r="A4743" s="81"/>
      <c r="B4743" s="81"/>
      <c r="C4743" s="81"/>
      <c r="D4743" s="81"/>
      <c r="E4743" s="81"/>
      <c r="F4743" s="81"/>
      <c r="G4743" s="81"/>
      <c r="H4743" s="81"/>
      <c r="I4743" s="81"/>
      <c r="J4743" s="81"/>
      <c r="K4743" s="81"/>
      <c r="L4743" s="81"/>
      <c r="M4743" s="81"/>
      <c r="N4743" s="81"/>
      <c r="O4743" s="81"/>
      <c r="P4743" s="81"/>
      <c r="Q4743" s="81"/>
      <c r="R4743" s="81"/>
    </row>
    <row r="4744" spans="1:18">
      <c r="A4744" s="81"/>
      <c r="B4744" s="81"/>
      <c r="C4744" s="81"/>
      <c r="D4744" s="81"/>
      <c r="E4744" s="81"/>
      <c r="F4744" s="81"/>
      <c r="G4744" s="81"/>
      <c r="H4744" s="81"/>
      <c r="I4744" s="81"/>
      <c r="J4744" s="81"/>
      <c r="K4744" s="81"/>
      <c r="L4744" s="81"/>
      <c r="M4744" s="81"/>
      <c r="N4744" s="81"/>
      <c r="O4744" s="81"/>
      <c r="P4744" s="81"/>
      <c r="Q4744" s="81"/>
      <c r="R4744" s="81"/>
    </row>
    <row r="4745" spans="1:18">
      <c r="A4745" s="81"/>
      <c r="B4745" s="81"/>
      <c r="C4745" s="81"/>
      <c r="D4745" s="81"/>
      <c r="E4745" s="81"/>
      <c r="F4745" s="81"/>
      <c r="G4745" s="81"/>
      <c r="H4745" s="81"/>
      <c r="I4745" s="81"/>
      <c r="J4745" s="81"/>
      <c r="K4745" s="81"/>
      <c r="L4745" s="81"/>
      <c r="M4745" s="81"/>
      <c r="N4745" s="81"/>
      <c r="O4745" s="81"/>
      <c r="P4745" s="81"/>
      <c r="Q4745" s="81"/>
      <c r="R4745" s="81"/>
    </row>
    <row r="4746" spans="1:18">
      <c r="A4746" s="81"/>
      <c r="B4746" s="81"/>
      <c r="C4746" s="81"/>
      <c r="D4746" s="81"/>
      <c r="E4746" s="81"/>
      <c r="F4746" s="81"/>
      <c r="G4746" s="81"/>
      <c r="H4746" s="81"/>
      <c r="I4746" s="81"/>
      <c r="J4746" s="81"/>
      <c r="K4746" s="81"/>
      <c r="L4746" s="81"/>
      <c r="M4746" s="81"/>
      <c r="N4746" s="81"/>
      <c r="O4746" s="81"/>
      <c r="P4746" s="81"/>
      <c r="Q4746" s="81"/>
      <c r="R4746" s="81"/>
    </row>
    <row r="4747" spans="1:18">
      <c r="A4747" s="81"/>
      <c r="B4747" s="81"/>
      <c r="C4747" s="81"/>
      <c r="D4747" s="81"/>
      <c r="E4747" s="81"/>
      <c r="F4747" s="81"/>
      <c r="G4747" s="81"/>
      <c r="H4747" s="81"/>
      <c r="I4747" s="81"/>
      <c r="J4747" s="81"/>
      <c r="K4747" s="81"/>
      <c r="L4747" s="81"/>
      <c r="M4747" s="81"/>
      <c r="N4747" s="81"/>
      <c r="O4747" s="81"/>
      <c r="P4747" s="81"/>
      <c r="Q4747" s="81"/>
      <c r="R4747" s="81"/>
    </row>
    <row r="4748" spans="1:18">
      <c r="A4748" s="81"/>
      <c r="B4748" s="81"/>
      <c r="C4748" s="81"/>
      <c r="D4748" s="81"/>
      <c r="E4748" s="81"/>
      <c r="F4748" s="81"/>
      <c r="G4748" s="81"/>
      <c r="H4748" s="81"/>
      <c r="I4748" s="81"/>
      <c r="J4748" s="81"/>
      <c r="K4748" s="81"/>
      <c r="L4748" s="81"/>
      <c r="M4748" s="81"/>
      <c r="N4748" s="81"/>
      <c r="O4748" s="81"/>
      <c r="P4748" s="81"/>
      <c r="Q4748" s="81"/>
      <c r="R4748" s="81"/>
    </row>
    <row r="4749" spans="1:18">
      <c r="A4749" s="81"/>
      <c r="B4749" s="81"/>
      <c r="C4749" s="81"/>
      <c r="D4749" s="81"/>
      <c r="E4749" s="81"/>
      <c r="F4749" s="81"/>
      <c r="G4749" s="81"/>
      <c r="H4749" s="81"/>
      <c r="I4749" s="81"/>
      <c r="J4749" s="81"/>
      <c r="K4749" s="81"/>
      <c r="L4749" s="81"/>
      <c r="M4749" s="81"/>
      <c r="N4749" s="81"/>
      <c r="O4749" s="81"/>
      <c r="P4749" s="81"/>
      <c r="Q4749" s="81"/>
      <c r="R4749" s="81"/>
    </row>
    <row r="4750" spans="1:18">
      <c r="A4750" s="81"/>
      <c r="B4750" s="81"/>
      <c r="C4750" s="81"/>
      <c r="D4750" s="81"/>
      <c r="E4750" s="81"/>
      <c r="F4750" s="81"/>
      <c r="G4750" s="81"/>
      <c r="H4750" s="81"/>
      <c r="I4750" s="81"/>
      <c r="J4750" s="81"/>
      <c r="K4750" s="81"/>
      <c r="L4750" s="81"/>
      <c r="M4750" s="81"/>
      <c r="N4750" s="81"/>
      <c r="O4750" s="81"/>
      <c r="P4750" s="81"/>
      <c r="Q4750" s="81"/>
      <c r="R4750" s="81"/>
    </row>
    <row r="4751" spans="1:18">
      <c r="A4751" s="81"/>
      <c r="B4751" s="81"/>
      <c r="C4751" s="81"/>
      <c r="D4751" s="81"/>
      <c r="E4751" s="81"/>
      <c r="F4751" s="81"/>
      <c r="G4751" s="81"/>
      <c r="H4751" s="81"/>
      <c r="I4751" s="81"/>
      <c r="J4751" s="81"/>
      <c r="K4751" s="81"/>
      <c r="L4751" s="81"/>
      <c r="M4751" s="81"/>
      <c r="N4751" s="81"/>
      <c r="O4751" s="81"/>
      <c r="P4751" s="81"/>
      <c r="Q4751" s="81"/>
      <c r="R4751" s="81"/>
    </row>
    <row r="4752" spans="1:18">
      <c r="A4752" s="81"/>
      <c r="B4752" s="81"/>
      <c r="C4752" s="81"/>
      <c r="D4752" s="81"/>
      <c r="E4752" s="81"/>
      <c r="F4752" s="81"/>
      <c r="G4752" s="81"/>
      <c r="H4752" s="81"/>
      <c r="I4752" s="81"/>
      <c r="J4752" s="81"/>
      <c r="K4752" s="81"/>
      <c r="L4752" s="81"/>
      <c r="M4752" s="81"/>
      <c r="N4752" s="81"/>
      <c r="O4752" s="81"/>
      <c r="P4752" s="81"/>
      <c r="Q4752" s="81"/>
      <c r="R4752" s="81"/>
    </row>
    <row r="4753" spans="1:18">
      <c r="A4753" s="81"/>
      <c r="B4753" s="81"/>
      <c r="C4753" s="81"/>
      <c r="D4753" s="81"/>
      <c r="E4753" s="81"/>
      <c r="F4753" s="81"/>
      <c r="G4753" s="81"/>
      <c r="H4753" s="81"/>
      <c r="I4753" s="81"/>
      <c r="J4753" s="81"/>
      <c r="K4753" s="81"/>
      <c r="L4753" s="81"/>
      <c r="M4753" s="81"/>
      <c r="N4753" s="81"/>
      <c r="O4753" s="81"/>
      <c r="P4753" s="81"/>
      <c r="Q4753" s="81"/>
      <c r="R4753" s="81"/>
    </row>
    <row r="4754" spans="1:18">
      <c r="A4754" s="81"/>
      <c r="B4754" s="81"/>
      <c r="C4754" s="81"/>
      <c r="D4754" s="81"/>
      <c r="E4754" s="81"/>
      <c r="F4754" s="81"/>
      <c r="G4754" s="81"/>
      <c r="H4754" s="81"/>
      <c r="I4754" s="81"/>
      <c r="J4754" s="81"/>
      <c r="K4754" s="81"/>
      <c r="L4754" s="81"/>
      <c r="M4754" s="81"/>
      <c r="N4754" s="81"/>
      <c r="O4754" s="81"/>
      <c r="P4754" s="81"/>
      <c r="Q4754" s="81"/>
      <c r="R4754" s="81"/>
    </row>
    <row r="4755" spans="1:18">
      <c r="A4755" s="81"/>
      <c r="B4755" s="81"/>
      <c r="C4755" s="81"/>
      <c r="D4755" s="81"/>
      <c r="E4755" s="81"/>
      <c r="F4755" s="81"/>
      <c r="G4755" s="81"/>
      <c r="H4755" s="81"/>
      <c r="I4755" s="81"/>
      <c r="J4755" s="81"/>
      <c r="K4755" s="81"/>
      <c r="L4755" s="81"/>
      <c r="M4755" s="81"/>
      <c r="N4755" s="81"/>
      <c r="O4755" s="81"/>
      <c r="P4755" s="81"/>
      <c r="Q4755" s="81"/>
      <c r="R4755" s="81"/>
    </row>
    <row r="4756" spans="1:18">
      <c r="A4756" s="81"/>
      <c r="B4756" s="81"/>
      <c r="C4756" s="81"/>
      <c r="D4756" s="81"/>
      <c r="E4756" s="81"/>
      <c r="F4756" s="81"/>
      <c r="G4756" s="81"/>
      <c r="H4756" s="81"/>
      <c r="I4756" s="81"/>
      <c r="J4756" s="81"/>
      <c r="K4756" s="81"/>
      <c r="L4756" s="81"/>
      <c r="M4756" s="81"/>
      <c r="N4756" s="81"/>
      <c r="O4756" s="81"/>
      <c r="P4756" s="81"/>
      <c r="Q4756" s="81"/>
      <c r="R4756" s="81"/>
    </row>
    <row r="4757" spans="1:18">
      <c r="A4757" s="81"/>
      <c r="B4757" s="81"/>
      <c r="C4757" s="81"/>
      <c r="D4757" s="81"/>
      <c r="E4757" s="81"/>
      <c r="F4757" s="81"/>
      <c r="G4757" s="81"/>
      <c r="H4757" s="81"/>
      <c r="I4757" s="81"/>
      <c r="J4757" s="81"/>
      <c r="K4757" s="81"/>
      <c r="L4757" s="81"/>
      <c r="M4757" s="81"/>
      <c r="N4757" s="81"/>
      <c r="O4757" s="81"/>
      <c r="P4757" s="81"/>
      <c r="Q4757" s="81"/>
      <c r="R4757" s="81"/>
    </row>
    <row r="4758" spans="1:18">
      <c r="A4758" s="81"/>
      <c r="B4758" s="81"/>
      <c r="C4758" s="81"/>
      <c r="D4758" s="81"/>
      <c r="E4758" s="81"/>
      <c r="F4758" s="81"/>
      <c r="G4758" s="81"/>
      <c r="H4758" s="81"/>
      <c r="I4758" s="81"/>
      <c r="J4758" s="81"/>
      <c r="K4758" s="81"/>
      <c r="L4758" s="81"/>
      <c r="M4758" s="81"/>
      <c r="N4758" s="81"/>
      <c r="O4758" s="81"/>
      <c r="P4758" s="81"/>
      <c r="Q4758" s="81"/>
      <c r="R4758" s="81"/>
    </row>
    <row r="4759" spans="1:18">
      <c r="A4759" s="81"/>
      <c r="B4759" s="81"/>
      <c r="C4759" s="81"/>
      <c r="D4759" s="81"/>
      <c r="E4759" s="81"/>
      <c r="F4759" s="81"/>
      <c r="G4759" s="81"/>
      <c r="H4759" s="81"/>
      <c r="I4759" s="81"/>
      <c r="J4759" s="81"/>
      <c r="K4759" s="81"/>
      <c r="L4759" s="81"/>
      <c r="M4759" s="81"/>
      <c r="N4759" s="81"/>
      <c r="O4759" s="81"/>
      <c r="P4759" s="81"/>
      <c r="Q4759" s="81"/>
      <c r="R4759" s="81"/>
    </row>
    <row r="4760" spans="1:18">
      <c r="A4760" s="81"/>
      <c r="B4760" s="81"/>
      <c r="C4760" s="81"/>
      <c r="D4760" s="81"/>
      <c r="E4760" s="81"/>
      <c r="F4760" s="81"/>
      <c r="G4760" s="81"/>
      <c r="H4760" s="81"/>
      <c r="I4760" s="81"/>
      <c r="J4760" s="81"/>
      <c r="K4760" s="81"/>
      <c r="L4760" s="81"/>
      <c r="M4760" s="81"/>
      <c r="N4760" s="81"/>
      <c r="O4760" s="81"/>
      <c r="P4760" s="81"/>
      <c r="Q4760" s="81"/>
      <c r="R4760" s="81"/>
    </row>
    <row r="4761" spans="1:18">
      <c r="A4761" s="81"/>
      <c r="B4761" s="81"/>
      <c r="C4761" s="81"/>
      <c r="D4761" s="81"/>
      <c r="E4761" s="81"/>
      <c r="F4761" s="81"/>
      <c r="G4761" s="81"/>
      <c r="H4761" s="81"/>
      <c r="I4761" s="81"/>
      <c r="J4761" s="81"/>
      <c r="K4761" s="81"/>
      <c r="L4761" s="81"/>
      <c r="M4761" s="81"/>
      <c r="N4761" s="81"/>
      <c r="O4761" s="81"/>
      <c r="P4761" s="81"/>
      <c r="Q4761" s="81"/>
      <c r="R4761" s="81"/>
    </row>
    <row r="4762" spans="1:18">
      <c r="A4762" s="81"/>
      <c r="B4762" s="81"/>
      <c r="C4762" s="81"/>
      <c r="D4762" s="81"/>
      <c r="E4762" s="81"/>
      <c r="F4762" s="81"/>
      <c r="G4762" s="81"/>
      <c r="H4762" s="81"/>
      <c r="I4762" s="81"/>
      <c r="J4762" s="81"/>
      <c r="K4762" s="81"/>
      <c r="L4762" s="81"/>
      <c r="M4762" s="81"/>
      <c r="N4762" s="81"/>
      <c r="O4762" s="81"/>
      <c r="P4762" s="81"/>
      <c r="Q4762" s="81"/>
      <c r="R4762" s="81"/>
    </row>
    <row r="4763" spans="1:18">
      <c r="A4763" s="81"/>
      <c r="B4763" s="81"/>
      <c r="C4763" s="81"/>
      <c r="D4763" s="81"/>
      <c r="E4763" s="81"/>
      <c r="F4763" s="81"/>
      <c r="G4763" s="81"/>
      <c r="H4763" s="81"/>
      <c r="I4763" s="81"/>
      <c r="J4763" s="81"/>
      <c r="K4763" s="81"/>
      <c r="L4763" s="81"/>
      <c r="M4763" s="81"/>
      <c r="N4763" s="81"/>
      <c r="O4763" s="81"/>
      <c r="P4763" s="81"/>
      <c r="Q4763" s="81"/>
      <c r="R4763" s="81"/>
    </row>
    <row r="4764" spans="1:18">
      <c r="A4764" s="81"/>
      <c r="B4764" s="81"/>
      <c r="C4764" s="81"/>
      <c r="D4764" s="81"/>
      <c r="E4764" s="81"/>
      <c r="F4764" s="81"/>
      <c r="G4764" s="81"/>
      <c r="H4764" s="81"/>
      <c r="I4764" s="81"/>
      <c r="J4764" s="81"/>
      <c r="K4764" s="81"/>
      <c r="L4764" s="81"/>
      <c r="M4764" s="81"/>
      <c r="N4764" s="81"/>
      <c r="O4764" s="81"/>
      <c r="P4764" s="81"/>
      <c r="Q4764" s="81"/>
      <c r="R4764" s="81"/>
    </row>
    <row r="4765" spans="1:18">
      <c r="A4765" s="81"/>
      <c r="B4765" s="81"/>
      <c r="C4765" s="81"/>
      <c r="D4765" s="81"/>
      <c r="E4765" s="81"/>
      <c r="F4765" s="81"/>
      <c r="G4765" s="81"/>
      <c r="H4765" s="81"/>
      <c r="I4765" s="81"/>
      <c r="J4765" s="81"/>
      <c r="K4765" s="81"/>
      <c r="L4765" s="81"/>
      <c r="M4765" s="81"/>
      <c r="N4765" s="81"/>
      <c r="O4765" s="81"/>
      <c r="P4765" s="81"/>
      <c r="Q4765" s="81"/>
      <c r="R4765" s="81"/>
    </row>
    <row r="4766" spans="1:18">
      <c r="A4766" s="81"/>
      <c r="B4766" s="81"/>
      <c r="C4766" s="81"/>
      <c r="D4766" s="81"/>
      <c r="E4766" s="81"/>
      <c r="F4766" s="81"/>
      <c r="G4766" s="81"/>
      <c r="H4766" s="81"/>
      <c r="I4766" s="81"/>
      <c r="J4766" s="81"/>
      <c r="K4766" s="81"/>
      <c r="L4766" s="81"/>
      <c r="M4766" s="81"/>
      <c r="N4766" s="81"/>
      <c r="O4766" s="81"/>
      <c r="P4766" s="81"/>
      <c r="Q4766" s="81"/>
      <c r="R4766" s="81"/>
    </row>
    <row r="4767" spans="1:18">
      <c r="A4767" s="81"/>
      <c r="B4767" s="81"/>
      <c r="C4767" s="81"/>
      <c r="D4767" s="81"/>
      <c r="E4767" s="81"/>
      <c r="F4767" s="81"/>
      <c r="G4767" s="81"/>
      <c r="H4767" s="81"/>
      <c r="I4767" s="81"/>
      <c r="J4767" s="81"/>
      <c r="K4767" s="81"/>
      <c r="L4767" s="81"/>
      <c r="M4767" s="81"/>
      <c r="N4767" s="81"/>
      <c r="O4767" s="81"/>
      <c r="P4767" s="81"/>
      <c r="Q4767" s="81"/>
      <c r="R4767" s="81"/>
    </row>
    <row r="4768" spans="1:18">
      <c r="A4768" s="81"/>
      <c r="B4768" s="81"/>
      <c r="C4768" s="81"/>
      <c r="D4768" s="81"/>
      <c r="E4768" s="81"/>
      <c r="F4768" s="81"/>
      <c r="G4768" s="81"/>
      <c r="H4768" s="81"/>
      <c r="I4768" s="81"/>
      <c r="J4768" s="81"/>
      <c r="K4768" s="81"/>
      <c r="L4768" s="81"/>
      <c r="M4768" s="81"/>
      <c r="N4768" s="81"/>
      <c r="O4768" s="81"/>
      <c r="P4768" s="81"/>
      <c r="Q4768" s="81"/>
      <c r="R4768" s="81"/>
    </row>
    <row r="4769" spans="1:18">
      <c r="A4769" s="81"/>
      <c r="B4769" s="81"/>
      <c r="C4769" s="81"/>
      <c r="D4769" s="81"/>
      <c r="E4769" s="81"/>
      <c r="F4769" s="81"/>
      <c r="G4769" s="81"/>
      <c r="H4769" s="81"/>
      <c r="I4769" s="81"/>
      <c r="J4769" s="81"/>
      <c r="K4769" s="81"/>
      <c r="L4769" s="81"/>
      <c r="M4769" s="81"/>
      <c r="N4769" s="81"/>
      <c r="O4769" s="81"/>
      <c r="P4769" s="81"/>
      <c r="Q4769" s="81"/>
      <c r="R4769" s="81"/>
    </row>
    <row r="4770" spans="1:18">
      <c r="A4770" s="81"/>
      <c r="B4770" s="81"/>
      <c r="C4770" s="81"/>
      <c r="D4770" s="81"/>
      <c r="E4770" s="81"/>
      <c r="F4770" s="81"/>
      <c r="G4770" s="81"/>
      <c r="H4770" s="81"/>
      <c r="I4770" s="81"/>
      <c r="J4770" s="81"/>
      <c r="K4770" s="81"/>
      <c r="L4770" s="81"/>
      <c r="M4770" s="81"/>
      <c r="N4770" s="81"/>
      <c r="O4770" s="81"/>
      <c r="P4770" s="81"/>
      <c r="Q4770" s="81"/>
      <c r="R4770" s="81"/>
    </row>
    <row r="4771" spans="1:18">
      <c r="A4771" s="81"/>
      <c r="B4771" s="81"/>
      <c r="C4771" s="81"/>
      <c r="D4771" s="81"/>
      <c r="E4771" s="81"/>
      <c r="F4771" s="81"/>
      <c r="G4771" s="81"/>
      <c r="H4771" s="81"/>
      <c r="I4771" s="81"/>
      <c r="J4771" s="81"/>
      <c r="K4771" s="81"/>
      <c r="L4771" s="81"/>
      <c r="M4771" s="81"/>
      <c r="N4771" s="81"/>
      <c r="O4771" s="81"/>
      <c r="P4771" s="81"/>
      <c r="Q4771" s="81"/>
      <c r="R4771" s="81"/>
    </row>
    <row r="4772" spans="1:18">
      <c r="A4772" s="81"/>
      <c r="B4772" s="81"/>
      <c r="C4772" s="81"/>
      <c r="D4772" s="81"/>
      <c r="E4772" s="81"/>
      <c r="F4772" s="81"/>
      <c r="G4772" s="81"/>
      <c r="H4772" s="81"/>
      <c r="I4772" s="81"/>
      <c r="J4772" s="81"/>
      <c r="K4772" s="81"/>
      <c r="L4772" s="81"/>
      <c r="M4772" s="81"/>
      <c r="N4772" s="81"/>
      <c r="O4772" s="81"/>
      <c r="P4772" s="81"/>
      <c r="Q4772" s="81"/>
      <c r="R4772" s="81"/>
    </row>
    <row r="4773" spans="1:18">
      <c r="A4773" s="81"/>
      <c r="B4773" s="81"/>
      <c r="C4773" s="81"/>
      <c r="D4773" s="81"/>
      <c r="E4773" s="81"/>
      <c r="F4773" s="81"/>
      <c r="G4773" s="81"/>
      <c r="H4773" s="81"/>
      <c r="I4773" s="81"/>
      <c r="J4773" s="81"/>
      <c r="K4773" s="81"/>
      <c r="L4773" s="81"/>
      <c r="M4773" s="81"/>
      <c r="N4773" s="81"/>
      <c r="O4773" s="81"/>
      <c r="P4773" s="81"/>
      <c r="Q4773" s="81"/>
      <c r="R4773" s="81"/>
    </row>
    <row r="4774" spans="1:18">
      <c r="A4774" s="81"/>
      <c r="B4774" s="81"/>
      <c r="C4774" s="81"/>
      <c r="D4774" s="81"/>
      <c r="E4774" s="81"/>
      <c r="F4774" s="81"/>
      <c r="G4774" s="81"/>
      <c r="H4774" s="81"/>
      <c r="I4774" s="81"/>
      <c r="J4774" s="81"/>
      <c r="K4774" s="81"/>
      <c r="L4774" s="81"/>
      <c r="M4774" s="81"/>
      <c r="N4774" s="81"/>
      <c r="O4774" s="81"/>
      <c r="P4774" s="81"/>
      <c r="Q4774" s="81"/>
      <c r="R4774" s="81"/>
    </row>
    <row r="4775" spans="1:18">
      <c r="A4775" s="81"/>
      <c r="B4775" s="81"/>
      <c r="C4775" s="81"/>
      <c r="D4775" s="81"/>
      <c r="E4775" s="81"/>
      <c r="F4775" s="81"/>
      <c r="G4775" s="81"/>
      <c r="H4775" s="81"/>
      <c r="I4775" s="81"/>
      <c r="J4775" s="81"/>
      <c r="K4775" s="81"/>
      <c r="L4775" s="81"/>
      <c r="M4775" s="81"/>
      <c r="N4775" s="81"/>
      <c r="O4775" s="81"/>
      <c r="P4775" s="81"/>
      <c r="Q4775" s="81"/>
      <c r="R4775" s="81"/>
    </row>
    <row r="4776" spans="1:18">
      <c r="A4776" s="81"/>
      <c r="B4776" s="81"/>
      <c r="C4776" s="81"/>
      <c r="D4776" s="81"/>
      <c r="E4776" s="81"/>
      <c r="F4776" s="81"/>
      <c r="G4776" s="81"/>
      <c r="H4776" s="81"/>
      <c r="I4776" s="81"/>
      <c r="J4776" s="81"/>
      <c r="K4776" s="81"/>
      <c r="L4776" s="81"/>
      <c r="M4776" s="81"/>
      <c r="N4776" s="81"/>
      <c r="O4776" s="81"/>
      <c r="P4776" s="81"/>
      <c r="Q4776" s="81"/>
      <c r="R4776" s="81"/>
    </row>
    <row r="4777" spans="1:18">
      <c r="A4777" s="81"/>
      <c r="B4777" s="81"/>
      <c r="C4777" s="81"/>
      <c r="D4777" s="81"/>
      <c r="E4777" s="81"/>
      <c r="F4777" s="81"/>
      <c r="G4777" s="81"/>
      <c r="H4777" s="81"/>
      <c r="I4777" s="81"/>
      <c r="J4777" s="81"/>
      <c r="K4777" s="81"/>
      <c r="L4777" s="81"/>
      <c r="M4777" s="81"/>
      <c r="N4777" s="81"/>
      <c r="O4777" s="81"/>
      <c r="P4777" s="81"/>
      <c r="Q4777" s="81"/>
      <c r="R4777" s="81"/>
    </row>
    <row r="4778" spans="1:18">
      <c r="A4778" s="81"/>
      <c r="B4778" s="81"/>
      <c r="C4778" s="81"/>
      <c r="D4778" s="81"/>
      <c r="E4778" s="81"/>
      <c r="F4778" s="81"/>
      <c r="G4778" s="81"/>
      <c r="H4778" s="81"/>
      <c r="I4778" s="81"/>
      <c r="J4778" s="81"/>
      <c r="K4778" s="81"/>
      <c r="L4778" s="81"/>
      <c r="M4778" s="81"/>
      <c r="N4778" s="81"/>
      <c r="O4778" s="81"/>
      <c r="P4778" s="81"/>
      <c r="Q4778" s="81"/>
      <c r="R4778" s="81"/>
    </row>
    <row r="4779" spans="1:18">
      <c r="A4779" s="81"/>
      <c r="B4779" s="81"/>
      <c r="C4779" s="81"/>
      <c r="D4779" s="81"/>
      <c r="E4779" s="81"/>
      <c r="F4779" s="81"/>
      <c r="G4779" s="81"/>
      <c r="H4779" s="81"/>
      <c r="I4779" s="81"/>
      <c r="J4779" s="81"/>
      <c r="K4779" s="81"/>
      <c r="L4779" s="81"/>
      <c r="M4779" s="81"/>
      <c r="N4779" s="81"/>
      <c r="O4779" s="81"/>
      <c r="P4779" s="81"/>
      <c r="Q4779" s="81"/>
      <c r="R4779" s="81"/>
    </row>
    <row r="4780" spans="1:18">
      <c r="A4780" s="81"/>
      <c r="B4780" s="81"/>
      <c r="C4780" s="81"/>
      <c r="D4780" s="81"/>
      <c r="E4780" s="81"/>
      <c r="F4780" s="81"/>
      <c r="G4780" s="81"/>
      <c r="H4780" s="81"/>
      <c r="I4780" s="81"/>
      <c r="J4780" s="81"/>
      <c r="K4780" s="81"/>
      <c r="L4780" s="81"/>
      <c r="M4780" s="81"/>
      <c r="N4780" s="81"/>
      <c r="O4780" s="81"/>
      <c r="P4780" s="81"/>
      <c r="Q4780" s="81"/>
      <c r="R4780" s="81"/>
    </row>
    <row r="4781" spans="1:18">
      <c r="A4781" s="81"/>
      <c r="B4781" s="81"/>
      <c r="C4781" s="81"/>
      <c r="D4781" s="81"/>
      <c r="E4781" s="81"/>
      <c r="F4781" s="81"/>
      <c r="G4781" s="81"/>
      <c r="H4781" s="81"/>
      <c r="I4781" s="81"/>
      <c r="J4781" s="81"/>
      <c r="K4781" s="81"/>
      <c r="L4781" s="81"/>
      <c r="M4781" s="81"/>
      <c r="N4781" s="81"/>
      <c r="O4781" s="81"/>
      <c r="P4781" s="81"/>
      <c r="Q4781" s="81"/>
      <c r="R4781" s="81"/>
    </row>
    <row r="4782" spans="1:18">
      <c r="A4782" s="81"/>
      <c r="B4782" s="81"/>
      <c r="C4782" s="81"/>
      <c r="D4782" s="81"/>
      <c r="E4782" s="81"/>
      <c r="F4782" s="81"/>
      <c r="G4782" s="81"/>
      <c r="H4782" s="81"/>
      <c r="I4782" s="81"/>
      <c r="J4782" s="81"/>
      <c r="K4782" s="81"/>
      <c r="L4782" s="81"/>
      <c r="M4782" s="81"/>
      <c r="N4782" s="81"/>
      <c r="O4782" s="81"/>
      <c r="P4782" s="81"/>
      <c r="Q4782" s="81"/>
      <c r="R4782" s="81"/>
    </row>
    <row r="4783" spans="1:18">
      <c r="A4783" s="81"/>
      <c r="B4783" s="81"/>
      <c r="C4783" s="81"/>
      <c r="D4783" s="81"/>
      <c r="E4783" s="81"/>
      <c r="F4783" s="81"/>
      <c r="G4783" s="81"/>
      <c r="H4783" s="81"/>
      <c r="I4783" s="81"/>
      <c r="J4783" s="81"/>
      <c r="K4783" s="81"/>
      <c r="L4783" s="81"/>
      <c r="M4783" s="81"/>
      <c r="N4783" s="81"/>
      <c r="O4783" s="81"/>
      <c r="P4783" s="81"/>
      <c r="Q4783" s="81"/>
      <c r="R4783" s="81"/>
    </row>
    <row r="4784" spans="1:18">
      <c r="A4784" s="81"/>
      <c r="B4784" s="81"/>
      <c r="C4784" s="81"/>
      <c r="D4784" s="81"/>
      <c r="E4784" s="81"/>
      <c r="F4784" s="81"/>
      <c r="G4784" s="81"/>
      <c r="H4784" s="81"/>
      <c r="I4784" s="81"/>
      <c r="J4784" s="81"/>
      <c r="K4784" s="81"/>
      <c r="L4784" s="81"/>
      <c r="M4784" s="81"/>
      <c r="N4784" s="81"/>
      <c r="O4784" s="81"/>
      <c r="P4784" s="81"/>
      <c r="Q4784" s="81"/>
      <c r="R4784" s="81"/>
    </row>
    <row r="4785" spans="1:18">
      <c r="A4785" s="81"/>
      <c r="B4785" s="81"/>
      <c r="C4785" s="81"/>
      <c r="D4785" s="81"/>
      <c r="E4785" s="81"/>
      <c r="F4785" s="81"/>
      <c r="G4785" s="81"/>
      <c r="H4785" s="81"/>
      <c r="I4785" s="81"/>
      <c r="J4785" s="81"/>
      <c r="K4785" s="81"/>
      <c r="L4785" s="81"/>
      <c r="M4785" s="81"/>
      <c r="N4785" s="81"/>
      <c r="O4785" s="81"/>
      <c r="P4785" s="81"/>
      <c r="Q4785" s="81"/>
      <c r="R4785" s="81"/>
    </row>
    <row r="4786" spans="1:18">
      <c r="A4786" s="81"/>
      <c r="B4786" s="81"/>
      <c r="C4786" s="81"/>
      <c r="D4786" s="81"/>
      <c r="E4786" s="81"/>
      <c r="F4786" s="81"/>
      <c r="G4786" s="81"/>
      <c r="H4786" s="81"/>
      <c r="I4786" s="81"/>
      <c r="J4786" s="81"/>
      <c r="K4786" s="81"/>
      <c r="L4786" s="81"/>
      <c r="M4786" s="81"/>
      <c r="N4786" s="81"/>
      <c r="O4786" s="81"/>
      <c r="P4786" s="81"/>
      <c r="Q4786" s="81"/>
      <c r="R4786" s="81"/>
    </row>
    <row r="4787" spans="1:18">
      <c r="A4787" s="81"/>
      <c r="B4787" s="81"/>
      <c r="C4787" s="81"/>
      <c r="D4787" s="81"/>
      <c r="E4787" s="81"/>
      <c r="F4787" s="81"/>
      <c r="G4787" s="81"/>
      <c r="H4787" s="81"/>
      <c r="I4787" s="81"/>
      <c r="J4787" s="81"/>
      <c r="K4787" s="81"/>
      <c r="L4787" s="81"/>
      <c r="M4787" s="81"/>
      <c r="N4787" s="81"/>
      <c r="O4787" s="81"/>
      <c r="P4787" s="81"/>
      <c r="Q4787" s="81"/>
      <c r="R4787" s="81"/>
    </row>
    <row r="4788" spans="1:18">
      <c r="A4788" s="81"/>
      <c r="B4788" s="81"/>
      <c r="C4788" s="81"/>
      <c r="D4788" s="81"/>
      <c r="E4788" s="81"/>
      <c r="F4788" s="81"/>
      <c r="G4788" s="81"/>
      <c r="H4788" s="81"/>
      <c r="I4788" s="81"/>
      <c r="J4788" s="81"/>
      <c r="K4788" s="81"/>
      <c r="L4788" s="81"/>
      <c r="M4788" s="81"/>
      <c r="N4788" s="81"/>
      <c r="O4788" s="81"/>
      <c r="P4788" s="81"/>
      <c r="Q4788" s="81"/>
      <c r="R4788" s="81"/>
    </row>
    <row r="4789" spans="1:18">
      <c r="A4789" s="81"/>
      <c r="B4789" s="81"/>
      <c r="C4789" s="81"/>
      <c r="D4789" s="81"/>
      <c r="E4789" s="81"/>
      <c r="F4789" s="81"/>
      <c r="G4789" s="81"/>
      <c r="H4789" s="81"/>
      <c r="I4789" s="81"/>
      <c r="J4789" s="81"/>
      <c r="K4789" s="81"/>
      <c r="L4789" s="81"/>
      <c r="M4789" s="81"/>
      <c r="N4789" s="81"/>
      <c r="O4789" s="81"/>
      <c r="P4789" s="81"/>
      <c r="Q4789" s="81"/>
      <c r="R4789" s="81"/>
    </row>
    <row r="4790" spans="1:18">
      <c r="A4790" s="81"/>
      <c r="B4790" s="81"/>
      <c r="C4790" s="81"/>
      <c r="D4790" s="81"/>
      <c r="E4790" s="81"/>
      <c r="F4790" s="81"/>
      <c r="G4790" s="81"/>
      <c r="H4790" s="81"/>
      <c r="I4790" s="81"/>
      <c r="J4790" s="81"/>
      <c r="K4790" s="81"/>
      <c r="L4790" s="81"/>
      <c r="M4790" s="81"/>
      <c r="N4790" s="81"/>
      <c r="O4790" s="81"/>
      <c r="P4790" s="81"/>
      <c r="Q4790" s="81"/>
      <c r="R4790" s="81"/>
    </row>
    <row r="4791" spans="1:18">
      <c r="A4791" s="81"/>
      <c r="B4791" s="81"/>
      <c r="C4791" s="81"/>
      <c r="D4791" s="81"/>
      <c r="E4791" s="81"/>
      <c r="F4791" s="81"/>
      <c r="G4791" s="81"/>
      <c r="H4791" s="81"/>
      <c r="I4791" s="81"/>
      <c r="J4791" s="81"/>
      <c r="K4791" s="81"/>
      <c r="L4791" s="81"/>
      <c r="M4791" s="81"/>
      <c r="N4791" s="81"/>
      <c r="O4791" s="81"/>
      <c r="P4791" s="81"/>
      <c r="Q4791" s="81"/>
      <c r="R4791" s="81"/>
    </row>
    <row r="4792" spans="1:18">
      <c r="A4792" s="81"/>
      <c r="B4792" s="81"/>
      <c r="C4792" s="81"/>
      <c r="D4792" s="81"/>
      <c r="E4792" s="81"/>
      <c r="F4792" s="81"/>
      <c r="G4792" s="81"/>
      <c r="H4792" s="81"/>
      <c r="I4792" s="81"/>
      <c r="J4792" s="81"/>
      <c r="K4792" s="81"/>
      <c r="L4792" s="81"/>
      <c r="M4792" s="81"/>
      <c r="N4792" s="81"/>
      <c r="O4792" s="81"/>
      <c r="P4792" s="81"/>
      <c r="Q4792" s="81"/>
      <c r="R4792" s="81"/>
    </row>
    <row r="4793" spans="1:18">
      <c r="A4793" s="81"/>
      <c r="B4793" s="81"/>
      <c r="C4793" s="81"/>
      <c r="D4793" s="81"/>
      <c r="E4793" s="81"/>
      <c r="F4793" s="81"/>
      <c r="G4793" s="81"/>
      <c r="H4793" s="81"/>
      <c r="I4793" s="81"/>
      <c r="J4793" s="81"/>
      <c r="K4793" s="81"/>
      <c r="L4793" s="81"/>
      <c r="M4793" s="81"/>
      <c r="N4793" s="81"/>
      <c r="O4793" s="81"/>
      <c r="P4793" s="81"/>
      <c r="Q4793" s="81"/>
      <c r="R4793" s="81"/>
    </row>
    <row r="4794" spans="1:18">
      <c r="A4794" s="81"/>
      <c r="B4794" s="81"/>
      <c r="C4794" s="81"/>
      <c r="D4794" s="81"/>
      <c r="E4794" s="81"/>
      <c r="F4794" s="81"/>
      <c r="G4794" s="81"/>
      <c r="H4794" s="81"/>
      <c r="I4794" s="81"/>
      <c r="J4794" s="81"/>
      <c r="K4794" s="81"/>
      <c r="L4794" s="81"/>
      <c r="M4794" s="81"/>
      <c r="N4794" s="81"/>
      <c r="O4794" s="81"/>
      <c r="P4794" s="81"/>
      <c r="Q4794" s="81"/>
      <c r="R4794" s="81"/>
    </row>
    <row r="4795" spans="1:18">
      <c r="A4795" s="81"/>
      <c r="B4795" s="81"/>
      <c r="C4795" s="81"/>
      <c r="D4795" s="81"/>
      <c r="E4795" s="81"/>
      <c r="F4795" s="81"/>
      <c r="G4795" s="81"/>
      <c r="H4795" s="81"/>
      <c r="I4795" s="81"/>
      <c r="J4795" s="81"/>
      <c r="K4795" s="81"/>
      <c r="L4795" s="81"/>
      <c r="M4795" s="81"/>
      <c r="N4795" s="81"/>
      <c r="O4795" s="81"/>
      <c r="P4795" s="81"/>
      <c r="Q4795" s="81"/>
      <c r="R4795" s="81"/>
    </row>
    <row r="4796" spans="1:18">
      <c r="A4796" s="81"/>
      <c r="B4796" s="81"/>
      <c r="C4796" s="81"/>
      <c r="D4796" s="81"/>
      <c r="E4796" s="81"/>
      <c r="F4796" s="81"/>
      <c r="G4796" s="81"/>
      <c r="H4796" s="81"/>
      <c r="I4796" s="81"/>
      <c r="J4796" s="81"/>
      <c r="K4796" s="81"/>
      <c r="L4796" s="81"/>
      <c r="M4796" s="81"/>
      <c r="N4796" s="81"/>
      <c r="O4796" s="81"/>
      <c r="P4796" s="81"/>
      <c r="Q4796" s="81"/>
      <c r="R4796" s="81"/>
    </row>
    <row r="4797" spans="1:18">
      <c r="A4797" s="81"/>
      <c r="B4797" s="81"/>
      <c r="C4797" s="81"/>
      <c r="D4797" s="81"/>
      <c r="E4797" s="81"/>
      <c r="F4797" s="81"/>
      <c r="G4797" s="81"/>
      <c r="H4797" s="81"/>
      <c r="I4797" s="81"/>
      <c r="J4797" s="81"/>
      <c r="K4797" s="81"/>
      <c r="L4797" s="81"/>
      <c r="M4797" s="81"/>
      <c r="N4797" s="81"/>
      <c r="O4797" s="81"/>
      <c r="P4797" s="81"/>
      <c r="Q4797" s="81"/>
      <c r="R4797" s="81"/>
    </row>
    <row r="4798" spans="1:18">
      <c r="A4798" s="81"/>
      <c r="B4798" s="81"/>
      <c r="C4798" s="81"/>
      <c r="D4798" s="81"/>
      <c r="E4798" s="81"/>
      <c r="F4798" s="81"/>
      <c r="G4798" s="81"/>
      <c r="H4798" s="81"/>
      <c r="I4798" s="81"/>
      <c r="J4798" s="81"/>
      <c r="K4798" s="81"/>
      <c r="L4798" s="81"/>
      <c r="M4798" s="81"/>
      <c r="N4798" s="81"/>
      <c r="O4798" s="81"/>
      <c r="P4798" s="81"/>
      <c r="Q4798" s="81"/>
      <c r="R4798" s="81"/>
    </row>
    <row r="4799" spans="1:18">
      <c r="A4799" s="81"/>
      <c r="B4799" s="81"/>
      <c r="C4799" s="81"/>
      <c r="D4799" s="81"/>
      <c r="E4799" s="81"/>
      <c r="F4799" s="81"/>
      <c r="G4799" s="81"/>
      <c r="H4799" s="81"/>
      <c r="I4799" s="81"/>
      <c r="J4799" s="81"/>
      <c r="K4799" s="81"/>
      <c r="L4799" s="81"/>
      <c r="M4799" s="81"/>
      <c r="N4799" s="81"/>
      <c r="O4799" s="81"/>
      <c r="P4799" s="81"/>
      <c r="Q4799" s="81"/>
      <c r="R4799" s="81"/>
    </row>
    <row r="4800" spans="1:18">
      <c r="A4800" s="81"/>
      <c r="B4800" s="81"/>
      <c r="C4800" s="81"/>
      <c r="D4800" s="81"/>
      <c r="E4800" s="81"/>
      <c r="F4800" s="81"/>
      <c r="G4800" s="81"/>
      <c r="H4800" s="81"/>
      <c r="I4800" s="81"/>
      <c r="J4800" s="81"/>
      <c r="K4800" s="81"/>
      <c r="L4800" s="81"/>
      <c r="M4800" s="81"/>
      <c r="N4800" s="81"/>
      <c r="O4800" s="81"/>
      <c r="P4800" s="81"/>
      <c r="Q4800" s="81"/>
      <c r="R4800" s="81"/>
    </row>
    <row r="4801" spans="1:18">
      <c r="A4801" s="81"/>
      <c r="B4801" s="81"/>
      <c r="C4801" s="81"/>
      <c r="D4801" s="81"/>
      <c r="E4801" s="81"/>
      <c r="F4801" s="81"/>
      <c r="G4801" s="81"/>
      <c r="H4801" s="81"/>
      <c r="I4801" s="81"/>
      <c r="J4801" s="81"/>
      <c r="K4801" s="81"/>
      <c r="L4801" s="81"/>
      <c r="M4801" s="81"/>
      <c r="N4801" s="81"/>
      <c r="O4801" s="81"/>
      <c r="P4801" s="81"/>
      <c r="Q4801" s="81"/>
      <c r="R4801" s="81"/>
    </row>
    <row r="4802" spans="1:18">
      <c r="A4802" s="81"/>
      <c r="B4802" s="81"/>
      <c r="C4802" s="81"/>
      <c r="D4802" s="81"/>
      <c r="E4802" s="81"/>
      <c r="F4802" s="81"/>
      <c r="G4802" s="81"/>
      <c r="H4802" s="81"/>
      <c r="I4802" s="81"/>
      <c r="J4802" s="81"/>
      <c r="K4802" s="81"/>
      <c r="L4802" s="81"/>
      <c r="M4802" s="81"/>
      <c r="N4802" s="81"/>
      <c r="O4802" s="81"/>
      <c r="P4802" s="81"/>
      <c r="Q4802" s="81"/>
      <c r="R4802" s="81"/>
    </row>
    <row r="4803" spans="1:18">
      <c r="A4803" s="81"/>
      <c r="B4803" s="81"/>
      <c r="C4803" s="81"/>
      <c r="D4803" s="81"/>
      <c r="E4803" s="81"/>
      <c r="F4803" s="81"/>
      <c r="G4803" s="81"/>
      <c r="H4803" s="81"/>
      <c r="I4803" s="81"/>
      <c r="J4803" s="81"/>
      <c r="K4803" s="81"/>
      <c r="L4803" s="81"/>
      <c r="M4803" s="81"/>
      <c r="N4803" s="81"/>
      <c r="O4803" s="81"/>
      <c r="P4803" s="81"/>
      <c r="Q4803" s="81"/>
      <c r="R4803" s="81"/>
    </row>
    <row r="4804" spans="1:18">
      <c r="A4804" s="81"/>
      <c r="B4804" s="81"/>
      <c r="C4804" s="81"/>
      <c r="D4804" s="81"/>
      <c r="E4804" s="81"/>
      <c r="F4804" s="81"/>
      <c r="G4804" s="81"/>
      <c r="H4804" s="81"/>
      <c r="I4804" s="81"/>
      <c r="J4804" s="81"/>
      <c r="K4804" s="81"/>
      <c r="L4804" s="81"/>
      <c r="M4804" s="81"/>
      <c r="N4804" s="81"/>
      <c r="O4804" s="81"/>
      <c r="P4804" s="81"/>
      <c r="Q4804" s="81"/>
      <c r="R4804" s="81"/>
    </row>
    <row r="4805" spans="1:18">
      <c r="A4805" s="81"/>
      <c r="B4805" s="81"/>
      <c r="C4805" s="81"/>
      <c r="D4805" s="81"/>
      <c r="E4805" s="81"/>
      <c r="F4805" s="81"/>
      <c r="G4805" s="81"/>
      <c r="H4805" s="81"/>
      <c r="I4805" s="81"/>
      <c r="J4805" s="81"/>
      <c r="K4805" s="81"/>
      <c r="L4805" s="81"/>
      <c r="M4805" s="81"/>
      <c r="N4805" s="81"/>
      <c r="O4805" s="81"/>
      <c r="P4805" s="81"/>
      <c r="Q4805" s="81"/>
      <c r="R4805" s="81"/>
    </row>
    <row r="4806" spans="1:18">
      <c r="A4806" s="81"/>
      <c r="B4806" s="81"/>
      <c r="C4806" s="81"/>
      <c r="D4806" s="81"/>
      <c r="E4806" s="81"/>
      <c r="F4806" s="81"/>
      <c r="G4806" s="81"/>
      <c r="H4806" s="81"/>
      <c r="I4806" s="81"/>
      <c r="J4806" s="81"/>
      <c r="K4806" s="81"/>
      <c r="L4806" s="81"/>
      <c r="M4806" s="81"/>
      <c r="N4806" s="81"/>
      <c r="O4806" s="81"/>
      <c r="P4806" s="81"/>
      <c r="Q4806" s="81"/>
      <c r="R4806" s="81"/>
    </row>
    <row r="4807" spans="1:18">
      <c r="A4807" s="81"/>
      <c r="B4807" s="81"/>
      <c r="C4807" s="81"/>
      <c r="D4807" s="81"/>
      <c r="E4807" s="81"/>
      <c r="F4807" s="81"/>
      <c r="G4807" s="81"/>
      <c r="H4807" s="81"/>
      <c r="I4807" s="81"/>
      <c r="J4807" s="81"/>
      <c r="K4807" s="81"/>
      <c r="L4807" s="81"/>
      <c r="M4807" s="81"/>
      <c r="N4807" s="81"/>
      <c r="O4807" s="81"/>
      <c r="P4807" s="81"/>
      <c r="Q4807" s="81"/>
      <c r="R4807" s="81"/>
    </row>
    <row r="4808" spans="1:18">
      <c r="A4808" s="81"/>
      <c r="B4808" s="81"/>
      <c r="C4808" s="81"/>
      <c r="D4808" s="81"/>
      <c r="E4808" s="81"/>
      <c r="F4808" s="81"/>
      <c r="G4808" s="81"/>
      <c r="H4808" s="81"/>
      <c r="I4808" s="81"/>
      <c r="J4808" s="81"/>
      <c r="K4808" s="81"/>
      <c r="L4808" s="81"/>
      <c r="M4808" s="81"/>
      <c r="N4808" s="81"/>
      <c r="O4808" s="81"/>
      <c r="P4808" s="81"/>
      <c r="Q4808" s="81"/>
      <c r="R4808" s="81"/>
    </row>
    <row r="4809" spans="1:18">
      <c r="A4809" s="81"/>
      <c r="B4809" s="81"/>
      <c r="C4809" s="81"/>
      <c r="D4809" s="81"/>
      <c r="E4809" s="81"/>
      <c r="F4809" s="81"/>
      <c r="G4809" s="81"/>
      <c r="H4809" s="81"/>
      <c r="I4809" s="81"/>
      <c r="J4809" s="81"/>
      <c r="K4809" s="81"/>
      <c r="L4809" s="81"/>
      <c r="M4809" s="81"/>
      <c r="N4809" s="81"/>
      <c r="O4809" s="81"/>
      <c r="P4809" s="81"/>
      <c r="Q4809" s="81"/>
      <c r="R4809" s="81"/>
    </row>
    <row r="4810" spans="1:18">
      <c r="A4810" s="81"/>
      <c r="B4810" s="81"/>
      <c r="C4810" s="81"/>
      <c r="D4810" s="81"/>
      <c r="E4810" s="81"/>
      <c r="F4810" s="81"/>
      <c r="G4810" s="81"/>
      <c r="H4810" s="81"/>
      <c r="I4810" s="81"/>
      <c r="J4810" s="81"/>
      <c r="K4810" s="81"/>
      <c r="L4810" s="81"/>
      <c r="M4810" s="81"/>
      <c r="N4810" s="81"/>
      <c r="O4810" s="81"/>
      <c r="P4810" s="81"/>
      <c r="Q4810" s="81"/>
      <c r="R4810" s="81"/>
    </row>
    <row r="4811" spans="1:18">
      <c r="A4811" s="81"/>
      <c r="B4811" s="81"/>
      <c r="C4811" s="81"/>
      <c r="D4811" s="81"/>
      <c r="E4811" s="81"/>
      <c r="F4811" s="81"/>
      <c r="G4811" s="81"/>
      <c r="H4811" s="81"/>
      <c r="I4811" s="81"/>
      <c r="J4811" s="81"/>
      <c r="K4811" s="81"/>
      <c r="L4811" s="81"/>
      <c r="M4811" s="81"/>
      <c r="N4811" s="81"/>
      <c r="O4811" s="81"/>
      <c r="P4811" s="81"/>
      <c r="Q4811" s="81"/>
      <c r="R4811" s="81"/>
    </row>
    <row r="4812" spans="1:18">
      <c r="A4812" s="81"/>
      <c r="B4812" s="81"/>
      <c r="C4812" s="81"/>
      <c r="D4812" s="81"/>
      <c r="E4812" s="81"/>
      <c r="F4812" s="81"/>
      <c r="G4812" s="81"/>
      <c r="H4812" s="81"/>
      <c r="I4812" s="81"/>
      <c r="J4812" s="81"/>
      <c r="K4812" s="81"/>
      <c r="L4812" s="81"/>
      <c r="M4812" s="81"/>
      <c r="N4812" s="81"/>
      <c r="O4812" s="81"/>
      <c r="P4812" s="81"/>
      <c r="Q4812" s="81"/>
      <c r="R4812" s="81"/>
    </row>
    <row r="4813" spans="1:18">
      <c r="A4813" s="81"/>
      <c r="B4813" s="81"/>
      <c r="C4813" s="81"/>
      <c r="D4813" s="81"/>
      <c r="E4813" s="81"/>
      <c r="F4813" s="81"/>
      <c r="G4813" s="81"/>
      <c r="H4813" s="81"/>
      <c r="I4813" s="81"/>
      <c r="J4813" s="81"/>
      <c r="K4813" s="81"/>
      <c r="L4813" s="81"/>
      <c r="M4813" s="81"/>
      <c r="N4813" s="81"/>
      <c r="O4813" s="81"/>
      <c r="P4813" s="81"/>
      <c r="Q4813" s="81"/>
      <c r="R4813" s="81"/>
    </row>
    <row r="4814" spans="1:18">
      <c r="A4814" s="81"/>
      <c r="B4814" s="81"/>
      <c r="C4814" s="81"/>
      <c r="D4814" s="81"/>
      <c r="E4814" s="81"/>
      <c r="F4814" s="81"/>
      <c r="G4814" s="81"/>
      <c r="H4814" s="81"/>
      <c r="I4814" s="81"/>
      <c r="J4814" s="81"/>
      <c r="K4814" s="81"/>
      <c r="L4814" s="81"/>
      <c r="M4814" s="81"/>
      <c r="N4814" s="81"/>
      <c r="O4814" s="81"/>
      <c r="P4814" s="81"/>
      <c r="Q4814" s="81"/>
      <c r="R4814" s="81"/>
    </row>
    <row r="4815" spans="1:18">
      <c r="A4815" s="81"/>
      <c r="B4815" s="81"/>
      <c r="C4815" s="81"/>
      <c r="D4815" s="81"/>
      <c r="E4815" s="81"/>
      <c r="F4815" s="81"/>
      <c r="G4815" s="81"/>
      <c r="H4815" s="81"/>
      <c r="I4815" s="81"/>
      <c r="J4815" s="81"/>
      <c r="K4815" s="81"/>
      <c r="L4815" s="81"/>
      <c r="M4815" s="81"/>
      <c r="N4815" s="81"/>
      <c r="O4815" s="81"/>
      <c r="P4815" s="81"/>
      <c r="Q4815" s="81"/>
      <c r="R4815" s="81"/>
    </row>
    <row r="4816" spans="1:18">
      <c r="A4816" s="81"/>
      <c r="B4816" s="81"/>
      <c r="C4816" s="81"/>
      <c r="D4816" s="81"/>
      <c r="E4816" s="81"/>
      <c r="F4816" s="81"/>
      <c r="G4816" s="81"/>
      <c r="H4816" s="81"/>
      <c r="I4816" s="81"/>
      <c r="J4816" s="81"/>
      <c r="K4816" s="81"/>
      <c r="L4816" s="81"/>
      <c r="M4816" s="81"/>
      <c r="N4816" s="81"/>
      <c r="O4816" s="81"/>
      <c r="P4816" s="81"/>
      <c r="Q4816" s="81"/>
      <c r="R4816" s="81"/>
    </row>
    <row r="4817" spans="1:18">
      <c r="A4817" s="81"/>
      <c r="B4817" s="81"/>
      <c r="C4817" s="81"/>
      <c r="D4817" s="81"/>
      <c r="E4817" s="81"/>
      <c r="F4817" s="81"/>
      <c r="G4817" s="81"/>
      <c r="H4817" s="81"/>
      <c r="I4817" s="81"/>
      <c r="J4817" s="81"/>
      <c r="K4817" s="81"/>
      <c r="L4817" s="81"/>
      <c r="M4817" s="81"/>
      <c r="N4817" s="81"/>
      <c r="O4817" s="81"/>
      <c r="P4817" s="81"/>
      <c r="Q4817" s="81"/>
      <c r="R4817" s="81"/>
    </row>
    <row r="4818" spans="1:18">
      <c r="A4818" s="81"/>
      <c r="B4818" s="81"/>
      <c r="C4818" s="81"/>
      <c r="D4818" s="81"/>
      <c r="E4818" s="81"/>
      <c r="F4818" s="81"/>
      <c r="G4818" s="81"/>
      <c r="H4818" s="81"/>
      <c r="I4818" s="81"/>
      <c r="J4818" s="81"/>
      <c r="K4818" s="81"/>
      <c r="L4818" s="81"/>
      <c r="M4818" s="81"/>
      <c r="N4818" s="81"/>
      <c r="O4818" s="81"/>
      <c r="P4818" s="81"/>
      <c r="Q4818" s="81"/>
      <c r="R4818" s="81"/>
    </row>
    <row r="4819" spans="1:18">
      <c r="A4819" s="81"/>
      <c r="B4819" s="81"/>
      <c r="C4819" s="81"/>
      <c r="D4819" s="81"/>
      <c r="E4819" s="81"/>
      <c r="F4819" s="81"/>
      <c r="G4819" s="81"/>
      <c r="H4819" s="81"/>
      <c r="I4819" s="81"/>
      <c r="J4819" s="81"/>
      <c r="K4819" s="81"/>
      <c r="L4819" s="81"/>
      <c r="M4819" s="81"/>
      <c r="N4819" s="81"/>
      <c r="O4819" s="81"/>
      <c r="P4819" s="81"/>
      <c r="Q4819" s="81"/>
      <c r="R4819" s="81"/>
    </row>
    <row r="4820" spans="1:18">
      <c r="A4820" s="81"/>
      <c r="B4820" s="81"/>
      <c r="C4820" s="81"/>
      <c r="D4820" s="81"/>
      <c r="E4820" s="81"/>
      <c r="F4820" s="81"/>
      <c r="G4820" s="81"/>
      <c r="H4820" s="81"/>
      <c r="I4820" s="81"/>
      <c r="J4820" s="81"/>
      <c r="K4820" s="81"/>
      <c r="L4820" s="81"/>
      <c r="M4820" s="81"/>
      <c r="N4820" s="81"/>
      <c r="O4820" s="81"/>
      <c r="P4820" s="81"/>
      <c r="Q4820" s="81"/>
      <c r="R4820" s="81"/>
    </row>
    <row r="4821" spans="1:18">
      <c r="A4821" s="81"/>
      <c r="B4821" s="81"/>
      <c r="C4821" s="81"/>
      <c r="D4821" s="81"/>
      <c r="E4821" s="81"/>
      <c r="F4821" s="81"/>
      <c r="G4821" s="81"/>
      <c r="H4821" s="81"/>
      <c r="I4821" s="81"/>
      <c r="J4821" s="81"/>
      <c r="K4821" s="81"/>
      <c r="L4821" s="81"/>
      <c r="M4821" s="81"/>
      <c r="N4821" s="81"/>
      <c r="O4821" s="81"/>
      <c r="P4821" s="81"/>
      <c r="Q4821" s="81"/>
      <c r="R4821" s="81"/>
    </row>
    <row r="4822" spans="1:18">
      <c r="A4822" s="81"/>
      <c r="B4822" s="81"/>
      <c r="C4822" s="81"/>
      <c r="D4822" s="81"/>
      <c r="E4822" s="81"/>
      <c r="F4822" s="81"/>
      <c r="G4822" s="81"/>
      <c r="H4822" s="81"/>
      <c r="I4822" s="81"/>
      <c r="J4822" s="81"/>
      <c r="K4822" s="81"/>
      <c r="L4822" s="81"/>
      <c r="M4822" s="81"/>
      <c r="N4822" s="81"/>
      <c r="O4822" s="81"/>
      <c r="P4822" s="81"/>
      <c r="Q4822" s="81"/>
      <c r="R4822" s="81"/>
    </row>
    <row r="4823" spans="1:18">
      <c r="A4823" s="81"/>
      <c r="B4823" s="81"/>
      <c r="C4823" s="81"/>
      <c r="D4823" s="81"/>
      <c r="E4823" s="81"/>
      <c r="F4823" s="81"/>
      <c r="G4823" s="81"/>
      <c r="H4823" s="81"/>
      <c r="I4823" s="81"/>
      <c r="J4823" s="81"/>
      <c r="K4823" s="81"/>
      <c r="L4823" s="81"/>
      <c r="M4823" s="81"/>
      <c r="N4823" s="81"/>
      <c r="O4823" s="81"/>
      <c r="P4823" s="81"/>
      <c r="Q4823" s="81"/>
      <c r="R4823" s="81"/>
    </row>
    <row r="4824" spans="1:18">
      <c r="A4824" s="81"/>
      <c r="B4824" s="81"/>
      <c r="C4824" s="81"/>
      <c r="D4824" s="81"/>
      <c r="E4824" s="81"/>
      <c r="F4824" s="81"/>
      <c r="G4824" s="81"/>
      <c r="H4824" s="81"/>
      <c r="I4824" s="81"/>
      <c r="J4824" s="81"/>
      <c r="K4824" s="81"/>
      <c r="L4824" s="81"/>
      <c r="M4824" s="81"/>
      <c r="N4824" s="81"/>
      <c r="O4824" s="81"/>
      <c r="P4824" s="81"/>
      <c r="Q4824" s="81"/>
      <c r="R4824" s="81"/>
    </row>
    <row r="4825" spans="1:18">
      <c r="A4825" s="81"/>
      <c r="B4825" s="81"/>
      <c r="C4825" s="81"/>
      <c r="D4825" s="81"/>
      <c r="E4825" s="81"/>
      <c r="F4825" s="81"/>
      <c r="G4825" s="81"/>
      <c r="H4825" s="81"/>
      <c r="I4825" s="81"/>
      <c r="J4825" s="81"/>
      <c r="K4825" s="81"/>
      <c r="L4825" s="81"/>
      <c r="M4825" s="81"/>
      <c r="N4825" s="81"/>
      <c r="O4825" s="81"/>
      <c r="P4825" s="81"/>
      <c r="Q4825" s="81"/>
      <c r="R4825" s="81"/>
    </row>
    <row r="4826" spans="1:18">
      <c r="A4826" s="81"/>
      <c r="B4826" s="81"/>
      <c r="C4826" s="81"/>
      <c r="D4826" s="81"/>
      <c r="E4826" s="81"/>
      <c r="F4826" s="81"/>
      <c r="G4826" s="81"/>
      <c r="H4826" s="81"/>
      <c r="I4826" s="81"/>
      <c r="J4826" s="81"/>
      <c r="K4826" s="81"/>
      <c r="L4826" s="81"/>
      <c r="M4826" s="81"/>
      <c r="N4826" s="81"/>
      <c r="O4826" s="81"/>
      <c r="P4826" s="81"/>
      <c r="Q4826" s="81"/>
      <c r="R4826" s="81"/>
    </row>
    <row r="4827" spans="1:18">
      <c r="A4827" s="81"/>
      <c r="B4827" s="81"/>
      <c r="C4827" s="81"/>
      <c r="D4827" s="81"/>
      <c r="E4827" s="81"/>
      <c r="F4827" s="81"/>
      <c r="G4827" s="81"/>
      <c r="H4827" s="81"/>
      <c r="I4827" s="81"/>
      <c r="J4827" s="81"/>
      <c r="K4827" s="81"/>
      <c r="L4827" s="81"/>
      <c r="M4827" s="81"/>
      <c r="N4827" s="81"/>
      <c r="O4827" s="81"/>
      <c r="P4827" s="81"/>
      <c r="Q4827" s="81"/>
      <c r="R4827" s="81"/>
    </row>
    <row r="4828" spans="1:18">
      <c r="A4828" s="81"/>
      <c r="B4828" s="81"/>
      <c r="C4828" s="81"/>
      <c r="D4828" s="81"/>
      <c r="E4828" s="81"/>
      <c r="F4828" s="81"/>
      <c r="G4828" s="81"/>
      <c r="H4828" s="81"/>
      <c r="I4828" s="81"/>
      <c r="J4828" s="81"/>
      <c r="K4828" s="81"/>
      <c r="L4828" s="81"/>
      <c r="M4828" s="81"/>
      <c r="N4828" s="81"/>
      <c r="O4828" s="81"/>
      <c r="P4828" s="81"/>
      <c r="Q4828" s="81"/>
      <c r="R4828" s="81"/>
    </row>
    <row r="4829" spans="1:18">
      <c r="A4829" s="81"/>
      <c r="B4829" s="81"/>
      <c r="C4829" s="81"/>
      <c r="D4829" s="81"/>
      <c r="E4829" s="81"/>
      <c r="F4829" s="81"/>
      <c r="G4829" s="81"/>
      <c r="H4829" s="81"/>
      <c r="I4829" s="81"/>
      <c r="J4829" s="81"/>
      <c r="K4829" s="81"/>
      <c r="L4829" s="81"/>
      <c r="M4829" s="81"/>
      <c r="N4829" s="81"/>
      <c r="O4829" s="81"/>
      <c r="P4829" s="81"/>
      <c r="Q4829" s="81"/>
      <c r="R4829" s="81"/>
    </row>
    <row r="4830" spans="1:18">
      <c r="A4830" s="81"/>
      <c r="B4830" s="81"/>
      <c r="C4830" s="81"/>
      <c r="D4830" s="81"/>
      <c r="E4830" s="81"/>
      <c r="F4830" s="81"/>
      <c r="G4830" s="81"/>
      <c r="H4830" s="81"/>
      <c r="I4830" s="81"/>
      <c r="J4830" s="81"/>
      <c r="K4830" s="81"/>
      <c r="L4830" s="81"/>
      <c r="M4830" s="81"/>
      <c r="N4830" s="81"/>
      <c r="O4830" s="81"/>
      <c r="P4830" s="81"/>
      <c r="Q4830" s="81"/>
      <c r="R4830" s="81"/>
    </row>
    <row r="4831" spans="1:18">
      <c r="A4831" s="81"/>
      <c r="B4831" s="81"/>
      <c r="C4831" s="81"/>
      <c r="D4831" s="81"/>
      <c r="E4831" s="81"/>
      <c r="F4831" s="81"/>
      <c r="G4831" s="81"/>
      <c r="H4831" s="81"/>
      <c r="I4831" s="81"/>
      <c r="J4831" s="81"/>
      <c r="K4831" s="81"/>
      <c r="L4831" s="81"/>
      <c r="M4831" s="81"/>
      <c r="N4831" s="81"/>
      <c r="O4831" s="81"/>
      <c r="P4831" s="81"/>
      <c r="Q4831" s="81"/>
      <c r="R4831" s="81"/>
    </row>
    <row r="4832" spans="1:18">
      <c r="A4832" s="81"/>
      <c r="B4832" s="81"/>
      <c r="C4832" s="81"/>
      <c r="D4832" s="81"/>
      <c r="E4832" s="81"/>
      <c r="F4832" s="81"/>
      <c r="G4832" s="81"/>
      <c r="H4832" s="81"/>
      <c r="I4832" s="81"/>
      <c r="J4832" s="81"/>
      <c r="K4832" s="81"/>
      <c r="L4832" s="81"/>
      <c r="M4832" s="81"/>
      <c r="N4832" s="81"/>
      <c r="O4832" s="81"/>
      <c r="P4832" s="81"/>
      <c r="Q4832" s="81"/>
      <c r="R4832" s="81"/>
    </row>
    <row r="4833" spans="1:18">
      <c r="A4833" s="81"/>
      <c r="B4833" s="81"/>
      <c r="C4833" s="81"/>
      <c r="D4833" s="81"/>
      <c r="E4833" s="81"/>
      <c r="F4833" s="81"/>
      <c r="G4833" s="81"/>
      <c r="H4833" s="81"/>
      <c r="I4833" s="81"/>
      <c r="J4833" s="81"/>
      <c r="K4833" s="81"/>
      <c r="L4833" s="81"/>
      <c r="M4833" s="81"/>
      <c r="N4833" s="81"/>
      <c r="O4833" s="81"/>
      <c r="P4833" s="81"/>
      <c r="Q4833" s="81"/>
      <c r="R4833" s="81"/>
    </row>
    <row r="4834" spans="1:18">
      <c r="A4834" s="81"/>
      <c r="B4834" s="81"/>
      <c r="C4834" s="81"/>
      <c r="D4834" s="81"/>
      <c r="E4834" s="81"/>
      <c r="F4834" s="81"/>
      <c r="G4834" s="81"/>
      <c r="H4834" s="81"/>
      <c r="I4834" s="81"/>
      <c r="J4834" s="81"/>
      <c r="K4834" s="81"/>
      <c r="L4834" s="81"/>
      <c r="M4834" s="81"/>
      <c r="N4834" s="81"/>
      <c r="O4834" s="81"/>
      <c r="P4834" s="81"/>
      <c r="Q4834" s="81"/>
      <c r="R4834" s="81"/>
    </row>
    <row r="4835" spans="1:18">
      <c r="A4835" s="81"/>
      <c r="B4835" s="81"/>
      <c r="C4835" s="81"/>
      <c r="D4835" s="81"/>
      <c r="E4835" s="81"/>
      <c r="F4835" s="81"/>
      <c r="G4835" s="81"/>
      <c r="H4835" s="81"/>
      <c r="I4835" s="81"/>
      <c r="J4835" s="81"/>
      <c r="K4835" s="81"/>
      <c r="L4835" s="81"/>
      <c r="M4835" s="81"/>
      <c r="N4835" s="81"/>
      <c r="O4835" s="81"/>
      <c r="P4835" s="81"/>
      <c r="Q4835" s="81"/>
      <c r="R4835" s="81"/>
    </row>
    <row r="4836" spans="1:18">
      <c r="A4836" s="81"/>
      <c r="B4836" s="81"/>
      <c r="C4836" s="81"/>
      <c r="D4836" s="81"/>
      <c r="E4836" s="81"/>
      <c r="F4836" s="81"/>
      <c r="G4836" s="81"/>
      <c r="H4836" s="81"/>
      <c r="I4836" s="81"/>
      <c r="J4836" s="81"/>
      <c r="K4836" s="81"/>
      <c r="L4836" s="81"/>
      <c r="M4836" s="81"/>
      <c r="N4836" s="81"/>
      <c r="O4836" s="81"/>
      <c r="P4836" s="81"/>
      <c r="Q4836" s="81"/>
      <c r="R4836" s="81"/>
    </row>
    <row r="4837" spans="1:18">
      <c r="A4837" s="81"/>
      <c r="B4837" s="81"/>
      <c r="C4837" s="81"/>
      <c r="D4837" s="81"/>
      <c r="E4837" s="81"/>
      <c r="F4837" s="81"/>
      <c r="G4837" s="81"/>
      <c r="H4837" s="81"/>
      <c r="I4837" s="81"/>
      <c r="J4837" s="81"/>
      <c r="K4837" s="81"/>
      <c r="L4837" s="81"/>
      <c r="M4837" s="81"/>
      <c r="N4837" s="81"/>
      <c r="O4837" s="81"/>
      <c r="P4837" s="81"/>
      <c r="Q4837" s="81"/>
      <c r="R4837" s="81"/>
    </row>
    <row r="4838" spans="1:18">
      <c r="A4838" s="81"/>
      <c r="B4838" s="81"/>
      <c r="C4838" s="81"/>
      <c r="D4838" s="81"/>
      <c r="E4838" s="81"/>
      <c r="F4838" s="81"/>
      <c r="G4838" s="81"/>
      <c r="H4838" s="81"/>
      <c r="I4838" s="81"/>
      <c r="J4838" s="81"/>
      <c r="K4838" s="81"/>
      <c r="L4838" s="81"/>
      <c r="M4838" s="81"/>
      <c r="N4838" s="81"/>
      <c r="O4838" s="81"/>
      <c r="P4838" s="81"/>
      <c r="Q4838" s="81"/>
      <c r="R4838" s="81"/>
    </row>
    <row r="4839" spans="1:18">
      <c r="A4839" s="81"/>
      <c r="B4839" s="81"/>
      <c r="C4839" s="81"/>
      <c r="D4839" s="81"/>
      <c r="E4839" s="81"/>
      <c r="F4839" s="81"/>
      <c r="G4839" s="81"/>
      <c r="H4839" s="81"/>
      <c r="I4839" s="81"/>
      <c r="J4839" s="81"/>
      <c r="K4839" s="81"/>
      <c r="L4839" s="81"/>
      <c r="M4839" s="81"/>
      <c r="N4839" s="81"/>
      <c r="O4839" s="81"/>
      <c r="P4839" s="81"/>
      <c r="Q4839" s="81"/>
      <c r="R4839" s="81"/>
    </row>
    <row r="4840" spans="1:18">
      <c r="A4840" s="81"/>
      <c r="B4840" s="81"/>
      <c r="C4840" s="81"/>
      <c r="D4840" s="81"/>
      <c r="E4840" s="81"/>
      <c r="F4840" s="81"/>
      <c r="G4840" s="81"/>
      <c r="H4840" s="81"/>
      <c r="I4840" s="81"/>
      <c r="J4840" s="81"/>
      <c r="K4840" s="81"/>
      <c r="L4840" s="81"/>
      <c r="M4840" s="81"/>
      <c r="N4840" s="81"/>
      <c r="O4840" s="81"/>
      <c r="P4840" s="81"/>
      <c r="Q4840" s="81"/>
      <c r="R4840" s="81"/>
    </row>
    <row r="4841" spans="1:18">
      <c r="A4841" s="81"/>
      <c r="B4841" s="81"/>
      <c r="C4841" s="81"/>
      <c r="D4841" s="81"/>
      <c r="E4841" s="81"/>
      <c r="F4841" s="81"/>
      <c r="G4841" s="81"/>
      <c r="H4841" s="81"/>
      <c r="I4841" s="81"/>
      <c r="J4841" s="81"/>
      <c r="K4841" s="81"/>
      <c r="L4841" s="81"/>
      <c r="M4841" s="81"/>
      <c r="N4841" s="81"/>
      <c r="O4841" s="81"/>
      <c r="P4841" s="81"/>
      <c r="Q4841" s="81"/>
      <c r="R4841" s="81"/>
    </row>
    <row r="4842" spans="1:18">
      <c r="A4842" s="81"/>
      <c r="B4842" s="81"/>
      <c r="C4842" s="81"/>
      <c r="D4842" s="81"/>
      <c r="E4842" s="81"/>
      <c r="F4842" s="81"/>
      <c r="G4842" s="81"/>
      <c r="H4842" s="81"/>
      <c r="I4842" s="81"/>
      <c r="J4842" s="81"/>
      <c r="K4842" s="81"/>
      <c r="L4842" s="81"/>
      <c r="M4842" s="81"/>
      <c r="N4842" s="81"/>
      <c r="O4842" s="81"/>
      <c r="P4842" s="81"/>
      <c r="Q4842" s="81"/>
      <c r="R4842" s="81"/>
    </row>
    <row r="4843" spans="1:18">
      <c r="A4843" s="81"/>
      <c r="B4843" s="81"/>
      <c r="C4843" s="81"/>
      <c r="D4843" s="81"/>
      <c r="E4843" s="81"/>
      <c r="F4843" s="81"/>
      <c r="G4843" s="81"/>
      <c r="H4843" s="81"/>
      <c r="I4843" s="81"/>
      <c r="J4843" s="81"/>
      <c r="K4843" s="81"/>
      <c r="L4843" s="81"/>
      <c r="M4843" s="81"/>
      <c r="N4843" s="81"/>
      <c r="O4843" s="81"/>
      <c r="P4843" s="81"/>
      <c r="Q4843" s="81"/>
      <c r="R4843" s="81"/>
    </row>
    <row r="4844" spans="1:18">
      <c r="A4844" s="81"/>
      <c r="B4844" s="81"/>
      <c r="C4844" s="81"/>
      <c r="D4844" s="81"/>
      <c r="E4844" s="81"/>
      <c r="F4844" s="81"/>
      <c r="G4844" s="81"/>
      <c r="H4844" s="81"/>
      <c r="I4844" s="81"/>
      <c r="J4844" s="81"/>
      <c r="K4844" s="81"/>
      <c r="L4844" s="81"/>
      <c r="M4844" s="81"/>
      <c r="N4844" s="81"/>
      <c r="O4844" s="81"/>
      <c r="P4844" s="81"/>
      <c r="Q4844" s="81"/>
      <c r="R4844" s="81"/>
    </row>
    <row r="4845" spans="1:18">
      <c r="A4845" s="81"/>
      <c r="B4845" s="81"/>
      <c r="C4845" s="81"/>
      <c r="D4845" s="81"/>
      <c r="E4845" s="81"/>
      <c r="F4845" s="81"/>
      <c r="G4845" s="81"/>
      <c r="H4845" s="81"/>
      <c r="I4845" s="81"/>
      <c r="J4845" s="81"/>
      <c r="K4845" s="81"/>
      <c r="L4845" s="81"/>
      <c r="M4845" s="81"/>
      <c r="N4845" s="81"/>
      <c r="O4845" s="81"/>
      <c r="P4845" s="81"/>
      <c r="Q4845" s="81"/>
      <c r="R4845" s="81"/>
    </row>
    <row r="4846" spans="1:18">
      <c r="A4846" s="81"/>
      <c r="B4846" s="81"/>
      <c r="C4846" s="81"/>
      <c r="D4846" s="81"/>
      <c r="E4846" s="81"/>
      <c r="F4846" s="81"/>
      <c r="G4846" s="81"/>
      <c r="H4846" s="81"/>
      <c r="I4846" s="81"/>
      <c r="J4846" s="81"/>
      <c r="K4846" s="81"/>
      <c r="L4846" s="81"/>
      <c r="M4846" s="81"/>
      <c r="N4846" s="81"/>
      <c r="O4846" s="81"/>
      <c r="P4846" s="81"/>
      <c r="Q4846" s="81"/>
      <c r="R4846" s="81"/>
    </row>
    <row r="4847" spans="1:18">
      <c r="A4847" s="81"/>
      <c r="B4847" s="81"/>
      <c r="C4847" s="81"/>
      <c r="D4847" s="81"/>
      <c r="E4847" s="81"/>
      <c r="F4847" s="81"/>
      <c r="G4847" s="81"/>
      <c r="H4847" s="81"/>
      <c r="I4847" s="81"/>
      <c r="J4847" s="81"/>
      <c r="K4847" s="81"/>
      <c r="L4847" s="81"/>
      <c r="M4847" s="81"/>
      <c r="N4847" s="81"/>
      <c r="O4847" s="81"/>
      <c r="P4847" s="81"/>
      <c r="Q4847" s="81"/>
      <c r="R4847" s="81"/>
    </row>
    <row r="4848" spans="1:18">
      <c r="A4848" s="81"/>
      <c r="B4848" s="81"/>
      <c r="C4848" s="81"/>
      <c r="D4848" s="81"/>
      <c r="E4848" s="81"/>
      <c r="F4848" s="81"/>
      <c r="G4848" s="81"/>
      <c r="H4848" s="81"/>
      <c r="I4848" s="81"/>
      <c r="J4848" s="81"/>
      <c r="K4848" s="81"/>
      <c r="L4848" s="81"/>
      <c r="M4848" s="81"/>
      <c r="N4848" s="81"/>
      <c r="O4848" s="81"/>
      <c r="P4848" s="81"/>
      <c r="Q4848" s="81"/>
      <c r="R4848" s="81"/>
    </row>
    <row r="4849" spans="1:18">
      <c r="A4849" s="81"/>
      <c r="B4849" s="81"/>
      <c r="C4849" s="81"/>
      <c r="D4849" s="81"/>
      <c r="E4849" s="81"/>
      <c r="F4849" s="81"/>
      <c r="G4849" s="81"/>
      <c r="H4849" s="81"/>
      <c r="I4849" s="81"/>
      <c r="J4849" s="81"/>
      <c r="K4849" s="81"/>
      <c r="L4849" s="81"/>
      <c r="M4849" s="81"/>
      <c r="N4849" s="81"/>
      <c r="O4849" s="81"/>
      <c r="P4849" s="81"/>
      <c r="Q4849" s="81"/>
      <c r="R4849" s="81"/>
    </row>
    <row r="4850" spans="1:18">
      <c r="A4850" s="81"/>
      <c r="B4850" s="81"/>
      <c r="C4850" s="81"/>
      <c r="D4850" s="81"/>
      <c r="E4850" s="81"/>
      <c r="F4850" s="81"/>
      <c r="G4850" s="81"/>
      <c r="H4850" s="81"/>
      <c r="I4850" s="81"/>
      <c r="J4850" s="81"/>
      <c r="K4850" s="81"/>
      <c r="L4850" s="81"/>
      <c r="M4850" s="81"/>
      <c r="N4850" s="81"/>
      <c r="O4850" s="81"/>
      <c r="P4850" s="81"/>
      <c r="Q4850" s="81"/>
      <c r="R4850" s="81"/>
    </row>
    <row r="4851" spans="1:18">
      <c r="A4851" s="81"/>
      <c r="B4851" s="81"/>
      <c r="C4851" s="81"/>
      <c r="D4851" s="81"/>
      <c r="E4851" s="81"/>
      <c r="F4851" s="81"/>
      <c r="G4851" s="81"/>
      <c r="H4851" s="81"/>
      <c r="I4851" s="81"/>
      <c r="J4851" s="81"/>
      <c r="K4851" s="81"/>
      <c r="L4851" s="81"/>
      <c r="M4851" s="81"/>
      <c r="N4851" s="81"/>
      <c r="O4851" s="81"/>
      <c r="P4851" s="81"/>
      <c r="Q4851" s="81"/>
      <c r="R4851" s="81"/>
    </row>
    <row r="4852" spans="1:18">
      <c r="A4852" s="81"/>
      <c r="B4852" s="81"/>
      <c r="C4852" s="81"/>
      <c r="D4852" s="81"/>
      <c r="E4852" s="81"/>
      <c r="F4852" s="81"/>
      <c r="G4852" s="81"/>
      <c r="H4852" s="81"/>
      <c r="I4852" s="81"/>
      <c r="J4852" s="81"/>
      <c r="K4852" s="81"/>
      <c r="L4852" s="81"/>
      <c r="M4852" s="81"/>
      <c r="N4852" s="81"/>
      <c r="O4852" s="81"/>
      <c r="P4852" s="81"/>
      <c r="Q4852" s="81"/>
      <c r="R4852" s="81"/>
    </row>
    <row r="4853" spans="1:18">
      <c r="A4853" s="81"/>
      <c r="B4853" s="81"/>
      <c r="C4853" s="81"/>
      <c r="D4853" s="81"/>
      <c r="E4853" s="81"/>
      <c r="F4853" s="81"/>
      <c r="G4853" s="81"/>
      <c r="H4853" s="81"/>
      <c r="I4853" s="81"/>
      <c r="J4853" s="81"/>
      <c r="K4853" s="81"/>
      <c r="L4853" s="81"/>
      <c r="M4853" s="81"/>
      <c r="N4853" s="81"/>
      <c r="O4853" s="81"/>
      <c r="P4853" s="81"/>
      <c r="Q4853" s="81"/>
      <c r="R4853" s="81"/>
    </row>
    <row r="4854" spans="1:18">
      <c r="A4854" s="81"/>
      <c r="B4854" s="81"/>
      <c r="C4854" s="81"/>
      <c r="D4854" s="81"/>
      <c r="E4854" s="81"/>
      <c r="F4854" s="81"/>
      <c r="G4854" s="81"/>
      <c r="H4854" s="81"/>
      <c r="I4854" s="81"/>
      <c r="J4854" s="81"/>
      <c r="K4854" s="81"/>
      <c r="L4854" s="81"/>
      <c r="M4854" s="81"/>
      <c r="N4854" s="81"/>
      <c r="O4854" s="81"/>
      <c r="P4854" s="81"/>
      <c r="Q4854" s="81"/>
      <c r="R4854" s="81"/>
    </row>
    <row r="4855" spans="1:18">
      <c r="A4855" s="81"/>
      <c r="B4855" s="81"/>
      <c r="C4855" s="81"/>
      <c r="D4855" s="81"/>
      <c r="E4855" s="81"/>
      <c r="F4855" s="81"/>
      <c r="G4855" s="81"/>
      <c r="H4855" s="81"/>
      <c r="I4855" s="81"/>
      <c r="J4855" s="81"/>
      <c r="K4855" s="81"/>
      <c r="L4855" s="81"/>
      <c r="M4855" s="81"/>
      <c r="N4855" s="81"/>
      <c r="O4855" s="81"/>
      <c r="P4855" s="81"/>
      <c r="Q4855" s="81"/>
      <c r="R4855" s="81"/>
    </row>
    <row r="4856" spans="1:18">
      <c r="A4856" s="81"/>
      <c r="B4856" s="81"/>
      <c r="C4856" s="81"/>
      <c r="D4856" s="81"/>
      <c r="E4856" s="81"/>
      <c r="F4856" s="81"/>
      <c r="G4856" s="81"/>
      <c r="H4856" s="81"/>
      <c r="I4856" s="81"/>
      <c r="J4856" s="81"/>
      <c r="K4856" s="81"/>
      <c r="L4856" s="81"/>
      <c r="M4856" s="81"/>
      <c r="N4856" s="81"/>
      <c r="O4856" s="81"/>
      <c r="P4856" s="81"/>
      <c r="Q4856" s="81"/>
      <c r="R4856" s="81"/>
    </row>
    <row r="4857" spans="1:18">
      <c r="A4857" s="81"/>
      <c r="B4857" s="81"/>
      <c r="C4857" s="81"/>
      <c r="D4857" s="81"/>
      <c r="E4857" s="81"/>
      <c r="F4857" s="81"/>
      <c r="G4857" s="81"/>
      <c r="H4857" s="81"/>
      <c r="I4857" s="81"/>
      <c r="J4857" s="81"/>
      <c r="K4857" s="81"/>
      <c r="L4857" s="81"/>
      <c r="M4857" s="81"/>
      <c r="N4857" s="81"/>
      <c r="O4857" s="81"/>
      <c r="P4857" s="81"/>
      <c r="Q4857" s="81"/>
      <c r="R4857" s="81"/>
    </row>
    <row r="4858" spans="1:18">
      <c r="A4858" s="81"/>
      <c r="B4858" s="81"/>
      <c r="C4858" s="81"/>
      <c r="D4858" s="81"/>
      <c r="E4858" s="81"/>
      <c r="F4858" s="81"/>
      <c r="G4858" s="81"/>
      <c r="H4858" s="81"/>
      <c r="I4858" s="81"/>
      <c r="J4858" s="81"/>
      <c r="K4858" s="81"/>
      <c r="L4858" s="81"/>
      <c r="M4858" s="81"/>
      <c r="N4858" s="81"/>
      <c r="O4858" s="81"/>
      <c r="P4858" s="81"/>
      <c r="Q4858" s="81"/>
      <c r="R4858" s="81"/>
    </row>
    <row r="4859" spans="1:18">
      <c r="A4859" s="81"/>
      <c r="B4859" s="81"/>
      <c r="C4859" s="81"/>
      <c r="D4859" s="81"/>
      <c r="E4859" s="81"/>
      <c r="F4859" s="81"/>
      <c r="G4859" s="81"/>
      <c r="H4859" s="81"/>
      <c r="I4859" s="81"/>
      <c r="J4859" s="81"/>
      <c r="K4859" s="81"/>
      <c r="L4859" s="81"/>
      <c r="M4859" s="81"/>
      <c r="N4859" s="81"/>
      <c r="O4859" s="81"/>
      <c r="P4859" s="81"/>
      <c r="Q4859" s="81"/>
      <c r="R4859" s="81"/>
    </row>
    <row r="4860" spans="1:18">
      <c r="A4860" s="81"/>
      <c r="B4860" s="81"/>
      <c r="C4860" s="81"/>
      <c r="D4860" s="81"/>
      <c r="E4860" s="81"/>
      <c r="F4860" s="81"/>
      <c r="G4860" s="81"/>
      <c r="H4860" s="81"/>
      <c r="I4860" s="81"/>
      <c r="J4860" s="81"/>
      <c r="K4860" s="81"/>
      <c r="L4860" s="81"/>
      <c r="M4860" s="81"/>
      <c r="N4860" s="81"/>
      <c r="O4860" s="81"/>
      <c r="P4860" s="81"/>
      <c r="Q4860" s="81"/>
      <c r="R4860" s="81"/>
    </row>
    <row r="4861" spans="1:18">
      <c r="A4861" s="81"/>
      <c r="B4861" s="81"/>
      <c r="C4861" s="81"/>
      <c r="D4861" s="81"/>
      <c r="E4861" s="81"/>
      <c r="F4861" s="81"/>
      <c r="G4861" s="81"/>
      <c r="H4861" s="81"/>
      <c r="I4861" s="81"/>
      <c r="J4861" s="81"/>
      <c r="K4861" s="81"/>
      <c r="L4861" s="81"/>
      <c r="M4861" s="81"/>
      <c r="N4861" s="81"/>
      <c r="O4861" s="81"/>
      <c r="P4861" s="81"/>
      <c r="Q4861" s="81"/>
      <c r="R4861" s="81"/>
    </row>
    <row r="4862" spans="1:18">
      <c r="A4862" s="81"/>
      <c r="B4862" s="81"/>
      <c r="C4862" s="81"/>
      <c r="D4862" s="81"/>
      <c r="E4862" s="81"/>
      <c r="F4862" s="81"/>
      <c r="G4862" s="81"/>
      <c r="H4862" s="81"/>
      <c r="I4862" s="81"/>
      <c r="J4862" s="81"/>
      <c r="K4862" s="81"/>
      <c r="L4862" s="81"/>
      <c r="M4862" s="81"/>
      <c r="N4862" s="81"/>
      <c r="O4862" s="81"/>
      <c r="P4862" s="81"/>
      <c r="Q4862" s="81"/>
      <c r="R4862" s="81"/>
    </row>
    <row r="4863" spans="1:18">
      <c r="A4863" s="81"/>
      <c r="B4863" s="81"/>
      <c r="C4863" s="81"/>
      <c r="D4863" s="81"/>
      <c r="E4863" s="81"/>
      <c r="F4863" s="81"/>
      <c r="G4863" s="81"/>
      <c r="H4863" s="81"/>
      <c r="I4863" s="81"/>
      <c r="J4863" s="81"/>
      <c r="K4863" s="81"/>
      <c r="L4863" s="81"/>
      <c r="M4863" s="81"/>
      <c r="N4863" s="81"/>
      <c r="O4863" s="81"/>
      <c r="P4863" s="81"/>
      <c r="Q4863" s="81"/>
      <c r="R4863" s="81"/>
    </row>
    <row r="4864" spans="1:18">
      <c r="A4864" s="81"/>
      <c r="B4864" s="81"/>
      <c r="C4864" s="81"/>
      <c r="D4864" s="81"/>
      <c r="E4864" s="81"/>
      <c r="F4864" s="81"/>
      <c r="G4864" s="81"/>
      <c r="H4864" s="81"/>
      <c r="I4864" s="81"/>
      <c r="J4864" s="81"/>
      <c r="K4864" s="81"/>
      <c r="L4864" s="81"/>
      <c r="M4864" s="81"/>
      <c r="N4864" s="81"/>
      <c r="O4864" s="81"/>
      <c r="P4864" s="81"/>
      <c r="Q4864" s="81"/>
      <c r="R4864" s="81"/>
    </row>
    <row r="4865" spans="1:18">
      <c r="A4865" s="81"/>
      <c r="B4865" s="81"/>
      <c r="C4865" s="81"/>
      <c r="D4865" s="81"/>
      <c r="E4865" s="81"/>
      <c r="F4865" s="81"/>
      <c r="G4865" s="81"/>
      <c r="H4865" s="81"/>
      <c r="I4865" s="81"/>
      <c r="J4865" s="81"/>
      <c r="K4865" s="81"/>
      <c r="L4865" s="81"/>
      <c r="M4865" s="81"/>
      <c r="N4865" s="81"/>
      <c r="O4865" s="81"/>
      <c r="P4865" s="81"/>
      <c r="Q4865" s="81"/>
      <c r="R4865" s="81"/>
    </row>
    <row r="4866" spans="1:18">
      <c r="A4866" s="81"/>
      <c r="B4866" s="81"/>
      <c r="C4866" s="81"/>
      <c r="D4866" s="81"/>
      <c r="E4866" s="81"/>
      <c r="F4866" s="81"/>
      <c r="G4866" s="81"/>
      <c r="H4866" s="81"/>
      <c r="I4866" s="81"/>
      <c r="J4866" s="81"/>
      <c r="K4866" s="81"/>
      <c r="L4866" s="81"/>
      <c r="M4866" s="81"/>
      <c r="N4866" s="81"/>
      <c r="O4866" s="81"/>
      <c r="P4866" s="81"/>
      <c r="Q4866" s="81"/>
      <c r="R4866" s="81"/>
    </row>
    <row r="4867" spans="1:18">
      <c r="A4867" s="81"/>
      <c r="B4867" s="81"/>
      <c r="C4867" s="81"/>
      <c r="D4867" s="81"/>
      <c r="E4867" s="81"/>
      <c r="F4867" s="81"/>
      <c r="G4867" s="81"/>
      <c r="H4867" s="81"/>
      <c r="I4867" s="81"/>
      <c r="J4867" s="81"/>
      <c r="K4867" s="81"/>
      <c r="L4867" s="81"/>
      <c r="M4867" s="81"/>
      <c r="N4867" s="81"/>
      <c r="O4867" s="81"/>
      <c r="P4867" s="81"/>
      <c r="Q4867" s="81"/>
      <c r="R4867" s="81"/>
    </row>
    <row r="4868" spans="1:18">
      <c r="A4868" s="81"/>
      <c r="B4868" s="81"/>
      <c r="C4868" s="81"/>
      <c r="D4868" s="81"/>
      <c r="E4868" s="81"/>
      <c r="F4868" s="81"/>
      <c r="G4868" s="81"/>
      <c r="H4868" s="81"/>
      <c r="I4868" s="81"/>
      <c r="J4868" s="81"/>
      <c r="K4868" s="81"/>
      <c r="L4868" s="81"/>
      <c r="M4868" s="81"/>
      <c r="N4868" s="81"/>
      <c r="O4868" s="81"/>
      <c r="P4868" s="81"/>
      <c r="Q4868" s="81"/>
      <c r="R4868" s="81"/>
    </row>
    <row r="4869" spans="1:18">
      <c r="A4869" s="81"/>
      <c r="B4869" s="81"/>
      <c r="C4869" s="81"/>
      <c r="D4869" s="81"/>
      <c r="E4869" s="81"/>
      <c r="F4869" s="81"/>
      <c r="G4869" s="81"/>
      <c r="H4869" s="81"/>
      <c r="I4869" s="81"/>
      <c r="J4869" s="81"/>
      <c r="K4869" s="81"/>
      <c r="L4869" s="81"/>
      <c r="M4869" s="81"/>
      <c r="N4869" s="81"/>
      <c r="O4869" s="81"/>
      <c r="P4869" s="81"/>
      <c r="Q4869" s="81"/>
      <c r="R4869" s="81"/>
    </row>
    <row r="4870" spans="1:18">
      <c r="A4870" s="81"/>
      <c r="B4870" s="81"/>
      <c r="C4870" s="81"/>
      <c r="D4870" s="81"/>
      <c r="E4870" s="81"/>
      <c r="F4870" s="81"/>
      <c r="G4870" s="81"/>
      <c r="H4870" s="81"/>
      <c r="I4870" s="81"/>
      <c r="J4870" s="81"/>
      <c r="K4870" s="81"/>
      <c r="L4870" s="81"/>
      <c r="M4870" s="81"/>
      <c r="N4870" s="81"/>
      <c r="O4870" s="81"/>
      <c r="P4870" s="81"/>
      <c r="Q4870" s="81"/>
      <c r="R4870" s="81"/>
    </row>
    <row r="4871" spans="1:18">
      <c r="A4871" s="81"/>
      <c r="B4871" s="81"/>
      <c r="C4871" s="81"/>
      <c r="D4871" s="81"/>
      <c r="E4871" s="81"/>
      <c r="F4871" s="81"/>
      <c r="G4871" s="81"/>
      <c r="H4871" s="81"/>
      <c r="I4871" s="81"/>
      <c r="J4871" s="81"/>
      <c r="K4871" s="81"/>
      <c r="L4871" s="81"/>
      <c r="M4871" s="81"/>
      <c r="N4871" s="81"/>
      <c r="O4871" s="81"/>
      <c r="P4871" s="81"/>
      <c r="Q4871" s="81"/>
      <c r="R4871" s="81"/>
    </row>
    <row r="4872" spans="1:18">
      <c r="A4872" s="81"/>
      <c r="B4872" s="81"/>
      <c r="C4872" s="81"/>
      <c r="D4872" s="81"/>
      <c r="E4872" s="81"/>
      <c r="F4872" s="81"/>
      <c r="G4872" s="81"/>
      <c r="H4872" s="81"/>
      <c r="I4872" s="81"/>
      <c r="J4872" s="81"/>
      <c r="K4872" s="81"/>
      <c r="L4872" s="81"/>
      <c r="M4872" s="81"/>
      <c r="N4872" s="81"/>
      <c r="O4872" s="81"/>
      <c r="P4872" s="81"/>
      <c r="Q4872" s="81"/>
      <c r="R4872" s="81"/>
    </row>
    <row r="4873" spans="1:18">
      <c r="A4873" s="81"/>
      <c r="B4873" s="81"/>
      <c r="C4873" s="81"/>
      <c r="D4873" s="81"/>
      <c r="E4873" s="81"/>
      <c r="F4873" s="81"/>
      <c r="G4873" s="81"/>
      <c r="H4873" s="81"/>
      <c r="I4873" s="81"/>
      <c r="J4873" s="81"/>
      <c r="K4873" s="81"/>
      <c r="L4873" s="81"/>
      <c r="M4873" s="81"/>
      <c r="N4873" s="81"/>
      <c r="O4873" s="81"/>
      <c r="P4873" s="81"/>
      <c r="Q4873" s="81"/>
      <c r="R4873" s="81"/>
    </row>
    <row r="4874" spans="1:18">
      <c r="A4874" s="81"/>
      <c r="B4874" s="81"/>
      <c r="C4874" s="81"/>
      <c r="D4874" s="81"/>
      <c r="E4874" s="81"/>
      <c r="F4874" s="81"/>
      <c r="G4874" s="81"/>
      <c r="H4874" s="81"/>
      <c r="I4874" s="81"/>
      <c r="J4874" s="81"/>
      <c r="K4874" s="81"/>
      <c r="L4874" s="81"/>
      <c r="M4874" s="81"/>
      <c r="N4874" s="81"/>
      <c r="O4874" s="81"/>
      <c r="P4874" s="81"/>
      <c r="Q4874" s="81"/>
      <c r="R4874" s="81"/>
    </row>
    <row r="4875" spans="1:18">
      <c r="A4875" s="81"/>
      <c r="B4875" s="81"/>
      <c r="C4875" s="81"/>
      <c r="D4875" s="81"/>
      <c r="E4875" s="81"/>
      <c r="F4875" s="81"/>
      <c r="G4875" s="81"/>
      <c r="H4875" s="81"/>
      <c r="I4875" s="81"/>
      <c r="J4875" s="81"/>
      <c r="K4875" s="81"/>
      <c r="L4875" s="81"/>
      <c r="M4875" s="81"/>
      <c r="N4875" s="81"/>
      <c r="O4875" s="81"/>
      <c r="P4875" s="81"/>
      <c r="Q4875" s="81"/>
      <c r="R4875" s="81"/>
    </row>
    <row r="4876" spans="1:18">
      <c r="A4876" s="81"/>
      <c r="B4876" s="81"/>
      <c r="C4876" s="81"/>
      <c r="D4876" s="81"/>
      <c r="E4876" s="81"/>
      <c r="F4876" s="81"/>
      <c r="G4876" s="81"/>
      <c r="H4876" s="81"/>
      <c r="I4876" s="81"/>
      <c r="J4876" s="81"/>
      <c r="K4876" s="81"/>
      <c r="L4876" s="81"/>
      <c r="M4876" s="81"/>
      <c r="N4876" s="81"/>
      <c r="O4876" s="81"/>
      <c r="P4876" s="81"/>
      <c r="Q4876" s="81"/>
      <c r="R4876" s="81"/>
    </row>
    <row r="4877" spans="1:18">
      <c r="A4877" s="81"/>
      <c r="B4877" s="81"/>
      <c r="C4877" s="81"/>
      <c r="D4877" s="81"/>
      <c r="E4877" s="81"/>
      <c r="F4877" s="81"/>
      <c r="G4877" s="81"/>
      <c r="H4877" s="81"/>
      <c r="I4877" s="81"/>
      <c r="J4877" s="81"/>
      <c r="K4877" s="81"/>
      <c r="L4877" s="81"/>
      <c r="M4877" s="81"/>
      <c r="N4877" s="81"/>
      <c r="O4877" s="81"/>
      <c r="P4877" s="81"/>
      <c r="Q4877" s="81"/>
      <c r="R4877" s="81"/>
    </row>
    <row r="4878" spans="1:18">
      <c r="A4878" s="81"/>
      <c r="B4878" s="81"/>
      <c r="C4878" s="81"/>
      <c r="D4878" s="81"/>
      <c r="E4878" s="81"/>
      <c r="F4878" s="81"/>
      <c r="G4878" s="81"/>
      <c r="H4878" s="81"/>
      <c r="I4878" s="81"/>
      <c r="J4878" s="81"/>
      <c r="K4878" s="81"/>
      <c r="L4878" s="81"/>
      <c r="M4878" s="81"/>
      <c r="N4878" s="81"/>
      <c r="O4878" s="81"/>
      <c r="P4878" s="81"/>
      <c r="Q4878" s="81"/>
      <c r="R4878" s="81"/>
    </row>
    <row r="4879" spans="1:18">
      <c r="A4879" s="81"/>
      <c r="B4879" s="81"/>
      <c r="C4879" s="81"/>
      <c r="D4879" s="81"/>
      <c r="E4879" s="81"/>
      <c r="F4879" s="81"/>
      <c r="G4879" s="81"/>
      <c r="H4879" s="81"/>
      <c r="I4879" s="81"/>
      <c r="J4879" s="81"/>
      <c r="K4879" s="81"/>
      <c r="L4879" s="81"/>
      <c r="M4879" s="81"/>
      <c r="N4879" s="81"/>
      <c r="O4879" s="81"/>
      <c r="P4879" s="81"/>
      <c r="Q4879" s="81"/>
      <c r="R4879" s="81"/>
    </row>
    <row r="4880" spans="1:18">
      <c r="A4880" s="81"/>
      <c r="B4880" s="81"/>
      <c r="C4880" s="81"/>
      <c r="D4880" s="81"/>
      <c r="E4880" s="81"/>
      <c r="F4880" s="81"/>
      <c r="G4880" s="81"/>
      <c r="H4880" s="81"/>
      <c r="I4880" s="81"/>
      <c r="J4880" s="81"/>
      <c r="K4880" s="81"/>
      <c r="L4880" s="81"/>
      <c r="M4880" s="81"/>
      <c r="N4880" s="81"/>
      <c r="O4880" s="81"/>
      <c r="P4880" s="81"/>
      <c r="Q4880" s="81"/>
      <c r="R4880" s="81"/>
    </row>
    <row r="4881" spans="1:18">
      <c r="A4881" s="81"/>
      <c r="B4881" s="81"/>
      <c r="C4881" s="81"/>
      <c r="D4881" s="81"/>
      <c r="E4881" s="81"/>
      <c r="F4881" s="81"/>
      <c r="G4881" s="81"/>
      <c r="H4881" s="81"/>
      <c r="I4881" s="81"/>
      <c r="J4881" s="81"/>
      <c r="K4881" s="81"/>
      <c r="L4881" s="81"/>
      <c r="M4881" s="81"/>
      <c r="N4881" s="81"/>
      <c r="O4881" s="81"/>
      <c r="P4881" s="81"/>
      <c r="Q4881" s="81"/>
      <c r="R4881" s="81"/>
    </row>
    <row r="4882" spans="1:18">
      <c r="A4882" s="81"/>
      <c r="B4882" s="81"/>
      <c r="C4882" s="81"/>
      <c r="D4882" s="81"/>
      <c r="E4882" s="81"/>
      <c r="F4882" s="81"/>
      <c r="G4882" s="81"/>
      <c r="H4882" s="81"/>
      <c r="I4882" s="81"/>
      <c r="J4882" s="81"/>
      <c r="K4882" s="81"/>
      <c r="L4882" s="81"/>
      <c r="M4882" s="81"/>
      <c r="N4882" s="81"/>
      <c r="O4882" s="81"/>
      <c r="P4882" s="81"/>
      <c r="Q4882" s="81"/>
      <c r="R4882" s="81"/>
    </row>
    <row r="4883" spans="1:18">
      <c r="A4883" s="81"/>
      <c r="B4883" s="81"/>
      <c r="C4883" s="81"/>
      <c r="D4883" s="81"/>
      <c r="E4883" s="81"/>
      <c r="F4883" s="81"/>
      <c r="G4883" s="81"/>
      <c r="H4883" s="81"/>
      <c r="I4883" s="81"/>
      <c r="J4883" s="81"/>
      <c r="K4883" s="81"/>
      <c r="L4883" s="81"/>
      <c r="M4883" s="81"/>
      <c r="N4883" s="81"/>
      <c r="O4883" s="81"/>
      <c r="P4883" s="81"/>
      <c r="Q4883" s="81"/>
      <c r="R4883" s="81"/>
    </row>
    <row r="4884" spans="1:18">
      <c r="A4884" s="81"/>
      <c r="B4884" s="81"/>
      <c r="C4884" s="81"/>
      <c r="D4884" s="81"/>
      <c r="E4884" s="81"/>
      <c r="F4884" s="81"/>
      <c r="G4884" s="81"/>
      <c r="H4884" s="81"/>
      <c r="I4884" s="81"/>
      <c r="J4884" s="81"/>
      <c r="K4884" s="81"/>
      <c r="L4884" s="81"/>
      <c r="M4884" s="81"/>
      <c r="N4884" s="81"/>
      <c r="O4884" s="81"/>
      <c r="P4884" s="81"/>
      <c r="Q4884" s="81"/>
      <c r="R4884" s="81"/>
    </row>
    <row r="4885" spans="1:18">
      <c r="A4885" s="81"/>
      <c r="B4885" s="81"/>
      <c r="C4885" s="81"/>
      <c r="D4885" s="81"/>
      <c r="E4885" s="81"/>
      <c r="F4885" s="81"/>
      <c r="G4885" s="81"/>
      <c r="H4885" s="81"/>
      <c r="I4885" s="81"/>
      <c r="J4885" s="81"/>
      <c r="K4885" s="81"/>
      <c r="L4885" s="81"/>
      <c r="M4885" s="81"/>
      <c r="N4885" s="81"/>
      <c r="O4885" s="81"/>
      <c r="P4885" s="81"/>
      <c r="Q4885" s="81"/>
      <c r="R4885" s="81"/>
    </row>
    <row r="4886" spans="1:18">
      <c r="A4886" s="81"/>
      <c r="B4886" s="81"/>
      <c r="C4886" s="81"/>
      <c r="D4886" s="81"/>
      <c r="E4886" s="81"/>
      <c r="F4886" s="81"/>
      <c r="G4886" s="81"/>
      <c r="H4886" s="81"/>
      <c r="I4886" s="81"/>
      <c r="J4886" s="81"/>
      <c r="K4886" s="81"/>
      <c r="L4886" s="81"/>
      <c r="M4886" s="81"/>
      <c r="N4886" s="81"/>
      <c r="O4886" s="81"/>
      <c r="P4886" s="81"/>
      <c r="Q4886" s="81"/>
      <c r="R4886" s="81"/>
    </row>
    <row r="4887" spans="1:18">
      <c r="A4887" s="81"/>
      <c r="B4887" s="81"/>
      <c r="C4887" s="81"/>
      <c r="D4887" s="81"/>
      <c r="E4887" s="81"/>
      <c r="F4887" s="81"/>
      <c r="G4887" s="81"/>
      <c r="H4887" s="81"/>
      <c r="I4887" s="81"/>
      <c r="J4887" s="81"/>
      <c r="K4887" s="81"/>
      <c r="L4887" s="81"/>
      <c r="M4887" s="81"/>
      <c r="N4887" s="81"/>
      <c r="O4887" s="81"/>
      <c r="P4887" s="81"/>
      <c r="Q4887" s="81"/>
      <c r="R4887" s="81"/>
    </row>
    <row r="4888" spans="1:18">
      <c r="A4888" s="81"/>
      <c r="B4888" s="81"/>
      <c r="C4888" s="81"/>
      <c r="D4888" s="81"/>
      <c r="E4888" s="81"/>
      <c r="F4888" s="81"/>
      <c r="G4888" s="81"/>
      <c r="H4888" s="81"/>
      <c r="I4888" s="81"/>
      <c r="J4888" s="81"/>
      <c r="K4888" s="81"/>
      <c r="L4888" s="81"/>
      <c r="M4888" s="81"/>
      <c r="N4888" s="81"/>
      <c r="O4888" s="81"/>
      <c r="P4888" s="81"/>
      <c r="Q4888" s="81"/>
      <c r="R4888" s="81"/>
    </row>
    <row r="4889" spans="1:18">
      <c r="A4889" s="81"/>
      <c r="B4889" s="81"/>
      <c r="C4889" s="81"/>
      <c r="D4889" s="81"/>
      <c r="E4889" s="81"/>
      <c r="F4889" s="81"/>
      <c r="G4889" s="81"/>
      <c r="H4889" s="81"/>
      <c r="I4889" s="81"/>
      <c r="J4889" s="81"/>
      <c r="K4889" s="81"/>
      <c r="L4889" s="81"/>
      <c r="M4889" s="81"/>
      <c r="N4889" s="81"/>
      <c r="O4889" s="81"/>
      <c r="P4889" s="81"/>
      <c r="Q4889" s="81"/>
      <c r="R4889" s="81"/>
    </row>
    <row r="4890" spans="1:18">
      <c r="A4890" s="81"/>
      <c r="B4890" s="81"/>
      <c r="C4890" s="81"/>
      <c r="D4890" s="81"/>
      <c r="E4890" s="81"/>
      <c r="F4890" s="81"/>
      <c r="G4890" s="81"/>
      <c r="H4890" s="81"/>
      <c r="I4890" s="81"/>
      <c r="J4890" s="81"/>
      <c r="K4890" s="81"/>
      <c r="L4890" s="81"/>
      <c r="M4890" s="81"/>
      <c r="N4890" s="81"/>
      <c r="O4890" s="81"/>
      <c r="P4890" s="81"/>
      <c r="Q4890" s="81"/>
      <c r="R4890" s="81"/>
    </row>
    <row r="4891" spans="1:18">
      <c r="A4891" s="81"/>
      <c r="B4891" s="81"/>
      <c r="C4891" s="81"/>
      <c r="D4891" s="81"/>
      <c r="E4891" s="81"/>
      <c r="F4891" s="81"/>
      <c r="G4891" s="81"/>
      <c r="H4891" s="81"/>
      <c r="I4891" s="81"/>
      <c r="J4891" s="81"/>
      <c r="K4891" s="81"/>
      <c r="L4891" s="81"/>
      <c r="M4891" s="81"/>
      <c r="N4891" s="81"/>
      <c r="O4891" s="81"/>
      <c r="P4891" s="81"/>
      <c r="Q4891" s="81"/>
      <c r="R4891" s="81"/>
    </row>
    <row r="4892" spans="1:18">
      <c r="A4892" s="81"/>
      <c r="B4892" s="81"/>
      <c r="C4892" s="81"/>
      <c r="D4892" s="81"/>
      <c r="E4892" s="81"/>
      <c r="F4892" s="81"/>
      <c r="G4892" s="81"/>
      <c r="H4892" s="81"/>
      <c r="I4892" s="81"/>
      <c r="J4892" s="81"/>
      <c r="K4892" s="81"/>
      <c r="L4892" s="81"/>
      <c r="M4892" s="81"/>
      <c r="N4892" s="81"/>
      <c r="O4892" s="81"/>
      <c r="P4892" s="81"/>
      <c r="Q4892" s="81"/>
      <c r="R4892" s="81"/>
    </row>
    <row r="4893" spans="1:18">
      <c r="A4893" s="81"/>
      <c r="B4893" s="81"/>
      <c r="C4893" s="81"/>
      <c r="D4893" s="81"/>
      <c r="E4893" s="81"/>
      <c r="F4893" s="81"/>
      <c r="G4893" s="81"/>
      <c r="H4893" s="81"/>
      <c r="I4893" s="81"/>
      <c r="J4893" s="81"/>
      <c r="K4893" s="81"/>
      <c r="L4893" s="81"/>
      <c r="M4893" s="81"/>
      <c r="N4893" s="81"/>
      <c r="O4893" s="81"/>
      <c r="P4893" s="81"/>
      <c r="Q4893" s="81"/>
      <c r="R4893" s="81"/>
    </row>
    <row r="4894" spans="1:18">
      <c r="A4894" s="81"/>
      <c r="B4894" s="81"/>
      <c r="C4894" s="81"/>
      <c r="D4894" s="81"/>
      <c r="E4894" s="81"/>
      <c r="F4894" s="81"/>
      <c r="G4894" s="81"/>
      <c r="H4894" s="81"/>
      <c r="I4894" s="81"/>
      <c r="J4894" s="81"/>
      <c r="K4894" s="81"/>
      <c r="L4894" s="81"/>
      <c r="M4894" s="81"/>
      <c r="N4894" s="81"/>
      <c r="O4894" s="81"/>
      <c r="P4894" s="81"/>
      <c r="Q4894" s="81"/>
      <c r="R4894" s="81"/>
    </row>
    <row r="4895" spans="1:18">
      <c r="A4895" s="81"/>
      <c r="B4895" s="81"/>
      <c r="C4895" s="81"/>
      <c r="D4895" s="81"/>
      <c r="E4895" s="81"/>
      <c r="F4895" s="81"/>
      <c r="G4895" s="81"/>
      <c r="H4895" s="81"/>
      <c r="I4895" s="81"/>
      <c r="J4895" s="81"/>
      <c r="K4895" s="81"/>
      <c r="L4895" s="81"/>
      <c r="M4895" s="81"/>
      <c r="N4895" s="81"/>
      <c r="O4895" s="81"/>
      <c r="P4895" s="81"/>
      <c r="Q4895" s="81"/>
      <c r="R4895" s="81"/>
    </row>
    <row r="4896" spans="1:18">
      <c r="A4896" s="81"/>
      <c r="B4896" s="81"/>
      <c r="C4896" s="81"/>
      <c r="D4896" s="81"/>
      <c r="E4896" s="81"/>
      <c r="F4896" s="81"/>
      <c r="G4896" s="81"/>
      <c r="H4896" s="81"/>
      <c r="I4896" s="81"/>
      <c r="J4896" s="81"/>
      <c r="K4896" s="81"/>
      <c r="L4896" s="81"/>
      <c r="M4896" s="81"/>
      <c r="N4896" s="81"/>
      <c r="O4896" s="81"/>
      <c r="P4896" s="81"/>
      <c r="Q4896" s="81"/>
      <c r="R4896" s="81"/>
    </row>
    <row r="4897" spans="1:18">
      <c r="A4897" s="81"/>
      <c r="B4897" s="81"/>
      <c r="C4897" s="81"/>
      <c r="D4897" s="81"/>
      <c r="E4897" s="81"/>
      <c r="F4897" s="81"/>
      <c r="G4897" s="81"/>
      <c r="H4897" s="81"/>
      <c r="I4897" s="81"/>
      <c r="J4897" s="81"/>
      <c r="K4897" s="81"/>
      <c r="L4897" s="81"/>
      <c r="M4897" s="81"/>
      <c r="N4897" s="81"/>
      <c r="O4897" s="81"/>
      <c r="P4897" s="81"/>
      <c r="Q4897" s="81"/>
      <c r="R4897" s="81"/>
    </row>
    <row r="4898" spans="1:18">
      <c r="A4898" s="81"/>
      <c r="B4898" s="81"/>
      <c r="C4898" s="81"/>
      <c r="D4898" s="81"/>
      <c r="E4898" s="81"/>
      <c r="F4898" s="81"/>
      <c r="G4898" s="81"/>
      <c r="H4898" s="81"/>
      <c r="I4898" s="81"/>
      <c r="J4898" s="81"/>
      <c r="K4898" s="81"/>
      <c r="L4898" s="81"/>
      <c r="M4898" s="81"/>
      <c r="N4898" s="81"/>
      <c r="O4898" s="81"/>
      <c r="P4898" s="81"/>
      <c r="Q4898" s="81"/>
      <c r="R4898" s="81"/>
    </row>
    <row r="4899" spans="1:18">
      <c r="A4899" s="81"/>
      <c r="B4899" s="81"/>
      <c r="C4899" s="81"/>
      <c r="D4899" s="81"/>
      <c r="E4899" s="81"/>
      <c r="F4899" s="81"/>
      <c r="G4899" s="81"/>
      <c r="H4899" s="81"/>
      <c r="I4899" s="81"/>
      <c r="J4899" s="81"/>
      <c r="K4899" s="81"/>
      <c r="L4899" s="81"/>
      <c r="M4899" s="81"/>
      <c r="N4899" s="81"/>
      <c r="O4899" s="81"/>
      <c r="P4899" s="81"/>
      <c r="Q4899" s="81"/>
      <c r="R4899" s="81"/>
    </row>
    <row r="4900" spans="1:18">
      <c r="A4900" s="81"/>
      <c r="B4900" s="81"/>
      <c r="C4900" s="81"/>
      <c r="D4900" s="81"/>
      <c r="E4900" s="81"/>
      <c r="F4900" s="81"/>
      <c r="G4900" s="81"/>
      <c r="H4900" s="81"/>
      <c r="I4900" s="81"/>
      <c r="J4900" s="81"/>
      <c r="K4900" s="81"/>
      <c r="L4900" s="81"/>
      <c r="M4900" s="81"/>
      <c r="N4900" s="81"/>
      <c r="O4900" s="81"/>
      <c r="P4900" s="81"/>
      <c r="Q4900" s="81"/>
      <c r="R4900" s="81"/>
    </row>
    <row r="4901" spans="1:18">
      <c r="A4901" s="81"/>
      <c r="B4901" s="81"/>
      <c r="C4901" s="81"/>
      <c r="D4901" s="81"/>
      <c r="E4901" s="81"/>
      <c r="F4901" s="81"/>
      <c r="G4901" s="81"/>
      <c r="H4901" s="81"/>
      <c r="I4901" s="81"/>
      <c r="J4901" s="81"/>
      <c r="K4901" s="81"/>
      <c r="L4901" s="81"/>
      <c r="M4901" s="81"/>
      <c r="N4901" s="81"/>
      <c r="O4901" s="81"/>
      <c r="P4901" s="81"/>
      <c r="Q4901" s="81"/>
      <c r="R4901" s="81"/>
    </row>
    <row r="4902" spans="1:18">
      <c r="A4902" s="81"/>
      <c r="B4902" s="81"/>
      <c r="C4902" s="81"/>
      <c r="D4902" s="81"/>
      <c r="E4902" s="81"/>
      <c r="F4902" s="81"/>
      <c r="G4902" s="81"/>
      <c r="H4902" s="81"/>
      <c r="I4902" s="81"/>
      <c r="J4902" s="81"/>
      <c r="K4902" s="81"/>
      <c r="L4902" s="81"/>
      <c r="M4902" s="81"/>
      <c r="N4902" s="81"/>
      <c r="O4902" s="81"/>
      <c r="P4902" s="81"/>
      <c r="Q4902" s="81"/>
      <c r="R4902" s="81"/>
    </row>
    <row r="4903" spans="1:18">
      <c r="A4903" s="81"/>
      <c r="B4903" s="81"/>
      <c r="C4903" s="81"/>
      <c r="D4903" s="81"/>
      <c r="E4903" s="81"/>
      <c r="F4903" s="81"/>
      <c r="G4903" s="81"/>
      <c r="H4903" s="81"/>
      <c r="I4903" s="81"/>
      <c r="J4903" s="81"/>
      <c r="K4903" s="81"/>
      <c r="L4903" s="81"/>
      <c r="M4903" s="81"/>
      <c r="N4903" s="81"/>
      <c r="O4903" s="81"/>
      <c r="P4903" s="81"/>
      <c r="Q4903" s="81"/>
      <c r="R4903" s="81"/>
    </row>
    <row r="4904" spans="1:18">
      <c r="A4904" s="81"/>
      <c r="B4904" s="81"/>
      <c r="C4904" s="81"/>
      <c r="D4904" s="81"/>
      <c r="E4904" s="81"/>
      <c r="F4904" s="81"/>
      <c r="G4904" s="81"/>
      <c r="H4904" s="81"/>
      <c r="I4904" s="81"/>
      <c r="J4904" s="81"/>
      <c r="K4904" s="81"/>
      <c r="L4904" s="81"/>
      <c r="M4904" s="81"/>
      <c r="N4904" s="81"/>
      <c r="O4904" s="81"/>
      <c r="P4904" s="81"/>
      <c r="Q4904" s="81"/>
      <c r="R4904" s="81"/>
    </row>
    <row r="4905" spans="1:18">
      <c r="A4905" s="81"/>
      <c r="B4905" s="81"/>
      <c r="C4905" s="81"/>
      <c r="D4905" s="81"/>
      <c r="E4905" s="81"/>
      <c r="F4905" s="81"/>
      <c r="G4905" s="81"/>
      <c r="H4905" s="81"/>
      <c r="I4905" s="81"/>
      <c r="J4905" s="81"/>
      <c r="K4905" s="81"/>
      <c r="L4905" s="81"/>
      <c r="M4905" s="81"/>
      <c r="N4905" s="81"/>
      <c r="O4905" s="81"/>
      <c r="P4905" s="81"/>
      <c r="Q4905" s="81"/>
      <c r="R4905" s="81"/>
    </row>
    <row r="4906" spans="1:18">
      <c r="A4906" s="81"/>
      <c r="B4906" s="81"/>
      <c r="C4906" s="81"/>
      <c r="D4906" s="81"/>
      <c r="E4906" s="81"/>
      <c r="F4906" s="81"/>
      <c r="G4906" s="81"/>
      <c r="H4906" s="81"/>
      <c r="I4906" s="81"/>
      <c r="J4906" s="81"/>
      <c r="K4906" s="81"/>
      <c r="L4906" s="81"/>
      <c r="M4906" s="81"/>
      <c r="N4906" s="81"/>
      <c r="O4906" s="81"/>
      <c r="P4906" s="81"/>
      <c r="Q4906" s="81"/>
      <c r="R4906" s="81"/>
    </row>
    <row r="4907" spans="1:18">
      <c r="A4907" s="81"/>
      <c r="B4907" s="81"/>
      <c r="C4907" s="81"/>
      <c r="D4907" s="81"/>
      <c r="E4907" s="81"/>
      <c r="F4907" s="81"/>
      <c r="G4907" s="81"/>
      <c r="H4907" s="81"/>
      <c r="I4907" s="81"/>
      <c r="J4907" s="81"/>
      <c r="K4907" s="81"/>
      <c r="L4907" s="81"/>
      <c r="M4907" s="81"/>
      <c r="N4907" s="81"/>
      <c r="O4907" s="81"/>
      <c r="P4907" s="81"/>
      <c r="Q4907" s="81"/>
      <c r="R4907" s="81"/>
    </row>
    <row r="4908" spans="1:18">
      <c r="A4908" s="81"/>
      <c r="B4908" s="81"/>
      <c r="C4908" s="81"/>
      <c r="D4908" s="81"/>
      <c r="E4908" s="81"/>
      <c r="F4908" s="81"/>
      <c r="G4908" s="81"/>
      <c r="H4908" s="81"/>
      <c r="I4908" s="81"/>
      <c r="J4908" s="81"/>
      <c r="K4908" s="81"/>
      <c r="L4908" s="81"/>
      <c r="M4908" s="81"/>
      <c r="N4908" s="81"/>
      <c r="O4908" s="81"/>
      <c r="P4908" s="81"/>
      <c r="Q4908" s="81"/>
      <c r="R4908" s="81"/>
    </row>
    <row r="4909" spans="1:18">
      <c r="A4909" s="81"/>
      <c r="B4909" s="81"/>
      <c r="C4909" s="81"/>
      <c r="D4909" s="81"/>
      <c r="E4909" s="81"/>
      <c r="F4909" s="81"/>
      <c r="G4909" s="81"/>
      <c r="H4909" s="81"/>
      <c r="I4909" s="81"/>
      <c r="J4909" s="81"/>
      <c r="K4909" s="81"/>
      <c r="L4909" s="81"/>
      <c r="M4909" s="81"/>
      <c r="N4909" s="81"/>
      <c r="O4909" s="81"/>
      <c r="P4909" s="81"/>
      <c r="Q4909" s="81"/>
      <c r="R4909" s="81"/>
    </row>
    <row r="4910" spans="1:18">
      <c r="A4910" s="81"/>
      <c r="B4910" s="81"/>
      <c r="C4910" s="81"/>
      <c r="D4910" s="81"/>
      <c r="E4910" s="81"/>
      <c r="F4910" s="81"/>
      <c r="G4910" s="81"/>
      <c r="H4910" s="81"/>
      <c r="I4910" s="81"/>
      <c r="J4910" s="81"/>
      <c r="K4910" s="81"/>
      <c r="L4910" s="81"/>
      <c r="M4910" s="81"/>
      <c r="N4910" s="81"/>
      <c r="O4910" s="81"/>
      <c r="P4910" s="81"/>
      <c r="Q4910" s="81"/>
      <c r="R4910" s="81"/>
    </row>
    <row r="4911" spans="1:18">
      <c r="A4911" s="81"/>
      <c r="B4911" s="81"/>
      <c r="C4911" s="81"/>
      <c r="D4911" s="81"/>
      <c r="E4911" s="81"/>
      <c r="F4911" s="81"/>
      <c r="G4911" s="81"/>
      <c r="H4911" s="81"/>
      <c r="I4911" s="81"/>
      <c r="J4911" s="81"/>
      <c r="K4911" s="81"/>
      <c r="L4911" s="81"/>
      <c r="M4911" s="81"/>
      <c r="N4911" s="81"/>
      <c r="O4911" s="81"/>
      <c r="P4911" s="81"/>
      <c r="Q4911" s="81"/>
      <c r="R4911" s="81"/>
    </row>
    <row r="4912" spans="1:18">
      <c r="A4912" s="81"/>
      <c r="B4912" s="81"/>
      <c r="C4912" s="81"/>
      <c r="D4912" s="81"/>
      <c r="E4912" s="81"/>
      <c r="F4912" s="81"/>
      <c r="G4912" s="81"/>
      <c r="H4912" s="81"/>
      <c r="I4912" s="81"/>
      <c r="J4912" s="81"/>
      <c r="K4912" s="81"/>
      <c r="L4912" s="81"/>
      <c r="M4912" s="81"/>
      <c r="N4912" s="81"/>
      <c r="O4912" s="81"/>
      <c r="P4912" s="81"/>
      <c r="Q4912" s="81"/>
      <c r="R4912" s="81"/>
    </row>
    <row r="4913" spans="1:18">
      <c r="A4913" s="81"/>
      <c r="B4913" s="81"/>
      <c r="C4913" s="81"/>
      <c r="D4913" s="81"/>
      <c r="E4913" s="81"/>
      <c r="F4913" s="81"/>
      <c r="G4913" s="81"/>
      <c r="H4913" s="81"/>
      <c r="I4913" s="81"/>
      <c r="J4913" s="81"/>
      <c r="K4913" s="81"/>
      <c r="L4913" s="81"/>
      <c r="M4913" s="81"/>
      <c r="N4913" s="81"/>
      <c r="O4913" s="81"/>
      <c r="P4913" s="81"/>
      <c r="Q4913" s="81"/>
      <c r="R4913" s="81"/>
    </row>
    <row r="4914" spans="1:18">
      <c r="A4914" s="81"/>
      <c r="B4914" s="81"/>
      <c r="C4914" s="81"/>
      <c r="D4914" s="81"/>
      <c r="E4914" s="81"/>
      <c r="F4914" s="81"/>
      <c r="G4914" s="81"/>
      <c r="H4914" s="81"/>
      <c r="I4914" s="81"/>
      <c r="J4914" s="81"/>
      <c r="K4914" s="81"/>
      <c r="L4914" s="81"/>
      <c r="M4914" s="81"/>
      <c r="N4914" s="81"/>
      <c r="O4914" s="81"/>
      <c r="P4914" s="81"/>
      <c r="Q4914" s="81"/>
      <c r="R4914" s="81"/>
    </row>
    <row r="4915" spans="1:18">
      <c r="A4915" s="81"/>
      <c r="B4915" s="81"/>
      <c r="C4915" s="81"/>
      <c r="D4915" s="81"/>
      <c r="E4915" s="81"/>
      <c r="F4915" s="81"/>
      <c r="G4915" s="81"/>
      <c r="H4915" s="81"/>
      <c r="I4915" s="81"/>
      <c r="J4915" s="81"/>
      <c r="K4915" s="81"/>
      <c r="L4915" s="81"/>
      <c r="M4915" s="81"/>
      <c r="N4915" s="81"/>
      <c r="O4915" s="81"/>
      <c r="P4915" s="81"/>
      <c r="Q4915" s="81"/>
      <c r="R4915" s="81"/>
    </row>
    <row r="4916" spans="1:18">
      <c r="A4916" s="81"/>
      <c r="B4916" s="81"/>
      <c r="C4916" s="81"/>
      <c r="D4916" s="81"/>
      <c r="E4916" s="81"/>
      <c r="F4916" s="81"/>
      <c r="G4916" s="81"/>
      <c r="H4916" s="81"/>
      <c r="I4916" s="81"/>
      <c r="J4916" s="81"/>
      <c r="K4916" s="81"/>
      <c r="L4916" s="81"/>
      <c r="M4916" s="81"/>
      <c r="N4916" s="81"/>
      <c r="O4916" s="81"/>
      <c r="P4916" s="81"/>
      <c r="Q4916" s="81"/>
      <c r="R4916" s="81"/>
    </row>
    <row r="4917" spans="1:18">
      <c r="A4917" s="81"/>
      <c r="B4917" s="81"/>
      <c r="C4917" s="81"/>
      <c r="D4917" s="81"/>
      <c r="E4917" s="81"/>
      <c r="F4917" s="81"/>
      <c r="G4917" s="81"/>
      <c r="H4917" s="81"/>
      <c r="I4917" s="81"/>
      <c r="J4917" s="81"/>
      <c r="K4917" s="81"/>
      <c r="L4917" s="81"/>
      <c r="M4917" s="81"/>
      <c r="N4917" s="81"/>
      <c r="O4917" s="81"/>
      <c r="P4917" s="81"/>
      <c r="Q4917" s="81"/>
      <c r="R4917" s="81"/>
    </row>
    <row r="4918" spans="1:18">
      <c r="A4918" s="81"/>
      <c r="B4918" s="81"/>
      <c r="C4918" s="81"/>
      <c r="D4918" s="81"/>
      <c r="E4918" s="81"/>
      <c r="F4918" s="81"/>
      <c r="G4918" s="81"/>
      <c r="H4918" s="81"/>
      <c r="I4918" s="81"/>
      <c r="J4918" s="81"/>
      <c r="K4918" s="81"/>
      <c r="L4918" s="81"/>
      <c r="M4918" s="81"/>
      <c r="N4918" s="81"/>
      <c r="O4918" s="81"/>
      <c r="P4918" s="81"/>
      <c r="Q4918" s="81"/>
      <c r="R4918" s="81"/>
    </row>
    <row r="4919" spans="1:18">
      <c r="A4919" s="81"/>
      <c r="B4919" s="81"/>
      <c r="C4919" s="81"/>
      <c r="D4919" s="81"/>
      <c r="E4919" s="81"/>
      <c r="F4919" s="81"/>
      <c r="G4919" s="81"/>
      <c r="H4919" s="81"/>
      <c r="I4919" s="81"/>
      <c r="J4919" s="81"/>
      <c r="K4919" s="81"/>
      <c r="L4919" s="81"/>
      <c r="M4919" s="81"/>
      <c r="N4919" s="81"/>
      <c r="O4919" s="81"/>
      <c r="P4919" s="81"/>
      <c r="Q4919" s="81"/>
      <c r="R4919" s="81"/>
    </row>
    <row r="4920" spans="1:18">
      <c r="A4920" s="81"/>
      <c r="B4920" s="81"/>
      <c r="C4920" s="81"/>
      <c r="D4920" s="81"/>
      <c r="E4920" s="81"/>
      <c r="F4920" s="81"/>
      <c r="G4920" s="81"/>
      <c r="H4920" s="81"/>
      <c r="I4920" s="81"/>
      <c r="J4920" s="81"/>
      <c r="K4920" s="81"/>
      <c r="L4920" s="81"/>
      <c r="M4920" s="81"/>
      <c r="N4920" s="81"/>
      <c r="O4920" s="81"/>
      <c r="P4920" s="81"/>
      <c r="Q4920" s="81"/>
      <c r="R4920" s="81"/>
    </row>
    <row r="4921" spans="1:18">
      <c r="A4921" s="81"/>
      <c r="B4921" s="81"/>
      <c r="C4921" s="81"/>
      <c r="D4921" s="81"/>
      <c r="E4921" s="81"/>
      <c r="F4921" s="81"/>
      <c r="G4921" s="81"/>
      <c r="H4921" s="81"/>
      <c r="I4921" s="81"/>
      <c r="J4921" s="81"/>
      <c r="K4921" s="81"/>
      <c r="L4921" s="81"/>
      <c r="M4921" s="81"/>
      <c r="N4921" s="81"/>
      <c r="O4921" s="81"/>
      <c r="P4921" s="81"/>
      <c r="Q4921" s="81"/>
      <c r="R4921" s="81"/>
    </row>
    <row r="4922" spans="1:18">
      <c r="A4922" s="81"/>
      <c r="B4922" s="81"/>
      <c r="C4922" s="81"/>
      <c r="D4922" s="81"/>
      <c r="E4922" s="81"/>
      <c r="F4922" s="81"/>
      <c r="G4922" s="81"/>
      <c r="H4922" s="81"/>
      <c r="I4922" s="81"/>
      <c r="J4922" s="81"/>
      <c r="K4922" s="81"/>
      <c r="L4922" s="81"/>
      <c r="M4922" s="81"/>
      <c r="N4922" s="81"/>
      <c r="O4922" s="81"/>
      <c r="P4922" s="81"/>
      <c r="Q4922" s="81"/>
      <c r="R4922" s="81"/>
    </row>
    <row r="4923" spans="1:18">
      <c r="A4923" s="81"/>
      <c r="B4923" s="81"/>
      <c r="C4923" s="81"/>
      <c r="D4923" s="81"/>
      <c r="E4923" s="81"/>
      <c r="F4923" s="81"/>
      <c r="G4923" s="81"/>
      <c r="H4923" s="81"/>
      <c r="I4923" s="81"/>
      <c r="J4923" s="81"/>
      <c r="K4923" s="81"/>
      <c r="L4923" s="81"/>
      <c r="M4923" s="81"/>
      <c r="N4923" s="81"/>
      <c r="O4923" s="81"/>
      <c r="P4923" s="81"/>
      <c r="Q4923" s="81"/>
      <c r="R4923" s="81"/>
    </row>
    <row r="4924" spans="1:18">
      <c r="A4924" s="81"/>
      <c r="B4924" s="81"/>
      <c r="C4924" s="81"/>
      <c r="D4924" s="81"/>
      <c r="E4924" s="81"/>
      <c r="F4924" s="81"/>
      <c r="G4924" s="81"/>
      <c r="H4924" s="81"/>
      <c r="I4924" s="81"/>
      <c r="J4924" s="81"/>
      <c r="K4924" s="81"/>
      <c r="L4924" s="81"/>
      <c r="M4924" s="81"/>
      <c r="N4924" s="81"/>
      <c r="O4924" s="81"/>
      <c r="P4924" s="81"/>
      <c r="Q4924" s="81"/>
      <c r="R4924" s="81"/>
    </row>
    <row r="4925" spans="1:18">
      <c r="A4925" s="81"/>
      <c r="B4925" s="81"/>
      <c r="C4925" s="81"/>
      <c r="D4925" s="81"/>
      <c r="E4925" s="81"/>
      <c r="F4925" s="81"/>
      <c r="G4925" s="81"/>
      <c r="H4925" s="81"/>
      <c r="I4925" s="81"/>
      <c r="J4925" s="81"/>
      <c r="K4925" s="81"/>
      <c r="L4925" s="81"/>
      <c r="M4925" s="81"/>
      <c r="N4925" s="81"/>
      <c r="O4925" s="81"/>
      <c r="P4925" s="81"/>
      <c r="Q4925" s="81"/>
      <c r="R4925" s="81"/>
    </row>
    <row r="4926" spans="1:18">
      <c r="A4926" s="81"/>
      <c r="B4926" s="81"/>
      <c r="C4926" s="81"/>
      <c r="D4926" s="81"/>
      <c r="E4926" s="81"/>
      <c r="F4926" s="81"/>
      <c r="G4926" s="81"/>
      <c r="H4926" s="81"/>
      <c r="I4926" s="81"/>
      <c r="J4926" s="81"/>
      <c r="K4926" s="81"/>
      <c r="L4926" s="81"/>
      <c r="M4926" s="81"/>
      <c r="N4926" s="81"/>
      <c r="O4926" s="81"/>
      <c r="P4926" s="81"/>
      <c r="Q4926" s="81"/>
      <c r="R4926" s="81"/>
    </row>
    <row r="4927" spans="1:18">
      <c r="A4927" s="81"/>
      <c r="B4927" s="81"/>
      <c r="C4927" s="81"/>
      <c r="D4927" s="81"/>
      <c r="E4927" s="81"/>
      <c r="F4927" s="81"/>
      <c r="G4927" s="81"/>
      <c r="H4927" s="81"/>
      <c r="I4927" s="81"/>
      <c r="J4927" s="81"/>
      <c r="K4927" s="81"/>
      <c r="L4927" s="81"/>
      <c r="M4927" s="81"/>
      <c r="N4927" s="81"/>
      <c r="O4927" s="81"/>
      <c r="P4927" s="81"/>
      <c r="Q4927" s="81"/>
      <c r="R4927" s="81"/>
    </row>
    <row r="4928" spans="1:18">
      <c r="A4928" s="81"/>
      <c r="B4928" s="81"/>
      <c r="C4928" s="81"/>
      <c r="D4928" s="81"/>
      <c r="E4928" s="81"/>
      <c r="F4928" s="81"/>
      <c r="G4928" s="81"/>
      <c r="H4928" s="81"/>
      <c r="I4928" s="81"/>
      <c r="J4928" s="81"/>
      <c r="K4928" s="81"/>
      <c r="L4928" s="81"/>
      <c r="M4928" s="81"/>
      <c r="N4928" s="81"/>
      <c r="O4928" s="81"/>
      <c r="P4928" s="81"/>
      <c r="Q4928" s="81"/>
      <c r="R4928" s="81"/>
    </row>
    <row r="4929" spans="1:18">
      <c r="A4929" s="81"/>
      <c r="B4929" s="81"/>
      <c r="C4929" s="81"/>
      <c r="D4929" s="81"/>
      <c r="E4929" s="81"/>
      <c r="F4929" s="81"/>
      <c r="G4929" s="81"/>
      <c r="H4929" s="81"/>
      <c r="I4929" s="81"/>
      <c r="J4929" s="81"/>
      <c r="K4929" s="81"/>
      <c r="L4929" s="81"/>
      <c r="M4929" s="81"/>
      <c r="N4929" s="81"/>
      <c r="O4929" s="81"/>
      <c r="P4929" s="81"/>
      <c r="Q4929" s="81"/>
      <c r="R4929" s="81"/>
    </row>
    <row r="4930" spans="1:18">
      <c r="A4930" s="81"/>
      <c r="B4930" s="81"/>
      <c r="C4930" s="81"/>
      <c r="D4930" s="81"/>
      <c r="E4930" s="81"/>
      <c r="F4930" s="81"/>
      <c r="G4930" s="81"/>
      <c r="H4930" s="81"/>
      <c r="I4930" s="81"/>
      <c r="J4930" s="81"/>
      <c r="K4930" s="81"/>
      <c r="L4930" s="81"/>
      <c r="M4930" s="81"/>
      <c r="N4930" s="81"/>
      <c r="O4930" s="81"/>
      <c r="P4930" s="81"/>
      <c r="Q4930" s="81"/>
      <c r="R4930" s="81"/>
    </row>
    <row r="4931" spans="1:18">
      <c r="A4931" s="81"/>
      <c r="B4931" s="81"/>
      <c r="C4931" s="81"/>
      <c r="D4931" s="81"/>
      <c r="E4931" s="81"/>
      <c r="F4931" s="81"/>
      <c r="G4931" s="81"/>
      <c r="H4931" s="81"/>
      <c r="I4931" s="81"/>
      <c r="J4931" s="81"/>
      <c r="K4931" s="81"/>
      <c r="L4931" s="81"/>
      <c r="M4931" s="81"/>
      <c r="N4931" s="81"/>
      <c r="O4931" s="81"/>
      <c r="P4931" s="81"/>
      <c r="Q4931" s="81"/>
      <c r="R4931" s="81"/>
    </row>
    <row r="4932" spans="1:18">
      <c r="A4932" s="81"/>
      <c r="B4932" s="81"/>
      <c r="C4932" s="81"/>
      <c r="D4932" s="81"/>
      <c r="E4932" s="81"/>
      <c r="F4932" s="81"/>
      <c r="G4932" s="81"/>
      <c r="H4932" s="81"/>
      <c r="I4932" s="81"/>
      <c r="J4932" s="81"/>
      <c r="K4932" s="81"/>
      <c r="L4932" s="81"/>
      <c r="M4932" s="81"/>
      <c r="N4932" s="81"/>
      <c r="O4932" s="81"/>
      <c r="P4932" s="81"/>
      <c r="Q4932" s="81"/>
      <c r="R4932" s="81"/>
    </row>
    <row r="4933" spans="1:18">
      <c r="A4933" s="81"/>
      <c r="B4933" s="81"/>
      <c r="C4933" s="81"/>
      <c r="D4933" s="81"/>
      <c r="E4933" s="81"/>
      <c r="F4933" s="81"/>
      <c r="G4933" s="81"/>
      <c r="H4933" s="81"/>
      <c r="I4933" s="81"/>
      <c r="J4933" s="81"/>
      <c r="K4933" s="81"/>
      <c r="L4933" s="81"/>
      <c r="M4933" s="81"/>
      <c r="N4933" s="81"/>
      <c r="O4933" s="81"/>
      <c r="P4933" s="81"/>
      <c r="Q4933" s="81"/>
      <c r="R4933" s="81"/>
    </row>
    <row r="4934" spans="1:18">
      <c r="A4934" s="81"/>
      <c r="B4934" s="81"/>
      <c r="C4934" s="81"/>
      <c r="D4934" s="81"/>
      <c r="E4934" s="81"/>
      <c r="F4934" s="81"/>
      <c r="G4934" s="81"/>
      <c r="H4934" s="81"/>
      <c r="I4934" s="81"/>
      <c r="J4934" s="81"/>
      <c r="K4934" s="81"/>
      <c r="L4934" s="81"/>
      <c r="M4934" s="81"/>
      <c r="N4934" s="81"/>
      <c r="O4934" s="81"/>
      <c r="P4934" s="81"/>
      <c r="Q4934" s="81"/>
      <c r="R4934" s="81"/>
    </row>
    <row r="4935" spans="1:18">
      <c r="A4935" s="81"/>
      <c r="B4935" s="81"/>
      <c r="C4935" s="81"/>
      <c r="D4935" s="81"/>
      <c r="E4935" s="81"/>
      <c r="F4935" s="81"/>
      <c r="G4935" s="81"/>
      <c r="H4935" s="81"/>
      <c r="I4935" s="81"/>
      <c r="J4935" s="81"/>
      <c r="K4935" s="81"/>
      <c r="L4935" s="81"/>
      <c r="M4935" s="81"/>
      <c r="N4935" s="81"/>
      <c r="O4935" s="81"/>
      <c r="P4935" s="81"/>
      <c r="Q4935" s="81"/>
      <c r="R4935" s="81"/>
    </row>
    <row r="4936" spans="1:18">
      <c r="A4936" s="81"/>
      <c r="B4936" s="81"/>
      <c r="C4936" s="81"/>
      <c r="D4936" s="81"/>
      <c r="E4936" s="81"/>
      <c r="F4936" s="81"/>
      <c r="G4936" s="81"/>
      <c r="H4936" s="81"/>
      <c r="I4936" s="81"/>
      <c r="J4936" s="81"/>
      <c r="K4936" s="81"/>
      <c r="L4936" s="81"/>
      <c r="M4936" s="81"/>
      <c r="N4936" s="81"/>
      <c r="O4936" s="81"/>
      <c r="P4936" s="81"/>
      <c r="Q4936" s="81"/>
      <c r="R4936" s="81"/>
    </row>
    <row r="4937" spans="1:18">
      <c r="A4937" s="81"/>
      <c r="B4937" s="81"/>
      <c r="C4937" s="81"/>
      <c r="D4937" s="81"/>
      <c r="E4937" s="81"/>
      <c r="F4937" s="81"/>
      <c r="G4937" s="81"/>
      <c r="H4937" s="81"/>
      <c r="I4937" s="81"/>
      <c r="J4937" s="81"/>
      <c r="K4937" s="81"/>
      <c r="L4937" s="81"/>
      <c r="M4937" s="81"/>
      <c r="N4937" s="81"/>
      <c r="O4937" s="81"/>
      <c r="P4937" s="81"/>
      <c r="Q4937" s="81"/>
      <c r="R4937" s="81"/>
    </row>
    <row r="4938" spans="1:18">
      <c r="A4938" s="81"/>
      <c r="B4938" s="81"/>
      <c r="C4938" s="81"/>
      <c r="D4938" s="81"/>
      <c r="E4938" s="81"/>
      <c r="F4938" s="81"/>
      <c r="G4938" s="81"/>
      <c r="H4938" s="81"/>
      <c r="I4938" s="81"/>
      <c r="J4938" s="81"/>
      <c r="K4938" s="81"/>
      <c r="L4938" s="81"/>
      <c r="M4938" s="81"/>
      <c r="N4938" s="81"/>
      <c r="O4938" s="81"/>
      <c r="P4938" s="81"/>
      <c r="Q4938" s="81"/>
      <c r="R4938" s="81"/>
    </row>
    <row r="4939" spans="1:18">
      <c r="A4939" s="81"/>
      <c r="B4939" s="81"/>
      <c r="C4939" s="81"/>
      <c r="D4939" s="81"/>
      <c r="E4939" s="81"/>
      <c r="F4939" s="81"/>
      <c r="G4939" s="81"/>
      <c r="H4939" s="81"/>
      <c r="I4939" s="81"/>
      <c r="J4939" s="81"/>
      <c r="K4939" s="81"/>
      <c r="L4939" s="81"/>
      <c r="M4939" s="81"/>
      <c r="N4939" s="81"/>
      <c r="O4939" s="81"/>
      <c r="P4939" s="81"/>
      <c r="Q4939" s="81"/>
      <c r="R4939" s="81"/>
    </row>
    <row r="4940" spans="1:18">
      <c r="A4940" s="81"/>
      <c r="B4940" s="81"/>
      <c r="C4940" s="81"/>
      <c r="D4940" s="81"/>
      <c r="E4940" s="81"/>
      <c r="F4940" s="81"/>
      <c r="G4940" s="81"/>
      <c r="H4940" s="81"/>
      <c r="I4940" s="81"/>
      <c r="J4940" s="81"/>
      <c r="K4940" s="81"/>
      <c r="L4940" s="81"/>
      <c r="M4940" s="81"/>
      <c r="N4940" s="81"/>
      <c r="O4940" s="81"/>
      <c r="P4940" s="81"/>
      <c r="Q4940" s="81"/>
      <c r="R4940" s="81"/>
    </row>
    <row r="4941" spans="1:18">
      <c r="A4941" s="81"/>
      <c r="B4941" s="81"/>
      <c r="C4941" s="81"/>
      <c r="D4941" s="81"/>
      <c r="E4941" s="81"/>
      <c r="F4941" s="81"/>
      <c r="G4941" s="81"/>
      <c r="H4941" s="81"/>
      <c r="I4941" s="81"/>
      <c r="J4941" s="81"/>
      <c r="K4941" s="81"/>
      <c r="L4941" s="81"/>
      <c r="M4941" s="81"/>
      <c r="N4941" s="81"/>
      <c r="O4941" s="81"/>
      <c r="P4941" s="81"/>
      <c r="Q4941" s="81"/>
      <c r="R4941" s="81"/>
    </row>
    <row r="4942" spans="1:18">
      <c r="A4942" s="81"/>
      <c r="B4942" s="81"/>
      <c r="C4942" s="81"/>
      <c r="D4942" s="81"/>
      <c r="E4942" s="81"/>
      <c r="F4942" s="81"/>
      <c r="G4942" s="81"/>
      <c r="H4942" s="81"/>
      <c r="I4942" s="81"/>
      <c r="J4942" s="81"/>
      <c r="K4942" s="81"/>
      <c r="L4942" s="81"/>
      <c r="M4942" s="81"/>
      <c r="N4942" s="81"/>
      <c r="O4942" s="81"/>
      <c r="P4942" s="81"/>
      <c r="Q4942" s="81"/>
      <c r="R4942" s="81"/>
    </row>
    <row r="4943" spans="1:18">
      <c r="A4943" s="81"/>
      <c r="B4943" s="81"/>
      <c r="C4943" s="81"/>
      <c r="D4943" s="81"/>
      <c r="E4943" s="81"/>
      <c r="F4943" s="81"/>
      <c r="G4943" s="81"/>
      <c r="H4943" s="81"/>
      <c r="I4943" s="81"/>
      <c r="J4943" s="81"/>
      <c r="K4943" s="81"/>
      <c r="L4943" s="81"/>
      <c r="M4943" s="81"/>
      <c r="N4943" s="81"/>
      <c r="O4943" s="81"/>
      <c r="P4943" s="81"/>
      <c r="Q4943" s="81"/>
      <c r="R4943" s="81"/>
    </row>
    <row r="4944" spans="1:18">
      <c r="A4944" s="81"/>
      <c r="B4944" s="81"/>
      <c r="C4944" s="81"/>
      <c r="D4944" s="81"/>
      <c r="E4944" s="81"/>
      <c r="F4944" s="81"/>
      <c r="G4944" s="81"/>
      <c r="H4944" s="81"/>
      <c r="I4944" s="81"/>
      <c r="J4944" s="81"/>
      <c r="K4944" s="81"/>
      <c r="L4944" s="81"/>
      <c r="M4944" s="81"/>
      <c r="N4944" s="81"/>
      <c r="O4944" s="81"/>
      <c r="P4944" s="81"/>
      <c r="Q4944" s="81"/>
      <c r="R4944" s="81"/>
    </row>
    <row r="4945" spans="1:18">
      <c r="A4945" s="81"/>
      <c r="B4945" s="81"/>
      <c r="C4945" s="81"/>
      <c r="D4945" s="81"/>
      <c r="E4945" s="81"/>
      <c r="F4945" s="81"/>
      <c r="G4945" s="81"/>
      <c r="H4945" s="81"/>
      <c r="I4945" s="81"/>
      <c r="J4945" s="81"/>
      <c r="K4945" s="81"/>
      <c r="L4945" s="81"/>
      <c r="M4945" s="81"/>
      <c r="N4945" s="81"/>
      <c r="O4945" s="81"/>
      <c r="P4945" s="81"/>
      <c r="Q4945" s="81"/>
      <c r="R4945" s="81"/>
    </row>
    <row r="4946" spans="1:18">
      <c r="A4946" s="81"/>
      <c r="B4946" s="81"/>
      <c r="C4946" s="81"/>
      <c r="D4946" s="81"/>
      <c r="E4946" s="81"/>
      <c r="F4946" s="81"/>
      <c r="G4946" s="81"/>
      <c r="H4946" s="81"/>
      <c r="I4946" s="81"/>
      <c r="J4946" s="81"/>
      <c r="K4946" s="81"/>
      <c r="L4946" s="81"/>
      <c r="M4946" s="81"/>
      <c r="N4946" s="81"/>
      <c r="O4946" s="81"/>
      <c r="P4946" s="81"/>
      <c r="Q4946" s="81"/>
      <c r="R4946" s="81"/>
    </row>
    <row r="4947" spans="1:18">
      <c r="A4947" s="81"/>
      <c r="B4947" s="81"/>
      <c r="C4947" s="81"/>
      <c r="D4947" s="81"/>
      <c r="E4947" s="81"/>
      <c r="F4947" s="81"/>
      <c r="G4947" s="81"/>
      <c r="H4947" s="81"/>
      <c r="I4947" s="81"/>
      <c r="J4947" s="81"/>
      <c r="K4947" s="81"/>
      <c r="L4947" s="81"/>
      <c r="M4947" s="81"/>
      <c r="N4947" s="81"/>
      <c r="O4947" s="81"/>
      <c r="P4947" s="81"/>
      <c r="Q4947" s="81"/>
      <c r="R4947" s="81"/>
    </row>
    <row r="4948" spans="1:18">
      <c r="A4948" s="81"/>
      <c r="B4948" s="81"/>
      <c r="C4948" s="81"/>
      <c r="D4948" s="81"/>
      <c r="E4948" s="81"/>
      <c r="F4948" s="81"/>
      <c r="G4948" s="81"/>
      <c r="H4948" s="81"/>
      <c r="I4948" s="81"/>
      <c r="J4948" s="81"/>
      <c r="K4948" s="81"/>
      <c r="L4948" s="81"/>
      <c r="M4948" s="81"/>
      <c r="N4948" s="81"/>
      <c r="O4948" s="81"/>
      <c r="P4948" s="81"/>
      <c r="Q4948" s="81"/>
      <c r="R4948" s="81"/>
    </row>
    <row r="4949" spans="1:18">
      <c r="A4949" s="81"/>
      <c r="B4949" s="81"/>
      <c r="C4949" s="81"/>
      <c r="D4949" s="81"/>
      <c r="E4949" s="81"/>
      <c r="F4949" s="81"/>
      <c r="G4949" s="81"/>
      <c r="H4949" s="81"/>
      <c r="I4949" s="81"/>
      <c r="J4949" s="81"/>
      <c r="K4949" s="81"/>
      <c r="L4949" s="81"/>
      <c r="M4949" s="81"/>
      <c r="N4949" s="81"/>
      <c r="O4949" s="81"/>
      <c r="P4949" s="81"/>
      <c r="Q4949" s="81"/>
      <c r="R4949" s="81"/>
    </row>
    <row r="4950" spans="1:18">
      <c r="A4950" s="81"/>
      <c r="B4950" s="81"/>
      <c r="C4950" s="81"/>
      <c r="D4950" s="81"/>
      <c r="E4950" s="81"/>
      <c r="F4950" s="81"/>
      <c r="G4950" s="81"/>
      <c r="H4950" s="81"/>
      <c r="I4950" s="81"/>
      <c r="J4950" s="81"/>
      <c r="K4950" s="81"/>
      <c r="L4950" s="81"/>
      <c r="M4950" s="81"/>
      <c r="N4950" s="81"/>
      <c r="O4950" s="81"/>
      <c r="P4950" s="81"/>
      <c r="Q4950" s="81"/>
      <c r="R4950" s="81"/>
    </row>
    <row r="4951" spans="1:18">
      <c r="A4951" s="81"/>
      <c r="B4951" s="81"/>
      <c r="C4951" s="81"/>
      <c r="D4951" s="81"/>
      <c r="E4951" s="81"/>
      <c r="F4951" s="81"/>
      <c r="G4951" s="81"/>
      <c r="H4951" s="81"/>
      <c r="I4951" s="81"/>
      <c r="J4951" s="81"/>
      <c r="K4951" s="81"/>
      <c r="L4951" s="81"/>
      <c r="M4951" s="81"/>
      <c r="N4951" s="81"/>
      <c r="O4951" s="81"/>
      <c r="P4951" s="81"/>
      <c r="Q4951" s="81"/>
      <c r="R4951" s="81"/>
    </row>
    <row r="4952" spans="1:18">
      <c r="A4952" s="81"/>
      <c r="B4952" s="81"/>
      <c r="C4952" s="81"/>
      <c r="D4952" s="81"/>
      <c r="E4952" s="81"/>
      <c r="F4952" s="81"/>
      <c r="G4952" s="81"/>
      <c r="H4952" s="81"/>
      <c r="I4952" s="81"/>
      <c r="J4952" s="81"/>
      <c r="K4952" s="81"/>
      <c r="L4952" s="81"/>
      <c r="M4952" s="81"/>
      <c r="N4952" s="81"/>
      <c r="O4952" s="81"/>
      <c r="P4952" s="81"/>
      <c r="Q4952" s="81"/>
      <c r="R4952" s="81"/>
    </row>
    <row r="4953" spans="1:18">
      <c r="A4953" s="81"/>
      <c r="B4953" s="81"/>
      <c r="C4953" s="81"/>
      <c r="D4953" s="81"/>
      <c r="E4953" s="81"/>
      <c r="F4953" s="81"/>
      <c r="G4953" s="81"/>
      <c r="H4953" s="81"/>
      <c r="I4953" s="81"/>
      <c r="J4953" s="81"/>
      <c r="K4953" s="81"/>
      <c r="L4953" s="81"/>
      <c r="M4953" s="81"/>
      <c r="N4953" s="81"/>
      <c r="O4953" s="81"/>
      <c r="P4953" s="81"/>
      <c r="Q4953" s="81"/>
      <c r="R4953" s="81"/>
    </row>
    <row r="4954" spans="1:18">
      <c r="A4954" s="81"/>
      <c r="B4954" s="81"/>
      <c r="C4954" s="81"/>
      <c r="D4954" s="81"/>
      <c r="E4954" s="81"/>
      <c r="F4954" s="81"/>
      <c r="G4954" s="81"/>
      <c r="H4954" s="81"/>
      <c r="I4954" s="81"/>
      <c r="J4954" s="81"/>
      <c r="K4954" s="81"/>
      <c r="L4954" s="81"/>
      <c r="M4954" s="81"/>
      <c r="N4954" s="81"/>
      <c r="O4954" s="81"/>
      <c r="P4954" s="81"/>
      <c r="Q4954" s="81"/>
      <c r="R4954" s="81"/>
    </row>
    <row r="4955" spans="1:18">
      <c r="A4955" s="81"/>
      <c r="B4955" s="81"/>
      <c r="C4955" s="81"/>
      <c r="D4955" s="81"/>
      <c r="E4955" s="81"/>
      <c r="F4955" s="81"/>
      <c r="G4955" s="81"/>
      <c r="H4955" s="81"/>
      <c r="I4955" s="81"/>
      <c r="J4955" s="81"/>
      <c r="K4955" s="81"/>
      <c r="L4955" s="81"/>
      <c r="M4955" s="81"/>
      <c r="N4955" s="81"/>
      <c r="O4955" s="81"/>
      <c r="P4955" s="81"/>
      <c r="Q4955" s="81"/>
      <c r="R4955" s="81"/>
    </row>
    <row r="4956" spans="1:18">
      <c r="A4956" s="81"/>
      <c r="B4956" s="81"/>
      <c r="C4956" s="81"/>
      <c r="D4956" s="81"/>
      <c r="E4956" s="81"/>
      <c r="F4956" s="81"/>
      <c r="G4956" s="81"/>
      <c r="H4956" s="81"/>
      <c r="I4956" s="81"/>
      <c r="J4956" s="81"/>
      <c r="K4956" s="81"/>
      <c r="L4956" s="81"/>
      <c r="M4956" s="81"/>
      <c r="N4956" s="81"/>
      <c r="O4956" s="81"/>
      <c r="P4956" s="81"/>
      <c r="Q4956" s="81"/>
      <c r="R4956" s="81"/>
    </row>
    <row r="4957" spans="1:18">
      <c r="A4957" s="81"/>
      <c r="B4957" s="81"/>
      <c r="C4957" s="81"/>
      <c r="D4957" s="81"/>
      <c r="E4957" s="81"/>
      <c r="F4957" s="81"/>
      <c r="G4957" s="81"/>
      <c r="H4957" s="81"/>
      <c r="I4957" s="81"/>
      <c r="J4957" s="81"/>
      <c r="K4957" s="81"/>
      <c r="L4957" s="81"/>
      <c r="M4957" s="81"/>
      <c r="N4957" s="81"/>
      <c r="O4957" s="81"/>
      <c r="P4957" s="81"/>
      <c r="Q4957" s="81"/>
      <c r="R4957" s="81"/>
    </row>
    <row r="4958" spans="1:18">
      <c r="A4958" s="81"/>
      <c r="B4958" s="81"/>
      <c r="C4958" s="81"/>
      <c r="D4958" s="81"/>
      <c r="E4958" s="81"/>
      <c r="F4958" s="81"/>
      <c r="G4958" s="81"/>
      <c r="H4958" s="81"/>
      <c r="I4958" s="81"/>
      <c r="J4958" s="81"/>
      <c r="K4958" s="81"/>
      <c r="L4958" s="81"/>
      <c r="M4958" s="81"/>
      <c r="N4958" s="81"/>
      <c r="O4958" s="81"/>
      <c r="P4958" s="81"/>
      <c r="Q4958" s="81"/>
      <c r="R4958" s="81"/>
    </row>
    <row r="4959" spans="1:18">
      <c r="A4959" s="81"/>
      <c r="B4959" s="81"/>
      <c r="C4959" s="81"/>
      <c r="D4959" s="81"/>
      <c r="E4959" s="81"/>
      <c r="F4959" s="81"/>
      <c r="G4959" s="81"/>
      <c r="H4959" s="81"/>
      <c r="I4959" s="81"/>
      <c r="J4959" s="81"/>
      <c r="K4959" s="81"/>
      <c r="L4959" s="81"/>
      <c r="M4959" s="81"/>
      <c r="N4959" s="81"/>
      <c r="O4959" s="81"/>
      <c r="P4959" s="81"/>
      <c r="Q4959" s="81"/>
      <c r="R4959" s="81"/>
    </row>
    <row r="4960" spans="1:18">
      <c r="A4960" s="81"/>
      <c r="B4960" s="81"/>
      <c r="C4960" s="81"/>
      <c r="D4960" s="81"/>
      <c r="E4960" s="81"/>
      <c r="F4960" s="81"/>
      <c r="G4960" s="81"/>
      <c r="H4960" s="81"/>
      <c r="I4960" s="81"/>
      <c r="J4960" s="81"/>
      <c r="K4960" s="81"/>
      <c r="L4960" s="81"/>
      <c r="M4960" s="81"/>
      <c r="N4960" s="81"/>
      <c r="O4960" s="81"/>
      <c r="P4960" s="81"/>
      <c r="Q4960" s="81"/>
      <c r="R4960" s="81"/>
    </row>
    <row r="4961" spans="1:18">
      <c r="A4961" s="81"/>
      <c r="B4961" s="81"/>
      <c r="C4961" s="81"/>
      <c r="D4961" s="81"/>
      <c r="E4961" s="81"/>
      <c r="F4961" s="81"/>
      <c r="G4961" s="81"/>
      <c r="H4961" s="81"/>
      <c r="I4961" s="81"/>
      <c r="J4961" s="81"/>
      <c r="K4961" s="81"/>
      <c r="L4961" s="81"/>
      <c r="M4961" s="81"/>
      <c r="N4961" s="81"/>
      <c r="O4961" s="81"/>
      <c r="P4961" s="81"/>
      <c r="Q4961" s="81"/>
      <c r="R4961" s="81"/>
    </row>
    <row r="4962" spans="1:18">
      <c r="A4962" s="81"/>
      <c r="B4962" s="81"/>
      <c r="C4962" s="81"/>
      <c r="D4962" s="81"/>
      <c r="E4962" s="81"/>
      <c r="F4962" s="81"/>
      <c r="G4962" s="81"/>
      <c r="H4962" s="81"/>
      <c r="I4962" s="81"/>
      <c r="J4962" s="81"/>
      <c r="K4962" s="81"/>
      <c r="L4962" s="81"/>
      <c r="M4962" s="81"/>
      <c r="N4962" s="81"/>
      <c r="O4962" s="81"/>
      <c r="P4962" s="81"/>
      <c r="Q4962" s="81"/>
      <c r="R4962" s="81"/>
    </row>
    <row r="4963" spans="1:18">
      <c r="A4963" s="81"/>
      <c r="B4963" s="81"/>
      <c r="C4963" s="81"/>
      <c r="D4963" s="81"/>
      <c r="E4963" s="81"/>
      <c r="F4963" s="81"/>
      <c r="G4963" s="81"/>
      <c r="H4963" s="81"/>
      <c r="I4963" s="81"/>
      <c r="J4963" s="81"/>
      <c r="K4963" s="81"/>
      <c r="L4963" s="81"/>
      <c r="M4963" s="81"/>
      <c r="N4963" s="81"/>
      <c r="O4963" s="81"/>
      <c r="P4963" s="81"/>
      <c r="Q4963" s="81"/>
      <c r="R4963" s="81"/>
    </row>
    <row r="4964" spans="1:18">
      <c r="A4964" s="81"/>
      <c r="B4964" s="81"/>
      <c r="C4964" s="81"/>
      <c r="D4964" s="81"/>
      <c r="E4964" s="81"/>
      <c r="F4964" s="81"/>
      <c r="G4964" s="81"/>
      <c r="H4964" s="81"/>
      <c r="I4964" s="81"/>
      <c r="J4964" s="81"/>
      <c r="K4964" s="81"/>
      <c r="L4964" s="81"/>
      <c r="M4964" s="81"/>
      <c r="N4964" s="81"/>
      <c r="O4964" s="81"/>
      <c r="P4964" s="81"/>
      <c r="Q4964" s="81"/>
      <c r="R4964" s="81"/>
    </row>
    <row r="4965" spans="1:18">
      <c r="A4965" s="81"/>
      <c r="B4965" s="81"/>
      <c r="C4965" s="81"/>
      <c r="D4965" s="81"/>
      <c r="E4965" s="81"/>
      <c r="F4965" s="81"/>
      <c r="G4965" s="81"/>
      <c r="H4965" s="81"/>
      <c r="I4965" s="81"/>
      <c r="J4965" s="81"/>
      <c r="K4965" s="81"/>
      <c r="L4965" s="81"/>
      <c r="M4965" s="81"/>
      <c r="N4965" s="81"/>
      <c r="O4965" s="81"/>
      <c r="P4965" s="81"/>
      <c r="Q4965" s="81"/>
      <c r="R4965" s="81"/>
    </row>
    <row r="4966" spans="1:18">
      <c r="A4966" s="81"/>
      <c r="B4966" s="81"/>
      <c r="C4966" s="81"/>
      <c r="D4966" s="81"/>
      <c r="E4966" s="81"/>
      <c r="F4966" s="81"/>
      <c r="G4966" s="81"/>
      <c r="H4966" s="81"/>
      <c r="I4966" s="81"/>
      <c r="J4966" s="81"/>
      <c r="K4966" s="81"/>
      <c r="L4966" s="81"/>
      <c r="M4966" s="81"/>
      <c r="N4966" s="81"/>
      <c r="O4966" s="81"/>
      <c r="P4966" s="81"/>
      <c r="Q4966" s="81"/>
      <c r="R4966" s="81"/>
    </row>
    <row r="4967" spans="1:18">
      <c r="A4967" s="81"/>
      <c r="B4967" s="81"/>
      <c r="C4967" s="81"/>
      <c r="D4967" s="81"/>
      <c r="E4967" s="81"/>
      <c r="F4967" s="81"/>
      <c r="G4967" s="81"/>
      <c r="H4967" s="81"/>
      <c r="I4967" s="81"/>
      <c r="J4967" s="81"/>
      <c r="K4967" s="81"/>
      <c r="L4967" s="81"/>
      <c r="M4967" s="81"/>
      <c r="N4967" s="81"/>
      <c r="O4967" s="81"/>
      <c r="P4967" s="81"/>
      <c r="Q4967" s="81"/>
      <c r="R4967" s="81"/>
    </row>
    <row r="4968" spans="1:18">
      <c r="A4968" s="81"/>
      <c r="B4968" s="81"/>
      <c r="C4968" s="81"/>
      <c r="D4968" s="81"/>
      <c r="E4968" s="81"/>
      <c r="F4968" s="81"/>
      <c r="G4968" s="81"/>
      <c r="H4968" s="81"/>
      <c r="I4968" s="81"/>
      <c r="J4968" s="81"/>
      <c r="K4968" s="81"/>
      <c r="L4968" s="81"/>
      <c r="M4968" s="81"/>
      <c r="N4968" s="81"/>
      <c r="O4968" s="81"/>
      <c r="P4968" s="81"/>
      <c r="Q4968" s="81"/>
      <c r="R4968" s="81"/>
    </row>
    <row r="4969" spans="1:18">
      <c r="A4969" s="81"/>
      <c r="B4969" s="81"/>
      <c r="C4969" s="81"/>
      <c r="D4969" s="81"/>
      <c r="E4969" s="81"/>
      <c r="F4969" s="81"/>
      <c r="G4969" s="81"/>
      <c r="H4969" s="81"/>
      <c r="I4969" s="81"/>
      <c r="J4969" s="81"/>
      <c r="K4969" s="81"/>
      <c r="L4969" s="81"/>
      <c r="M4969" s="81"/>
      <c r="N4969" s="81"/>
      <c r="O4969" s="81"/>
      <c r="P4969" s="81"/>
      <c r="Q4969" s="81"/>
      <c r="R4969" s="81"/>
    </row>
    <row r="4970" spans="1:18">
      <c r="A4970" s="81"/>
      <c r="B4970" s="81"/>
      <c r="C4970" s="81"/>
      <c r="D4970" s="81"/>
      <c r="E4970" s="81"/>
      <c r="F4970" s="81"/>
      <c r="G4970" s="81"/>
      <c r="H4970" s="81"/>
      <c r="I4970" s="81"/>
      <c r="J4970" s="81"/>
      <c r="K4970" s="81"/>
      <c r="L4970" s="81"/>
      <c r="M4970" s="81"/>
      <c r="N4970" s="81"/>
      <c r="O4970" s="81"/>
      <c r="P4970" s="81"/>
      <c r="Q4970" s="81"/>
      <c r="R4970" s="81"/>
    </row>
    <row r="4971" spans="1:18">
      <c r="A4971" s="81"/>
      <c r="B4971" s="81"/>
      <c r="C4971" s="81"/>
      <c r="D4971" s="81"/>
      <c r="E4971" s="81"/>
      <c r="F4971" s="81"/>
      <c r="G4971" s="81"/>
      <c r="H4971" s="81"/>
      <c r="I4971" s="81"/>
      <c r="J4971" s="81"/>
      <c r="K4971" s="81"/>
      <c r="L4971" s="81"/>
      <c r="M4971" s="81"/>
      <c r="N4971" s="81"/>
      <c r="O4971" s="81"/>
      <c r="P4971" s="81"/>
      <c r="Q4971" s="81"/>
      <c r="R4971" s="81"/>
    </row>
    <row r="4972" spans="1:18">
      <c r="A4972" s="81"/>
      <c r="B4972" s="81"/>
      <c r="C4972" s="81"/>
      <c r="D4972" s="81"/>
      <c r="E4972" s="81"/>
      <c r="F4972" s="81"/>
      <c r="G4972" s="81"/>
      <c r="H4972" s="81"/>
      <c r="I4972" s="81"/>
      <c r="J4972" s="81"/>
      <c r="K4972" s="81"/>
      <c r="L4972" s="81"/>
      <c r="M4972" s="81"/>
      <c r="N4972" s="81"/>
      <c r="O4972" s="81"/>
      <c r="P4972" s="81"/>
      <c r="Q4972" s="81"/>
      <c r="R4972" s="81"/>
    </row>
    <row r="4973" spans="1:18">
      <c r="A4973" s="81"/>
      <c r="B4973" s="81"/>
      <c r="C4973" s="81"/>
      <c r="D4973" s="81"/>
      <c r="E4973" s="81"/>
      <c r="F4973" s="81"/>
      <c r="G4973" s="81"/>
      <c r="H4973" s="81"/>
      <c r="I4973" s="81"/>
      <c r="J4973" s="81"/>
      <c r="K4973" s="81"/>
      <c r="L4973" s="81"/>
      <c r="M4973" s="81"/>
      <c r="N4973" s="81"/>
      <c r="O4973" s="81"/>
      <c r="P4973" s="81"/>
      <c r="Q4973" s="81"/>
      <c r="R4973" s="81"/>
    </row>
    <row r="4974" spans="1:18">
      <c r="A4974" s="81"/>
      <c r="B4974" s="81"/>
      <c r="C4974" s="81"/>
      <c r="D4974" s="81"/>
      <c r="E4974" s="81"/>
      <c r="F4974" s="81"/>
      <c r="G4974" s="81"/>
      <c r="H4974" s="81"/>
      <c r="I4974" s="81"/>
      <c r="J4974" s="81"/>
      <c r="K4974" s="81"/>
      <c r="L4974" s="81"/>
      <c r="M4974" s="81"/>
      <c r="N4974" s="81"/>
      <c r="O4974" s="81"/>
      <c r="P4974" s="81"/>
      <c r="Q4974" s="81"/>
      <c r="R4974" s="81"/>
    </row>
    <row r="4975" spans="1:18">
      <c r="A4975" s="81"/>
      <c r="B4975" s="81"/>
      <c r="C4975" s="81"/>
      <c r="D4975" s="81"/>
      <c r="E4975" s="81"/>
      <c r="F4975" s="81"/>
      <c r="G4975" s="81"/>
      <c r="H4975" s="81"/>
      <c r="I4975" s="81"/>
      <c r="J4975" s="81"/>
      <c r="K4975" s="81"/>
      <c r="L4975" s="81"/>
      <c r="M4975" s="81"/>
      <c r="N4975" s="81"/>
      <c r="O4975" s="81"/>
      <c r="P4975" s="81"/>
      <c r="Q4975" s="81"/>
      <c r="R4975" s="81"/>
    </row>
    <row r="4976" spans="1:18">
      <c r="A4976" s="81"/>
      <c r="B4976" s="81"/>
      <c r="C4976" s="81"/>
      <c r="D4976" s="81"/>
      <c r="E4976" s="81"/>
      <c r="F4976" s="81"/>
      <c r="G4976" s="81"/>
      <c r="H4976" s="81"/>
      <c r="I4976" s="81"/>
      <c r="J4976" s="81"/>
      <c r="K4976" s="81"/>
      <c r="L4976" s="81"/>
      <c r="M4976" s="81"/>
      <c r="N4976" s="81"/>
      <c r="O4976" s="81"/>
      <c r="P4976" s="81"/>
      <c r="Q4976" s="81"/>
      <c r="R4976" s="81"/>
    </row>
    <row r="4977" spans="1:18">
      <c r="A4977" s="81"/>
      <c r="B4977" s="81"/>
      <c r="C4977" s="81"/>
      <c r="D4977" s="81"/>
      <c r="E4977" s="81"/>
      <c r="F4977" s="81"/>
      <c r="G4977" s="81"/>
      <c r="H4977" s="81"/>
      <c r="I4977" s="81"/>
      <c r="J4977" s="81"/>
      <c r="K4977" s="81"/>
      <c r="L4977" s="81"/>
      <c r="M4977" s="81"/>
      <c r="N4977" s="81"/>
      <c r="O4977" s="81"/>
      <c r="P4977" s="81"/>
      <c r="Q4977" s="81"/>
      <c r="R4977" s="81"/>
    </row>
    <row r="4978" spans="1:18">
      <c r="A4978" s="81"/>
      <c r="B4978" s="81"/>
      <c r="C4978" s="81"/>
      <c r="D4978" s="81"/>
      <c r="E4978" s="81"/>
      <c r="F4978" s="81"/>
      <c r="G4978" s="81"/>
      <c r="H4978" s="81"/>
      <c r="I4978" s="81"/>
      <c r="J4978" s="81"/>
      <c r="K4978" s="81"/>
      <c r="L4978" s="81"/>
      <c r="M4978" s="81"/>
      <c r="N4978" s="81"/>
      <c r="O4978" s="81"/>
      <c r="P4978" s="81"/>
      <c r="Q4978" s="81"/>
      <c r="R4978" s="81"/>
    </row>
    <row r="4979" spans="1:18">
      <c r="A4979" s="81"/>
      <c r="B4979" s="81"/>
      <c r="C4979" s="81"/>
      <c r="D4979" s="81"/>
      <c r="E4979" s="81"/>
      <c r="F4979" s="81"/>
      <c r="G4979" s="81"/>
      <c r="H4979" s="81"/>
      <c r="I4979" s="81"/>
      <c r="J4979" s="81"/>
      <c r="K4979" s="81"/>
      <c r="L4979" s="81"/>
      <c r="M4979" s="81"/>
      <c r="N4979" s="81"/>
      <c r="O4979" s="81"/>
      <c r="P4979" s="81"/>
      <c r="Q4979" s="81"/>
      <c r="R4979" s="81"/>
    </row>
    <row r="4980" spans="1:18">
      <c r="A4980" s="81"/>
      <c r="B4980" s="81"/>
      <c r="C4980" s="81"/>
      <c r="D4980" s="81"/>
      <c r="E4980" s="81"/>
      <c r="F4980" s="81"/>
      <c r="G4980" s="81"/>
      <c r="H4980" s="81"/>
      <c r="I4980" s="81"/>
      <c r="J4980" s="81"/>
      <c r="K4980" s="81"/>
      <c r="L4980" s="81"/>
      <c r="M4980" s="81"/>
      <c r="N4980" s="81"/>
      <c r="O4980" s="81"/>
      <c r="P4980" s="81"/>
      <c r="Q4980" s="81"/>
      <c r="R4980" s="81"/>
    </row>
    <row r="4981" spans="1:18">
      <c r="A4981" s="81"/>
      <c r="B4981" s="81"/>
      <c r="C4981" s="81"/>
      <c r="D4981" s="81"/>
      <c r="E4981" s="81"/>
      <c r="F4981" s="81"/>
      <c r="G4981" s="81"/>
      <c r="H4981" s="81"/>
      <c r="I4981" s="81"/>
      <c r="J4981" s="81"/>
      <c r="K4981" s="81"/>
      <c r="L4981" s="81"/>
      <c r="M4981" s="81"/>
      <c r="N4981" s="81"/>
      <c r="O4981" s="81"/>
      <c r="P4981" s="81"/>
      <c r="Q4981" s="81"/>
      <c r="R4981" s="81"/>
    </row>
    <row r="4982" spans="1:18">
      <c r="A4982" s="81"/>
      <c r="B4982" s="81"/>
      <c r="C4982" s="81"/>
      <c r="D4982" s="81"/>
      <c r="E4982" s="81"/>
      <c r="F4982" s="81"/>
      <c r="G4982" s="81"/>
      <c r="H4982" s="81"/>
      <c r="I4982" s="81"/>
      <c r="J4982" s="81"/>
      <c r="K4982" s="81"/>
      <c r="L4982" s="81"/>
      <c r="M4982" s="81"/>
      <c r="N4982" s="81"/>
      <c r="O4982" s="81"/>
      <c r="P4982" s="81"/>
      <c r="Q4982" s="81"/>
      <c r="R4982" s="81"/>
    </row>
    <row r="4983" spans="1:18">
      <c r="A4983" s="81"/>
      <c r="B4983" s="81"/>
      <c r="C4983" s="81"/>
      <c r="D4983" s="81"/>
      <c r="E4983" s="81"/>
      <c r="F4983" s="81"/>
      <c r="G4983" s="81"/>
      <c r="H4983" s="81"/>
      <c r="I4983" s="81"/>
      <c r="J4983" s="81"/>
      <c r="K4983" s="81"/>
      <c r="L4983" s="81"/>
      <c r="M4983" s="81"/>
      <c r="N4983" s="81"/>
      <c r="O4983" s="81"/>
      <c r="P4983" s="81"/>
      <c r="Q4983" s="81"/>
      <c r="R4983" s="81"/>
    </row>
    <row r="4984" spans="1:18">
      <c r="A4984" s="81"/>
      <c r="B4984" s="81"/>
      <c r="C4984" s="81"/>
      <c r="D4984" s="81"/>
      <c r="E4984" s="81"/>
      <c r="F4984" s="81"/>
      <c r="G4984" s="81"/>
      <c r="H4984" s="81"/>
      <c r="I4984" s="81"/>
      <c r="J4984" s="81"/>
      <c r="K4984" s="81"/>
      <c r="L4984" s="81"/>
      <c r="M4984" s="81"/>
      <c r="N4984" s="81"/>
      <c r="O4984" s="81"/>
      <c r="P4984" s="81"/>
      <c r="Q4984" s="81"/>
      <c r="R4984" s="81"/>
    </row>
    <row r="4985" spans="1:18">
      <c r="A4985" s="81"/>
      <c r="B4985" s="81"/>
      <c r="C4985" s="81"/>
      <c r="D4985" s="81"/>
      <c r="E4985" s="81"/>
      <c r="F4985" s="81"/>
      <c r="G4985" s="81"/>
      <c r="H4985" s="81"/>
      <c r="I4985" s="81"/>
      <c r="J4985" s="81"/>
      <c r="K4985" s="81"/>
      <c r="L4985" s="81"/>
      <c r="M4985" s="81"/>
      <c r="N4985" s="81"/>
      <c r="O4985" s="81"/>
      <c r="P4985" s="81"/>
      <c r="Q4985" s="81"/>
      <c r="R4985" s="81"/>
    </row>
    <row r="4986" spans="1:18">
      <c r="A4986" s="81"/>
      <c r="B4986" s="81"/>
      <c r="C4986" s="81"/>
      <c r="D4986" s="81"/>
      <c r="E4986" s="81"/>
      <c r="F4986" s="81"/>
      <c r="G4986" s="81"/>
      <c r="H4986" s="81"/>
      <c r="I4986" s="81"/>
      <c r="J4986" s="81"/>
      <c r="K4986" s="81"/>
      <c r="L4986" s="81"/>
      <c r="M4986" s="81"/>
      <c r="N4986" s="81"/>
      <c r="O4986" s="81"/>
      <c r="P4986" s="81"/>
      <c r="Q4986" s="81"/>
      <c r="R4986" s="81"/>
    </row>
    <row r="4987" spans="1:18">
      <c r="A4987" s="81"/>
      <c r="B4987" s="81"/>
      <c r="C4987" s="81"/>
      <c r="D4987" s="81"/>
      <c r="E4987" s="81"/>
      <c r="F4987" s="81"/>
      <c r="G4987" s="81"/>
      <c r="H4987" s="81"/>
      <c r="I4987" s="81"/>
      <c r="J4987" s="81"/>
      <c r="K4987" s="81"/>
      <c r="L4987" s="81"/>
      <c r="M4987" s="81"/>
      <c r="N4987" s="81"/>
      <c r="O4987" s="81"/>
      <c r="P4987" s="81"/>
      <c r="Q4987" s="81"/>
      <c r="R4987" s="81"/>
    </row>
    <row r="4988" spans="1:18">
      <c r="A4988" s="81"/>
      <c r="B4988" s="81"/>
      <c r="C4988" s="81"/>
      <c r="D4988" s="81"/>
      <c r="E4988" s="81"/>
      <c r="F4988" s="81"/>
      <c r="G4988" s="81"/>
      <c r="H4988" s="81"/>
      <c r="I4988" s="81"/>
      <c r="J4988" s="81"/>
      <c r="K4988" s="81"/>
      <c r="L4988" s="81"/>
      <c r="M4988" s="81"/>
      <c r="N4988" s="81"/>
      <c r="O4988" s="81"/>
      <c r="P4988" s="81"/>
      <c r="Q4988" s="81"/>
      <c r="R4988" s="81"/>
    </row>
    <row r="4989" spans="1:18">
      <c r="A4989" s="81"/>
      <c r="B4989" s="81"/>
      <c r="C4989" s="81"/>
      <c r="D4989" s="81"/>
      <c r="E4989" s="81"/>
      <c r="F4989" s="81"/>
      <c r="G4989" s="81"/>
      <c r="H4989" s="81"/>
      <c r="I4989" s="81"/>
      <c r="J4989" s="81"/>
      <c r="K4989" s="81"/>
      <c r="L4989" s="81"/>
      <c r="M4989" s="81"/>
      <c r="N4989" s="81"/>
      <c r="O4989" s="81"/>
      <c r="P4989" s="81"/>
      <c r="Q4989" s="81"/>
      <c r="R4989" s="81"/>
    </row>
    <row r="4990" spans="1:18">
      <c r="A4990" s="81"/>
      <c r="B4990" s="81"/>
      <c r="C4990" s="81"/>
      <c r="D4990" s="81"/>
      <c r="E4990" s="81"/>
      <c r="F4990" s="81"/>
      <c r="G4990" s="81"/>
      <c r="H4990" s="81"/>
      <c r="I4990" s="81"/>
      <c r="J4990" s="81"/>
      <c r="K4990" s="81"/>
      <c r="L4990" s="81"/>
      <c r="M4990" s="81"/>
      <c r="N4990" s="81"/>
      <c r="O4990" s="81"/>
      <c r="P4990" s="81"/>
      <c r="Q4990" s="81"/>
      <c r="R4990" s="81"/>
    </row>
    <row r="4991" spans="1:18">
      <c r="A4991" s="81"/>
      <c r="B4991" s="81"/>
      <c r="C4991" s="81"/>
      <c r="D4991" s="81"/>
      <c r="E4991" s="81"/>
      <c r="F4991" s="81"/>
      <c r="G4991" s="81"/>
      <c r="H4991" s="81"/>
      <c r="I4991" s="81"/>
      <c r="J4991" s="81"/>
      <c r="K4991" s="81"/>
      <c r="L4991" s="81"/>
      <c r="M4991" s="81"/>
      <c r="N4991" s="81"/>
      <c r="O4991" s="81"/>
      <c r="P4991" s="81"/>
      <c r="Q4991" s="81"/>
      <c r="R4991" s="81"/>
    </row>
    <row r="4992" spans="1:18">
      <c r="A4992" s="81"/>
      <c r="B4992" s="81"/>
      <c r="C4992" s="81"/>
      <c r="D4992" s="81"/>
      <c r="E4992" s="81"/>
      <c r="F4992" s="81"/>
      <c r="G4992" s="81"/>
      <c r="H4992" s="81"/>
      <c r="I4992" s="81"/>
      <c r="J4992" s="81"/>
      <c r="K4992" s="81"/>
      <c r="L4992" s="81"/>
      <c r="M4992" s="81"/>
      <c r="N4992" s="81"/>
      <c r="O4992" s="81"/>
      <c r="P4992" s="81"/>
      <c r="Q4992" s="81"/>
      <c r="R4992" s="81"/>
    </row>
    <row r="4993" spans="1:18">
      <c r="A4993" s="81"/>
      <c r="B4993" s="81"/>
      <c r="C4993" s="81"/>
      <c r="D4993" s="81"/>
      <c r="E4993" s="81"/>
      <c r="F4993" s="81"/>
      <c r="G4993" s="81"/>
      <c r="H4993" s="81"/>
      <c r="I4993" s="81"/>
      <c r="J4993" s="81"/>
      <c r="K4993" s="81"/>
      <c r="L4993" s="81"/>
      <c r="M4993" s="81"/>
      <c r="N4993" s="81"/>
      <c r="O4993" s="81"/>
      <c r="P4993" s="81"/>
      <c r="Q4993" s="81"/>
      <c r="R4993" s="81"/>
    </row>
    <row r="4994" spans="1:18">
      <c r="A4994" s="81"/>
      <c r="B4994" s="81"/>
      <c r="C4994" s="81"/>
      <c r="D4994" s="81"/>
      <c r="E4994" s="81"/>
      <c r="F4994" s="81"/>
      <c r="G4994" s="81"/>
      <c r="H4994" s="81"/>
      <c r="I4994" s="81"/>
      <c r="J4994" s="81"/>
      <c r="K4994" s="81"/>
      <c r="L4994" s="81"/>
      <c r="M4994" s="81"/>
      <c r="N4994" s="81"/>
      <c r="O4994" s="81"/>
      <c r="P4994" s="81"/>
      <c r="Q4994" s="81"/>
      <c r="R4994" s="81"/>
    </row>
    <row r="4995" spans="1:18">
      <c r="A4995" s="81"/>
      <c r="B4995" s="81"/>
      <c r="C4995" s="81"/>
      <c r="D4995" s="81"/>
      <c r="E4995" s="81"/>
      <c r="F4995" s="81"/>
      <c r="G4995" s="81"/>
      <c r="H4995" s="81"/>
      <c r="I4995" s="81"/>
      <c r="J4995" s="81"/>
      <c r="K4995" s="81"/>
      <c r="L4995" s="81"/>
      <c r="M4995" s="81"/>
      <c r="N4995" s="81"/>
      <c r="O4995" s="81"/>
      <c r="P4995" s="81"/>
      <c r="Q4995" s="81"/>
      <c r="R4995" s="81"/>
    </row>
    <row r="4996" spans="1:18">
      <c r="A4996" s="81"/>
      <c r="B4996" s="81"/>
      <c r="C4996" s="81"/>
      <c r="D4996" s="81"/>
      <c r="E4996" s="81"/>
      <c r="F4996" s="81"/>
      <c r="G4996" s="81"/>
      <c r="H4996" s="81"/>
      <c r="I4996" s="81"/>
      <c r="J4996" s="81"/>
      <c r="K4996" s="81"/>
      <c r="L4996" s="81"/>
      <c r="M4996" s="81"/>
      <c r="N4996" s="81"/>
      <c r="O4996" s="81"/>
      <c r="P4996" s="81"/>
      <c r="Q4996" s="81"/>
      <c r="R4996" s="81"/>
    </row>
    <row r="4997" spans="1:18">
      <c r="A4997" s="81"/>
      <c r="B4997" s="81"/>
      <c r="C4997" s="81"/>
      <c r="D4997" s="81"/>
      <c r="E4997" s="81"/>
      <c r="F4997" s="81"/>
      <c r="G4997" s="81"/>
      <c r="H4997" s="81"/>
      <c r="I4997" s="81"/>
      <c r="J4997" s="81"/>
      <c r="K4997" s="81"/>
      <c r="L4997" s="81"/>
      <c r="M4997" s="81"/>
      <c r="N4997" s="81"/>
      <c r="O4997" s="81"/>
      <c r="P4997" s="81"/>
      <c r="Q4997" s="81"/>
      <c r="R4997" s="81"/>
    </row>
    <row r="4998" spans="1:18">
      <c r="A4998" s="81"/>
      <c r="B4998" s="81"/>
      <c r="C4998" s="81"/>
      <c r="D4998" s="81"/>
      <c r="E4998" s="81"/>
      <c r="F4998" s="81"/>
      <c r="G4998" s="81"/>
      <c r="H4998" s="81"/>
      <c r="I4998" s="81"/>
      <c r="J4998" s="81"/>
      <c r="K4998" s="81"/>
      <c r="L4998" s="81"/>
      <c r="M4998" s="81"/>
      <c r="N4998" s="81"/>
      <c r="O4998" s="81"/>
      <c r="P4998" s="81"/>
      <c r="Q4998" s="81"/>
      <c r="R4998" s="81"/>
    </row>
    <row r="4999" spans="1:18">
      <c r="A4999" s="81"/>
      <c r="B4999" s="81"/>
      <c r="C4999" s="81"/>
      <c r="D4999" s="81"/>
      <c r="E4999" s="81"/>
      <c r="F4999" s="81"/>
      <c r="G4999" s="81"/>
      <c r="H4999" s="81"/>
      <c r="I4999" s="81"/>
      <c r="J4999" s="81"/>
      <c r="K4999" s="81"/>
      <c r="L4999" s="81"/>
      <c r="M4999" s="81"/>
      <c r="N4999" s="81"/>
      <c r="O4999" s="81"/>
      <c r="P4999" s="81"/>
      <c r="Q4999" s="81"/>
      <c r="R4999" s="81"/>
    </row>
    <row r="5000" spans="1:18">
      <c r="A5000" s="81"/>
      <c r="B5000" s="81"/>
      <c r="C5000" s="81"/>
      <c r="D5000" s="81"/>
      <c r="E5000" s="81"/>
      <c r="F5000" s="81"/>
      <c r="G5000" s="81"/>
      <c r="H5000" s="81"/>
      <c r="I5000" s="81"/>
      <c r="J5000" s="81"/>
      <c r="K5000" s="81"/>
      <c r="L5000" s="81"/>
      <c r="M5000" s="81"/>
      <c r="N5000" s="81"/>
      <c r="O5000" s="81"/>
      <c r="P5000" s="81"/>
      <c r="Q5000" s="81"/>
      <c r="R5000" s="81"/>
    </row>
    <row r="5001" spans="1:18">
      <c r="A5001" s="81"/>
      <c r="B5001" s="81"/>
      <c r="C5001" s="81"/>
      <c r="D5001" s="81"/>
      <c r="E5001" s="81"/>
      <c r="F5001" s="81"/>
      <c r="G5001" s="81"/>
      <c r="H5001" s="81"/>
      <c r="I5001" s="81"/>
      <c r="J5001" s="81"/>
      <c r="K5001" s="81"/>
      <c r="L5001" s="81"/>
      <c r="M5001" s="81"/>
      <c r="N5001" s="81"/>
      <c r="O5001" s="81"/>
      <c r="P5001" s="81"/>
      <c r="Q5001" s="81"/>
      <c r="R5001" s="81"/>
    </row>
    <row r="5002" spans="1:18">
      <c r="A5002" s="81"/>
      <c r="B5002" s="81"/>
      <c r="C5002" s="81"/>
      <c r="D5002" s="81"/>
      <c r="E5002" s="81"/>
      <c r="F5002" s="81"/>
      <c r="G5002" s="81"/>
      <c r="H5002" s="81"/>
      <c r="I5002" s="81"/>
      <c r="J5002" s="81"/>
      <c r="K5002" s="81"/>
      <c r="L5002" s="81"/>
      <c r="M5002" s="81"/>
      <c r="N5002" s="81"/>
      <c r="O5002" s="81"/>
      <c r="P5002" s="81"/>
      <c r="Q5002" s="81"/>
      <c r="R5002" s="81"/>
    </row>
    <row r="5003" spans="1:18">
      <c r="A5003" s="81"/>
      <c r="B5003" s="81"/>
      <c r="C5003" s="81"/>
      <c r="D5003" s="81"/>
      <c r="E5003" s="81"/>
      <c r="F5003" s="81"/>
      <c r="G5003" s="81"/>
      <c r="H5003" s="81"/>
      <c r="I5003" s="81"/>
      <c r="J5003" s="81"/>
      <c r="K5003" s="81"/>
      <c r="L5003" s="81"/>
      <c r="M5003" s="81"/>
      <c r="N5003" s="81"/>
      <c r="O5003" s="81"/>
      <c r="P5003" s="81"/>
      <c r="Q5003" s="81"/>
      <c r="R5003" s="81"/>
    </row>
    <row r="5004" spans="1:18">
      <c r="A5004" s="81"/>
      <c r="B5004" s="81"/>
      <c r="C5004" s="81"/>
      <c r="D5004" s="81"/>
      <c r="E5004" s="81"/>
      <c r="F5004" s="81"/>
      <c r="G5004" s="81"/>
      <c r="H5004" s="81"/>
      <c r="I5004" s="81"/>
      <c r="J5004" s="81"/>
      <c r="K5004" s="81"/>
      <c r="L5004" s="81"/>
      <c r="M5004" s="81"/>
      <c r="N5004" s="81"/>
      <c r="O5004" s="81"/>
      <c r="P5004" s="81"/>
      <c r="Q5004" s="81"/>
      <c r="R5004" s="81"/>
    </row>
    <row r="5005" spans="1:18">
      <c r="A5005" s="81"/>
      <c r="B5005" s="81"/>
      <c r="C5005" s="81"/>
      <c r="D5005" s="81"/>
      <c r="E5005" s="81"/>
      <c r="F5005" s="81"/>
      <c r="G5005" s="81"/>
      <c r="H5005" s="81"/>
      <c r="I5005" s="81"/>
      <c r="J5005" s="81"/>
      <c r="K5005" s="81"/>
      <c r="L5005" s="81"/>
      <c r="M5005" s="81"/>
      <c r="N5005" s="81"/>
      <c r="O5005" s="81"/>
      <c r="P5005" s="81"/>
      <c r="Q5005" s="81"/>
      <c r="R5005" s="81"/>
    </row>
    <row r="5006" spans="1:18">
      <c r="A5006" s="81"/>
      <c r="B5006" s="81"/>
      <c r="C5006" s="81"/>
      <c r="D5006" s="81"/>
      <c r="E5006" s="81"/>
      <c r="F5006" s="81"/>
      <c r="G5006" s="81"/>
      <c r="H5006" s="81"/>
      <c r="I5006" s="81"/>
      <c r="J5006" s="81"/>
      <c r="K5006" s="81"/>
      <c r="L5006" s="81"/>
      <c r="M5006" s="81"/>
      <c r="N5006" s="81"/>
      <c r="O5006" s="81"/>
      <c r="P5006" s="81"/>
      <c r="Q5006" s="81"/>
      <c r="R5006" s="81"/>
    </row>
    <row r="5007" spans="1:18">
      <c r="A5007" s="81"/>
      <c r="B5007" s="81"/>
      <c r="C5007" s="81"/>
      <c r="D5007" s="81"/>
      <c r="E5007" s="81"/>
      <c r="F5007" s="81"/>
      <c r="G5007" s="81"/>
      <c r="H5007" s="81"/>
      <c r="I5007" s="81"/>
      <c r="J5007" s="81"/>
      <c r="K5007" s="81"/>
      <c r="L5007" s="81"/>
      <c r="M5007" s="81"/>
      <c r="N5007" s="81"/>
      <c r="O5007" s="81"/>
      <c r="P5007" s="81"/>
      <c r="Q5007" s="81"/>
      <c r="R5007" s="81"/>
    </row>
    <row r="5008" spans="1:18">
      <c r="A5008" s="81"/>
      <c r="B5008" s="81"/>
      <c r="C5008" s="81"/>
      <c r="D5008" s="81"/>
      <c r="E5008" s="81"/>
      <c r="F5008" s="81"/>
      <c r="G5008" s="81"/>
      <c r="H5008" s="81"/>
      <c r="I5008" s="81"/>
      <c r="J5008" s="81"/>
      <c r="K5008" s="81"/>
      <c r="L5008" s="81"/>
      <c r="M5008" s="81"/>
      <c r="N5008" s="81"/>
      <c r="O5008" s="81"/>
      <c r="P5008" s="81"/>
      <c r="Q5008" s="81"/>
      <c r="R5008" s="81"/>
    </row>
    <row r="5009" spans="1:18">
      <c r="A5009" s="81"/>
      <c r="B5009" s="81"/>
      <c r="C5009" s="81"/>
      <c r="D5009" s="81"/>
      <c r="E5009" s="81"/>
      <c r="F5009" s="81"/>
      <c r="G5009" s="81"/>
      <c r="H5009" s="81"/>
      <c r="I5009" s="81"/>
      <c r="J5009" s="81"/>
      <c r="K5009" s="81"/>
      <c r="L5009" s="81"/>
      <c r="M5009" s="81"/>
      <c r="N5009" s="81"/>
      <c r="O5009" s="81"/>
      <c r="P5009" s="81"/>
      <c r="Q5009" s="81"/>
      <c r="R5009" s="81"/>
    </row>
    <row r="5010" spans="1:18">
      <c r="A5010" s="81"/>
      <c r="B5010" s="81"/>
      <c r="C5010" s="81"/>
      <c r="D5010" s="81"/>
      <c r="E5010" s="81"/>
      <c r="F5010" s="81"/>
      <c r="G5010" s="81"/>
      <c r="H5010" s="81"/>
      <c r="I5010" s="81"/>
      <c r="J5010" s="81"/>
      <c r="K5010" s="81"/>
      <c r="L5010" s="81"/>
      <c r="M5010" s="81"/>
      <c r="N5010" s="81"/>
      <c r="O5010" s="81"/>
      <c r="P5010" s="81"/>
      <c r="Q5010" s="81"/>
      <c r="R5010" s="81"/>
    </row>
    <row r="5011" spans="1:18">
      <c r="A5011" s="81"/>
      <c r="B5011" s="81"/>
      <c r="C5011" s="81"/>
      <c r="D5011" s="81"/>
      <c r="E5011" s="81"/>
      <c r="F5011" s="81"/>
      <c r="G5011" s="81"/>
      <c r="H5011" s="81"/>
      <c r="I5011" s="81"/>
      <c r="J5011" s="81"/>
      <c r="K5011" s="81"/>
      <c r="L5011" s="81"/>
      <c r="M5011" s="81"/>
      <c r="N5011" s="81"/>
      <c r="O5011" s="81"/>
      <c r="P5011" s="81"/>
      <c r="Q5011" s="81"/>
      <c r="R5011" s="81"/>
    </row>
    <row r="5012" spans="1:18">
      <c r="A5012" s="81"/>
      <c r="B5012" s="81"/>
      <c r="C5012" s="81"/>
      <c r="D5012" s="81"/>
      <c r="E5012" s="81"/>
      <c r="F5012" s="81"/>
      <c r="G5012" s="81"/>
      <c r="H5012" s="81"/>
      <c r="I5012" s="81"/>
      <c r="J5012" s="81"/>
      <c r="K5012" s="81"/>
      <c r="L5012" s="81"/>
      <c r="M5012" s="81"/>
      <c r="N5012" s="81"/>
      <c r="O5012" s="81"/>
      <c r="P5012" s="81"/>
      <c r="Q5012" s="81"/>
      <c r="R5012" s="81"/>
    </row>
    <row r="5013" spans="1:18">
      <c r="A5013" s="81"/>
      <c r="B5013" s="81"/>
      <c r="C5013" s="81"/>
      <c r="D5013" s="81"/>
      <c r="E5013" s="81"/>
      <c r="F5013" s="81"/>
      <c r="G5013" s="81"/>
      <c r="H5013" s="81"/>
      <c r="I5013" s="81"/>
      <c r="J5013" s="81"/>
      <c r="K5013" s="81"/>
      <c r="L5013" s="81"/>
      <c r="M5013" s="81"/>
      <c r="N5013" s="81"/>
      <c r="O5013" s="81"/>
      <c r="P5013" s="81"/>
      <c r="Q5013" s="81"/>
      <c r="R5013" s="81"/>
    </row>
    <row r="5014" spans="1:18">
      <c r="A5014" s="81"/>
      <c r="B5014" s="81"/>
      <c r="C5014" s="81"/>
      <c r="D5014" s="81"/>
      <c r="E5014" s="81"/>
      <c r="F5014" s="81"/>
      <c r="G5014" s="81"/>
      <c r="H5014" s="81"/>
      <c r="I5014" s="81"/>
      <c r="J5014" s="81"/>
      <c r="K5014" s="81"/>
      <c r="L5014" s="81"/>
      <c r="M5014" s="81"/>
      <c r="N5014" s="81"/>
      <c r="O5014" s="81"/>
      <c r="P5014" s="81"/>
      <c r="Q5014" s="81"/>
      <c r="R5014" s="81"/>
    </row>
    <row r="5015" spans="1:18">
      <c r="A5015" s="81"/>
      <c r="B5015" s="81"/>
      <c r="C5015" s="81"/>
      <c r="D5015" s="81"/>
      <c r="E5015" s="81"/>
      <c r="F5015" s="81"/>
      <c r="G5015" s="81"/>
      <c r="H5015" s="81"/>
      <c r="I5015" s="81"/>
      <c r="J5015" s="81"/>
      <c r="K5015" s="81"/>
      <c r="L5015" s="81"/>
      <c r="M5015" s="81"/>
      <c r="N5015" s="81"/>
      <c r="O5015" s="81"/>
      <c r="P5015" s="81"/>
      <c r="Q5015" s="81"/>
      <c r="R5015" s="81"/>
    </row>
    <row r="5016" spans="1:18">
      <c r="A5016" s="81"/>
      <c r="B5016" s="81"/>
      <c r="C5016" s="81"/>
      <c r="D5016" s="81"/>
      <c r="E5016" s="81"/>
      <c r="F5016" s="81"/>
      <c r="G5016" s="81"/>
      <c r="H5016" s="81"/>
      <c r="I5016" s="81"/>
      <c r="J5016" s="81"/>
      <c r="K5016" s="81"/>
      <c r="L5016" s="81"/>
      <c r="M5016" s="81"/>
      <c r="N5016" s="81"/>
      <c r="O5016" s="81"/>
      <c r="P5016" s="81"/>
      <c r="Q5016" s="81"/>
      <c r="R5016" s="81"/>
    </row>
    <row r="5017" spans="1:18">
      <c r="A5017" s="81"/>
      <c r="B5017" s="81"/>
      <c r="C5017" s="81"/>
      <c r="D5017" s="81"/>
      <c r="E5017" s="81"/>
      <c r="F5017" s="81"/>
      <c r="G5017" s="81"/>
      <c r="H5017" s="81"/>
      <c r="I5017" s="81"/>
      <c r="J5017" s="81"/>
      <c r="K5017" s="81"/>
      <c r="L5017" s="81"/>
      <c r="M5017" s="81"/>
      <c r="N5017" s="81"/>
      <c r="O5017" s="81"/>
      <c r="P5017" s="81"/>
      <c r="Q5017" s="81"/>
      <c r="R5017" s="81"/>
    </row>
    <row r="5018" spans="1:18">
      <c r="A5018" s="81"/>
      <c r="B5018" s="81"/>
      <c r="C5018" s="81"/>
      <c r="D5018" s="81"/>
      <c r="E5018" s="81"/>
      <c r="F5018" s="81"/>
      <c r="G5018" s="81"/>
      <c r="H5018" s="81"/>
      <c r="I5018" s="81"/>
      <c r="J5018" s="81"/>
      <c r="K5018" s="81"/>
      <c r="L5018" s="81"/>
      <c r="M5018" s="81"/>
      <c r="N5018" s="81"/>
      <c r="O5018" s="81"/>
      <c r="P5018" s="81"/>
      <c r="Q5018" s="81"/>
      <c r="R5018" s="81"/>
    </row>
    <row r="5019" spans="1:18">
      <c r="A5019" s="81"/>
      <c r="B5019" s="81"/>
      <c r="C5019" s="81"/>
      <c r="D5019" s="81"/>
      <c r="E5019" s="81"/>
      <c r="F5019" s="81"/>
      <c r="G5019" s="81"/>
      <c r="H5019" s="81"/>
      <c r="I5019" s="81"/>
      <c r="J5019" s="81"/>
      <c r="K5019" s="81"/>
      <c r="L5019" s="81"/>
      <c r="M5019" s="81"/>
      <c r="N5019" s="81"/>
      <c r="O5019" s="81"/>
      <c r="P5019" s="81"/>
      <c r="Q5019" s="81"/>
      <c r="R5019" s="81"/>
    </row>
    <row r="5020" spans="1:18">
      <c r="A5020" s="81"/>
      <c r="B5020" s="81"/>
      <c r="C5020" s="81"/>
      <c r="D5020" s="81"/>
      <c r="E5020" s="81"/>
      <c r="F5020" s="81"/>
      <c r="G5020" s="81"/>
      <c r="H5020" s="81"/>
      <c r="I5020" s="81"/>
      <c r="J5020" s="81"/>
      <c r="K5020" s="81"/>
      <c r="L5020" s="81"/>
      <c r="M5020" s="81"/>
      <c r="N5020" s="81"/>
      <c r="O5020" s="81"/>
      <c r="P5020" s="81"/>
      <c r="Q5020" s="81"/>
      <c r="R5020" s="81"/>
    </row>
    <row r="5021" spans="1:18">
      <c r="A5021" s="81"/>
      <c r="B5021" s="81"/>
      <c r="C5021" s="81"/>
      <c r="D5021" s="81"/>
      <c r="E5021" s="81"/>
      <c r="F5021" s="81"/>
      <c r="G5021" s="81"/>
      <c r="H5021" s="81"/>
      <c r="I5021" s="81"/>
      <c r="J5021" s="81"/>
      <c r="K5021" s="81"/>
      <c r="L5021" s="81"/>
      <c r="M5021" s="81"/>
      <c r="N5021" s="81"/>
      <c r="O5021" s="81"/>
      <c r="P5021" s="81"/>
      <c r="Q5021" s="81"/>
      <c r="R5021" s="81"/>
    </row>
    <row r="5022" spans="1:18">
      <c r="A5022" s="81"/>
      <c r="B5022" s="81"/>
      <c r="C5022" s="81"/>
      <c r="D5022" s="81"/>
      <c r="E5022" s="81"/>
      <c r="F5022" s="81"/>
      <c r="G5022" s="81"/>
      <c r="H5022" s="81"/>
      <c r="I5022" s="81"/>
      <c r="J5022" s="81"/>
      <c r="K5022" s="81"/>
      <c r="L5022" s="81"/>
      <c r="M5022" s="81"/>
      <c r="N5022" s="81"/>
      <c r="O5022" s="81"/>
      <c r="P5022" s="81"/>
      <c r="Q5022" s="81"/>
      <c r="R5022" s="81"/>
    </row>
    <row r="5023" spans="1:18">
      <c r="A5023" s="81"/>
      <c r="B5023" s="81"/>
      <c r="C5023" s="81"/>
      <c r="D5023" s="81"/>
      <c r="E5023" s="81"/>
      <c r="F5023" s="81"/>
      <c r="G5023" s="81"/>
      <c r="H5023" s="81"/>
      <c r="I5023" s="81"/>
      <c r="J5023" s="81"/>
      <c r="K5023" s="81"/>
      <c r="L5023" s="81"/>
      <c r="M5023" s="81"/>
      <c r="N5023" s="81"/>
      <c r="O5023" s="81"/>
      <c r="P5023" s="81"/>
      <c r="Q5023" s="81"/>
      <c r="R5023" s="81"/>
    </row>
    <row r="5024" spans="1:18">
      <c r="A5024" s="81"/>
      <c r="B5024" s="81"/>
      <c r="C5024" s="81"/>
      <c r="D5024" s="81"/>
      <c r="E5024" s="81"/>
      <c r="F5024" s="81"/>
      <c r="G5024" s="81"/>
      <c r="H5024" s="81"/>
      <c r="I5024" s="81"/>
      <c r="J5024" s="81"/>
      <c r="K5024" s="81"/>
      <c r="L5024" s="81"/>
      <c r="M5024" s="81"/>
      <c r="N5024" s="81"/>
      <c r="O5024" s="81"/>
      <c r="P5024" s="81"/>
      <c r="Q5024" s="81"/>
      <c r="R5024" s="81"/>
    </row>
    <row r="5025" spans="1:18">
      <c r="A5025" s="81"/>
      <c r="B5025" s="81"/>
      <c r="C5025" s="81"/>
      <c r="D5025" s="81"/>
      <c r="E5025" s="81"/>
      <c r="F5025" s="81"/>
      <c r="G5025" s="81"/>
      <c r="H5025" s="81"/>
      <c r="I5025" s="81"/>
      <c r="J5025" s="81"/>
      <c r="K5025" s="81"/>
      <c r="L5025" s="81"/>
      <c r="M5025" s="81"/>
      <c r="N5025" s="81"/>
      <c r="O5025" s="81"/>
      <c r="P5025" s="81"/>
      <c r="Q5025" s="81"/>
      <c r="R5025" s="81"/>
    </row>
    <row r="5026" spans="1:18">
      <c r="A5026" s="81"/>
      <c r="B5026" s="81"/>
      <c r="C5026" s="81"/>
      <c r="D5026" s="81"/>
      <c r="E5026" s="81"/>
      <c r="F5026" s="81"/>
      <c r="G5026" s="81"/>
      <c r="H5026" s="81"/>
      <c r="I5026" s="81"/>
      <c r="J5026" s="81"/>
      <c r="K5026" s="81"/>
      <c r="L5026" s="81"/>
      <c r="M5026" s="81"/>
      <c r="N5026" s="81"/>
      <c r="O5026" s="81"/>
      <c r="P5026" s="81"/>
      <c r="Q5026" s="81"/>
      <c r="R5026" s="81"/>
    </row>
    <row r="5027" spans="1:18">
      <c r="A5027" s="81"/>
      <c r="B5027" s="81"/>
      <c r="C5027" s="81"/>
      <c r="D5027" s="81"/>
      <c r="E5027" s="81"/>
      <c r="F5027" s="81"/>
      <c r="G5027" s="81"/>
      <c r="H5027" s="81"/>
      <c r="I5027" s="81"/>
      <c r="J5027" s="81"/>
      <c r="K5027" s="81"/>
      <c r="L5027" s="81"/>
      <c r="M5027" s="81"/>
      <c r="N5027" s="81"/>
      <c r="O5027" s="81"/>
      <c r="P5027" s="81"/>
      <c r="Q5027" s="81"/>
      <c r="R5027" s="81"/>
    </row>
    <row r="5028" spans="1:18">
      <c r="A5028" s="81"/>
      <c r="B5028" s="81"/>
      <c r="C5028" s="81"/>
      <c r="D5028" s="81"/>
      <c r="E5028" s="81"/>
      <c r="F5028" s="81"/>
      <c r="G5028" s="81"/>
      <c r="H5028" s="81"/>
      <c r="I5028" s="81"/>
      <c r="J5028" s="81"/>
      <c r="K5028" s="81"/>
      <c r="L5028" s="81"/>
      <c r="M5028" s="81"/>
      <c r="N5028" s="81"/>
      <c r="O5028" s="81"/>
      <c r="P5028" s="81"/>
      <c r="Q5028" s="81"/>
      <c r="R5028" s="81"/>
    </row>
    <row r="5029" spans="1:18">
      <c r="A5029" s="81"/>
      <c r="B5029" s="81"/>
      <c r="C5029" s="81"/>
      <c r="D5029" s="81"/>
      <c r="E5029" s="81"/>
      <c r="F5029" s="81"/>
      <c r="G5029" s="81"/>
      <c r="H5029" s="81"/>
      <c r="I5029" s="81"/>
      <c r="J5029" s="81"/>
      <c r="K5029" s="81"/>
      <c r="L5029" s="81"/>
      <c r="M5029" s="81"/>
      <c r="N5029" s="81"/>
      <c r="O5029" s="81"/>
      <c r="P5029" s="81"/>
      <c r="Q5029" s="81"/>
      <c r="R5029" s="81"/>
    </row>
    <row r="5030" spans="1:18">
      <c r="A5030" s="81"/>
      <c r="B5030" s="81"/>
      <c r="C5030" s="81"/>
      <c r="D5030" s="81"/>
      <c r="E5030" s="81"/>
      <c r="F5030" s="81"/>
      <c r="G5030" s="81"/>
      <c r="H5030" s="81"/>
      <c r="I5030" s="81"/>
      <c r="J5030" s="81"/>
      <c r="K5030" s="81"/>
      <c r="L5030" s="81"/>
      <c r="M5030" s="81"/>
      <c r="N5030" s="81"/>
      <c r="O5030" s="81"/>
      <c r="P5030" s="81"/>
      <c r="Q5030" s="81"/>
      <c r="R5030" s="81"/>
    </row>
    <row r="5031" spans="1:18">
      <c r="A5031" s="81"/>
      <c r="B5031" s="81"/>
      <c r="C5031" s="81"/>
      <c r="D5031" s="81"/>
      <c r="E5031" s="81"/>
      <c r="F5031" s="81"/>
      <c r="G5031" s="81"/>
      <c r="H5031" s="81"/>
      <c r="I5031" s="81"/>
      <c r="J5031" s="81"/>
      <c r="K5031" s="81"/>
      <c r="L5031" s="81"/>
      <c r="M5031" s="81"/>
      <c r="N5031" s="81"/>
      <c r="O5031" s="81"/>
      <c r="P5031" s="81"/>
      <c r="Q5031" s="81"/>
      <c r="R5031" s="81"/>
    </row>
    <row r="5032" spans="1:18">
      <c r="A5032" s="81"/>
      <c r="B5032" s="81"/>
      <c r="C5032" s="81"/>
      <c r="D5032" s="81"/>
      <c r="E5032" s="81"/>
      <c r="F5032" s="81"/>
      <c r="G5032" s="81"/>
      <c r="H5032" s="81"/>
      <c r="I5032" s="81"/>
      <c r="J5032" s="81"/>
      <c r="K5032" s="81"/>
      <c r="L5032" s="81"/>
      <c r="M5032" s="81"/>
      <c r="N5032" s="81"/>
      <c r="O5032" s="81"/>
      <c r="P5032" s="81"/>
      <c r="Q5032" s="81"/>
      <c r="R5032" s="81"/>
    </row>
    <row r="5033" spans="1:18">
      <c r="A5033" s="81"/>
      <c r="B5033" s="81"/>
      <c r="C5033" s="81"/>
      <c r="D5033" s="81"/>
      <c r="E5033" s="81"/>
      <c r="F5033" s="81"/>
      <c r="G5033" s="81"/>
      <c r="H5033" s="81"/>
      <c r="I5033" s="81"/>
      <c r="J5033" s="81"/>
      <c r="K5033" s="81"/>
      <c r="L5033" s="81"/>
      <c r="M5033" s="81"/>
      <c r="N5033" s="81"/>
      <c r="O5033" s="81"/>
      <c r="P5033" s="81"/>
      <c r="Q5033" s="81"/>
      <c r="R5033" s="81"/>
    </row>
    <row r="5034" spans="1:18">
      <c r="A5034" s="81"/>
      <c r="B5034" s="81"/>
      <c r="C5034" s="81"/>
      <c r="D5034" s="81"/>
      <c r="E5034" s="81"/>
      <c r="F5034" s="81"/>
      <c r="G5034" s="81"/>
      <c r="H5034" s="81"/>
      <c r="I5034" s="81"/>
      <c r="J5034" s="81"/>
      <c r="K5034" s="81"/>
      <c r="L5034" s="81"/>
      <c r="M5034" s="81"/>
      <c r="N5034" s="81"/>
      <c r="O5034" s="81"/>
      <c r="P5034" s="81"/>
      <c r="Q5034" s="81"/>
      <c r="R5034" s="81"/>
    </row>
    <row r="5035" spans="1:18">
      <c r="A5035" s="81"/>
      <c r="B5035" s="81"/>
      <c r="C5035" s="81"/>
      <c r="D5035" s="81"/>
      <c r="E5035" s="81"/>
      <c r="F5035" s="81"/>
      <c r="G5035" s="81"/>
      <c r="H5035" s="81"/>
      <c r="I5035" s="81"/>
      <c r="J5035" s="81"/>
      <c r="K5035" s="81"/>
      <c r="L5035" s="81"/>
      <c r="M5035" s="81"/>
      <c r="N5035" s="81"/>
      <c r="O5035" s="81"/>
      <c r="P5035" s="81"/>
      <c r="Q5035" s="81"/>
      <c r="R5035" s="81"/>
    </row>
    <row r="5036" spans="1:18">
      <c r="A5036" s="81"/>
      <c r="B5036" s="81"/>
      <c r="C5036" s="81"/>
      <c r="D5036" s="81"/>
      <c r="E5036" s="81"/>
      <c r="F5036" s="81"/>
      <c r="G5036" s="81"/>
      <c r="H5036" s="81"/>
      <c r="I5036" s="81"/>
      <c r="J5036" s="81"/>
      <c r="K5036" s="81"/>
      <c r="L5036" s="81"/>
      <c r="M5036" s="81"/>
      <c r="N5036" s="81"/>
      <c r="O5036" s="81"/>
      <c r="P5036" s="81"/>
      <c r="Q5036" s="81"/>
      <c r="R5036" s="81"/>
    </row>
    <row r="5037" spans="1:18">
      <c r="A5037" s="81"/>
      <c r="B5037" s="81"/>
      <c r="C5037" s="81"/>
      <c r="D5037" s="81"/>
      <c r="E5037" s="81"/>
      <c r="F5037" s="81"/>
      <c r="G5037" s="81"/>
      <c r="H5037" s="81"/>
      <c r="I5037" s="81"/>
      <c r="J5037" s="81"/>
      <c r="K5037" s="81"/>
      <c r="L5037" s="81"/>
      <c r="M5037" s="81"/>
      <c r="N5037" s="81"/>
      <c r="O5037" s="81"/>
      <c r="P5037" s="81"/>
      <c r="Q5037" s="81"/>
      <c r="R5037" s="81"/>
    </row>
    <row r="5038" spans="1:18">
      <c r="A5038" s="81"/>
      <c r="B5038" s="81"/>
      <c r="C5038" s="81"/>
      <c r="D5038" s="81"/>
      <c r="E5038" s="81"/>
      <c r="F5038" s="81"/>
      <c r="G5038" s="81"/>
      <c r="H5038" s="81"/>
      <c r="I5038" s="81"/>
      <c r="J5038" s="81"/>
      <c r="K5038" s="81"/>
      <c r="L5038" s="81"/>
      <c r="M5038" s="81"/>
      <c r="N5038" s="81"/>
      <c r="O5038" s="81"/>
      <c r="P5038" s="81"/>
      <c r="Q5038" s="81"/>
      <c r="R5038" s="81"/>
    </row>
    <row r="5039" spans="1:18">
      <c r="A5039" s="81"/>
      <c r="B5039" s="81"/>
      <c r="C5039" s="81"/>
      <c r="D5039" s="81"/>
      <c r="E5039" s="81"/>
      <c r="F5039" s="81"/>
      <c r="G5039" s="81"/>
      <c r="H5039" s="81"/>
      <c r="I5039" s="81"/>
      <c r="J5039" s="81"/>
      <c r="K5039" s="81"/>
      <c r="L5039" s="81"/>
      <c r="M5039" s="81"/>
      <c r="N5039" s="81"/>
      <c r="O5039" s="81"/>
      <c r="P5039" s="81"/>
      <c r="Q5039" s="81"/>
      <c r="R5039" s="81"/>
    </row>
    <row r="5040" spans="1:18">
      <c r="A5040" s="81"/>
      <c r="B5040" s="81"/>
      <c r="C5040" s="81"/>
      <c r="D5040" s="81"/>
      <c r="E5040" s="81"/>
      <c r="F5040" s="81"/>
      <c r="G5040" s="81"/>
      <c r="H5040" s="81"/>
      <c r="I5040" s="81"/>
      <c r="J5040" s="81"/>
      <c r="K5040" s="81"/>
      <c r="L5040" s="81"/>
      <c r="M5040" s="81"/>
      <c r="N5040" s="81"/>
      <c r="O5040" s="81"/>
      <c r="P5040" s="81"/>
      <c r="Q5040" s="81"/>
      <c r="R5040" s="81"/>
    </row>
    <row r="5041" spans="1:18">
      <c r="A5041" s="81"/>
      <c r="B5041" s="81"/>
      <c r="C5041" s="81"/>
      <c r="D5041" s="81"/>
      <c r="E5041" s="81"/>
      <c r="F5041" s="81"/>
      <c r="G5041" s="81"/>
      <c r="H5041" s="81"/>
      <c r="I5041" s="81"/>
      <c r="J5041" s="81"/>
      <c r="K5041" s="81"/>
      <c r="L5041" s="81"/>
      <c r="M5041" s="81"/>
      <c r="N5041" s="81"/>
      <c r="O5041" s="81"/>
      <c r="P5041" s="81"/>
      <c r="Q5041" s="81"/>
      <c r="R5041" s="81"/>
    </row>
    <row r="5042" spans="1:18">
      <c r="A5042" s="81"/>
      <c r="B5042" s="81"/>
      <c r="C5042" s="81"/>
      <c r="D5042" s="81"/>
      <c r="E5042" s="81"/>
      <c r="F5042" s="81"/>
      <c r="G5042" s="81"/>
      <c r="H5042" s="81"/>
      <c r="I5042" s="81"/>
      <c r="J5042" s="81"/>
      <c r="K5042" s="81"/>
      <c r="L5042" s="81"/>
      <c r="M5042" s="81"/>
      <c r="N5042" s="81"/>
      <c r="O5042" s="81"/>
      <c r="P5042" s="81"/>
      <c r="Q5042" s="81"/>
      <c r="R5042" s="81"/>
    </row>
    <row r="5043" spans="1:18">
      <c r="A5043" s="81"/>
      <c r="B5043" s="81"/>
      <c r="C5043" s="81"/>
      <c r="D5043" s="81"/>
      <c r="E5043" s="81"/>
      <c r="F5043" s="81"/>
      <c r="G5043" s="81"/>
      <c r="H5043" s="81"/>
      <c r="I5043" s="81"/>
      <c r="J5043" s="81"/>
      <c r="K5043" s="81"/>
      <c r="L5043" s="81"/>
      <c r="M5043" s="81"/>
      <c r="N5043" s="81"/>
      <c r="O5043" s="81"/>
      <c r="P5043" s="81"/>
      <c r="Q5043" s="81"/>
      <c r="R5043" s="81"/>
    </row>
    <row r="5044" spans="1:18">
      <c r="A5044" s="81"/>
      <c r="B5044" s="81"/>
      <c r="C5044" s="81"/>
      <c r="D5044" s="81"/>
      <c r="E5044" s="81"/>
      <c r="F5044" s="81"/>
      <c r="G5044" s="81"/>
      <c r="H5044" s="81"/>
      <c r="I5044" s="81"/>
      <c r="J5044" s="81"/>
      <c r="K5044" s="81"/>
      <c r="L5044" s="81"/>
      <c r="M5044" s="81"/>
      <c r="N5044" s="81"/>
      <c r="O5044" s="81"/>
      <c r="P5044" s="81"/>
      <c r="Q5044" s="81"/>
      <c r="R5044" s="81"/>
    </row>
    <row r="5045" spans="1:18">
      <c r="A5045" s="81"/>
      <c r="B5045" s="81"/>
      <c r="C5045" s="81"/>
      <c r="D5045" s="81"/>
      <c r="E5045" s="81"/>
      <c r="F5045" s="81"/>
      <c r="G5045" s="81"/>
      <c r="H5045" s="81"/>
      <c r="I5045" s="81"/>
      <c r="J5045" s="81"/>
      <c r="K5045" s="81"/>
      <c r="L5045" s="81"/>
      <c r="M5045" s="81"/>
      <c r="N5045" s="81"/>
      <c r="O5045" s="81"/>
      <c r="P5045" s="81"/>
      <c r="Q5045" s="81"/>
      <c r="R5045" s="81"/>
    </row>
    <row r="5046" spans="1:18">
      <c r="A5046" s="81"/>
      <c r="B5046" s="81"/>
      <c r="C5046" s="81"/>
      <c r="D5046" s="81"/>
      <c r="E5046" s="81"/>
      <c r="F5046" s="81"/>
      <c r="G5046" s="81"/>
      <c r="H5046" s="81"/>
      <c r="I5046" s="81"/>
      <c r="J5046" s="81"/>
      <c r="K5046" s="81"/>
      <c r="L5046" s="81"/>
      <c r="M5046" s="81"/>
      <c r="N5046" s="81"/>
      <c r="O5046" s="81"/>
      <c r="P5046" s="81"/>
      <c r="Q5046" s="81"/>
      <c r="R5046" s="81"/>
    </row>
    <row r="5047" spans="1:18">
      <c r="A5047" s="81"/>
      <c r="B5047" s="81"/>
      <c r="C5047" s="81"/>
      <c r="D5047" s="81"/>
      <c r="E5047" s="81"/>
      <c r="F5047" s="81"/>
      <c r="G5047" s="81"/>
      <c r="H5047" s="81"/>
      <c r="I5047" s="81"/>
      <c r="J5047" s="81"/>
      <c r="K5047" s="81"/>
      <c r="L5047" s="81"/>
      <c r="M5047" s="81"/>
      <c r="N5047" s="81"/>
      <c r="O5047" s="81"/>
      <c r="P5047" s="81"/>
      <c r="Q5047" s="81"/>
      <c r="R5047" s="81"/>
    </row>
    <row r="5048" spans="1:18">
      <c r="A5048" s="81"/>
      <c r="B5048" s="81"/>
      <c r="C5048" s="81"/>
      <c r="D5048" s="81"/>
      <c r="E5048" s="81"/>
      <c r="F5048" s="81"/>
      <c r="G5048" s="81"/>
      <c r="H5048" s="81"/>
      <c r="I5048" s="81"/>
      <c r="J5048" s="81"/>
      <c r="K5048" s="81"/>
      <c r="L5048" s="81"/>
      <c r="M5048" s="81"/>
      <c r="N5048" s="81"/>
      <c r="O5048" s="81"/>
      <c r="P5048" s="81"/>
      <c r="Q5048" s="81"/>
      <c r="R5048" s="81"/>
    </row>
    <row r="5049" spans="1:18">
      <c r="A5049" s="81"/>
      <c r="B5049" s="81"/>
      <c r="C5049" s="81"/>
      <c r="D5049" s="81"/>
      <c r="E5049" s="81"/>
      <c r="F5049" s="81"/>
      <c r="G5049" s="81"/>
      <c r="H5049" s="81"/>
      <c r="I5049" s="81"/>
      <c r="J5049" s="81"/>
      <c r="K5049" s="81"/>
      <c r="L5049" s="81"/>
      <c r="M5049" s="81"/>
      <c r="N5049" s="81"/>
      <c r="O5049" s="81"/>
      <c r="P5049" s="81"/>
      <c r="Q5049" s="81"/>
      <c r="R5049" s="81"/>
    </row>
    <row r="5050" spans="1:18">
      <c r="A5050" s="81"/>
      <c r="B5050" s="81"/>
      <c r="C5050" s="81"/>
      <c r="D5050" s="81"/>
      <c r="E5050" s="81"/>
      <c r="F5050" s="81"/>
      <c r="G5050" s="81"/>
      <c r="H5050" s="81"/>
      <c r="I5050" s="81"/>
      <c r="J5050" s="81"/>
      <c r="K5050" s="81"/>
      <c r="L5050" s="81"/>
      <c r="M5050" s="81"/>
      <c r="N5050" s="81"/>
      <c r="O5050" s="81"/>
      <c r="P5050" s="81"/>
      <c r="Q5050" s="81"/>
      <c r="R5050" s="81"/>
    </row>
    <row r="5051" spans="1:18">
      <c r="A5051" s="81"/>
      <c r="B5051" s="81"/>
      <c r="C5051" s="81"/>
      <c r="D5051" s="81"/>
      <c r="E5051" s="81"/>
      <c r="F5051" s="81"/>
      <c r="G5051" s="81"/>
      <c r="H5051" s="81"/>
      <c r="I5051" s="81"/>
      <c r="J5051" s="81"/>
      <c r="K5051" s="81"/>
      <c r="L5051" s="81"/>
      <c r="M5051" s="81"/>
      <c r="N5051" s="81"/>
      <c r="O5051" s="81"/>
      <c r="P5051" s="81"/>
      <c r="Q5051" s="81"/>
      <c r="R5051" s="81"/>
    </row>
    <row r="5052" spans="1:18">
      <c r="A5052" s="81"/>
      <c r="B5052" s="81"/>
      <c r="C5052" s="81"/>
      <c r="D5052" s="81"/>
      <c r="E5052" s="81"/>
      <c r="F5052" s="81"/>
      <c r="G5052" s="81"/>
      <c r="H5052" s="81"/>
      <c r="I5052" s="81"/>
      <c r="J5052" s="81"/>
      <c r="K5052" s="81"/>
      <c r="L5052" s="81"/>
      <c r="M5052" s="81"/>
      <c r="N5052" s="81"/>
      <c r="O5052" s="81"/>
      <c r="P5052" s="81"/>
      <c r="Q5052" s="81"/>
      <c r="R5052" s="81"/>
    </row>
    <row r="5053" spans="1:18">
      <c r="A5053" s="81"/>
      <c r="B5053" s="81"/>
      <c r="C5053" s="81"/>
      <c r="D5053" s="81"/>
      <c r="E5053" s="81"/>
      <c r="F5053" s="81"/>
      <c r="G5053" s="81"/>
      <c r="H5053" s="81"/>
      <c r="I5053" s="81"/>
      <c r="J5053" s="81"/>
      <c r="K5053" s="81"/>
      <c r="L5053" s="81"/>
      <c r="M5053" s="81"/>
      <c r="N5053" s="81"/>
      <c r="O5053" s="81"/>
      <c r="P5053" s="81"/>
      <c r="Q5053" s="81"/>
      <c r="R5053" s="81"/>
    </row>
    <row r="5054" spans="1:18">
      <c r="A5054" s="81"/>
      <c r="B5054" s="81"/>
      <c r="C5054" s="81"/>
      <c r="D5054" s="81"/>
      <c r="E5054" s="81"/>
      <c r="F5054" s="81"/>
      <c r="G5054" s="81"/>
      <c r="H5054" s="81"/>
      <c r="I5054" s="81"/>
      <c r="J5054" s="81"/>
      <c r="K5054" s="81"/>
      <c r="L5054" s="81"/>
      <c r="M5054" s="81"/>
      <c r="N5054" s="81"/>
      <c r="O5054" s="81"/>
      <c r="P5054" s="81"/>
      <c r="Q5054" s="81"/>
      <c r="R5054" s="81"/>
    </row>
    <row r="5055" spans="1:18">
      <c r="A5055" s="81"/>
      <c r="B5055" s="81"/>
      <c r="C5055" s="81"/>
      <c r="D5055" s="81"/>
      <c r="E5055" s="81"/>
      <c r="F5055" s="81"/>
      <c r="G5055" s="81"/>
      <c r="H5055" s="81"/>
      <c r="I5055" s="81"/>
      <c r="J5055" s="81"/>
      <c r="K5055" s="81"/>
      <c r="L5055" s="81"/>
      <c r="M5055" s="81"/>
      <c r="N5055" s="81"/>
      <c r="O5055" s="81"/>
      <c r="P5055" s="81"/>
      <c r="Q5055" s="81"/>
      <c r="R5055" s="81"/>
    </row>
    <row r="5056" spans="1:18">
      <c r="A5056" s="81"/>
      <c r="B5056" s="81"/>
      <c r="C5056" s="81"/>
      <c r="D5056" s="81"/>
      <c r="E5056" s="81"/>
      <c r="F5056" s="81"/>
      <c r="G5056" s="81"/>
      <c r="H5056" s="81"/>
      <c r="I5056" s="81"/>
      <c r="J5056" s="81"/>
      <c r="K5056" s="81"/>
      <c r="L5056" s="81"/>
      <c r="M5056" s="81"/>
      <c r="N5056" s="81"/>
      <c r="O5056" s="81"/>
      <c r="P5056" s="81"/>
      <c r="Q5056" s="81"/>
      <c r="R5056" s="81"/>
    </row>
    <row r="5057" spans="1:18">
      <c r="A5057" s="81"/>
      <c r="B5057" s="81"/>
      <c r="C5057" s="81"/>
      <c r="D5057" s="81"/>
      <c r="E5057" s="81"/>
      <c r="F5057" s="81"/>
      <c r="G5057" s="81"/>
      <c r="H5057" s="81"/>
      <c r="I5057" s="81"/>
      <c r="J5057" s="81"/>
      <c r="K5057" s="81"/>
      <c r="L5057" s="81"/>
      <c r="M5057" s="81"/>
      <c r="N5057" s="81"/>
      <c r="O5057" s="81"/>
      <c r="P5057" s="81"/>
      <c r="Q5057" s="81"/>
      <c r="R5057" s="81"/>
    </row>
    <row r="5058" spans="1:18">
      <c r="A5058" s="81"/>
      <c r="B5058" s="81"/>
      <c r="C5058" s="81"/>
      <c r="D5058" s="81"/>
      <c r="E5058" s="81"/>
      <c r="F5058" s="81"/>
      <c r="G5058" s="81"/>
      <c r="H5058" s="81"/>
      <c r="I5058" s="81"/>
      <c r="J5058" s="81"/>
      <c r="K5058" s="81"/>
      <c r="L5058" s="81"/>
      <c r="M5058" s="81"/>
      <c r="N5058" s="81"/>
      <c r="O5058" s="81"/>
      <c r="P5058" s="81"/>
      <c r="Q5058" s="81"/>
      <c r="R5058" s="81"/>
    </row>
    <row r="5059" spans="1:18">
      <c r="A5059" s="81"/>
      <c r="B5059" s="81"/>
      <c r="C5059" s="81"/>
      <c r="D5059" s="81"/>
      <c r="E5059" s="81"/>
      <c r="F5059" s="81"/>
      <c r="G5059" s="81"/>
      <c r="H5059" s="81"/>
      <c r="I5059" s="81"/>
      <c r="J5059" s="81"/>
      <c r="K5059" s="81"/>
      <c r="L5059" s="81"/>
      <c r="M5059" s="81"/>
      <c r="N5059" s="81"/>
      <c r="O5059" s="81"/>
      <c r="P5059" s="81"/>
      <c r="Q5059" s="81"/>
      <c r="R5059" s="81"/>
    </row>
    <row r="5060" spans="1:18">
      <c r="A5060" s="81"/>
      <c r="B5060" s="81"/>
      <c r="C5060" s="81"/>
      <c r="D5060" s="81"/>
      <c r="E5060" s="81"/>
      <c r="F5060" s="81"/>
      <c r="G5060" s="81"/>
      <c r="H5060" s="81"/>
      <c r="I5060" s="81"/>
      <c r="J5060" s="81"/>
      <c r="K5060" s="81"/>
      <c r="L5060" s="81"/>
      <c r="M5060" s="81"/>
      <c r="N5060" s="81"/>
      <c r="O5060" s="81"/>
      <c r="P5060" s="81"/>
      <c r="Q5060" s="81"/>
      <c r="R5060" s="81"/>
    </row>
    <row r="5061" spans="1:18">
      <c r="A5061" s="81"/>
      <c r="B5061" s="81"/>
      <c r="C5061" s="81"/>
      <c r="D5061" s="81"/>
      <c r="E5061" s="81"/>
      <c r="F5061" s="81"/>
      <c r="G5061" s="81"/>
      <c r="H5061" s="81"/>
      <c r="I5061" s="81"/>
      <c r="J5061" s="81"/>
      <c r="K5061" s="81"/>
      <c r="L5061" s="81"/>
      <c r="M5061" s="81"/>
      <c r="N5061" s="81"/>
      <c r="O5061" s="81"/>
      <c r="P5061" s="81"/>
      <c r="Q5061" s="81"/>
      <c r="R5061" s="81"/>
    </row>
    <row r="5062" spans="1:18">
      <c r="A5062" s="81"/>
      <c r="B5062" s="81"/>
      <c r="C5062" s="81"/>
      <c r="D5062" s="81"/>
      <c r="E5062" s="81"/>
      <c r="F5062" s="81"/>
      <c r="G5062" s="81"/>
      <c r="H5062" s="81"/>
      <c r="I5062" s="81"/>
      <c r="J5062" s="81"/>
      <c r="K5062" s="81"/>
      <c r="L5062" s="81"/>
      <c r="M5062" s="81"/>
      <c r="N5062" s="81"/>
      <c r="O5062" s="81"/>
      <c r="P5062" s="81"/>
      <c r="Q5062" s="81"/>
      <c r="R5062" s="81"/>
    </row>
    <row r="5063" spans="1:18">
      <c r="A5063" s="81"/>
      <c r="B5063" s="81"/>
      <c r="C5063" s="81"/>
      <c r="D5063" s="81"/>
      <c r="E5063" s="81"/>
      <c r="F5063" s="81"/>
      <c r="G5063" s="81"/>
      <c r="H5063" s="81"/>
      <c r="I5063" s="81"/>
      <c r="J5063" s="81"/>
      <c r="K5063" s="81"/>
      <c r="L5063" s="81"/>
      <c r="M5063" s="81"/>
      <c r="N5063" s="81"/>
      <c r="O5063" s="81"/>
      <c r="P5063" s="81"/>
      <c r="Q5063" s="81"/>
      <c r="R5063" s="81"/>
    </row>
    <row r="5064" spans="1:18">
      <c r="A5064" s="81"/>
      <c r="B5064" s="81"/>
      <c r="C5064" s="81"/>
      <c r="D5064" s="81"/>
      <c r="E5064" s="81"/>
      <c r="F5064" s="81"/>
      <c r="G5064" s="81"/>
      <c r="H5064" s="81"/>
      <c r="I5064" s="81"/>
      <c r="J5064" s="81"/>
      <c r="K5064" s="81"/>
      <c r="L5064" s="81"/>
      <c r="M5064" s="81"/>
      <c r="N5064" s="81"/>
      <c r="O5064" s="81"/>
      <c r="P5064" s="81"/>
      <c r="Q5064" s="81"/>
      <c r="R5064" s="81"/>
    </row>
    <row r="5065" spans="1:18">
      <c r="A5065" s="81"/>
      <c r="B5065" s="81"/>
      <c r="C5065" s="81"/>
      <c r="D5065" s="81"/>
      <c r="E5065" s="81"/>
      <c r="F5065" s="81"/>
      <c r="G5065" s="81"/>
      <c r="H5065" s="81"/>
      <c r="I5065" s="81"/>
      <c r="J5065" s="81"/>
      <c r="K5065" s="81"/>
      <c r="L5065" s="81"/>
      <c r="M5065" s="81"/>
      <c r="N5065" s="81"/>
      <c r="O5065" s="81"/>
      <c r="P5065" s="81"/>
      <c r="Q5065" s="81"/>
      <c r="R5065" s="81"/>
    </row>
    <row r="5066" spans="1:18">
      <c r="A5066" s="81"/>
      <c r="B5066" s="81"/>
      <c r="C5066" s="81"/>
      <c r="D5066" s="81"/>
      <c r="E5066" s="81"/>
      <c r="F5066" s="81"/>
      <c r="G5066" s="81"/>
      <c r="H5066" s="81"/>
      <c r="I5066" s="81"/>
      <c r="J5066" s="81"/>
      <c r="K5066" s="81"/>
      <c r="L5066" s="81"/>
      <c r="M5066" s="81"/>
      <c r="N5066" s="81"/>
      <c r="O5066" s="81"/>
      <c r="P5066" s="81"/>
      <c r="Q5066" s="81"/>
      <c r="R5066" s="81"/>
    </row>
    <row r="5067" spans="1:18">
      <c r="A5067" s="81"/>
      <c r="B5067" s="81"/>
      <c r="C5067" s="81"/>
      <c r="D5067" s="81"/>
      <c r="E5067" s="81"/>
      <c r="F5067" s="81"/>
      <c r="G5067" s="81"/>
      <c r="H5067" s="81"/>
      <c r="I5067" s="81"/>
      <c r="J5067" s="81"/>
      <c r="K5067" s="81"/>
      <c r="L5067" s="81"/>
      <c r="M5067" s="81"/>
      <c r="N5067" s="81"/>
      <c r="O5067" s="81"/>
      <c r="P5067" s="81"/>
      <c r="Q5067" s="81"/>
      <c r="R5067" s="81"/>
    </row>
    <row r="5068" spans="1:18">
      <c r="A5068" s="81"/>
      <c r="B5068" s="81"/>
      <c r="C5068" s="81"/>
      <c r="D5068" s="81"/>
      <c r="E5068" s="81"/>
      <c r="F5068" s="81"/>
      <c r="G5068" s="81"/>
      <c r="H5068" s="81"/>
      <c r="I5068" s="81"/>
      <c r="J5068" s="81"/>
      <c r="K5068" s="81"/>
      <c r="L5068" s="81"/>
      <c r="M5068" s="81"/>
      <c r="N5068" s="81"/>
      <c r="O5068" s="81"/>
      <c r="P5068" s="81"/>
      <c r="Q5068" s="81"/>
      <c r="R5068" s="81"/>
    </row>
    <row r="5069" spans="1:18">
      <c r="A5069" s="81"/>
      <c r="B5069" s="81"/>
      <c r="C5069" s="81"/>
      <c r="D5069" s="81"/>
      <c r="E5069" s="81"/>
      <c r="F5069" s="81"/>
      <c r="G5069" s="81"/>
      <c r="H5069" s="81"/>
      <c r="I5069" s="81"/>
      <c r="J5069" s="81"/>
      <c r="K5069" s="81"/>
      <c r="L5069" s="81"/>
      <c r="M5069" s="81"/>
      <c r="N5069" s="81"/>
      <c r="O5069" s="81"/>
      <c r="P5069" s="81"/>
      <c r="Q5069" s="81"/>
      <c r="R5069" s="81"/>
    </row>
    <row r="5070" spans="1:18">
      <c r="A5070" s="81"/>
      <c r="B5070" s="81"/>
      <c r="C5070" s="81"/>
      <c r="D5070" s="81"/>
      <c r="E5070" s="81"/>
      <c r="F5070" s="81"/>
      <c r="G5070" s="81"/>
      <c r="H5070" s="81"/>
      <c r="I5070" s="81"/>
      <c r="J5070" s="81"/>
      <c r="K5070" s="81"/>
      <c r="L5070" s="81"/>
      <c r="M5070" s="81"/>
      <c r="N5070" s="81"/>
      <c r="O5070" s="81"/>
      <c r="P5070" s="81"/>
      <c r="Q5070" s="81"/>
      <c r="R5070" s="81"/>
    </row>
    <row r="5071" spans="1:18">
      <c r="A5071" s="81"/>
      <c r="B5071" s="81"/>
      <c r="C5071" s="81"/>
      <c r="D5071" s="81"/>
      <c r="E5071" s="81"/>
      <c r="F5071" s="81"/>
      <c r="G5071" s="81"/>
      <c r="H5071" s="81"/>
      <c r="I5071" s="81"/>
      <c r="J5071" s="81"/>
      <c r="K5071" s="81"/>
      <c r="L5071" s="81"/>
      <c r="M5071" s="81"/>
      <c r="N5071" s="81"/>
      <c r="O5071" s="81"/>
      <c r="P5071" s="81"/>
      <c r="Q5071" s="81"/>
      <c r="R5071" s="81"/>
    </row>
    <row r="5072" spans="1:18">
      <c r="A5072" s="81"/>
      <c r="B5072" s="81"/>
      <c r="C5072" s="81"/>
      <c r="D5072" s="81"/>
      <c r="E5072" s="81"/>
      <c r="F5072" s="81"/>
      <c r="G5072" s="81"/>
      <c r="H5072" s="81"/>
      <c r="I5072" s="81"/>
      <c r="J5072" s="81"/>
      <c r="K5072" s="81"/>
      <c r="L5072" s="81"/>
      <c r="M5072" s="81"/>
      <c r="N5072" s="81"/>
      <c r="O5072" s="81"/>
      <c r="P5072" s="81"/>
      <c r="Q5072" s="81"/>
      <c r="R5072" s="81"/>
    </row>
    <row r="5073" spans="1:18">
      <c r="A5073" s="81"/>
      <c r="B5073" s="81"/>
      <c r="C5073" s="81"/>
      <c r="D5073" s="81"/>
      <c r="E5073" s="81"/>
      <c r="F5073" s="81"/>
      <c r="G5073" s="81"/>
      <c r="H5073" s="81"/>
      <c r="I5073" s="81"/>
      <c r="J5073" s="81"/>
      <c r="K5073" s="81"/>
      <c r="L5073" s="81"/>
      <c r="M5073" s="81"/>
      <c r="N5073" s="81"/>
      <c r="O5073" s="81"/>
      <c r="P5073" s="81"/>
      <c r="Q5073" s="81"/>
      <c r="R5073" s="81"/>
    </row>
    <row r="5074" spans="1:18">
      <c r="A5074" s="81"/>
      <c r="B5074" s="81"/>
      <c r="C5074" s="167"/>
      <c r="D5074" s="167"/>
      <c r="E5074" s="167"/>
      <c r="F5074" s="81"/>
      <c r="G5074" s="81"/>
      <c r="H5074" s="81"/>
      <c r="I5074" s="81"/>
      <c r="J5074" s="81"/>
      <c r="K5074" s="81"/>
      <c r="L5074" s="81"/>
      <c r="M5074" s="81"/>
      <c r="N5074" s="81"/>
      <c r="O5074" s="81"/>
      <c r="P5074" s="81"/>
      <c r="Q5074" s="81"/>
      <c r="R5074" s="81"/>
    </row>
    <row r="5075" spans="1:18">
      <c r="A5075" s="81"/>
      <c r="B5075" s="81"/>
      <c r="C5075" s="167"/>
      <c r="D5075" s="167"/>
      <c r="E5075" s="167"/>
      <c r="F5075" s="81"/>
      <c r="G5075" s="81"/>
      <c r="H5075" s="81"/>
      <c r="I5075" s="81"/>
      <c r="J5075" s="81"/>
      <c r="K5075" s="81"/>
      <c r="L5075" s="81"/>
      <c r="M5075" s="81"/>
      <c r="N5075" s="81"/>
      <c r="O5075" s="81"/>
      <c r="P5075" s="81"/>
      <c r="Q5075" s="81"/>
      <c r="R5075" s="81"/>
    </row>
    <row r="5076" spans="1:18">
      <c r="A5076" s="81"/>
      <c r="B5076" s="81"/>
      <c r="C5076" s="167"/>
      <c r="D5076" s="167"/>
      <c r="E5076" s="167"/>
      <c r="F5076" s="81"/>
      <c r="G5076" s="81"/>
      <c r="H5076" s="81"/>
      <c r="I5076" s="81"/>
      <c r="J5076" s="81"/>
      <c r="K5076" s="81"/>
      <c r="L5076" s="81"/>
      <c r="M5076" s="81"/>
      <c r="N5076" s="81"/>
      <c r="O5076" s="81"/>
      <c r="P5076" s="81"/>
      <c r="Q5076" s="81"/>
      <c r="R5076" s="81"/>
    </row>
    <row r="5077" spans="1:18">
      <c r="A5077" s="81"/>
      <c r="B5077" s="81"/>
      <c r="C5077" s="167"/>
      <c r="D5077" s="167"/>
      <c r="E5077" s="167"/>
      <c r="F5077" s="81"/>
      <c r="G5077" s="81"/>
      <c r="H5077" s="81"/>
      <c r="I5077" s="81"/>
      <c r="J5077" s="81"/>
      <c r="K5077" s="81"/>
      <c r="L5077" s="81"/>
      <c r="M5077" s="81"/>
      <c r="N5077" s="81"/>
      <c r="O5077" s="81"/>
      <c r="P5077" s="81"/>
      <c r="Q5077" s="81"/>
      <c r="R5077" s="81"/>
    </row>
    <row r="5078" spans="1:18">
      <c r="A5078" s="81"/>
      <c r="B5078" s="81"/>
      <c r="C5078" s="167"/>
      <c r="D5078" s="167"/>
      <c r="E5078" s="167"/>
      <c r="F5078" s="81"/>
      <c r="G5078" s="81"/>
      <c r="H5078" s="81"/>
      <c r="I5078" s="81"/>
      <c r="J5078" s="81"/>
      <c r="K5078" s="81"/>
      <c r="L5078" s="81"/>
      <c r="M5078" s="81"/>
      <c r="N5078" s="81"/>
      <c r="O5078" s="81"/>
      <c r="P5078" s="81"/>
      <c r="Q5078" s="81"/>
      <c r="R5078" s="81"/>
    </row>
    <row r="5079" spans="1:18">
      <c r="A5079" s="81"/>
      <c r="B5079" s="81"/>
      <c r="C5079" s="167"/>
      <c r="D5079" s="167"/>
      <c r="E5079" s="167"/>
      <c r="F5079" s="81"/>
      <c r="G5079" s="81"/>
      <c r="H5079" s="81"/>
      <c r="I5079" s="81"/>
      <c r="J5079" s="81"/>
      <c r="K5079" s="81"/>
      <c r="L5079" s="81"/>
      <c r="M5079" s="81"/>
      <c r="N5079" s="81"/>
      <c r="O5079" s="81"/>
      <c r="P5079" s="81"/>
      <c r="Q5079" s="81"/>
      <c r="R5079" s="81"/>
    </row>
    <row r="5080" spans="1:18">
      <c r="A5080" s="81"/>
      <c r="B5080" s="81"/>
      <c r="C5080" s="167"/>
      <c r="D5080" s="167"/>
      <c r="E5080" s="167"/>
      <c r="F5080" s="81"/>
      <c r="G5080" s="81"/>
      <c r="H5080" s="81"/>
      <c r="I5080" s="81"/>
      <c r="J5080" s="81"/>
      <c r="K5080" s="81"/>
      <c r="L5080" s="81"/>
      <c r="M5080" s="81"/>
      <c r="N5080" s="81"/>
      <c r="O5080" s="81"/>
      <c r="P5080" s="81"/>
      <c r="Q5080" s="81"/>
      <c r="R5080" s="81"/>
    </row>
    <row r="5081" spans="1:18">
      <c r="A5081" s="81"/>
      <c r="B5081" s="81"/>
      <c r="C5081" s="167"/>
      <c r="D5081" s="167"/>
      <c r="E5081" s="167"/>
      <c r="F5081" s="81"/>
      <c r="G5081" s="81"/>
      <c r="H5081" s="81"/>
      <c r="I5081" s="81"/>
      <c r="J5081" s="81"/>
      <c r="K5081" s="81"/>
      <c r="L5081" s="81"/>
      <c r="M5081" s="81"/>
      <c r="N5081" s="81"/>
      <c r="O5081" s="81"/>
      <c r="P5081" s="81"/>
      <c r="Q5081" s="81"/>
      <c r="R5081" s="81"/>
    </row>
    <row r="5082" spans="1:18">
      <c r="A5082" s="81"/>
      <c r="B5082" s="81"/>
      <c r="C5082" s="167"/>
      <c r="D5082" s="167"/>
      <c r="E5082" s="167"/>
      <c r="F5082" s="81"/>
      <c r="G5082" s="81"/>
      <c r="H5082" s="81"/>
      <c r="I5082" s="81"/>
      <c r="J5082" s="81"/>
      <c r="K5082" s="81"/>
      <c r="L5082" s="81"/>
      <c r="M5082" s="81"/>
      <c r="N5082" s="81"/>
      <c r="O5082" s="81"/>
      <c r="P5082" s="81"/>
      <c r="Q5082" s="81"/>
      <c r="R5082" s="81"/>
    </row>
    <row r="5083" spans="1:18">
      <c r="A5083" s="81"/>
      <c r="B5083" s="81"/>
      <c r="C5083" s="167"/>
      <c r="D5083" s="167"/>
      <c r="E5083" s="167"/>
      <c r="F5083" s="81"/>
      <c r="G5083" s="81"/>
      <c r="H5083" s="81"/>
      <c r="I5083" s="81"/>
      <c r="J5083" s="81"/>
      <c r="K5083" s="81"/>
      <c r="L5083" s="81"/>
      <c r="M5083" s="81"/>
      <c r="N5083" s="81"/>
      <c r="O5083" s="81"/>
      <c r="P5083" s="81"/>
      <c r="Q5083" s="81"/>
      <c r="R5083" s="81"/>
    </row>
    <row r="5084" spans="1:18">
      <c r="A5084" s="81"/>
      <c r="B5084" s="81"/>
      <c r="C5084" s="167"/>
      <c r="D5084" s="167"/>
      <c r="E5084" s="167"/>
      <c r="F5084" s="81"/>
      <c r="G5084" s="81"/>
      <c r="H5084" s="81"/>
      <c r="I5084" s="81"/>
      <c r="J5084" s="81"/>
      <c r="K5084" s="81"/>
      <c r="L5084" s="81"/>
      <c r="M5084" s="81"/>
      <c r="N5084" s="81"/>
      <c r="O5084" s="81"/>
      <c r="P5084" s="81"/>
      <c r="Q5084" s="81"/>
      <c r="R5084" s="81"/>
    </row>
    <row r="5085" spans="1:18">
      <c r="A5085" s="81"/>
      <c r="B5085" s="81"/>
      <c r="C5085" s="167"/>
      <c r="D5085" s="167"/>
      <c r="E5085" s="167"/>
      <c r="F5085" s="81"/>
      <c r="G5085" s="81"/>
      <c r="H5085" s="81"/>
      <c r="I5085" s="81"/>
      <c r="J5085" s="81"/>
      <c r="K5085" s="81"/>
      <c r="L5085" s="81"/>
      <c r="M5085" s="81"/>
      <c r="N5085" s="81"/>
      <c r="O5085" s="81"/>
      <c r="P5085" s="81"/>
      <c r="Q5085" s="81"/>
      <c r="R5085" s="81"/>
    </row>
    <row r="5086" spans="1:18">
      <c r="A5086" s="81"/>
      <c r="B5086" s="81"/>
      <c r="C5086" s="167"/>
      <c r="D5086" s="167"/>
      <c r="E5086" s="167"/>
      <c r="F5086" s="81"/>
      <c r="G5086" s="81"/>
      <c r="H5086" s="81"/>
      <c r="I5086" s="81"/>
      <c r="J5086" s="81"/>
      <c r="K5086" s="81"/>
      <c r="L5086" s="81"/>
      <c r="M5086" s="81"/>
      <c r="N5086" s="81"/>
      <c r="O5086" s="81"/>
      <c r="P5086" s="81"/>
      <c r="Q5086" s="81"/>
      <c r="R5086" s="81"/>
    </row>
    <row r="5087" spans="1:18">
      <c r="A5087" s="81"/>
      <c r="B5087" s="81"/>
      <c r="C5087" s="167"/>
      <c r="D5087" s="167"/>
      <c r="E5087" s="167"/>
      <c r="F5087" s="81"/>
      <c r="G5087" s="81"/>
      <c r="H5087" s="81"/>
      <c r="I5087" s="81"/>
      <c r="J5087" s="81"/>
      <c r="K5087" s="81"/>
      <c r="L5087" s="81"/>
      <c r="M5087" s="81"/>
      <c r="N5087" s="81"/>
      <c r="O5087" s="81"/>
      <c r="P5087" s="81"/>
      <c r="Q5087" s="81"/>
      <c r="R5087" s="81"/>
    </row>
    <row r="5088" spans="1:18">
      <c r="A5088" s="81"/>
      <c r="B5088" s="81"/>
      <c r="C5088" s="167"/>
      <c r="D5088" s="167"/>
      <c r="E5088" s="167"/>
      <c r="F5088" s="81"/>
      <c r="G5088" s="81"/>
      <c r="H5088" s="81"/>
      <c r="I5088" s="81"/>
      <c r="J5088" s="81"/>
      <c r="K5088" s="81"/>
      <c r="L5088" s="81"/>
      <c r="M5088" s="81"/>
      <c r="N5088" s="81"/>
      <c r="O5088" s="81"/>
      <c r="P5088" s="81"/>
      <c r="Q5088" s="81"/>
      <c r="R5088" s="81"/>
    </row>
    <row r="5089" spans="1:18">
      <c r="A5089" s="81"/>
      <c r="B5089" s="81"/>
      <c r="C5089" s="167"/>
      <c r="D5089" s="167"/>
      <c r="E5089" s="167"/>
      <c r="F5089" s="81"/>
      <c r="G5089" s="81"/>
      <c r="H5089" s="81"/>
      <c r="I5089" s="81"/>
      <c r="J5089" s="81"/>
      <c r="K5089" s="81"/>
      <c r="L5089" s="81"/>
      <c r="M5089" s="81"/>
      <c r="N5089" s="81"/>
      <c r="O5089" s="81"/>
      <c r="P5089" s="81"/>
      <c r="Q5089" s="81"/>
      <c r="R5089" s="81"/>
    </row>
    <row r="5090" spans="1:18">
      <c r="A5090" s="81"/>
      <c r="B5090" s="81"/>
      <c r="C5090" s="167"/>
      <c r="D5090" s="167"/>
      <c r="E5090" s="167"/>
      <c r="F5090" s="81"/>
      <c r="G5090" s="81"/>
      <c r="H5090" s="81"/>
      <c r="I5090" s="81"/>
      <c r="J5090" s="81"/>
      <c r="K5090" s="81"/>
      <c r="L5090" s="81"/>
      <c r="M5090" s="81"/>
      <c r="N5090" s="81"/>
      <c r="O5090" s="81"/>
      <c r="P5090" s="81"/>
      <c r="Q5090" s="81"/>
      <c r="R5090" s="81"/>
    </row>
    <row r="5091" spans="1:18">
      <c r="A5091" s="81"/>
      <c r="B5091" s="81"/>
      <c r="C5091" s="167"/>
      <c r="D5091" s="167"/>
      <c r="E5091" s="167"/>
      <c r="F5091" s="81"/>
      <c r="G5091" s="81"/>
      <c r="H5091" s="81"/>
      <c r="I5091" s="81"/>
      <c r="J5091" s="81"/>
      <c r="K5091" s="81"/>
      <c r="L5091" s="81"/>
      <c r="M5091" s="81"/>
      <c r="N5091" s="81"/>
      <c r="O5091" s="81"/>
      <c r="P5091" s="81"/>
      <c r="Q5091" s="81"/>
      <c r="R5091" s="81"/>
    </row>
    <row r="5092" spans="1:18">
      <c r="A5092" s="81"/>
      <c r="B5092" s="81"/>
      <c r="C5092" s="167"/>
      <c r="D5092" s="167"/>
      <c r="E5092" s="167"/>
      <c r="F5092" s="81"/>
      <c r="G5092" s="81"/>
      <c r="H5092" s="81"/>
      <c r="I5092" s="81"/>
      <c r="J5092" s="81"/>
      <c r="K5092" s="81"/>
      <c r="L5092" s="81"/>
      <c r="M5092" s="81"/>
      <c r="N5092" s="81"/>
      <c r="O5092" s="81"/>
      <c r="P5092" s="81"/>
      <c r="Q5092" s="81"/>
      <c r="R5092" s="81"/>
    </row>
    <row r="5093" spans="1:18">
      <c r="A5093" s="81"/>
      <c r="B5093" s="81"/>
      <c r="C5093" s="167"/>
      <c r="D5093" s="167"/>
      <c r="E5093" s="167"/>
      <c r="F5093" s="81"/>
      <c r="G5093" s="81"/>
      <c r="H5093" s="81"/>
      <c r="I5093" s="81"/>
      <c r="J5093" s="81"/>
      <c r="K5093" s="81"/>
      <c r="L5093" s="81"/>
      <c r="M5093" s="81"/>
      <c r="N5093" s="81"/>
      <c r="O5093" s="81"/>
      <c r="P5093" s="81"/>
      <c r="Q5093" s="81"/>
      <c r="R5093" s="81"/>
    </row>
    <row r="5094" spans="1:18">
      <c r="A5094" s="81"/>
      <c r="B5094" s="81"/>
      <c r="C5094" s="167"/>
      <c r="D5094" s="167"/>
      <c r="E5094" s="167"/>
      <c r="F5094" s="81"/>
      <c r="G5094" s="81"/>
      <c r="H5094" s="81"/>
      <c r="I5094" s="81"/>
      <c r="J5094" s="81"/>
      <c r="K5094" s="81"/>
      <c r="L5094" s="81"/>
      <c r="M5094" s="81"/>
      <c r="N5094" s="81"/>
      <c r="O5094" s="81"/>
      <c r="P5094" s="81"/>
      <c r="Q5094" s="81"/>
      <c r="R5094" s="81"/>
    </row>
    <row r="5095" spans="1:18">
      <c r="A5095" s="81"/>
      <c r="B5095" s="81"/>
      <c r="C5095" s="167"/>
      <c r="D5095" s="167"/>
      <c r="E5095" s="167"/>
      <c r="F5095" s="81"/>
      <c r="G5095" s="81"/>
      <c r="H5095" s="81"/>
      <c r="I5095" s="81"/>
      <c r="J5095" s="81"/>
      <c r="K5095" s="81"/>
      <c r="L5095" s="81"/>
      <c r="M5095" s="81"/>
      <c r="N5095" s="81"/>
      <c r="O5095" s="81"/>
      <c r="P5095" s="81"/>
      <c r="Q5095" s="81"/>
      <c r="R5095" s="81"/>
    </row>
    <row r="5096" spans="1:18">
      <c r="A5096" s="81"/>
      <c r="B5096" s="81"/>
      <c r="C5096" s="167"/>
      <c r="D5096" s="167"/>
      <c r="E5096" s="167"/>
      <c r="F5096" s="81"/>
      <c r="G5096" s="81"/>
      <c r="H5096" s="81"/>
      <c r="I5096" s="81"/>
      <c r="J5096" s="81"/>
      <c r="K5096" s="81"/>
      <c r="L5096" s="81"/>
      <c r="M5096" s="81"/>
      <c r="N5096" s="81"/>
      <c r="O5096" s="81"/>
      <c r="P5096" s="81"/>
      <c r="Q5096" s="81"/>
      <c r="R5096" s="81"/>
    </row>
    <row r="5097" spans="1:18">
      <c r="A5097" s="81"/>
      <c r="B5097" s="81"/>
      <c r="C5097" s="167"/>
      <c r="D5097" s="167"/>
      <c r="E5097" s="167"/>
      <c r="F5097" s="81"/>
      <c r="G5097" s="81"/>
      <c r="H5097" s="81"/>
      <c r="I5097" s="81"/>
      <c r="J5097" s="81"/>
      <c r="K5097" s="81"/>
      <c r="L5097" s="81"/>
      <c r="M5097" s="81"/>
      <c r="N5097" s="81"/>
      <c r="O5097" s="81"/>
      <c r="P5097" s="81"/>
      <c r="Q5097" s="81"/>
      <c r="R5097" s="81"/>
    </row>
    <row r="5098" spans="1:18">
      <c r="A5098" s="81"/>
      <c r="B5098" s="81"/>
      <c r="C5098" s="167"/>
      <c r="D5098" s="167"/>
      <c r="E5098" s="167"/>
      <c r="F5098" s="81"/>
      <c r="G5098" s="81"/>
      <c r="H5098" s="81"/>
      <c r="I5098" s="81"/>
      <c r="J5098" s="81"/>
      <c r="K5098" s="81"/>
      <c r="L5098" s="81"/>
      <c r="M5098" s="81"/>
      <c r="N5098" s="81"/>
      <c r="O5098" s="81"/>
      <c r="P5098" s="81"/>
      <c r="Q5098" s="81"/>
      <c r="R5098" s="81"/>
    </row>
    <row r="5099" spans="1:18">
      <c r="A5099" s="81"/>
      <c r="B5099" s="81"/>
      <c r="C5099" s="81"/>
      <c r="D5099" s="81"/>
      <c r="E5099" s="81"/>
      <c r="F5099" s="81"/>
      <c r="G5099" s="81"/>
      <c r="H5099" s="81"/>
      <c r="I5099" s="81"/>
      <c r="J5099" s="81"/>
      <c r="K5099" s="81"/>
      <c r="L5099" s="81"/>
      <c r="M5099" s="81"/>
      <c r="N5099" s="81"/>
      <c r="O5099" s="81"/>
      <c r="P5099" s="81"/>
      <c r="Q5099" s="81"/>
      <c r="R5099" s="81"/>
    </row>
    <row r="5100" spans="1:18">
      <c r="A5100" s="81"/>
      <c r="B5100" s="81"/>
      <c r="C5100" s="81"/>
      <c r="D5100" s="81"/>
      <c r="E5100" s="81"/>
      <c r="F5100" s="81"/>
      <c r="G5100" s="81"/>
      <c r="H5100" s="81"/>
      <c r="I5100" s="81"/>
      <c r="J5100" s="81"/>
      <c r="K5100" s="81"/>
      <c r="L5100" s="81"/>
      <c r="M5100" s="81"/>
      <c r="N5100" s="81"/>
      <c r="O5100" s="81"/>
      <c r="P5100" s="81"/>
      <c r="Q5100" s="81"/>
      <c r="R5100" s="81"/>
    </row>
    <row r="5101" spans="1:18">
      <c r="A5101" s="81"/>
      <c r="B5101" s="81"/>
      <c r="C5101" s="81"/>
      <c r="D5101" s="81"/>
      <c r="E5101" s="81"/>
      <c r="F5101" s="81"/>
      <c r="G5101" s="81"/>
      <c r="H5101" s="81"/>
      <c r="I5101" s="81"/>
      <c r="J5101" s="81"/>
      <c r="K5101" s="81"/>
      <c r="L5101" s="81"/>
      <c r="M5101" s="81"/>
      <c r="N5101" s="81"/>
      <c r="O5101" s="81"/>
      <c r="P5101" s="81"/>
      <c r="Q5101" s="81"/>
      <c r="R5101" s="81"/>
    </row>
    <row r="5102" spans="1:18">
      <c r="A5102" s="81"/>
      <c r="B5102" s="81"/>
      <c r="C5102" s="81"/>
      <c r="D5102" s="81"/>
      <c r="E5102" s="81"/>
      <c r="F5102" s="81"/>
      <c r="G5102" s="81"/>
      <c r="H5102" s="81"/>
      <c r="I5102" s="81"/>
      <c r="J5102" s="81"/>
      <c r="K5102" s="81"/>
      <c r="L5102" s="81"/>
      <c r="M5102" s="81"/>
      <c r="N5102" s="81"/>
      <c r="O5102" s="81"/>
      <c r="P5102" s="81"/>
      <c r="Q5102" s="81"/>
      <c r="R5102" s="81"/>
    </row>
    <row r="5103" spans="1:18">
      <c r="A5103" s="81"/>
      <c r="B5103" s="81"/>
      <c r="C5103" s="81"/>
      <c r="D5103" s="81"/>
      <c r="E5103" s="81"/>
      <c r="F5103" s="81"/>
      <c r="G5103" s="81"/>
      <c r="H5103" s="81"/>
      <c r="I5103" s="81"/>
      <c r="J5103" s="81"/>
      <c r="K5103" s="81"/>
      <c r="L5103" s="81"/>
      <c r="M5103" s="81"/>
      <c r="N5103" s="81"/>
      <c r="O5103" s="81"/>
      <c r="P5103" s="81"/>
      <c r="Q5103" s="81"/>
      <c r="R5103" s="81"/>
    </row>
    <row r="5104" spans="1:18">
      <c r="A5104" s="81"/>
      <c r="B5104" s="81"/>
      <c r="C5104" s="81"/>
      <c r="D5104" s="81"/>
      <c r="E5104" s="81"/>
      <c r="F5104" s="81"/>
      <c r="G5104" s="81"/>
      <c r="H5104" s="81"/>
      <c r="I5104" s="81"/>
      <c r="J5104" s="81"/>
      <c r="K5104" s="81"/>
      <c r="L5104" s="81"/>
      <c r="M5104" s="81"/>
      <c r="N5104" s="81"/>
      <c r="O5104" s="81"/>
      <c r="P5104" s="81"/>
      <c r="Q5104" s="81"/>
      <c r="R5104" s="81"/>
    </row>
    <row r="5105" spans="1:18">
      <c r="A5105" s="81"/>
      <c r="B5105" s="81"/>
      <c r="C5105" s="81"/>
      <c r="D5105" s="81"/>
      <c r="E5105" s="81"/>
      <c r="F5105" s="81"/>
      <c r="G5105" s="81"/>
      <c r="H5105" s="81"/>
      <c r="I5105" s="81"/>
      <c r="J5105" s="81"/>
      <c r="K5105" s="81"/>
      <c r="L5105" s="81"/>
      <c r="M5105" s="81"/>
      <c r="N5105" s="81"/>
      <c r="O5105" s="81"/>
      <c r="P5105" s="81"/>
      <c r="Q5105" s="81"/>
      <c r="R5105" s="81"/>
    </row>
    <row r="5106" spans="1:18">
      <c r="A5106" s="81"/>
      <c r="B5106" s="81"/>
      <c r="C5106" s="81"/>
      <c r="D5106" s="81"/>
      <c r="E5106" s="81"/>
      <c r="F5106" s="81"/>
      <c r="G5106" s="81"/>
      <c r="H5106" s="81"/>
      <c r="I5106" s="81"/>
      <c r="J5106" s="81"/>
      <c r="K5106" s="81"/>
      <c r="L5106" s="81"/>
      <c r="M5106" s="81"/>
      <c r="N5106" s="81"/>
      <c r="O5106" s="81"/>
      <c r="P5106" s="81"/>
      <c r="Q5106" s="81"/>
      <c r="R5106" s="81"/>
    </row>
    <row r="5107" spans="1:18">
      <c r="A5107" s="81"/>
      <c r="B5107" s="81"/>
      <c r="C5107" s="81"/>
      <c r="D5107" s="81"/>
      <c r="E5107" s="81"/>
      <c r="F5107" s="81"/>
      <c r="G5107" s="81"/>
      <c r="H5107" s="81"/>
      <c r="I5107" s="81"/>
      <c r="J5107" s="81"/>
      <c r="K5107" s="81"/>
      <c r="L5107" s="81"/>
      <c r="M5107" s="81"/>
      <c r="N5107" s="81"/>
      <c r="O5107" s="81"/>
      <c r="P5107" s="81"/>
      <c r="Q5107" s="81"/>
      <c r="R5107" s="81"/>
    </row>
    <row r="5108" spans="1:18">
      <c r="A5108" s="81"/>
      <c r="B5108" s="81"/>
      <c r="C5108" s="81"/>
      <c r="D5108" s="81"/>
      <c r="E5108" s="81"/>
      <c r="F5108" s="81"/>
      <c r="G5108" s="81"/>
      <c r="H5108" s="81"/>
      <c r="I5108" s="81"/>
      <c r="J5108" s="81"/>
      <c r="K5108" s="81"/>
      <c r="L5108" s="81"/>
      <c r="M5108" s="81"/>
      <c r="N5108" s="81"/>
      <c r="O5108" s="81"/>
      <c r="P5108" s="81"/>
      <c r="Q5108" s="81"/>
      <c r="R5108" s="81"/>
    </row>
    <row r="5109" spans="1:18">
      <c r="A5109" s="81"/>
      <c r="B5109" s="81"/>
      <c r="C5109" s="81"/>
      <c r="D5109" s="81"/>
      <c r="E5109" s="81"/>
      <c r="F5109" s="81"/>
      <c r="G5109" s="81"/>
      <c r="H5109" s="81"/>
      <c r="I5109" s="81"/>
      <c r="J5109" s="81"/>
      <c r="K5109" s="81"/>
      <c r="L5109" s="81"/>
      <c r="M5109" s="81"/>
      <c r="N5109" s="81"/>
      <c r="O5109" s="81"/>
      <c r="P5109" s="81"/>
      <c r="Q5109" s="81"/>
      <c r="R5109" s="81"/>
    </row>
    <row r="5110" spans="1:18">
      <c r="A5110" s="81"/>
      <c r="B5110" s="81"/>
      <c r="C5110" s="81"/>
      <c r="D5110" s="81"/>
      <c r="E5110" s="81"/>
      <c r="F5110" s="81"/>
      <c r="G5110" s="81"/>
      <c r="H5110" s="81"/>
      <c r="I5110" s="81"/>
      <c r="J5110" s="81"/>
      <c r="K5110" s="81"/>
      <c r="L5110" s="81"/>
      <c r="M5110" s="81"/>
      <c r="N5110" s="81"/>
      <c r="O5110" s="81"/>
      <c r="P5110" s="81"/>
      <c r="Q5110" s="81"/>
      <c r="R5110" s="81"/>
    </row>
    <row r="5111" spans="1:18">
      <c r="A5111" s="81"/>
      <c r="B5111" s="81"/>
      <c r="C5111" s="81"/>
      <c r="D5111" s="81"/>
      <c r="E5111" s="81"/>
      <c r="F5111" s="81"/>
      <c r="G5111" s="81"/>
      <c r="H5111" s="81"/>
      <c r="I5111" s="81"/>
      <c r="J5111" s="81"/>
      <c r="K5111" s="81"/>
      <c r="L5111" s="81"/>
      <c r="M5111" s="81"/>
      <c r="N5111" s="81"/>
      <c r="O5111" s="81"/>
      <c r="P5111" s="81"/>
      <c r="Q5111" s="81"/>
      <c r="R5111" s="81"/>
    </row>
    <row r="5112" spans="1:18">
      <c r="A5112" s="81"/>
      <c r="B5112" s="81"/>
      <c r="C5112" s="81"/>
      <c r="D5112" s="81"/>
      <c r="E5112" s="81"/>
      <c r="F5112" s="81"/>
      <c r="G5112" s="81"/>
      <c r="H5112" s="81"/>
      <c r="I5112" s="81"/>
      <c r="J5112" s="81"/>
      <c r="K5112" s="81"/>
      <c r="L5112" s="81"/>
      <c r="M5112" s="81"/>
      <c r="N5112" s="81"/>
      <c r="O5112" s="81"/>
      <c r="P5112" s="81"/>
      <c r="Q5112" s="81"/>
      <c r="R5112" s="81"/>
    </row>
    <row r="5113" spans="1:18">
      <c r="A5113" s="81"/>
      <c r="B5113" s="81"/>
      <c r="C5113" s="81"/>
      <c r="D5113" s="81"/>
      <c r="E5113" s="81"/>
      <c r="F5113" s="81"/>
      <c r="G5113" s="81"/>
      <c r="H5113" s="81"/>
      <c r="I5113" s="81"/>
      <c r="J5113" s="81"/>
      <c r="K5113" s="81"/>
      <c r="L5113" s="81"/>
      <c r="M5113" s="81"/>
      <c r="N5113" s="81"/>
      <c r="O5113" s="81"/>
      <c r="P5113" s="81"/>
      <c r="Q5113" s="81"/>
      <c r="R5113" s="81"/>
    </row>
    <row r="5114" spans="1:18">
      <c r="A5114" s="81"/>
      <c r="B5114" s="81"/>
      <c r="C5114" s="81"/>
      <c r="D5114" s="81"/>
      <c r="E5114" s="81"/>
      <c r="F5114" s="81"/>
      <c r="G5114" s="81"/>
      <c r="H5114" s="81"/>
      <c r="I5114" s="81"/>
      <c r="J5114" s="81"/>
      <c r="K5114" s="81"/>
      <c r="L5114" s="81"/>
      <c r="M5114" s="81"/>
      <c r="N5114" s="81"/>
      <c r="O5114" s="81"/>
      <c r="P5114" s="81"/>
      <c r="Q5114" s="81"/>
      <c r="R5114" s="81"/>
    </row>
    <row r="5115" spans="1:18">
      <c r="A5115" s="81"/>
      <c r="B5115" s="81"/>
      <c r="C5115" s="81"/>
      <c r="D5115" s="81"/>
      <c r="E5115" s="81"/>
      <c r="F5115" s="81"/>
      <c r="G5115" s="81"/>
      <c r="H5115" s="81"/>
      <c r="I5115" s="81"/>
      <c r="J5115" s="81"/>
      <c r="K5115" s="81"/>
      <c r="L5115" s="81"/>
      <c r="M5115" s="81"/>
      <c r="N5115" s="81"/>
      <c r="O5115" s="81"/>
      <c r="P5115" s="81"/>
      <c r="Q5115" s="81"/>
      <c r="R5115" s="81"/>
    </row>
    <row r="5116" spans="1:18">
      <c r="A5116" s="81"/>
      <c r="B5116" s="81"/>
      <c r="C5116" s="81"/>
      <c r="D5116" s="81"/>
      <c r="E5116" s="81"/>
      <c r="F5116" s="81"/>
      <c r="G5116" s="81"/>
      <c r="H5116" s="81"/>
      <c r="I5116" s="81"/>
      <c r="J5116" s="81"/>
      <c r="K5116" s="81"/>
      <c r="L5116" s="81"/>
      <c r="M5116" s="81"/>
      <c r="N5116" s="81"/>
      <c r="O5116" s="81"/>
      <c r="P5116" s="81"/>
      <c r="Q5116" s="81"/>
      <c r="R5116" s="81"/>
    </row>
    <row r="5117" spans="1:18">
      <c r="A5117" s="81"/>
      <c r="B5117" s="81"/>
      <c r="C5117" s="81"/>
      <c r="D5117" s="81"/>
      <c r="E5117" s="81"/>
      <c r="F5117" s="81"/>
      <c r="G5117" s="81"/>
      <c r="H5117" s="81"/>
      <c r="I5117" s="81"/>
      <c r="J5117" s="81"/>
      <c r="K5117" s="81"/>
      <c r="L5117" s="81"/>
      <c r="M5117" s="81"/>
      <c r="N5117" s="81"/>
      <c r="O5117" s="81"/>
      <c r="P5117" s="81"/>
      <c r="Q5117" s="81"/>
      <c r="R5117" s="81"/>
    </row>
    <row r="5118" spans="1:18">
      <c r="A5118" s="81"/>
      <c r="B5118" s="81"/>
      <c r="C5118" s="81"/>
      <c r="D5118" s="81"/>
      <c r="E5118" s="81"/>
      <c r="F5118" s="81"/>
      <c r="G5118" s="81"/>
      <c r="H5118" s="81"/>
      <c r="I5118" s="81"/>
      <c r="J5118" s="81"/>
      <c r="K5118" s="81"/>
      <c r="L5118" s="81"/>
      <c r="M5118" s="81"/>
      <c r="N5118" s="81"/>
      <c r="O5118" s="81"/>
      <c r="P5118" s="81"/>
      <c r="Q5118" s="81"/>
      <c r="R5118" s="81"/>
    </row>
    <row r="5119" spans="1:18">
      <c r="A5119" s="81"/>
      <c r="B5119" s="81"/>
      <c r="C5119" s="81"/>
      <c r="D5119" s="81"/>
      <c r="E5119" s="81"/>
      <c r="F5119" s="81"/>
      <c r="G5119" s="81"/>
      <c r="H5119" s="81"/>
      <c r="I5119" s="81"/>
      <c r="J5119" s="81"/>
      <c r="K5119" s="81"/>
      <c r="L5119" s="81"/>
      <c r="M5119" s="81"/>
      <c r="N5119" s="81"/>
      <c r="O5119" s="81"/>
      <c r="P5119" s="81"/>
      <c r="Q5119" s="81"/>
      <c r="R5119" s="81"/>
    </row>
    <row r="5120" spans="1:18">
      <c r="A5120" s="81"/>
      <c r="B5120" s="81"/>
      <c r="C5120" s="81"/>
      <c r="D5120" s="81"/>
      <c r="E5120" s="81"/>
      <c r="F5120" s="81"/>
      <c r="G5120" s="81"/>
      <c r="H5120" s="81"/>
      <c r="I5120" s="81"/>
      <c r="J5120" s="81"/>
      <c r="K5120" s="81"/>
      <c r="L5120" s="81"/>
      <c r="M5120" s="81"/>
      <c r="N5120" s="81"/>
      <c r="O5120" s="81"/>
      <c r="P5120" s="81"/>
      <c r="Q5120" s="81"/>
      <c r="R5120" s="81"/>
    </row>
    <row r="5121" spans="1:18">
      <c r="A5121" s="81"/>
      <c r="B5121" s="81"/>
      <c r="C5121" s="81"/>
      <c r="D5121" s="81"/>
      <c r="E5121" s="81"/>
      <c r="F5121" s="81"/>
      <c r="G5121" s="81"/>
      <c r="H5121" s="81"/>
      <c r="I5121" s="81"/>
      <c r="J5121" s="81"/>
      <c r="K5121" s="81"/>
      <c r="L5121" s="81"/>
      <c r="M5121" s="81"/>
      <c r="N5121" s="81"/>
      <c r="O5121" s="81"/>
      <c r="P5121" s="81"/>
      <c r="Q5121" s="81"/>
      <c r="R5121" s="81"/>
    </row>
    <row r="5122" spans="1:18">
      <c r="A5122" s="81"/>
      <c r="B5122" s="81"/>
      <c r="C5122" s="81"/>
      <c r="D5122" s="81"/>
      <c r="E5122" s="81"/>
      <c r="F5122" s="81"/>
      <c r="G5122" s="81"/>
      <c r="H5122" s="81"/>
      <c r="I5122" s="81"/>
      <c r="J5122" s="81"/>
      <c r="K5122" s="81"/>
      <c r="L5122" s="81"/>
      <c r="M5122" s="81"/>
      <c r="N5122" s="81"/>
      <c r="O5122" s="81"/>
      <c r="P5122" s="81"/>
      <c r="Q5122" s="81"/>
      <c r="R5122" s="81"/>
    </row>
    <row r="5123" spans="1:18">
      <c r="A5123" s="81"/>
      <c r="B5123" s="81"/>
      <c r="C5123" s="81"/>
      <c r="D5123" s="81"/>
      <c r="E5123" s="81"/>
      <c r="F5123" s="81"/>
      <c r="G5123" s="81"/>
      <c r="H5123" s="81"/>
      <c r="I5123" s="81"/>
      <c r="J5123" s="81"/>
      <c r="K5123" s="81"/>
      <c r="L5123" s="81"/>
      <c r="M5123" s="81"/>
      <c r="N5123" s="81"/>
      <c r="O5123" s="81"/>
      <c r="P5123" s="81"/>
      <c r="Q5123" s="81"/>
      <c r="R5123" s="81"/>
    </row>
    <row r="5124" spans="1:18">
      <c r="A5124" s="81"/>
      <c r="B5124" s="81"/>
      <c r="C5124" s="81"/>
      <c r="D5124" s="81"/>
      <c r="E5124" s="81"/>
      <c r="F5124" s="81"/>
      <c r="G5124" s="81"/>
      <c r="H5124" s="81"/>
      <c r="I5124" s="81"/>
      <c r="J5124" s="81"/>
      <c r="K5124" s="81"/>
      <c r="L5124" s="81"/>
      <c r="M5124" s="81"/>
      <c r="N5124" s="81"/>
      <c r="O5124" s="81"/>
      <c r="P5124" s="81"/>
      <c r="Q5124" s="81"/>
      <c r="R5124" s="81"/>
    </row>
    <row r="5125" spans="1:18">
      <c r="A5125" s="81"/>
      <c r="B5125" s="81"/>
      <c r="C5125" s="81"/>
      <c r="D5125" s="81"/>
      <c r="E5125" s="81"/>
      <c r="F5125" s="81"/>
      <c r="G5125" s="81"/>
      <c r="H5125" s="81"/>
      <c r="I5125" s="81"/>
      <c r="J5125" s="81"/>
      <c r="K5125" s="81"/>
      <c r="L5125" s="81"/>
      <c r="M5125" s="81"/>
      <c r="N5125" s="81"/>
      <c r="O5125" s="81"/>
      <c r="P5125" s="81"/>
      <c r="Q5125" s="81"/>
      <c r="R5125" s="81"/>
    </row>
    <row r="5126" spans="1:18">
      <c r="A5126" s="81"/>
      <c r="B5126" s="81"/>
      <c r="C5126" s="81"/>
      <c r="D5126" s="81"/>
      <c r="E5126" s="81"/>
      <c r="F5126" s="81"/>
      <c r="G5126" s="81"/>
      <c r="H5126" s="81"/>
      <c r="I5126" s="81"/>
      <c r="J5126" s="81"/>
      <c r="K5126" s="81"/>
      <c r="L5126" s="81"/>
      <c r="M5126" s="81"/>
      <c r="N5126" s="81"/>
      <c r="O5126" s="81"/>
      <c r="P5126" s="81"/>
      <c r="Q5126" s="81"/>
      <c r="R5126" s="81"/>
    </row>
    <row r="5127" spans="1:18">
      <c r="A5127" s="81"/>
      <c r="B5127" s="81"/>
      <c r="C5127" s="81"/>
      <c r="D5127" s="81"/>
      <c r="E5127" s="81"/>
      <c r="F5127" s="81"/>
      <c r="G5127" s="81"/>
      <c r="H5127" s="81"/>
      <c r="I5127" s="81"/>
      <c r="J5127" s="81"/>
      <c r="K5127" s="81"/>
      <c r="L5127" s="81"/>
      <c r="M5127" s="81"/>
      <c r="N5127" s="81"/>
      <c r="O5127" s="81"/>
      <c r="P5127" s="81"/>
      <c r="Q5127" s="81"/>
      <c r="R5127" s="81"/>
    </row>
    <row r="5128" spans="1:18">
      <c r="A5128" s="81"/>
      <c r="B5128" s="81"/>
      <c r="C5128" s="81"/>
      <c r="D5128" s="81"/>
      <c r="E5128" s="81"/>
      <c r="F5128" s="81"/>
      <c r="G5128" s="81"/>
      <c r="H5128" s="81"/>
      <c r="I5128" s="81"/>
      <c r="J5128" s="81"/>
      <c r="K5128" s="81"/>
      <c r="L5128" s="81"/>
      <c r="M5128" s="81"/>
      <c r="N5128" s="81"/>
      <c r="O5128" s="81"/>
      <c r="P5128" s="81"/>
      <c r="Q5128" s="81"/>
      <c r="R5128" s="81"/>
    </row>
    <row r="5129" spans="1:18">
      <c r="A5129" s="81"/>
      <c r="B5129" s="81"/>
      <c r="C5129" s="81"/>
      <c r="D5129" s="81"/>
      <c r="E5129" s="81"/>
      <c r="F5129" s="81"/>
      <c r="G5129" s="81"/>
      <c r="H5129" s="81"/>
      <c r="I5129" s="81"/>
      <c r="J5129" s="81"/>
      <c r="K5129" s="81"/>
      <c r="L5129" s="81"/>
      <c r="M5129" s="81"/>
      <c r="N5129" s="81"/>
      <c r="O5129" s="81"/>
      <c r="P5129" s="81"/>
      <c r="Q5129" s="81"/>
      <c r="R5129" s="81"/>
    </row>
    <row r="5130" spans="1:18">
      <c r="A5130" s="81"/>
      <c r="B5130" s="81"/>
      <c r="C5130" s="81"/>
      <c r="D5130" s="81"/>
      <c r="E5130" s="81"/>
      <c r="F5130" s="81"/>
      <c r="G5130" s="81"/>
      <c r="H5130" s="81"/>
      <c r="I5130" s="81"/>
      <c r="J5130" s="81"/>
      <c r="K5130" s="81"/>
      <c r="L5130" s="81"/>
      <c r="M5130" s="81"/>
      <c r="N5130" s="81"/>
      <c r="O5130" s="81"/>
      <c r="P5130" s="81"/>
      <c r="Q5130" s="81"/>
      <c r="R5130" s="81"/>
    </row>
    <row r="5131" spans="1:18">
      <c r="A5131" s="81"/>
      <c r="B5131" s="81"/>
      <c r="C5131" s="81"/>
      <c r="D5131" s="81"/>
      <c r="E5131" s="81"/>
      <c r="F5131" s="81"/>
      <c r="G5131" s="81"/>
      <c r="H5131" s="81"/>
      <c r="I5131" s="81"/>
      <c r="J5131" s="81"/>
      <c r="K5131" s="81"/>
      <c r="L5131" s="81"/>
      <c r="M5131" s="81"/>
      <c r="N5131" s="81"/>
      <c r="O5131" s="81"/>
      <c r="P5131" s="81"/>
      <c r="Q5131" s="81"/>
      <c r="R5131" s="81"/>
    </row>
    <row r="5132" spans="1:18">
      <c r="A5132" s="81"/>
      <c r="B5132" s="81"/>
      <c r="C5132" s="81"/>
      <c r="D5132" s="81"/>
      <c r="E5132" s="81"/>
      <c r="F5132" s="81"/>
      <c r="G5132" s="81"/>
      <c r="H5132" s="81"/>
      <c r="I5132" s="81"/>
      <c r="J5132" s="81"/>
      <c r="K5132" s="81"/>
      <c r="L5132" s="81"/>
      <c r="M5132" s="81"/>
      <c r="N5132" s="81"/>
      <c r="O5132" s="81"/>
      <c r="P5132" s="81"/>
      <c r="Q5132" s="81"/>
      <c r="R5132" s="81"/>
    </row>
    <row r="5133" spans="1:18">
      <c r="A5133" s="81"/>
      <c r="B5133" s="81"/>
      <c r="C5133" s="81"/>
      <c r="D5133" s="81"/>
      <c r="E5133" s="81"/>
      <c r="F5133" s="81"/>
      <c r="G5133" s="81"/>
      <c r="H5133" s="81"/>
      <c r="I5133" s="81"/>
      <c r="J5133" s="81"/>
      <c r="K5133" s="81"/>
      <c r="L5133" s="81"/>
      <c r="M5133" s="81"/>
      <c r="N5133" s="81"/>
      <c r="O5133" s="81"/>
      <c r="P5133" s="81"/>
      <c r="Q5133" s="81"/>
      <c r="R5133" s="81"/>
    </row>
    <row r="5134" spans="1:18">
      <c r="A5134" s="81"/>
      <c r="B5134" s="81"/>
      <c r="C5134" s="81"/>
      <c r="D5134" s="81"/>
      <c r="E5134" s="81"/>
      <c r="F5134" s="81"/>
      <c r="G5134" s="81"/>
      <c r="H5134" s="81"/>
      <c r="I5134" s="81"/>
      <c r="J5134" s="81"/>
      <c r="K5134" s="81"/>
      <c r="L5134" s="81"/>
      <c r="M5134" s="81"/>
      <c r="N5134" s="81"/>
      <c r="O5134" s="81"/>
      <c r="P5134" s="81"/>
      <c r="Q5134" s="81"/>
      <c r="R5134" s="81"/>
    </row>
    <row r="5135" spans="1:18">
      <c r="A5135" s="81"/>
      <c r="B5135" s="81"/>
      <c r="C5135" s="81"/>
      <c r="D5135" s="81"/>
      <c r="E5135" s="81"/>
      <c r="F5135" s="81"/>
      <c r="G5135" s="81"/>
      <c r="H5135" s="81"/>
      <c r="I5135" s="81"/>
      <c r="J5135" s="81"/>
      <c r="K5135" s="81"/>
      <c r="L5135" s="81"/>
      <c r="M5135" s="81"/>
      <c r="N5135" s="81"/>
      <c r="O5135" s="81"/>
      <c r="P5135" s="81"/>
      <c r="Q5135" s="81"/>
      <c r="R5135" s="81"/>
    </row>
    <row r="5136" spans="1:18">
      <c r="A5136" s="81"/>
      <c r="B5136" s="81"/>
      <c r="C5136" s="81"/>
      <c r="D5136" s="81"/>
      <c r="E5136" s="81"/>
      <c r="F5136" s="81"/>
      <c r="G5136" s="81"/>
      <c r="H5136" s="81"/>
      <c r="I5136" s="81"/>
      <c r="J5136" s="81"/>
      <c r="K5136" s="81"/>
      <c r="L5136" s="81"/>
      <c r="M5136" s="81"/>
      <c r="N5136" s="81"/>
      <c r="O5136" s="81"/>
      <c r="P5136" s="81"/>
      <c r="Q5136" s="81"/>
      <c r="R5136" s="81"/>
    </row>
    <row r="5137" spans="1:18">
      <c r="A5137" s="81"/>
      <c r="B5137" s="81"/>
      <c r="C5137" s="81"/>
      <c r="D5137" s="81"/>
      <c r="E5137" s="81"/>
      <c r="F5137" s="81"/>
      <c r="G5137" s="81"/>
      <c r="H5137" s="81"/>
      <c r="I5137" s="81"/>
      <c r="J5137" s="81"/>
      <c r="K5137" s="81"/>
      <c r="L5137" s="81"/>
      <c r="M5137" s="81"/>
      <c r="N5137" s="81"/>
      <c r="O5137" s="81"/>
      <c r="P5137" s="81"/>
      <c r="Q5137" s="81"/>
      <c r="R5137" s="81"/>
    </row>
    <row r="5138" spans="1:18">
      <c r="A5138" s="81"/>
      <c r="B5138" s="81"/>
      <c r="C5138" s="81"/>
      <c r="D5138" s="81"/>
      <c r="E5138" s="81"/>
      <c r="F5138" s="81"/>
      <c r="G5138" s="81"/>
      <c r="H5138" s="81"/>
      <c r="I5138" s="81"/>
      <c r="J5138" s="81"/>
      <c r="K5138" s="81"/>
      <c r="L5138" s="81"/>
      <c r="M5138" s="81"/>
      <c r="N5138" s="81"/>
      <c r="O5138" s="81"/>
      <c r="P5138" s="81"/>
      <c r="Q5138" s="81"/>
      <c r="R5138" s="81"/>
    </row>
    <row r="5139" spans="1:18">
      <c r="A5139" s="81"/>
      <c r="B5139" s="81"/>
      <c r="C5139" s="81"/>
      <c r="D5139" s="81"/>
      <c r="E5139" s="81"/>
      <c r="F5139" s="81"/>
      <c r="G5139" s="81"/>
      <c r="H5139" s="81"/>
      <c r="I5139" s="81"/>
      <c r="J5139" s="81"/>
      <c r="K5139" s="81"/>
      <c r="L5139" s="81"/>
      <c r="M5139" s="81"/>
      <c r="N5139" s="81"/>
      <c r="O5139" s="81"/>
      <c r="P5139" s="81"/>
      <c r="Q5139" s="81"/>
      <c r="R5139" s="81"/>
    </row>
    <row r="5140" spans="1:18">
      <c r="A5140" s="81"/>
      <c r="B5140" s="81"/>
      <c r="C5140" s="81"/>
      <c r="D5140" s="81"/>
      <c r="E5140" s="81"/>
      <c r="F5140" s="81"/>
      <c r="G5140" s="81"/>
      <c r="H5140" s="81"/>
      <c r="I5140" s="81"/>
      <c r="J5140" s="81"/>
      <c r="K5140" s="81"/>
      <c r="L5140" s="81"/>
      <c r="M5140" s="81"/>
      <c r="N5140" s="81"/>
      <c r="O5140" s="81"/>
      <c r="P5140" s="81"/>
      <c r="Q5140" s="81"/>
      <c r="R5140" s="81"/>
    </row>
    <row r="5141" spans="1:18">
      <c r="A5141" s="81"/>
      <c r="B5141" s="81"/>
      <c r="C5141" s="81"/>
      <c r="D5141" s="81"/>
      <c r="E5141" s="81"/>
      <c r="F5141" s="81"/>
      <c r="G5141" s="81"/>
      <c r="H5141" s="81"/>
      <c r="I5141" s="81"/>
      <c r="J5141" s="81"/>
      <c r="K5141" s="81"/>
      <c r="L5141" s="81"/>
      <c r="M5141" s="81"/>
      <c r="N5141" s="81"/>
      <c r="O5141" s="81"/>
      <c r="P5141" s="81"/>
      <c r="Q5141" s="81"/>
      <c r="R5141" s="81"/>
    </row>
    <row r="5142" spans="1:18">
      <c r="A5142" s="81"/>
      <c r="B5142" s="81"/>
      <c r="C5142" s="81"/>
      <c r="D5142" s="81"/>
      <c r="E5142" s="81"/>
      <c r="F5142" s="81"/>
      <c r="G5142" s="81"/>
      <c r="H5142" s="81"/>
      <c r="I5142" s="81"/>
      <c r="J5142" s="81"/>
      <c r="K5142" s="81"/>
      <c r="L5142" s="81"/>
      <c r="M5142" s="81"/>
      <c r="N5142" s="81"/>
      <c r="O5142" s="81"/>
      <c r="P5142" s="81"/>
      <c r="Q5142" s="81"/>
      <c r="R5142" s="81"/>
    </row>
    <row r="5143" spans="1:18">
      <c r="A5143" s="81"/>
      <c r="B5143" s="81"/>
      <c r="C5143" s="81"/>
      <c r="D5143" s="81"/>
      <c r="E5143" s="81"/>
      <c r="F5143" s="81"/>
      <c r="G5143" s="81"/>
      <c r="H5143" s="81"/>
      <c r="I5143" s="81"/>
      <c r="J5143" s="81"/>
      <c r="K5143" s="81"/>
      <c r="L5143" s="81"/>
      <c r="M5143" s="81"/>
      <c r="N5143" s="81"/>
      <c r="O5143" s="81"/>
      <c r="P5143" s="81"/>
      <c r="Q5143" s="81"/>
      <c r="R5143" s="81"/>
    </row>
    <row r="5144" spans="1:18">
      <c r="A5144" s="81"/>
      <c r="B5144" s="81"/>
      <c r="C5144" s="81"/>
      <c r="D5144" s="81"/>
      <c r="E5144" s="81"/>
      <c r="F5144" s="81"/>
      <c r="G5144" s="81"/>
      <c r="H5144" s="81"/>
      <c r="I5144" s="81"/>
      <c r="J5144" s="81"/>
      <c r="K5144" s="81"/>
      <c r="L5144" s="81"/>
      <c r="M5144" s="81"/>
      <c r="N5144" s="81"/>
      <c r="O5144" s="81"/>
      <c r="P5144" s="81"/>
      <c r="Q5144" s="81"/>
      <c r="R5144" s="81"/>
    </row>
    <row r="5145" spans="1:18">
      <c r="A5145" s="81"/>
      <c r="B5145" s="81"/>
      <c r="C5145" s="81"/>
      <c r="D5145" s="81"/>
      <c r="E5145" s="81"/>
      <c r="F5145" s="81"/>
      <c r="G5145" s="81"/>
      <c r="H5145" s="81"/>
      <c r="I5145" s="81"/>
      <c r="J5145" s="81"/>
      <c r="K5145" s="81"/>
      <c r="L5145" s="81"/>
      <c r="M5145" s="81"/>
      <c r="N5145" s="81"/>
      <c r="O5145" s="81"/>
      <c r="P5145" s="81"/>
      <c r="Q5145" s="81"/>
      <c r="R5145" s="81"/>
    </row>
    <row r="5146" spans="1:18">
      <c r="A5146" s="81"/>
      <c r="B5146" s="81"/>
      <c r="C5146" s="81"/>
      <c r="D5146" s="81"/>
      <c r="E5146" s="81"/>
      <c r="F5146" s="81"/>
      <c r="G5146" s="81"/>
      <c r="H5146" s="81"/>
      <c r="I5146" s="81"/>
      <c r="J5146" s="81"/>
      <c r="K5146" s="81"/>
      <c r="L5146" s="81"/>
      <c r="M5146" s="81"/>
      <c r="N5146" s="81"/>
      <c r="O5146" s="81"/>
      <c r="P5146" s="81"/>
      <c r="Q5146" s="81"/>
      <c r="R5146" s="81"/>
    </row>
    <row r="5147" spans="1:18">
      <c r="A5147" s="81"/>
      <c r="B5147" s="81"/>
      <c r="C5147" s="81"/>
      <c r="D5147" s="81"/>
      <c r="E5147" s="81"/>
      <c r="F5147" s="81"/>
      <c r="G5147" s="81"/>
      <c r="H5147" s="81"/>
      <c r="I5147" s="81"/>
      <c r="J5147" s="81"/>
      <c r="K5147" s="81"/>
      <c r="L5147" s="81"/>
      <c r="M5147" s="81"/>
      <c r="N5147" s="81"/>
      <c r="O5147" s="81"/>
      <c r="P5147" s="81"/>
      <c r="Q5147" s="81"/>
      <c r="R5147" s="81"/>
    </row>
    <row r="5148" spans="1:18">
      <c r="A5148" s="81"/>
      <c r="B5148" s="81"/>
      <c r="C5148" s="81"/>
      <c r="D5148" s="81"/>
      <c r="E5148" s="81"/>
      <c r="F5148" s="81"/>
      <c r="G5148" s="81"/>
      <c r="H5148" s="81"/>
      <c r="I5148" s="81"/>
      <c r="J5148" s="81"/>
      <c r="K5148" s="81"/>
      <c r="L5148" s="81"/>
      <c r="M5148" s="81"/>
      <c r="N5148" s="81"/>
      <c r="O5148" s="81"/>
      <c r="P5148" s="81"/>
      <c r="Q5148" s="81"/>
      <c r="R5148" s="81"/>
    </row>
    <row r="5149" spans="1:18">
      <c r="A5149" s="81"/>
      <c r="B5149" s="81"/>
      <c r="C5149" s="81"/>
      <c r="D5149" s="81"/>
      <c r="E5149" s="81"/>
      <c r="F5149" s="81"/>
      <c r="G5149" s="81"/>
      <c r="H5149" s="81"/>
      <c r="I5149" s="81"/>
      <c r="J5149" s="81"/>
      <c r="K5149" s="81"/>
      <c r="L5149" s="81"/>
      <c r="M5149" s="81"/>
      <c r="N5149" s="81"/>
      <c r="O5149" s="81"/>
      <c r="P5149" s="81"/>
      <c r="Q5149" s="81"/>
      <c r="R5149" s="81"/>
    </row>
    <row r="5150" spans="1:18">
      <c r="A5150" s="81"/>
      <c r="B5150" s="81"/>
      <c r="C5150" s="81"/>
      <c r="D5150" s="81"/>
      <c r="E5150" s="81"/>
      <c r="F5150" s="81"/>
      <c r="G5150" s="81"/>
      <c r="H5150" s="81"/>
      <c r="I5150" s="81"/>
      <c r="J5150" s="81"/>
      <c r="K5150" s="81"/>
      <c r="L5150" s="81"/>
      <c r="M5150" s="81"/>
      <c r="N5150" s="81"/>
      <c r="O5150" s="81"/>
      <c r="P5150" s="81"/>
      <c r="Q5150" s="81"/>
      <c r="R5150" s="81"/>
    </row>
    <row r="5151" spans="1:18">
      <c r="A5151" s="81"/>
      <c r="B5151" s="81"/>
      <c r="C5151" s="81"/>
      <c r="D5151" s="81"/>
      <c r="E5151" s="81"/>
      <c r="F5151" s="81"/>
      <c r="G5151" s="81"/>
      <c r="H5151" s="81"/>
      <c r="I5151" s="81"/>
      <c r="J5151" s="81"/>
      <c r="K5151" s="81"/>
      <c r="L5151" s="81"/>
      <c r="M5151" s="81"/>
      <c r="N5151" s="81"/>
      <c r="O5151" s="81"/>
      <c r="P5151" s="81"/>
      <c r="Q5151" s="81"/>
      <c r="R5151" s="81"/>
    </row>
    <row r="5152" spans="1:18">
      <c r="A5152" s="81"/>
      <c r="B5152" s="81"/>
      <c r="C5152" s="81"/>
      <c r="D5152" s="81"/>
      <c r="E5152" s="81"/>
      <c r="F5152" s="81"/>
      <c r="G5152" s="81"/>
      <c r="H5152" s="81"/>
      <c r="I5152" s="81"/>
      <c r="J5152" s="81"/>
      <c r="K5152" s="81"/>
      <c r="L5152" s="81"/>
      <c r="M5152" s="81"/>
      <c r="N5152" s="81"/>
      <c r="O5152" s="81"/>
      <c r="P5152" s="81"/>
      <c r="Q5152" s="81"/>
      <c r="R5152" s="81"/>
    </row>
    <row r="5153" spans="1:18">
      <c r="A5153" s="81"/>
      <c r="B5153" s="81"/>
      <c r="C5153" s="81"/>
      <c r="D5153" s="81"/>
      <c r="E5153" s="81"/>
      <c r="F5153" s="81"/>
      <c r="G5153" s="81"/>
      <c r="H5153" s="81"/>
      <c r="I5153" s="81"/>
      <c r="J5153" s="81"/>
      <c r="K5153" s="81"/>
      <c r="L5153" s="81"/>
      <c r="M5153" s="81"/>
      <c r="N5153" s="81"/>
      <c r="O5153" s="81"/>
      <c r="P5153" s="81"/>
      <c r="Q5153" s="81"/>
      <c r="R5153" s="81"/>
    </row>
    <row r="5154" spans="1:18">
      <c r="A5154" s="81"/>
      <c r="B5154" s="81"/>
      <c r="C5154" s="81"/>
      <c r="D5154" s="81"/>
      <c r="E5154" s="81"/>
      <c r="F5154" s="81"/>
      <c r="G5154" s="81"/>
      <c r="H5154" s="81"/>
      <c r="I5154" s="81"/>
      <c r="J5154" s="81"/>
      <c r="K5154" s="81"/>
      <c r="L5154" s="81"/>
      <c r="M5154" s="81"/>
      <c r="N5154" s="81"/>
      <c r="O5154" s="81"/>
      <c r="P5154" s="81"/>
      <c r="Q5154" s="81"/>
      <c r="R5154" s="81"/>
    </row>
    <row r="5155" spans="1:18">
      <c r="A5155" s="81"/>
      <c r="B5155" s="81"/>
      <c r="C5155" s="81"/>
      <c r="D5155" s="81"/>
      <c r="E5155" s="81"/>
      <c r="F5155" s="81"/>
      <c r="G5155" s="81"/>
      <c r="H5155" s="81"/>
      <c r="I5155" s="81"/>
      <c r="J5155" s="81"/>
      <c r="K5155" s="81"/>
      <c r="L5155" s="81"/>
      <c r="M5155" s="81"/>
      <c r="N5155" s="81"/>
      <c r="O5155" s="81"/>
      <c r="P5155" s="81"/>
      <c r="Q5155" s="81"/>
      <c r="R5155" s="81"/>
    </row>
    <row r="5156" spans="1:18">
      <c r="A5156" s="81"/>
      <c r="B5156" s="81"/>
      <c r="C5156" s="81"/>
      <c r="D5156" s="81"/>
      <c r="E5156" s="81"/>
      <c r="F5156" s="81"/>
      <c r="G5156" s="81"/>
      <c r="H5156" s="81"/>
      <c r="I5156" s="81"/>
      <c r="J5156" s="81"/>
      <c r="K5156" s="81"/>
      <c r="L5156" s="81"/>
      <c r="M5156" s="81"/>
      <c r="N5156" s="81"/>
      <c r="O5156" s="81"/>
      <c r="P5156" s="81"/>
      <c r="Q5156" s="81"/>
      <c r="R5156" s="81"/>
    </row>
    <row r="5157" spans="1:18">
      <c r="A5157" s="81"/>
      <c r="B5157" s="81"/>
      <c r="C5157" s="81"/>
      <c r="D5157" s="81"/>
      <c r="E5157" s="81"/>
      <c r="F5157" s="81"/>
      <c r="G5157" s="81"/>
      <c r="H5157" s="81"/>
      <c r="I5157" s="81"/>
      <c r="J5157" s="81"/>
      <c r="K5157" s="81"/>
      <c r="L5157" s="81"/>
      <c r="M5157" s="81"/>
      <c r="N5157" s="81"/>
      <c r="O5157" s="81"/>
      <c r="P5157" s="81"/>
      <c r="Q5157" s="81"/>
      <c r="R5157" s="81"/>
    </row>
    <row r="5158" spans="1:18">
      <c r="A5158" s="81"/>
      <c r="B5158" s="81"/>
      <c r="C5158" s="81"/>
      <c r="D5158" s="81"/>
      <c r="E5158" s="81"/>
      <c r="F5158" s="81"/>
      <c r="G5158" s="81"/>
      <c r="H5158" s="81"/>
      <c r="I5158" s="81"/>
      <c r="J5158" s="81"/>
      <c r="K5158" s="81"/>
      <c r="L5158" s="81"/>
      <c r="M5158" s="81"/>
      <c r="N5158" s="81"/>
      <c r="O5158" s="81"/>
      <c r="P5158" s="81"/>
      <c r="Q5158" s="81"/>
      <c r="R5158" s="81"/>
    </row>
    <row r="5159" spans="1:18">
      <c r="A5159" s="81"/>
      <c r="B5159" s="81"/>
      <c r="C5159" s="81"/>
      <c r="D5159" s="81"/>
      <c r="E5159" s="81"/>
      <c r="F5159" s="81"/>
      <c r="G5159" s="81"/>
      <c r="H5159" s="81"/>
      <c r="I5159" s="81"/>
      <c r="J5159" s="81"/>
      <c r="K5159" s="81"/>
      <c r="L5159" s="81"/>
      <c r="M5159" s="81"/>
      <c r="N5159" s="81"/>
      <c r="O5159" s="81"/>
      <c r="P5159" s="81"/>
      <c r="Q5159" s="81"/>
      <c r="R5159" s="81"/>
    </row>
    <row r="5160" spans="1:18">
      <c r="A5160" s="81"/>
      <c r="B5160" s="81"/>
      <c r="C5160" s="81"/>
      <c r="D5160" s="81"/>
      <c r="E5160" s="81"/>
      <c r="F5160" s="81"/>
      <c r="G5160" s="81"/>
      <c r="H5160" s="81"/>
      <c r="I5160" s="81"/>
      <c r="J5160" s="81"/>
      <c r="K5160" s="81"/>
      <c r="L5160" s="81"/>
      <c r="M5160" s="81"/>
      <c r="N5160" s="81"/>
      <c r="O5160" s="81"/>
      <c r="P5160" s="81"/>
      <c r="Q5160" s="81"/>
      <c r="R5160" s="81"/>
    </row>
    <row r="5161" spans="1:18">
      <c r="A5161" s="81"/>
      <c r="B5161" s="81"/>
      <c r="C5161" s="81"/>
      <c r="D5161" s="81"/>
      <c r="E5161" s="81"/>
      <c r="F5161" s="81"/>
      <c r="G5161" s="81"/>
      <c r="H5161" s="81"/>
      <c r="I5161" s="81"/>
      <c r="J5161" s="81"/>
      <c r="K5161" s="81"/>
      <c r="L5161" s="81"/>
      <c r="M5161" s="81"/>
      <c r="N5161" s="81"/>
      <c r="O5161" s="81"/>
      <c r="P5161" s="81"/>
      <c r="Q5161" s="81"/>
      <c r="R5161" s="81"/>
    </row>
    <row r="5162" spans="1:18">
      <c r="A5162" s="81"/>
      <c r="B5162" s="81"/>
      <c r="C5162" s="81"/>
      <c r="D5162" s="81"/>
      <c r="E5162" s="81"/>
      <c r="F5162" s="81"/>
      <c r="G5162" s="81"/>
      <c r="H5162" s="81"/>
      <c r="I5162" s="81"/>
      <c r="J5162" s="81"/>
      <c r="K5162" s="81"/>
      <c r="L5162" s="81"/>
      <c r="M5162" s="81"/>
      <c r="N5162" s="81"/>
      <c r="O5162" s="81"/>
      <c r="P5162" s="81"/>
      <c r="Q5162" s="81"/>
      <c r="R5162" s="81"/>
    </row>
    <row r="5163" spans="1:18">
      <c r="A5163" s="81"/>
      <c r="B5163" s="81"/>
      <c r="C5163" s="81"/>
      <c r="D5163" s="81"/>
      <c r="E5163" s="81"/>
      <c r="F5163" s="81"/>
      <c r="G5163" s="81"/>
      <c r="H5163" s="81"/>
      <c r="I5163" s="81"/>
      <c r="J5163" s="81"/>
      <c r="K5163" s="81"/>
      <c r="L5163" s="81"/>
      <c r="M5163" s="81"/>
      <c r="N5163" s="81"/>
      <c r="O5163" s="81"/>
      <c r="P5163" s="81"/>
      <c r="Q5163" s="81"/>
      <c r="R5163" s="81"/>
    </row>
    <row r="5164" spans="1:18">
      <c r="A5164" s="81"/>
      <c r="B5164" s="81"/>
      <c r="C5164" s="81"/>
      <c r="D5164" s="81"/>
      <c r="E5164" s="81"/>
      <c r="F5164" s="81"/>
      <c r="G5164" s="81"/>
      <c r="H5164" s="81"/>
      <c r="I5164" s="81"/>
      <c r="J5164" s="81"/>
      <c r="K5164" s="81"/>
      <c r="L5164" s="81"/>
      <c r="M5164" s="81"/>
      <c r="N5164" s="81"/>
      <c r="O5164" s="81"/>
      <c r="P5164" s="81"/>
      <c r="Q5164" s="81"/>
      <c r="R5164" s="81"/>
    </row>
    <row r="5165" spans="1:18">
      <c r="A5165" s="81"/>
      <c r="B5165" s="81"/>
      <c r="C5165" s="81"/>
      <c r="D5165" s="81"/>
      <c r="E5165" s="81"/>
      <c r="F5165" s="81"/>
      <c r="G5165" s="81"/>
      <c r="H5165" s="81"/>
      <c r="I5165" s="81"/>
      <c r="J5165" s="81"/>
      <c r="K5165" s="81"/>
      <c r="L5165" s="81"/>
      <c r="M5165" s="81"/>
      <c r="N5165" s="81"/>
      <c r="O5165" s="81"/>
      <c r="P5165" s="81"/>
      <c r="Q5165" s="81"/>
      <c r="R5165" s="81"/>
    </row>
    <row r="5166" spans="1:18">
      <c r="A5166" s="81"/>
      <c r="B5166" s="81"/>
      <c r="C5166" s="81"/>
      <c r="D5166" s="81"/>
      <c r="E5166" s="81"/>
      <c r="F5166" s="81"/>
      <c r="G5166" s="81"/>
      <c r="H5166" s="81"/>
      <c r="I5166" s="81"/>
      <c r="J5166" s="81"/>
      <c r="K5166" s="81"/>
      <c r="L5166" s="81"/>
      <c r="M5166" s="81"/>
      <c r="N5166" s="81"/>
      <c r="O5166" s="81"/>
      <c r="P5166" s="81"/>
      <c r="Q5166" s="81"/>
      <c r="R5166" s="81"/>
    </row>
    <row r="5167" spans="1:18">
      <c r="A5167" s="81"/>
      <c r="B5167" s="81"/>
      <c r="C5167" s="81"/>
      <c r="D5167" s="81"/>
      <c r="E5167" s="81"/>
      <c r="F5167" s="81"/>
      <c r="G5167" s="81"/>
      <c r="H5167" s="81"/>
      <c r="I5167" s="81"/>
      <c r="J5167" s="81"/>
      <c r="K5167" s="81"/>
      <c r="L5167" s="81"/>
      <c r="M5167" s="81"/>
      <c r="N5167" s="81"/>
      <c r="O5167" s="81"/>
      <c r="P5167" s="81"/>
      <c r="Q5167" s="81"/>
      <c r="R5167" s="81"/>
    </row>
    <row r="5168" spans="1:18">
      <c r="A5168" s="81"/>
      <c r="B5168" s="81"/>
      <c r="C5168" s="81"/>
      <c r="D5168" s="81"/>
      <c r="E5168" s="81"/>
      <c r="F5168" s="81"/>
      <c r="G5168" s="81"/>
      <c r="H5168" s="81"/>
      <c r="I5168" s="81"/>
      <c r="J5168" s="81"/>
      <c r="K5168" s="81"/>
      <c r="L5168" s="81"/>
      <c r="M5168" s="81"/>
      <c r="N5168" s="81"/>
      <c r="O5168" s="81"/>
      <c r="P5168" s="81"/>
      <c r="Q5168" s="81"/>
      <c r="R5168" s="81"/>
    </row>
    <row r="5169" spans="1:18">
      <c r="A5169" s="81"/>
      <c r="B5169" s="81"/>
      <c r="C5169" s="81"/>
      <c r="D5169" s="81"/>
      <c r="E5169" s="81"/>
      <c r="F5169" s="81"/>
      <c r="G5169" s="81"/>
      <c r="H5169" s="81"/>
      <c r="I5169" s="81"/>
      <c r="J5169" s="81"/>
      <c r="K5169" s="81"/>
      <c r="L5169" s="81"/>
      <c r="M5169" s="81"/>
      <c r="N5169" s="81"/>
      <c r="O5169" s="81"/>
      <c r="P5169" s="81"/>
      <c r="Q5169" s="81"/>
      <c r="R5169" s="81"/>
    </row>
    <row r="5170" spans="1:18">
      <c r="A5170" s="81"/>
      <c r="B5170" s="81"/>
      <c r="C5170" s="81"/>
      <c r="D5170" s="81"/>
      <c r="E5170" s="81"/>
      <c r="F5170" s="81"/>
      <c r="G5170" s="81"/>
      <c r="H5170" s="81"/>
      <c r="I5170" s="81"/>
      <c r="J5170" s="81"/>
      <c r="K5170" s="81"/>
      <c r="L5170" s="81"/>
      <c r="M5170" s="81"/>
      <c r="N5170" s="81"/>
      <c r="O5170" s="81"/>
      <c r="P5170" s="81"/>
      <c r="Q5170" s="81"/>
      <c r="R5170" s="81"/>
    </row>
    <row r="5171" spans="1:18">
      <c r="A5171" s="81"/>
      <c r="B5171" s="81"/>
      <c r="C5171" s="81"/>
      <c r="D5171" s="81"/>
      <c r="E5171" s="81"/>
      <c r="F5171" s="81"/>
      <c r="G5171" s="81"/>
      <c r="H5171" s="81"/>
      <c r="I5171" s="81"/>
      <c r="J5171" s="81"/>
      <c r="K5171" s="81"/>
      <c r="L5171" s="81"/>
      <c r="M5171" s="81"/>
      <c r="N5171" s="81"/>
      <c r="O5171" s="81"/>
      <c r="P5171" s="81"/>
      <c r="Q5171" s="81"/>
      <c r="R5171" s="81"/>
    </row>
    <row r="5172" spans="1:18">
      <c r="A5172" s="81"/>
      <c r="B5172" s="81"/>
      <c r="C5172" s="81"/>
      <c r="D5172" s="81"/>
      <c r="E5172" s="81"/>
      <c r="F5172" s="81"/>
      <c r="G5172" s="81"/>
      <c r="H5172" s="81"/>
      <c r="I5172" s="81"/>
      <c r="J5172" s="81"/>
      <c r="K5172" s="81"/>
      <c r="L5172" s="81"/>
      <c r="M5172" s="81"/>
      <c r="N5172" s="81"/>
      <c r="O5172" s="81"/>
      <c r="P5172" s="81"/>
      <c r="Q5172" s="81"/>
      <c r="R5172" s="81"/>
    </row>
    <row r="5173" spans="1:18">
      <c r="A5173" s="81"/>
      <c r="B5173" s="81"/>
      <c r="C5173" s="81"/>
      <c r="D5173" s="81"/>
      <c r="E5173" s="81"/>
      <c r="F5173" s="81"/>
      <c r="G5173" s="81"/>
      <c r="H5173" s="81"/>
      <c r="I5173" s="81"/>
      <c r="J5173" s="81"/>
      <c r="K5173" s="81"/>
      <c r="L5173" s="81"/>
      <c r="M5173" s="81"/>
      <c r="N5173" s="81"/>
      <c r="O5173" s="81"/>
      <c r="P5173" s="81"/>
      <c r="Q5173" s="81"/>
      <c r="R5173" s="81"/>
    </row>
    <row r="5174" spans="1:18">
      <c r="A5174" s="81"/>
      <c r="B5174" s="81"/>
      <c r="C5174" s="81"/>
      <c r="D5174" s="81"/>
      <c r="E5174" s="81"/>
      <c r="F5174" s="81"/>
      <c r="G5174" s="81"/>
      <c r="H5174" s="81"/>
      <c r="I5174" s="81"/>
      <c r="J5174" s="81"/>
      <c r="K5174" s="81"/>
      <c r="L5174" s="81"/>
      <c r="M5174" s="81"/>
      <c r="N5174" s="81"/>
      <c r="O5174" s="81"/>
      <c r="P5174" s="81"/>
      <c r="Q5174" s="81"/>
      <c r="R5174" s="81"/>
    </row>
    <row r="5175" spans="1:18">
      <c r="A5175" s="81"/>
      <c r="B5175" s="81"/>
      <c r="C5175" s="81"/>
      <c r="D5175" s="81"/>
      <c r="E5175" s="81"/>
      <c r="F5175" s="81"/>
      <c r="G5175" s="81"/>
      <c r="H5175" s="81"/>
      <c r="I5175" s="81"/>
      <c r="J5175" s="81"/>
      <c r="K5175" s="81"/>
      <c r="L5175" s="81"/>
      <c r="M5175" s="81"/>
      <c r="N5175" s="81"/>
      <c r="O5175" s="81"/>
      <c r="P5175" s="81"/>
      <c r="Q5175" s="81"/>
      <c r="R5175" s="81"/>
    </row>
    <row r="5176" spans="1:18">
      <c r="A5176" s="81"/>
      <c r="B5176" s="81"/>
      <c r="C5176" s="81"/>
      <c r="D5176" s="81"/>
      <c r="E5176" s="81"/>
      <c r="F5176" s="81"/>
      <c r="G5176" s="81"/>
      <c r="H5176" s="81"/>
      <c r="I5176" s="81"/>
      <c r="J5176" s="81"/>
      <c r="K5176" s="81"/>
      <c r="L5176" s="81"/>
      <c r="M5176" s="81"/>
      <c r="N5176" s="81"/>
      <c r="O5176" s="81"/>
      <c r="P5176" s="81"/>
      <c r="Q5176" s="81"/>
      <c r="R5176" s="81"/>
    </row>
    <row r="5177" spans="1:18">
      <c r="A5177" s="81"/>
      <c r="B5177" s="81"/>
      <c r="C5177" s="81"/>
      <c r="D5177" s="81"/>
      <c r="E5177" s="81"/>
      <c r="F5177" s="81"/>
      <c r="G5177" s="81"/>
      <c r="H5177" s="81"/>
      <c r="I5177" s="81"/>
      <c r="J5177" s="81"/>
      <c r="K5177" s="81"/>
      <c r="L5177" s="81"/>
      <c r="M5177" s="81"/>
      <c r="N5177" s="81"/>
      <c r="O5177" s="81"/>
      <c r="P5177" s="81"/>
      <c r="Q5177" s="81"/>
      <c r="R5177" s="81"/>
    </row>
    <row r="5178" spans="1:18">
      <c r="A5178" s="81"/>
      <c r="B5178" s="81"/>
      <c r="C5178" s="81"/>
      <c r="D5178" s="81"/>
      <c r="E5178" s="81"/>
      <c r="F5178" s="81"/>
      <c r="G5178" s="81"/>
      <c r="H5178" s="81"/>
      <c r="I5178" s="81"/>
      <c r="J5178" s="81"/>
      <c r="K5178" s="81"/>
      <c r="L5178" s="81"/>
      <c r="M5178" s="81"/>
      <c r="N5178" s="81"/>
      <c r="O5178" s="81"/>
      <c r="P5178" s="81"/>
      <c r="Q5178" s="81"/>
      <c r="R5178" s="81"/>
    </row>
    <row r="5179" spans="1:18">
      <c r="A5179" s="81"/>
      <c r="B5179" s="81"/>
      <c r="C5179" s="81"/>
      <c r="D5179" s="81"/>
      <c r="E5179" s="81"/>
      <c r="F5179" s="81"/>
      <c r="G5179" s="81"/>
      <c r="H5179" s="81"/>
      <c r="I5179" s="81"/>
      <c r="J5179" s="81"/>
      <c r="K5179" s="81"/>
      <c r="L5179" s="81"/>
      <c r="M5179" s="81"/>
      <c r="N5179" s="81"/>
      <c r="O5179" s="81"/>
      <c r="P5179" s="81"/>
      <c r="Q5179" s="81"/>
      <c r="R5179" s="81"/>
    </row>
    <row r="5180" spans="1:18">
      <c r="A5180" s="81"/>
      <c r="B5180" s="81"/>
      <c r="C5180" s="81"/>
      <c r="D5180" s="81"/>
      <c r="E5180" s="81"/>
      <c r="F5180" s="81"/>
      <c r="G5180" s="81"/>
      <c r="H5180" s="81"/>
      <c r="I5180" s="81"/>
      <c r="J5180" s="81"/>
      <c r="K5180" s="81"/>
      <c r="L5180" s="81"/>
      <c r="M5180" s="81"/>
      <c r="N5180" s="81"/>
      <c r="O5180" s="81"/>
      <c r="P5180" s="81"/>
      <c r="Q5180" s="81"/>
      <c r="R5180" s="81"/>
    </row>
    <row r="5181" spans="1:18">
      <c r="A5181" s="81"/>
      <c r="B5181" s="81"/>
      <c r="C5181" s="81"/>
      <c r="D5181" s="81"/>
      <c r="E5181" s="81"/>
      <c r="F5181" s="81"/>
      <c r="G5181" s="81"/>
      <c r="H5181" s="81"/>
      <c r="I5181" s="81"/>
      <c r="J5181" s="81"/>
      <c r="K5181" s="81"/>
      <c r="L5181" s="81"/>
      <c r="M5181" s="81"/>
      <c r="N5181" s="81"/>
      <c r="O5181" s="81"/>
      <c r="P5181" s="81"/>
      <c r="Q5181" s="81"/>
      <c r="R5181" s="81"/>
    </row>
    <row r="5182" spans="1:18">
      <c r="A5182" s="81"/>
      <c r="B5182" s="81"/>
      <c r="C5182" s="81"/>
      <c r="D5182" s="81"/>
      <c r="E5182" s="81"/>
      <c r="F5182" s="81"/>
      <c r="G5182" s="81"/>
      <c r="H5182" s="81"/>
      <c r="I5182" s="81"/>
      <c r="J5182" s="81"/>
      <c r="K5182" s="81"/>
      <c r="L5182" s="81"/>
      <c r="M5182" s="81"/>
      <c r="N5182" s="81"/>
      <c r="O5182" s="81"/>
      <c r="P5182" s="81"/>
      <c r="Q5182" s="81"/>
      <c r="R5182" s="81"/>
    </row>
    <row r="5183" spans="1:18">
      <c r="A5183" s="81"/>
      <c r="B5183" s="81"/>
      <c r="C5183" s="81"/>
      <c r="D5183" s="81"/>
      <c r="E5183" s="81"/>
      <c r="F5183" s="81"/>
      <c r="G5183" s="81"/>
      <c r="H5183" s="81"/>
      <c r="I5183" s="81"/>
      <c r="J5183" s="81"/>
      <c r="K5183" s="81"/>
      <c r="L5183" s="81"/>
      <c r="M5183" s="81"/>
      <c r="N5183" s="81"/>
      <c r="O5183" s="81"/>
      <c r="P5183" s="81"/>
      <c r="Q5183" s="81"/>
      <c r="R5183" s="81"/>
    </row>
    <row r="5184" spans="1:18">
      <c r="A5184" s="81"/>
      <c r="B5184" s="81"/>
      <c r="C5184" s="81"/>
      <c r="D5184" s="81"/>
      <c r="E5184" s="81"/>
      <c r="F5184" s="81"/>
      <c r="G5184" s="81"/>
      <c r="H5184" s="81"/>
      <c r="I5184" s="81"/>
      <c r="J5184" s="81"/>
      <c r="K5184" s="81"/>
      <c r="L5184" s="81"/>
      <c r="M5184" s="81"/>
      <c r="N5184" s="81"/>
      <c r="O5184" s="81"/>
      <c r="P5184" s="81"/>
      <c r="Q5184" s="81"/>
      <c r="R5184" s="81"/>
    </row>
    <row r="5185" spans="1:18">
      <c r="A5185" s="81"/>
      <c r="B5185" s="81"/>
      <c r="C5185" s="81"/>
      <c r="D5185" s="81"/>
      <c r="E5185" s="81"/>
      <c r="F5185" s="81"/>
      <c r="G5185" s="81"/>
      <c r="H5185" s="81"/>
      <c r="I5185" s="81"/>
      <c r="J5185" s="81"/>
      <c r="K5185" s="81"/>
      <c r="L5185" s="81"/>
      <c r="M5185" s="81"/>
      <c r="N5185" s="81"/>
      <c r="O5185" s="81"/>
      <c r="P5185" s="81"/>
      <c r="Q5185" s="81"/>
      <c r="R5185" s="81"/>
    </row>
    <row r="5186" spans="1:18">
      <c r="A5186" s="81"/>
      <c r="B5186" s="81"/>
      <c r="C5186" s="81"/>
      <c r="D5186" s="81"/>
      <c r="E5186" s="81"/>
      <c r="F5186" s="81"/>
      <c r="G5186" s="81"/>
      <c r="H5186" s="81"/>
      <c r="I5186" s="81"/>
      <c r="J5186" s="81"/>
      <c r="K5186" s="81"/>
      <c r="L5186" s="81"/>
      <c r="M5186" s="81"/>
      <c r="N5186" s="81"/>
      <c r="O5186" s="81"/>
      <c r="P5186" s="81"/>
      <c r="Q5186" s="81"/>
      <c r="R5186" s="81"/>
    </row>
    <row r="5187" spans="1:18">
      <c r="A5187" s="81"/>
      <c r="B5187" s="81"/>
      <c r="C5187" s="81"/>
      <c r="D5187" s="81"/>
      <c r="E5187" s="81"/>
      <c r="F5187" s="81"/>
      <c r="G5187" s="81"/>
      <c r="H5187" s="81"/>
      <c r="I5187" s="81"/>
      <c r="J5187" s="81"/>
      <c r="K5187" s="81"/>
      <c r="L5187" s="81"/>
      <c r="M5187" s="81"/>
      <c r="N5187" s="81"/>
      <c r="O5187" s="81"/>
      <c r="P5187" s="81"/>
      <c r="Q5187" s="81"/>
      <c r="R5187" s="81"/>
    </row>
    <row r="5188" spans="1:18">
      <c r="A5188" s="81"/>
      <c r="B5188" s="81"/>
      <c r="C5188" s="81"/>
      <c r="D5188" s="81"/>
      <c r="E5188" s="81"/>
      <c r="F5188" s="81"/>
      <c r="G5188" s="81"/>
      <c r="H5188" s="81"/>
      <c r="I5188" s="81"/>
      <c r="J5188" s="81"/>
      <c r="K5188" s="81"/>
      <c r="L5188" s="81"/>
      <c r="M5188" s="81"/>
      <c r="N5188" s="81"/>
      <c r="O5188" s="81"/>
      <c r="P5188" s="81"/>
      <c r="Q5188" s="81"/>
      <c r="R5188" s="81"/>
    </row>
    <row r="5189" spans="1:18">
      <c r="A5189" s="81"/>
      <c r="B5189" s="81"/>
      <c r="C5189" s="81"/>
      <c r="D5189" s="81"/>
      <c r="E5189" s="81"/>
      <c r="F5189" s="81"/>
      <c r="G5189" s="81"/>
      <c r="H5189" s="81"/>
      <c r="I5189" s="81"/>
      <c r="J5189" s="81"/>
      <c r="K5189" s="81"/>
      <c r="L5189" s="81"/>
      <c r="M5189" s="81"/>
      <c r="N5189" s="81"/>
      <c r="O5189" s="81"/>
      <c r="P5189" s="81"/>
      <c r="Q5189" s="81"/>
      <c r="R5189" s="81"/>
    </row>
    <row r="5190" spans="1:18">
      <c r="A5190" s="81"/>
      <c r="B5190" s="81"/>
      <c r="C5190" s="81"/>
      <c r="D5190" s="81"/>
      <c r="E5190" s="81"/>
      <c r="F5190" s="81"/>
      <c r="G5190" s="81"/>
      <c r="H5190" s="81"/>
      <c r="I5190" s="81"/>
      <c r="J5190" s="81"/>
      <c r="K5190" s="81"/>
      <c r="L5190" s="81"/>
      <c r="M5190" s="81"/>
      <c r="N5190" s="81"/>
      <c r="O5190" s="81"/>
      <c r="P5190" s="81"/>
      <c r="Q5190" s="81"/>
      <c r="R5190" s="81"/>
    </row>
    <row r="5191" spans="1:18">
      <c r="A5191" s="81"/>
      <c r="B5191" s="81"/>
      <c r="C5191" s="81"/>
      <c r="D5191" s="81"/>
      <c r="E5191" s="81"/>
      <c r="F5191" s="81"/>
      <c r="G5191" s="81"/>
      <c r="H5191" s="81"/>
      <c r="I5191" s="81"/>
      <c r="J5191" s="81"/>
      <c r="K5191" s="81"/>
      <c r="L5191" s="81"/>
      <c r="M5191" s="81"/>
      <c r="N5191" s="81"/>
      <c r="O5191" s="81"/>
      <c r="P5191" s="81"/>
      <c r="Q5191" s="81"/>
      <c r="R5191" s="81"/>
    </row>
    <row r="5192" spans="1:18">
      <c r="A5192" s="81"/>
      <c r="B5192" s="81"/>
      <c r="C5192" s="81"/>
      <c r="D5192" s="81"/>
      <c r="E5192" s="81"/>
      <c r="F5192" s="81"/>
      <c r="G5192" s="81"/>
      <c r="H5192" s="81"/>
      <c r="I5192" s="81"/>
      <c r="J5192" s="81"/>
      <c r="K5192" s="81"/>
      <c r="L5192" s="81"/>
      <c r="M5192" s="81"/>
      <c r="N5192" s="81"/>
      <c r="O5192" s="81"/>
      <c r="P5192" s="81"/>
      <c r="Q5192" s="81"/>
      <c r="R5192" s="81"/>
    </row>
    <row r="5193" spans="1:18">
      <c r="A5193" s="81"/>
      <c r="B5193" s="81"/>
      <c r="C5193" s="81"/>
      <c r="D5193" s="81"/>
      <c r="E5193" s="81"/>
      <c r="F5193" s="81"/>
      <c r="G5193" s="81"/>
      <c r="H5193" s="81"/>
      <c r="I5193" s="81"/>
      <c r="J5193" s="81"/>
      <c r="K5193" s="81"/>
      <c r="L5193" s="81"/>
      <c r="M5193" s="81"/>
      <c r="N5193" s="81"/>
      <c r="O5193" s="81"/>
      <c r="P5193" s="81"/>
      <c r="Q5193" s="81"/>
      <c r="R5193" s="81"/>
    </row>
    <row r="5194" spans="1:18">
      <c r="A5194" s="81"/>
      <c r="B5194" s="81"/>
      <c r="C5194" s="81"/>
      <c r="D5194" s="81"/>
      <c r="E5194" s="81"/>
      <c r="F5194" s="81"/>
      <c r="G5194" s="81"/>
      <c r="H5194" s="81"/>
      <c r="I5194" s="81"/>
      <c r="J5194" s="81"/>
      <c r="K5194" s="81"/>
      <c r="L5194" s="81"/>
      <c r="M5194" s="81"/>
      <c r="N5194" s="81"/>
      <c r="O5194" s="81"/>
      <c r="P5194" s="81"/>
      <c r="Q5194" s="81"/>
      <c r="R5194" s="81"/>
    </row>
    <row r="5195" spans="1:18">
      <c r="A5195" s="81"/>
      <c r="B5195" s="81"/>
      <c r="C5195" s="81"/>
      <c r="D5195" s="81"/>
      <c r="E5195" s="81"/>
      <c r="F5195" s="81"/>
      <c r="G5195" s="81"/>
      <c r="H5195" s="81"/>
      <c r="I5195" s="81"/>
      <c r="J5195" s="81"/>
      <c r="K5195" s="81"/>
      <c r="L5195" s="81"/>
      <c r="M5195" s="81"/>
      <c r="N5195" s="81"/>
      <c r="O5195" s="81"/>
      <c r="P5195" s="81"/>
      <c r="Q5195" s="81"/>
      <c r="R5195" s="81"/>
    </row>
    <row r="5196" spans="1:18">
      <c r="A5196" s="81"/>
      <c r="B5196" s="81"/>
      <c r="C5196" s="81"/>
      <c r="D5196" s="81"/>
      <c r="E5196" s="81"/>
      <c r="F5196" s="81"/>
      <c r="G5196" s="81"/>
      <c r="H5196" s="81"/>
      <c r="I5196" s="81"/>
      <c r="J5196" s="81"/>
      <c r="K5196" s="81"/>
      <c r="L5196" s="81"/>
      <c r="M5196" s="81"/>
      <c r="N5196" s="81"/>
      <c r="O5196" s="81"/>
      <c r="P5196" s="81"/>
      <c r="Q5196" s="81"/>
      <c r="R5196" s="81"/>
    </row>
    <row r="5197" spans="1:18">
      <c r="A5197" s="81"/>
      <c r="B5197" s="81"/>
      <c r="C5197" s="81"/>
      <c r="D5197" s="81"/>
      <c r="E5197" s="81"/>
      <c r="F5197" s="81"/>
      <c r="G5197" s="81"/>
      <c r="H5197" s="81"/>
      <c r="I5197" s="81"/>
      <c r="J5197" s="81"/>
      <c r="K5197" s="81"/>
      <c r="L5197" s="81"/>
      <c r="M5197" s="81"/>
      <c r="N5197" s="81"/>
      <c r="O5197" s="81"/>
      <c r="P5197" s="81"/>
      <c r="Q5197" s="81"/>
      <c r="R5197" s="81"/>
    </row>
    <row r="5198" spans="1:18">
      <c r="A5198" s="81"/>
      <c r="B5198" s="81"/>
      <c r="C5198" s="81"/>
      <c r="D5198" s="81"/>
      <c r="E5198" s="81"/>
      <c r="F5198" s="81"/>
      <c r="G5198" s="81"/>
      <c r="H5198" s="81"/>
      <c r="I5198" s="81"/>
      <c r="J5198" s="81"/>
      <c r="K5198" s="81"/>
      <c r="L5198" s="81"/>
      <c r="M5198" s="81"/>
      <c r="N5198" s="81"/>
      <c r="O5198" s="81"/>
      <c r="P5198" s="81"/>
      <c r="Q5198" s="81"/>
      <c r="R5198" s="81"/>
    </row>
    <row r="5199" spans="1:18">
      <c r="A5199" s="81"/>
      <c r="B5199" s="81"/>
      <c r="C5199" s="81"/>
      <c r="D5199" s="81"/>
      <c r="E5199" s="81"/>
      <c r="F5199" s="81"/>
      <c r="G5199" s="81"/>
      <c r="H5199" s="81"/>
      <c r="I5199" s="81"/>
      <c r="J5199" s="81"/>
      <c r="K5199" s="81"/>
      <c r="L5199" s="81"/>
      <c r="M5199" s="81"/>
      <c r="N5199" s="81"/>
      <c r="O5199" s="81"/>
      <c r="P5199" s="81"/>
      <c r="Q5199" s="81"/>
      <c r="R5199" s="81"/>
    </row>
    <row r="5200" spans="1:18">
      <c r="A5200" s="81"/>
      <c r="B5200" s="81"/>
      <c r="C5200" s="81"/>
      <c r="D5200" s="81"/>
      <c r="E5200" s="81"/>
      <c r="F5200" s="81"/>
      <c r="G5200" s="81"/>
      <c r="H5200" s="81"/>
      <c r="I5200" s="81"/>
      <c r="J5200" s="81"/>
      <c r="K5200" s="81"/>
      <c r="L5200" s="81"/>
      <c r="M5200" s="81"/>
      <c r="N5200" s="81"/>
      <c r="O5200" s="81"/>
      <c r="P5200" s="81"/>
      <c r="Q5200" s="81"/>
      <c r="R5200" s="81"/>
    </row>
    <row r="5201" spans="1:18">
      <c r="A5201" s="81"/>
      <c r="B5201" s="81"/>
      <c r="C5201" s="81"/>
      <c r="D5201" s="81"/>
      <c r="E5201" s="81"/>
      <c r="F5201" s="81"/>
      <c r="G5201" s="81"/>
      <c r="H5201" s="81"/>
      <c r="I5201" s="81"/>
      <c r="J5201" s="81"/>
      <c r="K5201" s="81"/>
      <c r="L5201" s="81"/>
      <c r="M5201" s="81"/>
      <c r="N5201" s="81"/>
      <c r="O5201" s="81"/>
      <c r="P5201" s="81"/>
      <c r="Q5201" s="81"/>
      <c r="R5201" s="81"/>
    </row>
    <row r="5202" spans="1:18">
      <c r="A5202" s="81"/>
      <c r="B5202" s="81"/>
      <c r="C5202" s="81"/>
      <c r="D5202" s="81"/>
      <c r="E5202" s="81"/>
      <c r="F5202" s="81"/>
      <c r="G5202" s="81"/>
      <c r="H5202" s="81"/>
      <c r="I5202" s="81"/>
      <c r="J5202" s="81"/>
      <c r="K5202" s="81"/>
      <c r="L5202" s="81"/>
      <c r="M5202" s="81"/>
      <c r="N5202" s="81"/>
      <c r="O5202" s="81"/>
      <c r="P5202" s="81"/>
      <c r="Q5202" s="81"/>
      <c r="R5202" s="81"/>
    </row>
    <row r="5203" spans="1:18">
      <c r="A5203" s="81"/>
      <c r="B5203" s="81"/>
      <c r="C5203" s="81"/>
      <c r="D5203" s="81"/>
      <c r="E5203" s="81"/>
      <c r="F5203" s="81"/>
      <c r="G5203" s="81"/>
      <c r="H5203" s="81"/>
      <c r="I5203" s="81"/>
      <c r="J5203" s="81"/>
      <c r="K5203" s="81"/>
      <c r="L5203" s="81"/>
      <c r="M5203" s="81"/>
      <c r="N5203" s="81"/>
      <c r="O5203" s="81"/>
      <c r="P5203" s="81"/>
      <c r="Q5203" s="81"/>
      <c r="R5203" s="81"/>
    </row>
    <row r="5204" spans="1:18">
      <c r="A5204" s="81"/>
      <c r="B5204" s="81"/>
      <c r="C5204" s="81"/>
      <c r="D5204" s="81"/>
      <c r="E5204" s="81"/>
      <c r="F5204" s="81"/>
      <c r="G5204" s="81"/>
      <c r="H5204" s="81"/>
      <c r="I5204" s="81"/>
      <c r="J5204" s="81"/>
      <c r="K5204" s="81"/>
      <c r="L5204" s="81"/>
      <c r="M5204" s="81"/>
      <c r="N5204" s="81"/>
      <c r="O5204" s="81"/>
      <c r="P5204" s="81"/>
      <c r="Q5204" s="81"/>
      <c r="R5204" s="81"/>
    </row>
    <row r="5205" spans="1:18">
      <c r="A5205" s="81"/>
      <c r="B5205" s="81"/>
      <c r="C5205" s="81"/>
      <c r="D5205" s="81"/>
      <c r="E5205" s="81"/>
      <c r="F5205" s="81"/>
      <c r="G5205" s="81"/>
      <c r="H5205" s="81"/>
      <c r="I5205" s="81"/>
      <c r="J5205" s="81"/>
      <c r="K5205" s="81"/>
      <c r="L5205" s="81"/>
      <c r="M5205" s="81"/>
      <c r="N5205" s="81"/>
      <c r="O5205" s="81"/>
      <c r="P5205" s="81"/>
      <c r="Q5205" s="81"/>
      <c r="R5205" s="81"/>
    </row>
    <row r="5206" spans="1:18">
      <c r="A5206" s="81"/>
      <c r="B5206" s="81"/>
      <c r="C5206" s="81"/>
      <c r="D5206" s="81"/>
      <c r="E5206" s="81"/>
      <c r="F5206" s="81"/>
      <c r="G5206" s="81"/>
      <c r="H5206" s="81"/>
      <c r="I5206" s="81"/>
      <c r="J5206" s="81"/>
      <c r="K5206" s="81"/>
      <c r="L5206" s="81"/>
      <c r="M5206" s="81"/>
      <c r="N5206" s="81"/>
      <c r="O5206" s="81"/>
      <c r="P5206" s="81"/>
      <c r="Q5206" s="81"/>
      <c r="R5206" s="81"/>
    </row>
    <row r="5207" spans="1:18">
      <c r="A5207" s="81"/>
      <c r="B5207" s="81"/>
      <c r="C5207" s="81"/>
      <c r="D5207" s="81"/>
      <c r="E5207" s="81"/>
      <c r="F5207" s="81"/>
      <c r="G5207" s="81"/>
      <c r="H5207" s="81"/>
      <c r="I5207" s="81"/>
      <c r="J5207" s="81"/>
      <c r="K5207" s="81"/>
      <c r="L5207" s="81"/>
      <c r="M5207" s="81"/>
      <c r="N5207" s="81"/>
      <c r="O5207" s="81"/>
      <c r="P5207" s="81"/>
      <c r="Q5207" s="81"/>
      <c r="R5207" s="81"/>
    </row>
    <row r="5208" spans="1:18">
      <c r="A5208" s="81"/>
      <c r="B5208" s="81"/>
      <c r="C5208" s="81"/>
      <c r="D5208" s="81"/>
      <c r="E5208" s="81"/>
      <c r="F5208" s="81"/>
      <c r="G5208" s="81"/>
      <c r="H5208" s="81"/>
      <c r="I5208" s="81"/>
      <c r="J5208" s="81"/>
      <c r="K5208" s="81"/>
      <c r="L5208" s="81"/>
      <c r="M5208" s="81"/>
      <c r="N5208" s="81"/>
      <c r="O5208" s="81"/>
      <c r="P5208" s="81"/>
      <c r="Q5208" s="81"/>
      <c r="R5208" s="81"/>
    </row>
    <row r="5209" spans="1:18">
      <c r="A5209" s="81"/>
      <c r="B5209" s="81"/>
      <c r="C5209" s="81"/>
      <c r="D5209" s="81"/>
      <c r="E5209" s="81"/>
      <c r="F5209" s="81"/>
      <c r="G5209" s="81"/>
      <c r="H5209" s="81"/>
      <c r="I5209" s="81"/>
      <c r="J5209" s="81"/>
      <c r="K5209" s="81"/>
      <c r="L5209" s="81"/>
      <c r="M5209" s="81"/>
      <c r="N5209" s="81"/>
      <c r="O5209" s="81"/>
      <c r="P5209" s="81"/>
      <c r="Q5209" s="81"/>
      <c r="R5209" s="81"/>
    </row>
    <row r="5210" spans="1:18">
      <c r="A5210" s="81"/>
      <c r="B5210" s="81"/>
      <c r="C5210" s="81"/>
      <c r="D5210" s="81"/>
      <c r="E5210" s="81"/>
      <c r="F5210" s="81"/>
      <c r="G5210" s="81"/>
      <c r="H5210" s="81"/>
      <c r="I5210" s="81"/>
      <c r="J5210" s="81"/>
      <c r="K5210" s="81"/>
      <c r="L5210" s="81"/>
      <c r="M5210" s="81"/>
      <c r="N5210" s="81"/>
      <c r="O5210" s="81"/>
      <c r="P5210" s="81"/>
      <c r="Q5210" s="81"/>
      <c r="R5210" s="81"/>
    </row>
    <row r="5211" spans="1:18">
      <c r="A5211" s="81"/>
      <c r="B5211" s="81"/>
      <c r="C5211" s="81"/>
      <c r="D5211" s="81"/>
      <c r="E5211" s="81"/>
      <c r="F5211" s="81"/>
      <c r="G5211" s="81"/>
      <c r="H5211" s="81"/>
      <c r="I5211" s="81"/>
      <c r="J5211" s="81"/>
      <c r="K5211" s="81"/>
      <c r="L5211" s="81"/>
      <c r="M5211" s="81"/>
      <c r="N5211" s="81"/>
      <c r="O5211" s="81"/>
      <c r="P5211" s="81"/>
      <c r="Q5211" s="81"/>
      <c r="R5211" s="81"/>
    </row>
    <row r="5212" spans="1:18">
      <c r="A5212" s="81"/>
      <c r="B5212" s="81"/>
      <c r="C5212" s="81"/>
      <c r="D5212" s="81"/>
      <c r="E5212" s="81"/>
      <c r="F5212" s="81"/>
      <c r="G5212" s="81"/>
      <c r="H5212" s="81"/>
      <c r="I5212" s="81"/>
      <c r="J5212" s="81"/>
      <c r="K5212" s="81"/>
      <c r="L5212" s="81"/>
      <c r="M5212" s="81"/>
      <c r="N5212" s="81"/>
      <c r="O5212" s="81"/>
      <c r="P5212" s="81"/>
      <c r="Q5212" s="81"/>
      <c r="R5212" s="81"/>
    </row>
    <row r="5213" spans="1:18">
      <c r="A5213" s="81"/>
      <c r="B5213" s="81"/>
      <c r="C5213" s="81"/>
      <c r="D5213" s="81"/>
      <c r="E5213" s="81"/>
      <c r="F5213" s="81"/>
      <c r="G5213" s="81"/>
      <c r="H5213" s="81"/>
      <c r="I5213" s="81"/>
      <c r="J5213" s="81"/>
      <c r="K5213" s="81"/>
      <c r="L5213" s="81"/>
      <c r="M5213" s="81"/>
      <c r="N5213" s="81"/>
      <c r="O5213" s="81"/>
      <c r="P5213" s="81"/>
      <c r="Q5213" s="81"/>
      <c r="R5213" s="81"/>
    </row>
    <row r="5214" spans="1:18">
      <c r="A5214" s="81"/>
      <c r="B5214" s="81"/>
      <c r="C5214" s="81"/>
      <c r="D5214" s="81"/>
      <c r="E5214" s="81"/>
      <c r="F5214" s="81"/>
      <c r="G5214" s="81"/>
      <c r="H5214" s="81"/>
      <c r="I5214" s="81"/>
      <c r="J5214" s="81"/>
      <c r="K5214" s="81"/>
      <c r="L5214" s="81"/>
      <c r="M5214" s="81"/>
      <c r="N5214" s="81"/>
      <c r="O5214" s="81"/>
      <c r="P5214" s="81"/>
      <c r="Q5214" s="81"/>
      <c r="R5214" s="81"/>
    </row>
    <row r="5215" spans="1:18">
      <c r="A5215" s="81"/>
      <c r="B5215" s="81"/>
      <c r="C5215" s="81"/>
      <c r="D5215" s="81"/>
      <c r="E5215" s="81"/>
      <c r="F5215" s="81"/>
      <c r="G5215" s="81"/>
      <c r="H5215" s="81"/>
      <c r="I5215" s="81"/>
      <c r="J5215" s="81"/>
      <c r="K5215" s="81"/>
      <c r="L5215" s="81"/>
      <c r="M5215" s="81"/>
      <c r="N5215" s="81"/>
      <c r="O5215" s="81"/>
      <c r="P5215" s="81"/>
      <c r="Q5215" s="81"/>
      <c r="R5215" s="81"/>
    </row>
    <row r="5216" spans="1:18">
      <c r="A5216" s="81"/>
      <c r="B5216" s="81"/>
      <c r="C5216" s="81"/>
      <c r="D5216" s="81"/>
      <c r="E5216" s="81"/>
      <c r="F5216" s="81"/>
      <c r="G5216" s="81"/>
      <c r="H5216" s="81"/>
      <c r="I5216" s="81"/>
      <c r="J5216" s="81"/>
      <c r="K5216" s="81"/>
      <c r="L5216" s="81"/>
      <c r="M5216" s="81"/>
      <c r="N5216" s="81"/>
      <c r="O5216" s="81"/>
      <c r="P5216" s="81"/>
      <c r="Q5216" s="81"/>
      <c r="R5216" s="81"/>
    </row>
    <row r="5217" spans="1:18">
      <c r="A5217" s="81"/>
      <c r="B5217" s="81"/>
      <c r="C5217" s="81"/>
      <c r="D5217" s="81"/>
      <c r="E5217" s="81"/>
      <c r="F5217" s="81"/>
      <c r="G5217" s="81"/>
      <c r="H5217" s="81"/>
      <c r="I5217" s="81"/>
      <c r="J5217" s="81"/>
      <c r="K5217" s="81"/>
      <c r="L5217" s="81"/>
      <c r="M5217" s="81"/>
      <c r="N5217" s="81"/>
      <c r="O5217" s="81"/>
      <c r="P5217" s="81"/>
      <c r="Q5217" s="81"/>
      <c r="R5217" s="81"/>
    </row>
    <row r="5218" spans="1:18">
      <c r="A5218" s="81"/>
      <c r="B5218" s="81"/>
      <c r="C5218" s="81"/>
      <c r="D5218" s="81"/>
      <c r="E5218" s="81"/>
      <c r="F5218" s="81"/>
      <c r="G5218" s="81"/>
      <c r="H5218" s="81"/>
      <c r="I5218" s="81"/>
      <c r="J5218" s="81"/>
      <c r="K5218" s="81"/>
      <c r="L5218" s="81"/>
      <c r="M5218" s="81"/>
      <c r="N5218" s="81"/>
      <c r="O5218" s="81"/>
      <c r="P5218" s="81"/>
      <c r="Q5218" s="81"/>
      <c r="R5218" s="81"/>
    </row>
    <row r="5219" spans="1:18">
      <c r="A5219" s="81"/>
      <c r="B5219" s="81"/>
      <c r="C5219" s="81"/>
      <c r="D5219" s="81"/>
      <c r="E5219" s="81"/>
      <c r="F5219" s="81"/>
      <c r="G5219" s="81"/>
      <c r="H5219" s="81"/>
      <c r="I5219" s="81"/>
      <c r="J5219" s="81"/>
      <c r="K5219" s="81"/>
      <c r="L5219" s="81"/>
      <c r="M5219" s="81"/>
      <c r="N5219" s="81"/>
      <c r="O5219" s="81"/>
      <c r="P5219" s="81"/>
      <c r="Q5219" s="81"/>
      <c r="R5219" s="81"/>
    </row>
    <row r="5220" spans="1:18">
      <c r="A5220" s="81"/>
      <c r="B5220" s="81"/>
      <c r="C5220" s="81"/>
      <c r="D5220" s="81"/>
      <c r="E5220" s="81"/>
      <c r="F5220" s="81"/>
      <c r="G5220" s="81"/>
      <c r="H5220" s="81"/>
      <c r="I5220" s="81"/>
      <c r="J5220" s="81"/>
      <c r="K5220" s="81"/>
      <c r="L5220" s="81"/>
      <c r="M5220" s="81"/>
      <c r="N5220" s="81"/>
      <c r="O5220" s="81"/>
      <c r="P5220" s="81"/>
      <c r="Q5220" s="81"/>
      <c r="R5220" s="81"/>
    </row>
    <row r="5221" spans="1:18">
      <c r="A5221" s="81"/>
      <c r="B5221" s="81"/>
      <c r="C5221" s="81"/>
      <c r="D5221" s="81"/>
      <c r="E5221" s="81"/>
      <c r="F5221" s="81"/>
      <c r="G5221" s="81"/>
      <c r="H5221" s="81"/>
      <c r="I5221" s="81"/>
      <c r="J5221" s="81"/>
      <c r="K5221" s="81"/>
      <c r="L5221" s="81"/>
      <c r="M5221" s="81"/>
      <c r="N5221" s="81"/>
      <c r="O5221" s="81"/>
      <c r="P5221" s="81"/>
      <c r="Q5221" s="81"/>
      <c r="R5221" s="81"/>
    </row>
    <row r="5222" spans="1:18">
      <c r="A5222" s="81"/>
      <c r="B5222" s="81"/>
      <c r="C5222" s="81"/>
      <c r="D5222" s="81"/>
      <c r="E5222" s="81"/>
      <c r="F5222" s="81"/>
      <c r="G5222" s="81"/>
      <c r="H5222" s="81"/>
      <c r="I5222" s="81"/>
      <c r="J5222" s="81"/>
      <c r="K5222" s="81"/>
      <c r="L5222" s="81"/>
      <c r="M5222" s="81"/>
      <c r="N5222" s="81"/>
      <c r="O5222" s="81"/>
      <c r="P5222" s="81"/>
      <c r="Q5222" s="81"/>
      <c r="R5222" s="81"/>
    </row>
    <row r="5223" spans="1:18">
      <c r="A5223" s="81"/>
      <c r="B5223" s="81"/>
      <c r="C5223" s="81"/>
      <c r="D5223" s="81"/>
      <c r="E5223" s="81"/>
      <c r="F5223" s="81"/>
      <c r="G5223" s="81"/>
      <c r="H5223" s="81"/>
      <c r="I5223" s="81"/>
      <c r="J5223" s="81"/>
      <c r="K5223" s="81"/>
      <c r="L5223" s="81"/>
      <c r="M5223" s="81"/>
      <c r="N5223" s="81"/>
      <c r="O5223" s="81"/>
      <c r="P5223" s="81"/>
      <c r="Q5223" s="81"/>
      <c r="R5223" s="81"/>
    </row>
    <row r="5224" spans="1:18">
      <c r="A5224" s="81"/>
      <c r="B5224" s="81"/>
      <c r="C5224" s="81"/>
      <c r="D5224" s="81"/>
      <c r="E5224" s="81"/>
      <c r="F5224" s="81"/>
      <c r="G5224" s="81"/>
      <c r="H5224" s="81"/>
      <c r="I5224" s="81"/>
      <c r="J5224" s="81"/>
      <c r="K5224" s="81"/>
      <c r="L5224" s="81"/>
      <c r="M5224" s="81"/>
      <c r="N5224" s="81"/>
      <c r="O5224" s="81"/>
      <c r="P5224" s="81"/>
      <c r="Q5224" s="81"/>
      <c r="R5224" s="81"/>
    </row>
    <row r="5225" spans="1:18">
      <c r="A5225" s="81"/>
      <c r="B5225" s="81"/>
      <c r="C5225" s="81"/>
      <c r="D5225" s="81"/>
      <c r="E5225" s="81"/>
      <c r="F5225" s="81"/>
      <c r="G5225" s="81"/>
      <c r="H5225" s="81"/>
      <c r="I5225" s="81"/>
      <c r="J5225" s="81"/>
      <c r="K5225" s="81"/>
      <c r="L5225" s="81"/>
      <c r="M5225" s="81"/>
      <c r="N5225" s="81"/>
      <c r="O5225" s="81"/>
      <c r="P5225" s="81"/>
      <c r="Q5225" s="81"/>
      <c r="R5225" s="81"/>
    </row>
    <row r="5226" spans="1:18">
      <c r="A5226" s="81"/>
      <c r="B5226" s="81"/>
      <c r="C5226" s="81"/>
      <c r="D5226" s="81"/>
      <c r="E5226" s="81"/>
      <c r="F5226" s="81"/>
      <c r="G5226" s="81"/>
      <c r="H5226" s="81"/>
      <c r="I5226" s="81"/>
      <c r="J5226" s="81"/>
      <c r="K5226" s="81"/>
      <c r="L5226" s="81"/>
      <c r="M5226" s="81"/>
      <c r="N5226" s="81"/>
      <c r="O5226" s="81"/>
      <c r="P5226" s="81"/>
      <c r="Q5226" s="81"/>
      <c r="R5226" s="81"/>
    </row>
    <row r="5227" spans="1:18">
      <c r="A5227" s="81"/>
      <c r="B5227" s="81"/>
      <c r="C5227" s="81"/>
      <c r="D5227" s="81"/>
      <c r="E5227" s="81"/>
      <c r="F5227" s="81"/>
      <c r="G5227" s="81"/>
      <c r="H5227" s="81"/>
      <c r="I5227" s="81"/>
      <c r="J5227" s="81"/>
      <c r="K5227" s="81"/>
      <c r="L5227" s="81"/>
      <c r="M5227" s="81"/>
      <c r="N5227" s="81"/>
      <c r="O5227" s="81"/>
      <c r="P5227" s="81"/>
      <c r="Q5227" s="81"/>
      <c r="R5227" s="81"/>
    </row>
    <row r="5228" spans="1:18">
      <c r="A5228" s="81"/>
      <c r="B5228" s="81"/>
      <c r="C5228" s="81"/>
      <c r="D5228" s="81"/>
      <c r="E5228" s="81"/>
      <c r="F5228" s="81"/>
      <c r="G5228" s="81"/>
      <c r="H5228" s="81"/>
      <c r="I5228" s="81"/>
      <c r="J5228" s="81"/>
      <c r="K5228" s="81"/>
      <c r="L5228" s="81"/>
      <c r="M5228" s="81"/>
      <c r="N5228" s="81"/>
      <c r="O5228" s="81"/>
      <c r="P5228" s="81"/>
      <c r="Q5228" s="81"/>
      <c r="R5228" s="81"/>
    </row>
    <row r="5229" spans="1:18">
      <c r="A5229" s="81"/>
      <c r="B5229" s="81"/>
      <c r="C5229" s="81"/>
      <c r="D5229" s="81"/>
      <c r="E5229" s="81"/>
      <c r="F5229" s="81"/>
      <c r="G5229" s="81"/>
      <c r="H5229" s="81"/>
      <c r="I5229" s="81"/>
      <c r="J5229" s="81"/>
      <c r="K5229" s="81"/>
      <c r="L5229" s="81"/>
      <c r="M5229" s="81"/>
      <c r="N5229" s="81"/>
      <c r="O5229" s="81"/>
      <c r="P5229" s="81"/>
      <c r="Q5229" s="81"/>
      <c r="R5229" s="81"/>
    </row>
    <row r="5230" spans="1:18">
      <c r="A5230" s="81"/>
      <c r="B5230" s="81"/>
      <c r="C5230" s="81"/>
      <c r="D5230" s="81"/>
      <c r="E5230" s="81"/>
      <c r="F5230" s="81"/>
      <c r="G5230" s="81"/>
      <c r="H5230" s="81"/>
      <c r="I5230" s="81"/>
      <c r="J5230" s="81"/>
      <c r="K5230" s="81"/>
      <c r="L5230" s="81"/>
      <c r="M5230" s="81"/>
      <c r="N5230" s="81"/>
      <c r="O5230" s="81"/>
      <c r="P5230" s="81"/>
      <c r="Q5230" s="81"/>
      <c r="R5230" s="81"/>
    </row>
    <row r="5231" spans="1:18">
      <c r="A5231" s="81"/>
      <c r="B5231" s="81"/>
      <c r="C5231" s="81"/>
      <c r="D5231" s="81"/>
      <c r="E5231" s="81"/>
      <c r="F5231" s="81"/>
      <c r="G5231" s="81"/>
      <c r="H5231" s="81"/>
      <c r="I5231" s="81"/>
      <c r="J5231" s="81"/>
      <c r="K5231" s="81"/>
      <c r="L5231" s="81"/>
      <c r="M5231" s="81"/>
      <c r="N5231" s="81"/>
      <c r="O5231" s="81"/>
      <c r="P5231" s="81"/>
      <c r="Q5231" s="81"/>
      <c r="R5231" s="81"/>
    </row>
    <row r="5232" spans="1:18">
      <c r="A5232" s="81"/>
      <c r="B5232" s="81"/>
      <c r="C5232" s="81"/>
      <c r="D5232" s="81"/>
      <c r="E5232" s="81"/>
      <c r="F5232" s="81"/>
      <c r="G5232" s="81"/>
      <c r="H5232" s="81"/>
      <c r="I5232" s="81"/>
      <c r="J5232" s="81"/>
      <c r="K5232" s="81"/>
      <c r="L5232" s="81"/>
      <c r="M5232" s="81"/>
      <c r="N5232" s="81"/>
      <c r="O5232" s="81"/>
      <c r="P5232" s="81"/>
      <c r="Q5232" s="81"/>
      <c r="R5232" s="81"/>
    </row>
    <row r="5233" spans="1:18">
      <c r="A5233" s="81"/>
      <c r="B5233" s="81"/>
      <c r="C5233" s="81"/>
      <c r="D5233" s="81"/>
      <c r="E5233" s="81"/>
      <c r="F5233" s="81"/>
      <c r="G5233" s="81"/>
      <c r="H5233" s="81"/>
      <c r="I5233" s="81"/>
      <c r="J5233" s="81"/>
      <c r="K5233" s="81"/>
      <c r="L5233" s="81"/>
      <c r="M5233" s="81"/>
      <c r="N5233" s="81"/>
      <c r="O5233" s="81"/>
      <c r="P5233" s="81"/>
      <c r="Q5233" s="81"/>
      <c r="R5233" s="81"/>
    </row>
    <row r="5234" spans="1:18">
      <c r="A5234" s="81"/>
      <c r="B5234" s="81"/>
      <c r="C5234" s="81"/>
      <c r="D5234" s="81"/>
      <c r="E5234" s="81"/>
      <c r="F5234" s="81"/>
      <c r="G5234" s="81"/>
      <c r="H5234" s="81"/>
      <c r="I5234" s="81"/>
      <c r="J5234" s="81"/>
      <c r="K5234" s="81"/>
      <c r="L5234" s="81"/>
      <c r="M5234" s="81"/>
      <c r="N5234" s="81"/>
      <c r="O5234" s="81"/>
      <c r="P5234" s="81"/>
      <c r="Q5234" s="81"/>
      <c r="R5234" s="81"/>
    </row>
    <row r="5235" spans="1:18">
      <c r="A5235" s="81"/>
      <c r="B5235" s="81"/>
      <c r="C5235" s="81"/>
      <c r="D5235" s="81"/>
      <c r="E5235" s="81"/>
      <c r="F5235" s="81"/>
      <c r="G5235" s="81"/>
      <c r="H5235" s="81"/>
      <c r="I5235" s="81"/>
      <c r="J5235" s="81"/>
      <c r="K5235" s="81"/>
      <c r="L5235" s="81"/>
      <c r="M5235" s="81"/>
      <c r="N5235" s="81"/>
      <c r="O5235" s="81"/>
      <c r="P5235" s="81"/>
      <c r="Q5235" s="81"/>
      <c r="R5235" s="81"/>
    </row>
    <row r="5236" spans="1:18">
      <c r="A5236" s="81"/>
      <c r="B5236" s="81"/>
      <c r="C5236" s="81"/>
      <c r="D5236" s="81"/>
      <c r="E5236" s="81"/>
      <c r="F5236" s="81"/>
      <c r="G5236" s="81"/>
      <c r="H5236" s="81"/>
      <c r="I5236" s="81"/>
      <c r="J5236" s="81"/>
      <c r="K5236" s="81"/>
      <c r="L5236" s="81"/>
      <c r="M5236" s="81"/>
      <c r="N5236" s="81"/>
      <c r="O5236" s="81"/>
      <c r="P5236" s="81"/>
      <c r="Q5236" s="81"/>
      <c r="R5236" s="81"/>
    </row>
    <row r="5237" spans="1:18">
      <c r="A5237" s="81"/>
      <c r="B5237" s="81"/>
      <c r="C5237" s="81"/>
      <c r="D5237" s="81"/>
      <c r="E5237" s="81"/>
      <c r="F5237" s="81"/>
      <c r="G5237" s="81"/>
      <c r="H5237" s="81"/>
      <c r="I5237" s="81"/>
      <c r="J5237" s="81"/>
      <c r="K5237" s="81"/>
      <c r="L5237" s="81"/>
      <c r="M5237" s="81"/>
      <c r="N5237" s="81"/>
      <c r="O5237" s="81"/>
      <c r="P5237" s="81"/>
      <c r="Q5237" s="81"/>
      <c r="R5237" s="81"/>
    </row>
    <row r="5238" spans="1:18">
      <c r="A5238" s="81"/>
      <c r="B5238" s="81"/>
      <c r="C5238" s="81"/>
      <c r="D5238" s="81"/>
      <c r="E5238" s="81"/>
      <c r="F5238" s="81"/>
      <c r="G5238" s="81"/>
      <c r="H5238" s="81"/>
      <c r="I5238" s="81"/>
      <c r="J5238" s="81"/>
      <c r="K5238" s="81"/>
      <c r="L5238" s="81"/>
      <c r="M5238" s="81"/>
      <c r="N5238" s="81"/>
      <c r="O5238" s="81"/>
      <c r="P5238" s="81"/>
      <c r="Q5238" s="81"/>
      <c r="R5238" s="81"/>
    </row>
    <row r="5239" spans="1:18">
      <c r="A5239" s="81"/>
      <c r="B5239" s="81"/>
      <c r="C5239" s="81"/>
      <c r="D5239" s="81"/>
      <c r="E5239" s="81"/>
      <c r="F5239" s="81"/>
      <c r="G5239" s="81"/>
      <c r="H5239" s="81"/>
      <c r="I5239" s="81"/>
      <c r="J5239" s="81"/>
      <c r="K5239" s="81"/>
      <c r="L5239" s="81"/>
      <c r="M5239" s="81"/>
      <c r="N5239" s="81"/>
      <c r="O5239" s="81"/>
      <c r="P5239" s="81"/>
      <c r="Q5239" s="81"/>
      <c r="R5239" s="81"/>
    </row>
    <row r="5240" spans="1:18">
      <c r="A5240" s="81"/>
      <c r="B5240" s="81"/>
      <c r="C5240" s="81"/>
      <c r="D5240" s="81"/>
      <c r="E5240" s="81"/>
      <c r="F5240" s="81"/>
      <c r="G5240" s="81"/>
      <c r="H5240" s="81"/>
      <c r="I5240" s="81"/>
      <c r="J5240" s="81"/>
      <c r="K5240" s="81"/>
      <c r="L5240" s="81"/>
      <c r="M5240" s="81"/>
      <c r="N5240" s="81"/>
      <c r="O5240" s="81"/>
      <c r="P5240" s="81"/>
      <c r="Q5240" s="81"/>
      <c r="R5240" s="81"/>
    </row>
    <row r="5241" spans="1:18">
      <c r="A5241" s="81"/>
      <c r="B5241" s="81"/>
      <c r="C5241" s="81"/>
      <c r="D5241" s="81"/>
      <c r="E5241" s="81"/>
      <c r="F5241" s="81"/>
      <c r="G5241" s="81"/>
      <c r="H5241" s="81"/>
      <c r="I5241" s="81"/>
      <c r="J5241" s="81"/>
      <c r="K5241" s="81"/>
      <c r="L5241" s="81"/>
      <c r="M5241" s="81"/>
      <c r="N5241" s="81"/>
      <c r="O5241" s="81"/>
      <c r="P5241" s="81"/>
      <c r="Q5241" s="81"/>
      <c r="R5241" s="81"/>
    </row>
    <row r="5242" spans="1:18">
      <c r="A5242" s="81"/>
      <c r="B5242" s="81"/>
      <c r="C5242" s="81"/>
      <c r="D5242" s="81"/>
      <c r="E5242" s="81"/>
      <c r="F5242" s="81"/>
      <c r="G5242" s="81"/>
      <c r="H5242" s="81"/>
      <c r="I5242" s="81"/>
      <c r="J5242" s="81"/>
      <c r="K5242" s="81"/>
      <c r="L5242" s="81"/>
      <c r="M5242" s="81"/>
      <c r="N5242" s="81"/>
      <c r="O5242" s="81"/>
      <c r="P5242" s="81"/>
      <c r="Q5242" s="81"/>
      <c r="R5242" s="81"/>
    </row>
    <row r="5243" spans="1:18">
      <c r="A5243" s="81"/>
      <c r="B5243" s="81"/>
      <c r="C5243" s="81"/>
      <c r="D5243" s="81"/>
      <c r="E5243" s="81"/>
      <c r="F5243" s="81"/>
      <c r="G5243" s="81"/>
      <c r="H5243" s="81"/>
      <c r="I5243" s="81"/>
      <c r="J5243" s="81"/>
      <c r="K5243" s="81"/>
      <c r="L5243" s="81"/>
      <c r="M5243" s="81"/>
      <c r="N5243" s="81"/>
      <c r="O5243" s="81"/>
      <c r="P5243" s="81"/>
      <c r="Q5243" s="81"/>
      <c r="R5243" s="81"/>
    </row>
    <row r="5244" spans="1:18">
      <c r="A5244" s="81"/>
      <c r="B5244" s="81"/>
      <c r="C5244" s="81"/>
      <c r="D5244" s="81"/>
      <c r="E5244" s="81"/>
      <c r="F5244" s="81"/>
      <c r="G5244" s="81"/>
      <c r="H5244" s="81"/>
      <c r="I5244" s="81"/>
      <c r="J5244" s="81"/>
      <c r="K5244" s="81"/>
      <c r="L5244" s="81"/>
      <c r="M5244" s="81"/>
      <c r="N5244" s="81"/>
      <c r="O5244" s="81"/>
      <c r="P5244" s="81"/>
      <c r="Q5244" s="81"/>
      <c r="R5244" s="81"/>
    </row>
    <row r="5245" spans="1:18">
      <c r="A5245" s="81"/>
      <c r="B5245" s="81"/>
      <c r="C5245" s="81"/>
      <c r="D5245" s="81"/>
      <c r="E5245" s="81"/>
      <c r="F5245" s="81"/>
      <c r="G5245" s="81"/>
      <c r="H5245" s="81"/>
      <c r="I5245" s="81"/>
      <c r="J5245" s="81"/>
      <c r="K5245" s="81"/>
      <c r="L5245" s="81"/>
      <c r="M5245" s="81"/>
      <c r="N5245" s="81"/>
      <c r="O5245" s="81"/>
      <c r="P5245" s="81"/>
      <c r="Q5245" s="81"/>
      <c r="R5245" s="81"/>
    </row>
    <row r="5246" spans="1:18">
      <c r="A5246" s="81"/>
      <c r="B5246" s="81"/>
      <c r="C5246" s="81"/>
      <c r="D5246" s="81"/>
      <c r="E5246" s="81"/>
      <c r="F5246" s="81"/>
      <c r="G5246" s="81"/>
      <c r="H5246" s="81"/>
      <c r="I5246" s="81"/>
      <c r="J5246" s="81"/>
      <c r="K5246" s="81"/>
      <c r="L5246" s="81"/>
      <c r="M5246" s="81"/>
      <c r="N5246" s="81"/>
      <c r="O5246" s="81"/>
      <c r="P5246" s="81"/>
      <c r="Q5246" s="81"/>
      <c r="R5246" s="81"/>
    </row>
    <row r="5247" spans="1:18">
      <c r="A5247" s="81"/>
      <c r="B5247" s="81"/>
      <c r="C5247" s="81"/>
      <c r="D5247" s="81"/>
      <c r="E5247" s="81"/>
      <c r="F5247" s="81"/>
      <c r="G5247" s="81"/>
      <c r="H5247" s="81"/>
      <c r="I5247" s="81"/>
      <c r="J5247" s="81"/>
      <c r="K5247" s="81"/>
      <c r="L5247" s="81"/>
      <c r="M5247" s="81"/>
      <c r="N5247" s="81"/>
      <c r="O5247" s="81"/>
      <c r="P5247" s="81"/>
      <c r="Q5247" s="81"/>
      <c r="R5247" s="81"/>
    </row>
    <row r="5248" spans="1:18">
      <c r="A5248" s="81"/>
      <c r="B5248" s="81"/>
      <c r="C5248" s="81"/>
      <c r="D5248" s="81"/>
      <c r="E5248" s="81"/>
      <c r="F5248" s="81"/>
      <c r="G5248" s="81"/>
      <c r="H5248" s="81"/>
      <c r="I5248" s="81"/>
      <c r="J5248" s="81"/>
      <c r="K5248" s="81"/>
      <c r="L5248" s="81"/>
      <c r="M5248" s="81"/>
      <c r="N5248" s="81"/>
      <c r="O5248" s="81"/>
      <c r="P5248" s="81"/>
      <c r="Q5248" s="81"/>
      <c r="R5248" s="81"/>
    </row>
    <row r="5249" spans="1:18">
      <c r="A5249" s="81"/>
      <c r="B5249" s="81"/>
      <c r="C5249" s="81"/>
      <c r="D5249" s="81"/>
      <c r="E5249" s="81"/>
      <c r="F5249" s="81"/>
      <c r="G5249" s="81"/>
      <c r="H5249" s="81"/>
      <c r="I5249" s="81"/>
      <c r="J5249" s="81"/>
      <c r="K5249" s="81"/>
      <c r="L5249" s="81"/>
      <c r="M5249" s="81"/>
      <c r="N5249" s="81"/>
      <c r="O5249" s="81"/>
      <c r="P5249" s="81"/>
      <c r="Q5249" s="81"/>
      <c r="R5249" s="81"/>
    </row>
    <row r="5250" spans="1:18">
      <c r="A5250" s="81"/>
      <c r="B5250" s="81"/>
      <c r="C5250" s="81"/>
      <c r="D5250" s="81"/>
      <c r="E5250" s="81"/>
      <c r="F5250" s="81"/>
      <c r="G5250" s="81"/>
      <c r="H5250" s="81"/>
      <c r="I5250" s="81"/>
      <c r="J5250" s="81"/>
      <c r="K5250" s="81"/>
      <c r="L5250" s="81"/>
      <c r="M5250" s="81"/>
      <c r="N5250" s="81"/>
      <c r="O5250" s="81"/>
      <c r="P5250" s="81"/>
      <c r="Q5250" s="81"/>
      <c r="R5250" s="81"/>
    </row>
    <row r="5251" spans="1:18">
      <c r="A5251" s="81"/>
      <c r="B5251" s="81"/>
      <c r="C5251" s="81"/>
      <c r="D5251" s="81"/>
      <c r="E5251" s="81"/>
      <c r="F5251" s="81"/>
      <c r="G5251" s="81"/>
      <c r="H5251" s="81"/>
      <c r="I5251" s="81"/>
      <c r="J5251" s="81"/>
      <c r="K5251" s="81"/>
      <c r="L5251" s="81"/>
      <c r="M5251" s="81"/>
      <c r="N5251" s="81"/>
      <c r="O5251" s="81"/>
      <c r="P5251" s="81"/>
      <c r="Q5251" s="81"/>
      <c r="R5251" s="81"/>
    </row>
    <row r="5252" spans="1:18">
      <c r="A5252" s="81"/>
      <c r="B5252" s="81"/>
      <c r="C5252" s="81"/>
      <c r="D5252" s="81"/>
      <c r="E5252" s="81"/>
      <c r="F5252" s="81"/>
      <c r="G5252" s="81"/>
      <c r="H5252" s="81"/>
      <c r="I5252" s="81"/>
      <c r="J5252" s="81"/>
      <c r="K5252" s="81"/>
      <c r="L5252" s="81"/>
      <c r="M5252" s="81"/>
      <c r="N5252" s="81"/>
      <c r="O5252" s="81"/>
      <c r="P5252" s="81"/>
      <c r="Q5252" s="81"/>
      <c r="R5252" s="81"/>
    </row>
    <row r="5253" spans="1:18">
      <c r="A5253" s="81"/>
      <c r="B5253" s="81"/>
      <c r="C5253" s="81"/>
      <c r="D5253" s="81"/>
      <c r="E5253" s="81"/>
      <c r="F5253" s="81"/>
      <c r="G5253" s="81"/>
      <c r="H5253" s="81"/>
      <c r="I5253" s="81"/>
      <c r="J5253" s="81"/>
      <c r="K5253" s="81"/>
      <c r="L5253" s="81"/>
      <c r="M5253" s="81"/>
      <c r="N5253" s="81"/>
      <c r="O5253" s="81"/>
      <c r="P5253" s="81"/>
      <c r="Q5253" s="81"/>
      <c r="R5253" s="81"/>
    </row>
    <row r="5254" spans="1:18">
      <c r="A5254" s="81"/>
      <c r="B5254" s="81"/>
      <c r="C5254" s="81"/>
      <c r="D5254" s="81"/>
      <c r="E5254" s="81"/>
      <c r="F5254" s="81"/>
      <c r="G5254" s="81"/>
      <c r="H5254" s="81"/>
      <c r="I5254" s="81"/>
      <c r="J5254" s="81"/>
      <c r="K5254" s="81"/>
      <c r="L5254" s="81"/>
      <c r="M5254" s="81"/>
      <c r="N5254" s="81"/>
      <c r="O5254" s="81"/>
      <c r="P5254" s="81"/>
      <c r="Q5254" s="81"/>
      <c r="R5254" s="81"/>
    </row>
    <row r="5255" spans="1:18">
      <c r="A5255" s="81"/>
      <c r="B5255" s="81"/>
      <c r="C5255" s="81"/>
      <c r="D5255" s="81"/>
      <c r="E5255" s="81"/>
      <c r="F5255" s="81"/>
      <c r="G5255" s="81"/>
      <c r="H5255" s="81"/>
      <c r="I5255" s="81"/>
      <c r="J5255" s="81"/>
      <c r="K5255" s="81"/>
      <c r="L5255" s="81"/>
      <c r="M5255" s="81"/>
      <c r="N5255" s="81"/>
      <c r="O5255" s="81"/>
      <c r="P5255" s="81"/>
      <c r="Q5255" s="81"/>
      <c r="R5255" s="81"/>
    </row>
    <row r="5256" spans="1:18">
      <c r="A5256" s="81"/>
      <c r="B5256" s="81"/>
      <c r="C5256" s="81"/>
      <c r="D5256" s="81"/>
      <c r="E5256" s="81"/>
      <c r="F5256" s="81"/>
      <c r="G5256" s="81"/>
      <c r="H5256" s="81"/>
      <c r="I5256" s="81"/>
      <c r="J5256" s="81"/>
      <c r="K5256" s="81"/>
      <c r="L5256" s="81"/>
      <c r="M5256" s="81"/>
      <c r="N5256" s="81"/>
      <c r="O5256" s="81"/>
      <c r="P5256" s="81"/>
      <c r="Q5256" s="81"/>
      <c r="R5256" s="81"/>
    </row>
    <row r="5257" spans="1:18">
      <c r="A5257" s="81"/>
      <c r="B5257" s="81"/>
      <c r="C5257" s="81"/>
      <c r="D5257" s="81"/>
      <c r="E5257" s="81"/>
      <c r="F5257" s="81"/>
      <c r="G5257" s="81"/>
      <c r="H5257" s="81"/>
      <c r="I5257" s="81"/>
      <c r="J5257" s="81"/>
      <c r="K5257" s="81"/>
      <c r="L5257" s="81"/>
      <c r="M5257" s="81"/>
      <c r="N5257" s="81"/>
      <c r="O5257" s="81"/>
      <c r="P5257" s="81"/>
      <c r="Q5257" s="81"/>
      <c r="R5257" s="81"/>
    </row>
    <row r="5258" spans="1:18">
      <c r="A5258" s="81"/>
      <c r="B5258" s="81"/>
      <c r="C5258" s="81"/>
      <c r="D5258" s="81"/>
      <c r="E5258" s="81"/>
      <c r="F5258" s="81"/>
      <c r="G5258" s="81"/>
      <c r="H5258" s="81"/>
      <c r="I5258" s="81"/>
      <c r="J5258" s="81"/>
      <c r="K5258" s="81"/>
      <c r="L5258" s="81"/>
      <c r="M5258" s="81"/>
      <c r="N5258" s="81"/>
      <c r="O5258" s="81"/>
      <c r="P5258" s="81"/>
      <c r="Q5258" s="81"/>
      <c r="R5258" s="81"/>
    </row>
    <row r="5259" spans="1:18">
      <c r="A5259" s="81"/>
      <c r="B5259" s="81"/>
      <c r="C5259" s="81"/>
      <c r="D5259" s="81"/>
      <c r="E5259" s="81"/>
      <c r="F5259" s="81"/>
      <c r="G5259" s="81"/>
      <c r="H5259" s="81"/>
      <c r="I5259" s="81"/>
      <c r="J5259" s="81"/>
      <c r="K5259" s="81"/>
      <c r="L5259" s="81"/>
      <c r="M5259" s="81"/>
      <c r="N5259" s="81"/>
      <c r="O5259" s="81"/>
      <c r="P5259" s="81"/>
      <c r="Q5259" s="81"/>
      <c r="R5259" s="81"/>
    </row>
    <row r="5260" spans="1:18">
      <c r="A5260" s="81"/>
      <c r="B5260" s="81"/>
      <c r="C5260" s="81"/>
      <c r="D5260" s="81"/>
      <c r="E5260" s="81"/>
      <c r="F5260" s="81"/>
      <c r="G5260" s="81"/>
      <c r="H5260" s="81"/>
      <c r="I5260" s="81"/>
      <c r="J5260" s="81"/>
      <c r="K5260" s="81"/>
      <c r="L5260" s="81"/>
      <c r="M5260" s="81"/>
      <c r="N5260" s="81"/>
      <c r="O5260" s="81"/>
      <c r="P5260" s="81"/>
      <c r="Q5260" s="81"/>
      <c r="R5260" s="81"/>
    </row>
    <row r="5261" spans="1:18">
      <c r="A5261" s="81"/>
      <c r="B5261" s="81"/>
      <c r="C5261" s="81"/>
      <c r="D5261" s="81"/>
      <c r="E5261" s="81"/>
      <c r="F5261" s="81"/>
      <c r="G5261" s="81"/>
      <c r="H5261" s="81"/>
      <c r="I5261" s="81"/>
      <c r="J5261" s="81"/>
      <c r="K5261" s="81"/>
      <c r="L5261" s="81"/>
      <c r="M5261" s="81"/>
      <c r="N5261" s="81"/>
      <c r="O5261" s="81"/>
      <c r="P5261" s="81"/>
      <c r="Q5261" s="81"/>
      <c r="R5261" s="81"/>
    </row>
    <row r="5262" spans="1:18">
      <c r="A5262" s="81"/>
      <c r="B5262" s="81"/>
      <c r="C5262" s="81"/>
      <c r="D5262" s="81"/>
      <c r="E5262" s="81"/>
      <c r="F5262" s="81"/>
      <c r="G5262" s="81"/>
      <c r="H5262" s="81"/>
      <c r="I5262" s="81"/>
      <c r="J5262" s="81"/>
      <c r="K5262" s="81"/>
      <c r="L5262" s="81"/>
      <c r="M5262" s="81"/>
      <c r="N5262" s="81"/>
      <c r="O5262" s="81"/>
      <c r="P5262" s="81"/>
      <c r="Q5262" s="81"/>
      <c r="R5262" s="81"/>
    </row>
    <row r="5263" spans="1:18">
      <c r="A5263" s="81"/>
      <c r="B5263" s="81"/>
      <c r="C5263" s="81"/>
      <c r="D5263" s="81"/>
      <c r="E5263" s="81"/>
      <c r="F5263" s="81"/>
      <c r="G5263" s="81"/>
      <c r="H5263" s="81"/>
      <c r="I5263" s="81"/>
      <c r="J5263" s="81"/>
      <c r="K5263" s="81"/>
      <c r="L5263" s="81"/>
      <c r="M5263" s="81"/>
      <c r="N5263" s="81"/>
      <c r="O5263" s="81"/>
      <c r="P5263" s="81"/>
      <c r="Q5263" s="81"/>
      <c r="R5263" s="81"/>
    </row>
    <row r="5264" spans="1:18">
      <c r="A5264" s="81"/>
      <c r="B5264" s="81"/>
      <c r="C5264" s="81"/>
      <c r="D5264" s="81"/>
      <c r="E5264" s="81"/>
      <c r="F5264" s="81"/>
      <c r="G5264" s="81"/>
      <c r="H5264" s="81"/>
      <c r="I5264" s="81"/>
      <c r="J5264" s="81"/>
      <c r="K5264" s="81"/>
      <c r="L5264" s="81"/>
      <c r="M5264" s="81"/>
      <c r="N5264" s="81"/>
      <c r="O5264" s="81"/>
      <c r="P5264" s="81"/>
      <c r="Q5264" s="81"/>
      <c r="R5264" s="81"/>
    </row>
    <row r="5265" spans="1:18">
      <c r="A5265" s="81"/>
      <c r="B5265" s="81"/>
      <c r="C5265" s="81"/>
      <c r="D5265" s="81"/>
      <c r="E5265" s="81"/>
      <c r="F5265" s="81"/>
      <c r="G5265" s="81"/>
      <c r="H5265" s="81"/>
      <c r="I5265" s="81"/>
      <c r="J5265" s="81"/>
      <c r="K5265" s="81"/>
      <c r="L5265" s="81"/>
      <c r="M5265" s="81"/>
      <c r="N5265" s="81"/>
      <c r="O5265" s="81"/>
      <c r="P5265" s="81"/>
      <c r="Q5265" s="81"/>
      <c r="R5265" s="81"/>
    </row>
    <row r="5266" spans="1:18">
      <c r="A5266" s="81"/>
      <c r="B5266" s="81"/>
      <c r="C5266" s="81"/>
      <c r="D5266" s="81"/>
      <c r="E5266" s="81"/>
      <c r="F5266" s="81"/>
      <c r="G5266" s="81"/>
      <c r="H5266" s="81"/>
      <c r="I5266" s="81"/>
      <c r="J5266" s="81"/>
      <c r="K5266" s="81"/>
      <c r="L5266" s="81"/>
      <c r="M5266" s="81"/>
      <c r="N5266" s="81"/>
      <c r="O5266" s="81"/>
      <c r="P5266" s="81"/>
      <c r="Q5266" s="81"/>
      <c r="R5266" s="81"/>
    </row>
    <row r="5267" spans="1:18">
      <c r="A5267" s="81"/>
      <c r="B5267" s="81"/>
      <c r="C5267" s="81"/>
      <c r="D5267" s="81"/>
      <c r="E5267" s="81"/>
      <c r="F5267" s="81"/>
      <c r="G5267" s="81"/>
      <c r="H5267" s="81"/>
      <c r="I5267" s="81"/>
      <c r="J5267" s="81"/>
      <c r="K5267" s="81"/>
      <c r="L5267" s="81"/>
      <c r="M5267" s="81"/>
      <c r="N5267" s="81"/>
      <c r="O5267" s="81"/>
      <c r="P5267" s="81"/>
      <c r="Q5267" s="81"/>
      <c r="R5267" s="81"/>
    </row>
    <row r="5268" spans="1:18">
      <c r="A5268" s="81"/>
      <c r="B5268" s="81"/>
      <c r="C5268" s="81"/>
      <c r="D5268" s="81"/>
      <c r="E5268" s="81"/>
      <c r="F5268" s="81"/>
      <c r="G5268" s="81"/>
      <c r="H5268" s="81"/>
      <c r="I5268" s="81"/>
      <c r="J5268" s="81"/>
      <c r="K5268" s="81"/>
      <c r="L5268" s="81"/>
      <c r="M5268" s="81"/>
      <c r="N5268" s="81"/>
      <c r="O5268" s="81"/>
      <c r="P5268" s="81"/>
      <c r="Q5268" s="81"/>
      <c r="R5268" s="81"/>
    </row>
    <row r="5269" spans="1:18">
      <c r="A5269" s="81"/>
      <c r="B5269" s="81"/>
      <c r="C5269" s="81"/>
      <c r="D5269" s="81"/>
      <c r="E5269" s="81"/>
      <c r="F5269" s="81"/>
      <c r="G5269" s="81"/>
      <c r="H5269" s="81"/>
      <c r="I5269" s="81"/>
      <c r="J5269" s="81"/>
      <c r="K5269" s="81"/>
      <c r="L5269" s="81"/>
      <c r="M5269" s="81"/>
      <c r="N5269" s="81"/>
      <c r="O5269" s="81"/>
      <c r="P5269" s="81"/>
      <c r="Q5269" s="81"/>
      <c r="R5269" s="81"/>
    </row>
    <row r="5270" spans="1:18">
      <c r="A5270" s="81"/>
      <c r="B5270" s="81"/>
      <c r="C5270" s="81"/>
      <c r="D5270" s="81"/>
      <c r="E5270" s="81"/>
      <c r="F5270" s="81"/>
      <c r="G5270" s="81"/>
      <c r="H5270" s="81"/>
      <c r="I5270" s="81"/>
      <c r="J5270" s="81"/>
      <c r="K5270" s="81"/>
      <c r="L5270" s="81"/>
      <c r="M5270" s="81"/>
      <c r="N5270" s="81"/>
      <c r="O5270" s="81"/>
      <c r="P5270" s="81"/>
      <c r="Q5270" s="81"/>
      <c r="R5270" s="81"/>
    </row>
    <row r="5271" spans="1:18">
      <c r="A5271" s="81"/>
      <c r="B5271" s="81"/>
      <c r="C5271" s="81"/>
      <c r="D5271" s="81"/>
      <c r="E5271" s="81"/>
      <c r="F5271" s="81"/>
      <c r="G5271" s="81"/>
      <c r="H5271" s="81"/>
      <c r="I5271" s="81"/>
      <c r="J5271" s="81"/>
      <c r="K5271" s="81"/>
      <c r="L5271" s="81"/>
      <c r="M5271" s="81"/>
      <c r="N5271" s="81"/>
      <c r="O5271" s="81"/>
      <c r="P5271" s="81"/>
      <c r="Q5271" s="81"/>
      <c r="R5271" s="81"/>
    </row>
    <row r="5272" spans="1:18">
      <c r="A5272" s="81"/>
      <c r="B5272" s="81"/>
      <c r="C5272" s="81"/>
      <c r="D5272" s="81"/>
      <c r="E5272" s="81"/>
      <c r="F5272" s="81"/>
      <c r="G5272" s="81"/>
      <c r="H5272" s="81"/>
      <c r="I5272" s="81"/>
      <c r="J5272" s="81"/>
      <c r="K5272" s="81"/>
      <c r="L5272" s="81"/>
      <c r="M5272" s="81"/>
      <c r="N5272" s="81"/>
      <c r="O5272" s="81"/>
      <c r="P5272" s="81"/>
      <c r="Q5272" s="81"/>
      <c r="R5272" s="81"/>
    </row>
    <row r="5273" spans="1:18">
      <c r="A5273" s="81"/>
      <c r="B5273" s="81"/>
      <c r="C5273" s="81"/>
      <c r="D5273" s="81"/>
      <c r="E5273" s="81"/>
      <c r="F5273" s="81"/>
      <c r="G5273" s="81"/>
      <c r="H5273" s="81"/>
      <c r="I5273" s="81"/>
      <c r="J5273" s="81"/>
      <c r="K5273" s="81"/>
      <c r="L5273" s="81"/>
      <c r="M5273" s="81"/>
      <c r="N5273" s="81"/>
      <c r="O5273" s="81"/>
      <c r="P5273" s="81"/>
      <c r="Q5273" s="81"/>
      <c r="R5273" s="81"/>
    </row>
    <row r="5274" spans="1:18">
      <c r="A5274" s="81"/>
      <c r="B5274" s="81"/>
      <c r="C5274" s="81"/>
      <c r="D5274" s="81"/>
      <c r="E5274" s="81"/>
      <c r="F5274" s="81"/>
      <c r="G5274" s="81"/>
      <c r="H5274" s="81"/>
      <c r="I5274" s="81"/>
      <c r="J5274" s="81"/>
      <c r="K5274" s="81"/>
      <c r="L5274" s="81"/>
      <c r="M5274" s="81"/>
      <c r="N5274" s="81"/>
      <c r="O5274" s="81"/>
      <c r="P5274" s="81"/>
      <c r="Q5274" s="81"/>
      <c r="R5274" s="81"/>
    </row>
    <row r="5275" spans="1:18">
      <c r="A5275" s="81"/>
      <c r="B5275" s="81"/>
      <c r="C5275" s="81"/>
      <c r="D5275" s="81"/>
      <c r="E5275" s="81"/>
      <c r="F5275" s="81"/>
      <c r="G5275" s="81"/>
      <c r="H5275" s="81"/>
      <c r="I5275" s="81"/>
      <c r="J5275" s="81"/>
      <c r="K5275" s="81"/>
      <c r="L5275" s="81"/>
      <c r="M5275" s="81"/>
      <c r="N5275" s="81"/>
      <c r="O5275" s="81"/>
      <c r="P5275" s="81"/>
      <c r="Q5275" s="81"/>
      <c r="R5275" s="81"/>
    </row>
    <row r="5276" spans="1:18">
      <c r="A5276" s="81"/>
      <c r="B5276" s="81"/>
      <c r="C5276" s="81"/>
      <c r="D5276" s="81"/>
      <c r="E5276" s="81"/>
      <c r="F5276" s="81"/>
      <c r="G5276" s="81"/>
      <c r="H5276" s="81"/>
      <c r="I5276" s="81"/>
      <c r="J5276" s="81"/>
      <c r="K5276" s="81"/>
      <c r="L5276" s="81"/>
      <c r="M5276" s="81"/>
      <c r="N5276" s="81"/>
      <c r="O5276" s="81"/>
      <c r="P5276" s="81"/>
      <c r="Q5276" s="81"/>
      <c r="R5276" s="81"/>
    </row>
    <row r="5277" spans="1:18">
      <c r="A5277" s="81"/>
      <c r="B5277" s="81"/>
      <c r="C5277" s="81"/>
      <c r="D5277" s="81"/>
      <c r="E5277" s="81"/>
      <c r="F5277" s="81"/>
      <c r="G5277" s="81"/>
      <c r="H5277" s="81"/>
      <c r="I5277" s="81"/>
      <c r="J5277" s="81"/>
      <c r="K5277" s="81"/>
      <c r="L5277" s="81"/>
      <c r="M5277" s="81"/>
      <c r="N5277" s="81"/>
      <c r="O5277" s="81"/>
      <c r="P5277" s="81"/>
      <c r="Q5277" s="81"/>
      <c r="R5277" s="81"/>
    </row>
    <row r="5278" spans="1:18">
      <c r="A5278" s="81"/>
      <c r="B5278" s="81"/>
      <c r="C5278" s="81"/>
      <c r="D5278" s="81"/>
      <c r="E5278" s="81"/>
      <c r="F5278" s="81"/>
      <c r="G5278" s="81"/>
      <c r="H5278" s="81"/>
      <c r="I5278" s="81"/>
      <c r="J5278" s="81"/>
      <c r="K5278" s="81"/>
      <c r="L5278" s="81"/>
      <c r="M5278" s="81"/>
      <c r="N5278" s="81"/>
      <c r="O5278" s="81"/>
      <c r="P5278" s="81"/>
      <c r="Q5278" s="81"/>
      <c r="R5278" s="81"/>
    </row>
    <row r="5279" spans="1:18">
      <c r="A5279" s="81"/>
      <c r="B5279" s="81"/>
      <c r="C5279" s="81"/>
      <c r="D5279" s="81"/>
      <c r="E5279" s="81"/>
      <c r="F5279" s="81"/>
      <c r="G5279" s="81"/>
      <c r="H5279" s="81"/>
      <c r="I5279" s="81"/>
      <c r="J5279" s="81"/>
      <c r="K5279" s="81"/>
      <c r="L5279" s="81"/>
      <c r="M5279" s="81"/>
      <c r="N5279" s="81"/>
      <c r="O5279" s="81"/>
      <c r="P5279" s="81"/>
      <c r="Q5279" s="81"/>
      <c r="R5279" s="81"/>
    </row>
    <row r="5280" spans="1:18">
      <c r="A5280" s="81"/>
      <c r="B5280" s="81"/>
      <c r="C5280" s="81"/>
      <c r="D5280" s="81"/>
      <c r="E5280" s="81"/>
      <c r="F5280" s="81"/>
      <c r="G5280" s="81"/>
      <c r="H5280" s="81"/>
      <c r="I5280" s="81"/>
      <c r="J5280" s="81"/>
      <c r="K5280" s="81"/>
      <c r="L5280" s="81"/>
      <c r="M5280" s="81"/>
      <c r="N5280" s="81"/>
      <c r="O5280" s="81"/>
      <c r="P5280" s="81"/>
      <c r="Q5280" s="81"/>
      <c r="R5280" s="81"/>
    </row>
    <row r="5281" spans="1:18">
      <c r="A5281" s="81"/>
      <c r="B5281" s="81"/>
      <c r="C5281" s="81"/>
      <c r="D5281" s="81"/>
      <c r="E5281" s="81"/>
      <c r="F5281" s="81"/>
      <c r="G5281" s="81"/>
      <c r="H5281" s="81"/>
      <c r="I5281" s="81"/>
      <c r="J5281" s="81"/>
      <c r="K5281" s="81"/>
      <c r="L5281" s="81"/>
      <c r="M5281" s="81"/>
      <c r="N5281" s="81"/>
      <c r="O5281" s="81"/>
      <c r="P5281" s="81"/>
      <c r="Q5281" s="81"/>
      <c r="R5281" s="81"/>
    </row>
    <row r="5282" spans="1:18">
      <c r="A5282" s="81"/>
      <c r="B5282" s="81"/>
      <c r="C5282" s="81"/>
      <c r="D5282" s="81"/>
      <c r="E5282" s="81"/>
      <c r="F5282" s="81"/>
      <c r="G5282" s="81"/>
      <c r="H5282" s="81"/>
      <c r="I5282" s="81"/>
      <c r="J5282" s="81"/>
      <c r="K5282" s="81"/>
      <c r="L5282" s="81"/>
      <c r="M5282" s="81"/>
      <c r="N5282" s="81"/>
      <c r="O5282" s="81"/>
      <c r="P5282" s="81"/>
      <c r="Q5282" s="81"/>
      <c r="R5282" s="81"/>
    </row>
    <row r="5283" spans="1:18">
      <c r="A5283" s="81"/>
      <c r="B5283" s="81"/>
      <c r="C5283" s="81"/>
      <c r="D5283" s="81"/>
      <c r="E5283" s="81"/>
      <c r="F5283" s="81"/>
      <c r="G5283" s="81"/>
      <c r="H5283" s="81"/>
      <c r="I5283" s="81"/>
      <c r="J5283" s="81"/>
      <c r="K5283" s="81"/>
      <c r="L5283" s="81"/>
      <c r="M5283" s="81"/>
      <c r="N5283" s="81"/>
      <c r="O5283" s="81"/>
      <c r="P5283" s="81"/>
      <c r="Q5283" s="81"/>
      <c r="R5283" s="81"/>
    </row>
    <row r="5284" spans="1:18">
      <c r="A5284" s="81"/>
      <c r="B5284" s="81"/>
      <c r="C5284" s="81"/>
      <c r="D5284" s="81"/>
      <c r="E5284" s="81"/>
      <c r="F5284" s="81"/>
      <c r="G5284" s="81"/>
      <c r="H5284" s="81"/>
      <c r="I5284" s="81"/>
      <c r="J5284" s="81"/>
      <c r="K5284" s="81"/>
      <c r="L5284" s="81"/>
      <c r="M5284" s="81"/>
      <c r="N5284" s="81"/>
      <c r="O5284" s="81"/>
      <c r="P5284" s="81"/>
      <c r="Q5284" s="81"/>
      <c r="R5284" s="81"/>
    </row>
    <row r="5285" spans="1:18">
      <c r="A5285" s="81"/>
      <c r="B5285" s="81"/>
      <c r="C5285" s="81"/>
      <c r="D5285" s="81"/>
      <c r="E5285" s="81"/>
      <c r="F5285" s="81"/>
      <c r="G5285" s="81"/>
      <c r="H5285" s="81"/>
      <c r="I5285" s="81"/>
      <c r="J5285" s="81"/>
      <c r="K5285" s="81"/>
      <c r="L5285" s="81"/>
      <c r="M5285" s="81"/>
      <c r="N5285" s="81"/>
      <c r="O5285" s="81"/>
      <c r="P5285" s="81"/>
      <c r="Q5285" s="81"/>
      <c r="R5285" s="81"/>
    </row>
    <row r="5286" spans="1:18">
      <c r="A5286" s="81"/>
      <c r="B5286" s="81"/>
      <c r="C5286" s="81"/>
      <c r="D5286" s="81"/>
      <c r="E5286" s="81"/>
      <c r="F5286" s="81"/>
      <c r="G5286" s="81"/>
      <c r="H5286" s="81"/>
      <c r="I5286" s="81"/>
      <c r="J5286" s="81"/>
      <c r="K5286" s="81"/>
      <c r="L5286" s="81"/>
      <c r="M5286" s="81"/>
      <c r="N5286" s="81"/>
      <c r="O5286" s="81"/>
      <c r="P5286" s="81"/>
      <c r="Q5286" s="81"/>
      <c r="R5286" s="81"/>
    </row>
    <row r="5287" spans="1:18">
      <c r="A5287" s="81"/>
      <c r="B5287" s="81"/>
      <c r="C5287" s="81"/>
      <c r="D5287" s="81"/>
      <c r="E5287" s="81"/>
      <c r="F5287" s="81"/>
      <c r="G5287" s="81"/>
      <c r="H5287" s="81"/>
      <c r="I5287" s="81"/>
      <c r="J5287" s="81"/>
      <c r="K5287" s="81"/>
      <c r="L5287" s="81"/>
      <c r="M5287" s="81"/>
      <c r="N5287" s="81"/>
      <c r="O5287" s="81"/>
      <c r="P5287" s="81"/>
      <c r="Q5287" s="81"/>
      <c r="R5287" s="81"/>
    </row>
    <row r="5288" spans="1:18">
      <c r="A5288" s="81"/>
      <c r="B5288" s="81"/>
      <c r="C5288" s="81"/>
      <c r="D5288" s="81"/>
      <c r="E5288" s="81"/>
      <c r="F5288" s="81"/>
      <c r="G5288" s="81"/>
      <c r="H5288" s="81"/>
      <c r="I5288" s="81"/>
      <c r="J5288" s="81"/>
      <c r="K5288" s="81"/>
      <c r="L5288" s="81"/>
      <c r="M5288" s="81"/>
      <c r="N5288" s="81"/>
      <c r="O5288" s="81"/>
      <c r="P5288" s="81"/>
      <c r="Q5288" s="81"/>
      <c r="R5288" s="81"/>
    </row>
    <row r="5289" spans="1:18">
      <c r="A5289" s="81"/>
      <c r="B5289" s="81"/>
      <c r="C5289" s="81"/>
      <c r="D5289" s="81"/>
      <c r="E5289" s="81"/>
      <c r="F5289" s="81"/>
      <c r="G5289" s="81"/>
      <c r="H5289" s="81"/>
      <c r="I5289" s="81"/>
      <c r="J5289" s="81"/>
      <c r="K5289" s="81"/>
      <c r="L5289" s="81"/>
      <c r="M5289" s="81"/>
      <c r="N5289" s="81"/>
      <c r="O5289" s="81"/>
      <c r="P5289" s="81"/>
      <c r="Q5289" s="81"/>
      <c r="R5289" s="81"/>
    </row>
    <row r="5290" spans="1:18">
      <c r="A5290" s="81"/>
      <c r="B5290" s="81"/>
      <c r="C5290" s="81"/>
      <c r="D5290" s="81"/>
      <c r="E5290" s="81"/>
      <c r="F5290" s="81"/>
      <c r="G5290" s="81"/>
      <c r="H5290" s="81"/>
      <c r="I5290" s="81"/>
      <c r="J5290" s="81"/>
      <c r="K5290" s="81"/>
      <c r="L5290" s="81"/>
      <c r="M5290" s="81"/>
      <c r="N5290" s="81"/>
      <c r="O5290" s="81"/>
      <c r="P5290" s="81"/>
      <c r="Q5290" s="81"/>
      <c r="R5290" s="81"/>
    </row>
    <row r="5291" spans="1:18">
      <c r="A5291" s="81"/>
      <c r="B5291" s="81"/>
      <c r="C5291" s="81"/>
      <c r="D5291" s="81"/>
      <c r="E5291" s="81"/>
      <c r="F5291" s="81"/>
      <c r="G5291" s="81"/>
      <c r="H5291" s="81"/>
      <c r="I5291" s="81"/>
      <c r="J5291" s="81"/>
      <c r="K5291" s="81"/>
      <c r="L5291" s="81"/>
      <c r="M5291" s="81"/>
      <c r="N5291" s="81"/>
      <c r="O5291" s="81"/>
      <c r="P5291" s="81"/>
      <c r="Q5291" s="81"/>
      <c r="R5291" s="81"/>
    </row>
    <row r="5292" spans="1:18">
      <c r="A5292" s="81"/>
      <c r="B5292" s="81"/>
      <c r="C5292" s="81"/>
      <c r="D5292" s="81"/>
      <c r="E5292" s="81"/>
      <c r="F5292" s="81"/>
      <c r="G5292" s="81"/>
      <c r="H5292" s="81"/>
      <c r="I5292" s="81"/>
      <c r="J5292" s="81"/>
      <c r="K5292" s="81"/>
      <c r="L5292" s="81"/>
      <c r="M5292" s="81"/>
      <c r="N5292" s="81"/>
      <c r="O5292" s="81"/>
      <c r="P5292" s="81"/>
      <c r="Q5292" s="81"/>
      <c r="R5292" s="81"/>
    </row>
    <row r="5293" spans="1:18">
      <c r="A5293" s="81"/>
      <c r="B5293" s="81"/>
      <c r="C5293" s="81"/>
      <c r="D5293" s="81"/>
      <c r="E5293" s="81"/>
      <c r="F5293" s="81"/>
      <c r="G5293" s="81"/>
      <c r="H5293" s="81"/>
      <c r="I5293" s="81"/>
      <c r="J5293" s="81"/>
      <c r="K5293" s="81"/>
      <c r="L5293" s="81"/>
      <c r="M5293" s="81"/>
      <c r="N5293" s="81"/>
      <c r="O5293" s="81"/>
      <c r="P5293" s="81"/>
      <c r="Q5293" s="81"/>
      <c r="R5293" s="81"/>
    </row>
    <row r="5294" spans="1:18">
      <c r="A5294" s="81"/>
      <c r="B5294" s="81"/>
      <c r="C5294" s="81"/>
      <c r="D5294" s="81"/>
      <c r="E5294" s="81"/>
      <c r="F5294" s="81"/>
      <c r="G5294" s="81"/>
      <c r="H5294" s="81"/>
      <c r="I5294" s="81"/>
      <c r="J5294" s="81"/>
      <c r="K5294" s="81"/>
      <c r="L5294" s="81"/>
      <c r="M5294" s="81"/>
      <c r="N5294" s="81"/>
      <c r="O5294" s="81"/>
      <c r="P5294" s="81"/>
      <c r="Q5294" s="81"/>
      <c r="R5294" s="81"/>
    </row>
    <row r="5295" spans="1:18">
      <c r="A5295" s="81"/>
      <c r="B5295" s="81"/>
      <c r="C5295" s="81"/>
      <c r="D5295" s="81"/>
      <c r="E5295" s="81"/>
      <c r="F5295" s="81"/>
      <c r="G5295" s="81"/>
      <c r="H5295" s="81"/>
      <c r="I5295" s="81"/>
      <c r="J5295" s="81"/>
      <c r="K5295" s="81"/>
      <c r="L5295" s="81"/>
      <c r="M5295" s="81"/>
      <c r="N5295" s="81"/>
      <c r="O5295" s="81"/>
      <c r="P5295" s="81"/>
      <c r="Q5295" s="81"/>
      <c r="R5295" s="81"/>
    </row>
    <row r="5296" spans="1:18">
      <c r="A5296" s="81"/>
      <c r="B5296" s="81"/>
      <c r="C5296" s="81"/>
      <c r="D5296" s="81"/>
      <c r="E5296" s="81"/>
      <c r="F5296" s="81"/>
      <c r="G5296" s="81"/>
      <c r="H5296" s="81"/>
      <c r="I5296" s="81"/>
      <c r="J5296" s="81"/>
      <c r="K5296" s="81"/>
      <c r="L5296" s="81"/>
      <c r="M5296" s="81"/>
      <c r="N5296" s="81"/>
      <c r="O5296" s="81"/>
      <c r="P5296" s="81"/>
      <c r="Q5296" s="81"/>
      <c r="R5296" s="81"/>
    </row>
    <row r="5297" spans="1:18">
      <c r="A5297" s="81"/>
      <c r="B5297" s="81"/>
      <c r="C5297" s="81"/>
      <c r="D5297" s="81"/>
      <c r="E5297" s="81"/>
      <c r="F5297" s="81"/>
      <c r="G5297" s="81"/>
      <c r="H5297" s="81"/>
      <c r="I5297" s="81"/>
      <c r="J5297" s="81"/>
      <c r="K5297" s="81"/>
      <c r="L5297" s="81"/>
      <c r="M5297" s="81"/>
      <c r="N5297" s="81"/>
      <c r="O5297" s="81"/>
      <c r="P5297" s="81"/>
      <c r="Q5297" s="81"/>
      <c r="R5297" s="81"/>
    </row>
    <row r="5298" spans="1:18">
      <c r="A5298" s="81"/>
      <c r="B5298" s="81"/>
      <c r="C5298" s="81"/>
      <c r="D5298" s="81"/>
      <c r="E5298" s="81"/>
      <c r="F5298" s="81"/>
      <c r="G5298" s="81"/>
      <c r="H5298" s="81"/>
      <c r="I5298" s="81"/>
      <c r="J5298" s="81"/>
      <c r="K5298" s="81"/>
      <c r="L5298" s="81"/>
      <c r="M5298" s="81"/>
      <c r="N5298" s="81"/>
      <c r="O5298" s="81"/>
      <c r="P5298" s="81"/>
      <c r="Q5298" s="81"/>
      <c r="R5298" s="81"/>
    </row>
    <row r="5299" spans="1:18">
      <c r="A5299" s="81"/>
      <c r="B5299" s="81"/>
      <c r="C5299" s="81"/>
      <c r="D5299" s="81"/>
      <c r="E5299" s="81"/>
      <c r="F5299" s="81"/>
      <c r="G5299" s="81"/>
      <c r="H5299" s="81"/>
      <c r="I5299" s="81"/>
      <c r="J5299" s="81"/>
      <c r="K5299" s="81"/>
      <c r="L5299" s="81"/>
      <c r="M5299" s="81"/>
      <c r="N5299" s="81"/>
      <c r="O5299" s="81"/>
      <c r="P5299" s="81"/>
      <c r="Q5299" s="81"/>
      <c r="R5299" s="81"/>
    </row>
    <row r="5300" spans="1:18">
      <c r="A5300" s="81"/>
      <c r="B5300" s="81"/>
      <c r="C5300" s="81"/>
      <c r="D5300" s="81"/>
      <c r="E5300" s="81"/>
      <c r="F5300" s="81"/>
      <c r="G5300" s="81"/>
      <c r="H5300" s="81"/>
      <c r="I5300" s="81"/>
      <c r="J5300" s="81"/>
      <c r="K5300" s="81"/>
      <c r="L5300" s="81"/>
      <c r="M5300" s="81"/>
      <c r="N5300" s="81"/>
      <c r="O5300" s="81"/>
      <c r="P5300" s="81"/>
      <c r="Q5300" s="81"/>
      <c r="R5300" s="81"/>
    </row>
    <row r="5301" spans="1:18">
      <c r="A5301" s="81"/>
      <c r="B5301" s="81"/>
      <c r="C5301" s="81"/>
      <c r="D5301" s="81"/>
      <c r="E5301" s="81"/>
      <c r="F5301" s="81"/>
      <c r="G5301" s="81"/>
      <c r="H5301" s="81"/>
      <c r="I5301" s="81"/>
      <c r="J5301" s="81"/>
      <c r="K5301" s="81"/>
      <c r="L5301" s="81"/>
      <c r="M5301" s="81"/>
      <c r="N5301" s="81"/>
      <c r="O5301" s="81"/>
      <c r="P5301" s="81"/>
      <c r="Q5301" s="81"/>
      <c r="R5301" s="81"/>
    </row>
    <row r="5302" spans="1:18">
      <c r="A5302" s="81"/>
      <c r="B5302" s="81"/>
      <c r="C5302" s="81"/>
      <c r="D5302" s="81"/>
      <c r="E5302" s="81"/>
      <c r="F5302" s="81"/>
      <c r="G5302" s="81"/>
      <c r="H5302" s="81"/>
      <c r="I5302" s="81"/>
      <c r="J5302" s="81"/>
      <c r="K5302" s="81"/>
      <c r="L5302" s="81"/>
      <c r="M5302" s="81"/>
      <c r="N5302" s="81"/>
      <c r="O5302" s="81"/>
      <c r="P5302" s="81"/>
      <c r="Q5302" s="81"/>
      <c r="R5302" s="81"/>
    </row>
    <row r="5303" spans="1:18">
      <c r="A5303" s="81"/>
      <c r="B5303" s="81"/>
      <c r="C5303" s="81"/>
      <c r="D5303" s="81"/>
      <c r="E5303" s="81"/>
      <c r="F5303" s="81"/>
      <c r="G5303" s="81"/>
      <c r="H5303" s="81"/>
      <c r="I5303" s="81"/>
      <c r="J5303" s="81"/>
      <c r="K5303" s="81"/>
      <c r="L5303" s="81"/>
      <c r="M5303" s="81"/>
      <c r="N5303" s="81"/>
      <c r="O5303" s="81"/>
      <c r="P5303" s="81"/>
      <c r="Q5303" s="81"/>
      <c r="R5303" s="81"/>
    </row>
    <row r="5304" spans="1:18">
      <c r="A5304" s="81"/>
      <c r="B5304" s="81"/>
      <c r="C5304" s="81"/>
      <c r="D5304" s="81"/>
      <c r="E5304" s="81"/>
      <c r="F5304" s="81"/>
      <c r="G5304" s="81"/>
      <c r="H5304" s="81"/>
      <c r="I5304" s="81"/>
      <c r="J5304" s="81"/>
      <c r="K5304" s="81"/>
      <c r="L5304" s="81"/>
      <c r="M5304" s="81"/>
      <c r="N5304" s="81"/>
      <c r="O5304" s="81"/>
      <c r="P5304" s="81"/>
      <c r="Q5304" s="81"/>
      <c r="R5304" s="81"/>
    </row>
    <row r="5305" spans="1:18">
      <c r="A5305" s="81"/>
      <c r="B5305" s="81"/>
      <c r="C5305" s="81"/>
      <c r="D5305" s="81"/>
      <c r="E5305" s="81"/>
      <c r="F5305" s="81"/>
      <c r="G5305" s="81"/>
      <c r="H5305" s="81"/>
      <c r="I5305" s="81"/>
      <c r="J5305" s="81"/>
      <c r="K5305" s="81"/>
      <c r="L5305" s="81"/>
      <c r="M5305" s="81"/>
      <c r="N5305" s="81"/>
      <c r="O5305" s="81"/>
      <c r="P5305" s="81"/>
      <c r="Q5305" s="81"/>
      <c r="R5305" s="81"/>
    </row>
    <row r="5306" spans="1:18">
      <c r="A5306" s="81"/>
      <c r="B5306" s="81"/>
      <c r="C5306" s="81"/>
      <c r="D5306" s="81"/>
      <c r="E5306" s="81"/>
      <c r="F5306" s="81"/>
      <c r="G5306" s="81"/>
      <c r="H5306" s="81"/>
      <c r="I5306" s="81"/>
      <c r="J5306" s="81"/>
      <c r="K5306" s="81"/>
      <c r="L5306" s="81"/>
      <c r="M5306" s="81"/>
      <c r="N5306" s="81"/>
      <c r="O5306" s="81"/>
      <c r="P5306" s="81"/>
      <c r="Q5306" s="81"/>
      <c r="R5306" s="81"/>
    </row>
    <row r="5307" spans="1:18">
      <c r="A5307" s="81"/>
      <c r="B5307" s="81"/>
      <c r="C5307" s="81"/>
      <c r="D5307" s="81"/>
      <c r="E5307" s="81"/>
      <c r="F5307" s="81"/>
      <c r="G5307" s="81"/>
      <c r="H5307" s="81"/>
      <c r="I5307" s="81"/>
      <c r="J5307" s="81"/>
      <c r="K5307" s="81"/>
      <c r="L5307" s="81"/>
      <c r="M5307" s="81"/>
      <c r="N5307" s="81"/>
      <c r="O5307" s="81"/>
      <c r="P5307" s="81"/>
      <c r="Q5307" s="81"/>
      <c r="R5307" s="81"/>
    </row>
    <row r="5308" spans="1:18">
      <c r="A5308" s="81"/>
      <c r="B5308" s="81"/>
      <c r="C5308" s="81"/>
      <c r="D5308" s="81"/>
      <c r="E5308" s="81"/>
      <c r="F5308" s="81"/>
      <c r="G5308" s="81"/>
      <c r="H5308" s="81"/>
      <c r="I5308" s="81"/>
      <c r="J5308" s="81"/>
      <c r="K5308" s="81"/>
      <c r="L5308" s="81"/>
      <c r="M5308" s="81"/>
      <c r="N5308" s="81"/>
      <c r="O5308" s="81"/>
      <c r="P5308" s="81"/>
      <c r="Q5308" s="81"/>
      <c r="R5308" s="81"/>
    </row>
    <row r="5309" spans="1:18">
      <c r="A5309" s="81"/>
      <c r="B5309" s="81"/>
      <c r="C5309" s="81"/>
      <c r="D5309" s="81"/>
      <c r="E5309" s="81"/>
      <c r="F5309" s="81"/>
      <c r="G5309" s="81"/>
      <c r="H5309" s="81"/>
      <c r="I5309" s="81"/>
      <c r="J5309" s="81"/>
      <c r="K5309" s="81"/>
      <c r="L5309" s="81"/>
      <c r="M5309" s="81"/>
      <c r="N5309" s="81"/>
      <c r="O5309" s="81"/>
      <c r="P5309" s="81"/>
      <c r="Q5309" s="81"/>
      <c r="R5309" s="81"/>
    </row>
    <row r="5310" spans="1:18">
      <c r="A5310" s="81"/>
      <c r="B5310" s="81"/>
      <c r="C5310" s="81"/>
      <c r="D5310" s="81"/>
      <c r="E5310" s="81"/>
      <c r="F5310" s="81"/>
      <c r="G5310" s="81"/>
      <c r="H5310" s="81"/>
      <c r="I5310" s="81"/>
      <c r="J5310" s="81"/>
      <c r="K5310" s="81"/>
      <c r="L5310" s="81"/>
      <c r="M5310" s="81"/>
      <c r="N5310" s="81"/>
      <c r="O5310" s="81"/>
      <c r="P5310" s="81"/>
      <c r="Q5310" s="81"/>
      <c r="R5310" s="81"/>
    </row>
    <row r="5311" spans="1:18">
      <c r="A5311" s="81"/>
      <c r="B5311" s="81"/>
      <c r="C5311" s="81"/>
      <c r="D5311" s="81"/>
      <c r="E5311" s="81"/>
      <c r="F5311" s="81"/>
      <c r="G5311" s="81"/>
      <c r="H5311" s="81"/>
      <c r="I5311" s="81"/>
      <c r="J5311" s="81"/>
      <c r="K5311" s="81"/>
      <c r="L5311" s="81"/>
      <c r="M5311" s="81"/>
      <c r="N5311" s="81"/>
      <c r="O5311" s="81"/>
      <c r="P5311" s="81"/>
      <c r="Q5311" s="81"/>
      <c r="R5311" s="81"/>
    </row>
    <row r="5312" spans="1:18">
      <c r="A5312" s="81"/>
      <c r="B5312" s="81"/>
      <c r="C5312" s="81"/>
      <c r="D5312" s="81"/>
      <c r="E5312" s="81"/>
      <c r="F5312" s="81"/>
      <c r="G5312" s="81"/>
      <c r="H5312" s="81"/>
      <c r="I5312" s="81"/>
      <c r="J5312" s="81"/>
      <c r="K5312" s="81"/>
      <c r="L5312" s="81"/>
      <c r="M5312" s="81"/>
      <c r="N5312" s="81"/>
      <c r="O5312" s="81"/>
      <c r="P5312" s="81"/>
      <c r="Q5312" s="81"/>
      <c r="R5312" s="81"/>
    </row>
    <row r="5313" spans="1:18">
      <c r="A5313" s="81"/>
      <c r="B5313" s="81"/>
      <c r="C5313" s="81"/>
      <c r="D5313" s="81"/>
      <c r="E5313" s="81"/>
      <c r="F5313" s="81"/>
      <c r="G5313" s="81"/>
      <c r="H5313" s="81"/>
      <c r="I5313" s="81"/>
      <c r="J5313" s="81"/>
      <c r="K5313" s="81"/>
      <c r="L5313" s="81"/>
      <c r="M5313" s="81"/>
      <c r="N5313" s="81"/>
      <c r="O5313" s="81"/>
      <c r="P5313" s="81"/>
      <c r="Q5313" s="81"/>
      <c r="R5313" s="81"/>
    </row>
    <row r="5314" spans="1:18">
      <c r="A5314" s="81"/>
      <c r="B5314" s="81"/>
      <c r="C5314" s="81"/>
      <c r="D5314" s="81"/>
      <c r="E5314" s="81"/>
      <c r="F5314" s="81"/>
      <c r="G5314" s="81"/>
      <c r="H5314" s="81"/>
      <c r="I5314" s="81"/>
      <c r="J5314" s="81"/>
      <c r="K5314" s="81"/>
      <c r="L5314" s="81"/>
      <c r="M5314" s="81"/>
      <c r="N5314" s="81"/>
      <c r="O5314" s="81"/>
      <c r="P5314" s="81"/>
      <c r="Q5314" s="81"/>
      <c r="R5314" s="81"/>
    </row>
    <row r="5315" spans="1:18">
      <c r="A5315" s="81"/>
      <c r="B5315" s="81"/>
      <c r="C5315" s="81"/>
      <c r="D5315" s="81"/>
      <c r="E5315" s="81"/>
      <c r="F5315" s="81"/>
      <c r="G5315" s="81"/>
      <c r="H5315" s="81"/>
      <c r="I5315" s="81"/>
      <c r="J5315" s="81"/>
      <c r="K5315" s="81"/>
      <c r="L5315" s="81"/>
      <c r="M5315" s="81"/>
      <c r="N5315" s="81"/>
      <c r="O5315" s="81"/>
      <c r="P5315" s="81"/>
      <c r="Q5315" s="81"/>
      <c r="R5315" s="81"/>
    </row>
    <row r="5316" spans="1:18">
      <c r="A5316" s="81"/>
      <c r="B5316" s="81"/>
      <c r="C5316" s="81"/>
      <c r="D5316" s="81"/>
      <c r="E5316" s="81"/>
      <c r="F5316" s="81"/>
      <c r="G5316" s="81"/>
      <c r="H5316" s="81"/>
      <c r="I5316" s="81"/>
      <c r="J5316" s="81"/>
      <c r="K5316" s="81"/>
      <c r="L5316" s="81"/>
      <c r="M5316" s="81"/>
      <c r="N5316" s="81"/>
      <c r="O5316" s="81"/>
      <c r="P5316" s="81"/>
      <c r="Q5316" s="81"/>
      <c r="R5316" s="81"/>
    </row>
    <row r="5317" spans="1:18">
      <c r="A5317" s="81"/>
      <c r="B5317" s="81"/>
      <c r="C5317" s="81"/>
      <c r="D5317" s="81"/>
      <c r="E5317" s="81"/>
      <c r="F5317" s="81"/>
      <c r="G5317" s="81"/>
      <c r="H5317" s="81"/>
      <c r="I5317" s="81"/>
      <c r="J5317" s="81"/>
      <c r="K5317" s="81"/>
      <c r="L5317" s="81"/>
      <c r="M5317" s="81"/>
      <c r="N5317" s="81"/>
      <c r="O5317" s="81"/>
      <c r="P5317" s="81"/>
      <c r="Q5317" s="81"/>
      <c r="R5317" s="81"/>
    </row>
    <row r="5318" spans="1:18">
      <c r="A5318" s="81"/>
      <c r="B5318" s="81"/>
      <c r="C5318" s="81"/>
      <c r="D5318" s="81"/>
      <c r="E5318" s="81"/>
      <c r="F5318" s="81"/>
      <c r="G5318" s="81"/>
      <c r="H5318" s="81"/>
      <c r="I5318" s="81"/>
      <c r="J5318" s="81"/>
      <c r="K5318" s="81"/>
      <c r="L5318" s="81"/>
      <c r="M5318" s="81"/>
      <c r="N5318" s="81"/>
      <c r="O5318" s="81"/>
      <c r="P5318" s="81"/>
      <c r="Q5318" s="81"/>
      <c r="R5318" s="81"/>
    </row>
    <row r="5319" spans="1:18">
      <c r="A5319" s="81"/>
      <c r="B5319" s="81"/>
      <c r="C5319" s="81"/>
      <c r="D5319" s="81"/>
      <c r="E5319" s="81"/>
      <c r="F5319" s="81"/>
      <c r="G5319" s="81"/>
      <c r="H5319" s="81"/>
      <c r="I5319" s="81"/>
      <c r="J5319" s="81"/>
      <c r="K5319" s="81"/>
      <c r="L5319" s="81"/>
      <c r="M5319" s="81"/>
      <c r="N5319" s="81"/>
      <c r="O5319" s="81"/>
      <c r="P5319" s="81"/>
      <c r="Q5319" s="81"/>
      <c r="R5319" s="81"/>
    </row>
    <row r="5320" spans="1:18">
      <c r="A5320" s="81"/>
      <c r="B5320" s="81"/>
      <c r="C5320" s="81"/>
      <c r="D5320" s="81"/>
      <c r="E5320" s="81"/>
      <c r="F5320" s="81"/>
      <c r="G5320" s="81"/>
      <c r="H5320" s="81"/>
      <c r="I5320" s="81"/>
      <c r="J5320" s="81"/>
      <c r="K5320" s="81"/>
      <c r="L5320" s="81"/>
      <c r="M5320" s="81"/>
      <c r="N5320" s="81"/>
      <c r="O5320" s="81"/>
      <c r="P5320" s="81"/>
      <c r="Q5320" s="81"/>
      <c r="R5320" s="81"/>
    </row>
    <row r="5321" spans="1:18">
      <c r="A5321" s="81"/>
      <c r="B5321" s="81"/>
      <c r="C5321" s="81"/>
      <c r="D5321" s="81"/>
      <c r="E5321" s="81"/>
      <c r="F5321" s="81"/>
      <c r="G5321" s="81"/>
      <c r="H5321" s="81"/>
      <c r="I5321" s="81"/>
      <c r="J5321" s="81"/>
      <c r="K5321" s="81"/>
      <c r="L5321" s="81"/>
      <c r="M5321" s="81"/>
      <c r="N5321" s="81"/>
      <c r="O5321" s="81"/>
      <c r="P5321" s="81"/>
      <c r="Q5321" s="81"/>
      <c r="R5321" s="81"/>
    </row>
    <row r="5322" spans="1:18">
      <c r="A5322" s="81"/>
      <c r="B5322" s="81"/>
      <c r="C5322" s="81"/>
      <c r="D5322" s="81"/>
      <c r="E5322" s="81"/>
      <c r="F5322" s="81"/>
      <c r="G5322" s="81"/>
      <c r="H5322" s="81"/>
      <c r="I5322" s="81"/>
      <c r="J5322" s="81"/>
      <c r="K5322" s="81"/>
      <c r="L5322" s="81"/>
      <c r="M5322" s="81"/>
      <c r="N5322" s="81"/>
      <c r="O5322" s="81"/>
      <c r="P5322" s="81"/>
      <c r="Q5322" s="81"/>
      <c r="R5322" s="81"/>
    </row>
    <row r="5323" spans="1:18">
      <c r="A5323" s="81"/>
      <c r="B5323" s="81"/>
      <c r="C5323" s="81"/>
      <c r="D5323" s="81"/>
      <c r="E5323" s="81"/>
      <c r="F5323" s="81"/>
      <c r="G5323" s="81"/>
      <c r="H5323" s="81"/>
      <c r="I5323" s="81"/>
      <c r="J5323" s="81"/>
      <c r="K5323" s="81"/>
      <c r="L5323" s="81"/>
      <c r="M5323" s="81"/>
      <c r="N5323" s="81"/>
      <c r="O5323" s="81"/>
      <c r="P5323" s="81"/>
      <c r="Q5323" s="81"/>
      <c r="R5323" s="81"/>
    </row>
    <row r="5324" spans="1:18">
      <c r="A5324" s="81"/>
      <c r="B5324" s="81"/>
      <c r="C5324" s="81"/>
      <c r="D5324" s="81"/>
      <c r="E5324" s="81"/>
      <c r="F5324" s="81"/>
      <c r="G5324" s="81"/>
      <c r="H5324" s="81"/>
      <c r="I5324" s="81"/>
      <c r="J5324" s="81"/>
      <c r="K5324" s="81"/>
      <c r="L5324" s="81"/>
      <c r="M5324" s="81"/>
      <c r="N5324" s="81"/>
      <c r="O5324" s="81"/>
      <c r="P5324" s="81"/>
      <c r="Q5324" s="81"/>
      <c r="R5324" s="81"/>
    </row>
    <row r="5325" spans="1:18">
      <c r="A5325" s="81"/>
      <c r="B5325" s="81"/>
      <c r="C5325" s="81"/>
      <c r="D5325" s="81"/>
      <c r="E5325" s="81"/>
      <c r="F5325" s="81"/>
      <c r="G5325" s="81"/>
      <c r="H5325" s="81"/>
      <c r="I5325" s="81"/>
      <c r="J5325" s="81"/>
      <c r="K5325" s="81"/>
      <c r="L5325" s="81"/>
      <c r="M5325" s="81"/>
      <c r="N5325" s="81"/>
      <c r="O5325" s="81"/>
      <c r="P5325" s="81"/>
      <c r="Q5325" s="81"/>
      <c r="R5325" s="81"/>
    </row>
    <row r="5326" spans="1:18">
      <c r="A5326" s="81"/>
      <c r="B5326" s="81"/>
      <c r="C5326" s="81"/>
      <c r="D5326" s="81"/>
      <c r="E5326" s="81"/>
      <c r="F5326" s="81"/>
      <c r="G5326" s="81"/>
      <c r="H5326" s="81"/>
      <c r="I5326" s="81"/>
      <c r="J5326" s="81"/>
      <c r="K5326" s="81"/>
      <c r="L5326" s="81"/>
      <c r="M5326" s="81"/>
      <c r="N5326" s="81"/>
      <c r="O5326" s="81"/>
      <c r="P5326" s="81"/>
      <c r="Q5326" s="81"/>
      <c r="R5326" s="81"/>
    </row>
    <row r="5327" spans="1:18">
      <c r="A5327" s="81"/>
      <c r="B5327" s="81"/>
      <c r="C5327" s="81"/>
      <c r="D5327" s="81"/>
      <c r="E5327" s="81"/>
      <c r="F5327" s="81"/>
      <c r="G5327" s="81"/>
      <c r="H5327" s="81"/>
      <c r="I5327" s="81"/>
      <c r="J5327" s="81"/>
      <c r="K5327" s="81"/>
      <c r="L5327" s="81"/>
      <c r="M5327" s="81"/>
      <c r="N5327" s="81"/>
      <c r="O5327" s="81"/>
      <c r="P5327" s="81"/>
      <c r="Q5327" s="81"/>
      <c r="R5327" s="81"/>
    </row>
    <row r="5328" spans="1:18">
      <c r="A5328" s="81"/>
      <c r="B5328" s="81"/>
      <c r="C5328" s="81"/>
      <c r="D5328" s="81"/>
      <c r="E5328" s="81"/>
      <c r="F5328" s="81"/>
      <c r="G5328" s="81"/>
      <c r="H5328" s="81"/>
      <c r="I5328" s="81"/>
      <c r="J5328" s="81"/>
      <c r="K5328" s="81"/>
      <c r="L5328" s="81"/>
      <c r="M5328" s="81"/>
      <c r="N5328" s="81"/>
      <c r="O5328" s="81"/>
      <c r="P5328" s="81"/>
      <c r="Q5328" s="81"/>
      <c r="R5328" s="81"/>
    </row>
    <row r="5329" spans="1:18">
      <c r="A5329" s="81"/>
      <c r="B5329" s="81"/>
      <c r="C5329" s="81"/>
      <c r="D5329" s="81"/>
      <c r="E5329" s="81"/>
      <c r="F5329" s="81"/>
      <c r="G5329" s="81"/>
      <c r="H5329" s="81"/>
      <c r="I5329" s="81"/>
      <c r="J5329" s="81"/>
      <c r="K5329" s="81"/>
      <c r="L5329" s="81"/>
      <c r="M5329" s="81"/>
      <c r="N5329" s="81"/>
      <c r="O5329" s="81"/>
      <c r="P5329" s="81"/>
      <c r="Q5329" s="81"/>
      <c r="R5329" s="81"/>
    </row>
    <row r="5330" spans="1:18">
      <c r="A5330" s="81"/>
      <c r="B5330" s="81"/>
      <c r="C5330" s="81"/>
      <c r="D5330" s="81"/>
      <c r="E5330" s="81"/>
      <c r="F5330" s="81"/>
      <c r="G5330" s="81"/>
      <c r="H5330" s="81"/>
      <c r="I5330" s="81"/>
      <c r="J5330" s="81"/>
      <c r="K5330" s="81"/>
      <c r="L5330" s="81"/>
      <c r="M5330" s="81"/>
      <c r="N5330" s="81"/>
      <c r="O5330" s="81"/>
      <c r="P5330" s="81"/>
      <c r="Q5330" s="81"/>
      <c r="R5330" s="81"/>
    </row>
    <row r="5331" spans="1:18">
      <c r="A5331" s="81"/>
      <c r="B5331" s="81"/>
      <c r="C5331" s="81"/>
      <c r="D5331" s="81"/>
      <c r="E5331" s="81"/>
      <c r="F5331" s="81"/>
      <c r="G5331" s="81"/>
      <c r="H5331" s="81"/>
      <c r="I5331" s="81"/>
      <c r="J5331" s="81"/>
      <c r="K5331" s="81"/>
      <c r="L5331" s="81"/>
      <c r="M5331" s="81"/>
      <c r="N5331" s="81"/>
      <c r="O5331" s="81"/>
      <c r="P5331" s="81"/>
      <c r="Q5331" s="81"/>
      <c r="R5331" s="81"/>
    </row>
    <row r="5332" spans="1:18">
      <c r="A5332" s="81"/>
      <c r="B5332" s="81"/>
      <c r="C5332" s="81"/>
      <c r="D5332" s="81"/>
      <c r="E5332" s="81"/>
      <c r="F5332" s="81"/>
      <c r="G5332" s="81"/>
      <c r="H5332" s="81"/>
      <c r="I5332" s="81"/>
      <c r="J5332" s="81"/>
      <c r="K5332" s="81"/>
      <c r="L5332" s="81"/>
      <c r="M5332" s="81"/>
      <c r="N5332" s="81"/>
      <c r="O5332" s="81"/>
      <c r="P5332" s="81"/>
      <c r="Q5332" s="81"/>
      <c r="R5332" s="81"/>
    </row>
    <row r="5333" spans="1:18">
      <c r="A5333" s="81"/>
      <c r="B5333" s="81"/>
      <c r="C5333" s="81"/>
      <c r="D5333" s="81"/>
      <c r="E5333" s="81"/>
      <c r="F5333" s="81"/>
      <c r="G5333" s="81"/>
      <c r="H5333" s="81"/>
      <c r="I5333" s="81"/>
      <c r="J5333" s="81"/>
      <c r="K5333" s="81"/>
      <c r="L5333" s="81"/>
      <c r="M5333" s="81"/>
      <c r="N5333" s="81"/>
      <c r="O5333" s="81"/>
      <c r="P5333" s="81"/>
      <c r="Q5333" s="81"/>
      <c r="R5333" s="81"/>
    </row>
    <row r="5334" spans="1:18">
      <c r="A5334" s="81"/>
      <c r="B5334" s="81"/>
      <c r="C5334" s="81"/>
      <c r="D5334" s="81"/>
      <c r="E5334" s="81"/>
      <c r="F5334" s="81"/>
      <c r="G5334" s="81"/>
      <c r="H5334" s="81"/>
      <c r="I5334" s="81"/>
      <c r="J5334" s="81"/>
      <c r="K5334" s="81"/>
      <c r="L5334" s="81"/>
      <c r="M5334" s="81"/>
      <c r="N5334" s="81"/>
      <c r="O5334" s="81"/>
      <c r="P5334" s="81"/>
      <c r="Q5334" s="81"/>
      <c r="R5334" s="81"/>
    </row>
    <row r="5335" spans="1:18">
      <c r="A5335" s="81"/>
      <c r="B5335" s="81"/>
      <c r="C5335" s="81"/>
      <c r="D5335" s="81"/>
      <c r="E5335" s="81"/>
      <c r="F5335" s="81"/>
      <c r="G5335" s="81"/>
      <c r="H5335" s="81"/>
      <c r="I5335" s="81"/>
      <c r="J5335" s="81"/>
      <c r="K5335" s="81"/>
      <c r="L5335" s="81"/>
      <c r="M5335" s="81"/>
      <c r="N5335" s="81"/>
      <c r="O5335" s="81"/>
      <c r="P5335" s="81"/>
      <c r="Q5335" s="81"/>
      <c r="R5335" s="81"/>
    </row>
    <row r="5336" spans="1:18">
      <c r="A5336" s="81"/>
      <c r="B5336" s="81"/>
      <c r="C5336" s="81"/>
      <c r="D5336" s="81"/>
      <c r="E5336" s="81"/>
      <c r="F5336" s="81"/>
      <c r="G5336" s="81"/>
      <c r="H5336" s="81"/>
      <c r="I5336" s="81"/>
      <c r="J5336" s="81"/>
      <c r="K5336" s="81"/>
      <c r="L5336" s="81"/>
      <c r="M5336" s="81"/>
      <c r="N5336" s="81"/>
      <c r="O5336" s="81"/>
      <c r="P5336" s="81"/>
      <c r="Q5336" s="81"/>
      <c r="R5336" s="81"/>
    </row>
    <row r="5337" spans="1:18">
      <c r="A5337" s="81"/>
      <c r="B5337" s="81"/>
      <c r="C5337" s="81"/>
      <c r="D5337" s="81"/>
      <c r="E5337" s="81"/>
      <c r="F5337" s="81"/>
      <c r="G5337" s="81"/>
      <c r="H5337" s="81"/>
      <c r="I5337" s="81"/>
      <c r="J5337" s="81"/>
      <c r="K5337" s="81"/>
      <c r="L5337" s="81"/>
      <c r="M5337" s="81"/>
      <c r="N5337" s="81"/>
      <c r="O5337" s="81"/>
      <c r="P5337" s="81"/>
      <c r="Q5337" s="81"/>
      <c r="R5337" s="81"/>
    </row>
    <row r="5338" spans="1:18">
      <c r="A5338" s="81"/>
      <c r="B5338" s="81"/>
      <c r="C5338" s="81"/>
      <c r="D5338" s="81"/>
      <c r="E5338" s="81"/>
      <c r="F5338" s="81"/>
      <c r="G5338" s="81"/>
      <c r="H5338" s="81"/>
      <c r="I5338" s="81"/>
      <c r="J5338" s="81"/>
      <c r="K5338" s="81"/>
      <c r="L5338" s="81"/>
      <c r="M5338" s="81"/>
      <c r="N5338" s="81"/>
      <c r="O5338" s="81"/>
      <c r="P5338" s="81"/>
      <c r="Q5338" s="81"/>
      <c r="R5338" s="81"/>
    </row>
    <row r="5339" spans="1:18">
      <c r="A5339" s="81"/>
      <c r="B5339" s="81"/>
      <c r="C5339" s="81"/>
      <c r="D5339" s="81"/>
      <c r="E5339" s="81"/>
      <c r="F5339" s="81"/>
      <c r="G5339" s="81"/>
      <c r="H5339" s="81"/>
      <c r="I5339" s="81"/>
      <c r="J5339" s="81"/>
      <c r="K5339" s="81"/>
      <c r="L5339" s="81"/>
      <c r="M5339" s="81"/>
      <c r="N5339" s="81"/>
      <c r="O5339" s="81"/>
      <c r="P5339" s="81"/>
      <c r="Q5339" s="81"/>
      <c r="R5339" s="81"/>
    </row>
    <row r="5340" spans="1:18">
      <c r="A5340" s="81"/>
      <c r="B5340" s="81"/>
      <c r="C5340" s="81"/>
      <c r="D5340" s="81"/>
      <c r="E5340" s="81"/>
      <c r="F5340" s="81"/>
      <c r="G5340" s="81"/>
      <c r="H5340" s="81"/>
      <c r="I5340" s="81"/>
      <c r="J5340" s="81"/>
      <c r="K5340" s="81"/>
      <c r="L5340" s="81"/>
      <c r="M5340" s="81"/>
      <c r="N5340" s="81"/>
      <c r="O5340" s="81"/>
      <c r="P5340" s="81"/>
      <c r="Q5340" s="81"/>
      <c r="R5340" s="81"/>
    </row>
    <row r="5341" spans="1:18">
      <c r="A5341" s="81"/>
      <c r="B5341" s="81"/>
      <c r="C5341" s="81"/>
      <c r="D5341" s="81"/>
      <c r="E5341" s="81"/>
      <c r="F5341" s="81"/>
      <c r="G5341" s="81"/>
      <c r="H5341" s="81"/>
      <c r="I5341" s="81"/>
      <c r="J5341" s="81"/>
      <c r="K5341" s="81"/>
      <c r="L5341" s="81"/>
      <c r="M5341" s="81"/>
      <c r="N5341" s="81"/>
      <c r="O5341" s="81"/>
      <c r="P5341" s="81"/>
      <c r="Q5341" s="81"/>
      <c r="R5341" s="81"/>
    </row>
    <row r="5342" spans="1:18">
      <c r="A5342" s="81"/>
      <c r="B5342" s="81"/>
      <c r="C5342" s="81"/>
      <c r="D5342" s="81"/>
      <c r="E5342" s="81"/>
      <c r="F5342" s="81"/>
      <c r="G5342" s="81"/>
      <c r="H5342" s="81"/>
      <c r="I5342" s="81"/>
      <c r="J5342" s="81"/>
      <c r="K5342" s="81"/>
      <c r="L5342" s="81"/>
      <c r="M5342" s="81"/>
      <c r="N5342" s="81"/>
      <c r="O5342" s="81"/>
      <c r="P5342" s="81"/>
      <c r="Q5342" s="81"/>
      <c r="R5342" s="81"/>
    </row>
    <row r="5343" spans="1:18">
      <c r="A5343" s="81"/>
      <c r="B5343" s="81"/>
      <c r="C5343" s="81"/>
      <c r="D5343" s="81"/>
      <c r="E5343" s="81"/>
      <c r="F5343" s="81"/>
      <c r="G5343" s="81"/>
      <c r="H5343" s="81"/>
      <c r="I5343" s="81"/>
      <c r="J5343" s="81"/>
      <c r="K5343" s="81"/>
      <c r="L5343" s="81"/>
      <c r="M5343" s="81"/>
      <c r="N5343" s="81"/>
      <c r="O5343" s="81"/>
      <c r="P5343" s="81"/>
      <c r="Q5343" s="81"/>
      <c r="R5343" s="81"/>
    </row>
    <row r="5344" spans="1:18">
      <c r="A5344" s="81"/>
      <c r="B5344" s="81"/>
      <c r="C5344" s="81"/>
      <c r="D5344" s="81"/>
      <c r="E5344" s="81"/>
      <c r="F5344" s="81"/>
      <c r="G5344" s="81"/>
      <c r="H5344" s="81"/>
      <c r="I5344" s="81"/>
      <c r="J5344" s="81"/>
      <c r="K5344" s="81"/>
      <c r="L5344" s="81"/>
      <c r="M5344" s="81"/>
      <c r="N5344" s="81"/>
      <c r="O5344" s="81"/>
      <c r="P5344" s="81"/>
      <c r="Q5344" s="81"/>
      <c r="R5344" s="81"/>
    </row>
    <row r="5345" spans="1:18">
      <c r="A5345" s="81"/>
      <c r="B5345" s="81"/>
      <c r="C5345" s="81"/>
      <c r="D5345" s="81"/>
      <c r="E5345" s="81"/>
      <c r="F5345" s="81"/>
      <c r="G5345" s="81"/>
      <c r="H5345" s="81"/>
      <c r="I5345" s="81"/>
      <c r="J5345" s="81"/>
      <c r="K5345" s="81"/>
      <c r="L5345" s="81"/>
      <c r="M5345" s="81"/>
      <c r="N5345" s="81"/>
      <c r="O5345" s="81"/>
      <c r="P5345" s="81"/>
      <c r="Q5345" s="81"/>
      <c r="R5345" s="81"/>
    </row>
    <row r="5346" spans="1:18">
      <c r="A5346" s="81"/>
      <c r="B5346" s="81"/>
      <c r="C5346" s="81"/>
      <c r="D5346" s="81"/>
      <c r="E5346" s="81"/>
      <c r="F5346" s="81"/>
      <c r="G5346" s="81"/>
      <c r="H5346" s="81"/>
      <c r="I5346" s="81"/>
      <c r="J5346" s="81"/>
      <c r="K5346" s="81"/>
      <c r="L5346" s="81"/>
      <c r="M5346" s="81"/>
      <c r="N5346" s="81"/>
      <c r="O5346" s="81"/>
      <c r="P5346" s="81"/>
      <c r="Q5346" s="81"/>
      <c r="R5346" s="81"/>
    </row>
    <row r="5347" spans="1:18">
      <c r="A5347" s="81"/>
      <c r="B5347" s="81"/>
      <c r="C5347" s="81"/>
      <c r="D5347" s="81"/>
      <c r="E5347" s="81"/>
      <c r="F5347" s="81"/>
      <c r="G5347" s="81"/>
      <c r="H5347" s="81"/>
      <c r="I5347" s="81"/>
      <c r="J5347" s="81"/>
      <c r="K5347" s="81"/>
      <c r="L5347" s="81"/>
      <c r="M5347" s="81"/>
      <c r="N5347" s="81"/>
      <c r="O5347" s="81"/>
      <c r="P5347" s="81"/>
      <c r="Q5347" s="81"/>
      <c r="R5347" s="81"/>
    </row>
    <row r="5348" spans="1:18">
      <c r="A5348" s="81"/>
      <c r="B5348" s="81"/>
      <c r="C5348" s="81"/>
      <c r="D5348" s="81"/>
      <c r="E5348" s="81"/>
      <c r="F5348" s="81"/>
      <c r="G5348" s="81"/>
      <c r="H5348" s="81"/>
      <c r="I5348" s="81"/>
      <c r="J5348" s="81"/>
      <c r="K5348" s="81"/>
      <c r="L5348" s="81"/>
      <c r="M5348" s="81"/>
      <c r="N5348" s="81"/>
      <c r="O5348" s="81"/>
      <c r="P5348" s="81"/>
      <c r="Q5348" s="81"/>
      <c r="R5348" s="81"/>
    </row>
    <row r="5349" spans="1:18">
      <c r="A5349" s="81"/>
      <c r="B5349" s="81"/>
      <c r="C5349" s="81"/>
      <c r="D5349" s="81"/>
      <c r="E5349" s="81"/>
      <c r="F5349" s="81"/>
      <c r="G5349" s="81"/>
      <c r="H5349" s="81"/>
      <c r="I5349" s="81"/>
      <c r="J5349" s="81"/>
      <c r="K5349" s="81"/>
      <c r="L5349" s="81"/>
      <c r="M5349" s="81"/>
      <c r="N5349" s="81"/>
      <c r="O5349" s="81"/>
      <c r="P5349" s="81"/>
      <c r="Q5349" s="81"/>
      <c r="R5349" s="81"/>
    </row>
    <row r="5350" spans="1:18">
      <c r="A5350" s="81"/>
      <c r="B5350" s="81"/>
      <c r="C5350" s="81"/>
      <c r="D5350" s="81"/>
      <c r="E5350" s="81"/>
      <c r="F5350" s="81"/>
      <c r="G5350" s="81"/>
      <c r="H5350" s="81"/>
      <c r="I5350" s="81"/>
      <c r="J5350" s="81"/>
      <c r="K5350" s="81"/>
      <c r="L5350" s="81"/>
      <c r="M5350" s="81"/>
      <c r="N5350" s="81"/>
      <c r="O5350" s="81"/>
      <c r="P5350" s="81"/>
      <c r="Q5350" s="81"/>
      <c r="R5350" s="81"/>
    </row>
    <row r="5351" spans="1:18">
      <c r="A5351" s="81"/>
      <c r="B5351" s="81"/>
      <c r="C5351" s="81"/>
      <c r="D5351" s="81"/>
      <c r="E5351" s="81"/>
      <c r="F5351" s="81"/>
      <c r="G5351" s="81"/>
      <c r="H5351" s="81"/>
      <c r="I5351" s="81"/>
      <c r="J5351" s="81"/>
      <c r="K5351" s="81"/>
      <c r="L5351" s="81"/>
      <c r="M5351" s="81"/>
      <c r="N5351" s="81"/>
      <c r="O5351" s="81"/>
      <c r="P5351" s="81"/>
      <c r="Q5351" s="81"/>
      <c r="R5351" s="81"/>
    </row>
    <row r="5352" spans="1:18">
      <c r="A5352" s="81"/>
      <c r="B5352" s="81"/>
      <c r="C5352" s="81"/>
      <c r="D5352" s="81"/>
      <c r="E5352" s="81"/>
      <c r="F5352" s="81"/>
      <c r="G5352" s="81"/>
      <c r="H5352" s="81"/>
      <c r="I5352" s="81"/>
      <c r="J5352" s="81"/>
      <c r="K5352" s="81"/>
      <c r="L5352" s="81"/>
      <c r="M5352" s="81"/>
      <c r="N5352" s="81"/>
      <c r="O5352" s="81"/>
      <c r="P5352" s="81"/>
      <c r="Q5352" s="81"/>
      <c r="R5352" s="81"/>
    </row>
    <row r="5353" spans="1:18">
      <c r="A5353" s="81"/>
      <c r="B5353" s="81"/>
      <c r="C5353" s="81"/>
      <c r="D5353" s="81"/>
      <c r="E5353" s="81"/>
      <c r="F5353" s="81"/>
      <c r="G5353" s="81"/>
      <c r="H5353" s="81"/>
      <c r="I5353" s="81"/>
      <c r="J5353" s="81"/>
      <c r="K5353" s="81"/>
      <c r="L5353" s="81"/>
      <c r="M5353" s="81"/>
      <c r="N5353" s="81"/>
      <c r="O5353" s="81"/>
      <c r="P5353" s="81"/>
      <c r="Q5353" s="81"/>
      <c r="R5353" s="81"/>
    </row>
    <row r="5354" spans="1:18">
      <c r="A5354" s="81"/>
      <c r="B5354" s="81"/>
      <c r="C5354" s="81"/>
      <c r="D5354" s="81"/>
      <c r="E5354" s="81"/>
      <c r="F5354" s="81"/>
      <c r="G5354" s="81"/>
      <c r="H5354" s="81"/>
      <c r="I5354" s="81"/>
      <c r="J5354" s="81"/>
      <c r="K5354" s="81"/>
      <c r="L5354" s="81"/>
      <c r="M5354" s="81"/>
      <c r="N5354" s="81"/>
      <c r="O5354" s="81"/>
      <c r="P5354" s="81"/>
      <c r="Q5354" s="81"/>
      <c r="R5354" s="81"/>
    </row>
    <row r="5355" spans="1:18">
      <c r="A5355" s="81"/>
      <c r="B5355" s="81"/>
      <c r="C5355" s="81"/>
      <c r="D5355" s="81"/>
      <c r="E5355" s="81"/>
      <c r="F5355" s="81"/>
      <c r="G5355" s="81"/>
      <c r="H5355" s="81"/>
      <c r="I5355" s="81"/>
      <c r="J5355" s="81"/>
      <c r="K5355" s="81"/>
      <c r="L5355" s="81"/>
      <c r="M5355" s="81"/>
      <c r="N5355" s="81"/>
      <c r="O5355" s="81"/>
      <c r="P5355" s="81"/>
      <c r="Q5355" s="81"/>
      <c r="R5355" s="81"/>
    </row>
    <row r="5356" spans="1:18">
      <c r="A5356" s="81"/>
      <c r="B5356" s="81"/>
      <c r="C5356" s="81"/>
      <c r="D5356" s="81"/>
      <c r="E5356" s="81"/>
      <c r="F5356" s="81"/>
      <c r="G5356" s="81"/>
      <c r="H5356" s="81"/>
      <c r="I5356" s="81"/>
      <c r="J5356" s="81"/>
      <c r="K5356" s="81"/>
      <c r="L5356" s="81"/>
      <c r="M5356" s="81"/>
      <c r="N5356" s="81"/>
      <c r="O5356" s="81"/>
      <c r="P5356" s="81"/>
      <c r="Q5356" s="81"/>
      <c r="R5356" s="81"/>
    </row>
    <row r="5357" spans="1:18">
      <c r="A5357" s="81"/>
      <c r="B5357" s="81"/>
      <c r="C5357" s="81"/>
      <c r="D5357" s="81"/>
      <c r="E5357" s="81"/>
      <c r="F5357" s="81"/>
      <c r="G5357" s="81"/>
      <c r="H5357" s="81"/>
      <c r="I5357" s="81"/>
      <c r="J5357" s="81"/>
      <c r="K5357" s="81"/>
      <c r="L5357" s="81"/>
      <c r="M5357" s="81"/>
      <c r="N5357" s="81"/>
      <c r="O5357" s="81"/>
      <c r="P5357" s="81"/>
      <c r="Q5357" s="81"/>
      <c r="R5357" s="81"/>
    </row>
    <row r="5358" spans="1:18">
      <c r="A5358" s="81"/>
      <c r="B5358" s="81"/>
      <c r="C5358" s="81"/>
      <c r="D5358" s="81"/>
      <c r="E5358" s="81"/>
      <c r="F5358" s="81"/>
      <c r="G5358" s="81"/>
      <c r="H5358" s="81"/>
      <c r="I5358" s="81"/>
      <c r="J5358" s="81"/>
      <c r="K5358" s="81"/>
      <c r="L5358" s="81"/>
      <c r="M5358" s="81"/>
      <c r="N5358" s="81"/>
      <c r="O5358" s="81"/>
      <c r="P5358" s="81"/>
      <c r="Q5358" s="81"/>
      <c r="R5358" s="81"/>
    </row>
    <row r="5359" spans="1:18">
      <c r="A5359" s="81"/>
      <c r="B5359" s="81"/>
      <c r="C5359" s="81"/>
      <c r="D5359" s="81"/>
      <c r="E5359" s="81"/>
      <c r="F5359" s="81"/>
      <c r="G5359" s="81"/>
      <c r="H5359" s="81"/>
      <c r="I5359" s="81"/>
      <c r="J5359" s="81"/>
      <c r="K5359" s="81"/>
      <c r="L5359" s="81"/>
      <c r="M5359" s="81"/>
      <c r="N5359" s="81"/>
      <c r="O5359" s="81"/>
      <c r="P5359" s="81"/>
      <c r="Q5359" s="81"/>
      <c r="R5359" s="81"/>
    </row>
    <row r="5360" spans="1:18">
      <c r="A5360" s="81"/>
      <c r="B5360" s="81"/>
      <c r="C5360" s="81"/>
      <c r="D5360" s="81"/>
      <c r="E5360" s="81"/>
      <c r="F5360" s="81"/>
      <c r="G5360" s="81"/>
      <c r="H5360" s="81"/>
      <c r="I5360" s="81"/>
      <c r="J5360" s="81"/>
      <c r="K5360" s="81"/>
      <c r="L5360" s="81"/>
      <c r="M5360" s="81"/>
      <c r="N5360" s="81"/>
      <c r="O5360" s="81"/>
      <c r="P5360" s="81"/>
      <c r="Q5360" s="81"/>
      <c r="R5360" s="81"/>
    </row>
    <row r="5361" spans="1:18">
      <c r="A5361" s="81"/>
      <c r="B5361" s="81"/>
      <c r="C5361" s="81"/>
      <c r="D5361" s="81"/>
      <c r="E5361" s="81"/>
      <c r="F5361" s="81"/>
      <c r="G5361" s="81"/>
      <c r="H5361" s="81"/>
      <c r="I5361" s="81"/>
      <c r="J5361" s="81"/>
      <c r="K5361" s="81"/>
      <c r="L5361" s="81"/>
      <c r="M5361" s="81"/>
      <c r="N5361" s="81"/>
      <c r="O5361" s="81"/>
      <c r="P5361" s="81"/>
      <c r="Q5361" s="81"/>
      <c r="R5361" s="81"/>
    </row>
    <row r="5362" spans="1:18">
      <c r="A5362" s="81"/>
      <c r="B5362" s="81"/>
      <c r="C5362" s="81"/>
      <c r="D5362" s="81"/>
      <c r="E5362" s="81"/>
      <c r="F5362" s="81"/>
      <c r="G5362" s="81"/>
      <c r="H5362" s="81"/>
      <c r="I5362" s="81"/>
      <c r="J5362" s="81"/>
      <c r="K5362" s="81"/>
      <c r="L5362" s="81"/>
      <c r="M5362" s="81"/>
      <c r="N5362" s="81"/>
      <c r="O5362" s="81"/>
      <c r="P5362" s="81"/>
      <c r="Q5362" s="81"/>
      <c r="R5362" s="81"/>
    </row>
    <row r="5363" spans="1:18">
      <c r="A5363" s="81"/>
      <c r="B5363" s="81"/>
      <c r="C5363" s="81"/>
      <c r="D5363" s="81"/>
      <c r="E5363" s="81"/>
      <c r="F5363" s="81"/>
      <c r="G5363" s="81"/>
      <c r="H5363" s="81"/>
      <c r="I5363" s="81"/>
      <c r="J5363" s="81"/>
      <c r="K5363" s="81"/>
      <c r="L5363" s="81"/>
      <c r="M5363" s="81"/>
      <c r="N5363" s="81"/>
      <c r="O5363" s="81"/>
      <c r="P5363" s="81"/>
      <c r="Q5363" s="81"/>
      <c r="R5363" s="81"/>
    </row>
    <row r="5364" spans="1:18">
      <c r="A5364" s="81"/>
      <c r="B5364" s="81"/>
      <c r="C5364" s="81"/>
      <c r="D5364" s="81"/>
      <c r="E5364" s="81"/>
      <c r="F5364" s="81"/>
      <c r="G5364" s="81"/>
      <c r="H5364" s="81"/>
      <c r="I5364" s="81"/>
      <c r="J5364" s="81"/>
      <c r="K5364" s="81"/>
      <c r="L5364" s="81"/>
      <c r="M5364" s="81"/>
      <c r="N5364" s="81"/>
      <c r="O5364" s="81"/>
      <c r="P5364" s="81"/>
      <c r="Q5364" s="81"/>
      <c r="R5364" s="81"/>
    </row>
    <row r="5365" spans="1:18">
      <c r="A5365" s="81"/>
      <c r="B5365" s="81"/>
      <c r="C5365" s="81"/>
      <c r="D5365" s="81"/>
      <c r="E5365" s="81"/>
      <c r="F5365" s="81"/>
      <c r="G5365" s="81"/>
      <c r="H5365" s="81"/>
      <c r="I5365" s="81"/>
      <c r="J5365" s="81"/>
      <c r="K5365" s="81"/>
      <c r="L5365" s="81"/>
      <c r="M5365" s="81"/>
      <c r="N5365" s="81"/>
      <c r="O5365" s="81"/>
      <c r="P5365" s="81"/>
      <c r="Q5365" s="81"/>
      <c r="R5365" s="81"/>
    </row>
    <row r="5366" spans="1:18">
      <c r="A5366" s="81"/>
      <c r="B5366" s="81"/>
      <c r="C5366" s="81"/>
      <c r="D5366" s="81"/>
      <c r="E5366" s="81"/>
      <c r="F5366" s="81"/>
      <c r="G5366" s="81"/>
      <c r="H5366" s="81"/>
      <c r="I5366" s="81"/>
      <c r="J5366" s="81"/>
      <c r="K5366" s="81"/>
      <c r="L5366" s="81"/>
      <c r="M5366" s="81"/>
      <c r="N5366" s="81"/>
      <c r="O5366" s="81"/>
      <c r="P5366" s="81"/>
      <c r="Q5366" s="81"/>
      <c r="R5366" s="81"/>
    </row>
    <row r="5367" spans="1:18">
      <c r="A5367" s="81"/>
      <c r="B5367" s="81"/>
      <c r="C5367" s="81"/>
      <c r="D5367" s="81"/>
      <c r="E5367" s="81"/>
      <c r="F5367" s="81"/>
      <c r="G5367" s="81"/>
      <c r="H5367" s="81"/>
      <c r="I5367" s="81"/>
      <c r="J5367" s="81"/>
      <c r="K5367" s="81"/>
      <c r="L5367" s="81"/>
      <c r="M5367" s="81"/>
      <c r="N5367" s="81"/>
      <c r="O5367" s="81"/>
      <c r="P5367" s="81"/>
      <c r="Q5367" s="81"/>
      <c r="R5367" s="81"/>
    </row>
    <row r="5368" spans="1:18">
      <c r="A5368" s="81"/>
      <c r="B5368" s="81"/>
      <c r="C5368" s="81"/>
      <c r="D5368" s="81"/>
      <c r="E5368" s="81"/>
      <c r="F5368" s="81"/>
      <c r="G5368" s="81"/>
      <c r="H5368" s="81"/>
      <c r="I5368" s="81"/>
      <c r="J5368" s="81"/>
      <c r="K5368" s="81"/>
      <c r="L5368" s="81"/>
      <c r="M5368" s="81"/>
      <c r="N5368" s="81"/>
      <c r="O5368" s="81"/>
      <c r="P5368" s="81"/>
      <c r="Q5368" s="81"/>
      <c r="R5368" s="81"/>
    </row>
    <row r="5369" spans="1:18">
      <c r="A5369" s="81"/>
      <c r="B5369" s="81"/>
      <c r="C5369" s="81"/>
      <c r="D5369" s="81"/>
      <c r="E5369" s="81"/>
      <c r="F5369" s="81"/>
      <c r="G5369" s="81"/>
      <c r="H5369" s="81"/>
      <c r="I5369" s="81"/>
      <c r="J5369" s="81"/>
      <c r="K5369" s="81"/>
      <c r="L5369" s="81"/>
      <c r="M5369" s="81"/>
      <c r="N5369" s="81"/>
      <c r="O5369" s="81"/>
      <c r="P5369" s="81"/>
      <c r="Q5369" s="81"/>
      <c r="R5369" s="81"/>
    </row>
    <row r="5370" spans="1:18">
      <c r="A5370" s="81"/>
      <c r="B5370" s="81"/>
      <c r="C5370" s="81"/>
      <c r="D5370" s="81"/>
      <c r="E5370" s="81"/>
      <c r="F5370" s="81"/>
      <c r="G5370" s="81"/>
      <c r="H5370" s="81"/>
      <c r="I5370" s="81"/>
      <c r="J5370" s="81"/>
      <c r="K5370" s="81"/>
      <c r="L5370" s="81"/>
      <c r="M5370" s="81"/>
      <c r="N5370" s="81"/>
      <c r="O5370" s="81"/>
      <c r="P5370" s="81"/>
      <c r="Q5370" s="81"/>
      <c r="R5370" s="81"/>
    </row>
    <row r="5371" spans="1:18">
      <c r="A5371" s="81"/>
      <c r="B5371" s="81"/>
      <c r="C5371" s="81"/>
      <c r="D5371" s="81"/>
      <c r="E5371" s="81"/>
      <c r="F5371" s="81"/>
      <c r="G5371" s="81"/>
      <c r="H5371" s="81"/>
      <c r="I5371" s="81"/>
      <c r="J5371" s="81"/>
      <c r="K5371" s="81"/>
      <c r="L5371" s="81"/>
      <c r="M5371" s="81"/>
      <c r="N5371" s="81"/>
      <c r="O5371" s="81"/>
      <c r="P5371" s="81"/>
      <c r="Q5371" s="81"/>
      <c r="R5371" s="81"/>
    </row>
    <row r="5372" spans="1:18">
      <c r="A5372" s="81"/>
      <c r="B5372" s="81"/>
      <c r="C5372" s="81"/>
      <c r="D5372" s="81"/>
      <c r="E5372" s="81"/>
      <c r="F5372" s="81"/>
      <c r="G5372" s="81"/>
      <c r="H5372" s="81"/>
      <c r="I5372" s="81"/>
      <c r="J5372" s="81"/>
      <c r="K5372" s="81"/>
      <c r="L5372" s="81"/>
      <c r="M5372" s="81"/>
      <c r="N5372" s="81"/>
      <c r="O5372" s="81"/>
      <c r="P5372" s="81"/>
      <c r="Q5372" s="81"/>
      <c r="R5372" s="81"/>
    </row>
    <row r="5373" spans="1:18">
      <c r="A5373" s="81"/>
      <c r="B5373" s="81"/>
      <c r="C5373" s="81"/>
      <c r="D5373" s="81"/>
      <c r="E5373" s="81"/>
      <c r="F5373" s="81"/>
      <c r="G5373" s="81"/>
      <c r="H5373" s="81"/>
      <c r="I5373" s="81"/>
      <c r="J5373" s="81"/>
      <c r="K5373" s="81"/>
      <c r="L5373" s="81"/>
      <c r="M5373" s="81"/>
      <c r="N5373" s="81"/>
      <c r="O5373" s="81"/>
      <c r="P5373" s="81"/>
      <c r="Q5373" s="81"/>
      <c r="R5373" s="81"/>
    </row>
    <row r="5374" spans="1:18">
      <c r="A5374" s="81"/>
      <c r="B5374" s="81"/>
      <c r="C5374" s="81"/>
      <c r="D5374" s="81"/>
      <c r="E5374" s="81"/>
      <c r="F5374" s="81"/>
      <c r="G5374" s="81"/>
      <c r="H5374" s="81"/>
      <c r="I5374" s="81"/>
      <c r="J5374" s="81"/>
      <c r="K5374" s="81"/>
      <c r="L5374" s="81"/>
      <c r="M5374" s="81"/>
      <c r="N5374" s="81"/>
      <c r="O5374" s="81"/>
      <c r="P5374" s="81"/>
      <c r="Q5374" s="81"/>
      <c r="R5374" s="81"/>
    </row>
    <row r="5375" spans="1:18">
      <c r="A5375" s="81"/>
      <c r="B5375" s="81"/>
      <c r="C5375" s="81"/>
      <c r="D5375" s="81"/>
      <c r="E5375" s="81"/>
      <c r="F5375" s="81"/>
      <c r="G5375" s="81"/>
      <c r="H5375" s="81"/>
      <c r="I5375" s="81"/>
      <c r="J5375" s="81"/>
      <c r="K5375" s="81"/>
      <c r="L5375" s="81"/>
      <c r="M5375" s="81"/>
      <c r="N5375" s="81"/>
      <c r="O5375" s="81"/>
      <c r="P5375" s="81"/>
      <c r="Q5375" s="81"/>
      <c r="R5375" s="81"/>
    </row>
    <row r="5376" spans="1:18">
      <c r="A5376" s="81"/>
      <c r="B5376" s="81"/>
      <c r="C5376" s="81"/>
      <c r="D5376" s="81"/>
      <c r="E5376" s="81"/>
      <c r="F5376" s="81"/>
      <c r="G5376" s="81"/>
      <c r="H5376" s="81"/>
      <c r="I5376" s="81"/>
      <c r="J5376" s="81"/>
      <c r="K5376" s="81"/>
      <c r="L5376" s="81"/>
      <c r="M5376" s="81"/>
      <c r="N5376" s="81"/>
      <c r="O5376" s="81"/>
      <c r="P5376" s="81"/>
      <c r="Q5376" s="81"/>
      <c r="R5376" s="81"/>
    </row>
    <row r="5377" spans="1:18">
      <c r="A5377" s="81"/>
      <c r="B5377" s="81"/>
      <c r="C5377" s="81"/>
      <c r="D5377" s="81"/>
      <c r="E5377" s="81"/>
      <c r="F5377" s="81"/>
      <c r="G5377" s="81"/>
      <c r="H5377" s="81"/>
      <c r="I5377" s="81"/>
      <c r="J5377" s="81"/>
      <c r="K5377" s="81"/>
      <c r="L5377" s="81"/>
      <c r="M5377" s="81"/>
      <c r="N5377" s="81"/>
      <c r="O5377" s="81"/>
      <c r="P5377" s="81"/>
      <c r="Q5377" s="81"/>
      <c r="R5377" s="81"/>
    </row>
    <row r="5378" spans="1:18">
      <c r="A5378" s="81"/>
      <c r="B5378" s="81"/>
      <c r="C5378" s="81"/>
      <c r="D5378" s="81"/>
      <c r="E5378" s="81"/>
      <c r="F5378" s="81"/>
      <c r="G5378" s="81"/>
      <c r="H5378" s="81"/>
      <c r="I5378" s="81"/>
      <c r="J5378" s="81"/>
      <c r="K5378" s="81"/>
      <c r="L5378" s="81"/>
      <c r="M5378" s="81"/>
      <c r="N5378" s="81"/>
      <c r="O5378" s="81"/>
      <c r="P5378" s="81"/>
      <c r="Q5378" s="81"/>
      <c r="R5378" s="81"/>
    </row>
    <row r="5379" spans="1:18">
      <c r="A5379" s="81"/>
      <c r="B5379" s="81"/>
      <c r="C5379" s="81"/>
      <c r="D5379" s="81"/>
      <c r="E5379" s="81"/>
      <c r="F5379" s="81"/>
      <c r="G5379" s="81"/>
      <c r="H5379" s="81"/>
      <c r="I5379" s="81"/>
      <c r="J5379" s="81"/>
      <c r="K5379" s="81"/>
      <c r="L5379" s="81"/>
      <c r="M5379" s="81"/>
      <c r="N5379" s="81"/>
      <c r="O5379" s="81"/>
      <c r="P5379" s="81"/>
      <c r="Q5379" s="81"/>
      <c r="R5379" s="81"/>
    </row>
    <row r="5380" spans="1:18">
      <c r="A5380" s="81"/>
      <c r="B5380" s="81"/>
      <c r="C5380" s="81"/>
      <c r="D5380" s="81"/>
      <c r="E5380" s="81"/>
      <c r="F5380" s="81"/>
      <c r="G5380" s="81"/>
      <c r="H5380" s="81"/>
      <c r="I5380" s="81"/>
      <c r="J5380" s="81"/>
      <c r="K5380" s="81"/>
      <c r="L5380" s="81"/>
      <c r="M5380" s="81"/>
      <c r="N5380" s="81"/>
      <c r="O5380" s="81"/>
      <c r="P5380" s="81"/>
      <c r="Q5380" s="81"/>
      <c r="R5380" s="81"/>
    </row>
    <row r="5381" spans="1:18">
      <c r="A5381" s="81"/>
      <c r="B5381" s="81"/>
      <c r="C5381" s="81"/>
      <c r="D5381" s="81"/>
      <c r="E5381" s="81"/>
      <c r="F5381" s="81"/>
      <c r="G5381" s="81"/>
      <c r="H5381" s="81"/>
      <c r="I5381" s="81"/>
      <c r="J5381" s="81"/>
      <c r="K5381" s="81"/>
      <c r="L5381" s="81"/>
      <c r="M5381" s="81"/>
      <c r="N5381" s="81"/>
      <c r="O5381" s="81"/>
      <c r="P5381" s="81"/>
      <c r="Q5381" s="81"/>
      <c r="R5381" s="81"/>
    </row>
    <row r="5382" spans="1:18">
      <c r="A5382" s="81"/>
      <c r="B5382" s="81"/>
      <c r="C5382" s="81"/>
      <c r="D5382" s="81"/>
      <c r="E5382" s="81"/>
      <c r="F5382" s="81"/>
      <c r="G5382" s="81"/>
      <c r="H5382" s="81"/>
      <c r="I5382" s="81"/>
      <c r="J5382" s="81"/>
      <c r="K5382" s="81"/>
      <c r="L5382" s="81"/>
      <c r="M5382" s="81"/>
      <c r="N5382" s="81"/>
      <c r="O5382" s="81"/>
      <c r="P5382" s="81"/>
      <c r="Q5382" s="81"/>
      <c r="R5382" s="81"/>
    </row>
    <row r="5383" spans="1:18">
      <c r="A5383" s="81"/>
      <c r="B5383" s="81"/>
      <c r="C5383" s="81"/>
      <c r="D5383" s="81"/>
      <c r="E5383" s="81"/>
      <c r="F5383" s="81"/>
      <c r="G5383" s="81"/>
      <c r="H5383" s="81"/>
      <c r="I5383" s="81"/>
      <c r="J5383" s="81"/>
      <c r="K5383" s="81"/>
      <c r="L5383" s="81"/>
      <c r="M5383" s="81"/>
      <c r="N5383" s="81"/>
      <c r="O5383" s="81"/>
      <c r="P5383" s="81"/>
      <c r="Q5383" s="81"/>
      <c r="R5383" s="81"/>
    </row>
    <row r="5384" spans="1:18">
      <c r="A5384" s="81"/>
      <c r="B5384" s="81"/>
      <c r="C5384" s="81"/>
      <c r="D5384" s="81"/>
      <c r="E5384" s="81"/>
      <c r="F5384" s="81"/>
      <c r="G5384" s="81"/>
      <c r="H5384" s="81"/>
      <c r="I5384" s="81"/>
      <c r="J5384" s="81"/>
      <c r="K5384" s="81"/>
      <c r="L5384" s="81"/>
      <c r="M5384" s="81"/>
      <c r="N5384" s="81"/>
      <c r="O5384" s="81"/>
      <c r="P5384" s="81"/>
      <c r="Q5384" s="81"/>
      <c r="R5384" s="81"/>
    </row>
    <row r="5385" spans="1:18">
      <c r="A5385" s="81"/>
      <c r="B5385" s="81"/>
      <c r="C5385" s="81"/>
      <c r="D5385" s="81"/>
      <c r="E5385" s="81"/>
      <c r="F5385" s="81"/>
      <c r="G5385" s="81"/>
      <c r="H5385" s="81"/>
      <c r="I5385" s="81"/>
      <c r="J5385" s="81"/>
      <c r="K5385" s="81"/>
      <c r="L5385" s="81"/>
      <c r="M5385" s="81"/>
      <c r="N5385" s="81"/>
      <c r="O5385" s="81"/>
      <c r="P5385" s="81"/>
      <c r="Q5385" s="81"/>
      <c r="R5385" s="81"/>
    </row>
    <row r="5386" spans="1:18">
      <c r="A5386" s="81"/>
      <c r="B5386" s="81"/>
      <c r="C5386" s="81"/>
      <c r="D5386" s="81"/>
      <c r="E5386" s="81"/>
      <c r="F5386" s="81"/>
      <c r="G5386" s="81"/>
      <c r="H5386" s="81"/>
      <c r="I5386" s="81"/>
      <c r="J5386" s="81"/>
      <c r="K5386" s="81"/>
      <c r="L5386" s="81"/>
      <c r="M5386" s="81"/>
      <c r="N5386" s="81"/>
      <c r="O5386" s="81"/>
      <c r="P5386" s="81"/>
      <c r="Q5386" s="81"/>
      <c r="R5386" s="81"/>
    </row>
    <row r="5387" spans="1:18">
      <c r="A5387" s="81"/>
      <c r="B5387" s="81"/>
      <c r="C5387" s="81"/>
      <c r="D5387" s="81"/>
      <c r="E5387" s="81"/>
      <c r="F5387" s="81"/>
      <c r="G5387" s="81"/>
      <c r="H5387" s="81"/>
      <c r="I5387" s="81"/>
      <c r="J5387" s="81"/>
      <c r="K5387" s="81"/>
      <c r="L5387" s="81"/>
      <c r="M5387" s="81"/>
      <c r="N5387" s="81"/>
      <c r="O5387" s="81"/>
      <c r="P5387" s="81"/>
      <c r="Q5387" s="81"/>
      <c r="R5387" s="81"/>
    </row>
    <row r="5388" spans="1:18">
      <c r="A5388" s="81"/>
      <c r="B5388" s="81"/>
      <c r="C5388" s="81"/>
      <c r="D5388" s="81"/>
      <c r="E5388" s="81"/>
      <c r="F5388" s="81"/>
      <c r="G5388" s="81"/>
      <c r="H5388" s="81"/>
      <c r="I5388" s="81"/>
      <c r="J5388" s="81"/>
      <c r="K5388" s="81"/>
      <c r="L5388" s="81"/>
      <c r="M5388" s="81"/>
      <c r="N5388" s="81"/>
      <c r="O5388" s="81"/>
      <c r="P5388" s="81"/>
      <c r="Q5388" s="81"/>
      <c r="R5388" s="81"/>
    </row>
    <row r="5389" spans="1:18">
      <c r="A5389" s="81"/>
      <c r="B5389" s="81"/>
      <c r="C5389" s="81"/>
      <c r="D5389" s="81"/>
      <c r="E5389" s="81"/>
      <c r="F5389" s="81"/>
      <c r="G5389" s="81"/>
      <c r="H5389" s="81"/>
      <c r="I5389" s="81"/>
      <c r="J5389" s="81"/>
      <c r="K5389" s="81"/>
      <c r="L5389" s="81"/>
      <c r="M5389" s="81"/>
      <c r="N5389" s="81"/>
      <c r="O5389" s="81"/>
      <c r="P5389" s="81"/>
      <c r="Q5389" s="81"/>
      <c r="R5389" s="81"/>
    </row>
    <row r="5390" spans="1:18">
      <c r="A5390" s="81"/>
      <c r="B5390" s="81"/>
      <c r="C5390" s="81"/>
      <c r="D5390" s="81"/>
      <c r="E5390" s="81"/>
      <c r="F5390" s="81"/>
      <c r="G5390" s="81"/>
      <c r="H5390" s="81"/>
      <c r="I5390" s="81"/>
      <c r="J5390" s="81"/>
      <c r="K5390" s="81"/>
      <c r="L5390" s="81"/>
      <c r="M5390" s="81"/>
      <c r="N5390" s="81"/>
      <c r="O5390" s="81"/>
      <c r="P5390" s="81"/>
      <c r="Q5390" s="81"/>
      <c r="R5390" s="81"/>
    </row>
    <row r="5391" spans="1:18">
      <c r="A5391" s="81"/>
      <c r="B5391" s="81"/>
      <c r="C5391" s="81"/>
      <c r="D5391" s="81"/>
      <c r="E5391" s="81"/>
      <c r="F5391" s="81"/>
      <c r="G5391" s="81"/>
      <c r="H5391" s="81"/>
      <c r="I5391" s="81"/>
      <c r="J5391" s="81"/>
      <c r="K5391" s="81"/>
      <c r="L5391" s="81"/>
      <c r="M5391" s="81"/>
      <c r="N5391" s="81"/>
      <c r="O5391" s="81"/>
      <c r="P5391" s="81"/>
      <c r="Q5391" s="81"/>
      <c r="R5391" s="81"/>
    </row>
    <row r="5392" spans="1:18">
      <c r="A5392" s="81"/>
      <c r="B5392" s="81"/>
      <c r="C5392" s="81"/>
      <c r="D5392" s="81"/>
      <c r="E5392" s="81"/>
      <c r="F5392" s="81"/>
      <c r="G5392" s="81"/>
      <c r="H5392" s="81"/>
      <c r="I5392" s="81"/>
      <c r="J5392" s="81"/>
      <c r="K5392" s="81"/>
      <c r="L5392" s="81"/>
      <c r="M5392" s="81"/>
      <c r="N5392" s="81"/>
      <c r="O5392" s="81"/>
      <c r="P5392" s="81"/>
      <c r="Q5392" s="81"/>
      <c r="R5392" s="81"/>
    </row>
    <row r="5393" spans="1:18">
      <c r="A5393" s="81"/>
      <c r="B5393" s="81"/>
      <c r="C5393" s="81"/>
      <c r="D5393" s="81"/>
      <c r="E5393" s="81"/>
      <c r="F5393" s="81"/>
      <c r="G5393" s="81"/>
      <c r="H5393" s="81"/>
      <c r="I5393" s="81"/>
      <c r="J5393" s="81"/>
      <c r="K5393" s="81"/>
      <c r="L5393" s="81"/>
      <c r="M5393" s="81"/>
      <c r="N5393" s="81"/>
      <c r="O5393" s="81"/>
      <c r="P5393" s="81"/>
      <c r="Q5393" s="81"/>
      <c r="R5393" s="81"/>
    </row>
    <row r="5394" spans="1:18">
      <c r="A5394" s="81"/>
      <c r="B5394" s="81"/>
      <c r="C5394" s="81"/>
      <c r="D5394" s="81"/>
      <c r="E5394" s="81"/>
      <c r="F5394" s="81"/>
      <c r="G5394" s="81"/>
      <c r="H5394" s="81"/>
      <c r="I5394" s="81"/>
      <c r="J5394" s="81"/>
      <c r="K5394" s="81"/>
      <c r="L5394" s="81"/>
      <c r="M5394" s="81"/>
      <c r="N5394" s="81"/>
      <c r="O5394" s="81"/>
      <c r="P5394" s="81"/>
      <c r="Q5394" s="81"/>
      <c r="R5394" s="81"/>
    </row>
    <row r="5395" spans="1:18">
      <c r="A5395" s="81"/>
      <c r="B5395" s="81"/>
      <c r="C5395" s="81"/>
      <c r="D5395" s="81"/>
      <c r="E5395" s="81"/>
      <c r="F5395" s="81"/>
      <c r="G5395" s="81"/>
      <c r="H5395" s="81"/>
      <c r="I5395" s="81"/>
      <c r="J5395" s="81"/>
      <c r="K5395" s="81"/>
      <c r="L5395" s="81"/>
      <c r="M5395" s="81"/>
      <c r="N5395" s="81"/>
      <c r="O5395" s="81"/>
      <c r="P5395" s="81"/>
      <c r="Q5395" s="81"/>
      <c r="R5395" s="81"/>
    </row>
    <row r="5396" spans="1:18">
      <c r="A5396" s="81"/>
      <c r="B5396" s="81"/>
      <c r="C5396" s="81"/>
      <c r="D5396" s="81"/>
      <c r="E5396" s="81"/>
      <c r="F5396" s="81"/>
      <c r="G5396" s="81"/>
      <c r="H5396" s="81"/>
      <c r="I5396" s="81"/>
      <c r="J5396" s="81"/>
      <c r="K5396" s="81"/>
      <c r="L5396" s="81"/>
      <c r="M5396" s="81"/>
      <c r="N5396" s="81"/>
      <c r="O5396" s="81"/>
      <c r="P5396" s="81"/>
      <c r="Q5396" s="81"/>
      <c r="R5396" s="81"/>
    </row>
    <row r="5397" spans="1:18">
      <c r="A5397" s="81"/>
      <c r="B5397" s="81"/>
      <c r="C5397" s="81"/>
      <c r="D5397" s="81"/>
      <c r="E5397" s="81"/>
      <c r="F5397" s="81"/>
      <c r="G5397" s="81"/>
      <c r="H5397" s="81"/>
      <c r="I5397" s="81"/>
      <c r="J5397" s="81"/>
      <c r="K5397" s="81"/>
      <c r="L5397" s="81"/>
      <c r="M5397" s="81"/>
      <c r="N5397" s="81"/>
      <c r="O5397" s="81"/>
      <c r="P5397" s="81"/>
      <c r="Q5397" s="81"/>
      <c r="R5397" s="81"/>
    </row>
    <row r="5398" spans="1:18">
      <c r="A5398" s="81"/>
      <c r="B5398" s="81"/>
      <c r="C5398" s="81"/>
      <c r="D5398" s="81"/>
      <c r="E5398" s="81"/>
      <c r="F5398" s="81"/>
      <c r="G5398" s="81"/>
      <c r="H5398" s="81"/>
      <c r="I5398" s="81"/>
      <c r="J5398" s="81"/>
      <c r="K5398" s="81"/>
      <c r="L5398" s="81"/>
      <c r="M5398" s="81"/>
      <c r="N5398" s="81"/>
      <c r="O5398" s="81"/>
      <c r="P5398" s="81"/>
      <c r="Q5398" s="81"/>
      <c r="R5398" s="81"/>
    </row>
    <row r="5399" spans="1:18">
      <c r="A5399" s="81"/>
      <c r="B5399" s="81"/>
      <c r="C5399" s="81"/>
      <c r="D5399" s="81"/>
      <c r="E5399" s="81"/>
      <c r="F5399" s="81"/>
      <c r="G5399" s="81"/>
      <c r="H5399" s="81"/>
      <c r="I5399" s="81"/>
      <c r="J5399" s="81"/>
      <c r="K5399" s="81"/>
      <c r="L5399" s="81"/>
      <c r="M5399" s="81"/>
      <c r="N5399" s="81"/>
      <c r="O5399" s="81"/>
      <c r="P5399" s="81"/>
      <c r="Q5399" s="81"/>
      <c r="R5399" s="81"/>
    </row>
    <row r="5400" spans="1:18">
      <c r="A5400" s="81"/>
      <c r="B5400" s="81"/>
      <c r="C5400" s="81"/>
      <c r="D5400" s="81"/>
      <c r="E5400" s="81"/>
      <c r="F5400" s="81"/>
      <c r="G5400" s="81"/>
      <c r="H5400" s="81"/>
      <c r="I5400" s="81"/>
      <c r="J5400" s="81"/>
      <c r="K5400" s="81"/>
      <c r="L5400" s="81"/>
      <c r="M5400" s="81"/>
      <c r="N5400" s="81"/>
      <c r="O5400" s="81"/>
      <c r="P5400" s="81"/>
      <c r="Q5400" s="81"/>
      <c r="R5400" s="81"/>
    </row>
    <row r="5401" spans="1:18">
      <c r="A5401" s="81"/>
      <c r="B5401" s="81"/>
      <c r="C5401" s="81"/>
      <c r="D5401" s="81"/>
      <c r="E5401" s="81"/>
      <c r="F5401" s="81"/>
      <c r="G5401" s="81"/>
      <c r="H5401" s="81"/>
      <c r="I5401" s="81"/>
      <c r="J5401" s="81"/>
      <c r="K5401" s="81"/>
      <c r="L5401" s="81"/>
      <c r="M5401" s="81"/>
      <c r="N5401" s="81"/>
      <c r="O5401" s="81"/>
      <c r="P5401" s="81"/>
      <c r="Q5401" s="81"/>
      <c r="R5401" s="81"/>
    </row>
    <row r="5402" spans="1:18">
      <c r="A5402" s="81"/>
      <c r="B5402" s="81"/>
      <c r="C5402" s="81"/>
      <c r="D5402" s="81"/>
      <c r="E5402" s="81"/>
      <c r="F5402" s="81"/>
      <c r="G5402" s="81"/>
      <c r="H5402" s="81"/>
      <c r="I5402" s="81"/>
      <c r="J5402" s="81"/>
      <c r="K5402" s="81"/>
      <c r="L5402" s="81"/>
      <c r="M5402" s="81"/>
      <c r="N5402" s="81"/>
      <c r="O5402" s="81"/>
      <c r="P5402" s="81"/>
      <c r="Q5402" s="81"/>
      <c r="R5402" s="81"/>
    </row>
    <row r="5403" spans="1:18">
      <c r="A5403" s="81"/>
      <c r="B5403" s="81"/>
      <c r="C5403" s="81"/>
      <c r="D5403" s="81"/>
      <c r="E5403" s="81"/>
      <c r="F5403" s="81"/>
      <c r="G5403" s="81"/>
      <c r="H5403" s="81"/>
      <c r="I5403" s="81"/>
      <c r="J5403" s="81"/>
      <c r="K5403" s="81"/>
      <c r="L5403" s="81"/>
      <c r="M5403" s="81"/>
      <c r="N5403" s="81"/>
      <c r="O5403" s="81"/>
      <c r="P5403" s="81"/>
      <c r="Q5403" s="81"/>
      <c r="R5403" s="81"/>
    </row>
    <row r="5404" spans="1:18">
      <c r="A5404" s="81"/>
      <c r="B5404" s="81"/>
      <c r="C5404" s="81"/>
      <c r="D5404" s="81"/>
      <c r="E5404" s="81"/>
      <c r="F5404" s="81"/>
      <c r="G5404" s="81"/>
      <c r="H5404" s="81"/>
      <c r="I5404" s="81"/>
      <c r="J5404" s="81"/>
      <c r="K5404" s="81"/>
      <c r="L5404" s="81"/>
      <c r="M5404" s="81"/>
      <c r="N5404" s="81"/>
      <c r="O5404" s="81"/>
      <c r="P5404" s="81"/>
      <c r="Q5404" s="81"/>
      <c r="R5404" s="81"/>
    </row>
    <row r="5405" spans="1:18">
      <c r="A5405" s="81"/>
      <c r="B5405" s="81"/>
      <c r="C5405" s="81"/>
      <c r="D5405" s="81"/>
      <c r="E5405" s="81"/>
      <c r="F5405" s="81"/>
      <c r="G5405" s="81"/>
      <c r="H5405" s="81"/>
      <c r="I5405" s="81"/>
      <c r="J5405" s="81"/>
      <c r="K5405" s="81"/>
      <c r="L5405" s="81"/>
      <c r="M5405" s="81"/>
      <c r="N5405" s="81"/>
      <c r="O5405" s="81"/>
      <c r="P5405" s="81"/>
      <c r="Q5405" s="81"/>
      <c r="R5405" s="81"/>
    </row>
    <row r="5406" spans="1:18">
      <c r="A5406" s="81"/>
      <c r="B5406" s="81"/>
      <c r="C5406" s="81"/>
      <c r="D5406" s="81"/>
      <c r="E5406" s="81"/>
      <c r="F5406" s="81"/>
      <c r="G5406" s="81"/>
      <c r="H5406" s="81"/>
      <c r="I5406" s="81"/>
      <c r="J5406" s="81"/>
      <c r="K5406" s="81"/>
      <c r="L5406" s="81"/>
      <c r="M5406" s="81"/>
      <c r="N5406" s="81"/>
      <c r="O5406" s="81"/>
      <c r="P5406" s="81"/>
      <c r="Q5406" s="81"/>
      <c r="R5406" s="81"/>
    </row>
    <row r="5407" spans="1:18">
      <c r="A5407" s="81"/>
      <c r="B5407" s="81"/>
      <c r="C5407" s="81"/>
      <c r="D5407" s="81"/>
      <c r="E5407" s="81"/>
      <c r="F5407" s="81"/>
      <c r="G5407" s="81"/>
      <c r="H5407" s="81"/>
      <c r="I5407" s="81"/>
      <c r="J5407" s="81"/>
      <c r="K5407" s="81"/>
      <c r="L5407" s="81"/>
      <c r="M5407" s="81"/>
      <c r="N5407" s="81"/>
      <c r="O5407" s="81"/>
      <c r="P5407" s="81"/>
      <c r="Q5407" s="81"/>
      <c r="R5407" s="81"/>
    </row>
    <row r="5408" spans="1:18">
      <c r="A5408" s="81"/>
      <c r="B5408" s="81"/>
      <c r="C5408" s="81"/>
      <c r="D5408" s="81"/>
      <c r="E5408" s="81"/>
      <c r="F5408" s="81"/>
      <c r="G5408" s="81"/>
      <c r="H5408" s="81"/>
      <c r="I5408" s="81"/>
      <c r="J5408" s="81"/>
      <c r="K5408" s="81"/>
      <c r="L5408" s="81"/>
      <c r="M5408" s="81"/>
      <c r="N5408" s="81"/>
      <c r="O5408" s="81"/>
      <c r="P5408" s="81"/>
      <c r="Q5408" s="81"/>
      <c r="R5408" s="81"/>
    </row>
    <row r="5409" spans="1:18">
      <c r="A5409" s="81"/>
      <c r="B5409" s="81"/>
      <c r="C5409" s="81"/>
      <c r="D5409" s="81"/>
      <c r="E5409" s="81"/>
      <c r="F5409" s="81"/>
      <c r="G5409" s="81"/>
      <c r="H5409" s="81"/>
      <c r="I5409" s="81"/>
      <c r="J5409" s="81"/>
      <c r="K5409" s="81"/>
      <c r="L5409" s="81"/>
      <c r="M5409" s="81"/>
      <c r="N5409" s="81"/>
      <c r="O5409" s="81"/>
      <c r="P5409" s="81"/>
      <c r="Q5409" s="81"/>
      <c r="R5409" s="81"/>
    </row>
    <row r="5410" spans="1:18">
      <c r="A5410" s="81"/>
      <c r="B5410" s="81"/>
      <c r="C5410" s="81"/>
      <c r="D5410" s="81"/>
      <c r="E5410" s="81"/>
      <c r="F5410" s="81"/>
      <c r="G5410" s="81"/>
      <c r="H5410" s="81"/>
      <c r="I5410" s="81"/>
      <c r="J5410" s="81"/>
      <c r="K5410" s="81"/>
      <c r="L5410" s="81"/>
      <c r="M5410" s="81"/>
      <c r="N5410" s="81"/>
      <c r="O5410" s="81"/>
      <c r="P5410" s="81"/>
      <c r="Q5410" s="81"/>
      <c r="R5410" s="81"/>
    </row>
    <row r="5411" spans="1:18">
      <c r="A5411" s="81"/>
      <c r="B5411" s="81"/>
      <c r="C5411" s="81"/>
      <c r="D5411" s="81"/>
      <c r="E5411" s="81"/>
      <c r="F5411" s="81"/>
      <c r="G5411" s="81"/>
      <c r="H5411" s="81"/>
      <c r="I5411" s="81"/>
      <c r="J5411" s="81"/>
      <c r="K5411" s="81"/>
      <c r="L5411" s="81"/>
      <c r="M5411" s="81"/>
      <c r="N5411" s="81"/>
      <c r="O5411" s="81"/>
      <c r="P5411" s="81"/>
      <c r="Q5411" s="81"/>
      <c r="R5411" s="81"/>
    </row>
    <row r="5412" spans="1:18">
      <c r="A5412" s="81"/>
      <c r="B5412" s="81"/>
      <c r="C5412" s="81"/>
      <c r="D5412" s="81"/>
      <c r="E5412" s="81"/>
      <c r="F5412" s="81"/>
      <c r="G5412" s="81"/>
      <c r="H5412" s="81"/>
      <c r="I5412" s="81"/>
      <c r="J5412" s="81"/>
      <c r="K5412" s="81"/>
      <c r="L5412" s="81"/>
      <c r="M5412" s="81"/>
      <c r="N5412" s="81"/>
      <c r="O5412" s="81"/>
      <c r="P5412" s="81"/>
      <c r="Q5412" s="81"/>
      <c r="R5412" s="81"/>
    </row>
    <row r="5413" spans="1:18">
      <c r="A5413" s="81"/>
      <c r="B5413" s="81"/>
      <c r="C5413" s="81"/>
      <c r="D5413" s="81"/>
      <c r="E5413" s="81"/>
      <c r="F5413" s="81"/>
      <c r="G5413" s="81"/>
      <c r="H5413" s="81"/>
      <c r="I5413" s="81"/>
      <c r="J5413" s="81"/>
      <c r="K5413" s="81"/>
      <c r="L5413" s="81"/>
      <c r="M5413" s="81"/>
      <c r="N5413" s="81"/>
      <c r="O5413" s="81"/>
      <c r="P5413" s="81"/>
      <c r="Q5413" s="81"/>
      <c r="R5413" s="81"/>
    </row>
    <row r="5414" spans="1:18">
      <c r="A5414" s="81"/>
      <c r="B5414" s="81"/>
      <c r="C5414" s="81"/>
      <c r="D5414" s="81"/>
      <c r="E5414" s="81"/>
      <c r="F5414" s="81"/>
      <c r="G5414" s="81"/>
      <c r="H5414" s="81"/>
      <c r="I5414" s="81"/>
      <c r="J5414" s="81"/>
      <c r="K5414" s="81"/>
      <c r="L5414" s="81"/>
      <c r="M5414" s="81"/>
      <c r="N5414" s="81"/>
      <c r="O5414" s="81"/>
      <c r="P5414" s="81"/>
      <c r="Q5414" s="81"/>
      <c r="R5414" s="81"/>
    </row>
    <row r="5415" spans="1:18">
      <c r="A5415" s="81"/>
      <c r="B5415" s="81"/>
      <c r="C5415" s="81"/>
      <c r="D5415" s="81"/>
      <c r="E5415" s="81"/>
      <c r="F5415" s="81"/>
      <c r="G5415" s="81"/>
      <c r="H5415" s="81"/>
      <c r="I5415" s="81"/>
      <c r="J5415" s="81"/>
      <c r="K5415" s="81"/>
      <c r="L5415" s="81"/>
      <c r="M5415" s="81"/>
      <c r="N5415" s="81"/>
      <c r="O5415" s="81"/>
      <c r="P5415" s="81"/>
      <c r="Q5415" s="81"/>
      <c r="R5415" s="81"/>
    </row>
    <row r="5416" spans="1:18">
      <c r="A5416" s="81"/>
      <c r="B5416" s="81"/>
      <c r="C5416" s="81"/>
      <c r="D5416" s="81"/>
      <c r="E5416" s="81"/>
      <c r="F5416" s="81"/>
      <c r="G5416" s="81"/>
      <c r="H5416" s="81"/>
      <c r="I5416" s="81"/>
      <c r="J5416" s="81"/>
      <c r="K5416" s="81"/>
      <c r="L5416" s="81"/>
      <c r="M5416" s="81"/>
      <c r="N5416" s="81"/>
      <c r="O5416" s="81"/>
      <c r="P5416" s="81"/>
      <c r="Q5416" s="81"/>
      <c r="R5416" s="81"/>
    </row>
    <row r="5417" spans="1:18">
      <c r="A5417" s="81"/>
      <c r="B5417" s="81"/>
      <c r="C5417" s="81"/>
      <c r="D5417" s="81"/>
      <c r="E5417" s="81"/>
      <c r="F5417" s="81"/>
      <c r="G5417" s="81"/>
      <c r="H5417" s="81"/>
      <c r="I5417" s="81"/>
      <c r="J5417" s="81"/>
      <c r="K5417" s="81"/>
      <c r="L5417" s="81"/>
      <c r="M5417" s="81"/>
      <c r="N5417" s="81"/>
      <c r="O5417" s="81"/>
      <c r="P5417" s="81"/>
      <c r="Q5417" s="81"/>
      <c r="R5417" s="81"/>
    </row>
    <row r="5418" spans="1:18">
      <c r="A5418" s="81"/>
      <c r="B5418" s="81"/>
      <c r="C5418" s="81"/>
      <c r="D5418" s="81"/>
      <c r="E5418" s="81"/>
      <c r="F5418" s="81"/>
      <c r="G5418" s="81"/>
      <c r="H5418" s="81"/>
      <c r="I5418" s="81"/>
      <c r="J5418" s="81"/>
      <c r="K5418" s="81"/>
      <c r="L5418" s="81"/>
      <c r="M5418" s="81"/>
      <c r="N5418" s="81"/>
      <c r="O5418" s="81"/>
      <c r="P5418" s="81"/>
      <c r="Q5418" s="81"/>
      <c r="R5418" s="81"/>
    </row>
    <row r="5419" spans="1:18">
      <c r="A5419" s="81"/>
      <c r="B5419" s="81"/>
      <c r="C5419" s="81"/>
      <c r="D5419" s="81"/>
      <c r="E5419" s="81"/>
      <c r="F5419" s="81"/>
      <c r="G5419" s="81"/>
      <c r="H5419" s="81"/>
      <c r="I5419" s="81"/>
      <c r="J5419" s="81"/>
      <c r="K5419" s="81"/>
      <c r="L5419" s="81"/>
      <c r="M5419" s="81"/>
      <c r="N5419" s="81"/>
      <c r="O5419" s="81"/>
      <c r="P5419" s="81"/>
      <c r="Q5419" s="81"/>
      <c r="R5419" s="81"/>
    </row>
    <row r="5420" spans="1:18">
      <c r="A5420" s="81"/>
      <c r="B5420" s="81"/>
      <c r="C5420" s="81"/>
      <c r="D5420" s="81"/>
      <c r="E5420" s="81"/>
      <c r="F5420" s="81"/>
      <c r="G5420" s="81"/>
      <c r="H5420" s="81"/>
      <c r="I5420" s="81"/>
      <c r="J5420" s="81"/>
      <c r="K5420" s="81"/>
      <c r="L5420" s="81"/>
      <c r="M5420" s="81"/>
      <c r="N5420" s="81"/>
      <c r="O5420" s="81"/>
      <c r="P5420" s="81"/>
      <c r="Q5420" s="81"/>
      <c r="R5420" s="81"/>
    </row>
    <row r="5421" spans="1:18">
      <c r="A5421" s="81"/>
      <c r="B5421" s="81"/>
      <c r="C5421" s="81"/>
      <c r="D5421" s="81"/>
      <c r="E5421" s="81"/>
      <c r="F5421" s="81"/>
      <c r="G5421" s="81"/>
      <c r="H5421" s="81"/>
      <c r="I5421" s="81"/>
      <c r="J5421" s="81"/>
      <c r="K5421" s="81"/>
      <c r="L5421" s="81"/>
      <c r="M5421" s="81"/>
      <c r="N5421" s="81"/>
      <c r="O5421" s="81"/>
      <c r="P5421" s="81"/>
      <c r="Q5421" s="81"/>
      <c r="R5421" s="81"/>
    </row>
    <row r="5422" spans="1:18">
      <c r="A5422" s="81"/>
      <c r="B5422" s="81"/>
      <c r="C5422" s="81"/>
      <c r="D5422" s="81"/>
      <c r="E5422" s="81"/>
      <c r="F5422" s="81"/>
      <c r="G5422" s="81"/>
      <c r="H5422" s="81"/>
      <c r="I5422" s="81"/>
      <c r="J5422" s="81"/>
      <c r="K5422" s="81"/>
      <c r="L5422" s="81"/>
      <c r="M5422" s="81"/>
      <c r="N5422" s="81"/>
      <c r="O5422" s="81"/>
      <c r="P5422" s="81"/>
      <c r="Q5422" s="81"/>
      <c r="R5422" s="81"/>
    </row>
    <row r="5423" spans="1:18">
      <c r="A5423" s="81"/>
      <c r="B5423" s="81"/>
      <c r="C5423" s="81"/>
      <c r="D5423" s="81"/>
      <c r="E5423" s="81"/>
      <c r="F5423" s="81"/>
      <c r="G5423" s="81"/>
      <c r="H5423" s="81"/>
      <c r="I5423" s="81"/>
      <c r="J5423" s="81"/>
      <c r="K5423" s="81"/>
      <c r="L5423" s="81"/>
      <c r="M5423" s="81"/>
      <c r="N5423" s="81"/>
      <c r="O5423" s="81"/>
      <c r="P5423" s="81"/>
      <c r="Q5423" s="81"/>
      <c r="R5423" s="81"/>
    </row>
    <row r="5424" spans="1:18">
      <c r="A5424" s="81"/>
      <c r="B5424" s="81"/>
      <c r="C5424" s="81"/>
      <c r="D5424" s="81"/>
      <c r="E5424" s="81"/>
      <c r="F5424" s="81"/>
      <c r="G5424" s="81"/>
      <c r="H5424" s="81"/>
      <c r="I5424" s="81"/>
      <c r="J5424" s="81"/>
      <c r="K5424" s="81"/>
      <c r="L5424" s="81"/>
      <c r="M5424" s="81"/>
      <c r="N5424" s="81"/>
      <c r="O5424" s="81"/>
      <c r="P5424" s="81"/>
      <c r="Q5424" s="81"/>
      <c r="R5424" s="81"/>
    </row>
    <row r="5425" spans="1:18">
      <c r="A5425" s="81"/>
      <c r="B5425" s="81"/>
      <c r="C5425" s="81"/>
      <c r="D5425" s="81"/>
      <c r="E5425" s="81"/>
      <c r="F5425" s="81"/>
      <c r="G5425" s="81"/>
      <c r="H5425" s="81"/>
      <c r="I5425" s="81"/>
      <c r="J5425" s="81"/>
      <c r="K5425" s="81"/>
      <c r="L5425" s="81"/>
      <c r="M5425" s="81"/>
      <c r="N5425" s="81"/>
      <c r="O5425" s="81"/>
      <c r="P5425" s="81"/>
      <c r="Q5425" s="81"/>
      <c r="R5425" s="81"/>
    </row>
    <row r="5426" spans="1:18">
      <c r="A5426" s="81"/>
      <c r="B5426" s="81"/>
      <c r="C5426" s="81"/>
      <c r="D5426" s="81"/>
      <c r="E5426" s="81"/>
      <c r="F5426" s="81"/>
      <c r="G5426" s="81"/>
      <c r="H5426" s="81"/>
      <c r="I5426" s="81"/>
      <c r="J5426" s="81"/>
      <c r="K5426" s="81"/>
      <c r="L5426" s="81"/>
      <c r="M5426" s="81"/>
      <c r="N5426" s="81"/>
      <c r="O5426" s="81"/>
      <c r="P5426" s="81"/>
      <c r="Q5426" s="81"/>
      <c r="R5426" s="81"/>
    </row>
    <row r="5427" spans="1:18">
      <c r="A5427" s="81"/>
      <c r="B5427" s="81"/>
      <c r="C5427" s="81"/>
      <c r="D5427" s="81"/>
      <c r="E5427" s="81"/>
      <c r="F5427" s="81"/>
      <c r="G5427" s="81"/>
      <c r="H5427" s="81"/>
      <c r="I5427" s="81"/>
      <c r="J5427" s="81"/>
      <c r="K5427" s="81"/>
      <c r="L5427" s="81"/>
      <c r="M5427" s="81"/>
      <c r="N5427" s="81"/>
      <c r="O5427" s="81"/>
      <c r="P5427" s="81"/>
      <c r="Q5427" s="81"/>
      <c r="R5427" s="81"/>
    </row>
    <row r="5428" spans="1:18">
      <c r="A5428" s="81"/>
      <c r="B5428" s="81"/>
      <c r="C5428" s="81"/>
      <c r="D5428" s="81"/>
      <c r="E5428" s="81"/>
      <c r="F5428" s="81"/>
      <c r="G5428" s="81"/>
      <c r="H5428" s="81"/>
      <c r="I5428" s="81"/>
      <c r="J5428" s="81"/>
      <c r="K5428" s="81"/>
      <c r="L5428" s="81"/>
      <c r="M5428" s="81"/>
      <c r="N5428" s="81"/>
      <c r="O5428" s="81"/>
      <c r="P5428" s="81"/>
      <c r="Q5428" s="81"/>
      <c r="R5428" s="81"/>
    </row>
    <row r="5429" spans="1:18">
      <c r="A5429" s="81"/>
      <c r="B5429" s="81"/>
      <c r="C5429" s="81"/>
      <c r="D5429" s="81"/>
      <c r="E5429" s="81"/>
      <c r="F5429" s="81"/>
      <c r="G5429" s="81"/>
      <c r="H5429" s="81"/>
      <c r="I5429" s="81"/>
      <c r="J5429" s="81"/>
      <c r="K5429" s="81"/>
      <c r="L5429" s="81"/>
      <c r="M5429" s="81"/>
      <c r="N5429" s="81"/>
      <c r="O5429" s="81"/>
      <c r="P5429" s="81"/>
      <c r="Q5429" s="81"/>
      <c r="R5429" s="81"/>
    </row>
    <row r="5430" spans="1:18">
      <c r="A5430" s="81"/>
      <c r="B5430" s="81"/>
      <c r="C5430" s="81"/>
      <c r="D5430" s="81"/>
      <c r="E5430" s="81"/>
      <c r="F5430" s="81"/>
      <c r="G5430" s="81"/>
      <c r="H5430" s="81"/>
      <c r="I5430" s="81"/>
      <c r="J5430" s="81"/>
      <c r="K5430" s="81"/>
      <c r="L5430" s="81"/>
      <c r="M5430" s="81"/>
      <c r="N5430" s="81"/>
      <c r="O5430" s="81"/>
      <c r="P5430" s="81"/>
      <c r="Q5430" s="81"/>
      <c r="R5430" s="81"/>
    </row>
    <row r="5431" spans="1:18">
      <c r="A5431" s="81"/>
      <c r="B5431" s="81"/>
      <c r="C5431" s="81"/>
      <c r="D5431" s="81"/>
      <c r="E5431" s="81"/>
      <c r="F5431" s="81"/>
      <c r="G5431" s="81"/>
      <c r="H5431" s="81"/>
      <c r="I5431" s="81"/>
      <c r="J5431" s="81"/>
      <c r="K5431" s="81"/>
      <c r="L5431" s="81"/>
      <c r="M5431" s="81"/>
      <c r="N5431" s="81"/>
      <c r="O5431" s="81"/>
      <c r="P5431" s="81"/>
      <c r="Q5431" s="81"/>
      <c r="R5431" s="81"/>
    </row>
    <row r="5432" spans="1:18">
      <c r="A5432" s="81"/>
      <c r="B5432" s="81"/>
      <c r="C5432" s="81"/>
      <c r="D5432" s="81"/>
      <c r="E5432" s="81"/>
      <c r="F5432" s="81"/>
      <c r="G5432" s="81"/>
      <c r="H5432" s="81"/>
      <c r="I5432" s="81"/>
      <c r="J5432" s="81"/>
      <c r="K5432" s="81"/>
      <c r="L5432" s="81"/>
      <c r="M5432" s="81"/>
      <c r="N5432" s="81"/>
      <c r="O5432" s="81"/>
      <c r="P5432" s="81"/>
      <c r="Q5432" s="81"/>
      <c r="R5432" s="81"/>
    </row>
    <row r="5433" spans="1:18">
      <c r="A5433" s="81"/>
      <c r="B5433" s="81"/>
      <c r="C5433" s="81"/>
      <c r="D5433" s="81"/>
      <c r="E5433" s="81"/>
      <c r="F5433" s="81"/>
      <c r="G5433" s="81"/>
      <c r="H5433" s="81"/>
      <c r="I5433" s="81"/>
      <c r="J5433" s="81"/>
      <c r="K5433" s="81"/>
      <c r="L5433" s="81"/>
      <c r="M5433" s="81"/>
      <c r="N5433" s="81"/>
      <c r="O5433" s="81"/>
      <c r="P5433" s="81"/>
      <c r="Q5433" s="81"/>
      <c r="R5433" s="81"/>
    </row>
    <row r="5434" spans="1:18">
      <c r="A5434" s="81"/>
      <c r="B5434" s="81"/>
      <c r="C5434" s="81"/>
      <c r="D5434" s="81"/>
      <c r="E5434" s="81"/>
      <c r="F5434" s="81"/>
      <c r="G5434" s="81"/>
      <c r="H5434" s="81"/>
      <c r="I5434" s="81"/>
      <c r="J5434" s="81"/>
      <c r="K5434" s="81"/>
      <c r="L5434" s="81"/>
      <c r="M5434" s="81"/>
      <c r="N5434" s="81"/>
      <c r="O5434" s="81"/>
      <c r="P5434" s="81"/>
      <c r="Q5434" s="81"/>
      <c r="R5434" s="81"/>
    </row>
    <row r="5435" spans="1:18">
      <c r="A5435" s="81"/>
      <c r="B5435" s="81"/>
      <c r="C5435" s="81"/>
      <c r="D5435" s="81"/>
      <c r="E5435" s="81"/>
      <c r="F5435" s="81"/>
      <c r="G5435" s="81"/>
      <c r="H5435" s="81"/>
      <c r="I5435" s="81"/>
      <c r="J5435" s="81"/>
      <c r="K5435" s="81"/>
      <c r="L5435" s="81"/>
      <c r="M5435" s="81"/>
      <c r="N5435" s="81"/>
      <c r="O5435" s="81"/>
      <c r="P5435" s="81"/>
      <c r="Q5435" s="81"/>
      <c r="R5435" s="81"/>
    </row>
    <row r="5436" spans="1:18">
      <c r="A5436" s="81"/>
      <c r="B5436" s="81"/>
      <c r="C5436" s="81"/>
      <c r="D5436" s="81"/>
      <c r="E5436" s="81"/>
      <c r="F5436" s="81"/>
      <c r="G5436" s="81"/>
      <c r="H5436" s="81"/>
      <c r="I5436" s="81"/>
      <c r="J5436" s="81"/>
      <c r="K5436" s="81"/>
      <c r="L5436" s="81"/>
      <c r="M5436" s="81"/>
      <c r="N5436" s="81"/>
      <c r="O5436" s="81"/>
      <c r="P5436" s="81"/>
      <c r="Q5436" s="81"/>
      <c r="R5436" s="81"/>
    </row>
    <row r="5437" spans="1:18">
      <c r="A5437" s="81"/>
      <c r="B5437" s="81"/>
      <c r="C5437" s="81"/>
      <c r="D5437" s="81"/>
      <c r="E5437" s="81"/>
      <c r="F5437" s="81"/>
      <c r="G5437" s="81"/>
      <c r="H5437" s="81"/>
      <c r="I5437" s="81"/>
      <c r="J5437" s="81"/>
      <c r="K5437" s="81"/>
      <c r="L5437" s="81"/>
      <c r="M5437" s="81"/>
      <c r="N5437" s="81"/>
      <c r="O5437" s="81"/>
      <c r="P5437" s="81"/>
      <c r="Q5437" s="81"/>
      <c r="R5437" s="81"/>
    </row>
    <row r="5438" spans="1:18">
      <c r="A5438" s="81"/>
      <c r="B5438" s="81"/>
      <c r="C5438" s="81"/>
      <c r="D5438" s="81"/>
      <c r="E5438" s="81"/>
      <c r="F5438" s="81"/>
      <c r="G5438" s="81"/>
      <c r="H5438" s="81"/>
      <c r="I5438" s="81"/>
      <c r="J5438" s="81"/>
      <c r="K5438" s="81"/>
      <c r="L5438" s="81"/>
      <c r="M5438" s="81"/>
      <c r="N5438" s="81"/>
      <c r="O5438" s="81"/>
      <c r="P5438" s="81"/>
      <c r="Q5438" s="81"/>
      <c r="R5438" s="81"/>
    </row>
    <row r="5439" spans="1:18">
      <c r="A5439" s="81"/>
      <c r="B5439" s="81"/>
      <c r="C5439" s="81"/>
      <c r="D5439" s="81"/>
      <c r="E5439" s="81"/>
      <c r="F5439" s="81"/>
      <c r="G5439" s="81"/>
      <c r="H5439" s="81"/>
      <c r="I5439" s="81"/>
      <c r="J5439" s="81"/>
      <c r="K5439" s="81"/>
      <c r="L5439" s="81"/>
      <c r="M5439" s="81"/>
      <c r="N5439" s="81"/>
      <c r="O5439" s="81"/>
      <c r="P5439" s="81"/>
      <c r="Q5439" s="81"/>
      <c r="R5439" s="81"/>
    </row>
    <row r="5440" spans="1:18">
      <c r="A5440" s="81"/>
      <c r="B5440" s="81"/>
      <c r="C5440" s="81"/>
      <c r="D5440" s="81"/>
      <c r="E5440" s="81"/>
      <c r="F5440" s="81"/>
      <c r="G5440" s="81"/>
      <c r="H5440" s="81"/>
      <c r="I5440" s="81"/>
      <c r="J5440" s="81"/>
      <c r="K5440" s="81"/>
      <c r="L5440" s="81"/>
      <c r="M5440" s="81"/>
      <c r="N5440" s="81"/>
      <c r="O5440" s="81"/>
      <c r="P5440" s="81"/>
      <c r="Q5440" s="81"/>
      <c r="R5440" s="81"/>
    </row>
    <row r="5441" spans="1:18">
      <c r="A5441" s="81"/>
      <c r="B5441" s="81"/>
      <c r="C5441" s="81"/>
      <c r="D5441" s="81"/>
      <c r="E5441" s="81"/>
      <c r="F5441" s="81"/>
      <c r="G5441" s="81"/>
      <c r="H5441" s="81"/>
      <c r="I5441" s="81"/>
      <c r="J5441" s="81"/>
      <c r="K5441" s="81"/>
      <c r="L5441" s="81"/>
      <c r="M5441" s="81"/>
      <c r="N5441" s="81"/>
      <c r="O5441" s="81"/>
      <c r="P5441" s="81"/>
      <c r="Q5441" s="81"/>
      <c r="R5441" s="81"/>
    </row>
    <row r="5442" spans="1:18">
      <c r="A5442" s="81"/>
      <c r="B5442" s="81"/>
      <c r="C5442" s="81"/>
      <c r="D5442" s="81"/>
      <c r="E5442" s="81"/>
      <c r="F5442" s="81"/>
      <c r="G5442" s="81"/>
      <c r="H5442" s="81"/>
      <c r="I5442" s="81"/>
      <c r="J5442" s="81"/>
      <c r="K5442" s="81"/>
      <c r="L5442" s="81"/>
      <c r="M5442" s="81"/>
      <c r="N5442" s="81"/>
      <c r="O5442" s="81"/>
      <c r="P5442" s="81"/>
      <c r="Q5442" s="81"/>
      <c r="R5442" s="81"/>
    </row>
    <row r="5443" spans="1:18">
      <c r="A5443" s="81"/>
      <c r="B5443" s="81"/>
      <c r="C5443" s="81"/>
      <c r="D5443" s="81"/>
      <c r="E5443" s="81"/>
      <c r="F5443" s="81"/>
      <c r="G5443" s="81"/>
      <c r="H5443" s="81"/>
      <c r="I5443" s="81"/>
      <c r="J5443" s="81"/>
      <c r="K5443" s="81"/>
      <c r="L5443" s="81"/>
      <c r="M5443" s="81"/>
      <c r="N5443" s="81"/>
      <c r="O5443" s="81"/>
      <c r="P5443" s="81"/>
      <c r="Q5443" s="81"/>
      <c r="R5443" s="81"/>
    </row>
    <row r="5444" spans="1:18">
      <c r="A5444" s="81"/>
      <c r="B5444" s="81"/>
      <c r="C5444" s="81"/>
      <c r="D5444" s="81"/>
      <c r="E5444" s="81"/>
      <c r="F5444" s="81"/>
      <c r="G5444" s="81"/>
      <c r="H5444" s="81"/>
      <c r="I5444" s="81"/>
      <c r="J5444" s="81"/>
      <c r="K5444" s="81"/>
      <c r="L5444" s="81"/>
      <c r="M5444" s="81"/>
      <c r="N5444" s="81"/>
      <c r="O5444" s="81"/>
      <c r="P5444" s="81"/>
      <c r="Q5444" s="81"/>
      <c r="R5444" s="81"/>
    </row>
    <row r="5445" spans="1:18">
      <c r="A5445" s="81"/>
      <c r="B5445" s="81"/>
      <c r="C5445" s="81"/>
      <c r="D5445" s="81"/>
      <c r="E5445" s="81"/>
      <c r="F5445" s="81"/>
      <c r="G5445" s="81"/>
      <c r="H5445" s="81"/>
      <c r="I5445" s="81"/>
      <c r="J5445" s="81"/>
      <c r="K5445" s="81"/>
      <c r="L5445" s="81"/>
      <c r="M5445" s="81"/>
      <c r="N5445" s="81"/>
      <c r="O5445" s="81"/>
      <c r="P5445" s="81"/>
      <c r="Q5445" s="81"/>
      <c r="R5445" s="81"/>
    </row>
    <row r="5446" spans="1:18">
      <c r="A5446" s="81"/>
      <c r="B5446" s="81"/>
      <c r="C5446" s="81"/>
      <c r="D5446" s="81"/>
      <c r="E5446" s="81"/>
      <c r="F5446" s="81"/>
      <c r="G5446" s="81"/>
      <c r="H5446" s="81"/>
      <c r="I5446" s="81"/>
      <c r="J5446" s="81"/>
      <c r="K5446" s="81"/>
      <c r="L5446" s="81"/>
      <c r="M5446" s="81"/>
      <c r="N5446" s="81"/>
      <c r="O5446" s="81"/>
      <c r="P5446" s="81"/>
      <c r="Q5446" s="81"/>
      <c r="R5446" s="81"/>
    </row>
    <row r="5447" spans="1:18">
      <c r="A5447" s="81"/>
      <c r="B5447" s="81"/>
      <c r="C5447" s="81"/>
      <c r="D5447" s="81"/>
      <c r="E5447" s="81"/>
      <c r="F5447" s="81"/>
      <c r="G5447" s="81"/>
      <c r="H5447" s="81"/>
      <c r="I5447" s="81"/>
      <c r="J5447" s="81"/>
      <c r="K5447" s="81"/>
      <c r="L5447" s="81"/>
      <c r="M5447" s="81"/>
      <c r="N5447" s="81"/>
      <c r="O5447" s="81"/>
      <c r="P5447" s="81"/>
      <c r="Q5447" s="81"/>
      <c r="R5447" s="81"/>
    </row>
    <row r="5448" spans="1:18">
      <c r="A5448" s="81"/>
      <c r="B5448" s="81"/>
      <c r="C5448" s="81"/>
      <c r="D5448" s="81"/>
      <c r="E5448" s="81"/>
      <c r="F5448" s="81"/>
      <c r="G5448" s="81"/>
      <c r="H5448" s="81"/>
      <c r="I5448" s="81"/>
      <c r="J5448" s="81"/>
      <c r="K5448" s="81"/>
      <c r="L5448" s="81"/>
      <c r="M5448" s="81"/>
      <c r="N5448" s="81"/>
      <c r="O5448" s="81"/>
      <c r="P5448" s="81"/>
      <c r="Q5448" s="81"/>
      <c r="R5448" s="81"/>
    </row>
    <row r="5449" spans="1:18">
      <c r="A5449" s="81"/>
      <c r="B5449" s="81"/>
      <c r="C5449" s="81"/>
      <c r="D5449" s="81"/>
      <c r="E5449" s="81"/>
      <c r="F5449" s="81"/>
      <c r="G5449" s="81"/>
      <c r="H5449" s="81"/>
      <c r="I5449" s="81"/>
      <c r="J5449" s="81"/>
      <c r="K5449" s="81"/>
      <c r="L5449" s="81"/>
      <c r="M5449" s="81"/>
      <c r="N5449" s="81"/>
      <c r="O5449" s="81"/>
      <c r="P5449" s="81"/>
      <c r="Q5449" s="81"/>
      <c r="R5449" s="81"/>
    </row>
    <row r="5450" spans="1:18">
      <c r="A5450" s="81"/>
      <c r="B5450" s="81"/>
      <c r="C5450" s="81"/>
      <c r="D5450" s="81"/>
      <c r="E5450" s="81"/>
      <c r="F5450" s="81"/>
      <c r="G5450" s="81"/>
      <c r="H5450" s="81"/>
      <c r="I5450" s="81"/>
      <c r="J5450" s="81"/>
      <c r="K5450" s="81"/>
      <c r="L5450" s="81"/>
      <c r="M5450" s="81"/>
      <c r="N5450" s="81"/>
      <c r="O5450" s="81"/>
      <c r="P5450" s="81"/>
      <c r="Q5450" s="81"/>
      <c r="R5450" s="81"/>
    </row>
    <row r="5451" spans="1:18">
      <c r="A5451" s="81"/>
      <c r="B5451" s="81"/>
      <c r="C5451" s="81"/>
      <c r="D5451" s="81"/>
      <c r="E5451" s="81"/>
      <c r="F5451" s="81"/>
      <c r="G5451" s="81"/>
      <c r="H5451" s="81"/>
      <c r="I5451" s="81"/>
      <c r="J5451" s="81"/>
      <c r="K5451" s="81"/>
      <c r="L5451" s="81"/>
      <c r="M5451" s="81"/>
      <c r="N5451" s="81"/>
      <c r="O5451" s="81"/>
      <c r="P5451" s="81"/>
      <c r="Q5451" s="81"/>
      <c r="R5451" s="81"/>
    </row>
    <row r="5452" spans="1:18">
      <c r="A5452" s="81"/>
      <c r="B5452" s="81"/>
      <c r="C5452" s="81"/>
      <c r="D5452" s="81"/>
      <c r="E5452" s="81"/>
      <c r="F5452" s="81"/>
      <c r="G5452" s="81"/>
      <c r="H5452" s="81"/>
      <c r="I5452" s="81"/>
      <c r="J5452" s="81"/>
      <c r="K5452" s="81"/>
      <c r="L5452" s="81"/>
      <c r="M5452" s="81"/>
      <c r="N5452" s="81"/>
      <c r="O5452" s="81"/>
      <c r="P5452" s="81"/>
      <c r="Q5452" s="81"/>
      <c r="R5452" s="81"/>
    </row>
    <row r="5453" spans="1:18">
      <c r="A5453" s="81"/>
      <c r="B5453" s="81"/>
      <c r="C5453" s="81"/>
      <c r="D5453" s="81"/>
      <c r="E5453" s="81"/>
      <c r="F5453" s="81"/>
      <c r="G5453" s="81"/>
      <c r="H5453" s="81"/>
      <c r="I5453" s="81"/>
      <c r="J5453" s="81"/>
      <c r="K5453" s="81"/>
      <c r="L5453" s="81"/>
      <c r="M5453" s="81"/>
      <c r="N5453" s="81"/>
      <c r="O5453" s="81"/>
      <c r="P5453" s="81"/>
      <c r="Q5453" s="81"/>
      <c r="R5453" s="81"/>
    </row>
    <row r="5454" spans="1:18">
      <c r="A5454" s="81"/>
      <c r="B5454" s="81"/>
      <c r="C5454" s="81"/>
      <c r="D5454" s="81"/>
      <c r="E5454" s="81"/>
      <c r="F5454" s="81"/>
      <c r="G5454" s="81"/>
      <c r="H5454" s="81"/>
      <c r="I5454" s="81"/>
      <c r="J5454" s="81"/>
      <c r="K5454" s="81"/>
      <c r="L5454" s="81"/>
      <c r="M5454" s="81"/>
      <c r="N5454" s="81"/>
      <c r="O5454" s="81"/>
      <c r="P5454" s="81"/>
      <c r="Q5454" s="81"/>
      <c r="R5454" s="81"/>
    </row>
    <row r="5455" spans="1:18">
      <c r="A5455" s="81"/>
      <c r="B5455" s="81"/>
      <c r="C5455" s="81"/>
      <c r="D5455" s="81"/>
      <c r="E5455" s="81"/>
      <c r="F5455" s="81"/>
      <c r="G5455" s="81"/>
      <c r="H5455" s="81"/>
      <c r="I5455" s="81"/>
      <c r="J5455" s="81"/>
      <c r="K5455" s="81"/>
      <c r="L5455" s="81"/>
      <c r="M5455" s="81"/>
      <c r="N5455" s="81"/>
      <c r="O5455" s="81"/>
      <c r="P5455" s="81"/>
      <c r="Q5455" s="81"/>
      <c r="R5455" s="81"/>
    </row>
    <row r="5456" spans="1:18">
      <c r="A5456" s="81"/>
      <c r="B5456" s="81"/>
      <c r="C5456" s="81"/>
      <c r="D5456" s="81"/>
      <c r="E5456" s="81"/>
      <c r="F5456" s="81"/>
      <c r="G5456" s="81"/>
      <c r="H5456" s="81"/>
      <c r="I5456" s="81"/>
      <c r="J5456" s="81"/>
      <c r="K5456" s="81"/>
      <c r="L5456" s="81"/>
      <c r="M5456" s="81"/>
      <c r="N5456" s="81"/>
      <c r="O5456" s="81"/>
      <c r="P5456" s="81"/>
      <c r="Q5456" s="81"/>
      <c r="R5456" s="81"/>
    </row>
    <row r="5457" spans="1:18">
      <c r="A5457" s="81"/>
      <c r="B5457" s="81"/>
      <c r="C5457" s="81"/>
      <c r="D5457" s="81"/>
      <c r="E5457" s="81"/>
      <c r="F5457" s="81"/>
      <c r="G5457" s="81"/>
      <c r="H5457" s="81"/>
      <c r="I5457" s="81"/>
      <c r="J5457" s="81"/>
      <c r="K5457" s="81"/>
      <c r="L5457" s="81"/>
      <c r="M5457" s="81"/>
      <c r="N5457" s="81"/>
      <c r="O5457" s="81"/>
      <c r="P5457" s="81"/>
      <c r="Q5457" s="81"/>
      <c r="R5457" s="81"/>
    </row>
    <row r="5458" spans="1:18">
      <c r="A5458" s="81"/>
      <c r="B5458" s="81"/>
      <c r="C5458" s="81"/>
      <c r="D5458" s="81"/>
      <c r="E5458" s="81"/>
      <c r="F5458" s="81"/>
      <c r="G5458" s="81"/>
      <c r="H5458" s="81"/>
      <c r="I5458" s="81"/>
      <c r="J5458" s="81"/>
      <c r="K5458" s="81"/>
      <c r="L5458" s="81"/>
      <c r="M5458" s="81"/>
      <c r="N5458" s="81"/>
      <c r="O5458" s="81"/>
      <c r="P5458" s="81"/>
      <c r="Q5458" s="81"/>
      <c r="R5458" s="81"/>
    </row>
    <row r="5459" spans="1:18">
      <c r="A5459" s="81"/>
      <c r="B5459" s="81"/>
      <c r="C5459" s="81"/>
      <c r="D5459" s="81"/>
      <c r="E5459" s="81"/>
      <c r="F5459" s="81"/>
      <c r="G5459" s="81"/>
      <c r="H5459" s="81"/>
      <c r="I5459" s="81"/>
      <c r="J5459" s="81"/>
      <c r="K5459" s="81"/>
      <c r="L5459" s="81"/>
      <c r="M5459" s="81"/>
      <c r="N5459" s="81"/>
      <c r="O5459" s="81"/>
      <c r="P5459" s="81"/>
      <c r="Q5459" s="81"/>
      <c r="R5459" s="81"/>
    </row>
    <row r="5460" spans="1:18">
      <c r="A5460" s="81"/>
      <c r="B5460" s="81"/>
      <c r="C5460" s="81"/>
      <c r="D5460" s="81"/>
      <c r="E5460" s="81"/>
      <c r="F5460" s="81"/>
      <c r="G5460" s="81"/>
      <c r="H5460" s="81"/>
      <c r="I5460" s="81"/>
      <c r="J5460" s="81"/>
      <c r="K5460" s="81"/>
      <c r="L5460" s="81"/>
      <c r="M5460" s="81"/>
      <c r="N5460" s="81"/>
      <c r="O5460" s="81"/>
      <c r="P5460" s="81"/>
      <c r="Q5460" s="81"/>
      <c r="R5460" s="81"/>
    </row>
    <row r="5461" spans="1:18">
      <c r="A5461" s="81"/>
      <c r="B5461" s="81"/>
      <c r="C5461" s="81"/>
      <c r="D5461" s="81"/>
      <c r="E5461" s="81"/>
      <c r="F5461" s="81"/>
      <c r="G5461" s="81"/>
      <c r="H5461" s="81"/>
      <c r="I5461" s="81"/>
      <c r="J5461" s="81"/>
      <c r="K5461" s="81"/>
      <c r="L5461" s="81"/>
      <c r="M5461" s="81"/>
      <c r="N5461" s="81"/>
      <c r="O5461" s="81"/>
      <c r="P5461" s="81"/>
      <c r="Q5461" s="81"/>
      <c r="R5461" s="81"/>
    </row>
    <row r="5462" spans="1:18">
      <c r="A5462" s="81"/>
      <c r="B5462" s="81"/>
      <c r="C5462" s="81"/>
      <c r="D5462" s="81"/>
      <c r="E5462" s="81"/>
      <c r="F5462" s="81"/>
      <c r="G5462" s="81"/>
      <c r="H5462" s="81"/>
      <c r="I5462" s="81"/>
      <c r="J5462" s="81"/>
      <c r="K5462" s="81"/>
      <c r="L5462" s="81"/>
      <c r="M5462" s="81"/>
      <c r="N5462" s="81"/>
      <c r="O5462" s="81"/>
      <c r="P5462" s="81"/>
      <c r="Q5462" s="81"/>
      <c r="R5462" s="81"/>
    </row>
    <row r="5463" spans="1:18">
      <c r="A5463" s="81"/>
      <c r="B5463" s="81"/>
      <c r="C5463" s="81"/>
      <c r="D5463" s="81"/>
      <c r="E5463" s="81"/>
      <c r="F5463" s="81"/>
      <c r="G5463" s="81"/>
      <c r="H5463" s="81"/>
      <c r="I5463" s="81"/>
      <c r="J5463" s="81"/>
      <c r="K5463" s="81"/>
      <c r="L5463" s="81"/>
      <c r="M5463" s="81"/>
      <c r="N5463" s="81"/>
      <c r="O5463" s="81"/>
      <c r="P5463" s="81"/>
      <c r="Q5463" s="81"/>
      <c r="R5463" s="81"/>
    </row>
    <row r="5464" spans="1:18">
      <c r="A5464" s="81"/>
      <c r="B5464" s="81"/>
      <c r="C5464" s="81"/>
      <c r="D5464" s="81"/>
      <c r="E5464" s="81"/>
      <c r="F5464" s="81"/>
      <c r="G5464" s="81"/>
      <c r="H5464" s="81"/>
      <c r="I5464" s="81"/>
      <c r="J5464" s="81"/>
      <c r="K5464" s="81"/>
      <c r="L5464" s="81"/>
      <c r="M5464" s="81"/>
      <c r="N5464" s="81"/>
      <c r="O5464" s="81"/>
      <c r="P5464" s="81"/>
      <c r="Q5464" s="81"/>
      <c r="R5464" s="81"/>
    </row>
    <row r="5465" spans="1:18">
      <c r="A5465" s="81"/>
      <c r="B5465" s="81"/>
      <c r="C5465" s="81"/>
      <c r="D5465" s="81"/>
      <c r="E5465" s="81"/>
      <c r="F5465" s="81"/>
      <c r="G5465" s="81"/>
      <c r="H5465" s="81"/>
      <c r="I5465" s="81"/>
      <c r="J5465" s="81"/>
      <c r="K5465" s="81"/>
      <c r="L5465" s="81"/>
      <c r="M5465" s="81"/>
      <c r="N5465" s="81"/>
      <c r="O5465" s="81"/>
      <c r="P5465" s="81"/>
      <c r="Q5465" s="81"/>
      <c r="R5465" s="81"/>
    </row>
    <row r="5466" spans="1:18">
      <c r="A5466" s="81"/>
      <c r="B5466" s="81"/>
      <c r="C5466" s="167"/>
      <c r="D5466" s="167"/>
      <c r="E5466" s="167"/>
      <c r="F5466" s="81"/>
      <c r="G5466" s="81"/>
      <c r="H5466" s="81"/>
      <c r="I5466" s="81"/>
      <c r="J5466" s="81"/>
      <c r="K5466" s="81"/>
      <c r="L5466" s="81"/>
      <c r="M5466" s="81"/>
      <c r="N5466" s="81"/>
      <c r="O5466" s="81"/>
      <c r="P5466" s="81"/>
      <c r="Q5466" s="81"/>
      <c r="R5466" s="81"/>
    </row>
    <row r="5467" spans="1:18">
      <c r="A5467" s="81"/>
      <c r="B5467" s="81"/>
      <c r="C5467" s="167"/>
      <c r="D5467" s="167"/>
      <c r="E5467" s="167"/>
      <c r="F5467" s="81"/>
      <c r="G5467" s="81"/>
      <c r="H5467" s="81"/>
      <c r="I5467" s="81"/>
      <c r="J5467" s="81"/>
      <c r="K5467" s="81"/>
      <c r="L5467" s="81"/>
      <c r="M5467" s="81"/>
      <c r="N5467" s="81"/>
      <c r="O5467" s="81"/>
      <c r="P5467" s="81"/>
      <c r="Q5467" s="81"/>
      <c r="R5467" s="81"/>
    </row>
    <row r="5468" spans="1:18">
      <c r="A5468" s="81"/>
      <c r="B5468" s="81"/>
      <c r="C5468" s="167"/>
      <c r="D5468" s="167"/>
      <c r="E5468" s="167"/>
      <c r="F5468" s="81"/>
      <c r="G5468" s="81"/>
      <c r="H5468" s="81"/>
      <c r="I5468" s="81"/>
      <c r="J5468" s="81"/>
      <c r="K5468" s="81"/>
      <c r="L5468" s="81"/>
      <c r="M5468" s="81"/>
      <c r="N5468" s="81"/>
      <c r="O5468" s="81"/>
      <c r="P5468" s="81"/>
      <c r="Q5468" s="81"/>
      <c r="R5468" s="81"/>
    </row>
    <row r="5469" spans="1:18">
      <c r="A5469" s="81"/>
      <c r="B5469" s="81"/>
      <c r="C5469" s="167"/>
      <c r="D5469" s="167"/>
      <c r="E5469" s="167"/>
      <c r="F5469" s="81"/>
      <c r="G5469" s="81"/>
      <c r="H5469" s="81"/>
      <c r="I5469" s="81"/>
      <c r="J5469" s="81"/>
      <c r="K5469" s="81"/>
      <c r="L5469" s="81"/>
      <c r="M5469" s="81"/>
      <c r="N5469" s="81"/>
      <c r="O5469" s="81"/>
      <c r="P5469" s="81"/>
      <c r="Q5469" s="81"/>
      <c r="R5469" s="81"/>
    </row>
    <row r="5470" spans="1:18">
      <c r="A5470" s="81"/>
      <c r="B5470" s="81"/>
      <c r="C5470" s="167"/>
      <c r="D5470" s="167"/>
      <c r="E5470" s="167"/>
      <c r="F5470" s="81"/>
      <c r="G5470" s="81"/>
      <c r="H5470" s="81"/>
      <c r="I5470" s="81"/>
      <c r="J5470" s="81"/>
      <c r="K5470" s="81"/>
      <c r="L5470" s="81"/>
      <c r="M5470" s="81"/>
      <c r="N5470" s="81"/>
      <c r="O5470" s="81"/>
      <c r="P5470" s="81"/>
      <c r="Q5470" s="81"/>
      <c r="R5470" s="81"/>
    </row>
    <row r="5471" spans="1:18">
      <c r="A5471" s="81"/>
      <c r="B5471" s="81"/>
      <c r="C5471" s="167"/>
      <c r="D5471" s="167"/>
      <c r="E5471" s="167"/>
      <c r="F5471" s="81"/>
      <c r="G5471" s="81"/>
      <c r="H5471" s="81"/>
      <c r="I5471" s="81"/>
      <c r="J5471" s="81"/>
      <c r="K5471" s="81"/>
      <c r="L5471" s="81"/>
      <c r="M5471" s="81"/>
      <c r="N5471" s="81"/>
      <c r="O5471" s="81"/>
      <c r="P5471" s="81"/>
      <c r="Q5471" s="81"/>
      <c r="R5471" s="81"/>
    </row>
    <row r="5472" spans="1:18">
      <c r="A5472" s="81"/>
      <c r="B5472" s="81"/>
      <c r="C5472" s="167"/>
      <c r="D5472" s="167"/>
      <c r="E5472" s="167"/>
      <c r="F5472" s="81"/>
      <c r="G5472" s="81"/>
      <c r="H5472" s="81"/>
      <c r="I5472" s="81"/>
      <c r="J5472" s="81"/>
      <c r="K5472" s="81"/>
      <c r="L5472" s="81"/>
      <c r="M5472" s="81"/>
      <c r="N5472" s="81"/>
      <c r="O5472" s="81"/>
      <c r="P5472" s="81"/>
      <c r="Q5472" s="81"/>
      <c r="R5472" s="81"/>
    </row>
    <row r="5473" spans="1:18">
      <c r="A5473" s="81"/>
      <c r="B5473" s="81"/>
      <c r="C5473" s="167"/>
      <c r="D5473" s="167"/>
      <c r="E5473" s="167"/>
      <c r="F5473" s="81"/>
      <c r="G5473" s="81"/>
      <c r="H5473" s="81"/>
      <c r="I5473" s="81"/>
      <c r="J5473" s="81"/>
      <c r="K5473" s="81"/>
      <c r="L5473" s="81"/>
      <c r="M5473" s="81"/>
      <c r="N5473" s="81"/>
      <c r="O5473" s="81"/>
      <c r="P5473" s="81"/>
      <c r="Q5473" s="81"/>
      <c r="R5473" s="81"/>
    </row>
    <row r="5474" spans="1:18">
      <c r="A5474" s="81"/>
      <c r="B5474" s="81"/>
      <c r="C5474" s="167"/>
      <c r="D5474" s="167"/>
      <c r="E5474" s="167"/>
      <c r="F5474" s="81"/>
      <c r="G5474" s="81"/>
      <c r="H5474" s="81"/>
      <c r="I5474" s="81"/>
      <c r="J5474" s="81"/>
      <c r="K5474" s="81"/>
      <c r="L5474" s="81"/>
      <c r="M5474" s="81"/>
      <c r="N5474" s="81"/>
      <c r="O5474" s="81"/>
      <c r="P5474" s="81"/>
      <c r="Q5474" s="81"/>
      <c r="R5474" s="81"/>
    </row>
    <row r="5475" spans="1:18">
      <c r="A5475" s="81"/>
      <c r="B5475" s="81"/>
      <c r="C5475" s="167"/>
      <c r="D5475" s="167"/>
      <c r="E5475" s="167"/>
      <c r="F5475" s="81"/>
      <c r="G5475" s="81"/>
      <c r="H5475" s="81"/>
      <c r="I5475" s="81"/>
      <c r="J5475" s="81"/>
      <c r="K5475" s="81"/>
      <c r="L5475" s="81"/>
      <c r="M5475" s="81"/>
      <c r="N5475" s="81"/>
      <c r="O5475" s="81"/>
      <c r="P5475" s="81"/>
      <c r="Q5475" s="81"/>
      <c r="R5475" s="81"/>
    </row>
    <row r="5476" spans="1:18">
      <c r="A5476" s="81"/>
      <c r="B5476" s="81"/>
      <c r="C5476" s="167"/>
      <c r="D5476" s="167"/>
      <c r="E5476" s="167"/>
      <c r="F5476" s="81"/>
      <c r="G5476" s="81"/>
      <c r="H5476" s="81"/>
      <c r="I5476" s="81"/>
      <c r="J5476" s="81"/>
      <c r="K5476" s="81"/>
      <c r="L5476" s="81"/>
      <c r="M5476" s="81"/>
      <c r="N5476" s="81"/>
      <c r="O5476" s="81"/>
      <c r="P5476" s="81"/>
      <c r="Q5476" s="81"/>
      <c r="R5476" s="81"/>
    </row>
    <row r="5477" spans="1:18">
      <c r="A5477" s="81"/>
      <c r="B5477" s="81"/>
      <c r="C5477" s="167"/>
      <c r="D5477" s="167"/>
      <c r="E5477" s="167"/>
      <c r="F5477" s="81"/>
      <c r="G5477" s="81"/>
      <c r="H5477" s="81"/>
      <c r="I5477" s="81"/>
      <c r="J5477" s="81"/>
      <c r="K5477" s="81"/>
      <c r="L5477" s="81"/>
      <c r="M5477" s="81"/>
      <c r="N5477" s="81"/>
      <c r="O5477" s="81"/>
      <c r="P5477" s="81"/>
      <c r="Q5477" s="81"/>
      <c r="R5477" s="81"/>
    </row>
    <row r="5478" spans="1:18">
      <c r="A5478" s="81"/>
      <c r="B5478" s="81"/>
      <c r="C5478" s="167"/>
      <c r="D5478" s="167"/>
      <c r="E5478" s="167"/>
      <c r="F5478" s="81"/>
      <c r="G5478" s="81"/>
      <c r="H5478" s="81"/>
      <c r="I5478" s="81"/>
      <c r="J5478" s="81"/>
      <c r="K5478" s="81"/>
      <c r="L5478" s="81"/>
      <c r="M5478" s="81"/>
      <c r="N5478" s="81"/>
      <c r="O5478" s="81"/>
      <c r="P5478" s="81"/>
      <c r="Q5478" s="81"/>
      <c r="R5478" s="81"/>
    </row>
    <row r="5479" spans="1:18">
      <c r="A5479" s="81"/>
      <c r="B5479" s="81"/>
      <c r="C5479" s="167"/>
      <c r="D5479" s="167"/>
      <c r="E5479" s="167"/>
      <c r="F5479" s="81"/>
      <c r="G5479" s="81"/>
      <c r="H5479" s="81"/>
      <c r="I5479" s="81"/>
      <c r="J5479" s="81"/>
      <c r="K5479" s="81"/>
      <c r="L5479" s="81"/>
      <c r="M5479" s="81"/>
      <c r="N5479" s="81"/>
      <c r="O5479" s="81"/>
      <c r="P5479" s="81"/>
      <c r="Q5479" s="81"/>
      <c r="R5479" s="81"/>
    </row>
    <row r="5480" spans="1:18">
      <c r="A5480" s="81"/>
      <c r="B5480" s="81"/>
      <c r="C5480" s="167"/>
      <c r="D5480" s="167"/>
      <c r="E5480" s="167"/>
      <c r="F5480" s="81"/>
      <c r="G5480" s="81"/>
      <c r="H5480" s="81"/>
      <c r="I5480" s="81"/>
      <c r="J5480" s="81"/>
      <c r="K5480" s="81"/>
      <c r="L5480" s="81"/>
      <c r="M5480" s="81"/>
      <c r="N5480" s="81"/>
      <c r="O5480" s="81"/>
      <c r="P5480" s="81"/>
      <c r="Q5480" s="81"/>
      <c r="R5480" s="81"/>
    </row>
    <row r="5481" spans="1:18">
      <c r="A5481" s="81"/>
      <c r="B5481" s="81"/>
      <c r="C5481" s="167"/>
      <c r="D5481" s="167"/>
      <c r="E5481" s="167"/>
      <c r="F5481" s="81"/>
      <c r="G5481" s="81"/>
      <c r="H5481" s="81"/>
      <c r="I5481" s="81"/>
      <c r="J5481" s="81"/>
      <c r="K5481" s="81"/>
      <c r="L5481" s="81"/>
      <c r="M5481" s="81"/>
      <c r="N5481" s="81"/>
      <c r="O5481" s="81"/>
      <c r="P5481" s="81"/>
      <c r="Q5481" s="81"/>
      <c r="R5481" s="81"/>
    </row>
    <row r="5482" spans="1:18">
      <c r="A5482" s="81"/>
      <c r="B5482" s="81"/>
      <c r="C5482" s="167"/>
      <c r="D5482" s="167"/>
      <c r="E5482" s="167"/>
      <c r="F5482" s="81"/>
      <c r="G5482" s="81"/>
      <c r="H5482" s="81"/>
      <c r="I5482" s="81"/>
      <c r="J5482" s="81"/>
      <c r="K5482" s="81"/>
      <c r="L5482" s="81"/>
      <c r="M5482" s="81"/>
      <c r="N5482" s="81"/>
      <c r="O5482" s="81"/>
      <c r="P5482" s="81"/>
      <c r="Q5482" s="81"/>
      <c r="R5482" s="81"/>
    </row>
    <row r="5483" spans="1:18">
      <c r="A5483" s="81"/>
      <c r="B5483" s="81"/>
      <c r="C5483" s="167"/>
      <c r="D5483" s="167"/>
      <c r="E5483" s="167"/>
      <c r="F5483" s="81"/>
      <c r="G5483" s="81"/>
      <c r="H5483" s="81"/>
      <c r="I5483" s="81"/>
      <c r="J5483" s="81"/>
      <c r="K5483" s="81"/>
      <c r="L5483" s="81"/>
      <c r="M5483" s="81"/>
      <c r="N5483" s="81"/>
      <c r="O5483" s="81"/>
      <c r="P5483" s="81"/>
      <c r="Q5483" s="81"/>
      <c r="R5483" s="81"/>
    </row>
    <row r="5484" spans="1:18">
      <c r="A5484" s="81"/>
      <c r="B5484" s="81"/>
      <c r="C5484" s="167"/>
      <c r="D5484" s="167"/>
      <c r="E5484" s="167"/>
      <c r="F5484" s="81"/>
      <c r="G5484" s="81"/>
      <c r="H5484" s="81"/>
      <c r="I5484" s="81"/>
      <c r="J5484" s="81"/>
      <c r="K5484" s="81"/>
      <c r="L5484" s="81"/>
      <c r="M5484" s="81"/>
      <c r="N5484" s="81"/>
      <c r="O5484" s="81"/>
      <c r="P5484" s="81"/>
      <c r="Q5484" s="81"/>
      <c r="R5484" s="81"/>
    </row>
    <row r="5485" spans="1:18">
      <c r="A5485" s="81"/>
      <c r="B5485" s="81"/>
      <c r="C5485" s="167"/>
      <c r="D5485" s="167"/>
      <c r="E5485" s="167"/>
      <c r="F5485" s="81"/>
      <c r="G5485" s="81"/>
      <c r="H5485" s="81"/>
      <c r="I5485" s="81"/>
      <c r="J5485" s="81"/>
      <c r="K5485" s="81"/>
      <c r="L5485" s="81"/>
      <c r="M5485" s="81"/>
      <c r="N5485" s="81"/>
      <c r="O5485" s="81"/>
      <c r="P5485" s="81"/>
      <c r="Q5485" s="81"/>
      <c r="R5485" s="81"/>
    </row>
    <row r="5486" spans="1:18">
      <c r="A5486" s="81"/>
      <c r="B5486" s="81"/>
      <c r="C5486" s="167"/>
      <c r="D5486" s="167"/>
      <c r="E5486" s="167"/>
      <c r="F5486" s="81"/>
      <c r="G5486" s="81"/>
      <c r="H5486" s="81"/>
      <c r="I5486" s="81"/>
      <c r="J5486" s="81"/>
      <c r="K5486" s="81"/>
      <c r="L5486" s="81"/>
      <c r="M5486" s="81"/>
      <c r="N5486" s="81"/>
      <c r="O5486" s="81"/>
      <c r="P5486" s="81"/>
      <c r="Q5486" s="81"/>
      <c r="R5486" s="81"/>
    </row>
    <row r="5487" spans="1:18">
      <c r="A5487" s="81"/>
      <c r="B5487" s="81"/>
      <c r="C5487" s="167"/>
      <c r="D5487" s="167"/>
      <c r="E5487" s="167"/>
      <c r="F5487" s="81"/>
      <c r="G5487" s="81"/>
      <c r="H5487" s="81"/>
      <c r="I5487" s="81"/>
      <c r="J5487" s="81"/>
      <c r="K5487" s="81"/>
      <c r="L5487" s="81"/>
      <c r="M5487" s="81"/>
      <c r="N5487" s="81"/>
      <c r="O5487" s="81"/>
      <c r="P5487" s="81"/>
      <c r="Q5487" s="81"/>
      <c r="R5487" s="81"/>
    </row>
    <row r="5488" spans="1:18">
      <c r="A5488" s="81"/>
      <c r="B5488" s="81"/>
      <c r="C5488" s="167"/>
      <c r="D5488" s="167"/>
      <c r="E5488" s="167"/>
      <c r="F5488" s="81"/>
      <c r="G5488" s="81"/>
      <c r="H5488" s="81"/>
      <c r="I5488" s="81"/>
      <c r="J5488" s="81"/>
      <c r="K5488" s="81"/>
      <c r="L5488" s="81"/>
      <c r="M5488" s="81"/>
      <c r="N5488" s="81"/>
      <c r="O5488" s="81"/>
      <c r="P5488" s="81"/>
      <c r="Q5488" s="81"/>
      <c r="R5488" s="81"/>
    </row>
    <row r="5489" spans="1:18">
      <c r="A5489" s="81"/>
      <c r="B5489" s="81"/>
      <c r="C5489" s="167"/>
      <c r="D5489" s="167"/>
      <c r="E5489" s="167"/>
      <c r="F5489" s="81"/>
      <c r="G5489" s="81"/>
      <c r="H5489" s="81"/>
      <c r="I5489" s="81"/>
      <c r="J5489" s="81"/>
      <c r="K5489" s="81"/>
      <c r="L5489" s="81"/>
      <c r="M5489" s="81"/>
      <c r="N5489" s="81"/>
      <c r="O5489" s="81"/>
      <c r="P5489" s="81"/>
      <c r="Q5489" s="81"/>
      <c r="R5489" s="81"/>
    </row>
    <row r="5490" spans="1:18">
      <c r="A5490" s="81"/>
      <c r="B5490" s="81"/>
      <c r="C5490" s="167"/>
      <c r="D5490" s="167"/>
      <c r="E5490" s="167"/>
      <c r="F5490" s="81"/>
      <c r="G5490" s="81"/>
      <c r="H5490" s="81"/>
      <c r="I5490" s="81"/>
      <c r="J5490" s="81"/>
      <c r="K5490" s="81"/>
      <c r="L5490" s="81"/>
      <c r="M5490" s="81"/>
      <c r="N5490" s="81"/>
      <c r="O5490" s="81"/>
      <c r="P5490" s="81"/>
      <c r="Q5490" s="81"/>
      <c r="R5490" s="81"/>
    </row>
    <row r="5491" spans="1:18">
      <c r="A5491" s="81"/>
      <c r="B5491" s="81"/>
      <c r="C5491" s="81"/>
      <c r="D5491" s="81"/>
      <c r="E5491" s="81"/>
      <c r="F5491" s="81"/>
      <c r="G5491" s="81"/>
      <c r="H5491" s="81"/>
      <c r="I5491" s="81"/>
      <c r="J5491" s="81"/>
      <c r="K5491" s="81"/>
      <c r="L5491" s="81"/>
      <c r="M5491" s="81"/>
      <c r="N5491" s="81"/>
      <c r="O5491" s="81"/>
      <c r="P5491" s="81"/>
      <c r="Q5491" s="81"/>
      <c r="R5491" s="81"/>
    </row>
    <row r="5492" spans="1:18">
      <c r="A5492" s="81"/>
      <c r="B5492" s="81"/>
      <c r="C5492" s="81"/>
      <c r="D5492" s="81"/>
      <c r="E5492" s="81"/>
      <c r="F5492" s="81"/>
      <c r="G5492" s="81"/>
      <c r="H5492" s="81"/>
      <c r="I5492" s="81"/>
      <c r="J5492" s="81"/>
      <c r="K5492" s="81"/>
      <c r="L5492" s="81"/>
      <c r="M5492" s="81"/>
      <c r="N5492" s="81"/>
      <c r="O5492" s="81"/>
      <c r="P5492" s="81"/>
      <c r="Q5492" s="81"/>
      <c r="R5492" s="81"/>
    </row>
    <row r="5493" spans="1:18">
      <c r="A5493" s="81"/>
      <c r="B5493" s="81"/>
      <c r="C5493" s="81"/>
      <c r="D5493" s="81"/>
      <c r="E5493" s="81"/>
      <c r="F5493" s="81"/>
      <c r="G5493" s="81"/>
      <c r="H5493" s="81"/>
      <c r="I5493" s="81"/>
      <c r="J5493" s="81"/>
      <c r="K5493" s="81"/>
      <c r="L5493" s="81"/>
      <c r="M5493" s="81"/>
      <c r="N5493" s="81"/>
      <c r="O5493" s="81"/>
      <c r="P5493" s="81"/>
      <c r="Q5493" s="81"/>
      <c r="R5493" s="81"/>
    </row>
    <row r="5494" spans="1:18">
      <c r="A5494" s="81"/>
      <c r="B5494" s="81"/>
      <c r="C5494" s="81"/>
      <c r="D5494" s="81"/>
      <c r="E5494" s="81"/>
      <c r="F5494" s="81"/>
      <c r="G5494" s="81"/>
      <c r="H5494" s="81"/>
      <c r="I5494" s="81"/>
      <c r="J5494" s="81"/>
      <c r="K5494" s="81"/>
      <c r="L5494" s="81"/>
      <c r="M5494" s="81"/>
      <c r="N5494" s="81"/>
      <c r="O5494" s="81"/>
      <c r="P5494" s="81"/>
      <c r="Q5494" s="81"/>
      <c r="R5494" s="81"/>
    </row>
    <row r="5495" spans="1:18">
      <c r="A5495" s="81"/>
      <c r="B5495" s="81"/>
      <c r="C5495" s="81"/>
      <c r="D5495" s="81"/>
      <c r="E5495" s="81"/>
      <c r="F5495" s="81"/>
      <c r="G5495" s="81"/>
      <c r="H5495" s="81"/>
      <c r="I5495" s="81"/>
      <c r="J5495" s="81"/>
      <c r="K5495" s="81"/>
      <c r="L5495" s="81"/>
      <c r="M5495" s="81"/>
      <c r="N5495" s="81"/>
      <c r="O5495" s="81"/>
      <c r="P5495" s="81"/>
      <c r="Q5495" s="81"/>
      <c r="R5495" s="81"/>
    </row>
    <row r="5496" spans="1:18">
      <c r="A5496" s="81"/>
      <c r="B5496" s="81"/>
      <c r="C5496" s="81"/>
      <c r="D5496" s="81"/>
      <c r="E5496" s="81"/>
      <c r="F5496" s="81"/>
      <c r="G5496" s="81"/>
      <c r="H5496" s="81"/>
      <c r="I5496" s="81"/>
      <c r="J5496" s="81"/>
      <c r="K5496" s="81"/>
      <c r="L5496" s="81"/>
      <c r="M5496" s="81"/>
      <c r="N5496" s="81"/>
      <c r="O5496" s="81"/>
      <c r="P5496" s="81"/>
      <c r="Q5496" s="81"/>
      <c r="R5496" s="81"/>
    </row>
    <row r="5497" spans="1:18">
      <c r="A5497" s="81"/>
      <c r="B5497" s="81"/>
      <c r="C5497" s="81"/>
      <c r="D5497" s="81"/>
      <c r="E5497" s="81"/>
      <c r="F5497" s="81"/>
      <c r="G5497" s="81"/>
      <c r="H5497" s="81"/>
      <c r="I5497" s="81"/>
      <c r="J5497" s="81"/>
      <c r="K5497" s="81"/>
      <c r="L5497" s="81"/>
      <c r="M5497" s="81"/>
      <c r="N5497" s="81"/>
      <c r="O5497" s="81"/>
      <c r="P5497" s="81"/>
      <c r="Q5497" s="81"/>
      <c r="R5497" s="81"/>
    </row>
    <row r="5498" spans="1:18">
      <c r="A5498" s="81"/>
      <c r="B5498" s="81"/>
      <c r="C5498" s="81"/>
      <c r="D5498" s="81"/>
      <c r="E5498" s="81"/>
      <c r="F5498" s="81"/>
      <c r="G5498" s="81"/>
      <c r="H5498" s="81"/>
      <c r="I5498" s="81"/>
      <c r="J5498" s="81"/>
      <c r="K5498" s="81"/>
      <c r="L5498" s="81"/>
      <c r="M5498" s="81"/>
      <c r="N5498" s="81"/>
      <c r="O5498" s="81"/>
      <c r="P5498" s="81"/>
      <c r="Q5498" s="81"/>
      <c r="R5498" s="81"/>
    </row>
    <row r="5499" spans="1:18">
      <c r="A5499" s="81"/>
      <c r="B5499" s="81"/>
      <c r="C5499" s="81"/>
      <c r="D5499" s="81"/>
      <c r="E5499" s="81"/>
      <c r="F5499" s="81"/>
      <c r="G5499" s="81"/>
      <c r="H5499" s="81"/>
      <c r="I5499" s="81"/>
      <c r="J5499" s="81"/>
      <c r="K5499" s="81"/>
      <c r="L5499" s="81"/>
      <c r="M5499" s="81"/>
      <c r="N5499" s="81"/>
      <c r="O5499" s="81"/>
      <c r="P5499" s="81"/>
      <c r="Q5499" s="81"/>
      <c r="R5499" s="81"/>
    </row>
    <row r="5500" spans="1:18">
      <c r="A5500" s="81"/>
      <c r="B5500" s="81"/>
      <c r="C5500" s="81"/>
      <c r="D5500" s="81"/>
      <c r="E5500" s="81"/>
      <c r="F5500" s="81"/>
      <c r="G5500" s="81"/>
      <c r="H5500" s="81"/>
      <c r="I5500" s="81"/>
      <c r="J5500" s="81"/>
      <c r="K5500" s="81"/>
      <c r="L5500" s="81"/>
      <c r="M5500" s="81"/>
      <c r="N5500" s="81"/>
      <c r="O5500" s="81"/>
      <c r="P5500" s="81"/>
      <c r="Q5500" s="81"/>
      <c r="R5500" s="81"/>
    </row>
    <row r="5501" spans="1:18">
      <c r="A5501" s="81"/>
      <c r="B5501" s="81"/>
      <c r="C5501" s="81"/>
      <c r="D5501" s="81"/>
      <c r="E5501" s="81"/>
      <c r="F5501" s="81"/>
      <c r="G5501" s="81"/>
      <c r="H5501" s="81"/>
      <c r="I5501" s="81"/>
      <c r="J5501" s="81"/>
      <c r="K5501" s="81"/>
      <c r="L5501" s="81"/>
      <c r="M5501" s="81"/>
      <c r="N5501" s="81"/>
      <c r="O5501" s="81"/>
      <c r="P5501" s="81"/>
      <c r="Q5501" s="81"/>
      <c r="R5501" s="81"/>
    </row>
    <row r="5502" spans="1:18">
      <c r="A5502" s="81"/>
      <c r="B5502" s="81"/>
      <c r="C5502" s="81"/>
      <c r="D5502" s="81"/>
      <c r="E5502" s="81"/>
      <c r="F5502" s="81"/>
      <c r="G5502" s="81"/>
      <c r="H5502" s="81"/>
      <c r="I5502" s="81"/>
      <c r="J5502" s="81"/>
      <c r="K5502" s="81"/>
      <c r="L5502" s="81"/>
      <c r="M5502" s="81"/>
      <c r="N5502" s="81"/>
      <c r="O5502" s="81"/>
      <c r="P5502" s="81"/>
      <c r="Q5502" s="81"/>
      <c r="R5502" s="81"/>
    </row>
    <row r="5503" spans="1:18">
      <c r="A5503" s="81"/>
      <c r="B5503" s="81"/>
      <c r="C5503" s="81"/>
      <c r="D5503" s="81"/>
      <c r="E5503" s="81"/>
      <c r="F5503" s="81"/>
      <c r="G5503" s="81"/>
      <c r="H5503" s="81"/>
      <c r="I5503" s="81"/>
      <c r="J5503" s="81"/>
      <c r="K5503" s="81"/>
      <c r="L5503" s="81"/>
      <c r="M5503" s="81"/>
      <c r="N5503" s="81"/>
      <c r="O5503" s="81"/>
      <c r="P5503" s="81"/>
      <c r="Q5503" s="81"/>
      <c r="R5503" s="81"/>
    </row>
    <row r="5504" spans="1:18">
      <c r="A5504" s="81"/>
      <c r="B5504" s="81"/>
      <c r="C5504" s="81"/>
      <c r="D5504" s="81"/>
      <c r="E5504" s="81"/>
      <c r="F5504" s="81"/>
      <c r="G5504" s="81"/>
      <c r="H5504" s="81"/>
      <c r="I5504" s="81"/>
      <c r="J5504" s="81"/>
      <c r="K5504" s="81"/>
      <c r="L5504" s="81"/>
      <c r="M5504" s="81"/>
      <c r="N5504" s="81"/>
      <c r="O5504" s="81"/>
      <c r="P5504" s="81"/>
      <c r="Q5504" s="81"/>
      <c r="R5504" s="81"/>
    </row>
    <row r="5505" spans="1:18">
      <c r="A5505" s="81"/>
      <c r="B5505" s="81"/>
      <c r="C5505" s="81"/>
      <c r="D5505" s="81"/>
      <c r="E5505" s="81"/>
      <c r="F5505" s="81"/>
      <c r="G5505" s="81"/>
      <c r="H5505" s="81"/>
      <c r="I5505" s="81"/>
      <c r="J5505" s="81"/>
      <c r="K5505" s="81"/>
      <c r="L5505" s="81"/>
      <c r="M5505" s="81"/>
      <c r="N5505" s="81"/>
      <c r="O5505" s="81"/>
      <c r="P5505" s="81"/>
      <c r="Q5505" s="81"/>
      <c r="R5505" s="81"/>
    </row>
    <row r="5506" spans="1:18">
      <c r="A5506" s="81"/>
      <c r="B5506" s="81"/>
      <c r="C5506" s="81"/>
      <c r="D5506" s="81"/>
      <c r="E5506" s="81"/>
      <c r="F5506" s="81"/>
      <c r="G5506" s="81"/>
      <c r="H5506" s="81"/>
      <c r="I5506" s="81"/>
      <c r="J5506" s="81"/>
      <c r="K5506" s="81"/>
      <c r="L5506" s="81"/>
      <c r="M5506" s="81"/>
      <c r="N5506" s="81"/>
      <c r="O5506" s="81"/>
      <c r="P5506" s="81"/>
      <c r="Q5506" s="81"/>
      <c r="R5506" s="81"/>
    </row>
    <row r="5507" spans="1:18">
      <c r="A5507" s="81"/>
      <c r="B5507" s="81"/>
      <c r="C5507" s="81"/>
      <c r="D5507" s="81"/>
      <c r="E5507" s="81"/>
      <c r="F5507" s="81"/>
      <c r="G5507" s="81"/>
      <c r="H5507" s="81"/>
      <c r="I5507" s="81"/>
      <c r="J5507" s="81"/>
      <c r="K5507" s="81"/>
      <c r="L5507" s="81"/>
      <c r="M5507" s="81"/>
      <c r="N5507" s="81"/>
      <c r="O5507" s="81"/>
      <c r="P5507" s="81"/>
      <c r="Q5507" s="81"/>
      <c r="R5507" s="81"/>
    </row>
    <row r="5508" spans="1:18">
      <c r="A5508" s="81"/>
      <c r="B5508" s="81"/>
      <c r="C5508" s="81"/>
      <c r="D5508" s="81"/>
      <c r="E5508" s="81"/>
      <c r="F5508" s="81"/>
      <c r="G5508" s="81"/>
      <c r="H5508" s="81"/>
      <c r="I5508" s="81"/>
      <c r="J5508" s="81"/>
      <c r="K5508" s="81"/>
      <c r="L5508" s="81"/>
      <c r="M5508" s="81"/>
      <c r="N5508" s="81"/>
      <c r="O5508" s="81"/>
      <c r="P5508" s="81"/>
      <c r="Q5508" s="81"/>
      <c r="R5508" s="81"/>
    </row>
    <row r="5509" spans="1:18">
      <c r="A5509" s="81"/>
      <c r="B5509" s="81"/>
      <c r="C5509" s="81"/>
      <c r="D5509" s="81"/>
      <c r="E5509" s="81"/>
      <c r="F5509" s="81"/>
      <c r="G5509" s="81"/>
      <c r="H5509" s="81"/>
      <c r="I5509" s="81"/>
      <c r="J5509" s="81"/>
      <c r="K5509" s="81"/>
      <c r="L5509" s="81"/>
      <c r="M5509" s="81"/>
      <c r="N5509" s="81"/>
      <c r="O5509" s="81"/>
      <c r="P5509" s="81"/>
      <c r="Q5509" s="81"/>
      <c r="R5509" s="81"/>
    </row>
    <row r="5510" spans="1:18">
      <c r="A5510" s="81"/>
      <c r="B5510" s="81"/>
      <c r="C5510" s="81"/>
      <c r="D5510" s="81"/>
      <c r="E5510" s="81"/>
      <c r="F5510" s="81"/>
      <c r="G5510" s="81"/>
      <c r="H5510" s="81"/>
      <c r="I5510" s="81"/>
      <c r="J5510" s="81"/>
      <c r="K5510" s="81"/>
      <c r="L5510" s="81"/>
      <c r="M5510" s="81"/>
      <c r="N5510" s="81"/>
      <c r="O5510" s="81"/>
      <c r="P5510" s="81"/>
      <c r="Q5510" s="81"/>
      <c r="R5510" s="81"/>
    </row>
    <row r="5511" spans="1:18">
      <c r="A5511" s="81"/>
      <c r="B5511" s="81"/>
      <c r="C5511" s="81"/>
      <c r="D5511" s="81"/>
      <c r="E5511" s="81"/>
      <c r="F5511" s="81"/>
      <c r="G5511" s="81"/>
      <c r="H5511" s="81"/>
      <c r="I5511" s="81"/>
      <c r="J5511" s="81"/>
      <c r="K5511" s="81"/>
      <c r="L5511" s="81"/>
      <c r="M5511" s="81"/>
      <c r="N5511" s="81"/>
      <c r="O5511" s="81"/>
      <c r="P5511" s="81"/>
      <c r="Q5511" s="81"/>
      <c r="R5511" s="81"/>
    </row>
    <row r="5512" spans="1:18">
      <c r="A5512" s="81"/>
      <c r="B5512" s="81"/>
      <c r="C5512" s="81"/>
      <c r="D5512" s="81"/>
      <c r="E5512" s="81"/>
      <c r="F5512" s="81"/>
      <c r="G5512" s="81"/>
      <c r="H5512" s="81"/>
      <c r="I5512" s="81"/>
      <c r="J5512" s="81"/>
      <c r="K5512" s="81"/>
      <c r="L5512" s="81"/>
      <c r="M5512" s="81"/>
      <c r="N5512" s="81"/>
      <c r="O5512" s="81"/>
      <c r="P5512" s="81"/>
      <c r="Q5512" s="81"/>
      <c r="R5512" s="81"/>
    </row>
    <row r="5513" spans="1:18">
      <c r="A5513" s="81"/>
      <c r="B5513" s="81"/>
      <c r="C5513" s="81"/>
      <c r="D5513" s="81"/>
      <c r="E5513" s="81"/>
      <c r="F5513" s="81"/>
      <c r="G5513" s="81"/>
      <c r="H5513" s="81"/>
      <c r="I5513" s="81"/>
      <c r="J5513" s="81"/>
      <c r="K5513" s="81"/>
      <c r="L5513" s="81"/>
      <c r="M5513" s="81"/>
      <c r="N5513" s="81"/>
      <c r="O5513" s="81"/>
      <c r="P5513" s="81"/>
      <c r="Q5513" s="81"/>
      <c r="R5513" s="81"/>
    </row>
    <row r="5514" spans="1:18">
      <c r="A5514" s="81"/>
      <c r="B5514" s="81"/>
      <c r="C5514" s="81"/>
      <c r="D5514" s="81"/>
      <c r="E5514" s="81"/>
      <c r="F5514" s="81"/>
      <c r="G5514" s="81"/>
      <c r="H5514" s="81"/>
      <c r="I5514" s="81"/>
      <c r="J5514" s="81"/>
      <c r="K5514" s="81"/>
      <c r="L5514" s="81"/>
      <c r="M5514" s="81"/>
      <c r="N5514" s="81"/>
      <c r="O5514" s="81"/>
      <c r="P5514" s="81"/>
      <c r="Q5514" s="81"/>
      <c r="R5514" s="81"/>
    </row>
    <row r="5515" spans="1:18">
      <c r="A5515" s="81"/>
      <c r="B5515" s="81"/>
      <c r="C5515" s="81"/>
      <c r="D5515" s="81"/>
      <c r="E5515" s="81"/>
      <c r="F5515" s="81"/>
      <c r="G5515" s="81"/>
      <c r="H5515" s="81"/>
      <c r="I5515" s="81"/>
      <c r="J5515" s="81"/>
      <c r="K5515" s="81"/>
      <c r="L5515" s="81"/>
      <c r="M5515" s="81"/>
      <c r="N5515" s="81"/>
      <c r="O5515" s="81"/>
      <c r="P5515" s="81"/>
      <c r="Q5515" s="81"/>
      <c r="R5515" s="81"/>
    </row>
    <row r="5516" spans="1:18">
      <c r="A5516" s="81"/>
      <c r="B5516" s="81"/>
      <c r="C5516" s="81"/>
      <c r="D5516" s="81"/>
      <c r="E5516" s="81"/>
      <c r="F5516" s="81"/>
      <c r="G5516" s="81"/>
      <c r="H5516" s="81"/>
      <c r="I5516" s="81"/>
      <c r="J5516" s="81"/>
      <c r="K5516" s="81"/>
      <c r="L5516" s="81"/>
      <c r="M5516" s="81"/>
      <c r="N5516" s="81"/>
      <c r="O5516" s="81"/>
      <c r="P5516" s="81"/>
      <c r="Q5516" s="81"/>
      <c r="R5516" s="81"/>
    </row>
    <row r="5517" spans="1:18">
      <c r="A5517" s="81"/>
      <c r="B5517" s="81"/>
      <c r="C5517" s="81"/>
      <c r="D5517" s="81"/>
      <c r="E5517" s="81"/>
      <c r="F5517" s="81"/>
      <c r="G5517" s="81"/>
      <c r="H5517" s="81"/>
      <c r="I5517" s="81"/>
      <c r="J5517" s="81"/>
      <c r="K5517" s="81"/>
      <c r="L5517" s="81"/>
      <c r="M5517" s="81"/>
      <c r="N5517" s="81"/>
      <c r="O5517" s="81"/>
      <c r="P5517" s="81"/>
      <c r="Q5517" s="81"/>
      <c r="R5517" s="81"/>
    </row>
    <row r="5518" spans="1:18">
      <c r="A5518" s="81"/>
      <c r="B5518" s="81"/>
      <c r="C5518" s="81"/>
      <c r="D5518" s="81"/>
      <c r="E5518" s="81"/>
      <c r="F5518" s="81"/>
      <c r="G5518" s="81"/>
      <c r="H5518" s="81"/>
      <c r="I5518" s="81"/>
      <c r="J5518" s="81"/>
      <c r="K5518" s="81"/>
      <c r="L5518" s="81"/>
      <c r="M5518" s="81"/>
      <c r="N5518" s="81"/>
      <c r="O5518" s="81"/>
      <c r="P5518" s="81"/>
      <c r="Q5518" s="81"/>
      <c r="R5518" s="81"/>
    </row>
    <row r="5519" spans="1:18">
      <c r="A5519" s="81"/>
      <c r="B5519" s="81"/>
      <c r="C5519" s="81"/>
      <c r="D5519" s="81"/>
      <c r="E5519" s="81"/>
      <c r="F5519" s="81"/>
      <c r="G5519" s="81"/>
      <c r="H5519" s="81"/>
      <c r="I5519" s="81"/>
      <c r="J5519" s="81"/>
      <c r="K5519" s="81"/>
      <c r="L5519" s="81"/>
      <c r="M5519" s="81"/>
      <c r="N5519" s="81"/>
      <c r="O5519" s="81"/>
      <c r="P5519" s="81"/>
      <c r="Q5519" s="81"/>
      <c r="R5519" s="81"/>
    </row>
    <row r="5520" spans="1:18">
      <c r="A5520" s="81"/>
      <c r="B5520" s="81"/>
      <c r="C5520" s="81"/>
      <c r="D5520" s="81"/>
      <c r="E5520" s="81"/>
      <c r="F5520" s="81"/>
      <c r="G5520" s="81"/>
      <c r="H5520" s="81"/>
      <c r="I5520" s="81"/>
      <c r="J5520" s="81"/>
      <c r="K5520" s="81"/>
      <c r="L5520" s="81"/>
      <c r="M5520" s="81"/>
      <c r="N5520" s="81"/>
      <c r="O5520" s="81"/>
      <c r="P5520" s="81"/>
      <c r="Q5520" s="81"/>
      <c r="R5520" s="81"/>
    </row>
    <row r="5521" spans="1:18">
      <c r="A5521" s="81"/>
      <c r="B5521" s="81"/>
      <c r="C5521" s="81"/>
      <c r="D5521" s="81"/>
      <c r="E5521" s="81"/>
      <c r="F5521" s="81"/>
      <c r="G5521" s="81"/>
      <c r="H5521" s="81"/>
      <c r="I5521" s="81"/>
      <c r="J5521" s="81"/>
      <c r="K5521" s="81"/>
      <c r="L5521" s="81"/>
      <c r="M5521" s="81"/>
      <c r="N5521" s="81"/>
      <c r="O5521" s="81"/>
      <c r="P5521" s="81"/>
      <c r="Q5521" s="81"/>
      <c r="R5521" s="81"/>
    </row>
    <row r="5522" spans="1:18">
      <c r="A5522" s="81"/>
      <c r="B5522" s="81"/>
      <c r="C5522" s="81"/>
      <c r="D5522" s="81"/>
      <c r="E5522" s="81"/>
      <c r="F5522" s="81"/>
      <c r="G5522" s="81"/>
      <c r="H5522" s="81"/>
      <c r="I5522" s="81"/>
      <c r="J5522" s="81"/>
      <c r="K5522" s="81"/>
      <c r="L5522" s="81"/>
      <c r="M5522" s="81"/>
      <c r="N5522" s="81"/>
      <c r="O5522" s="81"/>
      <c r="P5522" s="81"/>
      <c r="Q5522" s="81"/>
      <c r="R5522" s="81"/>
    </row>
    <row r="5523" spans="1:18">
      <c r="A5523" s="81"/>
      <c r="B5523" s="81"/>
      <c r="C5523" s="81"/>
      <c r="D5523" s="81"/>
      <c r="E5523" s="81"/>
      <c r="F5523" s="81"/>
      <c r="G5523" s="81"/>
      <c r="H5523" s="81"/>
      <c r="I5523" s="81"/>
      <c r="J5523" s="81"/>
      <c r="K5523" s="81"/>
      <c r="L5523" s="81"/>
      <c r="M5523" s="81"/>
      <c r="N5523" s="81"/>
      <c r="O5523" s="81"/>
      <c r="P5523" s="81"/>
      <c r="Q5523" s="81"/>
      <c r="R5523" s="81"/>
    </row>
    <row r="5524" spans="1:18">
      <c r="A5524" s="81"/>
      <c r="B5524" s="81"/>
      <c r="C5524" s="81"/>
      <c r="D5524" s="81"/>
      <c r="E5524" s="81"/>
      <c r="F5524" s="81"/>
      <c r="G5524" s="81"/>
      <c r="H5524" s="81"/>
      <c r="I5524" s="81"/>
      <c r="J5524" s="81"/>
      <c r="K5524" s="81"/>
      <c r="L5524" s="81"/>
      <c r="M5524" s="81"/>
      <c r="N5524" s="81"/>
      <c r="O5524" s="81"/>
      <c r="P5524" s="81"/>
      <c r="Q5524" s="81"/>
      <c r="R5524" s="81"/>
    </row>
    <row r="5525" spans="1:18">
      <c r="A5525" s="81"/>
      <c r="B5525" s="81"/>
      <c r="C5525" s="81"/>
      <c r="D5525" s="81"/>
      <c r="E5525" s="81"/>
      <c r="F5525" s="81"/>
      <c r="G5525" s="81"/>
      <c r="H5525" s="81"/>
      <c r="I5525" s="81"/>
      <c r="J5525" s="81"/>
      <c r="K5525" s="81"/>
      <c r="L5525" s="81"/>
      <c r="M5525" s="81"/>
      <c r="N5525" s="81"/>
      <c r="O5525" s="81"/>
      <c r="P5525" s="81"/>
      <c r="Q5525" s="81"/>
      <c r="R5525" s="81"/>
    </row>
    <row r="5526" spans="1:18">
      <c r="A5526" s="81"/>
      <c r="B5526" s="81"/>
      <c r="C5526" s="81"/>
      <c r="D5526" s="81"/>
      <c r="E5526" s="81"/>
      <c r="F5526" s="81"/>
      <c r="G5526" s="81"/>
      <c r="H5526" s="81"/>
      <c r="I5526" s="81"/>
      <c r="J5526" s="81"/>
      <c r="K5526" s="81"/>
      <c r="L5526" s="81"/>
      <c r="M5526" s="81"/>
      <c r="N5526" s="81"/>
      <c r="O5526" s="81"/>
      <c r="P5526" s="81"/>
      <c r="Q5526" s="81"/>
      <c r="R5526" s="81"/>
    </row>
    <row r="5527" spans="1:18">
      <c r="A5527" s="81"/>
      <c r="B5527" s="81"/>
      <c r="C5527" s="81"/>
      <c r="D5527" s="81"/>
      <c r="E5527" s="81"/>
      <c r="F5527" s="81"/>
      <c r="G5527" s="81"/>
      <c r="H5527" s="81"/>
      <c r="I5527" s="81"/>
      <c r="J5527" s="81"/>
      <c r="K5527" s="81"/>
      <c r="L5527" s="81"/>
      <c r="M5527" s="81"/>
      <c r="N5527" s="81"/>
      <c r="O5527" s="81"/>
      <c r="P5527" s="81"/>
      <c r="Q5527" s="81"/>
      <c r="R5527" s="81"/>
    </row>
    <row r="5528" spans="1:18">
      <c r="A5528" s="81"/>
      <c r="B5528" s="81"/>
      <c r="C5528" s="81"/>
      <c r="D5528" s="81"/>
      <c r="E5528" s="81"/>
      <c r="F5528" s="81"/>
      <c r="G5528" s="81"/>
      <c r="H5528" s="81"/>
      <c r="I5528" s="81"/>
      <c r="J5528" s="81"/>
      <c r="K5528" s="81"/>
      <c r="L5528" s="81"/>
      <c r="M5528" s="81"/>
      <c r="N5528" s="81"/>
      <c r="O5528" s="81"/>
      <c r="P5528" s="81"/>
      <c r="Q5528" s="81"/>
      <c r="R5528" s="81"/>
    </row>
    <row r="5529" spans="1:18">
      <c r="A5529" s="81"/>
      <c r="B5529" s="81"/>
      <c r="C5529" s="81"/>
      <c r="D5529" s="81"/>
      <c r="E5529" s="81"/>
      <c r="F5529" s="81"/>
      <c r="G5529" s="81"/>
      <c r="H5529" s="81"/>
      <c r="I5529" s="81"/>
      <c r="J5529" s="81"/>
      <c r="K5529" s="81"/>
      <c r="L5529" s="81"/>
      <c r="M5529" s="81"/>
      <c r="N5529" s="81"/>
      <c r="O5529" s="81"/>
      <c r="P5529" s="81"/>
      <c r="Q5529" s="81"/>
      <c r="R5529" s="81"/>
    </row>
    <row r="5530" spans="1:18">
      <c r="A5530" s="81"/>
      <c r="B5530" s="81"/>
      <c r="C5530" s="81"/>
      <c r="D5530" s="81"/>
      <c r="E5530" s="81"/>
      <c r="F5530" s="81"/>
      <c r="G5530" s="81"/>
      <c r="H5530" s="81"/>
      <c r="I5530" s="81"/>
      <c r="J5530" s="81"/>
      <c r="K5530" s="81"/>
      <c r="L5530" s="81"/>
      <c r="M5530" s="81"/>
      <c r="N5530" s="81"/>
      <c r="O5530" s="81"/>
      <c r="P5530" s="81"/>
      <c r="Q5530" s="81"/>
      <c r="R5530" s="81"/>
    </row>
    <row r="5531" spans="1:18">
      <c r="A5531" s="81"/>
      <c r="B5531" s="81"/>
      <c r="C5531" s="81"/>
      <c r="D5531" s="81"/>
      <c r="E5531" s="81"/>
      <c r="F5531" s="81"/>
      <c r="G5531" s="81"/>
      <c r="H5531" s="81"/>
      <c r="I5531" s="81"/>
      <c r="J5531" s="81"/>
      <c r="K5531" s="81"/>
      <c r="L5531" s="81"/>
      <c r="M5531" s="81"/>
      <c r="N5531" s="81"/>
      <c r="O5531" s="81"/>
      <c r="P5531" s="81"/>
      <c r="Q5531" s="81"/>
      <c r="R5531" s="81"/>
    </row>
    <row r="5532" spans="1:18">
      <c r="A5532" s="81"/>
      <c r="B5532" s="81"/>
      <c r="C5532" s="81"/>
      <c r="D5532" s="81"/>
      <c r="E5532" s="81"/>
      <c r="F5532" s="81"/>
      <c r="G5532" s="81"/>
      <c r="H5532" s="81"/>
      <c r="I5532" s="81"/>
      <c r="J5532" s="81"/>
      <c r="K5532" s="81"/>
      <c r="L5532" s="81"/>
      <c r="M5532" s="81"/>
      <c r="N5532" s="81"/>
      <c r="O5532" s="81"/>
      <c r="P5532" s="81"/>
      <c r="Q5532" s="81"/>
      <c r="R5532" s="81"/>
    </row>
    <row r="5533" spans="1:18">
      <c r="A5533" s="81"/>
      <c r="B5533" s="81"/>
      <c r="C5533" s="81"/>
      <c r="D5533" s="81"/>
      <c r="E5533" s="81"/>
      <c r="F5533" s="81"/>
      <c r="G5533" s="81"/>
      <c r="H5533" s="81"/>
      <c r="I5533" s="81"/>
      <c r="J5533" s="81"/>
      <c r="K5533" s="81"/>
      <c r="L5533" s="81"/>
      <c r="M5533" s="81"/>
      <c r="N5533" s="81"/>
      <c r="O5533" s="81"/>
      <c r="P5533" s="81"/>
      <c r="Q5533" s="81"/>
      <c r="R5533" s="81"/>
    </row>
    <row r="5534" spans="1:18">
      <c r="A5534" s="81"/>
      <c r="B5534" s="81"/>
      <c r="C5534" s="81"/>
      <c r="D5534" s="81"/>
      <c r="E5534" s="81"/>
      <c r="F5534" s="81"/>
      <c r="G5534" s="81"/>
      <c r="H5534" s="81"/>
      <c r="I5534" s="81"/>
      <c r="J5534" s="81"/>
      <c r="K5534" s="81"/>
      <c r="L5534" s="81"/>
      <c r="M5534" s="81"/>
      <c r="N5534" s="81"/>
      <c r="O5534" s="81"/>
      <c r="P5534" s="81"/>
      <c r="Q5534" s="81"/>
      <c r="R5534" s="81"/>
    </row>
    <row r="5535" spans="1:18">
      <c r="A5535" s="81"/>
      <c r="B5535" s="81"/>
      <c r="C5535" s="81"/>
      <c r="D5535" s="81"/>
      <c r="E5535" s="81"/>
      <c r="F5535" s="81"/>
      <c r="G5535" s="81"/>
      <c r="H5535" s="81"/>
      <c r="I5535" s="81"/>
      <c r="J5535" s="81"/>
      <c r="K5535" s="81"/>
      <c r="L5535" s="81"/>
      <c r="M5535" s="81"/>
      <c r="N5535" s="81"/>
      <c r="O5535" s="81"/>
      <c r="P5535" s="81"/>
      <c r="Q5535" s="81"/>
      <c r="R5535" s="81"/>
    </row>
    <row r="5536" spans="1:18">
      <c r="A5536" s="81"/>
      <c r="B5536" s="81"/>
      <c r="C5536" s="81"/>
      <c r="D5536" s="81"/>
      <c r="E5536" s="81"/>
      <c r="F5536" s="81"/>
      <c r="G5536" s="81"/>
      <c r="H5536" s="81"/>
      <c r="I5536" s="81"/>
      <c r="J5536" s="81"/>
      <c r="K5536" s="81"/>
      <c r="L5536" s="81"/>
      <c r="M5536" s="81"/>
      <c r="N5536" s="81"/>
      <c r="O5536" s="81"/>
      <c r="P5536" s="81"/>
      <c r="Q5536" s="81"/>
      <c r="R5536" s="81"/>
    </row>
    <row r="5537" spans="1:18">
      <c r="A5537" s="81"/>
      <c r="B5537" s="81"/>
      <c r="C5537" s="81"/>
      <c r="D5537" s="81"/>
      <c r="E5537" s="81"/>
      <c r="F5537" s="81"/>
      <c r="G5537" s="81"/>
      <c r="H5537" s="81"/>
      <c r="I5537" s="81"/>
      <c r="J5537" s="81"/>
      <c r="K5537" s="81"/>
      <c r="L5537" s="81"/>
      <c r="M5537" s="81"/>
      <c r="N5537" s="81"/>
      <c r="O5537" s="81"/>
      <c r="P5537" s="81"/>
      <c r="Q5537" s="81"/>
      <c r="R5537" s="81"/>
    </row>
    <row r="5538" spans="1:18">
      <c r="A5538" s="81"/>
      <c r="B5538" s="81"/>
      <c r="C5538" s="81"/>
      <c r="D5538" s="81"/>
      <c r="E5538" s="81"/>
      <c r="F5538" s="81"/>
      <c r="G5538" s="81"/>
      <c r="H5538" s="81"/>
      <c r="I5538" s="81"/>
      <c r="J5538" s="81"/>
      <c r="K5538" s="81"/>
      <c r="L5538" s="81"/>
      <c r="M5538" s="81"/>
      <c r="N5538" s="81"/>
      <c r="O5538" s="81"/>
      <c r="P5538" s="81"/>
      <c r="Q5538" s="81"/>
      <c r="R5538" s="81"/>
    </row>
    <row r="5539" spans="1:18">
      <c r="A5539" s="81"/>
      <c r="B5539" s="81"/>
      <c r="C5539" s="81"/>
      <c r="D5539" s="81"/>
      <c r="E5539" s="81"/>
      <c r="F5539" s="81"/>
      <c r="G5539" s="81"/>
      <c r="H5539" s="81"/>
      <c r="I5539" s="81"/>
      <c r="J5539" s="81"/>
      <c r="K5539" s="81"/>
      <c r="L5539" s="81"/>
      <c r="M5539" s="81"/>
      <c r="N5539" s="81"/>
      <c r="O5539" s="81"/>
      <c r="P5539" s="81"/>
      <c r="Q5539" s="81"/>
      <c r="R5539" s="81"/>
    </row>
    <row r="5540" spans="1:18">
      <c r="A5540" s="81"/>
      <c r="B5540" s="81"/>
      <c r="C5540" s="81"/>
      <c r="D5540" s="81"/>
      <c r="E5540" s="81"/>
      <c r="F5540" s="81"/>
      <c r="G5540" s="81"/>
      <c r="H5540" s="81"/>
      <c r="I5540" s="81"/>
      <c r="J5540" s="81"/>
      <c r="K5540" s="81"/>
      <c r="L5540" s="81"/>
      <c r="M5540" s="81"/>
      <c r="N5540" s="81"/>
      <c r="O5540" s="81"/>
      <c r="P5540" s="81"/>
      <c r="Q5540" s="81"/>
      <c r="R5540" s="81"/>
    </row>
    <row r="5541" spans="1:18">
      <c r="A5541" s="81"/>
      <c r="B5541" s="81"/>
      <c r="C5541" s="81"/>
      <c r="D5541" s="81"/>
      <c r="E5541" s="81"/>
      <c r="F5541" s="81"/>
      <c r="G5541" s="81"/>
      <c r="H5541" s="81"/>
      <c r="I5541" s="81"/>
      <c r="J5541" s="81"/>
      <c r="K5541" s="81"/>
      <c r="L5541" s="81"/>
      <c r="M5541" s="81"/>
      <c r="N5541" s="81"/>
      <c r="O5541" s="81"/>
      <c r="P5541" s="81"/>
      <c r="Q5541" s="81"/>
      <c r="R5541" s="81"/>
    </row>
    <row r="5542" spans="1:18">
      <c r="A5542" s="81"/>
      <c r="B5542" s="81"/>
      <c r="C5542" s="81"/>
      <c r="D5542" s="81"/>
      <c r="E5542" s="81"/>
      <c r="F5542" s="81"/>
      <c r="G5542" s="81"/>
      <c r="H5542" s="81"/>
      <c r="I5542" s="81"/>
      <c r="J5542" s="81"/>
      <c r="K5542" s="81"/>
      <c r="L5542" s="81"/>
      <c r="M5542" s="81"/>
      <c r="N5542" s="81"/>
      <c r="O5542" s="81"/>
      <c r="P5542" s="81"/>
      <c r="Q5542" s="81"/>
      <c r="R5542" s="81"/>
    </row>
    <row r="5543" spans="1:18">
      <c r="A5543" s="81"/>
      <c r="B5543" s="81"/>
      <c r="C5543" s="81"/>
      <c r="D5543" s="81"/>
      <c r="E5543" s="81"/>
      <c r="F5543" s="81"/>
      <c r="G5543" s="81"/>
      <c r="H5543" s="81"/>
      <c r="I5543" s="81"/>
      <c r="J5543" s="81"/>
      <c r="K5543" s="81"/>
      <c r="L5543" s="81"/>
      <c r="M5543" s="81"/>
      <c r="N5543" s="81"/>
      <c r="O5543" s="81"/>
      <c r="P5543" s="81"/>
      <c r="Q5543" s="81"/>
      <c r="R5543" s="81"/>
    </row>
    <row r="5544" spans="1:18">
      <c r="A5544" s="81"/>
      <c r="B5544" s="81"/>
      <c r="C5544" s="81"/>
      <c r="D5544" s="81"/>
      <c r="E5544" s="81"/>
      <c r="F5544" s="81"/>
      <c r="G5544" s="81"/>
      <c r="H5544" s="81"/>
      <c r="I5544" s="81"/>
      <c r="J5544" s="81"/>
      <c r="K5544" s="81"/>
      <c r="L5544" s="81"/>
      <c r="M5544" s="81"/>
      <c r="N5544" s="81"/>
      <c r="O5544" s="81"/>
      <c r="P5544" s="81"/>
      <c r="Q5544" s="81"/>
      <c r="R5544" s="81"/>
    </row>
    <row r="5545" spans="1:18">
      <c r="A5545" s="81"/>
      <c r="B5545" s="81"/>
      <c r="C5545" s="81"/>
      <c r="D5545" s="81"/>
      <c r="E5545" s="81"/>
      <c r="F5545" s="81"/>
      <c r="G5545" s="81"/>
      <c r="H5545" s="81"/>
      <c r="I5545" s="81"/>
      <c r="J5545" s="81"/>
      <c r="K5545" s="81"/>
      <c r="L5545" s="81"/>
      <c r="M5545" s="81"/>
      <c r="N5545" s="81"/>
      <c r="O5545" s="81"/>
      <c r="P5545" s="81"/>
      <c r="Q5545" s="81"/>
      <c r="R5545" s="81"/>
    </row>
    <row r="5546" spans="1:18">
      <c r="A5546" s="81"/>
      <c r="B5546" s="81"/>
      <c r="C5546" s="81"/>
      <c r="D5546" s="81"/>
      <c r="E5546" s="81"/>
      <c r="F5546" s="81"/>
      <c r="G5546" s="81"/>
      <c r="H5546" s="81"/>
      <c r="I5546" s="81"/>
      <c r="J5546" s="81"/>
      <c r="K5546" s="81"/>
      <c r="L5546" s="81"/>
      <c r="M5546" s="81"/>
      <c r="N5546" s="81"/>
      <c r="O5546" s="81"/>
      <c r="P5546" s="81"/>
      <c r="Q5546" s="81"/>
      <c r="R5546" s="81"/>
    </row>
    <row r="5547" spans="1:18">
      <c r="A5547" s="81"/>
      <c r="B5547" s="81"/>
      <c r="C5547" s="81"/>
      <c r="D5547" s="81"/>
      <c r="E5547" s="81"/>
      <c r="F5547" s="81"/>
      <c r="G5547" s="81"/>
      <c r="H5547" s="81"/>
      <c r="I5547" s="81"/>
      <c r="J5547" s="81"/>
      <c r="K5547" s="81"/>
      <c r="L5547" s="81"/>
      <c r="M5547" s="81"/>
      <c r="N5547" s="81"/>
      <c r="O5547" s="81"/>
      <c r="P5547" s="81"/>
      <c r="Q5547" s="81"/>
      <c r="R5547" s="81"/>
    </row>
    <row r="5548" spans="1:18">
      <c r="A5548" s="81"/>
      <c r="B5548" s="81"/>
      <c r="C5548" s="81"/>
      <c r="D5548" s="81"/>
      <c r="E5548" s="81"/>
      <c r="F5548" s="81"/>
      <c r="G5548" s="81"/>
      <c r="H5548" s="81"/>
      <c r="I5548" s="81"/>
      <c r="J5548" s="81"/>
      <c r="K5548" s="81"/>
      <c r="L5548" s="81"/>
      <c r="M5548" s="81"/>
      <c r="N5548" s="81"/>
      <c r="O5548" s="81"/>
      <c r="P5548" s="81"/>
      <c r="Q5548" s="81"/>
      <c r="R5548" s="81"/>
    </row>
    <row r="5549" spans="1:18">
      <c r="A5549" s="81"/>
      <c r="B5549" s="81"/>
      <c r="C5549" s="81"/>
      <c r="D5549" s="81"/>
      <c r="E5549" s="81"/>
      <c r="F5549" s="81"/>
      <c r="G5549" s="81"/>
      <c r="H5549" s="81"/>
      <c r="I5549" s="81"/>
      <c r="J5549" s="81"/>
      <c r="K5549" s="81"/>
      <c r="L5549" s="81"/>
      <c r="M5549" s="81"/>
      <c r="N5549" s="81"/>
      <c r="O5549" s="81"/>
      <c r="P5549" s="81"/>
      <c r="Q5549" s="81"/>
      <c r="R5549" s="81"/>
    </row>
    <row r="5550" spans="1:18">
      <c r="A5550" s="81"/>
      <c r="B5550" s="81"/>
      <c r="C5550" s="81"/>
      <c r="D5550" s="81"/>
      <c r="E5550" s="81"/>
      <c r="F5550" s="81"/>
      <c r="G5550" s="81"/>
      <c r="H5550" s="81"/>
      <c r="I5550" s="81"/>
      <c r="J5550" s="81"/>
      <c r="K5550" s="81"/>
      <c r="L5550" s="81"/>
      <c r="M5550" s="81"/>
      <c r="N5550" s="81"/>
      <c r="O5550" s="81"/>
      <c r="P5550" s="81"/>
      <c r="Q5550" s="81"/>
      <c r="R5550" s="81"/>
    </row>
    <row r="5551" spans="1:18">
      <c r="A5551" s="81"/>
      <c r="B5551" s="81"/>
      <c r="C5551" s="81"/>
      <c r="D5551" s="81"/>
      <c r="E5551" s="81"/>
      <c r="F5551" s="81"/>
      <c r="G5551" s="81"/>
      <c r="H5551" s="81"/>
      <c r="I5551" s="81"/>
      <c r="J5551" s="81"/>
      <c r="K5551" s="81"/>
      <c r="L5551" s="81"/>
      <c r="M5551" s="81"/>
      <c r="N5551" s="81"/>
      <c r="O5551" s="81"/>
      <c r="P5551" s="81"/>
      <c r="Q5551" s="81"/>
      <c r="R5551" s="81"/>
    </row>
    <row r="5552" spans="1:18">
      <c r="A5552" s="81"/>
      <c r="B5552" s="81"/>
      <c r="C5552" s="81"/>
      <c r="D5552" s="81"/>
      <c r="E5552" s="81"/>
      <c r="F5552" s="81"/>
      <c r="G5552" s="81"/>
      <c r="H5552" s="81"/>
      <c r="I5552" s="81"/>
      <c r="J5552" s="81"/>
      <c r="K5552" s="81"/>
      <c r="L5552" s="81"/>
      <c r="M5552" s="81"/>
      <c r="N5552" s="81"/>
      <c r="O5552" s="81"/>
      <c r="P5552" s="81"/>
      <c r="Q5552" s="81"/>
      <c r="R5552" s="81"/>
    </row>
    <row r="5553" spans="1:18">
      <c r="A5553" s="81"/>
      <c r="B5553" s="81"/>
      <c r="C5553" s="81"/>
      <c r="D5553" s="81"/>
      <c r="E5553" s="81"/>
      <c r="F5553" s="81"/>
      <c r="G5553" s="81"/>
      <c r="H5553" s="81"/>
      <c r="I5553" s="81"/>
      <c r="J5553" s="81"/>
      <c r="K5553" s="81"/>
      <c r="L5553" s="81"/>
      <c r="M5553" s="81"/>
      <c r="N5553" s="81"/>
      <c r="O5553" s="81"/>
      <c r="P5553" s="81"/>
      <c r="Q5553" s="81"/>
      <c r="R5553" s="81"/>
    </row>
    <row r="5554" spans="1:18">
      <c r="A5554" s="81"/>
      <c r="B5554" s="81"/>
      <c r="C5554" s="81"/>
      <c r="D5554" s="81"/>
      <c r="E5554" s="81"/>
      <c r="F5554" s="81"/>
      <c r="G5554" s="81"/>
      <c r="H5554" s="81"/>
      <c r="I5554" s="81"/>
      <c r="J5554" s="81"/>
      <c r="K5554" s="81"/>
      <c r="L5554" s="81"/>
      <c r="M5554" s="81"/>
      <c r="N5554" s="81"/>
      <c r="O5554" s="81"/>
      <c r="P5554" s="81"/>
      <c r="Q5554" s="81"/>
      <c r="R5554" s="81"/>
    </row>
    <row r="5555" spans="1:18">
      <c r="A5555" s="81"/>
      <c r="B5555" s="81"/>
      <c r="C5555" s="81"/>
      <c r="D5555" s="81"/>
      <c r="E5555" s="81"/>
      <c r="F5555" s="81"/>
      <c r="G5555" s="81"/>
      <c r="H5555" s="81"/>
      <c r="I5555" s="81"/>
      <c r="J5555" s="81"/>
      <c r="K5555" s="81"/>
      <c r="L5555" s="81"/>
      <c r="M5555" s="81"/>
      <c r="N5555" s="81"/>
      <c r="O5555" s="81"/>
      <c r="P5555" s="81"/>
      <c r="Q5555" s="81"/>
      <c r="R5555" s="81"/>
    </row>
    <row r="5556" spans="1:18">
      <c r="A5556" s="81"/>
      <c r="B5556" s="81"/>
      <c r="C5556" s="81"/>
      <c r="D5556" s="81"/>
      <c r="E5556" s="81"/>
      <c r="F5556" s="81"/>
      <c r="G5556" s="81"/>
      <c r="H5556" s="81"/>
      <c r="I5556" s="81"/>
      <c r="J5556" s="81"/>
      <c r="K5556" s="81"/>
      <c r="L5556" s="81"/>
      <c r="M5556" s="81"/>
      <c r="N5556" s="81"/>
      <c r="O5556" s="81"/>
      <c r="P5556" s="81"/>
      <c r="Q5556" s="81"/>
      <c r="R5556" s="81"/>
    </row>
    <row r="5557" spans="1:18">
      <c r="A5557" s="81"/>
      <c r="B5557" s="81"/>
      <c r="C5557" s="81"/>
      <c r="D5557" s="81"/>
      <c r="E5557" s="81"/>
      <c r="F5557" s="81"/>
      <c r="G5557" s="81"/>
      <c r="H5557" s="81"/>
      <c r="I5557" s="81"/>
      <c r="J5557" s="81"/>
      <c r="K5557" s="81"/>
      <c r="L5557" s="81"/>
      <c r="M5557" s="81"/>
      <c r="N5557" s="81"/>
      <c r="O5557" s="81"/>
      <c r="P5557" s="81"/>
      <c r="Q5557" s="81"/>
      <c r="R5557" s="81"/>
    </row>
    <row r="5558" spans="1:18">
      <c r="A5558" s="81"/>
      <c r="B5558" s="81"/>
      <c r="C5558" s="81"/>
      <c r="D5558" s="81"/>
      <c r="E5558" s="81"/>
      <c r="F5558" s="81"/>
      <c r="G5558" s="81"/>
      <c r="H5558" s="81"/>
      <c r="I5558" s="81"/>
      <c r="J5558" s="81"/>
      <c r="K5558" s="81"/>
      <c r="L5558" s="81"/>
      <c r="M5558" s="81"/>
      <c r="N5558" s="81"/>
      <c r="O5558" s="81"/>
      <c r="P5558" s="81"/>
      <c r="Q5558" s="81"/>
      <c r="R5558" s="81"/>
    </row>
    <row r="5559" spans="1:18">
      <c r="A5559" s="81"/>
      <c r="B5559" s="81"/>
      <c r="C5559" s="81"/>
      <c r="D5559" s="81"/>
      <c r="E5559" s="81"/>
      <c r="F5559" s="81"/>
      <c r="G5559" s="81"/>
      <c r="H5559" s="81"/>
      <c r="I5559" s="81"/>
      <c r="J5559" s="81"/>
      <c r="K5559" s="81"/>
      <c r="L5559" s="81"/>
      <c r="M5559" s="81"/>
      <c r="N5559" s="81"/>
      <c r="O5559" s="81"/>
      <c r="P5559" s="81"/>
      <c r="Q5559" s="81"/>
      <c r="R5559" s="81"/>
    </row>
    <row r="5560" spans="1:18">
      <c r="A5560" s="81"/>
      <c r="B5560" s="81"/>
      <c r="C5560" s="81"/>
      <c r="D5560" s="81"/>
      <c r="E5560" s="81"/>
      <c r="F5560" s="81"/>
      <c r="G5560" s="81"/>
      <c r="H5560" s="81"/>
      <c r="I5560" s="81"/>
      <c r="J5560" s="81"/>
      <c r="K5560" s="81"/>
      <c r="L5560" s="81"/>
      <c r="M5560" s="81"/>
      <c r="N5560" s="81"/>
      <c r="O5560" s="81"/>
      <c r="P5560" s="81"/>
      <c r="Q5560" s="81"/>
      <c r="R5560" s="81"/>
    </row>
    <row r="5561" spans="1:18">
      <c r="A5561" s="81"/>
      <c r="B5561" s="81"/>
      <c r="C5561" s="81"/>
      <c r="D5561" s="81"/>
      <c r="E5561" s="81"/>
      <c r="F5561" s="81"/>
      <c r="G5561" s="81"/>
      <c r="H5561" s="81"/>
      <c r="I5561" s="81"/>
      <c r="J5561" s="81"/>
      <c r="K5561" s="81"/>
      <c r="L5561" s="81"/>
      <c r="M5561" s="81"/>
      <c r="N5561" s="81"/>
      <c r="O5561" s="81"/>
      <c r="P5561" s="81"/>
      <c r="Q5561" s="81"/>
      <c r="R5561" s="81"/>
    </row>
    <row r="5562" spans="1:18">
      <c r="A5562" s="81"/>
      <c r="B5562" s="81"/>
      <c r="C5562" s="81"/>
      <c r="D5562" s="81"/>
      <c r="E5562" s="81"/>
      <c r="F5562" s="81"/>
      <c r="G5562" s="81"/>
      <c r="H5562" s="81"/>
      <c r="I5562" s="81"/>
      <c r="J5562" s="81"/>
      <c r="K5562" s="81"/>
      <c r="L5562" s="81"/>
      <c r="M5562" s="81"/>
      <c r="N5562" s="81"/>
      <c r="O5562" s="81"/>
      <c r="P5562" s="81"/>
      <c r="Q5562" s="81"/>
      <c r="R5562" s="81"/>
    </row>
    <row r="5563" spans="1:18">
      <c r="A5563" s="81"/>
      <c r="B5563" s="81"/>
      <c r="C5563" s="81"/>
      <c r="D5563" s="81"/>
      <c r="E5563" s="81"/>
      <c r="F5563" s="81"/>
      <c r="G5563" s="81"/>
      <c r="H5563" s="81"/>
      <c r="I5563" s="81"/>
      <c r="J5563" s="81"/>
      <c r="K5563" s="81"/>
      <c r="L5563" s="81"/>
      <c r="M5563" s="81"/>
      <c r="N5563" s="81"/>
      <c r="O5563" s="81"/>
      <c r="P5563" s="81"/>
      <c r="Q5563" s="81"/>
      <c r="R5563" s="81"/>
    </row>
    <row r="5564" spans="1:18">
      <c r="A5564" s="81"/>
      <c r="B5564" s="81"/>
      <c r="C5564" s="81"/>
      <c r="D5564" s="81"/>
      <c r="E5564" s="81"/>
      <c r="F5564" s="81"/>
      <c r="G5564" s="81"/>
      <c r="H5564" s="81"/>
      <c r="I5564" s="81"/>
      <c r="J5564" s="81"/>
      <c r="K5564" s="81"/>
      <c r="L5564" s="81"/>
      <c r="M5564" s="81"/>
      <c r="N5564" s="81"/>
      <c r="O5564" s="81"/>
      <c r="P5564" s="81"/>
      <c r="Q5564" s="81"/>
      <c r="R5564" s="81"/>
    </row>
    <row r="5565" spans="1:18">
      <c r="A5565" s="81"/>
      <c r="B5565" s="81"/>
      <c r="C5565" s="81"/>
      <c r="D5565" s="81"/>
      <c r="E5565" s="81"/>
      <c r="F5565" s="81"/>
      <c r="G5565" s="81"/>
      <c r="H5565" s="81"/>
      <c r="I5565" s="81"/>
      <c r="J5565" s="81"/>
      <c r="K5565" s="81"/>
      <c r="L5565" s="81"/>
      <c r="M5565" s="81"/>
      <c r="N5565" s="81"/>
      <c r="O5565" s="81"/>
      <c r="P5565" s="81"/>
      <c r="Q5565" s="81"/>
      <c r="R5565" s="81"/>
    </row>
    <row r="5566" spans="1:18">
      <c r="A5566" s="81"/>
      <c r="B5566" s="81"/>
      <c r="C5566" s="81"/>
      <c r="D5566" s="81"/>
      <c r="E5566" s="81"/>
      <c r="F5566" s="81"/>
      <c r="G5566" s="81"/>
      <c r="H5566" s="81"/>
      <c r="I5566" s="81"/>
      <c r="J5566" s="81"/>
      <c r="K5566" s="81"/>
      <c r="L5566" s="81"/>
      <c r="M5566" s="81"/>
      <c r="N5566" s="81"/>
      <c r="O5566" s="81"/>
      <c r="P5566" s="81"/>
      <c r="Q5566" s="81"/>
      <c r="R5566" s="81"/>
    </row>
    <row r="5567" spans="1:18">
      <c r="A5567" s="81"/>
      <c r="B5567" s="81"/>
      <c r="C5567" s="81"/>
      <c r="D5567" s="81"/>
      <c r="E5567" s="81"/>
      <c r="F5567" s="81"/>
      <c r="G5567" s="81"/>
      <c r="H5567" s="81"/>
      <c r="I5567" s="81"/>
      <c r="J5567" s="81"/>
      <c r="K5567" s="81"/>
      <c r="L5567" s="81"/>
      <c r="M5567" s="81"/>
      <c r="N5567" s="81"/>
      <c r="O5567" s="81"/>
      <c r="P5567" s="81"/>
      <c r="Q5567" s="81"/>
      <c r="R5567" s="81"/>
    </row>
    <row r="5568" spans="1:18">
      <c r="A5568" s="81"/>
      <c r="B5568" s="81"/>
      <c r="C5568" s="81"/>
      <c r="D5568" s="81"/>
      <c r="E5568" s="81"/>
      <c r="F5568" s="81"/>
      <c r="G5568" s="81"/>
      <c r="H5568" s="81"/>
      <c r="I5568" s="81"/>
      <c r="J5568" s="81"/>
      <c r="K5568" s="81"/>
      <c r="L5568" s="81"/>
      <c r="M5568" s="81"/>
      <c r="N5568" s="81"/>
      <c r="O5568" s="81"/>
      <c r="P5568" s="81"/>
      <c r="Q5568" s="81"/>
      <c r="R5568" s="81"/>
    </row>
    <row r="5569" spans="1:18">
      <c r="A5569" s="81"/>
      <c r="B5569" s="81"/>
      <c r="C5569" s="81"/>
      <c r="D5569" s="81"/>
      <c r="E5569" s="81"/>
      <c r="F5569" s="81"/>
      <c r="G5569" s="81"/>
      <c r="H5569" s="81"/>
      <c r="I5569" s="81"/>
      <c r="J5569" s="81"/>
      <c r="K5569" s="81"/>
      <c r="L5569" s="81"/>
      <c r="M5569" s="81"/>
      <c r="N5569" s="81"/>
      <c r="O5569" s="81"/>
      <c r="P5569" s="81"/>
      <c r="Q5569" s="81"/>
      <c r="R5569" s="81"/>
    </row>
    <row r="5570" spans="1:18">
      <c r="A5570" s="81"/>
      <c r="B5570" s="81"/>
      <c r="C5570" s="81"/>
      <c r="D5570" s="81"/>
      <c r="E5570" s="81"/>
      <c r="F5570" s="81"/>
      <c r="G5570" s="81"/>
      <c r="H5570" s="81"/>
      <c r="I5570" s="81"/>
      <c r="J5570" s="81"/>
      <c r="K5570" s="81"/>
      <c r="L5570" s="81"/>
      <c r="M5570" s="81"/>
      <c r="N5570" s="81"/>
      <c r="O5570" s="81"/>
      <c r="P5570" s="81"/>
      <c r="Q5570" s="81"/>
      <c r="R5570" s="81"/>
    </row>
    <row r="5571" spans="1:18">
      <c r="A5571" s="81"/>
      <c r="B5571" s="81"/>
      <c r="C5571" s="81"/>
      <c r="D5571" s="81"/>
      <c r="E5571" s="81"/>
      <c r="F5571" s="81"/>
      <c r="G5571" s="81"/>
      <c r="H5571" s="81"/>
      <c r="I5571" s="81"/>
      <c r="J5571" s="81"/>
      <c r="K5571" s="81"/>
      <c r="L5571" s="81"/>
      <c r="M5571" s="81"/>
      <c r="N5571" s="81"/>
      <c r="O5571" s="81"/>
      <c r="P5571" s="81"/>
      <c r="Q5571" s="81"/>
      <c r="R5571" s="81"/>
    </row>
    <row r="5572" spans="1:18">
      <c r="A5572" s="81"/>
      <c r="B5572" s="81"/>
      <c r="C5572" s="81"/>
      <c r="D5572" s="81"/>
      <c r="E5572" s="81"/>
      <c r="F5572" s="81"/>
      <c r="G5572" s="81"/>
      <c r="H5572" s="81"/>
      <c r="I5572" s="81"/>
      <c r="J5572" s="81"/>
      <c r="K5572" s="81"/>
      <c r="L5572" s="81"/>
      <c r="M5572" s="81"/>
      <c r="N5572" s="81"/>
      <c r="O5572" s="81"/>
      <c r="P5572" s="81"/>
      <c r="Q5572" s="81"/>
      <c r="R5572" s="81"/>
    </row>
    <row r="5573" spans="1:18">
      <c r="A5573" s="81"/>
      <c r="B5573" s="81"/>
      <c r="C5573" s="81"/>
      <c r="D5573" s="81"/>
      <c r="E5573" s="81"/>
      <c r="F5573" s="81"/>
      <c r="G5573" s="81"/>
      <c r="H5573" s="81"/>
      <c r="I5573" s="81"/>
      <c r="J5573" s="81"/>
      <c r="K5573" s="81"/>
      <c r="L5573" s="81"/>
      <c r="M5573" s="81"/>
      <c r="N5573" s="81"/>
      <c r="O5573" s="81"/>
      <c r="P5573" s="81"/>
      <c r="Q5573" s="81"/>
      <c r="R5573" s="81"/>
    </row>
    <row r="5574" spans="1:18">
      <c r="A5574" s="81"/>
      <c r="B5574" s="81"/>
      <c r="C5574" s="81"/>
      <c r="D5574" s="81"/>
      <c r="E5574" s="81"/>
      <c r="F5574" s="81"/>
      <c r="G5574" s="81"/>
      <c r="H5574" s="81"/>
      <c r="I5574" s="81"/>
      <c r="J5574" s="81"/>
      <c r="K5574" s="81"/>
      <c r="L5574" s="81"/>
      <c r="M5574" s="81"/>
      <c r="N5574" s="81"/>
      <c r="O5574" s="81"/>
      <c r="P5574" s="81"/>
      <c r="Q5574" s="81"/>
      <c r="R5574" s="81"/>
    </row>
    <row r="5575" spans="1:18">
      <c r="A5575" s="81"/>
      <c r="B5575" s="81"/>
      <c r="C5575" s="81"/>
      <c r="D5575" s="81"/>
      <c r="E5575" s="81"/>
      <c r="F5575" s="81"/>
      <c r="G5575" s="81"/>
      <c r="H5575" s="81"/>
      <c r="I5575" s="81"/>
      <c r="J5575" s="81"/>
      <c r="K5575" s="81"/>
      <c r="L5575" s="81"/>
      <c r="M5575" s="81"/>
      <c r="N5575" s="81"/>
      <c r="O5575" s="81"/>
      <c r="P5575" s="81"/>
      <c r="Q5575" s="81"/>
      <c r="R5575" s="81"/>
    </row>
    <row r="5576" spans="1:18">
      <c r="A5576" s="81"/>
      <c r="B5576" s="81"/>
      <c r="C5576" s="81"/>
      <c r="D5576" s="81"/>
      <c r="E5576" s="81"/>
      <c r="F5576" s="81"/>
      <c r="G5576" s="81"/>
      <c r="H5576" s="81"/>
      <c r="I5576" s="81"/>
      <c r="J5576" s="81"/>
      <c r="K5576" s="81"/>
      <c r="L5576" s="81"/>
      <c r="M5576" s="81"/>
      <c r="N5576" s="81"/>
      <c r="O5576" s="81"/>
      <c r="P5576" s="81"/>
      <c r="Q5576" s="81"/>
      <c r="R5576" s="81"/>
    </row>
    <row r="5577" spans="1:18">
      <c r="A5577" s="81"/>
      <c r="B5577" s="81"/>
      <c r="C5577" s="81"/>
      <c r="D5577" s="81"/>
      <c r="E5577" s="81"/>
      <c r="F5577" s="81"/>
      <c r="G5577" s="81"/>
      <c r="H5577" s="81"/>
      <c r="I5577" s="81"/>
      <c r="J5577" s="81"/>
      <c r="K5577" s="81"/>
      <c r="L5577" s="81"/>
      <c r="M5577" s="81"/>
      <c r="N5577" s="81"/>
      <c r="O5577" s="81"/>
      <c r="P5577" s="81"/>
      <c r="Q5577" s="81"/>
      <c r="R5577" s="81"/>
    </row>
    <row r="5578" spans="1:18">
      <c r="A5578" s="81"/>
      <c r="B5578" s="81"/>
      <c r="C5578" s="81"/>
      <c r="D5578" s="81"/>
      <c r="E5578" s="81"/>
      <c r="F5578" s="81"/>
      <c r="G5578" s="81"/>
      <c r="H5578" s="81"/>
      <c r="I5578" s="81"/>
      <c r="J5578" s="81"/>
      <c r="K5578" s="81"/>
      <c r="L5578" s="81"/>
      <c r="M5578" s="81"/>
      <c r="N5578" s="81"/>
      <c r="O5578" s="81"/>
      <c r="P5578" s="81"/>
      <c r="Q5578" s="81"/>
      <c r="R5578" s="81"/>
    </row>
    <row r="5579" spans="1:18">
      <c r="A5579" s="81"/>
      <c r="B5579" s="81"/>
      <c r="C5579" s="81"/>
      <c r="D5579" s="81"/>
      <c r="E5579" s="81"/>
      <c r="F5579" s="81"/>
      <c r="G5579" s="81"/>
      <c r="H5579" s="81"/>
      <c r="I5579" s="81"/>
      <c r="J5579" s="81"/>
      <c r="K5579" s="81"/>
      <c r="L5579" s="81"/>
      <c r="M5579" s="81"/>
      <c r="N5579" s="81"/>
      <c r="O5579" s="81"/>
      <c r="P5579" s="81"/>
      <c r="Q5579" s="81"/>
      <c r="R5579" s="81"/>
    </row>
    <row r="5580" spans="1:18">
      <c r="A5580" s="81"/>
      <c r="B5580" s="81"/>
      <c r="C5580" s="81"/>
      <c r="D5580" s="81"/>
      <c r="E5580" s="81"/>
      <c r="F5580" s="81"/>
      <c r="G5580" s="81"/>
      <c r="H5580" s="81"/>
      <c r="I5580" s="81"/>
      <c r="J5580" s="81"/>
      <c r="K5580" s="81"/>
      <c r="L5580" s="81"/>
      <c r="M5580" s="81"/>
      <c r="N5580" s="81"/>
      <c r="O5580" s="81"/>
      <c r="P5580" s="81"/>
      <c r="Q5580" s="81"/>
      <c r="R5580" s="81"/>
    </row>
    <row r="5581" spans="1:18">
      <c r="A5581" s="81"/>
      <c r="B5581" s="81"/>
      <c r="C5581" s="81"/>
      <c r="D5581" s="81"/>
      <c r="E5581" s="81"/>
      <c r="F5581" s="81"/>
      <c r="G5581" s="81"/>
      <c r="H5581" s="81"/>
      <c r="I5581" s="81"/>
      <c r="J5581" s="81"/>
      <c r="K5581" s="81"/>
      <c r="L5581" s="81"/>
      <c r="M5581" s="81"/>
      <c r="N5581" s="81"/>
      <c r="O5581" s="81"/>
      <c r="P5581" s="81"/>
      <c r="Q5581" s="81"/>
      <c r="R5581" s="81"/>
    </row>
    <row r="5582" spans="1:18">
      <c r="A5582" s="81"/>
      <c r="B5582" s="81"/>
      <c r="C5582" s="81"/>
      <c r="D5582" s="81"/>
      <c r="E5582" s="81"/>
      <c r="F5582" s="81"/>
      <c r="G5582" s="81"/>
      <c r="H5582" s="81"/>
      <c r="I5582" s="81"/>
      <c r="J5582" s="81"/>
      <c r="K5582" s="81"/>
      <c r="L5582" s="81"/>
      <c r="M5582" s="81"/>
      <c r="N5582" s="81"/>
      <c r="O5582" s="81"/>
      <c r="P5582" s="81"/>
      <c r="Q5582" s="81"/>
      <c r="R5582" s="81"/>
    </row>
    <row r="5583" spans="1:18">
      <c r="A5583" s="81"/>
      <c r="B5583" s="81"/>
      <c r="C5583" s="81"/>
      <c r="D5583" s="81"/>
      <c r="E5583" s="81"/>
      <c r="F5583" s="81"/>
      <c r="G5583" s="81"/>
      <c r="H5583" s="81"/>
      <c r="I5583" s="81"/>
      <c r="J5583" s="81"/>
      <c r="K5583" s="81"/>
      <c r="L5583" s="81"/>
      <c r="M5583" s="81"/>
      <c r="N5583" s="81"/>
      <c r="O5583" s="81"/>
      <c r="P5583" s="81"/>
      <c r="Q5583" s="81"/>
      <c r="R5583" s="81"/>
    </row>
    <row r="5584" spans="1:18">
      <c r="A5584" s="81"/>
      <c r="B5584" s="81"/>
      <c r="C5584" s="81"/>
      <c r="D5584" s="81"/>
      <c r="E5584" s="81"/>
      <c r="F5584" s="81"/>
      <c r="G5584" s="81"/>
      <c r="H5584" s="81"/>
      <c r="I5584" s="81"/>
      <c r="J5584" s="81"/>
      <c r="K5584" s="81"/>
      <c r="L5584" s="81"/>
      <c r="M5584" s="81"/>
      <c r="N5584" s="81"/>
      <c r="O5584" s="81"/>
      <c r="P5584" s="81"/>
      <c r="Q5584" s="81"/>
      <c r="R5584" s="81"/>
    </row>
    <row r="5585" spans="1:18">
      <c r="A5585" s="81"/>
      <c r="B5585" s="81"/>
      <c r="C5585" s="81"/>
      <c r="D5585" s="81"/>
      <c r="E5585" s="81"/>
      <c r="F5585" s="81"/>
      <c r="G5585" s="81"/>
      <c r="H5585" s="81"/>
      <c r="I5585" s="81"/>
      <c r="J5585" s="81"/>
      <c r="K5585" s="81"/>
      <c r="L5585" s="81"/>
      <c r="M5585" s="81"/>
      <c r="N5585" s="81"/>
      <c r="O5585" s="81"/>
      <c r="P5585" s="81"/>
      <c r="Q5585" s="81"/>
      <c r="R5585" s="81"/>
    </row>
    <row r="5586" spans="1:18">
      <c r="A5586" s="81"/>
      <c r="B5586" s="81"/>
      <c r="C5586" s="81"/>
      <c r="D5586" s="81"/>
      <c r="E5586" s="81"/>
      <c r="F5586" s="81"/>
      <c r="G5586" s="81"/>
      <c r="H5586" s="81"/>
      <c r="I5586" s="81"/>
      <c r="J5586" s="81"/>
      <c r="K5586" s="81"/>
      <c r="L5586" s="81"/>
      <c r="M5586" s="81"/>
      <c r="N5586" s="81"/>
      <c r="O5586" s="81"/>
      <c r="P5586" s="81"/>
      <c r="Q5586" s="81"/>
      <c r="R5586" s="81"/>
    </row>
    <row r="5587" spans="1:18">
      <c r="A5587" s="81"/>
      <c r="B5587" s="81"/>
      <c r="C5587" s="81"/>
      <c r="D5587" s="81"/>
      <c r="E5587" s="81"/>
      <c r="F5587" s="81"/>
      <c r="G5587" s="81"/>
      <c r="H5587" s="81"/>
      <c r="I5587" s="81"/>
      <c r="J5587" s="81"/>
      <c r="K5587" s="81"/>
      <c r="L5587" s="81"/>
      <c r="M5587" s="81"/>
      <c r="N5587" s="81"/>
      <c r="O5587" s="81"/>
      <c r="P5587" s="81"/>
      <c r="Q5587" s="81"/>
      <c r="R5587" s="81"/>
    </row>
    <row r="5588" spans="1:18">
      <c r="A5588" s="81"/>
      <c r="B5588" s="81"/>
      <c r="C5588" s="81"/>
      <c r="D5588" s="81"/>
      <c r="E5588" s="81"/>
      <c r="F5588" s="81"/>
      <c r="G5588" s="81"/>
      <c r="H5588" s="81"/>
      <c r="I5588" s="81"/>
      <c r="J5588" s="81"/>
      <c r="K5588" s="81"/>
      <c r="L5588" s="81"/>
      <c r="M5588" s="81"/>
      <c r="N5588" s="81"/>
      <c r="O5588" s="81"/>
      <c r="P5588" s="81"/>
      <c r="Q5588" s="81"/>
      <c r="R5588" s="81"/>
    </row>
    <row r="5589" spans="1:18">
      <c r="A5589" s="81"/>
      <c r="B5589" s="81"/>
      <c r="C5589" s="81"/>
      <c r="D5589" s="81"/>
      <c r="E5589" s="81"/>
      <c r="F5589" s="81"/>
      <c r="G5589" s="81"/>
      <c r="H5589" s="81"/>
      <c r="I5589" s="81"/>
      <c r="J5589" s="81"/>
      <c r="K5589" s="81"/>
      <c r="L5589" s="81"/>
      <c r="M5589" s="81"/>
      <c r="N5589" s="81"/>
      <c r="O5589" s="81"/>
      <c r="P5589" s="81"/>
      <c r="Q5589" s="81"/>
      <c r="R5589" s="81"/>
    </row>
    <row r="5590" spans="1:18">
      <c r="A5590" s="81"/>
      <c r="B5590" s="81"/>
      <c r="C5590" s="81"/>
      <c r="D5590" s="81"/>
      <c r="E5590" s="81"/>
      <c r="F5590" s="81"/>
      <c r="G5590" s="81"/>
      <c r="H5590" s="81"/>
      <c r="I5590" s="81"/>
      <c r="J5590" s="81"/>
      <c r="K5590" s="81"/>
      <c r="L5590" s="81"/>
      <c r="M5590" s="81"/>
      <c r="N5590" s="81"/>
      <c r="O5590" s="81"/>
      <c r="P5590" s="81"/>
      <c r="Q5590" s="81"/>
      <c r="R5590" s="81"/>
    </row>
    <row r="5591" spans="1:18">
      <c r="A5591" s="81"/>
      <c r="B5591" s="81"/>
      <c r="C5591" s="81"/>
      <c r="D5591" s="81"/>
      <c r="E5591" s="81"/>
      <c r="F5591" s="81"/>
      <c r="G5591" s="81"/>
      <c r="H5591" s="81"/>
      <c r="I5591" s="81"/>
      <c r="J5591" s="81"/>
      <c r="K5591" s="81"/>
      <c r="L5591" s="81"/>
      <c r="M5591" s="81"/>
      <c r="N5591" s="81"/>
      <c r="O5591" s="81"/>
      <c r="P5591" s="81"/>
      <c r="Q5591" s="81"/>
      <c r="R5591" s="81"/>
    </row>
    <row r="5592" spans="1:18">
      <c r="A5592" s="81"/>
      <c r="B5592" s="81"/>
      <c r="C5592" s="81"/>
      <c r="D5592" s="81"/>
      <c r="E5592" s="81"/>
      <c r="F5592" s="81"/>
      <c r="G5592" s="81"/>
      <c r="H5592" s="81"/>
      <c r="I5592" s="81"/>
      <c r="J5592" s="81"/>
      <c r="K5592" s="81"/>
      <c r="L5592" s="81"/>
      <c r="M5592" s="81"/>
      <c r="N5592" s="81"/>
      <c r="O5592" s="81"/>
      <c r="P5592" s="81"/>
      <c r="Q5592" s="81"/>
      <c r="R5592" s="81"/>
    </row>
    <row r="5593" spans="1:18">
      <c r="A5593" s="81"/>
      <c r="B5593" s="81"/>
      <c r="C5593" s="81"/>
      <c r="D5593" s="81"/>
      <c r="E5593" s="81"/>
      <c r="F5593" s="81"/>
      <c r="G5593" s="81"/>
      <c r="H5593" s="81"/>
      <c r="I5593" s="81"/>
      <c r="J5593" s="81"/>
      <c r="K5593" s="81"/>
      <c r="L5593" s="81"/>
      <c r="M5593" s="81"/>
      <c r="N5593" s="81"/>
      <c r="O5593" s="81"/>
      <c r="P5593" s="81"/>
      <c r="Q5593" s="81"/>
      <c r="R5593" s="81"/>
    </row>
    <row r="5594" spans="1:18">
      <c r="A5594" s="81"/>
      <c r="B5594" s="81"/>
      <c r="C5594" s="81"/>
      <c r="D5594" s="81"/>
      <c r="E5594" s="81"/>
      <c r="F5594" s="81"/>
      <c r="G5594" s="81"/>
      <c r="H5594" s="81"/>
      <c r="I5594" s="81"/>
      <c r="J5594" s="81"/>
      <c r="K5594" s="81"/>
      <c r="L5594" s="81"/>
      <c r="M5594" s="81"/>
      <c r="N5594" s="81"/>
      <c r="O5594" s="81"/>
      <c r="P5594" s="81"/>
      <c r="Q5594" s="81"/>
      <c r="R5594" s="81"/>
    </row>
    <row r="5595" spans="1:18">
      <c r="A5595" s="81"/>
      <c r="B5595" s="81"/>
      <c r="C5595" s="81"/>
      <c r="D5595" s="81"/>
      <c r="E5595" s="81"/>
      <c r="F5595" s="81"/>
      <c r="G5595" s="81"/>
      <c r="H5595" s="81"/>
      <c r="I5595" s="81"/>
      <c r="J5595" s="81"/>
      <c r="K5595" s="81"/>
      <c r="L5595" s="81"/>
      <c r="M5595" s="81"/>
      <c r="N5595" s="81"/>
      <c r="O5595" s="81"/>
      <c r="P5595" s="81"/>
      <c r="Q5595" s="81"/>
      <c r="R5595" s="81"/>
    </row>
    <row r="5596" spans="1:18">
      <c r="A5596" s="81"/>
      <c r="B5596" s="81"/>
      <c r="C5596" s="81"/>
      <c r="D5596" s="81"/>
      <c r="E5596" s="81"/>
      <c r="F5596" s="81"/>
      <c r="G5596" s="81"/>
      <c r="H5596" s="81"/>
      <c r="I5596" s="81"/>
      <c r="J5596" s="81"/>
      <c r="K5596" s="81"/>
      <c r="L5596" s="81"/>
      <c r="M5596" s="81"/>
      <c r="N5596" s="81"/>
      <c r="O5596" s="81"/>
      <c r="P5596" s="81"/>
      <c r="Q5596" s="81"/>
      <c r="R5596" s="81"/>
    </row>
    <row r="5597" spans="1:18">
      <c r="A5597" s="81"/>
      <c r="B5597" s="81"/>
      <c r="C5597" s="81"/>
      <c r="D5597" s="81"/>
      <c r="E5597" s="81"/>
      <c r="F5597" s="81"/>
      <c r="G5597" s="81"/>
      <c r="H5597" s="81"/>
      <c r="I5597" s="81"/>
      <c r="J5597" s="81"/>
      <c r="K5597" s="81"/>
      <c r="L5597" s="81"/>
      <c r="M5597" s="81"/>
      <c r="N5597" s="81"/>
      <c r="O5597" s="81"/>
      <c r="P5597" s="81"/>
      <c r="Q5597" s="81"/>
      <c r="R5597" s="81"/>
    </row>
    <row r="5598" spans="1:18">
      <c r="A5598" s="81"/>
      <c r="B5598" s="81"/>
      <c r="C5598" s="81"/>
      <c r="D5598" s="81"/>
      <c r="E5598" s="81"/>
      <c r="F5598" s="81"/>
      <c r="G5598" s="81"/>
      <c r="H5598" s="81"/>
      <c r="I5598" s="81"/>
      <c r="J5598" s="81"/>
      <c r="K5598" s="81"/>
      <c r="L5598" s="81"/>
      <c r="M5598" s="81"/>
      <c r="N5598" s="81"/>
      <c r="O5598" s="81"/>
      <c r="P5598" s="81"/>
      <c r="Q5598" s="81"/>
      <c r="R5598" s="81"/>
    </row>
    <row r="5599" spans="1:18">
      <c r="A5599" s="81"/>
      <c r="B5599" s="81"/>
      <c r="C5599" s="81"/>
      <c r="D5599" s="81"/>
      <c r="E5599" s="81"/>
      <c r="F5599" s="81"/>
      <c r="G5599" s="81"/>
      <c r="H5599" s="81"/>
      <c r="I5599" s="81"/>
      <c r="J5599" s="81"/>
      <c r="K5599" s="81"/>
      <c r="L5599" s="81"/>
      <c r="M5599" s="81"/>
      <c r="N5599" s="81"/>
      <c r="O5599" s="81"/>
      <c r="P5599" s="81"/>
      <c r="Q5599" s="81"/>
      <c r="R5599" s="81"/>
    </row>
    <row r="5600" spans="1:18">
      <c r="A5600" s="81"/>
      <c r="B5600" s="81"/>
      <c r="C5600" s="81"/>
      <c r="D5600" s="81"/>
      <c r="E5600" s="81"/>
      <c r="F5600" s="81"/>
      <c r="G5600" s="81"/>
      <c r="H5600" s="81"/>
      <c r="I5600" s="81"/>
      <c r="J5600" s="81"/>
      <c r="K5600" s="81"/>
      <c r="L5600" s="81"/>
      <c r="M5600" s="81"/>
      <c r="N5600" s="81"/>
      <c r="O5600" s="81"/>
      <c r="P5600" s="81"/>
      <c r="Q5600" s="81"/>
      <c r="R5600" s="81"/>
    </row>
    <row r="5601" spans="1:18">
      <c r="A5601" s="81"/>
      <c r="B5601" s="81"/>
      <c r="C5601" s="81"/>
      <c r="D5601" s="81"/>
      <c r="E5601" s="81"/>
      <c r="F5601" s="81"/>
      <c r="G5601" s="81"/>
      <c r="H5601" s="81"/>
      <c r="I5601" s="81"/>
      <c r="J5601" s="81"/>
      <c r="K5601" s="81"/>
      <c r="L5601" s="81"/>
      <c r="M5601" s="81"/>
      <c r="N5601" s="81"/>
      <c r="O5601" s="81"/>
      <c r="P5601" s="81"/>
      <c r="Q5601" s="81"/>
      <c r="R5601" s="81"/>
    </row>
    <row r="5602" spans="1:18">
      <c r="A5602" s="81"/>
      <c r="B5602" s="81"/>
      <c r="C5602" s="81"/>
      <c r="D5602" s="81"/>
      <c r="E5602" s="81"/>
      <c r="F5602" s="81"/>
      <c r="G5602" s="81"/>
      <c r="H5602" s="81"/>
      <c r="I5602" s="81"/>
      <c r="J5602" s="81"/>
      <c r="K5602" s="81"/>
      <c r="L5602" s="81"/>
      <c r="M5602" s="81"/>
      <c r="N5602" s="81"/>
      <c r="O5602" s="81"/>
      <c r="P5602" s="81"/>
      <c r="Q5602" s="81"/>
      <c r="R5602" s="81"/>
    </row>
    <row r="5603" spans="1:18">
      <c r="A5603" s="81"/>
      <c r="B5603" s="81"/>
      <c r="C5603" s="81"/>
      <c r="D5603" s="81"/>
      <c r="E5603" s="81"/>
      <c r="F5603" s="81"/>
      <c r="G5603" s="81"/>
      <c r="H5603" s="81"/>
      <c r="I5603" s="81"/>
      <c r="J5603" s="81"/>
      <c r="K5603" s="81"/>
      <c r="L5603" s="81"/>
      <c r="M5603" s="81"/>
      <c r="N5603" s="81"/>
      <c r="O5603" s="81"/>
      <c r="P5603" s="81"/>
      <c r="Q5603" s="81"/>
      <c r="R5603" s="81"/>
    </row>
    <row r="5604" spans="1:18">
      <c r="A5604" s="81"/>
      <c r="B5604" s="81"/>
      <c r="C5604" s="81"/>
      <c r="D5604" s="81"/>
      <c r="E5604" s="81"/>
      <c r="F5604" s="81"/>
      <c r="G5604" s="81"/>
      <c r="H5604" s="81"/>
      <c r="I5604" s="81"/>
      <c r="J5604" s="81"/>
      <c r="K5604" s="81"/>
      <c r="L5604" s="81"/>
      <c r="M5604" s="81"/>
      <c r="N5604" s="81"/>
      <c r="O5604" s="81"/>
      <c r="P5604" s="81"/>
      <c r="Q5604" s="81"/>
      <c r="R5604" s="81"/>
    </row>
    <row r="5605" spans="1:18">
      <c r="A5605" s="81"/>
      <c r="B5605" s="81"/>
      <c r="C5605" s="81"/>
      <c r="D5605" s="81"/>
      <c r="E5605" s="81"/>
      <c r="F5605" s="81"/>
      <c r="G5605" s="81"/>
      <c r="H5605" s="81"/>
      <c r="I5605" s="81"/>
      <c r="J5605" s="81"/>
      <c r="K5605" s="81"/>
      <c r="L5605" s="81"/>
      <c r="M5605" s="81"/>
      <c r="N5605" s="81"/>
      <c r="O5605" s="81"/>
      <c r="P5605" s="81"/>
      <c r="Q5605" s="81"/>
      <c r="R5605" s="81"/>
    </row>
    <row r="5606" spans="1:18">
      <c r="A5606" s="81"/>
      <c r="B5606" s="81"/>
      <c r="C5606" s="81"/>
      <c r="D5606" s="81"/>
      <c r="E5606" s="81"/>
      <c r="F5606" s="81"/>
      <c r="G5606" s="81"/>
      <c r="H5606" s="81"/>
      <c r="I5606" s="81"/>
      <c r="J5606" s="81"/>
      <c r="K5606" s="81"/>
      <c r="L5606" s="81"/>
      <c r="M5606" s="81"/>
      <c r="N5606" s="81"/>
      <c r="O5606" s="81"/>
      <c r="P5606" s="81"/>
      <c r="Q5606" s="81"/>
      <c r="R5606" s="81"/>
    </row>
    <row r="5607" spans="1:18">
      <c r="A5607" s="81"/>
      <c r="B5607" s="81"/>
      <c r="C5607" s="81"/>
      <c r="D5607" s="81"/>
      <c r="E5607" s="81"/>
      <c r="F5607" s="81"/>
      <c r="G5607" s="81"/>
      <c r="H5607" s="81"/>
      <c r="I5607" s="81"/>
      <c r="J5607" s="81"/>
      <c r="K5607" s="81"/>
      <c r="L5607" s="81"/>
      <c r="M5607" s="81"/>
      <c r="N5607" s="81"/>
      <c r="O5607" s="81"/>
      <c r="P5607" s="81"/>
      <c r="Q5607" s="81"/>
      <c r="R5607" s="81"/>
    </row>
    <row r="5608" spans="1:18">
      <c r="A5608" s="81"/>
      <c r="B5608" s="81"/>
      <c r="C5608" s="81"/>
      <c r="D5608" s="81"/>
      <c r="E5608" s="81"/>
      <c r="F5608" s="81"/>
      <c r="G5608" s="81"/>
      <c r="H5608" s="81"/>
      <c r="I5608" s="81"/>
      <c r="J5608" s="81"/>
      <c r="K5608" s="81"/>
      <c r="L5608" s="81"/>
      <c r="M5608" s="81"/>
      <c r="N5608" s="81"/>
      <c r="O5608" s="81"/>
      <c r="P5608" s="81"/>
      <c r="Q5608" s="81"/>
      <c r="R5608" s="81"/>
    </row>
    <row r="5609" spans="1:18">
      <c r="A5609" s="81"/>
      <c r="B5609" s="81"/>
      <c r="C5609" s="81"/>
      <c r="D5609" s="81"/>
      <c r="E5609" s="81"/>
      <c r="F5609" s="81"/>
      <c r="G5609" s="81"/>
      <c r="H5609" s="81"/>
      <c r="I5609" s="81"/>
      <c r="J5609" s="81"/>
      <c r="K5609" s="81"/>
      <c r="L5609" s="81"/>
      <c r="M5609" s="81"/>
      <c r="N5609" s="81"/>
      <c r="O5609" s="81"/>
      <c r="P5609" s="81"/>
      <c r="Q5609" s="81"/>
      <c r="R5609" s="81"/>
    </row>
    <row r="5610" spans="1:18">
      <c r="A5610" s="81"/>
      <c r="B5610" s="81"/>
      <c r="C5610" s="81"/>
      <c r="D5610" s="81"/>
      <c r="E5610" s="81"/>
      <c r="F5610" s="81"/>
      <c r="G5610" s="81"/>
      <c r="H5610" s="81"/>
      <c r="I5610" s="81"/>
      <c r="J5610" s="81"/>
      <c r="K5610" s="81"/>
      <c r="L5610" s="81"/>
      <c r="M5610" s="81"/>
      <c r="N5610" s="81"/>
      <c r="O5610" s="81"/>
      <c r="P5610" s="81"/>
      <c r="Q5610" s="81"/>
      <c r="R5610" s="81"/>
    </row>
    <row r="5611" spans="1:18">
      <c r="A5611" s="81"/>
      <c r="B5611" s="81"/>
      <c r="C5611" s="81"/>
      <c r="D5611" s="81"/>
      <c r="E5611" s="81"/>
      <c r="F5611" s="81"/>
      <c r="G5611" s="81"/>
      <c r="H5611" s="81"/>
      <c r="I5611" s="81"/>
      <c r="J5611" s="81"/>
      <c r="K5611" s="81"/>
      <c r="L5611" s="81"/>
      <c r="M5611" s="81"/>
      <c r="N5611" s="81"/>
      <c r="O5611" s="81"/>
      <c r="P5611" s="81"/>
      <c r="Q5611" s="81"/>
      <c r="R5611" s="81"/>
    </row>
    <row r="5612" spans="1:18">
      <c r="A5612" s="81"/>
      <c r="B5612" s="81"/>
      <c r="C5612" s="81"/>
      <c r="D5612" s="81"/>
      <c r="E5612" s="81"/>
      <c r="F5612" s="81"/>
      <c r="G5612" s="81"/>
      <c r="H5612" s="81"/>
      <c r="I5612" s="81"/>
      <c r="J5612" s="81"/>
      <c r="K5612" s="81"/>
      <c r="L5612" s="81"/>
      <c r="M5612" s="81"/>
      <c r="N5612" s="81"/>
      <c r="O5612" s="81"/>
      <c r="P5612" s="81"/>
      <c r="Q5612" s="81"/>
      <c r="R5612" s="81"/>
    </row>
    <row r="5613" spans="1:18">
      <c r="A5613" s="81"/>
      <c r="B5613" s="81"/>
      <c r="C5613" s="81"/>
      <c r="D5613" s="81"/>
      <c r="E5613" s="81"/>
      <c r="F5613" s="81"/>
      <c r="G5613" s="81"/>
      <c r="H5613" s="81"/>
      <c r="I5613" s="81"/>
      <c r="J5613" s="81"/>
      <c r="K5613" s="81"/>
      <c r="L5613" s="81"/>
      <c r="M5613" s="81"/>
      <c r="N5613" s="81"/>
      <c r="O5613" s="81"/>
      <c r="P5613" s="81"/>
      <c r="Q5613" s="81"/>
      <c r="R5613" s="81"/>
    </row>
    <row r="5614" spans="1:18">
      <c r="A5614" s="81"/>
      <c r="B5614" s="81"/>
      <c r="C5614" s="81"/>
      <c r="D5614" s="81"/>
      <c r="E5614" s="81"/>
      <c r="F5614" s="81"/>
      <c r="G5614" s="81"/>
      <c r="H5614" s="81"/>
      <c r="I5614" s="81"/>
      <c r="J5614" s="81"/>
      <c r="K5614" s="81"/>
      <c r="L5614" s="81"/>
      <c r="M5614" s="81"/>
      <c r="N5614" s="81"/>
      <c r="O5614" s="81"/>
      <c r="P5614" s="81"/>
      <c r="Q5614" s="81"/>
      <c r="R5614" s="81"/>
    </row>
    <row r="5615" spans="1:18">
      <c r="A5615" s="81"/>
      <c r="B5615" s="81"/>
      <c r="C5615" s="81"/>
      <c r="D5615" s="81"/>
      <c r="E5615" s="81"/>
      <c r="F5615" s="81"/>
      <c r="G5615" s="81"/>
      <c r="H5615" s="81"/>
      <c r="I5615" s="81"/>
      <c r="J5615" s="81"/>
      <c r="K5615" s="81"/>
      <c r="L5615" s="81"/>
      <c r="M5615" s="81"/>
      <c r="N5615" s="81"/>
      <c r="O5615" s="81"/>
      <c r="P5615" s="81"/>
      <c r="Q5615" s="81"/>
      <c r="R5615" s="81"/>
    </row>
    <row r="5616" spans="1:18">
      <c r="A5616" s="81"/>
      <c r="B5616" s="81"/>
      <c r="C5616" s="81"/>
      <c r="D5616" s="81"/>
      <c r="E5616" s="81"/>
      <c r="F5616" s="81"/>
      <c r="G5616" s="81"/>
      <c r="H5616" s="81"/>
      <c r="I5616" s="81"/>
      <c r="J5616" s="81"/>
      <c r="K5616" s="81"/>
      <c r="L5616" s="81"/>
      <c r="M5616" s="81"/>
      <c r="N5616" s="81"/>
      <c r="O5616" s="81"/>
      <c r="P5616" s="81"/>
      <c r="Q5616" s="81"/>
      <c r="R5616" s="81"/>
    </row>
    <row r="5617" spans="1:18">
      <c r="A5617" s="81"/>
      <c r="B5617" s="81"/>
      <c r="C5617" s="81"/>
      <c r="D5617" s="81"/>
      <c r="E5617" s="81"/>
      <c r="F5617" s="81"/>
      <c r="G5617" s="81"/>
      <c r="H5617" s="81"/>
      <c r="I5617" s="81"/>
      <c r="J5617" s="81"/>
      <c r="K5617" s="81"/>
      <c r="L5617" s="81"/>
      <c r="M5617" s="81"/>
      <c r="N5617" s="81"/>
      <c r="O5617" s="81"/>
      <c r="P5617" s="81"/>
      <c r="Q5617" s="81"/>
      <c r="R5617" s="81"/>
    </row>
    <row r="5618" spans="1:18">
      <c r="A5618" s="81"/>
      <c r="B5618" s="81"/>
      <c r="C5618" s="81"/>
      <c r="D5618" s="81"/>
      <c r="E5618" s="81"/>
      <c r="F5618" s="81"/>
      <c r="G5618" s="81"/>
      <c r="H5618" s="81"/>
      <c r="I5618" s="81"/>
      <c r="J5618" s="81"/>
      <c r="K5618" s="81"/>
      <c r="L5618" s="81"/>
      <c r="M5618" s="81"/>
      <c r="N5618" s="81"/>
      <c r="O5618" s="81"/>
      <c r="P5618" s="81"/>
      <c r="Q5618" s="81"/>
      <c r="R5618" s="81"/>
    </row>
    <row r="5619" spans="1:18">
      <c r="A5619" s="81"/>
      <c r="B5619" s="81"/>
      <c r="C5619" s="81"/>
      <c r="D5619" s="81"/>
      <c r="E5619" s="81"/>
      <c r="F5619" s="81"/>
      <c r="G5619" s="81"/>
      <c r="H5619" s="81"/>
      <c r="I5619" s="81"/>
      <c r="J5619" s="81"/>
      <c r="K5619" s="81"/>
      <c r="L5619" s="81"/>
      <c r="M5619" s="81"/>
      <c r="N5619" s="81"/>
      <c r="O5619" s="81"/>
      <c r="P5619" s="81"/>
      <c r="Q5619" s="81"/>
      <c r="R5619" s="81"/>
    </row>
    <row r="5620" spans="1:18">
      <c r="A5620" s="81"/>
      <c r="B5620" s="81"/>
      <c r="C5620" s="81"/>
      <c r="D5620" s="81"/>
      <c r="E5620" s="81"/>
      <c r="F5620" s="81"/>
      <c r="G5620" s="81"/>
      <c r="H5620" s="81"/>
      <c r="I5620" s="81"/>
      <c r="J5620" s="81"/>
      <c r="K5620" s="81"/>
      <c r="L5620" s="81"/>
      <c r="M5620" s="81"/>
      <c r="N5620" s="81"/>
      <c r="O5620" s="81"/>
      <c r="P5620" s="81"/>
      <c r="Q5620" s="81"/>
      <c r="R5620" s="81"/>
    </row>
    <row r="5621" spans="1:18">
      <c r="A5621" s="81"/>
      <c r="B5621" s="81"/>
      <c r="C5621" s="81"/>
      <c r="D5621" s="81"/>
      <c r="E5621" s="81"/>
      <c r="F5621" s="81"/>
      <c r="G5621" s="81"/>
      <c r="H5621" s="81"/>
      <c r="I5621" s="81"/>
      <c r="J5621" s="81"/>
      <c r="K5621" s="81"/>
      <c r="L5621" s="81"/>
      <c r="M5621" s="81"/>
      <c r="N5621" s="81"/>
      <c r="O5621" s="81"/>
      <c r="P5621" s="81"/>
      <c r="Q5621" s="81"/>
      <c r="R5621" s="81"/>
    </row>
    <row r="5622" spans="1:18">
      <c r="A5622" s="81"/>
      <c r="B5622" s="81"/>
      <c r="C5622" s="81"/>
      <c r="D5622" s="81"/>
      <c r="E5622" s="81"/>
      <c r="F5622" s="81"/>
      <c r="G5622" s="81"/>
      <c r="H5622" s="81"/>
      <c r="I5622" s="81"/>
      <c r="J5622" s="81"/>
      <c r="K5622" s="81"/>
      <c r="L5622" s="81"/>
      <c r="M5622" s="81"/>
      <c r="N5622" s="81"/>
      <c r="O5622" s="81"/>
      <c r="P5622" s="81"/>
      <c r="Q5622" s="81"/>
      <c r="R5622" s="81"/>
    </row>
    <row r="5623" spans="1:18">
      <c r="A5623" s="81"/>
      <c r="B5623" s="81"/>
      <c r="C5623" s="81"/>
      <c r="D5623" s="81"/>
      <c r="E5623" s="81"/>
      <c r="F5623" s="81"/>
      <c r="G5623" s="81"/>
      <c r="H5623" s="81"/>
      <c r="I5623" s="81"/>
      <c r="J5623" s="81"/>
      <c r="K5623" s="81"/>
      <c r="L5623" s="81"/>
      <c r="M5623" s="81"/>
      <c r="N5623" s="81"/>
      <c r="O5623" s="81"/>
      <c r="P5623" s="81"/>
      <c r="Q5623" s="81"/>
      <c r="R5623" s="81"/>
    </row>
    <row r="5624" spans="1:18">
      <c r="A5624" s="81"/>
      <c r="B5624" s="81"/>
      <c r="C5624" s="81"/>
      <c r="D5624" s="81"/>
      <c r="E5624" s="81"/>
      <c r="F5624" s="81"/>
      <c r="G5624" s="81"/>
      <c r="H5624" s="81"/>
      <c r="I5624" s="81"/>
      <c r="J5624" s="81"/>
      <c r="K5624" s="81"/>
      <c r="L5624" s="81"/>
      <c r="M5624" s="81"/>
      <c r="N5624" s="81"/>
      <c r="O5624" s="81"/>
      <c r="P5624" s="81"/>
      <c r="Q5624" s="81"/>
      <c r="R5624" s="81"/>
    </row>
    <row r="5625" spans="1:18">
      <c r="A5625" s="81"/>
      <c r="B5625" s="81"/>
      <c r="C5625" s="81"/>
      <c r="D5625" s="81"/>
      <c r="E5625" s="81"/>
      <c r="F5625" s="81"/>
      <c r="G5625" s="81"/>
      <c r="H5625" s="81"/>
      <c r="I5625" s="81"/>
      <c r="J5625" s="81"/>
      <c r="K5625" s="81"/>
      <c r="L5625" s="81"/>
      <c r="M5625" s="81"/>
      <c r="N5625" s="81"/>
      <c r="O5625" s="81"/>
      <c r="P5625" s="81"/>
      <c r="Q5625" s="81"/>
      <c r="R5625" s="81"/>
    </row>
    <row r="5626" spans="1:18">
      <c r="A5626" s="81"/>
      <c r="B5626" s="81"/>
      <c r="C5626" s="81"/>
      <c r="D5626" s="81"/>
      <c r="E5626" s="81"/>
      <c r="F5626" s="81"/>
      <c r="G5626" s="81"/>
      <c r="H5626" s="81"/>
      <c r="I5626" s="81"/>
      <c r="J5626" s="81"/>
      <c r="K5626" s="81"/>
      <c r="L5626" s="81"/>
      <c r="M5626" s="81"/>
      <c r="N5626" s="81"/>
      <c r="O5626" s="81"/>
      <c r="P5626" s="81"/>
      <c r="Q5626" s="81"/>
      <c r="R5626" s="81"/>
    </row>
    <row r="5627" spans="1:18">
      <c r="A5627" s="81"/>
      <c r="B5627" s="81"/>
      <c r="C5627" s="81"/>
      <c r="D5627" s="81"/>
      <c r="E5627" s="81"/>
      <c r="F5627" s="81"/>
      <c r="G5627" s="81"/>
      <c r="H5627" s="81"/>
      <c r="I5627" s="81"/>
      <c r="J5627" s="81"/>
      <c r="K5627" s="81"/>
      <c r="L5627" s="81"/>
      <c r="M5627" s="81"/>
      <c r="N5627" s="81"/>
      <c r="O5627" s="81"/>
      <c r="P5627" s="81"/>
      <c r="Q5627" s="81"/>
      <c r="R5627" s="81"/>
    </row>
    <row r="5628" spans="1:18">
      <c r="A5628" s="81"/>
      <c r="B5628" s="81"/>
      <c r="C5628" s="81"/>
      <c r="D5628" s="81"/>
      <c r="E5628" s="81"/>
      <c r="F5628" s="81"/>
      <c r="G5628" s="81"/>
      <c r="H5628" s="81"/>
      <c r="I5628" s="81"/>
      <c r="J5628" s="81"/>
      <c r="K5628" s="81"/>
      <c r="L5628" s="81"/>
      <c r="M5628" s="81"/>
      <c r="N5628" s="81"/>
      <c r="O5628" s="81"/>
      <c r="P5628" s="81"/>
      <c r="Q5628" s="81"/>
      <c r="R5628" s="81"/>
    </row>
    <row r="5629" spans="1:18">
      <c r="A5629" s="81"/>
      <c r="B5629" s="81"/>
      <c r="C5629" s="81"/>
      <c r="D5629" s="81"/>
      <c r="E5629" s="81"/>
      <c r="F5629" s="81"/>
      <c r="G5629" s="81"/>
      <c r="H5629" s="81"/>
      <c r="I5629" s="81"/>
      <c r="J5629" s="81"/>
      <c r="K5629" s="81"/>
      <c r="L5629" s="81"/>
      <c r="M5629" s="81"/>
      <c r="N5629" s="81"/>
      <c r="O5629" s="81"/>
      <c r="P5629" s="81"/>
      <c r="Q5629" s="81"/>
      <c r="R5629" s="81"/>
    </row>
    <row r="5630" spans="1:18">
      <c r="A5630" s="81"/>
      <c r="B5630" s="81"/>
      <c r="C5630" s="81"/>
      <c r="D5630" s="81"/>
      <c r="E5630" s="81"/>
      <c r="F5630" s="81"/>
      <c r="G5630" s="81"/>
      <c r="H5630" s="81"/>
      <c r="I5630" s="81"/>
      <c r="J5630" s="81"/>
      <c r="K5630" s="81"/>
      <c r="L5630" s="81"/>
      <c r="M5630" s="81"/>
      <c r="N5630" s="81"/>
      <c r="O5630" s="81"/>
      <c r="P5630" s="81"/>
      <c r="Q5630" s="81"/>
      <c r="R5630" s="81"/>
    </row>
    <row r="5631" spans="1:18">
      <c r="A5631" s="81"/>
      <c r="B5631" s="81"/>
      <c r="C5631" s="81"/>
      <c r="D5631" s="81"/>
      <c r="E5631" s="81"/>
      <c r="F5631" s="81"/>
      <c r="G5631" s="81"/>
      <c r="H5631" s="81"/>
      <c r="I5631" s="81"/>
      <c r="J5631" s="81"/>
      <c r="K5631" s="81"/>
      <c r="L5631" s="81"/>
      <c r="M5631" s="81"/>
      <c r="N5631" s="81"/>
      <c r="O5631" s="81"/>
      <c r="P5631" s="81"/>
      <c r="Q5631" s="81"/>
      <c r="R5631" s="81"/>
    </row>
    <row r="5632" spans="1:18">
      <c r="A5632" s="81"/>
      <c r="B5632" s="81"/>
      <c r="C5632" s="81"/>
      <c r="D5632" s="81"/>
      <c r="E5632" s="81"/>
      <c r="F5632" s="81"/>
      <c r="G5632" s="81"/>
      <c r="H5632" s="81"/>
      <c r="I5632" s="81"/>
      <c r="J5632" s="81"/>
      <c r="K5632" s="81"/>
      <c r="L5632" s="81"/>
      <c r="M5632" s="81"/>
      <c r="N5632" s="81"/>
      <c r="O5632" s="81"/>
      <c r="P5632" s="81"/>
      <c r="Q5632" s="81"/>
      <c r="R5632" s="81"/>
    </row>
    <row r="5633" spans="1:18">
      <c r="A5633" s="81"/>
      <c r="B5633" s="81"/>
      <c r="C5633" s="81"/>
      <c r="D5633" s="81"/>
      <c r="E5633" s="81"/>
      <c r="F5633" s="81"/>
      <c r="G5633" s="81"/>
      <c r="H5633" s="81"/>
      <c r="I5633" s="81"/>
      <c r="J5633" s="81"/>
      <c r="K5633" s="81"/>
      <c r="L5633" s="81"/>
      <c r="M5633" s="81"/>
      <c r="N5633" s="81"/>
      <c r="O5633" s="81"/>
      <c r="P5633" s="81"/>
      <c r="Q5633" s="81"/>
      <c r="R5633" s="81"/>
    </row>
    <row r="5634" spans="1:18">
      <c r="A5634" s="81"/>
      <c r="B5634" s="81"/>
      <c r="C5634" s="81"/>
      <c r="D5634" s="81"/>
      <c r="E5634" s="81"/>
      <c r="F5634" s="81"/>
      <c r="G5634" s="81"/>
      <c r="H5634" s="81"/>
      <c r="I5634" s="81"/>
      <c r="J5634" s="81"/>
      <c r="K5634" s="81"/>
      <c r="L5634" s="81"/>
      <c r="M5634" s="81"/>
      <c r="N5634" s="81"/>
      <c r="O5634" s="81"/>
      <c r="P5634" s="81"/>
      <c r="Q5634" s="81"/>
      <c r="R5634" s="81"/>
    </row>
    <row r="5635" spans="1:18">
      <c r="A5635" s="81"/>
      <c r="B5635" s="81"/>
      <c r="C5635" s="81"/>
      <c r="D5635" s="81"/>
      <c r="E5635" s="81"/>
      <c r="F5635" s="81"/>
      <c r="G5635" s="81"/>
      <c r="H5635" s="81"/>
      <c r="I5635" s="81"/>
      <c r="J5635" s="81"/>
      <c r="K5635" s="81"/>
      <c r="L5635" s="81"/>
      <c r="M5635" s="81"/>
      <c r="N5635" s="81"/>
      <c r="O5635" s="81"/>
      <c r="P5635" s="81"/>
      <c r="Q5635" s="81"/>
      <c r="R5635" s="81"/>
    </row>
    <row r="5636" spans="1:18">
      <c r="A5636" s="81"/>
      <c r="B5636" s="81"/>
      <c r="C5636" s="81"/>
      <c r="D5636" s="81"/>
      <c r="E5636" s="81"/>
      <c r="F5636" s="81"/>
      <c r="G5636" s="81"/>
      <c r="H5636" s="81"/>
      <c r="I5636" s="81"/>
      <c r="J5636" s="81"/>
      <c r="K5636" s="81"/>
      <c r="L5636" s="81"/>
      <c r="M5636" s="81"/>
      <c r="N5636" s="81"/>
      <c r="O5636" s="81"/>
      <c r="P5636" s="81"/>
      <c r="Q5636" s="81"/>
      <c r="R5636" s="81"/>
    </row>
    <row r="5637" spans="1:18">
      <c r="A5637" s="81"/>
      <c r="B5637" s="81"/>
      <c r="C5637" s="81"/>
      <c r="D5637" s="81"/>
      <c r="E5637" s="81"/>
      <c r="F5637" s="81"/>
      <c r="G5637" s="81"/>
      <c r="H5637" s="81"/>
      <c r="I5637" s="81"/>
      <c r="J5637" s="81"/>
      <c r="K5637" s="81"/>
      <c r="L5637" s="81"/>
      <c r="M5637" s="81"/>
      <c r="N5637" s="81"/>
      <c r="O5637" s="81"/>
      <c r="P5637" s="81"/>
      <c r="Q5637" s="81"/>
      <c r="R5637" s="81"/>
    </row>
    <row r="5638" spans="1:18">
      <c r="A5638" s="81"/>
      <c r="B5638" s="81"/>
      <c r="C5638" s="81"/>
      <c r="D5638" s="81"/>
      <c r="E5638" s="81"/>
      <c r="F5638" s="81"/>
      <c r="G5638" s="81"/>
      <c r="H5638" s="81"/>
      <c r="I5638" s="81"/>
      <c r="J5638" s="81"/>
      <c r="K5638" s="81"/>
      <c r="L5638" s="81"/>
      <c r="M5638" s="81"/>
      <c r="N5638" s="81"/>
      <c r="O5638" s="81"/>
      <c r="P5638" s="81"/>
      <c r="Q5638" s="81"/>
      <c r="R5638" s="81"/>
    </row>
    <row r="5639" spans="1:18">
      <c r="A5639" s="81"/>
      <c r="B5639" s="81"/>
      <c r="C5639" s="81"/>
      <c r="D5639" s="81"/>
      <c r="E5639" s="81"/>
      <c r="F5639" s="81"/>
      <c r="G5639" s="81"/>
      <c r="H5639" s="81"/>
      <c r="I5639" s="81"/>
      <c r="J5639" s="81"/>
      <c r="K5639" s="81"/>
      <c r="L5639" s="81"/>
      <c r="M5639" s="81"/>
      <c r="N5639" s="81"/>
      <c r="O5639" s="81"/>
      <c r="P5639" s="81"/>
      <c r="Q5639" s="81"/>
      <c r="R5639" s="81"/>
    </row>
    <row r="5640" spans="1:18">
      <c r="A5640" s="81"/>
      <c r="B5640" s="81"/>
      <c r="C5640" s="81"/>
      <c r="D5640" s="81"/>
      <c r="E5640" s="81"/>
      <c r="F5640" s="81"/>
      <c r="G5640" s="81"/>
      <c r="H5640" s="81"/>
      <c r="I5640" s="81"/>
      <c r="J5640" s="81"/>
      <c r="K5640" s="81"/>
      <c r="L5640" s="81"/>
      <c r="M5640" s="81"/>
      <c r="N5640" s="81"/>
      <c r="O5640" s="81"/>
      <c r="P5640" s="81"/>
      <c r="Q5640" s="81"/>
      <c r="R5640" s="81"/>
    </row>
    <row r="5641" spans="1:18">
      <c r="A5641" s="81"/>
      <c r="B5641" s="81"/>
      <c r="C5641" s="81"/>
      <c r="D5641" s="81"/>
      <c r="E5641" s="81"/>
      <c r="F5641" s="81"/>
      <c r="G5641" s="81"/>
      <c r="H5641" s="81"/>
      <c r="I5641" s="81"/>
      <c r="J5641" s="81"/>
      <c r="K5641" s="81"/>
      <c r="L5641" s="81"/>
      <c r="M5641" s="81"/>
      <c r="N5641" s="81"/>
      <c r="O5641" s="81"/>
      <c r="P5641" s="81"/>
      <c r="Q5641" s="81"/>
      <c r="R5641" s="81"/>
    </row>
    <row r="5642" spans="1:18">
      <c r="A5642" s="81"/>
      <c r="B5642" s="81"/>
      <c r="C5642" s="81"/>
      <c r="D5642" s="81"/>
      <c r="E5642" s="81"/>
      <c r="F5642" s="81"/>
      <c r="G5642" s="81"/>
      <c r="H5642" s="81"/>
      <c r="I5642" s="81"/>
      <c r="J5642" s="81"/>
      <c r="K5642" s="81"/>
      <c r="L5642" s="81"/>
      <c r="M5642" s="81"/>
      <c r="N5642" s="81"/>
      <c r="O5642" s="81"/>
      <c r="P5642" s="81"/>
      <c r="Q5642" s="81"/>
      <c r="R5642" s="81"/>
    </row>
    <row r="5643" spans="1:18">
      <c r="A5643" s="81"/>
      <c r="B5643" s="81"/>
      <c r="C5643" s="81"/>
      <c r="D5643" s="81"/>
      <c r="E5643" s="81"/>
      <c r="F5643" s="81"/>
      <c r="G5643" s="81"/>
      <c r="H5643" s="81"/>
      <c r="I5643" s="81"/>
      <c r="J5643" s="81"/>
      <c r="K5643" s="81"/>
      <c r="L5643" s="81"/>
      <c r="M5643" s="81"/>
      <c r="N5643" s="81"/>
      <c r="O5643" s="81"/>
      <c r="P5643" s="81"/>
      <c r="Q5643" s="81"/>
      <c r="R5643" s="81"/>
    </row>
    <row r="5644" spans="1:18">
      <c r="A5644" s="81"/>
      <c r="B5644" s="81"/>
      <c r="C5644" s="81"/>
      <c r="D5644" s="81"/>
      <c r="E5644" s="81"/>
      <c r="F5644" s="81"/>
      <c r="G5644" s="81"/>
      <c r="H5644" s="81"/>
      <c r="I5644" s="81"/>
      <c r="J5644" s="81"/>
      <c r="K5644" s="81"/>
      <c r="L5644" s="81"/>
      <c r="M5644" s="81"/>
      <c r="N5644" s="81"/>
      <c r="O5644" s="81"/>
      <c r="P5644" s="81"/>
      <c r="Q5644" s="81"/>
      <c r="R5644" s="81"/>
    </row>
    <row r="5645" spans="1:18">
      <c r="A5645" s="81"/>
      <c r="B5645" s="81"/>
      <c r="C5645" s="81"/>
      <c r="D5645" s="81"/>
      <c r="E5645" s="81"/>
      <c r="F5645" s="81"/>
      <c r="G5645" s="81"/>
      <c r="H5645" s="81"/>
      <c r="I5645" s="81"/>
      <c r="J5645" s="81"/>
      <c r="K5645" s="81"/>
      <c r="L5645" s="81"/>
      <c r="M5645" s="81"/>
      <c r="N5645" s="81"/>
      <c r="O5645" s="81"/>
      <c r="P5645" s="81"/>
      <c r="Q5645" s="81"/>
      <c r="R5645" s="81"/>
    </row>
    <row r="5646" spans="1:18">
      <c r="A5646" s="81"/>
      <c r="B5646" s="81"/>
      <c r="C5646" s="81"/>
      <c r="D5646" s="81"/>
      <c r="E5646" s="81"/>
      <c r="F5646" s="81"/>
      <c r="G5646" s="81"/>
      <c r="H5646" s="81"/>
      <c r="I5646" s="81"/>
      <c r="J5646" s="81"/>
      <c r="K5646" s="81"/>
      <c r="L5646" s="81"/>
      <c r="M5646" s="81"/>
      <c r="N5646" s="81"/>
      <c r="O5646" s="81"/>
      <c r="P5646" s="81"/>
      <c r="Q5646" s="81"/>
      <c r="R5646" s="81"/>
    </row>
    <row r="5647" spans="1:18">
      <c r="A5647" s="81"/>
      <c r="B5647" s="81"/>
      <c r="C5647" s="81"/>
      <c r="D5647" s="81"/>
      <c r="E5647" s="81"/>
      <c r="F5647" s="81"/>
      <c r="G5647" s="81"/>
      <c r="H5647" s="81"/>
      <c r="I5647" s="81"/>
      <c r="J5647" s="81"/>
      <c r="K5647" s="81"/>
      <c r="L5647" s="81"/>
      <c r="M5647" s="81"/>
      <c r="N5647" s="81"/>
      <c r="O5647" s="81"/>
      <c r="P5647" s="81"/>
      <c r="Q5647" s="81"/>
      <c r="R5647" s="81"/>
    </row>
    <row r="5648" spans="1:18">
      <c r="A5648" s="81"/>
      <c r="B5648" s="81"/>
      <c r="C5648" s="81"/>
      <c r="D5648" s="81"/>
      <c r="E5648" s="81"/>
      <c r="F5648" s="81"/>
      <c r="G5648" s="81"/>
      <c r="H5648" s="81"/>
      <c r="I5648" s="81"/>
      <c r="J5648" s="81"/>
      <c r="K5648" s="81"/>
      <c r="L5648" s="81"/>
      <c r="M5648" s="81"/>
      <c r="N5648" s="81"/>
      <c r="O5648" s="81"/>
      <c r="P5648" s="81"/>
      <c r="Q5648" s="81"/>
      <c r="R5648" s="81"/>
    </row>
    <row r="5649" spans="1:18">
      <c r="A5649" s="81"/>
      <c r="B5649" s="81"/>
      <c r="C5649" s="81"/>
      <c r="D5649" s="81"/>
      <c r="E5649" s="81"/>
      <c r="F5649" s="81"/>
      <c r="G5649" s="81"/>
      <c r="H5649" s="81"/>
      <c r="I5649" s="81"/>
      <c r="J5649" s="81"/>
      <c r="K5649" s="81"/>
      <c r="L5649" s="81"/>
      <c r="M5649" s="81"/>
      <c r="N5649" s="81"/>
      <c r="O5649" s="81"/>
      <c r="P5649" s="81"/>
      <c r="Q5649" s="81"/>
      <c r="R5649" s="81"/>
    </row>
    <row r="5650" spans="1:18">
      <c r="A5650" s="81"/>
      <c r="B5650" s="81"/>
      <c r="C5650" s="81"/>
      <c r="D5650" s="81"/>
      <c r="E5650" s="81"/>
      <c r="F5650" s="81"/>
      <c r="G5650" s="81"/>
      <c r="H5650" s="81"/>
      <c r="I5650" s="81"/>
      <c r="J5650" s="81"/>
      <c r="K5650" s="81"/>
      <c r="L5650" s="81"/>
      <c r="M5650" s="81"/>
      <c r="N5650" s="81"/>
      <c r="O5650" s="81"/>
      <c r="P5650" s="81"/>
      <c r="Q5650" s="81"/>
      <c r="R5650" s="81"/>
    </row>
    <row r="5651" spans="1:18">
      <c r="A5651" s="81"/>
      <c r="B5651" s="81"/>
      <c r="C5651" s="81"/>
      <c r="D5651" s="81"/>
      <c r="E5651" s="81"/>
      <c r="F5651" s="81"/>
      <c r="G5651" s="81"/>
      <c r="H5651" s="81"/>
      <c r="I5651" s="81"/>
      <c r="J5651" s="81"/>
      <c r="K5651" s="81"/>
      <c r="L5651" s="81"/>
      <c r="M5651" s="81"/>
      <c r="N5651" s="81"/>
      <c r="O5651" s="81"/>
      <c r="P5651" s="81"/>
      <c r="Q5651" s="81"/>
      <c r="R5651" s="81"/>
    </row>
    <row r="5652" spans="1:18">
      <c r="A5652" s="81"/>
      <c r="B5652" s="81"/>
      <c r="C5652" s="81"/>
      <c r="D5652" s="81"/>
      <c r="E5652" s="81"/>
      <c r="F5652" s="81"/>
      <c r="G5652" s="81"/>
      <c r="H5652" s="81"/>
      <c r="I5652" s="81"/>
      <c r="J5652" s="81"/>
      <c r="K5652" s="81"/>
      <c r="L5652" s="81"/>
      <c r="M5652" s="81"/>
      <c r="N5652" s="81"/>
      <c r="O5652" s="81"/>
      <c r="P5652" s="81"/>
      <c r="Q5652" s="81"/>
      <c r="R5652" s="81"/>
    </row>
    <row r="5653" spans="1:18">
      <c r="A5653" s="81"/>
      <c r="B5653" s="81"/>
      <c r="C5653" s="81"/>
      <c r="D5653" s="81"/>
      <c r="E5653" s="81"/>
      <c r="F5653" s="81"/>
      <c r="G5653" s="81"/>
      <c r="H5653" s="81"/>
      <c r="I5653" s="81"/>
      <c r="J5653" s="81"/>
      <c r="K5653" s="81"/>
      <c r="L5653" s="81"/>
      <c r="M5653" s="81"/>
      <c r="N5653" s="81"/>
      <c r="O5653" s="81"/>
      <c r="P5653" s="81"/>
      <c r="Q5653" s="81"/>
      <c r="R5653" s="81"/>
    </row>
    <row r="5654" spans="1:18">
      <c r="A5654" s="81"/>
      <c r="B5654" s="81"/>
      <c r="C5654" s="81"/>
      <c r="D5654" s="81"/>
      <c r="E5654" s="81"/>
      <c r="F5654" s="81"/>
      <c r="G5654" s="81"/>
      <c r="H5654" s="81"/>
      <c r="I5654" s="81"/>
      <c r="J5654" s="81"/>
      <c r="K5654" s="81"/>
      <c r="L5654" s="81"/>
      <c r="M5654" s="81"/>
      <c r="N5654" s="81"/>
      <c r="O5654" s="81"/>
      <c r="P5654" s="81"/>
      <c r="Q5654" s="81"/>
      <c r="R5654" s="81"/>
    </row>
    <row r="5655" spans="1:18">
      <c r="A5655" s="81"/>
      <c r="B5655" s="81"/>
      <c r="C5655" s="81"/>
      <c r="D5655" s="81"/>
      <c r="E5655" s="81"/>
      <c r="F5655" s="81"/>
      <c r="G5655" s="81"/>
      <c r="H5655" s="81"/>
      <c r="I5655" s="81"/>
      <c r="J5655" s="81"/>
      <c r="K5655" s="81"/>
      <c r="L5655" s="81"/>
      <c r="M5655" s="81"/>
      <c r="N5655" s="81"/>
      <c r="O5655" s="81"/>
      <c r="P5655" s="81"/>
      <c r="Q5655" s="81"/>
      <c r="R5655" s="81"/>
    </row>
    <row r="5656" spans="1:18">
      <c r="A5656" s="81"/>
      <c r="B5656" s="81"/>
      <c r="C5656" s="81"/>
      <c r="D5656" s="81"/>
      <c r="E5656" s="81"/>
      <c r="F5656" s="81"/>
      <c r="G5656" s="81"/>
      <c r="H5656" s="81"/>
      <c r="I5656" s="81"/>
      <c r="J5656" s="81"/>
      <c r="K5656" s="81"/>
      <c r="L5656" s="81"/>
      <c r="M5656" s="81"/>
      <c r="N5656" s="81"/>
      <c r="O5656" s="81"/>
      <c r="P5656" s="81"/>
      <c r="Q5656" s="81"/>
      <c r="R5656" s="81"/>
    </row>
    <row r="5657" spans="1:18">
      <c r="A5657" s="81"/>
      <c r="B5657" s="81"/>
      <c r="C5657" s="81"/>
      <c r="D5657" s="81"/>
      <c r="E5657" s="81"/>
      <c r="F5657" s="81"/>
      <c r="G5657" s="81"/>
      <c r="H5657" s="81"/>
      <c r="I5657" s="81"/>
      <c r="J5657" s="81"/>
      <c r="K5657" s="81"/>
      <c r="L5657" s="81"/>
      <c r="M5657" s="81"/>
      <c r="N5657" s="81"/>
      <c r="O5657" s="81"/>
      <c r="P5657" s="81"/>
      <c r="Q5657" s="81"/>
      <c r="R5657" s="81"/>
    </row>
    <row r="5658" spans="1:18">
      <c r="A5658" s="81"/>
      <c r="B5658" s="81"/>
      <c r="C5658" s="81"/>
      <c r="D5658" s="81"/>
      <c r="E5658" s="81"/>
      <c r="F5658" s="81"/>
      <c r="G5658" s="81"/>
      <c r="H5658" s="81"/>
      <c r="I5658" s="81"/>
      <c r="J5658" s="81"/>
      <c r="K5658" s="81"/>
      <c r="L5658" s="81"/>
      <c r="M5658" s="81"/>
      <c r="N5658" s="81"/>
      <c r="O5658" s="81"/>
      <c r="P5658" s="81"/>
      <c r="Q5658" s="81"/>
      <c r="R5658" s="81"/>
    </row>
    <row r="5659" spans="1:18">
      <c r="A5659" s="81"/>
      <c r="B5659" s="81"/>
      <c r="C5659" s="81"/>
      <c r="D5659" s="81"/>
      <c r="E5659" s="81"/>
      <c r="F5659" s="81"/>
      <c r="G5659" s="81"/>
      <c r="H5659" s="81"/>
      <c r="I5659" s="81"/>
      <c r="J5659" s="81"/>
      <c r="K5659" s="81"/>
      <c r="L5659" s="81"/>
      <c r="M5659" s="81"/>
      <c r="N5659" s="81"/>
      <c r="O5659" s="81"/>
      <c r="P5659" s="81"/>
      <c r="Q5659" s="81"/>
      <c r="R5659" s="81"/>
    </row>
    <row r="5660" spans="1:18">
      <c r="A5660" s="81"/>
      <c r="B5660" s="81"/>
      <c r="C5660" s="81"/>
      <c r="D5660" s="81"/>
      <c r="E5660" s="81"/>
      <c r="F5660" s="81"/>
      <c r="G5660" s="81"/>
      <c r="H5660" s="81"/>
      <c r="I5660" s="81"/>
      <c r="J5660" s="81"/>
      <c r="K5660" s="81"/>
      <c r="L5660" s="81"/>
      <c r="M5660" s="81"/>
      <c r="N5660" s="81"/>
      <c r="O5660" s="81"/>
      <c r="P5660" s="81"/>
      <c r="Q5660" s="81"/>
      <c r="R5660" s="81"/>
    </row>
    <row r="5661" spans="1:18">
      <c r="A5661" s="81"/>
      <c r="B5661" s="81"/>
      <c r="C5661" s="81"/>
      <c r="D5661" s="81"/>
      <c r="E5661" s="81"/>
      <c r="F5661" s="81"/>
      <c r="G5661" s="81"/>
      <c r="H5661" s="81"/>
      <c r="I5661" s="81"/>
      <c r="J5661" s="81"/>
      <c r="K5661" s="81"/>
      <c r="L5661" s="81"/>
      <c r="M5661" s="81"/>
      <c r="N5661" s="81"/>
      <c r="O5661" s="81"/>
      <c r="P5661" s="81"/>
      <c r="Q5661" s="81"/>
      <c r="R5661" s="81"/>
    </row>
    <row r="5662" spans="1:18">
      <c r="A5662" s="81"/>
      <c r="B5662" s="81"/>
      <c r="C5662" s="81"/>
      <c r="D5662" s="81"/>
      <c r="E5662" s="81"/>
      <c r="F5662" s="81"/>
      <c r="G5662" s="81"/>
      <c r="H5662" s="81"/>
      <c r="I5662" s="81"/>
      <c r="J5662" s="81"/>
      <c r="K5662" s="81"/>
      <c r="L5662" s="81"/>
      <c r="M5662" s="81"/>
      <c r="N5662" s="81"/>
      <c r="O5662" s="81"/>
      <c r="P5662" s="81"/>
      <c r="Q5662" s="81"/>
      <c r="R5662" s="81"/>
    </row>
    <row r="5663" spans="1:18">
      <c r="A5663" s="81"/>
      <c r="B5663" s="81"/>
      <c r="C5663" s="81"/>
      <c r="D5663" s="81"/>
      <c r="E5663" s="81"/>
      <c r="F5663" s="81"/>
      <c r="G5663" s="81"/>
      <c r="H5663" s="81"/>
      <c r="I5663" s="81"/>
      <c r="J5663" s="81"/>
      <c r="K5663" s="81"/>
      <c r="L5663" s="81"/>
      <c r="M5663" s="81"/>
      <c r="N5663" s="81"/>
      <c r="O5663" s="81"/>
      <c r="P5663" s="81"/>
      <c r="Q5663" s="81"/>
      <c r="R5663" s="81"/>
    </row>
    <row r="5664" spans="1:18">
      <c r="A5664" s="81"/>
      <c r="B5664" s="81"/>
      <c r="C5664" s="81"/>
      <c r="D5664" s="81"/>
      <c r="E5664" s="81"/>
      <c r="F5664" s="81"/>
      <c r="G5664" s="81"/>
      <c r="H5664" s="81"/>
      <c r="I5664" s="81"/>
      <c r="J5664" s="81"/>
      <c r="K5664" s="81"/>
      <c r="L5664" s="81"/>
      <c r="M5664" s="81"/>
      <c r="N5664" s="81"/>
      <c r="O5664" s="81"/>
      <c r="P5664" s="81"/>
      <c r="Q5664" s="81"/>
      <c r="R5664" s="81"/>
    </row>
    <row r="5665" spans="1:18">
      <c r="A5665" s="81"/>
      <c r="B5665" s="81"/>
      <c r="C5665" s="81"/>
      <c r="D5665" s="81"/>
      <c r="E5665" s="81"/>
      <c r="F5665" s="81"/>
      <c r="G5665" s="81"/>
      <c r="H5665" s="81"/>
      <c r="I5665" s="81"/>
      <c r="J5665" s="81"/>
      <c r="K5665" s="81"/>
      <c r="L5665" s="81"/>
      <c r="M5665" s="81"/>
      <c r="N5665" s="81"/>
      <c r="O5665" s="81"/>
      <c r="P5665" s="81"/>
      <c r="Q5665" s="81"/>
      <c r="R5665" s="81"/>
    </row>
    <row r="5666" spans="1:18">
      <c r="A5666" s="81"/>
      <c r="B5666" s="81"/>
      <c r="C5666" s="81"/>
      <c r="D5666" s="81"/>
      <c r="E5666" s="81"/>
      <c r="F5666" s="81"/>
      <c r="G5666" s="81"/>
      <c r="H5666" s="81"/>
      <c r="I5666" s="81"/>
      <c r="J5666" s="81"/>
      <c r="K5666" s="81"/>
      <c r="L5666" s="81"/>
      <c r="M5666" s="81"/>
      <c r="N5666" s="81"/>
      <c r="O5666" s="81"/>
      <c r="P5666" s="81"/>
      <c r="Q5666" s="81"/>
      <c r="R5666" s="81"/>
    </row>
    <row r="5667" spans="1:18">
      <c r="A5667" s="81"/>
      <c r="B5667" s="81"/>
      <c r="C5667" s="81"/>
      <c r="D5667" s="81"/>
      <c r="E5667" s="81"/>
      <c r="F5667" s="81"/>
      <c r="G5667" s="81"/>
      <c r="H5667" s="81"/>
      <c r="I5667" s="81"/>
      <c r="J5667" s="81"/>
      <c r="K5667" s="81"/>
      <c r="L5667" s="81"/>
      <c r="M5667" s="81"/>
      <c r="N5667" s="81"/>
      <c r="O5667" s="81"/>
      <c r="P5667" s="81"/>
      <c r="Q5667" s="81"/>
      <c r="R5667" s="81"/>
    </row>
    <row r="5668" spans="1:18">
      <c r="A5668" s="81"/>
      <c r="B5668" s="81"/>
      <c r="C5668" s="81"/>
      <c r="D5668" s="81"/>
      <c r="E5668" s="81"/>
      <c r="F5668" s="81"/>
      <c r="G5668" s="81"/>
      <c r="H5668" s="81"/>
      <c r="I5668" s="81"/>
      <c r="J5668" s="81"/>
      <c r="K5668" s="81"/>
      <c r="L5668" s="81"/>
      <c r="M5668" s="81"/>
      <c r="N5668" s="81"/>
      <c r="O5668" s="81"/>
      <c r="P5668" s="81"/>
      <c r="Q5668" s="81"/>
      <c r="R5668" s="81"/>
    </row>
    <row r="5669" spans="1:18">
      <c r="A5669" s="81"/>
      <c r="B5669" s="81"/>
      <c r="C5669" s="81"/>
      <c r="D5669" s="81"/>
      <c r="E5669" s="81"/>
      <c r="F5669" s="81"/>
      <c r="G5669" s="81"/>
      <c r="H5669" s="81"/>
      <c r="I5669" s="81"/>
      <c r="J5669" s="81"/>
      <c r="K5669" s="81"/>
      <c r="L5669" s="81"/>
      <c r="M5669" s="81"/>
      <c r="N5669" s="81"/>
      <c r="O5669" s="81"/>
      <c r="P5669" s="81"/>
      <c r="Q5669" s="81"/>
      <c r="R5669" s="81"/>
    </row>
    <row r="5670" spans="1:18">
      <c r="A5670" s="81"/>
      <c r="B5670" s="81"/>
      <c r="C5670" s="81"/>
      <c r="D5670" s="81"/>
      <c r="E5670" s="81"/>
      <c r="F5670" s="81"/>
      <c r="G5670" s="81"/>
      <c r="H5670" s="81"/>
      <c r="I5670" s="81"/>
      <c r="J5670" s="81"/>
      <c r="K5670" s="81"/>
      <c r="L5670" s="81"/>
      <c r="M5670" s="81"/>
      <c r="N5670" s="81"/>
      <c r="O5670" s="81"/>
      <c r="P5670" s="81"/>
      <c r="Q5670" s="81"/>
      <c r="R5670" s="81"/>
    </row>
    <row r="5671" spans="1:18">
      <c r="A5671" s="81"/>
      <c r="B5671" s="81"/>
      <c r="C5671" s="81"/>
      <c r="D5671" s="81"/>
      <c r="E5671" s="81"/>
      <c r="F5671" s="81"/>
      <c r="G5671" s="81"/>
      <c r="H5671" s="81"/>
      <c r="I5671" s="81"/>
      <c r="J5671" s="81"/>
      <c r="K5671" s="81"/>
      <c r="L5671" s="81"/>
      <c r="M5671" s="81"/>
      <c r="N5671" s="81"/>
      <c r="O5671" s="81"/>
      <c r="P5671" s="81"/>
      <c r="Q5671" s="81"/>
      <c r="R5671" s="81"/>
    </row>
    <row r="5672" spans="1:18">
      <c r="A5672" s="81"/>
      <c r="B5672" s="81"/>
      <c r="C5672" s="81"/>
      <c r="D5672" s="81"/>
      <c r="E5672" s="81"/>
      <c r="F5672" s="81"/>
      <c r="G5672" s="81"/>
      <c r="H5672" s="81"/>
      <c r="I5672" s="81"/>
      <c r="J5672" s="81"/>
      <c r="K5672" s="81"/>
      <c r="L5672" s="81"/>
      <c r="M5672" s="81"/>
      <c r="N5672" s="81"/>
      <c r="O5672" s="81"/>
      <c r="P5672" s="81"/>
      <c r="Q5672" s="81"/>
      <c r="R5672" s="81"/>
    </row>
    <row r="5673" spans="1:18">
      <c r="A5673" s="81"/>
      <c r="B5673" s="81"/>
      <c r="C5673" s="81"/>
      <c r="D5673" s="81"/>
      <c r="E5673" s="81"/>
      <c r="F5673" s="81"/>
      <c r="G5673" s="81"/>
      <c r="H5673" s="81"/>
      <c r="I5673" s="81"/>
      <c r="J5673" s="81"/>
      <c r="K5673" s="81"/>
      <c r="L5673" s="81"/>
      <c r="M5673" s="81"/>
      <c r="N5673" s="81"/>
      <c r="O5673" s="81"/>
      <c r="P5673" s="81"/>
      <c r="Q5673" s="81"/>
      <c r="R5673" s="81"/>
    </row>
    <row r="5674" spans="1:18">
      <c r="A5674" s="81"/>
      <c r="B5674" s="81"/>
      <c r="C5674" s="81"/>
      <c r="D5674" s="81"/>
      <c r="E5674" s="81"/>
      <c r="F5674" s="81"/>
      <c r="G5674" s="81"/>
      <c r="H5674" s="81"/>
      <c r="I5674" s="81"/>
      <c r="J5674" s="81"/>
      <c r="K5674" s="81"/>
      <c r="L5674" s="81"/>
      <c r="M5674" s="81"/>
      <c r="N5674" s="81"/>
      <c r="O5674" s="81"/>
      <c r="P5674" s="81"/>
      <c r="Q5674" s="81"/>
      <c r="R5674" s="81"/>
    </row>
    <row r="5675" spans="1:18">
      <c r="A5675" s="81"/>
      <c r="B5675" s="81"/>
      <c r="C5675" s="81"/>
      <c r="D5675" s="81"/>
      <c r="E5675" s="81"/>
      <c r="F5675" s="81"/>
      <c r="G5675" s="81"/>
      <c r="H5675" s="81"/>
      <c r="I5675" s="81"/>
      <c r="J5675" s="81"/>
      <c r="K5675" s="81"/>
      <c r="L5675" s="81"/>
      <c r="M5675" s="81"/>
      <c r="N5675" s="81"/>
      <c r="O5675" s="81"/>
      <c r="P5675" s="81"/>
      <c r="Q5675" s="81"/>
      <c r="R5675" s="81"/>
    </row>
    <row r="5676" spans="1:18">
      <c r="A5676" s="81"/>
      <c r="B5676" s="81"/>
      <c r="C5676" s="81"/>
      <c r="D5676" s="81"/>
      <c r="E5676" s="81"/>
      <c r="F5676" s="81"/>
      <c r="G5676" s="81"/>
      <c r="H5676" s="81"/>
      <c r="I5676" s="81"/>
      <c r="J5676" s="81"/>
      <c r="K5676" s="81"/>
      <c r="L5676" s="81"/>
      <c r="M5676" s="81"/>
      <c r="N5676" s="81"/>
      <c r="O5676" s="81"/>
      <c r="P5676" s="81"/>
      <c r="Q5676" s="81"/>
      <c r="R5676" s="81"/>
    </row>
    <row r="5677" spans="1:18">
      <c r="A5677" s="81"/>
      <c r="B5677" s="81"/>
      <c r="C5677" s="81"/>
      <c r="D5677" s="81"/>
      <c r="E5677" s="81"/>
      <c r="F5677" s="81"/>
      <c r="G5677" s="81"/>
      <c r="H5677" s="81"/>
      <c r="I5677" s="81"/>
      <c r="J5677" s="81"/>
      <c r="K5677" s="81"/>
      <c r="L5677" s="81"/>
      <c r="M5677" s="81"/>
      <c r="N5677" s="81"/>
      <c r="O5677" s="81"/>
      <c r="P5677" s="81"/>
      <c r="Q5677" s="81"/>
      <c r="R5677" s="81"/>
    </row>
    <row r="5678" spans="1:18">
      <c r="A5678" s="81"/>
      <c r="B5678" s="81"/>
      <c r="C5678" s="81"/>
      <c r="D5678" s="81"/>
      <c r="E5678" s="81"/>
      <c r="F5678" s="81"/>
      <c r="G5678" s="81"/>
      <c r="H5678" s="81"/>
      <c r="I5678" s="81"/>
      <c r="J5678" s="81"/>
      <c r="K5678" s="81"/>
      <c r="L5678" s="81"/>
      <c r="M5678" s="81"/>
      <c r="N5678" s="81"/>
      <c r="O5678" s="81"/>
      <c r="P5678" s="81"/>
      <c r="Q5678" s="81"/>
      <c r="R5678" s="81"/>
    </row>
    <row r="5679" spans="1:18">
      <c r="A5679" s="81"/>
      <c r="B5679" s="81"/>
      <c r="C5679" s="81"/>
      <c r="D5679" s="81"/>
      <c r="E5679" s="81"/>
      <c r="F5679" s="81"/>
      <c r="G5679" s="81"/>
      <c r="H5679" s="81"/>
      <c r="I5679" s="81"/>
      <c r="J5679" s="81"/>
      <c r="K5679" s="81"/>
      <c r="L5679" s="81"/>
      <c r="M5679" s="81"/>
      <c r="N5679" s="81"/>
      <c r="O5679" s="81"/>
      <c r="P5679" s="81"/>
      <c r="Q5679" s="81"/>
      <c r="R5679" s="81"/>
    </row>
    <row r="5680" spans="1:18">
      <c r="A5680" s="81"/>
      <c r="B5680" s="81"/>
      <c r="C5680" s="81"/>
      <c r="D5680" s="81"/>
      <c r="E5680" s="81"/>
      <c r="F5680" s="81"/>
      <c r="G5680" s="81"/>
      <c r="H5680" s="81"/>
      <c r="I5680" s="81"/>
      <c r="J5680" s="81"/>
      <c r="K5680" s="81"/>
      <c r="L5680" s="81"/>
      <c r="M5680" s="81"/>
      <c r="N5680" s="81"/>
      <c r="O5680" s="81"/>
      <c r="P5680" s="81"/>
      <c r="Q5680" s="81"/>
      <c r="R5680" s="81"/>
    </row>
    <row r="5681" spans="1:18">
      <c r="A5681" s="81"/>
      <c r="B5681" s="81"/>
      <c r="C5681" s="81"/>
      <c r="D5681" s="81"/>
      <c r="E5681" s="81"/>
      <c r="F5681" s="81"/>
      <c r="G5681" s="81"/>
      <c r="H5681" s="81"/>
      <c r="I5681" s="81"/>
      <c r="J5681" s="81"/>
      <c r="K5681" s="81"/>
      <c r="L5681" s="81"/>
      <c r="M5681" s="81"/>
      <c r="N5681" s="81"/>
      <c r="O5681" s="81"/>
      <c r="P5681" s="81"/>
      <c r="Q5681" s="81"/>
      <c r="R5681" s="81"/>
    </row>
    <row r="5682" spans="1:18">
      <c r="A5682" s="81"/>
      <c r="B5682" s="81"/>
      <c r="C5682" s="81"/>
      <c r="D5682" s="81"/>
      <c r="E5682" s="81"/>
      <c r="F5682" s="81"/>
      <c r="G5682" s="81"/>
      <c r="H5682" s="81"/>
      <c r="I5682" s="81"/>
      <c r="J5682" s="81"/>
      <c r="K5682" s="81"/>
      <c r="L5682" s="81"/>
      <c r="M5682" s="81"/>
      <c r="N5682" s="81"/>
      <c r="O5682" s="81"/>
      <c r="P5682" s="81"/>
      <c r="Q5682" s="81"/>
      <c r="R5682" s="81"/>
    </row>
    <row r="5683" spans="1:18">
      <c r="A5683" s="81"/>
      <c r="B5683" s="81"/>
      <c r="C5683" s="81"/>
      <c r="D5683" s="81"/>
      <c r="E5683" s="81"/>
      <c r="F5683" s="81"/>
      <c r="G5683" s="81"/>
      <c r="H5683" s="81"/>
      <c r="I5683" s="81"/>
      <c r="J5683" s="81"/>
      <c r="K5683" s="81"/>
      <c r="L5683" s="81"/>
      <c r="M5683" s="81"/>
      <c r="N5683" s="81"/>
      <c r="O5683" s="81"/>
      <c r="P5683" s="81"/>
      <c r="Q5683" s="81"/>
      <c r="R5683" s="81"/>
    </row>
    <row r="5684" spans="1:18">
      <c r="A5684" s="81"/>
      <c r="B5684" s="81"/>
      <c r="C5684" s="81"/>
      <c r="D5684" s="81"/>
      <c r="E5684" s="81"/>
      <c r="F5684" s="81"/>
      <c r="G5684" s="81"/>
      <c r="H5684" s="81"/>
      <c r="I5684" s="81"/>
      <c r="J5684" s="81"/>
      <c r="K5684" s="81"/>
      <c r="L5684" s="81"/>
      <c r="M5684" s="81"/>
      <c r="N5684" s="81"/>
      <c r="O5684" s="81"/>
      <c r="P5684" s="81"/>
      <c r="Q5684" s="81"/>
      <c r="R5684" s="81"/>
    </row>
    <row r="5685" spans="1:18">
      <c r="A5685" s="81"/>
      <c r="B5685" s="81"/>
      <c r="C5685" s="81"/>
      <c r="D5685" s="81"/>
      <c r="E5685" s="81"/>
      <c r="F5685" s="81"/>
      <c r="G5685" s="81"/>
      <c r="H5685" s="81"/>
      <c r="I5685" s="81"/>
      <c r="J5685" s="81"/>
      <c r="K5685" s="81"/>
      <c r="L5685" s="81"/>
      <c r="M5685" s="81"/>
      <c r="N5685" s="81"/>
      <c r="O5685" s="81"/>
      <c r="P5685" s="81"/>
      <c r="Q5685" s="81"/>
      <c r="R5685" s="81"/>
    </row>
    <row r="5686" spans="1:18">
      <c r="A5686" s="81"/>
      <c r="B5686" s="81"/>
      <c r="C5686" s="81"/>
      <c r="D5686" s="81"/>
      <c r="E5686" s="81"/>
      <c r="F5686" s="81"/>
      <c r="G5686" s="81"/>
      <c r="H5686" s="81"/>
      <c r="I5686" s="81"/>
      <c r="J5686" s="81"/>
      <c r="K5686" s="81"/>
      <c r="L5686" s="81"/>
      <c r="M5686" s="81"/>
      <c r="N5686" s="81"/>
      <c r="O5686" s="81"/>
      <c r="P5686" s="81"/>
      <c r="Q5686" s="81"/>
      <c r="R5686" s="81"/>
    </row>
    <row r="5687" spans="1:18">
      <c r="A5687" s="81"/>
      <c r="B5687" s="81"/>
      <c r="C5687" s="81"/>
      <c r="D5687" s="81"/>
      <c r="E5687" s="81"/>
      <c r="F5687" s="81"/>
      <c r="G5687" s="81"/>
      <c r="H5687" s="81"/>
      <c r="I5687" s="81"/>
      <c r="J5687" s="81"/>
      <c r="K5687" s="81"/>
      <c r="L5687" s="81"/>
      <c r="M5687" s="81"/>
      <c r="N5687" s="81"/>
      <c r="O5687" s="81"/>
      <c r="P5687" s="81"/>
      <c r="Q5687" s="81"/>
      <c r="R5687" s="81"/>
    </row>
    <row r="5688" spans="1:18">
      <c r="A5688" s="81"/>
      <c r="B5688" s="81"/>
      <c r="C5688" s="81"/>
      <c r="D5688" s="81"/>
      <c r="E5688" s="81"/>
      <c r="F5688" s="81"/>
      <c r="G5688" s="81"/>
      <c r="H5688" s="81"/>
      <c r="I5688" s="81"/>
      <c r="J5688" s="81"/>
      <c r="K5688" s="81"/>
      <c r="L5688" s="81"/>
      <c r="M5688" s="81"/>
      <c r="N5688" s="81"/>
      <c r="O5688" s="81"/>
      <c r="P5688" s="81"/>
      <c r="Q5688" s="81"/>
      <c r="R5688" s="81"/>
    </row>
    <row r="5689" spans="1:18">
      <c r="A5689" s="81"/>
      <c r="B5689" s="81"/>
      <c r="C5689" s="81"/>
      <c r="D5689" s="81"/>
      <c r="E5689" s="81"/>
      <c r="F5689" s="81"/>
      <c r="G5689" s="81"/>
      <c r="H5689" s="81"/>
      <c r="I5689" s="81"/>
      <c r="J5689" s="81"/>
      <c r="K5689" s="81"/>
      <c r="L5689" s="81"/>
      <c r="M5689" s="81"/>
      <c r="N5689" s="81"/>
      <c r="O5689" s="81"/>
      <c r="P5689" s="81"/>
      <c r="Q5689" s="81"/>
      <c r="R5689" s="81"/>
    </row>
    <row r="5690" spans="1:18">
      <c r="A5690" s="81"/>
      <c r="B5690" s="81"/>
      <c r="C5690" s="81"/>
      <c r="D5690" s="81"/>
      <c r="E5690" s="81"/>
      <c r="F5690" s="81"/>
      <c r="G5690" s="81"/>
      <c r="H5690" s="81"/>
      <c r="I5690" s="81"/>
      <c r="J5690" s="81"/>
      <c r="K5690" s="81"/>
      <c r="L5690" s="81"/>
      <c r="M5690" s="81"/>
      <c r="N5690" s="81"/>
      <c r="O5690" s="81"/>
      <c r="P5690" s="81"/>
      <c r="Q5690" s="81"/>
      <c r="R5690" s="81"/>
    </row>
    <row r="5691" spans="1:18">
      <c r="A5691" s="81"/>
      <c r="B5691" s="81"/>
      <c r="C5691" s="81"/>
      <c r="D5691" s="81"/>
      <c r="E5691" s="81"/>
      <c r="F5691" s="81"/>
      <c r="G5691" s="81"/>
      <c r="H5691" s="81"/>
      <c r="I5691" s="81"/>
      <c r="J5691" s="81"/>
      <c r="K5691" s="81"/>
      <c r="L5691" s="81"/>
      <c r="M5691" s="81"/>
      <c r="N5691" s="81"/>
      <c r="O5691" s="81"/>
      <c r="P5691" s="81"/>
      <c r="Q5691" s="81"/>
      <c r="R5691" s="81"/>
    </row>
    <row r="5692" spans="1:18">
      <c r="A5692" s="81"/>
      <c r="B5692" s="81"/>
      <c r="C5692" s="81"/>
      <c r="D5692" s="81"/>
      <c r="E5692" s="81"/>
      <c r="F5692" s="81"/>
      <c r="G5692" s="81"/>
      <c r="H5692" s="81"/>
      <c r="I5692" s="81"/>
      <c r="J5692" s="81"/>
      <c r="K5692" s="81"/>
      <c r="L5692" s="81"/>
      <c r="M5692" s="81"/>
      <c r="N5692" s="81"/>
      <c r="O5692" s="81"/>
      <c r="P5692" s="81"/>
      <c r="Q5692" s="81"/>
      <c r="R5692" s="81"/>
    </row>
    <row r="5693" spans="1:18">
      <c r="A5693" s="81"/>
      <c r="B5693" s="81"/>
      <c r="C5693" s="81"/>
      <c r="D5693" s="81"/>
      <c r="E5693" s="81"/>
      <c r="F5693" s="81"/>
      <c r="G5693" s="81"/>
      <c r="H5693" s="81"/>
      <c r="I5693" s="81"/>
      <c r="J5693" s="81"/>
      <c r="K5693" s="81"/>
      <c r="L5693" s="81"/>
      <c r="M5693" s="81"/>
      <c r="N5693" s="81"/>
      <c r="O5693" s="81"/>
      <c r="P5693" s="81"/>
      <c r="Q5693" s="81"/>
      <c r="R5693" s="81"/>
    </row>
    <row r="5694" spans="1:18">
      <c r="A5694" s="81"/>
      <c r="B5694" s="81"/>
      <c r="C5694" s="81"/>
      <c r="D5694" s="81"/>
      <c r="E5694" s="81"/>
      <c r="F5694" s="81"/>
      <c r="G5694" s="81"/>
      <c r="H5694" s="81"/>
      <c r="I5694" s="81"/>
      <c r="J5694" s="81"/>
      <c r="K5694" s="81"/>
      <c r="L5694" s="81"/>
      <c r="M5694" s="81"/>
      <c r="N5694" s="81"/>
      <c r="O5694" s="81"/>
      <c r="P5694" s="81"/>
      <c r="Q5694" s="81"/>
      <c r="R5694" s="81"/>
    </row>
    <row r="5695" spans="1:18">
      <c r="A5695" s="81"/>
      <c r="B5695" s="81"/>
      <c r="C5695" s="81"/>
      <c r="D5695" s="81"/>
      <c r="E5695" s="81"/>
      <c r="F5695" s="81"/>
      <c r="G5695" s="81"/>
      <c r="H5695" s="81"/>
      <c r="I5695" s="81"/>
      <c r="J5695" s="81"/>
      <c r="K5695" s="81"/>
      <c r="L5695" s="81"/>
      <c r="M5695" s="81"/>
      <c r="N5695" s="81"/>
      <c r="O5695" s="81"/>
      <c r="P5695" s="81"/>
      <c r="Q5695" s="81"/>
      <c r="R5695" s="81"/>
    </row>
    <row r="5696" spans="1:18">
      <c r="A5696" s="81"/>
      <c r="B5696" s="81"/>
      <c r="C5696" s="81"/>
      <c r="D5696" s="81"/>
      <c r="E5696" s="81"/>
      <c r="F5696" s="81"/>
      <c r="G5696" s="81"/>
      <c r="H5696" s="81"/>
      <c r="I5696" s="81"/>
      <c r="J5696" s="81"/>
      <c r="K5696" s="81"/>
      <c r="L5696" s="81"/>
      <c r="M5696" s="81"/>
      <c r="N5696" s="81"/>
      <c r="O5696" s="81"/>
      <c r="P5696" s="81"/>
      <c r="Q5696" s="81"/>
      <c r="R5696" s="81"/>
    </row>
    <row r="5697" spans="1:18">
      <c r="A5697" s="81"/>
      <c r="B5697" s="81"/>
      <c r="C5697" s="81"/>
      <c r="D5697" s="81"/>
      <c r="E5697" s="81"/>
      <c r="F5697" s="81"/>
      <c r="G5697" s="81"/>
      <c r="H5697" s="81"/>
      <c r="I5697" s="81"/>
      <c r="J5697" s="81"/>
      <c r="K5697" s="81"/>
      <c r="L5697" s="81"/>
      <c r="M5697" s="81"/>
      <c r="N5697" s="81"/>
      <c r="O5697" s="81"/>
      <c r="P5697" s="81"/>
      <c r="Q5697" s="81"/>
      <c r="R5697" s="81"/>
    </row>
    <row r="5698" spans="1:18">
      <c r="A5698" s="81"/>
      <c r="B5698" s="81"/>
      <c r="C5698" s="81"/>
      <c r="D5698" s="81"/>
      <c r="E5698" s="81"/>
      <c r="F5698" s="81"/>
      <c r="G5698" s="81"/>
      <c r="H5698" s="81"/>
      <c r="I5698" s="81"/>
      <c r="J5698" s="81"/>
      <c r="K5698" s="81"/>
      <c r="L5698" s="81"/>
      <c r="M5698" s="81"/>
      <c r="N5698" s="81"/>
      <c r="O5698" s="81"/>
      <c r="P5698" s="81"/>
      <c r="Q5698" s="81"/>
      <c r="R5698" s="81"/>
    </row>
    <row r="5699" spans="1:18">
      <c r="A5699" s="81"/>
      <c r="B5699" s="81"/>
      <c r="C5699" s="81"/>
      <c r="D5699" s="81"/>
      <c r="E5699" s="81"/>
      <c r="F5699" s="81"/>
      <c r="G5699" s="81"/>
      <c r="H5699" s="81"/>
      <c r="I5699" s="81"/>
      <c r="J5699" s="81"/>
      <c r="K5699" s="81"/>
      <c r="L5699" s="81"/>
      <c r="M5699" s="81"/>
      <c r="N5699" s="81"/>
      <c r="O5699" s="81"/>
      <c r="P5699" s="81"/>
      <c r="Q5699" s="81"/>
      <c r="R5699" s="81"/>
    </row>
    <row r="5700" spans="1:18">
      <c r="A5700" s="81"/>
      <c r="B5700" s="81"/>
      <c r="C5700" s="81"/>
      <c r="D5700" s="81"/>
      <c r="E5700" s="81"/>
      <c r="F5700" s="81"/>
      <c r="G5700" s="81"/>
      <c r="H5700" s="81"/>
      <c r="I5700" s="81"/>
      <c r="J5700" s="81"/>
      <c r="K5700" s="81"/>
      <c r="L5700" s="81"/>
      <c r="M5700" s="81"/>
      <c r="N5700" s="81"/>
      <c r="O5700" s="81"/>
      <c r="P5700" s="81"/>
      <c r="Q5700" s="81"/>
      <c r="R5700" s="81"/>
    </row>
    <row r="5701" spans="1:18">
      <c r="A5701" s="81"/>
      <c r="B5701" s="81"/>
      <c r="C5701" s="81"/>
      <c r="D5701" s="81"/>
      <c r="E5701" s="81"/>
      <c r="F5701" s="81"/>
      <c r="G5701" s="81"/>
      <c r="H5701" s="81"/>
      <c r="I5701" s="81"/>
      <c r="J5701" s="81"/>
      <c r="K5701" s="81"/>
      <c r="L5701" s="81"/>
      <c r="M5701" s="81"/>
      <c r="N5701" s="81"/>
      <c r="O5701" s="81"/>
      <c r="P5701" s="81"/>
      <c r="Q5701" s="81"/>
      <c r="R5701" s="81"/>
    </row>
    <row r="5702" spans="1:18">
      <c r="A5702" s="81"/>
      <c r="B5702" s="81"/>
      <c r="C5702" s="81"/>
      <c r="D5702" s="81"/>
      <c r="E5702" s="81"/>
      <c r="F5702" s="81"/>
      <c r="G5702" s="81"/>
      <c r="H5702" s="81"/>
      <c r="I5702" s="81"/>
      <c r="J5702" s="81"/>
      <c r="K5702" s="81"/>
      <c r="L5702" s="81"/>
      <c r="M5702" s="81"/>
      <c r="N5702" s="81"/>
      <c r="O5702" s="81"/>
      <c r="P5702" s="81"/>
      <c r="Q5702" s="81"/>
      <c r="R5702" s="81"/>
    </row>
    <row r="5703" spans="1:18">
      <c r="A5703" s="81"/>
      <c r="B5703" s="81"/>
      <c r="C5703" s="81"/>
      <c r="D5703" s="81"/>
      <c r="E5703" s="81"/>
      <c r="F5703" s="81"/>
      <c r="G5703" s="81"/>
      <c r="H5703" s="81"/>
      <c r="I5703" s="81"/>
      <c r="J5703" s="81"/>
      <c r="K5703" s="81"/>
      <c r="L5703" s="81"/>
      <c r="M5703" s="81"/>
      <c r="N5703" s="81"/>
      <c r="O5703" s="81"/>
      <c r="P5703" s="81"/>
      <c r="Q5703" s="81"/>
      <c r="R5703" s="81"/>
    </row>
    <row r="5704" spans="1:18">
      <c r="A5704" s="81"/>
      <c r="B5704" s="81"/>
      <c r="C5704" s="81"/>
      <c r="D5704" s="81"/>
      <c r="E5704" s="81"/>
      <c r="F5704" s="81"/>
      <c r="G5704" s="81"/>
      <c r="H5704" s="81"/>
      <c r="I5704" s="81"/>
      <c r="J5704" s="81"/>
      <c r="K5704" s="81"/>
      <c r="L5704" s="81"/>
      <c r="M5704" s="81"/>
      <c r="N5704" s="81"/>
      <c r="O5704" s="81"/>
      <c r="P5704" s="81"/>
      <c r="Q5704" s="81"/>
      <c r="R5704" s="81"/>
    </row>
    <row r="5705" spans="1:18">
      <c r="A5705" s="81"/>
      <c r="B5705" s="81"/>
      <c r="C5705" s="81"/>
      <c r="D5705" s="81"/>
      <c r="E5705" s="81"/>
      <c r="F5705" s="81"/>
      <c r="G5705" s="81"/>
      <c r="H5705" s="81"/>
      <c r="I5705" s="81"/>
      <c r="J5705" s="81"/>
      <c r="K5705" s="81"/>
      <c r="L5705" s="81"/>
      <c r="M5705" s="81"/>
      <c r="N5705" s="81"/>
      <c r="O5705" s="81"/>
      <c r="P5705" s="81"/>
      <c r="Q5705" s="81"/>
      <c r="R5705" s="81"/>
    </row>
    <row r="5706" spans="1:18">
      <c r="A5706" s="81"/>
      <c r="B5706" s="81"/>
      <c r="C5706" s="81"/>
      <c r="D5706" s="81"/>
      <c r="E5706" s="81"/>
      <c r="F5706" s="81"/>
      <c r="G5706" s="81"/>
      <c r="H5706" s="81"/>
      <c r="I5706" s="81"/>
      <c r="J5706" s="81"/>
      <c r="K5706" s="81"/>
      <c r="L5706" s="81"/>
      <c r="M5706" s="81"/>
      <c r="N5706" s="81"/>
      <c r="O5706" s="81"/>
      <c r="P5706" s="81"/>
      <c r="Q5706" s="81"/>
      <c r="R5706" s="81"/>
    </row>
    <row r="5707" spans="1:18">
      <c r="A5707" s="81"/>
      <c r="B5707" s="81"/>
      <c r="C5707" s="81"/>
      <c r="D5707" s="81"/>
      <c r="E5707" s="81"/>
      <c r="F5707" s="81"/>
      <c r="G5707" s="81"/>
      <c r="H5707" s="81"/>
      <c r="I5707" s="81"/>
      <c r="J5707" s="81"/>
      <c r="K5707" s="81"/>
      <c r="L5707" s="81"/>
      <c r="M5707" s="81"/>
      <c r="N5707" s="81"/>
      <c r="O5707" s="81"/>
      <c r="P5707" s="81"/>
      <c r="Q5707" s="81"/>
      <c r="R5707" s="81"/>
    </row>
    <row r="5708" spans="1:18">
      <c r="A5708" s="81"/>
      <c r="B5708" s="81"/>
      <c r="C5708" s="81"/>
      <c r="D5708" s="81"/>
      <c r="E5708" s="81"/>
      <c r="F5708" s="81"/>
      <c r="G5708" s="81"/>
      <c r="H5708" s="81"/>
      <c r="I5708" s="81"/>
      <c r="J5708" s="81"/>
      <c r="K5708" s="81"/>
      <c r="L5708" s="81"/>
      <c r="M5708" s="81"/>
      <c r="N5708" s="81"/>
      <c r="O5708" s="81"/>
      <c r="P5708" s="81"/>
      <c r="Q5708" s="81"/>
      <c r="R5708" s="81"/>
    </row>
    <row r="5709" spans="1:18">
      <c r="A5709" s="81"/>
      <c r="B5709" s="81"/>
      <c r="C5709" s="81"/>
      <c r="D5709" s="81"/>
      <c r="E5709" s="81"/>
      <c r="F5709" s="81"/>
      <c r="G5709" s="81"/>
      <c r="H5709" s="81"/>
      <c r="I5709" s="81"/>
      <c r="J5709" s="81"/>
      <c r="K5709" s="81"/>
      <c r="L5709" s="81"/>
      <c r="M5709" s="81"/>
      <c r="N5709" s="81"/>
      <c r="O5709" s="81"/>
      <c r="P5709" s="81"/>
      <c r="Q5709" s="81"/>
      <c r="R5709" s="81"/>
    </row>
    <row r="5710" spans="1:18">
      <c r="A5710" s="81"/>
      <c r="B5710" s="81"/>
      <c r="C5710" s="81"/>
      <c r="D5710" s="81"/>
      <c r="E5710" s="81"/>
      <c r="F5710" s="81"/>
      <c r="G5710" s="81"/>
      <c r="H5710" s="81"/>
      <c r="I5710" s="81"/>
      <c r="J5710" s="81"/>
      <c r="K5710" s="81"/>
      <c r="L5710" s="81"/>
      <c r="M5710" s="81"/>
      <c r="N5710" s="81"/>
      <c r="O5710" s="81"/>
      <c r="P5710" s="81"/>
      <c r="Q5710" s="81"/>
      <c r="R5710" s="81"/>
    </row>
    <row r="5711" spans="1:18">
      <c r="A5711" s="81"/>
      <c r="B5711" s="81"/>
      <c r="C5711" s="81"/>
      <c r="D5711" s="81"/>
      <c r="E5711" s="81"/>
      <c r="F5711" s="81"/>
      <c r="G5711" s="81"/>
      <c r="H5711" s="81"/>
      <c r="I5711" s="81"/>
      <c r="J5711" s="81"/>
      <c r="K5711" s="81"/>
      <c r="L5711" s="81"/>
      <c r="M5711" s="81"/>
      <c r="N5711" s="81"/>
      <c r="O5711" s="81"/>
      <c r="P5711" s="81"/>
      <c r="Q5711" s="81"/>
      <c r="R5711" s="81"/>
    </row>
    <row r="5712" spans="1:18">
      <c r="A5712" s="81"/>
      <c r="B5712" s="81"/>
      <c r="C5712" s="81"/>
      <c r="D5712" s="81"/>
      <c r="E5712" s="81"/>
      <c r="F5712" s="81"/>
      <c r="G5712" s="81"/>
      <c r="H5712" s="81"/>
      <c r="I5712" s="81"/>
      <c r="J5712" s="81"/>
      <c r="K5712" s="81"/>
      <c r="L5712" s="81"/>
      <c r="M5712" s="81"/>
      <c r="N5712" s="81"/>
      <c r="O5712" s="81"/>
      <c r="P5712" s="81"/>
      <c r="Q5712" s="81"/>
      <c r="R5712" s="81"/>
    </row>
    <row r="5713" spans="1:18">
      <c r="A5713" s="81"/>
      <c r="B5713" s="81"/>
      <c r="C5713" s="81"/>
      <c r="D5713" s="81"/>
      <c r="E5713" s="81"/>
      <c r="F5713" s="81"/>
      <c r="G5713" s="81"/>
      <c r="H5713" s="81"/>
      <c r="I5713" s="81"/>
      <c r="J5713" s="81"/>
      <c r="K5713" s="81"/>
      <c r="L5713" s="81"/>
      <c r="M5713" s="81"/>
      <c r="N5713" s="81"/>
      <c r="O5713" s="81"/>
      <c r="P5713" s="81"/>
      <c r="Q5713" s="81"/>
      <c r="R5713" s="81"/>
    </row>
    <row r="5714" spans="1:18">
      <c r="A5714" s="81"/>
      <c r="B5714" s="81"/>
      <c r="C5714" s="81"/>
      <c r="D5714" s="81"/>
      <c r="E5714" s="81"/>
      <c r="F5714" s="81"/>
      <c r="G5714" s="81"/>
      <c r="H5714" s="81"/>
      <c r="I5714" s="81"/>
      <c r="J5714" s="81"/>
      <c r="K5714" s="81"/>
      <c r="L5714" s="81"/>
      <c r="M5714" s="81"/>
      <c r="N5714" s="81"/>
      <c r="O5714" s="81"/>
      <c r="P5714" s="81"/>
      <c r="Q5714" s="81"/>
      <c r="R5714" s="81"/>
    </row>
    <row r="5715" spans="1:18">
      <c r="A5715" s="81"/>
      <c r="B5715" s="81"/>
      <c r="C5715" s="81"/>
      <c r="D5715" s="81"/>
      <c r="E5715" s="81"/>
      <c r="F5715" s="81"/>
      <c r="G5715" s="81"/>
      <c r="H5715" s="81"/>
      <c r="I5715" s="81"/>
      <c r="J5715" s="81"/>
      <c r="K5715" s="81"/>
      <c r="L5715" s="81"/>
      <c r="M5715" s="81"/>
      <c r="N5715" s="81"/>
      <c r="O5715" s="81"/>
      <c r="P5715" s="81"/>
      <c r="Q5715" s="81"/>
      <c r="R5715" s="81"/>
    </row>
    <row r="5716" spans="1:18">
      <c r="A5716" s="81"/>
      <c r="B5716" s="81"/>
      <c r="C5716" s="81"/>
      <c r="D5716" s="81"/>
      <c r="E5716" s="81"/>
      <c r="F5716" s="81"/>
      <c r="G5716" s="81"/>
      <c r="H5716" s="81"/>
      <c r="I5716" s="81"/>
      <c r="J5716" s="81"/>
      <c r="K5716" s="81"/>
      <c r="L5716" s="81"/>
      <c r="M5716" s="81"/>
      <c r="N5716" s="81"/>
      <c r="O5716" s="81"/>
      <c r="P5716" s="81"/>
      <c r="Q5716" s="81"/>
      <c r="R5716" s="81"/>
    </row>
    <row r="5717" spans="1:18">
      <c r="A5717" s="81"/>
      <c r="B5717" s="81"/>
      <c r="C5717" s="81"/>
      <c r="D5717" s="81"/>
      <c r="E5717" s="81"/>
      <c r="F5717" s="81"/>
      <c r="G5717" s="81"/>
      <c r="H5717" s="81"/>
      <c r="I5717" s="81"/>
      <c r="J5717" s="81"/>
      <c r="K5717" s="81"/>
      <c r="L5717" s="81"/>
      <c r="M5717" s="81"/>
      <c r="N5717" s="81"/>
      <c r="O5717" s="81"/>
      <c r="P5717" s="81"/>
      <c r="Q5717" s="81"/>
      <c r="R5717" s="81"/>
    </row>
    <row r="5718" spans="1:18">
      <c r="A5718" s="81"/>
      <c r="B5718" s="81"/>
      <c r="C5718" s="81"/>
      <c r="D5718" s="81"/>
      <c r="E5718" s="81"/>
      <c r="F5718" s="81"/>
      <c r="G5718" s="81"/>
      <c r="H5718" s="81"/>
      <c r="I5718" s="81"/>
      <c r="J5718" s="81"/>
      <c r="K5718" s="81"/>
      <c r="L5718" s="81"/>
      <c r="M5718" s="81"/>
      <c r="N5718" s="81"/>
      <c r="O5718" s="81"/>
      <c r="P5718" s="81"/>
      <c r="Q5718" s="81"/>
      <c r="R5718" s="81"/>
    </row>
    <row r="5719" spans="1:18">
      <c r="A5719" s="81"/>
      <c r="B5719" s="81"/>
      <c r="C5719" s="81"/>
      <c r="D5719" s="81"/>
      <c r="E5719" s="81"/>
      <c r="F5719" s="81"/>
      <c r="G5719" s="81"/>
      <c r="H5719" s="81"/>
      <c r="I5719" s="81"/>
      <c r="J5719" s="81"/>
      <c r="K5719" s="81"/>
      <c r="L5719" s="81"/>
      <c r="M5719" s="81"/>
      <c r="N5719" s="81"/>
      <c r="O5719" s="81"/>
      <c r="P5719" s="81"/>
      <c r="Q5719" s="81"/>
      <c r="R5719" s="81"/>
    </row>
    <row r="5720" spans="1:18">
      <c r="A5720" s="81"/>
      <c r="B5720" s="81"/>
      <c r="C5720" s="81"/>
      <c r="D5720" s="81"/>
      <c r="E5720" s="81"/>
      <c r="F5720" s="81"/>
      <c r="G5720" s="81"/>
      <c r="H5720" s="81"/>
      <c r="I5720" s="81"/>
      <c r="J5720" s="81"/>
      <c r="K5720" s="81"/>
      <c r="L5720" s="81"/>
      <c r="M5720" s="81"/>
      <c r="N5720" s="81"/>
      <c r="O5720" s="81"/>
      <c r="P5720" s="81"/>
      <c r="Q5720" s="81"/>
      <c r="R5720" s="81"/>
    </row>
    <row r="5721" spans="1:18">
      <c r="A5721" s="81"/>
      <c r="B5721" s="81"/>
      <c r="C5721" s="81"/>
      <c r="D5721" s="81"/>
      <c r="E5721" s="81"/>
      <c r="F5721" s="81"/>
      <c r="G5721" s="81"/>
      <c r="H5721" s="81"/>
      <c r="I5721" s="81"/>
      <c r="J5721" s="81"/>
      <c r="K5721" s="81"/>
      <c r="L5721" s="81"/>
      <c r="M5721" s="81"/>
      <c r="N5721" s="81"/>
      <c r="O5721" s="81"/>
      <c r="P5721" s="81"/>
      <c r="Q5721" s="81"/>
      <c r="R5721" s="81"/>
    </row>
    <row r="5722" spans="1:18">
      <c r="A5722" s="81"/>
      <c r="B5722" s="81"/>
      <c r="C5722" s="81"/>
      <c r="D5722" s="81"/>
      <c r="E5722" s="81"/>
      <c r="F5722" s="81"/>
      <c r="G5722" s="81"/>
      <c r="H5722" s="81"/>
      <c r="I5722" s="81"/>
      <c r="J5722" s="81"/>
      <c r="K5722" s="81"/>
      <c r="L5722" s="81"/>
      <c r="M5722" s="81"/>
      <c r="N5722" s="81"/>
      <c r="O5722" s="81"/>
      <c r="P5722" s="81"/>
      <c r="Q5722" s="81"/>
      <c r="R5722" s="81"/>
    </row>
    <row r="5723" spans="1:18">
      <c r="A5723" s="81"/>
      <c r="B5723" s="81"/>
      <c r="C5723" s="81"/>
      <c r="D5723" s="81"/>
      <c r="E5723" s="81"/>
      <c r="F5723" s="81"/>
      <c r="G5723" s="81"/>
      <c r="H5723" s="81"/>
      <c r="I5723" s="81"/>
      <c r="J5723" s="81"/>
      <c r="K5723" s="81"/>
      <c r="L5723" s="81"/>
      <c r="M5723" s="81"/>
      <c r="N5723" s="81"/>
      <c r="O5723" s="81"/>
      <c r="P5723" s="81"/>
      <c r="Q5723" s="81"/>
      <c r="R5723" s="81"/>
    </row>
    <row r="5724" spans="1:18">
      <c r="A5724" s="81"/>
      <c r="B5724" s="81"/>
      <c r="C5724" s="81"/>
      <c r="D5724" s="81"/>
      <c r="E5724" s="81"/>
      <c r="F5724" s="81"/>
      <c r="G5724" s="81"/>
      <c r="H5724" s="81"/>
      <c r="I5724" s="81"/>
      <c r="J5724" s="81"/>
      <c r="K5724" s="81"/>
      <c r="L5724" s="81"/>
      <c r="M5724" s="81"/>
      <c r="N5724" s="81"/>
      <c r="O5724" s="81"/>
      <c r="P5724" s="81"/>
      <c r="Q5724" s="81"/>
      <c r="R5724" s="81"/>
    </row>
    <row r="5725" spans="1:18">
      <c r="A5725" s="81"/>
      <c r="B5725" s="81"/>
      <c r="C5725" s="81"/>
      <c r="D5725" s="81"/>
      <c r="E5725" s="81"/>
      <c r="F5725" s="81"/>
      <c r="G5725" s="81"/>
      <c r="H5725" s="81"/>
      <c r="I5725" s="81"/>
      <c r="J5725" s="81"/>
      <c r="K5725" s="81"/>
      <c r="L5725" s="81"/>
      <c r="M5725" s="81"/>
      <c r="N5725" s="81"/>
      <c r="O5725" s="81"/>
      <c r="P5725" s="81"/>
      <c r="Q5725" s="81"/>
      <c r="R5725" s="81"/>
    </row>
    <row r="5726" spans="1:18">
      <c r="A5726" s="81"/>
      <c r="B5726" s="81"/>
      <c r="C5726" s="81"/>
      <c r="D5726" s="81"/>
      <c r="E5726" s="81"/>
      <c r="F5726" s="81"/>
      <c r="G5726" s="81"/>
      <c r="H5726" s="81"/>
      <c r="I5726" s="81"/>
      <c r="J5726" s="81"/>
      <c r="K5726" s="81"/>
      <c r="L5726" s="81"/>
      <c r="M5726" s="81"/>
      <c r="N5726" s="81"/>
      <c r="O5726" s="81"/>
      <c r="P5726" s="81"/>
      <c r="Q5726" s="81"/>
      <c r="R5726" s="81"/>
    </row>
    <row r="5727" spans="1:18">
      <c r="A5727" s="81"/>
      <c r="B5727" s="81"/>
      <c r="C5727" s="81"/>
      <c r="D5727" s="81"/>
      <c r="E5727" s="81"/>
      <c r="F5727" s="81"/>
      <c r="G5727" s="81"/>
      <c r="H5727" s="81"/>
      <c r="I5727" s="81"/>
      <c r="J5727" s="81"/>
      <c r="K5727" s="81"/>
      <c r="L5727" s="81"/>
      <c r="M5727" s="81"/>
      <c r="N5727" s="81"/>
      <c r="O5727" s="81"/>
      <c r="P5727" s="81"/>
      <c r="Q5727" s="81"/>
      <c r="R5727" s="81"/>
    </row>
    <row r="5728" spans="1:18">
      <c r="A5728" s="81"/>
      <c r="B5728" s="81"/>
      <c r="C5728" s="81"/>
      <c r="D5728" s="81"/>
      <c r="E5728" s="81"/>
      <c r="F5728" s="81"/>
      <c r="G5728" s="81"/>
      <c r="H5728" s="81"/>
      <c r="I5728" s="81"/>
      <c r="J5728" s="81"/>
      <c r="K5728" s="81"/>
      <c r="L5728" s="81"/>
      <c r="M5728" s="81"/>
      <c r="N5728" s="81"/>
      <c r="O5728" s="81"/>
      <c r="P5728" s="81"/>
      <c r="Q5728" s="81"/>
      <c r="R5728" s="81"/>
    </row>
    <row r="5729" spans="1:18">
      <c r="A5729" s="81"/>
      <c r="B5729" s="81"/>
      <c r="C5729" s="81"/>
      <c r="D5729" s="81"/>
      <c r="E5729" s="81"/>
      <c r="F5729" s="81"/>
      <c r="G5729" s="81"/>
      <c r="H5729" s="81"/>
      <c r="I5729" s="81"/>
      <c r="J5729" s="81"/>
      <c r="K5729" s="81"/>
      <c r="L5729" s="81"/>
      <c r="M5729" s="81"/>
      <c r="N5729" s="81"/>
      <c r="O5729" s="81"/>
      <c r="P5729" s="81"/>
      <c r="Q5729" s="81"/>
      <c r="R5729" s="81"/>
    </row>
    <row r="5730" spans="1:18">
      <c r="A5730" s="81"/>
      <c r="B5730" s="81"/>
      <c r="C5730" s="81"/>
      <c r="D5730" s="81"/>
      <c r="E5730" s="81"/>
      <c r="F5730" s="81"/>
      <c r="G5730" s="81"/>
      <c r="H5730" s="81"/>
      <c r="I5730" s="81"/>
      <c r="J5730" s="81"/>
      <c r="K5730" s="81"/>
      <c r="L5730" s="81"/>
      <c r="M5730" s="81"/>
      <c r="N5730" s="81"/>
      <c r="O5730" s="81"/>
      <c r="P5730" s="81"/>
      <c r="Q5730" s="81"/>
      <c r="R5730" s="81"/>
    </row>
    <row r="5731" spans="1:18">
      <c r="A5731" s="81"/>
      <c r="B5731" s="81"/>
      <c r="C5731" s="81"/>
      <c r="D5731" s="81"/>
      <c r="E5731" s="81"/>
      <c r="F5731" s="81"/>
      <c r="G5731" s="81"/>
      <c r="H5731" s="81"/>
      <c r="I5731" s="81"/>
      <c r="J5731" s="81"/>
      <c r="K5731" s="81"/>
      <c r="L5731" s="81"/>
      <c r="M5731" s="81"/>
      <c r="N5731" s="81"/>
      <c r="O5731" s="81"/>
      <c r="P5731" s="81"/>
      <c r="Q5731" s="81"/>
      <c r="R5731" s="81"/>
    </row>
    <row r="5732" spans="1:18">
      <c r="A5732" s="81"/>
      <c r="B5732" s="81"/>
      <c r="C5732" s="81"/>
      <c r="D5732" s="81"/>
      <c r="E5732" s="81"/>
      <c r="F5732" s="81"/>
      <c r="G5732" s="81"/>
      <c r="H5732" s="81"/>
      <c r="I5732" s="81"/>
      <c r="J5732" s="81"/>
      <c r="K5732" s="81"/>
      <c r="L5732" s="81"/>
      <c r="M5732" s="81"/>
      <c r="N5732" s="81"/>
      <c r="O5732" s="81"/>
      <c r="P5732" s="81"/>
      <c r="Q5732" s="81"/>
      <c r="R5732" s="81"/>
    </row>
    <row r="5733" spans="1:18">
      <c r="A5733" s="81"/>
      <c r="B5733" s="81"/>
      <c r="C5733" s="81"/>
      <c r="D5733" s="81"/>
      <c r="E5733" s="81"/>
      <c r="F5733" s="81"/>
      <c r="G5733" s="81"/>
      <c r="H5733" s="81"/>
      <c r="I5733" s="81"/>
      <c r="J5733" s="81"/>
      <c r="K5733" s="81"/>
      <c r="L5733" s="81"/>
      <c r="M5733" s="81"/>
      <c r="N5733" s="81"/>
      <c r="O5733" s="81"/>
      <c r="P5733" s="81"/>
      <c r="Q5733" s="81"/>
      <c r="R5733" s="81"/>
    </row>
    <row r="5734" spans="1:18">
      <c r="A5734" s="81"/>
      <c r="B5734" s="81"/>
      <c r="C5734" s="81"/>
      <c r="D5734" s="81"/>
      <c r="E5734" s="81"/>
      <c r="F5734" s="81"/>
      <c r="G5734" s="81"/>
      <c r="H5734" s="81"/>
      <c r="I5734" s="81"/>
      <c r="J5734" s="81"/>
      <c r="K5734" s="81"/>
      <c r="L5734" s="81"/>
      <c r="M5734" s="81"/>
      <c r="N5734" s="81"/>
      <c r="O5734" s="81"/>
      <c r="P5734" s="81"/>
      <c r="Q5734" s="81"/>
      <c r="R5734" s="81"/>
    </row>
    <row r="5735" spans="1:18">
      <c r="A5735" s="81"/>
      <c r="B5735" s="81"/>
      <c r="C5735" s="81"/>
      <c r="D5735" s="81"/>
      <c r="E5735" s="81"/>
      <c r="F5735" s="81"/>
      <c r="G5735" s="81"/>
      <c r="H5735" s="81"/>
      <c r="I5735" s="81"/>
      <c r="J5735" s="81"/>
      <c r="K5735" s="81"/>
      <c r="L5735" s="81"/>
      <c r="M5735" s="81"/>
      <c r="N5735" s="81"/>
      <c r="O5735" s="81"/>
      <c r="P5735" s="81"/>
      <c r="Q5735" s="81"/>
      <c r="R5735" s="81"/>
    </row>
    <row r="5736" spans="1:18">
      <c r="A5736" s="81"/>
      <c r="B5736" s="81"/>
      <c r="C5736" s="81"/>
      <c r="D5736" s="81"/>
      <c r="E5736" s="81"/>
      <c r="F5736" s="81"/>
      <c r="G5736" s="81"/>
      <c r="H5736" s="81"/>
      <c r="I5736" s="81"/>
      <c r="J5736" s="81"/>
      <c r="K5736" s="81"/>
      <c r="L5736" s="81"/>
      <c r="M5736" s="81"/>
      <c r="N5736" s="81"/>
      <c r="O5736" s="81"/>
      <c r="P5736" s="81"/>
      <c r="Q5736" s="81"/>
      <c r="R5736" s="81"/>
    </row>
    <row r="5737" spans="1:18">
      <c r="A5737" s="81"/>
      <c r="B5737" s="81"/>
      <c r="C5737" s="81"/>
      <c r="D5737" s="81"/>
      <c r="E5737" s="81"/>
      <c r="F5737" s="81"/>
      <c r="G5737" s="81"/>
      <c r="H5737" s="81"/>
      <c r="I5737" s="81"/>
      <c r="J5737" s="81"/>
      <c r="K5737" s="81"/>
      <c r="L5737" s="81"/>
      <c r="M5737" s="81"/>
      <c r="N5737" s="81"/>
      <c r="O5737" s="81"/>
      <c r="P5737" s="81"/>
      <c r="Q5737" s="81"/>
      <c r="R5737" s="81"/>
    </row>
    <row r="5738" spans="1:18">
      <c r="A5738" s="81"/>
      <c r="B5738" s="81"/>
      <c r="C5738" s="81"/>
      <c r="D5738" s="81"/>
      <c r="E5738" s="81"/>
      <c r="F5738" s="81"/>
      <c r="G5738" s="81"/>
      <c r="H5738" s="81"/>
      <c r="I5738" s="81"/>
      <c r="J5738" s="81"/>
      <c r="K5738" s="81"/>
      <c r="L5738" s="81"/>
      <c r="M5738" s="81"/>
      <c r="N5738" s="81"/>
      <c r="O5738" s="81"/>
      <c r="P5738" s="81"/>
      <c r="Q5738" s="81"/>
      <c r="R5738" s="81"/>
    </row>
    <row r="5739" spans="1:18">
      <c r="A5739" s="81"/>
      <c r="B5739" s="81"/>
      <c r="C5739" s="81"/>
      <c r="D5739" s="81"/>
      <c r="E5739" s="81"/>
      <c r="F5739" s="81"/>
      <c r="G5739" s="81"/>
      <c r="H5739" s="81"/>
      <c r="I5739" s="81"/>
      <c r="J5739" s="81"/>
      <c r="K5739" s="81"/>
      <c r="L5739" s="81"/>
      <c r="M5739" s="81"/>
      <c r="N5739" s="81"/>
      <c r="O5739" s="81"/>
      <c r="P5739" s="81"/>
      <c r="Q5739" s="81"/>
      <c r="R5739" s="81"/>
    </row>
    <row r="5740" spans="1:18">
      <c r="A5740" s="81"/>
      <c r="B5740" s="81"/>
      <c r="C5740" s="81"/>
      <c r="D5740" s="81"/>
      <c r="E5740" s="81"/>
      <c r="F5740" s="81"/>
      <c r="G5740" s="81"/>
      <c r="H5740" s="81"/>
      <c r="I5740" s="81"/>
      <c r="J5740" s="81"/>
      <c r="K5740" s="81"/>
      <c r="L5740" s="81"/>
      <c r="M5740" s="81"/>
      <c r="N5740" s="81"/>
      <c r="O5740" s="81"/>
      <c r="P5740" s="81"/>
      <c r="Q5740" s="81"/>
      <c r="R5740" s="81"/>
    </row>
    <row r="5741" spans="1:18">
      <c r="A5741" s="81"/>
      <c r="B5741" s="81"/>
      <c r="C5741" s="81"/>
      <c r="D5741" s="81"/>
      <c r="E5741" s="81"/>
      <c r="F5741" s="81"/>
      <c r="G5741" s="81"/>
      <c r="H5741" s="81"/>
      <c r="I5741" s="81"/>
      <c r="J5741" s="81"/>
      <c r="K5741" s="81"/>
      <c r="L5741" s="81"/>
      <c r="M5741" s="81"/>
      <c r="N5741" s="81"/>
      <c r="O5741" s="81"/>
      <c r="P5741" s="81"/>
      <c r="Q5741" s="81"/>
      <c r="R5741" s="81"/>
    </row>
    <row r="5742" spans="1:18">
      <c r="A5742" s="81"/>
      <c r="B5742" s="81"/>
      <c r="C5742" s="81"/>
      <c r="D5742" s="81"/>
      <c r="E5742" s="81"/>
      <c r="F5742" s="81"/>
      <c r="G5742" s="81"/>
      <c r="H5742" s="81"/>
      <c r="I5742" s="81"/>
      <c r="J5742" s="81"/>
      <c r="K5742" s="81"/>
      <c r="L5742" s="81"/>
      <c r="M5742" s="81"/>
      <c r="N5742" s="81"/>
      <c r="O5742" s="81"/>
      <c r="P5742" s="81"/>
      <c r="Q5742" s="81"/>
      <c r="R5742" s="81"/>
    </row>
    <row r="5743" spans="1:18">
      <c r="A5743" s="81"/>
      <c r="B5743" s="81"/>
      <c r="C5743" s="81"/>
      <c r="D5743" s="81"/>
      <c r="E5743" s="81"/>
      <c r="F5743" s="81"/>
      <c r="G5743" s="81"/>
      <c r="H5743" s="81"/>
      <c r="I5743" s="81"/>
      <c r="J5743" s="81"/>
      <c r="K5743" s="81"/>
      <c r="L5743" s="81"/>
      <c r="M5743" s="81"/>
      <c r="N5743" s="81"/>
      <c r="O5743" s="81"/>
      <c r="P5743" s="81"/>
      <c r="Q5743" s="81"/>
      <c r="R5743" s="81"/>
    </row>
    <row r="5744" spans="1:18">
      <c r="A5744" s="81"/>
      <c r="B5744" s="81"/>
      <c r="C5744" s="81"/>
      <c r="D5744" s="81"/>
      <c r="E5744" s="81"/>
      <c r="F5744" s="81"/>
      <c r="G5744" s="81"/>
      <c r="H5744" s="81"/>
      <c r="I5744" s="81"/>
      <c r="J5744" s="81"/>
      <c r="K5744" s="81"/>
      <c r="L5744" s="81"/>
      <c r="M5744" s="81"/>
      <c r="N5744" s="81"/>
      <c r="O5744" s="81"/>
      <c r="P5744" s="81"/>
      <c r="Q5744" s="81"/>
      <c r="R5744" s="81"/>
    </row>
    <row r="5745" spans="1:18">
      <c r="A5745" s="81"/>
      <c r="B5745" s="81"/>
      <c r="C5745" s="81"/>
      <c r="D5745" s="81"/>
      <c r="E5745" s="81"/>
      <c r="F5745" s="81"/>
      <c r="G5745" s="81"/>
      <c r="H5745" s="81"/>
      <c r="I5745" s="81"/>
      <c r="J5745" s="81"/>
      <c r="K5745" s="81"/>
      <c r="L5745" s="81"/>
      <c r="M5745" s="81"/>
      <c r="N5745" s="81"/>
      <c r="O5745" s="81"/>
      <c r="P5745" s="81"/>
      <c r="Q5745" s="81"/>
      <c r="R5745" s="81"/>
    </row>
    <row r="5746" spans="1:18">
      <c r="A5746" s="81"/>
      <c r="B5746" s="81"/>
      <c r="C5746" s="81"/>
      <c r="D5746" s="81"/>
      <c r="E5746" s="81"/>
      <c r="F5746" s="81"/>
      <c r="G5746" s="81"/>
      <c r="H5746" s="81"/>
      <c r="I5746" s="81"/>
      <c r="J5746" s="81"/>
      <c r="K5746" s="81"/>
      <c r="L5746" s="81"/>
      <c r="M5746" s="81"/>
      <c r="N5746" s="81"/>
      <c r="O5746" s="81"/>
      <c r="P5746" s="81"/>
      <c r="Q5746" s="81"/>
      <c r="R5746" s="81"/>
    </row>
    <row r="5747" spans="1:18">
      <c r="A5747" s="81"/>
      <c r="B5747" s="81"/>
      <c r="C5747" s="81"/>
      <c r="D5747" s="81"/>
      <c r="E5747" s="81"/>
      <c r="F5747" s="81"/>
      <c r="G5747" s="81"/>
      <c r="H5747" s="81"/>
      <c r="I5747" s="81"/>
      <c r="J5747" s="81"/>
      <c r="K5747" s="81"/>
      <c r="L5747" s="81"/>
      <c r="M5747" s="81"/>
      <c r="N5747" s="81"/>
      <c r="O5747" s="81"/>
      <c r="P5747" s="81"/>
      <c r="Q5747" s="81"/>
      <c r="R5747" s="81"/>
    </row>
    <row r="5748" spans="1:18">
      <c r="A5748" s="81"/>
      <c r="B5748" s="81"/>
      <c r="C5748" s="81"/>
      <c r="D5748" s="81"/>
      <c r="E5748" s="81"/>
      <c r="F5748" s="81"/>
      <c r="G5748" s="81"/>
      <c r="H5748" s="81"/>
      <c r="I5748" s="81"/>
      <c r="J5748" s="81"/>
      <c r="K5748" s="81"/>
      <c r="L5748" s="81"/>
      <c r="M5748" s="81"/>
      <c r="N5748" s="81"/>
      <c r="O5748" s="81"/>
      <c r="P5748" s="81"/>
      <c r="Q5748" s="81"/>
      <c r="R5748" s="81"/>
    </row>
    <row r="5749" spans="1:18">
      <c r="A5749" s="81"/>
      <c r="B5749" s="81"/>
      <c r="C5749" s="81"/>
      <c r="D5749" s="81"/>
      <c r="E5749" s="81"/>
      <c r="F5749" s="81"/>
      <c r="G5749" s="81"/>
      <c r="H5749" s="81"/>
      <c r="I5749" s="81"/>
      <c r="J5749" s="81"/>
      <c r="K5749" s="81"/>
      <c r="L5749" s="81"/>
      <c r="M5749" s="81"/>
      <c r="N5749" s="81"/>
      <c r="O5749" s="81"/>
      <c r="P5749" s="81"/>
      <c r="Q5749" s="81"/>
      <c r="R5749" s="81"/>
    </row>
    <row r="5750" spans="1:18">
      <c r="A5750" s="81"/>
      <c r="B5750" s="81"/>
      <c r="C5750" s="81"/>
      <c r="D5750" s="81"/>
      <c r="E5750" s="81"/>
      <c r="F5750" s="81"/>
      <c r="G5750" s="81"/>
      <c r="H5750" s="81"/>
      <c r="I5750" s="81"/>
      <c r="J5750" s="81"/>
      <c r="K5750" s="81"/>
      <c r="L5750" s="81"/>
      <c r="M5750" s="81"/>
      <c r="N5750" s="81"/>
      <c r="O5750" s="81"/>
      <c r="P5750" s="81"/>
      <c r="Q5750" s="81"/>
      <c r="R5750" s="81"/>
    </row>
    <row r="5751" spans="1:18">
      <c r="A5751" s="81"/>
      <c r="B5751" s="81"/>
      <c r="C5751" s="81"/>
      <c r="D5751" s="81"/>
      <c r="E5751" s="81"/>
      <c r="F5751" s="81"/>
      <c r="G5751" s="81"/>
      <c r="H5751" s="81"/>
      <c r="I5751" s="81"/>
      <c r="J5751" s="81"/>
      <c r="K5751" s="81"/>
      <c r="L5751" s="81"/>
      <c r="M5751" s="81"/>
      <c r="N5751" s="81"/>
      <c r="O5751" s="81"/>
      <c r="P5751" s="81"/>
      <c r="Q5751" s="81"/>
      <c r="R5751" s="81"/>
    </row>
    <row r="5752" spans="1:18">
      <c r="A5752" s="81"/>
      <c r="B5752" s="81"/>
      <c r="C5752" s="81"/>
      <c r="D5752" s="81"/>
      <c r="E5752" s="81"/>
      <c r="F5752" s="81"/>
      <c r="G5752" s="81"/>
      <c r="H5752" s="81"/>
      <c r="I5752" s="81"/>
      <c r="J5752" s="81"/>
      <c r="K5752" s="81"/>
      <c r="L5752" s="81"/>
      <c r="M5752" s="81"/>
      <c r="N5752" s="81"/>
      <c r="O5752" s="81"/>
      <c r="P5752" s="81"/>
      <c r="Q5752" s="81"/>
      <c r="R5752" s="81"/>
    </row>
    <row r="5753" spans="1:18">
      <c r="A5753" s="81"/>
      <c r="B5753" s="81"/>
      <c r="C5753" s="81"/>
      <c r="D5753" s="81"/>
      <c r="E5753" s="81"/>
      <c r="F5753" s="81"/>
      <c r="G5753" s="81"/>
      <c r="H5753" s="81"/>
      <c r="I5753" s="81"/>
      <c r="J5753" s="81"/>
      <c r="K5753" s="81"/>
      <c r="L5753" s="81"/>
      <c r="M5753" s="81"/>
      <c r="N5753" s="81"/>
      <c r="O5753" s="81"/>
      <c r="P5753" s="81"/>
      <c r="Q5753" s="81"/>
      <c r="R5753" s="81"/>
    </row>
    <row r="5754" spans="1:18">
      <c r="A5754" s="81"/>
      <c r="B5754" s="81"/>
      <c r="C5754" s="81"/>
      <c r="D5754" s="81"/>
      <c r="E5754" s="81"/>
      <c r="F5754" s="81"/>
      <c r="G5754" s="81"/>
      <c r="H5754" s="81"/>
      <c r="I5754" s="81"/>
      <c r="J5754" s="81"/>
      <c r="K5754" s="81"/>
      <c r="L5754" s="81"/>
      <c r="M5754" s="81"/>
      <c r="N5754" s="81"/>
      <c r="O5754" s="81"/>
      <c r="P5754" s="81"/>
      <c r="Q5754" s="81"/>
      <c r="R5754" s="81"/>
    </row>
    <row r="5755" spans="1:18">
      <c r="A5755" s="81"/>
      <c r="B5755" s="81"/>
      <c r="C5755" s="81"/>
      <c r="D5755" s="81"/>
      <c r="E5755" s="81"/>
      <c r="F5755" s="81"/>
      <c r="G5755" s="81"/>
      <c r="H5755" s="81"/>
      <c r="I5755" s="81"/>
      <c r="J5755" s="81"/>
      <c r="K5755" s="81"/>
      <c r="L5755" s="81"/>
      <c r="M5755" s="81"/>
      <c r="N5755" s="81"/>
      <c r="O5755" s="81"/>
      <c r="P5755" s="81"/>
      <c r="Q5755" s="81"/>
      <c r="R5755" s="81"/>
    </row>
    <row r="5756" spans="1:18">
      <c r="A5756" s="81"/>
      <c r="B5756" s="81"/>
      <c r="C5756" s="81"/>
      <c r="D5756" s="81"/>
      <c r="E5756" s="81"/>
      <c r="F5756" s="81"/>
      <c r="G5756" s="81"/>
      <c r="H5756" s="81"/>
      <c r="I5756" s="81"/>
      <c r="J5756" s="81"/>
      <c r="K5756" s="81"/>
      <c r="L5756" s="81"/>
      <c r="M5756" s="81"/>
      <c r="N5756" s="81"/>
      <c r="O5756" s="81"/>
      <c r="P5756" s="81"/>
      <c r="Q5756" s="81"/>
      <c r="R5756" s="81"/>
    </row>
    <row r="5757" spans="1:18">
      <c r="A5757" s="81"/>
      <c r="B5757" s="81"/>
      <c r="C5757" s="81"/>
      <c r="D5757" s="81"/>
      <c r="E5757" s="81"/>
      <c r="F5757" s="81"/>
      <c r="G5757" s="81"/>
      <c r="H5757" s="81"/>
      <c r="I5757" s="81"/>
      <c r="J5757" s="81"/>
      <c r="K5757" s="81"/>
      <c r="L5757" s="81"/>
      <c r="M5757" s="81"/>
      <c r="N5757" s="81"/>
      <c r="O5757" s="81"/>
      <c r="P5757" s="81"/>
      <c r="Q5757" s="81"/>
      <c r="R5757" s="81"/>
    </row>
    <row r="5758" spans="1:18">
      <c r="A5758" s="81"/>
      <c r="B5758" s="81"/>
      <c r="C5758" s="81"/>
      <c r="D5758" s="81"/>
      <c r="E5758" s="81"/>
      <c r="F5758" s="81"/>
      <c r="G5758" s="81"/>
      <c r="H5758" s="81"/>
      <c r="I5758" s="81"/>
      <c r="J5758" s="81"/>
      <c r="K5758" s="81"/>
      <c r="L5758" s="81"/>
      <c r="M5758" s="81"/>
      <c r="N5758" s="81"/>
      <c r="O5758" s="81"/>
      <c r="P5758" s="81"/>
      <c r="Q5758" s="81"/>
      <c r="R5758" s="81"/>
    </row>
    <row r="5759" spans="1:18">
      <c r="A5759" s="81"/>
      <c r="B5759" s="81"/>
      <c r="C5759" s="81"/>
      <c r="D5759" s="81"/>
      <c r="E5759" s="81"/>
      <c r="F5759" s="81"/>
      <c r="G5759" s="81"/>
      <c r="H5759" s="81"/>
      <c r="I5759" s="81"/>
      <c r="J5759" s="81"/>
      <c r="K5759" s="81"/>
      <c r="L5759" s="81"/>
      <c r="M5759" s="81"/>
      <c r="N5759" s="81"/>
      <c r="O5759" s="81"/>
      <c r="P5759" s="81"/>
      <c r="Q5759" s="81"/>
      <c r="R5759" s="81"/>
    </row>
    <row r="5760" spans="1:18">
      <c r="A5760" s="81"/>
      <c r="B5760" s="81"/>
      <c r="C5760" s="81"/>
      <c r="D5760" s="81"/>
      <c r="E5760" s="81"/>
      <c r="F5760" s="81"/>
      <c r="G5760" s="81"/>
      <c r="H5760" s="81"/>
      <c r="I5760" s="81"/>
      <c r="J5760" s="81"/>
      <c r="K5760" s="81"/>
      <c r="L5760" s="81"/>
      <c r="M5760" s="81"/>
      <c r="N5760" s="81"/>
      <c r="O5760" s="81"/>
      <c r="P5760" s="81"/>
      <c r="Q5760" s="81"/>
      <c r="R5760" s="81"/>
    </row>
    <row r="5761" spans="1:18">
      <c r="A5761" s="81"/>
      <c r="B5761" s="81"/>
      <c r="C5761" s="81"/>
      <c r="D5761" s="81"/>
      <c r="E5761" s="81"/>
      <c r="F5761" s="81"/>
      <c r="G5761" s="81"/>
      <c r="H5761" s="81"/>
      <c r="I5761" s="81"/>
      <c r="J5761" s="81"/>
      <c r="K5761" s="81"/>
      <c r="L5761" s="81"/>
      <c r="M5761" s="81"/>
      <c r="N5761" s="81"/>
      <c r="O5761" s="81"/>
      <c r="P5761" s="81"/>
      <c r="Q5761" s="81"/>
      <c r="R5761" s="81"/>
    </row>
    <row r="5762" spans="1:18">
      <c r="A5762" s="81"/>
      <c r="B5762" s="81"/>
      <c r="C5762" s="81"/>
      <c r="D5762" s="81"/>
      <c r="E5762" s="81"/>
      <c r="F5762" s="81"/>
      <c r="G5762" s="81"/>
      <c r="H5762" s="81"/>
      <c r="I5762" s="81"/>
      <c r="J5762" s="81"/>
      <c r="K5762" s="81"/>
      <c r="L5762" s="81"/>
      <c r="M5762" s="81"/>
      <c r="N5762" s="81"/>
      <c r="O5762" s="81"/>
      <c r="P5762" s="81"/>
      <c r="Q5762" s="81"/>
      <c r="R5762" s="81"/>
    </row>
    <row r="5763" spans="1:18">
      <c r="A5763" s="81"/>
      <c r="B5763" s="81"/>
      <c r="C5763" s="81"/>
      <c r="D5763" s="81"/>
      <c r="E5763" s="81"/>
      <c r="F5763" s="81"/>
      <c r="G5763" s="81"/>
      <c r="H5763" s="81"/>
      <c r="I5763" s="81"/>
      <c r="J5763" s="81"/>
      <c r="K5763" s="81"/>
      <c r="L5763" s="81"/>
      <c r="M5763" s="81"/>
      <c r="N5763" s="81"/>
      <c r="O5763" s="81"/>
      <c r="P5763" s="81"/>
      <c r="Q5763" s="81"/>
      <c r="R5763" s="81"/>
    </row>
    <row r="5764" spans="1:18">
      <c r="A5764" s="81"/>
      <c r="B5764" s="81"/>
      <c r="C5764" s="81"/>
      <c r="D5764" s="81"/>
      <c r="E5764" s="81"/>
      <c r="F5764" s="81"/>
      <c r="G5764" s="81"/>
      <c r="H5764" s="81"/>
      <c r="I5764" s="81"/>
      <c r="J5764" s="81"/>
      <c r="K5764" s="81"/>
      <c r="L5764" s="81"/>
      <c r="M5764" s="81"/>
      <c r="N5764" s="81"/>
      <c r="O5764" s="81"/>
      <c r="P5764" s="81"/>
      <c r="Q5764" s="81"/>
      <c r="R5764" s="81"/>
    </row>
    <row r="5765" spans="1:18">
      <c r="A5765" s="81"/>
      <c r="B5765" s="81"/>
      <c r="C5765" s="81"/>
      <c r="D5765" s="81"/>
      <c r="E5765" s="81"/>
      <c r="F5765" s="81"/>
      <c r="G5765" s="81"/>
      <c r="H5765" s="81"/>
      <c r="I5765" s="81"/>
      <c r="J5765" s="81"/>
      <c r="K5765" s="81"/>
      <c r="L5765" s="81"/>
      <c r="M5765" s="81"/>
      <c r="N5765" s="81"/>
      <c r="O5765" s="81"/>
      <c r="P5765" s="81"/>
      <c r="Q5765" s="81"/>
      <c r="R5765" s="81"/>
    </row>
    <row r="5766" spans="1:18">
      <c r="A5766" s="81"/>
      <c r="B5766" s="81"/>
      <c r="C5766" s="81"/>
      <c r="D5766" s="81"/>
      <c r="E5766" s="81"/>
      <c r="F5766" s="81"/>
      <c r="G5766" s="81"/>
      <c r="H5766" s="81"/>
      <c r="I5766" s="81"/>
      <c r="J5766" s="81"/>
      <c r="K5766" s="81"/>
      <c r="L5766" s="81"/>
      <c r="M5766" s="81"/>
      <c r="N5766" s="81"/>
      <c r="O5766" s="81"/>
      <c r="P5766" s="81"/>
      <c r="Q5766" s="81"/>
      <c r="R5766" s="81"/>
    </row>
    <row r="5767" spans="1:18">
      <c r="A5767" s="81"/>
      <c r="B5767" s="81"/>
      <c r="C5767" s="81"/>
      <c r="D5767" s="81"/>
      <c r="E5767" s="81"/>
      <c r="F5767" s="81"/>
      <c r="G5767" s="81"/>
      <c r="H5767" s="81"/>
      <c r="I5767" s="81"/>
      <c r="J5767" s="81"/>
      <c r="K5767" s="81"/>
      <c r="L5767" s="81"/>
      <c r="M5767" s="81"/>
      <c r="N5767" s="81"/>
      <c r="O5767" s="81"/>
      <c r="P5767" s="81"/>
      <c r="Q5767" s="81"/>
      <c r="R5767" s="81"/>
    </row>
    <row r="5768" spans="1:18">
      <c r="A5768" s="81"/>
      <c r="B5768" s="81"/>
      <c r="C5768" s="81"/>
      <c r="D5768" s="81"/>
      <c r="E5768" s="81"/>
      <c r="F5768" s="81"/>
      <c r="G5768" s="81"/>
      <c r="H5768" s="81"/>
      <c r="I5768" s="81"/>
      <c r="J5768" s="81"/>
      <c r="K5768" s="81"/>
      <c r="L5768" s="81"/>
      <c r="M5768" s="81"/>
      <c r="N5768" s="81"/>
      <c r="O5768" s="81"/>
      <c r="P5768" s="81"/>
      <c r="Q5768" s="81"/>
      <c r="R5768" s="81"/>
    </row>
    <row r="5769" spans="1:18">
      <c r="A5769" s="81"/>
      <c r="B5769" s="81"/>
      <c r="C5769" s="81"/>
      <c r="D5769" s="81"/>
      <c r="E5769" s="81"/>
      <c r="F5769" s="81"/>
      <c r="G5769" s="81"/>
      <c r="H5769" s="81"/>
      <c r="I5769" s="81"/>
      <c r="J5769" s="81"/>
      <c r="K5769" s="81"/>
      <c r="L5769" s="81"/>
      <c r="M5769" s="81"/>
      <c r="N5769" s="81"/>
      <c r="O5769" s="81"/>
      <c r="P5769" s="81"/>
      <c r="Q5769" s="81"/>
      <c r="R5769" s="81"/>
    </row>
    <row r="5770" spans="1:18">
      <c r="A5770" s="81"/>
      <c r="B5770" s="81"/>
      <c r="C5770" s="81"/>
      <c r="D5770" s="81"/>
      <c r="E5770" s="81"/>
      <c r="F5770" s="81"/>
      <c r="G5770" s="81"/>
      <c r="H5770" s="81"/>
      <c r="I5770" s="81"/>
      <c r="J5770" s="81"/>
      <c r="K5770" s="81"/>
      <c r="L5770" s="81"/>
      <c r="M5770" s="81"/>
      <c r="N5770" s="81"/>
      <c r="O5770" s="81"/>
      <c r="P5770" s="81"/>
      <c r="Q5770" s="81"/>
      <c r="R5770" s="81"/>
    </row>
    <row r="5771" spans="1:18">
      <c r="A5771" s="81"/>
      <c r="B5771" s="81"/>
      <c r="C5771" s="81"/>
      <c r="D5771" s="81"/>
      <c r="E5771" s="81"/>
      <c r="F5771" s="81"/>
      <c r="G5771" s="81"/>
      <c r="H5771" s="81"/>
      <c r="I5771" s="81"/>
      <c r="J5771" s="81"/>
      <c r="K5771" s="81"/>
      <c r="L5771" s="81"/>
      <c r="M5771" s="81"/>
      <c r="N5771" s="81"/>
      <c r="O5771" s="81"/>
      <c r="P5771" s="81"/>
      <c r="Q5771" s="81"/>
      <c r="R5771" s="81"/>
    </row>
    <row r="5772" spans="1:18">
      <c r="A5772" s="81"/>
      <c r="B5772" s="81"/>
      <c r="C5772" s="81"/>
      <c r="D5772" s="81"/>
      <c r="E5772" s="81"/>
      <c r="F5772" s="81"/>
      <c r="G5772" s="81"/>
      <c r="H5772" s="81"/>
      <c r="I5772" s="81"/>
      <c r="J5772" s="81"/>
      <c r="K5772" s="81"/>
      <c r="L5772" s="81"/>
      <c r="M5772" s="81"/>
      <c r="N5772" s="81"/>
      <c r="O5772" s="81"/>
      <c r="P5772" s="81"/>
      <c r="Q5772" s="81"/>
      <c r="R5772" s="81"/>
    </row>
    <row r="5773" spans="1:18">
      <c r="A5773" s="81"/>
      <c r="B5773" s="81"/>
      <c r="C5773" s="81"/>
      <c r="D5773" s="81"/>
      <c r="E5773" s="81"/>
      <c r="F5773" s="81"/>
      <c r="G5773" s="81"/>
      <c r="H5773" s="81"/>
      <c r="I5773" s="81"/>
      <c r="J5773" s="81"/>
      <c r="K5773" s="81"/>
      <c r="L5773" s="81"/>
      <c r="M5773" s="81"/>
      <c r="N5773" s="81"/>
      <c r="O5773" s="81"/>
      <c r="P5773" s="81"/>
      <c r="Q5773" s="81"/>
      <c r="R5773" s="81"/>
    </row>
    <row r="5774" spans="1:18">
      <c r="A5774" s="81"/>
      <c r="B5774" s="81"/>
      <c r="C5774" s="81"/>
      <c r="D5774" s="81"/>
      <c r="E5774" s="81"/>
      <c r="F5774" s="81"/>
      <c r="G5774" s="81"/>
      <c r="H5774" s="81"/>
      <c r="I5774" s="81"/>
      <c r="J5774" s="81"/>
      <c r="K5774" s="81"/>
      <c r="L5774" s="81"/>
      <c r="M5774" s="81"/>
      <c r="N5774" s="81"/>
      <c r="O5774" s="81"/>
      <c r="P5774" s="81"/>
      <c r="Q5774" s="81"/>
      <c r="R5774" s="81"/>
    </row>
    <row r="5775" spans="1:18">
      <c r="A5775" s="81"/>
      <c r="B5775" s="81"/>
      <c r="C5775" s="81"/>
      <c r="D5775" s="81"/>
      <c r="E5775" s="81"/>
      <c r="F5775" s="81"/>
      <c r="G5775" s="81"/>
      <c r="H5775" s="81"/>
      <c r="I5775" s="81"/>
      <c r="J5775" s="81"/>
      <c r="K5775" s="81"/>
      <c r="L5775" s="81"/>
      <c r="M5775" s="81"/>
      <c r="N5775" s="81"/>
      <c r="O5775" s="81"/>
      <c r="P5775" s="81"/>
      <c r="Q5775" s="81"/>
      <c r="R5775" s="81"/>
    </row>
    <row r="5776" spans="1:18">
      <c r="A5776" s="81"/>
      <c r="B5776" s="81"/>
      <c r="C5776" s="81"/>
      <c r="D5776" s="81"/>
      <c r="E5776" s="81"/>
      <c r="F5776" s="81"/>
      <c r="G5776" s="81"/>
      <c r="H5776" s="81"/>
      <c r="I5776" s="81"/>
      <c r="J5776" s="81"/>
      <c r="K5776" s="81"/>
      <c r="L5776" s="81"/>
      <c r="M5776" s="81"/>
      <c r="N5776" s="81"/>
      <c r="O5776" s="81"/>
      <c r="P5776" s="81"/>
      <c r="Q5776" s="81"/>
      <c r="R5776" s="81"/>
    </row>
    <row r="5777" spans="1:18">
      <c r="A5777" s="81"/>
      <c r="B5777" s="81"/>
      <c r="C5777" s="81"/>
      <c r="D5777" s="81"/>
      <c r="E5777" s="81"/>
      <c r="F5777" s="81"/>
      <c r="G5777" s="81"/>
      <c r="H5777" s="81"/>
      <c r="I5777" s="81"/>
      <c r="J5777" s="81"/>
      <c r="K5777" s="81"/>
      <c r="L5777" s="81"/>
      <c r="M5777" s="81"/>
      <c r="N5777" s="81"/>
      <c r="O5777" s="81"/>
      <c r="P5777" s="81"/>
      <c r="Q5777" s="81"/>
      <c r="R5777" s="81"/>
    </row>
    <row r="5778" spans="1:18">
      <c r="A5778" s="81"/>
      <c r="B5778" s="81"/>
      <c r="C5778" s="81"/>
      <c r="D5778" s="81"/>
      <c r="E5778" s="81"/>
      <c r="F5778" s="81"/>
      <c r="G5778" s="81"/>
      <c r="H5778" s="81"/>
      <c r="I5778" s="81"/>
      <c r="J5778" s="81"/>
      <c r="K5778" s="81"/>
      <c r="L5778" s="81"/>
      <c r="M5778" s="81"/>
      <c r="N5778" s="81"/>
      <c r="O5778" s="81"/>
      <c r="P5778" s="81"/>
      <c r="Q5778" s="81"/>
      <c r="R5778" s="81"/>
    </row>
    <row r="5779" spans="1:18">
      <c r="A5779" s="81"/>
      <c r="B5779" s="81"/>
      <c r="C5779" s="81"/>
      <c r="D5779" s="81"/>
      <c r="E5779" s="81"/>
      <c r="F5779" s="81"/>
      <c r="G5779" s="81"/>
      <c r="H5779" s="81"/>
      <c r="I5779" s="81"/>
      <c r="J5779" s="81"/>
      <c r="K5779" s="81"/>
      <c r="L5779" s="81"/>
      <c r="M5779" s="81"/>
      <c r="N5779" s="81"/>
      <c r="O5779" s="81"/>
      <c r="P5779" s="81"/>
      <c r="Q5779" s="81"/>
      <c r="R5779" s="81"/>
    </row>
    <row r="5780" spans="1:18">
      <c r="A5780" s="81"/>
      <c r="B5780" s="81"/>
      <c r="C5780" s="81"/>
      <c r="D5780" s="81"/>
      <c r="E5780" s="81"/>
      <c r="F5780" s="81"/>
      <c r="G5780" s="81"/>
      <c r="H5780" s="81"/>
      <c r="I5780" s="81"/>
      <c r="J5780" s="81"/>
      <c r="K5780" s="81"/>
      <c r="L5780" s="81"/>
      <c r="M5780" s="81"/>
      <c r="N5780" s="81"/>
      <c r="O5780" s="81"/>
      <c r="P5780" s="81"/>
      <c r="Q5780" s="81"/>
      <c r="R5780" s="81"/>
    </row>
    <row r="5781" spans="1:18">
      <c r="A5781" s="81"/>
      <c r="B5781" s="81"/>
      <c r="C5781" s="81"/>
      <c r="D5781" s="81"/>
      <c r="E5781" s="81"/>
      <c r="F5781" s="81"/>
      <c r="G5781" s="81"/>
      <c r="H5781" s="81"/>
      <c r="I5781" s="81"/>
      <c r="J5781" s="81"/>
      <c r="K5781" s="81"/>
      <c r="L5781" s="81"/>
      <c r="M5781" s="81"/>
      <c r="N5781" s="81"/>
      <c r="O5781" s="81"/>
      <c r="P5781" s="81"/>
      <c r="Q5781" s="81"/>
      <c r="R5781" s="81"/>
    </row>
    <row r="5782" spans="1:18">
      <c r="A5782" s="81"/>
      <c r="B5782" s="81"/>
      <c r="C5782" s="81"/>
      <c r="D5782" s="81"/>
      <c r="E5782" s="81"/>
      <c r="F5782" s="81"/>
      <c r="G5782" s="81"/>
      <c r="H5782" s="81"/>
      <c r="I5782" s="81"/>
      <c r="J5782" s="81"/>
      <c r="K5782" s="81"/>
      <c r="L5782" s="81"/>
      <c r="M5782" s="81"/>
      <c r="N5782" s="81"/>
      <c r="O5782" s="81"/>
      <c r="P5782" s="81"/>
      <c r="Q5782" s="81"/>
      <c r="R5782" s="81"/>
    </row>
    <row r="5783" spans="1:18">
      <c r="A5783" s="81"/>
      <c r="B5783" s="81"/>
      <c r="C5783" s="81"/>
      <c r="D5783" s="81"/>
      <c r="E5783" s="81"/>
      <c r="F5783" s="81"/>
      <c r="G5783" s="81"/>
      <c r="H5783" s="81"/>
      <c r="I5783" s="81"/>
      <c r="J5783" s="81"/>
      <c r="K5783" s="81"/>
      <c r="L5783" s="81"/>
      <c r="M5783" s="81"/>
      <c r="N5783" s="81"/>
      <c r="O5783" s="81"/>
      <c r="P5783" s="81"/>
      <c r="Q5783" s="81"/>
      <c r="R5783" s="81"/>
    </row>
    <row r="5784" spans="1:18">
      <c r="A5784" s="81"/>
      <c r="B5784" s="81"/>
      <c r="C5784" s="81"/>
      <c r="D5784" s="81"/>
      <c r="E5784" s="81"/>
      <c r="F5784" s="81"/>
      <c r="G5784" s="81"/>
      <c r="H5784" s="81"/>
      <c r="I5784" s="81"/>
      <c r="J5784" s="81"/>
      <c r="K5784" s="81"/>
      <c r="L5784" s="81"/>
      <c r="M5784" s="81"/>
      <c r="N5784" s="81"/>
      <c r="O5784" s="81"/>
      <c r="P5784" s="81"/>
      <c r="Q5784" s="81"/>
      <c r="R5784" s="81"/>
    </row>
    <row r="5785" spans="1:18">
      <c r="A5785" s="81"/>
      <c r="B5785" s="81"/>
      <c r="C5785" s="81"/>
      <c r="D5785" s="81"/>
      <c r="E5785" s="81"/>
      <c r="F5785" s="81"/>
      <c r="G5785" s="81"/>
      <c r="H5785" s="81"/>
      <c r="I5785" s="81"/>
      <c r="J5785" s="81"/>
      <c r="K5785" s="81"/>
      <c r="L5785" s="81"/>
      <c r="M5785" s="81"/>
      <c r="N5785" s="81"/>
      <c r="O5785" s="81"/>
      <c r="P5785" s="81"/>
      <c r="Q5785" s="81"/>
      <c r="R5785" s="81"/>
    </row>
    <row r="5786" spans="1:18">
      <c r="A5786" s="81"/>
      <c r="B5786" s="81"/>
      <c r="C5786" s="81"/>
      <c r="D5786" s="81"/>
      <c r="E5786" s="81"/>
      <c r="F5786" s="81"/>
      <c r="G5786" s="81"/>
      <c r="H5786" s="81"/>
      <c r="I5786" s="81"/>
      <c r="J5786" s="81"/>
      <c r="K5786" s="81"/>
      <c r="L5786" s="81"/>
      <c r="M5786" s="81"/>
      <c r="N5786" s="81"/>
      <c r="O5786" s="81"/>
      <c r="P5786" s="81"/>
      <c r="Q5786" s="81"/>
      <c r="R5786" s="81"/>
    </row>
    <row r="5787" spans="1:18">
      <c r="A5787" s="81"/>
      <c r="B5787" s="81"/>
      <c r="C5787" s="81"/>
      <c r="D5787" s="81"/>
      <c r="E5787" s="81"/>
      <c r="F5787" s="81"/>
      <c r="G5787" s="81"/>
      <c r="H5787" s="81"/>
      <c r="I5787" s="81"/>
      <c r="J5787" s="81"/>
      <c r="K5787" s="81"/>
      <c r="L5787" s="81"/>
      <c r="M5787" s="81"/>
      <c r="N5787" s="81"/>
      <c r="O5787" s="81"/>
      <c r="P5787" s="81"/>
      <c r="Q5787" s="81"/>
      <c r="R5787" s="81"/>
    </row>
    <row r="5788" spans="1:18">
      <c r="A5788" s="81"/>
      <c r="B5788" s="81"/>
      <c r="C5788" s="81"/>
      <c r="D5788" s="81"/>
      <c r="E5788" s="81"/>
      <c r="F5788" s="81"/>
      <c r="G5788" s="81"/>
      <c r="H5788" s="81"/>
      <c r="I5788" s="81"/>
      <c r="J5788" s="81"/>
      <c r="K5788" s="81"/>
      <c r="L5788" s="81"/>
      <c r="M5788" s="81"/>
      <c r="N5788" s="81"/>
      <c r="O5788" s="81"/>
      <c r="P5788" s="81"/>
      <c r="Q5788" s="81"/>
      <c r="R5788" s="81"/>
    </row>
    <row r="5789" spans="1:18">
      <c r="A5789" s="81"/>
      <c r="B5789" s="81"/>
      <c r="C5789" s="81"/>
      <c r="D5789" s="81"/>
      <c r="E5789" s="81"/>
      <c r="F5789" s="81"/>
      <c r="G5789" s="81"/>
      <c r="H5789" s="81"/>
      <c r="I5789" s="81"/>
      <c r="J5789" s="81"/>
      <c r="K5789" s="81"/>
      <c r="L5789" s="81"/>
      <c r="M5789" s="81"/>
      <c r="N5789" s="81"/>
      <c r="O5789" s="81"/>
      <c r="P5789" s="81"/>
      <c r="Q5789" s="81"/>
      <c r="R5789" s="81"/>
    </row>
    <row r="5790" spans="1:18">
      <c r="A5790" s="81"/>
      <c r="B5790" s="81"/>
      <c r="C5790" s="81"/>
      <c r="D5790" s="81"/>
      <c r="E5790" s="81"/>
      <c r="F5790" s="81"/>
      <c r="G5790" s="81"/>
      <c r="H5790" s="81"/>
      <c r="I5790" s="81"/>
      <c r="J5790" s="81"/>
      <c r="K5790" s="81"/>
      <c r="L5790" s="81"/>
      <c r="M5790" s="81"/>
      <c r="N5790" s="81"/>
      <c r="O5790" s="81"/>
      <c r="P5790" s="81"/>
      <c r="Q5790" s="81"/>
      <c r="R5790" s="81"/>
    </row>
    <row r="5791" spans="1:18">
      <c r="A5791" s="81"/>
      <c r="B5791" s="81"/>
      <c r="C5791" s="81"/>
      <c r="D5791" s="81"/>
      <c r="E5791" s="81"/>
      <c r="F5791" s="81"/>
      <c r="G5791" s="81"/>
      <c r="H5791" s="81"/>
      <c r="I5791" s="81"/>
      <c r="J5791" s="81"/>
      <c r="K5791" s="81"/>
      <c r="L5791" s="81"/>
      <c r="M5791" s="81"/>
      <c r="N5791" s="81"/>
      <c r="O5791" s="81"/>
      <c r="P5791" s="81"/>
      <c r="Q5791" s="81"/>
      <c r="R5791" s="81"/>
    </row>
    <row r="5792" spans="1:18">
      <c r="A5792" s="81"/>
      <c r="B5792" s="81"/>
      <c r="C5792" s="81"/>
      <c r="D5792" s="81"/>
      <c r="E5792" s="81"/>
      <c r="F5792" s="81"/>
      <c r="G5792" s="81"/>
      <c r="H5792" s="81"/>
      <c r="I5792" s="81"/>
      <c r="J5792" s="81"/>
      <c r="K5792" s="81"/>
      <c r="L5792" s="81"/>
      <c r="M5792" s="81"/>
      <c r="N5792" s="81"/>
      <c r="O5792" s="81"/>
      <c r="P5792" s="81"/>
      <c r="Q5792" s="81"/>
      <c r="R5792" s="81"/>
    </row>
    <row r="5793" spans="1:18">
      <c r="A5793" s="81"/>
      <c r="B5793" s="81"/>
      <c r="C5793" s="81"/>
      <c r="D5793" s="81"/>
      <c r="E5793" s="81"/>
      <c r="F5793" s="81"/>
      <c r="G5793" s="81"/>
      <c r="H5793" s="81"/>
      <c r="I5793" s="81"/>
      <c r="J5793" s="81"/>
      <c r="K5793" s="81"/>
      <c r="L5793" s="81"/>
      <c r="M5793" s="81"/>
      <c r="N5793" s="81"/>
      <c r="O5793" s="81"/>
      <c r="P5793" s="81"/>
      <c r="Q5793" s="81"/>
      <c r="R5793" s="81"/>
    </row>
    <row r="5794" spans="1:18">
      <c r="A5794" s="81"/>
      <c r="B5794" s="81"/>
      <c r="C5794" s="81"/>
      <c r="D5794" s="81"/>
      <c r="E5794" s="81"/>
      <c r="F5794" s="81"/>
      <c r="G5794" s="81"/>
      <c r="H5794" s="81"/>
      <c r="I5794" s="81"/>
      <c r="J5794" s="81"/>
      <c r="K5794" s="81"/>
      <c r="L5794" s="81"/>
      <c r="M5794" s="81"/>
      <c r="N5794" s="81"/>
      <c r="O5794" s="81"/>
      <c r="P5794" s="81"/>
      <c r="Q5794" s="81"/>
      <c r="R5794" s="81"/>
    </row>
    <row r="5795" spans="1:18">
      <c r="A5795" s="81"/>
      <c r="B5795" s="81"/>
      <c r="C5795" s="81"/>
      <c r="D5795" s="81"/>
      <c r="E5795" s="81"/>
      <c r="F5795" s="81"/>
      <c r="G5795" s="81"/>
      <c r="H5795" s="81"/>
      <c r="I5795" s="81"/>
      <c r="J5795" s="81"/>
      <c r="K5795" s="81"/>
      <c r="L5795" s="81"/>
      <c r="M5795" s="81"/>
      <c r="N5795" s="81"/>
      <c r="O5795" s="81"/>
      <c r="P5795" s="81"/>
      <c r="Q5795" s="81"/>
      <c r="R5795" s="81"/>
    </row>
    <row r="5796" spans="1:18">
      <c r="A5796" s="81"/>
      <c r="B5796" s="81"/>
      <c r="C5796" s="81"/>
      <c r="D5796" s="81"/>
      <c r="E5796" s="81"/>
      <c r="F5796" s="81"/>
      <c r="G5796" s="81"/>
      <c r="H5796" s="81"/>
      <c r="I5796" s="81"/>
      <c r="J5796" s="81"/>
      <c r="K5796" s="81"/>
      <c r="L5796" s="81"/>
      <c r="M5796" s="81"/>
      <c r="N5796" s="81"/>
      <c r="O5796" s="81"/>
      <c r="P5796" s="81"/>
      <c r="Q5796" s="81"/>
      <c r="R5796" s="81"/>
    </row>
    <row r="5797" spans="1:18">
      <c r="A5797" s="81"/>
      <c r="B5797" s="81"/>
      <c r="C5797" s="81"/>
      <c r="D5797" s="81"/>
      <c r="E5797" s="81"/>
      <c r="F5797" s="81"/>
      <c r="G5797" s="81"/>
      <c r="H5797" s="81"/>
      <c r="I5797" s="81"/>
      <c r="J5797" s="81"/>
      <c r="K5797" s="81"/>
      <c r="L5797" s="81"/>
      <c r="M5797" s="81"/>
      <c r="N5797" s="81"/>
      <c r="O5797" s="81"/>
      <c r="P5797" s="81"/>
      <c r="Q5797" s="81"/>
      <c r="R5797" s="81"/>
    </row>
    <row r="5798" spans="1:18">
      <c r="A5798" s="81"/>
      <c r="B5798" s="81"/>
      <c r="C5798" s="81"/>
      <c r="D5798" s="81"/>
      <c r="E5798" s="81"/>
      <c r="F5798" s="81"/>
      <c r="G5798" s="81"/>
      <c r="H5798" s="81"/>
      <c r="I5798" s="81"/>
      <c r="J5798" s="81"/>
      <c r="K5798" s="81"/>
      <c r="L5798" s="81"/>
      <c r="M5798" s="81"/>
      <c r="N5798" s="81"/>
      <c r="O5798" s="81"/>
      <c r="P5798" s="81"/>
      <c r="Q5798" s="81"/>
      <c r="R5798" s="81"/>
    </row>
    <row r="5799" spans="1:18">
      <c r="A5799" s="81"/>
      <c r="B5799" s="81"/>
      <c r="C5799" s="81"/>
      <c r="D5799" s="81"/>
      <c r="E5799" s="81"/>
      <c r="F5799" s="81"/>
      <c r="G5799" s="81"/>
      <c r="H5799" s="81"/>
      <c r="I5799" s="81"/>
      <c r="J5799" s="81"/>
      <c r="K5799" s="81"/>
      <c r="L5799" s="81"/>
      <c r="M5799" s="81"/>
      <c r="N5799" s="81"/>
      <c r="O5799" s="81"/>
      <c r="P5799" s="81"/>
      <c r="Q5799" s="81"/>
      <c r="R5799" s="81"/>
    </row>
    <row r="5800" spans="1:18">
      <c r="A5800" s="81"/>
      <c r="B5800" s="81"/>
      <c r="C5800" s="81"/>
      <c r="D5800" s="81"/>
      <c r="E5800" s="81"/>
      <c r="F5800" s="81"/>
      <c r="G5800" s="81"/>
      <c r="H5800" s="81"/>
      <c r="I5800" s="81"/>
      <c r="J5800" s="81"/>
      <c r="K5800" s="81"/>
      <c r="L5800" s="81"/>
      <c r="M5800" s="81"/>
      <c r="N5800" s="81"/>
      <c r="O5800" s="81"/>
      <c r="P5800" s="81"/>
      <c r="Q5800" s="81"/>
      <c r="R5800" s="81"/>
    </row>
    <row r="5801" spans="1:18">
      <c r="A5801" s="81"/>
      <c r="B5801" s="81"/>
      <c r="C5801" s="81"/>
      <c r="D5801" s="81"/>
      <c r="E5801" s="81"/>
      <c r="F5801" s="81"/>
      <c r="G5801" s="81"/>
      <c r="H5801" s="81"/>
      <c r="I5801" s="81"/>
      <c r="J5801" s="81"/>
      <c r="K5801" s="81"/>
      <c r="L5801" s="81"/>
      <c r="M5801" s="81"/>
      <c r="N5801" s="81"/>
      <c r="O5801" s="81"/>
      <c r="P5801" s="81"/>
      <c r="Q5801" s="81"/>
      <c r="R5801" s="81"/>
    </row>
    <row r="5802" spans="1:18">
      <c r="A5802" s="81"/>
      <c r="B5802" s="81"/>
      <c r="C5802" s="81"/>
      <c r="D5802" s="81"/>
      <c r="E5802" s="81"/>
      <c r="F5802" s="81"/>
      <c r="G5802" s="81"/>
      <c r="H5802" s="81"/>
      <c r="I5802" s="81"/>
      <c r="J5802" s="81"/>
      <c r="K5802" s="81"/>
      <c r="L5802" s="81"/>
      <c r="M5802" s="81"/>
      <c r="N5802" s="81"/>
      <c r="O5802" s="81"/>
      <c r="P5802" s="81"/>
      <c r="Q5802" s="81"/>
      <c r="R5802" s="81"/>
    </row>
    <row r="5803" spans="1:18">
      <c r="A5803" s="81"/>
      <c r="B5803" s="81"/>
      <c r="C5803" s="81"/>
      <c r="D5803" s="81"/>
      <c r="E5803" s="81"/>
      <c r="F5803" s="81"/>
      <c r="G5803" s="81"/>
      <c r="H5803" s="81"/>
      <c r="I5803" s="81"/>
      <c r="J5803" s="81"/>
      <c r="K5803" s="81"/>
      <c r="L5803" s="81"/>
      <c r="M5803" s="81"/>
      <c r="N5803" s="81"/>
      <c r="O5803" s="81"/>
      <c r="P5803" s="81"/>
      <c r="Q5803" s="81"/>
      <c r="R5803" s="81"/>
    </row>
    <row r="5804" spans="1:18">
      <c r="A5804" s="81"/>
      <c r="B5804" s="81"/>
      <c r="C5804" s="81"/>
      <c r="D5804" s="81"/>
      <c r="E5804" s="81"/>
      <c r="F5804" s="81"/>
      <c r="G5804" s="81"/>
      <c r="H5804" s="81"/>
      <c r="I5804" s="81"/>
      <c r="J5804" s="81"/>
      <c r="K5804" s="81"/>
      <c r="L5804" s="81"/>
      <c r="M5804" s="81"/>
      <c r="N5804" s="81"/>
      <c r="O5804" s="81"/>
      <c r="P5804" s="81"/>
      <c r="Q5804" s="81"/>
      <c r="R5804" s="81"/>
    </row>
    <row r="5805" spans="1:18">
      <c r="A5805" s="81"/>
      <c r="B5805" s="81"/>
      <c r="C5805" s="81"/>
      <c r="D5805" s="81"/>
      <c r="E5805" s="81"/>
      <c r="F5805" s="81"/>
      <c r="G5805" s="81"/>
      <c r="H5805" s="81"/>
      <c r="I5805" s="81"/>
      <c r="J5805" s="81"/>
      <c r="K5805" s="81"/>
      <c r="L5805" s="81"/>
      <c r="M5805" s="81"/>
      <c r="N5805" s="81"/>
      <c r="O5805" s="81"/>
      <c r="P5805" s="81"/>
      <c r="Q5805" s="81"/>
      <c r="R5805" s="81"/>
    </row>
    <row r="5806" spans="1:18">
      <c r="A5806" s="81"/>
      <c r="B5806" s="81"/>
      <c r="C5806" s="81"/>
      <c r="D5806" s="81"/>
      <c r="E5806" s="81"/>
      <c r="F5806" s="81"/>
      <c r="G5806" s="81"/>
      <c r="H5806" s="81"/>
      <c r="I5806" s="81"/>
      <c r="J5806" s="81"/>
      <c r="K5806" s="81"/>
      <c r="L5806" s="81"/>
      <c r="M5806" s="81"/>
      <c r="N5806" s="81"/>
      <c r="O5806" s="81"/>
      <c r="P5806" s="81"/>
      <c r="Q5806" s="81"/>
      <c r="R5806" s="81"/>
    </row>
    <row r="5807" spans="1:18">
      <c r="A5807" s="81"/>
      <c r="B5807" s="81"/>
      <c r="C5807" s="81"/>
      <c r="D5807" s="81"/>
      <c r="E5807" s="81"/>
      <c r="F5807" s="81"/>
      <c r="G5807" s="81"/>
      <c r="H5807" s="81"/>
      <c r="I5807" s="81"/>
      <c r="J5807" s="81"/>
      <c r="K5807" s="81"/>
      <c r="L5807" s="81"/>
      <c r="M5807" s="81"/>
      <c r="N5807" s="81"/>
      <c r="O5807" s="81"/>
      <c r="P5807" s="81"/>
      <c r="Q5807" s="81"/>
      <c r="R5807" s="81"/>
    </row>
    <row r="5808" spans="1:18">
      <c r="A5808" s="81"/>
      <c r="B5808" s="81"/>
      <c r="C5808" s="81"/>
      <c r="D5808" s="81"/>
      <c r="E5808" s="81"/>
      <c r="F5808" s="81"/>
      <c r="G5808" s="81"/>
      <c r="H5808" s="81"/>
      <c r="I5808" s="81"/>
      <c r="J5808" s="81"/>
      <c r="K5808" s="81"/>
      <c r="L5808" s="81"/>
      <c r="M5808" s="81"/>
      <c r="N5808" s="81"/>
      <c r="O5808" s="81"/>
      <c r="P5808" s="81"/>
      <c r="Q5808" s="81"/>
      <c r="R5808" s="81"/>
    </row>
    <row r="5809" spans="1:18">
      <c r="A5809" s="81"/>
      <c r="B5809" s="81"/>
      <c r="C5809" s="81"/>
      <c r="D5809" s="81"/>
      <c r="E5809" s="81"/>
      <c r="F5809" s="81"/>
      <c r="G5809" s="81"/>
      <c r="H5809" s="81"/>
      <c r="I5809" s="81"/>
      <c r="J5809" s="81"/>
      <c r="K5809" s="81"/>
      <c r="L5809" s="81"/>
      <c r="M5809" s="81"/>
      <c r="N5809" s="81"/>
      <c r="O5809" s="81"/>
      <c r="P5809" s="81"/>
      <c r="Q5809" s="81"/>
      <c r="R5809" s="81"/>
    </row>
    <row r="5810" spans="1:18">
      <c r="A5810" s="81"/>
      <c r="B5810" s="81"/>
      <c r="C5810" s="81"/>
      <c r="D5810" s="81"/>
      <c r="E5810" s="81"/>
      <c r="F5810" s="81"/>
      <c r="G5810" s="81"/>
      <c r="H5810" s="81"/>
      <c r="I5810" s="81"/>
      <c r="J5810" s="81"/>
      <c r="K5810" s="81"/>
      <c r="L5810" s="81"/>
      <c r="M5810" s="81"/>
      <c r="N5810" s="81"/>
      <c r="O5810" s="81"/>
      <c r="P5810" s="81"/>
      <c r="Q5810" s="81"/>
      <c r="R5810" s="81"/>
    </row>
    <row r="5811" spans="1:18">
      <c r="A5811" s="81"/>
      <c r="B5811" s="81"/>
      <c r="C5811" s="81"/>
      <c r="D5811" s="81"/>
      <c r="E5811" s="81"/>
      <c r="F5811" s="81"/>
      <c r="G5811" s="81"/>
      <c r="H5811" s="81"/>
      <c r="I5811" s="81"/>
      <c r="J5811" s="81"/>
      <c r="K5811" s="81"/>
      <c r="L5811" s="81"/>
      <c r="M5811" s="81"/>
      <c r="N5811" s="81"/>
      <c r="O5811" s="81"/>
      <c r="P5811" s="81"/>
      <c r="Q5811" s="81"/>
      <c r="R5811" s="81"/>
    </row>
    <row r="5812" spans="1:18">
      <c r="A5812" s="81"/>
      <c r="B5812" s="81"/>
      <c r="C5812" s="81"/>
      <c r="D5812" s="81"/>
      <c r="E5812" s="81"/>
      <c r="F5812" s="81"/>
      <c r="G5812" s="81"/>
      <c r="H5812" s="81"/>
      <c r="I5812" s="81"/>
      <c r="J5812" s="81"/>
      <c r="K5812" s="81"/>
      <c r="L5812" s="81"/>
      <c r="M5812" s="81"/>
      <c r="N5812" s="81"/>
      <c r="O5812" s="81"/>
      <c r="P5812" s="81"/>
      <c r="Q5812" s="81"/>
      <c r="R5812" s="81"/>
    </row>
    <row r="5813" spans="1:18">
      <c r="A5813" s="81"/>
      <c r="B5813" s="81"/>
      <c r="C5813" s="81"/>
      <c r="D5813" s="81"/>
      <c r="E5813" s="81"/>
      <c r="F5813" s="81"/>
      <c r="G5813" s="81"/>
      <c r="H5813" s="81"/>
      <c r="I5813" s="81"/>
      <c r="J5813" s="81"/>
      <c r="K5813" s="81"/>
      <c r="L5813" s="81"/>
      <c r="M5813" s="81"/>
      <c r="N5813" s="81"/>
      <c r="O5813" s="81"/>
      <c r="P5813" s="81"/>
      <c r="Q5813" s="81"/>
      <c r="R5813" s="81"/>
    </row>
    <row r="5814" spans="1:18">
      <c r="A5814" s="81"/>
      <c r="B5814" s="81"/>
      <c r="C5814" s="81"/>
      <c r="D5814" s="81"/>
      <c r="E5814" s="81"/>
      <c r="F5814" s="81"/>
      <c r="G5814" s="81"/>
      <c r="H5814" s="81"/>
      <c r="I5814" s="81"/>
      <c r="J5814" s="81"/>
      <c r="K5814" s="81"/>
      <c r="L5814" s="81"/>
      <c r="M5814" s="81"/>
      <c r="N5814" s="81"/>
      <c r="O5814" s="81"/>
      <c r="P5814" s="81"/>
      <c r="Q5814" s="81"/>
      <c r="R5814" s="81"/>
    </row>
    <row r="5815" spans="1:18">
      <c r="A5815" s="81"/>
      <c r="B5815" s="81"/>
      <c r="C5815" s="81"/>
      <c r="D5815" s="81"/>
      <c r="E5815" s="81"/>
      <c r="F5815" s="81"/>
      <c r="G5815" s="81"/>
      <c r="H5815" s="81"/>
      <c r="I5815" s="81"/>
      <c r="J5815" s="81"/>
      <c r="K5815" s="81"/>
      <c r="L5815" s="81"/>
      <c r="M5815" s="81"/>
      <c r="N5815" s="81"/>
      <c r="O5815" s="81"/>
      <c r="P5815" s="81"/>
      <c r="Q5815" s="81"/>
      <c r="R5815" s="81"/>
    </row>
    <row r="5816" spans="1:18">
      <c r="A5816" s="81"/>
      <c r="B5816" s="81"/>
      <c r="C5816" s="81"/>
      <c r="D5816" s="81"/>
      <c r="E5816" s="81"/>
      <c r="F5816" s="81"/>
      <c r="G5816" s="81"/>
      <c r="H5816" s="81"/>
      <c r="I5816" s="81"/>
      <c r="J5816" s="81"/>
      <c r="K5816" s="81"/>
      <c r="L5816" s="81"/>
      <c r="M5816" s="81"/>
      <c r="N5816" s="81"/>
      <c r="O5816" s="81"/>
      <c r="P5816" s="81"/>
      <c r="Q5816" s="81"/>
      <c r="R5816" s="81"/>
    </row>
    <row r="5817" spans="1:18">
      <c r="A5817" s="81"/>
      <c r="B5817" s="81"/>
      <c r="C5817" s="81"/>
      <c r="D5817" s="81"/>
      <c r="E5817" s="81"/>
      <c r="F5817" s="81"/>
      <c r="G5817" s="81"/>
      <c r="H5817" s="81"/>
      <c r="I5817" s="81"/>
      <c r="J5817" s="81"/>
      <c r="K5817" s="81"/>
      <c r="L5817" s="81"/>
      <c r="M5817" s="81"/>
      <c r="N5817" s="81"/>
      <c r="O5817" s="81"/>
      <c r="P5817" s="81"/>
      <c r="Q5817" s="81"/>
      <c r="R5817" s="81"/>
    </row>
    <row r="5818" spans="1:18">
      <c r="A5818" s="81"/>
      <c r="B5818" s="81"/>
      <c r="C5818" s="81"/>
      <c r="D5818" s="81"/>
      <c r="E5818" s="81"/>
      <c r="F5818" s="81"/>
      <c r="G5818" s="81"/>
      <c r="H5818" s="81"/>
      <c r="I5818" s="81"/>
      <c r="J5818" s="81"/>
      <c r="K5818" s="81"/>
      <c r="L5818" s="81"/>
      <c r="M5818" s="81"/>
      <c r="N5818" s="81"/>
      <c r="O5818" s="81"/>
      <c r="P5818" s="81"/>
      <c r="Q5818" s="81"/>
      <c r="R5818" s="81"/>
    </row>
    <row r="5819" spans="1:18">
      <c r="A5819" s="81"/>
      <c r="B5819" s="81"/>
      <c r="C5819" s="81"/>
      <c r="D5819" s="81"/>
      <c r="E5819" s="81"/>
      <c r="F5819" s="81"/>
      <c r="G5819" s="81"/>
      <c r="H5819" s="81"/>
      <c r="I5819" s="81"/>
      <c r="J5819" s="81"/>
      <c r="K5819" s="81"/>
      <c r="L5819" s="81"/>
      <c r="M5819" s="81"/>
      <c r="N5819" s="81"/>
      <c r="O5819" s="81"/>
      <c r="P5819" s="81"/>
      <c r="Q5819" s="81"/>
      <c r="R5819" s="81"/>
    </row>
    <row r="5820" spans="1:18">
      <c r="A5820" s="81"/>
      <c r="B5820" s="81"/>
      <c r="C5820" s="81"/>
      <c r="D5820" s="81"/>
      <c r="E5820" s="81"/>
      <c r="F5820" s="81"/>
      <c r="G5820" s="81"/>
      <c r="H5820" s="81"/>
      <c r="I5820" s="81"/>
      <c r="J5820" s="81"/>
      <c r="K5820" s="81"/>
      <c r="L5820" s="81"/>
      <c r="M5820" s="81"/>
      <c r="N5820" s="81"/>
      <c r="O5820" s="81"/>
      <c r="P5820" s="81"/>
      <c r="Q5820" s="81"/>
      <c r="R5820" s="81"/>
    </row>
    <row r="5821" spans="1:18">
      <c r="A5821" s="81"/>
      <c r="B5821" s="81"/>
      <c r="C5821" s="81"/>
      <c r="D5821" s="81"/>
      <c r="E5821" s="81"/>
      <c r="F5821" s="81"/>
      <c r="G5821" s="81"/>
      <c r="H5821" s="81"/>
      <c r="I5821" s="81"/>
      <c r="J5821" s="81"/>
      <c r="K5821" s="81"/>
      <c r="L5821" s="81"/>
      <c r="M5821" s="81"/>
      <c r="N5821" s="81"/>
      <c r="O5821" s="81"/>
      <c r="P5821" s="81"/>
      <c r="Q5821" s="81"/>
      <c r="R5821" s="81"/>
    </row>
    <row r="5822" spans="1:18">
      <c r="A5822" s="81"/>
      <c r="B5822" s="81"/>
      <c r="C5822" s="81"/>
      <c r="D5822" s="81"/>
      <c r="E5822" s="81"/>
      <c r="F5822" s="81"/>
      <c r="G5822" s="81"/>
      <c r="H5822" s="81"/>
      <c r="I5822" s="81"/>
      <c r="J5822" s="81"/>
      <c r="K5822" s="81"/>
      <c r="L5822" s="81"/>
      <c r="M5822" s="81"/>
      <c r="N5822" s="81"/>
      <c r="O5822" s="81"/>
      <c r="P5822" s="81"/>
      <c r="Q5822" s="81"/>
      <c r="R5822" s="81"/>
    </row>
    <row r="5823" spans="1:18">
      <c r="A5823" s="81"/>
      <c r="B5823" s="81"/>
      <c r="C5823" s="81"/>
      <c r="D5823" s="81"/>
      <c r="E5823" s="81"/>
      <c r="F5823" s="81"/>
      <c r="G5823" s="81"/>
      <c r="H5823" s="81"/>
      <c r="I5823" s="81"/>
      <c r="J5823" s="81"/>
      <c r="K5823" s="81"/>
      <c r="L5823" s="81"/>
      <c r="M5823" s="81"/>
      <c r="N5823" s="81"/>
      <c r="O5823" s="81"/>
      <c r="P5823" s="81"/>
      <c r="Q5823" s="81"/>
      <c r="R5823" s="81"/>
    </row>
    <row r="5824" spans="1:18">
      <c r="A5824" s="81"/>
      <c r="B5824" s="81"/>
      <c r="C5824" s="81"/>
      <c r="D5824" s="81"/>
      <c r="E5824" s="81"/>
      <c r="F5824" s="81"/>
      <c r="G5824" s="81"/>
      <c r="H5824" s="81"/>
      <c r="I5824" s="81"/>
      <c r="J5824" s="81"/>
      <c r="K5824" s="81"/>
      <c r="L5824" s="81"/>
      <c r="M5824" s="81"/>
      <c r="N5824" s="81"/>
      <c r="O5824" s="81"/>
      <c r="P5824" s="81"/>
      <c r="Q5824" s="81"/>
      <c r="R5824" s="81"/>
    </row>
    <row r="5825" spans="1:18">
      <c r="A5825" s="81"/>
      <c r="B5825" s="81"/>
      <c r="C5825" s="81"/>
      <c r="D5825" s="81"/>
      <c r="E5825" s="81"/>
      <c r="F5825" s="81"/>
      <c r="G5825" s="81"/>
      <c r="H5825" s="81"/>
      <c r="I5825" s="81"/>
      <c r="J5825" s="81"/>
      <c r="K5825" s="81"/>
      <c r="L5825" s="81"/>
      <c r="M5825" s="81"/>
      <c r="N5825" s="81"/>
      <c r="O5825" s="81"/>
      <c r="P5825" s="81"/>
      <c r="Q5825" s="81"/>
      <c r="R5825" s="81"/>
    </row>
    <row r="5826" spans="1:18">
      <c r="A5826" s="81"/>
      <c r="B5826" s="81"/>
      <c r="C5826" s="81"/>
      <c r="D5826" s="81"/>
      <c r="E5826" s="81"/>
      <c r="F5826" s="81"/>
      <c r="G5826" s="81"/>
      <c r="H5826" s="81"/>
      <c r="I5826" s="81"/>
      <c r="J5826" s="81"/>
      <c r="K5826" s="81"/>
      <c r="L5826" s="81"/>
      <c r="M5826" s="81"/>
      <c r="N5826" s="81"/>
      <c r="O5826" s="81"/>
      <c r="P5826" s="81"/>
      <c r="Q5826" s="81"/>
      <c r="R5826" s="81"/>
    </row>
    <row r="5827" spans="1:18">
      <c r="A5827" s="81"/>
      <c r="B5827" s="81"/>
      <c r="C5827" s="81"/>
      <c r="D5827" s="81"/>
      <c r="E5827" s="81"/>
      <c r="F5827" s="81"/>
      <c r="G5827" s="81"/>
      <c r="H5827" s="81"/>
      <c r="I5827" s="81"/>
      <c r="J5827" s="81"/>
      <c r="K5827" s="81"/>
      <c r="L5827" s="81"/>
      <c r="M5827" s="81"/>
      <c r="N5827" s="81"/>
      <c r="O5827" s="81"/>
      <c r="P5827" s="81"/>
      <c r="Q5827" s="81"/>
      <c r="R5827" s="81"/>
    </row>
    <row r="5828" spans="1:18">
      <c r="A5828" s="81"/>
      <c r="B5828" s="81"/>
      <c r="C5828" s="81"/>
      <c r="D5828" s="81"/>
      <c r="E5828" s="81"/>
      <c r="F5828" s="81"/>
      <c r="G5828" s="81"/>
      <c r="H5828" s="81"/>
      <c r="I5828" s="81"/>
      <c r="J5828" s="81"/>
      <c r="K5828" s="81"/>
      <c r="L5828" s="81"/>
      <c r="M5828" s="81"/>
      <c r="N5828" s="81"/>
      <c r="O5828" s="81"/>
      <c r="P5828" s="81"/>
      <c r="Q5828" s="81"/>
      <c r="R5828" s="81"/>
    </row>
    <row r="5829" spans="1:18">
      <c r="A5829" s="81"/>
      <c r="B5829" s="81"/>
      <c r="C5829" s="81"/>
      <c r="D5829" s="81"/>
      <c r="E5829" s="81"/>
      <c r="F5829" s="81"/>
      <c r="G5829" s="81"/>
      <c r="H5829" s="81"/>
      <c r="I5829" s="81"/>
      <c r="J5829" s="81"/>
      <c r="K5829" s="81"/>
      <c r="L5829" s="81"/>
      <c r="M5829" s="81"/>
      <c r="N5829" s="81"/>
      <c r="O5829" s="81"/>
      <c r="P5829" s="81"/>
      <c r="Q5829" s="81"/>
      <c r="R5829" s="81"/>
    </row>
    <row r="5830" spans="1:18">
      <c r="A5830" s="81"/>
      <c r="B5830" s="81"/>
      <c r="C5830" s="81"/>
      <c r="D5830" s="81"/>
      <c r="E5830" s="81"/>
      <c r="F5830" s="81"/>
      <c r="G5830" s="81"/>
      <c r="H5830" s="81"/>
      <c r="I5830" s="81"/>
      <c r="J5830" s="81"/>
      <c r="K5830" s="81"/>
      <c r="L5830" s="81"/>
      <c r="M5830" s="81"/>
      <c r="N5830" s="81"/>
      <c r="O5830" s="81"/>
      <c r="P5830" s="81"/>
      <c r="Q5830" s="81"/>
      <c r="R5830" s="81"/>
    </row>
    <row r="5831" spans="1:18">
      <c r="A5831" s="81"/>
      <c r="B5831" s="81"/>
      <c r="C5831" s="81"/>
      <c r="D5831" s="81"/>
      <c r="E5831" s="81"/>
      <c r="F5831" s="81"/>
      <c r="G5831" s="81"/>
      <c r="H5831" s="81"/>
      <c r="I5831" s="81"/>
      <c r="J5831" s="81"/>
      <c r="K5831" s="81"/>
      <c r="L5831" s="81"/>
      <c r="M5831" s="81"/>
      <c r="N5831" s="81"/>
      <c r="O5831" s="81"/>
      <c r="P5831" s="81"/>
      <c r="Q5831" s="81"/>
      <c r="R5831" s="81"/>
    </row>
    <row r="5832" spans="1:18">
      <c r="A5832" s="81"/>
      <c r="B5832" s="81"/>
      <c r="C5832" s="81"/>
      <c r="D5832" s="81"/>
      <c r="E5832" s="81"/>
      <c r="F5832" s="81"/>
      <c r="G5832" s="81"/>
      <c r="H5832" s="81"/>
      <c r="I5832" s="81"/>
      <c r="J5832" s="81"/>
      <c r="K5832" s="81"/>
      <c r="L5832" s="81"/>
      <c r="M5832" s="81"/>
      <c r="N5832" s="81"/>
      <c r="O5832" s="81"/>
      <c r="P5832" s="81"/>
      <c r="Q5832" s="81"/>
      <c r="R5832" s="81"/>
    </row>
    <row r="5833" spans="1:18">
      <c r="A5833" s="81"/>
      <c r="B5833" s="81"/>
      <c r="C5833" s="81"/>
      <c r="D5833" s="81"/>
      <c r="E5833" s="81"/>
      <c r="F5833" s="81"/>
      <c r="G5833" s="81"/>
      <c r="H5833" s="81"/>
      <c r="I5833" s="81"/>
      <c r="J5833" s="81"/>
      <c r="K5833" s="81"/>
      <c r="L5833" s="81"/>
      <c r="M5833" s="81"/>
      <c r="N5833" s="81"/>
      <c r="O5833" s="81"/>
      <c r="P5833" s="81"/>
      <c r="Q5833" s="81"/>
      <c r="R5833" s="81"/>
    </row>
    <row r="5834" spans="1:18">
      <c r="A5834" s="81"/>
      <c r="B5834" s="81"/>
      <c r="C5834" s="81"/>
      <c r="D5834" s="81"/>
      <c r="E5834" s="81"/>
      <c r="F5834" s="81"/>
      <c r="G5834" s="81"/>
      <c r="H5834" s="81"/>
      <c r="I5834" s="81"/>
      <c r="J5834" s="81"/>
      <c r="K5834" s="81"/>
      <c r="L5834" s="81"/>
      <c r="M5834" s="81"/>
      <c r="N5834" s="81"/>
      <c r="O5834" s="81"/>
      <c r="P5834" s="81"/>
      <c r="Q5834" s="81"/>
      <c r="R5834" s="81"/>
    </row>
    <row r="5835" spans="1:18">
      <c r="A5835" s="81"/>
      <c r="B5835" s="81"/>
      <c r="C5835" s="81"/>
      <c r="D5835" s="81"/>
      <c r="E5835" s="81"/>
      <c r="F5835" s="81"/>
      <c r="G5835" s="81"/>
      <c r="H5835" s="81"/>
      <c r="I5835" s="81"/>
      <c r="J5835" s="81"/>
      <c r="K5835" s="81"/>
      <c r="L5835" s="81"/>
      <c r="M5835" s="81"/>
      <c r="N5835" s="81"/>
      <c r="O5835" s="81"/>
      <c r="P5835" s="81"/>
      <c r="Q5835" s="81"/>
      <c r="R5835" s="81"/>
    </row>
    <row r="5836" spans="1:18">
      <c r="A5836" s="81"/>
      <c r="B5836" s="81"/>
      <c r="C5836" s="81"/>
      <c r="D5836" s="81"/>
      <c r="E5836" s="81"/>
      <c r="F5836" s="81"/>
      <c r="G5836" s="81"/>
      <c r="H5836" s="81"/>
      <c r="I5836" s="81"/>
      <c r="J5836" s="81"/>
      <c r="K5836" s="81"/>
      <c r="L5836" s="81"/>
      <c r="M5836" s="81"/>
      <c r="N5836" s="81"/>
      <c r="O5836" s="81"/>
      <c r="P5836" s="81"/>
      <c r="Q5836" s="81"/>
      <c r="R5836" s="81"/>
    </row>
    <row r="5837" spans="1:18">
      <c r="A5837" s="81"/>
      <c r="B5837" s="81"/>
      <c r="C5837" s="81"/>
      <c r="D5837" s="81"/>
      <c r="E5837" s="81"/>
      <c r="F5837" s="81"/>
      <c r="G5837" s="81"/>
      <c r="H5837" s="81"/>
      <c r="I5837" s="81"/>
      <c r="J5837" s="81"/>
      <c r="K5837" s="81"/>
      <c r="L5837" s="81"/>
      <c r="M5837" s="81"/>
      <c r="N5837" s="81"/>
      <c r="O5837" s="81"/>
      <c r="P5837" s="81"/>
      <c r="Q5837" s="81"/>
      <c r="R5837" s="81"/>
    </row>
    <row r="5838" spans="1:18">
      <c r="A5838" s="81"/>
      <c r="B5838" s="81"/>
      <c r="C5838" s="81"/>
      <c r="D5838" s="81"/>
      <c r="E5838" s="81"/>
      <c r="F5838" s="81"/>
      <c r="G5838" s="81"/>
      <c r="H5838" s="81"/>
      <c r="I5838" s="81"/>
      <c r="J5838" s="81"/>
      <c r="K5838" s="81"/>
      <c r="L5838" s="81"/>
      <c r="M5838" s="81"/>
      <c r="N5838" s="81"/>
      <c r="O5838" s="81"/>
      <c r="P5838" s="81"/>
      <c r="Q5838" s="81"/>
      <c r="R5838" s="81"/>
    </row>
    <row r="5839" spans="1:18">
      <c r="A5839" s="81"/>
      <c r="B5839" s="81"/>
      <c r="C5839" s="81"/>
      <c r="D5839" s="81"/>
      <c r="E5839" s="81"/>
      <c r="F5839" s="81"/>
      <c r="G5839" s="81"/>
      <c r="H5839" s="81"/>
      <c r="I5839" s="81"/>
      <c r="J5839" s="81"/>
      <c r="K5839" s="81"/>
      <c r="L5839" s="81"/>
      <c r="M5839" s="81"/>
      <c r="N5839" s="81"/>
      <c r="O5839" s="81"/>
      <c r="P5839" s="81"/>
      <c r="Q5839" s="81"/>
      <c r="R5839" s="81"/>
    </row>
    <row r="5840" spans="1:18">
      <c r="A5840" s="81"/>
      <c r="B5840" s="81"/>
      <c r="C5840" s="81"/>
      <c r="D5840" s="81"/>
      <c r="E5840" s="81"/>
      <c r="F5840" s="81"/>
      <c r="G5840" s="81"/>
      <c r="H5840" s="81"/>
      <c r="I5840" s="81"/>
      <c r="J5840" s="81"/>
      <c r="K5840" s="81"/>
      <c r="L5840" s="81"/>
      <c r="M5840" s="81"/>
      <c r="N5840" s="81"/>
      <c r="O5840" s="81"/>
      <c r="P5840" s="81"/>
      <c r="Q5840" s="81"/>
      <c r="R5840" s="81"/>
    </row>
    <row r="5841" spans="1:18">
      <c r="A5841" s="81"/>
      <c r="B5841" s="81"/>
      <c r="C5841" s="81"/>
      <c r="D5841" s="81"/>
      <c r="E5841" s="81"/>
      <c r="F5841" s="81"/>
      <c r="G5841" s="81"/>
      <c r="H5841" s="81"/>
      <c r="I5841" s="81"/>
      <c r="J5841" s="81"/>
      <c r="K5841" s="81"/>
      <c r="L5841" s="81"/>
      <c r="M5841" s="81"/>
      <c r="N5841" s="81"/>
      <c r="O5841" s="81"/>
      <c r="P5841" s="81"/>
      <c r="Q5841" s="81"/>
      <c r="R5841" s="81"/>
    </row>
    <row r="5842" spans="1:18">
      <c r="A5842" s="81"/>
      <c r="B5842" s="81"/>
      <c r="C5842" s="81"/>
      <c r="D5842" s="81"/>
      <c r="E5842" s="81"/>
      <c r="F5842" s="81"/>
      <c r="G5842" s="81"/>
      <c r="H5842" s="81"/>
      <c r="I5842" s="81"/>
      <c r="J5842" s="81"/>
      <c r="K5842" s="81"/>
      <c r="L5842" s="81"/>
      <c r="M5842" s="81"/>
      <c r="N5842" s="81"/>
      <c r="O5842" s="81"/>
      <c r="P5842" s="81"/>
      <c r="Q5842" s="81"/>
      <c r="R5842" s="81"/>
    </row>
    <row r="5843" spans="1:18">
      <c r="A5843" s="81"/>
      <c r="B5843" s="81"/>
      <c r="C5843" s="81"/>
      <c r="D5843" s="81"/>
      <c r="E5843" s="81"/>
      <c r="F5843" s="81"/>
      <c r="G5843" s="81"/>
      <c r="H5843" s="81"/>
      <c r="I5843" s="81"/>
      <c r="J5843" s="81"/>
      <c r="K5843" s="81"/>
      <c r="L5843" s="81"/>
      <c r="M5843" s="81"/>
      <c r="N5843" s="81"/>
      <c r="O5843" s="81"/>
      <c r="P5843" s="81"/>
      <c r="Q5843" s="81"/>
      <c r="R5843" s="81"/>
    </row>
    <row r="5844" spans="1:18">
      <c r="A5844" s="81"/>
      <c r="B5844" s="81"/>
      <c r="C5844" s="81"/>
      <c r="D5844" s="81"/>
      <c r="E5844" s="81"/>
      <c r="F5844" s="81"/>
      <c r="G5844" s="81"/>
      <c r="H5844" s="81"/>
      <c r="I5844" s="81"/>
      <c r="J5844" s="81"/>
      <c r="K5844" s="81"/>
      <c r="L5844" s="81"/>
      <c r="M5844" s="81"/>
      <c r="N5844" s="81"/>
      <c r="O5844" s="81"/>
      <c r="P5844" s="81"/>
      <c r="Q5844" s="81"/>
      <c r="R5844" s="81"/>
    </row>
    <row r="5845" spans="1:18">
      <c r="A5845" s="81"/>
      <c r="B5845" s="81"/>
      <c r="C5845" s="81"/>
      <c r="D5845" s="81"/>
      <c r="E5845" s="81"/>
      <c r="F5845" s="81"/>
      <c r="G5845" s="81"/>
      <c r="H5845" s="81"/>
      <c r="I5845" s="81"/>
      <c r="J5845" s="81"/>
      <c r="K5845" s="81"/>
      <c r="L5845" s="81"/>
      <c r="M5845" s="81"/>
      <c r="N5845" s="81"/>
      <c r="O5845" s="81"/>
      <c r="P5845" s="81"/>
      <c r="Q5845" s="81"/>
      <c r="R5845" s="81"/>
    </row>
    <row r="5846" spans="1:18">
      <c r="A5846" s="81"/>
      <c r="B5846" s="81"/>
      <c r="C5846" s="81"/>
      <c r="D5846" s="81"/>
      <c r="E5846" s="81"/>
      <c r="F5846" s="81"/>
      <c r="G5846" s="81"/>
      <c r="H5846" s="81"/>
      <c r="I5846" s="81"/>
      <c r="J5846" s="81"/>
      <c r="K5846" s="81"/>
      <c r="L5846" s="81"/>
      <c r="M5846" s="81"/>
      <c r="N5846" s="81"/>
      <c r="O5846" s="81"/>
      <c r="P5846" s="81"/>
      <c r="Q5846" s="81"/>
      <c r="R5846" s="81"/>
    </row>
    <row r="5847" spans="1:18">
      <c r="A5847" s="81"/>
      <c r="B5847" s="81"/>
      <c r="C5847" s="81"/>
      <c r="D5847" s="81"/>
      <c r="E5847" s="81"/>
      <c r="F5847" s="81"/>
      <c r="G5847" s="81"/>
      <c r="H5847" s="81"/>
      <c r="I5847" s="81"/>
      <c r="J5847" s="81"/>
      <c r="K5847" s="81"/>
      <c r="L5847" s="81"/>
      <c r="M5847" s="81"/>
      <c r="N5847" s="81"/>
      <c r="O5847" s="81"/>
      <c r="P5847" s="81"/>
      <c r="Q5847" s="81"/>
      <c r="R5847" s="81"/>
    </row>
    <row r="5848" spans="1:18">
      <c r="A5848" s="81"/>
      <c r="B5848" s="81"/>
      <c r="C5848" s="81"/>
      <c r="D5848" s="81"/>
      <c r="E5848" s="81"/>
      <c r="F5848" s="81"/>
      <c r="G5848" s="81"/>
      <c r="H5848" s="81"/>
      <c r="I5848" s="81"/>
      <c r="J5848" s="81"/>
      <c r="K5848" s="81"/>
      <c r="L5848" s="81"/>
      <c r="M5848" s="81"/>
      <c r="N5848" s="81"/>
      <c r="O5848" s="81"/>
      <c r="P5848" s="81"/>
      <c r="Q5848" s="81"/>
      <c r="R5848" s="81"/>
    </row>
    <row r="5849" spans="1:18">
      <c r="A5849" s="81"/>
      <c r="B5849" s="81"/>
      <c r="C5849" s="81"/>
      <c r="D5849" s="81"/>
      <c r="E5849" s="81"/>
      <c r="F5849" s="81"/>
      <c r="G5849" s="81"/>
      <c r="H5849" s="81"/>
      <c r="I5849" s="81"/>
      <c r="J5849" s="81"/>
      <c r="K5849" s="81"/>
      <c r="L5849" s="81"/>
      <c r="M5849" s="81"/>
      <c r="N5849" s="81"/>
      <c r="O5849" s="81"/>
      <c r="P5849" s="81"/>
      <c r="Q5849" s="81"/>
      <c r="R5849" s="81"/>
    </row>
    <row r="5850" spans="1:18">
      <c r="A5850" s="81"/>
      <c r="B5850" s="81"/>
      <c r="C5850" s="81"/>
      <c r="D5850" s="81"/>
      <c r="E5850" s="81"/>
      <c r="F5850" s="81"/>
      <c r="G5850" s="81"/>
      <c r="H5850" s="81"/>
      <c r="I5850" s="81"/>
      <c r="J5850" s="81"/>
      <c r="K5850" s="81"/>
      <c r="L5850" s="81"/>
      <c r="M5850" s="81"/>
      <c r="N5850" s="81"/>
      <c r="O5850" s="81"/>
      <c r="P5850" s="81"/>
      <c r="Q5850" s="81"/>
      <c r="R5850" s="81"/>
    </row>
    <row r="5851" spans="1:18">
      <c r="A5851" s="81"/>
      <c r="B5851" s="81"/>
      <c r="C5851" s="81"/>
      <c r="D5851" s="81"/>
      <c r="E5851" s="81"/>
      <c r="F5851" s="81"/>
      <c r="G5851" s="81"/>
      <c r="H5851" s="81"/>
      <c r="I5851" s="81"/>
      <c r="J5851" s="81"/>
      <c r="K5851" s="81"/>
      <c r="L5851" s="81"/>
      <c r="M5851" s="81"/>
      <c r="N5851" s="81"/>
      <c r="O5851" s="81"/>
      <c r="P5851" s="81"/>
      <c r="Q5851" s="81"/>
      <c r="R5851" s="81"/>
    </row>
    <row r="5852" spans="1:18">
      <c r="A5852" s="81"/>
      <c r="B5852" s="81"/>
      <c r="C5852" s="81"/>
      <c r="D5852" s="81"/>
      <c r="E5852" s="81"/>
      <c r="F5852" s="81"/>
      <c r="G5852" s="81"/>
      <c r="H5852" s="81"/>
      <c r="I5852" s="81"/>
      <c r="J5852" s="81"/>
      <c r="K5852" s="81"/>
      <c r="L5852" s="81"/>
      <c r="M5852" s="81"/>
      <c r="N5852" s="81"/>
      <c r="O5852" s="81"/>
      <c r="P5852" s="81"/>
      <c r="Q5852" s="81"/>
      <c r="R5852" s="81"/>
    </row>
    <row r="5853" spans="1:18">
      <c r="A5853" s="81"/>
      <c r="B5853" s="81"/>
      <c r="C5853" s="81"/>
      <c r="D5853" s="81"/>
      <c r="E5853" s="81"/>
      <c r="F5853" s="81"/>
      <c r="G5853" s="81"/>
      <c r="H5853" s="81"/>
      <c r="I5853" s="81"/>
      <c r="J5853" s="81"/>
      <c r="K5853" s="81"/>
      <c r="L5853" s="81"/>
      <c r="M5853" s="81"/>
      <c r="N5853" s="81"/>
      <c r="O5853" s="81"/>
      <c r="P5853" s="81"/>
      <c r="Q5853" s="81"/>
      <c r="R5853" s="81"/>
    </row>
    <row r="5854" spans="1:18">
      <c r="A5854" s="81"/>
      <c r="B5854" s="81"/>
      <c r="C5854" s="81"/>
      <c r="D5854" s="81"/>
      <c r="E5854" s="81"/>
      <c r="F5854" s="81"/>
      <c r="G5854" s="81"/>
      <c r="H5854" s="81"/>
      <c r="I5854" s="81"/>
      <c r="J5854" s="81"/>
      <c r="K5854" s="81"/>
      <c r="L5854" s="81"/>
      <c r="M5854" s="81"/>
      <c r="N5854" s="81"/>
      <c r="O5854" s="81"/>
      <c r="P5854" s="81"/>
      <c r="Q5854" s="81"/>
      <c r="R5854" s="81"/>
    </row>
    <row r="5855" spans="1:18">
      <c r="A5855" s="81"/>
      <c r="B5855" s="81"/>
      <c r="C5855" s="81"/>
      <c r="D5855" s="81"/>
      <c r="E5855" s="81"/>
      <c r="F5855" s="81"/>
      <c r="G5855" s="81"/>
      <c r="H5855" s="81"/>
      <c r="I5855" s="81"/>
      <c r="J5855" s="81"/>
      <c r="K5855" s="81"/>
      <c r="L5855" s="81"/>
      <c r="M5855" s="81"/>
      <c r="N5855" s="81"/>
      <c r="O5855" s="81"/>
      <c r="P5855" s="81"/>
      <c r="Q5855" s="81"/>
      <c r="R5855" s="81"/>
    </row>
    <row r="5856" spans="1:18">
      <c r="A5856" s="81"/>
      <c r="B5856" s="81"/>
      <c r="C5856" s="81"/>
      <c r="D5856" s="81"/>
      <c r="E5856" s="81"/>
      <c r="F5856" s="81"/>
      <c r="G5856" s="81"/>
      <c r="H5856" s="81"/>
      <c r="I5856" s="81"/>
      <c r="J5856" s="81"/>
      <c r="K5856" s="81"/>
      <c r="L5856" s="81"/>
      <c r="M5856" s="81"/>
      <c r="N5856" s="81"/>
      <c r="O5856" s="81"/>
      <c r="P5856" s="81"/>
      <c r="Q5856" s="81"/>
      <c r="R5856" s="81"/>
    </row>
    <row r="5857" spans="1:18">
      <c r="A5857" s="81"/>
      <c r="B5857" s="81"/>
      <c r="C5857" s="81"/>
      <c r="D5857" s="81"/>
      <c r="E5857" s="81"/>
      <c r="F5857" s="81"/>
      <c r="G5857" s="81"/>
      <c r="H5857" s="81"/>
      <c r="I5857" s="81"/>
      <c r="J5857" s="81"/>
      <c r="K5857" s="81"/>
      <c r="L5857" s="81"/>
      <c r="M5857" s="81"/>
      <c r="N5857" s="81"/>
      <c r="O5857" s="81"/>
      <c r="P5857" s="81"/>
      <c r="Q5857" s="81"/>
      <c r="R5857" s="81"/>
    </row>
    <row r="5858" spans="1:18">
      <c r="A5858" s="81"/>
      <c r="B5858" s="81"/>
      <c r="C5858" s="167"/>
      <c r="D5858" s="167"/>
      <c r="E5858" s="167"/>
      <c r="F5858" s="81"/>
      <c r="G5858" s="81"/>
      <c r="H5858" s="81"/>
      <c r="I5858" s="81"/>
      <c r="J5858" s="81"/>
      <c r="K5858" s="81"/>
      <c r="L5858" s="81"/>
      <c r="M5858" s="81"/>
      <c r="N5858" s="81"/>
      <c r="O5858" s="81"/>
      <c r="P5858" s="81"/>
      <c r="Q5858" s="81"/>
      <c r="R5858" s="81"/>
    </row>
    <row r="5859" spans="1:18">
      <c r="A5859" s="81"/>
      <c r="B5859" s="81"/>
      <c r="C5859" s="167"/>
      <c r="D5859" s="167"/>
      <c r="E5859" s="167"/>
      <c r="F5859" s="81"/>
      <c r="G5859" s="81"/>
      <c r="H5859" s="81"/>
      <c r="I5859" s="81"/>
      <c r="J5859" s="81"/>
      <c r="K5859" s="81"/>
      <c r="L5859" s="81"/>
      <c r="M5859" s="81"/>
      <c r="N5859" s="81"/>
      <c r="O5859" s="81"/>
      <c r="P5859" s="81"/>
      <c r="Q5859" s="81"/>
      <c r="R5859" s="81"/>
    </row>
    <row r="5860" spans="1:18">
      <c r="A5860" s="81"/>
      <c r="B5860" s="81"/>
      <c r="C5860" s="167"/>
      <c r="D5860" s="167"/>
      <c r="E5860" s="167"/>
      <c r="F5860" s="81"/>
      <c r="G5860" s="81"/>
      <c r="H5860" s="81"/>
      <c r="I5860" s="81"/>
      <c r="J5860" s="81"/>
      <c r="K5860" s="81"/>
      <c r="L5860" s="81"/>
      <c r="M5860" s="81"/>
      <c r="N5860" s="81"/>
      <c r="O5860" s="81"/>
      <c r="P5860" s="81"/>
      <c r="Q5860" s="81"/>
      <c r="R5860" s="81"/>
    </row>
    <row r="5861" spans="1:18">
      <c r="A5861" s="81"/>
      <c r="B5861" s="81"/>
      <c r="C5861" s="167"/>
      <c r="D5861" s="167"/>
      <c r="E5861" s="167"/>
      <c r="F5861" s="81"/>
      <c r="G5861" s="81"/>
      <c r="H5861" s="81"/>
      <c r="I5861" s="81"/>
      <c r="J5861" s="81"/>
      <c r="K5861" s="81"/>
      <c r="L5861" s="81"/>
      <c r="M5861" s="81"/>
      <c r="N5861" s="81"/>
      <c r="O5861" s="81"/>
      <c r="P5861" s="81"/>
      <c r="Q5861" s="81"/>
      <c r="R5861" s="81"/>
    </row>
    <row r="5862" spans="1:18">
      <c r="A5862" s="81"/>
      <c r="B5862" s="81"/>
      <c r="C5862" s="167"/>
      <c r="D5862" s="167"/>
      <c r="E5862" s="167"/>
      <c r="F5862" s="81"/>
      <c r="G5862" s="81"/>
      <c r="H5862" s="81"/>
      <c r="I5862" s="81"/>
      <c r="J5862" s="81"/>
      <c r="K5862" s="81"/>
      <c r="L5862" s="81"/>
      <c r="M5862" s="81"/>
      <c r="N5862" s="81"/>
      <c r="O5862" s="81"/>
      <c r="P5862" s="81"/>
      <c r="Q5862" s="81"/>
      <c r="R5862" s="81"/>
    </row>
    <row r="5863" spans="1:18">
      <c r="A5863" s="81"/>
      <c r="B5863" s="81"/>
      <c r="C5863" s="167"/>
      <c r="D5863" s="167"/>
      <c r="E5863" s="167"/>
      <c r="F5863" s="81"/>
      <c r="G5863" s="81"/>
      <c r="H5863" s="81"/>
      <c r="I5863" s="81"/>
      <c r="J5863" s="81"/>
      <c r="K5863" s="81"/>
      <c r="L5863" s="81"/>
      <c r="M5863" s="81"/>
      <c r="N5863" s="81"/>
      <c r="O5863" s="81"/>
      <c r="P5863" s="81"/>
      <c r="Q5863" s="81"/>
      <c r="R5863" s="81"/>
    </row>
    <row r="5864" spans="1:18">
      <c r="A5864" s="81"/>
      <c r="B5864" s="81"/>
      <c r="C5864" s="167"/>
      <c r="D5864" s="167"/>
      <c r="E5864" s="167"/>
      <c r="F5864" s="81"/>
      <c r="G5864" s="81"/>
      <c r="H5864" s="81"/>
      <c r="I5864" s="81"/>
      <c r="J5864" s="81"/>
      <c r="K5864" s="81"/>
      <c r="L5864" s="81"/>
      <c r="M5864" s="81"/>
      <c r="N5864" s="81"/>
      <c r="O5864" s="81"/>
      <c r="P5864" s="81"/>
      <c r="Q5864" s="81"/>
      <c r="R5864" s="81"/>
    </row>
    <row r="5865" spans="1:18">
      <c r="A5865" s="81"/>
      <c r="B5865" s="81"/>
      <c r="C5865" s="167"/>
      <c r="D5865" s="167"/>
      <c r="E5865" s="167"/>
      <c r="F5865" s="81"/>
      <c r="G5865" s="81"/>
      <c r="H5865" s="81"/>
      <c r="I5865" s="81"/>
      <c r="J5865" s="81"/>
      <c r="K5865" s="81"/>
      <c r="L5865" s="81"/>
      <c r="M5865" s="81"/>
      <c r="N5865" s="81"/>
      <c r="O5865" s="81"/>
      <c r="P5865" s="81"/>
      <c r="Q5865" s="81"/>
      <c r="R5865" s="81"/>
    </row>
    <row r="5866" spans="1:18">
      <c r="A5866" s="81"/>
      <c r="B5866" s="81"/>
      <c r="C5866" s="167"/>
      <c r="D5866" s="167"/>
      <c r="E5866" s="167"/>
      <c r="F5866" s="81"/>
      <c r="G5866" s="81"/>
      <c r="H5866" s="81"/>
      <c r="I5866" s="81"/>
      <c r="J5866" s="81"/>
      <c r="K5866" s="81"/>
      <c r="L5866" s="81"/>
      <c r="M5866" s="81"/>
      <c r="N5866" s="81"/>
      <c r="O5866" s="81"/>
      <c r="P5866" s="81"/>
      <c r="Q5866" s="81"/>
      <c r="R5866" s="81"/>
    </row>
    <row r="5867" spans="1:18">
      <c r="A5867" s="81"/>
      <c r="B5867" s="81"/>
      <c r="C5867" s="167"/>
      <c r="D5867" s="167"/>
      <c r="E5867" s="167"/>
      <c r="F5867" s="81"/>
      <c r="G5867" s="81"/>
      <c r="H5867" s="81"/>
      <c r="I5867" s="81"/>
      <c r="J5867" s="81"/>
      <c r="K5867" s="81"/>
      <c r="L5867" s="81"/>
      <c r="M5867" s="81"/>
      <c r="N5867" s="81"/>
      <c r="O5867" s="81"/>
      <c r="P5867" s="81"/>
      <c r="Q5867" s="81"/>
      <c r="R5867" s="81"/>
    </row>
    <row r="5868" spans="1:18">
      <c r="A5868" s="81"/>
      <c r="B5868" s="81"/>
      <c r="C5868" s="167"/>
      <c r="D5868" s="167"/>
      <c r="E5868" s="167"/>
      <c r="F5868" s="81"/>
      <c r="G5868" s="81"/>
      <c r="H5868" s="81"/>
      <c r="I5868" s="81"/>
      <c r="J5868" s="81"/>
      <c r="K5868" s="81"/>
      <c r="L5868" s="81"/>
      <c r="M5868" s="81"/>
      <c r="N5868" s="81"/>
      <c r="O5868" s="81"/>
      <c r="P5868" s="81"/>
      <c r="Q5868" s="81"/>
      <c r="R5868" s="81"/>
    </row>
    <row r="5869" spans="1:18">
      <c r="A5869" s="81"/>
      <c r="B5869" s="81"/>
      <c r="C5869" s="167"/>
      <c r="D5869" s="167"/>
      <c r="E5869" s="167"/>
      <c r="F5869" s="81"/>
      <c r="G5869" s="81"/>
      <c r="H5869" s="81"/>
      <c r="I5869" s="81"/>
      <c r="J5869" s="81"/>
      <c r="K5869" s="81"/>
      <c r="L5869" s="81"/>
      <c r="M5869" s="81"/>
      <c r="N5869" s="81"/>
      <c r="O5869" s="81"/>
      <c r="P5869" s="81"/>
      <c r="Q5869" s="81"/>
      <c r="R5869" s="81"/>
    </row>
    <row r="5870" spans="1:18">
      <c r="A5870" s="81"/>
      <c r="B5870" s="81"/>
      <c r="C5870" s="167"/>
      <c r="D5870" s="167"/>
      <c r="E5870" s="167"/>
      <c r="F5870" s="81"/>
      <c r="G5870" s="81"/>
      <c r="H5870" s="81"/>
      <c r="I5870" s="81"/>
      <c r="J5870" s="81"/>
      <c r="K5870" s="81"/>
      <c r="L5870" s="81"/>
      <c r="M5870" s="81"/>
      <c r="N5870" s="81"/>
      <c r="O5870" s="81"/>
      <c r="P5870" s="81"/>
      <c r="Q5870" s="81"/>
      <c r="R5870" s="81"/>
    </row>
    <row r="5871" spans="1:18">
      <c r="A5871" s="81"/>
      <c r="B5871" s="81"/>
      <c r="C5871" s="167"/>
      <c r="D5871" s="167"/>
      <c r="E5871" s="167"/>
      <c r="F5871" s="81"/>
      <c r="G5871" s="81"/>
      <c r="H5871" s="81"/>
      <c r="I5871" s="81"/>
      <c r="J5871" s="81"/>
      <c r="K5871" s="81"/>
      <c r="L5871" s="81"/>
      <c r="M5871" s="81"/>
      <c r="N5871" s="81"/>
      <c r="O5871" s="81"/>
      <c r="P5871" s="81"/>
      <c r="Q5871" s="81"/>
      <c r="R5871" s="81"/>
    </row>
    <row r="5872" spans="1:18">
      <c r="A5872" s="81"/>
      <c r="B5872" s="81"/>
      <c r="C5872" s="167"/>
      <c r="D5872" s="167"/>
      <c r="E5872" s="167"/>
      <c r="F5872" s="81"/>
      <c r="G5872" s="81"/>
      <c r="H5872" s="81"/>
      <c r="I5872" s="81"/>
      <c r="J5872" s="81"/>
      <c r="K5872" s="81"/>
      <c r="L5872" s="81"/>
      <c r="M5872" s="81"/>
      <c r="N5872" s="81"/>
      <c r="O5872" s="81"/>
      <c r="P5872" s="81"/>
      <c r="Q5872" s="81"/>
      <c r="R5872" s="81"/>
    </row>
    <row r="5873" spans="1:18">
      <c r="A5873" s="81"/>
      <c r="B5873" s="81"/>
      <c r="C5873" s="167"/>
      <c r="D5873" s="167"/>
      <c r="E5873" s="167"/>
      <c r="F5873" s="81"/>
      <c r="G5873" s="81"/>
      <c r="H5873" s="81"/>
      <c r="I5873" s="81"/>
      <c r="J5873" s="81"/>
      <c r="K5873" s="81"/>
      <c r="L5873" s="81"/>
      <c r="M5873" s="81"/>
      <c r="N5873" s="81"/>
      <c r="O5873" s="81"/>
      <c r="P5873" s="81"/>
      <c r="Q5873" s="81"/>
      <c r="R5873" s="81"/>
    </row>
    <row r="5874" spans="1:18">
      <c r="A5874" s="81"/>
      <c r="B5874" s="81"/>
      <c r="C5874" s="167"/>
      <c r="D5874" s="167"/>
      <c r="E5874" s="167"/>
      <c r="F5874" s="81"/>
      <c r="G5874" s="81"/>
      <c r="H5874" s="81"/>
      <c r="I5874" s="81"/>
      <c r="J5874" s="81"/>
      <c r="K5874" s="81"/>
      <c r="L5874" s="81"/>
      <c r="M5874" s="81"/>
      <c r="N5874" s="81"/>
      <c r="O5874" s="81"/>
      <c r="P5874" s="81"/>
      <c r="Q5874" s="81"/>
      <c r="R5874" s="81"/>
    </row>
    <row r="5875" spans="1:18">
      <c r="A5875" s="81"/>
      <c r="B5875" s="81"/>
      <c r="C5875" s="167"/>
      <c r="D5875" s="167"/>
      <c r="E5875" s="167"/>
      <c r="F5875" s="81"/>
      <c r="G5875" s="81"/>
      <c r="H5875" s="81"/>
      <c r="I5875" s="81"/>
      <c r="J5875" s="81"/>
      <c r="K5875" s="81"/>
      <c r="L5875" s="81"/>
      <c r="M5875" s="81"/>
      <c r="N5875" s="81"/>
      <c r="O5875" s="81"/>
      <c r="P5875" s="81"/>
      <c r="Q5875" s="81"/>
      <c r="R5875" s="81"/>
    </row>
    <row r="5876" spans="1:18">
      <c r="A5876" s="81"/>
      <c r="B5876" s="81"/>
      <c r="C5876" s="167"/>
      <c r="D5876" s="167"/>
      <c r="E5876" s="167"/>
      <c r="F5876" s="81"/>
      <c r="G5876" s="81"/>
      <c r="H5876" s="81"/>
      <c r="I5876" s="81"/>
      <c r="J5876" s="81"/>
      <c r="K5876" s="81"/>
      <c r="L5876" s="81"/>
      <c r="M5876" s="81"/>
      <c r="N5876" s="81"/>
      <c r="O5876" s="81"/>
      <c r="P5876" s="81"/>
      <c r="Q5876" s="81"/>
      <c r="R5876" s="81"/>
    </row>
    <row r="5877" spans="1:18">
      <c r="A5877" s="81"/>
      <c r="B5877" s="81"/>
      <c r="C5877" s="167"/>
      <c r="D5877" s="167"/>
      <c r="E5877" s="167"/>
      <c r="F5877" s="81"/>
      <c r="G5877" s="81"/>
      <c r="H5877" s="81"/>
      <c r="I5877" s="81"/>
      <c r="J5877" s="81"/>
      <c r="K5877" s="81"/>
      <c r="L5877" s="81"/>
      <c r="M5877" s="81"/>
      <c r="N5877" s="81"/>
      <c r="O5877" s="81"/>
      <c r="P5877" s="81"/>
      <c r="Q5877" s="81"/>
      <c r="R5877" s="81"/>
    </row>
    <row r="5878" spans="1:18">
      <c r="A5878" s="81"/>
      <c r="B5878" s="81"/>
      <c r="C5878" s="167"/>
      <c r="D5878" s="167"/>
      <c r="E5878" s="167"/>
      <c r="F5878" s="81"/>
      <c r="G5878" s="81"/>
      <c r="H5878" s="81"/>
      <c r="I5878" s="81"/>
      <c r="J5878" s="81"/>
      <c r="K5878" s="81"/>
      <c r="L5878" s="81"/>
      <c r="M5878" s="81"/>
      <c r="N5878" s="81"/>
      <c r="O5878" s="81"/>
      <c r="P5878" s="81"/>
      <c r="Q5878" s="81"/>
      <c r="R5878" s="81"/>
    </row>
    <row r="5879" spans="1:18">
      <c r="A5879" s="81"/>
      <c r="B5879" s="81"/>
      <c r="C5879" s="167"/>
      <c r="D5879" s="167"/>
      <c r="E5879" s="167"/>
      <c r="F5879" s="81"/>
      <c r="G5879" s="81"/>
      <c r="H5879" s="81"/>
      <c r="I5879" s="81"/>
      <c r="J5879" s="81"/>
      <c r="K5879" s="81"/>
      <c r="L5879" s="81"/>
      <c r="M5879" s="81"/>
      <c r="N5879" s="81"/>
      <c r="O5879" s="81"/>
      <c r="P5879" s="81"/>
      <c r="Q5879" s="81"/>
      <c r="R5879" s="81"/>
    </row>
    <row r="5880" spans="1:18">
      <c r="A5880" s="81"/>
      <c r="B5880" s="81"/>
      <c r="C5880" s="167"/>
      <c r="D5880" s="167"/>
      <c r="E5880" s="167"/>
      <c r="F5880" s="81"/>
      <c r="G5880" s="81"/>
      <c r="H5880" s="81"/>
      <c r="I5880" s="81"/>
      <c r="J5880" s="81"/>
      <c r="K5880" s="81"/>
      <c r="L5880" s="81"/>
      <c r="M5880" s="81"/>
      <c r="N5880" s="81"/>
      <c r="O5880" s="81"/>
      <c r="P5880" s="81"/>
      <c r="Q5880" s="81"/>
      <c r="R5880" s="81"/>
    </row>
    <row r="5881" spans="1:18">
      <c r="A5881" s="81"/>
      <c r="B5881" s="81"/>
      <c r="C5881" s="167"/>
      <c r="D5881" s="167"/>
      <c r="E5881" s="167"/>
      <c r="F5881" s="81"/>
      <c r="G5881" s="81"/>
      <c r="H5881" s="81"/>
      <c r="I5881" s="81"/>
      <c r="J5881" s="81"/>
      <c r="K5881" s="81"/>
      <c r="L5881" s="81"/>
      <c r="M5881" s="81"/>
      <c r="N5881" s="81"/>
      <c r="O5881" s="81"/>
      <c r="P5881" s="81"/>
      <c r="Q5881" s="81"/>
      <c r="R5881" s="81"/>
    </row>
    <row r="5882" spans="1:18">
      <c r="A5882" s="81"/>
      <c r="B5882" s="81"/>
      <c r="C5882" s="167"/>
      <c r="D5882" s="167"/>
      <c r="E5882" s="167"/>
      <c r="F5882" s="81"/>
      <c r="G5882" s="81"/>
      <c r="H5882" s="81"/>
      <c r="I5882" s="81"/>
      <c r="J5882" s="81"/>
      <c r="K5882" s="81"/>
      <c r="L5882" s="81"/>
      <c r="M5882" s="81"/>
      <c r="N5882" s="81"/>
      <c r="O5882" s="81"/>
      <c r="P5882" s="81"/>
      <c r="Q5882" s="81"/>
      <c r="R5882" s="81"/>
    </row>
    <row r="5883" spans="1:18">
      <c r="A5883" s="81"/>
      <c r="B5883" s="81"/>
      <c r="C5883" s="81"/>
      <c r="D5883" s="81"/>
      <c r="E5883" s="81"/>
      <c r="F5883" s="81"/>
      <c r="G5883" s="81"/>
      <c r="H5883" s="81"/>
      <c r="I5883" s="81"/>
      <c r="J5883" s="81"/>
      <c r="K5883" s="81"/>
      <c r="L5883" s="81"/>
      <c r="M5883" s="81"/>
      <c r="N5883" s="81"/>
      <c r="O5883" s="81"/>
      <c r="P5883" s="81"/>
      <c r="Q5883" s="81"/>
      <c r="R5883" s="81"/>
    </row>
    <row r="5884" spans="1:18">
      <c r="A5884" s="81"/>
      <c r="B5884" s="81"/>
      <c r="C5884" s="81"/>
      <c r="D5884" s="81"/>
      <c r="E5884" s="81"/>
      <c r="F5884" s="81"/>
      <c r="G5884" s="81"/>
      <c r="H5884" s="81"/>
      <c r="I5884" s="81"/>
      <c r="J5884" s="81"/>
      <c r="K5884" s="81"/>
      <c r="L5884" s="81"/>
      <c r="M5884" s="81"/>
      <c r="N5884" s="81"/>
      <c r="O5884" s="81"/>
      <c r="P5884" s="81"/>
      <c r="Q5884" s="81"/>
      <c r="R5884" s="81"/>
    </row>
    <row r="5885" spans="1:18">
      <c r="A5885" s="81"/>
      <c r="B5885" s="81"/>
      <c r="C5885" s="81"/>
      <c r="D5885" s="81"/>
      <c r="E5885" s="81"/>
      <c r="F5885" s="81"/>
      <c r="G5885" s="81"/>
      <c r="H5885" s="81"/>
      <c r="I5885" s="81"/>
      <c r="J5885" s="81"/>
      <c r="K5885" s="81"/>
      <c r="L5885" s="81"/>
      <c r="M5885" s="81"/>
      <c r="N5885" s="81"/>
      <c r="O5885" s="81"/>
      <c r="P5885" s="81"/>
      <c r="Q5885" s="81"/>
      <c r="R5885" s="81"/>
    </row>
    <row r="5886" spans="1:18">
      <c r="A5886" s="81"/>
      <c r="B5886" s="81"/>
      <c r="C5886" s="81"/>
      <c r="D5886" s="81"/>
      <c r="E5886" s="81"/>
      <c r="F5886" s="81"/>
      <c r="G5886" s="81"/>
      <c r="H5886" s="81"/>
      <c r="I5886" s="81"/>
      <c r="J5886" s="81"/>
      <c r="K5886" s="81"/>
      <c r="L5886" s="81"/>
      <c r="M5886" s="81"/>
      <c r="N5886" s="81"/>
      <c r="O5886" s="81"/>
      <c r="P5886" s="81"/>
      <c r="Q5886" s="81"/>
      <c r="R5886" s="81"/>
    </row>
    <row r="5887" spans="1:18">
      <c r="A5887" s="81"/>
      <c r="B5887" s="81"/>
      <c r="C5887" s="81"/>
      <c r="D5887" s="81"/>
      <c r="E5887" s="81"/>
      <c r="F5887" s="81"/>
      <c r="G5887" s="81"/>
      <c r="H5887" s="81"/>
      <c r="I5887" s="81"/>
      <c r="J5887" s="81"/>
      <c r="K5887" s="81"/>
      <c r="L5887" s="81"/>
      <c r="M5887" s="81"/>
      <c r="N5887" s="81"/>
      <c r="O5887" s="81"/>
      <c r="P5887" s="81"/>
      <c r="Q5887" s="81"/>
      <c r="R5887" s="81"/>
    </row>
    <row r="5888" spans="1:18">
      <c r="A5888" s="81"/>
      <c r="B5888" s="81"/>
      <c r="C5888" s="81"/>
      <c r="D5888" s="81"/>
      <c r="E5888" s="81"/>
      <c r="F5888" s="81"/>
      <c r="G5888" s="81"/>
      <c r="H5888" s="81"/>
      <c r="I5888" s="81"/>
      <c r="J5888" s="81"/>
      <c r="K5888" s="81"/>
      <c r="L5888" s="81"/>
      <c r="M5888" s="81"/>
      <c r="N5888" s="81"/>
      <c r="O5888" s="81"/>
      <c r="P5888" s="81"/>
      <c r="Q5888" s="81"/>
      <c r="R5888" s="81"/>
    </row>
    <row r="5889" spans="1:18">
      <c r="A5889" s="81"/>
      <c r="B5889" s="81"/>
      <c r="C5889" s="81"/>
      <c r="D5889" s="81"/>
      <c r="E5889" s="81"/>
      <c r="F5889" s="81"/>
      <c r="G5889" s="81"/>
      <c r="H5889" s="81"/>
      <c r="I5889" s="81"/>
      <c r="J5889" s="81"/>
      <c r="K5889" s="81"/>
      <c r="L5889" s="81"/>
      <c r="M5889" s="81"/>
      <c r="N5889" s="81"/>
      <c r="O5889" s="81"/>
      <c r="P5889" s="81"/>
      <c r="Q5889" s="81"/>
      <c r="R5889" s="81"/>
    </row>
    <row r="5890" spans="1:18">
      <c r="A5890" s="81"/>
      <c r="B5890" s="81"/>
      <c r="C5890" s="81"/>
      <c r="D5890" s="81"/>
      <c r="E5890" s="81"/>
      <c r="F5890" s="81"/>
      <c r="G5890" s="81"/>
      <c r="H5890" s="81"/>
      <c r="I5890" s="81"/>
      <c r="J5890" s="81"/>
      <c r="K5890" s="81"/>
      <c r="L5890" s="81"/>
      <c r="M5890" s="81"/>
      <c r="N5890" s="81"/>
      <c r="O5890" s="81"/>
      <c r="P5890" s="81"/>
      <c r="Q5890" s="81"/>
      <c r="R5890" s="81"/>
    </row>
    <row r="5891" spans="1:18">
      <c r="A5891" s="81"/>
      <c r="B5891" s="81"/>
      <c r="C5891" s="81"/>
      <c r="D5891" s="81"/>
      <c r="E5891" s="81"/>
      <c r="F5891" s="81"/>
      <c r="G5891" s="81"/>
      <c r="H5891" s="81"/>
      <c r="I5891" s="81"/>
      <c r="J5891" s="81"/>
      <c r="K5891" s="81"/>
      <c r="L5891" s="81"/>
      <c r="M5891" s="81"/>
      <c r="N5891" s="81"/>
      <c r="O5891" s="81"/>
      <c r="P5891" s="81"/>
      <c r="Q5891" s="81"/>
      <c r="R5891" s="81"/>
    </row>
    <row r="5892" spans="1:18">
      <c r="A5892" s="81"/>
      <c r="B5892" s="81"/>
      <c r="C5892" s="81"/>
      <c r="D5892" s="81"/>
      <c r="E5892" s="81"/>
      <c r="F5892" s="81"/>
      <c r="G5892" s="81"/>
      <c r="H5892" s="81"/>
      <c r="I5892" s="81"/>
      <c r="J5892" s="81"/>
      <c r="K5892" s="81"/>
      <c r="L5892" s="81"/>
      <c r="M5892" s="81"/>
      <c r="N5892" s="81"/>
      <c r="O5892" s="81"/>
      <c r="P5892" s="81"/>
      <c r="Q5892" s="81"/>
      <c r="R5892" s="81"/>
    </row>
    <row r="5893" spans="1:18">
      <c r="A5893" s="81"/>
      <c r="B5893" s="81"/>
      <c r="C5893" s="81"/>
      <c r="D5893" s="81"/>
      <c r="E5893" s="81"/>
      <c r="F5893" s="81"/>
      <c r="G5893" s="81"/>
      <c r="H5893" s="81"/>
      <c r="I5893" s="81"/>
      <c r="J5893" s="81"/>
      <c r="K5893" s="81"/>
      <c r="L5893" s="81"/>
      <c r="M5893" s="81"/>
      <c r="N5893" s="81"/>
      <c r="O5893" s="81"/>
      <c r="P5893" s="81"/>
      <c r="Q5893" s="81"/>
      <c r="R5893" s="81"/>
    </row>
    <row r="5894" spans="1:18">
      <c r="A5894" s="81"/>
      <c r="B5894" s="81"/>
      <c r="C5894" s="81"/>
      <c r="D5894" s="81"/>
      <c r="E5894" s="81"/>
      <c r="F5894" s="81"/>
      <c r="G5894" s="81"/>
      <c r="H5894" s="81"/>
      <c r="I5894" s="81"/>
      <c r="J5894" s="81"/>
      <c r="K5894" s="81"/>
      <c r="L5894" s="81"/>
      <c r="M5894" s="81"/>
      <c r="N5894" s="81"/>
      <c r="O5894" s="81"/>
      <c r="P5894" s="81"/>
      <c r="Q5894" s="81"/>
      <c r="R5894" s="81"/>
    </row>
    <row r="5895" spans="1:18">
      <c r="A5895" s="81"/>
      <c r="B5895" s="81"/>
      <c r="C5895" s="81"/>
      <c r="D5895" s="81"/>
      <c r="E5895" s="81"/>
      <c r="F5895" s="81"/>
      <c r="G5895" s="81"/>
      <c r="H5895" s="81"/>
      <c r="I5895" s="81"/>
      <c r="J5895" s="81"/>
      <c r="K5895" s="81"/>
      <c r="L5895" s="81"/>
      <c r="M5895" s="81"/>
      <c r="N5895" s="81"/>
      <c r="O5895" s="81"/>
      <c r="P5895" s="81"/>
      <c r="Q5895" s="81"/>
      <c r="R5895" s="81"/>
    </row>
    <row r="5896" spans="1:18">
      <c r="A5896" s="81"/>
      <c r="B5896" s="81"/>
      <c r="C5896" s="81"/>
      <c r="D5896" s="81"/>
      <c r="E5896" s="81"/>
      <c r="F5896" s="81"/>
      <c r="G5896" s="81"/>
      <c r="H5896" s="81"/>
      <c r="I5896" s="81"/>
      <c r="J5896" s="81"/>
      <c r="K5896" s="81"/>
      <c r="L5896" s="81"/>
      <c r="M5896" s="81"/>
      <c r="N5896" s="81"/>
      <c r="O5896" s="81"/>
      <c r="P5896" s="81"/>
      <c r="Q5896" s="81"/>
      <c r="R5896" s="81"/>
    </row>
    <row r="5897" spans="1:18">
      <c r="A5897" s="81"/>
      <c r="B5897" s="81"/>
      <c r="C5897" s="81"/>
      <c r="D5897" s="81"/>
      <c r="E5897" s="81"/>
      <c r="F5897" s="81"/>
      <c r="G5897" s="81"/>
      <c r="H5897" s="81"/>
      <c r="I5897" s="81"/>
      <c r="J5897" s="81"/>
      <c r="K5897" s="81"/>
      <c r="L5897" s="81"/>
      <c r="M5897" s="81"/>
      <c r="N5897" s="81"/>
      <c r="O5897" s="81"/>
      <c r="P5897" s="81"/>
      <c r="Q5897" s="81"/>
      <c r="R5897" s="81"/>
    </row>
    <row r="5898" spans="1:18">
      <c r="A5898" s="81"/>
      <c r="B5898" s="81"/>
      <c r="C5898" s="81"/>
      <c r="D5898" s="81"/>
      <c r="E5898" s="81"/>
      <c r="F5898" s="81"/>
      <c r="G5898" s="81"/>
      <c r="H5898" s="81"/>
      <c r="I5898" s="81"/>
      <c r="J5898" s="81"/>
      <c r="K5898" s="81"/>
      <c r="L5898" s="81"/>
      <c r="M5898" s="81"/>
      <c r="N5898" s="81"/>
      <c r="O5898" s="81"/>
      <c r="P5898" s="81"/>
      <c r="Q5898" s="81"/>
      <c r="R5898" s="81"/>
    </row>
    <row r="5899" spans="1:18">
      <c r="A5899" s="81"/>
      <c r="B5899" s="81"/>
      <c r="C5899" s="81"/>
      <c r="D5899" s="81"/>
      <c r="E5899" s="81"/>
      <c r="F5899" s="81"/>
      <c r="G5899" s="81"/>
      <c r="H5899" s="81"/>
      <c r="I5899" s="81"/>
      <c r="J5899" s="81"/>
      <c r="K5899" s="81"/>
      <c r="L5899" s="81"/>
      <c r="M5899" s="81"/>
      <c r="N5899" s="81"/>
      <c r="O5899" s="81"/>
      <c r="P5899" s="81"/>
      <c r="Q5899" s="81"/>
      <c r="R5899" s="81"/>
    </row>
    <row r="5900" spans="1:18">
      <c r="A5900" s="81"/>
      <c r="B5900" s="81"/>
      <c r="C5900" s="81"/>
      <c r="D5900" s="81"/>
      <c r="E5900" s="81"/>
      <c r="F5900" s="81"/>
      <c r="G5900" s="81"/>
      <c r="H5900" s="81"/>
      <c r="I5900" s="81"/>
      <c r="J5900" s="81"/>
      <c r="K5900" s="81"/>
      <c r="L5900" s="81"/>
      <c r="M5900" s="81"/>
      <c r="N5900" s="81"/>
      <c r="O5900" s="81"/>
      <c r="P5900" s="81"/>
      <c r="Q5900" s="81"/>
      <c r="R5900" s="81"/>
    </row>
    <row r="5901" spans="1:18">
      <c r="A5901" s="81"/>
      <c r="B5901" s="81"/>
      <c r="C5901" s="81"/>
      <c r="D5901" s="81"/>
      <c r="E5901" s="81"/>
      <c r="F5901" s="81"/>
      <c r="G5901" s="81"/>
      <c r="H5901" s="81"/>
      <c r="I5901" s="81"/>
      <c r="J5901" s="81"/>
      <c r="K5901" s="81"/>
      <c r="L5901" s="81"/>
      <c r="M5901" s="81"/>
      <c r="N5901" s="81"/>
      <c r="O5901" s="81"/>
      <c r="P5901" s="81"/>
      <c r="Q5901" s="81"/>
      <c r="R5901" s="81"/>
    </row>
    <row r="5902" spans="1:18">
      <c r="A5902" s="81"/>
      <c r="B5902" s="81"/>
      <c r="C5902" s="81"/>
      <c r="D5902" s="81"/>
      <c r="E5902" s="81"/>
      <c r="F5902" s="81"/>
      <c r="G5902" s="81"/>
      <c r="H5902" s="81"/>
      <c r="I5902" s="81"/>
      <c r="J5902" s="81"/>
      <c r="K5902" s="81"/>
      <c r="L5902" s="81"/>
      <c r="M5902" s="81"/>
      <c r="N5902" s="81"/>
      <c r="O5902" s="81"/>
      <c r="P5902" s="81"/>
      <c r="Q5902" s="81"/>
      <c r="R5902" s="81"/>
    </row>
    <row r="5903" spans="1:18">
      <c r="A5903" s="81"/>
      <c r="B5903" s="81"/>
      <c r="C5903" s="81"/>
      <c r="D5903" s="81"/>
      <c r="E5903" s="81"/>
      <c r="F5903" s="81"/>
      <c r="G5903" s="81"/>
      <c r="H5903" s="81"/>
      <c r="I5903" s="81"/>
      <c r="J5903" s="81"/>
      <c r="K5903" s="81"/>
      <c r="L5903" s="81"/>
      <c r="M5903" s="81"/>
      <c r="N5903" s="81"/>
      <c r="O5903" s="81"/>
      <c r="P5903" s="81"/>
      <c r="Q5903" s="81"/>
      <c r="R5903" s="81"/>
    </row>
    <row r="5904" spans="1:18">
      <c r="A5904" s="81"/>
      <c r="B5904" s="81"/>
      <c r="C5904" s="81"/>
      <c r="D5904" s="81"/>
      <c r="E5904" s="81"/>
      <c r="F5904" s="81"/>
      <c r="G5904" s="81"/>
      <c r="H5904" s="81"/>
      <c r="I5904" s="81"/>
      <c r="J5904" s="81"/>
      <c r="K5904" s="81"/>
      <c r="L5904" s="81"/>
      <c r="M5904" s="81"/>
      <c r="N5904" s="81"/>
      <c r="O5904" s="81"/>
      <c r="P5904" s="81"/>
      <c r="Q5904" s="81"/>
      <c r="R5904" s="81"/>
    </row>
    <row r="5905" spans="1:18">
      <c r="A5905" s="81"/>
      <c r="B5905" s="81"/>
      <c r="C5905" s="81"/>
      <c r="D5905" s="81"/>
      <c r="E5905" s="81"/>
      <c r="F5905" s="81"/>
      <c r="G5905" s="81"/>
      <c r="H5905" s="81"/>
      <c r="I5905" s="81"/>
      <c r="J5905" s="81"/>
      <c r="K5905" s="81"/>
      <c r="L5905" s="81"/>
      <c r="M5905" s="81"/>
      <c r="N5905" s="81"/>
      <c r="O5905" s="81"/>
      <c r="P5905" s="81"/>
      <c r="Q5905" s="81"/>
      <c r="R5905" s="81"/>
    </row>
    <row r="5906" spans="1:18">
      <c r="A5906" s="81"/>
      <c r="B5906" s="81"/>
      <c r="C5906" s="81"/>
      <c r="D5906" s="81"/>
      <c r="E5906" s="81"/>
      <c r="F5906" s="81"/>
      <c r="G5906" s="81"/>
      <c r="H5906" s="81"/>
      <c r="I5906" s="81"/>
      <c r="J5906" s="81"/>
      <c r="K5906" s="81"/>
      <c r="L5906" s="81"/>
      <c r="M5906" s="81"/>
      <c r="N5906" s="81"/>
      <c r="O5906" s="81"/>
      <c r="P5906" s="81"/>
      <c r="Q5906" s="81"/>
      <c r="R5906" s="81"/>
    </row>
    <row r="5907" spans="1:18">
      <c r="A5907" s="81"/>
      <c r="B5907" s="81"/>
      <c r="C5907" s="81"/>
      <c r="D5907" s="81"/>
      <c r="E5907" s="81"/>
      <c r="F5907" s="81"/>
      <c r="G5907" s="81"/>
      <c r="H5907" s="81"/>
      <c r="I5907" s="81"/>
      <c r="J5907" s="81"/>
      <c r="K5907" s="81"/>
      <c r="L5907" s="81"/>
      <c r="M5907" s="81"/>
      <c r="N5907" s="81"/>
      <c r="O5907" s="81"/>
      <c r="P5907" s="81"/>
      <c r="Q5907" s="81"/>
      <c r="R5907" s="81"/>
    </row>
    <row r="5908" spans="1:18">
      <c r="A5908" s="81"/>
      <c r="B5908" s="81"/>
      <c r="C5908" s="81"/>
      <c r="D5908" s="81"/>
      <c r="E5908" s="81"/>
      <c r="F5908" s="81"/>
      <c r="G5908" s="81"/>
      <c r="H5908" s="81"/>
      <c r="I5908" s="81"/>
      <c r="J5908" s="81"/>
      <c r="K5908" s="81"/>
      <c r="L5908" s="81"/>
      <c r="M5908" s="81"/>
      <c r="N5908" s="81"/>
      <c r="O5908" s="81"/>
      <c r="P5908" s="81"/>
      <c r="Q5908" s="81"/>
      <c r="R5908" s="81"/>
    </row>
    <row r="5909" spans="1:18">
      <c r="A5909" s="81"/>
      <c r="B5909" s="81"/>
      <c r="C5909" s="81"/>
      <c r="D5909" s="81"/>
      <c r="E5909" s="81"/>
      <c r="F5909" s="81"/>
      <c r="G5909" s="81"/>
      <c r="H5909" s="81"/>
      <c r="I5909" s="81"/>
      <c r="J5909" s="81"/>
      <c r="K5909" s="81"/>
      <c r="L5909" s="81"/>
      <c r="M5909" s="81"/>
      <c r="N5909" s="81"/>
      <c r="O5909" s="81"/>
      <c r="P5909" s="81"/>
      <c r="Q5909" s="81"/>
      <c r="R5909" s="81"/>
    </row>
    <row r="5910" spans="1:18">
      <c r="A5910" s="81"/>
      <c r="B5910" s="81"/>
      <c r="C5910" s="81"/>
      <c r="D5910" s="81"/>
      <c r="E5910" s="81"/>
      <c r="F5910" s="81"/>
      <c r="G5910" s="81"/>
      <c r="H5910" s="81"/>
      <c r="I5910" s="81"/>
      <c r="J5910" s="81"/>
      <c r="K5910" s="81"/>
      <c r="L5910" s="81"/>
      <c r="M5910" s="81"/>
      <c r="N5910" s="81"/>
      <c r="O5910" s="81"/>
      <c r="P5910" s="81"/>
      <c r="Q5910" s="81"/>
      <c r="R5910" s="81"/>
    </row>
    <row r="5911" spans="1:18">
      <c r="A5911" s="81"/>
      <c r="B5911" s="81"/>
      <c r="C5911" s="81"/>
      <c r="D5911" s="81"/>
      <c r="E5911" s="81"/>
      <c r="F5911" s="81"/>
      <c r="G5911" s="81"/>
      <c r="H5911" s="81"/>
      <c r="I5911" s="81"/>
      <c r="J5911" s="81"/>
      <c r="K5911" s="81"/>
      <c r="L5911" s="81"/>
      <c r="M5911" s="81"/>
      <c r="N5911" s="81"/>
      <c r="O5911" s="81"/>
      <c r="P5911" s="81"/>
      <c r="Q5911" s="81"/>
      <c r="R5911" s="81"/>
    </row>
    <row r="5912" spans="1:18">
      <c r="A5912" s="81"/>
      <c r="B5912" s="81"/>
      <c r="C5912" s="81"/>
      <c r="D5912" s="81"/>
      <c r="E5912" s="81"/>
      <c r="F5912" s="81"/>
      <c r="G5912" s="81"/>
      <c r="H5912" s="81"/>
      <c r="I5912" s="81"/>
      <c r="J5912" s="81"/>
      <c r="K5912" s="81"/>
      <c r="L5912" s="81"/>
      <c r="M5912" s="81"/>
      <c r="N5912" s="81"/>
      <c r="O5912" s="81"/>
      <c r="P5912" s="81"/>
      <c r="Q5912" s="81"/>
      <c r="R5912" s="81"/>
    </row>
    <row r="5913" spans="1:18">
      <c r="A5913" s="81"/>
      <c r="B5913" s="81"/>
      <c r="C5913" s="81"/>
      <c r="D5913" s="81"/>
      <c r="E5913" s="81"/>
      <c r="F5913" s="81"/>
      <c r="G5913" s="81"/>
      <c r="H5913" s="81"/>
      <c r="I5913" s="81"/>
      <c r="J5913" s="81"/>
      <c r="K5913" s="81"/>
      <c r="L5913" s="81"/>
      <c r="M5913" s="81"/>
      <c r="N5913" s="81"/>
      <c r="O5913" s="81"/>
      <c r="P5913" s="81"/>
      <c r="Q5913" s="81"/>
      <c r="R5913" s="81"/>
    </row>
    <row r="5914" spans="1:18">
      <c r="A5914" s="81"/>
      <c r="B5914" s="81"/>
      <c r="C5914" s="81"/>
      <c r="D5914" s="81"/>
      <c r="E5914" s="81"/>
      <c r="F5914" s="81"/>
      <c r="G5914" s="81"/>
      <c r="H5914" s="81"/>
      <c r="I5914" s="81"/>
      <c r="J5914" s="81"/>
      <c r="K5914" s="81"/>
      <c r="L5914" s="81"/>
      <c r="M5914" s="81"/>
      <c r="N5914" s="81"/>
      <c r="O5914" s="81"/>
      <c r="P5914" s="81"/>
      <c r="Q5914" s="81"/>
      <c r="R5914" s="81"/>
    </row>
    <row r="5915" spans="1:18">
      <c r="A5915" s="81"/>
      <c r="B5915" s="81"/>
      <c r="C5915" s="81"/>
      <c r="D5915" s="81"/>
      <c r="E5915" s="81"/>
      <c r="F5915" s="81"/>
      <c r="G5915" s="81"/>
      <c r="H5915" s="81"/>
      <c r="I5915" s="81"/>
      <c r="J5915" s="81"/>
      <c r="K5915" s="81"/>
      <c r="L5915" s="81"/>
      <c r="M5915" s="81"/>
      <c r="N5915" s="81"/>
      <c r="O5915" s="81"/>
      <c r="P5915" s="81"/>
      <c r="Q5915" s="81"/>
      <c r="R5915" s="81"/>
    </row>
    <row r="5916" spans="1:18">
      <c r="A5916" s="81"/>
      <c r="B5916" s="81"/>
      <c r="C5916" s="81"/>
      <c r="D5916" s="81"/>
      <c r="E5916" s="81"/>
      <c r="F5916" s="81"/>
      <c r="G5916" s="81"/>
      <c r="H5916" s="81"/>
      <c r="I5916" s="81"/>
      <c r="J5916" s="81"/>
      <c r="K5916" s="81"/>
      <c r="L5916" s="81"/>
      <c r="M5916" s="81"/>
      <c r="N5916" s="81"/>
      <c r="O5916" s="81"/>
      <c r="P5916" s="81"/>
      <c r="Q5916" s="81"/>
      <c r="R5916" s="81"/>
    </row>
    <row r="5917" spans="1:18">
      <c r="A5917" s="81"/>
      <c r="B5917" s="81"/>
      <c r="C5917" s="81"/>
      <c r="D5917" s="81"/>
      <c r="E5917" s="81"/>
      <c r="F5917" s="81"/>
      <c r="G5917" s="81"/>
      <c r="H5917" s="81"/>
      <c r="I5917" s="81"/>
      <c r="J5917" s="81"/>
      <c r="K5917" s="81"/>
      <c r="L5917" s="81"/>
      <c r="M5917" s="81"/>
      <c r="N5917" s="81"/>
      <c r="O5917" s="81"/>
      <c r="P5917" s="81"/>
      <c r="Q5917" s="81"/>
      <c r="R5917" s="81"/>
    </row>
    <row r="5918" spans="1:18">
      <c r="A5918" s="81"/>
      <c r="B5918" s="81"/>
      <c r="C5918" s="81"/>
      <c r="D5918" s="81"/>
      <c r="E5918" s="81"/>
      <c r="F5918" s="81"/>
      <c r="G5918" s="81"/>
      <c r="H5918" s="81"/>
      <c r="I5918" s="81"/>
      <c r="J5918" s="81"/>
      <c r="K5918" s="81"/>
      <c r="L5918" s="81"/>
      <c r="M5918" s="81"/>
      <c r="N5918" s="81"/>
      <c r="O5918" s="81"/>
      <c r="P5918" s="81"/>
      <c r="Q5918" s="81"/>
      <c r="R5918" s="81"/>
    </row>
    <row r="5919" spans="1:18">
      <c r="A5919" s="81"/>
      <c r="B5919" s="81"/>
      <c r="C5919" s="81"/>
      <c r="D5919" s="81"/>
      <c r="E5919" s="81"/>
      <c r="F5919" s="81"/>
      <c r="G5919" s="81"/>
      <c r="H5919" s="81"/>
      <c r="I5919" s="81"/>
      <c r="J5919" s="81"/>
      <c r="K5919" s="81"/>
      <c r="L5919" s="81"/>
      <c r="M5919" s="81"/>
      <c r="N5919" s="81"/>
      <c r="O5919" s="81"/>
      <c r="P5919" s="81"/>
      <c r="Q5919" s="81"/>
      <c r="R5919" s="81"/>
    </row>
    <row r="5920" spans="1:18">
      <c r="A5920" s="81"/>
      <c r="B5920" s="81"/>
      <c r="C5920" s="81"/>
      <c r="D5920" s="81"/>
      <c r="E5920" s="81"/>
      <c r="F5920" s="81"/>
      <c r="G5920" s="81"/>
      <c r="H5920" s="81"/>
      <c r="I5920" s="81"/>
      <c r="J5920" s="81"/>
      <c r="K5920" s="81"/>
      <c r="L5920" s="81"/>
      <c r="M5920" s="81"/>
      <c r="N5920" s="81"/>
      <c r="O5920" s="81"/>
      <c r="P5920" s="81"/>
      <c r="Q5920" s="81"/>
      <c r="R5920" s="81"/>
    </row>
    <row r="5921" spans="1:18">
      <c r="A5921" s="81"/>
      <c r="B5921" s="81"/>
      <c r="C5921" s="81"/>
      <c r="D5921" s="81"/>
      <c r="E5921" s="81"/>
      <c r="F5921" s="81"/>
      <c r="G5921" s="81"/>
      <c r="H5921" s="81"/>
      <c r="I5921" s="81"/>
      <c r="J5921" s="81"/>
      <c r="K5921" s="81"/>
      <c r="L5921" s="81"/>
      <c r="M5921" s="81"/>
      <c r="N5921" s="81"/>
      <c r="O5921" s="81"/>
      <c r="P5921" s="81"/>
      <c r="Q5921" s="81"/>
      <c r="R5921" s="81"/>
    </row>
    <row r="5922" spans="1:18">
      <c r="A5922" s="81"/>
      <c r="B5922" s="81"/>
      <c r="C5922" s="81"/>
      <c r="D5922" s="81"/>
      <c r="E5922" s="81"/>
      <c r="F5922" s="81"/>
      <c r="G5922" s="81"/>
      <c r="H5922" s="81"/>
      <c r="I5922" s="81"/>
      <c r="J5922" s="81"/>
      <c r="K5922" s="81"/>
      <c r="L5922" s="81"/>
      <c r="M5922" s="81"/>
      <c r="N5922" s="81"/>
      <c r="O5922" s="81"/>
      <c r="P5922" s="81"/>
      <c r="Q5922" s="81"/>
      <c r="R5922" s="81"/>
    </row>
    <row r="5923" spans="1:18">
      <c r="A5923" s="81"/>
      <c r="B5923" s="81"/>
      <c r="C5923" s="81"/>
      <c r="D5923" s="81"/>
      <c r="E5923" s="81"/>
      <c r="F5923" s="81"/>
      <c r="G5923" s="81"/>
      <c r="H5923" s="81"/>
      <c r="I5923" s="81"/>
      <c r="J5923" s="81"/>
      <c r="K5923" s="81"/>
      <c r="L5923" s="81"/>
      <c r="M5923" s="81"/>
      <c r="N5923" s="81"/>
      <c r="O5923" s="81"/>
      <c r="P5923" s="81"/>
      <c r="Q5923" s="81"/>
      <c r="R5923" s="81"/>
    </row>
    <row r="5924" spans="1:18">
      <c r="A5924" s="81"/>
      <c r="B5924" s="81"/>
      <c r="C5924" s="81"/>
      <c r="D5924" s="81"/>
      <c r="E5924" s="81"/>
      <c r="F5924" s="81"/>
      <c r="G5924" s="81"/>
      <c r="H5924" s="81"/>
      <c r="I5924" s="81"/>
      <c r="J5924" s="81"/>
      <c r="K5924" s="81"/>
      <c r="L5924" s="81"/>
      <c r="M5924" s="81"/>
      <c r="N5924" s="81"/>
      <c r="O5924" s="81"/>
      <c r="P5924" s="81"/>
      <c r="Q5924" s="81"/>
      <c r="R5924" s="81"/>
    </row>
    <row r="5925" spans="1:18">
      <c r="A5925" s="81"/>
      <c r="B5925" s="81"/>
      <c r="C5925" s="81"/>
      <c r="D5925" s="81"/>
      <c r="E5925" s="81"/>
      <c r="F5925" s="81"/>
      <c r="G5925" s="81"/>
      <c r="H5925" s="81"/>
      <c r="I5925" s="81"/>
      <c r="J5925" s="81"/>
      <c r="K5925" s="81"/>
      <c r="L5925" s="81"/>
      <c r="M5925" s="81"/>
      <c r="N5925" s="81"/>
      <c r="O5925" s="81"/>
      <c r="P5925" s="81"/>
      <c r="Q5925" s="81"/>
      <c r="R5925" s="81"/>
    </row>
    <row r="5926" spans="1:18">
      <c r="A5926" s="81"/>
      <c r="B5926" s="81"/>
      <c r="C5926" s="81"/>
      <c r="D5926" s="81"/>
      <c r="E5926" s="81"/>
      <c r="F5926" s="81"/>
      <c r="G5926" s="81"/>
      <c r="H5926" s="81"/>
      <c r="I5926" s="81"/>
      <c r="J5926" s="81"/>
      <c r="K5926" s="81"/>
      <c r="L5926" s="81"/>
      <c r="M5926" s="81"/>
      <c r="N5926" s="81"/>
      <c r="O5926" s="81"/>
      <c r="P5926" s="81"/>
      <c r="Q5926" s="81"/>
      <c r="R5926" s="81"/>
    </row>
    <row r="5927" spans="1:18">
      <c r="A5927" s="81"/>
      <c r="B5927" s="81"/>
      <c r="C5927" s="81"/>
      <c r="D5927" s="81"/>
      <c r="E5927" s="81"/>
      <c r="F5927" s="81"/>
      <c r="G5927" s="81"/>
      <c r="H5927" s="81"/>
      <c r="I5927" s="81"/>
      <c r="J5927" s="81"/>
      <c r="K5927" s="81"/>
      <c r="L5927" s="81"/>
      <c r="M5927" s="81"/>
      <c r="N5927" s="81"/>
      <c r="O5927" s="81"/>
      <c r="P5927" s="81"/>
      <c r="Q5927" s="81"/>
      <c r="R5927" s="81"/>
    </row>
    <row r="5928" spans="1:18">
      <c r="A5928" s="81"/>
      <c r="B5928" s="81"/>
      <c r="C5928" s="81"/>
      <c r="D5928" s="81"/>
      <c r="E5928" s="81"/>
      <c r="F5928" s="81"/>
      <c r="G5928" s="81"/>
      <c r="H5928" s="81"/>
      <c r="I5928" s="81"/>
      <c r="J5928" s="81"/>
      <c r="K5928" s="81"/>
      <c r="L5928" s="81"/>
      <c r="M5928" s="81"/>
      <c r="N5928" s="81"/>
      <c r="O5928" s="81"/>
      <c r="P5928" s="81"/>
      <c r="Q5928" s="81"/>
      <c r="R5928" s="81"/>
    </row>
    <row r="5929" spans="1:18">
      <c r="A5929" s="81"/>
      <c r="B5929" s="81"/>
      <c r="C5929" s="81"/>
      <c r="D5929" s="81"/>
      <c r="E5929" s="81"/>
      <c r="F5929" s="81"/>
      <c r="G5929" s="81"/>
      <c r="H5929" s="81"/>
      <c r="I5929" s="81"/>
      <c r="J5929" s="81"/>
      <c r="K5929" s="81"/>
      <c r="L5929" s="81"/>
      <c r="M5929" s="81"/>
      <c r="N5929" s="81"/>
      <c r="O5929" s="81"/>
      <c r="P5929" s="81"/>
      <c r="Q5929" s="81"/>
      <c r="R5929" s="81"/>
    </row>
    <row r="5930" spans="1:18">
      <c r="A5930" s="81"/>
      <c r="B5930" s="81"/>
      <c r="C5930" s="81"/>
      <c r="D5930" s="81"/>
      <c r="E5930" s="81"/>
      <c r="F5930" s="81"/>
      <c r="G5930" s="81"/>
      <c r="H5930" s="81"/>
      <c r="I5930" s="81"/>
      <c r="J5930" s="81"/>
      <c r="K5930" s="81"/>
      <c r="L5930" s="81"/>
      <c r="M5930" s="81"/>
      <c r="N5930" s="81"/>
      <c r="O5930" s="81"/>
      <c r="P5930" s="81"/>
      <c r="Q5930" s="81"/>
      <c r="R5930" s="81"/>
    </row>
    <row r="5931" spans="1:18">
      <c r="A5931" s="81"/>
      <c r="B5931" s="81"/>
      <c r="C5931" s="81"/>
      <c r="D5931" s="81"/>
      <c r="E5931" s="81"/>
      <c r="F5931" s="81"/>
      <c r="G5931" s="81"/>
      <c r="H5931" s="81"/>
      <c r="I5931" s="81"/>
      <c r="J5931" s="81"/>
      <c r="K5931" s="81"/>
      <c r="L5931" s="81"/>
      <c r="M5931" s="81"/>
      <c r="N5931" s="81"/>
      <c r="O5931" s="81"/>
      <c r="P5931" s="81"/>
      <c r="Q5931" s="81"/>
      <c r="R5931" s="81"/>
    </row>
    <row r="5932" spans="1:18">
      <c r="A5932" s="81"/>
      <c r="B5932" s="81"/>
      <c r="C5932" s="81"/>
      <c r="D5932" s="81"/>
      <c r="E5932" s="81"/>
      <c r="F5932" s="81"/>
      <c r="G5932" s="81"/>
      <c r="H5932" s="81"/>
      <c r="I5932" s="81"/>
      <c r="J5932" s="81"/>
      <c r="K5932" s="81"/>
      <c r="L5932" s="81"/>
      <c r="M5932" s="81"/>
      <c r="N5932" s="81"/>
      <c r="O5932" s="81"/>
      <c r="P5932" s="81"/>
      <c r="Q5932" s="81"/>
      <c r="R5932" s="81"/>
    </row>
    <row r="5933" spans="1:18">
      <c r="A5933" s="81"/>
      <c r="B5933" s="81"/>
      <c r="C5933" s="81"/>
      <c r="D5933" s="81"/>
      <c r="E5933" s="81"/>
      <c r="F5933" s="81"/>
      <c r="G5933" s="81"/>
      <c r="H5933" s="81"/>
      <c r="I5933" s="81"/>
      <c r="J5933" s="81"/>
      <c r="K5933" s="81"/>
      <c r="L5933" s="81"/>
      <c r="M5933" s="81"/>
      <c r="N5933" s="81"/>
      <c r="O5933" s="81"/>
      <c r="P5933" s="81"/>
      <c r="Q5933" s="81"/>
      <c r="R5933" s="81"/>
    </row>
    <row r="5934" spans="1:18">
      <c r="A5934" s="81"/>
      <c r="B5934" s="81"/>
      <c r="C5934" s="81"/>
      <c r="D5934" s="81"/>
      <c r="E5934" s="81"/>
      <c r="F5934" s="81"/>
      <c r="G5934" s="81"/>
      <c r="H5934" s="81"/>
      <c r="I5934" s="81"/>
      <c r="J5934" s="81"/>
      <c r="K5934" s="81"/>
      <c r="L5934" s="81"/>
      <c r="M5934" s="81"/>
      <c r="N5934" s="81"/>
      <c r="O5934" s="81"/>
      <c r="P5934" s="81"/>
      <c r="Q5934" s="81"/>
      <c r="R5934" s="81"/>
    </row>
    <row r="5935" spans="1:18">
      <c r="A5935" s="81"/>
      <c r="B5935" s="81"/>
      <c r="C5935" s="81"/>
      <c r="D5935" s="81"/>
      <c r="E5935" s="81"/>
      <c r="F5935" s="81"/>
      <c r="G5935" s="81"/>
      <c r="H5935" s="81"/>
      <c r="I5935" s="81"/>
      <c r="J5935" s="81"/>
      <c r="K5935" s="81"/>
      <c r="L5935" s="81"/>
      <c r="M5935" s="81"/>
      <c r="N5935" s="81"/>
      <c r="O5935" s="81"/>
      <c r="P5935" s="81"/>
      <c r="Q5935" s="81"/>
      <c r="R5935" s="81"/>
    </row>
    <row r="5936" spans="1:18">
      <c r="A5936" s="81"/>
      <c r="B5936" s="81"/>
      <c r="C5936" s="81"/>
      <c r="D5936" s="81"/>
      <c r="E5936" s="81"/>
      <c r="F5936" s="81"/>
      <c r="G5936" s="81"/>
      <c r="H5936" s="81"/>
      <c r="I5936" s="81"/>
      <c r="J5936" s="81"/>
      <c r="K5936" s="81"/>
      <c r="L5936" s="81"/>
      <c r="M5936" s="81"/>
      <c r="N5936" s="81"/>
      <c r="O5936" s="81"/>
      <c r="P5936" s="81"/>
      <c r="Q5936" s="81"/>
      <c r="R5936" s="81"/>
    </row>
    <row r="5937" spans="1:18">
      <c r="A5937" s="81"/>
      <c r="B5937" s="81"/>
      <c r="C5937" s="81"/>
      <c r="D5937" s="81"/>
      <c r="E5937" s="81"/>
      <c r="F5937" s="81"/>
      <c r="G5937" s="81"/>
      <c r="H5937" s="81"/>
      <c r="I5937" s="81"/>
      <c r="J5937" s="81"/>
      <c r="K5937" s="81"/>
      <c r="L5937" s="81"/>
      <c r="M5937" s="81"/>
      <c r="N5937" s="81"/>
      <c r="O5937" s="81"/>
      <c r="P5937" s="81"/>
      <c r="Q5937" s="81"/>
      <c r="R5937" s="81"/>
    </row>
    <row r="5938" spans="1:18">
      <c r="A5938" s="81"/>
      <c r="B5938" s="81"/>
      <c r="C5938" s="81"/>
      <c r="D5938" s="81"/>
      <c r="E5938" s="81"/>
      <c r="F5938" s="81"/>
      <c r="G5938" s="81"/>
      <c r="H5938" s="81"/>
      <c r="I5938" s="81"/>
      <c r="J5938" s="81"/>
      <c r="K5938" s="81"/>
      <c r="L5938" s="81"/>
      <c r="M5938" s="81"/>
      <c r="N5938" s="81"/>
      <c r="O5938" s="81"/>
      <c r="P5938" s="81"/>
      <c r="Q5938" s="81"/>
      <c r="R5938" s="81"/>
    </row>
    <row r="5939" spans="1:18">
      <c r="A5939" s="81"/>
      <c r="B5939" s="81"/>
      <c r="C5939" s="81"/>
      <c r="D5939" s="81"/>
      <c r="E5939" s="81"/>
      <c r="F5939" s="81"/>
      <c r="G5939" s="81"/>
      <c r="H5939" s="81"/>
      <c r="I5939" s="81"/>
      <c r="J5939" s="81"/>
      <c r="K5939" s="81"/>
      <c r="L5939" s="81"/>
      <c r="M5939" s="81"/>
      <c r="N5939" s="81"/>
      <c r="O5939" s="81"/>
      <c r="P5939" s="81"/>
      <c r="Q5939" s="81"/>
      <c r="R5939" s="81"/>
    </row>
    <row r="5940" spans="1:18">
      <c r="A5940" s="81"/>
      <c r="B5940" s="81"/>
      <c r="C5940" s="81"/>
      <c r="D5940" s="81"/>
      <c r="E5940" s="81"/>
      <c r="F5940" s="81"/>
      <c r="G5940" s="81"/>
      <c r="H5940" s="81"/>
      <c r="I5940" s="81"/>
      <c r="J5940" s="81"/>
      <c r="K5940" s="81"/>
      <c r="L5940" s="81"/>
      <c r="M5940" s="81"/>
      <c r="N5940" s="81"/>
      <c r="O5940" s="81"/>
      <c r="P5940" s="81"/>
      <c r="Q5940" s="81"/>
      <c r="R5940" s="81"/>
    </row>
    <row r="5941" spans="1:18">
      <c r="A5941" s="81"/>
      <c r="B5941" s="81"/>
      <c r="C5941" s="81"/>
      <c r="D5941" s="81"/>
      <c r="E5941" s="81"/>
      <c r="F5941" s="81"/>
      <c r="G5941" s="81"/>
      <c r="H5941" s="81"/>
      <c r="I5941" s="81"/>
      <c r="J5941" s="81"/>
      <c r="K5941" s="81"/>
      <c r="L5941" s="81"/>
      <c r="M5941" s="81"/>
      <c r="N5941" s="81"/>
      <c r="O5941" s="81"/>
      <c r="P5941" s="81"/>
      <c r="Q5941" s="81"/>
      <c r="R5941" s="81"/>
    </row>
    <row r="5942" spans="1:18">
      <c r="A5942" s="81"/>
      <c r="B5942" s="81"/>
      <c r="C5942" s="81"/>
      <c r="D5942" s="81"/>
      <c r="E5942" s="81"/>
      <c r="F5942" s="81"/>
      <c r="G5942" s="81"/>
      <c r="H5942" s="81"/>
      <c r="I5942" s="81"/>
      <c r="J5942" s="81"/>
      <c r="K5942" s="81"/>
      <c r="L5942" s="81"/>
      <c r="M5942" s="81"/>
      <c r="N5942" s="81"/>
      <c r="O5942" s="81"/>
      <c r="P5942" s="81"/>
      <c r="Q5942" s="81"/>
      <c r="R5942" s="81"/>
    </row>
    <row r="5943" spans="1:18">
      <c r="A5943" s="81"/>
      <c r="B5943" s="81"/>
      <c r="C5943" s="81"/>
      <c r="D5943" s="81"/>
      <c r="E5943" s="81"/>
      <c r="F5943" s="81"/>
      <c r="G5943" s="81"/>
      <c r="H5943" s="81"/>
      <c r="I5943" s="81"/>
      <c r="J5943" s="81"/>
      <c r="K5943" s="81"/>
      <c r="L5943" s="81"/>
      <c r="M5943" s="81"/>
      <c r="N5943" s="81"/>
      <c r="O5943" s="81"/>
      <c r="P5943" s="81"/>
      <c r="Q5943" s="81"/>
      <c r="R5943" s="81"/>
    </row>
    <row r="5944" spans="1:18">
      <c r="A5944" s="81"/>
      <c r="B5944" s="81"/>
      <c r="C5944" s="81"/>
      <c r="D5944" s="81"/>
      <c r="E5944" s="81"/>
      <c r="F5944" s="81"/>
      <c r="G5944" s="81"/>
      <c r="H5944" s="81"/>
      <c r="I5944" s="81"/>
      <c r="J5944" s="81"/>
      <c r="K5944" s="81"/>
      <c r="L5944" s="81"/>
      <c r="M5944" s="81"/>
      <c r="N5944" s="81"/>
      <c r="O5944" s="81"/>
      <c r="P5944" s="81"/>
      <c r="Q5944" s="81"/>
      <c r="R5944" s="81"/>
    </row>
    <row r="5945" spans="1:18">
      <c r="A5945" s="81"/>
      <c r="B5945" s="81"/>
      <c r="C5945" s="81"/>
      <c r="D5945" s="81"/>
      <c r="E5945" s="81"/>
      <c r="F5945" s="81"/>
      <c r="G5945" s="81"/>
      <c r="H5945" s="81"/>
      <c r="I5945" s="81"/>
      <c r="J5945" s="81"/>
      <c r="K5945" s="81"/>
      <c r="L5945" s="81"/>
      <c r="M5945" s="81"/>
      <c r="N5945" s="81"/>
      <c r="O5945" s="81"/>
      <c r="P5945" s="81"/>
      <c r="Q5945" s="81"/>
      <c r="R5945" s="81"/>
    </row>
    <row r="5946" spans="1:18">
      <c r="A5946" s="81"/>
      <c r="B5946" s="81"/>
      <c r="C5946" s="81"/>
      <c r="D5946" s="81"/>
      <c r="E5946" s="81"/>
      <c r="F5946" s="81"/>
      <c r="G5946" s="81"/>
      <c r="H5946" s="81"/>
      <c r="I5946" s="81"/>
      <c r="J5946" s="81"/>
      <c r="K5946" s="81"/>
      <c r="L5946" s="81"/>
      <c r="M5946" s="81"/>
      <c r="N5946" s="81"/>
      <c r="O5946" s="81"/>
      <c r="P5946" s="81"/>
      <c r="Q5946" s="81"/>
      <c r="R5946" s="81"/>
    </row>
    <row r="5947" spans="1:18">
      <c r="A5947" s="81"/>
      <c r="B5947" s="81"/>
      <c r="C5947" s="81"/>
      <c r="D5947" s="81"/>
      <c r="E5947" s="81"/>
      <c r="F5947" s="81"/>
      <c r="G5947" s="81"/>
      <c r="H5947" s="81"/>
      <c r="I5947" s="81"/>
      <c r="J5947" s="81"/>
      <c r="K5947" s="81"/>
      <c r="L5947" s="81"/>
      <c r="M5947" s="81"/>
      <c r="N5947" s="81"/>
      <c r="O5947" s="81"/>
      <c r="P5947" s="81"/>
      <c r="Q5947" s="81"/>
      <c r="R5947" s="81"/>
    </row>
    <row r="5948" spans="1:18">
      <c r="A5948" s="81"/>
      <c r="B5948" s="81"/>
      <c r="C5948" s="81"/>
      <c r="D5948" s="81"/>
      <c r="E5948" s="81"/>
      <c r="F5948" s="81"/>
      <c r="G5948" s="81"/>
      <c r="H5948" s="81"/>
      <c r="I5948" s="81"/>
      <c r="J5948" s="81"/>
      <c r="K5948" s="81"/>
      <c r="L5948" s="81"/>
      <c r="M5948" s="81"/>
      <c r="N5948" s="81"/>
      <c r="O5948" s="81"/>
      <c r="P5948" s="81"/>
      <c r="Q5948" s="81"/>
      <c r="R5948" s="81"/>
    </row>
    <row r="5949" spans="1:18">
      <c r="A5949" s="81"/>
      <c r="B5949" s="81"/>
      <c r="C5949" s="81"/>
      <c r="D5949" s="81"/>
      <c r="E5949" s="81"/>
      <c r="F5949" s="81"/>
      <c r="G5949" s="81"/>
      <c r="H5949" s="81"/>
      <c r="I5949" s="81"/>
      <c r="J5949" s="81"/>
      <c r="K5949" s="81"/>
      <c r="L5949" s="81"/>
      <c r="M5949" s="81"/>
      <c r="N5949" s="81"/>
      <c r="O5949" s="81"/>
      <c r="P5949" s="81"/>
      <c r="Q5949" s="81"/>
      <c r="R5949" s="81"/>
    </row>
    <row r="5950" spans="1:18">
      <c r="A5950" s="81"/>
      <c r="B5950" s="81"/>
      <c r="C5950" s="81"/>
      <c r="D5950" s="81"/>
      <c r="E5950" s="81"/>
      <c r="F5950" s="81"/>
      <c r="G5950" s="81"/>
      <c r="H5950" s="81"/>
      <c r="I5950" s="81"/>
      <c r="J5950" s="81"/>
      <c r="K5950" s="81"/>
      <c r="L5950" s="81"/>
      <c r="M5950" s="81"/>
      <c r="N5950" s="81"/>
      <c r="O5950" s="81"/>
      <c r="P5950" s="81"/>
      <c r="Q5950" s="81"/>
      <c r="R5950" s="81"/>
    </row>
    <row r="5951" spans="1:18">
      <c r="A5951" s="81"/>
      <c r="B5951" s="81"/>
      <c r="C5951" s="81"/>
      <c r="D5951" s="81"/>
      <c r="E5951" s="81"/>
      <c r="F5951" s="81"/>
      <c r="G5951" s="81"/>
      <c r="H5951" s="81"/>
      <c r="I5951" s="81"/>
      <c r="J5951" s="81"/>
      <c r="K5951" s="81"/>
      <c r="L5951" s="81"/>
      <c r="M5951" s="81"/>
      <c r="N5951" s="81"/>
      <c r="O5951" s="81"/>
      <c r="P5951" s="81"/>
      <c r="Q5951" s="81"/>
      <c r="R5951" s="81"/>
    </row>
    <row r="5952" spans="1:18">
      <c r="A5952" s="81"/>
      <c r="B5952" s="81"/>
      <c r="C5952" s="81"/>
      <c r="D5952" s="81"/>
      <c r="E5952" s="81"/>
      <c r="F5952" s="81"/>
      <c r="G5952" s="81"/>
      <c r="H5952" s="81"/>
      <c r="I5952" s="81"/>
      <c r="J5952" s="81"/>
      <c r="K5952" s="81"/>
      <c r="L5952" s="81"/>
      <c r="M5952" s="81"/>
      <c r="N5952" s="81"/>
      <c r="O5952" s="81"/>
      <c r="P5952" s="81"/>
      <c r="Q5952" s="81"/>
      <c r="R5952" s="81"/>
    </row>
    <row r="5953" spans="1:18">
      <c r="A5953" s="81"/>
      <c r="B5953" s="81"/>
      <c r="C5953" s="81"/>
      <c r="D5953" s="81"/>
      <c r="E5953" s="81"/>
      <c r="F5953" s="81"/>
      <c r="G5953" s="81"/>
      <c r="H5953" s="81"/>
      <c r="I5953" s="81"/>
      <c r="J5953" s="81"/>
      <c r="K5953" s="81"/>
      <c r="L5953" s="81"/>
      <c r="M5953" s="81"/>
      <c r="N5953" s="81"/>
      <c r="O5953" s="81"/>
      <c r="P5953" s="81"/>
      <c r="Q5953" s="81"/>
      <c r="R5953" s="81"/>
    </row>
    <row r="5954" spans="1:18">
      <c r="A5954" s="81"/>
      <c r="B5954" s="81"/>
      <c r="C5954" s="81"/>
      <c r="D5954" s="81"/>
      <c r="E5954" s="81"/>
      <c r="F5954" s="81"/>
      <c r="G5954" s="81"/>
      <c r="H5954" s="81"/>
      <c r="I5954" s="81"/>
      <c r="J5954" s="81"/>
      <c r="K5954" s="81"/>
      <c r="L5954" s="81"/>
      <c r="M5954" s="81"/>
      <c r="N5954" s="81"/>
      <c r="O5954" s="81"/>
      <c r="P5954" s="81"/>
      <c r="Q5954" s="81"/>
      <c r="R5954" s="81"/>
    </row>
    <row r="5955" spans="1:18">
      <c r="A5955" s="81"/>
      <c r="B5955" s="81"/>
      <c r="C5955" s="81"/>
      <c r="D5955" s="81"/>
      <c r="E5955" s="81"/>
      <c r="F5955" s="81"/>
      <c r="G5955" s="81"/>
      <c r="H5955" s="81"/>
      <c r="I5955" s="81"/>
      <c r="J5955" s="81"/>
      <c r="K5955" s="81"/>
      <c r="L5955" s="81"/>
      <c r="M5955" s="81"/>
      <c r="N5955" s="81"/>
      <c r="O5955" s="81"/>
      <c r="P5955" s="81"/>
      <c r="Q5955" s="81"/>
      <c r="R5955" s="81"/>
    </row>
    <row r="5956" spans="1:18">
      <c r="A5956" s="81"/>
      <c r="B5956" s="81"/>
      <c r="C5956" s="81"/>
      <c r="D5956" s="81"/>
      <c r="E5956" s="81"/>
      <c r="F5956" s="81"/>
      <c r="G5956" s="81"/>
      <c r="H5956" s="81"/>
      <c r="I5956" s="81"/>
      <c r="J5956" s="81"/>
      <c r="K5956" s="81"/>
      <c r="L5956" s="81"/>
      <c r="M5956" s="81"/>
      <c r="N5956" s="81"/>
      <c r="O5956" s="81"/>
      <c r="P5956" s="81"/>
      <c r="Q5956" s="81"/>
      <c r="R5956" s="81"/>
    </row>
    <row r="5957" spans="1:18">
      <c r="A5957" s="81"/>
      <c r="B5957" s="81"/>
      <c r="C5957" s="81"/>
      <c r="D5957" s="81"/>
      <c r="E5957" s="81"/>
      <c r="F5957" s="81"/>
      <c r="G5957" s="81"/>
      <c r="H5957" s="81"/>
      <c r="I5957" s="81"/>
      <c r="J5957" s="81"/>
      <c r="K5957" s="81"/>
      <c r="L5957" s="81"/>
      <c r="M5957" s="81"/>
      <c r="N5957" s="81"/>
      <c r="O5957" s="81"/>
      <c r="P5957" s="81"/>
      <c r="Q5957" s="81"/>
      <c r="R5957" s="81"/>
    </row>
    <row r="5958" spans="1:18">
      <c r="A5958" s="81"/>
      <c r="B5958" s="81"/>
      <c r="C5958" s="81"/>
      <c r="D5958" s="81"/>
      <c r="E5958" s="81"/>
      <c r="F5958" s="81"/>
      <c r="G5958" s="81"/>
      <c r="H5958" s="81"/>
      <c r="I5958" s="81"/>
      <c r="J5958" s="81"/>
      <c r="K5958" s="81"/>
      <c r="L5958" s="81"/>
      <c r="M5958" s="81"/>
      <c r="N5958" s="81"/>
      <c r="O5958" s="81"/>
      <c r="P5958" s="81"/>
      <c r="Q5958" s="81"/>
      <c r="R5958" s="81"/>
    </row>
    <row r="5959" spans="1:18">
      <c r="A5959" s="81"/>
      <c r="B5959" s="81"/>
      <c r="C5959" s="81"/>
      <c r="D5959" s="81"/>
      <c r="E5959" s="81"/>
      <c r="F5959" s="81"/>
      <c r="G5959" s="81"/>
      <c r="H5959" s="81"/>
      <c r="I5959" s="81"/>
      <c r="J5959" s="81"/>
      <c r="K5959" s="81"/>
      <c r="L5959" s="81"/>
      <c r="M5959" s="81"/>
      <c r="N5959" s="81"/>
      <c r="O5959" s="81"/>
      <c r="P5959" s="81"/>
      <c r="Q5959" s="81"/>
      <c r="R5959" s="81"/>
    </row>
    <row r="5960" spans="1:18">
      <c r="A5960" s="81"/>
      <c r="B5960" s="81"/>
      <c r="C5960" s="81"/>
      <c r="D5960" s="81"/>
      <c r="E5960" s="81"/>
      <c r="F5960" s="81"/>
      <c r="G5960" s="81"/>
      <c r="H5960" s="81"/>
      <c r="I5960" s="81"/>
      <c r="J5960" s="81"/>
      <c r="K5960" s="81"/>
      <c r="L5960" s="81"/>
      <c r="M5960" s="81"/>
      <c r="N5960" s="81"/>
      <c r="O5960" s="81"/>
      <c r="P5960" s="81"/>
      <c r="Q5960" s="81"/>
      <c r="R5960" s="81"/>
    </row>
    <row r="5961" spans="1:18">
      <c r="A5961" s="81"/>
      <c r="B5961" s="81"/>
      <c r="C5961" s="81"/>
      <c r="D5961" s="81"/>
      <c r="E5961" s="81"/>
      <c r="F5961" s="81"/>
      <c r="G5961" s="81"/>
      <c r="H5961" s="81"/>
      <c r="I5961" s="81"/>
      <c r="J5961" s="81"/>
      <c r="K5961" s="81"/>
      <c r="L5961" s="81"/>
      <c r="M5961" s="81"/>
      <c r="N5961" s="81"/>
      <c r="O5961" s="81"/>
      <c r="P5961" s="81"/>
      <c r="Q5961" s="81"/>
      <c r="R5961" s="81"/>
    </row>
    <row r="5962" spans="1:18">
      <c r="A5962" s="81"/>
      <c r="B5962" s="81"/>
      <c r="C5962" s="81"/>
      <c r="D5962" s="81"/>
      <c r="E5962" s="81"/>
      <c r="F5962" s="81"/>
      <c r="G5962" s="81"/>
      <c r="H5962" s="81"/>
      <c r="I5962" s="81"/>
      <c r="J5962" s="81"/>
      <c r="K5962" s="81"/>
      <c r="L5962" s="81"/>
      <c r="M5962" s="81"/>
      <c r="N5962" s="81"/>
      <c r="O5962" s="81"/>
      <c r="P5962" s="81"/>
      <c r="Q5962" s="81"/>
      <c r="R5962" s="81"/>
    </row>
    <row r="5963" spans="1:18">
      <c r="A5963" s="81"/>
      <c r="B5963" s="81"/>
      <c r="C5963" s="81"/>
      <c r="D5963" s="81"/>
      <c r="E5963" s="81"/>
      <c r="F5963" s="81"/>
      <c r="G5963" s="81"/>
      <c r="H5963" s="81"/>
      <c r="I5963" s="81"/>
      <c r="J5963" s="81"/>
      <c r="K5963" s="81"/>
      <c r="L5963" s="81"/>
      <c r="M5963" s="81"/>
      <c r="N5963" s="81"/>
      <c r="O5963" s="81"/>
      <c r="P5963" s="81"/>
      <c r="Q5963" s="81"/>
      <c r="R5963" s="81"/>
    </row>
    <row r="5964" spans="1:18">
      <c r="A5964" s="81"/>
      <c r="B5964" s="81"/>
      <c r="C5964" s="81"/>
      <c r="D5964" s="81"/>
      <c r="E5964" s="81"/>
      <c r="F5964" s="81"/>
      <c r="G5964" s="81"/>
      <c r="H5964" s="81"/>
      <c r="I5964" s="81"/>
      <c r="J5964" s="81"/>
      <c r="K5964" s="81"/>
      <c r="L5964" s="81"/>
      <c r="M5964" s="81"/>
      <c r="N5964" s="81"/>
      <c r="O5964" s="81"/>
      <c r="P5964" s="81"/>
      <c r="Q5964" s="81"/>
      <c r="R5964" s="81"/>
    </row>
    <row r="5965" spans="1:18">
      <c r="A5965" s="81"/>
      <c r="B5965" s="81"/>
      <c r="C5965" s="81"/>
      <c r="D5965" s="81"/>
      <c r="E5965" s="81"/>
      <c r="F5965" s="81"/>
      <c r="G5965" s="81"/>
      <c r="H5965" s="81"/>
      <c r="I5965" s="81"/>
      <c r="J5965" s="81"/>
      <c r="K5965" s="81"/>
      <c r="L5965" s="81"/>
      <c r="M5965" s="81"/>
      <c r="N5965" s="81"/>
      <c r="O5965" s="81"/>
      <c r="P5965" s="81"/>
      <c r="Q5965" s="81"/>
      <c r="R5965" s="81"/>
    </row>
    <row r="5966" spans="1:18">
      <c r="A5966" s="81"/>
      <c r="B5966" s="81"/>
      <c r="C5966" s="81"/>
      <c r="D5966" s="81"/>
      <c r="E5966" s="81"/>
      <c r="F5966" s="81"/>
      <c r="G5966" s="81"/>
      <c r="H5966" s="81"/>
      <c r="I5966" s="81"/>
      <c r="J5966" s="81"/>
      <c r="K5966" s="81"/>
      <c r="L5966" s="81"/>
      <c r="M5966" s="81"/>
      <c r="N5966" s="81"/>
      <c r="O5966" s="81"/>
      <c r="P5966" s="81"/>
      <c r="Q5966" s="81"/>
      <c r="R5966" s="81"/>
    </row>
    <row r="5967" spans="1:18">
      <c r="A5967" s="81"/>
      <c r="B5967" s="81"/>
      <c r="C5967" s="81"/>
      <c r="D5967" s="81"/>
      <c r="E5967" s="81"/>
      <c r="F5967" s="81"/>
      <c r="G5967" s="81"/>
      <c r="H5967" s="81"/>
      <c r="I5967" s="81"/>
      <c r="J5967" s="81"/>
      <c r="K5967" s="81"/>
      <c r="L5967" s="81"/>
      <c r="M5967" s="81"/>
      <c r="N5967" s="81"/>
      <c r="O5967" s="81"/>
      <c r="P5967" s="81"/>
      <c r="Q5967" s="81"/>
      <c r="R5967" s="81"/>
    </row>
    <row r="5968" spans="1:18">
      <c r="A5968" s="81"/>
      <c r="B5968" s="81"/>
      <c r="C5968" s="81"/>
      <c r="D5968" s="81"/>
      <c r="E5968" s="81"/>
      <c r="F5968" s="81"/>
      <c r="G5968" s="81"/>
      <c r="H5968" s="81"/>
      <c r="I5968" s="81"/>
      <c r="J5968" s="81"/>
      <c r="K5968" s="81"/>
      <c r="L5968" s="81"/>
      <c r="M5968" s="81"/>
      <c r="N5968" s="81"/>
      <c r="O5968" s="81"/>
      <c r="P5968" s="81"/>
      <c r="Q5968" s="81"/>
      <c r="R5968" s="81"/>
    </row>
    <row r="5969" spans="1:18">
      <c r="A5969" s="81"/>
      <c r="B5969" s="81"/>
      <c r="C5969" s="81"/>
      <c r="D5969" s="81"/>
      <c r="E5969" s="81"/>
      <c r="F5969" s="81"/>
      <c r="G5969" s="81"/>
      <c r="H5969" s="81"/>
      <c r="I5969" s="81"/>
      <c r="J5969" s="81"/>
      <c r="K5969" s="81"/>
      <c r="L5969" s="81"/>
      <c r="M5969" s="81"/>
      <c r="N5969" s="81"/>
      <c r="O5969" s="81"/>
      <c r="P5969" s="81"/>
      <c r="Q5969" s="81"/>
      <c r="R5969" s="81"/>
    </row>
    <row r="5970" spans="1:18">
      <c r="A5970" s="81"/>
      <c r="B5970" s="81"/>
      <c r="C5970" s="81"/>
      <c r="D5970" s="81"/>
      <c r="E5970" s="81"/>
      <c r="F5970" s="81"/>
      <c r="G5970" s="81"/>
      <c r="H5970" s="81"/>
      <c r="I5970" s="81"/>
      <c r="J5970" s="81"/>
      <c r="K5970" s="81"/>
      <c r="L5970" s="81"/>
      <c r="M5970" s="81"/>
      <c r="N5970" s="81"/>
      <c r="O5970" s="81"/>
      <c r="P5970" s="81"/>
      <c r="Q5970" s="81"/>
      <c r="R5970" s="81"/>
    </row>
    <row r="5971" spans="1:18">
      <c r="A5971" s="81"/>
      <c r="B5971" s="81"/>
      <c r="C5971" s="81"/>
      <c r="D5971" s="81"/>
      <c r="E5971" s="81"/>
      <c r="F5971" s="81"/>
      <c r="G5971" s="81"/>
      <c r="H5971" s="81"/>
      <c r="I5971" s="81"/>
      <c r="J5971" s="81"/>
      <c r="K5971" s="81"/>
      <c r="L5971" s="81"/>
      <c r="M5971" s="81"/>
      <c r="N5971" s="81"/>
      <c r="O5971" s="81"/>
      <c r="P5971" s="81"/>
      <c r="Q5971" s="81"/>
      <c r="R5971" s="81"/>
    </row>
    <row r="5972" spans="1:18">
      <c r="A5972" s="81"/>
      <c r="B5972" s="81"/>
      <c r="C5972" s="81"/>
      <c r="D5972" s="81"/>
      <c r="E5972" s="81"/>
      <c r="F5972" s="81"/>
      <c r="G5972" s="81"/>
      <c r="H5972" s="81"/>
      <c r="I5972" s="81"/>
      <c r="J5972" s="81"/>
      <c r="K5972" s="81"/>
      <c r="L5972" s="81"/>
      <c r="M5972" s="81"/>
      <c r="N5972" s="81"/>
      <c r="O5972" s="81"/>
      <c r="P5972" s="81"/>
      <c r="Q5972" s="81"/>
      <c r="R5972" s="81"/>
    </row>
    <row r="5973" spans="1:18">
      <c r="A5973" s="81"/>
      <c r="B5973" s="81"/>
      <c r="C5973" s="81"/>
      <c r="D5973" s="81"/>
      <c r="E5973" s="81"/>
      <c r="F5973" s="81"/>
      <c r="G5973" s="81"/>
      <c r="H5973" s="81"/>
      <c r="I5973" s="81"/>
      <c r="J5973" s="81"/>
      <c r="K5973" s="81"/>
      <c r="L5973" s="81"/>
      <c r="M5973" s="81"/>
      <c r="N5973" s="81"/>
      <c r="O5973" s="81"/>
      <c r="P5973" s="81"/>
      <c r="Q5973" s="81"/>
      <c r="R5973" s="81"/>
    </row>
    <row r="5974" spans="1:18">
      <c r="A5974" s="81"/>
      <c r="B5974" s="81"/>
      <c r="C5974" s="81"/>
      <c r="D5974" s="81"/>
      <c r="E5974" s="81"/>
      <c r="F5974" s="81"/>
      <c r="G5974" s="81"/>
      <c r="H5974" s="81"/>
      <c r="I5974" s="81"/>
      <c r="J5974" s="81"/>
      <c r="K5974" s="81"/>
      <c r="L5974" s="81"/>
      <c r="M5974" s="81"/>
      <c r="N5974" s="81"/>
      <c r="O5974" s="81"/>
      <c r="P5974" s="81"/>
      <c r="Q5974" s="81"/>
      <c r="R5974" s="81"/>
    </row>
    <row r="5975" spans="1:18">
      <c r="A5975" s="81"/>
      <c r="B5975" s="81"/>
      <c r="C5975" s="81"/>
      <c r="D5975" s="81"/>
      <c r="E5975" s="81"/>
      <c r="F5975" s="81"/>
      <c r="G5975" s="81"/>
      <c r="H5975" s="81"/>
      <c r="I5975" s="81"/>
      <c r="J5975" s="81"/>
      <c r="K5975" s="81"/>
      <c r="L5975" s="81"/>
      <c r="M5975" s="81"/>
      <c r="N5975" s="81"/>
      <c r="O5975" s="81"/>
      <c r="P5975" s="81"/>
      <c r="Q5975" s="81"/>
      <c r="R5975" s="81"/>
    </row>
    <row r="5976" spans="1:18">
      <c r="A5976" s="81"/>
      <c r="B5976" s="81"/>
      <c r="C5976" s="81"/>
      <c r="D5976" s="81"/>
      <c r="E5976" s="81"/>
      <c r="F5976" s="81"/>
      <c r="G5976" s="81"/>
      <c r="H5976" s="81"/>
      <c r="I5976" s="81"/>
      <c r="J5976" s="81"/>
      <c r="K5976" s="81"/>
      <c r="L5976" s="81"/>
      <c r="M5976" s="81"/>
      <c r="N5976" s="81"/>
      <c r="O5976" s="81"/>
      <c r="P5976" s="81"/>
      <c r="Q5976" s="81"/>
      <c r="R5976" s="81"/>
    </row>
    <row r="5977" spans="1:18">
      <c r="A5977" s="81"/>
      <c r="B5977" s="81"/>
      <c r="C5977" s="81"/>
      <c r="D5977" s="81"/>
      <c r="E5977" s="81"/>
      <c r="F5977" s="81"/>
      <c r="G5977" s="81"/>
      <c r="H5977" s="81"/>
      <c r="I5977" s="81"/>
      <c r="J5977" s="81"/>
      <c r="K5977" s="81"/>
      <c r="L5977" s="81"/>
      <c r="M5977" s="81"/>
      <c r="N5977" s="81"/>
      <c r="O5977" s="81"/>
      <c r="P5977" s="81"/>
      <c r="Q5977" s="81"/>
      <c r="R5977" s="81"/>
    </row>
    <row r="5978" spans="1:18">
      <c r="A5978" s="81"/>
      <c r="B5978" s="81"/>
      <c r="C5978" s="81"/>
      <c r="D5978" s="81"/>
      <c r="E5978" s="81"/>
      <c r="F5978" s="81"/>
      <c r="G5978" s="81"/>
      <c r="H5978" s="81"/>
      <c r="I5978" s="81"/>
      <c r="J5978" s="81"/>
      <c r="K5978" s="81"/>
      <c r="L5978" s="81"/>
      <c r="M5978" s="81"/>
      <c r="N5978" s="81"/>
      <c r="O5978" s="81"/>
      <c r="P5978" s="81"/>
      <c r="Q5978" s="81"/>
      <c r="R5978" s="81"/>
    </row>
    <row r="5979" spans="1:18">
      <c r="A5979" s="81"/>
      <c r="B5979" s="81"/>
      <c r="C5979" s="81"/>
      <c r="D5979" s="81"/>
      <c r="E5979" s="81"/>
      <c r="F5979" s="81"/>
      <c r="G5979" s="81"/>
      <c r="H5979" s="81"/>
      <c r="I5979" s="81"/>
      <c r="J5979" s="81"/>
      <c r="K5979" s="81"/>
      <c r="L5979" s="81"/>
      <c r="M5979" s="81"/>
      <c r="N5979" s="81"/>
      <c r="O5979" s="81"/>
      <c r="P5979" s="81"/>
      <c r="Q5979" s="81"/>
      <c r="R5979" s="81"/>
    </row>
    <row r="5980" spans="1:18">
      <c r="A5980" s="81"/>
      <c r="B5980" s="81"/>
      <c r="C5980" s="81"/>
      <c r="D5980" s="81"/>
      <c r="E5980" s="81"/>
      <c r="F5980" s="81"/>
      <c r="G5980" s="81"/>
      <c r="H5980" s="81"/>
      <c r="I5980" s="81"/>
      <c r="J5980" s="81"/>
      <c r="K5980" s="81"/>
      <c r="L5980" s="81"/>
      <c r="M5980" s="81"/>
      <c r="N5980" s="81"/>
      <c r="O5980" s="81"/>
      <c r="P5980" s="81"/>
      <c r="Q5980" s="81"/>
      <c r="R5980" s="81"/>
    </row>
    <row r="5981" spans="1:18">
      <c r="A5981" s="81"/>
      <c r="B5981" s="81"/>
      <c r="C5981" s="81"/>
      <c r="D5981" s="81"/>
      <c r="E5981" s="81"/>
      <c r="F5981" s="81"/>
      <c r="G5981" s="81"/>
      <c r="H5981" s="81"/>
      <c r="I5981" s="81"/>
      <c r="J5981" s="81"/>
      <c r="K5981" s="81"/>
      <c r="L5981" s="81"/>
      <c r="M5981" s="81"/>
      <c r="N5981" s="81"/>
      <c r="O5981" s="81"/>
      <c r="P5981" s="81"/>
      <c r="Q5981" s="81"/>
      <c r="R5981" s="81"/>
    </row>
    <row r="5982" spans="1:18">
      <c r="A5982" s="81"/>
      <c r="B5982" s="81"/>
      <c r="C5982" s="81"/>
      <c r="D5982" s="81"/>
      <c r="E5982" s="81"/>
      <c r="F5982" s="81"/>
      <c r="G5982" s="81"/>
      <c r="H5982" s="81"/>
      <c r="I5982" s="81"/>
      <c r="J5982" s="81"/>
      <c r="K5982" s="81"/>
      <c r="L5982" s="81"/>
      <c r="M5982" s="81"/>
      <c r="N5982" s="81"/>
      <c r="O5982" s="81"/>
      <c r="P5982" s="81"/>
      <c r="Q5982" s="81"/>
      <c r="R5982" s="81"/>
    </row>
    <row r="5983" spans="1:18">
      <c r="A5983" s="81"/>
      <c r="B5983" s="81"/>
      <c r="C5983" s="81"/>
      <c r="D5983" s="81"/>
      <c r="E5983" s="81"/>
      <c r="F5983" s="81"/>
      <c r="G5983" s="81"/>
      <c r="H5983" s="81"/>
      <c r="I5983" s="81"/>
      <c r="J5983" s="81"/>
      <c r="K5983" s="81"/>
      <c r="L5983" s="81"/>
      <c r="M5983" s="81"/>
      <c r="N5983" s="81"/>
      <c r="O5983" s="81"/>
      <c r="P5983" s="81"/>
      <c r="Q5983" s="81"/>
      <c r="R5983" s="81"/>
    </row>
    <row r="5984" spans="1:18">
      <c r="A5984" s="81"/>
      <c r="B5984" s="81"/>
      <c r="C5984" s="81"/>
      <c r="D5984" s="81"/>
      <c r="E5984" s="81"/>
      <c r="F5984" s="81"/>
      <c r="G5984" s="81"/>
      <c r="H5984" s="81"/>
      <c r="I5984" s="81"/>
      <c r="J5984" s="81"/>
      <c r="K5984" s="81"/>
      <c r="L5984" s="81"/>
      <c r="M5984" s="81"/>
      <c r="N5984" s="81"/>
      <c r="O5984" s="81"/>
      <c r="P5984" s="81"/>
      <c r="Q5984" s="81"/>
      <c r="R5984" s="81"/>
    </row>
    <row r="5985" spans="1:18">
      <c r="A5985" s="81"/>
      <c r="B5985" s="81"/>
      <c r="C5985" s="81"/>
      <c r="D5985" s="81"/>
      <c r="E5985" s="81"/>
      <c r="F5985" s="81"/>
      <c r="G5985" s="81"/>
      <c r="H5985" s="81"/>
      <c r="I5985" s="81"/>
      <c r="J5985" s="81"/>
      <c r="K5985" s="81"/>
      <c r="L5985" s="81"/>
      <c r="M5985" s="81"/>
      <c r="N5985" s="81"/>
      <c r="O5985" s="81"/>
      <c r="P5985" s="81"/>
      <c r="Q5985" s="81"/>
      <c r="R5985" s="81"/>
    </row>
    <row r="5986" spans="1:18">
      <c r="A5986" s="81"/>
      <c r="B5986" s="81"/>
      <c r="C5986" s="81"/>
      <c r="D5986" s="81"/>
      <c r="E5986" s="81"/>
      <c r="F5986" s="81"/>
      <c r="G5986" s="81"/>
      <c r="H5986" s="81"/>
      <c r="I5986" s="81"/>
      <c r="J5986" s="81"/>
      <c r="K5986" s="81"/>
      <c r="L5986" s="81"/>
      <c r="M5986" s="81"/>
      <c r="N5986" s="81"/>
      <c r="O5986" s="81"/>
      <c r="P5986" s="81"/>
      <c r="Q5986" s="81"/>
      <c r="R5986" s="81"/>
    </row>
    <row r="5987" spans="1:18">
      <c r="A5987" s="81"/>
      <c r="B5987" s="81"/>
      <c r="C5987" s="81"/>
      <c r="D5987" s="81"/>
      <c r="E5987" s="81"/>
      <c r="F5987" s="81"/>
      <c r="G5987" s="81"/>
      <c r="H5987" s="81"/>
      <c r="I5987" s="81"/>
      <c r="J5987" s="81"/>
      <c r="K5987" s="81"/>
      <c r="L5987" s="81"/>
      <c r="M5987" s="81"/>
      <c r="N5987" s="81"/>
      <c r="O5987" s="81"/>
      <c r="P5987" s="81"/>
      <c r="Q5987" s="81"/>
      <c r="R5987" s="81"/>
    </row>
    <row r="5988" spans="1:18">
      <c r="A5988" s="81"/>
      <c r="B5988" s="81"/>
      <c r="C5988" s="81"/>
      <c r="D5988" s="81"/>
      <c r="E5988" s="81"/>
      <c r="F5988" s="81"/>
      <c r="G5988" s="81"/>
      <c r="H5988" s="81"/>
      <c r="I5988" s="81"/>
      <c r="J5988" s="81"/>
      <c r="K5988" s="81"/>
      <c r="L5988" s="81"/>
      <c r="M5988" s="81"/>
      <c r="N5988" s="81"/>
      <c r="O5988" s="81"/>
      <c r="P5988" s="81"/>
      <c r="Q5988" s="81"/>
      <c r="R5988" s="81"/>
    </row>
    <row r="5989" spans="1:18">
      <c r="A5989" s="81"/>
      <c r="B5989" s="81"/>
      <c r="C5989" s="81"/>
      <c r="D5989" s="81"/>
      <c r="E5989" s="81"/>
      <c r="F5989" s="81"/>
      <c r="G5989" s="81"/>
      <c r="H5989" s="81"/>
      <c r="I5989" s="81"/>
      <c r="J5989" s="81"/>
      <c r="K5989" s="81"/>
      <c r="L5989" s="81"/>
      <c r="M5989" s="81"/>
      <c r="N5989" s="81"/>
      <c r="O5989" s="81"/>
      <c r="P5989" s="81"/>
      <c r="Q5989" s="81"/>
      <c r="R5989" s="81"/>
    </row>
    <row r="5990" spans="1:18">
      <c r="A5990" s="81"/>
      <c r="B5990" s="81"/>
      <c r="C5990" s="81"/>
      <c r="D5990" s="81"/>
      <c r="E5990" s="81"/>
      <c r="F5990" s="81"/>
      <c r="G5990" s="81"/>
      <c r="H5990" s="81"/>
      <c r="I5990" s="81"/>
      <c r="J5990" s="81"/>
      <c r="K5990" s="81"/>
      <c r="L5990" s="81"/>
      <c r="M5990" s="81"/>
      <c r="N5990" s="81"/>
      <c r="O5990" s="81"/>
      <c r="P5990" s="81"/>
      <c r="Q5990" s="81"/>
      <c r="R5990" s="81"/>
    </row>
    <row r="5991" spans="1:18">
      <c r="A5991" s="81"/>
      <c r="B5991" s="81"/>
      <c r="C5991" s="81"/>
      <c r="D5991" s="81"/>
      <c r="E5991" s="81"/>
      <c r="F5991" s="81"/>
      <c r="G5991" s="81"/>
      <c r="H5991" s="81"/>
      <c r="I5991" s="81"/>
      <c r="J5991" s="81"/>
      <c r="K5991" s="81"/>
      <c r="L5991" s="81"/>
      <c r="M5991" s="81"/>
      <c r="N5991" s="81"/>
      <c r="O5991" s="81"/>
      <c r="P5991" s="81"/>
      <c r="Q5991" s="81"/>
      <c r="R5991" s="81"/>
    </row>
    <row r="5992" spans="1:18">
      <c r="A5992" s="81"/>
      <c r="B5992" s="81"/>
      <c r="C5992" s="81"/>
      <c r="D5992" s="81"/>
      <c r="E5992" s="81"/>
      <c r="F5992" s="81"/>
      <c r="G5992" s="81"/>
      <c r="H5992" s="81"/>
      <c r="I5992" s="81"/>
      <c r="J5992" s="81"/>
      <c r="K5992" s="81"/>
      <c r="L5992" s="81"/>
      <c r="M5992" s="81"/>
      <c r="N5992" s="81"/>
      <c r="O5992" s="81"/>
      <c r="P5992" s="81"/>
      <c r="Q5992" s="81"/>
      <c r="R5992" s="81"/>
    </row>
    <row r="5993" spans="1:18">
      <c r="A5993" s="81"/>
      <c r="B5993" s="81"/>
      <c r="C5993" s="81"/>
      <c r="D5993" s="81"/>
      <c r="E5993" s="81"/>
      <c r="F5993" s="81"/>
      <c r="G5993" s="81"/>
      <c r="H5993" s="81"/>
      <c r="I5993" s="81"/>
      <c r="J5993" s="81"/>
      <c r="K5993" s="81"/>
      <c r="L5993" s="81"/>
      <c r="M5993" s="81"/>
      <c r="N5993" s="81"/>
      <c r="O5993" s="81"/>
      <c r="P5993" s="81"/>
      <c r="Q5993" s="81"/>
      <c r="R5993" s="81"/>
    </row>
    <row r="5994" spans="1:18">
      <c r="A5994" s="81"/>
      <c r="B5994" s="81"/>
      <c r="C5994" s="81"/>
      <c r="D5994" s="81"/>
      <c r="E5994" s="81"/>
      <c r="F5994" s="81"/>
      <c r="G5994" s="81"/>
      <c r="H5994" s="81"/>
      <c r="I5994" s="81"/>
      <c r="J5994" s="81"/>
      <c r="K5994" s="81"/>
      <c r="L5994" s="81"/>
      <c r="M5994" s="81"/>
      <c r="N5994" s="81"/>
      <c r="O5994" s="81"/>
      <c r="P5994" s="81"/>
      <c r="Q5994" s="81"/>
      <c r="R5994" s="81"/>
    </row>
    <row r="5995" spans="1:18">
      <c r="A5995" s="81"/>
      <c r="B5995" s="81"/>
      <c r="C5995" s="81"/>
      <c r="D5995" s="81"/>
      <c r="E5995" s="81"/>
      <c r="F5995" s="81"/>
      <c r="G5995" s="81"/>
      <c r="H5995" s="81"/>
      <c r="I5995" s="81"/>
      <c r="J5995" s="81"/>
      <c r="K5995" s="81"/>
      <c r="L5995" s="81"/>
      <c r="M5995" s="81"/>
      <c r="N5995" s="81"/>
      <c r="O5995" s="81"/>
      <c r="P5995" s="81"/>
      <c r="Q5995" s="81"/>
      <c r="R5995" s="81"/>
    </row>
    <row r="5996" spans="1:18">
      <c r="A5996" s="81"/>
      <c r="B5996" s="81"/>
      <c r="C5996" s="81"/>
      <c r="D5996" s="81"/>
      <c r="E5996" s="81"/>
      <c r="F5996" s="81"/>
      <c r="G5996" s="81"/>
      <c r="H5996" s="81"/>
      <c r="I5996" s="81"/>
      <c r="J5996" s="81"/>
      <c r="K5996" s="81"/>
      <c r="L5996" s="81"/>
      <c r="M5996" s="81"/>
      <c r="N5996" s="81"/>
      <c r="O5996" s="81"/>
      <c r="P5996" s="81"/>
      <c r="Q5996" s="81"/>
      <c r="R5996" s="81"/>
    </row>
    <row r="5997" spans="1:18">
      <c r="A5997" s="81"/>
      <c r="B5997" s="81"/>
      <c r="C5997" s="81"/>
      <c r="D5997" s="81"/>
      <c r="E5997" s="81"/>
      <c r="F5997" s="81"/>
      <c r="G5997" s="81"/>
      <c r="H5997" s="81"/>
      <c r="I5997" s="81"/>
      <c r="J5997" s="81"/>
      <c r="K5997" s="81"/>
      <c r="L5997" s="81"/>
      <c r="M5997" s="81"/>
      <c r="N5997" s="81"/>
      <c r="O5997" s="81"/>
      <c r="P5997" s="81"/>
      <c r="Q5997" s="81"/>
      <c r="R5997" s="81"/>
    </row>
    <row r="5998" spans="1:18">
      <c r="A5998" s="81"/>
      <c r="B5998" s="81"/>
      <c r="C5998" s="81"/>
      <c r="D5998" s="81"/>
      <c r="E5998" s="81"/>
      <c r="F5998" s="81"/>
      <c r="G5998" s="81"/>
      <c r="H5998" s="81"/>
      <c r="I5998" s="81"/>
      <c r="J5998" s="81"/>
      <c r="K5998" s="81"/>
      <c r="L5998" s="81"/>
      <c r="M5998" s="81"/>
      <c r="N5998" s="81"/>
      <c r="O5998" s="81"/>
      <c r="P5998" s="81"/>
      <c r="Q5998" s="81"/>
      <c r="R5998" s="81"/>
    </row>
    <row r="5999" spans="1:18">
      <c r="A5999" s="81"/>
      <c r="B5999" s="81"/>
      <c r="C5999" s="81"/>
      <c r="D5999" s="81"/>
      <c r="E5999" s="81"/>
      <c r="F5999" s="81"/>
      <c r="G5999" s="81"/>
      <c r="H5999" s="81"/>
      <c r="I5999" s="81"/>
      <c r="J5999" s="81"/>
      <c r="K5999" s="81"/>
      <c r="L5999" s="81"/>
      <c r="M5999" s="81"/>
      <c r="N5999" s="81"/>
      <c r="O5999" s="81"/>
      <c r="P5999" s="81"/>
      <c r="Q5999" s="81"/>
      <c r="R5999" s="81"/>
    </row>
    <row r="6000" spans="1:18">
      <c r="A6000" s="81"/>
      <c r="B6000" s="81"/>
      <c r="C6000" s="81"/>
      <c r="D6000" s="81"/>
      <c r="E6000" s="81"/>
      <c r="F6000" s="81"/>
      <c r="G6000" s="81"/>
      <c r="H6000" s="81"/>
      <c r="I6000" s="81"/>
      <c r="J6000" s="81"/>
      <c r="K6000" s="81"/>
      <c r="L6000" s="81"/>
      <c r="M6000" s="81"/>
      <c r="N6000" s="81"/>
      <c r="O6000" s="81"/>
      <c r="P6000" s="81"/>
      <c r="Q6000" s="81"/>
      <c r="R6000" s="81"/>
    </row>
    <row r="6001" spans="1:18">
      <c r="A6001" s="81"/>
      <c r="B6001" s="81"/>
      <c r="C6001" s="81"/>
      <c r="D6001" s="81"/>
      <c r="E6001" s="81"/>
      <c r="F6001" s="81"/>
      <c r="G6001" s="81"/>
      <c r="H6001" s="81"/>
      <c r="I6001" s="81"/>
      <c r="J6001" s="81"/>
      <c r="K6001" s="81"/>
      <c r="L6001" s="81"/>
      <c r="M6001" s="81"/>
      <c r="N6001" s="81"/>
      <c r="O6001" s="81"/>
      <c r="P6001" s="81"/>
      <c r="Q6001" s="81"/>
      <c r="R6001" s="81"/>
    </row>
    <row r="6002" spans="1:18">
      <c r="A6002" s="81"/>
      <c r="B6002" s="81"/>
      <c r="C6002" s="81"/>
      <c r="D6002" s="81"/>
      <c r="E6002" s="81"/>
      <c r="F6002" s="81"/>
      <c r="G6002" s="81"/>
      <c r="H6002" s="81"/>
      <c r="I6002" s="81"/>
      <c r="J6002" s="81"/>
      <c r="K6002" s="81"/>
      <c r="L6002" s="81"/>
      <c r="M6002" s="81"/>
      <c r="N6002" s="81"/>
      <c r="O6002" s="81"/>
      <c r="P6002" s="81"/>
      <c r="Q6002" s="81"/>
      <c r="R6002" s="81"/>
    </row>
    <row r="6003" spans="1:18">
      <c r="A6003" s="81"/>
      <c r="B6003" s="81"/>
      <c r="C6003" s="81"/>
      <c r="D6003" s="81"/>
      <c r="E6003" s="81"/>
      <c r="F6003" s="81"/>
      <c r="G6003" s="81"/>
      <c r="H6003" s="81"/>
      <c r="I6003" s="81"/>
      <c r="J6003" s="81"/>
      <c r="K6003" s="81"/>
      <c r="L6003" s="81"/>
      <c r="M6003" s="81"/>
      <c r="N6003" s="81"/>
      <c r="O6003" s="81"/>
      <c r="P6003" s="81"/>
      <c r="Q6003" s="81"/>
      <c r="R6003" s="81"/>
    </row>
    <row r="6004" spans="1:18">
      <c r="A6004" s="81"/>
      <c r="B6004" s="81"/>
      <c r="C6004" s="81"/>
      <c r="D6004" s="81"/>
      <c r="E6004" s="81"/>
      <c r="F6004" s="81"/>
      <c r="G6004" s="81"/>
      <c r="H6004" s="81"/>
      <c r="I6004" s="81"/>
      <c r="J6004" s="81"/>
      <c r="K6004" s="81"/>
      <c r="L6004" s="81"/>
      <c r="M6004" s="81"/>
      <c r="N6004" s="81"/>
      <c r="O6004" s="81"/>
      <c r="P6004" s="81"/>
      <c r="Q6004" s="81"/>
      <c r="R6004" s="81"/>
    </row>
    <row r="6005" spans="1:18">
      <c r="A6005" s="81"/>
      <c r="B6005" s="81"/>
      <c r="C6005" s="81"/>
      <c r="D6005" s="81"/>
      <c r="E6005" s="81"/>
      <c r="F6005" s="81"/>
      <c r="G6005" s="81"/>
      <c r="H6005" s="81"/>
      <c r="I6005" s="81"/>
      <c r="J6005" s="81"/>
      <c r="K6005" s="81"/>
      <c r="L6005" s="81"/>
      <c r="M6005" s="81"/>
      <c r="N6005" s="81"/>
      <c r="O6005" s="81"/>
      <c r="P6005" s="81"/>
      <c r="Q6005" s="81"/>
      <c r="R6005" s="81"/>
    </row>
    <row r="6006" spans="1:18">
      <c r="A6006" s="81"/>
      <c r="B6006" s="81"/>
      <c r="C6006" s="81"/>
      <c r="D6006" s="81"/>
      <c r="E6006" s="81"/>
      <c r="F6006" s="81"/>
      <c r="G6006" s="81"/>
      <c r="H6006" s="81"/>
      <c r="I6006" s="81"/>
      <c r="J6006" s="81"/>
      <c r="K6006" s="81"/>
      <c r="L6006" s="81"/>
      <c r="M6006" s="81"/>
      <c r="N6006" s="81"/>
      <c r="O6006" s="81"/>
      <c r="P6006" s="81"/>
      <c r="Q6006" s="81"/>
      <c r="R6006" s="81"/>
    </row>
    <row r="6007" spans="1:18">
      <c r="A6007" s="81"/>
      <c r="B6007" s="81"/>
      <c r="C6007" s="81"/>
      <c r="D6007" s="81"/>
      <c r="E6007" s="81"/>
      <c r="F6007" s="81"/>
      <c r="G6007" s="81"/>
      <c r="H6007" s="81"/>
      <c r="I6007" s="81"/>
      <c r="J6007" s="81"/>
      <c r="K6007" s="81"/>
      <c r="L6007" s="81"/>
      <c r="M6007" s="81"/>
      <c r="N6007" s="81"/>
      <c r="O6007" s="81"/>
      <c r="P6007" s="81"/>
      <c r="Q6007" s="81"/>
      <c r="R6007" s="81"/>
    </row>
    <row r="6008" spans="1:18">
      <c r="A6008" s="81"/>
      <c r="B6008" s="81"/>
      <c r="C6008" s="81"/>
      <c r="D6008" s="81"/>
      <c r="E6008" s="81"/>
      <c r="F6008" s="81"/>
      <c r="G6008" s="81"/>
      <c r="H6008" s="81"/>
      <c r="I6008" s="81"/>
      <c r="J6008" s="81"/>
      <c r="K6008" s="81"/>
      <c r="L6008" s="81"/>
      <c r="M6008" s="81"/>
      <c r="N6008" s="81"/>
      <c r="O6008" s="81"/>
      <c r="P6008" s="81"/>
      <c r="Q6008" s="81"/>
      <c r="R6008" s="81"/>
    </row>
    <row r="6009" spans="1:18">
      <c r="A6009" s="81"/>
      <c r="B6009" s="81"/>
      <c r="C6009" s="81"/>
      <c r="D6009" s="81"/>
      <c r="E6009" s="81"/>
      <c r="F6009" s="81"/>
      <c r="G6009" s="81"/>
      <c r="H6009" s="81"/>
      <c r="I6009" s="81"/>
      <c r="J6009" s="81"/>
      <c r="K6009" s="81"/>
      <c r="L6009" s="81"/>
      <c r="M6009" s="81"/>
      <c r="N6009" s="81"/>
      <c r="O6009" s="81"/>
      <c r="P6009" s="81"/>
      <c r="Q6009" s="81"/>
      <c r="R6009" s="81"/>
    </row>
    <row r="6010" spans="1:18">
      <c r="A6010" s="81"/>
      <c r="B6010" s="81"/>
      <c r="C6010" s="81"/>
      <c r="D6010" s="81"/>
      <c r="E6010" s="81"/>
      <c r="F6010" s="81"/>
      <c r="G6010" s="81"/>
      <c r="H6010" s="81"/>
      <c r="I6010" s="81"/>
      <c r="J6010" s="81"/>
      <c r="K6010" s="81"/>
      <c r="L6010" s="81"/>
      <c r="M6010" s="81"/>
      <c r="N6010" s="81"/>
      <c r="O6010" s="81"/>
      <c r="P6010" s="81"/>
      <c r="Q6010" s="81"/>
      <c r="R6010" s="81"/>
    </row>
    <row r="6011" spans="1:18">
      <c r="A6011" s="81"/>
      <c r="B6011" s="81"/>
      <c r="C6011" s="81"/>
      <c r="D6011" s="81"/>
      <c r="E6011" s="81"/>
      <c r="F6011" s="81"/>
      <c r="G6011" s="81"/>
      <c r="H6011" s="81"/>
      <c r="I6011" s="81"/>
      <c r="J6011" s="81"/>
      <c r="K6011" s="81"/>
      <c r="L6011" s="81"/>
      <c r="M6011" s="81"/>
      <c r="N6011" s="81"/>
      <c r="O6011" s="81"/>
      <c r="P6011" s="81"/>
      <c r="Q6011" s="81"/>
      <c r="R6011" s="81"/>
    </row>
    <row r="6012" spans="1:18">
      <c r="A6012" s="81"/>
      <c r="B6012" s="81"/>
      <c r="C6012" s="81"/>
      <c r="D6012" s="81"/>
      <c r="E6012" s="81"/>
      <c r="F6012" s="81"/>
      <c r="G6012" s="81"/>
      <c r="H6012" s="81"/>
      <c r="I6012" s="81"/>
      <c r="J6012" s="81"/>
      <c r="K6012" s="81"/>
      <c r="L6012" s="81"/>
      <c r="M6012" s="81"/>
      <c r="N6012" s="81"/>
      <c r="O6012" s="81"/>
      <c r="P6012" s="81"/>
      <c r="Q6012" s="81"/>
      <c r="R6012" s="81"/>
    </row>
    <row r="6013" spans="1:18">
      <c r="A6013" s="81"/>
      <c r="B6013" s="81"/>
      <c r="C6013" s="81"/>
      <c r="D6013" s="81"/>
      <c r="E6013" s="81"/>
      <c r="F6013" s="81"/>
      <c r="G6013" s="81"/>
      <c r="H6013" s="81"/>
      <c r="I6013" s="81"/>
      <c r="J6013" s="81"/>
      <c r="K6013" s="81"/>
      <c r="L6013" s="81"/>
      <c r="M6013" s="81"/>
      <c r="N6013" s="81"/>
      <c r="O6013" s="81"/>
      <c r="P6013" s="81"/>
      <c r="Q6013" s="81"/>
      <c r="R6013" s="81"/>
    </row>
    <row r="6014" spans="1:18">
      <c r="A6014" s="81"/>
      <c r="B6014" s="81"/>
      <c r="C6014" s="81"/>
      <c r="D6014" s="81"/>
      <c r="E6014" s="81"/>
      <c r="F6014" s="81"/>
      <c r="G6014" s="81"/>
      <c r="H6014" s="81"/>
      <c r="I6014" s="81"/>
      <c r="J6014" s="81"/>
      <c r="K6014" s="81"/>
      <c r="L6014" s="81"/>
      <c r="M6014" s="81"/>
      <c r="N6014" s="81"/>
      <c r="O6014" s="81"/>
      <c r="P6014" s="81"/>
      <c r="Q6014" s="81"/>
      <c r="R6014" s="81"/>
    </row>
    <row r="6015" spans="1:18">
      <c r="A6015" s="81"/>
      <c r="B6015" s="81"/>
      <c r="C6015" s="81"/>
      <c r="D6015" s="81"/>
      <c r="E6015" s="81"/>
      <c r="F6015" s="81"/>
      <c r="G6015" s="81"/>
      <c r="H6015" s="81"/>
      <c r="I6015" s="81"/>
      <c r="J6015" s="81"/>
      <c r="K6015" s="81"/>
      <c r="L6015" s="81"/>
      <c r="M6015" s="81"/>
      <c r="N6015" s="81"/>
      <c r="O6015" s="81"/>
      <c r="P6015" s="81"/>
      <c r="Q6015" s="81"/>
      <c r="R6015" s="81"/>
    </row>
    <row r="6016" spans="1:18">
      <c r="A6016" s="81"/>
      <c r="B6016" s="81"/>
      <c r="C6016" s="81"/>
      <c r="D6016" s="81"/>
      <c r="E6016" s="81"/>
      <c r="F6016" s="81"/>
      <c r="G6016" s="81"/>
      <c r="H6016" s="81"/>
      <c r="I6016" s="81"/>
      <c r="J6016" s="81"/>
      <c r="K6016" s="81"/>
      <c r="L6016" s="81"/>
      <c r="M6016" s="81"/>
      <c r="N6016" s="81"/>
      <c r="O6016" s="81"/>
      <c r="P6016" s="81"/>
      <c r="Q6016" s="81"/>
      <c r="R6016" s="81"/>
    </row>
    <row r="6017" spans="1:18">
      <c r="A6017" s="81"/>
      <c r="B6017" s="81"/>
      <c r="C6017" s="81"/>
      <c r="D6017" s="81"/>
      <c r="E6017" s="81"/>
      <c r="F6017" s="81"/>
      <c r="G6017" s="81"/>
      <c r="H6017" s="81"/>
      <c r="I6017" s="81"/>
      <c r="J6017" s="81"/>
      <c r="K6017" s="81"/>
      <c r="L6017" s="81"/>
      <c r="M6017" s="81"/>
      <c r="N6017" s="81"/>
      <c r="O6017" s="81"/>
      <c r="P6017" s="81"/>
      <c r="Q6017" s="81"/>
      <c r="R6017" s="81"/>
    </row>
    <row r="6018" spans="1:18">
      <c r="A6018" s="81"/>
      <c r="B6018" s="81"/>
      <c r="C6018" s="81"/>
      <c r="D6018" s="81"/>
      <c r="E6018" s="81"/>
      <c r="F6018" s="81"/>
      <c r="G6018" s="81"/>
      <c r="H6018" s="81"/>
      <c r="I6018" s="81"/>
      <c r="J6018" s="81"/>
      <c r="K6018" s="81"/>
      <c r="L6018" s="81"/>
      <c r="M6018" s="81"/>
      <c r="N6018" s="81"/>
      <c r="O6018" s="81"/>
      <c r="P6018" s="81"/>
      <c r="Q6018" s="81"/>
      <c r="R6018" s="81"/>
    </row>
    <row r="6019" spans="1:18">
      <c r="A6019" s="81"/>
      <c r="B6019" s="81"/>
      <c r="C6019" s="81"/>
      <c r="D6019" s="81"/>
      <c r="E6019" s="81"/>
      <c r="F6019" s="81"/>
      <c r="G6019" s="81"/>
      <c r="H6019" s="81"/>
      <c r="I6019" s="81"/>
      <c r="J6019" s="81"/>
      <c r="K6019" s="81"/>
      <c r="L6019" s="81"/>
      <c r="M6019" s="81"/>
      <c r="N6019" s="81"/>
      <c r="O6019" s="81"/>
      <c r="P6019" s="81"/>
      <c r="Q6019" s="81"/>
      <c r="R6019" s="81"/>
    </row>
    <row r="6020" spans="1:18">
      <c r="A6020" s="81"/>
      <c r="B6020" s="81"/>
      <c r="C6020" s="81"/>
      <c r="D6020" s="81"/>
      <c r="E6020" s="81"/>
      <c r="F6020" s="81"/>
      <c r="G6020" s="81"/>
      <c r="H6020" s="81"/>
      <c r="I6020" s="81"/>
      <c r="J6020" s="81"/>
      <c r="K6020" s="81"/>
      <c r="L6020" s="81"/>
      <c r="M6020" s="81"/>
      <c r="N6020" s="81"/>
      <c r="O6020" s="81"/>
      <c r="P6020" s="81"/>
      <c r="Q6020" s="81"/>
      <c r="R6020" s="81"/>
    </row>
    <row r="6021" spans="1:18">
      <c r="A6021" s="81"/>
      <c r="B6021" s="81"/>
      <c r="C6021" s="81"/>
      <c r="D6021" s="81"/>
      <c r="E6021" s="81"/>
      <c r="F6021" s="81"/>
      <c r="G6021" s="81"/>
      <c r="H6021" s="81"/>
      <c r="I6021" s="81"/>
      <c r="J6021" s="81"/>
      <c r="K6021" s="81"/>
      <c r="L6021" s="81"/>
      <c r="M6021" s="81"/>
      <c r="N6021" s="81"/>
      <c r="O6021" s="81"/>
      <c r="P6021" s="81"/>
      <c r="Q6021" s="81"/>
      <c r="R6021" s="81"/>
    </row>
    <row r="6022" spans="1:18">
      <c r="A6022" s="81"/>
      <c r="B6022" s="81"/>
      <c r="C6022" s="81"/>
      <c r="D6022" s="81"/>
      <c r="E6022" s="81"/>
      <c r="F6022" s="81"/>
      <c r="G6022" s="81"/>
      <c r="H6022" s="81"/>
      <c r="I6022" s="81"/>
      <c r="J6022" s="81"/>
      <c r="K6022" s="81"/>
      <c r="L6022" s="81"/>
      <c r="M6022" s="81"/>
      <c r="N6022" s="81"/>
      <c r="O6022" s="81"/>
      <c r="P6022" s="81"/>
      <c r="Q6022" s="81"/>
      <c r="R6022" s="81"/>
    </row>
    <row r="6023" spans="1:18">
      <c r="A6023" s="81"/>
      <c r="B6023" s="81"/>
      <c r="C6023" s="81"/>
      <c r="D6023" s="81"/>
      <c r="E6023" s="81"/>
      <c r="F6023" s="81"/>
      <c r="G6023" s="81"/>
      <c r="H6023" s="81"/>
      <c r="I6023" s="81"/>
      <c r="J6023" s="81"/>
      <c r="K6023" s="81"/>
      <c r="L6023" s="81"/>
      <c r="M6023" s="81"/>
      <c r="N6023" s="81"/>
      <c r="O6023" s="81"/>
      <c r="P6023" s="81"/>
      <c r="Q6023" s="81"/>
      <c r="R6023" s="81"/>
    </row>
    <row r="6024" spans="1:18">
      <c r="A6024" s="81"/>
      <c r="B6024" s="81"/>
      <c r="C6024" s="81"/>
      <c r="D6024" s="81"/>
      <c r="E6024" s="81"/>
      <c r="F6024" s="81"/>
      <c r="G6024" s="81"/>
      <c r="H6024" s="81"/>
      <c r="I6024" s="81"/>
      <c r="J6024" s="81"/>
      <c r="K6024" s="81"/>
      <c r="L6024" s="81"/>
      <c r="M6024" s="81"/>
      <c r="N6024" s="81"/>
      <c r="O6024" s="81"/>
      <c r="P6024" s="81"/>
      <c r="Q6024" s="81"/>
      <c r="R6024" s="81"/>
    </row>
    <row r="6025" spans="1:18">
      <c r="A6025" s="81"/>
      <c r="B6025" s="81"/>
      <c r="C6025" s="81"/>
      <c r="D6025" s="81"/>
      <c r="E6025" s="81"/>
      <c r="F6025" s="81"/>
      <c r="G6025" s="81"/>
      <c r="H6025" s="81"/>
      <c r="I6025" s="81"/>
      <c r="J6025" s="81"/>
      <c r="K6025" s="81"/>
      <c r="L6025" s="81"/>
      <c r="M6025" s="81"/>
      <c r="N6025" s="81"/>
      <c r="O6025" s="81"/>
      <c r="P6025" s="81"/>
      <c r="Q6025" s="81"/>
      <c r="R6025" s="81"/>
    </row>
    <row r="6026" spans="1:18">
      <c r="A6026" s="81"/>
      <c r="B6026" s="81"/>
      <c r="C6026" s="81"/>
      <c r="D6026" s="81"/>
      <c r="E6026" s="81"/>
      <c r="F6026" s="81"/>
      <c r="G6026" s="81"/>
      <c r="H6026" s="81"/>
      <c r="I6026" s="81"/>
      <c r="J6026" s="81"/>
      <c r="K6026" s="81"/>
      <c r="L6026" s="81"/>
      <c r="M6026" s="81"/>
      <c r="N6026" s="81"/>
      <c r="O6026" s="81"/>
      <c r="P6026" s="81"/>
      <c r="Q6026" s="81"/>
      <c r="R6026" s="81"/>
    </row>
    <row r="6027" spans="1:18">
      <c r="A6027" s="81"/>
      <c r="B6027" s="81"/>
      <c r="C6027" s="81"/>
      <c r="D6027" s="81"/>
      <c r="E6027" s="81"/>
      <c r="F6027" s="81"/>
      <c r="G6027" s="81"/>
      <c r="H6027" s="81"/>
      <c r="I6027" s="81"/>
      <c r="J6027" s="81"/>
      <c r="K6027" s="81"/>
      <c r="L6027" s="81"/>
      <c r="M6027" s="81"/>
      <c r="N6027" s="81"/>
      <c r="O6027" s="81"/>
      <c r="P6027" s="81"/>
      <c r="Q6027" s="81"/>
      <c r="R6027" s="81"/>
    </row>
    <row r="6028" spans="1:18">
      <c r="A6028" s="81"/>
      <c r="B6028" s="81"/>
      <c r="C6028" s="81"/>
      <c r="D6028" s="81"/>
      <c r="E6028" s="81"/>
      <c r="F6028" s="81"/>
      <c r="G6028" s="81"/>
      <c r="H6028" s="81"/>
      <c r="I6028" s="81"/>
      <c r="J6028" s="81"/>
      <c r="K6028" s="81"/>
      <c r="L6028" s="81"/>
      <c r="M6028" s="81"/>
      <c r="N6028" s="81"/>
      <c r="O6028" s="81"/>
      <c r="P6028" s="81"/>
      <c r="Q6028" s="81"/>
      <c r="R6028" s="81"/>
    </row>
    <row r="6029" spans="1:18">
      <c r="A6029" s="81"/>
      <c r="B6029" s="81"/>
      <c r="C6029" s="81"/>
      <c r="D6029" s="81"/>
      <c r="E6029" s="81"/>
      <c r="F6029" s="81"/>
      <c r="G6029" s="81"/>
      <c r="H6029" s="81"/>
      <c r="I6029" s="81"/>
      <c r="J6029" s="81"/>
      <c r="K6029" s="81"/>
      <c r="L6029" s="81"/>
      <c r="M6029" s="81"/>
      <c r="N6029" s="81"/>
      <c r="O6029" s="81"/>
      <c r="P6029" s="81"/>
      <c r="Q6029" s="81"/>
      <c r="R6029" s="81"/>
    </row>
    <row r="6030" spans="1:18">
      <c r="A6030" s="81"/>
      <c r="B6030" s="81"/>
      <c r="C6030" s="81"/>
      <c r="D6030" s="81"/>
      <c r="E6030" s="81"/>
      <c r="F6030" s="81"/>
      <c r="G6030" s="81"/>
      <c r="H6030" s="81"/>
      <c r="I6030" s="81"/>
      <c r="J6030" s="81"/>
      <c r="K6030" s="81"/>
      <c r="L6030" s="81"/>
      <c r="M6030" s="81"/>
      <c r="N6030" s="81"/>
      <c r="O6030" s="81"/>
      <c r="P6030" s="81"/>
      <c r="Q6030" s="81"/>
      <c r="R6030" s="81"/>
    </row>
    <row r="6031" spans="1:18">
      <c r="A6031" s="81"/>
      <c r="B6031" s="81"/>
      <c r="C6031" s="81"/>
      <c r="D6031" s="81"/>
      <c r="E6031" s="81"/>
      <c r="F6031" s="81"/>
      <c r="G6031" s="81"/>
      <c r="H6031" s="81"/>
      <c r="I6031" s="81"/>
      <c r="J6031" s="81"/>
      <c r="K6031" s="81"/>
      <c r="L6031" s="81"/>
      <c r="M6031" s="81"/>
      <c r="N6031" s="81"/>
      <c r="O6031" s="81"/>
      <c r="P6031" s="81"/>
      <c r="Q6031" s="81"/>
      <c r="R6031" s="81"/>
    </row>
    <row r="6032" spans="1:18">
      <c r="A6032" s="81"/>
      <c r="B6032" s="81"/>
      <c r="C6032" s="81"/>
      <c r="D6032" s="81"/>
      <c r="E6032" s="81"/>
      <c r="F6032" s="81"/>
      <c r="G6032" s="81"/>
      <c r="H6032" s="81"/>
      <c r="I6032" s="81"/>
      <c r="J6032" s="81"/>
      <c r="K6032" s="81"/>
      <c r="L6032" s="81"/>
      <c r="M6032" s="81"/>
      <c r="N6032" s="81"/>
      <c r="O6032" s="81"/>
      <c r="P6032" s="81"/>
      <c r="Q6032" s="81"/>
      <c r="R6032" s="81"/>
    </row>
    <row r="6033" spans="1:18">
      <c r="A6033" s="81"/>
      <c r="B6033" s="81"/>
      <c r="C6033" s="81"/>
      <c r="D6033" s="81"/>
      <c r="E6033" s="81"/>
      <c r="F6033" s="81"/>
      <c r="G6033" s="81"/>
      <c r="H6033" s="81"/>
      <c r="I6033" s="81"/>
      <c r="J6033" s="81"/>
      <c r="K6033" s="81"/>
      <c r="L6033" s="81"/>
      <c r="M6033" s="81"/>
      <c r="N6033" s="81"/>
      <c r="O6033" s="81"/>
      <c r="P6033" s="81"/>
      <c r="Q6033" s="81"/>
      <c r="R6033" s="81"/>
    </row>
    <row r="6034" spans="1:18">
      <c r="A6034" s="81"/>
      <c r="B6034" s="81"/>
      <c r="C6034" s="81"/>
      <c r="D6034" s="81"/>
      <c r="E6034" s="81"/>
      <c r="F6034" s="81"/>
      <c r="G6034" s="81"/>
      <c r="H6034" s="81"/>
      <c r="I6034" s="81"/>
      <c r="J6034" s="81"/>
      <c r="K6034" s="81"/>
      <c r="L6034" s="81"/>
      <c r="M6034" s="81"/>
      <c r="N6034" s="81"/>
      <c r="O6034" s="81"/>
      <c r="P6034" s="81"/>
      <c r="Q6034" s="81"/>
      <c r="R6034" s="81"/>
    </row>
    <row r="6035" spans="1:18">
      <c r="A6035" s="81"/>
      <c r="B6035" s="81"/>
      <c r="C6035" s="81"/>
      <c r="D6035" s="81"/>
      <c r="E6035" s="81"/>
      <c r="F6035" s="81"/>
      <c r="G6035" s="81"/>
      <c r="H6035" s="81"/>
      <c r="I6035" s="81"/>
      <c r="J6035" s="81"/>
      <c r="K6035" s="81"/>
      <c r="L6035" s="81"/>
      <c r="M6035" s="81"/>
      <c r="N6035" s="81"/>
      <c r="O6035" s="81"/>
      <c r="P6035" s="81"/>
      <c r="Q6035" s="81"/>
      <c r="R6035" s="81"/>
    </row>
    <row r="6036" spans="1:18">
      <c r="A6036" s="81"/>
      <c r="B6036" s="81"/>
      <c r="C6036" s="81"/>
      <c r="D6036" s="81"/>
      <c r="E6036" s="81"/>
      <c r="F6036" s="81"/>
      <c r="G6036" s="81"/>
      <c r="H6036" s="81"/>
      <c r="I6036" s="81"/>
      <c r="J6036" s="81"/>
      <c r="K6036" s="81"/>
      <c r="L6036" s="81"/>
      <c r="M6036" s="81"/>
      <c r="N6036" s="81"/>
      <c r="O6036" s="81"/>
      <c r="P6036" s="81"/>
      <c r="Q6036" s="81"/>
      <c r="R6036" s="81"/>
    </row>
    <row r="6037" spans="1:18">
      <c r="A6037" s="81"/>
      <c r="B6037" s="81"/>
      <c r="C6037" s="81"/>
      <c r="D6037" s="81"/>
      <c r="E6037" s="81"/>
      <c r="F6037" s="81"/>
      <c r="G6037" s="81"/>
      <c r="H6037" s="81"/>
      <c r="I6037" s="81"/>
      <c r="J6037" s="81"/>
      <c r="K6037" s="81"/>
      <c r="L6037" s="81"/>
      <c r="M6037" s="81"/>
      <c r="N6037" s="81"/>
      <c r="O6037" s="81"/>
      <c r="P6037" s="81"/>
      <c r="Q6037" s="81"/>
      <c r="R6037" s="81"/>
    </row>
    <row r="6038" spans="1:18">
      <c r="A6038" s="81"/>
      <c r="B6038" s="81"/>
      <c r="C6038" s="81"/>
      <c r="D6038" s="81"/>
      <c r="E6038" s="81"/>
      <c r="F6038" s="81"/>
      <c r="G6038" s="81"/>
      <c r="H6038" s="81"/>
      <c r="I6038" s="81"/>
      <c r="J6038" s="81"/>
      <c r="K6038" s="81"/>
      <c r="L6038" s="81"/>
      <c r="M6038" s="81"/>
      <c r="N6038" s="81"/>
      <c r="O6038" s="81"/>
      <c r="P6038" s="81"/>
      <c r="Q6038" s="81"/>
      <c r="R6038" s="81"/>
    </row>
    <row r="6039" spans="1:18">
      <c r="A6039" s="81"/>
      <c r="B6039" s="81"/>
      <c r="C6039" s="81"/>
      <c r="D6039" s="81"/>
      <c r="E6039" s="81"/>
      <c r="F6039" s="81"/>
      <c r="G6039" s="81"/>
      <c r="H6039" s="81"/>
      <c r="I6039" s="81"/>
      <c r="J6039" s="81"/>
      <c r="K6039" s="81"/>
      <c r="L6039" s="81"/>
      <c r="M6039" s="81"/>
      <c r="N6039" s="81"/>
      <c r="O6039" s="81"/>
      <c r="P6039" s="81"/>
      <c r="Q6039" s="81"/>
      <c r="R6039" s="81"/>
    </row>
    <row r="6040" spans="1:18">
      <c r="A6040" s="81"/>
      <c r="B6040" s="81"/>
      <c r="C6040" s="81"/>
      <c r="D6040" s="81"/>
      <c r="E6040" s="81"/>
      <c r="F6040" s="81"/>
      <c r="G6040" s="81"/>
      <c r="H6040" s="81"/>
      <c r="I6040" s="81"/>
      <c r="J6040" s="81"/>
      <c r="K6040" s="81"/>
      <c r="L6040" s="81"/>
      <c r="M6040" s="81"/>
      <c r="N6040" s="81"/>
      <c r="O6040" s="81"/>
      <c r="P6040" s="81"/>
      <c r="Q6040" s="81"/>
      <c r="R6040" s="81"/>
    </row>
    <row r="6041" spans="1:18">
      <c r="A6041" s="81"/>
      <c r="B6041" s="81"/>
      <c r="C6041" s="81"/>
      <c r="D6041" s="81"/>
      <c r="E6041" s="81"/>
      <c r="F6041" s="81"/>
      <c r="G6041" s="81"/>
      <c r="H6041" s="81"/>
      <c r="I6041" s="81"/>
      <c r="J6041" s="81"/>
      <c r="K6041" s="81"/>
      <c r="L6041" s="81"/>
      <c r="M6041" s="81"/>
      <c r="N6041" s="81"/>
      <c r="O6041" s="81"/>
      <c r="P6041" s="81"/>
      <c r="Q6041" s="81"/>
      <c r="R6041" s="81"/>
    </row>
    <row r="6042" spans="1:18">
      <c r="A6042" s="81"/>
      <c r="B6042" s="81"/>
      <c r="C6042" s="81"/>
      <c r="D6042" s="81"/>
      <c r="E6042" s="81"/>
      <c r="F6042" s="81"/>
      <c r="G6042" s="81"/>
      <c r="H6042" s="81"/>
      <c r="I6042" s="81"/>
      <c r="J6042" s="81"/>
      <c r="K6042" s="81"/>
      <c r="L6042" s="81"/>
      <c r="M6042" s="81"/>
      <c r="N6042" s="81"/>
      <c r="O6042" s="81"/>
      <c r="P6042" s="81"/>
      <c r="Q6042" s="81"/>
      <c r="R6042" s="81"/>
    </row>
    <row r="6043" spans="1:18">
      <c r="A6043" s="81"/>
      <c r="B6043" s="81"/>
      <c r="C6043" s="81"/>
      <c r="D6043" s="81"/>
      <c r="E6043" s="81"/>
      <c r="F6043" s="81"/>
      <c r="G6043" s="81"/>
      <c r="H6043" s="81"/>
      <c r="I6043" s="81"/>
      <c r="J6043" s="81"/>
      <c r="K6043" s="81"/>
      <c r="L6043" s="81"/>
      <c r="M6043" s="81"/>
      <c r="N6043" s="81"/>
      <c r="O6043" s="81"/>
      <c r="P6043" s="81"/>
      <c r="Q6043" s="81"/>
      <c r="R6043" s="81"/>
    </row>
    <row r="6044" spans="1:18">
      <c r="A6044" s="81"/>
      <c r="B6044" s="81"/>
      <c r="C6044" s="81"/>
      <c r="D6044" s="81"/>
      <c r="E6044" s="81"/>
      <c r="F6044" s="81"/>
      <c r="G6044" s="81"/>
      <c r="H6044" s="81"/>
      <c r="I6044" s="81"/>
      <c r="J6044" s="81"/>
      <c r="K6044" s="81"/>
      <c r="L6044" s="81"/>
      <c r="M6044" s="81"/>
      <c r="N6044" s="81"/>
      <c r="O6044" s="81"/>
      <c r="P6044" s="81"/>
      <c r="Q6044" s="81"/>
      <c r="R6044" s="81"/>
    </row>
    <row r="6045" spans="1:18">
      <c r="A6045" s="81"/>
      <c r="B6045" s="81"/>
      <c r="C6045" s="81"/>
      <c r="D6045" s="81"/>
      <c r="E6045" s="81"/>
      <c r="F6045" s="81"/>
      <c r="G6045" s="81"/>
      <c r="H6045" s="81"/>
      <c r="I6045" s="81"/>
      <c r="J6045" s="81"/>
      <c r="K6045" s="81"/>
      <c r="L6045" s="81"/>
      <c r="M6045" s="81"/>
      <c r="N6045" s="81"/>
      <c r="O6045" s="81"/>
      <c r="P6045" s="81"/>
      <c r="Q6045" s="81"/>
      <c r="R6045" s="81"/>
    </row>
    <row r="6046" spans="1:18">
      <c r="A6046" s="81"/>
      <c r="B6046" s="81"/>
      <c r="C6046" s="81"/>
      <c r="D6046" s="81"/>
      <c r="E6046" s="81"/>
      <c r="F6046" s="81"/>
      <c r="G6046" s="81"/>
      <c r="H6046" s="81"/>
      <c r="I6046" s="81"/>
      <c r="J6046" s="81"/>
      <c r="K6046" s="81"/>
      <c r="L6046" s="81"/>
      <c r="M6046" s="81"/>
      <c r="N6046" s="81"/>
      <c r="O6046" s="81"/>
      <c r="P6046" s="81"/>
      <c r="Q6046" s="81"/>
      <c r="R6046" s="81"/>
    </row>
    <row r="6047" spans="1:18">
      <c r="A6047" s="81"/>
      <c r="B6047" s="81"/>
      <c r="C6047" s="81"/>
      <c r="D6047" s="81"/>
      <c r="E6047" s="81"/>
      <c r="F6047" s="81"/>
      <c r="G6047" s="81"/>
      <c r="H6047" s="81"/>
      <c r="I6047" s="81"/>
      <c r="J6047" s="81"/>
      <c r="K6047" s="81"/>
      <c r="L6047" s="81"/>
      <c r="M6047" s="81"/>
      <c r="N6047" s="81"/>
      <c r="O6047" s="81"/>
      <c r="P6047" s="81"/>
      <c r="Q6047" s="81"/>
      <c r="R6047" s="81"/>
    </row>
    <row r="6048" spans="1:18">
      <c r="A6048" s="81"/>
      <c r="B6048" s="81"/>
      <c r="C6048" s="81"/>
      <c r="D6048" s="81"/>
      <c r="E6048" s="81"/>
      <c r="F6048" s="81"/>
      <c r="G6048" s="81"/>
      <c r="H6048" s="81"/>
      <c r="I6048" s="81"/>
      <c r="J6048" s="81"/>
      <c r="K6048" s="81"/>
      <c r="L6048" s="81"/>
      <c r="M6048" s="81"/>
      <c r="N6048" s="81"/>
      <c r="O6048" s="81"/>
      <c r="P6048" s="81"/>
      <c r="Q6048" s="81"/>
      <c r="R6048" s="81"/>
    </row>
    <row r="6049" spans="1:18">
      <c r="A6049" s="81"/>
      <c r="B6049" s="81"/>
      <c r="C6049" s="81"/>
      <c r="D6049" s="81"/>
      <c r="E6049" s="81"/>
      <c r="F6049" s="81"/>
      <c r="G6049" s="81"/>
      <c r="H6049" s="81"/>
      <c r="I6049" s="81"/>
      <c r="J6049" s="81"/>
      <c r="K6049" s="81"/>
      <c r="L6049" s="81"/>
      <c r="M6049" s="81"/>
      <c r="N6049" s="81"/>
      <c r="O6049" s="81"/>
      <c r="P6049" s="81"/>
      <c r="Q6049" s="81"/>
      <c r="R6049" s="81"/>
    </row>
    <row r="6050" spans="1:18">
      <c r="A6050" s="81"/>
      <c r="B6050" s="81"/>
      <c r="C6050" s="81"/>
      <c r="D6050" s="81"/>
      <c r="E6050" s="81"/>
      <c r="F6050" s="81"/>
      <c r="G6050" s="81"/>
      <c r="H6050" s="81"/>
      <c r="I6050" s="81"/>
      <c r="J6050" s="81"/>
      <c r="K6050" s="81"/>
      <c r="L6050" s="81"/>
      <c r="M6050" s="81"/>
      <c r="N6050" s="81"/>
      <c r="O6050" s="81"/>
      <c r="P6050" s="81"/>
      <c r="Q6050" s="81"/>
      <c r="R6050" s="81"/>
    </row>
    <row r="6051" spans="1:18">
      <c r="A6051" s="81"/>
      <c r="B6051" s="81"/>
      <c r="C6051" s="81"/>
      <c r="D6051" s="81"/>
      <c r="E6051" s="81"/>
      <c r="F6051" s="81"/>
      <c r="G6051" s="81"/>
      <c r="H6051" s="81"/>
      <c r="I6051" s="81"/>
      <c r="J6051" s="81"/>
      <c r="K6051" s="81"/>
      <c r="L6051" s="81"/>
      <c r="M6051" s="81"/>
      <c r="N6051" s="81"/>
      <c r="O6051" s="81"/>
      <c r="P6051" s="81"/>
      <c r="Q6051" s="81"/>
      <c r="R6051" s="81"/>
    </row>
    <row r="6052" spans="1:18">
      <c r="A6052" s="81"/>
      <c r="B6052" s="81"/>
      <c r="C6052" s="81"/>
      <c r="D6052" s="81"/>
      <c r="E6052" s="81"/>
      <c r="F6052" s="81"/>
      <c r="G6052" s="81"/>
      <c r="H6052" s="81"/>
      <c r="I6052" s="81"/>
      <c r="J6052" s="81"/>
      <c r="K6052" s="81"/>
      <c r="L6052" s="81"/>
      <c r="M6052" s="81"/>
      <c r="N6052" s="81"/>
      <c r="O6052" s="81"/>
      <c r="P6052" s="81"/>
      <c r="Q6052" s="81"/>
      <c r="R6052" s="81"/>
    </row>
    <row r="6053" spans="1:18">
      <c r="A6053" s="81"/>
      <c r="B6053" s="81"/>
      <c r="C6053" s="81"/>
      <c r="D6053" s="81"/>
      <c r="E6053" s="81"/>
      <c r="F6053" s="81"/>
      <c r="G6053" s="81"/>
      <c r="H6053" s="81"/>
      <c r="I6053" s="81"/>
      <c r="J6053" s="81"/>
      <c r="K6053" s="81"/>
      <c r="L6053" s="81"/>
      <c r="M6053" s="81"/>
      <c r="N6053" s="81"/>
      <c r="O6053" s="81"/>
      <c r="P6053" s="81"/>
      <c r="Q6053" s="81"/>
      <c r="R6053" s="81"/>
    </row>
    <row r="6054" spans="1:18">
      <c r="A6054" s="81"/>
      <c r="B6054" s="81"/>
      <c r="C6054" s="81"/>
      <c r="D6054" s="81"/>
      <c r="E6054" s="81"/>
      <c r="F6054" s="81"/>
      <c r="G6054" s="81"/>
      <c r="H6054" s="81"/>
      <c r="I6054" s="81"/>
      <c r="J6054" s="81"/>
      <c r="K6054" s="81"/>
      <c r="L6054" s="81"/>
      <c r="M6054" s="81"/>
      <c r="N6054" s="81"/>
      <c r="O6054" s="81"/>
      <c r="P6054" s="81"/>
      <c r="Q6054" s="81"/>
      <c r="R6054" s="81"/>
    </row>
    <row r="6055" spans="1:18">
      <c r="A6055" s="81"/>
      <c r="B6055" s="81"/>
      <c r="C6055" s="81"/>
      <c r="D6055" s="81"/>
      <c r="E6055" s="81"/>
      <c r="F6055" s="81"/>
      <c r="G6055" s="81"/>
      <c r="H6055" s="81"/>
      <c r="I6055" s="81"/>
      <c r="J6055" s="81"/>
      <c r="K6055" s="81"/>
      <c r="L6055" s="81"/>
      <c r="M6055" s="81"/>
      <c r="N6055" s="81"/>
      <c r="O6055" s="81"/>
      <c r="P6055" s="81"/>
      <c r="Q6055" s="81"/>
      <c r="R6055" s="81"/>
    </row>
    <row r="6056" spans="1:18">
      <c r="A6056" s="81"/>
      <c r="B6056" s="81"/>
      <c r="C6056" s="81"/>
      <c r="D6056" s="81"/>
      <c r="E6056" s="81"/>
      <c r="F6056" s="81"/>
      <c r="G6056" s="81"/>
      <c r="H6056" s="81"/>
      <c r="I6056" s="81"/>
      <c r="J6056" s="81"/>
      <c r="K6056" s="81"/>
      <c r="L6056" s="81"/>
      <c r="M6056" s="81"/>
      <c r="N6056" s="81"/>
      <c r="O6056" s="81"/>
      <c r="P6056" s="81"/>
      <c r="Q6056" s="81"/>
      <c r="R6056" s="81"/>
    </row>
    <row r="6057" spans="1:18">
      <c r="A6057" s="81"/>
      <c r="B6057" s="81"/>
      <c r="C6057" s="81"/>
      <c r="D6057" s="81"/>
      <c r="E6057" s="81"/>
      <c r="F6057" s="81"/>
      <c r="G6057" s="81"/>
      <c r="H6057" s="81"/>
      <c r="I6057" s="81"/>
      <c r="J6057" s="81"/>
      <c r="K6057" s="81"/>
      <c r="L6057" s="81"/>
      <c r="M6057" s="81"/>
      <c r="N6057" s="81"/>
      <c r="O6057" s="81"/>
      <c r="P6057" s="81"/>
      <c r="Q6057" s="81"/>
      <c r="R6057" s="81"/>
    </row>
    <row r="6058" spans="1:18">
      <c r="A6058" s="81"/>
      <c r="B6058" s="81"/>
      <c r="C6058" s="81"/>
      <c r="D6058" s="81"/>
      <c r="E6058" s="81"/>
      <c r="F6058" s="81"/>
      <c r="G6058" s="81"/>
      <c r="H6058" s="81"/>
      <c r="I6058" s="81"/>
      <c r="J6058" s="81"/>
      <c r="K6058" s="81"/>
      <c r="L6058" s="81"/>
      <c r="M6058" s="81"/>
      <c r="N6058" s="81"/>
      <c r="O6058" s="81"/>
      <c r="P6058" s="81"/>
      <c r="Q6058" s="81"/>
      <c r="R6058" s="81"/>
    </row>
    <row r="6059" spans="1:18">
      <c r="A6059" s="81"/>
      <c r="B6059" s="81"/>
      <c r="C6059" s="81"/>
      <c r="D6059" s="81"/>
      <c r="E6059" s="81"/>
      <c r="F6059" s="81"/>
      <c r="G6059" s="81"/>
      <c r="H6059" s="81"/>
      <c r="I6059" s="81"/>
      <c r="J6059" s="81"/>
      <c r="K6059" s="81"/>
      <c r="L6059" s="81"/>
      <c r="M6059" s="81"/>
      <c r="N6059" s="81"/>
      <c r="O6059" s="81"/>
      <c r="P6059" s="81"/>
      <c r="Q6059" s="81"/>
      <c r="R6059" s="81"/>
    </row>
    <row r="6060" spans="1:18">
      <c r="A6060" s="81"/>
      <c r="B6060" s="81"/>
      <c r="C6060" s="81"/>
      <c r="D6060" s="81"/>
      <c r="E6060" s="81"/>
      <c r="F6060" s="81"/>
      <c r="G6060" s="81"/>
      <c r="H6060" s="81"/>
      <c r="I6060" s="81"/>
      <c r="J6060" s="81"/>
      <c r="K6060" s="81"/>
      <c r="L6060" s="81"/>
      <c r="M6060" s="81"/>
      <c r="N6060" s="81"/>
      <c r="O6060" s="81"/>
      <c r="P6060" s="81"/>
      <c r="Q6060" s="81"/>
      <c r="R6060" s="81"/>
    </row>
    <row r="6061" spans="1:18">
      <c r="A6061" s="81"/>
      <c r="B6061" s="81"/>
      <c r="C6061" s="81"/>
      <c r="D6061" s="81"/>
      <c r="E6061" s="81"/>
      <c r="F6061" s="81"/>
      <c r="G6061" s="81"/>
      <c r="H6061" s="81"/>
      <c r="I6061" s="81"/>
      <c r="J6061" s="81"/>
      <c r="K6061" s="81"/>
      <c r="L6061" s="81"/>
      <c r="M6061" s="81"/>
      <c r="N6061" s="81"/>
      <c r="O6061" s="81"/>
      <c r="P6061" s="81"/>
      <c r="Q6061" s="81"/>
      <c r="R6061" s="81"/>
    </row>
    <row r="6062" spans="1:18">
      <c r="A6062" s="81"/>
      <c r="B6062" s="81"/>
      <c r="C6062" s="81"/>
      <c r="D6062" s="81"/>
      <c r="E6062" s="81"/>
      <c r="F6062" s="81"/>
      <c r="G6062" s="81"/>
      <c r="H6062" s="81"/>
      <c r="I6062" s="81"/>
      <c r="J6062" s="81"/>
      <c r="K6062" s="81"/>
      <c r="L6062" s="81"/>
      <c r="M6062" s="81"/>
      <c r="N6062" s="81"/>
      <c r="O6062" s="81"/>
      <c r="P6062" s="81"/>
      <c r="Q6062" s="81"/>
      <c r="R6062" s="81"/>
    </row>
    <row r="6063" spans="1:18">
      <c r="A6063" s="81"/>
      <c r="B6063" s="81"/>
      <c r="C6063" s="81"/>
      <c r="D6063" s="81"/>
      <c r="E6063" s="81"/>
      <c r="F6063" s="81"/>
      <c r="G6063" s="81"/>
      <c r="H6063" s="81"/>
      <c r="I6063" s="81"/>
      <c r="J6063" s="81"/>
      <c r="K6063" s="81"/>
      <c r="L6063" s="81"/>
      <c r="M6063" s="81"/>
      <c r="N6063" s="81"/>
      <c r="O6063" s="81"/>
      <c r="P6063" s="81"/>
      <c r="Q6063" s="81"/>
      <c r="R6063" s="81"/>
    </row>
    <row r="6064" spans="1:18">
      <c r="A6064" s="81"/>
      <c r="B6064" s="81"/>
      <c r="C6064" s="81"/>
      <c r="D6064" s="81"/>
      <c r="E6064" s="81"/>
      <c r="F6064" s="81"/>
      <c r="G6064" s="81"/>
      <c r="H6064" s="81"/>
      <c r="I6064" s="81"/>
      <c r="J6064" s="81"/>
      <c r="K6064" s="81"/>
      <c r="L6064" s="81"/>
      <c r="M6064" s="81"/>
      <c r="N6064" s="81"/>
      <c r="O6064" s="81"/>
      <c r="P6064" s="81"/>
      <c r="Q6064" s="81"/>
      <c r="R6064" s="81"/>
    </row>
    <row r="6065" spans="1:18">
      <c r="A6065" s="81"/>
      <c r="B6065" s="81"/>
      <c r="C6065" s="81"/>
      <c r="D6065" s="81"/>
      <c r="E6065" s="81"/>
      <c r="F6065" s="81"/>
      <c r="G6065" s="81"/>
      <c r="H6065" s="81"/>
      <c r="I6065" s="81"/>
      <c r="J6065" s="81"/>
      <c r="K6065" s="81"/>
      <c r="L6065" s="81"/>
      <c r="M6065" s="81"/>
      <c r="N6065" s="81"/>
      <c r="O6065" s="81"/>
      <c r="P6065" s="81"/>
      <c r="Q6065" s="81"/>
      <c r="R6065" s="81"/>
    </row>
    <row r="6066" spans="1:18">
      <c r="A6066" s="81"/>
      <c r="B6066" s="81"/>
      <c r="C6066" s="81"/>
      <c r="D6066" s="81"/>
      <c r="E6066" s="81"/>
      <c r="F6066" s="81"/>
      <c r="G6066" s="81"/>
      <c r="H6066" s="81"/>
      <c r="I6066" s="81"/>
      <c r="J6066" s="81"/>
      <c r="K6066" s="81"/>
      <c r="L6066" s="81"/>
      <c r="M6066" s="81"/>
      <c r="N6066" s="81"/>
      <c r="O6066" s="81"/>
      <c r="P6066" s="81"/>
      <c r="Q6066" s="81"/>
      <c r="R6066" s="81"/>
    </row>
    <row r="6067" spans="1:18">
      <c r="A6067" s="81"/>
      <c r="B6067" s="81"/>
      <c r="C6067" s="81"/>
      <c r="D6067" s="81"/>
      <c r="E6067" s="81"/>
      <c r="F6067" s="81"/>
      <c r="G6067" s="81"/>
      <c r="H6067" s="81"/>
      <c r="I6067" s="81"/>
      <c r="J6067" s="81"/>
      <c r="K6067" s="81"/>
      <c r="L6067" s="81"/>
      <c r="M6067" s="81"/>
      <c r="N6067" s="81"/>
      <c r="O6067" s="81"/>
      <c r="P6067" s="81"/>
      <c r="Q6067" s="81"/>
      <c r="R6067" s="81"/>
    </row>
    <row r="6068" spans="1:18">
      <c r="A6068" s="81"/>
      <c r="B6068" s="81"/>
      <c r="C6068" s="81"/>
      <c r="D6068" s="81"/>
      <c r="E6068" s="81"/>
      <c r="F6068" s="81"/>
      <c r="G6068" s="81"/>
      <c r="H6068" s="81"/>
      <c r="I6068" s="81"/>
      <c r="J6068" s="81"/>
      <c r="K6068" s="81"/>
      <c r="L6068" s="81"/>
      <c r="M6068" s="81"/>
      <c r="N6068" s="81"/>
      <c r="O6068" s="81"/>
      <c r="P6068" s="81"/>
      <c r="Q6068" s="81"/>
      <c r="R6068" s="81"/>
    </row>
    <row r="6069" spans="1:18">
      <c r="A6069" s="81"/>
      <c r="B6069" s="81"/>
      <c r="C6069" s="81"/>
      <c r="D6069" s="81"/>
      <c r="E6069" s="81"/>
      <c r="F6069" s="81"/>
      <c r="G6069" s="81"/>
      <c r="H6069" s="81"/>
      <c r="I6069" s="81"/>
      <c r="J6069" s="81"/>
      <c r="K6069" s="81"/>
      <c r="L6069" s="81"/>
      <c r="M6069" s="81"/>
      <c r="N6069" s="81"/>
      <c r="O6069" s="81"/>
      <c r="P6069" s="81"/>
      <c r="Q6069" s="81"/>
      <c r="R6069" s="81"/>
    </row>
    <row r="6070" spans="1:18">
      <c r="A6070" s="81"/>
      <c r="B6070" s="81"/>
      <c r="C6070" s="81"/>
      <c r="D6070" s="81"/>
      <c r="E6070" s="81"/>
      <c r="F6070" s="81"/>
      <c r="G6070" s="81"/>
      <c r="H6070" s="81"/>
      <c r="I6070" s="81"/>
      <c r="J6070" s="81"/>
      <c r="K6070" s="81"/>
      <c r="L6070" s="81"/>
      <c r="M6070" s="81"/>
      <c r="N6070" s="81"/>
      <c r="O6070" s="81"/>
      <c r="P6070" s="81"/>
      <c r="Q6070" s="81"/>
      <c r="R6070" s="81"/>
    </row>
    <row r="6071" spans="1:18">
      <c r="A6071" s="81"/>
      <c r="B6071" s="81"/>
      <c r="C6071" s="81"/>
      <c r="D6071" s="81"/>
      <c r="E6071" s="81"/>
      <c r="F6071" s="81"/>
      <c r="G6071" s="81"/>
      <c r="H6071" s="81"/>
      <c r="I6071" s="81"/>
      <c r="J6071" s="81"/>
      <c r="K6071" s="81"/>
      <c r="L6071" s="81"/>
      <c r="M6071" s="81"/>
      <c r="N6071" s="81"/>
      <c r="O6071" s="81"/>
      <c r="P6071" s="81"/>
      <c r="Q6071" s="81"/>
      <c r="R6071" s="81"/>
    </row>
    <row r="6072" spans="1:18">
      <c r="A6072" s="81"/>
      <c r="B6072" s="81"/>
      <c r="C6072" s="81"/>
      <c r="D6072" s="81"/>
      <c r="E6072" s="81"/>
      <c r="F6072" s="81"/>
      <c r="G6072" s="81"/>
      <c r="H6072" s="81"/>
      <c r="I6072" s="81"/>
      <c r="J6072" s="81"/>
      <c r="K6072" s="81"/>
      <c r="L6072" s="81"/>
      <c r="M6072" s="81"/>
      <c r="N6072" s="81"/>
      <c r="O6072" s="81"/>
      <c r="P6072" s="81"/>
      <c r="Q6072" s="81"/>
      <c r="R6072" s="81"/>
    </row>
    <row r="6073" spans="1:18">
      <c r="A6073" s="81"/>
      <c r="B6073" s="81"/>
      <c r="C6073" s="81"/>
      <c r="D6073" s="81"/>
      <c r="E6073" s="81"/>
      <c r="F6073" s="81"/>
      <c r="G6073" s="81"/>
      <c r="H6073" s="81"/>
      <c r="I6073" s="81"/>
      <c r="J6073" s="81"/>
      <c r="K6073" s="81"/>
      <c r="L6073" s="81"/>
      <c r="M6073" s="81"/>
      <c r="N6073" s="81"/>
      <c r="O6073" s="81"/>
      <c r="P6073" s="81"/>
      <c r="Q6073" s="81"/>
      <c r="R6073" s="81"/>
    </row>
    <row r="6074" spans="1:18">
      <c r="A6074" s="81"/>
      <c r="B6074" s="81"/>
      <c r="C6074" s="81"/>
      <c r="D6074" s="81"/>
      <c r="E6074" s="81"/>
      <c r="F6074" s="81"/>
      <c r="G6074" s="81"/>
      <c r="H6074" s="81"/>
      <c r="I6074" s="81"/>
      <c r="J6074" s="81"/>
      <c r="K6074" s="81"/>
      <c r="L6074" s="81"/>
      <c r="M6074" s="81"/>
      <c r="N6074" s="81"/>
      <c r="O6074" s="81"/>
      <c r="P6074" s="81"/>
      <c r="Q6074" s="81"/>
      <c r="R6074" s="81"/>
    </row>
    <row r="6075" spans="1:18">
      <c r="A6075" s="81"/>
      <c r="B6075" s="81"/>
      <c r="C6075" s="81"/>
      <c r="D6075" s="81"/>
      <c r="E6075" s="81"/>
      <c r="F6075" s="81"/>
      <c r="G6075" s="81"/>
      <c r="H6075" s="81"/>
      <c r="I6075" s="81"/>
      <c r="J6075" s="81"/>
      <c r="K6075" s="81"/>
      <c r="L6075" s="81"/>
      <c r="M6075" s="81"/>
      <c r="N6075" s="81"/>
      <c r="O6075" s="81"/>
      <c r="P6075" s="81"/>
      <c r="Q6075" s="81"/>
      <c r="R6075" s="81"/>
    </row>
    <row r="6076" spans="1:18">
      <c r="A6076" s="81"/>
      <c r="B6076" s="81"/>
      <c r="C6076" s="81"/>
      <c r="D6076" s="81"/>
      <c r="E6076" s="81"/>
      <c r="F6076" s="81"/>
      <c r="G6076" s="81"/>
      <c r="H6076" s="81"/>
      <c r="I6076" s="81"/>
      <c r="J6076" s="81"/>
      <c r="K6076" s="81"/>
      <c r="L6076" s="81"/>
      <c r="M6076" s="81"/>
      <c r="N6076" s="81"/>
      <c r="O6076" s="81"/>
      <c r="P6076" s="81"/>
      <c r="Q6076" s="81"/>
      <c r="R6076" s="81"/>
    </row>
    <row r="6077" spans="1:18">
      <c r="A6077" s="81"/>
      <c r="B6077" s="81"/>
      <c r="C6077" s="81"/>
      <c r="D6077" s="81"/>
      <c r="E6077" s="81"/>
      <c r="F6077" s="81"/>
      <c r="G6077" s="81"/>
      <c r="H6077" s="81"/>
      <c r="I6077" s="81"/>
      <c r="J6077" s="81"/>
      <c r="K6077" s="81"/>
      <c r="L6077" s="81"/>
      <c r="M6077" s="81"/>
      <c r="N6077" s="81"/>
      <c r="O6077" s="81"/>
      <c r="P6077" s="81"/>
      <c r="Q6077" s="81"/>
      <c r="R6077" s="81"/>
    </row>
    <row r="6078" spans="1:18">
      <c r="A6078" s="81"/>
      <c r="B6078" s="81"/>
      <c r="C6078" s="81"/>
      <c r="D6078" s="81"/>
      <c r="E6078" s="81"/>
      <c r="F6078" s="81"/>
      <c r="G6078" s="81"/>
      <c r="H6078" s="81"/>
      <c r="I6078" s="81"/>
      <c r="J6078" s="81"/>
      <c r="K6078" s="81"/>
      <c r="L6078" s="81"/>
      <c r="M6078" s="81"/>
      <c r="N6078" s="81"/>
      <c r="O6078" s="81"/>
      <c r="P6078" s="81"/>
      <c r="Q6078" s="81"/>
      <c r="R6078" s="81"/>
    </row>
    <row r="6079" spans="1:18">
      <c r="A6079" s="81"/>
      <c r="B6079" s="81"/>
      <c r="C6079" s="81"/>
      <c r="D6079" s="81"/>
      <c r="E6079" s="81"/>
      <c r="F6079" s="81"/>
      <c r="G6079" s="81"/>
      <c r="H6079" s="81"/>
      <c r="I6079" s="81"/>
      <c r="J6079" s="81"/>
      <c r="K6079" s="81"/>
      <c r="L6079" s="81"/>
      <c r="M6079" s="81"/>
      <c r="N6079" s="81"/>
      <c r="O6079" s="81"/>
      <c r="P6079" s="81"/>
      <c r="Q6079" s="81"/>
      <c r="R6079" s="81"/>
    </row>
    <row r="6080" spans="1:18">
      <c r="A6080" s="81"/>
      <c r="B6080" s="81"/>
      <c r="C6080" s="81"/>
      <c r="D6080" s="81"/>
      <c r="E6080" s="81"/>
      <c r="F6080" s="81"/>
      <c r="G6080" s="81"/>
      <c r="H6080" s="81"/>
      <c r="I6080" s="81"/>
      <c r="J6080" s="81"/>
      <c r="K6080" s="81"/>
      <c r="L6080" s="81"/>
      <c r="M6080" s="81"/>
      <c r="N6080" s="81"/>
      <c r="O6080" s="81"/>
      <c r="P6080" s="81"/>
      <c r="Q6080" s="81"/>
      <c r="R6080" s="81"/>
    </row>
    <row r="6081" spans="1:18">
      <c r="A6081" s="81"/>
      <c r="B6081" s="81"/>
      <c r="C6081" s="81"/>
      <c r="D6081" s="81"/>
      <c r="E6081" s="81"/>
      <c r="F6081" s="81"/>
      <c r="G6081" s="81"/>
      <c r="H6081" s="81"/>
      <c r="I6081" s="81"/>
      <c r="J6081" s="81"/>
      <c r="K6081" s="81"/>
      <c r="L6081" s="81"/>
      <c r="M6081" s="81"/>
      <c r="N6081" s="81"/>
      <c r="O6081" s="81"/>
      <c r="P6081" s="81"/>
      <c r="Q6081" s="81"/>
      <c r="R6081" s="81"/>
    </row>
    <row r="6082" spans="1:18">
      <c r="A6082" s="81"/>
      <c r="B6082" s="81"/>
      <c r="C6082" s="81"/>
      <c r="D6082" s="81"/>
      <c r="E6082" s="81"/>
      <c r="F6082" s="81"/>
      <c r="G6082" s="81"/>
      <c r="H6082" s="81"/>
      <c r="I6082" s="81"/>
      <c r="J6082" s="81"/>
      <c r="K6082" s="81"/>
      <c r="L6082" s="81"/>
      <c r="M6082" s="81"/>
      <c r="N6082" s="81"/>
      <c r="O6082" s="81"/>
      <c r="P6082" s="81"/>
      <c r="Q6082" s="81"/>
      <c r="R6082" s="81"/>
    </row>
    <row r="6083" spans="1:18">
      <c r="A6083" s="81"/>
      <c r="B6083" s="81"/>
      <c r="C6083" s="81"/>
      <c r="D6083" s="81"/>
      <c r="E6083" s="81"/>
      <c r="F6083" s="81"/>
      <c r="G6083" s="81"/>
      <c r="H6083" s="81"/>
      <c r="I6083" s="81"/>
      <c r="J6083" s="81"/>
      <c r="K6083" s="81"/>
      <c r="L6083" s="81"/>
      <c r="M6083" s="81"/>
      <c r="N6083" s="81"/>
      <c r="O6083" s="81"/>
      <c r="P6083" s="81"/>
      <c r="Q6083" s="81"/>
      <c r="R6083" s="81"/>
    </row>
    <row r="6084" spans="1:18">
      <c r="A6084" s="81"/>
      <c r="B6084" s="81"/>
      <c r="C6084" s="81"/>
      <c r="D6084" s="81"/>
      <c r="E6084" s="81"/>
      <c r="F6084" s="81"/>
      <c r="G6084" s="81"/>
      <c r="H6084" s="81"/>
      <c r="I6084" s="81"/>
      <c r="J6084" s="81"/>
      <c r="K6084" s="81"/>
      <c r="L6084" s="81"/>
      <c r="M6084" s="81"/>
      <c r="N6084" s="81"/>
      <c r="O6084" s="81"/>
      <c r="P6084" s="81"/>
      <c r="Q6084" s="81"/>
      <c r="R6084" s="81"/>
    </row>
    <row r="6085" spans="1:18">
      <c r="A6085" s="81"/>
      <c r="B6085" s="81"/>
      <c r="C6085" s="81"/>
      <c r="D6085" s="81"/>
      <c r="E6085" s="81"/>
      <c r="F6085" s="81"/>
      <c r="G6085" s="81"/>
      <c r="H6085" s="81"/>
      <c r="I6085" s="81"/>
      <c r="J6085" s="81"/>
      <c r="K6085" s="81"/>
      <c r="L6085" s="81"/>
      <c r="M6085" s="81"/>
      <c r="N6085" s="81"/>
      <c r="O6085" s="81"/>
      <c r="P6085" s="81"/>
      <c r="Q6085" s="81"/>
      <c r="R6085" s="81"/>
    </row>
    <row r="6086" spans="1:18">
      <c r="A6086" s="81"/>
      <c r="B6086" s="81"/>
      <c r="C6086" s="81"/>
      <c r="D6086" s="81"/>
      <c r="E6086" s="81"/>
      <c r="F6086" s="81"/>
      <c r="G6086" s="81"/>
      <c r="H6086" s="81"/>
      <c r="I6086" s="81"/>
      <c r="J6086" s="81"/>
      <c r="K6086" s="81"/>
      <c r="L6086" s="81"/>
      <c r="M6086" s="81"/>
      <c r="N6086" s="81"/>
      <c r="O6086" s="81"/>
      <c r="P6086" s="81"/>
      <c r="Q6086" s="81"/>
      <c r="R6086" s="81"/>
    </row>
    <row r="6087" spans="1:18">
      <c r="A6087" s="81"/>
      <c r="B6087" s="81"/>
      <c r="C6087" s="81"/>
      <c r="D6087" s="81"/>
      <c r="E6087" s="81"/>
      <c r="F6087" s="81"/>
      <c r="G6087" s="81"/>
      <c r="H6087" s="81"/>
      <c r="I6087" s="81"/>
      <c r="J6087" s="81"/>
      <c r="K6087" s="81"/>
      <c r="L6087" s="81"/>
      <c r="M6087" s="81"/>
      <c r="N6087" s="81"/>
      <c r="O6087" s="81"/>
      <c r="P6087" s="81"/>
      <c r="Q6087" s="81"/>
      <c r="R6087" s="81"/>
    </row>
    <row r="6088" spans="1:18">
      <c r="A6088" s="81"/>
      <c r="B6088" s="81"/>
      <c r="C6088" s="81"/>
      <c r="D6088" s="81"/>
      <c r="E6088" s="81"/>
      <c r="F6088" s="81"/>
      <c r="G6088" s="81"/>
      <c r="H6088" s="81"/>
      <c r="I6088" s="81"/>
      <c r="J6088" s="81"/>
      <c r="K6088" s="81"/>
      <c r="L6088" s="81"/>
      <c r="M6088" s="81"/>
      <c r="N6088" s="81"/>
      <c r="O6088" s="81"/>
      <c r="P6088" s="81"/>
      <c r="Q6088" s="81"/>
      <c r="R6088" s="81"/>
    </row>
    <row r="6089" spans="1:18">
      <c r="A6089" s="81"/>
      <c r="B6089" s="81"/>
      <c r="C6089" s="81"/>
      <c r="D6089" s="81"/>
      <c r="E6089" s="81"/>
      <c r="F6089" s="81"/>
      <c r="G6089" s="81"/>
      <c r="H6089" s="81"/>
      <c r="I6089" s="81"/>
      <c r="J6089" s="81"/>
      <c r="K6089" s="81"/>
      <c r="L6089" s="81"/>
      <c r="M6089" s="81"/>
      <c r="N6089" s="81"/>
      <c r="O6089" s="81"/>
      <c r="P6089" s="81"/>
      <c r="Q6089" s="81"/>
      <c r="R6089" s="81"/>
    </row>
    <row r="6090" spans="1:18">
      <c r="A6090" s="81"/>
      <c r="B6090" s="81"/>
      <c r="C6090" s="81"/>
      <c r="D6090" s="81"/>
      <c r="E6090" s="81"/>
      <c r="F6090" s="81"/>
      <c r="G6090" s="81"/>
      <c r="H6090" s="81"/>
      <c r="I6090" s="81"/>
      <c r="J6090" s="81"/>
      <c r="K6090" s="81"/>
      <c r="L6090" s="81"/>
      <c r="M6090" s="81"/>
      <c r="N6090" s="81"/>
      <c r="O6090" s="81"/>
      <c r="P6090" s="81"/>
      <c r="Q6090" s="81"/>
      <c r="R6090" s="81"/>
    </row>
    <row r="6091" spans="1:18">
      <c r="A6091" s="81"/>
      <c r="B6091" s="81"/>
      <c r="C6091" s="81"/>
      <c r="D6091" s="81"/>
      <c r="E6091" s="81"/>
      <c r="F6091" s="81"/>
      <c r="G6091" s="81"/>
      <c r="H6091" s="81"/>
      <c r="I6091" s="81"/>
      <c r="J6091" s="81"/>
      <c r="K6091" s="81"/>
      <c r="L6091" s="81"/>
      <c r="M6091" s="81"/>
      <c r="N6091" s="81"/>
      <c r="O6091" s="81"/>
      <c r="P6091" s="81"/>
      <c r="Q6091" s="81"/>
      <c r="R6091" s="81"/>
    </row>
    <row r="6092" spans="1:18">
      <c r="A6092" s="81"/>
      <c r="B6092" s="81"/>
      <c r="C6092" s="81"/>
      <c r="D6092" s="81"/>
      <c r="E6092" s="81"/>
      <c r="F6092" s="81"/>
      <c r="G6092" s="81"/>
      <c r="H6092" s="81"/>
      <c r="I6092" s="81"/>
      <c r="J6092" s="81"/>
      <c r="K6092" s="81"/>
      <c r="L6092" s="81"/>
      <c r="M6092" s="81"/>
      <c r="N6092" s="81"/>
      <c r="O6092" s="81"/>
      <c r="P6092" s="81"/>
      <c r="Q6092" s="81"/>
      <c r="R6092" s="81"/>
    </row>
    <row r="6093" spans="1:18">
      <c r="A6093" s="81"/>
      <c r="B6093" s="81"/>
      <c r="C6093" s="81"/>
      <c r="D6093" s="81"/>
      <c r="E6093" s="81"/>
      <c r="F6093" s="81"/>
      <c r="G6093" s="81"/>
      <c r="H6093" s="81"/>
      <c r="I6093" s="81"/>
      <c r="J6093" s="81"/>
      <c r="K6093" s="81"/>
      <c r="L6093" s="81"/>
      <c r="M6093" s="81"/>
      <c r="N6093" s="81"/>
      <c r="O6093" s="81"/>
      <c r="P6093" s="81"/>
      <c r="Q6093" s="81"/>
      <c r="R6093" s="81"/>
    </row>
    <row r="6094" spans="1:18">
      <c r="A6094" s="81"/>
      <c r="B6094" s="81"/>
      <c r="C6094" s="81"/>
      <c r="D6094" s="81"/>
      <c r="E6094" s="81"/>
      <c r="F6094" s="81"/>
      <c r="G6094" s="81"/>
      <c r="H6094" s="81"/>
      <c r="I6094" s="81"/>
      <c r="J6094" s="81"/>
      <c r="K6094" s="81"/>
      <c r="L6094" s="81"/>
      <c r="M6094" s="81"/>
      <c r="N6094" s="81"/>
      <c r="O6094" s="81"/>
      <c r="P6094" s="81"/>
      <c r="Q6094" s="81"/>
      <c r="R6094" s="81"/>
    </row>
    <row r="6095" spans="1:18">
      <c r="A6095" s="81"/>
      <c r="B6095" s="81"/>
      <c r="C6095" s="81"/>
      <c r="D6095" s="81"/>
      <c r="E6095" s="81"/>
      <c r="F6095" s="81"/>
      <c r="G6095" s="81"/>
      <c r="H6095" s="81"/>
      <c r="I6095" s="81"/>
      <c r="J6095" s="81"/>
      <c r="K6095" s="81"/>
      <c r="L6095" s="81"/>
      <c r="M6095" s="81"/>
      <c r="N6095" s="81"/>
      <c r="O6095" s="81"/>
      <c r="P6095" s="81"/>
      <c r="Q6095" s="81"/>
      <c r="R6095" s="81"/>
    </row>
    <row r="6096" spans="1:18">
      <c r="A6096" s="81"/>
      <c r="B6096" s="81"/>
      <c r="C6096" s="81"/>
      <c r="D6096" s="81"/>
      <c r="E6096" s="81"/>
      <c r="F6096" s="81"/>
      <c r="G6096" s="81"/>
      <c r="H6096" s="81"/>
      <c r="I6096" s="81"/>
      <c r="J6096" s="81"/>
      <c r="K6096" s="81"/>
      <c r="L6096" s="81"/>
      <c r="M6096" s="81"/>
      <c r="N6096" s="81"/>
      <c r="O6096" s="81"/>
      <c r="P6096" s="81"/>
      <c r="Q6096" s="81"/>
      <c r="R6096" s="81"/>
    </row>
    <row r="6097" spans="1:18">
      <c r="A6097" s="81"/>
      <c r="B6097" s="81"/>
      <c r="C6097" s="81"/>
      <c r="D6097" s="81"/>
      <c r="E6097" s="81"/>
      <c r="F6097" s="81"/>
      <c r="G6097" s="81"/>
      <c r="H6097" s="81"/>
      <c r="I6097" s="81"/>
      <c r="J6097" s="81"/>
      <c r="K6097" s="81"/>
      <c r="L6097" s="81"/>
      <c r="M6097" s="81"/>
      <c r="N6097" s="81"/>
      <c r="O6097" s="81"/>
      <c r="P6097" s="81"/>
      <c r="Q6097" s="81"/>
      <c r="R6097" s="81"/>
    </row>
    <row r="6098" spans="1:18">
      <c r="A6098" s="81"/>
      <c r="B6098" s="81"/>
      <c r="C6098" s="81"/>
      <c r="D6098" s="81"/>
      <c r="E6098" s="81"/>
      <c r="F6098" s="81"/>
      <c r="G6098" s="81"/>
      <c r="H6098" s="81"/>
      <c r="I6098" s="81"/>
      <c r="J6098" s="81"/>
      <c r="K6098" s="81"/>
      <c r="L6098" s="81"/>
      <c r="M6098" s="81"/>
      <c r="N6098" s="81"/>
      <c r="O6098" s="81"/>
      <c r="P6098" s="81"/>
      <c r="Q6098" s="81"/>
      <c r="R6098" s="81"/>
    </row>
    <row r="6099" spans="1:18">
      <c r="A6099" s="81"/>
      <c r="B6099" s="81"/>
      <c r="C6099" s="81"/>
      <c r="D6099" s="81"/>
      <c r="E6099" s="81"/>
      <c r="F6099" s="81"/>
      <c r="G6099" s="81"/>
      <c r="H6099" s="81"/>
      <c r="I6099" s="81"/>
      <c r="J6099" s="81"/>
      <c r="K6099" s="81"/>
      <c r="L6099" s="81"/>
      <c r="M6099" s="81"/>
      <c r="N6099" s="81"/>
      <c r="O6099" s="81"/>
      <c r="P6099" s="81"/>
      <c r="Q6099" s="81"/>
      <c r="R6099" s="81"/>
    </row>
    <row r="6100" spans="1:18">
      <c r="A6100" s="81"/>
      <c r="B6100" s="81"/>
      <c r="C6100" s="81"/>
      <c r="D6100" s="81"/>
      <c r="E6100" s="81"/>
      <c r="F6100" s="81"/>
      <c r="G6100" s="81"/>
      <c r="H6100" s="81"/>
      <c r="I6100" s="81"/>
      <c r="J6100" s="81"/>
      <c r="K6100" s="81"/>
      <c r="L6100" s="81"/>
      <c r="M6100" s="81"/>
      <c r="N6100" s="81"/>
      <c r="O6100" s="81"/>
      <c r="P6100" s="81"/>
      <c r="Q6100" s="81"/>
      <c r="R6100" s="81"/>
    </row>
    <row r="6101" spans="1:18">
      <c r="A6101" s="81"/>
      <c r="B6101" s="81"/>
      <c r="C6101" s="81"/>
      <c r="D6101" s="81"/>
      <c r="E6101" s="81"/>
      <c r="F6101" s="81"/>
      <c r="G6101" s="81"/>
      <c r="H6101" s="81"/>
      <c r="I6101" s="81"/>
      <c r="J6101" s="81"/>
      <c r="K6101" s="81"/>
      <c r="L6101" s="81"/>
      <c r="M6101" s="81"/>
      <c r="N6101" s="81"/>
      <c r="O6101" s="81"/>
      <c r="P6101" s="81"/>
      <c r="Q6101" s="81"/>
      <c r="R6101" s="81"/>
    </row>
    <row r="6102" spans="1:18">
      <c r="A6102" s="81"/>
      <c r="B6102" s="81"/>
      <c r="C6102" s="81"/>
      <c r="D6102" s="81"/>
      <c r="E6102" s="81"/>
      <c r="F6102" s="81"/>
      <c r="G6102" s="81"/>
      <c r="H6102" s="81"/>
      <c r="I6102" s="81"/>
      <c r="J6102" s="81"/>
      <c r="K6102" s="81"/>
      <c r="L6102" s="81"/>
      <c r="M6102" s="81"/>
      <c r="N6102" s="81"/>
      <c r="O6102" s="81"/>
      <c r="P6102" s="81"/>
      <c r="Q6102" s="81"/>
      <c r="R6102" s="81"/>
    </row>
    <row r="6103" spans="1:18">
      <c r="A6103" s="81"/>
      <c r="B6103" s="81"/>
      <c r="C6103" s="81"/>
      <c r="D6103" s="81"/>
      <c r="E6103" s="81"/>
      <c r="F6103" s="81"/>
      <c r="G6103" s="81"/>
      <c r="H6103" s="81"/>
      <c r="I6103" s="81"/>
      <c r="J6103" s="81"/>
      <c r="K6103" s="81"/>
      <c r="L6103" s="81"/>
      <c r="M6103" s="81"/>
      <c r="N6103" s="81"/>
      <c r="O6103" s="81"/>
      <c r="P6103" s="81"/>
      <c r="Q6103" s="81"/>
      <c r="R6103" s="81"/>
    </row>
    <row r="6104" spans="1:18">
      <c r="A6104" s="81"/>
      <c r="B6104" s="81"/>
      <c r="C6104" s="81"/>
      <c r="D6104" s="81"/>
      <c r="E6104" s="81"/>
      <c r="F6104" s="81"/>
      <c r="G6104" s="81"/>
      <c r="H6104" s="81"/>
      <c r="I6104" s="81"/>
      <c r="J6104" s="81"/>
      <c r="K6104" s="81"/>
      <c r="L6104" s="81"/>
      <c r="M6104" s="81"/>
      <c r="N6104" s="81"/>
      <c r="O6104" s="81"/>
      <c r="P6104" s="81"/>
      <c r="Q6104" s="81"/>
      <c r="R6104" s="81"/>
    </row>
    <row r="6105" spans="1:18">
      <c r="A6105" s="81"/>
      <c r="B6105" s="81"/>
      <c r="C6105" s="81"/>
      <c r="D6105" s="81"/>
      <c r="E6105" s="81"/>
      <c r="F6105" s="81"/>
      <c r="G6105" s="81"/>
      <c r="H6105" s="81"/>
      <c r="I6105" s="81"/>
      <c r="J6105" s="81"/>
      <c r="K6105" s="81"/>
      <c r="L6105" s="81"/>
      <c r="M6105" s="81"/>
      <c r="N6105" s="81"/>
      <c r="O6105" s="81"/>
      <c r="P6105" s="81"/>
      <c r="Q6105" s="81"/>
      <c r="R6105" s="81"/>
    </row>
    <row r="6106" spans="1:18">
      <c r="A6106" s="81"/>
      <c r="B6106" s="81"/>
      <c r="C6106" s="81"/>
      <c r="D6106" s="81"/>
      <c r="E6106" s="81"/>
      <c r="F6106" s="81"/>
      <c r="G6106" s="81"/>
      <c r="H6106" s="81"/>
      <c r="I6106" s="81"/>
      <c r="J6106" s="81"/>
      <c r="K6106" s="81"/>
      <c r="L6106" s="81"/>
      <c r="M6106" s="81"/>
      <c r="N6106" s="81"/>
      <c r="O6106" s="81"/>
      <c r="P6106" s="81"/>
      <c r="Q6106" s="81"/>
      <c r="R6106" s="81"/>
    </row>
    <row r="6107" spans="1:18">
      <c r="A6107" s="81"/>
      <c r="B6107" s="81"/>
      <c r="C6107" s="81"/>
      <c r="D6107" s="81"/>
      <c r="E6107" s="81"/>
      <c r="F6107" s="81"/>
      <c r="G6107" s="81"/>
      <c r="H6107" s="81"/>
      <c r="I6107" s="81"/>
      <c r="J6107" s="81"/>
      <c r="K6107" s="81"/>
      <c r="L6107" s="81"/>
      <c r="M6107" s="81"/>
      <c r="N6107" s="81"/>
      <c r="O6107" s="81"/>
      <c r="P6107" s="81"/>
      <c r="Q6107" s="81"/>
      <c r="R6107" s="81"/>
    </row>
    <row r="6108" spans="1:18">
      <c r="A6108" s="81"/>
      <c r="B6108" s="81"/>
      <c r="C6108" s="81"/>
      <c r="D6108" s="81"/>
      <c r="E6108" s="81"/>
      <c r="F6108" s="81"/>
      <c r="G6108" s="81"/>
      <c r="H6108" s="81"/>
      <c r="I6108" s="81"/>
      <c r="J6108" s="81"/>
      <c r="K6108" s="81"/>
      <c r="L6108" s="81"/>
      <c r="M6108" s="81"/>
      <c r="N6108" s="81"/>
      <c r="O6108" s="81"/>
      <c r="P6108" s="81"/>
      <c r="Q6108" s="81"/>
      <c r="R6108" s="81"/>
    </row>
    <row r="6109" spans="1:18">
      <c r="A6109" s="81"/>
      <c r="B6109" s="81"/>
      <c r="C6109" s="81"/>
      <c r="D6109" s="81"/>
      <c r="E6109" s="81"/>
      <c r="F6109" s="81"/>
      <c r="G6109" s="81"/>
      <c r="H6109" s="81"/>
      <c r="I6109" s="81"/>
      <c r="J6109" s="81"/>
      <c r="K6109" s="81"/>
      <c r="L6109" s="81"/>
      <c r="M6109" s="81"/>
      <c r="N6109" s="81"/>
      <c r="O6109" s="81"/>
      <c r="P6109" s="81"/>
      <c r="Q6109" s="81"/>
      <c r="R6109" s="81"/>
    </row>
    <row r="6110" spans="1:18">
      <c r="A6110" s="81"/>
      <c r="B6110" s="81"/>
      <c r="C6110" s="81"/>
      <c r="D6110" s="81"/>
      <c r="E6110" s="81"/>
      <c r="F6110" s="81"/>
      <c r="G6110" s="81"/>
      <c r="H6110" s="81"/>
      <c r="I6110" s="81"/>
      <c r="J6110" s="81"/>
      <c r="K6110" s="81"/>
      <c r="L6110" s="81"/>
      <c r="M6110" s="81"/>
      <c r="N6110" s="81"/>
      <c r="O6110" s="81"/>
      <c r="P6110" s="81"/>
      <c r="Q6110" s="81"/>
      <c r="R6110" s="81"/>
    </row>
    <row r="6111" spans="1:18">
      <c r="A6111" s="81"/>
      <c r="B6111" s="81"/>
      <c r="C6111" s="81"/>
      <c r="D6111" s="81"/>
      <c r="E6111" s="81"/>
      <c r="F6111" s="81"/>
      <c r="G6111" s="81"/>
      <c r="H6111" s="81"/>
      <c r="I6111" s="81"/>
      <c r="J6111" s="81"/>
      <c r="K6111" s="81"/>
      <c r="L6111" s="81"/>
      <c r="M6111" s="81"/>
      <c r="N6111" s="81"/>
      <c r="O6111" s="81"/>
      <c r="P6111" s="81"/>
      <c r="Q6111" s="81"/>
      <c r="R6111" s="81"/>
    </row>
    <row r="6112" spans="1:18">
      <c r="A6112" s="81"/>
      <c r="B6112" s="81"/>
      <c r="C6112" s="81"/>
      <c r="D6112" s="81"/>
      <c r="E6112" s="81"/>
      <c r="F6112" s="81"/>
      <c r="G6112" s="81"/>
      <c r="H6112" s="81"/>
      <c r="I6112" s="81"/>
      <c r="J6112" s="81"/>
      <c r="K6112" s="81"/>
      <c r="L6112" s="81"/>
      <c r="M6112" s="81"/>
      <c r="N6112" s="81"/>
      <c r="O6112" s="81"/>
      <c r="P6112" s="81"/>
      <c r="Q6112" s="81"/>
      <c r="R6112" s="81"/>
    </row>
    <row r="6113" spans="1:18">
      <c r="A6113" s="81"/>
      <c r="B6113" s="81"/>
      <c r="C6113" s="81"/>
      <c r="D6113" s="81"/>
      <c r="E6113" s="81"/>
      <c r="F6113" s="81"/>
      <c r="G6113" s="81"/>
      <c r="H6113" s="81"/>
      <c r="I6113" s="81"/>
      <c r="J6113" s="81"/>
      <c r="K6113" s="81"/>
      <c r="L6113" s="81"/>
      <c r="M6113" s="81"/>
      <c r="N6113" s="81"/>
      <c r="O6113" s="81"/>
      <c r="P6113" s="81"/>
      <c r="Q6113" s="81"/>
      <c r="R6113" s="81"/>
    </row>
    <row r="6114" spans="1:18">
      <c r="A6114" s="81"/>
      <c r="B6114" s="81"/>
      <c r="C6114" s="81"/>
      <c r="D6114" s="81"/>
      <c r="E6114" s="81"/>
      <c r="F6114" s="81"/>
      <c r="G6114" s="81"/>
      <c r="H6114" s="81"/>
      <c r="I6114" s="81"/>
      <c r="J6114" s="81"/>
      <c r="K6114" s="81"/>
      <c r="L6114" s="81"/>
      <c r="M6114" s="81"/>
      <c r="N6114" s="81"/>
      <c r="O6114" s="81"/>
      <c r="P6114" s="81"/>
      <c r="Q6114" s="81"/>
      <c r="R6114" s="81"/>
    </row>
    <row r="6115" spans="1:18">
      <c r="A6115" s="81"/>
      <c r="B6115" s="81"/>
      <c r="C6115" s="81"/>
      <c r="D6115" s="81"/>
      <c r="E6115" s="81"/>
      <c r="F6115" s="81"/>
      <c r="G6115" s="81"/>
      <c r="H6115" s="81"/>
      <c r="I6115" s="81"/>
      <c r="J6115" s="81"/>
      <c r="K6115" s="81"/>
      <c r="L6115" s="81"/>
      <c r="M6115" s="81"/>
      <c r="N6115" s="81"/>
      <c r="O6115" s="81"/>
      <c r="P6115" s="81"/>
      <c r="Q6115" s="81"/>
      <c r="R6115" s="81"/>
    </row>
    <row r="6116" spans="1:18">
      <c r="A6116" s="81"/>
      <c r="B6116" s="81"/>
      <c r="C6116" s="81"/>
      <c r="D6116" s="81"/>
      <c r="E6116" s="81"/>
      <c r="F6116" s="81"/>
      <c r="G6116" s="81"/>
      <c r="H6116" s="81"/>
      <c r="I6116" s="81"/>
      <c r="J6116" s="81"/>
      <c r="K6116" s="81"/>
      <c r="L6116" s="81"/>
      <c r="M6116" s="81"/>
      <c r="N6116" s="81"/>
      <c r="O6116" s="81"/>
      <c r="P6116" s="81"/>
      <c r="Q6116" s="81"/>
      <c r="R6116" s="81"/>
    </row>
    <row r="6117" spans="1:18">
      <c r="A6117" s="81"/>
      <c r="B6117" s="81"/>
      <c r="C6117" s="81"/>
      <c r="D6117" s="81"/>
      <c r="E6117" s="81"/>
      <c r="F6117" s="81"/>
      <c r="G6117" s="81"/>
      <c r="H6117" s="81"/>
      <c r="I6117" s="81"/>
      <c r="J6117" s="81"/>
      <c r="K6117" s="81"/>
      <c r="L6117" s="81"/>
      <c r="M6117" s="81"/>
      <c r="N6117" s="81"/>
      <c r="O6117" s="81"/>
      <c r="P6117" s="81"/>
      <c r="Q6117" s="81"/>
      <c r="R6117" s="81"/>
    </row>
    <row r="6118" spans="1:18">
      <c r="A6118" s="81"/>
      <c r="B6118" s="81"/>
      <c r="C6118" s="81"/>
      <c r="D6118" s="81"/>
      <c r="E6118" s="81"/>
      <c r="F6118" s="81"/>
      <c r="G6118" s="81"/>
      <c r="H6118" s="81"/>
      <c r="I6118" s="81"/>
      <c r="J6118" s="81"/>
      <c r="K6118" s="81"/>
      <c r="L6118" s="81"/>
      <c r="M6118" s="81"/>
      <c r="N6118" s="81"/>
      <c r="O6118" s="81"/>
      <c r="P6118" s="81"/>
      <c r="Q6118" s="81"/>
      <c r="R6118" s="81"/>
    </row>
    <row r="6119" spans="1:18">
      <c r="A6119" s="81"/>
      <c r="B6119" s="81"/>
      <c r="C6119" s="81"/>
      <c r="D6119" s="81"/>
      <c r="E6119" s="81"/>
      <c r="F6119" s="81"/>
      <c r="G6119" s="81"/>
      <c r="H6119" s="81"/>
      <c r="I6119" s="81"/>
      <c r="J6119" s="81"/>
      <c r="K6119" s="81"/>
      <c r="L6119" s="81"/>
      <c r="M6119" s="81"/>
      <c r="N6119" s="81"/>
      <c r="O6119" s="81"/>
      <c r="P6119" s="81"/>
      <c r="Q6119" s="81"/>
      <c r="R6119" s="81"/>
    </row>
    <row r="6120" spans="1:18">
      <c r="A6120" s="81"/>
      <c r="B6120" s="81"/>
      <c r="C6120" s="81"/>
      <c r="D6120" s="81"/>
      <c r="E6120" s="81"/>
      <c r="F6120" s="81"/>
      <c r="G6120" s="81"/>
      <c r="H6120" s="81"/>
      <c r="I6120" s="81"/>
      <c r="J6120" s="81"/>
      <c r="K6120" s="81"/>
      <c r="L6120" s="81"/>
      <c r="M6120" s="81"/>
      <c r="N6120" s="81"/>
      <c r="O6120" s="81"/>
      <c r="P6120" s="81"/>
      <c r="Q6120" s="81"/>
      <c r="R6120" s="81"/>
    </row>
    <row r="6121" spans="1:18">
      <c r="A6121" s="81"/>
      <c r="B6121" s="81"/>
      <c r="C6121" s="81"/>
      <c r="D6121" s="81"/>
      <c r="E6121" s="81"/>
      <c r="F6121" s="81"/>
      <c r="G6121" s="81"/>
      <c r="H6121" s="81"/>
      <c r="I6121" s="81"/>
      <c r="J6121" s="81"/>
      <c r="K6121" s="81"/>
      <c r="L6121" s="81"/>
      <c r="M6121" s="81"/>
      <c r="N6121" s="81"/>
      <c r="O6121" s="81"/>
      <c r="P6121" s="81"/>
      <c r="Q6121" s="81"/>
      <c r="R6121" s="81"/>
    </row>
    <row r="6122" spans="1:18">
      <c r="A6122" s="81"/>
      <c r="B6122" s="81"/>
      <c r="C6122" s="81"/>
      <c r="D6122" s="81"/>
      <c r="E6122" s="81"/>
      <c r="F6122" s="81"/>
      <c r="G6122" s="81"/>
      <c r="H6122" s="81"/>
      <c r="I6122" s="81"/>
      <c r="J6122" s="81"/>
      <c r="K6122" s="81"/>
      <c r="L6122" s="81"/>
      <c r="M6122" s="81"/>
      <c r="N6122" s="81"/>
      <c r="O6122" s="81"/>
      <c r="P6122" s="81"/>
      <c r="Q6122" s="81"/>
      <c r="R6122" s="81"/>
    </row>
    <row r="6123" spans="1:18">
      <c r="A6123" s="81"/>
      <c r="B6123" s="81"/>
      <c r="C6123" s="81"/>
      <c r="D6123" s="81"/>
      <c r="E6123" s="81"/>
      <c r="F6123" s="81"/>
      <c r="G6123" s="81"/>
      <c r="H6123" s="81"/>
      <c r="I6123" s="81"/>
      <c r="J6123" s="81"/>
      <c r="K6123" s="81"/>
      <c r="L6123" s="81"/>
      <c r="M6123" s="81"/>
      <c r="N6123" s="81"/>
      <c r="O6123" s="81"/>
      <c r="P6123" s="81"/>
      <c r="Q6123" s="81"/>
      <c r="R6123" s="81"/>
    </row>
    <row r="6124" spans="1:18">
      <c r="A6124" s="81"/>
      <c r="B6124" s="81"/>
      <c r="C6124" s="81"/>
      <c r="D6124" s="81"/>
      <c r="E6124" s="81"/>
      <c r="F6124" s="81"/>
      <c r="G6124" s="81"/>
      <c r="H6124" s="81"/>
      <c r="I6124" s="81"/>
      <c r="J6124" s="81"/>
      <c r="K6124" s="81"/>
      <c r="L6124" s="81"/>
      <c r="M6124" s="81"/>
      <c r="N6124" s="81"/>
      <c r="O6124" s="81"/>
      <c r="P6124" s="81"/>
      <c r="Q6124" s="81"/>
      <c r="R6124" s="81"/>
    </row>
    <row r="6125" spans="1:18">
      <c r="A6125" s="81"/>
      <c r="B6125" s="81"/>
      <c r="C6125" s="81"/>
      <c r="D6125" s="81"/>
      <c r="E6125" s="81"/>
      <c r="F6125" s="81"/>
      <c r="G6125" s="81"/>
      <c r="H6125" s="81"/>
      <c r="I6125" s="81"/>
      <c r="J6125" s="81"/>
      <c r="K6125" s="81"/>
      <c r="L6125" s="81"/>
      <c r="M6125" s="81"/>
      <c r="N6125" s="81"/>
      <c r="O6125" s="81"/>
      <c r="P6125" s="81"/>
      <c r="Q6125" s="81"/>
      <c r="R6125" s="81"/>
    </row>
    <row r="6126" spans="1:18">
      <c r="A6126" s="81"/>
      <c r="B6126" s="81"/>
      <c r="C6126" s="81"/>
      <c r="D6126" s="81"/>
      <c r="E6126" s="81"/>
      <c r="F6126" s="81"/>
      <c r="G6126" s="81"/>
      <c r="H6126" s="81"/>
      <c r="I6126" s="81"/>
      <c r="J6126" s="81"/>
      <c r="K6126" s="81"/>
      <c r="L6126" s="81"/>
      <c r="M6126" s="81"/>
      <c r="N6126" s="81"/>
      <c r="O6126" s="81"/>
      <c r="P6126" s="81"/>
      <c r="Q6126" s="81"/>
      <c r="R6126" s="81"/>
    </row>
    <row r="6127" spans="1:18">
      <c r="A6127" s="81"/>
      <c r="B6127" s="81"/>
      <c r="C6127" s="81"/>
      <c r="D6127" s="81"/>
      <c r="E6127" s="81"/>
      <c r="F6127" s="81"/>
      <c r="G6127" s="81"/>
      <c r="H6127" s="81"/>
      <c r="I6127" s="81"/>
      <c r="J6127" s="81"/>
      <c r="K6127" s="81"/>
      <c r="L6127" s="81"/>
      <c r="M6127" s="81"/>
      <c r="N6127" s="81"/>
      <c r="O6127" s="81"/>
      <c r="P6127" s="81"/>
      <c r="Q6127" s="81"/>
      <c r="R6127" s="81"/>
    </row>
    <row r="6128" spans="1:18">
      <c r="A6128" s="81"/>
      <c r="B6128" s="81"/>
      <c r="C6128" s="81"/>
      <c r="D6128" s="81"/>
      <c r="E6128" s="81"/>
      <c r="F6128" s="81"/>
      <c r="G6128" s="81"/>
      <c r="H6128" s="81"/>
      <c r="I6128" s="81"/>
      <c r="J6128" s="81"/>
      <c r="K6128" s="81"/>
      <c r="L6128" s="81"/>
      <c r="M6128" s="81"/>
      <c r="N6128" s="81"/>
      <c r="O6128" s="81"/>
      <c r="P6128" s="81"/>
      <c r="Q6128" s="81"/>
      <c r="R6128" s="81"/>
    </row>
    <row r="6129" spans="1:18">
      <c r="A6129" s="81"/>
      <c r="B6129" s="81"/>
      <c r="C6129" s="81"/>
      <c r="D6129" s="81"/>
      <c r="E6129" s="81"/>
      <c r="F6129" s="81"/>
      <c r="G6129" s="81"/>
      <c r="H6129" s="81"/>
      <c r="I6129" s="81"/>
      <c r="J6129" s="81"/>
      <c r="K6129" s="81"/>
      <c r="L6129" s="81"/>
      <c r="M6129" s="81"/>
      <c r="N6129" s="81"/>
      <c r="O6129" s="81"/>
      <c r="P6129" s="81"/>
      <c r="Q6129" s="81"/>
      <c r="R6129" s="81"/>
    </row>
    <row r="6130" spans="1:18">
      <c r="A6130" s="81"/>
      <c r="B6130" s="81"/>
      <c r="C6130" s="81"/>
      <c r="D6130" s="81"/>
      <c r="E6130" s="81"/>
      <c r="F6130" s="81"/>
      <c r="G6130" s="81"/>
      <c r="H6130" s="81"/>
      <c r="I6130" s="81"/>
      <c r="J6130" s="81"/>
      <c r="K6130" s="81"/>
      <c r="L6130" s="81"/>
      <c r="M6130" s="81"/>
      <c r="N6130" s="81"/>
      <c r="O6130" s="81"/>
      <c r="P6130" s="81"/>
      <c r="Q6130" s="81"/>
      <c r="R6130" s="81"/>
    </row>
    <row r="6131" spans="1:18">
      <c r="A6131" s="81"/>
      <c r="B6131" s="81"/>
      <c r="C6131" s="81"/>
      <c r="D6131" s="81"/>
      <c r="E6131" s="81"/>
      <c r="F6131" s="81"/>
      <c r="G6131" s="81"/>
      <c r="H6131" s="81"/>
      <c r="I6131" s="81"/>
      <c r="J6131" s="81"/>
      <c r="K6131" s="81"/>
      <c r="L6131" s="81"/>
      <c r="M6131" s="81"/>
      <c r="N6131" s="81"/>
      <c r="O6131" s="81"/>
      <c r="P6131" s="81"/>
      <c r="Q6131" s="81"/>
      <c r="R6131" s="81"/>
    </row>
    <row r="6132" spans="1:18">
      <c r="A6132" s="81"/>
      <c r="B6132" s="81"/>
      <c r="C6132" s="81"/>
      <c r="D6132" s="81"/>
      <c r="E6132" s="81"/>
      <c r="F6132" s="81"/>
      <c r="G6132" s="81"/>
      <c r="H6132" s="81"/>
      <c r="I6132" s="81"/>
      <c r="J6132" s="81"/>
      <c r="K6132" s="81"/>
      <c r="L6132" s="81"/>
      <c r="M6132" s="81"/>
      <c r="N6132" s="81"/>
      <c r="O6132" s="81"/>
      <c r="P6132" s="81"/>
      <c r="Q6132" s="81"/>
      <c r="R6132" s="81"/>
    </row>
    <row r="6133" spans="1:18">
      <c r="A6133" s="81"/>
      <c r="B6133" s="81"/>
      <c r="C6133" s="81"/>
      <c r="D6133" s="81"/>
      <c r="E6133" s="81"/>
      <c r="F6133" s="81"/>
      <c r="G6133" s="81"/>
      <c r="H6133" s="81"/>
      <c r="I6133" s="81"/>
      <c r="J6133" s="81"/>
      <c r="K6133" s="81"/>
      <c r="L6133" s="81"/>
      <c r="M6133" s="81"/>
      <c r="N6133" s="81"/>
      <c r="O6133" s="81"/>
      <c r="P6133" s="81"/>
      <c r="Q6133" s="81"/>
      <c r="R6133" s="81"/>
    </row>
    <row r="6134" spans="1:18">
      <c r="A6134" s="81"/>
      <c r="B6134" s="81"/>
      <c r="C6134" s="81"/>
      <c r="D6134" s="81"/>
      <c r="E6134" s="81"/>
      <c r="F6134" s="81"/>
      <c r="G6134" s="81"/>
      <c r="H6134" s="81"/>
      <c r="I6134" s="81"/>
      <c r="J6134" s="81"/>
      <c r="K6134" s="81"/>
      <c r="L6134" s="81"/>
      <c r="M6134" s="81"/>
      <c r="N6134" s="81"/>
      <c r="O6134" s="81"/>
      <c r="P6134" s="81"/>
      <c r="Q6134" s="81"/>
      <c r="R6134" s="81"/>
    </row>
    <row r="6135" spans="1:18">
      <c r="A6135" s="81"/>
      <c r="B6135" s="81"/>
      <c r="C6135" s="81"/>
      <c r="D6135" s="81"/>
      <c r="E6135" s="81"/>
      <c r="F6135" s="81"/>
      <c r="G6135" s="81"/>
      <c r="H6135" s="81"/>
      <c r="I6135" s="81"/>
      <c r="J6135" s="81"/>
      <c r="K6135" s="81"/>
      <c r="L6135" s="81"/>
      <c r="M6135" s="81"/>
      <c r="N6135" s="81"/>
      <c r="O6135" s="81"/>
      <c r="P6135" s="81"/>
      <c r="Q6135" s="81"/>
      <c r="R6135" s="81"/>
    </row>
    <row r="6136" spans="1:18">
      <c r="A6136" s="81"/>
      <c r="B6136" s="81"/>
      <c r="C6136" s="81"/>
      <c r="D6136" s="81"/>
      <c r="E6136" s="81"/>
      <c r="F6136" s="81"/>
      <c r="G6136" s="81"/>
      <c r="H6136" s="81"/>
      <c r="I6136" s="81"/>
      <c r="J6136" s="81"/>
      <c r="K6136" s="81"/>
      <c r="L6136" s="81"/>
      <c r="M6136" s="81"/>
      <c r="N6136" s="81"/>
      <c r="O6136" s="81"/>
      <c r="P6136" s="81"/>
      <c r="Q6136" s="81"/>
      <c r="R6136" s="81"/>
    </row>
    <row r="6137" spans="1:18">
      <c r="A6137" s="81"/>
      <c r="B6137" s="81"/>
      <c r="C6137" s="81"/>
      <c r="D6137" s="81"/>
      <c r="E6137" s="81"/>
      <c r="F6137" s="81"/>
      <c r="G6137" s="81"/>
      <c r="H6137" s="81"/>
      <c r="I6137" s="81"/>
      <c r="J6137" s="81"/>
      <c r="K6137" s="81"/>
      <c r="L6137" s="81"/>
      <c r="M6137" s="81"/>
      <c r="N6137" s="81"/>
      <c r="O6137" s="81"/>
      <c r="P6137" s="81"/>
      <c r="Q6137" s="81"/>
      <c r="R6137" s="81"/>
    </row>
    <row r="6138" spans="1:18">
      <c r="A6138" s="81"/>
      <c r="B6138" s="81"/>
      <c r="C6138" s="81"/>
      <c r="D6138" s="81"/>
      <c r="E6138" s="81"/>
      <c r="F6138" s="81"/>
      <c r="G6138" s="81"/>
      <c r="H6138" s="81"/>
      <c r="I6138" s="81"/>
      <c r="J6138" s="81"/>
      <c r="K6138" s="81"/>
      <c r="L6138" s="81"/>
      <c r="M6138" s="81"/>
      <c r="N6138" s="81"/>
      <c r="O6138" s="81"/>
      <c r="P6138" s="81"/>
      <c r="Q6138" s="81"/>
      <c r="R6138" s="81"/>
    </row>
    <row r="6139" spans="1:18">
      <c r="A6139" s="81"/>
      <c r="B6139" s="81"/>
      <c r="C6139" s="81"/>
      <c r="D6139" s="81"/>
      <c r="E6139" s="81"/>
      <c r="F6139" s="81"/>
      <c r="G6139" s="81"/>
      <c r="H6139" s="81"/>
      <c r="I6139" s="81"/>
      <c r="J6139" s="81"/>
      <c r="K6139" s="81"/>
      <c r="L6139" s="81"/>
      <c r="M6139" s="81"/>
      <c r="N6139" s="81"/>
      <c r="O6139" s="81"/>
      <c r="P6139" s="81"/>
      <c r="Q6139" s="81"/>
      <c r="R6139" s="81"/>
    </row>
    <row r="6140" spans="1:18">
      <c r="A6140" s="81"/>
      <c r="B6140" s="81"/>
      <c r="C6140" s="81"/>
      <c r="D6140" s="81"/>
      <c r="E6140" s="81"/>
      <c r="F6140" s="81"/>
      <c r="G6140" s="81"/>
      <c r="H6140" s="81"/>
      <c r="I6140" s="81"/>
      <c r="J6140" s="81"/>
      <c r="K6140" s="81"/>
      <c r="L6140" s="81"/>
      <c r="M6140" s="81"/>
      <c r="N6140" s="81"/>
      <c r="O6140" s="81"/>
      <c r="P6140" s="81"/>
      <c r="Q6140" s="81"/>
      <c r="R6140" s="81"/>
    </row>
    <row r="6141" spans="1:18">
      <c r="A6141" s="81"/>
      <c r="B6141" s="81"/>
      <c r="C6141" s="81"/>
      <c r="D6141" s="81"/>
      <c r="E6141" s="81"/>
      <c r="F6141" s="81"/>
      <c r="G6141" s="81"/>
      <c r="H6141" s="81"/>
      <c r="I6141" s="81"/>
      <c r="J6141" s="81"/>
      <c r="K6141" s="81"/>
      <c r="L6141" s="81"/>
      <c r="M6141" s="81"/>
      <c r="N6141" s="81"/>
      <c r="O6141" s="81"/>
      <c r="P6141" s="81"/>
      <c r="Q6141" s="81"/>
      <c r="R6141" s="81"/>
    </row>
    <row r="6142" spans="1:18">
      <c r="A6142" s="81"/>
      <c r="B6142" s="81"/>
      <c r="C6142" s="81"/>
      <c r="D6142" s="81"/>
      <c r="E6142" s="81"/>
      <c r="F6142" s="81"/>
      <c r="G6142" s="81"/>
      <c r="H6142" s="81"/>
      <c r="I6142" s="81"/>
      <c r="J6142" s="81"/>
      <c r="K6142" s="81"/>
      <c r="L6142" s="81"/>
      <c r="M6142" s="81"/>
      <c r="N6142" s="81"/>
      <c r="O6142" s="81"/>
      <c r="P6142" s="81"/>
      <c r="Q6142" s="81"/>
      <c r="R6142" s="81"/>
    </row>
    <row r="6143" spans="1:18">
      <c r="A6143" s="81"/>
      <c r="B6143" s="81"/>
      <c r="C6143" s="81"/>
      <c r="D6143" s="81"/>
      <c r="E6143" s="81"/>
      <c r="F6143" s="81"/>
      <c r="G6143" s="81"/>
      <c r="H6143" s="81"/>
      <c r="I6143" s="81"/>
      <c r="J6143" s="81"/>
      <c r="K6143" s="81"/>
      <c r="L6143" s="81"/>
      <c r="M6143" s="81"/>
      <c r="N6143" s="81"/>
      <c r="O6143" s="81"/>
      <c r="P6143" s="81"/>
      <c r="Q6143" s="81"/>
      <c r="R6143" s="81"/>
    </row>
    <row r="6144" spans="1:18">
      <c r="A6144" s="81"/>
      <c r="B6144" s="81"/>
      <c r="C6144" s="81"/>
      <c r="D6144" s="81"/>
      <c r="E6144" s="81"/>
      <c r="F6144" s="81"/>
      <c r="G6144" s="81"/>
      <c r="H6144" s="81"/>
      <c r="I6144" s="81"/>
      <c r="J6144" s="81"/>
      <c r="K6144" s="81"/>
      <c r="L6144" s="81"/>
      <c r="M6144" s="81"/>
      <c r="N6144" s="81"/>
      <c r="O6144" s="81"/>
      <c r="P6144" s="81"/>
      <c r="Q6144" s="81"/>
      <c r="R6144" s="81"/>
    </row>
    <row r="6145" spans="1:18">
      <c r="A6145" s="81"/>
      <c r="B6145" s="81"/>
      <c r="C6145" s="81"/>
      <c r="D6145" s="81"/>
      <c r="E6145" s="81"/>
      <c r="F6145" s="81"/>
      <c r="G6145" s="81"/>
      <c r="H6145" s="81"/>
      <c r="I6145" s="81"/>
      <c r="J6145" s="81"/>
      <c r="K6145" s="81"/>
      <c r="L6145" s="81"/>
      <c r="M6145" s="81"/>
      <c r="N6145" s="81"/>
      <c r="O6145" s="81"/>
      <c r="P6145" s="81"/>
      <c r="Q6145" s="81"/>
      <c r="R6145" s="81"/>
    </row>
    <row r="6146" spans="1:18">
      <c r="A6146" s="81"/>
      <c r="B6146" s="81"/>
      <c r="C6146" s="81"/>
      <c r="D6146" s="81"/>
      <c r="E6146" s="81"/>
      <c r="F6146" s="81"/>
      <c r="G6146" s="81"/>
      <c r="H6146" s="81"/>
      <c r="I6146" s="81"/>
      <c r="J6146" s="81"/>
      <c r="K6146" s="81"/>
      <c r="L6146" s="81"/>
      <c r="M6146" s="81"/>
      <c r="N6146" s="81"/>
      <c r="O6146" s="81"/>
      <c r="P6146" s="81"/>
      <c r="Q6146" s="81"/>
      <c r="R6146" s="81"/>
    </row>
    <row r="6147" spans="1:18">
      <c r="A6147" s="81"/>
      <c r="B6147" s="81"/>
      <c r="C6147" s="81"/>
      <c r="D6147" s="81"/>
      <c r="E6147" s="81"/>
      <c r="F6147" s="81"/>
      <c r="G6147" s="81"/>
      <c r="H6147" s="81"/>
      <c r="I6147" s="81"/>
      <c r="J6147" s="81"/>
      <c r="K6147" s="81"/>
      <c r="L6147" s="81"/>
      <c r="M6147" s="81"/>
      <c r="N6147" s="81"/>
      <c r="O6147" s="81"/>
      <c r="P6147" s="81"/>
      <c r="Q6147" s="81"/>
      <c r="R6147" s="81"/>
    </row>
    <row r="6148" spans="1:18">
      <c r="A6148" s="81"/>
      <c r="B6148" s="81"/>
      <c r="C6148" s="81"/>
      <c r="D6148" s="81"/>
      <c r="E6148" s="81"/>
      <c r="F6148" s="81"/>
      <c r="G6148" s="81"/>
      <c r="H6148" s="81"/>
      <c r="I6148" s="81"/>
      <c r="J6148" s="81"/>
      <c r="K6148" s="81"/>
      <c r="L6148" s="81"/>
      <c r="M6148" s="81"/>
      <c r="N6148" s="81"/>
      <c r="O6148" s="81"/>
      <c r="P6148" s="81"/>
      <c r="Q6148" s="81"/>
      <c r="R6148" s="81"/>
    </row>
    <row r="6149" spans="1:18">
      <c r="A6149" s="81"/>
      <c r="B6149" s="81"/>
      <c r="C6149" s="81"/>
      <c r="D6149" s="81"/>
      <c r="E6149" s="81"/>
      <c r="F6149" s="81"/>
      <c r="G6149" s="81"/>
      <c r="H6149" s="81"/>
      <c r="I6149" s="81"/>
      <c r="J6149" s="81"/>
      <c r="K6149" s="81"/>
      <c r="L6149" s="81"/>
      <c r="M6149" s="81"/>
      <c r="N6149" s="81"/>
      <c r="O6149" s="81"/>
      <c r="P6149" s="81"/>
      <c r="Q6149" s="81"/>
      <c r="R6149" s="81"/>
    </row>
    <row r="6150" spans="1:18">
      <c r="A6150" s="81"/>
      <c r="B6150" s="81"/>
      <c r="C6150" s="81"/>
      <c r="D6150" s="81"/>
      <c r="E6150" s="81"/>
      <c r="F6150" s="81"/>
      <c r="G6150" s="81"/>
      <c r="H6150" s="81"/>
      <c r="I6150" s="81"/>
      <c r="J6150" s="81"/>
      <c r="K6150" s="81"/>
      <c r="L6150" s="81"/>
      <c r="M6150" s="81"/>
      <c r="N6150" s="81"/>
      <c r="O6150" s="81"/>
      <c r="P6150" s="81"/>
      <c r="Q6150" s="81"/>
      <c r="R6150" s="81"/>
    </row>
    <row r="6151" spans="1:18">
      <c r="A6151" s="81"/>
      <c r="B6151" s="81"/>
      <c r="C6151" s="81"/>
      <c r="D6151" s="81"/>
      <c r="E6151" s="81"/>
      <c r="F6151" s="81"/>
      <c r="G6151" s="81"/>
      <c r="H6151" s="81"/>
      <c r="I6151" s="81"/>
      <c r="J6151" s="81"/>
      <c r="K6151" s="81"/>
      <c r="L6151" s="81"/>
      <c r="M6151" s="81"/>
      <c r="N6151" s="81"/>
      <c r="O6151" s="81"/>
      <c r="P6151" s="81"/>
      <c r="Q6151" s="81"/>
      <c r="R6151" s="81"/>
    </row>
    <row r="6152" spans="1:18">
      <c r="A6152" s="81"/>
      <c r="B6152" s="81"/>
      <c r="C6152" s="81"/>
      <c r="D6152" s="81"/>
      <c r="E6152" s="81"/>
      <c r="F6152" s="81"/>
      <c r="G6152" s="81"/>
      <c r="H6152" s="81"/>
      <c r="I6152" s="81"/>
      <c r="J6152" s="81"/>
      <c r="K6152" s="81"/>
      <c r="L6152" s="81"/>
      <c r="M6152" s="81"/>
      <c r="N6152" s="81"/>
      <c r="O6152" s="81"/>
      <c r="P6152" s="81"/>
      <c r="Q6152" s="81"/>
      <c r="R6152" s="81"/>
    </row>
    <row r="6153" spans="1:18">
      <c r="A6153" s="81"/>
      <c r="B6153" s="81"/>
      <c r="C6153" s="81"/>
      <c r="D6153" s="81"/>
      <c r="E6153" s="81"/>
      <c r="F6153" s="81"/>
      <c r="G6153" s="81"/>
      <c r="H6153" s="81"/>
      <c r="I6153" s="81"/>
      <c r="J6153" s="81"/>
      <c r="K6153" s="81"/>
      <c r="L6153" s="81"/>
      <c r="M6153" s="81"/>
      <c r="N6153" s="81"/>
      <c r="O6153" s="81"/>
      <c r="P6153" s="81"/>
      <c r="Q6153" s="81"/>
      <c r="R6153" s="81"/>
    </row>
    <row r="6154" spans="1:18">
      <c r="A6154" s="81"/>
      <c r="B6154" s="81"/>
      <c r="C6154" s="81"/>
      <c r="D6154" s="81"/>
      <c r="E6154" s="81"/>
      <c r="F6154" s="81"/>
      <c r="G6154" s="81"/>
      <c r="H6154" s="81"/>
      <c r="I6154" s="81"/>
      <c r="J6154" s="81"/>
      <c r="K6154" s="81"/>
      <c r="L6154" s="81"/>
      <c r="M6154" s="81"/>
      <c r="N6154" s="81"/>
      <c r="O6154" s="81"/>
      <c r="P6154" s="81"/>
      <c r="Q6154" s="81"/>
      <c r="R6154" s="81"/>
    </row>
    <row r="6155" spans="1:18">
      <c r="A6155" s="81"/>
      <c r="B6155" s="81"/>
      <c r="C6155" s="81"/>
      <c r="D6155" s="81"/>
      <c r="E6155" s="81"/>
      <c r="F6155" s="81"/>
      <c r="G6155" s="81"/>
      <c r="H6155" s="81"/>
      <c r="I6155" s="81"/>
      <c r="J6155" s="81"/>
      <c r="K6155" s="81"/>
      <c r="L6155" s="81"/>
      <c r="M6155" s="81"/>
      <c r="N6155" s="81"/>
      <c r="O6155" s="81"/>
      <c r="P6155" s="81"/>
      <c r="Q6155" s="81"/>
      <c r="R6155" s="81"/>
    </row>
    <row r="6156" spans="1:18">
      <c r="A6156" s="81"/>
      <c r="B6156" s="81"/>
      <c r="C6156" s="81"/>
      <c r="D6156" s="81"/>
      <c r="E6156" s="81"/>
      <c r="F6156" s="81"/>
      <c r="G6156" s="81"/>
      <c r="H6156" s="81"/>
      <c r="I6156" s="81"/>
      <c r="J6156" s="81"/>
      <c r="K6156" s="81"/>
      <c r="L6156" s="81"/>
      <c r="M6156" s="81"/>
      <c r="N6156" s="81"/>
      <c r="O6156" s="81"/>
      <c r="P6156" s="81"/>
      <c r="Q6156" s="81"/>
      <c r="R6156" s="81"/>
    </row>
    <row r="6157" spans="1:18">
      <c r="A6157" s="81"/>
      <c r="B6157" s="81"/>
      <c r="C6157" s="81"/>
      <c r="D6157" s="81"/>
      <c r="E6157" s="81"/>
      <c r="F6157" s="81"/>
      <c r="G6157" s="81"/>
      <c r="H6157" s="81"/>
      <c r="I6157" s="81"/>
      <c r="J6157" s="81"/>
      <c r="K6157" s="81"/>
      <c r="L6157" s="81"/>
      <c r="M6157" s="81"/>
      <c r="N6157" s="81"/>
      <c r="O6157" s="81"/>
      <c r="P6157" s="81"/>
      <c r="Q6157" s="81"/>
      <c r="R6157" s="81"/>
    </row>
    <row r="6158" spans="1:18">
      <c r="A6158" s="81"/>
      <c r="B6158" s="81"/>
      <c r="C6158" s="81"/>
      <c r="D6158" s="81"/>
      <c r="E6158" s="81"/>
      <c r="F6158" s="81"/>
      <c r="G6158" s="81"/>
      <c r="H6158" s="81"/>
      <c r="I6158" s="81"/>
      <c r="J6158" s="81"/>
      <c r="K6158" s="81"/>
      <c r="L6158" s="81"/>
      <c r="M6158" s="81"/>
      <c r="N6158" s="81"/>
      <c r="O6158" s="81"/>
      <c r="P6158" s="81"/>
      <c r="Q6158" s="81"/>
      <c r="R6158" s="81"/>
    </row>
    <row r="6159" spans="1:18">
      <c r="A6159" s="81"/>
      <c r="B6159" s="81"/>
      <c r="C6159" s="81"/>
      <c r="D6159" s="81"/>
      <c r="E6159" s="81"/>
      <c r="F6159" s="81"/>
      <c r="G6159" s="81"/>
      <c r="H6159" s="81"/>
      <c r="I6159" s="81"/>
      <c r="J6159" s="81"/>
      <c r="K6159" s="81"/>
      <c r="L6159" s="81"/>
      <c r="M6159" s="81"/>
      <c r="N6159" s="81"/>
      <c r="O6159" s="81"/>
      <c r="P6159" s="81"/>
      <c r="Q6159" s="81"/>
      <c r="R6159" s="81"/>
    </row>
    <row r="6160" spans="1:18">
      <c r="A6160" s="81"/>
      <c r="B6160" s="81"/>
      <c r="C6160" s="81"/>
      <c r="D6160" s="81"/>
      <c r="E6160" s="81"/>
      <c r="F6160" s="81"/>
      <c r="G6160" s="81"/>
      <c r="H6160" s="81"/>
      <c r="I6160" s="81"/>
      <c r="J6160" s="81"/>
      <c r="K6160" s="81"/>
      <c r="L6160" s="81"/>
      <c r="M6160" s="81"/>
      <c r="N6160" s="81"/>
      <c r="O6160" s="81"/>
      <c r="P6160" s="81"/>
      <c r="Q6160" s="81"/>
      <c r="R6160" s="81"/>
    </row>
    <row r="6161" spans="1:18">
      <c r="A6161" s="81"/>
      <c r="B6161" s="81"/>
      <c r="C6161" s="81"/>
      <c r="D6161" s="81"/>
      <c r="E6161" s="81"/>
      <c r="F6161" s="81"/>
      <c r="G6161" s="81"/>
      <c r="H6161" s="81"/>
      <c r="I6161" s="81"/>
      <c r="J6161" s="81"/>
      <c r="K6161" s="81"/>
      <c r="L6161" s="81"/>
      <c r="M6161" s="81"/>
      <c r="N6161" s="81"/>
      <c r="O6161" s="81"/>
      <c r="P6161" s="81"/>
      <c r="Q6161" s="81"/>
      <c r="R6161" s="81"/>
    </row>
    <row r="6162" spans="1:18">
      <c r="A6162" s="81"/>
      <c r="B6162" s="81"/>
      <c r="C6162" s="81"/>
      <c r="D6162" s="81"/>
      <c r="E6162" s="81"/>
      <c r="F6162" s="81"/>
      <c r="G6162" s="81"/>
      <c r="H6162" s="81"/>
      <c r="I6162" s="81"/>
      <c r="J6162" s="81"/>
      <c r="K6162" s="81"/>
      <c r="L6162" s="81"/>
      <c r="M6162" s="81"/>
      <c r="N6162" s="81"/>
      <c r="O6162" s="81"/>
      <c r="P6162" s="81"/>
      <c r="Q6162" s="81"/>
      <c r="R6162" s="81"/>
    </row>
    <row r="6163" spans="1:18">
      <c r="A6163" s="81"/>
      <c r="B6163" s="81"/>
      <c r="C6163" s="81"/>
      <c r="D6163" s="81"/>
      <c r="E6163" s="81"/>
      <c r="F6163" s="81"/>
      <c r="G6163" s="81"/>
      <c r="H6163" s="81"/>
      <c r="I6163" s="81"/>
      <c r="J6163" s="81"/>
      <c r="K6163" s="81"/>
      <c r="L6163" s="81"/>
      <c r="M6163" s="81"/>
      <c r="N6163" s="81"/>
      <c r="O6163" s="81"/>
      <c r="P6163" s="81"/>
      <c r="Q6163" s="81"/>
      <c r="R6163" s="81"/>
    </row>
    <row r="6164" spans="1:18">
      <c r="A6164" s="81"/>
      <c r="B6164" s="81"/>
      <c r="C6164" s="81"/>
      <c r="D6164" s="81"/>
      <c r="E6164" s="81"/>
      <c r="F6164" s="81"/>
      <c r="G6164" s="81"/>
      <c r="H6164" s="81"/>
      <c r="I6164" s="81"/>
      <c r="J6164" s="81"/>
      <c r="K6164" s="81"/>
      <c r="L6164" s="81"/>
      <c r="M6164" s="81"/>
      <c r="N6164" s="81"/>
      <c r="O6164" s="81"/>
      <c r="P6164" s="81"/>
      <c r="Q6164" s="81"/>
      <c r="R6164" s="81"/>
    </row>
    <row r="6165" spans="1:18">
      <c r="A6165" s="81"/>
      <c r="B6165" s="81"/>
      <c r="C6165" s="81"/>
      <c r="D6165" s="81"/>
      <c r="E6165" s="81"/>
      <c r="F6165" s="81"/>
      <c r="G6165" s="81"/>
      <c r="H6165" s="81"/>
      <c r="I6165" s="81"/>
      <c r="J6165" s="81"/>
      <c r="K6165" s="81"/>
      <c r="L6165" s="81"/>
      <c r="M6165" s="81"/>
      <c r="N6165" s="81"/>
      <c r="O6165" s="81"/>
      <c r="P6165" s="81"/>
      <c r="Q6165" s="81"/>
      <c r="R6165" s="81"/>
    </row>
    <row r="6166" spans="1:18">
      <c r="A6166" s="81"/>
      <c r="B6166" s="81"/>
      <c r="C6166" s="81"/>
      <c r="D6166" s="81"/>
      <c r="E6166" s="81"/>
      <c r="F6166" s="81"/>
      <c r="G6166" s="81"/>
      <c r="H6166" s="81"/>
      <c r="I6166" s="81"/>
      <c r="J6166" s="81"/>
      <c r="K6166" s="81"/>
      <c r="L6166" s="81"/>
      <c r="M6166" s="81"/>
      <c r="N6166" s="81"/>
      <c r="O6166" s="81"/>
      <c r="P6166" s="81"/>
      <c r="Q6166" s="81"/>
      <c r="R6166" s="81"/>
    </row>
    <row r="6167" spans="1:18">
      <c r="A6167" s="81"/>
      <c r="B6167" s="81"/>
      <c r="C6167" s="81"/>
      <c r="D6167" s="81"/>
      <c r="E6167" s="81"/>
      <c r="F6167" s="81"/>
      <c r="G6167" s="81"/>
      <c r="H6167" s="81"/>
      <c r="I6167" s="81"/>
      <c r="J6167" s="81"/>
      <c r="K6167" s="81"/>
      <c r="L6167" s="81"/>
      <c r="M6167" s="81"/>
      <c r="N6167" s="81"/>
      <c r="O6167" s="81"/>
      <c r="P6167" s="81"/>
      <c r="Q6167" s="81"/>
      <c r="R6167" s="81"/>
    </row>
    <row r="6168" spans="1:18">
      <c r="A6168" s="81"/>
      <c r="B6168" s="81"/>
      <c r="C6168" s="81"/>
      <c r="D6168" s="81"/>
      <c r="E6168" s="81"/>
      <c r="F6168" s="81"/>
      <c r="G6168" s="81"/>
      <c r="H6168" s="81"/>
      <c r="I6168" s="81"/>
      <c r="J6168" s="81"/>
      <c r="K6168" s="81"/>
      <c r="L6168" s="81"/>
      <c r="M6168" s="81"/>
      <c r="N6168" s="81"/>
      <c r="O6168" s="81"/>
      <c r="P6168" s="81"/>
      <c r="Q6168" s="81"/>
      <c r="R6168" s="81"/>
    </row>
    <row r="6169" spans="1:18">
      <c r="A6169" s="81"/>
      <c r="B6169" s="81"/>
      <c r="C6169" s="81"/>
      <c r="D6169" s="81"/>
      <c r="E6169" s="81"/>
      <c r="F6169" s="81"/>
      <c r="G6169" s="81"/>
      <c r="H6169" s="81"/>
      <c r="I6169" s="81"/>
      <c r="J6169" s="81"/>
      <c r="K6169" s="81"/>
      <c r="L6169" s="81"/>
      <c r="M6169" s="81"/>
      <c r="N6169" s="81"/>
      <c r="O6169" s="81"/>
      <c r="P6169" s="81"/>
      <c r="Q6169" s="81"/>
      <c r="R6169" s="81"/>
    </row>
    <row r="6170" spans="1:18">
      <c r="A6170" s="81"/>
      <c r="B6170" s="81"/>
      <c r="C6170" s="81"/>
      <c r="D6170" s="81"/>
      <c r="E6170" s="81"/>
      <c r="F6170" s="81"/>
      <c r="G6170" s="81"/>
      <c r="H6170" s="81"/>
      <c r="I6170" s="81"/>
      <c r="J6170" s="81"/>
      <c r="K6170" s="81"/>
      <c r="L6170" s="81"/>
      <c r="M6170" s="81"/>
      <c r="N6170" s="81"/>
      <c r="O6170" s="81"/>
      <c r="P6170" s="81"/>
      <c r="Q6170" s="81"/>
      <c r="R6170" s="81"/>
    </row>
    <row r="6171" spans="1:18">
      <c r="A6171" s="81"/>
      <c r="B6171" s="81"/>
      <c r="C6171" s="81"/>
      <c r="D6171" s="81"/>
      <c r="E6171" s="81"/>
      <c r="F6171" s="81"/>
      <c r="G6171" s="81"/>
      <c r="H6171" s="81"/>
      <c r="I6171" s="81"/>
      <c r="J6171" s="81"/>
      <c r="K6171" s="81"/>
      <c r="L6171" s="81"/>
      <c r="M6171" s="81"/>
      <c r="N6171" s="81"/>
      <c r="O6171" s="81"/>
      <c r="P6171" s="81"/>
      <c r="Q6171" s="81"/>
      <c r="R6171" s="81"/>
    </row>
    <row r="6172" spans="1:18">
      <c r="A6172" s="81"/>
      <c r="B6172" s="81"/>
      <c r="C6172" s="81"/>
      <c r="D6172" s="81"/>
      <c r="E6172" s="81"/>
      <c r="F6172" s="81"/>
      <c r="G6172" s="81"/>
      <c r="H6172" s="81"/>
      <c r="I6172" s="81"/>
      <c r="J6172" s="81"/>
      <c r="K6172" s="81"/>
      <c r="L6172" s="81"/>
      <c r="M6172" s="81"/>
      <c r="N6172" s="81"/>
      <c r="O6172" s="81"/>
      <c r="P6172" s="81"/>
      <c r="Q6172" s="81"/>
      <c r="R6172" s="81"/>
    </row>
    <row r="6173" spans="1:18">
      <c r="A6173" s="81"/>
      <c r="B6173" s="81"/>
      <c r="C6173" s="81"/>
      <c r="D6173" s="81"/>
      <c r="E6173" s="81"/>
      <c r="F6173" s="81"/>
      <c r="G6173" s="81"/>
      <c r="H6173" s="81"/>
      <c r="I6173" s="81"/>
      <c r="J6173" s="81"/>
      <c r="K6173" s="81"/>
      <c r="L6173" s="81"/>
      <c r="M6173" s="81"/>
      <c r="N6173" s="81"/>
      <c r="O6173" s="81"/>
      <c r="P6173" s="81"/>
      <c r="Q6173" s="81"/>
      <c r="R6173" s="81"/>
    </row>
    <row r="6174" spans="1:18">
      <c r="A6174" s="81"/>
      <c r="B6174" s="81"/>
      <c r="C6174" s="81"/>
      <c r="D6174" s="81"/>
      <c r="E6174" s="81"/>
      <c r="F6174" s="81"/>
      <c r="G6174" s="81"/>
      <c r="H6174" s="81"/>
      <c r="I6174" s="81"/>
      <c r="J6174" s="81"/>
      <c r="K6174" s="81"/>
      <c r="L6174" s="81"/>
      <c r="M6174" s="81"/>
      <c r="N6174" s="81"/>
      <c r="O6174" s="81"/>
      <c r="P6174" s="81"/>
      <c r="Q6174" s="81"/>
      <c r="R6174" s="81"/>
    </row>
    <row r="6175" spans="1:18">
      <c r="A6175" s="81"/>
      <c r="B6175" s="81"/>
      <c r="C6175" s="81"/>
      <c r="D6175" s="81"/>
      <c r="E6175" s="81"/>
      <c r="F6175" s="81"/>
      <c r="G6175" s="81"/>
      <c r="H6175" s="81"/>
      <c r="I6175" s="81"/>
      <c r="J6175" s="81"/>
      <c r="K6175" s="81"/>
      <c r="L6175" s="81"/>
      <c r="M6175" s="81"/>
      <c r="N6175" s="81"/>
      <c r="O6175" s="81"/>
      <c r="P6175" s="81"/>
      <c r="Q6175" s="81"/>
      <c r="R6175" s="81"/>
    </row>
    <row r="6176" spans="1:18">
      <c r="A6176" s="81"/>
      <c r="B6176" s="81"/>
      <c r="C6176" s="81"/>
      <c r="D6176" s="81"/>
      <c r="E6176" s="81"/>
      <c r="F6176" s="81"/>
      <c r="G6176" s="81"/>
      <c r="H6176" s="81"/>
      <c r="I6176" s="81"/>
      <c r="J6176" s="81"/>
      <c r="K6176" s="81"/>
      <c r="L6176" s="81"/>
      <c r="M6176" s="81"/>
      <c r="N6176" s="81"/>
      <c r="O6176" s="81"/>
      <c r="P6176" s="81"/>
      <c r="Q6176" s="81"/>
      <c r="R6176" s="81"/>
    </row>
    <row r="6177" spans="1:18">
      <c r="A6177" s="81"/>
      <c r="B6177" s="81"/>
      <c r="C6177" s="81"/>
      <c r="D6177" s="81"/>
      <c r="E6177" s="81"/>
      <c r="F6177" s="81"/>
      <c r="G6177" s="81"/>
      <c r="H6177" s="81"/>
      <c r="I6177" s="81"/>
      <c r="J6177" s="81"/>
      <c r="K6177" s="81"/>
      <c r="L6177" s="81"/>
      <c r="M6177" s="81"/>
      <c r="N6177" s="81"/>
      <c r="O6177" s="81"/>
      <c r="P6177" s="81"/>
      <c r="Q6177" s="81"/>
      <c r="R6177" s="81"/>
    </row>
    <row r="6178" spans="1:18">
      <c r="A6178" s="81"/>
      <c r="B6178" s="81"/>
      <c r="C6178" s="81"/>
      <c r="D6178" s="81"/>
      <c r="E6178" s="81"/>
      <c r="F6178" s="81"/>
      <c r="G6178" s="81"/>
      <c r="H6178" s="81"/>
      <c r="I6178" s="81"/>
      <c r="J6178" s="81"/>
      <c r="K6178" s="81"/>
      <c r="L6178" s="81"/>
      <c r="M6178" s="81"/>
      <c r="N6178" s="81"/>
      <c r="O6178" s="81"/>
      <c r="P6178" s="81"/>
      <c r="Q6178" s="81"/>
      <c r="R6178" s="81"/>
    </row>
    <row r="6179" spans="1:18">
      <c r="A6179" s="81"/>
      <c r="B6179" s="81"/>
      <c r="C6179" s="81"/>
      <c r="D6179" s="81"/>
      <c r="E6179" s="81"/>
      <c r="F6179" s="81"/>
      <c r="G6179" s="81"/>
      <c r="H6179" s="81"/>
      <c r="I6179" s="81"/>
      <c r="J6179" s="81"/>
      <c r="K6179" s="81"/>
      <c r="L6179" s="81"/>
      <c r="M6179" s="81"/>
      <c r="N6179" s="81"/>
      <c r="O6179" s="81"/>
      <c r="P6179" s="81"/>
      <c r="Q6179" s="81"/>
      <c r="R6179" s="81"/>
    </row>
    <row r="6180" spans="1:18">
      <c r="A6180" s="81"/>
      <c r="B6180" s="81"/>
      <c r="C6180" s="81"/>
      <c r="D6180" s="81"/>
      <c r="E6180" s="81"/>
      <c r="F6180" s="81"/>
      <c r="G6180" s="81"/>
      <c r="H6180" s="81"/>
      <c r="I6180" s="81"/>
      <c r="J6180" s="81"/>
      <c r="K6180" s="81"/>
      <c r="L6180" s="81"/>
      <c r="M6180" s="81"/>
      <c r="N6180" s="81"/>
      <c r="O6180" s="81"/>
      <c r="P6180" s="81"/>
      <c r="Q6180" s="81"/>
      <c r="R6180" s="81"/>
    </row>
    <row r="6181" spans="1:18">
      <c r="A6181" s="81"/>
      <c r="B6181" s="81"/>
      <c r="C6181" s="81"/>
      <c r="D6181" s="81"/>
      <c r="E6181" s="81"/>
      <c r="F6181" s="81"/>
      <c r="G6181" s="81"/>
      <c r="H6181" s="81"/>
      <c r="I6181" s="81"/>
      <c r="J6181" s="81"/>
      <c r="K6181" s="81"/>
      <c r="L6181" s="81"/>
      <c r="M6181" s="81"/>
      <c r="N6181" s="81"/>
      <c r="O6181" s="81"/>
      <c r="P6181" s="81"/>
      <c r="Q6181" s="81"/>
      <c r="R6181" s="81"/>
    </row>
    <row r="6182" spans="1:18">
      <c r="A6182" s="81"/>
      <c r="B6182" s="81"/>
      <c r="C6182" s="81"/>
      <c r="D6182" s="81"/>
      <c r="E6182" s="81"/>
      <c r="F6182" s="81"/>
      <c r="G6182" s="81"/>
      <c r="H6182" s="81"/>
      <c r="I6182" s="81"/>
      <c r="J6182" s="81"/>
      <c r="K6182" s="81"/>
      <c r="L6182" s="81"/>
      <c r="M6182" s="81"/>
      <c r="N6182" s="81"/>
      <c r="O6182" s="81"/>
      <c r="P6182" s="81"/>
      <c r="Q6182" s="81"/>
      <c r="R6182" s="81"/>
    </row>
    <row r="6183" spans="1:18">
      <c r="A6183" s="81"/>
      <c r="B6183" s="81"/>
      <c r="C6183" s="81"/>
      <c r="D6183" s="81"/>
      <c r="E6183" s="81"/>
      <c r="F6183" s="81"/>
      <c r="G6183" s="81"/>
      <c r="H6183" s="81"/>
      <c r="I6183" s="81"/>
      <c r="J6183" s="81"/>
      <c r="K6183" s="81"/>
      <c r="L6183" s="81"/>
      <c r="M6183" s="81"/>
      <c r="N6183" s="81"/>
      <c r="O6183" s="81"/>
      <c r="P6183" s="81"/>
      <c r="Q6183" s="81"/>
      <c r="R6183" s="81"/>
    </row>
    <row r="6184" spans="1:18">
      <c r="A6184" s="81"/>
      <c r="B6184" s="81"/>
      <c r="C6184" s="81"/>
      <c r="D6184" s="81"/>
      <c r="E6184" s="81"/>
      <c r="F6184" s="81"/>
      <c r="G6184" s="81"/>
      <c r="H6184" s="81"/>
      <c r="I6184" s="81"/>
      <c r="J6184" s="81"/>
      <c r="K6184" s="81"/>
      <c r="L6184" s="81"/>
      <c r="M6184" s="81"/>
      <c r="N6184" s="81"/>
      <c r="O6184" s="81"/>
      <c r="P6184" s="81"/>
      <c r="Q6184" s="81"/>
      <c r="R6184" s="81"/>
    </row>
    <row r="6185" spans="1:18">
      <c r="A6185" s="81"/>
      <c r="B6185" s="81"/>
      <c r="C6185" s="81"/>
      <c r="D6185" s="81"/>
      <c r="E6185" s="81"/>
      <c r="F6185" s="81"/>
      <c r="G6185" s="81"/>
      <c r="H6185" s="81"/>
      <c r="I6185" s="81"/>
      <c r="J6185" s="81"/>
      <c r="K6185" s="81"/>
      <c r="L6185" s="81"/>
      <c r="M6185" s="81"/>
      <c r="N6185" s="81"/>
      <c r="O6185" s="81"/>
      <c r="P6185" s="81"/>
      <c r="Q6185" s="81"/>
      <c r="R6185" s="81"/>
    </row>
    <row r="6186" spans="1:18">
      <c r="A6186" s="81"/>
      <c r="B6186" s="81"/>
      <c r="C6186" s="81"/>
      <c r="D6186" s="81"/>
      <c r="E6186" s="81"/>
      <c r="F6186" s="81"/>
      <c r="G6186" s="81"/>
      <c r="H6186" s="81"/>
      <c r="I6186" s="81"/>
      <c r="J6186" s="81"/>
      <c r="K6186" s="81"/>
      <c r="L6186" s="81"/>
      <c r="M6186" s="81"/>
      <c r="N6186" s="81"/>
      <c r="O6186" s="81"/>
      <c r="P6186" s="81"/>
      <c r="Q6186" s="81"/>
      <c r="R6186" s="81"/>
    </row>
    <row r="6187" spans="1:18">
      <c r="A6187" s="81"/>
      <c r="B6187" s="81"/>
      <c r="C6187" s="81"/>
      <c r="D6187" s="81"/>
      <c r="E6187" s="81"/>
      <c r="F6187" s="81"/>
      <c r="G6187" s="81"/>
      <c r="H6187" s="81"/>
      <c r="I6187" s="81"/>
      <c r="J6187" s="81"/>
      <c r="K6187" s="81"/>
      <c r="L6187" s="81"/>
      <c r="M6187" s="81"/>
      <c r="N6187" s="81"/>
      <c r="O6187" s="81"/>
      <c r="P6187" s="81"/>
      <c r="Q6187" s="81"/>
      <c r="R6187" s="81"/>
    </row>
    <row r="6188" spans="1:18">
      <c r="A6188" s="81"/>
      <c r="B6188" s="81"/>
      <c r="C6188" s="81"/>
      <c r="D6188" s="81"/>
      <c r="E6188" s="81"/>
      <c r="F6188" s="81"/>
      <c r="G6188" s="81"/>
      <c r="H6188" s="81"/>
      <c r="I6188" s="81"/>
      <c r="J6188" s="81"/>
      <c r="K6188" s="81"/>
      <c r="L6188" s="81"/>
      <c r="M6188" s="81"/>
      <c r="N6188" s="81"/>
      <c r="O6188" s="81"/>
      <c r="P6188" s="81"/>
      <c r="Q6188" s="81"/>
      <c r="R6188" s="81"/>
    </row>
    <row r="6189" spans="1:18">
      <c r="A6189" s="81"/>
      <c r="B6189" s="81"/>
      <c r="C6189" s="81"/>
      <c r="D6189" s="81"/>
      <c r="E6189" s="81"/>
      <c r="F6189" s="81"/>
      <c r="G6189" s="81"/>
      <c r="H6189" s="81"/>
      <c r="I6189" s="81"/>
      <c r="J6189" s="81"/>
      <c r="K6189" s="81"/>
      <c r="L6189" s="81"/>
      <c r="M6189" s="81"/>
      <c r="N6189" s="81"/>
      <c r="O6189" s="81"/>
      <c r="P6189" s="81"/>
      <c r="Q6189" s="81"/>
      <c r="R6189" s="81"/>
    </row>
    <row r="6190" spans="1:18">
      <c r="A6190" s="81"/>
      <c r="B6190" s="81"/>
      <c r="C6190" s="81"/>
      <c r="D6190" s="81"/>
      <c r="E6190" s="81"/>
      <c r="F6190" s="81"/>
      <c r="G6190" s="81"/>
      <c r="H6190" s="81"/>
      <c r="I6190" s="81"/>
      <c r="J6190" s="81"/>
      <c r="K6190" s="81"/>
      <c r="L6190" s="81"/>
      <c r="M6190" s="81"/>
      <c r="N6190" s="81"/>
      <c r="O6190" s="81"/>
      <c r="P6190" s="81"/>
      <c r="Q6190" s="81"/>
      <c r="R6190" s="81"/>
    </row>
    <row r="6191" spans="1:18">
      <c r="A6191" s="81"/>
      <c r="B6191" s="81"/>
      <c r="C6191" s="81"/>
      <c r="D6191" s="81"/>
      <c r="E6191" s="81"/>
      <c r="F6191" s="81"/>
      <c r="G6191" s="81"/>
      <c r="H6191" s="81"/>
      <c r="I6191" s="81"/>
      <c r="J6191" s="81"/>
      <c r="K6191" s="81"/>
      <c r="L6191" s="81"/>
      <c r="M6191" s="81"/>
      <c r="N6191" s="81"/>
      <c r="O6191" s="81"/>
      <c r="P6191" s="81"/>
      <c r="Q6191" s="81"/>
      <c r="R6191" s="81"/>
    </row>
    <row r="6192" spans="1:18">
      <c r="A6192" s="81"/>
      <c r="B6192" s="81"/>
      <c r="C6192" s="81"/>
      <c r="D6192" s="81"/>
      <c r="E6192" s="81"/>
      <c r="F6192" s="81"/>
      <c r="G6192" s="81"/>
      <c r="H6192" s="81"/>
      <c r="I6192" s="81"/>
      <c r="J6192" s="81"/>
      <c r="K6192" s="81"/>
      <c r="L6192" s="81"/>
      <c r="M6192" s="81"/>
      <c r="N6192" s="81"/>
      <c r="O6192" s="81"/>
      <c r="P6192" s="81"/>
      <c r="Q6192" s="81"/>
      <c r="R6192" s="81"/>
    </row>
    <row r="6193" spans="1:18">
      <c r="A6193" s="81"/>
      <c r="B6193" s="81"/>
      <c r="C6193" s="81"/>
      <c r="D6193" s="81"/>
      <c r="E6193" s="81"/>
      <c r="F6193" s="81"/>
      <c r="G6193" s="81"/>
      <c r="H6193" s="81"/>
      <c r="I6193" s="81"/>
      <c r="J6193" s="81"/>
      <c r="K6193" s="81"/>
      <c r="L6193" s="81"/>
      <c r="M6193" s="81"/>
      <c r="N6193" s="81"/>
      <c r="O6193" s="81"/>
      <c r="P6193" s="81"/>
      <c r="Q6193" s="81"/>
      <c r="R6193" s="81"/>
    </row>
    <row r="6194" spans="1:18">
      <c r="A6194" s="81"/>
      <c r="B6194" s="81"/>
      <c r="C6194" s="81"/>
      <c r="D6194" s="81"/>
      <c r="E6194" s="81"/>
      <c r="F6194" s="81"/>
      <c r="G6194" s="81"/>
      <c r="H6194" s="81"/>
      <c r="I6194" s="81"/>
      <c r="J6194" s="81"/>
      <c r="K6194" s="81"/>
      <c r="L6194" s="81"/>
      <c r="M6194" s="81"/>
      <c r="N6194" s="81"/>
      <c r="O6194" s="81"/>
      <c r="P6194" s="81"/>
      <c r="Q6194" s="81"/>
      <c r="R6194" s="81"/>
    </row>
    <row r="6195" spans="1:18">
      <c r="A6195" s="81"/>
      <c r="B6195" s="81"/>
      <c r="C6195" s="81"/>
      <c r="D6195" s="81"/>
      <c r="E6195" s="81"/>
      <c r="F6195" s="81"/>
      <c r="G6195" s="81"/>
      <c r="H6195" s="81"/>
      <c r="I6195" s="81"/>
      <c r="J6195" s="81"/>
      <c r="K6195" s="81"/>
      <c r="L6195" s="81"/>
      <c r="M6195" s="81"/>
      <c r="N6195" s="81"/>
      <c r="O6195" s="81"/>
      <c r="P6195" s="81"/>
      <c r="Q6195" s="81"/>
      <c r="R6195" s="81"/>
    </row>
    <row r="6196" spans="1:18">
      <c r="A6196" s="81"/>
      <c r="B6196" s="81"/>
      <c r="C6196" s="81"/>
      <c r="D6196" s="81"/>
      <c r="E6196" s="81"/>
      <c r="F6196" s="81"/>
      <c r="G6196" s="81"/>
      <c r="H6196" s="81"/>
      <c r="I6196" s="81"/>
      <c r="J6196" s="81"/>
      <c r="K6196" s="81"/>
      <c r="L6196" s="81"/>
      <c r="M6196" s="81"/>
      <c r="N6196" s="81"/>
      <c r="O6196" s="81"/>
      <c r="P6196" s="81"/>
      <c r="Q6196" s="81"/>
      <c r="R6196" s="81"/>
    </row>
    <row r="6197" spans="1:18">
      <c r="A6197" s="81"/>
      <c r="B6197" s="81"/>
      <c r="C6197" s="81"/>
      <c r="D6197" s="81"/>
      <c r="E6197" s="81"/>
      <c r="F6197" s="81"/>
      <c r="G6197" s="81"/>
      <c r="H6197" s="81"/>
      <c r="I6197" s="81"/>
      <c r="J6197" s="81"/>
      <c r="K6197" s="81"/>
      <c r="L6197" s="81"/>
      <c r="M6197" s="81"/>
      <c r="N6197" s="81"/>
      <c r="O6197" s="81"/>
      <c r="P6197" s="81"/>
      <c r="Q6197" s="81"/>
      <c r="R6197" s="81"/>
    </row>
    <row r="6198" spans="1:18">
      <c r="A6198" s="81"/>
      <c r="B6198" s="81"/>
      <c r="C6198" s="81"/>
      <c r="D6198" s="81"/>
      <c r="E6198" s="81"/>
      <c r="F6198" s="81"/>
      <c r="G6198" s="81"/>
      <c r="H6198" s="81"/>
      <c r="I6198" s="81"/>
      <c r="J6198" s="81"/>
      <c r="K6198" s="81"/>
      <c r="L6198" s="81"/>
      <c r="M6198" s="81"/>
      <c r="N6198" s="81"/>
      <c r="O6198" s="81"/>
      <c r="P6198" s="81"/>
      <c r="Q6198" s="81"/>
      <c r="R6198" s="81"/>
    </row>
    <row r="6199" spans="1:18">
      <c r="A6199" s="81"/>
      <c r="B6199" s="81"/>
      <c r="C6199" s="81"/>
      <c r="D6199" s="81"/>
      <c r="E6199" s="81"/>
      <c r="F6199" s="81"/>
      <c r="G6199" s="81"/>
      <c r="H6199" s="81"/>
      <c r="I6199" s="81"/>
      <c r="J6199" s="81"/>
      <c r="K6199" s="81"/>
      <c r="L6199" s="81"/>
      <c r="M6199" s="81"/>
      <c r="N6199" s="81"/>
      <c r="O6199" s="81"/>
      <c r="P6199" s="81"/>
      <c r="Q6199" s="81"/>
      <c r="R6199" s="81"/>
    </row>
    <row r="6200" spans="1:18">
      <c r="A6200" s="81"/>
      <c r="B6200" s="81"/>
      <c r="C6200" s="81"/>
      <c r="D6200" s="81"/>
      <c r="E6200" s="81"/>
      <c r="F6200" s="81"/>
      <c r="G6200" s="81"/>
      <c r="H6200" s="81"/>
      <c r="I6200" s="81"/>
      <c r="J6200" s="81"/>
      <c r="K6200" s="81"/>
      <c r="L6200" s="81"/>
      <c r="M6200" s="81"/>
      <c r="N6200" s="81"/>
      <c r="O6200" s="81"/>
      <c r="P6200" s="81"/>
      <c r="Q6200" s="81"/>
      <c r="R6200" s="81"/>
    </row>
    <row r="6201" spans="1:18">
      <c r="A6201" s="81"/>
      <c r="B6201" s="81"/>
      <c r="C6201" s="81"/>
      <c r="D6201" s="81"/>
      <c r="E6201" s="81"/>
      <c r="F6201" s="81"/>
      <c r="G6201" s="81"/>
      <c r="H6201" s="81"/>
      <c r="I6201" s="81"/>
      <c r="J6201" s="81"/>
      <c r="K6201" s="81"/>
      <c r="L6201" s="81"/>
      <c r="M6201" s="81"/>
      <c r="N6201" s="81"/>
      <c r="O6201" s="81"/>
      <c r="P6201" s="81"/>
      <c r="Q6201" s="81"/>
      <c r="R6201" s="81"/>
    </row>
    <row r="6202" spans="1:18">
      <c r="A6202" s="81"/>
      <c r="B6202" s="81"/>
      <c r="C6202" s="81"/>
      <c r="D6202" s="81"/>
      <c r="E6202" s="81"/>
      <c r="F6202" s="81"/>
      <c r="G6202" s="81"/>
      <c r="H6202" s="81"/>
      <c r="I6202" s="81"/>
      <c r="J6202" s="81"/>
      <c r="K6202" s="81"/>
      <c r="L6202" s="81"/>
      <c r="M6202" s="81"/>
      <c r="N6202" s="81"/>
      <c r="O6202" s="81"/>
      <c r="P6202" s="81"/>
      <c r="Q6202" s="81"/>
      <c r="R6202" s="81"/>
    </row>
    <row r="6203" spans="1:18">
      <c r="A6203" s="81"/>
      <c r="B6203" s="81"/>
      <c r="C6203" s="81"/>
      <c r="D6203" s="81"/>
      <c r="E6203" s="81"/>
      <c r="F6203" s="81"/>
      <c r="G6203" s="81"/>
      <c r="H6203" s="81"/>
      <c r="I6203" s="81"/>
      <c r="J6203" s="81"/>
      <c r="K6203" s="81"/>
      <c r="L6203" s="81"/>
      <c r="M6203" s="81"/>
      <c r="N6203" s="81"/>
      <c r="O6203" s="81"/>
      <c r="P6203" s="81"/>
      <c r="Q6203" s="81"/>
      <c r="R6203" s="81"/>
    </row>
    <row r="6204" spans="1:18">
      <c r="A6204" s="81"/>
      <c r="B6204" s="81"/>
      <c r="C6204" s="81"/>
      <c r="D6204" s="81"/>
      <c r="E6204" s="81"/>
      <c r="F6204" s="81"/>
      <c r="G6204" s="81"/>
      <c r="H6204" s="81"/>
      <c r="I6204" s="81"/>
      <c r="J6204" s="81"/>
      <c r="K6204" s="81"/>
      <c r="L6204" s="81"/>
      <c r="M6204" s="81"/>
      <c r="N6204" s="81"/>
      <c r="O6204" s="81"/>
      <c r="P6204" s="81"/>
      <c r="Q6204" s="81"/>
      <c r="R6204" s="81"/>
    </row>
    <row r="6205" spans="1:18">
      <c r="A6205" s="81"/>
      <c r="B6205" s="81"/>
      <c r="C6205" s="81"/>
      <c r="D6205" s="81"/>
      <c r="E6205" s="81"/>
      <c r="F6205" s="81"/>
      <c r="G6205" s="81"/>
      <c r="H6205" s="81"/>
      <c r="I6205" s="81"/>
      <c r="J6205" s="81"/>
      <c r="K6205" s="81"/>
      <c r="L6205" s="81"/>
      <c r="M6205" s="81"/>
      <c r="N6205" s="81"/>
      <c r="O6205" s="81"/>
      <c r="P6205" s="81"/>
      <c r="Q6205" s="81"/>
      <c r="R6205" s="81"/>
    </row>
    <row r="6206" spans="1:18">
      <c r="A6206" s="81"/>
      <c r="B6206" s="81"/>
      <c r="C6206" s="81"/>
      <c r="D6206" s="81"/>
      <c r="E6206" s="81"/>
      <c r="F6206" s="81"/>
      <c r="G6206" s="81"/>
      <c r="H6206" s="81"/>
      <c r="I6206" s="81"/>
      <c r="J6206" s="81"/>
      <c r="K6206" s="81"/>
      <c r="L6206" s="81"/>
      <c r="M6206" s="81"/>
      <c r="N6206" s="81"/>
      <c r="O6206" s="81"/>
      <c r="P6206" s="81"/>
      <c r="Q6206" s="81"/>
      <c r="R6206" s="81"/>
    </row>
    <row r="6207" spans="1:18">
      <c r="A6207" s="81"/>
      <c r="B6207" s="81"/>
      <c r="C6207" s="81"/>
      <c r="D6207" s="81"/>
      <c r="E6207" s="81"/>
      <c r="F6207" s="81"/>
      <c r="G6207" s="81"/>
      <c r="H6207" s="81"/>
      <c r="I6207" s="81"/>
      <c r="J6207" s="81"/>
      <c r="K6207" s="81"/>
      <c r="L6207" s="81"/>
      <c r="M6207" s="81"/>
      <c r="N6207" s="81"/>
      <c r="O6207" s="81"/>
      <c r="P6207" s="81"/>
      <c r="Q6207" s="81"/>
      <c r="R6207" s="81"/>
    </row>
    <row r="6208" spans="1:18">
      <c r="A6208" s="81"/>
      <c r="B6208" s="81"/>
      <c r="C6208" s="81"/>
      <c r="D6208" s="81"/>
      <c r="E6208" s="81"/>
      <c r="F6208" s="81"/>
      <c r="G6208" s="81"/>
      <c r="H6208" s="81"/>
      <c r="I6208" s="81"/>
      <c r="J6208" s="81"/>
      <c r="K6208" s="81"/>
      <c r="L6208" s="81"/>
      <c r="M6208" s="81"/>
      <c r="N6208" s="81"/>
      <c r="O6208" s="81"/>
      <c r="P6208" s="81"/>
      <c r="Q6208" s="81"/>
      <c r="R6208" s="81"/>
    </row>
    <row r="6209" spans="1:18">
      <c r="A6209" s="81"/>
      <c r="B6209" s="81"/>
      <c r="C6209" s="81"/>
      <c r="D6209" s="81"/>
      <c r="E6209" s="81"/>
      <c r="F6209" s="81"/>
      <c r="G6209" s="81"/>
      <c r="H6209" s="81"/>
      <c r="I6209" s="81"/>
      <c r="J6209" s="81"/>
      <c r="K6209" s="81"/>
      <c r="L6209" s="81"/>
      <c r="M6209" s="81"/>
      <c r="N6209" s="81"/>
      <c r="O6209" s="81"/>
      <c r="P6209" s="81"/>
      <c r="Q6209" s="81"/>
      <c r="R6209" s="81"/>
    </row>
    <row r="6210" spans="1:18">
      <c r="A6210" s="81"/>
      <c r="B6210" s="81"/>
      <c r="C6210" s="81"/>
      <c r="D6210" s="81"/>
      <c r="E6210" s="81"/>
      <c r="F6210" s="81"/>
      <c r="G6210" s="81"/>
      <c r="H6210" s="81"/>
      <c r="I6210" s="81"/>
      <c r="J6210" s="81"/>
      <c r="K6210" s="81"/>
      <c r="L6210" s="81"/>
      <c r="M6210" s="81"/>
      <c r="N6210" s="81"/>
      <c r="O6210" s="81"/>
      <c r="P6210" s="81"/>
      <c r="Q6210" s="81"/>
      <c r="R6210" s="81"/>
    </row>
    <row r="6211" spans="1:18">
      <c r="A6211" s="81"/>
      <c r="B6211" s="81"/>
      <c r="C6211" s="81"/>
      <c r="D6211" s="81"/>
      <c r="E6211" s="81"/>
      <c r="F6211" s="81"/>
      <c r="G6211" s="81"/>
      <c r="H6211" s="81"/>
      <c r="I6211" s="81"/>
      <c r="J6211" s="81"/>
      <c r="K6211" s="81"/>
      <c r="L6211" s="81"/>
      <c r="M6211" s="81"/>
      <c r="N6211" s="81"/>
      <c r="O6211" s="81"/>
      <c r="P6211" s="81"/>
      <c r="Q6211" s="81"/>
      <c r="R6211" s="81"/>
    </row>
    <row r="6212" spans="1:18">
      <c r="A6212" s="81"/>
      <c r="B6212" s="81"/>
      <c r="C6212" s="81"/>
      <c r="D6212" s="81"/>
      <c r="E6212" s="81"/>
      <c r="F6212" s="81"/>
      <c r="G6212" s="81"/>
      <c r="H6212" s="81"/>
      <c r="I6212" s="81"/>
      <c r="J6212" s="81"/>
      <c r="K6212" s="81"/>
      <c r="L6212" s="81"/>
      <c r="M6212" s="81"/>
      <c r="N6212" s="81"/>
      <c r="O6212" s="81"/>
      <c r="P6212" s="81"/>
      <c r="Q6212" s="81"/>
      <c r="R6212" s="81"/>
    </row>
    <row r="6213" spans="1:18">
      <c r="A6213" s="81"/>
      <c r="B6213" s="81"/>
      <c r="C6213" s="81"/>
      <c r="D6213" s="81"/>
      <c r="E6213" s="81"/>
      <c r="F6213" s="81"/>
      <c r="G6213" s="81"/>
      <c r="H6213" s="81"/>
      <c r="I6213" s="81"/>
      <c r="J6213" s="81"/>
      <c r="K6213" s="81"/>
      <c r="L6213" s="81"/>
      <c r="M6213" s="81"/>
      <c r="N6213" s="81"/>
      <c r="O6213" s="81"/>
      <c r="P6213" s="81"/>
      <c r="Q6213" s="81"/>
      <c r="R6213" s="81"/>
    </row>
    <row r="6214" spans="1:18">
      <c r="A6214" s="81"/>
      <c r="B6214" s="81"/>
      <c r="C6214" s="81"/>
      <c r="D6214" s="81"/>
      <c r="E6214" s="81"/>
      <c r="F6214" s="81"/>
      <c r="G6214" s="81"/>
      <c r="H6214" s="81"/>
      <c r="I6214" s="81"/>
      <c r="J6214" s="81"/>
      <c r="K6214" s="81"/>
      <c r="L6214" s="81"/>
      <c r="M6214" s="81"/>
      <c r="N6214" s="81"/>
      <c r="O6214" s="81"/>
      <c r="P6214" s="81"/>
      <c r="Q6214" s="81"/>
      <c r="R6214" s="81"/>
    </row>
    <row r="6215" spans="1:18">
      <c r="A6215" s="81"/>
      <c r="B6215" s="81"/>
      <c r="C6215" s="81"/>
      <c r="D6215" s="81"/>
      <c r="E6215" s="81"/>
      <c r="F6215" s="81"/>
      <c r="G6215" s="81"/>
      <c r="H6215" s="81"/>
      <c r="I6215" s="81"/>
      <c r="J6215" s="81"/>
      <c r="K6215" s="81"/>
      <c r="L6215" s="81"/>
      <c r="M6215" s="81"/>
      <c r="N6215" s="81"/>
      <c r="O6215" s="81"/>
      <c r="P6215" s="81"/>
      <c r="Q6215" s="81"/>
      <c r="R6215" s="81"/>
    </row>
    <row r="6216" spans="1:18">
      <c r="A6216" s="81"/>
      <c r="B6216" s="81"/>
      <c r="C6216" s="81"/>
      <c r="D6216" s="81"/>
      <c r="E6216" s="81"/>
      <c r="F6216" s="81"/>
      <c r="G6216" s="81"/>
      <c r="H6216" s="81"/>
      <c r="I6216" s="81"/>
      <c r="J6216" s="81"/>
      <c r="K6216" s="81"/>
      <c r="L6216" s="81"/>
      <c r="M6216" s="81"/>
      <c r="N6216" s="81"/>
      <c r="O6216" s="81"/>
      <c r="P6216" s="81"/>
      <c r="Q6216" s="81"/>
      <c r="R6216" s="81"/>
    </row>
    <row r="6217" spans="1:18">
      <c r="A6217" s="81"/>
      <c r="B6217" s="81"/>
      <c r="C6217" s="81"/>
      <c r="D6217" s="81"/>
      <c r="E6217" s="81"/>
      <c r="F6217" s="81"/>
      <c r="G6217" s="81"/>
      <c r="H6217" s="81"/>
      <c r="I6217" s="81"/>
      <c r="J6217" s="81"/>
      <c r="K6217" s="81"/>
      <c r="L6217" s="81"/>
      <c r="M6217" s="81"/>
      <c r="N6217" s="81"/>
      <c r="O6217" s="81"/>
      <c r="P6217" s="81"/>
      <c r="Q6217" s="81"/>
      <c r="R6217" s="81"/>
    </row>
    <row r="6218" spans="1:18">
      <c r="A6218" s="81"/>
      <c r="B6218" s="81"/>
      <c r="C6218" s="81"/>
      <c r="D6218" s="81"/>
      <c r="E6218" s="81"/>
      <c r="F6218" s="81"/>
      <c r="G6218" s="81"/>
      <c r="H6218" s="81"/>
      <c r="I6218" s="81"/>
      <c r="J6218" s="81"/>
      <c r="K6218" s="81"/>
      <c r="L6218" s="81"/>
      <c r="M6218" s="81"/>
      <c r="N6218" s="81"/>
      <c r="O6218" s="81"/>
      <c r="P6218" s="81"/>
      <c r="Q6218" s="81"/>
      <c r="R6218" s="81"/>
    </row>
    <row r="6219" spans="1:18">
      <c r="A6219" s="81"/>
      <c r="B6219" s="81"/>
      <c r="C6219" s="81"/>
      <c r="D6219" s="81"/>
      <c r="E6219" s="81"/>
      <c r="F6219" s="81"/>
      <c r="G6219" s="81"/>
      <c r="H6219" s="81"/>
      <c r="I6219" s="81"/>
      <c r="J6219" s="81"/>
      <c r="K6219" s="81"/>
      <c r="L6219" s="81"/>
      <c r="M6219" s="81"/>
      <c r="N6219" s="81"/>
      <c r="O6219" s="81"/>
      <c r="P6219" s="81"/>
      <c r="Q6219" s="81"/>
      <c r="R6219" s="81"/>
    </row>
    <row r="6220" spans="1:18">
      <c r="A6220" s="81"/>
      <c r="B6220" s="81"/>
      <c r="C6220" s="81"/>
      <c r="D6220" s="81"/>
      <c r="E6220" s="81"/>
      <c r="F6220" s="81"/>
      <c r="G6220" s="81"/>
      <c r="H6220" s="81"/>
      <c r="I6220" s="81"/>
      <c r="J6220" s="81"/>
      <c r="K6220" s="81"/>
      <c r="L6220" s="81"/>
      <c r="M6220" s="81"/>
      <c r="N6220" s="81"/>
      <c r="O6220" s="81"/>
      <c r="P6220" s="81"/>
      <c r="Q6220" s="81"/>
      <c r="R6220" s="81"/>
    </row>
    <row r="6221" spans="1:18">
      <c r="A6221" s="81"/>
      <c r="B6221" s="81"/>
      <c r="C6221" s="81"/>
      <c r="D6221" s="81"/>
      <c r="E6221" s="81"/>
      <c r="F6221" s="81"/>
      <c r="G6221" s="81"/>
      <c r="H6221" s="81"/>
      <c r="I6221" s="81"/>
      <c r="J6221" s="81"/>
      <c r="K6221" s="81"/>
      <c r="L6221" s="81"/>
      <c r="M6221" s="81"/>
      <c r="N6221" s="81"/>
      <c r="O6221" s="81"/>
      <c r="P6221" s="81"/>
      <c r="Q6221" s="81"/>
      <c r="R6221" s="81"/>
    </row>
    <row r="6222" spans="1:18">
      <c r="A6222" s="81"/>
      <c r="B6222" s="81"/>
      <c r="C6222" s="81"/>
      <c r="D6222" s="81"/>
      <c r="E6222" s="81"/>
      <c r="F6222" s="81"/>
      <c r="G6222" s="81"/>
      <c r="H6222" s="81"/>
      <c r="I6222" s="81"/>
      <c r="J6222" s="81"/>
      <c r="K6222" s="81"/>
      <c r="L6222" s="81"/>
      <c r="M6222" s="81"/>
      <c r="N6222" s="81"/>
      <c r="O6222" s="81"/>
      <c r="P6222" s="81"/>
      <c r="Q6222" s="81"/>
      <c r="R6222" s="81"/>
    </row>
    <row r="6223" spans="1:18">
      <c r="A6223" s="81"/>
      <c r="B6223" s="81"/>
      <c r="C6223" s="81"/>
      <c r="D6223" s="81"/>
      <c r="E6223" s="81"/>
      <c r="F6223" s="81"/>
      <c r="G6223" s="81"/>
      <c r="H6223" s="81"/>
      <c r="I6223" s="81"/>
      <c r="J6223" s="81"/>
      <c r="K6223" s="81"/>
      <c r="L6223" s="81"/>
      <c r="M6223" s="81"/>
      <c r="N6223" s="81"/>
      <c r="O6223" s="81"/>
      <c r="P6223" s="81"/>
      <c r="Q6223" s="81"/>
      <c r="R6223" s="81"/>
    </row>
    <row r="6224" spans="1:18">
      <c r="A6224" s="81"/>
      <c r="B6224" s="81"/>
      <c r="C6224" s="81"/>
      <c r="D6224" s="81"/>
      <c r="E6224" s="81"/>
      <c r="F6224" s="81"/>
      <c r="G6224" s="81"/>
      <c r="H6224" s="81"/>
      <c r="I6224" s="81"/>
      <c r="J6224" s="81"/>
      <c r="K6224" s="81"/>
      <c r="L6224" s="81"/>
      <c r="M6224" s="81"/>
      <c r="N6224" s="81"/>
      <c r="O6224" s="81"/>
      <c r="P6224" s="81"/>
      <c r="Q6224" s="81"/>
      <c r="R6224" s="81"/>
    </row>
    <row r="6225" spans="1:18">
      <c r="A6225" s="81"/>
      <c r="B6225" s="81"/>
      <c r="C6225" s="81"/>
      <c r="D6225" s="81"/>
      <c r="E6225" s="81"/>
      <c r="F6225" s="81"/>
      <c r="G6225" s="81"/>
      <c r="H6225" s="81"/>
      <c r="I6225" s="81"/>
      <c r="J6225" s="81"/>
      <c r="K6225" s="81"/>
      <c r="L6225" s="81"/>
      <c r="M6225" s="81"/>
      <c r="N6225" s="81"/>
      <c r="O6225" s="81"/>
      <c r="P6225" s="81"/>
      <c r="Q6225" s="81"/>
      <c r="R6225" s="81"/>
    </row>
    <row r="6226" spans="1:18">
      <c r="A6226" s="81"/>
      <c r="B6226" s="81"/>
      <c r="C6226" s="81"/>
      <c r="D6226" s="81"/>
      <c r="E6226" s="81"/>
      <c r="F6226" s="81"/>
      <c r="G6226" s="81"/>
      <c r="H6226" s="81"/>
      <c r="I6226" s="81"/>
      <c r="J6226" s="81"/>
      <c r="K6226" s="81"/>
      <c r="L6226" s="81"/>
      <c r="M6226" s="81"/>
      <c r="N6226" s="81"/>
      <c r="O6226" s="81"/>
      <c r="P6226" s="81"/>
      <c r="Q6226" s="81"/>
      <c r="R6226" s="81"/>
    </row>
    <row r="6227" spans="1:18">
      <c r="A6227" s="81"/>
      <c r="B6227" s="81"/>
      <c r="C6227" s="81"/>
      <c r="D6227" s="81"/>
      <c r="E6227" s="81"/>
      <c r="F6227" s="81"/>
      <c r="G6227" s="81"/>
      <c r="H6227" s="81"/>
      <c r="I6227" s="81"/>
      <c r="J6227" s="81"/>
      <c r="K6227" s="81"/>
      <c r="L6227" s="81"/>
      <c r="M6227" s="81"/>
      <c r="N6227" s="81"/>
      <c r="O6227" s="81"/>
      <c r="P6227" s="81"/>
      <c r="Q6227" s="81"/>
      <c r="R6227" s="81"/>
    </row>
    <row r="6228" spans="1:18">
      <c r="A6228" s="81"/>
      <c r="B6228" s="81"/>
      <c r="C6228" s="81"/>
      <c r="D6228" s="81"/>
      <c r="E6228" s="81"/>
      <c r="F6228" s="81"/>
      <c r="G6228" s="81"/>
      <c r="H6228" s="81"/>
      <c r="I6228" s="81"/>
      <c r="J6228" s="81"/>
      <c r="K6228" s="81"/>
      <c r="L6228" s="81"/>
      <c r="M6228" s="81"/>
      <c r="N6228" s="81"/>
      <c r="O6228" s="81"/>
      <c r="P6228" s="81"/>
      <c r="Q6228" s="81"/>
      <c r="R6228" s="81"/>
    </row>
    <row r="6229" spans="1:18">
      <c r="A6229" s="81"/>
      <c r="B6229" s="81"/>
      <c r="C6229" s="81"/>
      <c r="D6229" s="81"/>
      <c r="E6229" s="81"/>
      <c r="F6229" s="81"/>
      <c r="G6229" s="81"/>
      <c r="H6229" s="81"/>
      <c r="I6229" s="81"/>
      <c r="J6229" s="81"/>
      <c r="K6229" s="81"/>
      <c r="L6229" s="81"/>
      <c r="M6229" s="81"/>
      <c r="N6229" s="81"/>
      <c r="O6229" s="81"/>
      <c r="P6229" s="81"/>
      <c r="Q6229" s="81"/>
      <c r="R6229" s="81"/>
    </row>
    <row r="6230" spans="1:18">
      <c r="A6230" s="81"/>
      <c r="B6230" s="81"/>
      <c r="C6230" s="81"/>
      <c r="D6230" s="81"/>
      <c r="E6230" s="81"/>
      <c r="F6230" s="81"/>
      <c r="G6230" s="81"/>
      <c r="H6230" s="81"/>
      <c r="I6230" s="81"/>
      <c r="J6230" s="81"/>
      <c r="K6230" s="81"/>
      <c r="L6230" s="81"/>
      <c r="M6230" s="81"/>
      <c r="N6230" s="81"/>
      <c r="O6230" s="81"/>
      <c r="P6230" s="81"/>
      <c r="Q6230" s="81"/>
      <c r="R6230" s="81"/>
    </row>
    <row r="6231" spans="1:18">
      <c r="A6231" s="81"/>
      <c r="B6231" s="81"/>
      <c r="C6231" s="81"/>
      <c r="D6231" s="81"/>
      <c r="E6231" s="81"/>
      <c r="F6231" s="81"/>
      <c r="G6231" s="81"/>
      <c r="H6231" s="81"/>
      <c r="I6231" s="81"/>
      <c r="J6231" s="81"/>
      <c r="K6231" s="81"/>
      <c r="L6231" s="81"/>
      <c r="M6231" s="81"/>
      <c r="N6231" s="81"/>
      <c r="O6231" s="81"/>
      <c r="P6231" s="81"/>
      <c r="Q6231" s="81"/>
      <c r="R6231" s="81"/>
    </row>
    <row r="6232" spans="1:18">
      <c r="A6232" s="81"/>
      <c r="B6232" s="81"/>
      <c r="C6232" s="81"/>
      <c r="D6232" s="81"/>
      <c r="E6232" s="81"/>
      <c r="F6232" s="81"/>
      <c r="G6232" s="81"/>
      <c r="H6232" s="81"/>
      <c r="I6232" s="81"/>
      <c r="J6232" s="81"/>
      <c r="K6232" s="81"/>
      <c r="L6232" s="81"/>
      <c r="M6232" s="81"/>
      <c r="N6232" s="81"/>
      <c r="O6232" s="81"/>
      <c r="P6232" s="81"/>
      <c r="Q6232" s="81"/>
      <c r="R6232" s="81"/>
    </row>
    <row r="6233" spans="1:18">
      <c r="A6233" s="81"/>
      <c r="B6233" s="81"/>
      <c r="C6233" s="81"/>
      <c r="D6233" s="81"/>
      <c r="E6233" s="81"/>
      <c r="F6233" s="81"/>
      <c r="G6233" s="81"/>
      <c r="H6233" s="81"/>
      <c r="I6233" s="81"/>
      <c r="J6233" s="81"/>
      <c r="K6233" s="81"/>
      <c r="L6233" s="81"/>
      <c r="M6233" s="81"/>
      <c r="N6233" s="81"/>
      <c r="O6233" s="81"/>
      <c r="P6233" s="81"/>
      <c r="Q6233" s="81"/>
      <c r="R6233" s="81"/>
    </row>
    <row r="6234" spans="1:18">
      <c r="A6234" s="81"/>
      <c r="B6234" s="81"/>
      <c r="C6234" s="81"/>
      <c r="D6234" s="81"/>
      <c r="E6234" s="81"/>
      <c r="F6234" s="81"/>
      <c r="G6234" s="81"/>
      <c r="H6234" s="81"/>
      <c r="I6234" s="81"/>
      <c r="J6234" s="81"/>
      <c r="K6234" s="81"/>
      <c r="L6234" s="81"/>
      <c r="M6234" s="81"/>
      <c r="N6234" s="81"/>
      <c r="O6234" s="81"/>
      <c r="P6234" s="81"/>
      <c r="Q6234" s="81"/>
      <c r="R6234" s="81"/>
    </row>
    <row r="6235" spans="1:18">
      <c r="A6235" s="81"/>
      <c r="B6235" s="81"/>
      <c r="C6235" s="81"/>
      <c r="D6235" s="81"/>
      <c r="E6235" s="81"/>
      <c r="F6235" s="81"/>
      <c r="G6235" s="81"/>
      <c r="H6235" s="81"/>
      <c r="I6235" s="81"/>
      <c r="J6235" s="81"/>
      <c r="K6235" s="81"/>
      <c r="L6235" s="81"/>
      <c r="M6235" s="81"/>
      <c r="N6235" s="81"/>
      <c r="O6235" s="81"/>
      <c r="P6235" s="81"/>
      <c r="Q6235" s="81"/>
      <c r="R6235" s="81"/>
    </row>
    <row r="6236" spans="1:18">
      <c r="A6236" s="81"/>
      <c r="B6236" s="81"/>
      <c r="C6236" s="81"/>
      <c r="D6236" s="81"/>
      <c r="E6236" s="81"/>
      <c r="F6236" s="81"/>
      <c r="G6236" s="81"/>
      <c r="H6236" s="81"/>
      <c r="I6236" s="81"/>
      <c r="J6236" s="81"/>
      <c r="K6236" s="81"/>
      <c r="L6236" s="81"/>
      <c r="M6236" s="81"/>
      <c r="N6236" s="81"/>
      <c r="O6236" s="81"/>
      <c r="P6236" s="81"/>
      <c r="Q6236" s="81"/>
      <c r="R6236" s="81"/>
    </row>
    <row r="6237" spans="1:18">
      <c r="A6237" s="81"/>
      <c r="B6237" s="81"/>
      <c r="C6237" s="81"/>
      <c r="D6237" s="81"/>
      <c r="E6237" s="81"/>
      <c r="F6237" s="81"/>
      <c r="G6237" s="81"/>
      <c r="H6237" s="81"/>
      <c r="I6237" s="81"/>
      <c r="J6237" s="81"/>
      <c r="K6237" s="81"/>
      <c r="L6237" s="81"/>
      <c r="M6237" s="81"/>
      <c r="N6237" s="81"/>
      <c r="O6237" s="81"/>
      <c r="P6237" s="81"/>
      <c r="Q6237" s="81"/>
      <c r="R6237" s="81"/>
    </row>
    <row r="6238" spans="1:18">
      <c r="A6238" s="81"/>
      <c r="B6238" s="81"/>
      <c r="C6238" s="81"/>
      <c r="D6238" s="81"/>
      <c r="E6238" s="81"/>
      <c r="F6238" s="81"/>
      <c r="G6238" s="81"/>
      <c r="H6238" s="81"/>
      <c r="I6238" s="81"/>
      <c r="J6238" s="81"/>
      <c r="K6238" s="81"/>
      <c r="L6238" s="81"/>
      <c r="M6238" s="81"/>
      <c r="N6238" s="81"/>
      <c r="O6238" s="81"/>
      <c r="P6238" s="81"/>
      <c r="Q6238" s="81"/>
      <c r="R6238" s="81"/>
    </row>
    <row r="6239" spans="1:18">
      <c r="A6239" s="81"/>
      <c r="B6239" s="81"/>
      <c r="C6239" s="81"/>
      <c r="D6239" s="81"/>
      <c r="E6239" s="81"/>
      <c r="F6239" s="81"/>
      <c r="G6239" s="81"/>
      <c r="H6239" s="81"/>
      <c r="I6239" s="81"/>
      <c r="J6239" s="81"/>
      <c r="K6239" s="81"/>
      <c r="L6239" s="81"/>
      <c r="M6239" s="81"/>
      <c r="N6239" s="81"/>
      <c r="O6239" s="81"/>
      <c r="P6239" s="81"/>
      <c r="Q6239" s="81"/>
      <c r="R6239" s="81"/>
    </row>
    <row r="6240" spans="1:18">
      <c r="A6240" s="81"/>
      <c r="B6240" s="81"/>
      <c r="C6240" s="81"/>
      <c r="D6240" s="81"/>
      <c r="E6240" s="81"/>
      <c r="F6240" s="81"/>
      <c r="G6240" s="81"/>
      <c r="H6240" s="81"/>
      <c r="I6240" s="81"/>
      <c r="J6240" s="81"/>
      <c r="K6240" s="81"/>
      <c r="L6240" s="81"/>
      <c r="M6240" s="81"/>
      <c r="N6240" s="81"/>
      <c r="O6240" s="81"/>
      <c r="P6240" s="81"/>
      <c r="Q6240" s="81"/>
      <c r="R6240" s="81"/>
    </row>
    <row r="6241" spans="1:18">
      <c r="A6241" s="81"/>
      <c r="B6241" s="81"/>
      <c r="C6241" s="81"/>
      <c r="D6241" s="81"/>
      <c r="E6241" s="81"/>
      <c r="F6241" s="81"/>
      <c r="G6241" s="81"/>
      <c r="H6241" s="81"/>
      <c r="I6241" s="81"/>
      <c r="J6241" s="81"/>
      <c r="K6241" s="81"/>
      <c r="L6241" s="81"/>
      <c r="M6241" s="81"/>
      <c r="N6241" s="81"/>
      <c r="O6241" s="81"/>
      <c r="P6241" s="81"/>
      <c r="Q6241" s="81"/>
      <c r="R6241" s="81"/>
    </row>
    <row r="6242" spans="1:18">
      <c r="A6242" s="81"/>
      <c r="B6242" s="81"/>
      <c r="C6242" s="81"/>
      <c r="D6242" s="81"/>
      <c r="E6242" s="81"/>
      <c r="F6242" s="81"/>
      <c r="G6242" s="81"/>
      <c r="H6242" s="81"/>
      <c r="I6242" s="81"/>
      <c r="J6242" s="81"/>
      <c r="K6242" s="81"/>
      <c r="L6242" s="81"/>
      <c r="M6242" s="81"/>
      <c r="N6242" s="81"/>
      <c r="O6242" s="81"/>
      <c r="P6242" s="81"/>
      <c r="Q6242" s="81"/>
      <c r="R6242" s="81"/>
    </row>
    <row r="6243" spans="1:18">
      <c r="A6243" s="81"/>
      <c r="B6243" s="81"/>
      <c r="C6243" s="81"/>
      <c r="D6243" s="81"/>
      <c r="E6243" s="81"/>
      <c r="F6243" s="81"/>
      <c r="G6243" s="81"/>
      <c r="H6243" s="81"/>
      <c r="I6243" s="81"/>
      <c r="J6243" s="81"/>
      <c r="K6243" s="81"/>
      <c r="L6243" s="81"/>
      <c r="M6243" s="81"/>
      <c r="N6243" s="81"/>
      <c r="O6243" s="81"/>
      <c r="P6243" s="81"/>
      <c r="Q6243" s="81"/>
      <c r="R6243" s="81"/>
    </row>
    <row r="6244" spans="1:18">
      <c r="A6244" s="81"/>
      <c r="B6244" s="81"/>
      <c r="C6244" s="81"/>
      <c r="D6244" s="81"/>
      <c r="E6244" s="81"/>
      <c r="F6244" s="81"/>
      <c r="G6244" s="81"/>
      <c r="H6244" s="81"/>
      <c r="I6244" s="81"/>
      <c r="J6244" s="81"/>
      <c r="K6244" s="81"/>
      <c r="L6244" s="81"/>
      <c r="M6244" s="81"/>
      <c r="N6244" s="81"/>
      <c r="O6244" s="81"/>
      <c r="P6244" s="81"/>
      <c r="Q6244" s="81"/>
      <c r="R6244" s="81"/>
    </row>
    <row r="6245" spans="1:18">
      <c r="A6245" s="81"/>
      <c r="B6245" s="81"/>
      <c r="C6245" s="81"/>
      <c r="D6245" s="81"/>
      <c r="E6245" s="81"/>
      <c r="F6245" s="81"/>
      <c r="G6245" s="81"/>
      <c r="H6245" s="81"/>
      <c r="I6245" s="81"/>
      <c r="J6245" s="81"/>
      <c r="K6245" s="81"/>
      <c r="L6245" s="81"/>
      <c r="M6245" s="81"/>
      <c r="N6245" s="81"/>
      <c r="O6245" s="81"/>
      <c r="P6245" s="81"/>
      <c r="Q6245" s="81"/>
      <c r="R6245" s="81"/>
    </row>
    <row r="6246" spans="1:18">
      <c r="A6246" s="81"/>
      <c r="B6246" s="81"/>
      <c r="C6246" s="81"/>
      <c r="D6246" s="81"/>
      <c r="E6246" s="81"/>
      <c r="F6246" s="81"/>
      <c r="G6246" s="81"/>
      <c r="H6246" s="81"/>
      <c r="I6246" s="81"/>
      <c r="J6246" s="81"/>
      <c r="K6246" s="81"/>
      <c r="L6246" s="81"/>
      <c r="M6246" s="81"/>
      <c r="N6246" s="81"/>
      <c r="O6246" s="81"/>
      <c r="P6246" s="81"/>
      <c r="Q6246" s="81"/>
      <c r="R6246" s="81"/>
    </row>
    <row r="6247" spans="1:18">
      <c r="A6247" s="81"/>
      <c r="B6247" s="81"/>
      <c r="C6247" s="81"/>
      <c r="D6247" s="81"/>
      <c r="E6247" s="81"/>
      <c r="F6247" s="81"/>
      <c r="G6247" s="81"/>
      <c r="H6247" s="81"/>
      <c r="I6247" s="81"/>
      <c r="J6247" s="81"/>
      <c r="K6247" s="81"/>
      <c r="L6247" s="81"/>
      <c r="M6247" s="81"/>
      <c r="N6247" s="81"/>
      <c r="O6247" s="81"/>
      <c r="P6247" s="81"/>
      <c r="Q6247" s="81"/>
      <c r="R6247" s="81"/>
    </row>
    <row r="6248" spans="1:18">
      <c r="A6248" s="81"/>
      <c r="B6248" s="81"/>
      <c r="C6248" s="81"/>
      <c r="D6248" s="81"/>
      <c r="E6248" s="81"/>
      <c r="F6248" s="81"/>
      <c r="G6248" s="81"/>
      <c r="H6248" s="81"/>
      <c r="I6248" s="81"/>
      <c r="J6248" s="81"/>
      <c r="K6248" s="81"/>
      <c r="L6248" s="81"/>
      <c r="M6248" s="81"/>
      <c r="N6248" s="81"/>
      <c r="O6248" s="81"/>
      <c r="P6248" s="81"/>
      <c r="Q6248" s="81"/>
      <c r="R6248" s="81"/>
    </row>
    <row r="6249" spans="1:18">
      <c r="A6249" s="81"/>
      <c r="B6249" s="81"/>
      <c r="C6249" s="81"/>
      <c r="D6249" s="81"/>
      <c r="E6249" s="81"/>
      <c r="F6249" s="81"/>
      <c r="G6249" s="81"/>
      <c r="H6249" s="81"/>
      <c r="I6249" s="81"/>
      <c r="J6249" s="81"/>
      <c r="K6249" s="81"/>
      <c r="L6249" s="81"/>
      <c r="M6249" s="81"/>
      <c r="N6249" s="81"/>
      <c r="O6249" s="81"/>
      <c r="P6249" s="81"/>
      <c r="Q6249" s="81"/>
      <c r="R6249" s="81"/>
    </row>
    <row r="6250" spans="1:18">
      <c r="A6250" s="81"/>
      <c r="B6250" s="81"/>
      <c r="C6250" s="167"/>
      <c r="D6250" s="167"/>
      <c r="E6250" s="167"/>
      <c r="F6250" s="81"/>
      <c r="G6250" s="81"/>
      <c r="H6250" s="81"/>
      <c r="I6250" s="81"/>
      <c r="J6250" s="81"/>
      <c r="K6250" s="81"/>
      <c r="L6250" s="81"/>
      <c r="M6250" s="81"/>
      <c r="N6250" s="81"/>
      <c r="O6250" s="81"/>
      <c r="P6250" s="81"/>
      <c r="Q6250" s="81"/>
      <c r="R6250" s="81"/>
    </row>
    <row r="6251" spans="1:18">
      <c r="A6251" s="81"/>
      <c r="B6251" s="81"/>
      <c r="C6251" s="167"/>
      <c r="D6251" s="167"/>
      <c r="E6251" s="167"/>
      <c r="F6251" s="81"/>
      <c r="G6251" s="81"/>
      <c r="H6251" s="81"/>
      <c r="I6251" s="81"/>
      <c r="J6251" s="81"/>
      <c r="K6251" s="81"/>
      <c r="L6251" s="81"/>
      <c r="M6251" s="81"/>
      <c r="N6251" s="81"/>
      <c r="O6251" s="81"/>
      <c r="P6251" s="81"/>
      <c r="Q6251" s="81"/>
      <c r="R6251" s="81"/>
    </row>
    <row r="6252" spans="1:18">
      <c r="A6252" s="81"/>
      <c r="B6252" s="81"/>
      <c r="C6252" s="167"/>
      <c r="D6252" s="167"/>
      <c r="E6252" s="167"/>
      <c r="F6252" s="81"/>
      <c r="G6252" s="81"/>
      <c r="H6252" s="81"/>
      <c r="I6252" s="81"/>
      <c r="J6252" s="81"/>
      <c r="K6252" s="81"/>
      <c r="L6252" s="81"/>
      <c r="M6252" s="81"/>
      <c r="N6252" s="81"/>
      <c r="O6252" s="81"/>
      <c r="P6252" s="81"/>
      <c r="Q6252" s="81"/>
      <c r="R6252" s="81"/>
    </row>
    <row r="6253" spans="1:18">
      <c r="A6253" s="81"/>
      <c r="B6253" s="81"/>
      <c r="C6253" s="167"/>
      <c r="D6253" s="167"/>
      <c r="E6253" s="167"/>
      <c r="F6253" s="81"/>
      <c r="G6253" s="81"/>
      <c r="H6253" s="81"/>
      <c r="I6253" s="81"/>
      <c r="J6253" s="81"/>
      <c r="K6253" s="81"/>
      <c r="L6253" s="81"/>
      <c r="M6253" s="81"/>
      <c r="N6253" s="81"/>
      <c r="O6253" s="81"/>
      <c r="P6253" s="81"/>
      <c r="Q6253" s="81"/>
      <c r="R6253" s="81"/>
    </row>
    <row r="6254" spans="1:18">
      <c r="A6254" s="81"/>
      <c r="B6254" s="81"/>
      <c r="C6254" s="167"/>
      <c r="D6254" s="167"/>
      <c r="E6254" s="167"/>
      <c r="F6254" s="81"/>
      <c r="G6254" s="81"/>
      <c r="H6254" s="81"/>
      <c r="I6254" s="81"/>
      <c r="J6254" s="81"/>
      <c r="K6254" s="81"/>
      <c r="L6254" s="81"/>
      <c r="M6254" s="81"/>
      <c r="N6254" s="81"/>
      <c r="O6254" s="81"/>
      <c r="P6254" s="81"/>
      <c r="Q6254" s="81"/>
      <c r="R6254" s="81"/>
    </row>
    <row r="6255" spans="1:18">
      <c r="A6255" s="81"/>
      <c r="B6255" s="81"/>
      <c r="C6255" s="167"/>
      <c r="D6255" s="167"/>
      <c r="E6255" s="167"/>
      <c r="F6255" s="81"/>
      <c r="G6255" s="81"/>
      <c r="H6255" s="81"/>
      <c r="I6255" s="81"/>
      <c r="J6255" s="81"/>
      <c r="K6255" s="81"/>
      <c r="L6255" s="81"/>
      <c r="M6255" s="81"/>
      <c r="N6255" s="81"/>
      <c r="O6255" s="81"/>
      <c r="P6255" s="81"/>
      <c r="Q6255" s="81"/>
      <c r="R6255" s="81"/>
    </row>
    <row r="6256" spans="1:18">
      <c r="A6256" s="81"/>
      <c r="B6256" s="81"/>
      <c r="C6256" s="167"/>
      <c r="D6256" s="167"/>
      <c r="E6256" s="167"/>
      <c r="F6256" s="81"/>
      <c r="G6256" s="81"/>
      <c r="H6256" s="81"/>
      <c r="I6256" s="81"/>
      <c r="J6256" s="81"/>
      <c r="K6256" s="81"/>
      <c r="L6256" s="81"/>
      <c r="M6256" s="81"/>
      <c r="N6256" s="81"/>
      <c r="O6256" s="81"/>
      <c r="P6256" s="81"/>
      <c r="Q6256" s="81"/>
      <c r="R6256" s="81"/>
    </row>
    <row r="6257" spans="1:18">
      <c r="A6257" s="81"/>
      <c r="B6257" s="81"/>
      <c r="C6257" s="167"/>
      <c r="D6257" s="167"/>
      <c r="E6257" s="167"/>
      <c r="F6257" s="81"/>
      <c r="G6257" s="81"/>
      <c r="H6257" s="81"/>
      <c r="I6257" s="81"/>
      <c r="J6257" s="81"/>
      <c r="K6257" s="81"/>
      <c r="L6257" s="81"/>
      <c r="M6257" s="81"/>
      <c r="N6257" s="81"/>
      <c r="O6257" s="81"/>
      <c r="P6257" s="81"/>
      <c r="Q6257" s="81"/>
      <c r="R6257" s="81"/>
    </row>
    <row r="6258" spans="1:18">
      <c r="A6258" s="81"/>
      <c r="B6258" s="81"/>
      <c r="C6258" s="167"/>
      <c r="D6258" s="167"/>
      <c r="E6258" s="167"/>
      <c r="F6258" s="81"/>
      <c r="G6258" s="81"/>
      <c r="H6258" s="81"/>
      <c r="I6258" s="81"/>
      <c r="J6258" s="81"/>
      <c r="K6258" s="81"/>
      <c r="L6258" s="81"/>
      <c r="M6258" s="81"/>
      <c r="N6258" s="81"/>
      <c r="O6258" s="81"/>
      <c r="P6258" s="81"/>
      <c r="Q6258" s="81"/>
      <c r="R6258" s="81"/>
    </row>
    <row r="6259" spans="1:18">
      <c r="A6259" s="81"/>
      <c r="B6259" s="81"/>
      <c r="C6259" s="167"/>
      <c r="D6259" s="167"/>
      <c r="E6259" s="167"/>
      <c r="F6259" s="81"/>
      <c r="G6259" s="81"/>
      <c r="H6259" s="81"/>
      <c r="I6259" s="81"/>
      <c r="J6259" s="81"/>
      <c r="K6259" s="81"/>
      <c r="L6259" s="81"/>
      <c r="M6259" s="81"/>
      <c r="N6259" s="81"/>
      <c r="O6259" s="81"/>
      <c r="P6259" s="81"/>
      <c r="Q6259" s="81"/>
      <c r="R6259" s="81"/>
    </row>
    <row r="6260" spans="1:18">
      <c r="A6260" s="81"/>
      <c r="B6260" s="81"/>
      <c r="C6260" s="167"/>
      <c r="D6260" s="167"/>
      <c r="E6260" s="167"/>
      <c r="F6260" s="81"/>
      <c r="G6260" s="81"/>
      <c r="H6260" s="81"/>
      <c r="I6260" s="81"/>
      <c r="J6260" s="81"/>
      <c r="K6260" s="81"/>
      <c r="L6260" s="81"/>
      <c r="M6260" s="81"/>
      <c r="N6260" s="81"/>
      <c r="O6260" s="81"/>
      <c r="P6260" s="81"/>
      <c r="Q6260" s="81"/>
      <c r="R6260" s="81"/>
    </row>
    <row r="6261" spans="1:18">
      <c r="A6261" s="81"/>
      <c r="B6261" s="81"/>
      <c r="C6261" s="167"/>
      <c r="D6261" s="167"/>
      <c r="E6261" s="167"/>
      <c r="F6261" s="81"/>
      <c r="G6261" s="81"/>
      <c r="H6261" s="81"/>
      <c r="I6261" s="81"/>
      <c r="J6261" s="81"/>
      <c r="K6261" s="81"/>
      <c r="L6261" s="81"/>
      <c r="M6261" s="81"/>
      <c r="N6261" s="81"/>
      <c r="O6261" s="81"/>
      <c r="P6261" s="81"/>
      <c r="Q6261" s="81"/>
      <c r="R6261" s="81"/>
    </row>
    <row r="6262" spans="1:18">
      <c r="A6262" s="81"/>
      <c r="B6262" s="81"/>
      <c r="C6262" s="167"/>
      <c r="D6262" s="167"/>
      <c r="E6262" s="167"/>
      <c r="F6262" s="81"/>
      <c r="G6262" s="81"/>
      <c r="H6262" s="81"/>
      <c r="I6262" s="81"/>
      <c r="J6262" s="81"/>
      <c r="K6262" s="81"/>
      <c r="L6262" s="81"/>
      <c r="M6262" s="81"/>
      <c r="N6262" s="81"/>
      <c r="O6262" s="81"/>
      <c r="P6262" s="81"/>
      <c r="Q6262" s="81"/>
      <c r="R6262" s="81"/>
    </row>
    <row r="6263" spans="1:18">
      <c r="A6263" s="81"/>
      <c r="B6263" s="81"/>
      <c r="C6263" s="167"/>
      <c r="D6263" s="167"/>
      <c r="E6263" s="167"/>
      <c r="F6263" s="81"/>
      <c r="G6263" s="81"/>
      <c r="H6263" s="81"/>
      <c r="I6263" s="81"/>
      <c r="J6263" s="81"/>
      <c r="K6263" s="81"/>
      <c r="L6263" s="81"/>
      <c r="M6263" s="81"/>
      <c r="N6263" s="81"/>
      <c r="O6263" s="81"/>
      <c r="P6263" s="81"/>
      <c r="Q6263" s="81"/>
      <c r="R6263" s="81"/>
    </row>
    <row r="6264" spans="1:18">
      <c r="A6264" s="81"/>
      <c r="B6264" s="81"/>
      <c r="C6264" s="167"/>
      <c r="D6264" s="167"/>
      <c r="E6264" s="167"/>
      <c r="F6264" s="81"/>
      <c r="G6264" s="81"/>
      <c r="H6264" s="81"/>
      <c r="I6264" s="81"/>
      <c r="J6264" s="81"/>
      <c r="K6264" s="81"/>
      <c r="L6264" s="81"/>
      <c r="M6264" s="81"/>
      <c r="N6264" s="81"/>
      <c r="O6264" s="81"/>
      <c r="P6264" s="81"/>
      <c r="Q6264" s="81"/>
      <c r="R6264" s="81"/>
    </row>
    <row r="6265" spans="1:18">
      <c r="A6265" s="81"/>
      <c r="B6265" s="81"/>
      <c r="C6265" s="167"/>
      <c r="D6265" s="167"/>
      <c r="E6265" s="167"/>
      <c r="F6265" s="81"/>
      <c r="G6265" s="81"/>
      <c r="H6265" s="81"/>
      <c r="I6265" s="81"/>
      <c r="J6265" s="81"/>
      <c r="K6265" s="81"/>
      <c r="L6265" s="81"/>
      <c r="M6265" s="81"/>
      <c r="N6265" s="81"/>
      <c r="O6265" s="81"/>
      <c r="P6265" s="81"/>
      <c r="Q6265" s="81"/>
      <c r="R6265" s="81"/>
    </row>
    <row r="6266" spans="1:18">
      <c r="A6266" s="81"/>
      <c r="B6266" s="81"/>
      <c r="C6266" s="167"/>
      <c r="D6266" s="167"/>
      <c r="E6266" s="167"/>
      <c r="F6266" s="81"/>
      <c r="G6266" s="81"/>
      <c r="H6266" s="81"/>
      <c r="I6266" s="81"/>
      <c r="J6266" s="81"/>
      <c r="K6266" s="81"/>
      <c r="L6266" s="81"/>
      <c r="M6266" s="81"/>
      <c r="N6266" s="81"/>
      <c r="O6266" s="81"/>
      <c r="P6266" s="81"/>
      <c r="Q6266" s="81"/>
      <c r="R6266" s="81"/>
    </row>
    <row r="6267" spans="1:18">
      <c r="A6267" s="81"/>
      <c r="B6267" s="81"/>
      <c r="C6267" s="167"/>
      <c r="D6267" s="167"/>
      <c r="E6267" s="167"/>
      <c r="F6267" s="81"/>
      <c r="G6267" s="81"/>
      <c r="H6267" s="81"/>
      <c r="I6267" s="81"/>
      <c r="J6267" s="81"/>
      <c r="K6267" s="81"/>
      <c r="L6267" s="81"/>
      <c r="M6267" s="81"/>
      <c r="N6267" s="81"/>
      <c r="O6267" s="81"/>
      <c r="P6267" s="81"/>
      <c r="Q6267" s="81"/>
      <c r="R6267" s="81"/>
    </row>
    <row r="6268" spans="1:18">
      <c r="A6268" s="81"/>
      <c r="B6268" s="81"/>
      <c r="C6268" s="167"/>
      <c r="D6268" s="167"/>
      <c r="E6268" s="167"/>
      <c r="F6268" s="81"/>
      <c r="G6268" s="81"/>
      <c r="H6268" s="81"/>
      <c r="I6268" s="81"/>
      <c r="J6268" s="81"/>
      <c r="K6268" s="81"/>
      <c r="L6268" s="81"/>
      <c r="M6268" s="81"/>
      <c r="N6268" s="81"/>
      <c r="O6268" s="81"/>
      <c r="P6268" s="81"/>
      <c r="Q6268" s="81"/>
      <c r="R6268" s="81"/>
    </row>
    <row r="6269" spans="1:18">
      <c r="A6269" s="81"/>
      <c r="B6269" s="81"/>
      <c r="C6269" s="167"/>
      <c r="D6269" s="167"/>
      <c r="E6269" s="167"/>
      <c r="F6269" s="81"/>
      <c r="G6269" s="81"/>
      <c r="H6269" s="81"/>
      <c r="I6269" s="81"/>
      <c r="J6269" s="81"/>
      <c r="K6269" s="81"/>
      <c r="L6269" s="81"/>
      <c r="M6269" s="81"/>
      <c r="N6269" s="81"/>
      <c r="O6269" s="81"/>
      <c r="P6269" s="81"/>
      <c r="Q6269" s="81"/>
      <c r="R6269" s="81"/>
    </row>
    <row r="6270" spans="1:18">
      <c r="A6270" s="81"/>
      <c r="B6270" s="81"/>
      <c r="C6270" s="167"/>
      <c r="D6270" s="167"/>
      <c r="E6270" s="167"/>
      <c r="F6270" s="81"/>
      <c r="G6270" s="81"/>
      <c r="H6270" s="81"/>
      <c r="I6270" s="81"/>
      <c r="J6270" s="81"/>
      <c r="K6270" s="81"/>
      <c r="L6270" s="81"/>
      <c r="M6270" s="81"/>
      <c r="N6270" s="81"/>
      <c r="O6270" s="81"/>
      <c r="P6270" s="81"/>
      <c r="Q6270" s="81"/>
      <c r="R6270" s="81"/>
    </row>
    <row r="6271" spans="1:18">
      <c r="A6271" s="81"/>
      <c r="B6271" s="81"/>
      <c r="C6271" s="167"/>
      <c r="D6271" s="167"/>
      <c r="E6271" s="167"/>
      <c r="F6271" s="81"/>
      <c r="G6271" s="81"/>
      <c r="H6271" s="81"/>
      <c r="I6271" s="81"/>
      <c r="J6271" s="81"/>
      <c r="K6271" s="81"/>
      <c r="L6271" s="81"/>
      <c r="M6271" s="81"/>
      <c r="N6271" s="81"/>
      <c r="O6271" s="81"/>
      <c r="P6271" s="81"/>
      <c r="Q6271" s="81"/>
      <c r="R6271" s="81"/>
    </row>
    <row r="6272" spans="1:18">
      <c r="A6272" s="81"/>
      <c r="B6272" s="81"/>
      <c r="C6272" s="167"/>
      <c r="D6272" s="167"/>
      <c r="E6272" s="167"/>
      <c r="F6272" s="81"/>
      <c r="G6272" s="81"/>
      <c r="H6272" s="81"/>
      <c r="I6272" s="81"/>
      <c r="J6272" s="81"/>
      <c r="K6272" s="81"/>
      <c r="L6272" s="81"/>
      <c r="M6272" s="81"/>
      <c r="N6272" s="81"/>
      <c r="O6272" s="81"/>
      <c r="P6272" s="81"/>
      <c r="Q6272" s="81"/>
      <c r="R6272" s="81"/>
    </row>
    <row r="6273" spans="1:18">
      <c r="A6273" s="81"/>
      <c r="B6273" s="81"/>
      <c r="C6273" s="167"/>
      <c r="D6273" s="167"/>
      <c r="E6273" s="167"/>
      <c r="F6273" s="81"/>
      <c r="G6273" s="81"/>
      <c r="H6273" s="81"/>
      <c r="I6273" s="81"/>
      <c r="J6273" s="81"/>
      <c r="K6273" s="81"/>
      <c r="L6273" s="81"/>
      <c r="M6273" s="81"/>
      <c r="N6273" s="81"/>
      <c r="O6273" s="81"/>
      <c r="P6273" s="81"/>
      <c r="Q6273" s="81"/>
      <c r="R6273" s="81"/>
    </row>
    <row r="6274" spans="1:18">
      <c r="A6274" s="81"/>
      <c r="B6274" s="81"/>
      <c r="C6274" s="167"/>
      <c r="D6274" s="167"/>
      <c r="E6274" s="167"/>
      <c r="F6274" s="81"/>
      <c r="G6274" s="81"/>
      <c r="H6274" s="81"/>
      <c r="I6274" s="81"/>
      <c r="J6274" s="81"/>
      <c r="K6274" s="81"/>
      <c r="L6274" s="81"/>
      <c r="M6274" s="81"/>
      <c r="N6274" s="81"/>
      <c r="O6274" s="81"/>
      <c r="P6274" s="81"/>
      <c r="Q6274" s="81"/>
      <c r="R6274" s="81"/>
    </row>
    <row r="6275" spans="1:18">
      <c r="A6275" s="81"/>
      <c r="B6275" s="81"/>
      <c r="C6275" s="81"/>
      <c r="D6275" s="81"/>
      <c r="E6275" s="81"/>
      <c r="F6275" s="81"/>
      <c r="G6275" s="81"/>
      <c r="H6275" s="81"/>
      <c r="I6275" s="81"/>
      <c r="J6275" s="81"/>
      <c r="K6275" s="81"/>
      <c r="L6275" s="81"/>
      <c r="M6275" s="81"/>
      <c r="N6275" s="81"/>
      <c r="O6275" s="81"/>
      <c r="P6275" s="81"/>
      <c r="Q6275" s="81"/>
      <c r="R6275" s="81"/>
    </row>
    <row r="6276" spans="1:18">
      <c r="A6276" s="81"/>
      <c r="B6276" s="81"/>
      <c r="C6276" s="81"/>
      <c r="D6276" s="81"/>
      <c r="E6276" s="81"/>
      <c r="F6276" s="81"/>
      <c r="G6276" s="81"/>
      <c r="H6276" s="81"/>
      <c r="I6276" s="81"/>
      <c r="J6276" s="81"/>
      <c r="K6276" s="81"/>
      <c r="L6276" s="81"/>
      <c r="M6276" s="81"/>
      <c r="N6276" s="81"/>
      <c r="O6276" s="81"/>
      <c r="P6276" s="81"/>
      <c r="Q6276" s="81"/>
      <c r="R6276" s="81"/>
    </row>
    <row r="6277" spans="1:18">
      <c r="A6277" s="81"/>
      <c r="B6277" s="81"/>
      <c r="C6277" s="81"/>
      <c r="D6277" s="81"/>
      <c r="E6277" s="81"/>
      <c r="F6277" s="81"/>
      <c r="G6277" s="81"/>
      <c r="H6277" s="81"/>
      <c r="I6277" s="81"/>
      <c r="J6277" s="81"/>
      <c r="K6277" s="81"/>
      <c r="L6277" s="81"/>
      <c r="M6277" s="81"/>
      <c r="N6277" s="81"/>
      <c r="O6277" s="81"/>
      <c r="P6277" s="81"/>
      <c r="Q6277" s="81"/>
      <c r="R6277" s="81"/>
    </row>
    <row r="6278" spans="1:18">
      <c r="A6278" s="81"/>
      <c r="B6278" s="81"/>
      <c r="C6278" s="81"/>
      <c r="D6278" s="81"/>
      <c r="E6278" s="81"/>
      <c r="F6278" s="81"/>
      <c r="G6278" s="81"/>
      <c r="H6278" s="81"/>
      <c r="I6278" s="81"/>
      <c r="J6278" s="81"/>
      <c r="K6278" s="81"/>
      <c r="L6278" s="81"/>
      <c r="M6278" s="81"/>
      <c r="N6278" s="81"/>
      <c r="O6278" s="81"/>
      <c r="P6278" s="81"/>
      <c r="Q6278" s="81"/>
      <c r="R6278" s="81"/>
    </row>
    <row r="6279" spans="1:18">
      <c r="A6279" s="81"/>
      <c r="B6279" s="81"/>
      <c r="C6279" s="81"/>
      <c r="D6279" s="81"/>
      <c r="E6279" s="81"/>
      <c r="F6279" s="81"/>
      <c r="G6279" s="81"/>
      <c r="H6279" s="81"/>
      <c r="I6279" s="81"/>
      <c r="J6279" s="81"/>
      <c r="K6279" s="81"/>
      <c r="L6279" s="81"/>
      <c r="M6279" s="81"/>
      <c r="N6279" s="81"/>
      <c r="O6279" s="81"/>
      <c r="P6279" s="81"/>
      <c r="Q6279" s="81"/>
      <c r="R6279" s="81"/>
    </row>
    <row r="6280" spans="1:18">
      <c r="A6280" s="81"/>
      <c r="B6280" s="81"/>
      <c r="C6280" s="81"/>
      <c r="D6280" s="81"/>
      <c r="E6280" s="81"/>
      <c r="F6280" s="81"/>
      <c r="G6280" s="81"/>
      <c r="H6280" s="81"/>
      <c r="I6280" s="81"/>
      <c r="J6280" s="81"/>
      <c r="K6280" s="81"/>
      <c r="L6280" s="81"/>
      <c r="M6280" s="81"/>
      <c r="N6280" s="81"/>
      <c r="O6280" s="81"/>
      <c r="P6280" s="81"/>
      <c r="Q6280" s="81"/>
      <c r="R6280" s="81"/>
    </row>
    <row r="6281" spans="1:18">
      <c r="A6281" s="81"/>
      <c r="B6281" s="81"/>
      <c r="C6281" s="81"/>
      <c r="D6281" s="81"/>
      <c r="E6281" s="81"/>
      <c r="F6281" s="81"/>
      <c r="G6281" s="81"/>
      <c r="H6281" s="81"/>
      <c r="I6281" s="81"/>
      <c r="J6281" s="81"/>
      <c r="K6281" s="81"/>
      <c r="L6281" s="81"/>
      <c r="M6281" s="81"/>
      <c r="N6281" s="81"/>
      <c r="O6281" s="81"/>
      <c r="P6281" s="81"/>
      <c r="Q6281" s="81"/>
      <c r="R6281" s="81"/>
    </row>
    <row r="6282" spans="1:18">
      <c r="A6282" s="81"/>
      <c r="B6282" s="81"/>
      <c r="C6282" s="81"/>
      <c r="D6282" s="81"/>
      <c r="E6282" s="81"/>
      <c r="F6282" s="81"/>
      <c r="G6282" s="81"/>
      <c r="H6282" s="81"/>
      <c r="I6282" s="81"/>
      <c r="J6282" s="81"/>
      <c r="K6282" s="81"/>
      <c r="L6282" s="81"/>
      <c r="M6282" s="81"/>
      <c r="N6282" s="81"/>
      <c r="O6282" s="81"/>
      <c r="P6282" s="81"/>
      <c r="Q6282" s="81"/>
      <c r="R6282" s="81"/>
    </row>
    <row r="6283" spans="1:18">
      <c r="A6283" s="81"/>
      <c r="B6283" s="81"/>
      <c r="C6283" s="81"/>
      <c r="D6283" s="81"/>
      <c r="E6283" s="81"/>
      <c r="F6283" s="81"/>
      <c r="G6283" s="81"/>
      <c r="H6283" s="81"/>
      <c r="I6283" s="81"/>
      <c r="J6283" s="81"/>
      <c r="K6283" s="81"/>
      <c r="L6283" s="81"/>
      <c r="M6283" s="81"/>
      <c r="N6283" s="81"/>
      <c r="O6283" s="81"/>
      <c r="P6283" s="81"/>
      <c r="Q6283" s="81"/>
      <c r="R6283" s="81"/>
    </row>
    <row r="6284" spans="1:18">
      <c r="A6284" s="81"/>
      <c r="B6284" s="81"/>
      <c r="C6284" s="81"/>
      <c r="D6284" s="81"/>
      <c r="E6284" s="81"/>
      <c r="F6284" s="81"/>
      <c r="G6284" s="81"/>
      <c r="H6284" s="81"/>
      <c r="I6284" s="81"/>
      <c r="J6284" s="81"/>
      <c r="K6284" s="81"/>
      <c r="L6284" s="81"/>
      <c r="M6284" s="81"/>
      <c r="N6284" s="81"/>
      <c r="O6284" s="81"/>
      <c r="P6284" s="81"/>
      <c r="Q6284" s="81"/>
      <c r="R6284" s="81"/>
    </row>
    <row r="6285" spans="1:18">
      <c r="A6285" s="81"/>
      <c r="B6285" s="81"/>
      <c r="C6285" s="81"/>
      <c r="D6285" s="81"/>
      <c r="E6285" s="81"/>
      <c r="F6285" s="81"/>
      <c r="G6285" s="81"/>
      <c r="H6285" s="81"/>
      <c r="I6285" s="81"/>
      <c r="J6285" s="81"/>
      <c r="K6285" s="81"/>
      <c r="L6285" s="81"/>
      <c r="M6285" s="81"/>
      <c r="N6285" s="81"/>
      <c r="O6285" s="81"/>
      <c r="P6285" s="81"/>
      <c r="Q6285" s="81"/>
      <c r="R6285" s="81"/>
    </row>
    <row r="6286" spans="1:18">
      <c r="A6286" s="81"/>
      <c r="B6286" s="81"/>
      <c r="C6286" s="81"/>
      <c r="D6286" s="81"/>
      <c r="E6286" s="81"/>
      <c r="F6286" s="81"/>
      <c r="G6286" s="81"/>
      <c r="H6286" s="81"/>
      <c r="I6286" s="81"/>
      <c r="J6286" s="81"/>
      <c r="K6286" s="81"/>
      <c r="L6286" s="81"/>
      <c r="M6286" s="81"/>
      <c r="N6286" s="81"/>
      <c r="O6286" s="81"/>
      <c r="P6286" s="81"/>
      <c r="Q6286" s="81"/>
      <c r="R6286" s="81"/>
    </row>
    <row r="6287" spans="1:18">
      <c r="A6287" s="81"/>
      <c r="B6287" s="81"/>
      <c r="C6287" s="81"/>
      <c r="D6287" s="81"/>
      <c r="E6287" s="81"/>
      <c r="F6287" s="81"/>
      <c r="G6287" s="81"/>
      <c r="H6287" s="81"/>
      <c r="I6287" s="81"/>
      <c r="J6287" s="81"/>
      <c r="K6287" s="81"/>
      <c r="L6287" s="81"/>
      <c r="M6287" s="81"/>
      <c r="N6287" s="81"/>
      <c r="O6287" s="81"/>
      <c r="P6287" s="81"/>
      <c r="Q6287" s="81"/>
      <c r="R6287" s="81"/>
    </row>
    <row r="6288" spans="1:18">
      <c r="A6288" s="81"/>
      <c r="B6288" s="81"/>
      <c r="C6288" s="81"/>
      <c r="D6288" s="81"/>
      <c r="E6288" s="81"/>
      <c r="F6288" s="81"/>
      <c r="G6288" s="81"/>
      <c r="H6288" s="81"/>
      <c r="I6288" s="81"/>
      <c r="J6288" s="81"/>
      <c r="K6288" s="81"/>
      <c r="L6288" s="81"/>
      <c r="M6288" s="81"/>
      <c r="N6288" s="81"/>
      <c r="O6288" s="81"/>
      <c r="P6288" s="81"/>
      <c r="Q6288" s="81"/>
      <c r="R6288" s="81"/>
    </row>
    <row r="6289" spans="1:18">
      <c r="A6289" s="81"/>
      <c r="B6289" s="81"/>
      <c r="C6289" s="81"/>
      <c r="D6289" s="81"/>
      <c r="E6289" s="81"/>
      <c r="F6289" s="81"/>
      <c r="G6289" s="81"/>
      <c r="H6289" s="81"/>
      <c r="I6289" s="81"/>
      <c r="J6289" s="81"/>
      <c r="K6289" s="81"/>
      <c r="L6289" s="81"/>
      <c r="M6289" s="81"/>
      <c r="N6289" s="81"/>
      <c r="O6289" s="81"/>
      <c r="P6289" s="81"/>
      <c r="Q6289" s="81"/>
      <c r="R6289" s="81"/>
    </row>
    <row r="6290" spans="1:18">
      <c r="A6290" s="81"/>
      <c r="B6290" s="81"/>
      <c r="C6290" s="81"/>
      <c r="D6290" s="81"/>
      <c r="E6290" s="81"/>
      <c r="F6290" s="81"/>
      <c r="G6290" s="81"/>
      <c r="H6290" s="81"/>
      <c r="I6290" s="81"/>
      <c r="J6290" s="81"/>
      <c r="K6290" s="81"/>
      <c r="L6290" s="81"/>
      <c r="M6290" s="81"/>
      <c r="N6290" s="81"/>
      <c r="O6290" s="81"/>
      <c r="P6290" s="81"/>
      <c r="Q6290" s="81"/>
      <c r="R6290" s="81"/>
    </row>
    <row r="6291" spans="1:18">
      <c r="A6291" s="81"/>
      <c r="B6291" s="81"/>
      <c r="C6291" s="81"/>
      <c r="D6291" s="81"/>
      <c r="E6291" s="81"/>
      <c r="F6291" s="81"/>
      <c r="G6291" s="81"/>
      <c r="H6291" s="81"/>
      <c r="I6291" s="81"/>
      <c r="J6291" s="81"/>
      <c r="K6291" s="81"/>
      <c r="L6291" s="81"/>
      <c r="M6291" s="81"/>
      <c r="N6291" s="81"/>
      <c r="O6291" s="81"/>
      <c r="P6291" s="81"/>
      <c r="Q6291" s="81"/>
      <c r="R6291" s="81"/>
    </row>
    <row r="6292" spans="1:18">
      <c r="A6292" s="81"/>
      <c r="B6292" s="81"/>
      <c r="C6292" s="81"/>
      <c r="D6292" s="81"/>
      <c r="E6292" s="81"/>
      <c r="F6292" s="81"/>
      <c r="G6292" s="81"/>
      <c r="H6292" s="81"/>
      <c r="I6292" s="81"/>
      <c r="J6292" s="81"/>
      <c r="K6292" s="81"/>
      <c r="L6292" s="81"/>
      <c r="M6292" s="81"/>
      <c r="N6292" s="81"/>
      <c r="O6292" s="81"/>
      <c r="P6292" s="81"/>
      <c r="Q6292" s="81"/>
      <c r="R6292" s="81"/>
    </row>
    <row r="6293" spans="1:18">
      <c r="A6293" s="81"/>
      <c r="B6293" s="81"/>
      <c r="C6293" s="81"/>
      <c r="D6293" s="81"/>
      <c r="E6293" s="81"/>
      <c r="F6293" s="81"/>
      <c r="G6293" s="81"/>
      <c r="H6293" s="81"/>
      <c r="I6293" s="81"/>
      <c r="J6293" s="81"/>
      <c r="K6293" s="81"/>
      <c r="L6293" s="81"/>
      <c r="M6293" s="81"/>
      <c r="N6293" s="81"/>
      <c r="O6293" s="81"/>
      <c r="P6293" s="81"/>
      <c r="Q6293" s="81"/>
      <c r="R6293" s="81"/>
    </row>
    <row r="6294" spans="1:18">
      <c r="A6294" s="81"/>
      <c r="B6294" s="81"/>
      <c r="C6294" s="81"/>
      <c r="D6294" s="81"/>
      <c r="E6294" s="81"/>
      <c r="F6294" s="81"/>
      <c r="G6294" s="81"/>
      <c r="H6294" s="81"/>
      <c r="I6294" s="81"/>
      <c r="J6294" s="81"/>
      <c r="K6294" s="81"/>
      <c r="L6294" s="81"/>
      <c r="M6294" s="81"/>
      <c r="N6294" s="81"/>
      <c r="O6294" s="81"/>
      <c r="P6294" s="81"/>
      <c r="Q6294" s="81"/>
      <c r="R6294" s="81"/>
    </row>
    <row r="6295" spans="1:18">
      <c r="A6295" s="81"/>
      <c r="B6295" s="81"/>
      <c r="C6295" s="81"/>
      <c r="D6295" s="81"/>
      <c r="E6295" s="81"/>
      <c r="F6295" s="81"/>
      <c r="G6295" s="81"/>
      <c r="H6295" s="81"/>
      <c r="I6295" s="81"/>
      <c r="J6295" s="81"/>
      <c r="K6295" s="81"/>
      <c r="L6295" s="81"/>
      <c r="M6295" s="81"/>
      <c r="N6295" s="81"/>
      <c r="O6295" s="81"/>
      <c r="P6295" s="81"/>
      <c r="Q6295" s="81"/>
      <c r="R6295" s="81"/>
    </row>
    <row r="6296" spans="1:18">
      <c r="A6296" s="81"/>
      <c r="B6296" s="81"/>
      <c r="C6296" s="81"/>
      <c r="D6296" s="81"/>
      <c r="E6296" s="81"/>
      <c r="F6296" s="81"/>
      <c r="G6296" s="81"/>
      <c r="H6296" s="81"/>
      <c r="I6296" s="81"/>
      <c r="J6296" s="81"/>
      <c r="K6296" s="81"/>
      <c r="L6296" s="81"/>
      <c r="M6296" s="81"/>
      <c r="N6296" s="81"/>
      <c r="O6296" s="81"/>
      <c r="P6296" s="81"/>
      <c r="Q6296" s="81"/>
      <c r="R6296" s="81"/>
    </row>
    <row r="6297" spans="1:18">
      <c r="A6297" s="81"/>
      <c r="B6297" s="81"/>
      <c r="C6297" s="81"/>
      <c r="D6297" s="81"/>
      <c r="E6297" s="81"/>
      <c r="F6297" s="81"/>
      <c r="G6297" s="81"/>
      <c r="H6297" s="81"/>
      <c r="I6297" s="81"/>
      <c r="J6297" s="81"/>
      <c r="K6297" s="81"/>
      <c r="L6297" s="81"/>
      <c r="M6297" s="81"/>
      <c r="N6297" s="81"/>
      <c r="O6297" s="81"/>
      <c r="P6297" s="81"/>
      <c r="Q6297" s="81"/>
      <c r="R6297" s="81"/>
    </row>
    <row r="6298" spans="1:18">
      <c r="A6298" s="81"/>
      <c r="B6298" s="81"/>
      <c r="C6298" s="81"/>
      <c r="D6298" s="81"/>
      <c r="E6298" s="81"/>
      <c r="F6298" s="81"/>
      <c r="G6298" s="81"/>
      <c r="H6298" s="81"/>
      <c r="I6298" s="81"/>
      <c r="J6298" s="81"/>
      <c r="K6298" s="81"/>
      <c r="L6298" s="81"/>
      <c r="M6298" s="81"/>
      <c r="N6298" s="81"/>
      <c r="O6298" s="81"/>
      <c r="P6298" s="81"/>
      <c r="Q6298" s="81"/>
      <c r="R6298" s="81"/>
    </row>
    <row r="6299" spans="1:18">
      <c r="A6299" s="81"/>
      <c r="B6299" s="81"/>
      <c r="C6299" s="81"/>
      <c r="D6299" s="81"/>
      <c r="E6299" s="81"/>
      <c r="F6299" s="81"/>
      <c r="G6299" s="81"/>
      <c r="H6299" s="81"/>
      <c r="I6299" s="81"/>
      <c r="J6299" s="81"/>
      <c r="K6299" s="81"/>
      <c r="L6299" s="81"/>
      <c r="M6299" s="81"/>
      <c r="N6299" s="81"/>
      <c r="O6299" s="81"/>
      <c r="P6299" s="81"/>
      <c r="Q6299" s="81"/>
      <c r="R6299" s="81"/>
    </row>
    <row r="6300" spans="1:18">
      <c r="A6300" s="81"/>
      <c r="B6300" s="81"/>
      <c r="C6300" s="81"/>
      <c r="D6300" s="81"/>
      <c r="E6300" s="81"/>
      <c r="F6300" s="81"/>
      <c r="G6300" s="81"/>
      <c r="H6300" s="81"/>
      <c r="I6300" s="81"/>
      <c r="J6300" s="81"/>
      <c r="K6300" s="81"/>
      <c r="L6300" s="81"/>
      <c r="M6300" s="81"/>
      <c r="N6300" s="81"/>
      <c r="O6300" s="81"/>
      <c r="P6300" s="81"/>
      <c r="Q6300" s="81"/>
      <c r="R6300" s="81"/>
    </row>
    <row r="6301" spans="1:18">
      <c r="A6301" s="81"/>
      <c r="B6301" s="81"/>
      <c r="C6301" s="81"/>
      <c r="D6301" s="81"/>
      <c r="E6301" s="81"/>
      <c r="F6301" s="81"/>
      <c r="G6301" s="81"/>
      <c r="H6301" s="81"/>
      <c r="I6301" s="81"/>
      <c r="J6301" s="81"/>
      <c r="K6301" s="81"/>
      <c r="L6301" s="81"/>
      <c r="M6301" s="81"/>
      <c r="N6301" s="81"/>
      <c r="O6301" s="81"/>
      <c r="P6301" s="81"/>
      <c r="Q6301" s="81"/>
      <c r="R6301" s="81"/>
    </row>
    <row r="6302" spans="1:18">
      <c r="A6302" s="81"/>
      <c r="B6302" s="81"/>
      <c r="C6302" s="81"/>
      <c r="D6302" s="81"/>
      <c r="E6302" s="81"/>
      <c r="F6302" s="81"/>
      <c r="G6302" s="81"/>
      <c r="H6302" s="81"/>
      <c r="I6302" s="81"/>
      <c r="J6302" s="81"/>
      <c r="K6302" s="81"/>
      <c r="L6302" s="81"/>
      <c r="M6302" s="81"/>
      <c r="N6302" s="81"/>
      <c r="O6302" s="81"/>
      <c r="P6302" s="81"/>
      <c r="Q6302" s="81"/>
      <c r="R6302" s="81"/>
    </row>
    <row r="6303" spans="1:18">
      <c r="A6303" s="81"/>
      <c r="B6303" s="81"/>
      <c r="C6303" s="81"/>
      <c r="D6303" s="81"/>
      <c r="E6303" s="81"/>
      <c r="F6303" s="81"/>
      <c r="G6303" s="81"/>
      <c r="H6303" s="81"/>
      <c r="I6303" s="81"/>
      <c r="J6303" s="81"/>
      <c r="K6303" s="81"/>
      <c r="L6303" s="81"/>
      <c r="M6303" s="81"/>
      <c r="N6303" s="81"/>
      <c r="O6303" s="81"/>
      <c r="P6303" s="81"/>
      <c r="Q6303" s="81"/>
      <c r="R6303" s="81"/>
    </row>
    <row r="6304" spans="1:18">
      <c r="A6304" s="81"/>
      <c r="B6304" s="81"/>
      <c r="C6304" s="81"/>
      <c r="D6304" s="81"/>
      <c r="E6304" s="81"/>
      <c r="F6304" s="81"/>
      <c r="G6304" s="81"/>
      <c r="H6304" s="81"/>
      <c r="I6304" s="81"/>
      <c r="J6304" s="81"/>
      <c r="K6304" s="81"/>
      <c r="L6304" s="81"/>
      <c r="M6304" s="81"/>
      <c r="N6304" s="81"/>
      <c r="O6304" s="81"/>
      <c r="P6304" s="81"/>
      <c r="Q6304" s="81"/>
      <c r="R6304" s="81"/>
    </row>
    <row r="6305" spans="1:18">
      <c r="A6305" s="81"/>
      <c r="B6305" s="81"/>
      <c r="C6305" s="81"/>
      <c r="D6305" s="81"/>
      <c r="E6305" s="81"/>
      <c r="F6305" s="81"/>
      <c r="G6305" s="81"/>
      <c r="H6305" s="81"/>
      <c r="I6305" s="81"/>
      <c r="J6305" s="81"/>
      <c r="K6305" s="81"/>
      <c r="L6305" s="81"/>
      <c r="M6305" s="81"/>
      <c r="N6305" s="81"/>
      <c r="O6305" s="81"/>
      <c r="P6305" s="81"/>
      <c r="Q6305" s="81"/>
      <c r="R6305" s="81"/>
    </row>
    <row r="6306" spans="1:18">
      <c r="A6306" s="81"/>
      <c r="B6306" s="81"/>
      <c r="C6306" s="81"/>
      <c r="D6306" s="81"/>
      <c r="E6306" s="81"/>
      <c r="F6306" s="81"/>
      <c r="G6306" s="81"/>
      <c r="H6306" s="81"/>
      <c r="I6306" s="81"/>
      <c r="J6306" s="81"/>
      <c r="K6306" s="81"/>
      <c r="L6306" s="81"/>
      <c r="M6306" s="81"/>
      <c r="N6306" s="81"/>
      <c r="O6306" s="81"/>
      <c r="P6306" s="81"/>
      <c r="Q6306" s="81"/>
      <c r="R6306" s="81"/>
    </row>
    <row r="6307" spans="1:18">
      <c r="A6307" s="81"/>
      <c r="B6307" s="81"/>
      <c r="C6307" s="81"/>
      <c r="D6307" s="81"/>
      <c r="E6307" s="81"/>
      <c r="F6307" s="81"/>
      <c r="G6307" s="81"/>
      <c r="H6307" s="81"/>
      <c r="I6307" s="81"/>
      <c r="J6307" s="81"/>
      <c r="K6307" s="81"/>
      <c r="L6307" s="81"/>
      <c r="M6307" s="81"/>
      <c r="N6307" s="81"/>
      <c r="O6307" s="81"/>
      <c r="P6307" s="81"/>
      <c r="Q6307" s="81"/>
      <c r="R6307" s="81"/>
    </row>
    <row r="6308" spans="1:18">
      <c r="A6308" s="81"/>
      <c r="B6308" s="81"/>
      <c r="C6308" s="81"/>
      <c r="D6308" s="81"/>
      <c r="E6308" s="81"/>
      <c r="F6308" s="81"/>
      <c r="G6308" s="81"/>
      <c r="H6308" s="81"/>
      <c r="I6308" s="81"/>
      <c r="J6308" s="81"/>
      <c r="K6308" s="81"/>
      <c r="L6308" s="81"/>
      <c r="M6308" s="81"/>
      <c r="N6308" s="81"/>
      <c r="O6308" s="81"/>
      <c r="P6308" s="81"/>
      <c r="Q6308" s="81"/>
      <c r="R6308" s="81"/>
    </row>
    <row r="6309" spans="1:18">
      <c r="A6309" s="81"/>
      <c r="B6309" s="81"/>
      <c r="C6309" s="81"/>
      <c r="D6309" s="81"/>
      <c r="E6309" s="81"/>
      <c r="F6309" s="81"/>
      <c r="G6309" s="81"/>
      <c r="H6309" s="81"/>
      <c r="I6309" s="81"/>
      <c r="J6309" s="81"/>
      <c r="K6309" s="81"/>
      <c r="L6309" s="81"/>
      <c r="M6309" s="81"/>
      <c r="N6309" s="81"/>
      <c r="O6309" s="81"/>
      <c r="P6309" s="81"/>
      <c r="Q6309" s="81"/>
      <c r="R6309" s="81"/>
    </row>
    <row r="6310" spans="1:18">
      <c r="A6310" s="81"/>
      <c r="B6310" s="81"/>
      <c r="C6310" s="81"/>
      <c r="D6310" s="81"/>
      <c r="E6310" s="81"/>
      <c r="F6310" s="81"/>
      <c r="G6310" s="81"/>
      <c r="H6310" s="81"/>
      <c r="I6310" s="81"/>
      <c r="J6310" s="81"/>
      <c r="K6310" s="81"/>
      <c r="L6310" s="81"/>
      <c r="M6310" s="81"/>
      <c r="N6310" s="81"/>
      <c r="O6310" s="81"/>
      <c r="P6310" s="81"/>
      <c r="Q6310" s="81"/>
      <c r="R6310" s="81"/>
    </row>
    <row r="6311" spans="1:18">
      <c r="A6311" s="81"/>
      <c r="B6311" s="81"/>
      <c r="C6311" s="81"/>
      <c r="D6311" s="81"/>
      <c r="E6311" s="81"/>
      <c r="F6311" s="81"/>
      <c r="G6311" s="81"/>
      <c r="H6311" s="81"/>
      <c r="I6311" s="81"/>
      <c r="J6311" s="81"/>
      <c r="K6311" s="81"/>
      <c r="L6311" s="81"/>
      <c r="M6311" s="81"/>
      <c r="N6311" s="81"/>
      <c r="O6311" s="81"/>
      <c r="P6311" s="81"/>
      <c r="Q6311" s="81"/>
      <c r="R6311" s="81"/>
    </row>
    <row r="6312" spans="1:18">
      <c r="A6312" s="81"/>
      <c r="B6312" s="81"/>
      <c r="C6312" s="81"/>
      <c r="D6312" s="81"/>
      <c r="E6312" s="81"/>
      <c r="F6312" s="81"/>
      <c r="G6312" s="81"/>
      <c r="H6312" s="81"/>
      <c r="I6312" s="81"/>
      <c r="J6312" s="81"/>
      <c r="K6312" s="81"/>
      <c r="L6312" s="81"/>
      <c r="M6312" s="81"/>
      <c r="N6312" s="81"/>
      <c r="O6312" s="81"/>
      <c r="P6312" s="81"/>
      <c r="Q6312" s="81"/>
      <c r="R6312" s="81"/>
    </row>
    <row r="6313" spans="1:18">
      <c r="A6313" s="81"/>
      <c r="B6313" s="81"/>
      <c r="C6313" s="81"/>
      <c r="D6313" s="81"/>
      <c r="E6313" s="81"/>
      <c r="F6313" s="81"/>
      <c r="G6313" s="81"/>
      <c r="H6313" s="81"/>
      <c r="I6313" s="81"/>
      <c r="J6313" s="81"/>
      <c r="K6313" s="81"/>
      <c r="L6313" s="81"/>
      <c r="M6313" s="81"/>
      <c r="N6313" s="81"/>
      <c r="O6313" s="81"/>
      <c r="P6313" s="81"/>
      <c r="Q6313" s="81"/>
      <c r="R6313" s="81"/>
    </row>
    <row r="6314" spans="1:18">
      <c r="A6314" s="81"/>
      <c r="B6314" s="81"/>
      <c r="C6314" s="81"/>
      <c r="D6314" s="81"/>
      <c r="E6314" s="81"/>
      <c r="F6314" s="81"/>
      <c r="G6314" s="81"/>
      <c r="H6314" s="81"/>
      <c r="I6314" s="81"/>
      <c r="J6314" s="81"/>
      <c r="K6314" s="81"/>
      <c r="L6314" s="81"/>
      <c r="M6314" s="81"/>
      <c r="N6314" s="81"/>
      <c r="O6314" s="81"/>
      <c r="P6314" s="81"/>
      <c r="Q6314" s="81"/>
      <c r="R6314" s="81"/>
    </row>
    <row r="6315" spans="1:18">
      <c r="A6315" s="81"/>
      <c r="B6315" s="81"/>
      <c r="C6315" s="81"/>
      <c r="D6315" s="81"/>
      <c r="E6315" s="81"/>
      <c r="F6315" s="81"/>
      <c r="G6315" s="81"/>
      <c r="H6315" s="81"/>
      <c r="I6315" s="81"/>
      <c r="J6315" s="81"/>
      <c r="K6315" s="81"/>
      <c r="L6315" s="81"/>
      <c r="M6315" s="81"/>
      <c r="N6315" s="81"/>
      <c r="O6315" s="81"/>
      <c r="P6315" s="81"/>
      <c r="Q6315" s="81"/>
      <c r="R6315" s="81"/>
    </row>
    <row r="6316" spans="1:18">
      <c r="A6316" s="81"/>
      <c r="B6316" s="81"/>
      <c r="C6316" s="81"/>
      <c r="D6316" s="81"/>
      <c r="E6316" s="81"/>
      <c r="F6316" s="81"/>
      <c r="G6316" s="81"/>
      <c r="H6316" s="81"/>
      <c r="I6316" s="81"/>
      <c r="J6316" s="81"/>
      <c r="K6316" s="81"/>
      <c r="L6316" s="81"/>
      <c r="M6316" s="81"/>
      <c r="N6316" s="81"/>
      <c r="O6316" s="81"/>
      <c r="P6316" s="81"/>
      <c r="Q6316" s="81"/>
      <c r="R6316" s="81"/>
    </row>
    <row r="6317" spans="1:18">
      <c r="A6317" s="81"/>
      <c r="B6317" s="81"/>
      <c r="C6317" s="81"/>
      <c r="D6317" s="81"/>
      <c r="E6317" s="81"/>
      <c r="F6317" s="81"/>
      <c r="G6317" s="81"/>
      <c r="H6317" s="81"/>
      <c r="I6317" s="81"/>
      <c r="J6317" s="81"/>
      <c r="K6317" s="81"/>
      <c r="L6317" s="81"/>
      <c r="M6317" s="81"/>
      <c r="N6317" s="81"/>
      <c r="O6317" s="81"/>
      <c r="P6317" s="81"/>
      <c r="Q6317" s="81"/>
      <c r="R6317" s="81"/>
    </row>
    <row r="6318" spans="1:18">
      <c r="A6318" s="81"/>
      <c r="B6318" s="81"/>
      <c r="C6318" s="81"/>
      <c r="D6318" s="81"/>
      <c r="E6318" s="81"/>
      <c r="F6318" s="81"/>
      <c r="G6318" s="81"/>
      <c r="H6318" s="81"/>
      <c r="I6318" s="81"/>
      <c r="J6318" s="81"/>
      <c r="K6318" s="81"/>
      <c r="L6318" s="81"/>
      <c r="M6318" s="81"/>
      <c r="N6318" s="81"/>
      <c r="O6318" s="81"/>
      <c r="P6318" s="81"/>
      <c r="Q6318" s="81"/>
      <c r="R6318" s="81"/>
    </row>
    <row r="6319" spans="1:18">
      <c r="A6319" s="81"/>
      <c r="B6319" s="81"/>
      <c r="C6319" s="81"/>
      <c r="D6319" s="81"/>
      <c r="E6319" s="81"/>
      <c r="F6319" s="81"/>
      <c r="G6319" s="81"/>
      <c r="H6319" s="81"/>
      <c r="I6319" s="81"/>
      <c r="J6319" s="81"/>
      <c r="K6319" s="81"/>
      <c r="L6319" s="81"/>
      <c r="M6319" s="81"/>
      <c r="N6319" s="81"/>
      <c r="O6319" s="81"/>
      <c r="P6319" s="81"/>
      <c r="Q6319" s="81"/>
      <c r="R6319" s="81"/>
    </row>
    <row r="6320" spans="1:18">
      <c r="A6320" s="81"/>
      <c r="B6320" s="81"/>
      <c r="C6320" s="81"/>
      <c r="D6320" s="81"/>
      <c r="E6320" s="81"/>
      <c r="F6320" s="81"/>
      <c r="G6320" s="81"/>
      <c r="H6320" s="81"/>
      <c r="I6320" s="81"/>
      <c r="J6320" s="81"/>
      <c r="K6320" s="81"/>
      <c r="L6320" s="81"/>
      <c r="M6320" s="81"/>
      <c r="N6320" s="81"/>
      <c r="O6320" s="81"/>
      <c r="P6320" s="81"/>
      <c r="Q6320" s="81"/>
      <c r="R6320" s="81"/>
    </row>
    <row r="6321" spans="1:18">
      <c r="A6321" s="81"/>
      <c r="B6321" s="81"/>
      <c r="C6321" s="81"/>
      <c r="D6321" s="81"/>
      <c r="E6321" s="81"/>
      <c r="F6321" s="81"/>
      <c r="G6321" s="81"/>
      <c r="H6321" s="81"/>
      <c r="I6321" s="81"/>
      <c r="J6321" s="81"/>
      <c r="K6321" s="81"/>
      <c r="L6321" s="81"/>
      <c r="M6321" s="81"/>
      <c r="N6321" s="81"/>
      <c r="O6321" s="81"/>
      <c r="P6321" s="81"/>
      <c r="Q6321" s="81"/>
      <c r="R6321" s="81"/>
    </row>
    <row r="6322" spans="1:18">
      <c r="A6322" s="81"/>
      <c r="B6322" s="81"/>
      <c r="C6322" s="81"/>
      <c r="D6322" s="81"/>
      <c r="E6322" s="81"/>
      <c r="F6322" s="81"/>
      <c r="G6322" s="81"/>
      <c r="H6322" s="81"/>
      <c r="I6322" s="81"/>
      <c r="J6322" s="81"/>
      <c r="K6322" s="81"/>
      <c r="L6322" s="81"/>
      <c r="M6322" s="81"/>
      <c r="N6322" s="81"/>
      <c r="O6322" s="81"/>
      <c r="P6322" s="81"/>
      <c r="Q6322" s="81"/>
      <c r="R6322" s="81"/>
    </row>
    <row r="6323" spans="1:18">
      <c r="A6323" s="81"/>
      <c r="B6323" s="81"/>
      <c r="C6323" s="81"/>
      <c r="D6323" s="81"/>
      <c r="E6323" s="81"/>
      <c r="F6323" s="81"/>
      <c r="G6323" s="81"/>
      <c r="H6323" s="81"/>
      <c r="I6323" s="81"/>
      <c r="J6323" s="81"/>
      <c r="K6323" s="81"/>
      <c r="L6323" s="81"/>
      <c r="M6323" s="81"/>
      <c r="N6323" s="81"/>
      <c r="O6323" s="81"/>
      <c r="P6323" s="81"/>
      <c r="Q6323" s="81"/>
      <c r="R6323" s="81"/>
    </row>
    <row r="6324" spans="1:18">
      <c r="A6324" s="81"/>
      <c r="B6324" s="81"/>
      <c r="C6324" s="81"/>
      <c r="D6324" s="81"/>
      <c r="E6324" s="81"/>
      <c r="F6324" s="81"/>
      <c r="G6324" s="81"/>
      <c r="H6324" s="81"/>
      <c r="I6324" s="81"/>
      <c r="J6324" s="81"/>
      <c r="K6324" s="81"/>
      <c r="L6324" s="81"/>
      <c r="M6324" s="81"/>
      <c r="N6324" s="81"/>
      <c r="O6324" s="81"/>
      <c r="P6324" s="81"/>
      <c r="Q6324" s="81"/>
      <c r="R6324" s="81"/>
    </row>
    <row r="6325" spans="1:18">
      <c r="A6325" s="81"/>
      <c r="B6325" s="81"/>
      <c r="C6325" s="81"/>
      <c r="D6325" s="81"/>
      <c r="E6325" s="81"/>
      <c r="F6325" s="81"/>
      <c r="G6325" s="81"/>
      <c r="H6325" s="81"/>
      <c r="I6325" s="81"/>
      <c r="J6325" s="81"/>
      <c r="K6325" s="81"/>
      <c r="L6325" s="81"/>
      <c r="M6325" s="81"/>
      <c r="N6325" s="81"/>
      <c r="O6325" s="81"/>
      <c r="P6325" s="81"/>
      <c r="Q6325" s="81"/>
      <c r="R6325" s="81"/>
    </row>
    <row r="6326" spans="1:18">
      <c r="A6326" s="81"/>
      <c r="B6326" s="81"/>
      <c r="C6326" s="81"/>
      <c r="D6326" s="81"/>
      <c r="E6326" s="81"/>
      <c r="F6326" s="81"/>
      <c r="G6326" s="81"/>
      <c r="H6326" s="81"/>
      <c r="I6326" s="81"/>
      <c r="J6326" s="81"/>
      <c r="K6326" s="81"/>
      <c r="L6326" s="81"/>
      <c r="M6326" s="81"/>
      <c r="N6326" s="81"/>
      <c r="O6326" s="81"/>
      <c r="P6326" s="81"/>
      <c r="Q6326" s="81"/>
      <c r="R6326" s="81"/>
    </row>
    <row r="6327" spans="1:18">
      <c r="A6327" s="81"/>
      <c r="B6327" s="81"/>
      <c r="C6327" s="81"/>
      <c r="D6327" s="81"/>
      <c r="E6327" s="81"/>
      <c r="F6327" s="81"/>
      <c r="G6327" s="81"/>
      <c r="H6327" s="81"/>
      <c r="I6327" s="81"/>
      <c r="J6327" s="81"/>
      <c r="K6327" s="81"/>
      <c r="L6327" s="81"/>
      <c r="M6327" s="81"/>
      <c r="N6327" s="81"/>
      <c r="O6327" s="81"/>
      <c r="P6327" s="81"/>
      <c r="Q6327" s="81"/>
      <c r="R6327" s="81"/>
    </row>
    <row r="6328" spans="1:18">
      <c r="A6328" s="81"/>
      <c r="B6328" s="81"/>
      <c r="C6328" s="81"/>
      <c r="D6328" s="81"/>
      <c r="E6328" s="81"/>
      <c r="F6328" s="81"/>
      <c r="G6328" s="81"/>
      <c r="H6328" s="81"/>
      <c r="I6328" s="81"/>
      <c r="J6328" s="81"/>
      <c r="K6328" s="81"/>
      <c r="L6328" s="81"/>
      <c r="M6328" s="81"/>
      <c r="N6328" s="81"/>
      <c r="O6328" s="81"/>
      <c r="P6328" s="81"/>
      <c r="Q6328" s="81"/>
      <c r="R6328" s="81"/>
    </row>
    <row r="6329" spans="1:18">
      <c r="A6329" s="81"/>
      <c r="B6329" s="81"/>
      <c r="C6329" s="81"/>
      <c r="D6329" s="81"/>
      <c r="E6329" s="81"/>
      <c r="F6329" s="81"/>
      <c r="G6329" s="81"/>
      <c r="H6329" s="81"/>
      <c r="I6329" s="81"/>
      <c r="J6329" s="81"/>
      <c r="K6329" s="81"/>
      <c r="L6329" s="81"/>
      <c r="M6329" s="81"/>
      <c r="N6329" s="81"/>
      <c r="O6329" s="81"/>
      <c r="P6329" s="81"/>
      <c r="Q6329" s="81"/>
      <c r="R6329" s="81"/>
    </row>
    <row r="6330" spans="1:18">
      <c r="A6330" s="81"/>
      <c r="B6330" s="81"/>
      <c r="C6330" s="81"/>
      <c r="D6330" s="81"/>
      <c r="E6330" s="81"/>
      <c r="F6330" s="81"/>
      <c r="G6330" s="81"/>
      <c r="H6330" s="81"/>
      <c r="I6330" s="81"/>
      <c r="J6330" s="81"/>
      <c r="K6330" s="81"/>
      <c r="L6330" s="81"/>
      <c r="M6330" s="81"/>
      <c r="N6330" s="81"/>
      <c r="O6330" s="81"/>
      <c r="P6330" s="81"/>
      <c r="Q6330" s="81"/>
      <c r="R6330" s="81"/>
    </row>
    <row r="6331" spans="1:18">
      <c r="A6331" s="81"/>
      <c r="B6331" s="81"/>
      <c r="C6331" s="81"/>
      <c r="D6331" s="81"/>
      <c r="E6331" s="81"/>
      <c r="F6331" s="81"/>
      <c r="G6331" s="81"/>
      <c r="H6331" s="81"/>
      <c r="I6331" s="81"/>
      <c r="J6331" s="81"/>
      <c r="K6331" s="81"/>
      <c r="L6331" s="81"/>
      <c r="M6331" s="81"/>
      <c r="N6331" s="81"/>
      <c r="O6331" s="81"/>
      <c r="P6331" s="81"/>
      <c r="Q6331" s="81"/>
      <c r="R6331" s="81"/>
    </row>
    <row r="6332" spans="1:18">
      <c r="A6332" s="81"/>
      <c r="B6332" s="81"/>
      <c r="C6332" s="81"/>
      <c r="D6332" s="81"/>
      <c r="E6332" s="81"/>
      <c r="F6332" s="81"/>
      <c r="G6332" s="81"/>
      <c r="H6332" s="81"/>
      <c r="I6332" s="81"/>
      <c r="J6332" s="81"/>
      <c r="K6332" s="81"/>
      <c r="L6332" s="81"/>
      <c r="M6332" s="81"/>
      <c r="N6332" s="81"/>
      <c r="O6332" s="81"/>
      <c r="P6332" s="81"/>
      <c r="Q6332" s="81"/>
      <c r="R6332" s="81"/>
    </row>
    <row r="6333" spans="1:18">
      <c r="A6333" s="81"/>
      <c r="B6333" s="81"/>
      <c r="C6333" s="81"/>
      <c r="D6333" s="81"/>
      <c r="E6333" s="81"/>
      <c r="F6333" s="81"/>
      <c r="G6333" s="81"/>
      <c r="H6333" s="81"/>
      <c r="I6333" s="81"/>
      <c r="J6333" s="81"/>
      <c r="K6333" s="81"/>
      <c r="L6333" s="81"/>
      <c r="M6333" s="81"/>
      <c r="N6333" s="81"/>
      <c r="O6333" s="81"/>
      <c r="P6333" s="81"/>
      <c r="Q6333" s="81"/>
      <c r="R6333" s="81"/>
    </row>
    <row r="6334" spans="1:18">
      <c r="A6334" s="81"/>
      <c r="B6334" s="81"/>
      <c r="C6334" s="81"/>
      <c r="D6334" s="81"/>
      <c r="E6334" s="81"/>
      <c r="F6334" s="81"/>
      <c r="G6334" s="81"/>
      <c r="H6334" s="81"/>
      <c r="I6334" s="81"/>
      <c r="J6334" s="81"/>
      <c r="K6334" s="81"/>
      <c r="L6334" s="81"/>
      <c r="M6334" s="81"/>
      <c r="N6334" s="81"/>
      <c r="O6334" s="81"/>
      <c r="P6334" s="81"/>
      <c r="Q6334" s="81"/>
      <c r="R6334" s="81"/>
    </row>
    <row r="6335" spans="1:18">
      <c r="A6335" s="81"/>
      <c r="B6335" s="81"/>
      <c r="C6335" s="81"/>
      <c r="D6335" s="81"/>
      <c r="E6335" s="81"/>
      <c r="F6335" s="81"/>
      <c r="G6335" s="81"/>
      <c r="H6335" s="81"/>
      <c r="I6335" s="81"/>
      <c r="J6335" s="81"/>
      <c r="K6335" s="81"/>
      <c r="L6335" s="81"/>
      <c r="M6335" s="81"/>
      <c r="N6335" s="81"/>
      <c r="O6335" s="81"/>
      <c r="P6335" s="81"/>
      <c r="Q6335" s="81"/>
      <c r="R6335" s="81"/>
    </row>
    <row r="6336" spans="1:18">
      <c r="A6336" s="81"/>
      <c r="B6336" s="81"/>
      <c r="C6336" s="81"/>
      <c r="D6336" s="81"/>
      <c r="E6336" s="81"/>
      <c r="F6336" s="81"/>
      <c r="G6336" s="81"/>
      <c r="H6336" s="81"/>
      <c r="I6336" s="81"/>
      <c r="J6336" s="81"/>
      <c r="K6336" s="81"/>
      <c r="L6336" s="81"/>
      <c r="M6336" s="81"/>
      <c r="N6336" s="81"/>
      <c r="O6336" s="81"/>
      <c r="P6336" s="81"/>
      <c r="Q6336" s="81"/>
      <c r="R6336" s="81"/>
    </row>
    <row r="6337" spans="1:18">
      <c r="A6337" s="81"/>
      <c r="B6337" s="81"/>
      <c r="C6337" s="81"/>
      <c r="D6337" s="81"/>
      <c r="E6337" s="81"/>
      <c r="F6337" s="81"/>
      <c r="G6337" s="81"/>
      <c r="H6337" s="81"/>
      <c r="I6337" s="81"/>
      <c r="J6337" s="81"/>
      <c r="K6337" s="81"/>
      <c r="L6337" s="81"/>
      <c r="M6337" s="81"/>
      <c r="N6337" s="81"/>
      <c r="O6337" s="81"/>
      <c r="P6337" s="81"/>
      <c r="Q6337" s="81"/>
      <c r="R6337" s="81"/>
    </row>
    <row r="6338" spans="1:18">
      <c r="A6338" s="81"/>
      <c r="B6338" s="81"/>
      <c r="C6338" s="81"/>
      <c r="D6338" s="81"/>
      <c r="E6338" s="81"/>
      <c r="F6338" s="81"/>
      <c r="G6338" s="81"/>
      <c r="H6338" s="81"/>
      <c r="I6338" s="81"/>
      <c r="J6338" s="81"/>
      <c r="K6338" s="81"/>
      <c r="L6338" s="81"/>
      <c r="M6338" s="81"/>
      <c r="N6338" s="81"/>
      <c r="O6338" s="81"/>
      <c r="P6338" s="81"/>
      <c r="Q6338" s="81"/>
      <c r="R6338" s="81"/>
    </row>
    <row r="6339" spans="1:18">
      <c r="A6339" s="81"/>
      <c r="B6339" s="81"/>
      <c r="C6339" s="81"/>
      <c r="D6339" s="81"/>
      <c r="E6339" s="81"/>
      <c r="F6339" s="81"/>
      <c r="G6339" s="81"/>
      <c r="H6339" s="81"/>
      <c r="I6339" s="81"/>
      <c r="J6339" s="81"/>
      <c r="K6339" s="81"/>
      <c r="L6339" s="81"/>
      <c r="M6339" s="81"/>
      <c r="N6339" s="81"/>
      <c r="O6339" s="81"/>
      <c r="P6339" s="81"/>
      <c r="Q6339" s="81"/>
      <c r="R6339" s="81"/>
    </row>
    <row r="6340" spans="1:18">
      <c r="A6340" s="81"/>
      <c r="B6340" s="81"/>
      <c r="C6340" s="81"/>
      <c r="D6340" s="81"/>
      <c r="E6340" s="81"/>
      <c r="F6340" s="81"/>
      <c r="G6340" s="81"/>
      <c r="H6340" s="81"/>
      <c r="I6340" s="81"/>
      <c r="J6340" s="81"/>
      <c r="K6340" s="81"/>
      <c r="L6340" s="81"/>
      <c r="M6340" s="81"/>
      <c r="N6340" s="81"/>
      <c r="O6340" s="81"/>
      <c r="P6340" s="81"/>
      <c r="Q6340" s="81"/>
      <c r="R6340" s="81"/>
    </row>
    <row r="6341" spans="1:18">
      <c r="A6341" s="81"/>
      <c r="B6341" s="81"/>
      <c r="C6341" s="81"/>
      <c r="D6341" s="81"/>
      <c r="E6341" s="81"/>
      <c r="F6341" s="81"/>
      <c r="G6341" s="81"/>
      <c r="H6341" s="81"/>
      <c r="I6341" s="81"/>
      <c r="J6341" s="81"/>
      <c r="K6341" s="81"/>
      <c r="L6341" s="81"/>
      <c r="M6341" s="81"/>
      <c r="N6341" s="81"/>
      <c r="O6341" s="81"/>
      <c r="P6341" s="81"/>
      <c r="Q6341" s="81"/>
      <c r="R6341" s="81"/>
    </row>
    <row r="6342" spans="1:18">
      <c r="A6342" s="81"/>
      <c r="B6342" s="81"/>
      <c r="C6342" s="81"/>
      <c r="D6342" s="81"/>
      <c r="E6342" s="81"/>
      <c r="F6342" s="81"/>
      <c r="G6342" s="81"/>
      <c r="H6342" s="81"/>
      <c r="I6342" s="81"/>
      <c r="J6342" s="81"/>
      <c r="K6342" s="81"/>
      <c r="L6342" s="81"/>
      <c r="M6342" s="81"/>
      <c r="N6342" s="81"/>
      <c r="O6342" s="81"/>
      <c r="P6342" s="81"/>
      <c r="Q6342" s="81"/>
      <c r="R6342" s="81"/>
    </row>
    <row r="6343" spans="1:18">
      <c r="A6343" s="81"/>
      <c r="B6343" s="81"/>
      <c r="C6343" s="81"/>
      <c r="D6343" s="81"/>
      <c r="E6343" s="81"/>
      <c r="F6343" s="81"/>
      <c r="G6343" s="81"/>
      <c r="H6343" s="81"/>
      <c r="I6343" s="81"/>
      <c r="J6343" s="81"/>
      <c r="K6343" s="81"/>
      <c r="L6343" s="81"/>
      <c r="M6343" s="81"/>
      <c r="N6343" s="81"/>
      <c r="O6343" s="81"/>
      <c r="P6343" s="81"/>
      <c r="Q6343" s="81"/>
      <c r="R6343" s="81"/>
    </row>
    <row r="6344" spans="1:18">
      <c r="A6344" s="81"/>
      <c r="B6344" s="81"/>
      <c r="C6344" s="81"/>
      <c r="D6344" s="81"/>
      <c r="E6344" s="81"/>
      <c r="F6344" s="81"/>
      <c r="G6344" s="81"/>
      <c r="H6344" s="81"/>
      <c r="I6344" s="81"/>
      <c r="J6344" s="81"/>
      <c r="K6344" s="81"/>
      <c r="L6344" s="81"/>
      <c r="M6344" s="81"/>
      <c r="N6344" s="81"/>
      <c r="O6344" s="81"/>
      <c r="P6344" s="81"/>
      <c r="Q6344" s="81"/>
      <c r="R6344" s="81"/>
    </row>
    <row r="6345" spans="1:18">
      <c r="A6345" s="81"/>
      <c r="B6345" s="81"/>
      <c r="C6345" s="81"/>
      <c r="D6345" s="81"/>
      <c r="E6345" s="81"/>
      <c r="F6345" s="81"/>
      <c r="G6345" s="81"/>
      <c r="H6345" s="81"/>
      <c r="I6345" s="81"/>
      <c r="J6345" s="81"/>
      <c r="K6345" s="81"/>
      <c r="L6345" s="81"/>
      <c r="M6345" s="81"/>
      <c r="N6345" s="81"/>
      <c r="O6345" s="81"/>
      <c r="P6345" s="81"/>
      <c r="Q6345" s="81"/>
      <c r="R6345" s="81"/>
    </row>
    <row r="6346" spans="1:18">
      <c r="A6346" s="81"/>
      <c r="B6346" s="81"/>
      <c r="C6346" s="81"/>
      <c r="D6346" s="81"/>
      <c r="E6346" s="81"/>
      <c r="F6346" s="81"/>
      <c r="G6346" s="81"/>
      <c r="H6346" s="81"/>
      <c r="I6346" s="81"/>
      <c r="J6346" s="81"/>
      <c r="K6346" s="81"/>
      <c r="L6346" s="81"/>
      <c r="M6346" s="81"/>
      <c r="N6346" s="81"/>
      <c r="O6346" s="81"/>
      <c r="P6346" s="81"/>
      <c r="Q6346" s="81"/>
      <c r="R6346" s="81"/>
    </row>
    <row r="6347" spans="1:18">
      <c r="A6347" s="81"/>
      <c r="B6347" s="81"/>
      <c r="C6347" s="81"/>
      <c r="D6347" s="81"/>
      <c r="E6347" s="81"/>
      <c r="F6347" s="81"/>
      <c r="G6347" s="81"/>
      <c r="H6347" s="81"/>
      <c r="I6347" s="81"/>
      <c r="J6347" s="81"/>
      <c r="K6347" s="81"/>
      <c r="L6347" s="81"/>
      <c r="M6347" s="81"/>
      <c r="N6347" s="81"/>
      <c r="O6347" s="81"/>
      <c r="P6347" s="81"/>
      <c r="Q6347" s="81"/>
      <c r="R6347" s="81"/>
    </row>
    <row r="6348" spans="1:18">
      <c r="A6348" s="81"/>
      <c r="B6348" s="81"/>
      <c r="C6348" s="81"/>
      <c r="D6348" s="81"/>
      <c r="E6348" s="81"/>
      <c r="F6348" s="81"/>
      <c r="G6348" s="81"/>
      <c r="H6348" s="81"/>
      <c r="I6348" s="81"/>
      <c r="J6348" s="81"/>
      <c r="K6348" s="81"/>
      <c r="L6348" s="81"/>
      <c r="M6348" s="81"/>
      <c r="N6348" s="81"/>
      <c r="O6348" s="81"/>
      <c r="P6348" s="81"/>
      <c r="Q6348" s="81"/>
      <c r="R6348" s="81"/>
    </row>
    <row r="6349" spans="1:18">
      <c r="A6349" s="81"/>
      <c r="B6349" s="81"/>
      <c r="C6349" s="81"/>
      <c r="D6349" s="81"/>
      <c r="E6349" s="81"/>
      <c r="F6349" s="81"/>
      <c r="G6349" s="81"/>
      <c r="H6349" s="81"/>
      <c r="I6349" s="81"/>
      <c r="J6349" s="81"/>
      <c r="K6349" s="81"/>
      <c r="L6349" s="81"/>
      <c r="M6349" s="81"/>
      <c r="N6349" s="81"/>
      <c r="O6349" s="81"/>
      <c r="P6349" s="81"/>
      <c r="Q6349" s="81"/>
      <c r="R6349" s="81"/>
    </row>
    <row r="6350" spans="1:18">
      <c r="A6350" s="81"/>
      <c r="B6350" s="81"/>
      <c r="C6350" s="81"/>
      <c r="D6350" s="81"/>
      <c r="E6350" s="81"/>
      <c r="F6350" s="81"/>
      <c r="G6350" s="81"/>
      <c r="H6350" s="81"/>
      <c r="I6350" s="81"/>
      <c r="J6350" s="81"/>
      <c r="K6350" s="81"/>
      <c r="L6350" s="81"/>
      <c r="M6350" s="81"/>
      <c r="N6350" s="81"/>
      <c r="O6350" s="81"/>
      <c r="P6350" s="81"/>
      <c r="Q6350" s="81"/>
      <c r="R6350" s="81"/>
    </row>
    <row r="6351" spans="1:18">
      <c r="A6351" s="81"/>
      <c r="B6351" s="81"/>
      <c r="C6351" s="81"/>
      <c r="D6351" s="81"/>
      <c r="E6351" s="81"/>
      <c r="F6351" s="81"/>
      <c r="G6351" s="81"/>
      <c r="H6351" s="81"/>
      <c r="I6351" s="81"/>
      <c r="J6351" s="81"/>
      <c r="K6351" s="81"/>
      <c r="L6351" s="81"/>
      <c r="M6351" s="81"/>
      <c r="N6351" s="81"/>
      <c r="O6351" s="81"/>
      <c r="P6351" s="81"/>
      <c r="Q6351" s="81"/>
      <c r="R6351" s="81"/>
    </row>
    <row r="6352" spans="1:18">
      <c r="A6352" s="81"/>
      <c r="B6352" s="81"/>
      <c r="C6352" s="81"/>
      <c r="D6352" s="81"/>
      <c r="E6352" s="81"/>
      <c r="F6352" s="81"/>
      <c r="G6352" s="81"/>
      <c r="H6352" s="81"/>
      <c r="I6352" s="81"/>
      <c r="J6352" s="81"/>
      <c r="K6352" s="81"/>
      <c r="L6352" s="81"/>
      <c r="M6352" s="81"/>
      <c r="N6352" s="81"/>
      <c r="O6352" s="81"/>
      <c r="P6352" s="81"/>
      <c r="Q6352" s="81"/>
      <c r="R6352" s="81"/>
    </row>
    <row r="6353" spans="1:18">
      <c r="A6353" s="81"/>
      <c r="B6353" s="81"/>
      <c r="C6353" s="81"/>
      <c r="D6353" s="81"/>
      <c r="E6353" s="81"/>
      <c r="F6353" s="81"/>
      <c r="G6353" s="81"/>
      <c r="H6353" s="81"/>
      <c r="I6353" s="81"/>
      <c r="J6353" s="81"/>
      <c r="K6353" s="81"/>
      <c r="L6353" s="81"/>
      <c r="M6353" s="81"/>
      <c r="N6353" s="81"/>
      <c r="O6353" s="81"/>
      <c r="P6353" s="81"/>
      <c r="Q6353" s="81"/>
      <c r="R6353" s="81"/>
    </row>
    <row r="6354" spans="1:18">
      <c r="A6354" s="81"/>
      <c r="B6354" s="81"/>
      <c r="C6354" s="81"/>
      <c r="D6354" s="81"/>
      <c r="E6354" s="81"/>
      <c r="F6354" s="81"/>
      <c r="G6354" s="81"/>
      <c r="H6354" s="81"/>
      <c r="I6354" s="81"/>
      <c r="J6354" s="81"/>
      <c r="K6354" s="81"/>
      <c r="L6354" s="81"/>
      <c r="M6354" s="81"/>
      <c r="N6354" s="81"/>
      <c r="O6354" s="81"/>
      <c r="P6354" s="81"/>
      <c r="Q6354" s="81"/>
      <c r="R6354" s="81"/>
    </row>
    <row r="6355" spans="1:18">
      <c r="A6355" s="81"/>
      <c r="B6355" s="81"/>
      <c r="C6355" s="81"/>
      <c r="D6355" s="81"/>
      <c r="E6355" s="81"/>
      <c r="F6355" s="81"/>
      <c r="G6355" s="81"/>
      <c r="H6355" s="81"/>
      <c r="I6355" s="81"/>
      <c r="J6355" s="81"/>
      <c r="K6355" s="81"/>
      <c r="L6355" s="81"/>
      <c r="M6355" s="81"/>
      <c r="N6355" s="81"/>
      <c r="O6355" s="81"/>
      <c r="P6355" s="81"/>
      <c r="Q6355" s="81"/>
      <c r="R6355" s="81"/>
    </row>
    <row r="6356" spans="1:18">
      <c r="A6356" s="81"/>
      <c r="B6356" s="81"/>
      <c r="C6356" s="81"/>
      <c r="D6356" s="81"/>
      <c r="E6356" s="81"/>
      <c r="F6356" s="81"/>
      <c r="G6356" s="81"/>
      <c r="H6356" s="81"/>
      <c r="I6356" s="81"/>
      <c r="J6356" s="81"/>
      <c r="K6356" s="81"/>
      <c r="L6356" s="81"/>
      <c r="M6356" s="81"/>
      <c r="N6356" s="81"/>
      <c r="O6356" s="81"/>
      <c r="P6356" s="81"/>
      <c r="Q6356" s="81"/>
      <c r="R6356" s="81"/>
    </row>
    <row r="6357" spans="1:18">
      <c r="A6357" s="81"/>
      <c r="B6357" s="81"/>
      <c r="C6357" s="81"/>
      <c r="D6357" s="81"/>
      <c r="E6357" s="81"/>
      <c r="F6357" s="81"/>
      <c r="G6357" s="81"/>
      <c r="H6357" s="81"/>
      <c r="I6357" s="81"/>
      <c r="J6357" s="81"/>
      <c r="K6357" s="81"/>
      <c r="L6357" s="81"/>
      <c r="M6357" s="81"/>
      <c r="N6357" s="81"/>
      <c r="O6357" s="81"/>
      <c r="P6357" s="81"/>
      <c r="Q6357" s="81"/>
      <c r="R6357" s="81"/>
    </row>
    <row r="6358" spans="1:18">
      <c r="A6358" s="81"/>
      <c r="B6358" s="81"/>
      <c r="C6358" s="81"/>
      <c r="D6358" s="81"/>
      <c r="E6358" s="81"/>
      <c r="F6358" s="81"/>
      <c r="G6358" s="81"/>
      <c r="H6358" s="81"/>
      <c r="I6358" s="81"/>
      <c r="J6358" s="81"/>
      <c r="K6358" s="81"/>
      <c r="L6358" s="81"/>
      <c r="M6358" s="81"/>
      <c r="N6358" s="81"/>
      <c r="O6358" s="81"/>
      <c r="P6358" s="81"/>
      <c r="Q6358" s="81"/>
      <c r="R6358" s="81"/>
    </row>
    <row r="6359" spans="1:18">
      <c r="A6359" s="81"/>
      <c r="B6359" s="81"/>
      <c r="C6359" s="81"/>
      <c r="D6359" s="81"/>
      <c r="E6359" s="81"/>
      <c r="F6359" s="81"/>
      <c r="G6359" s="81"/>
      <c r="H6359" s="81"/>
      <c r="I6359" s="81"/>
      <c r="J6359" s="81"/>
      <c r="K6359" s="81"/>
      <c r="L6359" s="81"/>
      <c r="M6359" s="81"/>
      <c r="N6359" s="81"/>
      <c r="O6359" s="81"/>
      <c r="P6359" s="81"/>
      <c r="Q6359" s="81"/>
      <c r="R6359" s="81"/>
    </row>
    <row r="6360" spans="1:18">
      <c r="A6360" s="81"/>
      <c r="B6360" s="81"/>
      <c r="C6360" s="81"/>
      <c r="D6360" s="81"/>
      <c r="E6360" s="81"/>
      <c r="F6360" s="81"/>
      <c r="G6360" s="81"/>
      <c r="H6360" s="81"/>
      <c r="I6360" s="81"/>
      <c r="J6360" s="81"/>
      <c r="K6360" s="81"/>
      <c r="L6360" s="81"/>
      <c r="M6360" s="81"/>
      <c r="N6360" s="81"/>
      <c r="O6360" s="81"/>
      <c r="P6360" s="81"/>
      <c r="Q6360" s="81"/>
      <c r="R6360" s="81"/>
    </row>
    <row r="6361" spans="1:18">
      <c r="A6361" s="81"/>
      <c r="B6361" s="81"/>
      <c r="C6361" s="81"/>
      <c r="D6361" s="81"/>
      <c r="E6361" s="81"/>
      <c r="F6361" s="81"/>
      <c r="G6361" s="81"/>
      <c r="H6361" s="81"/>
      <c r="I6361" s="81"/>
      <c r="J6361" s="81"/>
      <c r="K6361" s="81"/>
      <c r="L6361" s="81"/>
      <c r="M6361" s="81"/>
      <c r="N6361" s="81"/>
      <c r="O6361" s="81"/>
      <c r="P6361" s="81"/>
      <c r="Q6361" s="81"/>
      <c r="R6361" s="81"/>
    </row>
    <row r="6362" spans="1:18">
      <c r="A6362" s="81"/>
      <c r="B6362" s="81"/>
      <c r="C6362" s="81"/>
      <c r="D6362" s="81"/>
      <c r="E6362" s="81"/>
      <c r="F6362" s="81"/>
      <c r="G6362" s="81"/>
      <c r="H6362" s="81"/>
      <c r="I6362" s="81"/>
      <c r="J6362" s="81"/>
      <c r="K6362" s="81"/>
      <c r="L6362" s="81"/>
      <c r="M6362" s="81"/>
      <c r="N6362" s="81"/>
      <c r="O6362" s="81"/>
      <c r="P6362" s="81"/>
      <c r="Q6362" s="81"/>
      <c r="R6362" s="81"/>
    </row>
    <row r="6363" spans="1:18">
      <c r="A6363" s="81"/>
      <c r="B6363" s="81"/>
      <c r="C6363" s="81"/>
      <c r="D6363" s="81"/>
      <c r="E6363" s="81"/>
      <c r="F6363" s="81"/>
      <c r="G6363" s="81"/>
      <c r="H6363" s="81"/>
      <c r="I6363" s="81"/>
      <c r="J6363" s="81"/>
      <c r="K6363" s="81"/>
      <c r="L6363" s="81"/>
      <c r="M6363" s="81"/>
      <c r="N6363" s="81"/>
      <c r="O6363" s="81"/>
      <c r="P6363" s="81"/>
      <c r="Q6363" s="81"/>
      <c r="R6363" s="81"/>
    </row>
    <row r="6364" spans="1:18">
      <c r="A6364" s="81"/>
      <c r="B6364" s="81"/>
      <c r="C6364" s="81"/>
      <c r="D6364" s="81"/>
      <c r="E6364" s="81"/>
      <c r="F6364" s="81"/>
      <c r="G6364" s="81"/>
      <c r="H6364" s="81"/>
      <c r="I6364" s="81"/>
      <c r="J6364" s="81"/>
      <c r="K6364" s="81"/>
      <c r="L6364" s="81"/>
      <c r="M6364" s="81"/>
      <c r="N6364" s="81"/>
      <c r="O6364" s="81"/>
      <c r="P6364" s="81"/>
      <c r="Q6364" s="81"/>
      <c r="R6364" s="81"/>
    </row>
    <row r="6365" spans="1:18">
      <c r="A6365" s="81"/>
      <c r="B6365" s="81"/>
      <c r="C6365" s="81"/>
      <c r="D6365" s="81"/>
      <c r="E6365" s="81"/>
      <c r="F6365" s="81"/>
      <c r="G6365" s="81"/>
      <c r="H6365" s="81"/>
      <c r="I6365" s="81"/>
      <c r="J6365" s="81"/>
      <c r="K6365" s="81"/>
      <c r="L6365" s="81"/>
      <c r="M6365" s="81"/>
      <c r="N6365" s="81"/>
      <c r="O6365" s="81"/>
      <c r="P6365" s="81"/>
      <c r="Q6365" s="81"/>
      <c r="R6365" s="81"/>
    </row>
    <row r="6366" spans="1:18">
      <c r="A6366" s="81"/>
      <c r="B6366" s="81"/>
      <c r="C6366" s="81"/>
      <c r="D6366" s="81"/>
      <c r="E6366" s="81"/>
      <c r="F6366" s="81"/>
      <c r="G6366" s="81"/>
      <c r="H6366" s="81"/>
      <c r="I6366" s="81"/>
      <c r="J6366" s="81"/>
      <c r="K6366" s="81"/>
      <c r="L6366" s="81"/>
      <c r="M6366" s="81"/>
      <c r="N6366" s="81"/>
      <c r="O6366" s="81"/>
      <c r="P6366" s="81"/>
      <c r="Q6366" s="81"/>
      <c r="R6366" s="81"/>
    </row>
    <row r="6367" spans="1:18">
      <c r="A6367" s="81"/>
      <c r="B6367" s="81"/>
      <c r="C6367" s="81"/>
      <c r="D6367" s="81"/>
      <c r="E6367" s="81"/>
      <c r="F6367" s="81"/>
      <c r="G6367" s="81"/>
      <c r="H6367" s="81"/>
      <c r="I6367" s="81"/>
      <c r="J6367" s="81"/>
      <c r="K6367" s="81"/>
      <c r="L6367" s="81"/>
      <c r="M6367" s="81"/>
      <c r="N6367" s="81"/>
      <c r="O6367" s="81"/>
      <c r="P6367" s="81"/>
      <c r="Q6367" s="81"/>
      <c r="R6367" s="81"/>
    </row>
    <row r="6368" spans="1:18">
      <c r="A6368" s="81"/>
      <c r="B6368" s="81"/>
      <c r="C6368" s="81"/>
      <c r="D6368" s="81"/>
      <c r="E6368" s="81"/>
      <c r="F6368" s="81"/>
      <c r="G6368" s="81"/>
      <c r="H6368" s="81"/>
      <c r="I6368" s="81"/>
      <c r="J6368" s="81"/>
      <c r="K6368" s="81"/>
      <c r="L6368" s="81"/>
      <c r="M6368" s="81"/>
      <c r="N6368" s="81"/>
      <c r="O6368" s="81"/>
      <c r="P6368" s="81"/>
      <c r="Q6368" s="81"/>
      <c r="R6368" s="81"/>
    </row>
    <row r="6369" spans="1:18">
      <c r="A6369" s="81"/>
      <c r="B6369" s="81"/>
      <c r="C6369" s="81"/>
      <c r="D6369" s="81"/>
      <c r="E6369" s="81"/>
      <c r="F6369" s="81"/>
      <c r="G6369" s="81"/>
      <c r="H6369" s="81"/>
      <c r="I6369" s="81"/>
      <c r="J6369" s="81"/>
      <c r="K6369" s="81"/>
      <c r="L6369" s="81"/>
      <c r="M6369" s="81"/>
      <c r="N6369" s="81"/>
      <c r="O6369" s="81"/>
      <c r="P6369" s="81"/>
      <c r="Q6369" s="81"/>
      <c r="R6369" s="81"/>
    </row>
    <row r="6370" spans="1:18">
      <c r="A6370" s="81"/>
      <c r="B6370" s="81"/>
      <c r="C6370" s="81"/>
      <c r="D6370" s="81"/>
      <c r="E6370" s="81"/>
      <c r="F6370" s="81"/>
      <c r="G6370" s="81"/>
      <c r="H6370" s="81"/>
      <c r="I6370" s="81"/>
      <c r="J6370" s="81"/>
      <c r="K6370" s="81"/>
      <c r="L6370" s="81"/>
      <c r="M6370" s="81"/>
      <c r="N6370" s="81"/>
      <c r="O6370" s="81"/>
      <c r="P6370" s="81"/>
      <c r="Q6370" s="81"/>
      <c r="R6370" s="81"/>
    </row>
    <row r="6371" spans="1:18">
      <c r="A6371" s="81"/>
      <c r="B6371" s="81"/>
      <c r="C6371" s="81"/>
      <c r="D6371" s="81"/>
      <c r="E6371" s="81"/>
      <c r="F6371" s="81"/>
      <c r="G6371" s="81"/>
      <c r="H6371" s="81"/>
      <c r="I6371" s="81"/>
      <c r="J6371" s="81"/>
      <c r="K6371" s="81"/>
      <c r="L6371" s="81"/>
      <c r="M6371" s="81"/>
      <c r="N6371" s="81"/>
      <c r="O6371" s="81"/>
      <c r="P6371" s="81"/>
      <c r="Q6371" s="81"/>
      <c r="R6371" s="81"/>
    </row>
    <row r="6372" spans="1:18">
      <c r="A6372" s="81"/>
      <c r="B6372" s="81"/>
      <c r="C6372" s="81"/>
      <c r="D6372" s="81"/>
      <c r="E6372" s="81"/>
      <c r="F6372" s="81"/>
      <c r="G6372" s="81"/>
      <c r="H6372" s="81"/>
      <c r="I6372" s="81"/>
      <c r="J6372" s="81"/>
      <c r="K6372" s="81"/>
      <c r="L6372" s="81"/>
      <c r="M6372" s="81"/>
      <c r="N6372" s="81"/>
      <c r="O6372" s="81"/>
      <c r="P6372" s="81"/>
      <c r="Q6372" s="81"/>
      <c r="R6372" s="81"/>
    </row>
    <row r="6373" spans="1:18">
      <c r="A6373" s="81"/>
      <c r="B6373" s="81"/>
      <c r="C6373" s="81"/>
      <c r="D6373" s="81"/>
      <c r="E6373" s="81"/>
      <c r="F6373" s="81"/>
      <c r="G6373" s="81"/>
      <c r="H6373" s="81"/>
      <c r="I6373" s="81"/>
      <c r="J6373" s="81"/>
      <c r="K6373" s="81"/>
      <c r="L6373" s="81"/>
      <c r="M6373" s="81"/>
      <c r="N6373" s="81"/>
      <c r="O6373" s="81"/>
      <c r="P6373" s="81"/>
      <c r="Q6373" s="81"/>
      <c r="R6373" s="81"/>
    </row>
    <row r="6374" spans="1:18">
      <c r="A6374" s="81"/>
      <c r="B6374" s="81"/>
      <c r="C6374" s="81"/>
      <c r="D6374" s="81"/>
      <c r="E6374" s="81"/>
      <c r="F6374" s="81"/>
      <c r="G6374" s="81"/>
      <c r="H6374" s="81"/>
      <c r="I6374" s="81"/>
      <c r="J6374" s="81"/>
      <c r="K6374" s="81"/>
      <c r="L6374" s="81"/>
      <c r="M6374" s="81"/>
      <c r="N6374" s="81"/>
      <c r="O6374" s="81"/>
      <c r="P6374" s="81"/>
      <c r="Q6374" s="81"/>
      <c r="R6374" s="81"/>
    </row>
    <row r="6375" spans="1:18">
      <c r="A6375" s="81"/>
      <c r="B6375" s="81"/>
      <c r="C6375" s="81"/>
      <c r="D6375" s="81"/>
      <c r="E6375" s="81"/>
      <c r="F6375" s="81"/>
      <c r="G6375" s="81"/>
      <c r="H6375" s="81"/>
      <c r="I6375" s="81"/>
      <c r="J6375" s="81"/>
      <c r="K6375" s="81"/>
      <c r="L6375" s="81"/>
      <c r="M6375" s="81"/>
      <c r="N6375" s="81"/>
      <c r="O6375" s="81"/>
      <c r="P6375" s="81"/>
      <c r="Q6375" s="81"/>
      <c r="R6375" s="81"/>
    </row>
    <row r="6376" spans="1:18">
      <c r="A6376" s="81"/>
      <c r="B6376" s="81"/>
      <c r="C6376" s="81"/>
      <c r="D6376" s="81"/>
      <c r="E6376" s="81"/>
      <c r="F6376" s="81"/>
      <c r="G6376" s="81"/>
      <c r="H6376" s="81"/>
      <c r="I6376" s="81"/>
      <c r="J6376" s="81"/>
      <c r="K6376" s="81"/>
      <c r="L6376" s="81"/>
      <c r="M6376" s="81"/>
      <c r="N6376" s="81"/>
      <c r="O6376" s="81"/>
      <c r="P6376" s="81"/>
      <c r="Q6376" s="81"/>
      <c r="R6376" s="81"/>
    </row>
    <row r="6377" spans="1:18">
      <c r="A6377" s="81"/>
      <c r="B6377" s="81"/>
      <c r="C6377" s="81"/>
      <c r="D6377" s="81"/>
      <c r="E6377" s="81"/>
      <c r="F6377" s="81"/>
      <c r="G6377" s="81"/>
      <c r="H6377" s="81"/>
      <c r="I6377" s="81"/>
      <c r="J6377" s="81"/>
      <c r="K6377" s="81"/>
      <c r="L6377" s="81"/>
      <c r="M6377" s="81"/>
      <c r="N6377" s="81"/>
      <c r="O6377" s="81"/>
      <c r="P6377" s="81"/>
      <c r="Q6377" s="81"/>
      <c r="R6377" s="81"/>
    </row>
    <row r="6378" spans="1:18">
      <c r="A6378" s="81"/>
      <c r="B6378" s="81"/>
      <c r="C6378" s="81"/>
      <c r="D6378" s="81"/>
      <c r="E6378" s="81"/>
      <c r="F6378" s="81"/>
      <c r="G6378" s="81"/>
      <c r="H6378" s="81"/>
      <c r="I6378" s="81"/>
      <c r="J6378" s="81"/>
      <c r="K6378" s="81"/>
      <c r="L6378" s="81"/>
      <c r="M6378" s="81"/>
      <c r="N6378" s="81"/>
      <c r="O6378" s="81"/>
      <c r="P6378" s="81"/>
      <c r="Q6378" s="81"/>
      <c r="R6378" s="81"/>
    </row>
    <row r="6379" spans="1:18">
      <c r="A6379" s="81"/>
      <c r="B6379" s="81"/>
      <c r="C6379" s="81"/>
      <c r="D6379" s="81"/>
      <c r="E6379" s="81"/>
      <c r="F6379" s="81"/>
      <c r="G6379" s="81"/>
      <c r="H6379" s="81"/>
      <c r="I6379" s="81"/>
      <c r="J6379" s="81"/>
      <c r="K6379" s="81"/>
      <c r="L6379" s="81"/>
      <c r="M6379" s="81"/>
      <c r="N6379" s="81"/>
      <c r="O6379" s="81"/>
      <c r="P6379" s="81"/>
      <c r="Q6379" s="81"/>
      <c r="R6379" s="81"/>
    </row>
    <row r="6380" spans="1:18">
      <c r="A6380" s="81"/>
      <c r="B6380" s="81"/>
      <c r="C6380" s="81"/>
      <c r="D6380" s="81"/>
      <c r="E6380" s="81"/>
      <c r="F6380" s="81"/>
      <c r="G6380" s="81"/>
      <c r="H6380" s="81"/>
      <c r="I6380" s="81"/>
      <c r="J6380" s="81"/>
      <c r="K6380" s="81"/>
      <c r="L6380" s="81"/>
      <c r="M6380" s="81"/>
      <c r="N6380" s="81"/>
      <c r="O6380" s="81"/>
      <c r="P6380" s="81"/>
      <c r="Q6380" s="81"/>
      <c r="R6380" s="81"/>
    </row>
    <row r="6381" spans="1:18">
      <c r="A6381" s="81"/>
      <c r="B6381" s="81"/>
      <c r="C6381" s="81"/>
      <c r="D6381" s="81"/>
      <c r="E6381" s="81"/>
      <c r="F6381" s="81"/>
      <c r="G6381" s="81"/>
      <c r="H6381" s="81"/>
      <c r="I6381" s="81"/>
      <c r="J6381" s="81"/>
      <c r="K6381" s="81"/>
      <c r="L6381" s="81"/>
      <c r="M6381" s="81"/>
      <c r="N6381" s="81"/>
      <c r="O6381" s="81"/>
      <c r="P6381" s="81"/>
      <c r="Q6381" s="81"/>
      <c r="R6381" s="81"/>
    </row>
    <row r="6382" spans="1:18">
      <c r="A6382" s="81"/>
      <c r="B6382" s="81"/>
      <c r="C6382" s="81"/>
      <c r="D6382" s="81"/>
      <c r="E6382" s="81"/>
      <c r="F6382" s="81"/>
      <c r="G6382" s="81"/>
      <c r="H6382" s="81"/>
      <c r="I6382" s="81"/>
      <c r="J6382" s="81"/>
      <c r="K6382" s="81"/>
      <c r="L6382" s="81"/>
      <c r="M6382" s="81"/>
      <c r="N6382" s="81"/>
      <c r="O6382" s="81"/>
      <c r="P6382" s="81"/>
      <c r="Q6382" s="81"/>
      <c r="R6382" s="81"/>
    </row>
    <row r="6383" spans="1:18">
      <c r="A6383" s="81"/>
      <c r="B6383" s="81"/>
      <c r="C6383" s="81"/>
      <c r="D6383" s="81"/>
      <c r="E6383" s="81"/>
      <c r="F6383" s="81"/>
      <c r="G6383" s="81"/>
      <c r="H6383" s="81"/>
      <c r="I6383" s="81"/>
      <c r="J6383" s="81"/>
      <c r="K6383" s="81"/>
      <c r="L6383" s="81"/>
      <c r="M6383" s="81"/>
      <c r="N6383" s="81"/>
      <c r="O6383" s="81"/>
      <c r="P6383" s="81"/>
      <c r="Q6383" s="81"/>
      <c r="R6383" s="81"/>
    </row>
    <row r="6384" spans="1:18">
      <c r="A6384" s="81"/>
      <c r="B6384" s="81"/>
      <c r="C6384" s="81"/>
      <c r="D6384" s="81"/>
      <c r="E6384" s="81"/>
      <c r="F6384" s="81"/>
      <c r="G6384" s="81"/>
      <c r="H6384" s="81"/>
      <c r="I6384" s="81"/>
      <c r="J6384" s="81"/>
      <c r="K6384" s="81"/>
      <c r="L6384" s="81"/>
      <c r="M6384" s="81"/>
      <c r="N6384" s="81"/>
      <c r="O6384" s="81"/>
      <c r="P6384" s="81"/>
      <c r="Q6384" s="81"/>
      <c r="R6384" s="81"/>
    </row>
    <row r="6385" spans="1:18">
      <c r="A6385" s="81"/>
      <c r="B6385" s="81"/>
      <c r="C6385" s="81"/>
      <c r="D6385" s="81"/>
      <c r="E6385" s="81"/>
      <c r="F6385" s="81"/>
      <c r="G6385" s="81"/>
      <c r="H6385" s="81"/>
      <c r="I6385" s="81"/>
      <c r="J6385" s="81"/>
      <c r="K6385" s="81"/>
      <c r="L6385" s="81"/>
      <c r="M6385" s="81"/>
      <c r="N6385" s="81"/>
      <c r="O6385" s="81"/>
      <c r="P6385" s="81"/>
      <c r="Q6385" s="81"/>
      <c r="R6385" s="81"/>
    </row>
    <row r="6386" spans="1:18">
      <c r="A6386" s="81"/>
      <c r="B6386" s="81"/>
      <c r="C6386" s="81"/>
      <c r="D6386" s="81"/>
      <c r="E6386" s="81"/>
      <c r="F6386" s="81"/>
      <c r="G6386" s="81"/>
      <c r="H6386" s="81"/>
      <c r="I6386" s="81"/>
      <c r="J6386" s="81"/>
      <c r="K6386" s="81"/>
      <c r="L6386" s="81"/>
      <c r="M6386" s="81"/>
      <c r="N6386" s="81"/>
      <c r="O6386" s="81"/>
      <c r="P6386" s="81"/>
      <c r="Q6386" s="81"/>
      <c r="R6386" s="81"/>
    </row>
    <row r="6387" spans="1:18">
      <c r="A6387" s="81"/>
      <c r="B6387" s="81"/>
      <c r="C6387" s="81"/>
      <c r="D6387" s="81"/>
      <c r="E6387" s="81"/>
      <c r="F6387" s="81"/>
      <c r="G6387" s="81"/>
      <c r="H6387" s="81"/>
      <c r="I6387" s="81"/>
      <c r="J6387" s="81"/>
      <c r="K6387" s="81"/>
      <c r="L6387" s="81"/>
      <c r="M6387" s="81"/>
      <c r="N6387" s="81"/>
      <c r="O6387" s="81"/>
      <c r="P6387" s="81"/>
      <c r="Q6387" s="81"/>
      <c r="R6387" s="81"/>
    </row>
    <row r="6388" spans="1:18">
      <c r="A6388" s="81"/>
      <c r="B6388" s="81"/>
      <c r="C6388" s="81"/>
      <c r="D6388" s="81"/>
      <c r="E6388" s="81"/>
      <c r="F6388" s="81"/>
      <c r="G6388" s="81"/>
      <c r="H6388" s="81"/>
      <c r="I6388" s="81"/>
      <c r="J6388" s="81"/>
      <c r="K6388" s="81"/>
      <c r="L6388" s="81"/>
      <c r="M6388" s="81"/>
      <c r="N6388" s="81"/>
      <c r="O6388" s="81"/>
      <c r="P6388" s="81"/>
      <c r="Q6388" s="81"/>
      <c r="R6388" s="81"/>
    </row>
    <row r="6389" spans="1:18">
      <c r="A6389" s="81"/>
      <c r="B6389" s="81"/>
      <c r="C6389" s="81"/>
      <c r="D6389" s="81"/>
      <c r="E6389" s="81"/>
      <c r="F6389" s="81"/>
      <c r="G6389" s="81"/>
      <c r="H6389" s="81"/>
      <c r="I6389" s="81"/>
      <c r="J6389" s="81"/>
      <c r="K6389" s="81"/>
      <c r="L6389" s="81"/>
      <c r="M6389" s="81"/>
      <c r="N6389" s="81"/>
      <c r="O6389" s="81"/>
      <c r="P6389" s="81"/>
      <c r="Q6389" s="81"/>
      <c r="R6389" s="81"/>
    </row>
    <row r="6390" spans="1:18">
      <c r="A6390" s="81"/>
      <c r="B6390" s="81"/>
      <c r="C6390" s="81"/>
      <c r="D6390" s="81"/>
      <c r="E6390" s="81"/>
      <c r="F6390" s="81"/>
      <c r="G6390" s="81"/>
      <c r="H6390" s="81"/>
      <c r="I6390" s="81"/>
      <c r="J6390" s="81"/>
      <c r="K6390" s="81"/>
      <c r="L6390" s="81"/>
      <c r="M6390" s="81"/>
      <c r="N6390" s="81"/>
      <c r="O6390" s="81"/>
      <c r="P6390" s="81"/>
      <c r="Q6390" s="81"/>
      <c r="R6390" s="81"/>
    </row>
    <row r="6391" spans="1:18">
      <c r="A6391" s="81"/>
      <c r="B6391" s="81"/>
      <c r="C6391" s="81"/>
      <c r="D6391" s="81"/>
      <c r="E6391" s="81"/>
      <c r="F6391" s="81"/>
      <c r="G6391" s="81"/>
      <c r="H6391" s="81"/>
      <c r="I6391" s="81"/>
      <c r="J6391" s="81"/>
      <c r="K6391" s="81"/>
      <c r="L6391" s="81"/>
      <c r="M6391" s="81"/>
      <c r="N6391" s="81"/>
      <c r="O6391" s="81"/>
      <c r="P6391" s="81"/>
      <c r="Q6391" s="81"/>
      <c r="R6391" s="81"/>
    </row>
    <row r="6392" spans="1:18">
      <c r="A6392" s="81"/>
      <c r="B6392" s="81"/>
      <c r="C6392" s="81"/>
      <c r="D6392" s="81"/>
      <c r="E6392" s="81"/>
      <c r="F6392" s="81"/>
      <c r="G6392" s="81"/>
      <c r="H6392" s="81"/>
      <c r="I6392" s="81"/>
      <c r="J6392" s="81"/>
      <c r="K6392" s="81"/>
      <c r="L6392" s="81"/>
      <c r="M6392" s="81"/>
      <c r="N6392" s="81"/>
      <c r="O6392" s="81"/>
      <c r="P6392" s="81"/>
      <c r="Q6392" s="81"/>
      <c r="R6392" s="81"/>
    </row>
    <row r="6393" spans="1:18">
      <c r="A6393" s="81"/>
      <c r="B6393" s="81"/>
      <c r="C6393" s="81"/>
      <c r="D6393" s="81"/>
      <c r="E6393" s="81"/>
      <c r="F6393" s="81"/>
      <c r="G6393" s="81"/>
      <c r="H6393" s="81"/>
      <c r="I6393" s="81"/>
      <c r="J6393" s="81"/>
      <c r="K6393" s="81"/>
      <c r="L6393" s="81"/>
      <c r="M6393" s="81"/>
      <c r="N6393" s="81"/>
      <c r="O6393" s="81"/>
      <c r="P6393" s="81"/>
      <c r="Q6393" s="81"/>
      <c r="R6393" s="81"/>
    </row>
    <row r="6394" spans="1:18">
      <c r="A6394" s="81"/>
      <c r="B6394" s="81"/>
      <c r="C6394" s="81"/>
      <c r="D6394" s="81"/>
      <c r="E6394" s="81"/>
      <c r="F6394" s="81"/>
      <c r="G6394" s="81"/>
      <c r="H6394" s="81"/>
      <c r="I6394" s="81"/>
      <c r="J6394" s="81"/>
      <c r="K6394" s="81"/>
      <c r="L6394" s="81"/>
      <c r="M6394" s="81"/>
      <c r="N6394" s="81"/>
      <c r="O6394" s="81"/>
      <c r="P6394" s="81"/>
      <c r="Q6394" s="81"/>
      <c r="R6394" s="81"/>
    </row>
    <row r="6395" spans="1:18">
      <c r="A6395" s="81"/>
      <c r="B6395" s="81"/>
      <c r="C6395" s="81"/>
      <c r="D6395" s="81"/>
      <c r="E6395" s="81"/>
      <c r="F6395" s="81"/>
      <c r="G6395" s="81"/>
      <c r="H6395" s="81"/>
      <c r="I6395" s="81"/>
      <c r="J6395" s="81"/>
      <c r="K6395" s="81"/>
      <c r="L6395" s="81"/>
      <c r="M6395" s="81"/>
      <c r="N6395" s="81"/>
      <c r="O6395" s="81"/>
      <c r="P6395" s="81"/>
      <c r="Q6395" s="81"/>
      <c r="R6395" s="81"/>
    </row>
    <row r="6396" spans="1:18">
      <c r="A6396" s="81"/>
      <c r="B6396" s="81"/>
      <c r="C6396" s="81"/>
      <c r="D6396" s="81"/>
      <c r="E6396" s="81"/>
      <c r="F6396" s="81"/>
      <c r="G6396" s="81"/>
      <c r="H6396" s="81"/>
      <c r="I6396" s="81"/>
      <c r="J6396" s="81"/>
      <c r="K6396" s="81"/>
      <c r="L6396" s="81"/>
      <c r="M6396" s="81"/>
      <c r="N6396" s="81"/>
      <c r="O6396" s="81"/>
      <c r="P6396" s="81"/>
      <c r="Q6396" s="81"/>
      <c r="R6396" s="81"/>
    </row>
    <row r="6397" spans="1:18">
      <c r="A6397" s="81"/>
      <c r="B6397" s="81"/>
      <c r="C6397" s="81"/>
      <c r="D6397" s="81"/>
      <c r="E6397" s="81"/>
      <c r="F6397" s="81"/>
      <c r="G6397" s="81"/>
      <c r="H6397" s="81"/>
      <c r="I6397" s="81"/>
      <c r="J6397" s="81"/>
      <c r="K6397" s="81"/>
      <c r="L6397" s="81"/>
      <c r="M6397" s="81"/>
      <c r="N6397" s="81"/>
      <c r="O6397" s="81"/>
      <c r="P6397" s="81"/>
      <c r="Q6397" s="81"/>
      <c r="R6397" s="81"/>
    </row>
    <row r="6398" spans="1:18">
      <c r="A6398" s="81"/>
      <c r="B6398" s="81"/>
      <c r="C6398" s="81"/>
      <c r="D6398" s="81"/>
      <c r="E6398" s="81"/>
      <c r="F6398" s="81"/>
      <c r="G6398" s="81"/>
      <c r="H6398" s="81"/>
      <c r="I6398" s="81"/>
      <c r="J6398" s="81"/>
      <c r="K6398" s="81"/>
      <c r="L6398" s="81"/>
      <c r="M6398" s="81"/>
      <c r="N6398" s="81"/>
      <c r="O6398" s="81"/>
      <c r="P6398" s="81"/>
      <c r="Q6398" s="81"/>
      <c r="R6398" s="81"/>
    </row>
    <row r="6399" spans="1:18">
      <c r="A6399" s="81"/>
      <c r="B6399" s="81"/>
      <c r="C6399" s="81"/>
      <c r="D6399" s="81"/>
      <c r="E6399" s="81"/>
      <c r="F6399" s="81"/>
      <c r="G6399" s="81"/>
      <c r="H6399" s="81"/>
      <c r="I6399" s="81"/>
      <c r="J6399" s="81"/>
      <c r="K6399" s="81"/>
      <c r="L6399" s="81"/>
      <c r="M6399" s="81"/>
      <c r="N6399" s="81"/>
      <c r="O6399" s="81"/>
      <c r="P6399" s="81"/>
      <c r="Q6399" s="81"/>
      <c r="R6399" s="81"/>
    </row>
    <row r="6400" spans="1:18">
      <c r="A6400" s="81"/>
      <c r="B6400" s="81"/>
      <c r="C6400" s="81"/>
      <c r="D6400" s="81"/>
      <c r="E6400" s="81"/>
      <c r="F6400" s="81"/>
      <c r="G6400" s="81"/>
      <c r="H6400" s="81"/>
      <c r="I6400" s="81"/>
      <c r="J6400" s="81"/>
      <c r="K6400" s="81"/>
      <c r="L6400" s="81"/>
      <c r="M6400" s="81"/>
      <c r="N6400" s="81"/>
      <c r="O6400" s="81"/>
      <c r="P6400" s="81"/>
      <c r="Q6400" s="81"/>
      <c r="R6400" s="81"/>
    </row>
    <row r="6401" spans="1:18">
      <c r="A6401" s="81"/>
      <c r="B6401" s="81"/>
      <c r="C6401" s="81"/>
      <c r="D6401" s="81"/>
      <c r="E6401" s="81"/>
      <c r="F6401" s="81"/>
      <c r="G6401" s="81"/>
      <c r="H6401" s="81"/>
      <c r="I6401" s="81"/>
      <c r="J6401" s="81"/>
      <c r="K6401" s="81"/>
      <c r="L6401" s="81"/>
      <c r="M6401" s="81"/>
      <c r="N6401" s="81"/>
      <c r="O6401" s="81"/>
      <c r="P6401" s="81"/>
      <c r="Q6401" s="81"/>
      <c r="R6401" s="81"/>
    </row>
    <row r="6402" spans="1:18">
      <c r="A6402" s="81"/>
      <c r="B6402" s="81"/>
      <c r="C6402" s="81"/>
      <c r="D6402" s="81"/>
      <c r="E6402" s="81"/>
      <c r="F6402" s="81"/>
      <c r="G6402" s="81"/>
      <c r="H6402" s="81"/>
      <c r="I6402" s="81"/>
      <c r="J6402" s="81"/>
      <c r="K6402" s="81"/>
      <c r="L6402" s="81"/>
      <c r="M6402" s="81"/>
      <c r="N6402" s="81"/>
      <c r="O6402" s="81"/>
      <c r="P6402" s="81"/>
      <c r="Q6402" s="81"/>
      <c r="R6402" s="81"/>
    </row>
    <row r="6403" spans="1:18">
      <c r="A6403" s="81"/>
      <c r="B6403" s="81"/>
      <c r="C6403" s="81"/>
      <c r="D6403" s="81"/>
      <c r="E6403" s="81"/>
      <c r="F6403" s="81"/>
      <c r="G6403" s="81"/>
      <c r="H6403" s="81"/>
      <c r="I6403" s="81"/>
      <c r="J6403" s="81"/>
      <c r="K6403" s="81"/>
      <c r="L6403" s="81"/>
      <c r="M6403" s="81"/>
      <c r="N6403" s="81"/>
      <c r="O6403" s="81"/>
      <c r="P6403" s="81"/>
      <c r="Q6403" s="81"/>
      <c r="R6403" s="81"/>
    </row>
    <row r="6404" spans="1:18">
      <c r="A6404" s="81"/>
      <c r="B6404" s="81"/>
      <c r="C6404" s="81"/>
      <c r="D6404" s="81"/>
      <c r="E6404" s="81"/>
      <c r="F6404" s="81"/>
      <c r="G6404" s="81"/>
      <c r="H6404" s="81"/>
      <c r="I6404" s="81"/>
      <c r="J6404" s="81"/>
      <c r="K6404" s="81"/>
      <c r="L6404" s="81"/>
      <c r="M6404" s="81"/>
      <c r="N6404" s="81"/>
      <c r="O6404" s="81"/>
      <c r="P6404" s="81"/>
      <c r="Q6404" s="81"/>
      <c r="R6404" s="81"/>
    </row>
    <row r="6405" spans="1:18">
      <c r="A6405" s="81"/>
      <c r="B6405" s="81"/>
      <c r="C6405" s="81"/>
      <c r="D6405" s="81"/>
      <c r="E6405" s="81"/>
      <c r="F6405" s="81"/>
      <c r="G6405" s="81"/>
      <c r="H6405" s="81"/>
      <c r="I6405" s="81"/>
      <c r="J6405" s="81"/>
      <c r="K6405" s="81"/>
      <c r="L6405" s="81"/>
      <c r="M6405" s="81"/>
      <c r="N6405" s="81"/>
      <c r="O6405" s="81"/>
      <c r="P6405" s="81"/>
      <c r="Q6405" s="81"/>
      <c r="R6405" s="81"/>
    </row>
    <row r="6406" spans="1:18">
      <c r="A6406" s="81"/>
      <c r="B6406" s="81"/>
      <c r="C6406" s="81"/>
      <c r="D6406" s="81"/>
      <c r="E6406" s="81"/>
      <c r="F6406" s="81"/>
      <c r="G6406" s="81"/>
      <c r="H6406" s="81"/>
      <c r="I6406" s="81"/>
      <c r="J6406" s="81"/>
      <c r="K6406" s="81"/>
      <c r="L6406" s="81"/>
      <c r="M6406" s="81"/>
      <c r="N6406" s="81"/>
      <c r="O6406" s="81"/>
      <c r="P6406" s="81"/>
      <c r="Q6406" s="81"/>
      <c r="R6406" s="81"/>
    </row>
    <row r="6407" spans="1:18">
      <c r="A6407" s="81"/>
      <c r="B6407" s="81"/>
      <c r="C6407" s="81"/>
      <c r="D6407" s="81"/>
      <c r="E6407" s="81"/>
      <c r="F6407" s="81"/>
      <c r="G6407" s="81"/>
      <c r="H6407" s="81"/>
      <c r="I6407" s="81"/>
      <c r="J6407" s="81"/>
      <c r="K6407" s="81"/>
      <c r="L6407" s="81"/>
      <c r="M6407" s="81"/>
      <c r="N6407" s="81"/>
      <c r="O6407" s="81"/>
      <c r="P6407" s="81"/>
      <c r="Q6407" s="81"/>
      <c r="R6407" s="81"/>
    </row>
    <row r="6408" spans="1:18">
      <c r="A6408" s="81"/>
      <c r="B6408" s="81"/>
      <c r="C6408" s="81"/>
      <c r="D6408" s="81"/>
      <c r="E6408" s="81"/>
      <c r="F6408" s="81"/>
      <c r="G6408" s="81"/>
      <c r="H6408" s="81"/>
      <c r="I6408" s="81"/>
      <c r="J6408" s="81"/>
      <c r="K6408" s="81"/>
      <c r="L6408" s="81"/>
      <c r="M6408" s="81"/>
      <c r="N6408" s="81"/>
      <c r="O6408" s="81"/>
      <c r="P6408" s="81"/>
      <c r="Q6408" s="81"/>
      <c r="R6408" s="81"/>
    </row>
    <row r="6409" spans="1:18">
      <c r="A6409" s="81"/>
      <c r="B6409" s="81"/>
      <c r="C6409" s="81"/>
      <c r="D6409" s="81"/>
      <c r="E6409" s="81"/>
      <c r="F6409" s="81"/>
      <c r="G6409" s="81"/>
      <c r="H6409" s="81"/>
      <c r="I6409" s="81"/>
      <c r="J6409" s="81"/>
      <c r="K6409" s="81"/>
      <c r="L6409" s="81"/>
      <c r="M6409" s="81"/>
      <c r="N6409" s="81"/>
      <c r="O6409" s="81"/>
      <c r="P6409" s="81"/>
      <c r="Q6409" s="81"/>
      <c r="R6409" s="81"/>
    </row>
    <row r="6410" spans="1:18">
      <c r="A6410" s="81"/>
      <c r="B6410" s="81"/>
      <c r="C6410" s="81"/>
      <c r="D6410" s="81"/>
      <c r="E6410" s="81"/>
      <c r="F6410" s="81"/>
      <c r="G6410" s="81"/>
      <c r="H6410" s="81"/>
      <c r="I6410" s="81"/>
      <c r="J6410" s="81"/>
      <c r="K6410" s="81"/>
      <c r="L6410" s="81"/>
      <c r="M6410" s="81"/>
      <c r="N6410" s="81"/>
      <c r="O6410" s="81"/>
      <c r="P6410" s="81"/>
      <c r="Q6410" s="81"/>
      <c r="R6410" s="81"/>
    </row>
    <row r="6411" spans="1:18">
      <c r="A6411" s="81"/>
      <c r="B6411" s="81"/>
      <c r="C6411" s="81"/>
      <c r="D6411" s="81"/>
      <c r="E6411" s="81"/>
      <c r="F6411" s="81"/>
      <c r="G6411" s="81"/>
      <c r="H6411" s="81"/>
      <c r="I6411" s="81"/>
      <c r="J6411" s="81"/>
      <c r="K6411" s="81"/>
      <c r="L6411" s="81"/>
      <c r="M6411" s="81"/>
      <c r="N6411" s="81"/>
      <c r="O6411" s="81"/>
      <c r="P6411" s="81"/>
      <c r="Q6411" s="81"/>
      <c r="R6411" s="81"/>
    </row>
    <row r="6412" spans="1:18">
      <c r="A6412" s="81"/>
      <c r="B6412" s="81"/>
      <c r="C6412" s="81"/>
      <c r="D6412" s="81"/>
      <c r="E6412" s="81"/>
      <c r="F6412" s="81"/>
      <c r="G6412" s="81"/>
      <c r="H6412" s="81"/>
      <c r="I6412" s="81"/>
      <c r="J6412" s="81"/>
      <c r="K6412" s="81"/>
      <c r="L6412" s="81"/>
      <c r="M6412" s="81"/>
      <c r="N6412" s="81"/>
      <c r="O6412" s="81"/>
      <c r="P6412" s="81"/>
      <c r="Q6412" s="81"/>
      <c r="R6412" s="81"/>
    </row>
    <row r="6413" spans="1:18">
      <c r="A6413" s="81"/>
      <c r="B6413" s="81"/>
      <c r="C6413" s="81"/>
      <c r="D6413" s="81"/>
      <c r="E6413" s="81"/>
      <c r="F6413" s="81"/>
      <c r="G6413" s="81"/>
      <c r="H6413" s="81"/>
      <c r="I6413" s="81"/>
      <c r="J6413" s="81"/>
      <c r="K6413" s="81"/>
      <c r="L6413" s="81"/>
      <c r="M6413" s="81"/>
      <c r="N6413" s="81"/>
      <c r="O6413" s="81"/>
      <c r="P6413" s="81"/>
      <c r="Q6413" s="81"/>
      <c r="R6413" s="81"/>
    </row>
    <row r="6414" spans="1:18">
      <c r="A6414" s="81"/>
      <c r="B6414" s="81"/>
      <c r="C6414" s="81"/>
      <c r="D6414" s="81"/>
      <c r="E6414" s="81"/>
      <c r="F6414" s="81"/>
      <c r="G6414" s="81"/>
      <c r="H6414" s="81"/>
      <c r="I6414" s="81"/>
      <c r="J6414" s="81"/>
      <c r="K6414" s="81"/>
      <c r="L6414" s="81"/>
      <c r="M6414" s="81"/>
      <c r="N6414" s="81"/>
      <c r="O6414" s="81"/>
      <c r="P6414" s="81"/>
      <c r="Q6414" s="81"/>
      <c r="R6414" s="81"/>
    </row>
    <row r="6415" spans="1:18">
      <c r="A6415" s="81"/>
      <c r="B6415" s="81"/>
      <c r="C6415" s="81"/>
      <c r="D6415" s="81"/>
      <c r="E6415" s="81"/>
      <c r="F6415" s="81"/>
      <c r="G6415" s="81"/>
      <c r="H6415" s="81"/>
      <c r="I6415" s="81"/>
      <c r="J6415" s="81"/>
      <c r="K6415" s="81"/>
      <c r="L6415" s="81"/>
      <c r="M6415" s="81"/>
      <c r="N6415" s="81"/>
      <c r="O6415" s="81"/>
      <c r="P6415" s="81"/>
      <c r="Q6415" s="81"/>
      <c r="R6415" s="81"/>
    </row>
    <row r="6416" spans="1:18">
      <c r="A6416" s="81"/>
      <c r="B6416" s="81"/>
      <c r="C6416" s="81"/>
      <c r="D6416" s="81"/>
      <c r="E6416" s="81"/>
      <c r="F6416" s="81"/>
      <c r="G6416" s="81"/>
      <c r="H6416" s="81"/>
      <c r="I6416" s="81"/>
      <c r="J6416" s="81"/>
      <c r="K6416" s="81"/>
      <c r="L6416" s="81"/>
      <c r="M6416" s="81"/>
      <c r="N6416" s="81"/>
      <c r="O6416" s="81"/>
      <c r="P6416" s="81"/>
      <c r="Q6416" s="81"/>
      <c r="R6416" s="81"/>
    </row>
    <row r="6417" spans="1:18">
      <c r="A6417" s="81"/>
      <c r="B6417" s="81"/>
      <c r="C6417" s="81"/>
      <c r="D6417" s="81"/>
      <c r="E6417" s="81"/>
      <c r="F6417" s="81"/>
      <c r="G6417" s="81"/>
      <c r="H6417" s="81"/>
      <c r="I6417" s="81"/>
      <c r="J6417" s="81"/>
      <c r="K6417" s="81"/>
      <c r="L6417" s="81"/>
      <c r="M6417" s="81"/>
      <c r="N6417" s="81"/>
      <c r="O6417" s="81"/>
      <c r="P6417" s="81"/>
      <c r="Q6417" s="81"/>
      <c r="R6417" s="81"/>
    </row>
    <row r="6418" spans="1:18">
      <c r="A6418" s="81"/>
      <c r="B6418" s="81"/>
      <c r="C6418" s="81"/>
      <c r="D6418" s="81"/>
      <c r="E6418" s="81"/>
      <c r="F6418" s="81"/>
      <c r="G6418" s="81"/>
      <c r="H6418" s="81"/>
      <c r="I6418" s="81"/>
      <c r="J6418" s="81"/>
      <c r="K6418" s="81"/>
      <c r="L6418" s="81"/>
      <c r="M6418" s="81"/>
      <c r="N6418" s="81"/>
      <c r="O6418" s="81"/>
      <c r="P6418" s="81"/>
      <c r="Q6418" s="81"/>
      <c r="R6418" s="81"/>
    </row>
    <row r="6419" spans="1:18">
      <c r="A6419" s="81"/>
      <c r="B6419" s="81"/>
      <c r="C6419" s="81"/>
      <c r="D6419" s="81"/>
      <c r="E6419" s="81"/>
      <c r="F6419" s="81"/>
      <c r="G6419" s="81"/>
      <c r="H6419" s="81"/>
      <c r="I6419" s="81"/>
      <c r="J6419" s="81"/>
      <c r="K6419" s="81"/>
      <c r="L6419" s="81"/>
      <c r="M6419" s="81"/>
      <c r="N6419" s="81"/>
      <c r="O6419" s="81"/>
      <c r="P6419" s="81"/>
      <c r="Q6419" s="81"/>
      <c r="R6419" s="81"/>
    </row>
    <row r="6420" spans="1:18">
      <c r="A6420" s="81"/>
      <c r="B6420" s="81"/>
      <c r="C6420" s="81"/>
      <c r="D6420" s="81"/>
      <c r="E6420" s="81"/>
      <c r="F6420" s="81"/>
      <c r="G6420" s="81"/>
      <c r="H6420" s="81"/>
      <c r="I6420" s="81"/>
      <c r="J6420" s="81"/>
      <c r="K6420" s="81"/>
      <c r="L6420" s="81"/>
      <c r="M6420" s="81"/>
      <c r="N6420" s="81"/>
      <c r="O6420" s="81"/>
      <c r="P6420" s="81"/>
      <c r="Q6420" s="81"/>
      <c r="R6420" s="81"/>
    </row>
    <row r="6421" spans="1:18">
      <c r="A6421" s="81"/>
      <c r="B6421" s="81"/>
      <c r="C6421" s="81"/>
      <c r="D6421" s="81"/>
      <c r="E6421" s="81"/>
      <c r="F6421" s="81"/>
      <c r="G6421" s="81"/>
      <c r="H6421" s="81"/>
      <c r="I6421" s="81"/>
      <c r="J6421" s="81"/>
      <c r="K6421" s="81"/>
      <c r="L6421" s="81"/>
      <c r="M6421" s="81"/>
      <c r="N6421" s="81"/>
      <c r="O6421" s="81"/>
      <c r="P6421" s="81"/>
      <c r="Q6421" s="81"/>
      <c r="R6421" s="81"/>
    </row>
    <row r="6422" spans="1:18">
      <c r="A6422" s="81"/>
      <c r="B6422" s="81"/>
      <c r="C6422" s="81"/>
      <c r="D6422" s="81"/>
      <c r="E6422" s="81"/>
      <c r="F6422" s="81"/>
      <c r="G6422" s="81"/>
      <c r="H6422" s="81"/>
      <c r="I6422" s="81"/>
      <c r="J6422" s="81"/>
      <c r="K6422" s="81"/>
      <c r="L6422" s="81"/>
      <c r="M6422" s="81"/>
      <c r="N6422" s="81"/>
      <c r="O6422" s="81"/>
      <c r="P6422" s="81"/>
      <c r="Q6422" s="81"/>
      <c r="R6422" s="81"/>
    </row>
    <row r="6423" spans="1:18">
      <c r="A6423" s="81"/>
      <c r="B6423" s="81"/>
      <c r="C6423" s="81"/>
      <c r="D6423" s="81"/>
      <c r="E6423" s="81"/>
      <c r="F6423" s="81"/>
      <c r="G6423" s="81"/>
      <c r="H6423" s="81"/>
      <c r="I6423" s="81"/>
      <c r="J6423" s="81"/>
      <c r="K6423" s="81"/>
      <c r="L6423" s="81"/>
      <c r="M6423" s="81"/>
      <c r="N6423" s="81"/>
      <c r="O6423" s="81"/>
      <c r="P6423" s="81"/>
      <c r="Q6423" s="81"/>
      <c r="R6423" s="81"/>
    </row>
    <row r="6424" spans="1:18">
      <c r="A6424" s="81"/>
      <c r="B6424" s="81"/>
      <c r="C6424" s="81"/>
      <c r="D6424" s="81"/>
      <c r="E6424" s="81"/>
      <c r="F6424" s="81"/>
      <c r="G6424" s="81"/>
      <c r="H6424" s="81"/>
      <c r="I6424" s="81"/>
      <c r="J6424" s="81"/>
      <c r="K6424" s="81"/>
      <c r="L6424" s="81"/>
      <c r="M6424" s="81"/>
      <c r="N6424" s="81"/>
      <c r="O6424" s="81"/>
      <c r="P6424" s="81"/>
      <c r="Q6424" s="81"/>
      <c r="R6424" s="81"/>
    </row>
    <row r="6425" spans="1:18">
      <c r="A6425" s="81"/>
      <c r="B6425" s="81"/>
      <c r="C6425" s="81"/>
      <c r="D6425" s="81"/>
      <c r="E6425" s="81"/>
      <c r="F6425" s="81"/>
      <c r="G6425" s="81"/>
      <c r="H6425" s="81"/>
      <c r="I6425" s="81"/>
      <c r="J6425" s="81"/>
      <c r="K6425" s="81"/>
      <c r="L6425" s="81"/>
      <c r="M6425" s="81"/>
      <c r="N6425" s="81"/>
      <c r="O6425" s="81"/>
      <c r="P6425" s="81"/>
      <c r="Q6425" s="81"/>
      <c r="R6425" s="81"/>
    </row>
    <row r="6426" spans="1:18">
      <c r="A6426" s="81"/>
      <c r="B6426" s="81"/>
      <c r="C6426" s="81"/>
      <c r="D6426" s="81"/>
      <c r="E6426" s="81"/>
      <c r="F6426" s="81"/>
      <c r="G6426" s="81"/>
      <c r="H6426" s="81"/>
      <c r="I6426" s="81"/>
      <c r="J6426" s="81"/>
      <c r="K6426" s="81"/>
      <c r="L6426" s="81"/>
      <c r="M6426" s="81"/>
      <c r="N6426" s="81"/>
      <c r="O6426" s="81"/>
      <c r="P6426" s="81"/>
      <c r="Q6426" s="81"/>
      <c r="R6426" s="81"/>
    </row>
    <row r="6427" spans="1:18">
      <c r="A6427" s="81"/>
      <c r="B6427" s="81"/>
      <c r="C6427" s="81"/>
      <c r="D6427" s="81"/>
      <c r="E6427" s="81"/>
      <c r="F6427" s="81"/>
      <c r="G6427" s="81"/>
      <c r="H6427" s="81"/>
      <c r="I6427" s="81"/>
      <c r="J6427" s="81"/>
      <c r="K6427" s="81"/>
      <c r="L6427" s="81"/>
      <c r="M6427" s="81"/>
      <c r="N6427" s="81"/>
      <c r="O6427" s="81"/>
      <c r="P6427" s="81"/>
      <c r="Q6427" s="81"/>
      <c r="R6427" s="81"/>
    </row>
    <row r="6428" spans="1:18">
      <c r="A6428" s="81"/>
      <c r="B6428" s="81"/>
      <c r="C6428" s="81"/>
      <c r="D6428" s="81"/>
      <c r="E6428" s="81"/>
      <c r="F6428" s="81"/>
      <c r="G6428" s="81"/>
      <c r="H6428" s="81"/>
      <c r="I6428" s="81"/>
      <c r="J6428" s="81"/>
      <c r="K6428" s="81"/>
      <c r="L6428" s="81"/>
      <c r="M6428" s="81"/>
      <c r="N6428" s="81"/>
      <c r="O6428" s="81"/>
      <c r="P6428" s="81"/>
      <c r="Q6428" s="81"/>
      <c r="R6428" s="81"/>
    </row>
    <row r="6429" spans="1:18">
      <c r="A6429" s="81"/>
      <c r="B6429" s="81"/>
      <c r="C6429" s="81"/>
      <c r="D6429" s="81"/>
      <c r="E6429" s="81"/>
      <c r="F6429" s="81"/>
      <c r="G6429" s="81"/>
      <c r="H6429" s="81"/>
      <c r="I6429" s="81"/>
      <c r="J6429" s="81"/>
      <c r="K6429" s="81"/>
      <c r="L6429" s="81"/>
      <c r="M6429" s="81"/>
      <c r="N6429" s="81"/>
      <c r="O6429" s="81"/>
      <c r="P6429" s="81"/>
      <c r="Q6429" s="81"/>
      <c r="R6429" s="81"/>
    </row>
    <row r="6430" spans="1:18">
      <c r="A6430" s="81"/>
      <c r="B6430" s="81"/>
      <c r="C6430" s="81"/>
      <c r="D6430" s="81"/>
      <c r="E6430" s="81"/>
      <c r="F6430" s="81"/>
      <c r="G6430" s="81"/>
      <c r="H6430" s="81"/>
      <c r="I6430" s="81"/>
      <c r="J6430" s="81"/>
      <c r="K6430" s="81"/>
      <c r="L6430" s="81"/>
      <c r="M6430" s="81"/>
      <c r="N6430" s="81"/>
      <c r="O6430" s="81"/>
      <c r="P6430" s="81"/>
      <c r="Q6430" s="81"/>
      <c r="R6430" s="81"/>
    </row>
    <row r="6431" spans="1:18">
      <c r="A6431" s="81"/>
      <c r="B6431" s="81"/>
      <c r="C6431" s="81"/>
      <c r="D6431" s="81"/>
      <c r="E6431" s="81"/>
      <c r="F6431" s="81"/>
      <c r="G6431" s="81"/>
      <c r="H6431" s="81"/>
      <c r="I6431" s="81"/>
      <c r="J6431" s="81"/>
      <c r="K6431" s="81"/>
      <c r="L6431" s="81"/>
      <c r="M6431" s="81"/>
      <c r="N6431" s="81"/>
      <c r="O6431" s="81"/>
      <c r="P6431" s="81"/>
      <c r="Q6431" s="81"/>
      <c r="R6431" s="81"/>
    </row>
    <row r="6432" spans="1:18">
      <c r="A6432" s="81"/>
      <c r="B6432" s="81"/>
      <c r="C6432" s="81"/>
      <c r="D6432" s="81"/>
      <c r="E6432" s="81"/>
      <c r="F6432" s="81"/>
      <c r="G6432" s="81"/>
      <c r="H6432" s="81"/>
      <c r="I6432" s="81"/>
      <c r="J6432" s="81"/>
      <c r="K6432" s="81"/>
      <c r="L6432" s="81"/>
      <c r="M6432" s="81"/>
      <c r="N6432" s="81"/>
      <c r="O6432" s="81"/>
      <c r="P6432" s="81"/>
      <c r="Q6432" s="81"/>
      <c r="R6432" s="81"/>
    </row>
    <row r="6433" spans="1:18">
      <c r="A6433" s="81"/>
      <c r="B6433" s="81"/>
      <c r="C6433" s="81"/>
      <c r="D6433" s="81"/>
      <c r="E6433" s="81"/>
      <c r="F6433" s="81"/>
      <c r="G6433" s="81"/>
      <c r="H6433" s="81"/>
      <c r="I6433" s="81"/>
      <c r="J6433" s="81"/>
      <c r="K6433" s="81"/>
      <c r="L6433" s="81"/>
      <c r="M6433" s="81"/>
      <c r="N6433" s="81"/>
      <c r="O6433" s="81"/>
      <c r="P6433" s="81"/>
      <c r="Q6433" s="81"/>
      <c r="R6433" s="81"/>
    </row>
    <row r="6434" spans="1:18">
      <c r="A6434" s="81"/>
      <c r="B6434" s="81"/>
      <c r="C6434" s="81"/>
      <c r="D6434" s="81"/>
      <c r="E6434" s="81"/>
      <c r="F6434" s="81"/>
      <c r="G6434" s="81"/>
      <c r="H6434" s="81"/>
      <c r="I6434" s="81"/>
      <c r="J6434" s="81"/>
      <c r="K6434" s="81"/>
      <c r="L6434" s="81"/>
      <c r="M6434" s="81"/>
      <c r="N6434" s="81"/>
      <c r="O6434" s="81"/>
      <c r="P6434" s="81"/>
      <c r="Q6434" s="81"/>
      <c r="R6434" s="81"/>
    </row>
    <row r="6435" spans="1:18">
      <c r="A6435" s="81"/>
      <c r="B6435" s="81"/>
      <c r="C6435" s="81"/>
      <c r="D6435" s="81"/>
      <c r="E6435" s="81"/>
      <c r="F6435" s="81"/>
      <c r="G6435" s="81"/>
      <c r="H6435" s="81"/>
      <c r="I6435" s="81"/>
      <c r="J6435" s="81"/>
      <c r="K6435" s="81"/>
      <c r="L6435" s="81"/>
      <c r="M6435" s="81"/>
      <c r="N6435" s="81"/>
      <c r="O6435" s="81"/>
      <c r="P6435" s="81"/>
      <c r="Q6435" s="81"/>
      <c r="R6435" s="81"/>
    </row>
    <row r="6436" spans="1:18">
      <c r="A6436" s="81"/>
      <c r="B6436" s="81"/>
      <c r="C6436" s="81"/>
      <c r="D6436" s="81"/>
      <c r="E6436" s="81"/>
      <c r="F6436" s="81"/>
      <c r="G6436" s="81"/>
      <c r="H6436" s="81"/>
      <c r="I6436" s="81"/>
      <c r="J6436" s="81"/>
      <c r="K6436" s="81"/>
      <c r="L6436" s="81"/>
      <c r="M6436" s="81"/>
      <c r="N6436" s="81"/>
      <c r="O6436" s="81"/>
      <c r="P6436" s="81"/>
      <c r="Q6436" s="81"/>
      <c r="R6436" s="81"/>
    </row>
    <row r="6437" spans="1:18">
      <c r="A6437" s="81"/>
      <c r="B6437" s="81"/>
      <c r="C6437" s="81"/>
      <c r="D6437" s="81"/>
      <c r="E6437" s="81"/>
      <c r="F6437" s="81"/>
      <c r="G6437" s="81"/>
      <c r="H6437" s="81"/>
      <c r="I6437" s="81"/>
      <c r="J6437" s="81"/>
      <c r="K6437" s="81"/>
      <c r="L6437" s="81"/>
      <c r="M6437" s="81"/>
      <c r="N6437" s="81"/>
      <c r="O6437" s="81"/>
      <c r="P6437" s="81"/>
      <c r="Q6437" s="81"/>
      <c r="R6437" s="81"/>
    </row>
    <row r="6438" spans="1:18">
      <c r="A6438" s="81"/>
      <c r="B6438" s="81"/>
      <c r="C6438" s="81"/>
      <c r="D6438" s="81"/>
      <c r="E6438" s="81"/>
      <c r="F6438" s="81"/>
      <c r="G6438" s="81"/>
      <c r="H6438" s="81"/>
      <c r="I6438" s="81"/>
      <c r="J6438" s="81"/>
      <c r="K6438" s="81"/>
      <c r="L6438" s="81"/>
      <c r="M6438" s="81"/>
      <c r="N6438" s="81"/>
      <c r="O6438" s="81"/>
      <c r="P6438" s="81"/>
      <c r="Q6438" s="81"/>
      <c r="R6438" s="81"/>
    </row>
    <row r="6439" spans="1:18">
      <c r="A6439" s="81"/>
      <c r="B6439" s="81"/>
      <c r="C6439" s="81"/>
      <c r="D6439" s="81"/>
      <c r="E6439" s="81"/>
      <c r="F6439" s="81"/>
      <c r="G6439" s="81"/>
      <c r="H6439" s="81"/>
      <c r="I6439" s="81"/>
      <c r="J6439" s="81"/>
      <c r="K6439" s="81"/>
      <c r="L6439" s="81"/>
      <c r="M6439" s="81"/>
      <c r="N6439" s="81"/>
      <c r="O6439" s="81"/>
      <c r="P6439" s="81"/>
      <c r="Q6439" s="81"/>
      <c r="R6439" s="81"/>
    </row>
    <row r="6440" spans="1:18">
      <c r="A6440" s="81"/>
      <c r="B6440" s="81"/>
      <c r="C6440" s="81"/>
      <c r="D6440" s="81"/>
      <c r="E6440" s="81"/>
      <c r="F6440" s="81"/>
      <c r="G6440" s="81"/>
      <c r="H6440" s="81"/>
      <c r="I6440" s="81"/>
      <c r="J6440" s="81"/>
      <c r="K6440" s="81"/>
      <c r="L6440" s="81"/>
      <c r="M6440" s="81"/>
      <c r="N6440" s="81"/>
      <c r="O6440" s="81"/>
      <c r="P6440" s="81"/>
      <c r="Q6440" s="81"/>
      <c r="R6440" s="81"/>
    </row>
    <row r="6441" spans="1:18">
      <c r="A6441" s="81"/>
      <c r="B6441" s="81"/>
      <c r="C6441" s="81"/>
      <c r="D6441" s="81"/>
      <c r="E6441" s="81"/>
      <c r="F6441" s="81"/>
      <c r="G6441" s="81"/>
      <c r="H6441" s="81"/>
      <c r="I6441" s="81"/>
      <c r="J6441" s="81"/>
      <c r="K6441" s="81"/>
      <c r="L6441" s="81"/>
      <c r="M6441" s="81"/>
      <c r="N6441" s="81"/>
      <c r="O6441" s="81"/>
      <c r="P6441" s="81"/>
      <c r="Q6441" s="81"/>
      <c r="R6441" s="81"/>
    </row>
    <row r="6442" spans="1:18">
      <c r="A6442" s="81"/>
      <c r="B6442" s="81"/>
      <c r="C6442" s="81"/>
      <c r="D6442" s="81"/>
      <c r="E6442" s="81"/>
      <c r="F6442" s="81"/>
      <c r="G6442" s="81"/>
      <c r="H6442" s="81"/>
      <c r="I6442" s="81"/>
      <c r="J6442" s="81"/>
      <c r="K6442" s="81"/>
      <c r="L6442" s="81"/>
      <c r="M6442" s="81"/>
      <c r="N6442" s="81"/>
      <c r="O6442" s="81"/>
      <c r="P6442" s="81"/>
      <c r="Q6442" s="81"/>
      <c r="R6442" s="81"/>
    </row>
    <row r="6443" spans="1:18">
      <c r="A6443" s="81"/>
      <c r="B6443" s="81"/>
      <c r="C6443" s="81"/>
      <c r="D6443" s="81"/>
      <c r="E6443" s="81"/>
      <c r="F6443" s="81"/>
      <c r="G6443" s="81"/>
      <c r="H6443" s="81"/>
      <c r="I6443" s="81"/>
      <c r="J6443" s="81"/>
      <c r="K6443" s="81"/>
      <c r="L6443" s="81"/>
      <c r="M6443" s="81"/>
      <c r="N6443" s="81"/>
      <c r="O6443" s="81"/>
      <c r="P6443" s="81"/>
      <c r="Q6443" s="81"/>
      <c r="R6443" s="81"/>
    </row>
    <row r="6444" spans="1:18">
      <c r="A6444" s="81"/>
      <c r="B6444" s="81"/>
      <c r="C6444" s="81"/>
      <c r="D6444" s="81"/>
      <c r="E6444" s="81"/>
      <c r="F6444" s="81"/>
      <c r="G6444" s="81"/>
      <c r="H6444" s="81"/>
      <c r="I6444" s="81"/>
      <c r="J6444" s="81"/>
      <c r="K6444" s="81"/>
      <c r="L6444" s="81"/>
      <c r="M6444" s="81"/>
      <c r="N6444" s="81"/>
      <c r="O6444" s="81"/>
      <c r="P6444" s="81"/>
      <c r="Q6444" s="81"/>
      <c r="R6444" s="81"/>
    </row>
    <row r="6445" spans="1:18">
      <c r="A6445" s="81"/>
      <c r="B6445" s="81"/>
      <c r="C6445" s="81"/>
      <c r="D6445" s="81"/>
      <c r="E6445" s="81"/>
      <c r="F6445" s="81"/>
      <c r="G6445" s="81"/>
      <c r="H6445" s="81"/>
      <c r="I6445" s="81"/>
      <c r="J6445" s="81"/>
      <c r="K6445" s="81"/>
      <c r="L6445" s="81"/>
      <c r="M6445" s="81"/>
      <c r="N6445" s="81"/>
      <c r="O6445" s="81"/>
      <c r="P6445" s="81"/>
      <c r="Q6445" s="81"/>
      <c r="R6445" s="81"/>
    </row>
    <row r="6446" spans="1:18">
      <c r="A6446" s="81"/>
      <c r="B6446" s="81"/>
      <c r="C6446" s="81"/>
      <c r="D6446" s="81"/>
      <c r="E6446" s="81"/>
      <c r="F6446" s="81"/>
      <c r="G6446" s="81"/>
      <c r="H6446" s="81"/>
      <c r="I6446" s="81"/>
      <c r="J6446" s="81"/>
      <c r="K6446" s="81"/>
      <c r="L6446" s="81"/>
      <c r="M6446" s="81"/>
      <c r="N6446" s="81"/>
      <c r="O6446" s="81"/>
      <c r="P6446" s="81"/>
      <c r="Q6446" s="81"/>
      <c r="R6446" s="81"/>
    </row>
    <row r="6447" spans="1:18">
      <c r="A6447" s="81"/>
      <c r="B6447" s="81"/>
      <c r="C6447" s="81"/>
      <c r="D6447" s="81"/>
      <c r="E6447" s="81"/>
      <c r="F6447" s="81"/>
      <c r="G6447" s="81"/>
      <c r="H6447" s="81"/>
      <c r="I6447" s="81"/>
      <c r="J6447" s="81"/>
      <c r="K6447" s="81"/>
      <c r="L6447" s="81"/>
      <c r="M6447" s="81"/>
      <c r="N6447" s="81"/>
      <c r="O6447" s="81"/>
      <c r="P6447" s="81"/>
      <c r="Q6447" s="81"/>
      <c r="R6447" s="81"/>
    </row>
    <row r="6448" spans="1:18">
      <c r="A6448" s="81"/>
      <c r="B6448" s="81"/>
      <c r="C6448" s="81"/>
      <c r="D6448" s="81"/>
      <c r="E6448" s="81"/>
      <c r="F6448" s="81"/>
      <c r="G6448" s="81"/>
      <c r="H6448" s="81"/>
      <c r="I6448" s="81"/>
      <c r="J6448" s="81"/>
      <c r="K6448" s="81"/>
      <c r="L6448" s="81"/>
      <c r="M6448" s="81"/>
      <c r="N6448" s="81"/>
      <c r="O6448" s="81"/>
      <c r="P6448" s="81"/>
      <c r="Q6448" s="81"/>
      <c r="R6448" s="81"/>
    </row>
    <row r="6449" spans="1:18">
      <c r="A6449" s="81"/>
      <c r="B6449" s="81"/>
      <c r="C6449" s="81"/>
      <c r="D6449" s="81"/>
      <c r="E6449" s="81"/>
      <c r="F6449" s="81"/>
      <c r="G6449" s="81"/>
      <c r="H6449" s="81"/>
      <c r="I6449" s="81"/>
      <c r="J6449" s="81"/>
      <c r="K6449" s="81"/>
      <c r="L6449" s="81"/>
      <c r="M6449" s="81"/>
      <c r="N6449" s="81"/>
      <c r="O6449" s="81"/>
      <c r="P6449" s="81"/>
      <c r="Q6449" s="81"/>
      <c r="R6449" s="81"/>
    </row>
    <row r="6450" spans="1:18">
      <c r="A6450" s="81"/>
      <c r="B6450" s="81"/>
      <c r="C6450" s="81"/>
      <c r="D6450" s="81"/>
      <c r="E6450" s="81"/>
      <c r="F6450" s="81"/>
      <c r="G6450" s="81"/>
      <c r="H6450" s="81"/>
      <c r="I6450" s="81"/>
      <c r="J6450" s="81"/>
      <c r="K6450" s="81"/>
      <c r="L6450" s="81"/>
      <c r="M6450" s="81"/>
      <c r="N6450" s="81"/>
      <c r="O6450" s="81"/>
      <c r="P6450" s="81"/>
      <c r="Q6450" s="81"/>
      <c r="R6450" s="81"/>
    </row>
    <row r="6451" spans="1:18">
      <c r="A6451" s="81"/>
      <c r="B6451" s="81"/>
      <c r="C6451" s="81"/>
      <c r="D6451" s="81"/>
      <c r="E6451" s="81"/>
      <c r="F6451" s="81"/>
      <c r="G6451" s="81"/>
      <c r="H6451" s="81"/>
      <c r="I6451" s="81"/>
      <c r="J6451" s="81"/>
      <c r="K6451" s="81"/>
      <c r="L6451" s="81"/>
      <c r="M6451" s="81"/>
      <c r="N6451" s="81"/>
      <c r="O6451" s="81"/>
      <c r="P6451" s="81"/>
      <c r="Q6451" s="81"/>
      <c r="R6451" s="81"/>
    </row>
    <row r="6452" spans="1:18">
      <c r="A6452" s="81"/>
      <c r="B6452" s="81"/>
      <c r="C6452" s="81"/>
      <c r="D6452" s="81"/>
      <c r="E6452" s="81"/>
      <c r="F6452" s="81"/>
      <c r="G6452" s="81"/>
      <c r="H6452" s="81"/>
      <c r="I6452" s="81"/>
      <c r="J6452" s="81"/>
      <c r="K6452" s="81"/>
      <c r="L6452" s="81"/>
      <c r="M6452" s="81"/>
      <c r="N6452" s="81"/>
      <c r="O6452" s="81"/>
      <c r="P6452" s="81"/>
      <c r="Q6452" s="81"/>
      <c r="R6452" s="81"/>
    </row>
    <row r="6453" spans="1:18">
      <c r="A6453" s="81"/>
      <c r="B6453" s="81"/>
      <c r="C6453" s="81"/>
      <c r="D6453" s="81"/>
      <c r="E6453" s="81"/>
      <c r="F6453" s="81"/>
      <c r="G6453" s="81"/>
      <c r="H6453" s="81"/>
      <c r="I6453" s="81"/>
      <c r="J6453" s="81"/>
      <c r="K6453" s="81"/>
      <c r="L6453" s="81"/>
      <c r="M6453" s="81"/>
      <c r="N6453" s="81"/>
      <c r="O6453" s="81"/>
      <c r="P6453" s="81"/>
      <c r="Q6453" s="81"/>
      <c r="R6453" s="81"/>
    </row>
    <row r="6454" spans="1:18">
      <c r="A6454" s="81"/>
      <c r="B6454" s="81"/>
      <c r="C6454" s="81"/>
      <c r="D6454" s="81"/>
      <c r="E6454" s="81"/>
      <c r="F6454" s="81"/>
      <c r="G6454" s="81"/>
      <c r="H6454" s="81"/>
      <c r="I6454" s="81"/>
      <c r="J6454" s="81"/>
      <c r="K6454" s="81"/>
      <c r="L6454" s="81"/>
      <c r="M6454" s="81"/>
      <c r="N6454" s="81"/>
      <c r="O6454" s="81"/>
      <c r="P6454" s="81"/>
      <c r="Q6454" s="81"/>
      <c r="R6454" s="81"/>
    </row>
    <row r="6455" spans="1:18">
      <c r="A6455" s="81"/>
      <c r="B6455" s="81"/>
      <c r="C6455" s="81"/>
      <c r="D6455" s="81"/>
      <c r="E6455" s="81"/>
      <c r="F6455" s="81"/>
      <c r="G6455" s="81"/>
      <c r="H6455" s="81"/>
      <c r="I6455" s="81"/>
      <c r="J6455" s="81"/>
      <c r="K6455" s="81"/>
      <c r="L6455" s="81"/>
      <c r="M6455" s="81"/>
      <c r="N6455" s="81"/>
      <c r="O6455" s="81"/>
      <c r="P6455" s="81"/>
      <c r="Q6455" s="81"/>
      <c r="R6455" s="81"/>
    </row>
    <row r="6456" spans="1:18">
      <c r="A6456" s="81"/>
      <c r="B6456" s="81"/>
      <c r="C6456" s="81"/>
      <c r="D6456" s="81"/>
      <c r="E6456" s="81"/>
      <c r="F6456" s="81"/>
      <c r="G6456" s="81"/>
      <c r="H6456" s="81"/>
      <c r="I6456" s="81"/>
      <c r="J6456" s="81"/>
      <c r="K6456" s="81"/>
      <c r="L6456" s="81"/>
      <c r="M6456" s="81"/>
      <c r="N6456" s="81"/>
      <c r="O6456" s="81"/>
      <c r="P6456" s="81"/>
      <c r="Q6456" s="81"/>
      <c r="R6456" s="81"/>
    </row>
    <row r="6457" spans="1:18">
      <c r="A6457" s="81"/>
      <c r="B6457" s="81"/>
      <c r="C6457" s="81"/>
      <c r="D6457" s="81"/>
      <c r="E6457" s="81"/>
      <c r="F6457" s="81"/>
      <c r="G6457" s="81"/>
      <c r="H6457" s="81"/>
      <c r="I6457" s="81"/>
      <c r="J6457" s="81"/>
      <c r="K6457" s="81"/>
      <c r="L6457" s="81"/>
      <c r="M6457" s="81"/>
      <c r="N6457" s="81"/>
      <c r="O6457" s="81"/>
      <c r="P6457" s="81"/>
      <c r="Q6457" s="81"/>
      <c r="R6457" s="81"/>
    </row>
    <row r="6458" spans="1:18">
      <c r="A6458" s="81"/>
      <c r="B6458" s="81"/>
      <c r="C6458" s="81"/>
      <c r="D6458" s="81"/>
      <c r="E6458" s="81"/>
      <c r="F6458" s="81"/>
      <c r="G6458" s="81"/>
      <c r="H6458" s="81"/>
      <c r="I6458" s="81"/>
      <c r="J6458" s="81"/>
      <c r="K6458" s="81"/>
      <c r="L6458" s="81"/>
      <c r="M6458" s="81"/>
      <c r="N6458" s="81"/>
      <c r="O6458" s="81"/>
      <c r="P6458" s="81"/>
      <c r="Q6458" s="81"/>
      <c r="R6458" s="81"/>
    </row>
    <row r="6459" spans="1:18">
      <c r="A6459" s="81"/>
      <c r="B6459" s="81"/>
      <c r="C6459" s="81"/>
      <c r="D6459" s="81"/>
      <c r="E6459" s="81"/>
      <c r="F6459" s="81"/>
      <c r="G6459" s="81"/>
      <c r="H6459" s="81"/>
      <c r="I6459" s="81"/>
      <c r="J6459" s="81"/>
      <c r="K6459" s="81"/>
      <c r="L6459" s="81"/>
      <c r="M6459" s="81"/>
      <c r="N6459" s="81"/>
      <c r="O6459" s="81"/>
      <c r="P6459" s="81"/>
      <c r="Q6459" s="81"/>
      <c r="R6459" s="81"/>
    </row>
    <row r="6460" spans="1:18">
      <c r="A6460" s="81"/>
      <c r="B6460" s="81"/>
      <c r="C6460" s="81"/>
      <c r="D6460" s="81"/>
      <c r="E6460" s="81"/>
      <c r="F6460" s="81"/>
      <c r="G6460" s="81"/>
      <c r="H6460" s="81"/>
      <c r="I6460" s="81"/>
      <c r="J6460" s="81"/>
      <c r="K6460" s="81"/>
      <c r="L6460" s="81"/>
      <c r="M6460" s="81"/>
      <c r="N6460" s="81"/>
      <c r="O6460" s="81"/>
      <c r="P6460" s="81"/>
      <c r="Q6460" s="81"/>
      <c r="R6460" s="81"/>
    </row>
    <row r="6461" spans="1:18">
      <c r="A6461" s="81"/>
      <c r="B6461" s="81"/>
      <c r="C6461" s="81"/>
      <c r="D6461" s="81"/>
      <c r="E6461" s="81"/>
      <c r="F6461" s="81"/>
      <c r="G6461" s="81"/>
      <c r="H6461" s="81"/>
      <c r="I6461" s="81"/>
      <c r="J6461" s="81"/>
      <c r="K6461" s="81"/>
      <c r="L6461" s="81"/>
      <c r="M6461" s="81"/>
      <c r="N6461" s="81"/>
      <c r="O6461" s="81"/>
      <c r="P6461" s="81"/>
      <c r="Q6461" s="81"/>
      <c r="R6461" s="81"/>
    </row>
    <row r="6462" spans="1:18">
      <c r="A6462" s="81"/>
      <c r="B6462" s="81"/>
      <c r="C6462" s="81"/>
      <c r="D6462" s="81"/>
      <c r="E6462" s="81"/>
      <c r="F6462" s="81"/>
      <c r="G6462" s="81"/>
      <c r="H6462" s="81"/>
      <c r="I6462" s="81"/>
      <c r="J6462" s="81"/>
      <c r="K6462" s="81"/>
      <c r="L6462" s="81"/>
      <c r="M6462" s="81"/>
      <c r="N6462" s="81"/>
      <c r="O6462" s="81"/>
      <c r="P6462" s="81"/>
      <c r="Q6462" s="81"/>
      <c r="R6462" s="81"/>
    </row>
    <row r="6463" spans="1:18">
      <c r="A6463" s="81"/>
      <c r="B6463" s="81"/>
      <c r="C6463" s="81"/>
      <c r="D6463" s="81"/>
      <c r="E6463" s="81"/>
      <c r="F6463" s="81"/>
      <c r="G6463" s="81"/>
      <c r="H6463" s="81"/>
      <c r="I6463" s="81"/>
      <c r="J6463" s="81"/>
      <c r="K6463" s="81"/>
      <c r="L6463" s="81"/>
      <c r="M6463" s="81"/>
      <c r="N6463" s="81"/>
      <c r="O6463" s="81"/>
      <c r="P6463" s="81"/>
      <c r="Q6463" s="81"/>
      <c r="R6463" s="81"/>
    </row>
    <row r="6464" spans="1:18">
      <c r="A6464" s="81"/>
      <c r="B6464" s="81"/>
      <c r="C6464" s="81"/>
      <c r="D6464" s="81"/>
      <c r="E6464" s="81"/>
      <c r="F6464" s="81"/>
      <c r="G6464" s="81"/>
      <c r="H6464" s="81"/>
      <c r="I6464" s="81"/>
      <c r="J6464" s="81"/>
      <c r="K6464" s="81"/>
      <c r="L6464" s="81"/>
      <c r="M6464" s="81"/>
      <c r="N6464" s="81"/>
      <c r="O6464" s="81"/>
      <c r="P6464" s="81"/>
      <c r="Q6464" s="81"/>
      <c r="R6464" s="81"/>
    </row>
    <row r="6465" spans="1:18">
      <c r="A6465" s="81"/>
      <c r="B6465" s="81"/>
      <c r="C6465" s="81"/>
      <c r="D6465" s="81"/>
      <c r="E6465" s="81"/>
      <c r="F6465" s="81"/>
      <c r="G6465" s="81"/>
      <c r="H6465" s="81"/>
      <c r="I6465" s="81"/>
      <c r="J6465" s="81"/>
      <c r="K6465" s="81"/>
      <c r="L6465" s="81"/>
      <c r="M6465" s="81"/>
      <c r="N6465" s="81"/>
      <c r="O6465" s="81"/>
      <c r="P6465" s="81"/>
      <c r="Q6465" s="81"/>
      <c r="R6465" s="81"/>
    </row>
    <row r="6466" spans="1:18">
      <c r="A6466" s="81"/>
      <c r="B6466" s="81"/>
      <c r="C6466" s="81"/>
      <c r="D6466" s="81"/>
      <c r="E6466" s="81"/>
      <c r="F6466" s="81"/>
      <c r="G6466" s="81"/>
      <c r="H6466" s="81"/>
      <c r="I6466" s="81"/>
      <c r="J6466" s="81"/>
      <c r="K6466" s="81"/>
      <c r="L6466" s="81"/>
      <c r="M6466" s="81"/>
      <c r="N6466" s="81"/>
      <c r="O6466" s="81"/>
      <c r="P6466" s="81"/>
      <c r="Q6466" s="81"/>
      <c r="R6466" s="81"/>
    </row>
    <row r="6467" spans="1:18">
      <c r="A6467" s="81"/>
      <c r="B6467" s="81"/>
      <c r="C6467" s="81"/>
      <c r="D6467" s="81"/>
      <c r="E6467" s="81"/>
      <c r="F6467" s="81"/>
      <c r="G6467" s="81"/>
      <c r="H6467" s="81"/>
      <c r="I6467" s="81"/>
      <c r="J6467" s="81"/>
      <c r="K6467" s="81"/>
      <c r="L6467" s="81"/>
      <c r="M6467" s="81"/>
      <c r="N6467" s="81"/>
      <c r="O6467" s="81"/>
      <c r="P6467" s="81"/>
      <c r="Q6467" s="81"/>
      <c r="R6467" s="81"/>
    </row>
    <row r="6468" spans="1:18">
      <c r="A6468" s="81"/>
      <c r="B6468" s="81"/>
      <c r="C6468" s="81"/>
      <c r="D6468" s="81"/>
      <c r="E6468" s="81"/>
      <c r="F6468" s="81"/>
      <c r="G6468" s="81"/>
      <c r="H6468" s="81"/>
      <c r="I6468" s="81"/>
      <c r="J6468" s="81"/>
      <c r="K6468" s="81"/>
      <c r="L6468" s="81"/>
      <c r="M6468" s="81"/>
      <c r="N6468" s="81"/>
      <c r="O6468" s="81"/>
      <c r="P6468" s="81"/>
      <c r="Q6468" s="81"/>
      <c r="R6468" s="81"/>
    </row>
    <row r="6469" spans="1:18">
      <c r="A6469" s="81"/>
      <c r="B6469" s="81"/>
      <c r="C6469" s="81"/>
      <c r="D6469" s="81"/>
      <c r="E6469" s="81"/>
      <c r="F6469" s="81"/>
      <c r="G6469" s="81"/>
      <c r="H6469" s="81"/>
      <c r="I6469" s="81"/>
      <c r="J6469" s="81"/>
      <c r="K6469" s="81"/>
      <c r="L6469" s="81"/>
      <c r="M6469" s="81"/>
      <c r="N6469" s="81"/>
      <c r="O6469" s="81"/>
      <c r="P6469" s="81"/>
      <c r="Q6469" s="81"/>
      <c r="R6469" s="81"/>
    </row>
    <row r="6470" spans="1:18">
      <c r="A6470" s="81"/>
      <c r="B6470" s="81"/>
      <c r="C6470" s="81"/>
      <c r="D6470" s="81"/>
      <c r="E6470" s="81"/>
      <c r="F6470" s="81"/>
      <c r="G6470" s="81"/>
      <c r="H6470" s="81"/>
      <c r="I6470" s="81"/>
      <c r="J6470" s="81"/>
      <c r="K6470" s="81"/>
      <c r="L6470" s="81"/>
      <c r="M6470" s="81"/>
      <c r="N6470" s="81"/>
      <c r="O6470" s="81"/>
      <c r="P6470" s="81"/>
      <c r="Q6470" s="81"/>
      <c r="R6470" s="81"/>
    </row>
    <row r="6471" spans="1:18">
      <c r="A6471" s="81"/>
      <c r="B6471" s="81"/>
      <c r="C6471" s="81"/>
      <c r="D6471" s="81"/>
      <c r="E6471" s="81"/>
      <c r="F6471" s="81"/>
      <c r="G6471" s="81"/>
      <c r="H6471" s="81"/>
      <c r="I6471" s="81"/>
      <c r="J6471" s="81"/>
      <c r="K6471" s="81"/>
      <c r="L6471" s="81"/>
      <c r="M6471" s="81"/>
      <c r="N6471" s="81"/>
      <c r="O6471" s="81"/>
      <c r="P6471" s="81"/>
      <c r="Q6471" s="81"/>
      <c r="R6471" s="81"/>
    </row>
    <row r="6472" spans="1:18">
      <c r="A6472" s="81"/>
      <c r="B6472" s="81"/>
      <c r="C6472" s="81"/>
      <c r="D6472" s="81"/>
      <c r="E6472" s="81"/>
      <c r="F6472" s="81"/>
      <c r="G6472" s="81"/>
      <c r="H6472" s="81"/>
      <c r="I6472" s="81"/>
      <c r="J6472" s="81"/>
      <c r="K6472" s="81"/>
      <c r="L6472" s="81"/>
      <c r="M6472" s="81"/>
      <c r="N6472" s="81"/>
      <c r="O6472" s="81"/>
      <c r="P6472" s="81"/>
      <c r="Q6472" s="81"/>
      <c r="R6472" s="81"/>
    </row>
    <row r="6473" spans="1:18">
      <c r="A6473" s="81"/>
      <c r="B6473" s="81"/>
      <c r="C6473" s="81"/>
      <c r="D6473" s="81"/>
      <c r="E6473" s="81"/>
      <c r="F6473" s="81"/>
      <c r="G6473" s="81"/>
      <c r="H6473" s="81"/>
      <c r="I6473" s="81"/>
      <c r="J6473" s="81"/>
      <c r="K6473" s="81"/>
      <c r="L6473" s="81"/>
      <c r="M6473" s="81"/>
      <c r="N6473" s="81"/>
      <c r="O6473" s="81"/>
      <c r="P6473" s="81"/>
      <c r="Q6473" s="81"/>
      <c r="R6473" s="81"/>
    </row>
    <row r="6474" spans="1:18">
      <c r="A6474" s="81"/>
      <c r="B6474" s="81"/>
      <c r="C6474" s="81"/>
      <c r="D6474" s="81"/>
      <c r="E6474" s="81"/>
      <c r="F6474" s="81"/>
      <c r="G6474" s="81"/>
      <c r="H6474" s="81"/>
      <c r="I6474" s="81"/>
      <c r="J6474" s="81"/>
      <c r="K6474" s="81"/>
      <c r="L6474" s="81"/>
      <c r="M6474" s="81"/>
      <c r="N6474" s="81"/>
      <c r="O6474" s="81"/>
      <c r="P6474" s="81"/>
      <c r="Q6474" s="81"/>
      <c r="R6474" s="81"/>
    </row>
    <row r="6475" spans="1:18">
      <c r="A6475" s="81"/>
      <c r="B6475" s="81"/>
      <c r="C6475" s="81"/>
      <c r="D6475" s="81"/>
      <c r="E6475" s="81"/>
      <c r="F6475" s="81"/>
      <c r="G6475" s="81"/>
      <c r="H6475" s="81"/>
      <c r="I6475" s="81"/>
      <c r="J6475" s="81"/>
      <c r="K6475" s="81"/>
      <c r="L6475" s="81"/>
      <c r="M6475" s="81"/>
      <c r="N6475" s="81"/>
      <c r="O6475" s="81"/>
      <c r="P6475" s="81"/>
      <c r="Q6475" s="81"/>
      <c r="R6475" s="81"/>
    </row>
    <row r="6476" spans="1:18">
      <c r="A6476" s="81"/>
      <c r="B6476" s="81"/>
      <c r="C6476" s="81"/>
      <c r="D6476" s="81"/>
      <c r="E6476" s="81"/>
      <c r="F6476" s="81"/>
      <c r="G6476" s="81"/>
      <c r="H6476" s="81"/>
      <c r="I6476" s="81"/>
      <c r="J6476" s="81"/>
      <c r="K6476" s="81"/>
      <c r="L6476" s="81"/>
      <c r="M6476" s="81"/>
      <c r="N6476" s="81"/>
      <c r="O6476" s="81"/>
      <c r="P6476" s="81"/>
      <c r="Q6476" s="81"/>
      <c r="R6476" s="81"/>
    </row>
    <row r="6477" spans="1:18">
      <c r="A6477" s="81"/>
      <c r="B6477" s="81"/>
      <c r="C6477" s="81"/>
      <c r="D6477" s="81"/>
      <c r="E6477" s="81"/>
      <c r="F6477" s="81"/>
      <c r="G6477" s="81"/>
      <c r="H6477" s="81"/>
      <c r="I6477" s="81"/>
      <c r="J6477" s="81"/>
      <c r="K6477" s="81"/>
      <c r="L6477" s="81"/>
      <c r="M6477" s="81"/>
      <c r="N6477" s="81"/>
      <c r="O6477" s="81"/>
      <c r="P6477" s="81"/>
      <c r="Q6477" s="81"/>
      <c r="R6477" s="81"/>
    </row>
    <row r="6478" spans="1:18">
      <c r="A6478" s="81"/>
      <c r="B6478" s="81"/>
      <c r="C6478" s="81"/>
      <c r="D6478" s="81"/>
      <c r="E6478" s="81"/>
      <c r="F6478" s="81"/>
      <c r="G6478" s="81"/>
      <c r="H6478" s="81"/>
      <c r="I6478" s="81"/>
      <c r="J6478" s="81"/>
      <c r="K6478" s="81"/>
      <c r="L6478" s="81"/>
      <c r="M6478" s="81"/>
      <c r="N6478" s="81"/>
      <c r="O6478" s="81"/>
      <c r="P6478" s="81"/>
      <c r="Q6478" s="81"/>
      <c r="R6478" s="81"/>
    </row>
    <row r="6479" spans="1:18">
      <c r="A6479" s="81"/>
      <c r="B6479" s="81"/>
      <c r="C6479" s="81"/>
      <c r="D6479" s="81"/>
      <c r="E6479" s="81"/>
      <c r="F6479" s="81"/>
      <c r="G6479" s="81"/>
      <c r="H6479" s="81"/>
      <c r="I6479" s="81"/>
      <c r="J6479" s="81"/>
      <c r="K6479" s="81"/>
      <c r="L6479" s="81"/>
      <c r="M6479" s="81"/>
      <c r="N6479" s="81"/>
      <c r="O6479" s="81"/>
      <c r="P6479" s="81"/>
      <c r="Q6479" s="81"/>
      <c r="R6479" s="81"/>
    </row>
    <row r="6480" spans="1:18">
      <c r="A6480" s="81"/>
      <c r="B6480" s="81"/>
      <c r="C6480" s="81"/>
      <c r="D6480" s="81"/>
      <c r="E6480" s="81"/>
      <c r="F6480" s="81"/>
      <c r="G6480" s="81"/>
      <c r="H6480" s="81"/>
      <c r="I6480" s="81"/>
      <c r="J6480" s="81"/>
      <c r="K6480" s="81"/>
      <c r="L6480" s="81"/>
      <c r="M6480" s="81"/>
      <c r="N6480" s="81"/>
      <c r="O6480" s="81"/>
      <c r="P6480" s="81"/>
      <c r="Q6480" s="81"/>
      <c r="R6480" s="81"/>
    </row>
    <row r="6481" spans="1:18">
      <c r="A6481" s="81"/>
      <c r="B6481" s="81"/>
      <c r="C6481" s="81"/>
      <c r="D6481" s="81"/>
      <c r="E6481" s="81"/>
      <c r="F6481" s="81"/>
      <c r="G6481" s="81"/>
      <c r="H6481" s="81"/>
      <c r="I6481" s="81"/>
      <c r="J6481" s="81"/>
      <c r="K6481" s="81"/>
      <c r="L6481" s="81"/>
      <c r="M6481" s="81"/>
      <c r="N6481" s="81"/>
      <c r="O6481" s="81"/>
      <c r="P6481" s="81"/>
      <c r="Q6481" s="81"/>
      <c r="R6481" s="81"/>
    </row>
    <row r="6482" spans="1:18">
      <c r="A6482" s="81"/>
      <c r="B6482" s="81"/>
      <c r="C6482" s="81"/>
      <c r="D6482" s="81"/>
      <c r="E6482" s="81"/>
      <c r="F6482" s="81"/>
      <c r="G6482" s="81"/>
      <c r="H6482" s="81"/>
      <c r="I6482" s="81"/>
      <c r="J6482" s="81"/>
      <c r="K6482" s="81"/>
      <c r="L6482" s="81"/>
      <c r="M6482" s="81"/>
      <c r="N6482" s="81"/>
      <c r="O6482" s="81"/>
      <c r="P6482" s="81"/>
      <c r="Q6482" s="81"/>
      <c r="R6482" s="81"/>
    </row>
    <row r="6483" spans="1:18">
      <c r="A6483" s="81"/>
      <c r="B6483" s="81"/>
      <c r="C6483" s="81"/>
      <c r="D6483" s="81"/>
      <c r="E6483" s="81"/>
      <c r="F6483" s="81"/>
      <c r="G6483" s="81"/>
      <c r="H6483" s="81"/>
      <c r="I6483" s="81"/>
      <c r="J6483" s="81"/>
      <c r="K6483" s="81"/>
      <c r="L6483" s="81"/>
      <c r="M6483" s="81"/>
      <c r="N6483" s="81"/>
      <c r="O6483" s="81"/>
      <c r="P6483" s="81"/>
      <c r="Q6483" s="81"/>
      <c r="R6483" s="81"/>
    </row>
    <row r="6484" spans="1:18">
      <c r="A6484" s="81"/>
      <c r="B6484" s="81"/>
      <c r="C6484" s="81"/>
      <c r="D6484" s="81"/>
      <c r="E6484" s="81"/>
      <c r="F6484" s="81"/>
      <c r="G6484" s="81"/>
      <c r="H6484" s="81"/>
      <c r="I6484" s="81"/>
      <c r="J6484" s="81"/>
      <c r="K6484" s="81"/>
      <c r="L6484" s="81"/>
      <c r="M6484" s="81"/>
      <c r="N6484" s="81"/>
      <c r="O6484" s="81"/>
      <c r="P6484" s="81"/>
      <c r="Q6484" s="81"/>
      <c r="R6484" s="81"/>
    </row>
    <row r="6485" spans="1:18">
      <c r="A6485" s="81"/>
      <c r="B6485" s="81"/>
      <c r="C6485" s="81"/>
      <c r="D6485" s="81"/>
      <c r="E6485" s="81"/>
      <c r="F6485" s="81"/>
      <c r="G6485" s="81"/>
      <c r="H6485" s="81"/>
      <c r="I6485" s="81"/>
      <c r="J6485" s="81"/>
      <c r="K6485" s="81"/>
      <c r="L6485" s="81"/>
      <c r="M6485" s="81"/>
      <c r="N6485" s="81"/>
      <c r="O6485" s="81"/>
      <c r="P6485" s="81"/>
      <c r="Q6485" s="81"/>
      <c r="R6485" s="81"/>
    </row>
    <row r="6486" spans="1:18">
      <c r="A6486" s="81"/>
      <c r="B6486" s="81"/>
      <c r="C6486" s="81"/>
      <c r="D6486" s="81"/>
      <c r="E6486" s="81"/>
      <c r="F6486" s="81"/>
      <c r="G6486" s="81"/>
      <c r="H6486" s="81"/>
      <c r="I6486" s="81"/>
      <c r="J6486" s="81"/>
      <c r="K6486" s="81"/>
      <c r="L6486" s="81"/>
      <c r="M6486" s="81"/>
      <c r="N6486" s="81"/>
      <c r="O6486" s="81"/>
      <c r="P6486" s="81"/>
      <c r="Q6486" s="81"/>
      <c r="R6486" s="81"/>
    </row>
    <row r="6487" spans="1:18">
      <c r="A6487" s="81"/>
      <c r="B6487" s="81"/>
      <c r="C6487" s="81"/>
      <c r="D6487" s="81"/>
      <c r="E6487" s="81"/>
      <c r="F6487" s="81"/>
      <c r="G6487" s="81"/>
      <c r="H6487" s="81"/>
      <c r="I6487" s="81"/>
      <c r="J6487" s="81"/>
      <c r="K6487" s="81"/>
      <c r="L6487" s="81"/>
      <c r="M6487" s="81"/>
      <c r="N6487" s="81"/>
      <c r="O6487" s="81"/>
      <c r="P6487" s="81"/>
      <c r="Q6487" s="81"/>
      <c r="R6487" s="81"/>
    </row>
    <row r="6488" spans="1:18">
      <c r="A6488" s="81"/>
      <c r="B6488" s="81"/>
      <c r="C6488" s="81"/>
      <c r="D6488" s="81"/>
      <c r="E6488" s="81"/>
      <c r="F6488" s="81"/>
      <c r="G6488" s="81"/>
      <c r="H6488" s="81"/>
      <c r="I6488" s="81"/>
      <c r="J6488" s="81"/>
      <c r="K6488" s="81"/>
      <c r="L6488" s="81"/>
      <c r="M6488" s="81"/>
      <c r="N6488" s="81"/>
      <c r="O6488" s="81"/>
      <c r="P6488" s="81"/>
      <c r="Q6488" s="81"/>
      <c r="R6488" s="81"/>
    </row>
    <row r="6489" spans="1:18">
      <c r="A6489" s="81"/>
      <c r="B6489" s="81"/>
      <c r="C6489" s="81"/>
      <c r="D6489" s="81"/>
      <c r="E6489" s="81"/>
      <c r="F6489" s="81"/>
      <c r="G6489" s="81"/>
      <c r="H6489" s="81"/>
      <c r="I6489" s="81"/>
      <c r="J6489" s="81"/>
      <c r="K6489" s="81"/>
      <c r="L6489" s="81"/>
      <c r="M6489" s="81"/>
      <c r="N6489" s="81"/>
      <c r="O6489" s="81"/>
      <c r="P6489" s="81"/>
      <c r="Q6489" s="81"/>
      <c r="R6489" s="81"/>
    </row>
    <row r="6490" spans="1:18">
      <c r="A6490" s="81"/>
      <c r="B6490" s="81"/>
      <c r="C6490" s="81"/>
      <c r="D6490" s="81"/>
      <c r="E6490" s="81"/>
      <c r="F6490" s="81"/>
      <c r="G6490" s="81"/>
      <c r="H6490" s="81"/>
      <c r="I6490" s="81"/>
      <c r="J6490" s="81"/>
      <c r="K6490" s="81"/>
      <c r="L6490" s="81"/>
      <c r="M6490" s="81"/>
      <c r="N6490" s="81"/>
      <c r="O6490" s="81"/>
      <c r="P6490" s="81"/>
      <c r="Q6490" s="81"/>
      <c r="R6490" s="81"/>
    </row>
    <row r="6491" spans="1:18">
      <c r="A6491" s="81"/>
      <c r="B6491" s="81"/>
      <c r="C6491" s="81"/>
      <c r="D6491" s="81"/>
      <c r="E6491" s="81"/>
      <c r="F6491" s="81"/>
      <c r="G6491" s="81"/>
      <c r="H6491" s="81"/>
      <c r="I6491" s="81"/>
      <c r="J6491" s="81"/>
      <c r="K6491" s="81"/>
      <c r="L6491" s="81"/>
      <c r="M6491" s="81"/>
      <c r="N6491" s="81"/>
      <c r="O6491" s="81"/>
      <c r="P6491" s="81"/>
      <c r="Q6491" s="81"/>
      <c r="R6491" s="81"/>
    </row>
    <row r="6492" spans="1:18">
      <c r="A6492" s="81"/>
      <c r="B6492" s="81"/>
      <c r="C6492" s="81"/>
      <c r="D6492" s="81"/>
      <c r="E6492" s="81"/>
      <c r="F6492" s="81"/>
      <c r="G6492" s="81"/>
      <c r="H6492" s="81"/>
      <c r="I6492" s="81"/>
      <c r="J6492" s="81"/>
      <c r="K6492" s="81"/>
      <c r="L6492" s="81"/>
      <c r="M6492" s="81"/>
      <c r="N6492" s="81"/>
      <c r="O6492" s="81"/>
      <c r="P6492" s="81"/>
      <c r="Q6492" s="81"/>
      <c r="R6492" s="81"/>
    </row>
    <row r="6493" spans="1:18">
      <c r="A6493" s="81"/>
      <c r="B6493" s="81"/>
      <c r="C6493" s="81"/>
      <c r="D6493" s="81"/>
      <c r="E6493" s="81"/>
      <c r="F6493" s="81"/>
      <c r="G6493" s="81"/>
      <c r="H6493" s="81"/>
      <c r="I6493" s="81"/>
      <c r="J6493" s="81"/>
      <c r="K6493" s="81"/>
      <c r="L6493" s="81"/>
      <c r="M6493" s="81"/>
      <c r="N6493" s="81"/>
      <c r="O6493" s="81"/>
      <c r="P6493" s="81"/>
      <c r="Q6493" s="81"/>
      <c r="R6493" s="81"/>
    </row>
    <row r="6494" spans="1:18">
      <c r="A6494" s="81"/>
      <c r="B6494" s="81"/>
      <c r="C6494" s="81"/>
      <c r="D6494" s="81"/>
      <c r="E6494" s="81"/>
      <c r="F6494" s="81"/>
      <c r="G6494" s="81"/>
      <c r="H6494" s="81"/>
      <c r="I6494" s="81"/>
      <c r="J6494" s="81"/>
      <c r="K6494" s="81"/>
      <c r="L6494" s="81"/>
      <c r="M6494" s="81"/>
      <c r="N6494" s="81"/>
      <c r="O6494" s="81"/>
      <c r="P6494" s="81"/>
      <c r="Q6494" s="81"/>
      <c r="R6494" s="81"/>
    </row>
    <row r="6495" spans="1:18">
      <c r="A6495" s="81"/>
      <c r="B6495" s="81"/>
      <c r="C6495" s="81"/>
      <c r="D6495" s="81"/>
      <c r="E6495" s="81"/>
      <c r="F6495" s="81"/>
      <c r="G6495" s="81"/>
      <c r="H6495" s="81"/>
      <c r="I6495" s="81"/>
      <c r="J6495" s="81"/>
      <c r="K6495" s="81"/>
      <c r="L6495" s="81"/>
      <c r="M6495" s="81"/>
      <c r="N6495" s="81"/>
      <c r="O6495" s="81"/>
      <c r="P6495" s="81"/>
      <c r="Q6495" s="81"/>
      <c r="R6495" s="81"/>
    </row>
    <row r="6496" spans="1:18">
      <c r="A6496" s="81"/>
      <c r="B6496" s="81"/>
      <c r="C6496" s="81"/>
      <c r="D6496" s="81"/>
      <c r="E6496" s="81"/>
      <c r="F6496" s="81"/>
      <c r="G6496" s="81"/>
      <c r="H6496" s="81"/>
      <c r="I6496" s="81"/>
      <c r="J6496" s="81"/>
      <c r="K6496" s="81"/>
      <c r="L6496" s="81"/>
      <c r="M6496" s="81"/>
      <c r="N6496" s="81"/>
      <c r="O6496" s="81"/>
      <c r="P6496" s="81"/>
      <c r="Q6496" s="81"/>
      <c r="R6496" s="81"/>
    </row>
    <row r="6497" spans="1:18">
      <c r="A6497" s="81"/>
      <c r="B6497" s="81"/>
      <c r="C6497" s="81"/>
      <c r="D6497" s="81"/>
      <c r="E6497" s="81"/>
      <c r="F6497" s="81"/>
      <c r="G6497" s="81"/>
      <c r="H6497" s="81"/>
      <c r="I6497" s="81"/>
      <c r="J6497" s="81"/>
      <c r="K6497" s="81"/>
      <c r="L6497" s="81"/>
      <c r="M6497" s="81"/>
      <c r="N6497" s="81"/>
      <c r="O6497" s="81"/>
      <c r="P6497" s="81"/>
      <c r="Q6497" s="81"/>
      <c r="R6497" s="81"/>
    </row>
    <row r="6498" spans="1:18">
      <c r="A6498" s="81"/>
      <c r="B6498" s="81"/>
      <c r="C6498" s="81"/>
      <c r="D6498" s="81"/>
      <c r="E6498" s="81"/>
      <c r="F6498" s="81"/>
      <c r="G6498" s="81"/>
      <c r="H6498" s="81"/>
      <c r="I6498" s="81"/>
      <c r="J6498" s="81"/>
      <c r="K6498" s="81"/>
      <c r="L6498" s="81"/>
      <c r="M6498" s="81"/>
      <c r="N6498" s="81"/>
      <c r="O6498" s="81"/>
      <c r="P6498" s="81"/>
      <c r="Q6498" s="81"/>
      <c r="R6498" s="81"/>
    </row>
    <row r="6499" spans="1:18">
      <c r="A6499" s="81"/>
      <c r="B6499" s="81"/>
      <c r="C6499" s="81"/>
      <c r="D6499" s="81"/>
      <c r="E6499" s="81"/>
      <c r="F6499" s="81"/>
      <c r="G6499" s="81"/>
      <c r="H6499" s="81"/>
      <c r="I6499" s="81"/>
      <c r="J6499" s="81"/>
      <c r="K6499" s="81"/>
      <c r="L6499" s="81"/>
      <c r="M6499" s="81"/>
      <c r="N6499" s="81"/>
      <c r="O6499" s="81"/>
      <c r="P6499" s="81"/>
      <c r="Q6499" s="81"/>
      <c r="R6499" s="81"/>
    </row>
    <row r="6500" spans="1:18">
      <c r="A6500" s="81"/>
      <c r="B6500" s="81"/>
      <c r="C6500" s="81"/>
      <c r="D6500" s="81"/>
      <c r="E6500" s="81"/>
      <c r="F6500" s="81"/>
      <c r="G6500" s="81"/>
      <c r="H6500" s="81"/>
      <c r="I6500" s="81"/>
      <c r="J6500" s="81"/>
      <c r="K6500" s="81"/>
      <c r="L6500" s="81"/>
      <c r="M6500" s="81"/>
      <c r="N6500" s="81"/>
      <c r="O6500" s="81"/>
      <c r="P6500" s="81"/>
      <c r="Q6500" s="81"/>
      <c r="R6500" s="81"/>
    </row>
    <row r="6501" spans="1:18">
      <c r="A6501" s="81"/>
      <c r="B6501" s="81"/>
      <c r="C6501" s="81"/>
      <c r="D6501" s="81"/>
      <c r="E6501" s="81"/>
      <c r="F6501" s="81"/>
      <c r="G6501" s="81"/>
      <c r="H6501" s="81"/>
      <c r="I6501" s="81"/>
      <c r="J6501" s="81"/>
      <c r="K6501" s="81"/>
      <c r="L6501" s="81"/>
      <c r="M6501" s="81"/>
      <c r="N6501" s="81"/>
      <c r="O6501" s="81"/>
      <c r="P6501" s="81"/>
      <c r="Q6501" s="81"/>
      <c r="R6501" s="81"/>
    </row>
    <row r="6502" spans="1:18">
      <c r="A6502" s="81"/>
      <c r="B6502" s="81"/>
      <c r="C6502" s="81"/>
      <c r="D6502" s="81"/>
      <c r="E6502" s="81"/>
      <c r="F6502" s="81"/>
      <c r="G6502" s="81"/>
      <c r="H6502" s="81"/>
      <c r="I6502" s="81"/>
      <c r="J6502" s="81"/>
      <c r="K6502" s="81"/>
      <c r="L6502" s="81"/>
      <c r="M6502" s="81"/>
      <c r="N6502" s="81"/>
      <c r="O6502" s="81"/>
      <c r="P6502" s="81"/>
      <c r="Q6502" s="81"/>
      <c r="R6502" s="81"/>
    </row>
    <row r="6503" spans="1:18">
      <c r="A6503" s="81"/>
      <c r="B6503" s="81"/>
      <c r="C6503" s="81"/>
      <c r="D6503" s="81"/>
      <c r="E6503" s="81"/>
      <c r="F6503" s="81"/>
      <c r="G6503" s="81"/>
      <c r="H6503" s="81"/>
      <c r="I6503" s="81"/>
      <c r="J6503" s="81"/>
      <c r="K6503" s="81"/>
      <c r="L6503" s="81"/>
      <c r="M6503" s="81"/>
      <c r="N6503" s="81"/>
      <c r="O6503" s="81"/>
      <c r="P6503" s="81"/>
      <c r="Q6503" s="81"/>
      <c r="R6503" s="81"/>
    </row>
    <row r="6504" spans="1:18">
      <c r="A6504" s="81"/>
      <c r="B6504" s="81"/>
      <c r="C6504" s="81"/>
      <c r="D6504" s="81"/>
      <c r="E6504" s="81"/>
      <c r="F6504" s="81"/>
      <c r="G6504" s="81"/>
      <c r="H6504" s="81"/>
      <c r="I6504" s="81"/>
      <c r="J6504" s="81"/>
      <c r="K6504" s="81"/>
      <c r="L6504" s="81"/>
      <c r="M6504" s="81"/>
      <c r="N6504" s="81"/>
      <c r="O6504" s="81"/>
      <c r="P6504" s="81"/>
      <c r="Q6504" s="81"/>
      <c r="R6504" s="81"/>
    </row>
    <row r="6505" spans="1:18">
      <c r="A6505" s="81"/>
      <c r="B6505" s="81"/>
      <c r="C6505" s="81"/>
      <c r="D6505" s="81"/>
      <c r="E6505" s="81"/>
      <c r="F6505" s="81"/>
      <c r="G6505" s="81"/>
      <c r="H6505" s="81"/>
      <c r="I6505" s="81"/>
      <c r="J6505" s="81"/>
      <c r="K6505" s="81"/>
      <c r="L6505" s="81"/>
      <c r="M6505" s="81"/>
      <c r="N6505" s="81"/>
      <c r="O6505" s="81"/>
      <c r="P6505" s="81"/>
      <c r="Q6505" s="81"/>
      <c r="R6505" s="81"/>
    </row>
    <row r="6506" spans="1:18">
      <c r="A6506" s="81"/>
      <c r="B6506" s="81"/>
      <c r="C6506" s="81"/>
      <c r="D6506" s="81"/>
      <c r="E6506" s="81"/>
      <c r="F6506" s="81"/>
      <c r="G6506" s="81"/>
      <c r="H6506" s="81"/>
      <c r="I6506" s="81"/>
      <c r="J6506" s="81"/>
      <c r="K6506" s="81"/>
      <c r="L6506" s="81"/>
      <c r="M6506" s="81"/>
      <c r="N6506" s="81"/>
      <c r="O6506" s="81"/>
      <c r="P6506" s="81"/>
      <c r="Q6506" s="81"/>
      <c r="R6506" s="81"/>
    </row>
    <row r="6507" spans="1:18">
      <c r="A6507" s="81"/>
      <c r="B6507" s="81"/>
      <c r="C6507" s="81"/>
      <c r="D6507" s="81"/>
      <c r="E6507" s="81"/>
      <c r="F6507" s="81"/>
      <c r="G6507" s="81"/>
      <c r="H6507" s="81"/>
      <c r="I6507" s="81"/>
      <c r="J6507" s="81"/>
      <c r="K6507" s="81"/>
      <c r="L6507" s="81"/>
      <c r="M6507" s="81"/>
      <c r="N6507" s="81"/>
      <c r="O6507" s="81"/>
      <c r="P6507" s="81"/>
      <c r="Q6507" s="81"/>
      <c r="R6507" s="81"/>
    </row>
    <row r="6508" spans="1:18">
      <c r="A6508" s="81"/>
      <c r="B6508" s="81"/>
      <c r="C6508" s="81"/>
      <c r="D6508" s="81"/>
      <c r="E6508" s="81"/>
      <c r="F6508" s="81"/>
      <c r="G6508" s="81"/>
      <c r="H6508" s="81"/>
      <c r="I6508" s="81"/>
      <c r="J6508" s="81"/>
      <c r="K6508" s="81"/>
      <c r="L6508" s="81"/>
      <c r="M6508" s="81"/>
      <c r="N6508" s="81"/>
      <c r="O6508" s="81"/>
      <c r="P6508" s="81"/>
      <c r="Q6508" s="81"/>
      <c r="R6508" s="81"/>
    </row>
    <row r="6509" spans="1:18">
      <c r="A6509" s="81"/>
      <c r="B6509" s="81"/>
      <c r="C6509" s="81"/>
      <c r="D6509" s="81"/>
      <c r="E6509" s="81"/>
      <c r="F6509" s="81"/>
      <c r="G6509" s="81"/>
      <c r="H6509" s="81"/>
      <c r="I6509" s="81"/>
      <c r="J6509" s="81"/>
      <c r="K6509" s="81"/>
      <c r="L6509" s="81"/>
      <c r="M6509" s="81"/>
      <c r="N6509" s="81"/>
      <c r="O6509" s="81"/>
      <c r="P6509" s="81"/>
      <c r="Q6509" s="81"/>
      <c r="R6509" s="81"/>
    </row>
    <row r="6510" spans="1:18">
      <c r="A6510" s="81"/>
      <c r="B6510" s="81"/>
      <c r="C6510" s="81"/>
      <c r="D6510" s="81"/>
      <c r="E6510" s="81"/>
      <c r="F6510" s="81"/>
      <c r="G6510" s="81"/>
      <c r="H6510" s="81"/>
      <c r="I6510" s="81"/>
      <c r="J6510" s="81"/>
      <c r="K6510" s="81"/>
      <c r="L6510" s="81"/>
      <c r="M6510" s="81"/>
      <c r="N6510" s="81"/>
      <c r="O6510" s="81"/>
      <c r="P6510" s="81"/>
      <c r="Q6510" s="81"/>
      <c r="R6510" s="81"/>
    </row>
    <row r="6511" spans="1:18">
      <c r="A6511" s="81"/>
      <c r="B6511" s="81"/>
      <c r="C6511" s="81"/>
      <c r="D6511" s="81"/>
      <c r="E6511" s="81"/>
      <c r="F6511" s="81"/>
      <c r="G6511" s="81"/>
      <c r="H6511" s="81"/>
      <c r="I6511" s="81"/>
      <c r="J6511" s="81"/>
      <c r="K6511" s="81"/>
      <c r="L6511" s="81"/>
      <c r="M6511" s="81"/>
      <c r="N6511" s="81"/>
      <c r="O6511" s="81"/>
      <c r="P6511" s="81"/>
      <c r="Q6511" s="81"/>
      <c r="R6511" s="81"/>
    </row>
    <row r="6512" spans="1:18">
      <c r="A6512" s="81"/>
      <c r="B6512" s="81"/>
      <c r="C6512" s="81"/>
      <c r="D6512" s="81"/>
      <c r="E6512" s="81"/>
      <c r="F6512" s="81"/>
      <c r="G6512" s="81"/>
      <c r="H6512" s="81"/>
      <c r="I6512" s="81"/>
      <c r="J6512" s="81"/>
      <c r="K6512" s="81"/>
      <c r="L6512" s="81"/>
      <c r="M6512" s="81"/>
      <c r="N6512" s="81"/>
      <c r="O6512" s="81"/>
      <c r="P6512" s="81"/>
      <c r="Q6512" s="81"/>
      <c r="R6512" s="81"/>
    </row>
    <row r="6513" spans="1:18">
      <c r="A6513" s="81"/>
      <c r="B6513" s="81"/>
      <c r="C6513" s="81"/>
      <c r="D6513" s="81"/>
      <c r="E6513" s="81"/>
      <c r="F6513" s="81"/>
      <c r="G6513" s="81"/>
      <c r="H6513" s="81"/>
      <c r="I6513" s="81"/>
      <c r="J6513" s="81"/>
      <c r="K6513" s="81"/>
      <c r="L6513" s="81"/>
      <c r="M6513" s="81"/>
      <c r="N6513" s="81"/>
      <c r="O6513" s="81"/>
      <c r="P6513" s="81"/>
      <c r="Q6513" s="81"/>
      <c r="R6513" s="81"/>
    </row>
    <row r="6514" spans="1:18">
      <c r="A6514" s="81"/>
      <c r="B6514" s="81"/>
      <c r="C6514" s="81"/>
      <c r="D6514" s="81"/>
      <c r="E6514" s="81"/>
      <c r="F6514" s="81"/>
      <c r="G6514" s="81"/>
      <c r="H6514" s="81"/>
      <c r="I6514" s="81"/>
      <c r="J6514" s="81"/>
      <c r="K6514" s="81"/>
      <c r="L6514" s="81"/>
      <c r="M6514" s="81"/>
      <c r="N6514" s="81"/>
      <c r="O6514" s="81"/>
      <c r="P6514" s="81"/>
      <c r="Q6514" s="81"/>
      <c r="R6514" s="81"/>
    </row>
    <row r="6515" spans="1:18">
      <c r="A6515" s="81"/>
      <c r="B6515" s="81"/>
      <c r="C6515" s="81"/>
      <c r="D6515" s="81"/>
      <c r="E6515" s="81"/>
      <c r="F6515" s="81"/>
      <c r="G6515" s="81"/>
      <c r="H6515" s="81"/>
      <c r="I6515" s="81"/>
      <c r="J6515" s="81"/>
      <c r="K6515" s="81"/>
      <c r="L6515" s="81"/>
      <c r="M6515" s="81"/>
      <c r="N6515" s="81"/>
      <c r="O6515" s="81"/>
      <c r="P6515" s="81"/>
      <c r="Q6515" s="81"/>
      <c r="R6515" s="81"/>
    </row>
    <row r="6516" spans="1:18">
      <c r="A6516" s="81"/>
      <c r="B6516" s="81"/>
      <c r="C6516" s="81"/>
      <c r="D6516" s="81"/>
      <c r="E6516" s="81"/>
      <c r="F6516" s="81"/>
      <c r="G6516" s="81"/>
      <c r="H6516" s="81"/>
      <c r="I6516" s="81"/>
      <c r="J6516" s="81"/>
      <c r="K6516" s="81"/>
      <c r="L6516" s="81"/>
      <c r="M6516" s="81"/>
      <c r="N6516" s="81"/>
      <c r="O6516" s="81"/>
      <c r="P6516" s="81"/>
      <c r="Q6516" s="81"/>
      <c r="R6516" s="81"/>
    </row>
    <row r="6517" spans="1:18">
      <c r="A6517" s="81"/>
      <c r="B6517" s="81"/>
      <c r="C6517" s="81"/>
      <c r="D6517" s="81"/>
      <c r="E6517" s="81"/>
      <c r="F6517" s="81"/>
      <c r="G6517" s="81"/>
      <c r="H6517" s="81"/>
      <c r="I6517" s="81"/>
      <c r="J6517" s="81"/>
      <c r="K6517" s="81"/>
      <c r="L6517" s="81"/>
      <c r="M6517" s="81"/>
      <c r="N6517" s="81"/>
      <c r="O6517" s="81"/>
      <c r="P6517" s="81"/>
      <c r="Q6517" s="81"/>
      <c r="R6517" s="81"/>
    </row>
    <row r="6518" spans="1:18">
      <c r="A6518" s="81"/>
      <c r="B6518" s="81"/>
      <c r="C6518" s="81"/>
      <c r="D6518" s="81"/>
      <c r="E6518" s="81"/>
      <c r="F6518" s="81"/>
      <c r="G6518" s="81"/>
      <c r="H6518" s="81"/>
      <c r="I6518" s="81"/>
      <c r="J6518" s="81"/>
      <c r="K6518" s="81"/>
      <c r="L6518" s="81"/>
      <c r="M6518" s="81"/>
      <c r="N6518" s="81"/>
      <c r="O6518" s="81"/>
      <c r="P6518" s="81"/>
      <c r="Q6518" s="81"/>
      <c r="R6518" s="81"/>
    </row>
    <row r="6519" spans="1:18">
      <c r="A6519" s="81"/>
      <c r="B6519" s="81"/>
      <c r="C6519" s="81"/>
      <c r="D6519" s="81"/>
      <c r="E6519" s="81"/>
      <c r="F6519" s="81"/>
      <c r="G6519" s="81"/>
      <c r="H6519" s="81"/>
      <c r="I6519" s="81"/>
      <c r="J6519" s="81"/>
      <c r="K6519" s="81"/>
      <c r="L6519" s="81"/>
      <c r="M6519" s="81"/>
      <c r="N6519" s="81"/>
      <c r="O6519" s="81"/>
      <c r="P6519" s="81"/>
      <c r="Q6519" s="81"/>
      <c r="R6519" s="81"/>
    </row>
    <row r="6520" spans="1:18">
      <c r="A6520" s="81"/>
      <c r="B6520" s="81"/>
      <c r="C6520" s="81"/>
      <c r="D6520" s="81"/>
      <c r="E6520" s="81"/>
      <c r="F6520" s="81"/>
      <c r="G6520" s="81"/>
      <c r="H6520" s="81"/>
      <c r="I6520" s="81"/>
      <c r="J6520" s="81"/>
      <c r="K6520" s="81"/>
      <c r="L6520" s="81"/>
      <c r="M6520" s="81"/>
      <c r="N6520" s="81"/>
      <c r="O6520" s="81"/>
      <c r="P6520" s="81"/>
      <c r="Q6520" s="81"/>
      <c r="R6520" s="81"/>
    </row>
    <row r="6521" spans="1:18">
      <c r="A6521" s="81"/>
      <c r="B6521" s="81"/>
      <c r="C6521" s="81"/>
      <c r="D6521" s="81"/>
      <c r="E6521" s="81"/>
      <c r="F6521" s="81"/>
      <c r="G6521" s="81"/>
      <c r="H6521" s="81"/>
      <c r="I6521" s="81"/>
      <c r="J6521" s="81"/>
      <c r="K6521" s="81"/>
      <c r="L6521" s="81"/>
      <c r="M6521" s="81"/>
      <c r="N6521" s="81"/>
      <c r="O6521" s="81"/>
      <c r="P6521" s="81"/>
      <c r="Q6521" s="81"/>
      <c r="R6521" s="81"/>
    </row>
    <row r="6522" spans="1:18">
      <c r="A6522" s="81"/>
      <c r="B6522" s="81"/>
      <c r="C6522" s="81"/>
      <c r="D6522" s="81"/>
      <c r="E6522" s="81"/>
      <c r="F6522" s="81"/>
      <c r="G6522" s="81"/>
      <c r="H6522" s="81"/>
      <c r="I6522" s="81"/>
      <c r="J6522" s="81"/>
      <c r="K6522" s="81"/>
      <c r="L6522" s="81"/>
      <c r="M6522" s="81"/>
      <c r="N6522" s="81"/>
      <c r="O6522" s="81"/>
      <c r="P6522" s="81"/>
      <c r="Q6522" s="81"/>
      <c r="R6522" s="81"/>
    </row>
    <row r="6523" spans="1:18">
      <c r="A6523" s="81"/>
      <c r="B6523" s="81"/>
      <c r="C6523" s="81"/>
      <c r="D6523" s="81"/>
      <c r="E6523" s="81"/>
      <c r="F6523" s="81"/>
      <c r="G6523" s="81"/>
      <c r="H6523" s="81"/>
      <c r="I6523" s="81"/>
      <c r="J6523" s="81"/>
      <c r="K6523" s="81"/>
      <c r="L6523" s="81"/>
      <c r="M6523" s="81"/>
      <c r="N6523" s="81"/>
      <c r="O6523" s="81"/>
      <c r="P6523" s="81"/>
      <c r="Q6523" s="81"/>
      <c r="R6523" s="81"/>
    </row>
    <row r="6524" spans="1:18">
      <c r="A6524" s="81"/>
      <c r="B6524" s="81"/>
      <c r="C6524" s="81"/>
      <c r="D6524" s="81"/>
      <c r="E6524" s="81"/>
      <c r="F6524" s="81"/>
      <c r="G6524" s="81"/>
      <c r="H6524" s="81"/>
      <c r="I6524" s="81"/>
      <c r="J6524" s="81"/>
      <c r="K6524" s="81"/>
      <c r="L6524" s="81"/>
      <c r="M6524" s="81"/>
      <c r="N6524" s="81"/>
      <c r="O6524" s="81"/>
      <c r="P6524" s="81"/>
      <c r="Q6524" s="81"/>
      <c r="R6524" s="81"/>
    </row>
    <row r="6525" spans="1:18">
      <c r="A6525" s="81"/>
      <c r="B6525" s="81"/>
      <c r="C6525" s="81"/>
      <c r="D6525" s="81"/>
      <c r="E6525" s="81"/>
      <c r="F6525" s="81"/>
      <c r="G6525" s="81"/>
      <c r="H6525" s="81"/>
      <c r="I6525" s="81"/>
      <c r="J6525" s="81"/>
      <c r="K6525" s="81"/>
      <c r="L6525" s="81"/>
      <c r="M6525" s="81"/>
      <c r="N6525" s="81"/>
      <c r="O6525" s="81"/>
      <c r="P6525" s="81"/>
      <c r="Q6525" s="81"/>
      <c r="R6525" s="81"/>
    </row>
    <row r="6526" spans="1:18">
      <c r="A6526" s="81"/>
      <c r="B6526" s="81"/>
      <c r="C6526" s="81"/>
      <c r="D6526" s="81"/>
      <c r="E6526" s="81"/>
      <c r="F6526" s="81"/>
      <c r="G6526" s="81"/>
      <c r="H6526" s="81"/>
      <c r="I6526" s="81"/>
      <c r="J6526" s="81"/>
      <c r="K6526" s="81"/>
      <c r="L6526" s="81"/>
      <c r="M6526" s="81"/>
      <c r="N6526" s="81"/>
      <c r="O6526" s="81"/>
      <c r="P6526" s="81"/>
      <c r="Q6526" s="81"/>
      <c r="R6526" s="81"/>
    </row>
    <row r="6527" spans="1:18">
      <c r="A6527" s="81"/>
      <c r="B6527" s="81"/>
      <c r="C6527" s="81"/>
      <c r="D6527" s="81"/>
      <c r="E6527" s="81"/>
      <c r="F6527" s="81"/>
      <c r="G6527" s="81"/>
      <c r="H6527" s="81"/>
      <c r="I6527" s="81"/>
      <c r="J6527" s="81"/>
      <c r="K6527" s="81"/>
      <c r="L6527" s="81"/>
      <c r="M6527" s="81"/>
      <c r="N6527" s="81"/>
      <c r="O6527" s="81"/>
      <c r="P6527" s="81"/>
      <c r="Q6527" s="81"/>
      <c r="R6527" s="81"/>
    </row>
    <row r="6528" spans="1:18">
      <c r="A6528" s="81"/>
      <c r="B6528" s="81"/>
      <c r="C6528" s="81"/>
      <c r="D6528" s="81"/>
      <c r="E6528" s="81"/>
      <c r="F6528" s="81"/>
      <c r="G6528" s="81"/>
      <c r="H6528" s="81"/>
      <c r="I6528" s="81"/>
      <c r="J6528" s="81"/>
      <c r="K6528" s="81"/>
      <c r="L6528" s="81"/>
      <c r="M6528" s="81"/>
      <c r="N6528" s="81"/>
      <c r="O6528" s="81"/>
      <c r="P6528" s="81"/>
      <c r="Q6528" s="81"/>
      <c r="R6528" s="81"/>
    </row>
    <row r="6529" spans="1:18">
      <c r="A6529" s="81"/>
      <c r="B6529" s="81"/>
      <c r="C6529" s="81"/>
      <c r="D6529" s="81"/>
      <c r="E6529" s="81"/>
      <c r="F6529" s="81"/>
      <c r="G6529" s="81"/>
      <c r="H6529" s="81"/>
      <c r="I6529" s="81"/>
      <c r="J6529" s="81"/>
      <c r="K6529" s="81"/>
      <c r="L6529" s="81"/>
      <c r="M6529" s="81"/>
      <c r="N6529" s="81"/>
      <c r="O6529" s="81"/>
      <c r="P6529" s="81"/>
      <c r="Q6529" s="81"/>
      <c r="R6529" s="81"/>
    </row>
    <row r="6530" spans="1:18">
      <c r="A6530" s="81"/>
      <c r="B6530" s="81"/>
      <c r="C6530" s="81"/>
      <c r="D6530" s="81"/>
      <c r="E6530" s="81"/>
      <c r="F6530" s="81"/>
      <c r="G6530" s="81"/>
      <c r="H6530" s="81"/>
      <c r="I6530" s="81"/>
      <c r="J6530" s="81"/>
      <c r="K6530" s="81"/>
      <c r="L6530" s="81"/>
      <c r="M6530" s="81"/>
      <c r="N6530" s="81"/>
      <c r="O6530" s="81"/>
      <c r="P6530" s="81"/>
      <c r="Q6530" s="81"/>
      <c r="R6530" s="81"/>
    </row>
    <row r="6531" spans="1:18">
      <c r="A6531" s="81"/>
      <c r="B6531" s="81"/>
      <c r="C6531" s="81"/>
      <c r="D6531" s="81"/>
      <c r="E6531" s="81"/>
      <c r="F6531" s="81"/>
      <c r="G6531" s="81"/>
      <c r="H6531" s="81"/>
      <c r="I6531" s="81"/>
      <c r="J6531" s="81"/>
      <c r="K6531" s="81"/>
      <c r="L6531" s="81"/>
      <c r="M6531" s="81"/>
      <c r="N6531" s="81"/>
      <c r="O6531" s="81"/>
      <c r="P6531" s="81"/>
      <c r="Q6531" s="81"/>
      <c r="R6531" s="81"/>
    </row>
    <row r="6532" spans="1:18">
      <c r="A6532" s="81"/>
      <c r="B6532" s="81"/>
      <c r="C6532" s="81"/>
      <c r="D6532" s="81"/>
      <c r="E6532" s="81"/>
      <c r="F6532" s="81"/>
      <c r="G6532" s="81"/>
      <c r="H6532" s="81"/>
      <c r="I6532" s="81"/>
      <c r="J6532" s="81"/>
      <c r="K6532" s="81"/>
      <c r="L6532" s="81"/>
      <c r="M6532" s="81"/>
      <c r="N6532" s="81"/>
      <c r="O6532" s="81"/>
      <c r="P6532" s="81"/>
      <c r="Q6532" s="81"/>
      <c r="R6532" s="81"/>
    </row>
    <row r="6533" spans="1:18">
      <c r="A6533" s="81"/>
      <c r="B6533" s="81"/>
      <c r="C6533" s="81"/>
      <c r="D6533" s="81"/>
      <c r="E6533" s="81"/>
      <c r="F6533" s="81"/>
      <c r="G6533" s="81"/>
      <c r="H6533" s="81"/>
      <c r="I6533" s="81"/>
      <c r="J6533" s="81"/>
      <c r="K6533" s="81"/>
      <c r="L6533" s="81"/>
      <c r="M6533" s="81"/>
      <c r="N6533" s="81"/>
      <c r="O6533" s="81"/>
      <c r="P6533" s="81"/>
      <c r="Q6533" s="81"/>
      <c r="R6533" s="81"/>
    </row>
    <row r="6534" spans="1:18">
      <c r="A6534" s="81"/>
      <c r="B6534" s="81"/>
      <c r="C6534" s="81"/>
      <c r="D6534" s="81"/>
      <c r="E6534" s="81"/>
      <c r="F6534" s="81"/>
      <c r="G6534" s="81"/>
      <c r="H6534" s="81"/>
      <c r="I6534" s="81"/>
      <c r="J6534" s="81"/>
      <c r="K6534" s="81"/>
      <c r="L6534" s="81"/>
      <c r="M6534" s="81"/>
      <c r="N6534" s="81"/>
      <c r="O6534" s="81"/>
      <c r="P6534" s="81"/>
      <c r="Q6534" s="81"/>
      <c r="R6534" s="81"/>
    </row>
    <row r="6535" spans="1:18">
      <c r="A6535" s="81"/>
      <c r="B6535" s="81"/>
      <c r="C6535" s="81"/>
      <c r="D6535" s="81"/>
      <c r="E6535" s="81"/>
      <c r="F6535" s="81"/>
      <c r="G6535" s="81"/>
      <c r="H6535" s="81"/>
      <c r="I6535" s="81"/>
      <c r="J6535" s="81"/>
      <c r="K6535" s="81"/>
      <c r="L6535" s="81"/>
      <c r="M6535" s="81"/>
      <c r="N6535" s="81"/>
      <c r="O6535" s="81"/>
      <c r="P6535" s="81"/>
      <c r="Q6535" s="81"/>
      <c r="R6535" s="81"/>
    </row>
    <row r="6536" spans="1:18">
      <c r="A6536" s="81"/>
      <c r="B6536" s="81"/>
      <c r="C6536" s="81"/>
      <c r="D6536" s="81"/>
      <c r="E6536" s="81"/>
      <c r="F6536" s="81"/>
      <c r="G6536" s="81"/>
      <c r="H6536" s="81"/>
      <c r="I6536" s="81"/>
      <c r="J6536" s="81"/>
      <c r="K6536" s="81"/>
      <c r="L6536" s="81"/>
      <c r="M6536" s="81"/>
      <c r="N6536" s="81"/>
      <c r="O6536" s="81"/>
      <c r="P6536" s="81"/>
      <c r="Q6536" s="81"/>
      <c r="R6536" s="81"/>
    </row>
    <row r="6537" spans="1:18">
      <c r="A6537" s="81"/>
      <c r="B6537" s="81"/>
      <c r="C6537" s="81"/>
      <c r="D6537" s="81"/>
      <c r="E6537" s="81"/>
      <c r="F6537" s="81"/>
      <c r="G6537" s="81"/>
      <c r="H6537" s="81"/>
      <c r="I6537" s="81"/>
      <c r="J6537" s="81"/>
      <c r="K6537" s="81"/>
      <c r="L6537" s="81"/>
      <c r="M6537" s="81"/>
      <c r="N6537" s="81"/>
      <c r="O6537" s="81"/>
      <c r="P6537" s="81"/>
      <c r="Q6537" s="81"/>
      <c r="R6537" s="81"/>
    </row>
    <row r="6538" spans="1:18">
      <c r="A6538" s="81"/>
      <c r="B6538" s="81"/>
      <c r="C6538" s="81"/>
      <c r="D6538" s="81"/>
      <c r="E6538" s="81"/>
      <c r="F6538" s="81"/>
      <c r="G6538" s="81"/>
      <c r="H6538" s="81"/>
      <c r="I6538" s="81"/>
      <c r="J6538" s="81"/>
      <c r="K6538" s="81"/>
      <c r="L6538" s="81"/>
      <c r="M6538" s="81"/>
      <c r="N6538" s="81"/>
      <c r="O6538" s="81"/>
      <c r="P6538" s="81"/>
      <c r="Q6538" s="81"/>
      <c r="R6538" s="81"/>
    </row>
    <row r="6539" spans="1:18">
      <c r="A6539" s="81"/>
      <c r="B6539" s="81"/>
      <c r="C6539" s="81"/>
      <c r="D6539" s="81"/>
      <c r="E6539" s="81"/>
      <c r="F6539" s="81"/>
      <c r="G6539" s="81"/>
      <c r="H6539" s="81"/>
      <c r="I6539" s="81"/>
      <c r="J6539" s="81"/>
      <c r="K6539" s="81"/>
      <c r="L6539" s="81"/>
      <c r="M6539" s="81"/>
      <c r="N6539" s="81"/>
      <c r="O6539" s="81"/>
      <c r="P6539" s="81"/>
      <c r="Q6539" s="81"/>
      <c r="R6539" s="81"/>
    </row>
    <row r="6540" spans="1:18">
      <c r="A6540" s="81"/>
      <c r="B6540" s="81"/>
      <c r="C6540" s="81"/>
      <c r="D6540" s="81"/>
      <c r="E6540" s="81"/>
      <c r="F6540" s="81"/>
      <c r="G6540" s="81"/>
      <c r="H6540" s="81"/>
      <c r="I6540" s="81"/>
      <c r="J6540" s="81"/>
      <c r="K6540" s="81"/>
      <c r="L6540" s="81"/>
      <c r="M6540" s="81"/>
      <c r="N6540" s="81"/>
      <c r="O6540" s="81"/>
      <c r="P6540" s="81"/>
      <c r="Q6540" s="81"/>
      <c r="R6540" s="81"/>
    </row>
    <row r="6541" spans="1:18">
      <c r="A6541" s="81"/>
      <c r="B6541" s="81"/>
      <c r="C6541" s="81"/>
      <c r="D6541" s="81"/>
      <c r="E6541" s="81"/>
      <c r="F6541" s="81"/>
      <c r="G6541" s="81"/>
      <c r="H6541" s="81"/>
      <c r="I6541" s="81"/>
      <c r="J6541" s="81"/>
      <c r="K6541" s="81"/>
      <c r="L6541" s="81"/>
      <c r="M6541" s="81"/>
      <c r="N6541" s="81"/>
      <c r="O6541" s="81"/>
      <c r="P6541" s="81"/>
      <c r="Q6541" s="81"/>
      <c r="R6541" s="81"/>
    </row>
    <row r="6542" spans="1:18">
      <c r="A6542" s="81"/>
      <c r="B6542" s="81"/>
      <c r="C6542" s="81"/>
      <c r="D6542" s="81"/>
      <c r="E6542" s="81"/>
      <c r="F6542" s="81"/>
      <c r="G6542" s="81"/>
      <c r="H6542" s="81"/>
      <c r="I6542" s="81"/>
      <c r="J6542" s="81"/>
      <c r="K6542" s="81"/>
      <c r="L6542" s="81"/>
      <c r="M6542" s="81"/>
      <c r="N6542" s="81"/>
      <c r="O6542" s="81"/>
      <c r="P6542" s="81"/>
      <c r="Q6542" s="81"/>
      <c r="R6542" s="81"/>
    </row>
    <row r="6543" spans="1:18">
      <c r="A6543" s="81"/>
      <c r="B6543" s="81"/>
      <c r="C6543" s="81"/>
      <c r="D6543" s="81"/>
      <c r="E6543" s="81"/>
      <c r="F6543" s="81"/>
      <c r="G6543" s="81"/>
      <c r="H6543" s="81"/>
      <c r="I6543" s="81"/>
      <c r="J6543" s="81"/>
      <c r="K6543" s="81"/>
      <c r="L6543" s="81"/>
      <c r="M6543" s="81"/>
      <c r="N6543" s="81"/>
      <c r="O6543" s="81"/>
      <c r="P6543" s="81"/>
      <c r="Q6543" s="81"/>
      <c r="R6543" s="81"/>
    </row>
    <row r="6544" spans="1:18">
      <c r="A6544" s="81"/>
      <c r="B6544" s="81"/>
      <c r="C6544" s="81"/>
      <c r="D6544" s="81"/>
      <c r="E6544" s="81"/>
      <c r="F6544" s="81"/>
      <c r="G6544" s="81"/>
      <c r="H6544" s="81"/>
      <c r="I6544" s="81"/>
      <c r="J6544" s="81"/>
      <c r="K6544" s="81"/>
      <c r="L6544" s="81"/>
      <c r="M6544" s="81"/>
      <c r="N6544" s="81"/>
      <c r="O6544" s="81"/>
      <c r="P6544" s="81"/>
      <c r="Q6544" s="81"/>
      <c r="R6544" s="81"/>
    </row>
    <row r="6545" spans="1:18">
      <c r="A6545" s="81"/>
      <c r="B6545" s="81"/>
      <c r="C6545" s="81"/>
      <c r="D6545" s="81"/>
      <c r="E6545" s="81"/>
      <c r="F6545" s="81"/>
      <c r="G6545" s="81"/>
      <c r="H6545" s="81"/>
      <c r="I6545" s="81"/>
      <c r="J6545" s="81"/>
      <c r="K6545" s="81"/>
      <c r="L6545" s="81"/>
      <c r="M6545" s="81"/>
      <c r="N6545" s="81"/>
      <c r="O6545" s="81"/>
      <c r="P6545" s="81"/>
      <c r="Q6545" s="81"/>
      <c r="R6545" s="81"/>
    </row>
    <row r="6546" spans="1:18">
      <c r="A6546" s="81"/>
      <c r="B6546" s="81"/>
      <c r="C6546" s="81"/>
      <c r="D6546" s="81"/>
      <c r="E6546" s="81"/>
      <c r="F6546" s="81"/>
      <c r="G6546" s="81"/>
      <c r="H6546" s="81"/>
      <c r="I6546" s="81"/>
      <c r="J6546" s="81"/>
      <c r="K6546" s="81"/>
      <c r="L6546" s="81"/>
      <c r="M6546" s="81"/>
      <c r="N6546" s="81"/>
      <c r="O6546" s="81"/>
      <c r="P6546" s="81"/>
      <c r="Q6546" s="81"/>
      <c r="R6546" s="81"/>
    </row>
    <row r="6547" spans="1:18">
      <c r="A6547" s="81"/>
      <c r="B6547" s="81"/>
      <c r="C6547" s="81"/>
      <c r="D6547" s="81"/>
      <c r="E6547" s="81"/>
      <c r="F6547" s="81"/>
      <c r="G6547" s="81"/>
      <c r="H6547" s="81"/>
      <c r="I6547" s="81"/>
      <c r="J6547" s="81"/>
      <c r="K6547" s="81"/>
      <c r="L6547" s="81"/>
      <c r="M6547" s="81"/>
      <c r="N6547" s="81"/>
      <c r="O6547" s="81"/>
      <c r="P6547" s="81"/>
      <c r="Q6547" s="81"/>
      <c r="R6547" s="81"/>
    </row>
    <row r="6548" spans="1:18">
      <c r="A6548" s="81"/>
      <c r="B6548" s="81"/>
      <c r="C6548" s="81"/>
      <c r="D6548" s="81"/>
      <c r="E6548" s="81"/>
      <c r="F6548" s="81"/>
      <c r="G6548" s="81"/>
      <c r="H6548" s="81"/>
      <c r="I6548" s="81"/>
      <c r="J6548" s="81"/>
      <c r="K6548" s="81"/>
      <c r="L6548" s="81"/>
      <c r="M6548" s="81"/>
      <c r="N6548" s="81"/>
      <c r="O6548" s="81"/>
      <c r="P6548" s="81"/>
      <c r="Q6548" s="81"/>
      <c r="R6548" s="81"/>
    </row>
    <row r="6549" spans="1:18">
      <c r="A6549" s="81"/>
      <c r="B6549" s="81"/>
      <c r="C6549" s="81"/>
      <c r="D6549" s="81"/>
      <c r="E6549" s="81"/>
      <c r="F6549" s="81"/>
      <c r="G6549" s="81"/>
      <c r="H6549" s="81"/>
      <c r="I6549" s="81"/>
      <c r="J6549" s="81"/>
      <c r="K6549" s="81"/>
      <c r="L6549" s="81"/>
      <c r="M6549" s="81"/>
      <c r="N6549" s="81"/>
      <c r="O6549" s="81"/>
      <c r="P6549" s="81"/>
      <c r="Q6549" s="81"/>
      <c r="R6549" s="81"/>
    </row>
    <row r="6550" spans="1:18">
      <c r="A6550" s="81"/>
      <c r="B6550" s="81"/>
      <c r="C6550" s="81"/>
      <c r="D6550" s="81"/>
      <c r="E6550" s="81"/>
      <c r="F6550" s="81"/>
      <c r="G6550" s="81"/>
      <c r="H6550" s="81"/>
      <c r="I6550" s="81"/>
      <c r="J6550" s="81"/>
      <c r="K6550" s="81"/>
      <c r="L6550" s="81"/>
      <c r="M6550" s="81"/>
      <c r="N6550" s="81"/>
      <c r="O6550" s="81"/>
      <c r="P6550" s="81"/>
      <c r="Q6550" s="81"/>
      <c r="R6550" s="81"/>
    </row>
    <row r="6551" spans="1:18">
      <c r="A6551" s="81"/>
      <c r="B6551" s="81"/>
      <c r="C6551" s="81"/>
      <c r="D6551" s="81"/>
      <c r="E6551" s="81"/>
      <c r="F6551" s="81"/>
      <c r="G6551" s="81"/>
      <c r="H6551" s="81"/>
      <c r="I6551" s="81"/>
      <c r="J6551" s="81"/>
      <c r="K6551" s="81"/>
      <c r="L6551" s="81"/>
      <c r="M6551" s="81"/>
      <c r="N6551" s="81"/>
      <c r="O6551" s="81"/>
      <c r="P6551" s="81"/>
      <c r="Q6551" s="81"/>
      <c r="R6551" s="81"/>
    </row>
    <row r="6552" spans="1:18">
      <c r="A6552" s="81"/>
      <c r="B6552" s="81"/>
      <c r="C6552" s="81"/>
      <c r="D6552" s="81"/>
      <c r="E6552" s="81"/>
      <c r="F6552" s="81"/>
      <c r="G6552" s="81"/>
      <c r="H6552" s="81"/>
      <c r="I6552" s="81"/>
      <c r="J6552" s="81"/>
      <c r="K6552" s="81"/>
      <c r="L6552" s="81"/>
      <c r="M6552" s="81"/>
      <c r="N6552" s="81"/>
      <c r="O6552" s="81"/>
      <c r="P6552" s="81"/>
      <c r="Q6552" s="81"/>
      <c r="R6552" s="81"/>
    </row>
    <row r="6553" spans="1:18">
      <c r="A6553" s="81"/>
      <c r="B6553" s="81"/>
      <c r="C6553" s="81"/>
      <c r="D6553" s="81"/>
      <c r="E6553" s="81"/>
      <c r="F6553" s="81"/>
      <c r="G6553" s="81"/>
      <c r="H6553" s="81"/>
      <c r="I6553" s="81"/>
      <c r="J6553" s="81"/>
      <c r="K6553" s="81"/>
      <c r="L6553" s="81"/>
      <c r="M6553" s="81"/>
      <c r="N6553" s="81"/>
      <c r="O6553" s="81"/>
      <c r="P6553" s="81"/>
      <c r="Q6553" s="81"/>
      <c r="R6553" s="81"/>
    </row>
    <row r="6554" spans="1:18">
      <c r="A6554" s="81"/>
      <c r="B6554" s="81"/>
      <c r="C6554" s="81"/>
      <c r="D6554" s="81"/>
      <c r="E6554" s="81"/>
      <c r="F6554" s="81"/>
      <c r="G6554" s="81"/>
      <c r="H6554" s="81"/>
      <c r="I6554" s="81"/>
      <c r="J6554" s="81"/>
      <c r="K6554" s="81"/>
      <c r="L6554" s="81"/>
      <c r="M6554" s="81"/>
      <c r="N6554" s="81"/>
      <c r="O6554" s="81"/>
      <c r="P6554" s="81"/>
      <c r="Q6554" s="81"/>
      <c r="R6554" s="81"/>
    </row>
    <row r="6555" spans="1:18">
      <c r="A6555" s="81"/>
      <c r="B6555" s="81"/>
      <c r="C6555" s="81"/>
      <c r="D6555" s="81"/>
      <c r="E6555" s="81"/>
      <c r="F6555" s="81"/>
      <c r="G6555" s="81"/>
      <c r="H6555" s="81"/>
      <c r="I6555" s="81"/>
      <c r="J6555" s="81"/>
      <c r="K6555" s="81"/>
      <c r="L6555" s="81"/>
      <c r="M6555" s="81"/>
      <c r="N6555" s="81"/>
      <c r="O6555" s="81"/>
      <c r="P6555" s="81"/>
      <c r="Q6555" s="81"/>
      <c r="R6555" s="81"/>
    </row>
    <row r="6556" spans="1:18">
      <c r="A6556" s="81"/>
      <c r="B6556" s="81"/>
      <c r="C6556" s="81"/>
      <c r="D6556" s="81"/>
      <c r="E6556" s="81"/>
      <c r="F6556" s="81"/>
      <c r="G6556" s="81"/>
      <c r="H6556" s="81"/>
      <c r="I6556" s="81"/>
      <c r="J6556" s="81"/>
      <c r="K6556" s="81"/>
      <c r="L6556" s="81"/>
      <c r="M6556" s="81"/>
      <c r="N6556" s="81"/>
      <c r="O6556" s="81"/>
      <c r="P6556" s="81"/>
      <c r="Q6556" s="81"/>
      <c r="R6556" s="81"/>
    </row>
    <row r="6557" spans="1:18">
      <c r="A6557" s="81"/>
      <c r="B6557" s="81"/>
      <c r="C6557" s="81"/>
      <c r="D6557" s="81"/>
      <c r="E6557" s="81"/>
      <c r="F6557" s="81"/>
      <c r="G6557" s="81"/>
      <c r="H6557" s="81"/>
      <c r="I6557" s="81"/>
      <c r="J6557" s="81"/>
      <c r="K6557" s="81"/>
      <c r="L6557" s="81"/>
      <c r="M6557" s="81"/>
      <c r="N6557" s="81"/>
      <c r="O6557" s="81"/>
      <c r="P6557" s="81"/>
      <c r="Q6557" s="81"/>
      <c r="R6557" s="81"/>
    </row>
    <row r="6558" spans="1:18">
      <c r="A6558" s="81"/>
      <c r="B6558" s="81"/>
      <c r="C6558" s="81"/>
      <c r="D6558" s="81"/>
      <c r="E6558" s="81"/>
      <c r="F6558" s="81"/>
      <c r="G6558" s="81"/>
      <c r="H6558" s="81"/>
      <c r="I6558" s="81"/>
      <c r="J6558" s="81"/>
      <c r="K6558" s="81"/>
      <c r="L6558" s="81"/>
      <c r="M6558" s="81"/>
      <c r="N6558" s="81"/>
      <c r="O6558" s="81"/>
      <c r="P6558" s="81"/>
      <c r="Q6558" s="81"/>
      <c r="R6558" s="81"/>
    </row>
    <row r="6559" spans="1:18">
      <c r="A6559" s="81"/>
      <c r="B6559" s="81"/>
      <c r="C6559" s="81"/>
      <c r="D6559" s="81"/>
      <c r="E6559" s="81"/>
      <c r="F6559" s="81"/>
      <c r="G6559" s="81"/>
      <c r="H6559" s="81"/>
      <c r="I6559" s="81"/>
      <c r="J6559" s="81"/>
      <c r="K6559" s="81"/>
      <c r="L6559" s="81"/>
      <c r="M6559" s="81"/>
      <c r="N6559" s="81"/>
      <c r="O6559" s="81"/>
      <c r="P6559" s="81"/>
      <c r="Q6559" s="81"/>
      <c r="R6559" s="81"/>
    </row>
    <row r="6560" spans="1:18">
      <c r="A6560" s="81"/>
      <c r="B6560" s="81"/>
      <c r="C6560" s="81"/>
      <c r="D6560" s="81"/>
      <c r="E6560" s="81"/>
      <c r="F6560" s="81"/>
      <c r="G6560" s="81"/>
      <c r="H6560" s="81"/>
      <c r="I6560" s="81"/>
      <c r="J6560" s="81"/>
      <c r="K6560" s="81"/>
      <c r="L6560" s="81"/>
      <c r="M6560" s="81"/>
      <c r="N6560" s="81"/>
      <c r="O6560" s="81"/>
      <c r="P6560" s="81"/>
      <c r="Q6560" s="81"/>
      <c r="R6560" s="81"/>
    </row>
    <row r="6561" spans="1:18">
      <c r="A6561" s="81"/>
      <c r="B6561" s="81"/>
      <c r="C6561" s="81"/>
      <c r="D6561" s="81"/>
      <c r="E6561" s="81"/>
      <c r="F6561" s="81"/>
      <c r="G6561" s="81"/>
      <c r="H6561" s="81"/>
      <c r="I6561" s="81"/>
      <c r="J6561" s="81"/>
      <c r="K6561" s="81"/>
      <c r="L6561" s="81"/>
      <c r="M6561" s="81"/>
      <c r="N6561" s="81"/>
      <c r="O6561" s="81"/>
      <c r="P6561" s="81"/>
      <c r="Q6561" s="81"/>
      <c r="R6561" s="81"/>
    </row>
    <row r="6562" spans="1:18">
      <c r="A6562" s="81"/>
      <c r="B6562" s="81"/>
      <c r="C6562" s="81"/>
      <c r="D6562" s="81"/>
      <c r="E6562" s="81"/>
      <c r="F6562" s="81"/>
      <c r="G6562" s="81"/>
      <c r="H6562" s="81"/>
      <c r="I6562" s="81"/>
      <c r="J6562" s="81"/>
      <c r="K6562" s="81"/>
      <c r="L6562" s="81"/>
      <c r="M6562" s="81"/>
      <c r="N6562" s="81"/>
      <c r="O6562" s="81"/>
      <c r="P6562" s="81"/>
      <c r="Q6562" s="81"/>
      <c r="R6562" s="81"/>
    </row>
    <row r="6563" spans="1:18">
      <c r="A6563" s="81"/>
      <c r="B6563" s="81"/>
      <c r="C6563" s="81"/>
      <c r="D6563" s="81"/>
      <c r="E6563" s="81"/>
      <c r="F6563" s="81"/>
      <c r="G6563" s="81"/>
      <c r="H6563" s="81"/>
      <c r="I6563" s="81"/>
      <c r="J6563" s="81"/>
      <c r="K6563" s="81"/>
      <c r="L6563" s="81"/>
      <c r="M6563" s="81"/>
      <c r="N6563" s="81"/>
      <c r="O6563" s="81"/>
      <c r="P6563" s="81"/>
      <c r="Q6563" s="81"/>
      <c r="R6563" s="81"/>
    </row>
    <row r="6564" spans="1:18">
      <c r="A6564" s="81"/>
      <c r="B6564" s="81"/>
      <c r="C6564" s="81"/>
      <c r="D6564" s="81"/>
      <c r="E6564" s="81"/>
      <c r="F6564" s="81"/>
      <c r="G6564" s="81"/>
      <c r="H6564" s="81"/>
      <c r="I6564" s="81"/>
      <c r="J6564" s="81"/>
      <c r="K6564" s="81"/>
      <c r="L6564" s="81"/>
      <c r="M6564" s="81"/>
      <c r="N6564" s="81"/>
      <c r="O6564" s="81"/>
      <c r="P6564" s="81"/>
      <c r="Q6564" s="81"/>
      <c r="R6564" s="81"/>
    </row>
    <row r="6565" spans="1:18">
      <c r="A6565" s="81"/>
      <c r="B6565" s="81"/>
      <c r="C6565" s="81"/>
      <c r="D6565" s="81"/>
      <c r="E6565" s="81"/>
      <c r="F6565" s="81"/>
      <c r="G6565" s="81"/>
      <c r="H6565" s="81"/>
      <c r="I6565" s="81"/>
      <c r="J6565" s="81"/>
      <c r="K6565" s="81"/>
      <c r="L6565" s="81"/>
      <c r="M6565" s="81"/>
      <c r="N6565" s="81"/>
      <c r="O6565" s="81"/>
      <c r="P6565" s="81"/>
      <c r="Q6565" s="81"/>
      <c r="R6565" s="81"/>
    </row>
    <row r="6566" spans="1:18">
      <c r="A6566" s="81"/>
      <c r="B6566" s="81"/>
      <c r="C6566" s="81"/>
      <c r="D6566" s="81"/>
      <c r="E6566" s="81"/>
      <c r="F6566" s="81"/>
      <c r="G6566" s="81"/>
      <c r="H6566" s="81"/>
      <c r="I6566" s="81"/>
      <c r="J6566" s="81"/>
      <c r="K6566" s="81"/>
      <c r="L6566" s="81"/>
      <c r="M6566" s="81"/>
      <c r="N6566" s="81"/>
      <c r="O6566" s="81"/>
      <c r="P6566" s="81"/>
      <c r="Q6566" s="81"/>
      <c r="R6566" s="81"/>
    </row>
    <row r="6567" spans="1:18">
      <c r="A6567" s="81"/>
      <c r="B6567" s="81"/>
      <c r="C6567" s="81"/>
      <c r="D6567" s="81"/>
      <c r="E6567" s="81"/>
      <c r="F6567" s="81"/>
      <c r="G6567" s="81"/>
      <c r="H6567" s="81"/>
      <c r="I6567" s="81"/>
      <c r="J6567" s="81"/>
      <c r="K6567" s="81"/>
      <c r="L6567" s="81"/>
      <c r="M6567" s="81"/>
      <c r="N6567" s="81"/>
      <c r="O6567" s="81"/>
      <c r="P6567" s="81"/>
      <c r="Q6567" s="81"/>
      <c r="R6567" s="81"/>
    </row>
    <row r="6568" spans="1:18">
      <c r="A6568" s="81"/>
      <c r="B6568" s="81"/>
      <c r="C6568" s="81"/>
      <c r="D6568" s="81"/>
      <c r="E6568" s="81"/>
      <c r="F6568" s="81"/>
      <c r="G6568" s="81"/>
      <c r="H6568" s="81"/>
      <c r="I6568" s="81"/>
      <c r="J6568" s="81"/>
      <c r="K6568" s="81"/>
      <c r="L6568" s="81"/>
      <c r="M6568" s="81"/>
      <c r="N6568" s="81"/>
      <c r="O6568" s="81"/>
      <c r="P6568" s="81"/>
      <c r="Q6568" s="81"/>
      <c r="R6568" s="81"/>
    </row>
    <row r="6569" spans="1:18">
      <c r="A6569" s="81"/>
      <c r="B6569" s="81"/>
      <c r="C6569" s="81"/>
      <c r="D6569" s="81"/>
      <c r="E6569" s="81"/>
      <c r="F6569" s="81"/>
      <c r="G6569" s="81"/>
      <c r="H6569" s="81"/>
      <c r="I6569" s="81"/>
      <c r="J6569" s="81"/>
      <c r="K6569" s="81"/>
      <c r="L6569" s="81"/>
      <c r="M6569" s="81"/>
      <c r="N6569" s="81"/>
      <c r="O6569" s="81"/>
      <c r="P6569" s="81"/>
      <c r="Q6569" s="81"/>
      <c r="R6569" s="81"/>
    </row>
    <row r="6570" spans="1:18">
      <c r="A6570" s="81"/>
      <c r="B6570" s="81"/>
      <c r="C6570" s="81"/>
      <c r="D6570" s="81"/>
      <c r="E6570" s="81"/>
      <c r="F6570" s="81"/>
      <c r="G6570" s="81"/>
      <c r="H6570" s="81"/>
      <c r="I6570" s="81"/>
      <c r="J6570" s="81"/>
      <c r="K6570" s="81"/>
      <c r="L6570" s="81"/>
      <c r="M6570" s="81"/>
      <c r="N6570" s="81"/>
      <c r="O6570" s="81"/>
      <c r="P6570" s="81"/>
      <c r="Q6570" s="81"/>
      <c r="R6570" s="81"/>
    </row>
    <row r="6571" spans="1:18">
      <c r="A6571" s="81"/>
      <c r="B6571" s="81"/>
      <c r="C6571" s="81"/>
      <c r="D6571" s="81"/>
      <c r="E6571" s="81"/>
      <c r="F6571" s="81"/>
      <c r="G6571" s="81"/>
      <c r="H6571" s="81"/>
      <c r="I6571" s="81"/>
      <c r="J6571" s="81"/>
      <c r="K6571" s="81"/>
      <c r="L6571" s="81"/>
      <c r="M6571" s="81"/>
      <c r="N6571" s="81"/>
      <c r="O6571" s="81"/>
      <c r="P6571" s="81"/>
      <c r="Q6571" s="81"/>
      <c r="R6571" s="81"/>
    </row>
    <row r="6572" spans="1:18">
      <c r="A6572" s="81"/>
      <c r="B6572" s="81"/>
      <c r="C6572" s="81"/>
      <c r="D6572" s="81"/>
      <c r="E6572" s="81"/>
      <c r="F6572" s="81"/>
      <c r="G6572" s="81"/>
      <c r="H6572" s="81"/>
      <c r="I6572" s="81"/>
      <c r="J6572" s="81"/>
      <c r="K6572" s="81"/>
      <c r="L6572" s="81"/>
      <c r="M6572" s="81"/>
      <c r="N6572" s="81"/>
      <c r="O6572" s="81"/>
      <c r="P6572" s="81"/>
      <c r="Q6572" s="81"/>
      <c r="R6572" s="81"/>
    </row>
    <row r="6573" spans="1:18">
      <c r="A6573" s="81"/>
      <c r="B6573" s="81"/>
      <c r="C6573" s="81"/>
      <c r="D6573" s="81"/>
      <c r="E6573" s="81"/>
      <c r="F6573" s="81"/>
      <c r="G6573" s="81"/>
      <c r="H6573" s="81"/>
      <c r="I6573" s="81"/>
      <c r="J6573" s="81"/>
      <c r="K6573" s="81"/>
      <c r="L6573" s="81"/>
      <c r="M6573" s="81"/>
      <c r="N6573" s="81"/>
      <c r="O6573" s="81"/>
      <c r="P6573" s="81"/>
      <c r="Q6573" s="81"/>
      <c r="R6573" s="81"/>
    </row>
    <row r="6574" spans="1:18">
      <c r="A6574" s="81"/>
      <c r="B6574" s="81"/>
      <c r="C6574" s="81"/>
      <c r="D6574" s="81"/>
      <c r="E6574" s="81"/>
      <c r="F6574" s="81"/>
      <c r="G6574" s="81"/>
      <c r="H6574" s="81"/>
      <c r="I6574" s="81"/>
      <c r="J6574" s="81"/>
      <c r="K6574" s="81"/>
      <c r="L6574" s="81"/>
      <c r="M6574" s="81"/>
      <c r="N6574" s="81"/>
      <c r="O6574" s="81"/>
      <c r="P6574" s="81"/>
      <c r="Q6574" s="81"/>
      <c r="R6574" s="81"/>
    </row>
    <row r="6575" spans="1:18">
      <c r="A6575" s="81"/>
      <c r="B6575" s="81"/>
      <c r="C6575" s="81"/>
      <c r="D6575" s="81"/>
      <c r="E6575" s="81"/>
      <c r="F6575" s="81"/>
      <c r="G6575" s="81"/>
      <c r="H6575" s="81"/>
      <c r="I6575" s="81"/>
      <c r="J6575" s="81"/>
      <c r="K6575" s="81"/>
      <c r="L6575" s="81"/>
      <c r="M6575" s="81"/>
      <c r="N6575" s="81"/>
      <c r="O6575" s="81"/>
      <c r="P6575" s="81"/>
      <c r="Q6575" s="81"/>
      <c r="R6575" s="81"/>
    </row>
    <row r="6576" spans="1:18">
      <c r="A6576" s="81"/>
      <c r="B6576" s="81"/>
      <c r="C6576" s="81"/>
      <c r="D6576" s="81"/>
      <c r="E6576" s="81"/>
      <c r="F6576" s="81"/>
      <c r="G6576" s="81"/>
      <c r="H6576" s="81"/>
      <c r="I6576" s="81"/>
      <c r="J6576" s="81"/>
      <c r="K6576" s="81"/>
      <c r="L6576" s="81"/>
      <c r="M6576" s="81"/>
      <c r="N6576" s="81"/>
      <c r="O6576" s="81"/>
      <c r="P6576" s="81"/>
      <c r="Q6576" s="81"/>
      <c r="R6576" s="81"/>
    </row>
    <row r="6577" spans="1:18">
      <c r="A6577" s="81"/>
      <c r="B6577" s="81"/>
      <c r="C6577" s="81"/>
      <c r="D6577" s="81"/>
      <c r="E6577" s="81"/>
      <c r="F6577" s="81"/>
      <c r="G6577" s="81"/>
      <c r="H6577" s="81"/>
      <c r="I6577" s="81"/>
      <c r="J6577" s="81"/>
      <c r="K6577" s="81"/>
      <c r="L6577" s="81"/>
      <c r="M6577" s="81"/>
      <c r="N6577" s="81"/>
      <c r="O6577" s="81"/>
      <c r="P6577" s="81"/>
      <c r="Q6577" s="81"/>
      <c r="R6577" s="81"/>
    </row>
    <row r="6578" spans="1:18">
      <c r="A6578" s="81"/>
      <c r="B6578" s="81"/>
      <c r="C6578" s="81"/>
      <c r="D6578" s="81"/>
      <c r="E6578" s="81"/>
      <c r="F6578" s="81"/>
      <c r="G6578" s="81"/>
      <c r="H6578" s="81"/>
      <c r="I6578" s="81"/>
      <c r="J6578" s="81"/>
      <c r="K6578" s="81"/>
      <c r="L6578" s="81"/>
      <c r="M6578" s="81"/>
      <c r="N6578" s="81"/>
      <c r="O6578" s="81"/>
      <c r="P6578" s="81"/>
      <c r="Q6578" s="81"/>
      <c r="R6578" s="81"/>
    </row>
    <row r="6579" spans="1:18">
      <c r="A6579" s="81"/>
      <c r="B6579" s="81"/>
      <c r="C6579" s="81"/>
      <c r="D6579" s="81"/>
      <c r="E6579" s="81"/>
      <c r="F6579" s="81"/>
      <c r="G6579" s="81"/>
      <c r="H6579" s="81"/>
      <c r="I6579" s="81"/>
      <c r="J6579" s="81"/>
      <c r="K6579" s="81"/>
      <c r="L6579" s="81"/>
      <c r="M6579" s="81"/>
      <c r="N6579" s="81"/>
      <c r="O6579" s="81"/>
      <c r="P6579" s="81"/>
      <c r="Q6579" s="81"/>
      <c r="R6579" s="81"/>
    </row>
    <row r="6580" spans="1:18">
      <c r="A6580" s="81"/>
      <c r="B6580" s="81"/>
      <c r="C6580" s="81"/>
      <c r="D6580" s="81"/>
      <c r="E6580" s="81"/>
      <c r="F6580" s="81"/>
      <c r="G6580" s="81"/>
      <c r="H6580" s="81"/>
      <c r="I6580" s="81"/>
      <c r="J6580" s="81"/>
      <c r="K6580" s="81"/>
      <c r="L6580" s="81"/>
      <c r="M6580" s="81"/>
      <c r="N6580" s="81"/>
      <c r="O6580" s="81"/>
      <c r="P6580" s="81"/>
      <c r="Q6580" s="81"/>
      <c r="R6580" s="81"/>
    </row>
    <row r="6581" spans="1:18">
      <c r="A6581" s="81"/>
      <c r="B6581" s="81"/>
      <c r="C6581" s="81"/>
      <c r="D6581" s="81"/>
      <c r="E6581" s="81"/>
      <c r="F6581" s="81"/>
      <c r="G6581" s="81"/>
      <c r="H6581" s="81"/>
      <c r="I6581" s="81"/>
      <c r="J6581" s="81"/>
      <c r="K6581" s="81"/>
      <c r="L6581" s="81"/>
      <c r="M6581" s="81"/>
      <c r="N6581" s="81"/>
      <c r="O6581" s="81"/>
      <c r="P6581" s="81"/>
      <c r="Q6581" s="81"/>
      <c r="R6581" s="81"/>
    </row>
    <row r="6582" spans="1:18">
      <c r="A6582" s="81"/>
      <c r="B6582" s="81"/>
      <c r="C6582" s="81"/>
      <c r="D6582" s="81"/>
      <c r="E6582" s="81"/>
      <c r="F6582" s="81"/>
      <c r="G6582" s="81"/>
      <c r="H6582" s="81"/>
      <c r="I6582" s="81"/>
      <c r="J6582" s="81"/>
      <c r="K6582" s="81"/>
      <c r="L6582" s="81"/>
      <c r="M6582" s="81"/>
      <c r="N6582" s="81"/>
      <c r="O6582" s="81"/>
      <c r="P6582" s="81"/>
      <c r="Q6582" s="81"/>
      <c r="R6582" s="81"/>
    </row>
    <row r="6583" spans="1:18">
      <c r="A6583" s="81"/>
      <c r="B6583" s="81"/>
      <c r="C6583" s="81"/>
      <c r="D6583" s="81"/>
      <c r="E6583" s="81"/>
      <c r="F6583" s="81"/>
      <c r="G6583" s="81"/>
      <c r="H6583" s="81"/>
      <c r="I6583" s="81"/>
      <c r="J6583" s="81"/>
      <c r="K6583" s="81"/>
      <c r="L6583" s="81"/>
      <c r="M6583" s="81"/>
      <c r="N6583" s="81"/>
      <c r="O6583" s="81"/>
      <c r="P6583" s="81"/>
      <c r="Q6583" s="81"/>
      <c r="R6583" s="81"/>
    </row>
    <row r="6584" spans="1:18">
      <c r="A6584" s="81"/>
      <c r="B6584" s="81"/>
      <c r="C6584" s="81"/>
      <c r="D6584" s="81"/>
      <c r="E6584" s="81"/>
      <c r="F6584" s="81"/>
      <c r="G6584" s="81"/>
      <c r="H6584" s="81"/>
      <c r="I6584" s="81"/>
      <c r="J6584" s="81"/>
      <c r="K6584" s="81"/>
      <c r="L6584" s="81"/>
      <c r="M6584" s="81"/>
      <c r="N6584" s="81"/>
      <c r="O6584" s="81"/>
      <c r="P6584" s="81"/>
      <c r="Q6584" s="81"/>
      <c r="R6584" s="81"/>
    </row>
    <row r="6585" spans="1:18">
      <c r="A6585" s="81"/>
      <c r="B6585" s="81"/>
      <c r="C6585" s="81"/>
      <c r="D6585" s="81"/>
      <c r="E6585" s="81"/>
      <c r="F6585" s="81"/>
      <c r="G6585" s="81"/>
      <c r="H6585" s="81"/>
      <c r="I6585" s="81"/>
      <c r="J6585" s="81"/>
      <c r="K6585" s="81"/>
      <c r="L6585" s="81"/>
      <c r="M6585" s="81"/>
      <c r="N6585" s="81"/>
      <c r="O6585" s="81"/>
      <c r="P6585" s="81"/>
      <c r="Q6585" s="81"/>
      <c r="R6585" s="81"/>
    </row>
    <row r="6586" spans="1:18">
      <c r="A6586" s="81"/>
      <c r="B6586" s="81"/>
      <c r="C6586" s="81"/>
      <c r="D6586" s="81"/>
      <c r="E6586" s="81"/>
      <c r="F6586" s="81"/>
      <c r="G6586" s="81"/>
      <c r="H6586" s="81"/>
      <c r="I6586" s="81"/>
      <c r="J6586" s="81"/>
      <c r="K6586" s="81"/>
      <c r="L6586" s="81"/>
      <c r="M6586" s="81"/>
      <c r="N6586" s="81"/>
      <c r="O6586" s="81"/>
      <c r="P6586" s="81"/>
      <c r="Q6586" s="81"/>
      <c r="R6586" s="81"/>
    </row>
    <row r="6587" spans="1:18">
      <c r="A6587" s="81"/>
      <c r="B6587" s="81"/>
      <c r="C6587" s="81"/>
      <c r="D6587" s="81"/>
      <c r="E6587" s="81"/>
      <c r="F6587" s="81"/>
      <c r="G6587" s="81"/>
      <c r="H6587" s="81"/>
      <c r="I6587" s="81"/>
      <c r="J6587" s="81"/>
      <c r="K6587" s="81"/>
      <c r="L6587" s="81"/>
      <c r="M6587" s="81"/>
      <c r="N6587" s="81"/>
      <c r="O6587" s="81"/>
      <c r="P6587" s="81"/>
      <c r="Q6587" s="81"/>
      <c r="R6587" s="81"/>
    </row>
    <row r="6588" spans="1:18">
      <c r="A6588" s="81"/>
      <c r="B6588" s="81"/>
      <c r="C6588" s="81"/>
      <c r="D6588" s="81"/>
      <c r="E6588" s="81"/>
      <c r="F6588" s="81"/>
      <c r="G6588" s="81"/>
      <c r="H6588" s="81"/>
      <c r="I6588" s="81"/>
      <c r="J6588" s="81"/>
      <c r="K6588" s="81"/>
      <c r="L6588" s="81"/>
      <c r="M6588" s="81"/>
      <c r="N6588" s="81"/>
      <c r="O6588" s="81"/>
      <c r="P6588" s="81"/>
      <c r="Q6588" s="81"/>
      <c r="R6588" s="81"/>
    </row>
    <row r="6589" spans="1:18">
      <c r="A6589" s="81"/>
      <c r="B6589" s="81"/>
      <c r="C6589" s="81"/>
      <c r="D6589" s="81"/>
      <c r="E6589" s="81"/>
      <c r="F6589" s="81"/>
      <c r="G6589" s="81"/>
      <c r="H6589" s="81"/>
      <c r="I6589" s="81"/>
      <c r="J6589" s="81"/>
      <c r="K6589" s="81"/>
      <c r="L6589" s="81"/>
      <c r="M6589" s="81"/>
      <c r="N6589" s="81"/>
      <c r="O6589" s="81"/>
      <c r="P6589" s="81"/>
      <c r="Q6589" s="81"/>
      <c r="R6589" s="81"/>
    </row>
    <row r="6590" spans="1:18">
      <c r="A6590" s="81"/>
      <c r="B6590" s="81"/>
      <c r="C6590" s="81"/>
      <c r="D6590" s="81"/>
      <c r="E6590" s="81"/>
      <c r="F6590" s="81"/>
      <c r="G6590" s="81"/>
      <c r="H6590" s="81"/>
      <c r="I6590" s="81"/>
      <c r="J6590" s="81"/>
      <c r="K6590" s="81"/>
      <c r="L6590" s="81"/>
      <c r="M6590" s="81"/>
      <c r="N6590" s="81"/>
      <c r="O6590" s="81"/>
      <c r="P6590" s="81"/>
      <c r="Q6590" s="81"/>
      <c r="R6590" s="81"/>
    </row>
    <row r="6591" spans="1:18">
      <c r="A6591" s="81"/>
      <c r="B6591" s="81"/>
      <c r="C6591" s="81"/>
      <c r="D6591" s="81"/>
      <c r="E6591" s="81"/>
      <c r="F6591" s="81"/>
      <c r="G6591" s="81"/>
      <c r="H6591" s="81"/>
      <c r="I6591" s="81"/>
      <c r="J6591" s="81"/>
      <c r="K6591" s="81"/>
      <c r="L6591" s="81"/>
      <c r="M6591" s="81"/>
      <c r="N6591" s="81"/>
      <c r="O6591" s="81"/>
      <c r="P6591" s="81"/>
      <c r="Q6591" s="81"/>
      <c r="R6591" s="81"/>
    </row>
    <row r="6592" spans="1:18">
      <c r="A6592" s="81"/>
      <c r="B6592" s="81"/>
      <c r="C6592" s="81"/>
      <c r="D6592" s="81"/>
      <c r="E6592" s="81"/>
      <c r="F6592" s="81"/>
      <c r="G6592" s="81"/>
      <c r="H6592" s="81"/>
      <c r="I6592" s="81"/>
      <c r="J6592" s="81"/>
      <c r="K6592" s="81"/>
      <c r="L6592" s="81"/>
      <c r="M6592" s="81"/>
      <c r="N6592" s="81"/>
      <c r="O6592" s="81"/>
      <c r="P6592" s="81"/>
      <c r="Q6592" s="81"/>
      <c r="R6592" s="81"/>
    </row>
    <row r="6593" spans="1:18">
      <c r="A6593" s="81"/>
      <c r="B6593" s="81"/>
      <c r="C6593" s="81"/>
      <c r="D6593" s="81"/>
      <c r="E6593" s="81"/>
      <c r="F6593" s="81"/>
      <c r="G6593" s="81"/>
      <c r="H6593" s="81"/>
      <c r="I6593" s="81"/>
      <c r="J6593" s="81"/>
      <c r="K6593" s="81"/>
      <c r="L6593" s="81"/>
      <c r="M6593" s="81"/>
      <c r="N6593" s="81"/>
      <c r="O6593" s="81"/>
      <c r="P6593" s="81"/>
      <c r="Q6593" s="81"/>
      <c r="R6593" s="81"/>
    </row>
    <row r="6594" spans="1:18">
      <c r="A6594" s="81"/>
      <c r="B6594" s="81"/>
      <c r="C6594" s="81"/>
      <c r="D6594" s="81"/>
      <c r="E6594" s="81"/>
      <c r="F6594" s="81"/>
      <c r="G6594" s="81"/>
      <c r="H6594" s="81"/>
      <c r="I6594" s="81"/>
      <c r="J6594" s="81"/>
      <c r="K6594" s="81"/>
      <c r="L6594" s="81"/>
      <c r="M6594" s="81"/>
      <c r="N6594" s="81"/>
      <c r="O6594" s="81"/>
      <c r="P6594" s="81"/>
      <c r="Q6594" s="81"/>
      <c r="R6594" s="81"/>
    </row>
    <row r="6595" spans="1:18">
      <c r="A6595" s="81"/>
      <c r="B6595" s="81"/>
      <c r="C6595" s="81"/>
      <c r="D6595" s="81"/>
      <c r="E6595" s="81"/>
      <c r="F6595" s="81"/>
      <c r="G6595" s="81"/>
      <c r="H6595" s="81"/>
      <c r="I6595" s="81"/>
      <c r="J6595" s="81"/>
      <c r="K6595" s="81"/>
      <c r="L6595" s="81"/>
      <c r="M6595" s="81"/>
      <c r="N6595" s="81"/>
      <c r="O6595" s="81"/>
      <c r="P6595" s="81"/>
      <c r="Q6595" s="81"/>
      <c r="R6595" s="81"/>
    </row>
    <row r="6596" spans="1:18">
      <c r="A6596" s="81"/>
      <c r="B6596" s="81"/>
      <c r="C6596" s="81"/>
      <c r="D6596" s="81"/>
      <c r="E6596" s="81"/>
      <c r="F6596" s="81"/>
      <c r="G6596" s="81"/>
      <c r="H6596" s="81"/>
      <c r="I6596" s="81"/>
      <c r="J6596" s="81"/>
      <c r="K6596" s="81"/>
      <c r="L6596" s="81"/>
      <c r="M6596" s="81"/>
      <c r="N6596" s="81"/>
      <c r="O6596" s="81"/>
      <c r="P6596" s="81"/>
      <c r="Q6596" s="81"/>
      <c r="R6596" s="81"/>
    </row>
    <row r="6597" spans="1:18">
      <c r="A6597" s="81"/>
      <c r="B6597" s="81"/>
      <c r="C6597" s="81"/>
      <c r="D6597" s="81"/>
      <c r="E6597" s="81"/>
      <c r="F6597" s="81"/>
      <c r="G6597" s="81"/>
      <c r="H6597" s="81"/>
      <c r="I6597" s="81"/>
      <c r="J6597" s="81"/>
      <c r="K6597" s="81"/>
      <c r="L6597" s="81"/>
      <c r="M6597" s="81"/>
      <c r="N6597" s="81"/>
      <c r="O6597" s="81"/>
      <c r="P6597" s="81"/>
      <c r="Q6597" s="81"/>
      <c r="R6597" s="81"/>
    </row>
    <row r="6598" spans="1:18">
      <c r="A6598" s="81"/>
      <c r="B6598" s="81"/>
      <c r="C6598" s="81"/>
      <c r="D6598" s="81"/>
      <c r="E6598" s="81"/>
      <c r="F6598" s="81"/>
      <c r="G6598" s="81"/>
      <c r="H6598" s="81"/>
      <c r="I6598" s="81"/>
      <c r="J6598" s="81"/>
      <c r="K6598" s="81"/>
      <c r="L6598" s="81"/>
      <c r="M6598" s="81"/>
      <c r="N6598" s="81"/>
      <c r="O6598" s="81"/>
      <c r="P6598" s="81"/>
      <c r="Q6598" s="81"/>
      <c r="R6598" s="81"/>
    </row>
    <row r="6599" spans="1:18">
      <c r="A6599" s="81"/>
      <c r="B6599" s="81"/>
      <c r="C6599" s="81"/>
      <c r="D6599" s="81"/>
      <c r="E6599" s="81"/>
      <c r="F6599" s="81"/>
      <c r="G6599" s="81"/>
      <c r="H6599" s="81"/>
      <c r="I6599" s="81"/>
      <c r="J6599" s="81"/>
      <c r="K6599" s="81"/>
      <c r="L6599" s="81"/>
      <c r="M6599" s="81"/>
      <c r="N6599" s="81"/>
      <c r="O6599" s="81"/>
      <c r="P6599" s="81"/>
      <c r="Q6599" s="81"/>
      <c r="R6599" s="81"/>
    </row>
    <row r="6600" spans="1:18">
      <c r="A6600" s="81"/>
      <c r="B6600" s="81"/>
      <c r="C6600" s="81"/>
      <c r="D6600" s="81"/>
      <c r="E6600" s="81"/>
      <c r="F6600" s="81"/>
      <c r="G6600" s="81"/>
      <c r="H6600" s="81"/>
      <c r="I6600" s="81"/>
      <c r="J6600" s="81"/>
      <c r="K6600" s="81"/>
      <c r="L6600" s="81"/>
      <c r="M6600" s="81"/>
      <c r="N6600" s="81"/>
      <c r="O6600" s="81"/>
      <c r="P6600" s="81"/>
      <c r="Q6600" s="81"/>
      <c r="R6600" s="81"/>
    </row>
    <row r="6601" spans="1:18">
      <c r="A6601" s="81"/>
      <c r="B6601" s="81"/>
      <c r="C6601" s="81"/>
      <c r="D6601" s="81"/>
      <c r="E6601" s="81"/>
      <c r="F6601" s="81"/>
      <c r="G6601" s="81"/>
      <c r="H6601" s="81"/>
      <c r="I6601" s="81"/>
      <c r="J6601" s="81"/>
      <c r="K6601" s="81"/>
      <c r="L6601" s="81"/>
      <c r="M6601" s="81"/>
      <c r="N6601" s="81"/>
      <c r="O6601" s="81"/>
      <c r="P6601" s="81"/>
      <c r="Q6601" s="81"/>
      <c r="R6601" s="81"/>
    </row>
    <row r="6602" spans="1:18">
      <c r="A6602" s="81"/>
      <c r="B6602" s="81"/>
      <c r="C6602" s="81"/>
      <c r="D6602" s="81"/>
      <c r="E6602" s="81"/>
      <c r="F6602" s="81"/>
      <c r="G6602" s="81"/>
      <c r="H6602" s="81"/>
      <c r="I6602" s="81"/>
      <c r="J6602" s="81"/>
      <c r="K6602" s="81"/>
      <c r="L6602" s="81"/>
      <c r="M6602" s="81"/>
      <c r="N6602" s="81"/>
      <c r="O6602" s="81"/>
      <c r="P6602" s="81"/>
      <c r="Q6602" s="81"/>
      <c r="R6602" s="81"/>
    </row>
    <row r="6603" spans="1:18">
      <c r="A6603" s="81"/>
      <c r="B6603" s="81"/>
      <c r="C6603" s="81"/>
      <c r="D6603" s="81"/>
      <c r="E6603" s="81"/>
      <c r="F6603" s="81"/>
      <c r="G6603" s="81"/>
      <c r="H6603" s="81"/>
      <c r="I6603" s="81"/>
      <c r="J6603" s="81"/>
      <c r="K6603" s="81"/>
      <c r="L6603" s="81"/>
      <c r="M6603" s="81"/>
      <c r="N6603" s="81"/>
      <c r="O6603" s="81"/>
      <c r="P6603" s="81"/>
      <c r="Q6603" s="81"/>
      <c r="R6603" s="81"/>
    </row>
    <row r="6604" spans="1:18">
      <c r="A6604" s="81"/>
      <c r="B6604" s="81"/>
      <c r="C6604" s="81"/>
      <c r="D6604" s="81"/>
      <c r="E6604" s="81"/>
      <c r="F6604" s="81"/>
      <c r="G6604" s="81"/>
      <c r="H6604" s="81"/>
      <c r="I6604" s="81"/>
      <c r="J6604" s="81"/>
      <c r="K6604" s="81"/>
      <c r="L6604" s="81"/>
      <c r="M6604" s="81"/>
      <c r="N6604" s="81"/>
      <c r="O6604" s="81"/>
      <c r="P6604" s="81"/>
      <c r="Q6604" s="81"/>
      <c r="R6604" s="81"/>
    </row>
    <row r="6605" spans="1:18">
      <c r="A6605" s="81"/>
      <c r="B6605" s="81"/>
      <c r="C6605" s="81"/>
      <c r="D6605" s="81"/>
      <c r="E6605" s="81"/>
      <c r="F6605" s="81"/>
      <c r="G6605" s="81"/>
      <c r="H6605" s="81"/>
      <c r="I6605" s="81"/>
      <c r="J6605" s="81"/>
      <c r="K6605" s="81"/>
      <c r="L6605" s="81"/>
      <c r="M6605" s="81"/>
      <c r="N6605" s="81"/>
      <c r="O6605" s="81"/>
      <c r="P6605" s="81"/>
      <c r="Q6605" s="81"/>
      <c r="R6605" s="81"/>
    </row>
    <row r="6606" spans="1:18">
      <c r="A6606" s="81"/>
      <c r="B6606" s="81"/>
      <c r="C6606" s="81"/>
      <c r="D6606" s="81"/>
      <c r="E6606" s="81"/>
      <c r="F6606" s="81"/>
      <c r="G6606" s="81"/>
      <c r="H6606" s="81"/>
      <c r="I6606" s="81"/>
      <c r="J6606" s="81"/>
      <c r="K6606" s="81"/>
      <c r="L6606" s="81"/>
      <c r="M6606" s="81"/>
      <c r="N6606" s="81"/>
      <c r="O6606" s="81"/>
      <c r="P6606" s="81"/>
      <c r="Q6606" s="81"/>
      <c r="R6606" s="81"/>
    </row>
    <row r="6607" spans="1:18">
      <c r="A6607" s="81"/>
      <c r="B6607" s="81"/>
      <c r="C6607" s="81"/>
      <c r="D6607" s="81"/>
      <c r="E6607" s="81"/>
      <c r="F6607" s="81"/>
      <c r="G6607" s="81"/>
      <c r="H6607" s="81"/>
      <c r="I6607" s="81"/>
      <c r="J6607" s="81"/>
      <c r="K6607" s="81"/>
      <c r="L6607" s="81"/>
      <c r="M6607" s="81"/>
      <c r="N6607" s="81"/>
      <c r="O6607" s="81"/>
      <c r="P6607" s="81"/>
      <c r="Q6607" s="81"/>
      <c r="R6607" s="81"/>
    </row>
    <row r="6608" spans="1:18">
      <c r="A6608" s="81"/>
      <c r="B6608" s="81"/>
      <c r="C6608" s="81"/>
      <c r="D6608" s="81"/>
      <c r="E6608" s="81"/>
      <c r="F6608" s="81"/>
      <c r="G6608" s="81"/>
      <c r="H6608" s="81"/>
      <c r="I6608" s="81"/>
      <c r="J6608" s="81"/>
      <c r="K6608" s="81"/>
      <c r="L6608" s="81"/>
      <c r="M6608" s="81"/>
      <c r="N6608" s="81"/>
      <c r="O6608" s="81"/>
      <c r="P6608" s="81"/>
      <c r="Q6608" s="81"/>
      <c r="R6608" s="81"/>
    </row>
    <row r="6609" spans="1:18">
      <c r="A6609" s="81"/>
      <c r="B6609" s="81"/>
      <c r="C6609" s="81"/>
      <c r="D6609" s="81"/>
      <c r="E6609" s="81"/>
      <c r="F6609" s="81"/>
      <c r="G6609" s="81"/>
      <c r="H6609" s="81"/>
      <c r="I6609" s="81"/>
      <c r="J6609" s="81"/>
      <c r="K6609" s="81"/>
      <c r="L6609" s="81"/>
      <c r="M6609" s="81"/>
      <c r="N6609" s="81"/>
      <c r="O6609" s="81"/>
      <c r="P6609" s="81"/>
      <c r="Q6609" s="81"/>
      <c r="R6609" s="81"/>
    </row>
    <row r="6610" spans="1:18">
      <c r="A6610" s="81"/>
      <c r="B6610" s="81"/>
      <c r="C6610" s="81"/>
      <c r="D6610" s="81"/>
      <c r="E6610" s="81"/>
      <c r="F6610" s="81"/>
      <c r="G6610" s="81"/>
      <c r="H6610" s="81"/>
      <c r="I6610" s="81"/>
      <c r="J6610" s="81"/>
      <c r="K6610" s="81"/>
      <c r="L6610" s="81"/>
      <c r="M6610" s="81"/>
      <c r="N6610" s="81"/>
      <c r="O6610" s="81"/>
      <c r="P6610" s="81"/>
      <c r="Q6610" s="81"/>
      <c r="R6610" s="81"/>
    </row>
    <row r="6611" spans="1:18">
      <c r="A6611" s="81"/>
      <c r="B6611" s="81"/>
      <c r="C6611" s="81"/>
      <c r="D6611" s="81"/>
      <c r="E6611" s="81"/>
      <c r="F6611" s="81"/>
      <c r="G6611" s="81"/>
      <c r="H6611" s="81"/>
      <c r="I6611" s="81"/>
      <c r="J6611" s="81"/>
      <c r="K6611" s="81"/>
      <c r="L6611" s="81"/>
      <c r="M6611" s="81"/>
      <c r="N6611" s="81"/>
      <c r="O6611" s="81"/>
      <c r="P6611" s="81"/>
      <c r="Q6611" s="81"/>
      <c r="R6611" s="81"/>
    </row>
    <row r="6612" spans="1:18">
      <c r="A6612" s="81"/>
      <c r="B6612" s="81"/>
      <c r="C6612" s="81"/>
      <c r="D6612" s="81"/>
      <c r="E6612" s="81"/>
      <c r="F6612" s="81"/>
      <c r="G6612" s="81"/>
      <c r="H6612" s="81"/>
      <c r="I6612" s="81"/>
      <c r="J6612" s="81"/>
      <c r="K6612" s="81"/>
      <c r="L6612" s="81"/>
      <c r="M6612" s="81"/>
      <c r="N6612" s="81"/>
      <c r="O6612" s="81"/>
      <c r="P6612" s="81"/>
      <c r="Q6612" s="81"/>
      <c r="R6612" s="81"/>
    </row>
    <row r="6613" spans="1:18">
      <c r="A6613" s="81"/>
      <c r="B6613" s="81"/>
      <c r="C6613" s="81"/>
      <c r="D6613" s="81"/>
      <c r="E6613" s="81"/>
      <c r="F6613" s="81"/>
      <c r="G6613" s="81"/>
      <c r="H6613" s="81"/>
      <c r="I6613" s="81"/>
      <c r="J6613" s="81"/>
      <c r="K6613" s="81"/>
      <c r="L6613" s="81"/>
      <c r="M6613" s="81"/>
      <c r="N6613" s="81"/>
      <c r="O6613" s="81"/>
      <c r="P6613" s="81"/>
      <c r="Q6613" s="81"/>
      <c r="R6613" s="81"/>
    </row>
    <row r="6614" spans="1:18">
      <c r="A6614" s="81"/>
      <c r="B6614" s="81"/>
      <c r="C6614" s="81"/>
      <c r="D6614" s="81"/>
      <c r="E6614" s="81"/>
      <c r="F6614" s="81"/>
      <c r="G6614" s="81"/>
      <c r="H6614" s="81"/>
      <c r="I6614" s="81"/>
      <c r="J6614" s="81"/>
      <c r="K6614" s="81"/>
      <c r="L6614" s="81"/>
      <c r="M6614" s="81"/>
      <c r="N6614" s="81"/>
      <c r="O6614" s="81"/>
      <c r="P6614" s="81"/>
      <c r="Q6614" s="81"/>
      <c r="R6614" s="81"/>
    </row>
    <row r="6615" spans="1:18">
      <c r="A6615" s="81"/>
      <c r="B6615" s="81"/>
      <c r="C6615" s="81"/>
      <c r="D6615" s="81"/>
      <c r="E6615" s="81"/>
      <c r="F6615" s="81"/>
      <c r="G6615" s="81"/>
      <c r="H6615" s="81"/>
      <c r="I6615" s="81"/>
      <c r="J6615" s="81"/>
      <c r="K6615" s="81"/>
      <c r="L6615" s="81"/>
      <c r="M6615" s="81"/>
      <c r="N6615" s="81"/>
      <c r="O6615" s="81"/>
      <c r="P6615" s="81"/>
      <c r="Q6615" s="81"/>
      <c r="R6615" s="81"/>
    </row>
    <row r="6616" spans="1:18">
      <c r="A6616" s="81"/>
      <c r="B6616" s="81"/>
      <c r="C6616" s="81"/>
      <c r="D6616" s="81"/>
      <c r="E6616" s="81"/>
      <c r="F6616" s="81"/>
      <c r="G6616" s="81"/>
      <c r="H6616" s="81"/>
      <c r="I6616" s="81"/>
      <c r="J6616" s="81"/>
      <c r="K6616" s="81"/>
      <c r="L6616" s="81"/>
      <c r="M6616" s="81"/>
      <c r="N6616" s="81"/>
      <c r="O6616" s="81"/>
      <c r="P6616" s="81"/>
      <c r="Q6616" s="81"/>
      <c r="R6616" s="81"/>
    </row>
    <row r="6617" spans="1:18">
      <c r="A6617" s="81"/>
      <c r="B6617" s="81"/>
      <c r="C6617" s="81"/>
      <c r="D6617" s="81"/>
      <c r="E6617" s="81"/>
      <c r="F6617" s="81"/>
      <c r="G6617" s="81"/>
      <c r="H6617" s="81"/>
      <c r="I6617" s="81"/>
      <c r="J6617" s="81"/>
      <c r="K6617" s="81"/>
      <c r="L6617" s="81"/>
      <c r="M6617" s="81"/>
      <c r="N6617" s="81"/>
      <c r="O6617" s="81"/>
      <c r="P6617" s="81"/>
      <c r="Q6617" s="81"/>
      <c r="R6617" s="81"/>
    </row>
    <row r="6618" spans="1:18">
      <c r="A6618" s="81"/>
      <c r="B6618" s="81"/>
      <c r="C6618" s="81"/>
      <c r="D6618" s="81"/>
      <c r="E6618" s="81"/>
      <c r="F6618" s="81"/>
      <c r="G6618" s="81"/>
      <c r="H6618" s="81"/>
      <c r="I6618" s="81"/>
      <c r="J6618" s="81"/>
      <c r="K6618" s="81"/>
      <c r="L6618" s="81"/>
      <c r="M6618" s="81"/>
      <c r="N6618" s="81"/>
      <c r="O6618" s="81"/>
      <c r="P6618" s="81"/>
      <c r="Q6618" s="81"/>
      <c r="R6618" s="81"/>
    </row>
    <row r="6619" spans="1:18">
      <c r="A6619" s="81"/>
      <c r="B6619" s="81"/>
      <c r="C6619" s="81"/>
      <c r="D6619" s="81"/>
      <c r="E6619" s="81"/>
      <c r="F6619" s="81"/>
      <c r="G6619" s="81"/>
      <c r="H6619" s="81"/>
      <c r="I6619" s="81"/>
      <c r="J6619" s="81"/>
      <c r="K6619" s="81"/>
      <c r="L6619" s="81"/>
      <c r="M6619" s="81"/>
      <c r="N6619" s="81"/>
      <c r="O6619" s="81"/>
      <c r="P6619" s="81"/>
      <c r="Q6619" s="81"/>
      <c r="R6619" s="81"/>
    </row>
    <row r="6620" spans="1:18">
      <c r="A6620" s="81"/>
      <c r="B6620" s="81"/>
      <c r="C6620" s="81"/>
      <c r="D6620" s="81"/>
      <c r="E6620" s="81"/>
      <c r="F6620" s="81"/>
      <c r="G6620" s="81"/>
      <c r="H6620" s="81"/>
      <c r="I6620" s="81"/>
      <c r="J6620" s="81"/>
      <c r="K6620" s="81"/>
      <c r="L6620" s="81"/>
      <c r="M6620" s="81"/>
      <c r="N6620" s="81"/>
      <c r="O6620" s="81"/>
      <c r="P6620" s="81"/>
      <c r="Q6620" s="81"/>
      <c r="R6620" s="81"/>
    </row>
    <row r="6621" spans="1:18">
      <c r="A6621" s="81"/>
      <c r="B6621" s="81"/>
      <c r="C6621" s="81"/>
      <c r="D6621" s="81"/>
      <c r="E6621" s="81"/>
      <c r="F6621" s="81"/>
      <c r="G6621" s="81"/>
      <c r="H6621" s="81"/>
      <c r="I6621" s="81"/>
      <c r="J6621" s="81"/>
      <c r="K6621" s="81"/>
      <c r="L6621" s="81"/>
      <c r="M6621" s="81"/>
      <c r="N6621" s="81"/>
      <c r="O6621" s="81"/>
      <c r="P6621" s="81"/>
      <c r="Q6621" s="81"/>
      <c r="R6621" s="81"/>
    </row>
    <row r="6622" spans="1:18">
      <c r="A6622" s="81"/>
      <c r="B6622" s="81"/>
      <c r="C6622" s="81"/>
      <c r="D6622" s="81"/>
      <c r="E6622" s="81"/>
      <c r="F6622" s="81"/>
      <c r="G6622" s="81"/>
      <c r="H6622" s="81"/>
      <c r="I6622" s="81"/>
      <c r="J6622" s="81"/>
      <c r="K6622" s="81"/>
      <c r="L6622" s="81"/>
      <c r="M6622" s="81"/>
      <c r="N6622" s="81"/>
      <c r="O6622" s="81"/>
      <c r="P6622" s="81"/>
      <c r="Q6622" s="81"/>
      <c r="R6622" s="81"/>
    </row>
    <row r="6623" spans="1:18">
      <c r="A6623" s="81"/>
      <c r="B6623" s="81"/>
      <c r="C6623" s="81"/>
      <c r="D6623" s="81"/>
      <c r="E6623" s="81"/>
      <c r="F6623" s="81"/>
      <c r="G6623" s="81"/>
      <c r="H6623" s="81"/>
      <c r="I6623" s="81"/>
      <c r="J6623" s="81"/>
      <c r="K6623" s="81"/>
      <c r="L6623" s="81"/>
      <c r="M6623" s="81"/>
      <c r="N6623" s="81"/>
      <c r="O6623" s="81"/>
      <c r="P6623" s="81"/>
      <c r="Q6623" s="81"/>
      <c r="R6623" s="81"/>
    </row>
    <row r="6624" spans="1:18">
      <c r="A6624" s="81"/>
      <c r="B6624" s="81"/>
      <c r="C6624" s="81"/>
      <c r="D6624" s="81"/>
      <c r="E6624" s="81"/>
      <c r="F6624" s="81"/>
      <c r="G6624" s="81"/>
      <c r="H6624" s="81"/>
      <c r="I6624" s="81"/>
      <c r="J6624" s="81"/>
      <c r="K6624" s="81"/>
      <c r="L6624" s="81"/>
      <c r="M6624" s="81"/>
      <c r="N6624" s="81"/>
      <c r="O6624" s="81"/>
      <c r="P6624" s="81"/>
      <c r="Q6624" s="81"/>
      <c r="R6624" s="81"/>
    </row>
    <row r="6625" spans="1:18">
      <c r="A6625" s="81"/>
      <c r="B6625" s="81"/>
      <c r="C6625" s="81"/>
      <c r="D6625" s="81"/>
      <c r="E6625" s="81"/>
      <c r="F6625" s="81"/>
      <c r="G6625" s="81"/>
      <c r="H6625" s="81"/>
      <c r="I6625" s="81"/>
      <c r="J6625" s="81"/>
      <c r="K6625" s="81"/>
      <c r="L6625" s="81"/>
      <c r="M6625" s="81"/>
      <c r="N6625" s="81"/>
      <c r="O6625" s="81"/>
      <c r="P6625" s="81"/>
      <c r="Q6625" s="81"/>
      <c r="R6625" s="81"/>
    </row>
    <row r="6626" spans="1:18">
      <c r="A6626" s="81"/>
      <c r="B6626" s="81"/>
      <c r="C6626" s="81"/>
      <c r="D6626" s="81"/>
      <c r="E6626" s="81"/>
      <c r="F6626" s="81"/>
      <c r="G6626" s="81"/>
      <c r="H6626" s="81"/>
      <c r="I6626" s="81"/>
      <c r="J6626" s="81"/>
      <c r="K6626" s="81"/>
      <c r="L6626" s="81"/>
      <c r="M6626" s="81"/>
      <c r="N6626" s="81"/>
      <c r="O6626" s="81"/>
      <c r="P6626" s="81"/>
      <c r="Q6626" s="81"/>
      <c r="R6626" s="81"/>
    </row>
    <row r="6627" spans="1:18">
      <c r="A6627" s="81"/>
      <c r="B6627" s="81"/>
      <c r="C6627" s="81"/>
      <c r="D6627" s="81"/>
      <c r="E6627" s="81"/>
      <c r="F6627" s="81"/>
      <c r="G6627" s="81"/>
      <c r="H6627" s="81"/>
      <c r="I6627" s="81"/>
      <c r="J6627" s="81"/>
      <c r="K6627" s="81"/>
      <c r="L6627" s="81"/>
      <c r="M6627" s="81"/>
      <c r="N6627" s="81"/>
      <c r="O6627" s="81"/>
      <c r="P6627" s="81"/>
      <c r="Q6627" s="81"/>
      <c r="R6627" s="81"/>
    </row>
    <row r="6628" spans="1:18">
      <c r="A6628" s="81"/>
      <c r="B6628" s="81"/>
      <c r="C6628" s="81"/>
      <c r="D6628" s="81"/>
      <c r="E6628" s="81"/>
      <c r="F6628" s="81"/>
      <c r="G6628" s="81"/>
      <c r="H6628" s="81"/>
      <c r="I6628" s="81"/>
      <c r="J6628" s="81"/>
      <c r="K6628" s="81"/>
      <c r="L6628" s="81"/>
      <c r="M6628" s="81"/>
      <c r="N6628" s="81"/>
      <c r="O6628" s="81"/>
      <c r="P6628" s="81"/>
      <c r="Q6628" s="81"/>
      <c r="R6628" s="81"/>
    </row>
    <row r="6629" spans="1:18">
      <c r="A6629" s="81"/>
      <c r="B6629" s="81"/>
      <c r="C6629" s="81"/>
      <c r="D6629" s="81"/>
      <c r="E6629" s="81"/>
      <c r="F6629" s="81"/>
      <c r="G6629" s="81"/>
      <c r="H6629" s="81"/>
      <c r="I6629" s="81"/>
      <c r="J6629" s="81"/>
      <c r="K6629" s="81"/>
      <c r="L6629" s="81"/>
      <c r="M6629" s="81"/>
      <c r="N6629" s="81"/>
      <c r="O6629" s="81"/>
      <c r="P6629" s="81"/>
      <c r="Q6629" s="81"/>
      <c r="R6629" s="81"/>
    </row>
    <row r="6630" spans="1:18">
      <c r="A6630" s="81"/>
      <c r="B6630" s="81"/>
      <c r="C6630" s="81"/>
      <c r="D6630" s="81"/>
      <c r="E6630" s="81"/>
      <c r="F6630" s="81"/>
      <c r="G6630" s="81"/>
      <c r="H6630" s="81"/>
      <c r="I6630" s="81"/>
      <c r="J6630" s="81"/>
      <c r="K6630" s="81"/>
      <c r="L6630" s="81"/>
      <c r="M6630" s="81"/>
      <c r="N6630" s="81"/>
      <c r="O6630" s="81"/>
      <c r="P6630" s="81"/>
      <c r="Q6630" s="81"/>
      <c r="R6630" s="81"/>
    </row>
    <row r="6631" spans="1:18">
      <c r="A6631" s="81"/>
      <c r="B6631" s="81"/>
      <c r="C6631" s="81"/>
      <c r="D6631" s="81"/>
      <c r="E6631" s="81"/>
      <c r="F6631" s="81"/>
      <c r="G6631" s="81"/>
      <c r="H6631" s="81"/>
      <c r="I6631" s="81"/>
      <c r="J6631" s="81"/>
      <c r="K6631" s="81"/>
      <c r="L6631" s="81"/>
      <c r="M6631" s="81"/>
      <c r="N6631" s="81"/>
      <c r="O6631" s="81"/>
      <c r="P6631" s="81"/>
      <c r="Q6631" s="81"/>
      <c r="R6631" s="81"/>
    </row>
    <row r="6632" spans="1:18">
      <c r="A6632" s="81"/>
      <c r="B6632" s="81"/>
      <c r="C6632" s="81"/>
      <c r="D6632" s="81"/>
      <c r="E6632" s="81"/>
      <c r="F6632" s="81"/>
      <c r="G6632" s="81"/>
      <c r="H6632" s="81"/>
      <c r="I6632" s="81"/>
      <c r="J6632" s="81"/>
      <c r="K6632" s="81"/>
      <c r="L6632" s="81"/>
      <c r="M6632" s="81"/>
      <c r="N6632" s="81"/>
      <c r="O6632" s="81"/>
      <c r="P6632" s="81"/>
      <c r="Q6632" s="81"/>
      <c r="R6632" s="81"/>
    </row>
    <row r="6633" spans="1:18">
      <c r="A6633" s="81"/>
      <c r="B6633" s="81"/>
      <c r="C6633" s="81"/>
      <c r="D6633" s="81"/>
      <c r="E6633" s="81"/>
      <c r="F6633" s="81"/>
      <c r="G6633" s="81"/>
      <c r="H6633" s="81"/>
      <c r="I6633" s="81"/>
      <c r="J6633" s="81"/>
      <c r="K6633" s="81"/>
      <c r="L6633" s="81"/>
      <c r="M6633" s="81"/>
      <c r="N6633" s="81"/>
      <c r="O6633" s="81"/>
      <c r="P6633" s="81"/>
      <c r="Q6633" s="81"/>
      <c r="R6633" s="81"/>
    </row>
    <row r="6634" spans="1:18">
      <c r="A6634" s="81"/>
      <c r="B6634" s="81"/>
      <c r="C6634" s="81"/>
      <c r="D6634" s="81"/>
      <c r="E6634" s="81"/>
      <c r="F6634" s="81"/>
      <c r="G6634" s="81"/>
      <c r="H6634" s="81"/>
      <c r="I6634" s="81"/>
      <c r="J6634" s="81"/>
      <c r="K6634" s="81"/>
      <c r="L6634" s="81"/>
      <c r="M6634" s="81"/>
      <c r="N6634" s="81"/>
      <c r="O6634" s="81"/>
      <c r="P6634" s="81"/>
      <c r="Q6634" s="81"/>
      <c r="R6634" s="81"/>
    </row>
    <row r="6635" spans="1:18">
      <c r="A6635" s="81"/>
      <c r="B6635" s="81"/>
      <c r="C6635" s="81"/>
      <c r="D6635" s="81"/>
      <c r="E6635" s="81"/>
      <c r="F6635" s="81"/>
      <c r="G6635" s="81"/>
      <c r="H6635" s="81"/>
      <c r="I6635" s="81"/>
      <c r="J6635" s="81"/>
      <c r="K6635" s="81"/>
      <c r="L6635" s="81"/>
      <c r="M6635" s="81"/>
      <c r="N6635" s="81"/>
      <c r="O6635" s="81"/>
      <c r="P6635" s="81"/>
      <c r="Q6635" s="81"/>
      <c r="R6635" s="81"/>
    </row>
    <row r="6636" spans="1:18">
      <c r="A6636" s="81"/>
      <c r="B6636" s="81"/>
      <c r="C6636" s="81"/>
      <c r="D6636" s="81"/>
      <c r="E6636" s="81"/>
      <c r="F6636" s="81"/>
      <c r="G6636" s="81"/>
      <c r="H6636" s="81"/>
      <c r="I6636" s="81"/>
      <c r="J6636" s="81"/>
      <c r="K6636" s="81"/>
      <c r="L6636" s="81"/>
      <c r="M6636" s="81"/>
      <c r="N6636" s="81"/>
      <c r="O6636" s="81"/>
      <c r="P6636" s="81"/>
      <c r="Q6636" s="81"/>
      <c r="R6636" s="81"/>
    </row>
    <row r="6637" spans="1:18">
      <c r="A6637" s="81"/>
      <c r="B6637" s="81"/>
      <c r="C6637" s="81"/>
      <c r="D6637" s="81"/>
      <c r="E6637" s="81"/>
      <c r="F6637" s="81"/>
      <c r="G6637" s="81"/>
      <c r="H6637" s="81"/>
      <c r="I6637" s="81"/>
      <c r="J6637" s="81"/>
      <c r="K6637" s="81"/>
      <c r="L6637" s="81"/>
      <c r="M6637" s="81"/>
      <c r="N6637" s="81"/>
      <c r="O6637" s="81"/>
      <c r="P6637" s="81"/>
      <c r="Q6637" s="81"/>
      <c r="R6637" s="81"/>
    </row>
    <row r="6638" spans="1:18">
      <c r="A6638" s="81"/>
      <c r="B6638" s="81"/>
      <c r="C6638" s="81"/>
      <c r="D6638" s="81"/>
      <c r="E6638" s="81"/>
      <c r="F6638" s="81"/>
      <c r="G6638" s="81"/>
      <c r="H6638" s="81"/>
      <c r="I6638" s="81"/>
      <c r="J6638" s="81"/>
      <c r="K6638" s="81"/>
      <c r="L6638" s="81"/>
      <c r="M6638" s="81"/>
      <c r="N6638" s="81"/>
      <c r="O6638" s="81"/>
      <c r="P6638" s="81"/>
      <c r="Q6638" s="81"/>
      <c r="R6638" s="81"/>
    </row>
    <row r="6639" spans="1:18">
      <c r="A6639" s="81"/>
      <c r="B6639" s="81"/>
      <c r="C6639" s="81"/>
      <c r="D6639" s="81"/>
      <c r="E6639" s="81"/>
      <c r="F6639" s="81"/>
      <c r="G6639" s="81"/>
      <c r="H6639" s="81"/>
      <c r="I6639" s="81"/>
      <c r="J6639" s="81"/>
      <c r="K6639" s="81"/>
      <c r="L6639" s="81"/>
      <c r="M6639" s="81"/>
      <c r="N6639" s="81"/>
      <c r="O6639" s="81"/>
      <c r="P6639" s="81"/>
      <c r="Q6639" s="81"/>
      <c r="R6639" s="81"/>
    </row>
    <row r="6640" spans="1:18">
      <c r="A6640" s="81"/>
      <c r="B6640" s="81"/>
      <c r="C6640" s="81"/>
      <c r="D6640" s="81"/>
      <c r="E6640" s="81"/>
      <c r="F6640" s="81"/>
      <c r="G6640" s="81"/>
      <c r="H6640" s="81"/>
      <c r="I6640" s="81"/>
      <c r="J6640" s="81"/>
      <c r="K6640" s="81"/>
      <c r="L6640" s="81"/>
      <c r="M6640" s="81"/>
      <c r="N6640" s="81"/>
      <c r="O6640" s="81"/>
      <c r="P6640" s="81"/>
      <c r="Q6640" s="81"/>
      <c r="R6640" s="81"/>
    </row>
    <row r="6641" spans="1:18">
      <c r="A6641" s="81"/>
      <c r="B6641" s="81"/>
      <c r="C6641" s="81"/>
      <c r="D6641" s="81"/>
      <c r="E6641" s="81"/>
      <c r="F6641" s="81"/>
      <c r="G6641" s="81"/>
      <c r="H6641" s="81"/>
      <c r="I6641" s="81"/>
      <c r="J6641" s="81"/>
      <c r="K6641" s="81"/>
      <c r="L6641" s="81"/>
      <c r="M6641" s="81"/>
      <c r="N6641" s="81"/>
      <c r="O6641" s="81"/>
      <c r="P6641" s="81"/>
      <c r="Q6641" s="81"/>
      <c r="R6641" s="81"/>
    </row>
    <row r="6642" spans="1:18">
      <c r="A6642" s="81"/>
      <c r="B6642" s="81"/>
      <c r="C6642" s="167"/>
      <c r="D6642" s="167"/>
      <c r="E6642" s="167"/>
      <c r="F6642" s="81"/>
      <c r="G6642" s="81"/>
      <c r="H6642" s="81"/>
      <c r="I6642" s="81"/>
      <c r="J6642" s="81"/>
      <c r="K6642" s="81"/>
      <c r="L6642" s="81"/>
      <c r="M6642" s="81"/>
      <c r="N6642" s="81"/>
      <c r="O6642" s="81"/>
      <c r="P6642" s="81"/>
      <c r="Q6642" s="81"/>
      <c r="R6642" s="81"/>
    </row>
    <row r="6643" spans="1:18">
      <c r="A6643" s="81"/>
      <c r="B6643" s="81"/>
      <c r="C6643" s="167"/>
      <c r="D6643" s="167"/>
      <c r="E6643" s="167"/>
      <c r="F6643" s="81"/>
      <c r="G6643" s="81"/>
      <c r="H6643" s="81"/>
      <c r="I6643" s="81"/>
      <c r="J6643" s="81"/>
      <c r="K6643" s="81"/>
      <c r="L6643" s="81"/>
      <c r="M6643" s="81"/>
      <c r="N6643" s="81"/>
      <c r="O6643" s="81"/>
      <c r="P6643" s="81"/>
      <c r="Q6643" s="81"/>
      <c r="R6643" s="81"/>
    </row>
    <row r="6644" spans="1:18">
      <c r="A6644" s="81"/>
      <c r="B6644" s="81"/>
      <c r="C6644" s="167"/>
      <c r="D6644" s="167"/>
      <c r="E6644" s="167"/>
      <c r="F6644" s="81"/>
      <c r="G6644" s="81"/>
      <c r="H6644" s="81"/>
      <c r="I6644" s="81"/>
      <c r="J6644" s="81"/>
      <c r="K6644" s="81"/>
      <c r="L6644" s="81"/>
      <c r="M6644" s="81"/>
      <c r="N6644" s="81"/>
      <c r="O6644" s="81"/>
      <c r="P6644" s="81"/>
      <c r="Q6644" s="81"/>
      <c r="R6644" s="81"/>
    </row>
    <row r="6645" spans="1:18">
      <c r="A6645" s="81"/>
      <c r="B6645" s="81"/>
      <c r="C6645" s="167"/>
      <c r="D6645" s="167"/>
      <c r="E6645" s="167"/>
      <c r="F6645" s="81"/>
      <c r="G6645" s="81"/>
      <c r="H6645" s="81"/>
      <c r="I6645" s="81"/>
      <c r="J6645" s="81"/>
      <c r="K6645" s="81"/>
      <c r="L6645" s="81"/>
      <c r="M6645" s="81"/>
      <c r="N6645" s="81"/>
      <c r="O6645" s="81"/>
      <c r="P6645" s="81"/>
      <c r="Q6645" s="81"/>
      <c r="R6645" s="81"/>
    </row>
    <row r="6646" spans="1:18">
      <c r="A6646" s="81"/>
      <c r="B6646" s="81"/>
      <c r="C6646" s="167"/>
      <c r="D6646" s="167"/>
      <c r="E6646" s="167"/>
      <c r="F6646" s="81"/>
      <c r="G6646" s="81"/>
      <c r="H6646" s="81"/>
      <c r="I6646" s="81"/>
      <c r="J6646" s="81"/>
      <c r="K6646" s="81"/>
      <c r="L6646" s="81"/>
      <c r="M6646" s="81"/>
      <c r="N6646" s="81"/>
      <c r="O6646" s="81"/>
      <c r="P6646" s="81"/>
      <c r="Q6646" s="81"/>
      <c r="R6646" s="81"/>
    </row>
    <row r="6647" spans="1:18">
      <c r="A6647" s="81"/>
      <c r="B6647" s="81"/>
      <c r="C6647" s="167"/>
      <c r="D6647" s="167"/>
      <c r="E6647" s="167"/>
      <c r="F6647" s="81"/>
      <c r="G6647" s="81"/>
      <c r="H6647" s="81"/>
      <c r="I6647" s="81"/>
      <c r="J6647" s="81"/>
      <c r="K6647" s="81"/>
      <c r="L6647" s="81"/>
      <c r="M6647" s="81"/>
      <c r="N6647" s="81"/>
      <c r="O6647" s="81"/>
      <c r="P6647" s="81"/>
      <c r="Q6647" s="81"/>
      <c r="R6647" s="81"/>
    </row>
    <row r="6648" spans="1:18">
      <c r="A6648" s="81"/>
      <c r="B6648" s="81"/>
      <c r="C6648" s="167"/>
      <c r="D6648" s="167"/>
      <c r="E6648" s="167"/>
      <c r="F6648" s="81"/>
      <c r="G6648" s="81"/>
      <c r="H6648" s="81"/>
      <c r="I6648" s="81"/>
      <c r="J6648" s="81"/>
      <c r="K6648" s="81"/>
      <c r="L6648" s="81"/>
      <c r="M6648" s="81"/>
      <c r="N6648" s="81"/>
      <c r="O6648" s="81"/>
      <c r="P6648" s="81"/>
      <c r="Q6648" s="81"/>
      <c r="R6648" s="81"/>
    </row>
    <row r="6649" spans="1:18">
      <c r="A6649" s="81"/>
      <c r="B6649" s="81"/>
      <c r="C6649" s="167"/>
      <c r="D6649" s="167"/>
      <c r="E6649" s="167"/>
      <c r="F6649" s="81"/>
      <c r="G6649" s="81"/>
      <c r="H6649" s="81"/>
      <c r="I6649" s="81"/>
      <c r="J6649" s="81"/>
      <c r="K6649" s="81"/>
      <c r="L6649" s="81"/>
      <c r="M6649" s="81"/>
      <c r="N6649" s="81"/>
      <c r="O6649" s="81"/>
      <c r="P6649" s="81"/>
      <c r="Q6649" s="81"/>
      <c r="R6649" s="81"/>
    </row>
    <row r="6650" spans="1:18">
      <c r="A6650" s="81"/>
      <c r="B6650" s="81"/>
      <c r="C6650" s="167"/>
      <c r="D6650" s="167"/>
      <c r="E6650" s="167"/>
      <c r="F6650" s="81"/>
      <c r="G6650" s="81"/>
      <c r="H6650" s="81"/>
      <c r="I6650" s="81"/>
      <c r="J6650" s="81"/>
      <c r="K6650" s="81"/>
      <c r="L6650" s="81"/>
      <c r="M6650" s="81"/>
      <c r="N6650" s="81"/>
      <c r="O6650" s="81"/>
      <c r="P6650" s="81"/>
      <c r="Q6650" s="81"/>
      <c r="R6650" s="81"/>
    </row>
    <row r="6651" spans="1:18">
      <c r="A6651" s="81"/>
      <c r="B6651" s="81"/>
      <c r="C6651" s="167"/>
      <c r="D6651" s="167"/>
      <c r="E6651" s="167"/>
      <c r="F6651" s="81"/>
      <c r="G6651" s="81"/>
      <c r="H6651" s="81"/>
      <c r="I6651" s="81"/>
      <c r="J6651" s="81"/>
      <c r="K6651" s="81"/>
      <c r="L6651" s="81"/>
      <c r="M6651" s="81"/>
      <c r="N6651" s="81"/>
      <c r="O6651" s="81"/>
      <c r="P6651" s="81"/>
      <c r="Q6651" s="81"/>
      <c r="R6651" s="81"/>
    </row>
    <row r="6652" spans="1:18">
      <c r="A6652" s="81"/>
      <c r="B6652" s="81"/>
      <c r="C6652" s="167"/>
      <c r="D6652" s="167"/>
      <c r="E6652" s="167"/>
      <c r="F6652" s="81"/>
      <c r="G6652" s="81"/>
      <c r="H6652" s="81"/>
      <c r="I6652" s="81"/>
      <c r="J6652" s="81"/>
      <c r="K6652" s="81"/>
      <c r="L6652" s="81"/>
      <c r="M6652" s="81"/>
      <c r="N6652" s="81"/>
      <c r="O6652" s="81"/>
      <c r="P6652" s="81"/>
      <c r="Q6652" s="81"/>
      <c r="R6652" s="81"/>
    </row>
    <row r="6653" spans="1:18">
      <c r="A6653" s="81"/>
      <c r="B6653" s="81"/>
      <c r="C6653" s="167"/>
      <c r="D6653" s="167"/>
      <c r="E6653" s="167"/>
      <c r="F6653" s="81"/>
      <c r="G6653" s="81"/>
      <c r="H6653" s="81"/>
      <c r="I6653" s="81"/>
      <c r="J6653" s="81"/>
      <c r="K6653" s="81"/>
      <c r="L6653" s="81"/>
      <c r="M6653" s="81"/>
      <c r="N6653" s="81"/>
      <c r="O6653" s="81"/>
      <c r="P6653" s="81"/>
      <c r="Q6653" s="81"/>
      <c r="R6653" s="81"/>
    </row>
    <row r="6654" spans="1:18">
      <c r="A6654" s="81"/>
      <c r="B6654" s="81"/>
      <c r="C6654" s="167"/>
      <c r="D6654" s="167"/>
      <c r="E6654" s="167"/>
      <c r="F6654" s="81"/>
      <c r="G6654" s="81"/>
      <c r="H6654" s="81"/>
      <c r="I6654" s="81"/>
      <c r="J6654" s="81"/>
      <c r="K6654" s="81"/>
      <c r="L6654" s="81"/>
      <c r="M6654" s="81"/>
      <c r="N6654" s="81"/>
      <c r="O6654" s="81"/>
      <c r="P6654" s="81"/>
      <c r="Q6654" s="81"/>
      <c r="R6654" s="81"/>
    </row>
    <row r="6655" spans="1:18">
      <c r="A6655" s="81"/>
      <c r="B6655" s="81"/>
      <c r="C6655" s="167"/>
      <c r="D6655" s="167"/>
      <c r="E6655" s="167"/>
      <c r="F6655" s="81"/>
      <c r="G6655" s="81"/>
      <c r="H6655" s="81"/>
      <c r="I6655" s="81"/>
      <c r="J6655" s="81"/>
      <c r="K6655" s="81"/>
      <c r="L6655" s="81"/>
      <c r="M6655" s="81"/>
      <c r="N6655" s="81"/>
      <c r="O6655" s="81"/>
      <c r="P6655" s="81"/>
      <c r="Q6655" s="81"/>
      <c r="R6655" s="81"/>
    </row>
    <row r="6656" spans="1:18">
      <c r="A6656" s="81"/>
      <c r="B6656" s="81"/>
      <c r="C6656" s="167"/>
      <c r="D6656" s="167"/>
      <c r="E6656" s="167"/>
      <c r="F6656" s="81"/>
      <c r="G6656" s="81"/>
      <c r="H6656" s="81"/>
      <c r="I6656" s="81"/>
      <c r="J6656" s="81"/>
      <c r="K6656" s="81"/>
      <c r="L6656" s="81"/>
      <c r="M6656" s="81"/>
      <c r="N6656" s="81"/>
      <c r="O6656" s="81"/>
      <c r="P6656" s="81"/>
      <c r="Q6656" s="81"/>
      <c r="R6656" s="81"/>
    </row>
    <row r="6657" spans="1:18">
      <c r="A6657" s="81"/>
      <c r="B6657" s="81"/>
      <c r="C6657" s="167"/>
      <c r="D6657" s="167"/>
      <c r="E6657" s="167"/>
      <c r="F6657" s="81"/>
      <c r="G6657" s="81"/>
      <c r="H6657" s="81"/>
      <c r="I6657" s="81"/>
      <c r="J6657" s="81"/>
      <c r="K6657" s="81"/>
      <c r="L6657" s="81"/>
      <c r="M6657" s="81"/>
      <c r="N6657" s="81"/>
      <c r="O6657" s="81"/>
      <c r="P6657" s="81"/>
      <c r="Q6657" s="81"/>
      <c r="R6657" s="81"/>
    </row>
    <row r="6658" spans="1:18">
      <c r="A6658" s="81"/>
      <c r="B6658" s="81"/>
      <c r="C6658" s="167"/>
      <c r="D6658" s="167"/>
      <c r="E6658" s="167"/>
      <c r="F6658" s="81"/>
      <c r="G6658" s="81"/>
      <c r="H6658" s="81"/>
      <c r="I6658" s="81"/>
      <c r="J6658" s="81"/>
      <c r="K6658" s="81"/>
      <c r="L6658" s="81"/>
      <c r="M6658" s="81"/>
      <c r="N6658" s="81"/>
      <c r="O6658" s="81"/>
      <c r="P6658" s="81"/>
      <c r="Q6658" s="81"/>
      <c r="R6658" s="81"/>
    </row>
    <row r="6659" spans="1:18">
      <c r="A6659" s="81"/>
      <c r="B6659" s="81"/>
      <c r="C6659" s="167"/>
      <c r="D6659" s="167"/>
      <c r="E6659" s="167"/>
      <c r="F6659" s="81"/>
      <c r="G6659" s="81"/>
      <c r="H6659" s="81"/>
      <c r="I6659" s="81"/>
      <c r="J6659" s="81"/>
      <c r="K6659" s="81"/>
      <c r="L6659" s="81"/>
      <c r="M6659" s="81"/>
      <c r="N6659" s="81"/>
      <c r="O6659" s="81"/>
      <c r="P6659" s="81"/>
      <c r="Q6659" s="81"/>
      <c r="R6659" s="81"/>
    </row>
    <row r="6660" spans="1:18">
      <c r="A6660" s="81"/>
      <c r="B6660" s="81"/>
      <c r="C6660" s="167"/>
      <c r="D6660" s="167"/>
      <c r="E6660" s="167"/>
      <c r="F6660" s="81"/>
      <c r="G6660" s="81"/>
      <c r="H6660" s="81"/>
      <c r="I6660" s="81"/>
      <c r="J6660" s="81"/>
      <c r="K6660" s="81"/>
      <c r="L6660" s="81"/>
      <c r="M6660" s="81"/>
      <c r="N6660" s="81"/>
      <c r="O6660" s="81"/>
      <c r="P6660" s="81"/>
      <c r="Q6660" s="81"/>
      <c r="R6660" s="81"/>
    </row>
    <row r="6661" spans="1:18">
      <c r="A6661" s="81"/>
      <c r="B6661" s="81"/>
      <c r="C6661" s="167"/>
      <c r="D6661" s="167"/>
      <c r="E6661" s="167"/>
      <c r="F6661" s="81"/>
      <c r="G6661" s="81"/>
      <c r="H6661" s="81"/>
      <c r="I6661" s="81"/>
      <c r="J6661" s="81"/>
      <c r="K6661" s="81"/>
      <c r="L6661" s="81"/>
      <c r="M6661" s="81"/>
      <c r="N6661" s="81"/>
      <c r="O6661" s="81"/>
      <c r="P6661" s="81"/>
      <c r="Q6661" s="81"/>
      <c r="R6661" s="81"/>
    </row>
    <row r="6662" spans="1:18">
      <c r="A6662" s="81"/>
      <c r="B6662" s="81"/>
      <c r="C6662" s="167"/>
      <c r="D6662" s="167"/>
      <c r="E6662" s="167"/>
      <c r="F6662" s="81"/>
      <c r="G6662" s="81"/>
      <c r="H6662" s="81"/>
      <c r="I6662" s="81"/>
      <c r="J6662" s="81"/>
      <c r="K6662" s="81"/>
      <c r="L6662" s="81"/>
      <c r="M6662" s="81"/>
      <c r="N6662" s="81"/>
      <c r="O6662" s="81"/>
      <c r="P6662" s="81"/>
      <c r="Q6662" s="81"/>
      <c r="R6662" s="81"/>
    </row>
    <row r="6663" spans="1:18">
      <c r="A6663" s="81"/>
      <c r="B6663" s="81"/>
      <c r="C6663" s="167"/>
      <c r="D6663" s="167"/>
      <c r="E6663" s="167"/>
      <c r="F6663" s="81"/>
      <c r="G6663" s="81"/>
      <c r="H6663" s="81"/>
      <c r="I6663" s="81"/>
      <c r="J6663" s="81"/>
      <c r="K6663" s="81"/>
      <c r="L6663" s="81"/>
      <c r="M6663" s="81"/>
      <c r="N6663" s="81"/>
      <c r="O6663" s="81"/>
      <c r="P6663" s="81"/>
      <c r="Q6663" s="81"/>
      <c r="R6663" s="81"/>
    </row>
    <row r="6664" spans="1:18">
      <c r="A6664" s="81"/>
      <c r="B6664" s="81"/>
      <c r="C6664" s="167"/>
      <c r="D6664" s="167"/>
      <c r="E6664" s="167"/>
      <c r="F6664" s="81"/>
      <c r="G6664" s="81"/>
      <c r="H6664" s="81"/>
      <c r="I6664" s="81"/>
      <c r="J6664" s="81"/>
      <c r="K6664" s="81"/>
      <c r="L6664" s="81"/>
      <c r="M6664" s="81"/>
      <c r="N6664" s="81"/>
      <c r="O6664" s="81"/>
      <c r="P6664" s="81"/>
      <c r="Q6664" s="81"/>
      <c r="R6664" s="81"/>
    </row>
    <row r="6665" spans="1:18">
      <c r="A6665" s="81"/>
      <c r="B6665" s="81"/>
      <c r="C6665" s="167"/>
      <c r="D6665" s="167"/>
      <c r="E6665" s="167"/>
      <c r="F6665" s="81"/>
      <c r="G6665" s="81"/>
      <c r="H6665" s="81"/>
      <c r="I6665" s="81"/>
      <c r="J6665" s="81"/>
      <c r="K6665" s="81"/>
      <c r="L6665" s="81"/>
      <c r="M6665" s="81"/>
      <c r="N6665" s="81"/>
      <c r="O6665" s="81"/>
      <c r="P6665" s="81"/>
      <c r="Q6665" s="81"/>
      <c r="R6665" s="81"/>
    </row>
    <row r="6666" spans="1:18">
      <c r="A6666" s="81"/>
      <c r="B6666" s="81"/>
      <c r="C6666" s="167"/>
      <c r="D6666" s="167"/>
      <c r="E6666" s="167"/>
      <c r="F6666" s="81"/>
      <c r="G6666" s="81"/>
      <c r="H6666" s="81"/>
      <c r="I6666" s="81"/>
      <c r="J6666" s="81"/>
      <c r="K6666" s="81"/>
      <c r="L6666" s="81"/>
      <c r="M6666" s="81"/>
      <c r="N6666" s="81"/>
      <c r="O6666" s="81"/>
      <c r="P6666" s="81"/>
      <c r="Q6666" s="81"/>
      <c r="R6666" s="81"/>
    </row>
    <row r="6667" spans="1:18">
      <c r="A6667" s="81"/>
      <c r="B6667" s="81"/>
      <c r="C6667" s="81"/>
      <c r="D6667" s="81"/>
      <c r="E6667" s="81"/>
      <c r="F6667" s="81"/>
      <c r="G6667" s="81"/>
      <c r="H6667" s="81"/>
      <c r="I6667" s="81"/>
      <c r="J6667" s="81"/>
      <c r="K6667" s="81"/>
      <c r="L6667" s="81"/>
      <c r="M6667" s="81"/>
      <c r="N6667" s="81"/>
      <c r="O6667" s="81"/>
      <c r="P6667" s="81"/>
      <c r="Q6667" s="81"/>
      <c r="R6667" s="81"/>
    </row>
    <row r="6668" spans="1:18">
      <c r="A6668" s="81"/>
      <c r="B6668" s="81"/>
      <c r="C6668" s="81"/>
      <c r="D6668" s="81"/>
      <c r="E6668" s="81"/>
      <c r="F6668" s="81"/>
      <c r="G6668" s="81"/>
      <c r="H6668" s="81"/>
      <c r="I6668" s="81"/>
      <c r="J6668" s="81"/>
      <c r="K6668" s="81"/>
      <c r="L6668" s="81"/>
      <c r="M6668" s="81"/>
      <c r="N6668" s="81"/>
      <c r="O6668" s="81"/>
      <c r="P6668" s="81"/>
      <c r="Q6668" s="81"/>
      <c r="R6668" s="81"/>
    </row>
    <row r="6669" spans="1:18">
      <c r="A6669" s="81"/>
      <c r="B6669" s="81"/>
      <c r="C6669" s="81"/>
      <c r="D6669" s="81"/>
      <c r="E6669" s="81"/>
      <c r="F6669" s="81"/>
      <c r="G6669" s="81"/>
      <c r="H6669" s="81"/>
      <c r="I6669" s="81"/>
      <c r="J6669" s="81"/>
      <c r="K6669" s="81"/>
      <c r="L6669" s="81"/>
      <c r="M6669" s="81"/>
      <c r="N6669" s="81"/>
      <c r="O6669" s="81"/>
      <c r="P6669" s="81"/>
      <c r="Q6669" s="81"/>
      <c r="R6669" s="81"/>
    </row>
    <row r="6670" spans="1:18">
      <c r="A6670" s="81"/>
      <c r="B6670" s="81"/>
      <c r="C6670" s="81"/>
      <c r="D6670" s="81"/>
      <c r="E6670" s="81"/>
      <c r="F6670" s="81"/>
      <c r="G6670" s="81"/>
      <c r="H6670" s="81"/>
      <c r="I6670" s="81"/>
      <c r="J6670" s="81"/>
      <c r="K6670" s="81"/>
      <c r="L6670" s="81"/>
      <c r="M6670" s="81"/>
      <c r="N6670" s="81"/>
      <c r="O6670" s="81"/>
      <c r="P6670" s="81"/>
      <c r="Q6670" s="81"/>
      <c r="R6670" s="81"/>
    </row>
    <row r="6671" spans="1:18">
      <c r="A6671" s="81"/>
      <c r="B6671" s="81"/>
      <c r="C6671" s="81"/>
      <c r="D6671" s="81"/>
      <c r="E6671" s="81"/>
      <c r="F6671" s="81"/>
      <c r="G6671" s="81"/>
      <c r="H6671" s="81"/>
      <c r="I6671" s="81"/>
      <c r="J6671" s="81"/>
      <c r="K6671" s="81"/>
      <c r="L6671" s="81"/>
      <c r="M6671" s="81"/>
      <c r="N6671" s="81"/>
      <c r="O6671" s="81"/>
      <c r="P6671" s="81"/>
      <c r="Q6671" s="81"/>
      <c r="R6671" s="81"/>
    </row>
    <row r="6672" spans="1:18">
      <c r="A6672" s="81"/>
      <c r="B6672" s="81"/>
      <c r="C6672" s="81"/>
      <c r="D6672" s="81"/>
      <c r="E6672" s="81"/>
      <c r="F6672" s="81"/>
      <c r="G6672" s="81"/>
      <c r="H6672" s="81"/>
      <c r="I6672" s="81"/>
      <c r="J6672" s="81"/>
      <c r="K6672" s="81"/>
      <c r="L6672" s="81"/>
      <c r="M6672" s="81"/>
      <c r="N6672" s="81"/>
      <c r="O6672" s="81"/>
      <c r="P6672" s="81"/>
      <c r="Q6672" s="81"/>
      <c r="R6672" s="81"/>
    </row>
    <row r="6673" spans="1:18">
      <c r="A6673" s="81"/>
      <c r="B6673" s="81"/>
      <c r="C6673" s="81"/>
      <c r="D6673" s="81"/>
      <c r="E6673" s="81"/>
      <c r="F6673" s="81"/>
      <c r="G6673" s="81"/>
      <c r="H6673" s="81"/>
      <c r="I6673" s="81"/>
      <c r="J6673" s="81"/>
      <c r="K6673" s="81"/>
      <c r="L6673" s="81"/>
      <c r="M6673" s="81"/>
      <c r="N6673" s="81"/>
      <c r="O6673" s="81"/>
      <c r="P6673" s="81"/>
      <c r="Q6673" s="81"/>
      <c r="R6673" s="81"/>
    </row>
    <row r="6674" spans="1:18">
      <c r="A6674" s="81"/>
      <c r="B6674" s="81"/>
      <c r="C6674" s="81"/>
      <c r="D6674" s="81"/>
      <c r="E6674" s="81"/>
      <c r="F6674" s="81"/>
      <c r="G6674" s="81"/>
      <c r="H6674" s="81"/>
      <c r="I6674" s="81"/>
      <c r="J6674" s="81"/>
      <c r="K6674" s="81"/>
      <c r="L6674" s="81"/>
      <c r="M6674" s="81"/>
      <c r="N6674" s="81"/>
      <c r="O6674" s="81"/>
      <c r="P6674" s="81"/>
      <c r="Q6674" s="81"/>
      <c r="R6674" s="81"/>
    </row>
    <row r="6675" spans="1:18">
      <c r="A6675" s="81"/>
      <c r="B6675" s="81"/>
      <c r="C6675" s="81"/>
      <c r="D6675" s="81"/>
      <c r="E6675" s="81"/>
      <c r="F6675" s="81"/>
      <c r="G6675" s="81"/>
      <c r="H6675" s="81"/>
      <c r="I6675" s="81"/>
      <c r="J6675" s="81"/>
      <c r="K6675" s="81"/>
      <c r="L6675" s="81"/>
      <c r="M6675" s="81"/>
      <c r="N6675" s="81"/>
      <c r="O6675" s="81"/>
      <c r="P6675" s="81"/>
      <c r="Q6675" s="81"/>
      <c r="R6675" s="81"/>
    </row>
    <row r="6676" spans="1:18">
      <c r="A6676" s="81"/>
      <c r="B6676" s="81"/>
      <c r="C6676" s="81"/>
      <c r="D6676" s="81"/>
      <c r="E6676" s="81"/>
      <c r="F6676" s="81"/>
      <c r="G6676" s="81"/>
      <c r="H6676" s="81"/>
      <c r="I6676" s="81"/>
      <c r="J6676" s="81"/>
      <c r="K6676" s="81"/>
      <c r="L6676" s="81"/>
      <c r="M6676" s="81"/>
      <c r="N6676" s="81"/>
      <c r="O6676" s="81"/>
      <c r="P6676" s="81"/>
      <c r="Q6676" s="81"/>
      <c r="R6676" s="81"/>
    </row>
    <row r="6677" spans="1:18">
      <c r="A6677" s="81"/>
      <c r="B6677" s="81"/>
      <c r="C6677" s="81"/>
      <c r="D6677" s="81"/>
      <c r="E6677" s="81"/>
      <c r="F6677" s="81"/>
      <c r="G6677" s="81"/>
      <c r="H6677" s="81"/>
      <c r="I6677" s="81"/>
      <c r="J6677" s="81"/>
      <c r="K6677" s="81"/>
      <c r="L6677" s="81"/>
      <c r="M6677" s="81"/>
      <c r="N6677" s="81"/>
      <c r="O6677" s="81"/>
      <c r="P6677" s="81"/>
      <c r="Q6677" s="81"/>
      <c r="R6677" s="81"/>
    </row>
    <row r="6678" spans="1:18">
      <c r="A6678" s="81"/>
      <c r="B6678" s="81"/>
      <c r="C6678" s="81"/>
      <c r="D6678" s="81"/>
      <c r="E6678" s="81"/>
      <c r="F6678" s="81"/>
      <c r="G6678" s="81"/>
      <c r="H6678" s="81"/>
      <c r="I6678" s="81"/>
      <c r="J6678" s="81"/>
      <c r="K6678" s="81"/>
      <c r="L6678" s="81"/>
      <c r="M6678" s="81"/>
      <c r="N6678" s="81"/>
      <c r="O6678" s="81"/>
      <c r="P6678" s="81"/>
      <c r="Q6678" s="81"/>
      <c r="R6678" s="81"/>
    </row>
    <row r="6679" spans="1:18">
      <c r="A6679" s="81"/>
      <c r="B6679" s="81"/>
      <c r="C6679" s="81"/>
      <c r="D6679" s="81"/>
      <c r="E6679" s="81"/>
      <c r="F6679" s="81"/>
      <c r="G6679" s="81"/>
      <c r="H6679" s="81"/>
      <c r="I6679" s="81"/>
      <c r="J6679" s="81"/>
      <c r="K6679" s="81"/>
      <c r="L6679" s="81"/>
      <c r="M6679" s="81"/>
      <c r="N6679" s="81"/>
      <c r="O6679" s="81"/>
      <c r="P6679" s="81"/>
      <c r="Q6679" s="81"/>
      <c r="R6679" s="81"/>
    </row>
    <row r="6680" spans="1:18">
      <c r="A6680" s="81"/>
      <c r="B6680" s="81"/>
      <c r="C6680" s="81"/>
      <c r="D6680" s="81"/>
      <c r="E6680" s="81"/>
      <c r="F6680" s="81"/>
      <c r="G6680" s="81"/>
      <c r="H6680" s="81"/>
      <c r="I6680" s="81"/>
      <c r="J6680" s="81"/>
      <c r="K6680" s="81"/>
      <c r="L6680" s="81"/>
      <c r="M6680" s="81"/>
      <c r="N6680" s="81"/>
      <c r="O6680" s="81"/>
      <c r="P6680" s="81"/>
      <c r="Q6680" s="81"/>
      <c r="R6680" s="81"/>
    </row>
    <row r="6681" spans="1:18">
      <c r="A6681" s="81"/>
      <c r="B6681" s="81"/>
      <c r="C6681" s="81"/>
      <c r="D6681" s="81"/>
      <c r="E6681" s="81"/>
      <c r="F6681" s="81"/>
      <c r="G6681" s="81"/>
      <c r="H6681" s="81"/>
      <c r="I6681" s="81"/>
      <c r="J6681" s="81"/>
      <c r="K6681" s="81"/>
      <c r="L6681" s="81"/>
      <c r="M6681" s="81"/>
      <c r="N6681" s="81"/>
      <c r="O6681" s="81"/>
      <c r="P6681" s="81"/>
      <c r="Q6681" s="81"/>
      <c r="R6681" s="81"/>
    </row>
    <row r="6682" spans="1:18">
      <c r="A6682" s="81"/>
      <c r="B6682" s="81"/>
      <c r="C6682" s="81"/>
      <c r="D6682" s="81"/>
      <c r="E6682" s="81"/>
      <c r="F6682" s="81"/>
      <c r="G6682" s="81"/>
      <c r="H6682" s="81"/>
      <c r="I6682" s="81"/>
      <c r="J6682" s="81"/>
      <c r="K6682" s="81"/>
      <c r="L6682" s="81"/>
      <c r="M6682" s="81"/>
      <c r="N6682" s="81"/>
      <c r="O6682" s="81"/>
      <c r="P6682" s="81"/>
      <c r="Q6682" s="81"/>
      <c r="R6682" s="81"/>
    </row>
    <row r="6683" spans="1:18">
      <c r="A6683" s="81"/>
      <c r="B6683" s="81"/>
      <c r="C6683" s="81"/>
      <c r="D6683" s="81"/>
      <c r="E6683" s="81"/>
      <c r="F6683" s="81"/>
      <c r="G6683" s="81"/>
      <c r="H6683" s="81"/>
      <c r="I6683" s="81"/>
      <c r="J6683" s="81"/>
      <c r="K6683" s="81"/>
      <c r="L6683" s="81"/>
      <c r="M6683" s="81"/>
      <c r="N6683" s="81"/>
      <c r="O6683" s="81"/>
      <c r="P6683" s="81"/>
      <c r="Q6683" s="81"/>
      <c r="R6683" s="81"/>
    </row>
    <row r="6684" spans="1:18">
      <c r="A6684" s="81"/>
      <c r="B6684" s="81"/>
      <c r="C6684" s="81"/>
      <c r="D6684" s="81"/>
      <c r="E6684" s="81"/>
      <c r="F6684" s="81"/>
      <c r="G6684" s="81"/>
      <c r="H6684" s="81"/>
      <c r="I6684" s="81"/>
      <c r="J6684" s="81"/>
      <c r="K6684" s="81"/>
      <c r="L6684" s="81"/>
      <c r="M6684" s="81"/>
      <c r="N6684" s="81"/>
      <c r="O6684" s="81"/>
      <c r="P6684" s="81"/>
      <c r="Q6684" s="81"/>
      <c r="R6684" s="81"/>
    </row>
    <row r="6685" spans="1:18">
      <c r="A6685" s="81"/>
      <c r="B6685" s="81"/>
      <c r="C6685" s="81"/>
      <c r="D6685" s="81"/>
      <c r="E6685" s="81"/>
      <c r="F6685" s="81"/>
      <c r="G6685" s="81"/>
      <c r="H6685" s="81"/>
      <c r="I6685" s="81"/>
      <c r="J6685" s="81"/>
      <c r="K6685" s="81"/>
      <c r="L6685" s="81"/>
      <c r="M6685" s="81"/>
      <c r="N6685" s="81"/>
      <c r="O6685" s="81"/>
      <c r="P6685" s="81"/>
      <c r="Q6685" s="81"/>
      <c r="R6685" s="81"/>
    </row>
    <row r="6686" spans="1:18">
      <c r="A6686" s="81"/>
      <c r="B6686" s="81"/>
      <c r="C6686" s="81"/>
      <c r="D6686" s="81"/>
      <c r="E6686" s="81"/>
      <c r="F6686" s="81"/>
      <c r="G6686" s="81"/>
      <c r="H6686" s="81"/>
      <c r="I6686" s="81"/>
      <c r="J6686" s="81"/>
      <c r="K6686" s="81"/>
      <c r="L6686" s="81"/>
      <c r="M6686" s="81"/>
      <c r="N6686" s="81"/>
      <c r="O6686" s="81"/>
      <c r="P6686" s="81"/>
      <c r="Q6686" s="81"/>
      <c r="R6686" s="81"/>
    </row>
    <row r="6687" spans="1:18">
      <c r="A6687" s="81"/>
      <c r="B6687" s="81"/>
      <c r="C6687" s="81"/>
      <c r="D6687" s="81"/>
      <c r="E6687" s="81"/>
      <c r="F6687" s="81"/>
      <c r="G6687" s="81"/>
      <c r="H6687" s="81"/>
      <c r="I6687" s="81"/>
      <c r="J6687" s="81"/>
      <c r="K6687" s="81"/>
      <c r="L6687" s="81"/>
      <c r="M6687" s="81"/>
      <c r="N6687" s="81"/>
      <c r="O6687" s="81"/>
      <c r="P6687" s="81"/>
      <c r="Q6687" s="81"/>
      <c r="R6687" s="81"/>
    </row>
    <row r="6688" spans="1:18">
      <c r="A6688" s="81"/>
      <c r="B6688" s="81"/>
      <c r="C6688" s="81"/>
      <c r="D6688" s="81"/>
      <c r="E6688" s="81"/>
      <c r="F6688" s="81"/>
      <c r="G6688" s="81"/>
      <c r="H6688" s="81"/>
      <c r="I6688" s="81"/>
      <c r="J6688" s="81"/>
      <c r="K6688" s="81"/>
      <c r="L6688" s="81"/>
      <c r="M6688" s="81"/>
      <c r="N6688" s="81"/>
      <c r="O6688" s="81"/>
      <c r="P6688" s="81"/>
      <c r="Q6688" s="81"/>
      <c r="R6688" s="81"/>
    </row>
    <row r="6689" spans="1:18">
      <c r="A6689" s="81"/>
      <c r="B6689" s="81"/>
      <c r="C6689" s="81"/>
      <c r="D6689" s="81"/>
      <c r="E6689" s="81"/>
      <c r="F6689" s="81"/>
      <c r="G6689" s="81"/>
      <c r="H6689" s="81"/>
      <c r="I6689" s="81"/>
      <c r="J6689" s="81"/>
      <c r="K6689" s="81"/>
      <c r="L6689" s="81"/>
      <c r="M6689" s="81"/>
      <c r="N6689" s="81"/>
      <c r="O6689" s="81"/>
      <c r="P6689" s="81"/>
      <c r="Q6689" s="81"/>
      <c r="R6689" s="81"/>
    </row>
    <row r="6690" spans="1:18">
      <c r="A6690" s="81"/>
      <c r="B6690" s="81"/>
      <c r="C6690" s="81"/>
      <c r="D6690" s="81"/>
      <c r="E6690" s="81"/>
      <c r="F6690" s="81"/>
      <c r="G6690" s="81"/>
      <c r="H6690" s="81"/>
      <c r="I6690" s="81"/>
      <c r="J6690" s="81"/>
      <c r="K6690" s="81"/>
      <c r="L6690" s="81"/>
      <c r="M6690" s="81"/>
      <c r="N6690" s="81"/>
      <c r="O6690" s="81"/>
      <c r="P6690" s="81"/>
      <c r="Q6690" s="81"/>
      <c r="R6690" s="81"/>
    </row>
    <row r="6691" spans="1:18">
      <c r="A6691" s="81"/>
      <c r="B6691" s="81"/>
      <c r="C6691" s="81"/>
      <c r="D6691" s="81"/>
      <c r="E6691" s="81"/>
      <c r="F6691" s="81"/>
      <c r="G6691" s="81"/>
      <c r="H6691" s="81"/>
      <c r="I6691" s="81"/>
      <c r="J6691" s="81"/>
      <c r="K6691" s="81"/>
      <c r="L6691" s="81"/>
      <c r="M6691" s="81"/>
      <c r="N6691" s="81"/>
      <c r="O6691" s="81"/>
      <c r="P6691" s="81"/>
      <c r="Q6691" s="81"/>
      <c r="R6691" s="81"/>
    </row>
    <row r="6692" spans="1:18">
      <c r="A6692" s="81"/>
      <c r="B6692" s="81"/>
      <c r="C6692" s="81"/>
      <c r="D6692" s="81"/>
      <c r="E6692" s="81"/>
      <c r="F6692" s="81"/>
      <c r="G6692" s="81"/>
      <c r="H6692" s="81"/>
      <c r="I6692" s="81"/>
      <c r="J6692" s="81"/>
      <c r="K6692" s="81"/>
      <c r="L6692" s="81"/>
      <c r="M6692" s="81"/>
      <c r="N6692" s="81"/>
      <c r="O6692" s="81"/>
      <c r="P6692" s="81"/>
      <c r="Q6692" s="81"/>
      <c r="R6692" s="81"/>
    </row>
    <row r="6693" spans="1:18">
      <c r="A6693" s="81"/>
      <c r="B6693" s="81"/>
      <c r="C6693" s="81"/>
      <c r="D6693" s="81"/>
      <c r="E6693" s="81"/>
      <c r="F6693" s="81"/>
      <c r="G6693" s="81"/>
      <c r="H6693" s="81"/>
      <c r="I6693" s="81"/>
      <c r="J6693" s="81"/>
      <c r="K6693" s="81"/>
      <c r="L6693" s="81"/>
      <c r="M6693" s="81"/>
      <c r="N6693" s="81"/>
      <c r="O6693" s="81"/>
      <c r="P6693" s="81"/>
      <c r="Q6693" s="81"/>
      <c r="R6693" s="81"/>
    </row>
    <row r="6694" spans="1:18">
      <c r="A6694" s="81"/>
      <c r="B6694" s="81"/>
      <c r="C6694" s="81"/>
      <c r="D6694" s="81"/>
      <c r="E6694" s="81"/>
      <c r="F6694" s="81"/>
      <c r="G6694" s="81"/>
      <c r="H6694" s="81"/>
      <c r="I6694" s="81"/>
      <c r="J6694" s="81"/>
      <c r="K6694" s="81"/>
      <c r="L6694" s="81"/>
      <c r="M6694" s="81"/>
      <c r="N6694" s="81"/>
      <c r="O6694" s="81"/>
      <c r="P6694" s="81"/>
      <c r="Q6694" s="81"/>
      <c r="R6694" s="81"/>
    </row>
    <row r="6695" spans="1:18">
      <c r="A6695" s="81"/>
      <c r="B6695" s="81"/>
      <c r="C6695" s="81"/>
      <c r="D6695" s="81"/>
      <c r="E6695" s="81"/>
      <c r="F6695" s="81"/>
      <c r="G6695" s="81"/>
      <c r="H6695" s="81"/>
      <c r="I6695" s="81"/>
      <c r="J6695" s="81"/>
      <c r="K6695" s="81"/>
      <c r="L6695" s="81"/>
      <c r="M6695" s="81"/>
      <c r="N6695" s="81"/>
      <c r="O6695" s="81"/>
      <c r="P6695" s="81"/>
      <c r="Q6695" s="81"/>
      <c r="R6695" s="81"/>
    </row>
    <row r="6696" spans="1:18">
      <c r="A6696" s="81"/>
      <c r="B6696" s="81"/>
      <c r="C6696" s="81"/>
      <c r="D6696" s="81"/>
      <c r="E6696" s="81"/>
      <c r="F6696" s="81"/>
      <c r="G6696" s="81"/>
      <c r="H6696" s="81"/>
      <c r="I6696" s="81"/>
      <c r="J6696" s="81"/>
      <c r="K6696" s="81"/>
      <c r="L6696" s="81"/>
      <c r="M6696" s="81"/>
      <c r="N6696" s="81"/>
      <c r="O6696" s="81"/>
      <c r="P6696" s="81"/>
      <c r="Q6696" s="81"/>
      <c r="R6696" s="81"/>
    </row>
    <row r="6697" spans="1:18">
      <c r="A6697" s="81"/>
      <c r="B6697" s="81"/>
      <c r="C6697" s="81"/>
      <c r="D6697" s="81"/>
      <c r="E6697" s="81"/>
      <c r="F6697" s="81"/>
      <c r="G6697" s="81"/>
      <c r="H6697" s="81"/>
      <c r="I6697" s="81"/>
      <c r="J6697" s="81"/>
      <c r="K6697" s="81"/>
      <c r="L6697" s="81"/>
      <c r="M6697" s="81"/>
      <c r="N6697" s="81"/>
      <c r="O6697" s="81"/>
      <c r="P6697" s="81"/>
      <c r="Q6697" s="81"/>
      <c r="R6697" s="81"/>
    </row>
    <row r="6698" spans="1:18">
      <c r="A6698" s="81"/>
      <c r="B6698" s="81"/>
      <c r="C6698" s="81"/>
      <c r="D6698" s="81"/>
      <c r="E6698" s="81"/>
      <c r="F6698" s="81"/>
      <c r="G6698" s="81"/>
      <c r="H6698" s="81"/>
      <c r="I6698" s="81"/>
      <c r="J6698" s="81"/>
      <c r="K6698" s="81"/>
      <c r="L6698" s="81"/>
      <c r="M6698" s="81"/>
      <c r="N6698" s="81"/>
      <c r="O6698" s="81"/>
      <c r="P6698" s="81"/>
      <c r="Q6698" s="81"/>
      <c r="R6698" s="81"/>
    </row>
    <row r="6699" spans="1:18">
      <c r="A6699" s="81"/>
      <c r="B6699" s="81"/>
      <c r="C6699" s="81"/>
      <c r="D6699" s="81"/>
      <c r="E6699" s="81"/>
      <c r="F6699" s="81"/>
      <c r="G6699" s="81"/>
      <c r="H6699" s="81"/>
      <c r="I6699" s="81"/>
      <c r="J6699" s="81"/>
      <c r="K6699" s="81"/>
      <c r="L6699" s="81"/>
      <c r="M6699" s="81"/>
      <c r="N6699" s="81"/>
      <c r="O6699" s="81"/>
      <c r="P6699" s="81"/>
      <c r="Q6699" s="81"/>
      <c r="R6699" s="81"/>
    </row>
    <row r="6700" spans="1:18">
      <c r="A6700" s="81"/>
      <c r="B6700" s="81"/>
      <c r="C6700" s="81"/>
      <c r="D6700" s="81"/>
      <c r="E6700" s="81"/>
      <c r="F6700" s="81"/>
      <c r="G6700" s="81"/>
      <c r="H6700" s="81"/>
      <c r="I6700" s="81"/>
      <c r="J6700" s="81"/>
      <c r="K6700" s="81"/>
      <c r="L6700" s="81"/>
      <c r="M6700" s="81"/>
      <c r="N6700" s="81"/>
      <c r="O6700" s="81"/>
      <c r="P6700" s="81"/>
      <c r="Q6700" s="81"/>
      <c r="R6700" s="81"/>
    </row>
    <row r="6701" spans="1:18">
      <c r="A6701" s="81"/>
      <c r="B6701" s="81"/>
      <c r="C6701" s="81"/>
      <c r="D6701" s="81"/>
      <c r="E6701" s="81"/>
      <c r="F6701" s="81"/>
      <c r="G6701" s="81"/>
      <c r="H6701" s="81"/>
      <c r="I6701" s="81"/>
      <c r="J6701" s="81"/>
      <c r="K6701" s="81"/>
      <c r="L6701" s="81"/>
      <c r="M6701" s="81"/>
      <c r="N6701" s="81"/>
      <c r="O6701" s="81"/>
      <c r="P6701" s="81"/>
      <c r="Q6701" s="81"/>
      <c r="R6701" s="81"/>
    </row>
    <row r="6702" spans="1:18">
      <c r="A6702" s="81"/>
      <c r="B6702" s="81"/>
      <c r="C6702" s="81"/>
      <c r="D6702" s="81"/>
      <c r="E6702" s="81"/>
      <c r="F6702" s="81"/>
      <c r="G6702" s="81"/>
      <c r="H6702" s="81"/>
      <c r="I6702" s="81"/>
      <c r="J6702" s="81"/>
      <c r="K6702" s="81"/>
      <c r="L6702" s="81"/>
      <c r="M6702" s="81"/>
      <c r="N6702" s="81"/>
      <c r="O6702" s="81"/>
      <c r="P6702" s="81"/>
      <c r="Q6702" s="81"/>
      <c r="R6702" s="81"/>
    </row>
    <row r="6703" spans="1:18">
      <c r="A6703" s="81"/>
      <c r="B6703" s="81"/>
      <c r="C6703" s="81"/>
      <c r="D6703" s="81"/>
      <c r="E6703" s="81"/>
      <c r="F6703" s="81"/>
      <c r="G6703" s="81"/>
      <c r="H6703" s="81"/>
      <c r="I6703" s="81"/>
      <c r="J6703" s="81"/>
      <c r="K6703" s="81"/>
      <c r="L6703" s="81"/>
      <c r="M6703" s="81"/>
      <c r="N6703" s="81"/>
      <c r="O6703" s="81"/>
      <c r="P6703" s="81"/>
      <c r="Q6703" s="81"/>
      <c r="R6703" s="81"/>
    </row>
    <row r="6704" spans="1:18">
      <c r="A6704" s="81"/>
      <c r="B6704" s="81"/>
      <c r="C6704" s="81"/>
      <c r="D6704" s="81"/>
      <c r="E6704" s="81"/>
      <c r="F6704" s="81"/>
      <c r="G6704" s="81"/>
      <c r="H6704" s="81"/>
      <c r="I6704" s="81"/>
      <c r="J6704" s="81"/>
      <c r="K6704" s="81"/>
      <c r="L6704" s="81"/>
      <c r="M6704" s="81"/>
      <c r="N6704" s="81"/>
      <c r="O6704" s="81"/>
      <c r="P6704" s="81"/>
      <c r="Q6704" s="81"/>
      <c r="R6704" s="81"/>
    </row>
    <row r="6705" spans="1:18">
      <c r="A6705" s="81"/>
      <c r="B6705" s="81"/>
      <c r="C6705" s="81"/>
      <c r="D6705" s="81"/>
      <c r="E6705" s="81"/>
      <c r="F6705" s="81"/>
      <c r="G6705" s="81"/>
      <c r="H6705" s="81"/>
      <c r="I6705" s="81"/>
      <c r="J6705" s="81"/>
      <c r="K6705" s="81"/>
      <c r="L6705" s="81"/>
      <c r="M6705" s="81"/>
      <c r="N6705" s="81"/>
      <c r="O6705" s="81"/>
      <c r="P6705" s="81"/>
      <c r="Q6705" s="81"/>
      <c r="R6705" s="81"/>
    </row>
    <row r="6706" spans="1:18">
      <c r="A6706" s="81"/>
      <c r="B6706" s="81"/>
      <c r="C6706" s="81"/>
      <c r="D6706" s="81"/>
      <c r="E6706" s="81"/>
      <c r="F6706" s="81"/>
      <c r="G6706" s="81"/>
      <c r="H6706" s="81"/>
      <c r="I6706" s="81"/>
      <c r="J6706" s="81"/>
      <c r="K6706" s="81"/>
      <c r="L6706" s="81"/>
      <c r="M6706" s="81"/>
      <c r="N6706" s="81"/>
      <c r="O6706" s="81"/>
      <c r="P6706" s="81"/>
      <c r="Q6706" s="81"/>
      <c r="R6706" s="81"/>
    </row>
    <row r="6707" spans="1:18">
      <c r="A6707" s="81"/>
      <c r="B6707" s="81"/>
      <c r="C6707" s="81"/>
      <c r="D6707" s="81"/>
      <c r="E6707" s="81"/>
      <c r="F6707" s="81"/>
      <c r="G6707" s="81"/>
      <c r="H6707" s="81"/>
      <c r="I6707" s="81"/>
      <c r="J6707" s="81"/>
      <c r="K6707" s="81"/>
      <c r="L6707" s="81"/>
      <c r="M6707" s="81"/>
      <c r="N6707" s="81"/>
      <c r="O6707" s="81"/>
      <c r="P6707" s="81"/>
      <c r="Q6707" s="81"/>
      <c r="R6707" s="81"/>
    </row>
    <row r="6708" spans="1:18">
      <c r="A6708" s="81"/>
      <c r="B6708" s="81"/>
      <c r="C6708" s="81"/>
      <c r="D6708" s="81"/>
      <c r="E6708" s="81"/>
      <c r="F6708" s="81"/>
      <c r="G6708" s="81"/>
      <c r="H6708" s="81"/>
      <c r="I6708" s="81"/>
      <c r="J6708" s="81"/>
      <c r="K6708" s="81"/>
      <c r="L6708" s="81"/>
      <c r="M6708" s="81"/>
      <c r="N6708" s="81"/>
      <c r="O6708" s="81"/>
      <c r="P6708" s="81"/>
      <c r="Q6708" s="81"/>
      <c r="R6708" s="81"/>
    </row>
    <row r="6709" spans="1:18">
      <c r="A6709" s="81"/>
      <c r="B6709" s="81"/>
      <c r="C6709" s="81"/>
      <c r="D6709" s="81"/>
      <c r="E6709" s="81"/>
      <c r="F6709" s="81"/>
      <c r="G6709" s="81"/>
      <c r="H6709" s="81"/>
      <c r="I6709" s="81"/>
      <c r="J6709" s="81"/>
      <c r="K6709" s="81"/>
      <c r="L6709" s="81"/>
      <c r="M6709" s="81"/>
      <c r="N6709" s="81"/>
      <c r="O6709" s="81"/>
      <c r="P6709" s="81"/>
      <c r="Q6709" s="81"/>
      <c r="R6709" s="81"/>
    </row>
    <row r="6710" spans="1:18">
      <c r="A6710" s="81"/>
      <c r="B6710" s="81"/>
      <c r="C6710" s="81"/>
      <c r="D6710" s="81"/>
      <c r="E6710" s="81"/>
      <c r="F6710" s="81"/>
      <c r="G6710" s="81"/>
      <c r="H6710" s="81"/>
      <c r="I6710" s="81"/>
      <c r="J6710" s="81"/>
      <c r="K6710" s="81"/>
      <c r="L6710" s="81"/>
      <c r="M6710" s="81"/>
      <c r="N6710" s="81"/>
      <c r="O6710" s="81"/>
      <c r="P6710" s="81"/>
      <c r="Q6710" s="81"/>
      <c r="R6710" s="81"/>
    </row>
    <row r="6711" spans="1:18">
      <c r="A6711" s="81"/>
      <c r="B6711" s="81"/>
      <c r="C6711" s="81"/>
      <c r="D6711" s="81"/>
      <c r="E6711" s="81"/>
      <c r="F6711" s="81"/>
      <c r="G6711" s="81"/>
      <c r="H6711" s="81"/>
      <c r="I6711" s="81"/>
      <c r="J6711" s="81"/>
      <c r="K6711" s="81"/>
      <c r="L6711" s="81"/>
      <c r="M6711" s="81"/>
      <c r="N6711" s="81"/>
      <c r="O6711" s="81"/>
      <c r="P6711" s="81"/>
      <c r="Q6711" s="81"/>
      <c r="R6711" s="81"/>
    </row>
    <row r="6712" spans="1:18">
      <c r="A6712" s="81"/>
      <c r="B6712" s="81"/>
      <c r="C6712" s="81"/>
      <c r="D6712" s="81"/>
      <c r="E6712" s="81"/>
      <c r="F6712" s="81"/>
      <c r="G6712" s="81"/>
      <c r="H6712" s="81"/>
      <c r="I6712" s="81"/>
      <c r="J6712" s="81"/>
      <c r="K6712" s="81"/>
      <c r="L6712" s="81"/>
      <c r="M6712" s="81"/>
      <c r="N6712" s="81"/>
      <c r="O6712" s="81"/>
      <c r="P6712" s="81"/>
      <c r="Q6712" s="81"/>
      <c r="R6712" s="81"/>
    </row>
    <row r="6713" spans="1:18">
      <c r="A6713" s="81"/>
      <c r="B6713" s="81"/>
      <c r="C6713" s="81"/>
      <c r="D6713" s="81"/>
      <c r="E6713" s="81"/>
      <c r="F6713" s="81"/>
      <c r="G6713" s="81"/>
      <c r="H6713" s="81"/>
      <c r="I6713" s="81"/>
      <c r="J6713" s="81"/>
      <c r="K6713" s="81"/>
      <c r="L6713" s="81"/>
      <c r="M6713" s="81"/>
      <c r="N6713" s="81"/>
      <c r="O6713" s="81"/>
      <c r="P6713" s="81"/>
      <c r="Q6713" s="81"/>
      <c r="R6713" s="81"/>
    </row>
    <row r="6714" spans="1:18">
      <c r="A6714" s="81"/>
      <c r="B6714" s="81"/>
      <c r="C6714" s="81"/>
      <c r="D6714" s="81"/>
      <c r="E6714" s="81"/>
      <c r="F6714" s="81"/>
      <c r="G6714" s="81"/>
      <c r="H6714" s="81"/>
      <c r="I6714" s="81"/>
      <c r="J6714" s="81"/>
      <c r="K6714" s="81"/>
      <c r="L6714" s="81"/>
      <c r="M6714" s="81"/>
      <c r="N6714" s="81"/>
      <c r="O6714" s="81"/>
      <c r="P6714" s="81"/>
      <c r="Q6714" s="81"/>
      <c r="R6714" s="81"/>
    </row>
    <row r="6715" spans="1:18">
      <c r="A6715" s="81"/>
      <c r="B6715" s="81"/>
      <c r="C6715" s="81"/>
      <c r="D6715" s="81"/>
      <c r="E6715" s="81"/>
      <c r="F6715" s="81"/>
      <c r="G6715" s="81"/>
      <c r="H6715" s="81"/>
      <c r="I6715" s="81"/>
      <c r="J6715" s="81"/>
      <c r="K6715" s="81"/>
      <c r="L6715" s="81"/>
      <c r="M6715" s="81"/>
      <c r="N6715" s="81"/>
      <c r="O6715" s="81"/>
      <c r="P6715" s="81"/>
      <c r="Q6715" s="81"/>
      <c r="R6715" s="81"/>
    </row>
    <row r="6716" spans="1:18">
      <c r="A6716" s="81"/>
      <c r="B6716" s="81"/>
      <c r="C6716" s="81"/>
      <c r="D6716" s="81"/>
      <c r="E6716" s="81"/>
      <c r="F6716" s="81"/>
      <c r="G6716" s="81"/>
      <c r="H6716" s="81"/>
      <c r="I6716" s="81"/>
      <c r="J6716" s="81"/>
      <c r="K6716" s="81"/>
      <c r="L6716" s="81"/>
      <c r="M6716" s="81"/>
      <c r="N6716" s="81"/>
      <c r="O6716" s="81"/>
      <c r="P6716" s="81"/>
      <c r="Q6716" s="81"/>
      <c r="R6716" s="81"/>
    </row>
    <row r="6717" spans="1:18">
      <c r="A6717" s="81"/>
      <c r="B6717" s="81"/>
      <c r="C6717" s="81"/>
      <c r="D6717" s="81"/>
      <c r="E6717" s="81"/>
      <c r="F6717" s="81"/>
      <c r="G6717" s="81"/>
      <c r="H6717" s="81"/>
      <c r="I6717" s="81"/>
      <c r="J6717" s="81"/>
      <c r="K6717" s="81"/>
      <c r="L6717" s="81"/>
      <c r="M6717" s="81"/>
      <c r="N6717" s="81"/>
      <c r="O6717" s="81"/>
      <c r="P6717" s="81"/>
      <c r="Q6717" s="81"/>
      <c r="R6717" s="81"/>
    </row>
    <row r="6718" spans="1:18">
      <c r="A6718" s="81"/>
      <c r="B6718" s="81"/>
      <c r="C6718" s="81"/>
      <c r="D6718" s="81"/>
      <c r="E6718" s="81"/>
      <c r="F6718" s="81"/>
      <c r="G6718" s="81"/>
      <c r="H6718" s="81"/>
      <c r="I6718" s="81"/>
      <c r="J6718" s="81"/>
      <c r="K6718" s="81"/>
      <c r="L6718" s="81"/>
      <c r="M6718" s="81"/>
      <c r="N6718" s="81"/>
      <c r="O6718" s="81"/>
      <c r="P6718" s="81"/>
      <c r="Q6718" s="81"/>
      <c r="R6718" s="81"/>
    </row>
    <row r="6719" spans="1:18">
      <c r="A6719" s="81"/>
      <c r="B6719" s="81"/>
      <c r="C6719" s="81"/>
      <c r="D6719" s="81"/>
      <c r="E6719" s="81"/>
      <c r="F6719" s="81"/>
      <c r="G6719" s="81"/>
      <c r="H6719" s="81"/>
      <c r="I6719" s="81"/>
      <c r="J6719" s="81"/>
      <c r="K6719" s="81"/>
      <c r="L6719" s="81"/>
      <c r="M6719" s="81"/>
      <c r="N6719" s="81"/>
      <c r="O6719" s="81"/>
      <c r="P6719" s="81"/>
      <c r="Q6719" s="81"/>
      <c r="R6719" s="81"/>
    </row>
    <row r="6720" spans="1:18">
      <c r="A6720" s="81"/>
      <c r="B6720" s="81"/>
      <c r="C6720" s="81"/>
      <c r="D6720" s="81"/>
      <c r="E6720" s="81"/>
      <c r="F6720" s="81"/>
      <c r="G6720" s="81"/>
      <c r="H6720" s="81"/>
      <c r="I6720" s="81"/>
      <c r="J6720" s="81"/>
      <c r="K6720" s="81"/>
      <c r="L6720" s="81"/>
      <c r="M6720" s="81"/>
      <c r="N6720" s="81"/>
      <c r="O6720" s="81"/>
      <c r="P6720" s="81"/>
      <c r="Q6720" s="81"/>
      <c r="R6720" s="81"/>
    </row>
    <row r="6721" spans="1:18">
      <c r="A6721" s="81"/>
      <c r="B6721" s="81"/>
      <c r="C6721" s="81"/>
      <c r="D6721" s="81"/>
      <c r="E6721" s="81"/>
      <c r="F6721" s="81"/>
      <c r="G6721" s="81"/>
      <c r="H6721" s="81"/>
      <c r="I6721" s="81"/>
      <c r="J6721" s="81"/>
      <c r="K6721" s="81"/>
      <c r="L6721" s="81"/>
      <c r="M6721" s="81"/>
      <c r="N6721" s="81"/>
      <c r="O6721" s="81"/>
      <c r="P6721" s="81"/>
      <c r="Q6721" s="81"/>
      <c r="R6721" s="81"/>
    </row>
    <row r="6722" spans="1:18">
      <c r="A6722" s="81"/>
      <c r="B6722" s="81"/>
      <c r="C6722" s="81"/>
      <c r="D6722" s="81"/>
      <c r="E6722" s="81"/>
      <c r="F6722" s="81"/>
      <c r="G6722" s="81"/>
      <c r="H6722" s="81"/>
      <c r="I6722" s="81"/>
      <c r="J6722" s="81"/>
      <c r="K6722" s="81"/>
      <c r="L6722" s="81"/>
      <c r="M6722" s="81"/>
      <c r="N6722" s="81"/>
      <c r="O6722" s="81"/>
      <c r="P6722" s="81"/>
      <c r="Q6722" s="81"/>
      <c r="R6722" s="81"/>
    </row>
    <row r="6723" spans="1:18">
      <c r="A6723" s="81"/>
      <c r="B6723" s="81"/>
      <c r="C6723" s="81"/>
      <c r="D6723" s="81"/>
      <c r="E6723" s="81"/>
      <c r="F6723" s="81"/>
      <c r="G6723" s="81"/>
      <c r="H6723" s="81"/>
      <c r="I6723" s="81"/>
      <c r="J6723" s="81"/>
      <c r="K6723" s="81"/>
      <c r="L6723" s="81"/>
      <c r="M6723" s="81"/>
      <c r="N6723" s="81"/>
      <c r="O6723" s="81"/>
      <c r="P6723" s="81"/>
      <c r="Q6723" s="81"/>
      <c r="R6723" s="81"/>
    </row>
    <row r="6724" spans="1:18">
      <c r="A6724" s="81"/>
      <c r="B6724" s="81"/>
      <c r="C6724" s="81"/>
      <c r="D6724" s="81"/>
      <c r="E6724" s="81"/>
      <c r="F6724" s="81"/>
      <c r="G6724" s="81"/>
      <c r="H6724" s="81"/>
      <c r="I6724" s="81"/>
      <c r="J6724" s="81"/>
      <c r="K6724" s="81"/>
      <c r="L6724" s="81"/>
      <c r="M6724" s="81"/>
      <c r="N6724" s="81"/>
      <c r="O6724" s="81"/>
      <c r="P6724" s="81"/>
      <c r="Q6724" s="81"/>
      <c r="R6724" s="81"/>
    </row>
    <row r="6725" spans="1:18">
      <c r="A6725" s="81"/>
      <c r="B6725" s="81"/>
      <c r="C6725" s="81"/>
      <c r="D6725" s="81"/>
      <c r="E6725" s="81"/>
      <c r="F6725" s="81"/>
      <c r="G6725" s="81"/>
      <c r="H6725" s="81"/>
      <c r="I6725" s="81"/>
      <c r="J6725" s="81"/>
      <c r="K6725" s="81"/>
      <c r="L6725" s="81"/>
      <c r="M6725" s="81"/>
      <c r="N6725" s="81"/>
      <c r="O6725" s="81"/>
      <c r="P6725" s="81"/>
      <c r="Q6725" s="81"/>
      <c r="R6725" s="81"/>
    </row>
    <row r="6726" spans="1:18">
      <c r="A6726" s="81"/>
      <c r="B6726" s="81"/>
      <c r="C6726" s="81"/>
      <c r="D6726" s="81"/>
      <c r="E6726" s="81"/>
      <c r="F6726" s="81"/>
      <c r="G6726" s="81"/>
      <c r="H6726" s="81"/>
      <c r="I6726" s="81"/>
      <c r="J6726" s="81"/>
      <c r="K6726" s="81"/>
      <c r="L6726" s="81"/>
      <c r="M6726" s="81"/>
      <c r="N6726" s="81"/>
      <c r="O6726" s="81"/>
      <c r="P6726" s="81"/>
      <c r="Q6726" s="81"/>
      <c r="R6726" s="81"/>
    </row>
    <row r="6727" spans="1:18">
      <c r="A6727" s="81"/>
      <c r="B6727" s="81"/>
      <c r="C6727" s="81"/>
      <c r="D6727" s="81"/>
      <c r="E6727" s="81"/>
      <c r="F6727" s="81"/>
      <c r="G6727" s="81"/>
      <c r="H6727" s="81"/>
      <c r="I6727" s="81"/>
      <c r="J6727" s="81"/>
      <c r="K6727" s="81"/>
      <c r="L6727" s="81"/>
      <c r="M6727" s="81"/>
      <c r="N6727" s="81"/>
      <c r="O6727" s="81"/>
      <c r="P6727" s="81"/>
      <c r="Q6727" s="81"/>
      <c r="R6727" s="81"/>
    </row>
    <row r="6728" spans="1:18">
      <c r="A6728" s="81"/>
      <c r="B6728" s="81"/>
      <c r="C6728" s="81"/>
      <c r="D6728" s="81"/>
      <c r="E6728" s="81"/>
      <c r="F6728" s="81"/>
      <c r="G6728" s="81"/>
      <c r="H6728" s="81"/>
      <c r="I6728" s="81"/>
      <c r="J6728" s="81"/>
      <c r="K6728" s="81"/>
      <c r="L6728" s="81"/>
      <c r="M6728" s="81"/>
      <c r="N6728" s="81"/>
      <c r="O6728" s="81"/>
      <c r="P6728" s="81"/>
      <c r="Q6728" s="81"/>
      <c r="R6728" s="81"/>
    </row>
    <row r="6729" spans="1:18">
      <c r="A6729" s="81"/>
      <c r="B6729" s="81"/>
      <c r="C6729" s="81"/>
      <c r="D6729" s="81"/>
      <c r="E6729" s="81"/>
      <c r="F6729" s="81"/>
      <c r="G6729" s="81"/>
      <c r="H6729" s="81"/>
      <c r="I6729" s="81"/>
      <c r="J6729" s="81"/>
      <c r="K6729" s="81"/>
      <c r="L6729" s="81"/>
      <c r="M6729" s="81"/>
      <c r="N6729" s="81"/>
      <c r="O6729" s="81"/>
      <c r="P6729" s="81"/>
      <c r="Q6729" s="81"/>
      <c r="R6729" s="81"/>
    </row>
    <row r="6730" spans="1:18">
      <c r="A6730" s="81"/>
      <c r="B6730" s="81"/>
      <c r="C6730" s="81"/>
      <c r="D6730" s="81"/>
      <c r="E6730" s="81"/>
      <c r="F6730" s="81"/>
      <c r="G6730" s="81"/>
      <c r="H6730" s="81"/>
      <c r="I6730" s="81"/>
      <c r="J6730" s="81"/>
      <c r="K6730" s="81"/>
      <c r="L6730" s="81"/>
      <c r="M6730" s="81"/>
      <c r="N6730" s="81"/>
      <c r="O6730" s="81"/>
      <c r="P6730" s="81"/>
      <c r="Q6730" s="81"/>
      <c r="R6730" s="81"/>
    </row>
    <row r="6731" spans="1:18">
      <c r="A6731" s="81"/>
      <c r="B6731" s="81"/>
      <c r="C6731" s="81"/>
      <c r="D6731" s="81"/>
      <c r="E6731" s="81"/>
      <c r="F6731" s="81"/>
      <c r="G6731" s="81"/>
      <c r="H6731" s="81"/>
      <c r="I6731" s="81"/>
      <c r="J6731" s="81"/>
      <c r="K6731" s="81"/>
      <c r="L6731" s="81"/>
      <c r="M6731" s="81"/>
      <c r="N6731" s="81"/>
      <c r="O6731" s="81"/>
      <c r="P6731" s="81"/>
      <c r="Q6731" s="81"/>
      <c r="R6731" s="81"/>
    </row>
    <row r="6732" spans="1:18">
      <c r="A6732" s="81"/>
      <c r="B6732" s="81"/>
      <c r="C6732" s="81"/>
      <c r="D6732" s="81"/>
      <c r="E6732" s="81"/>
      <c r="F6732" s="81"/>
      <c r="G6732" s="81"/>
      <c r="H6732" s="81"/>
      <c r="I6732" s="81"/>
      <c r="J6732" s="81"/>
      <c r="K6732" s="81"/>
      <c r="L6732" s="81"/>
      <c r="M6732" s="81"/>
      <c r="N6732" s="81"/>
      <c r="O6732" s="81"/>
      <c r="P6732" s="81"/>
      <c r="Q6732" s="81"/>
      <c r="R6732" s="81"/>
    </row>
    <row r="6733" spans="1:18">
      <c r="A6733" s="81"/>
      <c r="B6733" s="81"/>
      <c r="C6733" s="81"/>
      <c r="D6733" s="81"/>
      <c r="E6733" s="81"/>
      <c r="F6733" s="81"/>
      <c r="G6733" s="81"/>
      <c r="H6733" s="81"/>
      <c r="I6733" s="81"/>
      <c r="J6733" s="81"/>
      <c r="K6733" s="81"/>
      <c r="L6733" s="81"/>
      <c r="M6733" s="81"/>
      <c r="N6733" s="81"/>
      <c r="O6733" s="81"/>
      <c r="P6733" s="81"/>
      <c r="Q6733" s="81"/>
      <c r="R6733" s="81"/>
    </row>
    <row r="6734" spans="1:18">
      <c r="A6734" s="81"/>
      <c r="B6734" s="81"/>
      <c r="C6734" s="81"/>
      <c r="D6734" s="81"/>
      <c r="E6734" s="81"/>
      <c r="F6734" s="81"/>
      <c r="G6734" s="81"/>
      <c r="H6734" s="81"/>
      <c r="I6734" s="81"/>
      <c r="J6734" s="81"/>
      <c r="K6734" s="81"/>
      <c r="L6734" s="81"/>
      <c r="M6734" s="81"/>
      <c r="N6734" s="81"/>
      <c r="O6734" s="81"/>
      <c r="P6734" s="81"/>
      <c r="Q6734" s="81"/>
      <c r="R6734" s="81"/>
    </row>
    <row r="6735" spans="1:18">
      <c r="A6735" s="81"/>
      <c r="B6735" s="81"/>
      <c r="C6735" s="81"/>
      <c r="D6735" s="81"/>
      <c r="E6735" s="81"/>
      <c r="F6735" s="81"/>
      <c r="G6735" s="81"/>
      <c r="H6735" s="81"/>
      <c r="I6735" s="81"/>
      <c r="J6735" s="81"/>
      <c r="K6735" s="81"/>
      <c r="L6735" s="81"/>
      <c r="M6735" s="81"/>
      <c r="N6735" s="81"/>
      <c r="O6735" s="81"/>
      <c r="P6735" s="81"/>
      <c r="Q6735" s="81"/>
      <c r="R6735" s="81"/>
    </row>
    <row r="6736" spans="1:18">
      <c r="A6736" s="81"/>
      <c r="B6736" s="81"/>
      <c r="C6736" s="81"/>
      <c r="D6736" s="81"/>
      <c r="E6736" s="81"/>
      <c r="F6736" s="81"/>
      <c r="G6736" s="81"/>
      <c r="H6736" s="81"/>
      <c r="I6736" s="81"/>
      <c r="J6736" s="81"/>
      <c r="K6736" s="81"/>
      <c r="L6736" s="81"/>
      <c r="M6736" s="81"/>
      <c r="N6736" s="81"/>
      <c r="O6736" s="81"/>
      <c r="P6736" s="81"/>
      <c r="Q6736" s="81"/>
      <c r="R6736" s="81"/>
    </row>
    <row r="6737" spans="1:18">
      <c r="A6737" s="81"/>
      <c r="B6737" s="81"/>
      <c r="C6737" s="81"/>
      <c r="D6737" s="81"/>
      <c r="E6737" s="81"/>
      <c r="F6737" s="81"/>
      <c r="G6737" s="81"/>
      <c r="H6737" s="81"/>
      <c r="I6737" s="81"/>
      <c r="J6737" s="81"/>
      <c r="K6737" s="81"/>
      <c r="L6737" s="81"/>
      <c r="M6737" s="81"/>
      <c r="N6737" s="81"/>
      <c r="O6737" s="81"/>
      <c r="P6737" s="81"/>
      <c r="Q6737" s="81"/>
      <c r="R6737" s="81"/>
    </row>
    <row r="6738" spans="1:18">
      <c r="A6738" s="81"/>
      <c r="B6738" s="81"/>
      <c r="C6738" s="81"/>
      <c r="D6738" s="81"/>
      <c r="E6738" s="81"/>
      <c r="F6738" s="81"/>
      <c r="G6738" s="81"/>
      <c r="H6738" s="81"/>
      <c r="I6738" s="81"/>
      <c r="J6738" s="81"/>
      <c r="K6738" s="81"/>
      <c r="L6738" s="81"/>
      <c r="M6738" s="81"/>
      <c r="N6738" s="81"/>
      <c r="O6738" s="81"/>
      <c r="P6738" s="81"/>
      <c r="Q6738" s="81"/>
      <c r="R6738" s="81"/>
    </row>
    <row r="6739" spans="1:18">
      <c r="A6739" s="81"/>
      <c r="B6739" s="81"/>
      <c r="C6739" s="81"/>
      <c r="D6739" s="81"/>
      <c r="E6739" s="81"/>
      <c r="F6739" s="81"/>
      <c r="G6739" s="81"/>
      <c r="H6739" s="81"/>
      <c r="I6739" s="81"/>
      <c r="J6739" s="81"/>
      <c r="K6739" s="81"/>
      <c r="L6739" s="81"/>
      <c r="M6739" s="81"/>
      <c r="N6739" s="81"/>
      <c r="O6739" s="81"/>
      <c r="P6739" s="81"/>
      <c r="Q6739" s="81"/>
      <c r="R6739" s="81"/>
    </row>
    <row r="6740" spans="1:18">
      <c r="A6740" s="81"/>
      <c r="B6740" s="81"/>
      <c r="C6740" s="81"/>
      <c r="D6740" s="81"/>
      <c r="E6740" s="81"/>
      <c r="F6740" s="81"/>
      <c r="G6740" s="81"/>
      <c r="H6740" s="81"/>
      <c r="I6740" s="81"/>
      <c r="J6740" s="81"/>
      <c r="K6740" s="81"/>
      <c r="L6740" s="81"/>
      <c r="M6740" s="81"/>
      <c r="N6740" s="81"/>
      <c r="O6740" s="81"/>
      <c r="P6740" s="81"/>
      <c r="Q6740" s="81"/>
      <c r="R6740" s="81"/>
    </row>
    <row r="6741" spans="1:18">
      <c r="A6741" s="81"/>
      <c r="B6741" s="81"/>
      <c r="C6741" s="81"/>
      <c r="D6741" s="81"/>
      <c r="E6741" s="81"/>
      <c r="F6741" s="81"/>
      <c r="G6741" s="81"/>
      <c r="H6741" s="81"/>
      <c r="I6741" s="81"/>
      <c r="J6741" s="81"/>
      <c r="K6741" s="81"/>
      <c r="L6741" s="81"/>
      <c r="M6741" s="81"/>
      <c r="N6741" s="81"/>
      <c r="O6741" s="81"/>
      <c r="P6741" s="81"/>
      <c r="Q6741" s="81"/>
      <c r="R6741" s="81"/>
    </row>
    <row r="6742" spans="1:18">
      <c r="A6742" s="81"/>
      <c r="B6742" s="81"/>
      <c r="C6742" s="81"/>
      <c r="D6742" s="81"/>
      <c r="E6742" s="81"/>
      <c r="F6742" s="81"/>
      <c r="G6742" s="81"/>
      <c r="H6742" s="81"/>
      <c r="I6742" s="81"/>
      <c r="J6742" s="81"/>
      <c r="K6742" s="81"/>
      <c r="L6742" s="81"/>
      <c r="M6742" s="81"/>
      <c r="N6742" s="81"/>
      <c r="O6742" s="81"/>
      <c r="P6742" s="81"/>
      <c r="Q6742" s="81"/>
      <c r="R6742" s="81"/>
    </row>
    <row r="6743" spans="1:18">
      <c r="A6743" s="81"/>
      <c r="B6743" s="81"/>
      <c r="C6743" s="81"/>
      <c r="D6743" s="81"/>
      <c r="E6743" s="81"/>
      <c r="F6743" s="81"/>
      <c r="G6743" s="81"/>
      <c r="H6743" s="81"/>
      <c r="I6743" s="81"/>
      <c r="J6743" s="81"/>
      <c r="K6743" s="81"/>
      <c r="L6743" s="81"/>
      <c r="M6743" s="81"/>
      <c r="N6743" s="81"/>
      <c r="O6743" s="81"/>
      <c r="P6743" s="81"/>
      <c r="Q6743" s="81"/>
      <c r="R6743" s="81"/>
    </row>
    <row r="6744" spans="1:18">
      <c r="A6744" s="81"/>
      <c r="B6744" s="81"/>
      <c r="C6744" s="81"/>
      <c r="D6744" s="81"/>
      <c r="E6744" s="81"/>
      <c r="F6744" s="81"/>
      <c r="G6744" s="81"/>
      <c r="H6744" s="81"/>
      <c r="I6744" s="81"/>
      <c r="J6744" s="81"/>
      <c r="K6744" s="81"/>
      <c r="L6744" s="81"/>
      <c r="M6744" s="81"/>
      <c r="N6744" s="81"/>
      <c r="O6744" s="81"/>
      <c r="P6744" s="81"/>
      <c r="Q6744" s="81"/>
      <c r="R6744" s="81"/>
    </row>
    <row r="6745" spans="1:18">
      <c r="A6745" s="81"/>
      <c r="B6745" s="81"/>
      <c r="C6745" s="81"/>
      <c r="D6745" s="81"/>
      <c r="E6745" s="81"/>
      <c r="F6745" s="81"/>
      <c r="G6745" s="81"/>
      <c r="H6745" s="81"/>
      <c r="I6745" s="81"/>
      <c r="J6745" s="81"/>
      <c r="K6745" s="81"/>
      <c r="L6745" s="81"/>
      <c r="M6745" s="81"/>
      <c r="N6745" s="81"/>
      <c r="O6745" s="81"/>
      <c r="P6745" s="81"/>
      <c r="Q6745" s="81"/>
      <c r="R6745" s="81"/>
    </row>
    <row r="6746" spans="1:18">
      <c r="A6746" s="81"/>
      <c r="B6746" s="81"/>
      <c r="C6746" s="81"/>
      <c r="D6746" s="81"/>
      <c r="E6746" s="81"/>
      <c r="F6746" s="81"/>
      <c r="G6746" s="81"/>
      <c r="H6746" s="81"/>
      <c r="I6746" s="81"/>
      <c r="J6746" s="81"/>
      <c r="K6746" s="81"/>
      <c r="L6746" s="81"/>
      <c r="M6746" s="81"/>
      <c r="N6746" s="81"/>
      <c r="O6746" s="81"/>
      <c r="P6746" s="81"/>
      <c r="Q6746" s="81"/>
      <c r="R6746" s="81"/>
    </row>
    <row r="6747" spans="1:18">
      <c r="A6747" s="81"/>
      <c r="B6747" s="81"/>
      <c r="C6747" s="81"/>
      <c r="D6747" s="81"/>
      <c r="E6747" s="81"/>
      <c r="F6747" s="81"/>
      <c r="G6747" s="81"/>
      <c r="H6747" s="81"/>
      <c r="I6747" s="81"/>
      <c r="J6747" s="81"/>
      <c r="K6747" s="81"/>
      <c r="L6747" s="81"/>
      <c r="M6747" s="81"/>
      <c r="N6747" s="81"/>
      <c r="O6747" s="81"/>
      <c r="P6747" s="81"/>
      <c r="Q6747" s="81"/>
      <c r="R6747" s="81"/>
    </row>
    <row r="6748" spans="1:18">
      <c r="A6748" s="81"/>
      <c r="B6748" s="81"/>
      <c r="C6748" s="81"/>
      <c r="D6748" s="81"/>
      <c r="E6748" s="81"/>
      <c r="F6748" s="81"/>
      <c r="G6748" s="81"/>
      <c r="H6748" s="81"/>
      <c r="I6748" s="81"/>
      <c r="J6748" s="81"/>
      <c r="K6748" s="81"/>
      <c r="L6748" s="81"/>
      <c r="M6748" s="81"/>
      <c r="N6748" s="81"/>
      <c r="O6748" s="81"/>
      <c r="P6748" s="81"/>
      <c r="Q6748" s="81"/>
      <c r="R6748" s="81"/>
    </row>
    <row r="6749" spans="1:18">
      <c r="A6749" s="81"/>
      <c r="B6749" s="81"/>
      <c r="C6749" s="81"/>
      <c r="D6749" s="81"/>
      <c r="E6749" s="81"/>
      <c r="F6749" s="81"/>
      <c r="G6749" s="81"/>
      <c r="H6749" s="81"/>
      <c r="I6749" s="81"/>
      <c r="J6749" s="81"/>
      <c r="K6749" s="81"/>
      <c r="L6749" s="81"/>
      <c r="M6749" s="81"/>
      <c r="N6749" s="81"/>
      <c r="O6749" s="81"/>
      <c r="P6749" s="81"/>
      <c r="Q6749" s="81"/>
      <c r="R6749" s="81"/>
    </row>
    <row r="6750" spans="1:18">
      <c r="A6750" s="81"/>
      <c r="B6750" s="81"/>
      <c r="C6750" s="81"/>
      <c r="D6750" s="81"/>
      <c r="E6750" s="81"/>
      <c r="F6750" s="81"/>
      <c r="G6750" s="81"/>
      <c r="H6750" s="81"/>
      <c r="I6750" s="81"/>
      <c r="J6750" s="81"/>
      <c r="K6750" s="81"/>
      <c r="L6750" s="81"/>
      <c r="M6750" s="81"/>
      <c r="N6750" s="81"/>
      <c r="O6750" s="81"/>
      <c r="P6750" s="81"/>
      <c r="Q6750" s="81"/>
      <c r="R6750" s="81"/>
    </row>
    <row r="6751" spans="1:18">
      <c r="A6751" s="81"/>
      <c r="B6751" s="81"/>
      <c r="C6751" s="81"/>
      <c r="D6751" s="81"/>
      <c r="E6751" s="81"/>
      <c r="F6751" s="81"/>
      <c r="G6751" s="81"/>
      <c r="H6751" s="81"/>
      <c r="I6751" s="81"/>
      <c r="J6751" s="81"/>
      <c r="K6751" s="81"/>
      <c r="L6751" s="81"/>
      <c r="M6751" s="81"/>
      <c r="N6751" s="81"/>
      <c r="O6751" s="81"/>
      <c r="P6751" s="81"/>
      <c r="Q6751" s="81"/>
      <c r="R6751" s="81"/>
    </row>
    <row r="6752" spans="1:18">
      <c r="A6752" s="81"/>
      <c r="B6752" s="81"/>
      <c r="C6752" s="81"/>
      <c r="D6752" s="81"/>
      <c r="E6752" s="81"/>
      <c r="F6752" s="81"/>
      <c r="G6752" s="81"/>
      <c r="H6752" s="81"/>
      <c r="I6752" s="81"/>
      <c r="J6752" s="81"/>
      <c r="K6752" s="81"/>
      <c r="L6752" s="81"/>
      <c r="M6752" s="81"/>
      <c r="N6752" s="81"/>
      <c r="O6752" s="81"/>
      <c r="P6752" s="81"/>
      <c r="Q6752" s="81"/>
      <c r="R6752" s="81"/>
    </row>
    <row r="6753" spans="1:18">
      <c r="A6753" s="81"/>
      <c r="B6753" s="81"/>
      <c r="C6753" s="81"/>
      <c r="D6753" s="81"/>
      <c r="E6753" s="81"/>
      <c r="F6753" s="81"/>
      <c r="G6753" s="81"/>
      <c r="H6753" s="81"/>
      <c r="I6753" s="81"/>
      <c r="J6753" s="81"/>
      <c r="K6753" s="81"/>
      <c r="L6753" s="81"/>
      <c r="M6753" s="81"/>
      <c r="N6753" s="81"/>
      <c r="O6753" s="81"/>
      <c r="P6753" s="81"/>
      <c r="Q6753" s="81"/>
      <c r="R6753" s="81"/>
    </row>
    <row r="6754" spans="1:18">
      <c r="A6754" s="81"/>
      <c r="B6754" s="81"/>
      <c r="C6754" s="81"/>
      <c r="D6754" s="81"/>
      <c r="E6754" s="81"/>
      <c r="F6754" s="81"/>
      <c r="G6754" s="81"/>
      <c r="H6754" s="81"/>
      <c r="I6754" s="81"/>
      <c r="J6754" s="81"/>
      <c r="K6754" s="81"/>
      <c r="L6754" s="81"/>
      <c r="M6754" s="81"/>
      <c r="N6754" s="81"/>
      <c r="O6754" s="81"/>
      <c r="P6754" s="81"/>
      <c r="Q6754" s="81"/>
      <c r="R6754" s="81"/>
    </row>
    <row r="6755" spans="1:18">
      <c r="A6755" s="81"/>
      <c r="B6755" s="81"/>
      <c r="C6755" s="81"/>
      <c r="D6755" s="81"/>
      <c r="E6755" s="81"/>
      <c r="F6755" s="81"/>
      <c r="G6755" s="81"/>
      <c r="H6755" s="81"/>
      <c r="I6755" s="81"/>
      <c r="J6755" s="81"/>
      <c r="K6755" s="81"/>
      <c r="L6755" s="81"/>
      <c r="M6755" s="81"/>
      <c r="N6755" s="81"/>
      <c r="O6755" s="81"/>
      <c r="P6755" s="81"/>
      <c r="Q6755" s="81"/>
      <c r="R6755" s="81"/>
    </row>
    <row r="6756" spans="1:18">
      <c r="A6756" s="81"/>
      <c r="B6756" s="81"/>
      <c r="C6756" s="81"/>
      <c r="D6756" s="81"/>
      <c r="E6756" s="81"/>
      <c r="F6756" s="81"/>
      <c r="G6756" s="81"/>
      <c r="H6756" s="81"/>
      <c r="I6756" s="81"/>
      <c r="J6756" s="81"/>
      <c r="K6756" s="81"/>
      <c r="L6756" s="81"/>
      <c r="M6756" s="81"/>
      <c r="N6756" s="81"/>
      <c r="O6756" s="81"/>
      <c r="P6756" s="81"/>
      <c r="Q6756" s="81"/>
      <c r="R6756" s="81"/>
    </row>
    <row r="6757" spans="1:18">
      <c r="A6757" s="81"/>
      <c r="B6757" s="81"/>
      <c r="C6757" s="81"/>
      <c r="D6757" s="81"/>
      <c r="E6757" s="81"/>
      <c r="F6757" s="81"/>
      <c r="G6757" s="81"/>
      <c r="H6757" s="81"/>
      <c r="I6757" s="81"/>
      <c r="J6757" s="81"/>
      <c r="K6757" s="81"/>
      <c r="L6757" s="81"/>
      <c r="M6757" s="81"/>
      <c r="N6757" s="81"/>
      <c r="O6757" s="81"/>
      <c r="P6757" s="81"/>
      <c r="Q6757" s="81"/>
      <c r="R6757" s="81"/>
    </row>
    <row r="6758" spans="1:18">
      <c r="A6758" s="81"/>
      <c r="B6758" s="81"/>
      <c r="C6758" s="81"/>
      <c r="D6758" s="81"/>
      <c r="E6758" s="81"/>
      <c r="F6758" s="81"/>
      <c r="G6758" s="81"/>
      <c r="H6758" s="81"/>
      <c r="I6758" s="81"/>
      <c r="J6758" s="81"/>
      <c r="K6758" s="81"/>
      <c r="L6758" s="81"/>
      <c r="M6758" s="81"/>
      <c r="N6758" s="81"/>
      <c r="O6758" s="81"/>
      <c r="P6758" s="81"/>
      <c r="Q6758" s="81"/>
      <c r="R6758" s="81"/>
    </row>
    <row r="6759" spans="1:18">
      <c r="A6759" s="81"/>
      <c r="B6759" s="81"/>
      <c r="C6759" s="81"/>
      <c r="D6759" s="81"/>
      <c r="E6759" s="81"/>
      <c r="F6759" s="81"/>
      <c r="G6759" s="81"/>
      <c r="H6759" s="81"/>
      <c r="I6759" s="81"/>
      <c r="J6759" s="81"/>
      <c r="K6759" s="81"/>
      <c r="L6759" s="81"/>
      <c r="M6759" s="81"/>
      <c r="N6759" s="81"/>
      <c r="O6759" s="81"/>
      <c r="P6759" s="81"/>
      <c r="Q6759" s="81"/>
      <c r="R6759" s="81"/>
    </row>
    <row r="6760" spans="1:18">
      <c r="A6760" s="81"/>
      <c r="B6760" s="81"/>
      <c r="C6760" s="81"/>
      <c r="D6760" s="81"/>
      <c r="E6760" s="81"/>
      <c r="F6760" s="81"/>
      <c r="G6760" s="81"/>
      <c r="H6760" s="81"/>
      <c r="I6760" s="81"/>
      <c r="J6760" s="81"/>
      <c r="K6760" s="81"/>
      <c r="L6760" s="81"/>
      <c r="M6760" s="81"/>
      <c r="N6760" s="81"/>
      <c r="O6760" s="81"/>
      <c r="P6760" s="81"/>
      <c r="Q6760" s="81"/>
      <c r="R6760" s="81"/>
    </row>
    <row r="6761" spans="1:18">
      <c r="A6761" s="81"/>
      <c r="B6761" s="81"/>
      <c r="C6761" s="81"/>
      <c r="D6761" s="81"/>
      <c r="E6761" s="81"/>
      <c r="F6761" s="81"/>
      <c r="G6761" s="81"/>
      <c r="H6761" s="81"/>
      <c r="I6761" s="81"/>
      <c r="J6761" s="81"/>
      <c r="K6761" s="81"/>
      <c r="L6761" s="81"/>
      <c r="M6761" s="81"/>
      <c r="N6761" s="81"/>
      <c r="O6761" s="81"/>
      <c r="P6761" s="81"/>
      <c r="Q6761" s="81"/>
      <c r="R6761" s="81"/>
    </row>
    <row r="6762" spans="1:18">
      <c r="A6762" s="81"/>
      <c r="B6762" s="81"/>
      <c r="C6762" s="81"/>
      <c r="D6762" s="81"/>
      <c r="E6762" s="81"/>
      <c r="F6762" s="81"/>
      <c r="G6762" s="81"/>
      <c r="H6762" s="81"/>
      <c r="I6762" s="81"/>
      <c r="J6762" s="81"/>
      <c r="K6762" s="81"/>
      <c r="L6762" s="81"/>
      <c r="M6762" s="81"/>
      <c r="N6762" s="81"/>
      <c r="O6762" s="81"/>
      <c r="P6762" s="81"/>
      <c r="Q6762" s="81"/>
      <c r="R6762" s="81"/>
    </row>
    <row r="6763" spans="1:18">
      <c r="A6763" s="81"/>
      <c r="B6763" s="81"/>
      <c r="C6763" s="81"/>
      <c r="D6763" s="81"/>
      <c r="E6763" s="81"/>
      <c r="F6763" s="81"/>
      <c r="G6763" s="81"/>
      <c r="H6763" s="81"/>
      <c r="I6763" s="81"/>
      <c r="J6763" s="81"/>
      <c r="K6763" s="81"/>
      <c r="L6763" s="81"/>
      <c r="M6763" s="81"/>
      <c r="N6763" s="81"/>
      <c r="O6763" s="81"/>
      <c r="P6763" s="81"/>
      <c r="Q6763" s="81"/>
      <c r="R6763" s="81"/>
    </row>
    <row r="6764" spans="1:18">
      <c r="A6764" s="81"/>
      <c r="B6764" s="81"/>
      <c r="C6764" s="81"/>
      <c r="D6764" s="81"/>
      <c r="E6764" s="81"/>
      <c r="F6764" s="81"/>
      <c r="G6764" s="81"/>
      <c r="H6764" s="81"/>
      <c r="I6764" s="81"/>
      <c r="J6764" s="81"/>
      <c r="K6764" s="81"/>
      <c r="L6764" s="81"/>
      <c r="M6764" s="81"/>
      <c r="N6764" s="81"/>
      <c r="O6764" s="81"/>
      <c r="P6764" s="81"/>
      <c r="Q6764" s="81"/>
      <c r="R6764" s="81"/>
    </row>
    <row r="6765" spans="1:18">
      <c r="A6765" s="81"/>
      <c r="B6765" s="81"/>
      <c r="C6765" s="81"/>
      <c r="D6765" s="81"/>
      <c r="E6765" s="81"/>
      <c r="F6765" s="81"/>
      <c r="G6765" s="81"/>
      <c r="H6765" s="81"/>
      <c r="I6765" s="81"/>
      <c r="J6765" s="81"/>
      <c r="K6765" s="81"/>
      <c r="L6765" s="81"/>
      <c r="M6765" s="81"/>
      <c r="N6765" s="81"/>
      <c r="O6765" s="81"/>
      <c r="P6765" s="81"/>
      <c r="Q6765" s="81"/>
      <c r="R6765" s="81"/>
    </row>
    <row r="6766" spans="1:18">
      <c r="A6766" s="81"/>
      <c r="B6766" s="81"/>
      <c r="C6766" s="81"/>
      <c r="D6766" s="81"/>
      <c r="E6766" s="81"/>
      <c r="F6766" s="81"/>
      <c r="G6766" s="81"/>
      <c r="H6766" s="81"/>
      <c r="I6766" s="81"/>
      <c r="J6766" s="81"/>
      <c r="K6766" s="81"/>
      <c r="L6766" s="81"/>
      <c r="M6766" s="81"/>
      <c r="N6766" s="81"/>
      <c r="O6766" s="81"/>
      <c r="P6766" s="81"/>
      <c r="Q6766" s="81"/>
      <c r="R6766" s="81"/>
    </row>
    <row r="6767" spans="1:18">
      <c r="A6767" s="81"/>
      <c r="B6767" s="81"/>
      <c r="C6767" s="81"/>
      <c r="D6767" s="81"/>
      <c r="E6767" s="81"/>
      <c r="F6767" s="81"/>
      <c r="G6767" s="81"/>
      <c r="H6767" s="81"/>
      <c r="I6767" s="81"/>
      <c r="J6767" s="81"/>
      <c r="K6767" s="81"/>
      <c r="L6767" s="81"/>
      <c r="M6767" s="81"/>
      <c r="N6767" s="81"/>
      <c r="O6767" s="81"/>
      <c r="P6767" s="81"/>
      <c r="Q6767" s="81"/>
      <c r="R6767" s="81"/>
    </row>
    <row r="6768" spans="1:18">
      <c r="A6768" s="81"/>
      <c r="B6768" s="81"/>
      <c r="C6768" s="81"/>
      <c r="D6768" s="81"/>
      <c r="E6768" s="81"/>
      <c r="F6768" s="81"/>
      <c r="G6768" s="81"/>
      <c r="H6768" s="81"/>
      <c r="I6768" s="81"/>
      <c r="J6768" s="81"/>
      <c r="K6768" s="81"/>
      <c r="L6768" s="81"/>
      <c r="M6768" s="81"/>
      <c r="N6768" s="81"/>
      <c r="O6768" s="81"/>
      <c r="P6768" s="81"/>
      <c r="Q6768" s="81"/>
      <c r="R6768" s="81"/>
    </row>
    <row r="6769" spans="1:18">
      <c r="A6769" s="81"/>
      <c r="B6769" s="81"/>
      <c r="C6769" s="81"/>
      <c r="D6769" s="81"/>
      <c r="E6769" s="81"/>
      <c r="F6769" s="81"/>
      <c r="G6769" s="81"/>
      <c r="H6769" s="81"/>
      <c r="I6769" s="81"/>
      <c r="J6769" s="81"/>
      <c r="K6769" s="81"/>
      <c r="L6769" s="81"/>
      <c r="M6769" s="81"/>
      <c r="N6769" s="81"/>
      <c r="O6769" s="81"/>
      <c r="P6769" s="81"/>
      <c r="Q6769" s="81"/>
      <c r="R6769" s="81"/>
    </row>
    <row r="6770" spans="1:18">
      <c r="A6770" s="81"/>
      <c r="B6770" s="81"/>
      <c r="C6770" s="81"/>
      <c r="D6770" s="81"/>
      <c r="E6770" s="81"/>
      <c r="F6770" s="81"/>
      <c r="G6770" s="81"/>
      <c r="H6770" s="81"/>
      <c r="I6770" s="81"/>
      <c r="J6770" s="81"/>
      <c r="K6770" s="81"/>
      <c r="L6770" s="81"/>
      <c r="M6770" s="81"/>
      <c r="N6770" s="81"/>
      <c r="O6770" s="81"/>
      <c r="P6770" s="81"/>
      <c r="Q6770" s="81"/>
      <c r="R6770" s="81"/>
    </row>
    <row r="6771" spans="1:18">
      <c r="A6771" s="81"/>
      <c r="B6771" s="81"/>
      <c r="C6771" s="81"/>
      <c r="D6771" s="81"/>
      <c r="E6771" s="81"/>
      <c r="F6771" s="81"/>
      <c r="G6771" s="81"/>
      <c r="H6771" s="81"/>
      <c r="I6771" s="81"/>
      <c r="J6771" s="81"/>
      <c r="K6771" s="81"/>
      <c r="L6771" s="81"/>
      <c r="M6771" s="81"/>
      <c r="N6771" s="81"/>
      <c r="O6771" s="81"/>
      <c r="P6771" s="81"/>
      <c r="Q6771" s="81"/>
      <c r="R6771" s="81"/>
    </row>
    <row r="6772" spans="1:18">
      <c r="A6772" s="81"/>
      <c r="B6772" s="81"/>
      <c r="C6772" s="81"/>
      <c r="D6772" s="81"/>
      <c r="E6772" s="81"/>
      <c r="F6772" s="81"/>
      <c r="G6772" s="81"/>
      <c r="H6772" s="81"/>
      <c r="I6772" s="81"/>
      <c r="J6772" s="81"/>
      <c r="K6772" s="81"/>
      <c r="L6772" s="81"/>
      <c r="M6772" s="81"/>
      <c r="N6772" s="81"/>
      <c r="O6772" s="81"/>
      <c r="P6772" s="81"/>
      <c r="Q6772" s="81"/>
      <c r="R6772" s="81"/>
    </row>
    <row r="6773" spans="1:18">
      <c r="A6773" s="81"/>
      <c r="B6773" s="81"/>
      <c r="C6773" s="81"/>
      <c r="D6773" s="81"/>
      <c r="E6773" s="81"/>
      <c r="F6773" s="81"/>
      <c r="G6773" s="81"/>
      <c r="H6773" s="81"/>
      <c r="I6773" s="81"/>
      <c r="J6773" s="81"/>
      <c r="K6773" s="81"/>
      <c r="L6773" s="81"/>
      <c r="M6773" s="81"/>
      <c r="N6773" s="81"/>
      <c r="O6773" s="81"/>
      <c r="P6773" s="81"/>
      <c r="Q6773" s="81"/>
      <c r="R6773" s="81"/>
    </row>
    <row r="6774" spans="1:18">
      <c r="A6774" s="81"/>
      <c r="B6774" s="81"/>
      <c r="C6774" s="81"/>
      <c r="D6774" s="81"/>
      <c r="E6774" s="81"/>
      <c r="F6774" s="81"/>
      <c r="G6774" s="81"/>
      <c r="H6774" s="81"/>
      <c r="I6774" s="81"/>
      <c r="J6774" s="81"/>
      <c r="K6774" s="81"/>
      <c r="L6774" s="81"/>
      <c r="M6774" s="81"/>
      <c r="N6774" s="81"/>
      <c r="O6774" s="81"/>
      <c r="P6774" s="81"/>
      <c r="Q6774" s="81"/>
      <c r="R6774" s="81"/>
    </row>
    <row r="6775" spans="1:18">
      <c r="A6775" s="81"/>
      <c r="B6775" s="81"/>
      <c r="C6775" s="81"/>
      <c r="D6775" s="81"/>
      <c r="E6775" s="81"/>
      <c r="F6775" s="81"/>
      <c r="G6775" s="81"/>
      <c r="H6775" s="81"/>
      <c r="I6775" s="81"/>
      <c r="J6775" s="81"/>
      <c r="K6775" s="81"/>
      <c r="L6775" s="81"/>
      <c r="M6775" s="81"/>
      <c r="N6775" s="81"/>
      <c r="O6775" s="81"/>
      <c r="P6775" s="81"/>
      <c r="Q6775" s="81"/>
      <c r="R6775" s="81"/>
    </row>
    <row r="6776" spans="1:18">
      <c r="A6776" s="81"/>
      <c r="B6776" s="81"/>
      <c r="C6776" s="81"/>
      <c r="D6776" s="81"/>
      <c r="E6776" s="81"/>
      <c r="F6776" s="81"/>
      <c r="G6776" s="81"/>
      <c r="H6776" s="81"/>
      <c r="I6776" s="81"/>
      <c r="J6776" s="81"/>
      <c r="K6776" s="81"/>
      <c r="L6776" s="81"/>
      <c r="M6776" s="81"/>
      <c r="N6776" s="81"/>
      <c r="O6776" s="81"/>
      <c r="P6776" s="81"/>
      <c r="Q6776" s="81"/>
      <c r="R6776" s="81"/>
    </row>
    <row r="6777" spans="1:18">
      <c r="A6777" s="81"/>
      <c r="B6777" s="81"/>
      <c r="C6777" s="81"/>
      <c r="D6777" s="81"/>
      <c r="E6777" s="81"/>
      <c r="F6777" s="81"/>
      <c r="G6777" s="81"/>
      <c r="H6777" s="81"/>
      <c r="I6777" s="81"/>
      <c r="J6777" s="81"/>
      <c r="K6777" s="81"/>
      <c r="L6777" s="81"/>
      <c r="M6777" s="81"/>
      <c r="N6777" s="81"/>
      <c r="O6777" s="81"/>
      <c r="P6777" s="81"/>
      <c r="Q6777" s="81"/>
      <c r="R6777" s="81"/>
    </row>
    <row r="6778" spans="1:18">
      <c r="A6778" s="81"/>
      <c r="B6778" s="81"/>
      <c r="C6778" s="81"/>
      <c r="D6778" s="81"/>
      <c r="E6778" s="81"/>
      <c r="F6778" s="81"/>
      <c r="G6778" s="81"/>
      <c r="H6778" s="81"/>
      <c r="I6778" s="81"/>
      <c r="J6778" s="81"/>
      <c r="K6778" s="81"/>
      <c r="L6778" s="81"/>
      <c r="M6778" s="81"/>
      <c r="N6778" s="81"/>
      <c r="O6778" s="81"/>
      <c r="P6778" s="81"/>
      <c r="Q6778" s="81"/>
      <c r="R6778" s="81"/>
    </row>
    <row r="6779" spans="1:18">
      <c r="A6779" s="81"/>
      <c r="B6779" s="81"/>
      <c r="C6779" s="81"/>
      <c r="D6779" s="81"/>
      <c r="E6779" s="81"/>
      <c r="F6779" s="81"/>
      <c r="G6779" s="81"/>
      <c r="H6779" s="81"/>
      <c r="I6779" s="81"/>
      <c r="J6779" s="81"/>
      <c r="K6779" s="81"/>
      <c r="L6779" s="81"/>
      <c r="M6779" s="81"/>
      <c r="N6779" s="81"/>
      <c r="O6779" s="81"/>
      <c r="P6779" s="81"/>
      <c r="Q6779" s="81"/>
      <c r="R6779" s="81"/>
    </row>
    <row r="6780" spans="1:18">
      <c r="A6780" s="81"/>
      <c r="B6780" s="81"/>
      <c r="C6780" s="81"/>
      <c r="D6780" s="81"/>
      <c r="E6780" s="81"/>
      <c r="F6780" s="81"/>
      <c r="G6780" s="81"/>
      <c r="H6780" s="81"/>
      <c r="I6780" s="81"/>
      <c r="J6780" s="81"/>
      <c r="K6780" s="81"/>
      <c r="L6780" s="81"/>
      <c r="M6780" s="81"/>
      <c r="N6780" s="81"/>
      <c r="O6780" s="81"/>
      <c r="P6780" s="81"/>
      <c r="Q6780" s="81"/>
      <c r="R6780" s="81"/>
    </row>
    <row r="6781" spans="1:18">
      <c r="A6781" s="81"/>
      <c r="B6781" s="81"/>
      <c r="C6781" s="81"/>
      <c r="D6781" s="81"/>
      <c r="E6781" s="81"/>
      <c r="F6781" s="81"/>
      <c r="G6781" s="81"/>
      <c r="H6781" s="81"/>
      <c r="I6781" s="81"/>
      <c r="J6781" s="81"/>
      <c r="K6781" s="81"/>
      <c r="L6781" s="81"/>
      <c r="M6781" s="81"/>
      <c r="N6781" s="81"/>
      <c r="O6781" s="81"/>
      <c r="P6781" s="81"/>
      <c r="Q6781" s="81"/>
      <c r="R6781" s="81"/>
    </row>
    <row r="6782" spans="1:18">
      <c r="A6782" s="81"/>
      <c r="B6782" s="81"/>
      <c r="C6782" s="81"/>
      <c r="D6782" s="81"/>
      <c r="E6782" s="81"/>
      <c r="F6782" s="81"/>
      <c r="G6782" s="81"/>
      <c r="H6782" s="81"/>
      <c r="I6782" s="81"/>
      <c r="J6782" s="81"/>
      <c r="K6782" s="81"/>
      <c r="L6782" s="81"/>
      <c r="M6782" s="81"/>
      <c r="N6782" s="81"/>
      <c r="O6782" s="81"/>
      <c r="P6782" s="81"/>
      <c r="Q6782" s="81"/>
      <c r="R6782" s="81"/>
    </row>
    <row r="6783" spans="1:18">
      <c r="A6783" s="81"/>
      <c r="B6783" s="81"/>
      <c r="C6783" s="81"/>
      <c r="D6783" s="81"/>
      <c r="E6783" s="81"/>
      <c r="F6783" s="81"/>
      <c r="G6783" s="81"/>
      <c r="H6783" s="81"/>
      <c r="I6783" s="81"/>
      <c r="J6783" s="81"/>
      <c r="K6783" s="81"/>
      <c r="L6783" s="81"/>
      <c r="M6783" s="81"/>
      <c r="N6783" s="81"/>
      <c r="O6783" s="81"/>
      <c r="P6783" s="81"/>
      <c r="Q6783" s="81"/>
      <c r="R6783" s="81"/>
    </row>
    <row r="6784" spans="1:18">
      <c r="A6784" s="81"/>
      <c r="B6784" s="81"/>
      <c r="C6784" s="81"/>
      <c r="D6784" s="81"/>
      <c r="E6784" s="81"/>
      <c r="F6784" s="81"/>
      <c r="G6784" s="81"/>
      <c r="H6784" s="81"/>
      <c r="I6784" s="81"/>
      <c r="J6784" s="81"/>
      <c r="K6784" s="81"/>
      <c r="L6784" s="81"/>
      <c r="M6784" s="81"/>
      <c r="N6784" s="81"/>
      <c r="O6784" s="81"/>
      <c r="P6784" s="81"/>
      <c r="Q6784" s="81"/>
      <c r="R6784" s="81"/>
    </row>
    <row r="6785" spans="1:18">
      <c r="A6785" s="81"/>
      <c r="B6785" s="81"/>
      <c r="C6785" s="81"/>
      <c r="D6785" s="81"/>
      <c r="E6785" s="81"/>
      <c r="F6785" s="81"/>
      <c r="G6785" s="81"/>
      <c r="H6785" s="81"/>
      <c r="I6785" s="81"/>
      <c r="J6785" s="81"/>
      <c r="K6785" s="81"/>
      <c r="L6785" s="81"/>
      <c r="M6785" s="81"/>
      <c r="N6785" s="81"/>
      <c r="O6785" s="81"/>
      <c r="P6785" s="81"/>
      <c r="Q6785" s="81"/>
      <c r="R6785" s="81"/>
    </row>
    <row r="6786" spans="1:18">
      <c r="A6786" s="81"/>
      <c r="B6786" s="81"/>
      <c r="C6786" s="81"/>
      <c r="D6786" s="81"/>
      <c r="E6786" s="81"/>
      <c r="F6786" s="81"/>
      <c r="G6786" s="81"/>
      <c r="H6786" s="81"/>
      <c r="I6786" s="81"/>
      <c r="J6786" s="81"/>
      <c r="K6786" s="81"/>
      <c r="L6786" s="81"/>
      <c r="M6786" s="81"/>
      <c r="N6786" s="81"/>
      <c r="O6786" s="81"/>
      <c r="P6786" s="81"/>
      <c r="Q6786" s="81"/>
      <c r="R6786" s="81"/>
    </row>
    <row r="6787" spans="1:18">
      <c r="A6787" s="81"/>
      <c r="B6787" s="81"/>
      <c r="C6787" s="81"/>
      <c r="D6787" s="81"/>
      <c r="E6787" s="81"/>
      <c r="F6787" s="81"/>
      <c r="G6787" s="81"/>
      <c r="H6787" s="81"/>
      <c r="I6787" s="81"/>
      <c r="J6787" s="81"/>
      <c r="K6787" s="81"/>
      <c r="L6787" s="81"/>
      <c r="M6787" s="81"/>
      <c r="N6787" s="81"/>
      <c r="O6787" s="81"/>
      <c r="P6787" s="81"/>
      <c r="Q6787" s="81"/>
      <c r="R6787" s="81"/>
    </row>
    <row r="6788" spans="1:18">
      <c r="A6788" s="81"/>
      <c r="B6788" s="81"/>
      <c r="C6788" s="81"/>
      <c r="D6788" s="81"/>
      <c r="E6788" s="81"/>
      <c r="F6788" s="81"/>
      <c r="G6788" s="81"/>
      <c r="H6788" s="81"/>
      <c r="I6788" s="81"/>
      <c r="J6788" s="81"/>
      <c r="K6788" s="81"/>
      <c r="L6788" s="81"/>
      <c r="M6788" s="81"/>
      <c r="N6788" s="81"/>
      <c r="O6788" s="81"/>
      <c r="P6788" s="81"/>
      <c r="Q6788" s="81"/>
      <c r="R6788" s="81"/>
    </row>
    <row r="6789" spans="1:18">
      <c r="A6789" s="81"/>
      <c r="B6789" s="81"/>
      <c r="C6789" s="81"/>
      <c r="D6789" s="81"/>
      <c r="E6789" s="81"/>
      <c r="F6789" s="81"/>
      <c r="G6789" s="81"/>
      <c r="H6789" s="81"/>
      <c r="I6789" s="81"/>
      <c r="J6789" s="81"/>
      <c r="K6789" s="81"/>
      <c r="L6789" s="81"/>
      <c r="M6789" s="81"/>
      <c r="N6789" s="81"/>
      <c r="O6789" s="81"/>
      <c r="P6789" s="81"/>
      <c r="Q6789" s="81"/>
      <c r="R6789" s="81"/>
    </row>
    <row r="6790" spans="1:18">
      <c r="A6790" s="81"/>
      <c r="B6790" s="81"/>
      <c r="C6790" s="81"/>
      <c r="D6790" s="81"/>
      <c r="E6790" s="81"/>
      <c r="F6790" s="81"/>
      <c r="G6790" s="81"/>
      <c r="H6790" s="81"/>
      <c r="I6790" s="81"/>
      <c r="J6790" s="81"/>
      <c r="K6790" s="81"/>
      <c r="L6790" s="81"/>
      <c r="M6790" s="81"/>
      <c r="N6790" s="81"/>
      <c r="O6790" s="81"/>
      <c r="P6790" s="81"/>
      <c r="Q6790" s="81"/>
      <c r="R6790" s="81"/>
    </row>
    <row r="6791" spans="1:18">
      <c r="A6791" s="81"/>
      <c r="B6791" s="81"/>
      <c r="C6791" s="81"/>
      <c r="D6791" s="81"/>
      <c r="E6791" s="81"/>
      <c r="F6791" s="81"/>
      <c r="G6791" s="81"/>
      <c r="H6791" s="81"/>
      <c r="I6791" s="81"/>
      <c r="J6791" s="81"/>
      <c r="K6791" s="81"/>
      <c r="L6791" s="81"/>
      <c r="M6791" s="81"/>
      <c r="N6791" s="81"/>
      <c r="O6791" s="81"/>
      <c r="P6791" s="81"/>
      <c r="Q6791" s="81"/>
      <c r="R6791" s="81"/>
    </row>
    <row r="6792" spans="1:18">
      <c r="A6792" s="81"/>
      <c r="B6792" s="81"/>
      <c r="C6792" s="81"/>
      <c r="D6792" s="81"/>
      <c r="E6792" s="81"/>
      <c r="F6792" s="81"/>
      <c r="G6792" s="81"/>
      <c r="H6792" s="81"/>
      <c r="I6792" s="81"/>
      <c r="J6792" s="81"/>
      <c r="K6792" s="81"/>
      <c r="L6792" s="81"/>
      <c r="M6792" s="81"/>
      <c r="N6792" s="81"/>
      <c r="O6792" s="81"/>
      <c r="P6792" s="81"/>
      <c r="Q6792" s="81"/>
      <c r="R6792" s="81"/>
    </row>
    <row r="6793" spans="1:18">
      <c r="A6793" s="81"/>
      <c r="B6793" s="81"/>
      <c r="C6793" s="81"/>
      <c r="D6793" s="81"/>
      <c r="E6793" s="81"/>
      <c r="F6793" s="81"/>
      <c r="G6793" s="81"/>
      <c r="H6793" s="81"/>
      <c r="I6793" s="81"/>
      <c r="J6793" s="81"/>
      <c r="K6793" s="81"/>
      <c r="L6793" s="81"/>
      <c r="M6793" s="81"/>
      <c r="N6793" s="81"/>
      <c r="O6793" s="81"/>
      <c r="P6793" s="81"/>
      <c r="Q6793" s="81"/>
      <c r="R6793" s="81"/>
    </row>
    <row r="6794" spans="1:18">
      <c r="A6794" s="81"/>
      <c r="B6794" s="81"/>
      <c r="C6794" s="81"/>
      <c r="D6794" s="81"/>
      <c r="E6794" s="81"/>
      <c r="F6794" s="81"/>
      <c r="G6794" s="81"/>
      <c r="H6794" s="81"/>
      <c r="I6794" s="81"/>
      <c r="J6794" s="81"/>
      <c r="K6794" s="81"/>
      <c r="L6794" s="81"/>
      <c r="M6794" s="81"/>
      <c r="N6794" s="81"/>
      <c r="O6794" s="81"/>
      <c r="P6794" s="81"/>
      <c r="Q6794" s="81"/>
      <c r="R6794" s="81"/>
    </row>
    <row r="6795" spans="1:18">
      <c r="A6795" s="81"/>
      <c r="B6795" s="81"/>
      <c r="C6795" s="81"/>
      <c r="D6795" s="81"/>
      <c r="E6795" s="81"/>
      <c r="F6795" s="81"/>
      <c r="G6795" s="81"/>
      <c r="H6795" s="81"/>
      <c r="I6795" s="81"/>
      <c r="J6795" s="81"/>
      <c r="K6795" s="81"/>
      <c r="L6795" s="81"/>
      <c r="M6795" s="81"/>
      <c r="N6795" s="81"/>
      <c r="O6795" s="81"/>
      <c r="P6795" s="81"/>
      <c r="Q6795" s="81"/>
      <c r="R6795" s="81"/>
    </row>
    <row r="6796" spans="1:18">
      <c r="A6796" s="81"/>
      <c r="B6796" s="81"/>
      <c r="C6796" s="81"/>
      <c r="D6796" s="81"/>
      <c r="E6796" s="81"/>
      <c r="F6796" s="81"/>
      <c r="G6796" s="81"/>
      <c r="H6796" s="81"/>
      <c r="I6796" s="81"/>
      <c r="J6796" s="81"/>
      <c r="K6796" s="81"/>
      <c r="L6796" s="81"/>
      <c r="M6796" s="81"/>
      <c r="N6796" s="81"/>
      <c r="O6796" s="81"/>
      <c r="P6796" s="81"/>
      <c r="Q6796" s="81"/>
      <c r="R6796" s="81"/>
    </row>
    <row r="6797" spans="1:18">
      <c r="A6797" s="81"/>
      <c r="B6797" s="81"/>
      <c r="C6797" s="81"/>
      <c r="D6797" s="81"/>
      <c r="E6797" s="81"/>
      <c r="F6797" s="81"/>
      <c r="G6797" s="81"/>
      <c r="H6797" s="81"/>
      <c r="I6797" s="81"/>
      <c r="J6797" s="81"/>
      <c r="K6797" s="81"/>
      <c r="L6797" s="81"/>
      <c r="M6797" s="81"/>
      <c r="N6797" s="81"/>
      <c r="O6797" s="81"/>
      <c r="P6797" s="81"/>
      <c r="Q6797" s="81"/>
      <c r="R6797" s="81"/>
    </row>
    <row r="6798" spans="1:18">
      <c r="A6798" s="81"/>
      <c r="B6798" s="81"/>
      <c r="C6798" s="81"/>
      <c r="D6798" s="81"/>
      <c r="E6798" s="81"/>
      <c r="F6798" s="81"/>
      <c r="G6798" s="81"/>
      <c r="H6798" s="81"/>
      <c r="I6798" s="81"/>
      <c r="J6798" s="81"/>
      <c r="K6798" s="81"/>
      <c r="L6798" s="81"/>
      <c r="M6798" s="81"/>
      <c r="N6798" s="81"/>
      <c r="O6798" s="81"/>
      <c r="P6798" s="81"/>
      <c r="Q6798" s="81"/>
      <c r="R6798" s="81"/>
    </row>
    <row r="6799" spans="1:18">
      <c r="A6799" s="81"/>
      <c r="B6799" s="81"/>
      <c r="C6799" s="81"/>
      <c r="D6799" s="81"/>
      <c r="E6799" s="81"/>
      <c r="F6799" s="81"/>
      <c r="G6799" s="81"/>
      <c r="H6799" s="81"/>
      <c r="I6799" s="81"/>
      <c r="J6799" s="81"/>
      <c r="K6799" s="81"/>
      <c r="L6799" s="81"/>
      <c r="M6799" s="81"/>
      <c r="N6799" s="81"/>
      <c r="O6799" s="81"/>
      <c r="P6799" s="81"/>
      <c r="Q6799" s="81"/>
      <c r="R6799" s="81"/>
    </row>
    <row r="6800" spans="1:18">
      <c r="A6800" s="81"/>
      <c r="B6800" s="81"/>
      <c r="C6800" s="81"/>
      <c r="D6800" s="81"/>
      <c r="E6800" s="81"/>
      <c r="F6800" s="81"/>
      <c r="G6800" s="81"/>
      <c r="H6800" s="81"/>
      <c r="I6800" s="81"/>
      <c r="J6800" s="81"/>
      <c r="K6800" s="81"/>
      <c r="L6800" s="81"/>
      <c r="M6800" s="81"/>
      <c r="N6800" s="81"/>
      <c r="O6800" s="81"/>
      <c r="P6800" s="81"/>
      <c r="Q6800" s="81"/>
      <c r="R6800" s="81"/>
    </row>
    <row r="6801" spans="1:18">
      <c r="A6801" s="81"/>
      <c r="B6801" s="81"/>
      <c r="C6801" s="81"/>
      <c r="D6801" s="81"/>
      <c r="E6801" s="81"/>
      <c r="F6801" s="81"/>
      <c r="G6801" s="81"/>
      <c r="H6801" s="81"/>
      <c r="I6801" s="81"/>
      <c r="J6801" s="81"/>
      <c r="K6801" s="81"/>
      <c r="L6801" s="81"/>
      <c r="M6801" s="81"/>
      <c r="N6801" s="81"/>
      <c r="O6801" s="81"/>
      <c r="P6801" s="81"/>
      <c r="Q6801" s="81"/>
      <c r="R6801" s="81"/>
    </row>
    <row r="6802" spans="1:18">
      <c r="A6802" s="81"/>
      <c r="B6802" s="81"/>
      <c r="C6802" s="81"/>
      <c r="D6802" s="81"/>
      <c r="E6802" s="81"/>
      <c r="F6802" s="81"/>
      <c r="G6802" s="81"/>
      <c r="H6802" s="81"/>
      <c r="I6802" s="81"/>
      <c r="J6802" s="81"/>
      <c r="K6802" s="81"/>
      <c r="L6802" s="81"/>
      <c r="M6802" s="81"/>
      <c r="N6802" s="81"/>
      <c r="O6802" s="81"/>
      <c r="P6802" s="81"/>
      <c r="Q6802" s="81"/>
      <c r="R6802" s="81"/>
    </row>
    <row r="6803" spans="1:18">
      <c r="A6803" s="81"/>
      <c r="B6803" s="81"/>
      <c r="C6803" s="81"/>
      <c r="D6803" s="81"/>
      <c r="E6803" s="81"/>
      <c r="F6803" s="81"/>
      <c r="G6803" s="81"/>
      <c r="H6803" s="81"/>
      <c r="I6803" s="81"/>
      <c r="J6803" s="81"/>
      <c r="K6803" s="81"/>
      <c r="L6803" s="81"/>
      <c r="M6803" s="81"/>
      <c r="N6803" s="81"/>
      <c r="O6803" s="81"/>
      <c r="P6803" s="81"/>
      <c r="Q6803" s="81"/>
      <c r="R6803" s="81"/>
    </row>
    <row r="6804" spans="1:18">
      <c r="A6804" s="81"/>
      <c r="B6804" s="81"/>
      <c r="C6804" s="81"/>
      <c r="D6804" s="81"/>
      <c r="E6804" s="81"/>
      <c r="F6804" s="81"/>
      <c r="G6804" s="81"/>
      <c r="H6804" s="81"/>
      <c r="I6804" s="81"/>
      <c r="J6804" s="81"/>
      <c r="K6804" s="81"/>
      <c r="L6804" s="81"/>
      <c r="M6804" s="81"/>
      <c r="N6804" s="81"/>
      <c r="O6804" s="81"/>
      <c r="P6804" s="81"/>
      <c r="Q6804" s="81"/>
      <c r="R6804" s="81"/>
    </row>
    <row r="6805" spans="1:18">
      <c r="A6805" s="81"/>
      <c r="B6805" s="81"/>
      <c r="C6805" s="81"/>
      <c r="D6805" s="81"/>
      <c r="E6805" s="81"/>
      <c r="F6805" s="81"/>
      <c r="G6805" s="81"/>
      <c r="H6805" s="81"/>
      <c r="I6805" s="81"/>
      <c r="J6805" s="81"/>
      <c r="K6805" s="81"/>
      <c r="L6805" s="81"/>
      <c r="M6805" s="81"/>
      <c r="N6805" s="81"/>
      <c r="O6805" s="81"/>
      <c r="P6805" s="81"/>
      <c r="Q6805" s="81"/>
      <c r="R6805" s="81"/>
    </row>
    <row r="6806" spans="1:18">
      <c r="A6806" s="81"/>
      <c r="B6806" s="81"/>
      <c r="C6806" s="81"/>
      <c r="D6806" s="81"/>
      <c r="E6806" s="81"/>
      <c r="F6806" s="81"/>
      <c r="G6806" s="81"/>
      <c r="H6806" s="81"/>
      <c r="I6806" s="81"/>
      <c r="J6806" s="81"/>
      <c r="K6806" s="81"/>
      <c r="L6806" s="81"/>
      <c r="M6806" s="81"/>
      <c r="N6806" s="81"/>
      <c r="O6806" s="81"/>
      <c r="P6806" s="81"/>
      <c r="Q6806" s="81"/>
      <c r="R6806" s="81"/>
    </row>
    <row r="6807" spans="1:18">
      <c r="A6807" s="81"/>
      <c r="B6807" s="81"/>
      <c r="C6807" s="81"/>
      <c r="D6807" s="81"/>
      <c r="E6807" s="81"/>
      <c r="F6807" s="81"/>
      <c r="G6807" s="81"/>
      <c r="H6807" s="81"/>
      <c r="I6807" s="81"/>
      <c r="J6807" s="81"/>
      <c r="K6807" s="81"/>
      <c r="L6807" s="81"/>
      <c r="M6807" s="81"/>
      <c r="N6807" s="81"/>
      <c r="O6807" s="81"/>
      <c r="P6807" s="81"/>
      <c r="Q6807" s="81"/>
      <c r="R6807" s="81"/>
    </row>
    <row r="6808" spans="1:18">
      <c r="A6808" s="81"/>
      <c r="B6808" s="81"/>
      <c r="C6808" s="81"/>
      <c r="D6808" s="81"/>
      <c r="E6808" s="81"/>
      <c r="F6808" s="81"/>
      <c r="G6808" s="81"/>
      <c r="H6808" s="81"/>
      <c r="I6808" s="81"/>
      <c r="J6808" s="81"/>
      <c r="K6808" s="81"/>
      <c r="L6808" s="81"/>
      <c r="M6808" s="81"/>
      <c r="N6808" s="81"/>
      <c r="O6808" s="81"/>
      <c r="P6808" s="81"/>
      <c r="Q6808" s="81"/>
      <c r="R6808" s="81"/>
    </row>
    <row r="6809" spans="1:18">
      <c r="A6809" s="81"/>
      <c r="B6809" s="81"/>
      <c r="C6809" s="81"/>
      <c r="D6809" s="81"/>
      <c r="E6809" s="81"/>
      <c r="F6809" s="81"/>
      <c r="G6809" s="81"/>
      <c r="H6809" s="81"/>
      <c r="I6809" s="81"/>
      <c r="J6809" s="81"/>
      <c r="K6809" s="81"/>
      <c r="L6809" s="81"/>
      <c r="M6809" s="81"/>
      <c r="N6809" s="81"/>
      <c r="O6809" s="81"/>
      <c r="P6809" s="81"/>
      <c r="Q6809" s="81"/>
      <c r="R6809" s="81"/>
    </row>
    <row r="6810" spans="1:18">
      <c r="A6810" s="81"/>
      <c r="B6810" s="81"/>
      <c r="C6810" s="81"/>
      <c r="D6810" s="81"/>
      <c r="E6810" s="81"/>
      <c r="F6810" s="81"/>
      <c r="G6810" s="81"/>
      <c r="H6810" s="81"/>
      <c r="I6810" s="81"/>
      <c r="J6810" s="81"/>
      <c r="K6810" s="81"/>
      <c r="L6810" s="81"/>
      <c r="M6810" s="81"/>
      <c r="N6810" s="81"/>
      <c r="O6810" s="81"/>
      <c r="P6810" s="81"/>
      <c r="Q6810" s="81"/>
      <c r="R6810" s="81"/>
    </row>
    <row r="6811" spans="1:18">
      <c r="A6811" s="81"/>
      <c r="B6811" s="81"/>
      <c r="C6811" s="81"/>
      <c r="D6811" s="81"/>
      <c r="E6811" s="81"/>
      <c r="F6811" s="81"/>
      <c r="G6811" s="81"/>
      <c r="H6811" s="81"/>
      <c r="I6811" s="81"/>
      <c r="J6811" s="81"/>
      <c r="K6811" s="81"/>
      <c r="L6811" s="81"/>
      <c r="M6811" s="81"/>
      <c r="N6811" s="81"/>
      <c r="O6811" s="81"/>
      <c r="P6811" s="81"/>
      <c r="Q6811" s="81"/>
      <c r="R6811" s="81"/>
    </row>
    <row r="6812" spans="1:18">
      <c r="A6812" s="81"/>
      <c r="B6812" s="81"/>
      <c r="C6812" s="81"/>
      <c r="D6812" s="81"/>
      <c r="E6812" s="81"/>
      <c r="F6812" s="81"/>
      <c r="G6812" s="81"/>
      <c r="H6812" s="81"/>
      <c r="I6812" s="81"/>
      <c r="J6812" s="81"/>
      <c r="K6812" s="81"/>
      <c r="L6812" s="81"/>
      <c r="M6812" s="81"/>
      <c r="N6812" s="81"/>
      <c r="O6812" s="81"/>
      <c r="P6812" s="81"/>
      <c r="Q6812" s="81"/>
      <c r="R6812" s="81"/>
    </row>
    <row r="6813" spans="1:18">
      <c r="A6813" s="81"/>
      <c r="B6813" s="81"/>
      <c r="C6813" s="81"/>
      <c r="D6813" s="81"/>
      <c r="E6813" s="81"/>
      <c r="F6813" s="81"/>
      <c r="G6813" s="81"/>
      <c r="H6813" s="81"/>
      <c r="I6813" s="81"/>
      <c r="J6813" s="81"/>
      <c r="K6813" s="81"/>
      <c r="L6813" s="81"/>
      <c r="M6813" s="81"/>
      <c r="N6813" s="81"/>
      <c r="O6813" s="81"/>
      <c r="P6813" s="81"/>
      <c r="Q6813" s="81"/>
      <c r="R6813" s="81"/>
    </row>
    <row r="6814" spans="1:18">
      <c r="A6814" s="81"/>
      <c r="B6814" s="81"/>
      <c r="C6814" s="81"/>
      <c r="D6814" s="81"/>
      <c r="E6814" s="81"/>
      <c r="F6814" s="81"/>
      <c r="G6814" s="81"/>
      <c r="H6814" s="81"/>
      <c r="I6814" s="81"/>
      <c r="J6814" s="81"/>
      <c r="K6814" s="81"/>
      <c r="L6814" s="81"/>
      <c r="M6814" s="81"/>
      <c r="N6814" s="81"/>
      <c r="O6814" s="81"/>
      <c r="P6814" s="81"/>
      <c r="Q6814" s="81"/>
      <c r="R6814" s="81"/>
    </row>
    <row r="6815" spans="1:18">
      <c r="A6815" s="81"/>
      <c r="B6815" s="81"/>
      <c r="C6815" s="81"/>
      <c r="D6815" s="81"/>
      <c r="E6815" s="81"/>
      <c r="F6815" s="81"/>
      <c r="G6815" s="81"/>
      <c r="H6815" s="81"/>
      <c r="I6815" s="81"/>
      <c r="J6815" s="81"/>
      <c r="K6815" s="81"/>
      <c r="L6815" s="81"/>
      <c r="M6815" s="81"/>
      <c r="N6815" s="81"/>
      <c r="O6815" s="81"/>
      <c r="P6815" s="81"/>
      <c r="Q6815" s="81"/>
      <c r="R6815" s="81"/>
    </row>
    <row r="6816" spans="1:18">
      <c r="A6816" s="81"/>
      <c r="B6816" s="81"/>
      <c r="C6816" s="81"/>
      <c r="D6816" s="81"/>
      <c r="E6816" s="81"/>
      <c r="F6816" s="81"/>
      <c r="G6816" s="81"/>
      <c r="H6816" s="81"/>
      <c r="I6816" s="81"/>
      <c r="J6816" s="81"/>
      <c r="K6816" s="81"/>
      <c r="L6816" s="81"/>
      <c r="M6816" s="81"/>
      <c r="N6816" s="81"/>
      <c r="O6816" s="81"/>
      <c r="P6816" s="81"/>
      <c r="Q6816" s="81"/>
      <c r="R6816" s="81"/>
    </row>
    <row r="6817" spans="1:18">
      <c r="A6817" s="81"/>
      <c r="B6817" s="81"/>
      <c r="C6817" s="81"/>
      <c r="D6817" s="81"/>
      <c r="E6817" s="81"/>
      <c r="F6817" s="81"/>
      <c r="G6817" s="81"/>
      <c r="H6817" s="81"/>
      <c r="I6817" s="81"/>
      <c r="J6817" s="81"/>
      <c r="K6817" s="81"/>
      <c r="L6817" s="81"/>
      <c r="M6817" s="81"/>
      <c r="N6817" s="81"/>
      <c r="O6817" s="81"/>
      <c r="P6817" s="81"/>
      <c r="Q6817" s="81"/>
      <c r="R6817" s="81"/>
    </row>
    <row r="6818" spans="1:18">
      <c r="A6818" s="81"/>
      <c r="B6818" s="81"/>
      <c r="C6818" s="81"/>
      <c r="D6818" s="81"/>
      <c r="E6818" s="81"/>
      <c r="F6818" s="81"/>
      <c r="G6818" s="81"/>
      <c r="H6818" s="81"/>
      <c r="I6818" s="81"/>
      <c r="J6818" s="81"/>
      <c r="K6818" s="81"/>
      <c r="L6818" s="81"/>
      <c r="M6818" s="81"/>
      <c r="N6818" s="81"/>
      <c r="O6818" s="81"/>
      <c r="P6818" s="81"/>
      <c r="Q6818" s="81"/>
      <c r="R6818" s="81"/>
    </row>
    <row r="6819" spans="1:18">
      <c r="A6819" s="81"/>
      <c r="B6819" s="81"/>
      <c r="C6819" s="81"/>
      <c r="D6819" s="81"/>
      <c r="E6819" s="81"/>
      <c r="F6819" s="81"/>
      <c r="G6819" s="81"/>
      <c r="H6819" s="81"/>
      <c r="I6819" s="81"/>
      <c r="J6819" s="81"/>
      <c r="K6819" s="81"/>
      <c r="L6819" s="81"/>
      <c r="M6819" s="81"/>
      <c r="N6819" s="81"/>
      <c r="O6819" s="81"/>
      <c r="P6819" s="81"/>
      <c r="Q6819" s="81"/>
      <c r="R6819" s="81"/>
    </row>
    <row r="6820" spans="1:18">
      <c r="A6820" s="81"/>
      <c r="B6820" s="81"/>
      <c r="C6820" s="81"/>
      <c r="D6820" s="81"/>
      <c r="E6820" s="81"/>
      <c r="F6820" s="81"/>
      <c r="G6820" s="81"/>
      <c r="H6820" s="81"/>
      <c r="I6820" s="81"/>
      <c r="J6820" s="81"/>
      <c r="K6820" s="81"/>
      <c r="L6820" s="81"/>
      <c r="M6820" s="81"/>
      <c r="N6820" s="81"/>
      <c r="O6820" s="81"/>
      <c r="P6820" s="81"/>
      <c r="Q6820" s="81"/>
      <c r="R6820" s="81"/>
    </row>
    <row r="6821" spans="1:18">
      <c r="A6821" s="81"/>
      <c r="B6821" s="81"/>
      <c r="C6821" s="81"/>
      <c r="D6821" s="81"/>
      <c r="E6821" s="81"/>
      <c r="F6821" s="81"/>
      <c r="G6821" s="81"/>
      <c r="H6821" s="81"/>
      <c r="I6821" s="81"/>
      <c r="J6821" s="81"/>
      <c r="K6821" s="81"/>
      <c r="L6821" s="81"/>
      <c r="M6821" s="81"/>
      <c r="N6821" s="81"/>
      <c r="O6821" s="81"/>
      <c r="P6821" s="81"/>
      <c r="Q6821" s="81"/>
      <c r="R6821" s="81"/>
    </row>
    <row r="6822" spans="1:18">
      <c r="A6822" s="81"/>
      <c r="B6822" s="81"/>
      <c r="C6822" s="81"/>
      <c r="D6822" s="81"/>
      <c r="E6822" s="81"/>
      <c r="F6822" s="81"/>
      <c r="G6822" s="81"/>
      <c r="H6822" s="81"/>
      <c r="I6822" s="81"/>
      <c r="J6822" s="81"/>
      <c r="K6822" s="81"/>
      <c r="L6822" s="81"/>
      <c r="M6822" s="81"/>
      <c r="N6822" s="81"/>
      <c r="O6822" s="81"/>
      <c r="P6822" s="81"/>
      <c r="Q6822" s="81"/>
      <c r="R6822" s="81"/>
    </row>
    <row r="6823" spans="1:18">
      <c r="A6823" s="81"/>
      <c r="B6823" s="81"/>
      <c r="C6823" s="81"/>
      <c r="D6823" s="81"/>
      <c r="E6823" s="81"/>
      <c r="F6823" s="81"/>
      <c r="G6823" s="81"/>
      <c r="H6823" s="81"/>
      <c r="I6823" s="81"/>
      <c r="J6823" s="81"/>
      <c r="K6823" s="81"/>
      <c r="L6823" s="81"/>
      <c r="M6823" s="81"/>
      <c r="N6823" s="81"/>
      <c r="O6823" s="81"/>
      <c r="P6823" s="81"/>
      <c r="Q6823" s="81"/>
      <c r="R6823" s="81"/>
    </row>
    <row r="6824" spans="1:18">
      <c r="A6824" s="81"/>
      <c r="B6824" s="81"/>
      <c r="C6824" s="81"/>
      <c r="D6824" s="81"/>
      <c r="E6824" s="81"/>
      <c r="F6824" s="81"/>
      <c r="G6824" s="81"/>
      <c r="H6824" s="81"/>
      <c r="I6824" s="81"/>
      <c r="J6824" s="81"/>
      <c r="K6824" s="81"/>
      <c r="L6824" s="81"/>
      <c r="M6824" s="81"/>
      <c r="N6824" s="81"/>
      <c r="O6824" s="81"/>
      <c r="P6824" s="81"/>
      <c r="Q6824" s="81"/>
      <c r="R6824" s="81"/>
    </row>
    <row r="6825" spans="1:18">
      <c r="A6825" s="81"/>
      <c r="B6825" s="81"/>
      <c r="C6825" s="81"/>
      <c r="D6825" s="81"/>
      <c r="E6825" s="81"/>
      <c r="F6825" s="81"/>
      <c r="G6825" s="81"/>
      <c r="H6825" s="81"/>
      <c r="I6825" s="81"/>
      <c r="J6825" s="81"/>
      <c r="K6825" s="81"/>
      <c r="L6825" s="81"/>
      <c r="M6825" s="81"/>
      <c r="N6825" s="81"/>
      <c r="O6825" s="81"/>
      <c r="P6825" s="81"/>
      <c r="Q6825" s="81"/>
      <c r="R6825" s="81"/>
    </row>
    <row r="6826" spans="1:18">
      <c r="A6826" s="81"/>
      <c r="B6826" s="81"/>
      <c r="C6826" s="81"/>
      <c r="D6826" s="81"/>
      <c r="E6826" s="81"/>
      <c r="F6826" s="81"/>
      <c r="G6826" s="81"/>
      <c r="H6826" s="81"/>
      <c r="I6826" s="81"/>
      <c r="J6826" s="81"/>
      <c r="K6826" s="81"/>
      <c r="L6826" s="81"/>
      <c r="M6826" s="81"/>
      <c r="N6826" s="81"/>
      <c r="O6826" s="81"/>
      <c r="P6826" s="81"/>
      <c r="Q6826" s="81"/>
      <c r="R6826" s="81"/>
    </row>
    <row r="6827" spans="1:18">
      <c r="A6827" s="81"/>
      <c r="B6827" s="81"/>
      <c r="C6827" s="81"/>
      <c r="D6827" s="81"/>
      <c r="E6827" s="81"/>
      <c r="F6827" s="81"/>
      <c r="G6827" s="81"/>
      <c r="H6827" s="81"/>
      <c r="I6827" s="81"/>
      <c r="J6827" s="81"/>
      <c r="K6827" s="81"/>
      <c r="L6827" s="81"/>
      <c r="M6827" s="81"/>
      <c r="N6827" s="81"/>
      <c r="O6827" s="81"/>
      <c r="P6827" s="81"/>
      <c r="Q6827" s="81"/>
      <c r="R6827" s="81"/>
    </row>
    <row r="6828" spans="1:18">
      <c r="A6828" s="81"/>
      <c r="B6828" s="81"/>
      <c r="C6828" s="81"/>
      <c r="D6828" s="81"/>
      <c r="E6828" s="81"/>
      <c r="F6828" s="81"/>
      <c r="G6828" s="81"/>
      <c r="H6828" s="81"/>
      <c r="I6828" s="81"/>
      <c r="J6828" s="81"/>
      <c r="K6828" s="81"/>
      <c r="L6828" s="81"/>
      <c r="M6828" s="81"/>
      <c r="N6828" s="81"/>
      <c r="O6828" s="81"/>
      <c r="P6828" s="81"/>
      <c r="Q6828" s="81"/>
      <c r="R6828" s="81"/>
    </row>
    <row r="6829" spans="1:18">
      <c r="A6829" s="81"/>
      <c r="B6829" s="81"/>
      <c r="C6829" s="81"/>
      <c r="D6829" s="81"/>
      <c r="E6829" s="81"/>
      <c r="F6829" s="81"/>
      <c r="G6829" s="81"/>
      <c r="H6829" s="81"/>
      <c r="I6829" s="81"/>
      <c r="J6829" s="81"/>
      <c r="K6829" s="81"/>
      <c r="L6829" s="81"/>
      <c r="M6829" s="81"/>
      <c r="N6829" s="81"/>
      <c r="O6829" s="81"/>
      <c r="P6829" s="81"/>
      <c r="Q6829" s="81"/>
      <c r="R6829" s="81"/>
    </row>
    <row r="6830" spans="1:18">
      <c r="A6830" s="81"/>
      <c r="B6830" s="81"/>
      <c r="C6830" s="81"/>
      <c r="D6830" s="81"/>
      <c r="E6830" s="81"/>
      <c r="F6830" s="81"/>
      <c r="G6830" s="81"/>
      <c r="H6830" s="81"/>
      <c r="I6830" s="81"/>
      <c r="J6830" s="81"/>
      <c r="K6830" s="81"/>
      <c r="L6830" s="81"/>
      <c r="M6830" s="81"/>
      <c r="N6830" s="81"/>
      <c r="O6830" s="81"/>
      <c r="P6830" s="81"/>
      <c r="Q6830" s="81"/>
      <c r="R6830" s="81"/>
    </row>
    <row r="6831" spans="1:18">
      <c r="A6831" s="81"/>
      <c r="B6831" s="81"/>
      <c r="C6831" s="81"/>
      <c r="D6831" s="81"/>
      <c r="E6831" s="81"/>
      <c r="F6831" s="81"/>
      <c r="G6831" s="81"/>
      <c r="H6831" s="81"/>
      <c r="I6831" s="81"/>
      <c r="J6831" s="81"/>
      <c r="K6831" s="81"/>
      <c r="L6831" s="81"/>
      <c r="M6831" s="81"/>
      <c r="N6831" s="81"/>
      <c r="O6831" s="81"/>
      <c r="P6831" s="81"/>
      <c r="Q6831" s="81"/>
      <c r="R6831" s="81"/>
    </row>
    <row r="6832" spans="1:18">
      <c r="A6832" s="81"/>
      <c r="B6832" s="81"/>
      <c r="C6832" s="81"/>
      <c r="D6832" s="81"/>
      <c r="E6832" s="81"/>
      <c r="F6832" s="81"/>
      <c r="G6832" s="81"/>
      <c r="H6832" s="81"/>
      <c r="I6832" s="81"/>
      <c r="J6832" s="81"/>
      <c r="K6832" s="81"/>
      <c r="L6832" s="81"/>
      <c r="M6832" s="81"/>
      <c r="N6832" s="81"/>
      <c r="O6832" s="81"/>
      <c r="P6832" s="81"/>
      <c r="Q6832" s="81"/>
      <c r="R6832" s="81"/>
    </row>
    <row r="6833" spans="1:18">
      <c r="A6833" s="81"/>
      <c r="B6833" s="81"/>
      <c r="C6833" s="81"/>
      <c r="D6833" s="81"/>
      <c r="E6833" s="81"/>
      <c r="F6833" s="81"/>
      <c r="G6833" s="81"/>
      <c r="H6833" s="81"/>
      <c r="I6833" s="81"/>
      <c r="J6833" s="81"/>
      <c r="K6833" s="81"/>
      <c r="L6833" s="81"/>
      <c r="M6833" s="81"/>
      <c r="N6833" s="81"/>
      <c r="O6833" s="81"/>
      <c r="P6833" s="81"/>
      <c r="Q6833" s="81"/>
      <c r="R6833" s="81"/>
    </row>
    <row r="6834" spans="1:18">
      <c r="A6834" s="81"/>
      <c r="B6834" s="81"/>
      <c r="C6834" s="81"/>
      <c r="D6834" s="81"/>
      <c r="E6834" s="81"/>
      <c r="F6834" s="81"/>
      <c r="G6834" s="81"/>
      <c r="H6834" s="81"/>
      <c r="I6834" s="81"/>
      <c r="J6834" s="81"/>
      <c r="K6834" s="81"/>
      <c r="L6834" s="81"/>
      <c r="M6834" s="81"/>
      <c r="N6834" s="81"/>
      <c r="O6834" s="81"/>
      <c r="P6834" s="81"/>
      <c r="Q6834" s="81"/>
      <c r="R6834" s="81"/>
    </row>
    <row r="6835" spans="1:18">
      <c r="A6835" s="81"/>
      <c r="B6835" s="81"/>
      <c r="C6835" s="81"/>
      <c r="D6835" s="81"/>
      <c r="E6835" s="81"/>
      <c r="F6835" s="81"/>
      <c r="G6835" s="81"/>
      <c r="H6835" s="81"/>
      <c r="I6835" s="81"/>
      <c r="J6835" s="81"/>
      <c r="K6835" s="81"/>
      <c r="L6835" s="81"/>
      <c r="M6835" s="81"/>
      <c r="N6835" s="81"/>
      <c r="O6835" s="81"/>
      <c r="P6835" s="81"/>
      <c r="Q6835" s="81"/>
      <c r="R6835" s="81"/>
    </row>
    <row r="6836" spans="1:18">
      <c r="A6836" s="81"/>
      <c r="B6836" s="81"/>
      <c r="C6836" s="81"/>
      <c r="D6836" s="81"/>
      <c r="E6836" s="81"/>
      <c r="F6836" s="81"/>
      <c r="G6836" s="81"/>
      <c r="H6836" s="81"/>
      <c r="I6836" s="81"/>
      <c r="J6836" s="81"/>
      <c r="K6836" s="81"/>
      <c r="L6836" s="81"/>
      <c r="M6836" s="81"/>
      <c r="N6836" s="81"/>
      <c r="O6836" s="81"/>
      <c r="P6836" s="81"/>
      <c r="Q6836" s="81"/>
      <c r="R6836" s="81"/>
    </row>
    <row r="6837" spans="1:18">
      <c r="A6837" s="81"/>
      <c r="B6837" s="81"/>
      <c r="C6837" s="81"/>
      <c r="D6837" s="81"/>
      <c r="E6837" s="81"/>
      <c r="F6837" s="81"/>
      <c r="G6837" s="81"/>
      <c r="H6837" s="81"/>
      <c r="I6837" s="81"/>
      <c r="J6837" s="81"/>
      <c r="K6837" s="81"/>
      <c r="L6837" s="81"/>
      <c r="M6837" s="81"/>
      <c r="N6837" s="81"/>
      <c r="O6837" s="81"/>
      <c r="P6837" s="81"/>
      <c r="Q6837" s="81"/>
      <c r="R6837" s="81"/>
    </row>
    <row r="6838" spans="1:18">
      <c r="A6838" s="81"/>
      <c r="B6838" s="81"/>
      <c r="C6838" s="81"/>
      <c r="D6838" s="81"/>
      <c r="E6838" s="81"/>
      <c r="F6838" s="81"/>
      <c r="G6838" s="81"/>
      <c r="H6838" s="81"/>
      <c r="I6838" s="81"/>
      <c r="J6838" s="81"/>
      <c r="K6838" s="81"/>
      <c r="L6838" s="81"/>
      <c r="M6838" s="81"/>
      <c r="N6838" s="81"/>
      <c r="O6838" s="81"/>
      <c r="P6838" s="81"/>
      <c r="Q6838" s="81"/>
      <c r="R6838" s="81"/>
    </row>
    <row r="6839" spans="1:18">
      <c r="A6839" s="81"/>
      <c r="B6839" s="81"/>
      <c r="C6839" s="81"/>
      <c r="D6839" s="81"/>
      <c r="E6839" s="81"/>
      <c r="F6839" s="81"/>
      <c r="G6839" s="81"/>
      <c r="H6839" s="81"/>
      <c r="I6839" s="81"/>
      <c r="J6839" s="81"/>
      <c r="K6839" s="81"/>
      <c r="L6839" s="81"/>
      <c r="M6839" s="81"/>
      <c r="N6839" s="81"/>
      <c r="O6839" s="81"/>
      <c r="P6839" s="81"/>
      <c r="Q6839" s="81"/>
      <c r="R6839" s="81"/>
    </row>
    <row r="6840" spans="1:18">
      <c r="A6840" s="81"/>
      <c r="B6840" s="81"/>
      <c r="C6840" s="81"/>
      <c r="D6840" s="81"/>
      <c r="E6840" s="81"/>
      <c r="F6840" s="81"/>
      <c r="G6840" s="81"/>
      <c r="H6840" s="81"/>
      <c r="I6840" s="81"/>
      <c r="J6840" s="81"/>
      <c r="K6840" s="81"/>
      <c r="L6840" s="81"/>
      <c r="M6840" s="81"/>
      <c r="N6840" s="81"/>
      <c r="O6840" s="81"/>
      <c r="P6840" s="81"/>
      <c r="Q6840" s="81"/>
      <c r="R6840" s="81"/>
    </row>
    <row r="6841" spans="1:18">
      <c r="A6841" s="81"/>
      <c r="B6841" s="81"/>
      <c r="C6841" s="81"/>
      <c r="D6841" s="81"/>
      <c r="E6841" s="81"/>
      <c r="F6841" s="81"/>
      <c r="G6841" s="81"/>
      <c r="H6841" s="81"/>
      <c r="I6841" s="81"/>
      <c r="J6841" s="81"/>
      <c r="K6841" s="81"/>
      <c r="L6841" s="81"/>
      <c r="M6841" s="81"/>
      <c r="N6841" s="81"/>
      <c r="O6841" s="81"/>
      <c r="P6841" s="81"/>
      <c r="Q6841" s="81"/>
      <c r="R6841" s="81"/>
    </row>
    <row r="6842" spans="1:18">
      <c r="A6842" s="81"/>
      <c r="B6842" s="81"/>
      <c r="C6842" s="81"/>
      <c r="D6842" s="81"/>
      <c r="E6842" s="81"/>
      <c r="F6842" s="81"/>
      <c r="G6842" s="81"/>
      <c r="H6842" s="81"/>
      <c r="I6842" s="81"/>
      <c r="J6842" s="81"/>
      <c r="K6842" s="81"/>
      <c r="L6842" s="81"/>
      <c r="M6842" s="81"/>
      <c r="N6842" s="81"/>
      <c r="O6842" s="81"/>
      <c r="P6842" s="81"/>
      <c r="Q6842" s="81"/>
      <c r="R6842" s="81"/>
    </row>
    <row r="6843" spans="1:18">
      <c r="A6843" s="81"/>
      <c r="B6843" s="81"/>
      <c r="C6843" s="81"/>
      <c r="D6843" s="81"/>
      <c r="E6843" s="81"/>
      <c r="F6843" s="81"/>
      <c r="G6843" s="81"/>
      <c r="H6843" s="81"/>
      <c r="I6843" s="81"/>
      <c r="J6843" s="81"/>
      <c r="K6843" s="81"/>
      <c r="L6843" s="81"/>
      <c r="M6843" s="81"/>
      <c r="N6843" s="81"/>
      <c r="O6843" s="81"/>
      <c r="P6843" s="81"/>
      <c r="Q6843" s="81"/>
      <c r="R6843" s="81"/>
    </row>
    <row r="6844" spans="1:18">
      <c r="A6844" s="81"/>
      <c r="B6844" s="81"/>
      <c r="C6844" s="81"/>
      <c r="D6844" s="81"/>
      <c r="E6844" s="81"/>
      <c r="F6844" s="81"/>
      <c r="G6844" s="81"/>
      <c r="H6844" s="81"/>
      <c r="I6844" s="81"/>
      <c r="J6844" s="81"/>
      <c r="K6844" s="81"/>
      <c r="L6844" s="81"/>
      <c r="M6844" s="81"/>
      <c r="N6844" s="81"/>
      <c r="O6844" s="81"/>
      <c r="P6844" s="81"/>
      <c r="Q6844" s="81"/>
      <c r="R6844" s="81"/>
    </row>
    <row r="6845" spans="1:18">
      <c r="A6845" s="81"/>
      <c r="B6845" s="81"/>
      <c r="C6845" s="81"/>
      <c r="D6845" s="81"/>
      <c r="E6845" s="81"/>
      <c r="F6845" s="81"/>
      <c r="G6845" s="81"/>
      <c r="H6845" s="81"/>
      <c r="I6845" s="81"/>
      <c r="J6845" s="81"/>
      <c r="K6845" s="81"/>
      <c r="L6845" s="81"/>
      <c r="M6845" s="81"/>
      <c r="N6845" s="81"/>
      <c r="O6845" s="81"/>
      <c r="P6845" s="81"/>
      <c r="Q6845" s="81"/>
      <c r="R6845" s="81"/>
    </row>
    <row r="6846" spans="1:18">
      <c r="A6846" s="81"/>
      <c r="B6846" s="81"/>
      <c r="C6846" s="81"/>
      <c r="D6846" s="81"/>
      <c r="E6846" s="81"/>
      <c r="F6846" s="81"/>
      <c r="G6846" s="81"/>
      <c r="H6846" s="81"/>
      <c r="I6846" s="81"/>
      <c r="J6846" s="81"/>
      <c r="K6846" s="81"/>
      <c r="L6846" s="81"/>
      <c r="M6846" s="81"/>
      <c r="N6846" s="81"/>
      <c r="O6846" s="81"/>
      <c r="P6846" s="81"/>
      <c r="Q6846" s="81"/>
      <c r="R6846" s="81"/>
    </row>
    <row r="6847" spans="1:18">
      <c r="A6847" s="81"/>
      <c r="B6847" s="81"/>
      <c r="C6847" s="81"/>
      <c r="D6847" s="81"/>
      <c r="E6847" s="81"/>
      <c r="F6847" s="81"/>
      <c r="G6847" s="81"/>
      <c r="H6847" s="81"/>
      <c r="I6847" s="81"/>
      <c r="J6847" s="81"/>
      <c r="K6847" s="81"/>
      <c r="L6847" s="81"/>
      <c r="M6847" s="81"/>
      <c r="N6847" s="81"/>
      <c r="O6847" s="81"/>
      <c r="P6847" s="81"/>
      <c r="Q6847" s="81"/>
      <c r="R6847" s="81"/>
    </row>
    <row r="6848" spans="1:18">
      <c r="A6848" s="81"/>
      <c r="B6848" s="81"/>
      <c r="C6848" s="81"/>
      <c r="D6848" s="81"/>
      <c r="E6848" s="81"/>
      <c r="F6848" s="81"/>
      <c r="G6848" s="81"/>
      <c r="H6848" s="81"/>
      <c r="I6848" s="81"/>
      <c r="J6848" s="81"/>
      <c r="K6848" s="81"/>
      <c r="L6848" s="81"/>
      <c r="M6848" s="81"/>
      <c r="N6848" s="81"/>
      <c r="O6848" s="81"/>
      <c r="P6848" s="81"/>
      <c r="Q6848" s="81"/>
      <c r="R6848" s="81"/>
    </row>
    <row r="6849" spans="1:18">
      <c r="A6849" s="81"/>
      <c r="B6849" s="81"/>
      <c r="C6849" s="81"/>
      <c r="D6849" s="81"/>
      <c r="E6849" s="81"/>
      <c r="F6849" s="81"/>
      <c r="G6849" s="81"/>
      <c r="H6849" s="81"/>
      <c r="I6849" s="81"/>
      <c r="J6849" s="81"/>
      <c r="K6849" s="81"/>
      <c r="L6849" s="81"/>
      <c r="M6849" s="81"/>
      <c r="N6849" s="81"/>
      <c r="O6849" s="81"/>
      <c r="P6849" s="81"/>
      <c r="Q6849" s="81"/>
      <c r="R6849" s="81"/>
    </row>
    <row r="6850" spans="1:18">
      <c r="A6850" s="81"/>
      <c r="B6850" s="81"/>
      <c r="C6850" s="81"/>
      <c r="D6850" s="81"/>
      <c r="E6850" s="81"/>
      <c r="F6850" s="81"/>
      <c r="G6850" s="81"/>
      <c r="H6850" s="81"/>
      <c r="I6850" s="81"/>
      <c r="J6850" s="81"/>
      <c r="K6850" s="81"/>
      <c r="L6850" s="81"/>
      <c r="M6850" s="81"/>
      <c r="N6850" s="81"/>
      <c r="O6850" s="81"/>
      <c r="P6850" s="81"/>
      <c r="Q6850" s="81"/>
      <c r="R6850" s="81"/>
    </row>
    <row r="6851" spans="1:18">
      <c r="A6851" s="81"/>
      <c r="B6851" s="81"/>
      <c r="C6851" s="81"/>
      <c r="D6851" s="81"/>
      <c r="E6851" s="81"/>
      <c r="F6851" s="81"/>
      <c r="G6851" s="81"/>
      <c r="H6851" s="81"/>
      <c r="I6851" s="81"/>
      <c r="J6851" s="81"/>
      <c r="K6851" s="81"/>
      <c r="L6851" s="81"/>
      <c r="M6851" s="81"/>
      <c r="N6851" s="81"/>
      <c r="O6851" s="81"/>
      <c r="P6851" s="81"/>
      <c r="Q6851" s="81"/>
      <c r="R6851" s="81"/>
    </row>
    <row r="6852" spans="1:18">
      <c r="A6852" s="81"/>
      <c r="B6852" s="81"/>
      <c r="C6852" s="81"/>
      <c r="D6852" s="81"/>
      <c r="E6852" s="81"/>
      <c r="F6852" s="81"/>
      <c r="G6852" s="81"/>
      <c r="H6852" s="81"/>
      <c r="I6852" s="81"/>
      <c r="J6852" s="81"/>
      <c r="K6852" s="81"/>
      <c r="L6852" s="81"/>
      <c r="M6852" s="81"/>
      <c r="N6852" s="81"/>
      <c r="O6852" s="81"/>
      <c r="P6852" s="81"/>
      <c r="Q6852" s="81"/>
      <c r="R6852" s="81"/>
    </row>
    <row r="6853" spans="1:18">
      <c r="A6853" s="81"/>
      <c r="B6853" s="81"/>
      <c r="C6853" s="81"/>
      <c r="D6853" s="81"/>
      <c r="E6853" s="81"/>
      <c r="F6853" s="81"/>
      <c r="G6853" s="81"/>
      <c r="H6853" s="81"/>
      <c r="I6853" s="81"/>
      <c r="J6853" s="81"/>
      <c r="K6853" s="81"/>
      <c r="L6853" s="81"/>
      <c r="M6853" s="81"/>
      <c r="N6853" s="81"/>
      <c r="O6853" s="81"/>
      <c r="P6853" s="81"/>
      <c r="Q6853" s="81"/>
      <c r="R6853" s="81"/>
    </row>
    <row r="6854" spans="1:18">
      <c r="A6854" s="81"/>
      <c r="B6854" s="81"/>
      <c r="C6854" s="81"/>
      <c r="D6854" s="81"/>
      <c r="E6854" s="81"/>
      <c r="F6854" s="81"/>
      <c r="G6854" s="81"/>
      <c r="H6854" s="81"/>
      <c r="I6854" s="81"/>
      <c r="J6854" s="81"/>
      <c r="K6854" s="81"/>
      <c r="L6854" s="81"/>
      <c r="M6854" s="81"/>
      <c r="N6854" s="81"/>
      <c r="O6854" s="81"/>
      <c r="P6854" s="81"/>
      <c r="Q6854" s="81"/>
      <c r="R6854" s="81"/>
    </row>
    <row r="6855" spans="1:18">
      <c r="A6855" s="81"/>
      <c r="B6855" s="81"/>
      <c r="C6855" s="81"/>
      <c r="D6855" s="81"/>
      <c r="E6855" s="81"/>
      <c r="F6855" s="81"/>
      <c r="G6855" s="81"/>
      <c r="H6855" s="81"/>
      <c r="I6855" s="81"/>
      <c r="J6855" s="81"/>
      <c r="K6855" s="81"/>
      <c r="L6855" s="81"/>
      <c r="M6855" s="81"/>
      <c r="N6855" s="81"/>
      <c r="O6855" s="81"/>
      <c r="P6855" s="81"/>
      <c r="Q6855" s="81"/>
      <c r="R6855" s="81"/>
    </row>
    <row r="6856" spans="1:18">
      <c r="A6856" s="81"/>
      <c r="B6856" s="81"/>
      <c r="C6856" s="81"/>
      <c r="D6856" s="81"/>
      <c r="E6856" s="81"/>
      <c r="F6856" s="81"/>
      <c r="G6856" s="81"/>
      <c r="H6856" s="81"/>
      <c r="I6856" s="81"/>
      <c r="J6856" s="81"/>
      <c r="K6856" s="81"/>
      <c r="L6856" s="81"/>
      <c r="M6856" s="81"/>
      <c r="N6856" s="81"/>
      <c r="O6856" s="81"/>
      <c r="P6856" s="81"/>
      <c r="Q6856" s="81"/>
      <c r="R6856" s="81"/>
    </row>
    <row r="6857" spans="1:18">
      <c r="A6857" s="81"/>
      <c r="B6857" s="81"/>
      <c r="C6857" s="81"/>
      <c r="D6857" s="81"/>
      <c r="E6857" s="81"/>
      <c r="F6857" s="81"/>
      <c r="G6857" s="81"/>
      <c r="H6857" s="81"/>
      <c r="I6857" s="81"/>
      <c r="J6857" s="81"/>
      <c r="K6857" s="81"/>
      <c r="L6857" s="81"/>
      <c r="M6857" s="81"/>
      <c r="N6857" s="81"/>
      <c r="O6857" s="81"/>
      <c r="P6857" s="81"/>
      <c r="Q6857" s="81"/>
      <c r="R6857" s="81"/>
    </row>
    <row r="6858" spans="1:18">
      <c r="A6858" s="81"/>
      <c r="B6858" s="81"/>
      <c r="C6858" s="81"/>
      <c r="D6858" s="81"/>
      <c r="E6858" s="81"/>
      <c r="F6858" s="81"/>
      <c r="G6858" s="81"/>
      <c r="H6858" s="81"/>
      <c r="I6858" s="81"/>
      <c r="J6858" s="81"/>
      <c r="K6858" s="81"/>
      <c r="L6858" s="81"/>
      <c r="M6858" s="81"/>
      <c r="N6858" s="81"/>
      <c r="O6858" s="81"/>
      <c r="P6858" s="81"/>
      <c r="Q6858" s="81"/>
      <c r="R6858" s="81"/>
    </row>
    <row r="6859" spans="1:18">
      <c r="A6859" s="81"/>
      <c r="B6859" s="81"/>
      <c r="C6859" s="81"/>
      <c r="D6859" s="81"/>
      <c r="E6859" s="81"/>
      <c r="F6859" s="81"/>
      <c r="G6859" s="81"/>
      <c r="H6859" s="81"/>
      <c r="I6859" s="81"/>
      <c r="J6859" s="81"/>
      <c r="K6859" s="81"/>
      <c r="L6859" s="81"/>
      <c r="M6859" s="81"/>
      <c r="N6859" s="81"/>
      <c r="O6859" s="81"/>
      <c r="P6859" s="81"/>
      <c r="Q6859" s="81"/>
      <c r="R6859" s="81"/>
    </row>
    <row r="6860" spans="1:18">
      <c r="A6860" s="81"/>
      <c r="B6860" s="81"/>
      <c r="C6860" s="81"/>
      <c r="D6860" s="81"/>
      <c r="E6860" s="81"/>
      <c r="F6860" s="81"/>
      <c r="G6860" s="81"/>
      <c r="H6860" s="81"/>
      <c r="I6860" s="81"/>
      <c r="J6860" s="81"/>
      <c r="K6860" s="81"/>
      <c r="L6860" s="81"/>
      <c r="M6860" s="81"/>
      <c r="N6860" s="81"/>
      <c r="O6860" s="81"/>
      <c r="P6860" s="81"/>
      <c r="Q6860" s="81"/>
      <c r="R6860" s="81"/>
    </row>
    <row r="6861" spans="1:18">
      <c r="A6861" s="81"/>
      <c r="B6861" s="81"/>
      <c r="C6861" s="81"/>
      <c r="D6861" s="81"/>
      <c r="E6861" s="81"/>
      <c r="F6861" s="81"/>
      <c r="G6861" s="81"/>
      <c r="H6861" s="81"/>
      <c r="I6861" s="81"/>
      <c r="J6861" s="81"/>
      <c r="K6861" s="81"/>
      <c r="L6861" s="81"/>
      <c r="M6861" s="81"/>
      <c r="N6861" s="81"/>
      <c r="O6861" s="81"/>
      <c r="P6861" s="81"/>
      <c r="Q6861" s="81"/>
      <c r="R6861" s="81"/>
    </row>
    <row r="6862" spans="1:18">
      <c r="A6862" s="81"/>
      <c r="B6862" s="81"/>
      <c r="C6862" s="81"/>
      <c r="D6862" s="81"/>
      <c r="E6862" s="81"/>
      <c r="F6862" s="81"/>
      <c r="G6862" s="81"/>
      <c r="H6862" s="81"/>
      <c r="I6862" s="81"/>
      <c r="J6862" s="81"/>
      <c r="K6862" s="81"/>
      <c r="L6862" s="81"/>
      <c r="M6862" s="81"/>
      <c r="N6862" s="81"/>
      <c r="O6862" s="81"/>
      <c r="P6862" s="81"/>
      <c r="Q6862" s="81"/>
      <c r="R6862" s="81"/>
    </row>
    <row r="6863" spans="1:18">
      <c r="A6863" s="81"/>
      <c r="B6863" s="81"/>
      <c r="C6863" s="81"/>
      <c r="D6863" s="81"/>
      <c r="E6863" s="81"/>
      <c r="F6863" s="81"/>
      <c r="G6863" s="81"/>
      <c r="H6863" s="81"/>
      <c r="I6863" s="81"/>
      <c r="J6863" s="81"/>
      <c r="K6863" s="81"/>
      <c r="L6863" s="81"/>
      <c r="M6863" s="81"/>
      <c r="N6863" s="81"/>
      <c r="O6863" s="81"/>
      <c r="P6863" s="81"/>
      <c r="Q6863" s="81"/>
      <c r="R6863" s="81"/>
    </row>
    <row r="6864" spans="1:18">
      <c r="A6864" s="81"/>
      <c r="B6864" s="81"/>
      <c r="C6864" s="81"/>
      <c r="D6864" s="81"/>
      <c r="E6864" s="81"/>
      <c r="F6864" s="81"/>
      <c r="G6864" s="81"/>
      <c r="H6864" s="81"/>
      <c r="I6864" s="81"/>
      <c r="J6864" s="81"/>
      <c r="K6864" s="81"/>
      <c r="L6864" s="81"/>
      <c r="M6864" s="81"/>
      <c r="N6864" s="81"/>
      <c r="O6864" s="81"/>
      <c r="P6864" s="81"/>
      <c r="Q6864" s="81"/>
      <c r="R6864" s="81"/>
    </row>
    <row r="6865" spans="1:18">
      <c r="A6865" s="81"/>
      <c r="B6865" s="81"/>
      <c r="C6865" s="81"/>
      <c r="D6865" s="81"/>
      <c r="E6865" s="81"/>
      <c r="F6865" s="81"/>
      <c r="G6865" s="81"/>
      <c r="H6865" s="81"/>
      <c r="I6865" s="81"/>
      <c r="J6865" s="81"/>
      <c r="K6865" s="81"/>
      <c r="L6865" s="81"/>
      <c r="M6865" s="81"/>
      <c r="N6865" s="81"/>
      <c r="O6865" s="81"/>
      <c r="P6865" s="81"/>
      <c r="Q6865" s="81"/>
      <c r="R6865" s="81"/>
    </row>
    <row r="6866" spans="1:18">
      <c r="A6866" s="81"/>
      <c r="B6866" s="81"/>
      <c r="C6866" s="81"/>
      <c r="D6866" s="81"/>
      <c r="E6866" s="81"/>
      <c r="F6866" s="81"/>
      <c r="G6866" s="81"/>
      <c r="H6866" s="81"/>
      <c r="I6866" s="81"/>
      <c r="J6866" s="81"/>
      <c r="K6866" s="81"/>
      <c r="L6866" s="81"/>
      <c r="M6866" s="81"/>
      <c r="N6866" s="81"/>
      <c r="O6866" s="81"/>
      <c r="P6866" s="81"/>
      <c r="Q6866" s="81"/>
      <c r="R6866" s="81"/>
    </row>
    <row r="6867" spans="1:18">
      <c r="A6867" s="81"/>
      <c r="B6867" s="81"/>
      <c r="C6867" s="81"/>
      <c r="D6867" s="81"/>
      <c r="E6867" s="81"/>
      <c r="F6867" s="81"/>
      <c r="G6867" s="81"/>
      <c r="H6867" s="81"/>
      <c r="I6867" s="81"/>
      <c r="J6867" s="81"/>
      <c r="K6867" s="81"/>
      <c r="L6867" s="81"/>
      <c r="M6867" s="81"/>
      <c r="N6867" s="81"/>
      <c r="O6867" s="81"/>
      <c r="P6867" s="81"/>
      <c r="Q6867" s="81"/>
      <c r="R6867" s="81"/>
    </row>
    <row r="6868" spans="1:18">
      <c r="A6868" s="81"/>
      <c r="B6868" s="81"/>
      <c r="C6868" s="81"/>
      <c r="D6868" s="81"/>
      <c r="E6868" s="81"/>
      <c r="F6868" s="81"/>
      <c r="G6868" s="81"/>
      <c r="H6868" s="81"/>
      <c r="I6868" s="81"/>
      <c r="J6868" s="81"/>
      <c r="K6868" s="81"/>
      <c r="L6868" s="81"/>
      <c r="M6868" s="81"/>
      <c r="N6868" s="81"/>
      <c r="O6868" s="81"/>
      <c r="P6868" s="81"/>
      <c r="Q6868" s="81"/>
      <c r="R6868" s="81"/>
    </row>
    <row r="6869" spans="1:18">
      <c r="A6869" s="81"/>
      <c r="B6869" s="81"/>
      <c r="C6869" s="81"/>
      <c r="D6869" s="81"/>
      <c r="E6869" s="81"/>
      <c r="F6869" s="81"/>
      <c r="G6869" s="81"/>
      <c r="H6869" s="81"/>
      <c r="I6869" s="81"/>
      <c r="J6869" s="81"/>
      <c r="K6869" s="81"/>
      <c r="L6869" s="81"/>
      <c r="M6869" s="81"/>
      <c r="N6869" s="81"/>
      <c r="O6869" s="81"/>
      <c r="P6869" s="81"/>
      <c r="Q6869" s="81"/>
      <c r="R6869" s="81"/>
    </row>
    <row r="6870" spans="1:18">
      <c r="A6870" s="81"/>
      <c r="B6870" s="81"/>
      <c r="C6870" s="81"/>
      <c r="D6870" s="81"/>
      <c r="E6870" s="81"/>
      <c r="F6870" s="81"/>
      <c r="G6870" s="81"/>
      <c r="H6870" s="81"/>
      <c r="I6870" s="81"/>
      <c r="J6870" s="81"/>
      <c r="K6870" s="81"/>
      <c r="L6870" s="81"/>
      <c r="M6870" s="81"/>
      <c r="N6870" s="81"/>
      <c r="O6870" s="81"/>
      <c r="P6870" s="81"/>
      <c r="Q6870" s="81"/>
      <c r="R6870" s="81"/>
    </row>
    <row r="6871" spans="1:18">
      <c r="A6871" s="81"/>
      <c r="B6871" s="81"/>
      <c r="C6871" s="81"/>
      <c r="D6871" s="81"/>
      <c r="E6871" s="81"/>
      <c r="F6871" s="81"/>
      <c r="G6871" s="81"/>
      <c r="H6871" s="81"/>
      <c r="I6871" s="81"/>
      <c r="J6871" s="81"/>
      <c r="K6871" s="81"/>
      <c r="L6871" s="81"/>
      <c r="M6871" s="81"/>
      <c r="N6871" s="81"/>
      <c r="O6871" s="81"/>
      <c r="P6871" s="81"/>
      <c r="Q6871" s="81"/>
      <c r="R6871" s="81"/>
    </row>
    <row r="6872" spans="1:18">
      <c r="A6872" s="81"/>
      <c r="B6872" s="81"/>
      <c r="C6872" s="81"/>
      <c r="D6872" s="81"/>
      <c r="E6872" s="81"/>
      <c r="F6872" s="81"/>
      <c r="G6872" s="81"/>
      <c r="H6872" s="81"/>
      <c r="I6872" s="81"/>
      <c r="J6872" s="81"/>
      <c r="K6872" s="81"/>
      <c r="L6872" s="81"/>
      <c r="M6872" s="81"/>
      <c r="N6872" s="81"/>
      <c r="O6872" s="81"/>
      <c r="P6872" s="81"/>
      <c r="Q6872" s="81"/>
      <c r="R6872" s="81"/>
    </row>
    <row r="6873" spans="1:18">
      <c r="A6873" s="81"/>
      <c r="B6873" s="81"/>
      <c r="C6873" s="81"/>
      <c r="D6873" s="81"/>
      <c r="E6873" s="81"/>
      <c r="F6873" s="81"/>
      <c r="G6873" s="81"/>
      <c r="H6873" s="81"/>
      <c r="I6873" s="81"/>
      <c r="J6873" s="81"/>
      <c r="K6873" s="81"/>
      <c r="L6873" s="81"/>
      <c r="M6873" s="81"/>
      <c r="N6873" s="81"/>
      <c r="O6873" s="81"/>
      <c r="P6873" s="81"/>
      <c r="Q6873" s="81"/>
      <c r="R6873" s="81"/>
    </row>
    <row r="6874" spans="1:18">
      <c r="A6874" s="81"/>
      <c r="B6874" s="81"/>
      <c r="C6874" s="81"/>
      <c r="D6874" s="81"/>
      <c r="E6874" s="81"/>
      <c r="F6874" s="81"/>
      <c r="G6874" s="81"/>
      <c r="H6874" s="81"/>
      <c r="I6874" s="81"/>
      <c r="J6874" s="81"/>
      <c r="K6874" s="81"/>
      <c r="L6874" s="81"/>
      <c r="M6874" s="81"/>
      <c r="N6874" s="81"/>
      <c r="O6874" s="81"/>
      <c r="P6874" s="81"/>
      <c r="Q6874" s="81"/>
      <c r="R6874" s="81"/>
    </row>
    <row r="6875" spans="1:18">
      <c r="A6875" s="81"/>
      <c r="B6875" s="81"/>
      <c r="C6875" s="81"/>
      <c r="D6875" s="81"/>
      <c r="E6875" s="81"/>
      <c r="F6875" s="81"/>
      <c r="G6875" s="81"/>
      <c r="H6875" s="81"/>
      <c r="I6875" s="81"/>
      <c r="J6875" s="81"/>
      <c r="K6875" s="81"/>
      <c r="L6875" s="81"/>
      <c r="M6875" s="81"/>
      <c r="N6875" s="81"/>
      <c r="O6875" s="81"/>
      <c r="P6875" s="81"/>
      <c r="Q6875" s="81"/>
      <c r="R6875" s="81"/>
    </row>
    <row r="6876" spans="1:18">
      <c r="A6876" s="81"/>
      <c r="B6876" s="81"/>
      <c r="C6876" s="81"/>
      <c r="D6876" s="81"/>
      <c r="E6876" s="81"/>
      <c r="F6876" s="81"/>
      <c r="G6876" s="81"/>
      <c r="H6876" s="81"/>
      <c r="I6876" s="81"/>
      <c r="J6876" s="81"/>
      <c r="K6876" s="81"/>
      <c r="L6876" s="81"/>
      <c r="M6876" s="81"/>
      <c r="N6876" s="81"/>
      <c r="O6876" s="81"/>
      <c r="P6876" s="81"/>
      <c r="Q6876" s="81"/>
      <c r="R6876" s="81"/>
    </row>
    <row r="6877" spans="1:18">
      <c r="A6877" s="81"/>
      <c r="B6877" s="81"/>
      <c r="C6877" s="81"/>
      <c r="D6877" s="81"/>
      <c r="E6877" s="81"/>
      <c r="F6877" s="81"/>
      <c r="G6877" s="81"/>
      <c r="H6877" s="81"/>
      <c r="I6877" s="81"/>
      <c r="J6877" s="81"/>
      <c r="K6877" s="81"/>
      <c r="L6877" s="81"/>
      <c r="M6877" s="81"/>
      <c r="N6877" s="81"/>
      <c r="O6877" s="81"/>
      <c r="P6877" s="81"/>
      <c r="Q6877" s="81"/>
      <c r="R6877" s="81"/>
    </row>
    <row r="6878" spans="1:18">
      <c r="A6878" s="81"/>
      <c r="B6878" s="81"/>
      <c r="C6878" s="81"/>
      <c r="D6878" s="81"/>
      <c r="E6878" s="81"/>
      <c r="F6878" s="81"/>
      <c r="G6878" s="81"/>
      <c r="H6878" s="81"/>
      <c r="I6878" s="81"/>
      <c r="J6878" s="81"/>
      <c r="K6878" s="81"/>
      <c r="L6878" s="81"/>
      <c r="M6878" s="81"/>
      <c r="N6878" s="81"/>
      <c r="O6878" s="81"/>
      <c r="P6878" s="81"/>
      <c r="Q6878" s="81"/>
      <c r="R6878" s="81"/>
    </row>
    <row r="6879" spans="1:18">
      <c r="A6879" s="81"/>
      <c r="B6879" s="81"/>
      <c r="C6879" s="81"/>
      <c r="D6879" s="81"/>
      <c r="E6879" s="81"/>
      <c r="F6879" s="81"/>
      <c r="G6879" s="81"/>
      <c r="H6879" s="81"/>
      <c r="I6879" s="81"/>
      <c r="J6879" s="81"/>
      <c r="K6879" s="81"/>
      <c r="L6879" s="81"/>
      <c r="M6879" s="81"/>
      <c r="N6879" s="81"/>
      <c r="O6879" s="81"/>
      <c r="P6879" s="81"/>
      <c r="Q6879" s="81"/>
      <c r="R6879" s="81"/>
    </row>
    <row r="6880" spans="1:18">
      <c r="A6880" s="81"/>
      <c r="B6880" s="81"/>
      <c r="C6880" s="81"/>
      <c r="D6880" s="81"/>
      <c r="E6880" s="81"/>
      <c r="F6880" s="81"/>
      <c r="G6880" s="81"/>
      <c r="H6880" s="81"/>
      <c r="I6880" s="81"/>
      <c r="J6880" s="81"/>
      <c r="K6880" s="81"/>
      <c r="L6880" s="81"/>
      <c r="M6880" s="81"/>
      <c r="N6880" s="81"/>
      <c r="O6880" s="81"/>
      <c r="P6880" s="81"/>
      <c r="Q6880" s="81"/>
      <c r="R6880" s="81"/>
    </row>
    <row r="6881" spans="1:18">
      <c r="A6881" s="81"/>
      <c r="B6881" s="81"/>
      <c r="C6881" s="81"/>
      <c r="D6881" s="81"/>
      <c r="E6881" s="81"/>
      <c r="F6881" s="81"/>
      <c r="G6881" s="81"/>
      <c r="H6881" s="81"/>
      <c r="I6881" s="81"/>
      <c r="J6881" s="81"/>
      <c r="K6881" s="81"/>
      <c r="L6881" s="81"/>
      <c r="M6881" s="81"/>
      <c r="N6881" s="81"/>
      <c r="O6881" s="81"/>
      <c r="P6881" s="81"/>
      <c r="Q6881" s="81"/>
      <c r="R6881" s="81"/>
    </row>
    <row r="6882" spans="1:18">
      <c r="A6882" s="81"/>
      <c r="B6882" s="81"/>
      <c r="C6882" s="81"/>
      <c r="D6882" s="81"/>
      <c r="E6882" s="81"/>
      <c r="F6882" s="81"/>
      <c r="G6882" s="81"/>
      <c r="H6882" s="81"/>
      <c r="I6882" s="81"/>
      <c r="J6882" s="81"/>
      <c r="K6882" s="81"/>
      <c r="L6882" s="81"/>
      <c r="M6882" s="81"/>
      <c r="N6882" s="81"/>
      <c r="O6882" s="81"/>
      <c r="P6882" s="81"/>
      <c r="Q6882" s="81"/>
      <c r="R6882" s="81"/>
    </row>
    <row r="6883" spans="1:18">
      <c r="A6883" s="81"/>
      <c r="B6883" s="81"/>
      <c r="C6883" s="81"/>
      <c r="D6883" s="81"/>
      <c r="E6883" s="81"/>
      <c r="F6883" s="81"/>
      <c r="G6883" s="81"/>
      <c r="H6883" s="81"/>
      <c r="I6883" s="81"/>
      <c r="J6883" s="81"/>
      <c r="K6883" s="81"/>
      <c r="L6883" s="81"/>
      <c r="M6883" s="81"/>
      <c r="N6883" s="81"/>
      <c r="O6883" s="81"/>
      <c r="P6883" s="81"/>
      <c r="Q6883" s="81"/>
      <c r="R6883" s="81"/>
    </row>
    <row r="6884" spans="1:18">
      <c r="A6884" s="81"/>
      <c r="B6884" s="81"/>
      <c r="C6884" s="81"/>
      <c r="D6884" s="81"/>
      <c r="E6884" s="81"/>
      <c r="F6884" s="81"/>
      <c r="G6884" s="81"/>
      <c r="H6884" s="81"/>
      <c r="I6884" s="81"/>
      <c r="J6884" s="81"/>
      <c r="K6884" s="81"/>
      <c r="L6884" s="81"/>
      <c r="M6884" s="81"/>
      <c r="N6884" s="81"/>
      <c r="O6884" s="81"/>
      <c r="P6884" s="81"/>
      <c r="Q6884" s="81"/>
      <c r="R6884" s="81"/>
    </row>
    <row r="6885" spans="1:18">
      <c r="A6885" s="81"/>
      <c r="B6885" s="81"/>
      <c r="C6885" s="81"/>
      <c r="D6885" s="81"/>
      <c r="E6885" s="81"/>
      <c r="F6885" s="81"/>
      <c r="G6885" s="81"/>
      <c r="H6885" s="81"/>
      <c r="I6885" s="81"/>
      <c r="J6885" s="81"/>
      <c r="K6885" s="81"/>
      <c r="L6885" s="81"/>
      <c r="M6885" s="81"/>
      <c r="N6885" s="81"/>
      <c r="O6885" s="81"/>
      <c r="P6885" s="81"/>
      <c r="Q6885" s="81"/>
      <c r="R6885" s="81"/>
    </row>
    <row r="6886" spans="1:18">
      <c r="A6886" s="81"/>
      <c r="B6886" s="81"/>
      <c r="C6886" s="81"/>
      <c r="D6886" s="81"/>
      <c r="E6886" s="81"/>
      <c r="F6886" s="81"/>
      <c r="G6886" s="81"/>
      <c r="H6886" s="81"/>
      <c r="I6886" s="81"/>
      <c r="J6886" s="81"/>
      <c r="K6886" s="81"/>
      <c r="L6886" s="81"/>
      <c r="M6886" s="81"/>
      <c r="N6886" s="81"/>
      <c r="O6886" s="81"/>
      <c r="P6886" s="81"/>
      <c r="Q6886" s="81"/>
      <c r="R6886" s="81"/>
    </row>
    <row r="6887" spans="1:18">
      <c r="A6887" s="81"/>
      <c r="B6887" s="81"/>
      <c r="C6887" s="81"/>
      <c r="D6887" s="81"/>
      <c r="E6887" s="81"/>
      <c r="F6887" s="81"/>
      <c r="G6887" s="81"/>
      <c r="H6887" s="81"/>
      <c r="I6887" s="81"/>
      <c r="J6887" s="81"/>
      <c r="K6887" s="81"/>
      <c r="L6887" s="81"/>
      <c r="M6887" s="81"/>
      <c r="N6887" s="81"/>
      <c r="O6887" s="81"/>
      <c r="P6887" s="81"/>
      <c r="Q6887" s="81"/>
      <c r="R6887" s="81"/>
    </row>
    <row r="6888" spans="1:18">
      <c r="A6888" s="81"/>
      <c r="B6888" s="81"/>
      <c r="C6888" s="81"/>
      <c r="D6888" s="81"/>
      <c r="E6888" s="81"/>
      <c r="F6888" s="81"/>
      <c r="G6888" s="81"/>
      <c r="H6888" s="81"/>
      <c r="I6888" s="81"/>
      <c r="J6888" s="81"/>
      <c r="K6888" s="81"/>
      <c r="L6888" s="81"/>
      <c r="M6888" s="81"/>
      <c r="N6888" s="81"/>
      <c r="O6888" s="81"/>
      <c r="P6888" s="81"/>
      <c r="Q6888" s="81"/>
      <c r="R6888" s="81"/>
    </row>
    <row r="6889" spans="1:18">
      <c r="A6889" s="81"/>
      <c r="B6889" s="81"/>
      <c r="C6889" s="81"/>
      <c r="D6889" s="81"/>
      <c r="E6889" s="81"/>
      <c r="F6889" s="81"/>
      <c r="G6889" s="81"/>
      <c r="H6889" s="81"/>
      <c r="I6889" s="81"/>
      <c r="J6889" s="81"/>
      <c r="K6889" s="81"/>
      <c r="L6889" s="81"/>
      <c r="M6889" s="81"/>
      <c r="N6889" s="81"/>
      <c r="O6889" s="81"/>
      <c r="P6889" s="81"/>
      <c r="Q6889" s="81"/>
      <c r="R6889" s="81"/>
    </row>
    <row r="6890" spans="1:18">
      <c r="A6890" s="81"/>
      <c r="B6890" s="81"/>
      <c r="C6890" s="81"/>
      <c r="D6890" s="81"/>
      <c r="E6890" s="81"/>
      <c r="F6890" s="81"/>
      <c r="G6890" s="81"/>
      <c r="H6890" s="81"/>
      <c r="I6890" s="81"/>
      <c r="J6890" s="81"/>
      <c r="K6890" s="81"/>
      <c r="L6890" s="81"/>
      <c r="M6890" s="81"/>
      <c r="N6890" s="81"/>
      <c r="O6890" s="81"/>
      <c r="P6890" s="81"/>
      <c r="Q6890" s="81"/>
      <c r="R6890" s="81"/>
    </row>
    <row r="6891" spans="1:18">
      <c r="A6891" s="81"/>
      <c r="B6891" s="81"/>
      <c r="C6891" s="81"/>
      <c r="D6891" s="81"/>
      <c r="E6891" s="81"/>
      <c r="F6891" s="81"/>
      <c r="G6891" s="81"/>
      <c r="H6891" s="81"/>
      <c r="I6891" s="81"/>
      <c r="J6891" s="81"/>
      <c r="K6891" s="81"/>
      <c r="L6891" s="81"/>
      <c r="M6891" s="81"/>
      <c r="N6891" s="81"/>
      <c r="O6891" s="81"/>
      <c r="P6891" s="81"/>
      <c r="Q6891" s="81"/>
      <c r="R6891" s="81"/>
    </row>
    <row r="6892" spans="1:18">
      <c r="A6892" s="81"/>
      <c r="B6892" s="81"/>
      <c r="C6892" s="81"/>
      <c r="D6892" s="81"/>
      <c r="E6892" s="81"/>
      <c r="F6892" s="81"/>
      <c r="G6892" s="81"/>
      <c r="H6892" s="81"/>
      <c r="I6892" s="81"/>
      <c r="J6892" s="81"/>
      <c r="K6892" s="81"/>
      <c r="L6892" s="81"/>
      <c r="M6892" s="81"/>
      <c r="N6892" s="81"/>
      <c r="O6892" s="81"/>
      <c r="P6892" s="81"/>
      <c r="Q6892" s="81"/>
      <c r="R6892" s="81"/>
    </row>
    <row r="6893" spans="1:18">
      <c r="A6893" s="81"/>
      <c r="B6893" s="81"/>
      <c r="C6893" s="81"/>
      <c r="D6893" s="81"/>
      <c r="E6893" s="81"/>
      <c r="F6893" s="81"/>
      <c r="G6893" s="81"/>
      <c r="H6893" s="81"/>
      <c r="I6893" s="81"/>
      <c r="J6893" s="81"/>
      <c r="K6893" s="81"/>
      <c r="L6893" s="81"/>
      <c r="M6893" s="81"/>
      <c r="N6893" s="81"/>
      <c r="O6893" s="81"/>
      <c r="P6893" s="81"/>
      <c r="Q6893" s="81"/>
      <c r="R6893" s="81"/>
    </row>
    <row r="6894" spans="1:18">
      <c r="A6894" s="81"/>
      <c r="B6894" s="81"/>
      <c r="C6894" s="81"/>
      <c r="D6894" s="81"/>
      <c r="E6894" s="81"/>
      <c r="F6894" s="81"/>
      <c r="G6894" s="81"/>
      <c r="H6894" s="81"/>
      <c r="I6894" s="81"/>
      <c r="J6894" s="81"/>
      <c r="K6894" s="81"/>
      <c r="L6894" s="81"/>
      <c r="M6894" s="81"/>
      <c r="N6894" s="81"/>
      <c r="O6894" s="81"/>
      <c r="P6894" s="81"/>
      <c r="Q6894" s="81"/>
      <c r="R6894" s="81"/>
    </row>
    <row r="6895" spans="1:18">
      <c r="A6895" s="81"/>
      <c r="B6895" s="81"/>
      <c r="C6895" s="81"/>
      <c r="D6895" s="81"/>
      <c r="E6895" s="81"/>
      <c r="F6895" s="81"/>
      <c r="G6895" s="81"/>
      <c r="H6895" s="81"/>
      <c r="I6895" s="81"/>
      <c r="J6895" s="81"/>
      <c r="K6895" s="81"/>
      <c r="L6895" s="81"/>
      <c r="M6895" s="81"/>
      <c r="N6895" s="81"/>
      <c r="O6895" s="81"/>
      <c r="P6895" s="81"/>
      <c r="Q6895" s="81"/>
      <c r="R6895" s="81"/>
    </row>
    <row r="6896" spans="1:18">
      <c r="A6896" s="81"/>
      <c r="B6896" s="81"/>
      <c r="C6896" s="81"/>
      <c r="D6896" s="81"/>
      <c r="E6896" s="81"/>
      <c r="F6896" s="81"/>
      <c r="G6896" s="81"/>
      <c r="H6896" s="81"/>
      <c r="I6896" s="81"/>
      <c r="J6896" s="81"/>
      <c r="K6896" s="81"/>
      <c r="L6896" s="81"/>
      <c r="M6896" s="81"/>
      <c r="N6896" s="81"/>
      <c r="O6896" s="81"/>
      <c r="P6896" s="81"/>
      <c r="Q6896" s="81"/>
      <c r="R6896" s="81"/>
    </row>
    <row r="6897" spans="1:18">
      <c r="A6897" s="81"/>
      <c r="B6897" s="81"/>
      <c r="C6897" s="81"/>
      <c r="D6897" s="81"/>
      <c r="E6897" s="81"/>
      <c r="F6897" s="81"/>
      <c r="G6897" s="81"/>
      <c r="H6897" s="81"/>
      <c r="I6897" s="81"/>
      <c r="J6897" s="81"/>
      <c r="K6897" s="81"/>
      <c r="L6897" s="81"/>
      <c r="M6897" s="81"/>
      <c r="N6897" s="81"/>
      <c r="O6897" s="81"/>
      <c r="P6897" s="81"/>
      <c r="Q6897" s="81"/>
      <c r="R6897" s="81"/>
    </row>
    <row r="6898" spans="1:18">
      <c r="A6898" s="81"/>
      <c r="B6898" s="81"/>
      <c r="C6898" s="81"/>
      <c r="D6898" s="81"/>
      <c r="E6898" s="81"/>
      <c r="F6898" s="81"/>
      <c r="G6898" s="81"/>
      <c r="H6898" s="81"/>
      <c r="I6898" s="81"/>
      <c r="J6898" s="81"/>
      <c r="K6898" s="81"/>
      <c r="L6898" s="81"/>
      <c r="M6898" s="81"/>
      <c r="N6898" s="81"/>
      <c r="O6898" s="81"/>
      <c r="P6898" s="81"/>
      <c r="Q6898" s="81"/>
      <c r="R6898" s="81"/>
    </row>
    <row r="6899" spans="1:18">
      <c r="A6899" s="81"/>
      <c r="B6899" s="81"/>
      <c r="C6899" s="81"/>
      <c r="D6899" s="81"/>
      <c r="E6899" s="81"/>
      <c r="F6899" s="81"/>
      <c r="G6899" s="81"/>
      <c r="H6899" s="81"/>
      <c r="I6899" s="81"/>
      <c r="J6899" s="81"/>
      <c r="K6899" s="81"/>
      <c r="L6899" s="81"/>
      <c r="M6899" s="81"/>
      <c r="N6899" s="81"/>
      <c r="O6899" s="81"/>
      <c r="P6899" s="81"/>
      <c r="Q6899" s="81"/>
      <c r="R6899" s="81"/>
    </row>
    <row r="6900" spans="1:18">
      <c r="A6900" s="81"/>
      <c r="B6900" s="81"/>
      <c r="C6900" s="81"/>
      <c r="D6900" s="81"/>
      <c r="E6900" s="81"/>
      <c r="F6900" s="81"/>
      <c r="G6900" s="81"/>
      <c r="H6900" s="81"/>
      <c r="I6900" s="81"/>
      <c r="J6900" s="81"/>
      <c r="K6900" s="81"/>
      <c r="L6900" s="81"/>
      <c r="M6900" s="81"/>
      <c r="N6900" s="81"/>
      <c r="O6900" s="81"/>
      <c r="P6900" s="81"/>
      <c r="Q6900" s="81"/>
      <c r="R6900" s="81"/>
    </row>
    <row r="6901" spans="1:18">
      <c r="A6901" s="81"/>
      <c r="B6901" s="81"/>
      <c r="C6901" s="81"/>
      <c r="D6901" s="81"/>
      <c r="E6901" s="81"/>
      <c r="F6901" s="81"/>
      <c r="G6901" s="81"/>
      <c r="H6901" s="81"/>
      <c r="I6901" s="81"/>
      <c r="J6901" s="81"/>
      <c r="K6901" s="81"/>
      <c r="L6901" s="81"/>
      <c r="M6901" s="81"/>
      <c r="N6901" s="81"/>
      <c r="O6901" s="81"/>
      <c r="P6901" s="81"/>
      <c r="Q6901" s="81"/>
      <c r="R6901" s="81"/>
    </row>
    <row r="6902" spans="1:18">
      <c r="A6902" s="81"/>
      <c r="B6902" s="81"/>
      <c r="C6902" s="81"/>
      <c r="D6902" s="81"/>
      <c r="E6902" s="81"/>
      <c r="F6902" s="81"/>
      <c r="G6902" s="81"/>
      <c r="H6902" s="81"/>
      <c r="I6902" s="81"/>
      <c r="J6902" s="81"/>
      <c r="K6902" s="81"/>
      <c r="L6902" s="81"/>
      <c r="M6902" s="81"/>
      <c r="N6902" s="81"/>
      <c r="O6902" s="81"/>
      <c r="P6902" s="81"/>
      <c r="Q6902" s="81"/>
      <c r="R6902" s="81"/>
    </row>
    <row r="6903" spans="1:18">
      <c r="A6903" s="81"/>
      <c r="B6903" s="81"/>
      <c r="C6903" s="81"/>
      <c r="D6903" s="81"/>
      <c r="E6903" s="81"/>
      <c r="F6903" s="81"/>
      <c r="G6903" s="81"/>
      <c r="H6903" s="81"/>
      <c r="I6903" s="81"/>
      <c r="J6903" s="81"/>
      <c r="K6903" s="81"/>
      <c r="L6903" s="81"/>
      <c r="M6903" s="81"/>
      <c r="N6903" s="81"/>
      <c r="O6903" s="81"/>
      <c r="P6903" s="81"/>
      <c r="Q6903" s="81"/>
      <c r="R6903" s="81"/>
    </row>
    <row r="6904" spans="1:18">
      <c r="A6904" s="81"/>
      <c r="B6904" s="81"/>
      <c r="C6904" s="81"/>
      <c r="D6904" s="81"/>
      <c r="E6904" s="81"/>
      <c r="F6904" s="81"/>
      <c r="G6904" s="81"/>
      <c r="H6904" s="81"/>
      <c r="I6904" s="81"/>
      <c r="J6904" s="81"/>
      <c r="K6904" s="81"/>
      <c r="L6904" s="81"/>
      <c r="M6904" s="81"/>
      <c r="N6904" s="81"/>
      <c r="O6904" s="81"/>
      <c r="P6904" s="81"/>
      <c r="Q6904" s="81"/>
      <c r="R6904" s="81"/>
    </row>
    <row r="6905" spans="1:18">
      <c r="A6905" s="81"/>
      <c r="B6905" s="81"/>
      <c r="C6905" s="81"/>
      <c r="D6905" s="81"/>
      <c r="E6905" s="81"/>
      <c r="F6905" s="81"/>
      <c r="G6905" s="81"/>
      <c r="H6905" s="81"/>
      <c r="I6905" s="81"/>
      <c r="J6905" s="81"/>
      <c r="K6905" s="81"/>
      <c r="L6905" s="81"/>
      <c r="M6905" s="81"/>
      <c r="N6905" s="81"/>
      <c r="O6905" s="81"/>
      <c r="P6905" s="81"/>
      <c r="Q6905" s="81"/>
      <c r="R6905" s="81"/>
    </row>
    <row r="6906" spans="1:18">
      <c r="A6906" s="81"/>
      <c r="B6906" s="81"/>
      <c r="C6906" s="81"/>
      <c r="D6906" s="81"/>
      <c r="E6906" s="81"/>
      <c r="F6906" s="81"/>
      <c r="G6906" s="81"/>
      <c r="H6906" s="81"/>
      <c r="I6906" s="81"/>
      <c r="J6906" s="81"/>
      <c r="K6906" s="81"/>
      <c r="L6906" s="81"/>
      <c r="M6906" s="81"/>
      <c r="N6906" s="81"/>
      <c r="O6906" s="81"/>
      <c r="P6906" s="81"/>
      <c r="Q6906" s="81"/>
      <c r="R6906" s="81"/>
    </row>
    <row r="6907" spans="1:18">
      <c r="A6907" s="81"/>
      <c r="B6907" s="81"/>
      <c r="C6907" s="81"/>
      <c r="D6907" s="81"/>
      <c r="E6907" s="81"/>
      <c r="F6907" s="81"/>
      <c r="G6907" s="81"/>
      <c r="H6907" s="81"/>
      <c r="I6907" s="81"/>
      <c r="J6907" s="81"/>
      <c r="K6907" s="81"/>
      <c r="L6907" s="81"/>
      <c r="M6907" s="81"/>
      <c r="N6907" s="81"/>
      <c r="O6907" s="81"/>
      <c r="P6907" s="81"/>
      <c r="Q6907" s="81"/>
      <c r="R6907" s="81"/>
    </row>
    <row r="6908" spans="1:18">
      <c r="A6908" s="81"/>
      <c r="B6908" s="81"/>
      <c r="C6908" s="81"/>
      <c r="D6908" s="81"/>
      <c r="E6908" s="81"/>
      <c r="F6908" s="81"/>
      <c r="G6908" s="81"/>
      <c r="H6908" s="81"/>
      <c r="I6908" s="81"/>
      <c r="J6908" s="81"/>
      <c r="K6908" s="81"/>
      <c r="L6908" s="81"/>
      <c r="M6908" s="81"/>
      <c r="N6908" s="81"/>
      <c r="O6908" s="81"/>
      <c r="P6908" s="81"/>
      <c r="Q6908" s="81"/>
      <c r="R6908" s="81"/>
    </row>
    <row r="6909" spans="1:18">
      <c r="A6909" s="81"/>
      <c r="B6909" s="81"/>
      <c r="C6909" s="81"/>
      <c r="D6909" s="81"/>
      <c r="E6909" s="81"/>
      <c r="F6909" s="81"/>
      <c r="G6909" s="81"/>
      <c r="H6909" s="81"/>
      <c r="I6909" s="81"/>
      <c r="J6909" s="81"/>
      <c r="K6909" s="81"/>
      <c r="L6909" s="81"/>
      <c r="M6909" s="81"/>
      <c r="N6909" s="81"/>
      <c r="O6909" s="81"/>
      <c r="P6909" s="81"/>
      <c r="Q6909" s="81"/>
      <c r="R6909" s="81"/>
    </row>
    <row r="6910" spans="1:18">
      <c r="A6910" s="81"/>
      <c r="B6910" s="81"/>
      <c r="C6910" s="81"/>
      <c r="D6910" s="81"/>
      <c r="E6910" s="81"/>
      <c r="F6910" s="81"/>
      <c r="G6910" s="81"/>
      <c r="H6910" s="81"/>
      <c r="I6910" s="81"/>
      <c r="J6910" s="81"/>
      <c r="K6910" s="81"/>
      <c r="L6910" s="81"/>
      <c r="M6910" s="81"/>
      <c r="N6910" s="81"/>
      <c r="O6910" s="81"/>
      <c r="P6910" s="81"/>
      <c r="Q6910" s="81"/>
      <c r="R6910" s="81"/>
    </row>
    <row r="6911" spans="1:18">
      <c r="A6911" s="81"/>
      <c r="B6911" s="81"/>
      <c r="C6911" s="81"/>
      <c r="D6911" s="81"/>
      <c r="E6911" s="81"/>
      <c r="F6911" s="81"/>
      <c r="G6911" s="81"/>
      <c r="H6911" s="81"/>
      <c r="I6911" s="81"/>
      <c r="J6911" s="81"/>
      <c r="K6911" s="81"/>
      <c r="L6911" s="81"/>
      <c r="M6911" s="81"/>
      <c r="N6911" s="81"/>
      <c r="O6911" s="81"/>
      <c r="P6911" s="81"/>
      <c r="Q6911" s="81"/>
      <c r="R6911" s="81"/>
    </row>
    <row r="6912" spans="1:18">
      <c r="A6912" s="81"/>
      <c r="B6912" s="81"/>
      <c r="C6912" s="81"/>
      <c r="D6912" s="81"/>
      <c r="E6912" s="81"/>
      <c r="F6912" s="81"/>
      <c r="G6912" s="81"/>
      <c r="H6912" s="81"/>
      <c r="I6912" s="81"/>
      <c r="J6912" s="81"/>
      <c r="K6912" s="81"/>
      <c r="L6912" s="81"/>
      <c r="M6912" s="81"/>
      <c r="N6912" s="81"/>
      <c r="O6912" s="81"/>
      <c r="P6912" s="81"/>
      <c r="Q6912" s="81"/>
      <c r="R6912" s="81"/>
    </row>
    <row r="6913" spans="1:18">
      <c r="A6913" s="81"/>
      <c r="B6913" s="81"/>
      <c r="C6913" s="81"/>
      <c r="D6913" s="81"/>
      <c r="E6913" s="81"/>
      <c r="F6913" s="81"/>
      <c r="G6913" s="81"/>
      <c r="H6913" s="81"/>
      <c r="I6913" s="81"/>
      <c r="J6913" s="81"/>
      <c r="K6913" s="81"/>
      <c r="L6913" s="81"/>
      <c r="M6913" s="81"/>
      <c r="N6913" s="81"/>
      <c r="O6913" s="81"/>
      <c r="P6913" s="81"/>
      <c r="Q6913" s="81"/>
      <c r="R6913" s="81"/>
    </row>
    <row r="6914" spans="1:18">
      <c r="A6914" s="81"/>
      <c r="B6914" s="81"/>
      <c r="C6914" s="81"/>
      <c r="D6914" s="81"/>
      <c r="E6914" s="81"/>
      <c r="F6914" s="81"/>
      <c r="G6914" s="81"/>
      <c r="H6914" s="81"/>
      <c r="I6914" s="81"/>
      <c r="J6914" s="81"/>
      <c r="K6914" s="81"/>
      <c r="L6914" s="81"/>
      <c r="M6914" s="81"/>
      <c r="N6914" s="81"/>
      <c r="O6914" s="81"/>
      <c r="P6914" s="81"/>
      <c r="Q6914" s="81"/>
      <c r="R6914" s="81"/>
    </row>
    <row r="6915" spans="1:18">
      <c r="A6915" s="81"/>
      <c r="B6915" s="81"/>
      <c r="C6915" s="81"/>
      <c r="D6915" s="81"/>
      <c r="E6915" s="81"/>
      <c r="F6915" s="81"/>
      <c r="G6915" s="81"/>
      <c r="H6915" s="81"/>
      <c r="I6915" s="81"/>
      <c r="J6915" s="81"/>
      <c r="K6915" s="81"/>
      <c r="L6915" s="81"/>
      <c r="M6915" s="81"/>
      <c r="N6915" s="81"/>
      <c r="O6915" s="81"/>
      <c r="P6915" s="81"/>
      <c r="Q6915" s="81"/>
      <c r="R6915" s="81"/>
    </row>
    <row r="6916" spans="1:18">
      <c r="A6916" s="81"/>
      <c r="B6916" s="81"/>
      <c r="C6916" s="81"/>
      <c r="D6916" s="81"/>
      <c r="E6916" s="81"/>
      <c r="F6916" s="81"/>
      <c r="G6916" s="81"/>
      <c r="H6916" s="81"/>
      <c r="I6916" s="81"/>
      <c r="J6916" s="81"/>
      <c r="K6916" s="81"/>
      <c r="L6916" s="81"/>
      <c r="M6916" s="81"/>
      <c r="N6916" s="81"/>
      <c r="O6916" s="81"/>
      <c r="P6916" s="81"/>
      <c r="Q6916" s="81"/>
      <c r="R6916" s="81"/>
    </row>
    <row r="6917" spans="1:18">
      <c r="A6917" s="81"/>
      <c r="B6917" s="81"/>
      <c r="C6917" s="81"/>
      <c r="D6917" s="81"/>
      <c r="E6917" s="81"/>
      <c r="F6917" s="81"/>
      <c r="G6917" s="81"/>
      <c r="H6917" s="81"/>
      <c r="I6917" s="81"/>
      <c r="J6917" s="81"/>
      <c r="K6917" s="81"/>
      <c r="L6917" s="81"/>
      <c r="M6917" s="81"/>
      <c r="N6917" s="81"/>
      <c r="O6917" s="81"/>
      <c r="P6917" s="81"/>
      <c r="Q6917" s="81"/>
      <c r="R6917" s="81"/>
    </row>
    <row r="6918" spans="1:18">
      <c r="A6918" s="81"/>
      <c r="B6918" s="81"/>
      <c r="C6918" s="81"/>
      <c r="D6918" s="81"/>
      <c r="E6918" s="81"/>
      <c r="F6918" s="81"/>
      <c r="G6918" s="81"/>
      <c r="H6918" s="81"/>
      <c r="I6918" s="81"/>
      <c r="J6918" s="81"/>
      <c r="K6918" s="81"/>
      <c r="L6918" s="81"/>
      <c r="M6918" s="81"/>
      <c r="N6918" s="81"/>
      <c r="O6918" s="81"/>
      <c r="P6918" s="81"/>
      <c r="Q6918" s="81"/>
      <c r="R6918" s="81"/>
    </row>
    <row r="6919" spans="1:18">
      <c r="A6919" s="81"/>
      <c r="B6919" s="81"/>
      <c r="C6919" s="81"/>
      <c r="D6919" s="81"/>
      <c r="E6919" s="81"/>
      <c r="F6919" s="81"/>
      <c r="G6919" s="81"/>
      <c r="H6919" s="81"/>
      <c r="I6919" s="81"/>
      <c r="J6919" s="81"/>
      <c r="K6919" s="81"/>
      <c r="L6919" s="81"/>
      <c r="M6919" s="81"/>
      <c r="N6919" s="81"/>
      <c r="O6919" s="81"/>
      <c r="P6919" s="81"/>
      <c r="Q6919" s="81"/>
      <c r="R6919" s="81"/>
    </row>
    <row r="6920" spans="1:18">
      <c r="A6920" s="81"/>
      <c r="B6920" s="81"/>
      <c r="C6920" s="81"/>
      <c r="D6920" s="81"/>
      <c r="E6920" s="81"/>
      <c r="F6920" s="81"/>
      <c r="G6920" s="81"/>
      <c r="H6920" s="81"/>
      <c r="I6920" s="81"/>
      <c r="J6920" s="81"/>
      <c r="K6920" s="81"/>
      <c r="L6920" s="81"/>
      <c r="M6920" s="81"/>
      <c r="N6920" s="81"/>
      <c r="O6920" s="81"/>
      <c r="P6920" s="81"/>
      <c r="Q6920" s="81"/>
      <c r="R6920" s="81"/>
    </row>
    <row r="6921" spans="1:18">
      <c r="A6921" s="81"/>
      <c r="B6921" s="81"/>
      <c r="C6921" s="81"/>
      <c r="D6921" s="81"/>
      <c r="E6921" s="81"/>
      <c r="F6921" s="81"/>
      <c r="G6921" s="81"/>
      <c r="H6921" s="81"/>
      <c r="I6921" s="81"/>
      <c r="J6921" s="81"/>
      <c r="K6921" s="81"/>
      <c r="L6921" s="81"/>
      <c r="M6921" s="81"/>
      <c r="N6921" s="81"/>
      <c r="O6921" s="81"/>
      <c r="P6921" s="81"/>
      <c r="Q6921" s="81"/>
      <c r="R6921" s="81"/>
    </row>
    <row r="6922" spans="1:18">
      <c r="A6922" s="81"/>
      <c r="B6922" s="81"/>
      <c r="C6922" s="81"/>
      <c r="D6922" s="81"/>
      <c r="E6922" s="81"/>
      <c r="F6922" s="81"/>
      <c r="G6922" s="81"/>
      <c r="H6922" s="81"/>
      <c r="I6922" s="81"/>
      <c r="J6922" s="81"/>
      <c r="K6922" s="81"/>
      <c r="L6922" s="81"/>
      <c r="M6922" s="81"/>
      <c r="N6922" s="81"/>
      <c r="O6922" s="81"/>
      <c r="P6922" s="81"/>
      <c r="Q6922" s="81"/>
      <c r="R6922" s="81"/>
    </row>
    <row r="6923" spans="1:18">
      <c r="A6923" s="81"/>
      <c r="B6923" s="81"/>
      <c r="C6923" s="81"/>
      <c r="D6923" s="81"/>
      <c r="E6923" s="81"/>
      <c r="F6923" s="81"/>
      <c r="G6923" s="81"/>
      <c r="H6923" s="81"/>
      <c r="I6923" s="81"/>
      <c r="J6923" s="81"/>
      <c r="K6923" s="81"/>
      <c r="L6923" s="81"/>
      <c r="M6923" s="81"/>
      <c r="N6923" s="81"/>
      <c r="O6923" s="81"/>
      <c r="P6923" s="81"/>
      <c r="Q6923" s="81"/>
      <c r="R6923" s="81"/>
    </row>
    <row r="6924" spans="1:18">
      <c r="A6924" s="81"/>
      <c r="B6924" s="81"/>
      <c r="C6924" s="81"/>
      <c r="D6924" s="81"/>
      <c r="E6924" s="81"/>
      <c r="F6924" s="81"/>
      <c r="G6924" s="81"/>
      <c r="H6924" s="81"/>
      <c r="I6924" s="81"/>
      <c r="J6924" s="81"/>
      <c r="K6924" s="81"/>
      <c r="L6924" s="81"/>
      <c r="M6924" s="81"/>
      <c r="N6924" s="81"/>
      <c r="O6924" s="81"/>
      <c r="P6924" s="81"/>
      <c r="Q6924" s="81"/>
      <c r="R6924" s="81"/>
    </row>
    <row r="6925" spans="1:18">
      <c r="A6925" s="81"/>
      <c r="B6925" s="81"/>
      <c r="C6925" s="81"/>
      <c r="D6925" s="81"/>
      <c r="E6925" s="81"/>
      <c r="F6925" s="81"/>
      <c r="G6925" s="81"/>
      <c r="H6925" s="81"/>
      <c r="I6925" s="81"/>
      <c r="J6925" s="81"/>
      <c r="K6925" s="81"/>
      <c r="L6925" s="81"/>
      <c r="M6925" s="81"/>
      <c r="N6925" s="81"/>
      <c r="O6925" s="81"/>
      <c r="P6925" s="81"/>
      <c r="Q6925" s="81"/>
      <c r="R6925" s="81"/>
    </row>
    <row r="6926" spans="1:18">
      <c r="A6926" s="81"/>
      <c r="B6926" s="81"/>
      <c r="C6926" s="81"/>
      <c r="D6926" s="81"/>
      <c r="E6926" s="81"/>
      <c r="F6926" s="81"/>
      <c r="G6926" s="81"/>
      <c r="H6926" s="81"/>
      <c r="I6926" s="81"/>
      <c r="J6926" s="81"/>
      <c r="K6926" s="81"/>
      <c r="L6926" s="81"/>
      <c r="M6926" s="81"/>
      <c r="N6926" s="81"/>
      <c r="O6926" s="81"/>
      <c r="P6926" s="81"/>
      <c r="Q6926" s="81"/>
      <c r="R6926" s="81"/>
    </row>
    <row r="6927" spans="1:18">
      <c r="A6927" s="81"/>
      <c r="B6927" s="81"/>
      <c r="C6927" s="81"/>
      <c r="D6927" s="81"/>
      <c r="E6927" s="81"/>
      <c r="F6927" s="81"/>
      <c r="G6927" s="81"/>
      <c r="H6927" s="81"/>
      <c r="I6927" s="81"/>
      <c r="J6927" s="81"/>
      <c r="K6927" s="81"/>
      <c r="L6927" s="81"/>
      <c r="M6927" s="81"/>
      <c r="N6927" s="81"/>
      <c r="O6927" s="81"/>
      <c r="P6927" s="81"/>
      <c r="Q6927" s="81"/>
      <c r="R6927" s="81"/>
    </row>
    <row r="6928" spans="1:18">
      <c r="A6928" s="81"/>
      <c r="B6928" s="81"/>
      <c r="C6928" s="81"/>
      <c r="D6928" s="81"/>
      <c r="E6928" s="81"/>
      <c r="F6928" s="81"/>
      <c r="G6928" s="81"/>
      <c r="H6928" s="81"/>
      <c r="I6928" s="81"/>
      <c r="J6928" s="81"/>
      <c r="K6928" s="81"/>
      <c r="L6928" s="81"/>
      <c r="M6928" s="81"/>
      <c r="N6928" s="81"/>
      <c r="O6928" s="81"/>
      <c r="P6928" s="81"/>
      <c r="Q6928" s="81"/>
      <c r="R6928" s="81"/>
    </row>
    <row r="6929" spans="1:18">
      <c r="A6929" s="81"/>
      <c r="B6929" s="81"/>
      <c r="C6929" s="81"/>
      <c r="D6929" s="81"/>
      <c r="E6929" s="81"/>
      <c r="F6929" s="81"/>
      <c r="G6929" s="81"/>
      <c r="H6929" s="81"/>
      <c r="I6929" s="81"/>
      <c r="J6929" s="81"/>
      <c r="K6929" s="81"/>
      <c r="L6929" s="81"/>
      <c r="M6929" s="81"/>
      <c r="N6929" s="81"/>
      <c r="O6929" s="81"/>
      <c r="P6929" s="81"/>
      <c r="Q6929" s="81"/>
      <c r="R6929" s="81"/>
    </row>
    <row r="6930" spans="1:18">
      <c r="A6930" s="81"/>
      <c r="B6930" s="81"/>
      <c r="C6930" s="81"/>
      <c r="D6930" s="81"/>
      <c r="E6930" s="81"/>
      <c r="F6930" s="81"/>
      <c r="G6930" s="81"/>
      <c r="H6930" s="81"/>
      <c r="I6930" s="81"/>
      <c r="J6930" s="81"/>
      <c r="K6930" s="81"/>
      <c r="L6930" s="81"/>
      <c r="M6930" s="81"/>
      <c r="N6930" s="81"/>
      <c r="O6930" s="81"/>
      <c r="P6930" s="81"/>
      <c r="Q6930" s="81"/>
      <c r="R6930" s="81"/>
    </row>
    <row r="6931" spans="1:18">
      <c r="A6931" s="81"/>
      <c r="B6931" s="81"/>
      <c r="C6931" s="81"/>
      <c r="D6931" s="81"/>
      <c r="E6931" s="81"/>
      <c r="F6931" s="81"/>
      <c r="G6931" s="81"/>
      <c r="H6931" s="81"/>
      <c r="I6931" s="81"/>
      <c r="J6931" s="81"/>
      <c r="K6931" s="81"/>
      <c r="L6931" s="81"/>
      <c r="M6931" s="81"/>
      <c r="N6931" s="81"/>
      <c r="O6931" s="81"/>
      <c r="P6931" s="81"/>
      <c r="Q6931" s="81"/>
      <c r="R6931" s="81"/>
    </row>
    <row r="6932" spans="1:18">
      <c r="A6932" s="81"/>
      <c r="B6932" s="81"/>
      <c r="C6932" s="81"/>
      <c r="D6932" s="81"/>
      <c r="E6932" s="81"/>
      <c r="F6932" s="81"/>
      <c r="G6932" s="81"/>
      <c r="H6932" s="81"/>
      <c r="I6932" s="81"/>
      <c r="J6932" s="81"/>
      <c r="K6932" s="81"/>
      <c r="L6932" s="81"/>
      <c r="M6932" s="81"/>
      <c r="N6932" s="81"/>
      <c r="O6932" s="81"/>
      <c r="P6932" s="81"/>
      <c r="Q6932" s="81"/>
      <c r="R6932" s="81"/>
    </row>
    <row r="6933" spans="1:18">
      <c r="A6933" s="81"/>
      <c r="B6933" s="81"/>
      <c r="C6933" s="81"/>
      <c r="D6933" s="81"/>
      <c r="E6933" s="81"/>
      <c r="F6933" s="81"/>
      <c r="G6933" s="81"/>
      <c r="H6933" s="81"/>
      <c r="I6933" s="81"/>
      <c r="J6933" s="81"/>
      <c r="K6933" s="81"/>
      <c r="L6933" s="81"/>
      <c r="M6933" s="81"/>
      <c r="N6933" s="81"/>
      <c r="O6933" s="81"/>
      <c r="P6933" s="81"/>
      <c r="Q6933" s="81"/>
      <c r="R6933" s="81"/>
    </row>
    <row r="6934" spans="1:18">
      <c r="A6934" s="81"/>
      <c r="B6934" s="81"/>
      <c r="C6934" s="81"/>
      <c r="D6934" s="81"/>
      <c r="E6934" s="81"/>
      <c r="F6934" s="81"/>
      <c r="G6934" s="81"/>
      <c r="H6934" s="81"/>
      <c r="I6934" s="81"/>
      <c r="J6934" s="81"/>
      <c r="K6934" s="81"/>
      <c r="L6934" s="81"/>
      <c r="M6934" s="81"/>
      <c r="N6934" s="81"/>
      <c r="O6934" s="81"/>
      <c r="P6934" s="81"/>
      <c r="Q6934" s="81"/>
      <c r="R6934" s="81"/>
    </row>
    <row r="6935" spans="1:18">
      <c r="A6935" s="81"/>
      <c r="B6935" s="81"/>
      <c r="C6935" s="81"/>
      <c r="D6935" s="81"/>
      <c r="E6935" s="81"/>
      <c r="F6935" s="81"/>
      <c r="G6935" s="81"/>
      <c r="H6935" s="81"/>
      <c r="I6935" s="81"/>
      <c r="J6935" s="81"/>
      <c r="K6935" s="81"/>
      <c r="L6935" s="81"/>
      <c r="M6935" s="81"/>
      <c r="N6935" s="81"/>
      <c r="O6935" s="81"/>
      <c r="P6935" s="81"/>
      <c r="Q6935" s="81"/>
      <c r="R6935" s="81"/>
    </row>
    <row r="6936" spans="1:18">
      <c r="A6936" s="81"/>
      <c r="B6936" s="81"/>
      <c r="C6936" s="81"/>
      <c r="D6936" s="81"/>
      <c r="E6936" s="81"/>
      <c r="F6936" s="81"/>
      <c r="G6936" s="81"/>
      <c r="H6936" s="81"/>
      <c r="I6936" s="81"/>
      <c r="J6936" s="81"/>
      <c r="K6936" s="81"/>
      <c r="L6936" s="81"/>
      <c r="M6936" s="81"/>
      <c r="N6936" s="81"/>
      <c r="O6936" s="81"/>
      <c r="P6936" s="81"/>
      <c r="Q6936" s="81"/>
      <c r="R6936" s="81"/>
    </row>
    <row r="6937" spans="1:18">
      <c r="A6937" s="81"/>
      <c r="B6937" s="81"/>
      <c r="C6937" s="81"/>
      <c r="D6937" s="81"/>
      <c r="E6937" s="81"/>
      <c r="F6937" s="81"/>
      <c r="G6937" s="81"/>
      <c r="H6937" s="81"/>
      <c r="I6937" s="81"/>
      <c r="J6937" s="81"/>
      <c r="K6937" s="81"/>
      <c r="L6937" s="81"/>
      <c r="M6937" s="81"/>
      <c r="N6937" s="81"/>
      <c r="O6937" s="81"/>
      <c r="P6937" s="81"/>
      <c r="Q6937" s="81"/>
      <c r="R6937" s="81"/>
    </row>
    <row r="6938" spans="1:18">
      <c r="A6938" s="81"/>
      <c r="B6938" s="81"/>
      <c r="C6938" s="81"/>
      <c r="D6938" s="81"/>
      <c r="E6938" s="81"/>
      <c r="F6938" s="81"/>
      <c r="G6938" s="81"/>
      <c r="H6938" s="81"/>
      <c r="I6938" s="81"/>
      <c r="J6938" s="81"/>
      <c r="K6938" s="81"/>
      <c r="L6938" s="81"/>
      <c r="M6938" s="81"/>
      <c r="N6938" s="81"/>
      <c r="O6938" s="81"/>
      <c r="P6938" s="81"/>
      <c r="Q6938" s="81"/>
      <c r="R6938" s="81"/>
    </row>
    <row r="6939" spans="1:18">
      <c r="A6939" s="81"/>
      <c r="B6939" s="81"/>
      <c r="C6939" s="81"/>
      <c r="D6939" s="81"/>
      <c r="E6939" s="81"/>
      <c r="F6939" s="81"/>
      <c r="G6939" s="81"/>
      <c r="H6939" s="81"/>
      <c r="I6939" s="81"/>
      <c r="J6939" s="81"/>
      <c r="K6939" s="81"/>
      <c r="L6939" s="81"/>
      <c r="M6939" s="81"/>
      <c r="N6939" s="81"/>
      <c r="O6939" s="81"/>
      <c r="P6939" s="81"/>
      <c r="Q6939" s="81"/>
      <c r="R6939" s="81"/>
    </row>
    <row r="6940" spans="1:18">
      <c r="A6940" s="81"/>
      <c r="B6940" s="81"/>
      <c r="C6940" s="81"/>
      <c r="D6940" s="81"/>
      <c r="E6940" s="81"/>
      <c r="F6940" s="81"/>
      <c r="G6940" s="81"/>
      <c r="H6940" s="81"/>
      <c r="I6940" s="81"/>
      <c r="J6940" s="81"/>
      <c r="K6940" s="81"/>
      <c r="L6940" s="81"/>
      <c r="M6940" s="81"/>
      <c r="N6940" s="81"/>
      <c r="O6940" s="81"/>
      <c r="P6940" s="81"/>
      <c r="Q6940" s="81"/>
      <c r="R6940" s="81"/>
    </row>
    <row r="6941" spans="1:18">
      <c r="A6941" s="81"/>
      <c r="B6941" s="81"/>
      <c r="C6941" s="81"/>
      <c r="D6941" s="81"/>
      <c r="E6941" s="81"/>
      <c r="F6941" s="81"/>
      <c r="G6941" s="81"/>
      <c r="H6941" s="81"/>
      <c r="I6941" s="81"/>
      <c r="J6941" s="81"/>
      <c r="K6941" s="81"/>
      <c r="L6941" s="81"/>
      <c r="M6941" s="81"/>
      <c r="N6941" s="81"/>
      <c r="O6941" s="81"/>
      <c r="P6941" s="81"/>
      <c r="Q6941" s="81"/>
      <c r="R6941" s="81"/>
    </row>
    <row r="6942" spans="1:18">
      <c r="A6942" s="81"/>
      <c r="B6942" s="81"/>
      <c r="C6942" s="81"/>
      <c r="D6942" s="81"/>
      <c r="E6942" s="81"/>
      <c r="F6942" s="81"/>
      <c r="G6942" s="81"/>
      <c r="H6942" s="81"/>
      <c r="I6942" s="81"/>
      <c r="J6942" s="81"/>
      <c r="K6942" s="81"/>
      <c r="L6942" s="81"/>
      <c r="M6942" s="81"/>
      <c r="N6942" s="81"/>
      <c r="O6942" s="81"/>
      <c r="P6942" s="81"/>
      <c r="Q6942" s="81"/>
      <c r="R6942" s="81"/>
    </row>
    <row r="6943" spans="1:18">
      <c r="A6943" s="81"/>
      <c r="B6943" s="81"/>
      <c r="C6943" s="81"/>
      <c r="D6943" s="81"/>
      <c r="E6943" s="81"/>
      <c r="F6943" s="81"/>
      <c r="G6943" s="81"/>
      <c r="H6943" s="81"/>
      <c r="I6943" s="81"/>
      <c r="J6943" s="81"/>
      <c r="K6943" s="81"/>
      <c r="L6943" s="81"/>
      <c r="M6943" s="81"/>
      <c r="N6943" s="81"/>
      <c r="O6943" s="81"/>
      <c r="P6943" s="81"/>
      <c r="Q6943" s="81"/>
      <c r="R6943" s="81"/>
    </row>
    <row r="6944" spans="1:18">
      <c r="A6944" s="81"/>
      <c r="B6944" s="81"/>
      <c r="C6944" s="81"/>
      <c r="D6944" s="81"/>
      <c r="E6944" s="81"/>
      <c r="F6944" s="81"/>
      <c r="G6944" s="81"/>
      <c r="H6944" s="81"/>
      <c r="I6944" s="81"/>
      <c r="J6944" s="81"/>
      <c r="K6944" s="81"/>
      <c r="L6944" s="81"/>
      <c r="M6944" s="81"/>
      <c r="N6944" s="81"/>
      <c r="O6944" s="81"/>
      <c r="P6944" s="81"/>
      <c r="Q6944" s="81"/>
      <c r="R6944" s="81"/>
    </row>
    <row r="6945" spans="1:18">
      <c r="A6945" s="81"/>
      <c r="B6945" s="81"/>
      <c r="C6945" s="81"/>
      <c r="D6945" s="81"/>
      <c r="E6945" s="81"/>
      <c r="F6945" s="81"/>
      <c r="G6945" s="81"/>
      <c r="H6945" s="81"/>
      <c r="I6945" s="81"/>
      <c r="J6945" s="81"/>
      <c r="K6945" s="81"/>
      <c r="L6945" s="81"/>
      <c r="M6945" s="81"/>
      <c r="N6945" s="81"/>
      <c r="O6945" s="81"/>
      <c r="P6945" s="81"/>
      <c r="Q6945" s="81"/>
      <c r="R6945" s="81"/>
    </row>
    <row r="6946" spans="1:18">
      <c r="A6946" s="81"/>
      <c r="B6946" s="81"/>
      <c r="C6946" s="81"/>
      <c r="D6946" s="81"/>
      <c r="E6946" s="81"/>
      <c r="F6946" s="81"/>
      <c r="G6946" s="81"/>
      <c r="H6946" s="81"/>
      <c r="I6946" s="81"/>
      <c r="J6946" s="81"/>
      <c r="K6946" s="81"/>
      <c r="L6946" s="81"/>
      <c r="M6946" s="81"/>
      <c r="N6946" s="81"/>
      <c r="O6946" s="81"/>
      <c r="P6946" s="81"/>
      <c r="Q6946" s="81"/>
      <c r="R6946" s="81"/>
    </row>
    <row r="6947" spans="1:18">
      <c r="A6947" s="81"/>
      <c r="B6947" s="81"/>
      <c r="C6947" s="81"/>
      <c r="D6947" s="81"/>
      <c r="E6947" s="81"/>
      <c r="F6947" s="81"/>
      <c r="G6947" s="81"/>
      <c r="H6947" s="81"/>
      <c r="I6947" s="81"/>
      <c r="J6947" s="81"/>
      <c r="K6947" s="81"/>
      <c r="L6947" s="81"/>
      <c r="M6947" s="81"/>
      <c r="N6947" s="81"/>
      <c r="O6947" s="81"/>
      <c r="P6947" s="81"/>
      <c r="Q6947" s="81"/>
      <c r="R6947" s="81"/>
    </row>
    <row r="6948" spans="1:18">
      <c r="A6948" s="81"/>
      <c r="B6948" s="81"/>
      <c r="C6948" s="81"/>
      <c r="D6948" s="81"/>
      <c r="E6948" s="81"/>
      <c r="F6948" s="81"/>
      <c r="G6948" s="81"/>
      <c r="H6948" s="81"/>
      <c r="I6948" s="81"/>
      <c r="J6948" s="81"/>
      <c r="K6948" s="81"/>
      <c r="L6948" s="81"/>
      <c r="M6948" s="81"/>
      <c r="N6948" s="81"/>
      <c r="O6948" s="81"/>
      <c r="P6948" s="81"/>
      <c r="Q6948" s="81"/>
      <c r="R6948" s="81"/>
    </row>
    <row r="6949" spans="1:18">
      <c r="A6949" s="81"/>
      <c r="B6949" s="81"/>
      <c r="C6949" s="81"/>
      <c r="D6949" s="81"/>
      <c r="E6949" s="81"/>
      <c r="F6949" s="81"/>
      <c r="G6949" s="81"/>
      <c r="H6949" s="81"/>
      <c r="I6949" s="81"/>
      <c r="J6949" s="81"/>
      <c r="K6949" s="81"/>
      <c r="L6949" s="81"/>
      <c r="M6949" s="81"/>
      <c r="N6949" s="81"/>
      <c r="O6949" s="81"/>
      <c r="P6949" s="81"/>
      <c r="Q6949" s="81"/>
      <c r="R6949" s="81"/>
    </row>
    <row r="6950" spans="1:18">
      <c r="A6950" s="81"/>
      <c r="B6950" s="81"/>
      <c r="C6950" s="81"/>
      <c r="D6950" s="81"/>
      <c r="E6950" s="81"/>
      <c r="F6950" s="81"/>
      <c r="G6950" s="81"/>
      <c r="H6950" s="81"/>
      <c r="I6950" s="81"/>
      <c r="J6950" s="81"/>
      <c r="K6950" s="81"/>
      <c r="L6950" s="81"/>
      <c r="M6950" s="81"/>
      <c r="N6950" s="81"/>
      <c r="O6950" s="81"/>
      <c r="P6950" s="81"/>
      <c r="Q6950" s="81"/>
      <c r="R6950" s="81"/>
    </row>
    <row r="6951" spans="1:18">
      <c r="A6951" s="81"/>
      <c r="B6951" s="81"/>
      <c r="C6951" s="81"/>
      <c r="D6951" s="81"/>
      <c r="E6951" s="81"/>
      <c r="F6951" s="81"/>
      <c r="G6951" s="81"/>
      <c r="H6951" s="81"/>
      <c r="I6951" s="81"/>
      <c r="J6951" s="81"/>
      <c r="K6951" s="81"/>
      <c r="L6951" s="81"/>
      <c r="M6951" s="81"/>
      <c r="N6951" s="81"/>
      <c r="O6951" s="81"/>
      <c r="P6951" s="81"/>
      <c r="Q6951" s="81"/>
      <c r="R6951" s="81"/>
    </row>
    <row r="6952" spans="1:18">
      <c r="A6952" s="81"/>
      <c r="B6952" s="81"/>
      <c r="C6952" s="81"/>
      <c r="D6952" s="81"/>
      <c r="E6952" s="81"/>
      <c r="F6952" s="81"/>
      <c r="G6952" s="81"/>
      <c r="H6952" s="81"/>
      <c r="I6952" s="81"/>
      <c r="J6952" s="81"/>
      <c r="K6952" s="81"/>
      <c r="L6952" s="81"/>
      <c r="M6952" s="81"/>
      <c r="N6952" s="81"/>
      <c r="O6952" s="81"/>
      <c r="P6952" s="81"/>
      <c r="Q6952" s="81"/>
      <c r="R6952" s="81"/>
    </row>
    <row r="6953" spans="1:18">
      <c r="A6953" s="81"/>
      <c r="B6953" s="81"/>
      <c r="C6953" s="81"/>
      <c r="D6953" s="81"/>
      <c r="E6953" s="81"/>
      <c r="F6953" s="81"/>
      <c r="G6953" s="81"/>
      <c r="H6953" s="81"/>
      <c r="I6953" s="81"/>
      <c r="J6953" s="81"/>
      <c r="K6953" s="81"/>
      <c r="L6953" s="81"/>
      <c r="M6953" s="81"/>
      <c r="N6953" s="81"/>
      <c r="O6953" s="81"/>
      <c r="P6953" s="81"/>
      <c r="Q6953" s="81"/>
      <c r="R6953" s="81"/>
    </row>
    <row r="6954" spans="1:18">
      <c r="A6954" s="81"/>
      <c r="B6954" s="81"/>
      <c r="C6954" s="81"/>
      <c r="D6954" s="81"/>
      <c r="E6954" s="81"/>
      <c r="F6954" s="81"/>
      <c r="G6954" s="81"/>
      <c r="H6954" s="81"/>
      <c r="I6954" s="81"/>
      <c r="J6954" s="81"/>
      <c r="K6954" s="81"/>
      <c r="L6954" s="81"/>
      <c r="M6954" s="81"/>
      <c r="N6954" s="81"/>
      <c r="O6954" s="81"/>
      <c r="P6954" s="81"/>
      <c r="Q6954" s="81"/>
      <c r="R6954" s="81"/>
    </row>
    <row r="6955" spans="1:18">
      <c r="A6955" s="81"/>
      <c r="B6955" s="81"/>
      <c r="C6955" s="81"/>
      <c r="D6955" s="81"/>
      <c r="E6955" s="81"/>
      <c r="F6955" s="81"/>
      <c r="G6955" s="81"/>
      <c r="H6955" s="81"/>
      <c r="I6955" s="81"/>
      <c r="J6955" s="81"/>
      <c r="K6955" s="81"/>
      <c r="L6955" s="81"/>
      <c r="M6955" s="81"/>
      <c r="N6955" s="81"/>
      <c r="O6955" s="81"/>
      <c r="P6955" s="81"/>
      <c r="Q6955" s="81"/>
      <c r="R6955" s="81"/>
    </row>
    <row r="6956" spans="1:18">
      <c r="A6956" s="81"/>
      <c r="B6956" s="81"/>
      <c r="C6956" s="81"/>
      <c r="D6956" s="81"/>
      <c r="E6956" s="81"/>
      <c r="F6956" s="81"/>
      <c r="G6956" s="81"/>
      <c r="H6956" s="81"/>
      <c r="I6956" s="81"/>
      <c r="J6956" s="81"/>
      <c r="K6956" s="81"/>
      <c r="L6956" s="81"/>
      <c r="M6956" s="81"/>
      <c r="N6956" s="81"/>
      <c r="O6956" s="81"/>
      <c r="P6956" s="81"/>
      <c r="Q6956" s="81"/>
      <c r="R6956" s="81"/>
    </row>
    <row r="6957" spans="1:18">
      <c r="A6957" s="81"/>
      <c r="B6957" s="81"/>
      <c r="C6957" s="81"/>
      <c r="D6957" s="81"/>
      <c r="E6957" s="81"/>
      <c r="F6957" s="81"/>
      <c r="G6957" s="81"/>
      <c r="H6957" s="81"/>
      <c r="I6957" s="81"/>
      <c r="J6957" s="81"/>
      <c r="K6957" s="81"/>
      <c r="L6957" s="81"/>
      <c r="M6957" s="81"/>
      <c r="N6957" s="81"/>
      <c r="O6957" s="81"/>
      <c r="P6957" s="81"/>
      <c r="Q6957" s="81"/>
      <c r="R6957" s="81"/>
    </row>
    <row r="6958" spans="1:18">
      <c r="A6958" s="81"/>
      <c r="B6958" s="81"/>
      <c r="C6958" s="81"/>
      <c r="D6958" s="81"/>
      <c r="E6958" s="81"/>
      <c r="F6958" s="81"/>
      <c r="G6958" s="81"/>
      <c r="H6958" s="81"/>
      <c r="I6958" s="81"/>
      <c r="J6958" s="81"/>
      <c r="K6958" s="81"/>
      <c r="L6958" s="81"/>
      <c r="M6958" s="81"/>
      <c r="N6958" s="81"/>
      <c r="O6958" s="81"/>
      <c r="P6958" s="81"/>
      <c r="Q6958" s="81"/>
      <c r="R6958" s="81"/>
    </row>
    <row r="6959" spans="1:18">
      <c r="A6959" s="81"/>
      <c r="B6959" s="81"/>
      <c r="C6959" s="81"/>
      <c r="D6959" s="81"/>
      <c r="E6959" s="81"/>
      <c r="F6959" s="81"/>
      <c r="G6959" s="81"/>
      <c r="H6959" s="81"/>
      <c r="I6959" s="81"/>
      <c r="J6959" s="81"/>
      <c r="K6959" s="81"/>
      <c r="L6959" s="81"/>
      <c r="M6959" s="81"/>
      <c r="N6959" s="81"/>
      <c r="O6959" s="81"/>
      <c r="P6959" s="81"/>
      <c r="Q6959" s="81"/>
      <c r="R6959" s="81"/>
    </row>
    <row r="6960" spans="1:18">
      <c r="A6960" s="81"/>
      <c r="B6960" s="81"/>
      <c r="C6960" s="81"/>
      <c r="D6960" s="81"/>
      <c r="E6960" s="81"/>
      <c r="F6960" s="81"/>
      <c r="G6960" s="81"/>
      <c r="H6960" s="81"/>
      <c r="I6960" s="81"/>
      <c r="J6960" s="81"/>
      <c r="K6960" s="81"/>
      <c r="L6960" s="81"/>
      <c r="M6960" s="81"/>
      <c r="N6960" s="81"/>
      <c r="O6960" s="81"/>
      <c r="P6960" s="81"/>
      <c r="Q6960" s="81"/>
      <c r="R6960" s="81"/>
    </row>
    <row r="6961" spans="1:18">
      <c r="A6961" s="81"/>
      <c r="B6961" s="81"/>
      <c r="C6961" s="81"/>
      <c r="D6961" s="81"/>
      <c r="E6961" s="81"/>
      <c r="F6961" s="81"/>
      <c r="G6961" s="81"/>
      <c r="H6961" s="81"/>
      <c r="I6961" s="81"/>
      <c r="J6961" s="81"/>
      <c r="K6961" s="81"/>
      <c r="L6961" s="81"/>
      <c r="M6961" s="81"/>
      <c r="N6961" s="81"/>
      <c r="O6961" s="81"/>
      <c r="P6961" s="81"/>
      <c r="Q6961" s="81"/>
      <c r="R6961" s="81"/>
    </row>
    <row r="6962" spans="1:18">
      <c r="A6962" s="81"/>
      <c r="B6962" s="81"/>
      <c r="C6962" s="81"/>
      <c r="D6962" s="81"/>
      <c r="E6962" s="81"/>
      <c r="F6962" s="81"/>
      <c r="G6962" s="81"/>
      <c r="H6962" s="81"/>
      <c r="I6962" s="81"/>
      <c r="J6962" s="81"/>
      <c r="K6962" s="81"/>
      <c r="L6962" s="81"/>
      <c r="M6962" s="81"/>
      <c r="N6962" s="81"/>
      <c r="O6962" s="81"/>
      <c r="P6962" s="81"/>
      <c r="Q6962" s="81"/>
      <c r="R6962" s="81"/>
    </row>
    <row r="6963" spans="1:18">
      <c r="A6963" s="81"/>
      <c r="B6963" s="81"/>
      <c r="C6963" s="81"/>
      <c r="D6963" s="81"/>
      <c r="E6963" s="81"/>
      <c r="F6963" s="81"/>
      <c r="G6963" s="81"/>
      <c r="H6963" s="81"/>
      <c r="I6963" s="81"/>
      <c r="J6963" s="81"/>
      <c r="K6963" s="81"/>
      <c r="L6963" s="81"/>
      <c r="M6963" s="81"/>
      <c r="N6963" s="81"/>
      <c r="O6963" s="81"/>
      <c r="P6963" s="81"/>
      <c r="Q6963" s="81"/>
      <c r="R6963" s="81"/>
    </row>
    <row r="6964" spans="1:18">
      <c r="A6964" s="81"/>
      <c r="B6964" s="81"/>
      <c r="C6964" s="81"/>
      <c r="D6964" s="81"/>
      <c r="E6964" s="81"/>
      <c r="F6964" s="81"/>
      <c r="G6964" s="81"/>
      <c r="H6964" s="81"/>
      <c r="I6964" s="81"/>
      <c r="J6964" s="81"/>
      <c r="K6964" s="81"/>
      <c r="L6964" s="81"/>
      <c r="M6964" s="81"/>
      <c r="N6964" s="81"/>
      <c r="O6964" s="81"/>
      <c r="P6964" s="81"/>
      <c r="Q6964" s="81"/>
      <c r="R6964" s="81"/>
    </row>
    <row r="6965" spans="1:18">
      <c r="A6965" s="81"/>
      <c r="B6965" s="81"/>
      <c r="C6965" s="81"/>
      <c r="D6965" s="81"/>
      <c r="E6965" s="81"/>
      <c r="F6965" s="81"/>
      <c r="G6965" s="81"/>
      <c r="H6965" s="81"/>
      <c r="I6965" s="81"/>
      <c r="J6965" s="81"/>
      <c r="K6965" s="81"/>
      <c r="L6965" s="81"/>
      <c r="M6965" s="81"/>
      <c r="N6965" s="81"/>
      <c r="O6965" s="81"/>
      <c r="P6965" s="81"/>
      <c r="Q6965" s="81"/>
      <c r="R6965" s="81"/>
    </row>
    <row r="6966" spans="1:18">
      <c r="A6966" s="81"/>
      <c r="B6966" s="81"/>
      <c r="C6966" s="81"/>
      <c r="D6966" s="81"/>
      <c r="E6966" s="81"/>
      <c r="F6966" s="81"/>
      <c r="G6966" s="81"/>
      <c r="H6966" s="81"/>
      <c r="I6966" s="81"/>
      <c r="J6966" s="81"/>
      <c r="K6966" s="81"/>
      <c r="L6966" s="81"/>
      <c r="M6966" s="81"/>
      <c r="N6966" s="81"/>
      <c r="O6966" s="81"/>
      <c r="P6966" s="81"/>
      <c r="Q6966" s="81"/>
      <c r="R6966" s="81"/>
    </row>
    <row r="6967" spans="1:18">
      <c r="A6967" s="81"/>
      <c r="B6967" s="81"/>
      <c r="C6967" s="81"/>
      <c r="D6967" s="81"/>
      <c r="E6967" s="81"/>
      <c r="F6967" s="81"/>
      <c r="G6967" s="81"/>
      <c r="H6967" s="81"/>
      <c r="I6967" s="81"/>
      <c r="J6967" s="81"/>
      <c r="K6967" s="81"/>
      <c r="L6967" s="81"/>
      <c r="M6967" s="81"/>
      <c r="N6967" s="81"/>
      <c r="O6967" s="81"/>
      <c r="P6967" s="81"/>
      <c r="Q6967" s="81"/>
      <c r="R6967" s="81"/>
    </row>
    <row r="6968" spans="1:18">
      <c r="A6968" s="81"/>
      <c r="B6968" s="81"/>
      <c r="C6968" s="81"/>
      <c r="D6968" s="81"/>
      <c r="E6968" s="81"/>
      <c r="F6968" s="81"/>
      <c r="G6968" s="81"/>
      <c r="H6968" s="81"/>
      <c r="I6968" s="81"/>
      <c r="J6968" s="81"/>
      <c r="K6968" s="81"/>
      <c r="L6968" s="81"/>
      <c r="M6968" s="81"/>
      <c r="N6968" s="81"/>
      <c r="O6968" s="81"/>
      <c r="P6968" s="81"/>
      <c r="Q6968" s="81"/>
      <c r="R6968" s="81"/>
    </row>
    <row r="6969" spans="1:18">
      <c r="A6969" s="81"/>
      <c r="B6969" s="81"/>
      <c r="C6969" s="81"/>
      <c r="D6969" s="81"/>
      <c r="E6969" s="81"/>
      <c r="F6969" s="81"/>
      <c r="G6969" s="81"/>
      <c r="H6969" s="81"/>
      <c r="I6969" s="81"/>
      <c r="J6969" s="81"/>
      <c r="K6969" s="81"/>
      <c r="L6969" s="81"/>
      <c r="M6969" s="81"/>
      <c r="N6969" s="81"/>
      <c r="O6969" s="81"/>
      <c r="P6969" s="81"/>
      <c r="Q6969" s="81"/>
      <c r="R6969" s="81"/>
    </row>
    <row r="6970" spans="1:18">
      <c r="A6970" s="81"/>
      <c r="B6970" s="81"/>
      <c r="C6970" s="81"/>
      <c r="D6970" s="81"/>
      <c r="E6970" s="81"/>
      <c r="F6970" s="81"/>
      <c r="G6970" s="81"/>
      <c r="H6970" s="81"/>
      <c r="I6970" s="81"/>
      <c r="J6970" s="81"/>
      <c r="K6970" s="81"/>
      <c r="L6970" s="81"/>
      <c r="M6970" s="81"/>
      <c r="N6970" s="81"/>
      <c r="O6970" s="81"/>
      <c r="P6970" s="81"/>
      <c r="Q6970" s="81"/>
      <c r="R6970" s="81"/>
    </row>
    <row r="6971" spans="1:18">
      <c r="A6971" s="81"/>
      <c r="B6971" s="81"/>
      <c r="C6971" s="81"/>
      <c r="D6971" s="81"/>
      <c r="E6971" s="81"/>
      <c r="F6971" s="81"/>
      <c r="G6971" s="81"/>
      <c r="H6971" s="81"/>
      <c r="I6971" s="81"/>
      <c r="J6971" s="81"/>
      <c r="K6971" s="81"/>
      <c r="L6971" s="81"/>
      <c r="M6971" s="81"/>
      <c r="N6971" s="81"/>
      <c r="O6971" s="81"/>
      <c r="P6971" s="81"/>
      <c r="Q6971" s="81"/>
      <c r="R6971" s="81"/>
    </row>
    <row r="6972" spans="1:18">
      <c r="A6972" s="81"/>
      <c r="B6972" s="81"/>
      <c r="C6972" s="81"/>
      <c r="D6972" s="81"/>
      <c r="E6972" s="81"/>
      <c r="F6972" s="81"/>
      <c r="G6972" s="81"/>
      <c r="H6972" s="81"/>
      <c r="I6972" s="81"/>
      <c r="J6972" s="81"/>
      <c r="K6972" s="81"/>
      <c r="L6972" s="81"/>
      <c r="M6972" s="81"/>
      <c r="N6972" s="81"/>
      <c r="O6972" s="81"/>
      <c r="P6972" s="81"/>
      <c r="Q6972" s="81"/>
      <c r="R6972" s="81"/>
    </row>
    <row r="6973" spans="1:18">
      <c r="A6973" s="81"/>
      <c r="B6973" s="81"/>
      <c r="C6973" s="81"/>
      <c r="D6973" s="81"/>
      <c r="E6973" s="81"/>
      <c r="F6973" s="81"/>
      <c r="G6973" s="81"/>
      <c r="H6973" s="81"/>
      <c r="I6973" s="81"/>
      <c r="J6973" s="81"/>
      <c r="K6973" s="81"/>
      <c r="L6973" s="81"/>
      <c r="M6973" s="81"/>
      <c r="N6973" s="81"/>
      <c r="O6973" s="81"/>
      <c r="P6973" s="81"/>
      <c r="Q6973" s="81"/>
      <c r="R6973" s="81"/>
    </row>
    <row r="6974" spans="1:18">
      <c r="A6974" s="81"/>
      <c r="B6974" s="81"/>
      <c r="C6974" s="81"/>
      <c r="D6974" s="81"/>
      <c r="E6974" s="81"/>
      <c r="F6974" s="81"/>
      <c r="G6974" s="81"/>
      <c r="H6974" s="81"/>
      <c r="I6974" s="81"/>
      <c r="J6974" s="81"/>
      <c r="K6974" s="81"/>
      <c r="L6974" s="81"/>
      <c r="M6974" s="81"/>
      <c r="N6974" s="81"/>
      <c r="O6974" s="81"/>
      <c r="P6974" s="81"/>
      <c r="Q6974" s="81"/>
      <c r="R6974" s="81"/>
    </row>
    <row r="6975" spans="1:18">
      <c r="A6975" s="81"/>
      <c r="B6975" s="81"/>
      <c r="C6975" s="81"/>
      <c r="D6975" s="81"/>
      <c r="E6975" s="81"/>
      <c r="F6975" s="81"/>
      <c r="G6975" s="81"/>
      <c r="H6975" s="81"/>
      <c r="I6975" s="81"/>
      <c r="J6975" s="81"/>
      <c r="K6975" s="81"/>
      <c r="L6975" s="81"/>
      <c r="M6975" s="81"/>
      <c r="N6975" s="81"/>
      <c r="O6975" s="81"/>
      <c r="P6975" s="81"/>
      <c r="Q6975" s="81"/>
      <c r="R6975" s="81"/>
    </row>
    <row r="6976" spans="1:18">
      <c r="A6976" s="81"/>
      <c r="B6976" s="81"/>
      <c r="C6976" s="81"/>
      <c r="D6976" s="81"/>
      <c r="E6976" s="81"/>
      <c r="F6976" s="81"/>
      <c r="G6976" s="81"/>
      <c r="H6976" s="81"/>
      <c r="I6976" s="81"/>
      <c r="J6976" s="81"/>
      <c r="K6976" s="81"/>
      <c r="L6976" s="81"/>
      <c r="M6976" s="81"/>
      <c r="N6976" s="81"/>
      <c r="O6976" s="81"/>
      <c r="P6976" s="81"/>
      <c r="Q6976" s="81"/>
      <c r="R6976" s="81"/>
    </row>
    <row r="6977" spans="1:18">
      <c r="A6977" s="81"/>
      <c r="B6977" s="81"/>
      <c r="C6977" s="81"/>
      <c r="D6977" s="81"/>
      <c r="E6977" s="81"/>
      <c r="F6977" s="81"/>
      <c r="G6977" s="81"/>
      <c r="H6977" s="81"/>
      <c r="I6977" s="81"/>
      <c r="J6977" s="81"/>
      <c r="K6977" s="81"/>
      <c r="L6977" s="81"/>
      <c r="M6977" s="81"/>
      <c r="N6977" s="81"/>
      <c r="O6977" s="81"/>
      <c r="P6977" s="81"/>
      <c r="Q6977" s="81"/>
      <c r="R6977" s="81"/>
    </row>
    <row r="6978" spans="1:18">
      <c r="A6978" s="81"/>
      <c r="B6978" s="81"/>
      <c r="C6978" s="81"/>
      <c r="D6978" s="81"/>
      <c r="E6978" s="81"/>
      <c r="F6978" s="81"/>
      <c r="G6978" s="81"/>
      <c r="H6978" s="81"/>
      <c r="I6978" s="81"/>
      <c r="J6978" s="81"/>
      <c r="K6978" s="81"/>
      <c r="L6978" s="81"/>
      <c r="M6978" s="81"/>
      <c r="N6978" s="81"/>
      <c r="O6978" s="81"/>
      <c r="P6978" s="81"/>
      <c r="Q6978" s="81"/>
      <c r="R6978" s="81"/>
    </row>
    <row r="6979" spans="1:18">
      <c r="A6979" s="81"/>
      <c r="B6979" s="81"/>
      <c r="C6979" s="81"/>
      <c r="D6979" s="81"/>
      <c r="E6979" s="81"/>
      <c r="F6979" s="81"/>
      <c r="G6979" s="81"/>
      <c r="H6979" s="81"/>
      <c r="I6979" s="81"/>
      <c r="J6979" s="81"/>
      <c r="K6979" s="81"/>
      <c r="L6979" s="81"/>
      <c r="M6979" s="81"/>
      <c r="N6979" s="81"/>
      <c r="O6979" s="81"/>
      <c r="P6979" s="81"/>
      <c r="Q6979" s="81"/>
      <c r="R6979" s="81"/>
    </row>
    <row r="6980" spans="1:18">
      <c r="A6980" s="81"/>
      <c r="B6980" s="81"/>
      <c r="C6980" s="81"/>
      <c r="D6980" s="81"/>
      <c r="E6980" s="81"/>
      <c r="F6980" s="81"/>
      <c r="G6980" s="81"/>
      <c r="H6980" s="81"/>
      <c r="I6980" s="81"/>
      <c r="J6980" s="81"/>
      <c r="K6980" s="81"/>
      <c r="L6980" s="81"/>
      <c r="M6980" s="81"/>
      <c r="N6980" s="81"/>
      <c r="O6980" s="81"/>
      <c r="P6980" s="81"/>
      <c r="Q6980" s="81"/>
      <c r="R6980" s="81"/>
    </row>
    <row r="6981" spans="1:18">
      <c r="A6981" s="81"/>
      <c r="B6981" s="81"/>
      <c r="C6981" s="81"/>
      <c r="D6981" s="81"/>
      <c r="E6981" s="81"/>
      <c r="F6981" s="81"/>
      <c r="G6981" s="81"/>
      <c r="H6981" s="81"/>
      <c r="I6981" s="81"/>
      <c r="J6981" s="81"/>
      <c r="K6981" s="81"/>
      <c r="L6981" s="81"/>
      <c r="M6981" s="81"/>
      <c r="N6981" s="81"/>
      <c r="O6981" s="81"/>
      <c r="P6981" s="81"/>
      <c r="Q6981" s="81"/>
      <c r="R6981" s="81"/>
    </row>
    <row r="6982" spans="1:18">
      <c r="A6982" s="81"/>
      <c r="B6982" s="81"/>
      <c r="C6982" s="81"/>
      <c r="D6982" s="81"/>
      <c r="E6982" s="81"/>
      <c r="F6982" s="81"/>
      <c r="G6982" s="81"/>
      <c r="H6982" s="81"/>
      <c r="I6982" s="81"/>
      <c r="J6982" s="81"/>
      <c r="K6982" s="81"/>
      <c r="L6982" s="81"/>
      <c r="M6982" s="81"/>
      <c r="N6982" s="81"/>
      <c r="O6982" s="81"/>
      <c r="P6982" s="81"/>
      <c r="Q6982" s="81"/>
      <c r="R6982" s="81"/>
    </row>
    <row r="6983" spans="1:18">
      <c r="A6983" s="81"/>
      <c r="B6983" s="81"/>
      <c r="C6983" s="81"/>
      <c r="D6983" s="81"/>
      <c r="E6983" s="81"/>
      <c r="F6983" s="81"/>
      <c r="G6983" s="81"/>
      <c r="H6983" s="81"/>
      <c r="I6983" s="81"/>
      <c r="J6983" s="81"/>
      <c r="K6983" s="81"/>
      <c r="L6983" s="81"/>
      <c r="M6983" s="81"/>
      <c r="N6983" s="81"/>
      <c r="O6983" s="81"/>
      <c r="P6983" s="81"/>
      <c r="Q6983" s="81"/>
      <c r="R6983" s="81"/>
    </row>
    <row r="6984" spans="1:18">
      <c r="A6984" s="81"/>
      <c r="B6984" s="81"/>
      <c r="C6984" s="81"/>
      <c r="D6984" s="81"/>
      <c r="E6984" s="81"/>
      <c r="F6984" s="81"/>
      <c r="G6984" s="81"/>
      <c r="H6984" s="81"/>
      <c r="I6984" s="81"/>
      <c r="J6984" s="81"/>
      <c r="K6984" s="81"/>
      <c r="L6984" s="81"/>
      <c r="M6984" s="81"/>
      <c r="N6984" s="81"/>
      <c r="O6984" s="81"/>
      <c r="P6984" s="81"/>
      <c r="Q6984" s="81"/>
      <c r="R6984" s="81"/>
    </row>
    <row r="6985" spans="1:18">
      <c r="A6985" s="81"/>
      <c r="B6985" s="81"/>
      <c r="C6985" s="81"/>
      <c r="D6985" s="81"/>
      <c r="E6985" s="81"/>
      <c r="F6985" s="81"/>
      <c r="G6985" s="81"/>
      <c r="H6985" s="81"/>
      <c r="I6985" s="81"/>
      <c r="J6985" s="81"/>
      <c r="K6985" s="81"/>
      <c r="L6985" s="81"/>
      <c r="M6985" s="81"/>
      <c r="N6985" s="81"/>
      <c r="O6985" s="81"/>
      <c r="P6985" s="81"/>
      <c r="Q6985" s="81"/>
      <c r="R6985" s="81"/>
    </row>
    <row r="6986" spans="1:18">
      <c r="A6986" s="81"/>
      <c r="B6986" s="81"/>
      <c r="C6986" s="81"/>
      <c r="D6986" s="81"/>
      <c r="E6986" s="81"/>
      <c r="F6986" s="81"/>
      <c r="G6986" s="81"/>
      <c r="H6986" s="81"/>
      <c r="I6986" s="81"/>
      <c r="J6986" s="81"/>
      <c r="K6986" s="81"/>
      <c r="L6986" s="81"/>
      <c r="M6986" s="81"/>
      <c r="N6986" s="81"/>
      <c r="O6986" s="81"/>
      <c r="P6986" s="81"/>
      <c r="Q6986" s="81"/>
      <c r="R6986" s="81"/>
    </row>
    <row r="6987" spans="1:18">
      <c r="A6987" s="81"/>
      <c r="B6987" s="81"/>
      <c r="C6987" s="81"/>
      <c r="D6987" s="81"/>
      <c r="E6987" s="81"/>
      <c r="F6987" s="81"/>
      <c r="G6987" s="81"/>
      <c r="H6987" s="81"/>
      <c r="I6987" s="81"/>
      <c r="J6987" s="81"/>
      <c r="K6987" s="81"/>
      <c r="L6987" s="81"/>
      <c r="M6987" s="81"/>
      <c r="N6987" s="81"/>
      <c r="O6987" s="81"/>
      <c r="P6987" s="81"/>
      <c r="Q6987" s="81"/>
      <c r="R6987" s="81"/>
    </row>
    <row r="6988" spans="1:18">
      <c r="A6988" s="81"/>
      <c r="B6988" s="81"/>
      <c r="C6988" s="81"/>
      <c r="D6988" s="81"/>
      <c r="E6988" s="81"/>
      <c r="F6988" s="81"/>
      <c r="G6988" s="81"/>
      <c r="H6988" s="81"/>
      <c r="I6988" s="81"/>
      <c r="J6988" s="81"/>
      <c r="K6988" s="81"/>
      <c r="L6988" s="81"/>
      <c r="M6988" s="81"/>
      <c r="N6988" s="81"/>
      <c r="O6988" s="81"/>
      <c r="P6988" s="81"/>
      <c r="Q6988" s="81"/>
      <c r="R6988" s="81"/>
    </row>
    <row r="6989" spans="1:18">
      <c r="A6989" s="81"/>
      <c r="B6989" s="81"/>
      <c r="C6989" s="81"/>
      <c r="D6989" s="81"/>
      <c r="E6989" s="81"/>
      <c r="F6989" s="81"/>
      <c r="G6989" s="81"/>
      <c r="H6989" s="81"/>
      <c r="I6989" s="81"/>
      <c r="J6989" s="81"/>
      <c r="K6989" s="81"/>
      <c r="L6989" s="81"/>
      <c r="M6989" s="81"/>
      <c r="N6989" s="81"/>
      <c r="O6989" s="81"/>
      <c r="P6989" s="81"/>
      <c r="Q6989" s="81"/>
      <c r="R6989" s="81"/>
    </row>
    <row r="6990" spans="1:18">
      <c r="A6990" s="81"/>
      <c r="B6990" s="81"/>
      <c r="C6990" s="81"/>
      <c r="D6990" s="81"/>
      <c r="E6990" s="81"/>
      <c r="F6990" s="81"/>
      <c r="G6990" s="81"/>
      <c r="H6990" s="81"/>
      <c r="I6990" s="81"/>
      <c r="J6990" s="81"/>
      <c r="K6990" s="81"/>
      <c r="L6990" s="81"/>
      <c r="M6990" s="81"/>
      <c r="N6990" s="81"/>
      <c r="O6990" s="81"/>
      <c r="P6990" s="81"/>
      <c r="Q6990" s="81"/>
      <c r="R6990" s="81"/>
    </row>
    <row r="6991" spans="1:18">
      <c r="A6991" s="81"/>
      <c r="B6991" s="81"/>
      <c r="C6991" s="81"/>
      <c r="D6991" s="81"/>
      <c r="E6991" s="81"/>
      <c r="F6991" s="81"/>
      <c r="G6991" s="81"/>
      <c r="H6991" s="81"/>
      <c r="I6991" s="81"/>
      <c r="J6991" s="81"/>
      <c r="K6991" s="81"/>
      <c r="L6991" s="81"/>
      <c r="M6991" s="81"/>
      <c r="N6991" s="81"/>
      <c r="O6991" s="81"/>
      <c r="P6991" s="81"/>
      <c r="Q6991" s="81"/>
      <c r="R6991" s="81"/>
    </row>
    <row r="6992" spans="1:18">
      <c r="A6992" s="81"/>
      <c r="B6992" s="81"/>
      <c r="C6992" s="81"/>
      <c r="D6992" s="81"/>
      <c r="E6992" s="81"/>
      <c r="F6992" s="81"/>
      <c r="G6992" s="81"/>
      <c r="H6992" s="81"/>
      <c r="I6992" s="81"/>
      <c r="J6992" s="81"/>
      <c r="K6992" s="81"/>
      <c r="L6992" s="81"/>
      <c r="M6992" s="81"/>
      <c r="N6992" s="81"/>
      <c r="O6992" s="81"/>
      <c r="P6992" s="81"/>
      <c r="Q6992" s="81"/>
      <c r="R6992" s="81"/>
    </row>
    <row r="6993" spans="1:18">
      <c r="A6993" s="81"/>
      <c r="B6993" s="81"/>
      <c r="C6993" s="81"/>
      <c r="D6993" s="81"/>
      <c r="E6993" s="81"/>
      <c r="F6993" s="81"/>
      <c r="G6993" s="81"/>
      <c r="H6993" s="81"/>
      <c r="I6993" s="81"/>
      <c r="J6993" s="81"/>
      <c r="K6993" s="81"/>
      <c r="L6993" s="81"/>
      <c r="M6993" s="81"/>
      <c r="N6993" s="81"/>
      <c r="O6993" s="81"/>
      <c r="P6993" s="81"/>
      <c r="Q6993" s="81"/>
      <c r="R6993" s="81"/>
    </row>
    <row r="6994" spans="1:18">
      <c r="A6994" s="81"/>
      <c r="B6994" s="81"/>
      <c r="C6994" s="81"/>
      <c r="D6994" s="81"/>
      <c r="E6994" s="81"/>
      <c r="F6994" s="81"/>
      <c r="G6994" s="81"/>
      <c r="H6994" s="81"/>
      <c r="I6994" s="81"/>
      <c r="J6994" s="81"/>
      <c r="K6994" s="81"/>
      <c r="L6994" s="81"/>
      <c r="M6994" s="81"/>
      <c r="N6994" s="81"/>
      <c r="O6994" s="81"/>
      <c r="P6994" s="81"/>
      <c r="Q6994" s="81"/>
      <c r="R6994" s="81"/>
    </row>
    <row r="6995" spans="1:18">
      <c r="A6995" s="81"/>
      <c r="B6995" s="81"/>
      <c r="C6995" s="81"/>
      <c r="D6995" s="81"/>
      <c r="E6995" s="81"/>
      <c r="F6995" s="81"/>
      <c r="G6995" s="81"/>
      <c r="H6995" s="81"/>
      <c r="I6995" s="81"/>
      <c r="J6995" s="81"/>
      <c r="K6995" s="81"/>
      <c r="L6995" s="81"/>
      <c r="M6995" s="81"/>
      <c r="N6995" s="81"/>
      <c r="O6995" s="81"/>
      <c r="P6995" s="81"/>
      <c r="Q6995" s="81"/>
      <c r="R6995" s="81"/>
    </row>
    <row r="6996" spans="1:18">
      <c r="A6996" s="81"/>
      <c r="B6996" s="81"/>
      <c r="C6996" s="81"/>
      <c r="D6996" s="81"/>
      <c r="E6996" s="81"/>
      <c r="F6996" s="81"/>
      <c r="G6996" s="81"/>
      <c r="H6996" s="81"/>
      <c r="I6996" s="81"/>
      <c r="J6996" s="81"/>
      <c r="K6996" s="81"/>
      <c r="L6996" s="81"/>
      <c r="M6996" s="81"/>
      <c r="N6996" s="81"/>
      <c r="O6996" s="81"/>
      <c r="P6996" s="81"/>
      <c r="Q6996" s="81"/>
      <c r="R6996" s="81"/>
    </row>
    <row r="6997" spans="1:18">
      <c r="A6997" s="81"/>
      <c r="B6997" s="81"/>
      <c r="C6997" s="81"/>
      <c r="D6997" s="81"/>
      <c r="E6997" s="81"/>
      <c r="F6997" s="81"/>
      <c r="G6997" s="81"/>
      <c r="H6997" s="81"/>
      <c r="I6997" s="81"/>
      <c r="J6997" s="81"/>
      <c r="K6997" s="81"/>
      <c r="L6997" s="81"/>
      <c r="M6997" s="81"/>
      <c r="N6997" s="81"/>
      <c r="O6997" s="81"/>
      <c r="P6997" s="81"/>
      <c r="Q6997" s="81"/>
      <c r="R6997" s="81"/>
    </row>
    <row r="6998" spans="1:18">
      <c r="A6998" s="81"/>
      <c r="B6998" s="81"/>
      <c r="C6998" s="81"/>
      <c r="D6998" s="81"/>
      <c r="E6998" s="81"/>
      <c r="F6998" s="81"/>
      <c r="G6998" s="81"/>
      <c r="H6998" s="81"/>
      <c r="I6998" s="81"/>
      <c r="J6998" s="81"/>
      <c r="K6998" s="81"/>
      <c r="L6998" s="81"/>
      <c r="M6998" s="81"/>
      <c r="N6998" s="81"/>
      <c r="O6998" s="81"/>
      <c r="P6998" s="81"/>
      <c r="Q6998" s="81"/>
      <c r="R6998" s="81"/>
    </row>
    <row r="6999" spans="1:18">
      <c r="A6999" s="81"/>
      <c r="B6999" s="81"/>
      <c r="C6999" s="81"/>
      <c r="D6999" s="81"/>
      <c r="E6999" s="81"/>
      <c r="F6999" s="81"/>
      <c r="G6999" s="81"/>
      <c r="H6999" s="81"/>
      <c r="I6999" s="81"/>
      <c r="J6999" s="81"/>
      <c r="K6999" s="81"/>
      <c r="L6999" s="81"/>
      <c r="M6999" s="81"/>
      <c r="N6999" s="81"/>
      <c r="O6999" s="81"/>
      <c r="P6999" s="81"/>
      <c r="Q6999" s="81"/>
      <c r="R6999" s="81"/>
    </row>
    <row r="7000" spans="1:18">
      <c r="A7000" s="81"/>
      <c r="B7000" s="81"/>
      <c r="C7000" s="81"/>
      <c r="D7000" s="81"/>
      <c r="E7000" s="81"/>
      <c r="F7000" s="81"/>
      <c r="G7000" s="81"/>
      <c r="H7000" s="81"/>
      <c r="I7000" s="81"/>
      <c r="J7000" s="81"/>
      <c r="K7000" s="81"/>
      <c r="L7000" s="81"/>
      <c r="M7000" s="81"/>
      <c r="N7000" s="81"/>
      <c r="O7000" s="81"/>
      <c r="P7000" s="81"/>
      <c r="Q7000" s="81"/>
      <c r="R7000" s="81"/>
    </row>
    <row r="7001" spans="1:18">
      <c r="A7001" s="81"/>
      <c r="B7001" s="81"/>
      <c r="C7001" s="81"/>
      <c r="D7001" s="81"/>
      <c r="E7001" s="81"/>
      <c r="F7001" s="81"/>
      <c r="G7001" s="81"/>
      <c r="H7001" s="81"/>
      <c r="I7001" s="81"/>
      <c r="J7001" s="81"/>
      <c r="K7001" s="81"/>
      <c r="L7001" s="81"/>
      <c r="M7001" s="81"/>
      <c r="N7001" s="81"/>
      <c r="O7001" s="81"/>
      <c r="P7001" s="81"/>
      <c r="Q7001" s="81"/>
      <c r="R7001" s="81"/>
    </row>
    <row r="7002" spans="1:18">
      <c r="A7002" s="81"/>
      <c r="B7002" s="81"/>
      <c r="C7002" s="81"/>
      <c r="D7002" s="81"/>
      <c r="E7002" s="81"/>
      <c r="F7002" s="81"/>
      <c r="G7002" s="81"/>
      <c r="H7002" s="81"/>
      <c r="I7002" s="81"/>
      <c r="J7002" s="81"/>
      <c r="K7002" s="81"/>
      <c r="L7002" s="81"/>
      <c r="M7002" s="81"/>
      <c r="N7002" s="81"/>
      <c r="O7002" s="81"/>
      <c r="P7002" s="81"/>
      <c r="Q7002" s="81"/>
      <c r="R7002" s="81"/>
    </row>
    <row r="7003" spans="1:18">
      <c r="A7003" s="81"/>
      <c r="B7003" s="81"/>
      <c r="C7003" s="81"/>
      <c r="D7003" s="81"/>
      <c r="E7003" s="81"/>
      <c r="F7003" s="81"/>
      <c r="G7003" s="81"/>
      <c r="H7003" s="81"/>
      <c r="I7003" s="81"/>
      <c r="J7003" s="81"/>
      <c r="K7003" s="81"/>
      <c r="L7003" s="81"/>
      <c r="M7003" s="81"/>
      <c r="N7003" s="81"/>
      <c r="O7003" s="81"/>
      <c r="P7003" s="81"/>
      <c r="Q7003" s="81"/>
      <c r="R7003" s="81"/>
    </row>
    <row r="7004" spans="1:18">
      <c r="A7004" s="81"/>
      <c r="B7004" s="81"/>
      <c r="C7004" s="81"/>
      <c r="D7004" s="81"/>
      <c r="E7004" s="81"/>
      <c r="F7004" s="81"/>
      <c r="G7004" s="81"/>
      <c r="H7004" s="81"/>
      <c r="I7004" s="81"/>
      <c r="J7004" s="81"/>
      <c r="K7004" s="81"/>
      <c r="L7004" s="81"/>
      <c r="M7004" s="81"/>
      <c r="N7004" s="81"/>
      <c r="O7004" s="81"/>
      <c r="P7004" s="81"/>
      <c r="Q7004" s="81"/>
      <c r="R7004" s="81"/>
    </row>
    <row r="7005" spans="1:18">
      <c r="A7005" s="81"/>
      <c r="B7005" s="81"/>
      <c r="C7005" s="81"/>
      <c r="D7005" s="81"/>
      <c r="E7005" s="81"/>
      <c r="F7005" s="81"/>
      <c r="G7005" s="81"/>
      <c r="H7005" s="81"/>
      <c r="I7005" s="81"/>
      <c r="J7005" s="81"/>
      <c r="K7005" s="81"/>
      <c r="L7005" s="81"/>
      <c r="M7005" s="81"/>
      <c r="N7005" s="81"/>
      <c r="O7005" s="81"/>
      <c r="P7005" s="81"/>
      <c r="Q7005" s="81"/>
      <c r="R7005" s="81"/>
    </row>
    <row r="7006" spans="1:18">
      <c r="A7006" s="81"/>
      <c r="B7006" s="81"/>
      <c r="C7006" s="81"/>
      <c r="D7006" s="81"/>
      <c r="E7006" s="81"/>
      <c r="F7006" s="81"/>
      <c r="G7006" s="81"/>
      <c r="H7006" s="81"/>
      <c r="I7006" s="81"/>
      <c r="J7006" s="81"/>
      <c r="K7006" s="81"/>
      <c r="L7006" s="81"/>
      <c r="M7006" s="81"/>
      <c r="N7006" s="81"/>
      <c r="O7006" s="81"/>
      <c r="P7006" s="81"/>
      <c r="Q7006" s="81"/>
      <c r="R7006" s="81"/>
    </row>
    <row r="7007" spans="1:18">
      <c r="A7007" s="81"/>
      <c r="B7007" s="81"/>
      <c r="C7007" s="81"/>
      <c r="D7007" s="81"/>
      <c r="E7007" s="81"/>
      <c r="F7007" s="81"/>
      <c r="G7007" s="81"/>
      <c r="H7007" s="81"/>
      <c r="I7007" s="81"/>
      <c r="J7007" s="81"/>
      <c r="K7007" s="81"/>
      <c r="L7007" s="81"/>
      <c r="M7007" s="81"/>
      <c r="N7007" s="81"/>
      <c r="O7007" s="81"/>
      <c r="P7007" s="81"/>
      <c r="Q7007" s="81"/>
      <c r="R7007" s="81"/>
    </row>
    <row r="7008" spans="1:18">
      <c r="A7008" s="81"/>
      <c r="B7008" s="81"/>
      <c r="C7008" s="81"/>
      <c r="D7008" s="81"/>
      <c r="E7008" s="81"/>
      <c r="F7008" s="81"/>
      <c r="G7008" s="81"/>
      <c r="H7008" s="81"/>
      <c r="I7008" s="81"/>
      <c r="J7008" s="81"/>
      <c r="K7008" s="81"/>
      <c r="L7008" s="81"/>
      <c r="M7008" s="81"/>
      <c r="N7008" s="81"/>
      <c r="O7008" s="81"/>
      <c r="P7008" s="81"/>
      <c r="Q7008" s="81"/>
      <c r="R7008" s="81"/>
    </row>
    <row r="7009" spans="1:18">
      <c r="A7009" s="81"/>
      <c r="B7009" s="81"/>
      <c r="C7009" s="81"/>
      <c r="D7009" s="81"/>
      <c r="E7009" s="81"/>
      <c r="F7009" s="81"/>
      <c r="G7009" s="81"/>
      <c r="H7009" s="81"/>
      <c r="I7009" s="81"/>
      <c r="J7009" s="81"/>
      <c r="K7009" s="81"/>
      <c r="L7009" s="81"/>
      <c r="M7009" s="81"/>
      <c r="N7009" s="81"/>
      <c r="O7009" s="81"/>
      <c r="P7009" s="81"/>
      <c r="Q7009" s="81"/>
      <c r="R7009" s="81"/>
    </row>
    <row r="7010" spans="1:18">
      <c r="A7010" s="81"/>
      <c r="B7010" s="81"/>
      <c r="C7010" s="81"/>
      <c r="D7010" s="81"/>
      <c r="E7010" s="81"/>
      <c r="F7010" s="81"/>
      <c r="G7010" s="81"/>
      <c r="H7010" s="81"/>
      <c r="I7010" s="81"/>
      <c r="J7010" s="81"/>
      <c r="K7010" s="81"/>
      <c r="L7010" s="81"/>
      <c r="M7010" s="81"/>
      <c r="N7010" s="81"/>
      <c r="O7010" s="81"/>
      <c r="P7010" s="81"/>
      <c r="Q7010" s="81"/>
      <c r="R7010" s="81"/>
    </row>
    <row r="7011" spans="1:18">
      <c r="A7011" s="81"/>
      <c r="B7011" s="81"/>
      <c r="C7011" s="81"/>
      <c r="D7011" s="81"/>
      <c r="E7011" s="81"/>
      <c r="F7011" s="81"/>
      <c r="G7011" s="81"/>
      <c r="H7011" s="81"/>
      <c r="I7011" s="81"/>
      <c r="J7011" s="81"/>
      <c r="K7011" s="81"/>
      <c r="L7011" s="81"/>
      <c r="M7011" s="81"/>
      <c r="N7011" s="81"/>
      <c r="O7011" s="81"/>
      <c r="P7011" s="81"/>
      <c r="Q7011" s="81"/>
      <c r="R7011" s="81"/>
    </row>
    <row r="7012" spans="1:18">
      <c r="A7012" s="81"/>
      <c r="B7012" s="81"/>
      <c r="C7012" s="81"/>
      <c r="D7012" s="81"/>
      <c r="E7012" s="81"/>
      <c r="F7012" s="81"/>
      <c r="G7012" s="81"/>
      <c r="H7012" s="81"/>
      <c r="I7012" s="81"/>
      <c r="J7012" s="81"/>
      <c r="K7012" s="81"/>
      <c r="L7012" s="81"/>
      <c r="M7012" s="81"/>
      <c r="N7012" s="81"/>
      <c r="O7012" s="81"/>
      <c r="P7012" s="81"/>
      <c r="Q7012" s="81"/>
      <c r="R7012" s="81"/>
    </row>
    <row r="7013" spans="1:18">
      <c r="A7013" s="81"/>
      <c r="B7013" s="81"/>
      <c r="C7013" s="81"/>
      <c r="D7013" s="81"/>
      <c r="E7013" s="81"/>
      <c r="F7013" s="81"/>
      <c r="G7013" s="81"/>
      <c r="H7013" s="81"/>
      <c r="I7013" s="81"/>
      <c r="J7013" s="81"/>
      <c r="K7013" s="81"/>
      <c r="L7013" s="81"/>
      <c r="M7013" s="81"/>
      <c r="N7013" s="81"/>
      <c r="O7013" s="81"/>
      <c r="P7013" s="81"/>
      <c r="Q7013" s="81"/>
      <c r="R7013" s="81"/>
    </row>
    <row r="7014" spans="1:18">
      <c r="A7014" s="81"/>
      <c r="B7014" s="81"/>
      <c r="C7014" s="81"/>
      <c r="D7014" s="81"/>
      <c r="E7014" s="81"/>
      <c r="F7014" s="81"/>
      <c r="G7014" s="81"/>
      <c r="H7014" s="81"/>
      <c r="I7014" s="81"/>
      <c r="J7014" s="81"/>
      <c r="K7014" s="81"/>
      <c r="L7014" s="81"/>
      <c r="M7014" s="81"/>
      <c r="N7014" s="81"/>
      <c r="O7014" s="81"/>
      <c r="P7014" s="81"/>
      <c r="Q7014" s="81"/>
      <c r="R7014" s="81"/>
    </row>
    <row r="7015" spans="1:18">
      <c r="A7015" s="81"/>
      <c r="B7015" s="81"/>
      <c r="C7015" s="81"/>
      <c r="D7015" s="81"/>
      <c r="E7015" s="81"/>
      <c r="F7015" s="81"/>
      <c r="G7015" s="81"/>
      <c r="H7015" s="81"/>
      <c r="I7015" s="81"/>
      <c r="J7015" s="81"/>
      <c r="K7015" s="81"/>
      <c r="L7015" s="81"/>
      <c r="M7015" s="81"/>
      <c r="N7015" s="81"/>
      <c r="O7015" s="81"/>
      <c r="P7015" s="81"/>
      <c r="Q7015" s="81"/>
      <c r="R7015" s="81"/>
    </row>
    <row r="7016" spans="1:18">
      <c r="A7016" s="81"/>
      <c r="B7016" s="81"/>
      <c r="C7016" s="81"/>
      <c r="D7016" s="81"/>
      <c r="E7016" s="81"/>
      <c r="F7016" s="81"/>
      <c r="G7016" s="81"/>
      <c r="H7016" s="81"/>
      <c r="I7016" s="81"/>
      <c r="J7016" s="81"/>
      <c r="K7016" s="81"/>
      <c r="L7016" s="81"/>
      <c r="M7016" s="81"/>
      <c r="N7016" s="81"/>
      <c r="O7016" s="81"/>
      <c r="P7016" s="81"/>
      <c r="Q7016" s="81"/>
      <c r="R7016" s="81"/>
    </row>
    <row r="7017" spans="1:18">
      <c r="A7017" s="81"/>
      <c r="B7017" s="81"/>
      <c r="C7017" s="81"/>
      <c r="D7017" s="81"/>
      <c r="E7017" s="81"/>
      <c r="F7017" s="81"/>
      <c r="G7017" s="81"/>
      <c r="H7017" s="81"/>
      <c r="I7017" s="81"/>
      <c r="J7017" s="81"/>
      <c r="K7017" s="81"/>
      <c r="L7017" s="81"/>
      <c r="M7017" s="81"/>
      <c r="N7017" s="81"/>
      <c r="O7017" s="81"/>
      <c r="P7017" s="81"/>
      <c r="Q7017" s="81"/>
      <c r="R7017" s="81"/>
    </row>
    <row r="7018" spans="1:18">
      <c r="A7018" s="81"/>
      <c r="B7018" s="81"/>
      <c r="C7018" s="81"/>
      <c r="D7018" s="81"/>
      <c r="E7018" s="81"/>
      <c r="F7018" s="81"/>
      <c r="G7018" s="81"/>
      <c r="H7018" s="81"/>
      <c r="I7018" s="81"/>
      <c r="J7018" s="81"/>
      <c r="K7018" s="81"/>
      <c r="L7018" s="81"/>
      <c r="M7018" s="81"/>
      <c r="N7018" s="81"/>
      <c r="O7018" s="81"/>
      <c r="P7018" s="81"/>
      <c r="Q7018" s="81"/>
      <c r="R7018" s="81"/>
    </row>
    <row r="7019" spans="1:18">
      <c r="A7019" s="81"/>
      <c r="B7019" s="81"/>
      <c r="C7019" s="81"/>
      <c r="D7019" s="81"/>
      <c r="E7019" s="81"/>
      <c r="F7019" s="81"/>
      <c r="G7019" s="81"/>
      <c r="H7019" s="81"/>
      <c r="I7019" s="81"/>
      <c r="J7019" s="81"/>
      <c r="K7019" s="81"/>
      <c r="L7019" s="81"/>
      <c r="M7019" s="81"/>
      <c r="N7019" s="81"/>
      <c r="O7019" s="81"/>
      <c r="P7019" s="81"/>
      <c r="Q7019" s="81"/>
      <c r="R7019" s="81"/>
    </row>
    <row r="7020" spans="1:18">
      <c r="A7020" s="81"/>
      <c r="B7020" s="81"/>
      <c r="C7020" s="81"/>
      <c r="D7020" s="81"/>
      <c r="E7020" s="81"/>
      <c r="F7020" s="81"/>
      <c r="G7020" s="81"/>
      <c r="H7020" s="81"/>
      <c r="I7020" s="81"/>
      <c r="J7020" s="81"/>
      <c r="K7020" s="81"/>
      <c r="L7020" s="81"/>
      <c r="M7020" s="81"/>
      <c r="N7020" s="81"/>
      <c r="O7020" s="81"/>
      <c r="P7020" s="81"/>
      <c r="Q7020" s="81"/>
      <c r="R7020" s="81"/>
    </row>
    <row r="7021" spans="1:18">
      <c r="A7021" s="81"/>
      <c r="B7021" s="81"/>
      <c r="C7021" s="81"/>
      <c r="D7021" s="81"/>
      <c r="E7021" s="81"/>
      <c r="F7021" s="81"/>
      <c r="G7021" s="81"/>
      <c r="H7021" s="81"/>
      <c r="I7021" s="81"/>
      <c r="J7021" s="81"/>
      <c r="K7021" s="81"/>
      <c r="L7021" s="81"/>
      <c r="M7021" s="81"/>
      <c r="N7021" s="81"/>
      <c r="O7021" s="81"/>
      <c r="P7021" s="81"/>
      <c r="Q7021" s="81"/>
      <c r="R7021" s="81"/>
    </row>
    <row r="7022" spans="1:18">
      <c r="A7022" s="81"/>
      <c r="B7022" s="81"/>
      <c r="C7022" s="81"/>
      <c r="D7022" s="81"/>
      <c r="E7022" s="81"/>
      <c r="F7022" s="81"/>
      <c r="G7022" s="81"/>
      <c r="H7022" s="81"/>
      <c r="I7022" s="81"/>
      <c r="J7022" s="81"/>
      <c r="K7022" s="81"/>
      <c r="L7022" s="81"/>
      <c r="M7022" s="81"/>
      <c r="N7022" s="81"/>
      <c r="O7022" s="81"/>
      <c r="P7022" s="81"/>
      <c r="Q7022" s="81"/>
      <c r="R7022" s="81"/>
    </row>
    <row r="7023" spans="1:18">
      <c r="A7023" s="81"/>
      <c r="B7023" s="81"/>
      <c r="C7023" s="81"/>
      <c r="D7023" s="81"/>
      <c r="E7023" s="81"/>
      <c r="F7023" s="81"/>
      <c r="G7023" s="81"/>
      <c r="H7023" s="81"/>
      <c r="I7023" s="81"/>
      <c r="J7023" s="81"/>
      <c r="K7023" s="81"/>
      <c r="L7023" s="81"/>
      <c r="M7023" s="81"/>
      <c r="N7023" s="81"/>
      <c r="O7023" s="81"/>
      <c r="P7023" s="81"/>
      <c r="Q7023" s="81"/>
      <c r="R7023" s="81"/>
    </row>
    <row r="7024" spans="1:18">
      <c r="A7024" s="81"/>
      <c r="B7024" s="81"/>
      <c r="C7024" s="81"/>
      <c r="D7024" s="81"/>
      <c r="E7024" s="81"/>
      <c r="F7024" s="81"/>
      <c r="G7024" s="81"/>
      <c r="H7024" s="81"/>
      <c r="I7024" s="81"/>
      <c r="J7024" s="81"/>
      <c r="K7024" s="81"/>
      <c r="L7024" s="81"/>
      <c r="M7024" s="81"/>
      <c r="N7024" s="81"/>
      <c r="O7024" s="81"/>
      <c r="P7024" s="81"/>
      <c r="Q7024" s="81"/>
      <c r="R7024" s="81"/>
    </row>
    <row r="7025" spans="1:18">
      <c r="A7025" s="81"/>
      <c r="B7025" s="81"/>
      <c r="C7025" s="81"/>
      <c r="D7025" s="81"/>
      <c r="E7025" s="81"/>
      <c r="F7025" s="81"/>
      <c r="G7025" s="81"/>
      <c r="H7025" s="81"/>
      <c r="I7025" s="81"/>
      <c r="J7025" s="81"/>
      <c r="K7025" s="81"/>
      <c r="L7025" s="81"/>
      <c r="M7025" s="81"/>
      <c r="N7025" s="81"/>
      <c r="O7025" s="81"/>
      <c r="P7025" s="81"/>
      <c r="Q7025" s="81"/>
      <c r="R7025" s="81"/>
    </row>
    <row r="7026" spans="1:18">
      <c r="A7026" s="81"/>
      <c r="B7026" s="81"/>
      <c r="C7026" s="81"/>
      <c r="D7026" s="81"/>
      <c r="E7026" s="81"/>
      <c r="F7026" s="81"/>
      <c r="G7026" s="81"/>
      <c r="H7026" s="81"/>
      <c r="I7026" s="81"/>
      <c r="J7026" s="81"/>
      <c r="K7026" s="81"/>
      <c r="L7026" s="81"/>
      <c r="M7026" s="81"/>
      <c r="N7026" s="81"/>
      <c r="O7026" s="81"/>
      <c r="P7026" s="81"/>
      <c r="Q7026" s="81"/>
      <c r="R7026" s="81"/>
    </row>
    <row r="7027" spans="1:18">
      <c r="A7027" s="81"/>
      <c r="B7027" s="81"/>
      <c r="C7027" s="81"/>
      <c r="D7027" s="81"/>
      <c r="E7027" s="81"/>
      <c r="F7027" s="81"/>
      <c r="G7027" s="81"/>
      <c r="H7027" s="81"/>
      <c r="I7027" s="81"/>
      <c r="J7027" s="81"/>
      <c r="K7027" s="81"/>
      <c r="L7027" s="81"/>
      <c r="M7027" s="81"/>
      <c r="N7027" s="81"/>
      <c r="O7027" s="81"/>
      <c r="P7027" s="81"/>
      <c r="Q7027" s="81"/>
      <c r="R7027" s="81"/>
    </row>
    <row r="7028" spans="1:18">
      <c r="A7028" s="81"/>
      <c r="B7028" s="81"/>
      <c r="C7028" s="81"/>
      <c r="D7028" s="81"/>
      <c r="E7028" s="81"/>
      <c r="F7028" s="81"/>
      <c r="G7028" s="81"/>
      <c r="H7028" s="81"/>
      <c r="I7028" s="81"/>
      <c r="J7028" s="81"/>
      <c r="K7028" s="81"/>
      <c r="L7028" s="81"/>
      <c r="M7028" s="81"/>
      <c r="N7028" s="81"/>
      <c r="O7028" s="81"/>
      <c r="P7028" s="81"/>
      <c r="Q7028" s="81"/>
      <c r="R7028" s="81"/>
    </row>
    <row r="7029" spans="1:18">
      <c r="A7029" s="81"/>
      <c r="B7029" s="81"/>
      <c r="C7029" s="81"/>
      <c r="D7029" s="81"/>
      <c r="E7029" s="81"/>
      <c r="F7029" s="81"/>
      <c r="G7029" s="81"/>
      <c r="H7029" s="81"/>
      <c r="I7029" s="81"/>
      <c r="J7029" s="81"/>
      <c r="K7029" s="81"/>
      <c r="L7029" s="81"/>
      <c r="M7029" s="81"/>
      <c r="N7029" s="81"/>
      <c r="O7029" s="81"/>
      <c r="P7029" s="81"/>
      <c r="Q7029" s="81"/>
      <c r="R7029" s="81"/>
    </row>
    <row r="7030" spans="1:18">
      <c r="A7030" s="81"/>
      <c r="B7030" s="81"/>
      <c r="C7030" s="81"/>
      <c r="D7030" s="81"/>
      <c r="E7030" s="81"/>
      <c r="F7030" s="81"/>
      <c r="G7030" s="81"/>
      <c r="H7030" s="81"/>
      <c r="I7030" s="81"/>
      <c r="J7030" s="81"/>
      <c r="K7030" s="81"/>
      <c r="L7030" s="81"/>
      <c r="M7030" s="81"/>
      <c r="N7030" s="81"/>
      <c r="O7030" s="81"/>
      <c r="P7030" s="81"/>
      <c r="Q7030" s="81"/>
      <c r="R7030" s="81"/>
    </row>
    <row r="7031" spans="1:18">
      <c r="A7031" s="81"/>
      <c r="B7031" s="81"/>
      <c r="C7031" s="81"/>
      <c r="D7031" s="81"/>
      <c r="E7031" s="81"/>
      <c r="F7031" s="81"/>
      <c r="G7031" s="81"/>
      <c r="H7031" s="81"/>
      <c r="I7031" s="81"/>
      <c r="J7031" s="81"/>
      <c r="K7031" s="81"/>
      <c r="L7031" s="81"/>
      <c r="M7031" s="81"/>
      <c r="N7031" s="81"/>
      <c r="O7031" s="81"/>
      <c r="P7031" s="81"/>
      <c r="Q7031" s="81"/>
      <c r="R7031" s="81"/>
    </row>
    <row r="7032" spans="1:18">
      <c r="A7032" s="81"/>
      <c r="B7032" s="81"/>
      <c r="C7032" s="81"/>
      <c r="D7032" s="81"/>
      <c r="E7032" s="81"/>
      <c r="F7032" s="81"/>
      <c r="G7032" s="81"/>
      <c r="H7032" s="81"/>
      <c r="I7032" s="81"/>
      <c r="J7032" s="81"/>
      <c r="K7032" s="81"/>
      <c r="L7032" s="81"/>
      <c r="M7032" s="81"/>
      <c r="N7032" s="81"/>
      <c r="O7032" s="81"/>
      <c r="P7032" s="81"/>
      <c r="Q7032" s="81"/>
      <c r="R7032" s="81"/>
    </row>
    <row r="7033" spans="1:18">
      <c r="A7033" s="81"/>
      <c r="B7033" s="81"/>
      <c r="C7033" s="81"/>
      <c r="D7033" s="81"/>
      <c r="E7033" s="81"/>
      <c r="F7033" s="81"/>
      <c r="G7033" s="81"/>
      <c r="H7033" s="81"/>
      <c r="I7033" s="81"/>
      <c r="J7033" s="81"/>
      <c r="K7033" s="81"/>
      <c r="L7033" s="81"/>
      <c r="M7033" s="81"/>
      <c r="N7033" s="81"/>
      <c r="O7033" s="81"/>
      <c r="P7033" s="81"/>
      <c r="Q7033" s="81"/>
      <c r="R7033" s="81"/>
    </row>
    <row r="7034" spans="1:18">
      <c r="A7034" s="81"/>
      <c r="B7034" s="81"/>
      <c r="C7034" s="167"/>
      <c r="D7034" s="167"/>
      <c r="E7034" s="167"/>
      <c r="F7034" s="81"/>
      <c r="G7034" s="81"/>
      <c r="H7034" s="81"/>
      <c r="I7034" s="81"/>
      <c r="J7034" s="81"/>
      <c r="K7034" s="81"/>
      <c r="L7034" s="81"/>
      <c r="M7034" s="81"/>
      <c r="N7034" s="81"/>
      <c r="O7034" s="81"/>
      <c r="P7034" s="81"/>
      <c r="Q7034" s="81"/>
      <c r="R7034" s="81"/>
    </row>
    <row r="7035" spans="1:18">
      <c r="A7035" s="81"/>
      <c r="B7035" s="81"/>
      <c r="C7035" s="167"/>
      <c r="D7035" s="167"/>
      <c r="E7035" s="167"/>
      <c r="F7035" s="81"/>
      <c r="G7035" s="81"/>
      <c r="H7035" s="81"/>
      <c r="I7035" s="81"/>
      <c r="J7035" s="81"/>
      <c r="K7035" s="81"/>
      <c r="L7035" s="81"/>
      <c r="M7035" s="81"/>
      <c r="N7035" s="81"/>
      <c r="O7035" s="81"/>
      <c r="P7035" s="81"/>
      <c r="Q7035" s="81"/>
      <c r="R7035" s="81"/>
    </row>
    <row r="7036" spans="1:18">
      <c r="A7036" s="81"/>
      <c r="B7036" s="81"/>
      <c r="C7036" s="167"/>
      <c r="D7036" s="167"/>
      <c r="E7036" s="167"/>
      <c r="F7036" s="81"/>
      <c r="G7036" s="81"/>
      <c r="H7036" s="81"/>
      <c r="I7036" s="81"/>
      <c r="J7036" s="81"/>
      <c r="K7036" s="81"/>
      <c r="L7036" s="81"/>
      <c r="M7036" s="81"/>
      <c r="N7036" s="81"/>
      <c r="O7036" s="81"/>
      <c r="P7036" s="81"/>
      <c r="Q7036" s="81"/>
      <c r="R7036" s="81"/>
    </row>
    <row r="7037" spans="1:18">
      <c r="A7037" s="81"/>
      <c r="B7037" s="81"/>
      <c r="C7037" s="167"/>
      <c r="D7037" s="167"/>
      <c r="E7037" s="167"/>
      <c r="F7037" s="81"/>
      <c r="G7037" s="81"/>
      <c r="H7037" s="81"/>
      <c r="I7037" s="81"/>
      <c r="J7037" s="81"/>
      <c r="K7037" s="81"/>
      <c r="L7037" s="81"/>
      <c r="M7037" s="81"/>
      <c r="N7037" s="81"/>
      <c r="O7037" s="81"/>
      <c r="P7037" s="81"/>
      <c r="Q7037" s="81"/>
      <c r="R7037" s="81"/>
    </row>
    <row r="7038" spans="1:18">
      <c r="A7038" s="81"/>
      <c r="B7038" s="81"/>
      <c r="C7038" s="167"/>
      <c r="D7038" s="167"/>
      <c r="E7038" s="167"/>
      <c r="F7038" s="81"/>
      <c r="G7038" s="81"/>
      <c r="H7038" s="81"/>
      <c r="I7038" s="81"/>
      <c r="J7038" s="81"/>
      <c r="K7038" s="81"/>
      <c r="L7038" s="81"/>
      <c r="M7038" s="81"/>
      <c r="N7038" s="81"/>
      <c r="O7038" s="81"/>
      <c r="P7038" s="81"/>
      <c r="Q7038" s="81"/>
      <c r="R7038" s="81"/>
    </row>
    <row r="7039" spans="1:18">
      <c r="A7039" s="81"/>
      <c r="B7039" s="81"/>
      <c r="C7039" s="167"/>
      <c r="D7039" s="167"/>
      <c r="E7039" s="167"/>
      <c r="F7039" s="81"/>
      <c r="G7039" s="81"/>
      <c r="H7039" s="81"/>
      <c r="I7039" s="81"/>
      <c r="J7039" s="81"/>
      <c r="K7039" s="81"/>
      <c r="L7039" s="81"/>
      <c r="M7039" s="81"/>
      <c r="N7039" s="81"/>
      <c r="O7039" s="81"/>
      <c r="P7039" s="81"/>
      <c r="Q7039" s="81"/>
      <c r="R7039" s="81"/>
    </row>
    <row r="7040" spans="1:18">
      <c r="A7040" s="81"/>
      <c r="B7040" s="81"/>
      <c r="C7040" s="167"/>
      <c r="D7040" s="167"/>
      <c r="E7040" s="167"/>
      <c r="F7040" s="81"/>
      <c r="G7040" s="81"/>
      <c r="H7040" s="81"/>
      <c r="I7040" s="81"/>
      <c r="J7040" s="81"/>
      <c r="K7040" s="81"/>
      <c r="L7040" s="81"/>
      <c r="M7040" s="81"/>
      <c r="N7040" s="81"/>
      <c r="O7040" s="81"/>
      <c r="P7040" s="81"/>
      <c r="Q7040" s="81"/>
      <c r="R7040" s="81"/>
    </row>
    <row r="7041" spans="1:18">
      <c r="A7041" s="81"/>
      <c r="B7041" s="81"/>
      <c r="C7041" s="167"/>
      <c r="D7041" s="167"/>
      <c r="E7041" s="167"/>
      <c r="F7041" s="81"/>
      <c r="G7041" s="81"/>
      <c r="H7041" s="81"/>
      <c r="I7041" s="81"/>
      <c r="J7041" s="81"/>
      <c r="K7041" s="81"/>
      <c r="L7041" s="81"/>
      <c r="M7041" s="81"/>
      <c r="N7041" s="81"/>
      <c r="O7041" s="81"/>
      <c r="P7041" s="81"/>
      <c r="Q7041" s="81"/>
      <c r="R7041" s="81"/>
    </row>
    <row r="7042" spans="1:18">
      <c r="A7042" s="81"/>
      <c r="B7042" s="81"/>
      <c r="C7042" s="167"/>
      <c r="D7042" s="167"/>
      <c r="E7042" s="167"/>
      <c r="F7042" s="81"/>
      <c r="G7042" s="81"/>
      <c r="H7042" s="81"/>
      <c r="I7042" s="81"/>
      <c r="J7042" s="81"/>
      <c r="K7042" s="81"/>
      <c r="L7042" s="81"/>
      <c r="M7042" s="81"/>
      <c r="N7042" s="81"/>
      <c r="O7042" s="81"/>
      <c r="P7042" s="81"/>
      <c r="Q7042" s="81"/>
      <c r="R7042" s="81"/>
    </row>
    <row r="7043" spans="1:18">
      <c r="A7043" s="81"/>
      <c r="B7043" s="81"/>
      <c r="C7043" s="167"/>
      <c r="D7043" s="167"/>
      <c r="E7043" s="167"/>
      <c r="F7043" s="81"/>
      <c r="G7043" s="81"/>
      <c r="H7043" s="81"/>
      <c r="I7043" s="81"/>
      <c r="J7043" s="81"/>
      <c r="K7043" s="81"/>
      <c r="L7043" s="81"/>
      <c r="M7043" s="81"/>
      <c r="N7043" s="81"/>
      <c r="O7043" s="81"/>
      <c r="P7043" s="81"/>
      <c r="Q7043" s="81"/>
      <c r="R7043" s="81"/>
    </row>
    <row r="7044" spans="1:18">
      <c r="A7044" s="81"/>
      <c r="B7044" s="81"/>
      <c r="C7044" s="167"/>
      <c r="D7044" s="167"/>
      <c r="E7044" s="167"/>
      <c r="F7044" s="81"/>
      <c r="G7044" s="81"/>
      <c r="H7044" s="81"/>
      <c r="I7044" s="81"/>
      <c r="J7044" s="81"/>
      <c r="K7044" s="81"/>
      <c r="L7044" s="81"/>
      <c r="M7044" s="81"/>
      <c r="N7044" s="81"/>
      <c r="O7044" s="81"/>
      <c r="P7044" s="81"/>
      <c r="Q7044" s="81"/>
      <c r="R7044" s="81"/>
    </row>
    <row r="7045" spans="1:18">
      <c r="A7045" s="81"/>
      <c r="B7045" s="81"/>
      <c r="C7045" s="167"/>
      <c r="D7045" s="167"/>
      <c r="E7045" s="167"/>
      <c r="F7045" s="81"/>
      <c r="G7045" s="81"/>
      <c r="H7045" s="81"/>
      <c r="I7045" s="81"/>
      <c r="J7045" s="81"/>
      <c r="K7045" s="81"/>
      <c r="L7045" s="81"/>
      <c r="M7045" s="81"/>
      <c r="N7045" s="81"/>
      <c r="O7045" s="81"/>
      <c r="P7045" s="81"/>
      <c r="Q7045" s="81"/>
      <c r="R7045" s="81"/>
    </row>
    <row r="7046" spans="1:18">
      <c r="A7046" s="81"/>
      <c r="B7046" s="81"/>
      <c r="C7046" s="167"/>
      <c r="D7046" s="167"/>
      <c r="E7046" s="167"/>
      <c r="F7046" s="81"/>
      <c r="G7046" s="81"/>
      <c r="H7046" s="81"/>
      <c r="I7046" s="81"/>
      <c r="J7046" s="81"/>
      <c r="K7046" s="81"/>
      <c r="L7046" s="81"/>
      <c r="M7046" s="81"/>
      <c r="N7046" s="81"/>
      <c r="O7046" s="81"/>
      <c r="P7046" s="81"/>
      <c r="Q7046" s="81"/>
      <c r="R7046" s="81"/>
    </row>
    <row r="7047" spans="1:18">
      <c r="A7047" s="81"/>
      <c r="B7047" s="81"/>
      <c r="C7047" s="167"/>
      <c r="D7047" s="167"/>
      <c r="E7047" s="167"/>
      <c r="F7047" s="81"/>
      <c r="G7047" s="81"/>
      <c r="H7047" s="81"/>
      <c r="I7047" s="81"/>
      <c r="J7047" s="81"/>
      <c r="K7047" s="81"/>
      <c r="L7047" s="81"/>
      <c r="M7047" s="81"/>
      <c r="N7047" s="81"/>
      <c r="O7047" s="81"/>
      <c r="P7047" s="81"/>
      <c r="Q7047" s="81"/>
      <c r="R7047" s="81"/>
    </row>
    <row r="7048" spans="1:18">
      <c r="A7048" s="81"/>
      <c r="B7048" s="81"/>
      <c r="C7048" s="167"/>
      <c r="D7048" s="167"/>
      <c r="E7048" s="167"/>
      <c r="F7048" s="81"/>
      <c r="G7048" s="81"/>
      <c r="H7048" s="81"/>
      <c r="I7048" s="81"/>
      <c r="J7048" s="81"/>
      <c r="K7048" s="81"/>
      <c r="L7048" s="81"/>
      <c r="M7048" s="81"/>
      <c r="N7048" s="81"/>
      <c r="O7048" s="81"/>
      <c r="P7048" s="81"/>
      <c r="Q7048" s="81"/>
      <c r="R7048" s="81"/>
    </row>
    <row r="7049" spans="1:18">
      <c r="A7049" s="81"/>
      <c r="B7049" s="81"/>
      <c r="C7049" s="167"/>
      <c r="D7049" s="167"/>
      <c r="E7049" s="167"/>
      <c r="F7049" s="81"/>
      <c r="G7049" s="81"/>
      <c r="H7049" s="81"/>
      <c r="I7049" s="81"/>
      <c r="J7049" s="81"/>
      <c r="K7049" s="81"/>
      <c r="L7049" s="81"/>
      <c r="M7049" s="81"/>
      <c r="N7049" s="81"/>
      <c r="O7049" s="81"/>
      <c r="P7049" s="81"/>
      <c r="Q7049" s="81"/>
      <c r="R7049" s="81"/>
    </row>
    <row r="7050" spans="1:18">
      <c r="A7050" s="81"/>
      <c r="B7050" s="81"/>
      <c r="C7050" s="167"/>
      <c r="D7050" s="167"/>
      <c r="E7050" s="167"/>
      <c r="F7050" s="81"/>
      <c r="G7050" s="81"/>
      <c r="H7050" s="81"/>
      <c r="I7050" s="81"/>
      <c r="J7050" s="81"/>
      <c r="K7050" s="81"/>
      <c r="L7050" s="81"/>
      <c r="M7050" s="81"/>
      <c r="N7050" s="81"/>
      <c r="O7050" s="81"/>
      <c r="P7050" s="81"/>
      <c r="Q7050" s="81"/>
      <c r="R7050" s="81"/>
    </row>
    <row r="7051" spans="1:18">
      <c r="A7051" s="81"/>
      <c r="B7051" s="81"/>
      <c r="C7051" s="167"/>
      <c r="D7051" s="167"/>
      <c r="E7051" s="167"/>
      <c r="F7051" s="81"/>
      <c r="G7051" s="81"/>
      <c r="H7051" s="81"/>
      <c r="I7051" s="81"/>
      <c r="J7051" s="81"/>
      <c r="K7051" s="81"/>
      <c r="L7051" s="81"/>
      <c r="M7051" s="81"/>
      <c r="N7051" s="81"/>
      <c r="O7051" s="81"/>
      <c r="P7051" s="81"/>
      <c r="Q7051" s="81"/>
      <c r="R7051" s="81"/>
    </row>
    <row r="7052" spans="1:18">
      <c r="A7052" s="81"/>
      <c r="B7052" s="81"/>
      <c r="C7052" s="167"/>
      <c r="D7052" s="167"/>
      <c r="E7052" s="167"/>
      <c r="F7052" s="81"/>
      <c r="G7052" s="81"/>
      <c r="H7052" s="81"/>
      <c r="I7052" s="81"/>
      <c r="J7052" s="81"/>
      <c r="K7052" s="81"/>
      <c r="L7052" s="81"/>
      <c r="M7052" s="81"/>
      <c r="N7052" s="81"/>
      <c r="O7052" s="81"/>
      <c r="P7052" s="81"/>
      <c r="Q7052" s="81"/>
      <c r="R7052" s="81"/>
    </row>
    <row r="7053" spans="1:18">
      <c r="A7053" s="81"/>
      <c r="B7053" s="81"/>
      <c r="C7053" s="167"/>
      <c r="D7053" s="167"/>
      <c r="E7053" s="167"/>
      <c r="F7053" s="81"/>
      <c r="G7053" s="81"/>
      <c r="H7053" s="81"/>
      <c r="I7053" s="81"/>
      <c r="J7053" s="81"/>
      <c r="K7053" s="81"/>
      <c r="L7053" s="81"/>
      <c r="M7053" s="81"/>
      <c r="N7053" s="81"/>
      <c r="O7053" s="81"/>
      <c r="P7053" s="81"/>
      <c r="Q7053" s="81"/>
      <c r="R7053" s="81"/>
    </row>
    <row r="7054" spans="1:18">
      <c r="A7054" s="81"/>
      <c r="B7054" s="81"/>
      <c r="C7054" s="167"/>
      <c r="D7054" s="167"/>
      <c r="E7054" s="167"/>
      <c r="F7054" s="81"/>
      <c r="G7054" s="81"/>
      <c r="H7054" s="81"/>
      <c r="I7054" s="81"/>
      <c r="J7054" s="81"/>
      <c r="K7054" s="81"/>
      <c r="L7054" s="81"/>
      <c r="M7054" s="81"/>
      <c r="N7054" s="81"/>
      <c r="O7054" s="81"/>
      <c r="P7054" s="81"/>
      <c r="Q7054" s="81"/>
      <c r="R7054" s="81"/>
    </row>
    <row r="7055" spans="1:18">
      <c r="A7055" s="81"/>
      <c r="B7055" s="81"/>
      <c r="C7055" s="167"/>
      <c r="D7055" s="167"/>
      <c r="E7055" s="167"/>
      <c r="F7055" s="81"/>
      <c r="G7055" s="81"/>
      <c r="H7055" s="81"/>
      <c r="I7055" s="81"/>
      <c r="J7055" s="81"/>
      <c r="K7055" s="81"/>
      <c r="L7055" s="81"/>
      <c r="M7055" s="81"/>
      <c r="N7055" s="81"/>
      <c r="O7055" s="81"/>
      <c r="P7055" s="81"/>
      <c r="Q7055" s="81"/>
      <c r="R7055" s="81"/>
    </row>
    <row r="7056" spans="1:18">
      <c r="A7056" s="81"/>
      <c r="B7056" s="81"/>
      <c r="C7056" s="167"/>
      <c r="D7056" s="167"/>
      <c r="E7056" s="167"/>
      <c r="F7056" s="81"/>
      <c r="G7056" s="81"/>
      <c r="H7056" s="81"/>
      <c r="I7056" s="81"/>
      <c r="J7056" s="81"/>
      <c r="K7056" s="81"/>
      <c r="L7056" s="81"/>
      <c r="M7056" s="81"/>
      <c r="N7056" s="81"/>
      <c r="O7056" s="81"/>
      <c r="P7056" s="81"/>
      <c r="Q7056" s="81"/>
      <c r="R7056" s="81"/>
    </row>
    <row r="7057" spans="1:18">
      <c r="A7057" s="81"/>
      <c r="B7057" s="81"/>
      <c r="C7057" s="167"/>
      <c r="D7057" s="167"/>
      <c r="E7057" s="167"/>
      <c r="F7057" s="81"/>
      <c r="G7057" s="81"/>
      <c r="H7057" s="81"/>
      <c r="I7057" s="81"/>
      <c r="J7057" s="81"/>
      <c r="K7057" s="81"/>
      <c r="L7057" s="81"/>
      <c r="M7057" s="81"/>
      <c r="N7057" s="81"/>
      <c r="O7057" s="81"/>
      <c r="P7057" s="81"/>
      <c r="Q7057" s="81"/>
      <c r="R7057" s="81"/>
    </row>
    <row r="7058" spans="1:18">
      <c r="A7058" s="81"/>
      <c r="B7058" s="81"/>
      <c r="C7058" s="167"/>
      <c r="D7058" s="167"/>
      <c r="E7058" s="167"/>
      <c r="F7058" s="81"/>
      <c r="G7058" s="81"/>
      <c r="H7058" s="81"/>
      <c r="I7058" s="81"/>
      <c r="J7058" s="81"/>
      <c r="K7058" s="81"/>
      <c r="L7058" s="81"/>
      <c r="M7058" s="81"/>
      <c r="N7058" s="81"/>
      <c r="O7058" s="81"/>
      <c r="P7058" s="81"/>
      <c r="Q7058" s="81"/>
      <c r="R7058" s="81"/>
    </row>
    <row r="7059" spans="1:18">
      <c r="A7059" s="81"/>
      <c r="B7059" s="81"/>
      <c r="C7059" s="81"/>
      <c r="D7059" s="81"/>
      <c r="E7059" s="81"/>
      <c r="F7059" s="81"/>
      <c r="G7059" s="81"/>
      <c r="H7059" s="81"/>
      <c r="I7059" s="81"/>
      <c r="J7059" s="81"/>
      <c r="K7059" s="81"/>
      <c r="L7059" s="81"/>
      <c r="M7059" s="81"/>
      <c r="N7059" s="81"/>
      <c r="O7059" s="81"/>
      <c r="P7059" s="81"/>
      <c r="Q7059" s="81"/>
      <c r="R7059" s="81"/>
    </row>
    <row r="7060" spans="1:18">
      <c r="A7060" s="81"/>
      <c r="B7060" s="81"/>
      <c r="C7060" s="81"/>
      <c r="D7060" s="81"/>
      <c r="E7060" s="81"/>
      <c r="F7060" s="81"/>
      <c r="G7060" s="81"/>
      <c r="H7060" s="81"/>
      <c r="I7060" s="81"/>
      <c r="J7060" s="81"/>
      <c r="K7060" s="81"/>
      <c r="L7060" s="81"/>
      <c r="M7060" s="81"/>
      <c r="N7060" s="81"/>
      <c r="O7060" s="81"/>
      <c r="P7060" s="81"/>
      <c r="Q7060" s="81"/>
      <c r="R7060" s="81"/>
    </row>
    <row r="7061" spans="1:18">
      <c r="A7061" s="81"/>
      <c r="B7061" s="81"/>
      <c r="C7061" s="81"/>
      <c r="D7061" s="81"/>
      <c r="E7061" s="81"/>
      <c r="F7061" s="81"/>
      <c r="G7061" s="81"/>
      <c r="H7061" s="81"/>
      <c r="I7061" s="81"/>
      <c r="J7061" s="81"/>
      <c r="K7061" s="81"/>
      <c r="L7061" s="81"/>
      <c r="M7061" s="81"/>
      <c r="N7061" s="81"/>
      <c r="O7061" s="81"/>
      <c r="P7061" s="81"/>
      <c r="Q7061" s="81"/>
      <c r="R7061" s="81"/>
    </row>
    <row r="7062" spans="1:18">
      <c r="A7062" s="81"/>
      <c r="B7062" s="81"/>
      <c r="C7062" s="81"/>
      <c r="D7062" s="81"/>
      <c r="E7062" s="81"/>
      <c r="F7062" s="81"/>
      <c r="G7062" s="81"/>
      <c r="H7062" s="81"/>
      <c r="I7062" s="81"/>
      <c r="J7062" s="81"/>
      <c r="K7062" s="81"/>
      <c r="L7062" s="81"/>
      <c r="M7062" s="81"/>
      <c r="N7062" s="81"/>
      <c r="O7062" s="81"/>
      <c r="P7062" s="81"/>
      <c r="Q7062" s="81"/>
      <c r="R7062" s="81"/>
    </row>
    <row r="7063" spans="1:18">
      <c r="A7063" s="81"/>
      <c r="B7063" s="81"/>
      <c r="C7063" s="81"/>
      <c r="D7063" s="81"/>
      <c r="E7063" s="81"/>
      <c r="F7063" s="81"/>
      <c r="G7063" s="81"/>
      <c r="H7063" s="81"/>
      <c r="I7063" s="81"/>
      <c r="J7063" s="81"/>
      <c r="K7063" s="81"/>
      <c r="L7063" s="81"/>
      <c r="M7063" s="81"/>
      <c r="N7063" s="81"/>
      <c r="O7063" s="81"/>
      <c r="P7063" s="81"/>
      <c r="Q7063" s="81"/>
      <c r="R7063" s="81"/>
    </row>
    <row r="7064" spans="1:18">
      <c r="A7064" s="81"/>
      <c r="B7064" s="81"/>
      <c r="C7064" s="81"/>
      <c r="D7064" s="81"/>
      <c r="E7064" s="81"/>
      <c r="F7064" s="81"/>
      <c r="G7064" s="81"/>
      <c r="H7064" s="81"/>
      <c r="I7064" s="81"/>
      <c r="J7064" s="81"/>
      <c r="K7064" s="81"/>
      <c r="L7064" s="81"/>
      <c r="M7064" s="81"/>
      <c r="N7064" s="81"/>
      <c r="O7064" s="81"/>
      <c r="P7064" s="81"/>
      <c r="Q7064" s="81"/>
      <c r="R7064" s="81"/>
    </row>
    <row r="7065" spans="1:18">
      <c r="A7065" s="81"/>
      <c r="B7065" s="81"/>
      <c r="C7065" s="81"/>
      <c r="D7065" s="81"/>
      <c r="E7065" s="81"/>
      <c r="F7065" s="81"/>
      <c r="G7065" s="81"/>
      <c r="H7065" s="81"/>
      <c r="I7065" s="81"/>
      <c r="J7065" s="81"/>
      <c r="K7065" s="81"/>
      <c r="L7065" s="81"/>
      <c r="M7065" s="81"/>
      <c r="N7065" s="81"/>
      <c r="O7065" s="81"/>
      <c r="P7065" s="81"/>
      <c r="Q7065" s="81"/>
      <c r="R7065" s="81"/>
    </row>
    <row r="7066" spans="1:18">
      <c r="A7066" s="81"/>
      <c r="B7066" s="81"/>
      <c r="C7066" s="81"/>
      <c r="D7066" s="81"/>
      <c r="E7066" s="81"/>
      <c r="F7066" s="81"/>
      <c r="G7066" s="81"/>
      <c r="H7066" s="81"/>
      <c r="I7066" s="81"/>
      <c r="J7066" s="81"/>
      <c r="K7066" s="81"/>
      <c r="L7066" s="81"/>
      <c r="M7066" s="81"/>
      <c r="N7066" s="81"/>
      <c r="O7066" s="81"/>
      <c r="P7066" s="81"/>
      <c r="Q7066" s="81"/>
      <c r="R7066" s="81"/>
    </row>
    <row r="7067" spans="1:18">
      <c r="A7067" s="81"/>
      <c r="B7067" s="81"/>
      <c r="C7067" s="81"/>
      <c r="D7067" s="81"/>
      <c r="E7067" s="81"/>
      <c r="F7067" s="81"/>
      <c r="G7067" s="81"/>
      <c r="H7067" s="81"/>
      <c r="I7067" s="81"/>
      <c r="J7067" s="81"/>
      <c r="K7067" s="81"/>
      <c r="L7067" s="81"/>
      <c r="M7067" s="81"/>
      <c r="N7067" s="81"/>
      <c r="O7067" s="81"/>
      <c r="P7067" s="81"/>
      <c r="Q7067" s="81"/>
      <c r="R7067" s="81"/>
    </row>
    <row r="7068" spans="1:18">
      <c r="A7068" s="81"/>
      <c r="B7068" s="81"/>
      <c r="C7068" s="81"/>
      <c r="D7068" s="81"/>
      <c r="E7068" s="81"/>
      <c r="F7068" s="81"/>
      <c r="G7068" s="81"/>
      <c r="H7068" s="81"/>
      <c r="I7068" s="81"/>
      <c r="J7068" s="81"/>
      <c r="K7068" s="81"/>
      <c r="L7068" s="81"/>
      <c r="M7068" s="81"/>
      <c r="N7068" s="81"/>
      <c r="O7068" s="81"/>
      <c r="P7068" s="81"/>
      <c r="Q7068" s="81"/>
      <c r="R7068" s="81"/>
    </row>
    <row r="7069" spans="1:18">
      <c r="A7069" s="81"/>
      <c r="B7069" s="81"/>
      <c r="C7069" s="81"/>
      <c r="D7069" s="81"/>
      <c r="E7069" s="81"/>
      <c r="F7069" s="81"/>
      <c r="G7069" s="81"/>
      <c r="H7069" s="81"/>
      <c r="I7069" s="81"/>
      <c r="J7069" s="81"/>
      <c r="K7069" s="81"/>
      <c r="L7069" s="81"/>
      <c r="M7069" s="81"/>
      <c r="N7069" s="81"/>
      <c r="O7069" s="81"/>
      <c r="P7069" s="81"/>
      <c r="Q7069" s="81"/>
      <c r="R7069" s="81"/>
    </row>
    <row r="7070" spans="1:18">
      <c r="A7070" s="81"/>
      <c r="B7070" s="81"/>
      <c r="C7070" s="81"/>
      <c r="D7070" s="81"/>
      <c r="E7070" s="81"/>
      <c r="F7070" s="81"/>
      <c r="G7070" s="81"/>
      <c r="H7070" s="81"/>
      <c r="I7070" s="81"/>
      <c r="J7070" s="81"/>
      <c r="K7070" s="81"/>
      <c r="L7070" s="81"/>
      <c r="M7070" s="81"/>
      <c r="N7070" s="81"/>
      <c r="O7070" s="81"/>
      <c r="P7070" s="81"/>
      <c r="Q7070" s="81"/>
      <c r="R7070" s="81"/>
    </row>
    <row r="7071" spans="1:18">
      <c r="A7071" s="81"/>
      <c r="B7071" s="81"/>
      <c r="C7071" s="81"/>
      <c r="D7071" s="81"/>
      <c r="E7071" s="81"/>
      <c r="F7071" s="81"/>
      <c r="G7071" s="81"/>
      <c r="H7071" s="81"/>
      <c r="I7071" s="81"/>
      <c r="J7071" s="81"/>
      <c r="K7071" s="81"/>
      <c r="L7071" s="81"/>
      <c r="M7071" s="81"/>
      <c r="N7071" s="81"/>
      <c r="O7071" s="81"/>
      <c r="P7071" s="81"/>
      <c r="Q7071" s="81"/>
      <c r="R7071" s="81"/>
    </row>
    <row r="7072" spans="1:18">
      <c r="A7072" s="81"/>
      <c r="B7072" s="81"/>
      <c r="C7072" s="81"/>
      <c r="D7072" s="81"/>
      <c r="E7072" s="81"/>
      <c r="F7072" s="81"/>
      <c r="G7072" s="81"/>
      <c r="H7072" s="81"/>
      <c r="I7072" s="81"/>
      <c r="J7072" s="81"/>
      <c r="K7072" s="81"/>
      <c r="L7072" s="81"/>
      <c r="M7072" s="81"/>
      <c r="N7072" s="81"/>
      <c r="O7072" s="81"/>
      <c r="P7072" s="81"/>
      <c r="Q7072" s="81"/>
      <c r="R7072" s="81"/>
    </row>
    <row r="7073" spans="1:18">
      <c r="A7073" s="81"/>
      <c r="B7073" s="81"/>
      <c r="C7073" s="81"/>
      <c r="D7073" s="81"/>
      <c r="E7073" s="81"/>
      <c r="F7073" s="81"/>
      <c r="G7073" s="81"/>
      <c r="H7073" s="81"/>
      <c r="I7073" s="81"/>
      <c r="J7073" s="81"/>
      <c r="K7073" s="81"/>
      <c r="L7073" s="81"/>
      <c r="M7073" s="81"/>
      <c r="N7073" s="81"/>
      <c r="O7073" s="81"/>
      <c r="P7073" s="81"/>
      <c r="Q7073" s="81"/>
      <c r="R7073" s="81"/>
    </row>
    <row r="7074" spans="1:18">
      <c r="A7074" s="81"/>
      <c r="B7074" s="81"/>
      <c r="C7074" s="81"/>
      <c r="D7074" s="81"/>
      <c r="E7074" s="81"/>
      <c r="F7074" s="81"/>
      <c r="G7074" s="81"/>
      <c r="H7074" s="81"/>
      <c r="I7074" s="81"/>
      <c r="J7074" s="81"/>
      <c r="K7074" s="81"/>
      <c r="L7074" s="81"/>
      <c r="M7074" s="81"/>
      <c r="N7074" s="81"/>
      <c r="O7074" s="81"/>
      <c r="P7074" s="81"/>
      <c r="Q7074" s="81"/>
      <c r="R7074" s="81"/>
    </row>
    <row r="7075" spans="1:18">
      <c r="A7075" s="81"/>
      <c r="B7075" s="81"/>
      <c r="C7075" s="81"/>
      <c r="D7075" s="81"/>
      <c r="E7075" s="81"/>
      <c r="F7075" s="81"/>
      <c r="G7075" s="81"/>
      <c r="H7075" s="81"/>
      <c r="I7075" s="81"/>
      <c r="J7075" s="81"/>
      <c r="K7075" s="81"/>
      <c r="L7075" s="81"/>
      <c r="M7075" s="81"/>
      <c r="N7075" s="81"/>
      <c r="O7075" s="81"/>
      <c r="P7075" s="81"/>
      <c r="Q7075" s="81"/>
      <c r="R7075" s="81"/>
    </row>
    <row r="7076" spans="1:18">
      <c r="A7076" s="81"/>
      <c r="B7076" s="81"/>
      <c r="C7076" s="81"/>
      <c r="D7076" s="81"/>
      <c r="E7076" s="81"/>
      <c r="F7076" s="81"/>
      <c r="G7076" s="81"/>
      <c r="H7076" s="81"/>
      <c r="I7076" s="81"/>
      <c r="J7076" s="81"/>
      <c r="K7076" s="81"/>
      <c r="L7076" s="81"/>
      <c r="M7076" s="81"/>
      <c r="N7076" s="81"/>
      <c r="O7076" s="81"/>
      <c r="P7076" s="81"/>
      <c r="Q7076" s="81"/>
      <c r="R7076" s="81"/>
    </row>
    <row r="7077" spans="1:18">
      <c r="A7077" s="81"/>
      <c r="B7077" s="81"/>
      <c r="C7077" s="81"/>
      <c r="D7077" s="81"/>
      <c r="E7077" s="81"/>
      <c r="F7077" s="81"/>
      <c r="G7077" s="81"/>
      <c r="H7077" s="81"/>
      <c r="I7077" s="81"/>
      <c r="J7077" s="81"/>
      <c r="K7077" s="81"/>
      <c r="L7077" s="81"/>
      <c r="M7077" s="81"/>
      <c r="N7077" s="81"/>
      <c r="O7077" s="81"/>
      <c r="P7077" s="81"/>
      <c r="Q7077" s="81"/>
      <c r="R7077" s="81"/>
    </row>
    <row r="7078" spans="1:18">
      <c r="A7078" s="81"/>
      <c r="B7078" s="81"/>
      <c r="C7078" s="81"/>
      <c r="D7078" s="81"/>
      <c r="E7078" s="81"/>
      <c r="F7078" s="81"/>
      <c r="G7078" s="81"/>
      <c r="H7078" s="81"/>
      <c r="I7078" s="81"/>
      <c r="J7078" s="81"/>
      <c r="K7078" s="81"/>
      <c r="L7078" s="81"/>
      <c r="M7078" s="81"/>
      <c r="N7078" s="81"/>
      <c r="O7078" s="81"/>
      <c r="P7078" s="81"/>
      <c r="Q7078" s="81"/>
      <c r="R7078" s="81"/>
    </row>
    <row r="7079" spans="1:18">
      <c r="A7079" s="81"/>
      <c r="B7079" s="81"/>
      <c r="C7079" s="81"/>
      <c r="D7079" s="81"/>
      <c r="E7079" s="81"/>
      <c r="F7079" s="81"/>
      <c r="G7079" s="81"/>
      <c r="H7079" s="81"/>
      <c r="I7079" s="81"/>
      <c r="J7079" s="81"/>
      <c r="K7079" s="81"/>
      <c r="L7079" s="81"/>
      <c r="M7079" s="81"/>
      <c r="N7079" s="81"/>
      <c r="O7079" s="81"/>
      <c r="P7079" s="81"/>
      <c r="Q7079" s="81"/>
      <c r="R7079" s="81"/>
    </row>
    <row r="7080" spans="1:18">
      <c r="A7080" s="81"/>
      <c r="B7080" s="81"/>
      <c r="C7080" s="81"/>
      <c r="D7080" s="81"/>
      <c r="E7080" s="81"/>
      <c r="F7080" s="81"/>
      <c r="G7080" s="81"/>
      <c r="H7080" s="81"/>
      <c r="I7080" s="81"/>
      <c r="J7080" s="81"/>
      <c r="K7080" s="81"/>
      <c r="L7080" s="81"/>
      <c r="M7080" s="81"/>
      <c r="N7080" s="81"/>
      <c r="O7080" s="81"/>
      <c r="P7080" s="81"/>
      <c r="Q7080" s="81"/>
      <c r="R7080" s="81"/>
    </row>
    <row r="7081" spans="1:18">
      <c r="A7081" s="81"/>
      <c r="B7081" s="81"/>
      <c r="C7081" s="81"/>
      <c r="D7081" s="81"/>
      <c r="E7081" s="81"/>
      <c r="F7081" s="81"/>
      <c r="G7081" s="81"/>
      <c r="H7081" s="81"/>
      <c r="I7081" s="81"/>
      <c r="J7081" s="81"/>
      <c r="K7081" s="81"/>
      <c r="L7081" s="81"/>
      <c r="M7081" s="81"/>
      <c r="N7081" s="81"/>
      <c r="O7081" s="81"/>
      <c r="P7081" s="81"/>
      <c r="Q7081" s="81"/>
      <c r="R7081" s="81"/>
    </row>
    <row r="7082" spans="1:18">
      <c r="A7082" s="81"/>
      <c r="B7082" s="81"/>
      <c r="C7082" s="81"/>
      <c r="D7082" s="81"/>
      <c r="E7082" s="81"/>
      <c r="F7082" s="81"/>
      <c r="G7082" s="81"/>
      <c r="H7082" s="81"/>
      <c r="I7082" s="81"/>
      <c r="J7082" s="81"/>
      <c r="K7082" s="81"/>
      <c r="L7082" s="81"/>
      <c r="M7082" s="81"/>
      <c r="N7082" s="81"/>
      <c r="O7082" s="81"/>
      <c r="P7082" s="81"/>
      <c r="Q7082" s="81"/>
      <c r="R7082" s="81"/>
    </row>
    <row r="7083" spans="1:18">
      <c r="A7083" s="81"/>
      <c r="B7083" s="81"/>
      <c r="C7083" s="81"/>
      <c r="D7083" s="81"/>
      <c r="E7083" s="81"/>
      <c r="F7083" s="81"/>
      <c r="G7083" s="81"/>
      <c r="H7083" s="81"/>
      <c r="I7083" s="81"/>
      <c r="J7083" s="81"/>
      <c r="K7083" s="81"/>
      <c r="L7083" s="81"/>
      <c r="M7083" s="81"/>
      <c r="N7083" s="81"/>
      <c r="O7083" s="81"/>
      <c r="P7083" s="81"/>
      <c r="Q7083" s="81"/>
      <c r="R7083" s="81"/>
    </row>
    <row r="7084" spans="1:18">
      <c r="A7084" s="81"/>
      <c r="B7084" s="81"/>
      <c r="C7084" s="81"/>
      <c r="D7084" s="81"/>
      <c r="E7084" s="81"/>
      <c r="F7084" s="81"/>
      <c r="G7084" s="81"/>
      <c r="H7084" s="81"/>
      <c r="I7084" s="81"/>
      <c r="J7084" s="81"/>
      <c r="K7084" s="81"/>
      <c r="L7084" s="81"/>
      <c r="M7084" s="81"/>
      <c r="N7084" s="81"/>
      <c r="O7084" s="81"/>
      <c r="P7084" s="81"/>
      <c r="Q7084" s="81"/>
      <c r="R7084" s="81"/>
    </row>
    <row r="7085" spans="1:18">
      <c r="A7085" s="81"/>
      <c r="B7085" s="81"/>
      <c r="C7085" s="81"/>
      <c r="D7085" s="81"/>
      <c r="E7085" s="81"/>
      <c r="F7085" s="81"/>
      <c r="G7085" s="81"/>
      <c r="H7085" s="81"/>
      <c r="I7085" s="81"/>
      <c r="J7085" s="81"/>
      <c r="K7085" s="81"/>
      <c r="L7085" s="81"/>
      <c r="M7085" s="81"/>
      <c r="N7085" s="81"/>
      <c r="O7085" s="81"/>
      <c r="P7085" s="81"/>
      <c r="Q7085" s="81"/>
      <c r="R7085" s="81"/>
    </row>
    <row r="7086" spans="1:18">
      <c r="A7086" s="81"/>
      <c r="B7086" s="81"/>
      <c r="C7086" s="81"/>
      <c r="D7086" s="81"/>
      <c r="E7086" s="81"/>
      <c r="F7086" s="81"/>
      <c r="G7086" s="81"/>
      <c r="H7086" s="81"/>
      <c r="I7086" s="81"/>
      <c r="J7086" s="81"/>
      <c r="K7086" s="81"/>
      <c r="L7086" s="81"/>
      <c r="M7086" s="81"/>
      <c r="N7086" s="81"/>
      <c r="O7086" s="81"/>
      <c r="P7086" s="81"/>
      <c r="Q7086" s="81"/>
      <c r="R7086" s="81"/>
    </row>
    <row r="7087" spans="1:18">
      <c r="A7087" s="81"/>
      <c r="B7087" s="81"/>
      <c r="C7087" s="81"/>
      <c r="D7087" s="81"/>
      <c r="E7087" s="81"/>
      <c r="F7087" s="81"/>
      <c r="G7087" s="81"/>
      <c r="H7087" s="81"/>
      <c r="I7087" s="81"/>
      <c r="J7087" s="81"/>
      <c r="K7087" s="81"/>
      <c r="L7087" s="81"/>
      <c r="M7087" s="81"/>
      <c r="N7087" s="81"/>
      <c r="O7087" s="81"/>
      <c r="P7087" s="81"/>
      <c r="Q7087" s="81"/>
      <c r="R7087" s="81"/>
    </row>
    <row r="7088" spans="1:18">
      <c r="A7088" s="81"/>
      <c r="B7088" s="81"/>
      <c r="C7088" s="81"/>
      <c r="D7088" s="81"/>
      <c r="E7088" s="81"/>
      <c r="F7088" s="81"/>
      <c r="G7088" s="81"/>
      <c r="H7088" s="81"/>
      <c r="I7088" s="81"/>
      <c r="J7088" s="81"/>
      <c r="K7088" s="81"/>
      <c r="L7088" s="81"/>
      <c r="M7088" s="81"/>
      <c r="N7088" s="81"/>
      <c r="O7088" s="81"/>
      <c r="P7088" s="81"/>
      <c r="Q7088" s="81"/>
      <c r="R7088" s="81"/>
    </row>
    <row r="7089" spans="1:18">
      <c r="A7089" s="81"/>
      <c r="B7089" s="81"/>
      <c r="C7089" s="81"/>
      <c r="D7089" s="81"/>
      <c r="E7089" s="81"/>
      <c r="F7089" s="81"/>
      <c r="G7089" s="81"/>
      <c r="H7089" s="81"/>
      <c r="I7089" s="81"/>
      <c r="J7089" s="81"/>
      <c r="K7089" s="81"/>
      <c r="L7089" s="81"/>
      <c r="M7089" s="81"/>
      <c r="N7089" s="81"/>
      <c r="O7089" s="81"/>
      <c r="P7089" s="81"/>
      <c r="Q7089" s="81"/>
      <c r="R7089" s="81"/>
    </row>
    <row r="7090" spans="1:18">
      <c r="A7090" s="81"/>
      <c r="B7090" s="81"/>
      <c r="C7090" s="81"/>
      <c r="D7090" s="81"/>
      <c r="E7090" s="81"/>
      <c r="F7090" s="81"/>
      <c r="G7090" s="81"/>
      <c r="H7090" s="81"/>
      <c r="I7090" s="81"/>
      <c r="J7090" s="81"/>
      <c r="K7090" s="81"/>
      <c r="L7090" s="81"/>
      <c r="M7090" s="81"/>
      <c r="N7090" s="81"/>
      <c r="O7090" s="81"/>
      <c r="P7090" s="81"/>
      <c r="Q7090" s="81"/>
      <c r="R7090" s="81"/>
    </row>
    <row r="7091" spans="1:18">
      <c r="A7091" s="81"/>
      <c r="B7091" s="81"/>
      <c r="C7091" s="81"/>
      <c r="D7091" s="81"/>
      <c r="E7091" s="81"/>
      <c r="F7091" s="81"/>
      <c r="G7091" s="81"/>
      <c r="H7091" s="81"/>
      <c r="I7091" s="81"/>
      <c r="J7091" s="81"/>
      <c r="K7091" s="81"/>
      <c r="L7091" s="81"/>
      <c r="M7091" s="81"/>
      <c r="N7091" s="81"/>
      <c r="O7091" s="81"/>
      <c r="P7091" s="81"/>
      <c r="Q7091" s="81"/>
      <c r="R7091" s="81"/>
    </row>
    <row r="7092" spans="1:18">
      <c r="A7092" s="81"/>
      <c r="B7092" s="81"/>
      <c r="C7092" s="81"/>
      <c r="D7092" s="81"/>
      <c r="E7092" s="81"/>
      <c r="F7092" s="81"/>
      <c r="G7092" s="81"/>
      <c r="H7092" s="81"/>
      <c r="I7092" s="81"/>
      <c r="J7092" s="81"/>
      <c r="K7092" s="81"/>
      <c r="L7092" s="81"/>
      <c r="M7092" s="81"/>
      <c r="N7092" s="81"/>
      <c r="O7092" s="81"/>
      <c r="P7092" s="81"/>
      <c r="Q7092" s="81"/>
      <c r="R7092" s="81"/>
    </row>
    <row r="7093" spans="1:18">
      <c r="A7093" s="81"/>
      <c r="B7093" s="81"/>
      <c r="C7093" s="81"/>
      <c r="D7093" s="81"/>
      <c r="E7093" s="81"/>
      <c r="F7093" s="81"/>
      <c r="G7093" s="81"/>
      <c r="H7093" s="81"/>
      <c r="I7093" s="81"/>
      <c r="J7093" s="81"/>
      <c r="K7093" s="81"/>
      <c r="L7093" s="81"/>
      <c r="M7093" s="81"/>
      <c r="N7093" s="81"/>
      <c r="O7093" s="81"/>
      <c r="P7093" s="81"/>
      <c r="Q7093" s="81"/>
      <c r="R7093" s="81"/>
    </row>
    <row r="7094" spans="1:18">
      <c r="A7094" s="81"/>
      <c r="B7094" s="81"/>
      <c r="C7094" s="81"/>
      <c r="D7094" s="81"/>
      <c r="E7094" s="81"/>
      <c r="F7094" s="81"/>
      <c r="G7094" s="81"/>
      <c r="H7094" s="81"/>
      <c r="I7094" s="81"/>
      <c r="J7094" s="81"/>
      <c r="K7094" s="81"/>
      <c r="L7094" s="81"/>
      <c r="M7094" s="81"/>
      <c r="N7094" s="81"/>
      <c r="O7094" s="81"/>
      <c r="P7094" s="81"/>
      <c r="Q7094" s="81"/>
      <c r="R7094" s="81"/>
    </row>
    <row r="7095" spans="1:18">
      <c r="A7095" s="81"/>
      <c r="B7095" s="81"/>
      <c r="C7095" s="81"/>
      <c r="D7095" s="81"/>
      <c r="E7095" s="81"/>
      <c r="F7095" s="81"/>
      <c r="G7095" s="81"/>
      <c r="H7095" s="81"/>
      <c r="I7095" s="81"/>
      <c r="J7095" s="81"/>
      <c r="K7095" s="81"/>
      <c r="L7095" s="81"/>
      <c r="M7095" s="81"/>
      <c r="N7095" s="81"/>
      <c r="O7095" s="81"/>
      <c r="P7095" s="81"/>
      <c r="Q7095" s="81"/>
      <c r="R7095" s="81"/>
    </row>
    <row r="7096" spans="1:18">
      <c r="A7096" s="81"/>
      <c r="B7096" s="81"/>
      <c r="C7096" s="81"/>
      <c r="D7096" s="81"/>
      <c r="E7096" s="81"/>
      <c r="F7096" s="81"/>
      <c r="G7096" s="81"/>
      <c r="H7096" s="81"/>
      <c r="I7096" s="81"/>
      <c r="J7096" s="81"/>
      <c r="K7096" s="81"/>
      <c r="L7096" s="81"/>
      <c r="M7096" s="81"/>
      <c r="N7096" s="81"/>
      <c r="O7096" s="81"/>
      <c r="P7096" s="81"/>
      <c r="Q7096" s="81"/>
      <c r="R7096" s="81"/>
    </row>
    <row r="7097" spans="1:18">
      <c r="A7097" s="81"/>
      <c r="B7097" s="81"/>
      <c r="C7097" s="81"/>
      <c r="D7097" s="81"/>
      <c r="E7097" s="81"/>
      <c r="F7097" s="81"/>
      <c r="G7097" s="81"/>
      <c r="H7097" s="81"/>
      <c r="I7097" s="81"/>
      <c r="J7097" s="81"/>
      <c r="K7097" s="81"/>
      <c r="L7097" s="81"/>
      <c r="M7097" s="81"/>
      <c r="N7097" s="81"/>
      <c r="O7097" s="81"/>
      <c r="P7097" s="81"/>
      <c r="Q7097" s="81"/>
      <c r="R7097" s="81"/>
    </row>
    <row r="7098" spans="1:18">
      <c r="A7098" s="81"/>
      <c r="B7098" s="81"/>
      <c r="C7098" s="81"/>
      <c r="D7098" s="81"/>
      <c r="E7098" s="81"/>
      <c r="F7098" s="81"/>
      <c r="G7098" s="81"/>
      <c r="H7098" s="81"/>
      <c r="I7098" s="81"/>
      <c r="J7098" s="81"/>
      <c r="K7098" s="81"/>
      <c r="L7098" s="81"/>
      <c r="M7098" s="81"/>
      <c r="N7098" s="81"/>
      <c r="O7098" s="81"/>
      <c r="P7098" s="81"/>
      <c r="Q7098" s="81"/>
      <c r="R7098" s="81"/>
    </row>
    <row r="7099" spans="1:18">
      <c r="A7099" s="81"/>
      <c r="B7099" s="81"/>
      <c r="C7099" s="81"/>
      <c r="D7099" s="81"/>
      <c r="E7099" s="81"/>
      <c r="F7099" s="81"/>
      <c r="G7099" s="81"/>
      <c r="H7099" s="81"/>
      <c r="I7099" s="81"/>
      <c r="J7099" s="81"/>
      <c r="K7099" s="81"/>
      <c r="L7099" s="81"/>
      <c r="M7099" s="81"/>
      <c r="N7099" s="81"/>
      <c r="O7099" s="81"/>
      <c r="P7099" s="81"/>
      <c r="Q7099" s="81"/>
      <c r="R7099" s="81"/>
    </row>
    <row r="7100" spans="1:18">
      <c r="A7100" s="81"/>
      <c r="B7100" s="81"/>
      <c r="C7100" s="81"/>
      <c r="D7100" s="81"/>
      <c r="E7100" s="81"/>
      <c r="F7100" s="81"/>
      <c r="G7100" s="81"/>
      <c r="H7100" s="81"/>
      <c r="I7100" s="81"/>
      <c r="J7100" s="81"/>
      <c r="K7100" s="81"/>
      <c r="L7100" s="81"/>
      <c r="M7100" s="81"/>
      <c r="N7100" s="81"/>
      <c r="O7100" s="81"/>
      <c r="P7100" s="81"/>
      <c r="Q7100" s="81"/>
      <c r="R7100" s="81"/>
    </row>
    <row r="7101" spans="1:18">
      <c r="A7101" s="81"/>
      <c r="B7101" s="81"/>
      <c r="C7101" s="81"/>
      <c r="D7101" s="81"/>
      <c r="E7101" s="81"/>
      <c r="F7101" s="81"/>
      <c r="G7101" s="81"/>
      <c r="H7101" s="81"/>
      <c r="I7101" s="81"/>
      <c r="J7101" s="81"/>
      <c r="K7101" s="81"/>
      <c r="L7101" s="81"/>
      <c r="M7101" s="81"/>
      <c r="N7101" s="81"/>
      <c r="O7101" s="81"/>
      <c r="P7101" s="81"/>
      <c r="Q7101" s="81"/>
      <c r="R7101" s="81"/>
    </row>
    <row r="7102" spans="1:18">
      <c r="A7102" s="81"/>
      <c r="B7102" s="81"/>
      <c r="C7102" s="81"/>
      <c r="D7102" s="81"/>
      <c r="E7102" s="81"/>
      <c r="F7102" s="81"/>
      <c r="G7102" s="81"/>
      <c r="H7102" s="81"/>
      <c r="I7102" s="81"/>
      <c r="J7102" s="81"/>
      <c r="K7102" s="81"/>
      <c r="L7102" s="81"/>
      <c r="M7102" s="81"/>
      <c r="N7102" s="81"/>
      <c r="O7102" s="81"/>
      <c r="P7102" s="81"/>
      <c r="Q7102" s="81"/>
      <c r="R7102" s="81"/>
    </row>
    <row r="7103" spans="1:18">
      <c r="A7103" s="81"/>
      <c r="B7103" s="81"/>
      <c r="C7103" s="81"/>
      <c r="D7103" s="81"/>
      <c r="E7103" s="81"/>
      <c r="F7103" s="81"/>
      <c r="G7103" s="81"/>
      <c r="H7103" s="81"/>
      <c r="I7103" s="81"/>
      <c r="J7103" s="81"/>
      <c r="K7103" s="81"/>
      <c r="L7103" s="81"/>
      <c r="M7103" s="81"/>
      <c r="N7103" s="81"/>
      <c r="O7103" s="81"/>
      <c r="P7103" s="81"/>
      <c r="Q7103" s="81"/>
      <c r="R7103" s="81"/>
    </row>
    <row r="7104" spans="1:18">
      <c r="A7104" s="81"/>
      <c r="B7104" s="81"/>
      <c r="C7104" s="81"/>
      <c r="D7104" s="81"/>
      <c r="E7104" s="81"/>
      <c r="F7104" s="81"/>
      <c r="G7104" s="81"/>
      <c r="H7104" s="81"/>
      <c r="I7104" s="81"/>
      <c r="J7104" s="81"/>
      <c r="K7104" s="81"/>
      <c r="L7104" s="81"/>
      <c r="M7104" s="81"/>
      <c r="N7104" s="81"/>
      <c r="O7104" s="81"/>
      <c r="P7104" s="81"/>
      <c r="Q7104" s="81"/>
      <c r="R7104" s="81"/>
    </row>
    <row r="7105" spans="1:18">
      <c r="A7105" s="81"/>
      <c r="B7105" s="81"/>
      <c r="C7105" s="81"/>
      <c r="D7105" s="81"/>
      <c r="E7105" s="81"/>
      <c r="F7105" s="81"/>
      <c r="G7105" s="81"/>
      <c r="H7105" s="81"/>
      <c r="I7105" s="81"/>
      <c r="J7105" s="81"/>
      <c r="K7105" s="81"/>
      <c r="L7105" s="81"/>
      <c r="M7105" s="81"/>
      <c r="N7105" s="81"/>
      <c r="O7105" s="81"/>
      <c r="P7105" s="81"/>
      <c r="Q7105" s="81"/>
      <c r="R7105" s="81"/>
    </row>
    <row r="7106" spans="1:18">
      <c r="A7106" s="81"/>
      <c r="B7106" s="81"/>
      <c r="C7106" s="81"/>
      <c r="D7106" s="81"/>
      <c r="E7106" s="81"/>
      <c r="F7106" s="81"/>
      <c r="G7106" s="81"/>
      <c r="H7106" s="81"/>
      <c r="I7106" s="81"/>
      <c r="J7106" s="81"/>
      <c r="K7106" s="81"/>
      <c r="L7106" s="81"/>
      <c r="M7106" s="81"/>
      <c r="N7106" s="81"/>
      <c r="O7106" s="81"/>
      <c r="P7106" s="81"/>
      <c r="Q7106" s="81"/>
      <c r="R7106" s="81"/>
    </row>
    <row r="7107" spans="1:18">
      <c r="A7107" s="81"/>
      <c r="B7107" s="81"/>
      <c r="C7107" s="81"/>
      <c r="D7107" s="81"/>
      <c r="E7107" s="81"/>
      <c r="F7107" s="81"/>
      <c r="G7107" s="81"/>
      <c r="H7107" s="81"/>
      <c r="I7107" s="81"/>
      <c r="J7107" s="81"/>
      <c r="K7107" s="81"/>
      <c r="L7107" s="81"/>
      <c r="M7107" s="81"/>
      <c r="N7107" s="81"/>
      <c r="O7107" s="81"/>
      <c r="P7107" s="81"/>
      <c r="Q7107" s="81"/>
      <c r="R7107" s="81"/>
    </row>
    <row r="7108" spans="1:18">
      <c r="A7108" s="81"/>
      <c r="B7108" s="81"/>
      <c r="C7108" s="81"/>
      <c r="D7108" s="81"/>
      <c r="E7108" s="81"/>
      <c r="F7108" s="81"/>
      <c r="G7108" s="81"/>
      <c r="H7108" s="81"/>
      <c r="I7108" s="81"/>
      <c r="J7108" s="81"/>
      <c r="K7108" s="81"/>
      <c r="L7108" s="81"/>
      <c r="M7108" s="81"/>
      <c r="N7108" s="81"/>
      <c r="O7108" s="81"/>
      <c r="P7108" s="81"/>
      <c r="Q7108" s="81"/>
      <c r="R7108" s="81"/>
    </row>
    <row r="7109" spans="1:18">
      <c r="A7109" s="81"/>
      <c r="B7109" s="81"/>
      <c r="C7109" s="81"/>
      <c r="D7109" s="81"/>
      <c r="E7109" s="81"/>
      <c r="F7109" s="81"/>
      <c r="G7109" s="81"/>
      <c r="H7109" s="81"/>
      <c r="I7109" s="81"/>
      <c r="J7109" s="81"/>
      <c r="K7109" s="81"/>
      <c r="L7109" s="81"/>
      <c r="M7109" s="81"/>
      <c r="N7109" s="81"/>
      <c r="O7109" s="81"/>
      <c r="P7109" s="81"/>
      <c r="Q7109" s="81"/>
      <c r="R7109" s="81"/>
    </row>
    <row r="7110" spans="1:18">
      <c r="A7110" s="81"/>
      <c r="B7110" s="81"/>
      <c r="C7110" s="81"/>
      <c r="D7110" s="81"/>
      <c r="E7110" s="81"/>
      <c r="F7110" s="81"/>
      <c r="G7110" s="81"/>
      <c r="H7110" s="81"/>
      <c r="I7110" s="81"/>
      <c r="J7110" s="81"/>
      <c r="K7110" s="81"/>
      <c r="L7110" s="81"/>
      <c r="M7110" s="81"/>
      <c r="N7110" s="81"/>
      <c r="O7110" s="81"/>
      <c r="P7110" s="81"/>
      <c r="Q7110" s="81"/>
      <c r="R7110" s="81"/>
    </row>
    <row r="7111" spans="1:18">
      <c r="A7111" s="81"/>
      <c r="B7111" s="81"/>
      <c r="C7111" s="81"/>
      <c r="D7111" s="81"/>
      <c r="E7111" s="81"/>
      <c r="F7111" s="81"/>
      <c r="G7111" s="81"/>
      <c r="H7111" s="81"/>
      <c r="I7111" s="81"/>
      <c r="J7111" s="81"/>
      <c r="K7111" s="81"/>
      <c r="L7111" s="81"/>
      <c r="M7111" s="81"/>
      <c r="N7111" s="81"/>
      <c r="O7111" s="81"/>
      <c r="P7111" s="81"/>
      <c r="Q7111" s="81"/>
      <c r="R7111" s="81"/>
    </row>
    <row r="7112" spans="1:18">
      <c r="A7112" s="81"/>
      <c r="B7112" s="81"/>
      <c r="C7112" s="81"/>
      <c r="D7112" s="81"/>
      <c r="E7112" s="81"/>
      <c r="F7112" s="81"/>
      <c r="G7112" s="81"/>
      <c r="H7112" s="81"/>
      <c r="I7112" s="81"/>
      <c r="J7112" s="81"/>
      <c r="K7112" s="81"/>
      <c r="L7112" s="81"/>
      <c r="M7112" s="81"/>
      <c r="N7112" s="81"/>
      <c r="O7112" s="81"/>
      <c r="P7112" s="81"/>
      <c r="Q7112" s="81"/>
      <c r="R7112" s="81"/>
    </row>
    <row r="7113" spans="1:18">
      <c r="A7113" s="81"/>
      <c r="B7113" s="81"/>
      <c r="C7113" s="81"/>
      <c r="D7113" s="81"/>
      <c r="E7113" s="81"/>
      <c r="F7113" s="81"/>
      <c r="G7113" s="81"/>
      <c r="H7113" s="81"/>
      <c r="I7113" s="81"/>
      <c r="J7113" s="81"/>
      <c r="K7113" s="81"/>
      <c r="L7113" s="81"/>
      <c r="M7113" s="81"/>
      <c r="N7113" s="81"/>
      <c r="O7113" s="81"/>
      <c r="P7113" s="81"/>
      <c r="Q7113" s="81"/>
      <c r="R7113" s="81"/>
    </row>
    <row r="7114" spans="1:18">
      <c r="A7114" s="81"/>
      <c r="B7114" s="81"/>
      <c r="C7114" s="81"/>
      <c r="D7114" s="81"/>
      <c r="E7114" s="81"/>
      <c r="F7114" s="81"/>
      <c r="G7114" s="81"/>
      <c r="H7114" s="81"/>
      <c r="I7114" s="81"/>
      <c r="J7114" s="81"/>
      <c r="K7114" s="81"/>
      <c r="L7114" s="81"/>
      <c r="M7114" s="81"/>
      <c r="N7114" s="81"/>
      <c r="O7114" s="81"/>
      <c r="P7114" s="81"/>
      <c r="Q7114" s="81"/>
      <c r="R7114" s="81"/>
    </row>
    <row r="7115" spans="1:18">
      <c r="A7115" s="81"/>
      <c r="B7115" s="81"/>
      <c r="C7115" s="81"/>
      <c r="D7115" s="81"/>
      <c r="E7115" s="81"/>
      <c r="F7115" s="81"/>
      <c r="G7115" s="81"/>
      <c r="H7115" s="81"/>
      <c r="I7115" s="81"/>
      <c r="J7115" s="81"/>
      <c r="K7115" s="81"/>
      <c r="L7115" s="81"/>
      <c r="M7115" s="81"/>
      <c r="N7115" s="81"/>
      <c r="O7115" s="81"/>
      <c r="P7115" s="81"/>
      <c r="Q7115" s="81"/>
      <c r="R7115" s="81"/>
    </row>
    <row r="7116" spans="1:18">
      <c r="A7116" s="81"/>
      <c r="B7116" s="81"/>
      <c r="C7116" s="81"/>
      <c r="D7116" s="81"/>
      <c r="E7116" s="81"/>
      <c r="F7116" s="81"/>
      <c r="G7116" s="81"/>
      <c r="H7116" s="81"/>
      <c r="I7116" s="81"/>
      <c r="J7116" s="81"/>
      <c r="K7116" s="81"/>
      <c r="L7116" s="81"/>
      <c r="M7116" s="81"/>
      <c r="N7116" s="81"/>
      <c r="O7116" s="81"/>
      <c r="P7116" s="81"/>
      <c r="Q7116" s="81"/>
      <c r="R7116" s="81"/>
    </row>
    <row r="7117" spans="1:18">
      <c r="A7117" s="81"/>
      <c r="B7117" s="81"/>
      <c r="C7117" s="81"/>
      <c r="D7117" s="81"/>
      <c r="E7117" s="81"/>
      <c r="F7117" s="81"/>
      <c r="G7117" s="81"/>
      <c r="H7117" s="81"/>
      <c r="I7117" s="81"/>
      <c r="J7117" s="81"/>
      <c r="K7117" s="81"/>
      <c r="L7117" s="81"/>
      <c r="M7117" s="81"/>
      <c r="N7117" s="81"/>
      <c r="O7117" s="81"/>
      <c r="P7117" s="81"/>
      <c r="Q7117" s="81"/>
      <c r="R7117" s="81"/>
    </row>
    <row r="7118" spans="1:18">
      <c r="A7118" s="81"/>
      <c r="B7118" s="81"/>
      <c r="C7118" s="81"/>
      <c r="D7118" s="81"/>
      <c r="E7118" s="81"/>
      <c r="F7118" s="81"/>
      <c r="G7118" s="81"/>
      <c r="H7118" s="81"/>
      <c r="I7118" s="81"/>
      <c r="J7118" s="81"/>
      <c r="K7118" s="81"/>
      <c r="L7118" s="81"/>
      <c r="M7118" s="81"/>
      <c r="N7118" s="81"/>
      <c r="O7118" s="81"/>
      <c r="P7118" s="81"/>
      <c r="Q7118" s="81"/>
      <c r="R7118" s="81"/>
    </row>
    <row r="7119" spans="1:18">
      <c r="A7119" s="81"/>
      <c r="B7119" s="81"/>
      <c r="C7119" s="81"/>
      <c r="D7119" s="81"/>
      <c r="E7119" s="81"/>
      <c r="F7119" s="81"/>
      <c r="G7119" s="81"/>
      <c r="H7119" s="81"/>
      <c r="I7119" s="81"/>
      <c r="J7119" s="81"/>
      <c r="K7119" s="81"/>
      <c r="L7119" s="81"/>
      <c r="M7119" s="81"/>
      <c r="N7119" s="81"/>
      <c r="O7119" s="81"/>
      <c r="P7119" s="81"/>
      <c r="Q7119" s="81"/>
      <c r="R7119" s="81"/>
    </row>
    <row r="7120" spans="1:18">
      <c r="A7120" s="81"/>
      <c r="B7120" s="81"/>
      <c r="C7120" s="81"/>
      <c r="D7120" s="81"/>
      <c r="E7120" s="81"/>
      <c r="F7120" s="81"/>
      <c r="G7120" s="81"/>
      <c r="H7120" s="81"/>
      <c r="I7120" s="81"/>
      <c r="J7120" s="81"/>
      <c r="K7120" s="81"/>
      <c r="L7120" s="81"/>
      <c r="M7120" s="81"/>
      <c r="N7120" s="81"/>
      <c r="O7120" s="81"/>
      <c r="P7120" s="81"/>
      <c r="Q7120" s="81"/>
      <c r="R7120" s="81"/>
    </row>
    <row r="7121" spans="1:18">
      <c r="A7121" s="81"/>
      <c r="B7121" s="81"/>
      <c r="C7121" s="81"/>
      <c r="D7121" s="81"/>
      <c r="E7121" s="81"/>
      <c r="F7121" s="81"/>
      <c r="G7121" s="81"/>
      <c r="H7121" s="81"/>
      <c r="I7121" s="81"/>
      <c r="J7121" s="81"/>
      <c r="K7121" s="81"/>
      <c r="L7121" s="81"/>
      <c r="M7121" s="81"/>
      <c r="N7121" s="81"/>
      <c r="O7121" s="81"/>
      <c r="P7121" s="81"/>
      <c r="Q7121" s="81"/>
      <c r="R7121" s="81"/>
    </row>
    <row r="7122" spans="1:18">
      <c r="A7122" s="81"/>
      <c r="B7122" s="81"/>
      <c r="C7122" s="81"/>
      <c r="D7122" s="81"/>
      <c r="E7122" s="81"/>
      <c r="F7122" s="81"/>
      <c r="G7122" s="81"/>
      <c r="H7122" s="81"/>
      <c r="I7122" s="81"/>
      <c r="J7122" s="81"/>
      <c r="K7122" s="81"/>
      <c r="L7122" s="81"/>
      <c r="M7122" s="81"/>
      <c r="N7122" s="81"/>
      <c r="O7122" s="81"/>
      <c r="P7122" s="81"/>
      <c r="Q7122" s="81"/>
      <c r="R7122" s="81"/>
    </row>
    <row r="7123" spans="1:18">
      <c r="A7123" s="81"/>
      <c r="B7123" s="81"/>
      <c r="C7123" s="81"/>
      <c r="D7123" s="81"/>
      <c r="E7123" s="81"/>
      <c r="F7123" s="81"/>
      <c r="G7123" s="81"/>
      <c r="H7123" s="81"/>
      <c r="I7123" s="81"/>
      <c r="J7123" s="81"/>
      <c r="K7123" s="81"/>
      <c r="L7123" s="81"/>
      <c r="M7123" s="81"/>
      <c r="N7123" s="81"/>
      <c r="O7123" s="81"/>
      <c r="P7123" s="81"/>
      <c r="Q7123" s="81"/>
      <c r="R7123" s="81"/>
    </row>
    <row r="7124" spans="1:18">
      <c r="A7124" s="81"/>
      <c r="B7124" s="81"/>
      <c r="C7124" s="81"/>
      <c r="D7124" s="81"/>
      <c r="E7124" s="81"/>
      <c r="F7124" s="81"/>
      <c r="G7124" s="81"/>
      <c r="H7124" s="81"/>
      <c r="I7124" s="81"/>
      <c r="J7124" s="81"/>
      <c r="K7124" s="81"/>
      <c r="L7124" s="81"/>
      <c r="M7124" s="81"/>
      <c r="N7124" s="81"/>
      <c r="O7124" s="81"/>
      <c r="P7124" s="81"/>
      <c r="Q7124" s="81"/>
      <c r="R7124" s="81"/>
    </row>
    <row r="7125" spans="1:18">
      <c r="A7125" s="81"/>
      <c r="B7125" s="81"/>
      <c r="C7125" s="81"/>
      <c r="D7125" s="81"/>
      <c r="E7125" s="81"/>
      <c r="F7125" s="81"/>
      <c r="G7125" s="81"/>
      <c r="H7125" s="81"/>
      <c r="I7125" s="81"/>
      <c r="J7125" s="81"/>
      <c r="K7125" s="81"/>
      <c r="L7125" s="81"/>
      <c r="M7125" s="81"/>
      <c r="N7125" s="81"/>
      <c r="O7125" s="81"/>
      <c r="P7125" s="81"/>
      <c r="Q7125" s="81"/>
      <c r="R7125" s="81"/>
    </row>
    <row r="7126" spans="1:18">
      <c r="A7126" s="81"/>
      <c r="B7126" s="81"/>
      <c r="C7126" s="81"/>
      <c r="D7126" s="81"/>
      <c r="E7126" s="81"/>
      <c r="F7126" s="81"/>
      <c r="G7126" s="81"/>
      <c r="H7126" s="81"/>
      <c r="I7126" s="81"/>
      <c r="J7126" s="81"/>
      <c r="K7126" s="81"/>
      <c r="L7126" s="81"/>
      <c r="M7126" s="81"/>
      <c r="N7126" s="81"/>
      <c r="O7126" s="81"/>
      <c r="P7126" s="81"/>
      <c r="Q7126" s="81"/>
      <c r="R7126" s="81"/>
    </row>
    <row r="7127" spans="1:18">
      <c r="A7127" s="81"/>
      <c r="B7127" s="81"/>
      <c r="C7127" s="81"/>
      <c r="D7127" s="81"/>
      <c r="E7127" s="81"/>
      <c r="F7127" s="81"/>
      <c r="G7127" s="81"/>
      <c r="H7127" s="81"/>
      <c r="I7127" s="81"/>
      <c r="J7127" s="81"/>
      <c r="K7127" s="81"/>
      <c r="L7127" s="81"/>
      <c r="M7127" s="81"/>
      <c r="N7127" s="81"/>
      <c r="O7127" s="81"/>
      <c r="P7127" s="81"/>
      <c r="Q7127" s="81"/>
      <c r="R7127" s="81"/>
    </row>
    <row r="7128" spans="1:18">
      <c r="A7128" s="81"/>
      <c r="B7128" s="81"/>
      <c r="C7128" s="81"/>
      <c r="D7128" s="81"/>
      <c r="E7128" s="81"/>
      <c r="F7128" s="81"/>
      <c r="G7128" s="81"/>
      <c r="H7128" s="81"/>
      <c r="I7128" s="81"/>
      <c r="J7128" s="81"/>
      <c r="K7128" s="81"/>
      <c r="L7128" s="81"/>
      <c r="M7128" s="81"/>
      <c r="N7128" s="81"/>
      <c r="O7128" s="81"/>
      <c r="P7128" s="81"/>
      <c r="Q7128" s="81"/>
      <c r="R7128" s="81"/>
    </row>
    <row r="7129" spans="1:18">
      <c r="A7129" s="81"/>
      <c r="B7129" s="81"/>
      <c r="C7129" s="81"/>
      <c r="D7129" s="81"/>
      <c r="E7129" s="81"/>
      <c r="F7129" s="81"/>
      <c r="G7129" s="81"/>
      <c r="H7129" s="81"/>
      <c r="I7129" s="81"/>
      <c r="J7129" s="81"/>
      <c r="K7129" s="81"/>
      <c r="L7129" s="81"/>
      <c r="M7129" s="81"/>
      <c r="N7129" s="81"/>
      <c r="O7129" s="81"/>
      <c r="P7129" s="81"/>
      <c r="Q7129" s="81"/>
      <c r="R7129" s="81"/>
    </row>
    <row r="7130" spans="1:18">
      <c r="A7130" s="81"/>
      <c r="B7130" s="81"/>
      <c r="C7130" s="81"/>
      <c r="D7130" s="81"/>
      <c r="E7130" s="81"/>
      <c r="F7130" s="81"/>
      <c r="G7130" s="81"/>
      <c r="H7130" s="81"/>
      <c r="I7130" s="81"/>
      <c r="J7130" s="81"/>
      <c r="K7130" s="81"/>
      <c r="L7130" s="81"/>
      <c r="M7130" s="81"/>
      <c r="N7130" s="81"/>
      <c r="O7130" s="81"/>
      <c r="P7130" s="81"/>
      <c r="Q7130" s="81"/>
      <c r="R7130" s="81"/>
    </row>
    <row r="7131" spans="1:18">
      <c r="A7131" s="81"/>
      <c r="B7131" s="81"/>
      <c r="C7131" s="81"/>
      <c r="D7131" s="81"/>
      <c r="E7131" s="81"/>
      <c r="F7131" s="81"/>
      <c r="G7131" s="81"/>
      <c r="H7131" s="81"/>
      <c r="I7131" s="81"/>
      <c r="J7131" s="81"/>
      <c r="K7131" s="81"/>
      <c r="L7131" s="81"/>
      <c r="M7131" s="81"/>
      <c r="N7131" s="81"/>
      <c r="O7131" s="81"/>
      <c r="P7131" s="81"/>
      <c r="Q7131" s="81"/>
      <c r="R7131" s="81"/>
    </row>
    <row r="7132" spans="1:18">
      <c r="A7132" s="81"/>
      <c r="B7132" s="81"/>
      <c r="C7132" s="81"/>
      <c r="D7132" s="81"/>
      <c r="E7132" s="81"/>
      <c r="F7132" s="81"/>
      <c r="G7132" s="81"/>
      <c r="H7132" s="81"/>
      <c r="I7132" s="81"/>
      <c r="J7132" s="81"/>
      <c r="K7132" s="81"/>
      <c r="L7132" s="81"/>
      <c r="M7132" s="81"/>
      <c r="N7132" s="81"/>
      <c r="O7132" s="81"/>
      <c r="P7132" s="81"/>
      <c r="Q7132" s="81"/>
      <c r="R7132" s="81"/>
    </row>
    <row r="7133" spans="1:18">
      <c r="A7133" s="81"/>
      <c r="B7133" s="81"/>
      <c r="C7133" s="81"/>
      <c r="D7133" s="81"/>
      <c r="E7133" s="81"/>
      <c r="F7133" s="81"/>
      <c r="G7133" s="81"/>
      <c r="H7133" s="81"/>
      <c r="I7133" s="81"/>
      <c r="J7133" s="81"/>
      <c r="K7133" s="81"/>
      <c r="L7133" s="81"/>
      <c r="M7133" s="81"/>
      <c r="N7133" s="81"/>
      <c r="O7133" s="81"/>
      <c r="P7133" s="81"/>
      <c r="Q7133" s="81"/>
      <c r="R7133" s="81"/>
    </row>
    <row r="7134" spans="1:18">
      <c r="A7134" s="81"/>
      <c r="B7134" s="81"/>
      <c r="C7134" s="81"/>
      <c r="D7134" s="81"/>
      <c r="E7134" s="81"/>
      <c r="F7134" s="81"/>
      <c r="G7134" s="81"/>
      <c r="H7134" s="81"/>
      <c r="I7134" s="81"/>
      <c r="J7134" s="81"/>
      <c r="K7134" s="81"/>
      <c r="L7134" s="81"/>
      <c r="M7134" s="81"/>
      <c r="N7134" s="81"/>
      <c r="O7134" s="81"/>
      <c r="P7134" s="81"/>
      <c r="Q7134" s="81"/>
      <c r="R7134" s="81"/>
    </row>
    <row r="7135" spans="1:18">
      <c r="A7135" s="81"/>
      <c r="B7135" s="81"/>
      <c r="C7135" s="81"/>
      <c r="D7135" s="81"/>
      <c r="E7135" s="81"/>
      <c r="F7135" s="81"/>
      <c r="G7135" s="81"/>
      <c r="H7135" s="81"/>
      <c r="I7135" s="81"/>
      <c r="J7135" s="81"/>
      <c r="K7135" s="81"/>
      <c r="L7135" s="81"/>
      <c r="M7135" s="81"/>
      <c r="N7135" s="81"/>
      <c r="O7135" s="81"/>
      <c r="P7135" s="81"/>
      <c r="Q7135" s="81"/>
      <c r="R7135" s="81"/>
    </row>
    <row r="7136" spans="1:18">
      <c r="A7136" s="81"/>
      <c r="B7136" s="81"/>
      <c r="C7136" s="81"/>
      <c r="D7136" s="81"/>
      <c r="E7136" s="81"/>
      <c r="F7136" s="81"/>
      <c r="G7136" s="81"/>
      <c r="H7136" s="81"/>
      <c r="I7136" s="81"/>
      <c r="J7136" s="81"/>
      <c r="K7136" s="81"/>
      <c r="L7136" s="81"/>
      <c r="M7136" s="81"/>
      <c r="N7136" s="81"/>
      <c r="O7136" s="81"/>
      <c r="P7136" s="81"/>
      <c r="Q7136" s="81"/>
      <c r="R7136" s="81"/>
    </row>
    <row r="7137" spans="1:18">
      <c r="A7137" s="81"/>
      <c r="B7137" s="81"/>
      <c r="C7137" s="81"/>
      <c r="D7137" s="81"/>
      <c r="E7137" s="81"/>
      <c r="F7137" s="81"/>
      <c r="G7137" s="81"/>
      <c r="H7137" s="81"/>
      <c r="I7137" s="81"/>
      <c r="J7137" s="81"/>
      <c r="K7137" s="81"/>
      <c r="L7137" s="81"/>
      <c r="M7137" s="81"/>
      <c r="N7137" s="81"/>
      <c r="O7137" s="81"/>
      <c r="P7137" s="81"/>
      <c r="Q7137" s="81"/>
      <c r="R7137" s="81"/>
    </row>
    <row r="7138" spans="1:18">
      <c r="A7138" s="81"/>
      <c r="B7138" s="81"/>
      <c r="C7138" s="81"/>
      <c r="D7138" s="81"/>
      <c r="E7138" s="81"/>
      <c r="F7138" s="81"/>
      <c r="G7138" s="81"/>
      <c r="H7138" s="81"/>
      <c r="I7138" s="81"/>
      <c r="J7138" s="81"/>
      <c r="K7138" s="81"/>
      <c r="L7138" s="81"/>
      <c r="M7138" s="81"/>
      <c r="N7138" s="81"/>
      <c r="O7138" s="81"/>
      <c r="P7138" s="81"/>
      <c r="Q7138" s="81"/>
      <c r="R7138" s="81"/>
    </row>
    <row r="7139" spans="1:18">
      <c r="A7139" s="81"/>
      <c r="B7139" s="81"/>
      <c r="C7139" s="81"/>
      <c r="D7139" s="81"/>
      <c r="E7139" s="81"/>
      <c r="F7139" s="81"/>
      <c r="G7139" s="81"/>
      <c r="H7139" s="81"/>
      <c r="I7139" s="81"/>
      <c r="J7139" s="81"/>
      <c r="K7139" s="81"/>
      <c r="L7139" s="81"/>
      <c r="M7139" s="81"/>
      <c r="N7139" s="81"/>
      <c r="O7139" s="81"/>
      <c r="P7139" s="81"/>
      <c r="Q7139" s="81"/>
      <c r="R7139" s="81"/>
    </row>
    <row r="7140" spans="1:18">
      <c r="A7140" s="81"/>
      <c r="B7140" s="81"/>
      <c r="C7140" s="81"/>
      <c r="D7140" s="81"/>
      <c r="E7140" s="81"/>
      <c r="F7140" s="81"/>
      <c r="G7140" s="81"/>
      <c r="H7140" s="81"/>
      <c r="I7140" s="81"/>
      <c r="J7140" s="81"/>
      <c r="K7140" s="81"/>
      <c r="L7140" s="81"/>
      <c r="M7140" s="81"/>
      <c r="N7140" s="81"/>
      <c r="O7140" s="81"/>
      <c r="P7140" s="81"/>
      <c r="Q7140" s="81"/>
      <c r="R7140" s="81"/>
    </row>
    <row r="7141" spans="1:18">
      <c r="A7141" s="81"/>
      <c r="B7141" s="81"/>
      <c r="C7141" s="81"/>
      <c r="D7141" s="81"/>
      <c r="E7141" s="81"/>
      <c r="F7141" s="81"/>
      <c r="G7141" s="81"/>
      <c r="H7141" s="81"/>
      <c r="I7141" s="81"/>
      <c r="J7141" s="81"/>
      <c r="K7141" s="81"/>
      <c r="L7141" s="81"/>
      <c r="M7141" s="81"/>
      <c r="N7141" s="81"/>
      <c r="O7141" s="81"/>
      <c r="P7141" s="81"/>
      <c r="Q7141" s="81"/>
      <c r="R7141" s="81"/>
    </row>
    <row r="7142" spans="1:18">
      <c r="A7142" s="81"/>
      <c r="B7142" s="81"/>
      <c r="C7142" s="81"/>
      <c r="D7142" s="81"/>
      <c r="E7142" s="81"/>
      <c r="F7142" s="81"/>
      <c r="G7142" s="81"/>
      <c r="H7142" s="81"/>
      <c r="I7142" s="81"/>
      <c r="J7142" s="81"/>
      <c r="K7142" s="81"/>
      <c r="L7142" s="81"/>
      <c r="M7142" s="81"/>
      <c r="N7142" s="81"/>
      <c r="O7142" s="81"/>
      <c r="P7142" s="81"/>
      <c r="Q7142" s="81"/>
      <c r="R7142" s="81"/>
    </row>
    <row r="7143" spans="1:18">
      <c r="A7143" s="81"/>
      <c r="B7143" s="81"/>
      <c r="C7143" s="81"/>
      <c r="D7143" s="81"/>
      <c r="E7143" s="81"/>
      <c r="F7143" s="81"/>
      <c r="G7143" s="81"/>
      <c r="H7143" s="81"/>
      <c r="I7143" s="81"/>
      <c r="J7143" s="81"/>
      <c r="K7143" s="81"/>
      <c r="L7143" s="81"/>
      <c r="M7143" s="81"/>
      <c r="N7143" s="81"/>
      <c r="O7143" s="81"/>
      <c r="P7143" s="81"/>
      <c r="Q7143" s="81"/>
      <c r="R7143" s="81"/>
    </row>
    <row r="7144" spans="1:18">
      <c r="A7144" s="81"/>
      <c r="B7144" s="81"/>
      <c r="C7144" s="81"/>
      <c r="D7144" s="81"/>
      <c r="E7144" s="81"/>
      <c r="F7144" s="81"/>
      <c r="G7144" s="81"/>
      <c r="H7144" s="81"/>
      <c r="I7144" s="81"/>
      <c r="J7144" s="81"/>
      <c r="K7144" s="81"/>
      <c r="L7144" s="81"/>
      <c r="M7144" s="81"/>
      <c r="N7144" s="81"/>
      <c r="O7144" s="81"/>
      <c r="P7144" s="81"/>
      <c r="Q7144" s="81"/>
      <c r="R7144" s="81"/>
    </row>
    <row r="7145" spans="1:18">
      <c r="A7145" s="81"/>
      <c r="B7145" s="81"/>
      <c r="C7145" s="81"/>
      <c r="D7145" s="81"/>
      <c r="E7145" s="81"/>
      <c r="F7145" s="81"/>
      <c r="G7145" s="81"/>
      <c r="H7145" s="81"/>
      <c r="I7145" s="81"/>
      <c r="J7145" s="81"/>
      <c r="K7145" s="81"/>
      <c r="L7145" s="81"/>
      <c r="M7145" s="81"/>
      <c r="N7145" s="81"/>
      <c r="O7145" s="81"/>
      <c r="P7145" s="81"/>
      <c r="Q7145" s="81"/>
      <c r="R7145" s="81"/>
    </row>
    <row r="7146" spans="1:18">
      <c r="A7146" s="81"/>
      <c r="B7146" s="81"/>
      <c r="C7146" s="81"/>
      <c r="D7146" s="81"/>
      <c r="E7146" s="81"/>
      <c r="F7146" s="81"/>
      <c r="G7146" s="81"/>
      <c r="H7146" s="81"/>
      <c r="I7146" s="81"/>
      <c r="J7146" s="81"/>
      <c r="K7146" s="81"/>
      <c r="L7146" s="81"/>
      <c r="M7146" s="81"/>
      <c r="N7146" s="81"/>
      <c r="O7146" s="81"/>
      <c r="P7146" s="81"/>
      <c r="Q7146" s="81"/>
      <c r="R7146" s="81"/>
    </row>
    <row r="7147" spans="1:18">
      <c r="A7147" s="81"/>
      <c r="B7147" s="81"/>
      <c r="C7147" s="81"/>
      <c r="D7147" s="81"/>
      <c r="E7147" s="81"/>
      <c r="F7147" s="81"/>
      <c r="G7147" s="81"/>
      <c r="H7147" s="81"/>
      <c r="I7147" s="81"/>
      <c r="J7147" s="81"/>
      <c r="K7147" s="81"/>
      <c r="L7147" s="81"/>
      <c r="M7147" s="81"/>
      <c r="N7147" s="81"/>
      <c r="O7147" s="81"/>
      <c r="P7147" s="81"/>
      <c r="Q7147" s="81"/>
      <c r="R7147" s="81"/>
    </row>
    <row r="7148" spans="1:18">
      <c r="A7148" s="81"/>
      <c r="B7148" s="81"/>
      <c r="C7148" s="81"/>
      <c r="D7148" s="81"/>
      <c r="E7148" s="81"/>
      <c r="F7148" s="81"/>
      <c r="G7148" s="81"/>
      <c r="H7148" s="81"/>
      <c r="I7148" s="81"/>
      <c r="J7148" s="81"/>
      <c r="K7148" s="81"/>
      <c r="L7148" s="81"/>
      <c r="M7148" s="81"/>
      <c r="N7148" s="81"/>
      <c r="O7148" s="81"/>
      <c r="P7148" s="81"/>
      <c r="Q7148" s="81"/>
      <c r="R7148" s="81"/>
    </row>
    <row r="7149" spans="1:18">
      <c r="A7149" s="81"/>
      <c r="B7149" s="81"/>
      <c r="C7149" s="81"/>
      <c r="D7149" s="81"/>
      <c r="E7149" s="81"/>
      <c r="F7149" s="81"/>
      <c r="G7149" s="81"/>
      <c r="H7149" s="81"/>
      <c r="I7149" s="81"/>
      <c r="J7149" s="81"/>
      <c r="K7149" s="81"/>
      <c r="L7149" s="81"/>
      <c r="M7149" s="81"/>
      <c r="N7149" s="81"/>
      <c r="O7149" s="81"/>
      <c r="P7149" s="81"/>
      <c r="Q7149" s="81"/>
      <c r="R7149" s="81"/>
    </row>
    <row r="7150" spans="1:18">
      <c r="A7150" s="81"/>
      <c r="B7150" s="81"/>
      <c r="C7150" s="81"/>
      <c r="D7150" s="81"/>
      <c r="E7150" s="81"/>
      <c r="F7150" s="81"/>
      <c r="G7150" s="81"/>
      <c r="H7150" s="81"/>
      <c r="I7150" s="81"/>
      <c r="J7150" s="81"/>
      <c r="K7150" s="81"/>
      <c r="L7150" s="81"/>
      <c r="M7150" s="81"/>
      <c r="N7150" s="81"/>
      <c r="O7150" s="81"/>
      <c r="P7150" s="81"/>
      <c r="Q7150" s="81"/>
      <c r="R7150" s="81"/>
    </row>
    <row r="7151" spans="1:18">
      <c r="A7151" s="81"/>
      <c r="B7151" s="81"/>
      <c r="C7151" s="81"/>
      <c r="D7151" s="81"/>
      <c r="E7151" s="81"/>
      <c r="F7151" s="81"/>
      <c r="G7151" s="81"/>
      <c r="H7151" s="81"/>
      <c r="I7151" s="81"/>
      <c r="J7151" s="81"/>
      <c r="K7151" s="81"/>
      <c r="L7151" s="81"/>
      <c r="M7151" s="81"/>
      <c r="N7151" s="81"/>
      <c r="O7151" s="81"/>
      <c r="P7151" s="81"/>
      <c r="Q7151" s="81"/>
      <c r="R7151" s="81"/>
    </row>
    <row r="7152" spans="1:18">
      <c r="A7152" s="81"/>
      <c r="B7152" s="81"/>
      <c r="C7152" s="81"/>
      <c r="D7152" s="81"/>
      <c r="E7152" s="81"/>
      <c r="F7152" s="81"/>
      <c r="G7152" s="81"/>
      <c r="H7152" s="81"/>
      <c r="I7152" s="81"/>
      <c r="J7152" s="81"/>
      <c r="K7152" s="81"/>
      <c r="L7152" s="81"/>
      <c r="M7152" s="81"/>
      <c r="N7152" s="81"/>
      <c r="O7152" s="81"/>
      <c r="P7152" s="81"/>
      <c r="Q7152" s="81"/>
      <c r="R7152" s="81"/>
    </row>
    <row r="7153" spans="1:18">
      <c r="A7153" s="81"/>
      <c r="B7153" s="81"/>
      <c r="C7153" s="81"/>
      <c r="D7153" s="81"/>
      <c r="E7153" s="81"/>
      <c r="F7153" s="81"/>
      <c r="G7153" s="81"/>
      <c r="H7153" s="81"/>
      <c r="I7153" s="81"/>
      <c r="J7153" s="81"/>
      <c r="K7153" s="81"/>
      <c r="L7153" s="81"/>
      <c r="M7153" s="81"/>
      <c r="N7153" s="81"/>
      <c r="O7153" s="81"/>
      <c r="P7153" s="81"/>
      <c r="Q7153" s="81"/>
      <c r="R7153" s="81"/>
    </row>
    <row r="7154" spans="1:18">
      <c r="A7154" s="81"/>
      <c r="B7154" s="81"/>
      <c r="C7154" s="81"/>
      <c r="D7154" s="81"/>
      <c r="E7154" s="81"/>
      <c r="F7154" s="81"/>
      <c r="G7154" s="81"/>
      <c r="H7154" s="81"/>
      <c r="I7154" s="81"/>
      <c r="J7154" s="81"/>
      <c r="K7154" s="81"/>
      <c r="L7154" s="81"/>
      <c r="M7154" s="81"/>
      <c r="N7154" s="81"/>
      <c r="O7154" s="81"/>
      <c r="P7154" s="81"/>
      <c r="Q7154" s="81"/>
      <c r="R7154" s="81"/>
    </row>
    <row r="7155" spans="1:18">
      <c r="A7155" s="81"/>
      <c r="B7155" s="81"/>
      <c r="C7155" s="81"/>
      <c r="D7155" s="81"/>
      <c r="E7155" s="81"/>
      <c r="F7155" s="81"/>
      <c r="G7155" s="81"/>
      <c r="H7155" s="81"/>
      <c r="I7155" s="81"/>
      <c r="J7155" s="81"/>
      <c r="K7155" s="81"/>
      <c r="L7155" s="81"/>
      <c r="M7155" s="81"/>
      <c r="N7155" s="81"/>
      <c r="O7155" s="81"/>
      <c r="P7155" s="81"/>
      <c r="Q7155" s="81"/>
      <c r="R7155" s="81"/>
    </row>
    <row r="7156" spans="1:18">
      <c r="A7156" s="81"/>
      <c r="B7156" s="81"/>
      <c r="C7156" s="81"/>
      <c r="D7156" s="81"/>
      <c r="E7156" s="81"/>
      <c r="F7156" s="81"/>
      <c r="G7156" s="81"/>
      <c r="H7156" s="81"/>
      <c r="I7156" s="81"/>
      <c r="J7156" s="81"/>
      <c r="K7156" s="81"/>
      <c r="L7156" s="81"/>
      <c r="M7156" s="81"/>
      <c r="N7156" s="81"/>
      <c r="O7156" s="81"/>
      <c r="P7156" s="81"/>
      <c r="Q7156" s="81"/>
      <c r="R7156" s="81"/>
    </row>
    <row r="7157" spans="1:18">
      <c r="A7157" s="81"/>
      <c r="B7157" s="81"/>
      <c r="C7157" s="81"/>
      <c r="D7157" s="81"/>
      <c r="E7157" s="81"/>
      <c r="F7157" s="81"/>
      <c r="G7157" s="81"/>
      <c r="H7157" s="81"/>
      <c r="I7157" s="81"/>
      <c r="J7157" s="81"/>
      <c r="K7157" s="81"/>
      <c r="L7157" s="81"/>
      <c r="M7157" s="81"/>
      <c r="N7157" s="81"/>
      <c r="O7157" s="81"/>
      <c r="P7157" s="81"/>
      <c r="Q7157" s="81"/>
      <c r="R7157" s="81"/>
    </row>
    <row r="7158" spans="1:18">
      <c r="A7158" s="81"/>
      <c r="B7158" s="81"/>
      <c r="C7158" s="81"/>
      <c r="D7158" s="81"/>
      <c r="E7158" s="81"/>
      <c r="F7158" s="81"/>
      <c r="G7158" s="81"/>
      <c r="H7158" s="81"/>
      <c r="I7158" s="81"/>
      <c r="J7158" s="81"/>
      <c r="K7158" s="81"/>
      <c r="L7158" s="81"/>
      <c r="M7158" s="81"/>
      <c r="N7158" s="81"/>
      <c r="O7158" s="81"/>
      <c r="P7158" s="81"/>
      <c r="Q7158" s="81"/>
      <c r="R7158" s="81"/>
    </row>
    <row r="7159" spans="1:18">
      <c r="A7159" s="81"/>
      <c r="B7159" s="81"/>
      <c r="C7159" s="81"/>
      <c r="D7159" s="81"/>
      <c r="E7159" s="81"/>
      <c r="F7159" s="81"/>
      <c r="G7159" s="81"/>
      <c r="H7159" s="81"/>
      <c r="I7159" s="81"/>
      <c r="J7159" s="81"/>
      <c r="K7159" s="81"/>
      <c r="L7159" s="81"/>
      <c r="M7159" s="81"/>
      <c r="N7159" s="81"/>
      <c r="O7159" s="81"/>
      <c r="P7159" s="81"/>
      <c r="Q7159" s="81"/>
      <c r="R7159" s="81"/>
    </row>
    <row r="7160" spans="1:18">
      <c r="A7160" s="81"/>
      <c r="B7160" s="81"/>
      <c r="C7160" s="81"/>
      <c r="D7160" s="81"/>
      <c r="E7160" s="81"/>
      <c r="F7160" s="81"/>
      <c r="G7160" s="81"/>
      <c r="H7160" s="81"/>
      <c r="I7160" s="81"/>
      <c r="J7160" s="81"/>
      <c r="K7160" s="81"/>
      <c r="L7160" s="81"/>
      <c r="M7160" s="81"/>
      <c r="N7160" s="81"/>
      <c r="O7160" s="81"/>
      <c r="P7160" s="81"/>
      <c r="Q7160" s="81"/>
      <c r="R7160" s="81"/>
    </row>
    <row r="7161" spans="1:18">
      <c r="A7161" s="81"/>
      <c r="B7161" s="81"/>
      <c r="C7161" s="81"/>
      <c r="D7161" s="81"/>
      <c r="E7161" s="81"/>
      <c r="F7161" s="81"/>
      <c r="G7161" s="81"/>
      <c r="H7161" s="81"/>
      <c r="I7161" s="81"/>
      <c r="J7161" s="81"/>
      <c r="K7161" s="81"/>
      <c r="L7161" s="81"/>
      <c r="M7161" s="81"/>
      <c r="N7161" s="81"/>
      <c r="O7161" s="81"/>
      <c r="P7161" s="81"/>
      <c r="Q7161" s="81"/>
      <c r="R7161" s="81"/>
    </row>
    <row r="7162" spans="1:18">
      <c r="A7162" s="81"/>
      <c r="B7162" s="81"/>
      <c r="C7162" s="81"/>
      <c r="D7162" s="81"/>
      <c r="E7162" s="81"/>
      <c r="F7162" s="81"/>
      <c r="G7162" s="81"/>
      <c r="H7162" s="81"/>
      <c r="I7162" s="81"/>
      <c r="J7162" s="81"/>
      <c r="K7162" s="81"/>
      <c r="L7162" s="81"/>
      <c r="M7162" s="81"/>
      <c r="N7162" s="81"/>
      <c r="O7162" s="81"/>
      <c r="P7162" s="81"/>
      <c r="Q7162" s="81"/>
      <c r="R7162" s="81"/>
    </row>
    <row r="7163" spans="1:18">
      <c r="A7163" s="81"/>
      <c r="B7163" s="81"/>
      <c r="C7163" s="81"/>
      <c r="D7163" s="81"/>
      <c r="E7163" s="81"/>
      <c r="F7163" s="81"/>
      <c r="G7163" s="81"/>
      <c r="H7163" s="81"/>
      <c r="I7163" s="81"/>
      <c r="J7163" s="81"/>
      <c r="K7163" s="81"/>
      <c r="L7163" s="81"/>
      <c r="M7163" s="81"/>
      <c r="N7163" s="81"/>
      <c r="O7163" s="81"/>
      <c r="P7163" s="81"/>
      <c r="Q7163" s="81"/>
      <c r="R7163" s="81"/>
    </row>
    <row r="7164" spans="1:18">
      <c r="A7164" s="81"/>
      <c r="B7164" s="81"/>
      <c r="C7164" s="81"/>
      <c r="D7164" s="81"/>
      <c r="E7164" s="81"/>
      <c r="F7164" s="81"/>
      <c r="G7164" s="81"/>
      <c r="H7164" s="81"/>
      <c r="I7164" s="81"/>
      <c r="J7164" s="81"/>
      <c r="K7164" s="81"/>
      <c r="L7164" s="81"/>
      <c r="M7164" s="81"/>
      <c r="N7164" s="81"/>
      <c r="O7164" s="81"/>
      <c r="P7164" s="81"/>
      <c r="Q7164" s="81"/>
      <c r="R7164" s="81"/>
    </row>
    <row r="7165" spans="1:18">
      <c r="A7165" s="81"/>
      <c r="B7165" s="81"/>
      <c r="C7165" s="81"/>
      <c r="D7165" s="81"/>
      <c r="E7165" s="81"/>
      <c r="F7165" s="81"/>
      <c r="G7165" s="81"/>
      <c r="H7165" s="81"/>
      <c r="I7165" s="81"/>
      <c r="J7165" s="81"/>
      <c r="K7165" s="81"/>
      <c r="L7165" s="81"/>
      <c r="M7165" s="81"/>
      <c r="N7165" s="81"/>
      <c r="O7165" s="81"/>
      <c r="P7165" s="81"/>
      <c r="Q7165" s="81"/>
      <c r="R7165" s="81"/>
    </row>
    <row r="7166" spans="1:18">
      <c r="A7166" s="81"/>
      <c r="B7166" s="81"/>
      <c r="C7166" s="81"/>
      <c r="D7166" s="81"/>
      <c r="E7166" s="81"/>
      <c r="F7166" s="81"/>
      <c r="G7166" s="81"/>
      <c r="H7166" s="81"/>
      <c r="I7166" s="81"/>
      <c r="J7166" s="81"/>
      <c r="K7166" s="81"/>
      <c r="L7166" s="81"/>
      <c r="M7166" s="81"/>
      <c r="N7166" s="81"/>
      <c r="O7166" s="81"/>
      <c r="P7166" s="81"/>
      <c r="Q7166" s="81"/>
      <c r="R7166" s="81"/>
    </row>
    <row r="7167" spans="1:18">
      <c r="A7167" s="81"/>
      <c r="B7167" s="81"/>
      <c r="C7167" s="81"/>
      <c r="D7167" s="81"/>
      <c r="E7167" s="81"/>
      <c r="F7167" s="81"/>
      <c r="G7167" s="81"/>
      <c r="H7167" s="81"/>
      <c r="I7167" s="81"/>
      <c r="J7167" s="81"/>
      <c r="K7167" s="81"/>
      <c r="L7167" s="81"/>
      <c r="M7167" s="81"/>
      <c r="N7167" s="81"/>
      <c r="O7167" s="81"/>
      <c r="P7167" s="81"/>
      <c r="Q7167" s="81"/>
      <c r="R7167" s="81"/>
    </row>
    <row r="7168" spans="1:18">
      <c r="A7168" s="81"/>
      <c r="B7168" s="81"/>
      <c r="C7168" s="81"/>
      <c r="D7168" s="81"/>
      <c r="E7168" s="81"/>
      <c r="F7168" s="81"/>
      <c r="G7168" s="81"/>
      <c r="H7168" s="81"/>
      <c r="I7168" s="81"/>
      <c r="J7168" s="81"/>
      <c r="K7168" s="81"/>
      <c r="L7168" s="81"/>
      <c r="M7168" s="81"/>
      <c r="N7168" s="81"/>
      <c r="O7168" s="81"/>
      <c r="P7168" s="81"/>
      <c r="Q7168" s="81"/>
      <c r="R7168" s="81"/>
    </row>
    <row r="7169" spans="1:18">
      <c r="A7169" s="81"/>
      <c r="B7169" s="81"/>
      <c r="C7169" s="81"/>
      <c r="D7169" s="81"/>
      <c r="E7169" s="81"/>
      <c r="F7169" s="81"/>
      <c r="G7169" s="81"/>
      <c r="H7169" s="81"/>
      <c r="I7169" s="81"/>
      <c r="J7169" s="81"/>
      <c r="K7169" s="81"/>
      <c r="L7169" s="81"/>
      <c r="M7169" s="81"/>
      <c r="N7169" s="81"/>
      <c r="O7169" s="81"/>
      <c r="P7169" s="81"/>
      <c r="Q7169" s="81"/>
      <c r="R7169" s="81"/>
    </row>
    <row r="7170" spans="1:18">
      <c r="A7170" s="81"/>
      <c r="B7170" s="81"/>
      <c r="C7170" s="81"/>
      <c r="D7170" s="81"/>
      <c r="E7170" s="81"/>
      <c r="F7170" s="81"/>
      <c r="G7170" s="81"/>
      <c r="H7170" s="81"/>
      <c r="I7170" s="81"/>
      <c r="J7170" s="81"/>
      <c r="K7170" s="81"/>
      <c r="L7170" s="81"/>
      <c r="M7170" s="81"/>
      <c r="N7170" s="81"/>
      <c r="O7170" s="81"/>
      <c r="P7170" s="81"/>
      <c r="Q7170" s="81"/>
      <c r="R7170" s="81"/>
    </row>
    <row r="7171" spans="1:18">
      <c r="A7171" s="81"/>
      <c r="B7171" s="81"/>
      <c r="C7171" s="81"/>
      <c r="D7171" s="81"/>
      <c r="E7171" s="81"/>
      <c r="F7171" s="81"/>
      <c r="G7171" s="81"/>
      <c r="H7171" s="81"/>
      <c r="I7171" s="81"/>
      <c r="J7171" s="81"/>
      <c r="K7171" s="81"/>
      <c r="L7171" s="81"/>
      <c r="M7171" s="81"/>
      <c r="N7171" s="81"/>
      <c r="O7171" s="81"/>
      <c r="P7171" s="81"/>
      <c r="Q7171" s="81"/>
      <c r="R7171" s="81"/>
    </row>
    <row r="7172" spans="1:18">
      <c r="A7172" s="81"/>
      <c r="B7172" s="81"/>
      <c r="C7172" s="81"/>
      <c r="D7172" s="81"/>
      <c r="E7172" s="81"/>
      <c r="F7172" s="81"/>
      <c r="G7172" s="81"/>
      <c r="H7172" s="81"/>
      <c r="I7172" s="81"/>
      <c r="J7172" s="81"/>
      <c r="K7172" s="81"/>
      <c r="L7172" s="81"/>
      <c r="M7172" s="81"/>
      <c r="N7172" s="81"/>
      <c r="O7172" s="81"/>
      <c r="P7172" s="81"/>
      <c r="Q7172" s="81"/>
      <c r="R7172" s="81"/>
    </row>
    <row r="7173" spans="1:18">
      <c r="A7173" s="81"/>
      <c r="B7173" s="81"/>
      <c r="C7173" s="81"/>
      <c r="D7173" s="81"/>
      <c r="E7173" s="81"/>
      <c r="F7173" s="81"/>
      <c r="G7173" s="81"/>
      <c r="H7173" s="81"/>
      <c r="I7173" s="81"/>
      <c r="J7173" s="81"/>
      <c r="K7173" s="81"/>
      <c r="L7173" s="81"/>
      <c r="M7173" s="81"/>
      <c r="N7173" s="81"/>
      <c r="O7173" s="81"/>
      <c r="P7173" s="81"/>
      <c r="Q7173" s="81"/>
      <c r="R7173" s="81"/>
    </row>
    <row r="7174" spans="1:18">
      <c r="A7174" s="81"/>
      <c r="B7174" s="81"/>
      <c r="C7174" s="81"/>
      <c r="D7174" s="81"/>
      <c r="E7174" s="81"/>
      <c r="F7174" s="81"/>
      <c r="G7174" s="81"/>
      <c r="H7174" s="81"/>
      <c r="I7174" s="81"/>
      <c r="J7174" s="81"/>
      <c r="K7174" s="81"/>
      <c r="L7174" s="81"/>
      <c r="M7174" s="81"/>
      <c r="N7174" s="81"/>
      <c r="O7174" s="81"/>
      <c r="P7174" s="81"/>
      <c r="Q7174" s="81"/>
      <c r="R7174" s="81"/>
    </row>
    <row r="7175" spans="1:18">
      <c r="A7175" s="81"/>
      <c r="B7175" s="81"/>
      <c r="C7175" s="81"/>
      <c r="D7175" s="81"/>
      <c r="E7175" s="81"/>
      <c r="F7175" s="81"/>
      <c r="G7175" s="81"/>
      <c r="H7175" s="81"/>
      <c r="I7175" s="81"/>
      <c r="J7175" s="81"/>
      <c r="K7175" s="81"/>
      <c r="L7175" s="81"/>
      <c r="M7175" s="81"/>
      <c r="N7175" s="81"/>
      <c r="O7175" s="81"/>
      <c r="P7175" s="81"/>
      <c r="Q7175" s="81"/>
      <c r="R7175" s="81"/>
    </row>
    <row r="7176" spans="1:18">
      <c r="A7176" s="81"/>
      <c r="B7176" s="81"/>
      <c r="C7176" s="81"/>
      <c r="D7176" s="81"/>
      <c r="E7176" s="81"/>
      <c r="F7176" s="81"/>
      <c r="G7176" s="81"/>
      <c r="H7176" s="81"/>
      <c r="I7176" s="81"/>
      <c r="J7176" s="81"/>
      <c r="K7176" s="81"/>
      <c r="L7176" s="81"/>
      <c r="M7176" s="81"/>
      <c r="N7176" s="81"/>
      <c r="O7176" s="81"/>
      <c r="P7176" s="81"/>
      <c r="Q7176" s="81"/>
      <c r="R7176" s="81"/>
    </row>
    <row r="7177" spans="1:18">
      <c r="A7177" s="81"/>
      <c r="B7177" s="81"/>
      <c r="C7177" s="81"/>
      <c r="D7177" s="81"/>
      <c r="E7177" s="81"/>
      <c r="F7177" s="81"/>
      <c r="G7177" s="81"/>
      <c r="H7177" s="81"/>
      <c r="I7177" s="81"/>
      <c r="J7177" s="81"/>
      <c r="K7177" s="81"/>
      <c r="L7177" s="81"/>
      <c r="M7177" s="81"/>
      <c r="N7177" s="81"/>
      <c r="O7177" s="81"/>
      <c r="P7177" s="81"/>
      <c r="Q7177" s="81"/>
      <c r="R7177" s="81"/>
    </row>
    <row r="7178" spans="1:18">
      <c r="A7178" s="81"/>
      <c r="B7178" s="81"/>
      <c r="C7178" s="81"/>
      <c r="D7178" s="81"/>
      <c r="E7178" s="81"/>
      <c r="F7178" s="81"/>
      <c r="G7178" s="81"/>
      <c r="H7178" s="81"/>
      <c r="I7178" s="81"/>
      <c r="J7178" s="81"/>
      <c r="K7178" s="81"/>
      <c r="L7178" s="81"/>
      <c r="M7178" s="81"/>
      <c r="N7178" s="81"/>
      <c r="O7178" s="81"/>
      <c r="P7178" s="81"/>
      <c r="Q7178" s="81"/>
      <c r="R7178" s="81"/>
    </row>
    <row r="7179" spans="1:18">
      <c r="A7179" s="81"/>
      <c r="B7179" s="81"/>
      <c r="C7179" s="81"/>
      <c r="D7179" s="81"/>
      <c r="E7179" s="81"/>
      <c r="F7179" s="81"/>
      <c r="G7179" s="81"/>
      <c r="H7179" s="81"/>
      <c r="I7179" s="81"/>
      <c r="J7179" s="81"/>
      <c r="K7179" s="81"/>
      <c r="L7179" s="81"/>
      <c r="M7179" s="81"/>
      <c r="N7179" s="81"/>
      <c r="O7179" s="81"/>
      <c r="P7179" s="81"/>
      <c r="Q7179" s="81"/>
      <c r="R7179" s="81"/>
    </row>
    <row r="7180" spans="1:18">
      <c r="A7180" s="81"/>
      <c r="B7180" s="81"/>
      <c r="C7180" s="81"/>
      <c r="D7180" s="81"/>
      <c r="E7180" s="81"/>
      <c r="F7180" s="81"/>
      <c r="G7180" s="81"/>
      <c r="H7180" s="81"/>
      <c r="I7180" s="81"/>
      <c r="J7180" s="81"/>
      <c r="K7180" s="81"/>
      <c r="L7180" s="81"/>
      <c r="M7180" s="81"/>
      <c r="N7180" s="81"/>
      <c r="O7180" s="81"/>
      <c r="P7180" s="81"/>
      <c r="Q7180" s="81"/>
      <c r="R7180" s="81"/>
    </row>
    <row r="7181" spans="1:18">
      <c r="A7181" s="81"/>
      <c r="B7181" s="81"/>
      <c r="C7181" s="81"/>
      <c r="D7181" s="81"/>
      <c r="E7181" s="81"/>
      <c r="F7181" s="81"/>
      <c r="G7181" s="81"/>
      <c r="H7181" s="81"/>
      <c r="I7181" s="81"/>
      <c r="J7181" s="81"/>
      <c r="K7181" s="81"/>
      <c r="L7181" s="81"/>
      <c r="M7181" s="81"/>
      <c r="N7181" s="81"/>
      <c r="O7181" s="81"/>
      <c r="P7181" s="81"/>
      <c r="Q7181" s="81"/>
      <c r="R7181" s="81"/>
    </row>
    <row r="7182" spans="1:18">
      <c r="A7182" s="81"/>
      <c r="B7182" s="81"/>
      <c r="C7182" s="81"/>
      <c r="D7182" s="81"/>
      <c r="E7182" s="81"/>
      <c r="F7182" s="81"/>
      <c r="G7182" s="81"/>
      <c r="H7182" s="81"/>
      <c r="I7182" s="81"/>
      <c r="J7182" s="81"/>
      <c r="K7182" s="81"/>
      <c r="L7182" s="81"/>
      <c r="M7182" s="81"/>
      <c r="N7182" s="81"/>
      <c r="O7182" s="81"/>
      <c r="P7182" s="81"/>
      <c r="Q7182" s="81"/>
      <c r="R7182" s="81"/>
    </row>
    <row r="7183" spans="1:18">
      <c r="A7183" s="81"/>
      <c r="B7183" s="81"/>
      <c r="C7183" s="81"/>
      <c r="D7183" s="81"/>
      <c r="E7183" s="81"/>
      <c r="F7183" s="81"/>
      <c r="G7183" s="81"/>
      <c r="H7183" s="81"/>
      <c r="I7183" s="81"/>
      <c r="J7183" s="81"/>
      <c r="K7183" s="81"/>
      <c r="L7183" s="81"/>
      <c r="M7183" s="81"/>
      <c r="N7183" s="81"/>
      <c r="O7183" s="81"/>
      <c r="P7183" s="81"/>
      <c r="Q7183" s="81"/>
      <c r="R7183" s="81"/>
    </row>
    <row r="7184" spans="1:18">
      <c r="A7184" s="81"/>
      <c r="B7184" s="81"/>
      <c r="C7184" s="81"/>
      <c r="D7184" s="81"/>
      <c r="E7184" s="81"/>
      <c r="F7184" s="81"/>
      <c r="G7184" s="81"/>
      <c r="H7184" s="81"/>
      <c r="I7184" s="81"/>
      <c r="J7184" s="81"/>
      <c r="K7184" s="81"/>
      <c r="L7184" s="81"/>
      <c r="M7184" s="81"/>
      <c r="N7184" s="81"/>
      <c r="O7184" s="81"/>
      <c r="P7184" s="81"/>
      <c r="Q7184" s="81"/>
      <c r="R7184" s="81"/>
    </row>
    <row r="7185" spans="1:18">
      <c r="A7185" s="81"/>
      <c r="B7185" s="81"/>
      <c r="C7185" s="81"/>
      <c r="D7185" s="81"/>
      <c r="E7185" s="81"/>
      <c r="F7185" s="81"/>
      <c r="G7185" s="81"/>
      <c r="H7185" s="81"/>
      <c r="I7185" s="81"/>
      <c r="J7185" s="81"/>
      <c r="K7185" s="81"/>
      <c r="L7185" s="81"/>
      <c r="M7185" s="81"/>
      <c r="N7185" s="81"/>
      <c r="O7185" s="81"/>
      <c r="P7185" s="81"/>
      <c r="Q7185" s="81"/>
      <c r="R7185" s="81"/>
    </row>
    <row r="7186" spans="1:18">
      <c r="A7186" s="81"/>
      <c r="B7186" s="81"/>
      <c r="C7186" s="81"/>
      <c r="D7186" s="81"/>
      <c r="E7186" s="81"/>
      <c r="F7186" s="81"/>
      <c r="G7186" s="81"/>
      <c r="H7186" s="81"/>
      <c r="I7186" s="81"/>
      <c r="J7186" s="81"/>
      <c r="K7186" s="81"/>
      <c r="L7186" s="81"/>
      <c r="M7186" s="81"/>
      <c r="N7186" s="81"/>
      <c r="O7186" s="81"/>
      <c r="P7186" s="81"/>
      <c r="Q7186" s="81"/>
      <c r="R7186" s="81"/>
    </row>
    <row r="7187" spans="1:18">
      <c r="A7187" s="81"/>
      <c r="B7187" s="81"/>
      <c r="C7187" s="81"/>
      <c r="D7187" s="81"/>
      <c r="E7187" s="81"/>
      <c r="F7187" s="81"/>
      <c r="G7187" s="81"/>
      <c r="H7187" s="81"/>
      <c r="I7187" s="81"/>
      <c r="J7187" s="81"/>
      <c r="K7187" s="81"/>
      <c r="L7187" s="81"/>
      <c r="M7187" s="81"/>
      <c r="N7187" s="81"/>
      <c r="O7187" s="81"/>
      <c r="P7187" s="81"/>
      <c r="Q7187" s="81"/>
      <c r="R7187" s="81"/>
    </row>
    <row r="7188" spans="1:18">
      <c r="A7188" s="81"/>
      <c r="B7188" s="81"/>
      <c r="C7188" s="81"/>
      <c r="D7188" s="81"/>
      <c r="E7188" s="81"/>
      <c r="F7188" s="81"/>
      <c r="G7188" s="81"/>
      <c r="H7188" s="81"/>
      <c r="I7188" s="81"/>
      <c r="J7188" s="81"/>
      <c r="K7188" s="81"/>
      <c r="L7188" s="81"/>
      <c r="M7188" s="81"/>
      <c r="N7188" s="81"/>
      <c r="O7188" s="81"/>
      <c r="P7188" s="81"/>
      <c r="Q7188" s="81"/>
      <c r="R7188" s="81"/>
    </row>
    <row r="7189" spans="1:18">
      <c r="A7189" s="81"/>
      <c r="B7189" s="81"/>
      <c r="C7189" s="81"/>
      <c r="D7189" s="81"/>
      <c r="E7189" s="81"/>
      <c r="F7189" s="81"/>
      <c r="G7189" s="81"/>
      <c r="H7189" s="81"/>
      <c r="I7189" s="81"/>
      <c r="J7189" s="81"/>
      <c r="K7189" s="81"/>
      <c r="L7189" s="81"/>
      <c r="M7189" s="81"/>
      <c r="N7189" s="81"/>
      <c r="O7189" s="81"/>
      <c r="P7189" s="81"/>
      <c r="Q7189" s="81"/>
      <c r="R7189" s="81"/>
    </row>
    <row r="7190" spans="1:18">
      <c r="A7190" s="81"/>
      <c r="B7190" s="81"/>
      <c r="C7190" s="81"/>
      <c r="D7190" s="81"/>
      <c r="E7190" s="81"/>
      <c r="F7190" s="81"/>
      <c r="G7190" s="81"/>
      <c r="H7190" s="81"/>
      <c r="I7190" s="81"/>
      <c r="J7190" s="81"/>
      <c r="K7190" s="81"/>
      <c r="L7190" s="81"/>
      <c r="M7190" s="81"/>
      <c r="N7190" s="81"/>
      <c r="O7190" s="81"/>
      <c r="P7190" s="81"/>
      <c r="Q7190" s="81"/>
      <c r="R7190" s="81"/>
    </row>
    <row r="7191" spans="1:18">
      <c r="A7191" s="81"/>
      <c r="B7191" s="81"/>
      <c r="C7191" s="81"/>
      <c r="D7191" s="81"/>
      <c r="E7191" s="81"/>
      <c r="F7191" s="81"/>
      <c r="G7191" s="81"/>
      <c r="H7191" s="81"/>
      <c r="I7191" s="81"/>
      <c r="J7191" s="81"/>
      <c r="K7191" s="81"/>
      <c r="L7191" s="81"/>
      <c r="M7191" s="81"/>
      <c r="N7191" s="81"/>
      <c r="O7191" s="81"/>
      <c r="P7191" s="81"/>
      <c r="Q7191" s="81"/>
      <c r="R7191" s="81"/>
    </row>
    <row r="7192" spans="1:18">
      <c r="A7192" s="81"/>
      <c r="B7192" s="81"/>
      <c r="C7192" s="81"/>
      <c r="D7192" s="81"/>
      <c r="E7192" s="81"/>
      <c r="F7192" s="81"/>
      <c r="G7192" s="81"/>
      <c r="H7192" s="81"/>
      <c r="I7192" s="81"/>
      <c r="J7192" s="81"/>
      <c r="K7192" s="81"/>
      <c r="L7192" s="81"/>
      <c r="M7192" s="81"/>
      <c r="N7192" s="81"/>
      <c r="O7192" s="81"/>
      <c r="P7192" s="81"/>
      <c r="Q7192" s="81"/>
      <c r="R7192" s="81"/>
    </row>
    <row r="7193" spans="1:18">
      <c r="A7193" s="81"/>
      <c r="B7193" s="81"/>
      <c r="C7193" s="81"/>
      <c r="D7193" s="81"/>
      <c r="E7193" s="81"/>
      <c r="F7193" s="81"/>
      <c r="G7193" s="81"/>
      <c r="H7193" s="81"/>
      <c r="I7193" s="81"/>
      <c r="J7193" s="81"/>
      <c r="K7193" s="81"/>
      <c r="L7193" s="81"/>
      <c r="M7193" s="81"/>
      <c r="N7193" s="81"/>
      <c r="O7193" s="81"/>
      <c r="P7193" s="81"/>
      <c r="Q7193" s="81"/>
      <c r="R7193" s="81"/>
    </row>
    <row r="7194" spans="1:18">
      <c r="A7194" s="81"/>
      <c r="B7194" s="81"/>
      <c r="C7194" s="81"/>
      <c r="D7194" s="81"/>
      <c r="E7194" s="81"/>
      <c r="F7194" s="81"/>
      <c r="G7194" s="81"/>
      <c r="H7194" s="81"/>
      <c r="I7194" s="81"/>
      <c r="J7194" s="81"/>
      <c r="K7194" s="81"/>
      <c r="L7194" s="81"/>
      <c r="M7194" s="81"/>
      <c r="N7194" s="81"/>
      <c r="O7194" s="81"/>
      <c r="P7194" s="81"/>
      <c r="Q7194" s="81"/>
      <c r="R7194" s="81"/>
    </row>
    <row r="7195" spans="1:18">
      <c r="A7195" s="81"/>
      <c r="B7195" s="81"/>
      <c r="C7195" s="81"/>
      <c r="D7195" s="81"/>
      <c r="E7195" s="81"/>
      <c r="F7195" s="81"/>
      <c r="G7195" s="81"/>
      <c r="H7195" s="81"/>
      <c r="I7195" s="81"/>
      <c r="J7195" s="81"/>
      <c r="K7195" s="81"/>
      <c r="L7195" s="81"/>
      <c r="M7195" s="81"/>
      <c r="N7195" s="81"/>
      <c r="O7195" s="81"/>
      <c r="P7195" s="81"/>
      <c r="Q7195" s="81"/>
      <c r="R7195" s="81"/>
    </row>
    <row r="7196" spans="1:18">
      <c r="A7196" s="81"/>
      <c r="B7196" s="81"/>
      <c r="C7196" s="81"/>
      <c r="D7196" s="81"/>
      <c r="E7196" s="81"/>
      <c r="F7196" s="81"/>
      <c r="G7196" s="81"/>
      <c r="H7196" s="81"/>
      <c r="I7196" s="81"/>
      <c r="J7196" s="81"/>
      <c r="K7196" s="81"/>
      <c r="L7196" s="81"/>
      <c r="M7196" s="81"/>
      <c r="N7196" s="81"/>
      <c r="O7196" s="81"/>
      <c r="P7196" s="81"/>
      <c r="Q7196" s="81"/>
      <c r="R7196" s="81"/>
    </row>
    <row r="7197" spans="1:18">
      <c r="A7197" s="81"/>
      <c r="B7197" s="81"/>
      <c r="C7197" s="81"/>
      <c r="D7197" s="81"/>
      <c r="E7197" s="81"/>
      <c r="F7197" s="81"/>
      <c r="G7197" s="81"/>
      <c r="H7197" s="81"/>
      <c r="I7197" s="81"/>
      <c r="J7197" s="81"/>
      <c r="K7197" s="81"/>
      <c r="L7197" s="81"/>
      <c r="M7197" s="81"/>
      <c r="N7197" s="81"/>
      <c r="O7197" s="81"/>
      <c r="P7197" s="81"/>
      <c r="Q7197" s="81"/>
      <c r="R7197" s="81"/>
    </row>
    <row r="7198" spans="1:18">
      <c r="A7198" s="81"/>
      <c r="B7198" s="81"/>
      <c r="C7198" s="81"/>
      <c r="D7198" s="81"/>
      <c r="E7198" s="81"/>
      <c r="F7198" s="81"/>
      <c r="G7198" s="81"/>
      <c r="H7198" s="81"/>
      <c r="I7198" s="81"/>
      <c r="J7198" s="81"/>
      <c r="K7198" s="81"/>
      <c r="L7198" s="81"/>
      <c r="M7198" s="81"/>
      <c r="N7198" s="81"/>
      <c r="O7198" s="81"/>
      <c r="P7198" s="81"/>
      <c r="Q7198" s="81"/>
      <c r="R7198" s="81"/>
    </row>
    <row r="7199" spans="1:18">
      <c r="A7199" s="81"/>
      <c r="B7199" s="81"/>
      <c r="C7199" s="81"/>
      <c r="D7199" s="81"/>
      <c r="E7199" s="81"/>
      <c r="F7199" s="81"/>
      <c r="G7199" s="81"/>
      <c r="H7199" s="81"/>
      <c r="I7199" s="81"/>
      <c r="J7199" s="81"/>
      <c r="K7199" s="81"/>
      <c r="L7199" s="81"/>
      <c r="M7199" s="81"/>
      <c r="N7199" s="81"/>
      <c r="O7199" s="81"/>
      <c r="P7199" s="81"/>
      <c r="Q7199" s="81"/>
      <c r="R7199" s="81"/>
    </row>
    <row r="7200" spans="1:18">
      <c r="A7200" s="81"/>
      <c r="B7200" s="81"/>
      <c r="C7200" s="81"/>
      <c r="D7200" s="81"/>
      <c r="E7200" s="81"/>
      <c r="F7200" s="81"/>
      <c r="G7200" s="81"/>
      <c r="H7200" s="81"/>
      <c r="I7200" s="81"/>
      <c r="J7200" s="81"/>
      <c r="K7200" s="81"/>
      <c r="L7200" s="81"/>
      <c r="M7200" s="81"/>
      <c r="N7200" s="81"/>
      <c r="O7200" s="81"/>
      <c r="P7200" s="81"/>
      <c r="Q7200" s="81"/>
      <c r="R7200" s="81"/>
    </row>
    <row r="7201" spans="1:18">
      <c r="A7201" s="81"/>
      <c r="B7201" s="81"/>
      <c r="C7201" s="81"/>
      <c r="D7201" s="81"/>
      <c r="E7201" s="81"/>
      <c r="F7201" s="81"/>
      <c r="G7201" s="81"/>
      <c r="H7201" s="81"/>
      <c r="I7201" s="81"/>
      <c r="J7201" s="81"/>
      <c r="K7201" s="81"/>
      <c r="L7201" s="81"/>
      <c r="M7201" s="81"/>
      <c r="N7201" s="81"/>
      <c r="O7201" s="81"/>
      <c r="P7201" s="81"/>
      <c r="Q7201" s="81"/>
      <c r="R7201" s="81"/>
    </row>
    <row r="7202" spans="1:18">
      <c r="A7202" s="81"/>
      <c r="B7202" s="81"/>
      <c r="C7202" s="81"/>
      <c r="D7202" s="81"/>
      <c r="E7202" s="81"/>
      <c r="F7202" s="81"/>
      <c r="G7202" s="81"/>
      <c r="H7202" s="81"/>
      <c r="I7202" s="81"/>
      <c r="J7202" s="81"/>
      <c r="K7202" s="81"/>
      <c r="L7202" s="81"/>
      <c r="M7202" s="81"/>
      <c r="N7202" s="81"/>
      <c r="O7202" s="81"/>
      <c r="P7202" s="81"/>
      <c r="Q7202" s="81"/>
      <c r="R7202" s="81"/>
    </row>
    <row r="7203" spans="1:18">
      <c r="A7203" s="81"/>
      <c r="B7203" s="81"/>
      <c r="C7203" s="81"/>
      <c r="D7203" s="81"/>
      <c r="E7203" s="81"/>
      <c r="F7203" s="81"/>
      <c r="G7203" s="81"/>
      <c r="H7203" s="81"/>
      <c r="I7203" s="81"/>
      <c r="J7203" s="81"/>
      <c r="K7203" s="81"/>
      <c r="L7203" s="81"/>
      <c r="M7203" s="81"/>
      <c r="N7203" s="81"/>
      <c r="O7203" s="81"/>
      <c r="P7203" s="81"/>
      <c r="Q7203" s="81"/>
      <c r="R7203" s="81"/>
    </row>
    <row r="7204" spans="1:18">
      <c r="A7204" s="81"/>
      <c r="B7204" s="81"/>
      <c r="C7204" s="81"/>
      <c r="D7204" s="81"/>
      <c r="E7204" s="81"/>
      <c r="F7204" s="81"/>
      <c r="G7204" s="81"/>
      <c r="H7204" s="81"/>
      <c r="I7204" s="81"/>
      <c r="J7204" s="81"/>
      <c r="K7204" s="81"/>
      <c r="L7204" s="81"/>
      <c r="M7204" s="81"/>
      <c r="N7204" s="81"/>
      <c r="O7204" s="81"/>
      <c r="P7204" s="81"/>
      <c r="Q7204" s="81"/>
      <c r="R7204" s="81"/>
    </row>
    <row r="7205" spans="1:18">
      <c r="A7205" s="81"/>
      <c r="B7205" s="81"/>
      <c r="C7205" s="81"/>
      <c r="D7205" s="81"/>
      <c r="E7205" s="81"/>
      <c r="F7205" s="81"/>
      <c r="G7205" s="81"/>
      <c r="H7205" s="81"/>
      <c r="I7205" s="81"/>
      <c r="J7205" s="81"/>
      <c r="K7205" s="81"/>
      <c r="L7205" s="81"/>
      <c r="M7205" s="81"/>
      <c r="N7205" s="81"/>
      <c r="O7205" s="81"/>
      <c r="P7205" s="81"/>
      <c r="Q7205" s="81"/>
      <c r="R7205" s="81"/>
    </row>
    <row r="7206" spans="1:18">
      <c r="A7206" s="81"/>
      <c r="B7206" s="81"/>
      <c r="C7206" s="81"/>
      <c r="D7206" s="81"/>
      <c r="E7206" s="81"/>
      <c r="F7206" s="81"/>
      <c r="G7206" s="81"/>
      <c r="H7206" s="81"/>
      <c r="I7206" s="81"/>
      <c r="J7206" s="81"/>
      <c r="K7206" s="81"/>
      <c r="L7206" s="81"/>
      <c r="M7206" s="81"/>
      <c r="N7206" s="81"/>
      <c r="O7206" s="81"/>
      <c r="P7206" s="81"/>
      <c r="Q7206" s="81"/>
      <c r="R7206" s="81"/>
    </row>
    <row r="7207" spans="1:18">
      <c r="A7207" s="81"/>
      <c r="B7207" s="81"/>
      <c r="C7207" s="81"/>
      <c r="D7207" s="81"/>
      <c r="E7207" s="81"/>
      <c r="F7207" s="81"/>
      <c r="G7207" s="81"/>
      <c r="H7207" s="81"/>
      <c r="I7207" s="81"/>
      <c r="J7207" s="81"/>
      <c r="K7207" s="81"/>
      <c r="L7207" s="81"/>
      <c r="M7207" s="81"/>
      <c r="N7207" s="81"/>
      <c r="O7207" s="81"/>
      <c r="P7207" s="81"/>
      <c r="Q7207" s="81"/>
      <c r="R7207" s="81"/>
    </row>
    <row r="7208" spans="1:18">
      <c r="A7208" s="81"/>
      <c r="B7208" s="81"/>
      <c r="C7208" s="81"/>
      <c r="D7208" s="81"/>
      <c r="E7208" s="81"/>
      <c r="F7208" s="81"/>
      <c r="G7208" s="81"/>
      <c r="H7208" s="81"/>
      <c r="I7208" s="81"/>
      <c r="J7208" s="81"/>
      <c r="K7208" s="81"/>
      <c r="L7208" s="81"/>
      <c r="M7208" s="81"/>
      <c r="N7208" s="81"/>
      <c r="O7208" s="81"/>
      <c r="P7208" s="81"/>
      <c r="Q7208" s="81"/>
      <c r="R7208" s="81"/>
    </row>
    <row r="7209" spans="1:18">
      <c r="A7209" s="81"/>
      <c r="B7209" s="81"/>
      <c r="C7209" s="81"/>
      <c r="D7209" s="81"/>
      <c r="E7209" s="81"/>
      <c r="F7209" s="81"/>
      <c r="G7209" s="81"/>
      <c r="H7209" s="81"/>
      <c r="I7209" s="81"/>
      <c r="J7209" s="81"/>
      <c r="K7209" s="81"/>
      <c r="L7209" s="81"/>
      <c r="M7209" s="81"/>
      <c r="N7209" s="81"/>
      <c r="O7209" s="81"/>
      <c r="P7209" s="81"/>
      <c r="Q7209" s="81"/>
      <c r="R7209" s="81"/>
    </row>
    <row r="7210" spans="1:18">
      <c r="A7210" s="81"/>
      <c r="B7210" s="81"/>
      <c r="C7210" s="81"/>
      <c r="D7210" s="81"/>
      <c r="E7210" s="81"/>
      <c r="F7210" s="81"/>
      <c r="G7210" s="81"/>
      <c r="H7210" s="81"/>
      <c r="I7210" s="81"/>
      <c r="J7210" s="81"/>
      <c r="K7210" s="81"/>
      <c r="L7210" s="81"/>
      <c r="M7210" s="81"/>
      <c r="N7210" s="81"/>
      <c r="O7210" s="81"/>
      <c r="P7210" s="81"/>
      <c r="Q7210" s="81"/>
      <c r="R7210" s="81"/>
    </row>
    <row r="7211" spans="1:18">
      <c r="A7211" s="81"/>
      <c r="B7211" s="81"/>
      <c r="C7211" s="81"/>
      <c r="D7211" s="81"/>
      <c r="E7211" s="81"/>
      <c r="F7211" s="81"/>
      <c r="G7211" s="81"/>
      <c r="H7211" s="81"/>
      <c r="I7211" s="81"/>
      <c r="J7211" s="81"/>
      <c r="K7211" s="81"/>
      <c r="L7211" s="81"/>
      <c r="M7211" s="81"/>
      <c r="N7211" s="81"/>
      <c r="O7211" s="81"/>
      <c r="P7211" s="81"/>
      <c r="Q7211" s="81"/>
      <c r="R7211" s="81"/>
    </row>
    <row r="7212" spans="1:18">
      <c r="A7212" s="81"/>
      <c r="B7212" s="81"/>
      <c r="C7212" s="81"/>
      <c r="D7212" s="81"/>
      <c r="E7212" s="81"/>
      <c r="F7212" s="81"/>
      <c r="G7212" s="81"/>
      <c r="H7212" s="81"/>
      <c r="I7212" s="81"/>
      <c r="J7212" s="81"/>
      <c r="K7212" s="81"/>
      <c r="L7212" s="81"/>
      <c r="M7212" s="81"/>
      <c r="N7212" s="81"/>
      <c r="O7212" s="81"/>
      <c r="P7212" s="81"/>
      <c r="Q7212" s="81"/>
      <c r="R7212" s="81"/>
    </row>
    <row r="7213" spans="1:18">
      <c r="A7213" s="81"/>
      <c r="B7213" s="81"/>
      <c r="C7213" s="81"/>
      <c r="D7213" s="81"/>
      <c r="E7213" s="81"/>
      <c r="F7213" s="81"/>
      <c r="G7213" s="81"/>
      <c r="H7213" s="81"/>
      <c r="I7213" s="81"/>
      <c r="J7213" s="81"/>
      <c r="K7213" s="81"/>
      <c r="L7213" s="81"/>
      <c r="M7213" s="81"/>
      <c r="N7213" s="81"/>
      <c r="O7213" s="81"/>
      <c r="P7213" s="81"/>
      <c r="Q7213" s="81"/>
      <c r="R7213" s="81"/>
    </row>
    <row r="7214" spans="1:18">
      <c r="A7214" s="81"/>
      <c r="B7214" s="81"/>
      <c r="C7214" s="81"/>
      <c r="D7214" s="81"/>
      <c r="E7214" s="81"/>
      <c r="F7214" s="81"/>
      <c r="G7214" s="81"/>
      <c r="H7214" s="81"/>
      <c r="I7214" s="81"/>
      <c r="J7214" s="81"/>
      <c r="K7214" s="81"/>
      <c r="L7214" s="81"/>
      <c r="M7214" s="81"/>
      <c r="N7214" s="81"/>
      <c r="O7214" s="81"/>
      <c r="P7214" s="81"/>
      <c r="Q7214" s="81"/>
      <c r="R7214" s="81"/>
    </row>
    <row r="7215" spans="1:18">
      <c r="A7215" s="81"/>
      <c r="B7215" s="81"/>
      <c r="C7215" s="81"/>
      <c r="D7215" s="81"/>
      <c r="E7215" s="81"/>
      <c r="F7215" s="81"/>
      <c r="G7215" s="81"/>
      <c r="H7215" s="81"/>
      <c r="I7215" s="81"/>
      <c r="J7215" s="81"/>
      <c r="K7215" s="81"/>
      <c r="L7215" s="81"/>
      <c r="M7215" s="81"/>
      <c r="N7215" s="81"/>
      <c r="O7215" s="81"/>
      <c r="P7215" s="81"/>
      <c r="Q7215" s="81"/>
      <c r="R7215" s="81"/>
    </row>
    <row r="7216" spans="1:18">
      <c r="A7216" s="81"/>
      <c r="B7216" s="81"/>
      <c r="C7216" s="81"/>
      <c r="D7216" s="81"/>
      <c r="E7216" s="81"/>
      <c r="F7216" s="81"/>
      <c r="G7216" s="81"/>
      <c r="H7216" s="81"/>
      <c r="I7216" s="81"/>
      <c r="J7216" s="81"/>
      <c r="K7216" s="81"/>
      <c r="L7216" s="81"/>
      <c r="M7216" s="81"/>
      <c r="N7216" s="81"/>
      <c r="O7216" s="81"/>
      <c r="P7216" s="81"/>
      <c r="Q7216" s="81"/>
      <c r="R7216" s="81"/>
    </row>
    <row r="7217" spans="1:18">
      <c r="A7217" s="81"/>
      <c r="B7217" s="81"/>
      <c r="C7217" s="81"/>
      <c r="D7217" s="81"/>
      <c r="E7217" s="81"/>
      <c r="F7217" s="81"/>
      <c r="G7217" s="81"/>
      <c r="H7217" s="81"/>
      <c r="I7217" s="81"/>
      <c r="J7217" s="81"/>
      <c r="K7217" s="81"/>
      <c r="L7217" s="81"/>
      <c r="M7217" s="81"/>
      <c r="N7217" s="81"/>
      <c r="O7217" s="81"/>
      <c r="P7217" s="81"/>
      <c r="Q7217" s="81"/>
      <c r="R7217" s="81"/>
    </row>
    <row r="7218" spans="1:18">
      <c r="A7218" s="81"/>
      <c r="B7218" s="81"/>
      <c r="C7218" s="81"/>
      <c r="D7218" s="81"/>
      <c r="E7218" s="81"/>
      <c r="F7218" s="81"/>
      <c r="G7218" s="81"/>
      <c r="H7218" s="81"/>
      <c r="I7218" s="81"/>
      <c r="J7218" s="81"/>
      <c r="K7218" s="81"/>
      <c r="L7218" s="81"/>
      <c r="M7218" s="81"/>
      <c r="N7218" s="81"/>
      <c r="O7218" s="81"/>
      <c r="P7218" s="81"/>
      <c r="Q7218" s="81"/>
      <c r="R7218" s="81"/>
    </row>
    <row r="7219" spans="1:18">
      <c r="A7219" s="81"/>
      <c r="B7219" s="81"/>
      <c r="C7219" s="81"/>
      <c r="D7219" s="81"/>
      <c r="E7219" s="81"/>
      <c r="F7219" s="81"/>
      <c r="G7219" s="81"/>
      <c r="H7219" s="81"/>
      <c r="I7219" s="81"/>
      <c r="J7219" s="81"/>
      <c r="K7219" s="81"/>
      <c r="L7219" s="81"/>
      <c r="M7219" s="81"/>
      <c r="N7219" s="81"/>
      <c r="O7219" s="81"/>
      <c r="P7219" s="81"/>
      <c r="Q7219" s="81"/>
      <c r="R7219" s="81"/>
    </row>
    <row r="7220" spans="1:18">
      <c r="A7220" s="81"/>
      <c r="B7220" s="81"/>
      <c r="C7220" s="81"/>
      <c r="D7220" s="81"/>
      <c r="E7220" s="81"/>
      <c r="F7220" s="81"/>
      <c r="G7220" s="81"/>
      <c r="H7220" s="81"/>
      <c r="I7220" s="81"/>
      <c r="J7220" s="81"/>
      <c r="K7220" s="81"/>
      <c r="L7220" s="81"/>
      <c r="M7220" s="81"/>
      <c r="N7220" s="81"/>
      <c r="O7220" s="81"/>
      <c r="P7220" s="81"/>
      <c r="Q7220" s="81"/>
      <c r="R7220" s="81"/>
    </row>
    <row r="7221" spans="1:18">
      <c r="A7221" s="81"/>
      <c r="B7221" s="81"/>
      <c r="C7221" s="81"/>
      <c r="D7221" s="81"/>
      <c r="E7221" s="81"/>
      <c r="F7221" s="81"/>
      <c r="G7221" s="81"/>
      <c r="H7221" s="81"/>
      <c r="I7221" s="81"/>
      <c r="J7221" s="81"/>
      <c r="K7221" s="81"/>
      <c r="L7221" s="81"/>
      <c r="M7221" s="81"/>
      <c r="N7221" s="81"/>
      <c r="O7221" s="81"/>
      <c r="P7221" s="81"/>
      <c r="Q7221" s="81"/>
      <c r="R7221" s="81"/>
    </row>
    <row r="7222" spans="1:18">
      <c r="A7222" s="81"/>
      <c r="B7222" s="81"/>
      <c r="C7222" s="81"/>
      <c r="D7222" s="81"/>
      <c r="E7222" s="81"/>
      <c r="F7222" s="81"/>
      <c r="G7222" s="81"/>
      <c r="H7222" s="81"/>
      <c r="I7222" s="81"/>
      <c r="J7222" s="81"/>
      <c r="K7222" s="81"/>
      <c r="L7222" s="81"/>
      <c r="M7222" s="81"/>
      <c r="N7222" s="81"/>
      <c r="O7222" s="81"/>
      <c r="P7222" s="81"/>
      <c r="Q7222" s="81"/>
      <c r="R7222" s="81"/>
    </row>
    <row r="7223" spans="1:18">
      <c r="A7223" s="81"/>
      <c r="B7223" s="81"/>
      <c r="C7223" s="81"/>
      <c r="D7223" s="81"/>
      <c r="E7223" s="81"/>
      <c r="F7223" s="81"/>
      <c r="G7223" s="81"/>
      <c r="H7223" s="81"/>
      <c r="I7223" s="81"/>
      <c r="J7223" s="81"/>
      <c r="K7223" s="81"/>
      <c r="L7223" s="81"/>
      <c r="M7223" s="81"/>
      <c r="N7223" s="81"/>
      <c r="O7223" s="81"/>
      <c r="P7223" s="81"/>
      <c r="Q7223" s="81"/>
      <c r="R7223" s="81"/>
    </row>
    <row r="7224" spans="1:18">
      <c r="A7224" s="81"/>
      <c r="B7224" s="81"/>
      <c r="C7224" s="81"/>
      <c r="D7224" s="81"/>
      <c r="E7224" s="81"/>
      <c r="F7224" s="81"/>
      <c r="G7224" s="81"/>
      <c r="H7224" s="81"/>
      <c r="I7224" s="81"/>
      <c r="J7224" s="81"/>
      <c r="K7224" s="81"/>
      <c r="L7224" s="81"/>
      <c r="M7224" s="81"/>
      <c r="N7224" s="81"/>
      <c r="O7224" s="81"/>
      <c r="P7224" s="81"/>
      <c r="Q7224" s="81"/>
      <c r="R7224" s="81"/>
    </row>
    <row r="7225" spans="1:18">
      <c r="A7225" s="81"/>
      <c r="B7225" s="81"/>
      <c r="C7225" s="81"/>
      <c r="D7225" s="81"/>
      <c r="E7225" s="81"/>
      <c r="F7225" s="81"/>
      <c r="G7225" s="81"/>
      <c r="H7225" s="81"/>
      <c r="I7225" s="81"/>
      <c r="J7225" s="81"/>
      <c r="K7225" s="81"/>
      <c r="L7225" s="81"/>
      <c r="M7225" s="81"/>
      <c r="N7225" s="81"/>
      <c r="O7225" s="81"/>
      <c r="P7225" s="81"/>
      <c r="Q7225" s="81"/>
      <c r="R7225" s="81"/>
    </row>
    <row r="7226" spans="1:18">
      <c r="A7226" s="81"/>
      <c r="B7226" s="81"/>
      <c r="C7226" s="81"/>
      <c r="D7226" s="81"/>
      <c r="E7226" s="81"/>
      <c r="F7226" s="81"/>
      <c r="G7226" s="81"/>
      <c r="H7226" s="81"/>
      <c r="I7226" s="81"/>
      <c r="J7226" s="81"/>
      <c r="K7226" s="81"/>
      <c r="L7226" s="81"/>
      <c r="M7226" s="81"/>
      <c r="N7226" s="81"/>
      <c r="O7226" s="81"/>
      <c r="P7226" s="81"/>
      <c r="Q7226" s="81"/>
      <c r="R7226" s="81"/>
    </row>
    <row r="7227" spans="1:18">
      <c r="A7227" s="81"/>
      <c r="B7227" s="81"/>
      <c r="C7227" s="81"/>
      <c r="D7227" s="81"/>
      <c r="E7227" s="81"/>
      <c r="F7227" s="81"/>
      <c r="G7227" s="81"/>
      <c r="H7227" s="81"/>
      <c r="I7227" s="81"/>
      <c r="J7227" s="81"/>
      <c r="K7227" s="81"/>
      <c r="L7227" s="81"/>
      <c r="M7227" s="81"/>
      <c r="N7227" s="81"/>
      <c r="O7227" s="81"/>
      <c r="P7227" s="81"/>
      <c r="Q7227" s="81"/>
      <c r="R7227" s="81"/>
    </row>
    <row r="7228" spans="1:18">
      <c r="A7228" s="81"/>
      <c r="B7228" s="81"/>
      <c r="C7228" s="81"/>
      <c r="D7228" s="81"/>
      <c r="E7228" s="81"/>
      <c r="F7228" s="81"/>
      <c r="G7228" s="81"/>
      <c r="H7228" s="81"/>
      <c r="I7228" s="81"/>
      <c r="J7228" s="81"/>
      <c r="K7228" s="81"/>
      <c r="L7228" s="81"/>
      <c r="M7228" s="81"/>
      <c r="N7228" s="81"/>
      <c r="O7228" s="81"/>
      <c r="P7228" s="81"/>
      <c r="Q7228" s="81"/>
      <c r="R7228" s="81"/>
    </row>
    <row r="7229" spans="1:18">
      <c r="A7229" s="81"/>
      <c r="B7229" s="81"/>
      <c r="C7229" s="81"/>
      <c r="D7229" s="81"/>
      <c r="E7229" s="81"/>
      <c r="F7229" s="81"/>
      <c r="G7229" s="81"/>
      <c r="H7229" s="81"/>
      <c r="I7229" s="81"/>
      <c r="J7229" s="81"/>
      <c r="K7229" s="81"/>
      <c r="L7229" s="81"/>
      <c r="M7229" s="81"/>
      <c r="N7229" s="81"/>
      <c r="O7229" s="81"/>
      <c r="P7229" s="81"/>
      <c r="Q7229" s="81"/>
      <c r="R7229" s="81"/>
    </row>
    <row r="7230" spans="1:18">
      <c r="A7230" s="81"/>
      <c r="B7230" s="81"/>
      <c r="C7230" s="81"/>
      <c r="D7230" s="81"/>
      <c r="E7230" s="81"/>
      <c r="F7230" s="81"/>
      <c r="G7230" s="81"/>
      <c r="H7230" s="81"/>
      <c r="I7230" s="81"/>
      <c r="J7230" s="81"/>
      <c r="K7230" s="81"/>
      <c r="L7230" s="81"/>
      <c r="M7230" s="81"/>
      <c r="N7230" s="81"/>
      <c r="O7230" s="81"/>
      <c r="P7230" s="81"/>
      <c r="Q7230" s="81"/>
      <c r="R7230" s="81"/>
    </row>
    <row r="7231" spans="1:18">
      <c r="A7231" s="81"/>
      <c r="B7231" s="81"/>
      <c r="C7231" s="81"/>
      <c r="D7231" s="81"/>
      <c r="E7231" s="81"/>
      <c r="F7231" s="81"/>
      <c r="G7231" s="81"/>
      <c r="H7231" s="81"/>
      <c r="I7231" s="81"/>
      <c r="J7231" s="81"/>
      <c r="K7231" s="81"/>
      <c r="L7231" s="81"/>
      <c r="M7231" s="81"/>
      <c r="N7231" s="81"/>
      <c r="O7231" s="81"/>
      <c r="P7231" s="81"/>
      <c r="Q7231" s="81"/>
      <c r="R7231" s="81"/>
    </row>
    <row r="7232" spans="1:18">
      <c r="A7232" s="81"/>
      <c r="B7232" s="81"/>
      <c r="C7232" s="81"/>
      <c r="D7232" s="81"/>
      <c r="E7232" s="81"/>
      <c r="F7232" s="81"/>
      <c r="G7232" s="81"/>
      <c r="H7232" s="81"/>
      <c r="I7232" s="81"/>
      <c r="J7232" s="81"/>
      <c r="K7232" s="81"/>
      <c r="L7232" s="81"/>
      <c r="M7232" s="81"/>
      <c r="N7232" s="81"/>
      <c r="O7232" s="81"/>
      <c r="P7232" s="81"/>
      <c r="Q7232" s="81"/>
      <c r="R7232" s="81"/>
    </row>
    <row r="7233" spans="1:18">
      <c r="A7233" s="81"/>
      <c r="B7233" s="81"/>
      <c r="C7233" s="81"/>
      <c r="D7233" s="81"/>
      <c r="E7233" s="81"/>
      <c r="F7233" s="81"/>
      <c r="G7233" s="81"/>
      <c r="H7233" s="81"/>
      <c r="I7233" s="81"/>
      <c r="J7233" s="81"/>
      <c r="K7233" s="81"/>
      <c r="L7233" s="81"/>
      <c r="M7233" s="81"/>
      <c r="N7233" s="81"/>
      <c r="O7233" s="81"/>
      <c r="P7233" s="81"/>
      <c r="Q7233" s="81"/>
      <c r="R7233" s="81"/>
    </row>
    <row r="7234" spans="1:18">
      <c r="A7234" s="81"/>
      <c r="B7234" s="81"/>
      <c r="C7234" s="81"/>
      <c r="D7234" s="81"/>
      <c r="E7234" s="81"/>
      <c r="F7234" s="81"/>
      <c r="G7234" s="81"/>
      <c r="H7234" s="81"/>
      <c r="I7234" s="81"/>
      <c r="J7234" s="81"/>
      <c r="K7234" s="81"/>
      <c r="L7234" s="81"/>
      <c r="M7234" s="81"/>
      <c r="N7234" s="81"/>
      <c r="O7234" s="81"/>
      <c r="P7234" s="81"/>
      <c r="Q7234" s="81"/>
      <c r="R7234" s="81"/>
    </row>
    <row r="7235" spans="1:18">
      <c r="A7235" s="81"/>
      <c r="B7235" s="81"/>
      <c r="C7235" s="81"/>
      <c r="D7235" s="81"/>
      <c r="E7235" s="81"/>
      <c r="F7235" s="81"/>
      <c r="G7235" s="81"/>
      <c r="H7235" s="81"/>
      <c r="I7235" s="81"/>
      <c r="J7235" s="81"/>
      <c r="K7235" s="81"/>
      <c r="L7235" s="81"/>
      <c r="M7235" s="81"/>
      <c r="N7235" s="81"/>
      <c r="O7235" s="81"/>
      <c r="P7235" s="81"/>
      <c r="Q7235" s="81"/>
      <c r="R7235" s="81"/>
    </row>
    <row r="7236" spans="1:18">
      <c r="A7236" s="81"/>
      <c r="B7236" s="81"/>
      <c r="C7236" s="81"/>
      <c r="D7236" s="81"/>
      <c r="E7236" s="81"/>
      <c r="F7236" s="81"/>
      <c r="G7236" s="81"/>
      <c r="H7236" s="81"/>
      <c r="I7236" s="81"/>
      <c r="J7236" s="81"/>
      <c r="K7236" s="81"/>
      <c r="L7236" s="81"/>
      <c r="M7236" s="81"/>
      <c r="N7236" s="81"/>
      <c r="O7236" s="81"/>
      <c r="P7236" s="81"/>
      <c r="Q7236" s="81"/>
      <c r="R7236" s="81"/>
    </row>
    <row r="7237" spans="1:18">
      <c r="A7237" s="81"/>
      <c r="B7237" s="81"/>
      <c r="C7237" s="81"/>
      <c r="D7237" s="81"/>
      <c r="E7237" s="81"/>
      <c r="F7237" s="81"/>
      <c r="G7237" s="81"/>
      <c r="H7237" s="81"/>
      <c r="I7237" s="81"/>
      <c r="J7237" s="81"/>
      <c r="K7237" s="81"/>
      <c r="L7237" s="81"/>
      <c r="M7237" s="81"/>
      <c r="N7237" s="81"/>
      <c r="O7237" s="81"/>
      <c r="P7237" s="81"/>
      <c r="Q7237" s="81"/>
      <c r="R7237" s="81"/>
    </row>
    <row r="7238" spans="1:18">
      <c r="A7238" s="81"/>
      <c r="B7238" s="81"/>
      <c r="C7238" s="81"/>
      <c r="D7238" s="81"/>
      <c r="E7238" s="81"/>
      <c r="F7238" s="81"/>
      <c r="G7238" s="81"/>
      <c r="H7238" s="81"/>
      <c r="I7238" s="81"/>
      <c r="J7238" s="81"/>
      <c r="K7238" s="81"/>
      <c r="L7238" s="81"/>
      <c r="M7238" s="81"/>
      <c r="N7238" s="81"/>
      <c r="O7238" s="81"/>
      <c r="P7238" s="81"/>
      <c r="Q7238" s="81"/>
      <c r="R7238" s="81"/>
    </row>
    <row r="7239" spans="1:18">
      <c r="A7239" s="81"/>
      <c r="B7239" s="81"/>
      <c r="C7239" s="81"/>
      <c r="D7239" s="81"/>
      <c r="E7239" s="81"/>
      <c r="F7239" s="81"/>
      <c r="G7239" s="81"/>
      <c r="H7239" s="81"/>
      <c r="I7239" s="81"/>
      <c r="J7239" s="81"/>
      <c r="K7239" s="81"/>
      <c r="L7239" s="81"/>
      <c r="M7239" s="81"/>
      <c r="N7239" s="81"/>
      <c r="O7239" s="81"/>
      <c r="P7239" s="81"/>
      <c r="Q7239" s="81"/>
      <c r="R7239" s="81"/>
    </row>
    <row r="7240" spans="1:18">
      <c r="A7240" s="81"/>
      <c r="B7240" s="81"/>
      <c r="C7240" s="81"/>
      <c r="D7240" s="81"/>
      <c r="E7240" s="81"/>
      <c r="F7240" s="81"/>
      <c r="G7240" s="81"/>
      <c r="H7240" s="81"/>
      <c r="I7240" s="81"/>
      <c r="J7240" s="81"/>
      <c r="K7240" s="81"/>
      <c r="L7240" s="81"/>
      <c r="M7240" s="81"/>
      <c r="N7240" s="81"/>
      <c r="O7240" s="81"/>
      <c r="P7240" s="81"/>
      <c r="Q7240" s="81"/>
      <c r="R7240" s="81"/>
    </row>
    <row r="7241" spans="1:18">
      <c r="A7241" s="81"/>
      <c r="B7241" s="81"/>
      <c r="C7241" s="81"/>
      <c r="D7241" s="81"/>
      <c r="E7241" s="81"/>
      <c r="F7241" s="81"/>
      <c r="G7241" s="81"/>
      <c r="H7241" s="81"/>
      <c r="I7241" s="81"/>
      <c r="J7241" s="81"/>
      <c r="K7241" s="81"/>
      <c r="L7241" s="81"/>
      <c r="M7241" s="81"/>
      <c r="N7241" s="81"/>
      <c r="O7241" s="81"/>
      <c r="P7241" s="81"/>
      <c r="Q7241" s="81"/>
      <c r="R7241" s="81"/>
    </row>
    <row r="7242" spans="1:18">
      <c r="A7242" s="81"/>
      <c r="B7242" s="81"/>
      <c r="C7242" s="81"/>
      <c r="D7242" s="81"/>
      <c r="E7242" s="81"/>
      <c r="F7242" s="81"/>
      <c r="G7242" s="81"/>
      <c r="H7242" s="81"/>
      <c r="I7242" s="81"/>
      <c r="J7242" s="81"/>
      <c r="K7242" s="81"/>
      <c r="L7242" s="81"/>
      <c r="M7242" s="81"/>
      <c r="N7242" s="81"/>
      <c r="O7242" s="81"/>
      <c r="P7242" s="81"/>
      <c r="Q7242" s="81"/>
      <c r="R7242" s="81"/>
    </row>
    <row r="7243" spans="1:18">
      <c r="A7243" s="81"/>
      <c r="B7243" s="81"/>
      <c r="C7243" s="81"/>
      <c r="D7243" s="81"/>
      <c r="E7243" s="81"/>
      <c r="F7243" s="81"/>
      <c r="G7243" s="81"/>
      <c r="H7243" s="81"/>
      <c r="I7243" s="81"/>
      <c r="J7243" s="81"/>
      <c r="K7243" s="81"/>
      <c r="L7243" s="81"/>
      <c r="M7243" s="81"/>
      <c r="N7243" s="81"/>
      <c r="O7243" s="81"/>
      <c r="P7243" s="81"/>
      <c r="Q7243" s="81"/>
      <c r="R7243" s="81"/>
    </row>
    <row r="7244" spans="1:18">
      <c r="A7244" s="81"/>
      <c r="B7244" s="81"/>
      <c r="C7244" s="81"/>
      <c r="D7244" s="81"/>
      <c r="E7244" s="81"/>
      <c r="F7244" s="81"/>
      <c r="G7244" s="81"/>
      <c r="H7244" s="81"/>
      <c r="I7244" s="81"/>
      <c r="J7244" s="81"/>
      <c r="K7244" s="81"/>
      <c r="L7244" s="81"/>
      <c r="M7244" s="81"/>
      <c r="N7244" s="81"/>
      <c r="O7244" s="81"/>
      <c r="P7244" s="81"/>
      <c r="Q7244" s="81"/>
      <c r="R7244" s="81"/>
    </row>
    <row r="7245" spans="1:18">
      <c r="A7245" s="81"/>
      <c r="B7245" s="81"/>
      <c r="C7245" s="81"/>
      <c r="D7245" s="81"/>
      <c r="E7245" s="81"/>
      <c r="F7245" s="81"/>
      <c r="G7245" s="81"/>
      <c r="H7245" s="81"/>
      <c r="I7245" s="81"/>
      <c r="J7245" s="81"/>
      <c r="K7245" s="81"/>
      <c r="L7245" s="81"/>
      <c r="M7245" s="81"/>
      <c r="N7245" s="81"/>
      <c r="O7245" s="81"/>
      <c r="P7245" s="81"/>
      <c r="Q7245" s="81"/>
      <c r="R7245" s="81"/>
    </row>
    <row r="7246" spans="1:18">
      <c r="A7246" s="81"/>
      <c r="B7246" s="81"/>
      <c r="C7246" s="81"/>
      <c r="D7246" s="81"/>
      <c r="E7246" s="81"/>
      <c r="F7246" s="81"/>
      <c r="G7246" s="81"/>
      <c r="H7246" s="81"/>
      <c r="I7246" s="81"/>
      <c r="J7246" s="81"/>
      <c r="K7246" s="81"/>
      <c r="L7246" s="81"/>
      <c r="M7246" s="81"/>
      <c r="N7246" s="81"/>
      <c r="O7246" s="81"/>
      <c r="P7246" s="81"/>
      <c r="Q7246" s="81"/>
      <c r="R7246" s="81"/>
    </row>
    <row r="7247" spans="1:18">
      <c r="A7247" s="81"/>
      <c r="B7247" s="81"/>
      <c r="C7247" s="81"/>
      <c r="D7247" s="81"/>
      <c r="E7247" s="81"/>
      <c r="F7247" s="81"/>
      <c r="G7247" s="81"/>
      <c r="H7247" s="81"/>
      <c r="I7247" s="81"/>
      <c r="J7247" s="81"/>
      <c r="K7247" s="81"/>
      <c r="L7247" s="81"/>
      <c r="M7247" s="81"/>
      <c r="N7247" s="81"/>
      <c r="O7247" s="81"/>
      <c r="P7247" s="81"/>
      <c r="Q7247" s="81"/>
      <c r="R7247" s="81"/>
    </row>
    <row r="7248" spans="1:18">
      <c r="A7248" s="81"/>
      <c r="B7248" s="81"/>
      <c r="C7248" s="81"/>
      <c r="D7248" s="81"/>
      <c r="E7248" s="81"/>
      <c r="F7248" s="81"/>
      <c r="G7248" s="81"/>
      <c r="H7248" s="81"/>
      <c r="I7248" s="81"/>
      <c r="J7248" s="81"/>
      <c r="K7248" s="81"/>
      <c r="L7248" s="81"/>
      <c r="M7248" s="81"/>
      <c r="N7248" s="81"/>
      <c r="O7248" s="81"/>
      <c r="P7248" s="81"/>
      <c r="Q7248" s="81"/>
      <c r="R7248" s="81"/>
    </row>
    <row r="7249" spans="1:18">
      <c r="A7249" s="81"/>
      <c r="B7249" s="81"/>
      <c r="C7249" s="81"/>
      <c r="D7249" s="81"/>
      <c r="E7249" s="81"/>
      <c r="F7249" s="81"/>
      <c r="G7249" s="81"/>
      <c r="H7249" s="81"/>
      <c r="I7249" s="81"/>
      <c r="J7249" s="81"/>
      <c r="K7249" s="81"/>
      <c r="L7249" s="81"/>
      <c r="M7249" s="81"/>
      <c r="N7249" s="81"/>
      <c r="O7249" s="81"/>
      <c r="P7249" s="81"/>
      <c r="Q7249" s="81"/>
      <c r="R7249" s="81"/>
    </row>
    <row r="7250" spans="1:18">
      <c r="A7250" s="81"/>
      <c r="B7250" s="81"/>
      <c r="C7250" s="81"/>
      <c r="D7250" s="81"/>
      <c r="E7250" s="81"/>
      <c r="F7250" s="81"/>
      <c r="G7250" s="81"/>
      <c r="H7250" s="81"/>
      <c r="I7250" s="81"/>
      <c r="J7250" s="81"/>
      <c r="K7250" s="81"/>
      <c r="L7250" s="81"/>
      <c r="M7250" s="81"/>
      <c r="N7250" s="81"/>
      <c r="O7250" s="81"/>
      <c r="P7250" s="81"/>
      <c r="Q7250" s="81"/>
      <c r="R7250" s="81"/>
    </row>
    <row r="7251" spans="1:18">
      <c r="A7251" s="81"/>
      <c r="B7251" s="81"/>
      <c r="C7251" s="81"/>
      <c r="D7251" s="81"/>
      <c r="E7251" s="81"/>
      <c r="F7251" s="81"/>
      <c r="G7251" s="81"/>
      <c r="H7251" s="81"/>
      <c r="I7251" s="81"/>
      <c r="J7251" s="81"/>
      <c r="K7251" s="81"/>
      <c r="L7251" s="81"/>
      <c r="M7251" s="81"/>
      <c r="N7251" s="81"/>
      <c r="O7251" s="81"/>
      <c r="P7251" s="81"/>
      <c r="Q7251" s="81"/>
      <c r="R7251" s="81"/>
    </row>
    <row r="7252" spans="1:18">
      <c r="A7252" s="81"/>
      <c r="B7252" s="81"/>
      <c r="C7252" s="81"/>
      <c r="D7252" s="81"/>
      <c r="E7252" s="81"/>
      <c r="F7252" s="81"/>
      <c r="G7252" s="81"/>
      <c r="H7252" s="81"/>
      <c r="I7252" s="81"/>
      <c r="J7252" s="81"/>
      <c r="K7252" s="81"/>
      <c r="L7252" s="81"/>
      <c r="M7252" s="81"/>
      <c r="N7252" s="81"/>
      <c r="O7252" s="81"/>
      <c r="P7252" s="81"/>
      <c r="Q7252" s="81"/>
      <c r="R7252" s="81"/>
    </row>
    <row r="7253" spans="1:18">
      <c r="A7253" s="81"/>
      <c r="B7253" s="81"/>
      <c r="C7253" s="81"/>
      <c r="D7253" s="81"/>
      <c r="E7253" s="81"/>
      <c r="F7253" s="81"/>
      <c r="G7253" s="81"/>
      <c r="H7253" s="81"/>
      <c r="I7253" s="81"/>
      <c r="J7253" s="81"/>
      <c r="K7253" s="81"/>
      <c r="L7253" s="81"/>
      <c r="M7253" s="81"/>
      <c r="N7253" s="81"/>
      <c r="O7253" s="81"/>
      <c r="P7253" s="81"/>
      <c r="Q7253" s="81"/>
      <c r="R7253" s="81"/>
    </row>
    <row r="7254" spans="1:18">
      <c r="A7254" s="81"/>
      <c r="B7254" s="81"/>
      <c r="C7254" s="81"/>
      <c r="D7254" s="81"/>
      <c r="E7254" s="81"/>
      <c r="F7254" s="81"/>
      <c r="G7254" s="81"/>
      <c r="H7254" s="81"/>
      <c r="I7254" s="81"/>
      <c r="J7254" s="81"/>
      <c r="K7254" s="81"/>
      <c r="L7254" s="81"/>
      <c r="M7254" s="81"/>
      <c r="N7254" s="81"/>
      <c r="O7254" s="81"/>
      <c r="P7254" s="81"/>
      <c r="Q7254" s="81"/>
      <c r="R7254" s="81"/>
    </row>
    <row r="7255" spans="1:18">
      <c r="A7255" s="81"/>
      <c r="B7255" s="81"/>
      <c r="C7255" s="81"/>
      <c r="D7255" s="81"/>
      <c r="E7255" s="81"/>
      <c r="F7255" s="81"/>
      <c r="G7255" s="81"/>
      <c r="H7255" s="81"/>
      <c r="I7255" s="81"/>
      <c r="J7255" s="81"/>
      <c r="K7255" s="81"/>
      <c r="L7255" s="81"/>
      <c r="M7255" s="81"/>
      <c r="N7255" s="81"/>
      <c r="O7255" s="81"/>
      <c r="P7255" s="81"/>
      <c r="Q7255" s="81"/>
      <c r="R7255" s="81"/>
    </row>
    <row r="7256" spans="1:18">
      <c r="A7256" s="81"/>
      <c r="B7256" s="81"/>
      <c r="C7256" s="81"/>
      <c r="D7256" s="81"/>
      <c r="E7256" s="81"/>
      <c r="F7256" s="81"/>
      <c r="G7256" s="81"/>
      <c r="H7256" s="81"/>
      <c r="I7256" s="81"/>
      <c r="J7256" s="81"/>
      <c r="K7256" s="81"/>
      <c r="L7256" s="81"/>
      <c r="M7256" s="81"/>
      <c r="N7256" s="81"/>
      <c r="O7256" s="81"/>
      <c r="P7256" s="81"/>
      <c r="Q7256" s="81"/>
      <c r="R7256" s="81"/>
    </row>
    <row r="7257" spans="1:18">
      <c r="A7257" s="81"/>
      <c r="B7257" s="81"/>
      <c r="C7257" s="81"/>
      <c r="D7257" s="81"/>
      <c r="E7257" s="81"/>
      <c r="F7257" s="81"/>
      <c r="G7257" s="81"/>
      <c r="H7257" s="81"/>
      <c r="I7257" s="81"/>
      <c r="J7257" s="81"/>
      <c r="K7257" s="81"/>
      <c r="L7257" s="81"/>
      <c r="M7257" s="81"/>
      <c r="N7257" s="81"/>
      <c r="O7257" s="81"/>
      <c r="P7257" s="81"/>
      <c r="Q7257" s="81"/>
      <c r="R7257" s="81"/>
    </row>
    <row r="7258" spans="1:18">
      <c r="A7258" s="81"/>
      <c r="B7258" s="81"/>
      <c r="C7258" s="81"/>
      <c r="D7258" s="81"/>
      <c r="E7258" s="81"/>
      <c r="F7258" s="81"/>
      <c r="G7258" s="81"/>
      <c r="H7258" s="81"/>
      <c r="I7258" s="81"/>
      <c r="J7258" s="81"/>
      <c r="K7258" s="81"/>
      <c r="L7258" s="81"/>
      <c r="M7258" s="81"/>
      <c r="N7258" s="81"/>
      <c r="O7258" s="81"/>
      <c r="P7258" s="81"/>
      <c r="Q7258" s="81"/>
      <c r="R7258" s="81"/>
    </row>
    <row r="7259" spans="1:18">
      <c r="A7259" s="81"/>
      <c r="B7259" s="81"/>
      <c r="C7259" s="81"/>
      <c r="D7259" s="81"/>
      <c r="E7259" s="81"/>
      <c r="F7259" s="81"/>
      <c r="G7259" s="81"/>
      <c r="H7259" s="81"/>
      <c r="I7259" s="81"/>
      <c r="J7259" s="81"/>
      <c r="K7259" s="81"/>
      <c r="L7259" s="81"/>
      <c r="M7259" s="81"/>
      <c r="N7259" s="81"/>
      <c r="O7259" s="81"/>
      <c r="P7259" s="81"/>
      <c r="Q7259" s="81"/>
      <c r="R7259" s="81"/>
    </row>
    <row r="7260" spans="1:18">
      <c r="A7260" s="81"/>
      <c r="B7260" s="81"/>
      <c r="C7260" s="81"/>
      <c r="D7260" s="81"/>
      <c r="E7260" s="81"/>
      <c r="F7260" s="81"/>
      <c r="G7260" s="81"/>
      <c r="H7260" s="81"/>
      <c r="I7260" s="81"/>
      <c r="J7260" s="81"/>
      <c r="K7260" s="81"/>
      <c r="L7260" s="81"/>
      <c r="M7260" s="81"/>
      <c r="N7260" s="81"/>
      <c r="O7260" s="81"/>
      <c r="P7260" s="81"/>
      <c r="Q7260" s="81"/>
      <c r="R7260" s="81"/>
    </row>
    <row r="7261" spans="1:18">
      <c r="A7261" s="81"/>
      <c r="B7261" s="81"/>
      <c r="C7261" s="81"/>
      <c r="D7261" s="81"/>
      <c r="E7261" s="81"/>
      <c r="F7261" s="81"/>
      <c r="G7261" s="81"/>
      <c r="H7261" s="81"/>
      <c r="I7261" s="81"/>
      <c r="J7261" s="81"/>
      <c r="K7261" s="81"/>
      <c r="L7261" s="81"/>
      <c r="M7261" s="81"/>
      <c r="N7261" s="81"/>
      <c r="O7261" s="81"/>
      <c r="P7261" s="81"/>
      <c r="Q7261" s="81"/>
      <c r="R7261" s="81"/>
    </row>
    <row r="7262" spans="1:18">
      <c r="A7262" s="81"/>
      <c r="B7262" s="81"/>
      <c r="C7262" s="81"/>
      <c r="D7262" s="81"/>
      <c r="E7262" s="81"/>
      <c r="F7262" s="81"/>
      <c r="G7262" s="81"/>
      <c r="H7262" s="81"/>
      <c r="I7262" s="81"/>
      <c r="J7262" s="81"/>
      <c r="K7262" s="81"/>
      <c r="L7262" s="81"/>
      <c r="M7262" s="81"/>
      <c r="N7262" s="81"/>
      <c r="O7262" s="81"/>
      <c r="P7262" s="81"/>
      <c r="Q7262" s="81"/>
      <c r="R7262" s="81"/>
    </row>
    <row r="7263" spans="1:18">
      <c r="A7263" s="81"/>
      <c r="B7263" s="81"/>
      <c r="C7263" s="81"/>
      <c r="D7263" s="81"/>
      <c r="E7263" s="81"/>
      <c r="F7263" s="81"/>
      <c r="G7263" s="81"/>
      <c r="H7263" s="81"/>
      <c r="I7263" s="81"/>
      <c r="J7263" s="81"/>
      <c r="K7263" s="81"/>
      <c r="L7263" s="81"/>
      <c r="M7263" s="81"/>
      <c r="N7263" s="81"/>
      <c r="O7263" s="81"/>
      <c r="P7263" s="81"/>
      <c r="Q7263" s="81"/>
      <c r="R7263" s="81"/>
    </row>
    <row r="7264" spans="1:18">
      <c r="A7264" s="81"/>
      <c r="B7264" s="81"/>
      <c r="C7264" s="81"/>
      <c r="D7264" s="81"/>
      <c r="E7264" s="81"/>
      <c r="F7264" s="81"/>
      <c r="G7264" s="81"/>
      <c r="H7264" s="81"/>
      <c r="I7264" s="81"/>
      <c r="J7264" s="81"/>
      <c r="K7264" s="81"/>
      <c r="L7264" s="81"/>
      <c r="M7264" s="81"/>
      <c r="N7264" s="81"/>
      <c r="O7264" s="81"/>
      <c r="P7264" s="81"/>
      <c r="Q7264" s="81"/>
      <c r="R7264" s="81"/>
    </row>
    <row r="7265" spans="1:18">
      <c r="A7265" s="81"/>
      <c r="B7265" s="81"/>
      <c r="C7265" s="81"/>
      <c r="D7265" s="81"/>
      <c r="E7265" s="81"/>
      <c r="F7265" s="81"/>
      <c r="G7265" s="81"/>
      <c r="H7265" s="81"/>
      <c r="I7265" s="81"/>
      <c r="J7265" s="81"/>
      <c r="K7265" s="81"/>
      <c r="L7265" s="81"/>
      <c r="M7265" s="81"/>
      <c r="N7265" s="81"/>
      <c r="O7265" s="81"/>
      <c r="P7265" s="81"/>
      <c r="Q7265" s="81"/>
      <c r="R7265" s="81"/>
    </row>
    <row r="7266" spans="1:18">
      <c r="A7266" s="81"/>
      <c r="B7266" s="81"/>
      <c r="C7266" s="81"/>
      <c r="D7266" s="81"/>
      <c r="E7266" s="81"/>
      <c r="F7266" s="81"/>
      <c r="G7266" s="81"/>
      <c r="H7266" s="81"/>
      <c r="I7266" s="81"/>
      <c r="J7266" s="81"/>
      <c r="K7266" s="81"/>
      <c r="L7266" s="81"/>
      <c r="M7266" s="81"/>
      <c r="N7266" s="81"/>
      <c r="O7266" s="81"/>
      <c r="P7266" s="81"/>
      <c r="Q7266" s="81"/>
      <c r="R7266" s="81"/>
    </row>
    <row r="7267" spans="1:18">
      <c r="A7267" s="81"/>
      <c r="B7267" s="81"/>
      <c r="C7267" s="81"/>
      <c r="D7267" s="81"/>
      <c r="E7267" s="81"/>
      <c r="F7267" s="81"/>
      <c r="G7267" s="81"/>
      <c r="H7267" s="81"/>
      <c r="I7267" s="81"/>
      <c r="J7267" s="81"/>
      <c r="K7267" s="81"/>
      <c r="L7267" s="81"/>
      <c r="M7267" s="81"/>
      <c r="N7267" s="81"/>
      <c r="O7267" s="81"/>
      <c r="P7267" s="81"/>
      <c r="Q7267" s="81"/>
      <c r="R7267" s="81"/>
    </row>
    <row r="7268" spans="1:18">
      <c r="A7268" s="81"/>
      <c r="B7268" s="81"/>
      <c r="C7268" s="81"/>
      <c r="D7268" s="81"/>
      <c r="E7268" s="81"/>
      <c r="F7268" s="81"/>
      <c r="G7268" s="81"/>
      <c r="H7268" s="81"/>
      <c r="I7268" s="81"/>
      <c r="J7268" s="81"/>
      <c r="K7268" s="81"/>
      <c r="L7268" s="81"/>
      <c r="M7268" s="81"/>
      <c r="N7268" s="81"/>
      <c r="O7268" s="81"/>
      <c r="P7268" s="81"/>
      <c r="Q7268" s="81"/>
      <c r="R7268" s="81"/>
    </row>
    <row r="7269" spans="1:18">
      <c r="A7269" s="81"/>
      <c r="B7269" s="81"/>
      <c r="C7269" s="81"/>
      <c r="D7269" s="81"/>
      <c r="E7269" s="81"/>
      <c r="F7269" s="81"/>
      <c r="G7269" s="81"/>
      <c r="H7269" s="81"/>
      <c r="I7269" s="81"/>
      <c r="J7269" s="81"/>
      <c r="K7269" s="81"/>
      <c r="L7269" s="81"/>
      <c r="M7269" s="81"/>
      <c r="N7269" s="81"/>
      <c r="O7269" s="81"/>
      <c r="P7269" s="81"/>
      <c r="Q7269" s="81"/>
      <c r="R7269" s="81"/>
    </row>
    <row r="7270" spans="1:18">
      <c r="A7270" s="81"/>
      <c r="B7270" s="81"/>
      <c r="C7270" s="81"/>
      <c r="D7270" s="81"/>
      <c r="E7270" s="81"/>
      <c r="F7270" s="81"/>
      <c r="G7270" s="81"/>
      <c r="H7270" s="81"/>
      <c r="I7270" s="81"/>
      <c r="J7270" s="81"/>
      <c r="K7270" s="81"/>
      <c r="L7270" s="81"/>
      <c r="M7270" s="81"/>
      <c r="N7270" s="81"/>
      <c r="O7270" s="81"/>
      <c r="P7270" s="81"/>
      <c r="Q7270" s="81"/>
      <c r="R7270" s="81"/>
    </row>
    <row r="7271" spans="1:18">
      <c r="A7271" s="81"/>
      <c r="B7271" s="81"/>
      <c r="C7271" s="81"/>
      <c r="D7271" s="81"/>
      <c r="E7271" s="81"/>
      <c r="F7271" s="81"/>
      <c r="G7271" s="81"/>
      <c r="H7271" s="81"/>
      <c r="I7271" s="81"/>
      <c r="J7271" s="81"/>
      <c r="K7271" s="81"/>
      <c r="L7271" s="81"/>
      <c r="M7271" s="81"/>
      <c r="N7271" s="81"/>
      <c r="O7271" s="81"/>
      <c r="P7271" s="81"/>
      <c r="Q7271" s="81"/>
      <c r="R7271" s="81"/>
    </row>
    <row r="7272" spans="1:18">
      <c r="A7272" s="81"/>
      <c r="B7272" s="81"/>
      <c r="C7272" s="81"/>
      <c r="D7272" s="81"/>
      <c r="E7272" s="81"/>
      <c r="F7272" s="81"/>
      <c r="G7272" s="81"/>
      <c r="H7272" s="81"/>
      <c r="I7272" s="81"/>
      <c r="J7272" s="81"/>
      <c r="K7272" s="81"/>
      <c r="L7272" s="81"/>
      <c r="M7272" s="81"/>
      <c r="N7272" s="81"/>
      <c r="O7272" s="81"/>
      <c r="P7272" s="81"/>
      <c r="Q7272" s="81"/>
      <c r="R7272" s="81"/>
    </row>
    <row r="7273" spans="1:18">
      <c r="A7273" s="81"/>
      <c r="B7273" s="81"/>
      <c r="C7273" s="81"/>
      <c r="D7273" s="81"/>
      <c r="E7273" s="81"/>
      <c r="F7273" s="81"/>
      <c r="G7273" s="81"/>
      <c r="H7273" s="81"/>
      <c r="I7273" s="81"/>
      <c r="J7273" s="81"/>
      <c r="K7273" s="81"/>
      <c r="L7273" s="81"/>
      <c r="M7273" s="81"/>
      <c r="N7273" s="81"/>
      <c r="O7273" s="81"/>
      <c r="P7273" s="81"/>
      <c r="Q7273" s="81"/>
      <c r="R7273" s="81"/>
    </row>
    <row r="7274" spans="1:18">
      <c r="A7274" s="81"/>
      <c r="B7274" s="81"/>
      <c r="C7274" s="81"/>
      <c r="D7274" s="81"/>
      <c r="E7274" s="81"/>
      <c r="F7274" s="81"/>
      <c r="G7274" s="81"/>
      <c r="H7274" s="81"/>
      <c r="I7274" s="81"/>
      <c r="J7274" s="81"/>
      <c r="K7274" s="81"/>
      <c r="L7274" s="81"/>
      <c r="M7274" s="81"/>
      <c r="N7274" s="81"/>
      <c r="O7274" s="81"/>
      <c r="P7274" s="81"/>
      <c r="Q7274" s="81"/>
      <c r="R7274" s="81"/>
    </row>
    <row r="7275" spans="1:18">
      <c r="A7275" s="81"/>
      <c r="B7275" s="81"/>
      <c r="C7275" s="81"/>
      <c r="D7275" s="81"/>
      <c r="E7275" s="81"/>
      <c r="F7275" s="81"/>
      <c r="G7275" s="81"/>
      <c r="H7275" s="81"/>
      <c r="I7275" s="81"/>
      <c r="J7275" s="81"/>
      <c r="K7275" s="81"/>
      <c r="L7275" s="81"/>
      <c r="M7275" s="81"/>
      <c r="N7275" s="81"/>
      <c r="O7275" s="81"/>
      <c r="P7275" s="81"/>
      <c r="Q7275" s="81"/>
      <c r="R7275" s="81"/>
    </row>
    <row r="7276" spans="1:18">
      <c r="A7276" s="81"/>
      <c r="B7276" s="81"/>
      <c r="C7276" s="81"/>
      <c r="D7276" s="81"/>
      <c r="E7276" s="81"/>
      <c r="F7276" s="81"/>
      <c r="G7276" s="81"/>
      <c r="H7276" s="81"/>
      <c r="I7276" s="81"/>
      <c r="J7276" s="81"/>
      <c r="K7276" s="81"/>
      <c r="L7276" s="81"/>
      <c r="M7276" s="81"/>
      <c r="N7276" s="81"/>
      <c r="O7276" s="81"/>
      <c r="P7276" s="81"/>
      <c r="Q7276" s="81"/>
      <c r="R7276" s="81"/>
    </row>
    <row r="7277" spans="1:18">
      <c r="A7277" s="81"/>
      <c r="B7277" s="81"/>
      <c r="C7277" s="81"/>
      <c r="D7277" s="81"/>
      <c r="E7277" s="81"/>
      <c r="F7277" s="81"/>
      <c r="G7277" s="81"/>
      <c r="H7277" s="81"/>
      <c r="I7277" s="81"/>
      <c r="J7277" s="81"/>
      <c r="K7277" s="81"/>
      <c r="L7277" s="81"/>
      <c r="M7277" s="81"/>
      <c r="N7277" s="81"/>
      <c r="O7277" s="81"/>
      <c r="P7277" s="81"/>
      <c r="Q7277" s="81"/>
      <c r="R7277" s="81"/>
    </row>
    <row r="7278" spans="1:18">
      <c r="A7278" s="81"/>
      <c r="B7278" s="81"/>
      <c r="C7278" s="81"/>
      <c r="D7278" s="81"/>
      <c r="E7278" s="81"/>
      <c r="F7278" s="81"/>
      <c r="G7278" s="81"/>
      <c r="H7278" s="81"/>
      <c r="I7278" s="81"/>
      <c r="J7278" s="81"/>
      <c r="K7278" s="81"/>
      <c r="L7278" s="81"/>
      <c r="M7278" s="81"/>
      <c r="N7278" s="81"/>
      <c r="O7278" s="81"/>
      <c r="P7278" s="81"/>
      <c r="Q7278" s="81"/>
      <c r="R7278" s="81"/>
    </row>
    <row r="7279" spans="1:18">
      <c r="A7279" s="81"/>
      <c r="B7279" s="81"/>
      <c r="C7279" s="81"/>
      <c r="D7279" s="81"/>
      <c r="E7279" s="81"/>
      <c r="F7279" s="81"/>
      <c r="G7279" s="81"/>
      <c r="H7279" s="81"/>
      <c r="I7279" s="81"/>
      <c r="J7279" s="81"/>
      <c r="K7279" s="81"/>
      <c r="L7279" s="81"/>
      <c r="M7279" s="81"/>
      <c r="N7279" s="81"/>
      <c r="O7279" s="81"/>
      <c r="P7279" s="81"/>
      <c r="Q7279" s="81"/>
      <c r="R7279" s="81"/>
    </row>
    <row r="7280" spans="1:18">
      <c r="A7280" s="81"/>
      <c r="B7280" s="81"/>
      <c r="C7280" s="81"/>
      <c r="D7280" s="81"/>
      <c r="E7280" s="81"/>
      <c r="F7280" s="81"/>
      <c r="G7280" s="81"/>
      <c r="H7280" s="81"/>
      <c r="I7280" s="81"/>
      <c r="J7280" s="81"/>
      <c r="K7280" s="81"/>
      <c r="L7280" s="81"/>
      <c r="M7280" s="81"/>
      <c r="N7280" s="81"/>
      <c r="O7280" s="81"/>
      <c r="P7280" s="81"/>
      <c r="Q7280" s="81"/>
      <c r="R7280" s="81"/>
    </row>
    <row r="7281" spans="1:18">
      <c r="A7281" s="81"/>
      <c r="B7281" s="81"/>
      <c r="C7281" s="81"/>
      <c r="D7281" s="81"/>
      <c r="E7281" s="81"/>
      <c r="F7281" s="81"/>
      <c r="G7281" s="81"/>
      <c r="H7281" s="81"/>
      <c r="I7281" s="81"/>
      <c r="J7281" s="81"/>
      <c r="K7281" s="81"/>
      <c r="L7281" s="81"/>
      <c r="M7281" s="81"/>
      <c r="N7281" s="81"/>
      <c r="O7281" s="81"/>
      <c r="P7281" s="81"/>
      <c r="Q7281" s="81"/>
      <c r="R7281" s="81"/>
    </row>
    <row r="7282" spans="1:18">
      <c r="A7282" s="81"/>
      <c r="B7282" s="81"/>
      <c r="C7282" s="81"/>
      <c r="D7282" s="81"/>
      <c r="E7282" s="81"/>
      <c r="F7282" s="81"/>
      <c r="G7282" s="81"/>
      <c r="H7282" s="81"/>
      <c r="I7282" s="81"/>
      <c r="J7282" s="81"/>
      <c r="K7282" s="81"/>
      <c r="L7282" s="81"/>
      <c r="M7282" s="81"/>
      <c r="N7282" s="81"/>
      <c r="O7282" s="81"/>
      <c r="P7282" s="81"/>
      <c r="Q7282" s="81"/>
      <c r="R7282" s="81"/>
    </row>
    <row r="7283" spans="1:18">
      <c r="A7283" s="81"/>
      <c r="B7283" s="81"/>
      <c r="C7283" s="81"/>
      <c r="D7283" s="81"/>
      <c r="E7283" s="81"/>
      <c r="F7283" s="81"/>
      <c r="G7283" s="81"/>
      <c r="H7283" s="81"/>
      <c r="I7283" s="81"/>
      <c r="J7283" s="81"/>
      <c r="K7283" s="81"/>
      <c r="L7283" s="81"/>
      <c r="M7283" s="81"/>
      <c r="N7283" s="81"/>
      <c r="O7283" s="81"/>
      <c r="P7283" s="81"/>
      <c r="Q7283" s="81"/>
      <c r="R7283" s="81"/>
    </row>
    <row r="7284" spans="1:18">
      <c r="A7284" s="81"/>
      <c r="B7284" s="81"/>
      <c r="C7284" s="81"/>
      <c r="D7284" s="81"/>
      <c r="E7284" s="81"/>
      <c r="F7284" s="81"/>
      <c r="G7284" s="81"/>
      <c r="H7284" s="81"/>
      <c r="I7284" s="81"/>
      <c r="J7284" s="81"/>
      <c r="K7284" s="81"/>
      <c r="L7284" s="81"/>
      <c r="M7284" s="81"/>
      <c r="N7284" s="81"/>
      <c r="O7284" s="81"/>
      <c r="P7284" s="81"/>
      <c r="Q7284" s="81"/>
      <c r="R7284" s="81"/>
    </row>
    <row r="7285" spans="1:18">
      <c r="A7285" s="81"/>
      <c r="B7285" s="81"/>
      <c r="C7285" s="81"/>
      <c r="D7285" s="81"/>
      <c r="E7285" s="81"/>
      <c r="F7285" s="81"/>
      <c r="G7285" s="81"/>
      <c r="H7285" s="81"/>
      <c r="I7285" s="81"/>
      <c r="J7285" s="81"/>
      <c r="K7285" s="81"/>
      <c r="L7285" s="81"/>
      <c r="M7285" s="81"/>
      <c r="N7285" s="81"/>
      <c r="O7285" s="81"/>
      <c r="P7285" s="81"/>
      <c r="Q7285" s="81"/>
      <c r="R7285" s="81"/>
    </row>
    <row r="7286" spans="1:18">
      <c r="A7286" s="81"/>
      <c r="B7286" s="81"/>
      <c r="C7286" s="81"/>
      <c r="D7286" s="81"/>
      <c r="E7286" s="81"/>
      <c r="F7286" s="81"/>
      <c r="G7286" s="81"/>
      <c r="H7286" s="81"/>
      <c r="I7286" s="81"/>
      <c r="J7286" s="81"/>
      <c r="K7286" s="81"/>
      <c r="L7286" s="81"/>
      <c r="M7286" s="81"/>
      <c r="N7286" s="81"/>
      <c r="O7286" s="81"/>
      <c r="P7286" s="81"/>
      <c r="Q7286" s="81"/>
      <c r="R7286" s="81"/>
    </row>
    <row r="7287" spans="1:18">
      <c r="A7287" s="81"/>
      <c r="B7287" s="81"/>
      <c r="C7287" s="81"/>
      <c r="D7287" s="81"/>
      <c r="E7287" s="81"/>
      <c r="F7287" s="81"/>
      <c r="G7287" s="81"/>
      <c r="H7287" s="81"/>
      <c r="I7287" s="81"/>
      <c r="J7287" s="81"/>
      <c r="K7287" s="81"/>
      <c r="L7287" s="81"/>
      <c r="M7287" s="81"/>
      <c r="N7287" s="81"/>
      <c r="O7287" s="81"/>
      <c r="P7287" s="81"/>
      <c r="Q7287" s="81"/>
      <c r="R7287" s="81"/>
    </row>
    <row r="7288" spans="1:18">
      <c r="A7288" s="81"/>
      <c r="B7288" s="81"/>
      <c r="C7288" s="81"/>
      <c r="D7288" s="81"/>
      <c r="E7288" s="81"/>
      <c r="F7288" s="81"/>
      <c r="G7288" s="81"/>
      <c r="H7288" s="81"/>
      <c r="I7288" s="81"/>
      <c r="J7288" s="81"/>
      <c r="K7288" s="81"/>
      <c r="L7288" s="81"/>
      <c r="M7288" s="81"/>
      <c r="N7288" s="81"/>
      <c r="O7288" s="81"/>
      <c r="P7288" s="81"/>
      <c r="Q7288" s="81"/>
      <c r="R7288" s="81"/>
    </row>
    <row r="7289" spans="1:18">
      <c r="A7289" s="81"/>
      <c r="B7289" s="81"/>
      <c r="C7289" s="81"/>
      <c r="D7289" s="81"/>
      <c r="E7289" s="81"/>
      <c r="F7289" s="81"/>
      <c r="G7289" s="81"/>
      <c r="H7289" s="81"/>
      <c r="I7289" s="81"/>
      <c r="J7289" s="81"/>
      <c r="K7289" s="81"/>
      <c r="L7289" s="81"/>
      <c r="M7289" s="81"/>
      <c r="N7289" s="81"/>
      <c r="O7289" s="81"/>
      <c r="P7289" s="81"/>
      <c r="Q7289" s="81"/>
      <c r="R7289" s="81"/>
    </row>
    <row r="7290" spans="1:18">
      <c r="A7290" s="81"/>
      <c r="B7290" s="81"/>
      <c r="C7290" s="81"/>
      <c r="D7290" s="81"/>
      <c r="E7290" s="81"/>
      <c r="F7290" s="81"/>
      <c r="G7290" s="81"/>
      <c r="H7290" s="81"/>
      <c r="I7290" s="81"/>
      <c r="J7290" s="81"/>
      <c r="K7290" s="81"/>
      <c r="L7290" s="81"/>
      <c r="M7290" s="81"/>
      <c r="N7290" s="81"/>
      <c r="O7290" s="81"/>
      <c r="P7290" s="81"/>
      <c r="Q7290" s="81"/>
      <c r="R7290" s="81"/>
    </row>
    <row r="7291" spans="1:18">
      <c r="A7291" s="81"/>
      <c r="B7291" s="81"/>
      <c r="C7291" s="81"/>
      <c r="D7291" s="81"/>
      <c r="E7291" s="81"/>
      <c r="F7291" s="81"/>
      <c r="G7291" s="81"/>
      <c r="H7291" s="81"/>
      <c r="I7291" s="81"/>
      <c r="J7291" s="81"/>
      <c r="K7291" s="81"/>
      <c r="L7291" s="81"/>
      <c r="M7291" s="81"/>
      <c r="N7291" s="81"/>
      <c r="O7291" s="81"/>
      <c r="P7291" s="81"/>
      <c r="Q7291" s="81"/>
      <c r="R7291" s="81"/>
    </row>
    <row r="7292" spans="1:18">
      <c r="A7292" s="81"/>
      <c r="B7292" s="81"/>
      <c r="C7292" s="81"/>
      <c r="D7292" s="81"/>
      <c r="E7292" s="81"/>
      <c r="F7292" s="81"/>
      <c r="G7292" s="81"/>
      <c r="H7292" s="81"/>
      <c r="I7292" s="81"/>
      <c r="J7292" s="81"/>
      <c r="K7292" s="81"/>
      <c r="L7292" s="81"/>
      <c r="M7292" s="81"/>
      <c r="N7292" s="81"/>
      <c r="O7292" s="81"/>
      <c r="P7292" s="81"/>
      <c r="Q7292" s="81"/>
      <c r="R7292" s="81"/>
    </row>
    <row r="7293" spans="1:18">
      <c r="A7293" s="81"/>
      <c r="B7293" s="81"/>
      <c r="C7293" s="81"/>
      <c r="D7293" s="81"/>
      <c r="E7293" s="81"/>
      <c r="F7293" s="81"/>
      <c r="G7293" s="81"/>
      <c r="H7293" s="81"/>
      <c r="I7293" s="81"/>
      <c r="J7293" s="81"/>
      <c r="K7293" s="81"/>
      <c r="L7293" s="81"/>
      <c r="M7293" s="81"/>
      <c r="N7293" s="81"/>
      <c r="O7293" s="81"/>
      <c r="P7293" s="81"/>
      <c r="Q7293" s="81"/>
      <c r="R7293" s="81"/>
    </row>
    <row r="7294" spans="1:18">
      <c r="A7294" s="81"/>
      <c r="B7294" s="81"/>
      <c r="C7294" s="81"/>
      <c r="D7294" s="81"/>
      <c r="E7294" s="81"/>
      <c r="F7294" s="81"/>
      <c r="G7294" s="81"/>
      <c r="H7294" s="81"/>
      <c r="I7294" s="81"/>
      <c r="J7294" s="81"/>
      <c r="K7294" s="81"/>
      <c r="L7294" s="81"/>
      <c r="M7294" s="81"/>
      <c r="N7294" s="81"/>
      <c r="O7294" s="81"/>
      <c r="P7294" s="81"/>
      <c r="Q7294" s="81"/>
      <c r="R7294" s="81"/>
    </row>
    <row r="7295" spans="1:18">
      <c r="A7295" s="81"/>
      <c r="B7295" s="81"/>
      <c r="C7295" s="81"/>
      <c r="D7295" s="81"/>
      <c r="E7295" s="81"/>
      <c r="F7295" s="81"/>
      <c r="G7295" s="81"/>
      <c r="H7295" s="81"/>
      <c r="I7295" s="81"/>
      <c r="J7295" s="81"/>
      <c r="K7295" s="81"/>
      <c r="L7295" s="81"/>
      <c r="M7295" s="81"/>
      <c r="N7295" s="81"/>
      <c r="O7295" s="81"/>
      <c r="P7295" s="81"/>
      <c r="Q7295" s="81"/>
      <c r="R7295" s="81"/>
    </row>
    <row r="7296" spans="1:18">
      <c r="A7296" s="81"/>
      <c r="B7296" s="81"/>
      <c r="C7296" s="81"/>
      <c r="D7296" s="81"/>
      <c r="E7296" s="81"/>
      <c r="F7296" s="81"/>
      <c r="G7296" s="81"/>
      <c r="H7296" s="81"/>
      <c r="I7296" s="81"/>
      <c r="J7296" s="81"/>
      <c r="K7296" s="81"/>
      <c r="L7296" s="81"/>
      <c r="M7296" s="81"/>
      <c r="N7296" s="81"/>
      <c r="O7296" s="81"/>
      <c r="P7296" s="81"/>
      <c r="Q7296" s="81"/>
      <c r="R7296" s="81"/>
    </row>
    <row r="7297" spans="1:18">
      <c r="A7297" s="81"/>
      <c r="B7297" s="81"/>
      <c r="C7297" s="81"/>
      <c r="D7297" s="81"/>
      <c r="E7297" s="81"/>
      <c r="F7297" s="81"/>
      <c r="G7297" s="81"/>
      <c r="H7297" s="81"/>
      <c r="I7297" s="81"/>
      <c r="J7297" s="81"/>
      <c r="K7297" s="81"/>
      <c r="L7297" s="81"/>
      <c r="M7297" s="81"/>
      <c r="N7297" s="81"/>
      <c r="O7297" s="81"/>
      <c r="P7297" s="81"/>
      <c r="Q7297" s="81"/>
      <c r="R7297" s="81"/>
    </row>
    <row r="7298" spans="1:18">
      <c r="A7298" s="81"/>
      <c r="B7298" s="81"/>
      <c r="C7298" s="81"/>
      <c r="D7298" s="81"/>
      <c r="E7298" s="81"/>
      <c r="F7298" s="81"/>
      <c r="G7298" s="81"/>
      <c r="H7298" s="81"/>
      <c r="I7298" s="81"/>
      <c r="J7298" s="81"/>
      <c r="K7298" s="81"/>
      <c r="L7298" s="81"/>
      <c r="M7298" s="81"/>
      <c r="N7298" s="81"/>
      <c r="O7298" s="81"/>
      <c r="P7298" s="81"/>
      <c r="Q7298" s="81"/>
      <c r="R7298" s="81"/>
    </row>
    <row r="7299" spans="1:18">
      <c r="A7299" s="81"/>
      <c r="B7299" s="81"/>
      <c r="C7299" s="81"/>
      <c r="D7299" s="81"/>
      <c r="E7299" s="81"/>
      <c r="F7299" s="81"/>
      <c r="G7299" s="81"/>
      <c r="H7299" s="81"/>
      <c r="I7299" s="81"/>
      <c r="J7299" s="81"/>
      <c r="K7299" s="81"/>
      <c r="L7299" s="81"/>
      <c r="M7299" s="81"/>
      <c r="N7299" s="81"/>
      <c r="O7299" s="81"/>
      <c r="P7299" s="81"/>
      <c r="Q7299" s="81"/>
      <c r="R7299" s="81"/>
    </row>
    <row r="7300" spans="1:18">
      <c r="A7300" s="81"/>
      <c r="B7300" s="81"/>
      <c r="C7300" s="81"/>
      <c r="D7300" s="81"/>
      <c r="E7300" s="81"/>
      <c r="F7300" s="81"/>
      <c r="G7300" s="81"/>
      <c r="H7300" s="81"/>
      <c r="I7300" s="81"/>
      <c r="J7300" s="81"/>
      <c r="K7300" s="81"/>
      <c r="L7300" s="81"/>
      <c r="M7300" s="81"/>
      <c r="N7300" s="81"/>
      <c r="O7300" s="81"/>
      <c r="P7300" s="81"/>
      <c r="Q7300" s="81"/>
      <c r="R7300" s="81"/>
    </row>
    <row r="7301" spans="1:18">
      <c r="A7301" s="81"/>
      <c r="B7301" s="81"/>
      <c r="C7301" s="81"/>
      <c r="D7301" s="81"/>
      <c r="E7301" s="81"/>
      <c r="F7301" s="81"/>
      <c r="G7301" s="81"/>
      <c r="H7301" s="81"/>
      <c r="I7301" s="81"/>
      <c r="J7301" s="81"/>
      <c r="K7301" s="81"/>
      <c r="L7301" s="81"/>
      <c r="M7301" s="81"/>
      <c r="N7301" s="81"/>
      <c r="O7301" s="81"/>
      <c r="P7301" s="81"/>
      <c r="Q7301" s="81"/>
      <c r="R7301" s="81"/>
    </row>
    <row r="7302" spans="1:18">
      <c r="A7302" s="81"/>
      <c r="B7302" s="81"/>
      <c r="C7302" s="81"/>
      <c r="D7302" s="81"/>
      <c r="E7302" s="81"/>
      <c r="F7302" s="81"/>
      <c r="G7302" s="81"/>
      <c r="H7302" s="81"/>
      <c r="I7302" s="81"/>
      <c r="J7302" s="81"/>
      <c r="K7302" s="81"/>
      <c r="L7302" s="81"/>
      <c r="M7302" s="81"/>
      <c r="N7302" s="81"/>
      <c r="O7302" s="81"/>
      <c r="P7302" s="81"/>
      <c r="Q7302" s="81"/>
      <c r="R7302" s="81"/>
    </row>
    <row r="7303" spans="1:18">
      <c r="A7303" s="81"/>
      <c r="B7303" s="81"/>
      <c r="C7303" s="81"/>
      <c r="D7303" s="81"/>
      <c r="E7303" s="81"/>
      <c r="F7303" s="81"/>
      <c r="G7303" s="81"/>
      <c r="H7303" s="81"/>
      <c r="I7303" s="81"/>
      <c r="J7303" s="81"/>
      <c r="K7303" s="81"/>
      <c r="L7303" s="81"/>
      <c r="M7303" s="81"/>
      <c r="N7303" s="81"/>
      <c r="O7303" s="81"/>
      <c r="P7303" s="81"/>
      <c r="Q7303" s="81"/>
      <c r="R7303" s="81"/>
    </row>
    <row r="7304" spans="1:18">
      <c r="A7304" s="81"/>
      <c r="B7304" s="81"/>
      <c r="C7304" s="81"/>
      <c r="D7304" s="81"/>
      <c r="E7304" s="81"/>
      <c r="F7304" s="81"/>
      <c r="G7304" s="81"/>
      <c r="H7304" s="81"/>
      <c r="I7304" s="81"/>
      <c r="J7304" s="81"/>
      <c r="K7304" s="81"/>
      <c r="L7304" s="81"/>
      <c r="M7304" s="81"/>
      <c r="N7304" s="81"/>
      <c r="O7304" s="81"/>
      <c r="P7304" s="81"/>
      <c r="Q7304" s="81"/>
      <c r="R7304" s="81"/>
    </row>
    <row r="7305" spans="1:18">
      <c r="A7305" s="81"/>
      <c r="B7305" s="81"/>
      <c r="C7305" s="81"/>
      <c r="D7305" s="81"/>
      <c r="E7305" s="81"/>
      <c r="F7305" s="81"/>
      <c r="G7305" s="81"/>
      <c r="H7305" s="81"/>
      <c r="I7305" s="81"/>
      <c r="J7305" s="81"/>
      <c r="K7305" s="81"/>
      <c r="L7305" s="81"/>
      <c r="M7305" s="81"/>
      <c r="N7305" s="81"/>
      <c r="O7305" s="81"/>
      <c r="P7305" s="81"/>
      <c r="Q7305" s="81"/>
      <c r="R7305" s="81"/>
    </row>
    <row r="7306" spans="1:18">
      <c r="A7306" s="81"/>
      <c r="B7306" s="81"/>
      <c r="C7306" s="81"/>
      <c r="D7306" s="81"/>
      <c r="E7306" s="81"/>
      <c r="F7306" s="81"/>
      <c r="G7306" s="81"/>
      <c r="H7306" s="81"/>
      <c r="I7306" s="81"/>
      <c r="J7306" s="81"/>
      <c r="K7306" s="81"/>
      <c r="L7306" s="81"/>
      <c r="M7306" s="81"/>
      <c r="N7306" s="81"/>
      <c r="O7306" s="81"/>
      <c r="P7306" s="81"/>
      <c r="Q7306" s="81"/>
      <c r="R7306" s="81"/>
    </row>
    <row r="7307" spans="1:18">
      <c r="A7307" s="81"/>
      <c r="B7307" s="81"/>
      <c r="C7307" s="81"/>
      <c r="D7307" s="81"/>
      <c r="E7307" s="81"/>
      <c r="F7307" s="81"/>
      <c r="G7307" s="81"/>
      <c r="H7307" s="81"/>
      <c r="I7307" s="81"/>
      <c r="J7307" s="81"/>
      <c r="K7307" s="81"/>
      <c r="L7307" s="81"/>
      <c r="M7307" s="81"/>
      <c r="N7307" s="81"/>
      <c r="O7307" s="81"/>
      <c r="P7307" s="81"/>
      <c r="Q7307" s="81"/>
      <c r="R7307" s="81"/>
    </row>
    <row r="7308" spans="1:18">
      <c r="A7308" s="81"/>
      <c r="B7308" s="81"/>
      <c r="C7308" s="81"/>
      <c r="D7308" s="81"/>
      <c r="E7308" s="81"/>
      <c r="F7308" s="81"/>
      <c r="G7308" s="81"/>
      <c r="H7308" s="81"/>
      <c r="I7308" s="81"/>
      <c r="J7308" s="81"/>
      <c r="K7308" s="81"/>
      <c r="L7308" s="81"/>
      <c r="M7308" s="81"/>
      <c r="N7308" s="81"/>
      <c r="O7308" s="81"/>
      <c r="P7308" s="81"/>
      <c r="Q7308" s="81"/>
      <c r="R7308" s="81"/>
    </row>
    <row r="7309" spans="1:18">
      <c r="A7309" s="81"/>
      <c r="B7309" s="81"/>
      <c r="C7309" s="81"/>
      <c r="D7309" s="81"/>
      <c r="E7309" s="81"/>
      <c r="F7309" s="81"/>
      <c r="G7309" s="81"/>
      <c r="H7309" s="81"/>
      <c r="I7309" s="81"/>
      <c r="J7309" s="81"/>
      <c r="K7309" s="81"/>
      <c r="L7309" s="81"/>
      <c r="M7309" s="81"/>
      <c r="N7309" s="81"/>
      <c r="O7309" s="81"/>
      <c r="P7309" s="81"/>
      <c r="Q7309" s="81"/>
      <c r="R7309" s="81"/>
    </row>
    <row r="7310" spans="1:18">
      <c r="A7310" s="81"/>
      <c r="B7310" s="81"/>
      <c r="C7310" s="81"/>
      <c r="D7310" s="81"/>
      <c r="E7310" s="81"/>
      <c r="F7310" s="81"/>
      <c r="G7310" s="81"/>
      <c r="H7310" s="81"/>
      <c r="I7310" s="81"/>
      <c r="J7310" s="81"/>
      <c r="K7310" s="81"/>
      <c r="L7310" s="81"/>
      <c r="M7310" s="81"/>
      <c r="N7310" s="81"/>
      <c r="O7310" s="81"/>
      <c r="P7310" s="81"/>
      <c r="Q7310" s="81"/>
      <c r="R7310" s="81"/>
    </row>
    <row r="7311" spans="1:18">
      <c r="A7311" s="81"/>
      <c r="B7311" s="81"/>
      <c r="C7311" s="81"/>
      <c r="D7311" s="81"/>
      <c r="E7311" s="81"/>
      <c r="F7311" s="81"/>
      <c r="G7311" s="81"/>
      <c r="H7311" s="81"/>
      <c r="I7311" s="81"/>
      <c r="J7311" s="81"/>
      <c r="K7311" s="81"/>
      <c r="L7311" s="81"/>
      <c r="M7311" s="81"/>
      <c r="N7311" s="81"/>
      <c r="O7311" s="81"/>
      <c r="P7311" s="81"/>
      <c r="Q7311" s="81"/>
      <c r="R7311" s="81"/>
    </row>
    <row r="7312" spans="1:18">
      <c r="A7312" s="81"/>
      <c r="B7312" s="81"/>
      <c r="C7312" s="81"/>
      <c r="D7312" s="81"/>
      <c r="E7312" s="81"/>
      <c r="F7312" s="81"/>
      <c r="G7312" s="81"/>
      <c r="H7312" s="81"/>
      <c r="I7312" s="81"/>
      <c r="J7312" s="81"/>
      <c r="K7312" s="81"/>
      <c r="L7312" s="81"/>
      <c r="M7312" s="81"/>
      <c r="N7312" s="81"/>
      <c r="O7312" s="81"/>
      <c r="P7312" s="81"/>
      <c r="Q7312" s="81"/>
      <c r="R7312" s="81"/>
    </row>
    <row r="7313" spans="1:18">
      <c r="A7313" s="81"/>
      <c r="B7313" s="81"/>
      <c r="C7313" s="81"/>
      <c r="D7313" s="81"/>
      <c r="E7313" s="81"/>
      <c r="F7313" s="81"/>
      <c r="G7313" s="81"/>
      <c r="H7313" s="81"/>
      <c r="I7313" s="81"/>
      <c r="J7313" s="81"/>
      <c r="K7313" s="81"/>
      <c r="L7313" s="81"/>
      <c r="M7313" s="81"/>
      <c r="N7313" s="81"/>
      <c r="O7313" s="81"/>
      <c r="P7313" s="81"/>
      <c r="Q7313" s="81"/>
      <c r="R7313" s="81"/>
    </row>
    <row r="7314" spans="1:18">
      <c r="A7314" s="81"/>
      <c r="B7314" s="81"/>
      <c r="C7314" s="81"/>
      <c r="D7314" s="81"/>
      <c r="E7314" s="81"/>
      <c r="F7314" s="81"/>
      <c r="G7314" s="81"/>
      <c r="H7314" s="81"/>
      <c r="I7314" s="81"/>
      <c r="J7314" s="81"/>
      <c r="K7314" s="81"/>
      <c r="L7314" s="81"/>
      <c r="M7314" s="81"/>
      <c r="N7314" s="81"/>
      <c r="O7314" s="81"/>
      <c r="P7314" s="81"/>
      <c r="Q7314" s="81"/>
      <c r="R7314" s="81"/>
    </row>
    <row r="7315" spans="1:18">
      <c r="A7315" s="81"/>
      <c r="B7315" s="81"/>
      <c r="C7315" s="81"/>
      <c r="D7315" s="81"/>
      <c r="E7315" s="81"/>
      <c r="F7315" s="81"/>
      <c r="G7315" s="81"/>
      <c r="H7315" s="81"/>
      <c r="I7315" s="81"/>
      <c r="J7315" s="81"/>
      <c r="K7315" s="81"/>
      <c r="L7315" s="81"/>
      <c r="M7315" s="81"/>
      <c r="N7315" s="81"/>
      <c r="O7315" s="81"/>
      <c r="P7315" s="81"/>
      <c r="Q7315" s="81"/>
      <c r="R7315" s="81"/>
    </row>
    <row r="7316" spans="1:18">
      <c r="A7316" s="81"/>
      <c r="B7316" s="81"/>
      <c r="C7316" s="81"/>
      <c r="D7316" s="81"/>
      <c r="E7316" s="81"/>
      <c r="F7316" s="81"/>
      <c r="G7316" s="81"/>
      <c r="H7316" s="81"/>
      <c r="I7316" s="81"/>
      <c r="J7316" s="81"/>
      <c r="K7316" s="81"/>
      <c r="L7316" s="81"/>
      <c r="M7316" s="81"/>
      <c r="N7316" s="81"/>
      <c r="O7316" s="81"/>
      <c r="P7316" s="81"/>
      <c r="Q7316" s="81"/>
      <c r="R7316" s="81"/>
    </row>
    <row r="7317" spans="1:18">
      <c r="A7317" s="81"/>
      <c r="B7317" s="81"/>
      <c r="C7317" s="81"/>
      <c r="D7317" s="81"/>
      <c r="E7317" s="81"/>
      <c r="F7317" s="81"/>
      <c r="G7317" s="81"/>
      <c r="H7317" s="81"/>
      <c r="I7317" s="81"/>
      <c r="J7317" s="81"/>
      <c r="K7317" s="81"/>
      <c r="L7317" s="81"/>
      <c r="M7317" s="81"/>
      <c r="N7317" s="81"/>
      <c r="O7317" s="81"/>
      <c r="P7317" s="81"/>
      <c r="Q7317" s="81"/>
      <c r="R7317" s="81"/>
    </row>
    <row r="7318" spans="1:18">
      <c r="A7318" s="81"/>
      <c r="B7318" s="81"/>
      <c r="C7318" s="81"/>
      <c r="D7318" s="81"/>
      <c r="E7318" s="81"/>
      <c r="F7318" s="81"/>
      <c r="G7318" s="81"/>
      <c r="H7318" s="81"/>
      <c r="I7318" s="81"/>
      <c r="J7318" s="81"/>
      <c r="K7318" s="81"/>
      <c r="L7318" s="81"/>
      <c r="M7318" s="81"/>
      <c r="N7318" s="81"/>
      <c r="O7318" s="81"/>
      <c r="P7318" s="81"/>
      <c r="Q7318" s="81"/>
      <c r="R7318" s="81"/>
    </row>
    <row r="7319" spans="1:18">
      <c r="A7319" s="81"/>
      <c r="B7319" s="81"/>
      <c r="C7319" s="81"/>
      <c r="D7319" s="81"/>
      <c r="E7319" s="81"/>
      <c r="F7319" s="81"/>
      <c r="G7319" s="81"/>
      <c r="H7319" s="81"/>
      <c r="I7319" s="81"/>
      <c r="J7319" s="81"/>
      <c r="K7319" s="81"/>
      <c r="L7319" s="81"/>
      <c r="M7319" s="81"/>
      <c r="N7319" s="81"/>
      <c r="O7319" s="81"/>
      <c r="P7319" s="81"/>
      <c r="Q7319" s="81"/>
      <c r="R7319" s="81"/>
    </row>
    <row r="7320" spans="1:18">
      <c r="A7320" s="81"/>
      <c r="B7320" s="81"/>
      <c r="C7320" s="81"/>
      <c r="D7320" s="81"/>
      <c r="E7320" s="81"/>
      <c r="F7320" s="81"/>
      <c r="G7320" s="81"/>
      <c r="H7320" s="81"/>
      <c r="I7320" s="81"/>
      <c r="J7320" s="81"/>
      <c r="K7320" s="81"/>
      <c r="L7320" s="81"/>
      <c r="M7320" s="81"/>
      <c r="N7320" s="81"/>
      <c r="O7320" s="81"/>
      <c r="P7320" s="81"/>
      <c r="Q7320" s="81"/>
      <c r="R7320" s="81"/>
    </row>
    <row r="7321" spans="1:18">
      <c r="A7321" s="81"/>
      <c r="B7321" s="81"/>
      <c r="C7321" s="81"/>
      <c r="D7321" s="81"/>
      <c r="E7321" s="81"/>
      <c r="F7321" s="81"/>
      <c r="G7321" s="81"/>
      <c r="H7321" s="81"/>
      <c r="I7321" s="81"/>
      <c r="J7321" s="81"/>
      <c r="K7321" s="81"/>
      <c r="L7321" s="81"/>
      <c r="M7321" s="81"/>
      <c r="N7321" s="81"/>
      <c r="O7321" s="81"/>
      <c r="P7321" s="81"/>
      <c r="Q7321" s="81"/>
      <c r="R7321" s="81"/>
    </row>
    <row r="7322" spans="1:18">
      <c r="A7322" s="81"/>
      <c r="B7322" s="81"/>
      <c r="C7322" s="81"/>
      <c r="D7322" s="81"/>
      <c r="E7322" s="81"/>
      <c r="F7322" s="81"/>
      <c r="G7322" s="81"/>
      <c r="H7322" s="81"/>
      <c r="I7322" s="81"/>
      <c r="J7322" s="81"/>
      <c r="K7322" s="81"/>
      <c r="L7322" s="81"/>
      <c r="M7322" s="81"/>
      <c r="N7322" s="81"/>
      <c r="O7322" s="81"/>
      <c r="P7322" s="81"/>
      <c r="Q7322" s="81"/>
      <c r="R7322" s="81"/>
    </row>
    <row r="7323" spans="1:18">
      <c r="A7323" s="81"/>
      <c r="B7323" s="81"/>
      <c r="C7323" s="81"/>
      <c r="D7323" s="81"/>
      <c r="E7323" s="81"/>
      <c r="F7323" s="81"/>
      <c r="G7323" s="81"/>
      <c r="H7323" s="81"/>
      <c r="I7323" s="81"/>
      <c r="J7323" s="81"/>
      <c r="K7323" s="81"/>
      <c r="L7323" s="81"/>
      <c r="M7323" s="81"/>
      <c r="N7323" s="81"/>
      <c r="O7323" s="81"/>
      <c r="P7323" s="81"/>
      <c r="Q7323" s="81"/>
      <c r="R7323" s="81"/>
    </row>
    <row r="7324" spans="1:18">
      <c r="A7324" s="81"/>
      <c r="B7324" s="81"/>
      <c r="C7324" s="81"/>
      <c r="D7324" s="81"/>
      <c r="E7324" s="81"/>
      <c r="F7324" s="81"/>
      <c r="G7324" s="81"/>
      <c r="H7324" s="81"/>
      <c r="I7324" s="81"/>
      <c r="J7324" s="81"/>
      <c r="K7324" s="81"/>
      <c r="L7324" s="81"/>
      <c r="M7324" s="81"/>
      <c r="N7324" s="81"/>
      <c r="O7324" s="81"/>
      <c r="P7324" s="81"/>
      <c r="Q7324" s="81"/>
      <c r="R7324" s="81"/>
    </row>
    <row r="7325" spans="1:18">
      <c r="A7325" s="81"/>
      <c r="B7325" s="81"/>
      <c r="C7325" s="81"/>
      <c r="D7325" s="81"/>
      <c r="E7325" s="81"/>
      <c r="F7325" s="81"/>
      <c r="G7325" s="81"/>
      <c r="H7325" s="81"/>
      <c r="I7325" s="81"/>
      <c r="J7325" s="81"/>
      <c r="K7325" s="81"/>
      <c r="L7325" s="81"/>
      <c r="M7325" s="81"/>
      <c r="N7325" s="81"/>
      <c r="O7325" s="81"/>
      <c r="P7325" s="81"/>
      <c r="Q7325" s="81"/>
      <c r="R7325" s="81"/>
    </row>
    <row r="7326" spans="1:18">
      <c r="A7326" s="81"/>
      <c r="B7326" s="81"/>
      <c r="C7326" s="81"/>
      <c r="D7326" s="81"/>
      <c r="E7326" s="81"/>
      <c r="F7326" s="81"/>
      <c r="G7326" s="81"/>
      <c r="H7326" s="81"/>
      <c r="I7326" s="81"/>
      <c r="J7326" s="81"/>
      <c r="K7326" s="81"/>
      <c r="L7326" s="81"/>
      <c r="M7326" s="81"/>
      <c r="N7326" s="81"/>
      <c r="O7326" s="81"/>
      <c r="P7326" s="81"/>
      <c r="Q7326" s="81"/>
      <c r="R7326" s="81"/>
    </row>
    <row r="7327" spans="1:18">
      <c r="A7327" s="81"/>
      <c r="B7327" s="81"/>
      <c r="C7327" s="81"/>
      <c r="D7327" s="81"/>
      <c r="E7327" s="81"/>
      <c r="F7327" s="81"/>
      <c r="G7327" s="81"/>
      <c r="H7327" s="81"/>
      <c r="I7327" s="81"/>
      <c r="J7327" s="81"/>
      <c r="K7327" s="81"/>
      <c r="L7327" s="81"/>
      <c r="M7327" s="81"/>
      <c r="N7327" s="81"/>
      <c r="O7327" s="81"/>
      <c r="P7327" s="81"/>
      <c r="Q7327" s="81"/>
      <c r="R7327" s="81"/>
    </row>
    <row r="7328" spans="1:18">
      <c r="A7328" s="81"/>
      <c r="B7328" s="81"/>
      <c r="C7328" s="81"/>
      <c r="D7328" s="81"/>
      <c r="E7328" s="81"/>
      <c r="F7328" s="81"/>
      <c r="G7328" s="81"/>
      <c r="H7328" s="81"/>
      <c r="I7328" s="81"/>
      <c r="J7328" s="81"/>
      <c r="K7328" s="81"/>
      <c r="L7328" s="81"/>
      <c r="M7328" s="81"/>
      <c r="N7328" s="81"/>
      <c r="O7328" s="81"/>
      <c r="P7328" s="81"/>
      <c r="Q7328" s="81"/>
      <c r="R7328" s="81"/>
    </row>
    <row r="7329" spans="1:18">
      <c r="A7329" s="81"/>
      <c r="B7329" s="81"/>
      <c r="C7329" s="81"/>
      <c r="D7329" s="81"/>
      <c r="E7329" s="81"/>
      <c r="F7329" s="81"/>
      <c r="G7329" s="81"/>
      <c r="H7329" s="81"/>
      <c r="I7329" s="81"/>
      <c r="J7329" s="81"/>
      <c r="K7329" s="81"/>
      <c r="L7329" s="81"/>
      <c r="M7329" s="81"/>
      <c r="N7329" s="81"/>
      <c r="O7329" s="81"/>
      <c r="P7329" s="81"/>
      <c r="Q7329" s="81"/>
      <c r="R7329" s="81"/>
    </row>
    <row r="7330" spans="1:18">
      <c r="A7330" s="81"/>
      <c r="B7330" s="81"/>
      <c r="C7330" s="81"/>
      <c r="D7330" s="81"/>
      <c r="E7330" s="81"/>
      <c r="F7330" s="81"/>
      <c r="G7330" s="81"/>
      <c r="H7330" s="81"/>
      <c r="I7330" s="81"/>
      <c r="J7330" s="81"/>
      <c r="K7330" s="81"/>
      <c r="L7330" s="81"/>
      <c r="M7330" s="81"/>
      <c r="N7330" s="81"/>
      <c r="O7330" s="81"/>
      <c r="P7330" s="81"/>
      <c r="Q7330" s="81"/>
      <c r="R7330" s="81"/>
    </row>
    <row r="7331" spans="1:18">
      <c r="A7331" s="81"/>
      <c r="B7331" s="81"/>
      <c r="C7331" s="81"/>
      <c r="D7331" s="81"/>
      <c r="E7331" s="81"/>
      <c r="F7331" s="81"/>
      <c r="G7331" s="81"/>
      <c r="H7331" s="81"/>
      <c r="I7331" s="81"/>
      <c r="J7331" s="81"/>
      <c r="K7331" s="81"/>
      <c r="L7331" s="81"/>
      <c r="M7331" s="81"/>
      <c r="N7331" s="81"/>
      <c r="O7331" s="81"/>
      <c r="P7331" s="81"/>
      <c r="Q7331" s="81"/>
      <c r="R7331" s="81"/>
    </row>
    <row r="7332" spans="1:18">
      <c r="A7332" s="81"/>
      <c r="B7332" s="81"/>
      <c r="C7332" s="81"/>
      <c r="D7332" s="81"/>
      <c r="E7332" s="81"/>
      <c r="F7332" s="81"/>
      <c r="G7332" s="81"/>
      <c r="H7332" s="81"/>
      <c r="I7332" s="81"/>
      <c r="J7332" s="81"/>
      <c r="K7332" s="81"/>
      <c r="L7332" s="81"/>
      <c r="M7332" s="81"/>
      <c r="N7332" s="81"/>
      <c r="O7332" s="81"/>
      <c r="P7332" s="81"/>
      <c r="Q7332" s="81"/>
      <c r="R7332" s="81"/>
    </row>
    <row r="7333" spans="1:18">
      <c r="A7333" s="81"/>
      <c r="B7333" s="81"/>
      <c r="C7333" s="81"/>
      <c r="D7333" s="81"/>
      <c r="E7333" s="81"/>
      <c r="F7333" s="81"/>
      <c r="G7333" s="81"/>
      <c r="H7333" s="81"/>
      <c r="I7333" s="81"/>
      <c r="J7333" s="81"/>
      <c r="K7333" s="81"/>
      <c r="L7333" s="81"/>
      <c r="M7333" s="81"/>
      <c r="N7333" s="81"/>
      <c r="O7333" s="81"/>
      <c r="P7333" s="81"/>
      <c r="Q7333" s="81"/>
      <c r="R7333" s="81"/>
    </row>
    <row r="7334" spans="1:18">
      <c r="A7334" s="81"/>
      <c r="B7334" s="81"/>
      <c r="C7334" s="81"/>
      <c r="D7334" s="81"/>
      <c r="E7334" s="81"/>
      <c r="F7334" s="81"/>
      <c r="G7334" s="81"/>
      <c r="H7334" s="81"/>
      <c r="I7334" s="81"/>
      <c r="J7334" s="81"/>
      <c r="K7334" s="81"/>
      <c r="L7334" s="81"/>
      <c r="M7334" s="81"/>
      <c r="N7334" s="81"/>
      <c r="O7334" s="81"/>
      <c r="P7334" s="81"/>
      <c r="Q7334" s="81"/>
      <c r="R7334" s="81"/>
    </row>
    <row r="7335" spans="1:18">
      <c r="A7335" s="81"/>
      <c r="B7335" s="81"/>
      <c r="C7335" s="81"/>
      <c r="D7335" s="81"/>
      <c r="E7335" s="81"/>
      <c r="F7335" s="81"/>
      <c r="G7335" s="81"/>
      <c r="H7335" s="81"/>
      <c r="I7335" s="81"/>
      <c r="J7335" s="81"/>
      <c r="K7335" s="81"/>
      <c r="L7335" s="81"/>
      <c r="M7335" s="81"/>
      <c r="N7335" s="81"/>
      <c r="O7335" s="81"/>
      <c r="P7335" s="81"/>
      <c r="Q7335" s="81"/>
      <c r="R7335" s="81"/>
    </row>
    <row r="7336" spans="1:18">
      <c r="A7336" s="81"/>
      <c r="B7336" s="81"/>
      <c r="C7336" s="81"/>
      <c r="D7336" s="81"/>
      <c r="E7336" s="81"/>
      <c r="F7336" s="81"/>
      <c r="G7336" s="81"/>
      <c r="H7336" s="81"/>
      <c r="I7336" s="81"/>
      <c r="J7336" s="81"/>
      <c r="K7336" s="81"/>
      <c r="L7336" s="81"/>
      <c r="M7336" s="81"/>
      <c r="N7336" s="81"/>
      <c r="O7336" s="81"/>
      <c r="P7336" s="81"/>
      <c r="Q7336" s="81"/>
      <c r="R7336" s="81"/>
    </row>
    <row r="7337" spans="1:18">
      <c r="A7337" s="81"/>
      <c r="B7337" s="81"/>
      <c r="C7337" s="81"/>
      <c r="D7337" s="81"/>
      <c r="E7337" s="81"/>
      <c r="F7337" s="81"/>
      <c r="G7337" s="81"/>
      <c r="H7337" s="81"/>
      <c r="I7337" s="81"/>
      <c r="J7337" s="81"/>
      <c r="K7337" s="81"/>
      <c r="L7337" s="81"/>
      <c r="M7337" s="81"/>
      <c r="N7337" s="81"/>
      <c r="O7337" s="81"/>
      <c r="P7337" s="81"/>
      <c r="Q7337" s="81"/>
      <c r="R7337" s="81"/>
    </row>
    <row r="7338" spans="1:18">
      <c r="A7338" s="81"/>
      <c r="B7338" s="81"/>
      <c r="C7338" s="81"/>
      <c r="D7338" s="81"/>
      <c r="E7338" s="81"/>
      <c r="F7338" s="81"/>
      <c r="G7338" s="81"/>
      <c r="H7338" s="81"/>
      <c r="I7338" s="81"/>
      <c r="J7338" s="81"/>
      <c r="K7338" s="81"/>
      <c r="L7338" s="81"/>
      <c r="M7338" s="81"/>
      <c r="N7338" s="81"/>
      <c r="O7338" s="81"/>
      <c r="P7338" s="81"/>
      <c r="Q7338" s="81"/>
      <c r="R7338" s="81"/>
    </row>
    <row r="7339" spans="1:18">
      <c r="A7339" s="81"/>
      <c r="B7339" s="81"/>
      <c r="C7339" s="81"/>
      <c r="D7339" s="81"/>
      <c r="E7339" s="81"/>
      <c r="F7339" s="81"/>
      <c r="G7339" s="81"/>
      <c r="H7339" s="81"/>
      <c r="I7339" s="81"/>
      <c r="J7339" s="81"/>
      <c r="K7339" s="81"/>
      <c r="L7339" s="81"/>
      <c r="M7339" s="81"/>
      <c r="N7339" s="81"/>
      <c r="O7339" s="81"/>
      <c r="P7339" s="81"/>
      <c r="Q7339" s="81"/>
      <c r="R7339" s="81"/>
    </row>
    <row r="7340" spans="1:18">
      <c r="A7340" s="81"/>
      <c r="B7340" s="81"/>
      <c r="C7340" s="81"/>
      <c r="D7340" s="81"/>
      <c r="E7340" s="81"/>
      <c r="F7340" s="81"/>
      <c r="G7340" s="81"/>
      <c r="H7340" s="81"/>
      <c r="I7340" s="81"/>
      <c r="J7340" s="81"/>
      <c r="K7340" s="81"/>
      <c r="L7340" s="81"/>
      <c r="M7340" s="81"/>
      <c r="N7340" s="81"/>
      <c r="O7340" s="81"/>
      <c r="P7340" s="81"/>
      <c r="Q7340" s="81"/>
      <c r="R7340" s="81"/>
    </row>
    <row r="7341" spans="1:18">
      <c r="A7341" s="81"/>
      <c r="B7341" s="81"/>
      <c r="C7341" s="81"/>
      <c r="D7341" s="81"/>
      <c r="E7341" s="81"/>
      <c r="F7341" s="81"/>
      <c r="G7341" s="81"/>
      <c r="H7341" s="81"/>
      <c r="I7341" s="81"/>
      <c r="J7341" s="81"/>
      <c r="K7341" s="81"/>
      <c r="L7341" s="81"/>
      <c r="M7341" s="81"/>
      <c r="N7341" s="81"/>
      <c r="O7341" s="81"/>
      <c r="P7341" s="81"/>
      <c r="Q7341" s="81"/>
      <c r="R7341" s="81"/>
    </row>
    <row r="7342" spans="1:18">
      <c r="A7342" s="81"/>
      <c r="B7342" s="81"/>
      <c r="C7342" s="81"/>
      <c r="D7342" s="81"/>
      <c r="E7342" s="81"/>
      <c r="F7342" s="81"/>
      <c r="G7342" s="81"/>
      <c r="H7342" s="81"/>
      <c r="I7342" s="81"/>
      <c r="J7342" s="81"/>
      <c r="K7342" s="81"/>
      <c r="L7342" s="81"/>
      <c r="M7342" s="81"/>
      <c r="N7342" s="81"/>
      <c r="O7342" s="81"/>
      <c r="P7342" s="81"/>
      <c r="Q7342" s="81"/>
      <c r="R7342" s="81"/>
    </row>
    <row r="7343" spans="1:18">
      <c r="A7343" s="81"/>
      <c r="B7343" s="81"/>
      <c r="C7343" s="81"/>
      <c r="D7343" s="81"/>
      <c r="E7343" s="81"/>
      <c r="F7343" s="81"/>
      <c r="G7343" s="81"/>
      <c r="H7343" s="81"/>
      <c r="I7343" s="81"/>
      <c r="J7343" s="81"/>
      <c r="K7343" s="81"/>
      <c r="L7343" s="81"/>
      <c r="M7343" s="81"/>
      <c r="N7343" s="81"/>
      <c r="O7343" s="81"/>
      <c r="P7343" s="81"/>
      <c r="Q7343" s="81"/>
      <c r="R7343" s="81"/>
    </row>
    <row r="7344" spans="1:18">
      <c r="A7344" s="81"/>
      <c r="B7344" s="81"/>
      <c r="C7344" s="81"/>
      <c r="D7344" s="81"/>
      <c r="E7344" s="81"/>
      <c r="F7344" s="81"/>
      <c r="G7344" s="81"/>
      <c r="H7344" s="81"/>
      <c r="I7344" s="81"/>
      <c r="J7344" s="81"/>
      <c r="K7344" s="81"/>
      <c r="L7344" s="81"/>
      <c r="M7344" s="81"/>
      <c r="N7344" s="81"/>
      <c r="O7344" s="81"/>
      <c r="P7344" s="81"/>
      <c r="Q7344" s="81"/>
      <c r="R7344" s="81"/>
    </row>
    <row r="7345" spans="1:18">
      <c r="A7345" s="81"/>
      <c r="B7345" s="81"/>
      <c r="C7345" s="81"/>
      <c r="D7345" s="81"/>
      <c r="E7345" s="81"/>
      <c r="F7345" s="81"/>
      <c r="G7345" s="81"/>
      <c r="H7345" s="81"/>
      <c r="I7345" s="81"/>
      <c r="J7345" s="81"/>
      <c r="K7345" s="81"/>
      <c r="L7345" s="81"/>
      <c r="M7345" s="81"/>
      <c r="N7345" s="81"/>
      <c r="O7345" s="81"/>
      <c r="P7345" s="81"/>
      <c r="Q7345" s="81"/>
      <c r="R7345" s="81"/>
    </row>
    <row r="7346" spans="1:18">
      <c r="A7346" s="81"/>
      <c r="B7346" s="81"/>
      <c r="C7346" s="81"/>
      <c r="D7346" s="81"/>
      <c r="E7346" s="81"/>
      <c r="F7346" s="81"/>
      <c r="G7346" s="81"/>
      <c r="H7346" s="81"/>
      <c r="I7346" s="81"/>
      <c r="J7346" s="81"/>
      <c r="K7346" s="81"/>
      <c r="L7346" s="81"/>
      <c r="M7346" s="81"/>
      <c r="N7346" s="81"/>
      <c r="O7346" s="81"/>
      <c r="P7346" s="81"/>
      <c r="Q7346" s="81"/>
      <c r="R7346" s="81"/>
    </row>
    <row r="7347" spans="1:18">
      <c r="A7347" s="81"/>
      <c r="B7347" s="81"/>
      <c r="C7347" s="81"/>
      <c r="D7347" s="81"/>
      <c r="E7347" s="81"/>
      <c r="F7347" s="81"/>
      <c r="G7347" s="81"/>
      <c r="H7347" s="81"/>
      <c r="I7347" s="81"/>
      <c r="J7347" s="81"/>
      <c r="K7347" s="81"/>
      <c r="L7347" s="81"/>
      <c r="M7347" s="81"/>
      <c r="N7347" s="81"/>
      <c r="O7347" s="81"/>
      <c r="P7347" s="81"/>
      <c r="Q7347" s="81"/>
      <c r="R7347" s="81"/>
    </row>
    <row r="7348" spans="1:18">
      <c r="A7348" s="81"/>
      <c r="B7348" s="81"/>
      <c r="C7348" s="81"/>
      <c r="D7348" s="81"/>
      <c r="E7348" s="81"/>
      <c r="F7348" s="81"/>
      <c r="G7348" s="81"/>
      <c r="H7348" s="81"/>
      <c r="I7348" s="81"/>
      <c r="J7348" s="81"/>
      <c r="K7348" s="81"/>
      <c r="L7348" s="81"/>
      <c r="M7348" s="81"/>
      <c r="N7348" s="81"/>
      <c r="O7348" s="81"/>
      <c r="P7348" s="81"/>
      <c r="Q7348" s="81"/>
      <c r="R7348" s="81"/>
    </row>
    <row r="7349" spans="1:18">
      <c r="A7349" s="81"/>
      <c r="B7349" s="81"/>
      <c r="C7349" s="81"/>
      <c r="D7349" s="81"/>
      <c r="E7349" s="81"/>
      <c r="F7349" s="81"/>
      <c r="G7349" s="81"/>
      <c r="H7349" s="81"/>
      <c r="I7349" s="81"/>
      <c r="J7349" s="81"/>
      <c r="K7349" s="81"/>
      <c r="L7349" s="81"/>
      <c r="M7349" s="81"/>
      <c r="N7349" s="81"/>
      <c r="O7349" s="81"/>
      <c r="P7349" s="81"/>
      <c r="Q7349" s="81"/>
      <c r="R7349" s="81"/>
    </row>
    <row r="7350" spans="1:18">
      <c r="A7350" s="81"/>
      <c r="B7350" s="81"/>
      <c r="C7350" s="81"/>
      <c r="D7350" s="81"/>
      <c r="E7350" s="81"/>
      <c r="F7350" s="81"/>
      <c r="G7350" s="81"/>
      <c r="H7350" s="81"/>
      <c r="I7350" s="81"/>
      <c r="J7350" s="81"/>
      <c r="K7350" s="81"/>
      <c r="L7350" s="81"/>
      <c r="M7350" s="81"/>
      <c r="N7350" s="81"/>
      <c r="O7350" s="81"/>
      <c r="P7350" s="81"/>
      <c r="Q7350" s="81"/>
      <c r="R7350" s="81"/>
    </row>
    <row r="7351" spans="1:18">
      <c r="A7351" s="81"/>
      <c r="B7351" s="81"/>
      <c r="C7351" s="81"/>
      <c r="D7351" s="81"/>
      <c r="E7351" s="81"/>
      <c r="F7351" s="81"/>
      <c r="G7351" s="81"/>
      <c r="H7351" s="81"/>
      <c r="I7351" s="81"/>
      <c r="J7351" s="81"/>
      <c r="K7351" s="81"/>
      <c r="L7351" s="81"/>
      <c r="M7351" s="81"/>
      <c r="N7351" s="81"/>
      <c r="O7351" s="81"/>
      <c r="P7351" s="81"/>
      <c r="Q7351" s="81"/>
      <c r="R7351" s="81"/>
    </row>
    <row r="7352" spans="1:18">
      <c r="A7352" s="81"/>
      <c r="B7352" s="81"/>
      <c r="C7352" s="81"/>
      <c r="D7352" s="81"/>
      <c r="E7352" s="81"/>
      <c r="F7352" s="81"/>
      <c r="G7352" s="81"/>
      <c r="H7352" s="81"/>
      <c r="I7352" s="81"/>
      <c r="J7352" s="81"/>
      <c r="K7352" s="81"/>
      <c r="L7352" s="81"/>
      <c r="M7352" s="81"/>
      <c r="N7352" s="81"/>
      <c r="O7352" s="81"/>
      <c r="P7352" s="81"/>
      <c r="Q7352" s="81"/>
      <c r="R7352" s="81"/>
    </row>
    <row r="7353" spans="1:18">
      <c r="A7353" s="81"/>
      <c r="B7353" s="81"/>
      <c r="C7353" s="81"/>
      <c r="D7353" s="81"/>
      <c r="E7353" s="81"/>
      <c r="F7353" s="81"/>
      <c r="G7353" s="81"/>
      <c r="H7353" s="81"/>
      <c r="I7353" s="81"/>
      <c r="J7353" s="81"/>
      <c r="K7353" s="81"/>
      <c r="L7353" s="81"/>
      <c r="M7353" s="81"/>
      <c r="N7353" s="81"/>
      <c r="O7353" s="81"/>
      <c r="P7353" s="81"/>
      <c r="Q7353" s="81"/>
      <c r="R7353" s="81"/>
    </row>
    <row r="7354" spans="1:18">
      <c r="A7354" s="81"/>
      <c r="B7354" s="81"/>
      <c r="C7354" s="81"/>
      <c r="D7354" s="81"/>
      <c r="E7354" s="81"/>
      <c r="F7354" s="81"/>
      <c r="G7354" s="81"/>
      <c r="H7354" s="81"/>
      <c r="I7354" s="81"/>
      <c r="J7354" s="81"/>
      <c r="K7354" s="81"/>
      <c r="L7354" s="81"/>
      <c r="M7354" s="81"/>
      <c r="N7354" s="81"/>
      <c r="O7354" s="81"/>
      <c r="P7354" s="81"/>
      <c r="Q7354" s="81"/>
      <c r="R7354" s="81"/>
    </row>
    <row r="7355" spans="1:18">
      <c r="A7355" s="81"/>
      <c r="B7355" s="81"/>
      <c r="C7355" s="81"/>
      <c r="D7355" s="81"/>
      <c r="E7355" s="81"/>
      <c r="F7355" s="81"/>
      <c r="G7355" s="81"/>
      <c r="H7355" s="81"/>
      <c r="I7355" s="81"/>
      <c r="J7355" s="81"/>
      <c r="K7355" s="81"/>
      <c r="L7355" s="81"/>
      <c r="M7355" s="81"/>
      <c r="N7355" s="81"/>
      <c r="O7355" s="81"/>
      <c r="P7355" s="81"/>
      <c r="Q7355" s="81"/>
      <c r="R7355" s="81"/>
    </row>
    <row r="7356" spans="1:18">
      <c r="A7356" s="81"/>
      <c r="B7356" s="81"/>
      <c r="C7356" s="81"/>
      <c r="D7356" s="81"/>
      <c r="E7356" s="81"/>
      <c r="F7356" s="81"/>
      <c r="G7356" s="81"/>
      <c r="H7356" s="81"/>
      <c r="I7356" s="81"/>
      <c r="J7356" s="81"/>
      <c r="K7356" s="81"/>
      <c r="L7356" s="81"/>
      <c r="M7356" s="81"/>
      <c r="N7356" s="81"/>
      <c r="O7356" s="81"/>
      <c r="P7356" s="81"/>
      <c r="Q7356" s="81"/>
      <c r="R7356" s="81"/>
    </row>
    <row r="7357" spans="1:18">
      <c r="A7357" s="81"/>
      <c r="B7357" s="81"/>
      <c r="C7357" s="81"/>
      <c r="D7357" s="81"/>
      <c r="E7357" s="81"/>
      <c r="F7357" s="81"/>
      <c r="G7357" s="81"/>
      <c r="H7357" s="81"/>
      <c r="I7357" s="81"/>
      <c r="J7357" s="81"/>
      <c r="K7357" s="81"/>
      <c r="L7357" s="81"/>
      <c r="M7357" s="81"/>
      <c r="N7357" s="81"/>
      <c r="O7357" s="81"/>
      <c r="P7357" s="81"/>
      <c r="Q7357" s="81"/>
      <c r="R7357" s="81"/>
    </row>
    <row r="7358" spans="1:18">
      <c r="A7358" s="81"/>
      <c r="B7358" s="81"/>
      <c r="C7358" s="81"/>
      <c r="D7358" s="81"/>
      <c r="E7358" s="81"/>
      <c r="F7358" s="81"/>
      <c r="G7358" s="81"/>
      <c r="H7358" s="81"/>
      <c r="I7358" s="81"/>
      <c r="J7358" s="81"/>
      <c r="K7358" s="81"/>
      <c r="L7358" s="81"/>
      <c r="M7358" s="81"/>
      <c r="N7358" s="81"/>
      <c r="O7358" s="81"/>
      <c r="P7358" s="81"/>
      <c r="Q7358" s="81"/>
      <c r="R7358" s="81"/>
    </row>
    <row r="7359" spans="1:18">
      <c r="A7359" s="81"/>
      <c r="B7359" s="81"/>
      <c r="C7359" s="81"/>
      <c r="D7359" s="81"/>
      <c r="E7359" s="81"/>
      <c r="F7359" s="81"/>
      <c r="G7359" s="81"/>
      <c r="H7359" s="81"/>
      <c r="I7359" s="81"/>
      <c r="J7359" s="81"/>
      <c r="K7359" s="81"/>
      <c r="L7359" s="81"/>
      <c r="M7359" s="81"/>
      <c r="N7359" s="81"/>
      <c r="O7359" s="81"/>
      <c r="P7359" s="81"/>
      <c r="Q7359" s="81"/>
      <c r="R7359" s="81"/>
    </row>
    <row r="7360" spans="1:18">
      <c r="A7360" s="81"/>
      <c r="B7360" s="81"/>
      <c r="C7360" s="81"/>
      <c r="D7360" s="81"/>
      <c r="E7360" s="81"/>
      <c r="F7360" s="81"/>
      <c r="G7360" s="81"/>
      <c r="H7360" s="81"/>
      <c r="I7360" s="81"/>
      <c r="J7360" s="81"/>
      <c r="K7360" s="81"/>
      <c r="L7360" s="81"/>
      <c r="M7360" s="81"/>
      <c r="N7360" s="81"/>
      <c r="O7360" s="81"/>
      <c r="P7360" s="81"/>
      <c r="Q7360" s="81"/>
      <c r="R7360" s="81"/>
    </row>
    <row r="7361" spans="1:18">
      <c r="A7361" s="81"/>
      <c r="B7361" s="81"/>
      <c r="C7361" s="81"/>
      <c r="D7361" s="81"/>
      <c r="E7361" s="81"/>
      <c r="F7361" s="81"/>
      <c r="G7361" s="81"/>
      <c r="H7361" s="81"/>
      <c r="I7361" s="81"/>
      <c r="J7361" s="81"/>
      <c r="K7361" s="81"/>
      <c r="L7361" s="81"/>
      <c r="M7361" s="81"/>
      <c r="N7361" s="81"/>
      <c r="O7361" s="81"/>
      <c r="P7361" s="81"/>
      <c r="Q7361" s="81"/>
      <c r="R7361" s="81"/>
    </row>
    <row r="7362" spans="1:18">
      <c r="A7362" s="81"/>
      <c r="B7362" s="81"/>
      <c r="C7362" s="81"/>
      <c r="D7362" s="81"/>
      <c r="E7362" s="81"/>
      <c r="F7362" s="81"/>
      <c r="G7362" s="81"/>
      <c r="H7362" s="81"/>
      <c r="I7362" s="81"/>
      <c r="J7362" s="81"/>
      <c r="K7362" s="81"/>
      <c r="L7362" s="81"/>
      <c r="M7362" s="81"/>
      <c r="N7362" s="81"/>
      <c r="O7362" s="81"/>
      <c r="P7362" s="81"/>
      <c r="Q7362" s="81"/>
      <c r="R7362" s="81"/>
    </row>
    <row r="7363" spans="1:18">
      <c r="A7363" s="81"/>
      <c r="B7363" s="81"/>
      <c r="C7363" s="81"/>
      <c r="D7363" s="81"/>
      <c r="E7363" s="81"/>
      <c r="F7363" s="81"/>
      <c r="G7363" s="81"/>
      <c r="H7363" s="81"/>
      <c r="I7363" s="81"/>
      <c r="J7363" s="81"/>
      <c r="K7363" s="81"/>
      <c r="L7363" s="81"/>
      <c r="M7363" s="81"/>
      <c r="N7363" s="81"/>
      <c r="O7363" s="81"/>
      <c r="P7363" s="81"/>
      <c r="Q7363" s="81"/>
      <c r="R7363" s="81"/>
    </row>
    <row r="7364" spans="1:18">
      <c r="A7364" s="81"/>
      <c r="B7364" s="81"/>
      <c r="C7364" s="81"/>
      <c r="D7364" s="81"/>
      <c r="E7364" s="81"/>
      <c r="F7364" s="81"/>
      <c r="G7364" s="81"/>
      <c r="H7364" s="81"/>
      <c r="I7364" s="81"/>
      <c r="J7364" s="81"/>
      <c r="K7364" s="81"/>
      <c r="L7364" s="81"/>
      <c r="M7364" s="81"/>
      <c r="N7364" s="81"/>
      <c r="O7364" s="81"/>
      <c r="P7364" s="81"/>
      <c r="Q7364" s="81"/>
      <c r="R7364" s="81"/>
    </row>
    <row r="7365" spans="1:18">
      <c r="A7365" s="81"/>
      <c r="B7365" s="81"/>
      <c r="C7365" s="81"/>
      <c r="D7365" s="81"/>
      <c r="E7365" s="81"/>
      <c r="F7365" s="81"/>
      <c r="G7365" s="81"/>
      <c r="H7365" s="81"/>
      <c r="I7365" s="81"/>
      <c r="J7365" s="81"/>
      <c r="K7365" s="81"/>
      <c r="L7365" s="81"/>
      <c r="M7365" s="81"/>
      <c r="N7365" s="81"/>
      <c r="O7365" s="81"/>
      <c r="P7365" s="81"/>
      <c r="Q7365" s="81"/>
      <c r="R7365" s="81"/>
    </row>
    <row r="7366" spans="1:18">
      <c r="A7366" s="81"/>
      <c r="B7366" s="81"/>
      <c r="C7366" s="81"/>
      <c r="D7366" s="81"/>
      <c r="E7366" s="81"/>
      <c r="F7366" s="81"/>
      <c r="G7366" s="81"/>
      <c r="H7366" s="81"/>
      <c r="I7366" s="81"/>
      <c r="J7366" s="81"/>
      <c r="K7366" s="81"/>
      <c r="L7366" s="81"/>
      <c r="M7366" s="81"/>
      <c r="N7366" s="81"/>
      <c r="O7366" s="81"/>
      <c r="P7366" s="81"/>
      <c r="Q7366" s="81"/>
      <c r="R7366" s="81"/>
    </row>
    <row r="7367" spans="1:18">
      <c r="A7367" s="81"/>
      <c r="B7367" s="81"/>
      <c r="C7367" s="81"/>
      <c r="D7367" s="81"/>
      <c r="E7367" s="81"/>
      <c r="F7367" s="81"/>
      <c r="G7367" s="81"/>
      <c r="H7367" s="81"/>
      <c r="I7367" s="81"/>
      <c r="J7367" s="81"/>
      <c r="K7367" s="81"/>
      <c r="L7367" s="81"/>
      <c r="M7367" s="81"/>
      <c r="N7367" s="81"/>
      <c r="O7367" s="81"/>
      <c r="P7367" s="81"/>
      <c r="Q7367" s="81"/>
      <c r="R7367" s="81"/>
    </row>
    <row r="7368" spans="1:18">
      <c r="A7368" s="81"/>
      <c r="B7368" s="81"/>
      <c r="C7368" s="81"/>
      <c r="D7368" s="81"/>
      <c r="E7368" s="81"/>
      <c r="F7368" s="81"/>
      <c r="G7368" s="81"/>
      <c r="H7368" s="81"/>
      <c r="I7368" s="81"/>
      <c r="J7368" s="81"/>
      <c r="K7368" s="81"/>
      <c r="L7368" s="81"/>
      <c r="M7368" s="81"/>
      <c r="N7368" s="81"/>
      <c r="O7368" s="81"/>
      <c r="P7368" s="81"/>
      <c r="Q7368" s="81"/>
      <c r="R7368" s="81"/>
    </row>
    <row r="7369" spans="1:18">
      <c r="A7369" s="81"/>
      <c r="B7369" s="81"/>
      <c r="C7369" s="81"/>
      <c r="D7369" s="81"/>
      <c r="E7369" s="81"/>
      <c r="F7369" s="81"/>
      <c r="G7369" s="81"/>
      <c r="H7369" s="81"/>
      <c r="I7369" s="81"/>
      <c r="J7369" s="81"/>
      <c r="K7369" s="81"/>
      <c r="L7369" s="81"/>
      <c r="M7369" s="81"/>
      <c r="N7369" s="81"/>
      <c r="O7369" s="81"/>
      <c r="P7369" s="81"/>
      <c r="Q7369" s="81"/>
      <c r="R7369" s="81"/>
    </row>
    <row r="7370" spans="1:18">
      <c r="A7370" s="81"/>
      <c r="B7370" s="81"/>
      <c r="C7370" s="81"/>
      <c r="D7370" s="81"/>
      <c r="E7370" s="81"/>
      <c r="F7370" s="81"/>
      <c r="G7370" s="81"/>
      <c r="H7370" s="81"/>
      <c r="I7370" s="81"/>
      <c r="J7370" s="81"/>
      <c r="K7370" s="81"/>
      <c r="L7370" s="81"/>
      <c r="M7370" s="81"/>
      <c r="N7370" s="81"/>
      <c r="O7370" s="81"/>
      <c r="P7370" s="81"/>
      <c r="Q7370" s="81"/>
      <c r="R7370" s="81"/>
    </row>
    <row r="7371" spans="1:18">
      <c r="A7371" s="81"/>
      <c r="B7371" s="81"/>
      <c r="C7371" s="81"/>
      <c r="D7371" s="81"/>
      <c r="E7371" s="81"/>
      <c r="F7371" s="81"/>
      <c r="G7371" s="81"/>
      <c r="H7371" s="81"/>
      <c r="I7371" s="81"/>
      <c r="J7371" s="81"/>
      <c r="K7371" s="81"/>
      <c r="L7371" s="81"/>
      <c r="M7371" s="81"/>
      <c r="N7371" s="81"/>
      <c r="O7371" s="81"/>
      <c r="P7371" s="81"/>
      <c r="Q7371" s="81"/>
      <c r="R7371" s="81"/>
    </row>
    <row r="7372" spans="1:18">
      <c r="A7372" s="81"/>
      <c r="B7372" s="81"/>
      <c r="C7372" s="81"/>
      <c r="D7372" s="81"/>
      <c r="E7372" s="81"/>
      <c r="F7372" s="81"/>
      <c r="G7372" s="81"/>
      <c r="H7372" s="81"/>
      <c r="I7372" s="81"/>
      <c r="J7372" s="81"/>
      <c r="K7372" s="81"/>
      <c r="L7372" s="81"/>
      <c r="M7372" s="81"/>
      <c r="N7372" s="81"/>
      <c r="O7372" s="81"/>
      <c r="P7372" s="81"/>
      <c r="Q7372" s="81"/>
      <c r="R7372" s="81"/>
    </row>
    <row r="7373" spans="1:18">
      <c r="A7373" s="81"/>
      <c r="B7373" s="81"/>
      <c r="C7373" s="81"/>
      <c r="D7373" s="81"/>
      <c r="E7373" s="81"/>
      <c r="F7373" s="81"/>
      <c r="G7373" s="81"/>
      <c r="H7373" s="81"/>
      <c r="I7373" s="81"/>
      <c r="J7373" s="81"/>
      <c r="K7373" s="81"/>
      <c r="L7373" s="81"/>
      <c r="M7373" s="81"/>
      <c r="N7373" s="81"/>
      <c r="O7373" s="81"/>
      <c r="P7373" s="81"/>
      <c r="Q7373" s="81"/>
      <c r="R7373" s="81"/>
    </row>
    <row r="7374" spans="1:18">
      <c r="A7374" s="81"/>
      <c r="B7374" s="81"/>
      <c r="C7374" s="81"/>
      <c r="D7374" s="81"/>
      <c r="E7374" s="81"/>
      <c r="F7374" s="81"/>
      <c r="G7374" s="81"/>
      <c r="H7374" s="81"/>
      <c r="I7374" s="81"/>
      <c r="J7374" s="81"/>
      <c r="K7374" s="81"/>
      <c r="L7374" s="81"/>
      <c r="M7374" s="81"/>
      <c r="N7374" s="81"/>
      <c r="O7374" s="81"/>
      <c r="P7374" s="81"/>
      <c r="Q7374" s="81"/>
      <c r="R7374" s="81"/>
    </row>
    <row r="7375" spans="1:18">
      <c r="A7375" s="81"/>
      <c r="B7375" s="81"/>
      <c r="C7375" s="81"/>
      <c r="D7375" s="81"/>
      <c r="E7375" s="81"/>
      <c r="F7375" s="81"/>
      <c r="G7375" s="81"/>
      <c r="H7375" s="81"/>
      <c r="I7375" s="81"/>
      <c r="J7375" s="81"/>
      <c r="K7375" s="81"/>
      <c r="L7375" s="81"/>
      <c r="M7375" s="81"/>
      <c r="N7375" s="81"/>
      <c r="O7375" s="81"/>
      <c r="P7375" s="81"/>
      <c r="Q7375" s="81"/>
      <c r="R7375" s="81"/>
    </row>
    <row r="7376" spans="1:18">
      <c r="A7376" s="81"/>
      <c r="B7376" s="81"/>
      <c r="C7376" s="81"/>
      <c r="D7376" s="81"/>
      <c r="E7376" s="81"/>
      <c r="F7376" s="81"/>
      <c r="G7376" s="81"/>
      <c r="H7376" s="81"/>
      <c r="I7376" s="81"/>
      <c r="J7376" s="81"/>
      <c r="K7376" s="81"/>
      <c r="L7376" s="81"/>
      <c r="M7376" s="81"/>
      <c r="N7376" s="81"/>
      <c r="O7376" s="81"/>
      <c r="P7376" s="81"/>
      <c r="Q7376" s="81"/>
      <c r="R7376" s="81"/>
    </row>
    <row r="7377" spans="1:18">
      <c r="A7377" s="81"/>
      <c r="B7377" s="81"/>
      <c r="C7377" s="81"/>
      <c r="D7377" s="81"/>
      <c r="E7377" s="81"/>
      <c r="F7377" s="81"/>
      <c r="G7377" s="81"/>
      <c r="H7377" s="81"/>
      <c r="I7377" s="81"/>
      <c r="J7377" s="81"/>
      <c r="K7377" s="81"/>
      <c r="L7377" s="81"/>
      <c r="M7377" s="81"/>
      <c r="N7377" s="81"/>
      <c r="O7377" s="81"/>
      <c r="P7377" s="81"/>
      <c r="Q7377" s="81"/>
      <c r="R7377" s="81"/>
    </row>
    <row r="7378" spans="1:18">
      <c r="A7378" s="81"/>
      <c r="B7378" s="81"/>
      <c r="C7378" s="81"/>
      <c r="D7378" s="81"/>
      <c r="E7378" s="81"/>
      <c r="F7378" s="81"/>
      <c r="G7378" s="81"/>
      <c r="H7378" s="81"/>
      <c r="I7378" s="81"/>
      <c r="J7378" s="81"/>
      <c r="K7378" s="81"/>
      <c r="L7378" s="81"/>
      <c r="M7378" s="81"/>
      <c r="N7378" s="81"/>
      <c r="O7378" s="81"/>
      <c r="P7378" s="81"/>
      <c r="Q7378" s="81"/>
      <c r="R7378" s="81"/>
    </row>
    <row r="7379" spans="1:18">
      <c r="A7379" s="81"/>
      <c r="B7379" s="81"/>
      <c r="C7379" s="81"/>
      <c r="D7379" s="81"/>
      <c r="E7379" s="81"/>
      <c r="F7379" s="81"/>
      <c r="G7379" s="81"/>
      <c r="H7379" s="81"/>
      <c r="I7379" s="81"/>
      <c r="J7379" s="81"/>
      <c r="K7379" s="81"/>
      <c r="L7379" s="81"/>
      <c r="M7379" s="81"/>
      <c r="N7379" s="81"/>
      <c r="O7379" s="81"/>
      <c r="P7379" s="81"/>
      <c r="Q7379" s="81"/>
      <c r="R7379" s="81"/>
    </row>
    <row r="7380" spans="1:18">
      <c r="A7380" s="81"/>
      <c r="B7380" s="81"/>
      <c r="C7380" s="81"/>
      <c r="D7380" s="81"/>
      <c r="E7380" s="81"/>
      <c r="F7380" s="81"/>
      <c r="G7380" s="81"/>
      <c r="H7380" s="81"/>
      <c r="I7380" s="81"/>
      <c r="J7380" s="81"/>
      <c r="K7380" s="81"/>
      <c r="L7380" s="81"/>
      <c r="M7380" s="81"/>
      <c r="N7380" s="81"/>
      <c r="O7380" s="81"/>
      <c r="P7380" s="81"/>
      <c r="Q7380" s="81"/>
      <c r="R7380" s="81"/>
    </row>
    <row r="7381" spans="1:18">
      <c r="A7381" s="81"/>
      <c r="B7381" s="81"/>
      <c r="C7381" s="81"/>
      <c r="D7381" s="81"/>
      <c r="E7381" s="81"/>
      <c r="F7381" s="81"/>
      <c r="G7381" s="81"/>
      <c r="H7381" s="81"/>
      <c r="I7381" s="81"/>
      <c r="J7381" s="81"/>
      <c r="K7381" s="81"/>
      <c r="L7381" s="81"/>
      <c r="M7381" s="81"/>
      <c r="N7381" s="81"/>
      <c r="O7381" s="81"/>
      <c r="P7381" s="81"/>
      <c r="Q7381" s="81"/>
      <c r="R7381" s="81"/>
    </row>
    <row r="7382" spans="1:18">
      <c r="A7382" s="81"/>
      <c r="B7382" s="81"/>
      <c r="C7382" s="81"/>
      <c r="D7382" s="81"/>
      <c r="E7382" s="81"/>
      <c r="F7382" s="81"/>
      <c r="G7382" s="81"/>
      <c r="H7382" s="81"/>
      <c r="I7382" s="81"/>
      <c r="J7382" s="81"/>
      <c r="K7382" s="81"/>
      <c r="L7382" s="81"/>
      <c r="M7382" s="81"/>
      <c r="N7382" s="81"/>
      <c r="O7382" s="81"/>
      <c r="P7382" s="81"/>
      <c r="Q7382" s="81"/>
      <c r="R7382" s="81"/>
    </row>
    <row r="7383" spans="1:18">
      <c r="A7383" s="81"/>
      <c r="B7383" s="81"/>
      <c r="C7383" s="81"/>
      <c r="D7383" s="81"/>
      <c r="E7383" s="81"/>
      <c r="F7383" s="81"/>
      <c r="G7383" s="81"/>
      <c r="H7383" s="81"/>
      <c r="I7383" s="81"/>
      <c r="J7383" s="81"/>
      <c r="K7383" s="81"/>
      <c r="L7383" s="81"/>
      <c r="M7383" s="81"/>
      <c r="N7383" s="81"/>
      <c r="O7383" s="81"/>
      <c r="P7383" s="81"/>
      <c r="Q7383" s="81"/>
      <c r="R7383" s="81"/>
    </row>
    <row r="7384" spans="1:18">
      <c r="A7384" s="81"/>
      <c r="B7384" s="81"/>
      <c r="C7384" s="81"/>
      <c r="D7384" s="81"/>
      <c r="E7384" s="81"/>
      <c r="F7384" s="81"/>
      <c r="G7384" s="81"/>
      <c r="H7384" s="81"/>
      <c r="I7384" s="81"/>
      <c r="J7384" s="81"/>
      <c r="K7384" s="81"/>
      <c r="L7384" s="81"/>
      <c r="M7384" s="81"/>
      <c r="N7384" s="81"/>
      <c r="O7384" s="81"/>
      <c r="P7384" s="81"/>
      <c r="Q7384" s="81"/>
      <c r="R7384" s="81"/>
    </row>
    <row r="7385" spans="1:18">
      <c r="A7385" s="81"/>
      <c r="B7385" s="81"/>
      <c r="C7385" s="81"/>
      <c r="D7385" s="81"/>
      <c r="E7385" s="81"/>
      <c r="F7385" s="81"/>
      <c r="G7385" s="81"/>
      <c r="H7385" s="81"/>
      <c r="I7385" s="81"/>
      <c r="J7385" s="81"/>
      <c r="K7385" s="81"/>
      <c r="L7385" s="81"/>
      <c r="M7385" s="81"/>
      <c r="N7385" s="81"/>
      <c r="O7385" s="81"/>
      <c r="P7385" s="81"/>
      <c r="Q7385" s="81"/>
      <c r="R7385" s="81"/>
    </row>
    <row r="7386" spans="1:18">
      <c r="A7386" s="81"/>
      <c r="B7386" s="81"/>
      <c r="C7386" s="81"/>
      <c r="D7386" s="81"/>
      <c r="E7386" s="81"/>
      <c r="F7386" s="81"/>
      <c r="G7386" s="81"/>
      <c r="H7386" s="81"/>
      <c r="I7386" s="81"/>
      <c r="J7386" s="81"/>
      <c r="K7386" s="81"/>
      <c r="L7386" s="81"/>
      <c r="M7386" s="81"/>
      <c r="N7386" s="81"/>
      <c r="O7386" s="81"/>
      <c r="P7386" s="81"/>
      <c r="Q7386" s="81"/>
      <c r="R7386" s="81"/>
    </row>
    <row r="7387" spans="1:18">
      <c r="A7387" s="81"/>
      <c r="B7387" s="81"/>
      <c r="C7387" s="81"/>
      <c r="D7387" s="81"/>
      <c r="E7387" s="81"/>
      <c r="F7387" s="81"/>
      <c r="G7387" s="81"/>
      <c r="H7387" s="81"/>
      <c r="I7387" s="81"/>
      <c r="J7387" s="81"/>
      <c r="K7387" s="81"/>
      <c r="L7387" s="81"/>
      <c r="M7387" s="81"/>
      <c r="N7387" s="81"/>
      <c r="O7387" s="81"/>
      <c r="P7387" s="81"/>
      <c r="Q7387" s="81"/>
      <c r="R7387" s="81"/>
    </row>
    <row r="7388" spans="1:18">
      <c r="A7388" s="81"/>
      <c r="B7388" s="81"/>
      <c r="C7388" s="81"/>
      <c r="D7388" s="81"/>
      <c r="E7388" s="81"/>
      <c r="F7388" s="81"/>
      <c r="G7388" s="81"/>
      <c r="H7388" s="81"/>
      <c r="I7388" s="81"/>
      <c r="J7388" s="81"/>
      <c r="K7388" s="81"/>
      <c r="L7388" s="81"/>
      <c r="M7388" s="81"/>
      <c r="N7388" s="81"/>
      <c r="O7388" s="81"/>
      <c r="P7388" s="81"/>
      <c r="Q7388" s="81"/>
      <c r="R7388" s="81"/>
    </row>
    <row r="7389" spans="1:18">
      <c r="A7389" s="81"/>
      <c r="B7389" s="81"/>
      <c r="C7389" s="81"/>
      <c r="D7389" s="81"/>
      <c r="E7389" s="81"/>
      <c r="F7389" s="81"/>
      <c r="G7389" s="81"/>
      <c r="H7389" s="81"/>
      <c r="I7389" s="81"/>
      <c r="J7389" s="81"/>
      <c r="K7389" s="81"/>
      <c r="L7389" s="81"/>
      <c r="M7389" s="81"/>
      <c r="N7389" s="81"/>
      <c r="O7389" s="81"/>
      <c r="P7389" s="81"/>
      <c r="Q7389" s="81"/>
      <c r="R7389" s="81"/>
    </row>
    <row r="7390" spans="1:18">
      <c r="A7390" s="81"/>
      <c r="B7390" s="81"/>
      <c r="C7390" s="81"/>
      <c r="D7390" s="81"/>
      <c r="E7390" s="81"/>
      <c r="F7390" s="81"/>
      <c r="G7390" s="81"/>
      <c r="H7390" s="81"/>
      <c r="I7390" s="81"/>
      <c r="J7390" s="81"/>
      <c r="K7390" s="81"/>
      <c r="L7390" s="81"/>
      <c r="M7390" s="81"/>
      <c r="N7390" s="81"/>
      <c r="O7390" s="81"/>
      <c r="P7390" s="81"/>
      <c r="Q7390" s="81"/>
      <c r="R7390" s="81"/>
    </row>
    <row r="7391" spans="1:18">
      <c r="A7391" s="81"/>
      <c r="B7391" s="81"/>
      <c r="C7391" s="81"/>
      <c r="D7391" s="81"/>
      <c r="E7391" s="81"/>
      <c r="F7391" s="81"/>
      <c r="G7391" s="81"/>
      <c r="H7391" s="81"/>
      <c r="I7391" s="81"/>
      <c r="J7391" s="81"/>
      <c r="K7391" s="81"/>
      <c r="L7391" s="81"/>
      <c r="M7391" s="81"/>
      <c r="N7391" s="81"/>
      <c r="O7391" s="81"/>
      <c r="P7391" s="81"/>
      <c r="Q7391" s="81"/>
      <c r="R7391" s="81"/>
    </row>
    <row r="7392" spans="1:18">
      <c r="A7392" s="81"/>
      <c r="B7392" s="81"/>
      <c r="C7392" s="81"/>
      <c r="D7392" s="81"/>
      <c r="E7392" s="81"/>
      <c r="F7392" s="81"/>
      <c r="G7392" s="81"/>
      <c r="H7392" s="81"/>
      <c r="I7392" s="81"/>
      <c r="J7392" s="81"/>
      <c r="K7392" s="81"/>
      <c r="L7392" s="81"/>
      <c r="M7392" s="81"/>
      <c r="N7392" s="81"/>
      <c r="O7392" s="81"/>
      <c r="P7392" s="81"/>
      <c r="Q7392" s="81"/>
      <c r="R7392" s="81"/>
    </row>
    <row r="7393" spans="1:18">
      <c r="A7393" s="81"/>
      <c r="B7393" s="81"/>
      <c r="C7393" s="81"/>
      <c r="D7393" s="81"/>
      <c r="E7393" s="81"/>
      <c r="F7393" s="81"/>
      <c r="G7393" s="81"/>
      <c r="H7393" s="81"/>
      <c r="I7393" s="81"/>
      <c r="J7393" s="81"/>
      <c r="K7393" s="81"/>
      <c r="L7393" s="81"/>
      <c r="M7393" s="81"/>
      <c r="N7393" s="81"/>
      <c r="O7393" s="81"/>
      <c r="P7393" s="81"/>
      <c r="Q7393" s="81"/>
      <c r="R7393" s="81"/>
    </row>
    <row r="7394" spans="1:18">
      <c r="A7394" s="81"/>
      <c r="B7394" s="81"/>
      <c r="C7394" s="81"/>
      <c r="D7394" s="81"/>
      <c r="E7394" s="81"/>
      <c r="F7394" s="81"/>
      <c r="G7394" s="81"/>
      <c r="H7394" s="81"/>
      <c r="I7394" s="81"/>
      <c r="J7394" s="81"/>
      <c r="K7394" s="81"/>
      <c r="L7394" s="81"/>
      <c r="M7394" s="81"/>
      <c r="N7394" s="81"/>
      <c r="O7394" s="81"/>
      <c r="P7394" s="81"/>
      <c r="Q7394" s="81"/>
      <c r="R7394" s="81"/>
    </row>
    <row r="7395" spans="1:18">
      <c r="A7395" s="81"/>
      <c r="B7395" s="81"/>
      <c r="C7395" s="81"/>
      <c r="D7395" s="81"/>
      <c r="E7395" s="81"/>
      <c r="F7395" s="81"/>
      <c r="G7395" s="81"/>
      <c r="H7395" s="81"/>
      <c r="I7395" s="81"/>
      <c r="J7395" s="81"/>
      <c r="K7395" s="81"/>
      <c r="L7395" s="81"/>
      <c r="M7395" s="81"/>
      <c r="N7395" s="81"/>
      <c r="O7395" s="81"/>
      <c r="P7395" s="81"/>
      <c r="Q7395" s="81"/>
      <c r="R7395" s="81"/>
    </row>
    <row r="7396" spans="1:18">
      <c r="A7396" s="81"/>
      <c r="B7396" s="81"/>
      <c r="C7396" s="81"/>
      <c r="D7396" s="81"/>
      <c r="E7396" s="81"/>
      <c r="F7396" s="81"/>
      <c r="G7396" s="81"/>
      <c r="H7396" s="81"/>
      <c r="I7396" s="81"/>
      <c r="J7396" s="81"/>
      <c r="K7396" s="81"/>
      <c r="L7396" s="81"/>
      <c r="M7396" s="81"/>
      <c r="N7396" s="81"/>
      <c r="O7396" s="81"/>
      <c r="P7396" s="81"/>
      <c r="Q7396" s="81"/>
      <c r="R7396" s="81"/>
    </row>
    <row r="7397" spans="1:18">
      <c r="A7397" s="81"/>
      <c r="B7397" s="81"/>
      <c r="C7397" s="81"/>
      <c r="D7397" s="81"/>
      <c r="E7397" s="81"/>
      <c r="F7397" s="81"/>
      <c r="G7397" s="81"/>
      <c r="H7397" s="81"/>
      <c r="I7397" s="81"/>
      <c r="J7397" s="81"/>
      <c r="K7397" s="81"/>
      <c r="L7397" s="81"/>
      <c r="M7397" s="81"/>
      <c r="N7397" s="81"/>
      <c r="O7397" s="81"/>
      <c r="P7397" s="81"/>
      <c r="Q7397" s="81"/>
      <c r="R7397" s="81"/>
    </row>
    <row r="7398" spans="1:18">
      <c r="A7398" s="81"/>
      <c r="B7398" s="81"/>
      <c r="C7398" s="81"/>
      <c r="D7398" s="81"/>
      <c r="E7398" s="81"/>
      <c r="F7398" s="81"/>
      <c r="G7398" s="81"/>
      <c r="H7398" s="81"/>
      <c r="I7398" s="81"/>
      <c r="J7398" s="81"/>
      <c r="K7398" s="81"/>
      <c r="L7398" s="81"/>
      <c r="M7398" s="81"/>
      <c r="N7398" s="81"/>
      <c r="O7398" s="81"/>
      <c r="P7398" s="81"/>
      <c r="Q7398" s="81"/>
      <c r="R7398" s="81"/>
    </row>
    <row r="7399" spans="1:18">
      <c r="A7399" s="81"/>
      <c r="B7399" s="81"/>
      <c r="C7399" s="81"/>
      <c r="D7399" s="81"/>
      <c r="E7399" s="81"/>
      <c r="F7399" s="81"/>
      <c r="G7399" s="81"/>
      <c r="H7399" s="81"/>
      <c r="I7399" s="81"/>
      <c r="J7399" s="81"/>
      <c r="K7399" s="81"/>
      <c r="L7399" s="81"/>
      <c r="M7399" s="81"/>
      <c r="N7399" s="81"/>
      <c r="O7399" s="81"/>
      <c r="P7399" s="81"/>
      <c r="Q7399" s="81"/>
      <c r="R7399" s="81"/>
    </row>
    <row r="7400" spans="1:18">
      <c r="A7400" s="81"/>
      <c r="B7400" s="81"/>
      <c r="C7400" s="81"/>
      <c r="D7400" s="81"/>
      <c r="E7400" s="81"/>
      <c r="F7400" s="81"/>
      <c r="G7400" s="81"/>
      <c r="H7400" s="81"/>
      <c r="I7400" s="81"/>
      <c r="J7400" s="81"/>
      <c r="K7400" s="81"/>
      <c r="L7400" s="81"/>
      <c r="M7400" s="81"/>
      <c r="N7400" s="81"/>
      <c r="O7400" s="81"/>
      <c r="P7400" s="81"/>
      <c r="Q7400" s="81"/>
      <c r="R7400" s="81"/>
    </row>
    <row r="7401" spans="1:18">
      <c r="A7401" s="81"/>
      <c r="B7401" s="81"/>
      <c r="C7401" s="81"/>
      <c r="D7401" s="81"/>
      <c r="E7401" s="81"/>
      <c r="F7401" s="81"/>
      <c r="G7401" s="81"/>
      <c r="H7401" s="81"/>
      <c r="I7401" s="81"/>
      <c r="J7401" s="81"/>
      <c r="K7401" s="81"/>
      <c r="L7401" s="81"/>
      <c r="M7401" s="81"/>
      <c r="N7401" s="81"/>
      <c r="O7401" s="81"/>
      <c r="P7401" s="81"/>
      <c r="Q7401" s="81"/>
      <c r="R7401" s="81"/>
    </row>
    <row r="7402" spans="1:18">
      <c r="A7402" s="81"/>
      <c r="B7402" s="81"/>
      <c r="C7402" s="81"/>
      <c r="D7402" s="81"/>
      <c r="E7402" s="81"/>
      <c r="F7402" s="81"/>
      <c r="G7402" s="81"/>
      <c r="H7402" s="81"/>
      <c r="I7402" s="81"/>
      <c r="J7402" s="81"/>
      <c r="K7402" s="81"/>
      <c r="L7402" s="81"/>
      <c r="M7402" s="81"/>
      <c r="N7402" s="81"/>
      <c r="O7402" s="81"/>
      <c r="P7402" s="81"/>
      <c r="Q7402" s="81"/>
      <c r="R7402" s="81"/>
    </row>
    <row r="7403" spans="1:18">
      <c r="A7403" s="81"/>
      <c r="B7403" s="81"/>
      <c r="C7403" s="81"/>
      <c r="D7403" s="81"/>
      <c r="E7403" s="81"/>
      <c r="F7403" s="81"/>
      <c r="G7403" s="81"/>
      <c r="H7403" s="81"/>
      <c r="I7403" s="81"/>
      <c r="J7403" s="81"/>
      <c r="K7403" s="81"/>
      <c r="L7403" s="81"/>
      <c r="M7403" s="81"/>
      <c r="N7403" s="81"/>
      <c r="O7403" s="81"/>
      <c r="P7403" s="81"/>
      <c r="Q7403" s="81"/>
      <c r="R7403" s="81"/>
    </row>
    <row r="7404" spans="1:18">
      <c r="A7404" s="81"/>
      <c r="B7404" s="81"/>
      <c r="C7404" s="81"/>
      <c r="D7404" s="81"/>
      <c r="E7404" s="81"/>
      <c r="F7404" s="81"/>
      <c r="G7404" s="81"/>
      <c r="H7404" s="81"/>
      <c r="I7404" s="81"/>
      <c r="J7404" s="81"/>
      <c r="K7404" s="81"/>
      <c r="L7404" s="81"/>
      <c r="M7404" s="81"/>
      <c r="N7404" s="81"/>
      <c r="O7404" s="81"/>
      <c r="P7404" s="81"/>
      <c r="Q7404" s="81"/>
      <c r="R7404" s="81"/>
    </row>
    <row r="7405" spans="1:18">
      <c r="A7405" s="81"/>
      <c r="B7405" s="81"/>
      <c r="C7405" s="81"/>
      <c r="D7405" s="81"/>
      <c r="E7405" s="81"/>
      <c r="F7405" s="81"/>
      <c r="G7405" s="81"/>
      <c r="H7405" s="81"/>
      <c r="I7405" s="81"/>
      <c r="J7405" s="81"/>
      <c r="K7405" s="81"/>
      <c r="L7405" s="81"/>
      <c r="M7405" s="81"/>
      <c r="N7405" s="81"/>
      <c r="O7405" s="81"/>
      <c r="P7405" s="81"/>
      <c r="Q7405" s="81"/>
      <c r="R7405" s="81"/>
    </row>
    <row r="7406" spans="1:18">
      <c r="A7406" s="81"/>
      <c r="B7406" s="81"/>
      <c r="C7406" s="81"/>
      <c r="D7406" s="81"/>
      <c r="E7406" s="81"/>
      <c r="F7406" s="81"/>
      <c r="G7406" s="81"/>
      <c r="H7406" s="81"/>
      <c r="I7406" s="81"/>
      <c r="J7406" s="81"/>
      <c r="K7406" s="81"/>
      <c r="L7406" s="81"/>
      <c r="M7406" s="81"/>
      <c r="N7406" s="81"/>
      <c r="O7406" s="81"/>
      <c r="P7406" s="81"/>
      <c r="Q7406" s="81"/>
      <c r="R7406" s="81"/>
    </row>
    <row r="7407" spans="1:18">
      <c r="A7407" s="81"/>
      <c r="B7407" s="81"/>
      <c r="C7407" s="81"/>
      <c r="D7407" s="81"/>
      <c r="E7407" s="81"/>
      <c r="F7407" s="81"/>
      <c r="G7407" s="81"/>
      <c r="H7407" s="81"/>
      <c r="I7407" s="81"/>
      <c r="J7407" s="81"/>
      <c r="K7407" s="81"/>
      <c r="L7407" s="81"/>
      <c r="M7407" s="81"/>
      <c r="N7407" s="81"/>
      <c r="O7407" s="81"/>
      <c r="P7407" s="81"/>
      <c r="Q7407" s="81"/>
      <c r="R7407" s="81"/>
    </row>
    <row r="7408" spans="1:18">
      <c r="A7408" s="81"/>
      <c r="B7408" s="81"/>
      <c r="C7408" s="81"/>
      <c r="D7408" s="81"/>
      <c r="E7408" s="81"/>
      <c r="F7408" s="81"/>
      <c r="G7408" s="81"/>
      <c r="H7408" s="81"/>
      <c r="I7408" s="81"/>
      <c r="J7408" s="81"/>
      <c r="K7408" s="81"/>
      <c r="L7408" s="81"/>
      <c r="M7408" s="81"/>
      <c r="N7408" s="81"/>
      <c r="O7408" s="81"/>
      <c r="P7408" s="81"/>
      <c r="Q7408" s="81"/>
      <c r="R7408" s="81"/>
    </row>
    <row r="7409" spans="1:18">
      <c r="A7409" s="81"/>
      <c r="B7409" s="81"/>
      <c r="C7409" s="81"/>
      <c r="D7409" s="81"/>
      <c r="E7409" s="81"/>
      <c r="F7409" s="81"/>
      <c r="G7409" s="81"/>
      <c r="H7409" s="81"/>
      <c r="I7409" s="81"/>
      <c r="J7409" s="81"/>
      <c r="K7409" s="81"/>
      <c r="L7409" s="81"/>
      <c r="M7409" s="81"/>
      <c r="N7409" s="81"/>
      <c r="O7409" s="81"/>
      <c r="P7409" s="81"/>
      <c r="Q7409" s="81"/>
      <c r="R7409" s="81"/>
    </row>
    <row r="7410" spans="1:18">
      <c r="A7410" s="81"/>
      <c r="B7410" s="81"/>
      <c r="C7410" s="81"/>
      <c r="D7410" s="81"/>
      <c r="E7410" s="81"/>
      <c r="F7410" s="81"/>
      <c r="G7410" s="81"/>
      <c r="H7410" s="81"/>
      <c r="I7410" s="81"/>
      <c r="J7410" s="81"/>
      <c r="K7410" s="81"/>
      <c r="L7410" s="81"/>
      <c r="M7410" s="81"/>
      <c r="N7410" s="81"/>
      <c r="O7410" s="81"/>
      <c r="P7410" s="81"/>
      <c r="Q7410" s="81"/>
      <c r="R7410" s="81"/>
    </row>
    <row r="7411" spans="1:18">
      <c r="A7411" s="81"/>
      <c r="B7411" s="81"/>
      <c r="C7411" s="81"/>
      <c r="D7411" s="81"/>
      <c r="E7411" s="81"/>
      <c r="F7411" s="81"/>
      <c r="G7411" s="81"/>
      <c r="H7411" s="81"/>
      <c r="I7411" s="81"/>
      <c r="J7411" s="81"/>
      <c r="K7411" s="81"/>
      <c r="L7411" s="81"/>
      <c r="M7411" s="81"/>
      <c r="N7411" s="81"/>
      <c r="O7411" s="81"/>
      <c r="P7411" s="81"/>
      <c r="Q7411" s="81"/>
      <c r="R7411" s="81"/>
    </row>
    <row r="7412" spans="1:18">
      <c r="A7412" s="81"/>
      <c r="B7412" s="81"/>
      <c r="C7412" s="81"/>
      <c r="D7412" s="81"/>
      <c r="E7412" s="81"/>
      <c r="F7412" s="81"/>
      <c r="G7412" s="81"/>
      <c r="H7412" s="81"/>
      <c r="I7412" s="81"/>
      <c r="J7412" s="81"/>
      <c r="K7412" s="81"/>
      <c r="L7412" s="81"/>
      <c r="M7412" s="81"/>
      <c r="N7412" s="81"/>
      <c r="O7412" s="81"/>
      <c r="P7412" s="81"/>
      <c r="Q7412" s="81"/>
      <c r="R7412" s="81"/>
    </row>
    <row r="7413" spans="1:18">
      <c r="A7413" s="81"/>
      <c r="B7413" s="81"/>
      <c r="C7413" s="81"/>
      <c r="D7413" s="81"/>
      <c r="E7413" s="81"/>
      <c r="F7413" s="81"/>
      <c r="G7413" s="81"/>
      <c r="H7413" s="81"/>
      <c r="I7413" s="81"/>
      <c r="J7413" s="81"/>
      <c r="K7413" s="81"/>
      <c r="L7413" s="81"/>
      <c r="M7413" s="81"/>
      <c r="N7413" s="81"/>
      <c r="O7413" s="81"/>
      <c r="P7413" s="81"/>
      <c r="Q7413" s="81"/>
      <c r="R7413" s="81"/>
    </row>
    <row r="7414" spans="1:18">
      <c r="A7414" s="81"/>
      <c r="B7414" s="81"/>
      <c r="C7414" s="81"/>
      <c r="D7414" s="81"/>
      <c r="E7414" s="81"/>
      <c r="F7414" s="81"/>
      <c r="G7414" s="81"/>
      <c r="H7414" s="81"/>
      <c r="I7414" s="81"/>
      <c r="J7414" s="81"/>
      <c r="K7414" s="81"/>
      <c r="L7414" s="81"/>
      <c r="M7414" s="81"/>
      <c r="N7414" s="81"/>
      <c r="O7414" s="81"/>
      <c r="P7414" s="81"/>
      <c r="Q7414" s="81"/>
      <c r="R7414" s="81"/>
    </row>
    <row r="7415" spans="1:18">
      <c r="A7415" s="81"/>
      <c r="B7415" s="81"/>
      <c r="C7415" s="81"/>
      <c r="D7415" s="81"/>
      <c r="E7415" s="81"/>
      <c r="F7415" s="81"/>
      <c r="G7415" s="81"/>
      <c r="H7415" s="81"/>
      <c r="I7415" s="81"/>
      <c r="J7415" s="81"/>
      <c r="K7415" s="81"/>
      <c r="L7415" s="81"/>
      <c r="M7415" s="81"/>
      <c r="N7415" s="81"/>
      <c r="O7415" s="81"/>
      <c r="P7415" s="81"/>
      <c r="Q7415" s="81"/>
      <c r="R7415" s="81"/>
    </row>
    <row r="7416" spans="1:18">
      <c r="A7416" s="81"/>
      <c r="B7416" s="81"/>
      <c r="C7416" s="81"/>
      <c r="D7416" s="81"/>
      <c r="E7416" s="81"/>
      <c r="F7416" s="81"/>
      <c r="G7416" s="81"/>
      <c r="H7416" s="81"/>
      <c r="I7416" s="81"/>
      <c r="J7416" s="81"/>
      <c r="K7416" s="81"/>
      <c r="L7416" s="81"/>
      <c r="M7416" s="81"/>
      <c r="N7416" s="81"/>
      <c r="O7416" s="81"/>
      <c r="P7416" s="81"/>
      <c r="Q7416" s="81"/>
      <c r="R7416" s="81"/>
    </row>
    <row r="7417" spans="1:18">
      <c r="A7417" s="81"/>
      <c r="B7417" s="81"/>
      <c r="C7417" s="81"/>
      <c r="D7417" s="81"/>
      <c r="E7417" s="81"/>
      <c r="F7417" s="81"/>
      <c r="G7417" s="81"/>
      <c r="H7417" s="81"/>
      <c r="I7417" s="81"/>
      <c r="J7417" s="81"/>
      <c r="K7417" s="81"/>
      <c r="L7417" s="81"/>
      <c r="M7417" s="81"/>
      <c r="N7417" s="81"/>
      <c r="O7417" s="81"/>
      <c r="P7417" s="81"/>
      <c r="Q7417" s="81"/>
      <c r="R7417" s="81"/>
    </row>
    <row r="7418" spans="1:18">
      <c r="A7418" s="81"/>
      <c r="B7418" s="81"/>
      <c r="C7418" s="81"/>
      <c r="D7418" s="81"/>
      <c r="E7418" s="81"/>
      <c r="F7418" s="81"/>
      <c r="G7418" s="81"/>
      <c r="H7418" s="81"/>
      <c r="I7418" s="81"/>
      <c r="J7418" s="81"/>
      <c r="K7418" s="81"/>
      <c r="L7418" s="81"/>
      <c r="M7418" s="81"/>
      <c r="N7418" s="81"/>
      <c r="O7418" s="81"/>
      <c r="P7418" s="81"/>
      <c r="Q7418" s="81"/>
      <c r="R7418" s="81"/>
    </row>
    <row r="7419" spans="1:18">
      <c r="A7419" s="81"/>
      <c r="B7419" s="81"/>
      <c r="C7419" s="81"/>
      <c r="D7419" s="81"/>
      <c r="E7419" s="81"/>
      <c r="F7419" s="81"/>
      <c r="G7419" s="81"/>
      <c r="H7419" s="81"/>
      <c r="I7419" s="81"/>
      <c r="J7419" s="81"/>
      <c r="K7419" s="81"/>
      <c r="L7419" s="81"/>
      <c r="M7419" s="81"/>
      <c r="N7419" s="81"/>
      <c r="O7419" s="81"/>
      <c r="P7419" s="81"/>
      <c r="Q7419" s="81"/>
      <c r="R7419" s="81"/>
    </row>
    <row r="7420" spans="1:18">
      <c r="A7420" s="81"/>
      <c r="B7420" s="81"/>
      <c r="C7420" s="81"/>
      <c r="D7420" s="81"/>
      <c r="E7420" s="81"/>
      <c r="F7420" s="81"/>
      <c r="G7420" s="81"/>
      <c r="H7420" s="81"/>
      <c r="I7420" s="81"/>
      <c r="J7420" s="81"/>
      <c r="K7420" s="81"/>
      <c r="L7420" s="81"/>
      <c r="M7420" s="81"/>
      <c r="N7420" s="81"/>
      <c r="O7420" s="81"/>
      <c r="P7420" s="81"/>
      <c r="Q7420" s="81"/>
      <c r="R7420" s="81"/>
    </row>
    <row r="7421" spans="1:18">
      <c r="A7421" s="81"/>
      <c r="B7421" s="81"/>
      <c r="C7421" s="81"/>
      <c r="D7421" s="81"/>
      <c r="E7421" s="81"/>
      <c r="F7421" s="81"/>
      <c r="G7421" s="81"/>
      <c r="H7421" s="81"/>
      <c r="I7421" s="81"/>
      <c r="J7421" s="81"/>
      <c r="K7421" s="81"/>
      <c r="L7421" s="81"/>
      <c r="M7421" s="81"/>
      <c r="N7421" s="81"/>
      <c r="O7421" s="81"/>
      <c r="P7421" s="81"/>
      <c r="Q7421" s="81"/>
      <c r="R7421" s="81"/>
    </row>
    <row r="7422" spans="1:18">
      <c r="A7422" s="81"/>
      <c r="B7422" s="81"/>
      <c r="C7422" s="81"/>
      <c r="D7422" s="81"/>
      <c r="E7422" s="81"/>
      <c r="F7422" s="81"/>
      <c r="G7422" s="81"/>
      <c r="H7422" s="81"/>
      <c r="I7422" s="81"/>
      <c r="J7422" s="81"/>
      <c r="K7422" s="81"/>
      <c r="L7422" s="81"/>
      <c r="M7422" s="81"/>
      <c r="N7422" s="81"/>
      <c r="O7422" s="81"/>
      <c r="P7422" s="81"/>
      <c r="Q7422" s="81"/>
      <c r="R7422" s="81"/>
    </row>
    <row r="7423" spans="1:18">
      <c r="A7423" s="81"/>
      <c r="B7423" s="81"/>
      <c r="C7423" s="81"/>
      <c r="D7423" s="81"/>
      <c r="E7423" s="81"/>
      <c r="F7423" s="81"/>
      <c r="G7423" s="81"/>
      <c r="H7423" s="81"/>
      <c r="I7423" s="81"/>
      <c r="J7423" s="81"/>
      <c r="K7423" s="81"/>
      <c r="L7423" s="81"/>
      <c r="M7423" s="81"/>
      <c r="N7423" s="81"/>
      <c r="O7423" s="81"/>
      <c r="P7423" s="81"/>
      <c r="Q7423" s="81"/>
      <c r="R7423" s="81"/>
    </row>
    <row r="7424" spans="1:18">
      <c r="A7424" s="81"/>
      <c r="B7424" s="81"/>
      <c r="C7424" s="81"/>
      <c r="D7424" s="81"/>
      <c r="E7424" s="81"/>
      <c r="F7424" s="81"/>
      <c r="G7424" s="81"/>
      <c r="H7424" s="81"/>
      <c r="I7424" s="81"/>
      <c r="J7424" s="81"/>
      <c r="K7424" s="81"/>
      <c r="L7424" s="81"/>
      <c r="M7424" s="81"/>
      <c r="N7424" s="81"/>
      <c r="O7424" s="81"/>
      <c r="P7424" s="81"/>
      <c r="Q7424" s="81"/>
      <c r="R7424" s="81"/>
    </row>
    <row r="7425" spans="1:18">
      <c r="A7425" s="81"/>
      <c r="B7425" s="81"/>
      <c r="C7425" s="81"/>
      <c r="D7425" s="81"/>
      <c r="E7425" s="81"/>
      <c r="F7425" s="81"/>
      <c r="G7425" s="81"/>
      <c r="H7425" s="81"/>
      <c r="I7425" s="81"/>
      <c r="J7425" s="81"/>
      <c r="K7425" s="81"/>
      <c r="L7425" s="81"/>
      <c r="M7425" s="81"/>
      <c r="N7425" s="81"/>
      <c r="O7425" s="81"/>
      <c r="P7425" s="81"/>
      <c r="Q7425" s="81"/>
      <c r="R7425" s="81"/>
    </row>
    <row r="7426" spans="1:18">
      <c r="A7426" s="81"/>
      <c r="B7426" s="81"/>
      <c r="C7426" s="167"/>
      <c r="D7426" s="167"/>
      <c r="E7426" s="167"/>
      <c r="F7426" s="81"/>
      <c r="G7426" s="81"/>
      <c r="H7426" s="81"/>
      <c r="I7426" s="81"/>
      <c r="J7426" s="81"/>
      <c r="K7426" s="81"/>
      <c r="L7426" s="81"/>
      <c r="M7426" s="81"/>
      <c r="N7426" s="81"/>
      <c r="O7426" s="81"/>
      <c r="P7426" s="81"/>
      <c r="Q7426" s="81"/>
      <c r="R7426" s="81"/>
    </row>
    <row r="7427" spans="1:18">
      <c r="A7427" s="81"/>
      <c r="B7427" s="81"/>
      <c r="C7427" s="167"/>
      <c r="D7427" s="167"/>
      <c r="E7427" s="167"/>
      <c r="F7427" s="81"/>
      <c r="G7427" s="81"/>
      <c r="H7427" s="81"/>
      <c r="I7427" s="81"/>
      <c r="J7427" s="81"/>
      <c r="K7427" s="81"/>
      <c r="L7427" s="81"/>
      <c r="M7427" s="81"/>
      <c r="N7427" s="81"/>
      <c r="O7427" s="81"/>
      <c r="P7427" s="81"/>
      <c r="Q7427" s="81"/>
      <c r="R7427" s="81"/>
    </row>
    <row r="7428" spans="1:18">
      <c r="A7428" s="81"/>
      <c r="B7428" s="81"/>
      <c r="C7428" s="167"/>
      <c r="D7428" s="167"/>
      <c r="E7428" s="167"/>
      <c r="F7428" s="81"/>
      <c r="G7428" s="81"/>
      <c r="H7428" s="81"/>
      <c r="I7428" s="81"/>
      <c r="J7428" s="81"/>
      <c r="K7428" s="81"/>
      <c r="L7428" s="81"/>
      <c r="M7428" s="81"/>
      <c r="N7428" s="81"/>
      <c r="O7428" s="81"/>
      <c r="P7428" s="81"/>
      <c r="Q7428" s="81"/>
      <c r="R7428" s="81"/>
    </row>
    <row r="7429" spans="1:18">
      <c r="A7429" s="81"/>
      <c r="B7429" s="81"/>
      <c r="C7429" s="167"/>
      <c r="D7429" s="167"/>
      <c r="E7429" s="167"/>
      <c r="F7429" s="81"/>
      <c r="G7429" s="81"/>
      <c r="H7429" s="81"/>
      <c r="I7429" s="81"/>
      <c r="J7429" s="81"/>
      <c r="K7429" s="81"/>
      <c r="L7429" s="81"/>
      <c r="M7429" s="81"/>
      <c r="N7429" s="81"/>
      <c r="O7429" s="81"/>
      <c r="P7429" s="81"/>
      <c r="Q7429" s="81"/>
      <c r="R7429" s="81"/>
    </row>
    <row r="7430" spans="1:18">
      <c r="A7430" s="81"/>
      <c r="B7430" s="81"/>
      <c r="C7430" s="167"/>
      <c r="D7430" s="167"/>
      <c r="E7430" s="167"/>
      <c r="F7430" s="81"/>
      <c r="G7430" s="81"/>
      <c r="H7430" s="81"/>
      <c r="I7430" s="81"/>
      <c r="J7430" s="81"/>
      <c r="K7430" s="81"/>
      <c r="L7430" s="81"/>
      <c r="M7430" s="81"/>
      <c r="N7430" s="81"/>
      <c r="O7430" s="81"/>
      <c r="P7430" s="81"/>
      <c r="Q7430" s="81"/>
      <c r="R7430" s="81"/>
    </row>
    <row r="7431" spans="1:18">
      <c r="A7431" s="81"/>
      <c r="B7431" s="81"/>
      <c r="C7431" s="167"/>
      <c r="D7431" s="167"/>
      <c r="E7431" s="167"/>
      <c r="F7431" s="81"/>
      <c r="G7431" s="81"/>
      <c r="H7431" s="81"/>
      <c r="I7431" s="81"/>
      <c r="J7431" s="81"/>
      <c r="K7431" s="81"/>
      <c r="L7431" s="81"/>
      <c r="M7431" s="81"/>
      <c r="N7431" s="81"/>
      <c r="O7431" s="81"/>
      <c r="P7431" s="81"/>
      <c r="Q7431" s="81"/>
      <c r="R7431" s="81"/>
    </row>
    <row r="7432" spans="1:18">
      <c r="A7432" s="81"/>
      <c r="B7432" s="81"/>
      <c r="C7432" s="167"/>
      <c r="D7432" s="167"/>
      <c r="E7432" s="167"/>
      <c r="F7432" s="81"/>
      <c r="G7432" s="81"/>
      <c r="H7432" s="81"/>
      <c r="I7432" s="81"/>
      <c r="J7432" s="81"/>
      <c r="K7432" s="81"/>
      <c r="L7432" s="81"/>
      <c r="M7432" s="81"/>
      <c r="N7432" s="81"/>
      <c r="O7432" s="81"/>
      <c r="P7432" s="81"/>
      <c r="Q7432" s="81"/>
      <c r="R7432" s="81"/>
    </row>
    <row r="7433" spans="1:18">
      <c r="A7433" s="81"/>
      <c r="B7433" s="81"/>
      <c r="C7433" s="167"/>
      <c r="D7433" s="167"/>
      <c r="E7433" s="167"/>
      <c r="F7433" s="81"/>
      <c r="G7433" s="81"/>
      <c r="H7433" s="81"/>
      <c r="I7433" s="81"/>
      <c r="J7433" s="81"/>
      <c r="K7433" s="81"/>
      <c r="L7433" s="81"/>
      <c r="M7433" s="81"/>
      <c r="N7433" s="81"/>
      <c r="O7433" s="81"/>
      <c r="P7433" s="81"/>
      <c r="Q7433" s="81"/>
      <c r="R7433" s="81"/>
    </row>
    <row r="7434" spans="1:18">
      <c r="A7434" s="81"/>
      <c r="B7434" s="81"/>
      <c r="C7434" s="167"/>
      <c r="D7434" s="167"/>
      <c r="E7434" s="167"/>
      <c r="F7434" s="81"/>
      <c r="G7434" s="81"/>
      <c r="H7434" s="81"/>
      <c r="I7434" s="81"/>
      <c r="J7434" s="81"/>
      <c r="K7434" s="81"/>
      <c r="L7434" s="81"/>
      <c r="M7434" s="81"/>
      <c r="N7434" s="81"/>
      <c r="O7434" s="81"/>
      <c r="P7434" s="81"/>
      <c r="Q7434" s="81"/>
      <c r="R7434" s="81"/>
    </row>
    <row r="7435" spans="1:18">
      <c r="A7435" s="81"/>
      <c r="B7435" s="81"/>
      <c r="C7435" s="167"/>
      <c r="D7435" s="167"/>
      <c r="E7435" s="167"/>
      <c r="F7435" s="81"/>
      <c r="G7435" s="81"/>
      <c r="H7435" s="81"/>
      <c r="I7435" s="81"/>
      <c r="J7435" s="81"/>
      <c r="K7435" s="81"/>
      <c r="L7435" s="81"/>
      <c r="M7435" s="81"/>
      <c r="N7435" s="81"/>
      <c r="O7435" s="81"/>
      <c r="P7435" s="81"/>
      <c r="Q7435" s="81"/>
      <c r="R7435" s="81"/>
    </row>
    <row r="7436" spans="1:18">
      <c r="A7436" s="81"/>
      <c r="B7436" s="81"/>
      <c r="C7436" s="167"/>
      <c r="D7436" s="167"/>
      <c r="E7436" s="167"/>
      <c r="F7436" s="81"/>
      <c r="G7436" s="81"/>
      <c r="H7436" s="81"/>
      <c r="I7436" s="81"/>
      <c r="J7436" s="81"/>
      <c r="K7436" s="81"/>
      <c r="L7436" s="81"/>
      <c r="M7436" s="81"/>
      <c r="N7436" s="81"/>
      <c r="O7436" s="81"/>
      <c r="P7436" s="81"/>
      <c r="Q7436" s="81"/>
      <c r="R7436" s="81"/>
    </row>
    <row r="7437" spans="1:18">
      <c r="A7437" s="81"/>
      <c r="B7437" s="81"/>
      <c r="C7437" s="167"/>
      <c r="D7437" s="167"/>
      <c r="E7437" s="167"/>
      <c r="F7437" s="81"/>
      <c r="G7437" s="81"/>
      <c r="H7437" s="81"/>
      <c r="I7437" s="81"/>
      <c r="J7437" s="81"/>
      <c r="K7437" s="81"/>
      <c r="L7437" s="81"/>
      <c r="M7437" s="81"/>
      <c r="N7437" s="81"/>
      <c r="O7437" s="81"/>
      <c r="P7437" s="81"/>
      <c r="Q7437" s="81"/>
      <c r="R7437" s="81"/>
    </row>
    <row r="7438" spans="1:18">
      <c r="A7438" s="81"/>
      <c r="B7438" s="81"/>
      <c r="C7438" s="167"/>
      <c r="D7438" s="167"/>
      <c r="E7438" s="167"/>
      <c r="F7438" s="81"/>
      <c r="G7438" s="81"/>
      <c r="H7438" s="81"/>
      <c r="I7438" s="81"/>
      <c r="J7438" s="81"/>
      <c r="K7438" s="81"/>
      <c r="L7438" s="81"/>
      <c r="M7438" s="81"/>
      <c r="N7438" s="81"/>
      <c r="O7438" s="81"/>
      <c r="P7438" s="81"/>
      <c r="Q7438" s="81"/>
      <c r="R7438" s="81"/>
    </row>
    <row r="7439" spans="1:18">
      <c r="A7439" s="81"/>
      <c r="B7439" s="81"/>
      <c r="C7439" s="167"/>
      <c r="D7439" s="167"/>
      <c r="E7439" s="167"/>
      <c r="F7439" s="81"/>
      <c r="G7439" s="81"/>
      <c r="H7439" s="81"/>
      <c r="I7439" s="81"/>
      <c r="J7439" s="81"/>
      <c r="K7439" s="81"/>
      <c r="L7439" s="81"/>
      <c r="M7439" s="81"/>
      <c r="N7439" s="81"/>
      <c r="O7439" s="81"/>
      <c r="P7439" s="81"/>
      <c r="Q7439" s="81"/>
      <c r="R7439" s="81"/>
    </row>
    <row r="7440" spans="1:18">
      <c r="A7440" s="81"/>
      <c r="B7440" s="81"/>
      <c r="C7440" s="167"/>
      <c r="D7440" s="167"/>
      <c r="E7440" s="167"/>
      <c r="F7440" s="81"/>
      <c r="G7440" s="81"/>
      <c r="H7440" s="81"/>
      <c r="I7440" s="81"/>
      <c r="J7440" s="81"/>
      <c r="K7440" s="81"/>
      <c r="L7440" s="81"/>
      <c r="M7440" s="81"/>
      <c r="N7440" s="81"/>
      <c r="O7440" s="81"/>
      <c r="P7440" s="81"/>
      <c r="Q7440" s="81"/>
      <c r="R7440" s="81"/>
    </row>
    <row r="7441" spans="1:18">
      <c r="A7441" s="81"/>
      <c r="B7441" s="81"/>
      <c r="C7441" s="167"/>
      <c r="D7441" s="167"/>
      <c r="E7441" s="167"/>
      <c r="F7441" s="81"/>
      <c r="G7441" s="81"/>
      <c r="H7441" s="81"/>
      <c r="I7441" s="81"/>
      <c r="J7441" s="81"/>
      <c r="K7441" s="81"/>
      <c r="L7441" s="81"/>
      <c r="M7441" s="81"/>
      <c r="N7441" s="81"/>
      <c r="O7441" s="81"/>
      <c r="P7441" s="81"/>
      <c r="Q7441" s="81"/>
      <c r="R7441" s="81"/>
    </row>
    <row r="7442" spans="1:18">
      <c r="A7442" s="81"/>
      <c r="B7442" s="81"/>
      <c r="C7442" s="167"/>
      <c r="D7442" s="167"/>
      <c r="E7442" s="167"/>
      <c r="F7442" s="81"/>
      <c r="G7442" s="81"/>
      <c r="H7442" s="81"/>
      <c r="I7442" s="81"/>
      <c r="J7442" s="81"/>
      <c r="K7442" s="81"/>
      <c r="L7442" s="81"/>
      <c r="M7442" s="81"/>
      <c r="N7442" s="81"/>
      <c r="O7442" s="81"/>
      <c r="P7442" s="81"/>
      <c r="Q7442" s="81"/>
      <c r="R7442" s="81"/>
    </row>
    <row r="7443" spans="1:18">
      <c r="A7443" s="81"/>
      <c r="B7443" s="81"/>
      <c r="C7443" s="167"/>
      <c r="D7443" s="167"/>
      <c r="E7443" s="167"/>
      <c r="F7443" s="81"/>
      <c r="G7443" s="81"/>
      <c r="H7443" s="81"/>
      <c r="I7443" s="81"/>
      <c r="J7443" s="81"/>
      <c r="K7443" s="81"/>
      <c r="L7443" s="81"/>
      <c r="M7443" s="81"/>
      <c r="N7443" s="81"/>
      <c r="O7443" s="81"/>
      <c r="P7443" s="81"/>
      <c r="Q7443" s="81"/>
      <c r="R7443" s="81"/>
    </row>
    <row r="7444" spans="1:18">
      <c r="A7444" s="81"/>
      <c r="B7444" s="81"/>
      <c r="C7444" s="167"/>
      <c r="D7444" s="167"/>
      <c r="E7444" s="167"/>
      <c r="F7444" s="81"/>
      <c r="G7444" s="81"/>
      <c r="H7444" s="81"/>
      <c r="I7444" s="81"/>
      <c r="J7444" s="81"/>
      <c r="K7444" s="81"/>
      <c r="L7444" s="81"/>
      <c r="M7444" s="81"/>
      <c r="N7444" s="81"/>
      <c r="O7444" s="81"/>
      <c r="P7444" s="81"/>
      <c r="Q7444" s="81"/>
      <c r="R7444" s="81"/>
    </row>
    <row r="7445" spans="1:18">
      <c r="A7445" s="81"/>
      <c r="B7445" s="81"/>
      <c r="C7445" s="167"/>
      <c r="D7445" s="167"/>
      <c r="E7445" s="167"/>
      <c r="F7445" s="81"/>
      <c r="G7445" s="81"/>
      <c r="H7445" s="81"/>
      <c r="I7445" s="81"/>
      <c r="J7445" s="81"/>
      <c r="K7445" s="81"/>
      <c r="L7445" s="81"/>
      <c r="M7445" s="81"/>
      <c r="N7445" s="81"/>
      <c r="O7445" s="81"/>
      <c r="P7445" s="81"/>
      <c r="Q7445" s="81"/>
      <c r="R7445" s="81"/>
    </row>
    <row r="7446" spans="1:18">
      <c r="A7446" s="81"/>
      <c r="B7446" s="81"/>
      <c r="C7446" s="167"/>
      <c r="D7446" s="167"/>
      <c r="E7446" s="167"/>
      <c r="F7446" s="81"/>
      <c r="G7446" s="81"/>
      <c r="H7446" s="81"/>
      <c r="I7446" s="81"/>
      <c r="J7446" s="81"/>
      <c r="K7446" s="81"/>
      <c r="L7446" s="81"/>
      <c r="M7446" s="81"/>
      <c r="N7446" s="81"/>
      <c r="O7446" s="81"/>
      <c r="P7446" s="81"/>
      <c r="Q7446" s="81"/>
      <c r="R7446" s="81"/>
    </row>
    <row r="7447" spans="1:18">
      <c r="A7447" s="81"/>
      <c r="B7447" s="81"/>
      <c r="C7447" s="167"/>
      <c r="D7447" s="167"/>
      <c r="E7447" s="167"/>
      <c r="F7447" s="81"/>
      <c r="G7447" s="81"/>
      <c r="H7447" s="81"/>
      <c r="I7447" s="81"/>
      <c r="J7447" s="81"/>
      <c r="K7447" s="81"/>
      <c r="L7447" s="81"/>
      <c r="M7447" s="81"/>
      <c r="N7447" s="81"/>
      <c r="O7447" s="81"/>
      <c r="P7447" s="81"/>
      <c r="Q7447" s="81"/>
      <c r="R7447" s="81"/>
    </row>
    <row r="7448" spans="1:18">
      <c r="A7448" s="81"/>
      <c r="B7448" s="81"/>
      <c r="C7448" s="167"/>
      <c r="D7448" s="167"/>
      <c r="E7448" s="167"/>
      <c r="F7448" s="81"/>
      <c r="G7448" s="81"/>
      <c r="H7448" s="81"/>
      <c r="I7448" s="81"/>
      <c r="J7448" s="81"/>
      <c r="K7448" s="81"/>
      <c r="L7448" s="81"/>
      <c r="M7448" s="81"/>
      <c r="N7448" s="81"/>
      <c r="O7448" s="81"/>
      <c r="P7448" s="81"/>
      <c r="Q7448" s="81"/>
      <c r="R7448" s="81"/>
    </row>
    <row r="7449" spans="1:18">
      <c r="A7449" s="81"/>
      <c r="B7449" s="81"/>
      <c r="C7449" s="167"/>
      <c r="D7449" s="167"/>
      <c r="E7449" s="167"/>
      <c r="F7449" s="81"/>
      <c r="G7449" s="81"/>
      <c r="H7449" s="81"/>
      <c r="I7449" s="81"/>
      <c r="J7449" s="81"/>
      <c r="K7449" s="81"/>
      <c r="L7449" s="81"/>
      <c r="M7449" s="81"/>
      <c r="N7449" s="81"/>
      <c r="O7449" s="81"/>
      <c r="P7449" s="81"/>
      <c r="Q7449" s="81"/>
      <c r="R7449" s="81"/>
    </row>
    <row r="7450" spans="1:18">
      <c r="A7450" s="81"/>
      <c r="B7450" s="81"/>
      <c r="C7450" s="167"/>
      <c r="D7450" s="167"/>
      <c r="E7450" s="167"/>
      <c r="F7450" s="81"/>
      <c r="G7450" s="81"/>
      <c r="H7450" s="81"/>
      <c r="I7450" s="81"/>
      <c r="J7450" s="81"/>
      <c r="K7450" s="81"/>
      <c r="L7450" s="81"/>
      <c r="M7450" s="81"/>
      <c r="N7450" s="81"/>
      <c r="O7450" s="81"/>
      <c r="P7450" s="81"/>
      <c r="Q7450" s="81"/>
      <c r="R7450" s="81"/>
    </row>
    <row r="7451" spans="1:18">
      <c r="A7451" s="81"/>
      <c r="B7451" s="81"/>
      <c r="C7451" s="81"/>
      <c r="D7451" s="81"/>
      <c r="E7451" s="81"/>
      <c r="F7451" s="81"/>
      <c r="G7451" s="81"/>
      <c r="H7451" s="81"/>
      <c r="I7451" s="81"/>
      <c r="J7451" s="81"/>
      <c r="K7451" s="81"/>
      <c r="L7451" s="81"/>
      <c r="M7451" s="81"/>
      <c r="N7451" s="81"/>
      <c r="O7451" s="81"/>
      <c r="P7451" s="81"/>
      <c r="Q7451" s="81"/>
      <c r="R7451" s="81"/>
    </row>
    <row r="7452" spans="1:18">
      <c r="A7452" s="81"/>
      <c r="B7452" s="81"/>
      <c r="C7452" s="81"/>
      <c r="D7452" s="81"/>
      <c r="E7452" s="81"/>
      <c r="F7452" s="81"/>
      <c r="G7452" s="81"/>
      <c r="H7452" s="81"/>
      <c r="I7452" s="81"/>
      <c r="J7452" s="81"/>
      <c r="K7452" s="81"/>
      <c r="L7452" s="81"/>
      <c r="M7452" s="81"/>
      <c r="N7452" s="81"/>
      <c r="O7452" s="81"/>
      <c r="P7452" s="81"/>
      <c r="Q7452" s="81"/>
      <c r="R7452" s="81"/>
    </row>
    <row r="7453" spans="1:18">
      <c r="A7453" s="81"/>
      <c r="B7453" s="81"/>
      <c r="C7453" s="81"/>
      <c r="D7453" s="81"/>
      <c r="E7453" s="81"/>
      <c r="F7453" s="81"/>
      <c r="G7453" s="81"/>
      <c r="H7453" s="81"/>
      <c r="I7453" s="81"/>
      <c r="J7453" s="81"/>
      <c r="K7453" s="81"/>
      <c r="L7453" s="81"/>
      <c r="M7453" s="81"/>
      <c r="N7453" s="81"/>
      <c r="O7453" s="81"/>
      <c r="P7453" s="81"/>
      <c r="Q7453" s="81"/>
      <c r="R7453" s="81"/>
    </row>
    <row r="7454" spans="1:18">
      <c r="A7454" s="81"/>
      <c r="B7454" s="81"/>
      <c r="C7454" s="81"/>
      <c r="D7454" s="81"/>
      <c r="E7454" s="81"/>
      <c r="F7454" s="81"/>
      <c r="G7454" s="81"/>
      <c r="H7454" s="81"/>
      <c r="I7454" s="81"/>
      <c r="J7454" s="81"/>
      <c r="K7454" s="81"/>
      <c r="L7454" s="81"/>
      <c r="M7454" s="81"/>
      <c r="N7454" s="81"/>
      <c r="O7454" s="81"/>
      <c r="P7454" s="81"/>
      <c r="Q7454" s="81"/>
      <c r="R7454" s="81"/>
    </row>
    <row r="7455" spans="1:18">
      <c r="A7455" s="81"/>
      <c r="B7455" s="81"/>
      <c r="C7455" s="81"/>
      <c r="D7455" s="81"/>
      <c r="E7455" s="81"/>
      <c r="F7455" s="81"/>
      <c r="G7455" s="81"/>
      <c r="H7455" s="81"/>
      <c r="I7455" s="81"/>
      <c r="J7455" s="81"/>
      <c r="K7455" s="81"/>
      <c r="L7455" s="81"/>
      <c r="M7455" s="81"/>
      <c r="N7455" s="81"/>
      <c r="O7455" s="81"/>
      <c r="P7455" s="81"/>
      <c r="Q7455" s="81"/>
      <c r="R7455" s="81"/>
    </row>
    <row r="7456" spans="1:18">
      <c r="A7456" s="81"/>
      <c r="B7456" s="81"/>
      <c r="C7456" s="81"/>
      <c r="D7456" s="81"/>
      <c r="E7456" s="81"/>
      <c r="F7456" s="81"/>
      <c r="G7456" s="81"/>
      <c r="H7456" s="81"/>
      <c r="I7456" s="81"/>
      <c r="J7456" s="81"/>
      <c r="K7456" s="81"/>
      <c r="L7456" s="81"/>
      <c r="M7456" s="81"/>
      <c r="N7456" s="81"/>
      <c r="O7456" s="81"/>
      <c r="P7456" s="81"/>
      <c r="Q7456" s="81"/>
      <c r="R7456" s="81"/>
    </row>
    <row r="7457" spans="1:18">
      <c r="A7457" s="81"/>
      <c r="B7457" s="81"/>
      <c r="C7457" s="81"/>
      <c r="D7457" s="81"/>
      <c r="E7457" s="81"/>
      <c r="F7457" s="81"/>
      <c r="G7457" s="81"/>
      <c r="H7457" s="81"/>
      <c r="I7457" s="81"/>
      <c r="J7457" s="81"/>
      <c r="K7457" s="81"/>
      <c r="L7457" s="81"/>
      <c r="M7457" s="81"/>
      <c r="N7457" s="81"/>
      <c r="O7457" s="81"/>
      <c r="P7457" s="81"/>
      <c r="Q7457" s="81"/>
      <c r="R7457" s="81"/>
    </row>
    <row r="7458" spans="1:18">
      <c r="A7458" s="81"/>
      <c r="B7458" s="81"/>
      <c r="C7458" s="81"/>
      <c r="D7458" s="81"/>
      <c r="E7458" s="81"/>
      <c r="F7458" s="81"/>
      <c r="G7458" s="81"/>
      <c r="H7458" s="81"/>
      <c r="I7458" s="81"/>
      <c r="J7458" s="81"/>
      <c r="K7458" s="81"/>
      <c r="L7458" s="81"/>
      <c r="M7458" s="81"/>
      <c r="N7458" s="81"/>
      <c r="O7458" s="81"/>
      <c r="P7458" s="81"/>
      <c r="Q7458" s="81"/>
      <c r="R7458" s="81"/>
    </row>
    <row r="7459" spans="1:18">
      <c r="A7459" s="81"/>
      <c r="B7459" s="81"/>
      <c r="C7459" s="81"/>
      <c r="D7459" s="81"/>
      <c r="E7459" s="81"/>
      <c r="F7459" s="81"/>
      <c r="G7459" s="81"/>
      <c r="H7459" s="81"/>
      <c r="I7459" s="81"/>
      <c r="J7459" s="81"/>
      <c r="K7459" s="81"/>
      <c r="L7459" s="81"/>
      <c r="M7459" s="81"/>
      <c r="N7459" s="81"/>
      <c r="O7459" s="81"/>
      <c r="P7459" s="81"/>
      <c r="Q7459" s="81"/>
      <c r="R7459" s="81"/>
    </row>
    <row r="7460" spans="1:18">
      <c r="A7460" s="81"/>
      <c r="B7460" s="81"/>
      <c r="C7460" s="81"/>
      <c r="D7460" s="81"/>
      <c r="E7460" s="81"/>
      <c r="F7460" s="81"/>
      <c r="G7460" s="81"/>
      <c r="H7460" s="81"/>
      <c r="I7460" s="81"/>
      <c r="J7460" s="81"/>
      <c r="K7460" s="81"/>
      <c r="L7460" s="81"/>
      <c r="M7460" s="81"/>
      <c r="N7460" s="81"/>
      <c r="O7460" s="81"/>
      <c r="P7460" s="81"/>
      <c r="Q7460" s="81"/>
      <c r="R7460" s="81"/>
    </row>
    <row r="7461" spans="1:18">
      <c r="A7461" s="81"/>
      <c r="B7461" s="81"/>
      <c r="C7461" s="81"/>
      <c r="D7461" s="81"/>
      <c r="E7461" s="81"/>
      <c r="F7461" s="81"/>
      <c r="G7461" s="81"/>
      <c r="H7461" s="81"/>
      <c r="I7461" s="81"/>
      <c r="J7461" s="81"/>
      <c r="K7461" s="81"/>
      <c r="L7461" s="81"/>
      <c r="M7461" s="81"/>
      <c r="N7461" s="81"/>
      <c r="O7461" s="81"/>
      <c r="P7461" s="81"/>
      <c r="Q7461" s="81"/>
      <c r="R7461" s="81"/>
    </row>
    <row r="7462" spans="1:18">
      <c r="A7462" s="81"/>
      <c r="B7462" s="81"/>
      <c r="C7462" s="81"/>
      <c r="D7462" s="81"/>
      <c r="E7462" s="81"/>
      <c r="F7462" s="81"/>
      <c r="G7462" s="81"/>
      <c r="H7462" s="81"/>
      <c r="I7462" s="81"/>
      <c r="J7462" s="81"/>
      <c r="K7462" s="81"/>
      <c r="L7462" s="81"/>
      <c r="M7462" s="81"/>
      <c r="N7462" s="81"/>
      <c r="O7462" s="81"/>
      <c r="P7462" s="81"/>
      <c r="Q7462" s="81"/>
      <c r="R7462" s="81"/>
    </row>
    <row r="7463" spans="1:18">
      <c r="A7463" s="81"/>
      <c r="B7463" s="81"/>
      <c r="C7463" s="81"/>
      <c r="D7463" s="81"/>
      <c r="E7463" s="81"/>
      <c r="F7463" s="81"/>
      <c r="G7463" s="81"/>
      <c r="H7463" s="81"/>
      <c r="I7463" s="81"/>
      <c r="J7463" s="81"/>
      <c r="K7463" s="81"/>
      <c r="L7463" s="81"/>
      <c r="M7463" s="81"/>
      <c r="N7463" s="81"/>
      <c r="O7463" s="81"/>
      <c r="P7463" s="81"/>
      <c r="Q7463" s="81"/>
      <c r="R7463" s="81"/>
    </row>
    <row r="7464" spans="1:18">
      <c r="A7464" s="81"/>
      <c r="B7464" s="81"/>
      <c r="C7464" s="81"/>
      <c r="D7464" s="81"/>
      <c r="E7464" s="81"/>
      <c r="F7464" s="81"/>
      <c r="G7464" s="81"/>
      <c r="H7464" s="81"/>
      <c r="I7464" s="81"/>
      <c r="J7464" s="81"/>
      <c r="K7464" s="81"/>
      <c r="L7464" s="81"/>
      <c r="M7464" s="81"/>
      <c r="N7464" s="81"/>
      <c r="O7464" s="81"/>
      <c r="P7464" s="81"/>
      <c r="Q7464" s="81"/>
      <c r="R7464" s="81"/>
    </row>
    <row r="7465" spans="1:18">
      <c r="A7465" s="81"/>
      <c r="B7465" s="81"/>
      <c r="C7465" s="81"/>
      <c r="D7465" s="81"/>
      <c r="E7465" s="81"/>
      <c r="F7465" s="81"/>
      <c r="G7465" s="81"/>
      <c r="H7465" s="81"/>
      <c r="I7465" s="81"/>
      <c r="J7465" s="81"/>
      <c r="K7465" s="81"/>
      <c r="L7465" s="81"/>
      <c r="M7465" s="81"/>
      <c r="N7465" s="81"/>
      <c r="O7465" s="81"/>
      <c r="P7465" s="81"/>
      <c r="Q7465" s="81"/>
      <c r="R7465" s="81"/>
    </row>
    <row r="7466" spans="1:18">
      <c r="A7466" s="81"/>
      <c r="B7466" s="81"/>
      <c r="C7466" s="81"/>
      <c r="D7466" s="81"/>
      <c r="E7466" s="81"/>
      <c r="F7466" s="81"/>
      <c r="G7466" s="81"/>
      <c r="H7466" s="81"/>
      <c r="I7466" s="81"/>
      <c r="J7466" s="81"/>
      <c r="K7466" s="81"/>
      <c r="L7466" s="81"/>
      <c r="M7466" s="81"/>
      <c r="N7466" s="81"/>
      <c r="O7466" s="81"/>
      <c r="P7466" s="81"/>
      <c r="Q7466" s="81"/>
      <c r="R7466" s="81"/>
    </row>
    <row r="7467" spans="1:18">
      <c r="A7467" s="81"/>
      <c r="B7467" s="81"/>
      <c r="C7467" s="81"/>
      <c r="D7467" s="81"/>
      <c r="E7467" s="81"/>
      <c r="F7467" s="81"/>
      <c r="G7467" s="81"/>
      <c r="H7467" s="81"/>
      <c r="I7467" s="81"/>
      <c r="J7467" s="81"/>
      <c r="K7467" s="81"/>
      <c r="L7467" s="81"/>
      <c r="M7467" s="81"/>
      <c r="N7467" s="81"/>
      <c r="O7467" s="81"/>
      <c r="P7467" s="81"/>
      <c r="Q7467" s="81"/>
      <c r="R7467" s="81"/>
    </row>
    <row r="7468" spans="1:18">
      <c r="A7468" s="81"/>
      <c r="B7468" s="81"/>
      <c r="C7468" s="81"/>
      <c r="D7468" s="81"/>
      <c r="E7468" s="81"/>
      <c r="F7468" s="81"/>
      <c r="G7468" s="81"/>
      <c r="H7468" s="81"/>
      <c r="I7468" s="81"/>
      <c r="J7468" s="81"/>
      <c r="K7468" s="81"/>
      <c r="L7468" s="81"/>
      <c r="M7468" s="81"/>
      <c r="N7468" s="81"/>
      <c r="O7468" s="81"/>
      <c r="P7468" s="81"/>
      <c r="Q7468" s="81"/>
      <c r="R7468" s="81"/>
    </row>
    <row r="7469" spans="1:18">
      <c r="A7469" s="81"/>
      <c r="B7469" s="81"/>
      <c r="C7469" s="81"/>
      <c r="D7469" s="81"/>
      <c r="E7469" s="81"/>
      <c r="F7469" s="81"/>
      <c r="G7469" s="81"/>
      <c r="H7469" s="81"/>
      <c r="I7469" s="81"/>
      <c r="J7469" s="81"/>
      <c r="K7469" s="81"/>
      <c r="L7469" s="81"/>
      <c r="M7469" s="81"/>
      <c r="N7469" s="81"/>
      <c r="O7469" s="81"/>
      <c r="P7469" s="81"/>
      <c r="Q7469" s="81"/>
      <c r="R7469" s="81"/>
    </row>
    <row r="7470" spans="1:18">
      <c r="A7470" s="81"/>
      <c r="B7470" s="81"/>
      <c r="C7470" s="81"/>
      <c r="D7470" s="81"/>
      <c r="E7470" s="81"/>
      <c r="F7470" s="81"/>
      <c r="G7470" s="81"/>
      <c r="H7470" s="81"/>
      <c r="I7470" s="81"/>
      <c r="J7470" s="81"/>
      <c r="K7470" s="81"/>
      <c r="L7470" s="81"/>
      <c r="M7470" s="81"/>
      <c r="N7470" s="81"/>
      <c r="O7470" s="81"/>
      <c r="P7470" s="81"/>
      <c r="Q7470" s="81"/>
      <c r="R7470" s="81"/>
    </row>
    <row r="7471" spans="1:18">
      <c r="A7471" s="81"/>
      <c r="B7471" s="81"/>
      <c r="C7471" s="81"/>
      <c r="D7471" s="81"/>
      <c r="E7471" s="81"/>
      <c r="F7471" s="81"/>
      <c r="G7471" s="81"/>
      <c r="H7471" s="81"/>
      <c r="I7471" s="81"/>
      <c r="J7471" s="81"/>
      <c r="K7471" s="81"/>
      <c r="L7471" s="81"/>
      <c r="M7471" s="81"/>
      <c r="N7471" s="81"/>
      <c r="O7471" s="81"/>
      <c r="P7471" s="81"/>
      <c r="Q7471" s="81"/>
      <c r="R7471" s="81"/>
    </row>
    <row r="7472" spans="1:18">
      <c r="A7472" s="81"/>
      <c r="B7472" s="81"/>
      <c r="C7472" s="81"/>
      <c r="D7472" s="81"/>
      <c r="E7472" s="81"/>
      <c r="F7472" s="81"/>
      <c r="G7472" s="81"/>
      <c r="H7472" s="81"/>
      <c r="I7472" s="81"/>
      <c r="J7472" s="81"/>
      <c r="K7472" s="81"/>
      <c r="L7472" s="81"/>
      <c r="M7472" s="81"/>
      <c r="N7472" s="81"/>
      <c r="O7472" s="81"/>
      <c r="P7472" s="81"/>
      <c r="Q7472" s="81"/>
      <c r="R7472" s="81"/>
    </row>
    <row r="7473" spans="1:18">
      <c r="A7473" s="81"/>
      <c r="B7473" s="81"/>
      <c r="C7473" s="81"/>
      <c r="D7473" s="81"/>
      <c r="E7473" s="81"/>
      <c r="F7473" s="81"/>
      <c r="G7473" s="81"/>
      <c r="H7473" s="81"/>
      <c r="I7473" s="81"/>
      <c r="J7473" s="81"/>
      <c r="K7473" s="81"/>
      <c r="L7473" s="81"/>
      <c r="M7473" s="81"/>
      <c r="N7473" s="81"/>
      <c r="O7473" s="81"/>
      <c r="P7473" s="81"/>
      <c r="Q7473" s="81"/>
      <c r="R7473" s="81"/>
    </row>
    <row r="7474" spans="1:18">
      <c r="A7474" s="81"/>
      <c r="B7474" s="81"/>
      <c r="C7474" s="81"/>
      <c r="D7474" s="81"/>
      <c r="E7474" s="81"/>
      <c r="F7474" s="81"/>
      <c r="G7474" s="81"/>
      <c r="H7474" s="81"/>
      <c r="I7474" s="81"/>
      <c r="J7474" s="81"/>
      <c r="K7474" s="81"/>
      <c r="L7474" s="81"/>
      <c r="M7474" s="81"/>
      <c r="N7474" s="81"/>
      <c r="O7474" s="81"/>
      <c r="P7474" s="81"/>
      <c r="Q7474" s="81"/>
      <c r="R7474" s="81"/>
    </row>
    <row r="7475" spans="1:18">
      <c r="A7475" s="81"/>
      <c r="B7475" s="81"/>
      <c r="C7475" s="81"/>
      <c r="D7475" s="81"/>
      <c r="E7475" s="81"/>
      <c r="F7475" s="81"/>
      <c r="G7475" s="81"/>
      <c r="H7475" s="81"/>
      <c r="I7475" s="81"/>
      <c r="J7475" s="81"/>
      <c r="K7475" s="81"/>
      <c r="L7475" s="81"/>
      <c r="M7475" s="81"/>
      <c r="N7475" s="81"/>
      <c r="O7475" s="81"/>
      <c r="P7475" s="81"/>
      <c r="Q7475" s="81"/>
      <c r="R7475" s="81"/>
    </row>
    <row r="7476" spans="1:18">
      <c r="A7476" s="81"/>
      <c r="B7476" s="81"/>
      <c r="C7476" s="81"/>
      <c r="D7476" s="81"/>
      <c r="E7476" s="81"/>
      <c r="F7476" s="81"/>
      <c r="G7476" s="81"/>
      <c r="H7476" s="81"/>
      <c r="I7476" s="81"/>
      <c r="J7476" s="81"/>
      <c r="K7476" s="81"/>
      <c r="L7476" s="81"/>
      <c r="M7476" s="81"/>
      <c r="N7476" s="81"/>
      <c r="O7476" s="81"/>
      <c r="P7476" s="81"/>
      <c r="Q7476" s="81"/>
      <c r="R7476" s="81"/>
    </row>
    <row r="7477" spans="1:18">
      <c r="A7477" s="81"/>
      <c r="B7477" s="81"/>
      <c r="C7477" s="81"/>
      <c r="D7477" s="81"/>
      <c r="E7477" s="81"/>
      <c r="F7477" s="81"/>
      <c r="G7477" s="81"/>
      <c r="H7477" s="81"/>
      <c r="I7477" s="81"/>
      <c r="J7477" s="81"/>
      <c r="K7477" s="81"/>
      <c r="L7477" s="81"/>
      <c r="M7477" s="81"/>
      <c r="N7477" s="81"/>
      <c r="O7477" s="81"/>
      <c r="P7477" s="81"/>
      <c r="Q7477" s="81"/>
      <c r="R7477" s="81"/>
    </row>
    <row r="7478" spans="1:18">
      <c r="A7478" s="81"/>
      <c r="B7478" s="81"/>
      <c r="C7478" s="81"/>
      <c r="D7478" s="81"/>
      <c r="E7478" s="81"/>
      <c r="F7478" s="81"/>
      <c r="G7478" s="81"/>
      <c r="H7478" s="81"/>
      <c r="I7478" s="81"/>
      <c r="J7478" s="81"/>
      <c r="K7478" s="81"/>
      <c r="L7478" s="81"/>
      <c r="M7478" s="81"/>
      <c r="N7478" s="81"/>
      <c r="O7478" s="81"/>
      <c r="P7478" s="81"/>
      <c r="Q7478" s="81"/>
      <c r="R7478" s="81"/>
    </row>
    <row r="7479" spans="1:18">
      <c r="A7479" s="81"/>
      <c r="B7479" s="81"/>
      <c r="C7479" s="81"/>
      <c r="D7479" s="81"/>
      <c r="E7479" s="81"/>
      <c r="F7479" s="81"/>
      <c r="G7479" s="81"/>
      <c r="H7479" s="81"/>
      <c r="I7479" s="81"/>
      <c r="J7479" s="81"/>
      <c r="K7479" s="81"/>
      <c r="L7479" s="81"/>
      <c r="M7479" s="81"/>
      <c r="N7479" s="81"/>
      <c r="O7479" s="81"/>
      <c r="P7479" s="81"/>
      <c r="Q7479" s="81"/>
      <c r="R7479" s="81"/>
    </row>
    <row r="7480" spans="1:18">
      <c r="A7480" s="81"/>
      <c r="B7480" s="81"/>
      <c r="C7480" s="81"/>
      <c r="D7480" s="81"/>
      <c r="E7480" s="81"/>
      <c r="F7480" s="81"/>
      <c r="G7480" s="81"/>
      <c r="H7480" s="81"/>
      <c r="I7480" s="81"/>
      <c r="J7480" s="81"/>
      <c r="K7480" s="81"/>
      <c r="L7480" s="81"/>
      <c r="M7480" s="81"/>
      <c r="N7480" s="81"/>
      <c r="O7480" s="81"/>
      <c r="P7480" s="81"/>
      <c r="Q7480" s="81"/>
      <c r="R7480" s="81"/>
    </row>
    <row r="7481" spans="1:18">
      <c r="A7481" s="81"/>
      <c r="B7481" s="81"/>
      <c r="C7481" s="81"/>
      <c r="D7481" s="81"/>
      <c r="E7481" s="81"/>
      <c r="F7481" s="81"/>
      <c r="G7481" s="81"/>
      <c r="H7481" s="81"/>
      <c r="I7481" s="81"/>
      <c r="J7481" s="81"/>
      <c r="K7481" s="81"/>
      <c r="L7481" s="81"/>
      <c r="M7481" s="81"/>
      <c r="N7481" s="81"/>
      <c r="O7481" s="81"/>
      <c r="P7481" s="81"/>
      <c r="Q7481" s="81"/>
      <c r="R7481" s="81"/>
    </row>
    <row r="7482" spans="1:18">
      <c r="A7482" s="81"/>
      <c r="B7482" s="81"/>
      <c r="C7482" s="81"/>
      <c r="D7482" s="81"/>
      <c r="E7482" s="81"/>
      <c r="F7482" s="81"/>
      <c r="G7482" s="81"/>
      <c r="H7482" s="81"/>
      <c r="I7482" s="81"/>
      <c r="J7482" s="81"/>
      <c r="K7482" s="81"/>
      <c r="L7482" s="81"/>
      <c r="M7482" s="81"/>
      <c r="N7482" s="81"/>
      <c r="O7482" s="81"/>
      <c r="P7482" s="81"/>
      <c r="Q7482" s="81"/>
      <c r="R7482" s="81"/>
    </row>
    <row r="7483" spans="1:18">
      <c r="A7483" s="81"/>
      <c r="B7483" s="81"/>
      <c r="C7483" s="81"/>
      <c r="D7483" s="81"/>
      <c r="E7483" s="81"/>
      <c r="F7483" s="81"/>
      <c r="G7483" s="81"/>
      <c r="H7483" s="81"/>
      <c r="I7483" s="81"/>
      <c r="J7483" s="81"/>
      <c r="K7483" s="81"/>
      <c r="L7483" s="81"/>
      <c r="M7483" s="81"/>
      <c r="N7483" s="81"/>
      <c r="O7483" s="81"/>
      <c r="P7483" s="81"/>
      <c r="Q7483" s="81"/>
      <c r="R7483" s="81"/>
    </row>
    <row r="7484" spans="1:18">
      <c r="A7484" s="81"/>
      <c r="B7484" s="81"/>
      <c r="C7484" s="81"/>
      <c r="D7484" s="81"/>
      <c r="E7484" s="81"/>
      <c r="F7484" s="81"/>
      <c r="G7484" s="81"/>
      <c r="H7484" s="81"/>
      <c r="I7484" s="81"/>
      <c r="J7484" s="81"/>
      <c r="K7484" s="81"/>
      <c r="L7484" s="81"/>
      <c r="M7484" s="81"/>
      <c r="N7484" s="81"/>
      <c r="O7484" s="81"/>
      <c r="P7484" s="81"/>
      <c r="Q7484" s="81"/>
      <c r="R7484" s="81"/>
    </row>
    <row r="7485" spans="1:18">
      <c r="A7485" s="81"/>
      <c r="B7485" s="81"/>
      <c r="C7485" s="81"/>
      <c r="D7485" s="81"/>
      <c r="E7485" s="81"/>
      <c r="F7485" s="81"/>
      <c r="G7485" s="81"/>
      <c r="H7485" s="81"/>
      <c r="I7485" s="81"/>
      <c r="J7485" s="81"/>
      <c r="K7485" s="81"/>
      <c r="L7485" s="81"/>
      <c r="M7485" s="81"/>
      <c r="N7485" s="81"/>
      <c r="O7485" s="81"/>
      <c r="P7485" s="81"/>
      <c r="Q7485" s="81"/>
      <c r="R7485" s="81"/>
    </row>
    <row r="7486" spans="1:18">
      <c r="A7486" s="81"/>
      <c r="B7486" s="81"/>
      <c r="C7486" s="81"/>
      <c r="D7486" s="81"/>
      <c r="E7486" s="81"/>
      <c r="F7486" s="81"/>
      <c r="G7486" s="81"/>
      <c r="H7486" s="81"/>
      <c r="I7486" s="81"/>
      <c r="J7486" s="81"/>
      <c r="K7486" s="81"/>
      <c r="L7486" s="81"/>
      <c r="M7486" s="81"/>
      <c r="N7486" s="81"/>
      <c r="O7486" s="81"/>
      <c r="P7486" s="81"/>
      <c r="Q7486" s="81"/>
      <c r="R7486" s="81"/>
    </row>
    <row r="7487" spans="1:18">
      <c r="A7487" s="81"/>
      <c r="B7487" s="81"/>
      <c r="C7487" s="81"/>
      <c r="D7487" s="81"/>
      <c r="E7487" s="81"/>
      <c r="F7487" s="81"/>
      <c r="G7487" s="81"/>
      <c r="H7487" s="81"/>
      <c r="I7487" s="81"/>
      <c r="J7487" s="81"/>
      <c r="K7487" s="81"/>
      <c r="L7487" s="81"/>
      <c r="M7487" s="81"/>
      <c r="N7487" s="81"/>
      <c r="O7487" s="81"/>
      <c r="P7487" s="81"/>
      <c r="Q7487" s="81"/>
      <c r="R7487" s="81"/>
    </row>
    <row r="7488" spans="1:18">
      <c r="A7488" s="81"/>
      <c r="B7488" s="81"/>
      <c r="C7488" s="81"/>
      <c r="D7488" s="81"/>
      <c r="E7488" s="81"/>
      <c r="F7488" s="81"/>
      <c r="G7488" s="81"/>
      <c r="H7488" s="81"/>
      <c r="I7488" s="81"/>
      <c r="J7488" s="81"/>
      <c r="K7488" s="81"/>
      <c r="L7488" s="81"/>
      <c r="M7488" s="81"/>
      <c r="N7488" s="81"/>
      <c r="O7488" s="81"/>
      <c r="P7488" s="81"/>
      <c r="Q7488" s="81"/>
      <c r="R7488" s="81"/>
    </row>
    <row r="7489" spans="1:18">
      <c r="A7489" s="81"/>
      <c r="B7489" s="81"/>
      <c r="C7489" s="81"/>
      <c r="D7489" s="81"/>
      <c r="E7489" s="81"/>
      <c r="F7489" s="81"/>
      <c r="G7489" s="81"/>
      <c r="H7489" s="81"/>
      <c r="I7489" s="81"/>
      <c r="J7489" s="81"/>
      <c r="K7489" s="81"/>
      <c r="L7489" s="81"/>
      <c r="M7489" s="81"/>
      <c r="N7489" s="81"/>
      <c r="O7489" s="81"/>
      <c r="P7489" s="81"/>
      <c r="Q7489" s="81"/>
      <c r="R7489" s="81"/>
    </row>
    <row r="7490" spans="1:18">
      <c r="A7490" s="81"/>
      <c r="B7490" s="81"/>
      <c r="C7490" s="81"/>
      <c r="D7490" s="81"/>
      <c r="E7490" s="81"/>
      <c r="F7490" s="81"/>
      <c r="G7490" s="81"/>
      <c r="H7490" s="81"/>
      <c r="I7490" s="81"/>
      <c r="J7490" s="81"/>
      <c r="K7490" s="81"/>
      <c r="L7490" s="81"/>
      <c r="M7490" s="81"/>
      <c r="N7490" s="81"/>
      <c r="O7490" s="81"/>
      <c r="P7490" s="81"/>
      <c r="Q7490" s="81"/>
      <c r="R7490" s="81"/>
    </row>
    <row r="7491" spans="1:18">
      <c r="A7491" s="81"/>
      <c r="B7491" s="81"/>
      <c r="C7491" s="81"/>
      <c r="D7491" s="81"/>
      <c r="E7491" s="81"/>
      <c r="F7491" s="81"/>
      <c r="G7491" s="81"/>
      <c r="H7491" s="81"/>
      <c r="I7491" s="81"/>
      <c r="J7491" s="81"/>
      <c r="K7491" s="81"/>
      <c r="L7491" s="81"/>
      <c r="M7491" s="81"/>
      <c r="N7491" s="81"/>
      <c r="O7491" s="81"/>
      <c r="P7491" s="81"/>
      <c r="Q7491" s="81"/>
      <c r="R7491" s="81"/>
    </row>
    <row r="7492" spans="1:18">
      <c r="A7492" s="81"/>
      <c r="B7492" s="81"/>
      <c r="C7492" s="81"/>
      <c r="D7492" s="81"/>
      <c r="E7492" s="81"/>
      <c r="F7492" s="81"/>
      <c r="G7492" s="81"/>
      <c r="H7492" s="81"/>
      <c r="I7492" s="81"/>
      <c r="J7492" s="81"/>
      <c r="K7492" s="81"/>
      <c r="L7492" s="81"/>
      <c r="M7492" s="81"/>
      <c r="N7492" s="81"/>
      <c r="O7492" s="81"/>
      <c r="P7492" s="81"/>
      <c r="Q7492" s="81"/>
      <c r="R7492" s="81"/>
    </row>
    <row r="7493" spans="1:18">
      <c r="A7493" s="81"/>
      <c r="B7493" s="81"/>
      <c r="C7493" s="81"/>
      <c r="D7493" s="81"/>
      <c r="E7493" s="81"/>
      <c r="F7493" s="81"/>
      <c r="G7493" s="81"/>
      <c r="H7493" s="81"/>
      <c r="I7493" s="81"/>
      <c r="J7493" s="81"/>
      <c r="K7493" s="81"/>
      <c r="L7493" s="81"/>
      <c r="M7493" s="81"/>
      <c r="N7493" s="81"/>
      <c r="O7493" s="81"/>
      <c r="P7493" s="81"/>
      <c r="Q7493" s="81"/>
      <c r="R7493" s="81"/>
    </row>
    <row r="7494" spans="1:18">
      <c r="A7494" s="81"/>
      <c r="B7494" s="81"/>
      <c r="C7494" s="81"/>
      <c r="D7494" s="81"/>
      <c r="E7494" s="81"/>
      <c r="F7494" s="81"/>
      <c r="G7494" s="81"/>
      <c r="H7494" s="81"/>
      <c r="I7494" s="81"/>
      <c r="J7494" s="81"/>
      <c r="K7494" s="81"/>
      <c r="L7494" s="81"/>
      <c r="M7494" s="81"/>
      <c r="N7494" s="81"/>
      <c r="O7494" s="81"/>
      <c r="P7494" s="81"/>
      <c r="Q7494" s="81"/>
      <c r="R7494" s="81"/>
    </row>
    <row r="7495" spans="1:18">
      <c r="A7495" s="81"/>
      <c r="B7495" s="81"/>
      <c r="C7495" s="81"/>
      <c r="D7495" s="81"/>
      <c r="E7495" s="81"/>
      <c r="F7495" s="81"/>
      <c r="G7495" s="81"/>
      <c r="H7495" s="81"/>
      <c r="I7495" s="81"/>
      <c r="J7495" s="81"/>
      <c r="K7495" s="81"/>
      <c r="L7495" s="81"/>
      <c r="M7495" s="81"/>
      <c r="N7495" s="81"/>
      <c r="O7495" s="81"/>
      <c r="P7495" s="81"/>
      <c r="Q7495" s="81"/>
      <c r="R7495" s="81"/>
    </row>
    <row r="7496" spans="1:18">
      <c r="A7496" s="81"/>
      <c r="B7496" s="81"/>
      <c r="C7496" s="81"/>
      <c r="D7496" s="81"/>
      <c r="E7496" s="81"/>
      <c r="F7496" s="81"/>
      <c r="G7496" s="81"/>
      <c r="H7496" s="81"/>
      <c r="I7496" s="81"/>
      <c r="J7496" s="81"/>
      <c r="K7496" s="81"/>
      <c r="L7496" s="81"/>
      <c r="M7496" s="81"/>
      <c r="N7496" s="81"/>
      <c r="O7496" s="81"/>
      <c r="P7496" s="81"/>
      <c r="Q7496" s="81"/>
      <c r="R7496" s="81"/>
    </row>
    <row r="7497" spans="1:18">
      <c r="A7497" s="81"/>
      <c r="B7497" s="81"/>
      <c r="C7497" s="81"/>
      <c r="D7497" s="81"/>
      <c r="E7497" s="81"/>
      <c r="F7497" s="81"/>
      <c r="G7497" s="81"/>
      <c r="H7497" s="81"/>
      <c r="I7497" s="81"/>
      <c r="J7497" s="81"/>
      <c r="K7497" s="81"/>
      <c r="L7497" s="81"/>
      <c r="M7497" s="81"/>
      <c r="N7497" s="81"/>
      <c r="O7497" s="81"/>
      <c r="P7497" s="81"/>
      <c r="Q7497" s="81"/>
      <c r="R7497" s="81"/>
    </row>
    <row r="7498" spans="1:18">
      <c r="A7498" s="81"/>
      <c r="B7498" s="81"/>
      <c r="C7498" s="81"/>
      <c r="D7498" s="81"/>
      <c r="E7498" s="81"/>
      <c r="F7498" s="81"/>
      <c r="G7498" s="81"/>
      <c r="H7498" s="81"/>
      <c r="I7498" s="81"/>
      <c r="J7498" s="81"/>
      <c r="K7498" s="81"/>
      <c r="L7498" s="81"/>
      <c r="M7498" s="81"/>
      <c r="N7498" s="81"/>
      <c r="O7498" s="81"/>
      <c r="P7498" s="81"/>
      <c r="Q7498" s="81"/>
      <c r="R7498" s="81"/>
    </row>
    <row r="7499" spans="1:18">
      <c r="A7499" s="81"/>
      <c r="B7499" s="81"/>
      <c r="C7499" s="81"/>
      <c r="D7499" s="81"/>
      <c r="E7499" s="81"/>
      <c r="F7499" s="81"/>
      <c r="G7499" s="81"/>
      <c r="H7499" s="81"/>
      <c r="I7499" s="81"/>
      <c r="J7499" s="81"/>
      <c r="K7499" s="81"/>
      <c r="L7499" s="81"/>
      <c r="M7499" s="81"/>
      <c r="N7499" s="81"/>
      <c r="O7499" s="81"/>
      <c r="P7499" s="81"/>
      <c r="Q7499" s="81"/>
      <c r="R7499" s="81"/>
    </row>
    <row r="7500" spans="1:18">
      <c r="A7500" s="81"/>
      <c r="B7500" s="81"/>
      <c r="C7500" s="81"/>
      <c r="D7500" s="81"/>
      <c r="E7500" s="81"/>
      <c r="F7500" s="81"/>
      <c r="G7500" s="81"/>
      <c r="H7500" s="81"/>
      <c r="I7500" s="81"/>
      <c r="J7500" s="81"/>
      <c r="K7500" s="81"/>
      <c r="L7500" s="81"/>
      <c r="M7500" s="81"/>
      <c r="N7500" s="81"/>
      <c r="O7500" s="81"/>
      <c r="P7500" s="81"/>
      <c r="Q7500" s="81"/>
      <c r="R7500" s="81"/>
    </row>
    <row r="7501" spans="1:18">
      <c r="A7501" s="81"/>
      <c r="B7501" s="81"/>
      <c r="C7501" s="81"/>
      <c r="D7501" s="81"/>
      <c r="E7501" s="81"/>
      <c r="F7501" s="81"/>
      <c r="G7501" s="81"/>
      <c r="H7501" s="81"/>
      <c r="I7501" s="81"/>
      <c r="J7501" s="81"/>
      <c r="K7501" s="81"/>
      <c r="L7501" s="81"/>
      <c r="M7501" s="81"/>
      <c r="N7501" s="81"/>
      <c r="O7501" s="81"/>
      <c r="P7501" s="81"/>
      <c r="Q7501" s="81"/>
      <c r="R7501" s="81"/>
    </row>
    <row r="7502" spans="1:18">
      <c r="A7502" s="81"/>
      <c r="B7502" s="81"/>
      <c r="C7502" s="81"/>
      <c r="D7502" s="81"/>
      <c r="E7502" s="81"/>
      <c r="F7502" s="81"/>
      <c r="G7502" s="81"/>
      <c r="H7502" s="81"/>
      <c r="I7502" s="81"/>
      <c r="J7502" s="81"/>
      <c r="K7502" s="81"/>
      <c r="L7502" s="81"/>
      <c r="M7502" s="81"/>
      <c r="N7502" s="81"/>
      <c r="O7502" s="81"/>
      <c r="P7502" s="81"/>
      <c r="Q7502" s="81"/>
      <c r="R7502" s="81"/>
    </row>
    <row r="7503" spans="1:18">
      <c r="A7503" s="81"/>
      <c r="B7503" s="81"/>
      <c r="C7503" s="81"/>
      <c r="D7503" s="81"/>
      <c r="E7503" s="81"/>
      <c r="F7503" s="81"/>
      <c r="G7503" s="81"/>
      <c r="H7503" s="81"/>
      <c r="I7503" s="81"/>
      <c r="J7503" s="81"/>
      <c r="K7503" s="81"/>
      <c r="L7503" s="81"/>
      <c r="M7503" s="81"/>
      <c r="N7503" s="81"/>
      <c r="O7503" s="81"/>
      <c r="P7503" s="81"/>
      <c r="Q7503" s="81"/>
      <c r="R7503" s="81"/>
    </row>
    <row r="7504" spans="1:18">
      <c r="A7504" s="81"/>
      <c r="B7504" s="81"/>
      <c r="C7504" s="81"/>
      <c r="D7504" s="81"/>
      <c r="E7504" s="81"/>
      <c r="F7504" s="81"/>
      <c r="G7504" s="81"/>
      <c r="H7504" s="81"/>
      <c r="I7504" s="81"/>
      <c r="J7504" s="81"/>
      <c r="K7504" s="81"/>
      <c r="L7504" s="81"/>
      <c r="M7504" s="81"/>
      <c r="N7504" s="81"/>
      <c r="O7504" s="81"/>
      <c r="P7504" s="81"/>
      <c r="Q7504" s="81"/>
      <c r="R7504" s="81"/>
    </row>
    <row r="7505" spans="1:18">
      <c r="A7505" s="81"/>
      <c r="B7505" s="81"/>
      <c r="C7505" s="81"/>
      <c r="D7505" s="81"/>
      <c r="E7505" s="81"/>
      <c r="F7505" s="81"/>
      <c r="G7505" s="81"/>
      <c r="H7505" s="81"/>
      <c r="I7505" s="81"/>
      <c r="J7505" s="81"/>
      <c r="K7505" s="81"/>
      <c r="L7505" s="81"/>
      <c r="M7505" s="81"/>
      <c r="N7505" s="81"/>
      <c r="O7505" s="81"/>
      <c r="P7505" s="81"/>
      <c r="Q7505" s="81"/>
      <c r="R7505" s="81"/>
    </row>
    <row r="7506" spans="1:18">
      <c r="A7506" s="81"/>
      <c r="B7506" s="81"/>
      <c r="C7506" s="81"/>
      <c r="D7506" s="81"/>
      <c r="E7506" s="81"/>
      <c r="F7506" s="81"/>
      <c r="G7506" s="81"/>
      <c r="H7506" s="81"/>
      <c r="I7506" s="81"/>
      <c r="J7506" s="81"/>
      <c r="K7506" s="81"/>
      <c r="L7506" s="81"/>
      <c r="M7506" s="81"/>
      <c r="N7506" s="81"/>
      <c r="O7506" s="81"/>
      <c r="P7506" s="81"/>
      <c r="Q7506" s="81"/>
      <c r="R7506" s="81"/>
    </row>
    <row r="7507" spans="1:18">
      <c r="A7507" s="81"/>
      <c r="B7507" s="81"/>
      <c r="C7507" s="81"/>
      <c r="D7507" s="81"/>
      <c r="E7507" s="81"/>
      <c r="F7507" s="81"/>
      <c r="G7507" s="81"/>
      <c r="H7507" s="81"/>
      <c r="I7507" s="81"/>
      <c r="J7507" s="81"/>
      <c r="K7507" s="81"/>
      <c r="L7507" s="81"/>
      <c r="M7507" s="81"/>
      <c r="N7507" s="81"/>
      <c r="O7507" s="81"/>
      <c r="P7507" s="81"/>
      <c r="Q7507" s="81"/>
      <c r="R7507" s="81"/>
    </row>
    <row r="7508" spans="1:18">
      <c r="A7508" s="81"/>
      <c r="B7508" s="81"/>
      <c r="C7508" s="81"/>
      <c r="D7508" s="81"/>
      <c r="E7508" s="81"/>
      <c r="F7508" s="81"/>
      <c r="G7508" s="81"/>
      <c r="H7508" s="81"/>
      <c r="I7508" s="81"/>
      <c r="J7508" s="81"/>
      <c r="K7508" s="81"/>
      <c r="L7508" s="81"/>
      <c r="M7508" s="81"/>
      <c r="N7508" s="81"/>
      <c r="O7508" s="81"/>
      <c r="P7508" s="81"/>
      <c r="Q7508" s="81"/>
      <c r="R7508" s="81"/>
    </row>
    <row r="7509" spans="1:18">
      <c r="A7509" s="81"/>
      <c r="B7509" s="81"/>
      <c r="C7509" s="81"/>
      <c r="D7509" s="81"/>
      <c r="E7509" s="81"/>
      <c r="F7509" s="81"/>
      <c r="G7509" s="81"/>
      <c r="H7509" s="81"/>
      <c r="I7509" s="81"/>
      <c r="J7509" s="81"/>
      <c r="K7509" s="81"/>
      <c r="L7509" s="81"/>
      <c r="M7509" s="81"/>
      <c r="N7509" s="81"/>
      <c r="O7509" s="81"/>
      <c r="P7509" s="81"/>
      <c r="Q7509" s="81"/>
      <c r="R7509" s="81"/>
    </row>
    <row r="7510" spans="1:18">
      <c r="A7510" s="81"/>
      <c r="B7510" s="81"/>
      <c r="C7510" s="81"/>
      <c r="D7510" s="81"/>
      <c r="E7510" s="81"/>
      <c r="F7510" s="81"/>
      <c r="G7510" s="81"/>
      <c r="H7510" s="81"/>
      <c r="I7510" s="81"/>
      <c r="J7510" s="81"/>
      <c r="K7510" s="81"/>
      <c r="L7510" s="81"/>
      <c r="M7510" s="81"/>
      <c r="N7510" s="81"/>
      <c r="O7510" s="81"/>
      <c r="P7510" s="81"/>
      <c r="Q7510" s="81"/>
      <c r="R7510" s="81"/>
    </row>
    <row r="7511" spans="1:18">
      <c r="A7511" s="81"/>
      <c r="B7511" s="81"/>
      <c r="C7511" s="81"/>
      <c r="D7511" s="81"/>
      <c r="E7511" s="81"/>
      <c r="F7511" s="81"/>
      <c r="G7511" s="81"/>
      <c r="H7511" s="81"/>
      <c r="I7511" s="81"/>
      <c r="J7511" s="81"/>
      <c r="K7511" s="81"/>
      <c r="L7511" s="81"/>
      <c r="M7511" s="81"/>
      <c r="N7511" s="81"/>
      <c r="O7511" s="81"/>
      <c r="P7511" s="81"/>
      <c r="Q7511" s="81"/>
      <c r="R7511" s="81"/>
    </row>
    <row r="7512" spans="1:18">
      <c r="A7512" s="81"/>
      <c r="B7512" s="81"/>
      <c r="C7512" s="81"/>
      <c r="D7512" s="81"/>
      <c r="E7512" s="81"/>
      <c r="F7512" s="81"/>
      <c r="G7512" s="81"/>
      <c r="H7512" s="81"/>
      <c r="I7512" s="81"/>
      <c r="J7512" s="81"/>
      <c r="K7512" s="81"/>
      <c r="L7512" s="81"/>
      <c r="M7512" s="81"/>
      <c r="N7512" s="81"/>
      <c r="O7512" s="81"/>
      <c r="P7512" s="81"/>
      <c r="Q7512" s="81"/>
      <c r="R7512" s="81"/>
    </row>
    <row r="7513" spans="1:18">
      <c r="A7513" s="81"/>
      <c r="B7513" s="81"/>
      <c r="C7513" s="81"/>
      <c r="D7513" s="81"/>
      <c r="E7513" s="81"/>
      <c r="F7513" s="81"/>
      <c r="G7513" s="81"/>
      <c r="H7513" s="81"/>
      <c r="I7513" s="81"/>
      <c r="J7513" s="81"/>
      <c r="K7513" s="81"/>
      <c r="L7513" s="81"/>
      <c r="M7513" s="81"/>
      <c r="N7513" s="81"/>
      <c r="O7513" s="81"/>
      <c r="P7513" s="81"/>
      <c r="Q7513" s="81"/>
      <c r="R7513" s="81"/>
    </row>
    <row r="7514" spans="1:18">
      <c r="A7514" s="81"/>
      <c r="B7514" s="81"/>
      <c r="C7514" s="81"/>
      <c r="D7514" s="81"/>
      <c r="E7514" s="81"/>
      <c r="F7514" s="81"/>
      <c r="G7514" s="81"/>
      <c r="H7514" s="81"/>
      <c r="I7514" s="81"/>
      <c r="J7514" s="81"/>
      <c r="K7514" s="81"/>
      <c r="L7514" s="81"/>
      <c r="M7514" s="81"/>
      <c r="N7514" s="81"/>
      <c r="O7514" s="81"/>
      <c r="P7514" s="81"/>
      <c r="Q7514" s="81"/>
      <c r="R7514" s="81"/>
    </row>
    <row r="7515" spans="1:18">
      <c r="A7515" s="81"/>
      <c r="B7515" s="81"/>
      <c r="C7515" s="81"/>
      <c r="D7515" s="81"/>
      <c r="E7515" s="81"/>
      <c r="F7515" s="81"/>
      <c r="G7515" s="81"/>
      <c r="H7515" s="81"/>
      <c r="I7515" s="81"/>
      <c r="J7515" s="81"/>
      <c r="K7515" s="81"/>
      <c r="L7515" s="81"/>
      <c r="M7515" s="81"/>
      <c r="N7515" s="81"/>
      <c r="O7515" s="81"/>
      <c r="P7515" s="81"/>
      <c r="Q7515" s="81"/>
      <c r="R7515" s="81"/>
    </row>
    <row r="7516" spans="1:18">
      <c r="A7516" s="81"/>
      <c r="B7516" s="81"/>
      <c r="C7516" s="81"/>
      <c r="D7516" s="81"/>
      <c r="E7516" s="81"/>
      <c r="F7516" s="81"/>
      <c r="G7516" s="81"/>
      <c r="H7516" s="81"/>
      <c r="I7516" s="81"/>
      <c r="J7516" s="81"/>
      <c r="K7516" s="81"/>
      <c r="L7516" s="81"/>
      <c r="M7516" s="81"/>
      <c r="N7516" s="81"/>
      <c r="O7516" s="81"/>
      <c r="P7516" s="81"/>
      <c r="Q7516" s="81"/>
      <c r="R7516" s="81"/>
    </row>
    <row r="7517" spans="1:18">
      <c r="A7517" s="81"/>
      <c r="B7517" s="81"/>
      <c r="C7517" s="81"/>
      <c r="D7517" s="81"/>
      <c r="E7517" s="81"/>
      <c r="F7517" s="81"/>
      <c r="G7517" s="81"/>
      <c r="H7517" s="81"/>
      <c r="I7517" s="81"/>
      <c r="J7517" s="81"/>
      <c r="K7517" s="81"/>
      <c r="L7517" s="81"/>
      <c r="M7517" s="81"/>
      <c r="N7517" s="81"/>
      <c r="O7517" s="81"/>
      <c r="P7517" s="81"/>
      <c r="Q7517" s="81"/>
      <c r="R7517" s="81"/>
    </row>
    <row r="7518" spans="1:18">
      <c r="A7518" s="81"/>
      <c r="B7518" s="81"/>
      <c r="C7518" s="81"/>
      <c r="D7518" s="81"/>
      <c r="E7518" s="81"/>
      <c r="F7518" s="81"/>
      <c r="G7518" s="81"/>
      <c r="H7518" s="81"/>
      <c r="I7518" s="81"/>
      <c r="J7518" s="81"/>
      <c r="K7518" s="81"/>
      <c r="L7518" s="81"/>
      <c r="M7518" s="81"/>
      <c r="N7518" s="81"/>
      <c r="O7518" s="81"/>
      <c r="P7518" s="81"/>
      <c r="Q7518" s="81"/>
      <c r="R7518" s="81"/>
    </row>
    <row r="7519" spans="1:18">
      <c r="A7519" s="81"/>
      <c r="B7519" s="81"/>
      <c r="C7519" s="81"/>
      <c r="D7519" s="81"/>
      <c r="E7519" s="81"/>
      <c r="F7519" s="81"/>
      <c r="G7519" s="81"/>
      <c r="H7519" s="81"/>
      <c r="I7519" s="81"/>
      <c r="J7519" s="81"/>
      <c r="K7519" s="81"/>
      <c r="L7519" s="81"/>
      <c r="M7519" s="81"/>
      <c r="N7519" s="81"/>
      <c r="O7519" s="81"/>
      <c r="P7519" s="81"/>
      <c r="Q7519" s="81"/>
      <c r="R7519" s="81"/>
    </row>
    <row r="7520" spans="1:18">
      <c r="A7520" s="81"/>
      <c r="B7520" s="81"/>
      <c r="C7520" s="81"/>
      <c r="D7520" s="81"/>
      <c r="E7520" s="81"/>
      <c r="F7520" s="81"/>
      <c r="G7520" s="81"/>
      <c r="H7520" s="81"/>
      <c r="I7520" s="81"/>
      <c r="J7520" s="81"/>
      <c r="K7520" s="81"/>
      <c r="L7520" s="81"/>
      <c r="M7520" s="81"/>
      <c r="N7520" s="81"/>
      <c r="O7520" s="81"/>
      <c r="P7520" s="81"/>
      <c r="Q7520" s="81"/>
      <c r="R7520" s="81"/>
    </row>
    <row r="7521" spans="1:18">
      <c r="A7521" s="81"/>
      <c r="B7521" s="81"/>
      <c r="C7521" s="81"/>
      <c r="D7521" s="81"/>
      <c r="E7521" s="81"/>
      <c r="F7521" s="81"/>
      <c r="G7521" s="81"/>
      <c r="H7521" s="81"/>
      <c r="I7521" s="81"/>
      <c r="J7521" s="81"/>
      <c r="K7521" s="81"/>
      <c r="L7521" s="81"/>
      <c r="M7521" s="81"/>
      <c r="N7521" s="81"/>
      <c r="O7521" s="81"/>
      <c r="P7521" s="81"/>
      <c r="Q7521" s="81"/>
      <c r="R7521" s="81"/>
    </row>
    <row r="7522" spans="1:18">
      <c r="A7522" s="81"/>
      <c r="B7522" s="81"/>
      <c r="C7522" s="81"/>
      <c r="D7522" s="81"/>
      <c r="E7522" s="81"/>
      <c r="F7522" s="81"/>
      <c r="G7522" s="81"/>
      <c r="H7522" s="81"/>
      <c r="I7522" s="81"/>
      <c r="J7522" s="81"/>
      <c r="K7522" s="81"/>
      <c r="L7522" s="81"/>
      <c r="M7522" s="81"/>
      <c r="N7522" s="81"/>
      <c r="O7522" s="81"/>
      <c r="P7522" s="81"/>
      <c r="Q7522" s="81"/>
      <c r="R7522" s="81"/>
    </row>
    <row r="7523" spans="1:18">
      <c r="A7523" s="81"/>
      <c r="B7523" s="81"/>
      <c r="C7523" s="81"/>
      <c r="D7523" s="81"/>
      <c r="E7523" s="81"/>
      <c r="F7523" s="81"/>
      <c r="G7523" s="81"/>
      <c r="H7523" s="81"/>
      <c r="I7523" s="81"/>
      <c r="J7523" s="81"/>
      <c r="K7523" s="81"/>
      <c r="L7523" s="81"/>
      <c r="M7523" s="81"/>
      <c r="N7523" s="81"/>
      <c r="O7523" s="81"/>
      <c r="P7523" s="81"/>
      <c r="Q7523" s="81"/>
      <c r="R7523" s="81"/>
    </row>
    <row r="7524" spans="1:18">
      <c r="A7524" s="81"/>
      <c r="B7524" s="81"/>
      <c r="C7524" s="81"/>
      <c r="D7524" s="81"/>
      <c r="E7524" s="81"/>
      <c r="F7524" s="81"/>
      <c r="G7524" s="81"/>
      <c r="H7524" s="81"/>
      <c r="I7524" s="81"/>
      <c r="J7524" s="81"/>
      <c r="K7524" s="81"/>
      <c r="L7524" s="81"/>
      <c r="M7524" s="81"/>
      <c r="N7524" s="81"/>
      <c r="O7524" s="81"/>
      <c r="P7524" s="81"/>
      <c r="Q7524" s="81"/>
      <c r="R7524" s="81"/>
    </row>
    <row r="7525" spans="1:18">
      <c r="A7525" s="81"/>
      <c r="B7525" s="81"/>
      <c r="C7525" s="81"/>
      <c r="D7525" s="81"/>
      <c r="E7525" s="81"/>
      <c r="F7525" s="81"/>
      <c r="G7525" s="81"/>
      <c r="H7525" s="81"/>
      <c r="I7525" s="81"/>
      <c r="J7525" s="81"/>
      <c r="K7525" s="81"/>
      <c r="L7525" s="81"/>
      <c r="M7525" s="81"/>
      <c r="N7525" s="81"/>
      <c r="O7525" s="81"/>
      <c r="P7525" s="81"/>
      <c r="Q7525" s="81"/>
      <c r="R7525" s="81"/>
    </row>
    <row r="7526" spans="1:18">
      <c r="A7526" s="81"/>
      <c r="B7526" s="81"/>
      <c r="C7526" s="81"/>
      <c r="D7526" s="81"/>
      <c r="E7526" s="81"/>
      <c r="F7526" s="81"/>
      <c r="G7526" s="81"/>
      <c r="H7526" s="81"/>
      <c r="I7526" s="81"/>
      <c r="J7526" s="81"/>
      <c r="K7526" s="81"/>
      <c r="L7526" s="81"/>
      <c r="M7526" s="81"/>
      <c r="N7526" s="81"/>
      <c r="O7526" s="81"/>
      <c r="P7526" s="81"/>
      <c r="Q7526" s="81"/>
      <c r="R7526" s="81"/>
    </row>
    <row r="7527" spans="1:18">
      <c r="A7527" s="81"/>
      <c r="B7527" s="81"/>
      <c r="C7527" s="81"/>
      <c r="D7527" s="81"/>
      <c r="E7527" s="81"/>
      <c r="F7527" s="81"/>
      <c r="G7527" s="81"/>
      <c r="H7527" s="81"/>
      <c r="I7527" s="81"/>
      <c r="J7527" s="81"/>
      <c r="K7527" s="81"/>
      <c r="L7527" s="81"/>
      <c r="M7527" s="81"/>
      <c r="N7527" s="81"/>
      <c r="O7527" s="81"/>
      <c r="P7527" s="81"/>
      <c r="Q7527" s="81"/>
      <c r="R7527" s="81"/>
    </row>
    <row r="7528" spans="1:18">
      <c r="A7528" s="81"/>
      <c r="B7528" s="81"/>
      <c r="C7528" s="81"/>
      <c r="D7528" s="81"/>
      <c r="E7528" s="81"/>
      <c r="F7528" s="81"/>
      <c r="G7528" s="81"/>
      <c r="H7528" s="81"/>
      <c r="I7528" s="81"/>
      <c r="J7528" s="81"/>
      <c r="K7528" s="81"/>
      <c r="L7528" s="81"/>
      <c r="M7528" s="81"/>
      <c r="N7528" s="81"/>
      <c r="O7528" s="81"/>
      <c r="P7528" s="81"/>
      <c r="Q7528" s="81"/>
      <c r="R7528" s="81"/>
    </row>
    <row r="7529" spans="1:18">
      <c r="A7529" s="81"/>
      <c r="B7529" s="81"/>
      <c r="C7529" s="81"/>
      <c r="D7529" s="81"/>
      <c r="E7529" s="81"/>
      <c r="F7529" s="81"/>
      <c r="G7529" s="81"/>
      <c r="H7529" s="81"/>
      <c r="I7529" s="81"/>
      <c r="J7529" s="81"/>
      <c r="K7529" s="81"/>
      <c r="L7529" s="81"/>
      <c r="M7529" s="81"/>
      <c r="N7529" s="81"/>
      <c r="O7529" s="81"/>
      <c r="P7529" s="81"/>
      <c r="Q7529" s="81"/>
      <c r="R7529" s="81"/>
    </row>
    <row r="7530" spans="1:18">
      <c r="A7530" s="81"/>
      <c r="B7530" s="81"/>
      <c r="C7530" s="81"/>
      <c r="D7530" s="81"/>
      <c r="E7530" s="81"/>
      <c r="F7530" s="81"/>
      <c r="G7530" s="81"/>
      <c r="H7530" s="81"/>
      <c r="I7530" s="81"/>
      <c r="J7530" s="81"/>
      <c r="K7530" s="81"/>
      <c r="L7530" s="81"/>
      <c r="M7530" s="81"/>
      <c r="N7530" s="81"/>
      <c r="O7530" s="81"/>
      <c r="P7530" s="81"/>
      <c r="Q7530" s="81"/>
      <c r="R7530" s="81"/>
    </row>
    <row r="7531" spans="1:18">
      <c r="A7531" s="81"/>
      <c r="B7531" s="81"/>
      <c r="C7531" s="81"/>
      <c r="D7531" s="81"/>
      <c r="E7531" s="81"/>
      <c r="F7531" s="81"/>
      <c r="G7531" s="81"/>
      <c r="H7531" s="81"/>
      <c r="I7531" s="81"/>
      <c r="J7531" s="81"/>
      <c r="K7531" s="81"/>
      <c r="L7531" s="81"/>
      <c r="M7531" s="81"/>
      <c r="N7531" s="81"/>
      <c r="O7531" s="81"/>
      <c r="P7531" s="81"/>
      <c r="Q7531" s="81"/>
      <c r="R7531" s="81"/>
    </row>
    <row r="7532" spans="1:18">
      <c r="A7532" s="81"/>
      <c r="B7532" s="81"/>
      <c r="C7532" s="81"/>
      <c r="D7532" s="81"/>
      <c r="E7532" s="81"/>
      <c r="F7532" s="81"/>
      <c r="G7532" s="81"/>
      <c r="H7532" s="81"/>
      <c r="I7532" s="81"/>
      <c r="J7532" s="81"/>
      <c r="K7532" s="81"/>
      <c r="L7532" s="81"/>
      <c r="M7532" s="81"/>
      <c r="N7532" s="81"/>
      <c r="O7532" s="81"/>
      <c r="P7532" s="81"/>
      <c r="Q7532" s="81"/>
      <c r="R7532" s="81"/>
    </row>
    <row r="7533" spans="1:18">
      <c r="A7533" s="81"/>
      <c r="B7533" s="81"/>
      <c r="C7533" s="81"/>
      <c r="D7533" s="81"/>
      <c r="E7533" s="81"/>
      <c r="F7533" s="81"/>
      <c r="G7533" s="81"/>
      <c r="H7533" s="81"/>
      <c r="I7533" s="81"/>
      <c r="J7533" s="81"/>
      <c r="K7533" s="81"/>
      <c r="L7533" s="81"/>
      <c r="M7533" s="81"/>
      <c r="N7533" s="81"/>
      <c r="O7533" s="81"/>
      <c r="P7533" s="81"/>
      <c r="Q7533" s="81"/>
      <c r="R7533" s="81"/>
    </row>
    <row r="7534" spans="1:18">
      <c r="A7534" s="81"/>
      <c r="B7534" s="81"/>
      <c r="C7534" s="81"/>
      <c r="D7534" s="81"/>
      <c r="E7534" s="81"/>
      <c r="F7534" s="81"/>
      <c r="G7534" s="81"/>
      <c r="H7534" s="81"/>
      <c r="I7534" s="81"/>
      <c r="J7534" s="81"/>
      <c r="K7534" s="81"/>
      <c r="L7534" s="81"/>
      <c r="M7534" s="81"/>
      <c r="N7534" s="81"/>
      <c r="O7534" s="81"/>
      <c r="P7534" s="81"/>
      <c r="Q7534" s="81"/>
      <c r="R7534" s="81"/>
    </row>
    <row r="7535" spans="1:18">
      <c r="A7535" s="81"/>
      <c r="B7535" s="81"/>
      <c r="C7535" s="81"/>
      <c r="D7535" s="81"/>
      <c r="E7535" s="81"/>
      <c r="F7535" s="81"/>
      <c r="G7535" s="81"/>
      <c r="H7535" s="81"/>
      <c r="I7535" s="81"/>
      <c r="J7535" s="81"/>
      <c r="K7535" s="81"/>
      <c r="L7535" s="81"/>
      <c r="M7535" s="81"/>
      <c r="N7535" s="81"/>
      <c r="O7535" s="81"/>
      <c r="P7535" s="81"/>
      <c r="Q7535" s="81"/>
      <c r="R7535" s="81"/>
    </row>
    <row r="7536" spans="1:18">
      <c r="A7536" s="81"/>
      <c r="B7536" s="81"/>
      <c r="C7536" s="81"/>
      <c r="D7536" s="81"/>
      <c r="E7536" s="81"/>
      <c r="F7536" s="81"/>
      <c r="G7536" s="81"/>
      <c r="H7536" s="81"/>
      <c r="I7536" s="81"/>
      <c r="J7536" s="81"/>
      <c r="K7536" s="81"/>
      <c r="L7536" s="81"/>
      <c r="M7536" s="81"/>
      <c r="N7536" s="81"/>
      <c r="O7536" s="81"/>
      <c r="P7536" s="81"/>
      <c r="Q7536" s="81"/>
      <c r="R7536" s="81"/>
    </row>
    <row r="7537" spans="1:18">
      <c r="A7537" s="81"/>
      <c r="B7537" s="81"/>
      <c r="C7537" s="81"/>
      <c r="D7537" s="81"/>
      <c r="E7537" s="81"/>
      <c r="F7537" s="81"/>
      <c r="G7537" s="81"/>
      <c r="H7537" s="81"/>
      <c r="I7537" s="81"/>
      <c r="J7537" s="81"/>
      <c r="K7537" s="81"/>
      <c r="L7537" s="81"/>
      <c r="M7537" s="81"/>
      <c r="N7537" s="81"/>
      <c r="O7537" s="81"/>
      <c r="P7537" s="81"/>
      <c r="Q7537" s="81"/>
      <c r="R7537" s="81"/>
    </row>
    <row r="7538" spans="1:18">
      <c r="A7538" s="81"/>
      <c r="B7538" s="81"/>
      <c r="C7538" s="81"/>
      <c r="D7538" s="81"/>
      <c r="E7538" s="81"/>
      <c r="F7538" s="81"/>
      <c r="G7538" s="81"/>
      <c r="H7538" s="81"/>
      <c r="I7538" s="81"/>
      <c r="J7538" s="81"/>
      <c r="K7538" s="81"/>
      <c r="L7538" s="81"/>
      <c r="M7538" s="81"/>
      <c r="N7538" s="81"/>
      <c r="O7538" s="81"/>
      <c r="P7538" s="81"/>
      <c r="Q7538" s="81"/>
      <c r="R7538" s="81"/>
    </row>
    <row r="7539" spans="1:18">
      <c r="A7539" s="81"/>
      <c r="B7539" s="81"/>
      <c r="C7539" s="81"/>
      <c r="D7539" s="81"/>
      <c r="E7539" s="81"/>
      <c r="F7539" s="81"/>
      <c r="G7539" s="81"/>
      <c r="H7539" s="81"/>
      <c r="I7539" s="81"/>
      <c r="J7539" s="81"/>
      <c r="K7539" s="81"/>
      <c r="L7539" s="81"/>
      <c r="M7539" s="81"/>
      <c r="N7539" s="81"/>
      <c r="O7539" s="81"/>
      <c r="P7539" s="81"/>
      <c r="Q7539" s="81"/>
      <c r="R7539" s="81"/>
    </row>
    <row r="7540" spans="1:18">
      <c r="A7540" s="81"/>
      <c r="B7540" s="81"/>
      <c r="C7540" s="81"/>
      <c r="D7540" s="81"/>
      <c r="E7540" s="81"/>
      <c r="F7540" s="81"/>
      <c r="G7540" s="81"/>
      <c r="H7540" s="81"/>
      <c r="I7540" s="81"/>
      <c r="J7540" s="81"/>
      <c r="K7540" s="81"/>
      <c r="L7540" s="81"/>
      <c r="M7540" s="81"/>
      <c r="N7540" s="81"/>
      <c r="O7540" s="81"/>
      <c r="P7540" s="81"/>
      <c r="Q7540" s="81"/>
      <c r="R7540" s="81"/>
    </row>
    <row r="7541" spans="1:18">
      <c r="A7541" s="81"/>
      <c r="B7541" s="81"/>
      <c r="C7541" s="81"/>
      <c r="D7541" s="81"/>
      <c r="E7541" s="81"/>
      <c r="F7541" s="81"/>
      <c r="G7541" s="81"/>
      <c r="H7541" s="81"/>
      <c r="I7541" s="81"/>
      <c r="J7541" s="81"/>
      <c r="K7541" s="81"/>
      <c r="L7541" s="81"/>
      <c r="M7541" s="81"/>
      <c r="N7541" s="81"/>
      <c r="O7541" s="81"/>
      <c r="P7541" s="81"/>
      <c r="Q7541" s="81"/>
      <c r="R7541" s="81"/>
    </row>
    <row r="7542" spans="1:18">
      <c r="A7542" s="81"/>
      <c r="B7542" s="81"/>
      <c r="C7542" s="81"/>
      <c r="D7542" s="81"/>
      <c r="E7542" s="81"/>
      <c r="F7542" s="81"/>
      <c r="G7542" s="81"/>
      <c r="H7542" s="81"/>
      <c r="I7542" s="81"/>
      <c r="J7542" s="81"/>
      <c r="K7542" s="81"/>
      <c r="L7542" s="81"/>
      <c r="M7542" s="81"/>
      <c r="N7542" s="81"/>
      <c r="O7542" s="81"/>
      <c r="P7542" s="81"/>
      <c r="Q7542" s="81"/>
      <c r="R7542" s="81"/>
    </row>
    <row r="7543" spans="1:18">
      <c r="A7543" s="81"/>
      <c r="B7543" s="81"/>
      <c r="C7543" s="81"/>
      <c r="D7543" s="81"/>
      <c r="E7543" s="81"/>
      <c r="F7543" s="81"/>
      <c r="G7543" s="81"/>
      <c r="H7543" s="81"/>
      <c r="I7543" s="81"/>
      <c r="J7543" s="81"/>
      <c r="K7543" s="81"/>
      <c r="L7543" s="81"/>
      <c r="M7543" s="81"/>
      <c r="N7543" s="81"/>
      <c r="O7543" s="81"/>
      <c r="P7543" s="81"/>
      <c r="Q7543" s="81"/>
      <c r="R7543" s="81"/>
    </row>
    <row r="7544" spans="1:18">
      <c r="A7544" s="81"/>
      <c r="B7544" s="81"/>
      <c r="C7544" s="81"/>
      <c r="D7544" s="81"/>
      <c r="E7544" s="81"/>
      <c r="F7544" s="81"/>
      <c r="G7544" s="81"/>
      <c r="H7544" s="81"/>
      <c r="I7544" s="81"/>
      <c r="J7544" s="81"/>
      <c r="K7544" s="81"/>
      <c r="L7544" s="81"/>
      <c r="M7544" s="81"/>
      <c r="N7544" s="81"/>
      <c r="O7544" s="81"/>
      <c r="P7544" s="81"/>
      <c r="Q7544" s="81"/>
      <c r="R7544" s="81"/>
    </row>
    <row r="7545" spans="1:18">
      <c r="A7545" s="81"/>
      <c r="B7545" s="81"/>
      <c r="C7545" s="81"/>
      <c r="D7545" s="81"/>
      <c r="E7545" s="81"/>
      <c r="F7545" s="81"/>
      <c r="G7545" s="81"/>
      <c r="H7545" s="81"/>
      <c r="I7545" s="81"/>
      <c r="J7545" s="81"/>
      <c r="K7545" s="81"/>
      <c r="L7545" s="81"/>
      <c r="M7545" s="81"/>
      <c r="N7545" s="81"/>
      <c r="O7545" s="81"/>
      <c r="P7545" s="81"/>
      <c r="Q7545" s="81"/>
      <c r="R7545" s="81"/>
    </row>
    <row r="7546" spans="1:18">
      <c r="A7546" s="81"/>
      <c r="B7546" s="81"/>
      <c r="C7546" s="81"/>
      <c r="D7546" s="81"/>
      <c r="E7546" s="81"/>
      <c r="F7546" s="81"/>
      <c r="G7546" s="81"/>
      <c r="H7546" s="81"/>
      <c r="I7546" s="81"/>
      <c r="J7546" s="81"/>
      <c r="K7546" s="81"/>
      <c r="L7546" s="81"/>
      <c r="M7546" s="81"/>
      <c r="N7546" s="81"/>
      <c r="O7546" s="81"/>
      <c r="P7546" s="81"/>
      <c r="Q7546" s="81"/>
      <c r="R7546" s="81"/>
    </row>
    <row r="7547" spans="1:18">
      <c r="A7547" s="81"/>
      <c r="B7547" s="81"/>
      <c r="C7547" s="81"/>
      <c r="D7547" s="81"/>
      <c r="E7547" s="81"/>
      <c r="F7547" s="81"/>
      <c r="G7547" s="81"/>
      <c r="H7547" s="81"/>
      <c r="I7547" s="81"/>
      <c r="J7547" s="81"/>
      <c r="K7547" s="81"/>
      <c r="L7547" s="81"/>
      <c r="M7547" s="81"/>
      <c r="N7547" s="81"/>
      <c r="O7547" s="81"/>
      <c r="P7547" s="81"/>
      <c r="Q7547" s="81"/>
      <c r="R7547" s="81"/>
    </row>
    <row r="7548" spans="1:18">
      <c r="A7548" s="81"/>
      <c r="B7548" s="81"/>
      <c r="C7548" s="81"/>
      <c r="D7548" s="81"/>
      <c r="E7548" s="81"/>
      <c r="F7548" s="81"/>
      <c r="G7548" s="81"/>
      <c r="H7548" s="81"/>
      <c r="I7548" s="81"/>
      <c r="J7548" s="81"/>
      <c r="K7548" s="81"/>
      <c r="L7548" s="81"/>
      <c r="M7548" s="81"/>
      <c r="N7548" s="81"/>
      <c r="O7548" s="81"/>
      <c r="P7548" s="81"/>
      <c r="Q7548" s="81"/>
      <c r="R7548" s="81"/>
    </row>
    <row r="7549" spans="1:18">
      <c r="A7549" s="81"/>
      <c r="B7549" s="81"/>
      <c r="C7549" s="81"/>
      <c r="D7549" s="81"/>
      <c r="E7549" s="81"/>
      <c r="F7549" s="81"/>
      <c r="G7549" s="81"/>
      <c r="H7549" s="81"/>
      <c r="I7549" s="81"/>
      <c r="J7549" s="81"/>
      <c r="K7549" s="81"/>
      <c r="L7549" s="81"/>
      <c r="M7549" s="81"/>
      <c r="N7549" s="81"/>
      <c r="O7549" s="81"/>
      <c r="P7549" s="81"/>
      <c r="Q7549" s="81"/>
      <c r="R7549" s="81"/>
    </row>
    <row r="7550" spans="1:18">
      <c r="A7550" s="81"/>
      <c r="B7550" s="81"/>
      <c r="C7550" s="81"/>
      <c r="D7550" s="81"/>
      <c r="E7550" s="81"/>
      <c r="F7550" s="81"/>
      <c r="G7550" s="81"/>
      <c r="H7550" s="81"/>
      <c r="I7550" s="81"/>
      <c r="J7550" s="81"/>
      <c r="K7550" s="81"/>
      <c r="L7550" s="81"/>
      <c r="M7550" s="81"/>
      <c r="N7550" s="81"/>
      <c r="O7550" s="81"/>
      <c r="P7550" s="81"/>
      <c r="Q7550" s="81"/>
      <c r="R7550" s="81"/>
    </row>
    <row r="7551" spans="1:18">
      <c r="A7551" s="81"/>
      <c r="B7551" s="81"/>
      <c r="C7551" s="81"/>
      <c r="D7551" s="81"/>
      <c r="E7551" s="81"/>
      <c r="F7551" s="81"/>
      <c r="G7551" s="81"/>
      <c r="H7551" s="81"/>
      <c r="I7551" s="81"/>
      <c r="J7551" s="81"/>
      <c r="K7551" s="81"/>
      <c r="L7551" s="81"/>
      <c r="M7551" s="81"/>
      <c r="N7551" s="81"/>
      <c r="O7551" s="81"/>
      <c r="P7551" s="81"/>
      <c r="Q7551" s="81"/>
      <c r="R7551" s="81"/>
    </row>
    <row r="7552" spans="1:18">
      <c r="A7552" s="81"/>
      <c r="B7552" s="81"/>
      <c r="C7552" s="81"/>
      <c r="D7552" s="81"/>
      <c r="E7552" s="81"/>
      <c r="F7552" s="81"/>
      <c r="G7552" s="81"/>
      <c r="H7552" s="81"/>
      <c r="I7552" s="81"/>
      <c r="J7552" s="81"/>
      <c r="K7552" s="81"/>
      <c r="L7552" s="81"/>
      <c r="M7552" s="81"/>
      <c r="N7552" s="81"/>
      <c r="O7552" s="81"/>
      <c r="P7552" s="81"/>
      <c r="Q7552" s="81"/>
      <c r="R7552" s="81"/>
    </row>
    <row r="7553" spans="1:18">
      <c r="A7553" s="81"/>
      <c r="B7553" s="81"/>
      <c r="C7553" s="81"/>
      <c r="D7553" s="81"/>
      <c r="E7553" s="81"/>
      <c r="F7553" s="81"/>
      <c r="G7553" s="81"/>
      <c r="H7553" s="81"/>
      <c r="I7553" s="81"/>
      <c r="J7553" s="81"/>
      <c r="K7553" s="81"/>
      <c r="L7553" s="81"/>
      <c r="M7553" s="81"/>
      <c r="N7553" s="81"/>
      <c r="O7553" s="81"/>
      <c r="P7553" s="81"/>
      <c r="Q7553" s="81"/>
      <c r="R7553" s="81"/>
    </row>
    <row r="7554" spans="1:18">
      <c r="A7554" s="81"/>
      <c r="B7554" s="81"/>
      <c r="C7554" s="81"/>
      <c r="D7554" s="81"/>
      <c r="E7554" s="81"/>
      <c r="F7554" s="81"/>
      <c r="G7554" s="81"/>
      <c r="H7554" s="81"/>
      <c r="I7554" s="81"/>
      <c r="J7554" s="81"/>
      <c r="K7554" s="81"/>
      <c r="L7554" s="81"/>
      <c r="M7554" s="81"/>
      <c r="N7554" s="81"/>
      <c r="O7554" s="81"/>
      <c r="P7554" s="81"/>
      <c r="Q7554" s="81"/>
      <c r="R7554" s="81"/>
    </row>
    <row r="7555" spans="1:18">
      <c r="A7555" s="81"/>
      <c r="B7555" s="81"/>
      <c r="C7555" s="81"/>
      <c r="D7555" s="81"/>
      <c r="E7555" s="81"/>
      <c r="F7555" s="81"/>
      <c r="G7555" s="81"/>
      <c r="H7555" s="81"/>
      <c r="I7555" s="81"/>
      <c r="J7555" s="81"/>
      <c r="K7555" s="81"/>
      <c r="L7555" s="81"/>
      <c r="M7555" s="81"/>
      <c r="N7555" s="81"/>
      <c r="O7555" s="81"/>
      <c r="P7555" s="81"/>
      <c r="Q7555" s="81"/>
      <c r="R7555" s="81"/>
    </row>
    <row r="7556" spans="1:18">
      <c r="A7556" s="81"/>
      <c r="B7556" s="81"/>
      <c r="C7556" s="81"/>
      <c r="D7556" s="81"/>
      <c r="E7556" s="81"/>
      <c r="F7556" s="81"/>
      <c r="G7556" s="81"/>
      <c r="H7556" s="81"/>
      <c r="I7556" s="81"/>
      <c r="J7556" s="81"/>
      <c r="K7556" s="81"/>
      <c r="L7556" s="81"/>
      <c r="M7556" s="81"/>
      <c r="N7556" s="81"/>
      <c r="O7556" s="81"/>
      <c r="P7556" s="81"/>
      <c r="Q7556" s="81"/>
      <c r="R7556" s="81"/>
    </row>
    <row r="7557" spans="1:18">
      <c r="A7557" s="81"/>
      <c r="B7557" s="81"/>
      <c r="C7557" s="81"/>
      <c r="D7557" s="81"/>
      <c r="E7557" s="81"/>
      <c r="F7557" s="81"/>
      <c r="G7557" s="81"/>
      <c r="H7557" s="81"/>
      <c r="I7557" s="81"/>
      <c r="J7557" s="81"/>
      <c r="K7557" s="81"/>
      <c r="L7557" s="81"/>
      <c r="M7557" s="81"/>
      <c r="N7557" s="81"/>
      <c r="O7557" s="81"/>
      <c r="P7557" s="81"/>
      <c r="Q7557" s="81"/>
      <c r="R7557" s="81"/>
    </row>
    <row r="7558" spans="1:18">
      <c r="A7558" s="81"/>
      <c r="B7558" s="81"/>
      <c r="C7558" s="81"/>
      <c r="D7558" s="81"/>
      <c r="E7558" s="81"/>
      <c r="F7558" s="81"/>
      <c r="G7558" s="81"/>
      <c r="H7558" s="81"/>
      <c r="I7558" s="81"/>
      <c r="J7558" s="81"/>
      <c r="K7558" s="81"/>
      <c r="L7558" s="81"/>
      <c r="M7558" s="81"/>
      <c r="N7558" s="81"/>
      <c r="O7558" s="81"/>
      <c r="P7558" s="81"/>
      <c r="Q7558" s="81"/>
      <c r="R7558" s="81"/>
    </row>
    <row r="7559" spans="1:18">
      <c r="A7559" s="81"/>
      <c r="B7559" s="81"/>
      <c r="C7559" s="81"/>
      <c r="D7559" s="81"/>
      <c r="E7559" s="81"/>
      <c r="F7559" s="81"/>
      <c r="G7559" s="81"/>
      <c r="H7559" s="81"/>
      <c r="I7559" s="81"/>
      <c r="J7559" s="81"/>
      <c r="K7559" s="81"/>
      <c r="L7559" s="81"/>
      <c r="M7559" s="81"/>
      <c r="N7559" s="81"/>
      <c r="O7559" s="81"/>
      <c r="P7559" s="81"/>
      <c r="Q7559" s="81"/>
      <c r="R7559" s="81"/>
    </row>
    <row r="7560" spans="1:18">
      <c r="A7560" s="81"/>
      <c r="B7560" s="81"/>
      <c r="C7560" s="81"/>
      <c r="D7560" s="81"/>
      <c r="E7560" s="81"/>
      <c r="F7560" s="81"/>
      <c r="G7560" s="81"/>
      <c r="H7560" s="81"/>
      <c r="I7560" s="81"/>
      <c r="J7560" s="81"/>
      <c r="K7560" s="81"/>
      <c r="L7560" s="81"/>
      <c r="M7560" s="81"/>
      <c r="N7560" s="81"/>
      <c r="O7560" s="81"/>
      <c r="P7560" s="81"/>
      <c r="Q7560" s="81"/>
      <c r="R7560" s="81"/>
    </row>
    <row r="7561" spans="1:18">
      <c r="A7561" s="81"/>
      <c r="B7561" s="81"/>
      <c r="C7561" s="81"/>
      <c r="D7561" s="81"/>
      <c r="E7561" s="81"/>
      <c r="F7561" s="81"/>
      <c r="G7561" s="81"/>
      <c r="H7561" s="81"/>
      <c r="I7561" s="81"/>
      <c r="J7561" s="81"/>
      <c r="K7561" s="81"/>
      <c r="L7561" s="81"/>
      <c r="M7561" s="81"/>
      <c r="N7561" s="81"/>
      <c r="O7561" s="81"/>
      <c r="P7561" s="81"/>
      <c r="Q7561" s="81"/>
      <c r="R7561" s="81"/>
    </row>
    <row r="7562" spans="1:18">
      <c r="A7562" s="81"/>
      <c r="B7562" s="81"/>
      <c r="C7562" s="81"/>
      <c r="D7562" s="81"/>
      <c r="E7562" s="81"/>
      <c r="F7562" s="81"/>
      <c r="G7562" s="81"/>
      <c r="H7562" s="81"/>
      <c r="I7562" s="81"/>
      <c r="J7562" s="81"/>
      <c r="K7562" s="81"/>
      <c r="L7562" s="81"/>
      <c r="M7562" s="81"/>
      <c r="N7562" s="81"/>
      <c r="O7562" s="81"/>
      <c r="P7562" s="81"/>
      <c r="Q7562" s="81"/>
      <c r="R7562" s="81"/>
    </row>
    <row r="7563" spans="1:18">
      <c r="A7563" s="81"/>
      <c r="B7563" s="81"/>
      <c r="C7563" s="81"/>
      <c r="D7563" s="81"/>
      <c r="E7563" s="81"/>
      <c r="F7563" s="81"/>
      <c r="G7563" s="81"/>
      <c r="H7563" s="81"/>
      <c r="I7563" s="81"/>
      <c r="J7563" s="81"/>
      <c r="K7563" s="81"/>
      <c r="L7563" s="81"/>
      <c r="M7563" s="81"/>
      <c r="N7563" s="81"/>
      <c r="O7563" s="81"/>
      <c r="P7563" s="81"/>
      <c r="Q7563" s="81"/>
      <c r="R7563" s="81"/>
    </row>
    <row r="7564" spans="1:18">
      <c r="A7564" s="81"/>
      <c r="B7564" s="81"/>
      <c r="C7564" s="81"/>
      <c r="D7564" s="81"/>
      <c r="E7564" s="81"/>
      <c r="F7564" s="81"/>
      <c r="G7564" s="81"/>
      <c r="H7564" s="81"/>
      <c r="I7564" s="81"/>
      <c r="J7564" s="81"/>
      <c r="K7564" s="81"/>
      <c r="L7564" s="81"/>
      <c r="M7564" s="81"/>
      <c r="N7564" s="81"/>
      <c r="O7564" s="81"/>
      <c r="P7564" s="81"/>
      <c r="Q7564" s="81"/>
      <c r="R7564" s="81"/>
    </row>
    <row r="7565" spans="1:18">
      <c r="A7565" s="81"/>
      <c r="B7565" s="81"/>
      <c r="C7565" s="81"/>
      <c r="D7565" s="81"/>
      <c r="E7565" s="81"/>
      <c r="F7565" s="81"/>
      <c r="G7565" s="81"/>
      <c r="H7565" s="81"/>
      <c r="I7565" s="81"/>
      <c r="J7565" s="81"/>
      <c r="K7565" s="81"/>
      <c r="L7565" s="81"/>
      <c r="M7565" s="81"/>
      <c r="N7565" s="81"/>
      <c r="O7565" s="81"/>
      <c r="P7565" s="81"/>
      <c r="Q7565" s="81"/>
      <c r="R7565" s="81"/>
    </row>
    <row r="7566" spans="1:18">
      <c r="A7566" s="81"/>
      <c r="B7566" s="81"/>
      <c r="C7566" s="81"/>
      <c r="D7566" s="81"/>
      <c r="E7566" s="81"/>
      <c r="F7566" s="81"/>
      <c r="G7566" s="81"/>
      <c r="H7566" s="81"/>
      <c r="I7566" s="81"/>
      <c r="J7566" s="81"/>
      <c r="K7566" s="81"/>
      <c r="L7566" s="81"/>
      <c r="M7566" s="81"/>
      <c r="N7566" s="81"/>
      <c r="O7566" s="81"/>
      <c r="P7566" s="81"/>
      <c r="Q7566" s="81"/>
      <c r="R7566" s="81"/>
    </row>
    <row r="7567" spans="1:18">
      <c r="A7567" s="81"/>
      <c r="B7567" s="81"/>
      <c r="C7567" s="81"/>
      <c r="D7567" s="81"/>
      <c r="E7567" s="81"/>
      <c r="F7567" s="81"/>
      <c r="G7567" s="81"/>
      <c r="H7567" s="81"/>
      <c r="I7567" s="81"/>
      <c r="J7567" s="81"/>
      <c r="K7567" s="81"/>
      <c r="L7567" s="81"/>
      <c r="M7567" s="81"/>
      <c r="N7567" s="81"/>
      <c r="O7567" s="81"/>
      <c r="P7567" s="81"/>
      <c r="Q7567" s="81"/>
      <c r="R7567" s="81"/>
    </row>
    <row r="7568" spans="1:18">
      <c r="A7568" s="81"/>
      <c r="B7568" s="81"/>
      <c r="C7568" s="81"/>
      <c r="D7568" s="81"/>
      <c r="E7568" s="81"/>
      <c r="F7568" s="81"/>
      <c r="G7568" s="81"/>
      <c r="H7568" s="81"/>
      <c r="I7568" s="81"/>
      <c r="J7568" s="81"/>
      <c r="K7568" s="81"/>
      <c r="L7568" s="81"/>
      <c r="M7568" s="81"/>
      <c r="N7568" s="81"/>
      <c r="O7568" s="81"/>
      <c r="P7568" s="81"/>
      <c r="Q7568" s="81"/>
      <c r="R7568" s="81"/>
    </row>
    <row r="7569" spans="1:18">
      <c r="A7569" s="81"/>
      <c r="B7569" s="81"/>
      <c r="C7569" s="81"/>
      <c r="D7569" s="81"/>
      <c r="E7569" s="81"/>
      <c r="F7569" s="81"/>
      <c r="G7569" s="81"/>
      <c r="H7569" s="81"/>
      <c r="I7569" s="81"/>
      <c r="J7569" s="81"/>
      <c r="K7569" s="81"/>
      <c r="L7569" s="81"/>
      <c r="M7569" s="81"/>
      <c r="N7569" s="81"/>
      <c r="O7569" s="81"/>
      <c r="P7569" s="81"/>
      <c r="Q7569" s="81"/>
      <c r="R7569" s="81"/>
    </row>
    <row r="7570" spans="1:18">
      <c r="A7570" s="81"/>
      <c r="B7570" s="81"/>
      <c r="C7570" s="81"/>
      <c r="D7570" s="81"/>
      <c r="E7570" s="81"/>
      <c r="F7570" s="81"/>
      <c r="G7570" s="81"/>
      <c r="H7570" s="81"/>
      <c r="I7570" s="81"/>
      <c r="J7570" s="81"/>
      <c r="K7570" s="81"/>
      <c r="L7570" s="81"/>
      <c r="M7570" s="81"/>
      <c r="N7570" s="81"/>
      <c r="O7570" s="81"/>
      <c r="P7570" s="81"/>
      <c r="Q7570" s="81"/>
      <c r="R7570" s="81"/>
    </row>
    <row r="7571" spans="1:18">
      <c r="A7571" s="81"/>
      <c r="B7571" s="81"/>
      <c r="C7571" s="81"/>
      <c r="D7571" s="81"/>
      <c r="E7571" s="81"/>
      <c r="F7571" s="81"/>
      <c r="G7571" s="81"/>
      <c r="H7571" s="81"/>
      <c r="I7571" s="81"/>
      <c r="J7571" s="81"/>
      <c r="K7571" s="81"/>
      <c r="L7571" s="81"/>
      <c r="M7571" s="81"/>
      <c r="N7571" s="81"/>
      <c r="O7571" s="81"/>
      <c r="P7571" s="81"/>
      <c r="Q7571" s="81"/>
      <c r="R7571" s="81"/>
    </row>
    <row r="7572" spans="1:18">
      <c r="A7572" s="81"/>
      <c r="B7572" s="81"/>
      <c r="C7572" s="81"/>
      <c r="D7572" s="81"/>
      <c r="E7572" s="81"/>
      <c r="F7572" s="81"/>
      <c r="G7572" s="81"/>
      <c r="H7572" s="81"/>
      <c r="I7572" s="81"/>
      <c r="J7572" s="81"/>
      <c r="K7572" s="81"/>
      <c r="L7572" s="81"/>
      <c r="M7572" s="81"/>
      <c r="N7572" s="81"/>
      <c r="O7572" s="81"/>
      <c r="P7572" s="81"/>
      <c r="Q7572" s="81"/>
      <c r="R7572" s="81"/>
    </row>
    <row r="7573" spans="1:18">
      <c r="A7573" s="81"/>
      <c r="B7573" s="81"/>
      <c r="C7573" s="81"/>
      <c r="D7573" s="81"/>
      <c r="E7573" s="81"/>
      <c r="F7573" s="81"/>
      <c r="G7573" s="81"/>
      <c r="H7573" s="81"/>
      <c r="I7573" s="81"/>
      <c r="J7573" s="81"/>
      <c r="K7573" s="81"/>
      <c r="L7573" s="81"/>
      <c r="M7573" s="81"/>
      <c r="N7573" s="81"/>
      <c r="O7573" s="81"/>
      <c r="P7573" s="81"/>
      <c r="Q7573" s="81"/>
      <c r="R7573" s="81"/>
    </row>
    <row r="7574" spans="1:18">
      <c r="A7574" s="81"/>
      <c r="B7574" s="81"/>
      <c r="C7574" s="81"/>
      <c r="D7574" s="81"/>
      <c r="E7574" s="81"/>
      <c r="F7574" s="81"/>
      <c r="G7574" s="81"/>
      <c r="H7574" s="81"/>
      <c r="I7574" s="81"/>
      <c r="J7574" s="81"/>
      <c r="K7574" s="81"/>
      <c r="L7574" s="81"/>
      <c r="M7574" s="81"/>
      <c r="N7574" s="81"/>
      <c r="O7574" s="81"/>
      <c r="P7574" s="81"/>
      <c r="Q7574" s="81"/>
      <c r="R7574" s="81"/>
    </row>
    <row r="7575" spans="1:18">
      <c r="A7575" s="81"/>
      <c r="B7575" s="81"/>
      <c r="C7575" s="81"/>
      <c r="D7575" s="81"/>
      <c r="E7575" s="81"/>
      <c r="F7575" s="81"/>
      <c r="G7575" s="81"/>
      <c r="H7575" s="81"/>
      <c r="I7575" s="81"/>
      <c r="J7575" s="81"/>
      <c r="K7575" s="81"/>
      <c r="L7575" s="81"/>
      <c r="M7575" s="81"/>
      <c r="N7575" s="81"/>
      <c r="O7575" s="81"/>
      <c r="P7575" s="81"/>
      <c r="Q7575" s="81"/>
      <c r="R7575" s="81"/>
    </row>
    <row r="7576" spans="1:18">
      <c r="A7576" s="81"/>
      <c r="B7576" s="81"/>
      <c r="C7576" s="81"/>
      <c r="D7576" s="81"/>
      <c r="E7576" s="81"/>
      <c r="F7576" s="81"/>
      <c r="G7576" s="81"/>
      <c r="H7576" s="81"/>
      <c r="I7576" s="81"/>
      <c r="J7576" s="81"/>
      <c r="K7576" s="81"/>
      <c r="L7576" s="81"/>
      <c r="M7576" s="81"/>
      <c r="N7576" s="81"/>
      <c r="O7576" s="81"/>
      <c r="P7576" s="81"/>
      <c r="Q7576" s="81"/>
      <c r="R7576" s="81"/>
    </row>
    <row r="7577" spans="1:18">
      <c r="A7577" s="81"/>
      <c r="B7577" s="81"/>
      <c r="C7577" s="81"/>
      <c r="D7577" s="81"/>
      <c r="E7577" s="81"/>
      <c r="F7577" s="81"/>
      <c r="G7577" s="81"/>
      <c r="H7577" s="81"/>
      <c r="I7577" s="81"/>
      <c r="J7577" s="81"/>
      <c r="K7577" s="81"/>
      <c r="L7577" s="81"/>
      <c r="M7577" s="81"/>
      <c r="N7577" s="81"/>
      <c r="O7577" s="81"/>
      <c r="P7577" s="81"/>
      <c r="Q7577" s="81"/>
      <c r="R7577" s="81"/>
    </row>
    <row r="7578" spans="1:18">
      <c r="A7578" s="81"/>
      <c r="B7578" s="81"/>
      <c r="C7578" s="81"/>
      <c r="D7578" s="81"/>
      <c r="E7578" s="81"/>
      <c r="F7578" s="81"/>
      <c r="G7578" s="81"/>
      <c r="H7578" s="81"/>
      <c r="I7578" s="81"/>
      <c r="J7578" s="81"/>
      <c r="K7578" s="81"/>
      <c r="L7578" s="81"/>
      <c r="M7578" s="81"/>
      <c r="N7578" s="81"/>
      <c r="O7578" s="81"/>
      <c r="P7578" s="81"/>
      <c r="Q7578" s="81"/>
      <c r="R7578" s="81"/>
    </row>
    <row r="7579" spans="1:18">
      <c r="A7579" s="81"/>
      <c r="B7579" s="81"/>
      <c r="C7579" s="81"/>
      <c r="D7579" s="81"/>
      <c r="E7579" s="81"/>
      <c r="F7579" s="81"/>
      <c r="G7579" s="81"/>
      <c r="H7579" s="81"/>
      <c r="I7579" s="81"/>
      <c r="J7579" s="81"/>
      <c r="K7579" s="81"/>
      <c r="L7579" s="81"/>
      <c r="M7579" s="81"/>
      <c r="N7579" s="81"/>
      <c r="O7579" s="81"/>
      <c r="P7579" s="81"/>
      <c r="Q7579" s="81"/>
      <c r="R7579" s="81"/>
    </row>
    <row r="7580" spans="1:18">
      <c r="A7580" s="81"/>
      <c r="B7580" s="81"/>
      <c r="C7580" s="81"/>
      <c r="D7580" s="81"/>
      <c r="E7580" s="81"/>
      <c r="F7580" s="81"/>
      <c r="G7580" s="81"/>
      <c r="H7580" s="81"/>
      <c r="I7580" s="81"/>
      <c r="J7580" s="81"/>
      <c r="K7580" s="81"/>
      <c r="L7580" s="81"/>
      <c r="M7580" s="81"/>
      <c r="N7580" s="81"/>
      <c r="O7580" s="81"/>
      <c r="P7580" s="81"/>
      <c r="Q7580" s="81"/>
      <c r="R7580" s="81"/>
    </row>
    <row r="7581" spans="1:18">
      <c r="A7581" s="81"/>
      <c r="B7581" s="81"/>
      <c r="C7581" s="81"/>
      <c r="D7581" s="81"/>
      <c r="E7581" s="81"/>
      <c r="F7581" s="81"/>
      <c r="G7581" s="81"/>
      <c r="H7581" s="81"/>
      <c r="I7581" s="81"/>
      <c r="J7581" s="81"/>
      <c r="K7581" s="81"/>
      <c r="L7581" s="81"/>
      <c r="M7581" s="81"/>
      <c r="N7581" s="81"/>
      <c r="O7581" s="81"/>
      <c r="P7581" s="81"/>
      <c r="Q7581" s="81"/>
      <c r="R7581" s="81"/>
    </row>
    <row r="7582" spans="1:18">
      <c r="A7582" s="81"/>
      <c r="B7582" s="81"/>
      <c r="C7582" s="81"/>
      <c r="D7582" s="81"/>
      <c r="E7582" s="81"/>
      <c r="F7582" s="81"/>
      <c r="G7582" s="81"/>
      <c r="H7582" s="81"/>
      <c r="I7582" s="81"/>
      <c r="J7582" s="81"/>
      <c r="K7582" s="81"/>
      <c r="L7582" s="81"/>
      <c r="M7582" s="81"/>
      <c r="N7582" s="81"/>
      <c r="O7582" s="81"/>
      <c r="P7582" s="81"/>
      <c r="Q7582" s="81"/>
      <c r="R7582" s="81"/>
    </row>
    <row r="7583" spans="1:18">
      <c r="A7583" s="81"/>
      <c r="B7583" s="81"/>
      <c r="C7583" s="81"/>
      <c r="D7583" s="81"/>
      <c r="E7583" s="81"/>
      <c r="F7583" s="81"/>
      <c r="G7583" s="81"/>
      <c r="H7583" s="81"/>
      <c r="I7583" s="81"/>
      <c r="J7583" s="81"/>
      <c r="K7583" s="81"/>
      <c r="L7583" s="81"/>
      <c r="M7583" s="81"/>
      <c r="N7583" s="81"/>
      <c r="O7583" s="81"/>
      <c r="P7583" s="81"/>
      <c r="Q7583" s="81"/>
      <c r="R7583" s="81"/>
    </row>
    <row r="7584" spans="1:18">
      <c r="A7584" s="81"/>
      <c r="B7584" s="81"/>
      <c r="C7584" s="81"/>
      <c r="D7584" s="81"/>
      <c r="E7584" s="81"/>
      <c r="F7584" s="81"/>
      <c r="G7584" s="81"/>
      <c r="H7584" s="81"/>
      <c r="I7584" s="81"/>
      <c r="J7584" s="81"/>
      <c r="K7584" s="81"/>
      <c r="L7584" s="81"/>
      <c r="M7584" s="81"/>
      <c r="N7584" s="81"/>
      <c r="O7584" s="81"/>
      <c r="P7584" s="81"/>
      <c r="Q7584" s="81"/>
      <c r="R7584" s="81"/>
    </row>
    <row r="7585" spans="1:18">
      <c r="A7585" s="81"/>
      <c r="B7585" s="81"/>
      <c r="C7585" s="81"/>
      <c r="D7585" s="81"/>
      <c r="E7585" s="81"/>
      <c r="F7585" s="81"/>
      <c r="G7585" s="81"/>
      <c r="H7585" s="81"/>
      <c r="I7585" s="81"/>
      <c r="J7585" s="81"/>
      <c r="K7585" s="81"/>
      <c r="L7585" s="81"/>
      <c r="M7585" s="81"/>
      <c r="N7585" s="81"/>
      <c r="O7585" s="81"/>
      <c r="P7585" s="81"/>
      <c r="Q7585" s="81"/>
      <c r="R7585" s="81"/>
    </row>
    <row r="7586" spans="1:18">
      <c r="A7586" s="81"/>
      <c r="B7586" s="81"/>
      <c r="C7586" s="81"/>
      <c r="D7586" s="81"/>
      <c r="E7586" s="81"/>
      <c r="F7586" s="81"/>
      <c r="G7586" s="81"/>
      <c r="H7586" s="81"/>
      <c r="I7586" s="81"/>
      <c r="J7586" s="81"/>
      <c r="K7586" s="81"/>
      <c r="L7586" s="81"/>
      <c r="M7586" s="81"/>
      <c r="N7586" s="81"/>
      <c r="O7586" s="81"/>
      <c r="P7586" s="81"/>
      <c r="Q7586" s="81"/>
      <c r="R7586" s="81"/>
    </row>
    <row r="7587" spans="1:18">
      <c r="A7587" s="81"/>
      <c r="B7587" s="81"/>
      <c r="C7587" s="81"/>
      <c r="D7587" s="81"/>
      <c r="E7587" s="81"/>
      <c r="F7587" s="81"/>
      <c r="G7587" s="81"/>
      <c r="H7587" s="81"/>
      <c r="I7587" s="81"/>
      <c r="J7587" s="81"/>
      <c r="K7587" s="81"/>
      <c r="L7587" s="81"/>
      <c r="M7587" s="81"/>
      <c r="N7587" s="81"/>
      <c r="O7587" s="81"/>
      <c r="P7587" s="81"/>
      <c r="Q7587" s="81"/>
      <c r="R7587" s="81"/>
    </row>
    <row r="7588" spans="1:18">
      <c r="A7588" s="81"/>
      <c r="B7588" s="81"/>
      <c r="C7588" s="81"/>
      <c r="D7588" s="81"/>
      <c r="E7588" s="81"/>
      <c r="F7588" s="81"/>
      <c r="G7588" s="81"/>
      <c r="H7588" s="81"/>
      <c r="I7588" s="81"/>
      <c r="J7588" s="81"/>
      <c r="K7588" s="81"/>
      <c r="L7588" s="81"/>
      <c r="M7588" s="81"/>
      <c r="N7588" s="81"/>
      <c r="O7588" s="81"/>
      <c r="P7588" s="81"/>
      <c r="Q7588" s="81"/>
      <c r="R7588" s="81"/>
    </row>
    <row r="7589" spans="1:18">
      <c r="A7589" s="81"/>
      <c r="B7589" s="81"/>
      <c r="C7589" s="81"/>
      <c r="D7589" s="81"/>
      <c r="E7589" s="81"/>
      <c r="F7589" s="81"/>
      <c r="G7589" s="81"/>
      <c r="H7589" s="81"/>
      <c r="I7589" s="81"/>
      <c r="J7589" s="81"/>
      <c r="K7589" s="81"/>
      <c r="L7589" s="81"/>
      <c r="M7589" s="81"/>
      <c r="N7589" s="81"/>
      <c r="O7589" s="81"/>
      <c r="P7589" s="81"/>
      <c r="Q7589" s="81"/>
      <c r="R7589" s="81"/>
    </row>
    <row r="7590" spans="1:18">
      <c r="A7590" s="81"/>
      <c r="B7590" s="81"/>
      <c r="C7590" s="81"/>
      <c r="D7590" s="81"/>
      <c r="E7590" s="81"/>
      <c r="F7590" s="81"/>
      <c r="G7590" s="81"/>
      <c r="H7590" s="81"/>
      <c r="I7590" s="81"/>
      <c r="J7590" s="81"/>
      <c r="K7590" s="81"/>
      <c r="L7590" s="81"/>
      <c r="M7590" s="81"/>
      <c r="N7590" s="81"/>
      <c r="O7590" s="81"/>
      <c r="P7590" s="81"/>
      <c r="Q7590" s="81"/>
      <c r="R7590" s="81"/>
    </row>
    <row r="7591" spans="1:18">
      <c r="A7591" s="81"/>
      <c r="B7591" s="81"/>
      <c r="C7591" s="81"/>
      <c r="D7591" s="81"/>
      <c r="E7591" s="81"/>
      <c r="F7591" s="81"/>
      <c r="G7591" s="81"/>
      <c r="H7591" s="81"/>
      <c r="I7591" s="81"/>
      <c r="J7591" s="81"/>
      <c r="K7591" s="81"/>
      <c r="L7591" s="81"/>
      <c r="M7591" s="81"/>
      <c r="N7591" s="81"/>
      <c r="O7591" s="81"/>
      <c r="P7591" s="81"/>
      <c r="Q7591" s="81"/>
      <c r="R7591" s="81"/>
    </row>
    <row r="7592" spans="1:18">
      <c r="A7592" s="81"/>
      <c r="B7592" s="81"/>
      <c r="C7592" s="81"/>
      <c r="D7592" s="81"/>
      <c r="E7592" s="81"/>
      <c r="F7592" s="81"/>
      <c r="G7592" s="81"/>
      <c r="H7592" s="81"/>
      <c r="I7592" s="81"/>
      <c r="J7592" s="81"/>
      <c r="K7592" s="81"/>
      <c r="L7592" s="81"/>
      <c r="M7592" s="81"/>
      <c r="N7592" s="81"/>
      <c r="O7592" s="81"/>
      <c r="P7592" s="81"/>
      <c r="Q7592" s="81"/>
      <c r="R7592" s="81"/>
    </row>
    <row r="7593" spans="1:18">
      <c r="A7593" s="81"/>
      <c r="B7593" s="81"/>
      <c r="C7593" s="81"/>
      <c r="D7593" s="81"/>
      <c r="E7593" s="81"/>
      <c r="F7593" s="81"/>
      <c r="G7593" s="81"/>
      <c r="H7593" s="81"/>
      <c r="I7593" s="81"/>
      <c r="J7593" s="81"/>
      <c r="K7593" s="81"/>
      <c r="L7593" s="81"/>
      <c r="M7593" s="81"/>
      <c r="N7593" s="81"/>
      <c r="O7593" s="81"/>
      <c r="P7593" s="81"/>
      <c r="Q7593" s="81"/>
      <c r="R7593" s="81"/>
    </row>
    <row r="7594" spans="1:18">
      <c r="A7594" s="81"/>
      <c r="B7594" s="81"/>
      <c r="C7594" s="81"/>
      <c r="D7594" s="81"/>
      <c r="E7594" s="81"/>
      <c r="F7594" s="81"/>
      <c r="G7594" s="81"/>
      <c r="H7594" s="81"/>
      <c r="I7594" s="81"/>
      <c r="J7594" s="81"/>
      <c r="K7594" s="81"/>
      <c r="L7594" s="81"/>
      <c r="M7594" s="81"/>
      <c r="N7594" s="81"/>
      <c r="O7594" s="81"/>
      <c r="P7594" s="81"/>
      <c r="Q7594" s="81"/>
      <c r="R7594" s="81"/>
    </row>
    <row r="7595" spans="1:18">
      <c r="A7595" s="81"/>
      <c r="B7595" s="81"/>
      <c r="C7595" s="81"/>
      <c r="D7595" s="81"/>
      <c r="E7595" s="81"/>
      <c r="F7595" s="81"/>
      <c r="G7595" s="81"/>
      <c r="H7595" s="81"/>
      <c r="I7595" s="81"/>
      <c r="J7595" s="81"/>
      <c r="K7595" s="81"/>
      <c r="L7595" s="81"/>
      <c r="M7595" s="81"/>
      <c r="N7595" s="81"/>
      <c r="O7595" s="81"/>
      <c r="P7595" s="81"/>
      <c r="Q7595" s="81"/>
      <c r="R7595" s="81"/>
    </row>
    <row r="7596" spans="1:18">
      <c r="A7596" s="81"/>
      <c r="B7596" s="81"/>
      <c r="C7596" s="81"/>
      <c r="D7596" s="81"/>
      <c r="E7596" s="81"/>
      <c r="F7596" s="81"/>
      <c r="G7596" s="81"/>
      <c r="H7596" s="81"/>
      <c r="I7596" s="81"/>
      <c r="J7596" s="81"/>
      <c r="K7596" s="81"/>
      <c r="L7596" s="81"/>
      <c r="M7596" s="81"/>
      <c r="N7596" s="81"/>
      <c r="O7596" s="81"/>
      <c r="P7596" s="81"/>
      <c r="Q7596" s="81"/>
      <c r="R7596" s="81"/>
    </row>
    <row r="7597" spans="1:18">
      <c r="A7597" s="81"/>
      <c r="B7597" s="81"/>
      <c r="C7597" s="81"/>
      <c r="D7597" s="81"/>
      <c r="E7597" s="81"/>
      <c r="F7597" s="81"/>
      <c r="G7597" s="81"/>
      <c r="H7597" s="81"/>
      <c r="I7597" s="81"/>
      <c r="J7597" s="81"/>
      <c r="K7597" s="81"/>
      <c r="L7597" s="81"/>
      <c r="M7597" s="81"/>
      <c r="N7597" s="81"/>
      <c r="O7597" s="81"/>
      <c r="P7597" s="81"/>
      <c r="Q7597" s="81"/>
      <c r="R7597" s="81"/>
    </row>
    <row r="7598" spans="1:18">
      <c r="A7598" s="81"/>
      <c r="B7598" s="81"/>
      <c r="C7598" s="81"/>
      <c r="D7598" s="81"/>
      <c r="E7598" s="81"/>
      <c r="F7598" s="81"/>
      <c r="G7598" s="81"/>
      <c r="H7598" s="81"/>
      <c r="I7598" s="81"/>
      <c r="J7598" s="81"/>
      <c r="K7598" s="81"/>
      <c r="L7598" s="81"/>
      <c r="M7598" s="81"/>
      <c r="N7598" s="81"/>
      <c r="O7598" s="81"/>
      <c r="P7598" s="81"/>
      <c r="Q7598" s="81"/>
      <c r="R7598" s="81"/>
    </row>
    <row r="7599" spans="1:18">
      <c r="A7599" s="81"/>
      <c r="B7599" s="81"/>
      <c r="C7599" s="81"/>
      <c r="D7599" s="81"/>
      <c r="E7599" s="81"/>
      <c r="F7599" s="81"/>
      <c r="G7599" s="81"/>
      <c r="H7599" s="81"/>
      <c r="I7599" s="81"/>
      <c r="J7599" s="81"/>
      <c r="K7599" s="81"/>
      <c r="L7599" s="81"/>
      <c r="M7599" s="81"/>
      <c r="N7599" s="81"/>
      <c r="O7599" s="81"/>
      <c r="P7599" s="81"/>
      <c r="Q7599" s="81"/>
      <c r="R7599" s="81"/>
    </row>
    <row r="7600" spans="1:18">
      <c r="A7600" s="81"/>
      <c r="B7600" s="81"/>
      <c r="C7600" s="81"/>
      <c r="D7600" s="81"/>
      <c r="E7600" s="81"/>
      <c r="F7600" s="81"/>
      <c r="G7600" s="81"/>
      <c r="H7600" s="81"/>
      <c r="I7600" s="81"/>
      <c r="J7600" s="81"/>
      <c r="K7600" s="81"/>
      <c r="L7600" s="81"/>
      <c r="M7600" s="81"/>
      <c r="N7600" s="81"/>
      <c r="O7600" s="81"/>
      <c r="P7600" s="81"/>
      <c r="Q7600" s="81"/>
      <c r="R7600" s="81"/>
    </row>
    <row r="7601" spans="1:18">
      <c r="A7601" s="81"/>
      <c r="B7601" s="81"/>
      <c r="C7601" s="81"/>
      <c r="D7601" s="81"/>
      <c r="E7601" s="81"/>
      <c r="F7601" s="81"/>
      <c r="G7601" s="81"/>
      <c r="H7601" s="81"/>
      <c r="I7601" s="81"/>
      <c r="J7601" s="81"/>
      <c r="K7601" s="81"/>
      <c r="L7601" s="81"/>
      <c r="M7601" s="81"/>
      <c r="N7601" s="81"/>
      <c r="O7601" s="81"/>
      <c r="P7601" s="81"/>
      <c r="Q7601" s="81"/>
      <c r="R7601" s="81"/>
    </row>
    <row r="7602" spans="1:18">
      <c r="A7602" s="81"/>
      <c r="B7602" s="81"/>
      <c r="C7602" s="81"/>
      <c r="D7602" s="81"/>
      <c r="E7602" s="81"/>
      <c r="F7602" s="81"/>
      <c r="G7602" s="81"/>
      <c r="H7602" s="81"/>
      <c r="I7602" s="81"/>
      <c r="J7602" s="81"/>
      <c r="K7602" s="81"/>
      <c r="L7602" s="81"/>
      <c r="M7602" s="81"/>
      <c r="N7602" s="81"/>
      <c r="O7602" s="81"/>
      <c r="P7602" s="81"/>
      <c r="Q7602" s="81"/>
      <c r="R7602" s="81"/>
    </row>
    <row r="7603" spans="1:18">
      <c r="A7603" s="81"/>
      <c r="B7603" s="81"/>
      <c r="C7603" s="81"/>
      <c r="D7603" s="81"/>
      <c r="E7603" s="81"/>
      <c r="F7603" s="81"/>
      <c r="G7603" s="81"/>
      <c r="H7603" s="81"/>
      <c r="I7603" s="81"/>
      <c r="J7603" s="81"/>
      <c r="K7603" s="81"/>
      <c r="L7603" s="81"/>
      <c r="M7603" s="81"/>
      <c r="N7603" s="81"/>
      <c r="O7603" s="81"/>
      <c r="P7603" s="81"/>
      <c r="Q7603" s="81"/>
      <c r="R7603" s="81"/>
    </row>
    <row r="7604" spans="1:18">
      <c r="A7604" s="81"/>
      <c r="B7604" s="81"/>
      <c r="C7604" s="81"/>
      <c r="D7604" s="81"/>
      <c r="E7604" s="81"/>
      <c r="F7604" s="81"/>
      <c r="G7604" s="81"/>
      <c r="H7604" s="81"/>
      <c r="I7604" s="81"/>
      <c r="J7604" s="81"/>
      <c r="K7604" s="81"/>
      <c r="L7604" s="81"/>
      <c r="M7604" s="81"/>
      <c r="N7604" s="81"/>
      <c r="O7604" s="81"/>
      <c r="P7604" s="81"/>
      <c r="Q7604" s="81"/>
      <c r="R7604" s="81"/>
    </row>
    <row r="7605" spans="1:18">
      <c r="A7605" s="81"/>
      <c r="B7605" s="81"/>
      <c r="C7605" s="81"/>
      <c r="D7605" s="81"/>
      <c r="E7605" s="81"/>
      <c r="F7605" s="81"/>
      <c r="G7605" s="81"/>
      <c r="H7605" s="81"/>
      <c r="I7605" s="81"/>
      <c r="J7605" s="81"/>
      <c r="K7605" s="81"/>
      <c r="L7605" s="81"/>
      <c r="M7605" s="81"/>
      <c r="N7605" s="81"/>
      <c r="O7605" s="81"/>
      <c r="P7605" s="81"/>
      <c r="Q7605" s="81"/>
      <c r="R7605" s="81"/>
    </row>
    <row r="7606" spans="1:18">
      <c r="A7606" s="81"/>
      <c r="B7606" s="81"/>
      <c r="C7606" s="81"/>
      <c r="D7606" s="81"/>
      <c r="E7606" s="81"/>
      <c r="F7606" s="81"/>
      <c r="G7606" s="81"/>
      <c r="H7606" s="81"/>
      <c r="I7606" s="81"/>
      <c r="J7606" s="81"/>
      <c r="K7606" s="81"/>
      <c r="L7606" s="81"/>
      <c r="M7606" s="81"/>
      <c r="N7606" s="81"/>
      <c r="O7606" s="81"/>
      <c r="P7606" s="81"/>
      <c r="Q7606" s="81"/>
      <c r="R7606" s="81"/>
    </row>
    <row r="7607" spans="1:18">
      <c r="A7607" s="81"/>
      <c r="B7607" s="81"/>
      <c r="C7607" s="81"/>
      <c r="D7607" s="81"/>
      <c r="E7607" s="81"/>
      <c r="F7607" s="81"/>
      <c r="G7607" s="81"/>
      <c r="H7607" s="81"/>
      <c r="I7607" s="81"/>
      <c r="J7607" s="81"/>
      <c r="K7607" s="81"/>
      <c r="L7607" s="81"/>
      <c r="M7607" s="81"/>
      <c r="N7607" s="81"/>
      <c r="O7607" s="81"/>
      <c r="P7607" s="81"/>
      <c r="Q7607" s="81"/>
      <c r="R7607" s="81"/>
    </row>
    <row r="7608" spans="1:18">
      <c r="A7608" s="81"/>
      <c r="B7608" s="81"/>
      <c r="C7608" s="81"/>
      <c r="D7608" s="81"/>
      <c r="E7608" s="81"/>
      <c r="F7608" s="81"/>
      <c r="G7608" s="81"/>
      <c r="H7608" s="81"/>
      <c r="I7608" s="81"/>
      <c r="J7608" s="81"/>
      <c r="K7608" s="81"/>
      <c r="L7608" s="81"/>
      <c r="M7608" s="81"/>
      <c r="N7608" s="81"/>
      <c r="O7608" s="81"/>
      <c r="P7608" s="81"/>
      <c r="Q7608" s="81"/>
      <c r="R7608" s="81"/>
    </row>
    <row r="7609" spans="1:18">
      <c r="A7609" s="81"/>
      <c r="B7609" s="81"/>
      <c r="C7609" s="81"/>
      <c r="D7609" s="81"/>
      <c r="E7609" s="81"/>
      <c r="F7609" s="81"/>
      <c r="G7609" s="81"/>
      <c r="H7609" s="81"/>
      <c r="I7609" s="81"/>
      <c r="J7609" s="81"/>
      <c r="K7609" s="81"/>
      <c r="L7609" s="81"/>
      <c r="M7609" s="81"/>
      <c r="N7609" s="81"/>
      <c r="O7609" s="81"/>
      <c r="P7609" s="81"/>
      <c r="Q7609" s="81"/>
      <c r="R7609" s="81"/>
    </row>
    <row r="7610" spans="1:18">
      <c r="A7610" s="81"/>
      <c r="B7610" s="81"/>
      <c r="C7610" s="81"/>
      <c r="D7610" s="81"/>
      <c r="E7610" s="81"/>
      <c r="F7610" s="81"/>
      <c r="G7610" s="81"/>
      <c r="H7610" s="81"/>
      <c r="I7610" s="81"/>
      <c r="J7610" s="81"/>
      <c r="K7610" s="81"/>
      <c r="L7610" s="81"/>
      <c r="M7610" s="81"/>
      <c r="N7610" s="81"/>
      <c r="O7610" s="81"/>
      <c r="P7610" s="81"/>
      <c r="Q7610" s="81"/>
      <c r="R7610" s="81"/>
    </row>
    <row r="7611" spans="1:18">
      <c r="A7611" s="81"/>
      <c r="B7611" s="81"/>
      <c r="C7611" s="81"/>
      <c r="D7611" s="81"/>
      <c r="E7611" s="81"/>
      <c r="F7611" s="81"/>
      <c r="G7611" s="81"/>
      <c r="H7611" s="81"/>
      <c r="I7611" s="81"/>
      <c r="J7611" s="81"/>
      <c r="K7611" s="81"/>
      <c r="L7611" s="81"/>
      <c r="M7611" s="81"/>
      <c r="N7611" s="81"/>
      <c r="O7611" s="81"/>
      <c r="P7611" s="81"/>
      <c r="Q7611" s="81"/>
      <c r="R7611" s="81"/>
    </row>
    <row r="7612" spans="1:18">
      <c r="A7612" s="81"/>
      <c r="B7612" s="81"/>
      <c r="C7612" s="81"/>
      <c r="D7612" s="81"/>
      <c r="E7612" s="81"/>
      <c r="F7612" s="81"/>
      <c r="G7612" s="81"/>
      <c r="H7612" s="81"/>
      <c r="I7612" s="81"/>
      <c r="J7612" s="81"/>
      <c r="K7612" s="81"/>
      <c r="L7612" s="81"/>
      <c r="M7612" s="81"/>
      <c r="N7612" s="81"/>
      <c r="O7612" s="81"/>
      <c r="P7612" s="81"/>
      <c r="Q7612" s="81"/>
      <c r="R7612" s="81"/>
    </row>
    <row r="7613" spans="1:18">
      <c r="A7613" s="81"/>
      <c r="B7613" s="81"/>
      <c r="C7613" s="81"/>
      <c r="D7613" s="81"/>
      <c r="E7613" s="81"/>
      <c r="F7613" s="81"/>
      <c r="G7613" s="81"/>
      <c r="H7613" s="81"/>
      <c r="I7613" s="81"/>
      <c r="J7613" s="81"/>
      <c r="K7613" s="81"/>
      <c r="L7613" s="81"/>
      <c r="M7613" s="81"/>
      <c r="N7613" s="81"/>
      <c r="O7613" s="81"/>
      <c r="P7613" s="81"/>
      <c r="Q7613" s="81"/>
      <c r="R7613" s="81"/>
    </row>
    <row r="7614" spans="1:18">
      <c r="A7614" s="81"/>
      <c r="B7614" s="81"/>
      <c r="C7614" s="81"/>
      <c r="D7614" s="81"/>
      <c r="E7614" s="81"/>
      <c r="F7614" s="81"/>
      <c r="G7614" s="81"/>
      <c r="H7614" s="81"/>
      <c r="I7614" s="81"/>
      <c r="J7614" s="81"/>
      <c r="K7614" s="81"/>
      <c r="L7614" s="81"/>
      <c r="M7614" s="81"/>
      <c r="N7614" s="81"/>
      <c r="O7614" s="81"/>
      <c r="P7614" s="81"/>
      <c r="Q7614" s="81"/>
      <c r="R7614" s="81"/>
    </row>
    <row r="7615" spans="1:18">
      <c r="A7615" s="81"/>
      <c r="B7615" s="81"/>
      <c r="C7615" s="81"/>
      <c r="D7615" s="81"/>
      <c r="E7615" s="81"/>
      <c r="F7615" s="81"/>
      <c r="G7615" s="81"/>
      <c r="H7615" s="81"/>
      <c r="I7615" s="81"/>
      <c r="J7615" s="81"/>
      <c r="K7615" s="81"/>
      <c r="L7615" s="81"/>
      <c r="M7615" s="81"/>
      <c r="N7615" s="81"/>
      <c r="O7615" s="81"/>
      <c r="P7615" s="81"/>
      <c r="Q7615" s="81"/>
      <c r="R7615" s="81"/>
    </row>
    <row r="7616" spans="1:18">
      <c r="A7616" s="81"/>
      <c r="B7616" s="81"/>
      <c r="C7616" s="81"/>
      <c r="D7616" s="81"/>
      <c r="E7616" s="81"/>
      <c r="F7616" s="81"/>
      <c r="G7616" s="81"/>
      <c r="H7616" s="81"/>
      <c r="I7616" s="81"/>
      <c r="J7616" s="81"/>
      <c r="K7616" s="81"/>
      <c r="L7616" s="81"/>
      <c r="M7616" s="81"/>
      <c r="N7616" s="81"/>
      <c r="O7616" s="81"/>
      <c r="P7616" s="81"/>
      <c r="Q7616" s="81"/>
      <c r="R7616" s="81"/>
    </row>
    <row r="7617" spans="1:18">
      <c r="A7617" s="81"/>
      <c r="B7617" s="81"/>
      <c r="C7617" s="81"/>
      <c r="D7617" s="81"/>
      <c r="E7617" s="81"/>
      <c r="F7617" s="81"/>
      <c r="G7617" s="81"/>
      <c r="H7617" s="81"/>
      <c r="I7617" s="81"/>
      <c r="J7617" s="81"/>
      <c r="K7617" s="81"/>
      <c r="L7617" s="81"/>
      <c r="M7617" s="81"/>
      <c r="N7617" s="81"/>
      <c r="O7617" s="81"/>
      <c r="P7617" s="81"/>
      <c r="Q7617" s="81"/>
      <c r="R7617" s="81"/>
    </row>
    <row r="7618" spans="1:18">
      <c r="A7618" s="81"/>
      <c r="B7618" s="81"/>
      <c r="C7618" s="81"/>
      <c r="D7618" s="81"/>
      <c r="E7618" s="81"/>
      <c r="F7618" s="81"/>
      <c r="G7618" s="81"/>
      <c r="H7618" s="81"/>
      <c r="I7618" s="81"/>
      <c r="J7618" s="81"/>
      <c r="K7618" s="81"/>
      <c r="L7618" s="81"/>
      <c r="M7618" s="81"/>
      <c r="N7618" s="81"/>
      <c r="O7618" s="81"/>
      <c r="P7618" s="81"/>
      <c r="Q7618" s="81"/>
      <c r="R7618" s="81"/>
    </row>
    <row r="7619" spans="1:18">
      <c r="A7619" s="81"/>
      <c r="B7619" s="81"/>
      <c r="C7619" s="81"/>
      <c r="D7619" s="81"/>
      <c r="E7619" s="81"/>
      <c r="F7619" s="81"/>
      <c r="G7619" s="81"/>
      <c r="H7619" s="81"/>
      <c r="I7619" s="81"/>
      <c r="J7619" s="81"/>
      <c r="K7619" s="81"/>
      <c r="L7619" s="81"/>
      <c r="M7619" s="81"/>
      <c r="N7619" s="81"/>
      <c r="O7619" s="81"/>
      <c r="P7619" s="81"/>
      <c r="Q7619" s="81"/>
      <c r="R7619" s="81"/>
    </row>
    <row r="7620" spans="1:18">
      <c r="A7620" s="81"/>
      <c r="B7620" s="81"/>
      <c r="C7620" s="81"/>
      <c r="D7620" s="81"/>
      <c r="E7620" s="81"/>
      <c r="F7620" s="81"/>
      <c r="G7620" s="81"/>
      <c r="H7620" s="81"/>
      <c r="I7620" s="81"/>
      <c r="J7620" s="81"/>
      <c r="K7620" s="81"/>
      <c r="L7620" s="81"/>
      <c r="M7620" s="81"/>
      <c r="N7620" s="81"/>
      <c r="O7620" s="81"/>
      <c r="P7620" s="81"/>
      <c r="Q7620" s="81"/>
      <c r="R7620" s="81"/>
    </row>
    <row r="7621" spans="1:18">
      <c r="A7621" s="81"/>
      <c r="B7621" s="81"/>
      <c r="C7621" s="81"/>
      <c r="D7621" s="81"/>
      <c r="E7621" s="81"/>
      <c r="F7621" s="81"/>
      <c r="G7621" s="81"/>
      <c r="H7621" s="81"/>
      <c r="I7621" s="81"/>
      <c r="J7621" s="81"/>
      <c r="K7621" s="81"/>
      <c r="L7621" s="81"/>
      <c r="M7621" s="81"/>
      <c r="N7621" s="81"/>
      <c r="O7621" s="81"/>
      <c r="P7621" s="81"/>
      <c r="Q7621" s="81"/>
      <c r="R7621" s="81"/>
    </row>
    <row r="7622" spans="1:18">
      <c r="A7622" s="81"/>
      <c r="B7622" s="81"/>
      <c r="C7622" s="81"/>
      <c r="D7622" s="81"/>
      <c r="E7622" s="81"/>
      <c r="F7622" s="81"/>
      <c r="G7622" s="81"/>
      <c r="H7622" s="81"/>
      <c r="I7622" s="81"/>
      <c r="J7622" s="81"/>
      <c r="K7622" s="81"/>
      <c r="L7622" s="81"/>
      <c r="M7622" s="81"/>
      <c r="N7622" s="81"/>
      <c r="O7622" s="81"/>
      <c r="P7622" s="81"/>
      <c r="Q7622" s="81"/>
      <c r="R7622" s="81"/>
    </row>
    <row r="7623" spans="1:18">
      <c r="A7623" s="81"/>
      <c r="B7623" s="81"/>
      <c r="C7623" s="81"/>
      <c r="D7623" s="81"/>
      <c r="E7623" s="81"/>
      <c r="F7623" s="81"/>
      <c r="G7623" s="81"/>
      <c r="H7623" s="81"/>
      <c r="I7623" s="81"/>
      <c r="J7623" s="81"/>
      <c r="K7623" s="81"/>
      <c r="L7623" s="81"/>
      <c r="M7623" s="81"/>
      <c r="N7623" s="81"/>
      <c r="O7623" s="81"/>
      <c r="P7623" s="81"/>
      <c r="Q7623" s="81"/>
      <c r="R7623" s="81"/>
    </row>
    <row r="7624" spans="1:18">
      <c r="A7624" s="81"/>
      <c r="B7624" s="81"/>
      <c r="C7624" s="81"/>
      <c r="D7624" s="81"/>
      <c r="E7624" s="81"/>
      <c r="F7624" s="81"/>
      <c r="G7624" s="81"/>
      <c r="H7624" s="81"/>
      <c r="I7624" s="81"/>
      <c r="J7624" s="81"/>
      <c r="K7624" s="81"/>
      <c r="L7624" s="81"/>
      <c r="M7624" s="81"/>
      <c r="N7624" s="81"/>
      <c r="O7624" s="81"/>
      <c r="P7624" s="81"/>
      <c r="Q7624" s="81"/>
      <c r="R7624" s="81"/>
    </row>
    <row r="7625" spans="1:18">
      <c r="A7625" s="81"/>
      <c r="B7625" s="81"/>
      <c r="C7625" s="81"/>
      <c r="D7625" s="81"/>
      <c r="E7625" s="81"/>
      <c r="F7625" s="81"/>
      <c r="G7625" s="81"/>
      <c r="H7625" s="81"/>
      <c r="I7625" s="81"/>
      <c r="J7625" s="81"/>
      <c r="K7625" s="81"/>
      <c r="L7625" s="81"/>
      <c r="M7625" s="81"/>
      <c r="N7625" s="81"/>
      <c r="O7625" s="81"/>
      <c r="P7625" s="81"/>
      <c r="Q7625" s="81"/>
      <c r="R7625" s="81"/>
    </row>
    <row r="7626" spans="1:18">
      <c r="A7626" s="81"/>
      <c r="B7626" s="81"/>
      <c r="C7626" s="81"/>
      <c r="D7626" s="81"/>
      <c r="E7626" s="81"/>
      <c r="F7626" s="81"/>
      <c r="G7626" s="81"/>
      <c r="H7626" s="81"/>
      <c r="I7626" s="81"/>
      <c r="J7626" s="81"/>
      <c r="K7626" s="81"/>
      <c r="L7626" s="81"/>
      <c r="M7626" s="81"/>
      <c r="N7626" s="81"/>
      <c r="O7626" s="81"/>
      <c r="P7626" s="81"/>
      <c r="Q7626" s="81"/>
      <c r="R7626" s="81"/>
    </row>
    <row r="7627" spans="1:18">
      <c r="A7627" s="81"/>
      <c r="B7627" s="81"/>
      <c r="C7627" s="81"/>
      <c r="D7627" s="81"/>
      <c r="E7627" s="81"/>
      <c r="F7627" s="81"/>
      <c r="G7627" s="81"/>
      <c r="H7627" s="81"/>
      <c r="I7627" s="81"/>
      <c r="J7627" s="81"/>
      <c r="K7627" s="81"/>
      <c r="L7627" s="81"/>
      <c r="M7627" s="81"/>
      <c r="N7627" s="81"/>
      <c r="O7627" s="81"/>
      <c r="P7627" s="81"/>
      <c r="Q7627" s="81"/>
      <c r="R7627" s="81"/>
    </row>
    <row r="7628" spans="1:18">
      <c r="A7628" s="81"/>
      <c r="B7628" s="81"/>
      <c r="C7628" s="81"/>
      <c r="D7628" s="81"/>
      <c r="E7628" s="81"/>
      <c r="F7628" s="81"/>
      <c r="G7628" s="81"/>
      <c r="H7628" s="81"/>
      <c r="I7628" s="81"/>
      <c r="J7628" s="81"/>
      <c r="K7628" s="81"/>
      <c r="L7628" s="81"/>
      <c r="M7628" s="81"/>
      <c r="N7628" s="81"/>
      <c r="O7628" s="81"/>
      <c r="P7628" s="81"/>
      <c r="Q7628" s="81"/>
      <c r="R7628" s="81"/>
    </row>
    <row r="7629" spans="1:18">
      <c r="A7629" s="81"/>
      <c r="B7629" s="81"/>
      <c r="C7629" s="81"/>
      <c r="D7629" s="81"/>
      <c r="E7629" s="81"/>
      <c r="F7629" s="81"/>
      <c r="G7629" s="81"/>
      <c r="H7629" s="81"/>
      <c r="I7629" s="81"/>
      <c r="J7629" s="81"/>
      <c r="K7629" s="81"/>
      <c r="L7629" s="81"/>
      <c r="M7629" s="81"/>
      <c r="N7629" s="81"/>
      <c r="O7629" s="81"/>
      <c r="P7629" s="81"/>
      <c r="Q7629" s="81"/>
      <c r="R7629" s="81"/>
    </row>
    <row r="7630" spans="1:18">
      <c r="A7630" s="81"/>
      <c r="B7630" s="81"/>
      <c r="C7630" s="81"/>
      <c r="D7630" s="81"/>
      <c r="E7630" s="81"/>
      <c r="F7630" s="81"/>
      <c r="G7630" s="81"/>
      <c r="H7630" s="81"/>
      <c r="I7630" s="81"/>
      <c r="J7630" s="81"/>
      <c r="K7630" s="81"/>
      <c r="L7630" s="81"/>
      <c r="M7630" s="81"/>
      <c r="N7630" s="81"/>
      <c r="O7630" s="81"/>
      <c r="P7630" s="81"/>
      <c r="Q7630" s="81"/>
      <c r="R7630" s="81"/>
    </row>
    <row r="7631" spans="1:18">
      <c r="A7631" s="81"/>
      <c r="B7631" s="81"/>
      <c r="C7631" s="81"/>
      <c r="D7631" s="81"/>
      <c r="E7631" s="81"/>
      <c r="F7631" s="81"/>
      <c r="G7631" s="81"/>
      <c r="H7631" s="81"/>
      <c r="I7631" s="81"/>
      <c r="J7631" s="81"/>
      <c r="K7631" s="81"/>
      <c r="L7631" s="81"/>
      <c r="M7631" s="81"/>
      <c r="N7631" s="81"/>
      <c r="O7631" s="81"/>
      <c r="P7631" s="81"/>
      <c r="Q7631" s="81"/>
      <c r="R7631" s="81"/>
    </row>
    <row r="7632" spans="1:18">
      <c r="A7632" s="81"/>
      <c r="B7632" s="81"/>
      <c r="C7632" s="81"/>
      <c r="D7632" s="81"/>
      <c r="E7632" s="81"/>
      <c r="F7632" s="81"/>
      <c r="G7632" s="81"/>
      <c r="H7632" s="81"/>
      <c r="I7632" s="81"/>
      <c r="J7632" s="81"/>
      <c r="K7632" s="81"/>
      <c r="L7632" s="81"/>
      <c r="M7632" s="81"/>
      <c r="N7632" s="81"/>
      <c r="O7632" s="81"/>
      <c r="P7632" s="81"/>
      <c r="Q7632" s="81"/>
      <c r="R7632" s="81"/>
    </row>
    <row r="7633" spans="1:18">
      <c r="A7633" s="81"/>
      <c r="B7633" s="81"/>
      <c r="C7633" s="81"/>
      <c r="D7633" s="81"/>
      <c r="E7633" s="81"/>
      <c r="F7633" s="81"/>
      <c r="G7633" s="81"/>
      <c r="H7633" s="81"/>
      <c r="I7633" s="81"/>
      <c r="J7633" s="81"/>
      <c r="K7633" s="81"/>
      <c r="L7633" s="81"/>
      <c r="M7633" s="81"/>
      <c r="N7633" s="81"/>
      <c r="O7633" s="81"/>
      <c r="P7633" s="81"/>
      <c r="Q7633" s="81"/>
      <c r="R7633" s="81"/>
    </row>
    <row r="7634" spans="1:18">
      <c r="A7634" s="81"/>
      <c r="B7634" s="81"/>
      <c r="C7634" s="81"/>
      <c r="D7634" s="81"/>
      <c r="E7634" s="81"/>
      <c r="F7634" s="81"/>
      <c r="G7634" s="81"/>
      <c r="H7634" s="81"/>
      <c r="I7634" s="81"/>
      <c r="J7634" s="81"/>
      <c r="K7634" s="81"/>
      <c r="L7634" s="81"/>
      <c r="M7634" s="81"/>
      <c r="N7634" s="81"/>
      <c r="O7634" s="81"/>
      <c r="P7634" s="81"/>
      <c r="Q7634" s="81"/>
      <c r="R7634" s="81"/>
    </row>
    <row r="7635" spans="1:18">
      <c r="A7635" s="81"/>
      <c r="B7635" s="81"/>
      <c r="C7635" s="81"/>
      <c r="D7635" s="81"/>
      <c r="E7635" s="81"/>
      <c r="F7635" s="81"/>
      <c r="G7635" s="81"/>
      <c r="H7635" s="81"/>
      <c r="I7635" s="81"/>
      <c r="J7635" s="81"/>
      <c r="K7635" s="81"/>
      <c r="L7635" s="81"/>
      <c r="M7635" s="81"/>
      <c r="N7635" s="81"/>
      <c r="O7635" s="81"/>
      <c r="P7635" s="81"/>
      <c r="Q7635" s="81"/>
      <c r="R7635" s="81"/>
    </row>
    <row r="7636" spans="1:18">
      <c r="A7636" s="81"/>
      <c r="B7636" s="81"/>
      <c r="C7636" s="81"/>
      <c r="D7636" s="81"/>
      <c r="E7636" s="81"/>
      <c r="F7636" s="81"/>
      <c r="G7636" s="81"/>
      <c r="H7636" s="81"/>
      <c r="I7636" s="81"/>
      <c r="J7636" s="81"/>
      <c r="K7636" s="81"/>
      <c r="L7636" s="81"/>
      <c r="M7636" s="81"/>
      <c r="N7636" s="81"/>
      <c r="O7636" s="81"/>
      <c r="P7636" s="81"/>
      <c r="Q7636" s="81"/>
      <c r="R7636" s="81"/>
    </row>
    <row r="7637" spans="1:18">
      <c r="A7637" s="81"/>
      <c r="B7637" s="81"/>
      <c r="C7637" s="81"/>
      <c r="D7637" s="81"/>
      <c r="E7637" s="81"/>
      <c r="F7637" s="81"/>
      <c r="G7637" s="81"/>
      <c r="H7637" s="81"/>
      <c r="I7637" s="81"/>
      <c r="J7637" s="81"/>
      <c r="K7637" s="81"/>
      <c r="L7637" s="81"/>
      <c r="M7637" s="81"/>
      <c r="N7637" s="81"/>
      <c r="O7637" s="81"/>
      <c r="P7637" s="81"/>
      <c r="Q7637" s="81"/>
      <c r="R7637" s="81"/>
    </row>
    <row r="7638" spans="1:18">
      <c r="A7638" s="81"/>
      <c r="B7638" s="81"/>
      <c r="C7638" s="81"/>
      <c r="D7638" s="81"/>
      <c r="E7638" s="81"/>
      <c r="F7638" s="81"/>
      <c r="G7638" s="81"/>
      <c r="H7638" s="81"/>
      <c r="I7638" s="81"/>
      <c r="J7638" s="81"/>
      <c r="K7638" s="81"/>
      <c r="L7638" s="81"/>
      <c r="M7638" s="81"/>
      <c r="N7638" s="81"/>
      <c r="O7638" s="81"/>
      <c r="P7638" s="81"/>
      <c r="Q7638" s="81"/>
      <c r="R7638" s="81"/>
    </row>
    <row r="7639" spans="1:18">
      <c r="A7639" s="81"/>
      <c r="B7639" s="81"/>
      <c r="C7639" s="81"/>
      <c r="D7639" s="81"/>
      <c r="E7639" s="81"/>
      <c r="F7639" s="81"/>
      <c r="G7639" s="81"/>
      <c r="H7639" s="81"/>
      <c r="I7639" s="81"/>
      <c r="J7639" s="81"/>
      <c r="K7639" s="81"/>
      <c r="L7639" s="81"/>
      <c r="M7639" s="81"/>
      <c r="N7639" s="81"/>
      <c r="O7639" s="81"/>
      <c r="P7639" s="81"/>
      <c r="Q7639" s="81"/>
      <c r="R7639" s="81"/>
    </row>
    <row r="7640" spans="1:18">
      <c r="A7640" s="81"/>
      <c r="B7640" s="81"/>
      <c r="C7640" s="81"/>
      <c r="D7640" s="81"/>
      <c r="E7640" s="81"/>
      <c r="F7640" s="81"/>
      <c r="G7640" s="81"/>
      <c r="H7640" s="81"/>
      <c r="I7640" s="81"/>
      <c r="J7640" s="81"/>
      <c r="K7640" s="81"/>
      <c r="L7640" s="81"/>
      <c r="M7640" s="81"/>
      <c r="N7640" s="81"/>
      <c r="O7640" s="81"/>
      <c r="P7640" s="81"/>
      <c r="Q7640" s="81"/>
      <c r="R7640" s="81"/>
    </row>
    <row r="7641" spans="1:18">
      <c r="A7641" s="81"/>
      <c r="B7641" s="81"/>
      <c r="C7641" s="81"/>
      <c r="D7641" s="81"/>
      <c r="E7641" s="81"/>
      <c r="F7641" s="81"/>
      <c r="G7641" s="81"/>
      <c r="H7641" s="81"/>
      <c r="I7641" s="81"/>
      <c r="J7641" s="81"/>
      <c r="K7641" s="81"/>
      <c r="L7641" s="81"/>
      <c r="M7641" s="81"/>
      <c r="N7641" s="81"/>
      <c r="O7641" s="81"/>
      <c r="P7641" s="81"/>
      <c r="Q7641" s="81"/>
      <c r="R7641" s="81"/>
    </row>
    <row r="7642" spans="1:18">
      <c r="A7642" s="81"/>
      <c r="B7642" s="81"/>
      <c r="C7642" s="81"/>
      <c r="D7642" s="81"/>
      <c r="E7642" s="81"/>
      <c r="F7642" s="81"/>
      <c r="G7642" s="81"/>
      <c r="H7642" s="81"/>
      <c r="I7642" s="81"/>
      <c r="J7642" s="81"/>
      <c r="K7642" s="81"/>
      <c r="L7642" s="81"/>
      <c r="M7642" s="81"/>
      <c r="N7642" s="81"/>
      <c r="O7642" s="81"/>
      <c r="P7642" s="81"/>
      <c r="Q7642" s="81"/>
      <c r="R7642" s="81"/>
    </row>
    <row r="7643" spans="1:18">
      <c r="A7643" s="81"/>
      <c r="B7643" s="81"/>
      <c r="C7643" s="81"/>
      <c r="D7643" s="81"/>
      <c r="E7643" s="81"/>
      <c r="F7643" s="81"/>
      <c r="G7643" s="81"/>
      <c r="H7643" s="81"/>
      <c r="I7643" s="81"/>
      <c r="J7643" s="81"/>
      <c r="K7643" s="81"/>
      <c r="L7643" s="81"/>
      <c r="M7643" s="81"/>
      <c r="N7643" s="81"/>
      <c r="O7643" s="81"/>
      <c r="P7643" s="81"/>
      <c r="Q7643" s="81"/>
      <c r="R7643" s="81"/>
    </row>
    <row r="7644" spans="1:18">
      <c r="A7644" s="81"/>
      <c r="B7644" s="81"/>
      <c r="C7644" s="81"/>
      <c r="D7644" s="81"/>
      <c r="E7644" s="81"/>
      <c r="F7644" s="81"/>
      <c r="G7644" s="81"/>
      <c r="H7644" s="81"/>
      <c r="I7644" s="81"/>
      <c r="J7644" s="81"/>
      <c r="K7644" s="81"/>
      <c r="L7644" s="81"/>
      <c r="M7644" s="81"/>
      <c r="N7644" s="81"/>
      <c r="O7644" s="81"/>
      <c r="P7644" s="81"/>
      <c r="Q7644" s="81"/>
      <c r="R7644" s="81"/>
    </row>
    <row r="7645" spans="1:18">
      <c r="A7645" s="81"/>
      <c r="B7645" s="81"/>
      <c r="C7645" s="81"/>
      <c r="D7645" s="81"/>
      <c r="E7645" s="81"/>
      <c r="F7645" s="81"/>
      <c r="G7645" s="81"/>
      <c r="H7645" s="81"/>
      <c r="I7645" s="81"/>
      <c r="J7645" s="81"/>
      <c r="K7645" s="81"/>
      <c r="L7645" s="81"/>
      <c r="M7645" s="81"/>
      <c r="N7645" s="81"/>
      <c r="O7645" s="81"/>
      <c r="P7645" s="81"/>
      <c r="Q7645" s="81"/>
      <c r="R7645" s="81"/>
    </row>
    <row r="7646" spans="1:18">
      <c r="A7646" s="81"/>
      <c r="B7646" s="81"/>
      <c r="C7646" s="81"/>
      <c r="D7646" s="81"/>
      <c r="E7646" s="81"/>
      <c r="F7646" s="81"/>
      <c r="G7646" s="81"/>
      <c r="H7646" s="81"/>
      <c r="I7646" s="81"/>
      <c r="J7646" s="81"/>
      <c r="K7646" s="81"/>
      <c r="L7646" s="81"/>
      <c r="M7646" s="81"/>
      <c r="N7646" s="81"/>
      <c r="O7646" s="81"/>
      <c r="P7646" s="81"/>
      <c r="Q7646" s="81"/>
      <c r="R7646" s="81"/>
    </row>
    <row r="7647" spans="1:18">
      <c r="A7647" s="81"/>
      <c r="B7647" s="81"/>
      <c r="C7647" s="81"/>
      <c r="D7647" s="81"/>
      <c r="E7647" s="81"/>
      <c r="F7647" s="81"/>
      <c r="G7647" s="81"/>
      <c r="H7647" s="81"/>
      <c r="I7647" s="81"/>
      <c r="J7647" s="81"/>
      <c r="K7647" s="81"/>
      <c r="L7647" s="81"/>
      <c r="M7647" s="81"/>
      <c r="N7647" s="81"/>
      <c r="O7647" s="81"/>
      <c r="P7647" s="81"/>
      <c r="Q7647" s="81"/>
      <c r="R7647" s="81"/>
    </row>
    <row r="7648" spans="1:18">
      <c r="A7648" s="81"/>
      <c r="B7648" s="81"/>
      <c r="C7648" s="81"/>
      <c r="D7648" s="81"/>
      <c r="E7648" s="81"/>
      <c r="F7648" s="81"/>
      <c r="G7648" s="81"/>
      <c r="H7648" s="81"/>
      <c r="I7648" s="81"/>
      <c r="J7648" s="81"/>
      <c r="K7648" s="81"/>
      <c r="L7648" s="81"/>
      <c r="M7648" s="81"/>
      <c r="N7648" s="81"/>
      <c r="O7648" s="81"/>
      <c r="P7648" s="81"/>
      <c r="Q7648" s="81"/>
      <c r="R7648" s="81"/>
    </row>
    <row r="7649" spans="1:18">
      <c r="A7649" s="81"/>
      <c r="B7649" s="81"/>
      <c r="C7649" s="81"/>
      <c r="D7649" s="81"/>
      <c r="E7649" s="81"/>
      <c r="F7649" s="81"/>
      <c r="G7649" s="81"/>
      <c r="H7649" s="81"/>
      <c r="I7649" s="81"/>
      <c r="J7649" s="81"/>
      <c r="K7649" s="81"/>
      <c r="L7649" s="81"/>
      <c r="M7649" s="81"/>
      <c r="N7649" s="81"/>
      <c r="O7649" s="81"/>
      <c r="P7649" s="81"/>
      <c r="Q7649" s="81"/>
      <c r="R7649" s="81"/>
    </row>
    <row r="7650" spans="1:18">
      <c r="A7650" s="81"/>
      <c r="B7650" s="81"/>
      <c r="C7650" s="81"/>
      <c r="D7650" s="81"/>
      <c r="E7650" s="81"/>
      <c r="F7650" s="81"/>
      <c r="G7650" s="81"/>
      <c r="H7650" s="81"/>
      <c r="I7650" s="81"/>
      <c r="J7650" s="81"/>
      <c r="K7650" s="81"/>
      <c r="L7650" s="81"/>
      <c r="M7650" s="81"/>
      <c r="N7650" s="81"/>
      <c r="O7650" s="81"/>
      <c r="P7650" s="81"/>
      <c r="Q7650" s="81"/>
      <c r="R7650" s="81"/>
    </row>
    <row r="7651" spans="1:18">
      <c r="A7651" s="81"/>
      <c r="B7651" s="81"/>
      <c r="C7651" s="81"/>
      <c r="D7651" s="81"/>
      <c r="E7651" s="81"/>
      <c r="F7651" s="81"/>
      <c r="G7651" s="81"/>
      <c r="H7651" s="81"/>
      <c r="I7651" s="81"/>
      <c r="J7651" s="81"/>
      <c r="K7651" s="81"/>
      <c r="L7651" s="81"/>
      <c r="M7651" s="81"/>
      <c r="N7651" s="81"/>
      <c r="O7651" s="81"/>
      <c r="P7651" s="81"/>
      <c r="Q7651" s="81"/>
      <c r="R7651" s="81"/>
    </row>
    <row r="7652" spans="1:18">
      <c r="A7652" s="81"/>
      <c r="B7652" s="81"/>
      <c r="C7652" s="81"/>
      <c r="D7652" s="81"/>
      <c r="E7652" s="81"/>
      <c r="F7652" s="81"/>
      <c r="G7652" s="81"/>
      <c r="H7652" s="81"/>
      <c r="I7652" s="81"/>
      <c r="J7652" s="81"/>
      <c r="K7652" s="81"/>
      <c r="L7652" s="81"/>
      <c r="M7652" s="81"/>
      <c r="N7652" s="81"/>
      <c r="O7652" s="81"/>
      <c r="P7652" s="81"/>
      <c r="Q7652" s="81"/>
      <c r="R7652" s="81"/>
    </row>
    <row r="7653" spans="1:18">
      <c r="A7653" s="81"/>
      <c r="B7653" s="81"/>
      <c r="C7653" s="81"/>
      <c r="D7653" s="81"/>
      <c r="E7653" s="81"/>
      <c r="F7653" s="81"/>
      <c r="G7653" s="81"/>
      <c r="H7653" s="81"/>
      <c r="I7653" s="81"/>
      <c r="J7653" s="81"/>
      <c r="K7653" s="81"/>
      <c r="L7653" s="81"/>
      <c r="M7653" s="81"/>
      <c r="N7653" s="81"/>
      <c r="O7653" s="81"/>
      <c r="P7653" s="81"/>
      <c r="Q7653" s="81"/>
      <c r="R7653" s="81"/>
    </row>
    <row r="7654" spans="1:18">
      <c r="A7654" s="81"/>
      <c r="B7654" s="81"/>
      <c r="C7654" s="81"/>
      <c r="D7654" s="81"/>
      <c r="E7654" s="81"/>
      <c r="F7654" s="81"/>
      <c r="G7654" s="81"/>
      <c r="H7654" s="81"/>
      <c r="I7654" s="81"/>
      <c r="J7654" s="81"/>
      <c r="K7654" s="81"/>
      <c r="L7654" s="81"/>
      <c r="M7654" s="81"/>
      <c r="N7654" s="81"/>
      <c r="O7654" s="81"/>
      <c r="P7654" s="81"/>
      <c r="Q7654" s="81"/>
      <c r="R7654" s="81"/>
    </row>
    <row r="7655" spans="1:18">
      <c r="A7655" s="81"/>
      <c r="B7655" s="81"/>
      <c r="C7655" s="81"/>
      <c r="D7655" s="81"/>
      <c r="E7655" s="81"/>
      <c r="F7655" s="81"/>
      <c r="G7655" s="81"/>
      <c r="H7655" s="81"/>
      <c r="I7655" s="81"/>
      <c r="J7655" s="81"/>
      <c r="K7655" s="81"/>
      <c r="L7655" s="81"/>
      <c r="M7655" s="81"/>
      <c r="N7655" s="81"/>
      <c r="O7655" s="81"/>
      <c r="P7655" s="81"/>
      <c r="Q7655" s="81"/>
      <c r="R7655" s="81"/>
    </row>
    <row r="7656" spans="1:18">
      <c r="A7656" s="81"/>
      <c r="B7656" s="81"/>
      <c r="C7656" s="81"/>
      <c r="D7656" s="81"/>
      <c r="E7656" s="81"/>
      <c r="F7656" s="81"/>
      <c r="G7656" s="81"/>
      <c r="H7656" s="81"/>
      <c r="I7656" s="81"/>
      <c r="J7656" s="81"/>
      <c r="K7656" s="81"/>
      <c r="L7656" s="81"/>
      <c r="M7656" s="81"/>
      <c r="N7656" s="81"/>
      <c r="O7656" s="81"/>
      <c r="P7656" s="81"/>
      <c r="Q7656" s="81"/>
      <c r="R7656" s="81"/>
    </row>
    <row r="7657" spans="1:18">
      <c r="A7657" s="81"/>
      <c r="B7657" s="81"/>
      <c r="C7657" s="81"/>
      <c r="D7657" s="81"/>
      <c r="E7657" s="81"/>
      <c r="F7657" s="81"/>
      <c r="G7657" s="81"/>
      <c r="H7657" s="81"/>
      <c r="I7657" s="81"/>
      <c r="J7657" s="81"/>
      <c r="K7657" s="81"/>
      <c r="L7657" s="81"/>
      <c r="M7657" s="81"/>
      <c r="N7657" s="81"/>
      <c r="O7657" s="81"/>
      <c r="P7657" s="81"/>
      <c r="Q7657" s="81"/>
      <c r="R7657" s="81"/>
    </row>
    <row r="7658" spans="1:18">
      <c r="A7658" s="81"/>
      <c r="B7658" s="81"/>
      <c r="C7658" s="81"/>
      <c r="D7658" s="81"/>
      <c r="E7658" s="81"/>
      <c r="F7658" s="81"/>
      <c r="G7658" s="81"/>
      <c r="H7658" s="81"/>
      <c r="I7658" s="81"/>
      <c r="J7658" s="81"/>
      <c r="K7658" s="81"/>
      <c r="L7658" s="81"/>
      <c r="M7658" s="81"/>
      <c r="N7658" s="81"/>
      <c r="O7658" s="81"/>
      <c r="P7658" s="81"/>
      <c r="Q7658" s="81"/>
      <c r="R7658" s="81"/>
    </row>
    <row r="7659" spans="1:18">
      <c r="A7659" s="81"/>
      <c r="B7659" s="81"/>
      <c r="C7659" s="81"/>
      <c r="D7659" s="81"/>
      <c r="E7659" s="81"/>
      <c r="F7659" s="81"/>
      <c r="G7659" s="81"/>
      <c r="H7659" s="81"/>
      <c r="I7659" s="81"/>
      <c r="J7659" s="81"/>
      <c r="K7659" s="81"/>
      <c r="L7659" s="81"/>
      <c r="M7659" s="81"/>
      <c r="N7659" s="81"/>
      <c r="O7659" s="81"/>
      <c r="P7659" s="81"/>
      <c r="Q7659" s="81"/>
      <c r="R7659" s="81"/>
    </row>
    <row r="7660" spans="1:18">
      <c r="A7660" s="81"/>
      <c r="B7660" s="81"/>
      <c r="C7660" s="81"/>
      <c r="D7660" s="81"/>
      <c r="E7660" s="81"/>
      <c r="F7660" s="81"/>
      <c r="G7660" s="81"/>
      <c r="H7660" s="81"/>
      <c r="I7660" s="81"/>
      <c r="J7660" s="81"/>
      <c r="K7660" s="81"/>
      <c r="L7660" s="81"/>
      <c r="M7660" s="81"/>
      <c r="N7660" s="81"/>
      <c r="O7660" s="81"/>
      <c r="P7660" s="81"/>
      <c r="Q7660" s="81"/>
      <c r="R7660" s="81"/>
    </row>
    <row r="7661" spans="1:18">
      <c r="A7661" s="81"/>
      <c r="B7661" s="81"/>
      <c r="C7661" s="81"/>
      <c r="D7661" s="81"/>
      <c r="E7661" s="81"/>
      <c r="F7661" s="81"/>
      <c r="G7661" s="81"/>
      <c r="H7661" s="81"/>
      <c r="I7661" s="81"/>
      <c r="J7661" s="81"/>
      <c r="K7661" s="81"/>
      <c r="L7661" s="81"/>
      <c r="M7661" s="81"/>
      <c r="N7661" s="81"/>
      <c r="O7661" s="81"/>
      <c r="P7661" s="81"/>
      <c r="Q7661" s="81"/>
      <c r="R7661" s="81"/>
    </row>
    <row r="7662" spans="1:18">
      <c r="A7662" s="81"/>
      <c r="B7662" s="81"/>
      <c r="C7662" s="81"/>
      <c r="D7662" s="81"/>
      <c r="E7662" s="81"/>
      <c r="F7662" s="81"/>
      <c r="G7662" s="81"/>
      <c r="H7662" s="81"/>
      <c r="I7662" s="81"/>
      <c r="J7662" s="81"/>
      <c r="K7662" s="81"/>
      <c r="L7662" s="81"/>
      <c r="M7662" s="81"/>
      <c r="N7662" s="81"/>
      <c r="O7662" s="81"/>
      <c r="P7662" s="81"/>
      <c r="Q7662" s="81"/>
      <c r="R7662" s="81"/>
    </row>
    <row r="7663" spans="1:18">
      <c r="A7663" s="81"/>
      <c r="B7663" s="81"/>
      <c r="C7663" s="81"/>
      <c r="D7663" s="81"/>
      <c r="E7663" s="81"/>
      <c r="F7663" s="81"/>
      <c r="G7663" s="81"/>
      <c r="H7663" s="81"/>
      <c r="I7663" s="81"/>
      <c r="J7663" s="81"/>
      <c r="K7663" s="81"/>
      <c r="L7663" s="81"/>
      <c r="M7663" s="81"/>
      <c r="N7663" s="81"/>
      <c r="O7663" s="81"/>
      <c r="P7663" s="81"/>
      <c r="Q7663" s="81"/>
      <c r="R7663" s="81"/>
    </row>
    <row r="7664" spans="1:18">
      <c r="A7664" s="81"/>
      <c r="B7664" s="81"/>
      <c r="C7664" s="81"/>
      <c r="D7664" s="81"/>
      <c r="E7664" s="81"/>
      <c r="F7664" s="81"/>
      <c r="G7664" s="81"/>
      <c r="H7664" s="81"/>
      <c r="I7664" s="81"/>
      <c r="J7664" s="81"/>
      <c r="K7664" s="81"/>
      <c r="L7664" s="81"/>
      <c r="M7664" s="81"/>
      <c r="N7664" s="81"/>
      <c r="O7664" s="81"/>
      <c r="P7664" s="81"/>
      <c r="Q7664" s="81"/>
      <c r="R7664" s="81"/>
    </row>
    <row r="7665" spans="1:18">
      <c r="A7665" s="81"/>
      <c r="B7665" s="81"/>
      <c r="C7665" s="81"/>
      <c r="D7665" s="81"/>
      <c r="E7665" s="81"/>
      <c r="F7665" s="81"/>
      <c r="G7665" s="81"/>
      <c r="H7665" s="81"/>
      <c r="I7665" s="81"/>
      <c r="J7665" s="81"/>
      <c r="K7665" s="81"/>
      <c r="L7665" s="81"/>
      <c r="M7665" s="81"/>
      <c r="N7665" s="81"/>
      <c r="O7665" s="81"/>
      <c r="P7665" s="81"/>
      <c r="Q7665" s="81"/>
      <c r="R7665" s="81"/>
    </row>
    <row r="7666" spans="1:18">
      <c r="A7666" s="81"/>
      <c r="B7666" s="81"/>
      <c r="C7666" s="81"/>
      <c r="D7666" s="81"/>
      <c r="E7666" s="81"/>
      <c r="F7666" s="81"/>
      <c r="G7666" s="81"/>
      <c r="H7666" s="81"/>
      <c r="I7666" s="81"/>
      <c r="J7666" s="81"/>
      <c r="K7666" s="81"/>
      <c r="L7666" s="81"/>
      <c r="M7666" s="81"/>
      <c r="N7666" s="81"/>
      <c r="O7666" s="81"/>
      <c r="P7666" s="81"/>
      <c r="Q7666" s="81"/>
      <c r="R7666" s="81"/>
    </row>
    <row r="7667" spans="1:18">
      <c r="A7667" s="81"/>
      <c r="B7667" s="81"/>
      <c r="C7667" s="81"/>
      <c r="D7667" s="81"/>
      <c r="E7667" s="81"/>
      <c r="F7667" s="81"/>
      <c r="G7667" s="81"/>
      <c r="H7667" s="81"/>
      <c r="I7667" s="81"/>
      <c r="J7667" s="81"/>
      <c r="K7667" s="81"/>
      <c r="L7667" s="81"/>
      <c r="M7667" s="81"/>
      <c r="N7667" s="81"/>
      <c r="O7667" s="81"/>
      <c r="P7667" s="81"/>
      <c r="Q7667" s="81"/>
      <c r="R7667" s="81"/>
    </row>
    <row r="7668" spans="1:18">
      <c r="A7668" s="81"/>
      <c r="B7668" s="81"/>
      <c r="C7668" s="81"/>
      <c r="D7668" s="81"/>
      <c r="E7668" s="81"/>
      <c r="F7668" s="81"/>
      <c r="G7668" s="81"/>
      <c r="H7668" s="81"/>
      <c r="I7668" s="81"/>
      <c r="J7668" s="81"/>
      <c r="K7668" s="81"/>
      <c r="L7668" s="81"/>
      <c r="M7668" s="81"/>
      <c r="N7668" s="81"/>
      <c r="O7668" s="81"/>
      <c r="P7668" s="81"/>
      <c r="Q7668" s="81"/>
      <c r="R7668" s="81"/>
    </row>
    <row r="7669" spans="1:18">
      <c r="A7669" s="81"/>
      <c r="B7669" s="81"/>
      <c r="C7669" s="81"/>
      <c r="D7669" s="81"/>
      <c r="E7669" s="81"/>
      <c r="F7669" s="81"/>
      <c r="G7669" s="81"/>
      <c r="H7669" s="81"/>
      <c r="I7669" s="81"/>
      <c r="J7669" s="81"/>
      <c r="K7669" s="81"/>
      <c r="L7669" s="81"/>
      <c r="M7669" s="81"/>
      <c r="N7669" s="81"/>
      <c r="O7669" s="81"/>
      <c r="P7669" s="81"/>
      <c r="Q7669" s="81"/>
      <c r="R7669" s="81"/>
    </row>
    <row r="7670" spans="1:18">
      <c r="A7670" s="81"/>
      <c r="B7670" s="81"/>
      <c r="C7670" s="81"/>
      <c r="D7670" s="81"/>
      <c r="E7670" s="81"/>
      <c r="F7670" s="81"/>
      <c r="G7670" s="81"/>
      <c r="H7670" s="81"/>
      <c r="I7670" s="81"/>
      <c r="J7670" s="81"/>
      <c r="K7670" s="81"/>
      <c r="L7670" s="81"/>
      <c r="M7670" s="81"/>
      <c r="N7670" s="81"/>
      <c r="O7670" s="81"/>
      <c r="P7670" s="81"/>
      <c r="Q7670" s="81"/>
      <c r="R7670" s="81"/>
    </row>
    <row r="7671" spans="1:18">
      <c r="A7671" s="81"/>
      <c r="B7671" s="81"/>
      <c r="C7671" s="81"/>
      <c r="D7671" s="81"/>
      <c r="E7671" s="81"/>
      <c r="F7671" s="81"/>
      <c r="G7671" s="81"/>
      <c r="H7671" s="81"/>
      <c r="I7671" s="81"/>
      <c r="J7671" s="81"/>
      <c r="K7671" s="81"/>
      <c r="L7671" s="81"/>
      <c r="M7671" s="81"/>
      <c r="N7671" s="81"/>
      <c r="O7671" s="81"/>
      <c r="P7671" s="81"/>
      <c r="Q7671" s="81"/>
      <c r="R7671" s="81"/>
    </row>
    <row r="7672" spans="1:18">
      <c r="A7672" s="81"/>
      <c r="B7672" s="81"/>
      <c r="C7672" s="81"/>
      <c r="D7672" s="81"/>
      <c r="E7672" s="81"/>
      <c r="F7672" s="81"/>
      <c r="G7672" s="81"/>
      <c r="H7672" s="81"/>
      <c r="I7672" s="81"/>
      <c r="J7672" s="81"/>
      <c r="K7672" s="81"/>
      <c r="L7672" s="81"/>
      <c r="M7672" s="81"/>
      <c r="N7672" s="81"/>
      <c r="O7672" s="81"/>
      <c r="P7672" s="81"/>
      <c r="Q7672" s="81"/>
      <c r="R7672" s="81"/>
    </row>
    <row r="7673" spans="1:18">
      <c r="A7673" s="81"/>
      <c r="B7673" s="81"/>
      <c r="C7673" s="81"/>
      <c r="D7673" s="81"/>
      <c r="E7673" s="81"/>
      <c r="F7673" s="81"/>
      <c r="G7673" s="81"/>
      <c r="H7673" s="81"/>
      <c r="I7673" s="81"/>
      <c r="J7673" s="81"/>
      <c r="K7673" s="81"/>
      <c r="L7673" s="81"/>
      <c r="M7673" s="81"/>
      <c r="N7673" s="81"/>
      <c r="O7673" s="81"/>
      <c r="P7673" s="81"/>
      <c r="Q7673" s="81"/>
      <c r="R7673" s="81"/>
    </row>
    <row r="7674" spans="1:18">
      <c r="A7674" s="81"/>
      <c r="B7674" s="81"/>
      <c r="C7674" s="81"/>
      <c r="D7674" s="81"/>
      <c r="E7674" s="81"/>
      <c r="F7674" s="81"/>
      <c r="G7674" s="81"/>
      <c r="H7674" s="81"/>
      <c r="I7674" s="81"/>
      <c r="J7674" s="81"/>
      <c r="K7674" s="81"/>
      <c r="L7674" s="81"/>
      <c r="M7674" s="81"/>
      <c r="N7674" s="81"/>
      <c r="O7674" s="81"/>
      <c r="P7674" s="81"/>
      <c r="Q7674" s="81"/>
      <c r="R7674" s="81"/>
    </row>
    <row r="7675" spans="1:18">
      <c r="A7675" s="81"/>
      <c r="B7675" s="81"/>
      <c r="C7675" s="81"/>
      <c r="D7675" s="81"/>
      <c r="E7675" s="81"/>
      <c r="F7675" s="81"/>
      <c r="G7675" s="81"/>
      <c r="H7675" s="81"/>
      <c r="I7675" s="81"/>
      <c r="J7675" s="81"/>
      <c r="K7675" s="81"/>
      <c r="L7675" s="81"/>
      <c r="M7675" s="81"/>
      <c r="N7675" s="81"/>
      <c r="O7675" s="81"/>
      <c r="P7675" s="81"/>
      <c r="Q7675" s="81"/>
      <c r="R7675" s="81"/>
    </row>
    <row r="7676" spans="1:18">
      <c r="A7676" s="81"/>
      <c r="B7676" s="81"/>
      <c r="C7676" s="81"/>
      <c r="D7676" s="81"/>
      <c r="E7676" s="81"/>
      <c r="F7676" s="81"/>
      <c r="G7676" s="81"/>
      <c r="H7676" s="81"/>
      <c r="I7676" s="81"/>
      <c r="J7676" s="81"/>
      <c r="K7676" s="81"/>
      <c r="L7676" s="81"/>
      <c r="M7676" s="81"/>
      <c r="N7676" s="81"/>
      <c r="O7676" s="81"/>
      <c r="P7676" s="81"/>
      <c r="Q7676" s="81"/>
      <c r="R7676" s="81"/>
    </row>
    <row r="7677" spans="1:18">
      <c r="A7677" s="81"/>
      <c r="B7677" s="81"/>
      <c r="C7677" s="81"/>
      <c r="D7677" s="81"/>
      <c r="E7677" s="81"/>
      <c r="F7677" s="81"/>
      <c r="G7677" s="81"/>
      <c r="H7677" s="81"/>
      <c r="I7677" s="81"/>
      <c r="J7677" s="81"/>
      <c r="K7677" s="81"/>
      <c r="L7677" s="81"/>
      <c r="M7677" s="81"/>
      <c r="N7677" s="81"/>
      <c r="O7677" s="81"/>
      <c r="P7677" s="81"/>
      <c r="Q7677" s="81"/>
      <c r="R7677" s="81"/>
    </row>
    <row r="7678" spans="1:18">
      <c r="A7678" s="81"/>
      <c r="B7678" s="81"/>
      <c r="C7678" s="81"/>
      <c r="D7678" s="81"/>
      <c r="E7678" s="81"/>
      <c r="F7678" s="81"/>
      <c r="G7678" s="81"/>
      <c r="H7678" s="81"/>
      <c r="I7678" s="81"/>
      <c r="J7678" s="81"/>
      <c r="K7678" s="81"/>
      <c r="L7678" s="81"/>
      <c r="M7678" s="81"/>
      <c r="N7678" s="81"/>
      <c r="O7678" s="81"/>
      <c r="P7678" s="81"/>
      <c r="Q7678" s="81"/>
      <c r="R7678" s="81"/>
    </row>
    <row r="7679" spans="1:18">
      <c r="A7679" s="81"/>
      <c r="B7679" s="81"/>
      <c r="C7679" s="81"/>
      <c r="D7679" s="81"/>
      <c r="E7679" s="81"/>
      <c r="F7679" s="81"/>
      <c r="G7679" s="81"/>
      <c r="H7679" s="81"/>
      <c r="I7679" s="81"/>
      <c r="J7679" s="81"/>
      <c r="K7679" s="81"/>
      <c r="L7679" s="81"/>
      <c r="M7679" s="81"/>
      <c r="N7679" s="81"/>
      <c r="O7679" s="81"/>
      <c r="P7679" s="81"/>
      <c r="Q7679" s="81"/>
      <c r="R7679" s="81"/>
    </row>
    <row r="7680" spans="1:18">
      <c r="A7680" s="81"/>
      <c r="B7680" s="81"/>
      <c r="C7680" s="81"/>
      <c r="D7680" s="81"/>
      <c r="E7680" s="81"/>
      <c r="F7680" s="81"/>
      <c r="G7680" s="81"/>
      <c r="H7680" s="81"/>
      <c r="I7680" s="81"/>
      <c r="J7680" s="81"/>
      <c r="K7680" s="81"/>
      <c r="L7680" s="81"/>
      <c r="M7680" s="81"/>
      <c r="N7680" s="81"/>
      <c r="O7680" s="81"/>
      <c r="P7680" s="81"/>
      <c r="Q7680" s="81"/>
      <c r="R7680" s="81"/>
    </row>
    <row r="7681" spans="1:18">
      <c r="A7681" s="81"/>
      <c r="B7681" s="81"/>
      <c r="C7681" s="81"/>
      <c r="D7681" s="81"/>
      <c r="E7681" s="81"/>
      <c r="F7681" s="81"/>
      <c r="G7681" s="81"/>
      <c r="H7681" s="81"/>
      <c r="I7681" s="81"/>
      <c r="J7681" s="81"/>
      <c r="K7681" s="81"/>
      <c r="L7681" s="81"/>
      <c r="M7681" s="81"/>
      <c r="N7681" s="81"/>
      <c r="O7681" s="81"/>
      <c r="P7681" s="81"/>
      <c r="Q7681" s="81"/>
      <c r="R7681" s="81"/>
    </row>
    <row r="7682" spans="1:18">
      <c r="A7682" s="81"/>
      <c r="B7682" s="81"/>
      <c r="C7682" s="81"/>
      <c r="D7682" s="81"/>
      <c r="E7682" s="81"/>
      <c r="F7682" s="81"/>
      <c r="G7682" s="81"/>
      <c r="H7682" s="81"/>
      <c r="I7682" s="81"/>
      <c r="J7682" s="81"/>
      <c r="K7682" s="81"/>
      <c r="L7682" s="81"/>
      <c r="M7682" s="81"/>
      <c r="N7682" s="81"/>
      <c r="O7682" s="81"/>
      <c r="P7682" s="81"/>
      <c r="Q7682" s="81"/>
      <c r="R7682" s="81"/>
    </row>
    <row r="7683" spans="1:18">
      <c r="A7683" s="81"/>
      <c r="B7683" s="81"/>
      <c r="C7683" s="81"/>
      <c r="D7683" s="81"/>
      <c r="E7683" s="81"/>
      <c r="F7683" s="81"/>
      <c r="G7683" s="81"/>
      <c r="H7683" s="81"/>
      <c r="I7683" s="81"/>
      <c r="J7683" s="81"/>
      <c r="K7683" s="81"/>
      <c r="L7683" s="81"/>
      <c r="M7683" s="81"/>
      <c r="N7683" s="81"/>
      <c r="O7683" s="81"/>
      <c r="P7683" s="81"/>
      <c r="Q7683" s="81"/>
      <c r="R7683" s="81"/>
    </row>
    <row r="7684" spans="1:18">
      <c r="A7684" s="81"/>
      <c r="B7684" s="81"/>
      <c r="C7684" s="81"/>
      <c r="D7684" s="81"/>
      <c r="E7684" s="81"/>
      <c r="F7684" s="81"/>
      <c r="G7684" s="81"/>
      <c r="H7684" s="81"/>
      <c r="I7684" s="81"/>
      <c r="J7684" s="81"/>
      <c r="K7684" s="81"/>
      <c r="L7684" s="81"/>
      <c r="M7684" s="81"/>
      <c r="N7684" s="81"/>
      <c r="O7684" s="81"/>
      <c r="P7684" s="81"/>
      <c r="Q7684" s="81"/>
      <c r="R7684" s="81"/>
    </row>
    <row r="7685" spans="1:18">
      <c r="A7685" s="81"/>
      <c r="B7685" s="81"/>
      <c r="C7685" s="81"/>
      <c r="D7685" s="81"/>
      <c r="E7685" s="81"/>
      <c r="F7685" s="81"/>
      <c r="G7685" s="81"/>
      <c r="H7685" s="81"/>
      <c r="I7685" s="81"/>
      <c r="J7685" s="81"/>
      <c r="K7685" s="81"/>
      <c r="L7685" s="81"/>
      <c r="M7685" s="81"/>
      <c r="N7685" s="81"/>
      <c r="O7685" s="81"/>
      <c r="P7685" s="81"/>
      <c r="Q7685" s="81"/>
      <c r="R7685" s="81"/>
    </row>
    <row r="7686" spans="1:18">
      <c r="A7686" s="81"/>
      <c r="B7686" s="81"/>
      <c r="C7686" s="81"/>
      <c r="D7686" s="81"/>
      <c r="E7686" s="81"/>
      <c r="F7686" s="81"/>
      <c r="G7686" s="81"/>
      <c r="H7686" s="81"/>
      <c r="I7686" s="81"/>
      <c r="J7686" s="81"/>
      <c r="K7686" s="81"/>
      <c r="L7686" s="81"/>
      <c r="M7686" s="81"/>
      <c r="N7686" s="81"/>
      <c r="O7686" s="81"/>
      <c r="P7686" s="81"/>
      <c r="Q7686" s="81"/>
      <c r="R7686" s="81"/>
    </row>
    <row r="7687" spans="1:18">
      <c r="A7687" s="81"/>
      <c r="B7687" s="81"/>
      <c r="C7687" s="81"/>
      <c r="D7687" s="81"/>
      <c r="E7687" s="81"/>
      <c r="F7687" s="81"/>
      <c r="G7687" s="81"/>
      <c r="H7687" s="81"/>
      <c r="I7687" s="81"/>
      <c r="J7687" s="81"/>
      <c r="K7687" s="81"/>
      <c r="L7687" s="81"/>
      <c r="M7687" s="81"/>
      <c r="N7687" s="81"/>
      <c r="O7687" s="81"/>
      <c r="P7687" s="81"/>
      <c r="Q7687" s="81"/>
      <c r="R7687" s="81"/>
    </row>
    <row r="7688" spans="1:18">
      <c r="A7688" s="81"/>
      <c r="B7688" s="81"/>
      <c r="C7688" s="81"/>
      <c r="D7688" s="81"/>
      <c r="E7688" s="81"/>
      <c r="F7688" s="81"/>
      <c r="G7688" s="81"/>
      <c r="H7688" s="81"/>
      <c r="I7688" s="81"/>
      <c r="J7688" s="81"/>
      <c r="K7688" s="81"/>
      <c r="L7688" s="81"/>
      <c r="M7688" s="81"/>
      <c r="N7688" s="81"/>
      <c r="O7688" s="81"/>
      <c r="P7688" s="81"/>
      <c r="Q7688" s="81"/>
      <c r="R7688" s="81"/>
    </row>
    <row r="7689" spans="1:18">
      <c r="A7689" s="81"/>
      <c r="B7689" s="81"/>
      <c r="C7689" s="81"/>
      <c r="D7689" s="81"/>
      <c r="E7689" s="81"/>
      <c r="F7689" s="81"/>
      <c r="G7689" s="81"/>
      <c r="H7689" s="81"/>
      <c r="I7689" s="81"/>
      <c r="J7689" s="81"/>
      <c r="K7689" s="81"/>
      <c r="L7689" s="81"/>
      <c r="M7689" s="81"/>
      <c r="N7689" s="81"/>
      <c r="O7689" s="81"/>
      <c r="P7689" s="81"/>
      <c r="Q7689" s="81"/>
      <c r="R7689" s="81"/>
    </row>
    <row r="7690" spans="1:18">
      <c r="A7690" s="81"/>
      <c r="B7690" s="81"/>
      <c r="C7690" s="81"/>
      <c r="D7690" s="81"/>
      <c r="E7690" s="81"/>
      <c r="F7690" s="81"/>
      <c r="G7690" s="81"/>
      <c r="H7690" s="81"/>
      <c r="I7690" s="81"/>
      <c r="J7690" s="81"/>
      <c r="K7690" s="81"/>
      <c r="L7690" s="81"/>
      <c r="M7690" s="81"/>
      <c r="N7690" s="81"/>
      <c r="O7690" s="81"/>
      <c r="P7690" s="81"/>
      <c r="Q7690" s="81"/>
      <c r="R7690" s="81"/>
    </row>
    <row r="7691" spans="1:18">
      <c r="A7691" s="81"/>
      <c r="B7691" s="81"/>
      <c r="C7691" s="81"/>
      <c r="D7691" s="81"/>
      <c r="E7691" s="81"/>
      <c r="F7691" s="81"/>
      <c r="G7691" s="81"/>
      <c r="H7691" s="81"/>
      <c r="I7691" s="81"/>
      <c r="J7691" s="81"/>
      <c r="K7691" s="81"/>
      <c r="L7691" s="81"/>
      <c r="M7691" s="81"/>
      <c r="N7691" s="81"/>
      <c r="O7691" s="81"/>
      <c r="P7691" s="81"/>
      <c r="Q7691" s="81"/>
      <c r="R7691" s="81"/>
    </row>
    <row r="7692" spans="1:18">
      <c r="A7692" s="81"/>
      <c r="B7692" s="81"/>
      <c r="C7692" s="81"/>
      <c r="D7692" s="81"/>
      <c r="E7692" s="81"/>
      <c r="F7692" s="81"/>
      <c r="G7692" s="81"/>
      <c r="H7692" s="81"/>
      <c r="I7692" s="81"/>
      <c r="J7692" s="81"/>
      <c r="K7692" s="81"/>
      <c r="L7692" s="81"/>
      <c r="M7692" s="81"/>
      <c r="N7692" s="81"/>
      <c r="O7692" s="81"/>
      <c r="P7692" s="81"/>
      <c r="Q7692" s="81"/>
      <c r="R7692" s="81"/>
    </row>
    <row r="7693" spans="1:18">
      <c r="A7693" s="81"/>
      <c r="B7693" s="81"/>
      <c r="C7693" s="81"/>
      <c r="D7693" s="81"/>
      <c r="E7693" s="81"/>
      <c r="F7693" s="81"/>
      <c r="G7693" s="81"/>
      <c r="H7693" s="81"/>
      <c r="I7693" s="81"/>
      <c r="J7693" s="81"/>
      <c r="K7693" s="81"/>
      <c r="L7693" s="81"/>
      <c r="M7693" s="81"/>
      <c r="N7693" s="81"/>
      <c r="O7693" s="81"/>
      <c r="P7693" s="81"/>
      <c r="Q7693" s="81"/>
      <c r="R7693" s="81"/>
    </row>
    <row r="7694" spans="1:18">
      <c r="A7694" s="81"/>
      <c r="B7694" s="81"/>
      <c r="C7694" s="81"/>
      <c r="D7694" s="81"/>
      <c r="E7694" s="81"/>
      <c r="F7694" s="81"/>
      <c r="G7694" s="81"/>
      <c r="H7694" s="81"/>
      <c r="I7694" s="81"/>
      <c r="J7694" s="81"/>
      <c r="K7694" s="81"/>
      <c r="L7694" s="81"/>
      <c r="M7694" s="81"/>
      <c r="N7694" s="81"/>
      <c r="O7694" s="81"/>
      <c r="P7694" s="81"/>
      <c r="Q7694" s="81"/>
      <c r="R7694" s="81"/>
    </row>
    <row r="7695" spans="1:18">
      <c r="A7695" s="81"/>
      <c r="B7695" s="81"/>
      <c r="C7695" s="81"/>
      <c r="D7695" s="81"/>
      <c r="E7695" s="81"/>
      <c r="F7695" s="81"/>
      <c r="G7695" s="81"/>
      <c r="H7695" s="81"/>
      <c r="I7695" s="81"/>
      <c r="J7695" s="81"/>
      <c r="K7695" s="81"/>
      <c r="L7695" s="81"/>
      <c r="M7695" s="81"/>
      <c r="N7695" s="81"/>
      <c r="O7695" s="81"/>
      <c r="P7695" s="81"/>
      <c r="Q7695" s="81"/>
      <c r="R7695" s="81"/>
    </row>
    <row r="7696" spans="1:18">
      <c r="A7696" s="81"/>
      <c r="B7696" s="81"/>
      <c r="C7696" s="81"/>
      <c r="D7696" s="81"/>
      <c r="E7696" s="81"/>
      <c r="F7696" s="81"/>
      <c r="G7696" s="81"/>
      <c r="H7696" s="81"/>
      <c r="I7696" s="81"/>
      <c r="J7696" s="81"/>
      <c r="K7696" s="81"/>
      <c r="L7696" s="81"/>
      <c r="M7696" s="81"/>
      <c r="N7696" s="81"/>
      <c r="O7696" s="81"/>
      <c r="P7696" s="81"/>
      <c r="Q7696" s="81"/>
      <c r="R7696" s="81"/>
    </row>
    <row r="7697" spans="1:18">
      <c r="A7697" s="81"/>
      <c r="B7697" s="81"/>
      <c r="C7697" s="81"/>
      <c r="D7697" s="81"/>
      <c r="E7697" s="81"/>
      <c r="F7697" s="81"/>
      <c r="G7697" s="81"/>
      <c r="H7697" s="81"/>
      <c r="I7697" s="81"/>
      <c r="J7697" s="81"/>
      <c r="K7697" s="81"/>
      <c r="L7697" s="81"/>
      <c r="M7697" s="81"/>
      <c r="N7697" s="81"/>
      <c r="O7697" s="81"/>
      <c r="P7697" s="81"/>
      <c r="Q7697" s="81"/>
      <c r="R7697" s="81"/>
    </row>
    <row r="7698" spans="1:18">
      <c r="A7698" s="81"/>
      <c r="B7698" s="81"/>
      <c r="C7698" s="81"/>
      <c r="D7698" s="81"/>
      <c r="E7698" s="81"/>
      <c r="F7698" s="81"/>
      <c r="G7698" s="81"/>
      <c r="H7698" s="81"/>
      <c r="I7698" s="81"/>
      <c r="J7698" s="81"/>
      <c r="K7698" s="81"/>
      <c r="L7698" s="81"/>
      <c r="M7698" s="81"/>
      <c r="N7698" s="81"/>
      <c r="O7698" s="81"/>
      <c r="P7698" s="81"/>
      <c r="Q7698" s="81"/>
      <c r="R7698" s="81"/>
    </row>
    <row r="7699" spans="1:18">
      <c r="A7699" s="81"/>
      <c r="B7699" s="81"/>
      <c r="C7699" s="81"/>
      <c r="D7699" s="81"/>
      <c r="E7699" s="81"/>
      <c r="F7699" s="81"/>
      <c r="G7699" s="81"/>
      <c r="H7699" s="81"/>
      <c r="I7699" s="81"/>
      <c r="J7699" s="81"/>
      <c r="K7699" s="81"/>
      <c r="L7699" s="81"/>
      <c r="M7699" s="81"/>
      <c r="N7699" s="81"/>
      <c r="O7699" s="81"/>
      <c r="P7699" s="81"/>
      <c r="Q7699" s="81"/>
      <c r="R7699" s="81"/>
    </row>
    <row r="7700" spans="1:18">
      <c r="A7700" s="81"/>
      <c r="B7700" s="81"/>
      <c r="C7700" s="81"/>
      <c r="D7700" s="81"/>
      <c r="E7700" s="81"/>
      <c r="F7700" s="81"/>
      <c r="G7700" s="81"/>
      <c r="H7700" s="81"/>
      <c r="I7700" s="81"/>
      <c r="J7700" s="81"/>
      <c r="K7700" s="81"/>
      <c r="L7700" s="81"/>
      <c r="M7700" s="81"/>
      <c r="N7700" s="81"/>
      <c r="O7700" s="81"/>
      <c r="P7700" s="81"/>
      <c r="Q7700" s="81"/>
      <c r="R7700" s="81"/>
    </row>
    <row r="7701" spans="1:18">
      <c r="A7701" s="81"/>
      <c r="B7701" s="81"/>
      <c r="C7701" s="81"/>
      <c r="D7701" s="81"/>
      <c r="E7701" s="81"/>
      <c r="F7701" s="81"/>
      <c r="G7701" s="81"/>
      <c r="H7701" s="81"/>
      <c r="I7701" s="81"/>
      <c r="J7701" s="81"/>
      <c r="K7701" s="81"/>
      <c r="L7701" s="81"/>
      <c r="M7701" s="81"/>
      <c r="N7701" s="81"/>
      <c r="O7701" s="81"/>
      <c r="P7701" s="81"/>
      <c r="Q7701" s="81"/>
      <c r="R7701" s="81"/>
    </row>
    <row r="7702" spans="1:18">
      <c r="A7702" s="81"/>
      <c r="B7702" s="81"/>
      <c r="C7702" s="81"/>
      <c r="D7702" s="81"/>
      <c r="E7702" s="81"/>
      <c r="F7702" s="81"/>
      <c r="G7702" s="81"/>
      <c r="H7702" s="81"/>
      <c r="I7702" s="81"/>
      <c r="J7702" s="81"/>
      <c r="K7702" s="81"/>
      <c r="L7702" s="81"/>
      <c r="M7702" s="81"/>
      <c r="N7702" s="81"/>
      <c r="O7702" s="81"/>
      <c r="P7702" s="81"/>
      <c r="Q7702" s="81"/>
      <c r="R7702" s="81"/>
    </row>
    <row r="7703" spans="1:18">
      <c r="A7703" s="81"/>
      <c r="B7703" s="81"/>
      <c r="C7703" s="81"/>
      <c r="D7703" s="81"/>
      <c r="E7703" s="81"/>
      <c r="F7703" s="81"/>
      <c r="G7703" s="81"/>
      <c r="H7703" s="81"/>
      <c r="I7703" s="81"/>
      <c r="J7703" s="81"/>
      <c r="K7703" s="81"/>
      <c r="L7703" s="81"/>
      <c r="M7703" s="81"/>
      <c r="N7703" s="81"/>
      <c r="O7703" s="81"/>
      <c r="P7703" s="81"/>
      <c r="Q7703" s="81"/>
      <c r="R7703" s="81"/>
    </row>
    <row r="7704" spans="1:18">
      <c r="A7704" s="81"/>
      <c r="B7704" s="81"/>
      <c r="C7704" s="81"/>
      <c r="D7704" s="81"/>
      <c r="E7704" s="81"/>
      <c r="F7704" s="81"/>
      <c r="G7704" s="81"/>
      <c r="H7704" s="81"/>
      <c r="I7704" s="81"/>
      <c r="J7704" s="81"/>
      <c r="K7704" s="81"/>
      <c r="L7704" s="81"/>
      <c r="M7704" s="81"/>
      <c r="N7704" s="81"/>
      <c r="O7704" s="81"/>
      <c r="P7704" s="81"/>
      <c r="Q7704" s="81"/>
      <c r="R7704" s="81"/>
    </row>
    <row r="7705" spans="1:18">
      <c r="A7705" s="81"/>
      <c r="B7705" s="81"/>
      <c r="C7705" s="81"/>
      <c r="D7705" s="81"/>
      <c r="E7705" s="81"/>
      <c r="F7705" s="81"/>
      <c r="G7705" s="81"/>
      <c r="H7705" s="81"/>
      <c r="I7705" s="81"/>
      <c r="J7705" s="81"/>
      <c r="K7705" s="81"/>
      <c r="L7705" s="81"/>
      <c r="M7705" s="81"/>
      <c r="N7705" s="81"/>
      <c r="O7705" s="81"/>
      <c r="P7705" s="81"/>
      <c r="Q7705" s="81"/>
      <c r="R7705" s="81"/>
    </row>
    <row r="7706" spans="1:18">
      <c r="A7706" s="81"/>
      <c r="B7706" s="81"/>
      <c r="C7706" s="81"/>
      <c r="D7706" s="81"/>
      <c r="E7706" s="81"/>
      <c r="F7706" s="81"/>
      <c r="G7706" s="81"/>
      <c r="H7706" s="81"/>
      <c r="I7706" s="81"/>
      <c r="J7706" s="81"/>
      <c r="K7706" s="81"/>
      <c r="L7706" s="81"/>
      <c r="M7706" s="81"/>
      <c r="N7706" s="81"/>
      <c r="O7706" s="81"/>
      <c r="P7706" s="81"/>
      <c r="Q7706" s="81"/>
      <c r="R7706" s="81"/>
    </row>
    <row r="7707" spans="1:18">
      <c r="A7707" s="81"/>
      <c r="B7707" s="81"/>
      <c r="C7707" s="81"/>
      <c r="D7707" s="81"/>
      <c r="E7707" s="81"/>
      <c r="F7707" s="81"/>
      <c r="G7707" s="81"/>
      <c r="H7707" s="81"/>
      <c r="I7707" s="81"/>
      <c r="J7707" s="81"/>
      <c r="K7707" s="81"/>
      <c r="L7707" s="81"/>
      <c r="M7707" s="81"/>
      <c r="N7707" s="81"/>
      <c r="O7707" s="81"/>
      <c r="P7707" s="81"/>
      <c r="Q7707" s="81"/>
      <c r="R7707" s="81"/>
    </row>
    <row r="7708" spans="1:18">
      <c r="A7708" s="81"/>
      <c r="B7708" s="81"/>
      <c r="C7708" s="81"/>
      <c r="D7708" s="81"/>
      <c r="E7708" s="81"/>
      <c r="F7708" s="81"/>
      <c r="G7708" s="81"/>
      <c r="H7708" s="81"/>
      <c r="I7708" s="81"/>
      <c r="J7708" s="81"/>
      <c r="K7708" s="81"/>
      <c r="L7708" s="81"/>
      <c r="M7708" s="81"/>
      <c r="N7708" s="81"/>
      <c r="O7708" s="81"/>
      <c r="P7708" s="81"/>
      <c r="Q7708" s="81"/>
      <c r="R7708" s="81"/>
    </row>
    <row r="7709" spans="1:18">
      <c r="A7709" s="81"/>
      <c r="B7709" s="81"/>
      <c r="C7709" s="81"/>
      <c r="D7709" s="81"/>
      <c r="E7709" s="81"/>
      <c r="F7709" s="81"/>
      <c r="G7709" s="81"/>
      <c r="H7709" s="81"/>
      <c r="I7709" s="81"/>
      <c r="J7709" s="81"/>
      <c r="K7709" s="81"/>
      <c r="L7709" s="81"/>
      <c r="M7709" s="81"/>
      <c r="N7709" s="81"/>
      <c r="O7709" s="81"/>
      <c r="P7709" s="81"/>
      <c r="Q7709" s="81"/>
      <c r="R7709" s="81"/>
    </row>
    <row r="7710" spans="1:18">
      <c r="A7710" s="81"/>
      <c r="B7710" s="81"/>
      <c r="C7710" s="81"/>
      <c r="D7710" s="81"/>
      <c r="E7710" s="81"/>
      <c r="F7710" s="81"/>
      <c r="G7710" s="81"/>
      <c r="H7710" s="81"/>
      <c r="I7710" s="81"/>
      <c r="J7710" s="81"/>
      <c r="K7710" s="81"/>
      <c r="L7710" s="81"/>
      <c r="M7710" s="81"/>
      <c r="N7710" s="81"/>
      <c r="O7710" s="81"/>
      <c r="P7710" s="81"/>
      <c r="Q7710" s="81"/>
      <c r="R7710" s="81"/>
    </row>
    <row r="7711" spans="1:18">
      <c r="A7711" s="81"/>
      <c r="B7711" s="81"/>
      <c r="C7711" s="81"/>
      <c r="D7711" s="81"/>
      <c r="E7711" s="81"/>
      <c r="F7711" s="81"/>
      <c r="G7711" s="81"/>
      <c r="H7711" s="81"/>
      <c r="I7711" s="81"/>
      <c r="J7711" s="81"/>
      <c r="K7711" s="81"/>
      <c r="L7711" s="81"/>
      <c r="M7711" s="81"/>
      <c r="N7711" s="81"/>
      <c r="O7711" s="81"/>
      <c r="P7711" s="81"/>
      <c r="Q7711" s="81"/>
      <c r="R7711" s="81"/>
    </row>
    <row r="7712" spans="1:18">
      <c r="A7712" s="81"/>
      <c r="B7712" s="81"/>
      <c r="C7712" s="81"/>
      <c r="D7712" s="81"/>
      <c r="E7712" s="81"/>
      <c r="F7712" s="81"/>
      <c r="G7712" s="81"/>
      <c r="H7712" s="81"/>
      <c r="I7712" s="81"/>
      <c r="J7712" s="81"/>
      <c r="K7712" s="81"/>
      <c r="L7712" s="81"/>
      <c r="M7712" s="81"/>
      <c r="N7712" s="81"/>
      <c r="O7712" s="81"/>
      <c r="P7712" s="81"/>
      <c r="Q7712" s="81"/>
      <c r="R7712" s="81"/>
    </row>
    <row r="7713" spans="1:18">
      <c r="A7713" s="81"/>
      <c r="B7713" s="81"/>
      <c r="C7713" s="81"/>
      <c r="D7713" s="81"/>
      <c r="E7713" s="81"/>
      <c r="F7713" s="81"/>
      <c r="G7713" s="81"/>
      <c r="H7713" s="81"/>
      <c r="I7713" s="81"/>
      <c r="J7713" s="81"/>
      <c r="K7713" s="81"/>
      <c r="L7713" s="81"/>
      <c r="M7713" s="81"/>
      <c r="N7713" s="81"/>
      <c r="O7713" s="81"/>
      <c r="P7713" s="81"/>
      <c r="Q7713" s="81"/>
      <c r="R7713" s="81"/>
    </row>
    <row r="7714" spans="1:18">
      <c r="A7714" s="81"/>
      <c r="B7714" s="81"/>
      <c r="C7714" s="81"/>
      <c r="D7714" s="81"/>
      <c r="E7714" s="81"/>
      <c r="F7714" s="81"/>
      <c r="G7714" s="81"/>
      <c r="H7714" s="81"/>
      <c r="I7714" s="81"/>
      <c r="J7714" s="81"/>
      <c r="K7714" s="81"/>
      <c r="L7714" s="81"/>
      <c r="M7714" s="81"/>
      <c r="N7714" s="81"/>
      <c r="O7714" s="81"/>
      <c r="P7714" s="81"/>
      <c r="Q7714" s="81"/>
      <c r="R7714" s="81"/>
    </row>
    <row r="7715" spans="1:18">
      <c r="A7715" s="81"/>
      <c r="B7715" s="81"/>
      <c r="C7715" s="81"/>
      <c r="D7715" s="81"/>
      <c r="E7715" s="81"/>
      <c r="F7715" s="81"/>
      <c r="G7715" s="81"/>
      <c r="H7715" s="81"/>
      <c r="I7715" s="81"/>
      <c r="J7715" s="81"/>
      <c r="K7715" s="81"/>
      <c r="L7715" s="81"/>
      <c r="M7715" s="81"/>
      <c r="N7715" s="81"/>
      <c r="O7715" s="81"/>
      <c r="P7715" s="81"/>
      <c r="Q7715" s="81"/>
      <c r="R7715" s="81"/>
    </row>
    <row r="7716" spans="1:18">
      <c r="A7716" s="81"/>
      <c r="B7716" s="81"/>
      <c r="C7716" s="81"/>
      <c r="D7716" s="81"/>
      <c r="E7716" s="81"/>
      <c r="F7716" s="81"/>
      <c r="G7716" s="81"/>
      <c r="H7716" s="81"/>
      <c r="I7716" s="81"/>
      <c r="J7716" s="81"/>
      <c r="K7716" s="81"/>
      <c r="L7716" s="81"/>
      <c r="M7716" s="81"/>
      <c r="N7716" s="81"/>
      <c r="O7716" s="81"/>
      <c r="P7716" s="81"/>
      <c r="Q7716" s="81"/>
      <c r="R7716" s="81"/>
    </row>
    <row r="7717" spans="1:18">
      <c r="A7717" s="81"/>
      <c r="B7717" s="81"/>
      <c r="C7717" s="81"/>
      <c r="D7717" s="81"/>
      <c r="E7717" s="81"/>
      <c r="F7717" s="81"/>
      <c r="G7717" s="81"/>
      <c r="H7717" s="81"/>
      <c r="I7717" s="81"/>
      <c r="J7717" s="81"/>
      <c r="K7717" s="81"/>
      <c r="L7717" s="81"/>
      <c r="M7717" s="81"/>
      <c r="N7717" s="81"/>
      <c r="O7717" s="81"/>
      <c r="P7717" s="81"/>
      <c r="Q7717" s="81"/>
      <c r="R7717" s="81"/>
    </row>
    <row r="7718" spans="1:18">
      <c r="A7718" s="81"/>
      <c r="B7718" s="81"/>
      <c r="C7718" s="81"/>
      <c r="D7718" s="81"/>
      <c r="E7718" s="81"/>
      <c r="F7718" s="81"/>
      <c r="G7718" s="81"/>
      <c r="H7718" s="81"/>
      <c r="I7718" s="81"/>
      <c r="J7718" s="81"/>
      <c r="K7718" s="81"/>
      <c r="L7718" s="81"/>
      <c r="M7718" s="81"/>
      <c r="N7718" s="81"/>
      <c r="O7718" s="81"/>
      <c r="P7718" s="81"/>
      <c r="Q7718" s="81"/>
      <c r="R7718" s="81"/>
    </row>
    <row r="7719" spans="1:18">
      <c r="A7719" s="81"/>
      <c r="B7719" s="81"/>
      <c r="C7719" s="81"/>
      <c r="D7719" s="81"/>
      <c r="E7719" s="81"/>
      <c r="F7719" s="81"/>
      <c r="G7719" s="81"/>
      <c r="H7719" s="81"/>
      <c r="I7719" s="81"/>
      <c r="J7719" s="81"/>
      <c r="K7719" s="81"/>
      <c r="L7719" s="81"/>
      <c r="M7719" s="81"/>
      <c r="N7719" s="81"/>
      <c r="O7719" s="81"/>
      <c r="P7719" s="81"/>
      <c r="Q7719" s="81"/>
      <c r="R7719" s="81"/>
    </row>
    <row r="7720" spans="1:18">
      <c r="A7720" s="81"/>
      <c r="B7720" s="81"/>
      <c r="C7720" s="81"/>
      <c r="D7720" s="81"/>
      <c r="E7720" s="81"/>
      <c r="F7720" s="81"/>
      <c r="G7720" s="81"/>
      <c r="H7720" s="81"/>
      <c r="I7720" s="81"/>
      <c r="J7720" s="81"/>
      <c r="K7720" s="81"/>
      <c r="L7720" s="81"/>
      <c r="M7720" s="81"/>
      <c r="N7720" s="81"/>
      <c r="O7720" s="81"/>
      <c r="P7720" s="81"/>
      <c r="Q7720" s="81"/>
      <c r="R7720" s="81"/>
    </row>
    <row r="7721" spans="1:18">
      <c r="A7721" s="81"/>
      <c r="B7721" s="81"/>
      <c r="C7721" s="81"/>
      <c r="D7721" s="81"/>
      <c r="E7721" s="81"/>
      <c r="F7721" s="81"/>
      <c r="G7721" s="81"/>
      <c r="H7721" s="81"/>
      <c r="I7721" s="81"/>
      <c r="J7721" s="81"/>
      <c r="K7721" s="81"/>
      <c r="L7721" s="81"/>
      <c r="M7721" s="81"/>
      <c r="N7721" s="81"/>
      <c r="O7721" s="81"/>
      <c r="P7721" s="81"/>
      <c r="Q7721" s="81"/>
      <c r="R7721" s="81"/>
    </row>
    <row r="7722" spans="1:18">
      <c r="A7722" s="81"/>
      <c r="B7722" s="81"/>
      <c r="C7722" s="81"/>
      <c r="D7722" s="81"/>
      <c r="E7722" s="81"/>
      <c r="F7722" s="81"/>
      <c r="G7722" s="81"/>
      <c r="H7722" s="81"/>
      <c r="I7722" s="81"/>
      <c r="J7722" s="81"/>
      <c r="K7722" s="81"/>
      <c r="L7722" s="81"/>
      <c r="M7722" s="81"/>
      <c r="N7722" s="81"/>
      <c r="O7722" s="81"/>
      <c r="P7722" s="81"/>
      <c r="Q7722" s="81"/>
      <c r="R7722" s="81"/>
    </row>
    <row r="7723" spans="1:18">
      <c r="A7723" s="81"/>
      <c r="B7723" s="81"/>
      <c r="C7723" s="81"/>
      <c r="D7723" s="81"/>
      <c r="E7723" s="81"/>
      <c r="F7723" s="81"/>
      <c r="G7723" s="81"/>
      <c r="H7723" s="81"/>
      <c r="I7723" s="81"/>
      <c r="J7723" s="81"/>
      <c r="K7723" s="81"/>
      <c r="L7723" s="81"/>
      <c r="M7723" s="81"/>
      <c r="N7723" s="81"/>
      <c r="O7723" s="81"/>
      <c r="P7723" s="81"/>
      <c r="Q7723" s="81"/>
      <c r="R7723" s="81"/>
    </row>
    <row r="7724" spans="1:18">
      <c r="A7724" s="81"/>
      <c r="B7724" s="81"/>
      <c r="C7724" s="81"/>
      <c r="D7724" s="81"/>
      <c r="E7724" s="81"/>
      <c r="F7724" s="81"/>
      <c r="G7724" s="81"/>
      <c r="H7724" s="81"/>
      <c r="I7724" s="81"/>
      <c r="J7724" s="81"/>
      <c r="K7724" s="81"/>
      <c r="L7724" s="81"/>
      <c r="M7724" s="81"/>
      <c r="N7724" s="81"/>
      <c r="O7724" s="81"/>
      <c r="P7724" s="81"/>
      <c r="Q7724" s="81"/>
      <c r="R7724" s="81"/>
    </row>
    <row r="7725" spans="1:18">
      <c r="A7725" s="81"/>
      <c r="B7725" s="81"/>
      <c r="C7725" s="81"/>
      <c r="D7725" s="81"/>
      <c r="E7725" s="81"/>
      <c r="F7725" s="81"/>
      <c r="G7725" s="81"/>
      <c r="H7725" s="81"/>
      <c r="I7725" s="81"/>
      <c r="J7725" s="81"/>
      <c r="K7725" s="81"/>
      <c r="L7725" s="81"/>
      <c r="M7725" s="81"/>
      <c r="N7725" s="81"/>
      <c r="O7725" s="81"/>
      <c r="P7725" s="81"/>
      <c r="Q7725" s="81"/>
      <c r="R7725" s="81"/>
    </row>
    <row r="7726" spans="1:18">
      <c r="A7726" s="81"/>
      <c r="B7726" s="81"/>
      <c r="C7726" s="81"/>
      <c r="D7726" s="81"/>
      <c r="E7726" s="81"/>
      <c r="F7726" s="81"/>
      <c r="G7726" s="81"/>
      <c r="H7726" s="81"/>
      <c r="I7726" s="81"/>
      <c r="J7726" s="81"/>
      <c r="K7726" s="81"/>
      <c r="L7726" s="81"/>
      <c r="M7726" s="81"/>
      <c r="N7726" s="81"/>
      <c r="O7726" s="81"/>
      <c r="P7726" s="81"/>
      <c r="Q7726" s="81"/>
      <c r="R7726" s="81"/>
    </row>
    <row r="7727" spans="1:18">
      <c r="A7727" s="81"/>
      <c r="B7727" s="81"/>
      <c r="C7727" s="81"/>
      <c r="D7727" s="81"/>
      <c r="E7727" s="81"/>
      <c r="F7727" s="81"/>
      <c r="G7727" s="81"/>
      <c r="H7727" s="81"/>
      <c r="I7727" s="81"/>
      <c r="J7727" s="81"/>
      <c r="K7727" s="81"/>
      <c r="L7727" s="81"/>
      <c r="M7727" s="81"/>
      <c r="N7727" s="81"/>
      <c r="O7727" s="81"/>
      <c r="P7727" s="81"/>
      <c r="Q7727" s="81"/>
      <c r="R7727" s="81"/>
    </row>
    <row r="7728" spans="1:18">
      <c r="A7728" s="81"/>
      <c r="B7728" s="81"/>
      <c r="C7728" s="81"/>
      <c r="D7728" s="81"/>
      <c r="E7728" s="81"/>
      <c r="F7728" s="81"/>
      <c r="G7728" s="81"/>
      <c r="H7728" s="81"/>
      <c r="I7728" s="81"/>
      <c r="J7728" s="81"/>
      <c r="K7728" s="81"/>
      <c r="L7728" s="81"/>
      <c r="M7728" s="81"/>
      <c r="N7728" s="81"/>
      <c r="O7728" s="81"/>
      <c r="P7728" s="81"/>
      <c r="Q7728" s="81"/>
      <c r="R7728" s="81"/>
    </row>
    <row r="7729" spans="1:18">
      <c r="A7729" s="81"/>
      <c r="B7729" s="81"/>
      <c r="C7729" s="81"/>
      <c r="D7729" s="81"/>
      <c r="E7729" s="81"/>
      <c r="F7729" s="81"/>
      <c r="G7729" s="81"/>
      <c r="H7729" s="81"/>
      <c r="I7729" s="81"/>
      <c r="J7729" s="81"/>
      <c r="K7729" s="81"/>
      <c r="L7729" s="81"/>
      <c r="M7729" s="81"/>
      <c r="N7729" s="81"/>
      <c r="O7729" s="81"/>
      <c r="P7729" s="81"/>
      <c r="Q7729" s="81"/>
      <c r="R7729" s="81"/>
    </row>
    <row r="7730" spans="1:18">
      <c r="A7730" s="81"/>
      <c r="B7730" s="81"/>
      <c r="C7730" s="81"/>
      <c r="D7730" s="81"/>
      <c r="E7730" s="81"/>
      <c r="F7730" s="81"/>
      <c r="G7730" s="81"/>
      <c r="H7730" s="81"/>
      <c r="I7730" s="81"/>
      <c r="J7730" s="81"/>
      <c r="K7730" s="81"/>
      <c r="L7730" s="81"/>
      <c r="M7730" s="81"/>
      <c r="N7730" s="81"/>
      <c r="O7730" s="81"/>
      <c r="P7730" s="81"/>
      <c r="Q7730" s="81"/>
      <c r="R7730" s="81"/>
    </row>
    <row r="7731" spans="1:18">
      <c r="A7731" s="81"/>
      <c r="B7731" s="81"/>
      <c r="C7731" s="81"/>
      <c r="D7731" s="81"/>
      <c r="E7731" s="81"/>
      <c r="F7731" s="81"/>
      <c r="G7731" s="81"/>
      <c r="H7731" s="81"/>
      <c r="I7731" s="81"/>
      <c r="J7731" s="81"/>
      <c r="K7731" s="81"/>
      <c r="L7731" s="81"/>
      <c r="M7731" s="81"/>
      <c r="N7731" s="81"/>
      <c r="O7731" s="81"/>
      <c r="P7731" s="81"/>
      <c r="Q7731" s="81"/>
      <c r="R7731" s="81"/>
    </row>
    <row r="7732" spans="1:18">
      <c r="A7732" s="81"/>
      <c r="B7732" s="81"/>
      <c r="C7732" s="81"/>
      <c r="D7732" s="81"/>
      <c r="E7732" s="81"/>
      <c r="F7732" s="81"/>
      <c r="G7732" s="81"/>
      <c r="H7732" s="81"/>
      <c r="I7732" s="81"/>
      <c r="J7732" s="81"/>
      <c r="K7732" s="81"/>
      <c r="L7732" s="81"/>
      <c r="M7732" s="81"/>
      <c r="N7732" s="81"/>
      <c r="O7732" s="81"/>
      <c r="P7732" s="81"/>
      <c r="Q7732" s="81"/>
      <c r="R7732" s="81"/>
    </row>
    <row r="7733" spans="1:18">
      <c r="A7733" s="81"/>
      <c r="B7733" s="81"/>
      <c r="C7733" s="81"/>
      <c r="D7733" s="81"/>
      <c r="E7733" s="81"/>
      <c r="F7733" s="81"/>
      <c r="G7733" s="81"/>
      <c r="H7733" s="81"/>
      <c r="I7733" s="81"/>
      <c r="J7733" s="81"/>
      <c r="K7733" s="81"/>
      <c r="L7733" s="81"/>
      <c r="M7733" s="81"/>
      <c r="N7733" s="81"/>
      <c r="O7733" s="81"/>
      <c r="P7733" s="81"/>
      <c r="Q7733" s="81"/>
      <c r="R7733" s="81"/>
    </row>
    <row r="7734" spans="1:18">
      <c r="A7734" s="81"/>
      <c r="B7734" s="81"/>
      <c r="C7734" s="81"/>
      <c r="D7734" s="81"/>
      <c r="E7734" s="81"/>
      <c r="F7734" s="81"/>
      <c r="G7734" s="81"/>
      <c r="H7734" s="81"/>
      <c r="I7734" s="81"/>
      <c r="J7734" s="81"/>
      <c r="K7734" s="81"/>
      <c r="L7734" s="81"/>
      <c r="M7734" s="81"/>
      <c r="N7734" s="81"/>
      <c r="O7734" s="81"/>
      <c r="P7734" s="81"/>
      <c r="Q7734" s="81"/>
      <c r="R7734" s="81"/>
    </row>
    <row r="7735" spans="1:18">
      <c r="A7735" s="81"/>
      <c r="B7735" s="81"/>
      <c r="C7735" s="81"/>
      <c r="D7735" s="81"/>
      <c r="E7735" s="81"/>
      <c r="F7735" s="81"/>
      <c r="G7735" s="81"/>
      <c r="H7735" s="81"/>
      <c r="I7735" s="81"/>
      <c r="J7735" s="81"/>
      <c r="K7735" s="81"/>
      <c r="L7735" s="81"/>
      <c r="M7735" s="81"/>
      <c r="N7735" s="81"/>
      <c r="O7735" s="81"/>
      <c r="P7735" s="81"/>
      <c r="Q7735" s="81"/>
      <c r="R7735" s="81"/>
    </row>
    <row r="7736" spans="1:18">
      <c r="A7736" s="81"/>
      <c r="B7736" s="81"/>
      <c r="C7736" s="81"/>
      <c r="D7736" s="81"/>
      <c r="E7736" s="81"/>
      <c r="F7736" s="81"/>
      <c r="G7736" s="81"/>
      <c r="H7736" s="81"/>
      <c r="I7736" s="81"/>
      <c r="J7736" s="81"/>
      <c r="K7736" s="81"/>
      <c r="L7736" s="81"/>
      <c r="M7736" s="81"/>
      <c r="N7736" s="81"/>
      <c r="O7736" s="81"/>
      <c r="P7736" s="81"/>
      <c r="Q7736" s="81"/>
      <c r="R7736" s="81"/>
    </row>
    <row r="7737" spans="1:18">
      <c r="A7737" s="81"/>
      <c r="B7737" s="81"/>
      <c r="C7737" s="81"/>
      <c r="D7737" s="81"/>
      <c r="E7737" s="81"/>
      <c r="F7737" s="81"/>
      <c r="G7737" s="81"/>
      <c r="H7737" s="81"/>
      <c r="I7737" s="81"/>
      <c r="J7737" s="81"/>
      <c r="K7737" s="81"/>
      <c r="L7737" s="81"/>
      <c r="M7737" s="81"/>
      <c r="N7737" s="81"/>
      <c r="O7737" s="81"/>
      <c r="P7737" s="81"/>
      <c r="Q7737" s="81"/>
      <c r="R7737" s="81"/>
    </row>
    <row r="7738" spans="1:18">
      <c r="A7738" s="81"/>
      <c r="B7738" s="81"/>
      <c r="C7738" s="81"/>
      <c r="D7738" s="81"/>
      <c r="E7738" s="81"/>
      <c r="F7738" s="81"/>
      <c r="G7738" s="81"/>
      <c r="H7738" s="81"/>
      <c r="I7738" s="81"/>
      <c r="J7738" s="81"/>
      <c r="K7738" s="81"/>
      <c r="L7738" s="81"/>
      <c r="M7738" s="81"/>
      <c r="N7738" s="81"/>
      <c r="O7738" s="81"/>
      <c r="P7738" s="81"/>
      <c r="Q7738" s="81"/>
      <c r="R7738" s="81"/>
    </row>
    <row r="7739" spans="1:18">
      <c r="A7739" s="81"/>
      <c r="B7739" s="81"/>
      <c r="C7739" s="81"/>
      <c r="D7739" s="81"/>
      <c r="E7739" s="81"/>
      <c r="F7739" s="81"/>
      <c r="G7739" s="81"/>
      <c r="H7739" s="81"/>
      <c r="I7739" s="81"/>
      <c r="J7739" s="81"/>
      <c r="K7739" s="81"/>
      <c r="L7739" s="81"/>
      <c r="M7739" s="81"/>
      <c r="N7739" s="81"/>
      <c r="O7739" s="81"/>
      <c r="P7739" s="81"/>
      <c r="Q7739" s="81"/>
      <c r="R7739" s="81"/>
    </row>
    <row r="7740" spans="1:18">
      <c r="A7740" s="81"/>
      <c r="B7740" s="81"/>
      <c r="C7740" s="81"/>
      <c r="D7740" s="81"/>
      <c r="E7740" s="81"/>
      <c r="F7740" s="81"/>
      <c r="G7740" s="81"/>
      <c r="H7740" s="81"/>
      <c r="I7740" s="81"/>
      <c r="J7740" s="81"/>
      <c r="K7740" s="81"/>
      <c r="L7740" s="81"/>
      <c r="M7740" s="81"/>
      <c r="N7740" s="81"/>
      <c r="O7740" s="81"/>
      <c r="P7740" s="81"/>
      <c r="Q7740" s="81"/>
      <c r="R7740" s="81"/>
    </row>
    <row r="7741" spans="1:18">
      <c r="A7741" s="81"/>
      <c r="B7741" s="81"/>
      <c r="C7741" s="81"/>
      <c r="D7741" s="81"/>
      <c r="E7741" s="81"/>
      <c r="F7741" s="81"/>
      <c r="G7741" s="81"/>
      <c r="H7741" s="81"/>
      <c r="I7741" s="81"/>
      <c r="J7741" s="81"/>
      <c r="K7741" s="81"/>
      <c r="L7741" s="81"/>
      <c r="M7741" s="81"/>
      <c r="N7741" s="81"/>
      <c r="O7741" s="81"/>
      <c r="P7741" s="81"/>
      <c r="Q7741" s="81"/>
      <c r="R7741" s="81"/>
    </row>
    <row r="7742" spans="1:18">
      <c r="A7742" s="81"/>
      <c r="B7742" s="81"/>
      <c r="C7742" s="81"/>
      <c r="D7742" s="81"/>
      <c r="E7742" s="81"/>
      <c r="F7742" s="81"/>
      <c r="G7742" s="81"/>
      <c r="H7742" s="81"/>
      <c r="I7742" s="81"/>
      <c r="J7742" s="81"/>
      <c r="K7742" s="81"/>
      <c r="L7742" s="81"/>
      <c r="M7742" s="81"/>
      <c r="N7742" s="81"/>
      <c r="O7742" s="81"/>
      <c r="P7742" s="81"/>
      <c r="Q7742" s="81"/>
      <c r="R7742" s="81"/>
    </row>
    <row r="7743" spans="1:18">
      <c r="A7743" s="81"/>
      <c r="B7743" s="81"/>
      <c r="C7743" s="81"/>
      <c r="D7743" s="81"/>
      <c r="E7743" s="81"/>
      <c r="F7743" s="81"/>
      <c r="G7743" s="81"/>
      <c r="H7743" s="81"/>
      <c r="I7743" s="81"/>
      <c r="J7743" s="81"/>
      <c r="K7743" s="81"/>
      <c r="L7743" s="81"/>
      <c r="M7743" s="81"/>
      <c r="N7743" s="81"/>
      <c r="O7743" s="81"/>
      <c r="P7743" s="81"/>
      <c r="Q7743" s="81"/>
      <c r="R7743" s="81"/>
    </row>
    <row r="7744" spans="1:18">
      <c r="A7744" s="81"/>
      <c r="B7744" s="81"/>
      <c r="C7744" s="81"/>
      <c r="D7744" s="81"/>
      <c r="E7744" s="81"/>
      <c r="F7744" s="81"/>
      <c r="G7744" s="81"/>
      <c r="H7744" s="81"/>
      <c r="I7744" s="81"/>
      <c r="J7744" s="81"/>
      <c r="K7744" s="81"/>
      <c r="L7744" s="81"/>
      <c r="M7744" s="81"/>
      <c r="N7744" s="81"/>
      <c r="O7744" s="81"/>
      <c r="P7744" s="81"/>
      <c r="Q7744" s="81"/>
      <c r="R7744" s="81"/>
    </row>
    <row r="7745" spans="1:18">
      <c r="A7745" s="81"/>
      <c r="B7745" s="81"/>
      <c r="C7745" s="81"/>
      <c r="D7745" s="81"/>
      <c r="E7745" s="81"/>
      <c r="F7745" s="81"/>
      <c r="G7745" s="81"/>
      <c r="H7745" s="81"/>
      <c r="I7745" s="81"/>
      <c r="J7745" s="81"/>
      <c r="K7745" s="81"/>
      <c r="L7745" s="81"/>
      <c r="M7745" s="81"/>
      <c r="N7745" s="81"/>
      <c r="O7745" s="81"/>
      <c r="P7745" s="81"/>
      <c r="Q7745" s="81"/>
      <c r="R7745" s="81"/>
    </row>
    <row r="7746" spans="1:18">
      <c r="A7746" s="81"/>
      <c r="B7746" s="81"/>
      <c r="C7746" s="81"/>
      <c r="D7746" s="81"/>
      <c r="E7746" s="81"/>
      <c r="F7746" s="81"/>
      <c r="G7746" s="81"/>
      <c r="H7746" s="81"/>
      <c r="I7746" s="81"/>
      <c r="J7746" s="81"/>
      <c r="K7746" s="81"/>
      <c r="L7746" s="81"/>
      <c r="M7746" s="81"/>
      <c r="N7746" s="81"/>
      <c r="O7746" s="81"/>
      <c r="P7746" s="81"/>
      <c r="Q7746" s="81"/>
      <c r="R7746" s="81"/>
    </row>
    <row r="7747" spans="1:18">
      <c r="A7747" s="81"/>
      <c r="B7747" s="81"/>
      <c r="C7747" s="81"/>
      <c r="D7747" s="81"/>
      <c r="E7747" s="81"/>
      <c r="F7747" s="81"/>
      <c r="G7747" s="81"/>
      <c r="H7747" s="81"/>
      <c r="I7747" s="81"/>
      <c r="J7747" s="81"/>
      <c r="K7747" s="81"/>
      <c r="L7747" s="81"/>
      <c r="M7747" s="81"/>
      <c r="N7747" s="81"/>
      <c r="O7747" s="81"/>
      <c r="P7747" s="81"/>
      <c r="Q7747" s="81"/>
      <c r="R7747" s="81"/>
    </row>
    <row r="7748" spans="1:18">
      <c r="A7748" s="81"/>
      <c r="B7748" s="81"/>
      <c r="C7748" s="81"/>
      <c r="D7748" s="81"/>
      <c r="E7748" s="81"/>
      <c r="F7748" s="81"/>
      <c r="G7748" s="81"/>
      <c r="H7748" s="81"/>
      <c r="I7748" s="81"/>
      <c r="J7748" s="81"/>
      <c r="K7748" s="81"/>
      <c r="L7748" s="81"/>
      <c r="M7748" s="81"/>
      <c r="N7748" s="81"/>
      <c r="O7748" s="81"/>
      <c r="P7748" s="81"/>
      <c r="Q7748" s="81"/>
      <c r="R7748" s="81"/>
    </row>
    <row r="7749" spans="1:18">
      <c r="A7749" s="81"/>
      <c r="B7749" s="81"/>
      <c r="C7749" s="81"/>
      <c r="D7749" s="81"/>
      <c r="E7749" s="81"/>
      <c r="F7749" s="81"/>
      <c r="G7749" s="81"/>
      <c r="H7749" s="81"/>
      <c r="I7749" s="81"/>
      <c r="J7749" s="81"/>
      <c r="K7749" s="81"/>
      <c r="L7749" s="81"/>
      <c r="M7749" s="81"/>
      <c r="N7749" s="81"/>
      <c r="O7749" s="81"/>
      <c r="P7749" s="81"/>
      <c r="Q7749" s="81"/>
      <c r="R7749" s="81"/>
    </row>
    <row r="7750" spans="1:18">
      <c r="A7750" s="81"/>
      <c r="B7750" s="81"/>
      <c r="C7750" s="81"/>
      <c r="D7750" s="81"/>
      <c r="E7750" s="81"/>
      <c r="F7750" s="81"/>
      <c r="G7750" s="81"/>
      <c r="H7750" s="81"/>
      <c r="I7750" s="81"/>
      <c r="J7750" s="81"/>
      <c r="K7750" s="81"/>
      <c r="L7750" s="81"/>
      <c r="M7750" s="81"/>
      <c r="N7750" s="81"/>
      <c r="O7750" s="81"/>
      <c r="P7750" s="81"/>
      <c r="Q7750" s="81"/>
      <c r="R7750" s="81"/>
    </row>
    <row r="7751" spans="1:18">
      <c r="A7751" s="81"/>
      <c r="B7751" s="81"/>
      <c r="C7751" s="81"/>
      <c r="D7751" s="81"/>
      <c r="E7751" s="81"/>
      <c r="F7751" s="81"/>
      <c r="G7751" s="81"/>
      <c r="H7751" s="81"/>
      <c r="I7751" s="81"/>
      <c r="J7751" s="81"/>
      <c r="K7751" s="81"/>
      <c r="L7751" s="81"/>
      <c r="M7751" s="81"/>
      <c r="N7751" s="81"/>
      <c r="O7751" s="81"/>
      <c r="P7751" s="81"/>
      <c r="Q7751" s="81"/>
      <c r="R7751" s="81"/>
    </row>
    <row r="7752" spans="1:18">
      <c r="A7752" s="81"/>
      <c r="B7752" s="81"/>
      <c r="C7752" s="81"/>
      <c r="D7752" s="81"/>
      <c r="E7752" s="81"/>
      <c r="F7752" s="81"/>
      <c r="G7752" s="81"/>
      <c r="H7752" s="81"/>
      <c r="I7752" s="81"/>
      <c r="J7752" s="81"/>
      <c r="K7752" s="81"/>
      <c r="L7752" s="81"/>
      <c r="M7752" s="81"/>
      <c r="N7752" s="81"/>
      <c r="O7752" s="81"/>
      <c r="P7752" s="81"/>
      <c r="Q7752" s="81"/>
      <c r="R7752" s="81"/>
    </row>
    <row r="7753" spans="1:18">
      <c r="A7753" s="81"/>
      <c r="B7753" s="81"/>
      <c r="C7753" s="81"/>
      <c r="D7753" s="81"/>
      <c r="E7753" s="81"/>
      <c r="F7753" s="81"/>
      <c r="G7753" s="81"/>
      <c r="H7753" s="81"/>
      <c r="I7753" s="81"/>
      <c r="J7753" s="81"/>
      <c r="K7753" s="81"/>
      <c r="L7753" s="81"/>
      <c r="M7753" s="81"/>
      <c r="N7753" s="81"/>
      <c r="O7753" s="81"/>
      <c r="P7753" s="81"/>
      <c r="Q7753" s="81"/>
      <c r="R7753" s="81"/>
    </row>
    <row r="7754" spans="1:18">
      <c r="A7754" s="81"/>
      <c r="B7754" s="81"/>
      <c r="C7754" s="81"/>
      <c r="D7754" s="81"/>
      <c r="E7754" s="81"/>
      <c r="F7754" s="81"/>
      <c r="G7754" s="81"/>
      <c r="H7754" s="81"/>
      <c r="I7754" s="81"/>
      <c r="J7754" s="81"/>
      <c r="K7754" s="81"/>
      <c r="L7754" s="81"/>
      <c r="M7754" s="81"/>
      <c r="N7754" s="81"/>
      <c r="O7754" s="81"/>
      <c r="P7754" s="81"/>
      <c r="Q7754" s="81"/>
      <c r="R7754" s="81"/>
    </row>
    <row r="7755" spans="1:18">
      <c r="A7755" s="81"/>
      <c r="B7755" s="81"/>
      <c r="C7755" s="81"/>
      <c r="D7755" s="81"/>
      <c r="E7755" s="81"/>
      <c r="F7755" s="81"/>
      <c r="G7755" s="81"/>
      <c r="H7755" s="81"/>
      <c r="I7755" s="81"/>
      <c r="J7755" s="81"/>
      <c r="K7755" s="81"/>
      <c r="L7755" s="81"/>
      <c r="M7755" s="81"/>
      <c r="N7755" s="81"/>
      <c r="O7755" s="81"/>
      <c r="P7755" s="81"/>
      <c r="Q7755" s="81"/>
      <c r="R7755" s="81"/>
    </row>
    <row r="7756" spans="1:18">
      <c r="A7756" s="81"/>
      <c r="B7756" s="81"/>
      <c r="C7756" s="81"/>
      <c r="D7756" s="81"/>
      <c r="E7756" s="81"/>
      <c r="F7756" s="81"/>
      <c r="G7756" s="81"/>
      <c r="H7756" s="81"/>
      <c r="I7756" s="81"/>
      <c r="J7756" s="81"/>
      <c r="K7756" s="81"/>
      <c r="L7756" s="81"/>
      <c r="M7756" s="81"/>
      <c r="N7756" s="81"/>
      <c r="O7756" s="81"/>
      <c r="P7756" s="81"/>
      <c r="Q7756" s="81"/>
      <c r="R7756" s="81"/>
    </row>
    <row r="7757" spans="1:18">
      <c r="A7757" s="81"/>
      <c r="B7757" s="81"/>
      <c r="C7757" s="81"/>
      <c r="D7757" s="81"/>
      <c r="E7757" s="81"/>
      <c r="F7757" s="81"/>
      <c r="G7757" s="81"/>
      <c r="H7757" s="81"/>
      <c r="I7757" s="81"/>
      <c r="J7757" s="81"/>
      <c r="K7757" s="81"/>
      <c r="L7757" s="81"/>
      <c r="M7757" s="81"/>
      <c r="N7757" s="81"/>
      <c r="O7757" s="81"/>
      <c r="P7757" s="81"/>
      <c r="Q7757" s="81"/>
      <c r="R7757" s="81"/>
    </row>
    <row r="7758" spans="1:18">
      <c r="A7758" s="81"/>
      <c r="B7758" s="81"/>
      <c r="C7758" s="81"/>
      <c r="D7758" s="81"/>
      <c r="E7758" s="81"/>
      <c r="F7758" s="81"/>
      <c r="G7758" s="81"/>
      <c r="H7758" s="81"/>
      <c r="I7758" s="81"/>
      <c r="J7758" s="81"/>
      <c r="K7758" s="81"/>
      <c r="L7758" s="81"/>
      <c r="M7758" s="81"/>
      <c r="N7758" s="81"/>
      <c r="O7758" s="81"/>
      <c r="P7758" s="81"/>
      <c r="Q7758" s="81"/>
      <c r="R7758" s="81"/>
    </row>
    <row r="7759" spans="1:18">
      <c r="A7759" s="81"/>
      <c r="B7759" s="81"/>
      <c r="C7759" s="81"/>
      <c r="D7759" s="81"/>
      <c r="E7759" s="81"/>
      <c r="F7759" s="81"/>
      <c r="G7759" s="81"/>
      <c r="H7759" s="81"/>
      <c r="I7759" s="81"/>
      <c r="J7759" s="81"/>
      <c r="K7759" s="81"/>
      <c r="L7759" s="81"/>
      <c r="M7759" s="81"/>
      <c r="N7759" s="81"/>
      <c r="O7759" s="81"/>
      <c r="P7759" s="81"/>
      <c r="Q7759" s="81"/>
      <c r="R7759" s="81"/>
    </row>
    <row r="7760" spans="1:18">
      <c r="A7760" s="81"/>
      <c r="B7760" s="81"/>
      <c r="C7760" s="81"/>
      <c r="D7760" s="81"/>
      <c r="E7760" s="81"/>
      <c r="F7760" s="81"/>
      <c r="G7760" s="81"/>
      <c r="H7760" s="81"/>
      <c r="I7760" s="81"/>
      <c r="J7760" s="81"/>
      <c r="K7760" s="81"/>
      <c r="L7760" s="81"/>
      <c r="M7760" s="81"/>
      <c r="N7760" s="81"/>
      <c r="O7760" s="81"/>
      <c r="P7760" s="81"/>
      <c r="Q7760" s="81"/>
      <c r="R7760" s="81"/>
    </row>
    <row r="7761" spans="1:18">
      <c r="A7761" s="81"/>
      <c r="B7761" s="81"/>
      <c r="C7761" s="81"/>
      <c r="D7761" s="81"/>
      <c r="E7761" s="81"/>
      <c r="F7761" s="81"/>
      <c r="G7761" s="81"/>
      <c r="H7761" s="81"/>
      <c r="I7761" s="81"/>
      <c r="J7761" s="81"/>
      <c r="K7761" s="81"/>
      <c r="L7761" s="81"/>
      <c r="M7761" s="81"/>
      <c r="N7761" s="81"/>
      <c r="O7761" s="81"/>
      <c r="P7761" s="81"/>
      <c r="Q7761" s="81"/>
      <c r="R7761" s="81"/>
    </row>
    <row r="7762" spans="1:18">
      <c r="A7762" s="81"/>
      <c r="B7762" s="81"/>
      <c r="C7762" s="81"/>
      <c r="D7762" s="81"/>
      <c r="E7762" s="81"/>
      <c r="F7762" s="81"/>
      <c r="G7762" s="81"/>
      <c r="H7762" s="81"/>
      <c r="I7762" s="81"/>
      <c r="J7762" s="81"/>
      <c r="K7762" s="81"/>
      <c r="L7762" s="81"/>
      <c r="M7762" s="81"/>
      <c r="N7762" s="81"/>
      <c r="O7762" s="81"/>
      <c r="P7762" s="81"/>
      <c r="Q7762" s="81"/>
      <c r="R7762" s="81"/>
    </row>
    <row r="7763" spans="1:18">
      <c r="A7763" s="81"/>
      <c r="B7763" s="81"/>
      <c r="C7763" s="81"/>
      <c r="D7763" s="81"/>
      <c r="E7763" s="81"/>
      <c r="F7763" s="81"/>
      <c r="G7763" s="81"/>
      <c r="H7763" s="81"/>
      <c r="I7763" s="81"/>
      <c r="J7763" s="81"/>
      <c r="K7763" s="81"/>
      <c r="L7763" s="81"/>
      <c r="M7763" s="81"/>
      <c r="N7763" s="81"/>
      <c r="O7763" s="81"/>
      <c r="P7763" s="81"/>
      <c r="Q7763" s="81"/>
      <c r="R7763" s="81"/>
    </row>
    <row r="7764" spans="1:18">
      <c r="A7764" s="81"/>
      <c r="B7764" s="81"/>
      <c r="C7764" s="81"/>
      <c r="D7764" s="81"/>
      <c r="E7764" s="81"/>
      <c r="F7764" s="81"/>
      <c r="G7764" s="81"/>
      <c r="H7764" s="81"/>
      <c r="I7764" s="81"/>
      <c r="J7764" s="81"/>
      <c r="K7764" s="81"/>
      <c r="L7764" s="81"/>
      <c r="M7764" s="81"/>
      <c r="N7764" s="81"/>
      <c r="O7764" s="81"/>
      <c r="P7764" s="81"/>
      <c r="Q7764" s="81"/>
      <c r="R7764" s="81"/>
    </row>
    <row r="7765" spans="1:18">
      <c r="A7765" s="81"/>
      <c r="B7765" s="81"/>
      <c r="C7765" s="81"/>
      <c r="D7765" s="81"/>
      <c r="E7765" s="81"/>
      <c r="F7765" s="81"/>
      <c r="G7765" s="81"/>
      <c r="H7765" s="81"/>
      <c r="I7765" s="81"/>
      <c r="J7765" s="81"/>
      <c r="K7765" s="81"/>
      <c r="L7765" s="81"/>
      <c r="M7765" s="81"/>
      <c r="N7765" s="81"/>
      <c r="O7765" s="81"/>
      <c r="P7765" s="81"/>
      <c r="Q7765" s="81"/>
      <c r="R7765" s="81"/>
    </row>
    <row r="7766" spans="1:18">
      <c r="A7766" s="81"/>
      <c r="B7766" s="81"/>
      <c r="C7766" s="81"/>
      <c r="D7766" s="81"/>
      <c r="E7766" s="81"/>
      <c r="F7766" s="81"/>
      <c r="G7766" s="81"/>
      <c r="H7766" s="81"/>
      <c r="I7766" s="81"/>
      <c r="J7766" s="81"/>
      <c r="K7766" s="81"/>
      <c r="L7766" s="81"/>
      <c r="M7766" s="81"/>
      <c r="N7766" s="81"/>
      <c r="O7766" s="81"/>
      <c r="P7766" s="81"/>
      <c r="Q7766" s="81"/>
      <c r="R7766" s="81"/>
    </row>
    <row r="7767" spans="1:18">
      <c r="A7767" s="81"/>
      <c r="B7767" s="81"/>
      <c r="C7767" s="81"/>
      <c r="D7767" s="81"/>
      <c r="E7767" s="81"/>
      <c r="F7767" s="81"/>
      <c r="G7767" s="81"/>
      <c r="H7767" s="81"/>
      <c r="I7767" s="81"/>
      <c r="J7767" s="81"/>
      <c r="K7767" s="81"/>
      <c r="L7767" s="81"/>
      <c r="M7767" s="81"/>
      <c r="N7767" s="81"/>
      <c r="O7767" s="81"/>
      <c r="P7767" s="81"/>
      <c r="Q7767" s="81"/>
      <c r="R7767" s="81"/>
    </row>
    <row r="7768" spans="1:18">
      <c r="A7768" s="81"/>
      <c r="B7768" s="81"/>
      <c r="C7768" s="81"/>
      <c r="D7768" s="81"/>
      <c r="E7768" s="81"/>
      <c r="F7768" s="81"/>
      <c r="G7768" s="81"/>
      <c r="H7768" s="81"/>
      <c r="I7768" s="81"/>
      <c r="J7768" s="81"/>
      <c r="K7768" s="81"/>
      <c r="L7768" s="81"/>
      <c r="M7768" s="81"/>
      <c r="N7768" s="81"/>
      <c r="O7768" s="81"/>
      <c r="P7768" s="81"/>
      <c r="Q7768" s="81"/>
      <c r="R7768" s="81"/>
    </row>
    <row r="7769" spans="1:18">
      <c r="A7769" s="81"/>
      <c r="B7769" s="81"/>
      <c r="C7769" s="81"/>
      <c r="D7769" s="81"/>
      <c r="E7769" s="81"/>
      <c r="F7769" s="81"/>
      <c r="G7769" s="81"/>
      <c r="H7769" s="81"/>
      <c r="I7769" s="81"/>
      <c r="J7769" s="81"/>
      <c r="K7769" s="81"/>
      <c r="L7769" s="81"/>
      <c r="M7769" s="81"/>
      <c r="N7769" s="81"/>
      <c r="O7769" s="81"/>
      <c r="P7769" s="81"/>
      <c r="Q7769" s="81"/>
      <c r="R7769" s="81"/>
    </row>
    <row r="7770" spans="1:18">
      <c r="A7770" s="81"/>
      <c r="B7770" s="81"/>
      <c r="C7770" s="81"/>
      <c r="D7770" s="81"/>
      <c r="E7770" s="81"/>
      <c r="F7770" s="81"/>
      <c r="G7770" s="81"/>
      <c r="H7770" s="81"/>
      <c r="I7770" s="81"/>
      <c r="J7770" s="81"/>
      <c r="K7770" s="81"/>
      <c r="L7770" s="81"/>
      <c r="M7770" s="81"/>
      <c r="N7770" s="81"/>
      <c r="O7770" s="81"/>
      <c r="P7770" s="81"/>
      <c r="Q7770" s="81"/>
      <c r="R7770" s="81"/>
    </row>
    <row r="7771" spans="1:18">
      <c r="A7771" s="81"/>
      <c r="B7771" s="81"/>
      <c r="C7771" s="81"/>
      <c r="D7771" s="81"/>
      <c r="E7771" s="81"/>
      <c r="F7771" s="81"/>
      <c r="G7771" s="81"/>
      <c r="H7771" s="81"/>
      <c r="I7771" s="81"/>
      <c r="J7771" s="81"/>
      <c r="K7771" s="81"/>
      <c r="L7771" s="81"/>
      <c r="M7771" s="81"/>
      <c r="N7771" s="81"/>
      <c r="O7771" s="81"/>
      <c r="P7771" s="81"/>
      <c r="Q7771" s="81"/>
      <c r="R7771" s="81"/>
    </row>
    <row r="7772" spans="1:18">
      <c r="A7772" s="81"/>
      <c r="B7772" s="81"/>
      <c r="C7772" s="81"/>
      <c r="D7772" s="81"/>
      <c r="E7772" s="81"/>
      <c r="F7772" s="81"/>
      <c r="G7772" s="81"/>
      <c r="H7772" s="81"/>
      <c r="I7772" s="81"/>
      <c r="J7772" s="81"/>
      <c r="K7772" s="81"/>
      <c r="L7772" s="81"/>
      <c r="M7772" s="81"/>
      <c r="N7772" s="81"/>
      <c r="O7772" s="81"/>
      <c r="P7772" s="81"/>
      <c r="Q7772" s="81"/>
      <c r="R7772" s="81"/>
    </row>
    <row r="7773" spans="1:18">
      <c r="A7773" s="81"/>
      <c r="B7773" s="81"/>
      <c r="C7773" s="81"/>
      <c r="D7773" s="81"/>
      <c r="E7773" s="81"/>
      <c r="F7773" s="81"/>
      <c r="G7773" s="81"/>
      <c r="H7773" s="81"/>
      <c r="I7773" s="81"/>
      <c r="J7773" s="81"/>
      <c r="K7773" s="81"/>
      <c r="L7773" s="81"/>
      <c r="M7773" s="81"/>
      <c r="N7773" s="81"/>
      <c r="O7773" s="81"/>
      <c r="P7773" s="81"/>
      <c r="Q7773" s="81"/>
      <c r="R7773" s="81"/>
    </row>
    <row r="7774" spans="1:18">
      <c r="A7774" s="81"/>
      <c r="B7774" s="81"/>
      <c r="C7774" s="81"/>
      <c r="D7774" s="81"/>
      <c r="E7774" s="81"/>
      <c r="F7774" s="81"/>
      <c r="G7774" s="81"/>
      <c r="H7774" s="81"/>
      <c r="I7774" s="81"/>
      <c r="J7774" s="81"/>
      <c r="K7774" s="81"/>
      <c r="L7774" s="81"/>
      <c r="M7774" s="81"/>
      <c r="N7774" s="81"/>
      <c r="O7774" s="81"/>
      <c r="P7774" s="81"/>
      <c r="Q7774" s="81"/>
      <c r="R7774" s="81"/>
    </row>
    <row r="7775" spans="1:18">
      <c r="A7775" s="81"/>
      <c r="B7775" s="81"/>
      <c r="C7775" s="81"/>
      <c r="D7775" s="81"/>
      <c r="E7775" s="81"/>
      <c r="F7775" s="81"/>
      <c r="G7775" s="81"/>
      <c r="H7775" s="81"/>
      <c r="I7775" s="81"/>
      <c r="J7775" s="81"/>
      <c r="K7775" s="81"/>
      <c r="L7775" s="81"/>
      <c r="M7775" s="81"/>
      <c r="N7775" s="81"/>
      <c r="O7775" s="81"/>
      <c r="P7775" s="81"/>
      <c r="Q7775" s="81"/>
      <c r="R7775" s="81"/>
    </row>
    <row r="7776" spans="1:18">
      <c r="A7776" s="81"/>
      <c r="B7776" s="81"/>
      <c r="C7776" s="81"/>
      <c r="D7776" s="81"/>
      <c r="E7776" s="81"/>
      <c r="F7776" s="81"/>
      <c r="G7776" s="81"/>
      <c r="H7776" s="81"/>
      <c r="I7776" s="81"/>
      <c r="J7776" s="81"/>
      <c r="K7776" s="81"/>
      <c r="L7776" s="81"/>
      <c r="M7776" s="81"/>
      <c r="N7776" s="81"/>
      <c r="O7776" s="81"/>
      <c r="P7776" s="81"/>
      <c r="Q7776" s="81"/>
      <c r="R7776" s="81"/>
    </row>
    <row r="7777" spans="1:18">
      <c r="A7777" s="81"/>
      <c r="B7777" s="81"/>
      <c r="C7777" s="81"/>
      <c r="D7777" s="81"/>
      <c r="E7777" s="81"/>
      <c r="F7777" s="81"/>
      <c r="G7777" s="81"/>
      <c r="H7777" s="81"/>
      <c r="I7777" s="81"/>
      <c r="J7777" s="81"/>
      <c r="K7777" s="81"/>
      <c r="L7777" s="81"/>
      <c r="M7777" s="81"/>
      <c r="N7777" s="81"/>
      <c r="O7777" s="81"/>
      <c r="P7777" s="81"/>
      <c r="Q7777" s="81"/>
      <c r="R7777" s="81"/>
    </row>
    <row r="7778" spans="1:18">
      <c r="A7778" s="81"/>
      <c r="B7778" s="81"/>
      <c r="C7778" s="81"/>
      <c r="D7778" s="81"/>
      <c r="E7778" s="81"/>
      <c r="F7778" s="81"/>
      <c r="G7778" s="81"/>
      <c r="H7778" s="81"/>
      <c r="I7778" s="81"/>
      <c r="J7778" s="81"/>
      <c r="K7778" s="81"/>
      <c r="L7778" s="81"/>
      <c r="M7778" s="81"/>
      <c r="N7778" s="81"/>
      <c r="O7778" s="81"/>
      <c r="P7778" s="81"/>
      <c r="Q7778" s="81"/>
      <c r="R7778" s="81"/>
    </row>
    <row r="7779" spans="1:18">
      <c r="A7779" s="81"/>
      <c r="B7779" s="81"/>
      <c r="C7779" s="81"/>
      <c r="D7779" s="81"/>
      <c r="E7779" s="81"/>
      <c r="F7779" s="81"/>
      <c r="G7779" s="81"/>
      <c r="H7779" s="81"/>
      <c r="I7779" s="81"/>
      <c r="J7779" s="81"/>
      <c r="K7779" s="81"/>
      <c r="L7779" s="81"/>
      <c r="M7779" s="81"/>
      <c r="N7779" s="81"/>
      <c r="O7779" s="81"/>
      <c r="P7779" s="81"/>
      <c r="Q7779" s="81"/>
      <c r="R7779" s="81"/>
    </row>
    <row r="7780" spans="1:18">
      <c r="A7780" s="81"/>
      <c r="B7780" s="81"/>
      <c r="C7780" s="81"/>
      <c r="D7780" s="81"/>
      <c r="E7780" s="81"/>
      <c r="F7780" s="81"/>
      <c r="G7780" s="81"/>
      <c r="H7780" s="81"/>
      <c r="I7780" s="81"/>
      <c r="J7780" s="81"/>
      <c r="K7780" s="81"/>
      <c r="L7780" s="81"/>
      <c r="M7780" s="81"/>
      <c r="N7780" s="81"/>
      <c r="O7780" s="81"/>
      <c r="P7780" s="81"/>
      <c r="Q7780" s="81"/>
      <c r="R7780" s="81"/>
    </row>
    <row r="7781" spans="1:18">
      <c r="A7781" s="81"/>
      <c r="B7781" s="81"/>
      <c r="C7781" s="81"/>
      <c r="D7781" s="81"/>
      <c r="E7781" s="81"/>
      <c r="F7781" s="81"/>
      <c r="G7781" s="81"/>
      <c r="H7781" s="81"/>
      <c r="I7781" s="81"/>
      <c r="J7781" s="81"/>
      <c r="K7781" s="81"/>
      <c r="L7781" s="81"/>
      <c r="M7781" s="81"/>
      <c r="N7781" s="81"/>
      <c r="O7781" s="81"/>
      <c r="P7781" s="81"/>
      <c r="Q7781" s="81"/>
      <c r="R7781" s="81"/>
    </row>
    <row r="7782" spans="1:18">
      <c r="A7782" s="81"/>
      <c r="B7782" s="81"/>
      <c r="C7782" s="81"/>
      <c r="D7782" s="81"/>
      <c r="E7782" s="81"/>
      <c r="F7782" s="81"/>
      <c r="G7782" s="81"/>
      <c r="H7782" s="81"/>
      <c r="I7782" s="81"/>
      <c r="J7782" s="81"/>
      <c r="K7782" s="81"/>
      <c r="L7782" s="81"/>
      <c r="M7782" s="81"/>
      <c r="N7782" s="81"/>
      <c r="O7782" s="81"/>
      <c r="P7782" s="81"/>
      <c r="Q7782" s="81"/>
      <c r="R7782" s="81"/>
    </row>
    <row r="7783" spans="1:18">
      <c r="A7783" s="81"/>
      <c r="B7783" s="81"/>
      <c r="C7783" s="81"/>
      <c r="D7783" s="81"/>
      <c r="E7783" s="81"/>
      <c r="F7783" s="81"/>
      <c r="G7783" s="81"/>
      <c r="H7783" s="81"/>
      <c r="I7783" s="81"/>
      <c r="J7783" s="81"/>
      <c r="K7783" s="81"/>
      <c r="L7783" s="81"/>
      <c r="M7783" s="81"/>
      <c r="N7783" s="81"/>
      <c r="O7783" s="81"/>
      <c r="P7783" s="81"/>
      <c r="Q7783" s="81"/>
      <c r="R7783" s="81"/>
    </row>
    <row r="7784" spans="1:18">
      <c r="A7784" s="81"/>
      <c r="B7784" s="81"/>
      <c r="C7784" s="81"/>
      <c r="D7784" s="81"/>
      <c r="E7784" s="81"/>
      <c r="F7784" s="81"/>
      <c r="G7784" s="81"/>
      <c r="H7784" s="81"/>
      <c r="I7784" s="81"/>
      <c r="J7784" s="81"/>
      <c r="K7784" s="81"/>
      <c r="L7784" s="81"/>
      <c r="M7784" s="81"/>
      <c r="N7784" s="81"/>
      <c r="O7784" s="81"/>
      <c r="P7784" s="81"/>
      <c r="Q7784" s="81"/>
      <c r="R7784" s="81"/>
    </row>
    <row r="7785" spans="1:18">
      <c r="A7785" s="81"/>
      <c r="B7785" s="81"/>
      <c r="C7785" s="81"/>
      <c r="D7785" s="81"/>
      <c r="E7785" s="81"/>
      <c r="F7785" s="81"/>
      <c r="G7785" s="81"/>
      <c r="H7785" s="81"/>
      <c r="I7785" s="81"/>
      <c r="J7785" s="81"/>
      <c r="K7785" s="81"/>
      <c r="L7785" s="81"/>
      <c r="M7785" s="81"/>
      <c r="N7785" s="81"/>
      <c r="O7785" s="81"/>
      <c r="P7785" s="81"/>
      <c r="Q7785" s="81"/>
      <c r="R7785" s="81"/>
    </row>
    <row r="7786" spans="1:18">
      <c r="A7786" s="81"/>
      <c r="B7786" s="81"/>
      <c r="C7786" s="81"/>
      <c r="D7786" s="81"/>
      <c r="E7786" s="81"/>
      <c r="F7786" s="81"/>
      <c r="G7786" s="81"/>
      <c r="H7786" s="81"/>
      <c r="I7786" s="81"/>
      <c r="J7786" s="81"/>
      <c r="K7786" s="81"/>
      <c r="L7786" s="81"/>
      <c r="M7786" s="81"/>
      <c r="N7786" s="81"/>
      <c r="O7786" s="81"/>
      <c r="P7786" s="81"/>
      <c r="Q7786" s="81"/>
      <c r="R7786" s="81"/>
    </row>
    <row r="7787" spans="1:18">
      <c r="A7787" s="81"/>
      <c r="B7787" s="81"/>
      <c r="C7787" s="81"/>
      <c r="D7787" s="81"/>
      <c r="E7787" s="81"/>
      <c r="F7787" s="81"/>
      <c r="G7787" s="81"/>
      <c r="H7787" s="81"/>
      <c r="I7787" s="81"/>
      <c r="J7787" s="81"/>
      <c r="K7787" s="81"/>
      <c r="L7787" s="81"/>
      <c r="M7787" s="81"/>
      <c r="N7787" s="81"/>
      <c r="O7787" s="81"/>
      <c r="P7787" s="81"/>
      <c r="Q7787" s="81"/>
      <c r="R7787" s="81"/>
    </row>
    <row r="7788" spans="1:18">
      <c r="A7788" s="81"/>
      <c r="B7788" s="81"/>
      <c r="C7788" s="81"/>
      <c r="D7788" s="81"/>
      <c r="E7788" s="81"/>
      <c r="F7788" s="81"/>
      <c r="G7788" s="81"/>
      <c r="H7788" s="81"/>
      <c r="I7788" s="81"/>
      <c r="J7788" s="81"/>
      <c r="K7788" s="81"/>
      <c r="L7788" s="81"/>
      <c r="M7788" s="81"/>
      <c r="N7788" s="81"/>
      <c r="O7788" s="81"/>
      <c r="P7788" s="81"/>
      <c r="Q7788" s="81"/>
      <c r="R7788" s="81"/>
    </row>
    <row r="7789" spans="1:18">
      <c r="A7789" s="81"/>
      <c r="B7789" s="81"/>
      <c r="C7789" s="81"/>
      <c r="D7789" s="81"/>
      <c r="E7789" s="81"/>
      <c r="F7789" s="81"/>
      <c r="G7789" s="81"/>
      <c r="H7789" s="81"/>
      <c r="I7789" s="81"/>
      <c r="J7789" s="81"/>
      <c r="K7789" s="81"/>
      <c r="L7789" s="81"/>
      <c r="M7789" s="81"/>
      <c r="N7789" s="81"/>
      <c r="O7789" s="81"/>
      <c r="P7789" s="81"/>
      <c r="Q7789" s="81"/>
      <c r="R7789" s="81"/>
    </row>
    <row r="7790" spans="1:18">
      <c r="A7790" s="81"/>
      <c r="B7790" s="81"/>
      <c r="C7790" s="81"/>
      <c r="D7790" s="81"/>
      <c r="E7790" s="81"/>
      <c r="F7790" s="81"/>
      <c r="G7790" s="81"/>
      <c r="H7790" s="81"/>
      <c r="I7790" s="81"/>
      <c r="J7790" s="81"/>
      <c r="K7790" s="81"/>
      <c r="L7790" s="81"/>
      <c r="M7790" s="81"/>
      <c r="N7790" s="81"/>
      <c r="O7790" s="81"/>
      <c r="P7790" s="81"/>
      <c r="Q7790" s="81"/>
      <c r="R7790" s="81"/>
    </row>
    <row r="7791" spans="1:18">
      <c r="A7791" s="81"/>
      <c r="B7791" s="81"/>
      <c r="C7791" s="81"/>
      <c r="D7791" s="81"/>
      <c r="E7791" s="81"/>
      <c r="F7791" s="81"/>
      <c r="G7791" s="81"/>
      <c r="H7791" s="81"/>
      <c r="I7791" s="81"/>
      <c r="J7791" s="81"/>
      <c r="K7791" s="81"/>
      <c r="L7791" s="81"/>
      <c r="M7791" s="81"/>
      <c r="N7791" s="81"/>
      <c r="O7791" s="81"/>
      <c r="P7791" s="81"/>
      <c r="Q7791" s="81"/>
      <c r="R7791" s="81"/>
    </row>
    <row r="7792" spans="1:18">
      <c r="A7792" s="81"/>
      <c r="B7792" s="81"/>
      <c r="C7792" s="81"/>
      <c r="D7792" s="81"/>
      <c r="E7792" s="81"/>
      <c r="F7792" s="81"/>
      <c r="G7792" s="81"/>
      <c r="H7792" s="81"/>
      <c r="I7792" s="81"/>
      <c r="J7792" s="81"/>
      <c r="K7792" s="81"/>
      <c r="L7792" s="81"/>
      <c r="M7792" s="81"/>
      <c r="N7792" s="81"/>
      <c r="O7792" s="81"/>
      <c r="P7792" s="81"/>
      <c r="Q7792" s="81"/>
      <c r="R7792" s="81"/>
    </row>
    <row r="7793" spans="1:18">
      <c r="A7793" s="81"/>
      <c r="B7793" s="81"/>
      <c r="C7793" s="81"/>
      <c r="D7793" s="81"/>
      <c r="E7793" s="81"/>
      <c r="F7793" s="81"/>
      <c r="G7793" s="81"/>
      <c r="H7793" s="81"/>
      <c r="I7793" s="81"/>
      <c r="J7793" s="81"/>
      <c r="K7793" s="81"/>
      <c r="L7793" s="81"/>
      <c r="M7793" s="81"/>
      <c r="N7793" s="81"/>
      <c r="O7793" s="81"/>
      <c r="P7793" s="81"/>
      <c r="Q7793" s="81"/>
      <c r="R7793" s="81"/>
    </row>
    <row r="7794" spans="1:18">
      <c r="A7794" s="81"/>
      <c r="B7794" s="81"/>
      <c r="C7794" s="81"/>
      <c r="D7794" s="81"/>
      <c r="E7794" s="81"/>
      <c r="F7794" s="81"/>
      <c r="G7794" s="81"/>
      <c r="H7794" s="81"/>
      <c r="I7794" s="81"/>
      <c r="J7794" s="81"/>
      <c r="K7794" s="81"/>
      <c r="L7794" s="81"/>
      <c r="M7794" s="81"/>
      <c r="N7794" s="81"/>
      <c r="O7794" s="81"/>
      <c r="P7794" s="81"/>
      <c r="Q7794" s="81"/>
      <c r="R7794" s="81"/>
    </row>
    <row r="7795" spans="1:18">
      <c r="A7795" s="81"/>
      <c r="B7795" s="81"/>
      <c r="C7795" s="81"/>
      <c r="D7795" s="81"/>
      <c r="E7795" s="81"/>
      <c r="F7795" s="81"/>
      <c r="G7795" s="81"/>
      <c r="H7795" s="81"/>
      <c r="I7795" s="81"/>
      <c r="J7795" s="81"/>
      <c r="K7795" s="81"/>
      <c r="L7795" s="81"/>
      <c r="M7795" s="81"/>
      <c r="N7795" s="81"/>
      <c r="O7795" s="81"/>
      <c r="P7795" s="81"/>
      <c r="Q7795" s="81"/>
      <c r="R7795" s="81"/>
    </row>
    <row r="7796" spans="1:18">
      <c r="A7796" s="81"/>
      <c r="B7796" s="81"/>
      <c r="C7796" s="81"/>
      <c r="D7796" s="81"/>
      <c r="E7796" s="81"/>
      <c r="F7796" s="81"/>
      <c r="G7796" s="81"/>
      <c r="H7796" s="81"/>
      <c r="I7796" s="81"/>
      <c r="J7796" s="81"/>
      <c r="K7796" s="81"/>
      <c r="L7796" s="81"/>
      <c r="M7796" s="81"/>
      <c r="N7796" s="81"/>
      <c r="O7796" s="81"/>
      <c r="P7796" s="81"/>
      <c r="Q7796" s="81"/>
      <c r="R7796" s="81"/>
    </row>
    <row r="7797" spans="1:18">
      <c r="A7797" s="81"/>
      <c r="B7797" s="81"/>
      <c r="C7797" s="81"/>
      <c r="D7797" s="81"/>
      <c r="E7797" s="81"/>
      <c r="F7797" s="81"/>
      <c r="G7797" s="81"/>
      <c r="H7797" s="81"/>
      <c r="I7797" s="81"/>
      <c r="J7797" s="81"/>
      <c r="K7797" s="81"/>
      <c r="L7797" s="81"/>
      <c r="M7797" s="81"/>
      <c r="N7797" s="81"/>
      <c r="O7797" s="81"/>
      <c r="P7797" s="81"/>
      <c r="Q7797" s="81"/>
      <c r="R7797" s="81"/>
    </row>
    <row r="7798" spans="1:18">
      <c r="A7798" s="81"/>
      <c r="B7798" s="81"/>
      <c r="C7798" s="81"/>
      <c r="D7798" s="81"/>
      <c r="E7798" s="81"/>
      <c r="F7798" s="81"/>
      <c r="G7798" s="81"/>
      <c r="H7798" s="81"/>
      <c r="I7798" s="81"/>
      <c r="J7798" s="81"/>
      <c r="K7798" s="81"/>
      <c r="L7798" s="81"/>
      <c r="M7798" s="81"/>
      <c r="N7798" s="81"/>
      <c r="O7798" s="81"/>
      <c r="P7798" s="81"/>
      <c r="Q7798" s="81"/>
      <c r="R7798" s="81"/>
    </row>
    <row r="7799" spans="1:18">
      <c r="A7799" s="81"/>
      <c r="B7799" s="81"/>
      <c r="C7799" s="81"/>
      <c r="D7799" s="81"/>
      <c r="E7799" s="81"/>
      <c r="F7799" s="81"/>
      <c r="G7799" s="81"/>
      <c r="H7799" s="81"/>
      <c r="I7799" s="81"/>
      <c r="J7799" s="81"/>
      <c r="K7799" s="81"/>
      <c r="L7799" s="81"/>
      <c r="M7799" s="81"/>
      <c r="N7799" s="81"/>
      <c r="O7799" s="81"/>
      <c r="P7799" s="81"/>
      <c r="Q7799" s="81"/>
      <c r="R7799" s="81"/>
    </row>
    <row r="7800" spans="1:18">
      <c r="A7800" s="81"/>
      <c r="B7800" s="81"/>
      <c r="C7800" s="81"/>
      <c r="D7800" s="81"/>
      <c r="E7800" s="81"/>
      <c r="F7800" s="81"/>
      <c r="G7800" s="81"/>
      <c r="H7800" s="81"/>
      <c r="I7800" s="81"/>
      <c r="J7800" s="81"/>
      <c r="K7800" s="81"/>
      <c r="L7800" s="81"/>
      <c r="M7800" s="81"/>
      <c r="N7800" s="81"/>
      <c r="O7800" s="81"/>
      <c r="P7800" s="81"/>
      <c r="Q7800" s="81"/>
      <c r="R7800" s="81"/>
    </row>
    <row r="7801" spans="1:18">
      <c r="A7801" s="81"/>
      <c r="B7801" s="81"/>
      <c r="C7801" s="81"/>
      <c r="D7801" s="81"/>
      <c r="E7801" s="81"/>
      <c r="F7801" s="81"/>
      <c r="G7801" s="81"/>
      <c r="H7801" s="81"/>
      <c r="I7801" s="81"/>
      <c r="J7801" s="81"/>
      <c r="K7801" s="81"/>
      <c r="L7801" s="81"/>
      <c r="M7801" s="81"/>
      <c r="N7801" s="81"/>
      <c r="O7801" s="81"/>
      <c r="P7801" s="81"/>
      <c r="Q7801" s="81"/>
      <c r="R7801" s="81"/>
    </row>
    <row r="7802" spans="1:18">
      <c r="A7802" s="81"/>
      <c r="B7802" s="81"/>
      <c r="C7802" s="81"/>
      <c r="D7802" s="81"/>
      <c r="E7802" s="81"/>
      <c r="F7802" s="81"/>
      <c r="G7802" s="81"/>
      <c r="H7802" s="81"/>
      <c r="I7802" s="81"/>
      <c r="J7802" s="81"/>
      <c r="K7802" s="81"/>
      <c r="L7802" s="81"/>
      <c r="M7802" s="81"/>
      <c r="N7802" s="81"/>
      <c r="O7802" s="81"/>
      <c r="P7802" s="81"/>
      <c r="Q7802" s="81"/>
      <c r="R7802" s="81"/>
    </row>
    <row r="7803" spans="1:18">
      <c r="A7803" s="81"/>
      <c r="B7803" s="81"/>
      <c r="C7803" s="81"/>
      <c r="D7803" s="81"/>
      <c r="E7803" s="81"/>
      <c r="F7803" s="81"/>
      <c r="G7803" s="81"/>
      <c r="H7803" s="81"/>
      <c r="I7803" s="81"/>
      <c r="J7803" s="81"/>
      <c r="K7803" s="81"/>
      <c r="L7803" s="81"/>
      <c r="M7803" s="81"/>
      <c r="N7803" s="81"/>
      <c r="O7803" s="81"/>
      <c r="P7803" s="81"/>
      <c r="Q7803" s="81"/>
      <c r="R7803" s="81"/>
    </row>
    <row r="7804" spans="1:18">
      <c r="A7804" s="81"/>
      <c r="B7804" s="81"/>
      <c r="C7804" s="81"/>
      <c r="D7804" s="81"/>
      <c r="E7804" s="81"/>
      <c r="F7804" s="81"/>
      <c r="G7804" s="81"/>
      <c r="H7804" s="81"/>
      <c r="I7804" s="81"/>
      <c r="J7804" s="81"/>
      <c r="K7804" s="81"/>
      <c r="L7804" s="81"/>
      <c r="M7804" s="81"/>
      <c r="N7804" s="81"/>
      <c r="O7804" s="81"/>
      <c r="P7804" s="81"/>
      <c r="Q7804" s="81"/>
      <c r="R7804" s="81"/>
    </row>
    <row r="7805" spans="1:18">
      <c r="A7805" s="81"/>
      <c r="B7805" s="81"/>
      <c r="C7805" s="81"/>
      <c r="D7805" s="81"/>
      <c r="E7805" s="81"/>
      <c r="F7805" s="81"/>
      <c r="G7805" s="81"/>
      <c r="H7805" s="81"/>
      <c r="I7805" s="81"/>
      <c r="J7805" s="81"/>
      <c r="K7805" s="81"/>
      <c r="L7805" s="81"/>
      <c r="M7805" s="81"/>
      <c r="N7805" s="81"/>
      <c r="O7805" s="81"/>
      <c r="P7805" s="81"/>
      <c r="Q7805" s="81"/>
      <c r="R7805" s="81"/>
    </row>
    <row r="7806" spans="1:18">
      <c r="A7806" s="81"/>
      <c r="B7806" s="81"/>
      <c r="C7806" s="81"/>
      <c r="D7806" s="81"/>
      <c r="E7806" s="81"/>
      <c r="F7806" s="81"/>
      <c r="G7806" s="81"/>
      <c r="H7806" s="81"/>
      <c r="I7806" s="81"/>
      <c r="J7806" s="81"/>
      <c r="K7806" s="81"/>
      <c r="L7806" s="81"/>
      <c r="M7806" s="81"/>
      <c r="N7806" s="81"/>
      <c r="O7806" s="81"/>
      <c r="P7806" s="81"/>
      <c r="Q7806" s="81"/>
      <c r="R7806" s="81"/>
    </row>
    <row r="7807" spans="1:18">
      <c r="A7807" s="81"/>
      <c r="B7807" s="81"/>
      <c r="C7807" s="81"/>
      <c r="D7807" s="81"/>
      <c r="E7807" s="81"/>
      <c r="F7807" s="81"/>
      <c r="G7807" s="81"/>
      <c r="H7807" s="81"/>
      <c r="I7807" s="81"/>
      <c r="J7807" s="81"/>
      <c r="K7807" s="81"/>
      <c r="L7807" s="81"/>
      <c r="M7807" s="81"/>
      <c r="N7807" s="81"/>
      <c r="O7807" s="81"/>
      <c r="P7807" s="81"/>
      <c r="Q7807" s="81"/>
      <c r="R7807" s="81"/>
    </row>
    <row r="7808" spans="1:18">
      <c r="A7808" s="81"/>
      <c r="B7808" s="81"/>
      <c r="C7808" s="81"/>
      <c r="D7808" s="81"/>
      <c r="E7808" s="81"/>
      <c r="F7808" s="81"/>
      <c r="G7808" s="81"/>
      <c r="H7808" s="81"/>
      <c r="I7808" s="81"/>
      <c r="J7808" s="81"/>
      <c r="K7808" s="81"/>
      <c r="L7808" s="81"/>
      <c r="M7808" s="81"/>
      <c r="N7808" s="81"/>
      <c r="O7808" s="81"/>
      <c r="P7808" s="81"/>
      <c r="Q7808" s="81"/>
      <c r="R7808" s="81"/>
    </row>
    <row r="7809" spans="1:18">
      <c r="A7809" s="81"/>
      <c r="B7809" s="81"/>
      <c r="C7809" s="81"/>
      <c r="D7809" s="81"/>
      <c r="E7809" s="81"/>
      <c r="F7809" s="81"/>
      <c r="G7809" s="81"/>
      <c r="H7809" s="81"/>
      <c r="I7809" s="81"/>
      <c r="J7809" s="81"/>
      <c r="K7809" s="81"/>
      <c r="L7809" s="81"/>
      <c r="M7809" s="81"/>
      <c r="N7809" s="81"/>
      <c r="O7809" s="81"/>
      <c r="P7809" s="81"/>
      <c r="Q7809" s="81"/>
      <c r="R7809" s="81"/>
    </row>
    <row r="7810" spans="1:18">
      <c r="A7810" s="81"/>
      <c r="B7810" s="81"/>
      <c r="C7810" s="81"/>
      <c r="D7810" s="81"/>
      <c r="E7810" s="81"/>
      <c r="F7810" s="81"/>
      <c r="G7810" s="81"/>
      <c r="H7810" s="81"/>
      <c r="I7810" s="81"/>
      <c r="J7810" s="81"/>
      <c r="K7810" s="81"/>
      <c r="L7810" s="81"/>
      <c r="M7810" s="81"/>
      <c r="N7810" s="81"/>
      <c r="O7810" s="81"/>
      <c r="P7810" s="81"/>
      <c r="Q7810" s="81"/>
      <c r="R7810" s="81"/>
    </row>
    <row r="7811" spans="1:18">
      <c r="A7811" s="81"/>
      <c r="B7811" s="81"/>
      <c r="C7811" s="81"/>
      <c r="D7811" s="81"/>
      <c r="E7811" s="81"/>
      <c r="F7811" s="81"/>
      <c r="G7811" s="81"/>
      <c r="H7811" s="81"/>
      <c r="I7811" s="81"/>
      <c r="J7811" s="81"/>
      <c r="K7811" s="81"/>
      <c r="L7811" s="81"/>
      <c r="M7811" s="81"/>
      <c r="N7811" s="81"/>
      <c r="O7811" s="81"/>
      <c r="P7811" s="81"/>
      <c r="Q7811" s="81"/>
      <c r="R7811" s="81"/>
    </row>
    <row r="7812" spans="1:18">
      <c r="A7812" s="81"/>
      <c r="B7812" s="81"/>
      <c r="C7812" s="81"/>
      <c r="D7812" s="81"/>
      <c r="E7812" s="81"/>
      <c r="F7812" s="81"/>
      <c r="G7812" s="81"/>
      <c r="H7812" s="81"/>
      <c r="I7812" s="81"/>
      <c r="J7812" s="81"/>
      <c r="K7812" s="81"/>
      <c r="L7812" s="81"/>
      <c r="M7812" s="81"/>
      <c r="N7812" s="81"/>
      <c r="O7812" s="81"/>
      <c r="P7812" s="81"/>
      <c r="Q7812" s="81"/>
      <c r="R7812" s="81"/>
    </row>
    <row r="7813" spans="1:18">
      <c r="A7813" s="81"/>
      <c r="B7813" s="81"/>
      <c r="C7813" s="81"/>
      <c r="D7813" s="81"/>
      <c r="E7813" s="81"/>
      <c r="F7813" s="81"/>
      <c r="G7813" s="81"/>
      <c r="H7813" s="81"/>
      <c r="I7813" s="81"/>
      <c r="J7813" s="81"/>
      <c r="K7813" s="81"/>
      <c r="L7813" s="81"/>
      <c r="M7813" s="81"/>
      <c r="N7813" s="81"/>
      <c r="O7813" s="81"/>
      <c r="P7813" s="81"/>
      <c r="Q7813" s="81"/>
      <c r="R7813" s="81"/>
    </row>
    <row r="7814" spans="1:18">
      <c r="A7814" s="81"/>
      <c r="B7814" s="81"/>
      <c r="C7814" s="81"/>
      <c r="D7814" s="81"/>
      <c r="E7814" s="81"/>
      <c r="F7814" s="81"/>
      <c r="G7814" s="81"/>
      <c r="H7814" s="81"/>
      <c r="I7814" s="81"/>
      <c r="J7814" s="81"/>
      <c r="K7814" s="81"/>
      <c r="L7814" s="81"/>
      <c r="M7814" s="81"/>
      <c r="N7814" s="81"/>
      <c r="O7814" s="81"/>
      <c r="P7814" s="81"/>
      <c r="Q7814" s="81"/>
      <c r="R7814" s="81"/>
    </row>
    <row r="7815" spans="1:18">
      <c r="A7815" s="81"/>
      <c r="B7815" s="81"/>
      <c r="C7815" s="81"/>
      <c r="D7815" s="81"/>
      <c r="E7815" s="81"/>
      <c r="F7815" s="81"/>
      <c r="G7815" s="81"/>
      <c r="H7815" s="81"/>
      <c r="I7815" s="81"/>
      <c r="J7815" s="81"/>
      <c r="K7815" s="81"/>
      <c r="L7815" s="81"/>
      <c r="M7815" s="81"/>
      <c r="N7815" s="81"/>
      <c r="O7815" s="81"/>
      <c r="P7815" s="81"/>
      <c r="Q7815" s="81"/>
      <c r="R7815" s="81"/>
    </row>
    <row r="7816" spans="1:18">
      <c r="A7816" s="81"/>
      <c r="B7816" s="81"/>
      <c r="C7816" s="81"/>
      <c r="D7816" s="81"/>
      <c r="E7816" s="81"/>
      <c r="F7816" s="81"/>
      <c r="G7816" s="81"/>
      <c r="H7816" s="81"/>
      <c r="I7816" s="81"/>
      <c r="J7816" s="81"/>
      <c r="K7816" s="81"/>
      <c r="L7816" s="81"/>
      <c r="M7816" s="81"/>
      <c r="N7816" s="81"/>
      <c r="O7816" s="81"/>
      <c r="P7816" s="81"/>
      <c r="Q7816" s="81"/>
      <c r="R7816" s="81"/>
    </row>
    <row r="7817" spans="1:18">
      <c r="A7817" s="81"/>
      <c r="B7817" s="81"/>
      <c r="C7817" s="81"/>
      <c r="D7817" s="81"/>
      <c r="E7817" s="81"/>
      <c r="F7817" s="81"/>
      <c r="G7817" s="81"/>
      <c r="H7817" s="81"/>
      <c r="I7817" s="81"/>
      <c r="J7817" s="81"/>
      <c r="K7817" s="81"/>
      <c r="L7817" s="81"/>
      <c r="M7817" s="81"/>
      <c r="N7817" s="81"/>
      <c r="O7817" s="81"/>
      <c r="P7817" s="81"/>
      <c r="Q7817" s="81"/>
      <c r="R7817" s="81"/>
    </row>
    <row r="7818" spans="1:18">
      <c r="A7818" s="81"/>
      <c r="B7818" s="81"/>
      <c r="C7818" s="167"/>
      <c r="D7818" s="167"/>
      <c r="E7818" s="167"/>
      <c r="F7818" s="81"/>
      <c r="G7818" s="81"/>
      <c r="H7818" s="81"/>
      <c r="I7818" s="81"/>
      <c r="J7818" s="81"/>
      <c r="K7818" s="81"/>
      <c r="L7818" s="81"/>
      <c r="M7818" s="81"/>
      <c r="N7818" s="81"/>
      <c r="O7818" s="81"/>
      <c r="P7818" s="81"/>
      <c r="Q7818" s="81"/>
      <c r="R7818" s="81"/>
    </row>
    <row r="7819" spans="1:18">
      <c r="A7819" s="81"/>
      <c r="B7819" s="81"/>
      <c r="C7819" s="167"/>
      <c r="D7819" s="167"/>
      <c r="E7819" s="167"/>
      <c r="F7819" s="81"/>
      <c r="G7819" s="81"/>
      <c r="H7819" s="81"/>
      <c r="I7819" s="81"/>
      <c r="J7819" s="81"/>
      <c r="K7819" s="81"/>
      <c r="L7819" s="81"/>
      <c r="M7819" s="81"/>
      <c r="N7819" s="81"/>
      <c r="O7819" s="81"/>
      <c r="P7819" s="81"/>
      <c r="Q7819" s="81"/>
      <c r="R7819" s="81"/>
    </row>
    <row r="7820" spans="1:18">
      <c r="A7820" s="81"/>
      <c r="B7820" s="81"/>
      <c r="C7820" s="167"/>
      <c r="D7820" s="167"/>
      <c r="E7820" s="167"/>
      <c r="F7820" s="81"/>
      <c r="G7820" s="81"/>
      <c r="H7820" s="81"/>
      <c r="I7820" s="81"/>
      <c r="J7820" s="81"/>
      <c r="K7820" s="81"/>
      <c r="L7820" s="81"/>
      <c r="M7820" s="81"/>
      <c r="N7820" s="81"/>
      <c r="O7820" s="81"/>
      <c r="P7820" s="81"/>
      <c r="Q7820" s="81"/>
      <c r="R7820" s="81"/>
    </row>
    <row r="7821" spans="1:18">
      <c r="A7821" s="81"/>
      <c r="B7821" s="81"/>
      <c r="C7821" s="167"/>
      <c r="D7821" s="167"/>
      <c r="E7821" s="167"/>
      <c r="F7821" s="81"/>
      <c r="G7821" s="81"/>
      <c r="H7821" s="81"/>
      <c r="I7821" s="81"/>
      <c r="J7821" s="81"/>
      <c r="K7821" s="81"/>
      <c r="L7821" s="81"/>
      <c r="M7821" s="81"/>
      <c r="N7821" s="81"/>
      <c r="O7821" s="81"/>
      <c r="P7821" s="81"/>
      <c r="Q7821" s="81"/>
      <c r="R7821" s="81"/>
    </row>
    <row r="7822" spans="1:18">
      <c r="A7822" s="81"/>
      <c r="B7822" s="81"/>
      <c r="C7822" s="167"/>
      <c r="D7822" s="167"/>
      <c r="E7822" s="167"/>
      <c r="F7822" s="81"/>
      <c r="G7822" s="81"/>
      <c r="H7822" s="81"/>
      <c r="I7822" s="81"/>
      <c r="J7822" s="81"/>
      <c r="K7822" s="81"/>
      <c r="L7822" s="81"/>
      <c r="M7822" s="81"/>
      <c r="N7822" s="81"/>
      <c r="O7822" s="81"/>
      <c r="P7822" s="81"/>
      <c r="Q7822" s="81"/>
      <c r="R7822" s="81"/>
    </row>
    <row r="7823" spans="1:18">
      <c r="A7823" s="81"/>
      <c r="B7823" s="81"/>
      <c r="C7823" s="167"/>
      <c r="D7823" s="167"/>
      <c r="E7823" s="167"/>
      <c r="F7823" s="81"/>
      <c r="G7823" s="81"/>
      <c r="H7823" s="81"/>
      <c r="I7823" s="81"/>
      <c r="J7823" s="81"/>
      <c r="K7823" s="81"/>
      <c r="L7823" s="81"/>
      <c r="M7823" s="81"/>
      <c r="N7823" s="81"/>
      <c r="O7823" s="81"/>
      <c r="P7823" s="81"/>
      <c r="Q7823" s="81"/>
      <c r="R7823" s="81"/>
    </row>
    <row r="7824" spans="1:18">
      <c r="A7824" s="81"/>
      <c r="B7824" s="81"/>
      <c r="C7824" s="167"/>
      <c r="D7824" s="167"/>
      <c r="E7824" s="167"/>
      <c r="F7824" s="81"/>
      <c r="G7824" s="81"/>
      <c r="H7824" s="81"/>
      <c r="I7824" s="81"/>
      <c r="J7824" s="81"/>
      <c r="K7824" s="81"/>
      <c r="L7824" s="81"/>
      <c r="M7824" s="81"/>
      <c r="N7824" s="81"/>
      <c r="O7824" s="81"/>
      <c r="P7824" s="81"/>
      <c r="Q7824" s="81"/>
      <c r="R7824" s="81"/>
    </row>
    <row r="7825" spans="1:18">
      <c r="A7825" s="81"/>
      <c r="B7825" s="81"/>
      <c r="C7825" s="167"/>
      <c r="D7825" s="167"/>
      <c r="E7825" s="167"/>
      <c r="F7825" s="81"/>
      <c r="G7825" s="81"/>
      <c r="H7825" s="81"/>
      <c r="I7825" s="81"/>
      <c r="J7825" s="81"/>
      <c r="K7825" s="81"/>
      <c r="L7825" s="81"/>
      <c r="M7825" s="81"/>
      <c r="N7825" s="81"/>
      <c r="O7825" s="81"/>
      <c r="P7825" s="81"/>
      <c r="Q7825" s="81"/>
      <c r="R7825" s="81"/>
    </row>
    <row r="7826" spans="1:18">
      <c r="A7826" s="81"/>
      <c r="B7826" s="81"/>
      <c r="C7826" s="167"/>
      <c r="D7826" s="167"/>
      <c r="E7826" s="167"/>
      <c r="F7826" s="81"/>
      <c r="G7826" s="81"/>
      <c r="H7826" s="81"/>
      <c r="I7826" s="81"/>
      <c r="J7826" s="81"/>
      <c r="K7826" s="81"/>
      <c r="L7826" s="81"/>
      <c r="M7826" s="81"/>
      <c r="N7826" s="81"/>
      <c r="O7826" s="81"/>
      <c r="P7826" s="81"/>
      <c r="Q7826" s="81"/>
      <c r="R7826" s="81"/>
    </row>
    <row r="7827" spans="1:18">
      <c r="A7827" s="81"/>
      <c r="B7827" s="81"/>
      <c r="C7827" s="167"/>
      <c r="D7827" s="167"/>
      <c r="E7827" s="167"/>
      <c r="F7827" s="81"/>
      <c r="G7827" s="81"/>
      <c r="H7827" s="81"/>
      <c r="I7827" s="81"/>
      <c r="J7827" s="81"/>
      <c r="K7827" s="81"/>
      <c r="L7827" s="81"/>
      <c r="M7827" s="81"/>
      <c r="N7827" s="81"/>
      <c r="O7827" s="81"/>
      <c r="P7827" s="81"/>
      <c r="Q7827" s="81"/>
      <c r="R7827" s="81"/>
    </row>
    <row r="7828" spans="1:18">
      <c r="A7828" s="81"/>
      <c r="B7828" s="81"/>
      <c r="C7828" s="167"/>
      <c r="D7828" s="167"/>
      <c r="E7828" s="167"/>
      <c r="F7828" s="81"/>
      <c r="G7828" s="81"/>
      <c r="H7828" s="81"/>
      <c r="I7828" s="81"/>
      <c r="J7828" s="81"/>
      <c r="K7828" s="81"/>
      <c r="L7828" s="81"/>
      <c r="M7828" s="81"/>
      <c r="N7828" s="81"/>
      <c r="O7828" s="81"/>
      <c r="P7828" s="81"/>
      <c r="Q7828" s="81"/>
      <c r="R7828" s="81"/>
    </row>
    <row r="7829" spans="1:18">
      <c r="A7829" s="81"/>
      <c r="B7829" s="81"/>
      <c r="C7829" s="167"/>
      <c r="D7829" s="167"/>
      <c r="E7829" s="167"/>
      <c r="F7829" s="81"/>
      <c r="G7829" s="81"/>
      <c r="H7829" s="81"/>
      <c r="I7829" s="81"/>
      <c r="J7829" s="81"/>
      <c r="K7829" s="81"/>
      <c r="L7829" s="81"/>
      <c r="M7829" s="81"/>
      <c r="N7829" s="81"/>
      <c r="O7829" s="81"/>
      <c r="P7829" s="81"/>
      <c r="Q7829" s="81"/>
      <c r="R7829" s="81"/>
    </row>
    <row r="7830" spans="1:18">
      <c r="A7830" s="81"/>
      <c r="B7830" s="81"/>
      <c r="C7830" s="167"/>
      <c r="D7830" s="167"/>
      <c r="E7830" s="167"/>
      <c r="F7830" s="81"/>
      <c r="G7830" s="81"/>
      <c r="H7830" s="81"/>
      <c r="I7830" s="81"/>
      <c r="J7830" s="81"/>
      <c r="K7830" s="81"/>
      <c r="L7830" s="81"/>
      <c r="M7830" s="81"/>
      <c r="N7830" s="81"/>
      <c r="O7830" s="81"/>
      <c r="P7830" s="81"/>
      <c r="Q7830" s="81"/>
      <c r="R7830" s="81"/>
    </row>
    <row r="7831" spans="1:18">
      <c r="A7831" s="81"/>
      <c r="B7831" s="81"/>
      <c r="C7831" s="167"/>
      <c r="D7831" s="167"/>
      <c r="E7831" s="167"/>
      <c r="F7831" s="81"/>
      <c r="G7831" s="81"/>
      <c r="H7831" s="81"/>
      <c r="I7831" s="81"/>
      <c r="J7831" s="81"/>
      <c r="K7831" s="81"/>
      <c r="L7831" s="81"/>
      <c r="M7831" s="81"/>
      <c r="N7831" s="81"/>
      <c r="O7831" s="81"/>
      <c r="P7831" s="81"/>
      <c r="Q7831" s="81"/>
      <c r="R7831" s="81"/>
    </row>
    <row r="7832" spans="1:18">
      <c r="A7832" s="81"/>
      <c r="B7832" s="81"/>
      <c r="C7832" s="167"/>
      <c r="D7832" s="167"/>
      <c r="E7832" s="167"/>
      <c r="F7832" s="81"/>
      <c r="G7832" s="81"/>
      <c r="H7832" s="81"/>
      <c r="I7832" s="81"/>
      <c r="J7832" s="81"/>
      <c r="K7832" s="81"/>
      <c r="L7832" s="81"/>
      <c r="M7832" s="81"/>
      <c r="N7832" s="81"/>
      <c r="O7832" s="81"/>
      <c r="P7832" s="81"/>
      <c r="Q7832" s="81"/>
      <c r="R7832" s="81"/>
    </row>
    <row r="7833" spans="1:18">
      <c r="A7833" s="81"/>
      <c r="B7833" s="81"/>
      <c r="C7833" s="167"/>
      <c r="D7833" s="167"/>
      <c r="E7833" s="167"/>
      <c r="F7833" s="81"/>
      <c r="G7833" s="81"/>
      <c r="H7833" s="81"/>
      <c r="I7833" s="81"/>
      <c r="J7833" s="81"/>
      <c r="K7833" s="81"/>
      <c r="L7833" s="81"/>
      <c r="M7833" s="81"/>
      <c r="N7833" s="81"/>
      <c r="O7833" s="81"/>
      <c r="P7833" s="81"/>
      <c r="Q7833" s="81"/>
      <c r="R7833" s="81"/>
    </row>
    <row r="7834" spans="1:18">
      <c r="A7834" s="81"/>
      <c r="B7834" s="81"/>
      <c r="C7834" s="167"/>
      <c r="D7834" s="167"/>
      <c r="E7834" s="167"/>
      <c r="F7834" s="81"/>
      <c r="G7834" s="81"/>
      <c r="H7834" s="81"/>
      <c r="I7834" s="81"/>
      <c r="J7834" s="81"/>
      <c r="K7834" s="81"/>
      <c r="L7834" s="81"/>
      <c r="M7834" s="81"/>
      <c r="N7834" s="81"/>
      <c r="O7834" s="81"/>
      <c r="P7834" s="81"/>
      <c r="Q7834" s="81"/>
      <c r="R7834" s="81"/>
    </row>
    <row r="7835" spans="1:18">
      <c r="A7835" s="81"/>
      <c r="B7835" s="81"/>
      <c r="C7835" s="167"/>
      <c r="D7835" s="167"/>
      <c r="E7835" s="167"/>
      <c r="F7835" s="81"/>
      <c r="G7835" s="81"/>
      <c r="H7835" s="81"/>
      <c r="I7835" s="81"/>
      <c r="J7835" s="81"/>
      <c r="K7835" s="81"/>
      <c r="L7835" s="81"/>
      <c r="M7835" s="81"/>
      <c r="N7835" s="81"/>
      <c r="O7835" s="81"/>
      <c r="P7835" s="81"/>
      <c r="Q7835" s="81"/>
      <c r="R7835" s="81"/>
    </row>
    <row r="7836" spans="1:18">
      <c r="A7836" s="81"/>
      <c r="B7836" s="81"/>
      <c r="C7836" s="167"/>
      <c r="D7836" s="167"/>
      <c r="E7836" s="167"/>
      <c r="F7836" s="81"/>
      <c r="G7836" s="81"/>
      <c r="H7836" s="81"/>
      <c r="I7836" s="81"/>
      <c r="J7836" s="81"/>
      <c r="K7836" s="81"/>
      <c r="L7836" s="81"/>
      <c r="M7836" s="81"/>
      <c r="N7836" s="81"/>
      <c r="O7836" s="81"/>
      <c r="P7836" s="81"/>
      <c r="Q7836" s="81"/>
      <c r="R7836" s="81"/>
    </row>
    <row r="7837" spans="1:18">
      <c r="A7837" s="81"/>
      <c r="B7837" s="81"/>
      <c r="C7837" s="167"/>
      <c r="D7837" s="167"/>
      <c r="E7837" s="167"/>
      <c r="F7837" s="81"/>
      <c r="G7837" s="81"/>
      <c r="H7837" s="81"/>
      <c r="I7837" s="81"/>
      <c r="J7837" s="81"/>
      <c r="K7837" s="81"/>
      <c r="L7837" s="81"/>
      <c r="M7837" s="81"/>
      <c r="N7837" s="81"/>
      <c r="O7837" s="81"/>
      <c r="P7837" s="81"/>
      <c r="Q7837" s="81"/>
      <c r="R7837" s="81"/>
    </row>
    <row r="7838" spans="1:18">
      <c r="A7838" s="81"/>
      <c r="B7838" s="81"/>
      <c r="C7838" s="167"/>
      <c r="D7838" s="167"/>
      <c r="E7838" s="167"/>
      <c r="F7838" s="81"/>
      <c r="G7838" s="81"/>
      <c r="H7838" s="81"/>
      <c r="I7838" s="81"/>
      <c r="J7838" s="81"/>
      <c r="K7838" s="81"/>
      <c r="L7838" s="81"/>
      <c r="M7838" s="81"/>
      <c r="N7838" s="81"/>
      <c r="O7838" s="81"/>
      <c r="P7838" s="81"/>
      <c r="Q7838" s="81"/>
      <c r="R7838" s="81"/>
    </row>
    <row r="7839" spans="1:18">
      <c r="A7839" s="81"/>
      <c r="B7839" s="81"/>
      <c r="C7839" s="167"/>
      <c r="D7839" s="167"/>
      <c r="E7839" s="167"/>
      <c r="F7839" s="81"/>
      <c r="G7839" s="81"/>
      <c r="H7839" s="81"/>
      <c r="I7839" s="81"/>
      <c r="J7839" s="81"/>
      <c r="K7839" s="81"/>
      <c r="L7839" s="81"/>
      <c r="M7839" s="81"/>
      <c r="N7839" s="81"/>
      <c r="O7839" s="81"/>
      <c r="P7839" s="81"/>
      <c r="Q7839" s="81"/>
      <c r="R7839" s="81"/>
    </row>
    <row r="7840" spans="1:18">
      <c r="A7840" s="81"/>
      <c r="B7840" s="81"/>
      <c r="C7840" s="167"/>
      <c r="D7840" s="167"/>
      <c r="E7840" s="167"/>
      <c r="F7840" s="81"/>
      <c r="G7840" s="81"/>
      <c r="H7840" s="81"/>
      <c r="I7840" s="81"/>
      <c r="J7840" s="81"/>
      <c r="K7840" s="81"/>
      <c r="L7840" s="81"/>
      <c r="M7840" s="81"/>
      <c r="N7840" s="81"/>
      <c r="O7840" s="81"/>
      <c r="P7840" s="81"/>
      <c r="Q7840" s="81"/>
      <c r="R7840" s="81"/>
    </row>
    <row r="7841" spans="1:18">
      <c r="A7841" s="81"/>
      <c r="B7841" s="81"/>
      <c r="C7841" s="167"/>
      <c r="D7841" s="167"/>
      <c r="E7841" s="167"/>
      <c r="F7841" s="81"/>
      <c r="G7841" s="81"/>
      <c r="H7841" s="81"/>
      <c r="I7841" s="81"/>
      <c r="J7841" s="81"/>
      <c r="K7841" s="81"/>
      <c r="L7841" s="81"/>
      <c r="M7841" s="81"/>
      <c r="N7841" s="81"/>
      <c r="O7841" s="81"/>
      <c r="P7841" s="81"/>
      <c r="Q7841" s="81"/>
      <c r="R7841" s="81"/>
    </row>
    <row r="7842" spans="1:18">
      <c r="A7842" s="81"/>
      <c r="B7842" s="81"/>
      <c r="C7842" s="167"/>
      <c r="D7842" s="167"/>
      <c r="E7842" s="167"/>
      <c r="F7842" s="81"/>
      <c r="G7842" s="81"/>
      <c r="H7842" s="81"/>
      <c r="I7842" s="81"/>
      <c r="J7842" s="81"/>
      <c r="K7842" s="81"/>
      <c r="L7842" s="81"/>
      <c r="M7842" s="81"/>
      <c r="N7842" s="81"/>
      <c r="O7842" s="81"/>
      <c r="P7842" s="81"/>
      <c r="Q7842" s="81"/>
      <c r="R7842" s="81"/>
    </row>
  </sheetData>
  <sortState xmlns:xlrd2="http://schemas.microsoft.com/office/spreadsheetml/2017/richdata2" ref="B3:R369">
    <sortCondition ref="B3"/>
  </sortState>
  <mergeCells count="2">
    <mergeCell ref="N1:R1"/>
    <mergeCell ref="H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5A062-64F2-47ED-8A68-0652AC045BF9}">
  <dimension ref="A1:AG404"/>
  <sheetViews>
    <sheetView topLeftCell="Q1" workbookViewId="0">
      <pane ySplit="3" topLeftCell="A4" activePane="bottomLeft" state="frozen"/>
      <selection pane="bottomLeft" activeCell="W4" sqref="W4"/>
    </sheetView>
  </sheetViews>
  <sheetFormatPr defaultRowHeight="15"/>
  <cols>
    <col min="1" max="1" width="6.28515625" style="79" bestFit="1" customWidth="1"/>
    <col min="2" max="2" width="7.85546875" style="79" bestFit="1" customWidth="1"/>
    <col min="3" max="3" width="13.28515625" style="79" bestFit="1" customWidth="1"/>
    <col min="4" max="4" width="16" style="79" customWidth="1"/>
    <col min="5" max="7" width="12.140625" style="79" bestFit="1" customWidth="1"/>
    <col min="8" max="8" width="17" style="79" bestFit="1" customWidth="1"/>
    <col min="9" max="9" width="17.42578125" style="79" bestFit="1" customWidth="1"/>
    <col min="10" max="10" width="13.28515625" style="79" bestFit="1" customWidth="1"/>
    <col min="11" max="11" width="16.140625" style="79" bestFit="1" customWidth="1"/>
    <col min="12" max="14" width="13.28515625" style="79" bestFit="1" customWidth="1"/>
    <col min="15" max="15" width="17" style="79" bestFit="1" customWidth="1"/>
    <col min="16" max="16" width="17.42578125" style="79" bestFit="1" customWidth="1"/>
    <col min="17" max="17" width="5.5703125" style="79" bestFit="1" customWidth="1"/>
    <col min="18" max="16384" width="9.140625" style="79"/>
  </cols>
  <sheetData>
    <row r="1" spans="1:17">
      <c r="A1" s="99"/>
      <c r="B1" s="99"/>
      <c r="C1" s="99"/>
      <c r="D1" s="99"/>
      <c r="E1" s="343" t="s">
        <v>0</v>
      </c>
      <c r="F1" s="344"/>
      <c r="G1" s="344"/>
      <c r="H1" s="344"/>
      <c r="I1" s="344"/>
      <c r="J1" s="345"/>
      <c r="K1" s="99"/>
      <c r="L1" s="346" t="s">
        <v>7</v>
      </c>
      <c r="M1" s="347"/>
      <c r="N1" s="347"/>
      <c r="O1" s="347"/>
      <c r="P1" s="347"/>
      <c r="Q1" s="348"/>
    </row>
    <row r="2" spans="1:17">
      <c r="A2" s="99"/>
      <c r="B2" s="99"/>
      <c r="C2" s="99"/>
      <c r="D2" s="99"/>
      <c r="E2" s="349" t="s">
        <v>22</v>
      </c>
      <c r="F2" s="350"/>
      <c r="G2" s="350"/>
      <c r="H2" s="352" t="s">
        <v>23</v>
      </c>
      <c r="I2" s="353"/>
      <c r="J2" s="354"/>
      <c r="K2" s="100"/>
      <c r="L2" s="349" t="s">
        <v>22</v>
      </c>
      <c r="M2" s="350"/>
      <c r="N2" s="351"/>
      <c r="O2" s="352" t="s">
        <v>23</v>
      </c>
      <c r="P2" s="353"/>
      <c r="Q2" s="354"/>
    </row>
    <row r="3" spans="1:17" ht="15.75" thickBot="1">
      <c r="A3" s="101" t="s">
        <v>55</v>
      </c>
      <c r="B3" s="101" t="s">
        <v>57</v>
      </c>
      <c r="C3" s="102" t="s">
        <v>3</v>
      </c>
      <c r="D3" s="103" t="s">
        <v>56</v>
      </c>
      <c r="E3" s="104" t="s">
        <v>33</v>
      </c>
      <c r="F3" s="104" t="s">
        <v>6</v>
      </c>
      <c r="G3" s="104" t="s">
        <v>5</v>
      </c>
      <c r="H3" s="105" t="s">
        <v>27</v>
      </c>
      <c r="I3" s="105" t="s">
        <v>26</v>
      </c>
      <c r="J3" s="105" t="s">
        <v>59</v>
      </c>
      <c r="K3" s="103" t="s">
        <v>56</v>
      </c>
      <c r="L3" s="104" t="s">
        <v>33</v>
      </c>
      <c r="M3" s="104" t="s">
        <v>6</v>
      </c>
      <c r="N3" s="104" t="s">
        <v>5</v>
      </c>
      <c r="O3" s="105" t="s">
        <v>27</v>
      </c>
      <c r="P3" s="105" t="s">
        <v>26</v>
      </c>
      <c r="Q3" s="106" t="s">
        <v>59</v>
      </c>
    </row>
    <row r="4" spans="1:17" ht="15.75" thickTop="1">
      <c r="A4" s="107">
        <v>0</v>
      </c>
      <c r="B4" s="108">
        <v>1</v>
      </c>
      <c r="C4" s="109" t="s">
        <v>45</v>
      </c>
      <c r="D4" s="110" t="str">
        <f xml:space="preserve"> _xlfn.CONCAT(A4, "-", B4, "-","H")</f>
        <v>0-1-H</v>
      </c>
      <c r="E4" s="111">
        <v>7.5</v>
      </c>
      <c r="F4" s="111">
        <v>2.5</v>
      </c>
      <c r="G4" s="112">
        <v>1.605</v>
      </c>
      <c r="H4" s="113">
        <v>2.4</v>
      </c>
      <c r="I4" s="113">
        <v>1.6579999999999999</v>
      </c>
      <c r="J4" s="114">
        <v>0.24300000000000002</v>
      </c>
      <c r="K4" s="115" t="str">
        <f>_xlfn.CONCAT(A4, "-", B4, "-", "A")</f>
        <v>0-1-A</v>
      </c>
      <c r="L4" s="111">
        <v>5.7777777777777777</v>
      </c>
      <c r="M4" s="111">
        <v>1.3333333333333333</v>
      </c>
      <c r="N4" s="112">
        <v>1.0166666666666666</v>
      </c>
      <c r="O4" s="116">
        <v>2.3333333333333335</v>
      </c>
      <c r="P4" s="116">
        <v>1.721111111111111</v>
      </c>
      <c r="Q4" s="117">
        <v>0.2466666666666667</v>
      </c>
    </row>
    <row r="5" spans="1:17">
      <c r="A5" s="107">
        <v>0</v>
      </c>
      <c r="B5" s="108">
        <v>2</v>
      </c>
      <c r="C5" s="109" t="s">
        <v>44</v>
      </c>
      <c r="D5" s="118" t="str">
        <f t="shared" ref="D5:D68" si="0" xml:space="preserve"> _xlfn.CONCAT(A5, "-", B5, "-","H")</f>
        <v>0-2-H</v>
      </c>
      <c r="E5" s="111">
        <v>8.3333333333333339</v>
      </c>
      <c r="F5" s="111">
        <v>1.5555555555555556</v>
      </c>
      <c r="G5" s="112">
        <v>1.2544444444444443</v>
      </c>
      <c r="H5" s="113">
        <v>2.7777777777777777</v>
      </c>
      <c r="I5" s="113">
        <v>1.8211111111111111</v>
      </c>
      <c r="J5" s="114">
        <v>0.2911111111111111</v>
      </c>
      <c r="K5" s="119" t="str">
        <f t="shared" ref="K5:K68" si="1">_xlfn.CONCAT(A5, "-", B5, "-", "A")</f>
        <v>0-2-A</v>
      </c>
      <c r="L5" s="111">
        <v>6.9</v>
      </c>
      <c r="M5" s="111">
        <v>1.4</v>
      </c>
      <c r="N5" s="112">
        <v>0.96599999999999997</v>
      </c>
      <c r="O5" s="116">
        <v>2.6</v>
      </c>
      <c r="P5" s="116">
        <v>1.659</v>
      </c>
      <c r="Q5" s="117">
        <v>0.23599999999999999</v>
      </c>
    </row>
    <row r="6" spans="1:17">
      <c r="A6" s="107">
        <v>0</v>
      </c>
      <c r="B6" s="108">
        <v>3</v>
      </c>
      <c r="C6" s="109" t="s">
        <v>43</v>
      </c>
      <c r="D6" s="118" t="str">
        <f t="shared" si="0"/>
        <v>0-3-H</v>
      </c>
      <c r="E6" s="111">
        <v>7.9</v>
      </c>
      <c r="F6" s="111">
        <v>1.4</v>
      </c>
      <c r="G6" s="112">
        <v>1.1539999999999999</v>
      </c>
      <c r="H6" s="113">
        <v>2</v>
      </c>
      <c r="I6" s="113">
        <v>1.514</v>
      </c>
      <c r="J6" s="114">
        <v>0.29799999999999999</v>
      </c>
      <c r="K6" s="119" t="str">
        <f t="shared" si="1"/>
        <v>0-3-A</v>
      </c>
      <c r="L6" s="111">
        <v>7.333333333333333</v>
      </c>
      <c r="M6" s="111">
        <v>1.6666666666666667</v>
      </c>
      <c r="N6" s="112">
        <v>1.1977777777777776</v>
      </c>
      <c r="O6" s="116">
        <v>2</v>
      </c>
      <c r="P6" s="116">
        <v>1.3444444444444443</v>
      </c>
      <c r="Q6" s="117">
        <v>0.28888888888888892</v>
      </c>
    </row>
    <row r="7" spans="1:17">
      <c r="A7" s="107">
        <v>0</v>
      </c>
      <c r="B7" s="108">
        <v>4</v>
      </c>
      <c r="C7" s="109" t="s">
        <v>39</v>
      </c>
      <c r="D7" s="118" t="str">
        <f t="shared" si="0"/>
        <v>0-4-H</v>
      </c>
      <c r="E7" s="111">
        <v>8.1999999999999993</v>
      </c>
      <c r="F7" s="111">
        <v>3</v>
      </c>
      <c r="G7" s="112">
        <v>1.722</v>
      </c>
      <c r="H7" s="113">
        <v>2.4</v>
      </c>
      <c r="I7" s="113">
        <v>1.6039999999999999</v>
      </c>
      <c r="J7" s="114">
        <v>0.22000000000000003</v>
      </c>
      <c r="K7" s="119" t="str">
        <f t="shared" si="1"/>
        <v>0-4-A</v>
      </c>
      <c r="L7" s="111">
        <v>5.8888888888888893</v>
      </c>
      <c r="M7" s="111">
        <v>0.88888888888888884</v>
      </c>
      <c r="N7" s="112">
        <v>0.90888888888888886</v>
      </c>
      <c r="O7" s="116">
        <v>1.6666666666666667</v>
      </c>
      <c r="P7" s="116">
        <v>1.6822222222222223</v>
      </c>
      <c r="Q7" s="117">
        <v>0.21666666666666667</v>
      </c>
    </row>
    <row r="8" spans="1:17">
      <c r="A8" s="107">
        <v>0</v>
      </c>
      <c r="B8" s="108">
        <v>5</v>
      </c>
      <c r="C8" s="109" t="s">
        <v>37</v>
      </c>
      <c r="D8" s="118" t="str">
        <f t="shared" si="0"/>
        <v>0-5-H</v>
      </c>
      <c r="E8" s="111">
        <v>12</v>
      </c>
      <c r="F8" s="111">
        <v>3.3333333333333335</v>
      </c>
      <c r="G8" s="112">
        <v>2.4633333333333334</v>
      </c>
      <c r="H8" s="113">
        <v>0.66666666666666663</v>
      </c>
      <c r="I8" s="113">
        <v>0.59666666666666668</v>
      </c>
      <c r="J8" s="114">
        <v>0.55111111111111111</v>
      </c>
      <c r="K8" s="119" t="str">
        <f t="shared" si="1"/>
        <v>0-5-A</v>
      </c>
      <c r="L8" s="111">
        <v>9.9</v>
      </c>
      <c r="M8" s="111">
        <v>2.4</v>
      </c>
      <c r="N8" s="112">
        <v>1.718</v>
      </c>
      <c r="O8" s="116">
        <v>2.5</v>
      </c>
      <c r="P8" s="116">
        <v>1.534</v>
      </c>
      <c r="Q8" s="117">
        <v>0.19700000000000001</v>
      </c>
    </row>
    <row r="9" spans="1:17">
      <c r="A9" s="107">
        <v>0</v>
      </c>
      <c r="B9" s="108">
        <v>6</v>
      </c>
      <c r="C9" s="109" t="s">
        <v>49</v>
      </c>
      <c r="D9" s="118" t="str">
        <f t="shared" si="0"/>
        <v>0-6-H</v>
      </c>
      <c r="E9" s="111">
        <v>8</v>
      </c>
      <c r="F9" s="111">
        <v>1</v>
      </c>
      <c r="G9" s="112">
        <v>1.0666666666666667</v>
      </c>
      <c r="H9" s="113">
        <v>1.4444444444444444</v>
      </c>
      <c r="I9" s="113">
        <v>1.1788888888888889</v>
      </c>
      <c r="J9" s="114">
        <v>0.36000000000000004</v>
      </c>
      <c r="K9" s="119" t="str">
        <f t="shared" si="1"/>
        <v>0-6-A</v>
      </c>
      <c r="L9" s="111">
        <v>5.5</v>
      </c>
      <c r="M9" s="111">
        <v>1.1000000000000001</v>
      </c>
      <c r="N9" s="112">
        <v>0.83599999999999997</v>
      </c>
      <c r="O9" s="116">
        <v>2.7</v>
      </c>
      <c r="P9" s="116">
        <v>1.9350000000000001</v>
      </c>
      <c r="Q9" s="117">
        <v>0.16200000000000001</v>
      </c>
    </row>
    <row r="10" spans="1:17">
      <c r="A10" s="107">
        <v>0</v>
      </c>
      <c r="B10" s="108">
        <v>7</v>
      </c>
      <c r="C10" s="109" t="s">
        <v>46</v>
      </c>
      <c r="D10" s="118" t="str">
        <f t="shared" si="0"/>
        <v>0-7-H</v>
      </c>
      <c r="E10" s="111">
        <v>8.2222222222222214</v>
      </c>
      <c r="F10" s="111">
        <v>2.5555555555555554</v>
      </c>
      <c r="G10" s="112">
        <v>1.6688888888888889</v>
      </c>
      <c r="H10" s="113">
        <v>1.4444444444444444</v>
      </c>
      <c r="I10" s="113">
        <v>1.2366666666666668</v>
      </c>
      <c r="J10" s="114">
        <v>0.30777777777777776</v>
      </c>
      <c r="K10" s="119" t="str">
        <f t="shared" si="1"/>
        <v>0-7-A</v>
      </c>
      <c r="L10" s="111">
        <v>7.3</v>
      </c>
      <c r="M10" s="111">
        <v>1.7</v>
      </c>
      <c r="N10" s="112">
        <v>1.2550000000000001</v>
      </c>
      <c r="O10" s="116">
        <v>1.8</v>
      </c>
      <c r="P10" s="116">
        <v>1.4300000000000002</v>
      </c>
      <c r="Q10" s="117">
        <v>0.30599999999999999</v>
      </c>
    </row>
    <row r="11" spans="1:17">
      <c r="A11" s="107">
        <v>0</v>
      </c>
      <c r="B11" s="108">
        <v>8</v>
      </c>
      <c r="C11" s="109" t="s">
        <v>53</v>
      </c>
      <c r="D11" s="118" t="str">
        <f t="shared" si="0"/>
        <v>0-8-H</v>
      </c>
      <c r="E11" s="111">
        <v>5.4</v>
      </c>
      <c r="F11" s="111">
        <v>0.6</v>
      </c>
      <c r="G11" s="112">
        <v>0.73399999999999999</v>
      </c>
      <c r="H11" s="116">
        <v>2.7777777777777777</v>
      </c>
      <c r="I11" s="116">
        <v>1.8211111111111111</v>
      </c>
      <c r="J11" s="117">
        <v>0.21800000000000003</v>
      </c>
      <c r="K11" s="119" t="str">
        <f t="shared" si="1"/>
        <v>0-8-A</v>
      </c>
      <c r="L11" s="111">
        <v>4.8888888888888893</v>
      </c>
      <c r="M11" s="111">
        <v>0.88888888888888884</v>
      </c>
      <c r="N11" s="112">
        <v>0.83599999999999997</v>
      </c>
      <c r="O11" s="116">
        <v>2.7777777777777777</v>
      </c>
      <c r="P11" s="116">
        <v>2.0311111111111111</v>
      </c>
      <c r="Q11" s="117">
        <v>0.13777777777777778</v>
      </c>
    </row>
    <row r="12" spans="1:17">
      <c r="A12" s="107">
        <v>0</v>
      </c>
      <c r="B12" s="108">
        <v>9</v>
      </c>
      <c r="C12" s="109" t="s">
        <v>52</v>
      </c>
      <c r="D12" s="118" t="str">
        <f t="shared" si="0"/>
        <v>0-9-H</v>
      </c>
      <c r="E12" s="111">
        <v>5.4</v>
      </c>
      <c r="F12" s="111">
        <v>0.6</v>
      </c>
      <c r="G12" s="112">
        <v>0.73399999999999999</v>
      </c>
      <c r="H12" s="116">
        <v>2.7777777777777777</v>
      </c>
      <c r="I12" s="116">
        <v>1.8211111111111111</v>
      </c>
      <c r="J12" s="117">
        <v>0.21800000000000003</v>
      </c>
      <c r="K12" s="119" t="str">
        <f t="shared" si="1"/>
        <v>0-9-A</v>
      </c>
      <c r="L12" s="111">
        <v>4.8888888888888893</v>
      </c>
      <c r="M12" s="111">
        <v>0.88888888888888884</v>
      </c>
      <c r="N12" s="112">
        <v>0.83599999999999997</v>
      </c>
      <c r="O12" s="116">
        <v>2.7777777777777777</v>
      </c>
      <c r="P12" s="116">
        <v>2.0311111111111111</v>
      </c>
      <c r="Q12" s="117">
        <v>0.13777777777777778</v>
      </c>
    </row>
    <row r="13" spans="1:17">
      <c r="A13" s="107">
        <v>0</v>
      </c>
      <c r="B13" s="108">
        <v>10</v>
      </c>
      <c r="C13" s="109" t="s">
        <v>41</v>
      </c>
      <c r="D13" s="118" t="str">
        <f t="shared" si="0"/>
        <v>0-10-H</v>
      </c>
      <c r="E13" s="111">
        <v>8.8888888888888893</v>
      </c>
      <c r="F13" s="111">
        <v>2.3333333333333335</v>
      </c>
      <c r="G13" s="112">
        <v>1.6744444444444444</v>
      </c>
      <c r="H13" s="113">
        <v>1.8888888888888888</v>
      </c>
      <c r="I13" s="113">
        <v>1.3322222222222222</v>
      </c>
      <c r="J13" s="114">
        <v>0.32222222222222219</v>
      </c>
      <c r="K13" s="119" t="str">
        <f t="shared" si="1"/>
        <v>0-10-A</v>
      </c>
      <c r="L13" s="111">
        <v>9.3000000000000007</v>
      </c>
      <c r="M13" s="111">
        <v>1.8</v>
      </c>
      <c r="N13" s="112">
        <v>1.655</v>
      </c>
      <c r="O13" s="116">
        <v>1.7</v>
      </c>
      <c r="P13" s="116">
        <v>1.323</v>
      </c>
      <c r="Q13" s="117">
        <v>0.24500000000000002</v>
      </c>
    </row>
    <row r="14" spans="1:17">
      <c r="A14" s="107">
        <v>0</v>
      </c>
      <c r="B14" s="108">
        <v>11</v>
      </c>
      <c r="C14" s="109" t="s">
        <v>12</v>
      </c>
      <c r="D14" s="118" t="str">
        <f t="shared" si="0"/>
        <v>0-11-H</v>
      </c>
      <c r="E14" s="111">
        <v>11.1</v>
      </c>
      <c r="F14" s="111">
        <v>3</v>
      </c>
      <c r="G14" s="112">
        <v>2.0699999999999998</v>
      </c>
      <c r="H14" s="113">
        <v>1.4</v>
      </c>
      <c r="I14" s="113">
        <v>0.97699999999999998</v>
      </c>
      <c r="J14" s="114">
        <v>0.42099999999999999</v>
      </c>
      <c r="K14" s="119" t="str">
        <f t="shared" si="1"/>
        <v>0-11-A</v>
      </c>
      <c r="L14" s="111">
        <v>9.8000000000000007</v>
      </c>
      <c r="M14" s="111">
        <v>2</v>
      </c>
      <c r="N14" s="112">
        <v>1.6870000000000001</v>
      </c>
      <c r="O14" s="116">
        <v>2.6</v>
      </c>
      <c r="P14" s="116">
        <v>1.377</v>
      </c>
      <c r="Q14" s="117">
        <v>0.27900000000000003</v>
      </c>
    </row>
    <row r="15" spans="1:17">
      <c r="A15" s="107">
        <v>0</v>
      </c>
      <c r="B15" s="108">
        <v>12</v>
      </c>
      <c r="C15" s="109" t="s">
        <v>36</v>
      </c>
      <c r="D15" s="118" t="str">
        <f t="shared" si="0"/>
        <v>0-12-H</v>
      </c>
      <c r="E15" s="111">
        <v>13</v>
      </c>
      <c r="F15" s="111">
        <v>2.8</v>
      </c>
      <c r="G15" s="112">
        <v>2.343</v>
      </c>
      <c r="H15" s="113">
        <v>1.3</v>
      </c>
      <c r="I15" s="113">
        <v>0.75</v>
      </c>
      <c r="J15" s="114">
        <v>0.52</v>
      </c>
      <c r="K15" s="119" t="str">
        <f t="shared" si="1"/>
        <v>0-12-A</v>
      </c>
      <c r="L15" s="111">
        <v>12.777777777777779</v>
      </c>
      <c r="M15" s="111">
        <v>4.2222222222222223</v>
      </c>
      <c r="N15" s="112">
        <v>2.7122222222222221</v>
      </c>
      <c r="O15" s="116">
        <v>1.5555555555555556</v>
      </c>
      <c r="P15" s="116">
        <v>1.1022222222222222</v>
      </c>
      <c r="Q15" s="117">
        <v>0.43555555555555553</v>
      </c>
    </row>
    <row r="16" spans="1:17">
      <c r="A16" s="107">
        <v>0</v>
      </c>
      <c r="B16" s="108">
        <v>13</v>
      </c>
      <c r="C16" s="109" t="s">
        <v>42</v>
      </c>
      <c r="D16" s="118" t="str">
        <f t="shared" si="0"/>
        <v>0-13-H</v>
      </c>
      <c r="E16" s="111">
        <v>8.7777777777777786</v>
      </c>
      <c r="F16" s="111">
        <v>2.5555555555555554</v>
      </c>
      <c r="G16" s="112">
        <v>2.0222222222222221</v>
      </c>
      <c r="H16" s="113">
        <v>1.1111111111111112</v>
      </c>
      <c r="I16" s="113">
        <v>0.9866666666666668</v>
      </c>
      <c r="J16" s="114">
        <v>0.40333333333333332</v>
      </c>
      <c r="K16" s="119" t="str">
        <f t="shared" si="1"/>
        <v>0-13-A</v>
      </c>
      <c r="L16" s="111">
        <v>7</v>
      </c>
      <c r="M16" s="111">
        <v>2.1</v>
      </c>
      <c r="N16" s="112">
        <v>1.5820000000000001</v>
      </c>
      <c r="O16" s="116">
        <v>1.1000000000000001</v>
      </c>
      <c r="P16" s="116">
        <v>0.97200000000000009</v>
      </c>
      <c r="Q16" s="117">
        <v>0.4</v>
      </c>
    </row>
    <row r="17" spans="1:33">
      <c r="A17" s="107">
        <v>0</v>
      </c>
      <c r="B17" s="108">
        <v>14</v>
      </c>
      <c r="C17" s="109" t="s">
        <v>50</v>
      </c>
      <c r="D17" s="118" t="str">
        <f t="shared" si="0"/>
        <v>0-14-H</v>
      </c>
      <c r="E17" s="111">
        <v>7.2</v>
      </c>
      <c r="F17" s="111">
        <v>1.5</v>
      </c>
      <c r="G17" s="112">
        <v>1.2310000000000001</v>
      </c>
      <c r="H17" s="113">
        <v>2.2999999999999998</v>
      </c>
      <c r="I17" s="113">
        <v>1.6539999999999999</v>
      </c>
      <c r="J17" s="114">
        <v>0.23199999999999998</v>
      </c>
      <c r="K17" s="119" t="str">
        <f t="shared" si="1"/>
        <v>0-14-A</v>
      </c>
      <c r="L17" s="111">
        <v>5.5555555555555554</v>
      </c>
      <c r="M17" s="111">
        <v>1.6666666666666667</v>
      </c>
      <c r="N17" s="112">
        <v>1.1533333333333333</v>
      </c>
      <c r="O17" s="116">
        <v>2.6666666666666665</v>
      </c>
      <c r="P17" s="116">
        <v>1.9033333333333333</v>
      </c>
      <c r="Q17" s="117">
        <v>0.18888888888888888</v>
      </c>
    </row>
    <row r="18" spans="1:33">
      <c r="A18" s="107">
        <v>0</v>
      </c>
      <c r="B18" s="108">
        <v>15</v>
      </c>
      <c r="C18" s="109" t="s">
        <v>47</v>
      </c>
      <c r="D18" s="118" t="str">
        <f t="shared" si="0"/>
        <v>0-15-H</v>
      </c>
      <c r="E18" s="111">
        <v>8.1111111111111107</v>
      </c>
      <c r="F18" s="111">
        <v>1.7777777777777777</v>
      </c>
      <c r="G18" s="112">
        <v>1.25</v>
      </c>
      <c r="H18" s="113">
        <v>1.5555555555555556</v>
      </c>
      <c r="I18" s="113">
        <v>1.0722222222222222</v>
      </c>
      <c r="J18" s="114">
        <v>0.38333333333333336</v>
      </c>
      <c r="K18" s="119" t="str">
        <f t="shared" si="1"/>
        <v>0-15-A</v>
      </c>
      <c r="L18" s="111">
        <v>5.0999999999999996</v>
      </c>
      <c r="M18" s="111">
        <v>1.5</v>
      </c>
      <c r="N18" s="112">
        <v>0.86</v>
      </c>
      <c r="O18" s="116">
        <v>2.7</v>
      </c>
      <c r="P18" s="116">
        <v>1.798</v>
      </c>
      <c r="Q18" s="117">
        <v>0.16799999999999998</v>
      </c>
    </row>
    <row r="19" spans="1:33">
      <c r="A19" s="107">
        <v>0</v>
      </c>
      <c r="B19" s="108">
        <v>16</v>
      </c>
      <c r="C19" s="109" t="s">
        <v>40</v>
      </c>
      <c r="D19" s="118" t="str">
        <f t="shared" si="0"/>
        <v>0-16-H</v>
      </c>
      <c r="E19" s="111">
        <v>8.1999999999999993</v>
      </c>
      <c r="F19" s="111">
        <v>1.7</v>
      </c>
      <c r="G19" s="112">
        <v>1.405</v>
      </c>
      <c r="H19" s="113">
        <v>2.2999999999999998</v>
      </c>
      <c r="I19" s="113">
        <v>1.5470000000000002</v>
      </c>
      <c r="J19" s="114">
        <v>0.29799999999999999</v>
      </c>
      <c r="K19" s="119" t="str">
        <f t="shared" si="1"/>
        <v>0-16-A</v>
      </c>
      <c r="L19" s="111">
        <v>9.2222222222222214</v>
      </c>
      <c r="M19" s="111">
        <v>2.1111111111111112</v>
      </c>
      <c r="N19" s="112">
        <v>1.8499999999999999</v>
      </c>
      <c r="O19" s="116">
        <v>2.2222222222222223</v>
      </c>
      <c r="P19" s="116">
        <v>1.3744444444444444</v>
      </c>
      <c r="Q19" s="117">
        <v>0.32666666666666666</v>
      </c>
    </row>
    <row r="20" spans="1:33">
      <c r="A20" s="107">
        <v>0</v>
      </c>
      <c r="B20" s="108">
        <v>17</v>
      </c>
      <c r="C20" s="109" t="s">
        <v>51</v>
      </c>
      <c r="D20" s="118" t="str">
        <f t="shared" si="0"/>
        <v>0-17-H</v>
      </c>
      <c r="E20" s="111">
        <v>7</v>
      </c>
      <c r="F20" s="111">
        <v>1.7777777777777777</v>
      </c>
      <c r="G20" s="112">
        <v>1.2888888888888888</v>
      </c>
      <c r="H20" s="113">
        <v>1.5555555555555556</v>
      </c>
      <c r="I20" s="113">
        <v>1.4611111111111112</v>
      </c>
      <c r="J20" s="114">
        <v>0.2911111111111111</v>
      </c>
      <c r="K20" s="119" t="str">
        <f t="shared" si="1"/>
        <v>0-17-A</v>
      </c>
      <c r="L20" s="111">
        <v>6.9</v>
      </c>
      <c r="M20" s="111">
        <v>1.8</v>
      </c>
      <c r="N20" s="112">
        <v>1.4449999999999998</v>
      </c>
      <c r="O20" s="116">
        <v>2</v>
      </c>
      <c r="P20" s="116">
        <v>1.482</v>
      </c>
      <c r="Q20" s="117">
        <v>0.24900000000000003</v>
      </c>
    </row>
    <row r="21" spans="1:33">
      <c r="A21" s="107">
        <v>0</v>
      </c>
      <c r="B21" s="108">
        <v>18</v>
      </c>
      <c r="C21" s="109" t="s">
        <v>54</v>
      </c>
      <c r="D21" s="118" t="str">
        <f t="shared" si="0"/>
        <v>0-18-H</v>
      </c>
      <c r="E21" s="111">
        <v>5.4</v>
      </c>
      <c r="F21" s="111">
        <v>0.6</v>
      </c>
      <c r="G21" s="112">
        <v>0.73399999999999999</v>
      </c>
      <c r="H21" s="116">
        <v>2.7777777777777777</v>
      </c>
      <c r="I21" s="116">
        <v>1.8211111111111111</v>
      </c>
      <c r="J21" s="117">
        <v>0.21800000000000003</v>
      </c>
      <c r="K21" s="119" t="str">
        <f t="shared" si="1"/>
        <v>0-18-A</v>
      </c>
      <c r="L21" s="111">
        <v>4.8888888888888893</v>
      </c>
      <c r="M21" s="111">
        <v>0.88888888888888884</v>
      </c>
      <c r="N21" s="112">
        <v>0.83599999999999997</v>
      </c>
      <c r="O21" s="116">
        <v>2.7777777777777777</v>
      </c>
      <c r="P21" s="116">
        <v>2.0311111111111111</v>
      </c>
      <c r="Q21" s="117">
        <v>0.13777777777777778</v>
      </c>
    </row>
    <row r="22" spans="1:33">
      <c r="A22" s="107">
        <v>0</v>
      </c>
      <c r="B22" s="108">
        <v>19</v>
      </c>
      <c r="C22" s="109" t="s">
        <v>38</v>
      </c>
      <c r="D22" s="118" t="str">
        <f t="shared" si="0"/>
        <v>0-19-H</v>
      </c>
      <c r="E22" s="111">
        <v>8</v>
      </c>
      <c r="F22" s="111">
        <v>2.1818181818181817</v>
      </c>
      <c r="G22" s="112">
        <v>1.5445454545454544</v>
      </c>
      <c r="H22" s="113">
        <v>2.1818181818181817</v>
      </c>
      <c r="I22" s="113">
        <v>1.5899999999999999</v>
      </c>
      <c r="J22" s="114">
        <v>0.22636363636363638</v>
      </c>
      <c r="K22" s="119" t="str">
        <f t="shared" si="1"/>
        <v>0-19-A</v>
      </c>
      <c r="L22" s="111">
        <v>7.4444444444444446</v>
      </c>
      <c r="M22" s="111">
        <v>2</v>
      </c>
      <c r="N22" s="112">
        <v>1.3644444444444443</v>
      </c>
      <c r="O22" s="116">
        <v>2.2222222222222223</v>
      </c>
      <c r="P22" s="116">
        <v>1.6377777777777778</v>
      </c>
      <c r="Q22" s="117">
        <v>0.20444444444444446</v>
      </c>
    </row>
    <row r="23" spans="1:33" ht="15.75" thickBot="1">
      <c r="A23" s="120">
        <v>0</v>
      </c>
      <c r="B23" s="121">
        <v>20</v>
      </c>
      <c r="C23" s="122" t="s">
        <v>48</v>
      </c>
      <c r="D23" s="123" t="str">
        <f t="shared" si="0"/>
        <v>0-20-H</v>
      </c>
      <c r="E23" s="124">
        <v>8</v>
      </c>
      <c r="F23" s="124">
        <v>2.8888888888888888</v>
      </c>
      <c r="G23" s="125">
        <v>1.5966666666666667</v>
      </c>
      <c r="H23" s="126">
        <v>0.44444444444444442</v>
      </c>
      <c r="I23" s="126">
        <v>0.68333333333333335</v>
      </c>
      <c r="J23" s="127">
        <v>0.55555555555555558</v>
      </c>
      <c r="K23" s="128" t="str">
        <f t="shared" si="1"/>
        <v>0-20-A</v>
      </c>
      <c r="L23" s="124">
        <v>6.8</v>
      </c>
      <c r="M23" s="124">
        <v>1.5</v>
      </c>
      <c r="N23" s="125">
        <v>1.1359999999999999</v>
      </c>
      <c r="O23" s="129">
        <v>1.3</v>
      </c>
      <c r="P23" s="129">
        <v>1.046</v>
      </c>
      <c r="Q23" s="130">
        <v>0.34199999999999997</v>
      </c>
      <c r="AA23" s="385"/>
      <c r="AB23" s="385"/>
      <c r="AF23" s="385"/>
      <c r="AG23" s="385"/>
    </row>
    <row r="24" spans="1:33" ht="15.75" thickTop="1">
      <c r="A24" s="107">
        <v>1</v>
      </c>
      <c r="B24" s="108">
        <v>1</v>
      </c>
      <c r="C24" s="109" t="s">
        <v>45</v>
      </c>
      <c r="D24" s="118" t="str">
        <f t="shared" si="0"/>
        <v>1-1-H</v>
      </c>
      <c r="E24" s="111"/>
      <c r="F24" s="111"/>
      <c r="G24" s="112"/>
      <c r="H24" s="113"/>
      <c r="I24" s="113"/>
      <c r="J24" s="114"/>
      <c r="K24" s="119" t="str">
        <f t="shared" si="1"/>
        <v>1-1-A</v>
      </c>
      <c r="L24" s="111"/>
      <c r="M24" s="111"/>
      <c r="N24" s="112"/>
      <c r="O24" s="116"/>
      <c r="P24" s="116"/>
      <c r="Q24" s="117"/>
    </row>
    <row r="25" spans="1:33">
      <c r="A25" s="107">
        <v>1</v>
      </c>
      <c r="B25" s="108">
        <v>2</v>
      </c>
      <c r="C25" s="109" t="s">
        <v>44</v>
      </c>
      <c r="D25" s="118" t="str">
        <f t="shared" si="0"/>
        <v>1-2-H</v>
      </c>
      <c r="E25" s="111"/>
      <c r="F25" s="111"/>
      <c r="G25" s="112"/>
      <c r="H25" s="113"/>
      <c r="I25" s="113"/>
      <c r="J25" s="114"/>
      <c r="K25" s="119" t="str">
        <f t="shared" si="1"/>
        <v>1-2-A</v>
      </c>
      <c r="L25" s="111"/>
      <c r="M25" s="111"/>
      <c r="N25" s="112"/>
      <c r="O25" s="116"/>
      <c r="P25" s="116"/>
      <c r="Q25" s="117"/>
      <c r="R25" s="82"/>
      <c r="S25" s="82"/>
      <c r="T25" s="82"/>
      <c r="U25" s="82"/>
      <c r="V25" s="82"/>
      <c r="W25" s="82"/>
      <c r="X25" s="82"/>
      <c r="Y25" s="82"/>
    </row>
    <row r="26" spans="1:33">
      <c r="A26" s="107">
        <v>1</v>
      </c>
      <c r="B26" s="108">
        <v>3</v>
      </c>
      <c r="C26" s="109" t="s">
        <v>43</v>
      </c>
      <c r="D26" s="118" t="str">
        <f t="shared" si="0"/>
        <v>1-3-H</v>
      </c>
      <c r="E26" s="111"/>
      <c r="F26" s="111"/>
      <c r="G26" s="112"/>
      <c r="H26" s="113"/>
      <c r="I26" s="113"/>
      <c r="J26" s="114"/>
      <c r="K26" s="119" t="str">
        <f t="shared" si="1"/>
        <v>1-3-A</v>
      </c>
      <c r="L26" s="111"/>
      <c r="M26" s="111"/>
      <c r="N26" s="112"/>
      <c r="O26" s="116"/>
      <c r="P26" s="116"/>
      <c r="Q26" s="117"/>
      <c r="R26" s="82"/>
      <c r="S26" s="82"/>
      <c r="T26" s="82"/>
      <c r="U26" s="82"/>
      <c r="V26" s="82"/>
      <c r="W26" s="82"/>
      <c r="X26" s="82"/>
      <c r="Y26" s="82"/>
    </row>
    <row r="27" spans="1:33">
      <c r="A27" s="107">
        <v>1</v>
      </c>
      <c r="B27" s="108">
        <v>4</v>
      </c>
      <c r="C27" s="109" t="s">
        <v>39</v>
      </c>
      <c r="D27" s="118" t="str">
        <f t="shared" si="0"/>
        <v>1-4-H</v>
      </c>
      <c r="E27" s="111"/>
      <c r="F27" s="111"/>
      <c r="G27" s="112"/>
      <c r="H27" s="113"/>
      <c r="I27" s="113"/>
      <c r="J27" s="114"/>
      <c r="K27" s="119" t="str">
        <f t="shared" si="1"/>
        <v>1-4-A</v>
      </c>
      <c r="L27" s="111"/>
      <c r="M27" s="111"/>
      <c r="N27" s="112"/>
      <c r="O27" s="116"/>
      <c r="P27" s="116"/>
      <c r="Q27" s="117"/>
      <c r="R27" s="82"/>
      <c r="S27" s="82"/>
      <c r="T27" s="82"/>
      <c r="U27" s="82"/>
      <c r="V27" s="82"/>
      <c r="W27" s="82"/>
      <c r="X27" s="82"/>
      <c r="Y27" s="82"/>
    </row>
    <row r="28" spans="1:33">
      <c r="A28" s="107">
        <v>1</v>
      </c>
      <c r="B28" s="108">
        <v>5</v>
      </c>
      <c r="C28" s="109" t="s">
        <v>37</v>
      </c>
      <c r="D28" s="118" t="str">
        <f t="shared" si="0"/>
        <v>1-5-H</v>
      </c>
      <c r="E28" s="111"/>
      <c r="F28" s="111"/>
      <c r="G28" s="112"/>
      <c r="H28" s="113"/>
      <c r="I28" s="113"/>
      <c r="J28" s="114"/>
      <c r="K28" s="119" t="str">
        <f t="shared" si="1"/>
        <v>1-5-A</v>
      </c>
      <c r="L28" s="111"/>
      <c r="M28" s="111"/>
      <c r="N28" s="112"/>
      <c r="O28" s="116"/>
      <c r="P28" s="116"/>
      <c r="Q28" s="117"/>
      <c r="R28" s="82"/>
      <c r="S28" s="82"/>
      <c r="T28" s="82"/>
      <c r="U28" s="82"/>
      <c r="V28" s="82"/>
      <c r="W28" s="82"/>
      <c r="X28" s="82"/>
      <c r="Y28" s="82"/>
    </row>
    <row r="29" spans="1:33">
      <c r="A29" s="107">
        <v>1</v>
      </c>
      <c r="B29" s="108">
        <v>6</v>
      </c>
      <c r="C29" s="109" t="s">
        <v>49</v>
      </c>
      <c r="D29" s="118" t="str">
        <f t="shared" si="0"/>
        <v>1-6-H</v>
      </c>
      <c r="E29" s="111"/>
      <c r="F29" s="111"/>
      <c r="G29" s="112"/>
      <c r="H29" s="113"/>
      <c r="I29" s="113"/>
      <c r="J29" s="114"/>
      <c r="K29" s="119" t="str">
        <f t="shared" si="1"/>
        <v>1-6-A</v>
      </c>
      <c r="L29" s="111"/>
      <c r="M29" s="111"/>
      <c r="N29" s="112"/>
      <c r="O29" s="116"/>
      <c r="P29" s="116"/>
      <c r="Q29" s="117"/>
      <c r="R29" s="80"/>
      <c r="S29" s="80"/>
      <c r="T29" s="80"/>
      <c r="U29" s="80"/>
      <c r="V29" s="80"/>
      <c r="W29" s="82"/>
      <c r="X29" s="82"/>
      <c r="Y29" s="82"/>
    </row>
    <row r="30" spans="1:33">
      <c r="A30" s="107">
        <v>1</v>
      </c>
      <c r="B30" s="108">
        <v>7</v>
      </c>
      <c r="C30" s="109" t="s">
        <v>46</v>
      </c>
      <c r="D30" s="118" t="str">
        <f t="shared" si="0"/>
        <v>1-7-H</v>
      </c>
      <c r="E30" s="111"/>
      <c r="F30" s="111"/>
      <c r="G30" s="112"/>
      <c r="H30" s="113"/>
      <c r="I30" s="113"/>
      <c r="J30" s="114"/>
      <c r="K30" s="119" t="str">
        <f t="shared" si="1"/>
        <v>1-7-A</v>
      </c>
      <c r="L30" s="111"/>
      <c r="M30" s="111"/>
      <c r="N30" s="112"/>
      <c r="O30" s="116"/>
      <c r="P30" s="116"/>
      <c r="Q30" s="117"/>
      <c r="R30" s="81"/>
      <c r="S30" s="81"/>
      <c r="T30" s="83"/>
      <c r="U30" s="81"/>
      <c r="V30" s="81"/>
      <c r="W30" s="82"/>
      <c r="X30" s="82"/>
      <c r="Y30" s="82"/>
    </row>
    <row r="31" spans="1:33">
      <c r="A31" s="107">
        <v>1</v>
      </c>
      <c r="B31" s="108">
        <v>8</v>
      </c>
      <c r="C31" s="109" t="s">
        <v>53</v>
      </c>
      <c r="D31" s="118" t="str">
        <f t="shared" si="0"/>
        <v>1-8-H</v>
      </c>
      <c r="E31" s="111"/>
      <c r="F31" s="111"/>
      <c r="G31" s="112"/>
      <c r="H31" s="116"/>
      <c r="I31" s="116"/>
      <c r="J31" s="117"/>
      <c r="K31" s="119" t="str">
        <f t="shared" si="1"/>
        <v>1-8-A</v>
      </c>
      <c r="L31" s="111"/>
      <c r="M31" s="111"/>
      <c r="N31" s="112"/>
      <c r="O31" s="116"/>
      <c r="P31" s="116"/>
      <c r="Q31" s="117"/>
      <c r="R31" s="81"/>
      <c r="S31" s="81"/>
      <c r="T31" s="83"/>
      <c r="U31" s="81"/>
      <c r="V31" s="81"/>
      <c r="W31" s="82"/>
      <c r="X31" s="82"/>
      <c r="Y31" s="82"/>
    </row>
    <row r="32" spans="1:33">
      <c r="A32" s="107">
        <v>1</v>
      </c>
      <c r="B32" s="108">
        <v>9</v>
      </c>
      <c r="C32" s="109" t="s">
        <v>52</v>
      </c>
      <c r="D32" s="118" t="str">
        <f t="shared" si="0"/>
        <v>1-9-H</v>
      </c>
      <c r="E32" s="111"/>
      <c r="F32" s="111"/>
      <c r="G32" s="112"/>
      <c r="H32" s="116"/>
      <c r="I32" s="116"/>
      <c r="J32" s="117"/>
      <c r="K32" s="119" t="str">
        <f t="shared" si="1"/>
        <v>1-9-A</v>
      </c>
      <c r="L32" s="111"/>
      <c r="M32" s="111"/>
      <c r="N32" s="112"/>
      <c r="O32" s="116"/>
      <c r="P32" s="116"/>
      <c r="Q32" s="117"/>
      <c r="R32" s="81"/>
      <c r="S32" s="81"/>
      <c r="T32" s="83"/>
      <c r="U32" s="81"/>
      <c r="V32" s="81"/>
      <c r="W32" s="82"/>
      <c r="X32" s="82"/>
      <c r="Y32" s="82"/>
    </row>
    <row r="33" spans="1:25">
      <c r="A33" s="107">
        <v>1</v>
      </c>
      <c r="B33" s="108">
        <v>10</v>
      </c>
      <c r="C33" s="109" t="s">
        <v>41</v>
      </c>
      <c r="D33" s="118" t="str">
        <f t="shared" si="0"/>
        <v>1-10-H</v>
      </c>
      <c r="E33" s="111"/>
      <c r="F33" s="111"/>
      <c r="G33" s="112"/>
      <c r="H33" s="113"/>
      <c r="I33" s="113"/>
      <c r="J33" s="114"/>
      <c r="K33" s="119" t="str">
        <f t="shared" si="1"/>
        <v>1-10-A</v>
      </c>
      <c r="L33" s="111"/>
      <c r="M33" s="111"/>
      <c r="N33" s="112"/>
      <c r="O33" s="116"/>
      <c r="P33" s="116"/>
      <c r="Q33" s="117"/>
      <c r="R33" s="81"/>
      <c r="S33" s="81"/>
      <c r="T33" s="83"/>
      <c r="U33" s="81"/>
      <c r="V33" s="81"/>
      <c r="W33" s="82"/>
      <c r="X33" s="82"/>
      <c r="Y33" s="82"/>
    </row>
    <row r="34" spans="1:25">
      <c r="A34" s="107">
        <v>1</v>
      </c>
      <c r="B34" s="108">
        <v>11</v>
      </c>
      <c r="C34" s="109" t="s">
        <v>12</v>
      </c>
      <c r="D34" s="118" t="str">
        <f t="shared" si="0"/>
        <v>1-11-H</v>
      </c>
      <c r="E34" s="111"/>
      <c r="F34" s="111"/>
      <c r="G34" s="112"/>
      <c r="H34" s="113"/>
      <c r="I34" s="113"/>
      <c r="J34" s="114"/>
      <c r="K34" s="119" t="str">
        <f t="shared" si="1"/>
        <v>1-11-A</v>
      </c>
      <c r="L34" s="111"/>
      <c r="M34" s="111"/>
      <c r="N34" s="112"/>
      <c r="O34" s="116"/>
      <c r="P34" s="116"/>
      <c r="Q34" s="117"/>
      <c r="R34" s="81"/>
      <c r="S34" s="81"/>
      <c r="T34" s="83"/>
      <c r="U34" s="81"/>
      <c r="V34" s="81"/>
      <c r="W34" s="82"/>
      <c r="X34" s="82"/>
      <c r="Y34" s="82"/>
    </row>
    <row r="35" spans="1:25">
      <c r="A35" s="107">
        <v>1</v>
      </c>
      <c r="B35" s="108">
        <v>12</v>
      </c>
      <c r="C35" s="109" t="s">
        <v>36</v>
      </c>
      <c r="D35" s="118" t="str">
        <f t="shared" si="0"/>
        <v>1-12-H</v>
      </c>
      <c r="E35" s="111"/>
      <c r="F35" s="111"/>
      <c r="G35" s="112"/>
      <c r="H35" s="113"/>
      <c r="I35" s="113"/>
      <c r="J35" s="114"/>
      <c r="K35" s="119" t="str">
        <f t="shared" si="1"/>
        <v>1-12-A</v>
      </c>
      <c r="L35" s="111"/>
      <c r="M35" s="111"/>
      <c r="N35" s="112"/>
      <c r="O35" s="116"/>
      <c r="P35" s="116"/>
      <c r="Q35" s="117"/>
      <c r="R35" s="81"/>
      <c r="S35" s="81"/>
      <c r="T35" s="83"/>
      <c r="U35" s="81"/>
      <c r="V35" s="81"/>
      <c r="W35" s="82"/>
      <c r="X35" s="82"/>
      <c r="Y35" s="82"/>
    </row>
    <row r="36" spans="1:25">
      <c r="A36" s="107">
        <v>1</v>
      </c>
      <c r="B36" s="108">
        <v>13</v>
      </c>
      <c r="C36" s="109" t="s">
        <v>42</v>
      </c>
      <c r="D36" s="118" t="str">
        <f t="shared" si="0"/>
        <v>1-13-H</v>
      </c>
      <c r="E36" s="111"/>
      <c r="F36" s="111"/>
      <c r="G36" s="112"/>
      <c r="H36" s="113"/>
      <c r="I36" s="113"/>
      <c r="J36" s="114"/>
      <c r="K36" s="119" t="str">
        <f t="shared" si="1"/>
        <v>1-13-A</v>
      </c>
      <c r="L36" s="111"/>
      <c r="M36" s="111"/>
      <c r="N36" s="112"/>
      <c r="O36" s="116"/>
      <c r="P36" s="116"/>
      <c r="Q36" s="117"/>
      <c r="R36" s="82"/>
      <c r="S36" s="82"/>
      <c r="T36" s="82"/>
      <c r="U36" s="82"/>
      <c r="V36" s="81"/>
      <c r="W36" s="82"/>
      <c r="X36" s="82"/>
      <c r="Y36" s="82"/>
    </row>
    <row r="37" spans="1:25">
      <c r="A37" s="107">
        <v>1</v>
      </c>
      <c r="B37" s="108">
        <v>14</v>
      </c>
      <c r="C37" s="109" t="s">
        <v>50</v>
      </c>
      <c r="D37" s="118" t="str">
        <f t="shared" si="0"/>
        <v>1-14-H</v>
      </c>
      <c r="E37" s="111"/>
      <c r="F37" s="111"/>
      <c r="G37" s="112"/>
      <c r="H37" s="113"/>
      <c r="I37" s="113"/>
      <c r="J37" s="114"/>
      <c r="K37" s="119" t="str">
        <f t="shared" si="1"/>
        <v>1-14-A</v>
      </c>
      <c r="L37" s="111"/>
      <c r="M37" s="111"/>
      <c r="N37" s="112"/>
      <c r="O37" s="116"/>
      <c r="P37" s="116"/>
      <c r="Q37" s="117"/>
      <c r="R37" s="80"/>
      <c r="S37" s="80"/>
      <c r="T37" s="80"/>
      <c r="U37" s="80"/>
      <c r="V37" s="81"/>
      <c r="W37" s="82"/>
      <c r="X37" s="82"/>
      <c r="Y37" s="82"/>
    </row>
    <row r="38" spans="1:25">
      <c r="A38" s="107">
        <v>1</v>
      </c>
      <c r="B38" s="108">
        <v>15</v>
      </c>
      <c r="C38" s="109" t="s">
        <v>47</v>
      </c>
      <c r="D38" s="118" t="str">
        <f t="shared" si="0"/>
        <v>1-15-H</v>
      </c>
      <c r="E38" s="111"/>
      <c r="F38" s="111"/>
      <c r="G38" s="112"/>
      <c r="H38" s="113"/>
      <c r="I38" s="113"/>
      <c r="J38" s="114"/>
      <c r="K38" s="119" t="str">
        <f t="shared" si="1"/>
        <v>1-15-A</v>
      </c>
      <c r="L38" s="111"/>
      <c r="M38" s="111"/>
      <c r="N38" s="112"/>
      <c r="O38" s="116"/>
      <c r="P38" s="116"/>
      <c r="Q38" s="117"/>
      <c r="R38" s="81"/>
      <c r="S38" s="83"/>
      <c r="T38" s="81"/>
      <c r="U38" s="81"/>
      <c r="V38" s="81"/>
      <c r="W38" s="82"/>
      <c r="X38" s="82"/>
      <c r="Y38" s="82"/>
    </row>
    <row r="39" spans="1:25">
      <c r="A39" s="107">
        <v>1</v>
      </c>
      <c r="B39" s="108">
        <v>16</v>
      </c>
      <c r="C39" s="109" t="s">
        <v>40</v>
      </c>
      <c r="D39" s="118" t="str">
        <f t="shared" si="0"/>
        <v>1-16-H</v>
      </c>
      <c r="E39" s="111"/>
      <c r="F39" s="111"/>
      <c r="G39" s="112"/>
      <c r="H39" s="113"/>
      <c r="I39" s="113"/>
      <c r="J39" s="114"/>
      <c r="K39" s="119" t="str">
        <f t="shared" si="1"/>
        <v>1-16-A</v>
      </c>
      <c r="L39" s="111"/>
      <c r="M39" s="111"/>
      <c r="N39" s="112"/>
      <c r="O39" s="116"/>
      <c r="P39" s="116"/>
      <c r="Q39" s="117"/>
      <c r="R39" s="81"/>
      <c r="S39" s="83"/>
      <c r="T39" s="81"/>
      <c r="U39" s="81"/>
      <c r="V39" s="81"/>
      <c r="W39" s="82"/>
      <c r="X39" s="82"/>
      <c r="Y39" s="82"/>
    </row>
    <row r="40" spans="1:25">
      <c r="A40" s="107">
        <v>1</v>
      </c>
      <c r="B40" s="108">
        <v>17</v>
      </c>
      <c r="C40" s="109" t="s">
        <v>51</v>
      </c>
      <c r="D40" s="118" t="str">
        <f t="shared" si="0"/>
        <v>1-17-H</v>
      </c>
      <c r="E40" s="111"/>
      <c r="F40" s="111"/>
      <c r="G40" s="112"/>
      <c r="H40" s="113"/>
      <c r="I40" s="113"/>
      <c r="J40" s="114"/>
      <c r="K40" s="119" t="str">
        <f t="shared" si="1"/>
        <v>1-17-A</v>
      </c>
      <c r="L40" s="111"/>
      <c r="M40" s="111"/>
      <c r="N40" s="112"/>
      <c r="O40" s="116"/>
      <c r="P40" s="116"/>
      <c r="Q40" s="117"/>
      <c r="R40" s="81"/>
      <c r="S40" s="83"/>
      <c r="T40" s="81"/>
      <c r="U40" s="81"/>
      <c r="V40" s="81"/>
      <c r="W40" s="82"/>
      <c r="X40" s="82"/>
      <c r="Y40" s="82"/>
    </row>
    <row r="41" spans="1:25">
      <c r="A41" s="107">
        <v>1</v>
      </c>
      <c r="B41" s="108">
        <v>18</v>
      </c>
      <c r="C41" s="109" t="s">
        <v>54</v>
      </c>
      <c r="D41" s="118" t="str">
        <f t="shared" si="0"/>
        <v>1-18-H</v>
      </c>
      <c r="E41" s="111"/>
      <c r="F41" s="111"/>
      <c r="G41" s="112"/>
      <c r="H41" s="116"/>
      <c r="I41" s="116"/>
      <c r="J41" s="117"/>
      <c r="K41" s="119" t="str">
        <f t="shared" si="1"/>
        <v>1-18-A</v>
      </c>
      <c r="L41" s="111"/>
      <c r="M41" s="111"/>
      <c r="N41" s="112"/>
      <c r="O41" s="116"/>
      <c r="P41" s="116"/>
      <c r="Q41" s="117"/>
      <c r="R41" s="81"/>
      <c r="S41" s="83"/>
      <c r="T41" s="81"/>
      <c r="U41" s="81"/>
      <c r="V41" s="81"/>
      <c r="W41" s="82"/>
      <c r="X41" s="82"/>
      <c r="Y41" s="82"/>
    </row>
    <row r="42" spans="1:25">
      <c r="A42" s="107">
        <v>1</v>
      </c>
      <c r="B42" s="108">
        <v>19</v>
      </c>
      <c r="C42" s="109" t="s">
        <v>38</v>
      </c>
      <c r="D42" s="118" t="str">
        <f t="shared" si="0"/>
        <v>1-19-H</v>
      </c>
      <c r="E42" s="111"/>
      <c r="F42" s="111"/>
      <c r="G42" s="112"/>
      <c r="H42" s="113"/>
      <c r="I42" s="113"/>
      <c r="J42" s="114"/>
      <c r="K42" s="119" t="str">
        <f t="shared" si="1"/>
        <v>1-19-A</v>
      </c>
      <c r="L42" s="111"/>
      <c r="M42" s="111"/>
      <c r="N42" s="112"/>
      <c r="O42" s="116"/>
      <c r="P42" s="116"/>
      <c r="Q42" s="117"/>
      <c r="R42" s="81"/>
      <c r="S42" s="83"/>
      <c r="T42" s="81"/>
      <c r="U42" s="81"/>
      <c r="V42" s="81"/>
      <c r="W42" s="82"/>
      <c r="X42" s="82"/>
      <c r="Y42" s="82"/>
    </row>
    <row r="43" spans="1:25" ht="15.75" thickBot="1">
      <c r="A43" s="120">
        <v>1</v>
      </c>
      <c r="B43" s="121">
        <v>20</v>
      </c>
      <c r="C43" s="122" t="s">
        <v>48</v>
      </c>
      <c r="D43" s="123" t="str">
        <f t="shared" si="0"/>
        <v>1-20-H</v>
      </c>
      <c r="E43" s="124"/>
      <c r="F43" s="124"/>
      <c r="G43" s="125"/>
      <c r="H43" s="126"/>
      <c r="I43" s="126"/>
      <c r="J43" s="127"/>
      <c r="K43" s="128" t="str">
        <f t="shared" si="1"/>
        <v>1-20-A</v>
      </c>
      <c r="L43" s="124"/>
      <c r="M43" s="124"/>
      <c r="N43" s="125"/>
      <c r="O43" s="129"/>
      <c r="P43" s="129"/>
      <c r="Q43" s="130"/>
      <c r="R43" s="81"/>
      <c r="S43" s="83"/>
      <c r="T43" s="81"/>
      <c r="U43" s="81"/>
      <c r="V43" s="81"/>
      <c r="W43" s="82"/>
      <c r="X43" s="82"/>
      <c r="Y43" s="82"/>
    </row>
    <row r="44" spans="1:25" ht="15.75" thickTop="1">
      <c r="A44" s="107">
        <v>2</v>
      </c>
      <c r="B44" s="108">
        <v>1</v>
      </c>
      <c r="C44" s="109" t="s">
        <v>45</v>
      </c>
      <c r="D44" s="118" t="str">
        <f t="shared" si="0"/>
        <v>2-1-H</v>
      </c>
      <c r="E44" s="111"/>
      <c r="F44" s="111"/>
      <c r="G44" s="112"/>
      <c r="H44" s="113"/>
      <c r="I44" s="113"/>
      <c r="J44" s="114"/>
      <c r="K44" s="119" t="str">
        <f t="shared" si="1"/>
        <v>2-1-A</v>
      </c>
      <c r="L44" s="111"/>
      <c r="M44" s="111"/>
      <c r="N44" s="112"/>
      <c r="O44" s="116"/>
      <c r="P44" s="116"/>
      <c r="Q44" s="117"/>
      <c r="R44" s="81"/>
      <c r="S44" s="83"/>
      <c r="T44" s="81"/>
      <c r="U44" s="81"/>
      <c r="V44" s="81"/>
      <c r="W44" s="82"/>
      <c r="X44" s="82"/>
      <c r="Y44" s="82"/>
    </row>
    <row r="45" spans="1:25">
      <c r="A45" s="107">
        <v>2</v>
      </c>
      <c r="B45" s="108">
        <v>2</v>
      </c>
      <c r="C45" s="109" t="s">
        <v>44</v>
      </c>
      <c r="D45" s="118" t="str">
        <f t="shared" si="0"/>
        <v>2-2-H</v>
      </c>
      <c r="E45" s="111"/>
      <c r="F45" s="111"/>
      <c r="G45" s="112"/>
      <c r="H45" s="113"/>
      <c r="I45" s="113"/>
      <c r="J45" s="114"/>
      <c r="K45" s="119" t="str">
        <f t="shared" si="1"/>
        <v>2-2-A</v>
      </c>
      <c r="L45" s="111"/>
      <c r="M45" s="111"/>
      <c r="N45" s="112"/>
      <c r="O45" s="116"/>
      <c r="P45" s="116"/>
      <c r="Q45" s="117"/>
      <c r="R45" s="81"/>
      <c r="S45" s="83"/>
      <c r="T45" s="81"/>
      <c r="U45" s="81"/>
      <c r="V45" s="81"/>
      <c r="W45" s="82"/>
      <c r="X45" s="82"/>
      <c r="Y45" s="82"/>
    </row>
    <row r="46" spans="1:25">
      <c r="A46" s="107">
        <v>2</v>
      </c>
      <c r="B46" s="108">
        <v>3</v>
      </c>
      <c r="C46" s="109" t="s">
        <v>43</v>
      </c>
      <c r="D46" s="118" t="str">
        <f t="shared" si="0"/>
        <v>2-3-H</v>
      </c>
      <c r="E46" s="111"/>
      <c r="F46" s="111"/>
      <c r="G46" s="112"/>
      <c r="H46" s="113"/>
      <c r="I46" s="113"/>
      <c r="J46" s="114"/>
      <c r="K46" s="119" t="str">
        <f t="shared" si="1"/>
        <v>2-3-A</v>
      </c>
      <c r="L46" s="111"/>
      <c r="M46" s="111"/>
      <c r="N46" s="112"/>
      <c r="O46" s="116"/>
      <c r="P46" s="116"/>
      <c r="Q46" s="117"/>
      <c r="R46" s="81"/>
      <c r="S46" s="83"/>
      <c r="T46" s="81"/>
      <c r="U46" s="81"/>
      <c r="V46" s="81"/>
      <c r="W46" s="82"/>
      <c r="X46" s="82"/>
      <c r="Y46" s="82"/>
    </row>
    <row r="47" spans="1:25">
      <c r="A47" s="107">
        <v>2</v>
      </c>
      <c r="B47" s="108">
        <v>4</v>
      </c>
      <c r="C47" s="109" t="s">
        <v>39</v>
      </c>
      <c r="D47" s="118" t="str">
        <f t="shared" si="0"/>
        <v>2-4-H</v>
      </c>
      <c r="E47" s="111"/>
      <c r="F47" s="111"/>
      <c r="G47" s="112"/>
      <c r="H47" s="113"/>
      <c r="I47" s="113"/>
      <c r="J47" s="114"/>
      <c r="K47" s="119" t="str">
        <f t="shared" si="1"/>
        <v>2-4-A</v>
      </c>
      <c r="L47" s="111"/>
      <c r="M47" s="111"/>
      <c r="N47" s="112"/>
      <c r="O47" s="116"/>
      <c r="P47" s="116"/>
      <c r="Q47" s="117"/>
      <c r="R47" s="81"/>
      <c r="S47" s="83"/>
      <c r="T47" s="81"/>
      <c r="U47" s="81"/>
      <c r="V47" s="81"/>
      <c r="W47" s="82"/>
      <c r="X47" s="82"/>
      <c r="Y47" s="82"/>
    </row>
    <row r="48" spans="1:25" ht="16.5" customHeight="1">
      <c r="A48" s="107">
        <v>2</v>
      </c>
      <c r="B48" s="108">
        <v>5</v>
      </c>
      <c r="C48" s="109" t="s">
        <v>37</v>
      </c>
      <c r="D48" s="118" t="str">
        <f t="shared" si="0"/>
        <v>2-5-H</v>
      </c>
      <c r="E48" s="111"/>
      <c r="F48" s="111"/>
      <c r="G48" s="112"/>
      <c r="H48" s="113"/>
      <c r="I48" s="113"/>
      <c r="J48" s="114"/>
      <c r="K48" s="119" t="str">
        <f t="shared" si="1"/>
        <v>2-5-A</v>
      </c>
      <c r="L48" s="111"/>
      <c r="M48" s="111"/>
      <c r="N48" s="112"/>
      <c r="O48" s="116"/>
      <c r="P48" s="116"/>
      <c r="Q48" s="117"/>
      <c r="R48" s="85"/>
      <c r="T48" s="81"/>
      <c r="U48" s="81"/>
      <c r="V48" s="81"/>
      <c r="W48" s="82"/>
      <c r="X48" s="82"/>
      <c r="Y48" s="82"/>
    </row>
    <row r="49" spans="1:25">
      <c r="A49" s="107">
        <v>2</v>
      </c>
      <c r="B49" s="108">
        <v>6</v>
      </c>
      <c r="C49" s="109" t="s">
        <v>49</v>
      </c>
      <c r="D49" s="118" t="str">
        <f t="shared" si="0"/>
        <v>2-6-H</v>
      </c>
      <c r="E49" s="111"/>
      <c r="F49" s="111"/>
      <c r="G49" s="112"/>
      <c r="H49" s="113"/>
      <c r="I49" s="113"/>
      <c r="J49" s="114"/>
      <c r="K49" s="119" t="str">
        <f t="shared" si="1"/>
        <v>2-6-A</v>
      </c>
      <c r="L49" s="111"/>
      <c r="M49" s="111"/>
      <c r="N49" s="112"/>
      <c r="O49" s="116"/>
      <c r="P49" s="116"/>
      <c r="Q49" s="117"/>
      <c r="R49" s="86"/>
      <c r="S49" s="86"/>
      <c r="T49" s="81"/>
      <c r="U49" s="81"/>
      <c r="V49" s="81"/>
      <c r="W49" s="82"/>
      <c r="X49" s="82"/>
      <c r="Y49" s="82"/>
    </row>
    <row r="50" spans="1:25">
      <c r="A50" s="107">
        <v>2</v>
      </c>
      <c r="B50" s="108">
        <v>7</v>
      </c>
      <c r="C50" s="109" t="s">
        <v>46</v>
      </c>
      <c r="D50" s="118" t="str">
        <f t="shared" si="0"/>
        <v>2-7-H</v>
      </c>
      <c r="E50" s="111"/>
      <c r="F50" s="111"/>
      <c r="G50" s="112"/>
      <c r="H50" s="113"/>
      <c r="I50" s="113"/>
      <c r="J50" s="114"/>
      <c r="K50" s="119" t="str">
        <f t="shared" si="1"/>
        <v>2-7-A</v>
      </c>
      <c r="L50" s="111"/>
      <c r="M50" s="111"/>
      <c r="N50" s="112"/>
      <c r="O50" s="116"/>
      <c r="P50" s="116"/>
      <c r="Q50" s="117"/>
      <c r="R50" s="84"/>
      <c r="S50" s="84"/>
      <c r="T50" s="81"/>
      <c r="U50" s="81"/>
      <c r="V50" s="82"/>
      <c r="W50" s="82"/>
      <c r="X50" s="82"/>
      <c r="Y50" s="82"/>
    </row>
    <row r="51" spans="1:25">
      <c r="A51" s="107">
        <v>2</v>
      </c>
      <c r="B51" s="108">
        <v>8</v>
      </c>
      <c r="C51" s="109" t="s">
        <v>53</v>
      </c>
      <c r="D51" s="118" t="str">
        <f t="shared" si="0"/>
        <v>2-8-H</v>
      </c>
      <c r="E51" s="111"/>
      <c r="F51" s="111"/>
      <c r="G51" s="112"/>
      <c r="H51" s="116"/>
      <c r="I51" s="116"/>
      <c r="J51" s="117"/>
      <c r="K51" s="119" t="str">
        <f t="shared" si="1"/>
        <v>2-8-A</v>
      </c>
      <c r="L51" s="111"/>
      <c r="M51" s="111"/>
      <c r="N51" s="112"/>
      <c r="O51" s="116"/>
      <c r="P51" s="116"/>
      <c r="Q51" s="117"/>
      <c r="R51" s="84"/>
      <c r="S51" s="84"/>
      <c r="T51" s="81"/>
      <c r="U51" s="81"/>
      <c r="V51" s="82"/>
      <c r="W51" s="82"/>
      <c r="X51" s="82"/>
      <c r="Y51" s="82"/>
    </row>
    <row r="52" spans="1:25">
      <c r="A52" s="107">
        <v>2</v>
      </c>
      <c r="B52" s="108">
        <v>9</v>
      </c>
      <c r="C52" s="109" t="s">
        <v>52</v>
      </c>
      <c r="D52" s="118" t="str">
        <f t="shared" si="0"/>
        <v>2-9-H</v>
      </c>
      <c r="E52" s="111"/>
      <c r="F52" s="111"/>
      <c r="G52" s="112"/>
      <c r="H52" s="116"/>
      <c r="I52" s="116"/>
      <c r="J52" s="117"/>
      <c r="K52" s="119" t="str">
        <f t="shared" si="1"/>
        <v>2-9-A</v>
      </c>
      <c r="L52" s="111"/>
      <c r="M52" s="111"/>
      <c r="N52" s="112"/>
      <c r="O52" s="116"/>
      <c r="P52" s="116"/>
      <c r="Q52" s="117"/>
      <c r="R52" s="84"/>
      <c r="S52" s="84"/>
      <c r="T52" s="81"/>
      <c r="U52" s="81"/>
      <c r="V52" s="82"/>
      <c r="W52" s="82"/>
      <c r="X52" s="82"/>
      <c r="Y52" s="82"/>
    </row>
    <row r="53" spans="1:25">
      <c r="A53" s="107">
        <v>2</v>
      </c>
      <c r="B53" s="108">
        <v>10</v>
      </c>
      <c r="C53" s="109" t="s">
        <v>41</v>
      </c>
      <c r="D53" s="118" t="str">
        <f t="shared" si="0"/>
        <v>2-10-H</v>
      </c>
      <c r="E53" s="111"/>
      <c r="F53" s="111"/>
      <c r="G53" s="112"/>
      <c r="H53" s="113"/>
      <c r="I53" s="113"/>
      <c r="J53" s="114"/>
      <c r="K53" s="119" t="str">
        <f t="shared" si="1"/>
        <v>2-10-A</v>
      </c>
      <c r="L53" s="111"/>
      <c r="M53" s="111"/>
      <c r="N53" s="112"/>
      <c r="O53" s="116"/>
      <c r="P53" s="116"/>
      <c r="Q53" s="117"/>
      <c r="R53" s="84"/>
      <c r="S53" s="84"/>
      <c r="T53" s="81"/>
      <c r="U53" s="81"/>
      <c r="V53" s="82"/>
      <c r="W53" s="82"/>
      <c r="X53" s="82"/>
    </row>
    <row r="54" spans="1:25">
      <c r="A54" s="107">
        <v>2</v>
      </c>
      <c r="B54" s="108">
        <v>11</v>
      </c>
      <c r="C54" s="109" t="s">
        <v>12</v>
      </c>
      <c r="D54" s="118" t="str">
        <f t="shared" si="0"/>
        <v>2-11-H</v>
      </c>
      <c r="E54" s="111"/>
      <c r="F54" s="111"/>
      <c r="G54" s="112"/>
      <c r="H54" s="113"/>
      <c r="I54" s="113"/>
      <c r="J54" s="114"/>
      <c r="K54" s="119" t="str">
        <f t="shared" si="1"/>
        <v>2-11-A</v>
      </c>
      <c r="L54" s="111"/>
      <c r="M54" s="111"/>
      <c r="N54" s="112"/>
      <c r="O54" s="116"/>
      <c r="P54" s="116"/>
      <c r="Q54" s="117"/>
      <c r="R54" s="84"/>
      <c r="S54" s="84"/>
      <c r="T54" s="81"/>
      <c r="U54" s="81"/>
      <c r="V54" s="82"/>
      <c r="W54" s="82"/>
      <c r="X54" s="82"/>
    </row>
    <row r="55" spans="1:25">
      <c r="A55" s="107">
        <v>2</v>
      </c>
      <c r="B55" s="108">
        <v>12</v>
      </c>
      <c r="C55" s="109" t="s">
        <v>36</v>
      </c>
      <c r="D55" s="118" t="str">
        <f t="shared" si="0"/>
        <v>2-12-H</v>
      </c>
      <c r="E55" s="111"/>
      <c r="F55" s="111"/>
      <c r="G55" s="112"/>
      <c r="H55" s="113"/>
      <c r="I55" s="113"/>
      <c r="J55" s="114"/>
      <c r="K55" s="119" t="str">
        <f t="shared" si="1"/>
        <v>2-12-A</v>
      </c>
      <c r="L55" s="111"/>
      <c r="M55" s="111"/>
      <c r="N55" s="112"/>
      <c r="O55" s="116"/>
      <c r="P55" s="116"/>
      <c r="Q55" s="117"/>
      <c r="R55" s="84"/>
      <c r="S55" s="84"/>
      <c r="T55" s="81"/>
      <c r="U55" s="81"/>
      <c r="V55" s="82"/>
      <c r="W55" s="82"/>
      <c r="X55" s="82"/>
    </row>
    <row r="56" spans="1:25">
      <c r="A56" s="107">
        <v>2</v>
      </c>
      <c r="B56" s="108">
        <v>13</v>
      </c>
      <c r="C56" s="109" t="s">
        <v>42</v>
      </c>
      <c r="D56" s="118" t="str">
        <f t="shared" si="0"/>
        <v>2-13-H</v>
      </c>
      <c r="E56" s="111"/>
      <c r="F56" s="111"/>
      <c r="G56" s="112"/>
      <c r="H56" s="113"/>
      <c r="I56" s="113"/>
      <c r="J56" s="114"/>
      <c r="K56" s="119" t="str">
        <f t="shared" si="1"/>
        <v>2-13-A</v>
      </c>
      <c r="L56" s="111"/>
      <c r="M56" s="111"/>
      <c r="N56" s="112"/>
      <c r="O56" s="116"/>
      <c r="P56" s="116"/>
      <c r="Q56" s="117"/>
      <c r="R56" s="84"/>
      <c r="S56" s="84"/>
      <c r="T56" s="81"/>
      <c r="U56" s="81"/>
      <c r="V56" s="82"/>
      <c r="W56" s="82"/>
      <c r="X56" s="82"/>
    </row>
    <row r="57" spans="1:25">
      <c r="A57" s="107">
        <v>2</v>
      </c>
      <c r="B57" s="108">
        <v>14</v>
      </c>
      <c r="C57" s="109" t="s">
        <v>50</v>
      </c>
      <c r="D57" s="118" t="str">
        <f t="shared" si="0"/>
        <v>2-14-H</v>
      </c>
      <c r="E57" s="111"/>
      <c r="F57" s="111"/>
      <c r="G57" s="112"/>
      <c r="H57" s="113"/>
      <c r="I57" s="113"/>
      <c r="J57" s="114"/>
      <c r="K57" s="119" t="str">
        <f t="shared" si="1"/>
        <v>2-14-A</v>
      </c>
      <c r="L57" s="111"/>
      <c r="M57" s="111"/>
      <c r="N57" s="112"/>
      <c r="O57" s="116"/>
      <c r="P57" s="116"/>
      <c r="Q57" s="117"/>
      <c r="R57" s="84"/>
      <c r="S57" s="84"/>
      <c r="T57" s="81"/>
      <c r="U57" s="81"/>
      <c r="V57" s="82"/>
      <c r="W57" s="82"/>
      <c r="X57" s="82"/>
    </row>
    <row r="58" spans="1:25">
      <c r="A58" s="107">
        <v>2</v>
      </c>
      <c r="B58" s="108">
        <v>15</v>
      </c>
      <c r="C58" s="109" t="s">
        <v>47</v>
      </c>
      <c r="D58" s="118" t="str">
        <f t="shared" si="0"/>
        <v>2-15-H</v>
      </c>
      <c r="E58" s="111"/>
      <c r="F58" s="111"/>
      <c r="G58" s="112"/>
      <c r="H58" s="113"/>
      <c r="I58" s="113"/>
      <c r="J58" s="114"/>
      <c r="K58" s="119" t="str">
        <f t="shared" si="1"/>
        <v>2-15-A</v>
      </c>
      <c r="L58" s="111"/>
      <c r="M58" s="111"/>
      <c r="N58" s="112"/>
      <c r="O58" s="116"/>
      <c r="P58" s="116"/>
      <c r="Q58" s="117"/>
      <c r="R58" s="84"/>
      <c r="S58" s="84"/>
      <c r="T58" s="82"/>
      <c r="U58" s="82"/>
      <c r="V58" s="82"/>
      <c r="W58" s="82"/>
      <c r="X58" s="82"/>
    </row>
    <row r="59" spans="1:25">
      <c r="A59" s="107">
        <v>2</v>
      </c>
      <c r="B59" s="108">
        <v>16</v>
      </c>
      <c r="C59" s="109" t="s">
        <v>40</v>
      </c>
      <c r="D59" s="118" t="str">
        <f t="shared" si="0"/>
        <v>2-16-H</v>
      </c>
      <c r="E59" s="111"/>
      <c r="F59" s="111"/>
      <c r="G59" s="112"/>
      <c r="H59" s="113"/>
      <c r="I59" s="113"/>
      <c r="J59" s="114"/>
      <c r="K59" s="119" t="str">
        <f t="shared" si="1"/>
        <v>2-16-A</v>
      </c>
      <c r="L59" s="111"/>
      <c r="M59" s="111"/>
      <c r="N59" s="112"/>
      <c r="O59" s="116"/>
      <c r="P59" s="116"/>
      <c r="Q59" s="117"/>
      <c r="R59" s="84"/>
      <c r="S59" s="84"/>
      <c r="T59" s="82"/>
      <c r="U59" s="82"/>
      <c r="V59" s="82"/>
      <c r="W59" s="82"/>
      <c r="X59" s="82"/>
    </row>
    <row r="60" spans="1:25">
      <c r="A60" s="107">
        <v>2</v>
      </c>
      <c r="B60" s="108">
        <v>17</v>
      </c>
      <c r="C60" s="109" t="s">
        <v>51</v>
      </c>
      <c r="D60" s="118" t="str">
        <f t="shared" si="0"/>
        <v>2-17-H</v>
      </c>
      <c r="E60" s="111"/>
      <c r="F60" s="111"/>
      <c r="G60" s="112"/>
      <c r="H60" s="113"/>
      <c r="I60" s="113"/>
      <c r="J60" s="114"/>
      <c r="K60" s="119" t="str">
        <f t="shared" si="1"/>
        <v>2-17-A</v>
      </c>
      <c r="L60" s="111"/>
      <c r="M60" s="111"/>
      <c r="N60" s="112"/>
      <c r="O60" s="116"/>
      <c r="P60" s="116"/>
      <c r="Q60" s="117"/>
      <c r="R60" s="84"/>
      <c r="S60" s="84"/>
      <c r="T60" s="82"/>
      <c r="U60" s="82"/>
      <c r="V60" s="82"/>
      <c r="W60" s="82"/>
      <c r="X60" s="82"/>
    </row>
    <row r="61" spans="1:25">
      <c r="A61" s="107">
        <v>2</v>
      </c>
      <c r="B61" s="108">
        <v>18</v>
      </c>
      <c r="C61" s="109" t="s">
        <v>54</v>
      </c>
      <c r="D61" s="118" t="str">
        <f t="shared" si="0"/>
        <v>2-18-H</v>
      </c>
      <c r="E61" s="111"/>
      <c r="F61" s="111"/>
      <c r="G61" s="112"/>
      <c r="H61" s="116"/>
      <c r="I61" s="116"/>
      <c r="J61" s="117"/>
      <c r="K61" s="119" t="str">
        <f t="shared" si="1"/>
        <v>2-18-A</v>
      </c>
      <c r="L61" s="111"/>
      <c r="M61" s="111"/>
      <c r="N61" s="112"/>
      <c r="O61" s="116"/>
      <c r="P61" s="116"/>
      <c r="Q61" s="117"/>
      <c r="R61" s="84"/>
      <c r="S61" s="84"/>
      <c r="T61" s="82"/>
      <c r="U61" s="82"/>
      <c r="V61" s="82"/>
      <c r="W61" s="82"/>
      <c r="X61" s="82"/>
    </row>
    <row r="62" spans="1:25">
      <c r="A62" s="107">
        <v>2</v>
      </c>
      <c r="B62" s="108">
        <v>19</v>
      </c>
      <c r="C62" s="109" t="s">
        <v>38</v>
      </c>
      <c r="D62" s="118" t="str">
        <f t="shared" si="0"/>
        <v>2-19-H</v>
      </c>
      <c r="E62" s="111"/>
      <c r="F62" s="111"/>
      <c r="G62" s="112"/>
      <c r="H62" s="113"/>
      <c r="I62" s="113"/>
      <c r="J62" s="114"/>
      <c r="K62" s="119" t="str">
        <f t="shared" si="1"/>
        <v>2-19-A</v>
      </c>
      <c r="L62" s="111"/>
      <c r="M62" s="111"/>
      <c r="N62" s="112"/>
      <c r="O62" s="116"/>
      <c r="P62" s="116"/>
      <c r="Q62" s="117"/>
      <c r="R62" s="84"/>
      <c r="S62" s="84"/>
      <c r="T62" s="82"/>
      <c r="U62" s="82"/>
      <c r="V62" s="82"/>
      <c r="W62" s="82"/>
      <c r="X62" s="82"/>
    </row>
    <row r="63" spans="1:25" ht="15.75" thickBot="1">
      <c r="A63" s="120">
        <v>2</v>
      </c>
      <c r="B63" s="121">
        <v>20</v>
      </c>
      <c r="C63" s="122" t="s">
        <v>48</v>
      </c>
      <c r="D63" s="123" t="str">
        <f t="shared" si="0"/>
        <v>2-20-H</v>
      </c>
      <c r="E63" s="124"/>
      <c r="F63" s="124"/>
      <c r="G63" s="125"/>
      <c r="H63" s="126"/>
      <c r="I63" s="126"/>
      <c r="J63" s="127"/>
      <c r="K63" s="128" t="str">
        <f t="shared" si="1"/>
        <v>2-20-A</v>
      </c>
      <c r="L63" s="124"/>
      <c r="M63" s="124"/>
      <c r="N63" s="125"/>
      <c r="O63" s="129"/>
      <c r="P63" s="129"/>
      <c r="Q63" s="130"/>
      <c r="R63" s="84"/>
      <c r="S63" s="84"/>
      <c r="T63" s="82"/>
      <c r="U63" s="82"/>
      <c r="V63" s="82"/>
      <c r="W63" s="82"/>
      <c r="X63" s="82"/>
    </row>
    <row r="64" spans="1:25" ht="15.75" thickTop="1">
      <c r="A64" s="107">
        <v>3</v>
      </c>
      <c r="B64" s="108">
        <v>1</v>
      </c>
      <c r="C64" s="109" t="s">
        <v>45</v>
      </c>
      <c r="D64" s="118" t="str">
        <f t="shared" si="0"/>
        <v>3-1-H</v>
      </c>
      <c r="E64" s="111"/>
      <c r="F64" s="111"/>
      <c r="G64" s="112"/>
      <c r="H64" s="113"/>
      <c r="I64" s="113"/>
      <c r="J64" s="114"/>
      <c r="K64" s="119" t="str">
        <f t="shared" si="1"/>
        <v>3-1-A</v>
      </c>
      <c r="L64" s="111"/>
      <c r="M64" s="111"/>
      <c r="N64" s="112"/>
      <c r="O64" s="116"/>
      <c r="P64" s="116"/>
      <c r="Q64" s="117"/>
      <c r="R64" s="84"/>
      <c r="S64" s="84"/>
      <c r="T64" s="82"/>
      <c r="U64" s="82"/>
      <c r="V64" s="82"/>
      <c r="W64" s="82"/>
      <c r="X64" s="82"/>
    </row>
    <row r="65" spans="1:24">
      <c r="A65" s="107">
        <v>3</v>
      </c>
      <c r="B65" s="108">
        <v>2</v>
      </c>
      <c r="C65" s="109" t="s">
        <v>44</v>
      </c>
      <c r="D65" s="118" t="str">
        <f t="shared" si="0"/>
        <v>3-2-H</v>
      </c>
      <c r="E65" s="111"/>
      <c r="F65" s="111"/>
      <c r="G65" s="112"/>
      <c r="H65" s="113"/>
      <c r="I65" s="113"/>
      <c r="J65" s="114"/>
      <c r="K65" s="119" t="str">
        <f t="shared" si="1"/>
        <v>3-2-A</v>
      </c>
      <c r="L65" s="111"/>
      <c r="M65" s="111"/>
      <c r="N65" s="112"/>
      <c r="O65" s="116"/>
      <c r="P65" s="116"/>
      <c r="Q65" s="117"/>
      <c r="R65" s="84"/>
      <c r="S65" s="84"/>
      <c r="T65" s="82"/>
      <c r="U65" s="82"/>
      <c r="V65" s="82"/>
      <c r="W65" s="82"/>
      <c r="X65" s="82"/>
    </row>
    <row r="66" spans="1:24">
      <c r="A66" s="107">
        <v>3</v>
      </c>
      <c r="B66" s="108">
        <v>3</v>
      </c>
      <c r="C66" s="109" t="s">
        <v>43</v>
      </c>
      <c r="D66" s="118" t="str">
        <f t="shared" si="0"/>
        <v>3-3-H</v>
      </c>
      <c r="E66" s="111"/>
      <c r="F66" s="111"/>
      <c r="G66" s="112"/>
      <c r="H66" s="113"/>
      <c r="I66" s="113"/>
      <c r="J66" s="114"/>
      <c r="K66" s="119" t="str">
        <f t="shared" si="1"/>
        <v>3-3-A</v>
      </c>
      <c r="L66" s="111"/>
      <c r="M66" s="111"/>
      <c r="N66" s="112"/>
      <c r="O66" s="116"/>
      <c r="P66" s="116"/>
      <c r="Q66" s="117"/>
      <c r="R66" s="84"/>
      <c r="S66" s="84"/>
      <c r="T66" s="82"/>
      <c r="U66" s="82"/>
      <c r="V66" s="82"/>
      <c r="W66" s="82"/>
      <c r="X66" s="82"/>
    </row>
    <row r="67" spans="1:24">
      <c r="A67" s="107">
        <v>3</v>
      </c>
      <c r="B67" s="108">
        <v>4</v>
      </c>
      <c r="C67" s="109" t="s">
        <v>39</v>
      </c>
      <c r="D67" s="118" t="str">
        <f t="shared" si="0"/>
        <v>3-4-H</v>
      </c>
      <c r="E67" s="111"/>
      <c r="F67" s="111"/>
      <c r="G67" s="112"/>
      <c r="H67" s="113"/>
      <c r="I67" s="113"/>
      <c r="J67" s="114"/>
      <c r="K67" s="119" t="str">
        <f t="shared" si="1"/>
        <v>3-4-A</v>
      </c>
      <c r="L67" s="111"/>
      <c r="M67" s="111"/>
      <c r="N67" s="112"/>
      <c r="O67" s="116"/>
      <c r="P67" s="116"/>
      <c r="Q67" s="117"/>
      <c r="R67" s="84"/>
      <c r="S67" s="84"/>
      <c r="T67" s="82"/>
      <c r="U67" s="82"/>
      <c r="V67" s="82"/>
      <c r="W67" s="82"/>
      <c r="X67" s="82"/>
    </row>
    <row r="68" spans="1:24">
      <c r="A68" s="107">
        <v>3</v>
      </c>
      <c r="B68" s="108">
        <v>5</v>
      </c>
      <c r="C68" s="109" t="s">
        <v>37</v>
      </c>
      <c r="D68" s="118" t="str">
        <f t="shared" si="0"/>
        <v>3-5-H</v>
      </c>
      <c r="E68" s="111"/>
      <c r="F68" s="111"/>
      <c r="G68" s="112"/>
      <c r="H68" s="113"/>
      <c r="I68" s="113"/>
      <c r="J68" s="114"/>
      <c r="K68" s="119" t="str">
        <f t="shared" si="1"/>
        <v>3-5-A</v>
      </c>
      <c r="L68" s="111"/>
      <c r="M68" s="111"/>
      <c r="N68" s="112"/>
      <c r="O68" s="116"/>
      <c r="P68" s="116"/>
      <c r="Q68" s="117"/>
      <c r="R68" s="84"/>
      <c r="S68" s="84"/>
      <c r="T68" s="82"/>
      <c r="U68" s="82"/>
      <c r="V68" s="82"/>
      <c r="W68" s="82"/>
      <c r="X68" s="82"/>
    </row>
    <row r="69" spans="1:24">
      <c r="A69" s="107">
        <v>3</v>
      </c>
      <c r="B69" s="108">
        <v>6</v>
      </c>
      <c r="C69" s="109" t="s">
        <v>49</v>
      </c>
      <c r="D69" s="118" t="str">
        <f t="shared" ref="D69:D132" si="2" xml:space="preserve"> _xlfn.CONCAT(A69, "-", B69, "-","H")</f>
        <v>3-6-H</v>
      </c>
      <c r="E69" s="111"/>
      <c r="F69" s="111"/>
      <c r="G69" s="112"/>
      <c r="H69" s="113"/>
      <c r="I69" s="113"/>
      <c r="J69" s="114"/>
      <c r="K69" s="119" t="str">
        <f t="shared" ref="K69:K132" si="3">_xlfn.CONCAT(A69, "-", B69, "-", "A")</f>
        <v>3-6-A</v>
      </c>
      <c r="L69" s="111"/>
      <c r="M69" s="111"/>
      <c r="N69" s="112"/>
      <c r="O69" s="116"/>
      <c r="P69" s="116"/>
      <c r="Q69" s="117"/>
      <c r="R69" s="84"/>
      <c r="S69" s="84"/>
      <c r="T69" s="82"/>
      <c r="U69" s="82"/>
      <c r="V69" s="82"/>
      <c r="W69" s="82"/>
      <c r="X69" s="82"/>
    </row>
    <row r="70" spans="1:24">
      <c r="A70" s="107">
        <v>3</v>
      </c>
      <c r="B70" s="108">
        <v>7</v>
      </c>
      <c r="C70" s="109" t="s">
        <v>46</v>
      </c>
      <c r="D70" s="118" t="str">
        <f t="shared" si="2"/>
        <v>3-7-H</v>
      </c>
      <c r="E70" s="111"/>
      <c r="F70" s="111"/>
      <c r="G70" s="112"/>
      <c r="H70" s="113"/>
      <c r="I70" s="113"/>
      <c r="J70" s="114"/>
      <c r="K70" s="119" t="str">
        <f t="shared" si="3"/>
        <v>3-7-A</v>
      </c>
      <c r="L70" s="111"/>
      <c r="M70" s="111"/>
      <c r="N70" s="112"/>
      <c r="O70" s="116"/>
      <c r="P70" s="116"/>
      <c r="Q70" s="117"/>
      <c r="R70" s="82"/>
      <c r="S70" s="82"/>
      <c r="T70" s="82"/>
      <c r="U70" s="82"/>
      <c r="V70" s="82"/>
      <c r="W70" s="82"/>
      <c r="X70" s="82"/>
    </row>
    <row r="71" spans="1:24">
      <c r="A71" s="107">
        <v>3</v>
      </c>
      <c r="B71" s="108">
        <v>8</v>
      </c>
      <c r="C71" s="109" t="s">
        <v>53</v>
      </c>
      <c r="D71" s="118" t="str">
        <f t="shared" si="2"/>
        <v>3-8-H</v>
      </c>
      <c r="E71" s="111"/>
      <c r="F71" s="111"/>
      <c r="G71" s="112"/>
      <c r="H71" s="116"/>
      <c r="I71" s="116"/>
      <c r="J71" s="117"/>
      <c r="K71" s="119" t="str">
        <f t="shared" si="3"/>
        <v>3-8-A</v>
      </c>
      <c r="L71" s="111"/>
      <c r="M71" s="111"/>
      <c r="N71" s="112"/>
      <c r="O71" s="116"/>
      <c r="P71" s="116"/>
      <c r="Q71" s="117"/>
      <c r="R71" s="82"/>
      <c r="S71" s="82"/>
      <c r="T71" s="82"/>
      <c r="U71" s="82"/>
      <c r="V71" s="82"/>
      <c r="W71" s="82"/>
      <c r="X71" s="82"/>
    </row>
    <row r="72" spans="1:24">
      <c r="A72" s="107">
        <v>3</v>
      </c>
      <c r="B72" s="108">
        <v>9</v>
      </c>
      <c r="C72" s="109" t="s">
        <v>52</v>
      </c>
      <c r="D72" s="118" t="str">
        <f t="shared" si="2"/>
        <v>3-9-H</v>
      </c>
      <c r="E72" s="111"/>
      <c r="F72" s="111"/>
      <c r="G72" s="112"/>
      <c r="H72" s="116"/>
      <c r="I72" s="116"/>
      <c r="J72" s="117"/>
      <c r="K72" s="119" t="str">
        <f t="shared" si="3"/>
        <v>3-9-A</v>
      </c>
      <c r="L72" s="111"/>
      <c r="M72" s="111"/>
      <c r="N72" s="112"/>
      <c r="O72" s="116"/>
      <c r="P72" s="116"/>
      <c r="Q72" s="117"/>
      <c r="R72" s="82"/>
      <c r="S72" s="82"/>
      <c r="T72" s="82"/>
      <c r="U72" s="82"/>
      <c r="V72" s="82"/>
      <c r="W72" s="82"/>
      <c r="X72" s="82"/>
    </row>
    <row r="73" spans="1:24">
      <c r="A73" s="107">
        <v>3</v>
      </c>
      <c r="B73" s="108">
        <v>10</v>
      </c>
      <c r="C73" s="109" t="s">
        <v>41</v>
      </c>
      <c r="D73" s="118" t="str">
        <f t="shared" si="2"/>
        <v>3-10-H</v>
      </c>
      <c r="E73" s="111"/>
      <c r="F73" s="111"/>
      <c r="G73" s="112"/>
      <c r="H73" s="113"/>
      <c r="I73" s="113"/>
      <c r="J73" s="114"/>
      <c r="K73" s="119" t="str">
        <f t="shared" si="3"/>
        <v>3-10-A</v>
      </c>
      <c r="L73" s="111"/>
      <c r="M73" s="111"/>
      <c r="N73" s="112"/>
      <c r="O73" s="116"/>
      <c r="P73" s="116"/>
      <c r="Q73" s="117"/>
      <c r="R73" s="82"/>
      <c r="S73" s="82"/>
      <c r="T73" s="82"/>
      <c r="U73" s="82"/>
      <c r="V73" s="82"/>
      <c r="W73" s="82"/>
      <c r="X73" s="82"/>
    </row>
    <row r="74" spans="1:24">
      <c r="A74" s="107">
        <v>3</v>
      </c>
      <c r="B74" s="108">
        <v>11</v>
      </c>
      <c r="C74" s="109" t="s">
        <v>12</v>
      </c>
      <c r="D74" s="118" t="str">
        <f t="shared" si="2"/>
        <v>3-11-H</v>
      </c>
      <c r="E74" s="111"/>
      <c r="F74" s="111"/>
      <c r="G74" s="112"/>
      <c r="H74" s="113"/>
      <c r="I74" s="113"/>
      <c r="J74" s="114"/>
      <c r="K74" s="119" t="str">
        <f t="shared" si="3"/>
        <v>3-11-A</v>
      </c>
      <c r="L74" s="111"/>
      <c r="M74" s="111"/>
      <c r="N74" s="112"/>
      <c r="O74" s="116"/>
      <c r="P74" s="116"/>
      <c r="Q74" s="117"/>
      <c r="R74" s="82"/>
      <c r="S74" s="82"/>
      <c r="T74" s="82"/>
      <c r="U74" s="82"/>
      <c r="V74" s="82"/>
      <c r="W74" s="82"/>
      <c r="X74" s="82"/>
    </row>
    <row r="75" spans="1:24">
      <c r="A75" s="107">
        <v>3</v>
      </c>
      <c r="B75" s="108">
        <v>12</v>
      </c>
      <c r="C75" s="109" t="s">
        <v>36</v>
      </c>
      <c r="D75" s="118" t="str">
        <f t="shared" si="2"/>
        <v>3-12-H</v>
      </c>
      <c r="E75" s="111"/>
      <c r="F75" s="111"/>
      <c r="G75" s="112"/>
      <c r="H75" s="113"/>
      <c r="I75" s="113"/>
      <c r="J75" s="114"/>
      <c r="K75" s="119" t="str">
        <f t="shared" si="3"/>
        <v>3-12-A</v>
      </c>
      <c r="L75" s="111"/>
      <c r="M75" s="111"/>
      <c r="N75" s="112"/>
      <c r="O75" s="116"/>
      <c r="P75" s="116"/>
      <c r="Q75" s="117"/>
      <c r="R75" s="82"/>
      <c r="S75" s="82"/>
      <c r="T75" s="82"/>
      <c r="U75" s="82"/>
      <c r="V75" s="82"/>
      <c r="W75" s="82"/>
      <c r="X75" s="82"/>
    </row>
    <row r="76" spans="1:24">
      <c r="A76" s="107">
        <v>3</v>
      </c>
      <c r="B76" s="108">
        <v>13</v>
      </c>
      <c r="C76" s="109" t="s">
        <v>42</v>
      </c>
      <c r="D76" s="118" t="str">
        <f t="shared" si="2"/>
        <v>3-13-H</v>
      </c>
      <c r="E76" s="111"/>
      <c r="F76" s="111"/>
      <c r="G76" s="112"/>
      <c r="H76" s="113"/>
      <c r="I76" s="113"/>
      <c r="J76" s="114"/>
      <c r="K76" s="119" t="str">
        <f t="shared" si="3"/>
        <v>3-13-A</v>
      </c>
      <c r="L76" s="111"/>
      <c r="M76" s="111"/>
      <c r="N76" s="112"/>
      <c r="O76" s="116"/>
      <c r="P76" s="116"/>
      <c r="Q76" s="117"/>
      <c r="R76" s="82"/>
      <c r="S76" s="82"/>
      <c r="T76" s="82"/>
      <c r="U76" s="82"/>
      <c r="V76" s="82"/>
      <c r="W76" s="82"/>
      <c r="X76" s="82"/>
    </row>
    <row r="77" spans="1:24">
      <c r="A77" s="107">
        <v>3</v>
      </c>
      <c r="B77" s="108">
        <v>14</v>
      </c>
      <c r="C77" s="109" t="s">
        <v>50</v>
      </c>
      <c r="D77" s="118" t="str">
        <f t="shared" si="2"/>
        <v>3-14-H</v>
      </c>
      <c r="E77" s="111"/>
      <c r="F77" s="111"/>
      <c r="G77" s="112"/>
      <c r="H77" s="113"/>
      <c r="I77" s="113"/>
      <c r="J77" s="114"/>
      <c r="K77" s="119" t="str">
        <f t="shared" si="3"/>
        <v>3-14-A</v>
      </c>
      <c r="L77" s="111"/>
      <c r="M77" s="111"/>
      <c r="N77" s="112"/>
      <c r="O77" s="116"/>
      <c r="P77" s="116"/>
      <c r="Q77" s="117"/>
      <c r="R77" s="82"/>
      <c r="S77" s="82"/>
      <c r="T77" s="82"/>
      <c r="U77" s="82"/>
      <c r="V77" s="82"/>
      <c r="W77" s="82"/>
      <c r="X77" s="82"/>
    </row>
    <row r="78" spans="1:24">
      <c r="A78" s="107">
        <v>3</v>
      </c>
      <c r="B78" s="108">
        <v>15</v>
      </c>
      <c r="C78" s="109" t="s">
        <v>47</v>
      </c>
      <c r="D78" s="118" t="str">
        <f t="shared" si="2"/>
        <v>3-15-H</v>
      </c>
      <c r="E78" s="111"/>
      <c r="F78" s="111"/>
      <c r="G78" s="112"/>
      <c r="H78" s="113"/>
      <c r="I78" s="113"/>
      <c r="J78" s="114"/>
      <c r="K78" s="119" t="str">
        <f t="shared" si="3"/>
        <v>3-15-A</v>
      </c>
      <c r="L78" s="111"/>
      <c r="M78" s="111"/>
      <c r="N78" s="112"/>
      <c r="O78" s="116"/>
      <c r="P78" s="116"/>
      <c r="Q78" s="117"/>
      <c r="R78" s="82"/>
      <c r="S78" s="82"/>
      <c r="T78" s="82"/>
      <c r="U78" s="82"/>
      <c r="V78" s="82"/>
      <c r="W78" s="82"/>
      <c r="X78" s="82"/>
    </row>
    <row r="79" spans="1:24">
      <c r="A79" s="107">
        <v>3</v>
      </c>
      <c r="B79" s="108">
        <v>16</v>
      </c>
      <c r="C79" s="109" t="s">
        <v>40</v>
      </c>
      <c r="D79" s="118" t="str">
        <f t="shared" si="2"/>
        <v>3-16-H</v>
      </c>
      <c r="E79" s="111"/>
      <c r="F79" s="111"/>
      <c r="G79" s="112"/>
      <c r="H79" s="113"/>
      <c r="I79" s="113"/>
      <c r="J79" s="114"/>
      <c r="K79" s="119" t="str">
        <f t="shared" si="3"/>
        <v>3-16-A</v>
      </c>
      <c r="L79" s="111"/>
      <c r="M79" s="111"/>
      <c r="N79" s="112"/>
      <c r="O79" s="116"/>
      <c r="P79" s="116"/>
      <c r="Q79" s="117"/>
      <c r="R79" s="82"/>
      <c r="S79" s="82"/>
      <c r="T79" s="82"/>
      <c r="U79" s="82"/>
      <c r="V79" s="82"/>
      <c r="W79" s="82"/>
      <c r="X79" s="82"/>
    </row>
    <row r="80" spans="1:24">
      <c r="A80" s="107">
        <v>3</v>
      </c>
      <c r="B80" s="108">
        <v>17</v>
      </c>
      <c r="C80" s="109" t="s">
        <v>51</v>
      </c>
      <c r="D80" s="118" t="str">
        <f t="shared" si="2"/>
        <v>3-17-H</v>
      </c>
      <c r="E80" s="111"/>
      <c r="F80" s="111"/>
      <c r="G80" s="112"/>
      <c r="H80" s="113"/>
      <c r="I80" s="113"/>
      <c r="J80" s="114"/>
      <c r="K80" s="119" t="str">
        <f t="shared" si="3"/>
        <v>3-17-A</v>
      </c>
      <c r="L80" s="111"/>
      <c r="M80" s="111"/>
      <c r="N80" s="112"/>
      <c r="O80" s="116"/>
      <c r="P80" s="116"/>
      <c r="Q80" s="117"/>
      <c r="R80" s="82"/>
      <c r="S80" s="82"/>
      <c r="T80" s="82"/>
      <c r="U80" s="82"/>
      <c r="V80" s="82"/>
      <c r="W80" s="82"/>
      <c r="X80" s="82"/>
    </row>
    <row r="81" spans="1:24">
      <c r="A81" s="107">
        <v>3</v>
      </c>
      <c r="B81" s="108">
        <v>18</v>
      </c>
      <c r="C81" s="109" t="s">
        <v>54</v>
      </c>
      <c r="D81" s="118" t="str">
        <f t="shared" si="2"/>
        <v>3-18-H</v>
      </c>
      <c r="E81" s="111"/>
      <c r="F81" s="111"/>
      <c r="G81" s="112"/>
      <c r="H81" s="116"/>
      <c r="I81" s="116"/>
      <c r="J81" s="117"/>
      <c r="K81" s="119" t="str">
        <f t="shared" si="3"/>
        <v>3-18-A</v>
      </c>
      <c r="L81" s="111"/>
      <c r="M81" s="111"/>
      <c r="N81" s="112"/>
      <c r="O81" s="116"/>
      <c r="P81" s="116"/>
      <c r="Q81" s="117"/>
      <c r="R81" s="82"/>
      <c r="S81" s="82"/>
      <c r="T81" s="82"/>
      <c r="U81" s="82"/>
      <c r="V81" s="82"/>
      <c r="W81" s="82"/>
      <c r="X81" s="82"/>
    </row>
    <row r="82" spans="1:24">
      <c r="A82" s="107">
        <v>3</v>
      </c>
      <c r="B82" s="108">
        <v>19</v>
      </c>
      <c r="C82" s="109" t="s">
        <v>38</v>
      </c>
      <c r="D82" s="118" t="str">
        <f t="shared" si="2"/>
        <v>3-19-H</v>
      </c>
      <c r="E82" s="111"/>
      <c r="F82" s="111"/>
      <c r="G82" s="112"/>
      <c r="H82" s="113"/>
      <c r="I82" s="113"/>
      <c r="J82" s="114"/>
      <c r="K82" s="119" t="str">
        <f t="shared" si="3"/>
        <v>3-19-A</v>
      </c>
      <c r="L82" s="111"/>
      <c r="M82" s="111"/>
      <c r="N82" s="112"/>
      <c r="O82" s="116"/>
      <c r="P82" s="116"/>
      <c r="Q82" s="117"/>
      <c r="R82" s="82"/>
      <c r="S82" s="82"/>
      <c r="T82" s="82"/>
      <c r="U82" s="82"/>
      <c r="V82" s="82"/>
      <c r="W82" s="82"/>
      <c r="X82" s="82"/>
    </row>
    <row r="83" spans="1:24" ht="15.75" thickBot="1">
      <c r="A83" s="120">
        <v>3</v>
      </c>
      <c r="B83" s="121">
        <v>20</v>
      </c>
      <c r="C83" s="122" t="s">
        <v>48</v>
      </c>
      <c r="D83" s="123" t="str">
        <f t="shared" si="2"/>
        <v>3-20-H</v>
      </c>
      <c r="E83" s="124"/>
      <c r="F83" s="124"/>
      <c r="G83" s="125"/>
      <c r="H83" s="126"/>
      <c r="I83" s="126"/>
      <c r="J83" s="127"/>
      <c r="K83" s="128" t="str">
        <f t="shared" si="3"/>
        <v>3-20-A</v>
      </c>
      <c r="L83" s="124"/>
      <c r="M83" s="124"/>
      <c r="N83" s="125"/>
      <c r="O83" s="129"/>
      <c r="P83" s="129"/>
      <c r="Q83" s="130"/>
      <c r="R83" s="82"/>
      <c r="S83" s="82"/>
      <c r="T83" s="82"/>
      <c r="U83" s="82"/>
      <c r="V83" s="82"/>
      <c r="W83" s="82"/>
      <c r="X83" s="82"/>
    </row>
    <row r="84" spans="1:24" ht="15.75" thickTop="1">
      <c r="A84" s="107">
        <v>4</v>
      </c>
      <c r="B84" s="108">
        <v>1</v>
      </c>
      <c r="C84" s="109" t="s">
        <v>45</v>
      </c>
      <c r="D84" s="118" t="str">
        <f t="shared" si="2"/>
        <v>4-1-H</v>
      </c>
      <c r="E84" s="111"/>
      <c r="F84" s="111"/>
      <c r="G84" s="112"/>
      <c r="H84" s="113"/>
      <c r="I84" s="113"/>
      <c r="J84" s="114"/>
      <c r="K84" s="119" t="str">
        <f t="shared" si="3"/>
        <v>4-1-A</v>
      </c>
      <c r="L84" s="111"/>
      <c r="M84" s="111"/>
      <c r="N84" s="112"/>
      <c r="O84" s="116"/>
      <c r="P84" s="116"/>
      <c r="Q84" s="117"/>
      <c r="R84" s="82"/>
      <c r="S84" s="82"/>
      <c r="T84" s="82"/>
      <c r="U84" s="82"/>
      <c r="V84" s="82"/>
      <c r="W84" s="82"/>
      <c r="X84" s="82"/>
    </row>
    <row r="85" spans="1:24">
      <c r="A85" s="107">
        <v>4</v>
      </c>
      <c r="B85" s="108">
        <v>2</v>
      </c>
      <c r="C85" s="109" t="s">
        <v>44</v>
      </c>
      <c r="D85" s="118" t="str">
        <f t="shared" si="2"/>
        <v>4-2-H</v>
      </c>
      <c r="E85" s="111"/>
      <c r="F85" s="111"/>
      <c r="G85" s="112"/>
      <c r="H85" s="113"/>
      <c r="I85" s="113"/>
      <c r="J85" s="114"/>
      <c r="K85" s="119" t="str">
        <f t="shared" si="3"/>
        <v>4-2-A</v>
      </c>
      <c r="L85" s="111"/>
      <c r="M85" s="111"/>
      <c r="N85" s="112"/>
      <c r="O85" s="116"/>
      <c r="P85" s="116"/>
      <c r="Q85" s="117"/>
      <c r="R85" s="82"/>
      <c r="S85" s="82"/>
      <c r="T85" s="82"/>
      <c r="U85" s="82"/>
      <c r="V85" s="82"/>
      <c r="W85" s="82"/>
      <c r="X85" s="82"/>
    </row>
    <row r="86" spans="1:24">
      <c r="A86" s="107">
        <v>4</v>
      </c>
      <c r="B86" s="108">
        <v>3</v>
      </c>
      <c r="C86" s="109" t="s">
        <v>43</v>
      </c>
      <c r="D86" s="118" t="str">
        <f t="shared" si="2"/>
        <v>4-3-H</v>
      </c>
      <c r="E86" s="111"/>
      <c r="F86" s="111"/>
      <c r="G86" s="112"/>
      <c r="H86" s="113"/>
      <c r="I86" s="113"/>
      <c r="J86" s="114"/>
      <c r="K86" s="119" t="str">
        <f t="shared" si="3"/>
        <v>4-3-A</v>
      </c>
      <c r="L86" s="111"/>
      <c r="M86" s="111"/>
      <c r="N86" s="112"/>
      <c r="O86" s="116"/>
      <c r="P86" s="116"/>
      <c r="Q86" s="117"/>
      <c r="R86" s="82"/>
      <c r="S86" s="82"/>
      <c r="T86" s="82"/>
      <c r="U86" s="82"/>
      <c r="V86" s="82"/>
      <c r="W86" s="82"/>
      <c r="X86" s="82"/>
    </row>
    <row r="87" spans="1:24">
      <c r="A87" s="107">
        <v>4</v>
      </c>
      <c r="B87" s="108">
        <v>4</v>
      </c>
      <c r="C87" s="109" t="s">
        <v>39</v>
      </c>
      <c r="D87" s="118" t="str">
        <f t="shared" si="2"/>
        <v>4-4-H</v>
      </c>
      <c r="E87" s="111"/>
      <c r="F87" s="111"/>
      <c r="G87" s="112"/>
      <c r="H87" s="113"/>
      <c r="I87" s="113"/>
      <c r="J87" s="114"/>
      <c r="K87" s="119" t="str">
        <f t="shared" si="3"/>
        <v>4-4-A</v>
      </c>
      <c r="L87" s="111"/>
      <c r="M87" s="111"/>
      <c r="N87" s="112"/>
      <c r="O87" s="116"/>
      <c r="P87" s="116"/>
      <c r="Q87" s="117"/>
      <c r="R87" s="82"/>
      <c r="S87" s="82"/>
      <c r="T87" s="82"/>
      <c r="U87" s="82"/>
      <c r="V87" s="82"/>
      <c r="W87" s="82"/>
      <c r="X87" s="82"/>
    </row>
    <row r="88" spans="1:24">
      <c r="A88" s="107">
        <v>4</v>
      </c>
      <c r="B88" s="108">
        <v>5</v>
      </c>
      <c r="C88" s="109" t="s">
        <v>37</v>
      </c>
      <c r="D88" s="118" t="str">
        <f t="shared" si="2"/>
        <v>4-5-H</v>
      </c>
      <c r="E88" s="111"/>
      <c r="F88" s="111"/>
      <c r="G88" s="112"/>
      <c r="H88" s="113"/>
      <c r="I88" s="113"/>
      <c r="J88" s="114"/>
      <c r="K88" s="119" t="str">
        <f t="shared" si="3"/>
        <v>4-5-A</v>
      </c>
      <c r="L88" s="111"/>
      <c r="M88" s="111"/>
      <c r="N88" s="112"/>
      <c r="O88" s="116"/>
      <c r="P88" s="116"/>
      <c r="Q88" s="117"/>
      <c r="R88" s="82"/>
      <c r="S88" s="82"/>
      <c r="T88" s="82"/>
      <c r="U88" s="82"/>
      <c r="V88" s="82"/>
      <c r="W88" s="82"/>
      <c r="X88" s="82"/>
    </row>
    <row r="89" spans="1:24">
      <c r="A89" s="107">
        <v>4</v>
      </c>
      <c r="B89" s="108">
        <v>6</v>
      </c>
      <c r="C89" s="109" t="s">
        <v>49</v>
      </c>
      <c r="D89" s="118" t="str">
        <f t="shared" si="2"/>
        <v>4-6-H</v>
      </c>
      <c r="E89" s="111"/>
      <c r="F89" s="111"/>
      <c r="G89" s="112"/>
      <c r="H89" s="113"/>
      <c r="I89" s="113"/>
      <c r="J89" s="114"/>
      <c r="K89" s="119" t="str">
        <f t="shared" si="3"/>
        <v>4-6-A</v>
      </c>
      <c r="L89" s="111"/>
      <c r="M89" s="111"/>
      <c r="N89" s="112"/>
      <c r="O89" s="116"/>
      <c r="P89" s="116"/>
      <c r="Q89" s="117"/>
      <c r="R89" s="82"/>
      <c r="S89" s="82"/>
      <c r="T89" s="82"/>
      <c r="U89" s="82"/>
      <c r="V89" s="82"/>
      <c r="W89" s="82"/>
      <c r="X89" s="82"/>
    </row>
    <row r="90" spans="1:24">
      <c r="A90" s="107">
        <v>4</v>
      </c>
      <c r="B90" s="108">
        <v>7</v>
      </c>
      <c r="C90" s="109" t="s">
        <v>46</v>
      </c>
      <c r="D90" s="118" t="str">
        <f t="shared" si="2"/>
        <v>4-7-H</v>
      </c>
      <c r="E90" s="111"/>
      <c r="F90" s="111"/>
      <c r="G90" s="112"/>
      <c r="H90" s="113"/>
      <c r="I90" s="113"/>
      <c r="J90" s="114"/>
      <c r="K90" s="119" t="str">
        <f t="shared" si="3"/>
        <v>4-7-A</v>
      </c>
      <c r="L90" s="111"/>
      <c r="M90" s="111"/>
      <c r="N90" s="112"/>
      <c r="O90" s="116"/>
      <c r="P90" s="116"/>
      <c r="Q90" s="117"/>
      <c r="R90" s="82"/>
      <c r="S90" s="82"/>
      <c r="T90" s="82"/>
      <c r="U90" s="82"/>
      <c r="V90" s="82"/>
      <c r="W90" s="82"/>
      <c r="X90" s="82"/>
    </row>
    <row r="91" spans="1:24">
      <c r="A91" s="107">
        <v>4</v>
      </c>
      <c r="B91" s="108">
        <v>8</v>
      </c>
      <c r="C91" s="109" t="s">
        <v>53</v>
      </c>
      <c r="D91" s="118" t="str">
        <f t="shared" si="2"/>
        <v>4-8-H</v>
      </c>
      <c r="E91" s="111"/>
      <c r="F91" s="111"/>
      <c r="G91" s="112"/>
      <c r="H91" s="116"/>
      <c r="I91" s="116"/>
      <c r="J91" s="117"/>
      <c r="K91" s="119" t="str">
        <f t="shared" si="3"/>
        <v>4-8-A</v>
      </c>
      <c r="L91" s="111"/>
      <c r="M91" s="111"/>
      <c r="N91" s="112"/>
      <c r="O91" s="116"/>
      <c r="P91" s="116"/>
      <c r="Q91" s="117"/>
      <c r="R91" s="82"/>
      <c r="S91" s="82"/>
      <c r="T91" s="82"/>
      <c r="U91" s="82"/>
      <c r="V91" s="82"/>
      <c r="W91" s="82"/>
      <c r="X91" s="82"/>
    </row>
    <row r="92" spans="1:24">
      <c r="A92" s="107">
        <v>4</v>
      </c>
      <c r="B92" s="108">
        <v>9</v>
      </c>
      <c r="C92" s="109" t="s">
        <v>52</v>
      </c>
      <c r="D92" s="118" t="str">
        <f t="shared" si="2"/>
        <v>4-9-H</v>
      </c>
      <c r="E92" s="111"/>
      <c r="F92" s="111"/>
      <c r="G92" s="112"/>
      <c r="H92" s="116"/>
      <c r="I92" s="116"/>
      <c r="J92" s="117"/>
      <c r="K92" s="119" t="str">
        <f t="shared" si="3"/>
        <v>4-9-A</v>
      </c>
      <c r="L92" s="111"/>
      <c r="M92" s="111"/>
      <c r="N92" s="112"/>
      <c r="O92" s="116"/>
      <c r="P92" s="116"/>
      <c r="Q92" s="117"/>
      <c r="R92" s="82"/>
      <c r="S92" s="82"/>
      <c r="T92" s="82"/>
      <c r="U92" s="82"/>
      <c r="V92" s="82"/>
      <c r="W92" s="82"/>
      <c r="X92" s="82"/>
    </row>
    <row r="93" spans="1:24">
      <c r="A93" s="107">
        <v>4</v>
      </c>
      <c r="B93" s="108">
        <v>10</v>
      </c>
      <c r="C93" s="109" t="s">
        <v>41</v>
      </c>
      <c r="D93" s="118" t="str">
        <f t="shared" si="2"/>
        <v>4-10-H</v>
      </c>
      <c r="E93" s="111"/>
      <c r="F93" s="111"/>
      <c r="G93" s="112"/>
      <c r="H93" s="113"/>
      <c r="I93" s="113"/>
      <c r="J93" s="114"/>
      <c r="K93" s="119" t="str">
        <f t="shared" si="3"/>
        <v>4-10-A</v>
      </c>
      <c r="L93" s="111"/>
      <c r="M93" s="111"/>
      <c r="N93" s="112"/>
      <c r="O93" s="116"/>
      <c r="P93" s="116"/>
      <c r="Q93" s="117"/>
      <c r="R93" s="82"/>
      <c r="S93" s="82"/>
      <c r="T93" s="82"/>
      <c r="U93" s="82"/>
      <c r="V93" s="82"/>
      <c r="W93" s="82"/>
      <c r="X93" s="82"/>
    </row>
    <row r="94" spans="1:24">
      <c r="A94" s="107">
        <v>4</v>
      </c>
      <c r="B94" s="108">
        <v>11</v>
      </c>
      <c r="C94" s="109" t="s">
        <v>12</v>
      </c>
      <c r="D94" s="118" t="str">
        <f t="shared" si="2"/>
        <v>4-11-H</v>
      </c>
      <c r="E94" s="111"/>
      <c r="F94" s="111"/>
      <c r="G94" s="112"/>
      <c r="H94" s="113"/>
      <c r="I94" s="113"/>
      <c r="J94" s="114"/>
      <c r="K94" s="119" t="str">
        <f t="shared" si="3"/>
        <v>4-11-A</v>
      </c>
      <c r="L94" s="111"/>
      <c r="M94" s="111"/>
      <c r="N94" s="112"/>
      <c r="O94" s="116"/>
      <c r="P94" s="116"/>
      <c r="Q94" s="117"/>
      <c r="R94" s="82"/>
      <c r="S94" s="82"/>
      <c r="T94" s="82"/>
      <c r="U94" s="82"/>
      <c r="V94" s="82"/>
      <c r="W94" s="82"/>
      <c r="X94" s="82"/>
    </row>
    <row r="95" spans="1:24">
      <c r="A95" s="107">
        <v>4</v>
      </c>
      <c r="B95" s="108">
        <v>12</v>
      </c>
      <c r="C95" s="109" t="s">
        <v>36</v>
      </c>
      <c r="D95" s="118" t="str">
        <f t="shared" si="2"/>
        <v>4-12-H</v>
      </c>
      <c r="E95" s="111"/>
      <c r="F95" s="111"/>
      <c r="G95" s="112"/>
      <c r="H95" s="113"/>
      <c r="I95" s="113"/>
      <c r="J95" s="114"/>
      <c r="K95" s="119" t="str">
        <f t="shared" si="3"/>
        <v>4-12-A</v>
      </c>
      <c r="L95" s="111"/>
      <c r="M95" s="111"/>
      <c r="N95" s="112"/>
      <c r="O95" s="116"/>
      <c r="P95" s="116"/>
      <c r="Q95" s="117"/>
      <c r="R95" s="82"/>
      <c r="S95" s="82"/>
      <c r="T95" s="82"/>
      <c r="U95" s="82"/>
      <c r="V95" s="82"/>
      <c r="W95" s="82"/>
      <c r="X95" s="82"/>
    </row>
    <row r="96" spans="1:24">
      <c r="A96" s="107">
        <v>4</v>
      </c>
      <c r="B96" s="108">
        <v>13</v>
      </c>
      <c r="C96" s="109" t="s">
        <v>42</v>
      </c>
      <c r="D96" s="118" t="str">
        <f t="shared" si="2"/>
        <v>4-13-H</v>
      </c>
      <c r="E96" s="111"/>
      <c r="F96" s="111"/>
      <c r="G96" s="112"/>
      <c r="H96" s="113"/>
      <c r="I96" s="113"/>
      <c r="J96" s="114"/>
      <c r="K96" s="119" t="str">
        <f t="shared" si="3"/>
        <v>4-13-A</v>
      </c>
      <c r="L96" s="111"/>
      <c r="M96" s="111"/>
      <c r="N96" s="112"/>
      <c r="O96" s="116"/>
      <c r="P96" s="116"/>
      <c r="Q96" s="117"/>
      <c r="R96" s="82"/>
      <c r="S96" s="82"/>
      <c r="T96" s="82"/>
      <c r="U96" s="82"/>
      <c r="V96" s="82"/>
      <c r="W96" s="82"/>
      <c r="X96" s="82"/>
    </row>
    <row r="97" spans="1:24">
      <c r="A97" s="107">
        <v>4</v>
      </c>
      <c r="B97" s="108">
        <v>14</v>
      </c>
      <c r="C97" s="109" t="s">
        <v>50</v>
      </c>
      <c r="D97" s="118" t="str">
        <f t="shared" si="2"/>
        <v>4-14-H</v>
      </c>
      <c r="E97" s="111"/>
      <c r="F97" s="111"/>
      <c r="G97" s="112"/>
      <c r="H97" s="113"/>
      <c r="I97" s="113"/>
      <c r="J97" s="114"/>
      <c r="K97" s="119" t="str">
        <f t="shared" si="3"/>
        <v>4-14-A</v>
      </c>
      <c r="L97" s="111"/>
      <c r="M97" s="111"/>
      <c r="N97" s="112"/>
      <c r="O97" s="116"/>
      <c r="P97" s="116"/>
      <c r="Q97" s="117"/>
      <c r="R97" s="82"/>
      <c r="S97" s="82"/>
      <c r="T97" s="82"/>
      <c r="U97" s="82"/>
      <c r="V97" s="82"/>
      <c r="W97" s="82"/>
      <c r="X97" s="82"/>
    </row>
    <row r="98" spans="1:24">
      <c r="A98" s="107">
        <v>4</v>
      </c>
      <c r="B98" s="108">
        <v>15</v>
      </c>
      <c r="C98" s="109" t="s">
        <v>47</v>
      </c>
      <c r="D98" s="118" t="str">
        <f t="shared" si="2"/>
        <v>4-15-H</v>
      </c>
      <c r="E98" s="111"/>
      <c r="F98" s="111"/>
      <c r="G98" s="112"/>
      <c r="H98" s="113"/>
      <c r="I98" s="113"/>
      <c r="J98" s="114"/>
      <c r="K98" s="119" t="str">
        <f t="shared" si="3"/>
        <v>4-15-A</v>
      </c>
      <c r="L98" s="111"/>
      <c r="M98" s="111"/>
      <c r="N98" s="112"/>
      <c r="O98" s="116"/>
      <c r="P98" s="116"/>
      <c r="Q98" s="117"/>
      <c r="R98" s="82"/>
      <c r="S98" s="82"/>
      <c r="T98" s="82"/>
      <c r="U98" s="82"/>
      <c r="V98" s="82"/>
      <c r="W98" s="82"/>
      <c r="X98" s="82"/>
    </row>
    <row r="99" spans="1:24">
      <c r="A99" s="107">
        <v>4</v>
      </c>
      <c r="B99" s="108">
        <v>16</v>
      </c>
      <c r="C99" s="109" t="s">
        <v>40</v>
      </c>
      <c r="D99" s="118" t="str">
        <f t="shared" si="2"/>
        <v>4-16-H</v>
      </c>
      <c r="E99" s="111"/>
      <c r="F99" s="111"/>
      <c r="G99" s="112"/>
      <c r="H99" s="113"/>
      <c r="I99" s="113"/>
      <c r="J99" s="114"/>
      <c r="K99" s="119" t="str">
        <f t="shared" si="3"/>
        <v>4-16-A</v>
      </c>
      <c r="L99" s="111"/>
      <c r="M99" s="111"/>
      <c r="N99" s="112"/>
      <c r="O99" s="116"/>
      <c r="P99" s="116"/>
      <c r="Q99" s="117"/>
      <c r="R99" s="82"/>
      <c r="S99" s="82"/>
      <c r="T99" s="82"/>
      <c r="U99" s="82"/>
      <c r="V99" s="82"/>
      <c r="W99" s="82"/>
      <c r="X99" s="82"/>
    </row>
    <row r="100" spans="1:24">
      <c r="A100" s="107">
        <v>4</v>
      </c>
      <c r="B100" s="108">
        <v>17</v>
      </c>
      <c r="C100" s="109" t="s">
        <v>51</v>
      </c>
      <c r="D100" s="118" t="str">
        <f t="shared" si="2"/>
        <v>4-17-H</v>
      </c>
      <c r="E100" s="111"/>
      <c r="F100" s="111"/>
      <c r="G100" s="112"/>
      <c r="H100" s="113"/>
      <c r="I100" s="113"/>
      <c r="J100" s="114"/>
      <c r="K100" s="119" t="str">
        <f t="shared" si="3"/>
        <v>4-17-A</v>
      </c>
      <c r="L100" s="111"/>
      <c r="M100" s="111"/>
      <c r="N100" s="112"/>
      <c r="O100" s="116"/>
      <c r="P100" s="116"/>
      <c r="Q100" s="117"/>
      <c r="R100" s="82"/>
      <c r="S100" s="82"/>
      <c r="T100" s="82"/>
      <c r="U100" s="82"/>
      <c r="V100" s="82"/>
      <c r="W100" s="82"/>
      <c r="X100" s="82"/>
    </row>
    <row r="101" spans="1:24">
      <c r="A101" s="107">
        <v>4</v>
      </c>
      <c r="B101" s="108">
        <v>18</v>
      </c>
      <c r="C101" s="109" t="s">
        <v>54</v>
      </c>
      <c r="D101" s="118" t="str">
        <f t="shared" si="2"/>
        <v>4-18-H</v>
      </c>
      <c r="E101" s="111"/>
      <c r="F101" s="111"/>
      <c r="G101" s="112"/>
      <c r="H101" s="116"/>
      <c r="I101" s="116"/>
      <c r="J101" s="117"/>
      <c r="K101" s="119" t="str">
        <f t="shared" si="3"/>
        <v>4-18-A</v>
      </c>
      <c r="L101" s="111"/>
      <c r="M101" s="111"/>
      <c r="N101" s="112"/>
      <c r="O101" s="116"/>
      <c r="P101" s="116"/>
      <c r="Q101" s="117"/>
      <c r="R101" s="82"/>
      <c r="S101" s="82"/>
      <c r="T101" s="82"/>
      <c r="U101" s="82"/>
      <c r="V101" s="82"/>
      <c r="W101" s="82"/>
      <c r="X101" s="82"/>
    </row>
    <row r="102" spans="1:24">
      <c r="A102" s="107">
        <v>4</v>
      </c>
      <c r="B102" s="108">
        <v>19</v>
      </c>
      <c r="C102" s="109" t="s">
        <v>38</v>
      </c>
      <c r="D102" s="118" t="str">
        <f t="shared" si="2"/>
        <v>4-19-H</v>
      </c>
      <c r="E102" s="111"/>
      <c r="F102" s="111"/>
      <c r="G102" s="112"/>
      <c r="H102" s="113"/>
      <c r="I102" s="113"/>
      <c r="J102" s="114"/>
      <c r="K102" s="119" t="str">
        <f t="shared" si="3"/>
        <v>4-19-A</v>
      </c>
      <c r="L102" s="111"/>
      <c r="M102" s="111"/>
      <c r="N102" s="112"/>
      <c r="O102" s="116"/>
      <c r="P102" s="116"/>
      <c r="Q102" s="117"/>
      <c r="R102" s="82"/>
      <c r="S102" s="82"/>
      <c r="T102" s="82"/>
      <c r="U102" s="82"/>
      <c r="V102" s="82"/>
      <c r="W102" s="82"/>
      <c r="X102" s="82"/>
    </row>
    <row r="103" spans="1:24" ht="15.75" thickBot="1">
      <c r="A103" s="120">
        <v>4</v>
      </c>
      <c r="B103" s="121">
        <v>20</v>
      </c>
      <c r="C103" s="122" t="s">
        <v>48</v>
      </c>
      <c r="D103" s="123" t="str">
        <f t="shared" si="2"/>
        <v>4-20-H</v>
      </c>
      <c r="E103" s="124"/>
      <c r="F103" s="124"/>
      <c r="G103" s="125"/>
      <c r="H103" s="126"/>
      <c r="I103" s="126"/>
      <c r="J103" s="127"/>
      <c r="K103" s="128" t="str">
        <f t="shared" si="3"/>
        <v>4-20-A</v>
      </c>
      <c r="L103" s="124"/>
      <c r="M103" s="124"/>
      <c r="N103" s="125"/>
      <c r="O103" s="129"/>
      <c r="P103" s="129"/>
      <c r="Q103" s="130"/>
    </row>
    <row r="104" spans="1:24" ht="15.75" thickTop="1">
      <c r="A104" s="107">
        <v>5</v>
      </c>
      <c r="B104" s="108">
        <v>1</v>
      </c>
      <c r="C104" s="109" t="s">
        <v>45</v>
      </c>
      <c r="D104" s="118" t="str">
        <f t="shared" si="2"/>
        <v>5-1-H</v>
      </c>
      <c r="E104" s="111"/>
      <c r="F104" s="111"/>
      <c r="G104" s="112"/>
      <c r="H104" s="113"/>
      <c r="I104" s="113"/>
      <c r="J104" s="114"/>
      <c r="K104" s="119" t="str">
        <f t="shared" si="3"/>
        <v>5-1-A</v>
      </c>
      <c r="L104" s="111"/>
      <c r="M104" s="111"/>
      <c r="N104" s="112"/>
      <c r="O104" s="116"/>
      <c r="P104" s="116"/>
      <c r="Q104" s="117"/>
    </row>
    <row r="105" spans="1:24">
      <c r="A105" s="107">
        <v>5</v>
      </c>
      <c r="B105" s="108">
        <v>2</v>
      </c>
      <c r="C105" s="109" t="s">
        <v>44</v>
      </c>
      <c r="D105" s="118" t="str">
        <f t="shared" si="2"/>
        <v>5-2-H</v>
      </c>
      <c r="E105" s="111"/>
      <c r="F105" s="111"/>
      <c r="G105" s="112"/>
      <c r="H105" s="113"/>
      <c r="I105" s="113"/>
      <c r="J105" s="114"/>
      <c r="K105" s="119" t="str">
        <f t="shared" si="3"/>
        <v>5-2-A</v>
      </c>
      <c r="L105" s="111"/>
      <c r="M105" s="111"/>
      <c r="N105" s="112"/>
      <c r="O105" s="116"/>
      <c r="P105" s="116"/>
      <c r="Q105" s="117"/>
    </row>
    <row r="106" spans="1:24">
      <c r="A106" s="107">
        <v>5</v>
      </c>
      <c r="B106" s="108">
        <v>3</v>
      </c>
      <c r="C106" s="109" t="s">
        <v>43</v>
      </c>
      <c r="D106" s="118" t="str">
        <f t="shared" si="2"/>
        <v>5-3-H</v>
      </c>
      <c r="E106" s="111"/>
      <c r="F106" s="111"/>
      <c r="G106" s="112"/>
      <c r="H106" s="113"/>
      <c r="I106" s="113"/>
      <c r="J106" s="114"/>
      <c r="K106" s="119" t="str">
        <f t="shared" si="3"/>
        <v>5-3-A</v>
      </c>
      <c r="L106" s="111"/>
      <c r="M106" s="111"/>
      <c r="N106" s="112"/>
      <c r="O106" s="116"/>
      <c r="P106" s="116"/>
      <c r="Q106" s="117"/>
    </row>
    <row r="107" spans="1:24">
      <c r="A107" s="107">
        <v>5</v>
      </c>
      <c r="B107" s="108">
        <v>4</v>
      </c>
      <c r="C107" s="109" t="s">
        <v>39</v>
      </c>
      <c r="D107" s="118" t="str">
        <f t="shared" si="2"/>
        <v>5-4-H</v>
      </c>
      <c r="E107" s="111"/>
      <c r="F107" s="111"/>
      <c r="G107" s="112"/>
      <c r="H107" s="113"/>
      <c r="I107" s="113"/>
      <c r="J107" s="114"/>
      <c r="K107" s="119" t="str">
        <f t="shared" si="3"/>
        <v>5-4-A</v>
      </c>
      <c r="L107" s="111"/>
      <c r="M107" s="111"/>
      <c r="N107" s="112"/>
      <c r="O107" s="116"/>
      <c r="P107" s="116"/>
      <c r="Q107" s="117"/>
    </row>
    <row r="108" spans="1:24">
      <c r="A108" s="107">
        <v>5</v>
      </c>
      <c r="B108" s="108">
        <v>5</v>
      </c>
      <c r="C108" s="109" t="s">
        <v>37</v>
      </c>
      <c r="D108" s="118" t="str">
        <f t="shared" si="2"/>
        <v>5-5-H</v>
      </c>
      <c r="E108" s="111"/>
      <c r="F108" s="111"/>
      <c r="G108" s="112"/>
      <c r="H108" s="113"/>
      <c r="I108" s="113"/>
      <c r="J108" s="114"/>
      <c r="K108" s="119" t="str">
        <f t="shared" si="3"/>
        <v>5-5-A</v>
      </c>
      <c r="L108" s="111"/>
      <c r="M108" s="111"/>
      <c r="N108" s="112"/>
      <c r="O108" s="116"/>
      <c r="P108" s="116"/>
      <c r="Q108" s="117"/>
    </row>
    <row r="109" spans="1:24">
      <c r="A109" s="107">
        <v>5</v>
      </c>
      <c r="B109" s="108">
        <v>6</v>
      </c>
      <c r="C109" s="109" t="s">
        <v>49</v>
      </c>
      <c r="D109" s="118" t="str">
        <f t="shared" si="2"/>
        <v>5-6-H</v>
      </c>
      <c r="E109" s="111"/>
      <c r="F109" s="111"/>
      <c r="G109" s="112"/>
      <c r="H109" s="113"/>
      <c r="I109" s="113"/>
      <c r="J109" s="114"/>
      <c r="K109" s="119" t="str">
        <f t="shared" si="3"/>
        <v>5-6-A</v>
      </c>
      <c r="L109" s="111"/>
      <c r="M109" s="111"/>
      <c r="N109" s="112"/>
      <c r="O109" s="116"/>
      <c r="P109" s="116"/>
      <c r="Q109" s="117"/>
    </row>
    <row r="110" spans="1:24">
      <c r="A110" s="107">
        <v>5</v>
      </c>
      <c r="B110" s="108">
        <v>7</v>
      </c>
      <c r="C110" s="109" t="s">
        <v>46</v>
      </c>
      <c r="D110" s="118" t="str">
        <f t="shared" si="2"/>
        <v>5-7-H</v>
      </c>
      <c r="E110" s="111"/>
      <c r="F110" s="111"/>
      <c r="G110" s="112"/>
      <c r="H110" s="113"/>
      <c r="I110" s="113"/>
      <c r="J110" s="114"/>
      <c r="K110" s="119" t="str">
        <f t="shared" si="3"/>
        <v>5-7-A</v>
      </c>
      <c r="L110" s="111"/>
      <c r="M110" s="111"/>
      <c r="N110" s="112"/>
      <c r="O110" s="116"/>
      <c r="P110" s="116"/>
      <c r="Q110" s="117"/>
    </row>
    <row r="111" spans="1:24">
      <c r="A111" s="107">
        <v>5</v>
      </c>
      <c r="B111" s="108">
        <v>8</v>
      </c>
      <c r="C111" s="109" t="s">
        <v>53</v>
      </c>
      <c r="D111" s="118" t="str">
        <f t="shared" si="2"/>
        <v>5-8-H</v>
      </c>
      <c r="E111" s="111"/>
      <c r="F111" s="111"/>
      <c r="G111" s="112"/>
      <c r="H111" s="116"/>
      <c r="I111" s="116"/>
      <c r="J111" s="117"/>
      <c r="K111" s="119" t="str">
        <f t="shared" si="3"/>
        <v>5-8-A</v>
      </c>
      <c r="L111" s="111"/>
      <c r="M111" s="111"/>
      <c r="N111" s="112"/>
      <c r="O111" s="116"/>
      <c r="P111" s="116"/>
      <c r="Q111" s="117"/>
    </row>
    <row r="112" spans="1:24">
      <c r="A112" s="107">
        <v>5</v>
      </c>
      <c r="B112" s="108">
        <v>9</v>
      </c>
      <c r="C112" s="109" t="s">
        <v>52</v>
      </c>
      <c r="D112" s="118" t="str">
        <f t="shared" si="2"/>
        <v>5-9-H</v>
      </c>
      <c r="E112" s="111"/>
      <c r="F112" s="111"/>
      <c r="G112" s="112"/>
      <c r="H112" s="116"/>
      <c r="I112" s="116"/>
      <c r="J112" s="117"/>
      <c r="K112" s="119" t="str">
        <f t="shared" si="3"/>
        <v>5-9-A</v>
      </c>
      <c r="L112" s="111"/>
      <c r="M112" s="111"/>
      <c r="N112" s="112"/>
      <c r="O112" s="116"/>
      <c r="P112" s="116"/>
      <c r="Q112" s="117"/>
    </row>
    <row r="113" spans="1:17">
      <c r="A113" s="107">
        <v>5</v>
      </c>
      <c r="B113" s="108">
        <v>10</v>
      </c>
      <c r="C113" s="109" t="s">
        <v>41</v>
      </c>
      <c r="D113" s="118" t="str">
        <f t="shared" si="2"/>
        <v>5-10-H</v>
      </c>
      <c r="E113" s="111"/>
      <c r="F113" s="111"/>
      <c r="G113" s="112"/>
      <c r="H113" s="113"/>
      <c r="I113" s="113"/>
      <c r="J113" s="114"/>
      <c r="K113" s="119" t="str">
        <f t="shared" si="3"/>
        <v>5-10-A</v>
      </c>
      <c r="L113" s="111"/>
      <c r="M113" s="111"/>
      <c r="N113" s="112"/>
      <c r="O113" s="116"/>
      <c r="P113" s="116"/>
      <c r="Q113" s="117"/>
    </row>
    <row r="114" spans="1:17">
      <c r="A114" s="107">
        <v>5</v>
      </c>
      <c r="B114" s="108">
        <v>11</v>
      </c>
      <c r="C114" s="109" t="s">
        <v>12</v>
      </c>
      <c r="D114" s="118" t="str">
        <f t="shared" si="2"/>
        <v>5-11-H</v>
      </c>
      <c r="E114" s="111"/>
      <c r="F114" s="111"/>
      <c r="G114" s="112"/>
      <c r="H114" s="113"/>
      <c r="I114" s="113"/>
      <c r="J114" s="114"/>
      <c r="K114" s="119" t="str">
        <f t="shared" si="3"/>
        <v>5-11-A</v>
      </c>
      <c r="L114" s="111"/>
      <c r="M114" s="111"/>
      <c r="N114" s="112"/>
      <c r="O114" s="116"/>
      <c r="P114" s="116"/>
      <c r="Q114" s="117"/>
    </row>
    <row r="115" spans="1:17">
      <c r="A115" s="107">
        <v>5</v>
      </c>
      <c r="B115" s="108">
        <v>12</v>
      </c>
      <c r="C115" s="109" t="s">
        <v>36</v>
      </c>
      <c r="D115" s="118" t="str">
        <f t="shared" si="2"/>
        <v>5-12-H</v>
      </c>
      <c r="E115" s="111"/>
      <c r="F115" s="111"/>
      <c r="G115" s="112"/>
      <c r="H115" s="113"/>
      <c r="I115" s="113"/>
      <c r="J115" s="114"/>
      <c r="K115" s="119" t="str">
        <f t="shared" si="3"/>
        <v>5-12-A</v>
      </c>
      <c r="L115" s="111"/>
      <c r="M115" s="111"/>
      <c r="N115" s="112"/>
      <c r="O115" s="116"/>
      <c r="P115" s="116"/>
      <c r="Q115" s="117"/>
    </row>
    <row r="116" spans="1:17">
      <c r="A116" s="107">
        <v>5</v>
      </c>
      <c r="B116" s="108">
        <v>13</v>
      </c>
      <c r="C116" s="109" t="s">
        <v>42</v>
      </c>
      <c r="D116" s="118" t="str">
        <f t="shared" si="2"/>
        <v>5-13-H</v>
      </c>
      <c r="E116" s="111"/>
      <c r="F116" s="111"/>
      <c r="G116" s="112"/>
      <c r="H116" s="113"/>
      <c r="I116" s="113"/>
      <c r="J116" s="114"/>
      <c r="K116" s="119" t="str">
        <f t="shared" si="3"/>
        <v>5-13-A</v>
      </c>
      <c r="L116" s="111"/>
      <c r="M116" s="111"/>
      <c r="N116" s="112"/>
      <c r="O116" s="116"/>
      <c r="P116" s="116"/>
      <c r="Q116" s="117"/>
    </row>
    <row r="117" spans="1:17">
      <c r="A117" s="107">
        <v>5</v>
      </c>
      <c r="B117" s="108">
        <v>14</v>
      </c>
      <c r="C117" s="109" t="s">
        <v>50</v>
      </c>
      <c r="D117" s="118" t="str">
        <f t="shared" si="2"/>
        <v>5-14-H</v>
      </c>
      <c r="E117" s="111"/>
      <c r="F117" s="111"/>
      <c r="G117" s="112"/>
      <c r="H117" s="113"/>
      <c r="I117" s="113"/>
      <c r="J117" s="114"/>
      <c r="K117" s="119" t="str">
        <f t="shared" si="3"/>
        <v>5-14-A</v>
      </c>
      <c r="L117" s="111"/>
      <c r="M117" s="111"/>
      <c r="N117" s="112"/>
      <c r="O117" s="116"/>
      <c r="P117" s="116"/>
      <c r="Q117" s="117"/>
    </row>
    <row r="118" spans="1:17">
      <c r="A118" s="107">
        <v>5</v>
      </c>
      <c r="B118" s="108">
        <v>15</v>
      </c>
      <c r="C118" s="109" t="s">
        <v>47</v>
      </c>
      <c r="D118" s="118" t="str">
        <f t="shared" si="2"/>
        <v>5-15-H</v>
      </c>
      <c r="E118" s="111"/>
      <c r="F118" s="111"/>
      <c r="G118" s="112"/>
      <c r="H118" s="113"/>
      <c r="I118" s="113"/>
      <c r="J118" s="114"/>
      <c r="K118" s="119" t="str">
        <f t="shared" si="3"/>
        <v>5-15-A</v>
      </c>
      <c r="L118" s="111"/>
      <c r="M118" s="111"/>
      <c r="N118" s="112"/>
      <c r="O118" s="116"/>
      <c r="P118" s="116"/>
      <c r="Q118" s="117"/>
    </row>
    <row r="119" spans="1:17">
      <c r="A119" s="107">
        <v>5</v>
      </c>
      <c r="B119" s="108">
        <v>16</v>
      </c>
      <c r="C119" s="109" t="s">
        <v>40</v>
      </c>
      <c r="D119" s="118" t="str">
        <f t="shared" si="2"/>
        <v>5-16-H</v>
      </c>
      <c r="E119" s="111"/>
      <c r="F119" s="111"/>
      <c r="G119" s="112"/>
      <c r="H119" s="113"/>
      <c r="I119" s="113"/>
      <c r="J119" s="114"/>
      <c r="K119" s="119" t="str">
        <f t="shared" si="3"/>
        <v>5-16-A</v>
      </c>
      <c r="L119" s="111"/>
      <c r="M119" s="111"/>
      <c r="N119" s="112"/>
      <c r="O119" s="116"/>
      <c r="P119" s="116"/>
      <c r="Q119" s="117"/>
    </row>
    <row r="120" spans="1:17">
      <c r="A120" s="107">
        <v>5</v>
      </c>
      <c r="B120" s="108">
        <v>17</v>
      </c>
      <c r="C120" s="109" t="s">
        <v>51</v>
      </c>
      <c r="D120" s="118" t="str">
        <f t="shared" si="2"/>
        <v>5-17-H</v>
      </c>
      <c r="E120" s="111"/>
      <c r="F120" s="111"/>
      <c r="G120" s="112"/>
      <c r="H120" s="113"/>
      <c r="I120" s="113"/>
      <c r="J120" s="114"/>
      <c r="K120" s="119" t="str">
        <f t="shared" si="3"/>
        <v>5-17-A</v>
      </c>
      <c r="L120" s="111"/>
      <c r="M120" s="111"/>
      <c r="N120" s="112"/>
      <c r="O120" s="116"/>
      <c r="P120" s="116"/>
      <c r="Q120" s="117"/>
    </row>
    <row r="121" spans="1:17">
      <c r="A121" s="107">
        <v>5</v>
      </c>
      <c r="B121" s="108">
        <v>18</v>
      </c>
      <c r="C121" s="109" t="s">
        <v>54</v>
      </c>
      <c r="D121" s="118" t="str">
        <f t="shared" si="2"/>
        <v>5-18-H</v>
      </c>
      <c r="E121" s="111"/>
      <c r="F121" s="111"/>
      <c r="G121" s="112"/>
      <c r="H121" s="116"/>
      <c r="I121" s="116"/>
      <c r="J121" s="117"/>
      <c r="K121" s="119" t="str">
        <f t="shared" si="3"/>
        <v>5-18-A</v>
      </c>
      <c r="L121" s="111"/>
      <c r="M121" s="111"/>
      <c r="N121" s="112"/>
      <c r="O121" s="116"/>
      <c r="P121" s="116"/>
      <c r="Q121" s="117"/>
    </row>
    <row r="122" spans="1:17">
      <c r="A122" s="107">
        <v>5</v>
      </c>
      <c r="B122" s="108">
        <v>19</v>
      </c>
      <c r="C122" s="109" t="s">
        <v>38</v>
      </c>
      <c r="D122" s="118" t="str">
        <f t="shared" si="2"/>
        <v>5-19-H</v>
      </c>
      <c r="E122" s="111"/>
      <c r="F122" s="111"/>
      <c r="G122" s="112"/>
      <c r="H122" s="113"/>
      <c r="I122" s="113"/>
      <c r="J122" s="114"/>
      <c r="K122" s="119" t="str">
        <f t="shared" si="3"/>
        <v>5-19-A</v>
      </c>
      <c r="L122" s="111"/>
      <c r="M122" s="111"/>
      <c r="N122" s="112"/>
      <c r="O122" s="116"/>
      <c r="P122" s="116"/>
      <c r="Q122" s="117"/>
    </row>
    <row r="123" spans="1:17" ht="15.75" thickBot="1">
      <c r="A123" s="120">
        <v>5</v>
      </c>
      <c r="B123" s="121">
        <v>20</v>
      </c>
      <c r="C123" s="122" t="s">
        <v>48</v>
      </c>
      <c r="D123" s="123" t="str">
        <f t="shared" si="2"/>
        <v>5-20-H</v>
      </c>
      <c r="E123" s="124"/>
      <c r="F123" s="124"/>
      <c r="G123" s="125"/>
      <c r="H123" s="126"/>
      <c r="I123" s="126"/>
      <c r="J123" s="127"/>
      <c r="K123" s="128" t="str">
        <f t="shared" si="3"/>
        <v>5-20-A</v>
      </c>
      <c r="L123" s="124"/>
      <c r="M123" s="124"/>
      <c r="N123" s="125"/>
      <c r="O123" s="129"/>
      <c r="P123" s="129"/>
      <c r="Q123" s="130"/>
    </row>
    <row r="124" spans="1:17" ht="15.75" thickTop="1">
      <c r="A124" s="107">
        <v>6</v>
      </c>
      <c r="B124" s="108">
        <v>1</v>
      </c>
      <c r="C124" s="109" t="s">
        <v>45</v>
      </c>
      <c r="D124" s="118" t="str">
        <f t="shared" si="2"/>
        <v>6-1-H</v>
      </c>
      <c r="E124" s="111"/>
      <c r="F124" s="111"/>
      <c r="G124" s="112"/>
      <c r="H124" s="113"/>
      <c r="I124" s="113"/>
      <c r="J124" s="114"/>
      <c r="K124" s="119" t="str">
        <f t="shared" si="3"/>
        <v>6-1-A</v>
      </c>
      <c r="L124" s="111"/>
      <c r="M124" s="111"/>
      <c r="N124" s="112"/>
      <c r="O124" s="116"/>
      <c r="P124" s="116"/>
      <c r="Q124" s="117"/>
    </row>
    <row r="125" spans="1:17">
      <c r="A125" s="107">
        <v>6</v>
      </c>
      <c r="B125" s="108">
        <v>2</v>
      </c>
      <c r="C125" s="109" t="s">
        <v>44</v>
      </c>
      <c r="D125" s="118" t="str">
        <f t="shared" si="2"/>
        <v>6-2-H</v>
      </c>
      <c r="E125" s="111"/>
      <c r="F125" s="111"/>
      <c r="G125" s="112"/>
      <c r="H125" s="113"/>
      <c r="I125" s="113"/>
      <c r="J125" s="114"/>
      <c r="K125" s="119" t="str">
        <f t="shared" si="3"/>
        <v>6-2-A</v>
      </c>
      <c r="L125" s="111"/>
      <c r="M125" s="111"/>
      <c r="N125" s="112"/>
      <c r="O125" s="116"/>
      <c r="P125" s="116"/>
      <c r="Q125" s="117"/>
    </row>
    <row r="126" spans="1:17">
      <c r="A126" s="107">
        <v>6</v>
      </c>
      <c r="B126" s="108">
        <v>3</v>
      </c>
      <c r="C126" s="109" t="s">
        <v>43</v>
      </c>
      <c r="D126" s="118" t="str">
        <f t="shared" si="2"/>
        <v>6-3-H</v>
      </c>
      <c r="E126" s="111"/>
      <c r="F126" s="111"/>
      <c r="G126" s="112"/>
      <c r="H126" s="113"/>
      <c r="I126" s="113"/>
      <c r="J126" s="114"/>
      <c r="K126" s="119" t="str">
        <f t="shared" si="3"/>
        <v>6-3-A</v>
      </c>
      <c r="L126" s="111"/>
      <c r="M126" s="111"/>
      <c r="N126" s="112"/>
      <c r="O126" s="116"/>
      <c r="P126" s="116"/>
      <c r="Q126" s="117"/>
    </row>
    <row r="127" spans="1:17">
      <c r="A127" s="107">
        <v>6</v>
      </c>
      <c r="B127" s="108">
        <v>4</v>
      </c>
      <c r="C127" s="109" t="s">
        <v>39</v>
      </c>
      <c r="D127" s="118" t="str">
        <f t="shared" si="2"/>
        <v>6-4-H</v>
      </c>
      <c r="E127" s="111"/>
      <c r="F127" s="111"/>
      <c r="G127" s="112"/>
      <c r="H127" s="113"/>
      <c r="I127" s="113"/>
      <c r="J127" s="114"/>
      <c r="K127" s="119" t="str">
        <f t="shared" si="3"/>
        <v>6-4-A</v>
      </c>
      <c r="L127" s="111"/>
      <c r="M127" s="111"/>
      <c r="N127" s="112"/>
      <c r="O127" s="116"/>
      <c r="P127" s="116"/>
      <c r="Q127" s="117"/>
    </row>
    <row r="128" spans="1:17">
      <c r="A128" s="107">
        <v>6</v>
      </c>
      <c r="B128" s="108">
        <v>5</v>
      </c>
      <c r="C128" s="109" t="s">
        <v>37</v>
      </c>
      <c r="D128" s="118" t="str">
        <f t="shared" si="2"/>
        <v>6-5-H</v>
      </c>
      <c r="E128" s="111"/>
      <c r="F128" s="111"/>
      <c r="G128" s="112"/>
      <c r="H128" s="113"/>
      <c r="I128" s="113"/>
      <c r="J128" s="114"/>
      <c r="K128" s="119" t="str">
        <f t="shared" si="3"/>
        <v>6-5-A</v>
      </c>
      <c r="L128" s="111"/>
      <c r="M128" s="111"/>
      <c r="N128" s="112"/>
      <c r="O128" s="116"/>
      <c r="P128" s="116"/>
      <c r="Q128" s="117"/>
    </row>
    <row r="129" spans="1:17">
      <c r="A129" s="107">
        <v>6</v>
      </c>
      <c r="B129" s="108">
        <v>6</v>
      </c>
      <c r="C129" s="109" t="s">
        <v>49</v>
      </c>
      <c r="D129" s="118" t="str">
        <f t="shared" si="2"/>
        <v>6-6-H</v>
      </c>
      <c r="E129" s="111"/>
      <c r="F129" s="111"/>
      <c r="G129" s="112"/>
      <c r="H129" s="113"/>
      <c r="I129" s="113"/>
      <c r="J129" s="114"/>
      <c r="K129" s="119" t="str">
        <f t="shared" si="3"/>
        <v>6-6-A</v>
      </c>
      <c r="L129" s="111"/>
      <c r="M129" s="111"/>
      <c r="N129" s="112"/>
      <c r="O129" s="116"/>
      <c r="P129" s="116"/>
      <c r="Q129" s="117"/>
    </row>
    <row r="130" spans="1:17">
      <c r="A130" s="107">
        <v>6</v>
      </c>
      <c r="B130" s="108">
        <v>7</v>
      </c>
      <c r="C130" s="109" t="s">
        <v>46</v>
      </c>
      <c r="D130" s="118" t="str">
        <f t="shared" si="2"/>
        <v>6-7-H</v>
      </c>
      <c r="E130" s="111"/>
      <c r="F130" s="111"/>
      <c r="G130" s="112"/>
      <c r="H130" s="113"/>
      <c r="I130" s="113"/>
      <c r="J130" s="114"/>
      <c r="K130" s="119" t="str">
        <f t="shared" si="3"/>
        <v>6-7-A</v>
      </c>
      <c r="L130" s="111"/>
      <c r="M130" s="111"/>
      <c r="N130" s="112"/>
      <c r="O130" s="116"/>
      <c r="P130" s="116"/>
      <c r="Q130" s="117"/>
    </row>
    <row r="131" spans="1:17">
      <c r="A131" s="107">
        <v>6</v>
      </c>
      <c r="B131" s="108">
        <v>8</v>
      </c>
      <c r="C131" s="109" t="s">
        <v>53</v>
      </c>
      <c r="D131" s="118" t="str">
        <f t="shared" si="2"/>
        <v>6-8-H</v>
      </c>
      <c r="E131" s="111"/>
      <c r="F131" s="111"/>
      <c r="G131" s="112"/>
      <c r="H131" s="116"/>
      <c r="I131" s="116"/>
      <c r="J131" s="117"/>
      <c r="K131" s="119" t="str">
        <f t="shared" si="3"/>
        <v>6-8-A</v>
      </c>
      <c r="L131" s="111"/>
      <c r="M131" s="111"/>
      <c r="N131" s="112"/>
      <c r="O131" s="116"/>
      <c r="P131" s="116"/>
      <c r="Q131" s="117"/>
    </row>
    <row r="132" spans="1:17">
      <c r="A132" s="107">
        <v>6</v>
      </c>
      <c r="B132" s="108">
        <v>9</v>
      </c>
      <c r="C132" s="109" t="s">
        <v>52</v>
      </c>
      <c r="D132" s="118" t="str">
        <f t="shared" si="2"/>
        <v>6-9-H</v>
      </c>
      <c r="E132" s="111"/>
      <c r="F132" s="111"/>
      <c r="G132" s="112"/>
      <c r="H132" s="116"/>
      <c r="I132" s="116"/>
      <c r="J132" s="117"/>
      <c r="K132" s="119" t="str">
        <f t="shared" si="3"/>
        <v>6-9-A</v>
      </c>
      <c r="L132" s="111"/>
      <c r="M132" s="111"/>
      <c r="N132" s="112"/>
      <c r="O132" s="116"/>
      <c r="P132" s="116"/>
      <c r="Q132" s="117"/>
    </row>
    <row r="133" spans="1:17">
      <c r="A133" s="107">
        <v>6</v>
      </c>
      <c r="B133" s="108">
        <v>10</v>
      </c>
      <c r="C133" s="109" t="s">
        <v>41</v>
      </c>
      <c r="D133" s="118" t="str">
        <f t="shared" ref="D133:D196" si="4" xml:space="preserve"> _xlfn.CONCAT(A133, "-", B133, "-","H")</f>
        <v>6-10-H</v>
      </c>
      <c r="E133" s="111"/>
      <c r="F133" s="111"/>
      <c r="G133" s="112"/>
      <c r="H133" s="113"/>
      <c r="I133" s="113"/>
      <c r="J133" s="114"/>
      <c r="K133" s="119" t="str">
        <f t="shared" ref="K133:K196" si="5">_xlfn.CONCAT(A133, "-", B133, "-", "A")</f>
        <v>6-10-A</v>
      </c>
      <c r="L133" s="111"/>
      <c r="M133" s="111"/>
      <c r="N133" s="112"/>
      <c r="O133" s="116"/>
      <c r="P133" s="116"/>
      <c r="Q133" s="117"/>
    </row>
    <row r="134" spans="1:17">
      <c r="A134" s="107">
        <v>6</v>
      </c>
      <c r="B134" s="108">
        <v>11</v>
      </c>
      <c r="C134" s="109" t="s">
        <v>12</v>
      </c>
      <c r="D134" s="118" t="str">
        <f t="shared" si="4"/>
        <v>6-11-H</v>
      </c>
      <c r="E134" s="111"/>
      <c r="F134" s="111"/>
      <c r="G134" s="112"/>
      <c r="H134" s="113"/>
      <c r="I134" s="113"/>
      <c r="J134" s="114"/>
      <c r="K134" s="119" t="str">
        <f t="shared" si="5"/>
        <v>6-11-A</v>
      </c>
      <c r="L134" s="111"/>
      <c r="M134" s="111"/>
      <c r="N134" s="112"/>
      <c r="O134" s="116"/>
      <c r="P134" s="116"/>
      <c r="Q134" s="117"/>
    </row>
    <row r="135" spans="1:17">
      <c r="A135" s="107">
        <v>6</v>
      </c>
      <c r="B135" s="108">
        <v>12</v>
      </c>
      <c r="C135" s="109" t="s">
        <v>36</v>
      </c>
      <c r="D135" s="118" t="str">
        <f t="shared" si="4"/>
        <v>6-12-H</v>
      </c>
      <c r="E135" s="111"/>
      <c r="F135" s="111"/>
      <c r="G135" s="112"/>
      <c r="H135" s="113"/>
      <c r="I135" s="113"/>
      <c r="J135" s="114"/>
      <c r="K135" s="119" t="str">
        <f t="shared" si="5"/>
        <v>6-12-A</v>
      </c>
      <c r="L135" s="111"/>
      <c r="M135" s="111"/>
      <c r="N135" s="112"/>
      <c r="O135" s="116"/>
      <c r="P135" s="116"/>
      <c r="Q135" s="117"/>
    </row>
    <row r="136" spans="1:17">
      <c r="A136" s="107">
        <v>6</v>
      </c>
      <c r="B136" s="108">
        <v>13</v>
      </c>
      <c r="C136" s="109" t="s">
        <v>42</v>
      </c>
      <c r="D136" s="118" t="str">
        <f t="shared" si="4"/>
        <v>6-13-H</v>
      </c>
      <c r="E136" s="111"/>
      <c r="F136" s="111"/>
      <c r="G136" s="112"/>
      <c r="H136" s="113"/>
      <c r="I136" s="113"/>
      <c r="J136" s="114"/>
      <c r="K136" s="119" t="str">
        <f t="shared" si="5"/>
        <v>6-13-A</v>
      </c>
      <c r="L136" s="111"/>
      <c r="M136" s="111"/>
      <c r="N136" s="112"/>
      <c r="O136" s="116"/>
      <c r="P136" s="116"/>
      <c r="Q136" s="117"/>
    </row>
    <row r="137" spans="1:17">
      <c r="A137" s="107">
        <v>6</v>
      </c>
      <c r="B137" s="108">
        <v>14</v>
      </c>
      <c r="C137" s="109" t="s">
        <v>50</v>
      </c>
      <c r="D137" s="118" t="str">
        <f t="shared" si="4"/>
        <v>6-14-H</v>
      </c>
      <c r="E137" s="111"/>
      <c r="F137" s="111"/>
      <c r="G137" s="112"/>
      <c r="H137" s="113"/>
      <c r="I137" s="113"/>
      <c r="J137" s="114"/>
      <c r="K137" s="119" t="str">
        <f t="shared" si="5"/>
        <v>6-14-A</v>
      </c>
      <c r="L137" s="111"/>
      <c r="M137" s="111"/>
      <c r="N137" s="112"/>
      <c r="O137" s="116"/>
      <c r="P137" s="116"/>
      <c r="Q137" s="117"/>
    </row>
    <row r="138" spans="1:17">
      <c r="A138" s="107">
        <v>6</v>
      </c>
      <c r="B138" s="108">
        <v>15</v>
      </c>
      <c r="C138" s="109" t="s">
        <v>47</v>
      </c>
      <c r="D138" s="118" t="str">
        <f t="shared" si="4"/>
        <v>6-15-H</v>
      </c>
      <c r="E138" s="111"/>
      <c r="F138" s="111"/>
      <c r="G138" s="112"/>
      <c r="H138" s="113"/>
      <c r="I138" s="113"/>
      <c r="J138" s="114"/>
      <c r="K138" s="119" t="str">
        <f t="shared" si="5"/>
        <v>6-15-A</v>
      </c>
      <c r="L138" s="111"/>
      <c r="M138" s="111"/>
      <c r="N138" s="112"/>
      <c r="O138" s="116"/>
      <c r="P138" s="116"/>
      <c r="Q138" s="117"/>
    </row>
    <row r="139" spans="1:17">
      <c r="A139" s="107">
        <v>6</v>
      </c>
      <c r="B139" s="108">
        <v>16</v>
      </c>
      <c r="C139" s="109" t="s">
        <v>40</v>
      </c>
      <c r="D139" s="118" t="str">
        <f t="shared" si="4"/>
        <v>6-16-H</v>
      </c>
      <c r="E139" s="111"/>
      <c r="F139" s="111"/>
      <c r="G139" s="112"/>
      <c r="H139" s="113"/>
      <c r="I139" s="113"/>
      <c r="J139" s="114"/>
      <c r="K139" s="119" t="str">
        <f t="shared" si="5"/>
        <v>6-16-A</v>
      </c>
      <c r="L139" s="111"/>
      <c r="M139" s="111"/>
      <c r="N139" s="112"/>
      <c r="O139" s="116"/>
      <c r="P139" s="116"/>
      <c r="Q139" s="117"/>
    </row>
    <row r="140" spans="1:17">
      <c r="A140" s="107">
        <v>6</v>
      </c>
      <c r="B140" s="108">
        <v>17</v>
      </c>
      <c r="C140" s="109" t="s">
        <v>51</v>
      </c>
      <c r="D140" s="118" t="str">
        <f t="shared" si="4"/>
        <v>6-17-H</v>
      </c>
      <c r="E140" s="111"/>
      <c r="F140" s="111"/>
      <c r="G140" s="112"/>
      <c r="H140" s="113"/>
      <c r="I140" s="113"/>
      <c r="J140" s="114"/>
      <c r="K140" s="119" t="str">
        <f t="shared" si="5"/>
        <v>6-17-A</v>
      </c>
      <c r="L140" s="111"/>
      <c r="M140" s="111"/>
      <c r="N140" s="112"/>
      <c r="O140" s="116"/>
      <c r="P140" s="116"/>
      <c r="Q140" s="117"/>
    </row>
    <row r="141" spans="1:17">
      <c r="A141" s="107">
        <v>6</v>
      </c>
      <c r="B141" s="108">
        <v>18</v>
      </c>
      <c r="C141" s="109" t="s">
        <v>54</v>
      </c>
      <c r="D141" s="118" t="str">
        <f t="shared" si="4"/>
        <v>6-18-H</v>
      </c>
      <c r="E141" s="111"/>
      <c r="F141" s="111"/>
      <c r="G141" s="112"/>
      <c r="H141" s="116"/>
      <c r="I141" s="116"/>
      <c r="J141" s="117"/>
      <c r="K141" s="119" t="str">
        <f t="shared" si="5"/>
        <v>6-18-A</v>
      </c>
      <c r="L141" s="111"/>
      <c r="M141" s="111"/>
      <c r="N141" s="112"/>
      <c r="O141" s="116"/>
      <c r="P141" s="116"/>
      <c r="Q141" s="117"/>
    </row>
    <row r="142" spans="1:17">
      <c r="A142" s="107">
        <v>6</v>
      </c>
      <c r="B142" s="108">
        <v>19</v>
      </c>
      <c r="C142" s="109" t="s">
        <v>38</v>
      </c>
      <c r="D142" s="118" t="str">
        <f t="shared" si="4"/>
        <v>6-19-H</v>
      </c>
      <c r="E142" s="111"/>
      <c r="F142" s="111"/>
      <c r="G142" s="112"/>
      <c r="H142" s="113"/>
      <c r="I142" s="113"/>
      <c r="J142" s="114"/>
      <c r="K142" s="119" t="str">
        <f t="shared" si="5"/>
        <v>6-19-A</v>
      </c>
      <c r="L142" s="111"/>
      <c r="M142" s="111"/>
      <c r="N142" s="112"/>
      <c r="O142" s="116"/>
      <c r="P142" s="116"/>
      <c r="Q142" s="117"/>
    </row>
    <row r="143" spans="1:17" ht="15.75" thickBot="1">
      <c r="A143" s="120">
        <v>6</v>
      </c>
      <c r="B143" s="121">
        <v>20</v>
      </c>
      <c r="C143" s="122" t="s">
        <v>48</v>
      </c>
      <c r="D143" s="123" t="str">
        <f t="shared" si="4"/>
        <v>6-20-H</v>
      </c>
      <c r="E143" s="124"/>
      <c r="F143" s="124"/>
      <c r="G143" s="125"/>
      <c r="H143" s="126"/>
      <c r="I143" s="126"/>
      <c r="J143" s="127"/>
      <c r="K143" s="128" t="str">
        <f t="shared" si="5"/>
        <v>6-20-A</v>
      </c>
      <c r="L143" s="124"/>
      <c r="M143" s="124"/>
      <c r="N143" s="125"/>
      <c r="O143" s="129"/>
      <c r="P143" s="129"/>
      <c r="Q143" s="130"/>
    </row>
    <row r="144" spans="1:17" ht="15.75" thickTop="1">
      <c r="A144" s="107">
        <v>7</v>
      </c>
      <c r="B144" s="108">
        <v>1</v>
      </c>
      <c r="C144" s="109" t="s">
        <v>45</v>
      </c>
      <c r="D144" s="118" t="str">
        <f t="shared" si="4"/>
        <v>7-1-H</v>
      </c>
      <c r="E144" s="111"/>
      <c r="F144" s="111"/>
      <c r="G144" s="112"/>
      <c r="H144" s="113"/>
      <c r="I144" s="113"/>
      <c r="J144" s="114"/>
      <c r="K144" s="119" t="str">
        <f t="shared" si="5"/>
        <v>7-1-A</v>
      </c>
      <c r="L144" s="111"/>
      <c r="M144" s="111"/>
      <c r="N144" s="112"/>
      <c r="O144" s="116"/>
      <c r="P144" s="116"/>
      <c r="Q144" s="117"/>
    </row>
    <row r="145" spans="1:17">
      <c r="A145" s="107">
        <v>7</v>
      </c>
      <c r="B145" s="108">
        <v>2</v>
      </c>
      <c r="C145" s="109" t="s">
        <v>44</v>
      </c>
      <c r="D145" s="118" t="str">
        <f t="shared" si="4"/>
        <v>7-2-H</v>
      </c>
      <c r="E145" s="111"/>
      <c r="F145" s="111"/>
      <c r="G145" s="112"/>
      <c r="H145" s="113"/>
      <c r="I145" s="113"/>
      <c r="J145" s="114"/>
      <c r="K145" s="119" t="str">
        <f t="shared" si="5"/>
        <v>7-2-A</v>
      </c>
      <c r="L145" s="111"/>
      <c r="M145" s="111"/>
      <c r="N145" s="112"/>
      <c r="O145" s="116"/>
      <c r="P145" s="116"/>
      <c r="Q145" s="117"/>
    </row>
    <row r="146" spans="1:17">
      <c r="A146" s="107">
        <v>7</v>
      </c>
      <c r="B146" s="108">
        <v>3</v>
      </c>
      <c r="C146" s="109" t="s">
        <v>43</v>
      </c>
      <c r="D146" s="118" t="str">
        <f t="shared" si="4"/>
        <v>7-3-H</v>
      </c>
      <c r="E146" s="111"/>
      <c r="F146" s="111"/>
      <c r="G146" s="112"/>
      <c r="H146" s="113"/>
      <c r="I146" s="113"/>
      <c r="J146" s="114"/>
      <c r="K146" s="119" t="str">
        <f t="shared" si="5"/>
        <v>7-3-A</v>
      </c>
      <c r="L146" s="111"/>
      <c r="M146" s="111"/>
      <c r="N146" s="112"/>
      <c r="O146" s="116"/>
      <c r="P146" s="116"/>
      <c r="Q146" s="117"/>
    </row>
    <row r="147" spans="1:17">
      <c r="A147" s="107">
        <v>7</v>
      </c>
      <c r="B147" s="108">
        <v>4</v>
      </c>
      <c r="C147" s="109" t="s">
        <v>39</v>
      </c>
      <c r="D147" s="118" t="str">
        <f t="shared" si="4"/>
        <v>7-4-H</v>
      </c>
      <c r="E147" s="111"/>
      <c r="F147" s="111"/>
      <c r="G147" s="112"/>
      <c r="H147" s="113"/>
      <c r="I147" s="113"/>
      <c r="J147" s="114"/>
      <c r="K147" s="119" t="str">
        <f t="shared" si="5"/>
        <v>7-4-A</v>
      </c>
      <c r="L147" s="111"/>
      <c r="M147" s="111"/>
      <c r="N147" s="112"/>
      <c r="O147" s="116"/>
      <c r="P147" s="116"/>
      <c r="Q147" s="117"/>
    </row>
    <row r="148" spans="1:17">
      <c r="A148" s="107">
        <v>7</v>
      </c>
      <c r="B148" s="108">
        <v>5</v>
      </c>
      <c r="C148" s="109" t="s">
        <v>37</v>
      </c>
      <c r="D148" s="118" t="str">
        <f t="shared" si="4"/>
        <v>7-5-H</v>
      </c>
      <c r="E148" s="111"/>
      <c r="F148" s="111"/>
      <c r="G148" s="112"/>
      <c r="H148" s="113"/>
      <c r="I148" s="113"/>
      <c r="J148" s="114"/>
      <c r="K148" s="119" t="str">
        <f t="shared" si="5"/>
        <v>7-5-A</v>
      </c>
      <c r="L148" s="111"/>
      <c r="M148" s="111"/>
      <c r="N148" s="112"/>
      <c r="O148" s="116"/>
      <c r="P148" s="116"/>
      <c r="Q148" s="117"/>
    </row>
    <row r="149" spans="1:17">
      <c r="A149" s="107">
        <v>7</v>
      </c>
      <c r="B149" s="108">
        <v>6</v>
      </c>
      <c r="C149" s="109" t="s">
        <v>49</v>
      </c>
      <c r="D149" s="118" t="str">
        <f t="shared" si="4"/>
        <v>7-6-H</v>
      </c>
      <c r="E149" s="111"/>
      <c r="F149" s="111"/>
      <c r="G149" s="112"/>
      <c r="H149" s="113"/>
      <c r="I149" s="113"/>
      <c r="J149" s="114"/>
      <c r="K149" s="119" t="str">
        <f t="shared" si="5"/>
        <v>7-6-A</v>
      </c>
      <c r="L149" s="111"/>
      <c r="M149" s="111"/>
      <c r="N149" s="112"/>
      <c r="O149" s="116"/>
      <c r="P149" s="116"/>
      <c r="Q149" s="117"/>
    </row>
    <row r="150" spans="1:17">
      <c r="A150" s="107">
        <v>7</v>
      </c>
      <c r="B150" s="108">
        <v>7</v>
      </c>
      <c r="C150" s="109" t="s">
        <v>46</v>
      </c>
      <c r="D150" s="118" t="str">
        <f t="shared" si="4"/>
        <v>7-7-H</v>
      </c>
      <c r="E150" s="111"/>
      <c r="F150" s="111"/>
      <c r="G150" s="112"/>
      <c r="H150" s="113"/>
      <c r="I150" s="113"/>
      <c r="J150" s="114"/>
      <c r="K150" s="119" t="str">
        <f t="shared" si="5"/>
        <v>7-7-A</v>
      </c>
      <c r="L150" s="111"/>
      <c r="M150" s="111"/>
      <c r="N150" s="112"/>
      <c r="O150" s="116"/>
      <c r="P150" s="116"/>
      <c r="Q150" s="117"/>
    </row>
    <row r="151" spans="1:17">
      <c r="A151" s="107">
        <v>7</v>
      </c>
      <c r="B151" s="108">
        <v>8</v>
      </c>
      <c r="C151" s="109" t="s">
        <v>53</v>
      </c>
      <c r="D151" s="118" t="str">
        <f t="shared" si="4"/>
        <v>7-8-H</v>
      </c>
      <c r="E151" s="111"/>
      <c r="F151" s="111"/>
      <c r="G151" s="112"/>
      <c r="H151" s="116"/>
      <c r="I151" s="116"/>
      <c r="J151" s="117"/>
      <c r="K151" s="119" t="str">
        <f t="shared" si="5"/>
        <v>7-8-A</v>
      </c>
      <c r="L151" s="111"/>
      <c r="M151" s="111"/>
      <c r="N151" s="112"/>
      <c r="O151" s="116"/>
      <c r="P151" s="116"/>
      <c r="Q151" s="117"/>
    </row>
    <row r="152" spans="1:17">
      <c r="A152" s="107">
        <v>7</v>
      </c>
      <c r="B152" s="108">
        <v>9</v>
      </c>
      <c r="C152" s="109" t="s">
        <v>52</v>
      </c>
      <c r="D152" s="118" t="str">
        <f t="shared" si="4"/>
        <v>7-9-H</v>
      </c>
      <c r="E152" s="111"/>
      <c r="F152" s="111"/>
      <c r="G152" s="112"/>
      <c r="H152" s="116"/>
      <c r="I152" s="116"/>
      <c r="J152" s="117"/>
      <c r="K152" s="119" t="str">
        <f t="shared" si="5"/>
        <v>7-9-A</v>
      </c>
      <c r="L152" s="111"/>
      <c r="M152" s="111"/>
      <c r="N152" s="112"/>
      <c r="O152" s="116"/>
      <c r="P152" s="116"/>
      <c r="Q152" s="117"/>
    </row>
    <row r="153" spans="1:17">
      <c r="A153" s="107">
        <v>7</v>
      </c>
      <c r="B153" s="108">
        <v>10</v>
      </c>
      <c r="C153" s="109" t="s">
        <v>41</v>
      </c>
      <c r="D153" s="118" t="str">
        <f t="shared" si="4"/>
        <v>7-10-H</v>
      </c>
      <c r="E153" s="111"/>
      <c r="F153" s="111"/>
      <c r="G153" s="112"/>
      <c r="H153" s="113"/>
      <c r="I153" s="113"/>
      <c r="J153" s="114"/>
      <c r="K153" s="119" t="str">
        <f t="shared" si="5"/>
        <v>7-10-A</v>
      </c>
      <c r="L153" s="111"/>
      <c r="M153" s="111"/>
      <c r="N153" s="112"/>
      <c r="O153" s="116"/>
      <c r="P153" s="116"/>
      <c r="Q153" s="117"/>
    </row>
    <row r="154" spans="1:17">
      <c r="A154" s="107">
        <v>7</v>
      </c>
      <c r="B154" s="108">
        <v>11</v>
      </c>
      <c r="C154" s="109" t="s">
        <v>12</v>
      </c>
      <c r="D154" s="118" t="str">
        <f t="shared" si="4"/>
        <v>7-11-H</v>
      </c>
      <c r="E154" s="111"/>
      <c r="F154" s="111"/>
      <c r="G154" s="112"/>
      <c r="H154" s="113"/>
      <c r="I154" s="113"/>
      <c r="J154" s="114"/>
      <c r="K154" s="119" t="str">
        <f t="shared" si="5"/>
        <v>7-11-A</v>
      </c>
      <c r="L154" s="111"/>
      <c r="M154" s="111"/>
      <c r="N154" s="112"/>
      <c r="O154" s="116"/>
      <c r="P154" s="116"/>
      <c r="Q154" s="117"/>
    </row>
    <row r="155" spans="1:17">
      <c r="A155" s="107">
        <v>7</v>
      </c>
      <c r="B155" s="108">
        <v>12</v>
      </c>
      <c r="C155" s="109" t="s">
        <v>36</v>
      </c>
      <c r="D155" s="118" t="str">
        <f t="shared" si="4"/>
        <v>7-12-H</v>
      </c>
      <c r="E155" s="111"/>
      <c r="F155" s="111"/>
      <c r="G155" s="112"/>
      <c r="H155" s="113"/>
      <c r="I155" s="113"/>
      <c r="J155" s="114"/>
      <c r="K155" s="119" t="str">
        <f t="shared" si="5"/>
        <v>7-12-A</v>
      </c>
      <c r="L155" s="111"/>
      <c r="M155" s="111"/>
      <c r="N155" s="112"/>
      <c r="O155" s="116"/>
      <c r="P155" s="116"/>
      <c r="Q155" s="117"/>
    </row>
    <row r="156" spans="1:17">
      <c r="A156" s="107">
        <v>7</v>
      </c>
      <c r="B156" s="108">
        <v>13</v>
      </c>
      <c r="C156" s="109" t="s">
        <v>42</v>
      </c>
      <c r="D156" s="118" t="str">
        <f t="shared" si="4"/>
        <v>7-13-H</v>
      </c>
      <c r="E156" s="111"/>
      <c r="F156" s="111"/>
      <c r="G156" s="112"/>
      <c r="H156" s="113"/>
      <c r="I156" s="113"/>
      <c r="J156" s="114"/>
      <c r="K156" s="119" t="str">
        <f t="shared" si="5"/>
        <v>7-13-A</v>
      </c>
      <c r="L156" s="111"/>
      <c r="M156" s="111"/>
      <c r="N156" s="112"/>
      <c r="O156" s="116"/>
      <c r="P156" s="116"/>
      <c r="Q156" s="117"/>
    </row>
    <row r="157" spans="1:17">
      <c r="A157" s="107">
        <v>7</v>
      </c>
      <c r="B157" s="108">
        <v>14</v>
      </c>
      <c r="C157" s="109" t="s">
        <v>50</v>
      </c>
      <c r="D157" s="118" t="str">
        <f t="shared" si="4"/>
        <v>7-14-H</v>
      </c>
      <c r="E157" s="111"/>
      <c r="F157" s="111"/>
      <c r="G157" s="112"/>
      <c r="H157" s="113"/>
      <c r="I157" s="113"/>
      <c r="J157" s="114"/>
      <c r="K157" s="119" t="str">
        <f t="shared" si="5"/>
        <v>7-14-A</v>
      </c>
      <c r="L157" s="111"/>
      <c r="M157" s="111"/>
      <c r="N157" s="112"/>
      <c r="O157" s="116"/>
      <c r="P157" s="116"/>
      <c r="Q157" s="117"/>
    </row>
    <row r="158" spans="1:17">
      <c r="A158" s="107">
        <v>7</v>
      </c>
      <c r="B158" s="108">
        <v>15</v>
      </c>
      <c r="C158" s="109" t="s">
        <v>47</v>
      </c>
      <c r="D158" s="118" t="str">
        <f t="shared" si="4"/>
        <v>7-15-H</v>
      </c>
      <c r="E158" s="111"/>
      <c r="F158" s="111"/>
      <c r="G158" s="112"/>
      <c r="H158" s="113"/>
      <c r="I158" s="113"/>
      <c r="J158" s="114"/>
      <c r="K158" s="119" t="str">
        <f t="shared" si="5"/>
        <v>7-15-A</v>
      </c>
      <c r="L158" s="111"/>
      <c r="M158" s="111"/>
      <c r="N158" s="112"/>
      <c r="O158" s="116"/>
      <c r="P158" s="116"/>
      <c r="Q158" s="117"/>
    </row>
    <row r="159" spans="1:17">
      <c r="A159" s="107">
        <v>7</v>
      </c>
      <c r="B159" s="108">
        <v>16</v>
      </c>
      <c r="C159" s="109" t="s">
        <v>40</v>
      </c>
      <c r="D159" s="118" t="str">
        <f t="shared" si="4"/>
        <v>7-16-H</v>
      </c>
      <c r="E159" s="111"/>
      <c r="F159" s="111"/>
      <c r="G159" s="112"/>
      <c r="H159" s="113"/>
      <c r="I159" s="113"/>
      <c r="J159" s="114"/>
      <c r="K159" s="119" t="str">
        <f t="shared" si="5"/>
        <v>7-16-A</v>
      </c>
      <c r="L159" s="111"/>
      <c r="M159" s="111"/>
      <c r="N159" s="112"/>
      <c r="O159" s="116"/>
      <c r="P159" s="116"/>
      <c r="Q159" s="117"/>
    </row>
    <row r="160" spans="1:17">
      <c r="A160" s="107">
        <v>7</v>
      </c>
      <c r="B160" s="108">
        <v>17</v>
      </c>
      <c r="C160" s="109" t="s">
        <v>51</v>
      </c>
      <c r="D160" s="118" t="str">
        <f t="shared" si="4"/>
        <v>7-17-H</v>
      </c>
      <c r="E160" s="111"/>
      <c r="F160" s="111"/>
      <c r="G160" s="112"/>
      <c r="H160" s="113"/>
      <c r="I160" s="113"/>
      <c r="J160" s="114"/>
      <c r="K160" s="119" t="str">
        <f t="shared" si="5"/>
        <v>7-17-A</v>
      </c>
      <c r="L160" s="111"/>
      <c r="M160" s="111"/>
      <c r="N160" s="112"/>
      <c r="O160" s="116"/>
      <c r="P160" s="116"/>
      <c r="Q160" s="117"/>
    </row>
    <row r="161" spans="1:17">
      <c r="A161" s="107">
        <v>7</v>
      </c>
      <c r="B161" s="108">
        <v>18</v>
      </c>
      <c r="C161" s="109" t="s">
        <v>54</v>
      </c>
      <c r="D161" s="118" t="str">
        <f t="shared" si="4"/>
        <v>7-18-H</v>
      </c>
      <c r="E161" s="111"/>
      <c r="F161" s="111"/>
      <c r="G161" s="112"/>
      <c r="H161" s="116"/>
      <c r="I161" s="116"/>
      <c r="J161" s="117"/>
      <c r="K161" s="119" t="str">
        <f t="shared" si="5"/>
        <v>7-18-A</v>
      </c>
      <c r="L161" s="111"/>
      <c r="M161" s="111"/>
      <c r="N161" s="112"/>
      <c r="O161" s="116"/>
      <c r="P161" s="116"/>
      <c r="Q161" s="117"/>
    </row>
    <row r="162" spans="1:17">
      <c r="A162" s="107">
        <v>7</v>
      </c>
      <c r="B162" s="108">
        <v>19</v>
      </c>
      <c r="C162" s="109" t="s">
        <v>38</v>
      </c>
      <c r="D162" s="118" t="str">
        <f t="shared" si="4"/>
        <v>7-19-H</v>
      </c>
      <c r="E162" s="111"/>
      <c r="F162" s="111"/>
      <c r="G162" s="112"/>
      <c r="H162" s="113"/>
      <c r="I162" s="113"/>
      <c r="J162" s="114"/>
      <c r="K162" s="119" t="str">
        <f t="shared" si="5"/>
        <v>7-19-A</v>
      </c>
      <c r="L162" s="111"/>
      <c r="M162" s="111"/>
      <c r="N162" s="112"/>
      <c r="O162" s="116"/>
      <c r="P162" s="116"/>
      <c r="Q162" s="117"/>
    </row>
    <row r="163" spans="1:17" ht="15.75" thickBot="1">
      <c r="A163" s="120">
        <v>7</v>
      </c>
      <c r="B163" s="121">
        <v>20</v>
      </c>
      <c r="C163" s="122" t="s">
        <v>48</v>
      </c>
      <c r="D163" s="123" t="str">
        <f t="shared" si="4"/>
        <v>7-20-H</v>
      </c>
      <c r="E163" s="124"/>
      <c r="F163" s="124"/>
      <c r="G163" s="125"/>
      <c r="H163" s="126"/>
      <c r="I163" s="126"/>
      <c r="J163" s="127"/>
      <c r="K163" s="128" t="str">
        <f t="shared" si="5"/>
        <v>7-20-A</v>
      </c>
      <c r="L163" s="124"/>
      <c r="M163" s="124"/>
      <c r="N163" s="125"/>
      <c r="O163" s="129"/>
      <c r="P163" s="129"/>
      <c r="Q163" s="130"/>
    </row>
    <row r="164" spans="1:17" ht="15.75" thickTop="1">
      <c r="A164" s="107">
        <v>8</v>
      </c>
      <c r="B164" s="108">
        <v>1</v>
      </c>
      <c r="C164" s="109" t="s">
        <v>45</v>
      </c>
      <c r="D164" s="118" t="str">
        <f t="shared" si="4"/>
        <v>8-1-H</v>
      </c>
      <c r="E164" s="111"/>
      <c r="F164" s="111"/>
      <c r="G164" s="112"/>
      <c r="H164" s="113"/>
      <c r="I164" s="113"/>
      <c r="J164" s="114"/>
      <c r="K164" s="119" t="str">
        <f t="shared" si="5"/>
        <v>8-1-A</v>
      </c>
      <c r="L164" s="111"/>
      <c r="M164" s="111"/>
      <c r="N164" s="112"/>
      <c r="O164" s="116"/>
      <c r="P164" s="116"/>
      <c r="Q164" s="117"/>
    </row>
    <row r="165" spans="1:17">
      <c r="A165" s="107">
        <v>8</v>
      </c>
      <c r="B165" s="108">
        <v>2</v>
      </c>
      <c r="C165" s="109" t="s">
        <v>44</v>
      </c>
      <c r="D165" s="118" t="str">
        <f t="shared" si="4"/>
        <v>8-2-H</v>
      </c>
      <c r="E165" s="111"/>
      <c r="F165" s="111"/>
      <c r="G165" s="112"/>
      <c r="H165" s="113"/>
      <c r="I165" s="113"/>
      <c r="J165" s="114"/>
      <c r="K165" s="119" t="str">
        <f t="shared" si="5"/>
        <v>8-2-A</v>
      </c>
      <c r="L165" s="111"/>
      <c r="M165" s="111"/>
      <c r="N165" s="112"/>
      <c r="O165" s="116"/>
      <c r="P165" s="116"/>
      <c r="Q165" s="117"/>
    </row>
    <row r="166" spans="1:17">
      <c r="A166" s="107">
        <v>8</v>
      </c>
      <c r="B166" s="108">
        <v>3</v>
      </c>
      <c r="C166" s="109" t="s">
        <v>43</v>
      </c>
      <c r="D166" s="118" t="str">
        <f t="shared" si="4"/>
        <v>8-3-H</v>
      </c>
      <c r="E166" s="111"/>
      <c r="F166" s="111"/>
      <c r="G166" s="112"/>
      <c r="H166" s="113"/>
      <c r="I166" s="113"/>
      <c r="J166" s="114"/>
      <c r="K166" s="119" t="str">
        <f t="shared" si="5"/>
        <v>8-3-A</v>
      </c>
      <c r="L166" s="111"/>
      <c r="M166" s="111"/>
      <c r="N166" s="112"/>
      <c r="O166" s="116"/>
      <c r="P166" s="116"/>
      <c r="Q166" s="117"/>
    </row>
    <row r="167" spans="1:17">
      <c r="A167" s="107">
        <v>8</v>
      </c>
      <c r="B167" s="108">
        <v>4</v>
      </c>
      <c r="C167" s="109" t="s">
        <v>39</v>
      </c>
      <c r="D167" s="118" t="str">
        <f t="shared" si="4"/>
        <v>8-4-H</v>
      </c>
      <c r="E167" s="111"/>
      <c r="F167" s="111"/>
      <c r="G167" s="112"/>
      <c r="H167" s="113"/>
      <c r="I167" s="113"/>
      <c r="J167" s="114"/>
      <c r="K167" s="119" t="str">
        <f t="shared" si="5"/>
        <v>8-4-A</v>
      </c>
      <c r="L167" s="111"/>
      <c r="M167" s="111"/>
      <c r="N167" s="112"/>
      <c r="O167" s="116"/>
      <c r="P167" s="116"/>
      <c r="Q167" s="117"/>
    </row>
    <row r="168" spans="1:17">
      <c r="A168" s="107">
        <v>8</v>
      </c>
      <c r="B168" s="108">
        <v>5</v>
      </c>
      <c r="C168" s="109" t="s">
        <v>37</v>
      </c>
      <c r="D168" s="118" t="str">
        <f t="shared" si="4"/>
        <v>8-5-H</v>
      </c>
      <c r="E168" s="111"/>
      <c r="F168" s="111"/>
      <c r="G168" s="112"/>
      <c r="H168" s="113"/>
      <c r="I168" s="113"/>
      <c r="J168" s="114"/>
      <c r="K168" s="119" t="str">
        <f t="shared" si="5"/>
        <v>8-5-A</v>
      </c>
      <c r="L168" s="111"/>
      <c r="M168" s="111"/>
      <c r="N168" s="112"/>
      <c r="O168" s="116"/>
      <c r="P168" s="116"/>
      <c r="Q168" s="117"/>
    </row>
    <row r="169" spans="1:17">
      <c r="A169" s="107">
        <v>8</v>
      </c>
      <c r="B169" s="108">
        <v>6</v>
      </c>
      <c r="C169" s="109" t="s">
        <v>49</v>
      </c>
      <c r="D169" s="118" t="str">
        <f t="shared" si="4"/>
        <v>8-6-H</v>
      </c>
      <c r="E169" s="111"/>
      <c r="F169" s="111"/>
      <c r="G169" s="112"/>
      <c r="H169" s="113"/>
      <c r="I169" s="113"/>
      <c r="J169" s="114"/>
      <c r="K169" s="119" t="str">
        <f t="shared" si="5"/>
        <v>8-6-A</v>
      </c>
      <c r="L169" s="111"/>
      <c r="M169" s="111"/>
      <c r="N169" s="112"/>
      <c r="O169" s="116"/>
      <c r="P169" s="116"/>
      <c r="Q169" s="117"/>
    </row>
    <row r="170" spans="1:17">
      <c r="A170" s="107">
        <v>8</v>
      </c>
      <c r="B170" s="108">
        <v>7</v>
      </c>
      <c r="C170" s="109" t="s">
        <v>46</v>
      </c>
      <c r="D170" s="118" t="str">
        <f t="shared" si="4"/>
        <v>8-7-H</v>
      </c>
      <c r="E170" s="111"/>
      <c r="F170" s="111"/>
      <c r="G170" s="112"/>
      <c r="H170" s="113"/>
      <c r="I170" s="113"/>
      <c r="J170" s="114"/>
      <c r="K170" s="119" t="str">
        <f t="shared" si="5"/>
        <v>8-7-A</v>
      </c>
      <c r="L170" s="111"/>
      <c r="M170" s="111"/>
      <c r="N170" s="112"/>
      <c r="O170" s="116"/>
      <c r="P170" s="116"/>
      <c r="Q170" s="117"/>
    </row>
    <row r="171" spans="1:17">
      <c r="A171" s="107">
        <v>8</v>
      </c>
      <c r="B171" s="108">
        <v>8</v>
      </c>
      <c r="C171" s="109" t="s">
        <v>53</v>
      </c>
      <c r="D171" s="118" t="str">
        <f t="shared" si="4"/>
        <v>8-8-H</v>
      </c>
      <c r="E171" s="111"/>
      <c r="F171" s="111"/>
      <c r="G171" s="112"/>
      <c r="H171" s="116"/>
      <c r="I171" s="116"/>
      <c r="J171" s="117"/>
      <c r="K171" s="119" t="str">
        <f t="shared" si="5"/>
        <v>8-8-A</v>
      </c>
      <c r="L171" s="111"/>
      <c r="M171" s="111"/>
      <c r="N171" s="112"/>
      <c r="O171" s="116"/>
      <c r="P171" s="116"/>
      <c r="Q171" s="117"/>
    </row>
    <row r="172" spans="1:17">
      <c r="A172" s="107">
        <v>8</v>
      </c>
      <c r="B172" s="108">
        <v>9</v>
      </c>
      <c r="C172" s="109" t="s">
        <v>52</v>
      </c>
      <c r="D172" s="118" t="str">
        <f t="shared" si="4"/>
        <v>8-9-H</v>
      </c>
      <c r="E172" s="111"/>
      <c r="F172" s="111"/>
      <c r="G172" s="112"/>
      <c r="H172" s="116"/>
      <c r="I172" s="116"/>
      <c r="J172" s="117"/>
      <c r="K172" s="119" t="str">
        <f t="shared" si="5"/>
        <v>8-9-A</v>
      </c>
      <c r="L172" s="111"/>
      <c r="M172" s="111"/>
      <c r="N172" s="112"/>
      <c r="O172" s="116"/>
      <c r="P172" s="116"/>
      <c r="Q172" s="117"/>
    </row>
    <row r="173" spans="1:17">
      <c r="A173" s="107">
        <v>8</v>
      </c>
      <c r="B173" s="108">
        <v>10</v>
      </c>
      <c r="C173" s="109" t="s">
        <v>41</v>
      </c>
      <c r="D173" s="118" t="str">
        <f t="shared" si="4"/>
        <v>8-10-H</v>
      </c>
      <c r="E173" s="111"/>
      <c r="F173" s="111"/>
      <c r="G173" s="112"/>
      <c r="H173" s="113"/>
      <c r="I173" s="113"/>
      <c r="J173" s="114"/>
      <c r="K173" s="119" t="str">
        <f t="shared" si="5"/>
        <v>8-10-A</v>
      </c>
      <c r="L173" s="111"/>
      <c r="M173" s="111"/>
      <c r="N173" s="112"/>
      <c r="O173" s="116"/>
      <c r="P173" s="116"/>
      <c r="Q173" s="117"/>
    </row>
    <row r="174" spans="1:17">
      <c r="A174" s="107">
        <v>8</v>
      </c>
      <c r="B174" s="108">
        <v>11</v>
      </c>
      <c r="C174" s="109" t="s">
        <v>12</v>
      </c>
      <c r="D174" s="118" t="str">
        <f t="shared" si="4"/>
        <v>8-11-H</v>
      </c>
      <c r="E174" s="111"/>
      <c r="F174" s="111"/>
      <c r="G174" s="112"/>
      <c r="H174" s="113"/>
      <c r="I174" s="113"/>
      <c r="J174" s="114"/>
      <c r="K174" s="119" t="str">
        <f t="shared" si="5"/>
        <v>8-11-A</v>
      </c>
      <c r="L174" s="111"/>
      <c r="M174" s="111"/>
      <c r="N174" s="112"/>
      <c r="O174" s="116"/>
      <c r="P174" s="116"/>
      <c r="Q174" s="117"/>
    </row>
    <row r="175" spans="1:17">
      <c r="A175" s="107">
        <v>8</v>
      </c>
      <c r="B175" s="108">
        <v>12</v>
      </c>
      <c r="C175" s="109" t="s">
        <v>36</v>
      </c>
      <c r="D175" s="118" t="str">
        <f t="shared" si="4"/>
        <v>8-12-H</v>
      </c>
      <c r="E175" s="111"/>
      <c r="F175" s="111"/>
      <c r="G175" s="112"/>
      <c r="H175" s="113"/>
      <c r="I175" s="113"/>
      <c r="J175" s="114"/>
      <c r="K175" s="119" t="str">
        <f t="shared" si="5"/>
        <v>8-12-A</v>
      </c>
      <c r="L175" s="111"/>
      <c r="M175" s="111"/>
      <c r="N175" s="112"/>
      <c r="O175" s="116"/>
      <c r="P175" s="116"/>
      <c r="Q175" s="117"/>
    </row>
    <row r="176" spans="1:17">
      <c r="A176" s="107">
        <v>8</v>
      </c>
      <c r="B176" s="108">
        <v>13</v>
      </c>
      <c r="C176" s="109" t="s">
        <v>42</v>
      </c>
      <c r="D176" s="118" t="str">
        <f t="shared" si="4"/>
        <v>8-13-H</v>
      </c>
      <c r="E176" s="111"/>
      <c r="F176" s="111"/>
      <c r="G176" s="112"/>
      <c r="H176" s="113"/>
      <c r="I176" s="113"/>
      <c r="J176" s="114"/>
      <c r="K176" s="119" t="str">
        <f t="shared" si="5"/>
        <v>8-13-A</v>
      </c>
      <c r="L176" s="111"/>
      <c r="M176" s="111"/>
      <c r="N176" s="112"/>
      <c r="O176" s="116"/>
      <c r="P176" s="116"/>
      <c r="Q176" s="117"/>
    </row>
    <row r="177" spans="1:17">
      <c r="A177" s="107">
        <v>8</v>
      </c>
      <c r="B177" s="108">
        <v>14</v>
      </c>
      <c r="C177" s="109" t="s">
        <v>50</v>
      </c>
      <c r="D177" s="118" t="str">
        <f t="shared" si="4"/>
        <v>8-14-H</v>
      </c>
      <c r="E177" s="111"/>
      <c r="F177" s="111"/>
      <c r="G177" s="112"/>
      <c r="H177" s="113"/>
      <c r="I177" s="113"/>
      <c r="J177" s="114"/>
      <c r="K177" s="119" t="str">
        <f t="shared" si="5"/>
        <v>8-14-A</v>
      </c>
      <c r="L177" s="111"/>
      <c r="M177" s="111"/>
      <c r="N177" s="112"/>
      <c r="O177" s="116"/>
      <c r="P177" s="116"/>
      <c r="Q177" s="117"/>
    </row>
    <row r="178" spans="1:17">
      <c r="A178" s="107">
        <v>8</v>
      </c>
      <c r="B178" s="108">
        <v>15</v>
      </c>
      <c r="C178" s="109" t="s">
        <v>47</v>
      </c>
      <c r="D178" s="118" t="str">
        <f t="shared" si="4"/>
        <v>8-15-H</v>
      </c>
      <c r="E178" s="111"/>
      <c r="F178" s="111"/>
      <c r="G178" s="112"/>
      <c r="H178" s="113"/>
      <c r="I178" s="113"/>
      <c r="J178" s="114"/>
      <c r="K178" s="119" t="str">
        <f t="shared" si="5"/>
        <v>8-15-A</v>
      </c>
      <c r="L178" s="111"/>
      <c r="M178" s="111"/>
      <c r="N178" s="112"/>
      <c r="O178" s="116"/>
      <c r="P178" s="116"/>
      <c r="Q178" s="117"/>
    </row>
    <row r="179" spans="1:17">
      <c r="A179" s="107">
        <v>8</v>
      </c>
      <c r="B179" s="108">
        <v>16</v>
      </c>
      <c r="C179" s="109" t="s">
        <v>40</v>
      </c>
      <c r="D179" s="118" t="str">
        <f t="shared" si="4"/>
        <v>8-16-H</v>
      </c>
      <c r="E179" s="111"/>
      <c r="F179" s="111"/>
      <c r="G179" s="112"/>
      <c r="H179" s="113"/>
      <c r="I179" s="113"/>
      <c r="J179" s="114"/>
      <c r="K179" s="119" t="str">
        <f t="shared" si="5"/>
        <v>8-16-A</v>
      </c>
      <c r="L179" s="111"/>
      <c r="M179" s="111"/>
      <c r="N179" s="112"/>
      <c r="O179" s="116"/>
      <c r="P179" s="116"/>
      <c r="Q179" s="117"/>
    </row>
    <row r="180" spans="1:17">
      <c r="A180" s="107">
        <v>8</v>
      </c>
      <c r="B180" s="108">
        <v>17</v>
      </c>
      <c r="C180" s="109" t="s">
        <v>51</v>
      </c>
      <c r="D180" s="118" t="str">
        <f t="shared" si="4"/>
        <v>8-17-H</v>
      </c>
      <c r="E180" s="111"/>
      <c r="F180" s="111"/>
      <c r="G180" s="112"/>
      <c r="H180" s="113"/>
      <c r="I180" s="113"/>
      <c r="J180" s="114"/>
      <c r="K180" s="119" t="str">
        <f t="shared" si="5"/>
        <v>8-17-A</v>
      </c>
      <c r="L180" s="111"/>
      <c r="M180" s="111"/>
      <c r="N180" s="112"/>
      <c r="O180" s="116"/>
      <c r="P180" s="116"/>
      <c r="Q180" s="117"/>
    </row>
    <row r="181" spans="1:17">
      <c r="A181" s="107">
        <v>8</v>
      </c>
      <c r="B181" s="108">
        <v>18</v>
      </c>
      <c r="C181" s="109" t="s">
        <v>54</v>
      </c>
      <c r="D181" s="118" t="str">
        <f t="shared" si="4"/>
        <v>8-18-H</v>
      </c>
      <c r="E181" s="111"/>
      <c r="F181" s="111"/>
      <c r="G181" s="112"/>
      <c r="H181" s="116"/>
      <c r="I181" s="116"/>
      <c r="J181" s="117"/>
      <c r="K181" s="119" t="str">
        <f t="shared" si="5"/>
        <v>8-18-A</v>
      </c>
      <c r="L181" s="111"/>
      <c r="M181" s="111"/>
      <c r="N181" s="112"/>
      <c r="O181" s="116"/>
      <c r="P181" s="116"/>
      <c r="Q181" s="117"/>
    </row>
    <row r="182" spans="1:17">
      <c r="A182" s="107">
        <v>8</v>
      </c>
      <c r="B182" s="108">
        <v>19</v>
      </c>
      <c r="C182" s="109" t="s">
        <v>38</v>
      </c>
      <c r="D182" s="118" t="str">
        <f t="shared" si="4"/>
        <v>8-19-H</v>
      </c>
      <c r="E182" s="111"/>
      <c r="F182" s="111"/>
      <c r="G182" s="112"/>
      <c r="H182" s="113"/>
      <c r="I182" s="113"/>
      <c r="J182" s="114"/>
      <c r="K182" s="119" t="str">
        <f t="shared" si="5"/>
        <v>8-19-A</v>
      </c>
      <c r="L182" s="111"/>
      <c r="M182" s="111"/>
      <c r="N182" s="112"/>
      <c r="O182" s="116"/>
      <c r="P182" s="116"/>
      <c r="Q182" s="117"/>
    </row>
    <row r="183" spans="1:17" ht="15.75" thickBot="1">
      <c r="A183" s="120">
        <v>8</v>
      </c>
      <c r="B183" s="121">
        <v>20</v>
      </c>
      <c r="C183" s="122" t="s">
        <v>48</v>
      </c>
      <c r="D183" s="123" t="str">
        <f t="shared" si="4"/>
        <v>8-20-H</v>
      </c>
      <c r="E183" s="124"/>
      <c r="F183" s="124"/>
      <c r="G183" s="125"/>
      <c r="H183" s="126"/>
      <c r="I183" s="126"/>
      <c r="J183" s="127"/>
      <c r="K183" s="128" t="str">
        <f t="shared" si="5"/>
        <v>8-20-A</v>
      </c>
      <c r="L183" s="124"/>
      <c r="M183" s="124"/>
      <c r="N183" s="125"/>
      <c r="O183" s="129"/>
      <c r="P183" s="129"/>
      <c r="Q183" s="130"/>
    </row>
    <row r="184" spans="1:17" ht="15.75" thickTop="1">
      <c r="A184" s="107">
        <v>9</v>
      </c>
      <c r="B184" s="108">
        <v>1</v>
      </c>
      <c r="C184" s="109" t="s">
        <v>45</v>
      </c>
      <c r="D184" s="118" t="str">
        <f t="shared" si="4"/>
        <v>9-1-H</v>
      </c>
      <c r="E184" s="111"/>
      <c r="F184" s="111"/>
      <c r="G184" s="112"/>
      <c r="H184" s="113"/>
      <c r="I184" s="113"/>
      <c r="J184" s="114"/>
      <c r="K184" s="119" t="str">
        <f t="shared" si="5"/>
        <v>9-1-A</v>
      </c>
      <c r="L184" s="111"/>
      <c r="M184" s="111"/>
      <c r="N184" s="112"/>
      <c r="O184" s="116"/>
      <c r="P184" s="116"/>
      <c r="Q184" s="117"/>
    </row>
    <row r="185" spans="1:17">
      <c r="A185" s="107">
        <v>9</v>
      </c>
      <c r="B185" s="108">
        <v>2</v>
      </c>
      <c r="C185" s="109" t="s">
        <v>44</v>
      </c>
      <c r="D185" s="118" t="str">
        <f t="shared" si="4"/>
        <v>9-2-H</v>
      </c>
      <c r="E185" s="111"/>
      <c r="F185" s="111"/>
      <c r="G185" s="112"/>
      <c r="H185" s="113"/>
      <c r="I185" s="113"/>
      <c r="J185" s="114"/>
      <c r="K185" s="119" t="str">
        <f t="shared" si="5"/>
        <v>9-2-A</v>
      </c>
      <c r="L185" s="111"/>
      <c r="M185" s="111"/>
      <c r="N185" s="112"/>
      <c r="O185" s="116"/>
      <c r="P185" s="116"/>
      <c r="Q185" s="117"/>
    </row>
    <row r="186" spans="1:17">
      <c r="A186" s="107">
        <v>9</v>
      </c>
      <c r="B186" s="108">
        <v>3</v>
      </c>
      <c r="C186" s="109" t="s">
        <v>43</v>
      </c>
      <c r="D186" s="118" t="str">
        <f t="shared" si="4"/>
        <v>9-3-H</v>
      </c>
      <c r="E186" s="111"/>
      <c r="F186" s="111"/>
      <c r="G186" s="112"/>
      <c r="H186" s="113"/>
      <c r="I186" s="113"/>
      <c r="J186" s="114"/>
      <c r="K186" s="119" t="str">
        <f t="shared" si="5"/>
        <v>9-3-A</v>
      </c>
      <c r="L186" s="111"/>
      <c r="M186" s="111"/>
      <c r="N186" s="112"/>
      <c r="O186" s="116"/>
      <c r="P186" s="116"/>
      <c r="Q186" s="117"/>
    </row>
    <row r="187" spans="1:17">
      <c r="A187" s="107">
        <v>9</v>
      </c>
      <c r="B187" s="108">
        <v>4</v>
      </c>
      <c r="C187" s="109" t="s">
        <v>39</v>
      </c>
      <c r="D187" s="118" t="str">
        <f t="shared" si="4"/>
        <v>9-4-H</v>
      </c>
      <c r="E187" s="111"/>
      <c r="F187" s="111"/>
      <c r="G187" s="112"/>
      <c r="H187" s="113"/>
      <c r="I187" s="113"/>
      <c r="J187" s="114"/>
      <c r="K187" s="119" t="str">
        <f t="shared" si="5"/>
        <v>9-4-A</v>
      </c>
      <c r="L187" s="111"/>
      <c r="M187" s="111"/>
      <c r="N187" s="112"/>
      <c r="O187" s="116"/>
      <c r="P187" s="116"/>
      <c r="Q187" s="117"/>
    </row>
    <row r="188" spans="1:17">
      <c r="A188" s="107">
        <v>9</v>
      </c>
      <c r="B188" s="108">
        <v>5</v>
      </c>
      <c r="C188" s="109" t="s">
        <v>37</v>
      </c>
      <c r="D188" s="118" t="str">
        <f t="shared" si="4"/>
        <v>9-5-H</v>
      </c>
      <c r="E188" s="111"/>
      <c r="F188" s="111"/>
      <c r="G188" s="112"/>
      <c r="H188" s="113"/>
      <c r="I188" s="113"/>
      <c r="J188" s="114"/>
      <c r="K188" s="119" t="str">
        <f t="shared" si="5"/>
        <v>9-5-A</v>
      </c>
      <c r="L188" s="111"/>
      <c r="M188" s="111"/>
      <c r="N188" s="112"/>
      <c r="O188" s="116"/>
      <c r="P188" s="116"/>
      <c r="Q188" s="117"/>
    </row>
    <row r="189" spans="1:17">
      <c r="A189" s="107">
        <v>9</v>
      </c>
      <c r="B189" s="108">
        <v>6</v>
      </c>
      <c r="C189" s="109" t="s">
        <v>49</v>
      </c>
      <c r="D189" s="118" t="str">
        <f t="shared" si="4"/>
        <v>9-6-H</v>
      </c>
      <c r="E189" s="111"/>
      <c r="F189" s="111"/>
      <c r="G189" s="112"/>
      <c r="H189" s="113"/>
      <c r="I189" s="113"/>
      <c r="J189" s="114"/>
      <c r="K189" s="119" t="str">
        <f t="shared" si="5"/>
        <v>9-6-A</v>
      </c>
      <c r="L189" s="111"/>
      <c r="M189" s="111"/>
      <c r="N189" s="112"/>
      <c r="O189" s="116"/>
      <c r="P189" s="116"/>
      <c r="Q189" s="117"/>
    </row>
    <row r="190" spans="1:17">
      <c r="A190" s="107">
        <v>9</v>
      </c>
      <c r="B190" s="108">
        <v>7</v>
      </c>
      <c r="C190" s="109" t="s">
        <v>46</v>
      </c>
      <c r="D190" s="118" t="str">
        <f t="shared" si="4"/>
        <v>9-7-H</v>
      </c>
      <c r="E190" s="111"/>
      <c r="F190" s="111"/>
      <c r="G190" s="112"/>
      <c r="H190" s="113"/>
      <c r="I190" s="113"/>
      <c r="J190" s="114"/>
      <c r="K190" s="119" t="str">
        <f t="shared" si="5"/>
        <v>9-7-A</v>
      </c>
      <c r="L190" s="111"/>
      <c r="M190" s="111"/>
      <c r="N190" s="112"/>
      <c r="O190" s="116"/>
      <c r="P190" s="116"/>
      <c r="Q190" s="117"/>
    </row>
    <row r="191" spans="1:17">
      <c r="A191" s="107">
        <v>9</v>
      </c>
      <c r="B191" s="108">
        <v>8</v>
      </c>
      <c r="C191" s="109" t="s">
        <v>53</v>
      </c>
      <c r="D191" s="118" t="str">
        <f t="shared" si="4"/>
        <v>9-8-H</v>
      </c>
      <c r="E191" s="111"/>
      <c r="F191" s="111"/>
      <c r="G191" s="112"/>
      <c r="H191" s="116"/>
      <c r="I191" s="116"/>
      <c r="J191" s="117"/>
      <c r="K191" s="119" t="str">
        <f t="shared" si="5"/>
        <v>9-8-A</v>
      </c>
      <c r="L191" s="111"/>
      <c r="M191" s="111"/>
      <c r="N191" s="112"/>
      <c r="O191" s="116"/>
      <c r="P191" s="116"/>
      <c r="Q191" s="117"/>
    </row>
    <row r="192" spans="1:17">
      <c r="A192" s="107">
        <v>9</v>
      </c>
      <c r="B192" s="108">
        <v>9</v>
      </c>
      <c r="C192" s="109" t="s">
        <v>52</v>
      </c>
      <c r="D192" s="118" t="str">
        <f t="shared" si="4"/>
        <v>9-9-H</v>
      </c>
      <c r="E192" s="111"/>
      <c r="F192" s="111"/>
      <c r="G192" s="112"/>
      <c r="H192" s="116"/>
      <c r="I192" s="116"/>
      <c r="J192" s="117"/>
      <c r="K192" s="119" t="str">
        <f t="shared" si="5"/>
        <v>9-9-A</v>
      </c>
      <c r="L192" s="111"/>
      <c r="M192" s="111"/>
      <c r="N192" s="112"/>
      <c r="O192" s="116"/>
      <c r="P192" s="116"/>
      <c r="Q192" s="117"/>
    </row>
    <row r="193" spans="1:17">
      <c r="A193" s="107">
        <v>9</v>
      </c>
      <c r="B193" s="108">
        <v>10</v>
      </c>
      <c r="C193" s="109" t="s">
        <v>41</v>
      </c>
      <c r="D193" s="118" t="str">
        <f t="shared" si="4"/>
        <v>9-10-H</v>
      </c>
      <c r="E193" s="111"/>
      <c r="F193" s="111"/>
      <c r="G193" s="112"/>
      <c r="H193" s="113"/>
      <c r="I193" s="113"/>
      <c r="J193" s="114"/>
      <c r="K193" s="119" t="str">
        <f t="shared" si="5"/>
        <v>9-10-A</v>
      </c>
      <c r="L193" s="111"/>
      <c r="M193" s="111"/>
      <c r="N193" s="112"/>
      <c r="O193" s="116"/>
      <c r="P193" s="116"/>
      <c r="Q193" s="117"/>
    </row>
    <row r="194" spans="1:17">
      <c r="A194" s="107">
        <v>9</v>
      </c>
      <c r="B194" s="108">
        <v>11</v>
      </c>
      <c r="C194" s="109" t="s">
        <v>12</v>
      </c>
      <c r="D194" s="118" t="str">
        <f t="shared" si="4"/>
        <v>9-11-H</v>
      </c>
      <c r="E194" s="111"/>
      <c r="F194" s="111"/>
      <c r="G194" s="112"/>
      <c r="H194" s="113"/>
      <c r="I194" s="113"/>
      <c r="J194" s="114"/>
      <c r="K194" s="119" t="str">
        <f t="shared" si="5"/>
        <v>9-11-A</v>
      </c>
      <c r="L194" s="111"/>
      <c r="M194" s="111"/>
      <c r="N194" s="112"/>
      <c r="O194" s="116"/>
      <c r="P194" s="116"/>
      <c r="Q194" s="117"/>
    </row>
    <row r="195" spans="1:17">
      <c r="A195" s="107">
        <v>9</v>
      </c>
      <c r="B195" s="108">
        <v>12</v>
      </c>
      <c r="C195" s="109" t="s">
        <v>36</v>
      </c>
      <c r="D195" s="118" t="str">
        <f t="shared" si="4"/>
        <v>9-12-H</v>
      </c>
      <c r="E195" s="111"/>
      <c r="F195" s="111"/>
      <c r="G195" s="112"/>
      <c r="H195" s="113"/>
      <c r="I195" s="113"/>
      <c r="J195" s="114"/>
      <c r="K195" s="119" t="str">
        <f t="shared" si="5"/>
        <v>9-12-A</v>
      </c>
      <c r="L195" s="111"/>
      <c r="M195" s="111"/>
      <c r="N195" s="112"/>
      <c r="O195" s="116"/>
      <c r="P195" s="116"/>
      <c r="Q195" s="117"/>
    </row>
    <row r="196" spans="1:17">
      <c r="A196" s="107">
        <v>9</v>
      </c>
      <c r="B196" s="108">
        <v>13</v>
      </c>
      <c r="C196" s="109" t="s">
        <v>42</v>
      </c>
      <c r="D196" s="118" t="str">
        <f t="shared" si="4"/>
        <v>9-13-H</v>
      </c>
      <c r="E196" s="111"/>
      <c r="F196" s="111"/>
      <c r="G196" s="112"/>
      <c r="H196" s="113"/>
      <c r="I196" s="113"/>
      <c r="J196" s="114"/>
      <c r="K196" s="119" t="str">
        <f t="shared" si="5"/>
        <v>9-13-A</v>
      </c>
      <c r="L196" s="111"/>
      <c r="M196" s="111"/>
      <c r="N196" s="112"/>
      <c r="O196" s="116"/>
      <c r="P196" s="116"/>
      <c r="Q196" s="117"/>
    </row>
    <row r="197" spans="1:17">
      <c r="A197" s="107">
        <v>9</v>
      </c>
      <c r="B197" s="108">
        <v>14</v>
      </c>
      <c r="C197" s="109" t="s">
        <v>50</v>
      </c>
      <c r="D197" s="118" t="str">
        <f t="shared" ref="D197:D260" si="6" xml:space="preserve"> _xlfn.CONCAT(A197, "-", B197, "-","H")</f>
        <v>9-14-H</v>
      </c>
      <c r="E197" s="111"/>
      <c r="F197" s="111"/>
      <c r="G197" s="112"/>
      <c r="H197" s="113"/>
      <c r="I197" s="113"/>
      <c r="J197" s="114"/>
      <c r="K197" s="119" t="str">
        <f t="shared" ref="K197:K260" si="7">_xlfn.CONCAT(A197, "-", B197, "-", "A")</f>
        <v>9-14-A</v>
      </c>
      <c r="L197" s="111"/>
      <c r="M197" s="111"/>
      <c r="N197" s="112"/>
      <c r="O197" s="116"/>
      <c r="P197" s="116"/>
      <c r="Q197" s="117"/>
    </row>
    <row r="198" spans="1:17">
      <c r="A198" s="107">
        <v>9</v>
      </c>
      <c r="B198" s="108">
        <v>15</v>
      </c>
      <c r="C198" s="109" t="s">
        <v>47</v>
      </c>
      <c r="D198" s="118" t="str">
        <f t="shared" si="6"/>
        <v>9-15-H</v>
      </c>
      <c r="E198" s="111"/>
      <c r="F198" s="111"/>
      <c r="G198" s="112"/>
      <c r="H198" s="113"/>
      <c r="I198" s="113"/>
      <c r="J198" s="114"/>
      <c r="K198" s="119" t="str">
        <f t="shared" si="7"/>
        <v>9-15-A</v>
      </c>
      <c r="L198" s="111"/>
      <c r="M198" s="111"/>
      <c r="N198" s="112"/>
      <c r="O198" s="116"/>
      <c r="P198" s="116"/>
      <c r="Q198" s="117"/>
    </row>
    <row r="199" spans="1:17">
      <c r="A199" s="107">
        <v>9</v>
      </c>
      <c r="B199" s="108">
        <v>16</v>
      </c>
      <c r="C199" s="109" t="s">
        <v>40</v>
      </c>
      <c r="D199" s="118" t="str">
        <f t="shared" si="6"/>
        <v>9-16-H</v>
      </c>
      <c r="E199" s="111"/>
      <c r="F199" s="111"/>
      <c r="G199" s="112"/>
      <c r="H199" s="113"/>
      <c r="I199" s="113"/>
      <c r="J199" s="114"/>
      <c r="K199" s="119" t="str">
        <f t="shared" si="7"/>
        <v>9-16-A</v>
      </c>
      <c r="L199" s="111"/>
      <c r="M199" s="111"/>
      <c r="N199" s="112"/>
      <c r="O199" s="116"/>
      <c r="P199" s="116"/>
      <c r="Q199" s="117"/>
    </row>
    <row r="200" spans="1:17">
      <c r="A200" s="107">
        <v>9</v>
      </c>
      <c r="B200" s="108">
        <v>17</v>
      </c>
      <c r="C200" s="109" t="s">
        <v>51</v>
      </c>
      <c r="D200" s="118" t="str">
        <f t="shared" si="6"/>
        <v>9-17-H</v>
      </c>
      <c r="E200" s="111"/>
      <c r="F200" s="111"/>
      <c r="G200" s="112"/>
      <c r="H200" s="113"/>
      <c r="I200" s="113"/>
      <c r="J200" s="114"/>
      <c r="K200" s="119" t="str">
        <f t="shared" si="7"/>
        <v>9-17-A</v>
      </c>
      <c r="L200" s="111"/>
      <c r="M200" s="111"/>
      <c r="N200" s="112"/>
      <c r="O200" s="116"/>
      <c r="P200" s="116"/>
      <c r="Q200" s="117"/>
    </row>
    <row r="201" spans="1:17">
      <c r="A201" s="107">
        <v>9</v>
      </c>
      <c r="B201" s="108">
        <v>18</v>
      </c>
      <c r="C201" s="109" t="s">
        <v>54</v>
      </c>
      <c r="D201" s="118" t="str">
        <f t="shared" si="6"/>
        <v>9-18-H</v>
      </c>
      <c r="E201" s="111"/>
      <c r="F201" s="111"/>
      <c r="G201" s="112"/>
      <c r="H201" s="116"/>
      <c r="I201" s="116"/>
      <c r="J201" s="117"/>
      <c r="K201" s="119" t="str">
        <f t="shared" si="7"/>
        <v>9-18-A</v>
      </c>
      <c r="L201" s="111"/>
      <c r="M201" s="111"/>
      <c r="N201" s="112"/>
      <c r="O201" s="116"/>
      <c r="P201" s="116"/>
      <c r="Q201" s="117"/>
    </row>
    <row r="202" spans="1:17">
      <c r="A202" s="107">
        <v>9</v>
      </c>
      <c r="B202" s="108">
        <v>19</v>
      </c>
      <c r="C202" s="109" t="s">
        <v>38</v>
      </c>
      <c r="D202" s="118" t="str">
        <f t="shared" si="6"/>
        <v>9-19-H</v>
      </c>
      <c r="E202" s="111"/>
      <c r="F202" s="111"/>
      <c r="G202" s="112"/>
      <c r="H202" s="113"/>
      <c r="I202" s="113"/>
      <c r="J202" s="114"/>
      <c r="K202" s="119" t="str">
        <f t="shared" si="7"/>
        <v>9-19-A</v>
      </c>
      <c r="L202" s="111"/>
      <c r="M202" s="111"/>
      <c r="N202" s="112"/>
      <c r="O202" s="116"/>
      <c r="P202" s="116"/>
      <c r="Q202" s="117"/>
    </row>
    <row r="203" spans="1:17" ht="15.75" thickBot="1">
      <c r="A203" s="120">
        <v>9</v>
      </c>
      <c r="B203" s="121">
        <v>20</v>
      </c>
      <c r="C203" s="122" t="s">
        <v>48</v>
      </c>
      <c r="D203" s="123" t="str">
        <f t="shared" si="6"/>
        <v>9-20-H</v>
      </c>
      <c r="E203" s="124"/>
      <c r="F203" s="124"/>
      <c r="G203" s="125"/>
      <c r="H203" s="126"/>
      <c r="I203" s="126"/>
      <c r="J203" s="127"/>
      <c r="K203" s="128" t="str">
        <f t="shared" si="7"/>
        <v>9-20-A</v>
      </c>
      <c r="L203" s="124"/>
      <c r="M203" s="124"/>
      <c r="N203" s="125"/>
      <c r="O203" s="129"/>
      <c r="P203" s="129"/>
      <c r="Q203" s="130"/>
    </row>
    <row r="204" spans="1:17" ht="15.75" thickTop="1">
      <c r="A204" s="107">
        <v>10</v>
      </c>
      <c r="B204" s="108">
        <v>1</v>
      </c>
      <c r="C204" s="109" t="s">
        <v>45</v>
      </c>
      <c r="D204" s="118" t="str">
        <f t="shared" si="6"/>
        <v>10-1-H</v>
      </c>
      <c r="E204" s="111"/>
      <c r="F204" s="111"/>
      <c r="G204" s="112"/>
      <c r="H204" s="113"/>
      <c r="I204" s="113"/>
      <c r="J204" s="114"/>
      <c r="K204" s="119" t="str">
        <f t="shared" si="7"/>
        <v>10-1-A</v>
      </c>
      <c r="L204" s="111"/>
      <c r="M204" s="111"/>
      <c r="N204" s="112"/>
      <c r="O204" s="116"/>
      <c r="P204" s="116"/>
      <c r="Q204" s="117"/>
    </row>
    <row r="205" spans="1:17">
      <c r="A205" s="107">
        <v>10</v>
      </c>
      <c r="B205" s="108">
        <v>2</v>
      </c>
      <c r="C205" s="109" t="s">
        <v>44</v>
      </c>
      <c r="D205" s="118" t="str">
        <f t="shared" si="6"/>
        <v>10-2-H</v>
      </c>
      <c r="E205" s="111"/>
      <c r="F205" s="111"/>
      <c r="G205" s="112"/>
      <c r="H205" s="113"/>
      <c r="I205" s="113"/>
      <c r="J205" s="114"/>
      <c r="K205" s="119" t="str">
        <f t="shared" si="7"/>
        <v>10-2-A</v>
      </c>
      <c r="L205" s="111"/>
      <c r="M205" s="111"/>
      <c r="N205" s="112"/>
      <c r="O205" s="116"/>
      <c r="P205" s="116"/>
      <c r="Q205" s="117"/>
    </row>
    <row r="206" spans="1:17">
      <c r="A206" s="107">
        <v>10</v>
      </c>
      <c r="B206" s="108">
        <v>3</v>
      </c>
      <c r="C206" s="109" t="s">
        <v>43</v>
      </c>
      <c r="D206" s="118" t="str">
        <f t="shared" si="6"/>
        <v>10-3-H</v>
      </c>
      <c r="E206" s="111"/>
      <c r="F206" s="111"/>
      <c r="G206" s="112"/>
      <c r="H206" s="113"/>
      <c r="I206" s="113"/>
      <c r="J206" s="114"/>
      <c r="K206" s="119" t="str">
        <f t="shared" si="7"/>
        <v>10-3-A</v>
      </c>
      <c r="L206" s="111"/>
      <c r="M206" s="111"/>
      <c r="N206" s="112"/>
      <c r="O206" s="116"/>
      <c r="P206" s="116"/>
      <c r="Q206" s="117"/>
    </row>
    <row r="207" spans="1:17">
      <c r="A207" s="107">
        <v>10</v>
      </c>
      <c r="B207" s="108">
        <v>4</v>
      </c>
      <c r="C207" s="109" t="s">
        <v>39</v>
      </c>
      <c r="D207" s="118" t="str">
        <f t="shared" si="6"/>
        <v>10-4-H</v>
      </c>
      <c r="E207" s="111"/>
      <c r="F207" s="111"/>
      <c r="G207" s="112"/>
      <c r="H207" s="113"/>
      <c r="I207" s="113"/>
      <c r="J207" s="114"/>
      <c r="K207" s="119" t="str">
        <f t="shared" si="7"/>
        <v>10-4-A</v>
      </c>
      <c r="L207" s="111"/>
      <c r="M207" s="111"/>
      <c r="N207" s="112"/>
      <c r="O207" s="116"/>
      <c r="P207" s="116"/>
      <c r="Q207" s="117"/>
    </row>
    <row r="208" spans="1:17">
      <c r="A208" s="107">
        <v>10</v>
      </c>
      <c r="B208" s="108">
        <v>5</v>
      </c>
      <c r="C208" s="109" t="s">
        <v>37</v>
      </c>
      <c r="D208" s="118" t="str">
        <f t="shared" si="6"/>
        <v>10-5-H</v>
      </c>
      <c r="E208" s="111"/>
      <c r="F208" s="111"/>
      <c r="G208" s="112"/>
      <c r="H208" s="113"/>
      <c r="I208" s="113"/>
      <c r="J208" s="114"/>
      <c r="K208" s="119" t="str">
        <f t="shared" si="7"/>
        <v>10-5-A</v>
      </c>
      <c r="L208" s="111"/>
      <c r="M208" s="111"/>
      <c r="N208" s="112"/>
      <c r="O208" s="116"/>
      <c r="P208" s="116"/>
      <c r="Q208" s="117"/>
    </row>
    <row r="209" spans="1:17">
      <c r="A209" s="107">
        <v>10</v>
      </c>
      <c r="B209" s="108">
        <v>6</v>
      </c>
      <c r="C209" s="109" t="s">
        <v>49</v>
      </c>
      <c r="D209" s="118" t="str">
        <f t="shared" si="6"/>
        <v>10-6-H</v>
      </c>
      <c r="E209" s="111"/>
      <c r="F209" s="111"/>
      <c r="G209" s="112"/>
      <c r="H209" s="113"/>
      <c r="I209" s="113"/>
      <c r="J209" s="114"/>
      <c r="K209" s="119" t="str">
        <f t="shared" si="7"/>
        <v>10-6-A</v>
      </c>
      <c r="L209" s="111"/>
      <c r="M209" s="111"/>
      <c r="N209" s="112"/>
      <c r="O209" s="116"/>
      <c r="P209" s="116"/>
      <c r="Q209" s="117"/>
    </row>
    <row r="210" spans="1:17">
      <c r="A210" s="107">
        <v>10</v>
      </c>
      <c r="B210" s="108">
        <v>7</v>
      </c>
      <c r="C210" s="109" t="s">
        <v>46</v>
      </c>
      <c r="D210" s="118" t="str">
        <f t="shared" si="6"/>
        <v>10-7-H</v>
      </c>
      <c r="E210" s="111"/>
      <c r="F210" s="111"/>
      <c r="G210" s="112"/>
      <c r="H210" s="113"/>
      <c r="I210" s="113"/>
      <c r="J210" s="114"/>
      <c r="K210" s="119" t="str">
        <f t="shared" si="7"/>
        <v>10-7-A</v>
      </c>
      <c r="L210" s="111"/>
      <c r="M210" s="111"/>
      <c r="N210" s="112"/>
      <c r="O210" s="116"/>
      <c r="P210" s="116"/>
      <c r="Q210" s="117"/>
    </row>
    <row r="211" spans="1:17">
      <c r="A211" s="107">
        <v>10</v>
      </c>
      <c r="B211" s="108">
        <v>8</v>
      </c>
      <c r="C211" s="109" t="s">
        <v>53</v>
      </c>
      <c r="D211" s="118" t="str">
        <f t="shared" si="6"/>
        <v>10-8-H</v>
      </c>
      <c r="E211" s="111"/>
      <c r="F211" s="111"/>
      <c r="G211" s="112"/>
      <c r="H211" s="116"/>
      <c r="I211" s="116"/>
      <c r="J211" s="117"/>
      <c r="K211" s="119" t="str">
        <f t="shared" si="7"/>
        <v>10-8-A</v>
      </c>
      <c r="L211" s="111"/>
      <c r="M211" s="111"/>
      <c r="N211" s="112"/>
      <c r="O211" s="116"/>
      <c r="P211" s="116"/>
      <c r="Q211" s="117"/>
    </row>
    <row r="212" spans="1:17">
      <c r="A212" s="107">
        <v>10</v>
      </c>
      <c r="B212" s="108">
        <v>9</v>
      </c>
      <c r="C212" s="109" t="s">
        <v>52</v>
      </c>
      <c r="D212" s="118" t="str">
        <f t="shared" si="6"/>
        <v>10-9-H</v>
      </c>
      <c r="E212" s="111"/>
      <c r="F212" s="111"/>
      <c r="G212" s="112"/>
      <c r="H212" s="116"/>
      <c r="I212" s="116"/>
      <c r="J212" s="117"/>
      <c r="K212" s="119" t="str">
        <f t="shared" si="7"/>
        <v>10-9-A</v>
      </c>
      <c r="L212" s="111"/>
      <c r="M212" s="111"/>
      <c r="N212" s="112"/>
      <c r="O212" s="116"/>
      <c r="P212" s="116"/>
      <c r="Q212" s="117"/>
    </row>
    <row r="213" spans="1:17">
      <c r="A213" s="107">
        <v>10</v>
      </c>
      <c r="B213" s="108">
        <v>10</v>
      </c>
      <c r="C213" s="109" t="s">
        <v>41</v>
      </c>
      <c r="D213" s="118" t="str">
        <f t="shared" si="6"/>
        <v>10-10-H</v>
      </c>
      <c r="E213" s="111"/>
      <c r="F213" s="111"/>
      <c r="G213" s="112"/>
      <c r="H213" s="113"/>
      <c r="I213" s="113"/>
      <c r="J213" s="114"/>
      <c r="K213" s="119" t="str">
        <f t="shared" si="7"/>
        <v>10-10-A</v>
      </c>
      <c r="L213" s="111"/>
      <c r="M213" s="111"/>
      <c r="N213" s="112"/>
      <c r="O213" s="116"/>
      <c r="P213" s="116"/>
      <c r="Q213" s="117"/>
    </row>
    <row r="214" spans="1:17">
      <c r="A214" s="107">
        <v>10</v>
      </c>
      <c r="B214" s="108">
        <v>11</v>
      </c>
      <c r="C214" s="109" t="s">
        <v>12</v>
      </c>
      <c r="D214" s="118" t="str">
        <f t="shared" si="6"/>
        <v>10-11-H</v>
      </c>
      <c r="E214" s="111"/>
      <c r="F214" s="111"/>
      <c r="G214" s="112"/>
      <c r="H214" s="113"/>
      <c r="I214" s="113"/>
      <c r="J214" s="114"/>
      <c r="K214" s="119" t="str">
        <f t="shared" si="7"/>
        <v>10-11-A</v>
      </c>
      <c r="L214" s="111"/>
      <c r="M214" s="111"/>
      <c r="N214" s="112"/>
      <c r="O214" s="116"/>
      <c r="P214" s="116"/>
      <c r="Q214" s="117"/>
    </row>
    <row r="215" spans="1:17">
      <c r="A215" s="107">
        <v>10</v>
      </c>
      <c r="B215" s="108">
        <v>12</v>
      </c>
      <c r="C215" s="109" t="s">
        <v>36</v>
      </c>
      <c r="D215" s="118" t="str">
        <f t="shared" si="6"/>
        <v>10-12-H</v>
      </c>
      <c r="E215" s="111"/>
      <c r="F215" s="111"/>
      <c r="G215" s="112"/>
      <c r="H215" s="113"/>
      <c r="I215" s="113"/>
      <c r="J215" s="114"/>
      <c r="K215" s="119" t="str">
        <f t="shared" si="7"/>
        <v>10-12-A</v>
      </c>
      <c r="L215" s="111"/>
      <c r="M215" s="111"/>
      <c r="N215" s="112"/>
      <c r="O215" s="116"/>
      <c r="P215" s="116"/>
      <c r="Q215" s="117"/>
    </row>
    <row r="216" spans="1:17">
      <c r="A216" s="107">
        <v>10</v>
      </c>
      <c r="B216" s="108">
        <v>13</v>
      </c>
      <c r="C216" s="109" t="s">
        <v>42</v>
      </c>
      <c r="D216" s="118" t="str">
        <f t="shared" si="6"/>
        <v>10-13-H</v>
      </c>
      <c r="E216" s="111"/>
      <c r="F216" s="111"/>
      <c r="G216" s="112"/>
      <c r="H216" s="113"/>
      <c r="I216" s="113"/>
      <c r="J216" s="114"/>
      <c r="K216" s="119" t="str">
        <f t="shared" si="7"/>
        <v>10-13-A</v>
      </c>
      <c r="L216" s="111"/>
      <c r="M216" s="111"/>
      <c r="N216" s="112"/>
      <c r="O216" s="116"/>
      <c r="P216" s="116"/>
      <c r="Q216" s="117"/>
    </row>
    <row r="217" spans="1:17">
      <c r="A217" s="107">
        <v>10</v>
      </c>
      <c r="B217" s="108">
        <v>14</v>
      </c>
      <c r="C217" s="109" t="s">
        <v>50</v>
      </c>
      <c r="D217" s="118" t="str">
        <f t="shared" si="6"/>
        <v>10-14-H</v>
      </c>
      <c r="E217" s="111"/>
      <c r="F217" s="111"/>
      <c r="G217" s="112"/>
      <c r="H217" s="113"/>
      <c r="I217" s="113"/>
      <c r="J217" s="114"/>
      <c r="K217" s="119" t="str">
        <f t="shared" si="7"/>
        <v>10-14-A</v>
      </c>
      <c r="L217" s="111"/>
      <c r="M217" s="111"/>
      <c r="N217" s="112"/>
      <c r="O217" s="116"/>
      <c r="P217" s="116"/>
      <c r="Q217" s="117"/>
    </row>
    <row r="218" spans="1:17">
      <c r="A218" s="107">
        <v>10</v>
      </c>
      <c r="B218" s="108">
        <v>15</v>
      </c>
      <c r="C218" s="109" t="s">
        <v>47</v>
      </c>
      <c r="D218" s="118" t="str">
        <f t="shared" si="6"/>
        <v>10-15-H</v>
      </c>
      <c r="E218" s="111"/>
      <c r="F218" s="111"/>
      <c r="G218" s="112"/>
      <c r="H218" s="113"/>
      <c r="I218" s="113"/>
      <c r="J218" s="114"/>
      <c r="K218" s="119" t="str">
        <f t="shared" si="7"/>
        <v>10-15-A</v>
      </c>
      <c r="L218" s="111"/>
      <c r="M218" s="111"/>
      <c r="N218" s="112"/>
      <c r="O218" s="116"/>
      <c r="P218" s="116"/>
      <c r="Q218" s="117"/>
    </row>
    <row r="219" spans="1:17">
      <c r="A219" s="107">
        <v>10</v>
      </c>
      <c r="B219" s="108">
        <v>16</v>
      </c>
      <c r="C219" s="109" t="s">
        <v>40</v>
      </c>
      <c r="D219" s="118" t="str">
        <f t="shared" si="6"/>
        <v>10-16-H</v>
      </c>
      <c r="E219" s="111"/>
      <c r="F219" s="111"/>
      <c r="G219" s="112"/>
      <c r="H219" s="113"/>
      <c r="I219" s="113"/>
      <c r="J219" s="114"/>
      <c r="K219" s="119" t="str">
        <f t="shared" si="7"/>
        <v>10-16-A</v>
      </c>
      <c r="L219" s="111"/>
      <c r="M219" s="111"/>
      <c r="N219" s="112"/>
      <c r="O219" s="116"/>
      <c r="P219" s="116"/>
      <c r="Q219" s="117"/>
    </row>
    <row r="220" spans="1:17">
      <c r="A220" s="107">
        <v>10</v>
      </c>
      <c r="B220" s="108">
        <v>17</v>
      </c>
      <c r="C220" s="109" t="s">
        <v>51</v>
      </c>
      <c r="D220" s="118" t="str">
        <f t="shared" si="6"/>
        <v>10-17-H</v>
      </c>
      <c r="E220" s="111"/>
      <c r="F220" s="111"/>
      <c r="G220" s="112"/>
      <c r="H220" s="113"/>
      <c r="I220" s="113"/>
      <c r="J220" s="114"/>
      <c r="K220" s="119" t="str">
        <f t="shared" si="7"/>
        <v>10-17-A</v>
      </c>
      <c r="L220" s="111"/>
      <c r="M220" s="111"/>
      <c r="N220" s="112"/>
      <c r="O220" s="116"/>
      <c r="P220" s="116"/>
      <c r="Q220" s="117"/>
    </row>
    <row r="221" spans="1:17">
      <c r="A221" s="107">
        <v>10</v>
      </c>
      <c r="B221" s="108">
        <v>18</v>
      </c>
      <c r="C221" s="109" t="s">
        <v>54</v>
      </c>
      <c r="D221" s="118" t="str">
        <f t="shared" si="6"/>
        <v>10-18-H</v>
      </c>
      <c r="E221" s="111"/>
      <c r="F221" s="111"/>
      <c r="G221" s="112"/>
      <c r="H221" s="116"/>
      <c r="I221" s="116"/>
      <c r="J221" s="117"/>
      <c r="K221" s="119" t="str">
        <f t="shared" si="7"/>
        <v>10-18-A</v>
      </c>
      <c r="L221" s="111"/>
      <c r="M221" s="111"/>
      <c r="N221" s="112"/>
      <c r="O221" s="116"/>
      <c r="P221" s="116"/>
      <c r="Q221" s="117"/>
    </row>
    <row r="222" spans="1:17">
      <c r="A222" s="107">
        <v>10</v>
      </c>
      <c r="B222" s="108">
        <v>19</v>
      </c>
      <c r="C222" s="109" t="s">
        <v>38</v>
      </c>
      <c r="D222" s="118" t="str">
        <f t="shared" si="6"/>
        <v>10-19-H</v>
      </c>
      <c r="E222" s="111"/>
      <c r="F222" s="111"/>
      <c r="G222" s="112"/>
      <c r="H222" s="113"/>
      <c r="I222" s="113"/>
      <c r="J222" s="114"/>
      <c r="K222" s="119" t="str">
        <f t="shared" si="7"/>
        <v>10-19-A</v>
      </c>
      <c r="L222" s="111"/>
      <c r="M222" s="111"/>
      <c r="N222" s="112"/>
      <c r="O222" s="116"/>
      <c r="P222" s="116"/>
      <c r="Q222" s="117"/>
    </row>
    <row r="223" spans="1:17" ht="15.75" thickBot="1">
      <c r="A223" s="120">
        <v>10</v>
      </c>
      <c r="B223" s="121">
        <v>20</v>
      </c>
      <c r="C223" s="122" t="s">
        <v>48</v>
      </c>
      <c r="D223" s="123" t="str">
        <f t="shared" si="6"/>
        <v>10-20-H</v>
      </c>
      <c r="E223" s="124"/>
      <c r="F223" s="124"/>
      <c r="G223" s="125"/>
      <c r="H223" s="126"/>
      <c r="I223" s="126"/>
      <c r="J223" s="127"/>
      <c r="K223" s="128" t="str">
        <f t="shared" si="7"/>
        <v>10-20-A</v>
      </c>
      <c r="L223" s="124"/>
      <c r="M223" s="124"/>
      <c r="N223" s="125"/>
      <c r="O223" s="129"/>
      <c r="P223" s="129"/>
      <c r="Q223" s="130"/>
    </row>
    <row r="224" spans="1:17" ht="15.75" thickTop="1">
      <c r="A224" s="107">
        <v>11</v>
      </c>
      <c r="B224" s="108">
        <v>1</v>
      </c>
      <c r="C224" s="109" t="s">
        <v>45</v>
      </c>
      <c r="D224" s="118" t="str">
        <f t="shared" si="6"/>
        <v>11-1-H</v>
      </c>
      <c r="E224" s="111"/>
      <c r="F224" s="111"/>
      <c r="G224" s="112"/>
      <c r="H224" s="113"/>
      <c r="I224" s="113"/>
      <c r="J224" s="114"/>
      <c r="K224" s="119" t="str">
        <f t="shared" si="7"/>
        <v>11-1-A</v>
      </c>
      <c r="L224" s="111"/>
      <c r="M224" s="111"/>
      <c r="N224" s="112"/>
      <c r="O224" s="116"/>
      <c r="P224" s="116"/>
      <c r="Q224" s="117"/>
    </row>
    <row r="225" spans="1:17">
      <c r="A225" s="107">
        <v>11</v>
      </c>
      <c r="B225" s="108">
        <v>2</v>
      </c>
      <c r="C225" s="109" t="s">
        <v>44</v>
      </c>
      <c r="D225" s="118" t="str">
        <f t="shared" si="6"/>
        <v>11-2-H</v>
      </c>
      <c r="E225" s="111"/>
      <c r="F225" s="111"/>
      <c r="G225" s="112"/>
      <c r="H225" s="113"/>
      <c r="I225" s="113"/>
      <c r="J225" s="114"/>
      <c r="K225" s="119" t="str">
        <f t="shared" si="7"/>
        <v>11-2-A</v>
      </c>
      <c r="L225" s="111"/>
      <c r="M225" s="111"/>
      <c r="N225" s="112"/>
      <c r="O225" s="116"/>
      <c r="P225" s="116"/>
      <c r="Q225" s="117"/>
    </row>
    <row r="226" spans="1:17">
      <c r="A226" s="107">
        <v>11</v>
      </c>
      <c r="B226" s="108">
        <v>3</v>
      </c>
      <c r="C226" s="109" t="s">
        <v>43</v>
      </c>
      <c r="D226" s="118" t="str">
        <f t="shared" si="6"/>
        <v>11-3-H</v>
      </c>
      <c r="E226" s="111"/>
      <c r="F226" s="111"/>
      <c r="G226" s="112"/>
      <c r="H226" s="113"/>
      <c r="I226" s="113"/>
      <c r="J226" s="114"/>
      <c r="K226" s="119" t="str">
        <f t="shared" si="7"/>
        <v>11-3-A</v>
      </c>
      <c r="L226" s="111"/>
      <c r="M226" s="111"/>
      <c r="N226" s="112"/>
      <c r="O226" s="116"/>
      <c r="P226" s="116"/>
      <c r="Q226" s="117"/>
    </row>
    <row r="227" spans="1:17">
      <c r="A227" s="107">
        <v>11</v>
      </c>
      <c r="B227" s="108">
        <v>4</v>
      </c>
      <c r="C227" s="109" t="s">
        <v>39</v>
      </c>
      <c r="D227" s="118" t="str">
        <f t="shared" si="6"/>
        <v>11-4-H</v>
      </c>
      <c r="E227" s="111"/>
      <c r="F227" s="111"/>
      <c r="G227" s="112"/>
      <c r="H227" s="113"/>
      <c r="I227" s="113"/>
      <c r="J227" s="114"/>
      <c r="K227" s="119" t="str">
        <f t="shared" si="7"/>
        <v>11-4-A</v>
      </c>
      <c r="L227" s="111"/>
      <c r="M227" s="111"/>
      <c r="N227" s="112"/>
      <c r="O227" s="116"/>
      <c r="P227" s="116"/>
      <c r="Q227" s="117"/>
    </row>
    <row r="228" spans="1:17">
      <c r="A228" s="107">
        <v>11</v>
      </c>
      <c r="B228" s="108">
        <v>5</v>
      </c>
      <c r="C228" s="109" t="s">
        <v>37</v>
      </c>
      <c r="D228" s="118" t="str">
        <f t="shared" si="6"/>
        <v>11-5-H</v>
      </c>
      <c r="E228" s="111"/>
      <c r="F228" s="111"/>
      <c r="G228" s="112"/>
      <c r="H228" s="113"/>
      <c r="I228" s="113"/>
      <c r="J228" s="114"/>
      <c r="K228" s="119" t="str">
        <f t="shared" si="7"/>
        <v>11-5-A</v>
      </c>
      <c r="L228" s="111"/>
      <c r="M228" s="111"/>
      <c r="N228" s="112"/>
      <c r="O228" s="116"/>
      <c r="P228" s="116"/>
      <c r="Q228" s="117"/>
    </row>
    <row r="229" spans="1:17">
      <c r="A229" s="107">
        <v>11</v>
      </c>
      <c r="B229" s="108">
        <v>6</v>
      </c>
      <c r="C229" s="109" t="s">
        <v>49</v>
      </c>
      <c r="D229" s="118" t="str">
        <f t="shared" si="6"/>
        <v>11-6-H</v>
      </c>
      <c r="E229" s="111"/>
      <c r="F229" s="111"/>
      <c r="G229" s="112"/>
      <c r="H229" s="113"/>
      <c r="I229" s="113"/>
      <c r="J229" s="114"/>
      <c r="K229" s="119" t="str">
        <f t="shared" si="7"/>
        <v>11-6-A</v>
      </c>
      <c r="L229" s="111"/>
      <c r="M229" s="111"/>
      <c r="N229" s="112"/>
      <c r="O229" s="116"/>
      <c r="P229" s="116"/>
      <c r="Q229" s="117"/>
    </row>
    <row r="230" spans="1:17">
      <c r="A230" s="107">
        <v>11</v>
      </c>
      <c r="B230" s="108">
        <v>7</v>
      </c>
      <c r="C230" s="109" t="s">
        <v>46</v>
      </c>
      <c r="D230" s="118" t="str">
        <f t="shared" si="6"/>
        <v>11-7-H</v>
      </c>
      <c r="E230" s="111"/>
      <c r="F230" s="111"/>
      <c r="G230" s="112"/>
      <c r="H230" s="113"/>
      <c r="I230" s="113"/>
      <c r="J230" s="114"/>
      <c r="K230" s="119" t="str">
        <f t="shared" si="7"/>
        <v>11-7-A</v>
      </c>
      <c r="L230" s="111"/>
      <c r="M230" s="111"/>
      <c r="N230" s="112"/>
      <c r="O230" s="116"/>
      <c r="P230" s="116"/>
      <c r="Q230" s="117"/>
    </row>
    <row r="231" spans="1:17">
      <c r="A231" s="107">
        <v>11</v>
      </c>
      <c r="B231" s="108">
        <v>8</v>
      </c>
      <c r="C231" s="109" t="s">
        <v>53</v>
      </c>
      <c r="D231" s="118" t="str">
        <f t="shared" si="6"/>
        <v>11-8-H</v>
      </c>
      <c r="E231" s="111"/>
      <c r="F231" s="111"/>
      <c r="G231" s="112"/>
      <c r="H231" s="116"/>
      <c r="I231" s="116"/>
      <c r="J231" s="117"/>
      <c r="K231" s="119" t="str">
        <f t="shared" si="7"/>
        <v>11-8-A</v>
      </c>
      <c r="L231" s="111"/>
      <c r="M231" s="111"/>
      <c r="N231" s="112"/>
      <c r="O231" s="116"/>
      <c r="P231" s="116"/>
      <c r="Q231" s="117"/>
    </row>
    <row r="232" spans="1:17">
      <c r="A232" s="107">
        <v>11</v>
      </c>
      <c r="B232" s="108">
        <v>9</v>
      </c>
      <c r="C232" s="109" t="s">
        <v>52</v>
      </c>
      <c r="D232" s="118" t="str">
        <f t="shared" si="6"/>
        <v>11-9-H</v>
      </c>
      <c r="E232" s="111"/>
      <c r="F232" s="111"/>
      <c r="G232" s="112"/>
      <c r="H232" s="116"/>
      <c r="I232" s="116"/>
      <c r="J232" s="117"/>
      <c r="K232" s="119" t="str">
        <f t="shared" si="7"/>
        <v>11-9-A</v>
      </c>
      <c r="L232" s="111"/>
      <c r="M232" s="111"/>
      <c r="N232" s="112"/>
      <c r="O232" s="116"/>
      <c r="P232" s="116"/>
      <c r="Q232" s="117"/>
    </row>
    <row r="233" spans="1:17">
      <c r="A233" s="107">
        <v>11</v>
      </c>
      <c r="B233" s="108">
        <v>10</v>
      </c>
      <c r="C233" s="109" t="s">
        <v>41</v>
      </c>
      <c r="D233" s="118" t="str">
        <f t="shared" si="6"/>
        <v>11-10-H</v>
      </c>
      <c r="E233" s="111"/>
      <c r="F233" s="111"/>
      <c r="G233" s="112"/>
      <c r="H233" s="113"/>
      <c r="I233" s="113"/>
      <c r="J233" s="114"/>
      <c r="K233" s="119" t="str">
        <f t="shared" si="7"/>
        <v>11-10-A</v>
      </c>
      <c r="L233" s="111"/>
      <c r="M233" s="111"/>
      <c r="N233" s="112"/>
      <c r="O233" s="116"/>
      <c r="P233" s="116"/>
      <c r="Q233" s="117"/>
    </row>
    <row r="234" spans="1:17">
      <c r="A234" s="107">
        <v>11</v>
      </c>
      <c r="B234" s="108">
        <v>11</v>
      </c>
      <c r="C234" s="109" t="s">
        <v>12</v>
      </c>
      <c r="D234" s="118" t="str">
        <f t="shared" si="6"/>
        <v>11-11-H</v>
      </c>
      <c r="E234" s="111"/>
      <c r="F234" s="111"/>
      <c r="G234" s="112"/>
      <c r="H234" s="113"/>
      <c r="I234" s="113"/>
      <c r="J234" s="114"/>
      <c r="K234" s="119" t="str">
        <f t="shared" si="7"/>
        <v>11-11-A</v>
      </c>
      <c r="L234" s="111"/>
      <c r="M234" s="111"/>
      <c r="N234" s="112"/>
      <c r="O234" s="116"/>
      <c r="P234" s="116"/>
      <c r="Q234" s="117"/>
    </row>
    <row r="235" spans="1:17">
      <c r="A235" s="107">
        <v>11</v>
      </c>
      <c r="B235" s="108">
        <v>12</v>
      </c>
      <c r="C235" s="109" t="s">
        <v>36</v>
      </c>
      <c r="D235" s="118" t="str">
        <f t="shared" si="6"/>
        <v>11-12-H</v>
      </c>
      <c r="E235" s="111"/>
      <c r="F235" s="111"/>
      <c r="G235" s="112"/>
      <c r="H235" s="113"/>
      <c r="I235" s="113"/>
      <c r="J235" s="114"/>
      <c r="K235" s="119" t="str">
        <f t="shared" si="7"/>
        <v>11-12-A</v>
      </c>
      <c r="L235" s="111"/>
      <c r="M235" s="111"/>
      <c r="N235" s="112"/>
      <c r="O235" s="116"/>
      <c r="P235" s="116"/>
      <c r="Q235" s="117"/>
    </row>
    <row r="236" spans="1:17">
      <c r="A236" s="107">
        <v>11</v>
      </c>
      <c r="B236" s="108">
        <v>13</v>
      </c>
      <c r="C236" s="109" t="s">
        <v>42</v>
      </c>
      <c r="D236" s="118" t="str">
        <f t="shared" si="6"/>
        <v>11-13-H</v>
      </c>
      <c r="E236" s="111"/>
      <c r="F236" s="111"/>
      <c r="G236" s="112"/>
      <c r="H236" s="113"/>
      <c r="I236" s="113"/>
      <c r="J236" s="114"/>
      <c r="K236" s="119" t="str">
        <f t="shared" si="7"/>
        <v>11-13-A</v>
      </c>
      <c r="L236" s="111"/>
      <c r="M236" s="111"/>
      <c r="N236" s="112"/>
      <c r="O236" s="116"/>
      <c r="P236" s="116"/>
      <c r="Q236" s="117"/>
    </row>
    <row r="237" spans="1:17">
      <c r="A237" s="107">
        <v>11</v>
      </c>
      <c r="B237" s="108">
        <v>14</v>
      </c>
      <c r="C237" s="109" t="s">
        <v>50</v>
      </c>
      <c r="D237" s="118" t="str">
        <f t="shared" si="6"/>
        <v>11-14-H</v>
      </c>
      <c r="E237" s="111"/>
      <c r="F237" s="111"/>
      <c r="G237" s="112"/>
      <c r="H237" s="113"/>
      <c r="I237" s="113"/>
      <c r="J237" s="114"/>
      <c r="K237" s="119" t="str">
        <f t="shared" si="7"/>
        <v>11-14-A</v>
      </c>
      <c r="L237" s="111"/>
      <c r="M237" s="111"/>
      <c r="N237" s="112"/>
      <c r="O237" s="116"/>
      <c r="P237" s="116"/>
      <c r="Q237" s="117"/>
    </row>
    <row r="238" spans="1:17">
      <c r="A238" s="107">
        <v>11</v>
      </c>
      <c r="B238" s="108">
        <v>15</v>
      </c>
      <c r="C238" s="109" t="s">
        <v>47</v>
      </c>
      <c r="D238" s="118" t="str">
        <f t="shared" si="6"/>
        <v>11-15-H</v>
      </c>
      <c r="E238" s="111"/>
      <c r="F238" s="111"/>
      <c r="G238" s="112"/>
      <c r="H238" s="113"/>
      <c r="I238" s="113"/>
      <c r="J238" s="114"/>
      <c r="K238" s="119" t="str">
        <f t="shared" si="7"/>
        <v>11-15-A</v>
      </c>
      <c r="L238" s="111"/>
      <c r="M238" s="111"/>
      <c r="N238" s="112"/>
      <c r="O238" s="116"/>
      <c r="P238" s="116"/>
      <c r="Q238" s="117"/>
    </row>
    <row r="239" spans="1:17">
      <c r="A239" s="107">
        <v>11</v>
      </c>
      <c r="B239" s="108">
        <v>16</v>
      </c>
      <c r="C239" s="109" t="s">
        <v>40</v>
      </c>
      <c r="D239" s="118" t="str">
        <f t="shared" si="6"/>
        <v>11-16-H</v>
      </c>
      <c r="E239" s="111"/>
      <c r="F239" s="111"/>
      <c r="G239" s="112"/>
      <c r="H239" s="113"/>
      <c r="I239" s="113"/>
      <c r="J239" s="114"/>
      <c r="K239" s="119" t="str">
        <f t="shared" si="7"/>
        <v>11-16-A</v>
      </c>
      <c r="L239" s="111"/>
      <c r="M239" s="111"/>
      <c r="N239" s="112"/>
      <c r="O239" s="116"/>
      <c r="P239" s="116"/>
      <c r="Q239" s="117"/>
    </row>
    <row r="240" spans="1:17">
      <c r="A240" s="107">
        <v>11</v>
      </c>
      <c r="B240" s="108">
        <v>17</v>
      </c>
      <c r="C240" s="109" t="s">
        <v>51</v>
      </c>
      <c r="D240" s="118" t="str">
        <f t="shared" si="6"/>
        <v>11-17-H</v>
      </c>
      <c r="E240" s="111"/>
      <c r="F240" s="111"/>
      <c r="G240" s="112"/>
      <c r="H240" s="113"/>
      <c r="I240" s="113"/>
      <c r="J240" s="114"/>
      <c r="K240" s="119" t="str">
        <f t="shared" si="7"/>
        <v>11-17-A</v>
      </c>
      <c r="L240" s="111"/>
      <c r="M240" s="111"/>
      <c r="N240" s="112"/>
      <c r="O240" s="116"/>
      <c r="P240" s="116"/>
      <c r="Q240" s="117"/>
    </row>
    <row r="241" spans="1:17">
      <c r="A241" s="107">
        <v>11</v>
      </c>
      <c r="B241" s="108">
        <v>18</v>
      </c>
      <c r="C241" s="109" t="s">
        <v>54</v>
      </c>
      <c r="D241" s="118" t="str">
        <f t="shared" si="6"/>
        <v>11-18-H</v>
      </c>
      <c r="E241" s="111"/>
      <c r="F241" s="111"/>
      <c r="G241" s="112"/>
      <c r="H241" s="116"/>
      <c r="I241" s="116"/>
      <c r="J241" s="117"/>
      <c r="K241" s="119" t="str">
        <f t="shared" si="7"/>
        <v>11-18-A</v>
      </c>
      <c r="L241" s="111"/>
      <c r="M241" s="111"/>
      <c r="N241" s="112"/>
      <c r="O241" s="116"/>
      <c r="P241" s="116"/>
      <c r="Q241" s="117"/>
    </row>
    <row r="242" spans="1:17">
      <c r="A242" s="107">
        <v>11</v>
      </c>
      <c r="B242" s="108">
        <v>19</v>
      </c>
      <c r="C242" s="109" t="s">
        <v>38</v>
      </c>
      <c r="D242" s="118" t="str">
        <f t="shared" si="6"/>
        <v>11-19-H</v>
      </c>
      <c r="E242" s="111"/>
      <c r="F242" s="111"/>
      <c r="G242" s="112"/>
      <c r="H242" s="113"/>
      <c r="I242" s="113"/>
      <c r="J242" s="114"/>
      <c r="K242" s="119" t="str">
        <f t="shared" si="7"/>
        <v>11-19-A</v>
      </c>
      <c r="L242" s="111"/>
      <c r="M242" s="111"/>
      <c r="N242" s="112"/>
      <c r="O242" s="116"/>
      <c r="P242" s="116"/>
      <c r="Q242" s="117"/>
    </row>
    <row r="243" spans="1:17" ht="15.75" thickBot="1">
      <c r="A243" s="120">
        <v>11</v>
      </c>
      <c r="B243" s="121">
        <v>20</v>
      </c>
      <c r="C243" s="122" t="s">
        <v>48</v>
      </c>
      <c r="D243" s="123" t="str">
        <f t="shared" si="6"/>
        <v>11-20-H</v>
      </c>
      <c r="E243" s="124"/>
      <c r="F243" s="124"/>
      <c r="G243" s="125"/>
      <c r="H243" s="126"/>
      <c r="I243" s="126"/>
      <c r="J243" s="127"/>
      <c r="K243" s="128" t="str">
        <f t="shared" si="7"/>
        <v>11-20-A</v>
      </c>
      <c r="L243" s="124"/>
      <c r="M243" s="124"/>
      <c r="N243" s="125"/>
      <c r="O243" s="129"/>
      <c r="P243" s="129"/>
      <c r="Q243" s="130"/>
    </row>
    <row r="244" spans="1:17" ht="15.75" thickTop="1">
      <c r="A244" s="107">
        <v>12</v>
      </c>
      <c r="B244" s="108">
        <v>1</v>
      </c>
      <c r="C244" s="109" t="s">
        <v>45</v>
      </c>
      <c r="D244" s="118" t="str">
        <f t="shared" si="6"/>
        <v>12-1-H</v>
      </c>
      <c r="E244" s="111"/>
      <c r="F244" s="111"/>
      <c r="G244" s="112"/>
      <c r="H244" s="113"/>
      <c r="I244" s="113"/>
      <c r="J244" s="114"/>
      <c r="K244" s="119" t="str">
        <f t="shared" si="7"/>
        <v>12-1-A</v>
      </c>
      <c r="L244" s="111"/>
      <c r="M244" s="111"/>
      <c r="N244" s="112"/>
      <c r="O244" s="116"/>
      <c r="P244" s="116"/>
      <c r="Q244" s="117"/>
    </row>
    <row r="245" spans="1:17">
      <c r="A245" s="107">
        <v>12</v>
      </c>
      <c r="B245" s="108">
        <v>2</v>
      </c>
      <c r="C245" s="109" t="s">
        <v>44</v>
      </c>
      <c r="D245" s="118" t="str">
        <f t="shared" si="6"/>
        <v>12-2-H</v>
      </c>
      <c r="E245" s="111"/>
      <c r="F245" s="111"/>
      <c r="G245" s="112"/>
      <c r="H245" s="113"/>
      <c r="I245" s="113"/>
      <c r="J245" s="114"/>
      <c r="K245" s="119" t="str">
        <f t="shared" si="7"/>
        <v>12-2-A</v>
      </c>
      <c r="L245" s="111"/>
      <c r="M245" s="111"/>
      <c r="N245" s="112"/>
      <c r="O245" s="116"/>
      <c r="P245" s="116"/>
      <c r="Q245" s="117"/>
    </row>
    <row r="246" spans="1:17">
      <c r="A246" s="107">
        <v>12</v>
      </c>
      <c r="B246" s="108">
        <v>3</v>
      </c>
      <c r="C246" s="109" t="s">
        <v>43</v>
      </c>
      <c r="D246" s="118" t="str">
        <f t="shared" si="6"/>
        <v>12-3-H</v>
      </c>
      <c r="E246" s="111"/>
      <c r="F246" s="111"/>
      <c r="G246" s="112"/>
      <c r="H246" s="113"/>
      <c r="I246" s="113"/>
      <c r="J246" s="114"/>
      <c r="K246" s="119" t="str">
        <f t="shared" si="7"/>
        <v>12-3-A</v>
      </c>
      <c r="L246" s="111"/>
      <c r="M246" s="111"/>
      <c r="N246" s="112"/>
      <c r="O246" s="116"/>
      <c r="P246" s="116"/>
      <c r="Q246" s="117"/>
    </row>
    <row r="247" spans="1:17">
      <c r="A247" s="107">
        <v>12</v>
      </c>
      <c r="B247" s="108">
        <v>4</v>
      </c>
      <c r="C247" s="109" t="s">
        <v>39</v>
      </c>
      <c r="D247" s="118" t="str">
        <f t="shared" si="6"/>
        <v>12-4-H</v>
      </c>
      <c r="E247" s="111"/>
      <c r="F247" s="111"/>
      <c r="G247" s="112"/>
      <c r="H247" s="113"/>
      <c r="I247" s="113"/>
      <c r="J247" s="114"/>
      <c r="K247" s="119" t="str">
        <f t="shared" si="7"/>
        <v>12-4-A</v>
      </c>
      <c r="L247" s="111"/>
      <c r="M247" s="111"/>
      <c r="N247" s="112"/>
      <c r="O247" s="116"/>
      <c r="P247" s="116"/>
      <c r="Q247" s="117"/>
    </row>
    <row r="248" spans="1:17">
      <c r="A248" s="107">
        <v>12</v>
      </c>
      <c r="B248" s="108">
        <v>5</v>
      </c>
      <c r="C248" s="109" t="s">
        <v>37</v>
      </c>
      <c r="D248" s="118" t="str">
        <f t="shared" si="6"/>
        <v>12-5-H</v>
      </c>
      <c r="E248" s="111"/>
      <c r="F248" s="111"/>
      <c r="G248" s="112"/>
      <c r="H248" s="113"/>
      <c r="I248" s="113"/>
      <c r="J248" s="114"/>
      <c r="K248" s="119" t="str">
        <f t="shared" si="7"/>
        <v>12-5-A</v>
      </c>
      <c r="L248" s="111"/>
      <c r="M248" s="111"/>
      <c r="N248" s="112"/>
      <c r="O248" s="116"/>
      <c r="P248" s="116"/>
      <c r="Q248" s="117"/>
    </row>
    <row r="249" spans="1:17">
      <c r="A249" s="107">
        <v>12</v>
      </c>
      <c r="B249" s="108">
        <v>6</v>
      </c>
      <c r="C249" s="109" t="s">
        <v>49</v>
      </c>
      <c r="D249" s="118" t="str">
        <f t="shared" si="6"/>
        <v>12-6-H</v>
      </c>
      <c r="E249" s="111"/>
      <c r="F249" s="111"/>
      <c r="G249" s="112"/>
      <c r="H249" s="113"/>
      <c r="I249" s="113"/>
      <c r="J249" s="114"/>
      <c r="K249" s="119" t="str">
        <f t="shared" si="7"/>
        <v>12-6-A</v>
      </c>
      <c r="L249" s="111"/>
      <c r="M249" s="111"/>
      <c r="N249" s="112"/>
      <c r="O249" s="116"/>
      <c r="P249" s="116"/>
      <c r="Q249" s="117"/>
    </row>
    <row r="250" spans="1:17">
      <c r="A250" s="107">
        <v>12</v>
      </c>
      <c r="B250" s="108">
        <v>7</v>
      </c>
      <c r="C250" s="109" t="s">
        <v>46</v>
      </c>
      <c r="D250" s="118" t="str">
        <f t="shared" si="6"/>
        <v>12-7-H</v>
      </c>
      <c r="E250" s="111"/>
      <c r="F250" s="111"/>
      <c r="G250" s="112"/>
      <c r="H250" s="113"/>
      <c r="I250" s="113"/>
      <c r="J250" s="114"/>
      <c r="K250" s="119" t="str">
        <f t="shared" si="7"/>
        <v>12-7-A</v>
      </c>
      <c r="L250" s="111"/>
      <c r="M250" s="111"/>
      <c r="N250" s="112"/>
      <c r="O250" s="116"/>
      <c r="P250" s="116"/>
      <c r="Q250" s="117"/>
    </row>
    <row r="251" spans="1:17">
      <c r="A251" s="107">
        <v>12</v>
      </c>
      <c r="B251" s="108">
        <v>8</v>
      </c>
      <c r="C251" s="109" t="s">
        <v>53</v>
      </c>
      <c r="D251" s="118" t="str">
        <f t="shared" si="6"/>
        <v>12-8-H</v>
      </c>
      <c r="E251" s="111"/>
      <c r="F251" s="111"/>
      <c r="G251" s="112"/>
      <c r="H251" s="116"/>
      <c r="I251" s="116"/>
      <c r="J251" s="117"/>
      <c r="K251" s="119" t="str">
        <f t="shared" si="7"/>
        <v>12-8-A</v>
      </c>
      <c r="L251" s="111"/>
      <c r="M251" s="111"/>
      <c r="N251" s="112"/>
      <c r="O251" s="116"/>
      <c r="P251" s="116"/>
      <c r="Q251" s="117"/>
    </row>
    <row r="252" spans="1:17">
      <c r="A252" s="107">
        <v>12</v>
      </c>
      <c r="B252" s="108">
        <v>9</v>
      </c>
      <c r="C252" s="109" t="s">
        <v>52</v>
      </c>
      <c r="D252" s="118" t="str">
        <f t="shared" si="6"/>
        <v>12-9-H</v>
      </c>
      <c r="E252" s="111"/>
      <c r="F252" s="111"/>
      <c r="G252" s="112"/>
      <c r="H252" s="116"/>
      <c r="I252" s="116"/>
      <c r="J252" s="117"/>
      <c r="K252" s="119" t="str">
        <f t="shared" si="7"/>
        <v>12-9-A</v>
      </c>
      <c r="L252" s="111"/>
      <c r="M252" s="111"/>
      <c r="N252" s="112"/>
      <c r="O252" s="116"/>
      <c r="P252" s="116"/>
      <c r="Q252" s="117"/>
    </row>
    <row r="253" spans="1:17">
      <c r="A253" s="107">
        <v>12</v>
      </c>
      <c r="B253" s="108">
        <v>10</v>
      </c>
      <c r="C253" s="109" t="s">
        <v>41</v>
      </c>
      <c r="D253" s="118" t="str">
        <f t="shared" si="6"/>
        <v>12-10-H</v>
      </c>
      <c r="E253" s="111"/>
      <c r="F253" s="111"/>
      <c r="G253" s="112"/>
      <c r="H253" s="113"/>
      <c r="I253" s="113"/>
      <c r="J253" s="114"/>
      <c r="K253" s="119" t="str">
        <f t="shared" si="7"/>
        <v>12-10-A</v>
      </c>
      <c r="L253" s="111"/>
      <c r="M253" s="111"/>
      <c r="N253" s="112"/>
      <c r="O253" s="116"/>
      <c r="P253" s="116"/>
      <c r="Q253" s="117"/>
    </row>
    <row r="254" spans="1:17">
      <c r="A254" s="107">
        <v>12</v>
      </c>
      <c r="B254" s="108">
        <v>11</v>
      </c>
      <c r="C254" s="109" t="s">
        <v>12</v>
      </c>
      <c r="D254" s="118" t="str">
        <f t="shared" si="6"/>
        <v>12-11-H</v>
      </c>
      <c r="E254" s="111"/>
      <c r="F254" s="111"/>
      <c r="G254" s="112"/>
      <c r="H254" s="113"/>
      <c r="I254" s="113"/>
      <c r="J254" s="114"/>
      <c r="K254" s="119" t="str">
        <f t="shared" si="7"/>
        <v>12-11-A</v>
      </c>
      <c r="L254" s="111"/>
      <c r="M254" s="111"/>
      <c r="N254" s="112"/>
      <c r="O254" s="116"/>
      <c r="P254" s="116"/>
      <c r="Q254" s="117"/>
    </row>
    <row r="255" spans="1:17">
      <c r="A255" s="107">
        <v>12</v>
      </c>
      <c r="B255" s="108">
        <v>12</v>
      </c>
      <c r="C255" s="109" t="s">
        <v>36</v>
      </c>
      <c r="D255" s="118" t="str">
        <f t="shared" si="6"/>
        <v>12-12-H</v>
      </c>
      <c r="E255" s="111"/>
      <c r="F255" s="111"/>
      <c r="G255" s="112"/>
      <c r="H255" s="113"/>
      <c r="I255" s="113"/>
      <c r="J255" s="114"/>
      <c r="K255" s="119" t="str">
        <f t="shared" si="7"/>
        <v>12-12-A</v>
      </c>
      <c r="L255" s="111"/>
      <c r="M255" s="111"/>
      <c r="N255" s="112"/>
      <c r="O255" s="116"/>
      <c r="P255" s="116"/>
      <c r="Q255" s="117"/>
    </row>
    <row r="256" spans="1:17">
      <c r="A256" s="107">
        <v>12</v>
      </c>
      <c r="B256" s="108">
        <v>13</v>
      </c>
      <c r="C256" s="109" t="s">
        <v>42</v>
      </c>
      <c r="D256" s="118" t="str">
        <f t="shared" si="6"/>
        <v>12-13-H</v>
      </c>
      <c r="E256" s="111"/>
      <c r="F256" s="111"/>
      <c r="G256" s="112"/>
      <c r="H256" s="113"/>
      <c r="I256" s="113"/>
      <c r="J256" s="114"/>
      <c r="K256" s="119" t="str">
        <f t="shared" si="7"/>
        <v>12-13-A</v>
      </c>
      <c r="L256" s="111"/>
      <c r="M256" s="111"/>
      <c r="N256" s="112"/>
      <c r="O256" s="116"/>
      <c r="P256" s="116"/>
      <c r="Q256" s="117"/>
    </row>
    <row r="257" spans="1:17">
      <c r="A257" s="107">
        <v>12</v>
      </c>
      <c r="B257" s="108">
        <v>14</v>
      </c>
      <c r="C257" s="109" t="s">
        <v>50</v>
      </c>
      <c r="D257" s="118" t="str">
        <f t="shared" si="6"/>
        <v>12-14-H</v>
      </c>
      <c r="E257" s="111"/>
      <c r="F257" s="111"/>
      <c r="G257" s="112"/>
      <c r="H257" s="113"/>
      <c r="I257" s="113"/>
      <c r="J257" s="114"/>
      <c r="K257" s="119" t="str">
        <f t="shared" si="7"/>
        <v>12-14-A</v>
      </c>
      <c r="L257" s="111"/>
      <c r="M257" s="111"/>
      <c r="N257" s="112"/>
      <c r="O257" s="116"/>
      <c r="P257" s="116"/>
      <c r="Q257" s="117"/>
    </row>
    <row r="258" spans="1:17">
      <c r="A258" s="107">
        <v>12</v>
      </c>
      <c r="B258" s="108">
        <v>15</v>
      </c>
      <c r="C258" s="109" t="s">
        <v>47</v>
      </c>
      <c r="D258" s="118" t="str">
        <f t="shared" si="6"/>
        <v>12-15-H</v>
      </c>
      <c r="E258" s="111"/>
      <c r="F258" s="111"/>
      <c r="G258" s="112"/>
      <c r="H258" s="113"/>
      <c r="I258" s="113"/>
      <c r="J258" s="114"/>
      <c r="K258" s="119" t="str">
        <f t="shared" si="7"/>
        <v>12-15-A</v>
      </c>
      <c r="L258" s="111"/>
      <c r="M258" s="111"/>
      <c r="N258" s="112"/>
      <c r="O258" s="116"/>
      <c r="P258" s="116"/>
      <c r="Q258" s="117"/>
    </row>
    <row r="259" spans="1:17">
      <c r="A259" s="107">
        <v>12</v>
      </c>
      <c r="B259" s="108">
        <v>16</v>
      </c>
      <c r="C259" s="109" t="s">
        <v>40</v>
      </c>
      <c r="D259" s="118" t="str">
        <f t="shared" si="6"/>
        <v>12-16-H</v>
      </c>
      <c r="E259" s="111"/>
      <c r="F259" s="111"/>
      <c r="G259" s="112"/>
      <c r="H259" s="113"/>
      <c r="I259" s="113"/>
      <c r="J259" s="114"/>
      <c r="K259" s="119" t="str">
        <f t="shared" si="7"/>
        <v>12-16-A</v>
      </c>
      <c r="L259" s="111"/>
      <c r="M259" s="111"/>
      <c r="N259" s="112"/>
      <c r="O259" s="116"/>
      <c r="P259" s="116"/>
      <c r="Q259" s="117"/>
    </row>
    <row r="260" spans="1:17">
      <c r="A260" s="107">
        <v>12</v>
      </c>
      <c r="B260" s="108">
        <v>17</v>
      </c>
      <c r="C260" s="109" t="s">
        <v>51</v>
      </c>
      <c r="D260" s="118" t="str">
        <f t="shared" si="6"/>
        <v>12-17-H</v>
      </c>
      <c r="E260" s="111"/>
      <c r="F260" s="111"/>
      <c r="G260" s="112"/>
      <c r="H260" s="113"/>
      <c r="I260" s="113"/>
      <c r="J260" s="114"/>
      <c r="K260" s="119" t="str">
        <f t="shared" si="7"/>
        <v>12-17-A</v>
      </c>
      <c r="L260" s="111"/>
      <c r="M260" s="111"/>
      <c r="N260" s="112"/>
      <c r="O260" s="116"/>
      <c r="P260" s="116"/>
      <c r="Q260" s="117"/>
    </row>
    <row r="261" spans="1:17">
      <c r="A261" s="107">
        <v>12</v>
      </c>
      <c r="B261" s="108">
        <v>18</v>
      </c>
      <c r="C261" s="109" t="s">
        <v>54</v>
      </c>
      <c r="D261" s="118" t="str">
        <f t="shared" ref="D261:D324" si="8" xml:space="preserve"> _xlfn.CONCAT(A261, "-", B261, "-","H")</f>
        <v>12-18-H</v>
      </c>
      <c r="E261" s="111"/>
      <c r="F261" s="111"/>
      <c r="G261" s="112"/>
      <c r="H261" s="116"/>
      <c r="I261" s="116"/>
      <c r="J261" s="117"/>
      <c r="K261" s="119" t="str">
        <f t="shared" ref="K261:K324" si="9">_xlfn.CONCAT(A261, "-", B261, "-", "A")</f>
        <v>12-18-A</v>
      </c>
      <c r="L261" s="111"/>
      <c r="M261" s="111"/>
      <c r="N261" s="112"/>
      <c r="O261" s="116"/>
      <c r="P261" s="116"/>
      <c r="Q261" s="117"/>
    </row>
    <row r="262" spans="1:17">
      <c r="A262" s="107">
        <v>12</v>
      </c>
      <c r="B262" s="108">
        <v>19</v>
      </c>
      <c r="C262" s="109" t="s">
        <v>38</v>
      </c>
      <c r="D262" s="118" t="str">
        <f t="shared" si="8"/>
        <v>12-19-H</v>
      </c>
      <c r="E262" s="111"/>
      <c r="F262" s="111"/>
      <c r="G262" s="112"/>
      <c r="H262" s="113"/>
      <c r="I262" s="113"/>
      <c r="J262" s="114"/>
      <c r="K262" s="119" t="str">
        <f t="shared" si="9"/>
        <v>12-19-A</v>
      </c>
      <c r="L262" s="111"/>
      <c r="M262" s="111"/>
      <c r="N262" s="112"/>
      <c r="O262" s="116"/>
      <c r="P262" s="116"/>
      <c r="Q262" s="117"/>
    </row>
    <row r="263" spans="1:17" ht="15.75" thickBot="1">
      <c r="A263" s="120">
        <v>12</v>
      </c>
      <c r="B263" s="121">
        <v>20</v>
      </c>
      <c r="C263" s="122" t="s">
        <v>48</v>
      </c>
      <c r="D263" s="123" t="str">
        <f t="shared" si="8"/>
        <v>12-20-H</v>
      </c>
      <c r="E263" s="124"/>
      <c r="F263" s="124"/>
      <c r="G263" s="125"/>
      <c r="H263" s="126"/>
      <c r="I263" s="126"/>
      <c r="J263" s="127"/>
      <c r="K263" s="128" t="str">
        <f t="shared" si="9"/>
        <v>12-20-A</v>
      </c>
      <c r="L263" s="124"/>
      <c r="M263" s="124"/>
      <c r="N263" s="125"/>
      <c r="O263" s="129"/>
      <c r="P263" s="129"/>
      <c r="Q263" s="130"/>
    </row>
    <row r="264" spans="1:17" ht="15.75" thickTop="1">
      <c r="A264" s="107">
        <v>13</v>
      </c>
      <c r="B264" s="108">
        <v>1</v>
      </c>
      <c r="C264" s="109" t="s">
        <v>45</v>
      </c>
      <c r="D264" s="118" t="str">
        <f t="shared" si="8"/>
        <v>13-1-H</v>
      </c>
      <c r="E264" s="111"/>
      <c r="F264" s="111"/>
      <c r="G264" s="112"/>
      <c r="H264" s="113"/>
      <c r="I264" s="113"/>
      <c r="J264" s="114"/>
      <c r="K264" s="119" t="str">
        <f t="shared" si="9"/>
        <v>13-1-A</v>
      </c>
      <c r="L264" s="111"/>
      <c r="M264" s="111"/>
      <c r="N264" s="112"/>
      <c r="O264" s="116"/>
      <c r="P264" s="116"/>
      <c r="Q264" s="117"/>
    </row>
    <row r="265" spans="1:17">
      <c r="A265" s="107">
        <v>13</v>
      </c>
      <c r="B265" s="108">
        <v>2</v>
      </c>
      <c r="C265" s="109" t="s">
        <v>44</v>
      </c>
      <c r="D265" s="118" t="str">
        <f t="shared" si="8"/>
        <v>13-2-H</v>
      </c>
      <c r="E265" s="111"/>
      <c r="F265" s="111"/>
      <c r="G265" s="112"/>
      <c r="H265" s="113"/>
      <c r="I265" s="113"/>
      <c r="J265" s="114"/>
      <c r="K265" s="119" t="str">
        <f t="shared" si="9"/>
        <v>13-2-A</v>
      </c>
      <c r="L265" s="111"/>
      <c r="M265" s="111"/>
      <c r="N265" s="112"/>
      <c r="O265" s="116"/>
      <c r="P265" s="116"/>
      <c r="Q265" s="117"/>
    </row>
    <row r="266" spans="1:17">
      <c r="A266" s="107">
        <v>13</v>
      </c>
      <c r="B266" s="108">
        <v>3</v>
      </c>
      <c r="C266" s="109" t="s">
        <v>43</v>
      </c>
      <c r="D266" s="118" t="str">
        <f t="shared" si="8"/>
        <v>13-3-H</v>
      </c>
      <c r="E266" s="111"/>
      <c r="F266" s="111"/>
      <c r="G266" s="112"/>
      <c r="H266" s="113"/>
      <c r="I266" s="113"/>
      <c r="J266" s="114"/>
      <c r="K266" s="119" t="str">
        <f t="shared" si="9"/>
        <v>13-3-A</v>
      </c>
      <c r="L266" s="111"/>
      <c r="M266" s="111"/>
      <c r="N266" s="112"/>
      <c r="O266" s="116"/>
      <c r="P266" s="116"/>
      <c r="Q266" s="117"/>
    </row>
    <row r="267" spans="1:17">
      <c r="A267" s="107">
        <v>13</v>
      </c>
      <c r="B267" s="108">
        <v>4</v>
      </c>
      <c r="C267" s="109" t="s">
        <v>39</v>
      </c>
      <c r="D267" s="118" t="str">
        <f t="shared" si="8"/>
        <v>13-4-H</v>
      </c>
      <c r="E267" s="111"/>
      <c r="F267" s="111"/>
      <c r="G267" s="112"/>
      <c r="H267" s="113"/>
      <c r="I267" s="113"/>
      <c r="J267" s="114"/>
      <c r="K267" s="119" t="str">
        <f t="shared" si="9"/>
        <v>13-4-A</v>
      </c>
      <c r="L267" s="111"/>
      <c r="M267" s="111"/>
      <c r="N267" s="112"/>
      <c r="O267" s="116"/>
      <c r="P267" s="116"/>
      <c r="Q267" s="117"/>
    </row>
    <row r="268" spans="1:17">
      <c r="A268" s="107">
        <v>13</v>
      </c>
      <c r="B268" s="108">
        <v>5</v>
      </c>
      <c r="C268" s="109" t="s">
        <v>37</v>
      </c>
      <c r="D268" s="118" t="str">
        <f t="shared" si="8"/>
        <v>13-5-H</v>
      </c>
      <c r="E268" s="111"/>
      <c r="F268" s="111"/>
      <c r="G268" s="112"/>
      <c r="H268" s="113"/>
      <c r="I268" s="113"/>
      <c r="J268" s="114"/>
      <c r="K268" s="119" t="str">
        <f t="shared" si="9"/>
        <v>13-5-A</v>
      </c>
      <c r="L268" s="111"/>
      <c r="M268" s="111"/>
      <c r="N268" s="112"/>
      <c r="O268" s="116"/>
      <c r="P268" s="116"/>
      <c r="Q268" s="117"/>
    </row>
    <row r="269" spans="1:17">
      <c r="A269" s="107">
        <v>13</v>
      </c>
      <c r="B269" s="108">
        <v>6</v>
      </c>
      <c r="C269" s="109" t="s">
        <v>49</v>
      </c>
      <c r="D269" s="118" t="str">
        <f t="shared" si="8"/>
        <v>13-6-H</v>
      </c>
      <c r="E269" s="111"/>
      <c r="F269" s="111"/>
      <c r="G269" s="112"/>
      <c r="H269" s="113"/>
      <c r="I269" s="113"/>
      <c r="J269" s="114"/>
      <c r="K269" s="119" t="str">
        <f t="shared" si="9"/>
        <v>13-6-A</v>
      </c>
      <c r="L269" s="111"/>
      <c r="M269" s="111"/>
      <c r="N269" s="112"/>
      <c r="O269" s="116"/>
      <c r="P269" s="116"/>
      <c r="Q269" s="117"/>
    </row>
    <row r="270" spans="1:17">
      <c r="A270" s="107">
        <v>13</v>
      </c>
      <c r="B270" s="108">
        <v>7</v>
      </c>
      <c r="C270" s="109" t="s">
        <v>46</v>
      </c>
      <c r="D270" s="118" t="str">
        <f t="shared" si="8"/>
        <v>13-7-H</v>
      </c>
      <c r="E270" s="111"/>
      <c r="F270" s="111"/>
      <c r="G270" s="112"/>
      <c r="H270" s="113"/>
      <c r="I270" s="113"/>
      <c r="J270" s="114"/>
      <c r="K270" s="119" t="str">
        <f t="shared" si="9"/>
        <v>13-7-A</v>
      </c>
      <c r="L270" s="111"/>
      <c r="M270" s="111"/>
      <c r="N270" s="112"/>
      <c r="O270" s="116"/>
      <c r="P270" s="116"/>
      <c r="Q270" s="117"/>
    </row>
    <row r="271" spans="1:17">
      <c r="A271" s="107">
        <v>13</v>
      </c>
      <c r="B271" s="108">
        <v>8</v>
      </c>
      <c r="C271" s="109" t="s">
        <v>53</v>
      </c>
      <c r="D271" s="118" t="str">
        <f t="shared" si="8"/>
        <v>13-8-H</v>
      </c>
      <c r="E271" s="111"/>
      <c r="F271" s="111"/>
      <c r="G271" s="112"/>
      <c r="H271" s="116"/>
      <c r="I271" s="116"/>
      <c r="J271" s="117"/>
      <c r="K271" s="119" t="str">
        <f t="shared" si="9"/>
        <v>13-8-A</v>
      </c>
      <c r="L271" s="111"/>
      <c r="M271" s="111"/>
      <c r="N271" s="112"/>
      <c r="O271" s="116"/>
      <c r="P271" s="116"/>
      <c r="Q271" s="117"/>
    </row>
    <row r="272" spans="1:17">
      <c r="A272" s="107">
        <v>13</v>
      </c>
      <c r="B272" s="108">
        <v>9</v>
      </c>
      <c r="C272" s="109" t="s">
        <v>52</v>
      </c>
      <c r="D272" s="118" t="str">
        <f t="shared" si="8"/>
        <v>13-9-H</v>
      </c>
      <c r="E272" s="111"/>
      <c r="F272" s="111"/>
      <c r="G272" s="112"/>
      <c r="H272" s="116"/>
      <c r="I272" s="116"/>
      <c r="J272" s="117"/>
      <c r="K272" s="119" t="str">
        <f t="shared" si="9"/>
        <v>13-9-A</v>
      </c>
      <c r="L272" s="111"/>
      <c r="M272" s="111"/>
      <c r="N272" s="112"/>
      <c r="O272" s="116"/>
      <c r="P272" s="116"/>
      <c r="Q272" s="117"/>
    </row>
    <row r="273" spans="1:17">
      <c r="A273" s="107">
        <v>13</v>
      </c>
      <c r="B273" s="108">
        <v>10</v>
      </c>
      <c r="C273" s="109" t="s">
        <v>41</v>
      </c>
      <c r="D273" s="118" t="str">
        <f t="shared" si="8"/>
        <v>13-10-H</v>
      </c>
      <c r="E273" s="111"/>
      <c r="F273" s="111"/>
      <c r="G273" s="112"/>
      <c r="H273" s="113"/>
      <c r="I273" s="113"/>
      <c r="J273" s="114"/>
      <c r="K273" s="119" t="str">
        <f t="shared" si="9"/>
        <v>13-10-A</v>
      </c>
      <c r="L273" s="111"/>
      <c r="M273" s="111"/>
      <c r="N273" s="112"/>
      <c r="O273" s="116"/>
      <c r="P273" s="116"/>
      <c r="Q273" s="117"/>
    </row>
    <row r="274" spans="1:17">
      <c r="A274" s="107">
        <v>13</v>
      </c>
      <c r="B274" s="108">
        <v>11</v>
      </c>
      <c r="C274" s="109" t="s">
        <v>12</v>
      </c>
      <c r="D274" s="118" t="str">
        <f t="shared" si="8"/>
        <v>13-11-H</v>
      </c>
      <c r="E274" s="111"/>
      <c r="F274" s="111"/>
      <c r="G274" s="112"/>
      <c r="H274" s="113"/>
      <c r="I274" s="113"/>
      <c r="J274" s="114"/>
      <c r="K274" s="119" t="str">
        <f t="shared" si="9"/>
        <v>13-11-A</v>
      </c>
      <c r="L274" s="111"/>
      <c r="M274" s="111"/>
      <c r="N274" s="112"/>
      <c r="O274" s="116"/>
      <c r="P274" s="116"/>
      <c r="Q274" s="117"/>
    </row>
    <row r="275" spans="1:17">
      <c r="A275" s="107">
        <v>13</v>
      </c>
      <c r="B275" s="108">
        <v>12</v>
      </c>
      <c r="C275" s="109" t="s">
        <v>36</v>
      </c>
      <c r="D275" s="118" t="str">
        <f t="shared" si="8"/>
        <v>13-12-H</v>
      </c>
      <c r="E275" s="111"/>
      <c r="F275" s="111"/>
      <c r="G275" s="112"/>
      <c r="H275" s="113"/>
      <c r="I275" s="113"/>
      <c r="J275" s="114"/>
      <c r="K275" s="119" t="str">
        <f t="shared" si="9"/>
        <v>13-12-A</v>
      </c>
      <c r="L275" s="111"/>
      <c r="M275" s="111"/>
      <c r="N275" s="112"/>
      <c r="O275" s="116"/>
      <c r="P275" s="116"/>
      <c r="Q275" s="117"/>
    </row>
    <row r="276" spans="1:17">
      <c r="A276" s="107">
        <v>13</v>
      </c>
      <c r="B276" s="108">
        <v>13</v>
      </c>
      <c r="C276" s="109" t="s">
        <v>42</v>
      </c>
      <c r="D276" s="118" t="str">
        <f t="shared" si="8"/>
        <v>13-13-H</v>
      </c>
      <c r="E276" s="111"/>
      <c r="F276" s="111"/>
      <c r="G276" s="112"/>
      <c r="H276" s="113"/>
      <c r="I276" s="113"/>
      <c r="J276" s="114"/>
      <c r="K276" s="119" t="str">
        <f t="shared" si="9"/>
        <v>13-13-A</v>
      </c>
      <c r="L276" s="111"/>
      <c r="M276" s="111"/>
      <c r="N276" s="112"/>
      <c r="O276" s="116"/>
      <c r="P276" s="116"/>
      <c r="Q276" s="117"/>
    </row>
    <row r="277" spans="1:17">
      <c r="A277" s="107">
        <v>13</v>
      </c>
      <c r="B277" s="108">
        <v>14</v>
      </c>
      <c r="C277" s="109" t="s">
        <v>50</v>
      </c>
      <c r="D277" s="118" t="str">
        <f t="shared" si="8"/>
        <v>13-14-H</v>
      </c>
      <c r="E277" s="111"/>
      <c r="F277" s="111"/>
      <c r="G277" s="112"/>
      <c r="H277" s="113"/>
      <c r="I277" s="113"/>
      <c r="J277" s="114"/>
      <c r="K277" s="119" t="str">
        <f t="shared" si="9"/>
        <v>13-14-A</v>
      </c>
      <c r="L277" s="111"/>
      <c r="M277" s="111"/>
      <c r="N277" s="112"/>
      <c r="O277" s="116"/>
      <c r="P277" s="116"/>
      <c r="Q277" s="117"/>
    </row>
    <row r="278" spans="1:17">
      <c r="A278" s="107">
        <v>13</v>
      </c>
      <c r="B278" s="108">
        <v>15</v>
      </c>
      <c r="C278" s="109" t="s">
        <v>47</v>
      </c>
      <c r="D278" s="118" t="str">
        <f t="shared" si="8"/>
        <v>13-15-H</v>
      </c>
      <c r="E278" s="111"/>
      <c r="F278" s="111"/>
      <c r="G278" s="112"/>
      <c r="H278" s="113"/>
      <c r="I278" s="113"/>
      <c r="J278" s="114"/>
      <c r="K278" s="119" t="str">
        <f t="shared" si="9"/>
        <v>13-15-A</v>
      </c>
      <c r="L278" s="111"/>
      <c r="M278" s="111"/>
      <c r="N278" s="112"/>
      <c r="O278" s="116"/>
      <c r="P278" s="116"/>
      <c r="Q278" s="117"/>
    </row>
    <row r="279" spans="1:17">
      <c r="A279" s="107">
        <v>13</v>
      </c>
      <c r="B279" s="108">
        <v>16</v>
      </c>
      <c r="C279" s="109" t="s">
        <v>40</v>
      </c>
      <c r="D279" s="118" t="str">
        <f t="shared" si="8"/>
        <v>13-16-H</v>
      </c>
      <c r="E279" s="111"/>
      <c r="F279" s="111"/>
      <c r="G279" s="112"/>
      <c r="H279" s="113"/>
      <c r="I279" s="113"/>
      <c r="J279" s="114"/>
      <c r="K279" s="119" t="str">
        <f t="shared" si="9"/>
        <v>13-16-A</v>
      </c>
      <c r="L279" s="111"/>
      <c r="M279" s="111"/>
      <c r="N279" s="112"/>
      <c r="O279" s="116"/>
      <c r="P279" s="116"/>
      <c r="Q279" s="117"/>
    </row>
    <row r="280" spans="1:17">
      <c r="A280" s="107">
        <v>13</v>
      </c>
      <c r="B280" s="108">
        <v>17</v>
      </c>
      <c r="C280" s="109" t="s">
        <v>51</v>
      </c>
      <c r="D280" s="118" t="str">
        <f t="shared" si="8"/>
        <v>13-17-H</v>
      </c>
      <c r="E280" s="111"/>
      <c r="F280" s="111"/>
      <c r="G280" s="112"/>
      <c r="H280" s="113"/>
      <c r="I280" s="113"/>
      <c r="J280" s="114"/>
      <c r="K280" s="119" t="str">
        <f t="shared" si="9"/>
        <v>13-17-A</v>
      </c>
      <c r="L280" s="111"/>
      <c r="M280" s="111"/>
      <c r="N280" s="112"/>
      <c r="O280" s="116"/>
      <c r="P280" s="116"/>
      <c r="Q280" s="117"/>
    </row>
    <row r="281" spans="1:17">
      <c r="A281" s="107">
        <v>13</v>
      </c>
      <c r="B281" s="108">
        <v>18</v>
      </c>
      <c r="C281" s="109" t="s">
        <v>54</v>
      </c>
      <c r="D281" s="118" t="str">
        <f t="shared" si="8"/>
        <v>13-18-H</v>
      </c>
      <c r="E281" s="111"/>
      <c r="F281" s="111"/>
      <c r="G281" s="112"/>
      <c r="H281" s="116"/>
      <c r="I281" s="116"/>
      <c r="J281" s="117"/>
      <c r="K281" s="119" t="str">
        <f t="shared" si="9"/>
        <v>13-18-A</v>
      </c>
      <c r="L281" s="111"/>
      <c r="M281" s="111"/>
      <c r="N281" s="112"/>
      <c r="O281" s="116"/>
      <c r="P281" s="116"/>
      <c r="Q281" s="117"/>
    </row>
    <row r="282" spans="1:17">
      <c r="A282" s="107">
        <v>13</v>
      </c>
      <c r="B282" s="108">
        <v>19</v>
      </c>
      <c r="C282" s="109" t="s">
        <v>38</v>
      </c>
      <c r="D282" s="118" t="str">
        <f t="shared" si="8"/>
        <v>13-19-H</v>
      </c>
      <c r="E282" s="111"/>
      <c r="F282" s="111"/>
      <c r="G282" s="112"/>
      <c r="H282" s="113"/>
      <c r="I282" s="113"/>
      <c r="J282" s="114"/>
      <c r="K282" s="119" t="str">
        <f t="shared" si="9"/>
        <v>13-19-A</v>
      </c>
      <c r="L282" s="111"/>
      <c r="M282" s="111"/>
      <c r="N282" s="112"/>
      <c r="O282" s="116"/>
      <c r="P282" s="116"/>
      <c r="Q282" s="117"/>
    </row>
    <row r="283" spans="1:17" ht="15.75" thickBot="1">
      <c r="A283" s="120">
        <v>13</v>
      </c>
      <c r="B283" s="121">
        <v>20</v>
      </c>
      <c r="C283" s="122" t="s">
        <v>48</v>
      </c>
      <c r="D283" s="123" t="str">
        <f t="shared" si="8"/>
        <v>13-20-H</v>
      </c>
      <c r="E283" s="124"/>
      <c r="F283" s="124"/>
      <c r="G283" s="125"/>
      <c r="H283" s="126"/>
      <c r="I283" s="126"/>
      <c r="J283" s="127"/>
      <c r="K283" s="128" t="str">
        <f t="shared" si="9"/>
        <v>13-20-A</v>
      </c>
      <c r="L283" s="124"/>
      <c r="M283" s="124"/>
      <c r="N283" s="125"/>
      <c r="O283" s="129"/>
      <c r="P283" s="129"/>
      <c r="Q283" s="130"/>
    </row>
    <row r="284" spans="1:17" ht="15.75" thickTop="1">
      <c r="A284" s="107">
        <v>14</v>
      </c>
      <c r="B284" s="108">
        <v>1</v>
      </c>
      <c r="C284" s="109" t="s">
        <v>45</v>
      </c>
      <c r="D284" s="118" t="str">
        <f t="shared" si="8"/>
        <v>14-1-H</v>
      </c>
      <c r="E284" s="111"/>
      <c r="F284" s="111"/>
      <c r="G284" s="112"/>
      <c r="H284" s="113"/>
      <c r="I284" s="113"/>
      <c r="J284" s="114"/>
      <c r="K284" s="119" t="str">
        <f t="shared" si="9"/>
        <v>14-1-A</v>
      </c>
      <c r="L284" s="111"/>
      <c r="M284" s="111"/>
      <c r="N284" s="112"/>
      <c r="O284" s="116"/>
      <c r="P284" s="116"/>
      <c r="Q284" s="117"/>
    </row>
    <row r="285" spans="1:17">
      <c r="A285" s="107">
        <v>14</v>
      </c>
      <c r="B285" s="108">
        <v>2</v>
      </c>
      <c r="C285" s="109" t="s">
        <v>44</v>
      </c>
      <c r="D285" s="118" t="str">
        <f t="shared" si="8"/>
        <v>14-2-H</v>
      </c>
      <c r="E285" s="111"/>
      <c r="F285" s="111"/>
      <c r="G285" s="112"/>
      <c r="H285" s="113"/>
      <c r="I285" s="113"/>
      <c r="J285" s="114"/>
      <c r="K285" s="119" t="str">
        <f t="shared" si="9"/>
        <v>14-2-A</v>
      </c>
      <c r="L285" s="111"/>
      <c r="M285" s="111"/>
      <c r="N285" s="112"/>
      <c r="O285" s="116"/>
      <c r="P285" s="116"/>
      <c r="Q285" s="117"/>
    </row>
    <row r="286" spans="1:17">
      <c r="A286" s="107">
        <v>14</v>
      </c>
      <c r="B286" s="108">
        <v>3</v>
      </c>
      <c r="C286" s="109" t="s">
        <v>43</v>
      </c>
      <c r="D286" s="118" t="str">
        <f t="shared" si="8"/>
        <v>14-3-H</v>
      </c>
      <c r="E286" s="111"/>
      <c r="F286" s="111"/>
      <c r="G286" s="112"/>
      <c r="H286" s="113"/>
      <c r="I286" s="113"/>
      <c r="J286" s="114"/>
      <c r="K286" s="119" t="str">
        <f t="shared" si="9"/>
        <v>14-3-A</v>
      </c>
      <c r="L286" s="111"/>
      <c r="M286" s="111"/>
      <c r="N286" s="112"/>
      <c r="O286" s="116"/>
      <c r="P286" s="116"/>
      <c r="Q286" s="117"/>
    </row>
    <row r="287" spans="1:17">
      <c r="A287" s="107">
        <v>14</v>
      </c>
      <c r="B287" s="108">
        <v>4</v>
      </c>
      <c r="C287" s="109" t="s">
        <v>39</v>
      </c>
      <c r="D287" s="118" t="str">
        <f t="shared" si="8"/>
        <v>14-4-H</v>
      </c>
      <c r="E287" s="111"/>
      <c r="F287" s="111"/>
      <c r="G287" s="112"/>
      <c r="H287" s="113"/>
      <c r="I287" s="113"/>
      <c r="J287" s="114"/>
      <c r="K287" s="119" t="str">
        <f t="shared" si="9"/>
        <v>14-4-A</v>
      </c>
      <c r="L287" s="111"/>
      <c r="M287" s="111"/>
      <c r="N287" s="112"/>
      <c r="O287" s="116"/>
      <c r="P287" s="116"/>
      <c r="Q287" s="117"/>
    </row>
    <row r="288" spans="1:17">
      <c r="A288" s="107">
        <v>14</v>
      </c>
      <c r="B288" s="108">
        <v>5</v>
      </c>
      <c r="C288" s="109" t="s">
        <v>37</v>
      </c>
      <c r="D288" s="118" t="str">
        <f t="shared" si="8"/>
        <v>14-5-H</v>
      </c>
      <c r="E288" s="111"/>
      <c r="F288" s="111"/>
      <c r="G288" s="112"/>
      <c r="H288" s="113"/>
      <c r="I288" s="113"/>
      <c r="J288" s="114"/>
      <c r="K288" s="119" t="str">
        <f t="shared" si="9"/>
        <v>14-5-A</v>
      </c>
      <c r="L288" s="111"/>
      <c r="M288" s="111"/>
      <c r="N288" s="112"/>
      <c r="O288" s="116"/>
      <c r="P288" s="116"/>
      <c r="Q288" s="117"/>
    </row>
    <row r="289" spans="1:17">
      <c r="A289" s="107">
        <v>14</v>
      </c>
      <c r="B289" s="108">
        <v>6</v>
      </c>
      <c r="C289" s="109" t="s">
        <v>49</v>
      </c>
      <c r="D289" s="118" t="str">
        <f t="shared" si="8"/>
        <v>14-6-H</v>
      </c>
      <c r="E289" s="111"/>
      <c r="F289" s="111"/>
      <c r="G289" s="112"/>
      <c r="H289" s="113"/>
      <c r="I289" s="113"/>
      <c r="J289" s="114"/>
      <c r="K289" s="119" t="str">
        <f t="shared" si="9"/>
        <v>14-6-A</v>
      </c>
      <c r="L289" s="111"/>
      <c r="M289" s="111"/>
      <c r="N289" s="112"/>
      <c r="O289" s="116"/>
      <c r="P289" s="116"/>
      <c r="Q289" s="117"/>
    </row>
    <row r="290" spans="1:17">
      <c r="A290" s="107">
        <v>14</v>
      </c>
      <c r="B290" s="108">
        <v>7</v>
      </c>
      <c r="C290" s="109" t="s">
        <v>46</v>
      </c>
      <c r="D290" s="118" t="str">
        <f t="shared" si="8"/>
        <v>14-7-H</v>
      </c>
      <c r="E290" s="111"/>
      <c r="F290" s="111"/>
      <c r="G290" s="112"/>
      <c r="H290" s="113"/>
      <c r="I290" s="113"/>
      <c r="J290" s="114"/>
      <c r="K290" s="119" t="str">
        <f t="shared" si="9"/>
        <v>14-7-A</v>
      </c>
      <c r="L290" s="111"/>
      <c r="M290" s="111"/>
      <c r="N290" s="112"/>
      <c r="O290" s="116"/>
      <c r="P290" s="116"/>
      <c r="Q290" s="117"/>
    </row>
    <row r="291" spans="1:17">
      <c r="A291" s="107">
        <v>14</v>
      </c>
      <c r="B291" s="108">
        <v>8</v>
      </c>
      <c r="C291" s="109" t="s">
        <v>53</v>
      </c>
      <c r="D291" s="118" t="str">
        <f t="shared" si="8"/>
        <v>14-8-H</v>
      </c>
      <c r="E291" s="111"/>
      <c r="F291" s="111"/>
      <c r="G291" s="112"/>
      <c r="H291" s="116"/>
      <c r="I291" s="116"/>
      <c r="J291" s="117"/>
      <c r="K291" s="119" t="str">
        <f t="shared" si="9"/>
        <v>14-8-A</v>
      </c>
      <c r="L291" s="111"/>
      <c r="M291" s="111"/>
      <c r="N291" s="112"/>
      <c r="O291" s="116"/>
      <c r="P291" s="116"/>
      <c r="Q291" s="117"/>
    </row>
    <row r="292" spans="1:17">
      <c r="A292" s="107">
        <v>14</v>
      </c>
      <c r="B292" s="108">
        <v>9</v>
      </c>
      <c r="C292" s="109" t="s">
        <v>52</v>
      </c>
      <c r="D292" s="118" t="str">
        <f t="shared" si="8"/>
        <v>14-9-H</v>
      </c>
      <c r="E292" s="111"/>
      <c r="F292" s="111"/>
      <c r="G292" s="112"/>
      <c r="H292" s="116"/>
      <c r="I292" s="116"/>
      <c r="J292" s="117"/>
      <c r="K292" s="119" t="str">
        <f t="shared" si="9"/>
        <v>14-9-A</v>
      </c>
      <c r="L292" s="111"/>
      <c r="M292" s="111"/>
      <c r="N292" s="112"/>
      <c r="O292" s="116"/>
      <c r="P292" s="116"/>
      <c r="Q292" s="117"/>
    </row>
    <row r="293" spans="1:17">
      <c r="A293" s="107">
        <v>14</v>
      </c>
      <c r="B293" s="108">
        <v>10</v>
      </c>
      <c r="C293" s="109" t="s">
        <v>41</v>
      </c>
      <c r="D293" s="118" t="str">
        <f t="shared" si="8"/>
        <v>14-10-H</v>
      </c>
      <c r="E293" s="111"/>
      <c r="F293" s="111"/>
      <c r="G293" s="112"/>
      <c r="H293" s="113"/>
      <c r="I293" s="113"/>
      <c r="J293" s="114"/>
      <c r="K293" s="119" t="str">
        <f t="shared" si="9"/>
        <v>14-10-A</v>
      </c>
      <c r="L293" s="111"/>
      <c r="M293" s="111"/>
      <c r="N293" s="112"/>
      <c r="O293" s="116"/>
      <c r="P293" s="116"/>
      <c r="Q293" s="117"/>
    </row>
    <row r="294" spans="1:17">
      <c r="A294" s="107">
        <v>14</v>
      </c>
      <c r="B294" s="108">
        <v>11</v>
      </c>
      <c r="C294" s="109" t="s">
        <v>12</v>
      </c>
      <c r="D294" s="118" t="str">
        <f t="shared" si="8"/>
        <v>14-11-H</v>
      </c>
      <c r="E294" s="111"/>
      <c r="F294" s="111"/>
      <c r="G294" s="112"/>
      <c r="H294" s="113"/>
      <c r="I294" s="113"/>
      <c r="J294" s="114"/>
      <c r="K294" s="119" t="str">
        <f t="shared" si="9"/>
        <v>14-11-A</v>
      </c>
      <c r="L294" s="111"/>
      <c r="M294" s="111"/>
      <c r="N294" s="112"/>
      <c r="O294" s="116"/>
      <c r="P294" s="116"/>
      <c r="Q294" s="117"/>
    </row>
    <row r="295" spans="1:17">
      <c r="A295" s="107">
        <v>14</v>
      </c>
      <c r="B295" s="108">
        <v>12</v>
      </c>
      <c r="C295" s="109" t="s">
        <v>36</v>
      </c>
      <c r="D295" s="118" t="str">
        <f t="shared" si="8"/>
        <v>14-12-H</v>
      </c>
      <c r="E295" s="111"/>
      <c r="F295" s="111"/>
      <c r="G295" s="112"/>
      <c r="H295" s="113"/>
      <c r="I295" s="113"/>
      <c r="J295" s="114"/>
      <c r="K295" s="119" t="str">
        <f t="shared" si="9"/>
        <v>14-12-A</v>
      </c>
      <c r="L295" s="111"/>
      <c r="M295" s="111"/>
      <c r="N295" s="112"/>
      <c r="O295" s="116"/>
      <c r="P295" s="116"/>
      <c r="Q295" s="117"/>
    </row>
    <row r="296" spans="1:17">
      <c r="A296" s="107">
        <v>14</v>
      </c>
      <c r="B296" s="108">
        <v>13</v>
      </c>
      <c r="C296" s="109" t="s">
        <v>42</v>
      </c>
      <c r="D296" s="118" t="str">
        <f t="shared" si="8"/>
        <v>14-13-H</v>
      </c>
      <c r="E296" s="111"/>
      <c r="F296" s="111"/>
      <c r="G296" s="112"/>
      <c r="H296" s="113"/>
      <c r="I296" s="113"/>
      <c r="J296" s="114"/>
      <c r="K296" s="119" t="str">
        <f t="shared" si="9"/>
        <v>14-13-A</v>
      </c>
      <c r="L296" s="111"/>
      <c r="M296" s="111"/>
      <c r="N296" s="112"/>
      <c r="O296" s="116"/>
      <c r="P296" s="116"/>
      <c r="Q296" s="117"/>
    </row>
    <row r="297" spans="1:17">
      <c r="A297" s="107">
        <v>14</v>
      </c>
      <c r="B297" s="108">
        <v>14</v>
      </c>
      <c r="C297" s="109" t="s">
        <v>50</v>
      </c>
      <c r="D297" s="118" t="str">
        <f t="shared" si="8"/>
        <v>14-14-H</v>
      </c>
      <c r="E297" s="111"/>
      <c r="F297" s="111"/>
      <c r="G297" s="112"/>
      <c r="H297" s="113"/>
      <c r="I297" s="113"/>
      <c r="J297" s="114"/>
      <c r="K297" s="119" t="str">
        <f t="shared" si="9"/>
        <v>14-14-A</v>
      </c>
      <c r="L297" s="111"/>
      <c r="M297" s="111"/>
      <c r="N297" s="112"/>
      <c r="O297" s="116"/>
      <c r="P297" s="116"/>
      <c r="Q297" s="117"/>
    </row>
    <row r="298" spans="1:17">
      <c r="A298" s="107">
        <v>14</v>
      </c>
      <c r="B298" s="108">
        <v>15</v>
      </c>
      <c r="C298" s="109" t="s">
        <v>47</v>
      </c>
      <c r="D298" s="118" t="str">
        <f t="shared" si="8"/>
        <v>14-15-H</v>
      </c>
      <c r="E298" s="111"/>
      <c r="F298" s="111"/>
      <c r="G298" s="112"/>
      <c r="H298" s="113"/>
      <c r="I298" s="113"/>
      <c r="J298" s="114"/>
      <c r="K298" s="119" t="str">
        <f t="shared" si="9"/>
        <v>14-15-A</v>
      </c>
      <c r="L298" s="111"/>
      <c r="M298" s="111"/>
      <c r="N298" s="112"/>
      <c r="O298" s="116"/>
      <c r="P298" s="116"/>
      <c r="Q298" s="117"/>
    </row>
    <row r="299" spans="1:17">
      <c r="A299" s="107">
        <v>14</v>
      </c>
      <c r="B299" s="108">
        <v>16</v>
      </c>
      <c r="C299" s="109" t="s">
        <v>40</v>
      </c>
      <c r="D299" s="118" t="str">
        <f t="shared" si="8"/>
        <v>14-16-H</v>
      </c>
      <c r="E299" s="111"/>
      <c r="F299" s="111"/>
      <c r="G299" s="112"/>
      <c r="H299" s="113"/>
      <c r="I299" s="113"/>
      <c r="J299" s="114"/>
      <c r="K299" s="119" t="str">
        <f t="shared" si="9"/>
        <v>14-16-A</v>
      </c>
      <c r="L299" s="111"/>
      <c r="M299" s="111"/>
      <c r="N299" s="112"/>
      <c r="O299" s="116"/>
      <c r="P299" s="116"/>
      <c r="Q299" s="117"/>
    </row>
    <row r="300" spans="1:17">
      <c r="A300" s="107">
        <v>14</v>
      </c>
      <c r="B300" s="108">
        <v>17</v>
      </c>
      <c r="C300" s="109" t="s">
        <v>51</v>
      </c>
      <c r="D300" s="118" t="str">
        <f t="shared" si="8"/>
        <v>14-17-H</v>
      </c>
      <c r="E300" s="111"/>
      <c r="F300" s="111"/>
      <c r="G300" s="112"/>
      <c r="H300" s="113"/>
      <c r="I300" s="113"/>
      <c r="J300" s="114"/>
      <c r="K300" s="119" t="str">
        <f t="shared" si="9"/>
        <v>14-17-A</v>
      </c>
      <c r="L300" s="111"/>
      <c r="M300" s="111"/>
      <c r="N300" s="112"/>
      <c r="O300" s="116"/>
      <c r="P300" s="116"/>
      <c r="Q300" s="117"/>
    </row>
    <row r="301" spans="1:17">
      <c r="A301" s="107">
        <v>14</v>
      </c>
      <c r="B301" s="108">
        <v>18</v>
      </c>
      <c r="C301" s="109" t="s">
        <v>54</v>
      </c>
      <c r="D301" s="118" t="str">
        <f t="shared" si="8"/>
        <v>14-18-H</v>
      </c>
      <c r="E301" s="111"/>
      <c r="F301" s="111"/>
      <c r="G301" s="112"/>
      <c r="H301" s="116"/>
      <c r="I301" s="116"/>
      <c r="J301" s="117"/>
      <c r="K301" s="119" t="str">
        <f t="shared" si="9"/>
        <v>14-18-A</v>
      </c>
      <c r="L301" s="111"/>
      <c r="M301" s="111"/>
      <c r="N301" s="112"/>
      <c r="O301" s="116"/>
      <c r="P301" s="116"/>
      <c r="Q301" s="117"/>
    </row>
    <row r="302" spans="1:17">
      <c r="A302" s="107">
        <v>14</v>
      </c>
      <c r="B302" s="108">
        <v>19</v>
      </c>
      <c r="C302" s="109" t="s">
        <v>38</v>
      </c>
      <c r="D302" s="118" t="str">
        <f t="shared" si="8"/>
        <v>14-19-H</v>
      </c>
      <c r="E302" s="111"/>
      <c r="F302" s="111"/>
      <c r="G302" s="112"/>
      <c r="H302" s="113"/>
      <c r="I302" s="113"/>
      <c r="J302" s="114"/>
      <c r="K302" s="119" t="str">
        <f t="shared" si="9"/>
        <v>14-19-A</v>
      </c>
      <c r="L302" s="111"/>
      <c r="M302" s="111"/>
      <c r="N302" s="112"/>
      <c r="O302" s="116"/>
      <c r="P302" s="116"/>
      <c r="Q302" s="117"/>
    </row>
    <row r="303" spans="1:17" ht="15.75" thickBot="1">
      <c r="A303" s="120">
        <v>14</v>
      </c>
      <c r="B303" s="121">
        <v>20</v>
      </c>
      <c r="C303" s="122" t="s">
        <v>48</v>
      </c>
      <c r="D303" s="123" t="str">
        <f t="shared" si="8"/>
        <v>14-20-H</v>
      </c>
      <c r="E303" s="124"/>
      <c r="F303" s="124"/>
      <c r="G303" s="125"/>
      <c r="H303" s="126"/>
      <c r="I303" s="126"/>
      <c r="J303" s="127"/>
      <c r="K303" s="128" t="str">
        <f t="shared" si="9"/>
        <v>14-20-A</v>
      </c>
      <c r="L303" s="124"/>
      <c r="M303" s="124"/>
      <c r="N303" s="125"/>
      <c r="O303" s="129"/>
      <c r="P303" s="129"/>
      <c r="Q303" s="130"/>
    </row>
    <row r="304" spans="1:17" ht="15.75" thickTop="1">
      <c r="A304" s="107">
        <v>15</v>
      </c>
      <c r="B304" s="108">
        <v>1</v>
      </c>
      <c r="C304" s="109" t="s">
        <v>45</v>
      </c>
      <c r="D304" s="118" t="str">
        <f t="shared" si="8"/>
        <v>15-1-H</v>
      </c>
      <c r="E304" s="111"/>
      <c r="F304" s="111"/>
      <c r="G304" s="112"/>
      <c r="H304" s="113"/>
      <c r="I304" s="113"/>
      <c r="J304" s="114"/>
      <c r="K304" s="119" t="str">
        <f t="shared" si="9"/>
        <v>15-1-A</v>
      </c>
      <c r="L304" s="111"/>
      <c r="M304" s="111"/>
      <c r="N304" s="112"/>
      <c r="O304" s="116"/>
      <c r="P304" s="116"/>
      <c r="Q304" s="117"/>
    </row>
    <row r="305" spans="1:17">
      <c r="A305" s="107">
        <v>15</v>
      </c>
      <c r="B305" s="108">
        <v>2</v>
      </c>
      <c r="C305" s="109" t="s">
        <v>44</v>
      </c>
      <c r="D305" s="118" t="str">
        <f t="shared" si="8"/>
        <v>15-2-H</v>
      </c>
      <c r="E305" s="111"/>
      <c r="F305" s="111"/>
      <c r="G305" s="112"/>
      <c r="H305" s="113"/>
      <c r="I305" s="113"/>
      <c r="J305" s="114"/>
      <c r="K305" s="119" t="str">
        <f t="shared" si="9"/>
        <v>15-2-A</v>
      </c>
      <c r="L305" s="111"/>
      <c r="M305" s="111"/>
      <c r="N305" s="112"/>
      <c r="O305" s="116"/>
      <c r="P305" s="116"/>
      <c r="Q305" s="117"/>
    </row>
    <row r="306" spans="1:17">
      <c r="A306" s="107">
        <v>15</v>
      </c>
      <c r="B306" s="108">
        <v>3</v>
      </c>
      <c r="C306" s="109" t="s">
        <v>43</v>
      </c>
      <c r="D306" s="118" t="str">
        <f t="shared" si="8"/>
        <v>15-3-H</v>
      </c>
      <c r="E306" s="111"/>
      <c r="F306" s="111"/>
      <c r="G306" s="112"/>
      <c r="H306" s="113"/>
      <c r="I306" s="113"/>
      <c r="J306" s="114"/>
      <c r="K306" s="119" t="str">
        <f t="shared" si="9"/>
        <v>15-3-A</v>
      </c>
      <c r="L306" s="111"/>
      <c r="M306" s="111"/>
      <c r="N306" s="112"/>
      <c r="O306" s="116"/>
      <c r="P306" s="116"/>
      <c r="Q306" s="117"/>
    </row>
    <row r="307" spans="1:17">
      <c r="A307" s="107">
        <v>15</v>
      </c>
      <c r="B307" s="108">
        <v>4</v>
      </c>
      <c r="C307" s="109" t="s">
        <v>39</v>
      </c>
      <c r="D307" s="118" t="str">
        <f t="shared" si="8"/>
        <v>15-4-H</v>
      </c>
      <c r="E307" s="111"/>
      <c r="F307" s="111"/>
      <c r="G307" s="112"/>
      <c r="H307" s="113"/>
      <c r="I307" s="113"/>
      <c r="J307" s="114"/>
      <c r="K307" s="119" t="str">
        <f t="shared" si="9"/>
        <v>15-4-A</v>
      </c>
      <c r="L307" s="111"/>
      <c r="M307" s="111"/>
      <c r="N307" s="112"/>
      <c r="O307" s="116"/>
      <c r="P307" s="116"/>
      <c r="Q307" s="117"/>
    </row>
    <row r="308" spans="1:17">
      <c r="A308" s="107">
        <v>15</v>
      </c>
      <c r="B308" s="108">
        <v>5</v>
      </c>
      <c r="C308" s="109" t="s">
        <v>37</v>
      </c>
      <c r="D308" s="118" t="str">
        <f t="shared" si="8"/>
        <v>15-5-H</v>
      </c>
      <c r="E308" s="111"/>
      <c r="F308" s="111"/>
      <c r="G308" s="112"/>
      <c r="H308" s="113"/>
      <c r="I308" s="113"/>
      <c r="J308" s="114"/>
      <c r="K308" s="119" t="str">
        <f t="shared" si="9"/>
        <v>15-5-A</v>
      </c>
      <c r="L308" s="111"/>
      <c r="M308" s="111"/>
      <c r="N308" s="112"/>
      <c r="O308" s="116"/>
      <c r="P308" s="116"/>
      <c r="Q308" s="117"/>
    </row>
    <row r="309" spans="1:17">
      <c r="A309" s="107">
        <v>15</v>
      </c>
      <c r="B309" s="108">
        <v>6</v>
      </c>
      <c r="C309" s="109" t="s">
        <v>49</v>
      </c>
      <c r="D309" s="118" t="str">
        <f t="shared" si="8"/>
        <v>15-6-H</v>
      </c>
      <c r="E309" s="111"/>
      <c r="F309" s="111"/>
      <c r="G309" s="112"/>
      <c r="H309" s="113"/>
      <c r="I309" s="113"/>
      <c r="J309" s="114"/>
      <c r="K309" s="119" t="str">
        <f t="shared" si="9"/>
        <v>15-6-A</v>
      </c>
      <c r="L309" s="111"/>
      <c r="M309" s="111"/>
      <c r="N309" s="112"/>
      <c r="O309" s="116"/>
      <c r="P309" s="116"/>
      <c r="Q309" s="117"/>
    </row>
    <row r="310" spans="1:17">
      <c r="A310" s="107">
        <v>15</v>
      </c>
      <c r="B310" s="108">
        <v>7</v>
      </c>
      <c r="C310" s="109" t="s">
        <v>46</v>
      </c>
      <c r="D310" s="118" t="str">
        <f t="shared" si="8"/>
        <v>15-7-H</v>
      </c>
      <c r="E310" s="111"/>
      <c r="F310" s="111"/>
      <c r="G310" s="112"/>
      <c r="H310" s="113"/>
      <c r="I310" s="113"/>
      <c r="J310" s="114"/>
      <c r="K310" s="119" t="str">
        <f t="shared" si="9"/>
        <v>15-7-A</v>
      </c>
      <c r="L310" s="111"/>
      <c r="M310" s="111"/>
      <c r="N310" s="112"/>
      <c r="O310" s="116"/>
      <c r="P310" s="116"/>
      <c r="Q310" s="117"/>
    </row>
    <row r="311" spans="1:17">
      <c r="A311" s="107">
        <v>15</v>
      </c>
      <c r="B311" s="108">
        <v>8</v>
      </c>
      <c r="C311" s="109" t="s">
        <v>53</v>
      </c>
      <c r="D311" s="118" t="str">
        <f t="shared" si="8"/>
        <v>15-8-H</v>
      </c>
      <c r="E311" s="111"/>
      <c r="F311" s="111"/>
      <c r="G311" s="112"/>
      <c r="H311" s="116"/>
      <c r="I311" s="116"/>
      <c r="J311" s="117"/>
      <c r="K311" s="119" t="str">
        <f t="shared" si="9"/>
        <v>15-8-A</v>
      </c>
      <c r="L311" s="111"/>
      <c r="M311" s="111"/>
      <c r="N311" s="112"/>
      <c r="O311" s="116"/>
      <c r="P311" s="116"/>
      <c r="Q311" s="117"/>
    </row>
    <row r="312" spans="1:17">
      <c r="A312" s="107">
        <v>15</v>
      </c>
      <c r="B312" s="108">
        <v>9</v>
      </c>
      <c r="C312" s="109" t="s">
        <v>52</v>
      </c>
      <c r="D312" s="118" t="str">
        <f t="shared" si="8"/>
        <v>15-9-H</v>
      </c>
      <c r="E312" s="111"/>
      <c r="F312" s="111"/>
      <c r="G312" s="112"/>
      <c r="H312" s="116"/>
      <c r="I312" s="116"/>
      <c r="J312" s="117"/>
      <c r="K312" s="119" t="str">
        <f t="shared" si="9"/>
        <v>15-9-A</v>
      </c>
      <c r="L312" s="111"/>
      <c r="M312" s="111"/>
      <c r="N312" s="112"/>
      <c r="O312" s="116"/>
      <c r="P312" s="116"/>
      <c r="Q312" s="117"/>
    </row>
    <row r="313" spans="1:17">
      <c r="A313" s="107">
        <v>15</v>
      </c>
      <c r="B313" s="108">
        <v>10</v>
      </c>
      <c r="C313" s="109" t="s">
        <v>41</v>
      </c>
      <c r="D313" s="118" t="str">
        <f t="shared" si="8"/>
        <v>15-10-H</v>
      </c>
      <c r="E313" s="111"/>
      <c r="F313" s="111"/>
      <c r="G313" s="112"/>
      <c r="H313" s="113"/>
      <c r="I313" s="113"/>
      <c r="J313" s="114"/>
      <c r="K313" s="119" t="str">
        <f t="shared" si="9"/>
        <v>15-10-A</v>
      </c>
      <c r="L313" s="111"/>
      <c r="M313" s="111"/>
      <c r="N313" s="112"/>
      <c r="O313" s="116"/>
      <c r="P313" s="116"/>
      <c r="Q313" s="117"/>
    </row>
    <row r="314" spans="1:17">
      <c r="A314" s="107">
        <v>15</v>
      </c>
      <c r="B314" s="108">
        <v>11</v>
      </c>
      <c r="C314" s="109" t="s">
        <v>12</v>
      </c>
      <c r="D314" s="118" t="str">
        <f t="shared" si="8"/>
        <v>15-11-H</v>
      </c>
      <c r="E314" s="111"/>
      <c r="F314" s="111"/>
      <c r="G314" s="112"/>
      <c r="H314" s="113"/>
      <c r="I314" s="113"/>
      <c r="J314" s="114"/>
      <c r="K314" s="119" t="str">
        <f t="shared" si="9"/>
        <v>15-11-A</v>
      </c>
      <c r="L314" s="111"/>
      <c r="M314" s="111"/>
      <c r="N314" s="112"/>
      <c r="O314" s="116"/>
      <c r="P314" s="116"/>
      <c r="Q314" s="117"/>
    </row>
    <row r="315" spans="1:17">
      <c r="A315" s="107">
        <v>15</v>
      </c>
      <c r="B315" s="108">
        <v>12</v>
      </c>
      <c r="C315" s="109" t="s">
        <v>36</v>
      </c>
      <c r="D315" s="118" t="str">
        <f t="shared" si="8"/>
        <v>15-12-H</v>
      </c>
      <c r="E315" s="111"/>
      <c r="F315" s="111"/>
      <c r="G315" s="112"/>
      <c r="H315" s="113"/>
      <c r="I315" s="113"/>
      <c r="J315" s="114"/>
      <c r="K315" s="119" t="str">
        <f t="shared" si="9"/>
        <v>15-12-A</v>
      </c>
      <c r="L315" s="111"/>
      <c r="M315" s="111"/>
      <c r="N315" s="112"/>
      <c r="O315" s="116"/>
      <c r="P315" s="116"/>
      <c r="Q315" s="117"/>
    </row>
    <row r="316" spans="1:17">
      <c r="A316" s="107">
        <v>15</v>
      </c>
      <c r="B316" s="108">
        <v>13</v>
      </c>
      <c r="C316" s="109" t="s">
        <v>42</v>
      </c>
      <c r="D316" s="118" t="str">
        <f t="shared" si="8"/>
        <v>15-13-H</v>
      </c>
      <c r="E316" s="111"/>
      <c r="F316" s="111"/>
      <c r="G316" s="112"/>
      <c r="H316" s="113"/>
      <c r="I316" s="113"/>
      <c r="J316" s="114"/>
      <c r="K316" s="119" t="str">
        <f t="shared" si="9"/>
        <v>15-13-A</v>
      </c>
      <c r="L316" s="111"/>
      <c r="M316" s="111"/>
      <c r="N316" s="112"/>
      <c r="O316" s="116"/>
      <c r="P316" s="116"/>
      <c r="Q316" s="117"/>
    </row>
    <row r="317" spans="1:17">
      <c r="A317" s="107">
        <v>15</v>
      </c>
      <c r="B317" s="108">
        <v>14</v>
      </c>
      <c r="C317" s="109" t="s">
        <v>50</v>
      </c>
      <c r="D317" s="118" t="str">
        <f t="shared" si="8"/>
        <v>15-14-H</v>
      </c>
      <c r="E317" s="111"/>
      <c r="F317" s="111"/>
      <c r="G317" s="112"/>
      <c r="H317" s="113"/>
      <c r="I317" s="113"/>
      <c r="J317" s="114"/>
      <c r="K317" s="119" t="str">
        <f t="shared" si="9"/>
        <v>15-14-A</v>
      </c>
      <c r="L317" s="111"/>
      <c r="M317" s="111"/>
      <c r="N317" s="112"/>
      <c r="O317" s="116"/>
      <c r="P317" s="116"/>
      <c r="Q317" s="117"/>
    </row>
    <row r="318" spans="1:17">
      <c r="A318" s="107">
        <v>15</v>
      </c>
      <c r="B318" s="108">
        <v>15</v>
      </c>
      <c r="C318" s="109" t="s">
        <v>47</v>
      </c>
      <c r="D318" s="118" t="str">
        <f t="shared" si="8"/>
        <v>15-15-H</v>
      </c>
      <c r="E318" s="111"/>
      <c r="F318" s="111"/>
      <c r="G318" s="112"/>
      <c r="H318" s="113"/>
      <c r="I318" s="113"/>
      <c r="J318" s="114"/>
      <c r="K318" s="119" t="str">
        <f t="shared" si="9"/>
        <v>15-15-A</v>
      </c>
      <c r="L318" s="111"/>
      <c r="M318" s="111"/>
      <c r="N318" s="112"/>
      <c r="O318" s="116"/>
      <c r="P318" s="116"/>
      <c r="Q318" s="117"/>
    </row>
    <row r="319" spans="1:17">
      <c r="A319" s="107">
        <v>15</v>
      </c>
      <c r="B319" s="108">
        <v>16</v>
      </c>
      <c r="C319" s="109" t="s">
        <v>40</v>
      </c>
      <c r="D319" s="118" t="str">
        <f t="shared" si="8"/>
        <v>15-16-H</v>
      </c>
      <c r="E319" s="111"/>
      <c r="F319" s="111"/>
      <c r="G319" s="112"/>
      <c r="H319" s="113"/>
      <c r="I319" s="113"/>
      <c r="J319" s="114"/>
      <c r="K319" s="119" t="str">
        <f t="shared" si="9"/>
        <v>15-16-A</v>
      </c>
      <c r="L319" s="111"/>
      <c r="M319" s="111"/>
      <c r="N319" s="112"/>
      <c r="O319" s="116"/>
      <c r="P319" s="116"/>
      <c r="Q319" s="117"/>
    </row>
    <row r="320" spans="1:17">
      <c r="A320" s="107">
        <v>15</v>
      </c>
      <c r="B320" s="108">
        <v>17</v>
      </c>
      <c r="C320" s="109" t="s">
        <v>51</v>
      </c>
      <c r="D320" s="118" t="str">
        <f t="shared" si="8"/>
        <v>15-17-H</v>
      </c>
      <c r="E320" s="111"/>
      <c r="F320" s="111"/>
      <c r="G320" s="112"/>
      <c r="H320" s="113"/>
      <c r="I320" s="113"/>
      <c r="J320" s="114"/>
      <c r="K320" s="119" t="str">
        <f t="shared" si="9"/>
        <v>15-17-A</v>
      </c>
      <c r="L320" s="111"/>
      <c r="M320" s="111"/>
      <c r="N320" s="112"/>
      <c r="O320" s="116"/>
      <c r="P320" s="116"/>
      <c r="Q320" s="117"/>
    </row>
    <row r="321" spans="1:17">
      <c r="A321" s="107">
        <v>15</v>
      </c>
      <c r="B321" s="108">
        <v>18</v>
      </c>
      <c r="C321" s="109" t="s">
        <v>54</v>
      </c>
      <c r="D321" s="118" t="str">
        <f t="shared" si="8"/>
        <v>15-18-H</v>
      </c>
      <c r="E321" s="111"/>
      <c r="F321" s="111"/>
      <c r="G321" s="112"/>
      <c r="H321" s="116"/>
      <c r="I321" s="116"/>
      <c r="J321" s="117"/>
      <c r="K321" s="119" t="str">
        <f t="shared" si="9"/>
        <v>15-18-A</v>
      </c>
      <c r="L321" s="111"/>
      <c r="M321" s="111"/>
      <c r="N321" s="112"/>
      <c r="O321" s="116"/>
      <c r="P321" s="116"/>
      <c r="Q321" s="117"/>
    </row>
    <row r="322" spans="1:17">
      <c r="A322" s="107">
        <v>15</v>
      </c>
      <c r="B322" s="108">
        <v>19</v>
      </c>
      <c r="C322" s="109" t="s">
        <v>38</v>
      </c>
      <c r="D322" s="118" t="str">
        <f t="shared" si="8"/>
        <v>15-19-H</v>
      </c>
      <c r="E322" s="111"/>
      <c r="F322" s="111"/>
      <c r="G322" s="112"/>
      <c r="H322" s="113"/>
      <c r="I322" s="113"/>
      <c r="J322" s="114"/>
      <c r="K322" s="119" t="str">
        <f t="shared" si="9"/>
        <v>15-19-A</v>
      </c>
      <c r="L322" s="111"/>
      <c r="M322" s="111"/>
      <c r="N322" s="112"/>
      <c r="O322" s="116"/>
      <c r="P322" s="116"/>
      <c r="Q322" s="117"/>
    </row>
    <row r="323" spans="1:17" ht="15.75" thickBot="1">
      <c r="A323" s="120">
        <v>15</v>
      </c>
      <c r="B323" s="121">
        <v>20</v>
      </c>
      <c r="C323" s="122" t="s">
        <v>48</v>
      </c>
      <c r="D323" s="123" t="str">
        <f t="shared" si="8"/>
        <v>15-20-H</v>
      </c>
      <c r="E323" s="124"/>
      <c r="F323" s="124"/>
      <c r="G323" s="125"/>
      <c r="H323" s="126"/>
      <c r="I323" s="126"/>
      <c r="J323" s="127"/>
      <c r="K323" s="128" t="str">
        <f t="shared" si="9"/>
        <v>15-20-A</v>
      </c>
      <c r="L323" s="124"/>
      <c r="M323" s="124"/>
      <c r="N323" s="125"/>
      <c r="O323" s="129"/>
      <c r="P323" s="129"/>
      <c r="Q323" s="130"/>
    </row>
    <row r="324" spans="1:17" ht="15.75" thickTop="1">
      <c r="A324" s="107">
        <v>16</v>
      </c>
      <c r="B324" s="108">
        <v>1</v>
      </c>
      <c r="C324" s="109" t="s">
        <v>45</v>
      </c>
      <c r="D324" s="118" t="str">
        <f t="shared" si="8"/>
        <v>16-1-H</v>
      </c>
      <c r="E324" s="111"/>
      <c r="F324" s="111"/>
      <c r="G324" s="112"/>
      <c r="H324" s="113"/>
      <c r="I324" s="113"/>
      <c r="J324" s="114"/>
      <c r="K324" s="119" t="str">
        <f t="shared" si="9"/>
        <v>16-1-A</v>
      </c>
      <c r="L324" s="111"/>
      <c r="M324" s="111"/>
      <c r="N324" s="112"/>
      <c r="O324" s="116"/>
      <c r="P324" s="116"/>
      <c r="Q324" s="117"/>
    </row>
    <row r="325" spans="1:17">
      <c r="A325" s="107">
        <v>16</v>
      </c>
      <c r="B325" s="108">
        <v>2</v>
      </c>
      <c r="C325" s="109" t="s">
        <v>44</v>
      </c>
      <c r="D325" s="118" t="str">
        <f t="shared" ref="D325:D388" si="10" xml:space="preserve"> _xlfn.CONCAT(A325, "-", B325, "-","H")</f>
        <v>16-2-H</v>
      </c>
      <c r="E325" s="111"/>
      <c r="F325" s="111"/>
      <c r="G325" s="112"/>
      <c r="H325" s="113"/>
      <c r="I325" s="113"/>
      <c r="J325" s="114"/>
      <c r="K325" s="119" t="str">
        <f t="shared" ref="K325:K388" si="11">_xlfn.CONCAT(A325, "-", B325, "-", "A")</f>
        <v>16-2-A</v>
      </c>
      <c r="L325" s="111"/>
      <c r="M325" s="111"/>
      <c r="N325" s="112"/>
      <c r="O325" s="116"/>
      <c r="P325" s="116"/>
      <c r="Q325" s="117"/>
    </row>
    <row r="326" spans="1:17">
      <c r="A326" s="107">
        <v>16</v>
      </c>
      <c r="B326" s="108">
        <v>3</v>
      </c>
      <c r="C326" s="109" t="s">
        <v>43</v>
      </c>
      <c r="D326" s="118" t="str">
        <f t="shared" si="10"/>
        <v>16-3-H</v>
      </c>
      <c r="E326" s="111"/>
      <c r="F326" s="111"/>
      <c r="G326" s="112"/>
      <c r="H326" s="113"/>
      <c r="I326" s="113"/>
      <c r="J326" s="114"/>
      <c r="K326" s="119" t="str">
        <f t="shared" si="11"/>
        <v>16-3-A</v>
      </c>
      <c r="L326" s="111"/>
      <c r="M326" s="111"/>
      <c r="N326" s="112"/>
      <c r="O326" s="116"/>
      <c r="P326" s="116"/>
      <c r="Q326" s="117"/>
    </row>
    <row r="327" spans="1:17">
      <c r="A327" s="107">
        <v>16</v>
      </c>
      <c r="B327" s="108">
        <v>4</v>
      </c>
      <c r="C327" s="109" t="s">
        <v>39</v>
      </c>
      <c r="D327" s="118" t="str">
        <f t="shared" si="10"/>
        <v>16-4-H</v>
      </c>
      <c r="E327" s="111"/>
      <c r="F327" s="111"/>
      <c r="G327" s="112"/>
      <c r="H327" s="113"/>
      <c r="I327" s="113"/>
      <c r="J327" s="114"/>
      <c r="K327" s="119" t="str">
        <f t="shared" si="11"/>
        <v>16-4-A</v>
      </c>
      <c r="L327" s="111"/>
      <c r="M327" s="111"/>
      <c r="N327" s="112"/>
      <c r="O327" s="116"/>
      <c r="P327" s="116"/>
      <c r="Q327" s="117"/>
    </row>
    <row r="328" spans="1:17">
      <c r="A328" s="107">
        <v>16</v>
      </c>
      <c r="B328" s="108">
        <v>5</v>
      </c>
      <c r="C328" s="109" t="s">
        <v>37</v>
      </c>
      <c r="D328" s="118" t="str">
        <f t="shared" si="10"/>
        <v>16-5-H</v>
      </c>
      <c r="E328" s="111"/>
      <c r="F328" s="111"/>
      <c r="G328" s="112"/>
      <c r="H328" s="113"/>
      <c r="I328" s="113"/>
      <c r="J328" s="114"/>
      <c r="K328" s="119" t="str">
        <f t="shared" si="11"/>
        <v>16-5-A</v>
      </c>
      <c r="L328" s="111"/>
      <c r="M328" s="111"/>
      <c r="N328" s="112"/>
      <c r="O328" s="116"/>
      <c r="P328" s="116"/>
      <c r="Q328" s="117"/>
    </row>
    <row r="329" spans="1:17">
      <c r="A329" s="107">
        <v>16</v>
      </c>
      <c r="B329" s="108">
        <v>6</v>
      </c>
      <c r="C329" s="109" t="s">
        <v>49</v>
      </c>
      <c r="D329" s="118" t="str">
        <f t="shared" si="10"/>
        <v>16-6-H</v>
      </c>
      <c r="E329" s="111"/>
      <c r="F329" s="111"/>
      <c r="G329" s="112"/>
      <c r="H329" s="113"/>
      <c r="I329" s="113"/>
      <c r="J329" s="114"/>
      <c r="K329" s="119" t="str">
        <f t="shared" si="11"/>
        <v>16-6-A</v>
      </c>
      <c r="L329" s="111"/>
      <c r="M329" s="111"/>
      <c r="N329" s="112"/>
      <c r="O329" s="116"/>
      <c r="P329" s="116"/>
      <c r="Q329" s="117"/>
    </row>
    <row r="330" spans="1:17">
      <c r="A330" s="107">
        <v>16</v>
      </c>
      <c r="B330" s="108">
        <v>7</v>
      </c>
      <c r="C330" s="109" t="s">
        <v>46</v>
      </c>
      <c r="D330" s="118" t="str">
        <f t="shared" si="10"/>
        <v>16-7-H</v>
      </c>
      <c r="E330" s="111"/>
      <c r="F330" s="111"/>
      <c r="G330" s="112"/>
      <c r="H330" s="113"/>
      <c r="I330" s="113"/>
      <c r="J330" s="114"/>
      <c r="K330" s="119" t="str">
        <f t="shared" si="11"/>
        <v>16-7-A</v>
      </c>
      <c r="L330" s="111"/>
      <c r="M330" s="111"/>
      <c r="N330" s="112"/>
      <c r="O330" s="116"/>
      <c r="P330" s="116"/>
      <c r="Q330" s="117"/>
    </row>
    <row r="331" spans="1:17">
      <c r="A331" s="107">
        <v>16</v>
      </c>
      <c r="B331" s="108">
        <v>8</v>
      </c>
      <c r="C331" s="109" t="s">
        <v>53</v>
      </c>
      <c r="D331" s="118" t="str">
        <f t="shared" si="10"/>
        <v>16-8-H</v>
      </c>
      <c r="E331" s="111"/>
      <c r="F331" s="111"/>
      <c r="G331" s="112"/>
      <c r="H331" s="116"/>
      <c r="I331" s="116"/>
      <c r="J331" s="117"/>
      <c r="K331" s="119" t="str">
        <f t="shared" si="11"/>
        <v>16-8-A</v>
      </c>
      <c r="L331" s="111"/>
      <c r="M331" s="111"/>
      <c r="N331" s="112"/>
      <c r="O331" s="116"/>
      <c r="P331" s="116"/>
      <c r="Q331" s="117"/>
    </row>
    <row r="332" spans="1:17">
      <c r="A332" s="107">
        <v>16</v>
      </c>
      <c r="B332" s="108">
        <v>9</v>
      </c>
      <c r="C332" s="109" t="s">
        <v>52</v>
      </c>
      <c r="D332" s="118" t="str">
        <f t="shared" si="10"/>
        <v>16-9-H</v>
      </c>
      <c r="E332" s="111"/>
      <c r="F332" s="111"/>
      <c r="G332" s="112"/>
      <c r="H332" s="116"/>
      <c r="I332" s="116"/>
      <c r="J332" s="117"/>
      <c r="K332" s="119" t="str">
        <f t="shared" si="11"/>
        <v>16-9-A</v>
      </c>
      <c r="L332" s="111"/>
      <c r="M332" s="111"/>
      <c r="N332" s="112"/>
      <c r="O332" s="116"/>
      <c r="P332" s="116"/>
      <c r="Q332" s="117"/>
    </row>
    <row r="333" spans="1:17">
      <c r="A333" s="107">
        <v>16</v>
      </c>
      <c r="B333" s="108">
        <v>10</v>
      </c>
      <c r="C333" s="109" t="s">
        <v>41</v>
      </c>
      <c r="D333" s="118" t="str">
        <f t="shared" si="10"/>
        <v>16-10-H</v>
      </c>
      <c r="E333" s="111"/>
      <c r="F333" s="111"/>
      <c r="G333" s="112"/>
      <c r="H333" s="113"/>
      <c r="I333" s="113"/>
      <c r="J333" s="114"/>
      <c r="K333" s="119" t="str">
        <f t="shared" si="11"/>
        <v>16-10-A</v>
      </c>
      <c r="L333" s="111"/>
      <c r="M333" s="111"/>
      <c r="N333" s="112"/>
      <c r="O333" s="116"/>
      <c r="P333" s="116"/>
      <c r="Q333" s="117"/>
    </row>
    <row r="334" spans="1:17">
      <c r="A334" s="107">
        <v>16</v>
      </c>
      <c r="B334" s="108">
        <v>11</v>
      </c>
      <c r="C334" s="109" t="s">
        <v>12</v>
      </c>
      <c r="D334" s="118" t="str">
        <f t="shared" si="10"/>
        <v>16-11-H</v>
      </c>
      <c r="E334" s="111"/>
      <c r="F334" s="111"/>
      <c r="G334" s="112"/>
      <c r="H334" s="113"/>
      <c r="I334" s="113"/>
      <c r="J334" s="114"/>
      <c r="K334" s="119" t="str">
        <f t="shared" si="11"/>
        <v>16-11-A</v>
      </c>
      <c r="L334" s="111"/>
      <c r="M334" s="111"/>
      <c r="N334" s="112"/>
      <c r="O334" s="116"/>
      <c r="P334" s="116"/>
      <c r="Q334" s="117"/>
    </row>
    <row r="335" spans="1:17">
      <c r="A335" s="107">
        <v>16</v>
      </c>
      <c r="B335" s="108">
        <v>12</v>
      </c>
      <c r="C335" s="109" t="s">
        <v>36</v>
      </c>
      <c r="D335" s="118" t="str">
        <f t="shared" si="10"/>
        <v>16-12-H</v>
      </c>
      <c r="E335" s="111"/>
      <c r="F335" s="111"/>
      <c r="G335" s="112"/>
      <c r="H335" s="113"/>
      <c r="I335" s="113"/>
      <c r="J335" s="114"/>
      <c r="K335" s="119" t="str">
        <f t="shared" si="11"/>
        <v>16-12-A</v>
      </c>
      <c r="L335" s="111"/>
      <c r="M335" s="111"/>
      <c r="N335" s="112"/>
      <c r="O335" s="116"/>
      <c r="P335" s="116"/>
      <c r="Q335" s="117"/>
    </row>
    <row r="336" spans="1:17">
      <c r="A336" s="107">
        <v>16</v>
      </c>
      <c r="B336" s="108">
        <v>13</v>
      </c>
      <c r="C336" s="109" t="s">
        <v>42</v>
      </c>
      <c r="D336" s="118" t="str">
        <f t="shared" si="10"/>
        <v>16-13-H</v>
      </c>
      <c r="E336" s="111"/>
      <c r="F336" s="111"/>
      <c r="G336" s="112"/>
      <c r="H336" s="113"/>
      <c r="I336" s="113"/>
      <c r="J336" s="114"/>
      <c r="K336" s="119" t="str">
        <f t="shared" si="11"/>
        <v>16-13-A</v>
      </c>
      <c r="L336" s="111"/>
      <c r="M336" s="111"/>
      <c r="N336" s="112"/>
      <c r="O336" s="116"/>
      <c r="P336" s="116"/>
      <c r="Q336" s="117"/>
    </row>
    <row r="337" spans="1:17">
      <c r="A337" s="107">
        <v>16</v>
      </c>
      <c r="B337" s="108">
        <v>14</v>
      </c>
      <c r="C337" s="109" t="s">
        <v>50</v>
      </c>
      <c r="D337" s="118" t="str">
        <f t="shared" si="10"/>
        <v>16-14-H</v>
      </c>
      <c r="E337" s="111"/>
      <c r="F337" s="111"/>
      <c r="G337" s="112"/>
      <c r="H337" s="113"/>
      <c r="I337" s="113"/>
      <c r="J337" s="114"/>
      <c r="K337" s="119" t="str">
        <f t="shared" si="11"/>
        <v>16-14-A</v>
      </c>
      <c r="L337" s="111"/>
      <c r="M337" s="111"/>
      <c r="N337" s="112"/>
      <c r="O337" s="116"/>
      <c r="P337" s="116"/>
      <c r="Q337" s="117"/>
    </row>
    <row r="338" spans="1:17">
      <c r="A338" s="107">
        <v>16</v>
      </c>
      <c r="B338" s="108">
        <v>15</v>
      </c>
      <c r="C338" s="109" t="s">
        <v>47</v>
      </c>
      <c r="D338" s="118" t="str">
        <f t="shared" si="10"/>
        <v>16-15-H</v>
      </c>
      <c r="E338" s="111"/>
      <c r="F338" s="111"/>
      <c r="G338" s="112"/>
      <c r="H338" s="113"/>
      <c r="I338" s="113"/>
      <c r="J338" s="114"/>
      <c r="K338" s="119" t="str">
        <f t="shared" si="11"/>
        <v>16-15-A</v>
      </c>
      <c r="L338" s="111"/>
      <c r="M338" s="111"/>
      <c r="N338" s="112"/>
      <c r="O338" s="116"/>
      <c r="P338" s="116"/>
      <c r="Q338" s="117"/>
    </row>
    <row r="339" spans="1:17">
      <c r="A339" s="107">
        <v>16</v>
      </c>
      <c r="B339" s="108">
        <v>16</v>
      </c>
      <c r="C339" s="109" t="s">
        <v>40</v>
      </c>
      <c r="D339" s="118" t="str">
        <f t="shared" si="10"/>
        <v>16-16-H</v>
      </c>
      <c r="E339" s="111"/>
      <c r="F339" s="111"/>
      <c r="G339" s="112"/>
      <c r="H339" s="113"/>
      <c r="I339" s="113"/>
      <c r="J339" s="114"/>
      <c r="K339" s="119" t="str">
        <f t="shared" si="11"/>
        <v>16-16-A</v>
      </c>
      <c r="L339" s="111"/>
      <c r="M339" s="111"/>
      <c r="N339" s="112"/>
      <c r="O339" s="116"/>
      <c r="P339" s="116"/>
      <c r="Q339" s="117"/>
    </row>
    <row r="340" spans="1:17">
      <c r="A340" s="107">
        <v>16</v>
      </c>
      <c r="B340" s="108">
        <v>17</v>
      </c>
      <c r="C340" s="109" t="s">
        <v>51</v>
      </c>
      <c r="D340" s="118" t="str">
        <f t="shared" si="10"/>
        <v>16-17-H</v>
      </c>
      <c r="E340" s="111"/>
      <c r="F340" s="111"/>
      <c r="G340" s="112"/>
      <c r="H340" s="113"/>
      <c r="I340" s="113"/>
      <c r="J340" s="114"/>
      <c r="K340" s="119" t="str">
        <f t="shared" si="11"/>
        <v>16-17-A</v>
      </c>
      <c r="L340" s="111"/>
      <c r="M340" s="111"/>
      <c r="N340" s="112"/>
      <c r="O340" s="116"/>
      <c r="P340" s="116"/>
      <c r="Q340" s="117"/>
    </row>
    <row r="341" spans="1:17">
      <c r="A341" s="107">
        <v>16</v>
      </c>
      <c r="B341" s="108">
        <v>18</v>
      </c>
      <c r="C341" s="109" t="s">
        <v>54</v>
      </c>
      <c r="D341" s="118" t="str">
        <f t="shared" si="10"/>
        <v>16-18-H</v>
      </c>
      <c r="E341" s="111"/>
      <c r="F341" s="111"/>
      <c r="G341" s="112"/>
      <c r="H341" s="116"/>
      <c r="I341" s="116"/>
      <c r="J341" s="117"/>
      <c r="K341" s="119" t="str">
        <f t="shared" si="11"/>
        <v>16-18-A</v>
      </c>
      <c r="L341" s="111"/>
      <c r="M341" s="111"/>
      <c r="N341" s="112"/>
      <c r="O341" s="116"/>
      <c r="P341" s="116"/>
      <c r="Q341" s="117"/>
    </row>
    <row r="342" spans="1:17">
      <c r="A342" s="107">
        <v>16</v>
      </c>
      <c r="B342" s="108">
        <v>19</v>
      </c>
      <c r="C342" s="109" t="s">
        <v>38</v>
      </c>
      <c r="D342" s="118" t="str">
        <f t="shared" si="10"/>
        <v>16-19-H</v>
      </c>
      <c r="E342" s="111"/>
      <c r="F342" s="111"/>
      <c r="G342" s="112"/>
      <c r="H342" s="113"/>
      <c r="I342" s="113"/>
      <c r="J342" s="114"/>
      <c r="K342" s="119" t="str">
        <f t="shared" si="11"/>
        <v>16-19-A</v>
      </c>
      <c r="L342" s="111"/>
      <c r="M342" s="111"/>
      <c r="N342" s="112"/>
      <c r="O342" s="116"/>
      <c r="P342" s="116"/>
      <c r="Q342" s="117"/>
    </row>
    <row r="343" spans="1:17" ht="15.75" thickBot="1">
      <c r="A343" s="120">
        <v>16</v>
      </c>
      <c r="B343" s="121">
        <v>20</v>
      </c>
      <c r="C343" s="122" t="s">
        <v>48</v>
      </c>
      <c r="D343" s="123" t="str">
        <f t="shared" si="10"/>
        <v>16-20-H</v>
      </c>
      <c r="E343" s="124"/>
      <c r="F343" s="124"/>
      <c r="G343" s="125"/>
      <c r="H343" s="126"/>
      <c r="I343" s="126"/>
      <c r="J343" s="127"/>
      <c r="K343" s="128" t="str">
        <f t="shared" si="11"/>
        <v>16-20-A</v>
      </c>
      <c r="L343" s="124"/>
      <c r="M343" s="124"/>
      <c r="N343" s="125"/>
      <c r="O343" s="129"/>
      <c r="P343" s="129"/>
      <c r="Q343" s="130"/>
    </row>
    <row r="344" spans="1:17" ht="15.75" thickTop="1">
      <c r="A344" s="107">
        <v>17</v>
      </c>
      <c r="B344" s="108">
        <v>1</v>
      </c>
      <c r="C344" s="109" t="s">
        <v>45</v>
      </c>
      <c r="D344" s="118" t="str">
        <f t="shared" si="10"/>
        <v>17-1-H</v>
      </c>
      <c r="E344" s="111"/>
      <c r="F344" s="111"/>
      <c r="G344" s="112"/>
      <c r="H344" s="113"/>
      <c r="I344" s="113"/>
      <c r="J344" s="114"/>
      <c r="K344" s="119" t="str">
        <f t="shared" si="11"/>
        <v>17-1-A</v>
      </c>
      <c r="L344" s="111"/>
      <c r="M344" s="111"/>
      <c r="N344" s="112"/>
      <c r="O344" s="116"/>
      <c r="P344" s="116"/>
      <c r="Q344" s="117"/>
    </row>
    <row r="345" spans="1:17">
      <c r="A345" s="107">
        <v>17</v>
      </c>
      <c r="B345" s="108">
        <v>2</v>
      </c>
      <c r="C345" s="109" t="s">
        <v>44</v>
      </c>
      <c r="D345" s="118" t="str">
        <f t="shared" si="10"/>
        <v>17-2-H</v>
      </c>
      <c r="E345" s="111"/>
      <c r="F345" s="111"/>
      <c r="G345" s="112"/>
      <c r="H345" s="113"/>
      <c r="I345" s="113"/>
      <c r="J345" s="114"/>
      <c r="K345" s="119" t="str">
        <f t="shared" si="11"/>
        <v>17-2-A</v>
      </c>
      <c r="L345" s="111"/>
      <c r="M345" s="111"/>
      <c r="N345" s="112"/>
      <c r="O345" s="116"/>
      <c r="P345" s="116"/>
      <c r="Q345" s="117"/>
    </row>
    <row r="346" spans="1:17">
      <c r="A346" s="107">
        <v>17</v>
      </c>
      <c r="B346" s="108">
        <v>3</v>
      </c>
      <c r="C346" s="109" t="s">
        <v>43</v>
      </c>
      <c r="D346" s="118" t="str">
        <f t="shared" si="10"/>
        <v>17-3-H</v>
      </c>
      <c r="E346" s="111"/>
      <c r="F346" s="111"/>
      <c r="G346" s="112"/>
      <c r="H346" s="113"/>
      <c r="I346" s="113"/>
      <c r="J346" s="114"/>
      <c r="K346" s="119" t="str">
        <f t="shared" si="11"/>
        <v>17-3-A</v>
      </c>
      <c r="L346" s="111"/>
      <c r="M346" s="111"/>
      <c r="N346" s="112"/>
      <c r="O346" s="116"/>
      <c r="P346" s="116"/>
      <c r="Q346" s="117"/>
    </row>
    <row r="347" spans="1:17">
      <c r="A347" s="107">
        <v>17</v>
      </c>
      <c r="B347" s="108">
        <v>4</v>
      </c>
      <c r="C347" s="109" t="s">
        <v>39</v>
      </c>
      <c r="D347" s="118" t="str">
        <f t="shared" si="10"/>
        <v>17-4-H</v>
      </c>
      <c r="E347" s="111"/>
      <c r="F347" s="111"/>
      <c r="G347" s="112"/>
      <c r="H347" s="113"/>
      <c r="I347" s="113"/>
      <c r="J347" s="114"/>
      <c r="K347" s="119" t="str">
        <f t="shared" si="11"/>
        <v>17-4-A</v>
      </c>
      <c r="L347" s="111"/>
      <c r="M347" s="111"/>
      <c r="N347" s="112"/>
      <c r="O347" s="116"/>
      <c r="P347" s="116"/>
      <c r="Q347" s="117"/>
    </row>
    <row r="348" spans="1:17">
      <c r="A348" s="107">
        <v>17</v>
      </c>
      <c r="B348" s="108">
        <v>5</v>
      </c>
      <c r="C348" s="109" t="s">
        <v>37</v>
      </c>
      <c r="D348" s="118" t="str">
        <f t="shared" si="10"/>
        <v>17-5-H</v>
      </c>
      <c r="E348" s="111"/>
      <c r="F348" s="111"/>
      <c r="G348" s="112"/>
      <c r="H348" s="113"/>
      <c r="I348" s="113"/>
      <c r="J348" s="114"/>
      <c r="K348" s="119" t="str">
        <f t="shared" si="11"/>
        <v>17-5-A</v>
      </c>
      <c r="L348" s="111"/>
      <c r="M348" s="111"/>
      <c r="N348" s="112"/>
      <c r="O348" s="116"/>
      <c r="P348" s="116"/>
      <c r="Q348" s="117"/>
    </row>
    <row r="349" spans="1:17">
      <c r="A349" s="107">
        <v>17</v>
      </c>
      <c r="B349" s="108">
        <v>6</v>
      </c>
      <c r="C349" s="109" t="s">
        <v>49</v>
      </c>
      <c r="D349" s="118" t="str">
        <f t="shared" si="10"/>
        <v>17-6-H</v>
      </c>
      <c r="E349" s="111"/>
      <c r="F349" s="111"/>
      <c r="G349" s="112"/>
      <c r="H349" s="113"/>
      <c r="I349" s="113"/>
      <c r="J349" s="114"/>
      <c r="K349" s="119" t="str">
        <f t="shared" si="11"/>
        <v>17-6-A</v>
      </c>
      <c r="L349" s="111"/>
      <c r="M349" s="111"/>
      <c r="N349" s="112"/>
      <c r="O349" s="116"/>
      <c r="P349" s="116"/>
      <c r="Q349" s="117"/>
    </row>
    <row r="350" spans="1:17">
      <c r="A350" s="107">
        <v>17</v>
      </c>
      <c r="B350" s="108">
        <v>7</v>
      </c>
      <c r="C350" s="109" t="s">
        <v>46</v>
      </c>
      <c r="D350" s="118" t="str">
        <f t="shared" si="10"/>
        <v>17-7-H</v>
      </c>
      <c r="E350" s="111"/>
      <c r="F350" s="111"/>
      <c r="G350" s="112"/>
      <c r="H350" s="113"/>
      <c r="I350" s="113"/>
      <c r="J350" s="114"/>
      <c r="K350" s="119" t="str">
        <f t="shared" si="11"/>
        <v>17-7-A</v>
      </c>
      <c r="L350" s="111"/>
      <c r="M350" s="111"/>
      <c r="N350" s="112"/>
      <c r="O350" s="116"/>
      <c r="P350" s="116"/>
      <c r="Q350" s="117"/>
    </row>
    <row r="351" spans="1:17">
      <c r="A351" s="107">
        <v>17</v>
      </c>
      <c r="B351" s="108">
        <v>8</v>
      </c>
      <c r="C351" s="109" t="s">
        <v>53</v>
      </c>
      <c r="D351" s="118" t="str">
        <f t="shared" si="10"/>
        <v>17-8-H</v>
      </c>
      <c r="E351" s="111"/>
      <c r="F351" s="111"/>
      <c r="G351" s="112"/>
      <c r="H351" s="116"/>
      <c r="I351" s="116"/>
      <c r="J351" s="117"/>
      <c r="K351" s="119" t="str">
        <f t="shared" si="11"/>
        <v>17-8-A</v>
      </c>
      <c r="L351" s="111"/>
      <c r="M351" s="111"/>
      <c r="N351" s="112"/>
      <c r="O351" s="116"/>
      <c r="P351" s="116"/>
      <c r="Q351" s="117"/>
    </row>
    <row r="352" spans="1:17">
      <c r="A352" s="107">
        <v>17</v>
      </c>
      <c r="B352" s="108">
        <v>9</v>
      </c>
      <c r="C352" s="109" t="s">
        <v>52</v>
      </c>
      <c r="D352" s="118" t="str">
        <f t="shared" si="10"/>
        <v>17-9-H</v>
      </c>
      <c r="E352" s="111"/>
      <c r="F352" s="111"/>
      <c r="G352" s="112"/>
      <c r="H352" s="116"/>
      <c r="I352" s="116"/>
      <c r="J352" s="117"/>
      <c r="K352" s="119" t="str">
        <f t="shared" si="11"/>
        <v>17-9-A</v>
      </c>
      <c r="L352" s="111"/>
      <c r="M352" s="111"/>
      <c r="N352" s="112"/>
      <c r="O352" s="116"/>
      <c r="P352" s="116"/>
      <c r="Q352" s="117"/>
    </row>
    <row r="353" spans="1:17">
      <c r="A353" s="107">
        <v>17</v>
      </c>
      <c r="B353" s="108">
        <v>10</v>
      </c>
      <c r="C353" s="109" t="s">
        <v>41</v>
      </c>
      <c r="D353" s="118" t="str">
        <f t="shared" si="10"/>
        <v>17-10-H</v>
      </c>
      <c r="E353" s="111"/>
      <c r="F353" s="111"/>
      <c r="G353" s="112"/>
      <c r="H353" s="113"/>
      <c r="I353" s="113"/>
      <c r="J353" s="114"/>
      <c r="K353" s="119" t="str">
        <f t="shared" si="11"/>
        <v>17-10-A</v>
      </c>
      <c r="L353" s="111"/>
      <c r="M353" s="111"/>
      <c r="N353" s="112"/>
      <c r="O353" s="116"/>
      <c r="P353" s="116"/>
      <c r="Q353" s="117"/>
    </row>
    <row r="354" spans="1:17">
      <c r="A354" s="107">
        <v>17</v>
      </c>
      <c r="B354" s="108">
        <v>11</v>
      </c>
      <c r="C354" s="109" t="s">
        <v>12</v>
      </c>
      <c r="D354" s="118" t="str">
        <f t="shared" si="10"/>
        <v>17-11-H</v>
      </c>
      <c r="E354" s="111"/>
      <c r="F354" s="111"/>
      <c r="G354" s="112"/>
      <c r="H354" s="113"/>
      <c r="I354" s="113"/>
      <c r="J354" s="114"/>
      <c r="K354" s="119" t="str">
        <f t="shared" si="11"/>
        <v>17-11-A</v>
      </c>
      <c r="L354" s="111"/>
      <c r="M354" s="111"/>
      <c r="N354" s="112"/>
      <c r="O354" s="116"/>
      <c r="P354" s="116"/>
      <c r="Q354" s="117"/>
    </row>
    <row r="355" spans="1:17">
      <c r="A355" s="107">
        <v>17</v>
      </c>
      <c r="B355" s="108">
        <v>12</v>
      </c>
      <c r="C355" s="109" t="s">
        <v>36</v>
      </c>
      <c r="D355" s="118" t="str">
        <f t="shared" si="10"/>
        <v>17-12-H</v>
      </c>
      <c r="E355" s="111"/>
      <c r="F355" s="111"/>
      <c r="G355" s="112"/>
      <c r="H355" s="113"/>
      <c r="I355" s="113"/>
      <c r="J355" s="114"/>
      <c r="K355" s="119" t="str">
        <f t="shared" si="11"/>
        <v>17-12-A</v>
      </c>
      <c r="L355" s="111"/>
      <c r="M355" s="111"/>
      <c r="N355" s="112"/>
      <c r="O355" s="116"/>
      <c r="P355" s="116"/>
      <c r="Q355" s="117"/>
    </row>
    <row r="356" spans="1:17">
      <c r="A356" s="107">
        <v>17</v>
      </c>
      <c r="B356" s="108">
        <v>13</v>
      </c>
      <c r="C356" s="109" t="s">
        <v>42</v>
      </c>
      <c r="D356" s="118" t="str">
        <f t="shared" si="10"/>
        <v>17-13-H</v>
      </c>
      <c r="E356" s="111"/>
      <c r="F356" s="111"/>
      <c r="G356" s="112"/>
      <c r="H356" s="113"/>
      <c r="I356" s="113"/>
      <c r="J356" s="114"/>
      <c r="K356" s="119" t="str">
        <f t="shared" si="11"/>
        <v>17-13-A</v>
      </c>
      <c r="L356" s="111"/>
      <c r="M356" s="111"/>
      <c r="N356" s="112"/>
      <c r="O356" s="116"/>
      <c r="P356" s="116"/>
      <c r="Q356" s="117"/>
    </row>
    <row r="357" spans="1:17">
      <c r="A357" s="107">
        <v>17</v>
      </c>
      <c r="B357" s="108">
        <v>14</v>
      </c>
      <c r="C357" s="109" t="s">
        <v>50</v>
      </c>
      <c r="D357" s="118" t="str">
        <f t="shared" si="10"/>
        <v>17-14-H</v>
      </c>
      <c r="E357" s="111"/>
      <c r="F357" s="111"/>
      <c r="G357" s="112"/>
      <c r="H357" s="113"/>
      <c r="I357" s="113"/>
      <c r="J357" s="114"/>
      <c r="K357" s="119" t="str">
        <f t="shared" si="11"/>
        <v>17-14-A</v>
      </c>
      <c r="L357" s="111"/>
      <c r="M357" s="111"/>
      <c r="N357" s="112"/>
      <c r="O357" s="116"/>
      <c r="P357" s="116"/>
      <c r="Q357" s="117"/>
    </row>
    <row r="358" spans="1:17">
      <c r="A358" s="107">
        <v>17</v>
      </c>
      <c r="B358" s="108">
        <v>15</v>
      </c>
      <c r="C358" s="109" t="s">
        <v>47</v>
      </c>
      <c r="D358" s="118" t="str">
        <f t="shared" si="10"/>
        <v>17-15-H</v>
      </c>
      <c r="E358" s="111"/>
      <c r="F358" s="111"/>
      <c r="G358" s="112"/>
      <c r="H358" s="113"/>
      <c r="I358" s="113"/>
      <c r="J358" s="114"/>
      <c r="K358" s="119" t="str">
        <f t="shared" si="11"/>
        <v>17-15-A</v>
      </c>
      <c r="L358" s="111"/>
      <c r="M358" s="111"/>
      <c r="N358" s="112"/>
      <c r="O358" s="116"/>
      <c r="P358" s="116"/>
      <c r="Q358" s="117"/>
    </row>
    <row r="359" spans="1:17">
      <c r="A359" s="107">
        <v>17</v>
      </c>
      <c r="B359" s="108">
        <v>16</v>
      </c>
      <c r="C359" s="109" t="s">
        <v>40</v>
      </c>
      <c r="D359" s="118" t="str">
        <f t="shared" si="10"/>
        <v>17-16-H</v>
      </c>
      <c r="E359" s="111"/>
      <c r="F359" s="111"/>
      <c r="G359" s="112"/>
      <c r="H359" s="113"/>
      <c r="I359" s="113"/>
      <c r="J359" s="114"/>
      <c r="K359" s="119" t="str">
        <f t="shared" si="11"/>
        <v>17-16-A</v>
      </c>
      <c r="L359" s="111"/>
      <c r="M359" s="111"/>
      <c r="N359" s="112"/>
      <c r="O359" s="116"/>
      <c r="P359" s="116"/>
      <c r="Q359" s="117"/>
    </row>
    <row r="360" spans="1:17">
      <c r="A360" s="107">
        <v>17</v>
      </c>
      <c r="B360" s="108">
        <v>17</v>
      </c>
      <c r="C360" s="109" t="s">
        <v>51</v>
      </c>
      <c r="D360" s="118" t="str">
        <f t="shared" si="10"/>
        <v>17-17-H</v>
      </c>
      <c r="E360" s="111"/>
      <c r="F360" s="111"/>
      <c r="G360" s="112"/>
      <c r="H360" s="113"/>
      <c r="I360" s="113"/>
      <c r="J360" s="114"/>
      <c r="K360" s="119" t="str">
        <f t="shared" si="11"/>
        <v>17-17-A</v>
      </c>
      <c r="L360" s="111"/>
      <c r="M360" s="111"/>
      <c r="N360" s="112"/>
      <c r="O360" s="116"/>
      <c r="P360" s="116"/>
      <c r="Q360" s="117"/>
    </row>
    <row r="361" spans="1:17">
      <c r="A361" s="107">
        <v>17</v>
      </c>
      <c r="B361" s="108">
        <v>18</v>
      </c>
      <c r="C361" s="109" t="s">
        <v>54</v>
      </c>
      <c r="D361" s="118" t="str">
        <f t="shared" si="10"/>
        <v>17-18-H</v>
      </c>
      <c r="E361" s="111"/>
      <c r="F361" s="111"/>
      <c r="G361" s="112"/>
      <c r="H361" s="116"/>
      <c r="I361" s="116"/>
      <c r="J361" s="117"/>
      <c r="K361" s="119" t="str">
        <f t="shared" si="11"/>
        <v>17-18-A</v>
      </c>
      <c r="L361" s="111"/>
      <c r="M361" s="111"/>
      <c r="N361" s="112"/>
      <c r="O361" s="116"/>
      <c r="P361" s="116"/>
      <c r="Q361" s="117"/>
    </row>
    <row r="362" spans="1:17">
      <c r="A362" s="107">
        <v>17</v>
      </c>
      <c r="B362" s="108">
        <v>19</v>
      </c>
      <c r="C362" s="109" t="s">
        <v>38</v>
      </c>
      <c r="D362" s="118" t="str">
        <f t="shared" si="10"/>
        <v>17-19-H</v>
      </c>
      <c r="E362" s="111"/>
      <c r="F362" s="111"/>
      <c r="G362" s="112"/>
      <c r="H362" s="113"/>
      <c r="I362" s="113"/>
      <c r="J362" s="114"/>
      <c r="K362" s="119" t="str">
        <f t="shared" si="11"/>
        <v>17-19-A</v>
      </c>
      <c r="L362" s="111"/>
      <c r="M362" s="111"/>
      <c r="N362" s="112"/>
      <c r="O362" s="116"/>
      <c r="P362" s="116"/>
      <c r="Q362" s="117"/>
    </row>
    <row r="363" spans="1:17" ht="15.75" thickBot="1">
      <c r="A363" s="120">
        <v>17</v>
      </c>
      <c r="B363" s="121">
        <v>20</v>
      </c>
      <c r="C363" s="122" t="s">
        <v>48</v>
      </c>
      <c r="D363" s="123" t="str">
        <f t="shared" si="10"/>
        <v>17-20-H</v>
      </c>
      <c r="E363" s="124"/>
      <c r="F363" s="124"/>
      <c r="G363" s="125"/>
      <c r="H363" s="126"/>
      <c r="I363" s="126"/>
      <c r="J363" s="127"/>
      <c r="K363" s="128" t="str">
        <f t="shared" si="11"/>
        <v>17-20-A</v>
      </c>
      <c r="L363" s="124"/>
      <c r="M363" s="124"/>
      <c r="N363" s="125"/>
      <c r="O363" s="129"/>
      <c r="P363" s="129"/>
      <c r="Q363" s="130"/>
    </row>
    <row r="364" spans="1:17" ht="15.75" thickTop="1">
      <c r="A364" s="107">
        <v>18</v>
      </c>
      <c r="B364" s="108">
        <v>1</v>
      </c>
      <c r="C364" s="109" t="s">
        <v>45</v>
      </c>
      <c r="D364" s="118" t="str">
        <f t="shared" si="10"/>
        <v>18-1-H</v>
      </c>
      <c r="E364" s="111"/>
      <c r="F364" s="111"/>
      <c r="G364" s="112"/>
      <c r="H364" s="113"/>
      <c r="I364" s="113"/>
      <c r="J364" s="114"/>
      <c r="K364" s="119" t="str">
        <f t="shared" si="11"/>
        <v>18-1-A</v>
      </c>
      <c r="L364" s="111"/>
      <c r="M364" s="111"/>
      <c r="N364" s="112"/>
      <c r="O364" s="116"/>
      <c r="P364" s="116"/>
      <c r="Q364" s="117"/>
    </row>
    <row r="365" spans="1:17">
      <c r="A365" s="107">
        <v>18</v>
      </c>
      <c r="B365" s="108">
        <v>2</v>
      </c>
      <c r="C365" s="109" t="s">
        <v>44</v>
      </c>
      <c r="D365" s="118" t="str">
        <f t="shared" si="10"/>
        <v>18-2-H</v>
      </c>
      <c r="E365" s="111"/>
      <c r="F365" s="111"/>
      <c r="G365" s="112"/>
      <c r="H365" s="113"/>
      <c r="I365" s="113"/>
      <c r="J365" s="114"/>
      <c r="K365" s="119" t="str">
        <f t="shared" si="11"/>
        <v>18-2-A</v>
      </c>
      <c r="L365" s="111"/>
      <c r="M365" s="111"/>
      <c r="N365" s="112"/>
      <c r="O365" s="116"/>
      <c r="P365" s="116"/>
      <c r="Q365" s="117"/>
    </row>
    <row r="366" spans="1:17">
      <c r="A366" s="107">
        <v>18</v>
      </c>
      <c r="B366" s="108">
        <v>3</v>
      </c>
      <c r="C366" s="109" t="s">
        <v>43</v>
      </c>
      <c r="D366" s="118" t="str">
        <f t="shared" si="10"/>
        <v>18-3-H</v>
      </c>
      <c r="E366" s="111"/>
      <c r="F366" s="111"/>
      <c r="G366" s="112"/>
      <c r="H366" s="113"/>
      <c r="I366" s="113"/>
      <c r="J366" s="114"/>
      <c r="K366" s="119" t="str">
        <f t="shared" si="11"/>
        <v>18-3-A</v>
      </c>
      <c r="L366" s="111"/>
      <c r="M366" s="111"/>
      <c r="N366" s="112"/>
      <c r="O366" s="116"/>
      <c r="P366" s="116"/>
      <c r="Q366" s="117"/>
    </row>
    <row r="367" spans="1:17">
      <c r="A367" s="107">
        <v>18</v>
      </c>
      <c r="B367" s="108">
        <v>4</v>
      </c>
      <c r="C367" s="109" t="s">
        <v>39</v>
      </c>
      <c r="D367" s="118" t="str">
        <f t="shared" si="10"/>
        <v>18-4-H</v>
      </c>
      <c r="E367" s="111"/>
      <c r="F367" s="111"/>
      <c r="G367" s="112"/>
      <c r="H367" s="113"/>
      <c r="I367" s="113"/>
      <c r="J367" s="114"/>
      <c r="K367" s="119" t="str">
        <f t="shared" si="11"/>
        <v>18-4-A</v>
      </c>
      <c r="L367" s="111"/>
      <c r="M367" s="111"/>
      <c r="N367" s="112"/>
      <c r="O367" s="116"/>
      <c r="P367" s="116"/>
      <c r="Q367" s="117"/>
    </row>
    <row r="368" spans="1:17">
      <c r="A368" s="107">
        <v>18</v>
      </c>
      <c r="B368" s="108">
        <v>5</v>
      </c>
      <c r="C368" s="109" t="s">
        <v>37</v>
      </c>
      <c r="D368" s="118" t="str">
        <f t="shared" si="10"/>
        <v>18-5-H</v>
      </c>
      <c r="E368" s="111"/>
      <c r="F368" s="111"/>
      <c r="G368" s="112"/>
      <c r="H368" s="113"/>
      <c r="I368" s="113"/>
      <c r="J368" s="114"/>
      <c r="K368" s="119" t="str">
        <f t="shared" si="11"/>
        <v>18-5-A</v>
      </c>
      <c r="L368" s="111"/>
      <c r="M368" s="111"/>
      <c r="N368" s="112"/>
      <c r="O368" s="116"/>
      <c r="P368" s="116"/>
      <c r="Q368" s="117"/>
    </row>
    <row r="369" spans="1:17">
      <c r="A369" s="107">
        <v>18</v>
      </c>
      <c r="B369" s="108">
        <v>6</v>
      </c>
      <c r="C369" s="109" t="s">
        <v>49</v>
      </c>
      <c r="D369" s="118" t="str">
        <f t="shared" si="10"/>
        <v>18-6-H</v>
      </c>
      <c r="E369" s="111"/>
      <c r="F369" s="111"/>
      <c r="G369" s="112"/>
      <c r="H369" s="113"/>
      <c r="I369" s="113"/>
      <c r="J369" s="114"/>
      <c r="K369" s="119" t="str">
        <f t="shared" si="11"/>
        <v>18-6-A</v>
      </c>
      <c r="L369" s="111"/>
      <c r="M369" s="111"/>
      <c r="N369" s="112"/>
      <c r="O369" s="116"/>
      <c r="P369" s="116"/>
      <c r="Q369" s="117"/>
    </row>
    <row r="370" spans="1:17">
      <c r="A370" s="107">
        <v>18</v>
      </c>
      <c r="B370" s="108">
        <v>7</v>
      </c>
      <c r="C370" s="109" t="s">
        <v>46</v>
      </c>
      <c r="D370" s="118" t="str">
        <f t="shared" si="10"/>
        <v>18-7-H</v>
      </c>
      <c r="E370" s="111"/>
      <c r="F370" s="111"/>
      <c r="G370" s="112"/>
      <c r="H370" s="113"/>
      <c r="I370" s="113"/>
      <c r="J370" s="114"/>
      <c r="K370" s="119" t="str">
        <f t="shared" si="11"/>
        <v>18-7-A</v>
      </c>
      <c r="L370" s="111"/>
      <c r="M370" s="111"/>
      <c r="N370" s="112"/>
      <c r="O370" s="116"/>
      <c r="P370" s="116"/>
      <c r="Q370" s="117"/>
    </row>
    <row r="371" spans="1:17">
      <c r="A371" s="107">
        <v>18</v>
      </c>
      <c r="B371" s="108">
        <v>8</v>
      </c>
      <c r="C371" s="109" t="s">
        <v>53</v>
      </c>
      <c r="D371" s="118" t="str">
        <f t="shared" si="10"/>
        <v>18-8-H</v>
      </c>
      <c r="E371" s="111"/>
      <c r="F371" s="111"/>
      <c r="G371" s="112"/>
      <c r="H371" s="116"/>
      <c r="I371" s="116"/>
      <c r="J371" s="117"/>
      <c r="K371" s="119" t="str">
        <f t="shared" si="11"/>
        <v>18-8-A</v>
      </c>
      <c r="L371" s="111"/>
      <c r="M371" s="111"/>
      <c r="N371" s="112"/>
      <c r="O371" s="116"/>
      <c r="P371" s="116"/>
      <c r="Q371" s="117"/>
    </row>
    <row r="372" spans="1:17">
      <c r="A372" s="107">
        <v>18</v>
      </c>
      <c r="B372" s="108">
        <v>9</v>
      </c>
      <c r="C372" s="109" t="s">
        <v>52</v>
      </c>
      <c r="D372" s="118" t="str">
        <f t="shared" si="10"/>
        <v>18-9-H</v>
      </c>
      <c r="E372" s="111"/>
      <c r="F372" s="111"/>
      <c r="G372" s="112"/>
      <c r="H372" s="116"/>
      <c r="I372" s="116"/>
      <c r="J372" s="117"/>
      <c r="K372" s="119" t="str">
        <f t="shared" si="11"/>
        <v>18-9-A</v>
      </c>
      <c r="L372" s="111"/>
      <c r="M372" s="111"/>
      <c r="N372" s="112"/>
      <c r="O372" s="116"/>
      <c r="P372" s="116"/>
      <c r="Q372" s="117"/>
    </row>
    <row r="373" spans="1:17">
      <c r="A373" s="107">
        <v>18</v>
      </c>
      <c r="B373" s="108">
        <v>10</v>
      </c>
      <c r="C373" s="109" t="s">
        <v>41</v>
      </c>
      <c r="D373" s="118" t="str">
        <f t="shared" si="10"/>
        <v>18-10-H</v>
      </c>
      <c r="E373" s="111"/>
      <c r="F373" s="111"/>
      <c r="G373" s="112"/>
      <c r="H373" s="113"/>
      <c r="I373" s="113"/>
      <c r="J373" s="114"/>
      <c r="K373" s="119" t="str">
        <f t="shared" si="11"/>
        <v>18-10-A</v>
      </c>
      <c r="L373" s="111"/>
      <c r="M373" s="111"/>
      <c r="N373" s="112"/>
      <c r="O373" s="116"/>
      <c r="P373" s="116"/>
      <c r="Q373" s="117"/>
    </row>
    <row r="374" spans="1:17">
      <c r="A374" s="107">
        <v>18</v>
      </c>
      <c r="B374" s="108">
        <v>11</v>
      </c>
      <c r="C374" s="109" t="s">
        <v>12</v>
      </c>
      <c r="D374" s="118" t="str">
        <f t="shared" si="10"/>
        <v>18-11-H</v>
      </c>
      <c r="E374" s="111"/>
      <c r="F374" s="111"/>
      <c r="G374" s="112"/>
      <c r="H374" s="113"/>
      <c r="I374" s="113"/>
      <c r="J374" s="114"/>
      <c r="K374" s="119" t="str">
        <f t="shared" si="11"/>
        <v>18-11-A</v>
      </c>
      <c r="L374" s="111"/>
      <c r="M374" s="111"/>
      <c r="N374" s="112"/>
      <c r="O374" s="116"/>
      <c r="P374" s="116"/>
      <c r="Q374" s="117"/>
    </row>
    <row r="375" spans="1:17">
      <c r="A375" s="107">
        <v>18</v>
      </c>
      <c r="B375" s="108">
        <v>12</v>
      </c>
      <c r="C375" s="109" t="s">
        <v>36</v>
      </c>
      <c r="D375" s="118" t="str">
        <f t="shared" si="10"/>
        <v>18-12-H</v>
      </c>
      <c r="E375" s="111"/>
      <c r="F375" s="111"/>
      <c r="G375" s="112"/>
      <c r="H375" s="113"/>
      <c r="I375" s="113"/>
      <c r="J375" s="114"/>
      <c r="K375" s="119" t="str">
        <f t="shared" si="11"/>
        <v>18-12-A</v>
      </c>
      <c r="L375" s="111"/>
      <c r="M375" s="111"/>
      <c r="N375" s="112"/>
      <c r="O375" s="116"/>
      <c r="P375" s="116"/>
      <c r="Q375" s="117"/>
    </row>
    <row r="376" spans="1:17">
      <c r="A376" s="107">
        <v>18</v>
      </c>
      <c r="B376" s="108">
        <v>13</v>
      </c>
      <c r="C376" s="109" t="s">
        <v>42</v>
      </c>
      <c r="D376" s="118" t="str">
        <f t="shared" si="10"/>
        <v>18-13-H</v>
      </c>
      <c r="E376" s="111"/>
      <c r="F376" s="111"/>
      <c r="G376" s="112"/>
      <c r="H376" s="113"/>
      <c r="I376" s="113"/>
      <c r="J376" s="114"/>
      <c r="K376" s="119" t="str">
        <f t="shared" si="11"/>
        <v>18-13-A</v>
      </c>
      <c r="L376" s="111"/>
      <c r="M376" s="111"/>
      <c r="N376" s="112"/>
      <c r="O376" s="116"/>
      <c r="P376" s="116"/>
      <c r="Q376" s="117"/>
    </row>
    <row r="377" spans="1:17">
      <c r="A377" s="107">
        <v>18</v>
      </c>
      <c r="B377" s="108">
        <v>14</v>
      </c>
      <c r="C377" s="109" t="s">
        <v>50</v>
      </c>
      <c r="D377" s="118" t="str">
        <f t="shared" si="10"/>
        <v>18-14-H</v>
      </c>
      <c r="E377" s="111"/>
      <c r="F377" s="111"/>
      <c r="G377" s="112"/>
      <c r="H377" s="113"/>
      <c r="I377" s="113"/>
      <c r="J377" s="114"/>
      <c r="K377" s="119" t="str">
        <f t="shared" si="11"/>
        <v>18-14-A</v>
      </c>
      <c r="L377" s="111"/>
      <c r="M377" s="111"/>
      <c r="N377" s="112"/>
      <c r="O377" s="116"/>
      <c r="P377" s="116"/>
      <c r="Q377" s="117"/>
    </row>
    <row r="378" spans="1:17">
      <c r="A378" s="107">
        <v>18</v>
      </c>
      <c r="B378" s="108">
        <v>15</v>
      </c>
      <c r="C378" s="109" t="s">
        <v>47</v>
      </c>
      <c r="D378" s="118" t="str">
        <f t="shared" si="10"/>
        <v>18-15-H</v>
      </c>
      <c r="E378" s="111"/>
      <c r="F378" s="111"/>
      <c r="G378" s="112"/>
      <c r="H378" s="113"/>
      <c r="I378" s="113"/>
      <c r="J378" s="114"/>
      <c r="K378" s="119" t="str">
        <f t="shared" si="11"/>
        <v>18-15-A</v>
      </c>
      <c r="L378" s="111"/>
      <c r="M378" s="111"/>
      <c r="N378" s="112"/>
      <c r="O378" s="116"/>
      <c r="P378" s="116"/>
      <c r="Q378" s="117"/>
    </row>
    <row r="379" spans="1:17">
      <c r="A379" s="107">
        <v>18</v>
      </c>
      <c r="B379" s="108">
        <v>16</v>
      </c>
      <c r="C379" s="109" t="s">
        <v>40</v>
      </c>
      <c r="D379" s="118" t="str">
        <f t="shared" si="10"/>
        <v>18-16-H</v>
      </c>
      <c r="E379" s="111"/>
      <c r="F379" s="111"/>
      <c r="G379" s="112"/>
      <c r="H379" s="113"/>
      <c r="I379" s="113"/>
      <c r="J379" s="114"/>
      <c r="K379" s="119" t="str">
        <f t="shared" si="11"/>
        <v>18-16-A</v>
      </c>
      <c r="L379" s="111"/>
      <c r="M379" s="111"/>
      <c r="N379" s="112"/>
      <c r="O379" s="116"/>
      <c r="P379" s="116"/>
      <c r="Q379" s="117"/>
    </row>
    <row r="380" spans="1:17">
      <c r="A380" s="107">
        <v>18</v>
      </c>
      <c r="B380" s="108">
        <v>17</v>
      </c>
      <c r="C380" s="109" t="s">
        <v>51</v>
      </c>
      <c r="D380" s="118" t="str">
        <f t="shared" si="10"/>
        <v>18-17-H</v>
      </c>
      <c r="E380" s="111"/>
      <c r="F380" s="111"/>
      <c r="G380" s="112"/>
      <c r="H380" s="113"/>
      <c r="I380" s="113"/>
      <c r="J380" s="114"/>
      <c r="K380" s="119" t="str">
        <f t="shared" si="11"/>
        <v>18-17-A</v>
      </c>
      <c r="L380" s="111"/>
      <c r="M380" s="111"/>
      <c r="N380" s="112"/>
      <c r="O380" s="116"/>
      <c r="P380" s="116"/>
      <c r="Q380" s="117"/>
    </row>
    <row r="381" spans="1:17">
      <c r="A381" s="107">
        <v>18</v>
      </c>
      <c r="B381" s="108">
        <v>18</v>
      </c>
      <c r="C381" s="109" t="s">
        <v>54</v>
      </c>
      <c r="D381" s="118" t="str">
        <f t="shared" si="10"/>
        <v>18-18-H</v>
      </c>
      <c r="E381" s="111"/>
      <c r="F381" s="111"/>
      <c r="G381" s="112"/>
      <c r="H381" s="116"/>
      <c r="I381" s="116"/>
      <c r="J381" s="117"/>
      <c r="K381" s="119" t="str">
        <f t="shared" si="11"/>
        <v>18-18-A</v>
      </c>
      <c r="L381" s="111"/>
      <c r="M381" s="111"/>
      <c r="N381" s="112"/>
      <c r="O381" s="116"/>
      <c r="P381" s="116"/>
      <c r="Q381" s="117"/>
    </row>
    <row r="382" spans="1:17">
      <c r="A382" s="107">
        <v>18</v>
      </c>
      <c r="B382" s="108">
        <v>19</v>
      </c>
      <c r="C382" s="109" t="s">
        <v>38</v>
      </c>
      <c r="D382" s="118" t="str">
        <f t="shared" si="10"/>
        <v>18-19-H</v>
      </c>
      <c r="E382" s="111"/>
      <c r="F382" s="111"/>
      <c r="G382" s="112"/>
      <c r="H382" s="113"/>
      <c r="I382" s="113"/>
      <c r="J382" s="114"/>
      <c r="K382" s="119" t="str">
        <f t="shared" si="11"/>
        <v>18-19-A</v>
      </c>
      <c r="L382" s="111"/>
      <c r="M382" s="111"/>
      <c r="N382" s="112"/>
      <c r="O382" s="116"/>
      <c r="P382" s="116"/>
      <c r="Q382" s="117"/>
    </row>
    <row r="383" spans="1:17" ht="15.75" thickBot="1">
      <c r="A383" s="120">
        <v>18</v>
      </c>
      <c r="B383" s="121">
        <v>20</v>
      </c>
      <c r="C383" s="122" t="s">
        <v>48</v>
      </c>
      <c r="D383" s="123" t="str">
        <f t="shared" si="10"/>
        <v>18-20-H</v>
      </c>
      <c r="E383" s="124"/>
      <c r="F383" s="124"/>
      <c r="G383" s="125"/>
      <c r="H383" s="126"/>
      <c r="I383" s="126"/>
      <c r="J383" s="127"/>
      <c r="K383" s="128" t="str">
        <f t="shared" si="11"/>
        <v>18-20-A</v>
      </c>
      <c r="L383" s="124"/>
      <c r="M383" s="124"/>
      <c r="N383" s="125"/>
      <c r="O383" s="129"/>
      <c r="P383" s="129"/>
      <c r="Q383" s="130"/>
    </row>
    <row r="384" spans="1:17" ht="15.75" thickTop="1">
      <c r="A384" s="107">
        <v>19</v>
      </c>
      <c r="B384" s="108">
        <v>1</v>
      </c>
      <c r="C384" s="109" t="s">
        <v>45</v>
      </c>
      <c r="D384" s="118" t="str">
        <f t="shared" si="10"/>
        <v>19-1-H</v>
      </c>
      <c r="E384" s="111"/>
      <c r="F384" s="111"/>
      <c r="G384" s="112"/>
      <c r="H384" s="113"/>
      <c r="I384" s="113"/>
      <c r="J384" s="114"/>
      <c r="K384" s="119" t="str">
        <f t="shared" si="11"/>
        <v>19-1-A</v>
      </c>
      <c r="L384" s="111"/>
      <c r="M384" s="111"/>
      <c r="N384" s="112"/>
      <c r="O384" s="116"/>
      <c r="P384" s="116"/>
      <c r="Q384" s="117"/>
    </row>
    <row r="385" spans="1:17">
      <c r="A385" s="107">
        <v>19</v>
      </c>
      <c r="B385" s="108">
        <v>2</v>
      </c>
      <c r="C385" s="109" t="s">
        <v>44</v>
      </c>
      <c r="D385" s="118" t="str">
        <f t="shared" si="10"/>
        <v>19-2-H</v>
      </c>
      <c r="E385" s="111"/>
      <c r="F385" s="111"/>
      <c r="G385" s="112"/>
      <c r="H385" s="113"/>
      <c r="I385" s="113"/>
      <c r="J385" s="114"/>
      <c r="K385" s="119" t="str">
        <f t="shared" si="11"/>
        <v>19-2-A</v>
      </c>
      <c r="L385" s="111"/>
      <c r="M385" s="111"/>
      <c r="N385" s="112"/>
      <c r="O385" s="116"/>
      <c r="P385" s="116"/>
      <c r="Q385" s="117"/>
    </row>
    <row r="386" spans="1:17">
      <c r="A386" s="107">
        <v>19</v>
      </c>
      <c r="B386" s="108">
        <v>3</v>
      </c>
      <c r="C386" s="109" t="s">
        <v>43</v>
      </c>
      <c r="D386" s="118" t="str">
        <f t="shared" si="10"/>
        <v>19-3-H</v>
      </c>
      <c r="E386" s="111"/>
      <c r="F386" s="111"/>
      <c r="G386" s="112"/>
      <c r="H386" s="113"/>
      <c r="I386" s="113"/>
      <c r="J386" s="114"/>
      <c r="K386" s="119" t="str">
        <f t="shared" si="11"/>
        <v>19-3-A</v>
      </c>
      <c r="L386" s="111"/>
      <c r="M386" s="111"/>
      <c r="N386" s="112"/>
      <c r="O386" s="116"/>
      <c r="P386" s="116"/>
      <c r="Q386" s="117"/>
    </row>
    <row r="387" spans="1:17">
      <c r="A387" s="107">
        <v>19</v>
      </c>
      <c r="B387" s="108">
        <v>4</v>
      </c>
      <c r="C387" s="109" t="s">
        <v>39</v>
      </c>
      <c r="D387" s="118" t="str">
        <f t="shared" si="10"/>
        <v>19-4-H</v>
      </c>
      <c r="E387" s="111"/>
      <c r="F387" s="111"/>
      <c r="G387" s="112"/>
      <c r="H387" s="113"/>
      <c r="I387" s="113"/>
      <c r="J387" s="114"/>
      <c r="K387" s="119" t="str">
        <f t="shared" si="11"/>
        <v>19-4-A</v>
      </c>
      <c r="L387" s="111"/>
      <c r="M387" s="111"/>
      <c r="N387" s="112"/>
      <c r="O387" s="116"/>
      <c r="P387" s="116"/>
      <c r="Q387" s="117"/>
    </row>
    <row r="388" spans="1:17">
      <c r="A388" s="107">
        <v>19</v>
      </c>
      <c r="B388" s="108">
        <v>5</v>
      </c>
      <c r="C388" s="109" t="s">
        <v>37</v>
      </c>
      <c r="D388" s="118" t="str">
        <f t="shared" si="10"/>
        <v>19-5-H</v>
      </c>
      <c r="E388" s="111"/>
      <c r="F388" s="111"/>
      <c r="G388" s="112"/>
      <c r="H388" s="113"/>
      <c r="I388" s="113"/>
      <c r="J388" s="114"/>
      <c r="K388" s="119" t="str">
        <f t="shared" si="11"/>
        <v>19-5-A</v>
      </c>
      <c r="L388" s="111"/>
      <c r="M388" s="111"/>
      <c r="N388" s="112"/>
      <c r="O388" s="116"/>
      <c r="P388" s="116"/>
      <c r="Q388" s="117"/>
    </row>
    <row r="389" spans="1:17">
      <c r="A389" s="107">
        <v>19</v>
      </c>
      <c r="B389" s="108">
        <v>6</v>
      </c>
      <c r="C389" s="109" t="s">
        <v>49</v>
      </c>
      <c r="D389" s="118" t="str">
        <f t="shared" ref="D389:D403" si="12" xml:space="preserve"> _xlfn.CONCAT(A389, "-", B389, "-","H")</f>
        <v>19-6-H</v>
      </c>
      <c r="E389" s="111"/>
      <c r="F389" s="111"/>
      <c r="G389" s="112"/>
      <c r="H389" s="113"/>
      <c r="I389" s="113"/>
      <c r="J389" s="114"/>
      <c r="K389" s="119" t="str">
        <f t="shared" ref="K389:K403" si="13">_xlfn.CONCAT(A389, "-", B389, "-", "A")</f>
        <v>19-6-A</v>
      </c>
      <c r="L389" s="111"/>
      <c r="M389" s="111"/>
      <c r="N389" s="112"/>
      <c r="O389" s="116"/>
      <c r="P389" s="116"/>
      <c r="Q389" s="117"/>
    </row>
    <row r="390" spans="1:17">
      <c r="A390" s="107">
        <v>19</v>
      </c>
      <c r="B390" s="108">
        <v>7</v>
      </c>
      <c r="C390" s="109" t="s">
        <v>46</v>
      </c>
      <c r="D390" s="118" t="str">
        <f t="shared" si="12"/>
        <v>19-7-H</v>
      </c>
      <c r="E390" s="111"/>
      <c r="F390" s="111"/>
      <c r="G390" s="112"/>
      <c r="H390" s="113"/>
      <c r="I390" s="113"/>
      <c r="J390" s="114"/>
      <c r="K390" s="119" t="str">
        <f t="shared" si="13"/>
        <v>19-7-A</v>
      </c>
      <c r="L390" s="111"/>
      <c r="M390" s="111"/>
      <c r="N390" s="112"/>
      <c r="O390" s="116"/>
      <c r="P390" s="116"/>
      <c r="Q390" s="117"/>
    </row>
    <row r="391" spans="1:17">
      <c r="A391" s="107">
        <v>19</v>
      </c>
      <c r="B391" s="108">
        <v>8</v>
      </c>
      <c r="C391" s="109" t="s">
        <v>53</v>
      </c>
      <c r="D391" s="118" t="str">
        <f t="shared" si="12"/>
        <v>19-8-H</v>
      </c>
      <c r="E391" s="111"/>
      <c r="F391" s="111"/>
      <c r="G391" s="112"/>
      <c r="H391" s="116"/>
      <c r="I391" s="116"/>
      <c r="J391" s="117"/>
      <c r="K391" s="119" t="str">
        <f t="shared" si="13"/>
        <v>19-8-A</v>
      </c>
      <c r="L391" s="111"/>
      <c r="M391" s="111"/>
      <c r="N391" s="112"/>
      <c r="O391" s="116"/>
      <c r="P391" s="116"/>
      <c r="Q391" s="117"/>
    </row>
    <row r="392" spans="1:17">
      <c r="A392" s="107">
        <v>19</v>
      </c>
      <c r="B392" s="108">
        <v>9</v>
      </c>
      <c r="C392" s="109" t="s">
        <v>52</v>
      </c>
      <c r="D392" s="118" t="str">
        <f t="shared" si="12"/>
        <v>19-9-H</v>
      </c>
      <c r="E392" s="111"/>
      <c r="F392" s="111"/>
      <c r="G392" s="112"/>
      <c r="H392" s="116"/>
      <c r="I392" s="116"/>
      <c r="J392" s="117"/>
      <c r="K392" s="119" t="str">
        <f t="shared" si="13"/>
        <v>19-9-A</v>
      </c>
      <c r="L392" s="111"/>
      <c r="M392" s="111"/>
      <c r="N392" s="112"/>
      <c r="O392" s="116"/>
      <c r="P392" s="116"/>
      <c r="Q392" s="117"/>
    </row>
    <row r="393" spans="1:17">
      <c r="A393" s="107">
        <v>19</v>
      </c>
      <c r="B393" s="108">
        <v>10</v>
      </c>
      <c r="C393" s="109" t="s">
        <v>41</v>
      </c>
      <c r="D393" s="118" t="str">
        <f t="shared" si="12"/>
        <v>19-10-H</v>
      </c>
      <c r="E393" s="111"/>
      <c r="F393" s="111"/>
      <c r="G393" s="112"/>
      <c r="H393" s="113"/>
      <c r="I393" s="113"/>
      <c r="J393" s="114"/>
      <c r="K393" s="119" t="str">
        <f t="shared" si="13"/>
        <v>19-10-A</v>
      </c>
      <c r="L393" s="111"/>
      <c r="M393" s="111"/>
      <c r="N393" s="112"/>
      <c r="O393" s="116"/>
      <c r="P393" s="116"/>
      <c r="Q393" s="117"/>
    </row>
    <row r="394" spans="1:17">
      <c r="A394" s="107">
        <v>19</v>
      </c>
      <c r="B394" s="108">
        <v>11</v>
      </c>
      <c r="C394" s="109" t="s">
        <v>12</v>
      </c>
      <c r="D394" s="118" t="str">
        <f t="shared" si="12"/>
        <v>19-11-H</v>
      </c>
      <c r="E394" s="111"/>
      <c r="F394" s="111"/>
      <c r="G394" s="112"/>
      <c r="H394" s="113"/>
      <c r="I394" s="113"/>
      <c r="J394" s="114"/>
      <c r="K394" s="119" t="str">
        <f t="shared" si="13"/>
        <v>19-11-A</v>
      </c>
      <c r="L394" s="111"/>
      <c r="M394" s="111"/>
      <c r="N394" s="112"/>
      <c r="O394" s="116"/>
      <c r="P394" s="116"/>
      <c r="Q394" s="117"/>
    </row>
    <row r="395" spans="1:17">
      <c r="A395" s="107">
        <v>19</v>
      </c>
      <c r="B395" s="108">
        <v>12</v>
      </c>
      <c r="C395" s="109" t="s">
        <v>36</v>
      </c>
      <c r="D395" s="118" t="str">
        <f t="shared" si="12"/>
        <v>19-12-H</v>
      </c>
      <c r="E395" s="111"/>
      <c r="F395" s="111"/>
      <c r="G395" s="112"/>
      <c r="H395" s="113"/>
      <c r="I395" s="113"/>
      <c r="J395" s="114"/>
      <c r="K395" s="119" t="str">
        <f t="shared" si="13"/>
        <v>19-12-A</v>
      </c>
      <c r="L395" s="111"/>
      <c r="M395" s="111"/>
      <c r="N395" s="112"/>
      <c r="O395" s="116"/>
      <c r="P395" s="116"/>
      <c r="Q395" s="117"/>
    </row>
    <row r="396" spans="1:17">
      <c r="A396" s="107">
        <v>19</v>
      </c>
      <c r="B396" s="108">
        <v>13</v>
      </c>
      <c r="C396" s="109" t="s">
        <v>42</v>
      </c>
      <c r="D396" s="118" t="str">
        <f t="shared" si="12"/>
        <v>19-13-H</v>
      </c>
      <c r="E396" s="111"/>
      <c r="F396" s="111"/>
      <c r="G396" s="112"/>
      <c r="H396" s="113"/>
      <c r="I396" s="113"/>
      <c r="J396" s="114"/>
      <c r="K396" s="119" t="str">
        <f t="shared" si="13"/>
        <v>19-13-A</v>
      </c>
      <c r="L396" s="111"/>
      <c r="M396" s="111"/>
      <c r="N396" s="112"/>
      <c r="O396" s="116"/>
      <c r="P396" s="116"/>
      <c r="Q396" s="117"/>
    </row>
    <row r="397" spans="1:17">
      <c r="A397" s="107">
        <v>19</v>
      </c>
      <c r="B397" s="108">
        <v>14</v>
      </c>
      <c r="C397" s="109" t="s">
        <v>50</v>
      </c>
      <c r="D397" s="118" t="str">
        <f t="shared" si="12"/>
        <v>19-14-H</v>
      </c>
      <c r="E397" s="111"/>
      <c r="F397" s="111"/>
      <c r="G397" s="112"/>
      <c r="H397" s="113"/>
      <c r="I397" s="113"/>
      <c r="J397" s="114"/>
      <c r="K397" s="119" t="str">
        <f t="shared" si="13"/>
        <v>19-14-A</v>
      </c>
      <c r="L397" s="111"/>
      <c r="M397" s="111"/>
      <c r="N397" s="112"/>
      <c r="O397" s="116"/>
      <c r="P397" s="116"/>
      <c r="Q397" s="117"/>
    </row>
    <row r="398" spans="1:17">
      <c r="A398" s="107">
        <v>19</v>
      </c>
      <c r="B398" s="108">
        <v>15</v>
      </c>
      <c r="C398" s="109" t="s">
        <v>47</v>
      </c>
      <c r="D398" s="118" t="str">
        <f t="shared" si="12"/>
        <v>19-15-H</v>
      </c>
      <c r="E398" s="111"/>
      <c r="F398" s="111"/>
      <c r="G398" s="112"/>
      <c r="H398" s="113"/>
      <c r="I398" s="113"/>
      <c r="J398" s="114"/>
      <c r="K398" s="119" t="str">
        <f t="shared" si="13"/>
        <v>19-15-A</v>
      </c>
      <c r="L398" s="111"/>
      <c r="M398" s="111"/>
      <c r="N398" s="112"/>
      <c r="O398" s="116"/>
      <c r="P398" s="116"/>
      <c r="Q398" s="117"/>
    </row>
    <row r="399" spans="1:17">
      <c r="A399" s="107">
        <v>19</v>
      </c>
      <c r="B399" s="108">
        <v>16</v>
      </c>
      <c r="C399" s="109" t="s">
        <v>40</v>
      </c>
      <c r="D399" s="118" t="str">
        <f t="shared" si="12"/>
        <v>19-16-H</v>
      </c>
      <c r="E399" s="111"/>
      <c r="F399" s="111"/>
      <c r="G399" s="112"/>
      <c r="H399" s="113"/>
      <c r="I399" s="113"/>
      <c r="J399" s="114"/>
      <c r="K399" s="119" t="str">
        <f t="shared" si="13"/>
        <v>19-16-A</v>
      </c>
      <c r="L399" s="111"/>
      <c r="M399" s="111"/>
      <c r="N399" s="112"/>
      <c r="O399" s="116"/>
      <c r="P399" s="116"/>
      <c r="Q399" s="117"/>
    </row>
    <row r="400" spans="1:17">
      <c r="A400" s="107">
        <v>19</v>
      </c>
      <c r="B400" s="108">
        <v>17</v>
      </c>
      <c r="C400" s="109" t="s">
        <v>51</v>
      </c>
      <c r="D400" s="118" t="str">
        <f t="shared" si="12"/>
        <v>19-17-H</v>
      </c>
      <c r="E400" s="111"/>
      <c r="F400" s="111"/>
      <c r="G400" s="112"/>
      <c r="H400" s="113"/>
      <c r="I400" s="113"/>
      <c r="J400" s="114"/>
      <c r="K400" s="119" t="str">
        <f t="shared" si="13"/>
        <v>19-17-A</v>
      </c>
      <c r="L400" s="111"/>
      <c r="M400" s="111"/>
      <c r="N400" s="112"/>
      <c r="O400" s="116"/>
      <c r="P400" s="116"/>
      <c r="Q400" s="117"/>
    </row>
    <row r="401" spans="1:17">
      <c r="A401" s="107">
        <v>19</v>
      </c>
      <c r="B401" s="108">
        <v>18</v>
      </c>
      <c r="C401" s="109" t="s">
        <v>54</v>
      </c>
      <c r="D401" s="118" t="str">
        <f t="shared" si="12"/>
        <v>19-18-H</v>
      </c>
      <c r="E401" s="111"/>
      <c r="F401" s="111"/>
      <c r="G401" s="112"/>
      <c r="H401" s="116"/>
      <c r="I401" s="116"/>
      <c r="J401" s="117"/>
      <c r="K401" s="119" t="str">
        <f t="shared" si="13"/>
        <v>19-18-A</v>
      </c>
      <c r="L401" s="111"/>
      <c r="M401" s="111"/>
      <c r="N401" s="112"/>
      <c r="O401" s="116"/>
      <c r="P401" s="116"/>
      <c r="Q401" s="117"/>
    </row>
    <row r="402" spans="1:17">
      <c r="A402" s="107">
        <v>19</v>
      </c>
      <c r="B402" s="108">
        <v>19</v>
      </c>
      <c r="C402" s="109" t="s">
        <v>38</v>
      </c>
      <c r="D402" s="118" t="str">
        <f t="shared" si="12"/>
        <v>19-19-H</v>
      </c>
      <c r="E402" s="111"/>
      <c r="F402" s="111"/>
      <c r="G402" s="112"/>
      <c r="H402" s="113"/>
      <c r="I402" s="113"/>
      <c r="J402" s="114"/>
      <c r="K402" s="119" t="str">
        <f t="shared" si="13"/>
        <v>19-19-A</v>
      </c>
      <c r="L402" s="111"/>
      <c r="M402" s="111"/>
      <c r="N402" s="112"/>
      <c r="O402" s="116"/>
      <c r="P402" s="116"/>
      <c r="Q402" s="117"/>
    </row>
    <row r="403" spans="1:17" ht="15.75" thickBot="1">
      <c r="A403" s="120">
        <v>19</v>
      </c>
      <c r="B403" s="121">
        <v>20</v>
      </c>
      <c r="C403" s="122" t="s">
        <v>48</v>
      </c>
      <c r="D403" s="123" t="str">
        <f t="shared" si="12"/>
        <v>19-20-H</v>
      </c>
      <c r="E403" s="124"/>
      <c r="F403" s="124"/>
      <c r="G403" s="125"/>
      <c r="H403" s="126"/>
      <c r="I403" s="126"/>
      <c r="J403" s="127"/>
      <c r="K403" s="128" t="str">
        <f t="shared" si="13"/>
        <v>19-20-A</v>
      </c>
      <c r="L403" s="124"/>
      <c r="M403" s="124"/>
      <c r="N403" s="125"/>
      <c r="O403" s="129"/>
      <c r="P403" s="129"/>
      <c r="Q403" s="130"/>
    </row>
    <row r="404" spans="1:17" ht="15.75" thickTop="1"/>
  </sheetData>
  <sortState xmlns:xlrd2="http://schemas.microsoft.com/office/spreadsheetml/2017/richdata2" ref="I50:K69">
    <sortCondition ref="I50"/>
  </sortState>
  <mergeCells count="6">
    <mergeCell ref="E1:J1"/>
    <mergeCell ref="L1:Q1"/>
    <mergeCell ref="E2:G2"/>
    <mergeCell ref="L2:N2"/>
    <mergeCell ref="H2:J2"/>
    <mergeCell ref="O2:Q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79E424-B81D-4924-A92B-F4AB88F6B3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Solver</vt:lpstr>
      <vt:lpstr>Graphs</vt:lpstr>
      <vt:lpstr>PlayerForecast</vt:lpstr>
      <vt:lpstr>FixtureTicker</vt:lpstr>
      <vt:lpstr>PlayerForm</vt:lpstr>
      <vt:lpstr>TeamForm</vt:lpstr>
      <vt:lpstr>PlayerData</vt:lpstr>
      <vt:lpstr>TeamData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 Cooke</dc:creator>
  <cp:lastModifiedBy>Alison Cooke</cp:lastModifiedBy>
  <dcterms:created xsi:type="dcterms:W3CDTF">2020-09-06T10:30:04Z</dcterms:created>
  <dcterms:modified xsi:type="dcterms:W3CDTF">2020-09-08T14:20:20Z</dcterms:modified>
</cp:coreProperties>
</file>